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OneDrive - O2 Power Private Limited\Documents\"/>
    </mc:Choice>
  </mc:AlternateContent>
  <xr:revisionPtr revIDLastSave="0" documentId="13_ncr:1_{DAFD207C-6ED9-408E-A9D0-709D4B13C81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shboard" sheetId="9" r:id="rId1"/>
    <sheet name="Annual_KPI" sheetId="21" r:id="rId2"/>
    <sheet name="Monthly_KPI" sheetId="20" r:id="rId3"/>
    <sheet name="Daily KPI" sheetId="23" r:id="rId4"/>
    <sheet name="Grass_Ct" sheetId="19" r:id="rId5"/>
    <sheet name="Mod_CL" sheetId="18" r:id="rId6"/>
    <sheet name="GA" sheetId="7" r:id="rId7"/>
    <sheet name="Raw_Data" sheetId="1" r:id="rId8"/>
    <sheet name="Modelling New" sheetId="24" state="hidden" r:id="rId9"/>
    <sheet name="Sheet1" sheetId="25" state="hidden" r:id="rId10"/>
    <sheet name="PA" sheetId="5" r:id="rId11"/>
    <sheet name="Basic Data " sheetId="3" state="hidden" r:id="rId12"/>
    <sheet name="Inv_SY_B" sheetId="12" r:id="rId13"/>
    <sheet name="Inv_SY" sheetId="13" r:id="rId14"/>
    <sheet name="LB" sheetId="15" state="hidden" r:id="rId15"/>
    <sheet name="Curtailment records" sheetId="11" r:id="rId16"/>
  </sheets>
  <definedNames>
    <definedName name="_xlchart.v1.0" hidden="1">LB!$B$5:$B$17</definedName>
    <definedName name="_xlchart.v1.1" hidden="1">LB!$G$5:$G$17</definedName>
    <definedName name="_xlchart.v1.2" hidden="1">LB!$B$5:$B$17</definedName>
    <definedName name="_xlchart.v1.3" hidden="1">LB!$F$5:$F$17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23" i="19" l="1"/>
  <c r="C321" i="5"/>
  <c r="D321" i="5"/>
  <c r="G321" i="5"/>
  <c r="H321" i="5" s="1"/>
  <c r="I321" i="5"/>
  <c r="J321" i="5"/>
  <c r="K321" i="5" s="1"/>
  <c r="Q321" i="5"/>
  <c r="R321" i="5" s="1"/>
  <c r="AA321" i="5"/>
  <c r="AB321" i="5"/>
  <c r="AC321" i="5"/>
  <c r="AD321" i="5"/>
  <c r="C320" i="5"/>
  <c r="D320" i="5"/>
  <c r="G320" i="5"/>
  <c r="H320" i="5" s="1"/>
  <c r="I320" i="5"/>
  <c r="J320" i="5"/>
  <c r="K320" i="5" s="1"/>
  <c r="Q320" i="5"/>
  <c r="R320" i="5" s="1"/>
  <c r="AI320" i="5" s="1"/>
  <c r="AA320" i="5"/>
  <c r="AB320" i="5"/>
  <c r="AC320" i="5"/>
  <c r="AD320" i="5"/>
  <c r="C319" i="5"/>
  <c r="D319" i="5"/>
  <c r="G319" i="5"/>
  <c r="H319" i="5" s="1"/>
  <c r="I319" i="5"/>
  <c r="J319" i="5"/>
  <c r="K319" i="5" s="1"/>
  <c r="Q319" i="5"/>
  <c r="R319" i="5" s="1"/>
  <c r="AI319" i="5" s="1"/>
  <c r="AA319" i="5"/>
  <c r="AB319" i="5"/>
  <c r="AC319" i="5"/>
  <c r="AD319" i="5"/>
  <c r="OR81" i="1"/>
  <c r="S321" i="5" l="1"/>
  <c r="AG321" i="5" s="1"/>
  <c r="AI321" i="5"/>
  <c r="S320" i="5"/>
  <c r="AG320" i="5" s="1"/>
  <c r="S319" i="5"/>
  <c r="AG319" i="5" s="1"/>
  <c r="B79" i="13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U79" i="12"/>
  <c r="AV79" i="12"/>
  <c r="AW79" i="12"/>
  <c r="AX79" i="12"/>
  <c r="AY79" i="12"/>
  <c r="AZ79" i="12"/>
  <c r="BA79" i="12"/>
  <c r="BB79" i="12"/>
  <c r="BC79" i="12"/>
  <c r="BD79" i="12"/>
  <c r="BE79" i="12"/>
  <c r="BF79" i="12"/>
  <c r="BG79" i="12"/>
  <c r="BH79" i="12"/>
  <c r="BI79" i="12"/>
  <c r="BJ79" i="12"/>
  <c r="BK79" i="12"/>
  <c r="BL79" i="12"/>
  <c r="BM79" i="12"/>
  <c r="BN79" i="12"/>
  <c r="BO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DK79" i="12"/>
  <c r="DL79" i="12"/>
  <c r="DM79" i="12"/>
  <c r="DN79" i="12"/>
  <c r="DO79" i="12"/>
  <c r="DP79" i="12"/>
  <c r="DQ79" i="12"/>
  <c r="DR79" i="12"/>
  <c r="DS79" i="12"/>
  <c r="DT79" i="12"/>
  <c r="DU79" i="12"/>
  <c r="DV79" i="12"/>
  <c r="DW79" i="12"/>
  <c r="DX79" i="12"/>
  <c r="DY79" i="12"/>
  <c r="DZ79" i="12"/>
  <c r="EA79" i="12"/>
  <c r="EB79" i="12"/>
  <c r="EC79" i="12"/>
  <c r="ED79" i="12"/>
  <c r="EE79" i="12"/>
  <c r="EF79" i="12"/>
  <c r="EG79" i="12"/>
  <c r="EH79" i="12"/>
  <c r="EI79" i="12"/>
  <c r="EJ79" i="12"/>
  <c r="EK79" i="12"/>
  <c r="EL79" i="12"/>
  <c r="EM79" i="12"/>
  <c r="EN79" i="12"/>
  <c r="EO79" i="12"/>
  <c r="EP79" i="12"/>
  <c r="EQ79" i="12"/>
  <c r="ER79" i="12"/>
  <c r="ES79" i="12"/>
  <c r="ET79" i="12"/>
  <c r="EU79" i="12"/>
  <c r="EV79" i="12"/>
  <c r="EW79" i="12"/>
  <c r="EX79" i="12"/>
  <c r="EY79" i="12"/>
  <c r="EZ79" i="12"/>
  <c r="FA79" i="12"/>
  <c r="FB79" i="12"/>
  <c r="FC79" i="12"/>
  <c r="FD79" i="12"/>
  <c r="FE79" i="12"/>
  <c r="FF79" i="12"/>
  <c r="FG79" i="12"/>
  <c r="FH79" i="12"/>
  <c r="FI79" i="12"/>
  <c r="FJ79" i="12"/>
  <c r="FK79" i="12"/>
  <c r="FL79" i="12"/>
  <c r="FM79" i="12"/>
  <c r="FN79" i="12"/>
  <c r="FO79" i="12"/>
  <c r="FP79" i="12"/>
  <c r="FQ79" i="12"/>
  <c r="FR79" i="12"/>
  <c r="FS79" i="12"/>
  <c r="FT79" i="12"/>
  <c r="FU79" i="12"/>
  <c r="FV79" i="12"/>
  <c r="FW79" i="12"/>
  <c r="FX79" i="12"/>
  <c r="FY79" i="12"/>
  <c r="FZ79" i="12"/>
  <c r="GA79" i="12"/>
  <c r="GB79" i="12"/>
  <c r="GC79" i="12"/>
  <c r="GD79" i="12"/>
  <c r="GE79" i="12"/>
  <c r="GF79" i="12"/>
  <c r="GG79" i="12"/>
  <c r="GH79" i="12"/>
  <c r="GI79" i="12"/>
  <c r="GJ79" i="12"/>
  <c r="GK79" i="12"/>
  <c r="GL79" i="12"/>
  <c r="GM79" i="12"/>
  <c r="GN79" i="12"/>
  <c r="GO79" i="12"/>
  <c r="GP79" i="12"/>
  <c r="GQ79" i="12"/>
  <c r="GR79" i="12"/>
  <c r="GS79" i="12"/>
  <c r="GT79" i="12"/>
  <c r="GU79" i="12"/>
  <c r="GV79" i="12"/>
  <c r="GW79" i="12"/>
  <c r="GX79" i="12"/>
  <c r="GY79" i="12"/>
  <c r="GZ79" i="12"/>
  <c r="HA79" i="12"/>
  <c r="HB79" i="12"/>
  <c r="HC79" i="12"/>
  <c r="HD79" i="12"/>
  <c r="HE79" i="12"/>
  <c r="HF79" i="12"/>
  <c r="HG79" i="12"/>
  <c r="HH79" i="12"/>
  <c r="HI79" i="12"/>
  <c r="HJ79" i="12"/>
  <c r="HK79" i="12"/>
  <c r="HL79" i="12"/>
  <c r="HM79" i="12"/>
  <c r="HN79" i="12"/>
  <c r="HO79" i="12"/>
  <c r="HP79" i="12"/>
  <c r="HQ79" i="12"/>
  <c r="HR79" i="12"/>
  <c r="HS79" i="12"/>
  <c r="HT79" i="12"/>
  <c r="HU79" i="12"/>
  <c r="HV79" i="12"/>
  <c r="HW79" i="12"/>
  <c r="HX79" i="12"/>
  <c r="HY79" i="12"/>
  <c r="HZ79" i="12"/>
  <c r="IA79" i="12"/>
  <c r="IB79" i="12"/>
  <c r="IC79" i="12"/>
  <c r="ID79" i="12"/>
  <c r="IE79" i="12"/>
  <c r="IF79" i="12"/>
  <c r="IG79" i="12"/>
  <c r="IH79" i="12"/>
  <c r="II79" i="12"/>
  <c r="IJ79" i="12"/>
  <c r="IK79" i="12"/>
  <c r="IL79" i="12"/>
  <c r="IM79" i="12"/>
  <c r="IN79" i="12"/>
  <c r="IO79" i="12"/>
  <c r="IP79" i="12"/>
  <c r="IQ79" i="12"/>
  <c r="IR79" i="12"/>
  <c r="IS79" i="12"/>
  <c r="IT79" i="12"/>
  <c r="IU79" i="12"/>
  <c r="IV79" i="12"/>
  <c r="IW79" i="12"/>
  <c r="IX79" i="12"/>
  <c r="IY79" i="12"/>
  <c r="IZ79" i="12"/>
  <c r="JA79" i="12"/>
  <c r="JB79" i="12"/>
  <c r="JC79" i="12"/>
  <c r="JD79" i="12"/>
  <c r="JE79" i="12"/>
  <c r="JF79" i="12"/>
  <c r="JG79" i="12"/>
  <c r="JH79" i="12"/>
  <c r="JI79" i="12"/>
  <c r="JJ79" i="12"/>
  <c r="JK79" i="12"/>
  <c r="JL79" i="12"/>
  <c r="JM79" i="12"/>
  <c r="JN79" i="12"/>
  <c r="JO79" i="12"/>
  <c r="JP79" i="12"/>
  <c r="JQ79" i="12"/>
  <c r="JR79" i="12"/>
  <c r="JS79" i="12"/>
  <c r="JT79" i="12"/>
  <c r="JU79" i="12"/>
  <c r="JV79" i="12"/>
  <c r="JW79" i="12"/>
  <c r="JX79" i="12"/>
  <c r="JY79" i="12"/>
  <c r="JZ79" i="12"/>
  <c r="KA79" i="12"/>
  <c r="KB79" i="12"/>
  <c r="KC79" i="12"/>
  <c r="KD79" i="12"/>
  <c r="KE79" i="12"/>
  <c r="KF79" i="12"/>
  <c r="KG79" i="12"/>
  <c r="KH79" i="12"/>
  <c r="KI79" i="12"/>
  <c r="KJ79" i="12"/>
  <c r="KK79" i="12"/>
  <c r="KL79" i="12"/>
  <c r="KM79" i="12"/>
  <c r="KN79" i="12"/>
  <c r="KO79" i="12"/>
  <c r="KP79" i="12"/>
  <c r="KQ79" i="12"/>
  <c r="KR79" i="12"/>
  <c r="KS79" i="12"/>
  <c r="KT79" i="12"/>
  <c r="KU79" i="12"/>
  <c r="KV79" i="12"/>
  <c r="KW79" i="12"/>
  <c r="KX79" i="12"/>
  <c r="KY79" i="12"/>
  <c r="KZ79" i="12"/>
  <c r="LA79" i="12"/>
  <c r="LB79" i="12"/>
  <c r="LC79" i="12"/>
  <c r="LD79" i="12"/>
  <c r="LE79" i="12"/>
  <c r="LF79" i="12"/>
  <c r="LG79" i="12"/>
  <c r="LH79" i="12"/>
  <c r="LI79" i="12"/>
  <c r="LJ79" i="12"/>
  <c r="LK79" i="12"/>
  <c r="LL79" i="12"/>
  <c r="LM79" i="12"/>
  <c r="LN79" i="12"/>
  <c r="LO79" i="12"/>
  <c r="LP79" i="12"/>
  <c r="LQ79" i="12"/>
  <c r="LR79" i="12"/>
  <c r="LS79" i="12"/>
  <c r="LT79" i="12"/>
  <c r="LU79" i="12"/>
  <c r="LV79" i="12"/>
  <c r="LW79" i="12"/>
  <c r="LX79" i="12"/>
  <c r="LY79" i="12"/>
  <c r="LZ79" i="12"/>
  <c r="MA79" i="12"/>
  <c r="MB79" i="12"/>
  <c r="MC79" i="12"/>
  <c r="MD79" i="12"/>
  <c r="ME79" i="12"/>
  <c r="MF79" i="12"/>
  <c r="MG79" i="12"/>
  <c r="MH79" i="12"/>
  <c r="MI79" i="12"/>
  <c r="MJ79" i="12"/>
  <c r="MK79" i="12"/>
  <c r="ML79" i="12"/>
  <c r="MM79" i="12"/>
  <c r="MN79" i="12"/>
  <c r="MO79" i="12"/>
  <c r="MP79" i="12"/>
  <c r="MQ79" i="12"/>
  <c r="MR79" i="12"/>
  <c r="MS79" i="12"/>
  <c r="MT79" i="12"/>
  <c r="MU79" i="12"/>
  <c r="MV79" i="12"/>
  <c r="MW79" i="12"/>
  <c r="MX79" i="12"/>
  <c r="MY79" i="12"/>
  <c r="MZ79" i="12"/>
  <c r="NA79" i="12"/>
  <c r="NB79" i="12"/>
  <c r="NC79" i="12"/>
  <c r="ND79" i="12"/>
  <c r="C318" i="5"/>
  <c r="D318" i="5"/>
  <c r="G318" i="5"/>
  <c r="H318" i="5" s="1"/>
  <c r="I318" i="5"/>
  <c r="J318" i="5"/>
  <c r="Q318" i="5"/>
  <c r="R318" i="5" s="1"/>
  <c r="AI318" i="5" s="1"/>
  <c r="AA318" i="5"/>
  <c r="AB318" i="5"/>
  <c r="AC318" i="5"/>
  <c r="AD318" i="5"/>
  <c r="C317" i="5"/>
  <c r="D317" i="5"/>
  <c r="G317" i="5"/>
  <c r="H317" i="5" s="1"/>
  <c r="I317" i="5"/>
  <c r="J317" i="5"/>
  <c r="Q317" i="5"/>
  <c r="S317" i="5" s="1"/>
  <c r="AA317" i="5"/>
  <c r="AB317" i="5"/>
  <c r="AC317" i="5"/>
  <c r="AD317" i="5"/>
  <c r="W622" i="19"/>
  <c r="NE79" i="12" l="1"/>
  <c r="KC79" i="13" s="1"/>
  <c r="K318" i="5"/>
  <c r="S318" i="5"/>
  <c r="AG318" i="5" s="1"/>
  <c r="R317" i="5"/>
  <c r="AI317" i="5" s="1"/>
  <c r="K317" i="5"/>
  <c r="AG317" i="5"/>
  <c r="AA311" i="5"/>
  <c r="C316" i="5"/>
  <c r="D316" i="5"/>
  <c r="G316" i="5"/>
  <c r="H316" i="5" s="1"/>
  <c r="I316" i="5"/>
  <c r="J316" i="5"/>
  <c r="Q316" i="5"/>
  <c r="R316" i="5" s="1"/>
  <c r="AA316" i="5"/>
  <c r="AB316" i="5"/>
  <c r="AC316" i="5"/>
  <c r="AD316" i="5"/>
  <c r="C315" i="5"/>
  <c r="D315" i="5"/>
  <c r="G315" i="5"/>
  <c r="H315" i="5" s="1"/>
  <c r="I315" i="5"/>
  <c r="J315" i="5"/>
  <c r="Q315" i="5"/>
  <c r="R315" i="5" s="1"/>
  <c r="AA315" i="5"/>
  <c r="AB315" i="5"/>
  <c r="AC315" i="5"/>
  <c r="AD315" i="5"/>
  <c r="Q314" i="5"/>
  <c r="R314" i="5" s="1"/>
  <c r="C314" i="5"/>
  <c r="D314" i="5"/>
  <c r="G314" i="5"/>
  <c r="H314" i="5" s="1"/>
  <c r="I314" i="5"/>
  <c r="J314" i="5"/>
  <c r="AA314" i="5"/>
  <c r="AB314" i="5"/>
  <c r="AC314" i="5"/>
  <c r="AD314" i="5"/>
  <c r="W621" i="19"/>
  <c r="C313" i="5"/>
  <c r="D313" i="5"/>
  <c r="G313" i="5"/>
  <c r="H313" i="5" s="1"/>
  <c r="I313" i="5"/>
  <c r="J313" i="5"/>
  <c r="Q313" i="5"/>
  <c r="R313" i="5" s="1"/>
  <c r="AA313" i="5"/>
  <c r="AB313" i="5"/>
  <c r="AC313" i="5"/>
  <c r="AD313" i="5"/>
  <c r="C312" i="5"/>
  <c r="D312" i="5"/>
  <c r="G312" i="5"/>
  <c r="H312" i="5" s="1"/>
  <c r="I312" i="5"/>
  <c r="J312" i="5"/>
  <c r="Q312" i="5"/>
  <c r="R312" i="5" s="1"/>
  <c r="AA312" i="5"/>
  <c r="AB312" i="5"/>
  <c r="AC312" i="5"/>
  <c r="AD312" i="5"/>
  <c r="C311" i="5"/>
  <c r="D311" i="5"/>
  <c r="G311" i="5"/>
  <c r="H311" i="5" s="1"/>
  <c r="I311" i="5"/>
  <c r="J311" i="5"/>
  <c r="Q311" i="5"/>
  <c r="R311" i="5" s="1"/>
  <c r="AB311" i="5"/>
  <c r="AC311" i="5"/>
  <c r="AD311" i="5"/>
  <c r="C310" i="5"/>
  <c r="D310" i="5"/>
  <c r="G310" i="5"/>
  <c r="H310" i="5" s="1"/>
  <c r="I310" i="5"/>
  <c r="J310" i="5"/>
  <c r="Q310" i="5"/>
  <c r="R310" i="5" s="1"/>
  <c r="AA310" i="5"/>
  <c r="AB310" i="5"/>
  <c r="AC310" i="5"/>
  <c r="AD310" i="5"/>
  <c r="C309" i="5"/>
  <c r="D309" i="5"/>
  <c r="G309" i="5"/>
  <c r="H309" i="5" s="1"/>
  <c r="I309" i="5"/>
  <c r="J309" i="5"/>
  <c r="Q309" i="5"/>
  <c r="R309" i="5" s="1"/>
  <c r="AA309" i="5"/>
  <c r="AB309" i="5"/>
  <c r="AC309" i="5"/>
  <c r="AD309" i="5"/>
  <c r="W620" i="19"/>
  <c r="BI79" i="13" l="1"/>
  <c r="GW79" i="13"/>
  <c r="Z79" i="13"/>
  <c r="FN79" i="13"/>
  <c r="LB79" i="13"/>
  <c r="KE79" i="13"/>
  <c r="AA79" i="13"/>
  <c r="GY79" i="13"/>
  <c r="AB79" i="13"/>
  <c r="FP79" i="13"/>
  <c r="CW79" i="13"/>
  <c r="IK79" i="13"/>
  <c r="JJ79" i="13"/>
  <c r="CL79" i="13"/>
  <c r="HZ79" i="13"/>
  <c r="MZ79" i="13"/>
  <c r="EI79" i="13"/>
  <c r="JW79" i="13"/>
  <c r="LV79" i="13"/>
  <c r="DL79" i="13"/>
  <c r="IZ79" i="13"/>
  <c r="JZ79" i="13"/>
  <c r="CO79" i="13"/>
  <c r="IC79" i="13"/>
  <c r="BR79" i="13"/>
  <c r="HF79" i="13"/>
  <c r="K79" i="13"/>
  <c r="EY79" i="13"/>
  <c r="KM79" i="13"/>
  <c r="AV79" i="13"/>
  <c r="N79" i="13"/>
  <c r="JG79" i="13"/>
  <c r="FO79" i="13"/>
  <c r="CK79" i="13"/>
  <c r="IX79" i="13"/>
  <c r="LL79" i="13"/>
  <c r="DW79" i="13"/>
  <c r="JK79" i="13"/>
  <c r="MS79" i="13"/>
  <c r="IN79" i="13"/>
  <c r="MG79" i="13"/>
  <c r="CC79" i="13"/>
  <c r="HQ79" i="13"/>
  <c r="BF79" i="13"/>
  <c r="GT79" i="13"/>
  <c r="MN79" i="13"/>
  <c r="KA79" i="13"/>
  <c r="AJ79" i="13"/>
  <c r="BU79" i="13"/>
  <c r="HI79" i="13"/>
  <c r="AL79" i="13"/>
  <c r="FZ79" i="13"/>
  <c r="LN79" i="13"/>
  <c r="LC79" i="13"/>
  <c r="AM79" i="13"/>
  <c r="II79" i="13"/>
  <c r="AN79" i="13"/>
  <c r="GB79" i="13"/>
  <c r="DI79" i="13"/>
  <c r="IW79" i="13"/>
  <c r="KT79" i="13"/>
  <c r="CX79" i="13"/>
  <c r="IL79" i="13"/>
  <c r="G79" i="13"/>
  <c r="EU79" i="13"/>
  <c r="KI79" i="13"/>
  <c r="IF79" i="13"/>
  <c r="DX79" i="13"/>
  <c r="JL79" i="13"/>
  <c r="LJ79" i="13"/>
  <c r="DA79" i="13"/>
  <c r="IO79" i="13"/>
  <c r="CD79" i="13"/>
  <c r="HR79" i="13"/>
  <c r="W79" i="13"/>
  <c r="FK79" i="13"/>
  <c r="KY79" i="13"/>
  <c r="BH79" i="13"/>
  <c r="FB79" i="13"/>
  <c r="FD79" i="13"/>
  <c r="HN79" i="13"/>
  <c r="CZ79" i="13"/>
  <c r="EM79" i="13"/>
  <c r="HU79" i="13"/>
  <c r="GL79" i="13"/>
  <c r="MA79" i="13"/>
  <c r="JS79" i="13"/>
  <c r="GN79" i="13"/>
  <c r="JI79" i="13"/>
  <c r="LR79" i="13"/>
  <c r="JV79" i="13"/>
  <c r="S79" i="13"/>
  <c r="FG79" i="13"/>
  <c r="KU79" i="13"/>
  <c r="MJ79" i="13"/>
  <c r="EJ79" i="13"/>
  <c r="JX79" i="13"/>
  <c r="MU79" i="13"/>
  <c r="DM79" i="13"/>
  <c r="JA79" i="13"/>
  <c r="CP79" i="13"/>
  <c r="ID79" i="13"/>
  <c r="AI79" i="13"/>
  <c r="FW79" i="13"/>
  <c r="LK79" i="13"/>
  <c r="BT79" i="13"/>
  <c r="CG79" i="13"/>
  <c r="AX79" i="13"/>
  <c r="LZ79" i="13"/>
  <c r="AY79" i="13"/>
  <c r="AZ79" i="13"/>
  <c r="DU79" i="13"/>
  <c r="DJ79" i="13"/>
  <c r="CS79" i="13"/>
  <c r="IG79" i="13"/>
  <c r="BJ79" i="13"/>
  <c r="GX79" i="13"/>
  <c r="ML79" i="13"/>
  <c r="MY79" i="13"/>
  <c r="BK79" i="13"/>
  <c r="KQ79" i="13"/>
  <c r="BL79" i="13"/>
  <c r="GZ79" i="13"/>
  <c r="EG79" i="13"/>
  <c r="JU79" i="13"/>
  <c r="MP79" i="13"/>
  <c r="DV79" i="13"/>
  <c r="KH79" i="13"/>
  <c r="AE79" i="13"/>
  <c r="FS79" i="13"/>
  <c r="LG79" i="13"/>
  <c r="H79" i="13"/>
  <c r="EV79" i="13"/>
  <c r="KJ79" i="13"/>
  <c r="FX79" i="13"/>
  <c r="DY79" i="13"/>
  <c r="JM79" i="13"/>
  <c r="DB79" i="13"/>
  <c r="IP79" i="13"/>
  <c r="AU79" i="13"/>
  <c r="GI79" i="13"/>
  <c r="LW79" i="13"/>
  <c r="CF79" i="13"/>
  <c r="HJ79" i="13"/>
  <c r="MX79" i="13"/>
  <c r="HX79" i="13"/>
  <c r="BW79" i="13"/>
  <c r="LO79" i="13"/>
  <c r="BX79" i="13"/>
  <c r="E79" i="13"/>
  <c r="ES79" i="13"/>
  <c r="KG79" i="13"/>
  <c r="JD79" i="13"/>
  <c r="EH79" i="13"/>
  <c r="LF79" i="13"/>
  <c r="AQ79" i="13"/>
  <c r="GE79" i="13"/>
  <c r="LS79" i="13"/>
  <c r="T79" i="13"/>
  <c r="FH79" i="13"/>
  <c r="KV79" i="13"/>
  <c r="JP79" i="13"/>
  <c r="EK79" i="13"/>
  <c r="KW79" i="13"/>
  <c r="DN79" i="13"/>
  <c r="JB79" i="13"/>
  <c r="BG79" i="13"/>
  <c r="GU79" i="13"/>
  <c r="MI79" i="13"/>
  <c r="CR79" i="13"/>
  <c r="P79" i="13"/>
  <c r="IS79" i="13"/>
  <c r="BV79" i="13"/>
  <c r="DQ79" i="13"/>
  <c r="JE79" i="13"/>
  <c r="CH79" i="13"/>
  <c r="HV79" i="13"/>
  <c r="FC79" i="13"/>
  <c r="IJ79" i="13"/>
  <c r="CI79" i="13"/>
  <c r="MM79" i="13"/>
  <c r="CJ79" i="13"/>
  <c r="Q79" i="13"/>
  <c r="FE79" i="13"/>
  <c r="KS79" i="13"/>
  <c r="F79" i="13"/>
  <c r="ET79" i="13"/>
  <c r="MD79" i="13"/>
  <c r="BC79" i="13"/>
  <c r="GQ79" i="13"/>
  <c r="ME79" i="13"/>
  <c r="AF79" i="13"/>
  <c r="FT79" i="13"/>
  <c r="LH79" i="13"/>
  <c r="I79" i="13"/>
  <c r="EW79" i="13"/>
  <c r="KX79" i="13"/>
  <c r="DZ79" i="13"/>
  <c r="JN79" i="13"/>
  <c r="BS79" i="13"/>
  <c r="HG79" i="13"/>
  <c r="EB79" i="13"/>
  <c r="DD79" i="13"/>
  <c r="O79" i="13"/>
  <c r="MW79" i="13"/>
  <c r="EC79" i="13"/>
  <c r="JQ79" i="13"/>
  <c r="CT79" i="13"/>
  <c r="IH79" i="13"/>
  <c r="GA79" i="13"/>
  <c r="JH79" i="13"/>
  <c r="CU79" i="13"/>
  <c r="HL79" i="13"/>
  <c r="CV79" i="13"/>
  <c r="AC79" i="13"/>
  <c r="FQ79" i="13"/>
  <c r="LE79" i="13"/>
  <c r="R79" i="13"/>
  <c r="FF79" i="13"/>
  <c r="NB79" i="13"/>
  <c r="BO79" i="13"/>
  <c r="HC79" i="13"/>
  <c r="MQ79" i="13"/>
  <c r="AR79" i="13"/>
  <c r="GF79" i="13"/>
  <c r="LT79" i="13"/>
  <c r="U79" i="13"/>
  <c r="FI79" i="13"/>
  <c r="MB79" i="13"/>
  <c r="EL79" i="13"/>
  <c r="KL79" i="13"/>
  <c r="CE79" i="13"/>
  <c r="HS79" i="13"/>
  <c r="HH79" i="13"/>
  <c r="DP79" i="13"/>
  <c r="KP79" i="13"/>
  <c r="BZ79" i="13"/>
  <c r="MK79" i="13"/>
  <c r="EO79" i="13"/>
  <c r="KO79" i="13"/>
  <c r="DF79" i="13"/>
  <c r="IT79" i="13"/>
  <c r="GM79" i="13"/>
  <c r="JT79" i="13"/>
  <c r="DG79" i="13"/>
  <c r="IV79" i="13"/>
  <c r="DH79" i="13"/>
  <c r="AO79" i="13"/>
  <c r="GC79" i="13"/>
  <c r="LQ79" i="13"/>
  <c r="AD79" i="13"/>
  <c r="FR79" i="13"/>
  <c r="MT79" i="13"/>
  <c r="CA79" i="13"/>
  <c r="HO79" i="13"/>
  <c r="NC79" i="13"/>
  <c r="BD79" i="13"/>
  <c r="GR79" i="13"/>
  <c r="MF79" i="13"/>
  <c r="AG79" i="13"/>
  <c r="FU79" i="13"/>
  <c r="J79" i="13"/>
  <c r="EX79" i="13"/>
  <c r="MH79" i="13"/>
  <c r="CQ79" i="13"/>
  <c r="IE79" i="13"/>
  <c r="KN79" i="13"/>
  <c r="EZ79" i="13"/>
  <c r="M79" i="13"/>
  <c r="FA79" i="13"/>
  <c r="LA79" i="13"/>
  <c r="DR79" i="13"/>
  <c r="JF79" i="13"/>
  <c r="HK79" i="13"/>
  <c r="KR79" i="13"/>
  <c r="DS79" i="13"/>
  <c r="KF79" i="13"/>
  <c r="DT79" i="13"/>
  <c r="BA79" i="13"/>
  <c r="GO79" i="13"/>
  <c r="MC79" i="13"/>
  <c r="AP79" i="13"/>
  <c r="GD79" i="13"/>
  <c r="FL79" i="13"/>
  <c r="CM79" i="13"/>
  <c r="IA79" i="13"/>
  <c r="ND79" i="13"/>
  <c r="BP79" i="13"/>
  <c r="HD79" i="13"/>
  <c r="MR79" i="13"/>
  <c r="AS79" i="13"/>
  <c r="GG79" i="13"/>
  <c r="V79" i="13"/>
  <c r="FJ79" i="13"/>
  <c r="EN79" i="13"/>
  <c r="DC79" i="13"/>
  <c r="IQ79" i="13"/>
  <c r="LX79" i="13"/>
  <c r="GV79" i="13"/>
  <c r="GK79" i="13"/>
  <c r="HY79" i="13"/>
  <c r="DE79" i="13"/>
  <c r="Y79" i="13"/>
  <c r="FM79" i="13"/>
  <c r="LM79" i="13"/>
  <c r="ED79" i="13"/>
  <c r="JR79" i="13"/>
  <c r="HW79" i="13"/>
  <c r="LD79" i="13"/>
  <c r="EE79" i="13"/>
  <c r="LP79" i="13"/>
  <c r="EF79" i="13"/>
  <c r="BM79" i="13"/>
  <c r="HA79" i="13"/>
  <c r="MO79" i="13"/>
  <c r="BB79" i="13"/>
  <c r="GP79" i="13"/>
  <c r="GJ79" i="13"/>
  <c r="CY79" i="13"/>
  <c r="IM79" i="13"/>
  <c r="KK79" i="13"/>
  <c r="CB79" i="13"/>
  <c r="HP79" i="13"/>
  <c r="JY79" i="13"/>
  <c r="BE79" i="13"/>
  <c r="GS79" i="13"/>
  <c r="AH79" i="13"/>
  <c r="FV79" i="13"/>
  <c r="IR79" i="13"/>
  <c r="DO79" i="13"/>
  <c r="JC79" i="13"/>
  <c r="L79" i="13"/>
  <c r="KB79" i="13"/>
  <c r="AW79" i="13"/>
  <c r="AK79" i="13"/>
  <c r="FY79" i="13"/>
  <c r="LY79" i="13"/>
  <c r="EP79" i="13"/>
  <c r="KD79" i="13"/>
  <c r="IU79" i="13"/>
  <c r="C79" i="13"/>
  <c r="EQ79" i="13"/>
  <c r="D79" i="13"/>
  <c r="ER79" i="13"/>
  <c r="BY79" i="13"/>
  <c r="HM79" i="13"/>
  <c r="NA79" i="13"/>
  <c r="BN79" i="13"/>
  <c r="HB79" i="13"/>
  <c r="HT79" i="13"/>
  <c r="DK79" i="13"/>
  <c r="IY79" i="13"/>
  <c r="LU79" i="13"/>
  <c r="CN79" i="13"/>
  <c r="IB79" i="13"/>
  <c r="LI79" i="13"/>
  <c r="BQ79" i="13"/>
  <c r="HE79" i="13"/>
  <c r="AT79" i="13"/>
  <c r="GH79" i="13"/>
  <c r="KZ79" i="13"/>
  <c r="EA79" i="13"/>
  <c r="JO79" i="13"/>
  <c r="X79" i="13"/>
  <c r="MV79" i="13"/>
  <c r="K316" i="5"/>
  <c r="K313" i="5"/>
  <c r="K314" i="5"/>
  <c r="K315" i="5"/>
  <c r="AI315" i="5"/>
  <c r="S316" i="5"/>
  <c r="AG316" i="5" s="1"/>
  <c r="AI316" i="5"/>
  <c r="S315" i="5"/>
  <c r="AG315" i="5" s="1"/>
  <c r="AI314" i="5"/>
  <c r="AI311" i="5"/>
  <c r="S314" i="5"/>
  <c r="AG314" i="5" s="1"/>
  <c r="AI312" i="5"/>
  <c r="K312" i="5"/>
  <c r="S313" i="5"/>
  <c r="AG313" i="5" s="1"/>
  <c r="AI313" i="5"/>
  <c r="K309" i="5"/>
  <c r="K311" i="5"/>
  <c r="S312" i="5"/>
  <c r="AG312" i="5" s="1"/>
  <c r="S311" i="5"/>
  <c r="AG311" i="5" s="1"/>
  <c r="K310" i="5"/>
  <c r="S310" i="5"/>
  <c r="AG310" i="5" s="1"/>
  <c r="AI310" i="5"/>
  <c r="S309" i="5"/>
  <c r="AG309" i="5" s="1"/>
  <c r="AI309" i="5"/>
  <c r="W619" i="19"/>
  <c r="C308" i="5"/>
  <c r="D308" i="5"/>
  <c r="G308" i="5"/>
  <c r="H308" i="5" s="1"/>
  <c r="I308" i="5"/>
  <c r="J308" i="5"/>
  <c r="Q308" i="5"/>
  <c r="S308" i="5" s="1"/>
  <c r="AA308" i="5"/>
  <c r="AB308" i="5"/>
  <c r="AC308" i="5"/>
  <c r="AD308" i="5"/>
  <c r="C307" i="5"/>
  <c r="D307" i="5"/>
  <c r="G307" i="5"/>
  <c r="I307" i="5"/>
  <c r="J307" i="5"/>
  <c r="Q307" i="5"/>
  <c r="R307" i="5" s="1"/>
  <c r="AA307" i="5"/>
  <c r="AB307" i="5"/>
  <c r="AC307" i="5"/>
  <c r="AD307" i="5"/>
  <c r="K307" i="5" l="1"/>
  <c r="K308" i="5"/>
  <c r="R308" i="5"/>
  <c r="AI308" i="5" s="1"/>
  <c r="AG308" i="5"/>
  <c r="S307" i="5"/>
  <c r="AG307" i="5" s="1"/>
  <c r="AI307" i="5"/>
  <c r="H307" i="5"/>
  <c r="I306" i="5" l="1"/>
  <c r="C306" i="5"/>
  <c r="D306" i="5"/>
  <c r="G306" i="5"/>
  <c r="H306" i="5" s="1"/>
  <c r="J306" i="5"/>
  <c r="Q306" i="5"/>
  <c r="R306" i="5" s="1"/>
  <c r="AA306" i="5"/>
  <c r="AB306" i="5"/>
  <c r="AC306" i="5"/>
  <c r="AD306" i="5"/>
  <c r="OH75" i="1"/>
  <c r="W618" i="19"/>
  <c r="C305" i="5"/>
  <c r="D305" i="5"/>
  <c r="G305" i="5"/>
  <c r="H305" i="5"/>
  <c r="I305" i="5"/>
  <c r="J305" i="5"/>
  <c r="Q305" i="5"/>
  <c r="R305" i="5" s="1"/>
  <c r="AI305" i="5" s="1"/>
  <c r="AA305" i="5"/>
  <c r="AB305" i="5"/>
  <c r="AC305" i="5"/>
  <c r="AD305" i="5"/>
  <c r="W617" i="19"/>
  <c r="W616" i="19"/>
  <c r="AI306" i="5" l="1"/>
  <c r="K306" i="5"/>
  <c r="S306" i="5"/>
  <c r="AG306" i="5" s="1"/>
  <c r="K305" i="5"/>
  <c r="S305" i="5"/>
  <c r="AG305" i="5" s="1"/>
  <c r="C304" i="5"/>
  <c r="D304" i="5"/>
  <c r="G304" i="5"/>
  <c r="H304" i="5" s="1"/>
  <c r="I304" i="5"/>
  <c r="J304" i="5"/>
  <c r="Q304" i="5"/>
  <c r="S304" i="5" s="1"/>
  <c r="AA304" i="5"/>
  <c r="AB304" i="5"/>
  <c r="AC304" i="5"/>
  <c r="AD304" i="5"/>
  <c r="W615" i="19"/>
  <c r="K304" i="5" l="1"/>
  <c r="AG304" i="5"/>
  <c r="R304" i="5"/>
  <c r="AI304" i="5" s="1"/>
  <c r="C303" i="5"/>
  <c r="D303" i="5"/>
  <c r="G303" i="5"/>
  <c r="H303" i="5" s="1"/>
  <c r="I303" i="5"/>
  <c r="J303" i="5"/>
  <c r="Q303" i="5"/>
  <c r="R303" i="5" s="1"/>
  <c r="AA303" i="5"/>
  <c r="AB303" i="5"/>
  <c r="AC303" i="5"/>
  <c r="AD303" i="5"/>
  <c r="C302" i="5"/>
  <c r="D302" i="5"/>
  <c r="G302" i="5"/>
  <c r="H302" i="5" s="1"/>
  <c r="I302" i="5"/>
  <c r="J302" i="5"/>
  <c r="Q302" i="5"/>
  <c r="R302" i="5" s="1"/>
  <c r="AI302" i="5" s="1"/>
  <c r="AA302" i="5"/>
  <c r="AB302" i="5"/>
  <c r="AC302" i="5"/>
  <c r="AD302" i="5"/>
  <c r="W614" i="19"/>
  <c r="W613" i="19"/>
  <c r="OH71" i="1"/>
  <c r="OI71" i="1"/>
  <c r="OJ71" i="1"/>
  <c r="OK71" i="1"/>
  <c r="OL71" i="1"/>
  <c r="OM71" i="1"/>
  <c r="ON71" i="1"/>
  <c r="OO71" i="1"/>
  <c r="OP71" i="1"/>
  <c r="OQ71" i="1"/>
  <c r="OR71" i="1"/>
  <c r="OS71" i="1"/>
  <c r="OV71" i="1"/>
  <c r="OW71" i="1"/>
  <c r="OX71" i="1"/>
  <c r="OV6" i="1"/>
  <c r="OV7" i="1"/>
  <c r="OV8" i="1"/>
  <c r="OV9" i="1"/>
  <c r="OV10" i="1"/>
  <c r="OV11" i="1"/>
  <c r="OV12" i="1"/>
  <c r="OV13" i="1"/>
  <c r="OV14" i="1"/>
  <c r="OV15" i="1"/>
  <c r="OV16" i="1"/>
  <c r="OV17" i="1"/>
  <c r="OV18" i="1"/>
  <c r="OV19" i="1"/>
  <c r="OV20" i="1"/>
  <c r="OV21" i="1"/>
  <c r="OV22" i="1"/>
  <c r="OV23" i="1"/>
  <c r="OV24" i="1"/>
  <c r="OV25" i="1"/>
  <c r="OV26" i="1"/>
  <c r="OV27" i="1"/>
  <c r="OV28" i="1"/>
  <c r="OV29" i="1"/>
  <c r="OV30" i="1"/>
  <c r="OV31" i="1"/>
  <c r="OV32" i="1"/>
  <c r="OV33" i="1"/>
  <c r="OV34" i="1"/>
  <c r="OV35" i="1"/>
  <c r="OV36" i="1"/>
  <c r="OV37" i="1"/>
  <c r="OV38" i="1"/>
  <c r="OV39" i="1"/>
  <c r="OV40" i="1"/>
  <c r="OV41" i="1"/>
  <c r="OV42" i="1"/>
  <c r="OV43" i="1"/>
  <c r="OV44" i="1"/>
  <c r="OV45" i="1"/>
  <c r="OV46" i="1"/>
  <c r="OV47" i="1"/>
  <c r="OV48" i="1"/>
  <c r="OV49" i="1"/>
  <c r="OV50" i="1"/>
  <c r="OV51" i="1"/>
  <c r="OV52" i="1"/>
  <c r="OV53" i="1"/>
  <c r="OV54" i="1"/>
  <c r="OV55" i="1"/>
  <c r="OV56" i="1"/>
  <c r="OV57" i="1"/>
  <c r="OV58" i="1"/>
  <c r="OV59" i="1"/>
  <c r="OV60" i="1"/>
  <c r="OV61" i="1"/>
  <c r="OV62" i="1"/>
  <c r="OV63" i="1"/>
  <c r="OV64" i="1"/>
  <c r="OV65" i="1"/>
  <c r="OV66" i="1"/>
  <c r="OV67" i="1"/>
  <c r="OV68" i="1"/>
  <c r="OV69" i="1"/>
  <c r="OV70" i="1"/>
  <c r="OV72" i="1"/>
  <c r="OV73" i="1"/>
  <c r="OV74" i="1"/>
  <c r="OV75" i="1"/>
  <c r="OV76" i="1"/>
  <c r="OV77" i="1"/>
  <c r="OV78" i="1"/>
  <c r="OV79" i="1"/>
  <c r="OV80" i="1"/>
  <c r="OV81" i="1"/>
  <c r="OV82" i="1"/>
  <c r="OV83" i="1"/>
  <c r="OV84" i="1"/>
  <c r="OV85" i="1"/>
  <c r="OV86" i="1"/>
  <c r="OV87" i="1"/>
  <c r="OV88" i="1"/>
  <c r="OV89" i="1"/>
  <c r="OV90" i="1"/>
  <c r="OV91" i="1"/>
  <c r="OV92" i="1"/>
  <c r="OV93" i="1"/>
  <c r="OV94" i="1"/>
  <c r="OV95" i="1"/>
  <c r="OV96" i="1"/>
  <c r="OV97" i="1"/>
  <c r="OV98" i="1"/>
  <c r="OV99" i="1"/>
  <c r="OV100" i="1"/>
  <c r="OV101" i="1"/>
  <c r="OV102" i="1"/>
  <c r="OV103" i="1"/>
  <c r="OV104" i="1"/>
  <c r="OV105" i="1"/>
  <c r="OV106" i="1"/>
  <c r="OV107" i="1"/>
  <c r="OV108" i="1"/>
  <c r="OV109" i="1"/>
  <c r="OV110" i="1"/>
  <c r="OV111" i="1"/>
  <c r="OV112" i="1"/>
  <c r="OV113" i="1"/>
  <c r="OV114" i="1"/>
  <c r="OV115" i="1"/>
  <c r="OV116" i="1"/>
  <c r="OV117" i="1"/>
  <c r="OV118" i="1"/>
  <c r="OV119" i="1"/>
  <c r="OV120" i="1"/>
  <c r="OV121" i="1"/>
  <c r="OV122" i="1"/>
  <c r="OV123" i="1"/>
  <c r="OV124" i="1"/>
  <c r="OV125" i="1"/>
  <c r="OV126" i="1"/>
  <c r="OV127" i="1"/>
  <c r="OV128" i="1"/>
  <c r="OV129" i="1"/>
  <c r="OV130" i="1"/>
  <c r="OW6" i="1"/>
  <c r="OW7" i="1"/>
  <c r="OW8" i="1"/>
  <c r="OW9" i="1"/>
  <c r="OW10" i="1"/>
  <c r="OW11" i="1"/>
  <c r="OW12" i="1"/>
  <c r="OW13" i="1"/>
  <c r="OW14" i="1"/>
  <c r="OW15" i="1"/>
  <c r="OW16" i="1"/>
  <c r="OW17" i="1"/>
  <c r="OW18" i="1"/>
  <c r="OW19" i="1"/>
  <c r="OW20" i="1"/>
  <c r="OW21" i="1"/>
  <c r="OW22" i="1"/>
  <c r="OW23" i="1"/>
  <c r="OW24" i="1"/>
  <c r="OW25" i="1"/>
  <c r="OW26" i="1"/>
  <c r="OW27" i="1"/>
  <c r="OW28" i="1"/>
  <c r="OW29" i="1"/>
  <c r="OW30" i="1"/>
  <c r="OW31" i="1"/>
  <c r="OW32" i="1"/>
  <c r="OW33" i="1"/>
  <c r="OW34" i="1"/>
  <c r="OW35" i="1"/>
  <c r="OW36" i="1"/>
  <c r="OW37" i="1"/>
  <c r="OW38" i="1"/>
  <c r="OW39" i="1"/>
  <c r="OW40" i="1"/>
  <c r="OW41" i="1"/>
  <c r="OW42" i="1"/>
  <c r="OW43" i="1"/>
  <c r="OW44" i="1"/>
  <c r="OW45" i="1"/>
  <c r="OW46" i="1"/>
  <c r="OW47" i="1"/>
  <c r="OW48" i="1"/>
  <c r="OW49" i="1"/>
  <c r="OW50" i="1"/>
  <c r="OW51" i="1"/>
  <c r="OW52" i="1"/>
  <c r="OW53" i="1"/>
  <c r="OW54" i="1"/>
  <c r="OW55" i="1"/>
  <c r="OW56" i="1"/>
  <c r="OW57" i="1"/>
  <c r="OW58" i="1"/>
  <c r="OW59" i="1"/>
  <c r="OW60" i="1"/>
  <c r="OW61" i="1"/>
  <c r="OW62" i="1"/>
  <c r="OW63" i="1"/>
  <c r="OW64" i="1"/>
  <c r="OW65" i="1"/>
  <c r="OW66" i="1"/>
  <c r="OW67" i="1"/>
  <c r="OW68" i="1"/>
  <c r="OW69" i="1"/>
  <c r="OW70" i="1"/>
  <c r="OW72" i="1"/>
  <c r="OW73" i="1"/>
  <c r="OW74" i="1"/>
  <c r="OW75" i="1"/>
  <c r="OW76" i="1"/>
  <c r="OW77" i="1"/>
  <c r="OW78" i="1"/>
  <c r="OW79" i="1"/>
  <c r="OW80" i="1"/>
  <c r="OW81" i="1"/>
  <c r="OW82" i="1"/>
  <c r="OW83" i="1"/>
  <c r="OW84" i="1"/>
  <c r="OW85" i="1"/>
  <c r="OW86" i="1"/>
  <c r="OW87" i="1"/>
  <c r="OW88" i="1"/>
  <c r="OW89" i="1"/>
  <c r="OW90" i="1"/>
  <c r="OW91" i="1"/>
  <c r="OW92" i="1"/>
  <c r="OW93" i="1"/>
  <c r="OW94" i="1"/>
  <c r="OW95" i="1"/>
  <c r="OW96" i="1"/>
  <c r="OW97" i="1"/>
  <c r="OW98" i="1"/>
  <c r="OW99" i="1"/>
  <c r="OW100" i="1"/>
  <c r="OW101" i="1"/>
  <c r="OW102" i="1"/>
  <c r="OW103" i="1"/>
  <c r="OW104" i="1"/>
  <c r="OW105" i="1"/>
  <c r="OW106" i="1"/>
  <c r="OW107" i="1"/>
  <c r="OW108" i="1"/>
  <c r="OW109" i="1"/>
  <c r="OW110" i="1"/>
  <c r="OW111" i="1"/>
  <c r="OW112" i="1"/>
  <c r="OW113" i="1"/>
  <c r="OW114" i="1"/>
  <c r="OW115" i="1"/>
  <c r="OW116" i="1"/>
  <c r="OW117" i="1"/>
  <c r="OW118" i="1"/>
  <c r="OW119" i="1"/>
  <c r="OW120" i="1"/>
  <c r="OW121" i="1"/>
  <c r="OW122" i="1"/>
  <c r="OW123" i="1"/>
  <c r="OW124" i="1"/>
  <c r="OW125" i="1"/>
  <c r="OW126" i="1"/>
  <c r="OW127" i="1"/>
  <c r="OW128" i="1"/>
  <c r="OW129" i="1"/>
  <c r="OW130" i="1"/>
  <c r="OX6" i="1"/>
  <c r="OX7" i="1"/>
  <c r="OX8" i="1"/>
  <c r="OX9" i="1"/>
  <c r="OX10" i="1"/>
  <c r="OX11" i="1"/>
  <c r="OX12" i="1"/>
  <c r="OX13" i="1"/>
  <c r="OX14" i="1"/>
  <c r="OX15" i="1"/>
  <c r="OX16" i="1"/>
  <c r="OX17" i="1"/>
  <c r="OX18" i="1"/>
  <c r="OX19" i="1"/>
  <c r="OX20" i="1"/>
  <c r="OX21" i="1"/>
  <c r="OX22" i="1"/>
  <c r="OX23" i="1"/>
  <c r="OX24" i="1"/>
  <c r="OX25" i="1"/>
  <c r="OX26" i="1"/>
  <c r="OX27" i="1"/>
  <c r="OX28" i="1"/>
  <c r="OX29" i="1"/>
  <c r="OX30" i="1"/>
  <c r="OX31" i="1"/>
  <c r="OX32" i="1"/>
  <c r="OX33" i="1"/>
  <c r="OX34" i="1"/>
  <c r="OX35" i="1"/>
  <c r="OX36" i="1"/>
  <c r="OX37" i="1"/>
  <c r="OX38" i="1"/>
  <c r="OX39" i="1"/>
  <c r="OX40" i="1"/>
  <c r="OX41" i="1"/>
  <c r="OX42" i="1"/>
  <c r="OX43" i="1"/>
  <c r="OX44" i="1"/>
  <c r="OX45" i="1"/>
  <c r="OX46" i="1"/>
  <c r="OX47" i="1"/>
  <c r="OX48" i="1"/>
  <c r="OX49" i="1"/>
  <c r="OX50" i="1"/>
  <c r="OX51" i="1"/>
  <c r="OX52" i="1"/>
  <c r="OX53" i="1"/>
  <c r="OX54" i="1"/>
  <c r="OX55" i="1"/>
  <c r="OX56" i="1"/>
  <c r="OX57" i="1"/>
  <c r="OX58" i="1"/>
  <c r="OX59" i="1"/>
  <c r="OX60" i="1"/>
  <c r="OX61" i="1"/>
  <c r="OX62" i="1"/>
  <c r="OX63" i="1"/>
  <c r="OX64" i="1"/>
  <c r="OX65" i="1"/>
  <c r="OX66" i="1"/>
  <c r="OX67" i="1"/>
  <c r="OX68" i="1"/>
  <c r="OX69" i="1"/>
  <c r="OX70" i="1"/>
  <c r="OX72" i="1"/>
  <c r="OX73" i="1"/>
  <c r="OX74" i="1"/>
  <c r="OX75" i="1"/>
  <c r="OX76" i="1"/>
  <c r="OX77" i="1"/>
  <c r="OX78" i="1"/>
  <c r="OX79" i="1"/>
  <c r="OX80" i="1"/>
  <c r="OX81" i="1"/>
  <c r="OX82" i="1"/>
  <c r="OX83" i="1"/>
  <c r="OX84" i="1"/>
  <c r="OX85" i="1"/>
  <c r="OX86" i="1"/>
  <c r="OX87" i="1"/>
  <c r="OX88" i="1"/>
  <c r="OX89" i="1"/>
  <c r="OX90" i="1"/>
  <c r="OX91" i="1"/>
  <c r="OX92" i="1"/>
  <c r="OX93" i="1"/>
  <c r="OX94" i="1"/>
  <c r="OX95" i="1"/>
  <c r="OX96" i="1"/>
  <c r="OX97" i="1"/>
  <c r="OX98" i="1"/>
  <c r="OX99" i="1"/>
  <c r="OX100" i="1"/>
  <c r="OX101" i="1"/>
  <c r="OX102" i="1"/>
  <c r="OX103" i="1"/>
  <c r="OX104" i="1"/>
  <c r="OX105" i="1"/>
  <c r="OX106" i="1"/>
  <c r="OX107" i="1"/>
  <c r="OX108" i="1"/>
  <c r="OX109" i="1"/>
  <c r="OX110" i="1"/>
  <c r="OX111" i="1"/>
  <c r="OX112" i="1"/>
  <c r="OX113" i="1"/>
  <c r="OX114" i="1"/>
  <c r="OX115" i="1"/>
  <c r="OX116" i="1"/>
  <c r="OX117" i="1"/>
  <c r="OX118" i="1"/>
  <c r="OX119" i="1"/>
  <c r="OX120" i="1"/>
  <c r="OX121" i="1"/>
  <c r="OX122" i="1"/>
  <c r="OX123" i="1"/>
  <c r="OX124" i="1"/>
  <c r="OX125" i="1"/>
  <c r="OX126" i="1"/>
  <c r="OX127" i="1"/>
  <c r="OX128" i="1"/>
  <c r="OX129" i="1"/>
  <c r="OX130" i="1"/>
  <c r="K303" i="5" l="1"/>
  <c r="K302" i="5"/>
  <c r="S303" i="5"/>
  <c r="AG303" i="5" s="1"/>
  <c r="AI303" i="5"/>
  <c r="S302" i="5"/>
  <c r="AG302" i="5" s="1"/>
  <c r="OT71" i="1"/>
  <c r="OU71" i="1"/>
  <c r="K11" i="21" l="1"/>
  <c r="M11" i="21"/>
  <c r="K12" i="21"/>
  <c r="M12" i="21"/>
  <c r="K13" i="21"/>
  <c r="M13" i="21"/>
  <c r="K14" i="21"/>
  <c r="M14" i="21"/>
  <c r="K15" i="21"/>
  <c r="M15" i="21"/>
  <c r="K16" i="21"/>
  <c r="M16" i="21"/>
  <c r="K17" i="21"/>
  <c r="M17" i="21"/>
  <c r="K18" i="21"/>
  <c r="M18" i="21"/>
  <c r="K19" i="21"/>
  <c r="M19" i="21"/>
  <c r="K20" i="21"/>
  <c r="M20" i="21"/>
  <c r="K21" i="21"/>
  <c r="M21" i="21"/>
  <c r="M10" i="21"/>
  <c r="K10" i="21"/>
  <c r="W612" i="19"/>
  <c r="IV80" i="13"/>
  <c r="IV81" i="13"/>
  <c r="IV82" i="13"/>
  <c r="IV83" i="13"/>
  <c r="IV84" i="13"/>
  <c r="IV85" i="13"/>
  <c r="IV86" i="13"/>
  <c r="IV87" i="13"/>
  <c r="IV88" i="13"/>
  <c r="IV89" i="13"/>
  <c r="IV90" i="13"/>
  <c r="IV91" i="13"/>
  <c r="IV92" i="13"/>
  <c r="IV93" i="13"/>
  <c r="IV94" i="13"/>
  <c r="IV95" i="13"/>
  <c r="C301" i="5"/>
  <c r="D301" i="5"/>
  <c r="G301" i="5"/>
  <c r="H301" i="5" s="1"/>
  <c r="I301" i="5"/>
  <c r="J301" i="5"/>
  <c r="Q301" i="5"/>
  <c r="R301" i="5" s="1"/>
  <c r="AA301" i="5"/>
  <c r="AB301" i="5"/>
  <c r="AC301" i="5"/>
  <c r="AD301" i="5"/>
  <c r="W611" i="19"/>
  <c r="AI301" i="5" l="1"/>
  <c r="K301" i="5"/>
  <c r="S301" i="5"/>
  <c r="AG301" i="5" s="1"/>
  <c r="W610" i="19"/>
  <c r="W609" i="19" l="1"/>
  <c r="C300" i="5" l="1"/>
  <c r="D300" i="5"/>
  <c r="G300" i="5"/>
  <c r="H300" i="5" s="1"/>
  <c r="I300" i="5"/>
  <c r="J300" i="5"/>
  <c r="Q300" i="5"/>
  <c r="R300" i="5" s="1"/>
  <c r="AA300" i="5"/>
  <c r="AB300" i="5"/>
  <c r="AC300" i="5"/>
  <c r="AD300" i="5"/>
  <c r="C299" i="5"/>
  <c r="D299" i="5"/>
  <c r="G299" i="5"/>
  <c r="H299" i="5" s="1"/>
  <c r="I299" i="5"/>
  <c r="J299" i="5"/>
  <c r="Q299" i="5"/>
  <c r="R299" i="5" s="1"/>
  <c r="AA299" i="5"/>
  <c r="AB299" i="5"/>
  <c r="AC299" i="5"/>
  <c r="AD299" i="5"/>
  <c r="W608" i="19"/>
  <c r="AI300" i="5" l="1"/>
  <c r="K300" i="5"/>
  <c r="AI299" i="5"/>
  <c r="K299" i="5"/>
  <c r="S300" i="5"/>
  <c r="AG300" i="5" s="1"/>
  <c r="S299" i="5"/>
  <c r="AG299" i="5" s="1"/>
  <c r="C298" i="5"/>
  <c r="D298" i="5"/>
  <c r="G298" i="5"/>
  <c r="H298" i="5" s="1"/>
  <c r="I298" i="5"/>
  <c r="J298" i="5"/>
  <c r="Q298" i="5"/>
  <c r="R298" i="5" s="1"/>
  <c r="AA298" i="5"/>
  <c r="AB298" i="5"/>
  <c r="AC298" i="5"/>
  <c r="AD298" i="5"/>
  <c r="C297" i="5"/>
  <c r="D297" i="5"/>
  <c r="G297" i="5"/>
  <c r="H297" i="5" s="1"/>
  <c r="I297" i="5"/>
  <c r="J297" i="5"/>
  <c r="Q297" i="5"/>
  <c r="R297" i="5" s="1"/>
  <c r="AA297" i="5"/>
  <c r="AB297" i="5"/>
  <c r="AC297" i="5"/>
  <c r="AD297" i="5"/>
  <c r="C296" i="5"/>
  <c r="D296" i="5"/>
  <c r="G296" i="5"/>
  <c r="H296" i="5" s="1"/>
  <c r="I296" i="5"/>
  <c r="J296" i="5"/>
  <c r="Q296" i="5"/>
  <c r="R296" i="5" s="1"/>
  <c r="AA296" i="5"/>
  <c r="AB296" i="5"/>
  <c r="AC296" i="5"/>
  <c r="AD296" i="5"/>
  <c r="W607" i="19"/>
  <c r="C295" i="5"/>
  <c r="D295" i="5"/>
  <c r="G295" i="5"/>
  <c r="H295" i="5" s="1"/>
  <c r="I295" i="5"/>
  <c r="J295" i="5"/>
  <c r="Q295" i="5"/>
  <c r="R295" i="5" s="1"/>
  <c r="AA295" i="5"/>
  <c r="AB295" i="5"/>
  <c r="AC295" i="5"/>
  <c r="AD295" i="5"/>
  <c r="W606" i="19"/>
  <c r="AI298" i="5" l="1"/>
  <c r="AI296" i="5"/>
  <c r="K298" i="5"/>
  <c r="K297" i="5"/>
  <c r="S298" i="5"/>
  <c r="AG298" i="5" s="1"/>
  <c r="AI297" i="5"/>
  <c r="K296" i="5"/>
  <c r="S297" i="5"/>
  <c r="AG297" i="5" s="1"/>
  <c r="S296" i="5"/>
  <c r="AG296" i="5" s="1"/>
  <c r="K295" i="5"/>
  <c r="W605" i="19"/>
  <c r="C294" i="5" l="1"/>
  <c r="D294" i="5"/>
  <c r="G294" i="5"/>
  <c r="H294" i="5" s="1"/>
  <c r="I294" i="5"/>
  <c r="J294" i="5"/>
  <c r="Q294" i="5"/>
  <c r="R294" i="5" s="1"/>
  <c r="AA294" i="5"/>
  <c r="AB294" i="5"/>
  <c r="AC294" i="5"/>
  <c r="AD294" i="5"/>
  <c r="C293" i="5"/>
  <c r="D293" i="5"/>
  <c r="G293" i="5"/>
  <c r="H293" i="5" s="1"/>
  <c r="I293" i="5"/>
  <c r="J293" i="5"/>
  <c r="Q293" i="5"/>
  <c r="R293" i="5" s="1"/>
  <c r="AA293" i="5"/>
  <c r="AB293" i="5"/>
  <c r="AC293" i="5"/>
  <c r="AD293" i="5"/>
  <c r="C292" i="5"/>
  <c r="D292" i="5"/>
  <c r="G292" i="5"/>
  <c r="H292" i="5" s="1"/>
  <c r="I292" i="5"/>
  <c r="J292" i="5"/>
  <c r="Q292" i="5"/>
  <c r="R292" i="5" s="1"/>
  <c r="AA292" i="5"/>
  <c r="AB292" i="5"/>
  <c r="AC292" i="5"/>
  <c r="AD292" i="5"/>
  <c r="C291" i="5"/>
  <c r="D291" i="5"/>
  <c r="G291" i="5"/>
  <c r="H291" i="5" s="1"/>
  <c r="I291" i="5"/>
  <c r="J291" i="5"/>
  <c r="Q291" i="5"/>
  <c r="R291" i="5" s="1"/>
  <c r="AA291" i="5"/>
  <c r="AB291" i="5"/>
  <c r="AC291" i="5"/>
  <c r="AD291" i="5"/>
  <c r="C290" i="5"/>
  <c r="D290" i="5"/>
  <c r="G290" i="5"/>
  <c r="H290" i="5" s="1"/>
  <c r="I290" i="5"/>
  <c r="J290" i="5"/>
  <c r="Q290" i="5"/>
  <c r="R290" i="5" s="1"/>
  <c r="AA290" i="5"/>
  <c r="AB290" i="5"/>
  <c r="AC290" i="5"/>
  <c r="AD290" i="5"/>
  <c r="C289" i="5"/>
  <c r="D289" i="5"/>
  <c r="G289" i="5"/>
  <c r="H289" i="5" s="1"/>
  <c r="I289" i="5"/>
  <c r="J289" i="5"/>
  <c r="Q289" i="5"/>
  <c r="R289" i="5" s="1"/>
  <c r="AA289" i="5"/>
  <c r="AB289" i="5"/>
  <c r="AC289" i="5"/>
  <c r="AD289" i="5"/>
  <c r="W604" i="19"/>
  <c r="K294" i="5" l="1"/>
  <c r="K293" i="5"/>
  <c r="K292" i="5"/>
  <c r="K289" i="5"/>
  <c r="K291" i="5"/>
  <c r="K290" i="5"/>
  <c r="C288" i="5"/>
  <c r="D288" i="5"/>
  <c r="G288" i="5"/>
  <c r="H288" i="5" s="1"/>
  <c r="I288" i="5"/>
  <c r="J288" i="5"/>
  <c r="Q288" i="5"/>
  <c r="AA288" i="5"/>
  <c r="AB288" i="5"/>
  <c r="AC288" i="5"/>
  <c r="AD288" i="5"/>
  <c r="C287" i="5"/>
  <c r="D287" i="5"/>
  <c r="G287" i="5"/>
  <c r="H287" i="5" s="1"/>
  <c r="I287" i="5"/>
  <c r="J287" i="5"/>
  <c r="Q287" i="5"/>
  <c r="AA287" i="5"/>
  <c r="AB287" i="5"/>
  <c r="AC287" i="5"/>
  <c r="AD287" i="5"/>
  <c r="C286" i="5"/>
  <c r="D286" i="5"/>
  <c r="G286" i="5"/>
  <c r="H286" i="5" s="1"/>
  <c r="I286" i="5"/>
  <c r="J286" i="5"/>
  <c r="Q286" i="5"/>
  <c r="AA286" i="5"/>
  <c r="AB286" i="5"/>
  <c r="AC286" i="5"/>
  <c r="AD286" i="5"/>
  <c r="C285" i="5"/>
  <c r="D285" i="5"/>
  <c r="G285" i="5"/>
  <c r="H285" i="5" s="1"/>
  <c r="I285" i="5"/>
  <c r="J285" i="5"/>
  <c r="Q285" i="5"/>
  <c r="AA285" i="5"/>
  <c r="AB285" i="5"/>
  <c r="AC285" i="5"/>
  <c r="AD285" i="5"/>
  <c r="W603" i="19"/>
  <c r="K286" i="5" l="1"/>
  <c r="K288" i="5"/>
  <c r="K287" i="5"/>
  <c r="K285" i="5"/>
  <c r="Q284" i="5"/>
  <c r="C284" i="5"/>
  <c r="D284" i="5"/>
  <c r="G284" i="5"/>
  <c r="H284" i="5" s="1"/>
  <c r="I284" i="5"/>
  <c r="J284" i="5"/>
  <c r="AA284" i="5"/>
  <c r="AB284" i="5"/>
  <c r="AC284" i="5"/>
  <c r="AD284" i="5"/>
  <c r="W602" i="19"/>
  <c r="K284" i="5" l="1"/>
  <c r="W601" i="19" l="1"/>
  <c r="C283" i="5" l="1"/>
  <c r="D283" i="5"/>
  <c r="G283" i="5"/>
  <c r="H283" i="5" s="1"/>
  <c r="I283" i="5"/>
  <c r="J283" i="5"/>
  <c r="Q283" i="5"/>
  <c r="AA283" i="5"/>
  <c r="AB283" i="5"/>
  <c r="AC283" i="5"/>
  <c r="AD283" i="5"/>
  <c r="C282" i="5"/>
  <c r="D282" i="5"/>
  <c r="G282" i="5"/>
  <c r="H282" i="5" s="1"/>
  <c r="I282" i="5"/>
  <c r="J282" i="5"/>
  <c r="Q282" i="5"/>
  <c r="AA282" i="5"/>
  <c r="AB282" i="5"/>
  <c r="AC282" i="5"/>
  <c r="AD282" i="5"/>
  <c r="W600" i="19"/>
  <c r="K282" i="5" l="1"/>
  <c r="K283" i="5"/>
  <c r="R282" i="5"/>
  <c r="W599" i="19" l="1"/>
  <c r="C281" i="5" l="1"/>
  <c r="D281" i="5"/>
  <c r="G281" i="5"/>
  <c r="H281" i="5" s="1"/>
  <c r="I281" i="5"/>
  <c r="J281" i="5"/>
  <c r="Q281" i="5"/>
  <c r="R281" i="5" s="1"/>
  <c r="AA281" i="5"/>
  <c r="AB281" i="5"/>
  <c r="AC281" i="5"/>
  <c r="AD281" i="5"/>
  <c r="K281" i="5" l="1"/>
  <c r="C280" i="5"/>
  <c r="D280" i="5"/>
  <c r="G280" i="5"/>
  <c r="H280" i="5" s="1"/>
  <c r="I280" i="5"/>
  <c r="J280" i="5"/>
  <c r="Q280" i="5"/>
  <c r="R280" i="5" s="1"/>
  <c r="AA280" i="5"/>
  <c r="AB280" i="5"/>
  <c r="AC280" i="5"/>
  <c r="AD280" i="5"/>
  <c r="C279" i="5"/>
  <c r="D279" i="5"/>
  <c r="G279" i="5"/>
  <c r="H279" i="5" s="1"/>
  <c r="I279" i="5"/>
  <c r="J279" i="5"/>
  <c r="Q279" i="5"/>
  <c r="R279" i="5" s="1"/>
  <c r="AA279" i="5"/>
  <c r="AB279" i="5"/>
  <c r="AC279" i="5"/>
  <c r="AD279" i="5"/>
  <c r="C278" i="5"/>
  <c r="D278" i="5"/>
  <c r="G278" i="5"/>
  <c r="H278" i="5" s="1"/>
  <c r="I278" i="5"/>
  <c r="J278" i="5"/>
  <c r="Q278" i="5"/>
  <c r="R278" i="5" s="1"/>
  <c r="AA278" i="5"/>
  <c r="AB278" i="5"/>
  <c r="AC278" i="5"/>
  <c r="AD278" i="5"/>
  <c r="K280" i="5" l="1"/>
  <c r="K278" i="5"/>
  <c r="K279" i="5"/>
  <c r="C277" i="5" l="1"/>
  <c r="D277" i="5"/>
  <c r="G277" i="5"/>
  <c r="H277" i="5" s="1"/>
  <c r="I277" i="5"/>
  <c r="J277" i="5"/>
  <c r="Q277" i="5"/>
  <c r="R277" i="5" s="1"/>
  <c r="AA277" i="5"/>
  <c r="AB277" i="5"/>
  <c r="AC277" i="5"/>
  <c r="AD277" i="5"/>
  <c r="C276" i="5"/>
  <c r="D276" i="5"/>
  <c r="G276" i="5"/>
  <c r="H276" i="5" s="1"/>
  <c r="I276" i="5"/>
  <c r="J276" i="5"/>
  <c r="Q276" i="5"/>
  <c r="R276" i="5" s="1"/>
  <c r="AA276" i="5"/>
  <c r="AB276" i="5"/>
  <c r="AC276" i="5"/>
  <c r="AD276" i="5"/>
  <c r="C275" i="5"/>
  <c r="D275" i="5"/>
  <c r="G275" i="5"/>
  <c r="H275" i="5" s="1"/>
  <c r="I275" i="5"/>
  <c r="J275" i="5"/>
  <c r="Q275" i="5"/>
  <c r="R275" i="5" s="1"/>
  <c r="AA275" i="5"/>
  <c r="AB275" i="5"/>
  <c r="AC275" i="5"/>
  <c r="AD275" i="5"/>
  <c r="K277" i="5" l="1"/>
  <c r="K276" i="5"/>
  <c r="K275" i="5"/>
  <c r="C274" i="5"/>
  <c r="D274" i="5"/>
  <c r="G274" i="5"/>
  <c r="H274" i="5" s="1"/>
  <c r="I274" i="5"/>
  <c r="J274" i="5"/>
  <c r="Q274" i="5"/>
  <c r="R274" i="5" s="1"/>
  <c r="AA274" i="5"/>
  <c r="AB274" i="5"/>
  <c r="AC274" i="5"/>
  <c r="AD274" i="5"/>
  <c r="AD270" i="5"/>
  <c r="AD272" i="5"/>
  <c r="AD273" i="5"/>
  <c r="C272" i="5"/>
  <c r="C273" i="5"/>
  <c r="D272" i="5"/>
  <c r="D273" i="5"/>
  <c r="G272" i="5"/>
  <c r="H272" i="5" s="1"/>
  <c r="G273" i="5"/>
  <c r="H273" i="5" s="1"/>
  <c r="I272" i="5"/>
  <c r="I273" i="5"/>
  <c r="J272" i="5"/>
  <c r="J273" i="5"/>
  <c r="Q272" i="5"/>
  <c r="R272" i="5" s="1"/>
  <c r="Q273" i="5"/>
  <c r="R273" i="5" s="1"/>
  <c r="AA272" i="5"/>
  <c r="AA273" i="5"/>
  <c r="AB272" i="5"/>
  <c r="AB273" i="5"/>
  <c r="AC272" i="5"/>
  <c r="AC273" i="5"/>
  <c r="K274" i="5" l="1"/>
  <c r="K273" i="5"/>
  <c r="K272" i="5"/>
  <c r="C271" i="5"/>
  <c r="D271" i="5"/>
  <c r="G271" i="5"/>
  <c r="H271" i="5" s="1"/>
  <c r="I271" i="5"/>
  <c r="J271" i="5"/>
  <c r="Q271" i="5"/>
  <c r="R271" i="5" s="1"/>
  <c r="AA271" i="5"/>
  <c r="AB271" i="5"/>
  <c r="AC271" i="5"/>
  <c r="K271" i="5" l="1"/>
  <c r="W595" i="19"/>
  <c r="C270" i="5" l="1"/>
  <c r="D270" i="5"/>
  <c r="G270" i="5"/>
  <c r="H270" i="5" s="1"/>
  <c r="I270" i="5"/>
  <c r="J270" i="5"/>
  <c r="AA270" i="5"/>
  <c r="AB270" i="5"/>
  <c r="AC270" i="5"/>
  <c r="C269" i="5"/>
  <c r="D269" i="5"/>
  <c r="G269" i="5"/>
  <c r="H269" i="5" s="1"/>
  <c r="I269" i="5"/>
  <c r="J269" i="5"/>
  <c r="AA269" i="5"/>
  <c r="AB269" i="5"/>
  <c r="AC269" i="5"/>
  <c r="AD269" i="5"/>
  <c r="C268" i="5"/>
  <c r="D268" i="5"/>
  <c r="G268" i="5"/>
  <c r="H268" i="5" s="1"/>
  <c r="I268" i="5"/>
  <c r="J268" i="5"/>
  <c r="Q268" i="5"/>
  <c r="R268" i="5" s="1"/>
  <c r="AA268" i="5"/>
  <c r="AB268" i="5"/>
  <c r="AC268" i="5"/>
  <c r="AD268" i="5"/>
  <c r="C267" i="5"/>
  <c r="D267" i="5"/>
  <c r="G267" i="5"/>
  <c r="H267" i="5" s="1"/>
  <c r="I267" i="5"/>
  <c r="J267" i="5"/>
  <c r="Q267" i="5"/>
  <c r="R267" i="5" s="1"/>
  <c r="AA267" i="5"/>
  <c r="AB267" i="5"/>
  <c r="AC267" i="5"/>
  <c r="AD267" i="5"/>
  <c r="C265" i="5"/>
  <c r="C266" i="5"/>
  <c r="D265" i="5"/>
  <c r="D266" i="5"/>
  <c r="G265" i="5"/>
  <c r="H265" i="5" s="1"/>
  <c r="G266" i="5"/>
  <c r="H266" i="5" s="1"/>
  <c r="I265" i="5"/>
  <c r="I266" i="5"/>
  <c r="J265" i="5"/>
  <c r="J266" i="5"/>
  <c r="Q265" i="5"/>
  <c r="R265" i="5" s="1"/>
  <c r="Q266" i="5"/>
  <c r="AA265" i="5"/>
  <c r="AA266" i="5"/>
  <c r="AB265" i="5"/>
  <c r="AB266" i="5"/>
  <c r="AC265" i="5"/>
  <c r="AC266" i="5"/>
  <c r="AD265" i="5"/>
  <c r="AD266" i="5"/>
  <c r="K270" i="5" l="1"/>
  <c r="K269" i="5"/>
  <c r="K267" i="5"/>
  <c r="K268" i="5"/>
  <c r="K266" i="5"/>
  <c r="K265" i="5"/>
  <c r="R266" i="5"/>
  <c r="C263" i="5"/>
  <c r="D263" i="5"/>
  <c r="G263" i="5"/>
  <c r="H263" i="5" s="1"/>
  <c r="I263" i="5"/>
  <c r="J263" i="5"/>
  <c r="Q263" i="5"/>
  <c r="R263" i="5" s="1"/>
  <c r="AA263" i="5"/>
  <c r="AB263" i="5"/>
  <c r="AC263" i="5"/>
  <c r="AD263" i="5"/>
  <c r="C264" i="5"/>
  <c r="D264" i="5"/>
  <c r="G264" i="5"/>
  <c r="H264" i="5" s="1"/>
  <c r="I264" i="5"/>
  <c r="J264" i="5"/>
  <c r="Q264" i="5"/>
  <c r="R264" i="5" s="1"/>
  <c r="AA264" i="5"/>
  <c r="AB264" i="5"/>
  <c r="AC264" i="5"/>
  <c r="AD264" i="5"/>
  <c r="AB254" i="5"/>
  <c r="AB255" i="5"/>
  <c r="C261" i="5"/>
  <c r="D261" i="5"/>
  <c r="G261" i="5"/>
  <c r="H261" i="5" s="1"/>
  <c r="I261" i="5"/>
  <c r="J261" i="5"/>
  <c r="Q261" i="5"/>
  <c r="R261" i="5" s="1"/>
  <c r="AA261" i="5"/>
  <c r="AB261" i="5"/>
  <c r="AC261" i="5"/>
  <c r="AD261" i="5"/>
  <c r="C262" i="5"/>
  <c r="D262" i="5"/>
  <c r="G262" i="5"/>
  <c r="H262" i="5" s="1"/>
  <c r="I262" i="5"/>
  <c r="J262" i="5"/>
  <c r="Q262" i="5"/>
  <c r="R262" i="5" s="1"/>
  <c r="AA262" i="5"/>
  <c r="AB262" i="5"/>
  <c r="AC262" i="5"/>
  <c r="AD262" i="5"/>
  <c r="C258" i="5"/>
  <c r="D258" i="5"/>
  <c r="G258" i="5"/>
  <c r="H258" i="5" s="1"/>
  <c r="I258" i="5"/>
  <c r="J258" i="5"/>
  <c r="Q258" i="5"/>
  <c r="R258" i="5" s="1"/>
  <c r="AA258" i="5"/>
  <c r="AB258" i="5"/>
  <c r="AC258" i="5"/>
  <c r="AD258" i="5"/>
  <c r="C259" i="5"/>
  <c r="D259" i="5"/>
  <c r="G259" i="5"/>
  <c r="H259" i="5" s="1"/>
  <c r="I259" i="5"/>
  <c r="J259" i="5"/>
  <c r="Q259" i="5"/>
  <c r="R259" i="5" s="1"/>
  <c r="AA259" i="5"/>
  <c r="AB259" i="5"/>
  <c r="AC259" i="5"/>
  <c r="AD259" i="5"/>
  <c r="C253" i="5"/>
  <c r="D253" i="5"/>
  <c r="G253" i="5"/>
  <c r="H253" i="5" s="1"/>
  <c r="I253" i="5"/>
  <c r="J253" i="5"/>
  <c r="Q253" i="5"/>
  <c r="R253" i="5" s="1"/>
  <c r="AA253" i="5"/>
  <c r="AB253" i="5"/>
  <c r="AC253" i="5"/>
  <c r="AD253" i="5"/>
  <c r="C254" i="5"/>
  <c r="D254" i="5"/>
  <c r="G254" i="5"/>
  <c r="H254" i="5" s="1"/>
  <c r="I254" i="5"/>
  <c r="J254" i="5"/>
  <c r="Q254" i="5"/>
  <c r="R254" i="5" s="1"/>
  <c r="AA254" i="5"/>
  <c r="AC254" i="5"/>
  <c r="AD254" i="5"/>
  <c r="C255" i="5"/>
  <c r="D255" i="5"/>
  <c r="G255" i="5"/>
  <c r="H255" i="5" s="1"/>
  <c r="I255" i="5"/>
  <c r="J255" i="5"/>
  <c r="Q255" i="5"/>
  <c r="R255" i="5" s="1"/>
  <c r="AA255" i="5"/>
  <c r="AC255" i="5"/>
  <c r="AD255" i="5"/>
  <c r="C256" i="5"/>
  <c r="D256" i="5"/>
  <c r="G256" i="5"/>
  <c r="H256" i="5" s="1"/>
  <c r="I256" i="5"/>
  <c r="J256" i="5"/>
  <c r="Q256" i="5"/>
  <c r="R256" i="5" s="1"/>
  <c r="AA256" i="5"/>
  <c r="AB256" i="5"/>
  <c r="AC256" i="5"/>
  <c r="AD256" i="5"/>
  <c r="C257" i="5"/>
  <c r="D257" i="5"/>
  <c r="G257" i="5"/>
  <c r="H257" i="5" s="1"/>
  <c r="I257" i="5"/>
  <c r="J257" i="5"/>
  <c r="Q257" i="5"/>
  <c r="R257" i="5" s="1"/>
  <c r="AA257" i="5"/>
  <c r="AB257" i="5"/>
  <c r="AC257" i="5"/>
  <c r="AD257" i="5"/>
  <c r="C260" i="5"/>
  <c r="D260" i="5"/>
  <c r="G260" i="5"/>
  <c r="H260" i="5" s="1"/>
  <c r="I260" i="5"/>
  <c r="J260" i="5"/>
  <c r="Q260" i="5"/>
  <c r="R260" i="5" s="1"/>
  <c r="AA260" i="5"/>
  <c r="AB260" i="5"/>
  <c r="AC260" i="5"/>
  <c r="AD260" i="5"/>
  <c r="AA246" i="5"/>
  <c r="AB246" i="5"/>
  <c r="AA247" i="5"/>
  <c r="AB247" i="5"/>
  <c r="AA248" i="5"/>
  <c r="AB248" i="5"/>
  <c r="AA249" i="5"/>
  <c r="AB249" i="5"/>
  <c r="AA250" i="5"/>
  <c r="AB250" i="5"/>
  <c r="AA251" i="5"/>
  <c r="AB251" i="5"/>
  <c r="AA252" i="5"/>
  <c r="AB252" i="5"/>
  <c r="AD252" i="5"/>
  <c r="C250" i="5"/>
  <c r="D250" i="5"/>
  <c r="G250" i="5"/>
  <c r="H250" i="5" s="1"/>
  <c r="I250" i="5"/>
  <c r="J250" i="5"/>
  <c r="Q250" i="5"/>
  <c r="R250" i="5" s="1"/>
  <c r="AC250" i="5"/>
  <c r="AD250" i="5"/>
  <c r="C251" i="5"/>
  <c r="D251" i="5"/>
  <c r="G251" i="5"/>
  <c r="H251" i="5" s="1"/>
  <c r="I251" i="5"/>
  <c r="J251" i="5"/>
  <c r="Q251" i="5"/>
  <c r="R251" i="5" s="1"/>
  <c r="AC251" i="5"/>
  <c r="AD251" i="5"/>
  <c r="AD248" i="5"/>
  <c r="AD249" i="5"/>
  <c r="C247" i="5"/>
  <c r="D247" i="5"/>
  <c r="G247" i="5"/>
  <c r="H247" i="5" s="1"/>
  <c r="I247" i="5"/>
  <c r="J247" i="5"/>
  <c r="Q247" i="5"/>
  <c r="R247" i="5" s="1"/>
  <c r="AC247" i="5"/>
  <c r="AD247" i="5"/>
  <c r="C248" i="5"/>
  <c r="D248" i="5"/>
  <c r="G248" i="5"/>
  <c r="H248" i="5" s="1"/>
  <c r="I248" i="5"/>
  <c r="J248" i="5"/>
  <c r="Q248" i="5"/>
  <c r="R248" i="5" s="1"/>
  <c r="AC248" i="5"/>
  <c r="C249" i="5"/>
  <c r="D249" i="5"/>
  <c r="G249" i="5"/>
  <c r="H249" i="5" s="1"/>
  <c r="I249" i="5"/>
  <c r="J249" i="5"/>
  <c r="Q249" i="5"/>
  <c r="R249" i="5" s="1"/>
  <c r="AC249" i="5"/>
  <c r="C252" i="5"/>
  <c r="D252" i="5"/>
  <c r="G252" i="5"/>
  <c r="H252" i="5" s="1"/>
  <c r="I252" i="5"/>
  <c r="J252" i="5"/>
  <c r="Q252" i="5"/>
  <c r="R252" i="5" s="1"/>
  <c r="AC252" i="5"/>
  <c r="C245" i="5"/>
  <c r="D245" i="5"/>
  <c r="G245" i="5"/>
  <c r="H245" i="5" s="1"/>
  <c r="I245" i="5"/>
  <c r="J245" i="5"/>
  <c r="Q245" i="5"/>
  <c r="R245" i="5" s="1"/>
  <c r="AA245" i="5"/>
  <c r="AB245" i="5"/>
  <c r="AC245" i="5"/>
  <c r="AD245" i="5"/>
  <c r="C246" i="5"/>
  <c r="D246" i="5"/>
  <c r="G246" i="5"/>
  <c r="H246" i="5" s="1"/>
  <c r="I246" i="5"/>
  <c r="J246" i="5"/>
  <c r="Q246" i="5"/>
  <c r="R246" i="5" s="1"/>
  <c r="AC246" i="5"/>
  <c r="AD246" i="5"/>
  <c r="C244" i="5"/>
  <c r="D244" i="5"/>
  <c r="G244" i="5"/>
  <c r="H244" i="5" s="1"/>
  <c r="I244" i="5"/>
  <c r="J244" i="5"/>
  <c r="Q244" i="5"/>
  <c r="R244" i="5" s="1"/>
  <c r="AA244" i="5"/>
  <c r="AB244" i="5"/>
  <c r="AC244" i="5"/>
  <c r="AD244" i="5"/>
  <c r="C241" i="5"/>
  <c r="D241" i="5"/>
  <c r="G241" i="5"/>
  <c r="H241" i="5" s="1"/>
  <c r="I241" i="5"/>
  <c r="J241" i="5"/>
  <c r="Q241" i="5"/>
  <c r="R241" i="5" s="1"/>
  <c r="AA241" i="5"/>
  <c r="AB241" i="5"/>
  <c r="AC241" i="5"/>
  <c r="AD241" i="5"/>
  <c r="C242" i="5"/>
  <c r="D242" i="5"/>
  <c r="G242" i="5"/>
  <c r="H242" i="5" s="1"/>
  <c r="I242" i="5"/>
  <c r="J242" i="5"/>
  <c r="Q242" i="5"/>
  <c r="R242" i="5" s="1"/>
  <c r="AA242" i="5"/>
  <c r="AB242" i="5"/>
  <c r="AC242" i="5"/>
  <c r="AD242" i="5"/>
  <c r="C243" i="5"/>
  <c r="D243" i="5"/>
  <c r="G243" i="5"/>
  <c r="H243" i="5" s="1"/>
  <c r="I243" i="5"/>
  <c r="J243" i="5"/>
  <c r="Q243" i="5"/>
  <c r="R243" i="5" s="1"/>
  <c r="AA243" i="5"/>
  <c r="AB243" i="5"/>
  <c r="AC243" i="5"/>
  <c r="AD243" i="5"/>
  <c r="C238" i="5"/>
  <c r="D238" i="5"/>
  <c r="G238" i="5"/>
  <c r="H238" i="5" s="1"/>
  <c r="I238" i="5"/>
  <c r="J238" i="5"/>
  <c r="Q238" i="5"/>
  <c r="R238" i="5" s="1"/>
  <c r="AA238" i="5"/>
  <c r="AB238" i="5"/>
  <c r="AC238" i="5"/>
  <c r="AD238" i="5"/>
  <c r="C239" i="5"/>
  <c r="D239" i="5"/>
  <c r="G239" i="5"/>
  <c r="H239" i="5" s="1"/>
  <c r="I239" i="5"/>
  <c r="J239" i="5"/>
  <c r="Q239" i="5"/>
  <c r="R239" i="5" s="1"/>
  <c r="AA239" i="5"/>
  <c r="AB239" i="5"/>
  <c r="AC239" i="5"/>
  <c r="AD239" i="5"/>
  <c r="C240" i="5"/>
  <c r="D240" i="5"/>
  <c r="G240" i="5"/>
  <c r="H240" i="5" s="1"/>
  <c r="I240" i="5"/>
  <c r="J240" i="5"/>
  <c r="Q240" i="5"/>
  <c r="AA240" i="5"/>
  <c r="AB240" i="5"/>
  <c r="AC240" i="5"/>
  <c r="AD240" i="5"/>
  <c r="W587" i="19"/>
  <c r="W588" i="19"/>
  <c r="W589" i="19"/>
  <c r="W590" i="19"/>
  <c r="W591" i="19"/>
  <c r="W592" i="19"/>
  <c r="W593" i="19"/>
  <c r="W594" i="19"/>
  <c r="W596" i="19"/>
  <c r="W597" i="19"/>
  <c r="W598" i="19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BK80" i="13"/>
  <c r="BL80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Y80" i="13"/>
  <c r="BZ80" i="13"/>
  <c r="CA80" i="13"/>
  <c r="CB80" i="13"/>
  <c r="CC80" i="13"/>
  <c r="CD80" i="13"/>
  <c r="CE80" i="13"/>
  <c r="CF80" i="13"/>
  <c r="CG80" i="13"/>
  <c r="CH80" i="13"/>
  <c r="CI80" i="13"/>
  <c r="CJ80" i="13"/>
  <c r="CK80" i="13"/>
  <c r="CL80" i="13"/>
  <c r="CM80" i="13"/>
  <c r="CN80" i="13"/>
  <c r="CO80" i="13"/>
  <c r="CP80" i="13"/>
  <c r="CQ80" i="13"/>
  <c r="CR80" i="13"/>
  <c r="CS80" i="13"/>
  <c r="CT80" i="13"/>
  <c r="CU80" i="13"/>
  <c r="CV80" i="13"/>
  <c r="CW80" i="13"/>
  <c r="CX80" i="13"/>
  <c r="CY80" i="13"/>
  <c r="CZ80" i="13"/>
  <c r="DA80" i="13"/>
  <c r="DB80" i="13"/>
  <c r="DC80" i="13"/>
  <c r="DD80" i="13"/>
  <c r="DE80" i="13"/>
  <c r="DF80" i="13"/>
  <c r="DG80" i="13"/>
  <c r="DH80" i="13"/>
  <c r="DI80" i="13"/>
  <c r="DJ80" i="13"/>
  <c r="DK80" i="13"/>
  <c r="DL80" i="13"/>
  <c r="DM80" i="13"/>
  <c r="DN80" i="13"/>
  <c r="DO80" i="13"/>
  <c r="DP80" i="13"/>
  <c r="DQ80" i="13"/>
  <c r="DR80" i="13"/>
  <c r="DS80" i="13"/>
  <c r="DT80" i="13"/>
  <c r="DU80" i="13"/>
  <c r="DV80" i="13"/>
  <c r="DW80" i="13"/>
  <c r="DX80" i="13"/>
  <c r="DY80" i="13"/>
  <c r="DZ80" i="13"/>
  <c r="EA80" i="13"/>
  <c r="EB80" i="13"/>
  <c r="EC80" i="13"/>
  <c r="ED80" i="13"/>
  <c r="EE80" i="13"/>
  <c r="EF80" i="13"/>
  <c r="EG80" i="13"/>
  <c r="EH80" i="13"/>
  <c r="EI80" i="13"/>
  <c r="EJ80" i="13"/>
  <c r="EK80" i="13"/>
  <c r="EL80" i="13"/>
  <c r="EM80" i="13"/>
  <c r="EN80" i="13"/>
  <c r="EO80" i="13"/>
  <c r="EP80" i="13"/>
  <c r="EQ80" i="13"/>
  <c r="ER80" i="13"/>
  <c r="ES80" i="13"/>
  <c r="ET80" i="13"/>
  <c r="EU80" i="13"/>
  <c r="EV80" i="13"/>
  <c r="EW80" i="13"/>
  <c r="EX80" i="13"/>
  <c r="EY80" i="13"/>
  <c r="EZ80" i="13"/>
  <c r="FA80" i="13"/>
  <c r="FB80" i="13"/>
  <c r="FC80" i="13"/>
  <c r="FD80" i="13"/>
  <c r="FE80" i="13"/>
  <c r="FF80" i="13"/>
  <c r="FG80" i="13"/>
  <c r="FH80" i="13"/>
  <c r="FI80" i="13"/>
  <c r="FJ80" i="13"/>
  <c r="FK80" i="13"/>
  <c r="FL80" i="13"/>
  <c r="FM80" i="13"/>
  <c r="FN80" i="13"/>
  <c r="FO80" i="13"/>
  <c r="FP80" i="13"/>
  <c r="FQ80" i="13"/>
  <c r="FR80" i="13"/>
  <c r="FS80" i="13"/>
  <c r="FT80" i="13"/>
  <c r="FU80" i="13"/>
  <c r="FV80" i="13"/>
  <c r="FW80" i="13"/>
  <c r="FX80" i="13"/>
  <c r="FY80" i="13"/>
  <c r="FZ80" i="13"/>
  <c r="GA80" i="13"/>
  <c r="GB80" i="13"/>
  <c r="GC80" i="13"/>
  <c r="GD80" i="13"/>
  <c r="GE80" i="13"/>
  <c r="GF80" i="13"/>
  <c r="GG80" i="13"/>
  <c r="GH80" i="13"/>
  <c r="GI80" i="13"/>
  <c r="GJ80" i="13"/>
  <c r="GK80" i="13"/>
  <c r="GL80" i="13"/>
  <c r="GM80" i="13"/>
  <c r="GN80" i="13"/>
  <c r="GO80" i="13"/>
  <c r="GP80" i="13"/>
  <c r="GQ80" i="13"/>
  <c r="GR80" i="13"/>
  <c r="GS80" i="13"/>
  <c r="GT80" i="13"/>
  <c r="GU80" i="13"/>
  <c r="GV80" i="13"/>
  <c r="GW80" i="13"/>
  <c r="GX80" i="13"/>
  <c r="GY80" i="13"/>
  <c r="GZ80" i="13"/>
  <c r="HA80" i="13"/>
  <c r="HB80" i="13"/>
  <c r="HC80" i="13"/>
  <c r="HD80" i="13"/>
  <c r="HE80" i="13"/>
  <c r="HF80" i="13"/>
  <c r="HG80" i="13"/>
  <c r="HH80" i="13"/>
  <c r="HI80" i="13"/>
  <c r="HJ80" i="13"/>
  <c r="HK80" i="13"/>
  <c r="HL80" i="13"/>
  <c r="HM80" i="13"/>
  <c r="HN80" i="13"/>
  <c r="HO80" i="13"/>
  <c r="HP80" i="13"/>
  <c r="HQ80" i="13"/>
  <c r="HR80" i="13"/>
  <c r="HS80" i="13"/>
  <c r="HT80" i="13"/>
  <c r="HU80" i="13"/>
  <c r="HV80" i="13"/>
  <c r="HW80" i="13"/>
  <c r="HX80" i="13"/>
  <c r="HY80" i="13"/>
  <c r="HZ80" i="13"/>
  <c r="IA80" i="13"/>
  <c r="IB80" i="13"/>
  <c r="IC80" i="13"/>
  <c r="ID80" i="13"/>
  <c r="IE80" i="13"/>
  <c r="IF80" i="13"/>
  <c r="IG80" i="13"/>
  <c r="IH80" i="13"/>
  <c r="II80" i="13"/>
  <c r="IJ80" i="13"/>
  <c r="IK80" i="13"/>
  <c r="IL80" i="13"/>
  <c r="IM80" i="13"/>
  <c r="IN80" i="13"/>
  <c r="IO80" i="13"/>
  <c r="IP80" i="13"/>
  <c r="IQ80" i="13"/>
  <c r="IR80" i="13"/>
  <c r="IS80" i="13"/>
  <c r="IT80" i="13"/>
  <c r="IU80" i="13"/>
  <c r="IW80" i="13"/>
  <c r="IX80" i="13"/>
  <c r="IY80" i="13"/>
  <c r="IZ80" i="13"/>
  <c r="JA80" i="13"/>
  <c r="JB80" i="13"/>
  <c r="JC80" i="13"/>
  <c r="JD80" i="13"/>
  <c r="JE80" i="13"/>
  <c r="JF80" i="13"/>
  <c r="JG80" i="13"/>
  <c r="JH80" i="13"/>
  <c r="JI80" i="13"/>
  <c r="JJ80" i="13"/>
  <c r="JK80" i="13"/>
  <c r="JL80" i="13"/>
  <c r="JM80" i="13"/>
  <c r="JN80" i="13"/>
  <c r="JO80" i="13"/>
  <c r="JP80" i="13"/>
  <c r="JQ80" i="13"/>
  <c r="JR80" i="13"/>
  <c r="JS80" i="13"/>
  <c r="JT80" i="13"/>
  <c r="JU80" i="13"/>
  <c r="JV80" i="13"/>
  <c r="JW80" i="13"/>
  <c r="JX80" i="13"/>
  <c r="JY80" i="13"/>
  <c r="JZ80" i="13"/>
  <c r="KA80" i="13"/>
  <c r="KB80" i="13"/>
  <c r="KC80" i="13"/>
  <c r="KD80" i="13"/>
  <c r="KE80" i="13"/>
  <c r="KF80" i="13"/>
  <c r="KG80" i="13"/>
  <c r="KH80" i="13"/>
  <c r="KI80" i="13"/>
  <c r="KJ80" i="13"/>
  <c r="KK80" i="13"/>
  <c r="KL80" i="13"/>
  <c r="KM80" i="13"/>
  <c r="KN80" i="13"/>
  <c r="KO80" i="13"/>
  <c r="KP80" i="13"/>
  <c r="KQ80" i="13"/>
  <c r="KR80" i="13"/>
  <c r="KS80" i="13"/>
  <c r="KT80" i="13"/>
  <c r="KU80" i="13"/>
  <c r="KV80" i="13"/>
  <c r="KW80" i="13"/>
  <c r="KX80" i="13"/>
  <c r="KY80" i="13"/>
  <c r="KZ80" i="13"/>
  <c r="LA80" i="13"/>
  <c r="LB80" i="13"/>
  <c r="LC80" i="13"/>
  <c r="LD80" i="13"/>
  <c r="LE80" i="13"/>
  <c r="LF80" i="13"/>
  <c r="LG80" i="13"/>
  <c r="LH80" i="13"/>
  <c r="LI80" i="13"/>
  <c r="LJ80" i="13"/>
  <c r="LK80" i="13"/>
  <c r="LL80" i="13"/>
  <c r="LM80" i="13"/>
  <c r="LN80" i="13"/>
  <c r="LO80" i="13"/>
  <c r="LP80" i="13"/>
  <c r="LQ80" i="13"/>
  <c r="LR80" i="13"/>
  <c r="LS80" i="13"/>
  <c r="LT80" i="13"/>
  <c r="LU80" i="13"/>
  <c r="LV80" i="13"/>
  <c r="LW80" i="13"/>
  <c r="LX80" i="13"/>
  <c r="LY80" i="13"/>
  <c r="LZ80" i="13"/>
  <c r="MA80" i="13"/>
  <c r="MB80" i="13"/>
  <c r="MC80" i="13"/>
  <c r="MD80" i="13"/>
  <c r="ME80" i="13"/>
  <c r="MF80" i="13"/>
  <c r="MG80" i="13"/>
  <c r="MH80" i="13"/>
  <c r="MI80" i="13"/>
  <c r="MJ80" i="13"/>
  <c r="MK80" i="13"/>
  <c r="ML80" i="13"/>
  <c r="MM80" i="13"/>
  <c r="MN80" i="13"/>
  <c r="MO80" i="13"/>
  <c r="MP80" i="13"/>
  <c r="MQ80" i="13"/>
  <c r="MR80" i="13"/>
  <c r="MS80" i="13"/>
  <c r="MT80" i="13"/>
  <c r="MU80" i="13"/>
  <c r="MV80" i="13"/>
  <c r="MW80" i="13"/>
  <c r="MX80" i="13"/>
  <c r="MY80" i="13"/>
  <c r="MZ80" i="13"/>
  <c r="NA80" i="13"/>
  <c r="NB80" i="13"/>
  <c r="NC80" i="13"/>
  <c r="ND80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BK81" i="13"/>
  <c r="BL81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Y81" i="13"/>
  <c r="BZ81" i="13"/>
  <c r="CA81" i="13"/>
  <c r="CB81" i="13"/>
  <c r="CC81" i="13"/>
  <c r="CD81" i="13"/>
  <c r="CE81" i="13"/>
  <c r="CF81" i="13"/>
  <c r="CG81" i="13"/>
  <c r="CH81" i="13"/>
  <c r="CI81" i="13"/>
  <c r="CJ81" i="13"/>
  <c r="CK81" i="13"/>
  <c r="CL81" i="13"/>
  <c r="CM81" i="13"/>
  <c r="CN81" i="13"/>
  <c r="CO81" i="13"/>
  <c r="CP81" i="13"/>
  <c r="CQ81" i="13"/>
  <c r="CR81" i="13"/>
  <c r="CS81" i="13"/>
  <c r="CT81" i="13"/>
  <c r="CU81" i="13"/>
  <c r="CV81" i="13"/>
  <c r="CW81" i="13"/>
  <c r="CX81" i="13"/>
  <c r="CY81" i="13"/>
  <c r="CZ81" i="13"/>
  <c r="DA81" i="13"/>
  <c r="DB81" i="13"/>
  <c r="DC81" i="13"/>
  <c r="DD81" i="13"/>
  <c r="DE81" i="13"/>
  <c r="DF81" i="13"/>
  <c r="DG81" i="13"/>
  <c r="DH81" i="13"/>
  <c r="DI81" i="13"/>
  <c r="DJ81" i="13"/>
  <c r="DK81" i="13"/>
  <c r="DL81" i="13"/>
  <c r="DM81" i="13"/>
  <c r="DN81" i="13"/>
  <c r="DO81" i="13"/>
  <c r="DP81" i="13"/>
  <c r="DQ81" i="13"/>
  <c r="DR81" i="13"/>
  <c r="DS81" i="13"/>
  <c r="DT81" i="13"/>
  <c r="DU81" i="13"/>
  <c r="DV81" i="13"/>
  <c r="DW81" i="13"/>
  <c r="DX81" i="13"/>
  <c r="DY81" i="13"/>
  <c r="DZ81" i="13"/>
  <c r="EA81" i="13"/>
  <c r="EB81" i="13"/>
  <c r="EC81" i="13"/>
  <c r="ED81" i="13"/>
  <c r="EE81" i="13"/>
  <c r="EF81" i="13"/>
  <c r="EG81" i="13"/>
  <c r="EH81" i="13"/>
  <c r="EI81" i="13"/>
  <c r="EJ81" i="13"/>
  <c r="EK81" i="13"/>
  <c r="EL81" i="13"/>
  <c r="EM81" i="13"/>
  <c r="EN81" i="13"/>
  <c r="EO81" i="13"/>
  <c r="EP81" i="13"/>
  <c r="EQ81" i="13"/>
  <c r="ER81" i="13"/>
  <c r="ES81" i="13"/>
  <c r="ET81" i="13"/>
  <c r="EU81" i="13"/>
  <c r="EV81" i="13"/>
  <c r="EW81" i="13"/>
  <c r="EX81" i="13"/>
  <c r="EY81" i="13"/>
  <c r="EZ81" i="13"/>
  <c r="FA81" i="13"/>
  <c r="FB81" i="13"/>
  <c r="FC81" i="13"/>
  <c r="FD81" i="13"/>
  <c r="FE81" i="13"/>
  <c r="FF81" i="13"/>
  <c r="FG81" i="13"/>
  <c r="FH81" i="13"/>
  <c r="FI81" i="13"/>
  <c r="FJ81" i="13"/>
  <c r="FK81" i="13"/>
  <c r="FL81" i="13"/>
  <c r="FM81" i="13"/>
  <c r="FN81" i="13"/>
  <c r="FO81" i="13"/>
  <c r="FP81" i="13"/>
  <c r="FQ81" i="13"/>
  <c r="FR81" i="13"/>
  <c r="FS81" i="13"/>
  <c r="FT81" i="13"/>
  <c r="FU81" i="13"/>
  <c r="FV81" i="13"/>
  <c r="FW81" i="13"/>
  <c r="FX81" i="13"/>
  <c r="FY81" i="13"/>
  <c r="FZ81" i="13"/>
  <c r="GA81" i="13"/>
  <c r="GB81" i="13"/>
  <c r="GC81" i="13"/>
  <c r="GD81" i="13"/>
  <c r="GE81" i="13"/>
  <c r="GF81" i="13"/>
  <c r="GG81" i="13"/>
  <c r="GH81" i="13"/>
  <c r="GI81" i="13"/>
  <c r="GJ81" i="13"/>
  <c r="GK81" i="13"/>
  <c r="GL81" i="13"/>
  <c r="GM81" i="13"/>
  <c r="GN81" i="13"/>
  <c r="GO81" i="13"/>
  <c r="GP81" i="13"/>
  <c r="GQ81" i="13"/>
  <c r="GR81" i="13"/>
  <c r="GS81" i="13"/>
  <c r="GT81" i="13"/>
  <c r="GU81" i="13"/>
  <c r="GV81" i="13"/>
  <c r="GW81" i="13"/>
  <c r="GX81" i="13"/>
  <c r="GY81" i="13"/>
  <c r="GZ81" i="13"/>
  <c r="HA81" i="13"/>
  <c r="HB81" i="13"/>
  <c r="HC81" i="13"/>
  <c r="HD81" i="13"/>
  <c r="HE81" i="13"/>
  <c r="HF81" i="13"/>
  <c r="HG81" i="13"/>
  <c r="HH81" i="13"/>
  <c r="HI81" i="13"/>
  <c r="HJ81" i="13"/>
  <c r="HK81" i="13"/>
  <c r="HL81" i="13"/>
  <c r="HM81" i="13"/>
  <c r="HN81" i="13"/>
  <c r="HO81" i="13"/>
  <c r="HP81" i="13"/>
  <c r="HQ81" i="13"/>
  <c r="HR81" i="13"/>
  <c r="HS81" i="13"/>
  <c r="HT81" i="13"/>
  <c r="HU81" i="13"/>
  <c r="HV81" i="13"/>
  <c r="HW81" i="13"/>
  <c r="HX81" i="13"/>
  <c r="HY81" i="13"/>
  <c r="HZ81" i="13"/>
  <c r="IA81" i="13"/>
  <c r="IB81" i="13"/>
  <c r="IC81" i="13"/>
  <c r="ID81" i="13"/>
  <c r="IE81" i="13"/>
  <c r="IF81" i="13"/>
  <c r="IG81" i="13"/>
  <c r="IH81" i="13"/>
  <c r="II81" i="13"/>
  <c r="IJ81" i="13"/>
  <c r="IK81" i="13"/>
  <c r="IL81" i="13"/>
  <c r="IM81" i="13"/>
  <c r="IN81" i="13"/>
  <c r="IO81" i="13"/>
  <c r="IP81" i="13"/>
  <c r="IQ81" i="13"/>
  <c r="IR81" i="13"/>
  <c r="IS81" i="13"/>
  <c r="IT81" i="13"/>
  <c r="IU81" i="13"/>
  <c r="IW81" i="13"/>
  <c r="IX81" i="13"/>
  <c r="IY81" i="13"/>
  <c r="IZ81" i="13"/>
  <c r="JA81" i="13"/>
  <c r="JB81" i="13"/>
  <c r="JC81" i="13"/>
  <c r="JD81" i="13"/>
  <c r="JE81" i="13"/>
  <c r="JF81" i="13"/>
  <c r="JG81" i="13"/>
  <c r="JH81" i="13"/>
  <c r="JI81" i="13"/>
  <c r="JJ81" i="13"/>
  <c r="JK81" i="13"/>
  <c r="JL81" i="13"/>
  <c r="JM81" i="13"/>
  <c r="JN81" i="13"/>
  <c r="JO81" i="13"/>
  <c r="JP81" i="13"/>
  <c r="JQ81" i="13"/>
  <c r="JR81" i="13"/>
  <c r="JS81" i="13"/>
  <c r="JT81" i="13"/>
  <c r="JU81" i="13"/>
  <c r="JV81" i="13"/>
  <c r="JW81" i="13"/>
  <c r="JX81" i="13"/>
  <c r="JY81" i="13"/>
  <c r="JZ81" i="13"/>
  <c r="KA81" i="13"/>
  <c r="KB81" i="13"/>
  <c r="KC81" i="13"/>
  <c r="KD81" i="13"/>
  <c r="KE81" i="13"/>
  <c r="KF81" i="13"/>
  <c r="KG81" i="13"/>
  <c r="KH81" i="13"/>
  <c r="KI81" i="13"/>
  <c r="KJ81" i="13"/>
  <c r="KK81" i="13"/>
  <c r="KL81" i="13"/>
  <c r="KM81" i="13"/>
  <c r="KN81" i="13"/>
  <c r="KO81" i="13"/>
  <c r="KP81" i="13"/>
  <c r="KQ81" i="13"/>
  <c r="KR81" i="13"/>
  <c r="KS81" i="13"/>
  <c r="KT81" i="13"/>
  <c r="KU81" i="13"/>
  <c r="KV81" i="13"/>
  <c r="KW81" i="13"/>
  <c r="KX81" i="13"/>
  <c r="KY81" i="13"/>
  <c r="KZ81" i="13"/>
  <c r="LA81" i="13"/>
  <c r="LB81" i="13"/>
  <c r="LC81" i="13"/>
  <c r="LD81" i="13"/>
  <c r="LE81" i="13"/>
  <c r="LF81" i="13"/>
  <c r="LG81" i="13"/>
  <c r="LH81" i="13"/>
  <c r="LI81" i="13"/>
  <c r="LJ81" i="13"/>
  <c r="LK81" i="13"/>
  <c r="LL81" i="13"/>
  <c r="LM81" i="13"/>
  <c r="LN81" i="13"/>
  <c r="LO81" i="13"/>
  <c r="LP81" i="13"/>
  <c r="LQ81" i="13"/>
  <c r="LR81" i="13"/>
  <c r="LS81" i="13"/>
  <c r="LT81" i="13"/>
  <c r="LU81" i="13"/>
  <c r="LV81" i="13"/>
  <c r="LW81" i="13"/>
  <c r="LX81" i="13"/>
  <c r="LY81" i="13"/>
  <c r="LZ81" i="13"/>
  <c r="MA81" i="13"/>
  <c r="MB81" i="13"/>
  <c r="MC81" i="13"/>
  <c r="MD81" i="13"/>
  <c r="ME81" i="13"/>
  <c r="MF81" i="13"/>
  <c r="MG81" i="13"/>
  <c r="MH81" i="13"/>
  <c r="MI81" i="13"/>
  <c r="MJ81" i="13"/>
  <c r="MK81" i="13"/>
  <c r="ML81" i="13"/>
  <c r="MM81" i="13"/>
  <c r="MN81" i="13"/>
  <c r="MO81" i="13"/>
  <c r="MP81" i="13"/>
  <c r="MQ81" i="13"/>
  <c r="MR81" i="13"/>
  <c r="MS81" i="13"/>
  <c r="MT81" i="13"/>
  <c r="MU81" i="13"/>
  <c r="MV81" i="13"/>
  <c r="MW81" i="13"/>
  <c r="MX81" i="13"/>
  <c r="MY81" i="13"/>
  <c r="MZ81" i="13"/>
  <c r="NA81" i="13"/>
  <c r="NB81" i="13"/>
  <c r="NC81" i="13"/>
  <c r="ND81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BK82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Y82" i="13"/>
  <c r="BZ82" i="13"/>
  <c r="CA82" i="13"/>
  <c r="CB82" i="13"/>
  <c r="CC82" i="13"/>
  <c r="CD82" i="13"/>
  <c r="CE82" i="13"/>
  <c r="CF82" i="13"/>
  <c r="CG82" i="13"/>
  <c r="CH82" i="13"/>
  <c r="CI82" i="13"/>
  <c r="CJ82" i="13"/>
  <c r="CK82" i="13"/>
  <c r="CL82" i="13"/>
  <c r="CM82" i="13"/>
  <c r="CN82" i="13"/>
  <c r="CO82" i="13"/>
  <c r="CP82" i="13"/>
  <c r="CQ82" i="13"/>
  <c r="CR82" i="13"/>
  <c r="CS82" i="13"/>
  <c r="CT82" i="13"/>
  <c r="CU82" i="13"/>
  <c r="CV82" i="13"/>
  <c r="CW82" i="13"/>
  <c r="CX82" i="13"/>
  <c r="CY82" i="13"/>
  <c r="CZ82" i="13"/>
  <c r="DA82" i="13"/>
  <c r="DB82" i="13"/>
  <c r="DC82" i="13"/>
  <c r="DD82" i="13"/>
  <c r="DE82" i="13"/>
  <c r="DF82" i="13"/>
  <c r="DG82" i="13"/>
  <c r="DH82" i="13"/>
  <c r="DI82" i="13"/>
  <c r="DJ82" i="13"/>
  <c r="DK82" i="13"/>
  <c r="DL82" i="13"/>
  <c r="DM82" i="13"/>
  <c r="DN82" i="13"/>
  <c r="DO82" i="13"/>
  <c r="DP82" i="13"/>
  <c r="DQ82" i="13"/>
  <c r="DR82" i="13"/>
  <c r="DS82" i="13"/>
  <c r="DT82" i="13"/>
  <c r="DU82" i="13"/>
  <c r="DV82" i="13"/>
  <c r="DW82" i="13"/>
  <c r="DX82" i="13"/>
  <c r="DY82" i="13"/>
  <c r="DZ82" i="13"/>
  <c r="EA82" i="13"/>
  <c r="EB82" i="13"/>
  <c r="EC82" i="13"/>
  <c r="ED82" i="13"/>
  <c r="EE82" i="13"/>
  <c r="EF82" i="13"/>
  <c r="EG82" i="13"/>
  <c r="EH82" i="13"/>
  <c r="EI82" i="13"/>
  <c r="EJ82" i="13"/>
  <c r="EK82" i="13"/>
  <c r="EL82" i="13"/>
  <c r="EM82" i="13"/>
  <c r="EN82" i="13"/>
  <c r="EO82" i="13"/>
  <c r="EP82" i="13"/>
  <c r="EQ82" i="13"/>
  <c r="ER82" i="13"/>
  <c r="ES82" i="13"/>
  <c r="ET82" i="13"/>
  <c r="EU82" i="13"/>
  <c r="EV82" i="13"/>
  <c r="EW82" i="13"/>
  <c r="EX82" i="13"/>
  <c r="EY82" i="13"/>
  <c r="EZ82" i="13"/>
  <c r="FA82" i="13"/>
  <c r="FB82" i="13"/>
  <c r="FC82" i="13"/>
  <c r="FD82" i="13"/>
  <c r="FE82" i="13"/>
  <c r="FF82" i="13"/>
  <c r="FG82" i="13"/>
  <c r="FH82" i="13"/>
  <c r="FI82" i="13"/>
  <c r="FJ82" i="13"/>
  <c r="FK82" i="13"/>
  <c r="FL82" i="13"/>
  <c r="FM82" i="13"/>
  <c r="FN82" i="13"/>
  <c r="FO82" i="13"/>
  <c r="FP82" i="13"/>
  <c r="FQ82" i="13"/>
  <c r="FR82" i="13"/>
  <c r="FS82" i="13"/>
  <c r="FT82" i="13"/>
  <c r="FU82" i="13"/>
  <c r="FV82" i="13"/>
  <c r="FW82" i="13"/>
  <c r="FX82" i="13"/>
  <c r="FY82" i="13"/>
  <c r="FZ82" i="13"/>
  <c r="GA82" i="13"/>
  <c r="GB82" i="13"/>
  <c r="GC82" i="13"/>
  <c r="GD82" i="13"/>
  <c r="GE82" i="13"/>
  <c r="GF82" i="13"/>
  <c r="GG82" i="13"/>
  <c r="GH82" i="13"/>
  <c r="GI82" i="13"/>
  <c r="GJ82" i="13"/>
  <c r="GK82" i="13"/>
  <c r="GL82" i="13"/>
  <c r="GM82" i="13"/>
  <c r="GN82" i="13"/>
  <c r="GO82" i="13"/>
  <c r="GP82" i="13"/>
  <c r="GQ82" i="13"/>
  <c r="GR82" i="13"/>
  <c r="GS82" i="13"/>
  <c r="GT82" i="13"/>
  <c r="GU82" i="13"/>
  <c r="GV82" i="13"/>
  <c r="GW82" i="13"/>
  <c r="GX82" i="13"/>
  <c r="GY82" i="13"/>
  <c r="GZ82" i="13"/>
  <c r="HA82" i="13"/>
  <c r="HB82" i="13"/>
  <c r="HC82" i="13"/>
  <c r="HD82" i="13"/>
  <c r="HE82" i="13"/>
  <c r="HF82" i="13"/>
  <c r="HG82" i="13"/>
  <c r="HH82" i="13"/>
  <c r="HI82" i="13"/>
  <c r="HJ82" i="13"/>
  <c r="HK82" i="13"/>
  <c r="HL82" i="13"/>
  <c r="HM82" i="13"/>
  <c r="HN82" i="13"/>
  <c r="HO82" i="13"/>
  <c r="HP82" i="13"/>
  <c r="HQ82" i="13"/>
  <c r="HR82" i="13"/>
  <c r="HS82" i="13"/>
  <c r="HT82" i="13"/>
  <c r="HU82" i="13"/>
  <c r="HV82" i="13"/>
  <c r="HW82" i="13"/>
  <c r="HX82" i="13"/>
  <c r="HY82" i="13"/>
  <c r="HZ82" i="13"/>
  <c r="IA82" i="13"/>
  <c r="IB82" i="13"/>
  <c r="IC82" i="13"/>
  <c r="ID82" i="13"/>
  <c r="IE82" i="13"/>
  <c r="IF82" i="13"/>
  <c r="IG82" i="13"/>
  <c r="IH82" i="13"/>
  <c r="II82" i="13"/>
  <c r="IJ82" i="13"/>
  <c r="IK82" i="13"/>
  <c r="IL82" i="13"/>
  <c r="IM82" i="13"/>
  <c r="IN82" i="13"/>
  <c r="IO82" i="13"/>
  <c r="IP82" i="13"/>
  <c r="IQ82" i="13"/>
  <c r="IR82" i="13"/>
  <c r="IS82" i="13"/>
  <c r="IT82" i="13"/>
  <c r="IU82" i="13"/>
  <c r="IW82" i="13"/>
  <c r="IX82" i="13"/>
  <c r="IY82" i="13"/>
  <c r="IZ82" i="13"/>
  <c r="JA82" i="13"/>
  <c r="JB82" i="13"/>
  <c r="JC82" i="13"/>
  <c r="JD82" i="13"/>
  <c r="JE82" i="13"/>
  <c r="JF82" i="13"/>
  <c r="JG82" i="13"/>
  <c r="JH82" i="13"/>
  <c r="JI82" i="13"/>
  <c r="JJ82" i="13"/>
  <c r="JK82" i="13"/>
  <c r="JL82" i="13"/>
  <c r="JM82" i="13"/>
  <c r="JN82" i="13"/>
  <c r="JO82" i="13"/>
  <c r="JP82" i="13"/>
  <c r="JQ82" i="13"/>
  <c r="JR82" i="13"/>
  <c r="JS82" i="13"/>
  <c r="JT82" i="13"/>
  <c r="JU82" i="13"/>
  <c r="JV82" i="13"/>
  <c r="JW82" i="13"/>
  <c r="JX82" i="13"/>
  <c r="JY82" i="13"/>
  <c r="JZ82" i="13"/>
  <c r="KA82" i="13"/>
  <c r="KB82" i="13"/>
  <c r="KC82" i="13"/>
  <c r="KD82" i="13"/>
  <c r="KE82" i="13"/>
  <c r="KF82" i="13"/>
  <c r="KG82" i="13"/>
  <c r="KH82" i="13"/>
  <c r="KI82" i="13"/>
  <c r="KJ82" i="13"/>
  <c r="KK82" i="13"/>
  <c r="KL82" i="13"/>
  <c r="KM82" i="13"/>
  <c r="KN82" i="13"/>
  <c r="KO82" i="13"/>
  <c r="KP82" i="13"/>
  <c r="KQ82" i="13"/>
  <c r="KR82" i="13"/>
  <c r="KS82" i="13"/>
  <c r="KT82" i="13"/>
  <c r="KU82" i="13"/>
  <c r="KV82" i="13"/>
  <c r="KW82" i="13"/>
  <c r="KX82" i="13"/>
  <c r="KY82" i="13"/>
  <c r="KZ82" i="13"/>
  <c r="LA82" i="13"/>
  <c r="LB82" i="13"/>
  <c r="LC82" i="13"/>
  <c r="LD82" i="13"/>
  <c r="LE82" i="13"/>
  <c r="LF82" i="13"/>
  <c r="LG82" i="13"/>
  <c r="LH82" i="13"/>
  <c r="LI82" i="13"/>
  <c r="LJ82" i="13"/>
  <c r="LK82" i="13"/>
  <c r="LL82" i="13"/>
  <c r="LM82" i="13"/>
  <c r="LN82" i="13"/>
  <c r="LO82" i="13"/>
  <c r="LP82" i="13"/>
  <c r="LQ82" i="13"/>
  <c r="LR82" i="13"/>
  <c r="LS82" i="13"/>
  <c r="LT82" i="13"/>
  <c r="LU82" i="13"/>
  <c r="LV82" i="13"/>
  <c r="LW82" i="13"/>
  <c r="LX82" i="13"/>
  <c r="LY82" i="13"/>
  <c r="LZ82" i="13"/>
  <c r="MA82" i="13"/>
  <c r="MB82" i="13"/>
  <c r="MC82" i="13"/>
  <c r="MD82" i="13"/>
  <c r="ME82" i="13"/>
  <c r="MF82" i="13"/>
  <c r="MG82" i="13"/>
  <c r="MH82" i="13"/>
  <c r="MI82" i="13"/>
  <c r="MJ82" i="13"/>
  <c r="MK82" i="13"/>
  <c r="ML82" i="13"/>
  <c r="MM82" i="13"/>
  <c r="MN82" i="13"/>
  <c r="MO82" i="13"/>
  <c r="MP82" i="13"/>
  <c r="MQ82" i="13"/>
  <c r="MR82" i="13"/>
  <c r="MS82" i="13"/>
  <c r="MT82" i="13"/>
  <c r="MU82" i="13"/>
  <c r="MV82" i="13"/>
  <c r="MW82" i="13"/>
  <c r="MX82" i="13"/>
  <c r="MY82" i="13"/>
  <c r="MZ82" i="13"/>
  <c r="NA82" i="13"/>
  <c r="NB82" i="13"/>
  <c r="NC82" i="13"/>
  <c r="ND82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EE83" i="13"/>
  <c r="EF83" i="13"/>
  <c r="EG83" i="13"/>
  <c r="EH83" i="13"/>
  <c r="EI83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GX83" i="13"/>
  <c r="GY83" i="13"/>
  <c r="GZ83" i="13"/>
  <c r="HA83" i="13"/>
  <c r="HB83" i="13"/>
  <c r="HC83" i="13"/>
  <c r="HD83" i="13"/>
  <c r="HE83" i="13"/>
  <c r="HF83" i="13"/>
  <c r="HG83" i="13"/>
  <c r="HH83" i="13"/>
  <c r="HI83" i="13"/>
  <c r="HJ83" i="13"/>
  <c r="HK83" i="13"/>
  <c r="HL83" i="13"/>
  <c r="HM83" i="13"/>
  <c r="HN83" i="13"/>
  <c r="HO83" i="13"/>
  <c r="HP83" i="13"/>
  <c r="HQ83" i="13"/>
  <c r="HR83" i="13"/>
  <c r="HS83" i="13"/>
  <c r="HT83" i="13"/>
  <c r="HU83" i="13"/>
  <c r="HV83" i="13"/>
  <c r="HW83" i="13"/>
  <c r="HX83" i="13"/>
  <c r="HY83" i="13"/>
  <c r="HZ83" i="13"/>
  <c r="IA83" i="13"/>
  <c r="IB83" i="13"/>
  <c r="IC83" i="13"/>
  <c r="ID83" i="13"/>
  <c r="IE83" i="13"/>
  <c r="IF83" i="13"/>
  <c r="IG83" i="13"/>
  <c r="IH83" i="13"/>
  <c r="II83" i="13"/>
  <c r="IJ83" i="13"/>
  <c r="IK83" i="13"/>
  <c r="IL83" i="13"/>
  <c r="IM83" i="13"/>
  <c r="IN83" i="13"/>
  <c r="IO83" i="13"/>
  <c r="IP83" i="13"/>
  <c r="IQ83" i="13"/>
  <c r="IR83" i="13"/>
  <c r="IS83" i="13"/>
  <c r="IT83" i="13"/>
  <c r="IU83" i="13"/>
  <c r="IW83" i="13"/>
  <c r="IX83" i="13"/>
  <c r="IY83" i="13"/>
  <c r="IZ83" i="13"/>
  <c r="JA83" i="13"/>
  <c r="JB83" i="13"/>
  <c r="JC83" i="13"/>
  <c r="JD83" i="13"/>
  <c r="JE83" i="13"/>
  <c r="JF83" i="13"/>
  <c r="JG83" i="13"/>
  <c r="JH83" i="13"/>
  <c r="JI83" i="13"/>
  <c r="JJ83" i="13"/>
  <c r="JK83" i="13"/>
  <c r="JL83" i="13"/>
  <c r="JM83" i="13"/>
  <c r="JN83" i="13"/>
  <c r="JO83" i="13"/>
  <c r="JP83" i="13"/>
  <c r="JQ83" i="13"/>
  <c r="JR83" i="13"/>
  <c r="JS83" i="13"/>
  <c r="JT83" i="13"/>
  <c r="JU83" i="13"/>
  <c r="JV83" i="13"/>
  <c r="JW83" i="13"/>
  <c r="JX83" i="13"/>
  <c r="JY83" i="13"/>
  <c r="JZ83" i="13"/>
  <c r="KA83" i="13"/>
  <c r="KB83" i="13"/>
  <c r="KC83" i="13"/>
  <c r="KD83" i="13"/>
  <c r="KE83" i="13"/>
  <c r="KF83" i="13"/>
  <c r="KG83" i="13"/>
  <c r="KH83" i="13"/>
  <c r="KI83" i="13"/>
  <c r="KJ83" i="13"/>
  <c r="KK83" i="13"/>
  <c r="KL83" i="13"/>
  <c r="KM83" i="13"/>
  <c r="KN83" i="13"/>
  <c r="KO83" i="13"/>
  <c r="KP83" i="13"/>
  <c r="KQ83" i="13"/>
  <c r="KR83" i="13"/>
  <c r="KS83" i="13"/>
  <c r="KT83" i="13"/>
  <c r="KU83" i="13"/>
  <c r="KV83" i="13"/>
  <c r="KW83" i="13"/>
  <c r="KX83" i="13"/>
  <c r="KY83" i="13"/>
  <c r="KZ83" i="13"/>
  <c r="LA83" i="13"/>
  <c r="LB83" i="13"/>
  <c r="LC83" i="13"/>
  <c r="LD83" i="13"/>
  <c r="LE83" i="13"/>
  <c r="LF83" i="13"/>
  <c r="LG83" i="13"/>
  <c r="LH83" i="13"/>
  <c r="LI83" i="13"/>
  <c r="LJ83" i="13"/>
  <c r="LK83" i="13"/>
  <c r="LL83" i="13"/>
  <c r="LM83" i="13"/>
  <c r="LN83" i="13"/>
  <c r="LO83" i="13"/>
  <c r="LP83" i="13"/>
  <c r="LQ83" i="13"/>
  <c r="LR83" i="13"/>
  <c r="LS83" i="13"/>
  <c r="LT83" i="13"/>
  <c r="LU83" i="13"/>
  <c r="LV83" i="13"/>
  <c r="LW83" i="13"/>
  <c r="LX83" i="13"/>
  <c r="LY83" i="13"/>
  <c r="LZ83" i="13"/>
  <c r="MA83" i="13"/>
  <c r="MB83" i="13"/>
  <c r="MC83" i="13"/>
  <c r="MD83" i="13"/>
  <c r="ME83" i="13"/>
  <c r="MF83" i="13"/>
  <c r="MG83" i="13"/>
  <c r="MH83" i="13"/>
  <c r="MI83" i="13"/>
  <c r="MJ83" i="13"/>
  <c r="MK83" i="13"/>
  <c r="ML83" i="13"/>
  <c r="MM83" i="13"/>
  <c r="MN83" i="13"/>
  <c r="MO83" i="13"/>
  <c r="MP83" i="13"/>
  <c r="MQ83" i="13"/>
  <c r="MR83" i="13"/>
  <c r="MS83" i="13"/>
  <c r="MT83" i="13"/>
  <c r="MU83" i="13"/>
  <c r="MV83" i="13"/>
  <c r="MW83" i="13"/>
  <c r="MX83" i="13"/>
  <c r="MY83" i="13"/>
  <c r="MZ83" i="13"/>
  <c r="NA83" i="13"/>
  <c r="NB83" i="13"/>
  <c r="NC83" i="13"/>
  <c r="ND83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BK84" i="13"/>
  <c r="BL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Y84" i="13"/>
  <c r="BZ84" i="13"/>
  <c r="CA84" i="13"/>
  <c r="CB84" i="13"/>
  <c r="CC84" i="13"/>
  <c r="CD84" i="13"/>
  <c r="CE84" i="13"/>
  <c r="CF84" i="13"/>
  <c r="CG84" i="13"/>
  <c r="CH84" i="13"/>
  <c r="CI84" i="13"/>
  <c r="CJ84" i="13"/>
  <c r="CK84" i="13"/>
  <c r="CL84" i="13"/>
  <c r="CM84" i="13"/>
  <c r="CN84" i="13"/>
  <c r="CO84" i="13"/>
  <c r="CP84" i="13"/>
  <c r="CQ84" i="13"/>
  <c r="CR84" i="13"/>
  <c r="CS84" i="13"/>
  <c r="CT84" i="13"/>
  <c r="CU84" i="13"/>
  <c r="CV84" i="13"/>
  <c r="CW84" i="13"/>
  <c r="CX84" i="13"/>
  <c r="CY84" i="13"/>
  <c r="CZ84" i="13"/>
  <c r="DA84" i="13"/>
  <c r="DB84" i="13"/>
  <c r="DC84" i="13"/>
  <c r="DD84" i="13"/>
  <c r="DE84" i="13"/>
  <c r="DF84" i="13"/>
  <c r="DG84" i="13"/>
  <c r="DH84" i="13"/>
  <c r="DI84" i="13"/>
  <c r="DJ84" i="13"/>
  <c r="DK84" i="13"/>
  <c r="DL84" i="13"/>
  <c r="DM84" i="13"/>
  <c r="DN84" i="13"/>
  <c r="DO84" i="13"/>
  <c r="DP84" i="13"/>
  <c r="DQ84" i="13"/>
  <c r="DR84" i="13"/>
  <c r="DS84" i="13"/>
  <c r="DT84" i="13"/>
  <c r="DU84" i="13"/>
  <c r="DV84" i="13"/>
  <c r="DW84" i="13"/>
  <c r="DX84" i="13"/>
  <c r="DY84" i="13"/>
  <c r="DZ84" i="13"/>
  <c r="EA84" i="13"/>
  <c r="EB84" i="13"/>
  <c r="EC84" i="13"/>
  <c r="ED84" i="13"/>
  <c r="EE84" i="13"/>
  <c r="EF84" i="13"/>
  <c r="EG84" i="13"/>
  <c r="EH84" i="13"/>
  <c r="EI84" i="13"/>
  <c r="EJ84" i="13"/>
  <c r="EK84" i="13"/>
  <c r="EL84" i="13"/>
  <c r="EM84" i="13"/>
  <c r="EN84" i="13"/>
  <c r="EO84" i="13"/>
  <c r="EP84" i="13"/>
  <c r="EQ84" i="13"/>
  <c r="ER84" i="13"/>
  <c r="ES84" i="13"/>
  <c r="ET84" i="13"/>
  <c r="EU84" i="13"/>
  <c r="EV84" i="13"/>
  <c r="EW84" i="13"/>
  <c r="EX84" i="13"/>
  <c r="EY84" i="13"/>
  <c r="EZ84" i="13"/>
  <c r="FA84" i="13"/>
  <c r="FB84" i="13"/>
  <c r="FC84" i="13"/>
  <c r="FD84" i="13"/>
  <c r="FE84" i="13"/>
  <c r="FF84" i="13"/>
  <c r="FG84" i="13"/>
  <c r="FH84" i="13"/>
  <c r="FI84" i="13"/>
  <c r="FJ84" i="13"/>
  <c r="FK84" i="13"/>
  <c r="FL84" i="13"/>
  <c r="FM84" i="13"/>
  <c r="FN84" i="13"/>
  <c r="FO84" i="13"/>
  <c r="FP84" i="13"/>
  <c r="FQ84" i="13"/>
  <c r="FR84" i="13"/>
  <c r="FS84" i="13"/>
  <c r="FT84" i="13"/>
  <c r="FU84" i="13"/>
  <c r="FV84" i="13"/>
  <c r="FW84" i="13"/>
  <c r="FX84" i="13"/>
  <c r="FY84" i="13"/>
  <c r="FZ84" i="13"/>
  <c r="GA84" i="13"/>
  <c r="GB84" i="13"/>
  <c r="GC84" i="13"/>
  <c r="GD84" i="13"/>
  <c r="GE84" i="13"/>
  <c r="GF84" i="13"/>
  <c r="GG84" i="13"/>
  <c r="GH84" i="13"/>
  <c r="GI84" i="13"/>
  <c r="GJ84" i="13"/>
  <c r="GK84" i="13"/>
  <c r="GL84" i="13"/>
  <c r="GM84" i="13"/>
  <c r="GN84" i="13"/>
  <c r="GO84" i="13"/>
  <c r="GP84" i="13"/>
  <c r="GQ84" i="13"/>
  <c r="GR84" i="13"/>
  <c r="GS84" i="13"/>
  <c r="GT84" i="13"/>
  <c r="GU84" i="13"/>
  <c r="GV84" i="13"/>
  <c r="GW84" i="13"/>
  <c r="GX84" i="13"/>
  <c r="GY84" i="13"/>
  <c r="GZ84" i="13"/>
  <c r="HA84" i="13"/>
  <c r="HB84" i="13"/>
  <c r="HC84" i="13"/>
  <c r="HD84" i="13"/>
  <c r="HE84" i="13"/>
  <c r="HF84" i="13"/>
  <c r="HG84" i="13"/>
  <c r="HH84" i="13"/>
  <c r="HI84" i="13"/>
  <c r="HJ84" i="13"/>
  <c r="HK84" i="13"/>
  <c r="HL84" i="13"/>
  <c r="HM84" i="13"/>
  <c r="HN84" i="13"/>
  <c r="HO84" i="13"/>
  <c r="HP84" i="13"/>
  <c r="HQ84" i="13"/>
  <c r="HR84" i="13"/>
  <c r="HS84" i="13"/>
  <c r="HT84" i="13"/>
  <c r="HU84" i="13"/>
  <c r="HV84" i="13"/>
  <c r="HW84" i="13"/>
  <c r="HX84" i="13"/>
  <c r="HY84" i="13"/>
  <c r="HZ84" i="13"/>
  <c r="IA84" i="13"/>
  <c r="IB84" i="13"/>
  <c r="IC84" i="13"/>
  <c r="ID84" i="13"/>
  <c r="IE84" i="13"/>
  <c r="IF84" i="13"/>
  <c r="IG84" i="13"/>
  <c r="IH84" i="13"/>
  <c r="II84" i="13"/>
  <c r="IJ84" i="13"/>
  <c r="IK84" i="13"/>
  <c r="IL84" i="13"/>
  <c r="IM84" i="13"/>
  <c r="IN84" i="13"/>
  <c r="IO84" i="13"/>
  <c r="IP84" i="13"/>
  <c r="IQ84" i="13"/>
  <c r="IR84" i="13"/>
  <c r="IS84" i="13"/>
  <c r="IT84" i="13"/>
  <c r="IU84" i="13"/>
  <c r="IW84" i="13"/>
  <c r="IX84" i="13"/>
  <c r="IY84" i="13"/>
  <c r="IZ84" i="13"/>
  <c r="JA84" i="13"/>
  <c r="JB84" i="13"/>
  <c r="JC84" i="13"/>
  <c r="JD84" i="13"/>
  <c r="JE84" i="13"/>
  <c r="JF84" i="13"/>
  <c r="JG84" i="13"/>
  <c r="JH84" i="13"/>
  <c r="JI84" i="13"/>
  <c r="JJ84" i="13"/>
  <c r="JK84" i="13"/>
  <c r="JL84" i="13"/>
  <c r="JM84" i="13"/>
  <c r="JN84" i="13"/>
  <c r="JO84" i="13"/>
  <c r="JP84" i="13"/>
  <c r="JQ84" i="13"/>
  <c r="JR84" i="13"/>
  <c r="JS84" i="13"/>
  <c r="JT84" i="13"/>
  <c r="JU84" i="13"/>
  <c r="JV84" i="13"/>
  <c r="JW84" i="13"/>
  <c r="JX84" i="13"/>
  <c r="JY84" i="13"/>
  <c r="JZ84" i="13"/>
  <c r="KA84" i="13"/>
  <c r="KB84" i="13"/>
  <c r="KC84" i="13"/>
  <c r="KD84" i="13"/>
  <c r="KE84" i="13"/>
  <c r="KF84" i="13"/>
  <c r="KG84" i="13"/>
  <c r="KH84" i="13"/>
  <c r="KI84" i="13"/>
  <c r="KJ84" i="13"/>
  <c r="KK84" i="13"/>
  <c r="KL84" i="13"/>
  <c r="KM84" i="13"/>
  <c r="KN84" i="13"/>
  <c r="KO84" i="13"/>
  <c r="KP84" i="13"/>
  <c r="KQ84" i="13"/>
  <c r="KR84" i="13"/>
  <c r="KS84" i="13"/>
  <c r="KT84" i="13"/>
  <c r="KU84" i="13"/>
  <c r="KV84" i="13"/>
  <c r="KW84" i="13"/>
  <c r="KX84" i="13"/>
  <c r="KY84" i="13"/>
  <c r="KZ84" i="13"/>
  <c r="LA84" i="13"/>
  <c r="LB84" i="13"/>
  <c r="LC84" i="13"/>
  <c r="LD84" i="13"/>
  <c r="LE84" i="13"/>
  <c r="LF84" i="13"/>
  <c r="LG84" i="13"/>
  <c r="LH84" i="13"/>
  <c r="LI84" i="13"/>
  <c r="LJ84" i="13"/>
  <c r="LK84" i="13"/>
  <c r="LL84" i="13"/>
  <c r="LM84" i="13"/>
  <c r="LN84" i="13"/>
  <c r="LO84" i="13"/>
  <c r="LP84" i="13"/>
  <c r="LQ84" i="13"/>
  <c r="LR84" i="13"/>
  <c r="LS84" i="13"/>
  <c r="LT84" i="13"/>
  <c r="LU84" i="13"/>
  <c r="LV84" i="13"/>
  <c r="LW84" i="13"/>
  <c r="LX84" i="13"/>
  <c r="LY84" i="13"/>
  <c r="LZ84" i="13"/>
  <c r="MA84" i="13"/>
  <c r="MB84" i="13"/>
  <c r="MC84" i="13"/>
  <c r="MD84" i="13"/>
  <c r="ME84" i="13"/>
  <c r="MF84" i="13"/>
  <c r="MG84" i="13"/>
  <c r="MH84" i="13"/>
  <c r="MI84" i="13"/>
  <c r="MJ84" i="13"/>
  <c r="MK84" i="13"/>
  <c r="ML84" i="13"/>
  <c r="MM84" i="13"/>
  <c r="MN84" i="13"/>
  <c r="MO84" i="13"/>
  <c r="MP84" i="13"/>
  <c r="MQ84" i="13"/>
  <c r="MR84" i="13"/>
  <c r="MS84" i="13"/>
  <c r="MT84" i="13"/>
  <c r="MU84" i="13"/>
  <c r="MV84" i="13"/>
  <c r="MW84" i="13"/>
  <c r="MX84" i="13"/>
  <c r="MY84" i="13"/>
  <c r="MZ84" i="13"/>
  <c r="NA84" i="13"/>
  <c r="NB84" i="13"/>
  <c r="NC84" i="13"/>
  <c r="ND84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BK85" i="13"/>
  <c r="BL85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Y85" i="13"/>
  <c r="BZ85" i="13"/>
  <c r="CA85" i="13"/>
  <c r="CB85" i="13"/>
  <c r="CC85" i="13"/>
  <c r="CD85" i="13"/>
  <c r="CE85" i="13"/>
  <c r="CF85" i="13"/>
  <c r="CG85" i="13"/>
  <c r="CH85" i="13"/>
  <c r="CI85" i="13"/>
  <c r="CJ85" i="13"/>
  <c r="CK85" i="13"/>
  <c r="CL85" i="13"/>
  <c r="CM85" i="13"/>
  <c r="CN85" i="13"/>
  <c r="CO85" i="13"/>
  <c r="CP85" i="13"/>
  <c r="CQ85" i="13"/>
  <c r="CR85" i="13"/>
  <c r="CS85" i="13"/>
  <c r="CT85" i="13"/>
  <c r="CU85" i="13"/>
  <c r="CV85" i="13"/>
  <c r="CW85" i="13"/>
  <c r="CX85" i="13"/>
  <c r="CY85" i="13"/>
  <c r="CZ85" i="13"/>
  <c r="DA85" i="13"/>
  <c r="DB85" i="13"/>
  <c r="DC85" i="13"/>
  <c r="DD85" i="13"/>
  <c r="DE85" i="13"/>
  <c r="DF85" i="13"/>
  <c r="DG85" i="13"/>
  <c r="DH85" i="13"/>
  <c r="DI85" i="13"/>
  <c r="DJ85" i="13"/>
  <c r="DK85" i="13"/>
  <c r="DL85" i="13"/>
  <c r="DM85" i="13"/>
  <c r="DN85" i="13"/>
  <c r="DO85" i="13"/>
  <c r="DP85" i="13"/>
  <c r="DQ85" i="13"/>
  <c r="DR85" i="13"/>
  <c r="DS85" i="13"/>
  <c r="DT85" i="13"/>
  <c r="DU85" i="13"/>
  <c r="DV85" i="13"/>
  <c r="DW85" i="13"/>
  <c r="DX85" i="13"/>
  <c r="DY85" i="13"/>
  <c r="DZ85" i="13"/>
  <c r="EA85" i="13"/>
  <c r="EB85" i="13"/>
  <c r="EC85" i="13"/>
  <c r="ED85" i="13"/>
  <c r="EE85" i="13"/>
  <c r="EF85" i="13"/>
  <c r="EG85" i="13"/>
  <c r="EH85" i="13"/>
  <c r="EI85" i="13"/>
  <c r="EJ85" i="13"/>
  <c r="EK85" i="13"/>
  <c r="EL85" i="13"/>
  <c r="EM85" i="13"/>
  <c r="EN85" i="13"/>
  <c r="EO85" i="13"/>
  <c r="EP85" i="13"/>
  <c r="EQ85" i="13"/>
  <c r="ER85" i="13"/>
  <c r="ES85" i="13"/>
  <c r="ET85" i="13"/>
  <c r="EU85" i="13"/>
  <c r="EV85" i="13"/>
  <c r="EW85" i="13"/>
  <c r="EX85" i="13"/>
  <c r="EY85" i="13"/>
  <c r="EZ85" i="13"/>
  <c r="FA85" i="13"/>
  <c r="FB85" i="13"/>
  <c r="FC85" i="13"/>
  <c r="FD85" i="13"/>
  <c r="FE85" i="13"/>
  <c r="FF85" i="13"/>
  <c r="FG85" i="13"/>
  <c r="FH85" i="13"/>
  <c r="FI85" i="13"/>
  <c r="FJ85" i="13"/>
  <c r="FK85" i="13"/>
  <c r="FL85" i="13"/>
  <c r="FM85" i="13"/>
  <c r="FN85" i="13"/>
  <c r="FO85" i="13"/>
  <c r="FP85" i="13"/>
  <c r="FQ85" i="13"/>
  <c r="FR85" i="13"/>
  <c r="FS85" i="13"/>
  <c r="FT85" i="13"/>
  <c r="FU85" i="13"/>
  <c r="FV85" i="13"/>
  <c r="FW85" i="13"/>
  <c r="FX85" i="13"/>
  <c r="FY85" i="13"/>
  <c r="FZ85" i="13"/>
  <c r="GA85" i="13"/>
  <c r="GB85" i="13"/>
  <c r="GC85" i="13"/>
  <c r="GD85" i="13"/>
  <c r="GE85" i="13"/>
  <c r="GF85" i="13"/>
  <c r="GG85" i="13"/>
  <c r="GH85" i="13"/>
  <c r="GI85" i="13"/>
  <c r="GJ85" i="13"/>
  <c r="GK85" i="13"/>
  <c r="GL85" i="13"/>
  <c r="GM85" i="13"/>
  <c r="GN85" i="13"/>
  <c r="GO85" i="13"/>
  <c r="GP85" i="13"/>
  <c r="GQ85" i="13"/>
  <c r="GR85" i="13"/>
  <c r="GS85" i="13"/>
  <c r="GT85" i="13"/>
  <c r="GU85" i="13"/>
  <c r="GV85" i="13"/>
  <c r="GW85" i="13"/>
  <c r="GX85" i="13"/>
  <c r="GY85" i="13"/>
  <c r="GZ85" i="13"/>
  <c r="HA85" i="13"/>
  <c r="HB85" i="13"/>
  <c r="HC85" i="13"/>
  <c r="HD85" i="13"/>
  <c r="HE85" i="13"/>
  <c r="HF85" i="13"/>
  <c r="HG85" i="13"/>
  <c r="HH85" i="13"/>
  <c r="HI85" i="13"/>
  <c r="HJ85" i="13"/>
  <c r="HK85" i="13"/>
  <c r="HL85" i="13"/>
  <c r="HM85" i="13"/>
  <c r="HN85" i="13"/>
  <c r="HO85" i="13"/>
  <c r="HP85" i="13"/>
  <c r="HQ85" i="13"/>
  <c r="HR85" i="13"/>
  <c r="HS85" i="13"/>
  <c r="HT85" i="13"/>
  <c r="HU85" i="13"/>
  <c r="HV85" i="13"/>
  <c r="HW85" i="13"/>
  <c r="HX85" i="13"/>
  <c r="HY85" i="13"/>
  <c r="HZ85" i="13"/>
  <c r="IA85" i="13"/>
  <c r="IB85" i="13"/>
  <c r="IC85" i="13"/>
  <c r="ID85" i="13"/>
  <c r="IE85" i="13"/>
  <c r="IF85" i="13"/>
  <c r="IG85" i="13"/>
  <c r="IH85" i="13"/>
  <c r="II85" i="13"/>
  <c r="IJ85" i="13"/>
  <c r="IK85" i="13"/>
  <c r="IL85" i="13"/>
  <c r="IM85" i="13"/>
  <c r="IN85" i="13"/>
  <c r="IO85" i="13"/>
  <c r="IP85" i="13"/>
  <c r="IQ85" i="13"/>
  <c r="IR85" i="13"/>
  <c r="IS85" i="13"/>
  <c r="IT85" i="13"/>
  <c r="IU85" i="13"/>
  <c r="IW85" i="13"/>
  <c r="IX85" i="13"/>
  <c r="IY85" i="13"/>
  <c r="IZ85" i="13"/>
  <c r="JA85" i="13"/>
  <c r="JB85" i="13"/>
  <c r="JC85" i="13"/>
  <c r="JD85" i="13"/>
  <c r="JE85" i="13"/>
  <c r="JF85" i="13"/>
  <c r="JG85" i="13"/>
  <c r="JH85" i="13"/>
  <c r="JI85" i="13"/>
  <c r="JJ85" i="13"/>
  <c r="JK85" i="13"/>
  <c r="JL85" i="13"/>
  <c r="JM85" i="13"/>
  <c r="JN85" i="13"/>
  <c r="JO85" i="13"/>
  <c r="JP85" i="13"/>
  <c r="JQ85" i="13"/>
  <c r="JR85" i="13"/>
  <c r="JS85" i="13"/>
  <c r="JT85" i="13"/>
  <c r="JU85" i="13"/>
  <c r="JV85" i="13"/>
  <c r="JW85" i="13"/>
  <c r="JX85" i="13"/>
  <c r="JY85" i="13"/>
  <c r="JZ85" i="13"/>
  <c r="KA85" i="13"/>
  <c r="KB85" i="13"/>
  <c r="KC85" i="13"/>
  <c r="KD85" i="13"/>
  <c r="KE85" i="13"/>
  <c r="KF85" i="13"/>
  <c r="KG85" i="13"/>
  <c r="KH85" i="13"/>
  <c r="KI85" i="13"/>
  <c r="KJ85" i="13"/>
  <c r="KK85" i="13"/>
  <c r="KL85" i="13"/>
  <c r="KM85" i="13"/>
  <c r="KN85" i="13"/>
  <c r="KO85" i="13"/>
  <c r="KP85" i="13"/>
  <c r="KQ85" i="13"/>
  <c r="KR85" i="13"/>
  <c r="KS85" i="13"/>
  <c r="KT85" i="13"/>
  <c r="KU85" i="13"/>
  <c r="KV85" i="13"/>
  <c r="KW85" i="13"/>
  <c r="KX85" i="13"/>
  <c r="KY85" i="13"/>
  <c r="KZ85" i="13"/>
  <c r="LA85" i="13"/>
  <c r="LB85" i="13"/>
  <c r="LC85" i="13"/>
  <c r="LD85" i="13"/>
  <c r="LE85" i="13"/>
  <c r="LF85" i="13"/>
  <c r="LG85" i="13"/>
  <c r="LH85" i="13"/>
  <c r="LI85" i="13"/>
  <c r="LJ85" i="13"/>
  <c r="LK85" i="13"/>
  <c r="LL85" i="13"/>
  <c r="LM85" i="13"/>
  <c r="LN85" i="13"/>
  <c r="LO85" i="13"/>
  <c r="LP85" i="13"/>
  <c r="LQ85" i="13"/>
  <c r="LR85" i="13"/>
  <c r="LS85" i="13"/>
  <c r="LT85" i="13"/>
  <c r="LU85" i="13"/>
  <c r="LV85" i="13"/>
  <c r="LW85" i="13"/>
  <c r="LX85" i="13"/>
  <c r="LY85" i="13"/>
  <c r="LZ85" i="13"/>
  <c r="MA85" i="13"/>
  <c r="MB85" i="13"/>
  <c r="MC85" i="13"/>
  <c r="MD85" i="13"/>
  <c r="ME85" i="13"/>
  <c r="MF85" i="13"/>
  <c r="MG85" i="13"/>
  <c r="MH85" i="13"/>
  <c r="MI85" i="13"/>
  <c r="MJ85" i="13"/>
  <c r="MK85" i="13"/>
  <c r="ML85" i="13"/>
  <c r="MM85" i="13"/>
  <c r="MN85" i="13"/>
  <c r="MO85" i="13"/>
  <c r="MP85" i="13"/>
  <c r="MQ85" i="13"/>
  <c r="MR85" i="13"/>
  <c r="MS85" i="13"/>
  <c r="MT85" i="13"/>
  <c r="MU85" i="13"/>
  <c r="MV85" i="13"/>
  <c r="MW85" i="13"/>
  <c r="MX85" i="13"/>
  <c r="MY85" i="13"/>
  <c r="MZ85" i="13"/>
  <c r="NA85" i="13"/>
  <c r="NB85" i="13"/>
  <c r="NC85" i="13"/>
  <c r="ND85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CF86" i="13"/>
  <c r="CG86" i="13"/>
  <c r="CH86" i="13"/>
  <c r="CI86" i="13"/>
  <c r="CJ86" i="13"/>
  <c r="CK86" i="13"/>
  <c r="CL86" i="13"/>
  <c r="CM86" i="13"/>
  <c r="CN86" i="13"/>
  <c r="CO86" i="13"/>
  <c r="CP86" i="13"/>
  <c r="CQ86" i="13"/>
  <c r="CR86" i="13"/>
  <c r="CS86" i="13"/>
  <c r="CT86" i="13"/>
  <c r="CU86" i="13"/>
  <c r="CV86" i="13"/>
  <c r="CW86" i="13"/>
  <c r="CX86" i="13"/>
  <c r="CY86" i="13"/>
  <c r="CZ86" i="13"/>
  <c r="DA86" i="13"/>
  <c r="DB86" i="13"/>
  <c r="DC86" i="13"/>
  <c r="DD86" i="13"/>
  <c r="DE86" i="13"/>
  <c r="DF86" i="13"/>
  <c r="DG86" i="13"/>
  <c r="DH86" i="13"/>
  <c r="DI86" i="13"/>
  <c r="DJ86" i="13"/>
  <c r="DK86" i="13"/>
  <c r="DL86" i="13"/>
  <c r="DM86" i="13"/>
  <c r="DN86" i="13"/>
  <c r="DO86" i="13"/>
  <c r="DP86" i="13"/>
  <c r="DQ86" i="13"/>
  <c r="DR86" i="13"/>
  <c r="DS86" i="13"/>
  <c r="DT86" i="13"/>
  <c r="DU86" i="13"/>
  <c r="DV86" i="13"/>
  <c r="DW86" i="13"/>
  <c r="DX86" i="13"/>
  <c r="DY86" i="13"/>
  <c r="DZ86" i="13"/>
  <c r="EA86" i="13"/>
  <c r="EB86" i="13"/>
  <c r="EC86" i="13"/>
  <c r="ED86" i="13"/>
  <c r="EE86" i="13"/>
  <c r="EF86" i="13"/>
  <c r="EG86" i="13"/>
  <c r="EH86" i="13"/>
  <c r="EI86" i="13"/>
  <c r="EJ86" i="13"/>
  <c r="EK86" i="13"/>
  <c r="EL86" i="13"/>
  <c r="EM86" i="13"/>
  <c r="EN86" i="13"/>
  <c r="EO86" i="13"/>
  <c r="EP86" i="13"/>
  <c r="EQ86" i="13"/>
  <c r="ER86" i="13"/>
  <c r="ES86" i="13"/>
  <c r="ET86" i="13"/>
  <c r="EU86" i="13"/>
  <c r="EV86" i="13"/>
  <c r="EW86" i="13"/>
  <c r="EX86" i="13"/>
  <c r="EY86" i="13"/>
  <c r="EZ86" i="13"/>
  <c r="FA86" i="13"/>
  <c r="FB86" i="13"/>
  <c r="FC86" i="13"/>
  <c r="FD86" i="13"/>
  <c r="FE86" i="13"/>
  <c r="FF86" i="13"/>
  <c r="FG86" i="13"/>
  <c r="FH86" i="13"/>
  <c r="FI86" i="13"/>
  <c r="FJ86" i="13"/>
  <c r="FK86" i="13"/>
  <c r="FL86" i="13"/>
  <c r="FM86" i="13"/>
  <c r="FN86" i="13"/>
  <c r="FO86" i="13"/>
  <c r="FP86" i="13"/>
  <c r="FQ86" i="13"/>
  <c r="FR86" i="13"/>
  <c r="FS86" i="13"/>
  <c r="FT86" i="13"/>
  <c r="FU86" i="13"/>
  <c r="FV86" i="13"/>
  <c r="FW86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GK86" i="13"/>
  <c r="GL86" i="13"/>
  <c r="GM86" i="13"/>
  <c r="GN86" i="13"/>
  <c r="GO86" i="13"/>
  <c r="GP86" i="13"/>
  <c r="GQ86" i="13"/>
  <c r="GR86" i="13"/>
  <c r="GS86" i="13"/>
  <c r="GT86" i="13"/>
  <c r="GU86" i="13"/>
  <c r="GV86" i="13"/>
  <c r="GW86" i="13"/>
  <c r="GX86" i="13"/>
  <c r="GY86" i="13"/>
  <c r="GZ86" i="13"/>
  <c r="HA86" i="13"/>
  <c r="HB86" i="13"/>
  <c r="HC86" i="13"/>
  <c r="HD86" i="13"/>
  <c r="HE86" i="13"/>
  <c r="HF86" i="13"/>
  <c r="HG86" i="13"/>
  <c r="HH86" i="13"/>
  <c r="HI86" i="13"/>
  <c r="HJ86" i="13"/>
  <c r="HK86" i="13"/>
  <c r="HL86" i="13"/>
  <c r="HM86" i="13"/>
  <c r="HN86" i="13"/>
  <c r="HO86" i="13"/>
  <c r="HP86" i="13"/>
  <c r="HQ86" i="13"/>
  <c r="HR86" i="13"/>
  <c r="HS86" i="13"/>
  <c r="HT86" i="13"/>
  <c r="HU86" i="13"/>
  <c r="HV86" i="13"/>
  <c r="HW86" i="13"/>
  <c r="HX86" i="13"/>
  <c r="HY86" i="13"/>
  <c r="HZ86" i="13"/>
  <c r="IA86" i="13"/>
  <c r="IB86" i="13"/>
  <c r="IC86" i="13"/>
  <c r="ID86" i="13"/>
  <c r="IE86" i="13"/>
  <c r="IF86" i="13"/>
  <c r="IG86" i="13"/>
  <c r="IH86" i="13"/>
  <c r="II86" i="13"/>
  <c r="IJ86" i="13"/>
  <c r="IK86" i="13"/>
  <c r="IL86" i="13"/>
  <c r="IM86" i="13"/>
  <c r="IN86" i="13"/>
  <c r="IO86" i="13"/>
  <c r="IP86" i="13"/>
  <c r="IQ86" i="13"/>
  <c r="IR86" i="13"/>
  <c r="IS86" i="13"/>
  <c r="IT86" i="13"/>
  <c r="IU86" i="13"/>
  <c r="IW86" i="13"/>
  <c r="IX86" i="13"/>
  <c r="IY86" i="13"/>
  <c r="IZ86" i="13"/>
  <c r="JA86" i="13"/>
  <c r="JB86" i="13"/>
  <c r="JC86" i="13"/>
  <c r="JD86" i="13"/>
  <c r="JE86" i="13"/>
  <c r="JF86" i="13"/>
  <c r="JG86" i="13"/>
  <c r="JH86" i="13"/>
  <c r="JI86" i="13"/>
  <c r="JJ86" i="13"/>
  <c r="JK86" i="13"/>
  <c r="JL86" i="13"/>
  <c r="JM86" i="13"/>
  <c r="JN86" i="13"/>
  <c r="JO86" i="13"/>
  <c r="JP86" i="13"/>
  <c r="JQ86" i="13"/>
  <c r="JR86" i="13"/>
  <c r="JS86" i="13"/>
  <c r="JT86" i="13"/>
  <c r="JU86" i="13"/>
  <c r="JV86" i="13"/>
  <c r="JW86" i="13"/>
  <c r="JX86" i="13"/>
  <c r="JY86" i="13"/>
  <c r="JZ86" i="13"/>
  <c r="KA86" i="13"/>
  <c r="KB86" i="13"/>
  <c r="KC86" i="13"/>
  <c r="KD86" i="13"/>
  <c r="KE86" i="13"/>
  <c r="KF86" i="13"/>
  <c r="KG86" i="13"/>
  <c r="KH86" i="13"/>
  <c r="KI86" i="13"/>
  <c r="KJ86" i="13"/>
  <c r="KK86" i="13"/>
  <c r="KL86" i="13"/>
  <c r="KM86" i="13"/>
  <c r="KN86" i="13"/>
  <c r="KO86" i="13"/>
  <c r="KP86" i="13"/>
  <c r="KQ86" i="13"/>
  <c r="KR86" i="13"/>
  <c r="KS86" i="13"/>
  <c r="KT86" i="13"/>
  <c r="KU86" i="13"/>
  <c r="KV86" i="13"/>
  <c r="KW86" i="13"/>
  <c r="KX86" i="13"/>
  <c r="KY86" i="13"/>
  <c r="KZ86" i="13"/>
  <c r="LA86" i="13"/>
  <c r="LB86" i="13"/>
  <c r="LC86" i="13"/>
  <c r="LD86" i="13"/>
  <c r="LE86" i="13"/>
  <c r="LF86" i="13"/>
  <c r="LG86" i="13"/>
  <c r="LH86" i="13"/>
  <c r="LI86" i="13"/>
  <c r="LJ86" i="13"/>
  <c r="LK86" i="13"/>
  <c r="LL86" i="13"/>
  <c r="LM86" i="13"/>
  <c r="LN86" i="13"/>
  <c r="LO86" i="13"/>
  <c r="LP86" i="13"/>
  <c r="LQ86" i="13"/>
  <c r="LR86" i="13"/>
  <c r="LS86" i="13"/>
  <c r="LT86" i="13"/>
  <c r="LU86" i="13"/>
  <c r="LV86" i="13"/>
  <c r="LW86" i="13"/>
  <c r="LX86" i="13"/>
  <c r="LY86" i="13"/>
  <c r="LZ86" i="13"/>
  <c r="MA86" i="13"/>
  <c r="MB86" i="13"/>
  <c r="MC86" i="13"/>
  <c r="MD86" i="13"/>
  <c r="ME86" i="13"/>
  <c r="MF86" i="13"/>
  <c r="MG86" i="13"/>
  <c r="MH86" i="13"/>
  <c r="MI86" i="13"/>
  <c r="MJ86" i="13"/>
  <c r="MK86" i="13"/>
  <c r="ML86" i="13"/>
  <c r="MM86" i="13"/>
  <c r="MN86" i="13"/>
  <c r="MO86" i="13"/>
  <c r="MP86" i="13"/>
  <c r="MQ86" i="13"/>
  <c r="MR86" i="13"/>
  <c r="MS86" i="13"/>
  <c r="MT86" i="13"/>
  <c r="MU86" i="13"/>
  <c r="MV86" i="13"/>
  <c r="MW86" i="13"/>
  <c r="MX86" i="13"/>
  <c r="MY86" i="13"/>
  <c r="MZ86" i="13"/>
  <c r="NA86" i="13"/>
  <c r="NB86" i="13"/>
  <c r="NC86" i="13"/>
  <c r="ND86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EE87" i="13"/>
  <c r="EF87" i="13"/>
  <c r="EG87" i="13"/>
  <c r="EH87" i="13"/>
  <c r="EI87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GX87" i="13"/>
  <c r="GY87" i="13"/>
  <c r="GZ87" i="13"/>
  <c r="HA87" i="13"/>
  <c r="HB87" i="13"/>
  <c r="HC87" i="13"/>
  <c r="HD87" i="13"/>
  <c r="HE87" i="13"/>
  <c r="HF87" i="13"/>
  <c r="HG87" i="13"/>
  <c r="HH87" i="13"/>
  <c r="HI87" i="13"/>
  <c r="HJ87" i="13"/>
  <c r="HK87" i="13"/>
  <c r="HL87" i="13"/>
  <c r="HM87" i="13"/>
  <c r="HN87" i="13"/>
  <c r="HO87" i="13"/>
  <c r="HP87" i="13"/>
  <c r="HQ87" i="13"/>
  <c r="HR87" i="13"/>
  <c r="HS87" i="13"/>
  <c r="HT87" i="13"/>
  <c r="HU87" i="13"/>
  <c r="HV87" i="13"/>
  <c r="HW87" i="13"/>
  <c r="HX87" i="13"/>
  <c r="HY87" i="13"/>
  <c r="HZ87" i="13"/>
  <c r="IA87" i="13"/>
  <c r="IB87" i="13"/>
  <c r="IC87" i="13"/>
  <c r="ID87" i="13"/>
  <c r="IE87" i="13"/>
  <c r="IF87" i="13"/>
  <c r="IG87" i="13"/>
  <c r="IH87" i="13"/>
  <c r="II87" i="13"/>
  <c r="IJ87" i="13"/>
  <c r="IK87" i="13"/>
  <c r="IL87" i="13"/>
  <c r="IM87" i="13"/>
  <c r="IN87" i="13"/>
  <c r="IO87" i="13"/>
  <c r="IP87" i="13"/>
  <c r="IQ87" i="13"/>
  <c r="IR87" i="13"/>
  <c r="IS87" i="13"/>
  <c r="IT87" i="13"/>
  <c r="IU87" i="13"/>
  <c r="IW87" i="13"/>
  <c r="IX87" i="13"/>
  <c r="IY87" i="13"/>
  <c r="IZ87" i="13"/>
  <c r="JA87" i="13"/>
  <c r="JB87" i="13"/>
  <c r="JC87" i="13"/>
  <c r="JD87" i="13"/>
  <c r="JE87" i="13"/>
  <c r="JF87" i="13"/>
  <c r="JG87" i="13"/>
  <c r="JH87" i="13"/>
  <c r="JI87" i="13"/>
  <c r="JJ87" i="13"/>
  <c r="JK87" i="13"/>
  <c r="JL87" i="13"/>
  <c r="JM87" i="13"/>
  <c r="JN87" i="13"/>
  <c r="JO87" i="13"/>
  <c r="JP87" i="13"/>
  <c r="JQ87" i="13"/>
  <c r="JR87" i="13"/>
  <c r="JS87" i="13"/>
  <c r="JT87" i="13"/>
  <c r="JU87" i="13"/>
  <c r="JV87" i="13"/>
  <c r="JW87" i="13"/>
  <c r="JX87" i="13"/>
  <c r="JY87" i="13"/>
  <c r="JZ87" i="13"/>
  <c r="KA87" i="13"/>
  <c r="KB87" i="13"/>
  <c r="KC87" i="13"/>
  <c r="KD87" i="13"/>
  <c r="KE87" i="13"/>
  <c r="KF87" i="13"/>
  <c r="KG87" i="13"/>
  <c r="KH87" i="13"/>
  <c r="KI87" i="13"/>
  <c r="KJ87" i="13"/>
  <c r="KK87" i="13"/>
  <c r="KL87" i="13"/>
  <c r="KM87" i="13"/>
  <c r="KN87" i="13"/>
  <c r="KO87" i="13"/>
  <c r="KP87" i="13"/>
  <c r="KQ87" i="13"/>
  <c r="KR87" i="13"/>
  <c r="KS87" i="13"/>
  <c r="KT87" i="13"/>
  <c r="KU87" i="13"/>
  <c r="KV87" i="13"/>
  <c r="KW87" i="13"/>
  <c r="KX87" i="13"/>
  <c r="KY87" i="13"/>
  <c r="KZ87" i="13"/>
  <c r="LA87" i="13"/>
  <c r="LB87" i="13"/>
  <c r="LC87" i="13"/>
  <c r="LD87" i="13"/>
  <c r="LE87" i="13"/>
  <c r="LF87" i="13"/>
  <c r="LG87" i="13"/>
  <c r="LH87" i="13"/>
  <c r="LI87" i="13"/>
  <c r="LJ87" i="13"/>
  <c r="LK87" i="13"/>
  <c r="LL87" i="13"/>
  <c r="LM87" i="13"/>
  <c r="LN87" i="13"/>
  <c r="LO87" i="13"/>
  <c r="LP87" i="13"/>
  <c r="LQ87" i="13"/>
  <c r="LR87" i="13"/>
  <c r="LS87" i="13"/>
  <c r="LT87" i="13"/>
  <c r="LU87" i="13"/>
  <c r="LV87" i="13"/>
  <c r="LW87" i="13"/>
  <c r="LX87" i="13"/>
  <c r="LY87" i="13"/>
  <c r="LZ87" i="13"/>
  <c r="MA87" i="13"/>
  <c r="MB87" i="13"/>
  <c r="MC87" i="13"/>
  <c r="MD87" i="13"/>
  <c r="ME87" i="13"/>
  <c r="MF87" i="13"/>
  <c r="MG87" i="13"/>
  <c r="MH87" i="13"/>
  <c r="MI87" i="13"/>
  <c r="MJ87" i="13"/>
  <c r="MK87" i="13"/>
  <c r="ML87" i="13"/>
  <c r="MM87" i="13"/>
  <c r="MN87" i="13"/>
  <c r="MO87" i="13"/>
  <c r="MP87" i="13"/>
  <c r="MQ87" i="13"/>
  <c r="MR87" i="13"/>
  <c r="MS87" i="13"/>
  <c r="MT87" i="13"/>
  <c r="MU87" i="13"/>
  <c r="MV87" i="13"/>
  <c r="MW87" i="13"/>
  <c r="MX87" i="13"/>
  <c r="MY87" i="13"/>
  <c r="MZ87" i="13"/>
  <c r="NA87" i="13"/>
  <c r="NB87" i="13"/>
  <c r="NC87" i="13"/>
  <c r="ND87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BL88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Y88" i="13"/>
  <c r="BZ88" i="13"/>
  <c r="CA88" i="13"/>
  <c r="CB88" i="13"/>
  <c r="CC88" i="13"/>
  <c r="CD88" i="13"/>
  <c r="CE88" i="13"/>
  <c r="CF88" i="13"/>
  <c r="CG88" i="13"/>
  <c r="CH88" i="13"/>
  <c r="CI88" i="13"/>
  <c r="CJ88" i="13"/>
  <c r="CK88" i="13"/>
  <c r="CL88" i="13"/>
  <c r="CM88" i="13"/>
  <c r="CN88" i="13"/>
  <c r="CO88" i="13"/>
  <c r="CP88" i="13"/>
  <c r="CQ88" i="13"/>
  <c r="CR88" i="13"/>
  <c r="CS88" i="13"/>
  <c r="CT88" i="13"/>
  <c r="CU88" i="13"/>
  <c r="CV88" i="13"/>
  <c r="CW88" i="13"/>
  <c r="CX88" i="13"/>
  <c r="CY88" i="13"/>
  <c r="CZ88" i="13"/>
  <c r="DA88" i="13"/>
  <c r="DB88" i="13"/>
  <c r="DC88" i="13"/>
  <c r="DD88" i="13"/>
  <c r="DE88" i="13"/>
  <c r="DF88" i="13"/>
  <c r="DG88" i="13"/>
  <c r="DH88" i="13"/>
  <c r="DI88" i="13"/>
  <c r="DJ88" i="13"/>
  <c r="DK88" i="13"/>
  <c r="DL88" i="13"/>
  <c r="DM88" i="13"/>
  <c r="DN88" i="13"/>
  <c r="DO88" i="13"/>
  <c r="DP88" i="13"/>
  <c r="DQ88" i="13"/>
  <c r="DR88" i="13"/>
  <c r="DS88" i="13"/>
  <c r="DT88" i="13"/>
  <c r="DU88" i="13"/>
  <c r="DV88" i="13"/>
  <c r="DW88" i="13"/>
  <c r="DX88" i="13"/>
  <c r="DY88" i="13"/>
  <c r="DZ88" i="13"/>
  <c r="EA88" i="13"/>
  <c r="EB88" i="13"/>
  <c r="EC88" i="13"/>
  <c r="ED88" i="13"/>
  <c r="EE88" i="13"/>
  <c r="EF88" i="13"/>
  <c r="EG88" i="13"/>
  <c r="EH88" i="13"/>
  <c r="EI88" i="13"/>
  <c r="EJ88" i="13"/>
  <c r="EK88" i="13"/>
  <c r="EL88" i="13"/>
  <c r="EM88" i="13"/>
  <c r="EN88" i="13"/>
  <c r="EO88" i="13"/>
  <c r="EP88" i="13"/>
  <c r="EQ88" i="13"/>
  <c r="ER88" i="13"/>
  <c r="ES88" i="13"/>
  <c r="ET88" i="13"/>
  <c r="EU88" i="13"/>
  <c r="EV88" i="13"/>
  <c r="EW88" i="13"/>
  <c r="EX88" i="13"/>
  <c r="EY88" i="13"/>
  <c r="EZ88" i="13"/>
  <c r="FA88" i="13"/>
  <c r="FB88" i="13"/>
  <c r="FC88" i="13"/>
  <c r="FD88" i="13"/>
  <c r="FE88" i="13"/>
  <c r="FF88" i="13"/>
  <c r="FG88" i="13"/>
  <c r="FH88" i="13"/>
  <c r="FI88" i="13"/>
  <c r="FJ88" i="13"/>
  <c r="FK88" i="13"/>
  <c r="FL88" i="13"/>
  <c r="FM88" i="13"/>
  <c r="FN88" i="13"/>
  <c r="FO88" i="13"/>
  <c r="FP88" i="13"/>
  <c r="FQ88" i="13"/>
  <c r="FR88" i="13"/>
  <c r="FS88" i="13"/>
  <c r="FT88" i="13"/>
  <c r="FU88" i="13"/>
  <c r="FV88" i="13"/>
  <c r="FW88" i="13"/>
  <c r="FX88" i="13"/>
  <c r="FY88" i="13"/>
  <c r="FZ88" i="13"/>
  <c r="GA88" i="13"/>
  <c r="GB88" i="13"/>
  <c r="GC88" i="13"/>
  <c r="GD88" i="13"/>
  <c r="GE88" i="13"/>
  <c r="GF88" i="13"/>
  <c r="GG88" i="13"/>
  <c r="GH88" i="13"/>
  <c r="GI88" i="13"/>
  <c r="GJ88" i="13"/>
  <c r="GK88" i="13"/>
  <c r="GL88" i="13"/>
  <c r="GM88" i="13"/>
  <c r="GN88" i="13"/>
  <c r="GO88" i="13"/>
  <c r="GP88" i="13"/>
  <c r="GQ88" i="13"/>
  <c r="GR88" i="13"/>
  <c r="GS88" i="13"/>
  <c r="GT88" i="13"/>
  <c r="GU88" i="13"/>
  <c r="GV88" i="13"/>
  <c r="GW88" i="13"/>
  <c r="GX88" i="13"/>
  <c r="GY88" i="13"/>
  <c r="GZ88" i="13"/>
  <c r="HA88" i="13"/>
  <c r="HB88" i="13"/>
  <c r="HC88" i="13"/>
  <c r="HD88" i="13"/>
  <c r="HE88" i="13"/>
  <c r="HF88" i="13"/>
  <c r="HG88" i="13"/>
  <c r="HH88" i="13"/>
  <c r="HI88" i="13"/>
  <c r="HJ88" i="13"/>
  <c r="HK88" i="13"/>
  <c r="HL88" i="13"/>
  <c r="HM88" i="13"/>
  <c r="HN88" i="13"/>
  <c r="HO88" i="13"/>
  <c r="HP88" i="13"/>
  <c r="HQ88" i="13"/>
  <c r="HR88" i="13"/>
  <c r="HS88" i="13"/>
  <c r="HT88" i="13"/>
  <c r="HU88" i="13"/>
  <c r="HV88" i="13"/>
  <c r="HW88" i="13"/>
  <c r="HX88" i="13"/>
  <c r="HY88" i="13"/>
  <c r="HZ88" i="13"/>
  <c r="IA88" i="13"/>
  <c r="IB88" i="13"/>
  <c r="IC88" i="13"/>
  <c r="ID88" i="13"/>
  <c r="IE88" i="13"/>
  <c r="IF88" i="13"/>
  <c r="IG88" i="13"/>
  <c r="IH88" i="13"/>
  <c r="II88" i="13"/>
  <c r="IJ88" i="13"/>
  <c r="IK88" i="13"/>
  <c r="IL88" i="13"/>
  <c r="IM88" i="13"/>
  <c r="IN88" i="13"/>
  <c r="IO88" i="13"/>
  <c r="IP88" i="13"/>
  <c r="IQ88" i="13"/>
  <c r="IR88" i="13"/>
  <c r="IS88" i="13"/>
  <c r="IT88" i="13"/>
  <c r="IU88" i="13"/>
  <c r="IW88" i="13"/>
  <c r="IX88" i="13"/>
  <c r="IY88" i="13"/>
  <c r="IZ88" i="13"/>
  <c r="JA88" i="13"/>
  <c r="JB88" i="13"/>
  <c r="JC88" i="13"/>
  <c r="JD88" i="13"/>
  <c r="JE88" i="13"/>
  <c r="JF88" i="13"/>
  <c r="JG88" i="13"/>
  <c r="JH88" i="13"/>
  <c r="JI88" i="13"/>
  <c r="JJ88" i="13"/>
  <c r="JK88" i="13"/>
  <c r="JL88" i="13"/>
  <c r="JM88" i="13"/>
  <c r="JN88" i="13"/>
  <c r="JO88" i="13"/>
  <c r="JP88" i="13"/>
  <c r="JQ88" i="13"/>
  <c r="JR88" i="13"/>
  <c r="JS88" i="13"/>
  <c r="JT88" i="13"/>
  <c r="JU88" i="13"/>
  <c r="JV88" i="13"/>
  <c r="JW88" i="13"/>
  <c r="JX88" i="13"/>
  <c r="JY88" i="13"/>
  <c r="JZ88" i="13"/>
  <c r="KA88" i="13"/>
  <c r="KB88" i="13"/>
  <c r="KC88" i="13"/>
  <c r="KD88" i="13"/>
  <c r="KE88" i="13"/>
  <c r="KF88" i="13"/>
  <c r="KG88" i="13"/>
  <c r="KH88" i="13"/>
  <c r="KI88" i="13"/>
  <c r="KJ88" i="13"/>
  <c r="KK88" i="13"/>
  <c r="KL88" i="13"/>
  <c r="KM88" i="13"/>
  <c r="KN88" i="13"/>
  <c r="KO88" i="13"/>
  <c r="KP88" i="13"/>
  <c r="KQ88" i="13"/>
  <c r="KR88" i="13"/>
  <c r="KS88" i="13"/>
  <c r="KT88" i="13"/>
  <c r="KU88" i="13"/>
  <c r="KV88" i="13"/>
  <c r="KW88" i="13"/>
  <c r="KX88" i="13"/>
  <c r="KY88" i="13"/>
  <c r="KZ88" i="13"/>
  <c r="LA88" i="13"/>
  <c r="LB88" i="13"/>
  <c r="LC88" i="13"/>
  <c r="LD88" i="13"/>
  <c r="LE88" i="13"/>
  <c r="LF88" i="13"/>
  <c r="LG88" i="13"/>
  <c r="LH88" i="13"/>
  <c r="LI88" i="13"/>
  <c r="LJ88" i="13"/>
  <c r="LK88" i="13"/>
  <c r="LL88" i="13"/>
  <c r="LM88" i="13"/>
  <c r="LN88" i="13"/>
  <c r="LO88" i="13"/>
  <c r="LP88" i="13"/>
  <c r="LQ88" i="13"/>
  <c r="LR88" i="13"/>
  <c r="LS88" i="13"/>
  <c r="LT88" i="13"/>
  <c r="LU88" i="13"/>
  <c r="LV88" i="13"/>
  <c r="LW88" i="13"/>
  <c r="LX88" i="13"/>
  <c r="LY88" i="13"/>
  <c r="LZ88" i="13"/>
  <c r="MA88" i="13"/>
  <c r="MB88" i="13"/>
  <c r="MC88" i="13"/>
  <c r="MD88" i="13"/>
  <c r="ME88" i="13"/>
  <c r="MF88" i="13"/>
  <c r="MG88" i="13"/>
  <c r="MH88" i="13"/>
  <c r="MI88" i="13"/>
  <c r="MJ88" i="13"/>
  <c r="MK88" i="13"/>
  <c r="ML88" i="13"/>
  <c r="MM88" i="13"/>
  <c r="MN88" i="13"/>
  <c r="MO88" i="13"/>
  <c r="MP88" i="13"/>
  <c r="MQ88" i="13"/>
  <c r="MR88" i="13"/>
  <c r="MS88" i="13"/>
  <c r="MT88" i="13"/>
  <c r="MU88" i="13"/>
  <c r="MV88" i="13"/>
  <c r="MW88" i="13"/>
  <c r="MX88" i="13"/>
  <c r="MY88" i="13"/>
  <c r="MZ88" i="13"/>
  <c r="NA88" i="13"/>
  <c r="NB88" i="13"/>
  <c r="NC88" i="13"/>
  <c r="ND88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B89" i="13"/>
  <c r="BC89" i="13"/>
  <c r="BD89" i="13"/>
  <c r="BE89" i="13"/>
  <c r="BF89" i="13"/>
  <c r="BG89" i="13"/>
  <c r="BH89" i="13"/>
  <c r="BI89" i="13"/>
  <c r="BJ89" i="13"/>
  <c r="BK89" i="13"/>
  <c r="BL89" i="13"/>
  <c r="BM89" i="13"/>
  <c r="BN89" i="13"/>
  <c r="BO89" i="13"/>
  <c r="BP89" i="13"/>
  <c r="BQ89" i="13"/>
  <c r="BR89" i="13"/>
  <c r="BS89" i="13"/>
  <c r="BT89" i="13"/>
  <c r="BU89" i="13"/>
  <c r="BV89" i="13"/>
  <c r="BW89" i="13"/>
  <c r="BX89" i="13"/>
  <c r="BY89" i="13"/>
  <c r="BZ89" i="13"/>
  <c r="CA89" i="13"/>
  <c r="CB89" i="13"/>
  <c r="CC89" i="13"/>
  <c r="CD89" i="13"/>
  <c r="CE89" i="13"/>
  <c r="CF89" i="13"/>
  <c r="CG89" i="13"/>
  <c r="CH89" i="13"/>
  <c r="CI89" i="13"/>
  <c r="CJ89" i="13"/>
  <c r="CK89" i="13"/>
  <c r="CL89" i="13"/>
  <c r="CM89" i="13"/>
  <c r="CN89" i="13"/>
  <c r="CO89" i="13"/>
  <c r="CP89" i="13"/>
  <c r="CQ89" i="13"/>
  <c r="CR89" i="13"/>
  <c r="CS89" i="13"/>
  <c r="CT89" i="13"/>
  <c r="CU89" i="13"/>
  <c r="CV89" i="13"/>
  <c r="CW89" i="13"/>
  <c r="CX89" i="13"/>
  <c r="CY89" i="13"/>
  <c r="CZ89" i="13"/>
  <c r="DA89" i="13"/>
  <c r="DB89" i="13"/>
  <c r="DC89" i="13"/>
  <c r="DD89" i="13"/>
  <c r="DE89" i="13"/>
  <c r="DF89" i="13"/>
  <c r="DG89" i="13"/>
  <c r="DH89" i="13"/>
  <c r="DI89" i="13"/>
  <c r="DJ89" i="13"/>
  <c r="DK89" i="13"/>
  <c r="DL89" i="13"/>
  <c r="DM89" i="13"/>
  <c r="DN89" i="13"/>
  <c r="DO89" i="13"/>
  <c r="DP89" i="13"/>
  <c r="DQ89" i="13"/>
  <c r="DR89" i="13"/>
  <c r="DS89" i="13"/>
  <c r="DT89" i="13"/>
  <c r="DU89" i="13"/>
  <c r="DV89" i="13"/>
  <c r="DW89" i="13"/>
  <c r="DX89" i="13"/>
  <c r="DY89" i="13"/>
  <c r="DZ89" i="13"/>
  <c r="EA89" i="13"/>
  <c r="EB89" i="13"/>
  <c r="EC89" i="13"/>
  <c r="ED89" i="13"/>
  <c r="EE89" i="13"/>
  <c r="EF89" i="13"/>
  <c r="EG89" i="13"/>
  <c r="EH89" i="13"/>
  <c r="EI89" i="13"/>
  <c r="EJ89" i="13"/>
  <c r="EK89" i="13"/>
  <c r="EL89" i="13"/>
  <c r="EM89" i="13"/>
  <c r="EN89" i="13"/>
  <c r="EO89" i="13"/>
  <c r="EP89" i="13"/>
  <c r="EQ89" i="13"/>
  <c r="ER89" i="13"/>
  <c r="ES89" i="13"/>
  <c r="ET89" i="13"/>
  <c r="EU89" i="13"/>
  <c r="EV89" i="13"/>
  <c r="EW89" i="13"/>
  <c r="EX89" i="13"/>
  <c r="EY89" i="13"/>
  <c r="EZ89" i="13"/>
  <c r="FA89" i="13"/>
  <c r="FB89" i="13"/>
  <c r="FC89" i="13"/>
  <c r="FD89" i="13"/>
  <c r="FE89" i="13"/>
  <c r="FF89" i="13"/>
  <c r="FG89" i="13"/>
  <c r="FH89" i="13"/>
  <c r="FI89" i="13"/>
  <c r="FJ89" i="13"/>
  <c r="FK89" i="13"/>
  <c r="FL89" i="13"/>
  <c r="FM89" i="13"/>
  <c r="FN89" i="13"/>
  <c r="FO89" i="13"/>
  <c r="FP89" i="13"/>
  <c r="FQ89" i="13"/>
  <c r="FR89" i="13"/>
  <c r="FS89" i="13"/>
  <c r="FT89" i="13"/>
  <c r="FU89" i="13"/>
  <c r="FV89" i="13"/>
  <c r="FW89" i="13"/>
  <c r="FX89" i="13"/>
  <c r="FY89" i="13"/>
  <c r="FZ89" i="13"/>
  <c r="GA89" i="13"/>
  <c r="GB89" i="13"/>
  <c r="GC89" i="13"/>
  <c r="GD89" i="13"/>
  <c r="GE89" i="13"/>
  <c r="GF89" i="13"/>
  <c r="GG89" i="13"/>
  <c r="GH89" i="13"/>
  <c r="GI89" i="13"/>
  <c r="GJ89" i="13"/>
  <c r="GK89" i="13"/>
  <c r="GL89" i="13"/>
  <c r="GM89" i="13"/>
  <c r="GN89" i="13"/>
  <c r="GO89" i="13"/>
  <c r="GP89" i="13"/>
  <c r="GQ89" i="13"/>
  <c r="GR89" i="13"/>
  <c r="GS89" i="13"/>
  <c r="GT89" i="13"/>
  <c r="GU89" i="13"/>
  <c r="GV89" i="13"/>
  <c r="GW89" i="13"/>
  <c r="GX89" i="13"/>
  <c r="GY89" i="13"/>
  <c r="GZ89" i="13"/>
  <c r="HA89" i="13"/>
  <c r="HB89" i="13"/>
  <c r="HC89" i="13"/>
  <c r="HD89" i="13"/>
  <c r="HE89" i="13"/>
  <c r="HF89" i="13"/>
  <c r="HG89" i="13"/>
  <c r="HH89" i="13"/>
  <c r="HI89" i="13"/>
  <c r="HJ89" i="13"/>
  <c r="HK89" i="13"/>
  <c r="HL89" i="13"/>
  <c r="HM89" i="13"/>
  <c r="HN89" i="13"/>
  <c r="HO89" i="13"/>
  <c r="HP89" i="13"/>
  <c r="HQ89" i="13"/>
  <c r="HR89" i="13"/>
  <c r="HS89" i="13"/>
  <c r="HT89" i="13"/>
  <c r="HU89" i="13"/>
  <c r="HV89" i="13"/>
  <c r="HW89" i="13"/>
  <c r="HX89" i="13"/>
  <c r="HY89" i="13"/>
  <c r="HZ89" i="13"/>
  <c r="IA89" i="13"/>
  <c r="IB89" i="13"/>
  <c r="IC89" i="13"/>
  <c r="ID89" i="13"/>
  <c r="IE89" i="13"/>
  <c r="IF89" i="13"/>
  <c r="IG89" i="13"/>
  <c r="IH89" i="13"/>
  <c r="II89" i="13"/>
  <c r="IJ89" i="13"/>
  <c r="IK89" i="13"/>
  <c r="IL89" i="13"/>
  <c r="IM89" i="13"/>
  <c r="IN89" i="13"/>
  <c r="IO89" i="13"/>
  <c r="IP89" i="13"/>
  <c r="IQ89" i="13"/>
  <c r="IR89" i="13"/>
  <c r="IS89" i="13"/>
  <c r="IT89" i="13"/>
  <c r="IU89" i="13"/>
  <c r="IW89" i="13"/>
  <c r="IX89" i="13"/>
  <c r="IY89" i="13"/>
  <c r="IZ89" i="13"/>
  <c r="JA89" i="13"/>
  <c r="JB89" i="13"/>
  <c r="JC89" i="13"/>
  <c r="JD89" i="13"/>
  <c r="JE89" i="13"/>
  <c r="JF89" i="13"/>
  <c r="JG89" i="13"/>
  <c r="JH89" i="13"/>
  <c r="JI89" i="13"/>
  <c r="JJ89" i="13"/>
  <c r="JK89" i="13"/>
  <c r="JL89" i="13"/>
  <c r="JM89" i="13"/>
  <c r="JN89" i="13"/>
  <c r="JO89" i="13"/>
  <c r="JP89" i="13"/>
  <c r="JQ89" i="13"/>
  <c r="JR89" i="13"/>
  <c r="JS89" i="13"/>
  <c r="JT89" i="13"/>
  <c r="JU89" i="13"/>
  <c r="JV89" i="13"/>
  <c r="JW89" i="13"/>
  <c r="JX89" i="13"/>
  <c r="JY89" i="13"/>
  <c r="JZ89" i="13"/>
  <c r="KA89" i="13"/>
  <c r="KB89" i="13"/>
  <c r="KC89" i="13"/>
  <c r="KD89" i="13"/>
  <c r="KE89" i="13"/>
  <c r="KF89" i="13"/>
  <c r="KG89" i="13"/>
  <c r="KH89" i="13"/>
  <c r="KI89" i="13"/>
  <c r="KJ89" i="13"/>
  <c r="KK89" i="13"/>
  <c r="KL89" i="13"/>
  <c r="KM89" i="13"/>
  <c r="KN89" i="13"/>
  <c r="KO89" i="13"/>
  <c r="KP89" i="13"/>
  <c r="KQ89" i="13"/>
  <c r="KR89" i="13"/>
  <c r="KS89" i="13"/>
  <c r="KT89" i="13"/>
  <c r="KU89" i="13"/>
  <c r="KV89" i="13"/>
  <c r="KW89" i="13"/>
  <c r="KX89" i="13"/>
  <c r="KY89" i="13"/>
  <c r="KZ89" i="13"/>
  <c r="LA89" i="13"/>
  <c r="LB89" i="13"/>
  <c r="LC89" i="13"/>
  <c r="LD89" i="13"/>
  <c r="LE89" i="13"/>
  <c r="LF89" i="13"/>
  <c r="LG89" i="13"/>
  <c r="LH89" i="13"/>
  <c r="LI89" i="13"/>
  <c r="LJ89" i="13"/>
  <c r="LK89" i="13"/>
  <c r="LL89" i="13"/>
  <c r="LM89" i="13"/>
  <c r="LN89" i="13"/>
  <c r="LO89" i="13"/>
  <c r="LP89" i="13"/>
  <c r="LQ89" i="13"/>
  <c r="LR89" i="13"/>
  <c r="LS89" i="13"/>
  <c r="LT89" i="13"/>
  <c r="LU89" i="13"/>
  <c r="LV89" i="13"/>
  <c r="LW89" i="13"/>
  <c r="LX89" i="13"/>
  <c r="LY89" i="13"/>
  <c r="LZ89" i="13"/>
  <c r="MA89" i="13"/>
  <c r="MB89" i="13"/>
  <c r="MC89" i="13"/>
  <c r="MD89" i="13"/>
  <c r="ME89" i="13"/>
  <c r="MF89" i="13"/>
  <c r="MG89" i="13"/>
  <c r="MH89" i="13"/>
  <c r="MI89" i="13"/>
  <c r="MJ89" i="13"/>
  <c r="MK89" i="13"/>
  <c r="ML89" i="13"/>
  <c r="MM89" i="13"/>
  <c r="MN89" i="13"/>
  <c r="MO89" i="13"/>
  <c r="MP89" i="13"/>
  <c r="MQ89" i="13"/>
  <c r="MR89" i="13"/>
  <c r="MS89" i="13"/>
  <c r="MT89" i="13"/>
  <c r="MU89" i="13"/>
  <c r="MV89" i="13"/>
  <c r="MW89" i="13"/>
  <c r="MX89" i="13"/>
  <c r="MY89" i="13"/>
  <c r="MZ89" i="13"/>
  <c r="NA89" i="13"/>
  <c r="NB89" i="13"/>
  <c r="NC89" i="13"/>
  <c r="ND89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BK90" i="13"/>
  <c r="BL90" i="13"/>
  <c r="BM90" i="13"/>
  <c r="BN90" i="13"/>
  <c r="BO90" i="13"/>
  <c r="BP90" i="13"/>
  <c r="BQ90" i="13"/>
  <c r="BR90" i="13"/>
  <c r="BS90" i="13"/>
  <c r="BT90" i="13"/>
  <c r="BU90" i="13"/>
  <c r="BV90" i="13"/>
  <c r="BW90" i="13"/>
  <c r="BX90" i="13"/>
  <c r="BY90" i="13"/>
  <c r="BZ90" i="13"/>
  <c r="CA90" i="13"/>
  <c r="CB90" i="13"/>
  <c r="CC90" i="13"/>
  <c r="CD90" i="13"/>
  <c r="CE90" i="13"/>
  <c r="CF90" i="13"/>
  <c r="CG90" i="13"/>
  <c r="CH90" i="13"/>
  <c r="CI90" i="13"/>
  <c r="CJ90" i="13"/>
  <c r="CK90" i="13"/>
  <c r="CL90" i="13"/>
  <c r="CM90" i="13"/>
  <c r="CN90" i="13"/>
  <c r="CO90" i="13"/>
  <c r="CP90" i="13"/>
  <c r="CQ90" i="13"/>
  <c r="CR90" i="13"/>
  <c r="CS90" i="13"/>
  <c r="CT90" i="13"/>
  <c r="CU90" i="13"/>
  <c r="CV90" i="13"/>
  <c r="CW90" i="13"/>
  <c r="CX90" i="13"/>
  <c r="CY90" i="13"/>
  <c r="CZ90" i="13"/>
  <c r="DA90" i="13"/>
  <c r="DB90" i="13"/>
  <c r="DC90" i="13"/>
  <c r="DD90" i="13"/>
  <c r="DE90" i="13"/>
  <c r="DF90" i="13"/>
  <c r="DG90" i="13"/>
  <c r="DH90" i="13"/>
  <c r="DI90" i="13"/>
  <c r="DJ90" i="13"/>
  <c r="DK90" i="13"/>
  <c r="DL90" i="13"/>
  <c r="DM90" i="13"/>
  <c r="DN90" i="13"/>
  <c r="DO90" i="13"/>
  <c r="DP90" i="13"/>
  <c r="DQ90" i="13"/>
  <c r="DR90" i="13"/>
  <c r="DS90" i="13"/>
  <c r="DT90" i="13"/>
  <c r="DU90" i="13"/>
  <c r="DV90" i="13"/>
  <c r="DW90" i="13"/>
  <c r="DX90" i="13"/>
  <c r="DY90" i="13"/>
  <c r="DZ90" i="13"/>
  <c r="EA90" i="13"/>
  <c r="EB90" i="13"/>
  <c r="EC90" i="13"/>
  <c r="ED90" i="13"/>
  <c r="EE90" i="13"/>
  <c r="EF90" i="13"/>
  <c r="EG90" i="13"/>
  <c r="EH90" i="13"/>
  <c r="EI90" i="13"/>
  <c r="EJ90" i="13"/>
  <c r="EK90" i="13"/>
  <c r="EL90" i="13"/>
  <c r="EM90" i="13"/>
  <c r="EN90" i="13"/>
  <c r="EO90" i="13"/>
  <c r="EP90" i="13"/>
  <c r="EQ90" i="13"/>
  <c r="ER90" i="13"/>
  <c r="ES90" i="13"/>
  <c r="ET90" i="13"/>
  <c r="EU90" i="13"/>
  <c r="EV90" i="13"/>
  <c r="EW90" i="13"/>
  <c r="EX90" i="13"/>
  <c r="EY90" i="13"/>
  <c r="EZ90" i="13"/>
  <c r="FA90" i="13"/>
  <c r="FB90" i="13"/>
  <c r="FC90" i="13"/>
  <c r="FD90" i="13"/>
  <c r="FE90" i="13"/>
  <c r="FF90" i="13"/>
  <c r="FG90" i="13"/>
  <c r="FH90" i="13"/>
  <c r="FI90" i="13"/>
  <c r="FJ90" i="13"/>
  <c r="FK90" i="13"/>
  <c r="FL90" i="13"/>
  <c r="FM90" i="13"/>
  <c r="FN90" i="13"/>
  <c r="FO90" i="13"/>
  <c r="FP90" i="13"/>
  <c r="FQ90" i="13"/>
  <c r="FR90" i="13"/>
  <c r="FS90" i="13"/>
  <c r="FT90" i="13"/>
  <c r="FU90" i="13"/>
  <c r="FV90" i="13"/>
  <c r="FW90" i="13"/>
  <c r="FX90" i="13"/>
  <c r="FY90" i="13"/>
  <c r="FZ90" i="13"/>
  <c r="GA90" i="13"/>
  <c r="GB90" i="13"/>
  <c r="GC90" i="13"/>
  <c r="GD90" i="13"/>
  <c r="GE90" i="13"/>
  <c r="GF90" i="13"/>
  <c r="GG90" i="13"/>
  <c r="GH90" i="13"/>
  <c r="GI90" i="13"/>
  <c r="GJ90" i="13"/>
  <c r="GK90" i="13"/>
  <c r="GL90" i="13"/>
  <c r="GM90" i="13"/>
  <c r="GN90" i="13"/>
  <c r="GO90" i="13"/>
  <c r="GP90" i="13"/>
  <c r="GQ90" i="13"/>
  <c r="GR90" i="13"/>
  <c r="GS90" i="13"/>
  <c r="GT90" i="13"/>
  <c r="GU90" i="13"/>
  <c r="GV90" i="13"/>
  <c r="GW90" i="13"/>
  <c r="GX90" i="13"/>
  <c r="GY90" i="13"/>
  <c r="GZ90" i="13"/>
  <c r="HA90" i="13"/>
  <c r="HB90" i="13"/>
  <c r="HC90" i="13"/>
  <c r="HD90" i="13"/>
  <c r="HE90" i="13"/>
  <c r="HF90" i="13"/>
  <c r="HG90" i="13"/>
  <c r="HH90" i="13"/>
  <c r="HI90" i="13"/>
  <c r="HJ90" i="13"/>
  <c r="HK90" i="13"/>
  <c r="HL90" i="13"/>
  <c r="HM90" i="13"/>
  <c r="HN90" i="13"/>
  <c r="HO90" i="13"/>
  <c r="HP90" i="13"/>
  <c r="HQ90" i="13"/>
  <c r="HR90" i="13"/>
  <c r="HS90" i="13"/>
  <c r="HT90" i="13"/>
  <c r="HU90" i="13"/>
  <c r="HV90" i="13"/>
  <c r="HW90" i="13"/>
  <c r="HX90" i="13"/>
  <c r="HY90" i="13"/>
  <c r="HZ90" i="13"/>
  <c r="IA90" i="13"/>
  <c r="IB90" i="13"/>
  <c r="IC90" i="13"/>
  <c r="ID90" i="13"/>
  <c r="IE90" i="13"/>
  <c r="IF90" i="13"/>
  <c r="IG90" i="13"/>
  <c r="IH90" i="13"/>
  <c r="II90" i="13"/>
  <c r="IJ90" i="13"/>
  <c r="IK90" i="13"/>
  <c r="IL90" i="13"/>
  <c r="IM90" i="13"/>
  <c r="IN90" i="13"/>
  <c r="IO90" i="13"/>
  <c r="IP90" i="13"/>
  <c r="IQ90" i="13"/>
  <c r="IR90" i="13"/>
  <c r="IS90" i="13"/>
  <c r="IT90" i="13"/>
  <c r="IU90" i="13"/>
  <c r="IW90" i="13"/>
  <c r="IX90" i="13"/>
  <c r="IY90" i="13"/>
  <c r="IZ90" i="13"/>
  <c r="JA90" i="13"/>
  <c r="JB90" i="13"/>
  <c r="JC90" i="13"/>
  <c r="JD90" i="13"/>
  <c r="JE90" i="13"/>
  <c r="JF90" i="13"/>
  <c r="JG90" i="13"/>
  <c r="JH90" i="13"/>
  <c r="JI90" i="13"/>
  <c r="JJ90" i="13"/>
  <c r="JK90" i="13"/>
  <c r="JL90" i="13"/>
  <c r="JM90" i="13"/>
  <c r="JN90" i="13"/>
  <c r="JO90" i="13"/>
  <c r="JP90" i="13"/>
  <c r="JQ90" i="13"/>
  <c r="JR90" i="13"/>
  <c r="JS90" i="13"/>
  <c r="JT90" i="13"/>
  <c r="JU90" i="13"/>
  <c r="JV90" i="13"/>
  <c r="JW90" i="13"/>
  <c r="JX90" i="13"/>
  <c r="JY90" i="13"/>
  <c r="JZ90" i="13"/>
  <c r="KA90" i="13"/>
  <c r="KB90" i="13"/>
  <c r="KC90" i="13"/>
  <c r="KD90" i="13"/>
  <c r="KE90" i="13"/>
  <c r="KF90" i="13"/>
  <c r="KG90" i="13"/>
  <c r="KH90" i="13"/>
  <c r="KI90" i="13"/>
  <c r="KJ90" i="13"/>
  <c r="KK90" i="13"/>
  <c r="KL90" i="13"/>
  <c r="KM90" i="13"/>
  <c r="KN90" i="13"/>
  <c r="KO90" i="13"/>
  <c r="KP90" i="13"/>
  <c r="KQ90" i="13"/>
  <c r="KR90" i="13"/>
  <c r="KS90" i="13"/>
  <c r="KT90" i="13"/>
  <c r="KU90" i="13"/>
  <c r="KV90" i="13"/>
  <c r="KW90" i="13"/>
  <c r="KX90" i="13"/>
  <c r="KY90" i="13"/>
  <c r="KZ90" i="13"/>
  <c r="LA90" i="13"/>
  <c r="LB90" i="13"/>
  <c r="LC90" i="13"/>
  <c r="LD90" i="13"/>
  <c r="LE90" i="13"/>
  <c r="LF90" i="13"/>
  <c r="LG90" i="13"/>
  <c r="LH90" i="13"/>
  <c r="LI90" i="13"/>
  <c r="LJ90" i="13"/>
  <c r="LK90" i="13"/>
  <c r="LL90" i="13"/>
  <c r="LM90" i="13"/>
  <c r="LN90" i="13"/>
  <c r="LO90" i="13"/>
  <c r="LP90" i="13"/>
  <c r="LQ90" i="13"/>
  <c r="LR90" i="13"/>
  <c r="LS90" i="13"/>
  <c r="LT90" i="13"/>
  <c r="LU90" i="13"/>
  <c r="LV90" i="13"/>
  <c r="LW90" i="13"/>
  <c r="LX90" i="13"/>
  <c r="LY90" i="13"/>
  <c r="LZ90" i="13"/>
  <c r="MA90" i="13"/>
  <c r="MB90" i="13"/>
  <c r="MC90" i="13"/>
  <c r="MD90" i="13"/>
  <c r="ME90" i="13"/>
  <c r="MF90" i="13"/>
  <c r="MG90" i="13"/>
  <c r="MH90" i="13"/>
  <c r="MI90" i="13"/>
  <c r="MJ90" i="13"/>
  <c r="MK90" i="13"/>
  <c r="ML90" i="13"/>
  <c r="MM90" i="13"/>
  <c r="MN90" i="13"/>
  <c r="MO90" i="13"/>
  <c r="MP90" i="13"/>
  <c r="MQ90" i="13"/>
  <c r="MR90" i="13"/>
  <c r="MS90" i="13"/>
  <c r="MT90" i="13"/>
  <c r="MU90" i="13"/>
  <c r="MV90" i="13"/>
  <c r="MW90" i="13"/>
  <c r="MX90" i="13"/>
  <c r="MY90" i="13"/>
  <c r="MZ90" i="13"/>
  <c r="NA90" i="13"/>
  <c r="NB90" i="13"/>
  <c r="NC90" i="13"/>
  <c r="ND90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EE91" i="13"/>
  <c r="EF91" i="13"/>
  <c r="EG91" i="13"/>
  <c r="EH91" i="13"/>
  <c r="EI91" i="13"/>
  <c r="EJ91" i="13"/>
  <c r="EK91" i="13"/>
  <c r="EL91" i="13"/>
  <c r="EM91" i="13"/>
  <c r="EN91" i="13"/>
  <c r="EO91" i="13"/>
  <c r="EP91" i="13"/>
  <c r="EQ91" i="13"/>
  <c r="ER91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GW91" i="13"/>
  <c r="GX91" i="13"/>
  <c r="GY91" i="13"/>
  <c r="GZ91" i="13"/>
  <c r="HA91" i="13"/>
  <c r="HB91" i="13"/>
  <c r="HC91" i="13"/>
  <c r="HD91" i="13"/>
  <c r="HE91" i="13"/>
  <c r="HF91" i="13"/>
  <c r="HG91" i="13"/>
  <c r="HH91" i="13"/>
  <c r="HI91" i="13"/>
  <c r="HJ91" i="13"/>
  <c r="HK91" i="13"/>
  <c r="HL91" i="13"/>
  <c r="HM91" i="13"/>
  <c r="HN91" i="13"/>
  <c r="HO91" i="13"/>
  <c r="HP91" i="13"/>
  <c r="HQ91" i="13"/>
  <c r="HR91" i="13"/>
  <c r="HS91" i="13"/>
  <c r="HT91" i="13"/>
  <c r="HU91" i="13"/>
  <c r="HV91" i="13"/>
  <c r="HW91" i="13"/>
  <c r="HX91" i="13"/>
  <c r="HY91" i="13"/>
  <c r="HZ91" i="13"/>
  <c r="IA91" i="13"/>
  <c r="IB91" i="13"/>
  <c r="IC91" i="13"/>
  <c r="ID91" i="13"/>
  <c r="IE91" i="13"/>
  <c r="IF91" i="13"/>
  <c r="IG91" i="13"/>
  <c r="IH91" i="13"/>
  <c r="II91" i="13"/>
  <c r="IJ91" i="13"/>
  <c r="IK91" i="13"/>
  <c r="IL91" i="13"/>
  <c r="IM91" i="13"/>
  <c r="IN91" i="13"/>
  <c r="IO91" i="13"/>
  <c r="IP91" i="13"/>
  <c r="IQ91" i="13"/>
  <c r="IR91" i="13"/>
  <c r="IS91" i="13"/>
  <c r="IT91" i="13"/>
  <c r="IU91" i="13"/>
  <c r="IW91" i="13"/>
  <c r="IX91" i="13"/>
  <c r="IY91" i="13"/>
  <c r="IZ91" i="13"/>
  <c r="JA91" i="13"/>
  <c r="JB91" i="13"/>
  <c r="JC91" i="13"/>
  <c r="JD91" i="13"/>
  <c r="JE91" i="13"/>
  <c r="JF91" i="13"/>
  <c r="JG91" i="13"/>
  <c r="JH91" i="13"/>
  <c r="JI91" i="13"/>
  <c r="JJ91" i="13"/>
  <c r="JK91" i="13"/>
  <c r="JL91" i="13"/>
  <c r="JM91" i="13"/>
  <c r="JN91" i="13"/>
  <c r="JO91" i="13"/>
  <c r="JP91" i="13"/>
  <c r="JQ91" i="13"/>
  <c r="JR91" i="13"/>
  <c r="JS91" i="13"/>
  <c r="JT91" i="13"/>
  <c r="JU91" i="13"/>
  <c r="JV91" i="13"/>
  <c r="JW91" i="13"/>
  <c r="JX91" i="13"/>
  <c r="JY91" i="13"/>
  <c r="JZ91" i="13"/>
  <c r="KA91" i="13"/>
  <c r="KB91" i="13"/>
  <c r="KC91" i="13"/>
  <c r="KD91" i="13"/>
  <c r="KE91" i="13"/>
  <c r="KF91" i="13"/>
  <c r="KG91" i="13"/>
  <c r="KH91" i="13"/>
  <c r="KI91" i="13"/>
  <c r="KJ91" i="13"/>
  <c r="KK91" i="13"/>
  <c r="KL91" i="13"/>
  <c r="KM91" i="13"/>
  <c r="KN91" i="13"/>
  <c r="KO91" i="13"/>
  <c r="KP91" i="13"/>
  <c r="KQ91" i="13"/>
  <c r="KR91" i="13"/>
  <c r="KS91" i="13"/>
  <c r="KT91" i="13"/>
  <c r="KU91" i="13"/>
  <c r="KV91" i="13"/>
  <c r="KW91" i="13"/>
  <c r="KX91" i="13"/>
  <c r="KY91" i="13"/>
  <c r="KZ91" i="13"/>
  <c r="LA91" i="13"/>
  <c r="LB91" i="13"/>
  <c r="LC91" i="13"/>
  <c r="LD91" i="13"/>
  <c r="LE91" i="13"/>
  <c r="LF91" i="13"/>
  <c r="LG91" i="13"/>
  <c r="LH91" i="13"/>
  <c r="LI91" i="13"/>
  <c r="LJ91" i="13"/>
  <c r="LK91" i="13"/>
  <c r="LL91" i="13"/>
  <c r="LM91" i="13"/>
  <c r="LN91" i="13"/>
  <c r="LO91" i="13"/>
  <c r="LP91" i="13"/>
  <c r="LQ91" i="13"/>
  <c r="LR91" i="13"/>
  <c r="LS91" i="13"/>
  <c r="LT91" i="13"/>
  <c r="LU91" i="13"/>
  <c r="LV91" i="13"/>
  <c r="LW91" i="13"/>
  <c r="LX91" i="13"/>
  <c r="LY91" i="13"/>
  <c r="LZ91" i="13"/>
  <c r="MA91" i="13"/>
  <c r="MB91" i="13"/>
  <c r="MC91" i="13"/>
  <c r="MD91" i="13"/>
  <c r="ME91" i="13"/>
  <c r="MF91" i="13"/>
  <c r="MG91" i="13"/>
  <c r="MH91" i="13"/>
  <c r="MI91" i="13"/>
  <c r="MJ91" i="13"/>
  <c r="MK91" i="13"/>
  <c r="ML91" i="13"/>
  <c r="MM91" i="13"/>
  <c r="MN91" i="13"/>
  <c r="MO91" i="13"/>
  <c r="MP91" i="13"/>
  <c r="MQ91" i="13"/>
  <c r="MR91" i="13"/>
  <c r="MS91" i="13"/>
  <c r="MT91" i="13"/>
  <c r="MU91" i="13"/>
  <c r="MV91" i="13"/>
  <c r="MW91" i="13"/>
  <c r="MX91" i="13"/>
  <c r="MY91" i="13"/>
  <c r="MZ91" i="13"/>
  <c r="NA91" i="13"/>
  <c r="NB91" i="13"/>
  <c r="NC91" i="13"/>
  <c r="ND91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BK92" i="13"/>
  <c r="BL92" i="13"/>
  <c r="BM92" i="13"/>
  <c r="BN92" i="13"/>
  <c r="BO92" i="13"/>
  <c r="BP92" i="13"/>
  <c r="BQ92" i="13"/>
  <c r="BR92" i="13"/>
  <c r="BS92" i="13"/>
  <c r="BT92" i="13"/>
  <c r="BU92" i="13"/>
  <c r="BV92" i="13"/>
  <c r="BW92" i="13"/>
  <c r="BX92" i="13"/>
  <c r="BY92" i="13"/>
  <c r="BZ92" i="13"/>
  <c r="CA92" i="13"/>
  <c r="CB92" i="13"/>
  <c r="CC92" i="13"/>
  <c r="CD92" i="13"/>
  <c r="CE92" i="13"/>
  <c r="CF92" i="13"/>
  <c r="CG92" i="13"/>
  <c r="CH92" i="13"/>
  <c r="CI92" i="13"/>
  <c r="CJ92" i="13"/>
  <c r="CK92" i="13"/>
  <c r="CL92" i="13"/>
  <c r="CM92" i="13"/>
  <c r="CN92" i="13"/>
  <c r="CO92" i="13"/>
  <c r="CP92" i="13"/>
  <c r="CQ92" i="13"/>
  <c r="CR92" i="13"/>
  <c r="CS92" i="13"/>
  <c r="CT92" i="13"/>
  <c r="CU92" i="13"/>
  <c r="CV92" i="13"/>
  <c r="CW92" i="13"/>
  <c r="CX92" i="13"/>
  <c r="CY92" i="13"/>
  <c r="CZ92" i="13"/>
  <c r="DA92" i="13"/>
  <c r="DB92" i="13"/>
  <c r="DC92" i="13"/>
  <c r="DD92" i="13"/>
  <c r="DE92" i="13"/>
  <c r="DF92" i="13"/>
  <c r="DG92" i="13"/>
  <c r="DH92" i="13"/>
  <c r="DI92" i="13"/>
  <c r="DJ92" i="13"/>
  <c r="DK92" i="13"/>
  <c r="DL92" i="13"/>
  <c r="DM92" i="13"/>
  <c r="DN92" i="13"/>
  <c r="DO92" i="13"/>
  <c r="DP92" i="13"/>
  <c r="DQ92" i="13"/>
  <c r="DR92" i="13"/>
  <c r="DS92" i="13"/>
  <c r="DT92" i="13"/>
  <c r="DU92" i="13"/>
  <c r="DV92" i="13"/>
  <c r="DW92" i="13"/>
  <c r="DX92" i="13"/>
  <c r="DY92" i="13"/>
  <c r="DZ92" i="13"/>
  <c r="EA92" i="13"/>
  <c r="EB92" i="13"/>
  <c r="EC92" i="13"/>
  <c r="ED92" i="13"/>
  <c r="EE92" i="13"/>
  <c r="EF92" i="13"/>
  <c r="EG92" i="13"/>
  <c r="EH92" i="13"/>
  <c r="EI92" i="13"/>
  <c r="EJ92" i="13"/>
  <c r="EK92" i="13"/>
  <c r="EL92" i="13"/>
  <c r="EM92" i="13"/>
  <c r="EN92" i="13"/>
  <c r="EO92" i="13"/>
  <c r="EP92" i="13"/>
  <c r="EQ92" i="13"/>
  <c r="ER92" i="13"/>
  <c r="ES92" i="13"/>
  <c r="ET92" i="13"/>
  <c r="EU92" i="13"/>
  <c r="EV92" i="13"/>
  <c r="EW92" i="13"/>
  <c r="EX92" i="13"/>
  <c r="EY92" i="13"/>
  <c r="EZ92" i="13"/>
  <c r="FA92" i="13"/>
  <c r="FB92" i="13"/>
  <c r="FC92" i="13"/>
  <c r="FD92" i="13"/>
  <c r="FE92" i="13"/>
  <c r="FF92" i="13"/>
  <c r="FG92" i="13"/>
  <c r="FH92" i="13"/>
  <c r="FI92" i="13"/>
  <c r="FJ92" i="13"/>
  <c r="FK92" i="13"/>
  <c r="FL92" i="13"/>
  <c r="FM92" i="13"/>
  <c r="FN92" i="13"/>
  <c r="FO92" i="13"/>
  <c r="FP92" i="13"/>
  <c r="FQ92" i="13"/>
  <c r="FR92" i="13"/>
  <c r="FS92" i="13"/>
  <c r="FT92" i="13"/>
  <c r="FU92" i="13"/>
  <c r="FV92" i="13"/>
  <c r="FW92" i="13"/>
  <c r="FX92" i="13"/>
  <c r="FY92" i="13"/>
  <c r="FZ92" i="13"/>
  <c r="GA92" i="13"/>
  <c r="GB92" i="13"/>
  <c r="GC92" i="13"/>
  <c r="GD92" i="13"/>
  <c r="GE92" i="13"/>
  <c r="GF92" i="13"/>
  <c r="GG92" i="13"/>
  <c r="GH92" i="13"/>
  <c r="GI92" i="13"/>
  <c r="GJ92" i="13"/>
  <c r="GK92" i="13"/>
  <c r="GL92" i="13"/>
  <c r="GM92" i="13"/>
  <c r="GN92" i="13"/>
  <c r="GO92" i="13"/>
  <c r="GP92" i="13"/>
  <c r="GQ92" i="13"/>
  <c r="GR92" i="13"/>
  <c r="GS92" i="13"/>
  <c r="GT92" i="13"/>
  <c r="GU92" i="13"/>
  <c r="GV92" i="13"/>
  <c r="GW92" i="13"/>
  <c r="GX92" i="13"/>
  <c r="GY92" i="13"/>
  <c r="GZ92" i="13"/>
  <c r="HA92" i="13"/>
  <c r="HB92" i="13"/>
  <c r="HC92" i="13"/>
  <c r="HD92" i="13"/>
  <c r="HE92" i="13"/>
  <c r="HF92" i="13"/>
  <c r="HG92" i="13"/>
  <c r="HH92" i="13"/>
  <c r="HI92" i="13"/>
  <c r="HJ92" i="13"/>
  <c r="HK92" i="13"/>
  <c r="HL92" i="13"/>
  <c r="HM92" i="13"/>
  <c r="HN92" i="13"/>
  <c r="HO92" i="13"/>
  <c r="HP92" i="13"/>
  <c r="HQ92" i="13"/>
  <c r="HR92" i="13"/>
  <c r="HS92" i="13"/>
  <c r="HT92" i="13"/>
  <c r="HU92" i="13"/>
  <c r="HV92" i="13"/>
  <c r="HW92" i="13"/>
  <c r="HX92" i="13"/>
  <c r="HY92" i="13"/>
  <c r="HZ92" i="13"/>
  <c r="IA92" i="13"/>
  <c r="IB92" i="13"/>
  <c r="IC92" i="13"/>
  <c r="ID92" i="13"/>
  <c r="IE92" i="13"/>
  <c r="IF92" i="13"/>
  <c r="IG92" i="13"/>
  <c r="IH92" i="13"/>
  <c r="II92" i="13"/>
  <c r="IJ92" i="13"/>
  <c r="IK92" i="13"/>
  <c r="IL92" i="13"/>
  <c r="IM92" i="13"/>
  <c r="IN92" i="13"/>
  <c r="IO92" i="13"/>
  <c r="IP92" i="13"/>
  <c r="IQ92" i="13"/>
  <c r="IR92" i="13"/>
  <c r="IS92" i="13"/>
  <c r="IT92" i="13"/>
  <c r="IU92" i="13"/>
  <c r="IW92" i="13"/>
  <c r="IX92" i="13"/>
  <c r="IY92" i="13"/>
  <c r="IZ92" i="13"/>
  <c r="JA92" i="13"/>
  <c r="JB92" i="13"/>
  <c r="JC92" i="13"/>
  <c r="JD92" i="13"/>
  <c r="JE92" i="13"/>
  <c r="JF92" i="13"/>
  <c r="JG92" i="13"/>
  <c r="JH92" i="13"/>
  <c r="JI92" i="13"/>
  <c r="JJ92" i="13"/>
  <c r="JK92" i="13"/>
  <c r="JL92" i="13"/>
  <c r="JM92" i="13"/>
  <c r="JN92" i="13"/>
  <c r="JO92" i="13"/>
  <c r="JP92" i="13"/>
  <c r="JQ92" i="13"/>
  <c r="JR92" i="13"/>
  <c r="JS92" i="13"/>
  <c r="JT92" i="13"/>
  <c r="JU92" i="13"/>
  <c r="JV92" i="13"/>
  <c r="JW92" i="13"/>
  <c r="JX92" i="13"/>
  <c r="JY92" i="13"/>
  <c r="JZ92" i="13"/>
  <c r="KA92" i="13"/>
  <c r="KB92" i="13"/>
  <c r="KC92" i="13"/>
  <c r="KD92" i="13"/>
  <c r="KE92" i="13"/>
  <c r="KF92" i="13"/>
  <c r="KG92" i="13"/>
  <c r="KH92" i="13"/>
  <c r="KI92" i="13"/>
  <c r="KJ92" i="13"/>
  <c r="KK92" i="13"/>
  <c r="KL92" i="13"/>
  <c r="KM92" i="13"/>
  <c r="KN92" i="13"/>
  <c r="KO92" i="13"/>
  <c r="KP92" i="13"/>
  <c r="KQ92" i="13"/>
  <c r="KR92" i="13"/>
  <c r="KS92" i="13"/>
  <c r="KT92" i="13"/>
  <c r="KU92" i="13"/>
  <c r="KV92" i="13"/>
  <c r="KW92" i="13"/>
  <c r="KX92" i="13"/>
  <c r="KY92" i="13"/>
  <c r="KZ92" i="13"/>
  <c r="LA92" i="13"/>
  <c r="LB92" i="13"/>
  <c r="LC92" i="13"/>
  <c r="LD92" i="13"/>
  <c r="LE92" i="13"/>
  <c r="LF92" i="13"/>
  <c r="LG92" i="13"/>
  <c r="LH92" i="13"/>
  <c r="LI92" i="13"/>
  <c r="LJ92" i="13"/>
  <c r="LK92" i="13"/>
  <c r="LL92" i="13"/>
  <c r="LM92" i="13"/>
  <c r="LN92" i="13"/>
  <c r="LO92" i="13"/>
  <c r="LP92" i="13"/>
  <c r="LQ92" i="13"/>
  <c r="LR92" i="13"/>
  <c r="LS92" i="13"/>
  <c r="LT92" i="13"/>
  <c r="LU92" i="13"/>
  <c r="LV92" i="13"/>
  <c r="LW92" i="13"/>
  <c r="LX92" i="13"/>
  <c r="LY92" i="13"/>
  <c r="LZ92" i="13"/>
  <c r="MA92" i="13"/>
  <c r="MB92" i="13"/>
  <c r="MC92" i="13"/>
  <c r="MD92" i="13"/>
  <c r="ME92" i="13"/>
  <c r="MF92" i="13"/>
  <c r="MG92" i="13"/>
  <c r="MH92" i="13"/>
  <c r="MI92" i="13"/>
  <c r="MJ92" i="13"/>
  <c r="MK92" i="13"/>
  <c r="ML92" i="13"/>
  <c r="MM92" i="13"/>
  <c r="MN92" i="13"/>
  <c r="MO92" i="13"/>
  <c r="MP92" i="13"/>
  <c r="MQ92" i="13"/>
  <c r="MR92" i="13"/>
  <c r="MS92" i="13"/>
  <c r="MT92" i="13"/>
  <c r="MU92" i="13"/>
  <c r="MV92" i="13"/>
  <c r="MW92" i="13"/>
  <c r="MX92" i="13"/>
  <c r="MY92" i="13"/>
  <c r="MZ92" i="13"/>
  <c r="NA92" i="13"/>
  <c r="NB92" i="13"/>
  <c r="NC92" i="13"/>
  <c r="ND92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BK93" i="13"/>
  <c r="BL93" i="13"/>
  <c r="BM93" i="13"/>
  <c r="BN93" i="13"/>
  <c r="BO93" i="13"/>
  <c r="BP93" i="13"/>
  <c r="BQ93" i="13"/>
  <c r="BR93" i="13"/>
  <c r="BS93" i="13"/>
  <c r="BT93" i="13"/>
  <c r="BU93" i="13"/>
  <c r="BV93" i="13"/>
  <c r="BW93" i="13"/>
  <c r="BX93" i="13"/>
  <c r="BY93" i="13"/>
  <c r="BZ93" i="13"/>
  <c r="CA93" i="13"/>
  <c r="CB93" i="13"/>
  <c r="CC93" i="13"/>
  <c r="CD93" i="13"/>
  <c r="CE93" i="13"/>
  <c r="CF93" i="13"/>
  <c r="CG93" i="13"/>
  <c r="CH93" i="13"/>
  <c r="CI93" i="13"/>
  <c r="CJ93" i="13"/>
  <c r="CK93" i="13"/>
  <c r="CL93" i="13"/>
  <c r="CM93" i="13"/>
  <c r="CN93" i="13"/>
  <c r="CO93" i="13"/>
  <c r="CP93" i="13"/>
  <c r="CQ93" i="13"/>
  <c r="CR93" i="13"/>
  <c r="CS93" i="13"/>
  <c r="CT93" i="13"/>
  <c r="CU93" i="13"/>
  <c r="CV93" i="13"/>
  <c r="CW93" i="13"/>
  <c r="CX93" i="13"/>
  <c r="CY93" i="13"/>
  <c r="CZ93" i="13"/>
  <c r="DA93" i="13"/>
  <c r="DB93" i="13"/>
  <c r="DC93" i="13"/>
  <c r="DD93" i="13"/>
  <c r="DE93" i="13"/>
  <c r="DF93" i="13"/>
  <c r="DG93" i="13"/>
  <c r="DH93" i="13"/>
  <c r="DI93" i="13"/>
  <c r="DJ93" i="13"/>
  <c r="DK93" i="13"/>
  <c r="DL93" i="13"/>
  <c r="DM93" i="13"/>
  <c r="DN93" i="13"/>
  <c r="DO93" i="13"/>
  <c r="DP93" i="13"/>
  <c r="DQ93" i="13"/>
  <c r="DR93" i="13"/>
  <c r="DS93" i="13"/>
  <c r="DT93" i="13"/>
  <c r="DU93" i="13"/>
  <c r="DV93" i="13"/>
  <c r="DW93" i="13"/>
  <c r="DX93" i="13"/>
  <c r="DY93" i="13"/>
  <c r="DZ93" i="13"/>
  <c r="EA93" i="13"/>
  <c r="EB93" i="13"/>
  <c r="EC93" i="13"/>
  <c r="ED93" i="13"/>
  <c r="EE93" i="13"/>
  <c r="EF93" i="13"/>
  <c r="EG93" i="13"/>
  <c r="EH93" i="13"/>
  <c r="EI93" i="13"/>
  <c r="EJ93" i="13"/>
  <c r="EK93" i="13"/>
  <c r="EL93" i="13"/>
  <c r="EM93" i="13"/>
  <c r="EN93" i="13"/>
  <c r="EO93" i="13"/>
  <c r="EP93" i="13"/>
  <c r="EQ93" i="13"/>
  <c r="ER93" i="13"/>
  <c r="ES93" i="13"/>
  <c r="ET93" i="13"/>
  <c r="EU93" i="13"/>
  <c r="EV93" i="13"/>
  <c r="EW93" i="13"/>
  <c r="EX93" i="13"/>
  <c r="EY93" i="13"/>
  <c r="EZ93" i="13"/>
  <c r="FA93" i="13"/>
  <c r="FB93" i="13"/>
  <c r="FC93" i="13"/>
  <c r="FD93" i="13"/>
  <c r="FE93" i="13"/>
  <c r="FF93" i="13"/>
  <c r="FG93" i="13"/>
  <c r="FH93" i="13"/>
  <c r="FI93" i="13"/>
  <c r="FJ93" i="13"/>
  <c r="FK93" i="13"/>
  <c r="FL93" i="13"/>
  <c r="FM93" i="13"/>
  <c r="FN93" i="13"/>
  <c r="FO93" i="13"/>
  <c r="FP93" i="13"/>
  <c r="FQ93" i="13"/>
  <c r="FR93" i="13"/>
  <c r="FS93" i="13"/>
  <c r="FT93" i="13"/>
  <c r="FU93" i="13"/>
  <c r="FV93" i="13"/>
  <c r="FW93" i="13"/>
  <c r="FX93" i="13"/>
  <c r="FY93" i="13"/>
  <c r="FZ93" i="13"/>
  <c r="GA93" i="13"/>
  <c r="GB93" i="13"/>
  <c r="GC93" i="13"/>
  <c r="GD93" i="13"/>
  <c r="GE93" i="13"/>
  <c r="GF93" i="13"/>
  <c r="GG93" i="13"/>
  <c r="GH93" i="13"/>
  <c r="GI93" i="13"/>
  <c r="GJ93" i="13"/>
  <c r="GK93" i="13"/>
  <c r="GL93" i="13"/>
  <c r="GM93" i="13"/>
  <c r="GN93" i="13"/>
  <c r="GO93" i="13"/>
  <c r="GP93" i="13"/>
  <c r="GQ93" i="13"/>
  <c r="GR93" i="13"/>
  <c r="GS93" i="13"/>
  <c r="GT93" i="13"/>
  <c r="GU93" i="13"/>
  <c r="GV93" i="13"/>
  <c r="GW93" i="13"/>
  <c r="GX93" i="13"/>
  <c r="GY93" i="13"/>
  <c r="GZ93" i="13"/>
  <c r="HA93" i="13"/>
  <c r="HB93" i="13"/>
  <c r="HC93" i="13"/>
  <c r="HD93" i="13"/>
  <c r="HE93" i="13"/>
  <c r="HF93" i="13"/>
  <c r="HG93" i="13"/>
  <c r="HH93" i="13"/>
  <c r="HI93" i="13"/>
  <c r="HJ93" i="13"/>
  <c r="HK93" i="13"/>
  <c r="HL93" i="13"/>
  <c r="HM93" i="13"/>
  <c r="HN93" i="13"/>
  <c r="HO93" i="13"/>
  <c r="HP93" i="13"/>
  <c r="HQ93" i="13"/>
  <c r="HR93" i="13"/>
  <c r="HS93" i="13"/>
  <c r="HT93" i="13"/>
  <c r="HU93" i="13"/>
  <c r="HV93" i="13"/>
  <c r="HW93" i="13"/>
  <c r="HX93" i="13"/>
  <c r="HY93" i="13"/>
  <c r="HZ93" i="13"/>
  <c r="IA93" i="13"/>
  <c r="IB93" i="13"/>
  <c r="IC93" i="13"/>
  <c r="ID93" i="13"/>
  <c r="IE93" i="13"/>
  <c r="IF93" i="13"/>
  <c r="IG93" i="13"/>
  <c r="IH93" i="13"/>
  <c r="II93" i="13"/>
  <c r="IJ93" i="13"/>
  <c r="IK93" i="13"/>
  <c r="IL93" i="13"/>
  <c r="IM93" i="13"/>
  <c r="IN93" i="13"/>
  <c r="IO93" i="13"/>
  <c r="IP93" i="13"/>
  <c r="IQ93" i="13"/>
  <c r="IR93" i="13"/>
  <c r="IS93" i="13"/>
  <c r="IT93" i="13"/>
  <c r="IU93" i="13"/>
  <c r="IW93" i="13"/>
  <c r="IX93" i="13"/>
  <c r="IY93" i="13"/>
  <c r="IZ93" i="13"/>
  <c r="JA93" i="13"/>
  <c r="JB93" i="13"/>
  <c r="JC93" i="13"/>
  <c r="JD93" i="13"/>
  <c r="JE93" i="13"/>
  <c r="JF93" i="13"/>
  <c r="JG93" i="13"/>
  <c r="JH93" i="13"/>
  <c r="JI93" i="13"/>
  <c r="JJ93" i="13"/>
  <c r="JK93" i="13"/>
  <c r="JL93" i="13"/>
  <c r="JM93" i="13"/>
  <c r="JN93" i="13"/>
  <c r="JO93" i="13"/>
  <c r="JP93" i="13"/>
  <c r="JQ93" i="13"/>
  <c r="JR93" i="13"/>
  <c r="JS93" i="13"/>
  <c r="JT93" i="13"/>
  <c r="JU93" i="13"/>
  <c r="JV93" i="13"/>
  <c r="JW93" i="13"/>
  <c r="JX93" i="13"/>
  <c r="JY93" i="13"/>
  <c r="JZ93" i="13"/>
  <c r="KA93" i="13"/>
  <c r="KB93" i="13"/>
  <c r="KC93" i="13"/>
  <c r="KD93" i="13"/>
  <c r="KE93" i="13"/>
  <c r="KF93" i="13"/>
  <c r="KG93" i="13"/>
  <c r="KH93" i="13"/>
  <c r="KI93" i="13"/>
  <c r="KJ93" i="13"/>
  <c r="KK93" i="13"/>
  <c r="KL93" i="13"/>
  <c r="KM93" i="13"/>
  <c r="KN93" i="13"/>
  <c r="KO93" i="13"/>
  <c r="KP93" i="13"/>
  <c r="KQ93" i="13"/>
  <c r="KR93" i="13"/>
  <c r="KS93" i="13"/>
  <c r="KT93" i="13"/>
  <c r="KU93" i="13"/>
  <c r="KV93" i="13"/>
  <c r="KW93" i="13"/>
  <c r="KX93" i="13"/>
  <c r="KY93" i="13"/>
  <c r="KZ93" i="13"/>
  <c r="LA93" i="13"/>
  <c r="LB93" i="13"/>
  <c r="LC93" i="13"/>
  <c r="LD93" i="13"/>
  <c r="LE93" i="13"/>
  <c r="LF93" i="13"/>
  <c r="LG93" i="13"/>
  <c r="LH93" i="13"/>
  <c r="LI93" i="13"/>
  <c r="LJ93" i="13"/>
  <c r="LK93" i="13"/>
  <c r="LL93" i="13"/>
  <c r="LM93" i="13"/>
  <c r="LN93" i="13"/>
  <c r="LO93" i="13"/>
  <c r="LP93" i="13"/>
  <c r="LQ93" i="13"/>
  <c r="LR93" i="13"/>
  <c r="LS93" i="13"/>
  <c r="LT93" i="13"/>
  <c r="LU93" i="13"/>
  <c r="LV93" i="13"/>
  <c r="LW93" i="13"/>
  <c r="LX93" i="13"/>
  <c r="LY93" i="13"/>
  <c r="LZ93" i="13"/>
  <c r="MA93" i="13"/>
  <c r="MB93" i="13"/>
  <c r="MC93" i="13"/>
  <c r="MD93" i="13"/>
  <c r="ME93" i="13"/>
  <c r="MF93" i="13"/>
  <c r="MG93" i="13"/>
  <c r="MH93" i="13"/>
  <c r="MI93" i="13"/>
  <c r="MJ93" i="13"/>
  <c r="MK93" i="13"/>
  <c r="ML93" i="13"/>
  <c r="MM93" i="13"/>
  <c r="MN93" i="13"/>
  <c r="MO93" i="13"/>
  <c r="MP93" i="13"/>
  <c r="MQ93" i="13"/>
  <c r="MR93" i="13"/>
  <c r="MS93" i="13"/>
  <c r="MT93" i="13"/>
  <c r="MU93" i="13"/>
  <c r="MV93" i="13"/>
  <c r="MW93" i="13"/>
  <c r="MX93" i="13"/>
  <c r="MY93" i="13"/>
  <c r="MZ93" i="13"/>
  <c r="NA93" i="13"/>
  <c r="NB93" i="13"/>
  <c r="NC93" i="13"/>
  <c r="ND93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BK94" i="13"/>
  <c r="BL94" i="13"/>
  <c r="BM94" i="13"/>
  <c r="BN94" i="13"/>
  <c r="BO94" i="13"/>
  <c r="BP94" i="13"/>
  <c r="BQ94" i="13"/>
  <c r="BR94" i="13"/>
  <c r="BS94" i="13"/>
  <c r="BT94" i="13"/>
  <c r="BU94" i="13"/>
  <c r="BV94" i="13"/>
  <c r="BW94" i="13"/>
  <c r="BX94" i="13"/>
  <c r="BY94" i="13"/>
  <c r="BZ94" i="13"/>
  <c r="CA94" i="13"/>
  <c r="CB94" i="13"/>
  <c r="CC94" i="13"/>
  <c r="CD94" i="13"/>
  <c r="CE94" i="13"/>
  <c r="CF94" i="13"/>
  <c r="CG94" i="13"/>
  <c r="CH94" i="13"/>
  <c r="CI94" i="13"/>
  <c r="CJ94" i="13"/>
  <c r="CK94" i="13"/>
  <c r="CL94" i="13"/>
  <c r="CM94" i="13"/>
  <c r="CN94" i="13"/>
  <c r="CO94" i="13"/>
  <c r="CP94" i="13"/>
  <c r="CQ94" i="13"/>
  <c r="CR94" i="13"/>
  <c r="CS94" i="13"/>
  <c r="CT94" i="13"/>
  <c r="CU94" i="13"/>
  <c r="CV94" i="13"/>
  <c r="CW94" i="13"/>
  <c r="CX94" i="13"/>
  <c r="CY94" i="13"/>
  <c r="CZ94" i="13"/>
  <c r="DA94" i="13"/>
  <c r="DB94" i="13"/>
  <c r="DC94" i="13"/>
  <c r="DD94" i="13"/>
  <c r="DE94" i="13"/>
  <c r="DF94" i="13"/>
  <c r="DG94" i="13"/>
  <c r="DH94" i="13"/>
  <c r="DI94" i="13"/>
  <c r="DJ94" i="13"/>
  <c r="DK94" i="13"/>
  <c r="DL94" i="13"/>
  <c r="DM94" i="13"/>
  <c r="DN94" i="13"/>
  <c r="DO94" i="13"/>
  <c r="DP94" i="13"/>
  <c r="DQ94" i="13"/>
  <c r="DR94" i="13"/>
  <c r="DS94" i="13"/>
  <c r="DT94" i="13"/>
  <c r="DU94" i="13"/>
  <c r="DV94" i="13"/>
  <c r="DW94" i="13"/>
  <c r="DX94" i="13"/>
  <c r="DY94" i="13"/>
  <c r="DZ94" i="13"/>
  <c r="EA94" i="13"/>
  <c r="EB94" i="13"/>
  <c r="EC94" i="13"/>
  <c r="ED94" i="13"/>
  <c r="EE94" i="13"/>
  <c r="EF94" i="13"/>
  <c r="EG94" i="13"/>
  <c r="EH94" i="13"/>
  <c r="EI94" i="13"/>
  <c r="EJ94" i="13"/>
  <c r="EK94" i="13"/>
  <c r="EL94" i="13"/>
  <c r="EM94" i="13"/>
  <c r="EN94" i="13"/>
  <c r="EO94" i="13"/>
  <c r="EP94" i="13"/>
  <c r="EQ94" i="13"/>
  <c r="ER94" i="13"/>
  <c r="ES94" i="13"/>
  <c r="ET94" i="13"/>
  <c r="EU94" i="13"/>
  <c r="EV94" i="13"/>
  <c r="EW94" i="13"/>
  <c r="EX94" i="13"/>
  <c r="EY94" i="13"/>
  <c r="EZ94" i="13"/>
  <c r="FA94" i="13"/>
  <c r="FB94" i="13"/>
  <c r="FC94" i="13"/>
  <c r="FD94" i="13"/>
  <c r="FE94" i="13"/>
  <c r="FF94" i="13"/>
  <c r="FG94" i="13"/>
  <c r="FH94" i="13"/>
  <c r="FI94" i="13"/>
  <c r="FJ94" i="13"/>
  <c r="FK94" i="13"/>
  <c r="FL94" i="13"/>
  <c r="FM94" i="13"/>
  <c r="FN94" i="13"/>
  <c r="FO94" i="13"/>
  <c r="FP94" i="13"/>
  <c r="FQ94" i="13"/>
  <c r="FR94" i="13"/>
  <c r="FS94" i="13"/>
  <c r="FT94" i="13"/>
  <c r="FU94" i="13"/>
  <c r="FV94" i="13"/>
  <c r="FW94" i="13"/>
  <c r="FX94" i="13"/>
  <c r="FY94" i="13"/>
  <c r="FZ94" i="13"/>
  <c r="GA94" i="13"/>
  <c r="GB94" i="13"/>
  <c r="GC94" i="13"/>
  <c r="GD94" i="13"/>
  <c r="GE94" i="13"/>
  <c r="GF94" i="13"/>
  <c r="GG94" i="13"/>
  <c r="GH94" i="13"/>
  <c r="GI94" i="13"/>
  <c r="GJ94" i="13"/>
  <c r="GK94" i="13"/>
  <c r="GL94" i="13"/>
  <c r="GM94" i="13"/>
  <c r="GN94" i="13"/>
  <c r="GO94" i="13"/>
  <c r="GP94" i="13"/>
  <c r="GQ94" i="13"/>
  <c r="GR94" i="13"/>
  <c r="GS94" i="13"/>
  <c r="GT94" i="13"/>
  <c r="GU94" i="13"/>
  <c r="GV94" i="13"/>
  <c r="GW94" i="13"/>
  <c r="GX94" i="13"/>
  <c r="GY94" i="13"/>
  <c r="GZ94" i="13"/>
  <c r="HA94" i="13"/>
  <c r="HB94" i="13"/>
  <c r="HC94" i="13"/>
  <c r="HD94" i="13"/>
  <c r="HE94" i="13"/>
  <c r="HF94" i="13"/>
  <c r="HG94" i="13"/>
  <c r="HH94" i="13"/>
  <c r="HI94" i="13"/>
  <c r="HJ94" i="13"/>
  <c r="HK94" i="13"/>
  <c r="HL94" i="13"/>
  <c r="HM94" i="13"/>
  <c r="HN94" i="13"/>
  <c r="HO94" i="13"/>
  <c r="HP94" i="13"/>
  <c r="HQ94" i="13"/>
  <c r="HR94" i="13"/>
  <c r="HS94" i="13"/>
  <c r="HT94" i="13"/>
  <c r="HU94" i="13"/>
  <c r="HV94" i="13"/>
  <c r="HW94" i="13"/>
  <c r="HX94" i="13"/>
  <c r="HY94" i="13"/>
  <c r="HZ94" i="13"/>
  <c r="IA94" i="13"/>
  <c r="IB94" i="13"/>
  <c r="IC94" i="13"/>
  <c r="ID94" i="13"/>
  <c r="IE94" i="13"/>
  <c r="IF94" i="13"/>
  <c r="IG94" i="13"/>
  <c r="IH94" i="13"/>
  <c r="II94" i="13"/>
  <c r="IJ94" i="13"/>
  <c r="IK94" i="13"/>
  <c r="IL94" i="13"/>
  <c r="IM94" i="13"/>
  <c r="IN94" i="13"/>
  <c r="IO94" i="13"/>
  <c r="IP94" i="13"/>
  <c r="IQ94" i="13"/>
  <c r="IR94" i="13"/>
  <c r="IS94" i="13"/>
  <c r="IT94" i="13"/>
  <c r="IU94" i="13"/>
  <c r="IW94" i="13"/>
  <c r="IX94" i="13"/>
  <c r="IY94" i="13"/>
  <c r="IZ94" i="13"/>
  <c r="JA94" i="13"/>
  <c r="JB94" i="13"/>
  <c r="JC94" i="13"/>
  <c r="JD94" i="13"/>
  <c r="JE94" i="13"/>
  <c r="JF94" i="13"/>
  <c r="JG94" i="13"/>
  <c r="JH94" i="13"/>
  <c r="JI94" i="13"/>
  <c r="JJ94" i="13"/>
  <c r="JK94" i="13"/>
  <c r="JL94" i="13"/>
  <c r="JM94" i="13"/>
  <c r="JN94" i="13"/>
  <c r="JO94" i="13"/>
  <c r="JP94" i="13"/>
  <c r="JQ94" i="13"/>
  <c r="JR94" i="13"/>
  <c r="JS94" i="13"/>
  <c r="JT94" i="13"/>
  <c r="JU94" i="13"/>
  <c r="JV94" i="13"/>
  <c r="JW94" i="13"/>
  <c r="JX94" i="13"/>
  <c r="JY94" i="13"/>
  <c r="JZ94" i="13"/>
  <c r="KA94" i="13"/>
  <c r="KB94" i="13"/>
  <c r="KC94" i="13"/>
  <c r="KD94" i="13"/>
  <c r="KE94" i="13"/>
  <c r="KF94" i="13"/>
  <c r="KG94" i="13"/>
  <c r="KH94" i="13"/>
  <c r="KI94" i="13"/>
  <c r="KJ94" i="13"/>
  <c r="KK94" i="13"/>
  <c r="KL94" i="13"/>
  <c r="KM94" i="13"/>
  <c r="KN94" i="13"/>
  <c r="KO94" i="13"/>
  <c r="KP94" i="13"/>
  <c r="KQ94" i="13"/>
  <c r="KR94" i="13"/>
  <c r="KS94" i="13"/>
  <c r="KT94" i="13"/>
  <c r="KU94" i="13"/>
  <c r="KV94" i="13"/>
  <c r="KW94" i="13"/>
  <c r="KX94" i="13"/>
  <c r="KY94" i="13"/>
  <c r="KZ94" i="13"/>
  <c r="LA94" i="13"/>
  <c r="LB94" i="13"/>
  <c r="LC94" i="13"/>
  <c r="LD94" i="13"/>
  <c r="LE94" i="13"/>
  <c r="LF94" i="13"/>
  <c r="LG94" i="13"/>
  <c r="LH94" i="13"/>
  <c r="LI94" i="13"/>
  <c r="LJ94" i="13"/>
  <c r="LK94" i="13"/>
  <c r="LL94" i="13"/>
  <c r="LM94" i="13"/>
  <c r="LN94" i="13"/>
  <c r="LO94" i="13"/>
  <c r="LP94" i="13"/>
  <c r="LQ94" i="13"/>
  <c r="LR94" i="13"/>
  <c r="LS94" i="13"/>
  <c r="LT94" i="13"/>
  <c r="LU94" i="13"/>
  <c r="LV94" i="13"/>
  <c r="LW94" i="13"/>
  <c r="LX94" i="13"/>
  <c r="LY94" i="13"/>
  <c r="LZ94" i="13"/>
  <c r="MA94" i="13"/>
  <c r="MB94" i="13"/>
  <c r="MC94" i="13"/>
  <c r="MD94" i="13"/>
  <c r="ME94" i="13"/>
  <c r="MF94" i="13"/>
  <c r="MG94" i="13"/>
  <c r="MH94" i="13"/>
  <c r="MI94" i="13"/>
  <c r="MJ94" i="13"/>
  <c r="MK94" i="13"/>
  <c r="ML94" i="13"/>
  <c r="MM94" i="13"/>
  <c r="MN94" i="13"/>
  <c r="MO94" i="13"/>
  <c r="MP94" i="13"/>
  <c r="MQ94" i="13"/>
  <c r="MR94" i="13"/>
  <c r="MS94" i="13"/>
  <c r="MT94" i="13"/>
  <c r="MU94" i="13"/>
  <c r="MV94" i="13"/>
  <c r="MW94" i="13"/>
  <c r="MX94" i="13"/>
  <c r="MY94" i="13"/>
  <c r="MZ94" i="13"/>
  <c r="NA94" i="13"/>
  <c r="NB94" i="13"/>
  <c r="NC94" i="13"/>
  <c r="ND94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CF95" i="13"/>
  <c r="CG95" i="13"/>
  <c r="CH95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ED95" i="13"/>
  <c r="EE95" i="13"/>
  <c r="EF95" i="13"/>
  <c r="EG95" i="13"/>
  <c r="EH95" i="13"/>
  <c r="EI95" i="13"/>
  <c r="EJ95" i="13"/>
  <c r="EK95" i="13"/>
  <c r="EL95" i="13"/>
  <c r="EM95" i="13"/>
  <c r="EN95" i="13"/>
  <c r="EO95" i="13"/>
  <c r="EP95" i="13"/>
  <c r="EQ95" i="13"/>
  <c r="ER95" i="13"/>
  <c r="ES95" i="13"/>
  <c r="ET95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GU95" i="13"/>
  <c r="GV95" i="13"/>
  <c r="GW95" i="13"/>
  <c r="GX95" i="13"/>
  <c r="GY95" i="13"/>
  <c r="GZ95" i="13"/>
  <c r="HA95" i="13"/>
  <c r="HB95" i="13"/>
  <c r="HC95" i="13"/>
  <c r="HD95" i="13"/>
  <c r="HE95" i="13"/>
  <c r="HF95" i="13"/>
  <c r="HG95" i="13"/>
  <c r="HH95" i="13"/>
  <c r="HI95" i="13"/>
  <c r="HJ95" i="13"/>
  <c r="HK95" i="13"/>
  <c r="HL95" i="13"/>
  <c r="HM95" i="13"/>
  <c r="HN95" i="13"/>
  <c r="HO95" i="13"/>
  <c r="HP95" i="13"/>
  <c r="HQ95" i="13"/>
  <c r="HR95" i="13"/>
  <c r="HS95" i="13"/>
  <c r="HT95" i="13"/>
  <c r="HU95" i="13"/>
  <c r="HV95" i="13"/>
  <c r="HW95" i="13"/>
  <c r="HX95" i="13"/>
  <c r="HY95" i="13"/>
  <c r="HZ95" i="13"/>
  <c r="IA95" i="13"/>
  <c r="IB95" i="13"/>
  <c r="IC95" i="13"/>
  <c r="ID95" i="13"/>
  <c r="IE95" i="13"/>
  <c r="IF95" i="13"/>
  <c r="IG95" i="13"/>
  <c r="IH95" i="13"/>
  <c r="II95" i="13"/>
  <c r="IJ95" i="13"/>
  <c r="IK95" i="13"/>
  <c r="IL95" i="13"/>
  <c r="IM95" i="13"/>
  <c r="IN95" i="13"/>
  <c r="IO95" i="13"/>
  <c r="IP95" i="13"/>
  <c r="IQ95" i="13"/>
  <c r="IR95" i="13"/>
  <c r="IS95" i="13"/>
  <c r="IT95" i="13"/>
  <c r="IU95" i="13"/>
  <c r="IW95" i="13"/>
  <c r="IX95" i="13"/>
  <c r="IY95" i="13"/>
  <c r="IZ95" i="13"/>
  <c r="JA95" i="13"/>
  <c r="JB95" i="13"/>
  <c r="JC95" i="13"/>
  <c r="JD95" i="13"/>
  <c r="JE95" i="13"/>
  <c r="JF95" i="13"/>
  <c r="JG95" i="13"/>
  <c r="JH95" i="13"/>
  <c r="JI95" i="13"/>
  <c r="JJ95" i="13"/>
  <c r="JK95" i="13"/>
  <c r="JL95" i="13"/>
  <c r="JM95" i="13"/>
  <c r="JN95" i="13"/>
  <c r="JO95" i="13"/>
  <c r="JP95" i="13"/>
  <c r="JQ95" i="13"/>
  <c r="JR95" i="13"/>
  <c r="JS95" i="13"/>
  <c r="JT95" i="13"/>
  <c r="JU95" i="13"/>
  <c r="JV95" i="13"/>
  <c r="JW95" i="13"/>
  <c r="JX95" i="13"/>
  <c r="JY95" i="13"/>
  <c r="JZ95" i="13"/>
  <c r="KA95" i="13"/>
  <c r="KB95" i="13"/>
  <c r="KC95" i="13"/>
  <c r="KD95" i="13"/>
  <c r="KE95" i="13"/>
  <c r="KF95" i="13"/>
  <c r="KG95" i="13"/>
  <c r="KH95" i="13"/>
  <c r="KI95" i="13"/>
  <c r="KJ95" i="13"/>
  <c r="KK95" i="13"/>
  <c r="KL95" i="13"/>
  <c r="KM95" i="13"/>
  <c r="KN95" i="13"/>
  <c r="KO95" i="13"/>
  <c r="KP95" i="13"/>
  <c r="KQ95" i="13"/>
  <c r="KR95" i="13"/>
  <c r="KS95" i="13"/>
  <c r="KT95" i="13"/>
  <c r="KU95" i="13"/>
  <c r="KV95" i="13"/>
  <c r="KW95" i="13"/>
  <c r="KX95" i="13"/>
  <c r="KY95" i="13"/>
  <c r="KZ95" i="13"/>
  <c r="LA95" i="13"/>
  <c r="LB95" i="13"/>
  <c r="LC95" i="13"/>
  <c r="LD95" i="13"/>
  <c r="LE95" i="13"/>
  <c r="LF95" i="13"/>
  <c r="LG95" i="13"/>
  <c r="LH95" i="13"/>
  <c r="LI95" i="13"/>
  <c r="LJ95" i="13"/>
  <c r="LK95" i="13"/>
  <c r="LL95" i="13"/>
  <c r="LM95" i="13"/>
  <c r="LN95" i="13"/>
  <c r="LO95" i="13"/>
  <c r="LP95" i="13"/>
  <c r="LQ95" i="13"/>
  <c r="LR95" i="13"/>
  <c r="LS95" i="13"/>
  <c r="LT95" i="13"/>
  <c r="LU95" i="13"/>
  <c r="LV95" i="13"/>
  <c r="LW95" i="13"/>
  <c r="LX95" i="13"/>
  <c r="LY95" i="13"/>
  <c r="LZ95" i="13"/>
  <c r="MA95" i="13"/>
  <c r="MB95" i="13"/>
  <c r="MC95" i="13"/>
  <c r="MD95" i="13"/>
  <c r="ME95" i="13"/>
  <c r="MF95" i="13"/>
  <c r="MG95" i="13"/>
  <c r="MH95" i="13"/>
  <c r="MI95" i="13"/>
  <c r="MJ95" i="13"/>
  <c r="MK95" i="13"/>
  <c r="ML95" i="13"/>
  <c r="MM95" i="13"/>
  <c r="MN95" i="13"/>
  <c r="MO95" i="13"/>
  <c r="MP95" i="13"/>
  <c r="MQ95" i="13"/>
  <c r="MR95" i="13"/>
  <c r="MS95" i="13"/>
  <c r="MT95" i="13"/>
  <c r="MU95" i="13"/>
  <c r="MV95" i="13"/>
  <c r="MW95" i="13"/>
  <c r="MX95" i="13"/>
  <c r="MY95" i="13"/>
  <c r="MZ95" i="13"/>
  <c r="NA95" i="13"/>
  <c r="NB95" i="13"/>
  <c r="NC95" i="13"/>
  <c r="ND95" i="13"/>
  <c r="W586" i="19"/>
  <c r="C237" i="5"/>
  <c r="D237" i="5"/>
  <c r="G237" i="5"/>
  <c r="H237" i="5" s="1"/>
  <c r="I237" i="5"/>
  <c r="J237" i="5"/>
  <c r="Q237" i="5"/>
  <c r="AA237" i="5"/>
  <c r="AB237" i="5"/>
  <c r="AC237" i="5"/>
  <c r="AD237" i="5"/>
  <c r="C236" i="5"/>
  <c r="D236" i="5"/>
  <c r="G236" i="5"/>
  <c r="H236" i="5" s="1"/>
  <c r="I236" i="5"/>
  <c r="J236" i="5"/>
  <c r="Q236" i="5"/>
  <c r="AA236" i="5"/>
  <c r="AB236" i="5"/>
  <c r="AC236" i="5"/>
  <c r="AD236" i="5"/>
  <c r="C235" i="5"/>
  <c r="D235" i="5"/>
  <c r="G235" i="5"/>
  <c r="H235" i="5" s="1"/>
  <c r="I235" i="5"/>
  <c r="J235" i="5"/>
  <c r="Q235" i="5"/>
  <c r="AA235" i="5"/>
  <c r="AB235" i="5"/>
  <c r="AC235" i="5"/>
  <c r="AD235" i="5"/>
  <c r="C231" i="5"/>
  <c r="D231" i="5"/>
  <c r="G231" i="5"/>
  <c r="H231" i="5" s="1"/>
  <c r="I231" i="5"/>
  <c r="J231" i="5"/>
  <c r="Q231" i="5"/>
  <c r="R231" i="5" s="1"/>
  <c r="AA231" i="5"/>
  <c r="AB231" i="5"/>
  <c r="AC231" i="5"/>
  <c r="AD231" i="5"/>
  <c r="C232" i="5"/>
  <c r="D232" i="5"/>
  <c r="G232" i="5"/>
  <c r="H232" i="5" s="1"/>
  <c r="I232" i="5"/>
  <c r="J232" i="5"/>
  <c r="Q232" i="5"/>
  <c r="R232" i="5" s="1"/>
  <c r="AA232" i="5"/>
  <c r="AB232" i="5"/>
  <c r="AC232" i="5"/>
  <c r="AD232" i="5"/>
  <c r="C234" i="5"/>
  <c r="D234" i="5"/>
  <c r="G234" i="5"/>
  <c r="H234" i="5" s="1"/>
  <c r="I234" i="5"/>
  <c r="J234" i="5"/>
  <c r="Q234" i="5"/>
  <c r="R234" i="5" s="1"/>
  <c r="AA234" i="5"/>
  <c r="AB234" i="5"/>
  <c r="AC234" i="5"/>
  <c r="AD234" i="5"/>
  <c r="C233" i="5"/>
  <c r="D233" i="5"/>
  <c r="G233" i="5"/>
  <c r="H233" i="5" s="1"/>
  <c r="I233" i="5"/>
  <c r="J233" i="5"/>
  <c r="Q233" i="5"/>
  <c r="R233" i="5" s="1"/>
  <c r="AA233" i="5"/>
  <c r="AB233" i="5"/>
  <c r="AC233" i="5"/>
  <c r="AD233" i="5"/>
  <c r="C230" i="5"/>
  <c r="D230" i="5"/>
  <c r="G230" i="5"/>
  <c r="H230" i="5" s="1"/>
  <c r="I230" i="5"/>
  <c r="J230" i="5"/>
  <c r="Q230" i="5"/>
  <c r="AA230" i="5"/>
  <c r="AB230" i="5"/>
  <c r="AC230" i="5"/>
  <c r="AD230" i="5"/>
  <c r="C229" i="5"/>
  <c r="D229" i="5"/>
  <c r="G229" i="5"/>
  <c r="H229" i="5" s="1"/>
  <c r="I229" i="5"/>
  <c r="J229" i="5"/>
  <c r="Q229" i="5"/>
  <c r="AA229" i="5"/>
  <c r="AB229" i="5"/>
  <c r="AC229" i="5"/>
  <c r="AD229" i="5"/>
  <c r="C228" i="5"/>
  <c r="D228" i="5"/>
  <c r="G228" i="5"/>
  <c r="H228" i="5" s="1"/>
  <c r="I228" i="5"/>
  <c r="J228" i="5"/>
  <c r="Q228" i="5"/>
  <c r="AA228" i="5"/>
  <c r="AB228" i="5"/>
  <c r="AC228" i="5"/>
  <c r="AD228" i="5"/>
  <c r="C227" i="5"/>
  <c r="D227" i="5"/>
  <c r="G227" i="5"/>
  <c r="H227" i="5" s="1"/>
  <c r="I227" i="5"/>
  <c r="J227" i="5"/>
  <c r="Q227" i="5"/>
  <c r="R227" i="5" s="1"/>
  <c r="AA227" i="5"/>
  <c r="AB227" i="5"/>
  <c r="AC227" i="5"/>
  <c r="AD227" i="5"/>
  <c r="C226" i="5"/>
  <c r="D226" i="5"/>
  <c r="G226" i="5"/>
  <c r="H226" i="5" s="1"/>
  <c r="I226" i="5"/>
  <c r="J226" i="5"/>
  <c r="Q226" i="5"/>
  <c r="R226" i="5" s="1"/>
  <c r="AA226" i="5"/>
  <c r="AB226" i="5"/>
  <c r="AC226" i="5"/>
  <c r="AD226" i="5"/>
  <c r="C225" i="5"/>
  <c r="D225" i="5"/>
  <c r="G225" i="5"/>
  <c r="H225" i="5" s="1"/>
  <c r="I225" i="5"/>
  <c r="J225" i="5"/>
  <c r="Q225" i="5"/>
  <c r="AA225" i="5"/>
  <c r="AB225" i="5"/>
  <c r="AC225" i="5"/>
  <c r="AD225" i="5"/>
  <c r="C224" i="5"/>
  <c r="D224" i="5"/>
  <c r="G224" i="5"/>
  <c r="H224" i="5" s="1"/>
  <c r="I224" i="5"/>
  <c r="J224" i="5"/>
  <c r="Q224" i="5"/>
  <c r="AA224" i="5"/>
  <c r="AB224" i="5"/>
  <c r="AC224" i="5"/>
  <c r="AD224" i="5"/>
  <c r="C223" i="5"/>
  <c r="D223" i="5"/>
  <c r="G223" i="5"/>
  <c r="H223" i="5" s="1"/>
  <c r="I223" i="5"/>
  <c r="J223" i="5"/>
  <c r="Q223" i="5"/>
  <c r="AA223" i="5"/>
  <c r="AB223" i="5"/>
  <c r="AC223" i="5"/>
  <c r="AD223" i="5"/>
  <c r="C222" i="5"/>
  <c r="D222" i="5"/>
  <c r="G222" i="5"/>
  <c r="H222" i="5" s="1"/>
  <c r="I222" i="5"/>
  <c r="J222" i="5"/>
  <c r="Q222" i="5"/>
  <c r="R222" i="5" s="1"/>
  <c r="AA222" i="5"/>
  <c r="AB222" i="5"/>
  <c r="AC222" i="5"/>
  <c r="AD222" i="5"/>
  <c r="C221" i="5"/>
  <c r="D221" i="5"/>
  <c r="G221" i="5"/>
  <c r="H221" i="5" s="1"/>
  <c r="I221" i="5"/>
  <c r="J221" i="5"/>
  <c r="Q221" i="5"/>
  <c r="R221" i="5" s="1"/>
  <c r="AA221" i="5"/>
  <c r="AB221" i="5"/>
  <c r="AC221" i="5"/>
  <c r="AD221" i="5"/>
  <c r="C220" i="5"/>
  <c r="D220" i="5"/>
  <c r="G220" i="5"/>
  <c r="H220" i="5" s="1"/>
  <c r="I220" i="5"/>
  <c r="J220" i="5"/>
  <c r="Q220" i="5"/>
  <c r="AA220" i="5"/>
  <c r="AB220" i="5"/>
  <c r="AC220" i="5"/>
  <c r="AD220" i="5"/>
  <c r="C219" i="5"/>
  <c r="D219" i="5"/>
  <c r="G219" i="5"/>
  <c r="H219" i="5" s="1"/>
  <c r="I219" i="5"/>
  <c r="J219" i="5"/>
  <c r="Q219" i="5"/>
  <c r="R219" i="5" s="1"/>
  <c r="AA219" i="5"/>
  <c r="AB219" i="5"/>
  <c r="AC219" i="5"/>
  <c r="AD219" i="5"/>
  <c r="C218" i="5"/>
  <c r="D218" i="5"/>
  <c r="G218" i="5"/>
  <c r="H218" i="5" s="1"/>
  <c r="I218" i="5"/>
  <c r="J218" i="5"/>
  <c r="Q218" i="5"/>
  <c r="AA218" i="5"/>
  <c r="AB218" i="5"/>
  <c r="AC218" i="5"/>
  <c r="AD218" i="5"/>
  <c r="C217" i="5"/>
  <c r="D217" i="5"/>
  <c r="G217" i="5"/>
  <c r="H217" i="5" s="1"/>
  <c r="I217" i="5"/>
  <c r="J217" i="5"/>
  <c r="Q217" i="5"/>
  <c r="AA217" i="5"/>
  <c r="AB217" i="5"/>
  <c r="AC217" i="5"/>
  <c r="AD217" i="5"/>
  <c r="C216" i="5"/>
  <c r="D216" i="5"/>
  <c r="G216" i="5"/>
  <c r="H216" i="5" s="1"/>
  <c r="I216" i="5"/>
  <c r="J216" i="5"/>
  <c r="Q216" i="5"/>
  <c r="AA216" i="5"/>
  <c r="AB216" i="5"/>
  <c r="AC216" i="5"/>
  <c r="AD216" i="5"/>
  <c r="C215" i="5"/>
  <c r="D215" i="5"/>
  <c r="G215" i="5"/>
  <c r="H215" i="5" s="1"/>
  <c r="I215" i="5"/>
  <c r="J215" i="5"/>
  <c r="Q215" i="5"/>
  <c r="AA215" i="5"/>
  <c r="AB215" i="5"/>
  <c r="AC215" i="5"/>
  <c r="AD215" i="5"/>
  <c r="C214" i="5"/>
  <c r="D214" i="5"/>
  <c r="G214" i="5"/>
  <c r="H214" i="5" s="1"/>
  <c r="I214" i="5"/>
  <c r="J214" i="5"/>
  <c r="Q214" i="5"/>
  <c r="AA214" i="5"/>
  <c r="AB214" i="5"/>
  <c r="AC214" i="5"/>
  <c r="AD214" i="5"/>
  <c r="C213" i="5"/>
  <c r="D213" i="5"/>
  <c r="G213" i="5"/>
  <c r="H213" i="5" s="1"/>
  <c r="I213" i="5"/>
  <c r="J213" i="5"/>
  <c r="Q213" i="5"/>
  <c r="AA213" i="5"/>
  <c r="AB213" i="5"/>
  <c r="AC213" i="5"/>
  <c r="AD213" i="5"/>
  <c r="C212" i="5"/>
  <c r="D212" i="5"/>
  <c r="G212" i="5"/>
  <c r="H212" i="5" s="1"/>
  <c r="I212" i="5"/>
  <c r="J212" i="5"/>
  <c r="Q212" i="5"/>
  <c r="AA212" i="5"/>
  <c r="AB212" i="5"/>
  <c r="AC212" i="5"/>
  <c r="AD212" i="5"/>
  <c r="C211" i="5"/>
  <c r="D211" i="5"/>
  <c r="G211" i="5"/>
  <c r="H211" i="5" s="1"/>
  <c r="I211" i="5"/>
  <c r="J211" i="5"/>
  <c r="Q211" i="5"/>
  <c r="R211" i="5" s="1"/>
  <c r="AA211" i="5"/>
  <c r="AB211" i="5"/>
  <c r="AC211" i="5"/>
  <c r="AD211" i="5"/>
  <c r="C210" i="5"/>
  <c r="D210" i="5"/>
  <c r="G210" i="5"/>
  <c r="H210" i="5" s="1"/>
  <c r="I210" i="5"/>
  <c r="J210" i="5"/>
  <c r="Q210" i="5"/>
  <c r="R210" i="5" s="1"/>
  <c r="AA210" i="5"/>
  <c r="AB210" i="5"/>
  <c r="AC210" i="5"/>
  <c r="AD210" i="5"/>
  <c r="C209" i="5"/>
  <c r="D209" i="5"/>
  <c r="G209" i="5"/>
  <c r="H209" i="5" s="1"/>
  <c r="I209" i="5"/>
  <c r="J209" i="5"/>
  <c r="Q209" i="5"/>
  <c r="AA209" i="5"/>
  <c r="AB209" i="5"/>
  <c r="AC209" i="5"/>
  <c r="AD209" i="5"/>
  <c r="C208" i="5"/>
  <c r="D208" i="5"/>
  <c r="G208" i="5"/>
  <c r="H208" i="5" s="1"/>
  <c r="I208" i="5"/>
  <c r="J208" i="5"/>
  <c r="Q208" i="5"/>
  <c r="AA208" i="5"/>
  <c r="AB208" i="5"/>
  <c r="AC208" i="5"/>
  <c r="AD208" i="5"/>
  <c r="C207" i="5"/>
  <c r="D207" i="5"/>
  <c r="G207" i="5"/>
  <c r="H207" i="5" s="1"/>
  <c r="I207" i="5"/>
  <c r="J207" i="5"/>
  <c r="Q207" i="5"/>
  <c r="AA207" i="5"/>
  <c r="AB207" i="5"/>
  <c r="AC207" i="5"/>
  <c r="AD207" i="5"/>
  <c r="C206" i="5"/>
  <c r="D206" i="5"/>
  <c r="G206" i="5"/>
  <c r="H206" i="5" s="1"/>
  <c r="I206" i="5"/>
  <c r="J206" i="5"/>
  <c r="Q206" i="5"/>
  <c r="AA206" i="5"/>
  <c r="AB206" i="5"/>
  <c r="AC206" i="5"/>
  <c r="AD206" i="5"/>
  <c r="C205" i="5"/>
  <c r="D205" i="5"/>
  <c r="G205" i="5"/>
  <c r="H205" i="5" s="1"/>
  <c r="I205" i="5"/>
  <c r="J205" i="5"/>
  <c r="Q205" i="5"/>
  <c r="AA205" i="5"/>
  <c r="AB205" i="5"/>
  <c r="AC205" i="5"/>
  <c r="AD205" i="5"/>
  <c r="C204" i="5"/>
  <c r="D204" i="5"/>
  <c r="G204" i="5"/>
  <c r="H204" i="5" s="1"/>
  <c r="I204" i="5"/>
  <c r="J204" i="5"/>
  <c r="Q204" i="5"/>
  <c r="AA204" i="5"/>
  <c r="AB204" i="5"/>
  <c r="AC204" i="5"/>
  <c r="AD204" i="5"/>
  <c r="C203" i="5"/>
  <c r="D203" i="5"/>
  <c r="G203" i="5"/>
  <c r="H203" i="5" s="1"/>
  <c r="I203" i="5"/>
  <c r="J203" i="5"/>
  <c r="Q203" i="5"/>
  <c r="R203" i="5" s="1"/>
  <c r="AA203" i="5"/>
  <c r="AB203" i="5"/>
  <c r="AC203" i="5"/>
  <c r="AD203" i="5"/>
  <c r="C202" i="5"/>
  <c r="D202" i="5"/>
  <c r="G202" i="5"/>
  <c r="H202" i="5" s="1"/>
  <c r="I202" i="5"/>
  <c r="J202" i="5"/>
  <c r="Q202" i="5"/>
  <c r="AA202" i="5"/>
  <c r="AB202" i="5"/>
  <c r="AC202" i="5"/>
  <c r="AD202" i="5"/>
  <c r="C201" i="5"/>
  <c r="D201" i="5"/>
  <c r="G201" i="5"/>
  <c r="H201" i="5" s="1"/>
  <c r="I201" i="5"/>
  <c r="J201" i="5"/>
  <c r="Q201" i="5"/>
  <c r="AA201" i="5"/>
  <c r="AB201" i="5"/>
  <c r="AC201" i="5"/>
  <c r="AD201" i="5"/>
  <c r="C200" i="5"/>
  <c r="D200" i="5"/>
  <c r="G200" i="5"/>
  <c r="H200" i="5" s="1"/>
  <c r="I200" i="5"/>
  <c r="J200" i="5"/>
  <c r="Q200" i="5"/>
  <c r="AA200" i="5"/>
  <c r="AB200" i="5"/>
  <c r="AC200" i="5"/>
  <c r="AD200" i="5"/>
  <c r="C199" i="5"/>
  <c r="D199" i="5"/>
  <c r="G199" i="5"/>
  <c r="H199" i="5" s="1"/>
  <c r="I199" i="5"/>
  <c r="J199" i="5"/>
  <c r="Q199" i="5"/>
  <c r="AA199" i="5"/>
  <c r="AB199" i="5"/>
  <c r="AC199" i="5"/>
  <c r="AD199" i="5"/>
  <c r="C198" i="5"/>
  <c r="D198" i="5"/>
  <c r="G198" i="5"/>
  <c r="H198" i="5" s="1"/>
  <c r="I198" i="5"/>
  <c r="J198" i="5"/>
  <c r="Q198" i="5"/>
  <c r="AA198" i="5"/>
  <c r="AB198" i="5"/>
  <c r="AC198" i="5"/>
  <c r="AD198" i="5"/>
  <c r="C197" i="5"/>
  <c r="D197" i="5"/>
  <c r="G197" i="5"/>
  <c r="H197" i="5" s="1"/>
  <c r="I197" i="5"/>
  <c r="J197" i="5"/>
  <c r="Q197" i="5"/>
  <c r="AA197" i="5"/>
  <c r="AB197" i="5"/>
  <c r="AC197" i="5"/>
  <c r="AD197" i="5"/>
  <c r="AC180" i="5"/>
  <c r="C196" i="5"/>
  <c r="D196" i="5"/>
  <c r="G196" i="5"/>
  <c r="H196" i="5" s="1"/>
  <c r="I196" i="5"/>
  <c r="J196" i="5"/>
  <c r="Q196" i="5"/>
  <c r="R196" i="5" s="1"/>
  <c r="AA196" i="5"/>
  <c r="AB196" i="5"/>
  <c r="AC196" i="5"/>
  <c r="AD196" i="5"/>
  <c r="C195" i="5"/>
  <c r="D195" i="5"/>
  <c r="G195" i="5"/>
  <c r="H195" i="5" s="1"/>
  <c r="I195" i="5"/>
  <c r="J195" i="5"/>
  <c r="Q195" i="5"/>
  <c r="AA195" i="5"/>
  <c r="AB195" i="5"/>
  <c r="AC195" i="5"/>
  <c r="AD195" i="5"/>
  <c r="C194" i="5"/>
  <c r="D194" i="5"/>
  <c r="G194" i="5"/>
  <c r="H194" i="5" s="1"/>
  <c r="I194" i="5"/>
  <c r="J194" i="5"/>
  <c r="Q194" i="5"/>
  <c r="AA194" i="5"/>
  <c r="AB194" i="5"/>
  <c r="AC194" i="5"/>
  <c r="AD194" i="5"/>
  <c r="C193" i="5"/>
  <c r="D193" i="5"/>
  <c r="G193" i="5"/>
  <c r="H193" i="5" s="1"/>
  <c r="I193" i="5"/>
  <c r="J193" i="5"/>
  <c r="Q193" i="5"/>
  <c r="AA193" i="5"/>
  <c r="AB193" i="5"/>
  <c r="AC193" i="5"/>
  <c r="AD193" i="5"/>
  <c r="C192" i="5"/>
  <c r="D192" i="5"/>
  <c r="G192" i="5"/>
  <c r="H192" i="5" s="1"/>
  <c r="I192" i="5"/>
  <c r="J192" i="5"/>
  <c r="Q192" i="5"/>
  <c r="AA192" i="5"/>
  <c r="AB192" i="5"/>
  <c r="AC192" i="5"/>
  <c r="AD192" i="5"/>
  <c r="C191" i="5"/>
  <c r="D191" i="5"/>
  <c r="G191" i="5"/>
  <c r="H191" i="5" s="1"/>
  <c r="I191" i="5"/>
  <c r="J191" i="5"/>
  <c r="Q191" i="5"/>
  <c r="AA191" i="5"/>
  <c r="AB191" i="5"/>
  <c r="AC191" i="5"/>
  <c r="AD191" i="5"/>
  <c r="C190" i="5"/>
  <c r="D190" i="5"/>
  <c r="G190" i="5"/>
  <c r="H190" i="5" s="1"/>
  <c r="I190" i="5"/>
  <c r="J190" i="5"/>
  <c r="Q190" i="5"/>
  <c r="AA190" i="5"/>
  <c r="AB190" i="5"/>
  <c r="AC190" i="5"/>
  <c r="AD190" i="5"/>
  <c r="C189" i="5"/>
  <c r="D189" i="5"/>
  <c r="G189" i="5"/>
  <c r="H189" i="5" s="1"/>
  <c r="I189" i="5"/>
  <c r="J189" i="5"/>
  <c r="Q189" i="5"/>
  <c r="R189" i="5" s="1"/>
  <c r="AA189" i="5"/>
  <c r="AB189" i="5"/>
  <c r="AC189" i="5"/>
  <c r="AD189" i="5"/>
  <c r="C188" i="5"/>
  <c r="D188" i="5"/>
  <c r="G188" i="5"/>
  <c r="H188" i="5" s="1"/>
  <c r="I188" i="5"/>
  <c r="J188" i="5"/>
  <c r="Q188" i="5"/>
  <c r="R188" i="5" s="1"/>
  <c r="AA188" i="5"/>
  <c r="AB188" i="5"/>
  <c r="AC188" i="5"/>
  <c r="AD188" i="5"/>
  <c r="K263" i="5" l="1"/>
  <c r="K264" i="5"/>
  <c r="K261" i="5"/>
  <c r="K262" i="5"/>
  <c r="K253" i="5"/>
  <c r="K258" i="5"/>
  <c r="K259" i="5"/>
  <c r="K254" i="5"/>
  <c r="K255" i="5"/>
  <c r="K257" i="5"/>
  <c r="K260" i="5"/>
  <c r="K256" i="5"/>
  <c r="K250" i="5"/>
  <c r="K251" i="5"/>
  <c r="K247" i="5"/>
  <c r="K248" i="5"/>
  <c r="K249" i="5"/>
  <c r="K252" i="5"/>
  <c r="K246" i="5"/>
  <c r="K245" i="5"/>
  <c r="K244" i="5"/>
  <c r="R240" i="5"/>
  <c r="K238" i="5"/>
  <c r="K239" i="5"/>
  <c r="K241" i="5"/>
  <c r="K243" i="5"/>
  <c r="K242" i="5"/>
  <c r="K240" i="5"/>
  <c r="K235" i="5"/>
  <c r="K236" i="5"/>
  <c r="K237" i="5"/>
  <c r="K231" i="5"/>
  <c r="K232" i="5"/>
  <c r="K234" i="5"/>
  <c r="K233" i="5"/>
  <c r="K230" i="5"/>
  <c r="K229" i="5"/>
  <c r="K227" i="5"/>
  <c r="K228" i="5"/>
  <c r="K226" i="5"/>
  <c r="K225" i="5"/>
  <c r="K224" i="5"/>
  <c r="K223" i="5"/>
  <c r="R220" i="5"/>
  <c r="R212" i="5"/>
  <c r="K221" i="5"/>
  <c r="K220" i="5"/>
  <c r="K222" i="5"/>
  <c r="K219" i="5"/>
  <c r="K218" i="5"/>
  <c r="K217" i="5"/>
  <c r="K216" i="5"/>
  <c r="K213" i="5"/>
  <c r="K215" i="5"/>
  <c r="K214" i="5"/>
  <c r="K211" i="5"/>
  <c r="K212" i="5"/>
  <c r="K210" i="5"/>
  <c r="K208" i="5"/>
  <c r="K209" i="5"/>
  <c r="K207" i="5"/>
  <c r="K206" i="5"/>
  <c r="K205" i="5"/>
  <c r="K204" i="5"/>
  <c r="K203" i="5"/>
  <c r="K200" i="5"/>
  <c r="K202" i="5"/>
  <c r="K199" i="5"/>
  <c r="K201" i="5"/>
  <c r="K198" i="5"/>
  <c r="K197" i="5"/>
  <c r="K196" i="5"/>
  <c r="K193" i="5"/>
  <c r="K195" i="5"/>
  <c r="K194" i="5"/>
  <c r="K192" i="5"/>
  <c r="K191" i="5"/>
  <c r="K190" i="5"/>
  <c r="K189" i="5"/>
  <c r="K188" i="5"/>
  <c r="C187" i="5"/>
  <c r="D187" i="5"/>
  <c r="G187" i="5"/>
  <c r="H187" i="5" s="1"/>
  <c r="I187" i="5"/>
  <c r="J187" i="5"/>
  <c r="Q187" i="5"/>
  <c r="R187" i="5" s="1"/>
  <c r="AA187" i="5"/>
  <c r="AB187" i="5"/>
  <c r="AC187" i="5"/>
  <c r="AD187" i="5"/>
  <c r="C186" i="5"/>
  <c r="D186" i="5"/>
  <c r="G186" i="5"/>
  <c r="H186" i="5" s="1"/>
  <c r="I186" i="5"/>
  <c r="J186" i="5"/>
  <c r="Q186" i="5"/>
  <c r="AA186" i="5"/>
  <c r="AB186" i="5"/>
  <c r="AC186" i="5"/>
  <c r="AD186" i="5"/>
  <c r="C185" i="5"/>
  <c r="D185" i="5"/>
  <c r="G185" i="5"/>
  <c r="H185" i="5" s="1"/>
  <c r="I185" i="5"/>
  <c r="J185" i="5"/>
  <c r="Q185" i="5"/>
  <c r="AA185" i="5"/>
  <c r="AB185" i="5"/>
  <c r="AC185" i="5"/>
  <c r="AD185" i="5"/>
  <c r="C184" i="5"/>
  <c r="D184" i="5"/>
  <c r="G184" i="5"/>
  <c r="H184" i="5" s="1"/>
  <c r="I184" i="5"/>
  <c r="J184" i="5"/>
  <c r="Q184" i="5"/>
  <c r="AA184" i="5"/>
  <c r="AB184" i="5"/>
  <c r="AC184" i="5"/>
  <c r="AD184" i="5"/>
  <c r="C183" i="5"/>
  <c r="D183" i="5"/>
  <c r="G183" i="5"/>
  <c r="H183" i="5" s="1"/>
  <c r="I183" i="5"/>
  <c r="J183" i="5"/>
  <c r="Q183" i="5"/>
  <c r="AA183" i="5"/>
  <c r="AB183" i="5"/>
  <c r="AC183" i="5"/>
  <c r="AD183" i="5"/>
  <c r="C182" i="5"/>
  <c r="D182" i="5"/>
  <c r="G182" i="5"/>
  <c r="H182" i="5" s="1"/>
  <c r="I182" i="5"/>
  <c r="J182" i="5"/>
  <c r="Q182" i="5"/>
  <c r="AA182" i="5"/>
  <c r="AB182" i="5"/>
  <c r="AC182" i="5"/>
  <c r="AD182" i="5"/>
  <c r="C181" i="5"/>
  <c r="D181" i="5"/>
  <c r="G181" i="5"/>
  <c r="H181" i="5" s="1"/>
  <c r="I181" i="5"/>
  <c r="J181" i="5"/>
  <c r="Q181" i="5"/>
  <c r="AA181" i="5"/>
  <c r="AB181" i="5"/>
  <c r="AC181" i="5"/>
  <c r="AD181" i="5"/>
  <c r="C180" i="5"/>
  <c r="D180" i="5"/>
  <c r="G180" i="5"/>
  <c r="H180" i="5" s="1"/>
  <c r="I180" i="5"/>
  <c r="J180" i="5"/>
  <c r="Q180" i="5"/>
  <c r="AA180" i="5"/>
  <c r="AB180" i="5"/>
  <c r="AD180" i="5"/>
  <c r="C179" i="5"/>
  <c r="D179" i="5"/>
  <c r="G179" i="5"/>
  <c r="H179" i="5" s="1"/>
  <c r="I179" i="5"/>
  <c r="J179" i="5"/>
  <c r="Q179" i="5"/>
  <c r="R179" i="5" s="1"/>
  <c r="AA179" i="5"/>
  <c r="AB179" i="5"/>
  <c r="AC179" i="5"/>
  <c r="AD179" i="5"/>
  <c r="C178" i="5"/>
  <c r="D178" i="5"/>
  <c r="G178" i="5"/>
  <c r="H178" i="5" s="1"/>
  <c r="I178" i="5"/>
  <c r="J178" i="5"/>
  <c r="Q178" i="5"/>
  <c r="AA178" i="5"/>
  <c r="AB178" i="5"/>
  <c r="AC178" i="5"/>
  <c r="AD178" i="5"/>
  <c r="C177" i="5"/>
  <c r="D177" i="5"/>
  <c r="G177" i="5"/>
  <c r="H177" i="5" s="1"/>
  <c r="I177" i="5"/>
  <c r="J177" i="5"/>
  <c r="Q177" i="5"/>
  <c r="AA177" i="5"/>
  <c r="AB177" i="5"/>
  <c r="AC177" i="5"/>
  <c r="AD177" i="5"/>
  <c r="C176" i="5"/>
  <c r="D176" i="5"/>
  <c r="G176" i="5"/>
  <c r="H176" i="5" s="1"/>
  <c r="I176" i="5"/>
  <c r="J176" i="5"/>
  <c r="Q176" i="5"/>
  <c r="AA176" i="5"/>
  <c r="AB176" i="5"/>
  <c r="AC176" i="5"/>
  <c r="AD176" i="5"/>
  <c r="C175" i="5"/>
  <c r="D175" i="5"/>
  <c r="G175" i="5"/>
  <c r="H175" i="5" s="1"/>
  <c r="I175" i="5"/>
  <c r="J175" i="5"/>
  <c r="Q175" i="5"/>
  <c r="AA175" i="5"/>
  <c r="AB175" i="5"/>
  <c r="AC175" i="5"/>
  <c r="AD175" i="5"/>
  <c r="C174" i="5"/>
  <c r="D174" i="5"/>
  <c r="G174" i="5"/>
  <c r="H174" i="5" s="1"/>
  <c r="I174" i="5"/>
  <c r="J174" i="5"/>
  <c r="Q174" i="5"/>
  <c r="AA174" i="5"/>
  <c r="AB174" i="5"/>
  <c r="AC174" i="5"/>
  <c r="AD174" i="5"/>
  <c r="C173" i="5"/>
  <c r="D173" i="5"/>
  <c r="G173" i="5"/>
  <c r="H173" i="5" s="1"/>
  <c r="I173" i="5"/>
  <c r="J173" i="5"/>
  <c r="Q173" i="5"/>
  <c r="AA173" i="5"/>
  <c r="AB173" i="5"/>
  <c r="AC173" i="5"/>
  <c r="AD173" i="5"/>
  <c r="C172" i="5"/>
  <c r="D172" i="5"/>
  <c r="G172" i="5"/>
  <c r="H172" i="5" s="1"/>
  <c r="I172" i="5"/>
  <c r="J172" i="5"/>
  <c r="Q172" i="5"/>
  <c r="AA172" i="5"/>
  <c r="AB172" i="5"/>
  <c r="AC172" i="5"/>
  <c r="AD172" i="5"/>
  <c r="C171" i="5"/>
  <c r="D171" i="5"/>
  <c r="G171" i="5"/>
  <c r="H171" i="5" s="1"/>
  <c r="I171" i="5"/>
  <c r="J171" i="5"/>
  <c r="Q171" i="5"/>
  <c r="AA171" i="5"/>
  <c r="AB171" i="5"/>
  <c r="AC171" i="5"/>
  <c r="AD171" i="5"/>
  <c r="C170" i="5"/>
  <c r="D170" i="5"/>
  <c r="G170" i="5"/>
  <c r="H170" i="5" s="1"/>
  <c r="I170" i="5"/>
  <c r="J170" i="5"/>
  <c r="Q170" i="5"/>
  <c r="AA170" i="5"/>
  <c r="AB170" i="5"/>
  <c r="AC170" i="5"/>
  <c r="AD170" i="5"/>
  <c r="J167" i="5"/>
  <c r="J168" i="5"/>
  <c r="K168" i="5" s="1"/>
  <c r="J169" i="5"/>
  <c r="Q168" i="5"/>
  <c r="C169" i="5"/>
  <c r="D169" i="5"/>
  <c r="G169" i="5"/>
  <c r="H169" i="5" s="1"/>
  <c r="I169" i="5"/>
  <c r="Q169" i="5"/>
  <c r="R169" i="5" s="1"/>
  <c r="AA169" i="5"/>
  <c r="AB169" i="5"/>
  <c r="AC169" i="5"/>
  <c r="AD169" i="5"/>
  <c r="C168" i="5"/>
  <c r="D168" i="5"/>
  <c r="G168" i="5"/>
  <c r="H168" i="5" s="1"/>
  <c r="AA168" i="5"/>
  <c r="AB168" i="5"/>
  <c r="AC168" i="5"/>
  <c r="AD168" i="5"/>
  <c r="C167" i="5"/>
  <c r="D167" i="5"/>
  <c r="G167" i="5"/>
  <c r="H167" i="5" s="1"/>
  <c r="I167" i="5"/>
  <c r="Q167" i="5"/>
  <c r="R167" i="5" s="1"/>
  <c r="AA167" i="5"/>
  <c r="AB167" i="5"/>
  <c r="AC167" i="5"/>
  <c r="AD167" i="5"/>
  <c r="Q166" i="5"/>
  <c r="R166" i="5" s="1"/>
  <c r="C166" i="5"/>
  <c r="D166" i="5"/>
  <c r="G166" i="5"/>
  <c r="H166" i="5" s="1"/>
  <c r="I166" i="5"/>
  <c r="J166" i="5"/>
  <c r="AA166" i="5"/>
  <c r="AB166" i="5"/>
  <c r="AC166" i="5"/>
  <c r="AD166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D165" i="5"/>
  <c r="G165" i="5"/>
  <c r="H165" i="5" s="1"/>
  <c r="I165" i="5"/>
  <c r="J165" i="5"/>
  <c r="Q165" i="5"/>
  <c r="R165" i="5" s="1"/>
  <c r="AA165" i="5"/>
  <c r="AB165" i="5"/>
  <c r="AC165" i="5"/>
  <c r="AD165" i="5"/>
  <c r="D164" i="5"/>
  <c r="G164" i="5"/>
  <c r="H164" i="5" s="1"/>
  <c r="I164" i="5"/>
  <c r="J164" i="5"/>
  <c r="Q164" i="5"/>
  <c r="R164" i="5" s="1"/>
  <c r="AA164" i="5"/>
  <c r="AB164" i="5"/>
  <c r="AC164" i="5"/>
  <c r="AD164" i="5"/>
  <c r="D163" i="5"/>
  <c r="G163" i="5"/>
  <c r="H163" i="5" s="1"/>
  <c r="I163" i="5"/>
  <c r="J163" i="5"/>
  <c r="Q163" i="5"/>
  <c r="R163" i="5" s="1"/>
  <c r="AA163" i="5"/>
  <c r="AB163" i="5"/>
  <c r="AC163" i="5"/>
  <c r="AD163" i="5"/>
  <c r="D162" i="5"/>
  <c r="G162" i="5"/>
  <c r="H162" i="5" s="1"/>
  <c r="I162" i="5"/>
  <c r="J162" i="5"/>
  <c r="Q162" i="5"/>
  <c r="R162" i="5" s="1"/>
  <c r="AA162" i="5"/>
  <c r="AB162" i="5"/>
  <c r="AC162" i="5"/>
  <c r="AD162" i="5"/>
  <c r="D161" i="5"/>
  <c r="G161" i="5"/>
  <c r="H161" i="5" s="1"/>
  <c r="I161" i="5"/>
  <c r="J161" i="5"/>
  <c r="Q161" i="5"/>
  <c r="R161" i="5" s="1"/>
  <c r="AA161" i="5"/>
  <c r="AB161" i="5"/>
  <c r="AC161" i="5"/>
  <c r="AD161" i="5"/>
  <c r="D160" i="5"/>
  <c r="G160" i="5"/>
  <c r="H160" i="5" s="1"/>
  <c r="I160" i="5"/>
  <c r="J160" i="5"/>
  <c r="Q160" i="5"/>
  <c r="R160" i="5" s="1"/>
  <c r="AA160" i="5"/>
  <c r="AB160" i="5"/>
  <c r="AC160" i="5"/>
  <c r="AD160" i="5"/>
  <c r="D159" i="5"/>
  <c r="G159" i="5"/>
  <c r="H159" i="5" s="1"/>
  <c r="I159" i="5"/>
  <c r="J159" i="5"/>
  <c r="Q159" i="5"/>
  <c r="R159" i="5" s="1"/>
  <c r="AA159" i="5"/>
  <c r="AB159" i="5"/>
  <c r="AC159" i="5"/>
  <c r="AD159" i="5"/>
  <c r="D157" i="5"/>
  <c r="D158" i="5"/>
  <c r="G157" i="5"/>
  <c r="H157" i="5" s="1"/>
  <c r="G158" i="5"/>
  <c r="H158" i="5" s="1"/>
  <c r="I157" i="5"/>
  <c r="I158" i="5"/>
  <c r="J157" i="5"/>
  <c r="J158" i="5"/>
  <c r="Q157" i="5"/>
  <c r="Q158" i="5"/>
  <c r="R158" i="5" s="1"/>
  <c r="AA157" i="5"/>
  <c r="AA158" i="5"/>
  <c r="AB157" i="5"/>
  <c r="AB158" i="5"/>
  <c r="AC157" i="5"/>
  <c r="AC158" i="5"/>
  <c r="AD157" i="5"/>
  <c r="AD158" i="5"/>
  <c r="D156" i="5"/>
  <c r="G156" i="5"/>
  <c r="H156" i="5" s="1"/>
  <c r="I156" i="5"/>
  <c r="J156" i="5"/>
  <c r="Q156" i="5"/>
  <c r="S156" i="5" s="1"/>
  <c r="AA156" i="5"/>
  <c r="AB156" i="5"/>
  <c r="AC156" i="5"/>
  <c r="AD156" i="5"/>
  <c r="I15" i="24"/>
  <c r="I16" i="24"/>
  <c r="I17" i="24"/>
  <c r="I18" i="24"/>
  <c r="I19" i="24"/>
  <c r="I20" i="24"/>
  <c r="I21" i="24"/>
  <c r="I22" i="24"/>
  <c r="I23" i="24"/>
  <c r="I24" i="24"/>
  <c r="I25" i="24"/>
  <c r="I14" i="24"/>
  <c r="R180" i="5" l="1"/>
  <c r="K187" i="5"/>
  <c r="K186" i="5"/>
  <c r="K185" i="5"/>
  <c r="K183" i="5"/>
  <c r="K184" i="5"/>
  <c r="K182" i="5"/>
  <c r="K180" i="5"/>
  <c r="K181" i="5"/>
  <c r="K178" i="5"/>
  <c r="K179" i="5"/>
  <c r="K175" i="5"/>
  <c r="K177" i="5"/>
  <c r="K174" i="5"/>
  <c r="K176" i="5"/>
  <c r="K169" i="5"/>
  <c r="K173" i="5"/>
  <c r="K172" i="5"/>
  <c r="K171" i="5"/>
  <c r="K170" i="5"/>
  <c r="R156" i="5"/>
  <c r="S158" i="5"/>
  <c r="K167" i="5"/>
  <c r="K166" i="5"/>
  <c r="K165" i="5"/>
  <c r="K164" i="5"/>
  <c r="K163" i="5"/>
  <c r="K162" i="5"/>
  <c r="K161" i="5"/>
  <c r="K156" i="5"/>
  <c r="K159" i="5"/>
  <c r="K160" i="5"/>
  <c r="K158" i="5"/>
  <c r="K157" i="5"/>
  <c r="K4" i="25"/>
  <c r="L4" i="25" s="1"/>
  <c r="K5" i="25"/>
  <c r="L5" i="25" s="1"/>
  <c r="K6" i="25"/>
  <c r="L6" i="25" s="1"/>
  <c r="K7" i="25"/>
  <c r="L7" i="25" s="1"/>
  <c r="K8" i="25"/>
  <c r="L8" i="25" s="1"/>
  <c r="K9" i="25"/>
  <c r="L9" i="25" s="1"/>
  <c r="K10" i="25"/>
  <c r="L10" i="25" s="1"/>
  <c r="K11" i="25"/>
  <c r="L11" i="25" s="1"/>
  <c r="K12" i="25"/>
  <c r="L12" i="25" s="1"/>
  <c r="K13" i="25"/>
  <c r="L13" i="25" s="1"/>
  <c r="K14" i="25"/>
  <c r="L14" i="25" s="1"/>
  <c r="K3" i="25"/>
  <c r="L3" i="25" s="1"/>
  <c r="D155" i="5" l="1"/>
  <c r="G155" i="5"/>
  <c r="H155" i="5" s="1"/>
  <c r="I155" i="5"/>
  <c r="J155" i="5"/>
  <c r="Q155" i="5"/>
  <c r="R155" i="5" s="1"/>
  <c r="AA155" i="5"/>
  <c r="AB155" i="5"/>
  <c r="AC155" i="5"/>
  <c r="AD155" i="5"/>
  <c r="D154" i="5"/>
  <c r="G154" i="5"/>
  <c r="H154" i="5" s="1"/>
  <c r="I154" i="5"/>
  <c r="J154" i="5"/>
  <c r="Q154" i="5"/>
  <c r="R154" i="5" s="1"/>
  <c r="AA154" i="5"/>
  <c r="AB154" i="5"/>
  <c r="AC154" i="5"/>
  <c r="AD154" i="5"/>
  <c r="U9" i="18"/>
  <c r="R9" i="18"/>
  <c r="O6" i="18"/>
  <c r="N6" i="18"/>
  <c r="D5" i="7"/>
  <c r="E5" i="7"/>
  <c r="H5" i="7"/>
  <c r="I5" i="7" s="1"/>
  <c r="J5" i="7"/>
  <c r="K5" i="7"/>
  <c r="N5" i="7"/>
  <c r="S5" i="7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Q135" i="5"/>
  <c r="R135" i="5" s="1"/>
  <c r="Q136" i="5"/>
  <c r="R136" i="5" s="1"/>
  <c r="Q137" i="5"/>
  <c r="R137" i="5" s="1"/>
  <c r="Q138" i="5"/>
  <c r="R138" i="5" s="1"/>
  <c r="Q139" i="5"/>
  <c r="R139" i="5" s="1"/>
  <c r="Q140" i="5"/>
  <c r="R140" i="5" s="1"/>
  <c r="Q141" i="5"/>
  <c r="R141" i="5" s="1"/>
  <c r="Q142" i="5"/>
  <c r="R142" i="5" s="1"/>
  <c r="Q143" i="5"/>
  <c r="R143" i="5" s="1"/>
  <c r="Q144" i="5"/>
  <c r="R144" i="5" s="1"/>
  <c r="Q145" i="5"/>
  <c r="R145" i="5" s="1"/>
  <c r="Q146" i="5"/>
  <c r="R146" i="5" s="1"/>
  <c r="Q147" i="5"/>
  <c r="R147" i="5" s="1"/>
  <c r="Q148" i="5"/>
  <c r="R148" i="5" s="1"/>
  <c r="Q149" i="5"/>
  <c r="R149" i="5" s="1"/>
  <c r="Q150" i="5"/>
  <c r="R150" i="5" s="1"/>
  <c r="Q151" i="5"/>
  <c r="R151" i="5" s="1"/>
  <c r="Q152" i="5"/>
  <c r="R152" i="5" s="1"/>
  <c r="Q153" i="5"/>
  <c r="R153" i="5" s="1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C26" i="9"/>
  <c r="C25" i="9"/>
  <c r="C23" i="9"/>
  <c r="C22" i="9"/>
  <c r="C1" i="21"/>
  <c r="K25" i="24"/>
  <c r="O25" i="24"/>
  <c r="H25" i="24"/>
  <c r="G25" i="24"/>
  <c r="E25" i="24"/>
  <c r="C25" i="24"/>
  <c r="B25" i="24"/>
  <c r="K24" i="24"/>
  <c r="H24" i="24"/>
  <c r="G24" i="24"/>
  <c r="T24" i="24" s="1"/>
  <c r="W24" i="24" s="1"/>
  <c r="E24" i="24"/>
  <c r="C24" i="24"/>
  <c r="B24" i="24"/>
  <c r="K23" i="24"/>
  <c r="O23" i="24"/>
  <c r="H23" i="24"/>
  <c r="G23" i="24"/>
  <c r="E23" i="24"/>
  <c r="C23" i="24"/>
  <c r="B23" i="24"/>
  <c r="K22" i="24"/>
  <c r="H22" i="24"/>
  <c r="G22" i="24"/>
  <c r="T22" i="24" s="1"/>
  <c r="W22" i="24" s="1"/>
  <c r="E22" i="24"/>
  <c r="C22" i="24"/>
  <c r="B22" i="24"/>
  <c r="K21" i="24"/>
  <c r="O21" i="24"/>
  <c r="H21" i="24"/>
  <c r="G21" i="24"/>
  <c r="E21" i="24"/>
  <c r="C21" i="24"/>
  <c r="B21" i="24"/>
  <c r="K20" i="24"/>
  <c r="H20" i="24"/>
  <c r="G20" i="24"/>
  <c r="T20" i="24" s="1"/>
  <c r="W20" i="24" s="1"/>
  <c r="E20" i="24"/>
  <c r="C20" i="24"/>
  <c r="B20" i="24"/>
  <c r="K19" i="24"/>
  <c r="O19" i="24"/>
  <c r="H19" i="24"/>
  <c r="G19" i="24"/>
  <c r="E19" i="24"/>
  <c r="C19" i="24"/>
  <c r="B19" i="24"/>
  <c r="K18" i="24"/>
  <c r="H18" i="24"/>
  <c r="G18" i="24"/>
  <c r="T18" i="24" s="1"/>
  <c r="W18" i="24" s="1"/>
  <c r="E18" i="24"/>
  <c r="C18" i="24"/>
  <c r="B18" i="24"/>
  <c r="K17" i="24"/>
  <c r="O17" i="24"/>
  <c r="H17" i="24"/>
  <c r="G17" i="24"/>
  <c r="E17" i="24"/>
  <c r="C17" i="24"/>
  <c r="B17" i="24"/>
  <c r="K16" i="24"/>
  <c r="H16" i="24"/>
  <c r="G16" i="24"/>
  <c r="T16" i="24" s="1"/>
  <c r="W16" i="24" s="1"/>
  <c r="E16" i="24"/>
  <c r="C16" i="24"/>
  <c r="B16" i="24"/>
  <c r="O15" i="24"/>
  <c r="K15" i="24"/>
  <c r="G15" i="24"/>
  <c r="T15" i="24" s="1"/>
  <c r="W15" i="24" s="1"/>
  <c r="E15" i="24"/>
  <c r="C15" i="24"/>
  <c r="B15" i="24"/>
  <c r="O14" i="24"/>
  <c r="AI196" i="5" s="1"/>
  <c r="K14" i="24"/>
  <c r="G14" i="24"/>
  <c r="P14" i="24" s="1"/>
  <c r="E14" i="24"/>
  <c r="C14" i="24"/>
  <c r="B14" i="24"/>
  <c r="O13" i="24"/>
  <c r="G13" i="24"/>
  <c r="T13" i="24" s="1"/>
  <c r="W13" i="24" s="1"/>
  <c r="E13" i="24"/>
  <c r="O12" i="24"/>
  <c r="G12" i="24"/>
  <c r="T12" i="24" s="1"/>
  <c r="W12" i="24" s="1"/>
  <c r="E12" i="24"/>
  <c r="O11" i="24"/>
  <c r="G11" i="24"/>
  <c r="P11" i="24" s="1"/>
  <c r="E11" i="24"/>
  <c r="O10" i="24"/>
  <c r="G10" i="24"/>
  <c r="T10" i="24" s="1"/>
  <c r="W10" i="24" s="1"/>
  <c r="E10" i="24"/>
  <c r="O9" i="24"/>
  <c r="G9" i="24"/>
  <c r="P9" i="24" s="1"/>
  <c r="E9" i="24"/>
  <c r="O8" i="24"/>
  <c r="G8" i="24"/>
  <c r="P8" i="24" s="1"/>
  <c r="E8" i="24"/>
  <c r="O7" i="24"/>
  <c r="G7" i="24"/>
  <c r="T7" i="24" s="1"/>
  <c r="W7" i="24" s="1"/>
  <c r="E7" i="24"/>
  <c r="O6" i="24"/>
  <c r="G6" i="24"/>
  <c r="T6" i="24" s="1"/>
  <c r="W6" i="24" s="1"/>
  <c r="E6" i="24"/>
  <c r="O5" i="24"/>
  <c r="G5" i="24"/>
  <c r="P5" i="24" s="1"/>
  <c r="E5" i="24"/>
  <c r="O4" i="24"/>
  <c r="G4" i="24"/>
  <c r="T4" i="24" s="1"/>
  <c r="W4" i="24" s="1"/>
  <c r="E4" i="24"/>
  <c r="O3" i="24"/>
  <c r="G3" i="24"/>
  <c r="T3" i="24" s="1"/>
  <c r="W3" i="24" s="1"/>
  <c r="E3" i="24"/>
  <c r="A3" i="24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O2" i="24"/>
  <c r="G2" i="24"/>
  <c r="P2" i="24" s="1"/>
  <c r="E2" i="24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B4" i="13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5" i="12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" i="20"/>
  <c r="B1" i="21"/>
  <c r="B4" i="21" s="1"/>
  <c r="J12" i="5"/>
  <c r="J25" i="5"/>
  <c r="J32" i="5"/>
  <c r="J48" i="5"/>
  <c r="J56" i="5"/>
  <c r="J90" i="5"/>
  <c r="J8" i="5"/>
  <c r="J20" i="5"/>
  <c r="J7" i="5"/>
  <c r="J38" i="5"/>
  <c r="J60" i="5"/>
  <c r="J70" i="5"/>
  <c r="J75" i="5"/>
  <c r="J93" i="5"/>
  <c r="J9" i="5"/>
  <c r="J26" i="5"/>
  <c r="J35" i="5"/>
  <c r="J43" i="5"/>
  <c r="J67" i="5"/>
  <c r="J10" i="5"/>
  <c r="J40" i="5"/>
  <c r="J54" i="5"/>
  <c r="J64" i="5"/>
  <c r="J94" i="5"/>
  <c r="J102" i="5"/>
  <c r="J37" i="5"/>
  <c r="J98" i="5"/>
  <c r="J113" i="5"/>
  <c r="J120" i="5"/>
  <c r="J133" i="5"/>
  <c r="J31" i="5"/>
  <c r="J76" i="5"/>
  <c r="J111" i="5"/>
  <c r="J118" i="5"/>
  <c r="J65" i="5"/>
  <c r="J95" i="5"/>
  <c r="J112" i="5"/>
  <c r="I23" i="5"/>
  <c r="I37" i="5"/>
  <c r="I51" i="5"/>
  <c r="J15" i="5"/>
  <c r="J103" i="5"/>
  <c r="J123" i="5"/>
  <c r="I52" i="5"/>
  <c r="I60" i="5"/>
  <c r="I75" i="5"/>
  <c r="I84" i="5"/>
  <c r="I93" i="5"/>
  <c r="I8" i="5"/>
  <c r="I20" i="5"/>
  <c r="I39" i="5"/>
  <c r="I53" i="5"/>
  <c r="I101" i="5"/>
  <c r="I112" i="5"/>
  <c r="I4" i="5"/>
  <c r="I30" i="5"/>
  <c r="I62" i="5"/>
  <c r="I119" i="5"/>
  <c r="I132" i="5"/>
  <c r="I121" i="5"/>
  <c r="I128" i="5"/>
  <c r="J59" i="5"/>
  <c r="I64" i="5"/>
  <c r="I105" i="5"/>
  <c r="I120" i="5"/>
  <c r="I133" i="5"/>
  <c r="I86" i="5"/>
  <c r="I36" i="5"/>
  <c r="I68" i="5"/>
  <c r="I129" i="5"/>
  <c r="I134" i="5"/>
  <c r="I34" i="5"/>
  <c r="I97" i="5"/>
  <c r="I95" i="5"/>
  <c r="I126" i="5"/>
  <c r="J61" i="5"/>
  <c r="J85" i="5"/>
  <c r="J88" i="5"/>
  <c r="J14" i="5"/>
  <c r="J34" i="5"/>
  <c r="J58" i="5"/>
  <c r="J83" i="5"/>
  <c r="J86" i="5"/>
  <c r="J96" i="5"/>
  <c r="J105" i="5"/>
  <c r="J116" i="5"/>
  <c r="J124" i="5"/>
  <c r="J6" i="5"/>
  <c r="J69" i="5"/>
  <c r="J81" i="5"/>
  <c r="J100" i="5"/>
  <c r="J114" i="5"/>
  <c r="J121" i="5"/>
  <c r="J11" i="5"/>
  <c r="J122" i="5"/>
  <c r="I6" i="5"/>
  <c r="I18" i="5"/>
  <c r="I31" i="5"/>
  <c r="I45" i="5"/>
  <c r="I69" i="5"/>
  <c r="I71" i="5"/>
  <c r="I76" i="5"/>
  <c r="I81" i="5"/>
  <c r="J41" i="5"/>
  <c r="J115" i="5"/>
  <c r="I7" i="5"/>
  <c r="I19" i="5"/>
  <c r="I38" i="5"/>
  <c r="I46" i="5"/>
  <c r="I63" i="5"/>
  <c r="I70" i="5"/>
  <c r="I72" i="5"/>
  <c r="I77" i="5"/>
  <c r="I111" i="5"/>
  <c r="J128" i="5"/>
  <c r="I9" i="5"/>
  <c r="I13" i="5"/>
  <c r="I26" i="5"/>
  <c r="I33" i="5"/>
  <c r="I49" i="5"/>
  <c r="I57" i="5"/>
  <c r="I73" i="5"/>
  <c r="I82" i="5"/>
  <c r="I91" i="5"/>
  <c r="I104" i="5"/>
  <c r="J110" i="5"/>
  <c r="I80" i="5"/>
  <c r="I110" i="5"/>
  <c r="I123" i="5"/>
  <c r="I10" i="5"/>
  <c r="I40" i="5"/>
  <c r="I124" i="5"/>
  <c r="I118" i="5"/>
  <c r="I83" i="5"/>
  <c r="J16" i="5"/>
  <c r="J42" i="5"/>
  <c r="J52" i="5"/>
  <c r="J63" i="5"/>
  <c r="J77" i="5"/>
  <c r="J27" i="5"/>
  <c r="J74" i="5"/>
  <c r="I107" i="5"/>
  <c r="I92" i="5"/>
  <c r="I14" i="5"/>
  <c r="I5" i="5"/>
  <c r="J19" i="5"/>
  <c r="J46" i="5"/>
  <c r="J57" i="5"/>
  <c r="J73" i="5"/>
  <c r="J82" i="5"/>
  <c r="J91" i="5"/>
  <c r="J104" i="5"/>
  <c r="J4" i="5"/>
  <c r="J30" i="5"/>
  <c r="J44" i="5"/>
  <c r="J62" i="5"/>
  <c r="J117" i="5"/>
  <c r="J71" i="5"/>
  <c r="J55" i="5"/>
  <c r="J129" i="5"/>
  <c r="J119" i="5"/>
  <c r="I15" i="5"/>
  <c r="I41" i="5"/>
  <c r="I59" i="5"/>
  <c r="J134" i="5"/>
  <c r="I16" i="5"/>
  <c r="I42" i="5"/>
  <c r="I106" i="5"/>
  <c r="I29" i="5"/>
  <c r="I61" i="5"/>
  <c r="I85" i="5"/>
  <c r="I109" i="5"/>
  <c r="I99" i="5"/>
  <c r="I54" i="5"/>
  <c r="I131" i="5"/>
  <c r="I108" i="5"/>
  <c r="I122" i="5"/>
  <c r="I58" i="5"/>
  <c r="I94" i="5"/>
  <c r="I21" i="5"/>
  <c r="I22" i="5"/>
  <c r="J89" i="5"/>
  <c r="J92" i="5"/>
  <c r="J24" i="5"/>
  <c r="J109" i="5"/>
  <c r="J78" i="5"/>
  <c r="I87" i="5"/>
  <c r="I66" i="5"/>
  <c r="J107" i="5"/>
  <c r="I89" i="5"/>
  <c r="J39" i="5"/>
  <c r="J101" i="5"/>
  <c r="J23" i="5"/>
  <c r="J108" i="5"/>
  <c r="J125" i="5"/>
  <c r="J47" i="5"/>
  <c r="I11" i="5"/>
  <c r="I24" i="5"/>
  <c r="I55" i="5"/>
  <c r="I25" i="5"/>
  <c r="I56" i="5"/>
  <c r="I27" i="5"/>
  <c r="I96" i="5"/>
  <c r="I116" i="5"/>
  <c r="I50" i="5"/>
  <c r="J66" i="5"/>
  <c r="J72" i="5"/>
  <c r="J84" i="5"/>
  <c r="J13" i="5"/>
  <c r="J29" i="5"/>
  <c r="J22" i="5"/>
  <c r="J36" i="5"/>
  <c r="J50" i="5"/>
  <c r="J68" i="5"/>
  <c r="J97" i="5"/>
  <c r="J51" i="5"/>
  <c r="J127" i="5"/>
  <c r="J45" i="5"/>
  <c r="J126" i="5"/>
  <c r="I47" i="5"/>
  <c r="I65" i="5"/>
  <c r="I32" i="5"/>
  <c r="I48" i="5"/>
  <c r="I114" i="5"/>
  <c r="J87" i="5"/>
  <c r="I35" i="5"/>
  <c r="I67" i="5"/>
  <c r="I44" i="5"/>
  <c r="I115" i="5"/>
  <c r="I125" i="5"/>
  <c r="I113" i="5"/>
  <c r="J80" i="5"/>
  <c r="I78" i="5"/>
  <c r="J132" i="5"/>
  <c r="I28" i="5"/>
  <c r="J79" i="5"/>
  <c r="J21" i="5"/>
  <c r="J53" i="5"/>
  <c r="J5" i="5"/>
  <c r="J28" i="5"/>
  <c r="J18" i="5"/>
  <c r="J106" i="5"/>
  <c r="I12" i="5"/>
  <c r="I90" i="5"/>
  <c r="I103" i="5"/>
  <c r="I17" i="5"/>
  <c r="I43" i="5"/>
  <c r="I102" i="5"/>
  <c r="I127" i="5"/>
  <c r="I98" i="5"/>
  <c r="J130" i="5"/>
  <c r="J17" i="5"/>
  <c r="J33" i="5"/>
  <c r="J49" i="5"/>
  <c r="J99" i="5"/>
  <c r="J131" i="5"/>
  <c r="I79" i="5"/>
  <c r="I88" i="5"/>
  <c r="I130" i="5"/>
  <c r="I100" i="5"/>
  <c r="I117" i="5"/>
  <c r="I74" i="5"/>
  <c r="B69" i="13" l="1"/>
  <c r="AI295" i="5"/>
  <c r="AI292" i="5"/>
  <c r="AI291" i="5"/>
  <c r="AI294" i="5"/>
  <c r="AI289" i="5"/>
  <c r="AI290" i="5"/>
  <c r="AI293" i="5"/>
  <c r="AI282" i="5"/>
  <c r="AI281" i="5"/>
  <c r="AI279" i="5"/>
  <c r="AI280" i="5"/>
  <c r="AI278" i="5"/>
  <c r="AI275" i="5"/>
  <c r="AI276" i="5"/>
  <c r="AI277" i="5"/>
  <c r="AI273" i="5"/>
  <c r="AI274" i="5"/>
  <c r="AI272" i="5"/>
  <c r="AI271" i="5"/>
  <c r="AI267" i="5"/>
  <c r="AI268" i="5"/>
  <c r="AI265" i="5"/>
  <c r="AI266" i="5"/>
  <c r="AI263" i="5"/>
  <c r="AI262" i="5"/>
  <c r="AI254" i="5"/>
  <c r="AI251" i="5"/>
  <c r="AI246" i="5"/>
  <c r="AI242" i="5"/>
  <c r="AI243" i="5"/>
  <c r="AI256" i="5"/>
  <c r="AI238" i="5"/>
  <c r="AI261" i="5"/>
  <c r="AI259" i="5"/>
  <c r="AI253" i="5"/>
  <c r="AI248" i="5"/>
  <c r="AI245" i="5"/>
  <c r="AI241" i="5"/>
  <c r="AI239" i="5"/>
  <c r="AI264" i="5"/>
  <c r="AI258" i="5"/>
  <c r="AI257" i="5"/>
  <c r="AI260" i="5"/>
  <c r="AI255" i="5"/>
  <c r="AI250" i="5"/>
  <c r="AI252" i="5"/>
  <c r="AI247" i="5"/>
  <c r="AI249" i="5"/>
  <c r="AI244" i="5"/>
  <c r="AI240" i="5"/>
  <c r="AI232" i="5"/>
  <c r="AI231" i="5"/>
  <c r="AI233" i="5"/>
  <c r="AI227" i="5"/>
  <c r="AI234" i="5"/>
  <c r="AI226" i="5"/>
  <c r="AI203" i="5"/>
  <c r="AI220" i="5"/>
  <c r="AI221" i="5"/>
  <c r="AI211" i="5"/>
  <c r="AI210" i="5"/>
  <c r="AI212" i="5"/>
  <c r="AI222" i="5"/>
  <c r="AI219" i="5"/>
  <c r="AI188" i="5"/>
  <c r="AI189" i="5"/>
  <c r="AI169" i="5"/>
  <c r="AI179" i="5"/>
  <c r="AI180" i="5"/>
  <c r="AI187" i="5"/>
  <c r="AI167" i="5"/>
  <c r="AI168" i="5"/>
  <c r="P3" i="24"/>
  <c r="AI163" i="5"/>
  <c r="AI164" i="5"/>
  <c r="AI165" i="5"/>
  <c r="AI166" i="5"/>
  <c r="T2" i="24"/>
  <c r="W2" i="24" s="1"/>
  <c r="T9" i="24"/>
  <c r="W9" i="24" s="1"/>
  <c r="P10" i="24"/>
  <c r="T11" i="24"/>
  <c r="W11" i="24" s="1"/>
  <c r="P12" i="24"/>
  <c r="P7" i="24"/>
  <c r="T8" i="24"/>
  <c r="W8" i="24" s="1"/>
  <c r="P13" i="24"/>
  <c r="P4" i="24"/>
  <c r="T5" i="24"/>
  <c r="W5" i="24" s="1"/>
  <c r="P6" i="24"/>
  <c r="P15" i="24"/>
  <c r="AI158" i="5"/>
  <c r="AI159" i="5"/>
  <c r="AI161" i="5"/>
  <c r="AI160" i="5"/>
  <c r="AI156" i="5"/>
  <c r="AI162" i="5"/>
  <c r="AI145" i="5"/>
  <c r="AI149" i="5"/>
  <c r="AI142" i="5"/>
  <c r="AI138" i="5"/>
  <c r="AI152" i="5"/>
  <c r="AI139" i="5"/>
  <c r="AI155" i="5"/>
  <c r="AI148" i="5"/>
  <c r="AI136" i="5"/>
  <c r="AI147" i="5"/>
  <c r="P21" i="24"/>
  <c r="P22" i="24"/>
  <c r="B19" i="12"/>
  <c r="C18" i="12"/>
  <c r="K154" i="5"/>
  <c r="K144" i="5"/>
  <c r="K136" i="5"/>
  <c r="K147" i="5"/>
  <c r="K139" i="5"/>
  <c r="K143" i="5"/>
  <c r="K155" i="5"/>
  <c r="K146" i="5"/>
  <c r="K138" i="5"/>
  <c r="K148" i="5"/>
  <c r="A4" i="21"/>
  <c r="K145" i="5"/>
  <c r="K137" i="5"/>
  <c r="L5" i="7"/>
  <c r="AI140" i="5"/>
  <c r="K142" i="5"/>
  <c r="AI151" i="5"/>
  <c r="AI143" i="5"/>
  <c r="AI135" i="5"/>
  <c r="K153" i="5"/>
  <c r="K140" i="5"/>
  <c r="AI146" i="5"/>
  <c r="K152" i="5"/>
  <c r="AI144" i="5"/>
  <c r="K151" i="5"/>
  <c r="K135" i="5"/>
  <c r="AI154" i="5"/>
  <c r="AI150" i="5"/>
  <c r="AI137" i="5"/>
  <c r="H146" i="5"/>
  <c r="K150" i="5"/>
  <c r="K149" i="5"/>
  <c r="K141" i="5"/>
  <c r="AI141" i="5"/>
  <c r="AI153" i="5"/>
  <c r="P18" i="24"/>
  <c r="P17" i="24"/>
  <c r="P25" i="24"/>
  <c r="O16" i="24"/>
  <c r="O20" i="24"/>
  <c r="O24" i="24"/>
  <c r="T14" i="24"/>
  <c r="W14" i="24" s="1"/>
  <c r="P16" i="24"/>
  <c r="P20" i="24"/>
  <c r="P24" i="24"/>
  <c r="T17" i="24"/>
  <c r="W17" i="24" s="1"/>
  <c r="T21" i="24"/>
  <c r="W21" i="24" s="1"/>
  <c r="T25" i="24"/>
  <c r="W25" i="24" s="1"/>
  <c r="P19" i="24"/>
  <c r="P23" i="24"/>
  <c r="O18" i="24"/>
  <c r="O22" i="24"/>
  <c r="T19" i="24"/>
  <c r="W19" i="24" s="1"/>
  <c r="T23" i="24"/>
  <c r="W23" i="24" s="1"/>
  <c r="B70" i="13" l="1"/>
  <c r="B71" i="13" s="1"/>
  <c r="B72" i="13" s="1"/>
  <c r="B73" i="13" s="1"/>
  <c r="B74" i="13" s="1"/>
  <c r="B75" i="13" s="1"/>
  <c r="B76" i="13" s="1"/>
  <c r="B77" i="13" s="1"/>
  <c r="B78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20" i="12"/>
  <c r="C19" i="12"/>
  <c r="B8" i="20"/>
  <c r="B7" i="20" s="1"/>
  <c r="B4" i="20"/>
  <c r="A4" i="20"/>
  <c r="O252" i="11"/>
  <c r="R250" i="11"/>
  <c r="O250" i="11"/>
  <c r="J250" i="11"/>
  <c r="K250" i="11" s="1"/>
  <c r="R249" i="11"/>
  <c r="O249" i="11"/>
  <c r="J249" i="11"/>
  <c r="K249" i="11" s="1"/>
  <c r="R248" i="11"/>
  <c r="O248" i="11"/>
  <c r="J248" i="11"/>
  <c r="K248" i="11" s="1"/>
  <c r="R247" i="11"/>
  <c r="O247" i="11"/>
  <c r="J247" i="11"/>
  <c r="K247" i="11" s="1"/>
  <c r="R246" i="11"/>
  <c r="O246" i="11"/>
  <c r="J246" i="11"/>
  <c r="K246" i="11" s="1"/>
  <c r="R245" i="11"/>
  <c r="O245" i="11"/>
  <c r="J245" i="11"/>
  <c r="K245" i="11" s="1"/>
  <c r="R244" i="11"/>
  <c r="O244" i="11"/>
  <c r="J244" i="11"/>
  <c r="K244" i="11" s="1"/>
  <c r="R243" i="11"/>
  <c r="O243" i="11"/>
  <c r="J243" i="11"/>
  <c r="K243" i="11" s="1"/>
  <c r="R242" i="11"/>
  <c r="O242" i="11"/>
  <c r="J242" i="11"/>
  <c r="K242" i="11" s="1"/>
  <c r="R241" i="11"/>
  <c r="O241" i="11"/>
  <c r="J241" i="11"/>
  <c r="K241" i="11" s="1"/>
  <c r="R240" i="11"/>
  <c r="O240" i="11"/>
  <c r="J240" i="11"/>
  <c r="K240" i="11" s="1"/>
  <c r="R239" i="11"/>
  <c r="O239" i="11"/>
  <c r="J239" i="11"/>
  <c r="K239" i="11" s="1"/>
  <c r="R238" i="11"/>
  <c r="O238" i="11"/>
  <c r="J238" i="11"/>
  <c r="K238" i="11" s="1"/>
  <c r="R237" i="11"/>
  <c r="O237" i="11"/>
  <c r="J237" i="11"/>
  <c r="K237" i="11" s="1"/>
  <c r="R236" i="11"/>
  <c r="O236" i="11"/>
  <c r="J236" i="11"/>
  <c r="K236" i="11" s="1"/>
  <c r="R235" i="11"/>
  <c r="O235" i="11"/>
  <c r="J235" i="11"/>
  <c r="K235" i="11" s="1"/>
  <c r="R234" i="11"/>
  <c r="O234" i="11"/>
  <c r="J234" i="11"/>
  <c r="K234" i="11" s="1"/>
  <c r="R233" i="11"/>
  <c r="O233" i="11"/>
  <c r="J233" i="11"/>
  <c r="K233" i="11" s="1"/>
  <c r="R232" i="11"/>
  <c r="O232" i="11"/>
  <c r="J232" i="11"/>
  <c r="K232" i="11" s="1"/>
  <c r="R231" i="11"/>
  <c r="O231" i="11"/>
  <c r="J231" i="11"/>
  <c r="K231" i="11" s="1"/>
  <c r="R230" i="11"/>
  <c r="O230" i="11"/>
  <c r="J230" i="11"/>
  <c r="K230" i="11" s="1"/>
  <c r="R229" i="11"/>
  <c r="O229" i="11"/>
  <c r="J229" i="11"/>
  <c r="K229" i="11" s="1"/>
  <c r="R228" i="11"/>
  <c r="O228" i="11"/>
  <c r="J228" i="11"/>
  <c r="K228" i="11" s="1"/>
  <c r="R227" i="11"/>
  <c r="O227" i="11"/>
  <c r="J227" i="11"/>
  <c r="K227" i="11" s="1"/>
  <c r="R226" i="11"/>
  <c r="O226" i="11"/>
  <c r="J226" i="11"/>
  <c r="K226" i="11" s="1"/>
  <c r="R225" i="11"/>
  <c r="O225" i="11"/>
  <c r="J225" i="11"/>
  <c r="K225" i="11" s="1"/>
  <c r="R224" i="11"/>
  <c r="O224" i="11"/>
  <c r="J224" i="11"/>
  <c r="K224" i="11" s="1"/>
  <c r="R223" i="11"/>
  <c r="O223" i="11"/>
  <c r="J223" i="11"/>
  <c r="K223" i="11" s="1"/>
  <c r="R222" i="11"/>
  <c r="O222" i="11"/>
  <c r="J222" i="11"/>
  <c r="K222" i="11" s="1"/>
  <c r="R221" i="11"/>
  <c r="O221" i="11"/>
  <c r="J221" i="11"/>
  <c r="K221" i="11" s="1"/>
  <c r="R220" i="11"/>
  <c r="O220" i="11"/>
  <c r="J220" i="11"/>
  <c r="K220" i="11" s="1"/>
  <c r="R219" i="11"/>
  <c r="O219" i="11"/>
  <c r="J219" i="11"/>
  <c r="K219" i="11" s="1"/>
  <c r="R218" i="11"/>
  <c r="O218" i="11"/>
  <c r="J218" i="11"/>
  <c r="K218" i="11" s="1"/>
  <c r="R217" i="11"/>
  <c r="O217" i="11"/>
  <c r="J217" i="11"/>
  <c r="K217" i="11" s="1"/>
  <c r="R216" i="11"/>
  <c r="O216" i="11"/>
  <c r="J216" i="11"/>
  <c r="K216" i="11" s="1"/>
  <c r="R215" i="11"/>
  <c r="O215" i="11"/>
  <c r="J215" i="11"/>
  <c r="K215" i="11" s="1"/>
  <c r="R214" i="11"/>
  <c r="O214" i="11"/>
  <c r="J214" i="11"/>
  <c r="K214" i="11" s="1"/>
  <c r="R213" i="11"/>
  <c r="O213" i="11"/>
  <c r="J213" i="11"/>
  <c r="K213" i="11" s="1"/>
  <c r="R212" i="11"/>
  <c r="O212" i="11"/>
  <c r="J212" i="11"/>
  <c r="K212" i="11" s="1"/>
  <c r="R211" i="11"/>
  <c r="O211" i="11"/>
  <c r="J211" i="11"/>
  <c r="K211" i="11" s="1"/>
  <c r="R210" i="11"/>
  <c r="O210" i="11"/>
  <c r="J210" i="11"/>
  <c r="K210" i="11" s="1"/>
  <c r="R209" i="11"/>
  <c r="O209" i="11"/>
  <c r="J209" i="11"/>
  <c r="K209" i="11" s="1"/>
  <c r="R208" i="11"/>
  <c r="O208" i="11"/>
  <c r="J208" i="11"/>
  <c r="K208" i="11" s="1"/>
  <c r="R207" i="11"/>
  <c r="O207" i="11"/>
  <c r="J207" i="11"/>
  <c r="K207" i="11" s="1"/>
  <c r="R206" i="11"/>
  <c r="O206" i="11"/>
  <c r="J206" i="11"/>
  <c r="K206" i="11" s="1"/>
  <c r="R205" i="11"/>
  <c r="O205" i="11"/>
  <c r="J205" i="11"/>
  <c r="K205" i="11" s="1"/>
  <c r="R204" i="11"/>
  <c r="O204" i="11"/>
  <c r="J204" i="11"/>
  <c r="K204" i="11" s="1"/>
  <c r="R203" i="11"/>
  <c r="O203" i="11"/>
  <c r="J203" i="11"/>
  <c r="K203" i="11" s="1"/>
  <c r="R202" i="11"/>
  <c r="O202" i="11"/>
  <c r="J202" i="11"/>
  <c r="K202" i="11" s="1"/>
  <c r="R201" i="11"/>
  <c r="O201" i="11"/>
  <c r="J201" i="11"/>
  <c r="K201" i="11" s="1"/>
  <c r="R200" i="11"/>
  <c r="O200" i="11"/>
  <c r="J200" i="11"/>
  <c r="K200" i="11" s="1"/>
  <c r="R199" i="11"/>
  <c r="O199" i="11"/>
  <c r="J199" i="11"/>
  <c r="K199" i="11" s="1"/>
  <c r="R198" i="11"/>
  <c r="O198" i="11"/>
  <c r="J198" i="11"/>
  <c r="K198" i="11" s="1"/>
  <c r="R197" i="11"/>
  <c r="O197" i="11"/>
  <c r="J197" i="11"/>
  <c r="K197" i="11" s="1"/>
  <c r="R196" i="11"/>
  <c r="O196" i="11"/>
  <c r="J196" i="11"/>
  <c r="K196" i="11" s="1"/>
  <c r="R195" i="11"/>
  <c r="O195" i="11"/>
  <c r="J195" i="11"/>
  <c r="K195" i="11" s="1"/>
  <c r="R194" i="11"/>
  <c r="O194" i="11"/>
  <c r="J194" i="11"/>
  <c r="K194" i="11" s="1"/>
  <c r="R193" i="11"/>
  <c r="O193" i="11"/>
  <c r="J193" i="11"/>
  <c r="K193" i="11" s="1"/>
  <c r="R192" i="11"/>
  <c r="O192" i="11"/>
  <c r="J192" i="11"/>
  <c r="K192" i="11" s="1"/>
  <c r="R191" i="11"/>
  <c r="O191" i="11"/>
  <c r="J191" i="11"/>
  <c r="K191" i="11" s="1"/>
  <c r="R190" i="11"/>
  <c r="O190" i="11"/>
  <c r="J190" i="11"/>
  <c r="K190" i="11" s="1"/>
  <c r="R189" i="11"/>
  <c r="O189" i="11"/>
  <c r="J189" i="11"/>
  <c r="K189" i="11" s="1"/>
  <c r="R188" i="11"/>
  <c r="O188" i="11"/>
  <c r="J188" i="11"/>
  <c r="K188" i="11" s="1"/>
  <c r="R187" i="11"/>
  <c r="O187" i="11"/>
  <c r="J187" i="11"/>
  <c r="K187" i="11" s="1"/>
  <c r="R186" i="11"/>
  <c r="O186" i="11"/>
  <c r="J186" i="11"/>
  <c r="K186" i="11" s="1"/>
  <c r="R185" i="11"/>
  <c r="O185" i="11"/>
  <c r="J185" i="11"/>
  <c r="K185" i="11" s="1"/>
  <c r="R184" i="11"/>
  <c r="O184" i="11"/>
  <c r="J184" i="11"/>
  <c r="K184" i="11" s="1"/>
  <c r="R183" i="11"/>
  <c r="O183" i="11"/>
  <c r="J183" i="11"/>
  <c r="K183" i="11" s="1"/>
  <c r="R182" i="11"/>
  <c r="O182" i="11"/>
  <c r="J182" i="11"/>
  <c r="K182" i="11" s="1"/>
  <c r="R181" i="11"/>
  <c r="O181" i="11"/>
  <c r="J181" i="11"/>
  <c r="K181" i="11" s="1"/>
  <c r="R180" i="11"/>
  <c r="O180" i="11"/>
  <c r="J180" i="11"/>
  <c r="K180" i="11" s="1"/>
  <c r="R179" i="11"/>
  <c r="O179" i="11"/>
  <c r="J179" i="11"/>
  <c r="K179" i="11" s="1"/>
  <c r="R178" i="11"/>
  <c r="O178" i="11"/>
  <c r="J178" i="11"/>
  <c r="K178" i="11" s="1"/>
  <c r="R177" i="11"/>
  <c r="O177" i="11"/>
  <c r="J177" i="11"/>
  <c r="K177" i="11" s="1"/>
  <c r="R176" i="11"/>
  <c r="O176" i="11"/>
  <c r="J176" i="11"/>
  <c r="K176" i="11" s="1"/>
  <c r="R175" i="11"/>
  <c r="O175" i="11"/>
  <c r="J175" i="11"/>
  <c r="K175" i="11" s="1"/>
  <c r="R174" i="11"/>
  <c r="O174" i="11"/>
  <c r="J174" i="11"/>
  <c r="K174" i="11" s="1"/>
  <c r="R173" i="11"/>
  <c r="O173" i="11"/>
  <c r="J173" i="11"/>
  <c r="K173" i="11" s="1"/>
  <c r="R172" i="11"/>
  <c r="O172" i="11"/>
  <c r="J172" i="11"/>
  <c r="K172" i="11" s="1"/>
  <c r="R171" i="11"/>
  <c r="O171" i="11"/>
  <c r="J171" i="11"/>
  <c r="K171" i="11" s="1"/>
  <c r="R170" i="11"/>
  <c r="O170" i="11"/>
  <c r="J170" i="11"/>
  <c r="K170" i="11" s="1"/>
  <c r="R169" i="11"/>
  <c r="O169" i="11"/>
  <c r="J169" i="11"/>
  <c r="K169" i="11" s="1"/>
  <c r="R168" i="11"/>
  <c r="O168" i="11"/>
  <c r="J168" i="11"/>
  <c r="K168" i="11" s="1"/>
  <c r="R167" i="11"/>
  <c r="O167" i="11"/>
  <c r="J167" i="11"/>
  <c r="K167" i="11" s="1"/>
  <c r="R166" i="11"/>
  <c r="O166" i="11"/>
  <c r="J166" i="11"/>
  <c r="K166" i="11" s="1"/>
  <c r="R165" i="11"/>
  <c r="O165" i="11"/>
  <c r="J165" i="11"/>
  <c r="K165" i="11" s="1"/>
  <c r="R164" i="11"/>
  <c r="O164" i="11"/>
  <c r="J164" i="11"/>
  <c r="K164" i="11" s="1"/>
  <c r="R163" i="11"/>
  <c r="O163" i="11"/>
  <c r="J163" i="11"/>
  <c r="K163" i="11" s="1"/>
  <c r="R162" i="11"/>
  <c r="O162" i="11"/>
  <c r="J162" i="11"/>
  <c r="K162" i="11" s="1"/>
  <c r="R161" i="11"/>
  <c r="O161" i="11"/>
  <c r="J161" i="11"/>
  <c r="K161" i="11" s="1"/>
  <c r="R160" i="11"/>
  <c r="O160" i="11"/>
  <c r="J160" i="11"/>
  <c r="K160" i="11" s="1"/>
  <c r="R159" i="11"/>
  <c r="O159" i="11"/>
  <c r="J159" i="11"/>
  <c r="K159" i="11" s="1"/>
  <c r="R158" i="11"/>
  <c r="O158" i="11"/>
  <c r="J158" i="11"/>
  <c r="K158" i="11" s="1"/>
  <c r="R157" i="11"/>
  <c r="O157" i="11"/>
  <c r="J157" i="11"/>
  <c r="K157" i="11" s="1"/>
  <c r="R156" i="11"/>
  <c r="O156" i="11"/>
  <c r="J156" i="11"/>
  <c r="K156" i="11" s="1"/>
  <c r="R155" i="11"/>
  <c r="O155" i="11"/>
  <c r="J155" i="11"/>
  <c r="K155" i="11" s="1"/>
  <c r="R154" i="11"/>
  <c r="O154" i="11"/>
  <c r="J154" i="11"/>
  <c r="K154" i="11" s="1"/>
  <c r="R153" i="11"/>
  <c r="O153" i="11"/>
  <c r="J153" i="11"/>
  <c r="K153" i="11" s="1"/>
  <c r="R152" i="11"/>
  <c r="O152" i="11"/>
  <c r="J152" i="11"/>
  <c r="K152" i="11" s="1"/>
  <c r="R151" i="11"/>
  <c r="O151" i="11"/>
  <c r="J151" i="11"/>
  <c r="K151" i="11" s="1"/>
  <c r="R150" i="11"/>
  <c r="O150" i="11"/>
  <c r="J150" i="11"/>
  <c r="K150" i="11" s="1"/>
  <c r="R149" i="11"/>
  <c r="O149" i="11"/>
  <c r="J149" i="11"/>
  <c r="K149" i="11" s="1"/>
  <c r="R148" i="11"/>
  <c r="O148" i="11"/>
  <c r="J148" i="11"/>
  <c r="K148" i="11" s="1"/>
  <c r="R147" i="11"/>
  <c r="O147" i="11"/>
  <c r="J147" i="11"/>
  <c r="K147" i="11" s="1"/>
  <c r="R146" i="11"/>
  <c r="O146" i="11"/>
  <c r="J146" i="11"/>
  <c r="K146" i="11" s="1"/>
  <c r="R145" i="11"/>
  <c r="O145" i="11"/>
  <c r="J145" i="11"/>
  <c r="K145" i="11" s="1"/>
  <c r="R144" i="11"/>
  <c r="O144" i="11"/>
  <c r="J144" i="11"/>
  <c r="K144" i="11" s="1"/>
  <c r="R143" i="11"/>
  <c r="O143" i="11"/>
  <c r="J143" i="11"/>
  <c r="K143" i="11" s="1"/>
  <c r="R142" i="11"/>
  <c r="O142" i="11"/>
  <c r="J142" i="11"/>
  <c r="K142" i="11" s="1"/>
  <c r="R141" i="11"/>
  <c r="O141" i="11"/>
  <c r="J141" i="11"/>
  <c r="K141" i="11" s="1"/>
  <c r="R140" i="11"/>
  <c r="O140" i="11"/>
  <c r="J140" i="11"/>
  <c r="K140" i="11" s="1"/>
  <c r="R139" i="11"/>
  <c r="O139" i="11"/>
  <c r="J139" i="11"/>
  <c r="K139" i="11" s="1"/>
  <c r="R138" i="11"/>
  <c r="O138" i="11"/>
  <c r="J138" i="11"/>
  <c r="K138" i="11" s="1"/>
  <c r="R137" i="11"/>
  <c r="O137" i="11"/>
  <c r="J137" i="11"/>
  <c r="K137" i="11" s="1"/>
  <c r="R136" i="11"/>
  <c r="O136" i="11"/>
  <c r="J136" i="11"/>
  <c r="K136" i="11" s="1"/>
  <c r="R135" i="11"/>
  <c r="O135" i="11"/>
  <c r="J135" i="11"/>
  <c r="K135" i="11" s="1"/>
  <c r="R134" i="11"/>
  <c r="O134" i="11"/>
  <c r="J134" i="11"/>
  <c r="K134" i="11" s="1"/>
  <c r="R133" i="11"/>
  <c r="O133" i="11"/>
  <c r="J133" i="11"/>
  <c r="K133" i="11" s="1"/>
  <c r="R132" i="11"/>
  <c r="O132" i="11"/>
  <c r="J132" i="11"/>
  <c r="K132" i="11" s="1"/>
  <c r="R131" i="11"/>
  <c r="O131" i="11"/>
  <c r="J131" i="11"/>
  <c r="K131" i="11" s="1"/>
  <c r="R130" i="11"/>
  <c r="O130" i="11"/>
  <c r="J130" i="11"/>
  <c r="K130" i="11" s="1"/>
  <c r="R129" i="11"/>
  <c r="O129" i="11"/>
  <c r="J129" i="11"/>
  <c r="K129" i="11" s="1"/>
  <c r="R128" i="11"/>
  <c r="O128" i="11"/>
  <c r="J128" i="11"/>
  <c r="K128" i="11" s="1"/>
  <c r="R127" i="11"/>
  <c r="O127" i="11"/>
  <c r="J127" i="11"/>
  <c r="K127" i="11" s="1"/>
  <c r="R126" i="11"/>
  <c r="O126" i="11"/>
  <c r="J126" i="11"/>
  <c r="K126" i="11" s="1"/>
  <c r="R125" i="11"/>
  <c r="O125" i="11"/>
  <c r="J125" i="11"/>
  <c r="K125" i="11" s="1"/>
  <c r="R124" i="11"/>
  <c r="O124" i="11"/>
  <c r="J124" i="11"/>
  <c r="K124" i="11" s="1"/>
  <c r="R123" i="11"/>
  <c r="O123" i="11"/>
  <c r="J123" i="11"/>
  <c r="K123" i="11" s="1"/>
  <c r="R122" i="11"/>
  <c r="O122" i="11"/>
  <c r="J122" i="11"/>
  <c r="K122" i="11" s="1"/>
  <c r="R121" i="11"/>
  <c r="O121" i="11"/>
  <c r="J121" i="11"/>
  <c r="K121" i="11" s="1"/>
  <c r="R120" i="11"/>
  <c r="O120" i="11"/>
  <c r="J120" i="11"/>
  <c r="K120" i="11" s="1"/>
  <c r="R119" i="11"/>
  <c r="O119" i="11"/>
  <c r="J119" i="11"/>
  <c r="K119" i="11" s="1"/>
  <c r="R118" i="11"/>
  <c r="O118" i="11"/>
  <c r="J118" i="11"/>
  <c r="K118" i="11" s="1"/>
  <c r="R117" i="11"/>
  <c r="O117" i="11"/>
  <c r="J117" i="11"/>
  <c r="K117" i="11" s="1"/>
  <c r="R116" i="11"/>
  <c r="O116" i="11"/>
  <c r="J116" i="11"/>
  <c r="K116" i="11" s="1"/>
  <c r="R115" i="11"/>
  <c r="O115" i="11"/>
  <c r="J115" i="11"/>
  <c r="K115" i="11" s="1"/>
  <c r="R114" i="11"/>
  <c r="O114" i="11"/>
  <c r="J114" i="11"/>
  <c r="K114" i="11" s="1"/>
  <c r="R113" i="11"/>
  <c r="O113" i="11"/>
  <c r="J113" i="11"/>
  <c r="K113" i="11" s="1"/>
  <c r="R112" i="11"/>
  <c r="O112" i="11"/>
  <c r="J112" i="11"/>
  <c r="K112" i="11" s="1"/>
  <c r="R111" i="11"/>
  <c r="O111" i="11"/>
  <c r="J111" i="11"/>
  <c r="K111" i="11" s="1"/>
  <c r="R110" i="11"/>
  <c r="O110" i="11"/>
  <c r="J110" i="11"/>
  <c r="K110" i="11" s="1"/>
  <c r="R109" i="11"/>
  <c r="O109" i="11"/>
  <c r="J109" i="11"/>
  <c r="K109" i="11" s="1"/>
  <c r="R108" i="11"/>
  <c r="O108" i="11"/>
  <c r="J108" i="11"/>
  <c r="K108" i="11" s="1"/>
  <c r="R107" i="11"/>
  <c r="O107" i="11"/>
  <c r="J107" i="11"/>
  <c r="K107" i="11" s="1"/>
  <c r="R106" i="11"/>
  <c r="O106" i="11"/>
  <c r="J106" i="11"/>
  <c r="K106" i="11" s="1"/>
  <c r="R105" i="11"/>
  <c r="O105" i="11"/>
  <c r="J105" i="11"/>
  <c r="K105" i="11" s="1"/>
  <c r="R104" i="11"/>
  <c r="O104" i="11"/>
  <c r="J104" i="11"/>
  <c r="K104" i="11" s="1"/>
  <c r="R103" i="11"/>
  <c r="O103" i="11"/>
  <c r="J103" i="11"/>
  <c r="K103" i="11" s="1"/>
  <c r="R102" i="11"/>
  <c r="O102" i="11"/>
  <c r="J102" i="11"/>
  <c r="K102" i="11" s="1"/>
  <c r="R101" i="11"/>
  <c r="O101" i="11"/>
  <c r="J101" i="11"/>
  <c r="K101" i="11" s="1"/>
  <c r="R100" i="11"/>
  <c r="O100" i="11"/>
  <c r="J100" i="11"/>
  <c r="K100" i="11" s="1"/>
  <c r="R99" i="11"/>
  <c r="O99" i="11"/>
  <c r="J99" i="11"/>
  <c r="K99" i="11" s="1"/>
  <c r="R98" i="11"/>
  <c r="O98" i="11"/>
  <c r="J98" i="11"/>
  <c r="K98" i="11" s="1"/>
  <c r="R97" i="11"/>
  <c r="O97" i="11"/>
  <c r="J97" i="11"/>
  <c r="K97" i="11" s="1"/>
  <c r="R96" i="11"/>
  <c r="O96" i="11"/>
  <c r="J96" i="11"/>
  <c r="K96" i="11" s="1"/>
  <c r="R95" i="11"/>
  <c r="O95" i="11"/>
  <c r="J95" i="11"/>
  <c r="K95" i="11" s="1"/>
  <c r="R94" i="11"/>
  <c r="O94" i="11"/>
  <c r="J94" i="11"/>
  <c r="K94" i="11" s="1"/>
  <c r="R93" i="11"/>
  <c r="O93" i="11"/>
  <c r="J93" i="11"/>
  <c r="K93" i="11" s="1"/>
  <c r="R92" i="11"/>
  <c r="O92" i="11"/>
  <c r="J92" i="11"/>
  <c r="K92" i="11" s="1"/>
  <c r="R91" i="11"/>
  <c r="O91" i="11"/>
  <c r="J91" i="11"/>
  <c r="K91" i="11" s="1"/>
  <c r="R90" i="11"/>
  <c r="O90" i="11"/>
  <c r="J90" i="11"/>
  <c r="K90" i="11" s="1"/>
  <c r="R89" i="11"/>
  <c r="O89" i="11"/>
  <c r="J89" i="11"/>
  <c r="K89" i="11" s="1"/>
  <c r="R88" i="11"/>
  <c r="O88" i="11"/>
  <c r="J88" i="11"/>
  <c r="K88" i="11" s="1"/>
  <c r="R87" i="11"/>
  <c r="O87" i="11"/>
  <c r="J87" i="11"/>
  <c r="K87" i="11" s="1"/>
  <c r="R86" i="11"/>
  <c r="O86" i="11"/>
  <c r="J86" i="11"/>
  <c r="K86" i="11" s="1"/>
  <c r="R85" i="11"/>
  <c r="O85" i="11"/>
  <c r="J85" i="11"/>
  <c r="K85" i="11" s="1"/>
  <c r="R84" i="11"/>
  <c r="O84" i="11"/>
  <c r="J84" i="11"/>
  <c r="K84" i="11" s="1"/>
  <c r="R83" i="11"/>
  <c r="O83" i="11"/>
  <c r="J83" i="11"/>
  <c r="K83" i="11" s="1"/>
  <c r="R82" i="11"/>
  <c r="O82" i="11"/>
  <c r="J82" i="11"/>
  <c r="K82" i="11" s="1"/>
  <c r="R81" i="11"/>
  <c r="O81" i="11"/>
  <c r="J81" i="11"/>
  <c r="K81" i="11" s="1"/>
  <c r="R80" i="11"/>
  <c r="O80" i="11"/>
  <c r="J80" i="11"/>
  <c r="K80" i="11" s="1"/>
  <c r="R79" i="11"/>
  <c r="O79" i="11"/>
  <c r="J79" i="11"/>
  <c r="K79" i="11" s="1"/>
  <c r="R78" i="11"/>
  <c r="O78" i="11"/>
  <c r="J78" i="11"/>
  <c r="K78" i="11" s="1"/>
  <c r="R77" i="11"/>
  <c r="O77" i="11"/>
  <c r="J77" i="11"/>
  <c r="K77" i="11" s="1"/>
  <c r="R76" i="11"/>
  <c r="O76" i="11"/>
  <c r="J76" i="11"/>
  <c r="K76" i="11" s="1"/>
  <c r="R75" i="11"/>
  <c r="O75" i="11"/>
  <c r="J75" i="11"/>
  <c r="K75" i="11" s="1"/>
  <c r="R74" i="11"/>
  <c r="O74" i="11"/>
  <c r="J74" i="11"/>
  <c r="K74" i="11" s="1"/>
  <c r="R73" i="11"/>
  <c r="O73" i="11"/>
  <c r="J73" i="11"/>
  <c r="K73" i="11" s="1"/>
  <c r="R72" i="11"/>
  <c r="O72" i="11"/>
  <c r="J72" i="11"/>
  <c r="K72" i="11" s="1"/>
  <c r="R71" i="11"/>
  <c r="O71" i="11"/>
  <c r="J71" i="11"/>
  <c r="K71" i="11" s="1"/>
  <c r="R70" i="11"/>
  <c r="O70" i="11"/>
  <c r="J70" i="11"/>
  <c r="K70" i="11" s="1"/>
  <c r="R69" i="11"/>
  <c r="O69" i="11"/>
  <c r="J69" i="11"/>
  <c r="K69" i="11" s="1"/>
  <c r="R68" i="11"/>
  <c r="O68" i="11"/>
  <c r="J68" i="11"/>
  <c r="K68" i="11" s="1"/>
  <c r="R67" i="11"/>
  <c r="O67" i="11"/>
  <c r="J67" i="11"/>
  <c r="K67" i="11" s="1"/>
  <c r="R66" i="11"/>
  <c r="O66" i="11"/>
  <c r="J66" i="11"/>
  <c r="K66" i="11" s="1"/>
  <c r="R65" i="11"/>
  <c r="O65" i="11"/>
  <c r="J65" i="11"/>
  <c r="K65" i="11" s="1"/>
  <c r="R64" i="11"/>
  <c r="O64" i="11"/>
  <c r="J64" i="11"/>
  <c r="K64" i="11" s="1"/>
  <c r="R63" i="11"/>
  <c r="O63" i="11"/>
  <c r="J63" i="11"/>
  <c r="K63" i="11" s="1"/>
  <c r="R62" i="11"/>
  <c r="O62" i="11"/>
  <c r="J62" i="11"/>
  <c r="K62" i="11" s="1"/>
  <c r="R61" i="11"/>
  <c r="O61" i="11"/>
  <c r="J61" i="11"/>
  <c r="K61" i="11" s="1"/>
  <c r="R60" i="11"/>
  <c r="O60" i="11"/>
  <c r="J60" i="11"/>
  <c r="K60" i="11" s="1"/>
  <c r="R59" i="11"/>
  <c r="O59" i="11"/>
  <c r="J59" i="11"/>
  <c r="K59" i="11" s="1"/>
  <c r="R58" i="11"/>
  <c r="O58" i="11"/>
  <c r="J58" i="11"/>
  <c r="K58" i="11" s="1"/>
  <c r="R57" i="11"/>
  <c r="O57" i="11"/>
  <c r="J57" i="11"/>
  <c r="K57" i="11" s="1"/>
  <c r="R56" i="11"/>
  <c r="O56" i="11"/>
  <c r="J56" i="11"/>
  <c r="K56" i="11" s="1"/>
  <c r="R55" i="11"/>
  <c r="O55" i="11"/>
  <c r="J55" i="11"/>
  <c r="K55" i="11" s="1"/>
  <c r="R54" i="11"/>
  <c r="O54" i="11"/>
  <c r="J54" i="11"/>
  <c r="K54" i="11" s="1"/>
  <c r="R53" i="11"/>
  <c r="O53" i="11"/>
  <c r="J53" i="11"/>
  <c r="K53" i="11" s="1"/>
  <c r="R52" i="11"/>
  <c r="O52" i="11"/>
  <c r="J52" i="11"/>
  <c r="K52" i="11" s="1"/>
  <c r="R51" i="11"/>
  <c r="O51" i="11"/>
  <c r="J51" i="11"/>
  <c r="K51" i="11" s="1"/>
  <c r="R50" i="11"/>
  <c r="O50" i="11"/>
  <c r="J50" i="11"/>
  <c r="K50" i="11" s="1"/>
  <c r="R49" i="11"/>
  <c r="O49" i="11"/>
  <c r="J49" i="11"/>
  <c r="K49" i="11" s="1"/>
  <c r="R48" i="11"/>
  <c r="O48" i="11"/>
  <c r="J48" i="11"/>
  <c r="K48" i="11" s="1"/>
  <c r="R47" i="11"/>
  <c r="O47" i="11"/>
  <c r="J47" i="11"/>
  <c r="K47" i="11" s="1"/>
  <c r="R46" i="11"/>
  <c r="O46" i="11"/>
  <c r="J46" i="11"/>
  <c r="K46" i="11" s="1"/>
  <c r="R45" i="11"/>
  <c r="O45" i="11"/>
  <c r="J45" i="11"/>
  <c r="K45" i="11" s="1"/>
  <c r="R44" i="11"/>
  <c r="O44" i="11"/>
  <c r="J44" i="11"/>
  <c r="K44" i="11" s="1"/>
  <c r="R43" i="11"/>
  <c r="O43" i="11"/>
  <c r="J43" i="11"/>
  <c r="K43" i="11" s="1"/>
  <c r="R42" i="11"/>
  <c r="O42" i="11"/>
  <c r="J42" i="11"/>
  <c r="K42" i="11" s="1"/>
  <c r="R41" i="11"/>
  <c r="O41" i="11"/>
  <c r="J41" i="11"/>
  <c r="K41" i="11" s="1"/>
  <c r="R40" i="11"/>
  <c r="O40" i="11"/>
  <c r="J40" i="11"/>
  <c r="K40" i="11" s="1"/>
  <c r="R39" i="11"/>
  <c r="O39" i="11"/>
  <c r="J39" i="11"/>
  <c r="K39" i="11" s="1"/>
  <c r="R38" i="11"/>
  <c r="O38" i="11"/>
  <c r="J38" i="11"/>
  <c r="K38" i="11" s="1"/>
  <c r="R37" i="11"/>
  <c r="O37" i="11"/>
  <c r="J37" i="11"/>
  <c r="K37" i="11" s="1"/>
  <c r="R36" i="11"/>
  <c r="O36" i="11"/>
  <c r="J36" i="11"/>
  <c r="K36" i="11" s="1"/>
  <c r="R35" i="11"/>
  <c r="O35" i="11"/>
  <c r="J35" i="11"/>
  <c r="K35" i="11" s="1"/>
  <c r="R34" i="11"/>
  <c r="O34" i="11"/>
  <c r="J34" i="11"/>
  <c r="K34" i="11" s="1"/>
  <c r="R33" i="11"/>
  <c r="O33" i="11"/>
  <c r="J33" i="11"/>
  <c r="K33" i="11" s="1"/>
  <c r="R32" i="11"/>
  <c r="O32" i="11"/>
  <c r="J32" i="11"/>
  <c r="K32" i="11" s="1"/>
  <c r="R31" i="11"/>
  <c r="O31" i="11"/>
  <c r="J31" i="11"/>
  <c r="K31" i="11" s="1"/>
  <c r="R30" i="11"/>
  <c r="O30" i="11"/>
  <c r="J30" i="11"/>
  <c r="K30" i="11" s="1"/>
  <c r="R29" i="11"/>
  <c r="O29" i="11"/>
  <c r="J29" i="11"/>
  <c r="K29" i="11" s="1"/>
  <c r="R28" i="11"/>
  <c r="O28" i="11"/>
  <c r="J28" i="11"/>
  <c r="K28" i="11" s="1"/>
  <c r="R27" i="11"/>
  <c r="O27" i="11"/>
  <c r="J27" i="11"/>
  <c r="K27" i="11" s="1"/>
  <c r="R26" i="11"/>
  <c r="O26" i="11"/>
  <c r="J26" i="11"/>
  <c r="K26" i="11" s="1"/>
  <c r="R25" i="11"/>
  <c r="O25" i="11"/>
  <c r="J25" i="11"/>
  <c r="K25" i="11" s="1"/>
  <c r="R24" i="11"/>
  <c r="O24" i="11"/>
  <c r="J24" i="11"/>
  <c r="K24" i="11" s="1"/>
  <c r="R23" i="11"/>
  <c r="O23" i="11"/>
  <c r="J23" i="11"/>
  <c r="K23" i="11" s="1"/>
  <c r="R22" i="11"/>
  <c r="O22" i="11"/>
  <c r="J22" i="11"/>
  <c r="K22" i="11" s="1"/>
  <c r="R21" i="11"/>
  <c r="O21" i="11"/>
  <c r="J21" i="11"/>
  <c r="K21" i="11" s="1"/>
  <c r="R20" i="11"/>
  <c r="O20" i="11"/>
  <c r="J20" i="11"/>
  <c r="K20" i="11" s="1"/>
  <c r="R19" i="11"/>
  <c r="O19" i="11"/>
  <c r="J19" i="11"/>
  <c r="K19" i="11" s="1"/>
  <c r="R18" i="11"/>
  <c r="O18" i="11"/>
  <c r="J18" i="11"/>
  <c r="K18" i="11" s="1"/>
  <c r="R17" i="11"/>
  <c r="O17" i="11"/>
  <c r="J17" i="11"/>
  <c r="K17" i="11" s="1"/>
  <c r="R16" i="11"/>
  <c r="O16" i="11"/>
  <c r="J16" i="11"/>
  <c r="K16" i="11" s="1"/>
  <c r="R15" i="11"/>
  <c r="O15" i="11"/>
  <c r="J15" i="11"/>
  <c r="K15" i="11" s="1"/>
  <c r="R14" i="11"/>
  <c r="O14" i="11"/>
  <c r="J14" i="11"/>
  <c r="K14" i="11" s="1"/>
  <c r="R13" i="11"/>
  <c r="O13" i="11"/>
  <c r="J13" i="11"/>
  <c r="K13" i="11" s="1"/>
  <c r="R12" i="11"/>
  <c r="O12" i="11"/>
  <c r="J12" i="11"/>
  <c r="K12" i="11" s="1"/>
  <c r="R11" i="11"/>
  <c r="O11" i="11"/>
  <c r="J11" i="11"/>
  <c r="K11" i="11" s="1"/>
  <c r="R10" i="11"/>
  <c r="O10" i="11"/>
  <c r="J10" i="11"/>
  <c r="K10" i="11" s="1"/>
  <c r="R9" i="11"/>
  <c r="O9" i="11"/>
  <c r="J9" i="11"/>
  <c r="K9" i="11" s="1"/>
  <c r="R8" i="11"/>
  <c r="O8" i="11"/>
  <c r="J8" i="11"/>
  <c r="K8" i="11" s="1"/>
  <c r="R7" i="11"/>
  <c r="O7" i="11"/>
  <c r="J7" i="11"/>
  <c r="K7" i="11" s="1"/>
  <c r="R6" i="11"/>
  <c r="O6" i="11"/>
  <c r="J6" i="11"/>
  <c r="K6" i="11" s="1"/>
  <c r="R5" i="11"/>
  <c r="O5" i="11"/>
  <c r="J5" i="11"/>
  <c r="K5" i="11" s="1"/>
  <c r="R4" i="11"/>
  <c r="O4" i="11"/>
  <c r="J4" i="11"/>
  <c r="K4" i="11" s="1"/>
  <c r="R3" i="11"/>
  <c r="O3" i="11"/>
  <c r="J3" i="11"/>
  <c r="K3" i="11" s="1"/>
  <c r="R2" i="11"/>
  <c r="O2" i="11"/>
  <c r="J2" i="11"/>
  <c r="K2" i="11" s="1"/>
  <c r="JG2" i="13"/>
  <c r="JF2" i="13"/>
  <c r="JE2" i="13"/>
  <c r="HH2" i="13"/>
  <c r="HF2" i="13"/>
  <c r="D2" i="12"/>
  <c r="JG1" i="12"/>
  <c r="JF1" i="12"/>
  <c r="JE1" i="12"/>
  <c r="HL1" i="12"/>
  <c r="HK1" i="12"/>
  <c r="HH1" i="12"/>
  <c r="HF1" i="12"/>
  <c r="AD134" i="5"/>
  <c r="AC134" i="5"/>
  <c r="AB134" i="5"/>
  <c r="AA134" i="5"/>
  <c r="Q134" i="5"/>
  <c r="K134" i="5"/>
  <c r="H134" i="5"/>
  <c r="D134" i="5"/>
  <c r="C134" i="5"/>
  <c r="AD133" i="5"/>
  <c r="AC133" i="5"/>
  <c r="AB133" i="5"/>
  <c r="AA133" i="5"/>
  <c r="Q133" i="5"/>
  <c r="K133" i="5"/>
  <c r="H133" i="5"/>
  <c r="D133" i="5"/>
  <c r="C133" i="5"/>
  <c r="AD132" i="5"/>
  <c r="AC132" i="5"/>
  <c r="AB132" i="5"/>
  <c r="AA132" i="5"/>
  <c r="Q132" i="5"/>
  <c r="K132" i="5"/>
  <c r="H132" i="5"/>
  <c r="D132" i="5"/>
  <c r="C132" i="5"/>
  <c r="AD131" i="5"/>
  <c r="AC131" i="5"/>
  <c r="AB131" i="5"/>
  <c r="AA131" i="5"/>
  <c r="Q131" i="5"/>
  <c r="R131" i="5" s="1"/>
  <c r="K131" i="5"/>
  <c r="H131" i="5"/>
  <c r="D131" i="5"/>
  <c r="C131" i="5"/>
  <c r="AD130" i="5"/>
  <c r="AC130" i="5"/>
  <c r="AB130" i="5"/>
  <c r="AA130" i="5"/>
  <c r="Q130" i="5"/>
  <c r="R130" i="5" s="1"/>
  <c r="H130" i="5"/>
  <c r="D130" i="5"/>
  <c r="C130" i="5"/>
  <c r="AD129" i="5"/>
  <c r="AC129" i="5"/>
  <c r="AB129" i="5"/>
  <c r="AA129" i="5"/>
  <c r="Q129" i="5"/>
  <c r="R129" i="5" s="1"/>
  <c r="K129" i="5"/>
  <c r="H129" i="5"/>
  <c r="D129" i="5"/>
  <c r="C129" i="5"/>
  <c r="AD128" i="5"/>
  <c r="AC128" i="5"/>
  <c r="AB128" i="5"/>
  <c r="AA128" i="5"/>
  <c r="Q128" i="5"/>
  <c r="R128" i="5" s="1"/>
  <c r="K128" i="5"/>
  <c r="H128" i="5"/>
  <c r="D128" i="5"/>
  <c r="C128" i="5"/>
  <c r="AD127" i="5"/>
  <c r="AC127" i="5"/>
  <c r="AB127" i="5"/>
  <c r="AA127" i="5"/>
  <c r="Q127" i="5"/>
  <c r="R127" i="5" s="1"/>
  <c r="H127" i="5"/>
  <c r="D127" i="5"/>
  <c r="C127" i="5"/>
  <c r="AD126" i="5"/>
  <c r="AC126" i="5"/>
  <c r="AB126" i="5"/>
  <c r="AA126" i="5"/>
  <c r="Q126" i="5"/>
  <c r="K126" i="5"/>
  <c r="H126" i="5"/>
  <c r="D126" i="5"/>
  <c r="C126" i="5"/>
  <c r="AD125" i="5"/>
  <c r="AC125" i="5"/>
  <c r="AB125" i="5"/>
  <c r="AA125" i="5"/>
  <c r="Q125" i="5"/>
  <c r="K125" i="5"/>
  <c r="H125" i="5"/>
  <c r="D125" i="5"/>
  <c r="C125" i="5"/>
  <c r="AD124" i="5"/>
  <c r="AC124" i="5"/>
  <c r="AB124" i="5"/>
  <c r="AA124" i="5"/>
  <c r="Q124" i="5"/>
  <c r="K124" i="5"/>
  <c r="H124" i="5"/>
  <c r="D124" i="5"/>
  <c r="C124" i="5"/>
  <c r="AD123" i="5"/>
  <c r="AC123" i="5"/>
  <c r="AB123" i="5"/>
  <c r="AA123" i="5"/>
  <c r="Q123" i="5"/>
  <c r="K123" i="5"/>
  <c r="H123" i="5"/>
  <c r="D123" i="5"/>
  <c r="C123" i="5"/>
  <c r="AD122" i="5"/>
  <c r="AC122" i="5"/>
  <c r="AB122" i="5"/>
  <c r="AA122" i="5"/>
  <c r="Q122" i="5"/>
  <c r="K122" i="5"/>
  <c r="H122" i="5"/>
  <c r="D122" i="5"/>
  <c r="C122" i="5"/>
  <c r="AD121" i="5"/>
  <c r="AC121" i="5"/>
  <c r="AB121" i="5"/>
  <c r="AA121" i="5"/>
  <c r="Q121" i="5"/>
  <c r="K121" i="5"/>
  <c r="H121" i="5"/>
  <c r="D121" i="5"/>
  <c r="C121" i="5"/>
  <c r="AD120" i="5"/>
  <c r="AC120" i="5"/>
  <c r="AB120" i="5"/>
  <c r="AA120" i="5"/>
  <c r="Q120" i="5"/>
  <c r="K120" i="5"/>
  <c r="H120" i="5"/>
  <c r="D120" i="5"/>
  <c r="C120" i="5"/>
  <c r="AD119" i="5"/>
  <c r="AC119" i="5"/>
  <c r="AB119" i="5"/>
  <c r="AA119" i="5"/>
  <c r="Q119" i="5"/>
  <c r="K119" i="5"/>
  <c r="H119" i="5"/>
  <c r="D119" i="5"/>
  <c r="C119" i="5"/>
  <c r="AD118" i="5"/>
  <c r="AC118" i="5"/>
  <c r="AB118" i="5"/>
  <c r="AA118" i="5"/>
  <c r="Q118" i="5"/>
  <c r="R118" i="5" s="1"/>
  <c r="K118" i="5"/>
  <c r="H118" i="5"/>
  <c r="D118" i="5"/>
  <c r="C118" i="5"/>
  <c r="AD117" i="5"/>
  <c r="AC117" i="5"/>
  <c r="AB117" i="5"/>
  <c r="AA117" i="5"/>
  <c r="Q117" i="5"/>
  <c r="K117" i="5"/>
  <c r="H117" i="5"/>
  <c r="D117" i="5"/>
  <c r="C117" i="5"/>
  <c r="AD116" i="5"/>
  <c r="AC116" i="5"/>
  <c r="AB116" i="5"/>
  <c r="AA116" i="5"/>
  <c r="Q116" i="5"/>
  <c r="H116" i="5"/>
  <c r="D116" i="5"/>
  <c r="C116" i="5"/>
  <c r="AD115" i="5"/>
  <c r="AC115" i="5"/>
  <c r="AB115" i="5"/>
  <c r="AA115" i="5"/>
  <c r="Q115" i="5"/>
  <c r="H115" i="5"/>
  <c r="D115" i="5"/>
  <c r="C115" i="5"/>
  <c r="AD114" i="5"/>
  <c r="AC114" i="5"/>
  <c r="AB114" i="5"/>
  <c r="AA114" i="5"/>
  <c r="Q114" i="5"/>
  <c r="K114" i="5"/>
  <c r="H114" i="5"/>
  <c r="D114" i="5"/>
  <c r="C114" i="5"/>
  <c r="AD113" i="5"/>
  <c r="AC113" i="5"/>
  <c r="AB113" i="5"/>
  <c r="AA113" i="5"/>
  <c r="Q113" i="5"/>
  <c r="K113" i="5"/>
  <c r="H113" i="5"/>
  <c r="D113" i="5"/>
  <c r="C113" i="5"/>
  <c r="AD112" i="5"/>
  <c r="AC112" i="5"/>
  <c r="AB112" i="5"/>
  <c r="AA112" i="5"/>
  <c r="Q112" i="5"/>
  <c r="H112" i="5"/>
  <c r="D112" i="5"/>
  <c r="C112" i="5"/>
  <c r="AD111" i="5"/>
  <c r="AC111" i="5"/>
  <c r="AB111" i="5"/>
  <c r="AA111" i="5"/>
  <c r="Q111" i="5"/>
  <c r="K111" i="5"/>
  <c r="H111" i="5"/>
  <c r="D111" i="5"/>
  <c r="C111" i="5"/>
  <c r="AD110" i="5"/>
  <c r="AC110" i="5"/>
  <c r="AB110" i="5"/>
  <c r="AA110" i="5"/>
  <c r="Q110" i="5"/>
  <c r="H110" i="5"/>
  <c r="D110" i="5"/>
  <c r="C110" i="5"/>
  <c r="AD109" i="5"/>
  <c r="AC109" i="5"/>
  <c r="AB109" i="5"/>
  <c r="AA109" i="5"/>
  <c r="Q109" i="5"/>
  <c r="K109" i="5"/>
  <c r="H109" i="5"/>
  <c r="D109" i="5"/>
  <c r="C109" i="5"/>
  <c r="AD108" i="5"/>
  <c r="AC108" i="5"/>
  <c r="AB108" i="5"/>
  <c r="AA108" i="5"/>
  <c r="Q108" i="5"/>
  <c r="H108" i="5"/>
  <c r="D108" i="5"/>
  <c r="C108" i="5"/>
  <c r="AD107" i="5"/>
  <c r="AC107" i="5"/>
  <c r="AB107" i="5"/>
  <c r="AA107" i="5"/>
  <c r="Q107" i="5"/>
  <c r="K107" i="5"/>
  <c r="H107" i="5"/>
  <c r="D107" i="5"/>
  <c r="C107" i="5"/>
  <c r="AD106" i="5"/>
  <c r="AC106" i="5"/>
  <c r="AB106" i="5"/>
  <c r="AA106" i="5"/>
  <c r="Q106" i="5"/>
  <c r="K106" i="5"/>
  <c r="H106" i="5"/>
  <c r="D106" i="5"/>
  <c r="C106" i="5"/>
  <c r="AD105" i="5"/>
  <c r="AC105" i="5"/>
  <c r="AB105" i="5"/>
  <c r="AA105" i="5"/>
  <c r="Q105" i="5"/>
  <c r="H105" i="5"/>
  <c r="D105" i="5"/>
  <c r="C105" i="5"/>
  <c r="AD104" i="5"/>
  <c r="AC104" i="5"/>
  <c r="AB104" i="5"/>
  <c r="AA104" i="5"/>
  <c r="Q104" i="5"/>
  <c r="H104" i="5"/>
  <c r="D104" i="5"/>
  <c r="C104" i="5"/>
  <c r="AD103" i="5"/>
  <c r="AC103" i="5"/>
  <c r="AB103" i="5"/>
  <c r="AA103" i="5"/>
  <c r="Q103" i="5"/>
  <c r="H103" i="5"/>
  <c r="D103" i="5"/>
  <c r="C103" i="5"/>
  <c r="AD102" i="5"/>
  <c r="AC102" i="5"/>
  <c r="AB102" i="5"/>
  <c r="AA102" i="5"/>
  <c r="Q102" i="5"/>
  <c r="H102" i="5"/>
  <c r="D102" i="5"/>
  <c r="C102" i="5"/>
  <c r="AD101" i="5"/>
  <c r="AC101" i="5"/>
  <c r="AB101" i="5"/>
  <c r="AA101" i="5"/>
  <c r="Q101" i="5"/>
  <c r="K101" i="5"/>
  <c r="H101" i="5"/>
  <c r="D101" i="5"/>
  <c r="C101" i="5"/>
  <c r="AD100" i="5"/>
  <c r="AC100" i="5"/>
  <c r="AB100" i="5"/>
  <c r="AA100" i="5"/>
  <c r="Q100" i="5"/>
  <c r="H100" i="5"/>
  <c r="D100" i="5"/>
  <c r="C100" i="5"/>
  <c r="AD99" i="5"/>
  <c r="AC99" i="5"/>
  <c r="AB99" i="5"/>
  <c r="AA99" i="5"/>
  <c r="Q99" i="5"/>
  <c r="H99" i="5"/>
  <c r="D99" i="5"/>
  <c r="C99" i="5"/>
  <c r="AD98" i="5"/>
  <c r="AC98" i="5"/>
  <c r="AB98" i="5"/>
  <c r="AA98" i="5"/>
  <c r="Q98" i="5"/>
  <c r="H98" i="5"/>
  <c r="D98" i="5"/>
  <c r="C98" i="5"/>
  <c r="AD97" i="5"/>
  <c r="AC97" i="5"/>
  <c r="AB97" i="5"/>
  <c r="AA97" i="5"/>
  <c r="Q97" i="5"/>
  <c r="H97" i="5"/>
  <c r="D97" i="5"/>
  <c r="C97" i="5"/>
  <c r="AD96" i="5"/>
  <c r="AC96" i="5"/>
  <c r="AB96" i="5"/>
  <c r="AA96" i="5"/>
  <c r="Q96" i="5"/>
  <c r="H96" i="5"/>
  <c r="D96" i="5"/>
  <c r="C96" i="5"/>
  <c r="AD95" i="5"/>
  <c r="AC95" i="5"/>
  <c r="AB95" i="5"/>
  <c r="AA95" i="5"/>
  <c r="Q95" i="5"/>
  <c r="K95" i="5"/>
  <c r="H95" i="5"/>
  <c r="D95" i="5"/>
  <c r="C95" i="5"/>
  <c r="AD94" i="5"/>
  <c r="AC94" i="5"/>
  <c r="AB94" i="5"/>
  <c r="AA94" i="5"/>
  <c r="Q94" i="5"/>
  <c r="H94" i="5"/>
  <c r="D94" i="5"/>
  <c r="C94" i="5"/>
  <c r="AD93" i="5"/>
  <c r="AC93" i="5"/>
  <c r="AB93" i="5"/>
  <c r="AA93" i="5"/>
  <c r="Q93" i="5"/>
  <c r="K93" i="5"/>
  <c r="H93" i="5"/>
  <c r="D93" i="5"/>
  <c r="C93" i="5"/>
  <c r="AD92" i="5"/>
  <c r="AC92" i="5"/>
  <c r="AB92" i="5"/>
  <c r="AA92" i="5"/>
  <c r="Q92" i="5"/>
  <c r="K92" i="5"/>
  <c r="H92" i="5"/>
  <c r="D92" i="5"/>
  <c r="C92" i="5"/>
  <c r="AD91" i="5"/>
  <c r="AC91" i="5"/>
  <c r="AB91" i="5"/>
  <c r="AA91" i="5"/>
  <c r="Q91" i="5"/>
  <c r="K91" i="5"/>
  <c r="H91" i="5"/>
  <c r="D91" i="5"/>
  <c r="C91" i="5"/>
  <c r="AD90" i="5"/>
  <c r="AC90" i="5"/>
  <c r="AB90" i="5"/>
  <c r="AA90" i="5"/>
  <c r="Q90" i="5"/>
  <c r="H90" i="5"/>
  <c r="D90" i="5"/>
  <c r="C90" i="5"/>
  <c r="AD89" i="5"/>
  <c r="AC89" i="5"/>
  <c r="AB89" i="5"/>
  <c r="AA89" i="5"/>
  <c r="Q89" i="5"/>
  <c r="K89" i="5"/>
  <c r="H89" i="5"/>
  <c r="D89" i="5"/>
  <c r="C89" i="5"/>
  <c r="AD88" i="5"/>
  <c r="AC88" i="5"/>
  <c r="AB88" i="5"/>
  <c r="AA88" i="5"/>
  <c r="Q88" i="5"/>
  <c r="K88" i="5"/>
  <c r="H88" i="5"/>
  <c r="D88" i="5"/>
  <c r="C88" i="5"/>
  <c r="AD87" i="5"/>
  <c r="AC87" i="5"/>
  <c r="AB87" i="5"/>
  <c r="AA87" i="5"/>
  <c r="Q87" i="5"/>
  <c r="K87" i="5"/>
  <c r="H87" i="5"/>
  <c r="D87" i="5"/>
  <c r="C87" i="5"/>
  <c r="AD86" i="5"/>
  <c r="AC86" i="5"/>
  <c r="AB86" i="5"/>
  <c r="AA86" i="5"/>
  <c r="Q86" i="5"/>
  <c r="K86" i="5"/>
  <c r="H86" i="5"/>
  <c r="D86" i="5"/>
  <c r="C86" i="5"/>
  <c r="AD85" i="5"/>
  <c r="AC85" i="5"/>
  <c r="AB85" i="5"/>
  <c r="AA85" i="5"/>
  <c r="Q85" i="5"/>
  <c r="H85" i="5"/>
  <c r="D85" i="5"/>
  <c r="C85" i="5"/>
  <c r="AD84" i="5"/>
  <c r="AC84" i="5"/>
  <c r="AB84" i="5"/>
  <c r="AA84" i="5"/>
  <c r="Q84" i="5"/>
  <c r="H84" i="5"/>
  <c r="D84" i="5"/>
  <c r="C84" i="5"/>
  <c r="AD83" i="5"/>
  <c r="AC83" i="5"/>
  <c r="AB83" i="5"/>
  <c r="AA83" i="5"/>
  <c r="Q83" i="5"/>
  <c r="H83" i="5"/>
  <c r="D83" i="5"/>
  <c r="C83" i="5"/>
  <c r="AD82" i="5"/>
  <c r="AC82" i="5"/>
  <c r="AB82" i="5"/>
  <c r="AA82" i="5"/>
  <c r="Q82" i="5"/>
  <c r="H82" i="5"/>
  <c r="D82" i="5"/>
  <c r="C82" i="5"/>
  <c r="AD81" i="5"/>
  <c r="AC81" i="5"/>
  <c r="AB81" i="5"/>
  <c r="AA81" i="5"/>
  <c r="Q81" i="5"/>
  <c r="K81" i="5"/>
  <c r="H81" i="5"/>
  <c r="D81" i="5"/>
  <c r="C81" i="5"/>
  <c r="AD80" i="5"/>
  <c r="AC80" i="5"/>
  <c r="AB80" i="5"/>
  <c r="AA80" i="5"/>
  <c r="Q80" i="5"/>
  <c r="K80" i="5"/>
  <c r="H80" i="5"/>
  <c r="D80" i="5"/>
  <c r="C80" i="5"/>
  <c r="AD79" i="5"/>
  <c r="AC79" i="5"/>
  <c r="AB79" i="5"/>
  <c r="AA79" i="5"/>
  <c r="Q79" i="5"/>
  <c r="K79" i="5"/>
  <c r="H79" i="5"/>
  <c r="D79" i="5"/>
  <c r="C79" i="5"/>
  <c r="AD78" i="5"/>
  <c r="AC78" i="5"/>
  <c r="AB78" i="5"/>
  <c r="AA78" i="5"/>
  <c r="Q78" i="5"/>
  <c r="K78" i="5"/>
  <c r="H78" i="5"/>
  <c r="D78" i="5"/>
  <c r="C78" i="5"/>
  <c r="AD77" i="5"/>
  <c r="AC77" i="5"/>
  <c r="AB77" i="5"/>
  <c r="AA77" i="5"/>
  <c r="Q77" i="5"/>
  <c r="K77" i="5"/>
  <c r="H77" i="5"/>
  <c r="D77" i="5"/>
  <c r="C77" i="5"/>
  <c r="AD76" i="5"/>
  <c r="AC76" i="5"/>
  <c r="AB76" i="5"/>
  <c r="AA76" i="5"/>
  <c r="Q76" i="5"/>
  <c r="H76" i="5"/>
  <c r="D76" i="5"/>
  <c r="C76" i="5"/>
  <c r="AD75" i="5"/>
  <c r="AC75" i="5"/>
  <c r="AB75" i="5"/>
  <c r="AA75" i="5"/>
  <c r="Q75" i="5"/>
  <c r="K75" i="5"/>
  <c r="H75" i="5"/>
  <c r="D75" i="5"/>
  <c r="C75" i="5"/>
  <c r="AD74" i="5"/>
  <c r="AC74" i="5"/>
  <c r="AB74" i="5"/>
  <c r="AA74" i="5"/>
  <c r="Q74" i="5"/>
  <c r="H74" i="5"/>
  <c r="D74" i="5"/>
  <c r="C74" i="5"/>
  <c r="AD73" i="5"/>
  <c r="AC73" i="5"/>
  <c r="AB73" i="5"/>
  <c r="AA73" i="5"/>
  <c r="Q73" i="5"/>
  <c r="H73" i="5"/>
  <c r="D73" i="5"/>
  <c r="C73" i="5"/>
  <c r="AD72" i="5"/>
  <c r="AC72" i="5"/>
  <c r="AB72" i="5"/>
  <c r="AA72" i="5"/>
  <c r="Q72" i="5"/>
  <c r="K72" i="5"/>
  <c r="H72" i="5"/>
  <c r="D72" i="5"/>
  <c r="C72" i="5"/>
  <c r="AD71" i="5"/>
  <c r="AC71" i="5"/>
  <c r="AB71" i="5"/>
  <c r="AA71" i="5"/>
  <c r="Q71" i="5"/>
  <c r="K71" i="5"/>
  <c r="H71" i="5"/>
  <c r="D71" i="5"/>
  <c r="C71" i="5"/>
  <c r="AD70" i="5"/>
  <c r="AC70" i="5"/>
  <c r="AB70" i="5"/>
  <c r="AA70" i="5"/>
  <c r="Q70" i="5"/>
  <c r="H70" i="5"/>
  <c r="D70" i="5"/>
  <c r="C70" i="5"/>
  <c r="AD69" i="5"/>
  <c r="AC69" i="5"/>
  <c r="AB69" i="5"/>
  <c r="AA69" i="5"/>
  <c r="Q69" i="5"/>
  <c r="H69" i="5"/>
  <c r="D69" i="5"/>
  <c r="C69" i="5"/>
  <c r="AD68" i="5"/>
  <c r="AC68" i="5"/>
  <c r="AB68" i="5"/>
  <c r="AA68" i="5"/>
  <c r="Q68" i="5"/>
  <c r="K68" i="5"/>
  <c r="H68" i="5"/>
  <c r="D68" i="5"/>
  <c r="C68" i="5"/>
  <c r="AD67" i="5"/>
  <c r="AC67" i="5"/>
  <c r="AB67" i="5"/>
  <c r="AA67" i="5"/>
  <c r="Q67" i="5"/>
  <c r="K67" i="5"/>
  <c r="H67" i="5"/>
  <c r="D67" i="5"/>
  <c r="C67" i="5"/>
  <c r="AD66" i="5"/>
  <c r="AC66" i="5"/>
  <c r="AB66" i="5"/>
  <c r="AA66" i="5"/>
  <c r="Q66" i="5"/>
  <c r="K66" i="5"/>
  <c r="H66" i="5"/>
  <c r="D66" i="5"/>
  <c r="C66" i="5"/>
  <c r="AD65" i="5"/>
  <c r="AC65" i="5"/>
  <c r="AB65" i="5"/>
  <c r="AA65" i="5"/>
  <c r="Q65" i="5"/>
  <c r="R65" i="5" s="1"/>
  <c r="H65" i="5"/>
  <c r="D65" i="5"/>
  <c r="C65" i="5"/>
  <c r="AD64" i="5"/>
  <c r="AC64" i="5"/>
  <c r="AB64" i="5"/>
  <c r="AA64" i="5"/>
  <c r="Q64" i="5"/>
  <c r="R64" i="5" s="1"/>
  <c r="K64" i="5"/>
  <c r="H64" i="5"/>
  <c r="D64" i="5"/>
  <c r="C64" i="5"/>
  <c r="AD63" i="5"/>
  <c r="AC63" i="5"/>
  <c r="AB63" i="5"/>
  <c r="AA63" i="5"/>
  <c r="Q63" i="5"/>
  <c r="H63" i="5"/>
  <c r="D63" i="5"/>
  <c r="C63" i="5"/>
  <c r="AD62" i="5"/>
  <c r="AC62" i="5"/>
  <c r="AB62" i="5"/>
  <c r="AA62" i="5"/>
  <c r="Q62" i="5"/>
  <c r="K62" i="5"/>
  <c r="H62" i="5"/>
  <c r="D62" i="5"/>
  <c r="C62" i="5"/>
  <c r="AD61" i="5"/>
  <c r="AC61" i="5"/>
  <c r="AB61" i="5"/>
  <c r="AA61" i="5"/>
  <c r="Q61" i="5"/>
  <c r="H61" i="5"/>
  <c r="D61" i="5"/>
  <c r="C61" i="5"/>
  <c r="AD60" i="5"/>
  <c r="AC60" i="5"/>
  <c r="AB60" i="5"/>
  <c r="AA60" i="5"/>
  <c r="Q60" i="5"/>
  <c r="H60" i="5"/>
  <c r="D60" i="5"/>
  <c r="C60" i="5"/>
  <c r="AD59" i="5"/>
  <c r="AC59" i="5"/>
  <c r="AB59" i="5"/>
  <c r="AA59" i="5"/>
  <c r="Q59" i="5"/>
  <c r="K59" i="5"/>
  <c r="H59" i="5"/>
  <c r="D59" i="5"/>
  <c r="C59" i="5"/>
  <c r="AD58" i="5"/>
  <c r="AC58" i="5"/>
  <c r="AB58" i="5"/>
  <c r="AA58" i="5"/>
  <c r="Q58" i="5"/>
  <c r="H58" i="5"/>
  <c r="D58" i="5"/>
  <c r="C58" i="5"/>
  <c r="AD57" i="5"/>
  <c r="AC57" i="5"/>
  <c r="AB57" i="5"/>
  <c r="AA57" i="5"/>
  <c r="Q57" i="5"/>
  <c r="K57" i="5"/>
  <c r="H57" i="5"/>
  <c r="D57" i="5"/>
  <c r="C57" i="5"/>
  <c r="AD56" i="5"/>
  <c r="AC56" i="5"/>
  <c r="AB56" i="5"/>
  <c r="AA56" i="5"/>
  <c r="Q56" i="5"/>
  <c r="H56" i="5"/>
  <c r="D56" i="5"/>
  <c r="C56" i="5"/>
  <c r="AD55" i="5"/>
  <c r="AC55" i="5"/>
  <c r="AB55" i="5"/>
  <c r="AA55" i="5"/>
  <c r="Q55" i="5"/>
  <c r="K55" i="5"/>
  <c r="H55" i="5"/>
  <c r="D55" i="5"/>
  <c r="C55" i="5"/>
  <c r="AD54" i="5"/>
  <c r="AC54" i="5"/>
  <c r="AB54" i="5"/>
  <c r="AA54" i="5"/>
  <c r="Q54" i="5"/>
  <c r="H54" i="5"/>
  <c r="D54" i="5"/>
  <c r="C54" i="5"/>
  <c r="AD53" i="5"/>
  <c r="AC53" i="5"/>
  <c r="AB53" i="5"/>
  <c r="AA53" i="5"/>
  <c r="Q53" i="5"/>
  <c r="H53" i="5"/>
  <c r="D53" i="5"/>
  <c r="C53" i="5"/>
  <c r="AD52" i="5"/>
  <c r="AC52" i="5"/>
  <c r="AB52" i="5"/>
  <c r="AA52" i="5"/>
  <c r="Q52" i="5"/>
  <c r="K52" i="5"/>
  <c r="H52" i="5"/>
  <c r="D52" i="5"/>
  <c r="C52" i="5"/>
  <c r="AD51" i="5"/>
  <c r="AC51" i="5"/>
  <c r="AB51" i="5"/>
  <c r="AA51" i="5"/>
  <c r="Q51" i="5"/>
  <c r="H51" i="5"/>
  <c r="D51" i="5"/>
  <c r="C51" i="5"/>
  <c r="AD50" i="5"/>
  <c r="AC50" i="5"/>
  <c r="AB50" i="5"/>
  <c r="AA50" i="5"/>
  <c r="Q50" i="5"/>
  <c r="H50" i="5"/>
  <c r="D50" i="5"/>
  <c r="C50" i="5"/>
  <c r="AD49" i="5"/>
  <c r="AC49" i="5"/>
  <c r="AB49" i="5"/>
  <c r="AA49" i="5"/>
  <c r="Q49" i="5"/>
  <c r="H49" i="5"/>
  <c r="D49" i="5"/>
  <c r="C49" i="5"/>
  <c r="AD48" i="5"/>
  <c r="AC48" i="5"/>
  <c r="AB48" i="5"/>
  <c r="AA48" i="5"/>
  <c r="Q48" i="5"/>
  <c r="K48" i="5"/>
  <c r="H48" i="5"/>
  <c r="D48" i="5"/>
  <c r="C48" i="5"/>
  <c r="AD47" i="5"/>
  <c r="AC47" i="5"/>
  <c r="AB47" i="5"/>
  <c r="AA47" i="5"/>
  <c r="Q47" i="5"/>
  <c r="H47" i="5"/>
  <c r="D47" i="5"/>
  <c r="C47" i="5"/>
  <c r="AD46" i="5"/>
  <c r="AC46" i="5"/>
  <c r="AB46" i="5"/>
  <c r="AA46" i="5"/>
  <c r="Q46" i="5"/>
  <c r="H46" i="5"/>
  <c r="D46" i="5"/>
  <c r="C46" i="5"/>
  <c r="AD45" i="5"/>
  <c r="AC45" i="5"/>
  <c r="AB45" i="5"/>
  <c r="AA45" i="5"/>
  <c r="Q45" i="5"/>
  <c r="H45" i="5"/>
  <c r="D45" i="5"/>
  <c r="C45" i="5"/>
  <c r="AD44" i="5"/>
  <c r="AC44" i="5"/>
  <c r="AB44" i="5"/>
  <c r="AA44" i="5"/>
  <c r="Q44" i="5"/>
  <c r="H44" i="5"/>
  <c r="D44" i="5"/>
  <c r="C44" i="5"/>
  <c r="AD43" i="5"/>
  <c r="AC43" i="5"/>
  <c r="AB43" i="5"/>
  <c r="AA43" i="5"/>
  <c r="Q43" i="5"/>
  <c r="K43" i="5"/>
  <c r="H43" i="5"/>
  <c r="D43" i="5"/>
  <c r="C43" i="5"/>
  <c r="AD42" i="5"/>
  <c r="AC42" i="5"/>
  <c r="AB42" i="5"/>
  <c r="AA42" i="5"/>
  <c r="Q42" i="5"/>
  <c r="H42" i="5"/>
  <c r="D42" i="5"/>
  <c r="C42" i="5"/>
  <c r="AD41" i="5"/>
  <c r="AC41" i="5"/>
  <c r="AB41" i="5"/>
  <c r="AA41" i="5"/>
  <c r="Q41" i="5"/>
  <c r="H41" i="5"/>
  <c r="D41" i="5"/>
  <c r="C41" i="5"/>
  <c r="AD40" i="5"/>
  <c r="AC40" i="5"/>
  <c r="AB40" i="5"/>
  <c r="AA40" i="5"/>
  <c r="Q40" i="5"/>
  <c r="K40" i="5"/>
  <c r="H40" i="5"/>
  <c r="D40" i="5"/>
  <c r="C40" i="5"/>
  <c r="AD39" i="5"/>
  <c r="AC39" i="5"/>
  <c r="AB39" i="5"/>
  <c r="AA39" i="5"/>
  <c r="Q39" i="5"/>
  <c r="K39" i="5"/>
  <c r="H39" i="5"/>
  <c r="D39" i="5"/>
  <c r="C39" i="5"/>
  <c r="AD38" i="5"/>
  <c r="AC38" i="5"/>
  <c r="AB38" i="5"/>
  <c r="AA38" i="5"/>
  <c r="Q38" i="5"/>
  <c r="H38" i="5"/>
  <c r="D38" i="5"/>
  <c r="C38" i="5"/>
  <c r="AD37" i="5"/>
  <c r="AC37" i="5"/>
  <c r="AB37" i="5"/>
  <c r="AA37" i="5"/>
  <c r="Q37" i="5"/>
  <c r="H37" i="5"/>
  <c r="D37" i="5"/>
  <c r="C37" i="5"/>
  <c r="AD36" i="5"/>
  <c r="AC36" i="5"/>
  <c r="AB36" i="5"/>
  <c r="AA36" i="5"/>
  <c r="Q36" i="5"/>
  <c r="K36" i="5"/>
  <c r="H36" i="5"/>
  <c r="D36" i="5"/>
  <c r="C36" i="5"/>
  <c r="AD35" i="5"/>
  <c r="AC35" i="5"/>
  <c r="AB35" i="5"/>
  <c r="AA35" i="5"/>
  <c r="Q35" i="5"/>
  <c r="K35" i="5"/>
  <c r="H35" i="5"/>
  <c r="D35" i="5"/>
  <c r="C35" i="5"/>
  <c r="AD34" i="5"/>
  <c r="AC34" i="5"/>
  <c r="AB34" i="5"/>
  <c r="AA34" i="5"/>
  <c r="Q34" i="5"/>
  <c r="K34" i="5"/>
  <c r="H34" i="5"/>
  <c r="D34" i="5"/>
  <c r="C34" i="5"/>
  <c r="AD33" i="5"/>
  <c r="AC33" i="5"/>
  <c r="AB33" i="5"/>
  <c r="AA33" i="5"/>
  <c r="Q33" i="5"/>
  <c r="H33" i="5"/>
  <c r="D33" i="5"/>
  <c r="C33" i="5"/>
  <c r="AD32" i="5"/>
  <c r="AC32" i="5"/>
  <c r="AB32" i="5"/>
  <c r="AA32" i="5"/>
  <c r="Q32" i="5"/>
  <c r="H32" i="5"/>
  <c r="D32" i="5"/>
  <c r="C32" i="5"/>
  <c r="AD31" i="5"/>
  <c r="AC31" i="5"/>
  <c r="AB31" i="5"/>
  <c r="AA31" i="5"/>
  <c r="Q31" i="5"/>
  <c r="K31" i="5"/>
  <c r="H31" i="5"/>
  <c r="D31" i="5"/>
  <c r="C31" i="5"/>
  <c r="AD30" i="5"/>
  <c r="AC30" i="5"/>
  <c r="AB30" i="5"/>
  <c r="AA30" i="5"/>
  <c r="Q30" i="5"/>
  <c r="K30" i="5"/>
  <c r="H30" i="5"/>
  <c r="D30" i="5"/>
  <c r="C30" i="5"/>
  <c r="AD29" i="5"/>
  <c r="AC29" i="5"/>
  <c r="AB29" i="5"/>
  <c r="AA29" i="5"/>
  <c r="Q29" i="5"/>
  <c r="K29" i="5"/>
  <c r="H29" i="5"/>
  <c r="D29" i="5"/>
  <c r="C29" i="5"/>
  <c r="AD28" i="5"/>
  <c r="AC28" i="5"/>
  <c r="AB28" i="5"/>
  <c r="AA28" i="5"/>
  <c r="Q28" i="5"/>
  <c r="K28" i="5"/>
  <c r="H28" i="5"/>
  <c r="D28" i="5"/>
  <c r="C28" i="5"/>
  <c r="AD27" i="5"/>
  <c r="AC27" i="5"/>
  <c r="AB27" i="5"/>
  <c r="AA27" i="5"/>
  <c r="Q27" i="5"/>
  <c r="H27" i="5"/>
  <c r="D27" i="5"/>
  <c r="C27" i="5"/>
  <c r="AD26" i="5"/>
  <c r="AC26" i="5"/>
  <c r="AB26" i="5"/>
  <c r="AA26" i="5"/>
  <c r="Q26" i="5"/>
  <c r="H26" i="5"/>
  <c r="D26" i="5"/>
  <c r="C26" i="5"/>
  <c r="AD25" i="5"/>
  <c r="AC25" i="5"/>
  <c r="AB25" i="5"/>
  <c r="AA25" i="5"/>
  <c r="Q25" i="5"/>
  <c r="K25" i="5"/>
  <c r="H25" i="5"/>
  <c r="D25" i="5"/>
  <c r="C25" i="5"/>
  <c r="AD24" i="5"/>
  <c r="AC24" i="5"/>
  <c r="AB24" i="5"/>
  <c r="AA24" i="5"/>
  <c r="Q24" i="5"/>
  <c r="K24" i="5"/>
  <c r="H24" i="5"/>
  <c r="D24" i="5"/>
  <c r="C24" i="5"/>
  <c r="AD23" i="5"/>
  <c r="AC23" i="5"/>
  <c r="AB23" i="5"/>
  <c r="AA23" i="5"/>
  <c r="Q23" i="5"/>
  <c r="K23" i="5"/>
  <c r="H23" i="5"/>
  <c r="D23" i="5"/>
  <c r="C23" i="5"/>
  <c r="AD22" i="5"/>
  <c r="AC22" i="5"/>
  <c r="AB22" i="5"/>
  <c r="AA22" i="5"/>
  <c r="Q22" i="5"/>
  <c r="K22" i="5"/>
  <c r="H22" i="5"/>
  <c r="D22" i="5"/>
  <c r="C22" i="5"/>
  <c r="AD21" i="5"/>
  <c r="AC21" i="5"/>
  <c r="AB21" i="5"/>
  <c r="AA21" i="5"/>
  <c r="Q21" i="5"/>
  <c r="K21" i="5"/>
  <c r="H21" i="5"/>
  <c r="D21" i="5"/>
  <c r="C21" i="5"/>
  <c r="AD20" i="5"/>
  <c r="AC20" i="5"/>
  <c r="AB20" i="5"/>
  <c r="AA20" i="5"/>
  <c r="Q20" i="5"/>
  <c r="K20" i="5"/>
  <c r="H20" i="5"/>
  <c r="D20" i="5"/>
  <c r="C20" i="5"/>
  <c r="AD19" i="5"/>
  <c r="AC19" i="5"/>
  <c r="AB19" i="5"/>
  <c r="AA19" i="5"/>
  <c r="Q19" i="5"/>
  <c r="H19" i="5"/>
  <c r="D19" i="5"/>
  <c r="C19" i="5"/>
  <c r="AD18" i="5"/>
  <c r="AC18" i="5"/>
  <c r="AB18" i="5"/>
  <c r="AA18" i="5"/>
  <c r="Q18" i="5"/>
  <c r="K18" i="5"/>
  <c r="H18" i="5"/>
  <c r="D18" i="5"/>
  <c r="C18" i="5"/>
  <c r="AD17" i="5"/>
  <c r="AC17" i="5"/>
  <c r="AB17" i="5"/>
  <c r="AA17" i="5"/>
  <c r="Q17" i="5"/>
  <c r="H17" i="5"/>
  <c r="D17" i="5"/>
  <c r="C17" i="5"/>
  <c r="AD16" i="5"/>
  <c r="AC16" i="5"/>
  <c r="AB16" i="5"/>
  <c r="AA16" i="5"/>
  <c r="Q16" i="5"/>
  <c r="H16" i="5"/>
  <c r="D16" i="5"/>
  <c r="C16" i="5"/>
  <c r="AD15" i="5"/>
  <c r="AC15" i="5"/>
  <c r="AB15" i="5"/>
  <c r="AA15" i="5"/>
  <c r="Q15" i="5"/>
  <c r="H15" i="5"/>
  <c r="D15" i="5"/>
  <c r="C15" i="5"/>
  <c r="AD14" i="5"/>
  <c r="AC14" i="5"/>
  <c r="AB14" i="5"/>
  <c r="AA14" i="5"/>
  <c r="Q14" i="5"/>
  <c r="K14" i="5"/>
  <c r="H14" i="5"/>
  <c r="D14" i="5"/>
  <c r="C14" i="5"/>
  <c r="AD13" i="5"/>
  <c r="AC13" i="5"/>
  <c r="AB13" i="5"/>
  <c r="AA13" i="5"/>
  <c r="Q13" i="5"/>
  <c r="H13" i="5"/>
  <c r="D13" i="5"/>
  <c r="C13" i="5"/>
  <c r="AD12" i="5"/>
  <c r="AC12" i="5"/>
  <c r="AB12" i="5"/>
  <c r="AA12" i="5"/>
  <c r="Q12" i="5"/>
  <c r="K12" i="5"/>
  <c r="H12" i="5"/>
  <c r="D12" i="5"/>
  <c r="C12" i="5"/>
  <c r="AD11" i="5"/>
  <c r="AC11" i="5"/>
  <c r="AB11" i="5"/>
  <c r="AA11" i="5"/>
  <c r="Q11" i="5"/>
  <c r="K11" i="5"/>
  <c r="H11" i="5"/>
  <c r="D11" i="5"/>
  <c r="C11" i="5"/>
  <c r="AD10" i="5"/>
  <c r="AC10" i="5"/>
  <c r="AB10" i="5"/>
  <c r="AA10" i="5"/>
  <c r="Q10" i="5"/>
  <c r="K10" i="5"/>
  <c r="H10" i="5"/>
  <c r="D10" i="5"/>
  <c r="C10" i="5"/>
  <c r="AD9" i="5"/>
  <c r="AC9" i="5"/>
  <c r="AB9" i="5"/>
  <c r="AA9" i="5"/>
  <c r="Q9" i="5"/>
  <c r="K9" i="5"/>
  <c r="H9" i="5"/>
  <c r="D9" i="5"/>
  <c r="C9" i="5"/>
  <c r="AD8" i="5"/>
  <c r="AC8" i="5"/>
  <c r="AB8" i="5"/>
  <c r="AA8" i="5"/>
  <c r="Q8" i="5"/>
  <c r="H8" i="5"/>
  <c r="D8" i="5"/>
  <c r="C8" i="5"/>
  <c r="AD7" i="5"/>
  <c r="AC7" i="5"/>
  <c r="AB7" i="5"/>
  <c r="AA7" i="5"/>
  <c r="Q7" i="5"/>
  <c r="H7" i="5"/>
  <c r="D7" i="5"/>
  <c r="C7" i="5"/>
  <c r="AD6" i="5"/>
  <c r="AC6" i="5"/>
  <c r="AB6" i="5"/>
  <c r="AA6" i="5"/>
  <c r="Q6" i="5"/>
  <c r="K6" i="5"/>
  <c r="H6" i="5"/>
  <c r="D6" i="5"/>
  <c r="C6" i="5"/>
  <c r="AD5" i="5"/>
  <c r="AC5" i="5"/>
  <c r="AB5" i="5"/>
  <c r="AA5" i="5"/>
  <c r="Q5" i="5"/>
  <c r="K5" i="5"/>
  <c r="H5" i="5"/>
  <c r="D5" i="5"/>
  <c r="C5" i="5"/>
  <c r="AD4" i="5"/>
  <c r="AC4" i="5"/>
  <c r="AB4" i="5"/>
  <c r="AA4" i="5"/>
  <c r="Q4" i="5"/>
  <c r="H4" i="5"/>
  <c r="D4" i="5"/>
  <c r="C4" i="5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Q2" i="5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2" i="5" s="1"/>
  <c r="O2" i="5"/>
  <c r="P2" i="5" s="1"/>
  <c r="C2" i="5"/>
  <c r="D2" i="5" s="1"/>
  <c r="E2" i="5" s="1"/>
  <c r="F2" i="5" s="1"/>
  <c r="G2" i="5" s="1"/>
  <c r="H2" i="5" s="1"/>
  <c r="I2" i="5" s="1"/>
  <c r="J2" i="5" s="1"/>
  <c r="K2" i="5" s="1"/>
  <c r="L2" i="5" s="1"/>
  <c r="M2" i="5" s="1"/>
  <c r="D3" i="7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W585" i="19"/>
  <c r="W584" i="19"/>
  <c r="W583" i="19"/>
  <c r="W582" i="19"/>
  <c r="W581" i="19"/>
  <c r="W580" i="19"/>
  <c r="W579" i="19"/>
  <c r="W578" i="19"/>
  <c r="W577" i="19"/>
  <c r="W576" i="19"/>
  <c r="W575" i="19"/>
  <c r="W574" i="19"/>
  <c r="W573" i="19"/>
  <c r="W572" i="19"/>
  <c r="W571" i="19"/>
  <c r="W570" i="19"/>
  <c r="W569" i="19"/>
  <c r="W568" i="19"/>
  <c r="W567" i="19"/>
  <c r="W566" i="19"/>
  <c r="W565" i="19"/>
  <c r="W564" i="19"/>
  <c r="W563" i="19"/>
  <c r="W562" i="19"/>
  <c r="W561" i="19"/>
  <c r="W560" i="19"/>
  <c r="W559" i="19"/>
  <c r="W558" i="19"/>
  <c r="W557" i="19"/>
  <c r="W556" i="19"/>
  <c r="W555" i="19"/>
  <c r="W554" i="19"/>
  <c r="W553" i="19"/>
  <c r="W552" i="19"/>
  <c r="W551" i="19"/>
  <c r="W550" i="19"/>
  <c r="W549" i="19"/>
  <c r="W548" i="19"/>
  <c r="W547" i="19"/>
  <c r="W546" i="19"/>
  <c r="W545" i="19"/>
  <c r="W544" i="19"/>
  <c r="W543" i="19"/>
  <c r="W542" i="19"/>
  <c r="W541" i="19"/>
  <c r="W540" i="19"/>
  <c r="W539" i="19"/>
  <c r="W538" i="19"/>
  <c r="W537" i="19"/>
  <c r="W536" i="19"/>
  <c r="W535" i="19"/>
  <c r="W534" i="19"/>
  <c r="W533" i="19"/>
  <c r="W532" i="19"/>
  <c r="W531" i="19"/>
  <c r="W530" i="19"/>
  <c r="W529" i="19"/>
  <c r="W528" i="19"/>
  <c r="W527" i="19"/>
  <c r="W526" i="19"/>
  <c r="W525" i="19"/>
  <c r="W524" i="19"/>
  <c r="W523" i="19"/>
  <c r="W522" i="19"/>
  <c r="W521" i="19"/>
  <c r="W520" i="19"/>
  <c r="W519" i="19"/>
  <c r="W518" i="19"/>
  <c r="W517" i="19"/>
  <c r="W516" i="19"/>
  <c r="W515" i="19"/>
  <c r="W514" i="19"/>
  <c r="W513" i="19"/>
  <c r="W512" i="19"/>
  <c r="W511" i="19"/>
  <c r="W510" i="19"/>
  <c r="W509" i="19"/>
  <c r="W508" i="19"/>
  <c r="W507" i="19"/>
  <c r="W506" i="19"/>
  <c r="W505" i="19"/>
  <c r="W504" i="19"/>
  <c r="W503" i="19"/>
  <c r="W502" i="19"/>
  <c r="W501" i="19"/>
  <c r="W500" i="19"/>
  <c r="W499" i="19"/>
  <c r="W498" i="19"/>
  <c r="W497" i="19"/>
  <c r="W496" i="19"/>
  <c r="W495" i="19"/>
  <c r="W494" i="19"/>
  <c r="W493" i="19"/>
  <c r="W492" i="19"/>
  <c r="W491" i="19"/>
  <c r="W490" i="19"/>
  <c r="W489" i="19"/>
  <c r="W488" i="19"/>
  <c r="W487" i="19"/>
  <c r="W486" i="19"/>
  <c r="W485" i="19"/>
  <c r="W484" i="19"/>
  <c r="W483" i="19"/>
  <c r="W482" i="19"/>
  <c r="W481" i="19"/>
  <c r="W480" i="19"/>
  <c r="W479" i="19"/>
  <c r="W478" i="19"/>
  <c r="W477" i="19"/>
  <c r="W476" i="19"/>
  <c r="W475" i="19"/>
  <c r="W474" i="19"/>
  <c r="W473" i="19"/>
  <c r="W472" i="19"/>
  <c r="W471" i="19"/>
  <c r="W470" i="19"/>
  <c r="W469" i="19"/>
  <c r="W468" i="19"/>
  <c r="W467" i="19"/>
  <c r="W466" i="19"/>
  <c r="W465" i="19"/>
  <c r="W464" i="19"/>
  <c r="W463" i="19"/>
  <c r="W462" i="19"/>
  <c r="W461" i="19"/>
  <c r="W460" i="19"/>
  <c r="W459" i="19"/>
  <c r="W458" i="19"/>
  <c r="W457" i="19"/>
  <c r="W456" i="19"/>
  <c r="W455" i="19"/>
  <c r="W454" i="19"/>
  <c r="W453" i="19"/>
  <c r="W452" i="19"/>
  <c r="W451" i="19"/>
  <c r="W450" i="19"/>
  <c r="W449" i="19"/>
  <c r="W448" i="19"/>
  <c r="W447" i="19"/>
  <c r="W446" i="19"/>
  <c r="W445" i="19"/>
  <c r="W444" i="19"/>
  <c r="W443" i="19"/>
  <c r="W442" i="19"/>
  <c r="W441" i="19"/>
  <c r="W440" i="19"/>
  <c r="W439" i="19"/>
  <c r="W438" i="19"/>
  <c r="W437" i="19"/>
  <c r="W436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W20" i="19"/>
  <c r="W19" i="19"/>
  <c r="W18" i="19"/>
  <c r="W17" i="19"/>
  <c r="W16" i="19"/>
  <c r="W15" i="19"/>
  <c r="W14" i="19"/>
  <c r="W13" i="19"/>
  <c r="W12" i="19"/>
  <c r="W11" i="19"/>
  <c r="W10" i="19"/>
  <c r="W9" i="19"/>
  <c r="W8" i="19"/>
  <c r="W7" i="19"/>
  <c r="W6" i="19"/>
  <c r="W5" i="19"/>
  <c r="W4" i="19"/>
  <c r="B4" i="19"/>
  <c r="W3" i="19"/>
  <c r="G3" i="19"/>
  <c r="H3" i="19" s="1"/>
  <c r="D3" i="19"/>
  <c r="C3" i="19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9" i="18"/>
  <c r="W8" i="18"/>
  <c r="W7" i="18"/>
  <c r="W6" i="18"/>
  <c r="W5" i="18"/>
  <c r="W4" i="18"/>
  <c r="W3" i="18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PB130" i="1"/>
  <c r="PA130" i="1"/>
  <c r="OZ130" i="1"/>
  <c r="OS130" i="1"/>
  <c r="OR130" i="1"/>
  <c r="OQ130" i="1"/>
  <c r="OP130" i="1"/>
  <c r="OO130" i="1"/>
  <c r="ON130" i="1"/>
  <c r="OM130" i="1"/>
  <c r="OL130" i="1"/>
  <c r="OK130" i="1"/>
  <c r="OJ130" i="1"/>
  <c r="OI130" i="1"/>
  <c r="OH130" i="1"/>
  <c r="H130" i="1"/>
  <c r="G130" i="1"/>
  <c r="D130" i="1"/>
  <c r="C130" i="1"/>
  <c r="PB129" i="1"/>
  <c r="PA129" i="1"/>
  <c r="OZ129" i="1"/>
  <c r="OS129" i="1"/>
  <c r="OR129" i="1"/>
  <c r="OQ129" i="1"/>
  <c r="OP129" i="1"/>
  <c r="OO129" i="1"/>
  <c r="ON129" i="1"/>
  <c r="OM129" i="1"/>
  <c r="OL129" i="1"/>
  <c r="OK129" i="1"/>
  <c r="OJ129" i="1"/>
  <c r="OI129" i="1"/>
  <c r="OH129" i="1"/>
  <c r="H129" i="1"/>
  <c r="G129" i="1"/>
  <c r="D129" i="1"/>
  <c r="C129" i="1"/>
  <c r="PB128" i="1"/>
  <c r="PA128" i="1"/>
  <c r="OZ128" i="1"/>
  <c r="OS128" i="1"/>
  <c r="OR128" i="1"/>
  <c r="OQ128" i="1"/>
  <c r="OP128" i="1"/>
  <c r="OO128" i="1"/>
  <c r="ON128" i="1"/>
  <c r="OM128" i="1"/>
  <c r="OL128" i="1"/>
  <c r="OK128" i="1"/>
  <c r="OJ128" i="1"/>
  <c r="OI128" i="1"/>
  <c r="OH128" i="1"/>
  <c r="H128" i="1"/>
  <c r="G128" i="1"/>
  <c r="D128" i="1"/>
  <c r="C128" i="1"/>
  <c r="PB127" i="1"/>
  <c r="PA127" i="1"/>
  <c r="OZ127" i="1"/>
  <c r="OS127" i="1"/>
  <c r="OR127" i="1"/>
  <c r="OQ127" i="1"/>
  <c r="OP127" i="1"/>
  <c r="OO127" i="1"/>
  <c r="ON127" i="1"/>
  <c r="OM127" i="1"/>
  <c r="OL127" i="1"/>
  <c r="OK127" i="1"/>
  <c r="OJ127" i="1"/>
  <c r="OI127" i="1"/>
  <c r="OH127" i="1"/>
  <c r="H127" i="1"/>
  <c r="G127" i="1"/>
  <c r="D127" i="1"/>
  <c r="C127" i="1"/>
  <c r="PB126" i="1"/>
  <c r="PA126" i="1"/>
  <c r="OZ126" i="1"/>
  <c r="OS126" i="1"/>
  <c r="OR126" i="1"/>
  <c r="OQ126" i="1"/>
  <c r="OP126" i="1"/>
  <c r="OO126" i="1"/>
  <c r="ON126" i="1"/>
  <c r="OM126" i="1"/>
  <c r="OL126" i="1"/>
  <c r="OK126" i="1"/>
  <c r="OJ126" i="1"/>
  <c r="OI126" i="1"/>
  <c r="OH126" i="1"/>
  <c r="H126" i="1"/>
  <c r="G126" i="1"/>
  <c r="D126" i="1"/>
  <c r="C126" i="1"/>
  <c r="PB125" i="1"/>
  <c r="PA125" i="1"/>
  <c r="OZ125" i="1"/>
  <c r="OS125" i="1"/>
  <c r="OR125" i="1"/>
  <c r="OQ125" i="1"/>
  <c r="OP125" i="1"/>
  <c r="OO125" i="1"/>
  <c r="ON125" i="1"/>
  <c r="OM125" i="1"/>
  <c r="OL125" i="1"/>
  <c r="OK125" i="1"/>
  <c r="OJ125" i="1"/>
  <c r="OI125" i="1"/>
  <c r="OH125" i="1"/>
  <c r="H125" i="1"/>
  <c r="G125" i="1"/>
  <c r="D125" i="1"/>
  <c r="C125" i="1"/>
  <c r="PB124" i="1"/>
  <c r="PA124" i="1"/>
  <c r="OZ124" i="1"/>
  <c r="OS124" i="1"/>
  <c r="OR124" i="1"/>
  <c r="OQ124" i="1"/>
  <c r="OP124" i="1"/>
  <c r="OO124" i="1"/>
  <c r="ON124" i="1"/>
  <c r="OM124" i="1"/>
  <c r="OL124" i="1"/>
  <c r="OK124" i="1"/>
  <c r="OJ124" i="1"/>
  <c r="OI124" i="1"/>
  <c r="OH124" i="1"/>
  <c r="H124" i="1"/>
  <c r="G124" i="1"/>
  <c r="D124" i="1"/>
  <c r="C124" i="1"/>
  <c r="PB123" i="1"/>
  <c r="PA123" i="1"/>
  <c r="OZ123" i="1"/>
  <c r="OS123" i="1"/>
  <c r="OR123" i="1"/>
  <c r="OQ123" i="1"/>
  <c r="OP123" i="1"/>
  <c r="OO123" i="1"/>
  <c r="ON123" i="1"/>
  <c r="OM123" i="1"/>
  <c r="OL123" i="1"/>
  <c r="OK123" i="1"/>
  <c r="OJ123" i="1"/>
  <c r="OI123" i="1"/>
  <c r="OH123" i="1"/>
  <c r="H123" i="1"/>
  <c r="G123" i="1"/>
  <c r="D123" i="1"/>
  <c r="C123" i="1"/>
  <c r="PB122" i="1"/>
  <c r="PA122" i="1"/>
  <c r="OZ122" i="1"/>
  <c r="OS122" i="1"/>
  <c r="OR122" i="1"/>
  <c r="OQ122" i="1"/>
  <c r="OP122" i="1"/>
  <c r="OO122" i="1"/>
  <c r="ON122" i="1"/>
  <c r="OM122" i="1"/>
  <c r="OL122" i="1"/>
  <c r="OK122" i="1"/>
  <c r="OJ122" i="1"/>
  <c r="OI122" i="1"/>
  <c r="OH122" i="1"/>
  <c r="H122" i="1"/>
  <c r="G122" i="1"/>
  <c r="D122" i="1"/>
  <c r="C122" i="1"/>
  <c r="PB121" i="1"/>
  <c r="PA121" i="1"/>
  <c r="OZ121" i="1"/>
  <c r="OS121" i="1"/>
  <c r="OR121" i="1"/>
  <c r="OQ121" i="1"/>
  <c r="OP121" i="1"/>
  <c r="OO121" i="1"/>
  <c r="ON121" i="1"/>
  <c r="OM121" i="1"/>
  <c r="OL121" i="1"/>
  <c r="OK121" i="1"/>
  <c r="OJ121" i="1"/>
  <c r="OI121" i="1"/>
  <c r="OH121" i="1"/>
  <c r="H121" i="1"/>
  <c r="G121" i="1"/>
  <c r="D121" i="1"/>
  <c r="C121" i="1"/>
  <c r="PB120" i="1"/>
  <c r="PA120" i="1"/>
  <c r="OZ120" i="1"/>
  <c r="OS120" i="1"/>
  <c r="OR120" i="1"/>
  <c r="OQ120" i="1"/>
  <c r="OP120" i="1"/>
  <c r="OO120" i="1"/>
  <c r="ON120" i="1"/>
  <c r="OM120" i="1"/>
  <c r="OL120" i="1"/>
  <c r="OK120" i="1"/>
  <c r="OJ120" i="1"/>
  <c r="OI120" i="1"/>
  <c r="OH120" i="1"/>
  <c r="H120" i="1"/>
  <c r="G120" i="1"/>
  <c r="D120" i="1"/>
  <c r="C120" i="1"/>
  <c r="PB119" i="1"/>
  <c r="PA119" i="1"/>
  <c r="OZ119" i="1"/>
  <c r="OS119" i="1"/>
  <c r="OR119" i="1"/>
  <c r="OQ119" i="1"/>
  <c r="OP119" i="1"/>
  <c r="OO119" i="1"/>
  <c r="ON119" i="1"/>
  <c r="OM119" i="1"/>
  <c r="OL119" i="1"/>
  <c r="OK119" i="1"/>
  <c r="OJ119" i="1"/>
  <c r="OI119" i="1"/>
  <c r="OH119" i="1"/>
  <c r="H119" i="1"/>
  <c r="G119" i="1"/>
  <c r="D119" i="1"/>
  <c r="C119" i="1"/>
  <c r="PB118" i="1"/>
  <c r="PA118" i="1"/>
  <c r="OZ118" i="1"/>
  <c r="OS118" i="1"/>
  <c r="OR118" i="1"/>
  <c r="OQ118" i="1"/>
  <c r="OP118" i="1"/>
  <c r="OO118" i="1"/>
  <c r="ON118" i="1"/>
  <c r="OM118" i="1"/>
  <c r="OL118" i="1"/>
  <c r="OK118" i="1"/>
  <c r="OJ118" i="1"/>
  <c r="OI118" i="1"/>
  <c r="OH118" i="1"/>
  <c r="H118" i="1"/>
  <c r="G118" i="1"/>
  <c r="D118" i="1"/>
  <c r="C118" i="1"/>
  <c r="PB117" i="1"/>
  <c r="PA117" i="1"/>
  <c r="OZ117" i="1"/>
  <c r="OS117" i="1"/>
  <c r="OR117" i="1"/>
  <c r="OQ117" i="1"/>
  <c r="OP117" i="1"/>
  <c r="OO117" i="1"/>
  <c r="ON117" i="1"/>
  <c r="OM117" i="1"/>
  <c r="OL117" i="1"/>
  <c r="OK117" i="1"/>
  <c r="OJ117" i="1"/>
  <c r="OI117" i="1"/>
  <c r="OH117" i="1"/>
  <c r="H117" i="1"/>
  <c r="G117" i="1"/>
  <c r="D117" i="1"/>
  <c r="C117" i="1"/>
  <c r="PB116" i="1"/>
  <c r="PA116" i="1"/>
  <c r="OZ116" i="1"/>
  <c r="OS116" i="1"/>
  <c r="OR116" i="1"/>
  <c r="OQ116" i="1"/>
  <c r="OP116" i="1"/>
  <c r="OO116" i="1"/>
  <c r="ON116" i="1"/>
  <c r="OM116" i="1"/>
  <c r="OL116" i="1"/>
  <c r="OK116" i="1"/>
  <c r="OJ116" i="1"/>
  <c r="OI116" i="1"/>
  <c r="OH116" i="1"/>
  <c r="H116" i="1"/>
  <c r="G116" i="1"/>
  <c r="D116" i="1"/>
  <c r="C116" i="1"/>
  <c r="PB115" i="1"/>
  <c r="PA115" i="1"/>
  <c r="OZ115" i="1"/>
  <c r="OS115" i="1"/>
  <c r="OR115" i="1"/>
  <c r="OQ115" i="1"/>
  <c r="OP115" i="1"/>
  <c r="OO115" i="1"/>
  <c r="ON115" i="1"/>
  <c r="OM115" i="1"/>
  <c r="OL115" i="1"/>
  <c r="OK115" i="1"/>
  <c r="OJ115" i="1"/>
  <c r="OI115" i="1"/>
  <c r="OH115" i="1"/>
  <c r="H115" i="1"/>
  <c r="G115" i="1"/>
  <c r="D115" i="1"/>
  <c r="C115" i="1"/>
  <c r="PB114" i="1"/>
  <c r="PA114" i="1"/>
  <c r="OZ114" i="1"/>
  <c r="OS114" i="1"/>
  <c r="OR114" i="1"/>
  <c r="OQ114" i="1"/>
  <c r="OP114" i="1"/>
  <c r="OO114" i="1"/>
  <c r="ON114" i="1"/>
  <c r="OM114" i="1"/>
  <c r="OL114" i="1"/>
  <c r="OK114" i="1"/>
  <c r="OJ114" i="1"/>
  <c r="OI114" i="1"/>
  <c r="OH114" i="1"/>
  <c r="H114" i="1"/>
  <c r="G114" i="1"/>
  <c r="D114" i="1"/>
  <c r="C114" i="1"/>
  <c r="PB113" i="1"/>
  <c r="PA113" i="1"/>
  <c r="OZ113" i="1"/>
  <c r="OS113" i="1"/>
  <c r="OR113" i="1"/>
  <c r="OQ113" i="1"/>
  <c r="OP113" i="1"/>
  <c r="OO113" i="1"/>
  <c r="ON113" i="1"/>
  <c r="OM113" i="1"/>
  <c r="OL113" i="1"/>
  <c r="OK113" i="1"/>
  <c r="OJ113" i="1"/>
  <c r="OI113" i="1"/>
  <c r="OH113" i="1"/>
  <c r="H113" i="1"/>
  <c r="G113" i="1"/>
  <c r="D113" i="1"/>
  <c r="C113" i="1"/>
  <c r="PB112" i="1"/>
  <c r="PA112" i="1"/>
  <c r="OZ112" i="1"/>
  <c r="OS112" i="1"/>
  <c r="OR112" i="1"/>
  <c r="OQ112" i="1"/>
  <c r="OP112" i="1"/>
  <c r="OO112" i="1"/>
  <c r="ON112" i="1"/>
  <c r="OM112" i="1"/>
  <c r="OL112" i="1"/>
  <c r="OK112" i="1"/>
  <c r="OJ112" i="1"/>
  <c r="OI112" i="1"/>
  <c r="OH112" i="1"/>
  <c r="H112" i="1"/>
  <c r="G112" i="1"/>
  <c r="D112" i="1"/>
  <c r="C112" i="1"/>
  <c r="PB111" i="1"/>
  <c r="PA111" i="1"/>
  <c r="OZ111" i="1"/>
  <c r="OS111" i="1"/>
  <c r="OR111" i="1"/>
  <c r="OQ111" i="1"/>
  <c r="OP111" i="1"/>
  <c r="OO111" i="1"/>
  <c r="ON111" i="1"/>
  <c r="OM111" i="1"/>
  <c r="OL111" i="1"/>
  <c r="OK111" i="1"/>
  <c r="OJ111" i="1"/>
  <c r="OI111" i="1"/>
  <c r="OH111" i="1"/>
  <c r="H111" i="1"/>
  <c r="G111" i="1"/>
  <c r="D111" i="1"/>
  <c r="C111" i="1"/>
  <c r="PB110" i="1"/>
  <c r="PA110" i="1"/>
  <c r="OZ110" i="1"/>
  <c r="OS110" i="1"/>
  <c r="OR110" i="1"/>
  <c r="OQ110" i="1"/>
  <c r="OP110" i="1"/>
  <c r="OO110" i="1"/>
  <c r="ON110" i="1"/>
  <c r="OM110" i="1"/>
  <c r="OL110" i="1"/>
  <c r="OK110" i="1"/>
  <c r="OJ110" i="1"/>
  <c r="OI110" i="1"/>
  <c r="OH110" i="1"/>
  <c r="H110" i="1"/>
  <c r="G110" i="1"/>
  <c r="D110" i="1"/>
  <c r="C110" i="1"/>
  <c r="PB109" i="1"/>
  <c r="PA109" i="1"/>
  <c r="OZ109" i="1"/>
  <c r="OS109" i="1"/>
  <c r="OR109" i="1"/>
  <c r="OQ109" i="1"/>
  <c r="OP109" i="1"/>
  <c r="OO109" i="1"/>
  <c r="ON109" i="1"/>
  <c r="OM109" i="1"/>
  <c r="OL109" i="1"/>
  <c r="OK109" i="1"/>
  <c r="OJ109" i="1"/>
  <c r="OI109" i="1"/>
  <c r="OH109" i="1"/>
  <c r="H109" i="1"/>
  <c r="G109" i="1"/>
  <c r="D109" i="1"/>
  <c r="C109" i="1"/>
  <c r="PB108" i="1"/>
  <c r="PA108" i="1"/>
  <c r="OZ108" i="1"/>
  <c r="OS108" i="1"/>
  <c r="OR108" i="1"/>
  <c r="OQ108" i="1"/>
  <c r="OP108" i="1"/>
  <c r="OO108" i="1"/>
  <c r="ON108" i="1"/>
  <c r="OM108" i="1"/>
  <c r="OL108" i="1"/>
  <c r="OK108" i="1"/>
  <c r="OJ108" i="1"/>
  <c r="OI108" i="1"/>
  <c r="OH108" i="1"/>
  <c r="H108" i="1"/>
  <c r="G108" i="1"/>
  <c r="D108" i="1"/>
  <c r="C108" i="1"/>
  <c r="PB107" i="1"/>
  <c r="PA107" i="1"/>
  <c r="OZ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H107" i="1"/>
  <c r="G107" i="1"/>
  <c r="D107" i="1"/>
  <c r="C107" i="1"/>
  <c r="PB106" i="1"/>
  <c r="PA106" i="1"/>
  <c r="OZ106" i="1"/>
  <c r="OS106" i="1"/>
  <c r="OR106" i="1"/>
  <c r="OQ106" i="1"/>
  <c r="OP106" i="1"/>
  <c r="OO106" i="1"/>
  <c r="ON106" i="1"/>
  <c r="OM106" i="1"/>
  <c r="OL106" i="1"/>
  <c r="OK106" i="1"/>
  <c r="OJ106" i="1"/>
  <c r="OI106" i="1"/>
  <c r="OH106" i="1"/>
  <c r="H106" i="1"/>
  <c r="G106" i="1"/>
  <c r="D106" i="1"/>
  <c r="C106" i="1"/>
  <c r="PB105" i="1"/>
  <c r="PA105" i="1"/>
  <c r="OZ105" i="1"/>
  <c r="OS105" i="1"/>
  <c r="OR105" i="1"/>
  <c r="OQ105" i="1"/>
  <c r="OP105" i="1"/>
  <c r="OO105" i="1"/>
  <c r="ON105" i="1"/>
  <c r="OM105" i="1"/>
  <c r="OL105" i="1"/>
  <c r="OK105" i="1"/>
  <c r="OJ105" i="1"/>
  <c r="OI105" i="1"/>
  <c r="OH105" i="1"/>
  <c r="H105" i="1"/>
  <c r="G105" i="1"/>
  <c r="D105" i="1"/>
  <c r="C105" i="1"/>
  <c r="PB104" i="1"/>
  <c r="PA104" i="1"/>
  <c r="OZ104" i="1"/>
  <c r="OS104" i="1"/>
  <c r="OR104" i="1"/>
  <c r="OQ104" i="1"/>
  <c r="OP104" i="1"/>
  <c r="OO104" i="1"/>
  <c r="ON104" i="1"/>
  <c r="OM104" i="1"/>
  <c r="OL104" i="1"/>
  <c r="OK104" i="1"/>
  <c r="OJ104" i="1"/>
  <c r="OI104" i="1"/>
  <c r="OH104" i="1"/>
  <c r="H104" i="1"/>
  <c r="G104" i="1"/>
  <c r="D104" i="1"/>
  <c r="C104" i="1"/>
  <c r="PB103" i="1"/>
  <c r="PA103" i="1"/>
  <c r="OZ103" i="1"/>
  <c r="OS103" i="1"/>
  <c r="OR103" i="1"/>
  <c r="OQ103" i="1"/>
  <c r="OP103" i="1"/>
  <c r="OO103" i="1"/>
  <c r="ON103" i="1"/>
  <c r="OM103" i="1"/>
  <c r="OL103" i="1"/>
  <c r="OK103" i="1"/>
  <c r="OJ103" i="1"/>
  <c r="OI103" i="1"/>
  <c r="OH103" i="1"/>
  <c r="H103" i="1"/>
  <c r="G103" i="1"/>
  <c r="D103" i="1"/>
  <c r="C103" i="1"/>
  <c r="PB102" i="1"/>
  <c r="PA102" i="1"/>
  <c r="OZ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H102" i="1"/>
  <c r="G102" i="1"/>
  <c r="D102" i="1"/>
  <c r="C102" i="1"/>
  <c r="PB101" i="1"/>
  <c r="PA101" i="1"/>
  <c r="OZ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H101" i="1"/>
  <c r="G101" i="1"/>
  <c r="D101" i="1"/>
  <c r="C101" i="1"/>
  <c r="PB100" i="1"/>
  <c r="PA100" i="1"/>
  <c r="OZ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H100" i="1"/>
  <c r="G100" i="1"/>
  <c r="D100" i="1"/>
  <c r="C100" i="1"/>
  <c r="PB99" i="1"/>
  <c r="PA99" i="1"/>
  <c r="OZ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H99" i="1"/>
  <c r="G99" i="1"/>
  <c r="D99" i="1"/>
  <c r="C99" i="1"/>
  <c r="PB98" i="1"/>
  <c r="PA98" i="1"/>
  <c r="OZ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H98" i="1"/>
  <c r="G98" i="1"/>
  <c r="D98" i="1"/>
  <c r="C98" i="1"/>
  <c r="PB97" i="1"/>
  <c r="PA97" i="1"/>
  <c r="OZ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H97" i="1"/>
  <c r="G97" i="1"/>
  <c r="D97" i="1"/>
  <c r="C97" i="1"/>
  <c r="PB96" i="1"/>
  <c r="PA96" i="1"/>
  <c r="OZ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H96" i="1"/>
  <c r="G96" i="1"/>
  <c r="D96" i="1"/>
  <c r="C96" i="1"/>
  <c r="PB95" i="1"/>
  <c r="PA95" i="1"/>
  <c r="OZ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H95" i="1"/>
  <c r="G95" i="1"/>
  <c r="D95" i="1"/>
  <c r="C95" i="1"/>
  <c r="PB94" i="1"/>
  <c r="PA94" i="1"/>
  <c r="OZ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H94" i="1"/>
  <c r="G94" i="1"/>
  <c r="D94" i="1"/>
  <c r="C94" i="1"/>
  <c r="PB93" i="1"/>
  <c r="PA93" i="1"/>
  <c r="OZ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H93" i="1"/>
  <c r="G93" i="1"/>
  <c r="D93" i="1"/>
  <c r="C93" i="1"/>
  <c r="PB92" i="1"/>
  <c r="PA92" i="1"/>
  <c r="OZ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H92" i="1"/>
  <c r="G92" i="1"/>
  <c r="D92" i="1"/>
  <c r="C92" i="1"/>
  <c r="PB91" i="1"/>
  <c r="PA91" i="1"/>
  <c r="OZ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H91" i="1"/>
  <c r="G91" i="1"/>
  <c r="D91" i="1"/>
  <c r="C91" i="1"/>
  <c r="PB90" i="1"/>
  <c r="PA90" i="1"/>
  <c r="OZ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H90" i="1"/>
  <c r="G90" i="1"/>
  <c r="D90" i="1"/>
  <c r="C90" i="1"/>
  <c r="PB89" i="1"/>
  <c r="PA89" i="1"/>
  <c r="OZ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H89" i="1"/>
  <c r="G89" i="1"/>
  <c r="D89" i="1"/>
  <c r="C89" i="1"/>
  <c r="PB88" i="1"/>
  <c r="PA88" i="1"/>
  <c r="OZ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H88" i="1"/>
  <c r="G88" i="1"/>
  <c r="D88" i="1"/>
  <c r="C88" i="1"/>
  <c r="PB87" i="1"/>
  <c r="PA87" i="1"/>
  <c r="OZ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H87" i="1"/>
  <c r="G87" i="1"/>
  <c r="D87" i="1"/>
  <c r="C87" i="1"/>
  <c r="PB86" i="1"/>
  <c r="PA86" i="1"/>
  <c r="OZ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H86" i="1"/>
  <c r="G86" i="1"/>
  <c r="D86" i="1"/>
  <c r="C86" i="1"/>
  <c r="PB85" i="1"/>
  <c r="PA85" i="1"/>
  <c r="OZ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H85" i="1"/>
  <c r="G85" i="1"/>
  <c r="D85" i="1"/>
  <c r="C85" i="1"/>
  <c r="PB84" i="1"/>
  <c r="PA84" i="1"/>
  <c r="OZ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H84" i="1"/>
  <c r="G84" i="1"/>
  <c r="D84" i="1"/>
  <c r="C84" i="1"/>
  <c r="PB83" i="1"/>
  <c r="PA83" i="1"/>
  <c r="OZ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H83" i="1"/>
  <c r="G83" i="1"/>
  <c r="D83" i="1"/>
  <c r="C83" i="1"/>
  <c r="PB82" i="1"/>
  <c r="PA82" i="1"/>
  <c r="OZ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H82" i="1"/>
  <c r="G82" i="1"/>
  <c r="D82" i="1"/>
  <c r="C82" i="1"/>
  <c r="PB81" i="1"/>
  <c r="PA81" i="1"/>
  <c r="OZ81" i="1"/>
  <c r="OS81" i="1"/>
  <c r="OQ81" i="1"/>
  <c r="OP81" i="1"/>
  <c r="OO81" i="1"/>
  <c r="ON81" i="1"/>
  <c r="OM81" i="1"/>
  <c r="OL81" i="1"/>
  <c r="OK81" i="1"/>
  <c r="OJ81" i="1"/>
  <c r="OI81" i="1"/>
  <c r="OH81" i="1"/>
  <c r="H81" i="1"/>
  <c r="G81" i="1"/>
  <c r="D81" i="1"/>
  <c r="C81" i="1"/>
  <c r="PB80" i="1"/>
  <c r="PA80" i="1"/>
  <c r="OZ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H80" i="1"/>
  <c r="G80" i="1"/>
  <c r="D80" i="1"/>
  <c r="C80" i="1"/>
  <c r="PB79" i="1"/>
  <c r="PA79" i="1"/>
  <c r="OZ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H79" i="1"/>
  <c r="G79" i="1"/>
  <c r="D79" i="1"/>
  <c r="C79" i="1"/>
  <c r="PB78" i="1"/>
  <c r="PA78" i="1"/>
  <c r="OZ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H78" i="1"/>
  <c r="G78" i="1"/>
  <c r="D78" i="1"/>
  <c r="C78" i="1"/>
  <c r="PB77" i="1"/>
  <c r="PA77" i="1"/>
  <c r="OZ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H77" i="1"/>
  <c r="G77" i="1"/>
  <c r="D77" i="1"/>
  <c r="C77" i="1"/>
  <c r="PB76" i="1"/>
  <c r="PA76" i="1"/>
  <c r="OZ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H76" i="1"/>
  <c r="G76" i="1"/>
  <c r="D76" i="1"/>
  <c r="C76" i="1"/>
  <c r="PB75" i="1"/>
  <c r="PA75" i="1"/>
  <c r="OZ75" i="1"/>
  <c r="OS75" i="1"/>
  <c r="OR75" i="1"/>
  <c r="OQ75" i="1"/>
  <c r="OP75" i="1"/>
  <c r="OO75" i="1"/>
  <c r="ON75" i="1"/>
  <c r="OM75" i="1"/>
  <c r="OL75" i="1"/>
  <c r="OK75" i="1"/>
  <c r="OJ75" i="1"/>
  <c r="OI75" i="1"/>
  <c r="H75" i="1"/>
  <c r="G75" i="1"/>
  <c r="D75" i="1"/>
  <c r="C75" i="1"/>
  <c r="PB74" i="1"/>
  <c r="PA74" i="1"/>
  <c r="OZ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H74" i="1"/>
  <c r="G74" i="1"/>
  <c r="D74" i="1"/>
  <c r="C74" i="1"/>
  <c r="PB73" i="1"/>
  <c r="PA73" i="1"/>
  <c r="OZ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H73" i="1"/>
  <c r="G73" i="1"/>
  <c r="D73" i="1"/>
  <c r="C73" i="1"/>
  <c r="PB72" i="1"/>
  <c r="PA72" i="1"/>
  <c r="OZ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H72" i="1"/>
  <c r="G72" i="1"/>
  <c r="D72" i="1"/>
  <c r="C72" i="1"/>
  <c r="PB71" i="1"/>
  <c r="PA71" i="1"/>
  <c r="OZ71" i="1"/>
  <c r="H71" i="1"/>
  <c r="G71" i="1"/>
  <c r="D71" i="1"/>
  <c r="C71" i="1"/>
  <c r="PB70" i="1"/>
  <c r="PA70" i="1"/>
  <c r="OZ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H70" i="1"/>
  <c r="G70" i="1"/>
  <c r="D70" i="1"/>
  <c r="C70" i="1"/>
  <c r="PB69" i="1"/>
  <c r="PA69" i="1"/>
  <c r="OZ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H69" i="1"/>
  <c r="G69" i="1"/>
  <c r="D69" i="1"/>
  <c r="C69" i="1"/>
  <c r="PB68" i="1"/>
  <c r="PA68" i="1"/>
  <c r="OZ68" i="1"/>
  <c r="OS68" i="1"/>
  <c r="OR68" i="1"/>
  <c r="OQ68" i="1"/>
  <c r="OP68" i="1"/>
  <c r="OO68" i="1"/>
  <c r="ON68" i="1"/>
  <c r="OM68" i="1"/>
  <c r="OL68" i="1"/>
  <c r="OK68" i="1"/>
  <c r="OJ68" i="1"/>
  <c r="OI68" i="1"/>
  <c r="OH68" i="1"/>
  <c r="H68" i="1"/>
  <c r="G68" i="1"/>
  <c r="D68" i="1"/>
  <c r="C68" i="1"/>
  <c r="PB67" i="1"/>
  <c r="PA67" i="1"/>
  <c r="OZ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H67" i="1"/>
  <c r="G67" i="1"/>
  <c r="D67" i="1"/>
  <c r="C67" i="1"/>
  <c r="PB66" i="1"/>
  <c r="PA66" i="1"/>
  <c r="OZ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H66" i="1"/>
  <c r="G66" i="1"/>
  <c r="D66" i="1"/>
  <c r="C66" i="1"/>
  <c r="PB65" i="1"/>
  <c r="PA65" i="1"/>
  <c r="OZ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H65" i="1"/>
  <c r="G65" i="1"/>
  <c r="D65" i="1"/>
  <c r="C65" i="1"/>
  <c r="PB64" i="1"/>
  <c r="PA64" i="1"/>
  <c r="OZ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H64" i="1"/>
  <c r="G64" i="1"/>
  <c r="D64" i="1"/>
  <c r="C64" i="1"/>
  <c r="PB63" i="1"/>
  <c r="PA63" i="1"/>
  <c r="OZ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H63" i="1"/>
  <c r="G63" i="1"/>
  <c r="D63" i="1"/>
  <c r="C63" i="1"/>
  <c r="PB62" i="1"/>
  <c r="PA62" i="1"/>
  <c r="OZ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H62" i="1"/>
  <c r="G62" i="1"/>
  <c r="D62" i="1"/>
  <c r="C62" i="1"/>
  <c r="PB61" i="1"/>
  <c r="PA61" i="1"/>
  <c r="OZ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H61" i="1"/>
  <c r="G61" i="1"/>
  <c r="D61" i="1"/>
  <c r="C61" i="1"/>
  <c r="PB60" i="1"/>
  <c r="PA60" i="1"/>
  <c r="OZ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H60" i="1"/>
  <c r="G60" i="1"/>
  <c r="D60" i="1"/>
  <c r="C60" i="1"/>
  <c r="PB59" i="1"/>
  <c r="PA59" i="1"/>
  <c r="OZ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H59" i="1"/>
  <c r="G59" i="1"/>
  <c r="D59" i="1"/>
  <c r="C59" i="1"/>
  <c r="PB58" i="1"/>
  <c r="PA58" i="1"/>
  <c r="OZ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H58" i="1"/>
  <c r="G58" i="1"/>
  <c r="D58" i="1"/>
  <c r="C58" i="1"/>
  <c r="PB57" i="1"/>
  <c r="PA57" i="1"/>
  <c r="OZ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H57" i="1"/>
  <c r="G57" i="1"/>
  <c r="D57" i="1"/>
  <c r="C57" i="1"/>
  <c r="PB56" i="1"/>
  <c r="PA56" i="1"/>
  <c r="OZ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H56" i="1"/>
  <c r="G56" i="1"/>
  <c r="D56" i="1"/>
  <c r="C56" i="1"/>
  <c r="PB55" i="1"/>
  <c r="PA55" i="1"/>
  <c r="OZ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H55" i="1"/>
  <c r="G55" i="1"/>
  <c r="D55" i="1"/>
  <c r="C55" i="1"/>
  <c r="PB54" i="1"/>
  <c r="PA54" i="1"/>
  <c r="OZ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H54" i="1"/>
  <c r="G54" i="1"/>
  <c r="D54" i="1"/>
  <c r="C54" i="1"/>
  <c r="PB53" i="1"/>
  <c r="PA53" i="1"/>
  <c r="OZ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H53" i="1"/>
  <c r="G53" i="1"/>
  <c r="D53" i="1"/>
  <c r="C53" i="1"/>
  <c r="PB52" i="1"/>
  <c r="PA52" i="1"/>
  <c r="OZ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H52" i="1"/>
  <c r="G52" i="1"/>
  <c r="D52" i="1"/>
  <c r="C52" i="1"/>
  <c r="PB51" i="1"/>
  <c r="PA51" i="1"/>
  <c r="OZ51" i="1"/>
  <c r="OS51" i="1"/>
  <c r="OR51" i="1"/>
  <c r="OQ51" i="1"/>
  <c r="OP51" i="1"/>
  <c r="OO51" i="1"/>
  <c r="ON51" i="1"/>
  <c r="OM51" i="1"/>
  <c r="OL51" i="1"/>
  <c r="OK51" i="1"/>
  <c r="OJ51" i="1"/>
  <c r="OI51" i="1"/>
  <c r="OH51" i="1"/>
  <c r="H51" i="1"/>
  <c r="G51" i="1"/>
  <c r="D51" i="1"/>
  <c r="C51" i="1"/>
  <c r="PB50" i="1"/>
  <c r="PA50" i="1"/>
  <c r="OZ50" i="1"/>
  <c r="OS50" i="1"/>
  <c r="OR50" i="1"/>
  <c r="OQ50" i="1"/>
  <c r="OP50" i="1"/>
  <c r="OO50" i="1"/>
  <c r="ON50" i="1"/>
  <c r="OM50" i="1"/>
  <c r="OL50" i="1"/>
  <c r="OK50" i="1"/>
  <c r="OJ50" i="1"/>
  <c r="OI50" i="1"/>
  <c r="OH50" i="1"/>
  <c r="H50" i="1"/>
  <c r="G50" i="1"/>
  <c r="D50" i="1"/>
  <c r="C50" i="1"/>
  <c r="PB49" i="1"/>
  <c r="PA49" i="1"/>
  <c r="OZ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H49" i="1"/>
  <c r="G49" i="1"/>
  <c r="D49" i="1"/>
  <c r="C49" i="1"/>
  <c r="PB48" i="1"/>
  <c r="PA48" i="1"/>
  <c r="OZ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H48" i="1"/>
  <c r="G48" i="1"/>
  <c r="D48" i="1"/>
  <c r="C48" i="1"/>
  <c r="PB47" i="1"/>
  <c r="PA47" i="1"/>
  <c r="OZ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H47" i="1"/>
  <c r="G47" i="1"/>
  <c r="D47" i="1"/>
  <c r="C47" i="1"/>
  <c r="PB46" i="1"/>
  <c r="PA46" i="1"/>
  <c r="OZ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H46" i="1"/>
  <c r="G46" i="1"/>
  <c r="D46" i="1"/>
  <c r="C46" i="1"/>
  <c r="PB45" i="1"/>
  <c r="PA45" i="1"/>
  <c r="OZ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H45" i="1"/>
  <c r="G45" i="1"/>
  <c r="D45" i="1"/>
  <c r="C45" i="1"/>
  <c r="PB44" i="1"/>
  <c r="PA44" i="1"/>
  <c r="OZ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H44" i="1"/>
  <c r="G44" i="1"/>
  <c r="D44" i="1"/>
  <c r="C44" i="1"/>
  <c r="PB43" i="1"/>
  <c r="PA43" i="1"/>
  <c r="OZ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H43" i="1"/>
  <c r="G43" i="1"/>
  <c r="D43" i="1"/>
  <c r="C43" i="1"/>
  <c r="PB42" i="1"/>
  <c r="PA42" i="1"/>
  <c r="OZ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H42" i="1"/>
  <c r="G42" i="1"/>
  <c r="D42" i="1"/>
  <c r="C42" i="1"/>
  <c r="PB41" i="1"/>
  <c r="PA41" i="1"/>
  <c r="OZ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H41" i="1"/>
  <c r="G41" i="1"/>
  <c r="D41" i="1"/>
  <c r="C41" i="1"/>
  <c r="PB40" i="1"/>
  <c r="PA40" i="1"/>
  <c r="OZ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H40" i="1"/>
  <c r="G40" i="1"/>
  <c r="D40" i="1"/>
  <c r="C40" i="1"/>
  <c r="PB39" i="1"/>
  <c r="PA39" i="1"/>
  <c r="OZ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H39" i="1"/>
  <c r="G39" i="1"/>
  <c r="D39" i="1"/>
  <c r="C39" i="1"/>
  <c r="PB38" i="1"/>
  <c r="PA38" i="1"/>
  <c r="OZ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H38" i="1"/>
  <c r="G38" i="1"/>
  <c r="D38" i="1"/>
  <c r="C38" i="1"/>
  <c r="PB37" i="1"/>
  <c r="PA37" i="1"/>
  <c r="OZ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H37" i="1"/>
  <c r="G37" i="1"/>
  <c r="D37" i="1"/>
  <c r="C37" i="1"/>
  <c r="PB36" i="1"/>
  <c r="PA36" i="1"/>
  <c r="OZ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H36" i="1"/>
  <c r="G36" i="1"/>
  <c r="D36" i="1"/>
  <c r="C36" i="1"/>
  <c r="PB35" i="1"/>
  <c r="PA35" i="1"/>
  <c r="OZ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H35" i="1"/>
  <c r="G35" i="1"/>
  <c r="D35" i="1"/>
  <c r="C35" i="1"/>
  <c r="PB34" i="1"/>
  <c r="PA34" i="1"/>
  <c r="OZ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H34" i="1"/>
  <c r="G34" i="1"/>
  <c r="D34" i="1"/>
  <c r="C34" i="1"/>
  <c r="PB33" i="1"/>
  <c r="PA33" i="1"/>
  <c r="OZ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H33" i="1"/>
  <c r="G33" i="1"/>
  <c r="D33" i="1"/>
  <c r="C33" i="1"/>
  <c r="PB32" i="1"/>
  <c r="PA32" i="1"/>
  <c r="OZ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H32" i="1"/>
  <c r="G32" i="1"/>
  <c r="D32" i="1"/>
  <c r="C32" i="1"/>
  <c r="PB31" i="1"/>
  <c r="PA31" i="1"/>
  <c r="OZ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H31" i="1"/>
  <c r="G31" i="1"/>
  <c r="D31" i="1"/>
  <c r="C31" i="1"/>
  <c r="PB30" i="1"/>
  <c r="PA30" i="1"/>
  <c r="OZ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H30" i="1"/>
  <c r="G30" i="1"/>
  <c r="D30" i="1"/>
  <c r="C30" i="1"/>
  <c r="PB29" i="1"/>
  <c r="PA29" i="1"/>
  <c r="OZ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H29" i="1"/>
  <c r="G29" i="1"/>
  <c r="D29" i="1"/>
  <c r="C29" i="1"/>
  <c r="PB28" i="1"/>
  <c r="PA28" i="1"/>
  <c r="OZ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H28" i="1"/>
  <c r="G28" i="1"/>
  <c r="D28" i="1"/>
  <c r="C28" i="1"/>
  <c r="PB27" i="1"/>
  <c r="PA27" i="1"/>
  <c r="OZ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H27" i="1"/>
  <c r="G27" i="1"/>
  <c r="D27" i="1"/>
  <c r="C27" i="1"/>
  <c r="PB26" i="1"/>
  <c r="PA26" i="1"/>
  <c r="OZ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H26" i="1"/>
  <c r="G26" i="1"/>
  <c r="D26" i="1"/>
  <c r="C26" i="1"/>
  <c r="PB25" i="1"/>
  <c r="PA25" i="1"/>
  <c r="OZ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H25" i="1"/>
  <c r="G25" i="1"/>
  <c r="D25" i="1"/>
  <c r="C25" i="1"/>
  <c r="PB24" i="1"/>
  <c r="PA24" i="1"/>
  <c r="OZ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H24" i="1"/>
  <c r="G24" i="1"/>
  <c r="D24" i="1"/>
  <c r="C24" i="1"/>
  <c r="PB23" i="1"/>
  <c r="PA23" i="1"/>
  <c r="OZ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H23" i="1"/>
  <c r="G23" i="1"/>
  <c r="D23" i="1"/>
  <c r="C23" i="1"/>
  <c r="PB22" i="1"/>
  <c r="PA22" i="1"/>
  <c r="OZ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H22" i="1"/>
  <c r="G22" i="1"/>
  <c r="D22" i="1"/>
  <c r="C22" i="1"/>
  <c r="PB21" i="1"/>
  <c r="PA21" i="1"/>
  <c r="OZ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H21" i="1"/>
  <c r="G21" i="1"/>
  <c r="D21" i="1"/>
  <c r="C21" i="1"/>
  <c r="PB20" i="1"/>
  <c r="PA20" i="1"/>
  <c r="OZ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H20" i="1"/>
  <c r="G20" i="1"/>
  <c r="D20" i="1"/>
  <c r="C20" i="1"/>
  <c r="PB19" i="1"/>
  <c r="PA19" i="1"/>
  <c r="OZ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H19" i="1"/>
  <c r="G19" i="1"/>
  <c r="D19" i="1"/>
  <c r="C19" i="1"/>
  <c r="PB18" i="1"/>
  <c r="PA18" i="1"/>
  <c r="OZ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H18" i="1"/>
  <c r="G18" i="1"/>
  <c r="D18" i="1"/>
  <c r="C18" i="1"/>
  <c r="PB17" i="1"/>
  <c r="PA17" i="1"/>
  <c r="OZ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H17" i="1"/>
  <c r="G17" i="1"/>
  <c r="D17" i="1"/>
  <c r="C17" i="1"/>
  <c r="PB16" i="1"/>
  <c r="PA16" i="1"/>
  <c r="OZ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H16" i="1"/>
  <c r="G16" i="1"/>
  <c r="D16" i="1"/>
  <c r="C16" i="1"/>
  <c r="PB15" i="1"/>
  <c r="PA15" i="1"/>
  <c r="OZ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H15" i="1"/>
  <c r="G15" i="1"/>
  <c r="D15" i="1"/>
  <c r="C15" i="1"/>
  <c r="PB14" i="1"/>
  <c r="PA14" i="1"/>
  <c r="OZ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H14" i="1"/>
  <c r="G14" i="1"/>
  <c r="D14" i="1"/>
  <c r="C14" i="1"/>
  <c r="PB13" i="1"/>
  <c r="PA13" i="1"/>
  <c r="OZ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H13" i="1"/>
  <c r="G13" i="1"/>
  <c r="D13" i="1"/>
  <c r="C13" i="1"/>
  <c r="PB12" i="1"/>
  <c r="PA12" i="1"/>
  <c r="OZ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H12" i="1"/>
  <c r="G12" i="1"/>
  <c r="D12" i="1"/>
  <c r="C12" i="1"/>
  <c r="PB11" i="1"/>
  <c r="PA11" i="1"/>
  <c r="OZ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H11" i="1"/>
  <c r="G11" i="1"/>
  <c r="D11" i="1"/>
  <c r="C11" i="1"/>
  <c r="PB10" i="1"/>
  <c r="PA10" i="1"/>
  <c r="OZ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H10" i="1"/>
  <c r="G10" i="1"/>
  <c r="D10" i="1"/>
  <c r="C10" i="1"/>
  <c r="PB9" i="1"/>
  <c r="PA9" i="1"/>
  <c r="OZ9" i="1"/>
  <c r="OS9" i="1"/>
  <c r="OR9" i="1"/>
  <c r="OQ9" i="1"/>
  <c r="OP9" i="1"/>
  <c r="OO9" i="1"/>
  <c r="ON9" i="1"/>
  <c r="OM9" i="1"/>
  <c r="OL9" i="1"/>
  <c r="OK9" i="1"/>
  <c r="OJ9" i="1"/>
  <c r="OI9" i="1"/>
  <c r="OH9" i="1"/>
  <c r="H9" i="1"/>
  <c r="G9" i="1"/>
  <c r="D9" i="1"/>
  <c r="C9" i="1"/>
  <c r="PB8" i="1"/>
  <c r="PA8" i="1"/>
  <c r="OZ8" i="1"/>
  <c r="OS8" i="1"/>
  <c r="OR8" i="1"/>
  <c r="OQ8" i="1"/>
  <c r="OP8" i="1"/>
  <c r="OO8" i="1"/>
  <c r="ON8" i="1"/>
  <c r="OM8" i="1"/>
  <c r="OL8" i="1"/>
  <c r="OK8" i="1"/>
  <c r="OJ8" i="1"/>
  <c r="OI8" i="1"/>
  <c r="OH8" i="1"/>
  <c r="H8" i="1"/>
  <c r="G8" i="1"/>
  <c r="D8" i="1"/>
  <c r="C8" i="1"/>
  <c r="PB7" i="1"/>
  <c r="PA7" i="1"/>
  <c r="OZ7" i="1"/>
  <c r="OS7" i="1"/>
  <c r="OR7" i="1"/>
  <c r="OQ7" i="1"/>
  <c r="OP7" i="1"/>
  <c r="OO7" i="1"/>
  <c r="ON7" i="1"/>
  <c r="OM7" i="1"/>
  <c r="OL7" i="1"/>
  <c r="OK7" i="1"/>
  <c r="OJ7" i="1"/>
  <c r="OI7" i="1"/>
  <c r="OH7" i="1"/>
  <c r="H7" i="1"/>
  <c r="G7" i="1"/>
  <c r="D7" i="1"/>
  <c r="C7" i="1"/>
  <c r="PB6" i="1"/>
  <c r="PA6" i="1"/>
  <c r="OZ6" i="1"/>
  <c r="OS6" i="1"/>
  <c r="OR6" i="1"/>
  <c r="OQ6" i="1"/>
  <c r="OP6" i="1"/>
  <c r="OU6" i="1" s="1"/>
  <c r="OO6" i="1"/>
  <c r="ON6" i="1"/>
  <c r="OM6" i="1"/>
  <c r="OL6" i="1"/>
  <c r="OK6" i="1"/>
  <c r="OJ6" i="1"/>
  <c r="OI6" i="1"/>
  <c r="OH6" i="1"/>
  <c r="OT6" i="1" s="1"/>
  <c r="H6" i="1"/>
  <c r="G6" i="1"/>
  <c r="D6" i="1"/>
  <c r="C6" i="1"/>
  <c r="C3" i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FU3" i="1" s="1"/>
  <c r="FV3" i="1" s="1"/>
  <c r="FW3" i="1" s="1"/>
  <c r="FX3" i="1" s="1"/>
  <c r="FY3" i="1" s="1"/>
  <c r="FZ3" i="1" s="1"/>
  <c r="GA3" i="1" s="1"/>
  <c r="GB3" i="1" s="1"/>
  <c r="GC3" i="1" s="1"/>
  <c r="GD3" i="1" s="1"/>
  <c r="GE3" i="1" s="1"/>
  <c r="GF3" i="1" s="1"/>
  <c r="GG3" i="1" s="1"/>
  <c r="GH3" i="1" s="1"/>
  <c r="GI3" i="1" s="1"/>
  <c r="GJ3" i="1" s="1"/>
  <c r="GK3" i="1" s="1"/>
  <c r="GL3" i="1" s="1"/>
  <c r="GM3" i="1" s="1"/>
  <c r="GN3" i="1" s="1"/>
  <c r="GO3" i="1" s="1"/>
  <c r="GP3" i="1" s="1"/>
  <c r="GQ3" i="1" s="1"/>
  <c r="GR3" i="1" s="1"/>
  <c r="GS3" i="1" s="1"/>
  <c r="GT3" i="1" s="1"/>
  <c r="GU3" i="1" s="1"/>
  <c r="GV3" i="1" s="1"/>
  <c r="GW3" i="1" s="1"/>
  <c r="GX3" i="1" s="1"/>
  <c r="GY3" i="1" s="1"/>
  <c r="GZ3" i="1" s="1"/>
  <c r="HA3" i="1" s="1"/>
  <c r="HB3" i="1" s="1"/>
  <c r="HC3" i="1" s="1"/>
  <c r="HD3" i="1" s="1"/>
  <c r="HE3" i="1" s="1"/>
  <c r="HF3" i="1" s="1"/>
  <c r="HG3" i="1" s="1"/>
  <c r="HH3" i="1" s="1"/>
  <c r="HI3" i="1" s="1"/>
  <c r="HJ3" i="1" s="1"/>
  <c r="HK3" i="1" s="1"/>
  <c r="HL3" i="1" s="1"/>
  <c r="HM3" i="1" s="1"/>
  <c r="HN3" i="1" s="1"/>
  <c r="HO3" i="1" s="1"/>
  <c r="HP3" i="1" s="1"/>
  <c r="HQ3" i="1" s="1"/>
  <c r="HR3" i="1" s="1"/>
  <c r="HS3" i="1" s="1"/>
  <c r="HT3" i="1" s="1"/>
  <c r="HU3" i="1" s="1"/>
  <c r="HV3" i="1" s="1"/>
  <c r="HW3" i="1" s="1"/>
  <c r="HX3" i="1" s="1"/>
  <c r="HY3" i="1" s="1"/>
  <c r="HZ3" i="1" s="1"/>
  <c r="IA3" i="1" s="1"/>
  <c r="IB3" i="1" s="1"/>
  <c r="IC3" i="1" s="1"/>
  <c r="ID3" i="1" s="1"/>
  <c r="IE3" i="1" s="1"/>
  <c r="IF3" i="1" s="1"/>
  <c r="IG3" i="1" s="1"/>
  <c r="IH3" i="1" s="1"/>
  <c r="II3" i="1" s="1"/>
  <c r="IJ3" i="1" s="1"/>
  <c r="IK3" i="1" s="1"/>
  <c r="IL3" i="1" s="1"/>
  <c r="IM3" i="1" s="1"/>
  <c r="IN3" i="1" s="1"/>
  <c r="IO3" i="1" s="1"/>
  <c r="IP3" i="1" s="1"/>
  <c r="IQ3" i="1" s="1"/>
  <c r="IR3" i="1" s="1"/>
  <c r="IS3" i="1" s="1"/>
  <c r="IT3" i="1" s="1"/>
  <c r="IU3" i="1" s="1"/>
  <c r="IV3" i="1" s="1"/>
  <c r="IW3" i="1" s="1"/>
  <c r="IX3" i="1" s="1"/>
  <c r="IY3" i="1" s="1"/>
  <c r="IZ3" i="1" s="1"/>
  <c r="JA3" i="1" s="1"/>
  <c r="JB3" i="1" s="1"/>
  <c r="JC3" i="1" s="1"/>
  <c r="JD3" i="1" s="1"/>
  <c r="JE3" i="1" s="1"/>
  <c r="JF3" i="1" s="1"/>
  <c r="JG3" i="1" s="1"/>
  <c r="JH3" i="1" s="1"/>
  <c r="JI3" i="1" s="1"/>
  <c r="JJ3" i="1" s="1"/>
  <c r="JK3" i="1" s="1"/>
  <c r="JL3" i="1" s="1"/>
  <c r="JM3" i="1" s="1"/>
  <c r="JN3" i="1" s="1"/>
  <c r="JO3" i="1" s="1"/>
  <c r="JP3" i="1" s="1"/>
  <c r="JQ3" i="1" s="1"/>
  <c r="JR3" i="1" s="1"/>
  <c r="JS3" i="1" s="1"/>
  <c r="JT3" i="1" s="1"/>
  <c r="JU3" i="1" s="1"/>
  <c r="JV3" i="1" s="1"/>
  <c r="JW3" i="1" s="1"/>
  <c r="JX3" i="1" s="1"/>
  <c r="JY3" i="1" s="1"/>
  <c r="JZ3" i="1" s="1"/>
  <c r="KA3" i="1" s="1"/>
  <c r="KB3" i="1" s="1"/>
  <c r="KC3" i="1" s="1"/>
  <c r="KD3" i="1" s="1"/>
  <c r="KE3" i="1" s="1"/>
  <c r="KF3" i="1" s="1"/>
  <c r="KG3" i="1" s="1"/>
  <c r="KH3" i="1" s="1"/>
  <c r="KI3" i="1" s="1"/>
  <c r="KJ3" i="1" s="1"/>
  <c r="KK3" i="1" s="1"/>
  <c r="KL3" i="1" s="1"/>
  <c r="KM3" i="1" s="1"/>
  <c r="KN3" i="1" s="1"/>
  <c r="KO3" i="1" s="1"/>
  <c r="KP3" i="1" s="1"/>
  <c r="KQ3" i="1" s="1"/>
  <c r="KR3" i="1" s="1"/>
  <c r="KS3" i="1" s="1"/>
  <c r="KT3" i="1" s="1"/>
  <c r="KU3" i="1" s="1"/>
  <c r="KV3" i="1" s="1"/>
  <c r="KW3" i="1" s="1"/>
  <c r="KX3" i="1" s="1"/>
  <c r="KY3" i="1" s="1"/>
  <c r="KZ3" i="1" s="1"/>
  <c r="LA3" i="1" s="1"/>
  <c r="LB3" i="1" s="1"/>
  <c r="LC3" i="1" s="1"/>
  <c r="LD3" i="1" s="1"/>
  <c r="LE3" i="1" s="1"/>
  <c r="LF3" i="1" s="1"/>
  <c r="LG3" i="1" s="1"/>
  <c r="LH3" i="1" s="1"/>
  <c r="LI3" i="1" s="1"/>
  <c r="LJ3" i="1" s="1"/>
  <c r="LK3" i="1" s="1"/>
  <c r="LL3" i="1" s="1"/>
  <c r="LM3" i="1" s="1"/>
  <c r="LN3" i="1" s="1"/>
  <c r="LO3" i="1" s="1"/>
  <c r="LP3" i="1" s="1"/>
  <c r="LQ3" i="1" s="1"/>
  <c r="LR3" i="1" s="1"/>
  <c r="LS3" i="1" s="1"/>
  <c r="LT3" i="1" s="1"/>
  <c r="LU3" i="1" s="1"/>
  <c r="LV3" i="1" s="1"/>
  <c r="LW3" i="1" s="1"/>
  <c r="LX3" i="1" s="1"/>
  <c r="LY3" i="1" s="1"/>
  <c r="LZ3" i="1" s="1"/>
  <c r="MA3" i="1" s="1"/>
  <c r="MB3" i="1" s="1"/>
  <c r="MC3" i="1" s="1"/>
  <c r="MD3" i="1" s="1"/>
  <c r="ME3" i="1" s="1"/>
  <c r="MF3" i="1" s="1"/>
  <c r="MG3" i="1" s="1"/>
  <c r="MH3" i="1" s="1"/>
  <c r="MI3" i="1" s="1"/>
  <c r="MJ3" i="1" s="1"/>
  <c r="MK3" i="1" s="1"/>
  <c r="ML3" i="1" s="1"/>
  <c r="MM3" i="1" s="1"/>
  <c r="MN3" i="1" s="1"/>
  <c r="MO3" i="1" s="1"/>
  <c r="MP3" i="1" s="1"/>
  <c r="MQ3" i="1" s="1"/>
  <c r="MR3" i="1" s="1"/>
  <c r="MS3" i="1" s="1"/>
  <c r="MT3" i="1" s="1"/>
  <c r="MU3" i="1" s="1"/>
  <c r="MV3" i="1" s="1"/>
  <c r="MW3" i="1" s="1"/>
  <c r="MX3" i="1" s="1"/>
  <c r="MY3" i="1" s="1"/>
  <c r="MZ3" i="1" s="1"/>
  <c r="NA3" i="1" s="1"/>
  <c r="NB3" i="1" s="1"/>
  <c r="NC3" i="1" s="1"/>
  <c r="ND3" i="1" s="1"/>
  <c r="NE3" i="1" s="1"/>
  <c r="NF3" i="1" s="1"/>
  <c r="NG3" i="1" s="1"/>
  <c r="NH3" i="1" s="1"/>
  <c r="NI3" i="1" s="1"/>
  <c r="NJ3" i="1" s="1"/>
  <c r="NK3" i="1" s="1"/>
  <c r="NL3" i="1" s="1"/>
  <c r="NM3" i="1" s="1"/>
  <c r="NN3" i="1" s="1"/>
  <c r="NO3" i="1" s="1"/>
  <c r="NP3" i="1" s="1"/>
  <c r="NQ3" i="1" s="1"/>
  <c r="NR3" i="1" s="1"/>
  <c r="NS3" i="1" s="1"/>
  <c r="NT3" i="1" s="1"/>
  <c r="NU3" i="1" s="1"/>
  <c r="NV3" i="1" s="1"/>
  <c r="NW3" i="1" s="1"/>
  <c r="NX3" i="1" s="1"/>
  <c r="NY3" i="1" s="1"/>
  <c r="NZ3" i="1" s="1"/>
  <c r="OA3" i="1" s="1"/>
  <c r="OB3" i="1" s="1"/>
  <c r="OC3" i="1" s="1"/>
  <c r="OD3" i="1" s="1"/>
  <c r="OE3" i="1" s="1"/>
  <c r="OF3" i="1" s="1"/>
  <c r="OG3" i="1" s="1"/>
  <c r="OH3" i="1" s="1"/>
  <c r="OI3" i="1" s="1"/>
  <c r="OJ3" i="1" s="1"/>
  <c r="OK3" i="1" s="1"/>
  <c r="OL3" i="1" s="1"/>
  <c r="OM3" i="1" s="1"/>
  <c r="ON3" i="1" s="1"/>
  <c r="OO3" i="1" s="1"/>
  <c r="OP3" i="1" s="1"/>
  <c r="OQ3" i="1" s="1"/>
  <c r="OR3" i="1" s="1"/>
  <c r="OS3" i="1" s="1"/>
  <c r="OT3" i="1" s="1"/>
  <c r="OU3" i="1" s="1"/>
  <c r="OV3" i="1" s="1"/>
  <c r="OW3" i="1" s="1"/>
  <c r="OX3" i="1" s="1"/>
  <c r="OY3" i="1" s="1"/>
  <c r="OZ3" i="1" s="1"/>
  <c r="PA3" i="1" s="1"/>
  <c r="PB3" i="1" s="1"/>
  <c r="PC3" i="1" s="1"/>
  <c r="PD3" i="1" s="1"/>
  <c r="PE3" i="1" s="1"/>
  <c r="PF3" i="1" s="1"/>
  <c r="PG3" i="1" s="1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B419" i="3"/>
  <c r="R157" i="5" s="1"/>
  <c r="B418" i="3"/>
  <c r="B417" i="3"/>
  <c r="C417" i="3" s="1"/>
  <c r="B416" i="3"/>
  <c r="C416" i="3" s="1"/>
  <c r="B415" i="3"/>
  <c r="C415" i="3" s="1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S155" i="5" s="1"/>
  <c r="AG155" i="5" s="1"/>
  <c r="C401" i="3"/>
  <c r="S154" i="5" s="1"/>
  <c r="AG154" i="5" s="1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S148" i="5" s="1"/>
  <c r="AG148" i="5" s="1"/>
  <c r="C333" i="3"/>
  <c r="S261" i="5" s="1"/>
  <c r="AG261" i="5" s="1"/>
  <c r="C332" i="3"/>
  <c r="C331" i="3"/>
  <c r="C330" i="3"/>
  <c r="C329" i="3"/>
  <c r="C328" i="3"/>
  <c r="C327" i="3"/>
  <c r="S145" i="5" s="1"/>
  <c r="AG145" i="5" s="1"/>
  <c r="C326" i="3"/>
  <c r="C325" i="3"/>
  <c r="C324" i="3"/>
  <c r="C323" i="3"/>
  <c r="S143" i="5" s="1"/>
  <c r="AG143" i="5" s="1"/>
  <c r="C322" i="3"/>
  <c r="C321" i="3"/>
  <c r="C320" i="3"/>
  <c r="C319" i="3"/>
  <c r="C318" i="3"/>
  <c r="C317" i="3"/>
  <c r="C316" i="3"/>
  <c r="C315" i="3"/>
  <c r="C314" i="3"/>
  <c r="S141" i="5" s="1"/>
  <c r="AG141" i="5" s="1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S295" i="5" s="1"/>
  <c r="AG295" i="5" s="1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S139" i="5" s="1"/>
  <c r="AG139" i="5" s="1"/>
  <c r="C253" i="3"/>
  <c r="C252" i="3"/>
  <c r="C251" i="3"/>
  <c r="C250" i="3"/>
  <c r="C249" i="3"/>
  <c r="C248" i="3"/>
  <c r="C247" i="3"/>
  <c r="C246" i="3"/>
  <c r="C245" i="3"/>
  <c r="S180" i="5" s="1"/>
  <c r="AG180" i="5" s="1"/>
  <c r="C244" i="3"/>
  <c r="S166" i="5" s="1"/>
  <c r="AG166" i="5" s="1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S179" i="5" s="1"/>
  <c r="AG179" i="5" s="1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S167" i="5" s="1"/>
  <c r="AG167" i="5" s="1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S294" i="5" s="1"/>
  <c r="AG294" i="5" s="1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S220" i="5" s="1"/>
  <c r="AG220" i="5" s="1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OT13" i="1" l="1"/>
  <c r="OU17" i="1"/>
  <c r="OT25" i="1"/>
  <c r="OU29" i="1"/>
  <c r="OT37" i="1"/>
  <c r="OU41" i="1"/>
  <c r="OU53" i="1"/>
  <c r="OU14" i="1"/>
  <c r="OT22" i="1"/>
  <c r="OU26" i="1"/>
  <c r="OT34" i="1"/>
  <c r="OU38" i="1"/>
  <c r="OT46" i="1"/>
  <c r="OU50" i="1"/>
  <c r="OT58" i="1"/>
  <c r="OU62" i="1"/>
  <c r="OU9" i="1"/>
  <c r="OT17" i="1"/>
  <c r="OU21" i="1"/>
  <c r="OT29" i="1"/>
  <c r="OU33" i="1"/>
  <c r="OU45" i="1"/>
  <c r="OT9" i="1"/>
  <c r="OU13" i="1"/>
  <c r="OT21" i="1"/>
  <c r="OU25" i="1"/>
  <c r="OT33" i="1"/>
  <c r="OU37" i="1"/>
  <c r="OT45" i="1"/>
  <c r="OU49" i="1"/>
  <c r="OT57" i="1"/>
  <c r="OU10" i="1"/>
  <c r="OT18" i="1"/>
  <c r="OU22" i="1"/>
  <c r="OT30" i="1"/>
  <c r="OU34" i="1"/>
  <c r="OT42" i="1"/>
  <c r="OU46" i="1"/>
  <c r="OT54" i="1"/>
  <c r="OU58" i="1"/>
  <c r="OT66" i="1"/>
  <c r="OT49" i="1"/>
  <c r="OT41" i="1"/>
  <c r="OT53" i="1"/>
  <c r="OU57" i="1"/>
  <c r="OT10" i="1"/>
  <c r="OT14" i="1"/>
  <c r="OU18" i="1"/>
  <c r="OT26" i="1"/>
  <c r="OU30" i="1"/>
  <c r="OT38" i="1"/>
  <c r="OU42" i="1"/>
  <c r="OT50" i="1"/>
  <c r="OU54" i="1"/>
  <c r="OT62" i="1"/>
  <c r="OT61" i="1"/>
  <c r="OU61" i="1"/>
  <c r="OT65" i="1"/>
  <c r="OU65" i="1"/>
  <c r="OT69" i="1"/>
  <c r="OU69" i="1"/>
  <c r="OT77" i="1"/>
  <c r="OU77" i="1"/>
  <c r="OT81" i="1"/>
  <c r="OU81" i="1"/>
  <c r="OT85" i="1"/>
  <c r="OU85" i="1"/>
  <c r="OT89" i="1"/>
  <c r="OU89" i="1"/>
  <c r="OT93" i="1"/>
  <c r="OU93" i="1"/>
  <c r="OT97" i="1"/>
  <c r="OU97" i="1"/>
  <c r="OT101" i="1"/>
  <c r="OU101" i="1"/>
  <c r="OT105" i="1"/>
  <c r="OU105" i="1"/>
  <c r="OT109" i="1"/>
  <c r="OU109" i="1"/>
  <c r="OT113" i="1"/>
  <c r="OU113" i="1"/>
  <c r="OT117" i="1"/>
  <c r="OU117" i="1"/>
  <c r="OT121" i="1"/>
  <c r="OU121" i="1"/>
  <c r="OT125" i="1"/>
  <c r="OU125" i="1"/>
  <c r="OT129" i="1"/>
  <c r="OU129" i="1"/>
  <c r="OT68" i="1"/>
  <c r="OT76" i="1"/>
  <c r="OU76" i="1"/>
  <c r="OT80" i="1"/>
  <c r="OU80" i="1"/>
  <c r="OT84" i="1"/>
  <c r="OU84" i="1"/>
  <c r="OT88" i="1"/>
  <c r="OU88" i="1"/>
  <c r="OT92" i="1"/>
  <c r="OU92" i="1"/>
  <c r="OT96" i="1"/>
  <c r="OU96" i="1"/>
  <c r="OT100" i="1"/>
  <c r="OU100" i="1"/>
  <c r="OT104" i="1"/>
  <c r="OU104" i="1"/>
  <c r="OT108" i="1"/>
  <c r="OU108" i="1"/>
  <c r="OT112" i="1"/>
  <c r="OU112" i="1"/>
  <c r="OT116" i="1"/>
  <c r="OU116" i="1"/>
  <c r="OT120" i="1"/>
  <c r="OU120" i="1"/>
  <c r="OT124" i="1"/>
  <c r="OU124" i="1"/>
  <c r="OT128" i="1"/>
  <c r="OU128" i="1"/>
  <c r="O14" i="21"/>
  <c r="O15" i="21"/>
  <c r="O16" i="21"/>
  <c r="O17" i="21"/>
  <c r="O18" i="21"/>
  <c r="O19" i="21"/>
  <c r="O20" i="21"/>
  <c r="O21" i="21"/>
  <c r="P13" i="21"/>
  <c r="P15" i="21"/>
  <c r="P16" i="21"/>
  <c r="P17" i="21"/>
  <c r="P18" i="21"/>
  <c r="P19" i="21"/>
  <c r="P21" i="21"/>
  <c r="P12" i="21"/>
  <c r="P11" i="21"/>
  <c r="P14" i="21"/>
  <c r="P20" i="21"/>
  <c r="P10" i="21"/>
  <c r="OT8" i="1"/>
  <c r="OU8" i="1"/>
  <c r="OT12" i="1"/>
  <c r="OU12" i="1"/>
  <c r="OT16" i="1"/>
  <c r="OU16" i="1"/>
  <c r="OT20" i="1"/>
  <c r="OU20" i="1"/>
  <c r="OT24" i="1"/>
  <c r="OU24" i="1"/>
  <c r="OT28" i="1"/>
  <c r="OU28" i="1"/>
  <c r="OT32" i="1"/>
  <c r="OU32" i="1"/>
  <c r="OT36" i="1"/>
  <c r="OU36" i="1"/>
  <c r="OT40" i="1"/>
  <c r="OU40" i="1"/>
  <c r="OT44" i="1"/>
  <c r="OU44" i="1"/>
  <c r="OT48" i="1"/>
  <c r="OU48" i="1"/>
  <c r="OT52" i="1"/>
  <c r="OU52" i="1"/>
  <c r="OT56" i="1"/>
  <c r="OU56" i="1"/>
  <c r="OT60" i="1"/>
  <c r="OU60" i="1"/>
  <c r="OT64" i="1"/>
  <c r="OU64" i="1"/>
  <c r="OU68" i="1"/>
  <c r="OT7" i="1"/>
  <c r="OU7" i="1"/>
  <c r="OT11" i="1"/>
  <c r="OU11" i="1"/>
  <c r="OT15" i="1"/>
  <c r="OU15" i="1"/>
  <c r="OT19" i="1"/>
  <c r="OU19" i="1"/>
  <c r="OT23" i="1"/>
  <c r="OU23" i="1"/>
  <c r="OT27" i="1"/>
  <c r="OU27" i="1"/>
  <c r="OT31" i="1"/>
  <c r="OU31" i="1"/>
  <c r="OT35" i="1"/>
  <c r="OU35" i="1"/>
  <c r="OT39" i="1"/>
  <c r="OU39" i="1"/>
  <c r="OT43" i="1"/>
  <c r="OU43" i="1"/>
  <c r="OT47" i="1"/>
  <c r="OU47" i="1"/>
  <c r="OT51" i="1"/>
  <c r="OU51" i="1"/>
  <c r="OT55" i="1"/>
  <c r="OU55" i="1"/>
  <c r="OT59" i="1"/>
  <c r="OU59" i="1"/>
  <c r="OT63" i="1"/>
  <c r="OU63" i="1"/>
  <c r="OT67" i="1"/>
  <c r="OU67" i="1"/>
  <c r="OU75" i="1"/>
  <c r="OT79" i="1"/>
  <c r="OU79" i="1"/>
  <c r="OT83" i="1"/>
  <c r="OU83" i="1"/>
  <c r="OT87" i="1"/>
  <c r="OU87" i="1"/>
  <c r="OT91" i="1"/>
  <c r="OU91" i="1"/>
  <c r="OT95" i="1"/>
  <c r="OU95" i="1"/>
  <c r="OT99" i="1"/>
  <c r="OU99" i="1"/>
  <c r="OT103" i="1"/>
  <c r="OU103" i="1"/>
  <c r="OT107" i="1"/>
  <c r="OU107" i="1"/>
  <c r="OT111" i="1"/>
  <c r="OU111" i="1"/>
  <c r="OT115" i="1"/>
  <c r="OU115" i="1"/>
  <c r="OT119" i="1"/>
  <c r="OU119" i="1"/>
  <c r="OT123" i="1"/>
  <c r="OU123" i="1"/>
  <c r="OT127" i="1"/>
  <c r="OU127" i="1"/>
  <c r="OU66" i="1"/>
  <c r="OT70" i="1"/>
  <c r="OU70" i="1"/>
  <c r="OT78" i="1"/>
  <c r="OU78" i="1"/>
  <c r="OT82" i="1"/>
  <c r="OU82" i="1"/>
  <c r="OT86" i="1"/>
  <c r="OU86" i="1"/>
  <c r="OT90" i="1"/>
  <c r="OU90" i="1"/>
  <c r="OT94" i="1"/>
  <c r="OU94" i="1"/>
  <c r="OT98" i="1"/>
  <c r="OU98" i="1"/>
  <c r="OT102" i="1"/>
  <c r="OU102" i="1"/>
  <c r="OT106" i="1"/>
  <c r="OU106" i="1"/>
  <c r="OT110" i="1"/>
  <c r="OU110" i="1"/>
  <c r="OT114" i="1"/>
  <c r="OU114" i="1"/>
  <c r="OT118" i="1"/>
  <c r="OU118" i="1"/>
  <c r="OT122" i="1"/>
  <c r="OU122" i="1"/>
  <c r="OT126" i="1"/>
  <c r="OU126" i="1"/>
  <c r="OT130" i="1"/>
  <c r="OU130" i="1"/>
  <c r="OT75" i="1"/>
  <c r="OU74" i="1"/>
  <c r="OT74" i="1"/>
  <c r="OU73" i="1"/>
  <c r="OT73" i="1"/>
  <c r="OT72" i="1"/>
  <c r="OU72" i="1"/>
  <c r="R283" i="5"/>
  <c r="AI283" i="5" s="1"/>
  <c r="R285" i="5"/>
  <c r="AI285" i="5" s="1"/>
  <c r="R286" i="5"/>
  <c r="AI286" i="5" s="1"/>
  <c r="R288" i="5"/>
  <c r="AI288" i="5" s="1"/>
  <c r="R287" i="5"/>
  <c r="AI287" i="5" s="1"/>
  <c r="R284" i="5"/>
  <c r="AI284" i="5" s="1"/>
  <c r="S290" i="5"/>
  <c r="AG290" i="5" s="1"/>
  <c r="S289" i="5"/>
  <c r="AG289" i="5" s="1"/>
  <c r="S293" i="5"/>
  <c r="AG293" i="5" s="1"/>
  <c r="S291" i="5"/>
  <c r="AG291" i="5" s="1"/>
  <c r="S292" i="5"/>
  <c r="AG292" i="5" s="1"/>
  <c r="S169" i="5"/>
  <c r="AG169" i="5" s="1"/>
  <c r="S280" i="5"/>
  <c r="AG280" i="5" s="1"/>
  <c r="S282" i="5"/>
  <c r="AG282" i="5" s="1"/>
  <c r="S281" i="5"/>
  <c r="AG281" i="5" s="1"/>
  <c r="S278" i="5"/>
  <c r="AG278" i="5" s="1"/>
  <c r="S279" i="5"/>
  <c r="AG279" i="5" s="1"/>
  <c r="S275" i="5"/>
  <c r="AG275" i="5" s="1"/>
  <c r="S277" i="5"/>
  <c r="AG277" i="5" s="1"/>
  <c r="S276" i="5"/>
  <c r="AG276" i="5" s="1"/>
  <c r="S272" i="5"/>
  <c r="AG272" i="5" s="1"/>
  <c r="S274" i="5"/>
  <c r="AG274" i="5" s="1"/>
  <c r="S273" i="5"/>
  <c r="AG273" i="5" s="1"/>
  <c r="S271" i="5"/>
  <c r="AG271" i="5" s="1"/>
  <c r="S266" i="5"/>
  <c r="AG266" i="5" s="1"/>
  <c r="S268" i="5"/>
  <c r="AG268" i="5" s="1"/>
  <c r="S267" i="5"/>
  <c r="AG267" i="5" s="1"/>
  <c r="S265" i="5"/>
  <c r="AG265" i="5" s="1"/>
  <c r="S140" i="5"/>
  <c r="AG140" i="5" s="1"/>
  <c r="S257" i="5"/>
  <c r="AG257" i="5" s="1"/>
  <c r="S144" i="5"/>
  <c r="AG144" i="5" s="1"/>
  <c r="S259" i="5"/>
  <c r="AG259" i="5" s="1"/>
  <c r="S146" i="5"/>
  <c r="AG146" i="5" s="1"/>
  <c r="S260" i="5"/>
  <c r="AG260" i="5" s="1"/>
  <c r="S263" i="5"/>
  <c r="AG263" i="5" s="1"/>
  <c r="S264" i="5"/>
  <c r="AG264" i="5" s="1"/>
  <c r="S240" i="5"/>
  <c r="AG240" i="5" s="1"/>
  <c r="S254" i="5"/>
  <c r="AG254" i="5" s="1"/>
  <c r="S251" i="5"/>
  <c r="AG251" i="5" s="1"/>
  <c r="S244" i="5"/>
  <c r="AG244" i="5" s="1"/>
  <c r="S239" i="5"/>
  <c r="AG239" i="5" s="1"/>
  <c r="S247" i="5"/>
  <c r="AG247" i="5" s="1"/>
  <c r="S249" i="5"/>
  <c r="AG249" i="5" s="1"/>
  <c r="S243" i="5"/>
  <c r="AG243" i="5" s="1"/>
  <c r="S250" i="5"/>
  <c r="AG250" i="5" s="1"/>
  <c r="S246" i="5"/>
  <c r="AG246" i="5" s="1"/>
  <c r="S253" i="5"/>
  <c r="AG253" i="5" s="1"/>
  <c r="S248" i="5"/>
  <c r="AG248" i="5" s="1"/>
  <c r="S252" i="5"/>
  <c r="AG252" i="5" s="1"/>
  <c r="S245" i="5"/>
  <c r="AG245" i="5" s="1"/>
  <c r="S241" i="5"/>
  <c r="AG241" i="5" s="1"/>
  <c r="S242" i="5"/>
  <c r="AG242" i="5" s="1"/>
  <c r="S238" i="5"/>
  <c r="AG238" i="5" s="1"/>
  <c r="S137" i="5"/>
  <c r="AG137" i="5" s="1"/>
  <c r="S255" i="5"/>
  <c r="AG255" i="5" s="1"/>
  <c r="S142" i="5"/>
  <c r="AG142" i="5" s="1"/>
  <c r="S258" i="5"/>
  <c r="AG258" i="5" s="1"/>
  <c r="S149" i="5"/>
  <c r="AG149" i="5" s="1"/>
  <c r="S262" i="5"/>
  <c r="AG262" i="5" s="1"/>
  <c r="S138" i="5"/>
  <c r="AG138" i="5" s="1"/>
  <c r="S256" i="5"/>
  <c r="AG256" i="5" s="1"/>
  <c r="S226" i="5"/>
  <c r="AG226" i="5" s="1"/>
  <c r="S231" i="5"/>
  <c r="AG231" i="5" s="1"/>
  <c r="S233" i="5"/>
  <c r="AG233" i="5" s="1"/>
  <c r="R230" i="5"/>
  <c r="AI230" i="5" s="1"/>
  <c r="R224" i="5"/>
  <c r="AI224" i="5" s="1"/>
  <c r="R237" i="5"/>
  <c r="AI237" i="5" s="1"/>
  <c r="R236" i="5"/>
  <c r="AI236" i="5" s="1"/>
  <c r="R223" i="5"/>
  <c r="AI223" i="5" s="1"/>
  <c r="R225" i="5"/>
  <c r="AI225" i="5" s="1"/>
  <c r="R235" i="5"/>
  <c r="AI235" i="5" s="1"/>
  <c r="R228" i="5"/>
  <c r="AI228" i="5" s="1"/>
  <c r="R229" i="5"/>
  <c r="AI229" i="5" s="1"/>
  <c r="S234" i="5"/>
  <c r="AG234" i="5" s="1"/>
  <c r="S227" i="5"/>
  <c r="AG227" i="5" s="1"/>
  <c r="S232" i="5"/>
  <c r="AG232" i="5" s="1"/>
  <c r="S135" i="5"/>
  <c r="AG135" i="5" s="1"/>
  <c r="S221" i="5"/>
  <c r="AG221" i="5" s="1"/>
  <c r="S211" i="5"/>
  <c r="AG211" i="5" s="1"/>
  <c r="R218" i="5"/>
  <c r="AI218" i="5" s="1"/>
  <c r="R217" i="5"/>
  <c r="AI217" i="5" s="1"/>
  <c r="R216" i="5"/>
  <c r="AI216" i="5" s="1"/>
  <c r="R214" i="5"/>
  <c r="AI214" i="5" s="1"/>
  <c r="R215" i="5"/>
  <c r="AI215" i="5" s="1"/>
  <c r="R213" i="5"/>
  <c r="AI213" i="5" s="1"/>
  <c r="R205" i="5"/>
  <c r="AI205" i="5" s="1"/>
  <c r="R207" i="5"/>
  <c r="AI207" i="5" s="1"/>
  <c r="R204" i="5"/>
  <c r="AI204" i="5" s="1"/>
  <c r="R209" i="5"/>
  <c r="AI209" i="5" s="1"/>
  <c r="R206" i="5"/>
  <c r="AI206" i="5" s="1"/>
  <c r="R208" i="5"/>
  <c r="AI208" i="5" s="1"/>
  <c r="S136" i="5"/>
  <c r="AG136" i="5" s="1"/>
  <c r="S222" i="5"/>
  <c r="AG222" i="5" s="1"/>
  <c r="S212" i="5"/>
  <c r="AG212" i="5" s="1"/>
  <c r="S203" i="5"/>
  <c r="AG203" i="5" s="1"/>
  <c r="S219" i="5"/>
  <c r="AG219" i="5" s="1"/>
  <c r="S210" i="5"/>
  <c r="AG210" i="5" s="1"/>
  <c r="R201" i="5"/>
  <c r="AI201" i="5" s="1"/>
  <c r="R200" i="5"/>
  <c r="AI200" i="5" s="1"/>
  <c r="R199" i="5"/>
  <c r="AI199" i="5" s="1"/>
  <c r="R198" i="5"/>
  <c r="AI198" i="5" s="1"/>
  <c r="R197" i="5"/>
  <c r="AI197" i="5" s="1"/>
  <c r="R202" i="5"/>
  <c r="AI202" i="5" s="1"/>
  <c r="R195" i="5"/>
  <c r="AI195" i="5" s="1"/>
  <c r="R191" i="5"/>
  <c r="AI191" i="5" s="1"/>
  <c r="R192" i="5"/>
  <c r="AI192" i="5" s="1"/>
  <c r="R190" i="5"/>
  <c r="AI190" i="5" s="1"/>
  <c r="R194" i="5"/>
  <c r="AI194" i="5" s="1"/>
  <c r="R193" i="5"/>
  <c r="AI193" i="5" s="1"/>
  <c r="S187" i="5"/>
  <c r="AG187" i="5" s="1"/>
  <c r="S196" i="5"/>
  <c r="AG196" i="5" s="1"/>
  <c r="R4" i="5"/>
  <c r="AI4" i="5" s="1"/>
  <c r="R9" i="5"/>
  <c r="AI9" i="5" s="1"/>
  <c r="R10" i="5"/>
  <c r="AI10" i="5" s="1"/>
  <c r="R20" i="5"/>
  <c r="AI20" i="5" s="1"/>
  <c r="R22" i="5"/>
  <c r="AI22" i="5" s="1"/>
  <c r="R27" i="5"/>
  <c r="AI27" i="5" s="1"/>
  <c r="R31" i="5"/>
  <c r="AI31" i="5" s="1"/>
  <c r="R38" i="5"/>
  <c r="AI38" i="5" s="1"/>
  <c r="R48" i="5"/>
  <c r="AI48" i="5" s="1"/>
  <c r="R49" i="5"/>
  <c r="AI49" i="5" s="1"/>
  <c r="R53" i="5"/>
  <c r="AI53" i="5" s="1"/>
  <c r="R54" i="5"/>
  <c r="AI54" i="5" s="1"/>
  <c r="R62" i="5"/>
  <c r="AI62" i="5" s="1"/>
  <c r="R67" i="5"/>
  <c r="AI67" i="5" s="1"/>
  <c r="R77" i="5"/>
  <c r="AI77" i="5" s="1"/>
  <c r="R86" i="5"/>
  <c r="AI86" i="5" s="1"/>
  <c r="R88" i="5"/>
  <c r="AI88" i="5" s="1"/>
  <c r="R90" i="5"/>
  <c r="AI90" i="5" s="1"/>
  <c r="R96" i="5"/>
  <c r="AI96" i="5" s="1"/>
  <c r="R101" i="5"/>
  <c r="AI101" i="5" s="1"/>
  <c r="R102" i="5"/>
  <c r="AI102" i="5" s="1"/>
  <c r="R103" i="5"/>
  <c r="AI103" i="5" s="1"/>
  <c r="R104" i="5"/>
  <c r="AI104" i="5" s="1"/>
  <c r="R109" i="5"/>
  <c r="AI109" i="5" s="1"/>
  <c r="R110" i="5"/>
  <c r="AI110" i="5" s="1"/>
  <c r="R113" i="5"/>
  <c r="AI113" i="5" s="1"/>
  <c r="R121" i="5"/>
  <c r="AI121" i="5" s="1"/>
  <c r="R125" i="5"/>
  <c r="AI125" i="5" s="1"/>
  <c r="R133" i="5"/>
  <c r="AI133" i="5" s="1"/>
  <c r="S147" i="5"/>
  <c r="AG147" i="5" s="1"/>
  <c r="S189" i="5"/>
  <c r="AG189" i="5" s="1"/>
  <c r="S188" i="5"/>
  <c r="AG188" i="5" s="1"/>
  <c r="R186" i="5"/>
  <c r="AI186" i="5" s="1"/>
  <c r="R182" i="5"/>
  <c r="AI182" i="5" s="1"/>
  <c r="R183" i="5"/>
  <c r="AI183" i="5" s="1"/>
  <c r="R184" i="5"/>
  <c r="AI184" i="5" s="1"/>
  <c r="R185" i="5"/>
  <c r="AI185" i="5" s="1"/>
  <c r="R181" i="5"/>
  <c r="AI181" i="5" s="1"/>
  <c r="R173" i="5"/>
  <c r="AI173" i="5" s="1"/>
  <c r="R178" i="5"/>
  <c r="AI178" i="5" s="1"/>
  <c r="R175" i="5"/>
  <c r="AI175" i="5" s="1"/>
  <c r="R177" i="5"/>
  <c r="AI177" i="5" s="1"/>
  <c r="R174" i="5"/>
  <c r="AI174" i="5" s="1"/>
  <c r="R172" i="5"/>
  <c r="AI172" i="5" s="1"/>
  <c r="R176" i="5"/>
  <c r="AI176" i="5" s="1"/>
  <c r="R170" i="5"/>
  <c r="AI170" i="5" s="1"/>
  <c r="R171" i="5"/>
  <c r="AI171" i="5" s="1"/>
  <c r="R5" i="5"/>
  <c r="AI5" i="5" s="1"/>
  <c r="R11" i="5"/>
  <c r="AI11" i="5" s="1"/>
  <c r="R23" i="5"/>
  <c r="AI23" i="5" s="1"/>
  <c r="R28" i="5"/>
  <c r="AI28" i="5" s="1"/>
  <c r="R35" i="5"/>
  <c r="AI35" i="5" s="1"/>
  <c r="R39" i="5"/>
  <c r="AI39" i="5" s="1"/>
  <c r="R41" i="5"/>
  <c r="AI41" i="5" s="1"/>
  <c r="R42" i="5"/>
  <c r="AI42" i="5" s="1"/>
  <c r="R55" i="5"/>
  <c r="AI55" i="5" s="1"/>
  <c r="R56" i="5"/>
  <c r="AI56" i="5" s="1"/>
  <c r="R63" i="5"/>
  <c r="AI63" i="5" s="1"/>
  <c r="R68" i="5"/>
  <c r="AI68" i="5" s="1"/>
  <c r="R73" i="5"/>
  <c r="AI73" i="5" s="1"/>
  <c r="R74" i="5"/>
  <c r="AI74" i="5" s="1"/>
  <c r="R87" i="5"/>
  <c r="AI87" i="5" s="1"/>
  <c r="R89" i="5"/>
  <c r="AI89" i="5" s="1"/>
  <c r="R91" i="5"/>
  <c r="AI91" i="5" s="1"/>
  <c r="R92" i="5"/>
  <c r="AI92" i="5" s="1"/>
  <c r="R94" i="5"/>
  <c r="AI94" i="5" s="1"/>
  <c r="R97" i="5"/>
  <c r="AI97" i="5" s="1"/>
  <c r="R98" i="5"/>
  <c r="AI98" i="5" s="1"/>
  <c r="R105" i="5"/>
  <c r="AI105" i="5" s="1"/>
  <c r="R114" i="5"/>
  <c r="AI114" i="5" s="1"/>
  <c r="R122" i="5"/>
  <c r="AI122" i="5" s="1"/>
  <c r="R126" i="5"/>
  <c r="AI126" i="5" s="1"/>
  <c r="R12" i="5"/>
  <c r="AI12" i="5" s="1"/>
  <c r="R13" i="5"/>
  <c r="AI13" i="5" s="1"/>
  <c r="R24" i="5"/>
  <c r="AI24" i="5" s="1"/>
  <c r="R29" i="5"/>
  <c r="AI29" i="5" s="1"/>
  <c r="R32" i="5"/>
  <c r="AI32" i="5" s="1"/>
  <c r="R33" i="5"/>
  <c r="AI33" i="5" s="1"/>
  <c r="R36" i="5"/>
  <c r="AI36" i="5" s="1"/>
  <c r="R37" i="5"/>
  <c r="AI37" i="5" s="1"/>
  <c r="R40" i="5"/>
  <c r="AI40" i="5" s="1"/>
  <c r="R43" i="5"/>
  <c r="AI43" i="5" s="1"/>
  <c r="R44" i="5"/>
  <c r="AI44" i="5" s="1"/>
  <c r="R45" i="5"/>
  <c r="AI45" i="5" s="1"/>
  <c r="R46" i="5"/>
  <c r="AI46" i="5" s="1"/>
  <c r="R50" i="5"/>
  <c r="AI50" i="5" s="1"/>
  <c r="R51" i="5"/>
  <c r="AI51" i="5" s="1"/>
  <c r="R57" i="5"/>
  <c r="AI57" i="5" s="1"/>
  <c r="R58" i="5"/>
  <c r="AI58" i="5" s="1"/>
  <c r="R69" i="5"/>
  <c r="AI69" i="5" s="1"/>
  <c r="R70" i="5"/>
  <c r="AI70" i="5" s="1"/>
  <c r="R71" i="5"/>
  <c r="AI71" i="5" s="1"/>
  <c r="R75" i="5"/>
  <c r="AI75" i="5" s="1"/>
  <c r="R78" i="5"/>
  <c r="AI78" i="5" s="1"/>
  <c r="R80" i="5"/>
  <c r="AI80" i="5" s="1"/>
  <c r="R82" i="5"/>
  <c r="AI82" i="5" s="1"/>
  <c r="R83" i="5"/>
  <c r="AI83" i="5" s="1"/>
  <c r="R93" i="5"/>
  <c r="AI93" i="5" s="1"/>
  <c r="R95" i="5"/>
  <c r="AI95" i="5" s="1"/>
  <c r="R99" i="5"/>
  <c r="AI99" i="5" s="1"/>
  <c r="R100" i="5"/>
  <c r="AI100" i="5" s="1"/>
  <c r="R106" i="5"/>
  <c r="AI106" i="5" s="1"/>
  <c r="R111" i="5"/>
  <c r="AI111" i="5" s="1"/>
  <c r="R112" i="5"/>
  <c r="AI112" i="5" s="1"/>
  <c r="R115" i="5"/>
  <c r="AI115" i="5" s="1"/>
  <c r="R116" i="5"/>
  <c r="AI116" i="5" s="1"/>
  <c r="R119" i="5"/>
  <c r="AI119" i="5" s="1"/>
  <c r="R123" i="5"/>
  <c r="AI123" i="5" s="1"/>
  <c r="R6" i="5"/>
  <c r="AI6" i="5" s="1"/>
  <c r="R7" i="5"/>
  <c r="AI7" i="5" s="1"/>
  <c r="R8" i="5"/>
  <c r="AI8" i="5" s="1"/>
  <c r="R14" i="5"/>
  <c r="AI14" i="5" s="1"/>
  <c r="R15" i="5"/>
  <c r="AI15" i="5" s="1"/>
  <c r="R16" i="5"/>
  <c r="AI16" i="5" s="1"/>
  <c r="R17" i="5"/>
  <c r="AI17" i="5" s="1"/>
  <c r="R18" i="5"/>
  <c r="AI18" i="5" s="1"/>
  <c r="R19" i="5"/>
  <c r="AI19" i="5" s="1"/>
  <c r="R21" i="5"/>
  <c r="AI21" i="5" s="1"/>
  <c r="R25" i="5"/>
  <c r="AI25" i="5" s="1"/>
  <c r="R26" i="5"/>
  <c r="AI26" i="5" s="1"/>
  <c r="R30" i="5"/>
  <c r="AI30" i="5" s="1"/>
  <c r="R34" i="5"/>
  <c r="AI34" i="5" s="1"/>
  <c r="R47" i="5"/>
  <c r="AI47" i="5" s="1"/>
  <c r="R52" i="5"/>
  <c r="AI52" i="5" s="1"/>
  <c r="R59" i="5"/>
  <c r="AI59" i="5" s="1"/>
  <c r="R60" i="5"/>
  <c r="AI60" i="5" s="1"/>
  <c r="R61" i="5"/>
  <c r="AI61" i="5" s="1"/>
  <c r="R66" i="5"/>
  <c r="AI66" i="5" s="1"/>
  <c r="R72" i="5"/>
  <c r="AI72" i="5" s="1"/>
  <c r="R76" i="5"/>
  <c r="AI76" i="5" s="1"/>
  <c r="R79" i="5"/>
  <c r="AI79" i="5" s="1"/>
  <c r="R81" i="5"/>
  <c r="AI81" i="5" s="1"/>
  <c r="R84" i="5"/>
  <c r="AI84" i="5" s="1"/>
  <c r="R85" i="5"/>
  <c r="AI85" i="5" s="1"/>
  <c r="R107" i="5"/>
  <c r="AI107" i="5" s="1"/>
  <c r="R108" i="5"/>
  <c r="AI108" i="5" s="1"/>
  <c r="R117" i="5"/>
  <c r="AI117" i="5" s="1"/>
  <c r="R120" i="5"/>
  <c r="AI120" i="5" s="1"/>
  <c r="R124" i="5"/>
  <c r="AI124" i="5" s="1"/>
  <c r="R132" i="5"/>
  <c r="AI132" i="5" s="1"/>
  <c r="R134" i="5"/>
  <c r="AI134" i="5" s="1"/>
  <c r="S163" i="5"/>
  <c r="AG163" i="5" s="1"/>
  <c r="S164" i="5"/>
  <c r="AG164" i="5" s="1"/>
  <c r="S165" i="5"/>
  <c r="AG165" i="5" s="1"/>
  <c r="O5" i="7"/>
  <c r="V5" i="7" s="1"/>
  <c r="AG158" i="5"/>
  <c r="AG156" i="5"/>
  <c r="S159" i="5"/>
  <c r="AG159" i="5" s="1"/>
  <c r="S160" i="5"/>
  <c r="AG160" i="5" s="1"/>
  <c r="S162" i="5"/>
  <c r="AG162" i="5" s="1"/>
  <c r="S161" i="5"/>
  <c r="AG161" i="5" s="1"/>
  <c r="S150" i="5"/>
  <c r="AG150" i="5" s="1"/>
  <c r="S153" i="5"/>
  <c r="AG153" i="5" s="1"/>
  <c r="S151" i="5"/>
  <c r="AG151" i="5" s="1"/>
  <c r="S152" i="5"/>
  <c r="AG152" i="5" s="1"/>
  <c r="C419" i="3"/>
  <c r="S157" i="5" s="1"/>
  <c r="AG157" i="5" s="1"/>
  <c r="AI157" i="5"/>
  <c r="D18" i="12"/>
  <c r="D19" i="12"/>
  <c r="B21" i="12"/>
  <c r="C20" i="12"/>
  <c r="D20" i="12"/>
  <c r="A11" i="20"/>
  <c r="M4" i="20"/>
  <c r="K4" i="20"/>
  <c r="PC121" i="1"/>
  <c r="PE121" i="1" s="1"/>
  <c r="PC127" i="1"/>
  <c r="PE127" i="1" s="1"/>
  <c r="PC120" i="1"/>
  <c r="PE120" i="1" s="1"/>
  <c r="PC126" i="1"/>
  <c r="PE126" i="1" s="1"/>
  <c r="PC119" i="1"/>
  <c r="PE119" i="1" s="1"/>
  <c r="PC125" i="1"/>
  <c r="PE125" i="1" s="1"/>
  <c r="PC118" i="1"/>
  <c r="PE118" i="1" s="1"/>
  <c r="PC124" i="1"/>
  <c r="PE124" i="1" s="1"/>
  <c r="PC130" i="1"/>
  <c r="PE130" i="1" s="1"/>
  <c r="PC117" i="1"/>
  <c r="PE117" i="1" s="1"/>
  <c r="PC123" i="1"/>
  <c r="PE123" i="1" s="1"/>
  <c r="PC129" i="1"/>
  <c r="PE129" i="1" s="1"/>
  <c r="PC116" i="1"/>
  <c r="PE116" i="1" s="1"/>
  <c r="PC122" i="1"/>
  <c r="PE122" i="1" s="1"/>
  <c r="PC128" i="1"/>
  <c r="PE128" i="1" s="1"/>
  <c r="C418" i="3"/>
  <c r="S60" i="5"/>
  <c r="AG60" i="5" s="1"/>
  <c r="E2" i="12"/>
  <c r="B5" i="19"/>
  <c r="G5" i="19" s="1"/>
  <c r="H5" i="19" s="1"/>
  <c r="G4" i="19"/>
  <c r="H4" i="19" s="1"/>
  <c r="S15" i="5"/>
  <c r="AG15" i="5" s="1"/>
  <c r="S37" i="5"/>
  <c r="AG37" i="5" s="1"/>
  <c r="S73" i="5"/>
  <c r="AG73" i="5" s="1"/>
  <c r="S89" i="5"/>
  <c r="AG89" i="5" s="1"/>
  <c r="S118" i="5"/>
  <c r="AG118" i="5" s="1"/>
  <c r="AI118" i="5"/>
  <c r="S127" i="5"/>
  <c r="AG127" i="5" s="1"/>
  <c r="AI127" i="5"/>
  <c r="S128" i="5"/>
  <c r="AG128" i="5" s="1"/>
  <c r="AI128" i="5"/>
  <c r="S129" i="5"/>
  <c r="AG129" i="5" s="1"/>
  <c r="AI129" i="5"/>
  <c r="S130" i="5"/>
  <c r="AG130" i="5" s="1"/>
  <c r="AI130" i="5"/>
  <c r="S131" i="5"/>
  <c r="AG131" i="5" s="1"/>
  <c r="AI131" i="5"/>
  <c r="P4" i="21"/>
  <c r="P4" i="20"/>
  <c r="PC6" i="1"/>
  <c r="PC16" i="1"/>
  <c r="PC35" i="1"/>
  <c r="PC45" i="1"/>
  <c r="PC54" i="1"/>
  <c r="PC64" i="1"/>
  <c r="PC83" i="1"/>
  <c r="PC92" i="1"/>
  <c r="PC111" i="1"/>
  <c r="PC15" i="1"/>
  <c r="PC25" i="1"/>
  <c r="PC34" i="1"/>
  <c r="PC44" i="1"/>
  <c r="PC63" i="1"/>
  <c r="PC73" i="1"/>
  <c r="PC82" i="1"/>
  <c r="PC91" i="1"/>
  <c r="PC101" i="1"/>
  <c r="PC110" i="1"/>
  <c r="PC14" i="1"/>
  <c r="PC24" i="1"/>
  <c r="PC43" i="1"/>
  <c r="PC53" i="1"/>
  <c r="PC62" i="1"/>
  <c r="PC72" i="1"/>
  <c r="PC90" i="1"/>
  <c r="PC100" i="1"/>
  <c r="PC23" i="1"/>
  <c r="PC33" i="1"/>
  <c r="PC42" i="1"/>
  <c r="PC52" i="1"/>
  <c r="PC71" i="1"/>
  <c r="PC81" i="1"/>
  <c r="PC99" i="1"/>
  <c r="PC109" i="1"/>
  <c r="PC12" i="1"/>
  <c r="PC31" i="1"/>
  <c r="PC41" i="1"/>
  <c r="PC50" i="1"/>
  <c r="PC60" i="1"/>
  <c r="PC79" i="1"/>
  <c r="PC88" i="1"/>
  <c r="PC107" i="1"/>
  <c r="PC13" i="1"/>
  <c r="PC22" i="1"/>
  <c r="PC80" i="1"/>
  <c r="PC108" i="1"/>
  <c r="PC11" i="1"/>
  <c r="PC21" i="1"/>
  <c r="PC30" i="1"/>
  <c r="PC40" i="1"/>
  <c r="PC59" i="1"/>
  <c r="PC69" i="1"/>
  <c r="PC78" i="1"/>
  <c r="PC97" i="1"/>
  <c r="PC106" i="1"/>
  <c r="PC61" i="1"/>
  <c r="PC98" i="1"/>
  <c r="PC10" i="1"/>
  <c r="PC20" i="1"/>
  <c r="PC39" i="1"/>
  <c r="PC49" i="1"/>
  <c r="PC58" i="1"/>
  <c r="PC68" i="1"/>
  <c r="PC87" i="1"/>
  <c r="PC96" i="1"/>
  <c r="PC115" i="1"/>
  <c r="PC19" i="1"/>
  <c r="PC29" i="1"/>
  <c r="PC38" i="1"/>
  <c r="PC48" i="1"/>
  <c r="PC67" i="1"/>
  <c r="PC77" i="1"/>
  <c r="PC86" i="1"/>
  <c r="PC95" i="1"/>
  <c r="PC105" i="1"/>
  <c r="PC114" i="1"/>
  <c r="PC9" i="1"/>
  <c r="PC18" i="1"/>
  <c r="PC28" i="1"/>
  <c r="PC47" i="1"/>
  <c r="PC57" i="1"/>
  <c r="PC66" i="1"/>
  <c r="PC76" i="1"/>
  <c r="PC94" i="1"/>
  <c r="PC104" i="1"/>
  <c r="PC8" i="1"/>
  <c r="PC27" i="1"/>
  <c r="PC37" i="1"/>
  <c r="PC46" i="1"/>
  <c r="PC56" i="1"/>
  <c r="PC75" i="1"/>
  <c r="PC85" i="1"/>
  <c r="PC103" i="1"/>
  <c r="PC113" i="1"/>
  <c r="PC32" i="1"/>
  <c r="PC51" i="1"/>
  <c r="PC70" i="1"/>
  <c r="PC89" i="1"/>
  <c r="PC7" i="1"/>
  <c r="PC17" i="1"/>
  <c r="PC26" i="1"/>
  <c r="PC36" i="1"/>
  <c r="PC55" i="1"/>
  <c r="PC65" i="1"/>
  <c r="PC74" i="1"/>
  <c r="PC84" i="1"/>
  <c r="PC93" i="1"/>
  <c r="PC102" i="1"/>
  <c r="PC112" i="1"/>
  <c r="K7" i="5"/>
  <c r="K8" i="5"/>
  <c r="K37" i="5"/>
  <c r="K63" i="5"/>
  <c r="K69" i="5"/>
  <c r="K70" i="5"/>
  <c r="K115" i="5"/>
  <c r="K116" i="5"/>
  <c r="K112" i="5"/>
  <c r="K32" i="5"/>
  <c r="K84" i="5"/>
  <c r="K130" i="5"/>
  <c r="K83" i="5"/>
  <c r="K85" i="5"/>
  <c r="K105" i="5"/>
  <c r="K127" i="5"/>
  <c r="K4" i="5"/>
  <c r="K82" i="5"/>
  <c r="K90" i="5"/>
  <c r="K104" i="5"/>
  <c r="K42" i="5"/>
  <c r="K44" i="5"/>
  <c r="K45" i="5"/>
  <c r="K46" i="5"/>
  <c r="K50" i="5"/>
  <c r="K51" i="5"/>
  <c r="K73" i="5"/>
  <c r="K74" i="5"/>
  <c r="K98" i="5"/>
  <c r="K15" i="5"/>
  <c r="K53" i="5"/>
  <c r="K54" i="5"/>
  <c r="K76" i="5"/>
  <c r="K97" i="5"/>
  <c r="K100" i="5"/>
  <c r="K16" i="5"/>
  <c r="K17" i="5"/>
  <c r="K94" i="5"/>
  <c r="K96" i="5"/>
  <c r="K99" i="5"/>
  <c r="K13" i="5"/>
  <c r="K26" i="5"/>
  <c r="K33" i="5"/>
  <c r="K27" i="5"/>
  <c r="K38" i="5"/>
  <c r="K47" i="5"/>
  <c r="K19" i="5"/>
  <c r="K41" i="5"/>
  <c r="K58" i="5"/>
  <c r="K65" i="5"/>
  <c r="K49" i="5"/>
  <c r="S65" i="5"/>
  <c r="AG65" i="5" s="1"/>
  <c r="AI65" i="5"/>
  <c r="AI64" i="5"/>
  <c r="S64" i="5"/>
  <c r="AG64" i="5" s="1"/>
  <c r="K60" i="5"/>
  <c r="K61" i="5"/>
  <c r="K56" i="5"/>
  <c r="K103" i="5"/>
  <c r="K102" i="5"/>
  <c r="K108" i="5"/>
  <c r="K110" i="5"/>
  <c r="C4" i="19"/>
  <c r="D4" i="19"/>
  <c r="O13" i="21" l="1"/>
  <c r="O12" i="21"/>
  <c r="O10" i="21"/>
  <c r="O11" i="21"/>
  <c r="S283" i="5"/>
  <c r="AG283" i="5" s="1"/>
  <c r="S288" i="5"/>
  <c r="AG288" i="5" s="1"/>
  <c r="S286" i="5"/>
  <c r="AG286" i="5" s="1"/>
  <c r="S287" i="5"/>
  <c r="AG287" i="5" s="1"/>
  <c r="S285" i="5"/>
  <c r="AG285" i="5" s="1"/>
  <c r="S284" i="5"/>
  <c r="AG284" i="5" s="1"/>
  <c r="S96" i="5"/>
  <c r="AG96" i="5" s="1"/>
  <c r="S56" i="5"/>
  <c r="AG56" i="5" s="1"/>
  <c r="S72" i="5"/>
  <c r="AG72" i="5" s="1"/>
  <c r="S13" i="5"/>
  <c r="AG13" i="5" s="1"/>
  <c r="S61" i="5"/>
  <c r="AG61" i="5" s="1"/>
  <c r="S104" i="5"/>
  <c r="AG104" i="5" s="1"/>
  <c r="S85" i="5"/>
  <c r="AG85" i="5" s="1"/>
  <c r="S66" i="5"/>
  <c r="AG66" i="5" s="1"/>
  <c r="S25" i="5"/>
  <c r="AG25" i="5" s="1"/>
  <c r="S11" i="5"/>
  <c r="AG11" i="5" s="1"/>
  <c r="S108" i="5"/>
  <c r="AG108" i="5" s="1"/>
  <c r="S38" i="5"/>
  <c r="AG38" i="5" s="1"/>
  <c r="S87" i="5"/>
  <c r="AG87" i="5" s="1"/>
  <c r="S32" i="5"/>
  <c r="AG32" i="5" s="1"/>
  <c r="S97" i="5"/>
  <c r="AG97" i="5" s="1"/>
  <c r="S57" i="5"/>
  <c r="AG57" i="5" s="1"/>
  <c r="S77" i="5"/>
  <c r="AG77" i="5" s="1"/>
  <c r="S103" i="5"/>
  <c r="AG103" i="5" s="1"/>
  <c r="S33" i="5"/>
  <c r="AG33" i="5" s="1"/>
  <c r="S93" i="5"/>
  <c r="AG93" i="5" s="1"/>
  <c r="S81" i="5"/>
  <c r="AG81" i="5" s="1"/>
  <c r="S48" i="5"/>
  <c r="AG48" i="5" s="1"/>
  <c r="S20" i="5"/>
  <c r="AG20" i="5" s="1"/>
  <c r="S35" i="5"/>
  <c r="AG35" i="5" s="1"/>
  <c r="S235" i="5"/>
  <c r="AG235" i="5" s="1"/>
  <c r="S236" i="5"/>
  <c r="AG236" i="5" s="1"/>
  <c r="S237" i="5"/>
  <c r="AG237" i="5" s="1"/>
  <c r="S230" i="5"/>
  <c r="AG230" i="5" s="1"/>
  <c r="S224" i="5"/>
  <c r="AG224" i="5" s="1"/>
  <c r="S229" i="5"/>
  <c r="AG229" i="5" s="1"/>
  <c r="S223" i="5"/>
  <c r="AG223" i="5" s="1"/>
  <c r="S225" i="5"/>
  <c r="AG225" i="5" s="1"/>
  <c r="S228" i="5"/>
  <c r="AG228" i="5" s="1"/>
  <c r="S216" i="5"/>
  <c r="AG216" i="5" s="1"/>
  <c r="S217" i="5"/>
  <c r="AG217" i="5" s="1"/>
  <c r="S213" i="5"/>
  <c r="AG213" i="5" s="1"/>
  <c r="S214" i="5"/>
  <c r="AG214" i="5" s="1"/>
  <c r="S215" i="5"/>
  <c r="AG215" i="5" s="1"/>
  <c r="S218" i="5"/>
  <c r="AG218" i="5" s="1"/>
  <c r="S206" i="5"/>
  <c r="AG206" i="5" s="1"/>
  <c r="S204" i="5"/>
  <c r="AG204" i="5" s="1"/>
  <c r="S205" i="5"/>
  <c r="AG205" i="5" s="1"/>
  <c r="S208" i="5"/>
  <c r="AG208" i="5" s="1"/>
  <c r="S209" i="5"/>
  <c r="AG209" i="5" s="1"/>
  <c r="S207" i="5"/>
  <c r="AG207" i="5" s="1"/>
  <c r="S100" i="5"/>
  <c r="AG100" i="5" s="1"/>
  <c r="S62" i="5"/>
  <c r="AG62" i="5" s="1"/>
  <c r="S53" i="5"/>
  <c r="AG53" i="5" s="1"/>
  <c r="S41" i="5"/>
  <c r="AG41" i="5" s="1"/>
  <c r="S22" i="5"/>
  <c r="AG22" i="5" s="1"/>
  <c r="S115" i="5"/>
  <c r="AG115" i="5" s="1"/>
  <c r="S202" i="5"/>
  <c r="AG202" i="5" s="1"/>
  <c r="S199" i="5"/>
  <c r="AG199" i="5" s="1"/>
  <c r="S200" i="5"/>
  <c r="AG200" i="5" s="1"/>
  <c r="S198" i="5"/>
  <c r="AG198" i="5" s="1"/>
  <c r="S201" i="5"/>
  <c r="AG201" i="5" s="1"/>
  <c r="S197" i="5"/>
  <c r="AG197" i="5" s="1"/>
  <c r="S195" i="5"/>
  <c r="AG195" i="5" s="1"/>
  <c r="S191" i="5"/>
  <c r="AG191" i="5" s="1"/>
  <c r="S192" i="5"/>
  <c r="AG192" i="5" s="1"/>
  <c r="S190" i="5"/>
  <c r="AG190" i="5" s="1"/>
  <c r="S193" i="5"/>
  <c r="AG193" i="5" s="1"/>
  <c r="S194" i="5"/>
  <c r="AG194" i="5" s="1"/>
  <c r="S186" i="5"/>
  <c r="AG186" i="5" s="1"/>
  <c r="S185" i="5"/>
  <c r="AG185" i="5" s="1"/>
  <c r="S184" i="5"/>
  <c r="AG184" i="5" s="1"/>
  <c r="S183" i="5"/>
  <c r="AG183" i="5" s="1"/>
  <c r="S182" i="5"/>
  <c r="AG182" i="5" s="1"/>
  <c r="S181" i="5"/>
  <c r="AG181" i="5" s="1"/>
  <c r="S170" i="5"/>
  <c r="AG170" i="5" s="1"/>
  <c r="S177" i="5"/>
  <c r="AG177" i="5" s="1"/>
  <c r="S173" i="5"/>
  <c r="AG173" i="5" s="1"/>
  <c r="S172" i="5"/>
  <c r="AG172" i="5" s="1"/>
  <c r="S175" i="5"/>
  <c r="AG175" i="5" s="1"/>
  <c r="S171" i="5"/>
  <c r="AG171" i="5" s="1"/>
  <c r="S178" i="5"/>
  <c r="AG178" i="5" s="1"/>
  <c r="S176" i="5"/>
  <c r="AG176" i="5" s="1"/>
  <c r="S174" i="5"/>
  <c r="AG174" i="5" s="1"/>
  <c r="S168" i="5"/>
  <c r="AG168" i="5" s="1"/>
  <c r="C5" i="19"/>
  <c r="S70" i="5"/>
  <c r="AG70" i="5" s="1"/>
  <c r="S68" i="5"/>
  <c r="AG68" i="5" s="1"/>
  <c r="S52" i="5"/>
  <c r="AG52" i="5" s="1"/>
  <c r="S45" i="5"/>
  <c r="AG45" i="5" s="1"/>
  <c r="S39" i="5"/>
  <c r="AG39" i="5" s="1"/>
  <c r="S31" i="5"/>
  <c r="AG31" i="5" s="1"/>
  <c r="S18" i="5"/>
  <c r="AG18" i="5" s="1"/>
  <c r="S17" i="5"/>
  <c r="AG17" i="5" s="1"/>
  <c r="B6" i="19"/>
  <c r="S83" i="5"/>
  <c r="AG83" i="5" s="1"/>
  <c r="S107" i="5"/>
  <c r="AG107" i="5" s="1"/>
  <c r="S99" i="5"/>
  <c r="AG99" i="5" s="1"/>
  <c r="S94" i="5"/>
  <c r="AG94" i="5" s="1"/>
  <c r="S75" i="5"/>
  <c r="AG75" i="5" s="1"/>
  <c r="S78" i="5"/>
  <c r="AG78" i="5" s="1"/>
  <c r="S28" i="5"/>
  <c r="AG28" i="5" s="1"/>
  <c r="S42" i="5"/>
  <c r="AG42" i="5" s="1"/>
  <c r="S40" i="5"/>
  <c r="AG40" i="5" s="1"/>
  <c r="S116" i="5"/>
  <c r="AG116" i="5" s="1"/>
  <c r="S109" i="5"/>
  <c r="AG109" i="5" s="1"/>
  <c r="S92" i="5"/>
  <c r="AG92" i="5" s="1"/>
  <c r="S86" i="5"/>
  <c r="AG86" i="5" s="1"/>
  <c r="S84" i="5"/>
  <c r="AG84" i="5" s="1"/>
  <c r="S80" i="5"/>
  <c r="AG80" i="5" s="1"/>
  <c r="S79" i="5"/>
  <c r="AG79" i="5" s="1"/>
  <c r="S74" i="5"/>
  <c r="AG74" i="5" s="1"/>
  <c r="S71" i="5"/>
  <c r="AG71" i="5" s="1"/>
  <c r="S67" i="5"/>
  <c r="AG67" i="5" s="1"/>
  <c r="S59" i="5"/>
  <c r="AG59" i="5" s="1"/>
  <c r="S54" i="5"/>
  <c r="AG54" i="5" s="1"/>
  <c r="S49" i="5"/>
  <c r="AG49" i="5" s="1"/>
  <c r="S47" i="5"/>
  <c r="AG47" i="5" s="1"/>
  <c r="S43" i="5"/>
  <c r="AG43" i="5" s="1"/>
  <c r="S24" i="5"/>
  <c r="AG24" i="5" s="1"/>
  <c r="S21" i="5"/>
  <c r="AG21" i="5" s="1"/>
  <c r="S19" i="5"/>
  <c r="AG19" i="5" s="1"/>
  <c r="S16" i="5"/>
  <c r="AG16" i="5" s="1"/>
  <c r="S12" i="5"/>
  <c r="AG12" i="5" s="1"/>
  <c r="S4" i="5"/>
  <c r="AG4" i="5" s="1"/>
  <c r="S95" i="5"/>
  <c r="AG95" i="5" s="1"/>
  <c r="S46" i="5"/>
  <c r="AG46" i="5" s="1"/>
  <c r="D5" i="19"/>
  <c r="S105" i="5"/>
  <c r="AG105" i="5" s="1"/>
  <c r="S91" i="5"/>
  <c r="AG91" i="5" s="1"/>
  <c r="S69" i="5"/>
  <c r="AG69" i="5" s="1"/>
  <c r="S29" i="5"/>
  <c r="AG29" i="5" s="1"/>
  <c r="S36" i="5"/>
  <c r="AG36" i="5" s="1"/>
  <c r="S132" i="5"/>
  <c r="AG132" i="5" s="1"/>
  <c r="S125" i="5"/>
  <c r="AG125" i="5" s="1"/>
  <c r="S123" i="5"/>
  <c r="AG123" i="5" s="1"/>
  <c r="S121" i="5"/>
  <c r="AG121" i="5" s="1"/>
  <c r="S119" i="5"/>
  <c r="AG119" i="5" s="1"/>
  <c r="S113" i="5"/>
  <c r="AG113" i="5" s="1"/>
  <c r="S106" i="5"/>
  <c r="AG106" i="5" s="1"/>
  <c r="S101" i="5"/>
  <c r="AG101" i="5" s="1"/>
  <c r="S58" i="5"/>
  <c r="AG58" i="5" s="1"/>
  <c r="S50" i="5"/>
  <c r="AG50" i="5" s="1"/>
  <c r="S27" i="5"/>
  <c r="AG27" i="5" s="1"/>
  <c r="S8" i="5"/>
  <c r="AG8" i="5" s="1"/>
  <c r="S5" i="5"/>
  <c r="AG5" i="5" s="1"/>
  <c r="S23" i="5"/>
  <c r="AG23" i="5" s="1"/>
  <c r="S111" i="5"/>
  <c r="AG111" i="5" s="1"/>
  <c r="S110" i="5"/>
  <c r="AG110" i="5" s="1"/>
  <c r="S82" i="5"/>
  <c r="AG82" i="5" s="1"/>
  <c r="S26" i="5"/>
  <c r="AG26" i="5" s="1"/>
  <c r="S55" i="5"/>
  <c r="AG55" i="5" s="1"/>
  <c r="S134" i="5"/>
  <c r="AG134" i="5" s="1"/>
  <c r="S133" i="5"/>
  <c r="AG133" i="5" s="1"/>
  <c r="S126" i="5"/>
  <c r="AG126" i="5" s="1"/>
  <c r="S124" i="5"/>
  <c r="AG124" i="5" s="1"/>
  <c r="S122" i="5"/>
  <c r="AG122" i="5" s="1"/>
  <c r="S120" i="5"/>
  <c r="AG120" i="5" s="1"/>
  <c r="S117" i="5"/>
  <c r="AG117" i="5" s="1"/>
  <c r="S114" i="5"/>
  <c r="AG114" i="5" s="1"/>
  <c r="S112" i="5"/>
  <c r="AG112" i="5" s="1"/>
  <c r="S102" i="5"/>
  <c r="AG102" i="5" s="1"/>
  <c r="S98" i="5"/>
  <c r="AG98" i="5" s="1"/>
  <c r="S90" i="5"/>
  <c r="AG90" i="5" s="1"/>
  <c r="S88" i="5"/>
  <c r="AG88" i="5" s="1"/>
  <c r="S76" i="5"/>
  <c r="AG76" i="5" s="1"/>
  <c r="S63" i="5"/>
  <c r="AG63" i="5" s="1"/>
  <c r="S51" i="5"/>
  <c r="AG51" i="5" s="1"/>
  <c r="S44" i="5"/>
  <c r="AG44" i="5" s="1"/>
  <c r="S34" i="5"/>
  <c r="AG34" i="5" s="1"/>
  <c r="S30" i="5"/>
  <c r="AG30" i="5" s="1"/>
  <c r="S14" i="5"/>
  <c r="AG14" i="5" s="1"/>
  <c r="S10" i="5"/>
  <c r="AG10" i="5" s="1"/>
  <c r="S9" i="5"/>
  <c r="AG9" i="5" s="1"/>
  <c r="S7" i="5"/>
  <c r="AG7" i="5" s="1"/>
  <c r="S6" i="5"/>
  <c r="AG6" i="5" s="1"/>
  <c r="E18" i="12"/>
  <c r="E19" i="12"/>
  <c r="E20" i="12"/>
  <c r="B22" i="12"/>
  <c r="C21" i="12"/>
  <c r="D21" i="12"/>
  <c r="E21" i="12"/>
  <c r="M11" i="20"/>
  <c r="K11" i="20"/>
  <c r="F2" i="12"/>
  <c r="PE36" i="1"/>
  <c r="PE51" i="1"/>
  <c r="PE103" i="1"/>
  <c r="PE27" i="1"/>
  <c r="PE61" i="1"/>
  <c r="PE59" i="1"/>
  <c r="PE53" i="1"/>
  <c r="PE73" i="1"/>
  <c r="PE84" i="1"/>
  <c r="PE17" i="1"/>
  <c r="PE104" i="1"/>
  <c r="PE28" i="1"/>
  <c r="PE114" i="1"/>
  <c r="PE48" i="1"/>
  <c r="PE87" i="1"/>
  <c r="PE10" i="1"/>
  <c r="PE41" i="1"/>
  <c r="PE52" i="1"/>
  <c r="PE64" i="1"/>
  <c r="PE32" i="1"/>
  <c r="PE85" i="1"/>
  <c r="PE8" i="1"/>
  <c r="PE40" i="1"/>
  <c r="PE43" i="1"/>
  <c r="PE63" i="1"/>
  <c r="PE74" i="1"/>
  <c r="PE7" i="1"/>
  <c r="PE94" i="1"/>
  <c r="PE18" i="1"/>
  <c r="PE105" i="1"/>
  <c r="PE38" i="1"/>
  <c r="PE68" i="1"/>
  <c r="PE108" i="1"/>
  <c r="PE107" i="1"/>
  <c r="PE31" i="1"/>
  <c r="PE42" i="1"/>
  <c r="PE54" i="1"/>
  <c r="PE75" i="1"/>
  <c r="PE106" i="1"/>
  <c r="PE30" i="1"/>
  <c r="PE100" i="1"/>
  <c r="PE24" i="1"/>
  <c r="PE110" i="1"/>
  <c r="PE44" i="1"/>
  <c r="PE65" i="1"/>
  <c r="PE76" i="1"/>
  <c r="PE9" i="1"/>
  <c r="PE95" i="1"/>
  <c r="PE29" i="1"/>
  <c r="O4" i="21"/>
  <c r="PE58" i="1"/>
  <c r="PE80" i="1"/>
  <c r="PE88" i="1"/>
  <c r="PE12" i="1"/>
  <c r="PE109" i="1"/>
  <c r="PE33" i="1"/>
  <c r="PE45" i="1"/>
  <c r="PE56" i="1"/>
  <c r="PE97" i="1"/>
  <c r="PE21" i="1"/>
  <c r="PE90" i="1"/>
  <c r="PE14" i="1"/>
  <c r="PE101" i="1"/>
  <c r="PE34" i="1"/>
  <c r="PE112" i="1"/>
  <c r="PE55" i="1"/>
  <c r="PE66" i="1"/>
  <c r="PE86" i="1"/>
  <c r="PE19" i="1"/>
  <c r="PE49" i="1"/>
  <c r="PE22" i="1"/>
  <c r="PE79" i="1"/>
  <c r="PE99" i="1"/>
  <c r="PE23" i="1"/>
  <c r="PE111" i="1"/>
  <c r="PE35" i="1"/>
  <c r="PE89" i="1"/>
  <c r="PE46" i="1"/>
  <c r="PE78" i="1"/>
  <c r="PE11" i="1"/>
  <c r="PE72" i="1"/>
  <c r="PE91" i="1"/>
  <c r="PE25" i="1"/>
  <c r="PE102" i="1"/>
  <c r="PE57" i="1"/>
  <c r="PE77" i="1"/>
  <c r="PE115" i="1"/>
  <c r="PE39" i="1"/>
  <c r="PE13" i="1"/>
  <c r="PE60" i="1"/>
  <c r="PE81" i="1"/>
  <c r="PE92" i="1"/>
  <c r="PE16" i="1"/>
  <c r="PE70" i="1"/>
  <c r="PE113" i="1"/>
  <c r="PE37" i="1"/>
  <c r="PE98" i="1"/>
  <c r="PE69" i="1"/>
  <c r="PE62" i="1"/>
  <c r="PE82" i="1"/>
  <c r="PE15" i="1"/>
  <c r="PE93" i="1"/>
  <c r="PE26" i="1"/>
  <c r="PE47" i="1"/>
  <c r="PE67" i="1"/>
  <c r="PE96" i="1"/>
  <c r="PE20" i="1"/>
  <c r="PE50" i="1"/>
  <c r="PE71" i="1"/>
  <c r="PE83" i="1"/>
  <c r="PE6" i="1"/>
  <c r="P11" i="20"/>
  <c r="O11" i="20"/>
  <c r="B11" i="20"/>
  <c r="O4" i="20"/>
  <c r="B7" i="19"/>
  <c r="D6" i="19"/>
  <c r="C6" i="19"/>
  <c r="G6" i="19"/>
  <c r="H6" i="19" s="1"/>
  <c r="D28" i="9" l="1"/>
  <c r="D29" i="9"/>
  <c r="F18" i="12"/>
  <c r="F19" i="12"/>
  <c r="F20" i="12"/>
  <c r="F21" i="12"/>
  <c r="D22" i="12"/>
  <c r="F22" i="12"/>
  <c r="B23" i="12"/>
  <c r="B24" i="12" s="1"/>
  <c r="C22" i="12"/>
  <c r="E22" i="12"/>
  <c r="G2" i="12"/>
  <c r="D7" i="19"/>
  <c r="C7" i="19"/>
  <c r="B8" i="19"/>
  <c r="G7" i="19"/>
  <c r="H7" i="19" s="1"/>
  <c r="B25" i="12" l="1"/>
  <c r="C24" i="12"/>
  <c r="E24" i="12"/>
  <c r="G24" i="12"/>
  <c r="D24" i="12"/>
  <c r="F24" i="12"/>
  <c r="C23" i="12"/>
  <c r="D23" i="12"/>
  <c r="E23" i="12"/>
  <c r="F23" i="12"/>
  <c r="G23" i="12"/>
  <c r="G18" i="12"/>
  <c r="G19" i="12"/>
  <c r="G20" i="12"/>
  <c r="G21" i="12"/>
  <c r="G22" i="12"/>
  <c r="H2" i="12"/>
  <c r="H24" i="12" s="1"/>
  <c r="B9" i="19"/>
  <c r="C8" i="19"/>
  <c r="G8" i="19"/>
  <c r="H8" i="19" s="1"/>
  <c r="D8" i="19"/>
  <c r="E10" i="15"/>
  <c r="F10" i="15" s="1"/>
  <c r="C6" i="15"/>
  <c r="D16" i="15" s="1"/>
  <c r="C5" i="15"/>
  <c r="E12" i="15"/>
  <c r="F12" i="15" s="1"/>
  <c r="E11" i="15"/>
  <c r="E8" i="15"/>
  <c r="E9" i="15"/>
  <c r="F9" i="15" s="1"/>
  <c r="D13" i="15"/>
  <c r="D5" i="15"/>
  <c r="D14" i="15"/>
  <c r="D6" i="15"/>
  <c r="E14" i="15" l="1"/>
  <c r="E13" i="15"/>
  <c r="F13" i="15" s="1"/>
  <c r="E6" i="15"/>
  <c r="G6" i="15" s="1"/>
  <c r="B26" i="12"/>
  <c r="C25" i="12"/>
  <c r="E25" i="12"/>
  <c r="G25" i="12"/>
  <c r="H25" i="12"/>
  <c r="D25" i="12"/>
  <c r="F25" i="12"/>
  <c r="H23" i="12"/>
  <c r="E5" i="15"/>
  <c r="E16" i="15" s="1"/>
  <c r="G16" i="15" s="1"/>
  <c r="G12" i="15"/>
  <c r="G11" i="15"/>
  <c r="H18" i="12"/>
  <c r="H19" i="12"/>
  <c r="H20" i="12"/>
  <c r="H21" i="12"/>
  <c r="H22" i="12"/>
  <c r="C7" i="15"/>
  <c r="D7" i="15"/>
  <c r="G8" i="15"/>
  <c r="G14" i="15"/>
  <c r="F14" i="15"/>
  <c r="F5" i="15"/>
  <c r="G5" i="15" s="1"/>
  <c r="I2" i="12"/>
  <c r="I24" i="12" s="1"/>
  <c r="F8" i="15"/>
  <c r="G9" i="15"/>
  <c r="D9" i="19"/>
  <c r="C9" i="19"/>
  <c r="B10" i="19"/>
  <c r="G9" i="19"/>
  <c r="H9" i="19" s="1"/>
  <c r="E17" i="15"/>
  <c r="F11" i="15"/>
  <c r="G13" i="15"/>
  <c r="D15" i="15"/>
  <c r="E15" i="15" s="1"/>
  <c r="G10" i="15"/>
  <c r="F6" i="15" l="1"/>
  <c r="F16" i="15"/>
  <c r="E7" i="15"/>
  <c r="G7" i="15" s="1"/>
  <c r="I25" i="12"/>
  <c r="B27" i="12"/>
  <c r="E26" i="12"/>
  <c r="I26" i="12"/>
  <c r="D26" i="12"/>
  <c r="F26" i="12"/>
  <c r="C26" i="12"/>
  <c r="G26" i="12"/>
  <c r="H26" i="12"/>
  <c r="I18" i="12"/>
  <c r="I19" i="12"/>
  <c r="I20" i="12"/>
  <c r="I21" i="12"/>
  <c r="I22" i="12"/>
  <c r="I23" i="12"/>
  <c r="J2" i="12"/>
  <c r="B11" i="19"/>
  <c r="G10" i="19"/>
  <c r="H10" i="19" s="1"/>
  <c r="D10" i="19"/>
  <c r="C10" i="19"/>
  <c r="G17" i="15"/>
  <c r="F17" i="15"/>
  <c r="F15" i="15"/>
  <c r="G15" i="15"/>
  <c r="F7" i="15" l="1"/>
  <c r="J24" i="12"/>
  <c r="J25" i="12"/>
  <c r="C27" i="12"/>
  <c r="G27" i="12"/>
  <c r="B28" i="12"/>
  <c r="B29" i="12" s="1"/>
  <c r="B30" i="12" s="1"/>
  <c r="B31" i="12" s="1"/>
  <c r="H27" i="12"/>
  <c r="D27" i="12"/>
  <c r="J27" i="12"/>
  <c r="F27" i="12"/>
  <c r="E27" i="12"/>
  <c r="I27" i="12"/>
  <c r="J26" i="12"/>
  <c r="J18" i="12"/>
  <c r="J19" i="12"/>
  <c r="J20" i="12"/>
  <c r="J21" i="12"/>
  <c r="J22" i="12"/>
  <c r="J23" i="12"/>
  <c r="K2" i="12"/>
  <c r="K27" i="12" s="1"/>
  <c r="D11" i="19"/>
  <c r="C11" i="19"/>
  <c r="B12" i="19"/>
  <c r="G11" i="19"/>
  <c r="H11" i="19" s="1"/>
  <c r="B32" i="12" l="1"/>
  <c r="B33" i="12" s="1"/>
  <c r="D31" i="12"/>
  <c r="H31" i="12"/>
  <c r="E31" i="12"/>
  <c r="I31" i="12"/>
  <c r="F31" i="12"/>
  <c r="G31" i="12"/>
  <c r="J31" i="12"/>
  <c r="C31" i="12"/>
  <c r="K31" i="12"/>
  <c r="F30" i="12"/>
  <c r="J30" i="12"/>
  <c r="C30" i="12"/>
  <c r="G30" i="12"/>
  <c r="K30" i="12"/>
  <c r="E30" i="12"/>
  <c r="H30" i="12"/>
  <c r="I30" i="12"/>
  <c r="D30" i="12"/>
  <c r="C29" i="12"/>
  <c r="G29" i="12"/>
  <c r="K29" i="12"/>
  <c r="H29" i="12"/>
  <c r="D29" i="12"/>
  <c r="I29" i="12"/>
  <c r="E29" i="12"/>
  <c r="J29" i="12"/>
  <c r="F29" i="12"/>
  <c r="K24" i="12"/>
  <c r="K25" i="12"/>
  <c r="K26" i="12"/>
  <c r="C28" i="12"/>
  <c r="G28" i="12"/>
  <c r="K28" i="12"/>
  <c r="H28" i="12"/>
  <c r="D28" i="12"/>
  <c r="I28" i="12"/>
  <c r="E28" i="12"/>
  <c r="J28" i="12"/>
  <c r="F28" i="12"/>
  <c r="K18" i="12"/>
  <c r="K19" i="12"/>
  <c r="K20" i="12"/>
  <c r="K21" i="12"/>
  <c r="K22" i="12"/>
  <c r="K23" i="12"/>
  <c r="L2" i="12"/>
  <c r="L29" i="12" s="1"/>
  <c r="B13" i="19"/>
  <c r="D12" i="19"/>
  <c r="C12" i="19"/>
  <c r="G12" i="19"/>
  <c r="H12" i="19" s="1"/>
  <c r="C33" i="12" l="1"/>
  <c r="B34" i="12"/>
  <c r="H33" i="12"/>
  <c r="D33" i="12"/>
  <c r="J33" i="12"/>
  <c r="E33" i="12"/>
  <c r="L33" i="12"/>
  <c r="I33" i="12"/>
  <c r="F33" i="12"/>
  <c r="G33" i="12"/>
  <c r="K33" i="12"/>
  <c r="L31" i="12"/>
  <c r="L30" i="12"/>
  <c r="C32" i="12"/>
  <c r="H32" i="12"/>
  <c r="L32" i="12"/>
  <c r="I32" i="12"/>
  <c r="F32" i="12"/>
  <c r="G32" i="12"/>
  <c r="J32" i="12"/>
  <c r="K32" i="12"/>
  <c r="E32" i="12"/>
  <c r="D32" i="12"/>
  <c r="L24" i="12"/>
  <c r="L25" i="12"/>
  <c r="L26" i="12"/>
  <c r="L27" i="12"/>
  <c r="L28" i="12"/>
  <c r="L18" i="12"/>
  <c r="L19" i="12"/>
  <c r="L20" i="12"/>
  <c r="L21" i="12"/>
  <c r="L22" i="12"/>
  <c r="L23" i="12"/>
  <c r="M2" i="12"/>
  <c r="M31" i="12" s="1"/>
  <c r="D13" i="19"/>
  <c r="C13" i="19"/>
  <c r="B14" i="19"/>
  <c r="G13" i="19"/>
  <c r="H13" i="19" s="1"/>
  <c r="M33" i="12" l="1"/>
  <c r="M32" i="12"/>
  <c r="B35" i="12"/>
  <c r="B36" i="12" s="1"/>
  <c r="B37" i="12" s="1"/>
  <c r="B38" i="12" s="1"/>
  <c r="F34" i="12"/>
  <c r="J34" i="12"/>
  <c r="C34" i="12"/>
  <c r="H34" i="12"/>
  <c r="M34" i="12"/>
  <c r="D34" i="12"/>
  <c r="I34" i="12"/>
  <c r="E34" i="12"/>
  <c r="K34" i="12"/>
  <c r="G34" i="12"/>
  <c r="L34" i="12"/>
  <c r="M29" i="12"/>
  <c r="M30" i="12"/>
  <c r="M24" i="12"/>
  <c r="M25" i="12"/>
  <c r="M26" i="12"/>
  <c r="M27" i="12"/>
  <c r="M28" i="12"/>
  <c r="M18" i="12"/>
  <c r="M19" i="12"/>
  <c r="M20" i="12"/>
  <c r="M21" i="12"/>
  <c r="M22" i="12"/>
  <c r="M23" i="12"/>
  <c r="N2" i="12"/>
  <c r="N33" i="12" s="1"/>
  <c r="B15" i="19"/>
  <c r="G14" i="19"/>
  <c r="H14" i="19" s="1"/>
  <c r="D14" i="19"/>
  <c r="C14" i="19"/>
  <c r="C38" i="12" l="1"/>
  <c r="B39" i="12"/>
  <c r="B40" i="12" s="1"/>
  <c r="I38" i="12"/>
  <c r="J38" i="12"/>
  <c r="N38" i="12"/>
  <c r="F38" i="12"/>
  <c r="E38" i="12"/>
  <c r="M38" i="12"/>
  <c r="D38" i="12"/>
  <c r="G38" i="12"/>
  <c r="L38" i="12"/>
  <c r="H38" i="12"/>
  <c r="K38" i="12"/>
  <c r="F37" i="12"/>
  <c r="J37" i="12"/>
  <c r="N37" i="12"/>
  <c r="G37" i="12"/>
  <c r="L37" i="12"/>
  <c r="C37" i="12"/>
  <c r="H37" i="12"/>
  <c r="M37" i="12"/>
  <c r="D37" i="12"/>
  <c r="I37" i="12"/>
  <c r="K37" i="12"/>
  <c r="E37" i="12"/>
  <c r="C36" i="12"/>
  <c r="G36" i="12"/>
  <c r="K36" i="12"/>
  <c r="H36" i="12"/>
  <c r="M36" i="12"/>
  <c r="D36" i="12"/>
  <c r="I36" i="12"/>
  <c r="N36" i="12"/>
  <c r="E36" i="12"/>
  <c r="J36" i="12"/>
  <c r="F36" i="12"/>
  <c r="L36" i="12"/>
  <c r="F35" i="12"/>
  <c r="J35" i="12"/>
  <c r="N35" i="12"/>
  <c r="E35" i="12"/>
  <c r="K35" i="12"/>
  <c r="G35" i="12"/>
  <c r="L35" i="12"/>
  <c r="C35" i="12"/>
  <c r="M35" i="12"/>
  <c r="D35" i="12"/>
  <c r="H35" i="12"/>
  <c r="I35" i="12"/>
  <c r="N34" i="12"/>
  <c r="N31" i="12"/>
  <c r="N32" i="12"/>
  <c r="N29" i="12"/>
  <c r="N30" i="12"/>
  <c r="N24" i="12"/>
  <c r="N25" i="12"/>
  <c r="N26" i="12"/>
  <c r="N27" i="12"/>
  <c r="N28" i="12"/>
  <c r="N18" i="12"/>
  <c r="N19" i="12"/>
  <c r="N20" i="12"/>
  <c r="N21" i="12"/>
  <c r="N22" i="12"/>
  <c r="N23" i="12"/>
  <c r="O2" i="12"/>
  <c r="O37" i="12" s="1"/>
  <c r="D15" i="19"/>
  <c r="C15" i="19"/>
  <c r="B16" i="19"/>
  <c r="G15" i="19"/>
  <c r="H15" i="19" s="1"/>
  <c r="C40" i="12" l="1"/>
  <c r="E40" i="12"/>
  <c r="M40" i="12"/>
  <c r="F40" i="12"/>
  <c r="N40" i="12"/>
  <c r="B41" i="12"/>
  <c r="B42" i="12" s="1"/>
  <c r="B43" i="12" s="1"/>
  <c r="I40" i="12"/>
  <c r="J40" i="12"/>
  <c r="L40" i="12"/>
  <c r="G40" i="12"/>
  <c r="H40" i="12"/>
  <c r="D40" i="12"/>
  <c r="O40" i="12"/>
  <c r="K40" i="12"/>
  <c r="C39" i="12"/>
  <c r="I39" i="12"/>
  <c r="M39" i="12"/>
  <c r="J39" i="12"/>
  <c r="E39" i="12"/>
  <c r="K39" i="12"/>
  <c r="G39" i="12"/>
  <c r="L39" i="12"/>
  <c r="H39" i="12"/>
  <c r="N39" i="12"/>
  <c r="F39" i="12"/>
  <c r="O39" i="12"/>
  <c r="D39" i="12"/>
  <c r="O38" i="12"/>
  <c r="O35" i="12"/>
  <c r="O36" i="12"/>
  <c r="O33" i="12"/>
  <c r="O34" i="12"/>
  <c r="O31" i="12"/>
  <c r="O32" i="12"/>
  <c r="O29" i="12"/>
  <c r="O30" i="12"/>
  <c r="O24" i="12"/>
  <c r="O25" i="12"/>
  <c r="O26" i="12"/>
  <c r="O27" i="12"/>
  <c r="O28" i="12"/>
  <c r="O18" i="12"/>
  <c r="O19" i="12"/>
  <c r="O20" i="12"/>
  <c r="O21" i="12"/>
  <c r="O22" i="12"/>
  <c r="O23" i="12"/>
  <c r="P2" i="12"/>
  <c r="P38" i="12" s="1"/>
  <c r="B17" i="19"/>
  <c r="D16" i="19"/>
  <c r="G16" i="19"/>
  <c r="H16" i="19" s="1"/>
  <c r="C16" i="19"/>
  <c r="D43" i="12" l="1"/>
  <c r="H43" i="12"/>
  <c r="N43" i="12"/>
  <c r="P43" i="12"/>
  <c r="C43" i="12"/>
  <c r="I43" i="12"/>
  <c r="E43" i="12"/>
  <c r="J43" i="12"/>
  <c r="M43" i="12"/>
  <c r="K43" i="12"/>
  <c r="B44" i="12"/>
  <c r="L43" i="12"/>
  <c r="F43" i="12"/>
  <c r="G43" i="12"/>
  <c r="O43" i="12"/>
  <c r="P40" i="12"/>
  <c r="F42" i="12"/>
  <c r="I42" i="12"/>
  <c r="M42" i="12"/>
  <c r="C42" i="12"/>
  <c r="J42" i="12"/>
  <c r="N42" i="12"/>
  <c r="E42" i="12"/>
  <c r="P42" i="12"/>
  <c r="K42" i="12"/>
  <c r="L42" i="12"/>
  <c r="D42" i="12"/>
  <c r="O42" i="12"/>
  <c r="H42" i="12"/>
  <c r="G42" i="12"/>
  <c r="D41" i="12"/>
  <c r="H41" i="12"/>
  <c r="L41" i="12"/>
  <c r="P41" i="12"/>
  <c r="E41" i="12"/>
  <c r="I41" i="12"/>
  <c r="M41" i="12"/>
  <c r="F41" i="12"/>
  <c r="N41" i="12"/>
  <c r="J41" i="12"/>
  <c r="G41" i="12"/>
  <c r="O41" i="12"/>
  <c r="C41" i="12"/>
  <c r="K41" i="12"/>
  <c r="P39" i="12"/>
  <c r="P36" i="12"/>
  <c r="P37" i="12"/>
  <c r="P33" i="12"/>
  <c r="P34" i="12"/>
  <c r="P35" i="12"/>
  <c r="P31" i="12"/>
  <c r="P32" i="12"/>
  <c r="P29" i="12"/>
  <c r="P30" i="12"/>
  <c r="P24" i="12"/>
  <c r="P25" i="12"/>
  <c r="P26" i="12"/>
  <c r="P27" i="12"/>
  <c r="P28" i="12"/>
  <c r="P18" i="12"/>
  <c r="P19" i="12"/>
  <c r="P20" i="12"/>
  <c r="P21" i="12"/>
  <c r="P22" i="12"/>
  <c r="P23" i="12"/>
  <c r="Q2" i="12"/>
  <c r="Q41" i="12" s="1"/>
  <c r="D17" i="19"/>
  <c r="C17" i="19"/>
  <c r="B18" i="19"/>
  <c r="G17" i="19"/>
  <c r="H17" i="19" s="1"/>
  <c r="Q43" i="12" l="1"/>
  <c r="K44" i="12"/>
  <c r="L44" i="12"/>
  <c r="O44" i="12"/>
  <c r="Q44" i="12"/>
  <c r="N44" i="12"/>
  <c r="G44" i="12"/>
  <c r="C44" i="12"/>
  <c r="B45" i="12"/>
  <c r="M44" i="12"/>
  <c r="I44" i="12"/>
  <c r="E44" i="12"/>
  <c r="D44" i="12"/>
  <c r="P44" i="12"/>
  <c r="F44" i="12"/>
  <c r="H44" i="12"/>
  <c r="J44" i="12"/>
  <c r="Q40" i="12"/>
  <c r="Q42" i="12"/>
  <c r="Q38" i="12"/>
  <c r="Q39" i="12"/>
  <c r="Q36" i="12"/>
  <c r="Q37" i="12"/>
  <c r="Q33" i="12"/>
  <c r="Q34" i="12"/>
  <c r="Q35" i="12"/>
  <c r="Q31" i="12"/>
  <c r="Q32" i="12"/>
  <c r="Q29" i="12"/>
  <c r="Q30" i="12"/>
  <c r="Q24" i="12"/>
  <c r="Q25" i="12"/>
  <c r="Q26" i="12"/>
  <c r="Q27" i="12"/>
  <c r="Q28" i="12"/>
  <c r="Q18" i="12"/>
  <c r="Q19" i="12"/>
  <c r="Q20" i="12"/>
  <c r="Q21" i="12"/>
  <c r="Q22" i="12"/>
  <c r="Q23" i="12"/>
  <c r="R2" i="12"/>
  <c r="R43" i="12" s="1"/>
  <c r="B19" i="19"/>
  <c r="D18" i="19"/>
  <c r="G18" i="19"/>
  <c r="H18" i="19" s="1"/>
  <c r="C18" i="19"/>
  <c r="R44" i="12" l="1"/>
  <c r="K45" i="12"/>
  <c r="H45" i="12"/>
  <c r="Q45" i="12"/>
  <c r="N45" i="12"/>
  <c r="D45" i="12"/>
  <c r="L45" i="12"/>
  <c r="J45" i="12"/>
  <c r="I45" i="12"/>
  <c r="B46" i="12"/>
  <c r="E45" i="12"/>
  <c r="F45" i="12"/>
  <c r="O45" i="12"/>
  <c r="R45" i="12"/>
  <c r="M45" i="12"/>
  <c r="C45" i="12"/>
  <c r="P45" i="12"/>
  <c r="G45" i="12"/>
  <c r="R40" i="12"/>
  <c r="R42" i="12"/>
  <c r="R41" i="12"/>
  <c r="R38" i="12"/>
  <c r="R39" i="12"/>
  <c r="R36" i="12"/>
  <c r="R37" i="12"/>
  <c r="R33" i="12"/>
  <c r="R34" i="12"/>
  <c r="R35" i="12"/>
  <c r="R31" i="12"/>
  <c r="R32" i="12"/>
  <c r="R29" i="12"/>
  <c r="R30" i="12"/>
  <c r="R24" i="12"/>
  <c r="R25" i="12"/>
  <c r="R26" i="12"/>
  <c r="R27" i="12"/>
  <c r="R28" i="12"/>
  <c r="R18" i="12"/>
  <c r="R19" i="12"/>
  <c r="R20" i="12"/>
  <c r="R21" i="12"/>
  <c r="R22" i="12"/>
  <c r="R23" i="12"/>
  <c r="S2" i="12"/>
  <c r="D19" i="19"/>
  <c r="C19" i="19"/>
  <c r="B20" i="19"/>
  <c r="G19" i="19"/>
  <c r="H19" i="19" s="1"/>
  <c r="S43" i="12" l="1"/>
  <c r="S44" i="12"/>
  <c r="S45" i="12"/>
  <c r="J46" i="12"/>
  <c r="F46" i="12"/>
  <c r="L46" i="12"/>
  <c r="M46" i="12"/>
  <c r="O46" i="12"/>
  <c r="D46" i="12"/>
  <c r="P46" i="12"/>
  <c r="C46" i="12"/>
  <c r="H46" i="12"/>
  <c r="G46" i="12"/>
  <c r="S46" i="12"/>
  <c r="E46" i="12"/>
  <c r="K46" i="12"/>
  <c r="I46" i="12"/>
  <c r="Q46" i="12"/>
  <c r="N46" i="12"/>
  <c r="R46" i="12"/>
  <c r="B47" i="12"/>
  <c r="S40" i="12"/>
  <c r="S41" i="12"/>
  <c r="S42" i="12"/>
  <c r="S38" i="12"/>
  <c r="S39" i="12"/>
  <c r="S36" i="12"/>
  <c r="S37" i="12"/>
  <c r="S33" i="12"/>
  <c r="S34" i="12"/>
  <c r="S35" i="12"/>
  <c r="S31" i="12"/>
  <c r="S32" i="12"/>
  <c r="S29" i="12"/>
  <c r="S30" i="12"/>
  <c r="S24" i="12"/>
  <c r="S25" i="12"/>
  <c r="S26" i="12"/>
  <c r="S27" i="12"/>
  <c r="S28" i="12"/>
  <c r="S18" i="12"/>
  <c r="S19" i="12"/>
  <c r="S20" i="12"/>
  <c r="S21" i="12"/>
  <c r="S22" i="12"/>
  <c r="S23" i="12"/>
  <c r="T2" i="12"/>
  <c r="T46" i="12" s="1"/>
  <c r="B21" i="19"/>
  <c r="D20" i="19"/>
  <c r="G20" i="19"/>
  <c r="H20" i="19" s="1"/>
  <c r="C20" i="19"/>
  <c r="J47" i="12" l="1"/>
  <c r="F47" i="12"/>
  <c r="R47" i="12"/>
  <c r="M47" i="12"/>
  <c r="I47" i="12"/>
  <c r="K47" i="12"/>
  <c r="T47" i="12"/>
  <c r="D47" i="12"/>
  <c r="P47" i="12"/>
  <c r="L47" i="12"/>
  <c r="N47" i="12"/>
  <c r="H47" i="12"/>
  <c r="G47" i="12"/>
  <c r="C47" i="12"/>
  <c r="E47" i="12"/>
  <c r="S47" i="12"/>
  <c r="O47" i="12"/>
  <c r="B48" i="12"/>
  <c r="Q47" i="12"/>
  <c r="T43" i="12"/>
  <c r="T44" i="12"/>
  <c r="T45" i="12"/>
  <c r="T40" i="12"/>
  <c r="T42" i="12"/>
  <c r="T41" i="12"/>
  <c r="T38" i="12"/>
  <c r="T39" i="12"/>
  <c r="T36" i="12"/>
  <c r="T37" i="12"/>
  <c r="T33" i="12"/>
  <c r="T34" i="12"/>
  <c r="T35" i="12"/>
  <c r="T31" i="12"/>
  <c r="T32" i="12"/>
  <c r="T29" i="12"/>
  <c r="T30" i="12"/>
  <c r="T24" i="12"/>
  <c r="T25" i="12"/>
  <c r="T26" i="12"/>
  <c r="T27" i="12"/>
  <c r="T28" i="12"/>
  <c r="T18" i="12"/>
  <c r="T19" i="12"/>
  <c r="T20" i="12"/>
  <c r="T21" i="12"/>
  <c r="T22" i="12"/>
  <c r="T23" i="12"/>
  <c r="U2" i="12"/>
  <c r="U47" i="12" s="1"/>
  <c r="D21" i="19"/>
  <c r="C21" i="19"/>
  <c r="B22" i="19"/>
  <c r="G21" i="19"/>
  <c r="H21" i="19" s="1"/>
  <c r="U43" i="12" l="1"/>
  <c r="U44" i="12"/>
  <c r="U45" i="12"/>
  <c r="U46" i="12"/>
  <c r="L48" i="12"/>
  <c r="G48" i="12"/>
  <c r="D48" i="12"/>
  <c r="C48" i="12"/>
  <c r="O48" i="12"/>
  <c r="N48" i="12"/>
  <c r="J48" i="12"/>
  <c r="S48" i="12"/>
  <c r="P48" i="12"/>
  <c r="F48" i="12"/>
  <c r="R48" i="12"/>
  <c r="H48" i="12"/>
  <c r="E48" i="12"/>
  <c r="K48" i="12"/>
  <c r="Q48" i="12"/>
  <c r="I48" i="12"/>
  <c r="U48" i="12"/>
  <c r="M48" i="12"/>
  <c r="T48" i="12"/>
  <c r="B49" i="12"/>
  <c r="U40" i="12"/>
  <c r="U41" i="12"/>
  <c r="U42" i="12"/>
  <c r="U38" i="12"/>
  <c r="U39" i="12"/>
  <c r="U36" i="12"/>
  <c r="U37" i="12"/>
  <c r="U33" i="12"/>
  <c r="U34" i="12"/>
  <c r="U35" i="12"/>
  <c r="U31" i="12"/>
  <c r="U32" i="12"/>
  <c r="U29" i="12"/>
  <c r="U30" i="12"/>
  <c r="U24" i="12"/>
  <c r="U25" i="12"/>
  <c r="U26" i="12"/>
  <c r="U27" i="12"/>
  <c r="U28" i="12"/>
  <c r="U18" i="12"/>
  <c r="U19" i="12"/>
  <c r="U20" i="12"/>
  <c r="U21" i="12"/>
  <c r="U22" i="12"/>
  <c r="U23" i="12"/>
  <c r="V2" i="12"/>
  <c r="B23" i="19"/>
  <c r="D22" i="19"/>
  <c r="C22" i="19"/>
  <c r="G22" i="19"/>
  <c r="H22" i="19" s="1"/>
  <c r="V43" i="12" l="1"/>
  <c r="V44" i="12"/>
  <c r="V45" i="12"/>
  <c r="V46" i="12"/>
  <c r="V47" i="12"/>
  <c r="D49" i="12"/>
  <c r="R49" i="12"/>
  <c r="S49" i="12"/>
  <c r="G49" i="12"/>
  <c r="B50" i="12"/>
  <c r="L49" i="12"/>
  <c r="I49" i="12"/>
  <c r="V49" i="12"/>
  <c r="O49" i="12"/>
  <c r="N49" i="12"/>
  <c r="K49" i="12"/>
  <c r="F49" i="12"/>
  <c r="C49" i="12"/>
  <c r="T49" i="12"/>
  <c r="P49" i="12"/>
  <c r="Q49" i="12"/>
  <c r="M49" i="12"/>
  <c r="J49" i="12"/>
  <c r="H49" i="12"/>
  <c r="E49" i="12"/>
  <c r="U49" i="12"/>
  <c r="V48" i="12"/>
  <c r="V40" i="12"/>
  <c r="V41" i="12"/>
  <c r="V42" i="12"/>
  <c r="V38" i="12"/>
  <c r="V39" i="12"/>
  <c r="V36" i="12"/>
  <c r="V37" i="12"/>
  <c r="V33" i="12"/>
  <c r="V34" i="12"/>
  <c r="V35" i="12"/>
  <c r="V31" i="12"/>
  <c r="V32" i="12"/>
  <c r="V29" i="12"/>
  <c r="V30" i="12"/>
  <c r="V24" i="12"/>
  <c r="V25" i="12"/>
  <c r="V26" i="12"/>
  <c r="V27" i="12"/>
  <c r="V28" i="12"/>
  <c r="V18" i="12"/>
  <c r="V19" i="12"/>
  <c r="V20" i="12"/>
  <c r="V21" i="12"/>
  <c r="V22" i="12"/>
  <c r="V23" i="12"/>
  <c r="W2" i="12"/>
  <c r="D23" i="19"/>
  <c r="C23" i="19"/>
  <c r="B24" i="19"/>
  <c r="G23" i="19"/>
  <c r="H23" i="19" s="1"/>
  <c r="W43" i="12" l="1"/>
  <c r="W44" i="12"/>
  <c r="W45" i="12"/>
  <c r="W46" i="12"/>
  <c r="W47" i="12"/>
  <c r="W48" i="12"/>
  <c r="W49" i="12"/>
  <c r="C50" i="12"/>
  <c r="O50" i="12"/>
  <c r="E50" i="12"/>
  <c r="F50" i="12"/>
  <c r="R50" i="12"/>
  <c r="K50" i="12"/>
  <c r="Q50" i="12"/>
  <c r="J50" i="12"/>
  <c r="W50" i="12"/>
  <c r="D50" i="12"/>
  <c r="I50" i="12"/>
  <c r="U50" i="12"/>
  <c r="H50" i="12"/>
  <c r="M50" i="12"/>
  <c r="V50" i="12"/>
  <c r="G50" i="12"/>
  <c r="B51" i="12"/>
  <c r="L50" i="12"/>
  <c r="P50" i="12"/>
  <c r="N50" i="12"/>
  <c r="T50" i="12"/>
  <c r="S50" i="12"/>
  <c r="W40" i="12"/>
  <c r="W42" i="12"/>
  <c r="W41" i="12"/>
  <c r="W38" i="12"/>
  <c r="W39" i="12"/>
  <c r="W36" i="12"/>
  <c r="W37" i="12"/>
  <c r="W33" i="12"/>
  <c r="W34" i="12"/>
  <c r="W35" i="12"/>
  <c r="W31" i="12"/>
  <c r="W32" i="12"/>
  <c r="W29" i="12"/>
  <c r="W30" i="12"/>
  <c r="W24" i="12"/>
  <c r="W25" i="12"/>
  <c r="W26" i="12"/>
  <c r="W27" i="12"/>
  <c r="W28" i="12"/>
  <c r="W18" i="12"/>
  <c r="W19" i="12"/>
  <c r="W20" i="12"/>
  <c r="W21" i="12"/>
  <c r="W22" i="12"/>
  <c r="W23" i="12"/>
  <c r="X2" i="12"/>
  <c r="X50" i="12" s="1"/>
  <c r="B25" i="19"/>
  <c r="D24" i="19"/>
  <c r="C24" i="19"/>
  <c r="G24" i="19"/>
  <c r="H24" i="19" s="1"/>
  <c r="X43" i="12" l="1"/>
  <c r="X44" i="12"/>
  <c r="X45" i="12"/>
  <c r="X46" i="12"/>
  <c r="X47" i="12"/>
  <c r="X48" i="12"/>
  <c r="X49" i="12"/>
  <c r="C51" i="12"/>
  <c r="O51" i="12"/>
  <c r="N51" i="12"/>
  <c r="P51" i="12"/>
  <c r="F51" i="12"/>
  <c r="R51" i="12"/>
  <c r="E51" i="12"/>
  <c r="Q51" i="12"/>
  <c r="G51" i="12"/>
  <c r="I51" i="12"/>
  <c r="U51" i="12"/>
  <c r="H51" i="12"/>
  <c r="T51" i="12"/>
  <c r="B52" i="12"/>
  <c r="M51" i="12"/>
  <c r="S51" i="12"/>
  <c r="L51" i="12"/>
  <c r="X51" i="12"/>
  <c r="K51" i="12"/>
  <c r="W51" i="12"/>
  <c r="J51" i="12"/>
  <c r="V51" i="12"/>
  <c r="D51" i="12"/>
  <c r="X40" i="12"/>
  <c r="X41" i="12"/>
  <c r="X42" i="12"/>
  <c r="X38" i="12"/>
  <c r="X39" i="12"/>
  <c r="X36" i="12"/>
  <c r="X37" i="12"/>
  <c r="X33" i="12"/>
  <c r="X34" i="12"/>
  <c r="X35" i="12"/>
  <c r="X31" i="12"/>
  <c r="X32" i="12"/>
  <c r="X29" i="12"/>
  <c r="X30" i="12"/>
  <c r="X24" i="12"/>
  <c r="X25" i="12"/>
  <c r="X26" i="12"/>
  <c r="X27" i="12"/>
  <c r="X28" i="12"/>
  <c r="X18" i="12"/>
  <c r="X19" i="12"/>
  <c r="X20" i="12"/>
  <c r="X21" i="12"/>
  <c r="X22" i="12"/>
  <c r="X23" i="12"/>
  <c r="Y2" i="12"/>
  <c r="Y51" i="12" s="1"/>
  <c r="D25" i="19"/>
  <c r="C25" i="19"/>
  <c r="B26" i="19"/>
  <c r="G25" i="19"/>
  <c r="H25" i="19" s="1"/>
  <c r="E52" i="12" l="1"/>
  <c r="Q52" i="12"/>
  <c r="O52" i="12"/>
  <c r="L52" i="12"/>
  <c r="D52" i="12"/>
  <c r="Y52" i="12"/>
  <c r="U52" i="12"/>
  <c r="H52" i="12"/>
  <c r="T52" i="12"/>
  <c r="B53" i="12"/>
  <c r="F52" i="12"/>
  <c r="G52" i="12"/>
  <c r="K52" i="12"/>
  <c r="W52" i="12"/>
  <c r="I52" i="12"/>
  <c r="S52" i="12"/>
  <c r="M52" i="12"/>
  <c r="P52" i="12"/>
  <c r="C52" i="12"/>
  <c r="V52" i="12"/>
  <c r="N52" i="12"/>
  <c r="J52" i="12"/>
  <c r="R52" i="12"/>
  <c r="X52" i="12"/>
  <c r="Y43" i="12"/>
  <c r="Y44" i="12"/>
  <c r="Y45" i="12"/>
  <c r="Y46" i="12"/>
  <c r="Y47" i="12"/>
  <c r="Y48" i="12"/>
  <c r="Y49" i="12"/>
  <c r="Y50" i="12"/>
  <c r="Y40" i="12"/>
  <c r="Y41" i="12"/>
  <c r="Y42" i="12"/>
  <c r="Y38" i="12"/>
  <c r="Y39" i="12"/>
  <c r="Y36" i="12"/>
  <c r="Y37" i="12"/>
  <c r="Y33" i="12"/>
  <c r="Y34" i="12"/>
  <c r="Y35" i="12"/>
  <c r="Y31" i="12"/>
  <c r="Y32" i="12"/>
  <c r="Y29" i="12"/>
  <c r="Y30" i="12"/>
  <c r="Y24" i="12"/>
  <c r="Y25" i="12"/>
  <c r="Y26" i="12"/>
  <c r="Y27" i="12"/>
  <c r="Y28" i="12"/>
  <c r="Y18" i="12"/>
  <c r="Y19" i="12"/>
  <c r="Y20" i="12"/>
  <c r="Y21" i="12"/>
  <c r="Y22" i="12"/>
  <c r="Y23" i="12"/>
  <c r="Z2" i="12"/>
  <c r="B27" i="19"/>
  <c r="D26" i="19"/>
  <c r="G26" i="19"/>
  <c r="H26" i="19" s="1"/>
  <c r="C26" i="19"/>
  <c r="Z43" i="12" l="1"/>
  <c r="Z44" i="12"/>
  <c r="Z45" i="12"/>
  <c r="Z46" i="12"/>
  <c r="Z47" i="12"/>
  <c r="Z48" i="12"/>
  <c r="Z49" i="12"/>
  <c r="Z50" i="12"/>
  <c r="Z51" i="12"/>
  <c r="Z52" i="12"/>
  <c r="T53" i="12"/>
  <c r="L53" i="12"/>
  <c r="Y53" i="12"/>
  <c r="D53" i="12"/>
  <c r="K53" i="12"/>
  <c r="X53" i="12"/>
  <c r="B54" i="12"/>
  <c r="S53" i="12"/>
  <c r="O53" i="12"/>
  <c r="N53" i="12"/>
  <c r="G53" i="12"/>
  <c r="W53" i="12"/>
  <c r="H53" i="12"/>
  <c r="Q53" i="12"/>
  <c r="M53" i="12"/>
  <c r="J53" i="12"/>
  <c r="P53" i="12"/>
  <c r="C53" i="12"/>
  <c r="F53" i="12"/>
  <c r="Z53" i="12"/>
  <c r="U53" i="12"/>
  <c r="R53" i="12"/>
  <c r="E53" i="12"/>
  <c r="I53" i="12"/>
  <c r="V53" i="12"/>
  <c r="Z40" i="12"/>
  <c r="Z42" i="12"/>
  <c r="Z41" i="12"/>
  <c r="Z38" i="12"/>
  <c r="Z39" i="12"/>
  <c r="Z36" i="12"/>
  <c r="Z37" i="12"/>
  <c r="Z33" i="12"/>
  <c r="Z34" i="12"/>
  <c r="Z35" i="12"/>
  <c r="Z31" i="12"/>
  <c r="Z32" i="12"/>
  <c r="Z29" i="12"/>
  <c r="Z30" i="12"/>
  <c r="Z24" i="12"/>
  <c r="Z25" i="12"/>
  <c r="Z26" i="12"/>
  <c r="Z27" i="12"/>
  <c r="Z28" i="12"/>
  <c r="Z18" i="12"/>
  <c r="Z19" i="12"/>
  <c r="Z20" i="12"/>
  <c r="Z21" i="12"/>
  <c r="Z22" i="12"/>
  <c r="Z23" i="12"/>
  <c r="AA2" i="12"/>
  <c r="D27" i="19"/>
  <c r="C27" i="19"/>
  <c r="B28" i="19"/>
  <c r="G27" i="19"/>
  <c r="H27" i="19" s="1"/>
  <c r="E54" i="12" l="1"/>
  <c r="Q54" i="12"/>
  <c r="V54" i="12"/>
  <c r="R54" i="12"/>
  <c r="P54" i="12"/>
  <c r="U54" i="12"/>
  <c r="X54" i="12"/>
  <c r="H54" i="12"/>
  <c r="T54" i="12"/>
  <c r="L54" i="12"/>
  <c r="M54" i="12"/>
  <c r="K54" i="12"/>
  <c r="W54" i="12"/>
  <c r="I54" i="12"/>
  <c r="O54" i="12"/>
  <c r="Y54" i="12"/>
  <c r="G54" i="12"/>
  <c r="B55" i="12"/>
  <c r="N54" i="12"/>
  <c r="Z54" i="12"/>
  <c r="D54" i="12"/>
  <c r="AA54" i="12"/>
  <c r="C54" i="12"/>
  <c r="J54" i="12"/>
  <c r="S54" i="12"/>
  <c r="F54" i="12"/>
  <c r="AA43" i="12"/>
  <c r="AA44" i="12"/>
  <c r="AA45" i="12"/>
  <c r="AA46" i="12"/>
  <c r="AA47" i="12"/>
  <c r="AA48" i="12"/>
  <c r="AA49" i="12"/>
  <c r="AA50" i="12"/>
  <c r="AA51" i="12"/>
  <c r="AA52" i="12"/>
  <c r="AA53" i="12"/>
  <c r="AA40" i="12"/>
  <c r="AA42" i="12"/>
  <c r="AA41" i="12"/>
  <c r="AA38" i="12"/>
  <c r="AA39" i="12"/>
  <c r="AA36" i="12"/>
  <c r="AA37" i="12"/>
  <c r="AA33" i="12"/>
  <c r="AA34" i="12"/>
  <c r="AA35" i="12"/>
  <c r="AA30" i="12"/>
  <c r="AA31" i="12"/>
  <c r="AA32" i="12"/>
  <c r="AA29" i="12"/>
  <c r="AA24" i="12"/>
  <c r="AA25" i="12"/>
  <c r="AA26" i="12"/>
  <c r="AA27" i="12"/>
  <c r="AA28" i="12"/>
  <c r="AA18" i="12"/>
  <c r="AA19" i="12"/>
  <c r="AA20" i="12"/>
  <c r="AA21" i="12"/>
  <c r="AA22" i="12"/>
  <c r="AA23" i="12"/>
  <c r="AB2" i="12"/>
  <c r="AB54" i="12" s="1"/>
  <c r="B29" i="19"/>
  <c r="D28" i="19"/>
  <c r="G28" i="19"/>
  <c r="H28" i="19" s="1"/>
  <c r="C28" i="19"/>
  <c r="K55" i="12" l="1"/>
  <c r="W55" i="12"/>
  <c r="J55" i="12"/>
  <c r="V55" i="12"/>
  <c r="U55" i="12"/>
  <c r="B56" i="12"/>
  <c r="I55" i="12"/>
  <c r="AA55" i="12"/>
  <c r="N55" i="12"/>
  <c r="Z55" i="12"/>
  <c r="M55" i="12"/>
  <c r="Y55" i="12"/>
  <c r="L55" i="12"/>
  <c r="T55" i="12"/>
  <c r="S55" i="12"/>
  <c r="F55" i="12"/>
  <c r="X55" i="12"/>
  <c r="E55" i="12"/>
  <c r="Q55" i="12"/>
  <c r="D55" i="12"/>
  <c r="P55" i="12"/>
  <c r="AB55" i="12"/>
  <c r="R55" i="12"/>
  <c r="H55" i="12"/>
  <c r="G55" i="12"/>
  <c r="C55" i="12"/>
  <c r="O55" i="12"/>
  <c r="AB43" i="12"/>
  <c r="AB44" i="12"/>
  <c r="AB45" i="12"/>
  <c r="AB46" i="12"/>
  <c r="AB47" i="12"/>
  <c r="AB48" i="12"/>
  <c r="AB49" i="12"/>
  <c r="AB50" i="12"/>
  <c r="AB51" i="12"/>
  <c r="AB52" i="12"/>
  <c r="AB53" i="12"/>
  <c r="AB40" i="12"/>
  <c r="AB42" i="12"/>
  <c r="AB41" i="12"/>
  <c r="AB38" i="12"/>
  <c r="AB39" i="12"/>
  <c r="AB36" i="12"/>
  <c r="AB37" i="12"/>
  <c r="AB33" i="12"/>
  <c r="AB34" i="12"/>
  <c r="AB35" i="12"/>
  <c r="AB31" i="12"/>
  <c r="AB32" i="12"/>
  <c r="AB29" i="12"/>
  <c r="AB30" i="12"/>
  <c r="AB24" i="12"/>
  <c r="AB25" i="12"/>
  <c r="AB26" i="12"/>
  <c r="AB27" i="12"/>
  <c r="AB28" i="12"/>
  <c r="AB18" i="12"/>
  <c r="AB19" i="12"/>
  <c r="AB20" i="12"/>
  <c r="AB21" i="12"/>
  <c r="AB22" i="12"/>
  <c r="AB23" i="12"/>
  <c r="AC2" i="12"/>
  <c r="D29" i="19"/>
  <c r="C29" i="19"/>
  <c r="B30" i="19"/>
  <c r="G29" i="19"/>
  <c r="H29" i="19" s="1"/>
  <c r="AC43" i="12" l="1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D56" i="12"/>
  <c r="P56" i="12"/>
  <c r="AB56" i="12"/>
  <c r="L56" i="12"/>
  <c r="T56" i="12"/>
  <c r="Q56" i="12"/>
  <c r="I56" i="12"/>
  <c r="W56" i="12"/>
  <c r="H56" i="12"/>
  <c r="Y56" i="12"/>
  <c r="C56" i="12"/>
  <c r="G56" i="12"/>
  <c r="S56" i="12"/>
  <c r="N56" i="12"/>
  <c r="U56" i="12"/>
  <c r="R56" i="12"/>
  <c r="Z56" i="12"/>
  <c r="AC56" i="12"/>
  <c r="M56" i="12"/>
  <c r="K56" i="12"/>
  <c r="B57" i="12"/>
  <c r="X56" i="12"/>
  <c r="J56" i="12"/>
  <c r="V56" i="12"/>
  <c r="O56" i="12"/>
  <c r="F56" i="12"/>
  <c r="E56" i="12"/>
  <c r="AA56" i="12"/>
  <c r="AC40" i="12"/>
  <c r="AC41" i="12"/>
  <c r="AC42" i="12"/>
  <c r="AC38" i="12"/>
  <c r="AC39" i="12"/>
  <c r="AC36" i="12"/>
  <c r="AC37" i="12"/>
  <c r="AC33" i="12"/>
  <c r="AC34" i="12"/>
  <c r="AC35" i="12"/>
  <c r="AC31" i="12"/>
  <c r="AC32" i="12"/>
  <c r="AC29" i="12"/>
  <c r="AC30" i="12"/>
  <c r="AC24" i="12"/>
  <c r="AC25" i="12"/>
  <c r="AC26" i="12"/>
  <c r="AC27" i="12"/>
  <c r="AC28" i="12"/>
  <c r="AC18" i="12"/>
  <c r="AC19" i="12"/>
  <c r="AC20" i="12"/>
  <c r="AC21" i="12"/>
  <c r="AC22" i="12"/>
  <c r="AC23" i="12"/>
  <c r="AD2" i="12"/>
  <c r="B31" i="19"/>
  <c r="D30" i="19"/>
  <c r="G30" i="19"/>
  <c r="H30" i="19" s="1"/>
  <c r="C30" i="19"/>
  <c r="AD43" i="12" l="1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E57" i="12"/>
  <c r="D57" i="12"/>
  <c r="S57" i="12"/>
  <c r="AD57" i="12"/>
  <c r="Y57" i="12"/>
  <c r="U57" i="12"/>
  <c r="I57" i="12"/>
  <c r="AC57" i="12"/>
  <c r="H57" i="12"/>
  <c r="P57" i="12"/>
  <c r="F57" i="12"/>
  <c r="V57" i="12"/>
  <c r="Z57" i="12"/>
  <c r="G57" i="12"/>
  <c r="O57" i="12"/>
  <c r="K57" i="12"/>
  <c r="W57" i="12"/>
  <c r="C57" i="12"/>
  <c r="Q57" i="12"/>
  <c r="AB57" i="12"/>
  <c r="AA57" i="12"/>
  <c r="M57" i="12"/>
  <c r="X57" i="12"/>
  <c r="B58" i="12"/>
  <c r="R57" i="12"/>
  <c r="L57" i="12"/>
  <c r="T57" i="12"/>
  <c r="N57" i="12"/>
  <c r="J57" i="12"/>
  <c r="AD40" i="12"/>
  <c r="AD41" i="12"/>
  <c r="AD42" i="12"/>
  <c r="AD38" i="12"/>
  <c r="AD39" i="12"/>
  <c r="AD36" i="12"/>
  <c r="AD37" i="12"/>
  <c r="AD33" i="12"/>
  <c r="AD34" i="12"/>
  <c r="AD35" i="12"/>
  <c r="AD31" i="12"/>
  <c r="AD32" i="12"/>
  <c r="AD29" i="12"/>
  <c r="AD30" i="12"/>
  <c r="AD24" i="12"/>
  <c r="AD25" i="12"/>
  <c r="AD26" i="12"/>
  <c r="AD27" i="12"/>
  <c r="AD28" i="12"/>
  <c r="AD18" i="12"/>
  <c r="AD19" i="12"/>
  <c r="AD20" i="12"/>
  <c r="AD21" i="12"/>
  <c r="AD22" i="12"/>
  <c r="AD23" i="12"/>
  <c r="AE2" i="12"/>
  <c r="D31" i="19"/>
  <c r="C31" i="19"/>
  <c r="B32" i="19"/>
  <c r="G31" i="19"/>
  <c r="H31" i="19" s="1"/>
  <c r="AE43" i="12" l="1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B59" i="12"/>
  <c r="M58" i="12"/>
  <c r="Y58" i="12"/>
  <c r="F58" i="12"/>
  <c r="O58" i="12"/>
  <c r="D58" i="12"/>
  <c r="P58" i="12"/>
  <c r="AB58" i="12"/>
  <c r="W58" i="12"/>
  <c r="C58" i="12"/>
  <c r="K58" i="12"/>
  <c r="Z58" i="12"/>
  <c r="AA58" i="12"/>
  <c r="G58" i="12"/>
  <c r="S58" i="12"/>
  <c r="AE58" i="12"/>
  <c r="Q58" i="12"/>
  <c r="N58" i="12"/>
  <c r="X58" i="12"/>
  <c r="T58" i="12"/>
  <c r="L58" i="12"/>
  <c r="H58" i="12"/>
  <c r="J58" i="12"/>
  <c r="V58" i="12"/>
  <c r="R58" i="12"/>
  <c r="E58" i="12"/>
  <c r="U58" i="12"/>
  <c r="AD58" i="12"/>
  <c r="I58" i="12"/>
  <c r="AC58" i="12"/>
  <c r="AE57" i="12"/>
  <c r="AE40" i="12"/>
  <c r="AE41" i="12"/>
  <c r="AE42" i="12"/>
  <c r="AE38" i="12"/>
  <c r="AE39" i="12"/>
  <c r="AE36" i="12"/>
  <c r="AE37" i="12"/>
  <c r="AE33" i="12"/>
  <c r="AE34" i="12"/>
  <c r="AE35" i="12"/>
  <c r="AE31" i="12"/>
  <c r="AE32" i="12"/>
  <c r="AE29" i="12"/>
  <c r="AE30" i="12"/>
  <c r="AE24" i="12"/>
  <c r="AE25" i="12"/>
  <c r="AE26" i="12"/>
  <c r="AE27" i="12"/>
  <c r="AE28" i="12"/>
  <c r="AE18" i="12"/>
  <c r="AE19" i="12"/>
  <c r="AE20" i="12"/>
  <c r="AE21" i="12"/>
  <c r="AE22" i="12"/>
  <c r="AE23" i="12"/>
  <c r="AF2" i="12"/>
  <c r="AF58" i="12" s="1"/>
  <c r="B33" i="19"/>
  <c r="D32" i="19"/>
  <c r="G32" i="19"/>
  <c r="H32" i="19" s="1"/>
  <c r="C32" i="19"/>
  <c r="AF43" i="12" l="1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D59" i="12"/>
  <c r="G59" i="12"/>
  <c r="K59" i="12"/>
  <c r="N59" i="12"/>
  <c r="R59" i="12"/>
  <c r="V59" i="12"/>
  <c r="Z59" i="12"/>
  <c r="B60" i="12"/>
  <c r="F59" i="12"/>
  <c r="J59" i="12"/>
  <c r="O59" i="12"/>
  <c r="T59" i="12"/>
  <c r="Y59" i="12"/>
  <c r="AD59" i="12"/>
  <c r="H59" i="12"/>
  <c r="U59" i="12"/>
  <c r="AB59" i="12"/>
  <c r="AF59" i="12"/>
  <c r="C59" i="12"/>
  <c r="L59" i="12"/>
  <c r="S59" i="12"/>
  <c r="AC59" i="12"/>
  <c r="E59" i="12"/>
  <c r="P59" i="12"/>
  <c r="AA59" i="12"/>
  <c r="Q59" i="12"/>
  <c r="I59" i="12"/>
  <c r="AE59" i="12"/>
  <c r="M59" i="12"/>
  <c r="W59" i="12"/>
  <c r="X59" i="12"/>
  <c r="AF40" i="12"/>
  <c r="AF42" i="12"/>
  <c r="AF41" i="12"/>
  <c r="AF38" i="12"/>
  <c r="AF39" i="12"/>
  <c r="AF36" i="12"/>
  <c r="AF37" i="12"/>
  <c r="AF33" i="12"/>
  <c r="AF34" i="12"/>
  <c r="AF35" i="12"/>
  <c r="AF31" i="12"/>
  <c r="AF32" i="12"/>
  <c r="AF29" i="12"/>
  <c r="AF30" i="12"/>
  <c r="AF24" i="12"/>
  <c r="AF25" i="12"/>
  <c r="AF26" i="12"/>
  <c r="AF27" i="12"/>
  <c r="AF28" i="12"/>
  <c r="AF18" i="12"/>
  <c r="AF19" i="12"/>
  <c r="AF20" i="12"/>
  <c r="AF21" i="12"/>
  <c r="AF22" i="12"/>
  <c r="AF23" i="12"/>
  <c r="AG2" i="12"/>
  <c r="AG59" i="12" s="1"/>
  <c r="D33" i="19"/>
  <c r="C33" i="19"/>
  <c r="B34" i="19"/>
  <c r="G33" i="19"/>
  <c r="H33" i="19" s="1"/>
  <c r="AG43" i="12" l="1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E60" i="12"/>
  <c r="B61" i="12"/>
  <c r="AD60" i="12"/>
  <c r="H60" i="12"/>
  <c r="R60" i="12"/>
  <c r="I60" i="12"/>
  <c r="Z60" i="12"/>
  <c r="N60" i="12"/>
  <c r="AA60" i="12"/>
  <c r="Q60" i="12"/>
  <c r="AB60" i="12"/>
  <c r="AH60" i="12"/>
  <c r="X60" i="12"/>
  <c r="D60" i="12"/>
  <c r="P60" i="12"/>
  <c r="J60" i="12"/>
  <c r="AF60" i="12"/>
  <c r="W60" i="12"/>
  <c r="C60" i="12"/>
  <c r="AC60" i="12"/>
  <c r="O60" i="12"/>
  <c r="S60" i="12"/>
  <c r="U60" i="12"/>
  <c r="M60" i="12"/>
  <c r="T60" i="12"/>
  <c r="Y60" i="12"/>
  <c r="L60" i="12"/>
  <c r="E60" i="12"/>
  <c r="F60" i="12"/>
  <c r="V60" i="12"/>
  <c r="G60" i="12"/>
  <c r="AG60" i="12"/>
  <c r="K60" i="12"/>
  <c r="AG40" i="12"/>
  <c r="AG42" i="12"/>
  <c r="AG41" i="12"/>
  <c r="AG38" i="12"/>
  <c r="AG39" i="12"/>
  <c r="AG36" i="12"/>
  <c r="AG37" i="12"/>
  <c r="AG33" i="12"/>
  <c r="AG34" i="12"/>
  <c r="AG35" i="12"/>
  <c r="AG31" i="12"/>
  <c r="AG32" i="12"/>
  <c r="AG29" i="12"/>
  <c r="AG30" i="12"/>
  <c r="AG24" i="12"/>
  <c r="AG25" i="12"/>
  <c r="AG26" i="12"/>
  <c r="AG27" i="12"/>
  <c r="AG28" i="12"/>
  <c r="AG18" i="12"/>
  <c r="AG19" i="12"/>
  <c r="AG20" i="12"/>
  <c r="AG21" i="12"/>
  <c r="AG22" i="12"/>
  <c r="AG23" i="12"/>
  <c r="AH2" i="12"/>
  <c r="B35" i="19"/>
  <c r="D34" i="19"/>
  <c r="C34" i="19"/>
  <c r="G34" i="19"/>
  <c r="H34" i="19" s="1"/>
  <c r="AH43" i="12" l="1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B62" i="12"/>
  <c r="AC61" i="12"/>
  <c r="F61" i="12"/>
  <c r="H61" i="12"/>
  <c r="X61" i="12"/>
  <c r="G61" i="12"/>
  <c r="W61" i="12"/>
  <c r="AG61" i="12"/>
  <c r="N61" i="12"/>
  <c r="M61" i="12"/>
  <c r="E61" i="12"/>
  <c r="L61" i="12"/>
  <c r="AB61" i="12"/>
  <c r="K61" i="12"/>
  <c r="AA61" i="12"/>
  <c r="Y61" i="12"/>
  <c r="Q61" i="12"/>
  <c r="AD61" i="12"/>
  <c r="P61" i="12"/>
  <c r="AF61" i="12"/>
  <c r="O61" i="12"/>
  <c r="AE61" i="12"/>
  <c r="I61" i="12"/>
  <c r="J61" i="12"/>
  <c r="R61" i="12"/>
  <c r="Z61" i="12"/>
  <c r="D61" i="12"/>
  <c r="T61" i="12"/>
  <c r="C61" i="12"/>
  <c r="S61" i="12"/>
  <c r="AI61" i="12"/>
  <c r="V61" i="12"/>
  <c r="U61" i="12"/>
  <c r="AH61" i="12"/>
  <c r="AH40" i="12"/>
  <c r="AH42" i="12"/>
  <c r="AH41" i="12"/>
  <c r="AH38" i="12"/>
  <c r="AH39" i="12"/>
  <c r="AH36" i="12"/>
  <c r="AH37" i="12"/>
  <c r="AH33" i="12"/>
  <c r="AH34" i="12"/>
  <c r="AH35" i="12"/>
  <c r="AH31" i="12"/>
  <c r="AH32" i="12"/>
  <c r="AH29" i="12"/>
  <c r="AH30" i="12"/>
  <c r="AH24" i="12"/>
  <c r="AH25" i="12"/>
  <c r="AH26" i="12"/>
  <c r="AH27" i="12"/>
  <c r="AH28" i="12"/>
  <c r="AH18" i="12"/>
  <c r="AH19" i="12"/>
  <c r="AH20" i="12"/>
  <c r="AH21" i="12"/>
  <c r="AH22" i="12"/>
  <c r="AH23" i="12"/>
  <c r="AI2" i="12"/>
  <c r="D35" i="19"/>
  <c r="C35" i="19"/>
  <c r="B36" i="19"/>
  <c r="G35" i="19"/>
  <c r="H35" i="19" s="1"/>
  <c r="AI43" i="12" l="1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M62" i="12"/>
  <c r="K62" i="12"/>
  <c r="AA62" i="12"/>
  <c r="H62" i="12"/>
  <c r="X62" i="12"/>
  <c r="U62" i="12"/>
  <c r="F62" i="12"/>
  <c r="E62" i="12"/>
  <c r="R62" i="12"/>
  <c r="O62" i="12"/>
  <c r="AE62" i="12"/>
  <c r="L62" i="12"/>
  <c r="AB62" i="12"/>
  <c r="AH62" i="12"/>
  <c r="I62" i="12"/>
  <c r="Z62" i="12"/>
  <c r="AG62" i="12"/>
  <c r="C62" i="12"/>
  <c r="S62" i="12"/>
  <c r="AI62" i="12"/>
  <c r="P62" i="12"/>
  <c r="AF62" i="12"/>
  <c r="N62" i="12"/>
  <c r="V62" i="12"/>
  <c r="AC62" i="12"/>
  <c r="Q62" i="12"/>
  <c r="G62" i="12"/>
  <c r="W62" i="12"/>
  <c r="D62" i="12"/>
  <c r="T62" i="12"/>
  <c r="J62" i="12"/>
  <c r="Y62" i="12"/>
  <c r="B63" i="12"/>
  <c r="AD62" i="12"/>
  <c r="AI40" i="12"/>
  <c r="AI42" i="12"/>
  <c r="AI41" i="12"/>
  <c r="AI38" i="12"/>
  <c r="AI39" i="12"/>
  <c r="AI36" i="12"/>
  <c r="AI37" i="12"/>
  <c r="AI33" i="12"/>
  <c r="AI34" i="12"/>
  <c r="AI35" i="12"/>
  <c r="AI31" i="12"/>
  <c r="AI32" i="12"/>
  <c r="AI29" i="12"/>
  <c r="AI30" i="12"/>
  <c r="AI24" i="12"/>
  <c r="AI25" i="12"/>
  <c r="AI26" i="12"/>
  <c r="AI27" i="12"/>
  <c r="AI28" i="12"/>
  <c r="AI18" i="12"/>
  <c r="AI19" i="12"/>
  <c r="AI20" i="12"/>
  <c r="AI21" i="12"/>
  <c r="AI22" i="12"/>
  <c r="AI23" i="12"/>
  <c r="AJ2" i="12"/>
  <c r="AJ62" i="12" s="1"/>
  <c r="B37" i="19"/>
  <c r="D36" i="19"/>
  <c r="G36" i="19"/>
  <c r="H36" i="19" s="1"/>
  <c r="C36" i="19"/>
  <c r="R63" i="12" l="1"/>
  <c r="S63" i="12"/>
  <c r="J63" i="12"/>
  <c r="AD63" i="12"/>
  <c r="T63" i="12"/>
  <c r="Y63" i="12"/>
  <c r="V63" i="12"/>
  <c r="AC63" i="12"/>
  <c r="H63" i="12"/>
  <c r="U63" i="12"/>
  <c r="L63" i="12"/>
  <c r="C63" i="12"/>
  <c r="AG63" i="12"/>
  <c r="I63" i="12"/>
  <c r="AI63" i="12"/>
  <c r="AB63" i="12"/>
  <c r="O63" i="12"/>
  <c r="E63" i="12"/>
  <c r="AE63" i="12"/>
  <c r="F63" i="12"/>
  <c r="AF63" i="12"/>
  <c r="W63" i="12"/>
  <c r="AJ63" i="12"/>
  <c r="B64" i="12"/>
  <c r="Z63" i="12"/>
  <c r="AA63" i="12"/>
  <c r="D63" i="12"/>
  <c r="P63" i="12"/>
  <c r="X63" i="12"/>
  <c r="K63" i="12"/>
  <c r="M63" i="12"/>
  <c r="N63" i="12"/>
  <c r="Q63" i="12"/>
  <c r="AH63" i="12"/>
  <c r="G63" i="12"/>
  <c r="AJ43" i="12"/>
  <c r="AJ44" i="12"/>
  <c r="AJ45" i="12"/>
  <c r="AJ46" i="12"/>
  <c r="AJ47" i="12"/>
  <c r="AJ48" i="12"/>
  <c r="AJ49" i="12"/>
  <c r="AJ50" i="12"/>
  <c r="AJ51" i="12"/>
  <c r="AJ52" i="12"/>
  <c r="AJ53" i="12"/>
  <c r="AJ54" i="12"/>
  <c r="AJ55" i="12"/>
  <c r="AJ56" i="12"/>
  <c r="AJ57" i="12"/>
  <c r="AJ58" i="12"/>
  <c r="AJ59" i="12"/>
  <c r="AJ60" i="12"/>
  <c r="AJ61" i="12"/>
  <c r="AJ40" i="12"/>
  <c r="AJ42" i="12"/>
  <c r="AJ41" i="12"/>
  <c r="AJ38" i="12"/>
  <c r="AJ39" i="12"/>
  <c r="AJ36" i="12"/>
  <c r="AJ37" i="12"/>
  <c r="AJ33" i="12"/>
  <c r="AJ34" i="12"/>
  <c r="AJ35" i="12"/>
  <c r="AJ31" i="12"/>
  <c r="AJ32" i="12"/>
  <c r="AJ29" i="12"/>
  <c r="AJ30" i="12"/>
  <c r="AJ24" i="12"/>
  <c r="AJ25" i="12"/>
  <c r="AJ26" i="12"/>
  <c r="AJ27" i="12"/>
  <c r="AJ28" i="12"/>
  <c r="AJ18" i="12"/>
  <c r="AJ19" i="12"/>
  <c r="AJ20" i="12"/>
  <c r="AJ21" i="12"/>
  <c r="AJ22" i="12"/>
  <c r="AJ23" i="12"/>
  <c r="AK2" i="12"/>
  <c r="D37" i="19"/>
  <c r="C37" i="19"/>
  <c r="B38" i="19"/>
  <c r="G37" i="19"/>
  <c r="H37" i="19" s="1"/>
  <c r="Q64" i="12" l="1"/>
  <c r="AG64" i="12"/>
  <c r="P64" i="12"/>
  <c r="AF64" i="12"/>
  <c r="AD64" i="12"/>
  <c r="J64" i="12"/>
  <c r="N64" i="12"/>
  <c r="AE64" i="12"/>
  <c r="R64" i="12"/>
  <c r="K64" i="12"/>
  <c r="Z64" i="12"/>
  <c r="C64" i="12"/>
  <c r="E64" i="12"/>
  <c r="U64" i="12"/>
  <c r="AK64" i="12"/>
  <c r="D64" i="12"/>
  <c r="T64" i="12"/>
  <c r="AJ64" i="12"/>
  <c r="B65" i="12"/>
  <c r="W64" i="12"/>
  <c r="AI64" i="12"/>
  <c r="O64" i="12"/>
  <c r="AA64" i="12"/>
  <c r="G64" i="12"/>
  <c r="I64" i="12"/>
  <c r="Y64" i="12"/>
  <c r="H64" i="12"/>
  <c r="X64" i="12"/>
  <c r="F64" i="12"/>
  <c r="AH64" i="12"/>
  <c r="V64" i="12"/>
  <c r="L64" i="12"/>
  <c r="S64" i="12"/>
  <c r="M64" i="12"/>
  <c r="AB64" i="12"/>
  <c r="AC64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40" i="12"/>
  <c r="AK42" i="12"/>
  <c r="AK41" i="12"/>
  <c r="AK38" i="12"/>
  <c r="AK39" i="12"/>
  <c r="AK36" i="12"/>
  <c r="AK37" i="12"/>
  <c r="AK33" i="12"/>
  <c r="AK34" i="12"/>
  <c r="AK35" i="12"/>
  <c r="AK31" i="12"/>
  <c r="AK32" i="12"/>
  <c r="AK29" i="12"/>
  <c r="AK30" i="12"/>
  <c r="AK24" i="12"/>
  <c r="AK25" i="12"/>
  <c r="AK26" i="12"/>
  <c r="AK27" i="12"/>
  <c r="AK28" i="12"/>
  <c r="AK18" i="12"/>
  <c r="AK19" i="12"/>
  <c r="AK20" i="12"/>
  <c r="AK21" i="12"/>
  <c r="AK22" i="12"/>
  <c r="AK23" i="12"/>
  <c r="AL2" i="12"/>
  <c r="B39" i="19"/>
  <c r="D38" i="19"/>
  <c r="G38" i="19"/>
  <c r="H38" i="19" s="1"/>
  <c r="C38" i="19"/>
  <c r="AL43" i="12" l="1"/>
  <c r="AL44" i="12"/>
  <c r="AL45" i="12"/>
  <c r="AL46" i="12"/>
  <c r="AL47" i="12"/>
  <c r="AL48" i="12"/>
  <c r="AL49" i="12"/>
  <c r="AL50" i="12"/>
  <c r="AL51" i="12"/>
  <c r="AL52" i="12"/>
  <c r="AL53" i="12"/>
  <c r="AL54" i="12"/>
  <c r="AL55" i="12"/>
  <c r="AL56" i="12"/>
  <c r="AL57" i="12"/>
  <c r="AL58" i="12"/>
  <c r="AL59" i="12"/>
  <c r="AL60" i="12"/>
  <c r="AL61" i="12"/>
  <c r="AL62" i="12"/>
  <c r="AL63" i="12"/>
  <c r="AL64" i="12"/>
  <c r="D65" i="12"/>
  <c r="T65" i="12"/>
  <c r="AJ65" i="12"/>
  <c r="Q65" i="12"/>
  <c r="AG65" i="12"/>
  <c r="N65" i="12"/>
  <c r="AD65" i="12"/>
  <c r="Z65" i="12"/>
  <c r="AI65" i="12"/>
  <c r="AM65" i="12"/>
  <c r="H65" i="12"/>
  <c r="X65" i="12"/>
  <c r="E65" i="12"/>
  <c r="U65" i="12"/>
  <c r="AK65" i="12"/>
  <c r="AA65" i="12"/>
  <c r="O65" i="12"/>
  <c r="AH65" i="12"/>
  <c r="V65" i="12"/>
  <c r="L65" i="12"/>
  <c r="AB65" i="12"/>
  <c r="I65" i="12"/>
  <c r="Y65" i="12"/>
  <c r="AL65" i="12"/>
  <c r="B66" i="12"/>
  <c r="F65" i="12"/>
  <c r="J65" i="12"/>
  <c r="P65" i="12"/>
  <c r="AF65" i="12"/>
  <c r="M65" i="12"/>
  <c r="AC65" i="12"/>
  <c r="C65" i="12"/>
  <c r="S65" i="12"/>
  <c r="K65" i="12"/>
  <c r="AE65" i="12"/>
  <c r="W65" i="12"/>
  <c r="G65" i="12"/>
  <c r="R65" i="12"/>
  <c r="AL40" i="12"/>
  <c r="AL41" i="12"/>
  <c r="AL42" i="12"/>
  <c r="AL38" i="12"/>
  <c r="AL39" i="12"/>
  <c r="AL36" i="12"/>
  <c r="AL37" i="12"/>
  <c r="AL33" i="12"/>
  <c r="AL34" i="12"/>
  <c r="AL35" i="12"/>
  <c r="AL31" i="12"/>
  <c r="AL32" i="12"/>
  <c r="AL29" i="12"/>
  <c r="AL30" i="12"/>
  <c r="AL24" i="12"/>
  <c r="AL25" i="12"/>
  <c r="AL26" i="12"/>
  <c r="AL27" i="12"/>
  <c r="AL28" i="12"/>
  <c r="AL18" i="12"/>
  <c r="AL19" i="12"/>
  <c r="AL20" i="12"/>
  <c r="AL21" i="12"/>
  <c r="AL22" i="12"/>
  <c r="AL23" i="12"/>
  <c r="AM2" i="12"/>
  <c r="D39" i="19"/>
  <c r="C39" i="19"/>
  <c r="B40" i="19"/>
  <c r="G39" i="19"/>
  <c r="H39" i="19" s="1"/>
  <c r="Z66" i="12" l="1"/>
  <c r="S66" i="12"/>
  <c r="AG66" i="12"/>
  <c r="L66" i="12"/>
  <c r="J66" i="12"/>
  <c r="G66" i="12"/>
  <c r="B67" i="12"/>
  <c r="B68" i="12" s="1"/>
  <c r="B69" i="12" s="1"/>
  <c r="D66" i="12"/>
  <c r="AM66" i="12"/>
  <c r="H66" i="12"/>
  <c r="U66" i="12"/>
  <c r="W66" i="12"/>
  <c r="T66" i="12"/>
  <c r="AE66" i="12"/>
  <c r="N66" i="12"/>
  <c r="E66" i="12"/>
  <c r="M66" i="12"/>
  <c r="X66" i="12"/>
  <c r="R66" i="12"/>
  <c r="AA66" i="12"/>
  <c r="P66" i="12"/>
  <c r="O66" i="12"/>
  <c r="AF66" i="12"/>
  <c r="AD66" i="12"/>
  <c r="V66" i="12"/>
  <c r="C66" i="12"/>
  <c r="AB66" i="12"/>
  <c r="AC66" i="12"/>
  <c r="AK66" i="12"/>
  <c r="Y66" i="12"/>
  <c r="AH66" i="12"/>
  <c r="Q66" i="12"/>
  <c r="F66" i="12"/>
  <c r="AI66" i="12"/>
  <c r="K66" i="12"/>
  <c r="I66" i="12"/>
  <c r="AJ66" i="12"/>
  <c r="AL66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40" i="12"/>
  <c r="AM42" i="12"/>
  <c r="AM41" i="12"/>
  <c r="AM38" i="12"/>
  <c r="AM39" i="12"/>
  <c r="AM36" i="12"/>
  <c r="AM37" i="12"/>
  <c r="AM33" i="12"/>
  <c r="AM34" i="12"/>
  <c r="AM35" i="12"/>
  <c r="AM31" i="12"/>
  <c r="AM32" i="12"/>
  <c r="AM29" i="12"/>
  <c r="AM30" i="12"/>
  <c r="AM24" i="12"/>
  <c r="AM25" i="12"/>
  <c r="AM26" i="12"/>
  <c r="AM27" i="12"/>
  <c r="AM28" i="12"/>
  <c r="AM18" i="12"/>
  <c r="AM19" i="12"/>
  <c r="AM20" i="12"/>
  <c r="AM21" i="12"/>
  <c r="AM22" i="12"/>
  <c r="AM23" i="12"/>
  <c r="AN2" i="12"/>
  <c r="AN66" i="12" s="1"/>
  <c r="B41" i="19"/>
  <c r="D40" i="19"/>
  <c r="G40" i="19"/>
  <c r="H40" i="19" s="1"/>
  <c r="C40" i="19"/>
  <c r="E69" i="12" l="1"/>
  <c r="Q69" i="12"/>
  <c r="AC69" i="12"/>
  <c r="B70" i="12"/>
  <c r="F69" i="12"/>
  <c r="R69" i="12"/>
  <c r="AD69" i="12"/>
  <c r="G69" i="12"/>
  <c r="S69" i="12"/>
  <c r="AE69" i="12"/>
  <c r="H69" i="12"/>
  <c r="T69" i="12"/>
  <c r="AF69" i="12"/>
  <c r="I69" i="12"/>
  <c r="U69" i="12"/>
  <c r="AG69" i="12"/>
  <c r="J69" i="12"/>
  <c r="V69" i="12"/>
  <c r="AH69" i="12"/>
  <c r="L69" i="12"/>
  <c r="X69" i="12"/>
  <c r="AJ69" i="12"/>
  <c r="M69" i="12"/>
  <c r="Y69" i="12"/>
  <c r="AK69" i="12"/>
  <c r="N69" i="12"/>
  <c r="Z69" i="12"/>
  <c r="AL69" i="12"/>
  <c r="C69" i="12"/>
  <c r="O69" i="12"/>
  <c r="AA69" i="12"/>
  <c r="AM69" i="12"/>
  <c r="D69" i="12"/>
  <c r="K69" i="12"/>
  <c r="P69" i="12"/>
  <c r="W69" i="12"/>
  <c r="AB69" i="12"/>
  <c r="AI69" i="12"/>
  <c r="AN69" i="12"/>
  <c r="K68" i="12"/>
  <c r="W68" i="12"/>
  <c r="AI68" i="12"/>
  <c r="Y68" i="12"/>
  <c r="D68" i="12"/>
  <c r="P68" i="12"/>
  <c r="AB68" i="12"/>
  <c r="AN68" i="12"/>
  <c r="H68" i="12"/>
  <c r="T68" i="12"/>
  <c r="AF68" i="12"/>
  <c r="I68" i="12"/>
  <c r="U68" i="12"/>
  <c r="AG68" i="12"/>
  <c r="L68" i="12"/>
  <c r="X68" i="12"/>
  <c r="AJ68" i="12"/>
  <c r="M68" i="12"/>
  <c r="AK68" i="12"/>
  <c r="N68" i="12"/>
  <c r="J68" i="12"/>
  <c r="V68" i="12"/>
  <c r="AH68" i="12"/>
  <c r="Z68" i="12"/>
  <c r="AA68" i="12"/>
  <c r="AC68" i="12"/>
  <c r="C68" i="12"/>
  <c r="AL68" i="12"/>
  <c r="AD68" i="12"/>
  <c r="AE68" i="12"/>
  <c r="E68" i="12"/>
  <c r="S68" i="12"/>
  <c r="F68" i="12"/>
  <c r="AM68" i="12"/>
  <c r="G68" i="12"/>
  <c r="R68" i="12"/>
  <c r="O68" i="12"/>
  <c r="Q68" i="12"/>
  <c r="R67" i="12"/>
  <c r="AH67" i="12"/>
  <c r="Q67" i="12"/>
  <c r="AG67" i="12"/>
  <c r="D67" i="12"/>
  <c r="AJ67" i="12"/>
  <c r="AE67" i="12"/>
  <c r="S67" i="12"/>
  <c r="X67" i="12"/>
  <c r="AN67" i="12"/>
  <c r="F67" i="12"/>
  <c r="V67" i="12"/>
  <c r="AL67" i="12"/>
  <c r="E67" i="12"/>
  <c r="U67" i="12"/>
  <c r="AK67" i="12"/>
  <c r="AB67" i="12"/>
  <c r="H67" i="12"/>
  <c r="AI67" i="12"/>
  <c r="T67" i="12"/>
  <c r="G67" i="12"/>
  <c r="J67" i="12"/>
  <c r="Z67" i="12"/>
  <c r="I67" i="12"/>
  <c r="Y67" i="12"/>
  <c r="O67" i="12"/>
  <c r="AF67" i="12"/>
  <c r="C67" i="12"/>
  <c r="N67" i="12"/>
  <c r="AD67" i="12"/>
  <c r="M67" i="12"/>
  <c r="AC67" i="12"/>
  <c r="W67" i="12"/>
  <c r="K67" i="12"/>
  <c r="AM67" i="12"/>
  <c r="L67" i="12"/>
  <c r="P67" i="12"/>
  <c r="AA67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40" i="12"/>
  <c r="AN41" i="12"/>
  <c r="AN42" i="12"/>
  <c r="AN38" i="12"/>
  <c r="AN39" i="12"/>
  <c r="AN36" i="12"/>
  <c r="AN37" i="12"/>
  <c r="AN33" i="12"/>
  <c r="AN34" i="12"/>
  <c r="AN35" i="12"/>
  <c r="AN31" i="12"/>
  <c r="AN32" i="12"/>
  <c r="AN29" i="12"/>
  <c r="AN30" i="12"/>
  <c r="AN24" i="12"/>
  <c r="AN25" i="12"/>
  <c r="AN26" i="12"/>
  <c r="AN27" i="12"/>
  <c r="AN28" i="12"/>
  <c r="AN18" i="12"/>
  <c r="AN19" i="12"/>
  <c r="AN20" i="12"/>
  <c r="AN21" i="12"/>
  <c r="AN22" i="12"/>
  <c r="AN23" i="12"/>
  <c r="AO2" i="12"/>
  <c r="AO69" i="12" s="1"/>
  <c r="D41" i="19"/>
  <c r="C41" i="19"/>
  <c r="B42" i="19"/>
  <c r="G41" i="19"/>
  <c r="H41" i="19" s="1"/>
  <c r="F70" i="12" l="1"/>
  <c r="R70" i="12"/>
  <c r="AD70" i="12"/>
  <c r="G70" i="12"/>
  <c r="S70" i="12"/>
  <c r="AE70" i="12"/>
  <c r="B71" i="12"/>
  <c r="H70" i="12"/>
  <c r="T70" i="12"/>
  <c r="AF70" i="12"/>
  <c r="I70" i="12"/>
  <c r="U70" i="12"/>
  <c r="AG70" i="12"/>
  <c r="J70" i="12"/>
  <c r="V70" i="12"/>
  <c r="AH70" i="12"/>
  <c r="K70" i="12"/>
  <c r="W70" i="12"/>
  <c r="AI70" i="12"/>
  <c r="M70" i="12"/>
  <c r="Y70" i="12"/>
  <c r="AK70" i="12"/>
  <c r="D70" i="12"/>
  <c r="P70" i="12"/>
  <c r="AB70" i="12"/>
  <c r="AN70" i="12"/>
  <c r="X70" i="12"/>
  <c r="Z70" i="12"/>
  <c r="AA70" i="12"/>
  <c r="AC70" i="12"/>
  <c r="AJ70" i="12"/>
  <c r="AL70" i="12"/>
  <c r="C70" i="12"/>
  <c r="AM70" i="12"/>
  <c r="E70" i="12"/>
  <c r="AO70" i="12"/>
  <c r="L70" i="12"/>
  <c r="N70" i="12"/>
  <c r="O70" i="12"/>
  <c r="Q70" i="12"/>
  <c r="AO67" i="12"/>
  <c r="AO68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40" i="12"/>
  <c r="AO41" i="12"/>
  <c r="AO42" i="12"/>
  <c r="AO38" i="12"/>
  <c r="AO39" i="12"/>
  <c r="AO36" i="12"/>
  <c r="AO37" i="12"/>
  <c r="AO33" i="12"/>
  <c r="AO34" i="12"/>
  <c r="AO35" i="12"/>
  <c r="AO31" i="12"/>
  <c r="AO32" i="12"/>
  <c r="AO29" i="12"/>
  <c r="AO30" i="12"/>
  <c r="AO24" i="12"/>
  <c r="AO25" i="12"/>
  <c r="AO26" i="12"/>
  <c r="AO27" i="12"/>
  <c r="AO28" i="12"/>
  <c r="AO18" i="12"/>
  <c r="AO19" i="12"/>
  <c r="AO20" i="12"/>
  <c r="AO21" i="12"/>
  <c r="AO22" i="12"/>
  <c r="AO23" i="12"/>
  <c r="AP2" i="12"/>
  <c r="AP70" i="12" s="1"/>
  <c r="B43" i="19"/>
  <c r="D42" i="19"/>
  <c r="G42" i="19"/>
  <c r="H42" i="19" s="1"/>
  <c r="C42" i="19"/>
  <c r="P71" i="12" l="1"/>
  <c r="AN71" i="12"/>
  <c r="B72" i="12"/>
  <c r="W71" i="12"/>
  <c r="X71" i="12"/>
  <c r="AB71" i="12"/>
  <c r="D71" i="12"/>
  <c r="M71" i="12"/>
  <c r="N71" i="12"/>
  <c r="O71" i="12"/>
  <c r="Q71" i="12"/>
  <c r="S71" i="12"/>
  <c r="AA71" i="12"/>
  <c r="AF71" i="12"/>
  <c r="AH71" i="12"/>
  <c r="AK71" i="12"/>
  <c r="AL71" i="12"/>
  <c r="C71" i="12"/>
  <c r="AM71" i="12"/>
  <c r="E71" i="12"/>
  <c r="F71" i="12"/>
  <c r="J71" i="12"/>
  <c r="AE71" i="12"/>
  <c r="Z71" i="12"/>
  <c r="L71" i="12"/>
  <c r="V71" i="12"/>
  <c r="AC71" i="12"/>
  <c r="I71" i="12"/>
  <c r="Y71" i="12"/>
  <c r="AJ71" i="12"/>
  <c r="H71" i="12"/>
  <c r="K71" i="12"/>
  <c r="R71" i="12"/>
  <c r="G71" i="12"/>
  <c r="U71" i="12"/>
  <c r="AO71" i="12"/>
  <c r="AD71" i="12"/>
  <c r="T71" i="12"/>
  <c r="AI71" i="12"/>
  <c r="AP71" i="12"/>
  <c r="AG71" i="12"/>
  <c r="AP68" i="12"/>
  <c r="AP69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40" i="12"/>
  <c r="AP41" i="12"/>
  <c r="AP42" i="12"/>
  <c r="AP38" i="12"/>
  <c r="AP39" i="12"/>
  <c r="AP36" i="12"/>
  <c r="AP37" i="12"/>
  <c r="AP33" i="12"/>
  <c r="AP34" i="12"/>
  <c r="AP35" i="12"/>
  <c r="AP31" i="12"/>
  <c r="AP32" i="12"/>
  <c r="AP29" i="12"/>
  <c r="AP30" i="12"/>
  <c r="AP24" i="12"/>
  <c r="AP25" i="12"/>
  <c r="AP26" i="12"/>
  <c r="AP27" i="12"/>
  <c r="AP28" i="12"/>
  <c r="AP18" i="12"/>
  <c r="AP19" i="12"/>
  <c r="AP20" i="12"/>
  <c r="AP21" i="12"/>
  <c r="AP22" i="12"/>
  <c r="AP23" i="12"/>
  <c r="AQ2" i="12"/>
  <c r="D43" i="19"/>
  <c r="C43" i="19"/>
  <c r="B44" i="19"/>
  <c r="G43" i="19"/>
  <c r="H43" i="19" s="1"/>
  <c r="AQ68" i="12" l="1"/>
  <c r="AQ69" i="12"/>
  <c r="AQ70" i="12"/>
  <c r="AQ71" i="12"/>
  <c r="E72" i="12"/>
  <c r="AE72" i="12"/>
  <c r="B73" i="12"/>
  <c r="P72" i="12"/>
  <c r="W72" i="12"/>
  <c r="AA72" i="12"/>
  <c r="AB72" i="12"/>
  <c r="AC72" i="12"/>
  <c r="AH72" i="12"/>
  <c r="G72" i="12"/>
  <c r="AI72" i="12"/>
  <c r="J72" i="12"/>
  <c r="AJ72" i="12"/>
  <c r="K72" i="12"/>
  <c r="AK72" i="12"/>
  <c r="L72" i="12"/>
  <c r="N72" i="12"/>
  <c r="O72" i="12"/>
  <c r="R72" i="12"/>
  <c r="AG72" i="12"/>
  <c r="H72" i="12"/>
  <c r="AD72" i="12"/>
  <c r="X72" i="12"/>
  <c r="AP72" i="12"/>
  <c r="I72" i="12"/>
  <c r="AL72" i="12"/>
  <c r="D72" i="12"/>
  <c r="Y72" i="12"/>
  <c r="T72" i="12"/>
  <c r="S72" i="12"/>
  <c r="AQ72" i="12"/>
  <c r="AO72" i="12"/>
  <c r="C72" i="12"/>
  <c r="Q72" i="12"/>
  <c r="V72" i="12"/>
  <c r="Z72" i="12"/>
  <c r="AF72" i="12"/>
  <c r="M72" i="12"/>
  <c r="AN72" i="12"/>
  <c r="F72" i="12"/>
  <c r="U72" i="12"/>
  <c r="AM7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40" i="12"/>
  <c r="AQ42" i="12"/>
  <c r="AQ41" i="12"/>
  <c r="AQ38" i="12"/>
  <c r="AQ39" i="12"/>
  <c r="AQ36" i="12"/>
  <c r="AQ37" i="12"/>
  <c r="AQ33" i="12"/>
  <c r="AQ34" i="12"/>
  <c r="AQ35" i="12"/>
  <c r="AQ31" i="12"/>
  <c r="AQ32" i="12"/>
  <c r="AQ29" i="12"/>
  <c r="AQ30" i="12"/>
  <c r="AQ24" i="12"/>
  <c r="AQ25" i="12"/>
  <c r="AQ26" i="12"/>
  <c r="AQ27" i="12"/>
  <c r="AQ28" i="12"/>
  <c r="AQ18" i="12"/>
  <c r="AQ19" i="12"/>
  <c r="AQ20" i="12"/>
  <c r="AQ21" i="12"/>
  <c r="AQ22" i="12"/>
  <c r="AQ23" i="12"/>
  <c r="AR2" i="12"/>
  <c r="B45" i="19"/>
  <c r="D44" i="19"/>
  <c r="G44" i="19"/>
  <c r="H44" i="19" s="1"/>
  <c r="C44" i="19"/>
  <c r="AR68" i="12" l="1"/>
  <c r="AR69" i="12"/>
  <c r="AR70" i="12"/>
  <c r="AR71" i="12"/>
  <c r="AR72" i="12"/>
  <c r="B74" i="12"/>
  <c r="P73" i="12"/>
  <c r="AS73" i="12"/>
  <c r="Q73" i="12"/>
  <c r="S73" i="12"/>
  <c r="U73" i="12"/>
  <c r="V73" i="12"/>
  <c r="W73" i="12"/>
  <c r="Z73" i="12"/>
  <c r="AA73" i="12"/>
  <c r="AJ73" i="12"/>
  <c r="C73" i="12"/>
  <c r="AK73" i="12"/>
  <c r="D73" i="12"/>
  <c r="AL73" i="12"/>
  <c r="E73" i="12"/>
  <c r="AM73" i="12"/>
  <c r="F73" i="12"/>
  <c r="R73" i="12"/>
  <c r="G73" i="12"/>
  <c r="AD73" i="12"/>
  <c r="T73" i="12"/>
  <c r="AP73" i="12"/>
  <c r="AG73" i="12"/>
  <c r="L73" i="12"/>
  <c r="Y73" i="12"/>
  <c r="M73" i="12"/>
  <c r="AO73" i="12"/>
  <c r="O73" i="12"/>
  <c r="AC73" i="12"/>
  <c r="AF73" i="12"/>
  <c r="AR73" i="12"/>
  <c r="K73" i="12"/>
  <c r="AE73" i="12"/>
  <c r="N73" i="12"/>
  <c r="H73" i="12"/>
  <c r="X73" i="12"/>
  <c r="AH73" i="12"/>
  <c r="J73" i="12"/>
  <c r="AN73" i="12"/>
  <c r="I73" i="12"/>
  <c r="AB73" i="12"/>
  <c r="AI73" i="12"/>
  <c r="AQ73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40" i="12"/>
  <c r="AR42" i="12"/>
  <c r="AR41" i="12"/>
  <c r="AR38" i="12"/>
  <c r="AR39" i="12"/>
  <c r="AR36" i="12"/>
  <c r="AR37" i="12"/>
  <c r="AR33" i="12"/>
  <c r="AR34" i="12"/>
  <c r="AR35" i="12"/>
  <c r="AR31" i="12"/>
  <c r="AR32" i="12"/>
  <c r="AR29" i="12"/>
  <c r="AR30" i="12"/>
  <c r="AR24" i="12"/>
  <c r="AR25" i="12"/>
  <c r="AR26" i="12"/>
  <c r="AR27" i="12"/>
  <c r="AR28" i="12"/>
  <c r="AR18" i="12"/>
  <c r="AR19" i="12"/>
  <c r="AR20" i="12"/>
  <c r="AR21" i="12"/>
  <c r="AR22" i="12"/>
  <c r="AR23" i="12"/>
  <c r="AS2" i="12"/>
  <c r="D45" i="19"/>
  <c r="C45" i="19"/>
  <c r="B46" i="19"/>
  <c r="G45" i="19"/>
  <c r="H45" i="19" s="1"/>
  <c r="B75" i="12" l="1"/>
  <c r="W74" i="12"/>
  <c r="X74" i="12"/>
  <c r="Y74" i="12"/>
  <c r="AA74" i="12"/>
  <c r="AB74" i="12"/>
  <c r="AM74" i="12"/>
  <c r="C74" i="12"/>
  <c r="AO74" i="12"/>
  <c r="D74" i="12"/>
  <c r="AP74" i="12"/>
  <c r="I74" i="12"/>
  <c r="AR74" i="12"/>
  <c r="J74" i="12"/>
  <c r="K74" i="12"/>
  <c r="V74" i="12"/>
  <c r="AS74" i="12"/>
  <c r="N74" i="12"/>
  <c r="U74" i="12"/>
  <c r="G74" i="12"/>
  <c r="AL74" i="12"/>
  <c r="S74" i="12"/>
  <c r="AF74" i="12"/>
  <c r="L74" i="12"/>
  <c r="AD74" i="12"/>
  <c r="AC74" i="12"/>
  <c r="F74" i="12"/>
  <c r="T74" i="12"/>
  <c r="AE74" i="12"/>
  <c r="AG74" i="12"/>
  <c r="O74" i="12"/>
  <c r="Z74" i="12"/>
  <c r="AQ74" i="12"/>
  <c r="AT74" i="12"/>
  <c r="AK74" i="12"/>
  <c r="AN74" i="12"/>
  <c r="P74" i="12"/>
  <c r="H74" i="12"/>
  <c r="AH74" i="12"/>
  <c r="AJ74" i="12"/>
  <c r="E74" i="12"/>
  <c r="R74" i="12"/>
  <c r="M74" i="12"/>
  <c r="Q74" i="12"/>
  <c r="AI74" i="12"/>
  <c r="AS68" i="12"/>
  <c r="AS69" i="12"/>
  <c r="AS70" i="12"/>
  <c r="AS71" i="12"/>
  <c r="AS72" i="12"/>
  <c r="AS43" i="12"/>
  <c r="AS44" i="12"/>
  <c r="AS45" i="12"/>
  <c r="AS46" i="12"/>
  <c r="AS47" i="12"/>
  <c r="AS48" i="12"/>
  <c r="AS49" i="12"/>
  <c r="AS50" i="12"/>
  <c r="AS51" i="12"/>
  <c r="AS52" i="12"/>
  <c r="AS53" i="12"/>
  <c r="AS54" i="12"/>
  <c r="AS55" i="12"/>
  <c r="AS56" i="12"/>
  <c r="AS57" i="12"/>
  <c r="AS58" i="12"/>
  <c r="AS59" i="12"/>
  <c r="AS60" i="12"/>
  <c r="AS61" i="12"/>
  <c r="AS62" i="12"/>
  <c r="AS63" i="12"/>
  <c r="AS64" i="12"/>
  <c r="AS65" i="12"/>
  <c r="AS66" i="12"/>
  <c r="AS67" i="12"/>
  <c r="AS40" i="12"/>
  <c r="AS42" i="12"/>
  <c r="AS41" i="12"/>
  <c r="AS38" i="12"/>
  <c r="AS39" i="12"/>
  <c r="AS36" i="12"/>
  <c r="AS37" i="12"/>
  <c r="AS33" i="12"/>
  <c r="AS34" i="12"/>
  <c r="AS35" i="12"/>
  <c r="AS31" i="12"/>
  <c r="AS32" i="12"/>
  <c r="AS29" i="12"/>
  <c r="AS30" i="12"/>
  <c r="AS24" i="12"/>
  <c r="AS25" i="12"/>
  <c r="AS26" i="12"/>
  <c r="AS27" i="12"/>
  <c r="AS28" i="12"/>
  <c r="AS18" i="12"/>
  <c r="AS19" i="12"/>
  <c r="AS20" i="12"/>
  <c r="AS21" i="12"/>
  <c r="AS22" i="12"/>
  <c r="AS23" i="12"/>
  <c r="AT2" i="12"/>
  <c r="B47" i="19"/>
  <c r="D46" i="19"/>
  <c r="C46" i="19"/>
  <c r="G46" i="19"/>
  <c r="H46" i="19" s="1"/>
  <c r="B76" i="12" l="1"/>
  <c r="AC75" i="12"/>
  <c r="AD75" i="12"/>
  <c r="AG75" i="12"/>
  <c r="AH75" i="12"/>
  <c r="AI75" i="12"/>
  <c r="L75" i="12"/>
  <c r="N75" i="12"/>
  <c r="Q75" i="12"/>
  <c r="R75" i="12"/>
  <c r="AQ75" i="12"/>
  <c r="D75" i="12"/>
  <c r="M75" i="12"/>
  <c r="U75" i="12"/>
  <c r="AO75" i="12"/>
  <c r="Z75" i="12"/>
  <c r="AN75" i="12"/>
  <c r="H75" i="12"/>
  <c r="AM75" i="12"/>
  <c r="G75" i="12"/>
  <c r="AL75" i="12"/>
  <c r="AR75" i="12"/>
  <c r="S75" i="12"/>
  <c r="F75" i="12"/>
  <c r="AE75" i="12"/>
  <c r="Y75" i="12"/>
  <c r="AF75" i="12"/>
  <c r="O75" i="12"/>
  <c r="AJ75" i="12"/>
  <c r="P75" i="12"/>
  <c r="T75" i="12"/>
  <c r="AA75" i="12"/>
  <c r="AS75" i="12"/>
  <c r="I75" i="12"/>
  <c r="E75" i="12"/>
  <c r="AB75" i="12"/>
  <c r="AK75" i="12"/>
  <c r="X75" i="12"/>
  <c r="K75" i="12"/>
  <c r="AP75" i="12"/>
  <c r="AT75" i="12"/>
  <c r="C75" i="12"/>
  <c r="W75" i="12"/>
  <c r="V75" i="12"/>
  <c r="J75" i="12"/>
  <c r="AT68" i="12"/>
  <c r="AT69" i="12"/>
  <c r="AT70" i="12"/>
  <c r="AT71" i="12"/>
  <c r="AT72" i="12"/>
  <c r="AT73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40" i="12"/>
  <c r="AT42" i="12"/>
  <c r="AT41" i="12"/>
  <c r="AT38" i="12"/>
  <c r="AT39" i="12"/>
  <c r="AT36" i="12"/>
  <c r="AT37" i="12"/>
  <c r="AT33" i="12"/>
  <c r="AT34" i="12"/>
  <c r="AT35" i="12"/>
  <c r="AT31" i="12"/>
  <c r="AT32" i="12"/>
  <c r="AT29" i="12"/>
  <c r="AT30" i="12"/>
  <c r="AT24" i="12"/>
  <c r="AT25" i="12"/>
  <c r="AT26" i="12"/>
  <c r="AT27" i="12"/>
  <c r="AT28" i="12"/>
  <c r="AT18" i="12"/>
  <c r="AT19" i="12"/>
  <c r="AT20" i="12"/>
  <c r="AT21" i="12"/>
  <c r="AT22" i="12"/>
  <c r="AT23" i="12"/>
  <c r="AU2" i="12"/>
  <c r="AU75" i="12" s="1"/>
  <c r="D47" i="19"/>
  <c r="C47" i="19"/>
  <c r="B48" i="19"/>
  <c r="G47" i="19"/>
  <c r="H47" i="19" s="1"/>
  <c r="AU68" i="12" l="1"/>
  <c r="AU69" i="12"/>
  <c r="AU70" i="12"/>
  <c r="AU71" i="12"/>
  <c r="AU72" i="12"/>
  <c r="AU73" i="12"/>
  <c r="AU74" i="12"/>
  <c r="B77" i="12"/>
  <c r="Q76" i="12"/>
  <c r="R76" i="12"/>
  <c r="W76" i="12"/>
  <c r="AF76" i="12"/>
  <c r="AN76" i="12"/>
  <c r="I76" i="12"/>
  <c r="J76" i="12"/>
  <c r="E76" i="12"/>
  <c r="N76" i="12"/>
  <c r="U76" i="12"/>
  <c r="AC76" i="12"/>
  <c r="O76" i="12"/>
  <c r="M76" i="12"/>
  <c r="AS76" i="12"/>
  <c r="AI76" i="12"/>
  <c r="L76" i="12"/>
  <c r="AU76" i="12"/>
  <c r="AB76" i="12"/>
  <c r="P76" i="12"/>
  <c r="AA76" i="12"/>
  <c r="AR76" i="12"/>
  <c r="AL76" i="12"/>
  <c r="AP76" i="12"/>
  <c r="G76" i="12"/>
  <c r="V76" i="12"/>
  <c r="S76" i="12"/>
  <c r="AO76" i="12"/>
  <c r="AE76" i="12"/>
  <c r="AM76" i="12"/>
  <c r="AQ76" i="12"/>
  <c r="F76" i="12"/>
  <c r="T76" i="12"/>
  <c r="AG76" i="12"/>
  <c r="AT76" i="12"/>
  <c r="Z76" i="12"/>
  <c r="Y76" i="12"/>
  <c r="X76" i="12"/>
  <c r="AD76" i="12"/>
  <c r="K76" i="12"/>
  <c r="D76" i="12"/>
  <c r="C76" i="12"/>
  <c r="H76" i="12"/>
  <c r="AK76" i="12"/>
  <c r="AJ76" i="12"/>
  <c r="AH76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40" i="12"/>
  <c r="AU42" i="12"/>
  <c r="AU41" i="12"/>
  <c r="AU38" i="12"/>
  <c r="AU39" i="12"/>
  <c r="AU36" i="12"/>
  <c r="AU37" i="12"/>
  <c r="AU33" i="12"/>
  <c r="AU34" i="12"/>
  <c r="AU35" i="12"/>
  <c r="AU31" i="12"/>
  <c r="AU32" i="12"/>
  <c r="AU29" i="12"/>
  <c r="AU30" i="12"/>
  <c r="AU24" i="12"/>
  <c r="AU25" i="12"/>
  <c r="AU26" i="12"/>
  <c r="AU27" i="12"/>
  <c r="AU28" i="12"/>
  <c r="AU18" i="12"/>
  <c r="AU19" i="12"/>
  <c r="AU20" i="12"/>
  <c r="AU21" i="12"/>
  <c r="AU22" i="12"/>
  <c r="AU23" i="12"/>
  <c r="AV2" i="12"/>
  <c r="AV76" i="12" s="1"/>
  <c r="B49" i="19"/>
  <c r="D48" i="19"/>
  <c r="C48" i="19"/>
  <c r="G48" i="19"/>
  <c r="H48" i="19" s="1"/>
  <c r="B78" i="12" l="1"/>
  <c r="AD77" i="12"/>
  <c r="AA77" i="12"/>
  <c r="AB77" i="12"/>
  <c r="R77" i="12"/>
  <c r="AS77" i="12"/>
  <c r="AM77" i="12"/>
  <c r="F77" i="12"/>
  <c r="Y77" i="12"/>
  <c r="T77" i="12"/>
  <c r="AR77" i="12"/>
  <c r="AI77" i="12"/>
  <c r="H77" i="12"/>
  <c r="AU77" i="12"/>
  <c r="AK77" i="12"/>
  <c r="E77" i="12"/>
  <c r="J77" i="12"/>
  <c r="G77" i="12"/>
  <c r="AC77" i="12"/>
  <c r="AT77" i="12"/>
  <c r="AL77" i="12"/>
  <c r="V77" i="12"/>
  <c r="X77" i="12"/>
  <c r="AV77" i="12"/>
  <c r="I77" i="12"/>
  <c r="AJ77" i="12"/>
  <c r="W77" i="12"/>
  <c r="S77" i="12"/>
  <c r="M77" i="12"/>
  <c r="Z77" i="12"/>
  <c r="Q77" i="12"/>
  <c r="AN77" i="12"/>
  <c r="L77" i="12"/>
  <c r="AH77" i="12"/>
  <c r="AF77" i="12"/>
  <c r="AE77" i="12"/>
  <c r="K77" i="12"/>
  <c r="D77" i="12"/>
  <c r="C77" i="12"/>
  <c r="P77" i="12"/>
  <c r="O77" i="12"/>
  <c r="N77" i="12"/>
  <c r="AG77" i="12"/>
  <c r="U77" i="12"/>
  <c r="AP77" i="12"/>
  <c r="AQ77" i="12"/>
  <c r="AO77" i="12"/>
  <c r="AV68" i="12"/>
  <c r="AV69" i="12"/>
  <c r="AV70" i="12"/>
  <c r="AV71" i="12"/>
  <c r="AV72" i="12"/>
  <c r="AV73" i="12"/>
  <c r="AV74" i="12"/>
  <c r="AV75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40" i="12"/>
  <c r="AV41" i="12"/>
  <c r="AV42" i="12"/>
  <c r="AV38" i="12"/>
  <c r="AV39" i="12"/>
  <c r="AV36" i="12"/>
  <c r="AV37" i="12"/>
  <c r="AV33" i="12"/>
  <c r="AV34" i="12"/>
  <c r="AV35" i="12"/>
  <c r="AV31" i="12"/>
  <c r="AV32" i="12"/>
  <c r="AV29" i="12"/>
  <c r="AV30" i="12"/>
  <c r="AV24" i="12"/>
  <c r="AV25" i="12"/>
  <c r="AV26" i="12"/>
  <c r="AV27" i="12"/>
  <c r="AV28" i="12"/>
  <c r="AV18" i="12"/>
  <c r="AV19" i="12"/>
  <c r="AV20" i="12"/>
  <c r="AV21" i="12"/>
  <c r="AV22" i="12"/>
  <c r="AV23" i="12"/>
  <c r="AW2" i="12"/>
  <c r="D49" i="19"/>
  <c r="C49" i="19"/>
  <c r="B50" i="19"/>
  <c r="G49" i="19"/>
  <c r="H49" i="19" s="1"/>
  <c r="B79" i="12" l="1"/>
  <c r="AE78" i="12"/>
  <c r="AF78" i="12"/>
  <c r="AN78" i="12"/>
  <c r="S78" i="12"/>
  <c r="H78" i="12"/>
  <c r="Q78" i="12"/>
  <c r="AC78" i="12"/>
  <c r="M78" i="12"/>
  <c r="O78" i="12"/>
  <c r="AJ78" i="12"/>
  <c r="AG78" i="12"/>
  <c r="AR78" i="12"/>
  <c r="AW78" i="12"/>
  <c r="AD78" i="12"/>
  <c r="Y78" i="12"/>
  <c r="AB78" i="12"/>
  <c r="AK78" i="12"/>
  <c r="AO78" i="12"/>
  <c r="I78" i="12"/>
  <c r="R78" i="12"/>
  <c r="E78" i="12"/>
  <c r="D78" i="12"/>
  <c r="K78" i="12"/>
  <c r="F78" i="12"/>
  <c r="AH78" i="12"/>
  <c r="AT78" i="12"/>
  <c r="X78" i="12"/>
  <c r="L78" i="12"/>
  <c r="W78" i="12"/>
  <c r="G78" i="12"/>
  <c r="AL78" i="12"/>
  <c r="Z78" i="12"/>
  <c r="AS78" i="12"/>
  <c r="J78" i="12"/>
  <c r="U78" i="12"/>
  <c r="AM78" i="12"/>
  <c r="AI78" i="12"/>
  <c r="AU78" i="12"/>
  <c r="C78" i="12"/>
  <c r="T78" i="12"/>
  <c r="V78" i="12"/>
  <c r="AP78" i="12"/>
  <c r="AV78" i="12"/>
  <c r="P78" i="12"/>
  <c r="AQ78" i="12"/>
  <c r="N78" i="12"/>
  <c r="AA78" i="12"/>
  <c r="AW68" i="12"/>
  <c r="AW69" i="12"/>
  <c r="AW70" i="12"/>
  <c r="AW71" i="12"/>
  <c r="AW72" i="12"/>
  <c r="AW73" i="12"/>
  <c r="AW74" i="12"/>
  <c r="AW75" i="12"/>
  <c r="AW76" i="12"/>
  <c r="AW77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40" i="12"/>
  <c r="AW42" i="12"/>
  <c r="AW41" i="12"/>
  <c r="AW38" i="12"/>
  <c r="AW39" i="12"/>
  <c r="AW36" i="12"/>
  <c r="AW37" i="12"/>
  <c r="AW33" i="12"/>
  <c r="AW34" i="12"/>
  <c r="AW35" i="12"/>
  <c r="AW31" i="12"/>
  <c r="AW32" i="12"/>
  <c r="AW29" i="12"/>
  <c r="AW30" i="12"/>
  <c r="AW24" i="12"/>
  <c r="AW25" i="12"/>
  <c r="AW26" i="12"/>
  <c r="AW27" i="12"/>
  <c r="AW28" i="12"/>
  <c r="AW18" i="12"/>
  <c r="AW19" i="12"/>
  <c r="AW20" i="12"/>
  <c r="AW21" i="12"/>
  <c r="AW22" i="12"/>
  <c r="AW23" i="12"/>
  <c r="AX2" i="12"/>
  <c r="AX78" i="12" s="1"/>
  <c r="B51" i="19"/>
  <c r="D50" i="19"/>
  <c r="C50" i="19"/>
  <c r="G50" i="19"/>
  <c r="H50" i="19" s="1"/>
  <c r="AX68" i="12" l="1"/>
  <c r="AX69" i="12"/>
  <c r="AX70" i="12"/>
  <c r="AX71" i="12"/>
  <c r="AX72" i="12"/>
  <c r="AX73" i="12"/>
  <c r="AX74" i="12"/>
  <c r="AX75" i="12"/>
  <c r="AX76" i="12"/>
  <c r="AX77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40" i="12"/>
  <c r="AX41" i="12"/>
  <c r="AX42" i="12"/>
  <c r="AX38" i="12"/>
  <c r="AX39" i="12"/>
  <c r="AX36" i="12"/>
  <c r="AX37" i="12"/>
  <c r="AX33" i="12"/>
  <c r="AX34" i="12"/>
  <c r="AX35" i="12"/>
  <c r="AX31" i="12"/>
  <c r="AX32" i="12"/>
  <c r="AX29" i="12"/>
  <c r="AX30" i="12"/>
  <c r="AX24" i="12"/>
  <c r="AX25" i="12"/>
  <c r="AX26" i="12"/>
  <c r="AX27" i="12"/>
  <c r="AX28" i="12"/>
  <c r="AX18" i="12"/>
  <c r="AX19" i="12"/>
  <c r="AX20" i="12"/>
  <c r="AX21" i="12"/>
  <c r="AX22" i="12"/>
  <c r="AX23" i="12"/>
  <c r="AY2" i="12"/>
  <c r="D51" i="19"/>
  <c r="C51" i="19"/>
  <c r="B52" i="19"/>
  <c r="G51" i="19"/>
  <c r="H51" i="19" s="1"/>
  <c r="AY68" i="12" l="1"/>
  <c r="AY69" i="12"/>
  <c r="AY70" i="12"/>
  <c r="AY71" i="12"/>
  <c r="AY72" i="12"/>
  <c r="AY73" i="12"/>
  <c r="AY74" i="12"/>
  <c r="AY75" i="12"/>
  <c r="AY76" i="12"/>
  <c r="AY77" i="12"/>
  <c r="AY78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40" i="12"/>
  <c r="AY42" i="12"/>
  <c r="AY41" i="12"/>
  <c r="AY38" i="12"/>
  <c r="AY39" i="12"/>
  <c r="AY36" i="12"/>
  <c r="AY37" i="12"/>
  <c r="AY33" i="12"/>
  <c r="AY34" i="12"/>
  <c r="AY35" i="12"/>
  <c r="AY31" i="12"/>
  <c r="AY32" i="12"/>
  <c r="AY29" i="12"/>
  <c r="AY30" i="12"/>
  <c r="AY24" i="12"/>
  <c r="AY25" i="12"/>
  <c r="AY26" i="12"/>
  <c r="AY27" i="12"/>
  <c r="AY28" i="12"/>
  <c r="AY18" i="12"/>
  <c r="AY19" i="12"/>
  <c r="AY20" i="12"/>
  <c r="AY21" i="12"/>
  <c r="AY22" i="12"/>
  <c r="AY23" i="12"/>
  <c r="AZ2" i="12"/>
  <c r="B53" i="19"/>
  <c r="D52" i="19"/>
  <c r="C52" i="19"/>
  <c r="G52" i="19"/>
  <c r="H52" i="19" s="1"/>
  <c r="AZ68" i="12" l="1"/>
  <c r="AZ69" i="12"/>
  <c r="AZ70" i="12"/>
  <c r="AZ71" i="12"/>
  <c r="AZ72" i="12"/>
  <c r="AZ73" i="12"/>
  <c r="AZ74" i="12"/>
  <c r="AZ75" i="12"/>
  <c r="AZ76" i="12"/>
  <c r="AZ77" i="12"/>
  <c r="AZ78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40" i="12"/>
  <c r="AZ42" i="12"/>
  <c r="AZ41" i="12"/>
  <c r="AZ38" i="12"/>
  <c r="AZ39" i="12"/>
  <c r="AZ36" i="12"/>
  <c r="AZ37" i="12"/>
  <c r="AZ33" i="12"/>
  <c r="AZ34" i="12"/>
  <c r="AZ35" i="12"/>
  <c r="AZ31" i="12"/>
  <c r="AZ32" i="12"/>
  <c r="AZ29" i="12"/>
  <c r="AZ30" i="12"/>
  <c r="AZ24" i="12"/>
  <c r="AZ25" i="12"/>
  <c r="AZ26" i="12"/>
  <c r="AZ27" i="12"/>
  <c r="AZ28" i="12"/>
  <c r="AZ18" i="12"/>
  <c r="AZ19" i="12"/>
  <c r="AZ20" i="12"/>
  <c r="AZ21" i="12"/>
  <c r="AZ22" i="12"/>
  <c r="AZ23" i="12"/>
  <c r="BA2" i="12"/>
  <c r="D53" i="19"/>
  <c r="C53" i="19"/>
  <c r="B54" i="19"/>
  <c r="G53" i="19"/>
  <c r="H53" i="19" s="1"/>
  <c r="BA68" i="12" l="1"/>
  <c r="BA69" i="12"/>
  <c r="BA70" i="12"/>
  <c r="BA71" i="12"/>
  <c r="BA72" i="12"/>
  <c r="BA73" i="12"/>
  <c r="BA74" i="12"/>
  <c r="BA75" i="12"/>
  <c r="BA76" i="12"/>
  <c r="BA77" i="12"/>
  <c r="BA78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40" i="12"/>
  <c r="BA42" i="12"/>
  <c r="BA41" i="12"/>
  <c r="BA38" i="12"/>
  <c r="BA39" i="12"/>
  <c r="BA36" i="12"/>
  <c r="BA37" i="12"/>
  <c r="BA33" i="12"/>
  <c r="BA34" i="12"/>
  <c r="BA35" i="12"/>
  <c r="BA31" i="12"/>
  <c r="BA32" i="12"/>
  <c r="BA29" i="12"/>
  <c r="BA30" i="12"/>
  <c r="BA24" i="12"/>
  <c r="BA25" i="12"/>
  <c r="BA26" i="12"/>
  <c r="BA27" i="12"/>
  <c r="BA28" i="12"/>
  <c r="BA18" i="12"/>
  <c r="BA19" i="12"/>
  <c r="BA20" i="12"/>
  <c r="BA21" i="12"/>
  <c r="BA22" i="12"/>
  <c r="BA23" i="12"/>
  <c r="BB2" i="12"/>
  <c r="B55" i="19"/>
  <c r="D54" i="19"/>
  <c r="C54" i="19"/>
  <c r="G54" i="19"/>
  <c r="H54" i="19" s="1"/>
  <c r="BB68" i="12" l="1"/>
  <c r="BB69" i="12"/>
  <c r="BB70" i="12"/>
  <c r="BB71" i="12"/>
  <c r="BB72" i="12"/>
  <c r="BB73" i="12"/>
  <c r="BB74" i="12"/>
  <c r="BB75" i="12"/>
  <c r="BB76" i="12"/>
  <c r="BB77" i="12"/>
  <c r="BB78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40" i="12"/>
  <c r="BB42" i="12"/>
  <c r="BB41" i="12"/>
  <c r="BB38" i="12"/>
  <c r="BB39" i="12"/>
  <c r="BB36" i="12"/>
  <c r="BB37" i="12"/>
  <c r="BB33" i="12"/>
  <c r="BB34" i="12"/>
  <c r="BB35" i="12"/>
  <c r="BB31" i="12"/>
  <c r="BB32" i="12"/>
  <c r="BB29" i="12"/>
  <c r="BB30" i="12"/>
  <c r="BB24" i="12"/>
  <c r="BB25" i="12"/>
  <c r="BB26" i="12"/>
  <c r="BB27" i="12"/>
  <c r="BB28" i="12"/>
  <c r="BB18" i="12"/>
  <c r="BB19" i="12"/>
  <c r="BB20" i="12"/>
  <c r="BB21" i="12"/>
  <c r="BB22" i="12"/>
  <c r="BB23" i="12"/>
  <c r="BC2" i="12"/>
  <c r="D55" i="19"/>
  <c r="C55" i="19"/>
  <c r="B56" i="19"/>
  <c r="G55" i="19"/>
  <c r="H55" i="19" s="1"/>
  <c r="BC68" i="12" l="1"/>
  <c r="BC69" i="12"/>
  <c r="BC70" i="12"/>
  <c r="BC71" i="12"/>
  <c r="BC72" i="12"/>
  <c r="BC73" i="12"/>
  <c r="BC74" i="12"/>
  <c r="BC75" i="12"/>
  <c r="BC76" i="12"/>
  <c r="BC77" i="12"/>
  <c r="BC78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40" i="12"/>
  <c r="BC42" i="12"/>
  <c r="BC41" i="12"/>
  <c r="BC38" i="12"/>
  <c r="BC39" i="12"/>
  <c r="BC36" i="12"/>
  <c r="BC37" i="12"/>
  <c r="BC33" i="12"/>
  <c r="BC34" i="12"/>
  <c r="BC35" i="12"/>
  <c r="BC31" i="12"/>
  <c r="BC32" i="12"/>
  <c r="BC29" i="12"/>
  <c r="BC30" i="12"/>
  <c r="BC24" i="12"/>
  <c r="BC25" i="12"/>
  <c r="BC26" i="12"/>
  <c r="BC27" i="12"/>
  <c r="BC28" i="12"/>
  <c r="BC18" i="12"/>
  <c r="BC19" i="12"/>
  <c r="BC20" i="12"/>
  <c r="BC21" i="12"/>
  <c r="BC22" i="12"/>
  <c r="BC23" i="12"/>
  <c r="BD2" i="12"/>
  <c r="B57" i="19"/>
  <c r="D56" i="19"/>
  <c r="C56" i="19"/>
  <c r="G56" i="19"/>
  <c r="H56" i="19" s="1"/>
  <c r="BD68" i="12" l="1"/>
  <c r="BD69" i="12"/>
  <c r="BD70" i="12"/>
  <c r="BD71" i="12"/>
  <c r="BD72" i="12"/>
  <c r="BD73" i="12"/>
  <c r="BD74" i="12"/>
  <c r="BD75" i="12"/>
  <c r="BD76" i="12"/>
  <c r="BD77" i="12"/>
  <c r="BD78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40" i="12"/>
  <c r="BD41" i="12"/>
  <c r="BD42" i="12"/>
  <c r="BD38" i="12"/>
  <c r="BD39" i="12"/>
  <c r="BD36" i="12"/>
  <c r="BD37" i="12"/>
  <c r="BD33" i="12"/>
  <c r="BD34" i="12"/>
  <c r="BD35" i="12"/>
  <c r="BD31" i="12"/>
  <c r="BD32" i="12"/>
  <c r="BD29" i="12"/>
  <c r="BD30" i="12"/>
  <c r="BD24" i="12"/>
  <c r="BD25" i="12"/>
  <c r="BD26" i="12"/>
  <c r="BD27" i="12"/>
  <c r="BD28" i="12"/>
  <c r="BD18" i="12"/>
  <c r="BD19" i="12"/>
  <c r="BD20" i="12"/>
  <c r="BD21" i="12"/>
  <c r="BD22" i="12"/>
  <c r="BD23" i="12"/>
  <c r="BE2" i="12"/>
  <c r="D57" i="19"/>
  <c r="C57" i="19"/>
  <c r="B58" i="19"/>
  <c r="G57" i="19"/>
  <c r="H57" i="19" s="1"/>
  <c r="BE68" i="12" l="1"/>
  <c r="BE69" i="12"/>
  <c r="BE70" i="12"/>
  <c r="BE71" i="12"/>
  <c r="BE72" i="12"/>
  <c r="BE73" i="12"/>
  <c r="BE74" i="12"/>
  <c r="BE75" i="12"/>
  <c r="BE76" i="12"/>
  <c r="BE77" i="12"/>
  <c r="BE78" i="12"/>
  <c r="BE43" i="12"/>
  <c r="BE44" i="12"/>
  <c r="BE45" i="12"/>
  <c r="BE46" i="12"/>
  <c r="BE47" i="12"/>
  <c r="BE48" i="12"/>
  <c r="BE49" i="12"/>
  <c r="BE50" i="12"/>
  <c r="BE51" i="12"/>
  <c r="BE52" i="12"/>
  <c r="BE53" i="12"/>
  <c r="BE54" i="12"/>
  <c r="BE55" i="12"/>
  <c r="BE56" i="12"/>
  <c r="BE57" i="12"/>
  <c r="BE58" i="12"/>
  <c r="BE59" i="12"/>
  <c r="BE60" i="12"/>
  <c r="BE61" i="12"/>
  <c r="BE62" i="12"/>
  <c r="BE63" i="12"/>
  <c r="BE64" i="12"/>
  <c r="BE65" i="12"/>
  <c r="BE66" i="12"/>
  <c r="BE67" i="12"/>
  <c r="BE40" i="12"/>
  <c r="BE41" i="12"/>
  <c r="BE42" i="12"/>
  <c r="BE38" i="12"/>
  <c r="BE39" i="12"/>
  <c r="BE36" i="12"/>
  <c r="BE37" i="12"/>
  <c r="BE33" i="12"/>
  <c r="BE34" i="12"/>
  <c r="BE35" i="12"/>
  <c r="BE31" i="12"/>
  <c r="BE32" i="12"/>
  <c r="BE29" i="12"/>
  <c r="BE30" i="12"/>
  <c r="BE24" i="12"/>
  <c r="BE25" i="12"/>
  <c r="BE26" i="12"/>
  <c r="BE27" i="12"/>
  <c r="BE28" i="12"/>
  <c r="BE18" i="12"/>
  <c r="BE19" i="12"/>
  <c r="BE20" i="12"/>
  <c r="BE21" i="12"/>
  <c r="BE22" i="12"/>
  <c r="BE23" i="12"/>
  <c r="BF2" i="12"/>
  <c r="M4" i="12"/>
  <c r="Y4" i="12"/>
  <c r="AK4" i="12"/>
  <c r="AW4" i="12"/>
  <c r="N4" i="12"/>
  <c r="Z4" i="12"/>
  <c r="AL4" i="12"/>
  <c r="AX4" i="12"/>
  <c r="C4" i="12"/>
  <c r="O4" i="12"/>
  <c r="AA4" i="12"/>
  <c r="AM4" i="12"/>
  <c r="AY4" i="12"/>
  <c r="D4" i="12"/>
  <c r="P4" i="12"/>
  <c r="AB4" i="12"/>
  <c r="AN4" i="12"/>
  <c r="AZ4" i="12"/>
  <c r="E4" i="12"/>
  <c r="Q4" i="12"/>
  <c r="AC4" i="12"/>
  <c r="AO4" i="12"/>
  <c r="BA4" i="12"/>
  <c r="F4" i="12"/>
  <c r="R4" i="12"/>
  <c r="AD4" i="12"/>
  <c r="AP4" i="12"/>
  <c r="BB4" i="12"/>
  <c r="I4" i="12"/>
  <c r="U4" i="12"/>
  <c r="AG4" i="12"/>
  <c r="AS4" i="12"/>
  <c r="BE4" i="12"/>
  <c r="J4" i="12"/>
  <c r="V4" i="12"/>
  <c r="AH4" i="12"/>
  <c r="AT4" i="12"/>
  <c r="K4" i="12"/>
  <c r="W4" i="12"/>
  <c r="AI4" i="12"/>
  <c r="AU4" i="12"/>
  <c r="L4" i="12"/>
  <c r="X4" i="12"/>
  <c r="AJ4" i="12"/>
  <c r="AV4" i="12"/>
  <c r="G4" i="12"/>
  <c r="H4" i="12"/>
  <c r="S4" i="12"/>
  <c r="T4" i="12"/>
  <c r="AE4" i="12"/>
  <c r="BC4" i="12"/>
  <c r="BD4" i="12"/>
  <c r="AF4" i="12"/>
  <c r="AQ4" i="12"/>
  <c r="AR4" i="12"/>
  <c r="B59" i="19"/>
  <c r="D58" i="19"/>
  <c r="C58" i="19"/>
  <c r="G58" i="19"/>
  <c r="H58" i="19" s="1"/>
  <c r="BF68" i="12" l="1"/>
  <c r="BF69" i="12"/>
  <c r="BF70" i="12"/>
  <c r="BF71" i="12"/>
  <c r="BF72" i="12"/>
  <c r="BF73" i="12"/>
  <c r="BF74" i="12"/>
  <c r="BF75" i="12"/>
  <c r="BF76" i="12"/>
  <c r="BF77" i="12"/>
  <c r="BF78" i="12"/>
  <c r="BF43" i="12"/>
  <c r="BF44" i="12"/>
  <c r="BF45" i="12"/>
  <c r="BF46" i="12"/>
  <c r="BF47" i="12"/>
  <c r="BF48" i="12"/>
  <c r="BF49" i="12"/>
  <c r="BF50" i="12"/>
  <c r="BF51" i="12"/>
  <c r="BF52" i="12"/>
  <c r="BF53" i="12"/>
  <c r="BF54" i="12"/>
  <c r="BF55" i="12"/>
  <c r="BF56" i="12"/>
  <c r="BF57" i="12"/>
  <c r="BF58" i="12"/>
  <c r="BF59" i="12"/>
  <c r="BF60" i="12"/>
  <c r="BF61" i="12"/>
  <c r="BF62" i="12"/>
  <c r="BF63" i="12"/>
  <c r="BF64" i="12"/>
  <c r="BF65" i="12"/>
  <c r="BF66" i="12"/>
  <c r="BF67" i="12"/>
  <c r="BF40" i="12"/>
  <c r="BF41" i="12"/>
  <c r="BF42" i="12"/>
  <c r="BF38" i="12"/>
  <c r="BF39" i="12"/>
  <c r="BF36" i="12"/>
  <c r="BF37" i="12"/>
  <c r="BF33" i="12"/>
  <c r="BF34" i="12"/>
  <c r="BF35" i="12"/>
  <c r="BF31" i="12"/>
  <c r="BF32" i="12"/>
  <c r="BF29" i="12"/>
  <c r="BF30" i="12"/>
  <c r="BF24" i="12"/>
  <c r="BF25" i="12"/>
  <c r="BF26" i="12"/>
  <c r="BF27" i="12"/>
  <c r="BF28" i="12"/>
  <c r="BF4" i="12"/>
  <c r="BF18" i="12"/>
  <c r="BF19" i="12"/>
  <c r="BF20" i="12"/>
  <c r="BF21" i="12"/>
  <c r="BF22" i="12"/>
  <c r="BF23" i="12"/>
  <c r="BG2" i="12"/>
  <c r="I5" i="12"/>
  <c r="U5" i="12"/>
  <c r="J5" i="12"/>
  <c r="V5" i="12"/>
  <c r="AH5" i="12"/>
  <c r="K5" i="12"/>
  <c r="W5" i="12"/>
  <c r="AI5" i="12"/>
  <c r="AU5" i="12"/>
  <c r="L5" i="12"/>
  <c r="X5" i="12"/>
  <c r="AJ5" i="12"/>
  <c r="AV5" i="12"/>
  <c r="D5" i="12"/>
  <c r="G5" i="12"/>
  <c r="AA5" i="12"/>
  <c r="AP5" i="12"/>
  <c r="BD5" i="12"/>
  <c r="H5" i="12"/>
  <c r="AB5" i="12"/>
  <c r="AQ5" i="12"/>
  <c r="BE5" i="12"/>
  <c r="M5" i="12"/>
  <c r="AC5" i="12"/>
  <c r="AR5" i="12"/>
  <c r="BF5" i="12"/>
  <c r="N5" i="12"/>
  <c r="AD5" i="12"/>
  <c r="AS5" i="12"/>
  <c r="O5" i="12"/>
  <c r="AE5" i="12"/>
  <c r="AT5" i="12"/>
  <c r="S5" i="12"/>
  <c r="AL5" i="12"/>
  <c r="AZ5" i="12"/>
  <c r="C5" i="12"/>
  <c r="T5" i="12"/>
  <c r="AM5" i="12"/>
  <c r="BA5" i="12"/>
  <c r="E5" i="12"/>
  <c r="Y5" i="12"/>
  <c r="AN5" i="12"/>
  <c r="BB5" i="12"/>
  <c r="F5" i="12"/>
  <c r="Z5" i="12"/>
  <c r="AO5" i="12"/>
  <c r="BC5" i="12"/>
  <c r="Q5" i="12"/>
  <c r="R5" i="12"/>
  <c r="AF5" i="12"/>
  <c r="AG5" i="12"/>
  <c r="AK5" i="12"/>
  <c r="AW5" i="12"/>
  <c r="AX5" i="12"/>
  <c r="AY5" i="12"/>
  <c r="P5" i="12"/>
  <c r="D59" i="19"/>
  <c r="C59" i="19"/>
  <c r="B60" i="19"/>
  <c r="G59" i="19"/>
  <c r="H59" i="19" s="1"/>
  <c r="BG68" i="12" l="1"/>
  <c r="BG69" i="12"/>
  <c r="BG70" i="12"/>
  <c r="BG71" i="12"/>
  <c r="BG72" i="12"/>
  <c r="BG73" i="12"/>
  <c r="BG74" i="12"/>
  <c r="BG75" i="12"/>
  <c r="BG76" i="12"/>
  <c r="BG77" i="12"/>
  <c r="BG78" i="12"/>
  <c r="BG43" i="12"/>
  <c r="BG44" i="12"/>
  <c r="BG45" i="12"/>
  <c r="BG46" i="12"/>
  <c r="BG47" i="12"/>
  <c r="BG48" i="12"/>
  <c r="BG49" i="12"/>
  <c r="BG50" i="12"/>
  <c r="BG51" i="12"/>
  <c r="BG52" i="12"/>
  <c r="BG53" i="12"/>
  <c r="BG54" i="12"/>
  <c r="BG55" i="12"/>
  <c r="BG56" i="12"/>
  <c r="BG57" i="12"/>
  <c r="BG58" i="12"/>
  <c r="BG59" i="12"/>
  <c r="BG60" i="12"/>
  <c r="BG61" i="12"/>
  <c r="BG62" i="12"/>
  <c r="BG63" i="12"/>
  <c r="BG64" i="12"/>
  <c r="BG65" i="12"/>
  <c r="BG66" i="12"/>
  <c r="BG67" i="12"/>
  <c r="BG40" i="12"/>
  <c r="BG42" i="12"/>
  <c r="BG41" i="12"/>
  <c r="BG38" i="12"/>
  <c r="BG39" i="12"/>
  <c r="BG36" i="12"/>
  <c r="BG37" i="12"/>
  <c r="BG33" i="12"/>
  <c r="BG34" i="12"/>
  <c r="BG35" i="12"/>
  <c r="BG31" i="12"/>
  <c r="BG32" i="12"/>
  <c r="BG29" i="12"/>
  <c r="BG30" i="12"/>
  <c r="BG24" i="12"/>
  <c r="BG25" i="12"/>
  <c r="BG26" i="12"/>
  <c r="BG27" i="12"/>
  <c r="BG28" i="12"/>
  <c r="BG5" i="12"/>
  <c r="BG18" i="12"/>
  <c r="BG19" i="12"/>
  <c r="BG20" i="12"/>
  <c r="BG21" i="12"/>
  <c r="BG22" i="12"/>
  <c r="BG23" i="12"/>
  <c r="BH2" i="12"/>
  <c r="BG4" i="12"/>
  <c r="E6" i="12"/>
  <c r="Q6" i="12"/>
  <c r="AC6" i="12"/>
  <c r="AO6" i="12"/>
  <c r="BA6" i="12"/>
  <c r="F6" i="12"/>
  <c r="R6" i="12"/>
  <c r="AD6" i="12"/>
  <c r="AP6" i="12"/>
  <c r="BB6" i="12"/>
  <c r="H6" i="12"/>
  <c r="V6" i="12"/>
  <c r="AJ6" i="12"/>
  <c r="AX6" i="12"/>
  <c r="I6" i="12"/>
  <c r="W6" i="12"/>
  <c r="AK6" i="12"/>
  <c r="AY6" i="12"/>
  <c r="J6" i="12"/>
  <c r="X6" i="12"/>
  <c r="AL6" i="12"/>
  <c r="AZ6" i="12"/>
  <c r="K6" i="12"/>
  <c r="Y6" i="12"/>
  <c r="AM6" i="12"/>
  <c r="BC6" i="12"/>
  <c r="L6" i="12"/>
  <c r="Z6" i="12"/>
  <c r="AN6" i="12"/>
  <c r="BD6" i="12"/>
  <c r="P6" i="12"/>
  <c r="AF6" i="12"/>
  <c r="AT6" i="12"/>
  <c r="C6" i="12"/>
  <c r="S6" i="12"/>
  <c r="AG6" i="12"/>
  <c r="AU6" i="12"/>
  <c r="D6" i="12"/>
  <c r="T6" i="12"/>
  <c r="AH6" i="12"/>
  <c r="AV6" i="12"/>
  <c r="G6" i="12"/>
  <c r="U6" i="12"/>
  <c r="AI6" i="12"/>
  <c r="AW6" i="12"/>
  <c r="BF6" i="12"/>
  <c r="BG6" i="12"/>
  <c r="M6" i="12"/>
  <c r="N6" i="12"/>
  <c r="O6" i="12"/>
  <c r="AA6" i="12"/>
  <c r="AE6" i="12"/>
  <c r="AQ6" i="12"/>
  <c r="AR6" i="12"/>
  <c r="AS6" i="12"/>
  <c r="AB6" i="12"/>
  <c r="BE6" i="12"/>
  <c r="B61" i="19"/>
  <c r="D60" i="19"/>
  <c r="C60" i="19"/>
  <c r="G60" i="19"/>
  <c r="H60" i="19" s="1"/>
  <c r="BH68" i="12" l="1"/>
  <c r="BH69" i="12"/>
  <c r="BH70" i="12"/>
  <c r="BH71" i="12"/>
  <c r="BH72" i="12"/>
  <c r="BH73" i="12"/>
  <c r="BH74" i="12"/>
  <c r="BH75" i="12"/>
  <c r="BH76" i="12"/>
  <c r="BH77" i="12"/>
  <c r="BH78" i="12"/>
  <c r="BH43" i="12"/>
  <c r="BH44" i="12"/>
  <c r="BH45" i="12"/>
  <c r="BH46" i="12"/>
  <c r="BH47" i="12"/>
  <c r="BH48" i="12"/>
  <c r="BH49" i="12"/>
  <c r="BH50" i="12"/>
  <c r="BH51" i="12"/>
  <c r="BH52" i="12"/>
  <c r="BH53" i="12"/>
  <c r="BH54" i="12"/>
  <c r="BH55" i="12"/>
  <c r="BH56" i="12"/>
  <c r="BH57" i="12"/>
  <c r="BH58" i="12"/>
  <c r="BH59" i="12"/>
  <c r="BH60" i="12"/>
  <c r="BH61" i="12"/>
  <c r="BH62" i="12"/>
  <c r="BH63" i="12"/>
  <c r="BH64" i="12"/>
  <c r="BH65" i="12"/>
  <c r="BH66" i="12"/>
  <c r="BH67" i="12"/>
  <c r="BH40" i="12"/>
  <c r="BH41" i="12"/>
  <c r="BH42" i="12"/>
  <c r="BH38" i="12"/>
  <c r="BH39" i="12"/>
  <c r="BH36" i="12"/>
  <c r="BH37" i="12"/>
  <c r="BH33" i="12"/>
  <c r="BH34" i="12"/>
  <c r="BH35" i="12"/>
  <c r="BH31" i="12"/>
  <c r="BH32" i="12"/>
  <c r="BH29" i="12"/>
  <c r="BH30" i="12"/>
  <c r="BH6" i="12"/>
  <c r="BH24" i="12"/>
  <c r="BH25" i="12"/>
  <c r="BH26" i="12"/>
  <c r="BH27" i="12"/>
  <c r="BH28" i="12"/>
  <c r="BH18" i="12"/>
  <c r="BH19" i="12"/>
  <c r="BH20" i="12"/>
  <c r="BH21" i="12"/>
  <c r="BH22" i="12"/>
  <c r="BH23" i="12"/>
  <c r="BI2" i="12"/>
  <c r="BH4" i="12"/>
  <c r="BH5" i="12"/>
  <c r="K7" i="12"/>
  <c r="W7" i="12"/>
  <c r="AI7" i="12"/>
  <c r="AU7" i="12"/>
  <c r="BG7" i="12"/>
  <c r="O7" i="12"/>
  <c r="AB7" i="12"/>
  <c r="AO7" i="12"/>
  <c r="BB7" i="12"/>
  <c r="C7" i="12"/>
  <c r="P7" i="12"/>
  <c r="AC7" i="12"/>
  <c r="AP7" i="12"/>
  <c r="BC7" i="12"/>
  <c r="D7" i="12"/>
  <c r="Q7" i="12"/>
  <c r="AD7" i="12"/>
  <c r="AQ7" i="12"/>
  <c r="BD7" i="12"/>
  <c r="E7" i="12"/>
  <c r="R7" i="12"/>
  <c r="AE7" i="12"/>
  <c r="AR7" i="12"/>
  <c r="BE7" i="12"/>
  <c r="F7" i="12"/>
  <c r="S7" i="12"/>
  <c r="AF7" i="12"/>
  <c r="AS7" i="12"/>
  <c r="BF7" i="12"/>
  <c r="J7" i="12"/>
  <c r="X7" i="12"/>
  <c r="AK7" i="12"/>
  <c r="AX7" i="12"/>
  <c r="L7" i="12"/>
  <c r="Y7" i="12"/>
  <c r="AL7" i="12"/>
  <c r="AY7" i="12"/>
  <c r="M7" i="12"/>
  <c r="Z7" i="12"/>
  <c r="AM7" i="12"/>
  <c r="AZ7" i="12"/>
  <c r="N7" i="12"/>
  <c r="AA7" i="12"/>
  <c r="AN7" i="12"/>
  <c r="BA7" i="12"/>
  <c r="U7" i="12"/>
  <c r="V7" i="12"/>
  <c r="AG7" i="12"/>
  <c r="AH7" i="12"/>
  <c r="AJ7" i="12"/>
  <c r="AW7" i="12"/>
  <c r="AT7" i="12"/>
  <c r="G7" i="12"/>
  <c r="BH7" i="12"/>
  <c r="H7" i="12"/>
  <c r="I7" i="12"/>
  <c r="T7" i="12"/>
  <c r="AV7" i="12"/>
  <c r="D61" i="19"/>
  <c r="C61" i="19"/>
  <c r="B62" i="19"/>
  <c r="G61" i="19"/>
  <c r="H61" i="19" s="1"/>
  <c r="BI68" i="12" l="1"/>
  <c r="BI69" i="12"/>
  <c r="BI70" i="12"/>
  <c r="BI71" i="12"/>
  <c r="BI72" i="12"/>
  <c r="BI73" i="12"/>
  <c r="BI74" i="12"/>
  <c r="BI75" i="12"/>
  <c r="BI76" i="12"/>
  <c r="BI77" i="12"/>
  <c r="BI78" i="12"/>
  <c r="BI43" i="12"/>
  <c r="BI44" i="12"/>
  <c r="BI45" i="12"/>
  <c r="BI46" i="12"/>
  <c r="BI47" i="12"/>
  <c r="BI48" i="12"/>
  <c r="BI49" i="12"/>
  <c r="BI50" i="12"/>
  <c r="BI51" i="12"/>
  <c r="BI52" i="12"/>
  <c r="BI53" i="12"/>
  <c r="BI54" i="12"/>
  <c r="BI55" i="12"/>
  <c r="BI56" i="12"/>
  <c r="BI57" i="12"/>
  <c r="BI58" i="12"/>
  <c r="BI59" i="12"/>
  <c r="BI60" i="12"/>
  <c r="BI61" i="12"/>
  <c r="BI62" i="12"/>
  <c r="BI63" i="12"/>
  <c r="BI64" i="12"/>
  <c r="BI65" i="12"/>
  <c r="BI66" i="12"/>
  <c r="BI67" i="12"/>
  <c r="BI40" i="12"/>
  <c r="BI42" i="12"/>
  <c r="BI41" i="12"/>
  <c r="BI38" i="12"/>
  <c r="BI39" i="12"/>
  <c r="BI36" i="12"/>
  <c r="BI37" i="12"/>
  <c r="BI33" i="12"/>
  <c r="BI34" i="12"/>
  <c r="BI35" i="12"/>
  <c r="BI31" i="12"/>
  <c r="BI32" i="12"/>
  <c r="BI29" i="12"/>
  <c r="BI30" i="12"/>
  <c r="BI24" i="12"/>
  <c r="BI25" i="12"/>
  <c r="BI26" i="12"/>
  <c r="BI27" i="12"/>
  <c r="BI28" i="12"/>
  <c r="BI7" i="12"/>
  <c r="BI18" i="12"/>
  <c r="BI19" i="12"/>
  <c r="BI20" i="12"/>
  <c r="BI21" i="12"/>
  <c r="BI22" i="12"/>
  <c r="BI23" i="12"/>
  <c r="BJ2" i="12"/>
  <c r="BI4" i="12"/>
  <c r="BI5" i="12"/>
  <c r="BI6" i="12"/>
  <c r="E8" i="12"/>
  <c r="Q8" i="12"/>
  <c r="AC8" i="12"/>
  <c r="AO8" i="12"/>
  <c r="BA8" i="12"/>
  <c r="O8" i="12"/>
  <c r="AB8" i="12"/>
  <c r="AP8" i="12"/>
  <c r="BC8" i="12"/>
  <c r="C8" i="12"/>
  <c r="P8" i="12"/>
  <c r="AD8" i="12"/>
  <c r="AQ8" i="12"/>
  <c r="BD8" i="12"/>
  <c r="D8" i="12"/>
  <c r="R8" i="12"/>
  <c r="AE8" i="12"/>
  <c r="AR8" i="12"/>
  <c r="BE8" i="12"/>
  <c r="F8" i="12"/>
  <c r="S8" i="12"/>
  <c r="AF8" i="12"/>
  <c r="AS8" i="12"/>
  <c r="BF8" i="12"/>
  <c r="G8" i="12"/>
  <c r="T8" i="12"/>
  <c r="AG8" i="12"/>
  <c r="AT8" i="12"/>
  <c r="BG8" i="12"/>
  <c r="K8" i="12"/>
  <c r="X8" i="12"/>
  <c r="AK8" i="12"/>
  <c r="AX8" i="12"/>
  <c r="L8" i="12"/>
  <c r="Y8" i="12"/>
  <c r="AL8" i="12"/>
  <c r="AY8" i="12"/>
  <c r="M8" i="12"/>
  <c r="Z8" i="12"/>
  <c r="AM8" i="12"/>
  <c r="AZ8" i="12"/>
  <c r="N8" i="12"/>
  <c r="AA8" i="12"/>
  <c r="AN8" i="12"/>
  <c r="BB8" i="12"/>
  <c r="V8" i="12"/>
  <c r="W8" i="12"/>
  <c r="AV8" i="12"/>
  <c r="AH8" i="12"/>
  <c r="AI8" i="12"/>
  <c r="AJ8" i="12"/>
  <c r="AW8" i="12"/>
  <c r="AU8" i="12"/>
  <c r="H8" i="12"/>
  <c r="BH8" i="12"/>
  <c r="I8" i="12"/>
  <c r="BI8" i="12"/>
  <c r="J8" i="12"/>
  <c r="U8" i="12"/>
  <c r="B63" i="19"/>
  <c r="D62" i="19"/>
  <c r="C62" i="19"/>
  <c r="G62" i="19"/>
  <c r="H62" i="19" s="1"/>
  <c r="BJ69" i="12" l="1"/>
  <c r="BJ70" i="12"/>
  <c r="BJ71" i="12"/>
  <c r="BJ72" i="12"/>
  <c r="BJ73" i="12"/>
  <c r="BJ74" i="12"/>
  <c r="BJ75" i="12"/>
  <c r="BJ76" i="12"/>
  <c r="BJ77" i="12"/>
  <c r="BJ78" i="12"/>
  <c r="BJ8" i="12"/>
  <c r="BJ68" i="12"/>
  <c r="BJ43" i="12"/>
  <c r="BJ44" i="12"/>
  <c r="BJ45" i="12"/>
  <c r="BJ46" i="12"/>
  <c r="BJ47" i="12"/>
  <c r="BJ48" i="12"/>
  <c r="BJ49" i="12"/>
  <c r="BJ50" i="12"/>
  <c r="BJ51" i="12"/>
  <c r="BJ52" i="12"/>
  <c r="BJ53" i="12"/>
  <c r="BJ54" i="12"/>
  <c r="BJ55" i="12"/>
  <c r="BJ56" i="12"/>
  <c r="BJ57" i="12"/>
  <c r="BJ58" i="12"/>
  <c r="BJ59" i="12"/>
  <c r="BJ60" i="12"/>
  <c r="BJ61" i="12"/>
  <c r="BJ62" i="12"/>
  <c r="BJ63" i="12"/>
  <c r="BJ64" i="12"/>
  <c r="BJ65" i="12"/>
  <c r="BJ66" i="12"/>
  <c r="BJ67" i="12"/>
  <c r="BJ40" i="12"/>
  <c r="BJ42" i="12"/>
  <c r="BJ41" i="12"/>
  <c r="BJ38" i="12"/>
  <c r="BJ39" i="12"/>
  <c r="BJ36" i="12"/>
  <c r="BJ37" i="12"/>
  <c r="BJ33" i="12"/>
  <c r="BJ34" i="12"/>
  <c r="BJ35" i="12"/>
  <c r="BJ31" i="12"/>
  <c r="BJ32" i="12"/>
  <c r="BJ29" i="12"/>
  <c r="BJ30" i="12"/>
  <c r="BJ24" i="12"/>
  <c r="BJ25" i="12"/>
  <c r="BJ26" i="12"/>
  <c r="BJ27" i="12"/>
  <c r="BJ28" i="12"/>
  <c r="BJ18" i="12"/>
  <c r="BJ19" i="12"/>
  <c r="BJ20" i="12"/>
  <c r="BJ21" i="12"/>
  <c r="BJ22" i="12"/>
  <c r="BJ23" i="12"/>
  <c r="BK2" i="12"/>
  <c r="BJ4" i="12"/>
  <c r="BJ5" i="12"/>
  <c r="BJ6" i="12"/>
  <c r="BJ7" i="12"/>
  <c r="F9" i="12"/>
  <c r="R9" i="12"/>
  <c r="AD9" i="12"/>
  <c r="AP9" i="12"/>
  <c r="BB9" i="12"/>
  <c r="G9" i="12"/>
  <c r="S9" i="12"/>
  <c r="AE9" i="12"/>
  <c r="AQ9" i="12"/>
  <c r="BC9" i="12"/>
  <c r="H9" i="12"/>
  <c r="T9" i="12"/>
  <c r="AF9" i="12"/>
  <c r="AR9" i="12"/>
  <c r="BD9" i="12"/>
  <c r="I9" i="12"/>
  <c r="U9" i="12"/>
  <c r="AG9" i="12"/>
  <c r="AS9" i="12"/>
  <c r="BE9" i="12"/>
  <c r="J9" i="12"/>
  <c r="V9" i="12"/>
  <c r="AH9" i="12"/>
  <c r="AT9" i="12"/>
  <c r="BF9" i="12"/>
  <c r="N9" i="12"/>
  <c r="Z9" i="12"/>
  <c r="AL9" i="12"/>
  <c r="AX9" i="12"/>
  <c r="BJ9" i="12"/>
  <c r="C9" i="12"/>
  <c r="O9" i="12"/>
  <c r="AA9" i="12"/>
  <c r="AM9" i="12"/>
  <c r="AY9" i="12"/>
  <c r="D9" i="12"/>
  <c r="P9" i="12"/>
  <c r="AB9" i="12"/>
  <c r="AN9" i="12"/>
  <c r="AZ9" i="12"/>
  <c r="E9" i="12"/>
  <c r="Q9" i="12"/>
  <c r="AC9" i="12"/>
  <c r="AO9" i="12"/>
  <c r="BA9" i="12"/>
  <c r="L9" i="12"/>
  <c r="BH9" i="12"/>
  <c r="M9" i="12"/>
  <c r="BI9" i="12"/>
  <c r="W9" i="12"/>
  <c r="X9" i="12"/>
  <c r="Y9" i="12"/>
  <c r="AJ9" i="12"/>
  <c r="AI9" i="12"/>
  <c r="AK9" i="12"/>
  <c r="AU9" i="12"/>
  <c r="AV9" i="12"/>
  <c r="AW9" i="12"/>
  <c r="K9" i="12"/>
  <c r="BG9" i="12"/>
  <c r="D63" i="19"/>
  <c r="C63" i="19"/>
  <c r="B64" i="19"/>
  <c r="G63" i="19"/>
  <c r="H63" i="19" s="1"/>
  <c r="BK68" i="12" l="1"/>
  <c r="BK69" i="12"/>
  <c r="BK70" i="12"/>
  <c r="BK71" i="12"/>
  <c r="BK72" i="12"/>
  <c r="BK73" i="12"/>
  <c r="BK74" i="12"/>
  <c r="BK75" i="12"/>
  <c r="BK76" i="12"/>
  <c r="BK77" i="12"/>
  <c r="BK78" i="12"/>
  <c r="BK43" i="12"/>
  <c r="BK44" i="12"/>
  <c r="BK45" i="12"/>
  <c r="BK46" i="12"/>
  <c r="BK47" i="12"/>
  <c r="BK48" i="12"/>
  <c r="BK49" i="12"/>
  <c r="BK50" i="12"/>
  <c r="BK51" i="12"/>
  <c r="BK52" i="12"/>
  <c r="BK53" i="12"/>
  <c r="BK54" i="12"/>
  <c r="BK55" i="12"/>
  <c r="BK56" i="12"/>
  <c r="BK57" i="12"/>
  <c r="BK58" i="12"/>
  <c r="BK59" i="12"/>
  <c r="BK60" i="12"/>
  <c r="BK61" i="12"/>
  <c r="BK62" i="12"/>
  <c r="BK63" i="12"/>
  <c r="BK64" i="12"/>
  <c r="BK65" i="12"/>
  <c r="BK66" i="12"/>
  <c r="BK67" i="12"/>
  <c r="BK40" i="12"/>
  <c r="BK41" i="12"/>
  <c r="BK42" i="12"/>
  <c r="BK38" i="12"/>
  <c r="BK39" i="12"/>
  <c r="BK36" i="12"/>
  <c r="BK37" i="12"/>
  <c r="BK33" i="12"/>
  <c r="BK34" i="12"/>
  <c r="BK35" i="12"/>
  <c r="BK31" i="12"/>
  <c r="BK32" i="12"/>
  <c r="BK29" i="12"/>
  <c r="BK30" i="12"/>
  <c r="BK9" i="12"/>
  <c r="BK24" i="12"/>
  <c r="BK25" i="12"/>
  <c r="BK26" i="12"/>
  <c r="BK27" i="12"/>
  <c r="BK28" i="12"/>
  <c r="BK18" i="12"/>
  <c r="BK19" i="12"/>
  <c r="BK20" i="12"/>
  <c r="BK21" i="12"/>
  <c r="BK22" i="12"/>
  <c r="BK23" i="12"/>
  <c r="BL2" i="12"/>
  <c r="BK4" i="12"/>
  <c r="BK5" i="12"/>
  <c r="BK6" i="12"/>
  <c r="BK7" i="12"/>
  <c r="BK8" i="12"/>
  <c r="L10" i="12"/>
  <c r="X10" i="12"/>
  <c r="AJ10" i="12"/>
  <c r="AV10" i="12"/>
  <c r="BH10" i="12"/>
  <c r="M10" i="12"/>
  <c r="Y10" i="12"/>
  <c r="AK10" i="12"/>
  <c r="AW10" i="12"/>
  <c r="BI10" i="12"/>
  <c r="N10" i="12"/>
  <c r="Z10" i="12"/>
  <c r="AL10" i="12"/>
  <c r="AX10" i="12"/>
  <c r="BJ10" i="12"/>
  <c r="C10" i="12"/>
  <c r="O10" i="12"/>
  <c r="AA10" i="12"/>
  <c r="AM10" i="12"/>
  <c r="AY10" i="12"/>
  <c r="BK10" i="12"/>
  <c r="D10" i="12"/>
  <c r="P10" i="12"/>
  <c r="AB10" i="12"/>
  <c r="AN10" i="12"/>
  <c r="AZ10" i="12"/>
  <c r="H10" i="12"/>
  <c r="T10" i="12"/>
  <c r="AF10" i="12"/>
  <c r="AR10" i="12"/>
  <c r="BD10" i="12"/>
  <c r="I10" i="12"/>
  <c r="U10" i="12"/>
  <c r="AG10" i="12"/>
  <c r="AS10" i="12"/>
  <c r="BE10" i="12"/>
  <c r="J10" i="12"/>
  <c r="V10" i="12"/>
  <c r="AH10" i="12"/>
  <c r="AT10" i="12"/>
  <c r="BF10" i="12"/>
  <c r="K10" i="12"/>
  <c r="W10" i="12"/>
  <c r="AI10" i="12"/>
  <c r="AU10" i="12"/>
  <c r="BG10" i="12"/>
  <c r="AD10" i="12"/>
  <c r="AE10" i="12"/>
  <c r="AO10" i="12"/>
  <c r="AP10" i="12"/>
  <c r="AQ10" i="12"/>
  <c r="BC10" i="12"/>
  <c r="E10" i="12"/>
  <c r="BA10" i="12"/>
  <c r="BB10" i="12"/>
  <c r="G10" i="12"/>
  <c r="Q10" i="12"/>
  <c r="R10" i="12"/>
  <c r="S10" i="12"/>
  <c r="F10" i="12"/>
  <c r="AC10" i="12"/>
  <c r="B65" i="19"/>
  <c r="D64" i="19"/>
  <c r="C64" i="19"/>
  <c r="G64" i="19"/>
  <c r="H64" i="19" s="1"/>
  <c r="BL68" i="12" l="1"/>
  <c r="BL69" i="12"/>
  <c r="BL70" i="12"/>
  <c r="BL71" i="12"/>
  <c r="BL72" i="12"/>
  <c r="BL73" i="12"/>
  <c r="BL74" i="12"/>
  <c r="BL75" i="12"/>
  <c r="BL76" i="12"/>
  <c r="BL77" i="12"/>
  <c r="BL78" i="12"/>
  <c r="BL43" i="12"/>
  <c r="BL44" i="12"/>
  <c r="BL45" i="12"/>
  <c r="BL46" i="12"/>
  <c r="BL47" i="12"/>
  <c r="BL48" i="12"/>
  <c r="BL49" i="12"/>
  <c r="BL50" i="12"/>
  <c r="BL51" i="12"/>
  <c r="BL52" i="12"/>
  <c r="BL53" i="12"/>
  <c r="BL54" i="12"/>
  <c r="BL55" i="12"/>
  <c r="BL56" i="12"/>
  <c r="BL57" i="12"/>
  <c r="BL58" i="12"/>
  <c r="BL59" i="12"/>
  <c r="BL60" i="12"/>
  <c r="BL61" i="12"/>
  <c r="BL62" i="12"/>
  <c r="BL63" i="12"/>
  <c r="BL64" i="12"/>
  <c r="BL65" i="12"/>
  <c r="BL66" i="12"/>
  <c r="BL67" i="12"/>
  <c r="BL40" i="12"/>
  <c r="BL41" i="12"/>
  <c r="BL42" i="12"/>
  <c r="BL38" i="12"/>
  <c r="BL39" i="12"/>
  <c r="BL36" i="12"/>
  <c r="BL37" i="12"/>
  <c r="BL33" i="12"/>
  <c r="BL34" i="12"/>
  <c r="BL35" i="12"/>
  <c r="BL31" i="12"/>
  <c r="BL32" i="12"/>
  <c r="BL29" i="12"/>
  <c r="BL30" i="12"/>
  <c r="BL24" i="12"/>
  <c r="BL25" i="12"/>
  <c r="BL26" i="12"/>
  <c r="BL27" i="12"/>
  <c r="BL28" i="12"/>
  <c r="BL10" i="12"/>
  <c r="BL18" i="12"/>
  <c r="BL19" i="12"/>
  <c r="BL20" i="12"/>
  <c r="BL21" i="12"/>
  <c r="BL22" i="12"/>
  <c r="BL23" i="12"/>
  <c r="BM2" i="12"/>
  <c r="BL4" i="12"/>
  <c r="BL5" i="12"/>
  <c r="BL6" i="12"/>
  <c r="BL7" i="12"/>
  <c r="BL8" i="12"/>
  <c r="BL9" i="12"/>
  <c r="F11" i="12"/>
  <c r="R11" i="12"/>
  <c r="AD11" i="12"/>
  <c r="AP11" i="12"/>
  <c r="BB11" i="12"/>
  <c r="G11" i="12"/>
  <c r="S11" i="12"/>
  <c r="AE11" i="12"/>
  <c r="AQ11" i="12"/>
  <c r="BC11" i="12"/>
  <c r="H11" i="12"/>
  <c r="T11" i="12"/>
  <c r="AF11" i="12"/>
  <c r="AR11" i="12"/>
  <c r="BD11" i="12"/>
  <c r="I11" i="12"/>
  <c r="U11" i="12"/>
  <c r="AG11" i="12"/>
  <c r="AS11" i="12"/>
  <c r="BE11" i="12"/>
  <c r="J11" i="12"/>
  <c r="V11" i="12"/>
  <c r="AH11" i="12"/>
  <c r="AT11" i="12"/>
  <c r="BF11" i="12"/>
  <c r="N11" i="12"/>
  <c r="Z11" i="12"/>
  <c r="AL11" i="12"/>
  <c r="AX11" i="12"/>
  <c r="BJ11" i="12"/>
  <c r="C11" i="12"/>
  <c r="O11" i="12"/>
  <c r="AA11" i="12"/>
  <c r="AM11" i="12"/>
  <c r="AY11" i="12"/>
  <c r="BK11" i="12"/>
  <c r="D11" i="12"/>
  <c r="P11" i="12"/>
  <c r="AB11" i="12"/>
  <c r="AN11" i="12"/>
  <c r="AZ11" i="12"/>
  <c r="BL11" i="12"/>
  <c r="E11" i="12"/>
  <c r="Q11" i="12"/>
  <c r="AC11" i="12"/>
  <c r="AO11" i="12"/>
  <c r="BA11" i="12"/>
  <c r="AV11" i="12"/>
  <c r="AW11" i="12"/>
  <c r="K11" i="12"/>
  <c r="BG11" i="12"/>
  <c r="L11" i="12"/>
  <c r="BH11" i="12"/>
  <c r="M11" i="12"/>
  <c r="BI11" i="12"/>
  <c r="W11" i="12"/>
  <c r="X11" i="12"/>
  <c r="Y11" i="12"/>
  <c r="AI11" i="12"/>
  <c r="AJ11" i="12"/>
  <c r="AK11" i="12"/>
  <c r="AU11" i="12"/>
  <c r="D65" i="19"/>
  <c r="C65" i="19"/>
  <c r="B66" i="19"/>
  <c r="G65" i="19"/>
  <c r="H65" i="19" s="1"/>
  <c r="BM69" i="12" l="1"/>
  <c r="BM70" i="12"/>
  <c r="BM71" i="12"/>
  <c r="BM72" i="12"/>
  <c r="BM73" i="12"/>
  <c r="BM74" i="12"/>
  <c r="BM75" i="12"/>
  <c r="BM76" i="12"/>
  <c r="BM77" i="12"/>
  <c r="BM78" i="12"/>
  <c r="BM11" i="12"/>
  <c r="BM68" i="12"/>
  <c r="BM43" i="12"/>
  <c r="BM44" i="12"/>
  <c r="BM45" i="12"/>
  <c r="BM46" i="12"/>
  <c r="BM47" i="12"/>
  <c r="BM48" i="12"/>
  <c r="BM49" i="12"/>
  <c r="BM50" i="12"/>
  <c r="BM51" i="12"/>
  <c r="BM52" i="12"/>
  <c r="BM53" i="12"/>
  <c r="BM54" i="12"/>
  <c r="BM55" i="12"/>
  <c r="BM56" i="12"/>
  <c r="BM57" i="12"/>
  <c r="BM58" i="12"/>
  <c r="BM59" i="12"/>
  <c r="BM60" i="12"/>
  <c r="BM61" i="12"/>
  <c r="BM62" i="12"/>
  <c r="BM63" i="12"/>
  <c r="BM64" i="12"/>
  <c r="BM65" i="12"/>
  <c r="BM66" i="12"/>
  <c r="BM67" i="12"/>
  <c r="BM40" i="12"/>
  <c r="BM41" i="12"/>
  <c r="BM42" i="12"/>
  <c r="BM38" i="12"/>
  <c r="BM39" i="12"/>
  <c r="BM36" i="12"/>
  <c r="BM37" i="12"/>
  <c r="BM33" i="12"/>
  <c r="BM34" i="12"/>
  <c r="BM35" i="12"/>
  <c r="BM31" i="12"/>
  <c r="BM32" i="12"/>
  <c r="BM29" i="12"/>
  <c r="BM30" i="12"/>
  <c r="BM24" i="12"/>
  <c r="BM25" i="12"/>
  <c r="BM26" i="12"/>
  <c r="BM27" i="12"/>
  <c r="BM28" i="12"/>
  <c r="BM18" i="12"/>
  <c r="BM19" i="12"/>
  <c r="BM20" i="12"/>
  <c r="BM21" i="12"/>
  <c r="BM22" i="12"/>
  <c r="BM23" i="12"/>
  <c r="BM4" i="12"/>
  <c r="BN2" i="12"/>
  <c r="BM5" i="12"/>
  <c r="BM6" i="12"/>
  <c r="BM7" i="12"/>
  <c r="BM8" i="12"/>
  <c r="BM9" i="12"/>
  <c r="BM10" i="12"/>
  <c r="L12" i="12"/>
  <c r="X12" i="12"/>
  <c r="AJ12" i="12"/>
  <c r="AV12" i="12"/>
  <c r="BH12" i="12"/>
  <c r="M12" i="12"/>
  <c r="Y12" i="12"/>
  <c r="AK12" i="12"/>
  <c r="AW12" i="12"/>
  <c r="BI12" i="12"/>
  <c r="N12" i="12"/>
  <c r="Z12" i="12"/>
  <c r="AL12" i="12"/>
  <c r="AX12" i="12"/>
  <c r="BJ12" i="12"/>
  <c r="C12" i="12"/>
  <c r="O12" i="12"/>
  <c r="AA12" i="12"/>
  <c r="AM12" i="12"/>
  <c r="AY12" i="12"/>
  <c r="BK12" i="12"/>
  <c r="D12" i="12"/>
  <c r="P12" i="12"/>
  <c r="AB12" i="12"/>
  <c r="AN12" i="12"/>
  <c r="AZ12" i="12"/>
  <c r="BL12" i="12"/>
  <c r="H12" i="12"/>
  <c r="T12" i="12"/>
  <c r="AF12" i="12"/>
  <c r="AR12" i="12"/>
  <c r="BD12" i="12"/>
  <c r="I12" i="12"/>
  <c r="U12" i="12"/>
  <c r="AG12" i="12"/>
  <c r="AS12" i="12"/>
  <c r="BE12" i="12"/>
  <c r="J12" i="12"/>
  <c r="V12" i="12"/>
  <c r="AH12" i="12"/>
  <c r="AT12" i="12"/>
  <c r="BF12" i="12"/>
  <c r="K12" i="12"/>
  <c r="W12" i="12"/>
  <c r="AI12" i="12"/>
  <c r="AU12" i="12"/>
  <c r="BG12" i="12"/>
  <c r="R12" i="12"/>
  <c r="S12" i="12"/>
  <c r="AC12" i="12"/>
  <c r="AD12" i="12"/>
  <c r="AE12" i="12"/>
  <c r="AQ12" i="12"/>
  <c r="AO12" i="12"/>
  <c r="AP12" i="12"/>
  <c r="E12" i="12"/>
  <c r="BA12" i="12"/>
  <c r="F12" i="12"/>
  <c r="BB12" i="12"/>
  <c r="G12" i="12"/>
  <c r="BC12" i="12"/>
  <c r="Q12" i="12"/>
  <c r="BM12" i="12"/>
  <c r="B67" i="19"/>
  <c r="D66" i="19"/>
  <c r="C66" i="19"/>
  <c r="G66" i="19"/>
  <c r="H66" i="19" s="1"/>
  <c r="BN68" i="12" l="1"/>
  <c r="BN69" i="12"/>
  <c r="BN70" i="12"/>
  <c r="BN71" i="12"/>
  <c r="BN72" i="12"/>
  <c r="BN73" i="12"/>
  <c r="BN74" i="12"/>
  <c r="BN75" i="12"/>
  <c r="BN76" i="12"/>
  <c r="BN77" i="12"/>
  <c r="BN78" i="12"/>
  <c r="BN43" i="12"/>
  <c r="BN44" i="12"/>
  <c r="BN45" i="12"/>
  <c r="BN46" i="12"/>
  <c r="BN47" i="12"/>
  <c r="BN48" i="12"/>
  <c r="BN49" i="12"/>
  <c r="BN50" i="12"/>
  <c r="BN51" i="12"/>
  <c r="BN52" i="12"/>
  <c r="BN53" i="12"/>
  <c r="BN54" i="12"/>
  <c r="BN55" i="12"/>
  <c r="BN56" i="12"/>
  <c r="BN57" i="12"/>
  <c r="BN58" i="12"/>
  <c r="BN59" i="12"/>
  <c r="BN60" i="12"/>
  <c r="BN61" i="12"/>
  <c r="BN62" i="12"/>
  <c r="BN63" i="12"/>
  <c r="BN64" i="12"/>
  <c r="BN65" i="12"/>
  <c r="BN66" i="12"/>
  <c r="BN67" i="12"/>
  <c r="BN40" i="12"/>
  <c r="BN42" i="12"/>
  <c r="BN41" i="12"/>
  <c r="BN38" i="12"/>
  <c r="BN39" i="12"/>
  <c r="BN36" i="12"/>
  <c r="BN37" i="12"/>
  <c r="BN33" i="12"/>
  <c r="BN34" i="12"/>
  <c r="BN35" i="12"/>
  <c r="BN31" i="12"/>
  <c r="BN32" i="12"/>
  <c r="BN29" i="12"/>
  <c r="BN30" i="12"/>
  <c r="BN24" i="12"/>
  <c r="BN25" i="12"/>
  <c r="BN26" i="12"/>
  <c r="BN27" i="12"/>
  <c r="BN28" i="12"/>
  <c r="BN12" i="12"/>
  <c r="BN18" i="12"/>
  <c r="BN19" i="12"/>
  <c r="BN20" i="12"/>
  <c r="BN21" i="12"/>
  <c r="BN22" i="12"/>
  <c r="BN23" i="12"/>
  <c r="BN4" i="12"/>
  <c r="BO2" i="12"/>
  <c r="BN5" i="12"/>
  <c r="BN6" i="12"/>
  <c r="BN7" i="12"/>
  <c r="BN8" i="12"/>
  <c r="BN9" i="12"/>
  <c r="BN10" i="12"/>
  <c r="BN11" i="12"/>
  <c r="F13" i="12"/>
  <c r="R13" i="12"/>
  <c r="AD13" i="12"/>
  <c r="AP13" i="12"/>
  <c r="BB13" i="12"/>
  <c r="BN13" i="12"/>
  <c r="G13" i="12"/>
  <c r="S13" i="12"/>
  <c r="AE13" i="12"/>
  <c r="AQ13" i="12"/>
  <c r="BC13" i="12"/>
  <c r="H13" i="12"/>
  <c r="T13" i="12"/>
  <c r="AF13" i="12"/>
  <c r="AR13" i="12"/>
  <c r="BD13" i="12"/>
  <c r="I13" i="12"/>
  <c r="U13" i="12"/>
  <c r="AG13" i="12"/>
  <c r="AS13" i="12"/>
  <c r="BE13" i="12"/>
  <c r="J13" i="12"/>
  <c r="V13" i="12"/>
  <c r="AH13" i="12"/>
  <c r="AT13" i="12"/>
  <c r="BF13" i="12"/>
  <c r="N13" i="12"/>
  <c r="Z13" i="12"/>
  <c r="AL13" i="12"/>
  <c r="AX13" i="12"/>
  <c r="BJ13" i="12"/>
  <c r="C13" i="12"/>
  <c r="O13" i="12"/>
  <c r="AA13" i="12"/>
  <c r="AM13" i="12"/>
  <c r="AY13" i="12"/>
  <c r="BK13" i="12"/>
  <c r="D13" i="12"/>
  <c r="P13" i="12"/>
  <c r="AB13" i="12"/>
  <c r="AN13" i="12"/>
  <c r="AZ13" i="12"/>
  <c r="BL13" i="12"/>
  <c r="E13" i="12"/>
  <c r="Q13" i="12"/>
  <c r="AC13" i="12"/>
  <c r="AO13" i="12"/>
  <c r="BA13" i="12"/>
  <c r="BM13" i="12"/>
  <c r="AJ13" i="12"/>
  <c r="AK13" i="12"/>
  <c r="AU13" i="12"/>
  <c r="BH13" i="12"/>
  <c r="AV13" i="12"/>
  <c r="AW13" i="12"/>
  <c r="BI13" i="12"/>
  <c r="K13" i="12"/>
  <c r="BG13" i="12"/>
  <c r="M13" i="12"/>
  <c r="W13" i="12"/>
  <c r="X13" i="12"/>
  <c r="L13" i="12"/>
  <c r="Y13" i="12"/>
  <c r="AI13" i="12"/>
  <c r="D67" i="19"/>
  <c r="C67" i="19"/>
  <c r="B68" i="19"/>
  <c r="G67" i="19"/>
  <c r="H67" i="19" s="1"/>
  <c r="BO68" i="12" l="1"/>
  <c r="BO69" i="12"/>
  <c r="BO70" i="12"/>
  <c r="BO71" i="12"/>
  <c r="BO72" i="12"/>
  <c r="BO73" i="12"/>
  <c r="BO74" i="12"/>
  <c r="BO75" i="12"/>
  <c r="BO76" i="12"/>
  <c r="BO77" i="12"/>
  <c r="BO78" i="12"/>
  <c r="BO43" i="12"/>
  <c r="BO44" i="12"/>
  <c r="BO45" i="12"/>
  <c r="BO46" i="12"/>
  <c r="BO47" i="12"/>
  <c r="BO48" i="12"/>
  <c r="BO49" i="12"/>
  <c r="BO50" i="12"/>
  <c r="BO51" i="12"/>
  <c r="BO52" i="12"/>
  <c r="BO53" i="12"/>
  <c r="BO54" i="12"/>
  <c r="BO55" i="12"/>
  <c r="BO56" i="12"/>
  <c r="BO57" i="12"/>
  <c r="BO58" i="12"/>
  <c r="BO59" i="12"/>
  <c r="BO60" i="12"/>
  <c r="BO61" i="12"/>
  <c r="BO62" i="12"/>
  <c r="BO63" i="12"/>
  <c r="BO64" i="12"/>
  <c r="BO65" i="12"/>
  <c r="BO66" i="12"/>
  <c r="BO67" i="12"/>
  <c r="BO40" i="12"/>
  <c r="BO41" i="12"/>
  <c r="BO42" i="12"/>
  <c r="BO38" i="12"/>
  <c r="BO39" i="12"/>
  <c r="BO36" i="12"/>
  <c r="BO37" i="12"/>
  <c r="BO33" i="12"/>
  <c r="BO34" i="12"/>
  <c r="BO35" i="12"/>
  <c r="BO31" i="12"/>
  <c r="BO32" i="12"/>
  <c r="BO29" i="12"/>
  <c r="BO30" i="12"/>
  <c r="BO24" i="12"/>
  <c r="BO25" i="12"/>
  <c r="BO26" i="12"/>
  <c r="BO27" i="12"/>
  <c r="BO28" i="12"/>
  <c r="BO13" i="12"/>
  <c r="BO18" i="12"/>
  <c r="BO19" i="12"/>
  <c r="BO20" i="12"/>
  <c r="BO21" i="12"/>
  <c r="BO22" i="12"/>
  <c r="BO23" i="12"/>
  <c r="BO4" i="12"/>
  <c r="BO5" i="12"/>
  <c r="BO6" i="12"/>
  <c r="BP2" i="12"/>
  <c r="BO7" i="12"/>
  <c r="BO8" i="12"/>
  <c r="BO9" i="12"/>
  <c r="BO10" i="12"/>
  <c r="BO11" i="12"/>
  <c r="BO12" i="12"/>
  <c r="L14" i="12"/>
  <c r="X14" i="12"/>
  <c r="AJ14" i="12"/>
  <c r="AV14" i="12"/>
  <c r="BH14" i="12"/>
  <c r="M14" i="12"/>
  <c r="Y14" i="12"/>
  <c r="AK14" i="12"/>
  <c r="AW14" i="12"/>
  <c r="BI14" i="12"/>
  <c r="N14" i="12"/>
  <c r="Z14" i="12"/>
  <c r="AL14" i="12"/>
  <c r="AX14" i="12"/>
  <c r="BJ14" i="12"/>
  <c r="C14" i="12"/>
  <c r="O14" i="12"/>
  <c r="AA14" i="12"/>
  <c r="AM14" i="12"/>
  <c r="AY14" i="12"/>
  <c r="BK14" i="12"/>
  <c r="D14" i="12"/>
  <c r="P14" i="12"/>
  <c r="AB14" i="12"/>
  <c r="AN14" i="12"/>
  <c r="AZ14" i="12"/>
  <c r="BL14" i="12"/>
  <c r="H14" i="12"/>
  <c r="T14" i="12"/>
  <c r="AF14" i="12"/>
  <c r="AR14" i="12"/>
  <c r="BD14" i="12"/>
  <c r="I14" i="12"/>
  <c r="U14" i="12"/>
  <c r="AG14" i="12"/>
  <c r="AS14" i="12"/>
  <c r="BE14" i="12"/>
  <c r="J14" i="12"/>
  <c r="V14" i="12"/>
  <c r="AH14" i="12"/>
  <c r="AT14" i="12"/>
  <c r="BF14" i="12"/>
  <c r="K14" i="12"/>
  <c r="W14" i="12"/>
  <c r="AI14" i="12"/>
  <c r="AU14" i="12"/>
  <c r="BG14" i="12"/>
  <c r="F14" i="12"/>
  <c r="BB14" i="12"/>
  <c r="G14" i="12"/>
  <c r="BC14" i="12"/>
  <c r="AD14" i="12"/>
  <c r="Q14" i="12"/>
  <c r="BM14" i="12"/>
  <c r="R14" i="12"/>
  <c r="BN14" i="12"/>
  <c r="S14" i="12"/>
  <c r="BO14" i="12"/>
  <c r="AE14" i="12"/>
  <c r="AC14" i="12"/>
  <c r="AO14" i="12"/>
  <c r="AP14" i="12"/>
  <c r="AQ14" i="12"/>
  <c r="E14" i="12"/>
  <c r="BA14" i="12"/>
  <c r="B69" i="19"/>
  <c r="D68" i="19"/>
  <c r="C68" i="19"/>
  <c r="G68" i="19"/>
  <c r="H68" i="19" s="1"/>
  <c r="BP68" i="12" l="1"/>
  <c r="BP69" i="12"/>
  <c r="BP70" i="12"/>
  <c r="BP71" i="12"/>
  <c r="BP72" i="12"/>
  <c r="BP73" i="12"/>
  <c r="BP74" i="12"/>
  <c r="BP75" i="12"/>
  <c r="BP76" i="12"/>
  <c r="BP77" i="12"/>
  <c r="BP78" i="12"/>
  <c r="BP43" i="12"/>
  <c r="BP44" i="12"/>
  <c r="BP45" i="12"/>
  <c r="BP46" i="12"/>
  <c r="BP47" i="12"/>
  <c r="BP48" i="12"/>
  <c r="BP49" i="12"/>
  <c r="BP50" i="12"/>
  <c r="BP51" i="12"/>
  <c r="BP52" i="12"/>
  <c r="BP53" i="12"/>
  <c r="BP54" i="12"/>
  <c r="BP55" i="12"/>
  <c r="BP56" i="12"/>
  <c r="BP57" i="12"/>
  <c r="BP58" i="12"/>
  <c r="BP59" i="12"/>
  <c r="BP60" i="12"/>
  <c r="BP61" i="12"/>
  <c r="BP62" i="12"/>
  <c r="BP63" i="12"/>
  <c r="BP64" i="12"/>
  <c r="BP65" i="12"/>
  <c r="BP66" i="12"/>
  <c r="BP67" i="12"/>
  <c r="BP40" i="12"/>
  <c r="BP42" i="12"/>
  <c r="BP41" i="12"/>
  <c r="BP38" i="12"/>
  <c r="BP39" i="12"/>
  <c r="BP36" i="12"/>
  <c r="BP37" i="12"/>
  <c r="BP33" i="12"/>
  <c r="BP34" i="12"/>
  <c r="BP35" i="12"/>
  <c r="BP30" i="12"/>
  <c r="BP31" i="12"/>
  <c r="BP32" i="12"/>
  <c r="BP14" i="12"/>
  <c r="BP29" i="12"/>
  <c r="BP24" i="12"/>
  <c r="BP25" i="12"/>
  <c r="BP26" i="12"/>
  <c r="BP27" i="12"/>
  <c r="BP28" i="12"/>
  <c r="BP18" i="12"/>
  <c r="BP19" i="12"/>
  <c r="BP20" i="12"/>
  <c r="BP21" i="12"/>
  <c r="BP22" i="12"/>
  <c r="BP23" i="12"/>
  <c r="BP4" i="12"/>
  <c r="BP5" i="12"/>
  <c r="BP6" i="12"/>
  <c r="BQ2" i="12"/>
  <c r="BP7" i="12"/>
  <c r="BP8" i="12"/>
  <c r="BP9" i="12"/>
  <c r="BP10" i="12"/>
  <c r="BP11" i="12"/>
  <c r="BP12" i="12"/>
  <c r="BP13" i="12"/>
  <c r="G15" i="12"/>
  <c r="S15" i="12"/>
  <c r="AE15" i="12"/>
  <c r="AQ15" i="12"/>
  <c r="BC15" i="12"/>
  <c r="BO15" i="12"/>
  <c r="J15" i="12"/>
  <c r="V15" i="12"/>
  <c r="AH15" i="12"/>
  <c r="AT15" i="12"/>
  <c r="BF15" i="12"/>
  <c r="O15" i="12"/>
  <c r="AC15" i="12"/>
  <c r="AR15" i="12"/>
  <c r="BG15" i="12"/>
  <c r="P15" i="12"/>
  <c r="AD15" i="12"/>
  <c r="AS15" i="12"/>
  <c r="BH15" i="12"/>
  <c r="C15" i="12"/>
  <c r="Q15" i="12"/>
  <c r="AF15" i="12"/>
  <c r="AU15" i="12"/>
  <c r="BI15" i="12"/>
  <c r="D15" i="12"/>
  <c r="R15" i="12"/>
  <c r="AG15" i="12"/>
  <c r="AV15" i="12"/>
  <c r="BJ15" i="12"/>
  <c r="BM15" i="12"/>
  <c r="E15" i="12"/>
  <c r="T15" i="12"/>
  <c r="AI15" i="12"/>
  <c r="AW15" i="12"/>
  <c r="BK15" i="12"/>
  <c r="AY15" i="12"/>
  <c r="X15" i="12"/>
  <c r="AZ15" i="12"/>
  <c r="F15" i="12"/>
  <c r="U15" i="12"/>
  <c r="AJ15" i="12"/>
  <c r="AX15" i="12"/>
  <c r="BL15" i="12"/>
  <c r="AK15" i="12"/>
  <c r="I15" i="12"/>
  <c r="AL15" i="12"/>
  <c r="BN15" i="12"/>
  <c r="K15" i="12"/>
  <c r="Y15" i="12"/>
  <c r="AM15" i="12"/>
  <c r="BA15" i="12"/>
  <c r="BP15" i="12"/>
  <c r="L15" i="12"/>
  <c r="Z15" i="12"/>
  <c r="AN15" i="12"/>
  <c r="BB15" i="12"/>
  <c r="BQ15" i="12"/>
  <c r="W15" i="12"/>
  <c r="M15" i="12"/>
  <c r="AA15" i="12"/>
  <c r="AO15" i="12"/>
  <c r="BD15" i="12"/>
  <c r="H15" i="12"/>
  <c r="N15" i="12"/>
  <c r="AB15" i="12"/>
  <c r="AP15" i="12"/>
  <c r="BE15" i="12"/>
  <c r="D69" i="19"/>
  <c r="C69" i="19"/>
  <c r="B70" i="19"/>
  <c r="G69" i="19"/>
  <c r="H69" i="19" s="1"/>
  <c r="BQ68" i="12" l="1"/>
  <c r="BQ69" i="12"/>
  <c r="BQ70" i="12"/>
  <c r="BQ71" i="12"/>
  <c r="BQ72" i="12"/>
  <c r="BQ73" i="12"/>
  <c r="BQ74" i="12"/>
  <c r="BQ75" i="12"/>
  <c r="BQ76" i="12"/>
  <c r="BQ77" i="12"/>
  <c r="BQ78" i="12"/>
  <c r="BQ43" i="12"/>
  <c r="BQ44" i="12"/>
  <c r="BQ45" i="12"/>
  <c r="BQ46" i="12"/>
  <c r="BQ47" i="12"/>
  <c r="BQ48" i="12"/>
  <c r="BQ49" i="12"/>
  <c r="BQ50" i="12"/>
  <c r="BQ51" i="12"/>
  <c r="BQ52" i="12"/>
  <c r="BQ53" i="12"/>
  <c r="BQ54" i="12"/>
  <c r="BQ55" i="12"/>
  <c r="BQ56" i="12"/>
  <c r="BQ57" i="12"/>
  <c r="BQ58" i="12"/>
  <c r="BQ59" i="12"/>
  <c r="BQ60" i="12"/>
  <c r="BQ61" i="12"/>
  <c r="BQ62" i="12"/>
  <c r="BQ63" i="12"/>
  <c r="BQ64" i="12"/>
  <c r="BQ65" i="12"/>
  <c r="BQ66" i="12"/>
  <c r="BQ67" i="12"/>
  <c r="BQ40" i="12"/>
  <c r="BQ41" i="12"/>
  <c r="BQ42" i="12"/>
  <c r="BQ38" i="12"/>
  <c r="BQ39" i="12"/>
  <c r="BQ36" i="12"/>
  <c r="BQ37" i="12"/>
  <c r="BQ33" i="12"/>
  <c r="BQ34" i="12"/>
  <c r="BQ35" i="12"/>
  <c r="BQ31" i="12"/>
  <c r="BQ32" i="12"/>
  <c r="BQ29" i="12"/>
  <c r="BQ30" i="12"/>
  <c r="BQ24" i="12"/>
  <c r="BQ25" i="12"/>
  <c r="BQ26" i="12"/>
  <c r="BQ27" i="12"/>
  <c r="BQ28" i="12"/>
  <c r="BQ18" i="12"/>
  <c r="BQ19" i="12"/>
  <c r="BQ20" i="12"/>
  <c r="BQ21" i="12"/>
  <c r="BQ22" i="12"/>
  <c r="BQ23" i="12"/>
  <c r="BQ4" i="12"/>
  <c r="BQ5" i="12"/>
  <c r="BQ6" i="12"/>
  <c r="BQ7" i="12"/>
  <c r="BR2" i="12"/>
  <c r="BQ8" i="12"/>
  <c r="BQ9" i="12"/>
  <c r="BQ10" i="12"/>
  <c r="BQ11" i="12"/>
  <c r="BQ12" i="12"/>
  <c r="BQ13" i="12"/>
  <c r="BQ14" i="12"/>
  <c r="G16" i="12"/>
  <c r="S16" i="12"/>
  <c r="AE16" i="12"/>
  <c r="AQ16" i="12"/>
  <c r="BC16" i="12"/>
  <c r="BO16" i="12"/>
  <c r="H16" i="12"/>
  <c r="T16" i="12"/>
  <c r="AF16" i="12"/>
  <c r="AR16" i="12"/>
  <c r="BD16" i="12"/>
  <c r="BP16" i="12"/>
  <c r="I16" i="12"/>
  <c r="U16" i="12"/>
  <c r="AG16" i="12"/>
  <c r="AS16" i="12"/>
  <c r="BE16" i="12"/>
  <c r="BQ16" i="12"/>
  <c r="M16" i="12"/>
  <c r="J16" i="12"/>
  <c r="V16" i="12"/>
  <c r="AH16" i="12"/>
  <c r="AT16" i="12"/>
  <c r="BF16" i="12"/>
  <c r="K16" i="12"/>
  <c r="W16" i="12"/>
  <c r="AI16" i="12"/>
  <c r="AU16" i="12"/>
  <c r="BG16" i="12"/>
  <c r="BI16" i="12"/>
  <c r="AL16" i="12"/>
  <c r="BJ16" i="12"/>
  <c r="L16" i="12"/>
  <c r="X16" i="12"/>
  <c r="AJ16" i="12"/>
  <c r="AV16" i="12"/>
  <c r="BH16" i="12"/>
  <c r="N16" i="12"/>
  <c r="Z16" i="12"/>
  <c r="AX16" i="12"/>
  <c r="C16" i="12"/>
  <c r="O16" i="12"/>
  <c r="AA16" i="12"/>
  <c r="AM16" i="12"/>
  <c r="AY16" i="12"/>
  <c r="BK16" i="12"/>
  <c r="Y16" i="12"/>
  <c r="D16" i="12"/>
  <c r="P16" i="12"/>
  <c r="AB16" i="12"/>
  <c r="AN16" i="12"/>
  <c r="AZ16" i="12"/>
  <c r="BL16" i="12"/>
  <c r="E16" i="12"/>
  <c r="Q16" i="12"/>
  <c r="AC16" i="12"/>
  <c r="AO16" i="12"/>
  <c r="BA16" i="12"/>
  <c r="BM16" i="12"/>
  <c r="AK16" i="12"/>
  <c r="F16" i="12"/>
  <c r="R16" i="12"/>
  <c r="AD16" i="12"/>
  <c r="AP16" i="12"/>
  <c r="BB16" i="12"/>
  <c r="BN16" i="12"/>
  <c r="AW16" i="12"/>
  <c r="B71" i="19"/>
  <c r="D70" i="19"/>
  <c r="C70" i="19"/>
  <c r="G70" i="19"/>
  <c r="H70" i="19" s="1"/>
  <c r="BR68" i="12" l="1"/>
  <c r="BR69" i="12"/>
  <c r="BR70" i="12"/>
  <c r="BR71" i="12"/>
  <c r="BR72" i="12"/>
  <c r="BR73" i="12"/>
  <c r="BR74" i="12"/>
  <c r="BR75" i="12"/>
  <c r="BR76" i="12"/>
  <c r="BR77" i="12"/>
  <c r="BR78" i="12"/>
  <c r="BR43" i="12"/>
  <c r="BR44" i="12"/>
  <c r="BR45" i="12"/>
  <c r="BR46" i="12"/>
  <c r="BR47" i="12"/>
  <c r="BR48" i="12"/>
  <c r="BR49" i="12"/>
  <c r="BR50" i="12"/>
  <c r="BR51" i="12"/>
  <c r="BR52" i="12"/>
  <c r="BR53" i="12"/>
  <c r="BR54" i="12"/>
  <c r="BR55" i="12"/>
  <c r="BR56" i="12"/>
  <c r="BR57" i="12"/>
  <c r="BR58" i="12"/>
  <c r="BR59" i="12"/>
  <c r="BR60" i="12"/>
  <c r="BR61" i="12"/>
  <c r="BR62" i="12"/>
  <c r="BR63" i="12"/>
  <c r="BR64" i="12"/>
  <c r="BR65" i="12"/>
  <c r="BR66" i="12"/>
  <c r="BR67" i="12"/>
  <c r="BR40" i="12"/>
  <c r="BR42" i="12"/>
  <c r="BR41" i="12"/>
  <c r="BR38" i="12"/>
  <c r="BR39" i="12"/>
  <c r="BR36" i="12"/>
  <c r="BR37" i="12"/>
  <c r="BR33" i="12"/>
  <c r="BR34" i="12"/>
  <c r="BR35" i="12"/>
  <c r="BR31" i="12"/>
  <c r="BR32" i="12"/>
  <c r="BR29" i="12"/>
  <c r="BR30" i="12"/>
  <c r="BR24" i="12"/>
  <c r="BR25" i="12"/>
  <c r="BR26" i="12"/>
  <c r="BR27" i="12"/>
  <c r="BR28" i="12"/>
  <c r="BR16" i="12"/>
  <c r="BR18" i="12"/>
  <c r="BR19" i="12"/>
  <c r="BR20" i="12"/>
  <c r="BR21" i="12"/>
  <c r="BR22" i="12"/>
  <c r="BR23" i="12"/>
  <c r="BR4" i="12"/>
  <c r="BR5" i="12"/>
  <c r="BR6" i="12"/>
  <c r="BR7" i="12"/>
  <c r="BR8" i="12"/>
  <c r="BR9" i="12"/>
  <c r="BS2" i="12"/>
  <c r="BR10" i="12"/>
  <c r="BR11" i="12"/>
  <c r="BR12" i="12"/>
  <c r="BR13" i="12"/>
  <c r="BR14" i="12"/>
  <c r="BR15" i="12"/>
  <c r="M17" i="12"/>
  <c r="Y17" i="12"/>
  <c r="AK17" i="12"/>
  <c r="AW17" i="12"/>
  <c r="BI17" i="12"/>
  <c r="N17" i="12"/>
  <c r="Z17" i="12"/>
  <c r="AL17" i="12"/>
  <c r="AX17" i="12"/>
  <c r="BJ17" i="12"/>
  <c r="G17" i="12"/>
  <c r="AQ17" i="12"/>
  <c r="C17" i="12"/>
  <c r="O17" i="12"/>
  <c r="AA17" i="12"/>
  <c r="AM17" i="12"/>
  <c r="AY17" i="12"/>
  <c r="BK17" i="12"/>
  <c r="D17" i="12"/>
  <c r="P17" i="12"/>
  <c r="AB17" i="12"/>
  <c r="AN17" i="12"/>
  <c r="AZ17" i="12"/>
  <c r="BL17" i="12"/>
  <c r="S17" i="12"/>
  <c r="BC17" i="12"/>
  <c r="E17" i="12"/>
  <c r="Q17" i="12"/>
  <c r="AC17" i="12"/>
  <c r="AO17" i="12"/>
  <c r="BA17" i="12"/>
  <c r="BM17" i="12"/>
  <c r="H17" i="12"/>
  <c r="AF17" i="12"/>
  <c r="BD17" i="12"/>
  <c r="F17" i="12"/>
  <c r="R17" i="12"/>
  <c r="AD17" i="12"/>
  <c r="AP17" i="12"/>
  <c r="BB17" i="12"/>
  <c r="BN17" i="12"/>
  <c r="T17" i="12"/>
  <c r="AR17" i="12"/>
  <c r="BP17" i="12"/>
  <c r="I17" i="12"/>
  <c r="U17" i="12"/>
  <c r="AG17" i="12"/>
  <c r="AS17" i="12"/>
  <c r="BE17" i="12"/>
  <c r="BQ17" i="12"/>
  <c r="J17" i="12"/>
  <c r="V17" i="12"/>
  <c r="AH17" i="12"/>
  <c r="AT17" i="12"/>
  <c r="BF17" i="12"/>
  <c r="BR17" i="12"/>
  <c r="K17" i="12"/>
  <c r="W17" i="12"/>
  <c r="AI17" i="12"/>
  <c r="AU17" i="12"/>
  <c r="BG17" i="12"/>
  <c r="AE17" i="12"/>
  <c r="BO17" i="12"/>
  <c r="L17" i="12"/>
  <c r="X17" i="12"/>
  <c r="AJ17" i="12"/>
  <c r="AV17" i="12"/>
  <c r="BH17" i="12"/>
  <c r="D71" i="19"/>
  <c r="C71" i="19"/>
  <c r="B72" i="19"/>
  <c r="G71" i="19"/>
  <c r="H71" i="19" s="1"/>
  <c r="BS68" i="12" l="1"/>
  <c r="BS69" i="12"/>
  <c r="BS70" i="12"/>
  <c r="BS71" i="12"/>
  <c r="BS72" i="12"/>
  <c r="BS73" i="12"/>
  <c r="BS74" i="12"/>
  <c r="BS75" i="12"/>
  <c r="BS76" i="12"/>
  <c r="BS77" i="12"/>
  <c r="BS78" i="12"/>
  <c r="BS17" i="12"/>
  <c r="BS43" i="12"/>
  <c r="BS44" i="12"/>
  <c r="BS45" i="12"/>
  <c r="BS46" i="12"/>
  <c r="BS47" i="12"/>
  <c r="BS48" i="12"/>
  <c r="BS49" i="12"/>
  <c r="BS50" i="12"/>
  <c r="BS51" i="12"/>
  <c r="BS52" i="12"/>
  <c r="BS53" i="12"/>
  <c r="BS54" i="12"/>
  <c r="BS55" i="12"/>
  <c r="BS56" i="12"/>
  <c r="BS57" i="12"/>
  <c r="BS58" i="12"/>
  <c r="BS59" i="12"/>
  <c r="BS60" i="12"/>
  <c r="BS61" i="12"/>
  <c r="BS62" i="12"/>
  <c r="BS63" i="12"/>
  <c r="BS64" i="12"/>
  <c r="BS65" i="12"/>
  <c r="BS66" i="12"/>
  <c r="BS67" i="12"/>
  <c r="BS40" i="12"/>
  <c r="BS42" i="12"/>
  <c r="BS41" i="12"/>
  <c r="BS38" i="12"/>
  <c r="BS39" i="12"/>
  <c r="BS36" i="12"/>
  <c r="BS37" i="12"/>
  <c r="BS33" i="12"/>
  <c r="BS34" i="12"/>
  <c r="BS35" i="12"/>
  <c r="BS31" i="12"/>
  <c r="BS32" i="12"/>
  <c r="BS29" i="12"/>
  <c r="BS30" i="12"/>
  <c r="BS24" i="12"/>
  <c r="BS25" i="12"/>
  <c r="BS26" i="12"/>
  <c r="BS27" i="12"/>
  <c r="BS28" i="12"/>
  <c r="BS18" i="12"/>
  <c r="BS19" i="12"/>
  <c r="BS20" i="12"/>
  <c r="BS21" i="12"/>
  <c r="BS22" i="12"/>
  <c r="BS23" i="12"/>
  <c r="BS4" i="12"/>
  <c r="BS5" i="12"/>
  <c r="BS6" i="12"/>
  <c r="BS7" i="12"/>
  <c r="BS8" i="12"/>
  <c r="BS9" i="12"/>
  <c r="BS10" i="12"/>
  <c r="BT2" i="12"/>
  <c r="BS11" i="12"/>
  <c r="BS12" i="12"/>
  <c r="BS13" i="12"/>
  <c r="BS14" i="12"/>
  <c r="BS15" i="12"/>
  <c r="BS16" i="12"/>
  <c r="B73" i="19"/>
  <c r="D72" i="19"/>
  <c r="C72" i="19"/>
  <c r="G72" i="19"/>
  <c r="H72" i="19" s="1"/>
  <c r="BT68" i="12" l="1"/>
  <c r="BT69" i="12"/>
  <c r="BT70" i="12"/>
  <c r="BT71" i="12"/>
  <c r="BT72" i="12"/>
  <c r="BT73" i="12"/>
  <c r="BT74" i="12"/>
  <c r="BT75" i="12"/>
  <c r="BT76" i="12"/>
  <c r="BT77" i="12"/>
  <c r="BT78" i="12"/>
  <c r="BT43" i="12"/>
  <c r="BT44" i="12"/>
  <c r="BT45" i="12"/>
  <c r="BT46" i="12"/>
  <c r="BT47" i="12"/>
  <c r="BT48" i="12"/>
  <c r="BT49" i="12"/>
  <c r="BT50" i="12"/>
  <c r="BT51" i="12"/>
  <c r="BT52" i="12"/>
  <c r="BT53" i="12"/>
  <c r="BT54" i="12"/>
  <c r="BT55" i="12"/>
  <c r="BT56" i="12"/>
  <c r="BT57" i="12"/>
  <c r="BT58" i="12"/>
  <c r="BT59" i="12"/>
  <c r="BT60" i="12"/>
  <c r="BT61" i="12"/>
  <c r="BT62" i="12"/>
  <c r="BT63" i="12"/>
  <c r="BT64" i="12"/>
  <c r="BT65" i="12"/>
  <c r="BT66" i="12"/>
  <c r="BT67" i="12"/>
  <c r="BT40" i="12"/>
  <c r="BT42" i="12"/>
  <c r="BT41" i="12"/>
  <c r="BT38" i="12"/>
  <c r="BT39" i="12"/>
  <c r="BT36" i="12"/>
  <c r="BT37" i="12"/>
  <c r="BT33" i="12"/>
  <c r="BT34" i="12"/>
  <c r="BT35" i="12"/>
  <c r="BT31" i="12"/>
  <c r="BT32" i="12"/>
  <c r="BT29" i="12"/>
  <c r="BT30" i="12"/>
  <c r="BT24" i="12"/>
  <c r="BT25" i="12"/>
  <c r="BT26" i="12"/>
  <c r="BT27" i="12"/>
  <c r="BT28" i="12"/>
  <c r="BT18" i="12"/>
  <c r="BT19" i="12"/>
  <c r="BT20" i="12"/>
  <c r="BT21" i="12"/>
  <c r="BT22" i="12"/>
  <c r="BT23" i="12"/>
  <c r="BT4" i="12"/>
  <c r="BT5" i="12"/>
  <c r="BT6" i="12"/>
  <c r="BT7" i="12"/>
  <c r="BT8" i="12"/>
  <c r="BT9" i="12"/>
  <c r="BT10" i="12"/>
  <c r="BT11" i="12"/>
  <c r="BU2" i="12"/>
  <c r="BT12" i="12"/>
  <c r="BT13" i="12"/>
  <c r="BT14" i="12"/>
  <c r="BT15" i="12"/>
  <c r="BT16" i="12"/>
  <c r="BT17" i="12"/>
  <c r="D73" i="19"/>
  <c r="C73" i="19"/>
  <c r="B74" i="19"/>
  <c r="G73" i="19"/>
  <c r="H73" i="19" s="1"/>
  <c r="BU68" i="12" l="1"/>
  <c r="BU69" i="12"/>
  <c r="BU70" i="12"/>
  <c r="BU71" i="12"/>
  <c r="BU72" i="12"/>
  <c r="BU73" i="12"/>
  <c r="BU74" i="12"/>
  <c r="BU75" i="12"/>
  <c r="BU76" i="12"/>
  <c r="BU77" i="12"/>
  <c r="BU78" i="12"/>
  <c r="BU43" i="12"/>
  <c r="BU44" i="12"/>
  <c r="BU45" i="12"/>
  <c r="BU46" i="12"/>
  <c r="BU47" i="12"/>
  <c r="BU48" i="12"/>
  <c r="BU49" i="12"/>
  <c r="BU50" i="12"/>
  <c r="BU51" i="12"/>
  <c r="BU52" i="12"/>
  <c r="BU53" i="12"/>
  <c r="BU54" i="12"/>
  <c r="BU55" i="12"/>
  <c r="BU56" i="12"/>
  <c r="BU57" i="12"/>
  <c r="BU58" i="12"/>
  <c r="BU59" i="12"/>
  <c r="BU60" i="12"/>
  <c r="BU61" i="12"/>
  <c r="BU62" i="12"/>
  <c r="BU63" i="12"/>
  <c r="BU64" i="12"/>
  <c r="BU65" i="12"/>
  <c r="BU66" i="12"/>
  <c r="BU67" i="12"/>
  <c r="BU40" i="12"/>
  <c r="BU42" i="12"/>
  <c r="BU41" i="12"/>
  <c r="BU38" i="12"/>
  <c r="BU39" i="12"/>
  <c r="BU36" i="12"/>
  <c r="BU37" i="12"/>
  <c r="BU33" i="12"/>
  <c r="BU34" i="12"/>
  <c r="BU35" i="12"/>
  <c r="BU31" i="12"/>
  <c r="BU32" i="12"/>
  <c r="BU29" i="12"/>
  <c r="BU30" i="12"/>
  <c r="BU24" i="12"/>
  <c r="BU25" i="12"/>
  <c r="BU26" i="12"/>
  <c r="BU27" i="12"/>
  <c r="BU28" i="12"/>
  <c r="BU18" i="12"/>
  <c r="BU19" i="12"/>
  <c r="BU20" i="12"/>
  <c r="BU21" i="12"/>
  <c r="BU22" i="12"/>
  <c r="BU23" i="12"/>
  <c r="BU4" i="12"/>
  <c r="BU5" i="12"/>
  <c r="BU6" i="12"/>
  <c r="BU7" i="12"/>
  <c r="BU8" i="12"/>
  <c r="BU9" i="12"/>
  <c r="BU10" i="12"/>
  <c r="BU11" i="12"/>
  <c r="BU12" i="12"/>
  <c r="BV2" i="12"/>
  <c r="BU13" i="12"/>
  <c r="BU14" i="12"/>
  <c r="BU15" i="12"/>
  <c r="BU16" i="12"/>
  <c r="BU17" i="12"/>
  <c r="B75" i="19"/>
  <c r="D74" i="19"/>
  <c r="C74" i="19"/>
  <c r="G74" i="19"/>
  <c r="H74" i="19" s="1"/>
  <c r="BV68" i="12" l="1"/>
  <c r="BV69" i="12"/>
  <c r="BV70" i="12"/>
  <c r="BV71" i="12"/>
  <c r="BV72" i="12"/>
  <c r="BV73" i="12"/>
  <c r="BV74" i="12"/>
  <c r="BV75" i="12"/>
  <c r="BV76" i="12"/>
  <c r="BV77" i="12"/>
  <c r="BV78" i="12"/>
  <c r="BV43" i="12"/>
  <c r="BV44" i="12"/>
  <c r="BV45" i="12"/>
  <c r="BV46" i="12"/>
  <c r="BV47" i="12"/>
  <c r="BV48" i="12"/>
  <c r="BV49" i="12"/>
  <c r="BV50" i="12"/>
  <c r="BV51" i="12"/>
  <c r="BV52" i="12"/>
  <c r="BV53" i="12"/>
  <c r="BV54" i="12"/>
  <c r="BV55" i="12"/>
  <c r="BV56" i="12"/>
  <c r="BV57" i="12"/>
  <c r="BV58" i="12"/>
  <c r="BV59" i="12"/>
  <c r="BV60" i="12"/>
  <c r="BV61" i="12"/>
  <c r="BV62" i="12"/>
  <c r="BV63" i="12"/>
  <c r="BV64" i="12"/>
  <c r="BV65" i="12"/>
  <c r="BV66" i="12"/>
  <c r="BV67" i="12"/>
  <c r="BV40" i="12"/>
  <c r="BV41" i="12"/>
  <c r="BV42" i="12"/>
  <c r="BV38" i="12"/>
  <c r="BV39" i="12"/>
  <c r="BV36" i="12"/>
  <c r="BV37" i="12"/>
  <c r="BV33" i="12"/>
  <c r="BV34" i="12"/>
  <c r="BV35" i="12"/>
  <c r="BV31" i="12"/>
  <c r="BV32" i="12"/>
  <c r="BV29" i="12"/>
  <c r="BV30" i="12"/>
  <c r="BV24" i="12"/>
  <c r="BV25" i="12"/>
  <c r="BV26" i="12"/>
  <c r="BV27" i="12"/>
  <c r="BV28" i="12"/>
  <c r="BV18" i="12"/>
  <c r="BV19" i="12"/>
  <c r="BV20" i="12"/>
  <c r="BV21" i="12"/>
  <c r="BV22" i="12"/>
  <c r="BV23" i="12"/>
  <c r="BV4" i="12"/>
  <c r="BV5" i="12"/>
  <c r="BV6" i="12"/>
  <c r="BV7" i="12"/>
  <c r="BV8" i="12"/>
  <c r="BV9" i="12"/>
  <c r="BV10" i="12"/>
  <c r="BV11" i="12"/>
  <c r="BV12" i="12"/>
  <c r="BW2" i="12"/>
  <c r="BV13" i="12"/>
  <c r="BV14" i="12"/>
  <c r="BV15" i="12"/>
  <c r="BV16" i="12"/>
  <c r="BV17" i="12"/>
  <c r="D75" i="19"/>
  <c r="C75" i="19"/>
  <c r="B76" i="19"/>
  <c r="G75" i="19"/>
  <c r="H75" i="19" s="1"/>
  <c r="BW68" i="12" l="1"/>
  <c r="BW69" i="12"/>
  <c r="BW70" i="12"/>
  <c r="BW71" i="12"/>
  <c r="BW72" i="12"/>
  <c r="BW73" i="12"/>
  <c r="BW74" i="12"/>
  <c r="BW75" i="12"/>
  <c r="BW76" i="12"/>
  <c r="BW77" i="12"/>
  <c r="BW78" i="12"/>
  <c r="BW43" i="12"/>
  <c r="BW44" i="12"/>
  <c r="BW45" i="12"/>
  <c r="BW46" i="12"/>
  <c r="BW47" i="12"/>
  <c r="BW48" i="12"/>
  <c r="BW49" i="12"/>
  <c r="BW50" i="12"/>
  <c r="BW51" i="12"/>
  <c r="BW52" i="12"/>
  <c r="BW53" i="12"/>
  <c r="BW54" i="12"/>
  <c r="BW55" i="12"/>
  <c r="BW56" i="12"/>
  <c r="BW57" i="12"/>
  <c r="BW58" i="12"/>
  <c r="BW59" i="12"/>
  <c r="BW60" i="12"/>
  <c r="BW61" i="12"/>
  <c r="BW62" i="12"/>
  <c r="BW63" i="12"/>
  <c r="BW64" i="12"/>
  <c r="BW65" i="12"/>
  <c r="BW66" i="12"/>
  <c r="BW67" i="12"/>
  <c r="BW40" i="12"/>
  <c r="BW41" i="12"/>
  <c r="BW42" i="12"/>
  <c r="BW38" i="12"/>
  <c r="BW39" i="12"/>
  <c r="BW36" i="12"/>
  <c r="BW37" i="12"/>
  <c r="BW33" i="12"/>
  <c r="BW34" i="12"/>
  <c r="BW35" i="12"/>
  <c r="BW31" i="12"/>
  <c r="BW32" i="12"/>
  <c r="BW29" i="12"/>
  <c r="BW30" i="12"/>
  <c r="BW24" i="12"/>
  <c r="BW25" i="12"/>
  <c r="BW26" i="12"/>
  <c r="BW27" i="12"/>
  <c r="BW28" i="12"/>
  <c r="BW18" i="12"/>
  <c r="BW19" i="12"/>
  <c r="BW20" i="12"/>
  <c r="BW21" i="12"/>
  <c r="BW22" i="12"/>
  <c r="BW23" i="12"/>
  <c r="BW4" i="12"/>
  <c r="BW5" i="12"/>
  <c r="BW6" i="12"/>
  <c r="BW7" i="12"/>
  <c r="BW8" i="12"/>
  <c r="BW9" i="12"/>
  <c r="BW10" i="12"/>
  <c r="BW11" i="12"/>
  <c r="BW12" i="12"/>
  <c r="BW13" i="12"/>
  <c r="BW14" i="12"/>
  <c r="BX2" i="12"/>
  <c r="BW15" i="12"/>
  <c r="BW16" i="12"/>
  <c r="BW17" i="12"/>
  <c r="B77" i="19"/>
  <c r="D76" i="19"/>
  <c r="C76" i="19"/>
  <c r="G76" i="19"/>
  <c r="H76" i="19" s="1"/>
  <c r="BX68" i="12" l="1"/>
  <c r="BX69" i="12"/>
  <c r="BX70" i="12"/>
  <c r="BX71" i="12"/>
  <c r="BX72" i="12"/>
  <c r="BX73" i="12"/>
  <c r="BX74" i="12"/>
  <c r="BX75" i="12"/>
  <c r="BX76" i="12"/>
  <c r="BX77" i="12"/>
  <c r="BX78" i="12"/>
  <c r="BX43" i="12"/>
  <c r="BX44" i="12"/>
  <c r="BX45" i="12"/>
  <c r="BX46" i="12"/>
  <c r="BX47" i="12"/>
  <c r="BX48" i="12"/>
  <c r="BX49" i="12"/>
  <c r="BX50" i="12"/>
  <c r="BX51" i="12"/>
  <c r="BX52" i="12"/>
  <c r="BX53" i="12"/>
  <c r="BX54" i="12"/>
  <c r="BX55" i="12"/>
  <c r="BX56" i="12"/>
  <c r="BX57" i="12"/>
  <c r="BX58" i="12"/>
  <c r="BX59" i="12"/>
  <c r="BX60" i="12"/>
  <c r="BX61" i="12"/>
  <c r="BX62" i="12"/>
  <c r="BX63" i="12"/>
  <c r="BX64" i="12"/>
  <c r="BX65" i="12"/>
  <c r="BX66" i="12"/>
  <c r="BX67" i="12"/>
  <c r="BX40" i="12"/>
  <c r="BX42" i="12"/>
  <c r="BX41" i="12"/>
  <c r="BX38" i="12"/>
  <c r="BX39" i="12"/>
  <c r="BX36" i="12"/>
  <c r="BX37" i="12"/>
  <c r="BX33" i="12"/>
  <c r="BX34" i="12"/>
  <c r="BX35" i="12"/>
  <c r="BX31" i="12"/>
  <c r="BX32" i="12"/>
  <c r="BX29" i="12"/>
  <c r="BX30" i="12"/>
  <c r="BX24" i="12"/>
  <c r="BX25" i="12"/>
  <c r="BX26" i="12"/>
  <c r="BX27" i="12"/>
  <c r="BX28" i="12"/>
  <c r="BX18" i="12"/>
  <c r="BX19" i="12"/>
  <c r="BX20" i="12"/>
  <c r="BX21" i="12"/>
  <c r="BX22" i="12"/>
  <c r="BX23" i="12"/>
  <c r="BX4" i="12"/>
  <c r="BX5" i="12"/>
  <c r="BX6" i="12"/>
  <c r="BX7" i="12"/>
  <c r="BX8" i="12"/>
  <c r="BX9" i="12"/>
  <c r="BX10" i="12"/>
  <c r="BX11" i="12"/>
  <c r="BX12" i="12"/>
  <c r="BX13" i="12"/>
  <c r="BX14" i="12"/>
  <c r="BX15" i="12"/>
  <c r="BY2" i="12"/>
  <c r="BX16" i="12"/>
  <c r="BX17" i="12"/>
  <c r="D77" i="19"/>
  <c r="C77" i="19"/>
  <c r="B78" i="19"/>
  <c r="G77" i="19"/>
  <c r="H77" i="19" s="1"/>
  <c r="BY68" i="12" l="1"/>
  <c r="BY69" i="12"/>
  <c r="BY70" i="12"/>
  <c r="BY71" i="12"/>
  <c r="BY72" i="12"/>
  <c r="BY73" i="12"/>
  <c r="BY74" i="12"/>
  <c r="BY75" i="12"/>
  <c r="BY76" i="12"/>
  <c r="BY77" i="12"/>
  <c r="BY78" i="12"/>
  <c r="BY43" i="12"/>
  <c r="BY44" i="12"/>
  <c r="BY45" i="12"/>
  <c r="BY46" i="12"/>
  <c r="BY47" i="12"/>
  <c r="BY48" i="12"/>
  <c r="BY49" i="12"/>
  <c r="BY50" i="12"/>
  <c r="BY51" i="12"/>
  <c r="BY52" i="12"/>
  <c r="BY53" i="12"/>
  <c r="BY54" i="12"/>
  <c r="BY55" i="12"/>
  <c r="BY56" i="12"/>
  <c r="BY57" i="12"/>
  <c r="BY58" i="12"/>
  <c r="BY59" i="12"/>
  <c r="BY60" i="12"/>
  <c r="BY61" i="12"/>
  <c r="BY62" i="12"/>
  <c r="BY63" i="12"/>
  <c r="BY64" i="12"/>
  <c r="BY65" i="12"/>
  <c r="BY66" i="12"/>
  <c r="BY67" i="12"/>
  <c r="BY40" i="12"/>
  <c r="BY42" i="12"/>
  <c r="BY41" i="12"/>
  <c r="BY38" i="12"/>
  <c r="BY39" i="12"/>
  <c r="BY36" i="12"/>
  <c r="BY37" i="12"/>
  <c r="BY33" i="12"/>
  <c r="BY34" i="12"/>
  <c r="BY35" i="12"/>
  <c r="BY31" i="12"/>
  <c r="BY32" i="12"/>
  <c r="BY29" i="12"/>
  <c r="BY30" i="12"/>
  <c r="BY24" i="12"/>
  <c r="BY25" i="12"/>
  <c r="BY26" i="12"/>
  <c r="BY27" i="12"/>
  <c r="BY28" i="12"/>
  <c r="BY18" i="12"/>
  <c r="BY19" i="12"/>
  <c r="BY20" i="12"/>
  <c r="BY21" i="12"/>
  <c r="BY22" i="12"/>
  <c r="BY23" i="12"/>
  <c r="BY4" i="12"/>
  <c r="BY5" i="12"/>
  <c r="BY6" i="12"/>
  <c r="BY7" i="12"/>
  <c r="BY8" i="12"/>
  <c r="BY9" i="12"/>
  <c r="BY10" i="12"/>
  <c r="BY11" i="12"/>
  <c r="BY12" i="12"/>
  <c r="BY13" i="12"/>
  <c r="BY14" i="12"/>
  <c r="BY15" i="12"/>
  <c r="BZ2" i="12"/>
  <c r="BY16" i="12"/>
  <c r="BY17" i="12"/>
  <c r="B79" i="19"/>
  <c r="D78" i="19"/>
  <c r="C78" i="19"/>
  <c r="G78" i="19"/>
  <c r="H78" i="19" s="1"/>
  <c r="BZ68" i="12" l="1"/>
  <c r="BZ69" i="12"/>
  <c r="BZ70" i="12"/>
  <c r="BZ71" i="12"/>
  <c r="BZ72" i="12"/>
  <c r="BZ73" i="12"/>
  <c r="BZ74" i="12"/>
  <c r="BZ75" i="12"/>
  <c r="BZ76" i="12"/>
  <c r="BZ77" i="12"/>
  <c r="BZ78" i="12"/>
  <c r="BZ43" i="12"/>
  <c r="BZ44" i="12"/>
  <c r="BZ45" i="12"/>
  <c r="BZ46" i="12"/>
  <c r="BZ47" i="12"/>
  <c r="BZ48" i="12"/>
  <c r="BZ49" i="12"/>
  <c r="BZ50" i="12"/>
  <c r="BZ51" i="12"/>
  <c r="BZ52" i="12"/>
  <c r="BZ53" i="12"/>
  <c r="BZ54" i="12"/>
  <c r="BZ55" i="12"/>
  <c r="BZ56" i="12"/>
  <c r="BZ57" i="12"/>
  <c r="BZ58" i="12"/>
  <c r="BZ59" i="12"/>
  <c r="BZ60" i="12"/>
  <c r="BZ61" i="12"/>
  <c r="BZ62" i="12"/>
  <c r="BZ63" i="12"/>
  <c r="BZ64" i="12"/>
  <c r="BZ65" i="12"/>
  <c r="BZ66" i="12"/>
  <c r="BZ67" i="12"/>
  <c r="BZ40" i="12"/>
  <c r="BZ42" i="12"/>
  <c r="BZ41" i="12"/>
  <c r="BZ38" i="12"/>
  <c r="BZ39" i="12"/>
  <c r="BZ36" i="12"/>
  <c r="BZ37" i="12"/>
  <c r="BZ33" i="12"/>
  <c r="BZ34" i="12"/>
  <c r="BZ35" i="12"/>
  <c r="BZ31" i="12"/>
  <c r="BZ32" i="12"/>
  <c r="BZ29" i="12"/>
  <c r="BZ30" i="12"/>
  <c r="BZ24" i="12"/>
  <c r="BZ25" i="12"/>
  <c r="BZ26" i="12"/>
  <c r="BZ27" i="12"/>
  <c r="BZ28" i="12"/>
  <c r="BZ18" i="12"/>
  <c r="BZ19" i="12"/>
  <c r="BZ20" i="12"/>
  <c r="BZ21" i="12"/>
  <c r="BZ22" i="12"/>
  <c r="BZ23" i="12"/>
  <c r="BZ4" i="12"/>
  <c r="BZ5" i="12"/>
  <c r="BZ6" i="12"/>
  <c r="BZ7" i="12"/>
  <c r="BZ8" i="12"/>
  <c r="BZ9" i="12"/>
  <c r="BZ10" i="12"/>
  <c r="BZ11" i="12"/>
  <c r="BZ12" i="12"/>
  <c r="BZ13" i="12"/>
  <c r="BZ14" i="12"/>
  <c r="BZ15" i="12"/>
  <c r="BZ16" i="12"/>
  <c r="BZ17" i="12"/>
  <c r="CA2" i="12"/>
  <c r="D79" i="19"/>
  <c r="C79" i="19"/>
  <c r="B80" i="19"/>
  <c r="G79" i="19"/>
  <c r="H79" i="19" s="1"/>
  <c r="CA68" i="12" l="1"/>
  <c r="CA69" i="12"/>
  <c r="CA70" i="12"/>
  <c r="CA71" i="12"/>
  <c r="CA72" i="12"/>
  <c r="CA73" i="12"/>
  <c r="CA74" i="12"/>
  <c r="CA75" i="12"/>
  <c r="CA76" i="12"/>
  <c r="CA77" i="12"/>
  <c r="CA78" i="12"/>
  <c r="CA43" i="12"/>
  <c r="CA44" i="12"/>
  <c r="CA45" i="12"/>
  <c r="CA46" i="12"/>
  <c r="CA47" i="12"/>
  <c r="CA48" i="12"/>
  <c r="CA49" i="12"/>
  <c r="CA50" i="12"/>
  <c r="CA51" i="12"/>
  <c r="CA52" i="12"/>
  <c r="CA53" i="12"/>
  <c r="CA54" i="12"/>
  <c r="CA55" i="12"/>
  <c r="CA56" i="12"/>
  <c r="CA57" i="12"/>
  <c r="CA58" i="12"/>
  <c r="CA59" i="12"/>
  <c r="CA60" i="12"/>
  <c r="CA61" i="12"/>
  <c r="CA62" i="12"/>
  <c r="CA63" i="12"/>
  <c r="CA64" i="12"/>
  <c r="CA65" i="12"/>
  <c r="CA66" i="12"/>
  <c r="CA67" i="12"/>
  <c r="CA40" i="12"/>
  <c r="CA42" i="12"/>
  <c r="CA41" i="12"/>
  <c r="CA38" i="12"/>
  <c r="CA39" i="12"/>
  <c r="CA36" i="12"/>
  <c r="CA37" i="12"/>
  <c r="CA33" i="12"/>
  <c r="CA34" i="12"/>
  <c r="CA35" i="12"/>
  <c r="CA31" i="12"/>
  <c r="CA32" i="12"/>
  <c r="CA29" i="12"/>
  <c r="CA30" i="12"/>
  <c r="CA24" i="12"/>
  <c r="CA25" i="12"/>
  <c r="CA26" i="12"/>
  <c r="CA27" i="12"/>
  <c r="CA28" i="12"/>
  <c r="CA18" i="12"/>
  <c r="CA19" i="12"/>
  <c r="CA20" i="12"/>
  <c r="CA21" i="12"/>
  <c r="CA22" i="12"/>
  <c r="CA23" i="12"/>
  <c r="CA4" i="12"/>
  <c r="CA5" i="12"/>
  <c r="CA6" i="12"/>
  <c r="CA7" i="12"/>
  <c r="CA8" i="12"/>
  <c r="CA9" i="12"/>
  <c r="CA10" i="12"/>
  <c r="CA11" i="12"/>
  <c r="CA12" i="12"/>
  <c r="CA13" i="12"/>
  <c r="CA14" i="12"/>
  <c r="CA15" i="12"/>
  <c r="CA16" i="12"/>
  <c r="CA17" i="12"/>
  <c r="CB2" i="12"/>
  <c r="B81" i="19"/>
  <c r="D80" i="19"/>
  <c r="C80" i="19"/>
  <c r="G80" i="19"/>
  <c r="H80" i="19" s="1"/>
  <c r="CB68" i="12" l="1"/>
  <c r="CB69" i="12"/>
  <c r="CB70" i="12"/>
  <c r="CB71" i="12"/>
  <c r="CB72" i="12"/>
  <c r="CB73" i="12"/>
  <c r="CB74" i="12"/>
  <c r="CB75" i="12"/>
  <c r="CB76" i="12"/>
  <c r="CB77" i="12"/>
  <c r="CB78" i="12"/>
  <c r="CB43" i="12"/>
  <c r="CB44" i="12"/>
  <c r="CB45" i="12"/>
  <c r="CB46" i="12"/>
  <c r="CB47" i="12"/>
  <c r="CB48" i="12"/>
  <c r="CB49" i="12"/>
  <c r="CB50" i="12"/>
  <c r="CB51" i="12"/>
  <c r="CB52" i="12"/>
  <c r="CB53" i="12"/>
  <c r="CB54" i="12"/>
  <c r="CB55" i="12"/>
  <c r="CB56" i="12"/>
  <c r="CB57" i="12"/>
  <c r="CB58" i="12"/>
  <c r="CB59" i="12"/>
  <c r="CB60" i="12"/>
  <c r="CB61" i="12"/>
  <c r="CB62" i="12"/>
  <c r="CB63" i="12"/>
  <c r="CB64" i="12"/>
  <c r="CB65" i="12"/>
  <c r="CB66" i="12"/>
  <c r="CB67" i="12"/>
  <c r="CB40" i="12"/>
  <c r="CB41" i="12"/>
  <c r="CB42" i="12"/>
  <c r="CB38" i="12"/>
  <c r="CB39" i="12"/>
  <c r="CB36" i="12"/>
  <c r="CB37" i="12"/>
  <c r="CB33" i="12"/>
  <c r="CB34" i="12"/>
  <c r="CB35" i="12"/>
  <c r="CB31" i="12"/>
  <c r="CB32" i="12"/>
  <c r="CB29" i="12"/>
  <c r="CB30" i="12"/>
  <c r="CB24" i="12"/>
  <c r="CB25" i="12"/>
  <c r="CB26" i="12"/>
  <c r="CB27" i="12"/>
  <c r="CB28" i="12"/>
  <c r="CB18" i="12"/>
  <c r="CB19" i="12"/>
  <c r="CB20" i="12"/>
  <c r="CB21" i="12"/>
  <c r="CB22" i="12"/>
  <c r="CB23" i="12"/>
  <c r="CB4" i="12"/>
  <c r="CB5" i="12"/>
  <c r="CB6" i="12"/>
  <c r="CB7" i="12"/>
  <c r="CB8" i="12"/>
  <c r="CB9" i="12"/>
  <c r="CB10" i="12"/>
  <c r="CB11" i="12"/>
  <c r="CB12" i="12"/>
  <c r="CB13" i="12"/>
  <c r="CB14" i="12"/>
  <c r="CB15" i="12"/>
  <c r="CB16" i="12"/>
  <c r="CB17" i="12"/>
  <c r="CC2" i="12"/>
  <c r="D81" i="19"/>
  <c r="C81" i="19"/>
  <c r="B82" i="19"/>
  <c r="G81" i="19"/>
  <c r="H81" i="19" s="1"/>
  <c r="CC68" i="12" l="1"/>
  <c r="CC69" i="12"/>
  <c r="CC70" i="12"/>
  <c r="CC71" i="12"/>
  <c r="CC72" i="12"/>
  <c r="CC73" i="12"/>
  <c r="CC74" i="12"/>
  <c r="CC75" i="12"/>
  <c r="CC76" i="12"/>
  <c r="CC77" i="12"/>
  <c r="CC78" i="12"/>
  <c r="CC43" i="12"/>
  <c r="CC44" i="12"/>
  <c r="CC45" i="12"/>
  <c r="CC46" i="12"/>
  <c r="CC47" i="12"/>
  <c r="CC48" i="12"/>
  <c r="CC49" i="12"/>
  <c r="CC50" i="12"/>
  <c r="CC51" i="12"/>
  <c r="CC52" i="12"/>
  <c r="CC53" i="12"/>
  <c r="CC54" i="12"/>
  <c r="CC55" i="12"/>
  <c r="CC56" i="12"/>
  <c r="CC57" i="12"/>
  <c r="CC58" i="12"/>
  <c r="CC59" i="12"/>
  <c r="CC60" i="12"/>
  <c r="CC61" i="12"/>
  <c r="CC62" i="12"/>
  <c r="CC63" i="12"/>
  <c r="CC64" i="12"/>
  <c r="CC65" i="12"/>
  <c r="CC66" i="12"/>
  <c r="CC67" i="12"/>
  <c r="CC40" i="12"/>
  <c r="CC42" i="12"/>
  <c r="CC41" i="12"/>
  <c r="CC38" i="12"/>
  <c r="CC39" i="12"/>
  <c r="CC36" i="12"/>
  <c r="CC37" i="12"/>
  <c r="CC33" i="12"/>
  <c r="CC34" i="12"/>
  <c r="CC35" i="12"/>
  <c r="CC31" i="12"/>
  <c r="CC32" i="12"/>
  <c r="CC29" i="12"/>
  <c r="CC30" i="12"/>
  <c r="CC24" i="12"/>
  <c r="CC25" i="12"/>
  <c r="CC26" i="12"/>
  <c r="CC27" i="12"/>
  <c r="CC28" i="12"/>
  <c r="CC18" i="12"/>
  <c r="CC19" i="12"/>
  <c r="CC20" i="12"/>
  <c r="CC21" i="12"/>
  <c r="CC22" i="12"/>
  <c r="CC23" i="12"/>
  <c r="CC4" i="12"/>
  <c r="CC5" i="12"/>
  <c r="CC6" i="12"/>
  <c r="CC7" i="12"/>
  <c r="CC8" i="12"/>
  <c r="CC9" i="12"/>
  <c r="CC10" i="12"/>
  <c r="CC11" i="12"/>
  <c r="CC12" i="12"/>
  <c r="CC13" i="12"/>
  <c r="CC14" i="12"/>
  <c r="CC15" i="12"/>
  <c r="CC16" i="12"/>
  <c r="CC17" i="12"/>
  <c r="CD2" i="12"/>
  <c r="B83" i="19"/>
  <c r="D82" i="19"/>
  <c r="C82" i="19"/>
  <c r="G82" i="19"/>
  <c r="H82" i="19" s="1"/>
  <c r="CD68" i="12" l="1"/>
  <c r="CD69" i="12"/>
  <c r="CD70" i="12"/>
  <c r="CD71" i="12"/>
  <c r="CD72" i="12"/>
  <c r="CD73" i="12"/>
  <c r="CD74" i="12"/>
  <c r="CD75" i="12"/>
  <c r="CD76" i="12"/>
  <c r="CD77" i="12"/>
  <c r="CD78" i="12"/>
  <c r="CD43" i="12"/>
  <c r="CD44" i="12"/>
  <c r="CD45" i="12"/>
  <c r="CD46" i="12"/>
  <c r="CD47" i="12"/>
  <c r="CD48" i="12"/>
  <c r="CD49" i="12"/>
  <c r="CD50" i="12"/>
  <c r="CD51" i="12"/>
  <c r="CD52" i="12"/>
  <c r="CD53" i="12"/>
  <c r="CD54" i="12"/>
  <c r="CD55" i="12"/>
  <c r="CD56" i="12"/>
  <c r="CD57" i="12"/>
  <c r="CD58" i="12"/>
  <c r="CD59" i="12"/>
  <c r="CD60" i="12"/>
  <c r="CD61" i="12"/>
  <c r="CD62" i="12"/>
  <c r="CD63" i="12"/>
  <c r="CD64" i="12"/>
  <c r="CD65" i="12"/>
  <c r="CD66" i="12"/>
  <c r="CD67" i="12"/>
  <c r="CD40" i="12"/>
  <c r="CD42" i="12"/>
  <c r="CD41" i="12"/>
  <c r="CD38" i="12"/>
  <c r="CD39" i="12"/>
  <c r="CD36" i="12"/>
  <c r="CD37" i="12"/>
  <c r="CD33" i="12"/>
  <c r="CD34" i="12"/>
  <c r="CD35" i="12"/>
  <c r="CD31" i="12"/>
  <c r="CD32" i="12"/>
  <c r="CD29" i="12"/>
  <c r="CD30" i="12"/>
  <c r="CD24" i="12"/>
  <c r="CD25" i="12"/>
  <c r="CD26" i="12"/>
  <c r="CD27" i="12"/>
  <c r="CD28" i="12"/>
  <c r="CD18" i="12"/>
  <c r="CD19" i="12"/>
  <c r="CD20" i="12"/>
  <c r="CD21" i="12"/>
  <c r="CD22" i="12"/>
  <c r="CD23" i="12"/>
  <c r="CD4" i="12"/>
  <c r="CD5" i="12"/>
  <c r="CD6" i="12"/>
  <c r="CD7" i="12"/>
  <c r="CD8" i="12"/>
  <c r="CD9" i="12"/>
  <c r="CD10" i="12"/>
  <c r="CD11" i="12"/>
  <c r="CD12" i="12"/>
  <c r="CD13" i="12"/>
  <c r="CD14" i="12"/>
  <c r="CD15" i="12"/>
  <c r="CD16" i="12"/>
  <c r="CD17" i="12"/>
  <c r="CE2" i="12"/>
  <c r="D83" i="19"/>
  <c r="C83" i="19"/>
  <c r="B84" i="19"/>
  <c r="G83" i="19"/>
  <c r="H83" i="19" s="1"/>
  <c r="CE68" i="12" l="1"/>
  <c r="CE69" i="12"/>
  <c r="CE70" i="12"/>
  <c r="CE71" i="12"/>
  <c r="CE72" i="12"/>
  <c r="CE73" i="12"/>
  <c r="CE74" i="12"/>
  <c r="CE75" i="12"/>
  <c r="CE76" i="12"/>
  <c r="CE77" i="12"/>
  <c r="CE78" i="12"/>
  <c r="CE43" i="12"/>
  <c r="CE44" i="12"/>
  <c r="CE45" i="12"/>
  <c r="CE46" i="12"/>
  <c r="CE47" i="12"/>
  <c r="CE48" i="12"/>
  <c r="CE49" i="12"/>
  <c r="CE50" i="12"/>
  <c r="CE51" i="12"/>
  <c r="CE52" i="12"/>
  <c r="CE53" i="12"/>
  <c r="CE54" i="12"/>
  <c r="CE55" i="12"/>
  <c r="CE56" i="12"/>
  <c r="CE57" i="12"/>
  <c r="CE58" i="12"/>
  <c r="CE59" i="12"/>
  <c r="CE60" i="12"/>
  <c r="CE61" i="12"/>
  <c r="CE62" i="12"/>
  <c r="CE63" i="12"/>
  <c r="CE64" i="12"/>
  <c r="CE65" i="12"/>
  <c r="CE66" i="12"/>
  <c r="CE67" i="12"/>
  <c r="CE40" i="12"/>
  <c r="CE42" i="12"/>
  <c r="CE41" i="12"/>
  <c r="CE38" i="12"/>
  <c r="CE39" i="12"/>
  <c r="CE36" i="12"/>
  <c r="CE37" i="12"/>
  <c r="CE33" i="12"/>
  <c r="CE34" i="12"/>
  <c r="CE35" i="12"/>
  <c r="CE31" i="12"/>
  <c r="CE32" i="12"/>
  <c r="CE29" i="12"/>
  <c r="CE30" i="12"/>
  <c r="CE24" i="12"/>
  <c r="CE25" i="12"/>
  <c r="CE26" i="12"/>
  <c r="CE27" i="12"/>
  <c r="CE28" i="12"/>
  <c r="CE18" i="12"/>
  <c r="CE19" i="12"/>
  <c r="CE20" i="12"/>
  <c r="CE21" i="12"/>
  <c r="CE22" i="12"/>
  <c r="CE23" i="12"/>
  <c r="CE4" i="12"/>
  <c r="CE5" i="12"/>
  <c r="CE6" i="12"/>
  <c r="CE7" i="12"/>
  <c r="CE8" i="12"/>
  <c r="CE9" i="12"/>
  <c r="CE10" i="12"/>
  <c r="CE11" i="12"/>
  <c r="CE12" i="12"/>
  <c r="CE13" i="12"/>
  <c r="CE14" i="12"/>
  <c r="CE15" i="12"/>
  <c r="CE16" i="12"/>
  <c r="CE17" i="12"/>
  <c r="CF2" i="12"/>
  <c r="B85" i="19"/>
  <c r="D84" i="19"/>
  <c r="C84" i="19"/>
  <c r="G84" i="19"/>
  <c r="H84" i="19" s="1"/>
  <c r="CF68" i="12" l="1"/>
  <c r="CF69" i="12"/>
  <c r="CF70" i="12"/>
  <c r="CF71" i="12"/>
  <c r="CF72" i="12"/>
  <c r="CF73" i="12"/>
  <c r="CF74" i="12"/>
  <c r="CF75" i="12"/>
  <c r="CF76" i="12"/>
  <c r="CF77" i="12"/>
  <c r="CF78" i="12"/>
  <c r="CF43" i="12"/>
  <c r="CF44" i="12"/>
  <c r="CF45" i="12"/>
  <c r="CF46" i="12"/>
  <c r="CF47" i="12"/>
  <c r="CF48" i="12"/>
  <c r="CF49" i="12"/>
  <c r="CF50" i="12"/>
  <c r="CF51" i="12"/>
  <c r="CF52" i="12"/>
  <c r="CF53" i="12"/>
  <c r="CF54" i="12"/>
  <c r="CF55" i="12"/>
  <c r="CF56" i="12"/>
  <c r="CF57" i="12"/>
  <c r="CF58" i="12"/>
  <c r="CF59" i="12"/>
  <c r="CF60" i="12"/>
  <c r="CF61" i="12"/>
  <c r="CF62" i="12"/>
  <c r="CF63" i="12"/>
  <c r="CF64" i="12"/>
  <c r="CF65" i="12"/>
  <c r="CF66" i="12"/>
  <c r="CF67" i="12"/>
  <c r="CF40" i="12"/>
  <c r="CF42" i="12"/>
  <c r="CF41" i="12"/>
  <c r="CF38" i="12"/>
  <c r="CF39" i="12"/>
  <c r="CF36" i="12"/>
  <c r="CF37" i="12"/>
  <c r="CF33" i="12"/>
  <c r="CF34" i="12"/>
  <c r="CF35" i="12"/>
  <c r="CF31" i="12"/>
  <c r="CF32" i="12"/>
  <c r="CF29" i="12"/>
  <c r="CF30" i="12"/>
  <c r="CF24" i="12"/>
  <c r="CF25" i="12"/>
  <c r="CF26" i="12"/>
  <c r="CF27" i="12"/>
  <c r="CF28" i="12"/>
  <c r="CF18" i="12"/>
  <c r="CF19" i="12"/>
  <c r="CF20" i="12"/>
  <c r="CF21" i="12"/>
  <c r="CF22" i="12"/>
  <c r="CF23" i="12"/>
  <c r="CF4" i="12"/>
  <c r="CF5" i="12"/>
  <c r="CF6" i="12"/>
  <c r="CF7" i="12"/>
  <c r="CF8" i="12"/>
  <c r="CF9" i="12"/>
  <c r="CF10" i="12"/>
  <c r="CF11" i="12"/>
  <c r="CF12" i="12"/>
  <c r="CF13" i="12"/>
  <c r="CF14" i="12"/>
  <c r="CF15" i="12"/>
  <c r="CF16" i="12"/>
  <c r="CF17" i="12"/>
  <c r="CG2" i="12"/>
  <c r="D85" i="19"/>
  <c r="C85" i="19"/>
  <c r="B86" i="19"/>
  <c r="G85" i="19"/>
  <c r="H85" i="19" s="1"/>
  <c r="CG68" i="12" l="1"/>
  <c r="CG69" i="12"/>
  <c r="CG70" i="12"/>
  <c r="CG71" i="12"/>
  <c r="CG72" i="12"/>
  <c r="CG73" i="12"/>
  <c r="CG74" i="12"/>
  <c r="CG75" i="12"/>
  <c r="CG76" i="12"/>
  <c r="CG77" i="12"/>
  <c r="CG78" i="12"/>
  <c r="CG43" i="12"/>
  <c r="CG44" i="12"/>
  <c r="CG45" i="12"/>
  <c r="CG46" i="12"/>
  <c r="CG47" i="12"/>
  <c r="CG48" i="12"/>
  <c r="CG49" i="12"/>
  <c r="CG50" i="12"/>
  <c r="CG51" i="12"/>
  <c r="CG52" i="12"/>
  <c r="CG53" i="12"/>
  <c r="CG54" i="12"/>
  <c r="CG55" i="12"/>
  <c r="CG56" i="12"/>
  <c r="CG57" i="12"/>
  <c r="CG58" i="12"/>
  <c r="CG59" i="12"/>
  <c r="CG60" i="12"/>
  <c r="CG61" i="12"/>
  <c r="CG62" i="12"/>
  <c r="CG63" i="12"/>
  <c r="CG64" i="12"/>
  <c r="CG65" i="12"/>
  <c r="CG66" i="12"/>
  <c r="CG67" i="12"/>
  <c r="CG40" i="12"/>
  <c r="CG41" i="12"/>
  <c r="CG42" i="12"/>
  <c r="CG38" i="12"/>
  <c r="CG39" i="12"/>
  <c r="CG36" i="12"/>
  <c r="CG37" i="12"/>
  <c r="CG33" i="12"/>
  <c r="CG34" i="12"/>
  <c r="CG35" i="12"/>
  <c r="CG31" i="12"/>
  <c r="CG32" i="12"/>
  <c r="CG29" i="12"/>
  <c r="CG30" i="12"/>
  <c r="CG24" i="12"/>
  <c r="CG25" i="12"/>
  <c r="CG26" i="12"/>
  <c r="CG27" i="12"/>
  <c r="CG28" i="12"/>
  <c r="CG18" i="12"/>
  <c r="CG19" i="12"/>
  <c r="CG20" i="12"/>
  <c r="CG21" i="12"/>
  <c r="CG22" i="12"/>
  <c r="CG23" i="12"/>
  <c r="CG4" i="12"/>
  <c r="CG5" i="12"/>
  <c r="CG6" i="12"/>
  <c r="CG7" i="12"/>
  <c r="CG8" i="12"/>
  <c r="CG9" i="12"/>
  <c r="CG10" i="12"/>
  <c r="CG11" i="12"/>
  <c r="CG12" i="12"/>
  <c r="CG13" i="12"/>
  <c r="CG14" i="12"/>
  <c r="CG15" i="12"/>
  <c r="CG16" i="12"/>
  <c r="CG17" i="12"/>
  <c r="CH2" i="12"/>
  <c r="B87" i="19"/>
  <c r="D86" i="19"/>
  <c r="C86" i="19"/>
  <c r="G86" i="19"/>
  <c r="H86" i="19" s="1"/>
  <c r="CH68" i="12" l="1"/>
  <c r="CH69" i="12"/>
  <c r="CH70" i="12"/>
  <c r="CH71" i="12"/>
  <c r="CH72" i="12"/>
  <c r="CH73" i="12"/>
  <c r="CH74" i="12"/>
  <c r="CH75" i="12"/>
  <c r="CH76" i="12"/>
  <c r="CH77" i="12"/>
  <c r="CH78" i="12"/>
  <c r="CH43" i="12"/>
  <c r="CH44" i="12"/>
  <c r="CH45" i="12"/>
  <c r="CH46" i="12"/>
  <c r="CH47" i="12"/>
  <c r="CH48" i="12"/>
  <c r="CH49" i="12"/>
  <c r="CH50" i="12"/>
  <c r="CH51" i="12"/>
  <c r="CH52" i="12"/>
  <c r="CH53" i="12"/>
  <c r="CH54" i="12"/>
  <c r="CH55" i="12"/>
  <c r="CH56" i="12"/>
  <c r="CH57" i="12"/>
  <c r="CH58" i="12"/>
  <c r="CH59" i="12"/>
  <c r="CH60" i="12"/>
  <c r="CH61" i="12"/>
  <c r="CH62" i="12"/>
  <c r="CH63" i="12"/>
  <c r="CH64" i="12"/>
  <c r="CH65" i="12"/>
  <c r="CH66" i="12"/>
  <c r="CH67" i="12"/>
  <c r="CH40" i="12"/>
  <c r="CH42" i="12"/>
  <c r="CH41" i="12"/>
  <c r="CH38" i="12"/>
  <c r="CH39" i="12"/>
  <c r="CH36" i="12"/>
  <c r="CH37" i="12"/>
  <c r="CH33" i="12"/>
  <c r="CH34" i="12"/>
  <c r="CH35" i="12"/>
  <c r="CH31" i="12"/>
  <c r="CH32" i="12"/>
  <c r="CH29" i="12"/>
  <c r="CH30" i="12"/>
  <c r="CH24" i="12"/>
  <c r="CH25" i="12"/>
  <c r="CH26" i="12"/>
  <c r="CH27" i="12"/>
  <c r="CH28" i="12"/>
  <c r="CH18" i="12"/>
  <c r="CH19" i="12"/>
  <c r="CH20" i="12"/>
  <c r="CH21" i="12"/>
  <c r="CH22" i="12"/>
  <c r="CH23" i="12"/>
  <c r="CH4" i="12"/>
  <c r="CH5" i="12"/>
  <c r="CH6" i="12"/>
  <c r="CH7" i="12"/>
  <c r="CH8" i="12"/>
  <c r="CH9" i="12"/>
  <c r="CH10" i="12"/>
  <c r="CH11" i="12"/>
  <c r="CH12" i="12"/>
  <c r="CH13" i="12"/>
  <c r="CH14" i="12"/>
  <c r="CH15" i="12"/>
  <c r="CH16" i="12"/>
  <c r="CH17" i="12"/>
  <c r="CI2" i="12"/>
  <c r="D87" i="19"/>
  <c r="C87" i="19"/>
  <c r="B88" i="19"/>
  <c r="G87" i="19"/>
  <c r="H87" i="19" s="1"/>
  <c r="CI68" i="12" l="1"/>
  <c r="CI69" i="12"/>
  <c r="CI70" i="12"/>
  <c r="CI71" i="12"/>
  <c r="CI72" i="12"/>
  <c r="CI73" i="12"/>
  <c r="CI74" i="12"/>
  <c r="CI75" i="12"/>
  <c r="CI76" i="12"/>
  <c r="CI77" i="12"/>
  <c r="CI78" i="12"/>
  <c r="CI43" i="12"/>
  <c r="CI44" i="12"/>
  <c r="CI45" i="12"/>
  <c r="CI46" i="12"/>
  <c r="CI47" i="12"/>
  <c r="CI48" i="12"/>
  <c r="CI49" i="12"/>
  <c r="CI50" i="12"/>
  <c r="CI51" i="12"/>
  <c r="CI52" i="12"/>
  <c r="CI53" i="12"/>
  <c r="CI54" i="12"/>
  <c r="CI55" i="12"/>
  <c r="CI56" i="12"/>
  <c r="CI57" i="12"/>
  <c r="CI58" i="12"/>
  <c r="CI59" i="12"/>
  <c r="CI60" i="12"/>
  <c r="CI61" i="12"/>
  <c r="CI62" i="12"/>
  <c r="CI63" i="12"/>
  <c r="CI64" i="12"/>
  <c r="CI65" i="12"/>
  <c r="CI66" i="12"/>
  <c r="CI67" i="12"/>
  <c r="CI40" i="12"/>
  <c r="CI42" i="12"/>
  <c r="CI41" i="12"/>
  <c r="CI38" i="12"/>
  <c r="CI39" i="12"/>
  <c r="CI36" i="12"/>
  <c r="CI37" i="12"/>
  <c r="CI33" i="12"/>
  <c r="CI34" i="12"/>
  <c r="CI35" i="12"/>
  <c r="CI31" i="12"/>
  <c r="CI32" i="12"/>
  <c r="CI29" i="12"/>
  <c r="CI30" i="12"/>
  <c r="CI24" i="12"/>
  <c r="CI25" i="12"/>
  <c r="CI26" i="12"/>
  <c r="CI27" i="12"/>
  <c r="CI28" i="12"/>
  <c r="CI18" i="12"/>
  <c r="CI19" i="12"/>
  <c r="CI20" i="12"/>
  <c r="CI21" i="12"/>
  <c r="CI22" i="12"/>
  <c r="CI23" i="12"/>
  <c r="CI4" i="12"/>
  <c r="CI5" i="12"/>
  <c r="CI6" i="12"/>
  <c r="CI7" i="12"/>
  <c r="CI8" i="12"/>
  <c r="CI9" i="12"/>
  <c r="CI10" i="12"/>
  <c r="CI11" i="12"/>
  <c r="CI12" i="12"/>
  <c r="CI13" i="12"/>
  <c r="CI14" i="12"/>
  <c r="CI15" i="12"/>
  <c r="CI16" i="12"/>
  <c r="CI17" i="12"/>
  <c r="CJ2" i="12"/>
  <c r="B89" i="19"/>
  <c r="D88" i="19"/>
  <c r="C88" i="19"/>
  <c r="G88" i="19"/>
  <c r="H88" i="19" s="1"/>
  <c r="CJ68" i="12" l="1"/>
  <c r="CJ69" i="12"/>
  <c r="CJ70" i="12"/>
  <c r="CJ71" i="12"/>
  <c r="CJ72" i="12"/>
  <c r="CJ73" i="12"/>
  <c r="CJ74" i="12"/>
  <c r="CJ75" i="12"/>
  <c r="CJ76" i="12"/>
  <c r="CJ77" i="12"/>
  <c r="CJ78" i="12"/>
  <c r="CJ43" i="12"/>
  <c r="CJ44" i="12"/>
  <c r="CJ45" i="12"/>
  <c r="CJ46" i="12"/>
  <c r="CJ47" i="12"/>
  <c r="CJ48" i="12"/>
  <c r="CJ49" i="12"/>
  <c r="CJ50" i="12"/>
  <c r="CJ51" i="12"/>
  <c r="CJ52" i="12"/>
  <c r="CJ53" i="12"/>
  <c r="CJ54" i="12"/>
  <c r="CJ55" i="12"/>
  <c r="CJ56" i="12"/>
  <c r="CJ57" i="12"/>
  <c r="CJ58" i="12"/>
  <c r="CJ59" i="12"/>
  <c r="CJ60" i="12"/>
  <c r="CJ61" i="12"/>
  <c r="CJ62" i="12"/>
  <c r="CJ63" i="12"/>
  <c r="CJ64" i="12"/>
  <c r="CJ65" i="12"/>
  <c r="CJ66" i="12"/>
  <c r="CJ67" i="12"/>
  <c r="CJ40" i="12"/>
  <c r="CJ41" i="12"/>
  <c r="CJ42" i="12"/>
  <c r="CJ38" i="12"/>
  <c r="CJ39" i="12"/>
  <c r="CJ36" i="12"/>
  <c r="CJ37" i="12"/>
  <c r="CJ33" i="12"/>
  <c r="CJ34" i="12"/>
  <c r="CJ35" i="12"/>
  <c r="CJ31" i="12"/>
  <c r="CJ32" i="12"/>
  <c r="CJ29" i="12"/>
  <c r="CJ30" i="12"/>
  <c r="CJ24" i="12"/>
  <c r="CJ25" i="12"/>
  <c r="CJ26" i="12"/>
  <c r="CJ27" i="12"/>
  <c r="CJ28" i="12"/>
  <c r="CJ18" i="12"/>
  <c r="CJ19" i="12"/>
  <c r="CJ20" i="12"/>
  <c r="CJ21" i="12"/>
  <c r="CJ22" i="12"/>
  <c r="CJ23" i="12"/>
  <c r="CJ4" i="12"/>
  <c r="CJ5" i="12"/>
  <c r="CJ6" i="12"/>
  <c r="CJ7" i="12"/>
  <c r="CJ8" i="12"/>
  <c r="CJ9" i="12"/>
  <c r="CJ10" i="12"/>
  <c r="CJ11" i="12"/>
  <c r="CJ12" i="12"/>
  <c r="CJ13" i="12"/>
  <c r="CJ14" i="12"/>
  <c r="CJ15" i="12"/>
  <c r="CJ16" i="12"/>
  <c r="CJ17" i="12"/>
  <c r="CK2" i="12"/>
  <c r="D89" i="19"/>
  <c r="C89" i="19"/>
  <c r="B90" i="19"/>
  <c r="G89" i="19"/>
  <c r="H89" i="19" s="1"/>
  <c r="CK68" i="12" l="1"/>
  <c r="CK69" i="12"/>
  <c r="CK70" i="12"/>
  <c r="CK71" i="12"/>
  <c r="CK72" i="12"/>
  <c r="CK73" i="12"/>
  <c r="CK74" i="12"/>
  <c r="CK75" i="12"/>
  <c r="CK76" i="12"/>
  <c r="CK77" i="12"/>
  <c r="CK78" i="12"/>
  <c r="CK43" i="12"/>
  <c r="CK44" i="12"/>
  <c r="CK45" i="12"/>
  <c r="CK46" i="12"/>
  <c r="CK47" i="12"/>
  <c r="CK48" i="12"/>
  <c r="CK49" i="12"/>
  <c r="CK50" i="12"/>
  <c r="CK51" i="12"/>
  <c r="CK52" i="12"/>
  <c r="CK53" i="12"/>
  <c r="CK54" i="12"/>
  <c r="CK55" i="12"/>
  <c r="CK56" i="12"/>
  <c r="CK57" i="12"/>
  <c r="CK58" i="12"/>
  <c r="CK59" i="12"/>
  <c r="CK60" i="12"/>
  <c r="CK61" i="12"/>
  <c r="CK62" i="12"/>
  <c r="CK63" i="12"/>
  <c r="CK64" i="12"/>
  <c r="CK65" i="12"/>
  <c r="CK66" i="12"/>
  <c r="CK67" i="12"/>
  <c r="CK40" i="12"/>
  <c r="CK42" i="12"/>
  <c r="CK41" i="12"/>
  <c r="CK38" i="12"/>
  <c r="CK39" i="12"/>
  <c r="CK36" i="12"/>
  <c r="CK37" i="12"/>
  <c r="CK33" i="12"/>
  <c r="CK34" i="12"/>
  <c r="CK35" i="12"/>
  <c r="CK31" i="12"/>
  <c r="CK32" i="12"/>
  <c r="CK29" i="12"/>
  <c r="CK30" i="12"/>
  <c r="CK24" i="12"/>
  <c r="CK25" i="12"/>
  <c r="CK26" i="12"/>
  <c r="CK27" i="12"/>
  <c r="CK28" i="12"/>
  <c r="CK18" i="12"/>
  <c r="CK19" i="12"/>
  <c r="CK20" i="12"/>
  <c r="CK21" i="12"/>
  <c r="CK22" i="12"/>
  <c r="CK23" i="12"/>
  <c r="CK4" i="12"/>
  <c r="CK5" i="12"/>
  <c r="CK6" i="12"/>
  <c r="CK7" i="12"/>
  <c r="CK8" i="12"/>
  <c r="CK9" i="12"/>
  <c r="CK10" i="12"/>
  <c r="CK11" i="12"/>
  <c r="CK12" i="12"/>
  <c r="CK13" i="12"/>
  <c r="CK14" i="12"/>
  <c r="CK15" i="12"/>
  <c r="CK16" i="12"/>
  <c r="CK17" i="12"/>
  <c r="CL2" i="12"/>
  <c r="B91" i="19"/>
  <c r="D90" i="19"/>
  <c r="C90" i="19"/>
  <c r="G90" i="19"/>
  <c r="H90" i="19" s="1"/>
  <c r="CL68" i="12" l="1"/>
  <c r="CL69" i="12"/>
  <c r="CL70" i="12"/>
  <c r="CL71" i="12"/>
  <c r="CL72" i="12"/>
  <c r="CL73" i="12"/>
  <c r="CL74" i="12"/>
  <c r="CL75" i="12"/>
  <c r="CL76" i="12"/>
  <c r="CL77" i="12"/>
  <c r="CL78" i="12"/>
  <c r="CL43" i="12"/>
  <c r="CL44" i="12"/>
  <c r="CL45" i="12"/>
  <c r="CL46" i="12"/>
  <c r="CL47" i="12"/>
  <c r="CL48" i="12"/>
  <c r="CL49" i="12"/>
  <c r="CL50" i="12"/>
  <c r="CL51" i="12"/>
  <c r="CL52" i="12"/>
  <c r="CL53" i="12"/>
  <c r="CL54" i="12"/>
  <c r="CL55" i="12"/>
  <c r="CL56" i="12"/>
  <c r="CL57" i="12"/>
  <c r="CL58" i="12"/>
  <c r="CL59" i="12"/>
  <c r="CL60" i="12"/>
  <c r="CL61" i="12"/>
  <c r="CL62" i="12"/>
  <c r="CL63" i="12"/>
  <c r="CL64" i="12"/>
  <c r="CL65" i="12"/>
  <c r="CL66" i="12"/>
  <c r="CL67" i="12"/>
  <c r="CL40" i="12"/>
  <c r="CL42" i="12"/>
  <c r="CL41" i="12"/>
  <c r="CL38" i="12"/>
  <c r="CL39" i="12"/>
  <c r="CL36" i="12"/>
  <c r="CL37" i="12"/>
  <c r="CL33" i="12"/>
  <c r="CL34" i="12"/>
  <c r="CL35" i="12"/>
  <c r="CL31" i="12"/>
  <c r="CL32" i="12"/>
  <c r="CL29" i="12"/>
  <c r="CL30" i="12"/>
  <c r="CL24" i="12"/>
  <c r="CL25" i="12"/>
  <c r="CL26" i="12"/>
  <c r="CL27" i="12"/>
  <c r="CL28" i="12"/>
  <c r="CL18" i="12"/>
  <c r="CL19" i="12"/>
  <c r="CL20" i="12"/>
  <c r="CL21" i="12"/>
  <c r="CL22" i="12"/>
  <c r="CL23" i="12"/>
  <c r="CL4" i="12"/>
  <c r="CL5" i="12"/>
  <c r="CL6" i="12"/>
  <c r="CL7" i="12"/>
  <c r="CL8" i="12"/>
  <c r="CL9" i="12"/>
  <c r="CL10" i="12"/>
  <c r="CL11" i="12"/>
  <c r="CL12" i="12"/>
  <c r="CL13" i="12"/>
  <c r="CL14" i="12"/>
  <c r="CL15" i="12"/>
  <c r="CL16" i="12"/>
  <c r="CL17" i="12"/>
  <c r="CM2" i="12"/>
  <c r="B92" i="19"/>
  <c r="D91" i="19"/>
  <c r="C91" i="19"/>
  <c r="G91" i="19"/>
  <c r="H91" i="19" s="1"/>
  <c r="CM68" i="12" l="1"/>
  <c r="CM69" i="12"/>
  <c r="CM70" i="12"/>
  <c r="CM71" i="12"/>
  <c r="CM72" i="12"/>
  <c r="CM73" i="12"/>
  <c r="CM74" i="12"/>
  <c r="CM75" i="12"/>
  <c r="CM76" i="12"/>
  <c r="CM77" i="12"/>
  <c r="CM78" i="12"/>
  <c r="CM43" i="12"/>
  <c r="CM44" i="12"/>
  <c r="CM45" i="12"/>
  <c r="CM46" i="12"/>
  <c r="CM47" i="12"/>
  <c r="CM48" i="12"/>
  <c r="CM49" i="12"/>
  <c r="CM50" i="12"/>
  <c r="CM51" i="12"/>
  <c r="CM52" i="12"/>
  <c r="CM53" i="12"/>
  <c r="CM54" i="12"/>
  <c r="CM55" i="12"/>
  <c r="CM56" i="12"/>
  <c r="CM57" i="12"/>
  <c r="CM58" i="12"/>
  <c r="CM59" i="12"/>
  <c r="CM60" i="12"/>
  <c r="CM61" i="12"/>
  <c r="CM62" i="12"/>
  <c r="CM63" i="12"/>
  <c r="CM64" i="12"/>
  <c r="CM65" i="12"/>
  <c r="CM66" i="12"/>
  <c r="CM67" i="12"/>
  <c r="CM40" i="12"/>
  <c r="CM42" i="12"/>
  <c r="CM41" i="12"/>
  <c r="CM38" i="12"/>
  <c r="CM39" i="12"/>
  <c r="CM36" i="12"/>
  <c r="CM37" i="12"/>
  <c r="CM33" i="12"/>
  <c r="CM34" i="12"/>
  <c r="CM35" i="12"/>
  <c r="CM31" i="12"/>
  <c r="CM32" i="12"/>
  <c r="CM29" i="12"/>
  <c r="CM30" i="12"/>
  <c r="CM24" i="12"/>
  <c r="CM25" i="12"/>
  <c r="CM26" i="12"/>
  <c r="CM27" i="12"/>
  <c r="CM28" i="12"/>
  <c r="CM18" i="12"/>
  <c r="CM19" i="12"/>
  <c r="CM20" i="12"/>
  <c r="CM21" i="12"/>
  <c r="CM22" i="12"/>
  <c r="CM23" i="12"/>
  <c r="CM4" i="12"/>
  <c r="CM5" i="12"/>
  <c r="CM6" i="12"/>
  <c r="CM7" i="12"/>
  <c r="CM8" i="12"/>
  <c r="CM9" i="12"/>
  <c r="CM10" i="12"/>
  <c r="CM11" i="12"/>
  <c r="CM12" i="12"/>
  <c r="CM13" i="12"/>
  <c r="CM14" i="12"/>
  <c r="CM15" i="12"/>
  <c r="CM16" i="12"/>
  <c r="CM17" i="12"/>
  <c r="CN2" i="12"/>
  <c r="G92" i="19"/>
  <c r="H92" i="19" s="1"/>
  <c r="D92" i="19"/>
  <c r="C92" i="19"/>
  <c r="B93" i="19"/>
  <c r="CN68" i="12" l="1"/>
  <c r="CN69" i="12"/>
  <c r="CN70" i="12"/>
  <c r="CN71" i="12"/>
  <c r="CN72" i="12"/>
  <c r="CN73" i="12"/>
  <c r="CN74" i="12"/>
  <c r="CN75" i="12"/>
  <c r="CN76" i="12"/>
  <c r="CN77" i="12"/>
  <c r="CN78" i="12"/>
  <c r="CN43" i="12"/>
  <c r="CN44" i="12"/>
  <c r="CN45" i="12"/>
  <c r="CN46" i="12"/>
  <c r="CN47" i="12"/>
  <c r="CN48" i="12"/>
  <c r="CN49" i="12"/>
  <c r="CN50" i="12"/>
  <c r="CN51" i="12"/>
  <c r="CN52" i="12"/>
  <c r="CN53" i="12"/>
  <c r="CN54" i="12"/>
  <c r="CN55" i="12"/>
  <c r="CN56" i="12"/>
  <c r="CN57" i="12"/>
  <c r="CN58" i="12"/>
  <c r="CN59" i="12"/>
  <c r="CN60" i="12"/>
  <c r="CN61" i="12"/>
  <c r="CN62" i="12"/>
  <c r="CN63" i="12"/>
  <c r="CN64" i="12"/>
  <c r="CN65" i="12"/>
  <c r="CN66" i="12"/>
  <c r="CN67" i="12"/>
  <c r="CN40" i="12"/>
  <c r="CN42" i="12"/>
  <c r="CN41" i="12"/>
  <c r="CN38" i="12"/>
  <c r="CN39" i="12"/>
  <c r="CN36" i="12"/>
  <c r="CN37" i="12"/>
  <c r="CN33" i="12"/>
  <c r="CN34" i="12"/>
  <c r="CN35" i="12"/>
  <c r="CN31" i="12"/>
  <c r="CN32" i="12"/>
  <c r="CN29" i="12"/>
  <c r="CN30" i="12"/>
  <c r="CN24" i="12"/>
  <c r="CN25" i="12"/>
  <c r="CN26" i="12"/>
  <c r="CN27" i="12"/>
  <c r="CN28" i="12"/>
  <c r="CN18" i="12"/>
  <c r="CN19" i="12"/>
  <c r="CN20" i="12"/>
  <c r="CN21" i="12"/>
  <c r="CN22" i="12"/>
  <c r="CN23" i="12"/>
  <c r="CN4" i="12"/>
  <c r="CN5" i="12"/>
  <c r="CN6" i="12"/>
  <c r="CN7" i="12"/>
  <c r="CN8" i="12"/>
  <c r="CN9" i="12"/>
  <c r="CN10" i="12"/>
  <c r="CN11" i="12"/>
  <c r="CN12" i="12"/>
  <c r="CN13" i="12"/>
  <c r="CN14" i="12"/>
  <c r="CN15" i="12"/>
  <c r="CN16" i="12"/>
  <c r="CN17" i="12"/>
  <c r="CO2" i="12"/>
  <c r="B94" i="19"/>
  <c r="G93" i="19"/>
  <c r="H93" i="19" s="1"/>
  <c r="D93" i="19"/>
  <c r="C93" i="19"/>
  <c r="CO68" i="12" l="1"/>
  <c r="CO69" i="12"/>
  <c r="CO70" i="12"/>
  <c r="CO71" i="12"/>
  <c r="CO72" i="12"/>
  <c r="CO73" i="12"/>
  <c r="CO74" i="12"/>
  <c r="CO75" i="12"/>
  <c r="CO76" i="12"/>
  <c r="CO77" i="12"/>
  <c r="CO78" i="12"/>
  <c r="CO43" i="12"/>
  <c r="CO44" i="12"/>
  <c r="CO45" i="12"/>
  <c r="CO46" i="12"/>
  <c r="CO47" i="12"/>
  <c r="CO48" i="12"/>
  <c r="CO49" i="12"/>
  <c r="CO50" i="12"/>
  <c r="CO51" i="12"/>
  <c r="CO52" i="12"/>
  <c r="CO53" i="12"/>
  <c r="CO54" i="12"/>
  <c r="CO55" i="12"/>
  <c r="CO56" i="12"/>
  <c r="CO57" i="12"/>
  <c r="CO58" i="12"/>
  <c r="CO59" i="12"/>
  <c r="CO60" i="12"/>
  <c r="CO61" i="12"/>
  <c r="CO62" i="12"/>
  <c r="CO63" i="12"/>
  <c r="CO64" i="12"/>
  <c r="CO65" i="12"/>
  <c r="CO66" i="12"/>
  <c r="CO67" i="12"/>
  <c r="CO40" i="12"/>
  <c r="CO42" i="12"/>
  <c r="CO41" i="12"/>
  <c r="CO38" i="12"/>
  <c r="CO39" i="12"/>
  <c r="CO36" i="12"/>
  <c r="CO37" i="12"/>
  <c r="CO33" i="12"/>
  <c r="CO34" i="12"/>
  <c r="CO35" i="12"/>
  <c r="CO31" i="12"/>
  <c r="CO32" i="12"/>
  <c r="CO29" i="12"/>
  <c r="CO30" i="12"/>
  <c r="CO24" i="12"/>
  <c r="CO25" i="12"/>
  <c r="CO26" i="12"/>
  <c r="CO27" i="12"/>
  <c r="CO28" i="12"/>
  <c r="CO18" i="12"/>
  <c r="CO19" i="12"/>
  <c r="CO20" i="12"/>
  <c r="CO21" i="12"/>
  <c r="CO22" i="12"/>
  <c r="CO23" i="12"/>
  <c r="CO4" i="12"/>
  <c r="CO5" i="12"/>
  <c r="CO6" i="12"/>
  <c r="CO7" i="12"/>
  <c r="CO8" i="12"/>
  <c r="CO9" i="12"/>
  <c r="CO10" i="12"/>
  <c r="CO11" i="12"/>
  <c r="CO12" i="12"/>
  <c r="CO13" i="12"/>
  <c r="CO14" i="12"/>
  <c r="CO15" i="12"/>
  <c r="CO16" i="12"/>
  <c r="CO17" i="12"/>
  <c r="CP2" i="12"/>
  <c r="G94" i="19"/>
  <c r="H94" i="19" s="1"/>
  <c r="D94" i="19"/>
  <c r="C94" i="19"/>
  <c r="B95" i="19"/>
  <c r="CP68" i="12" l="1"/>
  <c r="CP69" i="12"/>
  <c r="CP70" i="12"/>
  <c r="CP71" i="12"/>
  <c r="CP72" i="12"/>
  <c r="CP73" i="12"/>
  <c r="CP74" i="12"/>
  <c r="CP75" i="12"/>
  <c r="CP76" i="12"/>
  <c r="CP77" i="12"/>
  <c r="CP78" i="12"/>
  <c r="CP43" i="12"/>
  <c r="CP44" i="12"/>
  <c r="CP45" i="12"/>
  <c r="CP46" i="12"/>
  <c r="CP47" i="12"/>
  <c r="CP48" i="12"/>
  <c r="CP49" i="12"/>
  <c r="CP50" i="12"/>
  <c r="CP51" i="12"/>
  <c r="CP52" i="12"/>
  <c r="CP53" i="12"/>
  <c r="CP54" i="12"/>
  <c r="CP55" i="12"/>
  <c r="CP56" i="12"/>
  <c r="CP57" i="12"/>
  <c r="CP58" i="12"/>
  <c r="CP59" i="12"/>
  <c r="CP60" i="12"/>
  <c r="CP61" i="12"/>
  <c r="CP62" i="12"/>
  <c r="CP63" i="12"/>
  <c r="CP64" i="12"/>
  <c r="CP65" i="12"/>
  <c r="CP66" i="12"/>
  <c r="CP67" i="12"/>
  <c r="CP40" i="12"/>
  <c r="CP42" i="12"/>
  <c r="CP41" i="12"/>
  <c r="CP38" i="12"/>
  <c r="CP39" i="12"/>
  <c r="CP36" i="12"/>
  <c r="CP37" i="12"/>
  <c r="CP33" i="12"/>
  <c r="CP34" i="12"/>
  <c r="CP35" i="12"/>
  <c r="CP31" i="12"/>
  <c r="CP32" i="12"/>
  <c r="CP29" i="12"/>
  <c r="CP30" i="12"/>
  <c r="CP24" i="12"/>
  <c r="CP25" i="12"/>
  <c r="CP26" i="12"/>
  <c r="CP27" i="12"/>
  <c r="CP28" i="12"/>
  <c r="CP18" i="12"/>
  <c r="CP19" i="12"/>
  <c r="CP20" i="12"/>
  <c r="CP21" i="12"/>
  <c r="CP22" i="12"/>
  <c r="CP23" i="12"/>
  <c r="CP4" i="12"/>
  <c r="CP5" i="12"/>
  <c r="CP6" i="12"/>
  <c r="CP7" i="12"/>
  <c r="CP8" i="12"/>
  <c r="CP9" i="12"/>
  <c r="CP10" i="12"/>
  <c r="CP11" i="12"/>
  <c r="CP12" i="12"/>
  <c r="CP13" i="12"/>
  <c r="CP14" i="12"/>
  <c r="CP15" i="12"/>
  <c r="CP16" i="12"/>
  <c r="CP17" i="12"/>
  <c r="CQ2" i="12"/>
  <c r="B96" i="19"/>
  <c r="G95" i="19"/>
  <c r="H95" i="19" s="1"/>
  <c r="D95" i="19"/>
  <c r="C95" i="19"/>
  <c r="CQ68" i="12" l="1"/>
  <c r="CQ69" i="12"/>
  <c r="CQ70" i="12"/>
  <c r="CQ71" i="12"/>
  <c r="CQ72" i="12"/>
  <c r="CQ73" i="12"/>
  <c r="CQ74" i="12"/>
  <c r="CQ75" i="12"/>
  <c r="CQ76" i="12"/>
  <c r="CQ77" i="12"/>
  <c r="CQ78" i="12"/>
  <c r="CQ43" i="12"/>
  <c r="CQ44" i="12"/>
  <c r="CQ45" i="12"/>
  <c r="CQ46" i="12"/>
  <c r="CQ47" i="12"/>
  <c r="CQ48" i="12"/>
  <c r="CQ49" i="12"/>
  <c r="CQ50" i="12"/>
  <c r="CQ51" i="12"/>
  <c r="CQ52" i="12"/>
  <c r="CQ53" i="12"/>
  <c r="CQ54" i="12"/>
  <c r="CQ55" i="12"/>
  <c r="CQ56" i="12"/>
  <c r="CQ57" i="12"/>
  <c r="CQ58" i="12"/>
  <c r="CQ59" i="12"/>
  <c r="CQ60" i="12"/>
  <c r="CQ61" i="12"/>
  <c r="CQ62" i="12"/>
  <c r="CQ63" i="12"/>
  <c r="CQ64" i="12"/>
  <c r="CQ65" i="12"/>
  <c r="CQ66" i="12"/>
  <c r="CQ67" i="12"/>
  <c r="CQ40" i="12"/>
  <c r="CQ41" i="12"/>
  <c r="CQ42" i="12"/>
  <c r="CQ38" i="12"/>
  <c r="CQ39" i="12"/>
  <c r="CQ36" i="12"/>
  <c r="CQ37" i="12"/>
  <c r="CQ33" i="12"/>
  <c r="CQ34" i="12"/>
  <c r="CQ35" i="12"/>
  <c r="CQ31" i="12"/>
  <c r="CQ32" i="12"/>
  <c r="CQ29" i="12"/>
  <c r="CQ30" i="12"/>
  <c r="CQ24" i="12"/>
  <c r="CQ25" i="12"/>
  <c r="CQ26" i="12"/>
  <c r="CQ27" i="12"/>
  <c r="CQ28" i="12"/>
  <c r="CQ18" i="12"/>
  <c r="CQ19" i="12"/>
  <c r="CQ20" i="12"/>
  <c r="CQ21" i="12"/>
  <c r="CQ22" i="12"/>
  <c r="CQ23" i="12"/>
  <c r="CQ4" i="12"/>
  <c r="CQ5" i="12"/>
  <c r="CQ6" i="12"/>
  <c r="CQ7" i="12"/>
  <c r="CQ8" i="12"/>
  <c r="CQ9" i="12"/>
  <c r="CQ10" i="12"/>
  <c r="CQ11" i="12"/>
  <c r="CQ12" i="12"/>
  <c r="CQ13" i="12"/>
  <c r="CQ14" i="12"/>
  <c r="CQ15" i="12"/>
  <c r="CQ16" i="12"/>
  <c r="CQ17" i="12"/>
  <c r="CR2" i="12"/>
  <c r="C96" i="19"/>
  <c r="B97" i="19"/>
  <c r="G96" i="19"/>
  <c r="H96" i="19" s="1"/>
  <c r="D96" i="19"/>
  <c r="CR68" i="12" l="1"/>
  <c r="CR69" i="12"/>
  <c r="CR70" i="12"/>
  <c r="CR71" i="12"/>
  <c r="CR72" i="12"/>
  <c r="CR73" i="12"/>
  <c r="CR74" i="12"/>
  <c r="CR75" i="12"/>
  <c r="CR76" i="12"/>
  <c r="CR77" i="12"/>
  <c r="CR78" i="12"/>
  <c r="CR43" i="12"/>
  <c r="CR44" i="12"/>
  <c r="CR45" i="12"/>
  <c r="CR46" i="12"/>
  <c r="CR47" i="12"/>
  <c r="CR48" i="12"/>
  <c r="CR49" i="12"/>
  <c r="CR50" i="12"/>
  <c r="CR51" i="12"/>
  <c r="CR52" i="12"/>
  <c r="CR53" i="12"/>
  <c r="CR54" i="12"/>
  <c r="CR55" i="12"/>
  <c r="CR56" i="12"/>
  <c r="CR57" i="12"/>
  <c r="CR58" i="12"/>
  <c r="CR59" i="12"/>
  <c r="CR60" i="12"/>
  <c r="CR61" i="12"/>
  <c r="CR62" i="12"/>
  <c r="CR63" i="12"/>
  <c r="CR64" i="12"/>
  <c r="CR65" i="12"/>
  <c r="CR66" i="12"/>
  <c r="CR67" i="12"/>
  <c r="CR40" i="12"/>
  <c r="CR42" i="12"/>
  <c r="CR41" i="12"/>
  <c r="CR38" i="12"/>
  <c r="CR39" i="12"/>
  <c r="CR36" i="12"/>
  <c r="CR37" i="12"/>
  <c r="CR33" i="12"/>
  <c r="CR34" i="12"/>
  <c r="CR35" i="12"/>
  <c r="CR31" i="12"/>
  <c r="CR32" i="12"/>
  <c r="CR29" i="12"/>
  <c r="CR30" i="12"/>
  <c r="CR24" i="12"/>
  <c r="CR25" i="12"/>
  <c r="CR26" i="12"/>
  <c r="CR27" i="12"/>
  <c r="CR28" i="12"/>
  <c r="CR18" i="12"/>
  <c r="CR19" i="12"/>
  <c r="CR20" i="12"/>
  <c r="CR21" i="12"/>
  <c r="CR22" i="12"/>
  <c r="CR23" i="12"/>
  <c r="CR4" i="12"/>
  <c r="CR5" i="12"/>
  <c r="CR6" i="12"/>
  <c r="CR7" i="12"/>
  <c r="CR8" i="12"/>
  <c r="CR9" i="12"/>
  <c r="CR10" i="12"/>
  <c r="CR11" i="12"/>
  <c r="CR12" i="12"/>
  <c r="CR13" i="12"/>
  <c r="CR14" i="12"/>
  <c r="CR15" i="12"/>
  <c r="CR16" i="12"/>
  <c r="CR17" i="12"/>
  <c r="CS2" i="12"/>
  <c r="B98" i="19"/>
  <c r="D97" i="19"/>
  <c r="G97" i="19"/>
  <c r="H97" i="19" s="1"/>
  <c r="C97" i="19"/>
  <c r="CS68" i="12" l="1"/>
  <c r="CS69" i="12"/>
  <c r="CS70" i="12"/>
  <c r="CS71" i="12"/>
  <c r="CS72" i="12"/>
  <c r="CS73" i="12"/>
  <c r="CS74" i="12"/>
  <c r="CS75" i="12"/>
  <c r="CS76" i="12"/>
  <c r="CS77" i="12"/>
  <c r="CS78" i="12"/>
  <c r="CS43" i="12"/>
  <c r="CS44" i="12"/>
  <c r="CS45" i="12"/>
  <c r="CS46" i="12"/>
  <c r="CS47" i="12"/>
  <c r="CS48" i="12"/>
  <c r="CS49" i="12"/>
  <c r="CS50" i="12"/>
  <c r="CS51" i="12"/>
  <c r="CS52" i="12"/>
  <c r="CS53" i="12"/>
  <c r="CS54" i="12"/>
  <c r="CS55" i="12"/>
  <c r="CS56" i="12"/>
  <c r="CS57" i="12"/>
  <c r="CS58" i="12"/>
  <c r="CS59" i="12"/>
  <c r="CS60" i="12"/>
  <c r="CS61" i="12"/>
  <c r="CS62" i="12"/>
  <c r="CS63" i="12"/>
  <c r="CS64" i="12"/>
  <c r="CS65" i="12"/>
  <c r="CS66" i="12"/>
  <c r="CS67" i="12"/>
  <c r="CS40" i="12"/>
  <c r="CS42" i="12"/>
  <c r="CS41" i="12"/>
  <c r="CS38" i="12"/>
  <c r="CS39" i="12"/>
  <c r="CS36" i="12"/>
  <c r="CS37" i="12"/>
  <c r="CS33" i="12"/>
  <c r="CS34" i="12"/>
  <c r="CS35" i="12"/>
  <c r="CS31" i="12"/>
  <c r="CS32" i="12"/>
  <c r="CS29" i="12"/>
  <c r="CS30" i="12"/>
  <c r="CS24" i="12"/>
  <c r="CS25" i="12"/>
  <c r="CS26" i="12"/>
  <c r="CS27" i="12"/>
  <c r="CS28" i="12"/>
  <c r="CS18" i="12"/>
  <c r="CS19" i="12"/>
  <c r="CS20" i="12"/>
  <c r="CS21" i="12"/>
  <c r="CS22" i="12"/>
  <c r="CS23" i="12"/>
  <c r="CS4" i="12"/>
  <c r="CS5" i="12"/>
  <c r="CS6" i="12"/>
  <c r="CS7" i="12"/>
  <c r="CS8" i="12"/>
  <c r="CS9" i="12"/>
  <c r="CS10" i="12"/>
  <c r="CS11" i="12"/>
  <c r="CS12" i="12"/>
  <c r="CS13" i="12"/>
  <c r="CS14" i="12"/>
  <c r="CS15" i="12"/>
  <c r="CS16" i="12"/>
  <c r="CS17" i="12"/>
  <c r="CT2" i="12"/>
  <c r="C98" i="19"/>
  <c r="D98" i="19"/>
  <c r="B99" i="19"/>
  <c r="G98" i="19"/>
  <c r="H98" i="19" s="1"/>
  <c r="CT68" i="12" l="1"/>
  <c r="CT69" i="12"/>
  <c r="CT70" i="12"/>
  <c r="CT71" i="12"/>
  <c r="CT72" i="12"/>
  <c r="CT73" i="12"/>
  <c r="CT74" i="12"/>
  <c r="CT75" i="12"/>
  <c r="CT76" i="12"/>
  <c r="CT77" i="12"/>
  <c r="CT78" i="12"/>
  <c r="CT43" i="12"/>
  <c r="CT44" i="12"/>
  <c r="CT45" i="12"/>
  <c r="CT46" i="12"/>
  <c r="CT47" i="12"/>
  <c r="CT48" i="12"/>
  <c r="CT49" i="12"/>
  <c r="CT50" i="12"/>
  <c r="CT51" i="12"/>
  <c r="CT52" i="12"/>
  <c r="CT53" i="12"/>
  <c r="CT54" i="12"/>
  <c r="CT55" i="12"/>
  <c r="CT56" i="12"/>
  <c r="CT57" i="12"/>
  <c r="CT58" i="12"/>
  <c r="CT59" i="12"/>
  <c r="CT60" i="12"/>
  <c r="CT61" i="12"/>
  <c r="CT62" i="12"/>
  <c r="CT63" i="12"/>
  <c r="CT64" i="12"/>
  <c r="CT65" i="12"/>
  <c r="CT66" i="12"/>
  <c r="CT67" i="12"/>
  <c r="CT40" i="12"/>
  <c r="CT42" i="12"/>
  <c r="CT41" i="12"/>
  <c r="CT38" i="12"/>
  <c r="CT39" i="12"/>
  <c r="CT36" i="12"/>
  <c r="CT37" i="12"/>
  <c r="CT33" i="12"/>
  <c r="CT34" i="12"/>
  <c r="CT35" i="12"/>
  <c r="CT31" i="12"/>
  <c r="CT32" i="12"/>
  <c r="CT29" i="12"/>
  <c r="CT30" i="12"/>
  <c r="CT24" i="12"/>
  <c r="CT25" i="12"/>
  <c r="CT26" i="12"/>
  <c r="CT27" i="12"/>
  <c r="CT28" i="12"/>
  <c r="CT18" i="12"/>
  <c r="CT19" i="12"/>
  <c r="CT20" i="12"/>
  <c r="CT21" i="12"/>
  <c r="CT22" i="12"/>
  <c r="CT23" i="12"/>
  <c r="CT4" i="12"/>
  <c r="CT5" i="12"/>
  <c r="CT6" i="12"/>
  <c r="CT7" i="12"/>
  <c r="CT8" i="12"/>
  <c r="CT9" i="12"/>
  <c r="CT10" i="12"/>
  <c r="CT11" i="12"/>
  <c r="CT12" i="12"/>
  <c r="CT13" i="12"/>
  <c r="CT14" i="12"/>
  <c r="CT15" i="12"/>
  <c r="CT16" i="12"/>
  <c r="CT17" i="12"/>
  <c r="CU2" i="12"/>
  <c r="B100" i="19"/>
  <c r="D99" i="19"/>
  <c r="C99" i="19"/>
  <c r="G99" i="19"/>
  <c r="H99" i="19" s="1"/>
  <c r="CU68" i="12" l="1"/>
  <c r="CU69" i="12"/>
  <c r="CU70" i="12"/>
  <c r="CU71" i="12"/>
  <c r="CU72" i="12"/>
  <c r="CU73" i="12"/>
  <c r="CU74" i="12"/>
  <c r="CU75" i="12"/>
  <c r="CU76" i="12"/>
  <c r="CU77" i="12"/>
  <c r="CU78" i="12"/>
  <c r="CU43" i="12"/>
  <c r="CU44" i="12"/>
  <c r="CU45" i="12"/>
  <c r="CU46" i="12"/>
  <c r="CU47" i="12"/>
  <c r="CU48" i="12"/>
  <c r="CU49" i="12"/>
  <c r="CU50" i="12"/>
  <c r="CU51" i="12"/>
  <c r="CU52" i="12"/>
  <c r="CU53" i="12"/>
  <c r="CU54" i="12"/>
  <c r="CU55" i="12"/>
  <c r="CU56" i="12"/>
  <c r="CU57" i="12"/>
  <c r="CU58" i="12"/>
  <c r="CU59" i="12"/>
  <c r="CU60" i="12"/>
  <c r="CU61" i="12"/>
  <c r="CU62" i="12"/>
  <c r="CU63" i="12"/>
  <c r="CU64" i="12"/>
  <c r="CU65" i="12"/>
  <c r="CU66" i="12"/>
  <c r="CU67" i="12"/>
  <c r="CU40" i="12"/>
  <c r="CU42" i="12"/>
  <c r="CU41" i="12"/>
  <c r="CU38" i="12"/>
  <c r="CU39" i="12"/>
  <c r="CU36" i="12"/>
  <c r="CU37" i="12"/>
  <c r="CU33" i="12"/>
  <c r="CU34" i="12"/>
  <c r="CU35" i="12"/>
  <c r="CU31" i="12"/>
  <c r="CU32" i="12"/>
  <c r="CU29" i="12"/>
  <c r="CU30" i="12"/>
  <c r="CU24" i="12"/>
  <c r="CU25" i="12"/>
  <c r="CU26" i="12"/>
  <c r="CU27" i="12"/>
  <c r="CU28" i="12"/>
  <c r="CU18" i="12"/>
  <c r="CU19" i="12"/>
  <c r="CU20" i="12"/>
  <c r="CU21" i="12"/>
  <c r="CU22" i="12"/>
  <c r="CU23" i="12"/>
  <c r="CU4" i="12"/>
  <c r="CU5" i="12"/>
  <c r="CU6" i="12"/>
  <c r="CU7" i="12"/>
  <c r="CU8" i="12"/>
  <c r="CU9" i="12"/>
  <c r="CU10" i="12"/>
  <c r="CU11" i="12"/>
  <c r="CU12" i="12"/>
  <c r="CU13" i="12"/>
  <c r="CU14" i="12"/>
  <c r="CU15" i="12"/>
  <c r="CU16" i="12"/>
  <c r="CU17" i="12"/>
  <c r="CV2" i="12"/>
  <c r="C100" i="19"/>
  <c r="G100" i="19"/>
  <c r="H100" i="19" s="1"/>
  <c r="D100" i="19"/>
  <c r="B101" i="19"/>
  <c r="CV68" i="12" l="1"/>
  <c r="CV69" i="12"/>
  <c r="CV70" i="12"/>
  <c r="CV71" i="12"/>
  <c r="CV72" i="12"/>
  <c r="CV73" i="12"/>
  <c r="CV74" i="12"/>
  <c r="CV75" i="12"/>
  <c r="CV76" i="12"/>
  <c r="CV77" i="12"/>
  <c r="CV78" i="12"/>
  <c r="CV43" i="12"/>
  <c r="CV44" i="12"/>
  <c r="CV45" i="12"/>
  <c r="CV46" i="12"/>
  <c r="CV47" i="12"/>
  <c r="CV48" i="12"/>
  <c r="CV49" i="12"/>
  <c r="CV50" i="12"/>
  <c r="CV51" i="12"/>
  <c r="CV52" i="12"/>
  <c r="CV53" i="12"/>
  <c r="CV54" i="12"/>
  <c r="CV55" i="12"/>
  <c r="CV56" i="12"/>
  <c r="CV57" i="12"/>
  <c r="CV58" i="12"/>
  <c r="CV59" i="12"/>
  <c r="CV60" i="12"/>
  <c r="CV61" i="12"/>
  <c r="CV62" i="12"/>
  <c r="CV63" i="12"/>
  <c r="CV64" i="12"/>
  <c r="CV65" i="12"/>
  <c r="CV66" i="12"/>
  <c r="CV67" i="12"/>
  <c r="CV40" i="12"/>
  <c r="CV42" i="12"/>
  <c r="CV41" i="12"/>
  <c r="CV38" i="12"/>
  <c r="CV39" i="12"/>
  <c r="CV36" i="12"/>
  <c r="CV37" i="12"/>
  <c r="CV33" i="12"/>
  <c r="CV34" i="12"/>
  <c r="CV35" i="12"/>
  <c r="CV31" i="12"/>
  <c r="CV32" i="12"/>
  <c r="CV29" i="12"/>
  <c r="CV30" i="12"/>
  <c r="CV24" i="12"/>
  <c r="CV25" i="12"/>
  <c r="CV26" i="12"/>
  <c r="CV27" i="12"/>
  <c r="CV28" i="12"/>
  <c r="CV18" i="12"/>
  <c r="CV19" i="12"/>
  <c r="CV20" i="12"/>
  <c r="CV21" i="12"/>
  <c r="CV22" i="12"/>
  <c r="CV23" i="12"/>
  <c r="CV4" i="12"/>
  <c r="CV5" i="12"/>
  <c r="CV6" i="12"/>
  <c r="CV7" i="12"/>
  <c r="CV8" i="12"/>
  <c r="CV9" i="12"/>
  <c r="CV10" i="12"/>
  <c r="CV11" i="12"/>
  <c r="CV12" i="12"/>
  <c r="CV13" i="12"/>
  <c r="CV14" i="12"/>
  <c r="CV15" i="12"/>
  <c r="CV16" i="12"/>
  <c r="CV17" i="12"/>
  <c r="CW2" i="12"/>
  <c r="B102" i="19"/>
  <c r="G101" i="19"/>
  <c r="H101" i="19" s="1"/>
  <c r="D101" i="19"/>
  <c r="C101" i="19"/>
  <c r="CW68" i="12" l="1"/>
  <c r="CW69" i="12"/>
  <c r="CW70" i="12"/>
  <c r="CW71" i="12"/>
  <c r="CW72" i="12"/>
  <c r="CW73" i="12"/>
  <c r="CW74" i="12"/>
  <c r="CW75" i="12"/>
  <c r="CW76" i="12"/>
  <c r="CW77" i="12"/>
  <c r="CW78" i="12"/>
  <c r="CW43" i="12"/>
  <c r="CW44" i="12"/>
  <c r="CW45" i="12"/>
  <c r="CW46" i="12"/>
  <c r="CW47" i="12"/>
  <c r="CW48" i="12"/>
  <c r="CW49" i="12"/>
  <c r="CW50" i="12"/>
  <c r="CW51" i="12"/>
  <c r="CW52" i="12"/>
  <c r="CW53" i="12"/>
  <c r="CW54" i="12"/>
  <c r="CW55" i="12"/>
  <c r="CW56" i="12"/>
  <c r="CW57" i="12"/>
  <c r="CW58" i="12"/>
  <c r="CW59" i="12"/>
  <c r="CW60" i="12"/>
  <c r="CW61" i="12"/>
  <c r="CW62" i="12"/>
  <c r="CW63" i="12"/>
  <c r="CW64" i="12"/>
  <c r="CW65" i="12"/>
  <c r="CW66" i="12"/>
  <c r="CW67" i="12"/>
  <c r="CW40" i="12"/>
  <c r="CW41" i="12"/>
  <c r="CW42" i="12"/>
  <c r="CW38" i="12"/>
  <c r="CW39" i="12"/>
  <c r="CW36" i="12"/>
  <c r="CW37" i="12"/>
  <c r="CW33" i="12"/>
  <c r="CW34" i="12"/>
  <c r="CW35" i="12"/>
  <c r="CW31" i="12"/>
  <c r="CW32" i="12"/>
  <c r="CW29" i="12"/>
  <c r="CW30" i="12"/>
  <c r="CW24" i="12"/>
  <c r="CW25" i="12"/>
  <c r="CW26" i="12"/>
  <c r="CW27" i="12"/>
  <c r="CW28" i="12"/>
  <c r="CW18" i="12"/>
  <c r="CW19" i="12"/>
  <c r="CW20" i="12"/>
  <c r="CW21" i="12"/>
  <c r="CW22" i="12"/>
  <c r="CW23" i="12"/>
  <c r="CW4" i="12"/>
  <c r="CW5" i="12"/>
  <c r="CW6" i="12"/>
  <c r="CW7" i="12"/>
  <c r="CW8" i="12"/>
  <c r="CW9" i="12"/>
  <c r="CW10" i="12"/>
  <c r="CW11" i="12"/>
  <c r="CW12" i="12"/>
  <c r="CW13" i="12"/>
  <c r="CW14" i="12"/>
  <c r="CW15" i="12"/>
  <c r="CW16" i="12"/>
  <c r="CW17" i="12"/>
  <c r="CX2" i="12"/>
  <c r="C102" i="19"/>
  <c r="B103" i="19"/>
  <c r="G102" i="19"/>
  <c r="H102" i="19" s="1"/>
  <c r="D102" i="19"/>
  <c r="CX68" i="12" l="1"/>
  <c r="CX69" i="12"/>
  <c r="CX70" i="12"/>
  <c r="CX71" i="12"/>
  <c r="CX72" i="12"/>
  <c r="CX73" i="12"/>
  <c r="CX74" i="12"/>
  <c r="CX75" i="12"/>
  <c r="CX76" i="12"/>
  <c r="CX77" i="12"/>
  <c r="CX78" i="12"/>
  <c r="CX43" i="12"/>
  <c r="CX44" i="12"/>
  <c r="CX45" i="12"/>
  <c r="CX46" i="12"/>
  <c r="CX47" i="12"/>
  <c r="CX48" i="12"/>
  <c r="CX49" i="12"/>
  <c r="CX50" i="12"/>
  <c r="CX51" i="12"/>
  <c r="CX52" i="12"/>
  <c r="CX53" i="12"/>
  <c r="CX54" i="12"/>
  <c r="CX55" i="12"/>
  <c r="CX56" i="12"/>
  <c r="CX57" i="12"/>
  <c r="CX58" i="12"/>
  <c r="CX59" i="12"/>
  <c r="CX60" i="12"/>
  <c r="CX61" i="12"/>
  <c r="CX62" i="12"/>
  <c r="CX63" i="12"/>
  <c r="CX64" i="12"/>
  <c r="CX65" i="12"/>
  <c r="CX66" i="12"/>
  <c r="CX67" i="12"/>
  <c r="CX40" i="12"/>
  <c r="CX41" i="12"/>
  <c r="CX42" i="12"/>
  <c r="CX38" i="12"/>
  <c r="CX39" i="12"/>
  <c r="CX36" i="12"/>
  <c r="CX37" i="12"/>
  <c r="CX33" i="12"/>
  <c r="CX34" i="12"/>
  <c r="CX35" i="12"/>
  <c r="CX31" i="12"/>
  <c r="CX32" i="12"/>
  <c r="CX29" i="12"/>
  <c r="CX30" i="12"/>
  <c r="CX24" i="12"/>
  <c r="CX25" i="12"/>
  <c r="CX26" i="12"/>
  <c r="CX27" i="12"/>
  <c r="CX28" i="12"/>
  <c r="CX18" i="12"/>
  <c r="CX19" i="12"/>
  <c r="CX20" i="12"/>
  <c r="CX21" i="12"/>
  <c r="CX22" i="12"/>
  <c r="CX23" i="12"/>
  <c r="CX4" i="12"/>
  <c r="CX5" i="12"/>
  <c r="CX6" i="12"/>
  <c r="CX7" i="12"/>
  <c r="CX8" i="12"/>
  <c r="CX9" i="12"/>
  <c r="CX10" i="12"/>
  <c r="CX11" i="12"/>
  <c r="CX12" i="12"/>
  <c r="CX13" i="12"/>
  <c r="CX14" i="12"/>
  <c r="CX15" i="12"/>
  <c r="CX16" i="12"/>
  <c r="CX17" i="12"/>
  <c r="CY2" i="12"/>
  <c r="B104" i="19"/>
  <c r="G103" i="19"/>
  <c r="H103" i="19" s="1"/>
  <c r="D103" i="19"/>
  <c r="C103" i="19"/>
  <c r="CY68" i="12" l="1"/>
  <c r="CY69" i="12"/>
  <c r="CY70" i="12"/>
  <c r="CY71" i="12"/>
  <c r="CY72" i="12"/>
  <c r="CY73" i="12"/>
  <c r="CY74" i="12"/>
  <c r="CY75" i="12"/>
  <c r="CY76" i="12"/>
  <c r="CY77" i="12"/>
  <c r="CY78" i="12"/>
  <c r="CY43" i="12"/>
  <c r="CY44" i="12"/>
  <c r="CY45" i="12"/>
  <c r="CY46" i="12"/>
  <c r="CY47" i="12"/>
  <c r="CY48" i="12"/>
  <c r="CY49" i="12"/>
  <c r="CY50" i="12"/>
  <c r="CY51" i="12"/>
  <c r="CY52" i="12"/>
  <c r="CY53" i="12"/>
  <c r="CY54" i="12"/>
  <c r="CY55" i="12"/>
  <c r="CY56" i="12"/>
  <c r="CY57" i="12"/>
  <c r="CY58" i="12"/>
  <c r="CY59" i="12"/>
  <c r="CY60" i="12"/>
  <c r="CY61" i="12"/>
  <c r="CY62" i="12"/>
  <c r="CY63" i="12"/>
  <c r="CY64" i="12"/>
  <c r="CY65" i="12"/>
  <c r="CY66" i="12"/>
  <c r="CY67" i="12"/>
  <c r="CY40" i="12"/>
  <c r="CY41" i="12"/>
  <c r="CY42" i="12"/>
  <c r="CY38" i="12"/>
  <c r="CY39" i="12"/>
  <c r="CY36" i="12"/>
  <c r="CY37" i="12"/>
  <c r="CY33" i="12"/>
  <c r="CY34" i="12"/>
  <c r="CY35" i="12"/>
  <c r="CY31" i="12"/>
  <c r="CY32" i="12"/>
  <c r="CY29" i="12"/>
  <c r="CY30" i="12"/>
  <c r="CY24" i="12"/>
  <c r="CY25" i="12"/>
  <c r="CY26" i="12"/>
  <c r="CY27" i="12"/>
  <c r="CY28" i="12"/>
  <c r="CY18" i="12"/>
  <c r="CY19" i="12"/>
  <c r="CY20" i="12"/>
  <c r="CY21" i="12"/>
  <c r="CY22" i="12"/>
  <c r="CY23" i="12"/>
  <c r="CY4" i="12"/>
  <c r="CY5" i="12"/>
  <c r="CY6" i="12"/>
  <c r="CY7" i="12"/>
  <c r="CY8" i="12"/>
  <c r="CY9" i="12"/>
  <c r="CY10" i="12"/>
  <c r="CY11" i="12"/>
  <c r="CY12" i="12"/>
  <c r="CY13" i="12"/>
  <c r="CY14" i="12"/>
  <c r="CY15" i="12"/>
  <c r="CY16" i="12"/>
  <c r="CY17" i="12"/>
  <c r="CZ2" i="12"/>
  <c r="C104" i="19"/>
  <c r="B105" i="19"/>
  <c r="D104" i="19"/>
  <c r="G104" i="19"/>
  <c r="H104" i="19" s="1"/>
  <c r="CZ68" i="12" l="1"/>
  <c r="CZ69" i="12"/>
  <c r="CZ70" i="12"/>
  <c r="CZ71" i="12"/>
  <c r="CZ72" i="12"/>
  <c r="CZ73" i="12"/>
  <c r="CZ74" i="12"/>
  <c r="CZ75" i="12"/>
  <c r="CZ76" i="12"/>
  <c r="CZ77" i="12"/>
  <c r="CZ78" i="12"/>
  <c r="CZ43" i="12"/>
  <c r="CZ44" i="12"/>
  <c r="CZ45" i="12"/>
  <c r="CZ46" i="12"/>
  <c r="CZ47" i="12"/>
  <c r="CZ48" i="12"/>
  <c r="CZ49" i="12"/>
  <c r="CZ50" i="12"/>
  <c r="CZ51" i="12"/>
  <c r="CZ52" i="12"/>
  <c r="CZ53" i="12"/>
  <c r="CZ54" i="12"/>
  <c r="CZ55" i="12"/>
  <c r="CZ56" i="12"/>
  <c r="CZ57" i="12"/>
  <c r="CZ58" i="12"/>
  <c r="CZ59" i="12"/>
  <c r="CZ60" i="12"/>
  <c r="CZ61" i="12"/>
  <c r="CZ62" i="12"/>
  <c r="CZ63" i="12"/>
  <c r="CZ64" i="12"/>
  <c r="CZ65" i="12"/>
  <c r="CZ66" i="12"/>
  <c r="CZ67" i="12"/>
  <c r="CZ40" i="12"/>
  <c r="CZ41" i="12"/>
  <c r="CZ42" i="12"/>
  <c r="CZ38" i="12"/>
  <c r="CZ39" i="12"/>
  <c r="CZ36" i="12"/>
  <c r="CZ37" i="12"/>
  <c r="CZ33" i="12"/>
  <c r="CZ34" i="12"/>
  <c r="CZ35" i="12"/>
  <c r="CZ31" i="12"/>
  <c r="CZ32" i="12"/>
  <c r="CZ29" i="12"/>
  <c r="CZ30" i="12"/>
  <c r="CZ24" i="12"/>
  <c r="CZ25" i="12"/>
  <c r="CZ26" i="12"/>
  <c r="CZ27" i="12"/>
  <c r="CZ28" i="12"/>
  <c r="CZ18" i="12"/>
  <c r="CZ19" i="12"/>
  <c r="CZ20" i="12"/>
  <c r="CZ21" i="12"/>
  <c r="CZ22" i="12"/>
  <c r="CZ23" i="12"/>
  <c r="CZ4" i="12"/>
  <c r="CZ5" i="12"/>
  <c r="CZ6" i="12"/>
  <c r="CZ7" i="12"/>
  <c r="CZ8" i="12"/>
  <c r="CZ9" i="12"/>
  <c r="CZ10" i="12"/>
  <c r="CZ11" i="12"/>
  <c r="CZ12" i="12"/>
  <c r="CZ13" i="12"/>
  <c r="CZ14" i="12"/>
  <c r="CZ15" i="12"/>
  <c r="CZ16" i="12"/>
  <c r="CZ17" i="12"/>
  <c r="DA2" i="12"/>
  <c r="B106" i="19"/>
  <c r="D105" i="19"/>
  <c r="C105" i="19"/>
  <c r="G105" i="19"/>
  <c r="H105" i="19" s="1"/>
  <c r="DA68" i="12" l="1"/>
  <c r="DA69" i="12"/>
  <c r="DA70" i="12"/>
  <c r="DA71" i="12"/>
  <c r="DA72" i="12"/>
  <c r="DA73" i="12"/>
  <c r="DA74" i="12"/>
  <c r="DA75" i="12"/>
  <c r="DA76" i="12"/>
  <c r="DA77" i="12"/>
  <c r="DA78" i="12"/>
  <c r="DA43" i="12"/>
  <c r="DA44" i="12"/>
  <c r="DA45" i="12"/>
  <c r="DA46" i="12"/>
  <c r="DA47" i="12"/>
  <c r="DA48" i="12"/>
  <c r="DA49" i="12"/>
  <c r="DA50" i="12"/>
  <c r="DA51" i="12"/>
  <c r="DA52" i="12"/>
  <c r="DA53" i="12"/>
  <c r="DA54" i="12"/>
  <c r="DA55" i="12"/>
  <c r="DA56" i="12"/>
  <c r="DA57" i="12"/>
  <c r="DA58" i="12"/>
  <c r="DA59" i="12"/>
  <c r="DA60" i="12"/>
  <c r="DA61" i="12"/>
  <c r="DA62" i="12"/>
  <c r="DA63" i="12"/>
  <c r="DA64" i="12"/>
  <c r="DA65" i="12"/>
  <c r="DA66" i="12"/>
  <c r="DA67" i="12"/>
  <c r="DA40" i="12"/>
  <c r="DA42" i="12"/>
  <c r="DA41" i="12"/>
  <c r="DA38" i="12"/>
  <c r="DA39" i="12"/>
  <c r="DA36" i="12"/>
  <c r="DA37" i="12"/>
  <c r="DA33" i="12"/>
  <c r="DA34" i="12"/>
  <c r="DA35" i="12"/>
  <c r="DA31" i="12"/>
  <c r="DA32" i="12"/>
  <c r="DA29" i="12"/>
  <c r="DA30" i="12"/>
  <c r="DA24" i="12"/>
  <c r="DA25" i="12"/>
  <c r="DA26" i="12"/>
  <c r="DA27" i="12"/>
  <c r="DA28" i="12"/>
  <c r="DA18" i="12"/>
  <c r="DA19" i="12"/>
  <c r="DA20" i="12"/>
  <c r="DA21" i="12"/>
  <c r="DA22" i="12"/>
  <c r="DA23" i="12"/>
  <c r="DA4" i="12"/>
  <c r="DA5" i="12"/>
  <c r="DA6" i="12"/>
  <c r="DA7" i="12"/>
  <c r="DA8" i="12"/>
  <c r="DA9" i="12"/>
  <c r="DA10" i="12"/>
  <c r="DA11" i="12"/>
  <c r="DA12" i="12"/>
  <c r="DA13" i="12"/>
  <c r="DA14" i="12"/>
  <c r="DA15" i="12"/>
  <c r="DA16" i="12"/>
  <c r="DA17" i="12"/>
  <c r="DB2" i="12"/>
  <c r="C106" i="19"/>
  <c r="G106" i="19"/>
  <c r="H106" i="19" s="1"/>
  <c r="D106" i="19"/>
  <c r="B107" i="19"/>
  <c r="DB68" i="12" l="1"/>
  <c r="DB69" i="12"/>
  <c r="DB70" i="12"/>
  <c r="DB71" i="12"/>
  <c r="DB72" i="12"/>
  <c r="DB73" i="12"/>
  <c r="DB74" i="12"/>
  <c r="DB75" i="12"/>
  <c r="DB76" i="12"/>
  <c r="DB77" i="12"/>
  <c r="DB78" i="12"/>
  <c r="DB43" i="12"/>
  <c r="DB44" i="12"/>
  <c r="DB45" i="12"/>
  <c r="DB46" i="12"/>
  <c r="DB47" i="12"/>
  <c r="DB48" i="12"/>
  <c r="DB49" i="12"/>
  <c r="DB50" i="12"/>
  <c r="DB51" i="12"/>
  <c r="DB52" i="12"/>
  <c r="DB53" i="12"/>
  <c r="DB54" i="12"/>
  <c r="DB55" i="12"/>
  <c r="DB56" i="12"/>
  <c r="DB57" i="12"/>
  <c r="DB58" i="12"/>
  <c r="DB59" i="12"/>
  <c r="DB60" i="12"/>
  <c r="DB61" i="12"/>
  <c r="DB62" i="12"/>
  <c r="DB63" i="12"/>
  <c r="DB64" i="12"/>
  <c r="DB65" i="12"/>
  <c r="DB66" i="12"/>
  <c r="DB67" i="12"/>
  <c r="DB40" i="12"/>
  <c r="DB41" i="12"/>
  <c r="DB42" i="12"/>
  <c r="DB38" i="12"/>
  <c r="DB39" i="12"/>
  <c r="DB36" i="12"/>
  <c r="DB37" i="12"/>
  <c r="DB33" i="12"/>
  <c r="DB34" i="12"/>
  <c r="DB35" i="12"/>
  <c r="DB31" i="12"/>
  <c r="DB32" i="12"/>
  <c r="DB29" i="12"/>
  <c r="DB30" i="12"/>
  <c r="DB24" i="12"/>
  <c r="DB25" i="12"/>
  <c r="DB26" i="12"/>
  <c r="DB27" i="12"/>
  <c r="DB28" i="12"/>
  <c r="DB18" i="12"/>
  <c r="DB19" i="12"/>
  <c r="DB20" i="12"/>
  <c r="DB21" i="12"/>
  <c r="DB22" i="12"/>
  <c r="DB23" i="12"/>
  <c r="DB4" i="12"/>
  <c r="DB5" i="12"/>
  <c r="DB6" i="12"/>
  <c r="DB7" i="12"/>
  <c r="DB8" i="12"/>
  <c r="DB9" i="12"/>
  <c r="DB10" i="12"/>
  <c r="DB11" i="12"/>
  <c r="DB12" i="12"/>
  <c r="DB13" i="12"/>
  <c r="DB14" i="12"/>
  <c r="DB15" i="12"/>
  <c r="DB16" i="12"/>
  <c r="DB17" i="12"/>
  <c r="DC2" i="12"/>
  <c r="B108" i="19"/>
  <c r="G107" i="19"/>
  <c r="H107" i="19" s="1"/>
  <c r="D107" i="19"/>
  <c r="C107" i="19"/>
  <c r="DC68" i="12" l="1"/>
  <c r="DC69" i="12"/>
  <c r="DC70" i="12"/>
  <c r="DC71" i="12"/>
  <c r="DC72" i="12"/>
  <c r="DC73" i="12"/>
  <c r="DC74" i="12"/>
  <c r="DC75" i="12"/>
  <c r="DC76" i="12"/>
  <c r="DC77" i="12"/>
  <c r="DC78" i="12"/>
  <c r="DC43" i="12"/>
  <c r="DC44" i="12"/>
  <c r="DC45" i="12"/>
  <c r="DC46" i="12"/>
  <c r="DC47" i="12"/>
  <c r="DC48" i="12"/>
  <c r="DC49" i="12"/>
  <c r="DC50" i="12"/>
  <c r="DC51" i="12"/>
  <c r="DC52" i="12"/>
  <c r="DC53" i="12"/>
  <c r="DC54" i="12"/>
  <c r="DC55" i="12"/>
  <c r="DC56" i="12"/>
  <c r="DC57" i="12"/>
  <c r="DC58" i="12"/>
  <c r="DC59" i="12"/>
  <c r="DC60" i="12"/>
  <c r="DC61" i="12"/>
  <c r="DC62" i="12"/>
  <c r="DC63" i="12"/>
  <c r="DC64" i="12"/>
  <c r="DC65" i="12"/>
  <c r="DC66" i="12"/>
  <c r="DC67" i="12"/>
  <c r="DC40" i="12"/>
  <c r="DC42" i="12"/>
  <c r="DC41" i="12"/>
  <c r="DC38" i="12"/>
  <c r="DC39" i="12"/>
  <c r="DC36" i="12"/>
  <c r="DC37" i="12"/>
  <c r="DC33" i="12"/>
  <c r="DC34" i="12"/>
  <c r="DC35" i="12"/>
  <c r="DC31" i="12"/>
  <c r="DC32" i="12"/>
  <c r="DC29" i="12"/>
  <c r="DC30" i="12"/>
  <c r="DC24" i="12"/>
  <c r="DC25" i="12"/>
  <c r="DC26" i="12"/>
  <c r="DC27" i="12"/>
  <c r="DC28" i="12"/>
  <c r="DC18" i="12"/>
  <c r="DC19" i="12"/>
  <c r="DC20" i="12"/>
  <c r="DC21" i="12"/>
  <c r="DC22" i="12"/>
  <c r="DC23" i="12"/>
  <c r="DC4" i="12"/>
  <c r="DC5" i="12"/>
  <c r="DC6" i="12"/>
  <c r="DC7" i="12"/>
  <c r="DC8" i="12"/>
  <c r="DC9" i="12"/>
  <c r="DC10" i="12"/>
  <c r="DC11" i="12"/>
  <c r="DC12" i="12"/>
  <c r="DC13" i="12"/>
  <c r="DC14" i="12"/>
  <c r="DC15" i="12"/>
  <c r="DC16" i="12"/>
  <c r="DC17" i="12"/>
  <c r="DD2" i="12"/>
  <c r="C108" i="19"/>
  <c r="B109" i="19"/>
  <c r="G108" i="19"/>
  <c r="H108" i="19" s="1"/>
  <c r="D108" i="19"/>
  <c r="DD68" i="12" l="1"/>
  <c r="DD69" i="12"/>
  <c r="DD70" i="12"/>
  <c r="DD71" i="12"/>
  <c r="DD72" i="12"/>
  <c r="DD73" i="12"/>
  <c r="DD74" i="12"/>
  <c r="DD75" i="12"/>
  <c r="DD76" i="12"/>
  <c r="DD77" i="12"/>
  <c r="DD78" i="12"/>
  <c r="DD43" i="12"/>
  <c r="DD44" i="12"/>
  <c r="DD45" i="12"/>
  <c r="DD46" i="12"/>
  <c r="DD47" i="12"/>
  <c r="DD48" i="12"/>
  <c r="DD49" i="12"/>
  <c r="DD50" i="12"/>
  <c r="DD51" i="12"/>
  <c r="DD52" i="12"/>
  <c r="DD53" i="12"/>
  <c r="DD54" i="12"/>
  <c r="DD55" i="12"/>
  <c r="DD56" i="12"/>
  <c r="DD57" i="12"/>
  <c r="DD58" i="12"/>
  <c r="DD59" i="12"/>
  <c r="DD60" i="12"/>
  <c r="DD61" i="12"/>
  <c r="DD62" i="12"/>
  <c r="DD63" i="12"/>
  <c r="DD64" i="12"/>
  <c r="DD65" i="12"/>
  <c r="DD66" i="12"/>
  <c r="DD67" i="12"/>
  <c r="DD40" i="12"/>
  <c r="DD41" i="12"/>
  <c r="DD42" i="12"/>
  <c r="DD38" i="12"/>
  <c r="DD39" i="12"/>
  <c r="DD36" i="12"/>
  <c r="DD37" i="12"/>
  <c r="DD33" i="12"/>
  <c r="DD34" i="12"/>
  <c r="DD35" i="12"/>
  <c r="DD31" i="12"/>
  <c r="DD32" i="12"/>
  <c r="DD29" i="12"/>
  <c r="DD30" i="12"/>
  <c r="DD24" i="12"/>
  <c r="DD25" i="12"/>
  <c r="DD26" i="12"/>
  <c r="DD27" i="12"/>
  <c r="DD28" i="12"/>
  <c r="DD18" i="12"/>
  <c r="DD19" i="12"/>
  <c r="DD20" i="12"/>
  <c r="DD21" i="12"/>
  <c r="DD22" i="12"/>
  <c r="DD23" i="12"/>
  <c r="DD4" i="12"/>
  <c r="DD5" i="12"/>
  <c r="DD6" i="12"/>
  <c r="DD7" i="12"/>
  <c r="DD8" i="12"/>
  <c r="DD9" i="12"/>
  <c r="DD10" i="12"/>
  <c r="DD11" i="12"/>
  <c r="DD12" i="12"/>
  <c r="DD13" i="12"/>
  <c r="DD14" i="12"/>
  <c r="DD15" i="12"/>
  <c r="DD16" i="12"/>
  <c r="DD17" i="12"/>
  <c r="DE2" i="12"/>
  <c r="B110" i="19"/>
  <c r="G109" i="19"/>
  <c r="H109" i="19" s="1"/>
  <c r="D109" i="19"/>
  <c r="C109" i="19"/>
  <c r="DE68" i="12" l="1"/>
  <c r="DE69" i="12"/>
  <c r="DE70" i="12"/>
  <c r="DE71" i="12"/>
  <c r="DE72" i="12"/>
  <c r="DE73" i="12"/>
  <c r="DE74" i="12"/>
  <c r="DE75" i="12"/>
  <c r="DE76" i="12"/>
  <c r="DE77" i="12"/>
  <c r="DE78" i="12"/>
  <c r="DE43" i="12"/>
  <c r="DE44" i="12"/>
  <c r="DE45" i="12"/>
  <c r="DE46" i="12"/>
  <c r="DE47" i="12"/>
  <c r="DE48" i="12"/>
  <c r="DE49" i="12"/>
  <c r="DE50" i="12"/>
  <c r="DE51" i="12"/>
  <c r="DE52" i="12"/>
  <c r="DE53" i="12"/>
  <c r="DE54" i="12"/>
  <c r="DE55" i="12"/>
  <c r="DE56" i="12"/>
  <c r="DE57" i="12"/>
  <c r="DE58" i="12"/>
  <c r="DE59" i="12"/>
  <c r="DE60" i="12"/>
  <c r="DE61" i="12"/>
  <c r="DE62" i="12"/>
  <c r="DE63" i="12"/>
  <c r="DE64" i="12"/>
  <c r="DE65" i="12"/>
  <c r="DE66" i="12"/>
  <c r="DE67" i="12"/>
  <c r="DE40" i="12"/>
  <c r="DE42" i="12"/>
  <c r="DE41" i="12"/>
  <c r="DE38" i="12"/>
  <c r="DE39" i="12"/>
  <c r="DE36" i="12"/>
  <c r="DE37" i="12"/>
  <c r="DE33" i="12"/>
  <c r="DE34" i="12"/>
  <c r="DE35" i="12"/>
  <c r="DE31" i="12"/>
  <c r="DE32" i="12"/>
  <c r="DE29" i="12"/>
  <c r="DE30" i="12"/>
  <c r="DE24" i="12"/>
  <c r="DE25" i="12"/>
  <c r="DE26" i="12"/>
  <c r="DE27" i="12"/>
  <c r="DE28" i="12"/>
  <c r="DE18" i="12"/>
  <c r="DE19" i="12"/>
  <c r="DE20" i="12"/>
  <c r="DE21" i="12"/>
  <c r="DE22" i="12"/>
  <c r="DE23" i="12"/>
  <c r="DE4" i="12"/>
  <c r="DE5" i="12"/>
  <c r="DE6" i="12"/>
  <c r="DE7" i="12"/>
  <c r="DE8" i="12"/>
  <c r="DE9" i="12"/>
  <c r="DE10" i="12"/>
  <c r="DE11" i="12"/>
  <c r="DE12" i="12"/>
  <c r="DE13" i="12"/>
  <c r="DE14" i="12"/>
  <c r="DE15" i="12"/>
  <c r="DE16" i="12"/>
  <c r="DE17" i="12"/>
  <c r="DF2" i="12"/>
  <c r="C110" i="19"/>
  <c r="D110" i="19"/>
  <c r="B111" i="19"/>
  <c r="G110" i="19"/>
  <c r="H110" i="19" s="1"/>
  <c r="DF68" i="12" l="1"/>
  <c r="DF69" i="12"/>
  <c r="DF70" i="12"/>
  <c r="DF71" i="12"/>
  <c r="DF72" i="12"/>
  <c r="DF73" i="12"/>
  <c r="DF74" i="12"/>
  <c r="DF75" i="12"/>
  <c r="DF76" i="12"/>
  <c r="DF77" i="12"/>
  <c r="DF78" i="12"/>
  <c r="DF43" i="12"/>
  <c r="DF44" i="12"/>
  <c r="DF45" i="12"/>
  <c r="DF46" i="12"/>
  <c r="DF47" i="12"/>
  <c r="DF48" i="12"/>
  <c r="DF49" i="12"/>
  <c r="DF50" i="12"/>
  <c r="DF51" i="12"/>
  <c r="DF52" i="12"/>
  <c r="DF53" i="12"/>
  <c r="DF54" i="12"/>
  <c r="DF55" i="12"/>
  <c r="DF56" i="12"/>
  <c r="DF57" i="12"/>
  <c r="DF58" i="12"/>
  <c r="DF59" i="12"/>
  <c r="DF60" i="12"/>
  <c r="DF61" i="12"/>
  <c r="DF62" i="12"/>
  <c r="DF63" i="12"/>
  <c r="DF64" i="12"/>
  <c r="DF65" i="12"/>
  <c r="DF66" i="12"/>
  <c r="DF67" i="12"/>
  <c r="DF40" i="12"/>
  <c r="DF41" i="12"/>
  <c r="DF42" i="12"/>
  <c r="DF38" i="12"/>
  <c r="DF39" i="12"/>
  <c r="DF36" i="12"/>
  <c r="DF37" i="12"/>
  <c r="DF33" i="12"/>
  <c r="DF34" i="12"/>
  <c r="DF35" i="12"/>
  <c r="DF31" i="12"/>
  <c r="DF32" i="12"/>
  <c r="DF29" i="12"/>
  <c r="DF30" i="12"/>
  <c r="DF24" i="12"/>
  <c r="DF25" i="12"/>
  <c r="DF26" i="12"/>
  <c r="DF27" i="12"/>
  <c r="DF28" i="12"/>
  <c r="DF18" i="12"/>
  <c r="DF19" i="12"/>
  <c r="DF20" i="12"/>
  <c r="DF21" i="12"/>
  <c r="DF22" i="12"/>
  <c r="DF23" i="12"/>
  <c r="DF4" i="12"/>
  <c r="DF5" i="12"/>
  <c r="DF6" i="12"/>
  <c r="DF7" i="12"/>
  <c r="DF8" i="12"/>
  <c r="DF9" i="12"/>
  <c r="DF10" i="12"/>
  <c r="DF11" i="12"/>
  <c r="DF12" i="12"/>
  <c r="DF13" i="12"/>
  <c r="DF14" i="12"/>
  <c r="DF15" i="12"/>
  <c r="DF16" i="12"/>
  <c r="DF17" i="12"/>
  <c r="DG2" i="12"/>
  <c r="B112" i="19"/>
  <c r="D111" i="19"/>
  <c r="C111" i="19"/>
  <c r="G111" i="19"/>
  <c r="H111" i="19" s="1"/>
  <c r="DG68" i="12" l="1"/>
  <c r="DG69" i="12"/>
  <c r="DG70" i="12"/>
  <c r="DG71" i="12"/>
  <c r="DG72" i="12"/>
  <c r="DG73" i="12"/>
  <c r="DG74" i="12"/>
  <c r="DG75" i="12"/>
  <c r="DG76" i="12"/>
  <c r="DG77" i="12"/>
  <c r="DG78" i="12"/>
  <c r="DG43" i="12"/>
  <c r="DG44" i="12"/>
  <c r="DG45" i="12"/>
  <c r="DG46" i="12"/>
  <c r="DG47" i="12"/>
  <c r="DG48" i="12"/>
  <c r="DG49" i="12"/>
  <c r="DG50" i="12"/>
  <c r="DG51" i="12"/>
  <c r="DG52" i="12"/>
  <c r="DG53" i="12"/>
  <c r="DG54" i="12"/>
  <c r="DG55" i="12"/>
  <c r="DG56" i="12"/>
  <c r="DG57" i="12"/>
  <c r="DG58" i="12"/>
  <c r="DG59" i="12"/>
  <c r="DG60" i="12"/>
  <c r="DG61" i="12"/>
  <c r="DG62" i="12"/>
  <c r="DG63" i="12"/>
  <c r="DG64" i="12"/>
  <c r="DG65" i="12"/>
  <c r="DG66" i="12"/>
  <c r="DG67" i="12"/>
  <c r="DG40" i="12"/>
  <c r="DG42" i="12"/>
  <c r="DG41" i="12"/>
  <c r="DG38" i="12"/>
  <c r="DG39" i="12"/>
  <c r="DG36" i="12"/>
  <c r="DG37" i="12"/>
  <c r="DG33" i="12"/>
  <c r="DG34" i="12"/>
  <c r="DG35" i="12"/>
  <c r="DG31" i="12"/>
  <c r="DG32" i="12"/>
  <c r="DG29" i="12"/>
  <c r="DG30" i="12"/>
  <c r="DG24" i="12"/>
  <c r="DG25" i="12"/>
  <c r="DG26" i="12"/>
  <c r="DG27" i="12"/>
  <c r="DG28" i="12"/>
  <c r="DG18" i="12"/>
  <c r="DG19" i="12"/>
  <c r="DG20" i="12"/>
  <c r="DG21" i="12"/>
  <c r="DG22" i="12"/>
  <c r="DG23" i="12"/>
  <c r="DG4" i="12"/>
  <c r="DG5" i="12"/>
  <c r="DG6" i="12"/>
  <c r="DG7" i="12"/>
  <c r="DG8" i="12"/>
  <c r="DG9" i="12"/>
  <c r="DG10" i="12"/>
  <c r="DG11" i="12"/>
  <c r="DG12" i="12"/>
  <c r="DG13" i="12"/>
  <c r="DG14" i="12"/>
  <c r="DG15" i="12"/>
  <c r="DG16" i="12"/>
  <c r="DG17" i="12"/>
  <c r="DH2" i="12"/>
  <c r="C112" i="19"/>
  <c r="B113" i="19"/>
  <c r="G112" i="19"/>
  <c r="H112" i="19" s="1"/>
  <c r="D112" i="19"/>
  <c r="DH68" i="12" l="1"/>
  <c r="DH69" i="12"/>
  <c r="DH70" i="12"/>
  <c r="DH71" i="12"/>
  <c r="DH72" i="12"/>
  <c r="DH73" i="12"/>
  <c r="DH74" i="12"/>
  <c r="DH75" i="12"/>
  <c r="DH76" i="12"/>
  <c r="DH77" i="12"/>
  <c r="DH78" i="12"/>
  <c r="DH43" i="12"/>
  <c r="DH44" i="12"/>
  <c r="DH45" i="12"/>
  <c r="DH46" i="12"/>
  <c r="DH47" i="12"/>
  <c r="DH48" i="12"/>
  <c r="DH49" i="12"/>
  <c r="DH50" i="12"/>
  <c r="DH51" i="12"/>
  <c r="DH52" i="12"/>
  <c r="DH53" i="12"/>
  <c r="DH54" i="12"/>
  <c r="DH55" i="12"/>
  <c r="DH56" i="12"/>
  <c r="DH57" i="12"/>
  <c r="DH58" i="12"/>
  <c r="DH59" i="12"/>
  <c r="DH60" i="12"/>
  <c r="DH61" i="12"/>
  <c r="DH62" i="12"/>
  <c r="DH63" i="12"/>
  <c r="DH64" i="12"/>
  <c r="DH65" i="12"/>
  <c r="DH66" i="12"/>
  <c r="DH67" i="12"/>
  <c r="DH40" i="12"/>
  <c r="DH42" i="12"/>
  <c r="DH41" i="12"/>
  <c r="DH38" i="12"/>
  <c r="DH39" i="12"/>
  <c r="DH36" i="12"/>
  <c r="DH37" i="12"/>
  <c r="DH33" i="12"/>
  <c r="DH34" i="12"/>
  <c r="DH35" i="12"/>
  <c r="DH31" i="12"/>
  <c r="DH32" i="12"/>
  <c r="DH29" i="12"/>
  <c r="DH30" i="12"/>
  <c r="DH24" i="12"/>
  <c r="DH25" i="12"/>
  <c r="DH26" i="12"/>
  <c r="DH27" i="12"/>
  <c r="DH28" i="12"/>
  <c r="DH18" i="12"/>
  <c r="DH19" i="12"/>
  <c r="DH20" i="12"/>
  <c r="DH21" i="12"/>
  <c r="DH22" i="12"/>
  <c r="DH23" i="12"/>
  <c r="DH4" i="12"/>
  <c r="DH5" i="12"/>
  <c r="DH6" i="12"/>
  <c r="DH7" i="12"/>
  <c r="DH8" i="12"/>
  <c r="DH9" i="12"/>
  <c r="DH10" i="12"/>
  <c r="DH11" i="12"/>
  <c r="DH12" i="12"/>
  <c r="DH13" i="12"/>
  <c r="DH14" i="12"/>
  <c r="DH15" i="12"/>
  <c r="DH16" i="12"/>
  <c r="DH17" i="12"/>
  <c r="DI2" i="12"/>
  <c r="B114" i="19"/>
  <c r="G113" i="19"/>
  <c r="H113" i="19" s="1"/>
  <c r="D113" i="19"/>
  <c r="C113" i="19"/>
  <c r="DI68" i="12" l="1"/>
  <c r="DI69" i="12"/>
  <c r="DI70" i="12"/>
  <c r="DI71" i="12"/>
  <c r="DI72" i="12"/>
  <c r="DI73" i="12"/>
  <c r="DI74" i="12"/>
  <c r="DI75" i="12"/>
  <c r="DI76" i="12"/>
  <c r="DI77" i="12"/>
  <c r="DI78" i="12"/>
  <c r="DI43" i="12"/>
  <c r="DI44" i="12"/>
  <c r="DI45" i="12"/>
  <c r="DI46" i="12"/>
  <c r="DI47" i="12"/>
  <c r="DI48" i="12"/>
  <c r="DI49" i="12"/>
  <c r="DI50" i="12"/>
  <c r="DI51" i="12"/>
  <c r="DI52" i="12"/>
  <c r="DI53" i="12"/>
  <c r="DI54" i="12"/>
  <c r="DI55" i="12"/>
  <c r="DI56" i="12"/>
  <c r="DI57" i="12"/>
  <c r="DI58" i="12"/>
  <c r="DI59" i="12"/>
  <c r="DI60" i="12"/>
  <c r="DI61" i="12"/>
  <c r="DI62" i="12"/>
  <c r="DI63" i="12"/>
  <c r="DI64" i="12"/>
  <c r="DI65" i="12"/>
  <c r="DI66" i="12"/>
  <c r="DI67" i="12"/>
  <c r="DI40" i="12"/>
  <c r="DI42" i="12"/>
  <c r="DI41" i="12"/>
  <c r="DI38" i="12"/>
  <c r="DI39" i="12"/>
  <c r="DI36" i="12"/>
  <c r="DI37" i="12"/>
  <c r="DI33" i="12"/>
  <c r="DI34" i="12"/>
  <c r="DI35" i="12"/>
  <c r="DI31" i="12"/>
  <c r="DI32" i="12"/>
  <c r="DI29" i="12"/>
  <c r="DI30" i="12"/>
  <c r="DI24" i="12"/>
  <c r="DI25" i="12"/>
  <c r="DI26" i="12"/>
  <c r="DI27" i="12"/>
  <c r="DI28" i="12"/>
  <c r="DI18" i="12"/>
  <c r="DI19" i="12"/>
  <c r="DI20" i="12"/>
  <c r="DI21" i="12"/>
  <c r="DI22" i="12"/>
  <c r="DI23" i="12"/>
  <c r="DI4" i="12"/>
  <c r="DI5" i="12"/>
  <c r="DI6" i="12"/>
  <c r="DI7" i="12"/>
  <c r="DI8" i="12"/>
  <c r="DI9" i="12"/>
  <c r="DI10" i="12"/>
  <c r="DI11" i="12"/>
  <c r="DI12" i="12"/>
  <c r="DI13" i="12"/>
  <c r="DI14" i="12"/>
  <c r="DI15" i="12"/>
  <c r="DI16" i="12"/>
  <c r="DI17" i="12"/>
  <c r="DJ2" i="12"/>
  <c r="C114" i="19"/>
  <c r="B115" i="19"/>
  <c r="G114" i="19"/>
  <c r="H114" i="19" s="1"/>
  <c r="D114" i="19"/>
  <c r="DJ68" i="12" l="1"/>
  <c r="DJ69" i="12"/>
  <c r="DJ70" i="12"/>
  <c r="DJ71" i="12"/>
  <c r="DJ72" i="12"/>
  <c r="DJ73" i="12"/>
  <c r="DJ74" i="12"/>
  <c r="DJ75" i="12"/>
  <c r="DJ76" i="12"/>
  <c r="DJ77" i="12"/>
  <c r="DJ78" i="12"/>
  <c r="DJ43" i="12"/>
  <c r="DJ44" i="12"/>
  <c r="DJ45" i="12"/>
  <c r="DJ46" i="12"/>
  <c r="DJ47" i="12"/>
  <c r="DJ48" i="12"/>
  <c r="DJ49" i="12"/>
  <c r="DJ50" i="12"/>
  <c r="DJ51" i="12"/>
  <c r="DJ52" i="12"/>
  <c r="DJ53" i="12"/>
  <c r="DJ54" i="12"/>
  <c r="DJ55" i="12"/>
  <c r="DJ56" i="12"/>
  <c r="DJ57" i="12"/>
  <c r="DJ58" i="12"/>
  <c r="DJ59" i="12"/>
  <c r="DJ60" i="12"/>
  <c r="DJ61" i="12"/>
  <c r="DJ62" i="12"/>
  <c r="DJ63" i="12"/>
  <c r="DJ64" i="12"/>
  <c r="DJ65" i="12"/>
  <c r="DJ66" i="12"/>
  <c r="DJ67" i="12"/>
  <c r="DJ40" i="12"/>
  <c r="DJ42" i="12"/>
  <c r="DJ41" i="12"/>
  <c r="DJ38" i="12"/>
  <c r="DJ39" i="12"/>
  <c r="DJ36" i="12"/>
  <c r="DJ37" i="12"/>
  <c r="DJ33" i="12"/>
  <c r="DJ34" i="12"/>
  <c r="DJ35" i="12"/>
  <c r="DJ31" i="12"/>
  <c r="DJ32" i="12"/>
  <c r="DJ29" i="12"/>
  <c r="DJ30" i="12"/>
  <c r="DJ24" i="12"/>
  <c r="DJ25" i="12"/>
  <c r="DJ26" i="12"/>
  <c r="DJ27" i="12"/>
  <c r="DJ28" i="12"/>
  <c r="DJ18" i="12"/>
  <c r="DJ19" i="12"/>
  <c r="DJ20" i="12"/>
  <c r="DJ21" i="12"/>
  <c r="DJ22" i="12"/>
  <c r="DJ23" i="12"/>
  <c r="DJ4" i="12"/>
  <c r="DJ5" i="12"/>
  <c r="DJ6" i="12"/>
  <c r="DJ7" i="12"/>
  <c r="DJ8" i="12"/>
  <c r="DJ9" i="12"/>
  <c r="DJ10" i="12"/>
  <c r="DJ11" i="12"/>
  <c r="DJ12" i="12"/>
  <c r="DJ13" i="12"/>
  <c r="DJ14" i="12"/>
  <c r="DJ15" i="12"/>
  <c r="DJ16" i="12"/>
  <c r="DJ17" i="12"/>
  <c r="DK2" i="12"/>
  <c r="B116" i="19"/>
  <c r="D115" i="19"/>
  <c r="C115" i="19"/>
  <c r="G115" i="19"/>
  <c r="H115" i="19" s="1"/>
  <c r="DK68" i="12" l="1"/>
  <c r="DK69" i="12"/>
  <c r="DK70" i="12"/>
  <c r="DK71" i="12"/>
  <c r="DK72" i="12"/>
  <c r="DK73" i="12"/>
  <c r="DK74" i="12"/>
  <c r="DK75" i="12"/>
  <c r="DK76" i="12"/>
  <c r="DK77" i="12"/>
  <c r="DK78" i="12"/>
  <c r="DK43" i="12"/>
  <c r="DK44" i="12"/>
  <c r="DK45" i="12"/>
  <c r="DK46" i="12"/>
  <c r="DK47" i="12"/>
  <c r="DK48" i="12"/>
  <c r="DK49" i="12"/>
  <c r="DK50" i="12"/>
  <c r="DK51" i="12"/>
  <c r="DK52" i="12"/>
  <c r="DK53" i="12"/>
  <c r="DK54" i="12"/>
  <c r="DK55" i="12"/>
  <c r="DK56" i="12"/>
  <c r="DK57" i="12"/>
  <c r="DK58" i="12"/>
  <c r="DK59" i="12"/>
  <c r="DK60" i="12"/>
  <c r="DK61" i="12"/>
  <c r="DK62" i="12"/>
  <c r="DK63" i="12"/>
  <c r="DK64" i="12"/>
  <c r="DK65" i="12"/>
  <c r="DK66" i="12"/>
  <c r="DK67" i="12"/>
  <c r="DK40" i="12"/>
  <c r="DK42" i="12"/>
  <c r="DK41" i="12"/>
  <c r="DK38" i="12"/>
  <c r="DK39" i="12"/>
  <c r="DK36" i="12"/>
  <c r="DK37" i="12"/>
  <c r="DK33" i="12"/>
  <c r="DK34" i="12"/>
  <c r="DK35" i="12"/>
  <c r="DK31" i="12"/>
  <c r="DK32" i="12"/>
  <c r="DK29" i="12"/>
  <c r="DK30" i="12"/>
  <c r="DK24" i="12"/>
  <c r="DK25" i="12"/>
  <c r="DK26" i="12"/>
  <c r="DK27" i="12"/>
  <c r="DK28" i="12"/>
  <c r="DK18" i="12"/>
  <c r="DK19" i="12"/>
  <c r="DK20" i="12"/>
  <c r="DK21" i="12"/>
  <c r="DK22" i="12"/>
  <c r="DK23" i="12"/>
  <c r="DK4" i="12"/>
  <c r="DK5" i="12"/>
  <c r="DK6" i="12"/>
  <c r="DK7" i="12"/>
  <c r="DK8" i="12"/>
  <c r="DK9" i="12"/>
  <c r="DK10" i="12"/>
  <c r="DK11" i="12"/>
  <c r="DK12" i="12"/>
  <c r="DK13" i="12"/>
  <c r="DK14" i="12"/>
  <c r="DK15" i="12"/>
  <c r="DK16" i="12"/>
  <c r="DK17" i="12"/>
  <c r="DL2" i="12"/>
  <c r="C116" i="19"/>
  <c r="B117" i="19"/>
  <c r="G116" i="19"/>
  <c r="H116" i="19" s="1"/>
  <c r="D116" i="19"/>
  <c r="DL68" i="12" l="1"/>
  <c r="DL69" i="12"/>
  <c r="DL70" i="12"/>
  <c r="DL71" i="12"/>
  <c r="DL72" i="12"/>
  <c r="DL73" i="12"/>
  <c r="DL74" i="12"/>
  <c r="DL75" i="12"/>
  <c r="DL76" i="12"/>
  <c r="DL77" i="12"/>
  <c r="DL78" i="12"/>
  <c r="DL43" i="12"/>
  <c r="DL44" i="12"/>
  <c r="DL45" i="12"/>
  <c r="DL46" i="12"/>
  <c r="DL47" i="12"/>
  <c r="DL48" i="12"/>
  <c r="DL49" i="12"/>
  <c r="DL50" i="12"/>
  <c r="DL51" i="12"/>
  <c r="DL52" i="12"/>
  <c r="DL53" i="12"/>
  <c r="DL54" i="12"/>
  <c r="DL55" i="12"/>
  <c r="DL56" i="12"/>
  <c r="DL57" i="12"/>
  <c r="DL58" i="12"/>
  <c r="DL59" i="12"/>
  <c r="DL60" i="12"/>
  <c r="DL61" i="12"/>
  <c r="DL62" i="12"/>
  <c r="DL63" i="12"/>
  <c r="DL64" i="12"/>
  <c r="DL65" i="12"/>
  <c r="DL66" i="12"/>
  <c r="DL67" i="12"/>
  <c r="DL40" i="12"/>
  <c r="DL42" i="12"/>
  <c r="DL41" i="12"/>
  <c r="DL38" i="12"/>
  <c r="DL39" i="12"/>
  <c r="DL36" i="12"/>
  <c r="DL37" i="12"/>
  <c r="DL33" i="12"/>
  <c r="DL34" i="12"/>
  <c r="DL35" i="12"/>
  <c r="DL31" i="12"/>
  <c r="DL32" i="12"/>
  <c r="DL29" i="12"/>
  <c r="DL30" i="12"/>
  <c r="DL24" i="12"/>
  <c r="DL25" i="12"/>
  <c r="DL26" i="12"/>
  <c r="DL27" i="12"/>
  <c r="DL28" i="12"/>
  <c r="DL18" i="12"/>
  <c r="DL19" i="12"/>
  <c r="DL20" i="12"/>
  <c r="DL21" i="12"/>
  <c r="DL22" i="12"/>
  <c r="DL23" i="12"/>
  <c r="DL4" i="12"/>
  <c r="DL5" i="12"/>
  <c r="DL6" i="12"/>
  <c r="DL7" i="12"/>
  <c r="DL8" i="12"/>
  <c r="DL9" i="12"/>
  <c r="DL10" i="12"/>
  <c r="DL11" i="12"/>
  <c r="DL12" i="12"/>
  <c r="DL13" i="12"/>
  <c r="DL14" i="12"/>
  <c r="DL15" i="12"/>
  <c r="DL16" i="12"/>
  <c r="DL17" i="12"/>
  <c r="DM2" i="12"/>
  <c r="B118" i="19"/>
  <c r="G117" i="19"/>
  <c r="H117" i="19" s="1"/>
  <c r="D117" i="19"/>
  <c r="C117" i="19"/>
  <c r="DM68" i="12" l="1"/>
  <c r="DM69" i="12"/>
  <c r="DM70" i="12"/>
  <c r="DM71" i="12"/>
  <c r="DM72" i="12"/>
  <c r="DM73" i="12"/>
  <c r="DM74" i="12"/>
  <c r="DM75" i="12"/>
  <c r="DM76" i="12"/>
  <c r="DM77" i="12"/>
  <c r="DM78" i="12"/>
  <c r="DM43" i="12"/>
  <c r="DM44" i="12"/>
  <c r="DM45" i="12"/>
  <c r="DM46" i="12"/>
  <c r="DM47" i="12"/>
  <c r="DM48" i="12"/>
  <c r="DM49" i="12"/>
  <c r="DM50" i="12"/>
  <c r="DM51" i="12"/>
  <c r="DM52" i="12"/>
  <c r="DM53" i="12"/>
  <c r="DM54" i="12"/>
  <c r="DM55" i="12"/>
  <c r="DM56" i="12"/>
  <c r="DM57" i="12"/>
  <c r="DM58" i="12"/>
  <c r="DM59" i="12"/>
  <c r="DM60" i="12"/>
  <c r="DM61" i="12"/>
  <c r="DM62" i="12"/>
  <c r="DM63" i="12"/>
  <c r="DM64" i="12"/>
  <c r="DM65" i="12"/>
  <c r="DM66" i="12"/>
  <c r="DM67" i="12"/>
  <c r="DM40" i="12"/>
  <c r="DM41" i="12"/>
  <c r="DM42" i="12"/>
  <c r="DM38" i="12"/>
  <c r="DM39" i="12"/>
  <c r="DM36" i="12"/>
  <c r="DM37" i="12"/>
  <c r="DM33" i="12"/>
  <c r="DM34" i="12"/>
  <c r="DM35" i="12"/>
  <c r="DM31" i="12"/>
  <c r="DM32" i="12"/>
  <c r="DM29" i="12"/>
  <c r="DM30" i="12"/>
  <c r="DM24" i="12"/>
  <c r="DM25" i="12"/>
  <c r="DM26" i="12"/>
  <c r="DM27" i="12"/>
  <c r="DM28" i="12"/>
  <c r="DM18" i="12"/>
  <c r="DM19" i="12"/>
  <c r="DM20" i="12"/>
  <c r="DM21" i="12"/>
  <c r="DM22" i="12"/>
  <c r="DM23" i="12"/>
  <c r="DM4" i="12"/>
  <c r="DM5" i="12"/>
  <c r="DM6" i="12"/>
  <c r="DM7" i="12"/>
  <c r="DM8" i="12"/>
  <c r="DM9" i="12"/>
  <c r="DM10" i="12"/>
  <c r="DM11" i="12"/>
  <c r="DM12" i="12"/>
  <c r="DM13" i="12"/>
  <c r="DM14" i="12"/>
  <c r="DM15" i="12"/>
  <c r="DM16" i="12"/>
  <c r="DM17" i="12"/>
  <c r="DN2" i="12"/>
  <c r="C118" i="19"/>
  <c r="B119" i="19"/>
  <c r="G118" i="19"/>
  <c r="H118" i="19" s="1"/>
  <c r="D118" i="19"/>
  <c r="DN68" i="12" l="1"/>
  <c r="DN69" i="12"/>
  <c r="DN70" i="12"/>
  <c r="DN71" i="12"/>
  <c r="DN72" i="12"/>
  <c r="DN73" i="12"/>
  <c r="DN74" i="12"/>
  <c r="DN75" i="12"/>
  <c r="DN76" i="12"/>
  <c r="DN77" i="12"/>
  <c r="DN78" i="12"/>
  <c r="DN43" i="12"/>
  <c r="DN44" i="12"/>
  <c r="DN45" i="12"/>
  <c r="DN46" i="12"/>
  <c r="DN47" i="12"/>
  <c r="DN48" i="12"/>
  <c r="DN49" i="12"/>
  <c r="DN50" i="12"/>
  <c r="DN51" i="12"/>
  <c r="DN52" i="12"/>
  <c r="DN53" i="12"/>
  <c r="DN54" i="12"/>
  <c r="DN55" i="12"/>
  <c r="DN56" i="12"/>
  <c r="DN57" i="12"/>
  <c r="DN58" i="12"/>
  <c r="DN59" i="12"/>
  <c r="DN60" i="12"/>
  <c r="DN61" i="12"/>
  <c r="DN62" i="12"/>
  <c r="DN63" i="12"/>
  <c r="DN64" i="12"/>
  <c r="DN65" i="12"/>
  <c r="DN66" i="12"/>
  <c r="DN67" i="12"/>
  <c r="DN40" i="12"/>
  <c r="DN42" i="12"/>
  <c r="DN41" i="12"/>
  <c r="DN38" i="12"/>
  <c r="DN39" i="12"/>
  <c r="DN36" i="12"/>
  <c r="DN37" i="12"/>
  <c r="DN33" i="12"/>
  <c r="DN34" i="12"/>
  <c r="DN35" i="12"/>
  <c r="DN31" i="12"/>
  <c r="DN32" i="12"/>
  <c r="DN29" i="12"/>
  <c r="DN30" i="12"/>
  <c r="DN24" i="12"/>
  <c r="DN25" i="12"/>
  <c r="DN26" i="12"/>
  <c r="DN27" i="12"/>
  <c r="DN28" i="12"/>
  <c r="DN18" i="12"/>
  <c r="DN19" i="12"/>
  <c r="DN20" i="12"/>
  <c r="DN21" i="12"/>
  <c r="DN22" i="12"/>
  <c r="DN23" i="12"/>
  <c r="DN4" i="12"/>
  <c r="DN5" i="12"/>
  <c r="DN6" i="12"/>
  <c r="DN7" i="12"/>
  <c r="DN8" i="12"/>
  <c r="DN9" i="12"/>
  <c r="DN10" i="12"/>
  <c r="DN11" i="12"/>
  <c r="DN12" i="12"/>
  <c r="DN13" i="12"/>
  <c r="DN14" i="12"/>
  <c r="DN15" i="12"/>
  <c r="DN16" i="12"/>
  <c r="DN17" i="12"/>
  <c r="DO2" i="12"/>
  <c r="B120" i="19"/>
  <c r="D119" i="19"/>
  <c r="C119" i="19"/>
  <c r="G119" i="19"/>
  <c r="H119" i="19" s="1"/>
  <c r="DO68" i="12" l="1"/>
  <c r="DO69" i="12"/>
  <c r="DO70" i="12"/>
  <c r="DO71" i="12"/>
  <c r="DO72" i="12"/>
  <c r="DO73" i="12"/>
  <c r="DO74" i="12"/>
  <c r="DO75" i="12"/>
  <c r="DO76" i="12"/>
  <c r="DO77" i="12"/>
  <c r="DO78" i="12"/>
  <c r="DO43" i="12"/>
  <c r="DO44" i="12"/>
  <c r="DO45" i="12"/>
  <c r="DO46" i="12"/>
  <c r="DO47" i="12"/>
  <c r="DO48" i="12"/>
  <c r="DO49" i="12"/>
  <c r="DO50" i="12"/>
  <c r="DO51" i="12"/>
  <c r="DO52" i="12"/>
  <c r="DO53" i="12"/>
  <c r="DO54" i="12"/>
  <c r="DO55" i="12"/>
  <c r="DO56" i="12"/>
  <c r="DO57" i="12"/>
  <c r="DO58" i="12"/>
  <c r="DO59" i="12"/>
  <c r="DO60" i="12"/>
  <c r="DO61" i="12"/>
  <c r="DO62" i="12"/>
  <c r="DO63" i="12"/>
  <c r="DO64" i="12"/>
  <c r="DO65" i="12"/>
  <c r="DO66" i="12"/>
  <c r="DO67" i="12"/>
  <c r="DO40" i="12"/>
  <c r="DO42" i="12"/>
  <c r="DO41" i="12"/>
  <c r="DO38" i="12"/>
  <c r="DO39" i="12"/>
  <c r="DO36" i="12"/>
  <c r="DO37" i="12"/>
  <c r="DO33" i="12"/>
  <c r="DO34" i="12"/>
  <c r="DO35" i="12"/>
  <c r="DO31" i="12"/>
  <c r="DO32" i="12"/>
  <c r="DO29" i="12"/>
  <c r="DO30" i="12"/>
  <c r="DO24" i="12"/>
  <c r="DO25" i="12"/>
  <c r="DO26" i="12"/>
  <c r="DO27" i="12"/>
  <c r="DO28" i="12"/>
  <c r="DO18" i="12"/>
  <c r="DO19" i="12"/>
  <c r="DO20" i="12"/>
  <c r="DO21" i="12"/>
  <c r="DO22" i="12"/>
  <c r="DO23" i="12"/>
  <c r="DO4" i="12"/>
  <c r="DO5" i="12"/>
  <c r="DO6" i="12"/>
  <c r="DO7" i="12"/>
  <c r="DO8" i="12"/>
  <c r="DO9" i="12"/>
  <c r="DO10" i="12"/>
  <c r="DO11" i="12"/>
  <c r="DO12" i="12"/>
  <c r="DO13" i="12"/>
  <c r="DO14" i="12"/>
  <c r="DO15" i="12"/>
  <c r="DO16" i="12"/>
  <c r="DO17" i="12"/>
  <c r="DP2" i="12"/>
  <c r="C120" i="19"/>
  <c r="B121" i="19"/>
  <c r="G120" i="19"/>
  <c r="H120" i="19" s="1"/>
  <c r="D120" i="19"/>
  <c r="DP68" i="12" l="1"/>
  <c r="DP69" i="12"/>
  <c r="DP70" i="12"/>
  <c r="DP71" i="12"/>
  <c r="DP72" i="12"/>
  <c r="DP73" i="12"/>
  <c r="DP74" i="12"/>
  <c r="DP75" i="12"/>
  <c r="DP76" i="12"/>
  <c r="DP77" i="12"/>
  <c r="DP78" i="12"/>
  <c r="DP43" i="12"/>
  <c r="DP44" i="12"/>
  <c r="DP45" i="12"/>
  <c r="DP46" i="12"/>
  <c r="DP47" i="12"/>
  <c r="DP48" i="12"/>
  <c r="DP49" i="12"/>
  <c r="DP50" i="12"/>
  <c r="DP51" i="12"/>
  <c r="DP52" i="12"/>
  <c r="DP53" i="12"/>
  <c r="DP54" i="12"/>
  <c r="DP55" i="12"/>
  <c r="DP56" i="12"/>
  <c r="DP57" i="12"/>
  <c r="DP58" i="12"/>
  <c r="DP59" i="12"/>
  <c r="DP60" i="12"/>
  <c r="DP61" i="12"/>
  <c r="DP62" i="12"/>
  <c r="DP63" i="12"/>
  <c r="DP64" i="12"/>
  <c r="DP65" i="12"/>
  <c r="DP66" i="12"/>
  <c r="DP67" i="12"/>
  <c r="DP40" i="12"/>
  <c r="DP41" i="12"/>
  <c r="DP42" i="12"/>
  <c r="DP38" i="12"/>
  <c r="DP39" i="12"/>
  <c r="DP36" i="12"/>
  <c r="DP37" i="12"/>
  <c r="DP33" i="12"/>
  <c r="DP34" i="12"/>
  <c r="DP35" i="12"/>
  <c r="DP31" i="12"/>
  <c r="DP32" i="12"/>
  <c r="DP29" i="12"/>
  <c r="DP30" i="12"/>
  <c r="DP24" i="12"/>
  <c r="DP25" i="12"/>
  <c r="DP26" i="12"/>
  <c r="DP27" i="12"/>
  <c r="DP28" i="12"/>
  <c r="DP18" i="12"/>
  <c r="DP19" i="12"/>
  <c r="DP20" i="12"/>
  <c r="DP21" i="12"/>
  <c r="DP22" i="12"/>
  <c r="DP23" i="12"/>
  <c r="DP4" i="12"/>
  <c r="DP5" i="12"/>
  <c r="DP6" i="12"/>
  <c r="DP7" i="12"/>
  <c r="DP8" i="12"/>
  <c r="DP9" i="12"/>
  <c r="DP10" i="12"/>
  <c r="DP11" i="12"/>
  <c r="DP12" i="12"/>
  <c r="DP13" i="12"/>
  <c r="DP14" i="12"/>
  <c r="DP15" i="12"/>
  <c r="DP16" i="12"/>
  <c r="DP17" i="12"/>
  <c r="DQ2" i="12"/>
  <c r="B122" i="19"/>
  <c r="C121" i="19"/>
  <c r="G121" i="19"/>
  <c r="H121" i="19" s="1"/>
  <c r="D121" i="19"/>
  <c r="DQ68" i="12" l="1"/>
  <c r="DQ69" i="12"/>
  <c r="DQ70" i="12"/>
  <c r="DQ71" i="12"/>
  <c r="DQ72" i="12"/>
  <c r="DQ73" i="12"/>
  <c r="DQ74" i="12"/>
  <c r="DQ75" i="12"/>
  <c r="DQ76" i="12"/>
  <c r="DQ77" i="12"/>
  <c r="DQ78" i="12"/>
  <c r="DQ43" i="12"/>
  <c r="DQ44" i="12"/>
  <c r="DQ45" i="12"/>
  <c r="DQ46" i="12"/>
  <c r="DQ47" i="12"/>
  <c r="DQ48" i="12"/>
  <c r="DQ49" i="12"/>
  <c r="DQ50" i="12"/>
  <c r="DQ51" i="12"/>
  <c r="DQ52" i="12"/>
  <c r="DQ53" i="12"/>
  <c r="DQ54" i="12"/>
  <c r="DQ55" i="12"/>
  <c r="DQ56" i="12"/>
  <c r="DQ57" i="12"/>
  <c r="DQ58" i="12"/>
  <c r="DQ59" i="12"/>
  <c r="DQ60" i="12"/>
  <c r="DQ61" i="12"/>
  <c r="DQ62" i="12"/>
  <c r="DQ63" i="12"/>
  <c r="DQ64" i="12"/>
  <c r="DQ65" i="12"/>
  <c r="DQ66" i="12"/>
  <c r="DQ67" i="12"/>
  <c r="DQ40" i="12"/>
  <c r="DQ42" i="12"/>
  <c r="DQ41" i="12"/>
  <c r="DQ38" i="12"/>
  <c r="DQ39" i="12"/>
  <c r="DQ36" i="12"/>
  <c r="DQ37" i="12"/>
  <c r="DQ33" i="12"/>
  <c r="DQ34" i="12"/>
  <c r="DQ35" i="12"/>
  <c r="DQ31" i="12"/>
  <c r="DQ32" i="12"/>
  <c r="DQ29" i="12"/>
  <c r="DQ30" i="12"/>
  <c r="DQ24" i="12"/>
  <c r="DQ25" i="12"/>
  <c r="DQ26" i="12"/>
  <c r="DQ27" i="12"/>
  <c r="DQ28" i="12"/>
  <c r="DQ18" i="12"/>
  <c r="DQ19" i="12"/>
  <c r="DQ20" i="12"/>
  <c r="DQ21" i="12"/>
  <c r="DQ22" i="12"/>
  <c r="DQ23" i="12"/>
  <c r="DQ4" i="12"/>
  <c r="DQ5" i="12"/>
  <c r="DQ6" i="12"/>
  <c r="DQ7" i="12"/>
  <c r="DQ8" i="12"/>
  <c r="DQ9" i="12"/>
  <c r="DQ10" i="12"/>
  <c r="DQ11" i="12"/>
  <c r="DQ12" i="12"/>
  <c r="DQ13" i="12"/>
  <c r="DQ14" i="12"/>
  <c r="DQ15" i="12"/>
  <c r="DQ16" i="12"/>
  <c r="DQ17" i="12"/>
  <c r="DR2" i="12"/>
  <c r="C122" i="19"/>
  <c r="B123" i="19"/>
  <c r="G122" i="19"/>
  <c r="H122" i="19" s="1"/>
  <c r="D122" i="19"/>
  <c r="DR68" i="12" l="1"/>
  <c r="DR69" i="12"/>
  <c r="DR70" i="12"/>
  <c r="DR71" i="12"/>
  <c r="DR72" i="12"/>
  <c r="DR73" i="12"/>
  <c r="DR74" i="12"/>
  <c r="DR75" i="12"/>
  <c r="DR76" i="12"/>
  <c r="DR77" i="12"/>
  <c r="DR78" i="12"/>
  <c r="DR43" i="12"/>
  <c r="DR44" i="12"/>
  <c r="DR45" i="12"/>
  <c r="DR46" i="12"/>
  <c r="DR47" i="12"/>
  <c r="DR48" i="12"/>
  <c r="DR49" i="12"/>
  <c r="DR50" i="12"/>
  <c r="DR51" i="12"/>
  <c r="DR52" i="12"/>
  <c r="DR53" i="12"/>
  <c r="DR54" i="12"/>
  <c r="DR55" i="12"/>
  <c r="DR56" i="12"/>
  <c r="DR57" i="12"/>
  <c r="DR58" i="12"/>
  <c r="DR59" i="12"/>
  <c r="DR60" i="12"/>
  <c r="DR61" i="12"/>
  <c r="DR62" i="12"/>
  <c r="DR63" i="12"/>
  <c r="DR64" i="12"/>
  <c r="DR65" i="12"/>
  <c r="DR66" i="12"/>
  <c r="DR67" i="12"/>
  <c r="DR40" i="12"/>
  <c r="DR42" i="12"/>
  <c r="DR41" i="12"/>
  <c r="DR38" i="12"/>
  <c r="DR39" i="12"/>
  <c r="DR36" i="12"/>
  <c r="DR37" i="12"/>
  <c r="DR33" i="12"/>
  <c r="DR34" i="12"/>
  <c r="DR35" i="12"/>
  <c r="DR31" i="12"/>
  <c r="DR32" i="12"/>
  <c r="DR29" i="12"/>
  <c r="DR30" i="12"/>
  <c r="DR24" i="12"/>
  <c r="DR25" i="12"/>
  <c r="DR26" i="12"/>
  <c r="DR27" i="12"/>
  <c r="DR28" i="12"/>
  <c r="DR18" i="12"/>
  <c r="DR19" i="12"/>
  <c r="DR20" i="12"/>
  <c r="DR21" i="12"/>
  <c r="DR22" i="12"/>
  <c r="DR23" i="12"/>
  <c r="DR4" i="12"/>
  <c r="DR5" i="12"/>
  <c r="DR6" i="12"/>
  <c r="DR7" i="12"/>
  <c r="DR8" i="12"/>
  <c r="DR9" i="12"/>
  <c r="DR10" i="12"/>
  <c r="DR11" i="12"/>
  <c r="DR12" i="12"/>
  <c r="DR13" i="12"/>
  <c r="DR14" i="12"/>
  <c r="DR15" i="12"/>
  <c r="DR16" i="12"/>
  <c r="DR17" i="12"/>
  <c r="DS2" i="12"/>
  <c r="B124" i="19"/>
  <c r="D123" i="19"/>
  <c r="C123" i="19"/>
  <c r="G123" i="19"/>
  <c r="H123" i="19" s="1"/>
  <c r="DS68" i="12" l="1"/>
  <c r="DS69" i="12"/>
  <c r="DS70" i="12"/>
  <c r="DS71" i="12"/>
  <c r="DS72" i="12"/>
  <c r="DS73" i="12"/>
  <c r="DS74" i="12"/>
  <c r="DS75" i="12"/>
  <c r="DS76" i="12"/>
  <c r="DS77" i="12"/>
  <c r="DS78" i="12"/>
  <c r="DS43" i="12"/>
  <c r="DS44" i="12"/>
  <c r="DS45" i="12"/>
  <c r="DS46" i="12"/>
  <c r="DS47" i="12"/>
  <c r="DS48" i="12"/>
  <c r="DS49" i="12"/>
  <c r="DS50" i="12"/>
  <c r="DS51" i="12"/>
  <c r="DS52" i="12"/>
  <c r="DS53" i="12"/>
  <c r="DS54" i="12"/>
  <c r="DS55" i="12"/>
  <c r="DS56" i="12"/>
  <c r="DS57" i="12"/>
  <c r="DS58" i="12"/>
  <c r="DS59" i="12"/>
  <c r="DS60" i="12"/>
  <c r="DS61" i="12"/>
  <c r="DS62" i="12"/>
  <c r="DS63" i="12"/>
  <c r="DS64" i="12"/>
  <c r="DS65" i="12"/>
  <c r="DS66" i="12"/>
  <c r="DS67" i="12"/>
  <c r="DS40" i="12"/>
  <c r="DS41" i="12"/>
  <c r="DS42" i="12"/>
  <c r="DS38" i="12"/>
  <c r="DS39" i="12"/>
  <c r="DS36" i="12"/>
  <c r="DS37" i="12"/>
  <c r="DS33" i="12"/>
  <c r="DS34" i="12"/>
  <c r="DS35" i="12"/>
  <c r="DS31" i="12"/>
  <c r="DS32" i="12"/>
  <c r="DS29" i="12"/>
  <c r="DS30" i="12"/>
  <c r="DS24" i="12"/>
  <c r="DS25" i="12"/>
  <c r="DS26" i="12"/>
  <c r="DS27" i="12"/>
  <c r="DS28" i="12"/>
  <c r="DS18" i="12"/>
  <c r="DS19" i="12"/>
  <c r="DS20" i="12"/>
  <c r="DS21" i="12"/>
  <c r="DS22" i="12"/>
  <c r="DS23" i="12"/>
  <c r="DS4" i="12"/>
  <c r="DS5" i="12"/>
  <c r="DS6" i="12"/>
  <c r="DS7" i="12"/>
  <c r="DS8" i="12"/>
  <c r="DS9" i="12"/>
  <c r="DS10" i="12"/>
  <c r="DS11" i="12"/>
  <c r="DS12" i="12"/>
  <c r="DS13" i="12"/>
  <c r="DS14" i="12"/>
  <c r="DS15" i="12"/>
  <c r="DS16" i="12"/>
  <c r="DS17" i="12"/>
  <c r="DT2" i="12"/>
  <c r="C124" i="19"/>
  <c r="B125" i="19"/>
  <c r="G124" i="19"/>
  <c r="H124" i="19" s="1"/>
  <c r="D124" i="19"/>
  <c r="DT68" i="12" l="1"/>
  <c r="DT69" i="12"/>
  <c r="DT70" i="12"/>
  <c r="DT71" i="12"/>
  <c r="DT72" i="12"/>
  <c r="DT73" i="12"/>
  <c r="DT74" i="12"/>
  <c r="DT75" i="12"/>
  <c r="DT76" i="12"/>
  <c r="DT77" i="12"/>
  <c r="DT78" i="12"/>
  <c r="DT43" i="12"/>
  <c r="DT44" i="12"/>
  <c r="DT45" i="12"/>
  <c r="DT46" i="12"/>
  <c r="DT47" i="12"/>
  <c r="DT48" i="12"/>
  <c r="DT49" i="12"/>
  <c r="DT50" i="12"/>
  <c r="DT51" i="12"/>
  <c r="DT52" i="12"/>
  <c r="DT53" i="12"/>
  <c r="DT54" i="12"/>
  <c r="DT55" i="12"/>
  <c r="DT56" i="12"/>
  <c r="DT57" i="12"/>
  <c r="DT58" i="12"/>
  <c r="DT59" i="12"/>
  <c r="DT60" i="12"/>
  <c r="DT61" i="12"/>
  <c r="DT62" i="12"/>
  <c r="DT63" i="12"/>
  <c r="DT64" i="12"/>
  <c r="DT65" i="12"/>
  <c r="DT66" i="12"/>
  <c r="DT67" i="12"/>
  <c r="DT40" i="12"/>
  <c r="DT41" i="12"/>
  <c r="DT42" i="12"/>
  <c r="DT38" i="12"/>
  <c r="DT39" i="12"/>
  <c r="DT36" i="12"/>
  <c r="DT37" i="12"/>
  <c r="DT33" i="12"/>
  <c r="DT34" i="12"/>
  <c r="DT35" i="12"/>
  <c r="DT31" i="12"/>
  <c r="DT32" i="12"/>
  <c r="DT29" i="12"/>
  <c r="DT30" i="12"/>
  <c r="DT24" i="12"/>
  <c r="DT25" i="12"/>
  <c r="DT26" i="12"/>
  <c r="DT27" i="12"/>
  <c r="DT28" i="12"/>
  <c r="DT18" i="12"/>
  <c r="DT19" i="12"/>
  <c r="DT20" i="12"/>
  <c r="DT21" i="12"/>
  <c r="DT22" i="12"/>
  <c r="DT23" i="12"/>
  <c r="DT4" i="12"/>
  <c r="DT5" i="12"/>
  <c r="DT6" i="12"/>
  <c r="DT7" i="12"/>
  <c r="DT8" i="12"/>
  <c r="DT9" i="12"/>
  <c r="DT10" i="12"/>
  <c r="DT11" i="12"/>
  <c r="DT12" i="12"/>
  <c r="DT13" i="12"/>
  <c r="DT14" i="12"/>
  <c r="DT15" i="12"/>
  <c r="DT16" i="12"/>
  <c r="DT17" i="12"/>
  <c r="DU2" i="12"/>
  <c r="B126" i="19"/>
  <c r="G125" i="19"/>
  <c r="H125" i="19" s="1"/>
  <c r="D125" i="19"/>
  <c r="C125" i="19"/>
  <c r="DU68" i="12" l="1"/>
  <c r="DU69" i="12"/>
  <c r="DU70" i="12"/>
  <c r="DU71" i="12"/>
  <c r="DU72" i="12"/>
  <c r="DU73" i="12"/>
  <c r="DU74" i="12"/>
  <c r="DU75" i="12"/>
  <c r="DU76" i="12"/>
  <c r="DU77" i="12"/>
  <c r="DU78" i="12"/>
  <c r="DU43" i="12"/>
  <c r="DU44" i="12"/>
  <c r="DU45" i="12"/>
  <c r="DU46" i="12"/>
  <c r="DU47" i="12"/>
  <c r="DU48" i="12"/>
  <c r="DU49" i="12"/>
  <c r="DU50" i="12"/>
  <c r="DU51" i="12"/>
  <c r="DU52" i="12"/>
  <c r="DU53" i="12"/>
  <c r="DU54" i="12"/>
  <c r="DU55" i="12"/>
  <c r="DU56" i="12"/>
  <c r="DU57" i="12"/>
  <c r="DU58" i="12"/>
  <c r="DU59" i="12"/>
  <c r="DU60" i="12"/>
  <c r="DU61" i="12"/>
  <c r="DU62" i="12"/>
  <c r="DU63" i="12"/>
  <c r="DU64" i="12"/>
  <c r="DU65" i="12"/>
  <c r="DU66" i="12"/>
  <c r="DU67" i="12"/>
  <c r="DU40" i="12"/>
  <c r="DU42" i="12"/>
  <c r="DU41" i="12"/>
  <c r="DU38" i="12"/>
  <c r="DU39" i="12"/>
  <c r="DU36" i="12"/>
  <c r="DU37" i="12"/>
  <c r="DU33" i="12"/>
  <c r="DU34" i="12"/>
  <c r="DU35" i="12"/>
  <c r="DU31" i="12"/>
  <c r="DU32" i="12"/>
  <c r="DU29" i="12"/>
  <c r="DU30" i="12"/>
  <c r="DU24" i="12"/>
  <c r="DU25" i="12"/>
  <c r="DU26" i="12"/>
  <c r="DU27" i="12"/>
  <c r="DU28" i="12"/>
  <c r="DU18" i="12"/>
  <c r="DU19" i="12"/>
  <c r="DU20" i="12"/>
  <c r="DU21" i="12"/>
  <c r="DU22" i="12"/>
  <c r="DU23" i="12"/>
  <c r="DU4" i="12"/>
  <c r="DU5" i="12"/>
  <c r="DU6" i="12"/>
  <c r="DU7" i="12"/>
  <c r="DU8" i="12"/>
  <c r="DU9" i="12"/>
  <c r="DU10" i="12"/>
  <c r="DU11" i="12"/>
  <c r="DU12" i="12"/>
  <c r="DU13" i="12"/>
  <c r="DU14" i="12"/>
  <c r="DU15" i="12"/>
  <c r="DU16" i="12"/>
  <c r="DU17" i="12"/>
  <c r="DV2" i="12"/>
  <c r="C126" i="19"/>
  <c r="B127" i="19"/>
  <c r="G126" i="19"/>
  <c r="H126" i="19" s="1"/>
  <c r="D126" i="19"/>
  <c r="DV68" i="12" l="1"/>
  <c r="DV69" i="12"/>
  <c r="DV70" i="12"/>
  <c r="DV71" i="12"/>
  <c r="DV72" i="12"/>
  <c r="DV73" i="12"/>
  <c r="DV74" i="12"/>
  <c r="DV75" i="12"/>
  <c r="DV76" i="12"/>
  <c r="DV77" i="12"/>
  <c r="DV78" i="12"/>
  <c r="DV43" i="12"/>
  <c r="DV44" i="12"/>
  <c r="DV45" i="12"/>
  <c r="DV46" i="12"/>
  <c r="DV47" i="12"/>
  <c r="DV48" i="12"/>
  <c r="DV49" i="12"/>
  <c r="DV50" i="12"/>
  <c r="DV51" i="12"/>
  <c r="DV52" i="12"/>
  <c r="DV53" i="12"/>
  <c r="DV54" i="12"/>
  <c r="DV55" i="12"/>
  <c r="DV56" i="12"/>
  <c r="DV57" i="12"/>
  <c r="DV58" i="12"/>
  <c r="DV59" i="12"/>
  <c r="DV60" i="12"/>
  <c r="DV61" i="12"/>
  <c r="DV62" i="12"/>
  <c r="DV63" i="12"/>
  <c r="DV64" i="12"/>
  <c r="DV65" i="12"/>
  <c r="DV66" i="12"/>
  <c r="DV67" i="12"/>
  <c r="DV40" i="12"/>
  <c r="DV41" i="12"/>
  <c r="DV42" i="12"/>
  <c r="DV38" i="12"/>
  <c r="DV39" i="12"/>
  <c r="DV36" i="12"/>
  <c r="DV37" i="12"/>
  <c r="DV33" i="12"/>
  <c r="DV34" i="12"/>
  <c r="DV35" i="12"/>
  <c r="DV31" i="12"/>
  <c r="DV32" i="12"/>
  <c r="DV29" i="12"/>
  <c r="DV30" i="12"/>
  <c r="DV24" i="12"/>
  <c r="DV25" i="12"/>
  <c r="DV26" i="12"/>
  <c r="DV27" i="12"/>
  <c r="DV28" i="12"/>
  <c r="DV18" i="12"/>
  <c r="DV19" i="12"/>
  <c r="DV20" i="12"/>
  <c r="DV21" i="12"/>
  <c r="DV22" i="12"/>
  <c r="DV23" i="12"/>
  <c r="DV4" i="12"/>
  <c r="DV5" i="12"/>
  <c r="DV6" i="12"/>
  <c r="DV7" i="12"/>
  <c r="DV8" i="12"/>
  <c r="DV9" i="12"/>
  <c r="DV10" i="12"/>
  <c r="DV11" i="12"/>
  <c r="DV12" i="12"/>
  <c r="DV13" i="12"/>
  <c r="DV14" i="12"/>
  <c r="DV15" i="12"/>
  <c r="DV16" i="12"/>
  <c r="DV17" i="12"/>
  <c r="DW2" i="12"/>
  <c r="B128" i="19"/>
  <c r="D127" i="19"/>
  <c r="C127" i="19"/>
  <c r="G127" i="19"/>
  <c r="H127" i="19" s="1"/>
  <c r="DW68" i="12" l="1"/>
  <c r="DW69" i="12"/>
  <c r="DW70" i="12"/>
  <c r="DW71" i="12"/>
  <c r="DW72" i="12"/>
  <c r="DW73" i="12"/>
  <c r="DW74" i="12"/>
  <c r="DW75" i="12"/>
  <c r="DW76" i="12"/>
  <c r="DW77" i="12"/>
  <c r="DW78" i="12"/>
  <c r="DW43" i="12"/>
  <c r="DW44" i="12"/>
  <c r="DW45" i="12"/>
  <c r="DW46" i="12"/>
  <c r="DW47" i="12"/>
  <c r="DW48" i="12"/>
  <c r="DW49" i="12"/>
  <c r="DW50" i="12"/>
  <c r="DW51" i="12"/>
  <c r="DW52" i="12"/>
  <c r="DW53" i="12"/>
  <c r="DW54" i="12"/>
  <c r="DW55" i="12"/>
  <c r="DW56" i="12"/>
  <c r="DW57" i="12"/>
  <c r="DW58" i="12"/>
  <c r="DW59" i="12"/>
  <c r="DW60" i="12"/>
  <c r="DW61" i="12"/>
  <c r="DW62" i="12"/>
  <c r="DW63" i="12"/>
  <c r="DW64" i="12"/>
  <c r="DW65" i="12"/>
  <c r="DW66" i="12"/>
  <c r="DW67" i="12"/>
  <c r="DW40" i="12"/>
  <c r="DW41" i="12"/>
  <c r="DW42" i="12"/>
  <c r="DW38" i="12"/>
  <c r="DW39" i="12"/>
  <c r="DW36" i="12"/>
  <c r="DW37" i="12"/>
  <c r="DW33" i="12"/>
  <c r="DW34" i="12"/>
  <c r="DW35" i="12"/>
  <c r="DW31" i="12"/>
  <c r="DW32" i="12"/>
  <c r="DW29" i="12"/>
  <c r="DW30" i="12"/>
  <c r="DW24" i="12"/>
  <c r="DW25" i="12"/>
  <c r="DW26" i="12"/>
  <c r="DW27" i="12"/>
  <c r="DW28" i="12"/>
  <c r="DW18" i="12"/>
  <c r="DW19" i="12"/>
  <c r="DW20" i="12"/>
  <c r="DW21" i="12"/>
  <c r="DW22" i="12"/>
  <c r="DW23" i="12"/>
  <c r="DW4" i="12"/>
  <c r="DW5" i="12"/>
  <c r="DW6" i="12"/>
  <c r="DW7" i="12"/>
  <c r="DW8" i="12"/>
  <c r="DW9" i="12"/>
  <c r="DW10" i="12"/>
  <c r="DW11" i="12"/>
  <c r="DW12" i="12"/>
  <c r="DW13" i="12"/>
  <c r="DW14" i="12"/>
  <c r="DW15" i="12"/>
  <c r="DW16" i="12"/>
  <c r="DW17" i="12"/>
  <c r="DX2" i="12"/>
  <c r="C128" i="19"/>
  <c r="B129" i="19"/>
  <c r="G128" i="19"/>
  <c r="H128" i="19" s="1"/>
  <c r="D128" i="19"/>
  <c r="DX68" i="12" l="1"/>
  <c r="DX69" i="12"/>
  <c r="DX70" i="12"/>
  <c r="DX71" i="12"/>
  <c r="DX72" i="12"/>
  <c r="DX73" i="12"/>
  <c r="DX74" i="12"/>
  <c r="DX75" i="12"/>
  <c r="DX76" i="12"/>
  <c r="DX77" i="12"/>
  <c r="DX78" i="12"/>
  <c r="DX43" i="12"/>
  <c r="DX44" i="12"/>
  <c r="DX45" i="12"/>
  <c r="DX46" i="12"/>
  <c r="DX47" i="12"/>
  <c r="DX48" i="12"/>
  <c r="DX49" i="12"/>
  <c r="DX50" i="12"/>
  <c r="DX51" i="12"/>
  <c r="DX52" i="12"/>
  <c r="DX53" i="12"/>
  <c r="DX54" i="12"/>
  <c r="DX55" i="12"/>
  <c r="DX56" i="12"/>
  <c r="DX57" i="12"/>
  <c r="DX58" i="12"/>
  <c r="DX59" i="12"/>
  <c r="DX60" i="12"/>
  <c r="DX61" i="12"/>
  <c r="DX62" i="12"/>
  <c r="DX63" i="12"/>
  <c r="DX64" i="12"/>
  <c r="DX65" i="12"/>
  <c r="DX66" i="12"/>
  <c r="DX67" i="12"/>
  <c r="DX40" i="12"/>
  <c r="DX42" i="12"/>
  <c r="DX41" i="12"/>
  <c r="DX38" i="12"/>
  <c r="DX39" i="12"/>
  <c r="DX36" i="12"/>
  <c r="DX37" i="12"/>
  <c r="DX33" i="12"/>
  <c r="DX34" i="12"/>
  <c r="DX35" i="12"/>
  <c r="DX31" i="12"/>
  <c r="DX32" i="12"/>
  <c r="DX29" i="12"/>
  <c r="DX30" i="12"/>
  <c r="DX24" i="12"/>
  <c r="DX25" i="12"/>
  <c r="DX26" i="12"/>
  <c r="DX27" i="12"/>
  <c r="DX28" i="12"/>
  <c r="DX18" i="12"/>
  <c r="DX19" i="12"/>
  <c r="DX20" i="12"/>
  <c r="DX21" i="12"/>
  <c r="DX22" i="12"/>
  <c r="DX23" i="12"/>
  <c r="DX4" i="12"/>
  <c r="DX5" i="12"/>
  <c r="DX6" i="12"/>
  <c r="DX7" i="12"/>
  <c r="DX8" i="12"/>
  <c r="DX9" i="12"/>
  <c r="DX10" i="12"/>
  <c r="DX11" i="12"/>
  <c r="DX12" i="12"/>
  <c r="DX13" i="12"/>
  <c r="DX14" i="12"/>
  <c r="DX15" i="12"/>
  <c r="DX16" i="12"/>
  <c r="DX17" i="12"/>
  <c r="DY2" i="12"/>
  <c r="B130" i="19"/>
  <c r="C129" i="19"/>
  <c r="G129" i="19"/>
  <c r="H129" i="19" s="1"/>
  <c r="D129" i="19"/>
  <c r="DY68" i="12" l="1"/>
  <c r="DY69" i="12"/>
  <c r="DY70" i="12"/>
  <c r="DY71" i="12"/>
  <c r="DY72" i="12"/>
  <c r="DY73" i="12"/>
  <c r="DY74" i="12"/>
  <c r="DY75" i="12"/>
  <c r="DY76" i="12"/>
  <c r="DY77" i="12"/>
  <c r="DY78" i="12"/>
  <c r="DY43" i="12"/>
  <c r="DY44" i="12"/>
  <c r="DY45" i="12"/>
  <c r="DY46" i="12"/>
  <c r="DY47" i="12"/>
  <c r="DY48" i="12"/>
  <c r="DY49" i="12"/>
  <c r="DY50" i="12"/>
  <c r="DY51" i="12"/>
  <c r="DY52" i="12"/>
  <c r="DY53" i="12"/>
  <c r="DY54" i="12"/>
  <c r="DY55" i="12"/>
  <c r="DY56" i="12"/>
  <c r="DY57" i="12"/>
  <c r="DY58" i="12"/>
  <c r="DY59" i="12"/>
  <c r="DY60" i="12"/>
  <c r="DY61" i="12"/>
  <c r="DY62" i="12"/>
  <c r="DY63" i="12"/>
  <c r="DY64" i="12"/>
  <c r="DY65" i="12"/>
  <c r="DY66" i="12"/>
  <c r="DY67" i="12"/>
  <c r="DY40" i="12"/>
  <c r="DY42" i="12"/>
  <c r="DY41" i="12"/>
  <c r="DY38" i="12"/>
  <c r="DY39" i="12"/>
  <c r="DY36" i="12"/>
  <c r="DY37" i="12"/>
  <c r="DY33" i="12"/>
  <c r="DY34" i="12"/>
  <c r="DY35" i="12"/>
  <c r="DY31" i="12"/>
  <c r="DY32" i="12"/>
  <c r="DY29" i="12"/>
  <c r="DY30" i="12"/>
  <c r="DY24" i="12"/>
  <c r="DY25" i="12"/>
  <c r="DY26" i="12"/>
  <c r="DY27" i="12"/>
  <c r="DY28" i="12"/>
  <c r="DY18" i="12"/>
  <c r="DY19" i="12"/>
  <c r="DY20" i="12"/>
  <c r="DY21" i="12"/>
  <c r="DY22" i="12"/>
  <c r="DY23" i="12"/>
  <c r="DY4" i="12"/>
  <c r="DY5" i="12"/>
  <c r="DY6" i="12"/>
  <c r="DY7" i="12"/>
  <c r="DY8" i="12"/>
  <c r="DY9" i="12"/>
  <c r="DY10" i="12"/>
  <c r="DY11" i="12"/>
  <c r="DY12" i="12"/>
  <c r="DY13" i="12"/>
  <c r="DY14" i="12"/>
  <c r="DY15" i="12"/>
  <c r="DY16" i="12"/>
  <c r="DY17" i="12"/>
  <c r="DZ2" i="12"/>
  <c r="C130" i="19"/>
  <c r="B131" i="19"/>
  <c r="G130" i="19"/>
  <c r="H130" i="19" s="1"/>
  <c r="D130" i="19"/>
  <c r="DZ68" i="12" l="1"/>
  <c r="DZ69" i="12"/>
  <c r="DZ70" i="12"/>
  <c r="DZ71" i="12"/>
  <c r="DZ72" i="12"/>
  <c r="DZ73" i="12"/>
  <c r="DZ74" i="12"/>
  <c r="DZ75" i="12"/>
  <c r="DZ76" i="12"/>
  <c r="DZ77" i="12"/>
  <c r="DZ78" i="12"/>
  <c r="DZ43" i="12"/>
  <c r="DZ44" i="12"/>
  <c r="DZ45" i="12"/>
  <c r="DZ46" i="12"/>
  <c r="DZ47" i="12"/>
  <c r="DZ48" i="12"/>
  <c r="DZ49" i="12"/>
  <c r="DZ50" i="12"/>
  <c r="DZ51" i="12"/>
  <c r="DZ52" i="12"/>
  <c r="DZ53" i="12"/>
  <c r="DZ54" i="12"/>
  <c r="DZ55" i="12"/>
  <c r="DZ56" i="12"/>
  <c r="DZ57" i="12"/>
  <c r="DZ58" i="12"/>
  <c r="DZ59" i="12"/>
  <c r="DZ60" i="12"/>
  <c r="DZ61" i="12"/>
  <c r="DZ62" i="12"/>
  <c r="DZ63" i="12"/>
  <c r="DZ64" i="12"/>
  <c r="DZ65" i="12"/>
  <c r="DZ66" i="12"/>
  <c r="DZ67" i="12"/>
  <c r="DZ40" i="12"/>
  <c r="DZ41" i="12"/>
  <c r="DZ42" i="12"/>
  <c r="DZ38" i="12"/>
  <c r="DZ39" i="12"/>
  <c r="DZ36" i="12"/>
  <c r="DZ37" i="12"/>
  <c r="DZ33" i="12"/>
  <c r="DZ34" i="12"/>
  <c r="DZ35" i="12"/>
  <c r="DZ31" i="12"/>
  <c r="DZ32" i="12"/>
  <c r="DZ29" i="12"/>
  <c r="DZ30" i="12"/>
  <c r="DZ24" i="12"/>
  <c r="DZ25" i="12"/>
  <c r="DZ26" i="12"/>
  <c r="DZ27" i="12"/>
  <c r="DZ28" i="12"/>
  <c r="DZ18" i="12"/>
  <c r="DZ19" i="12"/>
  <c r="DZ20" i="12"/>
  <c r="DZ21" i="12"/>
  <c r="DZ22" i="12"/>
  <c r="DZ23" i="12"/>
  <c r="DZ4" i="12"/>
  <c r="DZ5" i="12"/>
  <c r="DZ6" i="12"/>
  <c r="DZ7" i="12"/>
  <c r="DZ8" i="12"/>
  <c r="DZ9" i="12"/>
  <c r="DZ10" i="12"/>
  <c r="DZ11" i="12"/>
  <c r="DZ12" i="12"/>
  <c r="DZ13" i="12"/>
  <c r="DZ14" i="12"/>
  <c r="DZ15" i="12"/>
  <c r="DZ16" i="12"/>
  <c r="DZ17" i="12"/>
  <c r="EA2" i="12"/>
  <c r="B132" i="19"/>
  <c r="D131" i="19"/>
  <c r="C131" i="19"/>
  <c r="G131" i="19"/>
  <c r="H131" i="19" s="1"/>
  <c r="EA68" i="12" l="1"/>
  <c r="EA69" i="12"/>
  <c r="EA70" i="12"/>
  <c r="EA71" i="12"/>
  <c r="EA72" i="12"/>
  <c r="EA73" i="12"/>
  <c r="EA74" i="12"/>
  <c r="EA75" i="12"/>
  <c r="EA76" i="12"/>
  <c r="EA77" i="12"/>
  <c r="EA78" i="12"/>
  <c r="EA43" i="12"/>
  <c r="EA44" i="12"/>
  <c r="EA45" i="12"/>
  <c r="EA46" i="12"/>
  <c r="EA47" i="12"/>
  <c r="EA48" i="12"/>
  <c r="EA49" i="12"/>
  <c r="EA50" i="12"/>
  <c r="EA51" i="12"/>
  <c r="EA52" i="12"/>
  <c r="EA53" i="12"/>
  <c r="EA54" i="12"/>
  <c r="EA55" i="12"/>
  <c r="EA56" i="12"/>
  <c r="EA57" i="12"/>
  <c r="EA58" i="12"/>
  <c r="EA59" i="12"/>
  <c r="EA60" i="12"/>
  <c r="EA61" i="12"/>
  <c r="EA62" i="12"/>
  <c r="EA63" i="12"/>
  <c r="EA64" i="12"/>
  <c r="EA65" i="12"/>
  <c r="EA66" i="12"/>
  <c r="EA67" i="12"/>
  <c r="EA40" i="12"/>
  <c r="EA42" i="12"/>
  <c r="EA41" i="12"/>
  <c r="EA38" i="12"/>
  <c r="EA39" i="12"/>
  <c r="EA36" i="12"/>
  <c r="EA37" i="12"/>
  <c r="EA33" i="12"/>
  <c r="EA34" i="12"/>
  <c r="EA35" i="12"/>
  <c r="EA31" i="12"/>
  <c r="EA32" i="12"/>
  <c r="EA29" i="12"/>
  <c r="EA30" i="12"/>
  <c r="EA24" i="12"/>
  <c r="EA25" i="12"/>
  <c r="EA26" i="12"/>
  <c r="EA27" i="12"/>
  <c r="EA28" i="12"/>
  <c r="EA18" i="12"/>
  <c r="EA19" i="12"/>
  <c r="EA20" i="12"/>
  <c r="EA21" i="12"/>
  <c r="EA22" i="12"/>
  <c r="EA23" i="12"/>
  <c r="EA4" i="12"/>
  <c r="EA5" i="12"/>
  <c r="EA6" i="12"/>
  <c r="EA7" i="12"/>
  <c r="EA8" i="12"/>
  <c r="EA9" i="12"/>
  <c r="EA10" i="12"/>
  <c r="EA11" i="12"/>
  <c r="EA12" i="12"/>
  <c r="EA13" i="12"/>
  <c r="EA14" i="12"/>
  <c r="EA15" i="12"/>
  <c r="EA16" i="12"/>
  <c r="EA17" i="12"/>
  <c r="EB2" i="12"/>
  <c r="C132" i="19"/>
  <c r="B133" i="19"/>
  <c r="G132" i="19"/>
  <c r="H132" i="19" s="1"/>
  <c r="D132" i="19"/>
  <c r="EB68" i="12" l="1"/>
  <c r="EB69" i="12"/>
  <c r="EB70" i="12"/>
  <c r="EB71" i="12"/>
  <c r="EB72" i="12"/>
  <c r="EB73" i="12"/>
  <c r="EB74" i="12"/>
  <c r="EB75" i="12"/>
  <c r="EB76" i="12"/>
  <c r="EB77" i="12"/>
  <c r="EB78" i="12"/>
  <c r="EB43" i="12"/>
  <c r="EB44" i="12"/>
  <c r="EB45" i="12"/>
  <c r="EB46" i="12"/>
  <c r="EB47" i="12"/>
  <c r="EB48" i="12"/>
  <c r="EB49" i="12"/>
  <c r="EB50" i="12"/>
  <c r="EB51" i="12"/>
  <c r="EB52" i="12"/>
  <c r="EB53" i="12"/>
  <c r="EB54" i="12"/>
  <c r="EB55" i="12"/>
  <c r="EB56" i="12"/>
  <c r="EB57" i="12"/>
  <c r="EB58" i="12"/>
  <c r="EB59" i="12"/>
  <c r="EB60" i="12"/>
  <c r="EB61" i="12"/>
  <c r="EB62" i="12"/>
  <c r="EB63" i="12"/>
  <c r="EB64" i="12"/>
  <c r="EB65" i="12"/>
  <c r="EB66" i="12"/>
  <c r="EB67" i="12"/>
  <c r="EB40" i="12"/>
  <c r="EB42" i="12"/>
  <c r="EB41" i="12"/>
  <c r="EB38" i="12"/>
  <c r="EB39" i="12"/>
  <c r="EB36" i="12"/>
  <c r="EB37" i="12"/>
  <c r="EB33" i="12"/>
  <c r="EB34" i="12"/>
  <c r="EB35" i="12"/>
  <c r="EB31" i="12"/>
  <c r="EB32" i="12"/>
  <c r="EB29" i="12"/>
  <c r="EB30" i="12"/>
  <c r="EB24" i="12"/>
  <c r="EB25" i="12"/>
  <c r="EB26" i="12"/>
  <c r="EB27" i="12"/>
  <c r="EB28" i="12"/>
  <c r="EB18" i="12"/>
  <c r="EB19" i="12"/>
  <c r="EB20" i="12"/>
  <c r="EB21" i="12"/>
  <c r="EB22" i="12"/>
  <c r="EB23" i="12"/>
  <c r="EB4" i="12"/>
  <c r="EB5" i="12"/>
  <c r="EB6" i="12"/>
  <c r="EB7" i="12"/>
  <c r="EB8" i="12"/>
  <c r="EB9" i="12"/>
  <c r="EB10" i="12"/>
  <c r="EB11" i="12"/>
  <c r="EB12" i="12"/>
  <c r="EB13" i="12"/>
  <c r="EB14" i="12"/>
  <c r="EB15" i="12"/>
  <c r="EB16" i="12"/>
  <c r="EB17" i="12"/>
  <c r="EC2" i="12"/>
  <c r="B134" i="19"/>
  <c r="G133" i="19"/>
  <c r="H133" i="19" s="1"/>
  <c r="D133" i="19"/>
  <c r="C133" i="19"/>
  <c r="EC68" i="12" l="1"/>
  <c r="EC69" i="12"/>
  <c r="EC70" i="12"/>
  <c r="EC71" i="12"/>
  <c r="EC72" i="12"/>
  <c r="EC73" i="12"/>
  <c r="EC74" i="12"/>
  <c r="EC75" i="12"/>
  <c r="EC76" i="12"/>
  <c r="EC77" i="12"/>
  <c r="EC78" i="12"/>
  <c r="EC43" i="12"/>
  <c r="EC44" i="12"/>
  <c r="EC45" i="12"/>
  <c r="EC46" i="12"/>
  <c r="EC47" i="12"/>
  <c r="EC48" i="12"/>
  <c r="EC49" i="12"/>
  <c r="EC50" i="12"/>
  <c r="EC51" i="12"/>
  <c r="EC52" i="12"/>
  <c r="EC53" i="12"/>
  <c r="EC54" i="12"/>
  <c r="EC55" i="12"/>
  <c r="EC56" i="12"/>
  <c r="EC57" i="12"/>
  <c r="EC58" i="12"/>
  <c r="EC59" i="12"/>
  <c r="EC60" i="12"/>
  <c r="EC61" i="12"/>
  <c r="EC62" i="12"/>
  <c r="EC63" i="12"/>
  <c r="EC64" i="12"/>
  <c r="EC65" i="12"/>
  <c r="EC66" i="12"/>
  <c r="EC67" i="12"/>
  <c r="EC40" i="12"/>
  <c r="EC41" i="12"/>
  <c r="EC42" i="12"/>
  <c r="EC38" i="12"/>
  <c r="EC39" i="12"/>
  <c r="EC36" i="12"/>
  <c r="EC37" i="12"/>
  <c r="EC33" i="12"/>
  <c r="EC34" i="12"/>
  <c r="EC35" i="12"/>
  <c r="EC31" i="12"/>
  <c r="EC32" i="12"/>
  <c r="EC29" i="12"/>
  <c r="EC30" i="12"/>
  <c r="EC24" i="12"/>
  <c r="EC25" i="12"/>
  <c r="EC26" i="12"/>
  <c r="EC27" i="12"/>
  <c r="EC28" i="12"/>
  <c r="EC18" i="12"/>
  <c r="EC19" i="12"/>
  <c r="EC20" i="12"/>
  <c r="EC21" i="12"/>
  <c r="EC22" i="12"/>
  <c r="EC23" i="12"/>
  <c r="EC4" i="12"/>
  <c r="EC5" i="12"/>
  <c r="EC6" i="12"/>
  <c r="EC7" i="12"/>
  <c r="EC8" i="12"/>
  <c r="EC9" i="12"/>
  <c r="EC10" i="12"/>
  <c r="EC11" i="12"/>
  <c r="EC12" i="12"/>
  <c r="EC13" i="12"/>
  <c r="EC14" i="12"/>
  <c r="EC15" i="12"/>
  <c r="EC16" i="12"/>
  <c r="EC17" i="12"/>
  <c r="ED2" i="12"/>
  <c r="C134" i="19"/>
  <c r="B135" i="19"/>
  <c r="G134" i="19"/>
  <c r="H134" i="19" s="1"/>
  <c r="D134" i="19"/>
  <c r="ED68" i="12" l="1"/>
  <c r="ED69" i="12"/>
  <c r="ED70" i="12"/>
  <c r="ED71" i="12"/>
  <c r="ED72" i="12"/>
  <c r="ED73" i="12"/>
  <c r="ED74" i="12"/>
  <c r="ED75" i="12"/>
  <c r="ED76" i="12"/>
  <c r="ED77" i="12"/>
  <c r="ED78" i="12"/>
  <c r="ED43" i="12"/>
  <c r="ED44" i="12"/>
  <c r="ED45" i="12"/>
  <c r="ED46" i="12"/>
  <c r="ED47" i="12"/>
  <c r="ED48" i="12"/>
  <c r="ED49" i="12"/>
  <c r="ED50" i="12"/>
  <c r="ED51" i="12"/>
  <c r="ED52" i="12"/>
  <c r="ED53" i="12"/>
  <c r="ED54" i="12"/>
  <c r="ED55" i="12"/>
  <c r="ED56" i="12"/>
  <c r="ED57" i="12"/>
  <c r="ED58" i="12"/>
  <c r="ED59" i="12"/>
  <c r="ED60" i="12"/>
  <c r="ED61" i="12"/>
  <c r="ED62" i="12"/>
  <c r="ED63" i="12"/>
  <c r="ED64" i="12"/>
  <c r="ED65" i="12"/>
  <c r="ED66" i="12"/>
  <c r="ED67" i="12"/>
  <c r="ED40" i="12"/>
  <c r="ED42" i="12"/>
  <c r="ED41" i="12"/>
  <c r="ED38" i="12"/>
  <c r="ED39" i="12"/>
  <c r="ED36" i="12"/>
  <c r="ED37" i="12"/>
  <c r="ED33" i="12"/>
  <c r="ED34" i="12"/>
  <c r="ED35" i="12"/>
  <c r="ED31" i="12"/>
  <c r="ED32" i="12"/>
  <c r="ED29" i="12"/>
  <c r="ED30" i="12"/>
  <c r="ED24" i="12"/>
  <c r="ED25" i="12"/>
  <c r="ED26" i="12"/>
  <c r="ED27" i="12"/>
  <c r="ED28" i="12"/>
  <c r="ED18" i="12"/>
  <c r="ED19" i="12"/>
  <c r="ED20" i="12"/>
  <c r="ED21" i="12"/>
  <c r="ED22" i="12"/>
  <c r="ED23" i="12"/>
  <c r="ED4" i="12"/>
  <c r="ED5" i="12"/>
  <c r="ED6" i="12"/>
  <c r="ED7" i="12"/>
  <c r="ED8" i="12"/>
  <c r="ED9" i="12"/>
  <c r="ED10" i="12"/>
  <c r="ED11" i="12"/>
  <c r="ED12" i="12"/>
  <c r="ED13" i="12"/>
  <c r="ED14" i="12"/>
  <c r="ED15" i="12"/>
  <c r="ED16" i="12"/>
  <c r="ED17" i="12"/>
  <c r="EE2" i="12"/>
  <c r="B136" i="19"/>
  <c r="C135" i="19"/>
  <c r="G135" i="19"/>
  <c r="H135" i="19" s="1"/>
  <c r="D135" i="19"/>
  <c r="EE68" i="12" l="1"/>
  <c r="EE69" i="12"/>
  <c r="EE70" i="12"/>
  <c r="EE71" i="12"/>
  <c r="EE72" i="12"/>
  <c r="EE73" i="12"/>
  <c r="EE74" i="12"/>
  <c r="EE75" i="12"/>
  <c r="EE76" i="12"/>
  <c r="EE77" i="12"/>
  <c r="EE78" i="12"/>
  <c r="EE43" i="12"/>
  <c r="EE44" i="12"/>
  <c r="EE45" i="12"/>
  <c r="EE46" i="12"/>
  <c r="EE47" i="12"/>
  <c r="EE48" i="12"/>
  <c r="EE49" i="12"/>
  <c r="EE50" i="12"/>
  <c r="EE51" i="12"/>
  <c r="EE52" i="12"/>
  <c r="EE53" i="12"/>
  <c r="EE54" i="12"/>
  <c r="EE55" i="12"/>
  <c r="EE56" i="12"/>
  <c r="EE57" i="12"/>
  <c r="EE58" i="12"/>
  <c r="EE59" i="12"/>
  <c r="EE60" i="12"/>
  <c r="EE61" i="12"/>
  <c r="EE62" i="12"/>
  <c r="EE63" i="12"/>
  <c r="EE64" i="12"/>
  <c r="EE65" i="12"/>
  <c r="EE66" i="12"/>
  <c r="EE67" i="12"/>
  <c r="EE40" i="12"/>
  <c r="EE42" i="12"/>
  <c r="EE41" i="12"/>
  <c r="EE38" i="12"/>
  <c r="EE39" i="12"/>
  <c r="EE36" i="12"/>
  <c r="EE37" i="12"/>
  <c r="EE33" i="12"/>
  <c r="EE34" i="12"/>
  <c r="EE35" i="12"/>
  <c r="EE31" i="12"/>
  <c r="EE32" i="12"/>
  <c r="EE29" i="12"/>
  <c r="EE30" i="12"/>
  <c r="EE24" i="12"/>
  <c r="EE25" i="12"/>
  <c r="EE26" i="12"/>
  <c r="EE27" i="12"/>
  <c r="EE28" i="12"/>
  <c r="EE18" i="12"/>
  <c r="EE19" i="12"/>
  <c r="EE20" i="12"/>
  <c r="EE21" i="12"/>
  <c r="EE22" i="12"/>
  <c r="EE23" i="12"/>
  <c r="EE4" i="12"/>
  <c r="EE5" i="12"/>
  <c r="EE6" i="12"/>
  <c r="EE7" i="12"/>
  <c r="EE8" i="12"/>
  <c r="EE9" i="12"/>
  <c r="EE10" i="12"/>
  <c r="EE11" i="12"/>
  <c r="EE12" i="12"/>
  <c r="EE13" i="12"/>
  <c r="EE14" i="12"/>
  <c r="EE15" i="12"/>
  <c r="EE16" i="12"/>
  <c r="EE17" i="12"/>
  <c r="EF2" i="12"/>
  <c r="C136" i="19"/>
  <c r="B137" i="19"/>
  <c r="G136" i="19"/>
  <c r="H136" i="19" s="1"/>
  <c r="D136" i="19"/>
  <c r="EF68" i="12" l="1"/>
  <c r="EF69" i="12"/>
  <c r="EF70" i="12"/>
  <c r="EF71" i="12"/>
  <c r="EF72" i="12"/>
  <c r="EF73" i="12"/>
  <c r="EF74" i="12"/>
  <c r="EF75" i="12"/>
  <c r="EF76" i="12"/>
  <c r="EF77" i="12"/>
  <c r="EF78" i="12"/>
  <c r="EF43" i="12"/>
  <c r="EF44" i="12"/>
  <c r="EF45" i="12"/>
  <c r="EF46" i="12"/>
  <c r="EF47" i="12"/>
  <c r="EF48" i="12"/>
  <c r="EF49" i="12"/>
  <c r="EF50" i="12"/>
  <c r="EF51" i="12"/>
  <c r="EF52" i="12"/>
  <c r="EF53" i="12"/>
  <c r="EF54" i="12"/>
  <c r="EF55" i="12"/>
  <c r="EF56" i="12"/>
  <c r="EF57" i="12"/>
  <c r="EF58" i="12"/>
  <c r="EF59" i="12"/>
  <c r="EF60" i="12"/>
  <c r="EF61" i="12"/>
  <c r="EF62" i="12"/>
  <c r="EF63" i="12"/>
  <c r="EF64" i="12"/>
  <c r="EF65" i="12"/>
  <c r="EF66" i="12"/>
  <c r="EF67" i="12"/>
  <c r="EF40" i="12"/>
  <c r="EF42" i="12"/>
  <c r="EF41" i="12"/>
  <c r="EF38" i="12"/>
  <c r="EF39" i="12"/>
  <c r="EF36" i="12"/>
  <c r="EF37" i="12"/>
  <c r="EF33" i="12"/>
  <c r="EF34" i="12"/>
  <c r="EF35" i="12"/>
  <c r="EF31" i="12"/>
  <c r="EF32" i="12"/>
  <c r="EF29" i="12"/>
  <c r="EF30" i="12"/>
  <c r="EF24" i="12"/>
  <c r="EF25" i="12"/>
  <c r="EF26" i="12"/>
  <c r="EF27" i="12"/>
  <c r="EF28" i="12"/>
  <c r="EF18" i="12"/>
  <c r="EF19" i="12"/>
  <c r="EF20" i="12"/>
  <c r="EF21" i="12"/>
  <c r="EF22" i="12"/>
  <c r="EF23" i="12"/>
  <c r="EF4" i="12"/>
  <c r="EF5" i="12"/>
  <c r="EF6" i="12"/>
  <c r="EF7" i="12"/>
  <c r="EF8" i="12"/>
  <c r="EF9" i="12"/>
  <c r="EF10" i="12"/>
  <c r="EF11" i="12"/>
  <c r="EF12" i="12"/>
  <c r="EF13" i="12"/>
  <c r="EF14" i="12"/>
  <c r="EF15" i="12"/>
  <c r="EF16" i="12"/>
  <c r="EF17" i="12"/>
  <c r="EG2" i="12"/>
  <c r="B138" i="19"/>
  <c r="C137" i="19"/>
  <c r="G137" i="19"/>
  <c r="H137" i="19" s="1"/>
  <c r="D137" i="19"/>
  <c r="EG68" i="12" l="1"/>
  <c r="EG69" i="12"/>
  <c r="EG70" i="12"/>
  <c r="EG71" i="12"/>
  <c r="EG72" i="12"/>
  <c r="EG73" i="12"/>
  <c r="EG74" i="12"/>
  <c r="EG75" i="12"/>
  <c r="EG76" i="12"/>
  <c r="EG77" i="12"/>
  <c r="EG78" i="12"/>
  <c r="EG43" i="12"/>
  <c r="EG44" i="12"/>
  <c r="EG45" i="12"/>
  <c r="EG46" i="12"/>
  <c r="EG47" i="12"/>
  <c r="EG48" i="12"/>
  <c r="EG49" i="12"/>
  <c r="EG50" i="12"/>
  <c r="EG51" i="12"/>
  <c r="EG52" i="12"/>
  <c r="EG53" i="12"/>
  <c r="EG54" i="12"/>
  <c r="EG55" i="12"/>
  <c r="EG56" i="12"/>
  <c r="EG57" i="12"/>
  <c r="EG58" i="12"/>
  <c r="EG59" i="12"/>
  <c r="EG60" i="12"/>
  <c r="EG61" i="12"/>
  <c r="EG62" i="12"/>
  <c r="EG63" i="12"/>
  <c r="EG64" i="12"/>
  <c r="EG65" i="12"/>
  <c r="EG66" i="12"/>
  <c r="EG67" i="12"/>
  <c r="EG40" i="12"/>
  <c r="EG42" i="12"/>
  <c r="EG41" i="12"/>
  <c r="EG38" i="12"/>
  <c r="EG39" i="12"/>
  <c r="EG36" i="12"/>
  <c r="EG37" i="12"/>
  <c r="EG33" i="12"/>
  <c r="EG34" i="12"/>
  <c r="EG35" i="12"/>
  <c r="EG31" i="12"/>
  <c r="EG32" i="12"/>
  <c r="EG29" i="12"/>
  <c r="EG30" i="12"/>
  <c r="EG24" i="12"/>
  <c r="EG25" i="12"/>
  <c r="EG26" i="12"/>
  <c r="EG27" i="12"/>
  <c r="EG28" i="12"/>
  <c r="EG18" i="12"/>
  <c r="EG19" i="12"/>
  <c r="EG20" i="12"/>
  <c r="EG21" i="12"/>
  <c r="EG22" i="12"/>
  <c r="EG23" i="12"/>
  <c r="EG4" i="12"/>
  <c r="EG5" i="12"/>
  <c r="EG6" i="12"/>
  <c r="EG7" i="12"/>
  <c r="EG8" i="12"/>
  <c r="EG9" i="12"/>
  <c r="EG10" i="12"/>
  <c r="EG11" i="12"/>
  <c r="EG12" i="12"/>
  <c r="EG13" i="12"/>
  <c r="EG14" i="12"/>
  <c r="EG15" i="12"/>
  <c r="EG16" i="12"/>
  <c r="EG17" i="12"/>
  <c r="EH2" i="12"/>
  <c r="C138" i="19"/>
  <c r="B139" i="19"/>
  <c r="G138" i="19"/>
  <c r="H138" i="19" s="1"/>
  <c r="D138" i="19"/>
  <c r="EH68" i="12" l="1"/>
  <c r="EH69" i="12"/>
  <c r="EH70" i="12"/>
  <c r="EH71" i="12"/>
  <c r="EH72" i="12"/>
  <c r="EH73" i="12"/>
  <c r="EH74" i="12"/>
  <c r="EH75" i="12"/>
  <c r="EH76" i="12"/>
  <c r="EH77" i="12"/>
  <c r="EH78" i="12"/>
  <c r="EH43" i="12"/>
  <c r="EH44" i="12"/>
  <c r="EH45" i="12"/>
  <c r="EH46" i="12"/>
  <c r="EH47" i="12"/>
  <c r="EH48" i="12"/>
  <c r="EH49" i="12"/>
  <c r="EH50" i="12"/>
  <c r="EH51" i="12"/>
  <c r="EH52" i="12"/>
  <c r="EH53" i="12"/>
  <c r="EH54" i="12"/>
  <c r="EH55" i="12"/>
  <c r="EH56" i="12"/>
  <c r="EH57" i="12"/>
  <c r="EH58" i="12"/>
  <c r="EH59" i="12"/>
  <c r="EH60" i="12"/>
  <c r="EH61" i="12"/>
  <c r="EH62" i="12"/>
  <c r="EH63" i="12"/>
  <c r="EH64" i="12"/>
  <c r="EH65" i="12"/>
  <c r="EH66" i="12"/>
  <c r="EH67" i="12"/>
  <c r="EH40" i="12"/>
  <c r="EH41" i="12"/>
  <c r="EH42" i="12"/>
  <c r="EH38" i="12"/>
  <c r="EH39" i="12"/>
  <c r="EH36" i="12"/>
  <c r="EH37" i="12"/>
  <c r="EH33" i="12"/>
  <c r="EH34" i="12"/>
  <c r="EH35" i="12"/>
  <c r="EH31" i="12"/>
  <c r="EH32" i="12"/>
  <c r="EH29" i="12"/>
  <c r="EH30" i="12"/>
  <c r="EH24" i="12"/>
  <c r="EH25" i="12"/>
  <c r="EH26" i="12"/>
  <c r="EH27" i="12"/>
  <c r="EH28" i="12"/>
  <c r="EH18" i="12"/>
  <c r="EH19" i="12"/>
  <c r="EH20" i="12"/>
  <c r="EH21" i="12"/>
  <c r="EH22" i="12"/>
  <c r="EH23" i="12"/>
  <c r="EH4" i="12"/>
  <c r="EH5" i="12"/>
  <c r="EH6" i="12"/>
  <c r="EH7" i="12"/>
  <c r="EH8" i="12"/>
  <c r="EH9" i="12"/>
  <c r="EH10" i="12"/>
  <c r="EH11" i="12"/>
  <c r="EH12" i="12"/>
  <c r="EH13" i="12"/>
  <c r="EH14" i="12"/>
  <c r="EH15" i="12"/>
  <c r="EH16" i="12"/>
  <c r="EH17" i="12"/>
  <c r="EI2" i="12"/>
  <c r="B140" i="19"/>
  <c r="C139" i="19"/>
  <c r="G139" i="19"/>
  <c r="H139" i="19" s="1"/>
  <c r="D139" i="19"/>
  <c r="EI68" i="12" l="1"/>
  <c r="EI69" i="12"/>
  <c r="EI70" i="12"/>
  <c r="EI71" i="12"/>
  <c r="EI72" i="12"/>
  <c r="EI73" i="12"/>
  <c r="EI74" i="12"/>
  <c r="EI75" i="12"/>
  <c r="EI76" i="12"/>
  <c r="EI77" i="12"/>
  <c r="EI78" i="12"/>
  <c r="EI43" i="12"/>
  <c r="EI44" i="12"/>
  <c r="EI45" i="12"/>
  <c r="EI46" i="12"/>
  <c r="EI47" i="12"/>
  <c r="EI48" i="12"/>
  <c r="EI49" i="12"/>
  <c r="EI50" i="12"/>
  <c r="EI51" i="12"/>
  <c r="EI52" i="12"/>
  <c r="EI53" i="12"/>
  <c r="EI54" i="12"/>
  <c r="EI55" i="12"/>
  <c r="EI56" i="12"/>
  <c r="EI57" i="12"/>
  <c r="EI58" i="12"/>
  <c r="EI59" i="12"/>
  <c r="EI60" i="12"/>
  <c r="EI61" i="12"/>
  <c r="EI62" i="12"/>
  <c r="EI63" i="12"/>
  <c r="EI64" i="12"/>
  <c r="EI65" i="12"/>
  <c r="EI66" i="12"/>
  <c r="EI67" i="12"/>
  <c r="EI40" i="12"/>
  <c r="EI42" i="12"/>
  <c r="EI41" i="12"/>
  <c r="EI38" i="12"/>
  <c r="EI39" i="12"/>
  <c r="EI36" i="12"/>
  <c r="EI37" i="12"/>
  <c r="EI33" i="12"/>
  <c r="EI34" i="12"/>
  <c r="EI35" i="12"/>
  <c r="EI31" i="12"/>
  <c r="EI32" i="12"/>
  <c r="EI29" i="12"/>
  <c r="EI30" i="12"/>
  <c r="EI24" i="12"/>
  <c r="EI25" i="12"/>
  <c r="EI26" i="12"/>
  <c r="EI27" i="12"/>
  <c r="EI28" i="12"/>
  <c r="EI18" i="12"/>
  <c r="EI19" i="12"/>
  <c r="EI20" i="12"/>
  <c r="EI21" i="12"/>
  <c r="EI22" i="12"/>
  <c r="EI23" i="12"/>
  <c r="EI4" i="12"/>
  <c r="EI5" i="12"/>
  <c r="EI6" i="12"/>
  <c r="EI7" i="12"/>
  <c r="EI8" i="12"/>
  <c r="EI9" i="12"/>
  <c r="EI10" i="12"/>
  <c r="EI11" i="12"/>
  <c r="EI12" i="12"/>
  <c r="EI13" i="12"/>
  <c r="EI14" i="12"/>
  <c r="EI15" i="12"/>
  <c r="EI16" i="12"/>
  <c r="EI17" i="12"/>
  <c r="EJ2" i="12"/>
  <c r="C140" i="19"/>
  <c r="B141" i="19"/>
  <c r="G140" i="19"/>
  <c r="H140" i="19" s="1"/>
  <c r="D140" i="19"/>
  <c r="EJ68" i="12" l="1"/>
  <c r="EJ69" i="12"/>
  <c r="EJ70" i="12"/>
  <c r="EJ71" i="12"/>
  <c r="EJ72" i="12"/>
  <c r="EJ73" i="12"/>
  <c r="EJ74" i="12"/>
  <c r="EJ75" i="12"/>
  <c r="EJ76" i="12"/>
  <c r="EJ77" i="12"/>
  <c r="EJ78" i="12"/>
  <c r="EJ43" i="12"/>
  <c r="EJ44" i="12"/>
  <c r="EJ45" i="12"/>
  <c r="EJ46" i="12"/>
  <c r="EJ47" i="12"/>
  <c r="EJ48" i="12"/>
  <c r="EJ49" i="12"/>
  <c r="EJ50" i="12"/>
  <c r="EJ51" i="12"/>
  <c r="EJ52" i="12"/>
  <c r="EJ53" i="12"/>
  <c r="EJ54" i="12"/>
  <c r="EJ55" i="12"/>
  <c r="EJ56" i="12"/>
  <c r="EJ57" i="12"/>
  <c r="EJ58" i="12"/>
  <c r="EJ59" i="12"/>
  <c r="EJ60" i="12"/>
  <c r="EJ61" i="12"/>
  <c r="EJ62" i="12"/>
  <c r="EJ63" i="12"/>
  <c r="EJ64" i="12"/>
  <c r="EJ65" i="12"/>
  <c r="EJ66" i="12"/>
  <c r="EJ67" i="12"/>
  <c r="EJ40" i="12"/>
  <c r="EJ42" i="12"/>
  <c r="EJ41" i="12"/>
  <c r="EJ38" i="12"/>
  <c r="EJ39" i="12"/>
  <c r="EJ36" i="12"/>
  <c r="EJ37" i="12"/>
  <c r="EJ33" i="12"/>
  <c r="EJ34" i="12"/>
  <c r="EJ35" i="12"/>
  <c r="EJ31" i="12"/>
  <c r="EJ32" i="12"/>
  <c r="EJ29" i="12"/>
  <c r="EJ30" i="12"/>
  <c r="EJ24" i="12"/>
  <c r="EJ25" i="12"/>
  <c r="EJ26" i="12"/>
  <c r="EJ27" i="12"/>
  <c r="EJ28" i="12"/>
  <c r="EJ18" i="12"/>
  <c r="EJ19" i="12"/>
  <c r="EJ20" i="12"/>
  <c r="EJ21" i="12"/>
  <c r="EJ22" i="12"/>
  <c r="EJ23" i="12"/>
  <c r="EJ4" i="12"/>
  <c r="EJ5" i="12"/>
  <c r="EJ6" i="12"/>
  <c r="EJ7" i="12"/>
  <c r="EJ8" i="12"/>
  <c r="EJ9" i="12"/>
  <c r="EJ10" i="12"/>
  <c r="EJ11" i="12"/>
  <c r="EJ12" i="12"/>
  <c r="EJ13" i="12"/>
  <c r="EJ14" i="12"/>
  <c r="EJ15" i="12"/>
  <c r="EJ16" i="12"/>
  <c r="EJ17" i="12"/>
  <c r="EK2" i="12"/>
  <c r="B142" i="19"/>
  <c r="C141" i="19"/>
  <c r="G141" i="19"/>
  <c r="H141" i="19" s="1"/>
  <c r="D141" i="19"/>
  <c r="EK68" i="12" l="1"/>
  <c r="EK69" i="12"/>
  <c r="EK70" i="12"/>
  <c r="EK71" i="12"/>
  <c r="EK72" i="12"/>
  <c r="EK73" i="12"/>
  <c r="EK74" i="12"/>
  <c r="EK75" i="12"/>
  <c r="EK76" i="12"/>
  <c r="EK77" i="12"/>
  <c r="EK78" i="12"/>
  <c r="EK43" i="12"/>
  <c r="EK44" i="12"/>
  <c r="EK45" i="12"/>
  <c r="EK46" i="12"/>
  <c r="EK47" i="12"/>
  <c r="EK48" i="12"/>
  <c r="EK49" i="12"/>
  <c r="EK50" i="12"/>
  <c r="EK51" i="12"/>
  <c r="EK52" i="12"/>
  <c r="EK53" i="12"/>
  <c r="EK54" i="12"/>
  <c r="EK55" i="12"/>
  <c r="EK56" i="12"/>
  <c r="EK57" i="12"/>
  <c r="EK58" i="12"/>
  <c r="EK59" i="12"/>
  <c r="EK60" i="12"/>
  <c r="EK61" i="12"/>
  <c r="EK62" i="12"/>
  <c r="EK63" i="12"/>
  <c r="EK64" i="12"/>
  <c r="EK65" i="12"/>
  <c r="EK66" i="12"/>
  <c r="EK67" i="12"/>
  <c r="EK40" i="12"/>
  <c r="EK42" i="12"/>
  <c r="EK41" i="12"/>
  <c r="EK38" i="12"/>
  <c r="EK39" i="12"/>
  <c r="EK36" i="12"/>
  <c r="EK37" i="12"/>
  <c r="EK33" i="12"/>
  <c r="EK34" i="12"/>
  <c r="EK35" i="12"/>
  <c r="EK31" i="12"/>
  <c r="EK32" i="12"/>
  <c r="EK29" i="12"/>
  <c r="EK30" i="12"/>
  <c r="EK24" i="12"/>
  <c r="EK25" i="12"/>
  <c r="EK26" i="12"/>
  <c r="EK27" i="12"/>
  <c r="EK28" i="12"/>
  <c r="EK18" i="12"/>
  <c r="EK19" i="12"/>
  <c r="EK20" i="12"/>
  <c r="EK21" i="12"/>
  <c r="EK22" i="12"/>
  <c r="EK23" i="12"/>
  <c r="EK4" i="12"/>
  <c r="EK5" i="12"/>
  <c r="EK6" i="12"/>
  <c r="EK7" i="12"/>
  <c r="EK8" i="12"/>
  <c r="EK9" i="12"/>
  <c r="EK10" i="12"/>
  <c r="EK11" i="12"/>
  <c r="EK12" i="12"/>
  <c r="EK13" i="12"/>
  <c r="EK14" i="12"/>
  <c r="EK15" i="12"/>
  <c r="EK16" i="12"/>
  <c r="EK17" i="12"/>
  <c r="EL2" i="12"/>
  <c r="C142" i="19"/>
  <c r="B143" i="19"/>
  <c r="G142" i="19"/>
  <c r="H142" i="19" s="1"/>
  <c r="D142" i="19"/>
  <c r="EL68" i="12" l="1"/>
  <c r="EL69" i="12"/>
  <c r="EL70" i="12"/>
  <c r="EL71" i="12"/>
  <c r="EL72" i="12"/>
  <c r="EL73" i="12"/>
  <c r="EL74" i="12"/>
  <c r="EL75" i="12"/>
  <c r="EL76" i="12"/>
  <c r="EL77" i="12"/>
  <c r="EL78" i="12"/>
  <c r="EL43" i="12"/>
  <c r="EL44" i="12"/>
  <c r="EL45" i="12"/>
  <c r="EL46" i="12"/>
  <c r="EL47" i="12"/>
  <c r="EL48" i="12"/>
  <c r="EL49" i="12"/>
  <c r="EL50" i="12"/>
  <c r="EL51" i="12"/>
  <c r="EL52" i="12"/>
  <c r="EL53" i="12"/>
  <c r="EL54" i="12"/>
  <c r="EL55" i="12"/>
  <c r="EL56" i="12"/>
  <c r="EL57" i="12"/>
  <c r="EL58" i="12"/>
  <c r="EL59" i="12"/>
  <c r="EL60" i="12"/>
  <c r="EL61" i="12"/>
  <c r="EL62" i="12"/>
  <c r="EL63" i="12"/>
  <c r="EL64" i="12"/>
  <c r="EL65" i="12"/>
  <c r="EL66" i="12"/>
  <c r="EL67" i="12"/>
  <c r="EL40" i="12"/>
  <c r="EL42" i="12"/>
  <c r="EL41" i="12"/>
  <c r="EL38" i="12"/>
  <c r="EL39" i="12"/>
  <c r="EL36" i="12"/>
  <c r="EL37" i="12"/>
  <c r="EL33" i="12"/>
  <c r="EL34" i="12"/>
  <c r="EL35" i="12"/>
  <c r="EL31" i="12"/>
  <c r="EL32" i="12"/>
  <c r="EL29" i="12"/>
  <c r="EL30" i="12"/>
  <c r="EL24" i="12"/>
  <c r="EL25" i="12"/>
  <c r="EL26" i="12"/>
  <c r="EL27" i="12"/>
  <c r="EL28" i="12"/>
  <c r="EL18" i="12"/>
  <c r="EL19" i="12"/>
  <c r="EL20" i="12"/>
  <c r="EL21" i="12"/>
  <c r="EL22" i="12"/>
  <c r="EL23" i="12"/>
  <c r="EL4" i="12"/>
  <c r="EL5" i="12"/>
  <c r="EL6" i="12"/>
  <c r="EL7" i="12"/>
  <c r="EL8" i="12"/>
  <c r="EL9" i="12"/>
  <c r="EL10" i="12"/>
  <c r="EL11" i="12"/>
  <c r="EL12" i="12"/>
  <c r="EL13" i="12"/>
  <c r="EL14" i="12"/>
  <c r="EL15" i="12"/>
  <c r="EL16" i="12"/>
  <c r="EL17" i="12"/>
  <c r="EM2" i="12"/>
  <c r="B144" i="19"/>
  <c r="C143" i="19"/>
  <c r="G143" i="19"/>
  <c r="H143" i="19" s="1"/>
  <c r="D143" i="19"/>
  <c r="EM68" i="12" l="1"/>
  <c r="EM69" i="12"/>
  <c r="EM70" i="12"/>
  <c r="EM71" i="12"/>
  <c r="EM72" i="12"/>
  <c r="EM73" i="12"/>
  <c r="EM74" i="12"/>
  <c r="EM75" i="12"/>
  <c r="EM76" i="12"/>
  <c r="EM77" i="12"/>
  <c r="EM78" i="12"/>
  <c r="EM43" i="12"/>
  <c r="EM44" i="12"/>
  <c r="EM45" i="12"/>
  <c r="EM46" i="12"/>
  <c r="EM47" i="12"/>
  <c r="EM48" i="12"/>
  <c r="EM49" i="12"/>
  <c r="EM50" i="12"/>
  <c r="EM51" i="12"/>
  <c r="EM52" i="12"/>
  <c r="EM53" i="12"/>
  <c r="EM54" i="12"/>
  <c r="EM55" i="12"/>
  <c r="EM56" i="12"/>
  <c r="EM57" i="12"/>
  <c r="EM58" i="12"/>
  <c r="EM59" i="12"/>
  <c r="EM60" i="12"/>
  <c r="EM61" i="12"/>
  <c r="EM62" i="12"/>
  <c r="EM63" i="12"/>
  <c r="EM64" i="12"/>
  <c r="EM65" i="12"/>
  <c r="EM66" i="12"/>
  <c r="EM67" i="12"/>
  <c r="EM40" i="12"/>
  <c r="EM42" i="12"/>
  <c r="EM41" i="12"/>
  <c r="EM38" i="12"/>
  <c r="EM39" i="12"/>
  <c r="EM36" i="12"/>
  <c r="EM37" i="12"/>
  <c r="EM33" i="12"/>
  <c r="EM34" i="12"/>
  <c r="EM35" i="12"/>
  <c r="EM31" i="12"/>
  <c r="EM32" i="12"/>
  <c r="EM29" i="12"/>
  <c r="EM30" i="12"/>
  <c r="EM24" i="12"/>
  <c r="EM25" i="12"/>
  <c r="EM26" i="12"/>
  <c r="EM27" i="12"/>
  <c r="EM28" i="12"/>
  <c r="EM18" i="12"/>
  <c r="EM19" i="12"/>
  <c r="EM20" i="12"/>
  <c r="EM21" i="12"/>
  <c r="EM22" i="12"/>
  <c r="EM23" i="12"/>
  <c r="EM4" i="12"/>
  <c r="EM5" i="12"/>
  <c r="EM6" i="12"/>
  <c r="EM7" i="12"/>
  <c r="EM8" i="12"/>
  <c r="EM9" i="12"/>
  <c r="EM10" i="12"/>
  <c r="EM11" i="12"/>
  <c r="EM12" i="12"/>
  <c r="EM13" i="12"/>
  <c r="EM14" i="12"/>
  <c r="EM15" i="12"/>
  <c r="EM16" i="12"/>
  <c r="EM17" i="12"/>
  <c r="EN2" i="12"/>
  <c r="C144" i="19"/>
  <c r="B145" i="19"/>
  <c r="G144" i="19"/>
  <c r="H144" i="19" s="1"/>
  <c r="D144" i="19"/>
  <c r="EN68" i="12" l="1"/>
  <c r="EN69" i="12"/>
  <c r="EN70" i="12"/>
  <c r="EN71" i="12"/>
  <c r="EN72" i="12"/>
  <c r="EN73" i="12"/>
  <c r="EN74" i="12"/>
  <c r="EN75" i="12"/>
  <c r="EN76" i="12"/>
  <c r="EN77" i="12"/>
  <c r="EN78" i="12"/>
  <c r="EN43" i="12"/>
  <c r="EN44" i="12"/>
  <c r="EN45" i="12"/>
  <c r="EN46" i="12"/>
  <c r="EN47" i="12"/>
  <c r="EN48" i="12"/>
  <c r="EN49" i="12"/>
  <c r="EN50" i="12"/>
  <c r="EN51" i="12"/>
  <c r="EN52" i="12"/>
  <c r="EN53" i="12"/>
  <c r="EN54" i="12"/>
  <c r="EN55" i="12"/>
  <c r="EN56" i="12"/>
  <c r="EN57" i="12"/>
  <c r="EN58" i="12"/>
  <c r="EN59" i="12"/>
  <c r="EN60" i="12"/>
  <c r="EN61" i="12"/>
  <c r="EN62" i="12"/>
  <c r="EN63" i="12"/>
  <c r="EN64" i="12"/>
  <c r="EN65" i="12"/>
  <c r="EN66" i="12"/>
  <c r="EN67" i="12"/>
  <c r="EN40" i="12"/>
  <c r="EN41" i="12"/>
  <c r="EN42" i="12"/>
  <c r="EN38" i="12"/>
  <c r="EN39" i="12"/>
  <c r="EN36" i="12"/>
  <c r="EN37" i="12"/>
  <c r="EN33" i="12"/>
  <c r="EN34" i="12"/>
  <c r="EN35" i="12"/>
  <c r="EN31" i="12"/>
  <c r="EN32" i="12"/>
  <c r="EN29" i="12"/>
  <c r="EN30" i="12"/>
  <c r="EN24" i="12"/>
  <c r="EN25" i="12"/>
  <c r="EN26" i="12"/>
  <c r="EN27" i="12"/>
  <c r="EN28" i="12"/>
  <c r="EN18" i="12"/>
  <c r="EN19" i="12"/>
  <c r="EN20" i="12"/>
  <c r="EN21" i="12"/>
  <c r="EN22" i="12"/>
  <c r="EN23" i="12"/>
  <c r="EN4" i="12"/>
  <c r="EN5" i="12"/>
  <c r="EN6" i="12"/>
  <c r="EN7" i="12"/>
  <c r="EN8" i="12"/>
  <c r="EN9" i="12"/>
  <c r="EN10" i="12"/>
  <c r="EN11" i="12"/>
  <c r="EN12" i="12"/>
  <c r="EN13" i="12"/>
  <c r="EN14" i="12"/>
  <c r="EN15" i="12"/>
  <c r="EN16" i="12"/>
  <c r="EN17" i="12"/>
  <c r="EO2" i="12"/>
  <c r="B146" i="19"/>
  <c r="C145" i="19"/>
  <c r="G145" i="19"/>
  <c r="H145" i="19" s="1"/>
  <c r="D145" i="19"/>
  <c r="EO68" i="12" l="1"/>
  <c r="EO69" i="12"/>
  <c r="EO70" i="12"/>
  <c r="EO71" i="12"/>
  <c r="EO72" i="12"/>
  <c r="EO73" i="12"/>
  <c r="EO74" i="12"/>
  <c r="EO75" i="12"/>
  <c r="EO76" i="12"/>
  <c r="EO77" i="12"/>
  <c r="EO78" i="12"/>
  <c r="EO43" i="12"/>
  <c r="EO44" i="12"/>
  <c r="EO45" i="12"/>
  <c r="EO46" i="12"/>
  <c r="EO47" i="12"/>
  <c r="EO48" i="12"/>
  <c r="EO49" i="12"/>
  <c r="EO50" i="12"/>
  <c r="EO51" i="12"/>
  <c r="EO52" i="12"/>
  <c r="EO53" i="12"/>
  <c r="EO54" i="12"/>
  <c r="EO55" i="12"/>
  <c r="EO56" i="12"/>
  <c r="EO57" i="12"/>
  <c r="EO58" i="12"/>
  <c r="EO59" i="12"/>
  <c r="EO60" i="12"/>
  <c r="EO61" i="12"/>
  <c r="EO62" i="12"/>
  <c r="EO63" i="12"/>
  <c r="EO64" i="12"/>
  <c r="EO65" i="12"/>
  <c r="EO66" i="12"/>
  <c r="EO67" i="12"/>
  <c r="EO40" i="12"/>
  <c r="EO42" i="12"/>
  <c r="EO41" i="12"/>
  <c r="EO38" i="12"/>
  <c r="EO39" i="12"/>
  <c r="EO36" i="12"/>
  <c r="EO37" i="12"/>
  <c r="EO33" i="12"/>
  <c r="EO34" i="12"/>
  <c r="EO35" i="12"/>
  <c r="EO31" i="12"/>
  <c r="EO32" i="12"/>
  <c r="EO29" i="12"/>
  <c r="EO30" i="12"/>
  <c r="EO24" i="12"/>
  <c r="EO25" i="12"/>
  <c r="EO26" i="12"/>
  <c r="EO27" i="12"/>
  <c r="EO28" i="12"/>
  <c r="EO18" i="12"/>
  <c r="EO19" i="12"/>
  <c r="EO20" i="12"/>
  <c r="EO21" i="12"/>
  <c r="EO22" i="12"/>
  <c r="EO23" i="12"/>
  <c r="EO4" i="12"/>
  <c r="EO5" i="12"/>
  <c r="EO6" i="12"/>
  <c r="EO7" i="12"/>
  <c r="EO8" i="12"/>
  <c r="EO9" i="12"/>
  <c r="EO10" i="12"/>
  <c r="EO11" i="12"/>
  <c r="EO12" i="12"/>
  <c r="EO13" i="12"/>
  <c r="EO14" i="12"/>
  <c r="EO15" i="12"/>
  <c r="EO16" i="12"/>
  <c r="EO17" i="12"/>
  <c r="EP2" i="12"/>
  <c r="C146" i="19"/>
  <c r="B147" i="19"/>
  <c r="G146" i="19"/>
  <c r="H146" i="19" s="1"/>
  <c r="D146" i="19"/>
  <c r="EP68" i="12" l="1"/>
  <c r="EP69" i="12"/>
  <c r="EP70" i="12"/>
  <c r="EP71" i="12"/>
  <c r="EP72" i="12"/>
  <c r="EP73" i="12"/>
  <c r="EP74" i="12"/>
  <c r="EP75" i="12"/>
  <c r="EP76" i="12"/>
  <c r="EP77" i="12"/>
  <c r="EP78" i="12"/>
  <c r="EP43" i="12"/>
  <c r="EP44" i="12"/>
  <c r="EP45" i="12"/>
  <c r="EP46" i="12"/>
  <c r="EP47" i="12"/>
  <c r="EP48" i="12"/>
  <c r="EP49" i="12"/>
  <c r="EP50" i="12"/>
  <c r="EP51" i="12"/>
  <c r="EP52" i="12"/>
  <c r="EP53" i="12"/>
  <c r="EP54" i="12"/>
  <c r="EP55" i="12"/>
  <c r="EP56" i="12"/>
  <c r="EP57" i="12"/>
  <c r="EP58" i="12"/>
  <c r="EP59" i="12"/>
  <c r="EP60" i="12"/>
  <c r="EP61" i="12"/>
  <c r="EP62" i="12"/>
  <c r="EP63" i="12"/>
  <c r="EP64" i="12"/>
  <c r="EP65" i="12"/>
  <c r="EP66" i="12"/>
  <c r="EP67" i="12"/>
  <c r="EP40" i="12"/>
  <c r="EP42" i="12"/>
  <c r="EP41" i="12"/>
  <c r="EP38" i="12"/>
  <c r="EP39" i="12"/>
  <c r="EP36" i="12"/>
  <c r="EP37" i="12"/>
  <c r="EP33" i="12"/>
  <c r="EP34" i="12"/>
  <c r="EP35" i="12"/>
  <c r="EP31" i="12"/>
  <c r="EP32" i="12"/>
  <c r="EP29" i="12"/>
  <c r="EP30" i="12"/>
  <c r="EP24" i="12"/>
  <c r="EP25" i="12"/>
  <c r="EP26" i="12"/>
  <c r="EP27" i="12"/>
  <c r="EP28" i="12"/>
  <c r="EP18" i="12"/>
  <c r="EP19" i="12"/>
  <c r="EP20" i="12"/>
  <c r="EP21" i="12"/>
  <c r="EP22" i="12"/>
  <c r="EP23" i="12"/>
  <c r="EP4" i="12"/>
  <c r="EP5" i="12"/>
  <c r="EP6" i="12"/>
  <c r="EP7" i="12"/>
  <c r="EP8" i="12"/>
  <c r="EP9" i="12"/>
  <c r="EP10" i="12"/>
  <c r="EP11" i="12"/>
  <c r="EP12" i="12"/>
  <c r="EP13" i="12"/>
  <c r="EP14" i="12"/>
  <c r="EP15" i="12"/>
  <c r="EP16" i="12"/>
  <c r="EP17" i="12"/>
  <c r="EQ2" i="12"/>
  <c r="B148" i="19"/>
  <c r="C147" i="19"/>
  <c r="G147" i="19"/>
  <c r="H147" i="19" s="1"/>
  <c r="D147" i="19"/>
  <c r="EQ68" i="12" l="1"/>
  <c r="EQ69" i="12"/>
  <c r="EQ70" i="12"/>
  <c r="EQ71" i="12"/>
  <c r="EQ72" i="12"/>
  <c r="EQ73" i="12"/>
  <c r="EQ74" i="12"/>
  <c r="EQ75" i="12"/>
  <c r="EQ76" i="12"/>
  <c r="EQ77" i="12"/>
  <c r="EQ78" i="12"/>
  <c r="EQ43" i="12"/>
  <c r="EQ44" i="12"/>
  <c r="EQ45" i="12"/>
  <c r="EQ46" i="12"/>
  <c r="EQ47" i="12"/>
  <c r="EQ48" i="12"/>
  <c r="EQ49" i="12"/>
  <c r="EQ50" i="12"/>
  <c r="EQ51" i="12"/>
  <c r="EQ52" i="12"/>
  <c r="EQ53" i="12"/>
  <c r="EQ54" i="12"/>
  <c r="EQ55" i="12"/>
  <c r="EQ56" i="12"/>
  <c r="EQ57" i="12"/>
  <c r="EQ58" i="12"/>
  <c r="EQ59" i="12"/>
  <c r="EQ60" i="12"/>
  <c r="EQ61" i="12"/>
  <c r="EQ62" i="12"/>
  <c r="EQ63" i="12"/>
  <c r="EQ64" i="12"/>
  <c r="EQ65" i="12"/>
  <c r="EQ66" i="12"/>
  <c r="EQ67" i="12"/>
  <c r="EQ40" i="12"/>
  <c r="EQ41" i="12"/>
  <c r="EQ42" i="12"/>
  <c r="EQ38" i="12"/>
  <c r="EQ39" i="12"/>
  <c r="EQ36" i="12"/>
  <c r="EQ37" i="12"/>
  <c r="EQ33" i="12"/>
  <c r="EQ34" i="12"/>
  <c r="EQ35" i="12"/>
  <c r="EQ31" i="12"/>
  <c r="EQ32" i="12"/>
  <c r="EQ29" i="12"/>
  <c r="EQ30" i="12"/>
  <c r="EQ24" i="12"/>
  <c r="EQ25" i="12"/>
  <c r="EQ26" i="12"/>
  <c r="EQ27" i="12"/>
  <c r="EQ28" i="12"/>
  <c r="EQ18" i="12"/>
  <c r="EQ19" i="12"/>
  <c r="EQ20" i="12"/>
  <c r="EQ21" i="12"/>
  <c r="EQ22" i="12"/>
  <c r="EQ23" i="12"/>
  <c r="EQ4" i="12"/>
  <c r="EQ5" i="12"/>
  <c r="EQ6" i="12"/>
  <c r="EQ7" i="12"/>
  <c r="EQ8" i="12"/>
  <c r="EQ9" i="12"/>
  <c r="EQ10" i="12"/>
  <c r="EQ11" i="12"/>
  <c r="EQ12" i="12"/>
  <c r="EQ13" i="12"/>
  <c r="EQ14" i="12"/>
  <c r="EQ15" i="12"/>
  <c r="EQ16" i="12"/>
  <c r="EQ17" i="12"/>
  <c r="ER2" i="12"/>
  <c r="C148" i="19"/>
  <c r="B149" i="19"/>
  <c r="G148" i="19"/>
  <c r="H148" i="19" s="1"/>
  <c r="D148" i="19"/>
  <c r="ER68" i="12" l="1"/>
  <c r="ER69" i="12"/>
  <c r="ER70" i="12"/>
  <c r="ER71" i="12"/>
  <c r="ER72" i="12"/>
  <c r="ER73" i="12"/>
  <c r="ER74" i="12"/>
  <c r="ER75" i="12"/>
  <c r="ER76" i="12"/>
  <c r="ER77" i="12"/>
  <c r="ER78" i="12"/>
  <c r="ER43" i="12"/>
  <c r="ER44" i="12"/>
  <c r="ER45" i="12"/>
  <c r="ER46" i="12"/>
  <c r="ER47" i="12"/>
  <c r="ER48" i="12"/>
  <c r="ER49" i="12"/>
  <c r="ER50" i="12"/>
  <c r="ER51" i="12"/>
  <c r="ER52" i="12"/>
  <c r="ER53" i="12"/>
  <c r="ER54" i="12"/>
  <c r="ER55" i="12"/>
  <c r="ER56" i="12"/>
  <c r="ER57" i="12"/>
  <c r="ER58" i="12"/>
  <c r="ER59" i="12"/>
  <c r="ER60" i="12"/>
  <c r="ER61" i="12"/>
  <c r="ER62" i="12"/>
  <c r="ER63" i="12"/>
  <c r="ER64" i="12"/>
  <c r="ER65" i="12"/>
  <c r="ER66" i="12"/>
  <c r="ER67" i="12"/>
  <c r="ER40" i="12"/>
  <c r="ER42" i="12"/>
  <c r="ER41" i="12"/>
  <c r="ER38" i="12"/>
  <c r="ER39" i="12"/>
  <c r="ER36" i="12"/>
  <c r="ER37" i="12"/>
  <c r="ER33" i="12"/>
  <c r="ER34" i="12"/>
  <c r="ER35" i="12"/>
  <c r="ER31" i="12"/>
  <c r="ER32" i="12"/>
  <c r="ER29" i="12"/>
  <c r="ER30" i="12"/>
  <c r="ER24" i="12"/>
  <c r="ER25" i="12"/>
  <c r="ER26" i="12"/>
  <c r="ER27" i="12"/>
  <c r="ER28" i="12"/>
  <c r="ER18" i="12"/>
  <c r="ER19" i="12"/>
  <c r="ER20" i="12"/>
  <c r="ER21" i="12"/>
  <c r="ER22" i="12"/>
  <c r="ER23" i="12"/>
  <c r="ER4" i="12"/>
  <c r="ER5" i="12"/>
  <c r="ER6" i="12"/>
  <c r="ER7" i="12"/>
  <c r="ER8" i="12"/>
  <c r="ER9" i="12"/>
  <c r="ER10" i="12"/>
  <c r="ER11" i="12"/>
  <c r="ER12" i="12"/>
  <c r="ER13" i="12"/>
  <c r="ER14" i="12"/>
  <c r="ER15" i="12"/>
  <c r="ER16" i="12"/>
  <c r="ER17" i="12"/>
  <c r="ES2" i="12"/>
  <c r="B150" i="19"/>
  <c r="C149" i="19"/>
  <c r="G149" i="19"/>
  <c r="H149" i="19" s="1"/>
  <c r="D149" i="19"/>
  <c r="ES68" i="12" l="1"/>
  <c r="ES69" i="12"/>
  <c r="ES70" i="12"/>
  <c r="ES71" i="12"/>
  <c r="ES72" i="12"/>
  <c r="ES73" i="12"/>
  <c r="ES74" i="12"/>
  <c r="ES75" i="12"/>
  <c r="ES76" i="12"/>
  <c r="ES77" i="12"/>
  <c r="ES78" i="12"/>
  <c r="ES43" i="12"/>
  <c r="ES44" i="12"/>
  <c r="ES45" i="12"/>
  <c r="ES46" i="12"/>
  <c r="ES47" i="12"/>
  <c r="ES48" i="12"/>
  <c r="ES49" i="12"/>
  <c r="ES50" i="12"/>
  <c r="ES51" i="12"/>
  <c r="ES52" i="12"/>
  <c r="ES53" i="12"/>
  <c r="ES54" i="12"/>
  <c r="ES55" i="12"/>
  <c r="ES56" i="12"/>
  <c r="ES57" i="12"/>
  <c r="ES58" i="12"/>
  <c r="ES59" i="12"/>
  <c r="ES60" i="12"/>
  <c r="ES61" i="12"/>
  <c r="ES62" i="12"/>
  <c r="ES63" i="12"/>
  <c r="ES64" i="12"/>
  <c r="ES65" i="12"/>
  <c r="ES66" i="12"/>
  <c r="ES67" i="12"/>
  <c r="ES40" i="12"/>
  <c r="ES41" i="12"/>
  <c r="ES42" i="12"/>
  <c r="ES38" i="12"/>
  <c r="ES39" i="12"/>
  <c r="ES36" i="12"/>
  <c r="ES37" i="12"/>
  <c r="ES33" i="12"/>
  <c r="ES34" i="12"/>
  <c r="ES35" i="12"/>
  <c r="ES31" i="12"/>
  <c r="ES32" i="12"/>
  <c r="ES29" i="12"/>
  <c r="ES30" i="12"/>
  <c r="ES24" i="12"/>
  <c r="ES25" i="12"/>
  <c r="ES26" i="12"/>
  <c r="ES27" i="12"/>
  <c r="ES28" i="12"/>
  <c r="ES18" i="12"/>
  <c r="ES19" i="12"/>
  <c r="ES20" i="12"/>
  <c r="ES21" i="12"/>
  <c r="ES22" i="12"/>
  <c r="ES23" i="12"/>
  <c r="ES4" i="12"/>
  <c r="ES5" i="12"/>
  <c r="ES6" i="12"/>
  <c r="ES7" i="12"/>
  <c r="ES8" i="12"/>
  <c r="ES9" i="12"/>
  <c r="ES10" i="12"/>
  <c r="ES11" i="12"/>
  <c r="ES12" i="12"/>
  <c r="ES13" i="12"/>
  <c r="ES14" i="12"/>
  <c r="ES15" i="12"/>
  <c r="ES16" i="12"/>
  <c r="ES17" i="12"/>
  <c r="ET2" i="12"/>
  <c r="C150" i="19"/>
  <c r="B151" i="19"/>
  <c r="G150" i="19"/>
  <c r="H150" i="19" s="1"/>
  <c r="D150" i="19"/>
  <c r="ET68" i="12" l="1"/>
  <c r="ET69" i="12"/>
  <c r="ET70" i="12"/>
  <c r="ET71" i="12"/>
  <c r="ET72" i="12"/>
  <c r="ET73" i="12"/>
  <c r="ET74" i="12"/>
  <c r="ET75" i="12"/>
  <c r="ET76" i="12"/>
  <c r="ET77" i="12"/>
  <c r="ET78" i="12"/>
  <c r="ET43" i="12"/>
  <c r="ET44" i="12"/>
  <c r="ET45" i="12"/>
  <c r="ET46" i="12"/>
  <c r="ET47" i="12"/>
  <c r="ET48" i="12"/>
  <c r="ET49" i="12"/>
  <c r="ET50" i="12"/>
  <c r="ET51" i="12"/>
  <c r="ET52" i="12"/>
  <c r="ET53" i="12"/>
  <c r="ET54" i="12"/>
  <c r="ET55" i="12"/>
  <c r="ET56" i="12"/>
  <c r="ET57" i="12"/>
  <c r="ET58" i="12"/>
  <c r="ET59" i="12"/>
  <c r="ET60" i="12"/>
  <c r="ET61" i="12"/>
  <c r="ET62" i="12"/>
  <c r="ET63" i="12"/>
  <c r="ET64" i="12"/>
  <c r="ET65" i="12"/>
  <c r="ET66" i="12"/>
  <c r="ET67" i="12"/>
  <c r="ET40" i="12"/>
  <c r="ET42" i="12"/>
  <c r="ET41" i="12"/>
  <c r="ET38" i="12"/>
  <c r="ET39" i="12"/>
  <c r="ET36" i="12"/>
  <c r="ET37" i="12"/>
  <c r="ET33" i="12"/>
  <c r="ET34" i="12"/>
  <c r="ET35" i="12"/>
  <c r="ET31" i="12"/>
  <c r="ET32" i="12"/>
  <c r="ET29" i="12"/>
  <c r="ET30" i="12"/>
  <c r="ET24" i="12"/>
  <c r="ET25" i="12"/>
  <c r="ET26" i="12"/>
  <c r="ET27" i="12"/>
  <c r="ET28" i="12"/>
  <c r="ET18" i="12"/>
  <c r="ET19" i="12"/>
  <c r="ET20" i="12"/>
  <c r="ET21" i="12"/>
  <c r="ET22" i="12"/>
  <c r="ET23" i="12"/>
  <c r="ET4" i="12"/>
  <c r="ET5" i="12"/>
  <c r="ET6" i="12"/>
  <c r="ET7" i="12"/>
  <c r="ET8" i="12"/>
  <c r="ET9" i="12"/>
  <c r="ET10" i="12"/>
  <c r="ET11" i="12"/>
  <c r="ET12" i="12"/>
  <c r="ET13" i="12"/>
  <c r="ET14" i="12"/>
  <c r="ET15" i="12"/>
  <c r="ET16" i="12"/>
  <c r="ET17" i="12"/>
  <c r="EU2" i="12"/>
  <c r="B152" i="19"/>
  <c r="C151" i="19"/>
  <c r="G151" i="19"/>
  <c r="H151" i="19" s="1"/>
  <c r="D151" i="19"/>
  <c r="EU68" i="12" l="1"/>
  <c r="EU69" i="12"/>
  <c r="EU70" i="12"/>
  <c r="EU71" i="12"/>
  <c r="EU72" i="12"/>
  <c r="EU73" i="12"/>
  <c r="EU74" i="12"/>
  <c r="EU75" i="12"/>
  <c r="EU76" i="12"/>
  <c r="EU77" i="12"/>
  <c r="EU78" i="12"/>
  <c r="EU43" i="12"/>
  <c r="EU44" i="12"/>
  <c r="EU45" i="12"/>
  <c r="EU46" i="12"/>
  <c r="EU47" i="12"/>
  <c r="EU48" i="12"/>
  <c r="EU49" i="12"/>
  <c r="EU50" i="12"/>
  <c r="EU51" i="12"/>
  <c r="EU52" i="12"/>
  <c r="EU53" i="12"/>
  <c r="EU54" i="12"/>
  <c r="EU55" i="12"/>
  <c r="EU56" i="12"/>
  <c r="EU57" i="12"/>
  <c r="EU58" i="12"/>
  <c r="EU59" i="12"/>
  <c r="EU60" i="12"/>
  <c r="EU61" i="12"/>
  <c r="EU62" i="12"/>
  <c r="EU63" i="12"/>
  <c r="EU64" i="12"/>
  <c r="EU65" i="12"/>
  <c r="EU66" i="12"/>
  <c r="EU67" i="12"/>
  <c r="EU40" i="12"/>
  <c r="EU41" i="12"/>
  <c r="EU42" i="12"/>
  <c r="EU38" i="12"/>
  <c r="EU39" i="12"/>
  <c r="EU36" i="12"/>
  <c r="EU37" i="12"/>
  <c r="EU33" i="12"/>
  <c r="EU34" i="12"/>
  <c r="EU35" i="12"/>
  <c r="EU31" i="12"/>
  <c r="EU32" i="12"/>
  <c r="EU29" i="12"/>
  <c r="EU30" i="12"/>
  <c r="EU24" i="12"/>
  <c r="EU25" i="12"/>
  <c r="EU26" i="12"/>
  <c r="EU27" i="12"/>
  <c r="EU28" i="12"/>
  <c r="EU18" i="12"/>
  <c r="EU19" i="12"/>
  <c r="EU20" i="12"/>
  <c r="EU21" i="12"/>
  <c r="EU22" i="12"/>
  <c r="EU23" i="12"/>
  <c r="EU4" i="12"/>
  <c r="EU5" i="12"/>
  <c r="EU6" i="12"/>
  <c r="EU7" i="12"/>
  <c r="EU8" i="12"/>
  <c r="EU9" i="12"/>
  <c r="EU10" i="12"/>
  <c r="EU11" i="12"/>
  <c r="EU12" i="12"/>
  <c r="EU13" i="12"/>
  <c r="EU14" i="12"/>
  <c r="EU15" i="12"/>
  <c r="EU16" i="12"/>
  <c r="EU17" i="12"/>
  <c r="EV2" i="12"/>
  <c r="C152" i="19"/>
  <c r="B153" i="19"/>
  <c r="G152" i="19"/>
  <c r="H152" i="19" s="1"/>
  <c r="D152" i="19"/>
  <c r="EV68" i="12" l="1"/>
  <c r="EV69" i="12"/>
  <c r="EV70" i="12"/>
  <c r="EV71" i="12"/>
  <c r="EV72" i="12"/>
  <c r="EV73" i="12"/>
  <c r="EV74" i="12"/>
  <c r="EV75" i="12"/>
  <c r="EV76" i="12"/>
  <c r="EV77" i="12"/>
  <c r="EV78" i="12"/>
  <c r="EV43" i="12"/>
  <c r="EV44" i="12"/>
  <c r="EV45" i="12"/>
  <c r="EV46" i="12"/>
  <c r="EV47" i="12"/>
  <c r="EV48" i="12"/>
  <c r="EV49" i="12"/>
  <c r="EV50" i="12"/>
  <c r="EV51" i="12"/>
  <c r="EV52" i="12"/>
  <c r="EV53" i="12"/>
  <c r="EV54" i="12"/>
  <c r="EV55" i="12"/>
  <c r="EV56" i="12"/>
  <c r="EV57" i="12"/>
  <c r="EV58" i="12"/>
  <c r="EV59" i="12"/>
  <c r="EV60" i="12"/>
  <c r="EV61" i="12"/>
  <c r="EV62" i="12"/>
  <c r="EV63" i="12"/>
  <c r="EV64" i="12"/>
  <c r="EV65" i="12"/>
  <c r="EV66" i="12"/>
  <c r="EV67" i="12"/>
  <c r="EV40" i="12"/>
  <c r="EV41" i="12"/>
  <c r="EV42" i="12"/>
  <c r="EV38" i="12"/>
  <c r="EV39" i="12"/>
  <c r="EV36" i="12"/>
  <c r="EV37" i="12"/>
  <c r="EV33" i="12"/>
  <c r="EV34" i="12"/>
  <c r="EV35" i="12"/>
  <c r="EV31" i="12"/>
  <c r="EV32" i="12"/>
  <c r="EV29" i="12"/>
  <c r="EV30" i="12"/>
  <c r="EV24" i="12"/>
  <c r="EV25" i="12"/>
  <c r="EV26" i="12"/>
  <c r="EV27" i="12"/>
  <c r="EV28" i="12"/>
  <c r="EV18" i="12"/>
  <c r="EV19" i="12"/>
  <c r="EV20" i="12"/>
  <c r="EV21" i="12"/>
  <c r="EV22" i="12"/>
  <c r="EV23" i="12"/>
  <c r="EV4" i="12"/>
  <c r="EV5" i="12"/>
  <c r="EV6" i="12"/>
  <c r="EV7" i="12"/>
  <c r="EV8" i="12"/>
  <c r="EV9" i="12"/>
  <c r="EV10" i="12"/>
  <c r="EV11" i="12"/>
  <c r="EV12" i="12"/>
  <c r="EV13" i="12"/>
  <c r="EV14" i="12"/>
  <c r="EV15" i="12"/>
  <c r="EV16" i="12"/>
  <c r="EV17" i="12"/>
  <c r="EW2" i="12"/>
  <c r="B154" i="19"/>
  <c r="C153" i="19"/>
  <c r="G153" i="19"/>
  <c r="H153" i="19" s="1"/>
  <c r="D153" i="19"/>
  <c r="EW68" i="12" l="1"/>
  <c r="EW69" i="12"/>
  <c r="EW70" i="12"/>
  <c r="EW71" i="12"/>
  <c r="EW72" i="12"/>
  <c r="EW73" i="12"/>
  <c r="EW74" i="12"/>
  <c r="EW75" i="12"/>
  <c r="EW76" i="12"/>
  <c r="EW77" i="12"/>
  <c r="EW78" i="12"/>
  <c r="EW43" i="12"/>
  <c r="EW44" i="12"/>
  <c r="EW45" i="12"/>
  <c r="EW46" i="12"/>
  <c r="EW47" i="12"/>
  <c r="EW48" i="12"/>
  <c r="EW49" i="12"/>
  <c r="EW50" i="12"/>
  <c r="EW51" i="12"/>
  <c r="EW52" i="12"/>
  <c r="EW53" i="12"/>
  <c r="EW54" i="12"/>
  <c r="EW55" i="12"/>
  <c r="EW56" i="12"/>
  <c r="EW57" i="12"/>
  <c r="EW58" i="12"/>
  <c r="EW59" i="12"/>
  <c r="EW60" i="12"/>
  <c r="EW61" i="12"/>
  <c r="EW62" i="12"/>
  <c r="EW63" i="12"/>
  <c r="EW64" i="12"/>
  <c r="EW65" i="12"/>
  <c r="EW66" i="12"/>
  <c r="EW67" i="12"/>
  <c r="EW40" i="12"/>
  <c r="EW42" i="12"/>
  <c r="EW41" i="12"/>
  <c r="EW38" i="12"/>
  <c r="EW39" i="12"/>
  <c r="EW36" i="12"/>
  <c r="EW37" i="12"/>
  <c r="EW33" i="12"/>
  <c r="EW34" i="12"/>
  <c r="EW35" i="12"/>
  <c r="EW31" i="12"/>
  <c r="EW32" i="12"/>
  <c r="EW29" i="12"/>
  <c r="EW30" i="12"/>
  <c r="EW24" i="12"/>
  <c r="EW25" i="12"/>
  <c r="EW26" i="12"/>
  <c r="EW27" i="12"/>
  <c r="EW28" i="12"/>
  <c r="EW18" i="12"/>
  <c r="EW19" i="12"/>
  <c r="EW20" i="12"/>
  <c r="EW21" i="12"/>
  <c r="EW22" i="12"/>
  <c r="EW23" i="12"/>
  <c r="EW4" i="12"/>
  <c r="EW5" i="12"/>
  <c r="EW6" i="12"/>
  <c r="EW7" i="12"/>
  <c r="EW8" i="12"/>
  <c r="EW9" i="12"/>
  <c r="EW10" i="12"/>
  <c r="EW11" i="12"/>
  <c r="EW12" i="12"/>
  <c r="EW13" i="12"/>
  <c r="EW14" i="12"/>
  <c r="EW15" i="12"/>
  <c r="EW16" i="12"/>
  <c r="EW17" i="12"/>
  <c r="EX2" i="12"/>
  <c r="C154" i="19"/>
  <c r="B155" i="19"/>
  <c r="G154" i="19"/>
  <c r="H154" i="19" s="1"/>
  <c r="D154" i="19"/>
  <c r="EX68" i="12" l="1"/>
  <c r="EX69" i="12"/>
  <c r="EX70" i="12"/>
  <c r="EX71" i="12"/>
  <c r="EX72" i="12"/>
  <c r="EX73" i="12"/>
  <c r="EX74" i="12"/>
  <c r="EX75" i="12"/>
  <c r="EX76" i="12"/>
  <c r="EX77" i="12"/>
  <c r="EX78" i="12"/>
  <c r="EX43" i="12"/>
  <c r="EX44" i="12"/>
  <c r="EX45" i="12"/>
  <c r="EX46" i="12"/>
  <c r="EX47" i="12"/>
  <c r="EX48" i="12"/>
  <c r="EX49" i="12"/>
  <c r="EX50" i="12"/>
  <c r="EX51" i="12"/>
  <c r="EX52" i="12"/>
  <c r="EX53" i="12"/>
  <c r="EX54" i="12"/>
  <c r="EX55" i="12"/>
  <c r="EX56" i="12"/>
  <c r="EX57" i="12"/>
  <c r="EX58" i="12"/>
  <c r="EX59" i="12"/>
  <c r="EX60" i="12"/>
  <c r="EX61" i="12"/>
  <c r="EX62" i="12"/>
  <c r="EX63" i="12"/>
  <c r="EX64" i="12"/>
  <c r="EX65" i="12"/>
  <c r="EX66" i="12"/>
  <c r="EX67" i="12"/>
  <c r="EX40" i="12"/>
  <c r="EX42" i="12"/>
  <c r="EX41" i="12"/>
  <c r="EX38" i="12"/>
  <c r="EX39" i="12"/>
  <c r="EX36" i="12"/>
  <c r="EX37" i="12"/>
  <c r="EX33" i="12"/>
  <c r="EX34" i="12"/>
  <c r="EX35" i="12"/>
  <c r="EX31" i="12"/>
  <c r="EX32" i="12"/>
  <c r="EX29" i="12"/>
  <c r="EX30" i="12"/>
  <c r="EX24" i="12"/>
  <c r="EX25" i="12"/>
  <c r="EX26" i="12"/>
  <c r="EX27" i="12"/>
  <c r="EX28" i="12"/>
  <c r="EX18" i="12"/>
  <c r="EX19" i="12"/>
  <c r="EX20" i="12"/>
  <c r="EX21" i="12"/>
  <c r="EX22" i="12"/>
  <c r="EX23" i="12"/>
  <c r="EX4" i="12"/>
  <c r="EX5" i="12"/>
  <c r="EX6" i="12"/>
  <c r="EX7" i="12"/>
  <c r="EX8" i="12"/>
  <c r="EX9" i="12"/>
  <c r="EX10" i="12"/>
  <c r="EX11" i="12"/>
  <c r="EX12" i="12"/>
  <c r="EX13" i="12"/>
  <c r="EX14" i="12"/>
  <c r="EX15" i="12"/>
  <c r="EX16" i="12"/>
  <c r="EX17" i="12"/>
  <c r="EY2" i="12"/>
  <c r="B156" i="19"/>
  <c r="C155" i="19"/>
  <c r="G155" i="19"/>
  <c r="H155" i="19" s="1"/>
  <c r="D155" i="19"/>
  <c r="EY68" i="12" l="1"/>
  <c r="EY69" i="12"/>
  <c r="EY70" i="12"/>
  <c r="EY71" i="12"/>
  <c r="EY72" i="12"/>
  <c r="EY73" i="12"/>
  <c r="EY74" i="12"/>
  <c r="EY75" i="12"/>
  <c r="EY76" i="12"/>
  <c r="EY77" i="12"/>
  <c r="EY78" i="12"/>
  <c r="EY43" i="12"/>
  <c r="EY44" i="12"/>
  <c r="EY45" i="12"/>
  <c r="EY46" i="12"/>
  <c r="EY47" i="12"/>
  <c r="EY48" i="12"/>
  <c r="EY49" i="12"/>
  <c r="EY50" i="12"/>
  <c r="EY51" i="12"/>
  <c r="EY52" i="12"/>
  <c r="EY53" i="12"/>
  <c r="EY54" i="12"/>
  <c r="EY55" i="12"/>
  <c r="EY56" i="12"/>
  <c r="EY57" i="12"/>
  <c r="EY58" i="12"/>
  <c r="EY59" i="12"/>
  <c r="EY60" i="12"/>
  <c r="EY61" i="12"/>
  <c r="EY62" i="12"/>
  <c r="EY63" i="12"/>
  <c r="EY64" i="12"/>
  <c r="EY65" i="12"/>
  <c r="EY66" i="12"/>
  <c r="EY67" i="12"/>
  <c r="EY40" i="12"/>
  <c r="EY42" i="12"/>
  <c r="EY41" i="12"/>
  <c r="EY38" i="12"/>
  <c r="EY39" i="12"/>
  <c r="EY36" i="12"/>
  <c r="EY37" i="12"/>
  <c r="EY33" i="12"/>
  <c r="EY34" i="12"/>
  <c r="EY35" i="12"/>
  <c r="EY31" i="12"/>
  <c r="EY32" i="12"/>
  <c r="EY29" i="12"/>
  <c r="EY30" i="12"/>
  <c r="EY24" i="12"/>
  <c r="EY25" i="12"/>
  <c r="EY26" i="12"/>
  <c r="EY27" i="12"/>
  <c r="EY28" i="12"/>
  <c r="EY18" i="12"/>
  <c r="EY19" i="12"/>
  <c r="EY20" i="12"/>
  <c r="EY21" i="12"/>
  <c r="EY22" i="12"/>
  <c r="EY23" i="12"/>
  <c r="EY4" i="12"/>
  <c r="EY5" i="12"/>
  <c r="EY6" i="12"/>
  <c r="EY7" i="12"/>
  <c r="EY8" i="12"/>
  <c r="EY9" i="12"/>
  <c r="EY10" i="12"/>
  <c r="EY11" i="12"/>
  <c r="EY12" i="12"/>
  <c r="EY13" i="12"/>
  <c r="EY14" i="12"/>
  <c r="EY15" i="12"/>
  <c r="EY16" i="12"/>
  <c r="EY17" i="12"/>
  <c r="EZ2" i="12"/>
  <c r="C156" i="19"/>
  <c r="B157" i="19"/>
  <c r="G156" i="19"/>
  <c r="H156" i="19" s="1"/>
  <c r="D156" i="19"/>
  <c r="EZ68" i="12" l="1"/>
  <c r="EZ69" i="12"/>
  <c r="EZ70" i="12"/>
  <c r="EZ71" i="12"/>
  <c r="EZ72" i="12"/>
  <c r="EZ73" i="12"/>
  <c r="EZ74" i="12"/>
  <c r="EZ75" i="12"/>
  <c r="EZ76" i="12"/>
  <c r="EZ77" i="12"/>
  <c r="EZ78" i="12"/>
  <c r="EZ43" i="12"/>
  <c r="EZ44" i="12"/>
  <c r="EZ45" i="12"/>
  <c r="EZ46" i="12"/>
  <c r="EZ47" i="12"/>
  <c r="EZ48" i="12"/>
  <c r="EZ49" i="12"/>
  <c r="EZ50" i="12"/>
  <c r="EZ51" i="12"/>
  <c r="EZ52" i="12"/>
  <c r="EZ53" i="12"/>
  <c r="EZ54" i="12"/>
  <c r="EZ55" i="12"/>
  <c r="EZ56" i="12"/>
  <c r="EZ57" i="12"/>
  <c r="EZ58" i="12"/>
  <c r="EZ59" i="12"/>
  <c r="EZ60" i="12"/>
  <c r="EZ61" i="12"/>
  <c r="EZ62" i="12"/>
  <c r="EZ63" i="12"/>
  <c r="EZ64" i="12"/>
  <c r="EZ65" i="12"/>
  <c r="EZ66" i="12"/>
  <c r="EZ67" i="12"/>
  <c r="EZ40" i="12"/>
  <c r="EZ42" i="12"/>
  <c r="EZ41" i="12"/>
  <c r="EZ38" i="12"/>
  <c r="EZ39" i="12"/>
  <c r="EZ36" i="12"/>
  <c r="EZ37" i="12"/>
  <c r="EZ33" i="12"/>
  <c r="EZ34" i="12"/>
  <c r="EZ35" i="12"/>
  <c r="EZ31" i="12"/>
  <c r="EZ32" i="12"/>
  <c r="EZ29" i="12"/>
  <c r="EZ30" i="12"/>
  <c r="EZ24" i="12"/>
  <c r="EZ25" i="12"/>
  <c r="EZ26" i="12"/>
  <c r="EZ27" i="12"/>
  <c r="EZ28" i="12"/>
  <c r="EZ18" i="12"/>
  <c r="EZ19" i="12"/>
  <c r="EZ20" i="12"/>
  <c r="EZ21" i="12"/>
  <c r="EZ22" i="12"/>
  <c r="EZ23" i="12"/>
  <c r="EZ4" i="12"/>
  <c r="EZ5" i="12"/>
  <c r="EZ6" i="12"/>
  <c r="EZ7" i="12"/>
  <c r="EZ8" i="12"/>
  <c r="EZ9" i="12"/>
  <c r="EZ10" i="12"/>
  <c r="EZ11" i="12"/>
  <c r="EZ12" i="12"/>
  <c r="EZ13" i="12"/>
  <c r="EZ14" i="12"/>
  <c r="EZ15" i="12"/>
  <c r="EZ16" i="12"/>
  <c r="EZ17" i="12"/>
  <c r="FA2" i="12"/>
  <c r="B158" i="19"/>
  <c r="C157" i="19"/>
  <c r="G157" i="19"/>
  <c r="H157" i="19" s="1"/>
  <c r="D157" i="19"/>
  <c r="FA68" i="12" l="1"/>
  <c r="FA69" i="12"/>
  <c r="FA70" i="12"/>
  <c r="FA71" i="12"/>
  <c r="FA72" i="12"/>
  <c r="FA73" i="12"/>
  <c r="FA74" i="12"/>
  <c r="FA75" i="12"/>
  <c r="FA76" i="12"/>
  <c r="FA77" i="12"/>
  <c r="FA78" i="12"/>
  <c r="FA43" i="12"/>
  <c r="FA44" i="12"/>
  <c r="FA45" i="12"/>
  <c r="FA46" i="12"/>
  <c r="FA47" i="12"/>
  <c r="FA48" i="12"/>
  <c r="FA49" i="12"/>
  <c r="FA50" i="12"/>
  <c r="FA51" i="12"/>
  <c r="FA52" i="12"/>
  <c r="FA53" i="12"/>
  <c r="FA54" i="12"/>
  <c r="FA55" i="12"/>
  <c r="FA56" i="12"/>
  <c r="FA57" i="12"/>
  <c r="FA58" i="12"/>
  <c r="FA59" i="12"/>
  <c r="FA60" i="12"/>
  <c r="FA61" i="12"/>
  <c r="FA62" i="12"/>
  <c r="FA63" i="12"/>
  <c r="FA64" i="12"/>
  <c r="FA65" i="12"/>
  <c r="FA66" i="12"/>
  <c r="FA67" i="12"/>
  <c r="FA40" i="12"/>
  <c r="FA42" i="12"/>
  <c r="FA41" i="12"/>
  <c r="FA38" i="12"/>
  <c r="FA39" i="12"/>
  <c r="FA36" i="12"/>
  <c r="FA37" i="12"/>
  <c r="FA33" i="12"/>
  <c r="FA34" i="12"/>
  <c r="FA35" i="12"/>
  <c r="FA31" i="12"/>
  <c r="FA32" i="12"/>
  <c r="FA29" i="12"/>
  <c r="FA30" i="12"/>
  <c r="FA24" i="12"/>
  <c r="FA25" i="12"/>
  <c r="FA26" i="12"/>
  <c r="FA27" i="12"/>
  <c r="FA28" i="12"/>
  <c r="FA18" i="12"/>
  <c r="FA19" i="12"/>
  <c r="FA20" i="12"/>
  <c r="FA21" i="12"/>
  <c r="FA22" i="12"/>
  <c r="FA23" i="12"/>
  <c r="FA4" i="12"/>
  <c r="FA5" i="12"/>
  <c r="FA6" i="12"/>
  <c r="FA7" i="12"/>
  <c r="FA8" i="12"/>
  <c r="FA9" i="12"/>
  <c r="FA10" i="12"/>
  <c r="FA11" i="12"/>
  <c r="FA12" i="12"/>
  <c r="FA13" i="12"/>
  <c r="FA14" i="12"/>
  <c r="FA15" i="12"/>
  <c r="FA16" i="12"/>
  <c r="FA17" i="12"/>
  <c r="FB2" i="12"/>
  <c r="C158" i="19"/>
  <c r="B159" i="19"/>
  <c r="G158" i="19"/>
  <c r="H158" i="19" s="1"/>
  <c r="D158" i="19"/>
  <c r="FB68" i="12" l="1"/>
  <c r="FB69" i="12"/>
  <c r="FB70" i="12"/>
  <c r="FB71" i="12"/>
  <c r="FB72" i="12"/>
  <c r="FB73" i="12"/>
  <c r="FB74" i="12"/>
  <c r="FB75" i="12"/>
  <c r="FB76" i="12"/>
  <c r="FB77" i="12"/>
  <c r="FB78" i="12"/>
  <c r="FB43" i="12"/>
  <c r="FB44" i="12"/>
  <c r="FB45" i="12"/>
  <c r="FB46" i="12"/>
  <c r="FB47" i="12"/>
  <c r="FB48" i="12"/>
  <c r="FB49" i="12"/>
  <c r="FB50" i="12"/>
  <c r="FB51" i="12"/>
  <c r="FB52" i="12"/>
  <c r="FB53" i="12"/>
  <c r="FB54" i="12"/>
  <c r="FB55" i="12"/>
  <c r="FB56" i="12"/>
  <c r="FB57" i="12"/>
  <c r="FB58" i="12"/>
  <c r="FB59" i="12"/>
  <c r="FB60" i="12"/>
  <c r="FB61" i="12"/>
  <c r="FB62" i="12"/>
  <c r="FB63" i="12"/>
  <c r="FB64" i="12"/>
  <c r="FB65" i="12"/>
  <c r="FB66" i="12"/>
  <c r="FB67" i="12"/>
  <c r="FB40" i="12"/>
  <c r="FB42" i="12"/>
  <c r="FB41" i="12"/>
  <c r="FB38" i="12"/>
  <c r="FB39" i="12"/>
  <c r="FB36" i="12"/>
  <c r="FB37" i="12"/>
  <c r="FB33" i="12"/>
  <c r="FB34" i="12"/>
  <c r="FB35" i="12"/>
  <c r="FB31" i="12"/>
  <c r="FB32" i="12"/>
  <c r="FB29" i="12"/>
  <c r="FB30" i="12"/>
  <c r="FB24" i="12"/>
  <c r="FB25" i="12"/>
  <c r="FB26" i="12"/>
  <c r="FB27" i="12"/>
  <c r="FB28" i="12"/>
  <c r="FB18" i="12"/>
  <c r="FB19" i="12"/>
  <c r="FB20" i="12"/>
  <c r="FB21" i="12"/>
  <c r="FB22" i="12"/>
  <c r="FB23" i="12"/>
  <c r="FB4" i="12"/>
  <c r="FB5" i="12"/>
  <c r="FB6" i="12"/>
  <c r="FB7" i="12"/>
  <c r="FB8" i="12"/>
  <c r="FB9" i="12"/>
  <c r="FB10" i="12"/>
  <c r="FB11" i="12"/>
  <c r="FB12" i="12"/>
  <c r="FB13" i="12"/>
  <c r="FB14" i="12"/>
  <c r="FB15" i="12"/>
  <c r="FB16" i="12"/>
  <c r="FB17" i="12"/>
  <c r="FC2" i="12"/>
  <c r="B160" i="19"/>
  <c r="C159" i="19"/>
  <c r="G159" i="19"/>
  <c r="H159" i="19" s="1"/>
  <c r="D159" i="19"/>
  <c r="FC68" i="12" l="1"/>
  <c r="FC69" i="12"/>
  <c r="FC70" i="12"/>
  <c r="FC71" i="12"/>
  <c r="FC72" i="12"/>
  <c r="FC73" i="12"/>
  <c r="FC74" i="12"/>
  <c r="FC75" i="12"/>
  <c r="FC76" i="12"/>
  <c r="FC77" i="12"/>
  <c r="FC78" i="12"/>
  <c r="FC43" i="12"/>
  <c r="FC44" i="12"/>
  <c r="FC45" i="12"/>
  <c r="FC46" i="12"/>
  <c r="FC47" i="12"/>
  <c r="FC48" i="12"/>
  <c r="FC49" i="12"/>
  <c r="FC50" i="12"/>
  <c r="FC51" i="12"/>
  <c r="FC52" i="12"/>
  <c r="FC53" i="12"/>
  <c r="FC54" i="12"/>
  <c r="FC55" i="12"/>
  <c r="FC56" i="12"/>
  <c r="FC57" i="12"/>
  <c r="FC58" i="12"/>
  <c r="FC59" i="12"/>
  <c r="FC60" i="12"/>
  <c r="FC61" i="12"/>
  <c r="FC62" i="12"/>
  <c r="FC63" i="12"/>
  <c r="FC64" i="12"/>
  <c r="FC65" i="12"/>
  <c r="FC66" i="12"/>
  <c r="FC67" i="12"/>
  <c r="FC40" i="12"/>
  <c r="FC41" i="12"/>
  <c r="FC42" i="12"/>
  <c r="FC38" i="12"/>
  <c r="FC39" i="12"/>
  <c r="FC36" i="12"/>
  <c r="FC37" i="12"/>
  <c r="FC33" i="12"/>
  <c r="FC34" i="12"/>
  <c r="FC35" i="12"/>
  <c r="FC31" i="12"/>
  <c r="FC32" i="12"/>
  <c r="FC29" i="12"/>
  <c r="FC30" i="12"/>
  <c r="FC24" i="12"/>
  <c r="FC25" i="12"/>
  <c r="FC26" i="12"/>
  <c r="FC27" i="12"/>
  <c r="FC28" i="12"/>
  <c r="FC18" i="12"/>
  <c r="FC19" i="12"/>
  <c r="FC20" i="12"/>
  <c r="FC21" i="12"/>
  <c r="FC22" i="12"/>
  <c r="FC23" i="12"/>
  <c r="FC4" i="12"/>
  <c r="FC5" i="12"/>
  <c r="FC6" i="12"/>
  <c r="FC7" i="12"/>
  <c r="FC8" i="12"/>
  <c r="FC9" i="12"/>
  <c r="FC10" i="12"/>
  <c r="FC11" i="12"/>
  <c r="FC12" i="12"/>
  <c r="FC13" i="12"/>
  <c r="FC14" i="12"/>
  <c r="FC15" i="12"/>
  <c r="FC16" i="12"/>
  <c r="FC17" i="12"/>
  <c r="FD2" i="12"/>
  <c r="C160" i="19"/>
  <c r="B161" i="19"/>
  <c r="G160" i="19"/>
  <c r="H160" i="19" s="1"/>
  <c r="D160" i="19"/>
  <c r="FD68" i="12" l="1"/>
  <c r="FD69" i="12"/>
  <c r="FD70" i="12"/>
  <c r="FD71" i="12"/>
  <c r="FD72" i="12"/>
  <c r="FD73" i="12"/>
  <c r="FD74" i="12"/>
  <c r="FD75" i="12"/>
  <c r="FD76" i="12"/>
  <c r="FD77" i="12"/>
  <c r="FD78" i="12"/>
  <c r="FD43" i="12"/>
  <c r="FD44" i="12"/>
  <c r="FD45" i="12"/>
  <c r="FD46" i="12"/>
  <c r="FD47" i="12"/>
  <c r="FD48" i="12"/>
  <c r="FD49" i="12"/>
  <c r="FD50" i="12"/>
  <c r="FD51" i="12"/>
  <c r="FD52" i="12"/>
  <c r="FD53" i="12"/>
  <c r="FD54" i="12"/>
  <c r="FD55" i="12"/>
  <c r="FD56" i="12"/>
  <c r="FD57" i="12"/>
  <c r="FD58" i="12"/>
  <c r="FD59" i="12"/>
  <c r="FD60" i="12"/>
  <c r="FD61" i="12"/>
  <c r="FD62" i="12"/>
  <c r="FD63" i="12"/>
  <c r="FD64" i="12"/>
  <c r="FD65" i="12"/>
  <c r="FD66" i="12"/>
  <c r="FD67" i="12"/>
  <c r="FD40" i="12"/>
  <c r="FD42" i="12"/>
  <c r="FD41" i="12"/>
  <c r="FD38" i="12"/>
  <c r="FD39" i="12"/>
  <c r="FD36" i="12"/>
  <c r="FD37" i="12"/>
  <c r="FD33" i="12"/>
  <c r="FD34" i="12"/>
  <c r="FD35" i="12"/>
  <c r="FD31" i="12"/>
  <c r="FD32" i="12"/>
  <c r="FD29" i="12"/>
  <c r="FD30" i="12"/>
  <c r="FD24" i="12"/>
  <c r="FD25" i="12"/>
  <c r="FD26" i="12"/>
  <c r="FD27" i="12"/>
  <c r="FD28" i="12"/>
  <c r="FD18" i="12"/>
  <c r="FD19" i="12"/>
  <c r="FD20" i="12"/>
  <c r="FD21" i="12"/>
  <c r="FD22" i="12"/>
  <c r="FD23" i="12"/>
  <c r="FD4" i="12"/>
  <c r="FD5" i="12"/>
  <c r="FD6" i="12"/>
  <c r="FD7" i="12"/>
  <c r="FD8" i="12"/>
  <c r="FD9" i="12"/>
  <c r="FD10" i="12"/>
  <c r="FD11" i="12"/>
  <c r="FD12" i="12"/>
  <c r="FD13" i="12"/>
  <c r="FD14" i="12"/>
  <c r="FD15" i="12"/>
  <c r="FD16" i="12"/>
  <c r="FD17" i="12"/>
  <c r="FE2" i="12"/>
  <c r="B162" i="19"/>
  <c r="C161" i="19"/>
  <c r="D161" i="19"/>
  <c r="G161" i="19"/>
  <c r="H161" i="19" s="1"/>
  <c r="FE68" i="12" l="1"/>
  <c r="FE69" i="12"/>
  <c r="FE70" i="12"/>
  <c r="FE71" i="12"/>
  <c r="FE72" i="12"/>
  <c r="FE73" i="12"/>
  <c r="FE74" i="12"/>
  <c r="FE75" i="12"/>
  <c r="FE76" i="12"/>
  <c r="FE77" i="12"/>
  <c r="FE78" i="12"/>
  <c r="FE43" i="12"/>
  <c r="FE44" i="12"/>
  <c r="FE45" i="12"/>
  <c r="FE46" i="12"/>
  <c r="FE47" i="12"/>
  <c r="FE48" i="12"/>
  <c r="FE49" i="12"/>
  <c r="FE50" i="12"/>
  <c r="FE51" i="12"/>
  <c r="FE52" i="12"/>
  <c r="FE53" i="12"/>
  <c r="FE54" i="12"/>
  <c r="FE55" i="12"/>
  <c r="FE56" i="12"/>
  <c r="FE57" i="12"/>
  <c r="FE58" i="12"/>
  <c r="FE59" i="12"/>
  <c r="FE60" i="12"/>
  <c r="FE61" i="12"/>
  <c r="FE62" i="12"/>
  <c r="FE63" i="12"/>
  <c r="FE64" i="12"/>
  <c r="FE65" i="12"/>
  <c r="FE66" i="12"/>
  <c r="FE67" i="12"/>
  <c r="FE40" i="12"/>
  <c r="FE42" i="12"/>
  <c r="FE41" i="12"/>
  <c r="FE38" i="12"/>
  <c r="FE39" i="12"/>
  <c r="FE36" i="12"/>
  <c r="FE37" i="12"/>
  <c r="FE33" i="12"/>
  <c r="FE34" i="12"/>
  <c r="FE35" i="12"/>
  <c r="FE31" i="12"/>
  <c r="FE32" i="12"/>
  <c r="FE29" i="12"/>
  <c r="FE30" i="12"/>
  <c r="FE24" i="12"/>
  <c r="FE25" i="12"/>
  <c r="FE26" i="12"/>
  <c r="FE27" i="12"/>
  <c r="FE28" i="12"/>
  <c r="FE18" i="12"/>
  <c r="FE19" i="12"/>
  <c r="FE20" i="12"/>
  <c r="FE21" i="12"/>
  <c r="FE22" i="12"/>
  <c r="FE23" i="12"/>
  <c r="FE4" i="12"/>
  <c r="FE5" i="12"/>
  <c r="FE6" i="12"/>
  <c r="FE7" i="12"/>
  <c r="FE8" i="12"/>
  <c r="FE9" i="12"/>
  <c r="FE10" i="12"/>
  <c r="FE11" i="12"/>
  <c r="FE12" i="12"/>
  <c r="FE13" i="12"/>
  <c r="FE14" i="12"/>
  <c r="FE15" i="12"/>
  <c r="FE16" i="12"/>
  <c r="FE17" i="12"/>
  <c r="FF2" i="12"/>
  <c r="C162" i="19"/>
  <c r="B163" i="19"/>
  <c r="G162" i="19"/>
  <c r="H162" i="19" s="1"/>
  <c r="D162" i="19"/>
  <c r="FF68" i="12" l="1"/>
  <c r="FF69" i="12"/>
  <c r="FF70" i="12"/>
  <c r="FF71" i="12"/>
  <c r="FF72" i="12"/>
  <c r="FF73" i="12"/>
  <c r="FF74" i="12"/>
  <c r="FF75" i="12"/>
  <c r="FF76" i="12"/>
  <c r="FF77" i="12"/>
  <c r="FF78" i="12"/>
  <c r="FF43" i="12"/>
  <c r="FF44" i="12"/>
  <c r="FF45" i="12"/>
  <c r="FF46" i="12"/>
  <c r="FF47" i="12"/>
  <c r="FF48" i="12"/>
  <c r="FF49" i="12"/>
  <c r="FF50" i="12"/>
  <c r="FF51" i="12"/>
  <c r="FF52" i="12"/>
  <c r="FF53" i="12"/>
  <c r="FF54" i="12"/>
  <c r="FF55" i="12"/>
  <c r="FF56" i="12"/>
  <c r="FF57" i="12"/>
  <c r="FF58" i="12"/>
  <c r="FF59" i="12"/>
  <c r="FF60" i="12"/>
  <c r="FF61" i="12"/>
  <c r="FF62" i="12"/>
  <c r="FF63" i="12"/>
  <c r="FF64" i="12"/>
  <c r="FF65" i="12"/>
  <c r="FF66" i="12"/>
  <c r="FF67" i="12"/>
  <c r="FF40" i="12"/>
  <c r="FF42" i="12"/>
  <c r="FF41" i="12"/>
  <c r="FF38" i="12"/>
  <c r="FF39" i="12"/>
  <c r="FF36" i="12"/>
  <c r="FF37" i="12"/>
  <c r="FF33" i="12"/>
  <c r="FF34" i="12"/>
  <c r="FF35" i="12"/>
  <c r="FF31" i="12"/>
  <c r="FF32" i="12"/>
  <c r="FF29" i="12"/>
  <c r="FF30" i="12"/>
  <c r="FF24" i="12"/>
  <c r="FF25" i="12"/>
  <c r="FF26" i="12"/>
  <c r="FF27" i="12"/>
  <c r="FF28" i="12"/>
  <c r="FF18" i="12"/>
  <c r="FF19" i="12"/>
  <c r="FF20" i="12"/>
  <c r="FF21" i="12"/>
  <c r="FF22" i="12"/>
  <c r="FF23" i="12"/>
  <c r="FF4" i="12"/>
  <c r="FF5" i="12"/>
  <c r="FF6" i="12"/>
  <c r="FF7" i="12"/>
  <c r="FF8" i="12"/>
  <c r="FF9" i="12"/>
  <c r="FF10" i="12"/>
  <c r="FF11" i="12"/>
  <c r="FF12" i="12"/>
  <c r="FF13" i="12"/>
  <c r="FF14" i="12"/>
  <c r="FF15" i="12"/>
  <c r="FF16" i="12"/>
  <c r="FF17" i="12"/>
  <c r="FG2" i="12"/>
  <c r="B164" i="19"/>
  <c r="C163" i="19"/>
  <c r="G163" i="19"/>
  <c r="H163" i="19" s="1"/>
  <c r="D163" i="19"/>
  <c r="FG68" i="12" l="1"/>
  <c r="FG69" i="12"/>
  <c r="FG70" i="12"/>
  <c r="FG71" i="12"/>
  <c r="FG72" i="12"/>
  <c r="FG73" i="12"/>
  <c r="FG74" i="12"/>
  <c r="FG75" i="12"/>
  <c r="FG76" i="12"/>
  <c r="FG77" i="12"/>
  <c r="FG78" i="12"/>
  <c r="FG43" i="12"/>
  <c r="FG44" i="12"/>
  <c r="FG45" i="12"/>
  <c r="FG46" i="12"/>
  <c r="FG47" i="12"/>
  <c r="FG48" i="12"/>
  <c r="FG49" i="12"/>
  <c r="FG50" i="12"/>
  <c r="FG51" i="12"/>
  <c r="FG52" i="12"/>
  <c r="FG53" i="12"/>
  <c r="FG54" i="12"/>
  <c r="FG55" i="12"/>
  <c r="FG56" i="12"/>
  <c r="FG57" i="12"/>
  <c r="FG58" i="12"/>
  <c r="FG59" i="12"/>
  <c r="FG60" i="12"/>
  <c r="FG61" i="12"/>
  <c r="FG62" i="12"/>
  <c r="FG63" i="12"/>
  <c r="FG64" i="12"/>
  <c r="FG65" i="12"/>
  <c r="FG66" i="12"/>
  <c r="FG67" i="12"/>
  <c r="FG40" i="12"/>
  <c r="FG42" i="12"/>
  <c r="FG41" i="12"/>
  <c r="FG38" i="12"/>
  <c r="FG39" i="12"/>
  <c r="FG36" i="12"/>
  <c r="FG37" i="12"/>
  <c r="FG33" i="12"/>
  <c r="FG34" i="12"/>
  <c r="FG35" i="12"/>
  <c r="FG31" i="12"/>
  <c r="FG32" i="12"/>
  <c r="FG29" i="12"/>
  <c r="FG30" i="12"/>
  <c r="FG24" i="12"/>
  <c r="FG25" i="12"/>
  <c r="FG26" i="12"/>
  <c r="FG27" i="12"/>
  <c r="FG28" i="12"/>
  <c r="FG18" i="12"/>
  <c r="FG19" i="12"/>
  <c r="FG20" i="12"/>
  <c r="FG21" i="12"/>
  <c r="FG22" i="12"/>
  <c r="FG23" i="12"/>
  <c r="FG4" i="12"/>
  <c r="FG5" i="12"/>
  <c r="FG6" i="12"/>
  <c r="FG7" i="12"/>
  <c r="FG8" i="12"/>
  <c r="FG9" i="12"/>
  <c r="FG10" i="12"/>
  <c r="FG11" i="12"/>
  <c r="FG12" i="12"/>
  <c r="FG13" i="12"/>
  <c r="FG14" i="12"/>
  <c r="FG15" i="12"/>
  <c r="FG16" i="12"/>
  <c r="FG17" i="12"/>
  <c r="FH2" i="12"/>
  <c r="C164" i="19"/>
  <c r="B165" i="19"/>
  <c r="G164" i="19"/>
  <c r="H164" i="19" s="1"/>
  <c r="D164" i="19"/>
  <c r="FH68" i="12" l="1"/>
  <c r="FH69" i="12"/>
  <c r="FH70" i="12"/>
  <c r="FH71" i="12"/>
  <c r="FH72" i="12"/>
  <c r="FH73" i="12"/>
  <c r="FH74" i="12"/>
  <c r="FH75" i="12"/>
  <c r="FH76" i="12"/>
  <c r="FH77" i="12"/>
  <c r="FH78" i="12"/>
  <c r="FH43" i="12"/>
  <c r="FH44" i="12"/>
  <c r="FH45" i="12"/>
  <c r="FH46" i="12"/>
  <c r="FH47" i="12"/>
  <c r="FH48" i="12"/>
  <c r="FH49" i="12"/>
  <c r="FH50" i="12"/>
  <c r="FH51" i="12"/>
  <c r="FH52" i="12"/>
  <c r="FH53" i="12"/>
  <c r="FH54" i="12"/>
  <c r="FH55" i="12"/>
  <c r="FH56" i="12"/>
  <c r="FH57" i="12"/>
  <c r="FH58" i="12"/>
  <c r="FH59" i="12"/>
  <c r="FH60" i="12"/>
  <c r="FH61" i="12"/>
  <c r="FH62" i="12"/>
  <c r="FH63" i="12"/>
  <c r="FH64" i="12"/>
  <c r="FH65" i="12"/>
  <c r="FH66" i="12"/>
  <c r="FH67" i="12"/>
  <c r="FH40" i="12"/>
  <c r="FH42" i="12"/>
  <c r="FH41" i="12"/>
  <c r="FH38" i="12"/>
  <c r="FH39" i="12"/>
  <c r="FH36" i="12"/>
  <c r="FH37" i="12"/>
  <c r="FH33" i="12"/>
  <c r="FH34" i="12"/>
  <c r="FH35" i="12"/>
  <c r="FH31" i="12"/>
  <c r="FH32" i="12"/>
  <c r="FH29" i="12"/>
  <c r="FH30" i="12"/>
  <c r="FH24" i="12"/>
  <c r="FH25" i="12"/>
  <c r="FH26" i="12"/>
  <c r="FH27" i="12"/>
  <c r="FH28" i="12"/>
  <c r="FH18" i="12"/>
  <c r="FH19" i="12"/>
  <c r="FH20" i="12"/>
  <c r="FH21" i="12"/>
  <c r="FH22" i="12"/>
  <c r="FH23" i="12"/>
  <c r="FH4" i="12"/>
  <c r="FH5" i="12"/>
  <c r="FH6" i="12"/>
  <c r="FH7" i="12"/>
  <c r="FH8" i="12"/>
  <c r="FH9" i="12"/>
  <c r="FH10" i="12"/>
  <c r="FH11" i="12"/>
  <c r="FH12" i="12"/>
  <c r="FH13" i="12"/>
  <c r="FH14" i="12"/>
  <c r="FH15" i="12"/>
  <c r="FH16" i="12"/>
  <c r="FH17" i="12"/>
  <c r="FI2" i="12"/>
  <c r="B166" i="19"/>
  <c r="C165" i="19"/>
  <c r="D165" i="19"/>
  <c r="G165" i="19"/>
  <c r="H165" i="19" s="1"/>
  <c r="FI68" i="12" l="1"/>
  <c r="FI69" i="12"/>
  <c r="FI70" i="12"/>
  <c r="FI71" i="12"/>
  <c r="FI72" i="12"/>
  <c r="FI73" i="12"/>
  <c r="FI74" i="12"/>
  <c r="FI75" i="12"/>
  <c r="FI76" i="12"/>
  <c r="FI77" i="12"/>
  <c r="FI78" i="12"/>
  <c r="FI43" i="12"/>
  <c r="FI44" i="12"/>
  <c r="FI45" i="12"/>
  <c r="FI46" i="12"/>
  <c r="FI47" i="12"/>
  <c r="FI48" i="12"/>
  <c r="FI49" i="12"/>
  <c r="FI50" i="12"/>
  <c r="FI51" i="12"/>
  <c r="FI52" i="12"/>
  <c r="FI53" i="12"/>
  <c r="FI54" i="12"/>
  <c r="FI55" i="12"/>
  <c r="FI56" i="12"/>
  <c r="FI57" i="12"/>
  <c r="FI58" i="12"/>
  <c r="FI59" i="12"/>
  <c r="FI60" i="12"/>
  <c r="FI61" i="12"/>
  <c r="FI62" i="12"/>
  <c r="FI63" i="12"/>
  <c r="FI64" i="12"/>
  <c r="FI65" i="12"/>
  <c r="FI66" i="12"/>
  <c r="FI67" i="12"/>
  <c r="FI40" i="12"/>
  <c r="FI41" i="12"/>
  <c r="FI42" i="12"/>
  <c r="FI38" i="12"/>
  <c r="FI39" i="12"/>
  <c r="FI36" i="12"/>
  <c r="FI37" i="12"/>
  <c r="FI33" i="12"/>
  <c r="FI34" i="12"/>
  <c r="FI35" i="12"/>
  <c r="FI31" i="12"/>
  <c r="FI32" i="12"/>
  <c r="FI29" i="12"/>
  <c r="FI30" i="12"/>
  <c r="FI24" i="12"/>
  <c r="FI25" i="12"/>
  <c r="FI26" i="12"/>
  <c r="FI27" i="12"/>
  <c r="FI28" i="12"/>
  <c r="FI18" i="12"/>
  <c r="FI19" i="12"/>
  <c r="FI20" i="12"/>
  <c r="FI21" i="12"/>
  <c r="FI22" i="12"/>
  <c r="FI23" i="12"/>
  <c r="FI4" i="12"/>
  <c r="FI5" i="12"/>
  <c r="FI6" i="12"/>
  <c r="FI7" i="12"/>
  <c r="FI8" i="12"/>
  <c r="FI9" i="12"/>
  <c r="FI10" i="12"/>
  <c r="FI11" i="12"/>
  <c r="FI12" i="12"/>
  <c r="FI13" i="12"/>
  <c r="FI14" i="12"/>
  <c r="FI15" i="12"/>
  <c r="FI16" i="12"/>
  <c r="FI17" i="12"/>
  <c r="FJ2" i="12"/>
  <c r="C166" i="19"/>
  <c r="B167" i="19"/>
  <c r="D166" i="19"/>
  <c r="G166" i="19"/>
  <c r="H166" i="19" s="1"/>
  <c r="FJ68" i="12" l="1"/>
  <c r="FJ69" i="12"/>
  <c r="FJ70" i="12"/>
  <c r="FJ71" i="12"/>
  <c r="FJ72" i="12"/>
  <c r="FJ73" i="12"/>
  <c r="FJ74" i="12"/>
  <c r="FJ75" i="12"/>
  <c r="FJ76" i="12"/>
  <c r="FJ77" i="12"/>
  <c r="FJ78" i="12"/>
  <c r="FJ43" i="12"/>
  <c r="FJ44" i="12"/>
  <c r="FJ45" i="12"/>
  <c r="FJ46" i="12"/>
  <c r="FJ47" i="12"/>
  <c r="FJ48" i="12"/>
  <c r="FJ49" i="12"/>
  <c r="FJ50" i="12"/>
  <c r="FJ51" i="12"/>
  <c r="FJ52" i="12"/>
  <c r="FJ53" i="12"/>
  <c r="FJ54" i="12"/>
  <c r="FJ55" i="12"/>
  <c r="FJ56" i="12"/>
  <c r="FJ57" i="12"/>
  <c r="FJ58" i="12"/>
  <c r="FJ59" i="12"/>
  <c r="FJ60" i="12"/>
  <c r="FJ61" i="12"/>
  <c r="FJ62" i="12"/>
  <c r="FJ63" i="12"/>
  <c r="FJ64" i="12"/>
  <c r="FJ65" i="12"/>
  <c r="FJ66" i="12"/>
  <c r="FJ67" i="12"/>
  <c r="FJ40" i="12"/>
  <c r="FJ41" i="12"/>
  <c r="FJ42" i="12"/>
  <c r="FJ38" i="12"/>
  <c r="FJ39" i="12"/>
  <c r="FJ36" i="12"/>
  <c r="FJ37" i="12"/>
  <c r="FJ33" i="12"/>
  <c r="FJ34" i="12"/>
  <c r="FJ35" i="12"/>
  <c r="FJ31" i="12"/>
  <c r="FJ32" i="12"/>
  <c r="FJ29" i="12"/>
  <c r="FJ30" i="12"/>
  <c r="FJ24" i="12"/>
  <c r="FJ25" i="12"/>
  <c r="FJ26" i="12"/>
  <c r="FJ27" i="12"/>
  <c r="FJ28" i="12"/>
  <c r="FJ18" i="12"/>
  <c r="FJ19" i="12"/>
  <c r="FJ20" i="12"/>
  <c r="FJ21" i="12"/>
  <c r="FJ22" i="12"/>
  <c r="FJ23" i="12"/>
  <c r="FJ4" i="12"/>
  <c r="FJ5" i="12"/>
  <c r="FJ6" i="12"/>
  <c r="FJ7" i="12"/>
  <c r="FJ8" i="12"/>
  <c r="FJ9" i="12"/>
  <c r="FJ10" i="12"/>
  <c r="FJ11" i="12"/>
  <c r="FJ12" i="12"/>
  <c r="FJ13" i="12"/>
  <c r="FJ14" i="12"/>
  <c r="FJ15" i="12"/>
  <c r="FJ16" i="12"/>
  <c r="FJ17" i="12"/>
  <c r="FK2" i="12"/>
  <c r="B168" i="19"/>
  <c r="C167" i="19"/>
  <c r="G167" i="19"/>
  <c r="H167" i="19" s="1"/>
  <c r="D167" i="19"/>
  <c r="FK68" i="12" l="1"/>
  <c r="FK69" i="12"/>
  <c r="FK70" i="12"/>
  <c r="FK71" i="12"/>
  <c r="FK72" i="12"/>
  <c r="FK73" i="12"/>
  <c r="FK74" i="12"/>
  <c r="FK75" i="12"/>
  <c r="FK76" i="12"/>
  <c r="FK77" i="12"/>
  <c r="FK78" i="12"/>
  <c r="FK43" i="12"/>
  <c r="FK44" i="12"/>
  <c r="FK45" i="12"/>
  <c r="FK46" i="12"/>
  <c r="FK47" i="12"/>
  <c r="FK48" i="12"/>
  <c r="FK49" i="12"/>
  <c r="FK50" i="12"/>
  <c r="FK51" i="12"/>
  <c r="FK52" i="12"/>
  <c r="FK53" i="12"/>
  <c r="FK54" i="12"/>
  <c r="FK55" i="12"/>
  <c r="FK56" i="12"/>
  <c r="FK57" i="12"/>
  <c r="FK58" i="12"/>
  <c r="FK59" i="12"/>
  <c r="FK60" i="12"/>
  <c r="FK61" i="12"/>
  <c r="FK62" i="12"/>
  <c r="FK63" i="12"/>
  <c r="FK64" i="12"/>
  <c r="FK65" i="12"/>
  <c r="FK66" i="12"/>
  <c r="FK67" i="12"/>
  <c r="FK40" i="12"/>
  <c r="FK41" i="12"/>
  <c r="FK42" i="12"/>
  <c r="FK38" i="12"/>
  <c r="FK39" i="12"/>
  <c r="FK36" i="12"/>
  <c r="FK37" i="12"/>
  <c r="FK33" i="12"/>
  <c r="FK34" i="12"/>
  <c r="FK35" i="12"/>
  <c r="FK31" i="12"/>
  <c r="FK32" i="12"/>
  <c r="FK29" i="12"/>
  <c r="FK30" i="12"/>
  <c r="FK24" i="12"/>
  <c r="FK25" i="12"/>
  <c r="FK26" i="12"/>
  <c r="FK27" i="12"/>
  <c r="FK28" i="12"/>
  <c r="FK18" i="12"/>
  <c r="FK19" i="12"/>
  <c r="FK20" i="12"/>
  <c r="FK21" i="12"/>
  <c r="FK22" i="12"/>
  <c r="FK23" i="12"/>
  <c r="FK4" i="12"/>
  <c r="FK5" i="12"/>
  <c r="FK6" i="12"/>
  <c r="FK7" i="12"/>
  <c r="FK8" i="12"/>
  <c r="FK9" i="12"/>
  <c r="FK10" i="12"/>
  <c r="FK11" i="12"/>
  <c r="FK12" i="12"/>
  <c r="FK13" i="12"/>
  <c r="FK14" i="12"/>
  <c r="FK15" i="12"/>
  <c r="FK16" i="12"/>
  <c r="FK17" i="12"/>
  <c r="FL2" i="12"/>
  <c r="C168" i="19"/>
  <c r="B169" i="19"/>
  <c r="G168" i="19"/>
  <c r="H168" i="19" s="1"/>
  <c r="D168" i="19"/>
  <c r="FL68" i="12" l="1"/>
  <c r="FL69" i="12"/>
  <c r="FL70" i="12"/>
  <c r="FL71" i="12"/>
  <c r="FL72" i="12"/>
  <c r="FL73" i="12"/>
  <c r="FL74" i="12"/>
  <c r="FL75" i="12"/>
  <c r="FL76" i="12"/>
  <c r="FL77" i="12"/>
  <c r="FL78" i="12"/>
  <c r="FL43" i="12"/>
  <c r="FL44" i="12"/>
  <c r="FL45" i="12"/>
  <c r="FL46" i="12"/>
  <c r="FL47" i="12"/>
  <c r="FL48" i="12"/>
  <c r="FL49" i="12"/>
  <c r="FL50" i="12"/>
  <c r="FL51" i="12"/>
  <c r="FL52" i="12"/>
  <c r="FL53" i="12"/>
  <c r="FL54" i="12"/>
  <c r="FL55" i="12"/>
  <c r="FL56" i="12"/>
  <c r="FL57" i="12"/>
  <c r="FL58" i="12"/>
  <c r="FL59" i="12"/>
  <c r="FL60" i="12"/>
  <c r="FL61" i="12"/>
  <c r="FL62" i="12"/>
  <c r="FL63" i="12"/>
  <c r="FL64" i="12"/>
  <c r="FL65" i="12"/>
  <c r="FL66" i="12"/>
  <c r="FL67" i="12"/>
  <c r="FL40" i="12"/>
  <c r="FL41" i="12"/>
  <c r="FL42" i="12"/>
  <c r="FL38" i="12"/>
  <c r="FL39" i="12"/>
  <c r="FL36" i="12"/>
  <c r="FL37" i="12"/>
  <c r="FL33" i="12"/>
  <c r="FL34" i="12"/>
  <c r="FL35" i="12"/>
  <c r="FL31" i="12"/>
  <c r="FL32" i="12"/>
  <c r="FL29" i="12"/>
  <c r="FL30" i="12"/>
  <c r="FL24" i="12"/>
  <c r="FL25" i="12"/>
  <c r="FL26" i="12"/>
  <c r="FL27" i="12"/>
  <c r="FL28" i="12"/>
  <c r="FL18" i="12"/>
  <c r="FL19" i="12"/>
  <c r="FL20" i="12"/>
  <c r="FL21" i="12"/>
  <c r="FL22" i="12"/>
  <c r="FL23" i="12"/>
  <c r="FL4" i="12"/>
  <c r="FL5" i="12"/>
  <c r="FL6" i="12"/>
  <c r="FL7" i="12"/>
  <c r="FL8" i="12"/>
  <c r="FL9" i="12"/>
  <c r="FL10" i="12"/>
  <c r="FL11" i="12"/>
  <c r="FL12" i="12"/>
  <c r="FL13" i="12"/>
  <c r="FL14" i="12"/>
  <c r="FL15" i="12"/>
  <c r="FL16" i="12"/>
  <c r="FL17" i="12"/>
  <c r="FM2" i="12"/>
  <c r="B170" i="19"/>
  <c r="C169" i="19"/>
  <c r="G169" i="19"/>
  <c r="H169" i="19" s="1"/>
  <c r="D169" i="19"/>
  <c r="FM68" i="12" l="1"/>
  <c r="FM69" i="12"/>
  <c r="FM70" i="12"/>
  <c r="FM71" i="12"/>
  <c r="FM72" i="12"/>
  <c r="FM73" i="12"/>
  <c r="FM74" i="12"/>
  <c r="FM75" i="12"/>
  <c r="FM76" i="12"/>
  <c r="FM77" i="12"/>
  <c r="FM78" i="12"/>
  <c r="FM43" i="12"/>
  <c r="FM44" i="12"/>
  <c r="FM45" i="12"/>
  <c r="FM46" i="12"/>
  <c r="FM47" i="12"/>
  <c r="FM48" i="12"/>
  <c r="FM49" i="12"/>
  <c r="FM50" i="12"/>
  <c r="FM51" i="12"/>
  <c r="FM52" i="12"/>
  <c r="FM53" i="12"/>
  <c r="FM54" i="12"/>
  <c r="FM55" i="12"/>
  <c r="FM56" i="12"/>
  <c r="FM57" i="12"/>
  <c r="FM58" i="12"/>
  <c r="FM59" i="12"/>
  <c r="FM60" i="12"/>
  <c r="FM61" i="12"/>
  <c r="FM62" i="12"/>
  <c r="FM63" i="12"/>
  <c r="FM64" i="12"/>
  <c r="FM65" i="12"/>
  <c r="FM66" i="12"/>
  <c r="FM67" i="12"/>
  <c r="FM40" i="12"/>
  <c r="FM42" i="12"/>
  <c r="FM41" i="12"/>
  <c r="FM38" i="12"/>
  <c r="FM39" i="12"/>
  <c r="FM36" i="12"/>
  <c r="FM37" i="12"/>
  <c r="FM33" i="12"/>
  <c r="FM34" i="12"/>
  <c r="FM35" i="12"/>
  <c r="FM31" i="12"/>
  <c r="FM32" i="12"/>
  <c r="FM29" i="12"/>
  <c r="FM30" i="12"/>
  <c r="FM24" i="12"/>
  <c r="FM25" i="12"/>
  <c r="FM26" i="12"/>
  <c r="FM27" i="12"/>
  <c r="FM28" i="12"/>
  <c r="FM18" i="12"/>
  <c r="FM19" i="12"/>
  <c r="FM20" i="12"/>
  <c r="FM21" i="12"/>
  <c r="FM22" i="12"/>
  <c r="FM23" i="12"/>
  <c r="FM4" i="12"/>
  <c r="FM5" i="12"/>
  <c r="FM6" i="12"/>
  <c r="FM7" i="12"/>
  <c r="FM8" i="12"/>
  <c r="FM9" i="12"/>
  <c r="FM10" i="12"/>
  <c r="FM11" i="12"/>
  <c r="FM12" i="12"/>
  <c r="FM13" i="12"/>
  <c r="FM14" i="12"/>
  <c r="FM15" i="12"/>
  <c r="FM16" i="12"/>
  <c r="FM17" i="12"/>
  <c r="FN2" i="12"/>
  <c r="C170" i="19"/>
  <c r="B171" i="19"/>
  <c r="G170" i="19"/>
  <c r="H170" i="19" s="1"/>
  <c r="D170" i="19"/>
  <c r="FN68" i="12" l="1"/>
  <c r="FN69" i="12"/>
  <c r="FN70" i="12"/>
  <c r="FN71" i="12"/>
  <c r="FN72" i="12"/>
  <c r="FN73" i="12"/>
  <c r="FN74" i="12"/>
  <c r="FN75" i="12"/>
  <c r="FN76" i="12"/>
  <c r="FN77" i="12"/>
  <c r="FN78" i="12"/>
  <c r="FN43" i="12"/>
  <c r="FN44" i="12"/>
  <c r="FN45" i="12"/>
  <c r="FN46" i="12"/>
  <c r="FN47" i="12"/>
  <c r="FN48" i="12"/>
  <c r="FN49" i="12"/>
  <c r="FN50" i="12"/>
  <c r="FN51" i="12"/>
  <c r="FN52" i="12"/>
  <c r="FN53" i="12"/>
  <c r="FN54" i="12"/>
  <c r="FN55" i="12"/>
  <c r="FN56" i="12"/>
  <c r="FN57" i="12"/>
  <c r="FN58" i="12"/>
  <c r="FN59" i="12"/>
  <c r="FN60" i="12"/>
  <c r="FN61" i="12"/>
  <c r="FN62" i="12"/>
  <c r="FN63" i="12"/>
  <c r="FN64" i="12"/>
  <c r="FN65" i="12"/>
  <c r="FN66" i="12"/>
  <c r="FN67" i="12"/>
  <c r="FN40" i="12"/>
  <c r="FN41" i="12"/>
  <c r="FN42" i="12"/>
  <c r="FN38" i="12"/>
  <c r="FN39" i="12"/>
  <c r="FN36" i="12"/>
  <c r="FN37" i="12"/>
  <c r="FN33" i="12"/>
  <c r="FN34" i="12"/>
  <c r="FN35" i="12"/>
  <c r="FN31" i="12"/>
  <c r="FN32" i="12"/>
  <c r="FN29" i="12"/>
  <c r="FN30" i="12"/>
  <c r="FN24" i="12"/>
  <c r="FN25" i="12"/>
  <c r="FN26" i="12"/>
  <c r="FN27" i="12"/>
  <c r="FN28" i="12"/>
  <c r="FN18" i="12"/>
  <c r="FN19" i="12"/>
  <c r="FN20" i="12"/>
  <c r="FN21" i="12"/>
  <c r="FN22" i="12"/>
  <c r="FN23" i="12"/>
  <c r="FN4" i="12"/>
  <c r="FN5" i="12"/>
  <c r="FN6" i="12"/>
  <c r="FN7" i="12"/>
  <c r="FN8" i="12"/>
  <c r="FN9" i="12"/>
  <c r="FN10" i="12"/>
  <c r="FN11" i="12"/>
  <c r="FN12" i="12"/>
  <c r="FN13" i="12"/>
  <c r="FN14" i="12"/>
  <c r="FN15" i="12"/>
  <c r="FN16" i="12"/>
  <c r="FN17" i="12"/>
  <c r="FO2" i="12"/>
  <c r="B172" i="19"/>
  <c r="C171" i="19"/>
  <c r="G171" i="19"/>
  <c r="H171" i="19" s="1"/>
  <c r="D171" i="19"/>
  <c r="FO68" i="12" l="1"/>
  <c r="FO69" i="12"/>
  <c r="FO70" i="12"/>
  <c r="FO71" i="12"/>
  <c r="FO72" i="12"/>
  <c r="FO73" i="12"/>
  <c r="FO74" i="12"/>
  <c r="FO75" i="12"/>
  <c r="FO76" i="12"/>
  <c r="FO77" i="12"/>
  <c r="FO78" i="12"/>
  <c r="FO43" i="12"/>
  <c r="FO44" i="12"/>
  <c r="FO45" i="12"/>
  <c r="FO46" i="12"/>
  <c r="FO47" i="12"/>
  <c r="FO48" i="12"/>
  <c r="FO49" i="12"/>
  <c r="FO50" i="12"/>
  <c r="FO51" i="12"/>
  <c r="FO52" i="12"/>
  <c r="FO53" i="12"/>
  <c r="FO54" i="12"/>
  <c r="FO55" i="12"/>
  <c r="FO56" i="12"/>
  <c r="FO57" i="12"/>
  <c r="FO58" i="12"/>
  <c r="FO59" i="12"/>
  <c r="FO60" i="12"/>
  <c r="FO61" i="12"/>
  <c r="FO62" i="12"/>
  <c r="FO63" i="12"/>
  <c r="FO64" i="12"/>
  <c r="FO65" i="12"/>
  <c r="FO66" i="12"/>
  <c r="FO67" i="12"/>
  <c r="FO40" i="12"/>
  <c r="FO42" i="12"/>
  <c r="FO41" i="12"/>
  <c r="FO38" i="12"/>
  <c r="FO39" i="12"/>
  <c r="FO36" i="12"/>
  <c r="FO37" i="12"/>
  <c r="FO33" i="12"/>
  <c r="FO34" i="12"/>
  <c r="FO35" i="12"/>
  <c r="FO31" i="12"/>
  <c r="FO32" i="12"/>
  <c r="FO29" i="12"/>
  <c r="FO30" i="12"/>
  <c r="FO24" i="12"/>
  <c r="FO25" i="12"/>
  <c r="FO26" i="12"/>
  <c r="FO27" i="12"/>
  <c r="FO28" i="12"/>
  <c r="FO18" i="12"/>
  <c r="FO19" i="12"/>
  <c r="FO20" i="12"/>
  <c r="FO21" i="12"/>
  <c r="FO22" i="12"/>
  <c r="FO23" i="12"/>
  <c r="FO4" i="12"/>
  <c r="FO5" i="12"/>
  <c r="FO6" i="12"/>
  <c r="FO7" i="12"/>
  <c r="FO8" i="12"/>
  <c r="FO9" i="12"/>
  <c r="FO10" i="12"/>
  <c r="FO11" i="12"/>
  <c r="FO12" i="12"/>
  <c r="FO13" i="12"/>
  <c r="FO14" i="12"/>
  <c r="FO15" i="12"/>
  <c r="FO16" i="12"/>
  <c r="FO17" i="12"/>
  <c r="FP2" i="12"/>
  <c r="C172" i="19"/>
  <c r="B173" i="19"/>
  <c r="G172" i="19"/>
  <c r="H172" i="19" s="1"/>
  <c r="D172" i="19"/>
  <c r="FP68" i="12" l="1"/>
  <c r="FP69" i="12"/>
  <c r="FP70" i="12"/>
  <c r="FP71" i="12"/>
  <c r="FP72" i="12"/>
  <c r="FP73" i="12"/>
  <c r="FP74" i="12"/>
  <c r="FP75" i="12"/>
  <c r="FP76" i="12"/>
  <c r="FP77" i="12"/>
  <c r="FP78" i="12"/>
  <c r="FP43" i="12"/>
  <c r="FP44" i="12"/>
  <c r="FP45" i="12"/>
  <c r="FP46" i="12"/>
  <c r="FP47" i="12"/>
  <c r="FP48" i="12"/>
  <c r="FP49" i="12"/>
  <c r="FP50" i="12"/>
  <c r="FP51" i="12"/>
  <c r="FP52" i="12"/>
  <c r="FP53" i="12"/>
  <c r="FP54" i="12"/>
  <c r="FP55" i="12"/>
  <c r="FP56" i="12"/>
  <c r="FP57" i="12"/>
  <c r="FP58" i="12"/>
  <c r="FP59" i="12"/>
  <c r="FP60" i="12"/>
  <c r="FP61" i="12"/>
  <c r="FP62" i="12"/>
  <c r="FP63" i="12"/>
  <c r="FP64" i="12"/>
  <c r="FP65" i="12"/>
  <c r="FP66" i="12"/>
  <c r="FP67" i="12"/>
  <c r="FP40" i="12"/>
  <c r="FP41" i="12"/>
  <c r="FP42" i="12"/>
  <c r="FP38" i="12"/>
  <c r="FP39" i="12"/>
  <c r="FP36" i="12"/>
  <c r="FP37" i="12"/>
  <c r="FP33" i="12"/>
  <c r="FP34" i="12"/>
  <c r="FP35" i="12"/>
  <c r="FP31" i="12"/>
  <c r="FP32" i="12"/>
  <c r="FP29" i="12"/>
  <c r="FP30" i="12"/>
  <c r="FP24" i="12"/>
  <c r="FP25" i="12"/>
  <c r="FP26" i="12"/>
  <c r="FP27" i="12"/>
  <c r="FP28" i="12"/>
  <c r="FP18" i="12"/>
  <c r="FP19" i="12"/>
  <c r="FP20" i="12"/>
  <c r="FP21" i="12"/>
  <c r="FP22" i="12"/>
  <c r="FP23" i="12"/>
  <c r="FP4" i="12"/>
  <c r="FP5" i="12"/>
  <c r="FP6" i="12"/>
  <c r="FP7" i="12"/>
  <c r="FP8" i="12"/>
  <c r="FP9" i="12"/>
  <c r="FP10" i="12"/>
  <c r="FP11" i="12"/>
  <c r="FP12" i="12"/>
  <c r="FP13" i="12"/>
  <c r="FP14" i="12"/>
  <c r="FP15" i="12"/>
  <c r="FP16" i="12"/>
  <c r="FP17" i="12"/>
  <c r="FQ2" i="12"/>
  <c r="B174" i="19"/>
  <c r="C173" i="19"/>
  <c r="D173" i="19"/>
  <c r="G173" i="19"/>
  <c r="H173" i="19" s="1"/>
  <c r="FQ68" i="12" l="1"/>
  <c r="FQ69" i="12"/>
  <c r="FQ70" i="12"/>
  <c r="FQ71" i="12"/>
  <c r="FQ72" i="12"/>
  <c r="FQ73" i="12"/>
  <c r="FQ74" i="12"/>
  <c r="FQ75" i="12"/>
  <c r="FQ76" i="12"/>
  <c r="FQ77" i="12"/>
  <c r="FQ78" i="12"/>
  <c r="FQ43" i="12"/>
  <c r="FQ44" i="12"/>
  <c r="FQ45" i="12"/>
  <c r="FQ46" i="12"/>
  <c r="FQ47" i="12"/>
  <c r="FQ48" i="12"/>
  <c r="FQ49" i="12"/>
  <c r="FQ50" i="12"/>
  <c r="FQ51" i="12"/>
  <c r="FQ52" i="12"/>
  <c r="FQ53" i="12"/>
  <c r="FQ54" i="12"/>
  <c r="FQ55" i="12"/>
  <c r="FQ56" i="12"/>
  <c r="FQ57" i="12"/>
  <c r="FQ58" i="12"/>
  <c r="FQ59" i="12"/>
  <c r="FQ60" i="12"/>
  <c r="FQ61" i="12"/>
  <c r="FQ62" i="12"/>
  <c r="FQ63" i="12"/>
  <c r="FQ64" i="12"/>
  <c r="FQ65" i="12"/>
  <c r="FQ66" i="12"/>
  <c r="FQ67" i="12"/>
  <c r="FQ40" i="12"/>
  <c r="FQ42" i="12"/>
  <c r="FQ41" i="12"/>
  <c r="FQ38" i="12"/>
  <c r="FQ39" i="12"/>
  <c r="FQ36" i="12"/>
  <c r="FQ37" i="12"/>
  <c r="FQ33" i="12"/>
  <c r="FQ34" i="12"/>
  <c r="FQ35" i="12"/>
  <c r="FQ31" i="12"/>
  <c r="FQ32" i="12"/>
  <c r="FQ29" i="12"/>
  <c r="FQ30" i="12"/>
  <c r="FQ24" i="12"/>
  <c r="FQ25" i="12"/>
  <c r="FQ26" i="12"/>
  <c r="FQ27" i="12"/>
  <c r="FQ28" i="12"/>
  <c r="FQ18" i="12"/>
  <c r="FQ19" i="12"/>
  <c r="FQ20" i="12"/>
  <c r="FQ21" i="12"/>
  <c r="FQ22" i="12"/>
  <c r="FQ23" i="12"/>
  <c r="FQ4" i="12"/>
  <c r="FQ5" i="12"/>
  <c r="FQ6" i="12"/>
  <c r="FQ7" i="12"/>
  <c r="FQ8" i="12"/>
  <c r="FQ9" i="12"/>
  <c r="FQ10" i="12"/>
  <c r="FQ11" i="12"/>
  <c r="FQ12" i="12"/>
  <c r="FQ13" i="12"/>
  <c r="FQ14" i="12"/>
  <c r="FQ15" i="12"/>
  <c r="FQ16" i="12"/>
  <c r="FQ17" i="12"/>
  <c r="FR2" i="12"/>
  <c r="C174" i="19"/>
  <c r="B175" i="19"/>
  <c r="G174" i="19"/>
  <c r="H174" i="19" s="1"/>
  <c r="D174" i="19"/>
  <c r="FR68" i="12" l="1"/>
  <c r="FR69" i="12"/>
  <c r="FR70" i="12"/>
  <c r="FR71" i="12"/>
  <c r="FR72" i="12"/>
  <c r="FR73" i="12"/>
  <c r="FR74" i="12"/>
  <c r="FR75" i="12"/>
  <c r="FR76" i="12"/>
  <c r="FR77" i="12"/>
  <c r="FR78" i="12"/>
  <c r="FR43" i="12"/>
  <c r="FR44" i="12"/>
  <c r="FR45" i="12"/>
  <c r="FR46" i="12"/>
  <c r="FR47" i="12"/>
  <c r="FR48" i="12"/>
  <c r="FR49" i="12"/>
  <c r="FR50" i="12"/>
  <c r="FR51" i="12"/>
  <c r="FR52" i="12"/>
  <c r="FR53" i="12"/>
  <c r="FR54" i="12"/>
  <c r="FR55" i="12"/>
  <c r="FR56" i="12"/>
  <c r="FR57" i="12"/>
  <c r="FR58" i="12"/>
  <c r="FR59" i="12"/>
  <c r="FR60" i="12"/>
  <c r="FR61" i="12"/>
  <c r="FR62" i="12"/>
  <c r="FR63" i="12"/>
  <c r="FR64" i="12"/>
  <c r="FR65" i="12"/>
  <c r="FR66" i="12"/>
  <c r="FR67" i="12"/>
  <c r="FR40" i="12"/>
  <c r="FR41" i="12"/>
  <c r="FR42" i="12"/>
  <c r="FR38" i="12"/>
  <c r="FR39" i="12"/>
  <c r="FR36" i="12"/>
  <c r="FR37" i="12"/>
  <c r="FR33" i="12"/>
  <c r="FR34" i="12"/>
  <c r="FR35" i="12"/>
  <c r="FR31" i="12"/>
  <c r="FR32" i="12"/>
  <c r="FR29" i="12"/>
  <c r="FR30" i="12"/>
  <c r="FR24" i="12"/>
  <c r="FR25" i="12"/>
  <c r="FR26" i="12"/>
  <c r="FR27" i="12"/>
  <c r="FR28" i="12"/>
  <c r="FR18" i="12"/>
  <c r="FR19" i="12"/>
  <c r="FR20" i="12"/>
  <c r="FR21" i="12"/>
  <c r="FR22" i="12"/>
  <c r="FR23" i="12"/>
  <c r="FR4" i="12"/>
  <c r="FR5" i="12"/>
  <c r="FR6" i="12"/>
  <c r="FR7" i="12"/>
  <c r="FR8" i="12"/>
  <c r="FR9" i="12"/>
  <c r="FR10" i="12"/>
  <c r="FR11" i="12"/>
  <c r="FR12" i="12"/>
  <c r="FR13" i="12"/>
  <c r="FR14" i="12"/>
  <c r="FR15" i="12"/>
  <c r="FR16" i="12"/>
  <c r="FR17" i="12"/>
  <c r="FS2" i="12"/>
  <c r="B176" i="19"/>
  <c r="C175" i="19"/>
  <c r="G175" i="19"/>
  <c r="H175" i="19" s="1"/>
  <c r="D175" i="19"/>
  <c r="FS68" i="12" l="1"/>
  <c r="FS69" i="12"/>
  <c r="FS70" i="12"/>
  <c r="FS71" i="12"/>
  <c r="FS72" i="12"/>
  <c r="FS73" i="12"/>
  <c r="FS74" i="12"/>
  <c r="FS75" i="12"/>
  <c r="FS76" i="12"/>
  <c r="FS77" i="12"/>
  <c r="FS78" i="12"/>
  <c r="FS43" i="12"/>
  <c r="FS44" i="12"/>
  <c r="FS45" i="12"/>
  <c r="FS46" i="12"/>
  <c r="FS47" i="12"/>
  <c r="FS48" i="12"/>
  <c r="FS49" i="12"/>
  <c r="FS50" i="12"/>
  <c r="FS51" i="12"/>
  <c r="FS52" i="12"/>
  <c r="FS53" i="12"/>
  <c r="FS54" i="12"/>
  <c r="FS55" i="12"/>
  <c r="FS56" i="12"/>
  <c r="FS57" i="12"/>
  <c r="FS58" i="12"/>
  <c r="FS59" i="12"/>
  <c r="FS60" i="12"/>
  <c r="FS61" i="12"/>
  <c r="FS62" i="12"/>
  <c r="FS63" i="12"/>
  <c r="FS64" i="12"/>
  <c r="FS65" i="12"/>
  <c r="FS66" i="12"/>
  <c r="FS67" i="12"/>
  <c r="FS40" i="12"/>
  <c r="FS42" i="12"/>
  <c r="FS41" i="12"/>
  <c r="FS38" i="12"/>
  <c r="FS39" i="12"/>
  <c r="FS36" i="12"/>
  <c r="FS37" i="12"/>
  <c r="FS33" i="12"/>
  <c r="FS34" i="12"/>
  <c r="FS35" i="12"/>
  <c r="FS31" i="12"/>
  <c r="FS32" i="12"/>
  <c r="FS29" i="12"/>
  <c r="FS30" i="12"/>
  <c r="FS24" i="12"/>
  <c r="FS25" i="12"/>
  <c r="FS26" i="12"/>
  <c r="FS27" i="12"/>
  <c r="FS28" i="12"/>
  <c r="FS18" i="12"/>
  <c r="FS19" i="12"/>
  <c r="FS20" i="12"/>
  <c r="FS21" i="12"/>
  <c r="FS22" i="12"/>
  <c r="FS23" i="12"/>
  <c r="FS4" i="12"/>
  <c r="FS5" i="12"/>
  <c r="FS6" i="12"/>
  <c r="FS7" i="12"/>
  <c r="FS8" i="12"/>
  <c r="FS9" i="12"/>
  <c r="FS10" i="12"/>
  <c r="FS11" i="12"/>
  <c r="FS12" i="12"/>
  <c r="FS13" i="12"/>
  <c r="FS14" i="12"/>
  <c r="FS15" i="12"/>
  <c r="FS16" i="12"/>
  <c r="FS17" i="12"/>
  <c r="FT2" i="12"/>
  <c r="C176" i="19"/>
  <c r="B177" i="19"/>
  <c r="G176" i="19"/>
  <c r="H176" i="19" s="1"/>
  <c r="D176" i="19"/>
  <c r="FT68" i="12" l="1"/>
  <c r="FT69" i="12"/>
  <c r="FT70" i="12"/>
  <c r="FT71" i="12"/>
  <c r="FT72" i="12"/>
  <c r="FT73" i="12"/>
  <c r="FT74" i="12"/>
  <c r="FT75" i="12"/>
  <c r="FT76" i="12"/>
  <c r="FT77" i="12"/>
  <c r="FT78" i="12"/>
  <c r="FT43" i="12"/>
  <c r="FT44" i="12"/>
  <c r="FT45" i="12"/>
  <c r="FT46" i="12"/>
  <c r="FT47" i="12"/>
  <c r="FT48" i="12"/>
  <c r="FT49" i="12"/>
  <c r="FT50" i="12"/>
  <c r="FT51" i="12"/>
  <c r="FT52" i="12"/>
  <c r="FT53" i="12"/>
  <c r="FT54" i="12"/>
  <c r="FT55" i="12"/>
  <c r="FT56" i="12"/>
  <c r="FT57" i="12"/>
  <c r="FT58" i="12"/>
  <c r="FT59" i="12"/>
  <c r="FT60" i="12"/>
  <c r="FT61" i="12"/>
  <c r="FT62" i="12"/>
  <c r="FT63" i="12"/>
  <c r="FT64" i="12"/>
  <c r="FT65" i="12"/>
  <c r="FT66" i="12"/>
  <c r="FT67" i="12"/>
  <c r="FT40" i="12"/>
  <c r="FT42" i="12"/>
  <c r="FT41" i="12"/>
  <c r="FT38" i="12"/>
  <c r="FT39" i="12"/>
  <c r="FT36" i="12"/>
  <c r="FT37" i="12"/>
  <c r="FT33" i="12"/>
  <c r="FT34" i="12"/>
  <c r="FT35" i="12"/>
  <c r="FT31" i="12"/>
  <c r="FT32" i="12"/>
  <c r="FT29" i="12"/>
  <c r="FT30" i="12"/>
  <c r="FT24" i="12"/>
  <c r="FT25" i="12"/>
  <c r="FT26" i="12"/>
  <c r="FT27" i="12"/>
  <c r="FT28" i="12"/>
  <c r="FT18" i="12"/>
  <c r="FT19" i="12"/>
  <c r="FT20" i="12"/>
  <c r="FT21" i="12"/>
  <c r="FT22" i="12"/>
  <c r="FT23" i="12"/>
  <c r="FT4" i="12"/>
  <c r="FT5" i="12"/>
  <c r="FT6" i="12"/>
  <c r="FT7" i="12"/>
  <c r="FT8" i="12"/>
  <c r="FT9" i="12"/>
  <c r="FT10" i="12"/>
  <c r="FT11" i="12"/>
  <c r="FT12" i="12"/>
  <c r="FT13" i="12"/>
  <c r="FT14" i="12"/>
  <c r="FT15" i="12"/>
  <c r="FT16" i="12"/>
  <c r="FT17" i="12"/>
  <c r="FU2" i="12"/>
  <c r="B178" i="19"/>
  <c r="C177" i="19"/>
  <c r="G177" i="19"/>
  <c r="H177" i="19" s="1"/>
  <c r="D177" i="19"/>
  <c r="FU68" i="12" l="1"/>
  <c r="FU69" i="12"/>
  <c r="FU70" i="12"/>
  <c r="FU71" i="12"/>
  <c r="FU72" i="12"/>
  <c r="FU73" i="12"/>
  <c r="FU74" i="12"/>
  <c r="FU75" i="12"/>
  <c r="FU76" i="12"/>
  <c r="FU77" i="12"/>
  <c r="FU78" i="12"/>
  <c r="FU43" i="12"/>
  <c r="FU44" i="12"/>
  <c r="FU45" i="12"/>
  <c r="FU46" i="12"/>
  <c r="FU47" i="12"/>
  <c r="FU48" i="12"/>
  <c r="FU49" i="12"/>
  <c r="FU50" i="12"/>
  <c r="FU51" i="12"/>
  <c r="FU52" i="12"/>
  <c r="FU53" i="12"/>
  <c r="FU54" i="12"/>
  <c r="FU55" i="12"/>
  <c r="FU56" i="12"/>
  <c r="FU57" i="12"/>
  <c r="FU58" i="12"/>
  <c r="FU59" i="12"/>
  <c r="FU60" i="12"/>
  <c r="FU61" i="12"/>
  <c r="FU62" i="12"/>
  <c r="FU63" i="12"/>
  <c r="FU64" i="12"/>
  <c r="FU65" i="12"/>
  <c r="FU66" i="12"/>
  <c r="FU67" i="12"/>
  <c r="FU40" i="12"/>
  <c r="FU42" i="12"/>
  <c r="FU41" i="12"/>
  <c r="FU38" i="12"/>
  <c r="FU39" i="12"/>
  <c r="FU36" i="12"/>
  <c r="FU37" i="12"/>
  <c r="FU33" i="12"/>
  <c r="FU34" i="12"/>
  <c r="FU35" i="12"/>
  <c r="FU31" i="12"/>
  <c r="FU32" i="12"/>
  <c r="FU29" i="12"/>
  <c r="FU30" i="12"/>
  <c r="FU24" i="12"/>
  <c r="FU25" i="12"/>
  <c r="FU26" i="12"/>
  <c r="FU27" i="12"/>
  <c r="FU28" i="12"/>
  <c r="FU18" i="12"/>
  <c r="FU19" i="12"/>
  <c r="FU20" i="12"/>
  <c r="FU21" i="12"/>
  <c r="FU22" i="12"/>
  <c r="FU23" i="12"/>
  <c r="FU4" i="12"/>
  <c r="FU5" i="12"/>
  <c r="FU6" i="12"/>
  <c r="FU7" i="12"/>
  <c r="FU8" i="12"/>
  <c r="FU9" i="12"/>
  <c r="FU10" i="12"/>
  <c r="FU11" i="12"/>
  <c r="FU12" i="12"/>
  <c r="FU13" i="12"/>
  <c r="FU14" i="12"/>
  <c r="FU15" i="12"/>
  <c r="FU16" i="12"/>
  <c r="FU17" i="12"/>
  <c r="FV2" i="12"/>
  <c r="C178" i="19"/>
  <c r="B179" i="19"/>
  <c r="D178" i="19"/>
  <c r="G178" i="19"/>
  <c r="H178" i="19" s="1"/>
  <c r="FV68" i="12" l="1"/>
  <c r="FV69" i="12"/>
  <c r="FV70" i="12"/>
  <c r="FV71" i="12"/>
  <c r="FV72" i="12"/>
  <c r="FV73" i="12"/>
  <c r="FV74" i="12"/>
  <c r="FV75" i="12"/>
  <c r="FV76" i="12"/>
  <c r="FV77" i="12"/>
  <c r="FV78" i="12"/>
  <c r="FV43" i="12"/>
  <c r="FV44" i="12"/>
  <c r="FV45" i="12"/>
  <c r="FV46" i="12"/>
  <c r="FV47" i="12"/>
  <c r="FV48" i="12"/>
  <c r="FV49" i="12"/>
  <c r="FV50" i="12"/>
  <c r="FV51" i="12"/>
  <c r="FV52" i="12"/>
  <c r="FV53" i="12"/>
  <c r="FV54" i="12"/>
  <c r="FV55" i="12"/>
  <c r="FV56" i="12"/>
  <c r="FV57" i="12"/>
  <c r="FV58" i="12"/>
  <c r="FV59" i="12"/>
  <c r="FV60" i="12"/>
  <c r="FV61" i="12"/>
  <c r="FV62" i="12"/>
  <c r="FV63" i="12"/>
  <c r="FV64" i="12"/>
  <c r="FV65" i="12"/>
  <c r="FV66" i="12"/>
  <c r="FV67" i="12"/>
  <c r="FV40" i="12"/>
  <c r="FV42" i="12"/>
  <c r="FV41" i="12"/>
  <c r="FV38" i="12"/>
  <c r="FV39" i="12"/>
  <c r="FV36" i="12"/>
  <c r="FV37" i="12"/>
  <c r="FV33" i="12"/>
  <c r="FV34" i="12"/>
  <c r="FV35" i="12"/>
  <c r="FV31" i="12"/>
  <c r="FV32" i="12"/>
  <c r="FV29" i="12"/>
  <c r="FV30" i="12"/>
  <c r="FV24" i="12"/>
  <c r="FV25" i="12"/>
  <c r="FV26" i="12"/>
  <c r="FV27" i="12"/>
  <c r="FV28" i="12"/>
  <c r="FV18" i="12"/>
  <c r="FV19" i="12"/>
  <c r="FV20" i="12"/>
  <c r="FV21" i="12"/>
  <c r="FV22" i="12"/>
  <c r="FV23" i="12"/>
  <c r="FV4" i="12"/>
  <c r="FV5" i="12"/>
  <c r="FV6" i="12"/>
  <c r="FV7" i="12"/>
  <c r="FV8" i="12"/>
  <c r="FV9" i="12"/>
  <c r="FV10" i="12"/>
  <c r="FV11" i="12"/>
  <c r="FV12" i="12"/>
  <c r="FV13" i="12"/>
  <c r="FV14" i="12"/>
  <c r="FV15" i="12"/>
  <c r="FV16" i="12"/>
  <c r="FV17" i="12"/>
  <c r="FW2" i="12"/>
  <c r="B180" i="19"/>
  <c r="C179" i="19"/>
  <c r="G179" i="19"/>
  <c r="H179" i="19" s="1"/>
  <c r="D179" i="19"/>
  <c r="FW68" i="12" l="1"/>
  <c r="FW69" i="12"/>
  <c r="FW70" i="12"/>
  <c r="FW71" i="12"/>
  <c r="FW72" i="12"/>
  <c r="FW73" i="12"/>
  <c r="FW74" i="12"/>
  <c r="FW75" i="12"/>
  <c r="FW76" i="12"/>
  <c r="FW77" i="12"/>
  <c r="FW78" i="12"/>
  <c r="FW43" i="12"/>
  <c r="FW44" i="12"/>
  <c r="FW45" i="12"/>
  <c r="FW46" i="12"/>
  <c r="FW47" i="12"/>
  <c r="FW48" i="12"/>
  <c r="FW49" i="12"/>
  <c r="FW50" i="12"/>
  <c r="FW51" i="12"/>
  <c r="FW52" i="12"/>
  <c r="FW53" i="12"/>
  <c r="FW54" i="12"/>
  <c r="FW55" i="12"/>
  <c r="FW56" i="12"/>
  <c r="FW57" i="12"/>
  <c r="FW58" i="12"/>
  <c r="FW59" i="12"/>
  <c r="FW60" i="12"/>
  <c r="FW61" i="12"/>
  <c r="FW62" i="12"/>
  <c r="FW63" i="12"/>
  <c r="FW64" i="12"/>
  <c r="FW65" i="12"/>
  <c r="FW66" i="12"/>
  <c r="FW67" i="12"/>
  <c r="FW40" i="12"/>
  <c r="FW42" i="12"/>
  <c r="FW41" i="12"/>
  <c r="FW38" i="12"/>
  <c r="FW39" i="12"/>
  <c r="FW36" i="12"/>
  <c r="FW37" i="12"/>
  <c r="FW33" i="12"/>
  <c r="FW34" i="12"/>
  <c r="FW35" i="12"/>
  <c r="FW31" i="12"/>
  <c r="FW32" i="12"/>
  <c r="FW29" i="12"/>
  <c r="FW30" i="12"/>
  <c r="FW24" i="12"/>
  <c r="FW25" i="12"/>
  <c r="FW26" i="12"/>
  <c r="FW27" i="12"/>
  <c r="FW28" i="12"/>
  <c r="FW18" i="12"/>
  <c r="FW19" i="12"/>
  <c r="FW20" i="12"/>
  <c r="FW21" i="12"/>
  <c r="FW22" i="12"/>
  <c r="FW23" i="12"/>
  <c r="FW4" i="12"/>
  <c r="FW5" i="12"/>
  <c r="FW6" i="12"/>
  <c r="FW7" i="12"/>
  <c r="FW8" i="12"/>
  <c r="FW9" i="12"/>
  <c r="FW10" i="12"/>
  <c r="FW11" i="12"/>
  <c r="FW12" i="12"/>
  <c r="FW13" i="12"/>
  <c r="FW14" i="12"/>
  <c r="FW15" i="12"/>
  <c r="FW16" i="12"/>
  <c r="FW17" i="12"/>
  <c r="FX2" i="12"/>
  <c r="C180" i="19"/>
  <c r="B181" i="19"/>
  <c r="G180" i="19"/>
  <c r="H180" i="19" s="1"/>
  <c r="D180" i="19"/>
  <c r="FX68" i="12" l="1"/>
  <c r="FX69" i="12"/>
  <c r="FX70" i="12"/>
  <c r="FX71" i="12"/>
  <c r="FX72" i="12"/>
  <c r="FX73" i="12"/>
  <c r="FX74" i="12"/>
  <c r="FX75" i="12"/>
  <c r="FX76" i="12"/>
  <c r="FX77" i="12"/>
  <c r="FX78" i="12"/>
  <c r="FX43" i="12"/>
  <c r="FX44" i="12"/>
  <c r="FX45" i="12"/>
  <c r="FX46" i="12"/>
  <c r="FX47" i="12"/>
  <c r="FX48" i="12"/>
  <c r="FX49" i="12"/>
  <c r="FX50" i="12"/>
  <c r="FX51" i="12"/>
  <c r="FX52" i="12"/>
  <c r="FX53" i="12"/>
  <c r="FX54" i="12"/>
  <c r="FX55" i="12"/>
  <c r="FX56" i="12"/>
  <c r="FX57" i="12"/>
  <c r="FX58" i="12"/>
  <c r="FX59" i="12"/>
  <c r="FX60" i="12"/>
  <c r="FX61" i="12"/>
  <c r="FX62" i="12"/>
  <c r="FX63" i="12"/>
  <c r="FX64" i="12"/>
  <c r="FX65" i="12"/>
  <c r="FX66" i="12"/>
  <c r="FX67" i="12"/>
  <c r="FX40" i="12"/>
  <c r="FX42" i="12"/>
  <c r="FX41" i="12"/>
  <c r="FX38" i="12"/>
  <c r="FX39" i="12"/>
  <c r="FX36" i="12"/>
  <c r="FX37" i="12"/>
  <c r="FX33" i="12"/>
  <c r="FX34" i="12"/>
  <c r="FX35" i="12"/>
  <c r="FX31" i="12"/>
  <c r="FX32" i="12"/>
  <c r="FX29" i="12"/>
  <c r="FX30" i="12"/>
  <c r="FX24" i="12"/>
  <c r="FX25" i="12"/>
  <c r="FX26" i="12"/>
  <c r="FX27" i="12"/>
  <c r="FX28" i="12"/>
  <c r="FX18" i="12"/>
  <c r="FX19" i="12"/>
  <c r="FX20" i="12"/>
  <c r="FX21" i="12"/>
  <c r="FX22" i="12"/>
  <c r="FX23" i="12"/>
  <c r="FX4" i="12"/>
  <c r="FX5" i="12"/>
  <c r="FX6" i="12"/>
  <c r="FX7" i="12"/>
  <c r="FX8" i="12"/>
  <c r="FX9" i="12"/>
  <c r="FX10" i="12"/>
  <c r="FX11" i="12"/>
  <c r="FX12" i="12"/>
  <c r="FX13" i="12"/>
  <c r="FX14" i="12"/>
  <c r="FX15" i="12"/>
  <c r="FX16" i="12"/>
  <c r="FX17" i="12"/>
  <c r="FY2" i="12"/>
  <c r="B182" i="19"/>
  <c r="C181" i="19"/>
  <c r="G181" i="19"/>
  <c r="H181" i="19" s="1"/>
  <c r="D181" i="19"/>
  <c r="FY68" i="12" l="1"/>
  <c r="FY69" i="12"/>
  <c r="FY70" i="12"/>
  <c r="FY71" i="12"/>
  <c r="FY72" i="12"/>
  <c r="FY73" i="12"/>
  <c r="FY74" i="12"/>
  <c r="FY75" i="12"/>
  <c r="FY76" i="12"/>
  <c r="FY77" i="12"/>
  <c r="FY78" i="12"/>
  <c r="FY43" i="12"/>
  <c r="FY44" i="12"/>
  <c r="FY45" i="12"/>
  <c r="FY46" i="12"/>
  <c r="FY47" i="12"/>
  <c r="FY48" i="12"/>
  <c r="FY49" i="12"/>
  <c r="FY50" i="12"/>
  <c r="FY51" i="12"/>
  <c r="FY52" i="12"/>
  <c r="FY53" i="12"/>
  <c r="FY54" i="12"/>
  <c r="FY55" i="12"/>
  <c r="FY56" i="12"/>
  <c r="FY57" i="12"/>
  <c r="FY58" i="12"/>
  <c r="FY59" i="12"/>
  <c r="FY60" i="12"/>
  <c r="FY61" i="12"/>
  <c r="FY62" i="12"/>
  <c r="FY63" i="12"/>
  <c r="FY64" i="12"/>
  <c r="FY65" i="12"/>
  <c r="FY66" i="12"/>
  <c r="FY67" i="12"/>
  <c r="FY40" i="12"/>
  <c r="FY41" i="12"/>
  <c r="FY42" i="12"/>
  <c r="FY38" i="12"/>
  <c r="FY39" i="12"/>
  <c r="FY36" i="12"/>
  <c r="FY37" i="12"/>
  <c r="FY33" i="12"/>
  <c r="FY34" i="12"/>
  <c r="FY35" i="12"/>
  <c r="FY31" i="12"/>
  <c r="FY32" i="12"/>
  <c r="FY29" i="12"/>
  <c r="FY30" i="12"/>
  <c r="FY24" i="12"/>
  <c r="FY25" i="12"/>
  <c r="FY26" i="12"/>
  <c r="FY27" i="12"/>
  <c r="FY28" i="12"/>
  <c r="FY18" i="12"/>
  <c r="FY19" i="12"/>
  <c r="FY20" i="12"/>
  <c r="FY21" i="12"/>
  <c r="FY22" i="12"/>
  <c r="FY23" i="12"/>
  <c r="FY4" i="12"/>
  <c r="FY5" i="12"/>
  <c r="FY6" i="12"/>
  <c r="FY7" i="12"/>
  <c r="FY8" i="12"/>
  <c r="FY9" i="12"/>
  <c r="FY10" i="12"/>
  <c r="FY11" i="12"/>
  <c r="FY12" i="12"/>
  <c r="FY13" i="12"/>
  <c r="FY14" i="12"/>
  <c r="FY15" i="12"/>
  <c r="FY16" i="12"/>
  <c r="FY17" i="12"/>
  <c r="FZ2" i="12"/>
  <c r="G182" i="19"/>
  <c r="H182" i="19" s="1"/>
  <c r="C182" i="19"/>
  <c r="B183" i="19"/>
  <c r="D182" i="19"/>
  <c r="FZ68" i="12" l="1"/>
  <c r="FZ69" i="12"/>
  <c r="FZ70" i="12"/>
  <c r="FZ71" i="12"/>
  <c r="FZ72" i="12"/>
  <c r="FZ73" i="12"/>
  <c r="FZ74" i="12"/>
  <c r="FZ75" i="12"/>
  <c r="FZ76" i="12"/>
  <c r="FZ77" i="12"/>
  <c r="FZ78" i="12"/>
  <c r="FZ43" i="12"/>
  <c r="FZ44" i="12"/>
  <c r="FZ45" i="12"/>
  <c r="FZ46" i="12"/>
  <c r="FZ47" i="12"/>
  <c r="FZ48" i="12"/>
  <c r="FZ49" i="12"/>
  <c r="FZ50" i="12"/>
  <c r="FZ51" i="12"/>
  <c r="FZ52" i="12"/>
  <c r="FZ53" i="12"/>
  <c r="FZ54" i="12"/>
  <c r="FZ55" i="12"/>
  <c r="FZ56" i="12"/>
  <c r="FZ57" i="12"/>
  <c r="FZ58" i="12"/>
  <c r="FZ59" i="12"/>
  <c r="FZ60" i="12"/>
  <c r="FZ61" i="12"/>
  <c r="FZ62" i="12"/>
  <c r="FZ63" i="12"/>
  <c r="FZ64" i="12"/>
  <c r="FZ65" i="12"/>
  <c r="FZ66" i="12"/>
  <c r="FZ67" i="12"/>
  <c r="FZ40" i="12"/>
  <c r="FZ42" i="12"/>
  <c r="FZ41" i="12"/>
  <c r="FZ38" i="12"/>
  <c r="FZ39" i="12"/>
  <c r="FZ36" i="12"/>
  <c r="FZ37" i="12"/>
  <c r="FZ33" i="12"/>
  <c r="FZ34" i="12"/>
  <c r="FZ35" i="12"/>
  <c r="FZ31" i="12"/>
  <c r="FZ32" i="12"/>
  <c r="FZ29" i="12"/>
  <c r="FZ30" i="12"/>
  <c r="FZ24" i="12"/>
  <c r="FZ25" i="12"/>
  <c r="FZ26" i="12"/>
  <c r="FZ27" i="12"/>
  <c r="FZ28" i="12"/>
  <c r="FZ18" i="12"/>
  <c r="FZ19" i="12"/>
  <c r="FZ20" i="12"/>
  <c r="FZ21" i="12"/>
  <c r="FZ22" i="12"/>
  <c r="FZ23" i="12"/>
  <c r="FZ4" i="12"/>
  <c r="FZ5" i="12"/>
  <c r="FZ6" i="12"/>
  <c r="FZ7" i="12"/>
  <c r="FZ8" i="12"/>
  <c r="FZ9" i="12"/>
  <c r="FZ10" i="12"/>
  <c r="FZ11" i="12"/>
  <c r="FZ12" i="12"/>
  <c r="FZ13" i="12"/>
  <c r="FZ14" i="12"/>
  <c r="FZ15" i="12"/>
  <c r="FZ16" i="12"/>
  <c r="FZ17" i="12"/>
  <c r="GA2" i="12"/>
  <c r="B184" i="19"/>
  <c r="C183" i="19"/>
  <c r="G183" i="19"/>
  <c r="H183" i="19" s="1"/>
  <c r="D183" i="19"/>
  <c r="GA68" i="12" l="1"/>
  <c r="GA69" i="12"/>
  <c r="GA70" i="12"/>
  <c r="GA71" i="12"/>
  <c r="GA72" i="12"/>
  <c r="GA73" i="12"/>
  <c r="GA74" i="12"/>
  <c r="GA75" i="12"/>
  <c r="GA76" i="12"/>
  <c r="GA77" i="12"/>
  <c r="GA78" i="12"/>
  <c r="GA43" i="12"/>
  <c r="GA44" i="12"/>
  <c r="GA45" i="12"/>
  <c r="GA46" i="12"/>
  <c r="GA47" i="12"/>
  <c r="GA48" i="12"/>
  <c r="GA49" i="12"/>
  <c r="GA50" i="12"/>
  <c r="GA51" i="12"/>
  <c r="GA52" i="12"/>
  <c r="GA53" i="12"/>
  <c r="GA54" i="12"/>
  <c r="GA55" i="12"/>
  <c r="GA56" i="12"/>
  <c r="GA57" i="12"/>
  <c r="GA58" i="12"/>
  <c r="GA59" i="12"/>
  <c r="GA60" i="12"/>
  <c r="GA61" i="12"/>
  <c r="GA62" i="12"/>
  <c r="GA63" i="12"/>
  <c r="GA64" i="12"/>
  <c r="GA65" i="12"/>
  <c r="GA66" i="12"/>
  <c r="GA67" i="12"/>
  <c r="GA40" i="12"/>
  <c r="GA42" i="12"/>
  <c r="GA41" i="12"/>
  <c r="GA38" i="12"/>
  <c r="GA39" i="12"/>
  <c r="GA36" i="12"/>
  <c r="GA37" i="12"/>
  <c r="GA33" i="12"/>
  <c r="GA34" i="12"/>
  <c r="GA35" i="12"/>
  <c r="GA31" i="12"/>
  <c r="GA32" i="12"/>
  <c r="GA29" i="12"/>
  <c r="GA30" i="12"/>
  <c r="GA24" i="12"/>
  <c r="GA25" i="12"/>
  <c r="GA26" i="12"/>
  <c r="GA27" i="12"/>
  <c r="GA28" i="12"/>
  <c r="GA18" i="12"/>
  <c r="GA19" i="12"/>
  <c r="GA20" i="12"/>
  <c r="GA21" i="12"/>
  <c r="GA22" i="12"/>
  <c r="GA23" i="12"/>
  <c r="GA4" i="12"/>
  <c r="GA5" i="12"/>
  <c r="GA6" i="12"/>
  <c r="GA7" i="12"/>
  <c r="GA8" i="12"/>
  <c r="GA9" i="12"/>
  <c r="GA10" i="12"/>
  <c r="GA11" i="12"/>
  <c r="GA12" i="12"/>
  <c r="GA13" i="12"/>
  <c r="GA14" i="12"/>
  <c r="GA15" i="12"/>
  <c r="GA16" i="12"/>
  <c r="GA17" i="12"/>
  <c r="GB2" i="12"/>
  <c r="G184" i="19"/>
  <c r="H184" i="19" s="1"/>
  <c r="C184" i="19"/>
  <c r="B185" i="19"/>
  <c r="D184" i="19"/>
  <c r="GB68" i="12" l="1"/>
  <c r="GB69" i="12"/>
  <c r="GB70" i="12"/>
  <c r="GB71" i="12"/>
  <c r="GB72" i="12"/>
  <c r="GB73" i="12"/>
  <c r="GB74" i="12"/>
  <c r="GB75" i="12"/>
  <c r="GB76" i="12"/>
  <c r="GB77" i="12"/>
  <c r="GB78" i="12"/>
  <c r="GB43" i="12"/>
  <c r="GB44" i="12"/>
  <c r="GB45" i="12"/>
  <c r="GB46" i="12"/>
  <c r="GB47" i="12"/>
  <c r="GB48" i="12"/>
  <c r="GB49" i="12"/>
  <c r="GB50" i="12"/>
  <c r="GB51" i="12"/>
  <c r="GB52" i="12"/>
  <c r="GB53" i="12"/>
  <c r="GB54" i="12"/>
  <c r="GB55" i="12"/>
  <c r="GB56" i="12"/>
  <c r="GB57" i="12"/>
  <c r="GB58" i="12"/>
  <c r="GB59" i="12"/>
  <c r="GB60" i="12"/>
  <c r="GB61" i="12"/>
  <c r="GB62" i="12"/>
  <c r="GB63" i="12"/>
  <c r="GB64" i="12"/>
  <c r="GB65" i="12"/>
  <c r="GB66" i="12"/>
  <c r="GB67" i="12"/>
  <c r="GB40" i="12"/>
  <c r="GB41" i="12"/>
  <c r="GB42" i="12"/>
  <c r="GB38" i="12"/>
  <c r="GB39" i="12"/>
  <c r="GB36" i="12"/>
  <c r="GB37" i="12"/>
  <c r="GB33" i="12"/>
  <c r="GB34" i="12"/>
  <c r="GB35" i="12"/>
  <c r="GB31" i="12"/>
  <c r="GB32" i="12"/>
  <c r="GB29" i="12"/>
  <c r="GB30" i="12"/>
  <c r="GB24" i="12"/>
  <c r="GB25" i="12"/>
  <c r="GB26" i="12"/>
  <c r="GB27" i="12"/>
  <c r="GB28" i="12"/>
  <c r="GB18" i="12"/>
  <c r="GB19" i="12"/>
  <c r="GB20" i="12"/>
  <c r="GB21" i="12"/>
  <c r="GB22" i="12"/>
  <c r="GB23" i="12"/>
  <c r="GB4" i="12"/>
  <c r="GB5" i="12"/>
  <c r="GB6" i="12"/>
  <c r="GB7" i="12"/>
  <c r="GB8" i="12"/>
  <c r="GB9" i="12"/>
  <c r="GB10" i="12"/>
  <c r="GB11" i="12"/>
  <c r="GB12" i="12"/>
  <c r="GB13" i="12"/>
  <c r="GB14" i="12"/>
  <c r="GB15" i="12"/>
  <c r="GB16" i="12"/>
  <c r="GB17" i="12"/>
  <c r="GC2" i="12"/>
  <c r="B186" i="19"/>
  <c r="C185" i="19"/>
  <c r="G185" i="19"/>
  <c r="H185" i="19" s="1"/>
  <c r="D185" i="19"/>
  <c r="GC68" i="12" l="1"/>
  <c r="GC69" i="12"/>
  <c r="GC70" i="12"/>
  <c r="GC71" i="12"/>
  <c r="GC72" i="12"/>
  <c r="GC73" i="12"/>
  <c r="GC74" i="12"/>
  <c r="GC75" i="12"/>
  <c r="GC76" i="12"/>
  <c r="GC77" i="12"/>
  <c r="GC78" i="12"/>
  <c r="GC43" i="12"/>
  <c r="GC44" i="12"/>
  <c r="GC45" i="12"/>
  <c r="GC46" i="12"/>
  <c r="GC47" i="12"/>
  <c r="GC48" i="12"/>
  <c r="GC49" i="12"/>
  <c r="GC50" i="12"/>
  <c r="GC51" i="12"/>
  <c r="GC52" i="12"/>
  <c r="GC53" i="12"/>
  <c r="GC54" i="12"/>
  <c r="GC55" i="12"/>
  <c r="GC56" i="12"/>
  <c r="GC57" i="12"/>
  <c r="GC58" i="12"/>
  <c r="GC59" i="12"/>
  <c r="GC60" i="12"/>
  <c r="GC61" i="12"/>
  <c r="GC62" i="12"/>
  <c r="GC63" i="12"/>
  <c r="GC64" i="12"/>
  <c r="GC65" i="12"/>
  <c r="GC66" i="12"/>
  <c r="GC67" i="12"/>
  <c r="GC40" i="12"/>
  <c r="GC42" i="12"/>
  <c r="GC41" i="12"/>
  <c r="GC38" i="12"/>
  <c r="GC39" i="12"/>
  <c r="GC36" i="12"/>
  <c r="GC37" i="12"/>
  <c r="GC33" i="12"/>
  <c r="GC34" i="12"/>
  <c r="GC35" i="12"/>
  <c r="GC31" i="12"/>
  <c r="GC32" i="12"/>
  <c r="GC29" i="12"/>
  <c r="GC30" i="12"/>
  <c r="GC24" i="12"/>
  <c r="GC25" i="12"/>
  <c r="GC26" i="12"/>
  <c r="GC27" i="12"/>
  <c r="GC28" i="12"/>
  <c r="GC18" i="12"/>
  <c r="GC19" i="12"/>
  <c r="GC20" i="12"/>
  <c r="GC21" i="12"/>
  <c r="GC22" i="12"/>
  <c r="GC23" i="12"/>
  <c r="GC4" i="12"/>
  <c r="GC5" i="12"/>
  <c r="GC6" i="12"/>
  <c r="GC7" i="12"/>
  <c r="GC8" i="12"/>
  <c r="GC9" i="12"/>
  <c r="GC10" i="12"/>
  <c r="GC11" i="12"/>
  <c r="GC12" i="12"/>
  <c r="GC13" i="12"/>
  <c r="GC14" i="12"/>
  <c r="GC15" i="12"/>
  <c r="GC16" i="12"/>
  <c r="GC17" i="12"/>
  <c r="GD2" i="12"/>
  <c r="G186" i="19"/>
  <c r="H186" i="19" s="1"/>
  <c r="C186" i="19"/>
  <c r="B187" i="19"/>
  <c r="D186" i="19"/>
  <c r="GD68" i="12" l="1"/>
  <c r="GD69" i="12"/>
  <c r="GD70" i="12"/>
  <c r="GD71" i="12"/>
  <c r="GD72" i="12"/>
  <c r="GD73" i="12"/>
  <c r="GD74" i="12"/>
  <c r="GD75" i="12"/>
  <c r="GD76" i="12"/>
  <c r="GD77" i="12"/>
  <c r="GD78" i="12"/>
  <c r="GD43" i="12"/>
  <c r="GD44" i="12"/>
  <c r="GD45" i="12"/>
  <c r="GD46" i="12"/>
  <c r="GD47" i="12"/>
  <c r="GD48" i="12"/>
  <c r="GD49" i="12"/>
  <c r="GD50" i="12"/>
  <c r="GD51" i="12"/>
  <c r="GD52" i="12"/>
  <c r="GD53" i="12"/>
  <c r="GD54" i="12"/>
  <c r="GD55" i="12"/>
  <c r="GD56" i="12"/>
  <c r="GD57" i="12"/>
  <c r="GD58" i="12"/>
  <c r="GD59" i="12"/>
  <c r="GD60" i="12"/>
  <c r="GD61" i="12"/>
  <c r="GD62" i="12"/>
  <c r="GD63" i="12"/>
  <c r="GD64" i="12"/>
  <c r="GD65" i="12"/>
  <c r="GD66" i="12"/>
  <c r="GD67" i="12"/>
  <c r="GD40" i="12"/>
  <c r="GD42" i="12"/>
  <c r="GD41" i="12"/>
  <c r="GD38" i="12"/>
  <c r="GD39" i="12"/>
  <c r="GD36" i="12"/>
  <c r="GD37" i="12"/>
  <c r="GD33" i="12"/>
  <c r="GD34" i="12"/>
  <c r="GD35" i="12"/>
  <c r="GD31" i="12"/>
  <c r="GD32" i="12"/>
  <c r="GD29" i="12"/>
  <c r="GD30" i="12"/>
  <c r="GD24" i="12"/>
  <c r="GD25" i="12"/>
  <c r="GD26" i="12"/>
  <c r="GD27" i="12"/>
  <c r="GD28" i="12"/>
  <c r="GD18" i="12"/>
  <c r="GD19" i="12"/>
  <c r="GD20" i="12"/>
  <c r="GD21" i="12"/>
  <c r="GD22" i="12"/>
  <c r="GD23" i="12"/>
  <c r="GD4" i="12"/>
  <c r="GD5" i="12"/>
  <c r="GD6" i="12"/>
  <c r="GD7" i="12"/>
  <c r="GD8" i="12"/>
  <c r="GD9" i="12"/>
  <c r="GD10" i="12"/>
  <c r="GD11" i="12"/>
  <c r="GD12" i="12"/>
  <c r="GD13" i="12"/>
  <c r="GD14" i="12"/>
  <c r="GD15" i="12"/>
  <c r="GD16" i="12"/>
  <c r="GD17" i="12"/>
  <c r="GE2" i="12"/>
  <c r="B188" i="19"/>
  <c r="C187" i="19"/>
  <c r="G187" i="19"/>
  <c r="H187" i="19" s="1"/>
  <c r="D187" i="19"/>
  <c r="GE68" i="12" l="1"/>
  <c r="GE69" i="12"/>
  <c r="GE70" i="12"/>
  <c r="GE71" i="12"/>
  <c r="GE72" i="12"/>
  <c r="GE73" i="12"/>
  <c r="GE74" i="12"/>
  <c r="GE75" i="12"/>
  <c r="GE76" i="12"/>
  <c r="GE77" i="12"/>
  <c r="GE78" i="12"/>
  <c r="GE43" i="12"/>
  <c r="GE44" i="12"/>
  <c r="GE45" i="12"/>
  <c r="GE46" i="12"/>
  <c r="GE47" i="12"/>
  <c r="GE48" i="12"/>
  <c r="GE49" i="12"/>
  <c r="GE50" i="12"/>
  <c r="GE51" i="12"/>
  <c r="GE52" i="12"/>
  <c r="GE53" i="12"/>
  <c r="GE54" i="12"/>
  <c r="GE55" i="12"/>
  <c r="GE56" i="12"/>
  <c r="GE57" i="12"/>
  <c r="GE58" i="12"/>
  <c r="GE59" i="12"/>
  <c r="GE60" i="12"/>
  <c r="GE61" i="12"/>
  <c r="GE62" i="12"/>
  <c r="GE63" i="12"/>
  <c r="GE64" i="12"/>
  <c r="GE65" i="12"/>
  <c r="GE66" i="12"/>
  <c r="GE67" i="12"/>
  <c r="GE40" i="12"/>
  <c r="GE41" i="12"/>
  <c r="GE42" i="12"/>
  <c r="GE38" i="12"/>
  <c r="GE39" i="12"/>
  <c r="GE36" i="12"/>
  <c r="GE37" i="12"/>
  <c r="GE33" i="12"/>
  <c r="GE34" i="12"/>
  <c r="GE35" i="12"/>
  <c r="GE31" i="12"/>
  <c r="GE32" i="12"/>
  <c r="GE29" i="12"/>
  <c r="GE30" i="12"/>
  <c r="GE24" i="12"/>
  <c r="GE25" i="12"/>
  <c r="GE26" i="12"/>
  <c r="GE27" i="12"/>
  <c r="GE28" i="12"/>
  <c r="GE18" i="12"/>
  <c r="GE19" i="12"/>
  <c r="GE20" i="12"/>
  <c r="GE21" i="12"/>
  <c r="GE22" i="12"/>
  <c r="GE23" i="12"/>
  <c r="GE4" i="12"/>
  <c r="GE5" i="12"/>
  <c r="GE6" i="12"/>
  <c r="GE7" i="12"/>
  <c r="GE8" i="12"/>
  <c r="GE9" i="12"/>
  <c r="GE10" i="12"/>
  <c r="GE11" i="12"/>
  <c r="GE12" i="12"/>
  <c r="GE13" i="12"/>
  <c r="GE14" i="12"/>
  <c r="GE15" i="12"/>
  <c r="GE16" i="12"/>
  <c r="GE17" i="12"/>
  <c r="GF2" i="12"/>
  <c r="G188" i="19"/>
  <c r="H188" i="19" s="1"/>
  <c r="C188" i="19"/>
  <c r="B189" i="19"/>
  <c r="D188" i="19"/>
  <c r="GF68" i="12" l="1"/>
  <c r="GF69" i="12"/>
  <c r="GF70" i="12"/>
  <c r="GF71" i="12"/>
  <c r="GF72" i="12"/>
  <c r="GF73" i="12"/>
  <c r="GF74" i="12"/>
  <c r="GF75" i="12"/>
  <c r="GF76" i="12"/>
  <c r="GF77" i="12"/>
  <c r="GF78" i="12"/>
  <c r="GF43" i="12"/>
  <c r="GF44" i="12"/>
  <c r="GF45" i="12"/>
  <c r="GF46" i="12"/>
  <c r="GF47" i="12"/>
  <c r="GF48" i="12"/>
  <c r="GF49" i="12"/>
  <c r="GF50" i="12"/>
  <c r="GF51" i="12"/>
  <c r="GF52" i="12"/>
  <c r="GF53" i="12"/>
  <c r="GF54" i="12"/>
  <c r="GF55" i="12"/>
  <c r="GF56" i="12"/>
  <c r="GF57" i="12"/>
  <c r="GF58" i="12"/>
  <c r="GF59" i="12"/>
  <c r="GF60" i="12"/>
  <c r="GF61" i="12"/>
  <c r="GF62" i="12"/>
  <c r="GF63" i="12"/>
  <c r="GF64" i="12"/>
  <c r="GF65" i="12"/>
  <c r="GF66" i="12"/>
  <c r="GF67" i="12"/>
  <c r="GF40" i="12"/>
  <c r="GF41" i="12"/>
  <c r="GF42" i="12"/>
  <c r="GF38" i="12"/>
  <c r="GF39" i="12"/>
  <c r="GF36" i="12"/>
  <c r="GF37" i="12"/>
  <c r="GF33" i="12"/>
  <c r="GF34" i="12"/>
  <c r="GF35" i="12"/>
  <c r="GF31" i="12"/>
  <c r="GF32" i="12"/>
  <c r="GF29" i="12"/>
  <c r="GF30" i="12"/>
  <c r="GF24" i="12"/>
  <c r="GF25" i="12"/>
  <c r="GF26" i="12"/>
  <c r="GF27" i="12"/>
  <c r="GF28" i="12"/>
  <c r="GF18" i="12"/>
  <c r="GF19" i="12"/>
  <c r="GF20" i="12"/>
  <c r="GF21" i="12"/>
  <c r="GF22" i="12"/>
  <c r="GF23" i="12"/>
  <c r="GF4" i="12"/>
  <c r="GF5" i="12"/>
  <c r="GF6" i="12"/>
  <c r="GF7" i="12"/>
  <c r="GF8" i="12"/>
  <c r="GF9" i="12"/>
  <c r="GF10" i="12"/>
  <c r="GF11" i="12"/>
  <c r="GF12" i="12"/>
  <c r="GF13" i="12"/>
  <c r="GF14" i="12"/>
  <c r="GF15" i="12"/>
  <c r="GF16" i="12"/>
  <c r="GF17" i="12"/>
  <c r="GG2" i="12"/>
  <c r="B190" i="19"/>
  <c r="C189" i="19"/>
  <c r="G189" i="19"/>
  <c r="H189" i="19" s="1"/>
  <c r="D189" i="19"/>
  <c r="GG68" i="12" l="1"/>
  <c r="GG69" i="12"/>
  <c r="GG70" i="12"/>
  <c r="GG71" i="12"/>
  <c r="GG72" i="12"/>
  <c r="GG73" i="12"/>
  <c r="GG74" i="12"/>
  <c r="GG75" i="12"/>
  <c r="GG76" i="12"/>
  <c r="GG77" i="12"/>
  <c r="GG78" i="12"/>
  <c r="GG43" i="12"/>
  <c r="GG44" i="12"/>
  <c r="GG45" i="12"/>
  <c r="GG46" i="12"/>
  <c r="GG47" i="12"/>
  <c r="GG48" i="12"/>
  <c r="GG49" i="12"/>
  <c r="GG50" i="12"/>
  <c r="GG51" i="12"/>
  <c r="GG52" i="12"/>
  <c r="GG53" i="12"/>
  <c r="GG54" i="12"/>
  <c r="GG55" i="12"/>
  <c r="GG56" i="12"/>
  <c r="GG57" i="12"/>
  <c r="GG58" i="12"/>
  <c r="GG59" i="12"/>
  <c r="GG60" i="12"/>
  <c r="GG61" i="12"/>
  <c r="GG62" i="12"/>
  <c r="GG63" i="12"/>
  <c r="GG64" i="12"/>
  <c r="GG65" i="12"/>
  <c r="GG66" i="12"/>
  <c r="GG67" i="12"/>
  <c r="GG40" i="12"/>
  <c r="GG42" i="12"/>
  <c r="GG41" i="12"/>
  <c r="GG38" i="12"/>
  <c r="GG39" i="12"/>
  <c r="GG36" i="12"/>
  <c r="GG37" i="12"/>
  <c r="GG33" i="12"/>
  <c r="GG34" i="12"/>
  <c r="GG35" i="12"/>
  <c r="GG31" i="12"/>
  <c r="GG32" i="12"/>
  <c r="GG29" i="12"/>
  <c r="GG30" i="12"/>
  <c r="GG24" i="12"/>
  <c r="GG25" i="12"/>
  <c r="GG26" i="12"/>
  <c r="GG27" i="12"/>
  <c r="GG28" i="12"/>
  <c r="GG18" i="12"/>
  <c r="GG19" i="12"/>
  <c r="GG20" i="12"/>
  <c r="GG21" i="12"/>
  <c r="GG22" i="12"/>
  <c r="GG23" i="12"/>
  <c r="GG4" i="12"/>
  <c r="GG5" i="12"/>
  <c r="GG6" i="12"/>
  <c r="GG7" i="12"/>
  <c r="GG8" i="12"/>
  <c r="GG9" i="12"/>
  <c r="GG10" i="12"/>
  <c r="GG11" i="12"/>
  <c r="GG12" i="12"/>
  <c r="GG13" i="12"/>
  <c r="GG14" i="12"/>
  <c r="GG15" i="12"/>
  <c r="GG16" i="12"/>
  <c r="GG17" i="12"/>
  <c r="GH2" i="12"/>
  <c r="G190" i="19"/>
  <c r="H190" i="19" s="1"/>
  <c r="C190" i="19"/>
  <c r="B191" i="19"/>
  <c r="D190" i="19"/>
  <c r="GH68" i="12" l="1"/>
  <c r="GH69" i="12"/>
  <c r="GH70" i="12"/>
  <c r="GH71" i="12"/>
  <c r="GH72" i="12"/>
  <c r="GH73" i="12"/>
  <c r="GH74" i="12"/>
  <c r="GH75" i="12"/>
  <c r="GH76" i="12"/>
  <c r="GH77" i="12"/>
  <c r="GH78" i="12"/>
  <c r="GH43" i="12"/>
  <c r="GH44" i="12"/>
  <c r="GH45" i="12"/>
  <c r="GH46" i="12"/>
  <c r="GH47" i="12"/>
  <c r="GH48" i="12"/>
  <c r="GH49" i="12"/>
  <c r="GH50" i="12"/>
  <c r="GH51" i="12"/>
  <c r="GH52" i="12"/>
  <c r="GH53" i="12"/>
  <c r="GH54" i="12"/>
  <c r="GH55" i="12"/>
  <c r="GH56" i="12"/>
  <c r="GH57" i="12"/>
  <c r="GH58" i="12"/>
  <c r="GH59" i="12"/>
  <c r="GH60" i="12"/>
  <c r="GH61" i="12"/>
  <c r="GH62" i="12"/>
  <c r="GH63" i="12"/>
  <c r="GH64" i="12"/>
  <c r="GH65" i="12"/>
  <c r="GH66" i="12"/>
  <c r="GH67" i="12"/>
  <c r="GH40" i="12"/>
  <c r="GH41" i="12"/>
  <c r="GH42" i="12"/>
  <c r="GH38" i="12"/>
  <c r="GH39" i="12"/>
  <c r="GH36" i="12"/>
  <c r="GH37" i="12"/>
  <c r="GH33" i="12"/>
  <c r="GH34" i="12"/>
  <c r="GH35" i="12"/>
  <c r="GH31" i="12"/>
  <c r="GH32" i="12"/>
  <c r="GH29" i="12"/>
  <c r="GH30" i="12"/>
  <c r="GH24" i="12"/>
  <c r="GH25" i="12"/>
  <c r="GH26" i="12"/>
  <c r="GH27" i="12"/>
  <c r="GH28" i="12"/>
  <c r="GH18" i="12"/>
  <c r="GH19" i="12"/>
  <c r="GH20" i="12"/>
  <c r="GH21" i="12"/>
  <c r="GH22" i="12"/>
  <c r="GH23" i="12"/>
  <c r="GH4" i="12"/>
  <c r="GH5" i="12"/>
  <c r="GH6" i="12"/>
  <c r="GH7" i="12"/>
  <c r="GH8" i="12"/>
  <c r="GH9" i="12"/>
  <c r="GH10" i="12"/>
  <c r="GH11" i="12"/>
  <c r="GH12" i="12"/>
  <c r="GH13" i="12"/>
  <c r="GH14" i="12"/>
  <c r="GH15" i="12"/>
  <c r="GH16" i="12"/>
  <c r="GH17" i="12"/>
  <c r="GI2" i="12"/>
  <c r="B192" i="19"/>
  <c r="C191" i="19"/>
  <c r="G191" i="19"/>
  <c r="H191" i="19" s="1"/>
  <c r="D191" i="19"/>
  <c r="GI68" i="12" l="1"/>
  <c r="GI69" i="12"/>
  <c r="GI70" i="12"/>
  <c r="GI71" i="12"/>
  <c r="GI72" i="12"/>
  <c r="GI73" i="12"/>
  <c r="GI74" i="12"/>
  <c r="GI75" i="12"/>
  <c r="GI76" i="12"/>
  <c r="GI77" i="12"/>
  <c r="GI78" i="12"/>
  <c r="GI43" i="12"/>
  <c r="GI44" i="12"/>
  <c r="GI45" i="12"/>
  <c r="GI46" i="12"/>
  <c r="GI47" i="12"/>
  <c r="GI48" i="12"/>
  <c r="GI49" i="12"/>
  <c r="GI50" i="12"/>
  <c r="GI51" i="12"/>
  <c r="GI52" i="12"/>
  <c r="GI53" i="12"/>
  <c r="GI54" i="12"/>
  <c r="GI55" i="12"/>
  <c r="GI56" i="12"/>
  <c r="GI57" i="12"/>
  <c r="GI58" i="12"/>
  <c r="GI59" i="12"/>
  <c r="GI60" i="12"/>
  <c r="GI61" i="12"/>
  <c r="GI62" i="12"/>
  <c r="GI63" i="12"/>
  <c r="GI64" i="12"/>
  <c r="GI65" i="12"/>
  <c r="GI66" i="12"/>
  <c r="GI67" i="12"/>
  <c r="GI40" i="12"/>
  <c r="GI41" i="12"/>
  <c r="GI42" i="12"/>
  <c r="GI38" i="12"/>
  <c r="GI39" i="12"/>
  <c r="GI36" i="12"/>
  <c r="GI37" i="12"/>
  <c r="GI33" i="12"/>
  <c r="GI34" i="12"/>
  <c r="GI35" i="12"/>
  <c r="GI31" i="12"/>
  <c r="GI32" i="12"/>
  <c r="GI29" i="12"/>
  <c r="GI30" i="12"/>
  <c r="GI24" i="12"/>
  <c r="GI25" i="12"/>
  <c r="GI26" i="12"/>
  <c r="GI27" i="12"/>
  <c r="GI28" i="12"/>
  <c r="GI18" i="12"/>
  <c r="GI19" i="12"/>
  <c r="GI20" i="12"/>
  <c r="GI21" i="12"/>
  <c r="GI22" i="12"/>
  <c r="GI23" i="12"/>
  <c r="GI4" i="12"/>
  <c r="GI5" i="12"/>
  <c r="GI6" i="12"/>
  <c r="GI7" i="12"/>
  <c r="GI8" i="12"/>
  <c r="GI9" i="12"/>
  <c r="GI10" i="12"/>
  <c r="GI11" i="12"/>
  <c r="GI12" i="12"/>
  <c r="GI13" i="12"/>
  <c r="GI14" i="12"/>
  <c r="GI15" i="12"/>
  <c r="GI16" i="12"/>
  <c r="GI17" i="12"/>
  <c r="GJ2" i="12"/>
  <c r="G192" i="19"/>
  <c r="H192" i="19" s="1"/>
  <c r="C192" i="19"/>
  <c r="B193" i="19"/>
  <c r="D192" i="19"/>
  <c r="GJ68" i="12" l="1"/>
  <c r="GJ69" i="12"/>
  <c r="GJ70" i="12"/>
  <c r="GJ71" i="12"/>
  <c r="GJ72" i="12"/>
  <c r="GJ73" i="12"/>
  <c r="GJ74" i="12"/>
  <c r="GJ75" i="12"/>
  <c r="GJ76" i="12"/>
  <c r="GJ77" i="12"/>
  <c r="GJ78" i="12"/>
  <c r="GJ43" i="12"/>
  <c r="GJ44" i="12"/>
  <c r="GJ45" i="12"/>
  <c r="GJ46" i="12"/>
  <c r="GJ47" i="12"/>
  <c r="GJ48" i="12"/>
  <c r="GJ49" i="12"/>
  <c r="GJ50" i="12"/>
  <c r="GJ51" i="12"/>
  <c r="GJ52" i="12"/>
  <c r="GJ53" i="12"/>
  <c r="GJ54" i="12"/>
  <c r="GJ55" i="12"/>
  <c r="GJ56" i="12"/>
  <c r="GJ57" i="12"/>
  <c r="GJ58" i="12"/>
  <c r="GJ59" i="12"/>
  <c r="GJ60" i="12"/>
  <c r="GJ61" i="12"/>
  <c r="GJ62" i="12"/>
  <c r="GJ63" i="12"/>
  <c r="GJ64" i="12"/>
  <c r="GJ65" i="12"/>
  <c r="GJ66" i="12"/>
  <c r="GJ67" i="12"/>
  <c r="GJ40" i="12"/>
  <c r="GJ42" i="12"/>
  <c r="GJ41" i="12"/>
  <c r="GJ38" i="12"/>
  <c r="GJ39" i="12"/>
  <c r="GJ36" i="12"/>
  <c r="GJ37" i="12"/>
  <c r="GJ33" i="12"/>
  <c r="GJ34" i="12"/>
  <c r="GJ35" i="12"/>
  <c r="GJ31" i="12"/>
  <c r="GJ32" i="12"/>
  <c r="GJ29" i="12"/>
  <c r="GJ30" i="12"/>
  <c r="GJ24" i="12"/>
  <c r="GJ25" i="12"/>
  <c r="GJ26" i="12"/>
  <c r="GJ27" i="12"/>
  <c r="GJ28" i="12"/>
  <c r="GJ18" i="12"/>
  <c r="GJ19" i="12"/>
  <c r="GJ20" i="12"/>
  <c r="GJ21" i="12"/>
  <c r="GJ22" i="12"/>
  <c r="GJ23" i="12"/>
  <c r="GJ4" i="12"/>
  <c r="GJ5" i="12"/>
  <c r="GJ6" i="12"/>
  <c r="GJ7" i="12"/>
  <c r="GJ8" i="12"/>
  <c r="GJ9" i="12"/>
  <c r="GJ10" i="12"/>
  <c r="GJ11" i="12"/>
  <c r="GJ12" i="12"/>
  <c r="GJ13" i="12"/>
  <c r="GJ14" i="12"/>
  <c r="GJ15" i="12"/>
  <c r="GJ16" i="12"/>
  <c r="GJ17" i="12"/>
  <c r="GK2" i="12"/>
  <c r="B194" i="19"/>
  <c r="C193" i="19"/>
  <c r="G193" i="19"/>
  <c r="H193" i="19" s="1"/>
  <c r="D193" i="19"/>
  <c r="GK68" i="12" l="1"/>
  <c r="GK69" i="12"/>
  <c r="GK70" i="12"/>
  <c r="GK71" i="12"/>
  <c r="GK72" i="12"/>
  <c r="GK73" i="12"/>
  <c r="GK74" i="12"/>
  <c r="GK75" i="12"/>
  <c r="GK76" i="12"/>
  <c r="GK77" i="12"/>
  <c r="GK78" i="12"/>
  <c r="GK43" i="12"/>
  <c r="GK44" i="12"/>
  <c r="GK45" i="12"/>
  <c r="GK46" i="12"/>
  <c r="GK47" i="12"/>
  <c r="GK48" i="12"/>
  <c r="GK49" i="12"/>
  <c r="GK50" i="12"/>
  <c r="GK51" i="12"/>
  <c r="GK52" i="12"/>
  <c r="GK53" i="12"/>
  <c r="GK54" i="12"/>
  <c r="GK55" i="12"/>
  <c r="GK56" i="12"/>
  <c r="GK57" i="12"/>
  <c r="GK58" i="12"/>
  <c r="GK59" i="12"/>
  <c r="GK60" i="12"/>
  <c r="GK61" i="12"/>
  <c r="GK62" i="12"/>
  <c r="GK63" i="12"/>
  <c r="GK64" i="12"/>
  <c r="GK65" i="12"/>
  <c r="GK66" i="12"/>
  <c r="GK67" i="12"/>
  <c r="GK40" i="12"/>
  <c r="GK42" i="12"/>
  <c r="GK41" i="12"/>
  <c r="GK38" i="12"/>
  <c r="GK39" i="12"/>
  <c r="GK36" i="12"/>
  <c r="GK37" i="12"/>
  <c r="GK33" i="12"/>
  <c r="GK34" i="12"/>
  <c r="GK35" i="12"/>
  <c r="GK31" i="12"/>
  <c r="GK32" i="12"/>
  <c r="GK29" i="12"/>
  <c r="GK30" i="12"/>
  <c r="GK24" i="12"/>
  <c r="GK25" i="12"/>
  <c r="GK26" i="12"/>
  <c r="GK27" i="12"/>
  <c r="GK28" i="12"/>
  <c r="GK18" i="12"/>
  <c r="GK19" i="12"/>
  <c r="GK20" i="12"/>
  <c r="GK21" i="12"/>
  <c r="GK22" i="12"/>
  <c r="GK23" i="12"/>
  <c r="GK4" i="12"/>
  <c r="GK5" i="12"/>
  <c r="GK6" i="12"/>
  <c r="GK7" i="12"/>
  <c r="GK8" i="12"/>
  <c r="GK9" i="12"/>
  <c r="GK10" i="12"/>
  <c r="GK11" i="12"/>
  <c r="GK12" i="12"/>
  <c r="GK13" i="12"/>
  <c r="GK14" i="12"/>
  <c r="GK15" i="12"/>
  <c r="GK16" i="12"/>
  <c r="GK17" i="12"/>
  <c r="GL2" i="12"/>
  <c r="G194" i="19"/>
  <c r="H194" i="19" s="1"/>
  <c r="C194" i="19"/>
  <c r="B195" i="19"/>
  <c r="D194" i="19"/>
  <c r="GL68" i="12" l="1"/>
  <c r="GL69" i="12"/>
  <c r="GL70" i="12"/>
  <c r="GL71" i="12"/>
  <c r="GL72" i="12"/>
  <c r="GL73" i="12"/>
  <c r="GL74" i="12"/>
  <c r="GL75" i="12"/>
  <c r="GL76" i="12"/>
  <c r="GL77" i="12"/>
  <c r="GL78" i="12"/>
  <c r="GL43" i="12"/>
  <c r="GL44" i="12"/>
  <c r="GL45" i="12"/>
  <c r="GL46" i="12"/>
  <c r="GL47" i="12"/>
  <c r="GL48" i="12"/>
  <c r="GL49" i="12"/>
  <c r="GL50" i="12"/>
  <c r="GL51" i="12"/>
  <c r="GL52" i="12"/>
  <c r="GL53" i="12"/>
  <c r="GL54" i="12"/>
  <c r="GL55" i="12"/>
  <c r="GL56" i="12"/>
  <c r="GL57" i="12"/>
  <c r="GL58" i="12"/>
  <c r="GL59" i="12"/>
  <c r="GL60" i="12"/>
  <c r="GL61" i="12"/>
  <c r="GL62" i="12"/>
  <c r="GL63" i="12"/>
  <c r="GL64" i="12"/>
  <c r="GL65" i="12"/>
  <c r="GL66" i="12"/>
  <c r="GL67" i="12"/>
  <c r="GL40" i="12"/>
  <c r="GL41" i="12"/>
  <c r="GL42" i="12"/>
  <c r="GL38" i="12"/>
  <c r="GL39" i="12"/>
  <c r="GL36" i="12"/>
  <c r="GL37" i="12"/>
  <c r="GL33" i="12"/>
  <c r="GL34" i="12"/>
  <c r="GL35" i="12"/>
  <c r="GL31" i="12"/>
  <c r="GL32" i="12"/>
  <c r="GL29" i="12"/>
  <c r="GL30" i="12"/>
  <c r="GL24" i="12"/>
  <c r="GL25" i="12"/>
  <c r="GL26" i="12"/>
  <c r="GL27" i="12"/>
  <c r="GL28" i="12"/>
  <c r="GL18" i="12"/>
  <c r="GL19" i="12"/>
  <c r="GL20" i="12"/>
  <c r="GL21" i="12"/>
  <c r="GL22" i="12"/>
  <c r="GL23" i="12"/>
  <c r="GL4" i="12"/>
  <c r="GL5" i="12"/>
  <c r="GL6" i="12"/>
  <c r="GL7" i="12"/>
  <c r="GL8" i="12"/>
  <c r="GL9" i="12"/>
  <c r="GL10" i="12"/>
  <c r="GL11" i="12"/>
  <c r="GL12" i="12"/>
  <c r="GL13" i="12"/>
  <c r="GL14" i="12"/>
  <c r="GL15" i="12"/>
  <c r="GL16" i="12"/>
  <c r="GL17" i="12"/>
  <c r="GM2" i="12"/>
  <c r="B196" i="19"/>
  <c r="C195" i="19"/>
  <c r="G195" i="19"/>
  <c r="H195" i="19" s="1"/>
  <c r="D195" i="19"/>
  <c r="GM68" i="12" l="1"/>
  <c r="GM69" i="12"/>
  <c r="GM70" i="12"/>
  <c r="GM71" i="12"/>
  <c r="GM72" i="12"/>
  <c r="GM73" i="12"/>
  <c r="GM74" i="12"/>
  <c r="GM75" i="12"/>
  <c r="GM76" i="12"/>
  <c r="GM77" i="12"/>
  <c r="GM78" i="12"/>
  <c r="GM43" i="12"/>
  <c r="GM44" i="12"/>
  <c r="GM45" i="12"/>
  <c r="GM46" i="12"/>
  <c r="GM47" i="12"/>
  <c r="GM48" i="12"/>
  <c r="GM49" i="12"/>
  <c r="GM50" i="12"/>
  <c r="GM51" i="12"/>
  <c r="GM52" i="12"/>
  <c r="GM53" i="12"/>
  <c r="GM54" i="12"/>
  <c r="GM55" i="12"/>
  <c r="GM56" i="12"/>
  <c r="GM57" i="12"/>
  <c r="GM58" i="12"/>
  <c r="GM59" i="12"/>
  <c r="GM60" i="12"/>
  <c r="GM61" i="12"/>
  <c r="GM62" i="12"/>
  <c r="GM63" i="12"/>
  <c r="GM64" i="12"/>
  <c r="GM65" i="12"/>
  <c r="GM66" i="12"/>
  <c r="GM67" i="12"/>
  <c r="GM40" i="12"/>
  <c r="GM41" i="12"/>
  <c r="GM42" i="12"/>
  <c r="GM38" i="12"/>
  <c r="GM39" i="12"/>
  <c r="GM36" i="12"/>
  <c r="GM37" i="12"/>
  <c r="GM33" i="12"/>
  <c r="GM34" i="12"/>
  <c r="GM35" i="12"/>
  <c r="GM31" i="12"/>
  <c r="GM32" i="12"/>
  <c r="GM29" i="12"/>
  <c r="GM30" i="12"/>
  <c r="GM24" i="12"/>
  <c r="GM25" i="12"/>
  <c r="GM26" i="12"/>
  <c r="GM27" i="12"/>
  <c r="GM28" i="12"/>
  <c r="GM18" i="12"/>
  <c r="GM19" i="12"/>
  <c r="GM20" i="12"/>
  <c r="GM21" i="12"/>
  <c r="GM22" i="12"/>
  <c r="GM23" i="12"/>
  <c r="GM4" i="12"/>
  <c r="GM5" i="12"/>
  <c r="GM6" i="12"/>
  <c r="GM7" i="12"/>
  <c r="GM8" i="12"/>
  <c r="GM9" i="12"/>
  <c r="GM10" i="12"/>
  <c r="GM11" i="12"/>
  <c r="GM12" i="12"/>
  <c r="GM13" i="12"/>
  <c r="GM14" i="12"/>
  <c r="GM15" i="12"/>
  <c r="GM16" i="12"/>
  <c r="GM17" i="12"/>
  <c r="GN2" i="12"/>
  <c r="G196" i="19"/>
  <c r="H196" i="19" s="1"/>
  <c r="C196" i="19"/>
  <c r="B197" i="19"/>
  <c r="D196" i="19"/>
  <c r="GN68" i="12" l="1"/>
  <c r="GN69" i="12"/>
  <c r="GN70" i="12"/>
  <c r="GN71" i="12"/>
  <c r="GN72" i="12"/>
  <c r="GN73" i="12"/>
  <c r="GN74" i="12"/>
  <c r="GN75" i="12"/>
  <c r="GN76" i="12"/>
  <c r="GN77" i="12"/>
  <c r="GN78" i="12"/>
  <c r="GN43" i="12"/>
  <c r="GN44" i="12"/>
  <c r="GN45" i="12"/>
  <c r="GN46" i="12"/>
  <c r="GN47" i="12"/>
  <c r="GN48" i="12"/>
  <c r="GN49" i="12"/>
  <c r="GN50" i="12"/>
  <c r="GN51" i="12"/>
  <c r="GN52" i="12"/>
  <c r="GN53" i="12"/>
  <c r="GN54" i="12"/>
  <c r="GN55" i="12"/>
  <c r="GN56" i="12"/>
  <c r="GN57" i="12"/>
  <c r="GN58" i="12"/>
  <c r="GN59" i="12"/>
  <c r="GN60" i="12"/>
  <c r="GN61" i="12"/>
  <c r="GN62" i="12"/>
  <c r="GN63" i="12"/>
  <c r="GN64" i="12"/>
  <c r="GN65" i="12"/>
  <c r="GN66" i="12"/>
  <c r="GN67" i="12"/>
  <c r="GN40" i="12"/>
  <c r="GN42" i="12"/>
  <c r="GN41" i="12"/>
  <c r="GN38" i="12"/>
  <c r="GN39" i="12"/>
  <c r="GN36" i="12"/>
  <c r="GN37" i="12"/>
  <c r="GN33" i="12"/>
  <c r="GN34" i="12"/>
  <c r="GN35" i="12"/>
  <c r="GN31" i="12"/>
  <c r="GN32" i="12"/>
  <c r="GN29" i="12"/>
  <c r="GN30" i="12"/>
  <c r="GN24" i="12"/>
  <c r="GN25" i="12"/>
  <c r="GN26" i="12"/>
  <c r="GN27" i="12"/>
  <c r="GN28" i="12"/>
  <c r="GN18" i="12"/>
  <c r="GN19" i="12"/>
  <c r="GN20" i="12"/>
  <c r="GN21" i="12"/>
  <c r="GN22" i="12"/>
  <c r="GN23" i="12"/>
  <c r="GN4" i="12"/>
  <c r="GN5" i="12"/>
  <c r="GN6" i="12"/>
  <c r="GN7" i="12"/>
  <c r="GN8" i="12"/>
  <c r="GN9" i="12"/>
  <c r="GN10" i="12"/>
  <c r="GN11" i="12"/>
  <c r="GN12" i="12"/>
  <c r="GN13" i="12"/>
  <c r="GN14" i="12"/>
  <c r="GN15" i="12"/>
  <c r="GN16" i="12"/>
  <c r="GN17" i="12"/>
  <c r="GO2" i="12"/>
  <c r="B198" i="19"/>
  <c r="C197" i="19"/>
  <c r="G197" i="19"/>
  <c r="H197" i="19" s="1"/>
  <c r="D197" i="19"/>
  <c r="GO68" i="12" l="1"/>
  <c r="GO69" i="12"/>
  <c r="GO70" i="12"/>
  <c r="GO71" i="12"/>
  <c r="GO72" i="12"/>
  <c r="GO73" i="12"/>
  <c r="GO74" i="12"/>
  <c r="GO75" i="12"/>
  <c r="GO76" i="12"/>
  <c r="GO77" i="12"/>
  <c r="GO78" i="12"/>
  <c r="GO43" i="12"/>
  <c r="GO44" i="12"/>
  <c r="GO45" i="12"/>
  <c r="GO46" i="12"/>
  <c r="GO47" i="12"/>
  <c r="GO48" i="12"/>
  <c r="GO49" i="12"/>
  <c r="GO50" i="12"/>
  <c r="GO51" i="12"/>
  <c r="GO52" i="12"/>
  <c r="GO53" i="12"/>
  <c r="GO54" i="12"/>
  <c r="GO55" i="12"/>
  <c r="GO56" i="12"/>
  <c r="GO57" i="12"/>
  <c r="GO58" i="12"/>
  <c r="GO59" i="12"/>
  <c r="GO60" i="12"/>
  <c r="GO61" i="12"/>
  <c r="GO62" i="12"/>
  <c r="GO63" i="12"/>
  <c r="GO64" i="12"/>
  <c r="GO65" i="12"/>
  <c r="GO66" i="12"/>
  <c r="GO67" i="12"/>
  <c r="GO40" i="12"/>
  <c r="GO41" i="12"/>
  <c r="GO42" i="12"/>
  <c r="GO38" i="12"/>
  <c r="GO39" i="12"/>
  <c r="GO36" i="12"/>
  <c r="GO37" i="12"/>
  <c r="GO33" i="12"/>
  <c r="GO34" i="12"/>
  <c r="GO35" i="12"/>
  <c r="GO31" i="12"/>
  <c r="GO32" i="12"/>
  <c r="GO29" i="12"/>
  <c r="GO30" i="12"/>
  <c r="GO24" i="12"/>
  <c r="GO25" i="12"/>
  <c r="GO26" i="12"/>
  <c r="GO27" i="12"/>
  <c r="GO28" i="12"/>
  <c r="GO18" i="12"/>
  <c r="GO19" i="12"/>
  <c r="GO20" i="12"/>
  <c r="GO21" i="12"/>
  <c r="GO22" i="12"/>
  <c r="GO23" i="12"/>
  <c r="GO4" i="12"/>
  <c r="GO5" i="12"/>
  <c r="GO6" i="12"/>
  <c r="GO7" i="12"/>
  <c r="GO8" i="12"/>
  <c r="GO9" i="12"/>
  <c r="GO10" i="12"/>
  <c r="GO11" i="12"/>
  <c r="GO12" i="12"/>
  <c r="GO13" i="12"/>
  <c r="GO14" i="12"/>
  <c r="GO15" i="12"/>
  <c r="GO16" i="12"/>
  <c r="GO17" i="12"/>
  <c r="GP2" i="12"/>
  <c r="G198" i="19"/>
  <c r="H198" i="19" s="1"/>
  <c r="C198" i="19"/>
  <c r="B199" i="19"/>
  <c r="D198" i="19"/>
  <c r="GP68" i="12" l="1"/>
  <c r="GP69" i="12"/>
  <c r="GP70" i="12"/>
  <c r="GP71" i="12"/>
  <c r="GP72" i="12"/>
  <c r="GP73" i="12"/>
  <c r="GP74" i="12"/>
  <c r="GP75" i="12"/>
  <c r="GP76" i="12"/>
  <c r="GP77" i="12"/>
  <c r="GP78" i="12"/>
  <c r="GP43" i="12"/>
  <c r="GP44" i="12"/>
  <c r="GP45" i="12"/>
  <c r="GP46" i="12"/>
  <c r="GP47" i="12"/>
  <c r="GP48" i="12"/>
  <c r="GP49" i="12"/>
  <c r="GP50" i="12"/>
  <c r="GP51" i="12"/>
  <c r="GP52" i="12"/>
  <c r="GP53" i="12"/>
  <c r="GP54" i="12"/>
  <c r="GP55" i="12"/>
  <c r="GP56" i="12"/>
  <c r="GP57" i="12"/>
  <c r="GP58" i="12"/>
  <c r="GP59" i="12"/>
  <c r="GP60" i="12"/>
  <c r="GP61" i="12"/>
  <c r="GP62" i="12"/>
  <c r="GP63" i="12"/>
  <c r="GP64" i="12"/>
  <c r="GP65" i="12"/>
  <c r="GP66" i="12"/>
  <c r="GP67" i="12"/>
  <c r="GP40" i="12"/>
  <c r="GP42" i="12"/>
  <c r="GP41" i="12"/>
  <c r="GP38" i="12"/>
  <c r="GP39" i="12"/>
  <c r="GP36" i="12"/>
  <c r="GP37" i="12"/>
  <c r="GP33" i="12"/>
  <c r="GP34" i="12"/>
  <c r="GP35" i="12"/>
  <c r="GP31" i="12"/>
  <c r="GP32" i="12"/>
  <c r="GP29" i="12"/>
  <c r="GP30" i="12"/>
  <c r="GP24" i="12"/>
  <c r="GP25" i="12"/>
  <c r="GP26" i="12"/>
  <c r="GP27" i="12"/>
  <c r="GP28" i="12"/>
  <c r="GP18" i="12"/>
  <c r="GP19" i="12"/>
  <c r="GP20" i="12"/>
  <c r="GP21" i="12"/>
  <c r="GP22" i="12"/>
  <c r="GP23" i="12"/>
  <c r="GP4" i="12"/>
  <c r="GP5" i="12"/>
  <c r="GP6" i="12"/>
  <c r="GP7" i="12"/>
  <c r="GP8" i="12"/>
  <c r="GP9" i="12"/>
  <c r="GP10" i="12"/>
  <c r="GP11" i="12"/>
  <c r="GP12" i="12"/>
  <c r="GP13" i="12"/>
  <c r="GP14" i="12"/>
  <c r="GP15" i="12"/>
  <c r="GP16" i="12"/>
  <c r="GP17" i="12"/>
  <c r="GQ2" i="12"/>
  <c r="B200" i="19"/>
  <c r="C199" i="19"/>
  <c r="G199" i="19"/>
  <c r="H199" i="19" s="1"/>
  <c r="D199" i="19"/>
  <c r="GQ68" i="12" l="1"/>
  <c r="GQ69" i="12"/>
  <c r="GQ70" i="12"/>
  <c r="GQ71" i="12"/>
  <c r="GQ72" i="12"/>
  <c r="GQ73" i="12"/>
  <c r="GQ74" i="12"/>
  <c r="GQ75" i="12"/>
  <c r="GQ76" i="12"/>
  <c r="GQ77" i="12"/>
  <c r="GQ78" i="12"/>
  <c r="GQ43" i="12"/>
  <c r="GQ44" i="12"/>
  <c r="GQ45" i="12"/>
  <c r="GQ46" i="12"/>
  <c r="GQ47" i="12"/>
  <c r="GQ48" i="12"/>
  <c r="GQ49" i="12"/>
  <c r="GQ50" i="12"/>
  <c r="GQ51" i="12"/>
  <c r="GQ52" i="12"/>
  <c r="GQ53" i="12"/>
  <c r="GQ54" i="12"/>
  <c r="GQ55" i="12"/>
  <c r="GQ56" i="12"/>
  <c r="GQ57" i="12"/>
  <c r="GQ58" i="12"/>
  <c r="GQ59" i="12"/>
  <c r="GQ60" i="12"/>
  <c r="GQ61" i="12"/>
  <c r="GQ62" i="12"/>
  <c r="GQ63" i="12"/>
  <c r="GQ64" i="12"/>
  <c r="GQ65" i="12"/>
  <c r="GQ66" i="12"/>
  <c r="GQ67" i="12"/>
  <c r="GQ40" i="12"/>
  <c r="GQ42" i="12"/>
  <c r="GQ41" i="12"/>
  <c r="GQ38" i="12"/>
  <c r="GQ39" i="12"/>
  <c r="GQ36" i="12"/>
  <c r="GQ37" i="12"/>
  <c r="GQ33" i="12"/>
  <c r="GQ34" i="12"/>
  <c r="GQ35" i="12"/>
  <c r="GQ31" i="12"/>
  <c r="GQ32" i="12"/>
  <c r="GQ29" i="12"/>
  <c r="GQ30" i="12"/>
  <c r="GQ24" i="12"/>
  <c r="GQ25" i="12"/>
  <c r="GQ26" i="12"/>
  <c r="GQ27" i="12"/>
  <c r="GQ28" i="12"/>
  <c r="GQ18" i="12"/>
  <c r="GQ19" i="12"/>
  <c r="GQ20" i="12"/>
  <c r="GQ21" i="12"/>
  <c r="GQ22" i="12"/>
  <c r="GQ23" i="12"/>
  <c r="GQ4" i="12"/>
  <c r="GQ5" i="12"/>
  <c r="GQ6" i="12"/>
  <c r="GQ7" i="12"/>
  <c r="GQ8" i="12"/>
  <c r="GQ9" i="12"/>
  <c r="GQ10" i="12"/>
  <c r="GQ11" i="12"/>
  <c r="GQ12" i="12"/>
  <c r="GQ13" i="12"/>
  <c r="GQ14" i="12"/>
  <c r="GQ15" i="12"/>
  <c r="GQ16" i="12"/>
  <c r="GQ17" i="12"/>
  <c r="GR2" i="12"/>
  <c r="G200" i="19"/>
  <c r="H200" i="19" s="1"/>
  <c r="C200" i="19"/>
  <c r="B201" i="19"/>
  <c r="D200" i="19"/>
  <c r="GR68" i="12" l="1"/>
  <c r="GR69" i="12"/>
  <c r="GR70" i="12"/>
  <c r="GR71" i="12"/>
  <c r="GR72" i="12"/>
  <c r="GR73" i="12"/>
  <c r="GR74" i="12"/>
  <c r="GR75" i="12"/>
  <c r="GR76" i="12"/>
  <c r="GR77" i="12"/>
  <c r="GR78" i="12"/>
  <c r="GR43" i="12"/>
  <c r="GR44" i="12"/>
  <c r="GR45" i="12"/>
  <c r="GR46" i="12"/>
  <c r="GR47" i="12"/>
  <c r="GR48" i="12"/>
  <c r="GR49" i="12"/>
  <c r="GR50" i="12"/>
  <c r="GR51" i="12"/>
  <c r="GR52" i="12"/>
  <c r="GR53" i="12"/>
  <c r="GR54" i="12"/>
  <c r="GR55" i="12"/>
  <c r="GR56" i="12"/>
  <c r="GR57" i="12"/>
  <c r="GR58" i="12"/>
  <c r="GR59" i="12"/>
  <c r="GR60" i="12"/>
  <c r="GR61" i="12"/>
  <c r="GR62" i="12"/>
  <c r="GR63" i="12"/>
  <c r="GR64" i="12"/>
  <c r="GR65" i="12"/>
  <c r="GR66" i="12"/>
  <c r="GR67" i="12"/>
  <c r="GR40" i="12"/>
  <c r="GR42" i="12"/>
  <c r="GR41" i="12"/>
  <c r="GR38" i="12"/>
  <c r="GR39" i="12"/>
  <c r="GR36" i="12"/>
  <c r="GR37" i="12"/>
  <c r="GR33" i="12"/>
  <c r="GR34" i="12"/>
  <c r="GR35" i="12"/>
  <c r="GR31" i="12"/>
  <c r="GR32" i="12"/>
  <c r="GR29" i="12"/>
  <c r="GR30" i="12"/>
  <c r="GR24" i="12"/>
  <c r="GR25" i="12"/>
  <c r="GR26" i="12"/>
  <c r="GR27" i="12"/>
  <c r="GR28" i="12"/>
  <c r="GR18" i="12"/>
  <c r="GR19" i="12"/>
  <c r="GR20" i="12"/>
  <c r="GR21" i="12"/>
  <c r="GR22" i="12"/>
  <c r="GR23" i="12"/>
  <c r="GR4" i="12"/>
  <c r="GR5" i="12"/>
  <c r="GR6" i="12"/>
  <c r="GR7" i="12"/>
  <c r="GR8" i="12"/>
  <c r="GR9" i="12"/>
  <c r="GR10" i="12"/>
  <c r="GR11" i="12"/>
  <c r="GR12" i="12"/>
  <c r="GR13" i="12"/>
  <c r="GR14" i="12"/>
  <c r="GR15" i="12"/>
  <c r="GR16" i="12"/>
  <c r="GR17" i="12"/>
  <c r="GS2" i="12"/>
  <c r="B202" i="19"/>
  <c r="C201" i="19"/>
  <c r="G201" i="19"/>
  <c r="H201" i="19" s="1"/>
  <c r="D201" i="19"/>
  <c r="GS68" i="12" l="1"/>
  <c r="GS69" i="12"/>
  <c r="GS70" i="12"/>
  <c r="GS71" i="12"/>
  <c r="GS72" i="12"/>
  <c r="GS73" i="12"/>
  <c r="GS74" i="12"/>
  <c r="GS75" i="12"/>
  <c r="GS76" i="12"/>
  <c r="GS77" i="12"/>
  <c r="GS78" i="12"/>
  <c r="GS43" i="12"/>
  <c r="GS44" i="12"/>
  <c r="GS45" i="12"/>
  <c r="GS46" i="12"/>
  <c r="GS47" i="12"/>
  <c r="GS48" i="12"/>
  <c r="GS49" i="12"/>
  <c r="GS50" i="12"/>
  <c r="GS51" i="12"/>
  <c r="GS52" i="12"/>
  <c r="GS53" i="12"/>
  <c r="GS54" i="12"/>
  <c r="GS55" i="12"/>
  <c r="GS56" i="12"/>
  <c r="GS57" i="12"/>
  <c r="GS58" i="12"/>
  <c r="GS59" i="12"/>
  <c r="GS60" i="12"/>
  <c r="GS61" i="12"/>
  <c r="GS62" i="12"/>
  <c r="GS63" i="12"/>
  <c r="GS64" i="12"/>
  <c r="GS65" i="12"/>
  <c r="GS66" i="12"/>
  <c r="GS67" i="12"/>
  <c r="GS40" i="12"/>
  <c r="GS42" i="12"/>
  <c r="GS41" i="12"/>
  <c r="GS38" i="12"/>
  <c r="GS39" i="12"/>
  <c r="GS36" i="12"/>
  <c r="GS37" i="12"/>
  <c r="GS33" i="12"/>
  <c r="GS34" i="12"/>
  <c r="GS35" i="12"/>
  <c r="GS31" i="12"/>
  <c r="GS32" i="12"/>
  <c r="GS29" i="12"/>
  <c r="GS30" i="12"/>
  <c r="GS24" i="12"/>
  <c r="GS25" i="12"/>
  <c r="GS26" i="12"/>
  <c r="GS27" i="12"/>
  <c r="GS28" i="12"/>
  <c r="GS18" i="12"/>
  <c r="GS19" i="12"/>
  <c r="GS20" i="12"/>
  <c r="GS21" i="12"/>
  <c r="GS22" i="12"/>
  <c r="GS23" i="12"/>
  <c r="GS4" i="12"/>
  <c r="GS5" i="12"/>
  <c r="GS6" i="12"/>
  <c r="GS7" i="12"/>
  <c r="GS8" i="12"/>
  <c r="GS9" i="12"/>
  <c r="GS10" i="12"/>
  <c r="GS11" i="12"/>
  <c r="GS12" i="12"/>
  <c r="GS13" i="12"/>
  <c r="GS14" i="12"/>
  <c r="GS15" i="12"/>
  <c r="GS16" i="12"/>
  <c r="GS17" i="12"/>
  <c r="GT2" i="12"/>
  <c r="G202" i="19"/>
  <c r="H202" i="19" s="1"/>
  <c r="C202" i="19"/>
  <c r="B203" i="19"/>
  <c r="D202" i="19"/>
  <c r="GT68" i="12" l="1"/>
  <c r="GT69" i="12"/>
  <c r="GT70" i="12"/>
  <c r="GT71" i="12"/>
  <c r="GT72" i="12"/>
  <c r="GT73" i="12"/>
  <c r="GT74" i="12"/>
  <c r="GT75" i="12"/>
  <c r="GT76" i="12"/>
  <c r="GT77" i="12"/>
  <c r="GT78" i="12"/>
  <c r="GT43" i="12"/>
  <c r="GT44" i="12"/>
  <c r="GT45" i="12"/>
  <c r="GT46" i="12"/>
  <c r="GT47" i="12"/>
  <c r="GT48" i="12"/>
  <c r="GT49" i="12"/>
  <c r="GT50" i="12"/>
  <c r="GT51" i="12"/>
  <c r="GT52" i="12"/>
  <c r="GT53" i="12"/>
  <c r="GT54" i="12"/>
  <c r="GT55" i="12"/>
  <c r="GT56" i="12"/>
  <c r="GT57" i="12"/>
  <c r="GT58" i="12"/>
  <c r="GT59" i="12"/>
  <c r="GT60" i="12"/>
  <c r="GT61" i="12"/>
  <c r="GT62" i="12"/>
  <c r="GT63" i="12"/>
  <c r="GT64" i="12"/>
  <c r="GT65" i="12"/>
  <c r="GT66" i="12"/>
  <c r="GT67" i="12"/>
  <c r="GT40" i="12"/>
  <c r="GT41" i="12"/>
  <c r="GT42" i="12"/>
  <c r="GT38" i="12"/>
  <c r="GT39" i="12"/>
  <c r="GT36" i="12"/>
  <c r="GT37" i="12"/>
  <c r="GT33" i="12"/>
  <c r="GT34" i="12"/>
  <c r="GT35" i="12"/>
  <c r="GT31" i="12"/>
  <c r="GT32" i="12"/>
  <c r="GT29" i="12"/>
  <c r="GT30" i="12"/>
  <c r="GT24" i="12"/>
  <c r="GT25" i="12"/>
  <c r="GT26" i="12"/>
  <c r="GT27" i="12"/>
  <c r="GT28" i="12"/>
  <c r="GT18" i="12"/>
  <c r="GT19" i="12"/>
  <c r="GT20" i="12"/>
  <c r="GT21" i="12"/>
  <c r="GT22" i="12"/>
  <c r="GT23" i="12"/>
  <c r="GT4" i="12"/>
  <c r="GT5" i="12"/>
  <c r="GT6" i="12"/>
  <c r="GT7" i="12"/>
  <c r="GT8" i="12"/>
  <c r="GT9" i="12"/>
  <c r="GT10" i="12"/>
  <c r="GT11" i="12"/>
  <c r="GT12" i="12"/>
  <c r="GT13" i="12"/>
  <c r="GT14" i="12"/>
  <c r="GT15" i="12"/>
  <c r="GT16" i="12"/>
  <c r="GT17" i="12"/>
  <c r="GU2" i="12"/>
  <c r="B204" i="19"/>
  <c r="C203" i="19"/>
  <c r="G203" i="19"/>
  <c r="H203" i="19" s="1"/>
  <c r="D203" i="19"/>
  <c r="GU68" i="12" l="1"/>
  <c r="GU69" i="12"/>
  <c r="GU70" i="12"/>
  <c r="GU71" i="12"/>
  <c r="GU72" i="12"/>
  <c r="GU73" i="12"/>
  <c r="GU74" i="12"/>
  <c r="GU75" i="12"/>
  <c r="GU76" i="12"/>
  <c r="GU77" i="12"/>
  <c r="GU78" i="12"/>
  <c r="GU43" i="12"/>
  <c r="GU44" i="12"/>
  <c r="GU45" i="12"/>
  <c r="GU46" i="12"/>
  <c r="GU47" i="12"/>
  <c r="GU48" i="12"/>
  <c r="GU49" i="12"/>
  <c r="GU50" i="12"/>
  <c r="GU51" i="12"/>
  <c r="GU52" i="12"/>
  <c r="GU53" i="12"/>
  <c r="GU54" i="12"/>
  <c r="GU55" i="12"/>
  <c r="GU56" i="12"/>
  <c r="GU57" i="12"/>
  <c r="GU58" i="12"/>
  <c r="GU59" i="12"/>
  <c r="GU60" i="12"/>
  <c r="GU61" i="12"/>
  <c r="GU62" i="12"/>
  <c r="GU63" i="12"/>
  <c r="GU64" i="12"/>
  <c r="GU65" i="12"/>
  <c r="GU66" i="12"/>
  <c r="GU67" i="12"/>
  <c r="GU40" i="12"/>
  <c r="GU41" i="12"/>
  <c r="GU42" i="12"/>
  <c r="GU38" i="12"/>
  <c r="GU39" i="12"/>
  <c r="GU36" i="12"/>
  <c r="GU37" i="12"/>
  <c r="GU33" i="12"/>
  <c r="GU34" i="12"/>
  <c r="GU35" i="12"/>
  <c r="GU31" i="12"/>
  <c r="GU32" i="12"/>
  <c r="GU29" i="12"/>
  <c r="GU30" i="12"/>
  <c r="GU24" i="12"/>
  <c r="GU25" i="12"/>
  <c r="GU26" i="12"/>
  <c r="GU27" i="12"/>
  <c r="GU28" i="12"/>
  <c r="GU18" i="12"/>
  <c r="GU19" i="12"/>
  <c r="GU20" i="12"/>
  <c r="GU21" i="12"/>
  <c r="GU22" i="12"/>
  <c r="GU23" i="12"/>
  <c r="GU4" i="12"/>
  <c r="GU5" i="12"/>
  <c r="GU6" i="12"/>
  <c r="GU7" i="12"/>
  <c r="GU8" i="12"/>
  <c r="GU9" i="12"/>
  <c r="GU10" i="12"/>
  <c r="GU11" i="12"/>
  <c r="GU12" i="12"/>
  <c r="GU13" i="12"/>
  <c r="GU14" i="12"/>
  <c r="GU15" i="12"/>
  <c r="GU16" i="12"/>
  <c r="GU17" i="12"/>
  <c r="GV2" i="12"/>
  <c r="G204" i="19"/>
  <c r="H204" i="19" s="1"/>
  <c r="C204" i="19"/>
  <c r="B205" i="19"/>
  <c r="D204" i="19"/>
  <c r="GV68" i="12" l="1"/>
  <c r="GV69" i="12"/>
  <c r="GV70" i="12"/>
  <c r="GV71" i="12"/>
  <c r="GV72" i="12"/>
  <c r="GV73" i="12"/>
  <c r="GV74" i="12"/>
  <c r="GV75" i="12"/>
  <c r="GV76" i="12"/>
  <c r="GV77" i="12"/>
  <c r="GV78" i="12"/>
  <c r="GV43" i="12"/>
  <c r="GV44" i="12"/>
  <c r="GV45" i="12"/>
  <c r="GV46" i="12"/>
  <c r="GV47" i="12"/>
  <c r="GV48" i="12"/>
  <c r="GV49" i="12"/>
  <c r="GV50" i="12"/>
  <c r="GV51" i="12"/>
  <c r="GV52" i="12"/>
  <c r="GV53" i="12"/>
  <c r="GV54" i="12"/>
  <c r="GV55" i="12"/>
  <c r="GV56" i="12"/>
  <c r="GV57" i="12"/>
  <c r="GV58" i="12"/>
  <c r="GV59" i="12"/>
  <c r="GV60" i="12"/>
  <c r="GV61" i="12"/>
  <c r="GV62" i="12"/>
  <c r="GV63" i="12"/>
  <c r="GV64" i="12"/>
  <c r="GV65" i="12"/>
  <c r="GV66" i="12"/>
  <c r="GV67" i="12"/>
  <c r="GV40" i="12"/>
  <c r="GV42" i="12"/>
  <c r="GV41" i="12"/>
  <c r="GV38" i="12"/>
  <c r="GV39" i="12"/>
  <c r="GV36" i="12"/>
  <c r="GV37" i="12"/>
  <c r="GV33" i="12"/>
  <c r="GV34" i="12"/>
  <c r="GV35" i="12"/>
  <c r="GV31" i="12"/>
  <c r="GV32" i="12"/>
  <c r="GV29" i="12"/>
  <c r="GV30" i="12"/>
  <c r="GV24" i="12"/>
  <c r="GV25" i="12"/>
  <c r="GV26" i="12"/>
  <c r="GV27" i="12"/>
  <c r="GV28" i="12"/>
  <c r="GV18" i="12"/>
  <c r="GV19" i="12"/>
  <c r="GV20" i="12"/>
  <c r="GV21" i="12"/>
  <c r="GV22" i="12"/>
  <c r="GV23" i="12"/>
  <c r="GV4" i="12"/>
  <c r="GV5" i="12"/>
  <c r="GV6" i="12"/>
  <c r="GV7" i="12"/>
  <c r="GV8" i="12"/>
  <c r="GV9" i="12"/>
  <c r="GV10" i="12"/>
  <c r="GV11" i="12"/>
  <c r="GV12" i="12"/>
  <c r="GV13" i="12"/>
  <c r="GV14" i="12"/>
  <c r="GV15" i="12"/>
  <c r="GV16" i="12"/>
  <c r="GV17" i="12"/>
  <c r="GW2" i="12"/>
  <c r="B206" i="19"/>
  <c r="C205" i="19"/>
  <c r="G205" i="19"/>
  <c r="H205" i="19" s="1"/>
  <c r="D205" i="19"/>
  <c r="GW68" i="12" l="1"/>
  <c r="GW69" i="12"/>
  <c r="GW70" i="12"/>
  <c r="GW71" i="12"/>
  <c r="GW72" i="12"/>
  <c r="GW73" i="12"/>
  <c r="GW74" i="12"/>
  <c r="GW75" i="12"/>
  <c r="GW76" i="12"/>
  <c r="GW77" i="12"/>
  <c r="GW78" i="12"/>
  <c r="GW43" i="12"/>
  <c r="GW44" i="12"/>
  <c r="GW45" i="12"/>
  <c r="GW46" i="12"/>
  <c r="GW47" i="12"/>
  <c r="GW48" i="12"/>
  <c r="GW49" i="12"/>
  <c r="GW50" i="12"/>
  <c r="GW51" i="12"/>
  <c r="GW52" i="12"/>
  <c r="GW53" i="12"/>
  <c r="GW54" i="12"/>
  <c r="GW55" i="12"/>
  <c r="GW56" i="12"/>
  <c r="GW57" i="12"/>
  <c r="GW58" i="12"/>
  <c r="GW59" i="12"/>
  <c r="GW60" i="12"/>
  <c r="GW61" i="12"/>
  <c r="GW62" i="12"/>
  <c r="GW63" i="12"/>
  <c r="GW64" i="12"/>
  <c r="GW65" i="12"/>
  <c r="GW66" i="12"/>
  <c r="GW67" i="12"/>
  <c r="GW40" i="12"/>
  <c r="GW42" i="12"/>
  <c r="GW41" i="12"/>
  <c r="GW38" i="12"/>
  <c r="GW39" i="12"/>
  <c r="GW36" i="12"/>
  <c r="GW37" i="12"/>
  <c r="GW33" i="12"/>
  <c r="GW34" i="12"/>
  <c r="GW35" i="12"/>
  <c r="GW31" i="12"/>
  <c r="GW32" i="12"/>
  <c r="GW29" i="12"/>
  <c r="GW30" i="12"/>
  <c r="GW24" i="12"/>
  <c r="GW25" i="12"/>
  <c r="GW26" i="12"/>
  <c r="GW27" i="12"/>
  <c r="GW28" i="12"/>
  <c r="GW18" i="12"/>
  <c r="GW19" i="12"/>
  <c r="GW20" i="12"/>
  <c r="GW21" i="12"/>
  <c r="GW22" i="12"/>
  <c r="GW23" i="12"/>
  <c r="GW4" i="12"/>
  <c r="GW5" i="12"/>
  <c r="GW6" i="12"/>
  <c r="GW7" i="12"/>
  <c r="GW8" i="12"/>
  <c r="GW9" i="12"/>
  <c r="GW10" i="12"/>
  <c r="GW11" i="12"/>
  <c r="GW12" i="12"/>
  <c r="GW13" i="12"/>
  <c r="GW14" i="12"/>
  <c r="GW15" i="12"/>
  <c r="GW16" i="12"/>
  <c r="GW17" i="12"/>
  <c r="GX2" i="12"/>
  <c r="D206" i="19"/>
  <c r="C206" i="19"/>
  <c r="B207" i="19"/>
  <c r="G206" i="19"/>
  <c r="H206" i="19" s="1"/>
  <c r="GX68" i="12" l="1"/>
  <c r="GX69" i="12"/>
  <c r="GX70" i="12"/>
  <c r="GX71" i="12"/>
  <c r="GX72" i="12"/>
  <c r="GX73" i="12"/>
  <c r="GX74" i="12"/>
  <c r="GX75" i="12"/>
  <c r="GX76" i="12"/>
  <c r="GX77" i="12"/>
  <c r="GX78" i="12"/>
  <c r="GX43" i="12"/>
  <c r="GX44" i="12"/>
  <c r="GX45" i="12"/>
  <c r="GX46" i="12"/>
  <c r="GX47" i="12"/>
  <c r="GX48" i="12"/>
  <c r="GX49" i="12"/>
  <c r="GX50" i="12"/>
  <c r="GX51" i="12"/>
  <c r="GX52" i="12"/>
  <c r="GX53" i="12"/>
  <c r="GX54" i="12"/>
  <c r="GX55" i="12"/>
  <c r="GX56" i="12"/>
  <c r="GX57" i="12"/>
  <c r="GX58" i="12"/>
  <c r="GX59" i="12"/>
  <c r="GX60" i="12"/>
  <c r="GX61" i="12"/>
  <c r="GX62" i="12"/>
  <c r="GX63" i="12"/>
  <c r="GX64" i="12"/>
  <c r="GX65" i="12"/>
  <c r="GX66" i="12"/>
  <c r="GX67" i="12"/>
  <c r="GX40" i="12"/>
  <c r="GX42" i="12"/>
  <c r="GX41" i="12"/>
  <c r="GX38" i="12"/>
  <c r="GX39" i="12"/>
  <c r="GX36" i="12"/>
  <c r="GX37" i="12"/>
  <c r="GX33" i="12"/>
  <c r="GX34" i="12"/>
  <c r="GX35" i="12"/>
  <c r="GX31" i="12"/>
  <c r="GX32" i="12"/>
  <c r="GX29" i="12"/>
  <c r="GX30" i="12"/>
  <c r="GX24" i="12"/>
  <c r="GX25" i="12"/>
  <c r="GX26" i="12"/>
  <c r="GX27" i="12"/>
  <c r="GX28" i="12"/>
  <c r="GX18" i="12"/>
  <c r="GX19" i="12"/>
  <c r="GX20" i="12"/>
  <c r="GX21" i="12"/>
  <c r="GX22" i="12"/>
  <c r="GX23" i="12"/>
  <c r="GX4" i="12"/>
  <c r="GX5" i="12"/>
  <c r="GX6" i="12"/>
  <c r="GX7" i="12"/>
  <c r="GX8" i="12"/>
  <c r="GX9" i="12"/>
  <c r="GX10" i="12"/>
  <c r="GX11" i="12"/>
  <c r="GX12" i="12"/>
  <c r="GX13" i="12"/>
  <c r="GX14" i="12"/>
  <c r="GX15" i="12"/>
  <c r="GX16" i="12"/>
  <c r="GX17" i="12"/>
  <c r="GY2" i="12"/>
  <c r="D207" i="19"/>
  <c r="C207" i="19"/>
  <c r="G207" i="19"/>
  <c r="H207" i="19" s="1"/>
  <c r="B208" i="19"/>
  <c r="GY68" i="12" l="1"/>
  <c r="GY69" i="12"/>
  <c r="GY70" i="12"/>
  <c r="GY71" i="12"/>
  <c r="GY72" i="12"/>
  <c r="GY73" i="12"/>
  <c r="GY74" i="12"/>
  <c r="GY75" i="12"/>
  <c r="GY76" i="12"/>
  <c r="GY77" i="12"/>
  <c r="GY78" i="12"/>
  <c r="GY43" i="12"/>
  <c r="GY44" i="12"/>
  <c r="GY45" i="12"/>
  <c r="GY46" i="12"/>
  <c r="GY47" i="12"/>
  <c r="GY48" i="12"/>
  <c r="GY49" i="12"/>
  <c r="GY50" i="12"/>
  <c r="GY51" i="12"/>
  <c r="GY52" i="12"/>
  <c r="GY53" i="12"/>
  <c r="GY54" i="12"/>
  <c r="GY55" i="12"/>
  <c r="GY56" i="12"/>
  <c r="GY57" i="12"/>
  <c r="GY58" i="12"/>
  <c r="GY59" i="12"/>
  <c r="GY60" i="12"/>
  <c r="GY61" i="12"/>
  <c r="GY62" i="12"/>
  <c r="GY63" i="12"/>
  <c r="GY64" i="12"/>
  <c r="GY65" i="12"/>
  <c r="GY66" i="12"/>
  <c r="GY67" i="12"/>
  <c r="GY40" i="12"/>
  <c r="GY42" i="12"/>
  <c r="GY41" i="12"/>
  <c r="GY38" i="12"/>
  <c r="GY39" i="12"/>
  <c r="GY36" i="12"/>
  <c r="GY37" i="12"/>
  <c r="GY33" i="12"/>
  <c r="GY34" i="12"/>
  <c r="GY35" i="12"/>
  <c r="GY31" i="12"/>
  <c r="GY32" i="12"/>
  <c r="GY29" i="12"/>
  <c r="GY30" i="12"/>
  <c r="GY24" i="12"/>
  <c r="GY25" i="12"/>
  <c r="GY26" i="12"/>
  <c r="GY27" i="12"/>
  <c r="GY28" i="12"/>
  <c r="GY18" i="12"/>
  <c r="GY19" i="12"/>
  <c r="GY20" i="12"/>
  <c r="GY21" i="12"/>
  <c r="GY22" i="12"/>
  <c r="GY23" i="12"/>
  <c r="GY4" i="12"/>
  <c r="GY5" i="12"/>
  <c r="GY6" i="12"/>
  <c r="GY7" i="12"/>
  <c r="GY8" i="12"/>
  <c r="GY9" i="12"/>
  <c r="GY10" i="12"/>
  <c r="GY11" i="12"/>
  <c r="GY12" i="12"/>
  <c r="GY13" i="12"/>
  <c r="GY14" i="12"/>
  <c r="GY15" i="12"/>
  <c r="GY16" i="12"/>
  <c r="GY17" i="12"/>
  <c r="GZ2" i="12"/>
  <c r="D208" i="19"/>
  <c r="G208" i="19"/>
  <c r="H208" i="19" s="1"/>
  <c r="C208" i="19"/>
  <c r="B209" i="19"/>
  <c r="GZ68" i="12" l="1"/>
  <c r="GZ69" i="12"/>
  <c r="GZ70" i="12"/>
  <c r="GZ71" i="12"/>
  <c r="GZ72" i="12"/>
  <c r="GZ73" i="12"/>
  <c r="GZ74" i="12"/>
  <c r="GZ75" i="12"/>
  <c r="GZ76" i="12"/>
  <c r="GZ77" i="12"/>
  <c r="GZ78" i="12"/>
  <c r="GZ43" i="12"/>
  <c r="GZ44" i="12"/>
  <c r="GZ45" i="12"/>
  <c r="GZ46" i="12"/>
  <c r="GZ47" i="12"/>
  <c r="GZ48" i="12"/>
  <c r="GZ49" i="12"/>
  <c r="GZ50" i="12"/>
  <c r="GZ51" i="12"/>
  <c r="GZ52" i="12"/>
  <c r="GZ53" i="12"/>
  <c r="GZ54" i="12"/>
  <c r="GZ55" i="12"/>
  <c r="GZ56" i="12"/>
  <c r="GZ57" i="12"/>
  <c r="GZ58" i="12"/>
  <c r="GZ59" i="12"/>
  <c r="GZ60" i="12"/>
  <c r="GZ61" i="12"/>
  <c r="GZ62" i="12"/>
  <c r="GZ63" i="12"/>
  <c r="GZ64" i="12"/>
  <c r="GZ65" i="12"/>
  <c r="GZ66" i="12"/>
  <c r="GZ67" i="12"/>
  <c r="GZ40" i="12"/>
  <c r="GZ41" i="12"/>
  <c r="GZ42" i="12"/>
  <c r="GZ38" i="12"/>
  <c r="GZ39" i="12"/>
  <c r="GZ36" i="12"/>
  <c r="GZ37" i="12"/>
  <c r="GZ33" i="12"/>
  <c r="GZ34" i="12"/>
  <c r="GZ35" i="12"/>
  <c r="GZ31" i="12"/>
  <c r="GZ32" i="12"/>
  <c r="GZ29" i="12"/>
  <c r="GZ30" i="12"/>
  <c r="GZ24" i="12"/>
  <c r="GZ25" i="12"/>
  <c r="GZ26" i="12"/>
  <c r="GZ27" i="12"/>
  <c r="GZ28" i="12"/>
  <c r="GZ18" i="12"/>
  <c r="GZ19" i="12"/>
  <c r="GZ20" i="12"/>
  <c r="GZ21" i="12"/>
  <c r="GZ22" i="12"/>
  <c r="GZ23" i="12"/>
  <c r="GZ4" i="12"/>
  <c r="GZ5" i="12"/>
  <c r="GZ6" i="12"/>
  <c r="GZ7" i="12"/>
  <c r="GZ8" i="12"/>
  <c r="GZ9" i="12"/>
  <c r="GZ10" i="12"/>
  <c r="GZ11" i="12"/>
  <c r="GZ12" i="12"/>
  <c r="GZ13" i="12"/>
  <c r="GZ14" i="12"/>
  <c r="GZ15" i="12"/>
  <c r="GZ16" i="12"/>
  <c r="GZ17" i="12"/>
  <c r="HA2" i="12"/>
  <c r="G209" i="19"/>
  <c r="H209" i="19" s="1"/>
  <c r="D209" i="19"/>
  <c r="C209" i="19"/>
  <c r="B210" i="19"/>
  <c r="HA68" i="12" l="1"/>
  <c r="HA69" i="12"/>
  <c r="HA70" i="12"/>
  <c r="HA71" i="12"/>
  <c r="HA72" i="12"/>
  <c r="HA73" i="12"/>
  <c r="HA74" i="12"/>
  <c r="HA75" i="12"/>
  <c r="HA76" i="12"/>
  <c r="HA77" i="12"/>
  <c r="HA78" i="12"/>
  <c r="HA43" i="12"/>
  <c r="HA44" i="12"/>
  <c r="HA45" i="12"/>
  <c r="HA46" i="12"/>
  <c r="HA47" i="12"/>
  <c r="HA48" i="12"/>
  <c r="HA49" i="12"/>
  <c r="HA50" i="12"/>
  <c r="HA51" i="12"/>
  <c r="HA52" i="12"/>
  <c r="HA53" i="12"/>
  <c r="HA54" i="12"/>
  <c r="HA55" i="12"/>
  <c r="HA56" i="12"/>
  <c r="HA57" i="12"/>
  <c r="HA58" i="12"/>
  <c r="HA59" i="12"/>
  <c r="HA60" i="12"/>
  <c r="HA61" i="12"/>
  <c r="HA62" i="12"/>
  <c r="HA63" i="12"/>
  <c r="HA64" i="12"/>
  <c r="HA65" i="12"/>
  <c r="HA66" i="12"/>
  <c r="HA67" i="12"/>
  <c r="HA40" i="12"/>
  <c r="HA42" i="12"/>
  <c r="HA41" i="12"/>
  <c r="HA38" i="12"/>
  <c r="HA39" i="12"/>
  <c r="HA36" i="12"/>
  <c r="HA37" i="12"/>
  <c r="HA33" i="12"/>
  <c r="HA34" i="12"/>
  <c r="HA35" i="12"/>
  <c r="HA31" i="12"/>
  <c r="HA32" i="12"/>
  <c r="HA29" i="12"/>
  <c r="HA30" i="12"/>
  <c r="HA24" i="12"/>
  <c r="HA25" i="12"/>
  <c r="HA26" i="12"/>
  <c r="HA27" i="12"/>
  <c r="HA28" i="12"/>
  <c r="HA18" i="12"/>
  <c r="HA19" i="12"/>
  <c r="HA20" i="12"/>
  <c r="HA21" i="12"/>
  <c r="HA22" i="12"/>
  <c r="HA23" i="12"/>
  <c r="HA4" i="12"/>
  <c r="HA5" i="12"/>
  <c r="HA6" i="12"/>
  <c r="HA7" i="12"/>
  <c r="HA8" i="12"/>
  <c r="HA9" i="12"/>
  <c r="HA10" i="12"/>
  <c r="HA11" i="12"/>
  <c r="HA12" i="12"/>
  <c r="HA13" i="12"/>
  <c r="HA14" i="12"/>
  <c r="HA15" i="12"/>
  <c r="HA16" i="12"/>
  <c r="HA17" i="12"/>
  <c r="HB2" i="12"/>
  <c r="D210" i="19"/>
  <c r="B211" i="19"/>
  <c r="G210" i="19"/>
  <c r="H210" i="19" s="1"/>
  <c r="C210" i="19"/>
  <c r="HB68" i="12" l="1"/>
  <c r="HB69" i="12"/>
  <c r="HB70" i="12"/>
  <c r="HB71" i="12"/>
  <c r="HB72" i="12"/>
  <c r="HB73" i="12"/>
  <c r="HB74" i="12"/>
  <c r="HB75" i="12"/>
  <c r="HB76" i="12"/>
  <c r="HB77" i="12"/>
  <c r="HB78" i="12"/>
  <c r="HB43" i="12"/>
  <c r="HB44" i="12"/>
  <c r="HB45" i="12"/>
  <c r="HB46" i="12"/>
  <c r="HB47" i="12"/>
  <c r="HB48" i="12"/>
  <c r="HB49" i="12"/>
  <c r="HB50" i="12"/>
  <c r="HB51" i="12"/>
  <c r="HB52" i="12"/>
  <c r="HB53" i="12"/>
  <c r="HB54" i="12"/>
  <c r="HB55" i="12"/>
  <c r="HB56" i="12"/>
  <c r="HB57" i="12"/>
  <c r="HB58" i="12"/>
  <c r="HB59" i="12"/>
  <c r="HB60" i="12"/>
  <c r="HB61" i="12"/>
  <c r="HB62" i="12"/>
  <c r="HB63" i="12"/>
  <c r="HB64" i="12"/>
  <c r="HB65" i="12"/>
  <c r="HB66" i="12"/>
  <c r="HB67" i="12"/>
  <c r="HB40" i="12"/>
  <c r="HB42" i="12"/>
  <c r="HB41" i="12"/>
  <c r="HB38" i="12"/>
  <c r="HB39" i="12"/>
  <c r="HB36" i="12"/>
  <c r="HB37" i="12"/>
  <c r="HB33" i="12"/>
  <c r="HB34" i="12"/>
  <c r="HB35" i="12"/>
  <c r="HB31" i="12"/>
  <c r="HB32" i="12"/>
  <c r="HB29" i="12"/>
  <c r="HB30" i="12"/>
  <c r="HB24" i="12"/>
  <c r="HB25" i="12"/>
  <c r="HB26" i="12"/>
  <c r="HB27" i="12"/>
  <c r="HB28" i="12"/>
  <c r="HB18" i="12"/>
  <c r="HB19" i="12"/>
  <c r="HB20" i="12"/>
  <c r="HB21" i="12"/>
  <c r="HB22" i="12"/>
  <c r="HB23" i="12"/>
  <c r="HB4" i="12"/>
  <c r="HB5" i="12"/>
  <c r="HB6" i="12"/>
  <c r="HB7" i="12"/>
  <c r="HB8" i="12"/>
  <c r="HB9" i="12"/>
  <c r="HB10" i="12"/>
  <c r="HB11" i="12"/>
  <c r="HB12" i="12"/>
  <c r="HB13" i="12"/>
  <c r="HB14" i="12"/>
  <c r="HB15" i="12"/>
  <c r="HB16" i="12"/>
  <c r="HB17" i="12"/>
  <c r="HC2" i="12"/>
  <c r="G211" i="19"/>
  <c r="H211" i="19" s="1"/>
  <c r="D211" i="19"/>
  <c r="C211" i="19"/>
  <c r="B212" i="19"/>
  <c r="HC68" i="12" l="1"/>
  <c r="HC69" i="12"/>
  <c r="HC70" i="12"/>
  <c r="HC71" i="12"/>
  <c r="HC72" i="12"/>
  <c r="HC73" i="12"/>
  <c r="HC74" i="12"/>
  <c r="HC75" i="12"/>
  <c r="HC76" i="12"/>
  <c r="HC77" i="12"/>
  <c r="HC78" i="12"/>
  <c r="HC43" i="12"/>
  <c r="HC44" i="12"/>
  <c r="HC45" i="12"/>
  <c r="HC46" i="12"/>
  <c r="HC47" i="12"/>
  <c r="HC48" i="12"/>
  <c r="HC49" i="12"/>
  <c r="HC50" i="12"/>
  <c r="HC51" i="12"/>
  <c r="HC52" i="12"/>
  <c r="HC53" i="12"/>
  <c r="HC54" i="12"/>
  <c r="HC55" i="12"/>
  <c r="HC56" i="12"/>
  <c r="HC57" i="12"/>
  <c r="HC58" i="12"/>
  <c r="HC59" i="12"/>
  <c r="HC60" i="12"/>
  <c r="HC61" i="12"/>
  <c r="HC62" i="12"/>
  <c r="HC63" i="12"/>
  <c r="HC64" i="12"/>
  <c r="HC65" i="12"/>
  <c r="HC66" i="12"/>
  <c r="HC67" i="12"/>
  <c r="HC40" i="12"/>
  <c r="HC42" i="12"/>
  <c r="HC41" i="12"/>
  <c r="HC38" i="12"/>
  <c r="HC39" i="12"/>
  <c r="HC36" i="12"/>
  <c r="HC37" i="12"/>
  <c r="HC33" i="12"/>
  <c r="HC34" i="12"/>
  <c r="HC35" i="12"/>
  <c r="HC31" i="12"/>
  <c r="HC32" i="12"/>
  <c r="HC29" i="12"/>
  <c r="HC30" i="12"/>
  <c r="HC24" i="12"/>
  <c r="HC25" i="12"/>
  <c r="HC26" i="12"/>
  <c r="HC27" i="12"/>
  <c r="HC28" i="12"/>
  <c r="HC18" i="12"/>
  <c r="HC19" i="12"/>
  <c r="HC20" i="12"/>
  <c r="HC21" i="12"/>
  <c r="HC22" i="12"/>
  <c r="HC23" i="12"/>
  <c r="HC4" i="12"/>
  <c r="HC5" i="12"/>
  <c r="HC6" i="12"/>
  <c r="HC7" i="12"/>
  <c r="HC8" i="12"/>
  <c r="HC9" i="12"/>
  <c r="HC10" i="12"/>
  <c r="HC11" i="12"/>
  <c r="HC12" i="12"/>
  <c r="HC13" i="12"/>
  <c r="HC14" i="12"/>
  <c r="HC15" i="12"/>
  <c r="HC16" i="12"/>
  <c r="HC17" i="12"/>
  <c r="HD2" i="12"/>
  <c r="D212" i="19"/>
  <c r="G212" i="19"/>
  <c r="H212" i="19" s="1"/>
  <c r="C212" i="19"/>
  <c r="B213" i="19"/>
  <c r="HD68" i="12" l="1"/>
  <c r="HD69" i="12"/>
  <c r="HD70" i="12"/>
  <c r="HD71" i="12"/>
  <c r="HD72" i="12"/>
  <c r="HD73" i="12"/>
  <c r="HD74" i="12"/>
  <c r="HD75" i="12"/>
  <c r="HD76" i="12"/>
  <c r="HD77" i="12"/>
  <c r="HD78" i="12"/>
  <c r="HD43" i="12"/>
  <c r="HD44" i="12"/>
  <c r="HD45" i="12"/>
  <c r="HD46" i="12"/>
  <c r="HD47" i="12"/>
  <c r="HD48" i="12"/>
  <c r="HD49" i="12"/>
  <c r="HD50" i="12"/>
  <c r="HD51" i="12"/>
  <c r="HD52" i="12"/>
  <c r="HD53" i="12"/>
  <c r="HD54" i="12"/>
  <c r="HD55" i="12"/>
  <c r="HD56" i="12"/>
  <c r="HD57" i="12"/>
  <c r="HD58" i="12"/>
  <c r="HD59" i="12"/>
  <c r="HD60" i="12"/>
  <c r="HD61" i="12"/>
  <c r="HD62" i="12"/>
  <c r="HD63" i="12"/>
  <c r="HD64" i="12"/>
  <c r="HD65" i="12"/>
  <c r="HD66" i="12"/>
  <c r="HD67" i="12"/>
  <c r="HD40" i="12"/>
  <c r="HD42" i="12"/>
  <c r="HD41" i="12"/>
  <c r="HD38" i="12"/>
  <c r="HD39" i="12"/>
  <c r="HD36" i="12"/>
  <c r="HD37" i="12"/>
  <c r="HD33" i="12"/>
  <c r="HD34" i="12"/>
  <c r="HD35" i="12"/>
  <c r="HD31" i="12"/>
  <c r="HD32" i="12"/>
  <c r="HD29" i="12"/>
  <c r="HD30" i="12"/>
  <c r="HD24" i="12"/>
  <c r="HD25" i="12"/>
  <c r="HD26" i="12"/>
  <c r="HD27" i="12"/>
  <c r="HD28" i="12"/>
  <c r="HD18" i="12"/>
  <c r="HD19" i="12"/>
  <c r="HD20" i="12"/>
  <c r="HD21" i="12"/>
  <c r="HD22" i="12"/>
  <c r="HD23" i="12"/>
  <c r="HD4" i="12"/>
  <c r="HD5" i="12"/>
  <c r="HD6" i="12"/>
  <c r="HD7" i="12"/>
  <c r="HD8" i="12"/>
  <c r="HD9" i="12"/>
  <c r="HD10" i="12"/>
  <c r="HD11" i="12"/>
  <c r="HD12" i="12"/>
  <c r="HD13" i="12"/>
  <c r="HD14" i="12"/>
  <c r="HD15" i="12"/>
  <c r="HD16" i="12"/>
  <c r="HD17" i="12"/>
  <c r="HE2" i="12"/>
  <c r="C213" i="19"/>
  <c r="G213" i="19"/>
  <c r="H213" i="19" s="1"/>
  <c r="D213" i="19"/>
  <c r="B214" i="19"/>
  <c r="HE68" i="12" l="1"/>
  <c r="HE69" i="12"/>
  <c r="HE70" i="12"/>
  <c r="HE71" i="12"/>
  <c r="HE72" i="12"/>
  <c r="HE73" i="12"/>
  <c r="HE74" i="12"/>
  <c r="HE75" i="12"/>
  <c r="HE76" i="12"/>
  <c r="HE77" i="12"/>
  <c r="HE78" i="12"/>
  <c r="HE43" i="12"/>
  <c r="HE44" i="12"/>
  <c r="HE45" i="12"/>
  <c r="HE46" i="12"/>
  <c r="HE47" i="12"/>
  <c r="HE48" i="12"/>
  <c r="HE49" i="12"/>
  <c r="HE50" i="12"/>
  <c r="HE51" i="12"/>
  <c r="HE52" i="12"/>
  <c r="HE53" i="12"/>
  <c r="HE54" i="12"/>
  <c r="HE55" i="12"/>
  <c r="HE56" i="12"/>
  <c r="HE57" i="12"/>
  <c r="HE58" i="12"/>
  <c r="HE59" i="12"/>
  <c r="HE60" i="12"/>
  <c r="HE61" i="12"/>
  <c r="HE62" i="12"/>
  <c r="HE63" i="12"/>
  <c r="HE64" i="12"/>
  <c r="HE65" i="12"/>
  <c r="HE66" i="12"/>
  <c r="HE67" i="12"/>
  <c r="HE40" i="12"/>
  <c r="HE41" i="12"/>
  <c r="HE42" i="12"/>
  <c r="HE38" i="12"/>
  <c r="HE39" i="12"/>
  <c r="HE36" i="12"/>
  <c r="HE37" i="12"/>
  <c r="HE33" i="12"/>
  <c r="HE34" i="12"/>
  <c r="HE35" i="12"/>
  <c r="HE31" i="12"/>
  <c r="HE32" i="12"/>
  <c r="HE29" i="12"/>
  <c r="HE30" i="12"/>
  <c r="HE24" i="12"/>
  <c r="HE25" i="12"/>
  <c r="HE26" i="12"/>
  <c r="HE27" i="12"/>
  <c r="HE28" i="12"/>
  <c r="HE18" i="12"/>
  <c r="HE19" i="12"/>
  <c r="HE20" i="12"/>
  <c r="HE21" i="12"/>
  <c r="HE22" i="12"/>
  <c r="HE23" i="12"/>
  <c r="HE4" i="12"/>
  <c r="HE5" i="12"/>
  <c r="HE6" i="12"/>
  <c r="HE7" i="12"/>
  <c r="HE8" i="12"/>
  <c r="HE9" i="12"/>
  <c r="HE10" i="12"/>
  <c r="HE11" i="12"/>
  <c r="HE12" i="12"/>
  <c r="HE13" i="12"/>
  <c r="HE14" i="12"/>
  <c r="HE15" i="12"/>
  <c r="HE16" i="12"/>
  <c r="HE17" i="12"/>
  <c r="HF2" i="12"/>
  <c r="D214" i="19"/>
  <c r="B215" i="19"/>
  <c r="G214" i="19"/>
  <c r="H214" i="19" s="1"/>
  <c r="C214" i="19"/>
  <c r="HF68" i="12" l="1"/>
  <c r="HF69" i="12"/>
  <c r="HF70" i="12"/>
  <c r="HF71" i="12"/>
  <c r="HF72" i="12"/>
  <c r="HF73" i="12"/>
  <c r="HF74" i="12"/>
  <c r="HF75" i="12"/>
  <c r="HF76" i="12"/>
  <c r="HF77" i="12"/>
  <c r="HF78" i="12"/>
  <c r="HF43" i="12"/>
  <c r="HF44" i="12"/>
  <c r="HF45" i="12"/>
  <c r="HF46" i="12"/>
  <c r="HF47" i="12"/>
  <c r="HF48" i="12"/>
  <c r="HF49" i="12"/>
  <c r="HF50" i="12"/>
  <c r="HF51" i="12"/>
  <c r="HF52" i="12"/>
  <c r="HF53" i="12"/>
  <c r="HF54" i="12"/>
  <c r="HF55" i="12"/>
  <c r="HF56" i="12"/>
  <c r="HF57" i="12"/>
  <c r="HF58" i="12"/>
  <c r="HF59" i="12"/>
  <c r="HF60" i="12"/>
  <c r="HF61" i="12"/>
  <c r="HF62" i="12"/>
  <c r="HF63" i="12"/>
  <c r="HF64" i="12"/>
  <c r="HF65" i="12"/>
  <c r="HF66" i="12"/>
  <c r="HF67" i="12"/>
  <c r="HF40" i="12"/>
  <c r="HF42" i="12"/>
  <c r="HF41" i="12"/>
  <c r="HF38" i="12"/>
  <c r="HF39" i="12"/>
  <c r="HF36" i="12"/>
  <c r="HF37" i="12"/>
  <c r="HF33" i="12"/>
  <c r="HF34" i="12"/>
  <c r="HF35" i="12"/>
  <c r="HF31" i="12"/>
  <c r="HF32" i="12"/>
  <c r="HF29" i="12"/>
  <c r="HF30" i="12"/>
  <c r="HF24" i="12"/>
  <c r="HF25" i="12"/>
  <c r="HF26" i="12"/>
  <c r="HF27" i="12"/>
  <c r="HF28" i="12"/>
  <c r="HF18" i="12"/>
  <c r="HF19" i="12"/>
  <c r="HF20" i="12"/>
  <c r="HF21" i="12"/>
  <c r="HF22" i="12"/>
  <c r="HF23" i="12"/>
  <c r="HF4" i="12"/>
  <c r="HF5" i="12"/>
  <c r="HF6" i="12"/>
  <c r="HF7" i="12"/>
  <c r="HF8" i="12"/>
  <c r="HF9" i="12"/>
  <c r="HF10" i="12"/>
  <c r="HF11" i="12"/>
  <c r="HF12" i="12"/>
  <c r="HF13" i="12"/>
  <c r="HF14" i="12"/>
  <c r="HF15" i="12"/>
  <c r="HF16" i="12"/>
  <c r="HF17" i="12"/>
  <c r="HG2" i="12"/>
  <c r="D215" i="19"/>
  <c r="B216" i="19"/>
  <c r="G215" i="19"/>
  <c r="H215" i="19" s="1"/>
  <c r="C215" i="19"/>
  <c r="HG68" i="12" l="1"/>
  <c r="HG69" i="12"/>
  <c r="HG70" i="12"/>
  <c r="HG71" i="12"/>
  <c r="HG72" i="12"/>
  <c r="HG73" i="12"/>
  <c r="HG74" i="12"/>
  <c r="HG75" i="12"/>
  <c r="HG76" i="12"/>
  <c r="HG77" i="12"/>
  <c r="HG78" i="12"/>
  <c r="HG43" i="12"/>
  <c r="HG44" i="12"/>
  <c r="HG45" i="12"/>
  <c r="HG46" i="12"/>
  <c r="HG47" i="12"/>
  <c r="HG48" i="12"/>
  <c r="HG49" i="12"/>
  <c r="HG50" i="12"/>
  <c r="HG51" i="12"/>
  <c r="HG52" i="12"/>
  <c r="HG53" i="12"/>
  <c r="HG54" i="12"/>
  <c r="HG55" i="12"/>
  <c r="HG56" i="12"/>
  <c r="HG57" i="12"/>
  <c r="HG58" i="12"/>
  <c r="HG59" i="12"/>
  <c r="HG60" i="12"/>
  <c r="HG61" i="12"/>
  <c r="HG62" i="12"/>
  <c r="HG63" i="12"/>
  <c r="HG64" i="12"/>
  <c r="HG65" i="12"/>
  <c r="HG66" i="12"/>
  <c r="HG67" i="12"/>
  <c r="HG40" i="12"/>
  <c r="HG42" i="12"/>
  <c r="HG41" i="12"/>
  <c r="HG38" i="12"/>
  <c r="HG39" i="12"/>
  <c r="HG36" i="12"/>
  <c r="HG37" i="12"/>
  <c r="HG33" i="12"/>
  <c r="HG34" i="12"/>
  <c r="HG35" i="12"/>
  <c r="HG31" i="12"/>
  <c r="HG32" i="12"/>
  <c r="HG29" i="12"/>
  <c r="HG30" i="12"/>
  <c r="HG24" i="12"/>
  <c r="HG25" i="12"/>
  <c r="HG26" i="12"/>
  <c r="HG27" i="12"/>
  <c r="HG28" i="12"/>
  <c r="HG18" i="12"/>
  <c r="HG19" i="12"/>
  <c r="HG20" i="12"/>
  <c r="HG21" i="12"/>
  <c r="HG22" i="12"/>
  <c r="HG23" i="12"/>
  <c r="HG4" i="12"/>
  <c r="HG5" i="12"/>
  <c r="HG6" i="12"/>
  <c r="HG7" i="12"/>
  <c r="HG8" i="12"/>
  <c r="HG9" i="12"/>
  <c r="HG10" i="12"/>
  <c r="HG11" i="12"/>
  <c r="HG12" i="12"/>
  <c r="HG13" i="12"/>
  <c r="HG14" i="12"/>
  <c r="HG15" i="12"/>
  <c r="HG16" i="12"/>
  <c r="HG17" i="12"/>
  <c r="HH2" i="12"/>
  <c r="D216" i="19"/>
  <c r="G216" i="19"/>
  <c r="H216" i="19" s="1"/>
  <c r="C216" i="19"/>
  <c r="B217" i="19"/>
  <c r="HH68" i="12" l="1"/>
  <c r="HH69" i="12"/>
  <c r="HH70" i="12"/>
  <c r="HH71" i="12"/>
  <c r="HH72" i="12"/>
  <c r="HH73" i="12"/>
  <c r="HH74" i="12"/>
  <c r="HH75" i="12"/>
  <c r="HH76" i="12"/>
  <c r="HH77" i="12"/>
  <c r="HH78" i="12"/>
  <c r="HH43" i="12"/>
  <c r="HH44" i="12"/>
  <c r="HH45" i="12"/>
  <c r="HH46" i="12"/>
  <c r="HH47" i="12"/>
  <c r="HH48" i="12"/>
  <c r="HH49" i="12"/>
  <c r="HH50" i="12"/>
  <c r="HH51" i="12"/>
  <c r="HH52" i="12"/>
  <c r="HH53" i="12"/>
  <c r="HH54" i="12"/>
  <c r="HH55" i="12"/>
  <c r="HH56" i="12"/>
  <c r="HH57" i="12"/>
  <c r="HH58" i="12"/>
  <c r="HH59" i="12"/>
  <c r="HH60" i="12"/>
  <c r="HH61" i="12"/>
  <c r="HH62" i="12"/>
  <c r="HH63" i="12"/>
  <c r="HH64" i="12"/>
  <c r="HH65" i="12"/>
  <c r="HH66" i="12"/>
  <c r="HH67" i="12"/>
  <c r="HH40" i="12"/>
  <c r="HH41" i="12"/>
  <c r="HH42" i="12"/>
  <c r="HH38" i="12"/>
  <c r="HH39" i="12"/>
  <c r="HH36" i="12"/>
  <c r="HH37" i="12"/>
  <c r="HH33" i="12"/>
  <c r="HH34" i="12"/>
  <c r="HH35" i="12"/>
  <c r="HH31" i="12"/>
  <c r="HH32" i="12"/>
  <c r="HH29" i="12"/>
  <c r="HH30" i="12"/>
  <c r="HH24" i="12"/>
  <c r="HH25" i="12"/>
  <c r="HH26" i="12"/>
  <c r="HH27" i="12"/>
  <c r="HH28" i="12"/>
  <c r="HH18" i="12"/>
  <c r="HH19" i="12"/>
  <c r="HH20" i="12"/>
  <c r="HH21" i="12"/>
  <c r="HH22" i="12"/>
  <c r="HH23" i="12"/>
  <c r="HH4" i="12"/>
  <c r="HH5" i="12"/>
  <c r="HH6" i="12"/>
  <c r="HH7" i="12"/>
  <c r="HH8" i="12"/>
  <c r="HH9" i="12"/>
  <c r="HH10" i="12"/>
  <c r="HH11" i="12"/>
  <c r="HH12" i="12"/>
  <c r="HH13" i="12"/>
  <c r="HH14" i="12"/>
  <c r="HH15" i="12"/>
  <c r="HH16" i="12"/>
  <c r="HH17" i="12"/>
  <c r="HI2" i="12"/>
  <c r="D217" i="19"/>
  <c r="C217" i="19"/>
  <c r="B218" i="19"/>
  <c r="G217" i="19"/>
  <c r="H217" i="19" s="1"/>
  <c r="HI68" i="12" l="1"/>
  <c r="HI69" i="12"/>
  <c r="HI70" i="12"/>
  <c r="HI71" i="12"/>
  <c r="HI72" i="12"/>
  <c r="HI73" i="12"/>
  <c r="HI74" i="12"/>
  <c r="HI75" i="12"/>
  <c r="HI76" i="12"/>
  <c r="HI77" i="12"/>
  <c r="HI78" i="12"/>
  <c r="HI43" i="12"/>
  <c r="HI44" i="12"/>
  <c r="HI45" i="12"/>
  <c r="HI46" i="12"/>
  <c r="HI47" i="12"/>
  <c r="HI48" i="12"/>
  <c r="HI49" i="12"/>
  <c r="HI50" i="12"/>
  <c r="HI51" i="12"/>
  <c r="HI52" i="12"/>
  <c r="HI53" i="12"/>
  <c r="HI54" i="12"/>
  <c r="HI55" i="12"/>
  <c r="HI56" i="12"/>
  <c r="HI57" i="12"/>
  <c r="HI58" i="12"/>
  <c r="HI59" i="12"/>
  <c r="HI60" i="12"/>
  <c r="HI61" i="12"/>
  <c r="HI62" i="12"/>
  <c r="HI63" i="12"/>
  <c r="HI64" i="12"/>
  <c r="HI65" i="12"/>
  <c r="HI66" i="12"/>
  <c r="HI67" i="12"/>
  <c r="HI40" i="12"/>
  <c r="HI42" i="12"/>
  <c r="HI41" i="12"/>
  <c r="HI38" i="12"/>
  <c r="HI39" i="12"/>
  <c r="HI36" i="12"/>
  <c r="HI37" i="12"/>
  <c r="HI33" i="12"/>
  <c r="HI34" i="12"/>
  <c r="HI35" i="12"/>
  <c r="HI31" i="12"/>
  <c r="HI32" i="12"/>
  <c r="HI29" i="12"/>
  <c r="HI30" i="12"/>
  <c r="HI24" i="12"/>
  <c r="HI25" i="12"/>
  <c r="HI26" i="12"/>
  <c r="HI27" i="12"/>
  <c r="HI28" i="12"/>
  <c r="HI18" i="12"/>
  <c r="HI19" i="12"/>
  <c r="HI20" i="12"/>
  <c r="HI21" i="12"/>
  <c r="HI22" i="12"/>
  <c r="HI23" i="12"/>
  <c r="HI4" i="12"/>
  <c r="HI5" i="12"/>
  <c r="HI6" i="12"/>
  <c r="HI7" i="12"/>
  <c r="HI8" i="12"/>
  <c r="HI9" i="12"/>
  <c r="HI10" i="12"/>
  <c r="HI11" i="12"/>
  <c r="HI12" i="12"/>
  <c r="HI13" i="12"/>
  <c r="HI14" i="12"/>
  <c r="HI15" i="12"/>
  <c r="HI16" i="12"/>
  <c r="HI17" i="12"/>
  <c r="HJ2" i="12"/>
  <c r="D218" i="19"/>
  <c r="G218" i="19"/>
  <c r="H218" i="19" s="1"/>
  <c r="C218" i="19"/>
  <c r="B219" i="19"/>
  <c r="HJ68" i="12" l="1"/>
  <c r="HJ69" i="12"/>
  <c r="HJ70" i="12"/>
  <c r="HJ71" i="12"/>
  <c r="HJ72" i="12"/>
  <c r="HJ73" i="12"/>
  <c r="HJ74" i="12"/>
  <c r="HJ75" i="12"/>
  <c r="HJ76" i="12"/>
  <c r="HJ77" i="12"/>
  <c r="HJ78" i="12"/>
  <c r="HJ43" i="12"/>
  <c r="HJ44" i="12"/>
  <c r="HJ45" i="12"/>
  <c r="HJ46" i="12"/>
  <c r="HJ47" i="12"/>
  <c r="HJ48" i="12"/>
  <c r="HJ49" i="12"/>
  <c r="HJ50" i="12"/>
  <c r="HJ51" i="12"/>
  <c r="HJ52" i="12"/>
  <c r="HJ53" i="12"/>
  <c r="HJ54" i="12"/>
  <c r="HJ55" i="12"/>
  <c r="HJ56" i="12"/>
  <c r="HJ57" i="12"/>
  <c r="HJ58" i="12"/>
  <c r="HJ59" i="12"/>
  <c r="HJ60" i="12"/>
  <c r="HJ61" i="12"/>
  <c r="HJ62" i="12"/>
  <c r="HJ63" i="12"/>
  <c r="HJ64" i="12"/>
  <c r="HJ65" i="12"/>
  <c r="HJ66" i="12"/>
  <c r="HJ67" i="12"/>
  <c r="HJ40" i="12"/>
  <c r="HJ42" i="12"/>
  <c r="HJ41" i="12"/>
  <c r="HJ38" i="12"/>
  <c r="HJ39" i="12"/>
  <c r="HJ36" i="12"/>
  <c r="HJ37" i="12"/>
  <c r="HJ33" i="12"/>
  <c r="HJ34" i="12"/>
  <c r="HJ35" i="12"/>
  <c r="HJ31" i="12"/>
  <c r="HJ32" i="12"/>
  <c r="HJ29" i="12"/>
  <c r="HJ30" i="12"/>
  <c r="HJ24" i="12"/>
  <c r="HJ25" i="12"/>
  <c r="HJ26" i="12"/>
  <c r="HJ27" i="12"/>
  <c r="HJ28" i="12"/>
  <c r="HJ18" i="12"/>
  <c r="HJ19" i="12"/>
  <c r="HJ20" i="12"/>
  <c r="HJ21" i="12"/>
  <c r="HJ22" i="12"/>
  <c r="HJ23" i="12"/>
  <c r="HJ4" i="12"/>
  <c r="HJ5" i="12"/>
  <c r="HJ6" i="12"/>
  <c r="HJ7" i="12"/>
  <c r="HJ8" i="12"/>
  <c r="HJ9" i="12"/>
  <c r="HJ10" i="12"/>
  <c r="HJ11" i="12"/>
  <c r="HJ12" i="12"/>
  <c r="HJ13" i="12"/>
  <c r="HJ14" i="12"/>
  <c r="HJ15" i="12"/>
  <c r="HJ16" i="12"/>
  <c r="HJ17" i="12"/>
  <c r="HK2" i="12"/>
  <c r="B220" i="19"/>
  <c r="G219" i="19"/>
  <c r="H219" i="19" s="1"/>
  <c r="D219" i="19"/>
  <c r="C219" i="19"/>
  <c r="HK68" i="12" l="1"/>
  <c r="HK69" i="12"/>
  <c r="HK70" i="12"/>
  <c r="HK71" i="12"/>
  <c r="HK72" i="12"/>
  <c r="HK73" i="12"/>
  <c r="HK74" i="12"/>
  <c r="HK75" i="12"/>
  <c r="HK76" i="12"/>
  <c r="HK77" i="12"/>
  <c r="HK78" i="12"/>
  <c r="HK43" i="12"/>
  <c r="HK44" i="12"/>
  <c r="HK45" i="12"/>
  <c r="HK46" i="12"/>
  <c r="HK47" i="12"/>
  <c r="HK48" i="12"/>
  <c r="HK49" i="12"/>
  <c r="HK50" i="12"/>
  <c r="HK51" i="12"/>
  <c r="HK52" i="12"/>
  <c r="HK53" i="12"/>
  <c r="HK54" i="12"/>
  <c r="HK55" i="12"/>
  <c r="HK56" i="12"/>
  <c r="HK57" i="12"/>
  <c r="HK58" i="12"/>
  <c r="HK59" i="12"/>
  <c r="HK60" i="12"/>
  <c r="HK61" i="12"/>
  <c r="HK62" i="12"/>
  <c r="HK63" i="12"/>
  <c r="HK64" i="12"/>
  <c r="HK65" i="12"/>
  <c r="HK66" i="12"/>
  <c r="HK67" i="12"/>
  <c r="HK40" i="12"/>
  <c r="HK42" i="12"/>
  <c r="HK41" i="12"/>
  <c r="HK38" i="12"/>
  <c r="HK39" i="12"/>
  <c r="HK36" i="12"/>
  <c r="HK37" i="12"/>
  <c r="HK33" i="12"/>
  <c r="HK34" i="12"/>
  <c r="HK35" i="12"/>
  <c r="HK31" i="12"/>
  <c r="HK32" i="12"/>
  <c r="HK29" i="12"/>
  <c r="HK30" i="12"/>
  <c r="HK24" i="12"/>
  <c r="HK25" i="12"/>
  <c r="HK26" i="12"/>
  <c r="HK27" i="12"/>
  <c r="HK28" i="12"/>
  <c r="HK18" i="12"/>
  <c r="HK19" i="12"/>
  <c r="HK20" i="12"/>
  <c r="HK21" i="12"/>
  <c r="HK22" i="12"/>
  <c r="HK23" i="12"/>
  <c r="HK4" i="12"/>
  <c r="HK5" i="12"/>
  <c r="HK6" i="12"/>
  <c r="HK7" i="12"/>
  <c r="HK8" i="12"/>
  <c r="HK9" i="12"/>
  <c r="HK10" i="12"/>
  <c r="HK11" i="12"/>
  <c r="HK12" i="12"/>
  <c r="HK13" i="12"/>
  <c r="HK14" i="12"/>
  <c r="HK15" i="12"/>
  <c r="HK16" i="12"/>
  <c r="HK17" i="12"/>
  <c r="HL2" i="12"/>
  <c r="D220" i="19"/>
  <c r="B221" i="19"/>
  <c r="G220" i="19"/>
  <c r="H220" i="19" s="1"/>
  <c r="C220" i="19"/>
  <c r="HL68" i="12" l="1"/>
  <c r="HL69" i="12"/>
  <c r="HL70" i="12"/>
  <c r="HL71" i="12"/>
  <c r="HL72" i="12"/>
  <c r="HL73" i="12"/>
  <c r="HL74" i="12"/>
  <c r="HL75" i="12"/>
  <c r="HL76" i="12"/>
  <c r="HL77" i="12"/>
  <c r="HL78" i="12"/>
  <c r="HL43" i="12"/>
  <c r="HL44" i="12"/>
  <c r="HL45" i="12"/>
  <c r="HL46" i="12"/>
  <c r="HL47" i="12"/>
  <c r="HL48" i="12"/>
  <c r="HL49" i="12"/>
  <c r="HL50" i="12"/>
  <c r="HL51" i="12"/>
  <c r="HL52" i="12"/>
  <c r="HL53" i="12"/>
  <c r="HL54" i="12"/>
  <c r="HL55" i="12"/>
  <c r="HL56" i="12"/>
  <c r="HL57" i="12"/>
  <c r="HL58" i="12"/>
  <c r="HL59" i="12"/>
  <c r="HL60" i="12"/>
  <c r="HL61" i="12"/>
  <c r="HL62" i="12"/>
  <c r="HL63" i="12"/>
  <c r="HL64" i="12"/>
  <c r="HL65" i="12"/>
  <c r="HL66" i="12"/>
  <c r="HL67" i="12"/>
  <c r="HL40" i="12"/>
  <c r="HL42" i="12"/>
  <c r="HL41" i="12"/>
  <c r="HL38" i="12"/>
  <c r="HL39" i="12"/>
  <c r="HL36" i="12"/>
  <c r="HL37" i="12"/>
  <c r="HL33" i="12"/>
  <c r="HL34" i="12"/>
  <c r="HL35" i="12"/>
  <c r="HL31" i="12"/>
  <c r="HL32" i="12"/>
  <c r="HL29" i="12"/>
  <c r="HL30" i="12"/>
  <c r="HL24" i="12"/>
  <c r="HL25" i="12"/>
  <c r="HL26" i="12"/>
  <c r="HL27" i="12"/>
  <c r="HL28" i="12"/>
  <c r="HL18" i="12"/>
  <c r="HL19" i="12"/>
  <c r="HL20" i="12"/>
  <c r="HL21" i="12"/>
  <c r="HL22" i="12"/>
  <c r="HL23" i="12"/>
  <c r="HL4" i="12"/>
  <c r="HL5" i="12"/>
  <c r="HL6" i="12"/>
  <c r="HL7" i="12"/>
  <c r="HL8" i="12"/>
  <c r="HL9" i="12"/>
  <c r="HL10" i="12"/>
  <c r="HL11" i="12"/>
  <c r="HL12" i="12"/>
  <c r="HL13" i="12"/>
  <c r="HL14" i="12"/>
  <c r="HL15" i="12"/>
  <c r="HL16" i="12"/>
  <c r="HL17" i="12"/>
  <c r="HM2" i="12"/>
  <c r="B222" i="19"/>
  <c r="D221" i="19"/>
  <c r="C221" i="19"/>
  <c r="G221" i="19"/>
  <c r="H221" i="19" s="1"/>
  <c r="HM68" i="12" l="1"/>
  <c r="HM69" i="12"/>
  <c r="HM70" i="12"/>
  <c r="HM71" i="12"/>
  <c r="HM72" i="12"/>
  <c r="HM73" i="12"/>
  <c r="HM74" i="12"/>
  <c r="HM75" i="12"/>
  <c r="HM76" i="12"/>
  <c r="HM77" i="12"/>
  <c r="HM78" i="12"/>
  <c r="HM43" i="12"/>
  <c r="HM44" i="12"/>
  <c r="HM45" i="12"/>
  <c r="HM46" i="12"/>
  <c r="HM47" i="12"/>
  <c r="HM48" i="12"/>
  <c r="HM49" i="12"/>
  <c r="HM50" i="12"/>
  <c r="HM51" i="12"/>
  <c r="HM52" i="12"/>
  <c r="HM53" i="12"/>
  <c r="HM54" i="12"/>
  <c r="HM55" i="12"/>
  <c r="HM56" i="12"/>
  <c r="HM57" i="12"/>
  <c r="HM58" i="12"/>
  <c r="HM59" i="12"/>
  <c r="HM60" i="12"/>
  <c r="HM61" i="12"/>
  <c r="HM62" i="12"/>
  <c r="HM63" i="12"/>
  <c r="HM64" i="12"/>
  <c r="HM65" i="12"/>
  <c r="HM66" i="12"/>
  <c r="HM67" i="12"/>
  <c r="HM40" i="12"/>
  <c r="HM42" i="12"/>
  <c r="HM41" i="12"/>
  <c r="HM38" i="12"/>
  <c r="HM39" i="12"/>
  <c r="HM36" i="12"/>
  <c r="HM37" i="12"/>
  <c r="HM33" i="12"/>
  <c r="HM34" i="12"/>
  <c r="HM35" i="12"/>
  <c r="HM31" i="12"/>
  <c r="HM32" i="12"/>
  <c r="HM29" i="12"/>
  <c r="HM30" i="12"/>
  <c r="HM24" i="12"/>
  <c r="HM25" i="12"/>
  <c r="HM26" i="12"/>
  <c r="HM27" i="12"/>
  <c r="HM28" i="12"/>
  <c r="HM18" i="12"/>
  <c r="HM19" i="12"/>
  <c r="HM20" i="12"/>
  <c r="HM21" i="12"/>
  <c r="HM22" i="12"/>
  <c r="HM23" i="12"/>
  <c r="HM4" i="12"/>
  <c r="HM5" i="12"/>
  <c r="HM6" i="12"/>
  <c r="HM7" i="12"/>
  <c r="HM8" i="12"/>
  <c r="HM9" i="12"/>
  <c r="HM10" i="12"/>
  <c r="HM11" i="12"/>
  <c r="HM12" i="12"/>
  <c r="HM13" i="12"/>
  <c r="HM14" i="12"/>
  <c r="HM15" i="12"/>
  <c r="HM16" i="12"/>
  <c r="HM17" i="12"/>
  <c r="HN2" i="12"/>
  <c r="D222" i="19"/>
  <c r="G222" i="19"/>
  <c r="H222" i="19" s="1"/>
  <c r="B223" i="19"/>
  <c r="C222" i="19"/>
  <c r="HN68" i="12" l="1"/>
  <c r="HN69" i="12"/>
  <c r="HN70" i="12"/>
  <c r="HN71" i="12"/>
  <c r="HN72" i="12"/>
  <c r="HN73" i="12"/>
  <c r="HN74" i="12"/>
  <c r="HN75" i="12"/>
  <c r="HN76" i="12"/>
  <c r="HN77" i="12"/>
  <c r="HN78" i="12"/>
  <c r="HN43" i="12"/>
  <c r="HN44" i="12"/>
  <c r="HN45" i="12"/>
  <c r="HN46" i="12"/>
  <c r="HN47" i="12"/>
  <c r="HN48" i="12"/>
  <c r="HN49" i="12"/>
  <c r="HN50" i="12"/>
  <c r="HN51" i="12"/>
  <c r="HN52" i="12"/>
  <c r="HN53" i="12"/>
  <c r="HN54" i="12"/>
  <c r="HN55" i="12"/>
  <c r="HN56" i="12"/>
  <c r="HN57" i="12"/>
  <c r="HN58" i="12"/>
  <c r="HN59" i="12"/>
  <c r="HN60" i="12"/>
  <c r="HN61" i="12"/>
  <c r="HN62" i="12"/>
  <c r="HN63" i="12"/>
  <c r="HN64" i="12"/>
  <c r="HN65" i="12"/>
  <c r="HN66" i="12"/>
  <c r="HN67" i="12"/>
  <c r="HN40" i="12"/>
  <c r="HN42" i="12"/>
  <c r="HN41" i="12"/>
  <c r="HN38" i="12"/>
  <c r="HN39" i="12"/>
  <c r="HN36" i="12"/>
  <c r="HN37" i="12"/>
  <c r="HN33" i="12"/>
  <c r="HN34" i="12"/>
  <c r="HN35" i="12"/>
  <c r="HN31" i="12"/>
  <c r="HN32" i="12"/>
  <c r="HN29" i="12"/>
  <c r="HN30" i="12"/>
  <c r="HN24" i="12"/>
  <c r="HN25" i="12"/>
  <c r="HN26" i="12"/>
  <c r="HN27" i="12"/>
  <c r="HN28" i="12"/>
  <c r="HN18" i="12"/>
  <c r="HN19" i="12"/>
  <c r="HN20" i="12"/>
  <c r="HN21" i="12"/>
  <c r="HN22" i="12"/>
  <c r="HN23" i="12"/>
  <c r="HN4" i="12"/>
  <c r="HN5" i="12"/>
  <c r="HN6" i="12"/>
  <c r="HN7" i="12"/>
  <c r="HN8" i="12"/>
  <c r="HN9" i="12"/>
  <c r="HN10" i="12"/>
  <c r="HN11" i="12"/>
  <c r="HN12" i="12"/>
  <c r="HN13" i="12"/>
  <c r="HN14" i="12"/>
  <c r="HN15" i="12"/>
  <c r="HN16" i="12"/>
  <c r="HN17" i="12"/>
  <c r="HO2" i="12"/>
  <c r="D223" i="19"/>
  <c r="G223" i="19"/>
  <c r="H223" i="19" s="1"/>
  <c r="C223" i="19"/>
  <c r="B224" i="19"/>
  <c r="HO68" i="12" l="1"/>
  <c r="HO69" i="12"/>
  <c r="HO70" i="12"/>
  <c r="HO71" i="12"/>
  <c r="HO72" i="12"/>
  <c r="HO73" i="12"/>
  <c r="HO74" i="12"/>
  <c r="HO75" i="12"/>
  <c r="HO76" i="12"/>
  <c r="HO77" i="12"/>
  <c r="HO78" i="12"/>
  <c r="HO43" i="12"/>
  <c r="HO44" i="12"/>
  <c r="HO45" i="12"/>
  <c r="HO46" i="12"/>
  <c r="HO47" i="12"/>
  <c r="HO48" i="12"/>
  <c r="HO49" i="12"/>
  <c r="HO50" i="12"/>
  <c r="HO51" i="12"/>
  <c r="HO52" i="12"/>
  <c r="HO53" i="12"/>
  <c r="HO54" i="12"/>
  <c r="HO55" i="12"/>
  <c r="HO56" i="12"/>
  <c r="HO57" i="12"/>
  <c r="HO58" i="12"/>
  <c r="HO59" i="12"/>
  <c r="HO60" i="12"/>
  <c r="HO61" i="12"/>
  <c r="HO62" i="12"/>
  <c r="HO63" i="12"/>
  <c r="HO64" i="12"/>
  <c r="HO65" i="12"/>
  <c r="HO66" i="12"/>
  <c r="HO67" i="12"/>
  <c r="HO40" i="12"/>
  <c r="HO41" i="12"/>
  <c r="HO42" i="12"/>
  <c r="HO38" i="12"/>
  <c r="HO39" i="12"/>
  <c r="HO36" i="12"/>
  <c r="HO37" i="12"/>
  <c r="HO33" i="12"/>
  <c r="HO34" i="12"/>
  <c r="HO35" i="12"/>
  <c r="HO31" i="12"/>
  <c r="HO32" i="12"/>
  <c r="HO29" i="12"/>
  <c r="HO30" i="12"/>
  <c r="HO24" i="12"/>
  <c r="HO25" i="12"/>
  <c r="HO26" i="12"/>
  <c r="HO27" i="12"/>
  <c r="HO28" i="12"/>
  <c r="HO18" i="12"/>
  <c r="HO19" i="12"/>
  <c r="HO20" i="12"/>
  <c r="HO21" i="12"/>
  <c r="HO22" i="12"/>
  <c r="HO23" i="12"/>
  <c r="HO4" i="12"/>
  <c r="HO5" i="12"/>
  <c r="HO6" i="12"/>
  <c r="HO7" i="12"/>
  <c r="HO8" i="12"/>
  <c r="HO9" i="12"/>
  <c r="HO10" i="12"/>
  <c r="HO11" i="12"/>
  <c r="HO12" i="12"/>
  <c r="HO13" i="12"/>
  <c r="HO14" i="12"/>
  <c r="HO15" i="12"/>
  <c r="HO16" i="12"/>
  <c r="HO17" i="12"/>
  <c r="HP2" i="12"/>
  <c r="D224" i="19"/>
  <c r="G224" i="19"/>
  <c r="H224" i="19" s="1"/>
  <c r="B225" i="19"/>
  <c r="C224" i="19"/>
  <c r="HP68" i="12" l="1"/>
  <c r="HP69" i="12"/>
  <c r="HP70" i="12"/>
  <c r="HP71" i="12"/>
  <c r="HP72" i="12"/>
  <c r="HP73" i="12"/>
  <c r="HP74" i="12"/>
  <c r="HP75" i="12"/>
  <c r="HP76" i="12"/>
  <c r="HP77" i="12"/>
  <c r="HP78" i="12"/>
  <c r="HP43" i="12"/>
  <c r="HP44" i="12"/>
  <c r="HP45" i="12"/>
  <c r="HP46" i="12"/>
  <c r="HP47" i="12"/>
  <c r="HP48" i="12"/>
  <c r="HP49" i="12"/>
  <c r="HP50" i="12"/>
  <c r="HP51" i="12"/>
  <c r="HP52" i="12"/>
  <c r="HP53" i="12"/>
  <c r="HP54" i="12"/>
  <c r="HP55" i="12"/>
  <c r="HP56" i="12"/>
  <c r="HP57" i="12"/>
  <c r="HP58" i="12"/>
  <c r="HP59" i="12"/>
  <c r="HP60" i="12"/>
  <c r="HP61" i="12"/>
  <c r="HP62" i="12"/>
  <c r="HP63" i="12"/>
  <c r="HP64" i="12"/>
  <c r="HP65" i="12"/>
  <c r="HP66" i="12"/>
  <c r="HP67" i="12"/>
  <c r="HP40" i="12"/>
  <c r="HP42" i="12"/>
  <c r="HP41" i="12"/>
  <c r="HP38" i="12"/>
  <c r="HP39" i="12"/>
  <c r="HP36" i="12"/>
  <c r="HP37" i="12"/>
  <c r="HP33" i="12"/>
  <c r="HP34" i="12"/>
  <c r="HP35" i="12"/>
  <c r="HP31" i="12"/>
  <c r="HP32" i="12"/>
  <c r="HP29" i="12"/>
  <c r="HP30" i="12"/>
  <c r="HP24" i="12"/>
  <c r="HP25" i="12"/>
  <c r="HP26" i="12"/>
  <c r="HP27" i="12"/>
  <c r="HP28" i="12"/>
  <c r="HP18" i="12"/>
  <c r="HP19" i="12"/>
  <c r="HP20" i="12"/>
  <c r="HP21" i="12"/>
  <c r="HP22" i="12"/>
  <c r="HP23" i="12"/>
  <c r="HP4" i="12"/>
  <c r="HP5" i="12"/>
  <c r="HP6" i="12"/>
  <c r="HP7" i="12"/>
  <c r="HP8" i="12"/>
  <c r="HP9" i="12"/>
  <c r="HP10" i="12"/>
  <c r="HP11" i="12"/>
  <c r="HP12" i="12"/>
  <c r="HP13" i="12"/>
  <c r="HP14" i="12"/>
  <c r="HP15" i="12"/>
  <c r="HP16" i="12"/>
  <c r="HP17" i="12"/>
  <c r="HQ2" i="12"/>
  <c r="D225" i="19"/>
  <c r="C225" i="19"/>
  <c r="B226" i="19"/>
  <c r="G225" i="19"/>
  <c r="H225" i="19" s="1"/>
  <c r="HQ68" i="12" l="1"/>
  <c r="HQ69" i="12"/>
  <c r="HQ70" i="12"/>
  <c r="HQ71" i="12"/>
  <c r="HQ72" i="12"/>
  <c r="HQ73" i="12"/>
  <c r="HQ74" i="12"/>
  <c r="HQ75" i="12"/>
  <c r="HQ76" i="12"/>
  <c r="HQ77" i="12"/>
  <c r="HQ78" i="12"/>
  <c r="HQ43" i="12"/>
  <c r="HQ44" i="12"/>
  <c r="HQ45" i="12"/>
  <c r="HQ46" i="12"/>
  <c r="HQ47" i="12"/>
  <c r="HQ48" i="12"/>
  <c r="HQ49" i="12"/>
  <c r="HQ50" i="12"/>
  <c r="HQ51" i="12"/>
  <c r="HQ52" i="12"/>
  <c r="HQ53" i="12"/>
  <c r="HQ54" i="12"/>
  <c r="HQ55" i="12"/>
  <c r="HQ56" i="12"/>
  <c r="HQ57" i="12"/>
  <c r="HQ58" i="12"/>
  <c r="HQ59" i="12"/>
  <c r="HQ60" i="12"/>
  <c r="HQ61" i="12"/>
  <c r="HQ62" i="12"/>
  <c r="HQ63" i="12"/>
  <c r="HQ64" i="12"/>
  <c r="HQ65" i="12"/>
  <c r="HQ66" i="12"/>
  <c r="HQ67" i="12"/>
  <c r="HQ40" i="12"/>
  <c r="HQ42" i="12"/>
  <c r="HQ41" i="12"/>
  <c r="HQ38" i="12"/>
  <c r="HQ39" i="12"/>
  <c r="HQ36" i="12"/>
  <c r="HQ37" i="12"/>
  <c r="HQ33" i="12"/>
  <c r="HQ34" i="12"/>
  <c r="HQ35" i="12"/>
  <c r="HQ31" i="12"/>
  <c r="HQ32" i="12"/>
  <c r="HQ29" i="12"/>
  <c r="HQ30" i="12"/>
  <c r="HQ24" i="12"/>
  <c r="HQ25" i="12"/>
  <c r="HQ26" i="12"/>
  <c r="HQ27" i="12"/>
  <c r="HQ28" i="12"/>
  <c r="HQ18" i="12"/>
  <c r="HQ19" i="12"/>
  <c r="HQ20" i="12"/>
  <c r="HQ21" i="12"/>
  <c r="HQ22" i="12"/>
  <c r="HQ23" i="12"/>
  <c r="HQ4" i="12"/>
  <c r="HQ5" i="12"/>
  <c r="HQ6" i="12"/>
  <c r="HQ7" i="12"/>
  <c r="HQ8" i="12"/>
  <c r="HQ9" i="12"/>
  <c r="HQ10" i="12"/>
  <c r="HQ11" i="12"/>
  <c r="HQ12" i="12"/>
  <c r="HQ13" i="12"/>
  <c r="HQ14" i="12"/>
  <c r="HQ15" i="12"/>
  <c r="HQ16" i="12"/>
  <c r="HQ17" i="12"/>
  <c r="HR2" i="12"/>
  <c r="D226" i="19"/>
  <c r="B227" i="19"/>
  <c r="G226" i="19"/>
  <c r="H226" i="19" s="1"/>
  <c r="C226" i="19"/>
  <c r="HR68" i="12" l="1"/>
  <c r="HR69" i="12"/>
  <c r="HR70" i="12"/>
  <c r="HR71" i="12"/>
  <c r="HR72" i="12"/>
  <c r="HR73" i="12"/>
  <c r="HR74" i="12"/>
  <c r="HR75" i="12"/>
  <c r="HR76" i="12"/>
  <c r="HR77" i="12"/>
  <c r="HR78" i="12"/>
  <c r="HR43" i="12"/>
  <c r="HR44" i="12"/>
  <c r="HR45" i="12"/>
  <c r="HR46" i="12"/>
  <c r="HR47" i="12"/>
  <c r="HR48" i="12"/>
  <c r="HR49" i="12"/>
  <c r="HR50" i="12"/>
  <c r="HR51" i="12"/>
  <c r="HR52" i="12"/>
  <c r="HR53" i="12"/>
  <c r="HR54" i="12"/>
  <c r="HR55" i="12"/>
  <c r="HR56" i="12"/>
  <c r="HR57" i="12"/>
  <c r="HR58" i="12"/>
  <c r="HR59" i="12"/>
  <c r="HR60" i="12"/>
  <c r="HR61" i="12"/>
  <c r="HR62" i="12"/>
  <c r="HR63" i="12"/>
  <c r="HR64" i="12"/>
  <c r="HR65" i="12"/>
  <c r="HR66" i="12"/>
  <c r="HR67" i="12"/>
  <c r="HR40" i="12"/>
  <c r="HR41" i="12"/>
  <c r="HR42" i="12"/>
  <c r="HR38" i="12"/>
  <c r="HR39" i="12"/>
  <c r="HR36" i="12"/>
  <c r="HR37" i="12"/>
  <c r="HR33" i="12"/>
  <c r="HR34" i="12"/>
  <c r="HR35" i="12"/>
  <c r="HR31" i="12"/>
  <c r="HR32" i="12"/>
  <c r="HR29" i="12"/>
  <c r="HR30" i="12"/>
  <c r="HR24" i="12"/>
  <c r="HR25" i="12"/>
  <c r="HR26" i="12"/>
  <c r="HR27" i="12"/>
  <c r="HR28" i="12"/>
  <c r="HR18" i="12"/>
  <c r="HR19" i="12"/>
  <c r="HR20" i="12"/>
  <c r="HR21" i="12"/>
  <c r="HR22" i="12"/>
  <c r="HR23" i="12"/>
  <c r="HR4" i="12"/>
  <c r="HR5" i="12"/>
  <c r="HR6" i="12"/>
  <c r="HR7" i="12"/>
  <c r="HR8" i="12"/>
  <c r="HR9" i="12"/>
  <c r="HR10" i="12"/>
  <c r="HR11" i="12"/>
  <c r="HR12" i="12"/>
  <c r="HR13" i="12"/>
  <c r="HR14" i="12"/>
  <c r="HR15" i="12"/>
  <c r="HR16" i="12"/>
  <c r="HR17" i="12"/>
  <c r="HS2" i="12"/>
  <c r="D227" i="19"/>
  <c r="G227" i="19"/>
  <c r="H227" i="19" s="1"/>
  <c r="C227" i="19"/>
  <c r="B228" i="19"/>
  <c r="HS68" i="12" l="1"/>
  <c r="HS69" i="12"/>
  <c r="HS70" i="12"/>
  <c r="HS71" i="12"/>
  <c r="HS72" i="12"/>
  <c r="HS73" i="12"/>
  <c r="HS74" i="12"/>
  <c r="HS75" i="12"/>
  <c r="HS76" i="12"/>
  <c r="HS77" i="12"/>
  <c r="HS78" i="12"/>
  <c r="HS43" i="12"/>
  <c r="HS44" i="12"/>
  <c r="HS45" i="12"/>
  <c r="HS46" i="12"/>
  <c r="HS47" i="12"/>
  <c r="HS48" i="12"/>
  <c r="HS49" i="12"/>
  <c r="HS50" i="12"/>
  <c r="HS51" i="12"/>
  <c r="HS52" i="12"/>
  <c r="HS53" i="12"/>
  <c r="HS54" i="12"/>
  <c r="HS55" i="12"/>
  <c r="HS56" i="12"/>
  <c r="HS57" i="12"/>
  <c r="HS58" i="12"/>
  <c r="HS59" i="12"/>
  <c r="HS60" i="12"/>
  <c r="HS61" i="12"/>
  <c r="HS62" i="12"/>
  <c r="HS63" i="12"/>
  <c r="HS64" i="12"/>
  <c r="HS65" i="12"/>
  <c r="HS66" i="12"/>
  <c r="HS67" i="12"/>
  <c r="HS40" i="12"/>
  <c r="HS42" i="12"/>
  <c r="HS41" i="12"/>
  <c r="HS38" i="12"/>
  <c r="HS39" i="12"/>
  <c r="HS36" i="12"/>
  <c r="HS37" i="12"/>
  <c r="HS33" i="12"/>
  <c r="HS34" i="12"/>
  <c r="HS35" i="12"/>
  <c r="HS31" i="12"/>
  <c r="HS32" i="12"/>
  <c r="HS29" i="12"/>
  <c r="HS30" i="12"/>
  <c r="HS24" i="12"/>
  <c r="HS25" i="12"/>
  <c r="HS26" i="12"/>
  <c r="HS27" i="12"/>
  <c r="HS28" i="12"/>
  <c r="HS18" i="12"/>
  <c r="HS19" i="12"/>
  <c r="HS20" i="12"/>
  <c r="HS21" i="12"/>
  <c r="HS22" i="12"/>
  <c r="HS23" i="12"/>
  <c r="HS4" i="12"/>
  <c r="HS5" i="12"/>
  <c r="HS6" i="12"/>
  <c r="HS7" i="12"/>
  <c r="HS8" i="12"/>
  <c r="HS9" i="12"/>
  <c r="HS10" i="12"/>
  <c r="HS11" i="12"/>
  <c r="HS12" i="12"/>
  <c r="HS13" i="12"/>
  <c r="HS14" i="12"/>
  <c r="HS15" i="12"/>
  <c r="HS16" i="12"/>
  <c r="HS17" i="12"/>
  <c r="HT2" i="12"/>
  <c r="D228" i="19"/>
  <c r="G228" i="19"/>
  <c r="H228" i="19" s="1"/>
  <c r="C228" i="19"/>
  <c r="B229" i="19"/>
  <c r="HT68" i="12" l="1"/>
  <c r="HT69" i="12"/>
  <c r="HT70" i="12"/>
  <c r="HT71" i="12"/>
  <c r="HT72" i="12"/>
  <c r="HT73" i="12"/>
  <c r="HT74" i="12"/>
  <c r="HT75" i="12"/>
  <c r="HT76" i="12"/>
  <c r="HT77" i="12"/>
  <c r="HT78" i="12"/>
  <c r="HT43" i="12"/>
  <c r="HT44" i="12"/>
  <c r="HT45" i="12"/>
  <c r="HT46" i="12"/>
  <c r="HT47" i="12"/>
  <c r="HT48" i="12"/>
  <c r="HT49" i="12"/>
  <c r="HT50" i="12"/>
  <c r="HT51" i="12"/>
  <c r="HT52" i="12"/>
  <c r="HT53" i="12"/>
  <c r="HT54" i="12"/>
  <c r="HT55" i="12"/>
  <c r="HT56" i="12"/>
  <c r="HT57" i="12"/>
  <c r="HT58" i="12"/>
  <c r="HT59" i="12"/>
  <c r="HT60" i="12"/>
  <c r="HT61" i="12"/>
  <c r="HT62" i="12"/>
  <c r="HT63" i="12"/>
  <c r="HT64" i="12"/>
  <c r="HT65" i="12"/>
  <c r="HT66" i="12"/>
  <c r="HT67" i="12"/>
  <c r="HT40" i="12"/>
  <c r="HT42" i="12"/>
  <c r="HT41" i="12"/>
  <c r="HT38" i="12"/>
  <c r="HT39" i="12"/>
  <c r="HT36" i="12"/>
  <c r="HT37" i="12"/>
  <c r="HT33" i="12"/>
  <c r="HT34" i="12"/>
  <c r="HT35" i="12"/>
  <c r="HT31" i="12"/>
  <c r="HT32" i="12"/>
  <c r="HT29" i="12"/>
  <c r="HT30" i="12"/>
  <c r="HT24" i="12"/>
  <c r="HT25" i="12"/>
  <c r="HT26" i="12"/>
  <c r="HT27" i="12"/>
  <c r="HT28" i="12"/>
  <c r="HT18" i="12"/>
  <c r="HT19" i="12"/>
  <c r="HT20" i="12"/>
  <c r="HT21" i="12"/>
  <c r="HT22" i="12"/>
  <c r="HT23" i="12"/>
  <c r="HT4" i="12"/>
  <c r="HT5" i="12"/>
  <c r="HT6" i="12"/>
  <c r="HT7" i="12"/>
  <c r="HT8" i="12"/>
  <c r="HT9" i="12"/>
  <c r="HT10" i="12"/>
  <c r="HT11" i="12"/>
  <c r="HT12" i="12"/>
  <c r="HT13" i="12"/>
  <c r="HT14" i="12"/>
  <c r="HT15" i="12"/>
  <c r="HT16" i="12"/>
  <c r="HT17" i="12"/>
  <c r="HU2" i="12"/>
  <c r="D229" i="19"/>
  <c r="B230" i="19"/>
  <c r="G229" i="19"/>
  <c r="H229" i="19" s="1"/>
  <c r="C229" i="19"/>
  <c r="HU68" i="12" l="1"/>
  <c r="HU69" i="12"/>
  <c r="HU70" i="12"/>
  <c r="HU71" i="12"/>
  <c r="HU72" i="12"/>
  <c r="HU73" i="12"/>
  <c r="HU74" i="12"/>
  <c r="HU75" i="12"/>
  <c r="HU76" i="12"/>
  <c r="HU77" i="12"/>
  <c r="HU78" i="12"/>
  <c r="HU43" i="12"/>
  <c r="HU44" i="12"/>
  <c r="HU45" i="12"/>
  <c r="HU46" i="12"/>
  <c r="HU47" i="12"/>
  <c r="HU48" i="12"/>
  <c r="HU49" i="12"/>
  <c r="HU50" i="12"/>
  <c r="HU51" i="12"/>
  <c r="HU52" i="12"/>
  <c r="HU53" i="12"/>
  <c r="HU54" i="12"/>
  <c r="HU55" i="12"/>
  <c r="HU56" i="12"/>
  <c r="HU57" i="12"/>
  <c r="HU58" i="12"/>
  <c r="HU59" i="12"/>
  <c r="HU60" i="12"/>
  <c r="HU61" i="12"/>
  <c r="HU62" i="12"/>
  <c r="HU63" i="12"/>
  <c r="HU64" i="12"/>
  <c r="HU65" i="12"/>
  <c r="HU66" i="12"/>
  <c r="HU67" i="12"/>
  <c r="HU40" i="12"/>
  <c r="HU41" i="12"/>
  <c r="HU42" i="12"/>
  <c r="HU38" i="12"/>
  <c r="HU39" i="12"/>
  <c r="HU36" i="12"/>
  <c r="HU37" i="12"/>
  <c r="HU33" i="12"/>
  <c r="HU34" i="12"/>
  <c r="HU35" i="12"/>
  <c r="HU31" i="12"/>
  <c r="HU32" i="12"/>
  <c r="HU29" i="12"/>
  <c r="HU30" i="12"/>
  <c r="HU24" i="12"/>
  <c r="HU25" i="12"/>
  <c r="HU26" i="12"/>
  <c r="HU27" i="12"/>
  <c r="HU28" i="12"/>
  <c r="HU18" i="12"/>
  <c r="HU19" i="12"/>
  <c r="HU20" i="12"/>
  <c r="HU21" i="12"/>
  <c r="HU22" i="12"/>
  <c r="HU23" i="12"/>
  <c r="HU4" i="12"/>
  <c r="HU5" i="12"/>
  <c r="HU6" i="12"/>
  <c r="HU7" i="12"/>
  <c r="HU8" i="12"/>
  <c r="HU9" i="12"/>
  <c r="HU10" i="12"/>
  <c r="HU11" i="12"/>
  <c r="HU12" i="12"/>
  <c r="HU13" i="12"/>
  <c r="HU14" i="12"/>
  <c r="HU15" i="12"/>
  <c r="HU16" i="12"/>
  <c r="HU17" i="12"/>
  <c r="HV2" i="12"/>
  <c r="D230" i="19"/>
  <c r="G230" i="19"/>
  <c r="H230" i="19" s="1"/>
  <c r="B231" i="19"/>
  <c r="C230" i="19"/>
  <c r="HV68" i="12" l="1"/>
  <c r="HV69" i="12"/>
  <c r="HV70" i="12"/>
  <c r="HV71" i="12"/>
  <c r="HV72" i="12"/>
  <c r="HV73" i="12"/>
  <c r="HV74" i="12"/>
  <c r="HV75" i="12"/>
  <c r="HV76" i="12"/>
  <c r="HV77" i="12"/>
  <c r="HV78" i="12"/>
  <c r="HV43" i="12"/>
  <c r="HV44" i="12"/>
  <c r="HV45" i="12"/>
  <c r="HV46" i="12"/>
  <c r="HV47" i="12"/>
  <c r="HV48" i="12"/>
  <c r="HV49" i="12"/>
  <c r="HV50" i="12"/>
  <c r="HV51" i="12"/>
  <c r="HV52" i="12"/>
  <c r="HV53" i="12"/>
  <c r="HV54" i="12"/>
  <c r="HV55" i="12"/>
  <c r="HV56" i="12"/>
  <c r="HV57" i="12"/>
  <c r="HV58" i="12"/>
  <c r="HV59" i="12"/>
  <c r="HV60" i="12"/>
  <c r="HV61" i="12"/>
  <c r="HV62" i="12"/>
  <c r="HV63" i="12"/>
  <c r="HV64" i="12"/>
  <c r="HV65" i="12"/>
  <c r="HV66" i="12"/>
  <c r="HV67" i="12"/>
  <c r="HV40" i="12"/>
  <c r="HV41" i="12"/>
  <c r="HV42" i="12"/>
  <c r="HV38" i="12"/>
  <c r="HV39" i="12"/>
  <c r="HV36" i="12"/>
  <c r="HV37" i="12"/>
  <c r="HV33" i="12"/>
  <c r="HV34" i="12"/>
  <c r="HV35" i="12"/>
  <c r="HV31" i="12"/>
  <c r="HV32" i="12"/>
  <c r="HV29" i="12"/>
  <c r="HV30" i="12"/>
  <c r="HV24" i="12"/>
  <c r="HV25" i="12"/>
  <c r="HV26" i="12"/>
  <c r="HV27" i="12"/>
  <c r="HV28" i="12"/>
  <c r="HV18" i="12"/>
  <c r="HV19" i="12"/>
  <c r="HV20" i="12"/>
  <c r="HV21" i="12"/>
  <c r="HV22" i="12"/>
  <c r="HV23" i="12"/>
  <c r="HV4" i="12"/>
  <c r="HV5" i="12"/>
  <c r="HV6" i="12"/>
  <c r="HV7" i="12"/>
  <c r="HV8" i="12"/>
  <c r="HV9" i="12"/>
  <c r="HV10" i="12"/>
  <c r="HV11" i="12"/>
  <c r="HV12" i="12"/>
  <c r="HV13" i="12"/>
  <c r="HV14" i="12"/>
  <c r="HV15" i="12"/>
  <c r="HV16" i="12"/>
  <c r="HV17" i="12"/>
  <c r="HW2" i="12"/>
  <c r="D231" i="19"/>
  <c r="G231" i="19"/>
  <c r="H231" i="19" s="1"/>
  <c r="C231" i="19"/>
  <c r="B232" i="19"/>
  <c r="HW68" i="12" l="1"/>
  <c r="HW69" i="12"/>
  <c r="HW70" i="12"/>
  <c r="HW71" i="12"/>
  <c r="HW72" i="12"/>
  <c r="HW73" i="12"/>
  <c r="HW74" i="12"/>
  <c r="HW75" i="12"/>
  <c r="HW76" i="12"/>
  <c r="HW77" i="12"/>
  <c r="HW78" i="12"/>
  <c r="HW43" i="12"/>
  <c r="HW44" i="12"/>
  <c r="HW45" i="12"/>
  <c r="HW46" i="12"/>
  <c r="HW47" i="12"/>
  <c r="HW48" i="12"/>
  <c r="HW49" i="12"/>
  <c r="HW50" i="12"/>
  <c r="HW51" i="12"/>
  <c r="HW52" i="12"/>
  <c r="HW53" i="12"/>
  <c r="HW54" i="12"/>
  <c r="HW55" i="12"/>
  <c r="HW56" i="12"/>
  <c r="HW57" i="12"/>
  <c r="HW58" i="12"/>
  <c r="HW59" i="12"/>
  <c r="HW60" i="12"/>
  <c r="HW61" i="12"/>
  <c r="HW62" i="12"/>
  <c r="HW63" i="12"/>
  <c r="HW64" i="12"/>
  <c r="HW65" i="12"/>
  <c r="HW66" i="12"/>
  <c r="HW67" i="12"/>
  <c r="HW40" i="12"/>
  <c r="HW41" i="12"/>
  <c r="HW42" i="12"/>
  <c r="HW38" i="12"/>
  <c r="HW39" i="12"/>
  <c r="HW36" i="12"/>
  <c r="HW37" i="12"/>
  <c r="HW33" i="12"/>
  <c r="HW34" i="12"/>
  <c r="HW35" i="12"/>
  <c r="HW31" i="12"/>
  <c r="HW32" i="12"/>
  <c r="HW29" i="12"/>
  <c r="HW30" i="12"/>
  <c r="HW24" i="12"/>
  <c r="HW25" i="12"/>
  <c r="HW26" i="12"/>
  <c r="HW27" i="12"/>
  <c r="HW28" i="12"/>
  <c r="HW18" i="12"/>
  <c r="HW19" i="12"/>
  <c r="HW20" i="12"/>
  <c r="HW21" i="12"/>
  <c r="HW22" i="12"/>
  <c r="HW23" i="12"/>
  <c r="HW4" i="12"/>
  <c r="HW5" i="12"/>
  <c r="HW6" i="12"/>
  <c r="HW7" i="12"/>
  <c r="HW8" i="12"/>
  <c r="HW9" i="12"/>
  <c r="HW10" i="12"/>
  <c r="HW11" i="12"/>
  <c r="HW12" i="12"/>
  <c r="HW13" i="12"/>
  <c r="HW14" i="12"/>
  <c r="HW15" i="12"/>
  <c r="HW16" i="12"/>
  <c r="HW17" i="12"/>
  <c r="HX2" i="12"/>
  <c r="D232" i="19"/>
  <c r="G232" i="19"/>
  <c r="H232" i="19" s="1"/>
  <c r="B233" i="19"/>
  <c r="C232" i="19"/>
  <c r="HX68" i="12" l="1"/>
  <c r="HX69" i="12"/>
  <c r="HX70" i="12"/>
  <c r="HX71" i="12"/>
  <c r="HX72" i="12"/>
  <c r="HX73" i="12"/>
  <c r="HX74" i="12"/>
  <c r="HX75" i="12"/>
  <c r="HX76" i="12"/>
  <c r="HX77" i="12"/>
  <c r="HX78" i="12"/>
  <c r="HX43" i="12"/>
  <c r="HX44" i="12"/>
  <c r="HX45" i="12"/>
  <c r="HX46" i="12"/>
  <c r="HX47" i="12"/>
  <c r="HX48" i="12"/>
  <c r="HX49" i="12"/>
  <c r="HX50" i="12"/>
  <c r="HX51" i="12"/>
  <c r="HX52" i="12"/>
  <c r="HX53" i="12"/>
  <c r="HX54" i="12"/>
  <c r="HX55" i="12"/>
  <c r="HX56" i="12"/>
  <c r="HX57" i="12"/>
  <c r="HX58" i="12"/>
  <c r="HX59" i="12"/>
  <c r="HX60" i="12"/>
  <c r="HX61" i="12"/>
  <c r="HX62" i="12"/>
  <c r="HX63" i="12"/>
  <c r="HX64" i="12"/>
  <c r="HX65" i="12"/>
  <c r="HX66" i="12"/>
  <c r="HX67" i="12"/>
  <c r="HX40" i="12"/>
  <c r="HX41" i="12"/>
  <c r="HX42" i="12"/>
  <c r="HX38" i="12"/>
  <c r="HX39" i="12"/>
  <c r="HX36" i="12"/>
  <c r="HX37" i="12"/>
  <c r="HX33" i="12"/>
  <c r="HX34" i="12"/>
  <c r="HX35" i="12"/>
  <c r="HX31" i="12"/>
  <c r="HX32" i="12"/>
  <c r="HX29" i="12"/>
  <c r="HX30" i="12"/>
  <c r="HX24" i="12"/>
  <c r="HX25" i="12"/>
  <c r="HX26" i="12"/>
  <c r="HX27" i="12"/>
  <c r="HX28" i="12"/>
  <c r="HX18" i="12"/>
  <c r="HX19" i="12"/>
  <c r="HX20" i="12"/>
  <c r="HX21" i="12"/>
  <c r="HX22" i="12"/>
  <c r="HX23" i="12"/>
  <c r="HX4" i="12"/>
  <c r="HX5" i="12"/>
  <c r="HX6" i="12"/>
  <c r="HX7" i="12"/>
  <c r="HX8" i="12"/>
  <c r="HX9" i="12"/>
  <c r="HX10" i="12"/>
  <c r="HX11" i="12"/>
  <c r="HX12" i="12"/>
  <c r="HX13" i="12"/>
  <c r="HX14" i="12"/>
  <c r="HX15" i="12"/>
  <c r="HX16" i="12"/>
  <c r="HX17" i="12"/>
  <c r="HY2" i="12"/>
  <c r="D233" i="19"/>
  <c r="C233" i="19"/>
  <c r="B234" i="19"/>
  <c r="G233" i="19"/>
  <c r="H233" i="19" s="1"/>
  <c r="HY68" i="12" l="1"/>
  <c r="HY69" i="12"/>
  <c r="HY70" i="12"/>
  <c r="HY71" i="12"/>
  <c r="HY72" i="12"/>
  <c r="HY73" i="12"/>
  <c r="HY74" i="12"/>
  <c r="HY75" i="12"/>
  <c r="HY76" i="12"/>
  <c r="HY77" i="12"/>
  <c r="HY78" i="12"/>
  <c r="HY43" i="12"/>
  <c r="HY44" i="12"/>
  <c r="HY45" i="12"/>
  <c r="HY46" i="12"/>
  <c r="HY47" i="12"/>
  <c r="HY48" i="12"/>
  <c r="HY49" i="12"/>
  <c r="HY50" i="12"/>
  <c r="HY51" i="12"/>
  <c r="HY52" i="12"/>
  <c r="HY53" i="12"/>
  <c r="HY54" i="12"/>
  <c r="HY55" i="12"/>
  <c r="HY56" i="12"/>
  <c r="HY57" i="12"/>
  <c r="HY58" i="12"/>
  <c r="HY59" i="12"/>
  <c r="HY60" i="12"/>
  <c r="HY61" i="12"/>
  <c r="HY62" i="12"/>
  <c r="HY63" i="12"/>
  <c r="HY64" i="12"/>
  <c r="HY65" i="12"/>
  <c r="HY66" i="12"/>
  <c r="HY67" i="12"/>
  <c r="HY40" i="12"/>
  <c r="HY42" i="12"/>
  <c r="HY41" i="12"/>
  <c r="HY38" i="12"/>
  <c r="HY39" i="12"/>
  <c r="HY36" i="12"/>
  <c r="HY37" i="12"/>
  <c r="HY33" i="12"/>
  <c r="HY34" i="12"/>
  <c r="HY35" i="12"/>
  <c r="HY31" i="12"/>
  <c r="HY32" i="12"/>
  <c r="HY29" i="12"/>
  <c r="HY30" i="12"/>
  <c r="HY24" i="12"/>
  <c r="HY25" i="12"/>
  <c r="HY26" i="12"/>
  <c r="HY27" i="12"/>
  <c r="HY28" i="12"/>
  <c r="HY18" i="12"/>
  <c r="HY19" i="12"/>
  <c r="HY20" i="12"/>
  <c r="HY21" i="12"/>
  <c r="HY22" i="12"/>
  <c r="HY23" i="12"/>
  <c r="HY4" i="12"/>
  <c r="HY5" i="12"/>
  <c r="HY6" i="12"/>
  <c r="HY7" i="12"/>
  <c r="HY8" i="12"/>
  <c r="HY9" i="12"/>
  <c r="HY10" i="12"/>
  <c r="HY11" i="12"/>
  <c r="HY12" i="12"/>
  <c r="HY13" i="12"/>
  <c r="HY14" i="12"/>
  <c r="HY15" i="12"/>
  <c r="HY16" i="12"/>
  <c r="HY17" i="12"/>
  <c r="HZ2" i="12"/>
  <c r="D234" i="19"/>
  <c r="G234" i="19"/>
  <c r="H234" i="19" s="1"/>
  <c r="C234" i="19"/>
  <c r="B235" i="19"/>
  <c r="HZ68" i="12" l="1"/>
  <c r="HZ69" i="12"/>
  <c r="HZ70" i="12"/>
  <c r="HZ71" i="12"/>
  <c r="HZ72" i="12"/>
  <c r="HZ73" i="12"/>
  <c r="HZ74" i="12"/>
  <c r="HZ75" i="12"/>
  <c r="HZ76" i="12"/>
  <c r="HZ77" i="12"/>
  <c r="HZ78" i="12"/>
  <c r="HZ43" i="12"/>
  <c r="HZ44" i="12"/>
  <c r="HZ45" i="12"/>
  <c r="HZ46" i="12"/>
  <c r="HZ47" i="12"/>
  <c r="HZ48" i="12"/>
  <c r="HZ49" i="12"/>
  <c r="HZ50" i="12"/>
  <c r="HZ51" i="12"/>
  <c r="HZ52" i="12"/>
  <c r="HZ53" i="12"/>
  <c r="HZ54" i="12"/>
  <c r="HZ55" i="12"/>
  <c r="HZ56" i="12"/>
  <c r="HZ57" i="12"/>
  <c r="HZ58" i="12"/>
  <c r="HZ59" i="12"/>
  <c r="HZ60" i="12"/>
  <c r="HZ61" i="12"/>
  <c r="HZ62" i="12"/>
  <c r="HZ63" i="12"/>
  <c r="HZ64" i="12"/>
  <c r="HZ65" i="12"/>
  <c r="HZ66" i="12"/>
  <c r="HZ67" i="12"/>
  <c r="HZ40" i="12"/>
  <c r="HZ42" i="12"/>
  <c r="HZ41" i="12"/>
  <c r="HZ38" i="12"/>
  <c r="HZ39" i="12"/>
  <c r="HZ36" i="12"/>
  <c r="HZ37" i="12"/>
  <c r="HZ33" i="12"/>
  <c r="HZ34" i="12"/>
  <c r="HZ35" i="12"/>
  <c r="HZ31" i="12"/>
  <c r="HZ32" i="12"/>
  <c r="HZ29" i="12"/>
  <c r="HZ30" i="12"/>
  <c r="HZ24" i="12"/>
  <c r="HZ25" i="12"/>
  <c r="HZ26" i="12"/>
  <c r="HZ27" i="12"/>
  <c r="HZ28" i="12"/>
  <c r="HZ18" i="12"/>
  <c r="HZ19" i="12"/>
  <c r="HZ20" i="12"/>
  <c r="HZ21" i="12"/>
  <c r="HZ22" i="12"/>
  <c r="HZ23" i="12"/>
  <c r="HZ4" i="12"/>
  <c r="HZ5" i="12"/>
  <c r="HZ6" i="12"/>
  <c r="HZ7" i="12"/>
  <c r="HZ8" i="12"/>
  <c r="HZ9" i="12"/>
  <c r="HZ10" i="12"/>
  <c r="HZ11" i="12"/>
  <c r="HZ12" i="12"/>
  <c r="HZ13" i="12"/>
  <c r="HZ14" i="12"/>
  <c r="HZ15" i="12"/>
  <c r="HZ16" i="12"/>
  <c r="HZ17" i="12"/>
  <c r="IA2" i="12"/>
  <c r="D235" i="19"/>
  <c r="G235" i="19"/>
  <c r="H235" i="19" s="1"/>
  <c r="C235" i="19"/>
  <c r="B236" i="19"/>
  <c r="IA68" i="12" l="1"/>
  <c r="IA69" i="12"/>
  <c r="IA70" i="12"/>
  <c r="IA71" i="12"/>
  <c r="IA72" i="12"/>
  <c r="IA73" i="12"/>
  <c r="IA74" i="12"/>
  <c r="IA75" i="12"/>
  <c r="IA76" i="12"/>
  <c r="IA77" i="12"/>
  <c r="IA78" i="12"/>
  <c r="IA43" i="12"/>
  <c r="IA44" i="12"/>
  <c r="IA45" i="12"/>
  <c r="IA46" i="12"/>
  <c r="IA47" i="12"/>
  <c r="IA48" i="12"/>
  <c r="IA49" i="12"/>
  <c r="IA50" i="12"/>
  <c r="IA51" i="12"/>
  <c r="IA52" i="12"/>
  <c r="IA53" i="12"/>
  <c r="IA54" i="12"/>
  <c r="IA55" i="12"/>
  <c r="IA56" i="12"/>
  <c r="IA57" i="12"/>
  <c r="IA58" i="12"/>
  <c r="IA59" i="12"/>
  <c r="IA60" i="12"/>
  <c r="IA61" i="12"/>
  <c r="IA62" i="12"/>
  <c r="IA63" i="12"/>
  <c r="IA64" i="12"/>
  <c r="IA65" i="12"/>
  <c r="IA66" i="12"/>
  <c r="IA67" i="12"/>
  <c r="IA40" i="12"/>
  <c r="IA42" i="12"/>
  <c r="IA41" i="12"/>
  <c r="IA38" i="12"/>
  <c r="IA39" i="12"/>
  <c r="IA36" i="12"/>
  <c r="IA37" i="12"/>
  <c r="IA33" i="12"/>
  <c r="IA34" i="12"/>
  <c r="IA35" i="12"/>
  <c r="IA31" i="12"/>
  <c r="IA32" i="12"/>
  <c r="IA29" i="12"/>
  <c r="IA30" i="12"/>
  <c r="IA24" i="12"/>
  <c r="IA25" i="12"/>
  <c r="IA26" i="12"/>
  <c r="IA27" i="12"/>
  <c r="IA28" i="12"/>
  <c r="IA18" i="12"/>
  <c r="IA19" i="12"/>
  <c r="IA20" i="12"/>
  <c r="IA21" i="12"/>
  <c r="IA22" i="12"/>
  <c r="IA23" i="12"/>
  <c r="IA4" i="12"/>
  <c r="IA5" i="12"/>
  <c r="IA6" i="12"/>
  <c r="IA7" i="12"/>
  <c r="IA8" i="12"/>
  <c r="IA9" i="12"/>
  <c r="IA10" i="12"/>
  <c r="IA11" i="12"/>
  <c r="IA12" i="12"/>
  <c r="IA13" i="12"/>
  <c r="IA14" i="12"/>
  <c r="IA15" i="12"/>
  <c r="IA16" i="12"/>
  <c r="IA17" i="12"/>
  <c r="IB2" i="12"/>
  <c r="D236" i="19"/>
  <c r="G236" i="19"/>
  <c r="H236" i="19" s="1"/>
  <c r="C236" i="19"/>
  <c r="B237" i="19"/>
  <c r="IB68" i="12" l="1"/>
  <c r="IB69" i="12"/>
  <c r="IB70" i="12"/>
  <c r="IB71" i="12"/>
  <c r="IB72" i="12"/>
  <c r="IB73" i="12"/>
  <c r="IB74" i="12"/>
  <c r="IB75" i="12"/>
  <c r="IB76" i="12"/>
  <c r="IB77" i="12"/>
  <c r="IB78" i="12"/>
  <c r="IB43" i="12"/>
  <c r="IB44" i="12"/>
  <c r="IB45" i="12"/>
  <c r="IB46" i="12"/>
  <c r="IB47" i="12"/>
  <c r="IB48" i="12"/>
  <c r="IB49" i="12"/>
  <c r="IB50" i="12"/>
  <c r="IB51" i="12"/>
  <c r="IB52" i="12"/>
  <c r="IB53" i="12"/>
  <c r="IB54" i="12"/>
  <c r="IB55" i="12"/>
  <c r="IB56" i="12"/>
  <c r="IB57" i="12"/>
  <c r="IB58" i="12"/>
  <c r="IB59" i="12"/>
  <c r="IB60" i="12"/>
  <c r="IB61" i="12"/>
  <c r="IB62" i="12"/>
  <c r="IB63" i="12"/>
  <c r="IB64" i="12"/>
  <c r="IB65" i="12"/>
  <c r="IB66" i="12"/>
  <c r="IB67" i="12"/>
  <c r="IB40" i="12"/>
  <c r="IB41" i="12"/>
  <c r="IB42" i="12"/>
  <c r="IB38" i="12"/>
  <c r="IB39" i="12"/>
  <c r="IB36" i="12"/>
  <c r="IB37" i="12"/>
  <c r="IB33" i="12"/>
  <c r="IB34" i="12"/>
  <c r="IB35" i="12"/>
  <c r="IB31" i="12"/>
  <c r="IB32" i="12"/>
  <c r="IB29" i="12"/>
  <c r="IB30" i="12"/>
  <c r="IB24" i="12"/>
  <c r="IB25" i="12"/>
  <c r="IB26" i="12"/>
  <c r="IB27" i="12"/>
  <c r="IB28" i="12"/>
  <c r="IB18" i="12"/>
  <c r="IB19" i="12"/>
  <c r="IB20" i="12"/>
  <c r="IB21" i="12"/>
  <c r="IB22" i="12"/>
  <c r="IB23" i="12"/>
  <c r="IB4" i="12"/>
  <c r="IB5" i="12"/>
  <c r="IB6" i="12"/>
  <c r="IB7" i="12"/>
  <c r="IB8" i="12"/>
  <c r="IB9" i="12"/>
  <c r="IB10" i="12"/>
  <c r="IB11" i="12"/>
  <c r="IB12" i="12"/>
  <c r="IB13" i="12"/>
  <c r="IB14" i="12"/>
  <c r="IB15" i="12"/>
  <c r="IB16" i="12"/>
  <c r="IB17" i="12"/>
  <c r="IC2" i="12"/>
  <c r="D237" i="19"/>
  <c r="B238" i="19"/>
  <c r="C237" i="19"/>
  <c r="G237" i="19"/>
  <c r="H237" i="19" s="1"/>
  <c r="IC68" i="12" l="1"/>
  <c r="IC69" i="12"/>
  <c r="IC70" i="12"/>
  <c r="IC71" i="12"/>
  <c r="IC72" i="12"/>
  <c r="IC73" i="12"/>
  <c r="IC74" i="12"/>
  <c r="IC75" i="12"/>
  <c r="IC76" i="12"/>
  <c r="IC77" i="12"/>
  <c r="IC78" i="12"/>
  <c r="IC43" i="12"/>
  <c r="IC44" i="12"/>
  <c r="IC45" i="12"/>
  <c r="IC46" i="12"/>
  <c r="IC47" i="12"/>
  <c r="IC48" i="12"/>
  <c r="IC49" i="12"/>
  <c r="IC50" i="12"/>
  <c r="IC51" i="12"/>
  <c r="IC52" i="12"/>
  <c r="IC53" i="12"/>
  <c r="IC54" i="12"/>
  <c r="IC55" i="12"/>
  <c r="IC56" i="12"/>
  <c r="IC57" i="12"/>
  <c r="IC58" i="12"/>
  <c r="IC59" i="12"/>
  <c r="IC60" i="12"/>
  <c r="IC61" i="12"/>
  <c r="IC62" i="12"/>
  <c r="IC63" i="12"/>
  <c r="IC64" i="12"/>
  <c r="IC65" i="12"/>
  <c r="IC66" i="12"/>
  <c r="IC67" i="12"/>
  <c r="IC40" i="12"/>
  <c r="IC42" i="12"/>
  <c r="IC41" i="12"/>
  <c r="IC38" i="12"/>
  <c r="IC39" i="12"/>
  <c r="IC36" i="12"/>
  <c r="IC37" i="12"/>
  <c r="IC33" i="12"/>
  <c r="IC34" i="12"/>
  <c r="IC35" i="12"/>
  <c r="IC31" i="12"/>
  <c r="IC32" i="12"/>
  <c r="IC29" i="12"/>
  <c r="IC30" i="12"/>
  <c r="IC24" i="12"/>
  <c r="IC25" i="12"/>
  <c r="IC26" i="12"/>
  <c r="IC27" i="12"/>
  <c r="IC28" i="12"/>
  <c r="IC18" i="12"/>
  <c r="IC19" i="12"/>
  <c r="IC20" i="12"/>
  <c r="IC21" i="12"/>
  <c r="IC22" i="12"/>
  <c r="IC23" i="12"/>
  <c r="IC4" i="12"/>
  <c r="IC5" i="12"/>
  <c r="IC6" i="12"/>
  <c r="IC7" i="12"/>
  <c r="IC8" i="12"/>
  <c r="IC9" i="12"/>
  <c r="IC10" i="12"/>
  <c r="IC11" i="12"/>
  <c r="IC12" i="12"/>
  <c r="IC13" i="12"/>
  <c r="IC14" i="12"/>
  <c r="IC15" i="12"/>
  <c r="IC16" i="12"/>
  <c r="IC17" i="12"/>
  <c r="ID2" i="12"/>
  <c r="D238" i="19"/>
  <c r="G238" i="19"/>
  <c r="H238" i="19" s="1"/>
  <c r="B239" i="19"/>
  <c r="C238" i="19"/>
  <c r="ID68" i="12" l="1"/>
  <c r="ID69" i="12"/>
  <c r="ID70" i="12"/>
  <c r="ID71" i="12"/>
  <c r="ID72" i="12"/>
  <c r="ID73" i="12"/>
  <c r="ID74" i="12"/>
  <c r="ID75" i="12"/>
  <c r="ID76" i="12"/>
  <c r="ID77" i="12"/>
  <c r="ID78" i="12"/>
  <c r="ID43" i="12"/>
  <c r="ID44" i="12"/>
  <c r="ID45" i="12"/>
  <c r="ID46" i="12"/>
  <c r="ID47" i="12"/>
  <c r="ID48" i="12"/>
  <c r="ID49" i="12"/>
  <c r="ID50" i="12"/>
  <c r="ID51" i="12"/>
  <c r="ID52" i="12"/>
  <c r="ID53" i="12"/>
  <c r="ID54" i="12"/>
  <c r="ID55" i="12"/>
  <c r="ID56" i="12"/>
  <c r="ID57" i="12"/>
  <c r="ID58" i="12"/>
  <c r="ID59" i="12"/>
  <c r="ID60" i="12"/>
  <c r="ID61" i="12"/>
  <c r="ID62" i="12"/>
  <c r="ID63" i="12"/>
  <c r="ID64" i="12"/>
  <c r="ID65" i="12"/>
  <c r="ID66" i="12"/>
  <c r="ID67" i="12"/>
  <c r="ID40" i="12"/>
  <c r="ID41" i="12"/>
  <c r="ID42" i="12"/>
  <c r="ID38" i="12"/>
  <c r="ID39" i="12"/>
  <c r="ID36" i="12"/>
  <c r="ID37" i="12"/>
  <c r="ID33" i="12"/>
  <c r="ID34" i="12"/>
  <c r="ID35" i="12"/>
  <c r="ID31" i="12"/>
  <c r="ID32" i="12"/>
  <c r="ID29" i="12"/>
  <c r="ID30" i="12"/>
  <c r="ID24" i="12"/>
  <c r="ID25" i="12"/>
  <c r="ID26" i="12"/>
  <c r="ID27" i="12"/>
  <c r="ID28" i="12"/>
  <c r="ID18" i="12"/>
  <c r="ID19" i="12"/>
  <c r="ID20" i="12"/>
  <c r="ID21" i="12"/>
  <c r="ID22" i="12"/>
  <c r="ID23" i="12"/>
  <c r="ID4" i="12"/>
  <c r="ID5" i="12"/>
  <c r="ID6" i="12"/>
  <c r="ID7" i="12"/>
  <c r="ID8" i="12"/>
  <c r="ID9" i="12"/>
  <c r="ID10" i="12"/>
  <c r="ID11" i="12"/>
  <c r="ID12" i="12"/>
  <c r="ID13" i="12"/>
  <c r="ID14" i="12"/>
  <c r="ID15" i="12"/>
  <c r="ID16" i="12"/>
  <c r="ID17" i="12"/>
  <c r="IE2" i="12"/>
  <c r="D239" i="19"/>
  <c r="G239" i="19"/>
  <c r="H239" i="19" s="1"/>
  <c r="C239" i="19"/>
  <c r="B240" i="19"/>
  <c r="IE68" i="12" l="1"/>
  <c r="IE69" i="12"/>
  <c r="IE70" i="12"/>
  <c r="IE71" i="12"/>
  <c r="IE72" i="12"/>
  <c r="IE73" i="12"/>
  <c r="IE74" i="12"/>
  <c r="IE75" i="12"/>
  <c r="IE76" i="12"/>
  <c r="IE77" i="12"/>
  <c r="IE78" i="12"/>
  <c r="IE43" i="12"/>
  <c r="IE44" i="12"/>
  <c r="IE45" i="12"/>
  <c r="IE46" i="12"/>
  <c r="IE47" i="12"/>
  <c r="IE48" i="12"/>
  <c r="IE49" i="12"/>
  <c r="IE50" i="12"/>
  <c r="IE51" i="12"/>
  <c r="IE52" i="12"/>
  <c r="IE53" i="12"/>
  <c r="IE54" i="12"/>
  <c r="IE55" i="12"/>
  <c r="IE56" i="12"/>
  <c r="IE57" i="12"/>
  <c r="IE58" i="12"/>
  <c r="IE59" i="12"/>
  <c r="IE60" i="12"/>
  <c r="IE61" i="12"/>
  <c r="IE62" i="12"/>
  <c r="IE63" i="12"/>
  <c r="IE64" i="12"/>
  <c r="IE65" i="12"/>
  <c r="IE66" i="12"/>
  <c r="IE67" i="12"/>
  <c r="IE40" i="12"/>
  <c r="IE42" i="12"/>
  <c r="IE41" i="12"/>
  <c r="IE38" i="12"/>
  <c r="IE39" i="12"/>
  <c r="IE36" i="12"/>
  <c r="IE37" i="12"/>
  <c r="IE33" i="12"/>
  <c r="IE34" i="12"/>
  <c r="IE35" i="12"/>
  <c r="IE31" i="12"/>
  <c r="IE32" i="12"/>
  <c r="IE29" i="12"/>
  <c r="IE30" i="12"/>
  <c r="IE24" i="12"/>
  <c r="IE25" i="12"/>
  <c r="IE26" i="12"/>
  <c r="IE27" i="12"/>
  <c r="IE28" i="12"/>
  <c r="IE18" i="12"/>
  <c r="IE19" i="12"/>
  <c r="IE20" i="12"/>
  <c r="IE21" i="12"/>
  <c r="IE22" i="12"/>
  <c r="IE23" i="12"/>
  <c r="IE4" i="12"/>
  <c r="IE5" i="12"/>
  <c r="IE6" i="12"/>
  <c r="IE7" i="12"/>
  <c r="IE8" i="12"/>
  <c r="IE9" i="12"/>
  <c r="IE10" i="12"/>
  <c r="IE11" i="12"/>
  <c r="IE12" i="12"/>
  <c r="IE13" i="12"/>
  <c r="IE14" i="12"/>
  <c r="IE15" i="12"/>
  <c r="IE16" i="12"/>
  <c r="IE17" i="12"/>
  <c r="IF2" i="12"/>
  <c r="D240" i="19"/>
  <c r="G240" i="19"/>
  <c r="H240" i="19" s="1"/>
  <c r="B241" i="19"/>
  <c r="C240" i="19"/>
  <c r="IF68" i="12" l="1"/>
  <c r="IF69" i="12"/>
  <c r="IF70" i="12"/>
  <c r="IF71" i="12"/>
  <c r="IF72" i="12"/>
  <c r="IF73" i="12"/>
  <c r="IF74" i="12"/>
  <c r="IF75" i="12"/>
  <c r="IF76" i="12"/>
  <c r="IF77" i="12"/>
  <c r="IF78" i="12"/>
  <c r="IF43" i="12"/>
  <c r="IF44" i="12"/>
  <c r="IF45" i="12"/>
  <c r="IF46" i="12"/>
  <c r="IF47" i="12"/>
  <c r="IF48" i="12"/>
  <c r="IF49" i="12"/>
  <c r="IF50" i="12"/>
  <c r="IF51" i="12"/>
  <c r="IF52" i="12"/>
  <c r="IF53" i="12"/>
  <c r="IF54" i="12"/>
  <c r="IF55" i="12"/>
  <c r="IF56" i="12"/>
  <c r="IF57" i="12"/>
  <c r="IF58" i="12"/>
  <c r="IF59" i="12"/>
  <c r="IF60" i="12"/>
  <c r="IF61" i="12"/>
  <c r="IF62" i="12"/>
  <c r="IF63" i="12"/>
  <c r="IF64" i="12"/>
  <c r="IF65" i="12"/>
  <c r="IF66" i="12"/>
  <c r="IF67" i="12"/>
  <c r="IF40" i="12"/>
  <c r="IF42" i="12"/>
  <c r="IF41" i="12"/>
  <c r="IF38" i="12"/>
  <c r="IF39" i="12"/>
  <c r="IF36" i="12"/>
  <c r="IF37" i="12"/>
  <c r="IF33" i="12"/>
  <c r="IF34" i="12"/>
  <c r="IF35" i="12"/>
  <c r="IF31" i="12"/>
  <c r="IF32" i="12"/>
  <c r="IF29" i="12"/>
  <c r="IF30" i="12"/>
  <c r="IF24" i="12"/>
  <c r="IF25" i="12"/>
  <c r="IF26" i="12"/>
  <c r="IF27" i="12"/>
  <c r="IF28" i="12"/>
  <c r="IF18" i="12"/>
  <c r="IF19" i="12"/>
  <c r="IF20" i="12"/>
  <c r="IF21" i="12"/>
  <c r="IF22" i="12"/>
  <c r="IF23" i="12"/>
  <c r="IF4" i="12"/>
  <c r="IF5" i="12"/>
  <c r="IF6" i="12"/>
  <c r="IF7" i="12"/>
  <c r="IF8" i="12"/>
  <c r="IF9" i="12"/>
  <c r="IF10" i="12"/>
  <c r="IF11" i="12"/>
  <c r="IF12" i="12"/>
  <c r="IF13" i="12"/>
  <c r="IF14" i="12"/>
  <c r="IF15" i="12"/>
  <c r="IF16" i="12"/>
  <c r="IF17" i="12"/>
  <c r="IG2" i="12"/>
  <c r="D241" i="19"/>
  <c r="C241" i="19"/>
  <c r="B242" i="19"/>
  <c r="G241" i="19"/>
  <c r="H241" i="19" s="1"/>
  <c r="IG68" i="12" l="1"/>
  <c r="IG69" i="12"/>
  <c r="IG70" i="12"/>
  <c r="IG71" i="12"/>
  <c r="IG72" i="12"/>
  <c r="IG73" i="12"/>
  <c r="IG74" i="12"/>
  <c r="IG75" i="12"/>
  <c r="IG76" i="12"/>
  <c r="IG77" i="12"/>
  <c r="IG78" i="12"/>
  <c r="IG43" i="12"/>
  <c r="IG44" i="12"/>
  <c r="IG45" i="12"/>
  <c r="IG46" i="12"/>
  <c r="IG47" i="12"/>
  <c r="IG48" i="12"/>
  <c r="IG49" i="12"/>
  <c r="IG50" i="12"/>
  <c r="IG51" i="12"/>
  <c r="IG52" i="12"/>
  <c r="IG53" i="12"/>
  <c r="IG54" i="12"/>
  <c r="IG55" i="12"/>
  <c r="IG56" i="12"/>
  <c r="IG57" i="12"/>
  <c r="IG58" i="12"/>
  <c r="IG59" i="12"/>
  <c r="IG60" i="12"/>
  <c r="IG61" i="12"/>
  <c r="IG62" i="12"/>
  <c r="IG63" i="12"/>
  <c r="IG64" i="12"/>
  <c r="IG65" i="12"/>
  <c r="IG66" i="12"/>
  <c r="IG67" i="12"/>
  <c r="IG40" i="12"/>
  <c r="IG42" i="12"/>
  <c r="IG41" i="12"/>
  <c r="IG38" i="12"/>
  <c r="IG39" i="12"/>
  <c r="IG36" i="12"/>
  <c r="IG37" i="12"/>
  <c r="IG33" i="12"/>
  <c r="IG34" i="12"/>
  <c r="IG35" i="12"/>
  <c r="IG31" i="12"/>
  <c r="IG32" i="12"/>
  <c r="IG29" i="12"/>
  <c r="IG30" i="12"/>
  <c r="IG24" i="12"/>
  <c r="IG25" i="12"/>
  <c r="IG26" i="12"/>
  <c r="IG27" i="12"/>
  <c r="IG28" i="12"/>
  <c r="IG18" i="12"/>
  <c r="IG19" i="12"/>
  <c r="IG20" i="12"/>
  <c r="IG21" i="12"/>
  <c r="IG22" i="12"/>
  <c r="IG23" i="12"/>
  <c r="IG4" i="12"/>
  <c r="IG5" i="12"/>
  <c r="IG6" i="12"/>
  <c r="IG7" i="12"/>
  <c r="IG8" i="12"/>
  <c r="IG9" i="12"/>
  <c r="IG10" i="12"/>
  <c r="IG11" i="12"/>
  <c r="IG12" i="12"/>
  <c r="IG13" i="12"/>
  <c r="IG14" i="12"/>
  <c r="IG15" i="12"/>
  <c r="IG16" i="12"/>
  <c r="IG17" i="12"/>
  <c r="IH2" i="12"/>
  <c r="D242" i="19"/>
  <c r="G242" i="19"/>
  <c r="H242" i="19" s="1"/>
  <c r="B243" i="19"/>
  <c r="C242" i="19"/>
  <c r="IH68" i="12" l="1"/>
  <c r="IH69" i="12"/>
  <c r="IH70" i="12"/>
  <c r="IH71" i="12"/>
  <c r="IH72" i="12"/>
  <c r="IH73" i="12"/>
  <c r="IH74" i="12"/>
  <c r="IH75" i="12"/>
  <c r="IH76" i="12"/>
  <c r="IH77" i="12"/>
  <c r="IH78" i="12"/>
  <c r="IH43" i="12"/>
  <c r="IH44" i="12"/>
  <c r="IH45" i="12"/>
  <c r="IH46" i="12"/>
  <c r="IH47" i="12"/>
  <c r="IH48" i="12"/>
  <c r="IH49" i="12"/>
  <c r="IH50" i="12"/>
  <c r="IH51" i="12"/>
  <c r="IH52" i="12"/>
  <c r="IH53" i="12"/>
  <c r="IH54" i="12"/>
  <c r="IH55" i="12"/>
  <c r="IH56" i="12"/>
  <c r="IH57" i="12"/>
  <c r="IH58" i="12"/>
  <c r="IH59" i="12"/>
  <c r="IH60" i="12"/>
  <c r="IH61" i="12"/>
  <c r="IH62" i="12"/>
  <c r="IH63" i="12"/>
  <c r="IH64" i="12"/>
  <c r="IH65" i="12"/>
  <c r="IH66" i="12"/>
  <c r="IH67" i="12"/>
  <c r="IH40" i="12"/>
  <c r="IH42" i="12"/>
  <c r="IH41" i="12"/>
  <c r="IH38" i="12"/>
  <c r="IH39" i="12"/>
  <c r="IH36" i="12"/>
  <c r="IH37" i="12"/>
  <c r="IH33" i="12"/>
  <c r="IH34" i="12"/>
  <c r="IH35" i="12"/>
  <c r="IH31" i="12"/>
  <c r="IH32" i="12"/>
  <c r="IH29" i="12"/>
  <c r="IH30" i="12"/>
  <c r="IH24" i="12"/>
  <c r="IH25" i="12"/>
  <c r="IH26" i="12"/>
  <c r="IH27" i="12"/>
  <c r="IH28" i="12"/>
  <c r="IH18" i="12"/>
  <c r="IH19" i="12"/>
  <c r="IH20" i="12"/>
  <c r="IH21" i="12"/>
  <c r="IH22" i="12"/>
  <c r="IH23" i="12"/>
  <c r="IH4" i="12"/>
  <c r="IH5" i="12"/>
  <c r="IH6" i="12"/>
  <c r="IH7" i="12"/>
  <c r="IH8" i="12"/>
  <c r="IH9" i="12"/>
  <c r="IH10" i="12"/>
  <c r="IH11" i="12"/>
  <c r="IH12" i="12"/>
  <c r="IH13" i="12"/>
  <c r="IH14" i="12"/>
  <c r="IH15" i="12"/>
  <c r="IH16" i="12"/>
  <c r="IH17" i="12"/>
  <c r="II2" i="12"/>
  <c r="D243" i="19"/>
  <c r="G243" i="19"/>
  <c r="H243" i="19" s="1"/>
  <c r="C243" i="19"/>
  <c r="B244" i="19"/>
  <c r="II68" i="12" l="1"/>
  <c r="II69" i="12"/>
  <c r="II70" i="12"/>
  <c r="II71" i="12"/>
  <c r="II72" i="12"/>
  <c r="II73" i="12"/>
  <c r="II74" i="12"/>
  <c r="II75" i="12"/>
  <c r="II76" i="12"/>
  <c r="II77" i="12"/>
  <c r="II78" i="12"/>
  <c r="II43" i="12"/>
  <c r="II44" i="12"/>
  <c r="II45" i="12"/>
  <c r="II46" i="12"/>
  <c r="II47" i="12"/>
  <c r="II48" i="12"/>
  <c r="II49" i="12"/>
  <c r="II50" i="12"/>
  <c r="II51" i="12"/>
  <c r="II52" i="12"/>
  <c r="II53" i="12"/>
  <c r="II54" i="12"/>
  <c r="II55" i="12"/>
  <c r="II56" i="12"/>
  <c r="II57" i="12"/>
  <c r="II58" i="12"/>
  <c r="II59" i="12"/>
  <c r="II60" i="12"/>
  <c r="II61" i="12"/>
  <c r="II62" i="12"/>
  <c r="II63" i="12"/>
  <c r="II64" i="12"/>
  <c r="II65" i="12"/>
  <c r="II66" i="12"/>
  <c r="II67" i="12"/>
  <c r="II40" i="12"/>
  <c r="II42" i="12"/>
  <c r="II41" i="12"/>
  <c r="II38" i="12"/>
  <c r="II39" i="12"/>
  <c r="II36" i="12"/>
  <c r="II37" i="12"/>
  <c r="II33" i="12"/>
  <c r="II34" i="12"/>
  <c r="II35" i="12"/>
  <c r="II31" i="12"/>
  <c r="II32" i="12"/>
  <c r="II29" i="12"/>
  <c r="II30" i="12"/>
  <c r="II24" i="12"/>
  <c r="II25" i="12"/>
  <c r="II26" i="12"/>
  <c r="II27" i="12"/>
  <c r="II28" i="12"/>
  <c r="II18" i="12"/>
  <c r="II19" i="12"/>
  <c r="II20" i="12"/>
  <c r="II21" i="12"/>
  <c r="II22" i="12"/>
  <c r="II23" i="12"/>
  <c r="II4" i="12"/>
  <c r="II5" i="12"/>
  <c r="II6" i="12"/>
  <c r="II7" i="12"/>
  <c r="II8" i="12"/>
  <c r="II9" i="12"/>
  <c r="II10" i="12"/>
  <c r="II11" i="12"/>
  <c r="II12" i="12"/>
  <c r="II13" i="12"/>
  <c r="II14" i="12"/>
  <c r="II15" i="12"/>
  <c r="II16" i="12"/>
  <c r="II17" i="12"/>
  <c r="IJ2" i="12"/>
  <c r="D244" i="19"/>
  <c r="G244" i="19"/>
  <c r="H244" i="19" s="1"/>
  <c r="C244" i="19"/>
  <c r="B245" i="19"/>
  <c r="IJ68" i="12" l="1"/>
  <c r="IJ69" i="12"/>
  <c r="IJ70" i="12"/>
  <c r="IJ71" i="12"/>
  <c r="IJ72" i="12"/>
  <c r="IJ73" i="12"/>
  <c r="IJ74" i="12"/>
  <c r="IJ75" i="12"/>
  <c r="IJ76" i="12"/>
  <c r="IJ77" i="12"/>
  <c r="IJ78" i="12"/>
  <c r="IJ43" i="12"/>
  <c r="IJ44" i="12"/>
  <c r="IJ45" i="12"/>
  <c r="IJ46" i="12"/>
  <c r="IJ47" i="12"/>
  <c r="IJ48" i="12"/>
  <c r="IJ49" i="12"/>
  <c r="IJ50" i="12"/>
  <c r="IJ51" i="12"/>
  <c r="IJ52" i="12"/>
  <c r="IJ53" i="12"/>
  <c r="IJ54" i="12"/>
  <c r="IJ55" i="12"/>
  <c r="IJ56" i="12"/>
  <c r="IJ57" i="12"/>
  <c r="IJ58" i="12"/>
  <c r="IJ59" i="12"/>
  <c r="IJ60" i="12"/>
  <c r="IJ61" i="12"/>
  <c r="IJ62" i="12"/>
  <c r="IJ63" i="12"/>
  <c r="IJ64" i="12"/>
  <c r="IJ65" i="12"/>
  <c r="IJ66" i="12"/>
  <c r="IJ67" i="12"/>
  <c r="IJ40" i="12"/>
  <c r="IJ42" i="12"/>
  <c r="IJ41" i="12"/>
  <c r="IJ38" i="12"/>
  <c r="IJ39" i="12"/>
  <c r="IJ36" i="12"/>
  <c r="IJ37" i="12"/>
  <c r="IJ33" i="12"/>
  <c r="IJ34" i="12"/>
  <c r="IJ35" i="12"/>
  <c r="IJ31" i="12"/>
  <c r="IJ32" i="12"/>
  <c r="IJ29" i="12"/>
  <c r="IJ30" i="12"/>
  <c r="IJ24" i="12"/>
  <c r="IJ25" i="12"/>
  <c r="IJ26" i="12"/>
  <c r="IJ27" i="12"/>
  <c r="IJ28" i="12"/>
  <c r="IJ18" i="12"/>
  <c r="IJ19" i="12"/>
  <c r="IJ20" i="12"/>
  <c r="IJ21" i="12"/>
  <c r="IJ22" i="12"/>
  <c r="IJ23" i="12"/>
  <c r="IJ4" i="12"/>
  <c r="IJ5" i="12"/>
  <c r="IJ6" i="12"/>
  <c r="IJ7" i="12"/>
  <c r="IJ8" i="12"/>
  <c r="IJ9" i="12"/>
  <c r="IJ10" i="12"/>
  <c r="IJ11" i="12"/>
  <c r="IJ12" i="12"/>
  <c r="IJ13" i="12"/>
  <c r="IJ14" i="12"/>
  <c r="IJ15" i="12"/>
  <c r="IJ16" i="12"/>
  <c r="IJ17" i="12"/>
  <c r="IK2" i="12"/>
  <c r="G245" i="19"/>
  <c r="H245" i="19" s="1"/>
  <c r="D245" i="19"/>
  <c r="B246" i="19"/>
  <c r="C245" i="19"/>
  <c r="IK68" i="12" l="1"/>
  <c r="IK69" i="12"/>
  <c r="IK70" i="12"/>
  <c r="IK71" i="12"/>
  <c r="IK72" i="12"/>
  <c r="IK73" i="12"/>
  <c r="IK74" i="12"/>
  <c r="IK75" i="12"/>
  <c r="IK76" i="12"/>
  <c r="IK77" i="12"/>
  <c r="IK78" i="12"/>
  <c r="IK43" i="12"/>
  <c r="IK44" i="12"/>
  <c r="IK45" i="12"/>
  <c r="IK46" i="12"/>
  <c r="IK47" i="12"/>
  <c r="IK48" i="12"/>
  <c r="IK49" i="12"/>
  <c r="IK50" i="12"/>
  <c r="IK51" i="12"/>
  <c r="IK52" i="12"/>
  <c r="IK53" i="12"/>
  <c r="IK54" i="12"/>
  <c r="IK55" i="12"/>
  <c r="IK56" i="12"/>
  <c r="IK57" i="12"/>
  <c r="IK58" i="12"/>
  <c r="IK59" i="12"/>
  <c r="IK60" i="12"/>
  <c r="IK61" i="12"/>
  <c r="IK62" i="12"/>
  <c r="IK63" i="12"/>
  <c r="IK64" i="12"/>
  <c r="IK65" i="12"/>
  <c r="IK66" i="12"/>
  <c r="IK67" i="12"/>
  <c r="IK40" i="12"/>
  <c r="IK41" i="12"/>
  <c r="IK42" i="12"/>
  <c r="IK38" i="12"/>
  <c r="IK39" i="12"/>
  <c r="IK36" i="12"/>
  <c r="IK37" i="12"/>
  <c r="IK33" i="12"/>
  <c r="IK34" i="12"/>
  <c r="IK35" i="12"/>
  <c r="IK31" i="12"/>
  <c r="IK32" i="12"/>
  <c r="IK29" i="12"/>
  <c r="IK30" i="12"/>
  <c r="IK24" i="12"/>
  <c r="IK25" i="12"/>
  <c r="IK26" i="12"/>
  <c r="IK27" i="12"/>
  <c r="IK28" i="12"/>
  <c r="IK18" i="12"/>
  <c r="IK19" i="12"/>
  <c r="IK20" i="12"/>
  <c r="IK21" i="12"/>
  <c r="IK22" i="12"/>
  <c r="IK23" i="12"/>
  <c r="IK4" i="12"/>
  <c r="IK5" i="12"/>
  <c r="IK6" i="12"/>
  <c r="IK7" i="12"/>
  <c r="IK8" i="12"/>
  <c r="IK9" i="12"/>
  <c r="IK10" i="12"/>
  <c r="IK11" i="12"/>
  <c r="IK12" i="12"/>
  <c r="IK13" i="12"/>
  <c r="IK14" i="12"/>
  <c r="IK15" i="12"/>
  <c r="IK16" i="12"/>
  <c r="IK17" i="12"/>
  <c r="IL2" i="12"/>
  <c r="G246" i="19"/>
  <c r="H246" i="19" s="1"/>
  <c r="D246" i="19"/>
  <c r="B247" i="19"/>
  <c r="C246" i="19"/>
  <c r="IL68" i="12" l="1"/>
  <c r="IL69" i="12"/>
  <c r="IL70" i="12"/>
  <c r="IL71" i="12"/>
  <c r="IL72" i="12"/>
  <c r="IL73" i="12"/>
  <c r="IL74" i="12"/>
  <c r="IL75" i="12"/>
  <c r="IL76" i="12"/>
  <c r="IL77" i="12"/>
  <c r="IL78" i="12"/>
  <c r="IL43" i="12"/>
  <c r="IL44" i="12"/>
  <c r="IL45" i="12"/>
  <c r="IL46" i="12"/>
  <c r="IL47" i="12"/>
  <c r="IL48" i="12"/>
  <c r="IL49" i="12"/>
  <c r="IL50" i="12"/>
  <c r="IL51" i="12"/>
  <c r="IL52" i="12"/>
  <c r="IL53" i="12"/>
  <c r="IL54" i="12"/>
  <c r="IL55" i="12"/>
  <c r="IL56" i="12"/>
  <c r="IL57" i="12"/>
  <c r="IL58" i="12"/>
  <c r="IL59" i="12"/>
  <c r="IL60" i="12"/>
  <c r="IL61" i="12"/>
  <c r="IL62" i="12"/>
  <c r="IL63" i="12"/>
  <c r="IL64" i="12"/>
  <c r="IL65" i="12"/>
  <c r="IL66" i="12"/>
  <c r="IL67" i="12"/>
  <c r="IL40" i="12"/>
  <c r="IL42" i="12"/>
  <c r="IL41" i="12"/>
  <c r="IL38" i="12"/>
  <c r="IL39" i="12"/>
  <c r="IL36" i="12"/>
  <c r="IL37" i="12"/>
  <c r="IL33" i="12"/>
  <c r="IL34" i="12"/>
  <c r="IL35" i="12"/>
  <c r="IL31" i="12"/>
  <c r="IL32" i="12"/>
  <c r="IL29" i="12"/>
  <c r="IL30" i="12"/>
  <c r="IL24" i="12"/>
  <c r="IL25" i="12"/>
  <c r="IL26" i="12"/>
  <c r="IL27" i="12"/>
  <c r="IL28" i="12"/>
  <c r="IL18" i="12"/>
  <c r="IL19" i="12"/>
  <c r="IL20" i="12"/>
  <c r="IL21" i="12"/>
  <c r="IL22" i="12"/>
  <c r="IL23" i="12"/>
  <c r="IL4" i="12"/>
  <c r="IL5" i="12"/>
  <c r="IL6" i="12"/>
  <c r="IL7" i="12"/>
  <c r="IL8" i="12"/>
  <c r="IL9" i="12"/>
  <c r="IL10" i="12"/>
  <c r="IL11" i="12"/>
  <c r="IL12" i="12"/>
  <c r="IL13" i="12"/>
  <c r="IL14" i="12"/>
  <c r="IL15" i="12"/>
  <c r="IL16" i="12"/>
  <c r="IL17" i="12"/>
  <c r="IM2" i="12"/>
  <c r="G247" i="19"/>
  <c r="H247" i="19" s="1"/>
  <c r="D247" i="19"/>
  <c r="B248" i="19"/>
  <c r="C247" i="19"/>
  <c r="IM68" i="12" l="1"/>
  <c r="IM69" i="12"/>
  <c r="IM70" i="12"/>
  <c r="IM71" i="12"/>
  <c r="IM72" i="12"/>
  <c r="IM73" i="12"/>
  <c r="IM74" i="12"/>
  <c r="IM75" i="12"/>
  <c r="IM76" i="12"/>
  <c r="IM77" i="12"/>
  <c r="IM78" i="12"/>
  <c r="IM43" i="12"/>
  <c r="IM44" i="12"/>
  <c r="IM45" i="12"/>
  <c r="IM46" i="12"/>
  <c r="IM47" i="12"/>
  <c r="IM48" i="12"/>
  <c r="IM49" i="12"/>
  <c r="IM50" i="12"/>
  <c r="IM51" i="12"/>
  <c r="IM52" i="12"/>
  <c r="IM53" i="12"/>
  <c r="IM54" i="12"/>
  <c r="IM55" i="12"/>
  <c r="IM56" i="12"/>
  <c r="IM57" i="12"/>
  <c r="IM58" i="12"/>
  <c r="IM59" i="12"/>
  <c r="IM60" i="12"/>
  <c r="IM61" i="12"/>
  <c r="IM62" i="12"/>
  <c r="IM63" i="12"/>
  <c r="IM64" i="12"/>
  <c r="IM65" i="12"/>
  <c r="IM66" i="12"/>
  <c r="IM67" i="12"/>
  <c r="IM40" i="12"/>
  <c r="IM42" i="12"/>
  <c r="IM41" i="12"/>
  <c r="IM38" i="12"/>
  <c r="IM39" i="12"/>
  <c r="IM36" i="12"/>
  <c r="IM37" i="12"/>
  <c r="IM33" i="12"/>
  <c r="IM34" i="12"/>
  <c r="IM35" i="12"/>
  <c r="IM31" i="12"/>
  <c r="IM32" i="12"/>
  <c r="IM29" i="12"/>
  <c r="IM30" i="12"/>
  <c r="IM24" i="12"/>
  <c r="IM25" i="12"/>
  <c r="IM26" i="12"/>
  <c r="IM27" i="12"/>
  <c r="IM28" i="12"/>
  <c r="IM18" i="12"/>
  <c r="IM19" i="12"/>
  <c r="IM20" i="12"/>
  <c r="IM21" i="12"/>
  <c r="IM22" i="12"/>
  <c r="IM23" i="12"/>
  <c r="IM4" i="12"/>
  <c r="IM5" i="12"/>
  <c r="IM6" i="12"/>
  <c r="IM7" i="12"/>
  <c r="IM8" i="12"/>
  <c r="IM9" i="12"/>
  <c r="IM10" i="12"/>
  <c r="IM11" i="12"/>
  <c r="IM12" i="12"/>
  <c r="IM13" i="12"/>
  <c r="IM14" i="12"/>
  <c r="IM15" i="12"/>
  <c r="IM16" i="12"/>
  <c r="IM17" i="12"/>
  <c r="IN2" i="12"/>
  <c r="G248" i="19"/>
  <c r="H248" i="19" s="1"/>
  <c r="D248" i="19"/>
  <c r="C248" i="19"/>
  <c r="B249" i="19"/>
  <c r="IN68" i="12" l="1"/>
  <c r="IN69" i="12"/>
  <c r="IN70" i="12"/>
  <c r="IN71" i="12"/>
  <c r="IN72" i="12"/>
  <c r="IN73" i="12"/>
  <c r="IN74" i="12"/>
  <c r="IN75" i="12"/>
  <c r="IN76" i="12"/>
  <c r="IN77" i="12"/>
  <c r="IN78" i="12"/>
  <c r="IN43" i="12"/>
  <c r="IN44" i="12"/>
  <c r="IN45" i="12"/>
  <c r="IN46" i="12"/>
  <c r="IN47" i="12"/>
  <c r="IN48" i="12"/>
  <c r="IN49" i="12"/>
  <c r="IN50" i="12"/>
  <c r="IN51" i="12"/>
  <c r="IN52" i="12"/>
  <c r="IN53" i="12"/>
  <c r="IN54" i="12"/>
  <c r="IN55" i="12"/>
  <c r="IN56" i="12"/>
  <c r="IN57" i="12"/>
  <c r="IN58" i="12"/>
  <c r="IN59" i="12"/>
  <c r="IN60" i="12"/>
  <c r="IN61" i="12"/>
  <c r="IN62" i="12"/>
  <c r="IN63" i="12"/>
  <c r="IN64" i="12"/>
  <c r="IN65" i="12"/>
  <c r="IN66" i="12"/>
  <c r="IN67" i="12"/>
  <c r="IN40" i="12"/>
  <c r="IN41" i="12"/>
  <c r="IN42" i="12"/>
  <c r="IN38" i="12"/>
  <c r="IN39" i="12"/>
  <c r="IN36" i="12"/>
  <c r="IN37" i="12"/>
  <c r="IN33" i="12"/>
  <c r="IN34" i="12"/>
  <c r="IN35" i="12"/>
  <c r="IN31" i="12"/>
  <c r="IN32" i="12"/>
  <c r="IN29" i="12"/>
  <c r="IN30" i="12"/>
  <c r="IN24" i="12"/>
  <c r="IN25" i="12"/>
  <c r="IN26" i="12"/>
  <c r="IN27" i="12"/>
  <c r="IN28" i="12"/>
  <c r="IN18" i="12"/>
  <c r="IN19" i="12"/>
  <c r="IN20" i="12"/>
  <c r="IN21" i="12"/>
  <c r="IN22" i="12"/>
  <c r="IN23" i="12"/>
  <c r="IN4" i="12"/>
  <c r="IN5" i="12"/>
  <c r="IN6" i="12"/>
  <c r="IN7" i="12"/>
  <c r="IN8" i="12"/>
  <c r="IN9" i="12"/>
  <c r="IN10" i="12"/>
  <c r="IN11" i="12"/>
  <c r="IN12" i="12"/>
  <c r="IN13" i="12"/>
  <c r="IN14" i="12"/>
  <c r="IN15" i="12"/>
  <c r="IN16" i="12"/>
  <c r="IN17" i="12"/>
  <c r="IO2" i="12"/>
  <c r="G249" i="19"/>
  <c r="H249" i="19" s="1"/>
  <c r="D249" i="19"/>
  <c r="C249" i="19"/>
  <c r="B250" i="19"/>
  <c r="IO68" i="12" l="1"/>
  <c r="IO69" i="12"/>
  <c r="IO70" i="12"/>
  <c r="IO71" i="12"/>
  <c r="IO72" i="12"/>
  <c r="IO73" i="12"/>
  <c r="IO74" i="12"/>
  <c r="IO75" i="12"/>
  <c r="IO76" i="12"/>
  <c r="IO77" i="12"/>
  <c r="IO78" i="12"/>
  <c r="IO43" i="12"/>
  <c r="IO44" i="12"/>
  <c r="IO45" i="12"/>
  <c r="IO46" i="12"/>
  <c r="IO47" i="12"/>
  <c r="IO48" i="12"/>
  <c r="IO49" i="12"/>
  <c r="IO50" i="12"/>
  <c r="IO51" i="12"/>
  <c r="IO52" i="12"/>
  <c r="IO53" i="12"/>
  <c r="IO54" i="12"/>
  <c r="IO55" i="12"/>
  <c r="IO56" i="12"/>
  <c r="IO57" i="12"/>
  <c r="IO58" i="12"/>
  <c r="IO59" i="12"/>
  <c r="IO60" i="12"/>
  <c r="IO61" i="12"/>
  <c r="IO62" i="12"/>
  <c r="IO63" i="12"/>
  <c r="IO64" i="12"/>
  <c r="IO65" i="12"/>
  <c r="IO66" i="12"/>
  <c r="IO67" i="12"/>
  <c r="IO40" i="12"/>
  <c r="IO42" i="12"/>
  <c r="IO41" i="12"/>
  <c r="IO38" i="12"/>
  <c r="IO39" i="12"/>
  <c r="IO36" i="12"/>
  <c r="IO37" i="12"/>
  <c r="IO33" i="12"/>
  <c r="IO34" i="12"/>
  <c r="IO35" i="12"/>
  <c r="IO31" i="12"/>
  <c r="IO32" i="12"/>
  <c r="IO29" i="12"/>
  <c r="IO30" i="12"/>
  <c r="IO24" i="12"/>
  <c r="IO25" i="12"/>
  <c r="IO26" i="12"/>
  <c r="IO27" i="12"/>
  <c r="IO28" i="12"/>
  <c r="IO18" i="12"/>
  <c r="IO19" i="12"/>
  <c r="IO20" i="12"/>
  <c r="IO21" i="12"/>
  <c r="IO22" i="12"/>
  <c r="IO23" i="12"/>
  <c r="IO4" i="12"/>
  <c r="IO5" i="12"/>
  <c r="IO6" i="12"/>
  <c r="IO7" i="12"/>
  <c r="IO8" i="12"/>
  <c r="IO9" i="12"/>
  <c r="IO10" i="12"/>
  <c r="IO11" i="12"/>
  <c r="IO12" i="12"/>
  <c r="IO13" i="12"/>
  <c r="IO14" i="12"/>
  <c r="IO15" i="12"/>
  <c r="IO16" i="12"/>
  <c r="IO17" i="12"/>
  <c r="IP2" i="12"/>
  <c r="G250" i="19"/>
  <c r="H250" i="19" s="1"/>
  <c r="D250" i="19"/>
  <c r="C250" i="19"/>
  <c r="B251" i="19"/>
  <c r="IP68" i="12" l="1"/>
  <c r="IP69" i="12"/>
  <c r="IP70" i="12"/>
  <c r="IP71" i="12"/>
  <c r="IP72" i="12"/>
  <c r="IP73" i="12"/>
  <c r="IP74" i="12"/>
  <c r="IP75" i="12"/>
  <c r="IP76" i="12"/>
  <c r="IP77" i="12"/>
  <c r="IP78" i="12"/>
  <c r="IP43" i="12"/>
  <c r="IP44" i="12"/>
  <c r="IP45" i="12"/>
  <c r="IP46" i="12"/>
  <c r="IP47" i="12"/>
  <c r="IP48" i="12"/>
  <c r="IP49" i="12"/>
  <c r="IP50" i="12"/>
  <c r="IP51" i="12"/>
  <c r="IP52" i="12"/>
  <c r="IP53" i="12"/>
  <c r="IP54" i="12"/>
  <c r="IP55" i="12"/>
  <c r="IP56" i="12"/>
  <c r="IP57" i="12"/>
  <c r="IP58" i="12"/>
  <c r="IP59" i="12"/>
  <c r="IP60" i="12"/>
  <c r="IP61" i="12"/>
  <c r="IP62" i="12"/>
  <c r="IP63" i="12"/>
  <c r="IP64" i="12"/>
  <c r="IP65" i="12"/>
  <c r="IP66" i="12"/>
  <c r="IP67" i="12"/>
  <c r="IP40" i="12"/>
  <c r="IP42" i="12"/>
  <c r="IP41" i="12"/>
  <c r="IP38" i="12"/>
  <c r="IP39" i="12"/>
  <c r="IP36" i="12"/>
  <c r="IP37" i="12"/>
  <c r="IP33" i="12"/>
  <c r="IP34" i="12"/>
  <c r="IP35" i="12"/>
  <c r="IP31" i="12"/>
  <c r="IP32" i="12"/>
  <c r="IP29" i="12"/>
  <c r="IP30" i="12"/>
  <c r="IP24" i="12"/>
  <c r="IP25" i="12"/>
  <c r="IP26" i="12"/>
  <c r="IP27" i="12"/>
  <c r="IP28" i="12"/>
  <c r="IP18" i="12"/>
  <c r="IP19" i="12"/>
  <c r="IP20" i="12"/>
  <c r="IP21" i="12"/>
  <c r="IP22" i="12"/>
  <c r="IP23" i="12"/>
  <c r="IP4" i="12"/>
  <c r="IP5" i="12"/>
  <c r="IP6" i="12"/>
  <c r="IP7" i="12"/>
  <c r="IP8" i="12"/>
  <c r="IP9" i="12"/>
  <c r="IP10" i="12"/>
  <c r="IP11" i="12"/>
  <c r="IP12" i="12"/>
  <c r="IP13" i="12"/>
  <c r="IP14" i="12"/>
  <c r="IP15" i="12"/>
  <c r="IP16" i="12"/>
  <c r="IP17" i="12"/>
  <c r="IQ2" i="12"/>
  <c r="G251" i="19"/>
  <c r="H251" i="19" s="1"/>
  <c r="D251" i="19"/>
  <c r="C251" i="19"/>
  <c r="B252" i="19"/>
  <c r="IQ68" i="12" l="1"/>
  <c r="IQ69" i="12"/>
  <c r="IQ70" i="12"/>
  <c r="IQ71" i="12"/>
  <c r="IQ72" i="12"/>
  <c r="IQ73" i="12"/>
  <c r="IQ74" i="12"/>
  <c r="IQ75" i="12"/>
  <c r="IQ76" i="12"/>
  <c r="IQ77" i="12"/>
  <c r="IQ78" i="12"/>
  <c r="IQ43" i="12"/>
  <c r="IQ44" i="12"/>
  <c r="IQ45" i="12"/>
  <c r="IQ46" i="12"/>
  <c r="IQ47" i="12"/>
  <c r="IQ48" i="12"/>
  <c r="IQ49" i="12"/>
  <c r="IQ50" i="12"/>
  <c r="IQ51" i="12"/>
  <c r="IQ52" i="12"/>
  <c r="IQ53" i="12"/>
  <c r="IQ54" i="12"/>
  <c r="IQ55" i="12"/>
  <c r="IQ56" i="12"/>
  <c r="IQ57" i="12"/>
  <c r="IQ58" i="12"/>
  <c r="IQ59" i="12"/>
  <c r="IQ60" i="12"/>
  <c r="IQ61" i="12"/>
  <c r="IQ62" i="12"/>
  <c r="IQ63" i="12"/>
  <c r="IQ64" i="12"/>
  <c r="IQ65" i="12"/>
  <c r="IQ66" i="12"/>
  <c r="IQ67" i="12"/>
  <c r="IQ40" i="12"/>
  <c r="IQ41" i="12"/>
  <c r="IQ42" i="12"/>
  <c r="IQ38" i="12"/>
  <c r="IQ39" i="12"/>
  <c r="IQ36" i="12"/>
  <c r="IQ37" i="12"/>
  <c r="IQ33" i="12"/>
  <c r="IQ34" i="12"/>
  <c r="IQ35" i="12"/>
  <c r="IQ31" i="12"/>
  <c r="IQ32" i="12"/>
  <c r="IQ29" i="12"/>
  <c r="IQ30" i="12"/>
  <c r="IQ24" i="12"/>
  <c r="IQ25" i="12"/>
  <c r="IQ26" i="12"/>
  <c r="IQ27" i="12"/>
  <c r="IQ28" i="12"/>
  <c r="IQ18" i="12"/>
  <c r="IQ19" i="12"/>
  <c r="IQ20" i="12"/>
  <c r="IQ21" i="12"/>
  <c r="IQ22" i="12"/>
  <c r="IQ23" i="12"/>
  <c r="IQ4" i="12"/>
  <c r="IQ5" i="12"/>
  <c r="IQ6" i="12"/>
  <c r="IQ7" i="12"/>
  <c r="IQ8" i="12"/>
  <c r="IQ9" i="12"/>
  <c r="IQ10" i="12"/>
  <c r="IQ11" i="12"/>
  <c r="IQ12" i="12"/>
  <c r="IQ13" i="12"/>
  <c r="IQ14" i="12"/>
  <c r="IQ15" i="12"/>
  <c r="IQ16" i="12"/>
  <c r="IQ17" i="12"/>
  <c r="IR2" i="12"/>
  <c r="G252" i="19"/>
  <c r="H252" i="19" s="1"/>
  <c r="D252" i="19"/>
  <c r="B253" i="19"/>
  <c r="C252" i="19"/>
  <c r="IR68" i="12" l="1"/>
  <c r="IR69" i="12"/>
  <c r="IR70" i="12"/>
  <c r="IR71" i="12"/>
  <c r="IR72" i="12"/>
  <c r="IR73" i="12"/>
  <c r="IR74" i="12"/>
  <c r="IR75" i="12"/>
  <c r="IR76" i="12"/>
  <c r="IR77" i="12"/>
  <c r="IR78" i="12"/>
  <c r="IR43" i="12"/>
  <c r="IR44" i="12"/>
  <c r="IR45" i="12"/>
  <c r="IR46" i="12"/>
  <c r="IR47" i="12"/>
  <c r="IR48" i="12"/>
  <c r="IR49" i="12"/>
  <c r="IR50" i="12"/>
  <c r="IR51" i="12"/>
  <c r="IR52" i="12"/>
  <c r="IR53" i="12"/>
  <c r="IR54" i="12"/>
  <c r="IR55" i="12"/>
  <c r="IR56" i="12"/>
  <c r="IR57" i="12"/>
  <c r="IR58" i="12"/>
  <c r="IR59" i="12"/>
  <c r="IR60" i="12"/>
  <c r="IR61" i="12"/>
  <c r="IR62" i="12"/>
  <c r="IR63" i="12"/>
  <c r="IR64" i="12"/>
  <c r="IR65" i="12"/>
  <c r="IR66" i="12"/>
  <c r="IR67" i="12"/>
  <c r="IR40" i="12"/>
  <c r="IR41" i="12"/>
  <c r="IR42" i="12"/>
  <c r="IR38" i="12"/>
  <c r="IR39" i="12"/>
  <c r="IR36" i="12"/>
  <c r="IR37" i="12"/>
  <c r="IR33" i="12"/>
  <c r="IR34" i="12"/>
  <c r="IR35" i="12"/>
  <c r="IR31" i="12"/>
  <c r="IR32" i="12"/>
  <c r="IR29" i="12"/>
  <c r="IR30" i="12"/>
  <c r="IR24" i="12"/>
  <c r="IR25" i="12"/>
  <c r="IR26" i="12"/>
  <c r="IR27" i="12"/>
  <c r="IR28" i="12"/>
  <c r="IR18" i="12"/>
  <c r="IR19" i="12"/>
  <c r="IR20" i="12"/>
  <c r="IR21" i="12"/>
  <c r="IR22" i="12"/>
  <c r="IR23" i="12"/>
  <c r="IR4" i="12"/>
  <c r="IR5" i="12"/>
  <c r="IR6" i="12"/>
  <c r="IR7" i="12"/>
  <c r="IR8" i="12"/>
  <c r="IR9" i="12"/>
  <c r="IR10" i="12"/>
  <c r="IR11" i="12"/>
  <c r="IR12" i="12"/>
  <c r="IR13" i="12"/>
  <c r="IR14" i="12"/>
  <c r="IR15" i="12"/>
  <c r="IR16" i="12"/>
  <c r="IR17" i="12"/>
  <c r="IS2" i="12"/>
  <c r="G253" i="19"/>
  <c r="H253" i="19" s="1"/>
  <c r="D253" i="19"/>
  <c r="C253" i="19"/>
  <c r="B254" i="19"/>
  <c r="IS68" i="12" l="1"/>
  <c r="IS69" i="12"/>
  <c r="IS70" i="12"/>
  <c r="IS71" i="12"/>
  <c r="IS72" i="12"/>
  <c r="IS73" i="12"/>
  <c r="IS74" i="12"/>
  <c r="IS75" i="12"/>
  <c r="IS76" i="12"/>
  <c r="IS77" i="12"/>
  <c r="IS78" i="12"/>
  <c r="IS43" i="12"/>
  <c r="IS44" i="12"/>
  <c r="IS45" i="12"/>
  <c r="IS46" i="12"/>
  <c r="IS47" i="12"/>
  <c r="IS48" i="12"/>
  <c r="IS49" i="12"/>
  <c r="IS50" i="12"/>
  <c r="IS51" i="12"/>
  <c r="IS52" i="12"/>
  <c r="IS53" i="12"/>
  <c r="IS54" i="12"/>
  <c r="IS55" i="12"/>
  <c r="IS56" i="12"/>
  <c r="IS57" i="12"/>
  <c r="IS58" i="12"/>
  <c r="IS59" i="12"/>
  <c r="IS60" i="12"/>
  <c r="IS61" i="12"/>
  <c r="IS62" i="12"/>
  <c r="IS63" i="12"/>
  <c r="IS64" i="12"/>
  <c r="IS65" i="12"/>
  <c r="IS66" i="12"/>
  <c r="IS67" i="12"/>
  <c r="IS40" i="12"/>
  <c r="IS42" i="12"/>
  <c r="IS41" i="12"/>
  <c r="IS38" i="12"/>
  <c r="IS39" i="12"/>
  <c r="IS36" i="12"/>
  <c r="IS37" i="12"/>
  <c r="IS33" i="12"/>
  <c r="IS34" i="12"/>
  <c r="IS35" i="12"/>
  <c r="IS31" i="12"/>
  <c r="IS32" i="12"/>
  <c r="IS29" i="12"/>
  <c r="IS30" i="12"/>
  <c r="IS24" i="12"/>
  <c r="IS25" i="12"/>
  <c r="IS26" i="12"/>
  <c r="IS27" i="12"/>
  <c r="IS28" i="12"/>
  <c r="IS18" i="12"/>
  <c r="IS19" i="12"/>
  <c r="IS20" i="12"/>
  <c r="IS21" i="12"/>
  <c r="IS22" i="12"/>
  <c r="IS23" i="12"/>
  <c r="IS4" i="12"/>
  <c r="IS5" i="12"/>
  <c r="IS6" i="12"/>
  <c r="IS7" i="12"/>
  <c r="IS8" i="12"/>
  <c r="IS9" i="12"/>
  <c r="IS10" i="12"/>
  <c r="IS11" i="12"/>
  <c r="IS12" i="12"/>
  <c r="IS13" i="12"/>
  <c r="IS14" i="12"/>
  <c r="IS15" i="12"/>
  <c r="IS16" i="12"/>
  <c r="IS17" i="12"/>
  <c r="IT2" i="12"/>
  <c r="G254" i="19"/>
  <c r="H254" i="19" s="1"/>
  <c r="D254" i="19"/>
  <c r="B255" i="19"/>
  <c r="C254" i="19"/>
  <c r="IT68" i="12" l="1"/>
  <c r="IT69" i="12"/>
  <c r="IT70" i="12"/>
  <c r="IT71" i="12"/>
  <c r="IT72" i="12"/>
  <c r="IT73" i="12"/>
  <c r="IT74" i="12"/>
  <c r="IT75" i="12"/>
  <c r="IT76" i="12"/>
  <c r="IT77" i="12"/>
  <c r="IT78" i="12"/>
  <c r="IT43" i="12"/>
  <c r="IT44" i="12"/>
  <c r="IT45" i="12"/>
  <c r="IT46" i="12"/>
  <c r="IT47" i="12"/>
  <c r="IT48" i="12"/>
  <c r="IT49" i="12"/>
  <c r="IT50" i="12"/>
  <c r="IT51" i="12"/>
  <c r="IT52" i="12"/>
  <c r="IT53" i="12"/>
  <c r="IT54" i="12"/>
  <c r="IT55" i="12"/>
  <c r="IT56" i="12"/>
  <c r="IT57" i="12"/>
  <c r="IT58" i="12"/>
  <c r="IT59" i="12"/>
  <c r="IT60" i="12"/>
  <c r="IT61" i="12"/>
  <c r="IT62" i="12"/>
  <c r="IT63" i="12"/>
  <c r="IT64" i="12"/>
  <c r="IT65" i="12"/>
  <c r="IT66" i="12"/>
  <c r="IT67" i="12"/>
  <c r="IT40" i="12"/>
  <c r="IT41" i="12"/>
  <c r="IT42" i="12"/>
  <c r="IT38" i="12"/>
  <c r="IT39" i="12"/>
  <c r="IT36" i="12"/>
  <c r="IT37" i="12"/>
  <c r="IT33" i="12"/>
  <c r="IT34" i="12"/>
  <c r="IT35" i="12"/>
  <c r="IT31" i="12"/>
  <c r="IT32" i="12"/>
  <c r="IT29" i="12"/>
  <c r="IT30" i="12"/>
  <c r="IT24" i="12"/>
  <c r="IT25" i="12"/>
  <c r="IT26" i="12"/>
  <c r="IT27" i="12"/>
  <c r="IT28" i="12"/>
  <c r="IT18" i="12"/>
  <c r="IT19" i="12"/>
  <c r="IT20" i="12"/>
  <c r="IT21" i="12"/>
  <c r="IT22" i="12"/>
  <c r="IT23" i="12"/>
  <c r="IT4" i="12"/>
  <c r="IT5" i="12"/>
  <c r="IT6" i="12"/>
  <c r="IT7" i="12"/>
  <c r="IT8" i="12"/>
  <c r="IT9" i="12"/>
  <c r="IT10" i="12"/>
  <c r="IT11" i="12"/>
  <c r="IT12" i="12"/>
  <c r="IT13" i="12"/>
  <c r="IT14" i="12"/>
  <c r="IT15" i="12"/>
  <c r="IT16" i="12"/>
  <c r="IT17" i="12"/>
  <c r="IU2" i="12"/>
  <c r="G255" i="19"/>
  <c r="H255" i="19" s="1"/>
  <c r="D255" i="19"/>
  <c r="B256" i="19"/>
  <c r="C255" i="19"/>
  <c r="IU68" i="12" l="1"/>
  <c r="IU69" i="12"/>
  <c r="IU70" i="12"/>
  <c r="IU71" i="12"/>
  <c r="IU72" i="12"/>
  <c r="IU73" i="12"/>
  <c r="IU74" i="12"/>
  <c r="IU75" i="12"/>
  <c r="IU76" i="12"/>
  <c r="IU77" i="12"/>
  <c r="IU78" i="12"/>
  <c r="IU43" i="12"/>
  <c r="IU44" i="12"/>
  <c r="IU45" i="12"/>
  <c r="IU46" i="12"/>
  <c r="IU47" i="12"/>
  <c r="IU48" i="12"/>
  <c r="IU49" i="12"/>
  <c r="IU50" i="12"/>
  <c r="IU51" i="12"/>
  <c r="IU52" i="12"/>
  <c r="IU53" i="12"/>
  <c r="IU54" i="12"/>
  <c r="IU55" i="12"/>
  <c r="IU56" i="12"/>
  <c r="IU57" i="12"/>
  <c r="IU58" i="12"/>
  <c r="IU59" i="12"/>
  <c r="IU60" i="12"/>
  <c r="IU61" i="12"/>
  <c r="IU62" i="12"/>
  <c r="IU63" i="12"/>
  <c r="IU64" i="12"/>
  <c r="IU65" i="12"/>
  <c r="IU66" i="12"/>
  <c r="IU67" i="12"/>
  <c r="IU40" i="12"/>
  <c r="IU41" i="12"/>
  <c r="IU42" i="12"/>
  <c r="IU38" i="12"/>
  <c r="IU39" i="12"/>
  <c r="IU36" i="12"/>
  <c r="IU37" i="12"/>
  <c r="IU33" i="12"/>
  <c r="IU34" i="12"/>
  <c r="IU35" i="12"/>
  <c r="IU31" i="12"/>
  <c r="IU32" i="12"/>
  <c r="IU29" i="12"/>
  <c r="IU30" i="12"/>
  <c r="IU24" i="12"/>
  <c r="IU25" i="12"/>
  <c r="IU26" i="12"/>
  <c r="IU27" i="12"/>
  <c r="IU28" i="12"/>
  <c r="IU18" i="12"/>
  <c r="IU19" i="12"/>
  <c r="IU20" i="12"/>
  <c r="IU21" i="12"/>
  <c r="IU22" i="12"/>
  <c r="IU23" i="12"/>
  <c r="IU4" i="12"/>
  <c r="IU5" i="12"/>
  <c r="IU6" i="12"/>
  <c r="IU7" i="12"/>
  <c r="IU8" i="12"/>
  <c r="IU9" i="12"/>
  <c r="IU10" i="12"/>
  <c r="IU11" i="12"/>
  <c r="IU12" i="12"/>
  <c r="IU13" i="12"/>
  <c r="IU14" i="12"/>
  <c r="IU15" i="12"/>
  <c r="IU16" i="12"/>
  <c r="IU17" i="12"/>
  <c r="IV2" i="12"/>
  <c r="G256" i="19"/>
  <c r="H256" i="19" s="1"/>
  <c r="D256" i="19"/>
  <c r="B257" i="19"/>
  <c r="C256" i="19"/>
  <c r="IV68" i="12" l="1"/>
  <c r="IV69" i="12"/>
  <c r="IV70" i="12"/>
  <c r="IV71" i="12"/>
  <c r="IV72" i="12"/>
  <c r="IV73" i="12"/>
  <c r="IV74" i="12"/>
  <c r="IV75" i="12"/>
  <c r="IV76" i="12"/>
  <c r="IV77" i="12"/>
  <c r="IV78" i="12"/>
  <c r="IV43" i="12"/>
  <c r="IV44" i="12"/>
  <c r="IV45" i="12"/>
  <c r="IV46" i="12"/>
  <c r="IV47" i="12"/>
  <c r="IV48" i="12"/>
  <c r="IV49" i="12"/>
  <c r="IV50" i="12"/>
  <c r="IV51" i="12"/>
  <c r="IV52" i="12"/>
  <c r="IV53" i="12"/>
  <c r="IV54" i="12"/>
  <c r="IV55" i="12"/>
  <c r="IV56" i="12"/>
  <c r="IV57" i="12"/>
  <c r="IV58" i="12"/>
  <c r="IV59" i="12"/>
  <c r="IV60" i="12"/>
  <c r="IV61" i="12"/>
  <c r="IV62" i="12"/>
  <c r="IV63" i="12"/>
  <c r="IV64" i="12"/>
  <c r="IV65" i="12"/>
  <c r="IV66" i="12"/>
  <c r="IV67" i="12"/>
  <c r="IV40" i="12"/>
  <c r="IV42" i="12"/>
  <c r="IV41" i="12"/>
  <c r="IV38" i="12"/>
  <c r="IV39" i="12"/>
  <c r="IV36" i="12"/>
  <c r="IV37" i="12"/>
  <c r="IV33" i="12"/>
  <c r="IV34" i="12"/>
  <c r="IV35" i="12"/>
  <c r="IV31" i="12"/>
  <c r="IV32" i="12"/>
  <c r="IV29" i="12"/>
  <c r="IV30" i="12"/>
  <c r="IV24" i="12"/>
  <c r="IV25" i="12"/>
  <c r="IV26" i="12"/>
  <c r="IV27" i="12"/>
  <c r="IV28" i="12"/>
  <c r="IV18" i="12"/>
  <c r="IV19" i="12"/>
  <c r="IV20" i="12"/>
  <c r="IV21" i="12"/>
  <c r="IV22" i="12"/>
  <c r="IV23" i="12"/>
  <c r="IV4" i="12"/>
  <c r="IV5" i="12"/>
  <c r="IV6" i="12"/>
  <c r="IV7" i="12"/>
  <c r="IV8" i="12"/>
  <c r="IV9" i="12"/>
  <c r="IV10" i="12"/>
  <c r="IV11" i="12"/>
  <c r="IV12" i="12"/>
  <c r="IV13" i="12"/>
  <c r="IV14" i="12"/>
  <c r="IV15" i="12"/>
  <c r="IV16" i="12"/>
  <c r="IV17" i="12"/>
  <c r="IW2" i="12"/>
  <c r="G257" i="19"/>
  <c r="H257" i="19" s="1"/>
  <c r="D257" i="19"/>
  <c r="B258" i="19"/>
  <c r="C257" i="19"/>
  <c r="IW68" i="12" l="1"/>
  <c r="IW69" i="12"/>
  <c r="IW70" i="12"/>
  <c r="IW71" i="12"/>
  <c r="IW72" i="12"/>
  <c r="IW73" i="12"/>
  <c r="IW74" i="12"/>
  <c r="IW75" i="12"/>
  <c r="IW76" i="12"/>
  <c r="IW77" i="12"/>
  <c r="IW78" i="12"/>
  <c r="IW43" i="12"/>
  <c r="IW44" i="12"/>
  <c r="IW45" i="12"/>
  <c r="IW46" i="12"/>
  <c r="IW47" i="12"/>
  <c r="IW48" i="12"/>
  <c r="IW49" i="12"/>
  <c r="IW50" i="12"/>
  <c r="IW51" i="12"/>
  <c r="IW52" i="12"/>
  <c r="IW53" i="12"/>
  <c r="IW54" i="12"/>
  <c r="IW55" i="12"/>
  <c r="IW56" i="12"/>
  <c r="IW57" i="12"/>
  <c r="IW58" i="12"/>
  <c r="IW59" i="12"/>
  <c r="IW60" i="12"/>
  <c r="IW61" i="12"/>
  <c r="IW62" i="12"/>
  <c r="IW63" i="12"/>
  <c r="IW64" i="12"/>
  <c r="IW65" i="12"/>
  <c r="IW66" i="12"/>
  <c r="IW67" i="12"/>
  <c r="IW40" i="12"/>
  <c r="IW42" i="12"/>
  <c r="IW41" i="12"/>
  <c r="IW38" i="12"/>
  <c r="IW39" i="12"/>
  <c r="IW36" i="12"/>
  <c r="IW37" i="12"/>
  <c r="IW33" i="12"/>
  <c r="IW34" i="12"/>
  <c r="IW35" i="12"/>
  <c r="IW31" i="12"/>
  <c r="IW32" i="12"/>
  <c r="IW29" i="12"/>
  <c r="IW30" i="12"/>
  <c r="IW24" i="12"/>
  <c r="IW25" i="12"/>
  <c r="IW26" i="12"/>
  <c r="IW27" i="12"/>
  <c r="IW28" i="12"/>
  <c r="IW18" i="12"/>
  <c r="IW19" i="12"/>
  <c r="IW20" i="12"/>
  <c r="IW21" i="12"/>
  <c r="IW22" i="12"/>
  <c r="IW23" i="12"/>
  <c r="IW4" i="12"/>
  <c r="IW5" i="12"/>
  <c r="IW6" i="12"/>
  <c r="IW7" i="12"/>
  <c r="IW8" i="12"/>
  <c r="IW9" i="12"/>
  <c r="IW10" i="12"/>
  <c r="IW11" i="12"/>
  <c r="IW12" i="12"/>
  <c r="IW13" i="12"/>
  <c r="IW14" i="12"/>
  <c r="IW15" i="12"/>
  <c r="IW16" i="12"/>
  <c r="IW17" i="12"/>
  <c r="IX2" i="12"/>
  <c r="G258" i="19"/>
  <c r="H258" i="19" s="1"/>
  <c r="D258" i="19"/>
  <c r="B259" i="19"/>
  <c r="C258" i="19"/>
  <c r="IX68" i="12" l="1"/>
  <c r="IX69" i="12"/>
  <c r="IX70" i="12"/>
  <c r="IX71" i="12"/>
  <c r="IX72" i="12"/>
  <c r="IX73" i="12"/>
  <c r="IX74" i="12"/>
  <c r="IX75" i="12"/>
  <c r="IX76" i="12"/>
  <c r="IX77" i="12"/>
  <c r="IX78" i="12"/>
  <c r="IX43" i="12"/>
  <c r="IX44" i="12"/>
  <c r="IX45" i="12"/>
  <c r="IX46" i="12"/>
  <c r="IX47" i="12"/>
  <c r="IX48" i="12"/>
  <c r="IX49" i="12"/>
  <c r="IX50" i="12"/>
  <c r="IX51" i="12"/>
  <c r="IX52" i="12"/>
  <c r="IX53" i="12"/>
  <c r="IX54" i="12"/>
  <c r="IX55" i="12"/>
  <c r="IX56" i="12"/>
  <c r="IX57" i="12"/>
  <c r="IX58" i="12"/>
  <c r="IX59" i="12"/>
  <c r="IX60" i="12"/>
  <c r="IX61" i="12"/>
  <c r="IX62" i="12"/>
  <c r="IX63" i="12"/>
  <c r="IX64" i="12"/>
  <c r="IX65" i="12"/>
  <c r="IX66" i="12"/>
  <c r="IX67" i="12"/>
  <c r="IX40" i="12"/>
  <c r="IX41" i="12"/>
  <c r="IX42" i="12"/>
  <c r="IX38" i="12"/>
  <c r="IX39" i="12"/>
  <c r="IX36" i="12"/>
  <c r="IX37" i="12"/>
  <c r="IX33" i="12"/>
  <c r="IX34" i="12"/>
  <c r="IX35" i="12"/>
  <c r="IX31" i="12"/>
  <c r="IX32" i="12"/>
  <c r="IX29" i="12"/>
  <c r="IX30" i="12"/>
  <c r="IX24" i="12"/>
  <c r="IX25" i="12"/>
  <c r="IX26" i="12"/>
  <c r="IX27" i="12"/>
  <c r="IX28" i="12"/>
  <c r="IX18" i="12"/>
  <c r="IX19" i="12"/>
  <c r="IX20" i="12"/>
  <c r="IX21" i="12"/>
  <c r="IX22" i="12"/>
  <c r="IX23" i="12"/>
  <c r="IX4" i="12"/>
  <c r="IX5" i="12"/>
  <c r="IX6" i="12"/>
  <c r="IX7" i="12"/>
  <c r="IX8" i="12"/>
  <c r="IX9" i="12"/>
  <c r="IX10" i="12"/>
  <c r="IX11" i="12"/>
  <c r="IX12" i="12"/>
  <c r="IX13" i="12"/>
  <c r="IX14" i="12"/>
  <c r="IX15" i="12"/>
  <c r="IX16" i="12"/>
  <c r="IX17" i="12"/>
  <c r="IY2" i="12"/>
  <c r="G259" i="19"/>
  <c r="H259" i="19" s="1"/>
  <c r="D259" i="19"/>
  <c r="B260" i="19"/>
  <c r="C259" i="19"/>
  <c r="IY68" i="12" l="1"/>
  <c r="IY69" i="12"/>
  <c r="IY70" i="12"/>
  <c r="IY71" i="12"/>
  <c r="IY72" i="12"/>
  <c r="IY73" i="12"/>
  <c r="IY74" i="12"/>
  <c r="IY75" i="12"/>
  <c r="IY76" i="12"/>
  <c r="IY77" i="12"/>
  <c r="IY78" i="12"/>
  <c r="IY43" i="12"/>
  <c r="IY44" i="12"/>
  <c r="IY45" i="12"/>
  <c r="IY46" i="12"/>
  <c r="IY47" i="12"/>
  <c r="IY48" i="12"/>
  <c r="IY49" i="12"/>
  <c r="IY50" i="12"/>
  <c r="IY51" i="12"/>
  <c r="IY52" i="12"/>
  <c r="IY53" i="12"/>
  <c r="IY54" i="12"/>
  <c r="IY55" i="12"/>
  <c r="IY56" i="12"/>
  <c r="IY57" i="12"/>
  <c r="IY58" i="12"/>
  <c r="IY59" i="12"/>
  <c r="IY60" i="12"/>
  <c r="IY61" i="12"/>
  <c r="IY62" i="12"/>
  <c r="IY63" i="12"/>
  <c r="IY64" i="12"/>
  <c r="IY65" i="12"/>
  <c r="IY66" i="12"/>
  <c r="IY67" i="12"/>
  <c r="IY40" i="12"/>
  <c r="IY41" i="12"/>
  <c r="IY42" i="12"/>
  <c r="IY38" i="12"/>
  <c r="IY39" i="12"/>
  <c r="IY36" i="12"/>
  <c r="IY37" i="12"/>
  <c r="IY33" i="12"/>
  <c r="IY34" i="12"/>
  <c r="IY35" i="12"/>
  <c r="IY31" i="12"/>
  <c r="IY32" i="12"/>
  <c r="IY29" i="12"/>
  <c r="IY30" i="12"/>
  <c r="IY24" i="12"/>
  <c r="IY25" i="12"/>
  <c r="IY26" i="12"/>
  <c r="IY27" i="12"/>
  <c r="IY28" i="12"/>
  <c r="IY18" i="12"/>
  <c r="IY19" i="12"/>
  <c r="IY20" i="12"/>
  <c r="IY21" i="12"/>
  <c r="IY22" i="12"/>
  <c r="IY23" i="12"/>
  <c r="IY4" i="12"/>
  <c r="IY5" i="12"/>
  <c r="IY6" i="12"/>
  <c r="IY7" i="12"/>
  <c r="IY8" i="12"/>
  <c r="IY9" i="12"/>
  <c r="IY10" i="12"/>
  <c r="IY11" i="12"/>
  <c r="IY12" i="12"/>
  <c r="IY13" i="12"/>
  <c r="IY14" i="12"/>
  <c r="IY15" i="12"/>
  <c r="IY16" i="12"/>
  <c r="IY17" i="12"/>
  <c r="IZ2" i="12"/>
  <c r="G260" i="19"/>
  <c r="H260" i="19" s="1"/>
  <c r="D260" i="19"/>
  <c r="B261" i="19"/>
  <c r="C260" i="19"/>
  <c r="IZ68" i="12" l="1"/>
  <c r="IZ69" i="12"/>
  <c r="IZ70" i="12"/>
  <c r="IZ71" i="12"/>
  <c r="IZ72" i="12"/>
  <c r="IZ73" i="12"/>
  <c r="IZ74" i="12"/>
  <c r="IZ75" i="12"/>
  <c r="IZ76" i="12"/>
  <c r="IZ77" i="12"/>
  <c r="IZ78" i="12"/>
  <c r="IZ43" i="12"/>
  <c r="IZ44" i="12"/>
  <c r="IZ45" i="12"/>
  <c r="IZ46" i="12"/>
  <c r="IZ47" i="12"/>
  <c r="IZ48" i="12"/>
  <c r="IZ49" i="12"/>
  <c r="IZ50" i="12"/>
  <c r="IZ51" i="12"/>
  <c r="IZ52" i="12"/>
  <c r="IZ53" i="12"/>
  <c r="IZ54" i="12"/>
  <c r="IZ55" i="12"/>
  <c r="IZ56" i="12"/>
  <c r="IZ57" i="12"/>
  <c r="IZ58" i="12"/>
  <c r="IZ59" i="12"/>
  <c r="IZ60" i="12"/>
  <c r="IZ61" i="12"/>
  <c r="IZ62" i="12"/>
  <c r="IZ63" i="12"/>
  <c r="IZ64" i="12"/>
  <c r="IZ65" i="12"/>
  <c r="IZ66" i="12"/>
  <c r="IZ67" i="12"/>
  <c r="IZ40" i="12"/>
  <c r="IZ42" i="12"/>
  <c r="IZ41" i="12"/>
  <c r="IZ38" i="12"/>
  <c r="IZ39" i="12"/>
  <c r="IZ36" i="12"/>
  <c r="IZ37" i="12"/>
  <c r="IZ33" i="12"/>
  <c r="IZ34" i="12"/>
  <c r="IZ35" i="12"/>
  <c r="IZ31" i="12"/>
  <c r="IZ32" i="12"/>
  <c r="IZ29" i="12"/>
  <c r="IZ30" i="12"/>
  <c r="IZ24" i="12"/>
  <c r="IZ25" i="12"/>
  <c r="IZ26" i="12"/>
  <c r="IZ27" i="12"/>
  <c r="IZ28" i="12"/>
  <c r="IZ18" i="12"/>
  <c r="IZ19" i="12"/>
  <c r="IZ20" i="12"/>
  <c r="IZ21" i="12"/>
  <c r="IZ22" i="12"/>
  <c r="IZ23" i="12"/>
  <c r="IZ4" i="12"/>
  <c r="IZ5" i="12"/>
  <c r="IZ6" i="12"/>
  <c r="IZ7" i="12"/>
  <c r="IZ8" i="12"/>
  <c r="IZ9" i="12"/>
  <c r="IZ10" i="12"/>
  <c r="IZ11" i="12"/>
  <c r="IZ12" i="12"/>
  <c r="IZ13" i="12"/>
  <c r="IZ14" i="12"/>
  <c r="IZ15" i="12"/>
  <c r="IZ16" i="12"/>
  <c r="IZ17" i="12"/>
  <c r="JA2" i="12"/>
  <c r="G261" i="19"/>
  <c r="H261" i="19" s="1"/>
  <c r="D261" i="19"/>
  <c r="B262" i="19"/>
  <c r="C261" i="19"/>
  <c r="JA68" i="12" l="1"/>
  <c r="JA69" i="12"/>
  <c r="JA70" i="12"/>
  <c r="JA71" i="12"/>
  <c r="JA72" i="12"/>
  <c r="JA73" i="12"/>
  <c r="JA74" i="12"/>
  <c r="JA75" i="12"/>
  <c r="JA76" i="12"/>
  <c r="JA77" i="12"/>
  <c r="JA78" i="12"/>
  <c r="JA43" i="12"/>
  <c r="JA44" i="12"/>
  <c r="JA45" i="12"/>
  <c r="JA46" i="12"/>
  <c r="JA47" i="12"/>
  <c r="JA48" i="12"/>
  <c r="JA49" i="12"/>
  <c r="JA50" i="12"/>
  <c r="JA51" i="12"/>
  <c r="JA52" i="12"/>
  <c r="JA53" i="12"/>
  <c r="JA54" i="12"/>
  <c r="JA55" i="12"/>
  <c r="JA56" i="12"/>
  <c r="JA57" i="12"/>
  <c r="JA58" i="12"/>
  <c r="JA59" i="12"/>
  <c r="JA60" i="12"/>
  <c r="JA61" i="12"/>
  <c r="JA62" i="12"/>
  <c r="JA63" i="12"/>
  <c r="JA64" i="12"/>
  <c r="JA65" i="12"/>
  <c r="JA66" i="12"/>
  <c r="JA67" i="12"/>
  <c r="JA40" i="12"/>
  <c r="JA41" i="12"/>
  <c r="JA42" i="12"/>
  <c r="JA38" i="12"/>
  <c r="JA39" i="12"/>
  <c r="JA36" i="12"/>
  <c r="JA37" i="12"/>
  <c r="JA33" i="12"/>
  <c r="JA34" i="12"/>
  <c r="JA35" i="12"/>
  <c r="JA31" i="12"/>
  <c r="JA32" i="12"/>
  <c r="JA29" i="12"/>
  <c r="JA30" i="12"/>
  <c r="JA24" i="12"/>
  <c r="JA25" i="12"/>
  <c r="JA26" i="12"/>
  <c r="JA27" i="12"/>
  <c r="JA28" i="12"/>
  <c r="JA18" i="12"/>
  <c r="JA19" i="12"/>
  <c r="JA20" i="12"/>
  <c r="JA21" i="12"/>
  <c r="JA22" i="12"/>
  <c r="JA23" i="12"/>
  <c r="JA4" i="12"/>
  <c r="JA5" i="12"/>
  <c r="JA6" i="12"/>
  <c r="JA7" i="12"/>
  <c r="JA8" i="12"/>
  <c r="JA9" i="12"/>
  <c r="JA10" i="12"/>
  <c r="JA11" i="12"/>
  <c r="JA12" i="12"/>
  <c r="JA13" i="12"/>
  <c r="JA14" i="12"/>
  <c r="JA15" i="12"/>
  <c r="JA16" i="12"/>
  <c r="JA17" i="12"/>
  <c r="JB2" i="12"/>
  <c r="G262" i="19"/>
  <c r="H262" i="19" s="1"/>
  <c r="D262" i="19"/>
  <c r="B263" i="19"/>
  <c r="C262" i="19"/>
  <c r="JB68" i="12" l="1"/>
  <c r="JB69" i="12"/>
  <c r="JB70" i="12"/>
  <c r="JB71" i="12"/>
  <c r="JB72" i="12"/>
  <c r="JB73" i="12"/>
  <c r="JB74" i="12"/>
  <c r="JB75" i="12"/>
  <c r="JB76" i="12"/>
  <c r="JB77" i="12"/>
  <c r="JB78" i="12"/>
  <c r="JB43" i="12"/>
  <c r="JB44" i="12"/>
  <c r="JB45" i="12"/>
  <c r="JB46" i="12"/>
  <c r="JB47" i="12"/>
  <c r="JB48" i="12"/>
  <c r="JB49" i="12"/>
  <c r="JB50" i="12"/>
  <c r="JB51" i="12"/>
  <c r="JB52" i="12"/>
  <c r="JB53" i="12"/>
  <c r="JB54" i="12"/>
  <c r="JB55" i="12"/>
  <c r="JB56" i="12"/>
  <c r="JB57" i="12"/>
  <c r="JB58" i="12"/>
  <c r="JB59" i="12"/>
  <c r="JB60" i="12"/>
  <c r="JB61" i="12"/>
  <c r="JB62" i="12"/>
  <c r="JB63" i="12"/>
  <c r="JB64" i="12"/>
  <c r="JB65" i="12"/>
  <c r="JB66" i="12"/>
  <c r="JB67" i="12"/>
  <c r="JB40" i="12"/>
  <c r="JB42" i="12"/>
  <c r="JB41" i="12"/>
  <c r="JB38" i="12"/>
  <c r="JB39" i="12"/>
  <c r="JB36" i="12"/>
  <c r="JB37" i="12"/>
  <c r="JB33" i="12"/>
  <c r="JB34" i="12"/>
  <c r="JB35" i="12"/>
  <c r="JB31" i="12"/>
  <c r="JB32" i="12"/>
  <c r="JB29" i="12"/>
  <c r="JB30" i="12"/>
  <c r="JB24" i="12"/>
  <c r="JB25" i="12"/>
  <c r="JB26" i="12"/>
  <c r="JB27" i="12"/>
  <c r="JB28" i="12"/>
  <c r="JB18" i="12"/>
  <c r="JB19" i="12"/>
  <c r="JB20" i="12"/>
  <c r="JB21" i="12"/>
  <c r="JB22" i="12"/>
  <c r="JB23" i="12"/>
  <c r="JB4" i="12"/>
  <c r="JB5" i="12"/>
  <c r="JB6" i="12"/>
  <c r="JB7" i="12"/>
  <c r="JB8" i="12"/>
  <c r="JB9" i="12"/>
  <c r="JB10" i="12"/>
  <c r="JB11" i="12"/>
  <c r="JB12" i="12"/>
  <c r="JB13" i="12"/>
  <c r="JB14" i="12"/>
  <c r="JB15" i="12"/>
  <c r="JB16" i="12"/>
  <c r="JB17" i="12"/>
  <c r="JC2" i="12"/>
  <c r="G263" i="19"/>
  <c r="H263" i="19" s="1"/>
  <c r="D263" i="19"/>
  <c r="B264" i="19"/>
  <c r="C263" i="19"/>
  <c r="JC68" i="12" l="1"/>
  <c r="JC69" i="12"/>
  <c r="JC70" i="12"/>
  <c r="JC71" i="12"/>
  <c r="JC72" i="12"/>
  <c r="JC73" i="12"/>
  <c r="JC74" i="12"/>
  <c r="JC75" i="12"/>
  <c r="JC76" i="12"/>
  <c r="JC77" i="12"/>
  <c r="JC78" i="12"/>
  <c r="JC43" i="12"/>
  <c r="JC44" i="12"/>
  <c r="JC45" i="12"/>
  <c r="JC46" i="12"/>
  <c r="JC47" i="12"/>
  <c r="JC48" i="12"/>
  <c r="JC49" i="12"/>
  <c r="JC50" i="12"/>
  <c r="JC51" i="12"/>
  <c r="JC52" i="12"/>
  <c r="JC53" i="12"/>
  <c r="JC54" i="12"/>
  <c r="JC55" i="12"/>
  <c r="JC56" i="12"/>
  <c r="JC57" i="12"/>
  <c r="JC58" i="12"/>
  <c r="JC59" i="12"/>
  <c r="JC60" i="12"/>
  <c r="JC61" i="12"/>
  <c r="JC62" i="12"/>
  <c r="JC63" i="12"/>
  <c r="JC64" i="12"/>
  <c r="JC65" i="12"/>
  <c r="JC66" i="12"/>
  <c r="JC67" i="12"/>
  <c r="JC40" i="12"/>
  <c r="JC42" i="12"/>
  <c r="JC41" i="12"/>
  <c r="JC38" i="12"/>
  <c r="JC39" i="12"/>
  <c r="JC36" i="12"/>
  <c r="JC37" i="12"/>
  <c r="JC33" i="12"/>
  <c r="JC34" i="12"/>
  <c r="JC35" i="12"/>
  <c r="JC31" i="12"/>
  <c r="JC32" i="12"/>
  <c r="JC29" i="12"/>
  <c r="JC30" i="12"/>
  <c r="JC24" i="12"/>
  <c r="JC25" i="12"/>
  <c r="JC26" i="12"/>
  <c r="JC27" i="12"/>
  <c r="JC28" i="12"/>
  <c r="JC18" i="12"/>
  <c r="JC19" i="12"/>
  <c r="JC20" i="12"/>
  <c r="JC21" i="12"/>
  <c r="JC22" i="12"/>
  <c r="JC23" i="12"/>
  <c r="JC4" i="12"/>
  <c r="JC5" i="12"/>
  <c r="JC6" i="12"/>
  <c r="JC7" i="12"/>
  <c r="JC8" i="12"/>
  <c r="JC9" i="12"/>
  <c r="JC10" i="12"/>
  <c r="JC11" i="12"/>
  <c r="JC12" i="12"/>
  <c r="JC13" i="12"/>
  <c r="JC14" i="12"/>
  <c r="JC15" i="12"/>
  <c r="JC16" i="12"/>
  <c r="JC17" i="12"/>
  <c r="JD2" i="12"/>
  <c r="G264" i="19"/>
  <c r="H264" i="19" s="1"/>
  <c r="D264" i="19"/>
  <c r="B265" i="19"/>
  <c r="C264" i="19"/>
  <c r="JD68" i="12" l="1"/>
  <c r="JD69" i="12"/>
  <c r="JD70" i="12"/>
  <c r="JD71" i="12"/>
  <c r="JD72" i="12"/>
  <c r="JD73" i="12"/>
  <c r="JD74" i="12"/>
  <c r="JD75" i="12"/>
  <c r="JD76" i="12"/>
  <c r="JD77" i="12"/>
  <c r="JD78" i="12"/>
  <c r="JD43" i="12"/>
  <c r="JD44" i="12"/>
  <c r="JD45" i="12"/>
  <c r="JD46" i="12"/>
  <c r="JD47" i="12"/>
  <c r="JD48" i="12"/>
  <c r="JD49" i="12"/>
  <c r="JD50" i="12"/>
  <c r="JD51" i="12"/>
  <c r="JD52" i="12"/>
  <c r="JD53" i="12"/>
  <c r="JD54" i="12"/>
  <c r="JD55" i="12"/>
  <c r="JD56" i="12"/>
  <c r="JD57" i="12"/>
  <c r="JD58" i="12"/>
  <c r="JD59" i="12"/>
  <c r="JD60" i="12"/>
  <c r="JD61" i="12"/>
  <c r="JD62" i="12"/>
  <c r="JD63" i="12"/>
  <c r="JD64" i="12"/>
  <c r="JD65" i="12"/>
  <c r="JD66" i="12"/>
  <c r="JD67" i="12"/>
  <c r="JD40" i="12"/>
  <c r="JD42" i="12"/>
  <c r="JD41" i="12"/>
  <c r="JD38" i="12"/>
  <c r="JD39" i="12"/>
  <c r="JD36" i="12"/>
  <c r="JD37" i="12"/>
  <c r="JD33" i="12"/>
  <c r="JD34" i="12"/>
  <c r="JD35" i="12"/>
  <c r="JD31" i="12"/>
  <c r="JD32" i="12"/>
  <c r="JD29" i="12"/>
  <c r="JD30" i="12"/>
  <c r="JD24" i="12"/>
  <c r="JD25" i="12"/>
  <c r="JD26" i="12"/>
  <c r="JD27" i="12"/>
  <c r="JD28" i="12"/>
  <c r="JD18" i="12"/>
  <c r="JD19" i="12"/>
  <c r="JD20" i="12"/>
  <c r="JD21" i="12"/>
  <c r="JD22" i="12"/>
  <c r="JD23" i="12"/>
  <c r="JD4" i="12"/>
  <c r="JD5" i="12"/>
  <c r="JD6" i="12"/>
  <c r="JD7" i="12"/>
  <c r="JD8" i="12"/>
  <c r="JD9" i="12"/>
  <c r="JD10" i="12"/>
  <c r="JD11" i="12"/>
  <c r="JD12" i="12"/>
  <c r="JD13" i="12"/>
  <c r="JD14" i="12"/>
  <c r="JD15" i="12"/>
  <c r="JD16" i="12"/>
  <c r="JD17" i="12"/>
  <c r="JE2" i="12"/>
  <c r="G265" i="19"/>
  <c r="H265" i="19" s="1"/>
  <c r="D265" i="19"/>
  <c r="B266" i="19"/>
  <c r="C265" i="19"/>
  <c r="JE68" i="12" l="1"/>
  <c r="JE69" i="12"/>
  <c r="JE70" i="12"/>
  <c r="JE71" i="12"/>
  <c r="JE72" i="12"/>
  <c r="JE73" i="12"/>
  <c r="JE74" i="12"/>
  <c r="JE75" i="12"/>
  <c r="JE76" i="12"/>
  <c r="JE77" i="12"/>
  <c r="JE78" i="12"/>
  <c r="JE43" i="12"/>
  <c r="JE44" i="12"/>
  <c r="JE45" i="12"/>
  <c r="JE46" i="12"/>
  <c r="JE47" i="12"/>
  <c r="JE48" i="12"/>
  <c r="JE49" i="12"/>
  <c r="JE50" i="12"/>
  <c r="JE51" i="12"/>
  <c r="JE52" i="12"/>
  <c r="JE53" i="12"/>
  <c r="JE54" i="12"/>
  <c r="JE55" i="12"/>
  <c r="JE56" i="12"/>
  <c r="JE57" i="12"/>
  <c r="JE58" i="12"/>
  <c r="JE59" i="12"/>
  <c r="JE60" i="12"/>
  <c r="JE61" i="12"/>
  <c r="JE62" i="12"/>
  <c r="JE63" i="12"/>
  <c r="JE64" i="12"/>
  <c r="JE65" i="12"/>
  <c r="JE66" i="12"/>
  <c r="JE67" i="12"/>
  <c r="JE40" i="12"/>
  <c r="JE42" i="12"/>
  <c r="JE41" i="12"/>
  <c r="JE38" i="12"/>
  <c r="JE39" i="12"/>
  <c r="JE36" i="12"/>
  <c r="JE37" i="12"/>
  <c r="JE33" i="12"/>
  <c r="JE34" i="12"/>
  <c r="JE35" i="12"/>
  <c r="JE31" i="12"/>
  <c r="JE32" i="12"/>
  <c r="JE29" i="12"/>
  <c r="JE30" i="12"/>
  <c r="JE24" i="12"/>
  <c r="JE25" i="12"/>
  <c r="JE26" i="12"/>
  <c r="JE27" i="12"/>
  <c r="JE28" i="12"/>
  <c r="JE18" i="12"/>
  <c r="JE19" i="12"/>
  <c r="JE20" i="12"/>
  <c r="JE21" i="12"/>
  <c r="JE22" i="12"/>
  <c r="JE23" i="12"/>
  <c r="JE4" i="12"/>
  <c r="JE5" i="12"/>
  <c r="JE6" i="12"/>
  <c r="JE7" i="12"/>
  <c r="JE8" i="12"/>
  <c r="JE9" i="12"/>
  <c r="JE10" i="12"/>
  <c r="JE11" i="12"/>
  <c r="JE12" i="12"/>
  <c r="JE13" i="12"/>
  <c r="JE14" i="12"/>
  <c r="JE15" i="12"/>
  <c r="JE16" i="12"/>
  <c r="JE17" i="12"/>
  <c r="JF2" i="12"/>
  <c r="G266" i="19"/>
  <c r="H266" i="19" s="1"/>
  <c r="D266" i="19"/>
  <c r="B267" i="19"/>
  <c r="C266" i="19"/>
  <c r="JF68" i="12" l="1"/>
  <c r="JF69" i="12"/>
  <c r="JF70" i="12"/>
  <c r="JF71" i="12"/>
  <c r="JF72" i="12"/>
  <c r="JF73" i="12"/>
  <c r="JF74" i="12"/>
  <c r="JF75" i="12"/>
  <c r="JF76" i="12"/>
  <c r="JF77" i="12"/>
  <c r="JF78" i="12"/>
  <c r="JF43" i="12"/>
  <c r="JF44" i="12"/>
  <c r="JF45" i="12"/>
  <c r="JF46" i="12"/>
  <c r="JF47" i="12"/>
  <c r="JF48" i="12"/>
  <c r="JF49" i="12"/>
  <c r="JF50" i="12"/>
  <c r="JF51" i="12"/>
  <c r="JF52" i="12"/>
  <c r="JF53" i="12"/>
  <c r="JF54" i="12"/>
  <c r="JF55" i="12"/>
  <c r="JF56" i="12"/>
  <c r="JF57" i="12"/>
  <c r="JF58" i="12"/>
  <c r="JF59" i="12"/>
  <c r="JF60" i="12"/>
  <c r="JF61" i="12"/>
  <c r="JF62" i="12"/>
  <c r="JF63" i="12"/>
  <c r="JF64" i="12"/>
  <c r="JF65" i="12"/>
  <c r="JF66" i="12"/>
  <c r="JF67" i="12"/>
  <c r="JF40" i="12"/>
  <c r="JF42" i="12"/>
  <c r="JF41" i="12"/>
  <c r="JF38" i="12"/>
  <c r="JF39" i="12"/>
  <c r="JF36" i="12"/>
  <c r="JF37" i="12"/>
  <c r="JF33" i="12"/>
  <c r="JF34" i="12"/>
  <c r="JF35" i="12"/>
  <c r="JF31" i="12"/>
  <c r="JF32" i="12"/>
  <c r="JF29" i="12"/>
  <c r="JF30" i="12"/>
  <c r="JF24" i="12"/>
  <c r="JF25" i="12"/>
  <c r="JF26" i="12"/>
  <c r="JF27" i="12"/>
  <c r="JF28" i="12"/>
  <c r="JF18" i="12"/>
  <c r="JF19" i="12"/>
  <c r="JF20" i="12"/>
  <c r="JF21" i="12"/>
  <c r="JF22" i="12"/>
  <c r="JF23" i="12"/>
  <c r="JF4" i="12"/>
  <c r="JF5" i="12"/>
  <c r="JF6" i="12"/>
  <c r="JF7" i="12"/>
  <c r="JF8" i="12"/>
  <c r="JF9" i="12"/>
  <c r="JF10" i="12"/>
  <c r="JF11" i="12"/>
  <c r="JF12" i="12"/>
  <c r="JF13" i="12"/>
  <c r="JF14" i="12"/>
  <c r="JF15" i="12"/>
  <c r="JF16" i="12"/>
  <c r="JF17" i="12"/>
  <c r="JG2" i="12"/>
  <c r="G267" i="19"/>
  <c r="H267" i="19" s="1"/>
  <c r="D267" i="19"/>
  <c r="B268" i="19"/>
  <c r="C267" i="19"/>
  <c r="JG68" i="12" l="1"/>
  <c r="JG69" i="12"/>
  <c r="JG70" i="12"/>
  <c r="JG71" i="12"/>
  <c r="JG72" i="12"/>
  <c r="JG73" i="12"/>
  <c r="JG74" i="12"/>
  <c r="JG75" i="12"/>
  <c r="JG76" i="12"/>
  <c r="JG77" i="12"/>
  <c r="JG78" i="12"/>
  <c r="JG43" i="12"/>
  <c r="JG44" i="12"/>
  <c r="JG45" i="12"/>
  <c r="JG46" i="12"/>
  <c r="JG47" i="12"/>
  <c r="JG48" i="12"/>
  <c r="JG49" i="12"/>
  <c r="JG50" i="12"/>
  <c r="JG51" i="12"/>
  <c r="JG52" i="12"/>
  <c r="JG53" i="12"/>
  <c r="JG54" i="12"/>
  <c r="JG55" i="12"/>
  <c r="JG56" i="12"/>
  <c r="JG57" i="12"/>
  <c r="JG58" i="12"/>
  <c r="JG59" i="12"/>
  <c r="JG60" i="12"/>
  <c r="JG61" i="12"/>
  <c r="JG62" i="12"/>
  <c r="JG63" i="12"/>
  <c r="JG64" i="12"/>
  <c r="JG65" i="12"/>
  <c r="JG66" i="12"/>
  <c r="JG67" i="12"/>
  <c r="JG40" i="12"/>
  <c r="JG42" i="12"/>
  <c r="JG41" i="12"/>
  <c r="JG38" i="12"/>
  <c r="JG39" i="12"/>
  <c r="JG36" i="12"/>
  <c r="JG37" i="12"/>
  <c r="JG33" i="12"/>
  <c r="JG34" i="12"/>
  <c r="JG35" i="12"/>
  <c r="JG31" i="12"/>
  <c r="JG32" i="12"/>
  <c r="JG29" i="12"/>
  <c r="JG30" i="12"/>
  <c r="JG24" i="12"/>
  <c r="JG25" i="12"/>
  <c r="JG26" i="12"/>
  <c r="JG27" i="12"/>
  <c r="JG28" i="12"/>
  <c r="JG18" i="12"/>
  <c r="JG19" i="12"/>
  <c r="JG20" i="12"/>
  <c r="JG21" i="12"/>
  <c r="JG22" i="12"/>
  <c r="JG23" i="12"/>
  <c r="JG4" i="12"/>
  <c r="JG5" i="12"/>
  <c r="JG6" i="12"/>
  <c r="JG7" i="12"/>
  <c r="JG8" i="12"/>
  <c r="JG9" i="12"/>
  <c r="JG10" i="12"/>
  <c r="JG11" i="12"/>
  <c r="JG12" i="12"/>
  <c r="JG13" i="12"/>
  <c r="JG14" i="12"/>
  <c r="JG15" i="12"/>
  <c r="JG16" i="12"/>
  <c r="JG17" i="12"/>
  <c r="JH2" i="12"/>
  <c r="G268" i="19"/>
  <c r="H268" i="19" s="1"/>
  <c r="D268" i="19"/>
  <c r="B269" i="19"/>
  <c r="C268" i="19"/>
  <c r="JH68" i="12" l="1"/>
  <c r="JH69" i="12"/>
  <c r="JH70" i="12"/>
  <c r="JH71" i="12"/>
  <c r="JH72" i="12"/>
  <c r="JH73" i="12"/>
  <c r="JH74" i="12"/>
  <c r="JH75" i="12"/>
  <c r="JH76" i="12"/>
  <c r="JH77" i="12"/>
  <c r="JH78" i="12"/>
  <c r="JH43" i="12"/>
  <c r="JH44" i="12"/>
  <c r="JH45" i="12"/>
  <c r="JH46" i="12"/>
  <c r="JH47" i="12"/>
  <c r="JH48" i="12"/>
  <c r="JH49" i="12"/>
  <c r="JH50" i="12"/>
  <c r="JH51" i="12"/>
  <c r="JH52" i="12"/>
  <c r="JH53" i="12"/>
  <c r="JH54" i="12"/>
  <c r="JH55" i="12"/>
  <c r="JH56" i="12"/>
  <c r="JH57" i="12"/>
  <c r="JH58" i="12"/>
  <c r="JH59" i="12"/>
  <c r="JH60" i="12"/>
  <c r="JH61" i="12"/>
  <c r="JH62" i="12"/>
  <c r="JH63" i="12"/>
  <c r="JH64" i="12"/>
  <c r="JH65" i="12"/>
  <c r="JH66" i="12"/>
  <c r="JH67" i="12"/>
  <c r="JH40" i="12"/>
  <c r="JH42" i="12"/>
  <c r="JH41" i="12"/>
  <c r="JH38" i="12"/>
  <c r="JH39" i="12"/>
  <c r="JH36" i="12"/>
  <c r="JH37" i="12"/>
  <c r="JH33" i="12"/>
  <c r="JH34" i="12"/>
  <c r="JH35" i="12"/>
  <c r="JH31" i="12"/>
  <c r="JH32" i="12"/>
  <c r="JH29" i="12"/>
  <c r="JH30" i="12"/>
  <c r="JH24" i="12"/>
  <c r="JH25" i="12"/>
  <c r="JH26" i="12"/>
  <c r="JH27" i="12"/>
  <c r="JH28" i="12"/>
  <c r="JH18" i="12"/>
  <c r="JH19" i="12"/>
  <c r="JH20" i="12"/>
  <c r="JH21" i="12"/>
  <c r="JH22" i="12"/>
  <c r="JH23" i="12"/>
  <c r="JH4" i="12"/>
  <c r="JH5" i="12"/>
  <c r="JH6" i="12"/>
  <c r="JH7" i="12"/>
  <c r="JH8" i="12"/>
  <c r="JH9" i="12"/>
  <c r="JH10" i="12"/>
  <c r="JH11" i="12"/>
  <c r="JH12" i="12"/>
  <c r="JH13" i="12"/>
  <c r="JH14" i="12"/>
  <c r="JH15" i="12"/>
  <c r="JH16" i="12"/>
  <c r="JH17" i="12"/>
  <c r="JI2" i="12"/>
  <c r="G269" i="19"/>
  <c r="H269" i="19" s="1"/>
  <c r="D269" i="19"/>
  <c r="B270" i="19"/>
  <c r="C269" i="19"/>
  <c r="JI68" i="12" l="1"/>
  <c r="JI69" i="12"/>
  <c r="JI70" i="12"/>
  <c r="JI71" i="12"/>
  <c r="JI72" i="12"/>
  <c r="JI73" i="12"/>
  <c r="JI74" i="12"/>
  <c r="JI75" i="12"/>
  <c r="JI76" i="12"/>
  <c r="JI77" i="12"/>
  <c r="JI78" i="12"/>
  <c r="JI43" i="12"/>
  <c r="JI44" i="12"/>
  <c r="JI45" i="12"/>
  <c r="JI46" i="12"/>
  <c r="JI47" i="12"/>
  <c r="JI48" i="12"/>
  <c r="JI49" i="12"/>
  <c r="JI50" i="12"/>
  <c r="JI51" i="12"/>
  <c r="JI52" i="12"/>
  <c r="JI53" i="12"/>
  <c r="JI54" i="12"/>
  <c r="JI55" i="12"/>
  <c r="JI56" i="12"/>
  <c r="JI57" i="12"/>
  <c r="JI58" i="12"/>
  <c r="JI59" i="12"/>
  <c r="JI60" i="12"/>
  <c r="JI61" i="12"/>
  <c r="JI62" i="12"/>
  <c r="JI63" i="12"/>
  <c r="JI64" i="12"/>
  <c r="JI65" i="12"/>
  <c r="JI66" i="12"/>
  <c r="JI67" i="12"/>
  <c r="JI40" i="12"/>
  <c r="JI42" i="12"/>
  <c r="JI41" i="12"/>
  <c r="JI38" i="12"/>
  <c r="JI39" i="12"/>
  <c r="JI36" i="12"/>
  <c r="JI37" i="12"/>
  <c r="JI33" i="12"/>
  <c r="JI34" i="12"/>
  <c r="JI35" i="12"/>
  <c r="JI31" i="12"/>
  <c r="JI32" i="12"/>
  <c r="JI29" i="12"/>
  <c r="JI30" i="12"/>
  <c r="JI24" i="12"/>
  <c r="JI25" i="12"/>
  <c r="JI26" i="12"/>
  <c r="JI27" i="12"/>
  <c r="JI28" i="12"/>
  <c r="JI18" i="12"/>
  <c r="JI19" i="12"/>
  <c r="JI20" i="12"/>
  <c r="JI21" i="12"/>
  <c r="JI22" i="12"/>
  <c r="JI23" i="12"/>
  <c r="JI4" i="12"/>
  <c r="JI5" i="12"/>
  <c r="JI6" i="12"/>
  <c r="JI7" i="12"/>
  <c r="JI8" i="12"/>
  <c r="JI9" i="12"/>
  <c r="JI10" i="12"/>
  <c r="JI11" i="12"/>
  <c r="JI12" i="12"/>
  <c r="JI13" i="12"/>
  <c r="JI14" i="12"/>
  <c r="JI15" i="12"/>
  <c r="JI16" i="12"/>
  <c r="JI17" i="12"/>
  <c r="JJ2" i="12"/>
  <c r="G270" i="19"/>
  <c r="H270" i="19" s="1"/>
  <c r="D270" i="19"/>
  <c r="B271" i="19"/>
  <c r="C270" i="19"/>
  <c r="JJ68" i="12" l="1"/>
  <c r="JJ69" i="12"/>
  <c r="JJ70" i="12"/>
  <c r="JJ71" i="12"/>
  <c r="JJ72" i="12"/>
  <c r="JJ73" i="12"/>
  <c r="JJ74" i="12"/>
  <c r="JJ75" i="12"/>
  <c r="JJ76" i="12"/>
  <c r="JJ77" i="12"/>
  <c r="JJ78" i="12"/>
  <c r="JJ43" i="12"/>
  <c r="JJ44" i="12"/>
  <c r="JJ45" i="12"/>
  <c r="JJ46" i="12"/>
  <c r="JJ47" i="12"/>
  <c r="JJ48" i="12"/>
  <c r="JJ49" i="12"/>
  <c r="JJ50" i="12"/>
  <c r="JJ51" i="12"/>
  <c r="JJ52" i="12"/>
  <c r="JJ53" i="12"/>
  <c r="JJ54" i="12"/>
  <c r="JJ55" i="12"/>
  <c r="JJ56" i="12"/>
  <c r="JJ57" i="12"/>
  <c r="JJ58" i="12"/>
  <c r="JJ59" i="12"/>
  <c r="JJ60" i="12"/>
  <c r="JJ61" i="12"/>
  <c r="JJ62" i="12"/>
  <c r="JJ63" i="12"/>
  <c r="JJ64" i="12"/>
  <c r="JJ65" i="12"/>
  <c r="JJ66" i="12"/>
  <c r="JJ67" i="12"/>
  <c r="JJ40" i="12"/>
  <c r="JJ42" i="12"/>
  <c r="JJ41" i="12"/>
  <c r="JJ38" i="12"/>
  <c r="JJ39" i="12"/>
  <c r="JJ36" i="12"/>
  <c r="JJ37" i="12"/>
  <c r="JJ33" i="12"/>
  <c r="JJ34" i="12"/>
  <c r="JJ35" i="12"/>
  <c r="JJ31" i="12"/>
  <c r="JJ32" i="12"/>
  <c r="JJ29" i="12"/>
  <c r="JJ30" i="12"/>
  <c r="JJ24" i="12"/>
  <c r="JJ25" i="12"/>
  <c r="JJ26" i="12"/>
  <c r="JJ27" i="12"/>
  <c r="JJ28" i="12"/>
  <c r="JJ18" i="12"/>
  <c r="JJ19" i="12"/>
  <c r="JJ20" i="12"/>
  <c r="JJ21" i="12"/>
  <c r="JJ22" i="12"/>
  <c r="JJ23" i="12"/>
  <c r="JJ4" i="12"/>
  <c r="JJ5" i="12"/>
  <c r="JJ6" i="12"/>
  <c r="JJ7" i="12"/>
  <c r="JJ8" i="12"/>
  <c r="JJ9" i="12"/>
  <c r="JJ10" i="12"/>
  <c r="JJ11" i="12"/>
  <c r="JJ12" i="12"/>
  <c r="JJ13" i="12"/>
  <c r="JJ14" i="12"/>
  <c r="JJ15" i="12"/>
  <c r="JJ16" i="12"/>
  <c r="JJ17" i="12"/>
  <c r="JK2" i="12"/>
  <c r="G271" i="19"/>
  <c r="H271" i="19" s="1"/>
  <c r="D271" i="19"/>
  <c r="B272" i="19"/>
  <c r="C271" i="19"/>
  <c r="JK68" i="12" l="1"/>
  <c r="JK69" i="12"/>
  <c r="JK70" i="12"/>
  <c r="JK71" i="12"/>
  <c r="JK72" i="12"/>
  <c r="JK73" i="12"/>
  <c r="JK74" i="12"/>
  <c r="JK75" i="12"/>
  <c r="JK76" i="12"/>
  <c r="JK77" i="12"/>
  <c r="JK78" i="12"/>
  <c r="JK43" i="12"/>
  <c r="JK44" i="12"/>
  <c r="JK45" i="12"/>
  <c r="JK46" i="12"/>
  <c r="JK47" i="12"/>
  <c r="JK48" i="12"/>
  <c r="JK49" i="12"/>
  <c r="JK50" i="12"/>
  <c r="JK51" i="12"/>
  <c r="JK52" i="12"/>
  <c r="JK53" i="12"/>
  <c r="JK54" i="12"/>
  <c r="JK55" i="12"/>
  <c r="JK56" i="12"/>
  <c r="JK57" i="12"/>
  <c r="JK58" i="12"/>
  <c r="JK59" i="12"/>
  <c r="JK60" i="12"/>
  <c r="JK61" i="12"/>
  <c r="JK62" i="12"/>
  <c r="JK63" i="12"/>
  <c r="JK64" i="12"/>
  <c r="JK65" i="12"/>
  <c r="JK66" i="12"/>
  <c r="JK67" i="12"/>
  <c r="JK40" i="12"/>
  <c r="JK42" i="12"/>
  <c r="JK41" i="12"/>
  <c r="JK38" i="12"/>
  <c r="JK39" i="12"/>
  <c r="JK36" i="12"/>
  <c r="JK37" i="12"/>
  <c r="JK33" i="12"/>
  <c r="JK34" i="12"/>
  <c r="JK35" i="12"/>
  <c r="JK31" i="12"/>
  <c r="JK32" i="12"/>
  <c r="JK29" i="12"/>
  <c r="JK30" i="12"/>
  <c r="JK24" i="12"/>
  <c r="JK25" i="12"/>
  <c r="JK26" i="12"/>
  <c r="JK27" i="12"/>
  <c r="JK28" i="12"/>
  <c r="JK18" i="12"/>
  <c r="JK19" i="12"/>
  <c r="JK20" i="12"/>
  <c r="JK21" i="12"/>
  <c r="JK22" i="12"/>
  <c r="JK23" i="12"/>
  <c r="JK4" i="12"/>
  <c r="JK5" i="12"/>
  <c r="JK6" i="12"/>
  <c r="JK7" i="12"/>
  <c r="JK8" i="12"/>
  <c r="JK9" i="12"/>
  <c r="JK10" i="12"/>
  <c r="JK11" i="12"/>
  <c r="JK12" i="12"/>
  <c r="JK13" i="12"/>
  <c r="JK14" i="12"/>
  <c r="JK15" i="12"/>
  <c r="JK16" i="12"/>
  <c r="JK17" i="12"/>
  <c r="JL2" i="12"/>
  <c r="G272" i="19"/>
  <c r="H272" i="19" s="1"/>
  <c r="D272" i="19"/>
  <c r="B273" i="19"/>
  <c r="C272" i="19"/>
  <c r="JL68" i="12" l="1"/>
  <c r="JL69" i="12"/>
  <c r="JL70" i="12"/>
  <c r="JL71" i="12"/>
  <c r="JL72" i="12"/>
  <c r="JL73" i="12"/>
  <c r="JL74" i="12"/>
  <c r="JL75" i="12"/>
  <c r="JL76" i="12"/>
  <c r="JL77" i="12"/>
  <c r="JL78" i="12"/>
  <c r="JL43" i="12"/>
  <c r="JL44" i="12"/>
  <c r="JL45" i="12"/>
  <c r="JL46" i="12"/>
  <c r="JL47" i="12"/>
  <c r="JL48" i="12"/>
  <c r="JL49" i="12"/>
  <c r="JL50" i="12"/>
  <c r="JL51" i="12"/>
  <c r="JL52" i="12"/>
  <c r="JL53" i="12"/>
  <c r="JL54" i="12"/>
  <c r="JL55" i="12"/>
  <c r="JL56" i="12"/>
  <c r="JL57" i="12"/>
  <c r="JL58" i="12"/>
  <c r="JL59" i="12"/>
  <c r="JL60" i="12"/>
  <c r="JL61" i="12"/>
  <c r="JL62" i="12"/>
  <c r="JL63" i="12"/>
  <c r="JL64" i="12"/>
  <c r="JL65" i="12"/>
  <c r="JL66" i="12"/>
  <c r="JL67" i="12"/>
  <c r="JL40" i="12"/>
  <c r="JL41" i="12"/>
  <c r="JL42" i="12"/>
  <c r="JL38" i="12"/>
  <c r="JL39" i="12"/>
  <c r="JL36" i="12"/>
  <c r="JL37" i="12"/>
  <c r="JL33" i="12"/>
  <c r="JL34" i="12"/>
  <c r="JL35" i="12"/>
  <c r="JL31" i="12"/>
  <c r="JL32" i="12"/>
  <c r="JL29" i="12"/>
  <c r="JL30" i="12"/>
  <c r="JL24" i="12"/>
  <c r="JL25" i="12"/>
  <c r="JL26" i="12"/>
  <c r="JL27" i="12"/>
  <c r="JL28" i="12"/>
  <c r="JL18" i="12"/>
  <c r="JL19" i="12"/>
  <c r="JL20" i="12"/>
  <c r="JL21" i="12"/>
  <c r="JL22" i="12"/>
  <c r="JL23" i="12"/>
  <c r="JL4" i="12"/>
  <c r="JL5" i="12"/>
  <c r="JL6" i="12"/>
  <c r="JL7" i="12"/>
  <c r="JL8" i="12"/>
  <c r="JL9" i="12"/>
  <c r="JL10" i="12"/>
  <c r="JL11" i="12"/>
  <c r="JL12" i="12"/>
  <c r="JL13" i="12"/>
  <c r="JL14" i="12"/>
  <c r="JL15" i="12"/>
  <c r="JL16" i="12"/>
  <c r="JL17" i="12"/>
  <c r="JM2" i="12"/>
  <c r="G273" i="19"/>
  <c r="H273" i="19" s="1"/>
  <c r="D273" i="19"/>
  <c r="B274" i="19"/>
  <c r="C273" i="19"/>
  <c r="JM68" i="12" l="1"/>
  <c r="JM69" i="12"/>
  <c r="JM70" i="12"/>
  <c r="JM71" i="12"/>
  <c r="JM72" i="12"/>
  <c r="JM73" i="12"/>
  <c r="JM74" i="12"/>
  <c r="JM75" i="12"/>
  <c r="JM76" i="12"/>
  <c r="JM77" i="12"/>
  <c r="JM78" i="12"/>
  <c r="JM43" i="12"/>
  <c r="JM44" i="12"/>
  <c r="JM45" i="12"/>
  <c r="JM46" i="12"/>
  <c r="JM47" i="12"/>
  <c r="JM48" i="12"/>
  <c r="JM49" i="12"/>
  <c r="JM50" i="12"/>
  <c r="JM51" i="12"/>
  <c r="JM52" i="12"/>
  <c r="JM53" i="12"/>
  <c r="JM54" i="12"/>
  <c r="JM55" i="12"/>
  <c r="JM56" i="12"/>
  <c r="JM57" i="12"/>
  <c r="JM58" i="12"/>
  <c r="JM59" i="12"/>
  <c r="JM60" i="12"/>
  <c r="JM61" i="12"/>
  <c r="JM62" i="12"/>
  <c r="JM63" i="12"/>
  <c r="JM64" i="12"/>
  <c r="JM65" i="12"/>
  <c r="JM66" i="12"/>
  <c r="JM67" i="12"/>
  <c r="JM40" i="12"/>
  <c r="JM42" i="12"/>
  <c r="JM41" i="12"/>
  <c r="JM38" i="12"/>
  <c r="JM39" i="12"/>
  <c r="JM36" i="12"/>
  <c r="JM37" i="12"/>
  <c r="JM33" i="12"/>
  <c r="JM34" i="12"/>
  <c r="JM35" i="12"/>
  <c r="JM31" i="12"/>
  <c r="JM32" i="12"/>
  <c r="JM29" i="12"/>
  <c r="JM30" i="12"/>
  <c r="JM24" i="12"/>
  <c r="JM25" i="12"/>
  <c r="JM26" i="12"/>
  <c r="JM27" i="12"/>
  <c r="JM28" i="12"/>
  <c r="JM18" i="12"/>
  <c r="JM19" i="12"/>
  <c r="JM20" i="12"/>
  <c r="JM21" i="12"/>
  <c r="JM22" i="12"/>
  <c r="JM23" i="12"/>
  <c r="JM4" i="12"/>
  <c r="JM5" i="12"/>
  <c r="JM6" i="12"/>
  <c r="JM7" i="12"/>
  <c r="JM8" i="12"/>
  <c r="JM9" i="12"/>
  <c r="JM10" i="12"/>
  <c r="JM11" i="12"/>
  <c r="JM12" i="12"/>
  <c r="JM13" i="12"/>
  <c r="JM14" i="12"/>
  <c r="JM15" i="12"/>
  <c r="JM16" i="12"/>
  <c r="JM17" i="12"/>
  <c r="JN2" i="12"/>
  <c r="G274" i="19"/>
  <c r="H274" i="19" s="1"/>
  <c r="D274" i="19"/>
  <c r="B275" i="19"/>
  <c r="C274" i="19"/>
  <c r="JN68" i="12" l="1"/>
  <c r="JN69" i="12"/>
  <c r="JN70" i="12"/>
  <c r="JN71" i="12"/>
  <c r="JN72" i="12"/>
  <c r="JN73" i="12"/>
  <c r="JN74" i="12"/>
  <c r="JN75" i="12"/>
  <c r="JN76" i="12"/>
  <c r="JN77" i="12"/>
  <c r="JN78" i="12"/>
  <c r="JN43" i="12"/>
  <c r="JN44" i="12"/>
  <c r="JN45" i="12"/>
  <c r="JN46" i="12"/>
  <c r="JN47" i="12"/>
  <c r="JN48" i="12"/>
  <c r="JN49" i="12"/>
  <c r="JN50" i="12"/>
  <c r="JN51" i="12"/>
  <c r="JN52" i="12"/>
  <c r="JN53" i="12"/>
  <c r="JN54" i="12"/>
  <c r="JN55" i="12"/>
  <c r="JN56" i="12"/>
  <c r="JN57" i="12"/>
  <c r="JN58" i="12"/>
  <c r="JN59" i="12"/>
  <c r="JN60" i="12"/>
  <c r="JN61" i="12"/>
  <c r="JN62" i="12"/>
  <c r="JN63" i="12"/>
  <c r="JN64" i="12"/>
  <c r="JN65" i="12"/>
  <c r="JN66" i="12"/>
  <c r="JN67" i="12"/>
  <c r="JN40" i="12"/>
  <c r="JN41" i="12"/>
  <c r="JN42" i="12"/>
  <c r="JN38" i="12"/>
  <c r="JN39" i="12"/>
  <c r="JN36" i="12"/>
  <c r="JN37" i="12"/>
  <c r="JN33" i="12"/>
  <c r="JN34" i="12"/>
  <c r="JN35" i="12"/>
  <c r="JN31" i="12"/>
  <c r="JN32" i="12"/>
  <c r="JN29" i="12"/>
  <c r="JN30" i="12"/>
  <c r="JN24" i="12"/>
  <c r="JN25" i="12"/>
  <c r="JN26" i="12"/>
  <c r="JN27" i="12"/>
  <c r="JN28" i="12"/>
  <c r="JN18" i="12"/>
  <c r="JN19" i="12"/>
  <c r="JN20" i="12"/>
  <c r="JN21" i="12"/>
  <c r="JN22" i="12"/>
  <c r="JN23" i="12"/>
  <c r="JN4" i="12"/>
  <c r="JN5" i="12"/>
  <c r="JN6" i="12"/>
  <c r="JN7" i="12"/>
  <c r="JN8" i="12"/>
  <c r="JN9" i="12"/>
  <c r="JN10" i="12"/>
  <c r="JN11" i="12"/>
  <c r="JN12" i="12"/>
  <c r="JN13" i="12"/>
  <c r="JN14" i="12"/>
  <c r="JN15" i="12"/>
  <c r="JN16" i="12"/>
  <c r="JN17" i="12"/>
  <c r="JO2" i="12"/>
  <c r="G275" i="19"/>
  <c r="H275" i="19" s="1"/>
  <c r="D275" i="19"/>
  <c r="B276" i="19"/>
  <c r="C275" i="19"/>
  <c r="JO68" i="12" l="1"/>
  <c r="JO69" i="12"/>
  <c r="JO70" i="12"/>
  <c r="JO71" i="12"/>
  <c r="JO72" i="12"/>
  <c r="JO73" i="12"/>
  <c r="JO74" i="12"/>
  <c r="JO75" i="12"/>
  <c r="JO76" i="12"/>
  <c r="JO77" i="12"/>
  <c r="JO78" i="12"/>
  <c r="JO43" i="12"/>
  <c r="JO44" i="12"/>
  <c r="JO45" i="12"/>
  <c r="JO46" i="12"/>
  <c r="JO47" i="12"/>
  <c r="JO48" i="12"/>
  <c r="JO49" i="12"/>
  <c r="JO50" i="12"/>
  <c r="JO51" i="12"/>
  <c r="JO52" i="12"/>
  <c r="JO53" i="12"/>
  <c r="JO54" i="12"/>
  <c r="JO55" i="12"/>
  <c r="JO56" i="12"/>
  <c r="JO57" i="12"/>
  <c r="JO58" i="12"/>
  <c r="JO59" i="12"/>
  <c r="JO60" i="12"/>
  <c r="JO61" i="12"/>
  <c r="JO62" i="12"/>
  <c r="JO63" i="12"/>
  <c r="JO64" i="12"/>
  <c r="JO65" i="12"/>
  <c r="JO66" i="12"/>
  <c r="JO67" i="12"/>
  <c r="JO40" i="12"/>
  <c r="JO42" i="12"/>
  <c r="JO41" i="12"/>
  <c r="JO38" i="12"/>
  <c r="JO39" i="12"/>
  <c r="JO36" i="12"/>
  <c r="JO37" i="12"/>
  <c r="JO33" i="12"/>
  <c r="JO34" i="12"/>
  <c r="JO35" i="12"/>
  <c r="JO31" i="12"/>
  <c r="JO32" i="12"/>
  <c r="JO29" i="12"/>
  <c r="JO30" i="12"/>
  <c r="JO24" i="12"/>
  <c r="JO25" i="12"/>
  <c r="JO26" i="12"/>
  <c r="JO27" i="12"/>
  <c r="JO28" i="12"/>
  <c r="JO18" i="12"/>
  <c r="JO19" i="12"/>
  <c r="JO20" i="12"/>
  <c r="JO21" i="12"/>
  <c r="JO22" i="12"/>
  <c r="JO23" i="12"/>
  <c r="JO4" i="12"/>
  <c r="JO5" i="12"/>
  <c r="JO6" i="12"/>
  <c r="JO7" i="12"/>
  <c r="JO8" i="12"/>
  <c r="JO9" i="12"/>
  <c r="JO10" i="12"/>
  <c r="JO11" i="12"/>
  <c r="JO12" i="12"/>
  <c r="JO13" i="12"/>
  <c r="JO14" i="12"/>
  <c r="JO15" i="12"/>
  <c r="JO16" i="12"/>
  <c r="JO17" i="12"/>
  <c r="JP2" i="12"/>
  <c r="G276" i="19"/>
  <c r="H276" i="19" s="1"/>
  <c r="D276" i="19"/>
  <c r="B277" i="19"/>
  <c r="C276" i="19"/>
  <c r="JP68" i="12" l="1"/>
  <c r="JP69" i="12"/>
  <c r="JP70" i="12"/>
  <c r="JP71" i="12"/>
  <c r="JP72" i="12"/>
  <c r="JP73" i="12"/>
  <c r="JP74" i="12"/>
  <c r="JP75" i="12"/>
  <c r="JP76" i="12"/>
  <c r="JP77" i="12"/>
  <c r="JP78" i="12"/>
  <c r="JP43" i="12"/>
  <c r="JP44" i="12"/>
  <c r="JP45" i="12"/>
  <c r="JP46" i="12"/>
  <c r="JP47" i="12"/>
  <c r="JP48" i="12"/>
  <c r="JP49" i="12"/>
  <c r="JP50" i="12"/>
  <c r="JP51" i="12"/>
  <c r="JP52" i="12"/>
  <c r="JP53" i="12"/>
  <c r="JP54" i="12"/>
  <c r="JP55" i="12"/>
  <c r="JP56" i="12"/>
  <c r="JP57" i="12"/>
  <c r="JP58" i="12"/>
  <c r="JP59" i="12"/>
  <c r="JP60" i="12"/>
  <c r="JP61" i="12"/>
  <c r="JP62" i="12"/>
  <c r="JP63" i="12"/>
  <c r="JP64" i="12"/>
  <c r="JP65" i="12"/>
  <c r="JP66" i="12"/>
  <c r="JP67" i="12"/>
  <c r="JP40" i="12"/>
  <c r="JP42" i="12"/>
  <c r="JP41" i="12"/>
  <c r="JP38" i="12"/>
  <c r="JP39" i="12"/>
  <c r="JP36" i="12"/>
  <c r="JP37" i="12"/>
  <c r="JP33" i="12"/>
  <c r="JP34" i="12"/>
  <c r="JP35" i="12"/>
  <c r="JP31" i="12"/>
  <c r="JP32" i="12"/>
  <c r="JP29" i="12"/>
  <c r="JP30" i="12"/>
  <c r="JP24" i="12"/>
  <c r="JP25" i="12"/>
  <c r="JP26" i="12"/>
  <c r="JP27" i="12"/>
  <c r="JP28" i="12"/>
  <c r="JP18" i="12"/>
  <c r="JP19" i="12"/>
  <c r="JP20" i="12"/>
  <c r="JP21" i="12"/>
  <c r="JP22" i="12"/>
  <c r="JP23" i="12"/>
  <c r="JP4" i="12"/>
  <c r="JP5" i="12"/>
  <c r="JP6" i="12"/>
  <c r="JP7" i="12"/>
  <c r="JP8" i="12"/>
  <c r="JP9" i="12"/>
  <c r="JP10" i="12"/>
  <c r="JP11" i="12"/>
  <c r="JP12" i="12"/>
  <c r="JP13" i="12"/>
  <c r="JP14" i="12"/>
  <c r="JP15" i="12"/>
  <c r="JP16" i="12"/>
  <c r="JP17" i="12"/>
  <c r="JQ2" i="12"/>
  <c r="G277" i="19"/>
  <c r="H277" i="19" s="1"/>
  <c r="D277" i="19"/>
  <c r="B278" i="19"/>
  <c r="C277" i="19"/>
  <c r="JQ68" i="12" l="1"/>
  <c r="JQ69" i="12"/>
  <c r="JQ70" i="12"/>
  <c r="JQ71" i="12"/>
  <c r="JQ72" i="12"/>
  <c r="JQ73" i="12"/>
  <c r="JQ74" i="12"/>
  <c r="JQ75" i="12"/>
  <c r="JQ76" i="12"/>
  <c r="JQ77" i="12"/>
  <c r="JQ78" i="12"/>
  <c r="JQ43" i="12"/>
  <c r="JQ44" i="12"/>
  <c r="JQ45" i="12"/>
  <c r="JQ46" i="12"/>
  <c r="JQ47" i="12"/>
  <c r="JQ48" i="12"/>
  <c r="JQ49" i="12"/>
  <c r="JQ50" i="12"/>
  <c r="JQ51" i="12"/>
  <c r="JQ52" i="12"/>
  <c r="JQ53" i="12"/>
  <c r="JQ54" i="12"/>
  <c r="JQ55" i="12"/>
  <c r="JQ56" i="12"/>
  <c r="JQ57" i="12"/>
  <c r="JQ58" i="12"/>
  <c r="JQ59" i="12"/>
  <c r="JQ60" i="12"/>
  <c r="JQ61" i="12"/>
  <c r="JQ62" i="12"/>
  <c r="JQ63" i="12"/>
  <c r="JQ64" i="12"/>
  <c r="JQ65" i="12"/>
  <c r="JQ66" i="12"/>
  <c r="JQ67" i="12"/>
  <c r="JQ40" i="12"/>
  <c r="JQ41" i="12"/>
  <c r="JQ42" i="12"/>
  <c r="JQ38" i="12"/>
  <c r="JQ39" i="12"/>
  <c r="JQ36" i="12"/>
  <c r="JQ37" i="12"/>
  <c r="JQ33" i="12"/>
  <c r="JQ34" i="12"/>
  <c r="JQ35" i="12"/>
  <c r="JQ31" i="12"/>
  <c r="JQ32" i="12"/>
  <c r="JQ29" i="12"/>
  <c r="JQ30" i="12"/>
  <c r="JQ24" i="12"/>
  <c r="JQ25" i="12"/>
  <c r="JQ26" i="12"/>
  <c r="JQ27" i="12"/>
  <c r="JQ28" i="12"/>
  <c r="JQ18" i="12"/>
  <c r="JQ19" i="12"/>
  <c r="JQ20" i="12"/>
  <c r="JQ21" i="12"/>
  <c r="JQ22" i="12"/>
  <c r="JQ23" i="12"/>
  <c r="JQ4" i="12"/>
  <c r="JQ5" i="12"/>
  <c r="JQ6" i="12"/>
  <c r="JQ7" i="12"/>
  <c r="JQ8" i="12"/>
  <c r="JQ9" i="12"/>
  <c r="JQ10" i="12"/>
  <c r="JQ11" i="12"/>
  <c r="JQ12" i="12"/>
  <c r="JQ13" i="12"/>
  <c r="JQ14" i="12"/>
  <c r="JQ15" i="12"/>
  <c r="JQ16" i="12"/>
  <c r="JQ17" i="12"/>
  <c r="JR2" i="12"/>
  <c r="G278" i="19"/>
  <c r="H278" i="19" s="1"/>
  <c r="D278" i="19"/>
  <c r="B279" i="19"/>
  <c r="C278" i="19"/>
  <c r="JR68" i="12" l="1"/>
  <c r="JR69" i="12"/>
  <c r="JR70" i="12"/>
  <c r="JR71" i="12"/>
  <c r="JR72" i="12"/>
  <c r="JR73" i="12"/>
  <c r="JR74" i="12"/>
  <c r="JR75" i="12"/>
  <c r="JR76" i="12"/>
  <c r="JR77" i="12"/>
  <c r="JR78" i="12"/>
  <c r="JR43" i="12"/>
  <c r="JR44" i="12"/>
  <c r="JR45" i="12"/>
  <c r="JR46" i="12"/>
  <c r="JR47" i="12"/>
  <c r="JR48" i="12"/>
  <c r="JR49" i="12"/>
  <c r="JR50" i="12"/>
  <c r="JR51" i="12"/>
  <c r="JR52" i="12"/>
  <c r="JR53" i="12"/>
  <c r="JR54" i="12"/>
  <c r="JR55" i="12"/>
  <c r="JR56" i="12"/>
  <c r="JR57" i="12"/>
  <c r="JR58" i="12"/>
  <c r="JR59" i="12"/>
  <c r="JR60" i="12"/>
  <c r="JR61" i="12"/>
  <c r="JR62" i="12"/>
  <c r="JR63" i="12"/>
  <c r="JR64" i="12"/>
  <c r="JR65" i="12"/>
  <c r="JR66" i="12"/>
  <c r="JR67" i="12"/>
  <c r="JR40" i="12"/>
  <c r="JR42" i="12"/>
  <c r="JR41" i="12"/>
  <c r="JR38" i="12"/>
  <c r="JR39" i="12"/>
  <c r="JR36" i="12"/>
  <c r="JR37" i="12"/>
  <c r="JR33" i="12"/>
  <c r="JR34" i="12"/>
  <c r="JR35" i="12"/>
  <c r="JR31" i="12"/>
  <c r="JR32" i="12"/>
  <c r="JR29" i="12"/>
  <c r="JR30" i="12"/>
  <c r="JR24" i="12"/>
  <c r="JR25" i="12"/>
  <c r="JR26" i="12"/>
  <c r="JR27" i="12"/>
  <c r="JR28" i="12"/>
  <c r="JR18" i="12"/>
  <c r="JR19" i="12"/>
  <c r="JR20" i="12"/>
  <c r="JR21" i="12"/>
  <c r="JR22" i="12"/>
  <c r="JR23" i="12"/>
  <c r="JR4" i="12"/>
  <c r="JR5" i="12"/>
  <c r="JR6" i="12"/>
  <c r="JR7" i="12"/>
  <c r="JR8" i="12"/>
  <c r="JR9" i="12"/>
  <c r="JR10" i="12"/>
  <c r="JR11" i="12"/>
  <c r="JR12" i="12"/>
  <c r="JR13" i="12"/>
  <c r="JR14" i="12"/>
  <c r="JR15" i="12"/>
  <c r="JR16" i="12"/>
  <c r="JR17" i="12"/>
  <c r="JS2" i="12"/>
  <c r="G279" i="19"/>
  <c r="H279" i="19" s="1"/>
  <c r="D279" i="19"/>
  <c r="B280" i="19"/>
  <c r="C279" i="19"/>
  <c r="JS68" i="12" l="1"/>
  <c r="JS69" i="12"/>
  <c r="JS70" i="12"/>
  <c r="JS71" i="12"/>
  <c r="JS72" i="12"/>
  <c r="JS73" i="12"/>
  <c r="JS74" i="12"/>
  <c r="JS75" i="12"/>
  <c r="JS76" i="12"/>
  <c r="JS77" i="12"/>
  <c r="JS78" i="12"/>
  <c r="JS43" i="12"/>
  <c r="JS44" i="12"/>
  <c r="JS45" i="12"/>
  <c r="JS46" i="12"/>
  <c r="JS47" i="12"/>
  <c r="JS48" i="12"/>
  <c r="JS49" i="12"/>
  <c r="JS50" i="12"/>
  <c r="JS51" i="12"/>
  <c r="JS52" i="12"/>
  <c r="JS53" i="12"/>
  <c r="JS54" i="12"/>
  <c r="JS55" i="12"/>
  <c r="JS56" i="12"/>
  <c r="JS57" i="12"/>
  <c r="JS58" i="12"/>
  <c r="JS59" i="12"/>
  <c r="JS60" i="12"/>
  <c r="JS61" i="12"/>
  <c r="JS62" i="12"/>
  <c r="JS63" i="12"/>
  <c r="JS64" i="12"/>
  <c r="JS65" i="12"/>
  <c r="JS66" i="12"/>
  <c r="JS67" i="12"/>
  <c r="JS40" i="12"/>
  <c r="JS42" i="12"/>
  <c r="JS41" i="12"/>
  <c r="JS38" i="12"/>
  <c r="JS39" i="12"/>
  <c r="JS36" i="12"/>
  <c r="JS37" i="12"/>
  <c r="JS33" i="12"/>
  <c r="JS34" i="12"/>
  <c r="JS35" i="12"/>
  <c r="JS31" i="12"/>
  <c r="JS32" i="12"/>
  <c r="JS29" i="12"/>
  <c r="JS30" i="12"/>
  <c r="JS24" i="12"/>
  <c r="JS25" i="12"/>
  <c r="JS26" i="12"/>
  <c r="JS27" i="12"/>
  <c r="JS28" i="12"/>
  <c r="JS18" i="12"/>
  <c r="JS19" i="12"/>
  <c r="JS20" i="12"/>
  <c r="JS21" i="12"/>
  <c r="JS22" i="12"/>
  <c r="JS23" i="12"/>
  <c r="JS4" i="12"/>
  <c r="JS5" i="12"/>
  <c r="JS6" i="12"/>
  <c r="JS7" i="12"/>
  <c r="JS8" i="12"/>
  <c r="JS9" i="12"/>
  <c r="JS10" i="12"/>
  <c r="JS11" i="12"/>
  <c r="JS12" i="12"/>
  <c r="JS13" i="12"/>
  <c r="JS14" i="12"/>
  <c r="JS15" i="12"/>
  <c r="JS16" i="12"/>
  <c r="JS17" i="12"/>
  <c r="JT2" i="12"/>
  <c r="G280" i="19"/>
  <c r="H280" i="19" s="1"/>
  <c r="D280" i="19"/>
  <c r="B281" i="19"/>
  <c r="C280" i="19"/>
  <c r="JT68" i="12" l="1"/>
  <c r="JT69" i="12"/>
  <c r="JT70" i="12"/>
  <c r="JT71" i="12"/>
  <c r="JT72" i="12"/>
  <c r="JT73" i="12"/>
  <c r="JT74" i="12"/>
  <c r="JT75" i="12"/>
  <c r="JT76" i="12"/>
  <c r="JT77" i="12"/>
  <c r="JT78" i="12"/>
  <c r="JT43" i="12"/>
  <c r="JT44" i="12"/>
  <c r="JT45" i="12"/>
  <c r="JT46" i="12"/>
  <c r="JT47" i="12"/>
  <c r="JT48" i="12"/>
  <c r="JT49" i="12"/>
  <c r="JT50" i="12"/>
  <c r="JT51" i="12"/>
  <c r="JT52" i="12"/>
  <c r="JT53" i="12"/>
  <c r="JT54" i="12"/>
  <c r="JT55" i="12"/>
  <c r="JT56" i="12"/>
  <c r="JT57" i="12"/>
  <c r="JT58" i="12"/>
  <c r="JT59" i="12"/>
  <c r="JT60" i="12"/>
  <c r="JT61" i="12"/>
  <c r="JT62" i="12"/>
  <c r="JT63" i="12"/>
  <c r="JT64" i="12"/>
  <c r="JT65" i="12"/>
  <c r="JT66" i="12"/>
  <c r="JT67" i="12"/>
  <c r="JT40" i="12"/>
  <c r="JT41" i="12"/>
  <c r="JT42" i="12"/>
  <c r="JT38" i="12"/>
  <c r="JT39" i="12"/>
  <c r="JT36" i="12"/>
  <c r="JT37" i="12"/>
  <c r="JT33" i="12"/>
  <c r="JT34" i="12"/>
  <c r="JT35" i="12"/>
  <c r="JT31" i="12"/>
  <c r="JT32" i="12"/>
  <c r="JT29" i="12"/>
  <c r="JT30" i="12"/>
  <c r="JT24" i="12"/>
  <c r="JT25" i="12"/>
  <c r="JT26" i="12"/>
  <c r="JT27" i="12"/>
  <c r="JT28" i="12"/>
  <c r="JT18" i="12"/>
  <c r="JT19" i="12"/>
  <c r="JT20" i="12"/>
  <c r="JT21" i="12"/>
  <c r="JT22" i="12"/>
  <c r="JT23" i="12"/>
  <c r="JT4" i="12"/>
  <c r="JT5" i="12"/>
  <c r="JT6" i="12"/>
  <c r="JT7" i="12"/>
  <c r="JT8" i="12"/>
  <c r="JT9" i="12"/>
  <c r="JT10" i="12"/>
  <c r="JT11" i="12"/>
  <c r="JT12" i="12"/>
  <c r="JT13" i="12"/>
  <c r="JT14" i="12"/>
  <c r="JT15" i="12"/>
  <c r="JT16" i="12"/>
  <c r="JT17" i="12"/>
  <c r="JU2" i="12"/>
  <c r="G281" i="19"/>
  <c r="H281" i="19" s="1"/>
  <c r="D281" i="19"/>
  <c r="B282" i="19"/>
  <c r="C281" i="19"/>
  <c r="JU68" i="12" l="1"/>
  <c r="JU69" i="12"/>
  <c r="JU70" i="12"/>
  <c r="JU71" i="12"/>
  <c r="JU72" i="12"/>
  <c r="JU73" i="12"/>
  <c r="JU74" i="12"/>
  <c r="JU75" i="12"/>
  <c r="JU76" i="12"/>
  <c r="JU77" i="12"/>
  <c r="JU78" i="12"/>
  <c r="JU43" i="12"/>
  <c r="JU44" i="12"/>
  <c r="JU45" i="12"/>
  <c r="JU46" i="12"/>
  <c r="JU47" i="12"/>
  <c r="JU48" i="12"/>
  <c r="JU49" i="12"/>
  <c r="JU50" i="12"/>
  <c r="JU51" i="12"/>
  <c r="JU52" i="12"/>
  <c r="JU53" i="12"/>
  <c r="JU54" i="12"/>
  <c r="JU55" i="12"/>
  <c r="JU56" i="12"/>
  <c r="JU57" i="12"/>
  <c r="JU58" i="12"/>
  <c r="JU59" i="12"/>
  <c r="JU60" i="12"/>
  <c r="JU61" i="12"/>
  <c r="JU62" i="12"/>
  <c r="JU63" i="12"/>
  <c r="JU64" i="12"/>
  <c r="JU65" i="12"/>
  <c r="JU66" i="12"/>
  <c r="JU67" i="12"/>
  <c r="JU40" i="12"/>
  <c r="JU42" i="12"/>
  <c r="JU41" i="12"/>
  <c r="JU38" i="12"/>
  <c r="JU39" i="12"/>
  <c r="JU36" i="12"/>
  <c r="JU37" i="12"/>
  <c r="JU33" i="12"/>
  <c r="JU34" i="12"/>
  <c r="JU35" i="12"/>
  <c r="JU31" i="12"/>
  <c r="JU32" i="12"/>
  <c r="JU29" i="12"/>
  <c r="JU30" i="12"/>
  <c r="JU24" i="12"/>
  <c r="JU25" i="12"/>
  <c r="JU26" i="12"/>
  <c r="JU27" i="12"/>
  <c r="JU28" i="12"/>
  <c r="JU18" i="12"/>
  <c r="JU19" i="12"/>
  <c r="JU20" i="12"/>
  <c r="JU21" i="12"/>
  <c r="JU22" i="12"/>
  <c r="JU23" i="12"/>
  <c r="JU4" i="12"/>
  <c r="JU5" i="12"/>
  <c r="JU6" i="12"/>
  <c r="JU7" i="12"/>
  <c r="JU8" i="12"/>
  <c r="JU9" i="12"/>
  <c r="JU10" i="12"/>
  <c r="JU11" i="12"/>
  <c r="JU12" i="12"/>
  <c r="JU13" i="12"/>
  <c r="JU14" i="12"/>
  <c r="JU15" i="12"/>
  <c r="JU16" i="12"/>
  <c r="JU17" i="12"/>
  <c r="JV2" i="12"/>
  <c r="G282" i="19"/>
  <c r="H282" i="19" s="1"/>
  <c r="D282" i="19"/>
  <c r="B283" i="19"/>
  <c r="C282" i="19"/>
  <c r="JV68" i="12" l="1"/>
  <c r="JV69" i="12"/>
  <c r="JV70" i="12"/>
  <c r="JV71" i="12"/>
  <c r="JV72" i="12"/>
  <c r="JV73" i="12"/>
  <c r="JV74" i="12"/>
  <c r="JV75" i="12"/>
  <c r="JV76" i="12"/>
  <c r="JV77" i="12"/>
  <c r="JV78" i="12"/>
  <c r="JV43" i="12"/>
  <c r="JV44" i="12"/>
  <c r="JV45" i="12"/>
  <c r="JV46" i="12"/>
  <c r="JV47" i="12"/>
  <c r="JV48" i="12"/>
  <c r="JV49" i="12"/>
  <c r="JV50" i="12"/>
  <c r="JV51" i="12"/>
  <c r="JV52" i="12"/>
  <c r="JV53" i="12"/>
  <c r="JV54" i="12"/>
  <c r="JV55" i="12"/>
  <c r="JV56" i="12"/>
  <c r="JV57" i="12"/>
  <c r="JV58" i="12"/>
  <c r="JV59" i="12"/>
  <c r="JV60" i="12"/>
  <c r="JV61" i="12"/>
  <c r="JV62" i="12"/>
  <c r="JV63" i="12"/>
  <c r="JV64" i="12"/>
  <c r="JV65" i="12"/>
  <c r="JV66" i="12"/>
  <c r="JV67" i="12"/>
  <c r="JV40" i="12"/>
  <c r="JV41" i="12"/>
  <c r="JV42" i="12"/>
  <c r="JV38" i="12"/>
  <c r="JV39" i="12"/>
  <c r="JV36" i="12"/>
  <c r="JV37" i="12"/>
  <c r="JV33" i="12"/>
  <c r="JV34" i="12"/>
  <c r="JV35" i="12"/>
  <c r="JV31" i="12"/>
  <c r="JV32" i="12"/>
  <c r="JV29" i="12"/>
  <c r="JV30" i="12"/>
  <c r="JV24" i="12"/>
  <c r="JV25" i="12"/>
  <c r="JV26" i="12"/>
  <c r="JV27" i="12"/>
  <c r="JV28" i="12"/>
  <c r="JV18" i="12"/>
  <c r="JV19" i="12"/>
  <c r="JV20" i="12"/>
  <c r="JV21" i="12"/>
  <c r="JV22" i="12"/>
  <c r="JV23" i="12"/>
  <c r="JV4" i="12"/>
  <c r="JV5" i="12"/>
  <c r="JV6" i="12"/>
  <c r="JV7" i="12"/>
  <c r="JV8" i="12"/>
  <c r="JV9" i="12"/>
  <c r="JV10" i="12"/>
  <c r="JV11" i="12"/>
  <c r="JV12" i="12"/>
  <c r="JV13" i="12"/>
  <c r="JV14" i="12"/>
  <c r="JV15" i="12"/>
  <c r="JV16" i="12"/>
  <c r="JV17" i="12"/>
  <c r="JW2" i="12"/>
  <c r="G283" i="19"/>
  <c r="H283" i="19" s="1"/>
  <c r="D283" i="19"/>
  <c r="B284" i="19"/>
  <c r="C283" i="19"/>
  <c r="JW68" i="12" l="1"/>
  <c r="JW69" i="12"/>
  <c r="JW70" i="12"/>
  <c r="JW71" i="12"/>
  <c r="JW72" i="12"/>
  <c r="JW73" i="12"/>
  <c r="JW74" i="12"/>
  <c r="JW75" i="12"/>
  <c r="JW76" i="12"/>
  <c r="JW77" i="12"/>
  <c r="JW78" i="12"/>
  <c r="JW43" i="12"/>
  <c r="JW44" i="12"/>
  <c r="JW45" i="12"/>
  <c r="JW46" i="12"/>
  <c r="JW47" i="12"/>
  <c r="JW48" i="12"/>
  <c r="JW49" i="12"/>
  <c r="JW50" i="12"/>
  <c r="JW51" i="12"/>
  <c r="JW52" i="12"/>
  <c r="JW53" i="12"/>
  <c r="JW54" i="12"/>
  <c r="JW55" i="12"/>
  <c r="JW56" i="12"/>
  <c r="JW57" i="12"/>
  <c r="JW58" i="12"/>
  <c r="JW59" i="12"/>
  <c r="JW60" i="12"/>
  <c r="JW61" i="12"/>
  <c r="JW62" i="12"/>
  <c r="JW63" i="12"/>
  <c r="JW64" i="12"/>
  <c r="JW65" i="12"/>
  <c r="JW66" i="12"/>
  <c r="JW67" i="12"/>
  <c r="JW40" i="12"/>
  <c r="JW42" i="12"/>
  <c r="JW41" i="12"/>
  <c r="JW38" i="12"/>
  <c r="JW39" i="12"/>
  <c r="JW36" i="12"/>
  <c r="JW37" i="12"/>
  <c r="JW33" i="12"/>
  <c r="JW34" i="12"/>
  <c r="JW35" i="12"/>
  <c r="JW31" i="12"/>
  <c r="JW32" i="12"/>
  <c r="JW29" i="12"/>
  <c r="JW30" i="12"/>
  <c r="JW24" i="12"/>
  <c r="JW25" i="12"/>
  <c r="JW26" i="12"/>
  <c r="JW27" i="12"/>
  <c r="JW28" i="12"/>
  <c r="JW18" i="12"/>
  <c r="JW19" i="12"/>
  <c r="JW20" i="12"/>
  <c r="JW21" i="12"/>
  <c r="JW22" i="12"/>
  <c r="JW23" i="12"/>
  <c r="JW4" i="12"/>
  <c r="JW5" i="12"/>
  <c r="JW6" i="12"/>
  <c r="JW7" i="12"/>
  <c r="JW8" i="12"/>
  <c r="JW9" i="12"/>
  <c r="JW10" i="12"/>
  <c r="JW11" i="12"/>
  <c r="JW12" i="12"/>
  <c r="JW13" i="12"/>
  <c r="JW14" i="12"/>
  <c r="JW15" i="12"/>
  <c r="JW16" i="12"/>
  <c r="JW17" i="12"/>
  <c r="JX2" i="12"/>
  <c r="G284" i="19"/>
  <c r="H284" i="19" s="1"/>
  <c r="D284" i="19"/>
  <c r="B285" i="19"/>
  <c r="C284" i="19"/>
  <c r="JX68" i="12" l="1"/>
  <c r="JX69" i="12"/>
  <c r="JX70" i="12"/>
  <c r="JX71" i="12"/>
  <c r="JX72" i="12"/>
  <c r="JX73" i="12"/>
  <c r="JX74" i="12"/>
  <c r="JX75" i="12"/>
  <c r="JX76" i="12"/>
  <c r="JX77" i="12"/>
  <c r="JX78" i="12"/>
  <c r="JX43" i="12"/>
  <c r="JX44" i="12"/>
  <c r="JX45" i="12"/>
  <c r="JX46" i="12"/>
  <c r="JX47" i="12"/>
  <c r="JX48" i="12"/>
  <c r="JX49" i="12"/>
  <c r="JX50" i="12"/>
  <c r="JX51" i="12"/>
  <c r="JX52" i="12"/>
  <c r="JX53" i="12"/>
  <c r="JX54" i="12"/>
  <c r="JX55" i="12"/>
  <c r="JX56" i="12"/>
  <c r="JX57" i="12"/>
  <c r="JX58" i="12"/>
  <c r="JX59" i="12"/>
  <c r="JX60" i="12"/>
  <c r="JX61" i="12"/>
  <c r="JX62" i="12"/>
  <c r="JX63" i="12"/>
  <c r="JX64" i="12"/>
  <c r="JX65" i="12"/>
  <c r="JX66" i="12"/>
  <c r="JX67" i="12"/>
  <c r="JX40" i="12"/>
  <c r="JX42" i="12"/>
  <c r="JX41" i="12"/>
  <c r="JX38" i="12"/>
  <c r="JX39" i="12"/>
  <c r="JX36" i="12"/>
  <c r="JX37" i="12"/>
  <c r="JX33" i="12"/>
  <c r="JX34" i="12"/>
  <c r="JX35" i="12"/>
  <c r="JX31" i="12"/>
  <c r="JX32" i="12"/>
  <c r="JX29" i="12"/>
  <c r="JX30" i="12"/>
  <c r="JX24" i="12"/>
  <c r="JX25" i="12"/>
  <c r="JX26" i="12"/>
  <c r="JX27" i="12"/>
  <c r="JX28" i="12"/>
  <c r="JX18" i="12"/>
  <c r="JX19" i="12"/>
  <c r="JX20" i="12"/>
  <c r="JX21" i="12"/>
  <c r="JX22" i="12"/>
  <c r="JX23" i="12"/>
  <c r="JX4" i="12"/>
  <c r="JX5" i="12"/>
  <c r="JX6" i="12"/>
  <c r="JX7" i="12"/>
  <c r="JX8" i="12"/>
  <c r="JX9" i="12"/>
  <c r="JX10" i="12"/>
  <c r="JX11" i="12"/>
  <c r="JX12" i="12"/>
  <c r="JX13" i="12"/>
  <c r="JX14" i="12"/>
  <c r="JX15" i="12"/>
  <c r="JX16" i="12"/>
  <c r="JX17" i="12"/>
  <c r="JY2" i="12"/>
  <c r="G285" i="19"/>
  <c r="H285" i="19" s="1"/>
  <c r="D285" i="19"/>
  <c r="B286" i="19"/>
  <c r="C285" i="19"/>
  <c r="JY68" i="12" l="1"/>
  <c r="JY69" i="12"/>
  <c r="JY70" i="12"/>
  <c r="JY71" i="12"/>
  <c r="JY72" i="12"/>
  <c r="JY73" i="12"/>
  <c r="JY74" i="12"/>
  <c r="JY75" i="12"/>
  <c r="JY76" i="12"/>
  <c r="JY77" i="12"/>
  <c r="JY78" i="12"/>
  <c r="JY43" i="12"/>
  <c r="JY44" i="12"/>
  <c r="JY45" i="12"/>
  <c r="JY46" i="12"/>
  <c r="JY47" i="12"/>
  <c r="JY48" i="12"/>
  <c r="JY49" i="12"/>
  <c r="JY50" i="12"/>
  <c r="JY51" i="12"/>
  <c r="JY52" i="12"/>
  <c r="JY53" i="12"/>
  <c r="JY54" i="12"/>
  <c r="JY55" i="12"/>
  <c r="JY56" i="12"/>
  <c r="JY57" i="12"/>
  <c r="JY58" i="12"/>
  <c r="JY59" i="12"/>
  <c r="JY60" i="12"/>
  <c r="JY61" i="12"/>
  <c r="JY62" i="12"/>
  <c r="JY63" i="12"/>
  <c r="JY64" i="12"/>
  <c r="JY65" i="12"/>
  <c r="JY66" i="12"/>
  <c r="JY67" i="12"/>
  <c r="JY40" i="12"/>
  <c r="JY42" i="12"/>
  <c r="JY41" i="12"/>
  <c r="JY38" i="12"/>
  <c r="JY39" i="12"/>
  <c r="JY36" i="12"/>
  <c r="JY37" i="12"/>
  <c r="JY33" i="12"/>
  <c r="JY34" i="12"/>
  <c r="JY35" i="12"/>
  <c r="JY31" i="12"/>
  <c r="JY32" i="12"/>
  <c r="JY29" i="12"/>
  <c r="JY30" i="12"/>
  <c r="JY24" i="12"/>
  <c r="JY25" i="12"/>
  <c r="JY26" i="12"/>
  <c r="JY27" i="12"/>
  <c r="JY28" i="12"/>
  <c r="JY18" i="12"/>
  <c r="JY19" i="12"/>
  <c r="JY20" i="12"/>
  <c r="JY21" i="12"/>
  <c r="JY22" i="12"/>
  <c r="JY23" i="12"/>
  <c r="JY4" i="12"/>
  <c r="JY5" i="12"/>
  <c r="JY6" i="12"/>
  <c r="JY7" i="12"/>
  <c r="JY8" i="12"/>
  <c r="JY9" i="12"/>
  <c r="JY10" i="12"/>
  <c r="JY11" i="12"/>
  <c r="JY12" i="12"/>
  <c r="JY13" i="12"/>
  <c r="JY14" i="12"/>
  <c r="JY15" i="12"/>
  <c r="JY16" i="12"/>
  <c r="JY17" i="12"/>
  <c r="JZ2" i="12"/>
  <c r="G286" i="19"/>
  <c r="H286" i="19" s="1"/>
  <c r="D286" i="19"/>
  <c r="B287" i="19"/>
  <c r="C286" i="19"/>
  <c r="JZ68" i="12" l="1"/>
  <c r="JZ69" i="12"/>
  <c r="JZ70" i="12"/>
  <c r="JZ71" i="12"/>
  <c r="JZ72" i="12"/>
  <c r="JZ73" i="12"/>
  <c r="JZ74" i="12"/>
  <c r="JZ75" i="12"/>
  <c r="JZ76" i="12"/>
  <c r="JZ77" i="12"/>
  <c r="JZ78" i="12"/>
  <c r="JZ43" i="12"/>
  <c r="JZ44" i="12"/>
  <c r="JZ45" i="12"/>
  <c r="JZ46" i="12"/>
  <c r="JZ47" i="12"/>
  <c r="JZ48" i="12"/>
  <c r="JZ49" i="12"/>
  <c r="JZ50" i="12"/>
  <c r="JZ51" i="12"/>
  <c r="JZ52" i="12"/>
  <c r="JZ53" i="12"/>
  <c r="JZ54" i="12"/>
  <c r="JZ55" i="12"/>
  <c r="JZ56" i="12"/>
  <c r="JZ57" i="12"/>
  <c r="JZ58" i="12"/>
  <c r="JZ59" i="12"/>
  <c r="JZ60" i="12"/>
  <c r="JZ61" i="12"/>
  <c r="JZ62" i="12"/>
  <c r="JZ63" i="12"/>
  <c r="JZ64" i="12"/>
  <c r="JZ65" i="12"/>
  <c r="JZ66" i="12"/>
  <c r="JZ67" i="12"/>
  <c r="JZ40" i="12"/>
  <c r="JZ42" i="12"/>
  <c r="JZ41" i="12"/>
  <c r="JZ38" i="12"/>
  <c r="JZ39" i="12"/>
  <c r="JZ36" i="12"/>
  <c r="JZ37" i="12"/>
  <c r="JZ33" i="12"/>
  <c r="JZ34" i="12"/>
  <c r="JZ35" i="12"/>
  <c r="JZ31" i="12"/>
  <c r="JZ32" i="12"/>
  <c r="JZ29" i="12"/>
  <c r="JZ30" i="12"/>
  <c r="JZ24" i="12"/>
  <c r="JZ25" i="12"/>
  <c r="JZ26" i="12"/>
  <c r="JZ27" i="12"/>
  <c r="JZ28" i="12"/>
  <c r="JZ18" i="12"/>
  <c r="JZ19" i="12"/>
  <c r="JZ20" i="12"/>
  <c r="JZ21" i="12"/>
  <c r="JZ22" i="12"/>
  <c r="JZ23" i="12"/>
  <c r="JZ4" i="12"/>
  <c r="JZ5" i="12"/>
  <c r="JZ6" i="12"/>
  <c r="JZ7" i="12"/>
  <c r="JZ8" i="12"/>
  <c r="JZ9" i="12"/>
  <c r="JZ10" i="12"/>
  <c r="JZ11" i="12"/>
  <c r="JZ12" i="12"/>
  <c r="JZ13" i="12"/>
  <c r="JZ14" i="12"/>
  <c r="JZ15" i="12"/>
  <c r="JZ16" i="12"/>
  <c r="JZ17" i="12"/>
  <c r="KA2" i="12"/>
  <c r="G287" i="19"/>
  <c r="H287" i="19" s="1"/>
  <c r="D287" i="19"/>
  <c r="B288" i="19"/>
  <c r="C287" i="19"/>
  <c r="KA68" i="12" l="1"/>
  <c r="KA69" i="12"/>
  <c r="KA70" i="12"/>
  <c r="KA71" i="12"/>
  <c r="KA72" i="12"/>
  <c r="KA73" i="12"/>
  <c r="KA74" i="12"/>
  <c r="KA75" i="12"/>
  <c r="KA76" i="12"/>
  <c r="KA77" i="12"/>
  <c r="KA78" i="12"/>
  <c r="KA43" i="12"/>
  <c r="KA44" i="12"/>
  <c r="KA45" i="12"/>
  <c r="KA46" i="12"/>
  <c r="KA47" i="12"/>
  <c r="KA48" i="12"/>
  <c r="KA49" i="12"/>
  <c r="KA50" i="12"/>
  <c r="KA51" i="12"/>
  <c r="KA52" i="12"/>
  <c r="KA53" i="12"/>
  <c r="KA54" i="12"/>
  <c r="KA55" i="12"/>
  <c r="KA56" i="12"/>
  <c r="KA57" i="12"/>
  <c r="KA58" i="12"/>
  <c r="KA59" i="12"/>
  <c r="KA60" i="12"/>
  <c r="KA61" i="12"/>
  <c r="KA62" i="12"/>
  <c r="KA63" i="12"/>
  <c r="KA64" i="12"/>
  <c r="KA65" i="12"/>
  <c r="KA66" i="12"/>
  <c r="KA67" i="12"/>
  <c r="KA40" i="12"/>
  <c r="KA41" i="12"/>
  <c r="KA42" i="12"/>
  <c r="KA38" i="12"/>
  <c r="KA39" i="12"/>
  <c r="KA36" i="12"/>
  <c r="KA37" i="12"/>
  <c r="KA33" i="12"/>
  <c r="KA34" i="12"/>
  <c r="KA35" i="12"/>
  <c r="KA31" i="12"/>
  <c r="KA32" i="12"/>
  <c r="KA29" i="12"/>
  <c r="KA30" i="12"/>
  <c r="KA24" i="12"/>
  <c r="KA25" i="12"/>
  <c r="KA26" i="12"/>
  <c r="KA27" i="12"/>
  <c r="KA28" i="12"/>
  <c r="KA18" i="12"/>
  <c r="KA19" i="12"/>
  <c r="KA20" i="12"/>
  <c r="KA21" i="12"/>
  <c r="KA22" i="12"/>
  <c r="KA23" i="12"/>
  <c r="KA4" i="12"/>
  <c r="KA5" i="12"/>
  <c r="KA6" i="12"/>
  <c r="KA7" i="12"/>
  <c r="KA8" i="12"/>
  <c r="KA9" i="12"/>
  <c r="KA10" i="12"/>
  <c r="KA11" i="12"/>
  <c r="KA12" i="12"/>
  <c r="KA13" i="12"/>
  <c r="KA14" i="12"/>
  <c r="KA15" i="12"/>
  <c r="KA16" i="12"/>
  <c r="KA17" i="12"/>
  <c r="KB2" i="12"/>
  <c r="G288" i="19"/>
  <c r="H288" i="19" s="1"/>
  <c r="D288" i="19"/>
  <c r="B289" i="19"/>
  <c r="C288" i="19"/>
  <c r="KB68" i="12" l="1"/>
  <c r="KB69" i="12"/>
  <c r="KB70" i="12"/>
  <c r="KB71" i="12"/>
  <c r="KB72" i="12"/>
  <c r="KB73" i="12"/>
  <c r="KB74" i="12"/>
  <c r="KB75" i="12"/>
  <c r="KB76" i="12"/>
  <c r="KB77" i="12"/>
  <c r="KB78" i="12"/>
  <c r="KB43" i="12"/>
  <c r="KB44" i="12"/>
  <c r="KB45" i="12"/>
  <c r="KB46" i="12"/>
  <c r="KB47" i="12"/>
  <c r="KB48" i="12"/>
  <c r="KB49" i="12"/>
  <c r="KB50" i="12"/>
  <c r="KB51" i="12"/>
  <c r="KB52" i="12"/>
  <c r="KB53" i="12"/>
  <c r="KB54" i="12"/>
  <c r="KB55" i="12"/>
  <c r="KB56" i="12"/>
  <c r="KB57" i="12"/>
  <c r="KB58" i="12"/>
  <c r="KB59" i="12"/>
  <c r="KB60" i="12"/>
  <c r="KB61" i="12"/>
  <c r="KB62" i="12"/>
  <c r="KB63" i="12"/>
  <c r="KB64" i="12"/>
  <c r="KB65" i="12"/>
  <c r="KB66" i="12"/>
  <c r="KB67" i="12"/>
  <c r="KB40" i="12"/>
  <c r="KB42" i="12"/>
  <c r="KB41" i="12"/>
  <c r="KB38" i="12"/>
  <c r="KB39" i="12"/>
  <c r="KB36" i="12"/>
  <c r="KB37" i="12"/>
  <c r="KB33" i="12"/>
  <c r="KB34" i="12"/>
  <c r="KB35" i="12"/>
  <c r="KB31" i="12"/>
  <c r="KB32" i="12"/>
  <c r="KB29" i="12"/>
  <c r="KB30" i="12"/>
  <c r="KB24" i="12"/>
  <c r="KB25" i="12"/>
  <c r="KB26" i="12"/>
  <c r="KB27" i="12"/>
  <c r="KB28" i="12"/>
  <c r="KB18" i="12"/>
  <c r="KB19" i="12"/>
  <c r="KB20" i="12"/>
  <c r="KB21" i="12"/>
  <c r="KB22" i="12"/>
  <c r="KB23" i="12"/>
  <c r="KB4" i="12"/>
  <c r="KB5" i="12"/>
  <c r="KB6" i="12"/>
  <c r="KB7" i="12"/>
  <c r="KB8" i="12"/>
  <c r="KB9" i="12"/>
  <c r="KB10" i="12"/>
  <c r="KB11" i="12"/>
  <c r="KB12" i="12"/>
  <c r="KB13" i="12"/>
  <c r="KB14" i="12"/>
  <c r="KB15" i="12"/>
  <c r="KB16" i="12"/>
  <c r="KB17" i="12"/>
  <c r="KC2" i="12"/>
  <c r="G289" i="19"/>
  <c r="H289" i="19" s="1"/>
  <c r="D289" i="19"/>
  <c r="B290" i="19"/>
  <c r="C289" i="19"/>
  <c r="KC68" i="12" l="1"/>
  <c r="KC69" i="12"/>
  <c r="KC70" i="12"/>
  <c r="KC71" i="12"/>
  <c r="KC72" i="12"/>
  <c r="KC73" i="12"/>
  <c r="KC74" i="12"/>
  <c r="KC75" i="12"/>
  <c r="KC76" i="12"/>
  <c r="KC77" i="12"/>
  <c r="KC78" i="12"/>
  <c r="KC43" i="12"/>
  <c r="KC44" i="12"/>
  <c r="KC45" i="12"/>
  <c r="KC46" i="12"/>
  <c r="KC47" i="12"/>
  <c r="KC48" i="12"/>
  <c r="KC49" i="12"/>
  <c r="KC50" i="12"/>
  <c r="KC51" i="12"/>
  <c r="KC52" i="12"/>
  <c r="KC53" i="12"/>
  <c r="KC54" i="12"/>
  <c r="KC55" i="12"/>
  <c r="KC56" i="12"/>
  <c r="KC57" i="12"/>
  <c r="KC58" i="12"/>
  <c r="KC59" i="12"/>
  <c r="KC60" i="12"/>
  <c r="KC61" i="12"/>
  <c r="KC62" i="12"/>
  <c r="KC63" i="12"/>
  <c r="KC64" i="12"/>
  <c r="KC65" i="12"/>
  <c r="KC66" i="12"/>
  <c r="KC67" i="12"/>
  <c r="KC40" i="12"/>
  <c r="KC42" i="12"/>
  <c r="KC41" i="12"/>
  <c r="KC38" i="12"/>
  <c r="KC39" i="12"/>
  <c r="KC36" i="12"/>
  <c r="KC37" i="12"/>
  <c r="KC33" i="12"/>
  <c r="KC34" i="12"/>
  <c r="KC35" i="12"/>
  <c r="KC31" i="12"/>
  <c r="KC32" i="12"/>
  <c r="KC29" i="12"/>
  <c r="KC30" i="12"/>
  <c r="KC24" i="12"/>
  <c r="KC25" i="12"/>
  <c r="KC26" i="12"/>
  <c r="KC27" i="12"/>
  <c r="KC28" i="12"/>
  <c r="KC18" i="12"/>
  <c r="KC19" i="12"/>
  <c r="KC20" i="12"/>
  <c r="KC21" i="12"/>
  <c r="KC22" i="12"/>
  <c r="KC23" i="12"/>
  <c r="KC4" i="12"/>
  <c r="KC5" i="12"/>
  <c r="KC6" i="12"/>
  <c r="KC7" i="12"/>
  <c r="KC8" i="12"/>
  <c r="KC9" i="12"/>
  <c r="KC10" i="12"/>
  <c r="KC11" i="12"/>
  <c r="KC12" i="12"/>
  <c r="KC13" i="12"/>
  <c r="KC14" i="12"/>
  <c r="KC15" i="12"/>
  <c r="KC16" i="12"/>
  <c r="KC17" i="12"/>
  <c r="KD2" i="12"/>
  <c r="G290" i="19"/>
  <c r="H290" i="19" s="1"/>
  <c r="D290" i="19"/>
  <c r="B291" i="19"/>
  <c r="C290" i="19"/>
  <c r="KD68" i="12" l="1"/>
  <c r="KD69" i="12"/>
  <c r="KD70" i="12"/>
  <c r="KD71" i="12"/>
  <c r="KD72" i="12"/>
  <c r="KD73" i="12"/>
  <c r="KD74" i="12"/>
  <c r="KD75" i="12"/>
  <c r="KD76" i="12"/>
  <c r="KD77" i="12"/>
  <c r="KD78" i="12"/>
  <c r="KD43" i="12"/>
  <c r="KD44" i="12"/>
  <c r="KD45" i="12"/>
  <c r="KD46" i="12"/>
  <c r="KD47" i="12"/>
  <c r="KD48" i="12"/>
  <c r="KD49" i="12"/>
  <c r="KD50" i="12"/>
  <c r="KD51" i="12"/>
  <c r="KD52" i="12"/>
  <c r="KD53" i="12"/>
  <c r="KD54" i="12"/>
  <c r="KD55" i="12"/>
  <c r="KD56" i="12"/>
  <c r="KD57" i="12"/>
  <c r="KD58" i="12"/>
  <c r="KD59" i="12"/>
  <c r="KD60" i="12"/>
  <c r="KD61" i="12"/>
  <c r="KD62" i="12"/>
  <c r="KD63" i="12"/>
  <c r="KD64" i="12"/>
  <c r="KD65" i="12"/>
  <c r="KD66" i="12"/>
  <c r="KD67" i="12"/>
  <c r="KD40" i="12"/>
  <c r="KD42" i="12"/>
  <c r="KD41" i="12"/>
  <c r="KD38" i="12"/>
  <c r="KD39" i="12"/>
  <c r="KD36" i="12"/>
  <c r="KD37" i="12"/>
  <c r="KD33" i="12"/>
  <c r="KD34" i="12"/>
  <c r="KD35" i="12"/>
  <c r="KD31" i="12"/>
  <c r="KD32" i="12"/>
  <c r="KD29" i="12"/>
  <c r="KD30" i="12"/>
  <c r="KD24" i="12"/>
  <c r="KD25" i="12"/>
  <c r="KD26" i="12"/>
  <c r="KD27" i="12"/>
  <c r="KD28" i="12"/>
  <c r="KD18" i="12"/>
  <c r="KD19" i="12"/>
  <c r="KD20" i="12"/>
  <c r="KD21" i="12"/>
  <c r="KD22" i="12"/>
  <c r="KD23" i="12"/>
  <c r="KD4" i="12"/>
  <c r="KD5" i="12"/>
  <c r="KD6" i="12"/>
  <c r="KD7" i="12"/>
  <c r="KD8" i="12"/>
  <c r="KD9" i="12"/>
  <c r="KD10" i="12"/>
  <c r="KD11" i="12"/>
  <c r="KD12" i="12"/>
  <c r="KD13" i="12"/>
  <c r="KD14" i="12"/>
  <c r="KD15" i="12"/>
  <c r="KD16" i="12"/>
  <c r="KD17" i="12"/>
  <c r="KE2" i="12"/>
  <c r="G291" i="19"/>
  <c r="H291" i="19" s="1"/>
  <c r="D291" i="19"/>
  <c r="B292" i="19"/>
  <c r="C291" i="19"/>
  <c r="KE68" i="12" l="1"/>
  <c r="KE69" i="12"/>
  <c r="KE70" i="12"/>
  <c r="KE71" i="12"/>
  <c r="KE72" i="12"/>
  <c r="KE73" i="12"/>
  <c r="KE74" i="12"/>
  <c r="KE75" i="12"/>
  <c r="KE76" i="12"/>
  <c r="KE77" i="12"/>
  <c r="KE78" i="12"/>
  <c r="KE43" i="12"/>
  <c r="KE44" i="12"/>
  <c r="KE45" i="12"/>
  <c r="KE46" i="12"/>
  <c r="KE47" i="12"/>
  <c r="KE48" i="12"/>
  <c r="KE49" i="12"/>
  <c r="KE50" i="12"/>
  <c r="KE51" i="12"/>
  <c r="KE52" i="12"/>
  <c r="KE53" i="12"/>
  <c r="KE54" i="12"/>
  <c r="KE55" i="12"/>
  <c r="KE56" i="12"/>
  <c r="KE57" i="12"/>
  <c r="KE58" i="12"/>
  <c r="KE59" i="12"/>
  <c r="KE60" i="12"/>
  <c r="KE61" i="12"/>
  <c r="KE62" i="12"/>
  <c r="KE63" i="12"/>
  <c r="KE64" i="12"/>
  <c r="KE65" i="12"/>
  <c r="KE66" i="12"/>
  <c r="KE67" i="12"/>
  <c r="KE40" i="12"/>
  <c r="KE42" i="12"/>
  <c r="KE41" i="12"/>
  <c r="KE38" i="12"/>
  <c r="KE39" i="12"/>
  <c r="KE36" i="12"/>
  <c r="KE37" i="12"/>
  <c r="KE33" i="12"/>
  <c r="KE34" i="12"/>
  <c r="KE35" i="12"/>
  <c r="KE31" i="12"/>
  <c r="KE32" i="12"/>
  <c r="KE29" i="12"/>
  <c r="KE30" i="12"/>
  <c r="KE24" i="12"/>
  <c r="KE25" i="12"/>
  <c r="KE26" i="12"/>
  <c r="KE27" i="12"/>
  <c r="KE28" i="12"/>
  <c r="KE18" i="12"/>
  <c r="KE19" i="12"/>
  <c r="KE20" i="12"/>
  <c r="KE21" i="12"/>
  <c r="KE22" i="12"/>
  <c r="KE23" i="12"/>
  <c r="KE4" i="12"/>
  <c r="KE5" i="12"/>
  <c r="KE6" i="12"/>
  <c r="KE7" i="12"/>
  <c r="KE8" i="12"/>
  <c r="KE9" i="12"/>
  <c r="KE10" i="12"/>
  <c r="KE11" i="12"/>
  <c r="KE12" i="12"/>
  <c r="KE13" i="12"/>
  <c r="KE14" i="12"/>
  <c r="KE15" i="12"/>
  <c r="KE16" i="12"/>
  <c r="KE17" i="12"/>
  <c r="KF2" i="12"/>
  <c r="G292" i="19"/>
  <c r="H292" i="19" s="1"/>
  <c r="D292" i="19"/>
  <c r="B293" i="19"/>
  <c r="C292" i="19"/>
  <c r="KF68" i="12" l="1"/>
  <c r="KF69" i="12"/>
  <c r="KF70" i="12"/>
  <c r="KF71" i="12"/>
  <c r="KF72" i="12"/>
  <c r="KF73" i="12"/>
  <c r="KF74" i="12"/>
  <c r="KF75" i="12"/>
  <c r="KF76" i="12"/>
  <c r="KF77" i="12"/>
  <c r="KF78" i="12"/>
  <c r="KF43" i="12"/>
  <c r="KF44" i="12"/>
  <c r="KF45" i="12"/>
  <c r="KF46" i="12"/>
  <c r="KF47" i="12"/>
  <c r="KF48" i="12"/>
  <c r="KF49" i="12"/>
  <c r="KF50" i="12"/>
  <c r="KF51" i="12"/>
  <c r="KF52" i="12"/>
  <c r="KF53" i="12"/>
  <c r="KF54" i="12"/>
  <c r="KF55" i="12"/>
  <c r="KF56" i="12"/>
  <c r="KF57" i="12"/>
  <c r="KF58" i="12"/>
  <c r="KF59" i="12"/>
  <c r="KF60" i="12"/>
  <c r="KF61" i="12"/>
  <c r="KF62" i="12"/>
  <c r="KF63" i="12"/>
  <c r="KF64" i="12"/>
  <c r="KF65" i="12"/>
  <c r="KF66" i="12"/>
  <c r="KF67" i="12"/>
  <c r="KF40" i="12"/>
  <c r="KF42" i="12"/>
  <c r="KF41" i="12"/>
  <c r="KF38" i="12"/>
  <c r="KF39" i="12"/>
  <c r="KF36" i="12"/>
  <c r="KF37" i="12"/>
  <c r="KF33" i="12"/>
  <c r="KF34" i="12"/>
  <c r="KF35" i="12"/>
  <c r="KF31" i="12"/>
  <c r="KF32" i="12"/>
  <c r="KF29" i="12"/>
  <c r="KF30" i="12"/>
  <c r="KF24" i="12"/>
  <c r="KF25" i="12"/>
  <c r="KF26" i="12"/>
  <c r="KF27" i="12"/>
  <c r="KF28" i="12"/>
  <c r="KF18" i="12"/>
  <c r="KF19" i="12"/>
  <c r="KF20" i="12"/>
  <c r="KF21" i="12"/>
  <c r="KF22" i="12"/>
  <c r="KF23" i="12"/>
  <c r="KF4" i="12"/>
  <c r="KF5" i="12"/>
  <c r="KF6" i="12"/>
  <c r="KF7" i="12"/>
  <c r="KF8" i="12"/>
  <c r="KF9" i="12"/>
  <c r="KF10" i="12"/>
  <c r="KF11" i="12"/>
  <c r="KF12" i="12"/>
  <c r="KF13" i="12"/>
  <c r="KF14" i="12"/>
  <c r="KF15" i="12"/>
  <c r="KF16" i="12"/>
  <c r="KF17" i="12"/>
  <c r="KG2" i="12"/>
  <c r="G293" i="19"/>
  <c r="H293" i="19" s="1"/>
  <c r="D293" i="19"/>
  <c r="B294" i="19"/>
  <c r="C293" i="19"/>
  <c r="KG68" i="12" l="1"/>
  <c r="KG69" i="12"/>
  <c r="KG70" i="12"/>
  <c r="KG71" i="12"/>
  <c r="KG72" i="12"/>
  <c r="KG73" i="12"/>
  <c r="KG74" i="12"/>
  <c r="KG75" i="12"/>
  <c r="KG76" i="12"/>
  <c r="KG77" i="12"/>
  <c r="KG78" i="12"/>
  <c r="KG43" i="12"/>
  <c r="KG44" i="12"/>
  <c r="KG45" i="12"/>
  <c r="KG46" i="12"/>
  <c r="KG47" i="12"/>
  <c r="KG48" i="12"/>
  <c r="KG49" i="12"/>
  <c r="KG50" i="12"/>
  <c r="KG51" i="12"/>
  <c r="KG52" i="12"/>
  <c r="KG53" i="12"/>
  <c r="KG54" i="12"/>
  <c r="KG55" i="12"/>
  <c r="KG56" i="12"/>
  <c r="KG57" i="12"/>
  <c r="KG58" i="12"/>
  <c r="KG59" i="12"/>
  <c r="KG60" i="12"/>
  <c r="KG61" i="12"/>
  <c r="KG62" i="12"/>
  <c r="KG63" i="12"/>
  <c r="KG64" i="12"/>
  <c r="KG65" i="12"/>
  <c r="KG66" i="12"/>
  <c r="KG67" i="12"/>
  <c r="KG40" i="12"/>
  <c r="KG41" i="12"/>
  <c r="KG42" i="12"/>
  <c r="KG38" i="12"/>
  <c r="KG39" i="12"/>
  <c r="KG36" i="12"/>
  <c r="KG37" i="12"/>
  <c r="KG33" i="12"/>
  <c r="KG34" i="12"/>
  <c r="KG35" i="12"/>
  <c r="KG31" i="12"/>
  <c r="KG32" i="12"/>
  <c r="KG29" i="12"/>
  <c r="KG30" i="12"/>
  <c r="KG24" i="12"/>
  <c r="KG25" i="12"/>
  <c r="KG26" i="12"/>
  <c r="KG27" i="12"/>
  <c r="KG28" i="12"/>
  <c r="KG18" i="12"/>
  <c r="KG19" i="12"/>
  <c r="KG20" i="12"/>
  <c r="KG21" i="12"/>
  <c r="KG22" i="12"/>
  <c r="KG23" i="12"/>
  <c r="KG4" i="12"/>
  <c r="KG5" i="12"/>
  <c r="KG6" i="12"/>
  <c r="KG7" i="12"/>
  <c r="KG8" i="12"/>
  <c r="KG9" i="12"/>
  <c r="KG10" i="12"/>
  <c r="KG11" i="12"/>
  <c r="KG12" i="12"/>
  <c r="KG13" i="12"/>
  <c r="KG14" i="12"/>
  <c r="KG15" i="12"/>
  <c r="KG16" i="12"/>
  <c r="KG17" i="12"/>
  <c r="KH2" i="12"/>
  <c r="G294" i="19"/>
  <c r="H294" i="19" s="1"/>
  <c r="D294" i="19"/>
  <c r="B295" i="19"/>
  <c r="C294" i="19"/>
  <c r="KH68" i="12" l="1"/>
  <c r="KH69" i="12"/>
  <c r="KH70" i="12"/>
  <c r="KH71" i="12"/>
  <c r="KH72" i="12"/>
  <c r="KH73" i="12"/>
  <c r="KH74" i="12"/>
  <c r="KH75" i="12"/>
  <c r="KH76" i="12"/>
  <c r="KH77" i="12"/>
  <c r="KH78" i="12"/>
  <c r="KH43" i="12"/>
  <c r="KH44" i="12"/>
  <c r="KH45" i="12"/>
  <c r="KH46" i="12"/>
  <c r="KH47" i="12"/>
  <c r="KH48" i="12"/>
  <c r="KH49" i="12"/>
  <c r="KH50" i="12"/>
  <c r="KH51" i="12"/>
  <c r="KH52" i="12"/>
  <c r="KH53" i="12"/>
  <c r="KH54" i="12"/>
  <c r="KH55" i="12"/>
  <c r="KH56" i="12"/>
  <c r="KH57" i="12"/>
  <c r="KH58" i="12"/>
  <c r="KH59" i="12"/>
  <c r="KH60" i="12"/>
  <c r="KH61" i="12"/>
  <c r="KH62" i="12"/>
  <c r="KH63" i="12"/>
  <c r="KH64" i="12"/>
  <c r="KH65" i="12"/>
  <c r="KH66" i="12"/>
  <c r="KH67" i="12"/>
  <c r="KH40" i="12"/>
  <c r="KH41" i="12"/>
  <c r="KH42" i="12"/>
  <c r="KH38" i="12"/>
  <c r="KH39" i="12"/>
  <c r="KH36" i="12"/>
  <c r="KH37" i="12"/>
  <c r="KH33" i="12"/>
  <c r="KH34" i="12"/>
  <c r="KH35" i="12"/>
  <c r="KH31" i="12"/>
  <c r="KH32" i="12"/>
  <c r="KH29" i="12"/>
  <c r="KH30" i="12"/>
  <c r="KH24" i="12"/>
  <c r="KH25" i="12"/>
  <c r="KH26" i="12"/>
  <c r="KH27" i="12"/>
  <c r="KH28" i="12"/>
  <c r="KH18" i="12"/>
  <c r="KH19" i="12"/>
  <c r="KH20" i="12"/>
  <c r="KH21" i="12"/>
  <c r="KH22" i="12"/>
  <c r="KH23" i="12"/>
  <c r="KH4" i="12"/>
  <c r="KH5" i="12"/>
  <c r="KH6" i="12"/>
  <c r="KH7" i="12"/>
  <c r="KH8" i="12"/>
  <c r="KH9" i="12"/>
  <c r="KH10" i="12"/>
  <c r="KH11" i="12"/>
  <c r="KH12" i="12"/>
  <c r="KH13" i="12"/>
  <c r="KH14" i="12"/>
  <c r="KH15" i="12"/>
  <c r="KH16" i="12"/>
  <c r="KH17" i="12"/>
  <c r="KI2" i="12"/>
  <c r="G295" i="19"/>
  <c r="H295" i="19" s="1"/>
  <c r="D295" i="19"/>
  <c r="B296" i="19"/>
  <c r="C295" i="19"/>
  <c r="KI68" i="12" l="1"/>
  <c r="KI69" i="12"/>
  <c r="KI70" i="12"/>
  <c r="KI71" i="12"/>
  <c r="KI72" i="12"/>
  <c r="KI73" i="12"/>
  <c r="KI74" i="12"/>
  <c r="KI75" i="12"/>
  <c r="KI76" i="12"/>
  <c r="KI77" i="12"/>
  <c r="KI78" i="12"/>
  <c r="KI43" i="12"/>
  <c r="KI44" i="12"/>
  <c r="KI45" i="12"/>
  <c r="KI46" i="12"/>
  <c r="KI47" i="12"/>
  <c r="KI48" i="12"/>
  <c r="KI49" i="12"/>
  <c r="KI50" i="12"/>
  <c r="KI51" i="12"/>
  <c r="KI52" i="12"/>
  <c r="KI53" i="12"/>
  <c r="KI54" i="12"/>
  <c r="KI55" i="12"/>
  <c r="KI56" i="12"/>
  <c r="KI57" i="12"/>
  <c r="KI58" i="12"/>
  <c r="KI59" i="12"/>
  <c r="KI60" i="12"/>
  <c r="KI61" i="12"/>
  <c r="KI62" i="12"/>
  <c r="KI63" i="12"/>
  <c r="KI64" i="12"/>
  <c r="KI65" i="12"/>
  <c r="KI66" i="12"/>
  <c r="KI67" i="12"/>
  <c r="KI40" i="12"/>
  <c r="KI41" i="12"/>
  <c r="KI42" i="12"/>
  <c r="KI38" i="12"/>
  <c r="KI39" i="12"/>
  <c r="KI36" i="12"/>
  <c r="KI37" i="12"/>
  <c r="KI33" i="12"/>
  <c r="KI34" i="12"/>
  <c r="KI35" i="12"/>
  <c r="KI31" i="12"/>
  <c r="KI32" i="12"/>
  <c r="KI29" i="12"/>
  <c r="KI30" i="12"/>
  <c r="KI24" i="12"/>
  <c r="KI25" i="12"/>
  <c r="KI26" i="12"/>
  <c r="KI27" i="12"/>
  <c r="KI28" i="12"/>
  <c r="KI18" i="12"/>
  <c r="KI19" i="12"/>
  <c r="KI20" i="12"/>
  <c r="KI21" i="12"/>
  <c r="KI22" i="12"/>
  <c r="KI23" i="12"/>
  <c r="KI4" i="12"/>
  <c r="KI5" i="12"/>
  <c r="KI6" i="12"/>
  <c r="KI7" i="12"/>
  <c r="KI8" i="12"/>
  <c r="KI9" i="12"/>
  <c r="KI10" i="12"/>
  <c r="KI11" i="12"/>
  <c r="KI12" i="12"/>
  <c r="KI13" i="12"/>
  <c r="KI14" i="12"/>
  <c r="KI15" i="12"/>
  <c r="KI16" i="12"/>
  <c r="KI17" i="12"/>
  <c r="KJ2" i="12"/>
  <c r="G296" i="19"/>
  <c r="H296" i="19" s="1"/>
  <c r="D296" i="19"/>
  <c r="B297" i="19"/>
  <c r="C296" i="19"/>
  <c r="KJ68" i="12" l="1"/>
  <c r="KJ69" i="12"/>
  <c r="KJ70" i="12"/>
  <c r="KJ71" i="12"/>
  <c r="KJ72" i="12"/>
  <c r="KJ73" i="12"/>
  <c r="KJ74" i="12"/>
  <c r="KJ75" i="12"/>
  <c r="KJ76" i="12"/>
  <c r="KJ77" i="12"/>
  <c r="KJ78" i="12"/>
  <c r="KJ43" i="12"/>
  <c r="KJ44" i="12"/>
  <c r="KJ45" i="12"/>
  <c r="KJ46" i="12"/>
  <c r="KJ47" i="12"/>
  <c r="KJ48" i="12"/>
  <c r="KJ49" i="12"/>
  <c r="KJ50" i="12"/>
  <c r="KJ51" i="12"/>
  <c r="KJ52" i="12"/>
  <c r="KJ53" i="12"/>
  <c r="KJ54" i="12"/>
  <c r="KJ55" i="12"/>
  <c r="KJ56" i="12"/>
  <c r="KJ57" i="12"/>
  <c r="KJ58" i="12"/>
  <c r="KJ59" i="12"/>
  <c r="KJ60" i="12"/>
  <c r="KJ61" i="12"/>
  <c r="KJ62" i="12"/>
  <c r="KJ63" i="12"/>
  <c r="KJ64" i="12"/>
  <c r="KJ65" i="12"/>
  <c r="KJ66" i="12"/>
  <c r="KJ67" i="12"/>
  <c r="KJ40" i="12"/>
  <c r="KJ41" i="12"/>
  <c r="KJ42" i="12"/>
  <c r="KJ38" i="12"/>
  <c r="KJ39" i="12"/>
  <c r="KJ36" i="12"/>
  <c r="KJ37" i="12"/>
  <c r="KJ33" i="12"/>
  <c r="KJ34" i="12"/>
  <c r="KJ35" i="12"/>
  <c r="KJ31" i="12"/>
  <c r="KJ32" i="12"/>
  <c r="KJ29" i="12"/>
  <c r="KJ30" i="12"/>
  <c r="KJ24" i="12"/>
  <c r="KJ25" i="12"/>
  <c r="KJ26" i="12"/>
  <c r="KJ27" i="12"/>
  <c r="KJ28" i="12"/>
  <c r="KJ18" i="12"/>
  <c r="KJ19" i="12"/>
  <c r="KJ20" i="12"/>
  <c r="KJ21" i="12"/>
  <c r="KJ22" i="12"/>
  <c r="KJ23" i="12"/>
  <c r="KJ4" i="12"/>
  <c r="KJ5" i="12"/>
  <c r="KJ6" i="12"/>
  <c r="KJ7" i="12"/>
  <c r="KJ8" i="12"/>
  <c r="KJ9" i="12"/>
  <c r="KJ10" i="12"/>
  <c r="KJ11" i="12"/>
  <c r="KJ12" i="12"/>
  <c r="KJ13" i="12"/>
  <c r="KJ14" i="12"/>
  <c r="KJ15" i="12"/>
  <c r="KJ16" i="12"/>
  <c r="KJ17" i="12"/>
  <c r="KK2" i="12"/>
  <c r="G297" i="19"/>
  <c r="H297" i="19" s="1"/>
  <c r="D297" i="19"/>
  <c r="B298" i="19"/>
  <c r="C297" i="19"/>
  <c r="KK68" i="12" l="1"/>
  <c r="KK69" i="12"/>
  <c r="KK70" i="12"/>
  <c r="KK71" i="12"/>
  <c r="KK72" i="12"/>
  <c r="KK73" i="12"/>
  <c r="KK74" i="12"/>
  <c r="KK75" i="12"/>
  <c r="KK76" i="12"/>
  <c r="KK77" i="12"/>
  <c r="KK78" i="12"/>
  <c r="KK43" i="12"/>
  <c r="KK44" i="12"/>
  <c r="KK45" i="12"/>
  <c r="KK46" i="12"/>
  <c r="KK47" i="12"/>
  <c r="KK48" i="12"/>
  <c r="KK49" i="12"/>
  <c r="KK50" i="12"/>
  <c r="KK51" i="12"/>
  <c r="KK52" i="12"/>
  <c r="KK53" i="12"/>
  <c r="KK54" i="12"/>
  <c r="KK55" i="12"/>
  <c r="KK56" i="12"/>
  <c r="KK57" i="12"/>
  <c r="KK58" i="12"/>
  <c r="KK59" i="12"/>
  <c r="KK60" i="12"/>
  <c r="KK61" i="12"/>
  <c r="KK62" i="12"/>
  <c r="KK63" i="12"/>
  <c r="KK64" i="12"/>
  <c r="KK65" i="12"/>
  <c r="KK66" i="12"/>
  <c r="KK67" i="12"/>
  <c r="KK40" i="12"/>
  <c r="KK42" i="12"/>
  <c r="KK41" i="12"/>
  <c r="KK38" i="12"/>
  <c r="KK39" i="12"/>
  <c r="KK36" i="12"/>
  <c r="KK37" i="12"/>
  <c r="KK33" i="12"/>
  <c r="KK34" i="12"/>
  <c r="KK35" i="12"/>
  <c r="KK31" i="12"/>
  <c r="KK32" i="12"/>
  <c r="KK29" i="12"/>
  <c r="KK30" i="12"/>
  <c r="KK24" i="12"/>
  <c r="KK25" i="12"/>
  <c r="KK26" i="12"/>
  <c r="KK27" i="12"/>
  <c r="KK28" i="12"/>
  <c r="KK18" i="12"/>
  <c r="KK19" i="12"/>
  <c r="KK20" i="12"/>
  <c r="KK21" i="12"/>
  <c r="KK22" i="12"/>
  <c r="KK23" i="12"/>
  <c r="KK4" i="12"/>
  <c r="KK5" i="12"/>
  <c r="KK6" i="12"/>
  <c r="KK7" i="12"/>
  <c r="KK8" i="12"/>
  <c r="KK9" i="12"/>
  <c r="KK10" i="12"/>
  <c r="KK11" i="12"/>
  <c r="KK12" i="12"/>
  <c r="KK13" i="12"/>
  <c r="KK14" i="12"/>
  <c r="KK15" i="12"/>
  <c r="KK16" i="12"/>
  <c r="KK17" i="12"/>
  <c r="KL2" i="12"/>
  <c r="G298" i="19"/>
  <c r="H298" i="19" s="1"/>
  <c r="D298" i="19"/>
  <c r="B299" i="19"/>
  <c r="C298" i="19"/>
  <c r="KL68" i="12" l="1"/>
  <c r="KL69" i="12"/>
  <c r="KL70" i="12"/>
  <c r="KL71" i="12"/>
  <c r="KL72" i="12"/>
  <c r="KL73" i="12"/>
  <c r="KL74" i="12"/>
  <c r="KL75" i="12"/>
  <c r="KL76" i="12"/>
  <c r="KL77" i="12"/>
  <c r="KL78" i="12"/>
  <c r="KL43" i="12"/>
  <c r="KL44" i="12"/>
  <c r="KL45" i="12"/>
  <c r="KL46" i="12"/>
  <c r="KL47" i="12"/>
  <c r="KL48" i="12"/>
  <c r="KL49" i="12"/>
  <c r="KL50" i="12"/>
  <c r="KL51" i="12"/>
  <c r="KL52" i="12"/>
  <c r="KL53" i="12"/>
  <c r="KL54" i="12"/>
  <c r="KL55" i="12"/>
  <c r="KL56" i="12"/>
  <c r="KL57" i="12"/>
  <c r="KL58" i="12"/>
  <c r="KL59" i="12"/>
  <c r="KL60" i="12"/>
  <c r="KL61" i="12"/>
  <c r="KL62" i="12"/>
  <c r="KL63" i="12"/>
  <c r="KL64" i="12"/>
  <c r="KL65" i="12"/>
  <c r="KL66" i="12"/>
  <c r="KL67" i="12"/>
  <c r="KL40" i="12"/>
  <c r="KL42" i="12"/>
  <c r="KL41" i="12"/>
  <c r="KL38" i="12"/>
  <c r="KL39" i="12"/>
  <c r="KL36" i="12"/>
  <c r="KL37" i="12"/>
  <c r="KL33" i="12"/>
  <c r="KL34" i="12"/>
  <c r="KL35" i="12"/>
  <c r="KL31" i="12"/>
  <c r="KL32" i="12"/>
  <c r="KL29" i="12"/>
  <c r="KL30" i="12"/>
  <c r="KL24" i="12"/>
  <c r="KL25" i="12"/>
  <c r="KL26" i="12"/>
  <c r="KL27" i="12"/>
  <c r="KL28" i="12"/>
  <c r="KL18" i="12"/>
  <c r="KL19" i="12"/>
  <c r="KL20" i="12"/>
  <c r="KL21" i="12"/>
  <c r="KL22" i="12"/>
  <c r="KL23" i="12"/>
  <c r="KL4" i="12"/>
  <c r="KL5" i="12"/>
  <c r="KL6" i="12"/>
  <c r="KL7" i="12"/>
  <c r="KL8" i="12"/>
  <c r="KL9" i="12"/>
  <c r="KL10" i="12"/>
  <c r="KL11" i="12"/>
  <c r="KL12" i="12"/>
  <c r="KL13" i="12"/>
  <c r="KL14" i="12"/>
  <c r="KL15" i="12"/>
  <c r="KL16" i="12"/>
  <c r="KL17" i="12"/>
  <c r="KM2" i="12"/>
  <c r="D299" i="19"/>
  <c r="G299" i="19"/>
  <c r="H299" i="19" s="1"/>
  <c r="B300" i="19"/>
  <c r="C299" i="19"/>
  <c r="KM68" i="12" l="1"/>
  <c r="KM69" i="12"/>
  <c r="KM70" i="12"/>
  <c r="KM71" i="12"/>
  <c r="KM72" i="12"/>
  <c r="KM73" i="12"/>
  <c r="KM74" i="12"/>
  <c r="KM75" i="12"/>
  <c r="KM76" i="12"/>
  <c r="KM77" i="12"/>
  <c r="KM78" i="12"/>
  <c r="KM43" i="12"/>
  <c r="KM44" i="12"/>
  <c r="KM45" i="12"/>
  <c r="KM46" i="12"/>
  <c r="KM47" i="12"/>
  <c r="KM48" i="12"/>
  <c r="KM49" i="12"/>
  <c r="KM50" i="12"/>
  <c r="KM51" i="12"/>
  <c r="KM52" i="12"/>
  <c r="KM53" i="12"/>
  <c r="KM54" i="12"/>
  <c r="KM55" i="12"/>
  <c r="KM56" i="12"/>
  <c r="KM57" i="12"/>
  <c r="KM58" i="12"/>
  <c r="KM59" i="12"/>
  <c r="KM60" i="12"/>
  <c r="KM61" i="12"/>
  <c r="KM62" i="12"/>
  <c r="KM63" i="12"/>
  <c r="KM64" i="12"/>
  <c r="KM65" i="12"/>
  <c r="KM66" i="12"/>
  <c r="KM67" i="12"/>
  <c r="KM40" i="12"/>
  <c r="KM42" i="12"/>
  <c r="KM41" i="12"/>
  <c r="KM38" i="12"/>
  <c r="KM39" i="12"/>
  <c r="KM36" i="12"/>
  <c r="KM37" i="12"/>
  <c r="KM33" i="12"/>
  <c r="KM34" i="12"/>
  <c r="KM35" i="12"/>
  <c r="KM31" i="12"/>
  <c r="KM32" i="12"/>
  <c r="KM29" i="12"/>
  <c r="KM30" i="12"/>
  <c r="KM24" i="12"/>
  <c r="KM25" i="12"/>
  <c r="KM26" i="12"/>
  <c r="KM27" i="12"/>
  <c r="KM28" i="12"/>
  <c r="KM18" i="12"/>
  <c r="KM19" i="12"/>
  <c r="KM20" i="12"/>
  <c r="KM21" i="12"/>
  <c r="KM22" i="12"/>
  <c r="KM23" i="12"/>
  <c r="KM4" i="12"/>
  <c r="KM5" i="12"/>
  <c r="KM6" i="12"/>
  <c r="KM7" i="12"/>
  <c r="KM8" i="12"/>
  <c r="KM9" i="12"/>
  <c r="KM10" i="12"/>
  <c r="KM11" i="12"/>
  <c r="KM12" i="12"/>
  <c r="KM13" i="12"/>
  <c r="KM14" i="12"/>
  <c r="KM15" i="12"/>
  <c r="KM16" i="12"/>
  <c r="KM17" i="12"/>
  <c r="KN2" i="12"/>
  <c r="B301" i="19"/>
  <c r="G300" i="19"/>
  <c r="H300" i="19" s="1"/>
  <c r="D300" i="19"/>
  <c r="C300" i="19"/>
  <c r="KN68" i="12" l="1"/>
  <c r="KN69" i="12"/>
  <c r="KN70" i="12"/>
  <c r="KN71" i="12"/>
  <c r="KN72" i="12"/>
  <c r="KN73" i="12"/>
  <c r="KN74" i="12"/>
  <c r="KN75" i="12"/>
  <c r="KN76" i="12"/>
  <c r="KN77" i="12"/>
  <c r="KN78" i="12"/>
  <c r="KN43" i="12"/>
  <c r="KN44" i="12"/>
  <c r="KN45" i="12"/>
  <c r="KN46" i="12"/>
  <c r="KN47" i="12"/>
  <c r="KN48" i="12"/>
  <c r="KN49" i="12"/>
  <c r="KN50" i="12"/>
  <c r="KN51" i="12"/>
  <c r="KN52" i="12"/>
  <c r="KN53" i="12"/>
  <c r="KN54" i="12"/>
  <c r="KN55" i="12"/>
  <c r="KN56" i="12"/>
  <c r="KN57" i="12"/>
  <c r="KN58" i="12"/>
  <c r="KN59" i="12"/>
  <c r="KN60" i="12"/>
  <c r="KN61" i="12"/>
  <c r="KN62" i="12"/>
  <c r="KN63" i="12"/>
  <c r="KN64" i="12"/>
  <c r="KN65" i="12"/>
  <c r="KN66" i="12"/>
  <c r="KN67" i="12"/>
  <c r="KN40" i="12"/>
  <c r="KN41" i="12"/>
  <c r="KN42" i="12"/>
  <c r="KN38" i="12"/>
  <c r="KN39" i="12"/>
  <c r="KN36" i="12"/>
  <c r="KN37" i="12"/>
  <c r="KN33" i="12"/>
  <c r="KN34" i="12"/>
  <c r="KN35" i="12"/>
  <c r="KN31" i="12"/>
  <c r="KN32" i="12"/>
  <c r="KN29" i="12"/>
  <c r="KN30" i="12"/>
  <c r="KN24" i="12"/>
  <c r="KN25" i="12"/>
  <c r="KN26" i="12"/>
  <c r="KN27" i="12"/>
  <c r="KN28" i="12"/>
  <c r="KN18" i="12"/>
  <c r="KN19" i="12"/>
  <c r="KN20" i="12"/>
  <c r="KN21" i="12"/>
  <c r="KN22" i="12"/>
  <c r="KN23" i="12"/>
  <c r="KN4" i="12"/>
  <c r="KN5" i="12"/>
  <c r="KN6" i="12"/>
  <c r="KN7" i="12"/>
  <c r="KN8" i="12"/>
  <c r="KN9" i="12"/>
  <c r="KN10" i="12"/>
  <c r="KN11" i="12"/>
  <c r="KN12" i="12"/>
  <c r="KN13" i="12"/>
  <c r="KN14" i="12"/>
  <c r="KN15" i="12"/>
  <c r="KN16" i="12"/>
  <c r="KN17" i="12"/>
  <c r="KO2" i="12"/>
  <c r="D301" i="19"/>
  <c r="B302" i="19"/>
  <c r="G301" i="19"/>
  <c r="H301" i="19" s="1"/>
  <c r="C301" i="19"/>
  <c r="KO68" i="12" l="1"/>
  <c r="KO69" i="12"/>
  <c r="KO70" i="12"/>
  <c r="KO71" i="12"/>
  <c r="KO72" i="12"/>
  <c r="KO73" i="12"/>
  <c r="KO74" i="12"/>
  <c r="KO75" i="12"/>
  <c r="KO76" i="12"/>
  <c r="KO77" i="12"/>
  <c r="KO78" i="12"/>
  <c r="KO43" i="12"/>
  <c r="KO44" i="12"/>
  <c r="KO45" i="12"/>
  <c r="KO46" i="12"/>
  <c r="KO47" i="12"/>
  <c r="KO48" i="12"/>
  <c r="KO49" i="12"/>
  <c r="KO50" i="12"/>
  <c r="KO51" i="12"/>
  <c r="KO52" i="12"/>
  <c r="KO53" i="12"/>
  <c r="KO54" i="12"/>
  <c r="KO55" i="12"/>
  <c r="KO56" i="12"/>
  <c r="KO57" i="12"/>
  <c r="KO58" i="12"/>
  <c r="KO59" i="12"/>
  <c r="KO60" i="12"/>
  <c r="KO61" i="12"/>
  <c r="KO62" i="12"/>
  <c r="KO63" i="12"/>
  <c r="KO64" i="12"/>
  <c r="KO65" i="12"/>
  <c r="KO66" i="12"/>
  <c r="KO67" i="12"/>
  <c r="KO40" i="12"/>
  <c r="KO42" i="12"/>
  <c r="KO41" i="12"/>
  <c r="KO38" i="12"/>
  <c r="KO39" i="12"/>
  <c r="KO36" i="12"/>
  <c r="KO37" i="12"/>
  <c r="KO33" i="12"/>
  <c r="KO34" i="12"/>
  <c r="KO35" i="12"/>
  <c r="KO31" i="12"/>
  <c r="KO32" i="12"/>
  <c r="KO29" i="12"/>
  <c r="KO30" i="12"/>
  <c r="KO24" i="12"/>
  <c r="KO25" i="12"/>
  <c r="KO26" i="12"/>
  <c r="KO27" i="12"/>
  <c r="KO28" i="12"/>
  <c r="KO18" i="12"/>
  <c r="KO19" i="12"/>
  <c r="KO20" i="12"/>
  <c r="KO21" i="12"/>
  <c r="KO22" i="12"/>
  <c r="KO23" i="12"/>
  <c r="KO4" i="12"/>
  <c r="KO5" i="12"/>
  <c r="KO6" i="12"/>
  <c r="KO7" i="12"/>
  <c r="KO8" i="12"/>
  <c r="KO9" i="12"/>
  <c r="KO10" i="12"/>
  <c r="KO11" i="12"/>
  <c r="KO12" i="12"/>
  <c r="KO13" i="12"/>
  <c r="KO14" i="12"/>
  <c r="KO15" i="12"/>
  <c r="KO16" i="12"/>
  <c r="KO17" i="12"/>
  <c r="KP2" i="12"/>
  <c r="B303" i="19"/>
  <c r="G302" i="19"/>
  <c r="H302" i="19" s="1"/>
  <c r="D302" i="19"/>
  <c r="C302" i="19"/>
  <c r="KP68" i="12" l="1"/>
  <c r="KP69" i="12"/>
  <c r="KP70" i="12"/>
  <c r="KP71" i="12"/>
  <c r="KP72" i="12"/>
  <c r="KP73" i="12"/>
  <c r="KP74" i="12"/>
  <c r="KP75" i="12"/>
  <c r="KP76" i="12"/>
  <c r="KP77" i="12"/>
  <c r="KP78" i="12"/>
  <c r="KP43" i="12"/>
  <c r="KP44" i="12"/>
  <c r="KP45" i="12"/>
  <c r="KP46" i="12"/>
  <c r="KP47" i="12"/>
  <c r="KP48" i="12"/>
  <c r="KP49" i="12"/>
  <c r="KP50" i="12"/>
  <c r="KP51" i="12"/>
  <c r="KP52" i="12"/>
  <c r="KP53" i="12"/>
  <c r="KP54" i="12"/>
  <c r="KP55" i="12"/>
  <c r="KP56" i="12"/>
  <c r="KP57" i="12"/>
  <c r="KP58" i="12"/>
  <c r="KP59" i="12"/>
  <c r="KP60" i="12"/>
  <c r="KP61" i="12"/>
  <c r="KP62" i="12"/>
  <c r="KP63" i="12"/>
  <c r="KP64" i="12"/>
  <c r="KP65" i="12"/>
  <c r="KP66" i="12"/>
  <c r="KP67" i="12"/>
  <c r="KP40" i="12"/>
  <c r="KP41" i="12"/>
  <c r="KP42" i="12"/>
  <c r="KP38" i="12"/>
  <c r="KP39" i="12"/>
  <c r="KP36" i="12"/>
  <c r="KP37" i="12"/>
  <c r="KP33" i="12"/>
  <c r="KP34" i="12"/>
  <c r="KP35" i="12"/>
  <c r="KP31" i="12"/>
  <c r="KP32" i="12"/>
  <c r="KP29" i="12"/>
  <c r="KP30" i="12"/>
  <c r="KP24" i="12"/>
  <c r="KP25" i="12"/>
  <c r="KP26" i="12"/>
  <c r="KP27" i="12"/>
  <c r="KP28" i="12"/>
  <c r="KP18" i="12"/>
  <c r="KP19" i="12"/>
  <c r="KP20" i="12"/>
  <c r="KP21" i="12"/>
  <c r="KP22" i="12"/>
  <c r="KP23" i="12"/>
  <c r="KP4" i="12"/>
  <c r="KP5" i="12"/>
  <c r="KP6" i="12"/>
  <c r="KP7" i="12"/>
  <c r="KP8" i="12"/>
  <c r="KP9" i="12"/>
  <c r="KP10" i="12"/>
  <c r="KP11" i="12"/>
  <c r="KP12" i="12"/>
  <c r="KP13" i="12"/>
  <c r="KP14" i="12"/>
  <c r="KP15" i="12"/>
  <c r="KP16" i="12"/>
  <c r="KP17" i="12"/>
  <c r="KQ2" i="12"/>
  <c r="D303" i="19"/>
  <c r="C303" i="19"/>
  <c r="B304" i="19"/>
  <c r="G303" i="19"/>
  <c r="H303" i="19" s="1"/>
  <c r="KQ68" i="12" l="1"/>
  <c r="KQ69" i="12"/>
  <c r="KQ70" i="12"/>
  <c r="KQ71" i="12"/>
  <c r="KQ72" i="12"/>
  <c r="KQ73" i="12"/>
  <c r="KQ74" i="12"/>
  <c r="KQ75" i="12"/>
  <c r="KQ76" i="12"/>
  <c r="KQ77" i="12"/>
  <c r="KQ78" i="12"/>
  <c r="KQ43" i="12"/>
  <c r="KQ44" i="12"/>
  <c r="KQ45" i="12"/>
  <c r="KQ46" i="12"/>
  <c r="KQ47" i="12"/>
  <c r="KQ48" i="12"/>
  <c r="KQ49" i="12"/>
  <c r="KQ50" i="12"/>
  <c r="KQ51" i="12"/>
  <c r="KQ52" i="12"/>
  <c r="KQ53" i="12"/>
  <c r="KQ54" i="12"/>
  <c r="KQ55" i="12"/>
  <c r="KQ56" i="12"/>
  <c r="KQ57" i="12"/>
  <c r="KQ58" i="12"/>
  <c r="KQ59" i="12"/>
  <c r="KQ60" i="12"/>
  <c r="KQ61" i="12"/>
  <c r="KQ62" i="12"/>
  <c r="KQ63" i="12"/>
  <c r="KQ64" i="12"/>
  <c r="KQ65" i="12"/>
  <c r="KQ66" i="12"/>
  <c r="KQ67" i="12"/>
  <c r="KQ40" i="12"/>
  <c r="KQ42" i="12"/>
  <c r="KQ41" i="12"/>
  <c r="KQ38" i="12"/>
  <c r="KQ39" i="12"/>
  <c r="KQ36" i="12"/>
  <c r="KQ37" i="12"/>
  <c r="KQ33" i="12"/>
  <c r="KQ34" i="12"/>
  <c r="KQ35" i="12"/>
  <c r="KQ31" i="12"/>
  <c r="KQ32" i="12"/>
  <c r="KQ29" i="12"/>
  <c r="KQ30" i="12"/>
  <c r="KQ24" i="12"/>
  <c r="KQ25" i="12"/>
  <c r="KQ26" i="12"/>
  <c r="KQ27" i="12"/>
  <c r="KQ28" i="12"/>
  <c r="KQ18" i="12"/>
  <c r="KQ19" i="12"/>
  <c r="KQ20" i="12"/>
  <c r="KQ21" i="12"/>
  <c r="KQ22" i="12"/>
  <c r="KQ23" i="12"/>
  <c r="KQ4" i="12"/>
  <c r="KQ5" i="12"/>
  <c r="KQ6" i="12"/>
  <c r="KQ7" i="12"/>
  <c r="KQ8" i="12"/>
  <c r="KQ9" i="12"/>
  <c r="KQ10" i="12"/>
  <c r="KQ11" i="12"/>
  <c r="KQ12" i="12"/>
  <c r="KQ13" i="12"/>
  <c r="KQ14" i="12"/>
  <c r="KQ15" i="12"/>
  <c r="KQ16" i="12"/>
  <c r="KQ17" i="12"/>
  <c r="KR2" i="12"/>
  <c r="B305" i="19"/>
  <c r="C304" i="19"/>
  <c r="G304" i="19"/>
  <c r="H304" i="19" s="1"/>
  <c r="D304" i="19"/>
  <c r="KR68" i="12" l="1"/>
  <c r="KR69" i="12"/>
  <c r="KR70" i="12"/>
  <c r="KR71" i="12"/>
  <c r="KR72" i="12"/>
  <c r="KR73" i="12"/>
  <c r="KR74" i="12"/>
  <c r="KR75" i="12"/>
  <c r="KR76" i="12"/>
  <c r="KR77" i="12"/>
  <c r="KR78" i="12"/>
  <c r="KR43" i="12"/>
  <c r="KR44" i="12"/>
  <c r="KR45" i="12"/>
  <c r="KR46" i="12"/>
  <c r="KR47" i="12"/>
  <c r="KR48" i="12"/>
  <c r="KR49" i="12"/>
  <c r="KR50" i="12"/>
  <c r="KR51" i="12"/>
  <c r="KR52" i="12"/>
  <c r="KR53" i="12"/>
  <c r="KR54" i="12"/>
  <c r="KR55" i="12"/>
  <c r="KR56" i="12"/>
  <c r="KR57" i="12"/>
  <c r="KR58" i="12"/>
  <c r="KR59" i="12"/>
  <c r="KR60" i="12"/>
  <c r="KR61" i="12"/>
  <c r="KR62" i="12"/>
  <c r="KR63" i="12"/>
  <c r="KR64" i="12"/>
  <c r="KR65" i="12"/>
  <c r="KR66" i="12"/>
  <c r="KR67" i="12"/>
  <c r="KR40" i="12"/>
  <c r="KR42" i="12"/>
  <c r="KR41" i="12"/>
  <c r="KR38" i="12"/>
  <c r="KR39" i="12"/>
  <c r="KR36" i="12"/>
  <c r="KR37" i="12"/>
  <c r="KR33" i="12"/>
  <c r="KR34" i="12"/>
  <c r="KR35" i="12"/>
  <c r="KR31" i="12"/>
  <c r="KR32" i="12"/>
  <c r="KR29" i="12"/>
  <c r="KR30" i="12"/>
  <c r="KR24" i="12"/>
  <c r="KR25" i="12"/>
  <c r="KR26" i="12"/>
  <c r="KR27" i="12"/>
  <c r="KR28" i="12"/>
  <c r="KR18" i="12"/>
  <c r="KR19" i="12"/>
  <c r="KR20" i="12"/>
  <c r="KR21" i="12"/>
  <c r="KR22" i="12"/>
  <c r="KR23" i="12"/>
  <c r="KR4" i="12"/>
  <c r="KR5" i="12"/>
  <c r="KR6" i="12"/>
  <c r="KR7" i="12"/>
  <c r="KR8" i="12"/>
  <c r="KR9" i="12"/>
  <c r="KR10" i="12"/>
  <c r="KR11" i="12"/>
  <c r="KR12" i="12"/>
  <c r="KR13" i="12"/>
  <c r="KR14" i="12"/>
  <c r="KR15" i="12"/>
  <c r="KR16" i="12"/>
  <c r="KR17" i="12"/>
  <c r="KS2" i="12"/>
  <c r="D305" i="19"/>
  <c r="G305" i="19"/>
  <c r="H305" i="19" s="1"/>
  <c r="C305" i="19"/>
  <c r="B306" i="19"/>
  <c r="KS68" i="12" l="1"/>
  <c r="KS69" i="12"/>
  <c r="KS70" i="12"/>
  <c r="KS71" i="12"/>
  <c r="KS72" i="12"/>
  <c r="KS73" i="12"/>
  <c r="KS74" i="12"/>
  <c r="KS75" i="12"/>
  <c r="KS76" i="12"/>
  <c r="KS77" i="12"/>
  <c r="KS78" i="12"/>
  <c r="KS43" i="12"/>
  <c r="KS44" i="12"/>
  <c r="KS45" i="12"/>
  <c r="KS46" i="12"/>
  <c r="KS47" i="12"/>
  <c r="KS48" i="12"/>
  <c r="KS49" i="12"/>
  <c r="KS50" i="12"/>
  <c r="KS51" i="12"/>
  <c r="KS52" i="12"/>
  <c r="KS53" i="12"/>
  <c r="KS54" i="12"/>
  <c r="KS55" i="12"/>
  <c r="KS56" i="12"/>
  <c r="KS57" i="12"/>
  <c r="KS58" i="12"/>
  <c r="KS59" i="12"/>
  <c r="KS60" i="12"/>
  <c r="KS61" i="12"/>
  <c r="KS62" i="12"/>
  <c r="KS63" i="12"/>
  <c r="KS64" i="12"/>
  <c r="KS65" i="12"/>
  <c r="KS66" i="12"/>
  <c r="KS67" i="12"/>
  <c r="KS40" i="12"/>
  <c r="KS42" i="12"/>
  <c r="KS41" i="12"/>
  <c r="KS38" i="12"/>
  <c r="KS39" i="12"/>
  <c r="KS36" i="12"/>
  <c r="KS37" i="12"/>
  <c r="KS33" i="12"/>
  <c r="KS34" i="12"/>
  <c r="KS35" i="12"/>
  <c r="KS31" i="12"/>
  <c r="KS32" i="12"/>
  <c r="KS29" i="12"/>
  <c r="KS30" i="12"/>
  <c r="KS24" i="12"/>
  <c r="KS25" i="12"/>
  <c r="KS26" i="12"/>
  <c r="KS27" i="12"/>
  <c r="KS28" i="12"/>
  <c r="KS18" i="12"/>
  <c r="KS19" i="12"/>
  <c r="KS20" i="12"/>
  <c r="KS21" i="12"/>
  <c r="KS22" i="12"/>
  <c r="KS23" i="12"/>
  <c r="KS4" i="12"/>
  <c r="KS5" i="12"/>
  <c r="KS6" i="12"/>
  <c r="KS7" i="12"/>
  <c r="KS8" i="12"/>
  <c r="KS9" i="12"/>
  <c r="KS10" i="12"/>
  <c r="KS11" i="12"/>
  <c r="KS12" i="12"/>
  <c r="KS13" i="12"/>
  <c r="KS14" i="12"/>
  <c r="KS15" i="12"/>
  <c r="KS16" i="12"/>
  <c r="KS17" i="12"/>
  <c r="KT2" i="12"/>
  <c r="B307" i="19"/>
  <c r="D306" i="19"/>
  <c r="C306" i="19"/>
  <c r="G306" i="19"/>
  <c r="H306" i="19" s="1"/>
  <c r="KT68" i="12" l="1"/>
  <c r="KT69" i="12"/>
  <c r="KT70" i="12"/>
  <c r="KT71" i="12"/>
  <c r="KT72" i="12"/>
  <c r="KT73" i="12"/>
  <c r="KT74" i="12"/>
  <c r="KT75" i="12"/>
  <c r="KT76" i="12"/>
  <c r="KT77" i="12"/>
  <c r="KT78" i="12"/>
  <c r="KT43" i="12"/>
  <c r="KT44" i="12"/>
  <c r="KT45" i="12"/>
  <c r="KT46" i="12"/>
  <c r="KT47" i="12"/>
  <c r="KT48" i="12"/>
  <c r="KT49" i="12"/>
  <c r="KT50" i="12"/>
  <c r="KT51" i="12"/>
  <c r="KT52" i="12"/>
  <c r="KT53" i="12"/>
  <c r="KT54" i="12"/>
  <c r="KT55" i="12"/>
  <c r="KT56" i="12"/>
  <c r="KT57" i="12"/>
  <c r="KT58" i="12"/>
  <c r="KT59" i="12"/>
  <c r="KT60" i="12"/>
  <c r="KT61" i="12"/>
  <c r="KT62" i="12"/>
  <c r="KT63" i="12"/>
  <c r="KT64" i="12"/>
  <c r="KT65" i="12"/>
  <c r="KT66" i="12"/>
  <c r="KT67" i="12"/>
  <c r="KT40" i="12"/>
  <c r="KT42" i="12"/>
  <c r="KT41" i="12"/>
  <c r="KT38" i="12"/>
  <c r="KT39" i="12"/>
  <c r="KT36" i="12"/>
  <c r="KT37" i="12"/>
  <c r="KT33" i="12"/>
  <c r="KT34" i="12"/>
  <c r="KT35" i="12"/>
  <c r="KT31" i="12"/>
  <c r="KT32" i="12"/>
  <c r="KT29" i="12"/>
  <c r="KT30" i="12"/>
  <c r="KT24" i="12"/>
  <c r="KT25" i="12"/>
  <c r="KT26" i="12"/>
  <c r="KT27" i="12"/>
  <c r="KT28" i="12"/>
  <c r="KT18" i="12"/>
  <c r="KT19" i="12"/>
  <c r="KT20" i="12"/>
  <c r="KT21" i="12"/>
  <c r="KT22" i="12"/>
  <c r="KT23" i="12"/>
  <c r="KT4" i="12"/>
  <c r="KT5" i="12"/>
  <c r="KT6" i="12"/>
  <c r="KT7" i="12"/>
  <c r="KT8" i="12"/>
  <c r="KT9" i="12"/>
  <c r="KT10" i="12"/>
  <c r="KT11" i="12"/>
  <c r="KT12" i="12"/>
  <c r="KT13" i="12"/>
  <c r="KT14" i="12"/>
  <c r="KT15" i="12"/>
  <c r="KT16" i="12"/>
  <c r="KT17" i="12"/>
  <c r="KU2" i="12"/>
  <c r="D307" i="19"/>
  <c r="G307" i="19"/>
  <c r="H307" i="19" s="1"/>
  <c r="C307" i="19"/>
  <c r="B308" i="19"/>
  <c r="KU68" i="12" l="1"/>
  <c r="KU69" i="12"/>
  <c r="KU70" i="12"/>
  <c r="KU71" i="12"/>
  <c r="KU72" i="12"/>
  <c r="KU73" i="12"/>
  <c r="KU74" i="12"/>
  <c r="KU75" i="12"/>
  <c r="KU76" i="12"/>
  <c r="KU77" i="12"/>
  <c r="KU78" i="12"/>
  <c r="KU43" i="12"/>
  <c r="KU44" i="12"/>
  <c r="KU45" i="12"/>
  <c r="KU46" i="12"/>
  <c r="KU47" i="12"/>
  <c r="KU48" i="12"/>
  <c r="KU49" i="12"/>
  <c r="KU50" i="12"/>
  <c r="KU51" i="12"/>
  <c r="KU52" i="12"/>
  <c r="KU53" i="12"/>
  <c r="KU54" i="12"/>
  <c r="KU55" i="12"/>
  <c r="KU56" i="12"/>
  <c r="KU57" i="12"/>
  <c r="KU58" i="12"/>
  <c r="KU59" i="12"/>
  <c r="KU60" i="12"/>
  <c r="KU61" i="12"/>
  <c r="KU62" i="12"/>
  <c r="KU63" i="12"/>
  <c r="KU64" i="12"/>
  <c r="KU65" i="12"/>
  <c r="KU66" i="12"/>
  <c r="KU67" i="12"/>
  <c r="KU40" i="12"/>
  <c r="KU42" i="12"/>
  <c r="KU41" i="12"/>
  <c r="KU38" i="12"/>
  <c r="KU39" i="12"/>
  <c r="KU36" i="12"/>
  <c r="KU37" i="12"/>
  <c r="KU33" i="12"/>
  <c r="KU34" i="12"/>
  <c r="KU35" i="12"/>
  <c r="KU31" i="12"/>
  <c r="KU32" i="12"/>
  <c r="KU29" i="12"/>
  <c r="KU30" i="12"/>
  <c r="KU24" i="12"/>
  <c r="KU25" i="12"/>
  <c r="KU26" i="12"/>
  <c r="KU27" i="12"/>
  <c r="KU28" i="12"/>
  <c r="KU18" i="12"/>
  <c r="KU19" i="12"/>
  <c r="KU20" i="12"/>
  <c r="KU21" i="12"/>
  <c r="KU22" i="12"/>
  <c r="KU23" i="12"/>
  <c r="KU4" i="12"/>
  <c r="KU5" i="12"/>
  <c r="KU6" i="12"/>
  <c r="KU7" i="12"/>
  <c r="KU8" i="12"/>
  <c r="KU9" i="12"/>
  <c r="KU10" i="12"/>
  <c r="KU11" i="12"/>
  <c r="KU12" i="12"/>
  <c r="KU13" i="12"/>
  <c r="KU14" i="12"/>
  <c r="KU15" i="12"/>
  <c r="KU16" i="12"/>
  <c r="KU17" i="12"/>
  <c r="KV2" i="12"/>
  <c r="G308" i="19"/>
  <c r="H308" i="19" s="1"/>
  <c r="D308" i="19"/>
  <c r="C308" i="19"/>
  <c r="B309" i="19"/>
  <c r="KV68" i="12" l="1"/>
  <c r="KV69" i="12"/>
  <c r="KV70" i="12"/>
  <c r="KV71" i="12"/>
  <c r="KV72" i="12"/>
  <c r="KV73" i="12"/>
  <c r="KV74" i="12"/>
  <c r="KV75" i="12"/>
  <c r="KV76" i="12"/>
  <c r="KV77" i="12"/>
  <c r="KV78" i="12"/>
  <c r="KV43" i="12"/>
  <c r="KV44" i="12"/>
  <c r="KV45" i="12"/>
  <c r="KV46" i="12"/>
  <c r="KV47" i="12"/>
  <c r="KV48" i="12"/>
  <c r="KV49" i="12"/>
  <c r="KV50" i="12"/>
  <c r="KV51" i="12"/>
  <c r="KV52" i="12"/>
  <c r="KV53" i="12"/>
  <c r="KV54" i="12"/>
  <c r="KV55" i="12"/>
  <c r="KV56" i="12"/>
  <c r="KV57" i="12"/>
  <c r="KV58" i="12"/>
  <c r="KV59" i="12"/>
  <c r="KV60" i="12"/>
  <c r="KV61" i="12"/>
  <c r="KV62" i="12"/>
  <c r="KV63" i="12"/>
  <c r="KV64" i="12"/>
  <c r="KV65" i="12"/>
  <c r="KV66" i="12"/>
  <c r="KV67" i="12"/>
  <c r="KV40" i="12"/>
  <c r="KV41" i="12"/>
  <c r="KV42" i="12"/>
  <c r="KV38" i="12"/>
  <c r="KV39" i="12"/>
  <c r="KV36" i="12"/>
  <c r="KV37" i="12"/>
  <c r="KV33" i="12"/>
  <c r="KV34" i="12"/>
  <c r="KV35" i="12"/>
  <c r="KV31" i="12"/>
  <c r="KV32" i="12"/>
  <c r="KV29" i="12"/>
  <c r="KV30" i="12"/>
  <c r="KV24" i="12"/>
  <c r="KV25" i="12"/>
  <c r="KV26" i="12"/>
  <c r="KV27" i="12"/>
  <c r="KV28" i="12"/>
  <c r="KV18" i="12"/>
  <c r="KV19" i="12"/>
  <c r="KV20" i="12"/>
  <c r="KV21" i="12"/>
  <c r="KV22" i="12"/>
  <c r="KV23" i="12"/>
  <c r="KV4" i="12"/>
  <c r="KV5" i="12"/>
  <c r="KV6" i="12"/>
  <c r="KV7" i="12"/>
  <c r="KV8" i="12"/>
  <c r="KV9" i="12"/>
  <c r="KV10" i="12"/>
  <c r="KV11" i="12"/>
  <c r="KV12" i="12"/>
  <c r="KV13" i="12"/>
  <c r="KV14" i="12"/>
  <c r="KV15" i="12"/>
  <c r="KV16" i="12"/>
  <c r="KV17" i="12"/>
  <c r="KW2" i="12"/>
  <c r="D309" i="19"/>
  <c r="G309" i="19"/>
  <c r="H309" i="19" s="1"/>
  <c r="C309" i="19"/>
  <c r="B310" i="19"/>
  <c r="KW68" i="12" l="1"/>
  <c r="KW69" i="12"/>
  <c r="KW70" i="12"/>
  <c r="KW71" i="12"/>
  <c r="KW72" i="12"/>
  <c r="KW73" i="12"/>
  <c r="KW74" i="12"/>
  <c r="KW75" i="12"/>
  <c r="KW76" i="12"/>
  <c r="KW77" i="12"/>
  <c r="KW78" i="12"/>
  <c r="KW43" i="12"/>
  <c r="KW44" i="12"/>
  <c r="KW45" i="12"/>
  <c r="KW46" i="12"/>
  <c r="KW47" i="12"/>
  <c r="KW48" i="12"/>
  <c r="KW49" i="12"/>
  <c r="KW50" i="12"/>
  <c r="KW51" i="12"/>
  <c r="KW52" i="12"/>
  <c r="KW53" i="12"/>
  <c r="KW54" i="12"/>
  <c r="KW55" i="12"/>
  <c r="KW56" i="12"/>
  <c r="KW57" i="12"/>
  <c r="KW58" i="12"/>
  <c r="KW59" i="12"/>
  <c r="KW60" i="12"/>
  <c r="KW61" i="12"/>
  <c r="KW62" i="12"/>
  <c r="KW63" i="12"/>
  <c r="KW64" i="12"/>
  <c r="KW65" i="12"/>
  <c r="KW66" i="12"/>
  <c r="KW67" i="12"/>
  <c r="KW40" i="12"/>
  <c r="KW41" i="12"/>
  <c r="KW42" i="12"/>
  <c r="KW38" i="12"/>
  <c r="KW39" i="12"/>
  <c r="KW36" i="12"/>
  <c r="KW37" i="12"/>
  <c r="KW33" i="12"/>
  <c r="KW34" i="12"/>
  <c r="KW35" i="12"/>
  <c r="KW31" i="12"/>
  <c r="KW32" i="12"/>
  <c r="KW29" i="12"/>
  <c r="KW30" i="12"/>
  <c r="KW24" i="12"/>
  <c r="KW25" i="12"/>
  <c r="KW26" i="12"/>
  <c r="KW27" i="12"/>
  <c r="KW28" i="12"/>
  <c r="KW18" i="12"/>
  <c r="KW19" i="12"/>
  <c r="KW20" i="12"/>
  <c r="KW21" i="12"/>
  <c r="KW22" i="12"/>
  <c r="KW23" i="12"/>
  <c r="KW4" i="12"/>
  <c r="KW5" i="12"/>
  <c r="KW6" i="12"/>
  <c r="KW7" i="12"/>
  <c r="KW8" i="12"/>
  <c r="KW9" i="12"/>
  <c r="KW10" i="12"/>
  <c r="KW11" i="12"/>
  <c r="KW12" i="12"/>
  <c r="KW13" i="12"/>
  <c r="KW14" i="12"/>
  <c r="KW15" i="12"/>
  <c r="KW16" i="12"/>
  <c r="KW17" i="12"/>
  <c r="KX2" i="12"/>
  <c r="G310" i="19"/>
  <c r="H310" i="19" s="1"/>
  <c r="D310" i="19"/>
  <c r="B311" i="19"/>
  <c r="C310" i="19"/>
  <c r="KX68" i="12" l="1"/>
  <c r="KX69" i="12"/>
  <c r="KX70" i="12"/>
  <c r="KX71" i="12"/>
  <c r="KX72" i="12"/>
  <c r="KX73" i="12"/>
  <c r="KX74" i="12"/>
  <c r="KX75" i="12"/>
  <c r="KX76" i="12"/>
  <c r="KX77" i="12"/>
  <c r="KX78" i="12"/>
  <c r="KX43" i="12"/>
  <c r="KX44" i="12"/>
  <c r="KX45" i="12"/>
  <c r="KX46" i="12"/>
  <c r="KX47" i="12"/>
  <c r="KX48" i="12"/>
  <c r="KX49" i="12"/>
  <c r="KX50" i="12"/>
  <c r="KX51" i="12"/>
  <c r="KX52" i="12"/>
  <c r="KX53" i="12"/>
  <c r="KX54" i="12"/>
  <c r="KX55" i="12"/>
  <c r="KX56" i="12"/>
  <c r="KX57" i="12"/>
  <c r="KX58" i="12"/>
  <c r="KX59" i="12"/>
  <c r="KX60" i="12"/>
  <c r="KX61" i="12"/>
  <c r="KX62" i="12"/>
  <c r="KX63" i="12"/>
  <c r="KX64" i="12"/>
  <c r="KX65" i="12"/>
  <c r="KX66" i="12"/>
  <c r="KX67" i="12"/>
  <c r="KX40" i="12"/>
  <c r="KX42" i="12"/>
  <c r="KX41" i="12"/>
  <c r="KX38" i="12"/>
  <c r="KX39" i="12"/>
  <c r="KX36" i="12"/>
  <c r="KX37" i="12"/>
  <c r="KX33" i="12"/>
  <c r="KX34" i="12"/>
  <c r="KX35" i="12"/>
  <c r="KX31" i="12"/>
  <c r="KX32" i="12"/>
  <c r="KX29" i="12"/>
  <c r="KX30" i="12"/>
  <c r="KX24" i="12"/>
  <c r="KX25" i="12"/>
  <c r="KX26" i="12"/>
  <c r="KX27" i="12"/>
  <c r="KX28" i="12"/>
  <c r="KX18" i="12"/>
  <c r="KX19" i="12"/>
  <c r="KX20" i="12"/>
  <c r="KX21" i="12"/>
  <c r="KX22" i="12"/>
  <c r="KX23" i="12"/>
  <c r="KX4" i="12"/>
  <c r="KX5" i="12"/>
  <c r="KX6" i="12"/>
  <c r="KX7" i="12"/>
  <c r="KX8" i="12"/>
  <c r="KX9" i="12"/>
  <c r="KX10" i="12"/>
  <c r="KX11" i="12"/>
  <c r="KX12" i="12"/>
  <c r="KX13" i="12"/>
  <c r="KX14" i="12"/>
  <c r="KX15" i="12"/>
  <c r="KX16" i="12"/>
  <c r="KX17" i="12"/>
  <c r="KY2" i="12"/>
  <c r="D311" i="19"/>
  <c r="B312" i="19"/>
  <c r="G311" i="19"/>
  <c r="H311" i="19" s="1"/>
  <c r="C311" i="19"/>
  <c r="KY68" i="12" l="1"/>
  <c r="KY69" i="12"/>
  <c r="KY70" i="12"/>
  <c r="KY71" i="12"/>
  <c r="KY72" i="12"/>
  <c r="KY73" i="12"/>
  <c r="KY74" i="12"/>
  <c r="KY75" i="12"/>
  <c r="KY76" i="12"/>
  <c r="KY77" i="12"/>
  <c r="KY78" i="12"/>
  <c r="KY43" i="12"/>
  <c r="KY44" i="12"/>
  <c r="KY45" i="12"/>
  <c r="KY46" i="12"/>
  <c r="KY47" i="12"/>
  <c r="KY48" i="12"/>
  <c r="KY49" i="12"/>
  <c r="KY50" i="12"/>
  <c r="KY51" i="12"/>
  <c r="KY52" i="12"/>
  <c r="KY53" i="12"/>
  <c r="KY54" i="12"/>
  <c r="KY55" i="12"/>
  <c r="KY56" i="12"/>
  <c r="KY57" i="12"/>
  <c r="KY58" i="12"/>
  <c r="KY59" i="12"/>
  <c r="KY60" i="12"/>
  <c r="KY61" i="12"/>
  <c r="KY62" i="12"/>
  <c r="KY63" i="12"/>
  <c r="KY64" i="12"/>
  <c r="KY65" i="12"/>
  <c r="KY66" i="12"/>
  <c r="KY67" i="12"/>
  <c r="KY40" i="12"/>
  <c r="KY42" i="12"/>
  <c r="KY41" i="12"/>
  <c r="KY38" i="12"/>
  <c r="KY39" i="12"/>
  <c r="KY36" i="12"/>
  <c r="KY37" i="12"/>
  <c r="KY33" i="12"/>
  <c r="KY34" i="12"/>
  <c r="KY35" i="12"/>
  <c r="KY31" i="12"/>
  <c r="KY32" i="12"/>
  <c r="KY29" i="12"/>
  <c r="KY30" i="12"/>
  <c r="KY24" i="12"/>
  <c r="KY25" i="12"/>
  <c r="KY26" i="12"/>
  <c r="KY27" i="12"/>
  <c r="KY28" i="12"/>
  <c r="KY18" i="12"/>
  <c r="KY19" i="12"/>
  <c r="KY20" i="12"/>
  <c r="KY21" i="12"/>
  <c r="KY22" i="12"/>
  <c r="KY23" i="12"/>
  <c r="KY4" i="12"/>
  <c r="KY5" i="12"/>
  <c r="KY6" i="12"/>
  <c r="KY7" i="12"/>
  <c r="KY8" i="12"/>
  <c r="KY9" i="12"/>
  <c r="KY10" i="12"/>
  <c r="KY11" i="12"/>
  <c r="KY12" i="12"/>
  <c r="KY13" i="12"/>
  <c r="KY14" i="12"/>
  <c r="KY15" i="12"/>
  <c r="KY16" i="12"/>
  <c r="KY17" i="12"/>
  <c r="KZ2" i="12"/>
  <c r="G312" i="19"/>
  <c r="H312" i="19" s="1"/>
  <c r="B313" i="19"/>
  <c r="C312" i="19"/>
  <c r="D312" i="19"/>
  <c r="KZ68" i="12" l="1"/>
  <c r="KZ69" i="12"/>
  <c r="KZ70" i="12"/>
  <c r="KZ71" i="12"/>
  <c r="KZ72" i="12"/>
  <c r="KZ73" i="12"/>
  <c r="KZ74" i="12"/>
  <c r="KZ75" i="12"/>
  <c r="KZ76" i="12"/>
  <c r="KZ77" i="12"/>
  <c r="KZ78" i="12"/>
  <c r="KZ43" i="12"/>
  <c r="KZ44" i="12"/>
  <c r="KZ45" i="12"/>
  <c r="KZ46" i="12"/>
  <c r="KZ47" i="12"/>
  <c r="KZ48" i="12"/>
  <c r="KZ49" i="12"/>
  <c r="KZ50" i="12"/>
  <c r="KZ51" i="12"/>
  <c r="KZ52" i="12"/>
  <c r="KZ53" i="12"/>
  <c r="KZ54" i="12"/>
  <c r="KZ55" i="12"/>
  <c r="KZ56" i="12"/>
  <c r="KZ57" i="12"/>
  <c r="KZ58" i="12"/>
  <c r="KZ59" i="12"/>
  <c r="KZ60" i="12"/>
  <c r="KZ61" i="12"/>
  <c r="KZ62" i="12"/>
  <c r="KZ63" i="12"/>
  <c r="KZ64" i="12"/>
  <c r="KZ65" i="12"/>
  <c r="KZ66" i="12"/>
  <c r="KZ67" i="12"/>
  <c r="KZ40" i="12"/>
  <c r="KZ41" i="12"/>
  <c r="KZ42" i="12"/>
  <c r="KZ38" i="12"/>
  <c r="KZ39" i="12"/>
  <c r="KZ36" i="12"/>
  <c r="KZ37" i="12"/>
  <c r="KZ33" i="12"/>
  <c r="KZ34" i="12"/>
  <c r="KZ35" i="12"/>
  <c r="KZ31" i="12"/>
  <c r="KZ32" i="12"/>
  <c r="KZ29" i="12"/>
  <c r="KZ30" i="12"/>
  <c r="KZ24" i="12"/>
  <c r="KZ25" i="12"/>
  <c r="KZ26" i="12"/>
  <c r="KZ27" i="12"/>
  <c r="KZ28" i="12"/>
  <c r="KZ18" i="12"/>
  <c r="KZ19" i="12"/>
  <c r="KZ20" i="12"/>
  <c r="KZ21" i="12"/>
  <c r="KZ22" i="12"/>
  <c r="KZ23" i="12"/>
  <c r="KZ4" i="12"/>
  <c r="KZ5" i="12"/>
  <c r="KZ6" i="12"/>
  <c r="KZ7" i="12"/>
  <c r="KZ8" i="12"/>
  <c r="KZ9" i="12"/>
  <c r="KZ10" i="12"/>
  <c r="KZ11" i="12"/>
  <c r="KZ12" i="12"/>
  <c r="KZ13" i="12"/>
  <c r="KZ14" i="12"/>
  <c r="KZ15" i="12"/>
  <c r="KZ16" i="12"/>
  <c r="KZ17" i="12"/>
  <c r="LA2" i="12"/>
  <c r="D313" i="19"/>
  <c r="B314" i="19"/>
  <c r="C313" i="19"/>
  <c r="G313" i="19"/>
  <c r="H313" i="19" s="1"/>
  <c r="LA68" i="12" l="1"/>
  <c r="LA69" i="12"/>
  <c r="LA70" i="12"/>
  <c r="LA71" i="12"/>
  <c r="LA72" i="12"/>
  <c r="LA73" i="12"/>
  <c r="LA74" i="12"/>
  <c r="LA75" i="12"/>
  <c r="LA76" i="12"/>
  <c r="LA77" i="12"/>
  <c r="LA78" i="12"/>
  <c r="LA43" i="12"/>
  <c r="LA44" i="12"/>
  <c r="LA45" i="12"/>
  <c r="LA46" i="12"/>
  <c r="LA47" i="12"/>
  <c r="LA48" i="12"/>
  <c r="LA49" i="12"/>
  <c r="LA50" i="12"/>
  <c r="LA51" i="12"/>
  <c r="LA52" i="12"/>
  <c r="LA53" i="12"/>
  <c r="LA54" i="12"/>
  <c r="LA55" i="12"/>
  <c r="LA56" i="12"/>
  <c r="LA57" i="12"/>
  <c r="LA58" i="12"/>
  <c r="LA59" i="12"/>
  <c r="LA60" i="12"/>
  <c r="LA61" i="12"/>
  <c r="LA62" i="12"/>
  <c r="LA63" i="12"/>
  <c r="LA64" i="12"/>
  <c r="LA65" i="12"/>
  <c r="LA66" i="12"/>
  <c r="LA67" i="12"/>
  <c r="LA40" i="12"/>
  <c r="LA42" i="12"/>
  <c r="LA41" i="12"/>
  <c r="LA38" i="12"/>
  <c r="LA39" i="12"/>
  <c r="LA36" i="12"/>
  <c r="LA37" i="12"/>
  <c r="LA33" i="12"/>
  <c r="LA34" i="12"/>
  <c r="LA35" i="12"/>
  <c r="LA31" i="12"/>
  <c r="LA32" i="12"/>
  <c r="LA29" i="12"/>
  <c r="LA30" i="12"/>
  <c r="LA24" i="12"/>
  <c r="LA25" i="12"/>
  <c r="LA26" i="12"/>
  <c r="LA27" i="12"/>
  <c r="LA28" i="12"/>
  <c r="LA18" i="12"/>
  <c r="LA19" i="12"/>
  <c r="LA20" i="12"/>
  <c r="LA21" i="12"/>
  <c r="LA22" i="12"/>
  <c r="LA23" i="12"/>
  <c r="LA4" i="12"/>
  <c r="LA5" i="12"/>
  <c r="LA6" i="12"/>
  <c r="LA7" i="12"/>
  <c r="LA8" i="12"/>
  <c r="LA9" i="12"/>
  <c r="LA10" i="12"/>
  <c r="LA11" i="12"/>
  <c r="LA12" i="12"/>
  <c r="LA13" i="12"/>
  <c r="LA14" i="12"/>
  <c r="LA15" i="12"/>
  <c r="LA16" i="12"/>
  <c r="LA17" i="12"/>
  <c r="LB2" i="12"/>
  <c r="C314" i="19"/>
  <c r="B315" i="19"/>
  <c r="G314" i="19"/>
  <c r="H314" i="19" s="1"/>
  <c r="D314" i="19"/>
  <c r="LB68" i="12" l="1"/>
  <c r="LB69" i="12"/>
  <c r="LB70" i="12"/>
  <c r="LB71" i="12"/>
  <c r="LB72" i="12"/>
  <c r="LB73" i="12"/>
  <c r="LB74" i="12"/>
  <c r="LB75" i="12"/>
  <c r="LB76" i="12"/>
  <c r="LB77" i="12"/>
  <c r="LB78" i="12"/>
  <c r="LB43" i="12"/>
  <c r="LB44" i="12"/>
  <c r="LB45" i="12"/>
  <c r="LB46" i="12"/>
  <c r="LB47" i="12"/>
  <c r="LB48" i="12"/>
  <c r="LB49" i="12"/>
  <c r="LB50" i="12"/>
  <c r="LB51" i="12"/>
  <c r="LB52" i="12"/>
  <c r="LB53" i="12"/>
  <c r="LB54" i="12"/>
  <c r="LB55" i="12"/>
  <c r="LB56" i="12"/>
  <c r="LB57" i="12"/>
  <c r="LB58" i="12"/>
  <c r="LB59" i="12"/>
  <c r="LB60" i="12"/>
  <c r="LB61" i="12"/>
  <c r="LB62" i="12"/>
  <c r="LB63" i="12"/>
  <c r="LB64" i="12"/>
  <c r="LB65" i="12"/>
  <c r="LB66" i="12"/>
  <c r="LB67" i="12"/>
  <c r="LB40" i="12"/>
  <c r="LB42" i="12"/>
  <c r="LB41" i="12"/>
  <c r="LB38" i="12"/>
  <c r="LB39" i="12"/>
  <c r="LB36" i="12"/>
  <c r="LB37" i="12"/>
  <c r="LB33" i="12"/>
  <c r="LB34" i="12"/>
  <c r="LB35" i="12"/>
  <c r="LB31" i="12"/>
  <c r="LB32" i="12"/>
  <c r="LB29" i="12"/>
  <c r="LB30" i="12"/>
  <c r="LB24" i="12"/>
  <c r="LB25" i="12"/>
  <c r="LB26" i="12"/>
  <c r="LB27" i="12"/>
  <c r="LB28" i="12"/>
  <c r="LB18" i="12"/>
  <c r="LB19" i="12"/>
  <c r="LB20" i="12"/>
  <c r="LB21" i="12"/>
  <c r="LB22" i="12"/>
  <c r="LB23" i="12"/>
  <c r="LB4" i="12"/>
  <c r="LB5" i="12"/>
  <c r="LB6" i="12"/>
  <c r="LB7" i="12"/>
  <c r="LB8" i="12"/>
  <c r="LB9" i="12"/>
  <c r="LB10" i="12"/>
  <c r="LB11" i="12"/>
  <c r="LB12" i="12"/>
  <c r="LB13" i="12"/>
  <c r="LB14" i="12"/>
  <c r="LB15" i="12"/>
  <c r="LB16" i="12"/>
  <c r="LB17" i="12"/>
  <c r="LC2" i="12"/>
  <c r="D315" i="19"/>
  <c r="B316" i="19"/>
  <c r="C315" i="19"/>
  <c r="G315" i="19"/>
  <c r="H315" i="19" s="1"/>
  <c r="LC68" i="12" l="1"/>
  <c r="LC69" i="12"/>
  <c r="LC70" i="12"/>
  <c r="LC71" i="12"/>
  <c r="LC72" i="12"/>
  <c r="LC73" i="12"/>
  <c r="LC74" i="12"/>
  <c r="LC75" i="12"/>
  <c r="LC76" i="12"/>
  <c r="LC77" i="12"/>
  <c r="LC78" i="12"/>
  <c r="LC43" i="12"/>
  <c r="LC44" i="12"/>
  <c r="LC45" i="12"/>
  <c r="LC46" i="12"/>
  <c r="LC47" i="12"/>
  <c r="LC48" i="12"/>
  <c r="LC49" i="12"/>
  <c r="LC50" i="12"/>
  <c r="LC51" i="12"/>
  <c r="LC52" i="12"/>
  <c r="LC53" i="12"/>
  <c r="LC54" i="12"/>
  <c r="LC55" i="12"/>
  <c r="LC56" i="12"/>
  <c r="LC57" i="12"/>
  <c r="LC58" i="12"/>
  <c r="LC59" i="12"/>
  <c r="LC60" i="12"/>
  <c r="LC61" i="12"/>
  <c r="LC62" i="12"/>
  <c r="LC63" i="12"/>
  <c r="LC64" i="12"/>
  <c r="LC65" i="12"/>
  <c r="LC66" i="12"/>
  <c r="LC67" i="12"/>
  <c r="LC40" i="12"/>
  <c r="LC42" i="12"/>
  <c r="LC41" i="12"/>
  <c r="LC38" i="12"/>
  <c r="LC39" i="12"/>
  <c r="LC36" i="12"/>
  <c r="LC37" i="12"/>
  <c r="LC33" i="12"/>
  <c r="LC34" i="12"/>
  <c r="LC35" i="12"/>
  <c r="LC31" i="12"/>
  <c r="LC32" i="12"/>
  <c r="LC29" i="12"/>
  <c r="LC30" i="12"/>
  <c r="LC24" i="12"/>
  <c r="LC25" i="12"/>
  <c r="LC26" i="12"/>
  <c r="LC27" i="12"/>
  <c r="LC28" i="12"/>
  <c r="LC18" i="12"/>
  <c r="LC19" i="12"/>
  <c r="LC20" i="12"/>
  <c r="LC21" i="12"/>
  <c r="LC22" i="12"/>
  <c r="LC23" i="12"/>
  <c r="LC4" i="12"/>
  <c r="LC5" i="12"/>
  <c r="LC6" i="12"/>
  <c r="LC7" i="12"/>
  <c r="LC8" i="12"/>
  <c r="LC9" i="12"/>
  <c r="LC10" i="12"/>
  <c r="LC11" i="12"/>
  <c r="LC12" i="12"/>
  <c r="LC13" i="12"/>
  <c r="LC14" i="12"/>
  <c r="LC15" i="12"/>
  <c r="LC16" i="12"/>
  <c r="LC17" i="12"/>
  <c r="LD2" i="12"/>
  <c r="D316" i="19"/>
  <c r="C316" i="19"/>
  <c r="B317" i="19"/>
  <c r="G316" i="19"/>
  <c r="H316" i="19" s="1"/>
  <c r="LD68" i="12" l="1"/>
  <c r="LD69" i="12"/>
  <c r="LD70" i="12"/>
  <c r="LD71" i="12"/>
  <c r="LD72" i="12"/>
  <c r="LD73" i="12"/>
  <c r="LD74" i="12"/>
  <c r="LD75" i="12"/>
  <c r="LD76" i="12"/>
  <c r="LD77" i="12"/>
  <c r="LD78" i="12"/>
  <c r="LD43" i="12"/>
  <c r="LD44" i="12"/>
  <c r="LD45" i="12"/>
  <c r="LD46" i="12"/>
  <c r="LD47" i="12"/>
  <c r="LD48" i="12"/>
  <c r="LD49" i="12"/>
  <c r="LD50" i="12"/>
  <c r="LD51" i="12"/>
  <c r="LD52" i="12"/>
  <c r="LD53" i="12"/>
  <c r="LD54" i="12"/>
  <c r="LD55" i="12"/>
  <c r="LD56" i="12"/>
  <c r="LD57" i="12"/>
  <c r="LD58" i="12"/>
  <c r="LD59" i="12"/>
  <c r="LD60" i="12"/>
  <c r="LD61" i="12"/>
  <c r="LD62" i="12"/>
  <c r="LD63" i="12"/>
  <c r="LD64" i="12"/>
  <c r="LD65" i="12"/>
  <c r="LD66" i="12"/>
  <c r="LD67" i="12"/>
  <c r="LD40" i="12"/>
  <c r="LD41" i="12"/>
  <c r="LD42" i="12"/>
  <c r="LD38" i="12"/>
  <c r="LD39" i="12"/>
  <c r="LD36" i="12"/>
  <c r="LD37" i="12"/>
  <c r="LD33" i="12"/>
  <c r="LD34" i="12"/>
  <c r="LD35" i="12"/>
  <c r="LD31" i="12"/>
  <c r="LD32" i="12"/>
  <c r="LD29" i="12"/>
  <c r="LD30" i="12"/>
  <c r="LD24" i="12"/>
  <c r="LD25" i="12"/>
  <c r="LD26" i="12"/>
  <c r="LD27" i="12"/>
  <c r="LD28" i="12"/>
  <c r="LD18" i="12"/>
  <c r="LD19" i="12"/>
  <c r="LD20" i="12"/>
  <c r="LD21" i="12"/>
  <c r="LD22" i="12"/>
  <c r="LD23" i="12"/>
  <c r="LD4" i="12"/>
  <c r="LD5" i="12"/>
  <c r="LD6" i="12"/>
  <c r="LD7" i="12"/>
  <c r="LD8" i="12"/>
  <c r="LD9" i="12"/>
  <c r="LD10" i="12"/>
  <c r="LD11" i="12"/>
  <c r="LD12" i="12"/>
  <c r="LD13" i="12"/>
  <c r="LD14" i="12"/>
  <c r="LD15" i="12"/>
  <c r="LD16" i="12"/>
  <c r="LD17" i="12"/>
  <c r="LE2" i="12"/>
  <c r="D317" i="19"/>
  <c r="B318" i="19"/>
  <c r="C317" i="19"/>
  <c r="G317" i="19"/>
  <c r="H317" i="19" s="1"/>
  <c r="LE68" i="12" l="1"/>
  <c r="LE69" i="12"/>
  <c r="LE70" i="12"/>
  <c r="LE71" i="12"/>
  <c r="LE72" i="12"/>
  <c r="LE73" i="12"/>
  <c r="LE74" i="12"/>
  <c r="LE75" i="12"/>
  <c r="LE76" i="12"/>
  <c r="LE77" i="12"/>
  <c r="LE78" i="12"/>
  <c r="LE43" i="12"/>
  <c r="LE44" i="12"/>
  <c r="LE45" i="12"/>
  <c r="LE46" i="12"/>
  <c r="LE47" i="12"/>
  <c r="LE48" i="12"/>
  <c r="LE49" i="12"/>
  <c r="LE50" i="12"/>
  <c r="LE51" i="12"/>
  <c r="LE52" i="12"/>
  <c r="LE53" i="12"/>
  <c r="LE54" i="12"/>
  <c r="LE55" i="12"/>
  <c r="LE56" i="12"/>
  <c r="LE57" i="12"/>
  <c r="LE58" i="12"/>
  <c r="LE59" i="12"/>
  <c r="LE60" i="12"/>
  <c r="LE61" i="12"/>
  <c r="LE62" i="12"/>
  <c r="LE63" i="12"/>
  <c r="LE64" i="12"/>
  <c r="LE65" i="12"/>
  <c r="LE66" i="12"/>
  <c r="LE67" i="12"/>
  <c r="LE40" i="12"/>
  <c r="LE42" i="12"/>
  <c r="LE41" i="12"/>
  <c r="LE38" i="12"/>
  <c r="LE39" i="12"/>
  <c r="LE36" i="12"/>
  <c r="LE37" i="12"/>
  <c r="LE33" i="12"/>
  <c r="LE34" i="12"/>
  <c r="LE35" i="12"/>
  <c r="LE31" i="12"/>
  <c r="LE32" i="12"/>
  <c r="LE29" i="12"/>
  <c r="LE30" i="12"/>
  <c r="LE24" i="12"/>
  <c r="LE25" i="12"/>
  <c r="LE26" i="12"/>
  <c r="LE27" i="12"/>
  <c r="LE28" i="12"/>
  <c r="LE18" i="12"/>
  <c r="LE19" i="12"/>
  <c r="LE20" i="12"/>
  <c r="LE21" i="12"/>
  <c r="LE22" i="12"/>
  <c r="LE23" i="12"/>
  <c r="LE4" i="12"/>
  <c r="LE5" i="12"/>
  <c r="LE6" i="12"/>
  <c r="LE7" i="12"/>
  <c r="LE8" i="12"/>
  <c r="LE9" i="12"/>
  <c r="LE10" i="12"/>
  <c r="LE11" i="12"/>
  <c r="LE12" i="12"/>
  <c r="LE13" i="12"/>
  <c r="LE14" i="12"/>
  <c r="LE15" i="12"/>
  <c r="LE16" i="12"/>
  <c r="LE17" i="12"/>
  <c r="LF2" i="12"/>
  <c r="G318" i="19"/>
  <c r="H318" i="19" s="1"/>
  <c r="D318" i="19"/>
  <c r="C318" i="19"/>
  <c r="B319" i="19"/>
  <c r="LF68" i="12" l="1"/>
  <c r="LF69" i="12"/>
  <c r="LF70" i="12"/>
  <c r="LF71" i="12"/>
  <c r="LF72" i="12"/>
  <c r="LF73" i="12"/>
  <c r="LF74" i="12"/>
  <c r="LF75" i="12"/>
  <c r="LF76" i="12"/>
  <c r="LF77" i="12"/>
  <c r="LF78" i="12"/>
  <c r="LF43" i="12"/>
  <c r="LF44" i="12"/>
  <c r="LF45" i="12"/>
  <c r="LF46" i="12"/>
  <c r="LF47" i="12"/>
  <c r="LF48" i="12"/>
  <c r="LF49" i="12"/>
  <c r="LF50" i="12"/>
  <c r="LF51" i="12"/>
  <c r="LF52" i="12"/>
  <c r="LF53" i="12"/>
  <c r="LF54" i="12"/>
  <c r="LF55" i="12"/>
  <c r="LF56" i="12"/>
  <c r="LF57" i="12"/>
  <c r="LF58" i="12"/>
  <c r="LF59" i="12"/>
  <c r="LF60" i="12"/>
  <c r="LF61" i="12"/>
  <c r="LF62" i="12"/>
  <c r="LF63" i="12"/>
  <c r="LF64" i="12"/>
  <c r="LF65" i="12"/>
  <c r="LF66" i="12"/>
  <c r="LF67" i="12"/>
  <c r="LF40" i="12"/>
  <c r="LF41" i="12"/>
  <c r="LF42" i="12"/>
  <c r="LF38" i="12"/>
  <c r="LF39" i="12"/>
  <c r="LF36" i="12"/>
  <c r="LF37" i="12"/>
  <c r="LF33" i="12"/>
  <c r="LF34" i="12"/>
  <c r="LF35" i="12"/>
  <c r="LF31" i="12"/>
  <c r="LF32" i="12"/>
  <c r="LF29" i="12"/>
  <c r="LF30" i="12"/>
  <c r="LF24" i="12"/>
  <c r="LF25" i="12"/>
  <c r="LF26" i="12"/>
  <c r="LF27" i="12"/>
  <c r="LF28" i="12"/>
  <c r="LF18" i="12"/>
  <c r="LF19" i="12"/>
  <c r="LF20" i="12"/>
  <c r="LF21" i="12"/>
  <c r="LF22" i="12"/>
  <c r="LF23" i="12"/>
  <c r="LF4" i="12"/>
  <c r="LF5" i="12"/>
  <c r="LF6" i="12"/>
  <c r="LF7" i="12"/>
  <c r="LF8" i="12"/>
  <c r="LF9" i="12"/>
  <c r="LF10" i="12"/>
  <c r="LF11" i="12"/>
  <c r="LF12" i="12"/>
  <c r="LF13" i="12"/>
  <c r="LF14" i="12"/>
  <c r="LF15" i="12"/>
  <c r="LF16" i="12"/>
  <c r="LF17" i="12"/>
  <c r="LG2" i="12"/>
  <c r="D319" i="19"/>
  <c r="G319" i="19"/>
  <c r="H319" i="19" s="1"/>
  <c r="C319" i="19"/>
  <c r="B320" i="19"/>
  <c r="LG68" i="12" l="1"/>
  <c r="LG69" i="12"/>
  <c r="LG70" i="12"/>
  <c r="LG71" i="12"/>
  <c r="LG72" i="12"/>
  <c r="LG73" i="12"/>
  <c r="LG74" i="12"/>
  <c r="LG75" i="12"/>
  <c r="LG76" i="12"/>
  <c r="LG77" i="12"/>
  <c r="LG78" i="12"/>
  <c r="LG43" i="12"/>
  <c r="LG44" i="12"/>
  <c r="LG45" i="12"/>
  <c r="LG46" i="12"/>
  <c r="LG47" i="12"/>
  <c r="LG48" i="12"/>
  <c r="LG49" i="12"/>
  <c r="LG50" i="12"/>
  <c r="LG51" i="12"/>
  <c r="LG52" i="12"/>
  <c r="LG53" i="12"/>
  <c r="LG54" i="12"/>
  <c r="LG55" i="12"/>
  <c r="LG56" i="12"/>
  <c r="LG57" i="12"/>
  <c r="LG58" i="12"/>
  <c r="LG59" i="12"/>
  <c r="LG60" i="12"/>
  <c r="LG61" i="12"/>
  <c r="LG62" i="12"/>
  <c r="LG63" i="12"/>
  <c r="LG64" i="12"/>
  <c r="LG65" i="12"/>
  <c r="LG66" i="12"/>
  <c r="LG67" i="12"/>
  <c r="LG40" i="12"/>
  <c r="LG41" i="12"/>
  <c r="LG42" i="12"/>
  <c r="LG38" i="12"/>
  <c r="LG39" i="12"/>
  <c r="LG36" i="12"/>
  <c r="LG37" i="12"/>
  <c r="LG33" i="12"/>
  <c r="LG34" i="12"/>
  <c r="LG35" i="12"/>
  <c r="LG31" i="12"/>
  <c r="LG32" i="12"/>
  <c r="LG29" i="12"/>
  <c r="LG30" i="12"/>
  <c r="LG24" i="12"/>
  <c r="LG25" i="12"/>
  <c r="LG26" i="12"/>
  <c r="LG27" i="12"/>
  <c r="LG28" i="12"/>
  <c r="LG18" i="12"/>
  <c r="LG19" i="12"/>
  <c r="LG20" i="12"/>
  <c r="LG21" i="12"/>
  <c r="LG22" i="12"/>
  <c r="LG23" i="12"/>
  <c r="LG4" i="12"/>
  <c r="LG5" i="12"/>
  <c r="LG6" i="12"/>
  <c r="LG7" i="12"/>
  <c r="LG8" i="12"/>
  <c r="LG9" i="12"/>
  <c r="LG10" i="12"/>
  <c r="LG11" i="12"/>
  <c r="LG12" i="12"/>
  <c r="LG13" i="12"/>
  <c r="LG14" i="12"/>
  <c r="LG15" i="12"/>
  <c r="LG16" i="12"/>
  <c r="LG17" i="12"/>
  <c r="LH2" i="12"/>
  <c r="G320" i="19"/>
  <c r="H320" i="19" s="1"/>
  <c r="D320" i="19"/>
  <c r="C320" i="19"/>
  <c r="B321" i="19"/>
  <c r="LH68" i="12" l="1"/>
  <c r="LH69" i="12"/>
  <c r="LH70" i="12"/>
  <c r="LH71" i="12"/>
  <c r="LH72" i="12"/>
  <c r="LH73" i="12"/>
  <c r="LH74" i="12"/>
  <c r="LH75" i="12"/>
  <c r="LH76" i="12"/>
  <c r="LH77" i="12"/>
  <c r="LH78" i="12"/>
  <c r="LH43" i="12"/>
  <c r="LH44" i="12"/>
  <c r="LH45" i="12"/>
  <c r="LH46" i="12"/>
  <c r="LH47" i="12"/>
  <c r="LH48" i="12"/>
  <c r="LH49" i="12"/>
  <c r="LH50" i="12"/>
  <c r="LH51" i="12"/>
  <c r="LH52" i="12"/>
  <c r="LH53" i="12"/>
  <c r="LH54" i="12"/>
  <c r="LH55" i="12"/>
  <c r="LH56" i="12"/>
  <c r="LH57" i="12"/>
  <c r="LH58" i="12"/>
  <c r="LH59" i="12"/>
  <c r="LH60" i="12"/>
  <c r="LH61" i="12"/>
  <c r="LH62" i="12"/>
  <c r="LH63" i="12"/>
  <c r="LH64" i="12"/>
  <c r="LH65" i="12"/>
  <c r="LH66" i="12"/>
  <c r="LH67" i="12"/>
  <c r="LH40" i="12"/>
  <c r="LH42" i="12"/>
  <c r="LH41" i="12"/>
  <c r="LH38" i="12"/>
  <c r="LH39" i="12"/>
  <c r="LH36" i="12"/>
  <c r="LH37" i="12"/>
  <c r="LH33" i="12"/>
  <c r="LH34" i="12"/>
  <c r="LH35" i="12"/>
  <c r="LH31" i="12"/>
  <c r="LH32" i="12"/>
  <c r="LH29" i="12"/>
  <c r="LH30" i="12"/>
  <c r="LH24" i="12"/>
  <c r="LH25" i="12"/>
  <c r="LH26" i="12"/>
  <c r="LH27" i="12"/>
  <c r="LH28" i="12"/>
  <c r="LH18" i="12"/>
  <c r="LH19" i="12"/>
  <c r="LH20" i="12"/>
  <c r="LH21" i="12"/>
  <c r="LH22" i="12"/>
  <c r="LH23" i="12"/>
  <c r="LH4" i="12"/>
  <c r="LH5" i="12"/>
  <c r="LH6" i="12"/>
  <c r="LH7" i="12"/>
  <c r="LH8" i="12"/>
  <c r="LH9" i="12"/>
  <c r="LH10" i="12"/>
  <c r="LH11" i="12"/>
  <c r="LH12" i="12"/>
  <c r="LH13" i="12"/>
  <c r="LH14" i="12"/>
  <c r="LH15" i="12"/>
  <c r="LH16" i="12"/>
  <c r="LH17" i="12"/>
  <c r="LI2" i="12"/>
  <c r="D321" i="19"/>
  <c r="G321" i="19"/>
  <c r="H321" i="19" s="1"/>
  <c r="C321" i="19"/>
  <c r="B322" i="19"/>
  <c r="LI68" i="12" l="1"/>
  <c r="LI69" i="12"/>
  <c r="LI70" i="12"/>
  <c r="LI71" i="12"/>
  <c r="LI72" i="12"/>
  <c r="LI73" i="12"/>
  <c r="LI74" i="12"/>
  <c r="LI75" i="12"/>
  <c r="LI76" i="12"/>
  <c r="LI77" i="12"/>
  <c r="LI78" i="12"/>
  <c r="LI43" i="12"/>
  <c r="LI44" i="12"/>
  <c r="LI45" i="12"/>
  <c r="LI46" i="12"/>
  <c r="LI47" i="12"/>
  <c r="LI48" i="12"/>
  <c r="LI49" i="12"/>
  <c r="LI50" i="12"/>
  <c r="LI51" i="12"/>
  <c r="LI52" i="12"/>
  <c r="LI53" i="12"/>
  <c r="LI54" i="12"/>
  <c r="LI55" i="12"/>
  <c r="LI56" i="12"/>
  <c r="LI57" i="12"/>
  <c r="LI58" i="12"/>
  <c r="LI59" i="12"/>
  <c r="LI60" i="12"/>
  <c r="LI61" i="12"/>
  <c r="LI62" i="12"/>
  <c r="LI63" i="12"/>
  <c r="LI64" i="12"/>
  <c r="LI65" i="12"/>
  <c r="LI66" i="12"/>
  <c r="LI67" i="12"/>
  <c r="LI40" i="12"/>
  <c r="LI42" i="12"/>
  <c r="LI41" i="12"/>
  <c r="LI38" i="12"/>
  <c r="LI39" i="12"/>
  <c r="LI36" i="12"/>
  <c r="LI37" i="12"/>
  <c r="LI33" i="12"/>
  <c r="LI34" i="12"/>
  <c r="LI35" i="12"/>
  <c r="LI31" i="12"/>
  <c r="LI32" i="12"/>
  <c r="LI29" i="12"/>
  <c r="LI30" i="12"/>
  <c r="LI24" i="12"/>
  <c r="LI25" i="12"/>
  <c r="LI26" i="12"/>
  <c r="LI27" i="12"/>
  <c r="LI28" i="12"/>
  <c r="LI18" i="12"/>
  <c r="LI19" i="12"/>
  <c r="LI20" i="12"/>
  <c r="LI21" i="12"/>
  <c r="LI22" i="12"/>
  <c r="LI23" i="12"/>
  <c r="LI4" i="12"/>
  <c r="LI5" i="12"/>
  <c r="LI6" i="12"/>
  <c r="LI7" i="12"/>
  <c r="LI8" i="12"/>
  <c r="LI9" i="12"/>
  <c r="LI10" i="12"/>
  <c r="LI11" i="12"/>
  <c r="LI12" i="12"/>
  <c r="LI13" i="12"/>
  <c r="LI14" i="12"/>
  <c r="LI15" i="12"/>
  <c r="LI16" i="12"/>
  <c r="LI17" i="12"/>
  <c r="LJ2" i="12"/>
  <c r="G322" i="19"/>
  <c r="H322" i="19" s="1"/>
  <c r="D322" i="19"/>
  <c r="C322" i="19"/>
  <c r="B323" i="19"/>
  <c r="LJ68" i="12" l="1"/>
  <c r="LJ69" i="12"/>
  <c r="LJ70" i="12"/>
  <c r="LJ71" i="12"/>
  <c r="LJ72" i="12"/>
  <c r="LJ73" i="12"/>
  <c r="LJ74" i="12"/>
  <c r="LJ75" i="12"/>
  <c r="LJ76" i="12"/>
  <c r="LJ77" i="12"/>
  <c r="LJ78" i="12"/>
  <c r="LJ43" i="12"/>
  <c r="LJ44" i="12"/>
  <c r="LJ45" i="12"/>
  <c r="LJ46" i="12"/>
  <c r="LJ47" i="12"/>
  <c r="LJ48" i="12"/>
  <c r="LJ49" i="12"/>
  <c r="LJ50" i="12"/>
  <c r="LJ51" i="12"/>
  <c r="LJ52" i="12"/>
  <c r="LJ53" i="12"/>
  <c r="LJ54" i="12"/>
  <c r="LJ55" i="12"/>
  <c r="LJ56" i="12"/>
  <c r="LJ57" i="12"/>
  <c r="LJ58" i="12"/>
  <c r="LJ59" i="12"/>
  <c r="LJ60" i="12"/>
  <c r="LJ61" i="12"/>
  <c r="LJ62" i="12"/>
  <c r="LJ63" i="12"/>
  <c r="LJ64" i="12"/>
  <c r="LJ65" i="12"/>
  <c r="LJ66" i="12"/>
  <c r="LJ67" i="12"/>
  <c r="LJ40" i="12"/>
  <c r="LJ41" i="12"/>
  <c r="LJ42" i="12"/>
  <c r="LJ38" i="12"/>
  <c r="LJ39" i="12"/>
  <c r="LJ36" i="12"/>
  <c r="LJ37" i="12"/>
  <c r="LJ33" i="12"/>
  <c r="LJ34" i="12"/>
  <c r="LJ35" i="12"/>
  <c r="LJ31" i="12"/>
  <c r="LJ32" i="12"/>
  <c r="LJ29" i="12"/>
  <c r="LJ30" i="12"/>
  <c r="LJ24" i="12"/>
  <c r="LJ25" i="12"/>
  <c r="LJ26" i="12"/>
  <c r="LJ27" i="12"/>
  <c r="LJ28" i="12"/>
  <c r="LJ18" i="12"/>
  <c r="LJ19" i="12"/>
  <c r="LJ20" i="12"/>
  <c r="LJ21" i="12"/>
  <c r="LJ22" i="12"/>
  <c r="LJ23" i="12"/>
  <c r="LJ4" i="12"/>
  <c r="LJ5" i="12"/>
  <c r="LJ6" i="12"/>
  <c r="LJ7" i="12"/>
  <c r="LJ8" i="12"/>
  <c r="LJ9" i="12"/>
  <c r="LJ10" i="12"/>
  <c r="LJ11" i="12"/>
  <c r="LJ12" i="12"/>
  <c r="LJ13" i="12"/>
  <c r="LJ14" i="12"/>
  <c r="LJ15" i="12"/>
  <c r="LJ16" i="12"/>
  <c r="LJ17" i="12"/>
  <c r="LK2" i="12"/>
  <c r="D323" i="19"/>
  <c r="G323" i="19"/>
  <c r="H323" i="19" s="1"/>
  <c r="C323" i="19"/>
  <c r="B324" i="19"/>
  <c r="LK68" i="12" l="1"/>
  <c r="LK69" i="12"/>
  <c r="LK70" i="12"/>
  <c r="LK71" i="12"/>
  <c r="LK72" i="12"/>
  <c r="LK73" i="12"/>
  <c r="LK74" i="12"/>
  <c r="LK75" i="12"/>
  <c r="LK76" i="12"/>
  <c r="LK77" i="12"/>
  <c r="LK78" i="12"/>
  <c r="LK43" i="12"/>
  <c r="LK44" i="12"/>
  <c r="LK45" i="12"/>
  <c r="LK46" i="12"/>
  <c r="LK47" i="12"/>
  <c r="LK48" i="12"/>
  <c r="LK49" i="12"/>
  <c r="LK50" i="12"/>
  <c r="LK51" i="12"/>
  <c r="LK52" i="12"/>
  <c r="LK53" i="12"/>
  <c r="LK54" i="12"/>
  <c r="LK55" i="12"/>
  <c r="LK56" i="12"/>
  <c r="LK57" i="12"/>
  <c r="LK58" i="12"/>
  <c r="LK59" i="12"/>
  <c r="LK60" i="12"/>
  <c r="LK61" i="12"/>
  <c r="LK62" i="12"/>
  <c r="LK63" i="12"/>
  <c r="LK64" i="12"/>
  <c r="LK65" i="12"/>
  <c r="LK66" i="12"/>
  <c r="LK67" i="12"/>
  <c r="LK40" i="12"/>
  <c r="LK41" i="12"/>
  <c r="LK42" i="12"/>
  <c r="LK38" i="12"/>
  <c r="LK39" i="12"/>
  <c r="LK36" i="12"/>
  <c r="LK37" i="12"/>
  <c r="LK33" i="12"/>
  <c r="LK34" i="12"/>
  <c r="LK35" i="12"/>
  <c r="LK31" i="12"/>
  <c r="LK32" i="12"/>
  <c r="LK29" i="12"/>
  <c r="LK30" i="12"/>
  <c r="LK24" i="12"/>
  <c r="LK25" i="12"/>
  <c r="LK26" i="12"/>
  <c r="LK27" i="12"/>
  <c r="LK28" i="12"/>
  <c r="LK18" i="12"/>
  <c r="LK19" i="12"/>
  <c r="LK20" i="12"/>
  <c r="LK21" i="12"/>
  <c r="LK22" i="12"/>
  <c r="LK23" i="12"/>
  <c r="LK4" i="12"/>
  <c r="LK5" i="12"/>
  <c r="LK6" i="12"/>
  <c r="LK7" i="12"/>
  <c r="LK8" i="12"/>
  <c r="LK9" i="12"/>
  <c r="LK10" i="12"/>
  <c r="LK11" i="12"/>
  <c r="LK12" i="12"/>
  <c r="LK13" i="12"/>
  <c r="LK14" i="12"/>
  <c r="LK15" i="12"/>
  <c r="LK16" i="12"/>
  <c r="LK17" i="12"/>
  <c r="LL2" i="12"/>
  <c r="B325" i="19"/>
  <c r="G324" i="19"/>
  <c r="H324" i="19" s="1"/>
  <c r="D324" i="19"/>
  <c r="C324" i="19"/>
  <c r="LL68" i="12" l="1"/>
  <c r="LL69" i="12"/>
  <c r="LL70" i="12"/>
  <c r="LL71" i="12"/>
  <c r="LL72" i="12"/>
  <c r="LL73" i="12"/>
  <c r="LL74" i="12"/>
  <c r="LL75" i="12"/>
  <c r="LL76" i="12"/>
  <c r="LL77" i="12"/>
  <c r="LL78" i="12"/>
  <c r="LL43" i="12"/>
  <c r="LL44" i="12"/>
  <c r="LL45" i="12"/>
  <c r="LL46" i="12"/>
  <c r="LL47" i="12"/>
  <c r="LL48" i="12"/>
  <c r="LL49" i="12"/>
  <c r="LL50" i="12"/>
  <c r="LL51" i="12"/>
  <c r="LL52" i="12"/>
  <c r="LL53" i="12"/>
  <c r="LL54" i="12"/>
  <c r="LL55" i="12"/>
  <c r="LL56" i="12"/>
  <c r="LL57" i="12"/>
  <c r="LL58" i="12"/>
  <c r="LL59" i="12"/>
  <c r="LL60" i="12"/>
  <c r="LL61" i="12"/>
  <c r="LL62" i="12"/>
  <c r="LL63" i="12"/>
  <c r="LL64" i="12"/>
  <c r="LL65" i="12"/>
  <c r="LL66" i="12"/>
  <c r="LL67" i="12"/>
  <c r="LL40" i="12"/>
  <c r="LL42" i="12"/>
  <c r="LL41" i="12"/>
  <c r="LL38" i="12"/>
  <c r="LL39" i="12"/>
  <c r="LL36" i="12"/>
  <c r="LL37" i="12"/>
  <c r="LL33" i="12"/>
  <c r="LL34" i="12"/>
  <c r="LL35" i="12"/>
  <c r="LL31" i="12"/>
  <c r="LL32" i="12"/>
  <c r="LL29" i="12"/>
  <c r="LL30" i="12"/>
  <c r="LL24" i="12"/>
  <c r="LL25" i="12"/>
  <c r="LL26" i="12"/>
  <c r="LL27" i="12"/>
  <c r="LL28" i="12"/>
  <c r="LL18" i="12"/>
  <c r="LL19" i="12"/>
  <c r="LL20" i="12"/>
  <c r="LL21" i="12"/>
  <c r="LL22" i="12"/>
  <c r="LL23" i="12"/>
  <c r="LL4" i="12"/>
  <c r="LL5" i="12"/>
  <c r="LL6" i="12"/>
  <c r="LL7" i="12"/>
  <c r="LL8" i="12"/>
  <c r="LL9" i="12"/>
  <c r="LL10" i="12"/>
  <c r="LL11" i="12"/>
  <c r="LL12" i="12"/>
  <c r="LL13" i="12"/>
  <c r="LL14" i="12"/>
  <c r="LL15" i="12"/>
  <c r="LL16" i="12"/>
  <c r="LL17" i="12"/>
  <c r="LM2" i="12"/>
  <c r="D325" i="19"/>
  <c r="B326" i="19"/>
  <c r="G325" i="19"/>
  <c r="H325" i="19" s="1"/>
  <c r="C325" i="19"/>
  <c r="LM68" i="12" l="1"/>
  <c r="LM69" i="12"/>
  <c r="LM70" i="12"/>
  <c r="LM71" i="12"/>
  <c r="LM72" i="12"/>
  <c r="LM73" i="12"/>
  <c r="LM74" i="12"/>
  <c r="LM75" i="12"/>
  <c r="LM76" i="12"/>
  <c r="LM77" i="12"/>
  <c r="LM78" i="12"/>
  <c r="LM43" i="12"/>
  <c r="LM44" i="12"/>
  <c r="LM45" i="12"/>
  <c r="LM46" i="12"/>
  <c r="LM47" i="12"/>
  <c r="LM48" i="12"/>
  <c r="LM49" i="12"/>
  <c r="LM50" i="12"/>
  <c r="LM51" i="12"/>
  <c r="LM52" i="12"/>
  <c r="LM53" i="12"/>
  <c r="LM54" i="12"/>
  <c r="LM55" i="12"/>
  <c r="LM56" i="12"/>
  <c r="LM57" i="12"/>
  <c r="LM58" i="12"/>
  <c r="LM59" i="12"/>
  <c r="LM60" i="12"/>
  <c r="LM61" i="12"/>
  <c r="LM62" i="12"/>
  <c r="LM63" i="12"/>
  <c r="LM64" i="12"/>
  <c r="LM65" i="12"/>
  <c r="LM66" i="12"/>
  <c r="LM67" i="12"/>
  <c r="LM40" i="12"/>
  <c r="LM41" i="12"/>
  <c r="LM42" i="12"/>
  <c r="LM38" i="12"/>
  <c r="LM39" i="12"/>
  <c r="LM36" i="12"/>
  <c r="LM37" i="12"/>
  <c r="LM33" i="12"/>
  <c r="LM34" i="12"/>
  <c r="LM35" i="12"/>
  <c r="LM31" i="12"/>
  <c r="LM32" i="12"/>
  <c r="LM29" i="12"/>
  <c r="LM30" i="12"/>
  <c r="LM24" i="12"/>
  <c r="LM25" i="12"/>
  <c r="LM26" i="12"/>
  <c r="LM27" i="12"/>
  <c r="LM28" i="12"/>
  <c r="LM18" i="12"/>
  <c r="LM19" i="12"/>
  <c r="LM20" i="12"/>
  <c r="LM21" i="12"/>
  <c r="LM22" i="12"/>
  <c r="LM23" i="12"/>
  <c r="LM4" i="12"/>
  <c r="LM5" i="12"/>
  <c r="LM6" i="12"/>
  <c r="LM7" i="12"/>
  <c r="LM8" i="12"/>
  <c r="LM9" i="12"/>
  <c r="LM10" i="12"/>
  <c r="LM11" i="12"/>
  <c r="LM12" i="12"/>
  <c r="LM13" i="12"/>
  <c r="LM14" i="12"/>
  <c r="LM15" i="12"/>
  <c r="LM16" i="12"/>
  <c r="LM17" i="12"/>
  <c r="LN2" i="12"/>
  <c r="B327" i="19"/>
  <c r="G326" i="19"/>
  <c r="H326" i="19" s="1"/>
  <c r="C326" i="19"/>
  <c r="D326" i="19"/>
  <c r="LN68" i="12" l="1"/>
  <c r="LN69" i="12"/>
  <c r="LN70" i="12"/>
  <c r="LN71" i="12"/>
  <c r="LN72" i="12"/>
  <c r="LN73" i="12"/>
  <c r="LN74" i="12"/>
  <c r="LN75" i="12"/>
  <c r="LN76" i="12"/>
  <c r="LN77" i="12"/>
  <c r="LN78" i="12"/>
  <c r="LN43" i="12"/>
  <c r="LN44" i="12"/>
  <c r="LN45" i="12"/>
  <c r="LN46" i="12"/>
  <c r="LN47" i="12"/>
  <c r="LN48" i="12"/>
  <c r="LN49" i="12"/>
  <c r="LN50" i="12"/>
  <c r="LN51" i="12"/>
  <c r="LN52" i="12"/>
  <c r="LN53" i="12"/>
  <c r="LN54" i="12"/>
  <c r="LN55" i="12"/>
  <c r="LN56" i="12"/>
  <c r="LN57" i="12"/>
  <c r="LN58" i="12"/>
  <c r="LN59" i="12"/>
  <c r="LN60" i="12"/>
  <c r="LN61" i="12"/>
  <c r="LN62" i="12"/>
  <c r="LN63" i="12"/>
  <c r="LN64" i="12"/>
  <c r="LN65" i="12"/>
  <c r="LN66" i="12"/>
  <c r="LN67" i="12"/>
  <c r="LN40" i="12"/>
  <c r="LN42" i="12"/>
  <c r="LN41" i="12"/>
  <c r="LN38" i="12"/>
  <c r="LN39" i="12"/>
  <c r="LN36" i="12"/>
  <c r="LN37" i="12"/>
  <c r="LN33" i="12"/>
  <c r="LN34" i="12"/>
  <c r="LN35" i="12"/>
  <c r="LN31" i="12"/>
  <c r="LN32" i="12"/>
  <c r="LN29" i="12"/>
  <c r="LN30" i="12"/>
  <c r="LN24" i="12"/>
  <c r="LN25" i="12"/>
  <c r="LN26" i="12"/>
  <c r="LN27" i="12"/>
  <c r="LN28" i="12"/>
  <c r="LN18" i="12"/>
  <c r="LN19" i="12"/>
  <c r="LN20" i="12"/>
  <c r="LN21" i="12"/>
  <c r="LN22" i="12"/>
  <c r="LN23" i="12"/>
  <c r="LN4" i="12"/>
  <c r="LN5" i="12"/>
  <c r="LN6" i="12"/>
  <c r="LN7" i="12"/>
  <c r="LN8" i="12"/>
  <c r="LN9" i="12"/>
  <c r="LN10" i="12"/>
  <c r="LN11" i="12"/>
  <c r="LN12" i="12"/>
  <c r="LN13" i="12"/>
  <c r="LN14" i="12"/>
  <c r="LN15" i="12"/>
  <c r="LN16" i="12"/>
  <c r="LN17" i="12"/>
  <c r="LO2" i="12"/>
  <c r="D327" i="19"/>
  <c r="C327" i="19"/>
  <c r="B328" i="19"/>
  <c r="G327" i="19"/>
  <c r="H327" i="19" s="1"/>
  <c r="LO68" i="12" l="1"/>
  <c r="LO69" i="12"/>
  <c r="LO70" i="12"/>
  <c r="LO71" i="12"/>
  <c r="LO72" i="12"/>
  <c r="LO73" i="12"/>
  <c r="LO74" i="12"/>
  <c r="LO75" i="12"/>
  <c r="LO76" i="12"/>
  <c r="LO77" i="12"/>
  <c r="LO78" i="12"/>
  <c r="LO43" i="12"/>
  <c r="LO44" i="12"/>
  <c r="LO45" i="12"/>
  <c r="LO46" i="12"/>
  <c r="LO47" i="12"/>
  <c r="LO48" i="12"/>
  <c r="LO49" i="12"/>
  <c r="LO50" i="12"/>
  <c r="LO51" i="12"/>
  <c r="LO52" i="12"/>
  <c r="LO53" i="12"/>
  <c r="LO54" i="12"/>
  <c r="LO55" i="12"/>
  <c r="LO56" i="12"/>
  <c r="LO57" i="12"/>
  <c r="LO58" i="12"/>
  <c r="LO59" i="12"/>
  <c r="LO60" i="12"/>
  <c r="LO61" i="12"/>
  <c r="LO62" i="12"/>
  <c r="LO63" i="12"/>
  <c r="LO64" i="12"/>
  <c r="LO65" i="12"/>
  <c r="LO66" i="12"/>
  <c r="LO67" i="12"/>
  <c r="LO40" i="12"/>
  <c r="LO42" i="12"/>
  <c r="LO41" i="12"/>
  <c r="LO38" i="12"/>
  <c r="LO39" i="12"/>
  <c r="LO36" i="12"/>
  <c r="LO37" i="12"/>
  <c r="LO33" i="12"/>
  <c r="LO34" i="12"/>
  <c r="LO35" i="12"/>
  <c r="LO31" i="12"/>
  <c r="LO32" i="12"/>
  <c r="LO29" i="12"/>
  <c r="LO30" i="12"/>
  <c r="LO24" i="12"/>
  <c r="LO25" i="12"/>
  <c r="LO26" i="12"/>
  <c r="LO27" i="12"/>
  <c r="LO28" i="12"/>
  <c r="LO18" i="12"/>
  <c r="LO19" i="12"/>
  <c r="LO20" i="12"/>
  <c r="LO21" i="12"/>
  <c r="LO22" i="12"/>
  <c r="LO23" i="12"/>
  <c r="LO4" i="12"/>
  <c r="LO5" i="12"/>
  <c r="LO6" i="12"/>
  <c r="LO7" i="12"/>
  <c r="LO8" i="12"/>
  <c r="LO9" i="12"/>
  <c r="LO10" i="12"/>
  <c r="LO11" i="12"/>
  <c r="LO12" i="12"/>
  <c r="LO13" i="12"/>
  <c r="LO14" i="12"/>
  <c r="LO15" i="12"/>
  <c r="LO16" i="12"/>
  <c r="LO17" i="12"/>
  <c r="LP2" i="12"/>
  <c r="B329" i="19"/>
  <c r="C328" i="19"/>
  <c r="G328" i="19"/>
  <c r="H328" i="19" s="1"/>
  <c r="D328" i="19"/>
  <c r="LP68" i="12" l="1"/>
  <c r="LP69" i="12"/>
  <c r="LP70" i="12"/>
  <c r="LP71" i="12"/>
  <c r="LP72" i="12"/>
  <c r="LP73" i="12"/>
  <c r="LP74" i="12"/>
  <c r="LP75" i="12"/>
  <c r="LP76" i="12"/>
  <c r="LP77" i="12"/>
  <c r="LP78" i="12"/>
  <c r="LP43" i="12"/>
  <c r="LP44" i="12"/>
  <c r="LP45" i="12"/>
  <c r="LP46" i="12"/>
  <c r="LP47" i="12"/>
  <c r="LP48" i="12"/>
  <c r="LP49" i="12"/>
  <c r="LP50" i="12"/>
  <c r="LP51" i="12"/>
  <c r="LP52" i="12"/>
  <c r="LP53" i="12"/>
  <c r="LP54" i="12"/>
  <c r="LP55" i="12"/>
  <c r="LP56" i="12"/>
  <c r="LP57" i="12"/>
  <c r="LP58" i="12"/>
  <c r="LP59" i="12"/>
  <c r="LP60" i="12"/>
  <c r="LP61" i="12"/>
  <c r="LP62" i="12"/>
  <c r="LP63" i="12"/>
  <c r="LP64" i="12"/>
  <c r="LP65" i="12"/>
  <c r="LP66" i="12"/>
  <c r="LP67" i="12"/>
  <c r="LP40" i="12"/>
  <c r="LP42" i="12"/>
  <c r="LP41" i="12"/>
  <c r="LP38" i="12"/>
  <c r="LP39" i="12"/>
  <c r="LP36" i="12"/>
  <c r="LP37" i="12"/>
  <c r="LP33" i="12"/>
  <c r="LP34" i="12"/>
  <c r="LP35" i="12"/>
  <c r="LP31" i="12"/>
  <c r="LP32" i="12"/>
  <c r="LP29" i="12"/>
  <c r="LP30" i="12"/>
  <c r="LP24" i="12"/>
  <c r="LP25" i="12"/>
  <c r="LP26" i="12"/>
  <c r="LP27" i="12"/>
  <c r="LP28" i="12"/>
  <c r="LP18" i="12"/>
  <c r="LP19" i="12"/>
  <c r="LP20" i="12"/>
  <c r="LP21" i="12"/>
  <c r="LP22" i="12"/>
  <c r="LP23" i="12"/>
  <c r="LP4" i="12"/>
  <c r="LP5" i="12"/>
  <c r="LP6" i="12"/>
  <c r="LP7" i="12"/>
  <c r="LP8" i="12"/>
  <c r="LP9" i="12"/>
  <c r="LP10" i="12"/>
  <c r="LP11" i="12"/>
  <c r="LP12" i="12"/>
  <c r="LP13" i="12"/>
  <c r="LP14" i="12"/>
  <c r="LP15" i="12"/>
  <c r="LP16" i="12"/>
  <c r="LP17" i="12"/>
  <c r="LQ2" i="12"/>
  <c r="D329" i="19"/>
  <c r="G329" i="19"/>
  <c r="H329" i="19" s="1"/>
  <c r="C329" i="19"/>
  <c r="B330" i="19"/>
  <c r="LQ68" i="12" l="1"/>
  <c r="LQ69" i="12"/>
  <c r="LQ70" i="12"/>
  <c r="LQ71" i="12"/>
  <c r="LQ72" i="12"/>
  <c r="LQ73" i="12"/>
  <c r="LQ74" i="12"/>
  <c r="LQ75" i="12"/>
  <c r="LQ76" i="12"/>
  <c r="LQ77" i="12"/>
  <c r="LQ78" i="12"/>
  <c r="LQ43" i="12"/>
  <c r="LQ44" i="12"/>
  <c r="LQ45" i="12"/>
  <c r="LQ46" i="12"/>
  <c r="LQ47" i="12"/>
  <c r="LQ48" i="12"/>
  <c r="LQ49" i="12"/>
  <c r="LQ50" i="12"/>
  <c r="LQ51" i="12"/>
  <c r="LQ52" i="12"/>
  <c r="LQ53" i="12"/>
  <c r="LQ54" i="12"/>
  <c r="LQ55" i="12"/>
  <c r="LQ56" i="12"/>
  <c r="LQ57" i="12"/>
  <c r="LQ58" i="12"/>
  <c r="LQ59" i="12"/>
  <c r="LQ60" i="12"/>
  <c r="LQ61" i="12"/>
  <c r="LQ62" i="12"/>
  <c r="LQ63" i="12"/>
  <c r="LQ64" i="12"/>
  <c r="LQ65" i="12"/>
  <c r="LQ66" i="12"/>
  <c r="LQ67" i="12"/>
  <c r="LQ40" i="12"/>
  <c r="LQ42" i="12"/>
  <c r="LQ41" i="12"/>
  <c r="LQ38" i="12"/>
  <c r="LQ39" i="12"/>
  <c r="LQ36" i="12"/>
  <c r="LQ37" i="12"/>
  <c r="LQ33" i="12"/>
  <c r="LQ34" i="12"/>
  <c r="LQ35" i="12"/>
  <c r="LQ31" i="12"/>
  <c r="LQ32" i="12"/>
  <c r="LQ29" i="12"/>
  <c r="LQ30" i="12"/>
  <c r="LQ24" i="12"/>
  <c r="LQ25" i="12"/>
  <c r="LQ26" i="12"/>
  <c r="LQ27" i="12"/>
  <c r="LQ28" i="12"/>
  <c r="LQ18" i="12"/>
  <c r="LQ19" i="12"/>
  <c r="LQ20" i="12"/>
  <c r="LQ21" i="12"/>
  <c r="LQ22" i="12"/>
  <c r="LQ23" i="12"/>
  <c r="LQ4" i="12"/>
  <c r="LQ5" i="12"/>
  <c r="LQ6" i="12"/>
  <c r="LQ7" i="12"/>
  <c r="LQ8" i="12"/>
  <c r="LQ9" i="12"/>
  <c r="LQ10" i="12"/>
  <c r="LQ11" i="12"/>
  <c r="LQ12" i="12"/>
  <c r="LQ13" i="12"/>
  <c r="LQ14" i="12"/>
  <c r="LQ15" i="12"/>
  <c r="LQ16" i="12"/>
  <c r="LQ17" i="12"/>
  <c r="LR2" i="12"/>
  <c r="B331" i="19"/>
  <c r="D330" i="19"/>
  <c r="C330" i="19"/>
  <c r="G330" i="19"/>
  <c r="H330" i="19" s="1"/>
  <c r="LR68" i="12" l="1"/>
  <c r="LR69" i="12"/>
  <c r="LR70" i="12"/>
  <c r="LR71" i="12"/>
  <c r="LR72" i="12"/>
  <c r="LR73" i="12"/>
  <c r="LR74" i="12"/>
  <c r="LR75" i="12"/>
  <c r="LR76" i="12"/>
  <c r="LR77" i="12"/>
  <c r="LR78" i="12"/>
  <c r="LR43" i="12"/>
  <c r="LR44" i="12"/>
  <c r="LR45" i="12"/>
  <c r="LR46" i="12"/>
  <c r="LR47" i="12"/>
  <c r="LR48" i="12"/>
  <c r="LR49" i="12"/>
  <c r="LR50" i="12"/>
  <c r="LR51" i="12"/>
  <c r="LR52" i="12"/>
  <c r="LR53" i="12"/>
  <c r="LR54" i="12"/>
  <c r="LR55" i="12"/>
  <c r="LR56" i="12"/>
  <c r="LR57" i="12"/>
  <c r="LR58" i="12"/>
  <c r="LR59" i="12"/>
  <c r="LR60" i="12"/>
  <c r="LR61" i="12"/>
  <c r="LR62" i="12"/>
  <c r="LR63" i="12"/>
  <c r="LR64" i="12"/>
  <c r="LR65" i="12"/>
  <c r="LR66" i="12"/>
  <c r="LR67" i="12"/>
  <c r="LR40" i="12"/>
  <c r="LR42" i="12"/>
  <c r="LR41" i="12"/>
  <c r="LR38" i="12"/>
  <c r="LR39" i="12"/>
  <c r="LR36" i="12"/>
  <c r="LR37" i="12"/>
  <c r="LR33" i="12"/>
  <c r="LR34" i="12"/>
  <c r="LR35" i="12"/>
  <c r="LR31" i="12"/>
  <c r="LR32" i="12"/>
  <c r="LR29" i="12"/>
  <c r="LR30" i="12"/>
  <c r="LR24" i="12"/>
  <c r="LR25" i="12"/>
  <c r="LR26" i="12"/>
  <c r="LR27" i="12"/>
  <c r="LR28" i="12"/>
  <c r="LR18" i="12"/>
  <c r="LR19" i="12"/>
  <c r="LR20" i="12"/>
  <c r="LR21" i="12"/>
  <c r="LR22" i="12"/>
  <c r="LR23" i="12"/>
  <c r="LR4" i="12"/>
  <c r="LR5" i="12"/>
  <c r="LR6" i="12"/>
  <c r="LR7" i="12"/>
  <c r="LR8" i="12"/>
  <c r="LR9" i="12"/>
  <c r="LR10" i="12"/>
  <c r="LR11" i="12"/>
  <c r="LR12" i="12"/>
  <c r="LR13" i="12"/>
  <c r="LR14" i="12"/>
  <c r="LR15" i="12"/>
  <c r="LR16" i="12"/>
  <c r="LR17" i="12"/>
  <c r="LS2" i="12"/>
  <c r="D331" i="19"/>
  <c r="G331" i="19"/>
  <c r="H331" i="19" s="1"/>
  <c r="C331" i="19"/>
  <c r="B332" i="19"/>
  <c r="LS68" i="12" l="1"/>
  <c r="LS69" i="12"/>
  <c r="LS70" i="12"/>
  <c r="LS71" i="12"/>
  <c r="LS72" i="12"/>
  <c r="LS73" i="12"/>
  <c r="LS74" i="12"/>
  <c r="LS75" i="12"/>
  <c r="LS76" i="12"/>
  <c r="LS77" i="12"/>
  <c r="LS78" i="12"/>
  <c r="LS43" i="12"/>
  <c r="LS44" i="12"/>
  <c r="LS45" i="12"/>
  <c r="LS46" i="12"/>
  <c r="LS47" i="12"/>
  <c r="LS48" i="12"/>
  <c r="LS49" i="12"/>
  <c r="LS50" i="12"/>
  <c r="LS51" i="12"/>
  <c r="LS52" i="12"/>
  <c r="LS53" i="12"/>
  <c r="LS54" i="12"/>
  <c r="LS55" i="12"/>
  <c r="LS56" i="12"/>
  <c r="LS57" i="12"/>
  <c r="LS58" i="12"/>
  <c r="LS59" i="12"/>
  <c r="LS60" i="12"/>
  <c r="LS61" i="12"/>
  <c r="LS62" i="12"/>
  <c r="LS63" i="12"/>
  <c r="LS64" i="12"/>
  <c r="LS65" i="12"/>
  <c r="LS66" i="12"/>
  <c r="LS67" i="12"/>
  <c r="LS40" i="12"/>
  <c r="LS42" i="12"/>
  <c r="LS41" i="12"/>
  <c r="LS38" i="12"/>
  <c r="LS39" i="12"/>
  <c r="LS36" i="12"/>
  <c r="LS37" i="12"/>
  <c r="LS33" i="12"/>
  <c r="LS34" i="12"/>
  <c r="LS35" i="12"/>
  <c r="LS31" i="12"/>
  <c r="LS32" i="12"/>
  <c r="LS29" i="12"/>
  <c r="LS30" i="12"/>
  <c r="LS24" i="12"/>
  <c r="LS25" i="12"/>
  <c r="LS26" i="12"/>
  <c r="LS27" i="12"/>
  <c r="LS28" i="12"/>
  <c r="LS18" i="12"/>
  <c r="LS19" i="12"/>
  <c r="LS20" i="12"/>
  <c r="LS21" i="12"/>
  <c r="LS22" i="12"/>
  <c r="LS23" i="12"/>
  <c r="LS4" i="12"/>
  <c r="LS5" i="12"/>
  <c r="LS6" i="12"/>
  <c r="LS7" i="12"/>
  <c r="LS8" i="12"/>
  <c r="LS9" i="12"/>
  <c r="LS10" i="12"/>
  <c r="LS11" i="12"/>
  <c r="LS12" i="12"/>
  <c r="LS13" i="12"/>
  <c r="LS14" i="12"/>
  <c r="LS15" i="12"/>
  <c r="LS16" i="12"/>
  <c r="LS17" i="12"/>
  <c r="LT2" i="12"/>
  <c r="G332" i="19"/>
  <c r="H332" i="19" s="1"/>
  <c r="D332" i="19"/>
  <c r="C332" i="19"/>
  <c r="B333" i="19"/>
  <c r="LT68" i="12" l="1"/>
  <c r="LT69" i="12"/>
  <c r="LT70" i="12"/>
  <c r="LT71" i="12"/>
  <c r="LT72" i="12"/>
  <c r="LT73" i="12"/>
  <c r="LT74" i="12"/>
  <c r="LT75" i="12"/>
  <c r="LT76" i="12"/>
  <c r="LT77" i="12"/>
  <c r="LT78" i="12"/>
  <c r="LT43" i="12"/>
  <c r="LT44" i="12"/>
  <c r="LT45" i="12"/>
  <c r="LT46" i="12"/>
  <c r="LT47" i="12"/>
  <c r="LT48" i="12"/>
  <c r="LT49" i="12"/>
  <c r="LT50" i="12"/>
  <c r="LT51" i="12"/>
  <c r="LT52" i="12"/>
  <c r="LT53" i="12"/>
  <c r="LT54" i="12"/>
  <c r="LT55" i="12"/>
  <c r="LT56" i="12"/>
  <c r="LT57" i="12"/>
  <c r="LT58" i="12"/>
  <c r="LT59" i="12"/>
  <c r="LT60" i="12"/>
  <c r="LT61" i="12"/>
  <c r="LT62" i="12"/>
  <c r="LT63" i="12"/>
  <c r="LT64" i="12"/>
  <c r="LT65" i="12"/>
  <c r="LT66" i="12"/>
  <c r="LT67" i="12"/>
  <c r="LT40" i="12"/>
  <c r="LT42" i="12"/>
  <c r="LT41" i="12"/>
  <c r="LT38" i="12"/>
  <c r="LT39" i="12"/>
  <c r="LT36" i="12"/>
  <c r="LT37" i="12"/>
  <c r="LT33" i="12"/>
  <c r="LT34" i="12"/>
  <c r="LT35" i="12"/>
  <c r="LT31" i="12"/>
  <c r="LT32" i="12"/>
  <c r="LT29" i="12"/>
  <c r="LT30" i="12"/>
  <c r="LT24" i="12"/>
  <c r="LT25" i="12"/>
  <c r="LT26" i="12"/>
  <c r="LT27" i="12"/>
  <c r="LT28" i="12"/>
  <c r="LT18" i="12"/>
  <c r="LT19" i="12"/>
  <c r="LT20" i="12"/>
  <c r="LT21" i="12"/>
  <c r="LT22" i="12"/>
  <c r="LT23" i="12"/>
  <c r="LT4" i="12"/>
  <c r="LT5" i="12"/>
  <c r="LT6" i="12"/>
  <c r="LT7" i="12"/>
  <c r="LT8" i="12"/>
  <c r="LT9" i="12"/>
  <c r="LT10" i="12"/>
  <c r="LT11" i="12"/>
  <c r="LT12" i="12"/>
  <c r="LT13" i="12"/>
  <c r="LT14" i="12"/>
  <c r="LT15" i="12"/>
  <c r="LT16" i="12"/>
  <c r="LT17" i="12"/>
  <c r="LU2" i="12"/>
  <c r="D333" i="19"/>
  <c r="G333" i="19"/>
  <c r="H333" i="19" s="1"/>
  <c r="C333" i="19"/>
  <c r="B334" i="19"/>
  <c r="LU68" i="12" l="1"/>
  <c r="LU69" i="12"/>
  <c r="LU70" i="12"/>
  <c r="LU71" i="12"/>
  <c r="LU72" i="12"/>
  <c r="LU73" i="12"/>
  <c r="LU74" i="12"/>
  <c r="LU75" i="12"/>
  <c r="LU76" i="12"/>
  <c r="LU77" i="12"/>
  <c r="LU78" i="12"/>
  <c r="LU43" i="12"/>
  <c r="LU44" i="12"/>
  <c r="LU45" i="12"/>
  <c r="LU46" i="12"/>
  <c r="LU47" i="12"/>
  <c r="LU48" i="12"/>
  <c r="LU49" i="12"/>
  <c r="LU50" i="12"/>
  <c r="LU51" i="12"/>
  <c r="LU52" i="12"/>
  <c r="LU53" i="12"/>
  <c r="LU54" i="12"/>
  <c r="LU55" i="12"/>
  <c r="LU56" i="12"/>
  <c r="LU57" i="12"/>
  <c r="LU58" i="12"/>
  <c r="LU59" i="12"/>
  <c r="LU60" i="12"/>
  <c r="LU61" i="12"/>
  <c r="LU62" i="12"/>
  <c r="LU63" i="12"/>
  <c r="LU64" i="12"/>
  <c r="LU65" i="12"/>
  <c r="LU66" i="12"/>
  <c r="LU67" i="12"/>
  <c r="LU40" i="12"/>
  <c r="LU42" i="12"/>
  <c r="LU41" i="12"/>
  <c r="LU38" i="12"/>
  <c r="LU39" i="12"/>
  <c r="LU36" i="12"/>
  <c r="LU37" i="12"/>
  <c r="LU33" i="12"/>
  <c r="LU34" i="12"/>
  <c r="LU35" i="12"/>
  <c r="LU31" i="12"/>
  <c r="LU32" i="12"/>
  <c r="LU29" i="12"/>
  <c r="LU30" i="12"/>
  <c r="LU24" i="12"/>
  <c r="LU25" i="12"/>
  <c r="LU26" i="12"/>
  <c r="LU27" i="12"/>
  <c r="LU28" i="12"/>
  <c r="LU18" i="12"/>
  <c r="LU19" i="12"/>
  <c r="LU20" i="12"/>
  <c r="LU21" i="12"/>
  <c r="LU22" i="12"/>
  <c r="LU23" i="12"/>
  <c r="LU4" i="12"/>
  <c r="LU5" i="12"/>
  <c r="LU6" i="12"/>
  <c r="LU7" i="12"/>
  <c r="LU8" i="12"/>
  <c r="LU9" i="12"/>
  <c r="LU10" i="12"/>
  <c r="LU11" i="12"/>
  <c r="LU12" i="12"/>
  <c r="LU13" i="12"/>
  <c r="LU14" i="12"/>
  <c r="LU15" i="12"/>
  <c r="LU16" i="12"/>
  <c r="LU17" i="12"/>
  <c r="LV2" i="12"/>
  <c r="G334" i="19"/>
  <c r="H334" i="19" s="1"/>
  <c r="D334" i="19"/>
  <c r="C334" i="19"/>
  <c r="B335" i="19"/>
  <c r="LV68" i="12" l="1"/>
  <c r="LV69" i="12"/>
  <c r="LV70" i="12"/>
  <c r="LV71" i="12"/>
  <c r="LV72" i="12"/>
  <c r="LV73" i="12"/>
  <c r="LV74" i="12"/>
  <c r="LV75" i="12"/>
  <c r="LV76" i="12"/>
  <c r="LV77" i="12"/>
  <c r="LV78" i="12"/>
  <c r="LV43" i="12"/>
  <c r="LV44" i="12"/>
  <c r="LV45" i="12"/>
  <c r="LV46" i="12"/>
  <c r="LV47" i="12"/>
  <c r="LV48" i="12"/>
  <c r="LV49" i="12"/>
  <c r="LV50" i="12"/>
  <c r="LV51" i="12"/>
  <c r="LV52" i="12"/>
  <c r="LV53" i="12"/>
  <c r="LV54" i="12"/>
  <c r="LV55" i="12"/>
  <c r="LV56" i="12"/>
  <c r="LV57" i="12"/>
  <c r="LV58" i="12"/>
  <c r="LV59" i="12"/>
  <c r="LV60" i="12"/>
  <c r="LV61" i="12"/>
  <c r="LV62" i="12"/>
  <c r="LV63" i="12"/>
  <c r="LV64" i="12"/>
  <c r="LV65" i="12"/>
  <c r="LV66" i="12"/>
  <c r="LV67" i="12"/>
  <c r="LV40" i="12"/>
  <c r="LV42" i="12"/>
  <c r="LV41" i="12"/>
  <c r="LV38" i="12"/>
  <c r="LV39" i="12"/>
  <c r="LV36" i="12"/>
  <c r="LV37" i="12"/>
  <c r="LV33" i="12"/>
  <c r="LV34" i="12"/>
  <c r="LV35" i="12"/>
  <c r="LV31" i="12"/>
  <c r="LV32" i="12"/>
  <c r="LV29" i="12"/>
  <c r="LV30" i="12"/>
  <c r="LV24" i="12"/>
  <c r="LV25" i="12"/>
  <c r="LV26" i="12"/>
  <c r="LV27" i="12"/>
  <c r="LV28" i="12"/>
  <c r="LV18" i="12"/>
  <c r="LV19" i="12"/>
  <c r="LV20" i="12"/>
  <c r="LV21" i="12"/>
  <c r="LV22" i="12"/>
  <c r="LV23" i="12"/>
  <c r="LV4" i="12"/>
  <c r="LV5" i="12"/>
  <c r="LV6" i="12"/>
  <c r="LV7" i="12"/>
  <c r="LV8" i="12"/>
  <c r="LV9" i="12"/>
  <c r="LV10" i="12"/>
  <c r="LV11" i="12"/>
  <c r="LV12" i="12"/>
  <c r="LV13" i="12"/>
  <c r="LV14" i="12"/>
  <c r="LV15" i="12"/>
  <c r="LV16" i="12"/>
  <c r="LV17" i="12"/>
  <c r="LW2" i="12"/>
  <c r="D335" i="19"/>
  <c r="B336" i="19"/>
  <c r="G335" i="19"/>
  <c r="H335" i="19" s="1"/>
  <c r="C335" i="19"/>
  <c r="LW68" i="12" l="1"/>
  <c r="LW69" i="12"/>
  <c r="LW70" i="12"/>
  <c r="LW71" i="12"/>
  <c r="LW72" i="12"/>
  <c r="LW73" i="12"/>
  <c r="LW74" i="12"/>
  <c r="LW75" i="12"/>
  <c r="LW76" i="12"/>
  <c r="LW77" i="12"/>
  <c r="LW78" i="12"/>
  <c r="LW43" i="12"/>
  <c r="LW44" i="12"/>
  <c r="LW45" i="12"/>
  <c r="LW46" i="12"/>
  <c r="LW47" i="12"/>
  <c r="LW48" i="12"/>
  <c r="LW49" i="12"/>
  <c r="LW50" i="12"/>
  <c r="LW51" i="12"/>
  <c r="LW52" i="12"/>
  <c r="LW53" i="12"/>
  <c r="LW54" i="12"/>
  <c r="LW55" i="12"/>
  <c r="LW56" i="12"/>
  <c r="LW57" i="12"/>
  <c r="LW58" i="12"/>
  <c r="LW59" i="12"/>
  <c r="LW60" i="12"/>
  <c r="LW61" i="12"/>
  <c r="LW62" i="12"/>
  <c r="LW63" i="12"/>
  <c r="LW64" i="12"/>
  <c r="LW65" i="12"/>
  <c r="LW66" i="12"/>
  <c r="LW67" i="12"/>
  <c r="LW40" i="12"/>
  <c r="LW42" i="12"/>
  <c r="LW41" i="12"/>
  <c r="LW38" i="12"/>
  <c r="LW39" i="12"/>
  <c r="LW36" i="12"/>
  <c r="LW37" i="12"/>
  <c r="LW33" i="12"/>
  <c r="LW34" i="12"/>
  <c r="LW35" i="12"/>
  <c r="LW31" i="12"/>
  <c r="LW32" i="12"/>
  <c r="LW29" i="12"/>
  <c r="LW30" i="12"/>
  <c r="LW24" i="12"/>
  <c r="LW25" i="12"/>
  <c r="LW26" i="12"/>
  <c r="LW27" i="12"/>
  <c r="LW28" i="12"/>
  <c r="LW18" i="12"/>
  <c r="LW19" i="12"/>
  <c r="LW20" i="12"/>
  <c r="LW21" i="12"/>
  <c r="LW22" i="12"/>
  <c r="LW23" i="12"/>
  <c r="LW4" i="12"/>
  <c r="LW5" i="12"/>
  <c r="LW6" i="12"/>
  <c r="LW7" i="12"/>
  <c r="LW8" i="12"/>
  <c r="LW9" i="12"/>
  <c r="LW10" i="12"/>
  <c r="LW11" i="12"/>
  <c r="LW12" i="12"/>
  <c r="LW13" i="12"/>
  <c r="LW14" i="12"/>
  <c r="LW15" i="12"/>
  <c r="LW16" i="12"/>
  <c r="LW17" i="12"/>
  <c r="LX2" i="12"/>
  <c r="G336" i="19"/>
  <c r="H336" i="19" s="1"/>
  <c r="D336" i="19"/>
  <c r="B337" i="19"/>
  <c r="C336" i="19"/>
  <c r="LX68" i="12" l="1"/>
  <c r="LX69" i="12"/>
  <c r="LX70" i="12"/>
  <c r="LX71" i="12"/>
  <c r="LX72" i="12"/>
  <c r="LX73" i="12"/>
  <c r="LX74" i="12"/>
  <c r="LX75" i="12"/>
  <c r="LX76" i="12"/>
  <c r="LX77" i="12"/>
  <c r="LX78" i="12"/>
  <c r="LX43" i="12"/>
  <c r="LX44" i="12"/>
  <c r="LX45" i="12"/>
  <c r="LX46" i="12"/>
  <c r="LX47" i="12"/>
  <c r="LX48" i="12"/>
  <c r="LX49" i="12"/>
  <c r="LX50" i="12"/>
  <c r="LX51" i="12"/>
  <c r="LX52" i="12"/>
  <c r="LX53" i="12"/>
  <c r="LX54" i="12"/>
  <c r="LX55" i="12"/>
  <c r="LX56" i="12"/>
  <c r="LX57" i="12"/>
  <c r="LX58" i="12"/>
  <c r="LX59" i="12"/>
  <c r="LX60" i="12"/>
  <c r="LX61" i="12"/>
  <c r="LX62" i="12"/>
  <c r="LX63" i="12"/>
  <c r="LX64" i="12"/>
  <c r="LX65" i="12"/>
  <c r="LX66" i="12"/>
  <c r="LX67" i="12"/>
  <c r="LX40" i="12"/>
  <c r="LX41" i="12"/>
  <c r="LX42" i="12"/>
  <c r="LX38" i="12"/>
  <c r="LX39" i="12"/>
  <c r="LX36" i="12"/>
  <c r="LX37" i="12"/>
  <c r="LX33" i="12"/>
  <c r="LX34" i="12"/>
  <c r="LX35" i="12"/>
  <c r="LX31" i="12"/>
  <c r="LX32" i="12"/>
  <c r="LX29" i="12"/>
  <c r="LX30" i="12"/>
  <c r="LX24" i="12"/>
  <c r="LX25" i="12"/>
  <c r="LX26" i="12"/>
  <c r="LX27" i="12"/>
  <c r="LX28" i="12"/>
  <c r="LX18" i="12"/>
  <c r="LX19" i="12"/>
  <c r="LX20" i="12"/>
  <c r="LX21" i="12"/>
  <c r="LX22" i="12"/>
  <c r="LX23" i="12"/>
  <c r="LX4" i="12"/>
  <c r="LX5" i="12"/>
  <c r="LX6" i="12"/>
  <c r="LX7" i="12"/>
  <c r="LX8" i="12"/>
  <c r="LX9" i="12"/>
  <c r="LX10" i="12"/>
  <c r="LX11" i="12"/>
  <c r="LX12" i="12"/>
  <c r="LX13" i="12"/>
  <c r="LX14" i="12"/>
  <c r="LX15" i="12"/>
  <c r="LX16" i="12"/>
  <c r="LX17" i="12"/>
  <c r="LY2" i="12"/>
  <c r="D337" i="19"/>
  <c r="B338" i="19"/>
  <c r="G337" i="19"/>
  <c r="H337" i="19" s="1"/>
  <c r="C337" i="19"/>
  <c r="LY68" i="12" l="1"/>
  <c r="LY69" i="12"/>
  <c r="LY70" i="12"/>
  <c r="LY71" i="12"/>
  <c r="LY72" i="12"/>
  <c r="LY73" i="12"/>
  <c r="LY74" i="12"/>
  <c r="LY75" i="12"/>
  <c r="LY76" i="12"/>
  <c r="LY77" i="12"/>
  <c r="LY78" i="12"/>
  <c r="LY43" i="12"/>
  <c r="LY44" i="12"/>
  <c r="LY45" i="12"/>
  <c r="LY46" i="12"/>
  <c r="LY47" i="12"/>
  <c r="LY48" i="12"/>
  <c r="LY49" i="12"/>
  <c r="LY50" i="12"/>
  <c r="LY51" i="12"/>
  <c r="LY52" i="12"/>
  <c r="LY53" i="12"/>
  <c r="LY54" i="12"/>
  <c r="LY55" i="12"/>
  <c r="LY56" i="12"/>
  <c r="LY57" i="12"/>
  <c r="LY58" i="12"/>
  <c r="LY59" i="12"/>
  <c r="LY60" i="12"/>
  <c r="LY61" i="12"/>
  <c r="LY62" i="12"/>
  <c r="LY63" i="12"/>
  <c r="LY64" i="12"/>
  <c r="LY65" i="12"/>
  <c r="LY66" i="12"/>
  <c r="LY67" i="12"/>
  <c r="LY40" i="12"/>
  <c r="LY42" i="12"/>
  <c r="LY41" i="12"/>
  <c r="LY38" i="12"/>
  <c r="LY39" i="12"/>
  <c r="LY36" i="12"/>
  <c r="LY37" i="12"/>
  <c r="LY33" i="12"/>
  <c r="LY34" i="12"/>
  <c r="LY35" i="12"/>
  <c r="LY31" i="12"/>
  <c r="LY32" i="12"/>
  <c r="LY29" i="12"/>
  <c r="LY30" i="12"/>
  <c r="LY24" i="12"/>
  <c r="LY25" i="12"/>
  <c r="LY26" i="12"/>
  <c r="LY27" i="12"/>
  <c r="LY28" i="12"/>
  <c r="LY18" i="12"/>
  <c r="LY19" i="12"/>
  <c r="LY20" i="12"/>
  <c r="LY21" i="12"/>
  <c r="LY22" i="12"/>
  <c r="LY23" i="12"/>
  <c r="LY4" i="12"/>
  <c r="LY5" i="12"/>
  <c r="LY6" i="12"/>
  <c r="LY7" i="12"/>
  <c r="LY8" i="12"/>
  <c r="LY9" i="12"/>
  <c r="LY10" i="12"/>
  <c r="LY11" i="12"/>
  <c r="LY12" i="12"/>
  <c r="LY13" i="12"/>
  <c r="LY14" i="12"/>
  <c r="LY15" i="12"/>
  <c r="LY16" i="12"/>
  <c r="LY17" i="12"/>
  <c r="LZ2" i="12"/>
  <c r="C338" i="19"/>
  <c r="B339" i="19"/>
  <c r="G338" i="19"/>
  <c r="H338" i="19" s="1"/>
  <c r="D338" i="19"/>
  <c r="LZ68" i="12" l="1"/>
  <c r="LZ69" i="12"/>
  <c r="LZ70" i="12"/>
  <c r="LZ71" i="12"/>
  <c r="LZ72" i="12"/>
  <c r="LZ73" i="12"/>
  <c r="LZ74" i="12"/>
  <c r="LZ75" i="12"/>
  <c r="LZ76" i="12"/>
  <c r="LZ77" i="12"/>
  <c r="LZ78" i="12"/>
  <c r="LZ43" i="12"/>
  <c r="LZ44" i="12"/>
  <c r="LZ45" i="12"/>
  <c r="LZ46" i="12"/>
  <c r="LZ47" i="12"/>
  <c r="LZ48" i="12"/>
  <c r="LZ49" i="12"/>
  <c r="LZ50" i="12"/>
  <c r="LZ51" i="12"/>
  <c r="LZ52" i="12"/>
  <c r="LZ53" i="12"/>
  <c r="LZ54" i="12"/>
  <c r="LZ55" i="12"/>
  <c r="LZ56" i="12"/>
  <c r="LZ57" i="12"/>
  <c r="LZ58" i="12"/>
  <c r="LZ59" i="12"/>
  <c r="LZ60" i="12"/>
  <c r="LZ61" i="12"/>
  <c r="LZ62" i="12"/>
  <c r="LZ63" i="12"/>
  <c r="LZ64" i="12"/>
  <c r="LZ65" i="12"/>
  <c r="LZ66" i="12"/>
  <c r="LZ67" i="12"/>
  <c r="LZ40" i="12"/>
  <c r="LZ41" i="12"/>
  <c r="LZ42" i="12"/>
  <c r="LZ38" i="12"/>
  <c r="LZ39" i="12"/>
  <c r="LZ36" i="12"/>
  <c r="LZ37" i="12"/>
  <c r="LZ33" i="12"/>
  <c r="LZ34" i="12"/>
  <c r="LZ35" i="12"/>
  <c r="LZ31" i="12"/>
  <c r="LZ32" i="12"/>
  <c r="LZ29" i="12"/>
  <c r="LZ30" i="12"/>
  <c r="LZ24" i="12"/>
  <c r="LZ25" i="12"/>
  <c r="LZ26" i="12"/>
  <c r="LZ27" i="12"/>
  <c r="LZ28" i="12"/>
  <c r="LZ18" i="12"/>
  <c r="LZ19" i="12"/>
  <c r="LZ20" i="12"/>
  <c r="LZ21" i="12"/>
  <c r="LZ22" i="12"/>
  <c r="LZ23" i="12"/>
  <c r="LZ4" i="12"/>
  <c r="LZ5" i="12"/>
  <c r="LZ6" i="12"/>
  <c r="LZ7" i="12"/>
  <c r="LZ8" i="12"/>
  <c r="LZ9" i="12"/>
  <c r="LZ10" i="12"/>
  <c r="LZ11" i="12"/>
  <c r="LZ12" i="12"/>
  <c r="LZ13" i="12"/>
  <c r="LZ14" i="12"/>
  <c r="LZ15" i="12"/>
  <c r="LZ16" i="12"/>
  <c r="LZ17" i="12"/>
  <c r="MA2" i="12"/>
  <c r="D339" i="19"/>
  <c r="B340" i="19"/>
  <c r="C339" i="19"/>
  <c r="G339" i="19"/>
  <c r="H339" i="19" s="1"/>
  <c r="MA68" i="12" l="1"/>
  <c r="MA69" i="12"/>
  <c r="MA70" i="12"/>
  <c r="MA71" i="12"/>
  <c r="MA72" i="12"/>
  <c r="MA73" i="12"/>
  <c r="MA74" i="12"/>
  <c r="MA75" i="12"/>
  <c r="MA76" i="12"/>
  <c r="MA77" i="12"/>
  <c r="MA78" i="12"/>
  <c r="MA43" i="12"/>
  <c r="MA44" i="12"/>
  <c r="MA45" i="12"/>
  <c r="MA46" i="12"/>
  <c r="MA47" i="12"/>
  <c r="MA48" i="12"/>
  <c r="MA49" i="12"/>
  <c r="MA50" i="12"/>
  <c r="MA51" i="12"/>
  <c r="MA52" i="12"/>
  <c r="MA53" i="12"/>
  <c r="MA54" i="12"/>
  <c r="MA55" i="12"/>
  <c r="MA56" i="12"/>
  <c r="MA57" i="12"/>
  <c r="MA58" i="12"/>
  <c r="MA59" i="12"/>
  <c r="MA60" i="12"/>
  <c r="MA61" i="12"/>
  <c r="MA62" i="12"/>
  <c r="MA63" i="12"/>
  <c r="MA64" i="12"/>
  <c r="MA65" i="12"/>
  <c r="MA66" i="12"/>
  <c r="MA67" i="12"/>
  <c r="MA40" i="12"/>
  <c r="MA42" i="12"/>
  <c r="MA41" i="12"/>
  <c r="MA38" i="12"/>
  <c r="MA39" i="12"/>
  <c r="MA36" i="12"/>
  <c r="MA37" i="12"/>
  <c r="MA33" i="12"/>
  <c r="MA34" i="12"/>
  <c r="MA35" i="12"/>
  <c r="MA31" i="12"/>
  <c r="MA32" i="12"/>
  <c r="MA29" i="12"/>
  <c r="MA30" i="12"/>
  <c r="MA24" i="12"/>
  <c r="MA25" i="12"/>
  <c r="MA26" i="12"/>
  <c r="MA27" i="12"/>
  <c r="MA28" i="12"/>
  <c r="MA18" i="12"/>
  <c r="MA19" i="12"/>
  <c r="MA20" i="12"/>
  <c r="MA21" i="12"/>
  <c r="MA22" i="12"/>
  <c r="MA23" i="12"/>
  <c r="MA4" i="12"/>
  <c r="MA5" i="12"/>
  <c r="MA6" i="12"/>
  <c r="MA7" i="12"/>
  <c r="MA8" i="12"/>
  <c r="MA9" i="12"/>
  <c r="MA10" i="12"/>
  <c r="MA11" i="12"/>
  <c r="MA12" i="12"/>
  <c r="MA13" i="12"/>
  <c r="MA14" i="12"/>
  <c r="MA15" i="12"/>
  <c r="MA16" i="12"/>
  <c r="MA17" i="12"/>
  <c r="MB2" i="12"/>
  <c r="D340" i="19"/>
  <c r="C340" i="19"/>
  <c r="B341" i="19"/>
  <c r="G340" i="19"/>
  <c r="H340" i="19" s="1"/>
  <c r="MB68" i="12" l="1"/>
  <c r="MB69" i="12"/>
  <c r="MB70" i="12"/>
  <c r="MB71" i="12"/>
  <c r="MB72" i="12"/>
  <c r="MB73" i="12"/>
  <c r="MB74" i="12"/>
  <c r="MB75" i="12"/>
  <c r="MB76" i="12"/>
  <c r="MB77" i="12"/>
  <c r="MB78" i="12"/>
  <c r="MB43" i="12"/>
  <c r="MB44" i="12"/>
  <c r="MB45" i="12"/>
  <c r="MB46" i="12"/>
  <c r="MB47" i="12"/>
  <c r="MB48" i="12"/>
  <c r="MB49" i="12"/>
  <c r="MB50" i="12"/>
  <c r="MB51" i="12"/>
  <c r="MB52" i="12"/>
  <c r="MB53" i="12"/>
  <c r="MB54" i="12"/>
  <c r="MB55" i="12"/>
  <c r="MB56" i="12"/>
  <c r="MB57" i="12"/>
  <c r="MB58" i="12"/>
  <c r="MB59" i="12"/>
  <c r="MB60" i="12"/>
  <c r="MB61" i="12"/>
  <c r="MB62" i="12"/>
  <c r="MB63" i="12"/>
  <c r="MB64" i="12"/>
  <c r="MB65" i="12"/>
  <c r="MB66" i="12"/>
  <c r="MB67" i="12"/>
  <c r="MB40" i="12"/>
  <c r="MB42" i="12"/>
  <c r="MB41" i="12"/>
  <c r="MB38" i="12"/>
  <c r="MB39" i="12"/>
  <c r="MB36" i="12"/>
  <c r="MB37" i="12"/>
  <c r="MB33" i="12"/>
  <c r="MB34" i="12"/>
  <c r="MB35" i="12"/>
  <c r="MB31" i="12"/>
  <c r="MB32" i="12"/>
  <c r="MB29" i="12"/>
  <c r="MB30" i="12"/>
  <c r="MB24" i="12"/>
  <c r="MB25" i="12"/>
  <c r="MB26" i="12"/>
  <c r="MB27" i="12"/>
  <c r="MB28" i="12"/>
  <c r="MB18" i="12"/>
  <c r="MB19" i="12"/>
  <c r="MB20" i="12"/>
  <c r="MB21" i="12"/>
  <c r="MB22" i="12"/>
  <c r="MB23" i="12"/>
  <c r="MB4" i="12"/>
  <c r="MB5" i="12"/>
  <c r="MB6" i="12"/>
  <c r="MB7" i="12"/>
  <c r="MB8" i="12"/>
  <c r="MB9" i="12"/>
  <c r="MB10" i="12"/>
  <c r="MB11" i="12"/>
  <c r="MB12" i="12"/>
  <c r="MB13" i="12"/>
  <c r="MB14" i="12"/>
  <c r="MB15" i="12"/>
  <c r="MB16" i="12"/>
  <c r="MB17" i="12"/>
  <c r="MC2" i="12"/>
  <c r="D341" i="19"/>
  <c r="B342" i="19"/>
  <c r="C341" i="19"/>
  <c r="G341" i="19"/>
  <c r="H341" i="19" s="1"/>
  <c r="MC68" i="12" l="1"/>
  <c r="MC69" i="12"/>
  <c r="MC70" i="12"/>
  <c r="MC71" i="12"/>
  <c r="MC72" i="12"/>
  <c r="MC73" i="12"/>
  <c r="MC74" i="12"/>
  <c r="MC75" i="12"/>
  <c r="MC76" i="12"/>
  <c r="MC77" i="12"/>
  <c r="MC78" i="12"/>
  <c r="MC43" i="12"/>
  <c r="MC44" i="12"/>
  <c r="MC45" i="12"/>
  <c r="MC46" i="12"/>
  <c r="MC47" i="12"/>
  <c r="MC48" i="12"/>
  <c r="MC49" i="12"/>
  <c r="MC50" i="12"/>
  <c r="MC51" i="12"/>
  <c r="MC52" i="12"/>
  <c r="MC53" i="12"/>
  <c r="MC54" i="12"/>
  <c r="MC55" i="12"/>
  <c r="MC56" i="12"/>
  <c r="MC57" i="12"/>
  <c r="MC58" i="12"/>
  <c r="MC59" i="12"/>
  <c r="MC60" i="12"/>
  <c r="MC61" i="12"/>
  <c r="MC62" i="12"/>
  <c r="MC63" i="12"/>
  <c r="MC64" i="12"/>
  <c r="MC65" i="12"/>
  <c r="MC66" i="12"/>
  <c r="MC67" i="12"/>
  <c r="MC40" i="12"/>
  <c r="MC42" i="12"/>
  <c r="MC41" i="12"/>
  <c r="MC38" i="12"/>
  <c r="MC39" i="12"/>
  <c r="MC36" i="12"/>
  <c r="MC37" i="12"/>
  <c r="MC33" i="12"/>
  <c r="MC34" i="12"/>
  <c r="MC35" i="12"/>
  <c r="MC31" i="12"/>
  <c r="MC32" i="12"/>
  <c r="MC29" i="12"/>
  <c r="MC30" i="12"/>
  <c r="MC24" i="12"/>
  <c r="MC25" i="12"/>
  <c r="MC26" i="12"/>
  <c r="MC27" i="12"/>
  <c r="MC28" i="12"/>
  <c r="MC18" i="12"/>
  <c r="MC19" i="12"/>
  <c r="MC20" i="12"/>
  <c r="MC21" i="12"/>
  <c r="MC22" i="12"/>
  <c r="MC23" i="12"/>
  <c r="MC4" i="12"/>
  <c r="MC5" i="12"/>
  <c r="MC6" i="12"/>
  <c r="MC7" i="12"/>
  <c r="MC8" i="12"/>
  <c r="MC9" i="12"/>
  <c r="MC10" i="12"/>
  <c r="MC11" i="12"/>
  <c r="MC12" i="12"/>
  <c r="MC13" i="12"/>
  <c r="MC14" i="12"/>
  <c r="MC15" i="12"/>
  <c r="MC16" i="12"/>
  <c r="MC17" i="12"/>
  <c r="MD2" i="12"/>
  <c r="G342" i="19"/>
  <c r="H342" i="19" s="1"/>
  <c r="D342" i="19"/>
  <c r="C342" i="19"/>
  <c r="B343" i="19"/>
  <c r="MD68" i="12" l="1"/>
  <c r="MD69" i="12"/>
  <c r="MD70" i="12"/>
  <c r="MD71" i="12"/>
  <c r="MD72" i="12"/>
  <c r="MD73" i="12"/>
  <c r="MD74" i="12"/>
  <c r="MD75" i="12"/>
  <c r="MD76" i="12"/>
  <c r="MD77" i="12"/>
  <c r="MD78" i="12"/>
  <c r="MD43" i="12"/>
  <c r="MD44" i="12"/>
  <c r="MD45" i="12"/>
  <c r="MD46" i="12"/>
  <c r="MD47" i="12"/>
  <c r="MD48" i="12"/>
  <c r="MD49" i="12"/>
  <c r="MD50" i="12"/>
  <c r="MD51" i="12"/>
  <c r="MD52" i="12"/>
  <c r="MD53" i="12"/>
  <c r="MD54" i="12"/>
  <c r="MD55" i="12"/>
  <c r="MD56" i="12"/>
  <c r="MD57" i="12"/>
  <c r="MD58" i="12"/>
  <c r="MD59" i="12"/>
  <c r="MD60" i="12"/>
  <c r="MD61" i="12"/>
  <c r="MD62" i="12"/>
  <c r="MD63" i="12"/>
  <c r="MD64" i="12"/>
  <c r="MD65" i="12"/>
  <c r="MD66" i="12"/>
  <c r="MD67" i="12"/>
  <c r="MD40" i="12"/>
  <c r="MD42" i="12"/>
  <c r="MD41" i="12"/>
  <c r="MD38" i="12"/>
  <c r="MD39" i="12"/>
  <c r="MD36" i="12"/>
  <c r="MD37" i="12"/>
  <c r="MD33" i="12"/>
  <c r="MD34" i="12"/>
  <c r="MD35" i="12"/>
  <c r="MD31" i="12"/>
  <c r="MD32" i="12"/>
  <c r="MD29" i="12"/>
  <c r="MD30" i="12"/>
  <c r="MD24" i="12"/>
  <c r="MD25" i="12"/>
  <c r="MD26" i="12"/>
  <c r="MD27" i="12"/>
  <c r="MD28" i="12"/>
  <c r="MD18" i="12"/>
  <c r="MD19" i="12"/>
  <c r="MD20" i="12"/>
  <c r="MD21" i="12"/>
  <c r="MD22" i="12"/>
  <c r="MD23" i="12"/>
  <c r="MD4" i="12"/>
  <c r="MD5" i="12"/>
  <c r="MD6" i="12"/>
  <c r="MD7" i="12"/>
  <c r="MD8" i="12"/>
  <c r="MD9" i="12"/>
  <c r="MD10" i="12"/>
  <c r="MD11" i="12"/>
  <c r="MD12" i="12"/>
  <c r="MD13" i="12"/>
  <c r="MD14" i="12"/>
  <c r="MD15" i="12"/>
  <c r="MD16" i="12"/>
  <c r="MD17" i="12"/>
  <c r="ME2" i="12"/>
  <c r="D343" i="19"/>
  <c r="G343" i="19"/>
  <c r="H343" i="19" s="1"/>
  <c r="C343" i="19"/>
  <c r="B344" i="19"/>
  <c r="ME68" i="12" l="1"/>
  <c r="ME69" i="12"/>
  <c r="ME70" i="12"/>
  <c r="ME71" i="12"/>
  <c r="ME72" i="12"/>
  <c r="ME73" i="12"/>
  <c r="ME74" i="12"/>
  <c r="ME75" i="12"/>
  <c r="ME76" i="12"/>
  <c r="ME77" i="12"/>
  <c r="ME78" i="12"/>
  <c r="ME43" i="12"/>
  <c r="ME44" i="12"/>
  <c r="ME45" i="12"/>
  <c r="ME46" i="12"/>
  <c r="ME47" i="12"/>
  <c r="ME48" i="12"/>
  <c r="ME49" i="12"/>
  <c r="ME50" i="12"/>
  <c r="ME51" i="12"/>
  <c r="ME52" i="12"/>
  <c r="ME53" i="12"/>
  <c r="ME54" i="12"/>
  <c r="ME55" i="12"/>
  <c r="ME56" i="12"/>
  <c r="ME57" i="12"/>
  <c r="ME58" i="12"/>
  <c r="ME59" i="12"/>
  <c r="ME60" i="12"/>
  <c r="ME61" i="12"/>
  <c r="ME62" i="12"/>
  <c r="ME63" i="12"/>
  <c r="ME64" i="12"/>
  <c r="ME65" i="12"/>
  <c r="ME66" i="12"/>
  <c r="ME67" i="12"/>
  <c r="ME40" i="12"/>
  <c r="ME41" i="12"/>
  <c r="ME42" i="12"/>
  <c r="ME38" i="12"/>
  <c r="ME39" i="12"/>
  <c r="ME36" i="12"/>
  <c r="ME37" i="12"/>
  <c r="ME33" i="12"/>
  <c r="ME34" i="12"/>
  <c r="ME35" i="12"/>
  <c r="ME31" i="12"/>
  <c r="ME32" i="12"/>
  <c r="ME29" i="12"/>
  <c r="ME30" i="12"/>
  <c r="ME24" i="12"/>
  <c r="ME25" i="12"/>
  <c r="ME26" i="12"/>
  <c r="ME27" i="12"/>
  <c r="ME28" i="12"/>
  <c r="ME18" i="12"/>
  <c r="ME19" i="12"/>
  <c r="ME20" i="12"/>
  <c r="ME21" i="12"/>
  <c r="ME22" i="12"/>
  <c r="ME23" i="12"/>
  <c r="ME4" i="12"/>
  <c r="ME5" i="12"/>
  <c r="ME6" i="12"/>
  <c r="ME7" i="12"/>
  <c r="ME8" i="12"/>
  <c r="ME9" i="12"/>
  <c r="ME10" i="12"/>
  <c r="ME11" i="12"/>
  <c r="ME12" i="12"/>
  <c r="ME13" i="12"/>
  <c r="ME14" i="12"/>
  <c r="ME15" i="12"/>
  <c r="ME16" i="12"/>
  <c r="ME17" i="12"/>
  <c r="MF2" i="12"/>
  <c r="G344" i="19"/>
  <c r="H344" i="19" s="1"/>
  <c r="D344" i="19"/>
  <c r="C344" i="19"/>
  <c r="B345" i="19"/>
  <c r="MF68" i="12" l="1"/>
  <c r="MF69" i="12"/>
  <c r="MF70" i="12"/>
  <c r="MF71" i="12"/>
  <c r="MF72" i="12"/>
  <c r="MF73" i="12"/>
  <c r="MF74" i="12"/>
  <c r="MF75" i="12"/>
  <c r="MF76" i="12"/>
  <c r="MF77" i="12"/>
  <c r="MF78" i="12"/>
  <c r="MF43" i="12"/>
  <c r="MF44" i="12"/>
  <c r="MF45" i="12"/>
  <c r="MF46" i="12"/>
  <c r="MF47" i="12"/>
  <c r="MF48" i="12"/>
  <c r="MF49" i="12"/>
  <c r="MF50" i="12"/>
  <c r="MF51" i="12"/>
  <c r="MF52" i="12"/>
  <c r="MF53" i="12"/>
  <c r="MF54" i="12"/>
  <c r="MF55" i="12"/>
  <c r="MF56" i="12"/>
  <c r="MF57" i="12"/>
  <c r="MF58" i="12"/>
  <c r="MF59" i="12"/>
  <c r="MF60" i="12"/>
  <c r="MF61" i="12"/>
  <c r="MF62" i="12"/>
  <c r="MF63" i="12"/>
  <c r="MF64" i="12"/>
  <c r="MF65" i="12"/>
  <c r="MF66" i="12"/>
  <c r="MF67" i="12"/>
  <c r="MF40" i="12"/>
  <c r="MF41" i="12"/>
  <c r="MF42" i="12"/>
  <c r="MF38" i="12"/>
  <c r="MF39" i="12"/>
  <c r="MF36" i="12"/>
  <c r="MF37" i="12"/>
  <c r="MF33" i="12"/>
  <c r="MF34" i="12"/>
  <c r="MF35" i="12"/>
  <c r="MF31" i="12"/>
  <c r="MF32" i="12"/>
  <c r="MF29" i="12"/>
  <c r="MF30" i="12"/>
  <c r="MF24" i="12"/>
  <c r="MF25" i="12"/>
  <c r="MF26" i="12"/>
  <c r="MF27" i="12"/>
  <c r="MF28" i="12"/>
  <c r="MF18" i="12"/>
  <c r="MF19" i="12"/>
  <c r="MF20" i="12"/>
  <c r="MF21" i="12"/>
  <c r="MF22" i="12"/>
  <c r="MF23" i="12"/>
  <c r="MF4" i="12"/>
  <c r="MF5" i="12"/>
  <c r="MF6" i="12"/>
  <c r="MF7" i="12"/>
  <c r="MF8" i="12"/>
  <c r="MF9" i="12"/>
  <c r="MF10" i="12"/>
  <c r="MF11" i="12"/>
  <c r="MF12" i="12"/>
  <c r="MF13" i="12"/>
  <c r="MF14" i="12"/>
  <c r="MF15" i="12"/>
  <c r="MF16" i="12"/>
  <c r="MF17" i="12"/>
  <c r="MG2" i="12"/>
  <c r="B346" i="19"/>
  <c r="D345" i="19"/>
  <c r="G345" i="19"/>
  <c r="H345" i="19" s="1"/>
  <c r="C345" i="19"/>
  <c r="MG68" i="12" l="1"/>
  <c r="MG69" i="12"/>
  <c r="MG70" i="12"/>
  <c r="MG71" i="12"/>
  <c r="MG72" i="12"/>
  <c r="MG73" i="12"/>
  <c r="MG74" i="12"/>
  <c r="MG75" i="12"/>
  <c r="MG76" i="12"/>
  <c r="MG77" i="12"/>
  <c r="MG78" i="12"/>
  <c r="MG43" i="12"/>
  <c r="MG44" i="12"/>
  <c r="MG45" i="12"/>
  <c r="MG46" i="12"/>
  <c r="MG47" i="12"/>
  <c r="MG48" i="12"/>
  <c r="MG49" i="12"/>
  <c r="MG50" i="12"/>
  <c r="MG51" i="12"/>
  <c r="MG52" i="12"/>
  <c r="MG53" i="12"/>
  <c r="MG54" i="12"/>
  <c r="MG55" i="12"/>
  <c r="MG56" i="12"/>
  <c r="MG57" i="12"/>
  <c r="MG58" i="12"/>
  <c r="MG59" i="12"/>
  <c r="MG60" i="12"/>
  <c r="MG61" i="12"/>
  <c r="MG62" i="12"/>
  <c r="MG63" i="12"/>
  <c r="MG64" i="12"/>
  <c r="MG65" i="12"/>
  <c r="MG66" i="12"/>
  <c r="MG67" i="12"/>
  <c r="MG40" i="12"/>
  <c r="MG42" i="12"/>
  <c r="MG41" i="12"/>
  <c r="MG38" i="12"/>
  <c r="MG39" i="12"/>
  <c r="MG36" i="12"/>
  <c r="MG37" i="12"/>
  <c r="MG33" i="12"/>
  <c r="MG34" i="12"/>
  <c r="MG35" i="12"/>
  <c r="MG31" i="12"/>
  <c r="MG32" i="12"/>
  <c r="MG29" i="12"/>
  <c r="MG30" i="12"/>
  <c r="MG24" i="12"/>
  <c r="MG25" i="12"/>
  <c r="MG26" i="12"/>
  <c r="MG27" i="12"/>
  <c r="MG28" i="12"/>
  <c r="MG18" i="12"/>
  <c r="MG19" i="12"/>
  <c r="MG20" i="12"/>
  <c r="MG21" i="12"/>
  <c r="MG22" i="12"/>
  <c r="MG23" i="12"/>
  <c r="MG4" i="12"/>
  <c r="MG5" i="12"/>
  <c r="MG6" i="12"/>
  <c r="MG7" i="12"/>
  <c r="MG8" i="12"/>
  <c r="MG9" i="12"/>
  <c r="MG10" i="12"/>
  <c r="MG11" i="12"/>
  <c r="MG12" i="12"/>
  <c r="MG13" i="12"/>
  <c r="MG14" i="12"/>
  <c r="MG15" i="12"/>
  <c r="MG16" i="12"/>
  <c r="MG17" i="12"/>
  <c r="MH2" i="12"/>
  <c r="B347" i="19"/>
  <c r="G346" i="19"/>
  <c r="H346" i="19" s="1"/>
  <c r="D346" i="19"/>
  <c r="C346" i="19"/>
  <c r="MH68" i="12" l="1"/>
  <c r="MH69" i="12"/>
  <c r="MH70" i="12"/>
  <c r="MH71" i="12"/>
  <c r="MH72" i="12"/>
  <c r="MH73" i="12"/>
  <c r="MH74" i="12"/>
  <c r="MH75" i="12"/>
  <c r="MH76" i="12"/>
  <c r="MH77" i="12"/>
  <c r="MH78" i="12"/>
  <c r="MH43" i="12"/>
  <c r="MH44" i="12"/>
  <c r="MH45" i="12"/>
  <c r="MH46" i="12"/>
  <c r="MH47" i="12"/>
  <c r="MH48" i="12"/>
  <c r="MH49" i="12"/>
  <c r="MH50" i="12"/>
  <c r="MH51" i="12"/>
  <c r="MH52" i="12"/>
  <c r="MH53" i="12"/>
  <c r="MH54" i="12"/>
  <c r="MH55" i="12"/>
  <c r="MH56" i="12"/>
  <c r="MH57" i="12"/>
  <c r="MH58" i="12"/>
  <c r="MH59" i="12"/>
  <c r="MH60" i="12"/>
  <c r="MH61" i="12"/>
  <c r="MH62" i="12"/>
  <c r="MH63" i="12"/>
  <c r="MH64" i="12"/>
  <c r="MH65" i="12"/>
  <c r="MH66" i="12"/>
  <c r="MH67" i="12"/>
  <c r="MH40" i="12"/>
  <c r="MH42" i="12"/>
  <c r="MH41" i="12"/>
  <c r="MH38" i="12"/>
  <c r="MH39" i="12"/>
  <c r="MH36" i="12"/>
  <c r="MH37" i="12"/>
  <c r="MH33" i="12"/>
  <c r="MH34" i="12"/>
  <c r="MH35" i="12"/>
  <c r="MH31" i="12"/>
  <c r="MH32" i="12"/>
  <c r="MH29" i="12"/>
  <c r="MH30" i="12"/>
  <c r="MH24" i="12"/>
  <c r="MH25" i="12"/>
  <c r="MH26" i="12"/>
  <c r="MH27" i="12"/>
  <c r="MH28" i="12"/>
  <c r="MH18" i="12"/>
  <c r="MH19" i="12"/>
  <c r="MH20" i="12"/>
  <c r="MH21" i="12"/>
  <c r="MH22" i="12"/>
  <c r="MH23" i="12"/>
  <c r="MH4" i="12"/>
  <c r="MH5" i="12"/>
  <c r="MH6" i="12"/>
  <c r="MH7" i="12"/>
  <c r="MH8" i="12"/>
  <c r="MH9" i="12"/>
  <c r="MH10" i="12"/>
  <c r="MH11" i="12"/>
  <c r="MH12" i="12"/>
  <c r="MH13" i="12"/>
  <c r="MH14" i="12"/>
  <c r="MH15" i="12"/>
  <c r="MH16" i="12"/>
  <c r="MH17" i="12"/>
  <c r="MI2" i="12"/>
  <c r="B348" i="19"/>
  <c r="G347" i="19"/>
  <c r="H347" i="19" s="1"/>
  <c r="D347" i="19"/>
  <c r="C347" i="19"/>
  <c r="MI68" i="12" l="1"/>
  <c r="MI69" i="12"/>
  <c r="MI70" i="12"/>
  <c r="MI71" i="12"/>
  <c r="MI72" i="12"/>
  <c r="MI73" i="12"/>
  <c r="MI74" i="12"/>
  <c r="MI75" i="12"/>
  <c r="MI76" i="12"/>
  <c r="MI77" i="12"/>
  <c r="MI78" i="12"/>
  <c r="MI43" i="12"/>
  <c r="MI44" i="12"/>
  <c r="MI45" i="12"/>
  <c r="MI46" i="12"/>
  <c r="MI47" i="12"/>
  <c r="MI48" i="12"/>
  <c r="MI49" i="12"/>
  <c r="MI50" i="12"/>
  <c r="MI51" i="12"/>
  <c r="MI52" i="12"/>
  <c r="MI53" i="12"/>
  <c r="MI54" i="12"/>
  <c r="MI55" i="12"/>
  <c r="MI56" i="12"/>
  <c r="MI57" i="12"/>
  <c r="MI58" i="12"/>
  <c r="MI59" i="12"/>
  <c r="MI60" i="12"/>
  <c r="MI61" i="12"/>
  <c r="MI62" i="12"/>
  <c r="MI63" i="12"/>
  <c r="MI64" i="12"/>
  <c r="MI65" i="12"/>
  <c r="MI66" i="12"/>
  <c r="MI67" i="12"/>
  <c r="MI40" i="12"/>
  <c r="MI42" i="12"/>
  <c r="MI41" i="12"/>
  <c r="MI38" i="12"/>
  <c r="MI39" i="12"/>
  <c r="MI36" i="12"/>
  <c r="MI37" i="12"/>
  <c r="MI33" i="12"/>
  <c r="MI34" i="12"/>
  <c r="MI35" i="12"/>
  <c r="MI31" i="12"/>
  <c r="MI32" i="12"/>
  <c r="MI29" i="12"/>
  <c r="MI30" i="12"/>
  <c r="MI24" i="12"/>
  <c r="MI25" i="12"/>
  <c r="MI26" i="12"/>
  <c r="MI27" i="12"/>
  <c r="MI28" i="12"/>
  <c r="MI18" i="12"/>
  <c r="MI19" i="12"/>
  <c r="MI20" i="12"/>
  <c r="MI21" i="12"/>
  <c r="MI22" i="12"/>
  <c r="MI23" i="12"/>
  <c r="MI4" i="12"/>
  <c r="MI5" i="12"/>
  <c r="MI6" i="12"/>
  <c r="MI7" i="12"/>
  <c r="MI8" i="12"/>
  <c r="MI9" i="12"/>
  <c r="MI10" i="12"/>
  <c r="MI11" i="12"/>
  <c r="MI12" i="12"/>
  <c r="MI13" i="12"/>
  <c r="MI14" i="12"/>
  <c r="MI15" i="12"/>
  <c r="MI16" i="12"/>
  <c r="MI17" i="12"/>
  <c r="MJ2" i="12"/>
  <c r="B349" i="19"/>
  <c r="C348" i="19"/>
  <c r="G348" i="19"/>
  <c r="H348" i="19" s="1"/>
  <c r="D348" i="19"/>
  <c r="MJ68" i="12" l="1"/>
  <c r="MJ69" i="12"/>
  <c r="MJ70" i="12"/>
  <c r="MJ71" i="12"/>
  <c r="MJ72" i="12"/>
  <c r="MJ73" i="12"/>
  <c r="MJ74" i="12"/>
  <c r="MJ75" i="12"/>
  <c r="MJ76" i="12"/>
  <c r="MJ77" i="12"/>
  <c r="MJ78" i="12"/>
  <c r="MJ43" i="12"/>
  <c r="MJ44" i="12"/>
  <c r="MJ45" i="12"/>
  <c r="MJ46" i="12"/>
  <c r="MJ47" i="12"/>
  <c r="MJ48" i="12"/>
  <c r="MJ49" i="12"/>
  <c r="MJ50" i="12"/>
  <c r="MJ51" i="12"/>
  <c r="MJ52" i="12"/>
  <c r="MJ53" i="12"/>
  <c r="MJ54" i="12"/>
  <c r="MJ55" i="12"/>
  <c r="MJ56" i="12"/>
  <c r="MJ57" i="12"/>
  <c r="MJ58" i="12"/>
  <c r="MJ59" i="12"/>
  <c r="MJ60" i="12"/>
  <c r="MJ61" i="12"/>
  <c r="MJ62" i="12"/>
  <c r="MJ63" i="12"/>
  <c r="MJ64" i="12"/>
  <c r="MJ65" i="12"/>
  <c r="MJ66" i="12"/>
  <c r="MJ67" i="12"/>
  <c r="MJ40" i="12"/>
  <c r="MJ41" i="12"/>
  <c r="MJ42" i="12"/>
  <c r="MJ38" i="12"/>
  <c r="MJ39" i="12"/>
  <c r="MJ36" i="12"/>
  <c r="MJ37" i="12"/>
  <c r="MJ33" i="12"/>
  <c r="MJ34" i="12"/>
  <c r="MJ35" i="12"/>
  <c r="MJ31" i="12"/>
  <c r="MJ32" i="12"/>
  <c r="MJ29" i="12"/>
  <c r="MJ30" i="12"/>
  <c r="MJ24" i="12"/>
  <c r="MJ25" i="12"/>
  <c r="MJ26" i="12"/>
  <c r="MJ27" i="12"/>
  <c r="MJ28" i="12"/>
  <c r="MJ18" i="12"/>
  <c r="MJ19" i="12"/>
  <c r="MJ20" i="12"/>
  <c r="MJ21" i="12"/>
  <c r="MJ22" i="12"/>
  <c r="MJ23" i="12"/>
  <c r="MJ4" i="12"/>
  <c r="MJ5" i="12"/>
  <c r="MJ6" i="12"/>
  <c r="MJ7" i="12"/>
  <c r="MJ8" i="12"/>
  <c r="MJ9" i="12"/>
  <c r="MJ10" i="12"/>
  <c r="MJ11" i="12"/>
  <c r="MJ12" i="12"/>
  <c r="MJ13" i="12"/>
  <c r="MJ14" i="12"/>
  <c r="MJ15" i="12"/>
  <c r="MJ16" i="12"/>
  <c r="MJ17" i="12"/>
  <c r="MK2" i="12"/>
  <c r="B350" i="19"/>
  <c r="D349" i="19"/>
  <c r="C349" i="19"/>
  <c r="G349" i="19"/>
  <c r="H349" i="19" s="1"/>
  <c r="MK68" i="12" l="1"/>
  <c r="MK69" i="12"/>
  <c r="MK70" i="12"/>
  <c r="MK71" i="12"/>
  <c r="MK72" i="12"/>
  <c r="MK73" i="12"/>
  <c r="MK74" i="12"/>
  <c r="MK75" i="12"/>
  <c r="MK76" i="12"/>
  <c r="MK77" i="12"/>
  <c r="MK78" i="12"/>
  <c r="MK43" i="12"/>
  <c r="MK44" i="12"/>
  <c r="MK45" i="12"/>
  <c r="MK46" i="12"/>
  <c r="MK47" i="12"/>
  <c r="MK48" i="12"/>
  <c r="MK49" i="12"/>
  <c r="MK50" i="12"/>
  <c r="MK51" i="12"/>
  <c r="MK52" i="12"/>
  <c r="MK53" i="12"/>
  <c r="MK54" i="12"/>
  <c r="MK55" i="12"/>
  <c r="MK56" i="12"/>
  <c r="MK57" i="12"/>
  <c r="MK58" i="12"/>
  <c r="MK59" i="12"/>
  <c r="MK60" i="12"/>
  <c r="MK61" i="12"/>
  <c r="MK62" i="12"/>
  <c r="MK63" i="12"/>
  <c r="MK64" i="12"/>
  <c r="MK65" i="12"/>
  <c r="MK66" i="12"/>
  <c r="MK67" i="12"/>
  <c r="MK40" i="12"/>
  <c r="MK42" i="12"/>
  <c r="MK41" i="12"/>
  <c r="MK38" i="12"/>
  <c r="MK39" i="12"/>
  <c r="MK36" i="12"/>
  <c r="MK37" i="12"/>
  <c r="MK33" i="12"/>
  <c r="MK34" i="12"/>
  <c r="MK35" i="12"/>
  <c r="MK31" i="12"/>
  <c r="MK32" i="12"/>
  <c r="MK29" i="12"/>
  <c r="MK30" i="12"/>
  <c r="MK24" i="12"/>
  <c r="MK25" i="12"/>
  <c r="MK26" i="12"/>
  <c r="MK27" i="12"/>
  <c r="MK28" i="12"/>
  <c r="MK18" i="12"/>
  <c r="MK19" i="12"/>
  <c r="MK20" i="12"/>
  <c r="MK21" i="12"/>
  <c r="MK22" i="12"/>
  <c r="MK23" i="12"/>
  <c r="MK4" i="12"/>
  <c r="MK5" i="12"/>
  <c r="MK6" i="12"/>
  <c r="MK7" i="12"/>
  <c r="MK8" i="12"/>
  <c r="MK9" i="12"/>
  <c r="MK10" i="12"/>
  <c r="MK11" i="12"/>
  <c r="MK12" i="12"/>
  <c r="MK13" i="12"/>
  <c r="MK14" i="12"/>
  <c r="MK15" i="12"/>
  <c r="MK16" i="12"/>
  <c r="MK17" i="12"/>
  <c r="ML2" i="12"/>
  <c r="G350" i="19"/>
  <c r="H350" i="19" s="1"/>
  <c r="D350" i="19"/>
  <c r="C350" i="19"/>
  <c r="B351" i="19"/>
  <c r="ML68" i="12" l="1"/>
  <c r="ML69" i="12"/>
  <c r="ML70" i="12"/>
  <c r="ML71" i="12"/>
  <c r="ML72" i="12"/>
  <c r="ML73" i="12"/>
  <c r="ML74" i="12"/>
  <c r="ML75" i="12"/>
  <c r="ML76" i="12"/>
  <c r="ML77" i="12"/>
  <c r="ML78" i="12"/>
  <c r="ML43" i="12"/>
  <c r="ML44" i="12"/>
  <c r="ML45" i="12"/>
  <c r="ML46" i="12"/>
  <c r="ML47" i="12"/>
  <c r="ML48" i="12"/>
  <c r="ML49" i="12"/>
  <c r="ML50" i="12"/>
  <c r="ML51" i="12"/>
  <c r="ML52" i="12"/>
  <c r="ML53" i="12"/>
  <c r="ML54" i="12"/>
  <c r="ML55" i="12"/>
  <c r="ML56" i="12"/>
  <c r="ML57" i="12"/>
  <c r="ML58" i="12"/>
  <c r="ML59" i="12"/>
  <c r="ML60" i="12"/>
  <c r="ML61" i="12"/>
  <c r="ML62" i="12"/>
  <c r="ML63" i="12"/>
  <c r="ML64" i="12"/>
  <c r="ML65" i="12"/>
  <c r="ML66" i="12"/>
  <c r="ML67" i="12"/>
  <c r="ML40" i="12"/>
  <c r="ML42" i="12"/>
  <c r="ML41" i="12"/>
  <c r="ML38" i="12"/>
  <c r="ML39" i="12"/>
  <c r="ML36" i="12"/>
  <c r="ML37" i="12"/>
  <c r="ML33" i="12"/>
  <c r="ML34" i="12"/>
  <c r="ML35" i="12"/>
  <c r="ML31" i="12"/>
  <c r="ML32" i="12"/>
  <c r="ML29" i="12"/>
  <c r="ML30" i="12"/>
  <c r="ML24" i="12"/>
  <c r="ML25" i="12"/>
  <c r="ML26" i="12"/>
  <c r="ML27" i="12"/>
  <c r="ML28" i="12"/>
  <c r="ML18" i="12"/>
  <c r="ML19" i="12"/>
  <c r="ML20" i="12"/>
  <c r="ML21" i="12"/>
  <c r="ML22" i="12"/>
  <c r="ML23" i="12"/>
  <c r="ML4" i="12"/>
  <c r="ML5" i="12"/>
  <c r="ML6" i="12"/>
  <c r="ML7" i="12"/>
  <c r="ML8" i="12"/>
  <c r="ML9" i="12"/>
  <c r="ML10" i="12"/>
  <c r="ML11" i="12"/>
  <c r="ML12" i="12"/>
  <c r="ML13" i="12"/>
  <c r="ML14" i="12"/>
  <c r="ML15" i="12"/>
  <c r="ML16" i="12"/>
  <c r="ML17" i="12"/>
  <c r="MM2" i="12"/>
  <c r="B352" i="19"/>
  <c r="G351" i="19"/>
  <c r="H351" i="19" s="1"/>
  <c r="D351" i="19"/>
  <c r="C351" i="19"/>
  <c r="MM68" i="12" l="1"/>
  <c r="MM69" i="12"/>
  <c r="MM70" i="12"/>
  <c r="MM71" i="12"/>
  <c r="MM72" i="12"/>
  <c r="MM73" i="12"/>
  <c r="MM74" i="12"/>
  <c r="MM75" i="12"/>
  <c r="MM76" i="12"/>
  <c r="MM77" i="12"/>
  <c r="MM78" i="12"/>
  <c r="MM43" i="12"/>
  <c r="MM44" i="12"/>
  <c r="MM45" i="12"/>
  <c r="MM46" i="12"/>
  <c r="MM47" i="12"/>
  <c r="MM48" i="12"/>
  <c r="MM49" i="12"/>
  <c r="MM50" i="12"/>
  <c r="MM51" i="12"/>
  <c r="MM52" i="12"/>
  <c r="MM53" i="12"/>
  <c r="MM54" i="12"/>
  <c r="MM55" i="12"/>
  <c r="MM56" i="12"/>
  <c r="MM57" i="12"/>
  <c r="MM58" i="12"/>
  <c r="MM59" i="12"/>
  <c r="MM60" i="12"/>
  <c r="MM61" i="12"/>
  <c r="MM62" i="12"/>
  <c r="MM63" i="12"/>
  <c r="MM64" i="12"/>
  <c r="MM65" i="12"/>
  <c r="MM66" i="12"/>
  <c r="MM67" i="12"/>
  <c r="MM40" i="12"/>
  <c r="MM42" i="12"/>
  <c r="MM41" i="12"/>
  <c r="MM38" i="12"/>
  <c r="MM39" i="12"/>
  <c r="MM36" i="12"/>
  <c r="MM37" i="12"/>
  <c r="MM33" i="12"/>
  <c r="MM34" i="12"/>
  <c r="MM35" i="12"/>
  <c r="MM31" i="12"/>
  <c r="MM32" i="12"/>
  <c r="MM29" i="12"/>
  <c r="MM30" i="12"/>
  <c r="MM24" i="12"/>
  <c r="MM25" i="12"/>
  <c r="MM26" i="12"/>
  <c r="MM27" i="12"/>
  <c r="MM28" i="12"/>
  <c r="MM18" i="12"/>
  <c r="MM19" i="12"/>
  <c r="MM20" i="12"/>
  <c r="MM21" i="12"/>
  <c r="MM22" i="12"/>
  <c r="MM23" i="12"/>
  <c r="MM4" i="12"/>
  <c r="MM5" i="12"/>
  <c r="MM6" i="12"/>
  <c r="MM7" i="12"/>
  <c r="MM8" i="12"/>
  <c r="MM9" i="12"/>
  <c r="MM10" i="12"/>
  <c r="MM11" i="12"/>
  <c r="MM12" i="12"/>
  <c r="MM13" i="12"/>
  <c r="MM14" i="12"/>
  <c r="MM15" i="12"/>
  <c r="MM16" i="12"/>
  <c r="MM17" i="12"/>
  <c r="MN2" i="12"/>
  <c r="G352" i="19"/>
  <c r="H352" i="19" s="1"/>
  <c r="D352" i="19"/>
  <c r="C352" i="19"/>
  <c r="B353" i="19"/>
  <c r="MN68" i="12" l="1"/>
  <c r="MN69" i="12"/>
  <c r="MN70" i="12"/>
  <c r="MN71" i="12"/>
  <c r="MN72" i="12"/>
  <c r="MN73" i="12"/>
  <c r="MN74" i="12"/>
  <c r="MN75" i="12"/>
  <c r="MN76" i="12"/>
  <c r="MN77" i="12"/>
  <c r="MN78" i="12"/>
  <c r="MN43" i="12"/>
  <c r="MN44" i="12"/>
  <c r="MN45" i="12"/>
  <c r="MN46" i="12"/>
  <c r="MN47" i="12"/>
  <c r="MN48" i="12"/>
  <c r="MN49" i="12"/>
  <c r="MN50" i="12"/>
  <c r="MN51" i="12"/>
  <c r="MN52" i="12"/>
  <c r="MN53" i="12"/>
  <c r="MN54" i="12"/>
  <c r="MN55" i="12"/>
  <c r="MN56" i="12"/>
  <c r="MN57" i="12"/>
  <c r="MN58" i="12"/>
  <c r="MN59" i="12"/>
  <c r="MN60" i="12"/>
  <c r="MN61" i="12"/>
  <c r="MN62" i="12"/>
  <c r="MN63" i="12"/>
  <c r="MN64" i="12"/>
  <c r="MN65" i="12"/>
  <c r="MN66" i="12"/>
  <c r="MN67" i="12"/>
  <c r="MN40" i="12"/>
  <c r="MN42" i="12"/>
  <c r="MN41" i="12"/>
  <c r="MN38" i="12"/>
  <c r="MN39" i="12"/>
  <c r="MN36" i="12"/>
  <c r="MN37" i="12"/>
  <c r="MN33" i="12"/>
  <c r="MN34" i="12"/>
  <c r="MN35" i="12"/>
  <c r="MN31" i="12"/>
  <c r="MN32" i="12"/>
  <c r="MN29" i="12"/>
  <c r="MN30" i="12"/>
  <c r="MN24" i="12"/>
  <c r="MN25" i="12"/>
  <c r="MN26" i="12"/>
  <c r="MN27" i="12"/>
  <c r="MN28" i="12"/>
  <c r="MN18" i="12"/>
  <c r="MN19" i="12"/>
  <c r="MN20" i="12"/>
  <c r="MN21" i="12"/>
  <c r="MN22" i="12"/>
  <c r="MN23" i="12"/>
  <c r="MN4" i="12"/>
  <c r="MN5" i="12"/>
  <c r="MN6" i="12"/>
  <c r="MN7" i="12"/>
  <c r="MN8" i="12"/>
  <c r="MN9" i="12"/>
  <c r="MN10" i="12"/>
  <c r="MN11" i="12"/>
  <c r="MN12" i="12"/>
  <c r="MN13" i="12"/>
  <c r="MN14" i="12"/>
  <c r="MN15" i="12"/>
  <c r="MN16" i="12"/>
  <c r="MN17" i="12"/>
  <c r="MO2" i="12"/>
  <c r="B354" i="19"/>
  <c r="G353" i="19"/>
  <c r="H353" i="19" s="1"/>
  <c r="D353" i="19"/>
  <c r="C353" i="19"/>
  <c r="MO68" i="12" l="1"/>
  <c r="MO69" i="12"/>
  <c r="MO70" i="12"/>
  <c r="MO71" i="12"/>
  <c r="MO72" i="12"/>
  <c r="MO73" i="12"/>
  <c r="MO74" i="12"/>
  <c r="MO75" i="12"/>
  <c r="MO76" i="12"/>
  <c r="MO77" i="12"/>
  <c r="MO78" i="12"/>
  <c r="MO43" i="12"/>
  <c r="MO44" i="12"/>
  <c r="MO45" i="12"/>
  <c r="MO46" i="12"/>
  <c r="MO47" i="12"/>
  <c r="MO48" i="12"/>
  <c r="MO49" i="12"/>
  <c r="MO50" i="12"/>
  <c r="MO51" i="12"/>
  <c r="MO52" i="12"/>
  <c r="MO53" i="12"/>
  <c r="MO54" i="12"/>
  <c r="MO55" i="12"/>
  <c r="MO56" i="12"/>
  <c r="MO57" i="12"/>
  <c r="MO58" i="12"/>
  <c r="MO59" i="12"/>
  <c r="MO60" i="12"/>
  <c r="MO61" i="12"/>
  <c r="MO62" i="12"/>
  <c r="MO63" i="12"/>
  <c r="MO64" i="12"/>
  <c r="MO65" i="12"/>
  <c r="MO66" i="12"/>
  <c r="MO67" i="12"/>
  <c r="MO40" i="12"/>
  <c r="MO41" i="12"/>
  <c r="MO42" i="12"/>
  <c r="MO38" i="12"/>
  <c r="MO39" i="12"/>
  <c r="MO36" i="12"/>
  <c r="MO37" i="12"/>
  <c r="MO33" i="12"/>
  <c r="MO34" i="12"/>
  <c r="MO35" i="12"/>
  <c r="MO31" i="12"/>
  <c r="MO32" i="12"/>
  <c r="MO29" i="12"/>
  <c r="MO30" i="12"/>
  <c r="MO24" i="12"/>
  <c r="MO25" i="12"/>
  <c r="MO26" i="12"/>
  <c r="MO27" i="12"/>
  <c r="MO28" i="12"/>
  <c r="MO18" i="12"/>
  <c r="MO19" i="12"/>
  <c r="MO20" i="12"/>
  <c r="MO21" i="12"/>
  <c r="MO22" i="12"/>
  <c r="MO23" i="12"/>
  <c r="MO4" i="12"/>
  <c r="MO5" i="12"/>
  <c r="MO6" i="12"/>
  <c r="MO7" i="12"/>
  <c r="MO8" i="12"/>
  <c r="MO9" i="12"/>
  <c r="MO10" i="12"/>
  <c r="MO11" i="12"/>
  <c r="MO12" i="12"/>
  <c r="MO13" i="12"/>
  <c r="MO14" i="12"/>
  <c r="MO15" i="12"/>
  <c r="MO16" i="12"/>
  <c r="MO17" i="12"/>
  <c r="MP2" i="12"/>
  <c r="C354" i="19"/>
  <c r="B355" i="19"/>
  <c r="G354" i="19"/>
  <c r="H354" i="19" s="1"/>
  <c r="D354" i="19"/>
  <c r="MP68" i="12" l="1"/>
  <c r="MP69" i="12"/>
  <c r="MP70" i="12"/>
  <c r="MP71" i="12"/>
  <c r="MP72" i="12"/>
  <c r="MP73" i="12"/>
  <c r="MP74" i="12"/>
  <c r="MP75" i="12"/>
  <c r="MP76" i="12"/>
  <c r="MP77" i="12"/>
  <c r="MP78" i="12"/>
  <c r="MP43" i="12"/>
  <c r="MP44" i="12"/>
  <c r="MP45" i="12"/>
  <c r="MP46" i="12"/>
  <c r="MP47" i="12"/>
  <c r="MP48" i="12"/>
  <c r="MP49" i="12"/>
  <c r="MP50" i="12"/>
  <c r="MP51" i="12"/>
  <c r="MP52" i="12"/>
  <c r="MP53" i="12"/>
  <c r="MP54" i="12"/>
  <c r="MP55" i="12"/>
  <c r="MP56" i="12"/>
  <c r="MP57" i="12"/>
  <c r="MP58" i="12"/>
  <c r="MP59" i="12"/>
  <c r="MP60" i="12"/>
  <c r="MP61" i="12"/>
  <c r="MP62" i="12"/>
  <c r="MP63" i="12"/>
  <c r="MP64" i="12"/>
  <c r="MP65" i="12"/>
  <c r="MP66" i="12"/>
  <c r="MP67" i="12"/>
  <c r="MP40" i="12"/>
  <c r="MP42" i="12"/>
  <c r="MP41" i="12"/>
  <c r="MP38" i="12"/>
  <c r="MP39" i="12"/>
  <c r="MP36" i="12"/>
  <c r="MP37" i="12"/>
  <c r="MP33" i="12"/>
  <c r="MP34" i="12"/>
  <c r="MP35" i="12"/>
  <c r="MP31" i="12"/>
  <c r="MP32" i="12"/>
  <c r="MP29" i="12"/>
  <c r="MP30" i="12"/>
  <c r="MP24" i="12"/>
  <c r="MP25" i="12"/>
  <c r="MP26" i="12"/>
  <c r="MP27" i="12"/>
  <c r="MP28" i="12"/>
  <c r="MP18" i="12"/>
  <c r="MP19" i="12"/>
  <c r="MP20" i="12"/>
  <c r="MP21" i="12"/>
  <c r="MP22" i="12"/>
  <c r="MP23" i="12"/>
  <c r="MP4" i="12"/>
  <c r="MP5" i="12"/>
  <c r="MP6" i="12"/>
  <c r="MP7" i="12"/>
  <c r="MP8" i="12"/>
  <c r="MP9" i="12"/>
  <c r="MP10" i="12"/>
  <c r="MP11" i="12"/>
  <c r="MP12" i="12"/>
  <c r="MP13" i="12"/>
  <c r="MP14" i="12"/>
  <c r="MP15" i="12"/>
  <c r="MP16" i="12"/>
  <c r="MP17" i="12"/>
  <c r="MQ2" i="12"/>
  <c r="B356" i="19"/>
  <c r="C355" i="19"/>
  <c r="G355" i="19"/>
  <c r="H355" i="19" s="1"/>
  <c r="D355" i="19"/>
  <c r="MQ68" i="12" l="1"/>
  <c r="MQ69" i="12"/>
  <c r="MQ70" i="12"/>
  <c r="MQ71" i="12"/>
  <c r="MQ72" i="12"/>
  <c r="MQ73" i="12"/>
  <c r="MQ74" i="12"/>
  <c r="MQ75" i="12"/>
  <c r="MQ76" i="12"/>
  <c r="MQ77" i="12"/>
  <c r="MQ78" i="12"/>
  <c r="MQ43" i="12"/>
  <c r="MQ44" i="12"/>
  <c r="MQ45" i="12"/>
  <c r="MQ46" i="12"/>
  <c r="MQ47" i="12"/>
  <c r="MQ48" i="12"/>
  <c r="MQ49" i="12"/>
  <c r="MQ50" i="12"/>
  <c r="MQ51" i="12"/>
  <c r="MQ52" i="12"/>
  <c r="MQ53" i="12"/>
  <c r="MQ54" i="12"/>
  <c r="MQ55" i="12"/>
  <c r="MQ56" i="12"/>
  <c r="MQ57" i="12"/>
  <c r="MQ58" i="12"/>
  <c r="MQ59" i="12"/>
  <c r="MQ60" i="12"/>
  <c r="MQ61" i="12"/>
  <c r="MQ62" i="12"/>
  <c r="MQ63" i="12"/>
  <c r="MQ64" i="12"/>
  <c r="MQ65" i="12"/>
  <c r="MQ66" i="12"/>
  <c r="MQ67" i="12"/>
  <c r="MQ40" i="12"/>
  <c r="MQ42" i="12"/>
  <c r="MQ41" i="12"/>
  <c r="MQ38" i="12"/>
  <c r="MQ39" i="12"/>
  <c r="MQ36" i="12"/>
  <c r="MQ37" i="12"/>
  <c r="MQ33" i="12"/>
  <c r="MQ34" i="12"/>
  <c r="MQ35" i="12"/>
  <c r="MQ31" i="12"/>
  <c r="MQ32" i="12"/>
  <c r="MQ29" i="12"/>
  <c r="MQ30" i="12"/>
  <c r="MQ24" i="12"/>
  <c r="MQ25" i="12"/>
  <c r="MQ26" i="12"/>
  <c r="MQ27" i="12"/>
  <c r="MQ28" i="12"/>
  <c r="MQ18" i="12"/>
  <c r="MQ19" i="12"/>
  <c r="MQ20" i="12"/>
  <c r="MQ21" i="12"/>
  <c r="MQ22" i="12"/>
  <c r="MQ23" i="12"/>
  <c r="MQ4" i="12"/>
  <c r="MQ5" i="12"/>
  <c r="MQ6" i="12"/>
  <c r="MQ7" i="12"/>
  <c r="MQ8" i="12"/>
  <c r="MQ9" i="12"/>
  <c r="MQ10" i="12"/>
  <c r="MQ11" i="12"/>
  <c r="MQ12" i="12"/>
  <c r="MQ13" i="12"/>
  <c r="MQ14" i="12"/>
  <c r="MQ15" i="12"/>
  <c r="MQ16" i="12"/>
  <c r="MQ17" i="12"/>
  <c r="MR2" i="12"/>
  <c r="D356" i="19"/>
  <c r="G356" i="19"/>
  <c r="H356" i="19" s="1"/>
  <c r="C356" i="19"/>
  <c r="B357" i="19"/>
  <c r="MR68" i="12" l="1"/>
  <c r="MR69" i="12"/>
  <c r="MR70" i="12"/>
  <c r="MR71" i="12"/>
  <c r="MR72" i="12"/>
  <c r="MR73" i="12"/>
  <c r="MR74" i="12"/>
  <c r="MR75" i="12"/>
  <c r="MR76" i="12"/>
  <c r="MR77" i="12"/>
  <c r="MR78" i="12"/>
  <c r="MR43" i="12"/>
  <c r="MR44" i="12"/>
  <c r="MR45" i="12"/>
  <c r="MR46" i="12"/>
  <c r="MR47" i="12"/>
  <c r="MR48" i="12"/>
  <c r="MR49" i="12"/>
  <c r="MR50" i="12"/>
  <c r="MR51" i="12"/>
  <c r="MR52" i="12"/>
  <c r="MR53" i="12"/>
  <c r="MR54" i="12"/>
  <c r="MR55" i="12"/>
  <c r="MR56" i="12"/>
  <c r="MR57" i="12"/>
  <c r="MR58" i="12"/>
  <c r="MR59" i="12"/>
  <c r="MR60" i="12"/>
  <c r="MR61" i="12"/>
  <c r="MR62" i="12"/>
  <c r="MR63" i="12"/>
  <c r="MR64" i="12"/>
  <c r="MR65" i="12"/>
  <c r="MR66" i="12"/>
  <c r="MR67" i="12"/>
  <c r="MR40" i="12"/>
  <c r="MR42" i="12"/>
  <c r="MR41" i="12"/>
  <c r="MR38" i="12"/>
  <c r="MR39" i="12"/>
  <c r="MR36" i="12"/>
  <c r="MR37" i="12"/>
  <c r="MR33" i="12"/>
  <c r="MR34" i="12"/>
  <c r="MR35" i="12"/>
  <c r="MR31" i="12"/>
  <c r="MR32" i="12"/>
  <c r="MR29" i="12"/>
  <c r="MR30" i="12"/>
  <c r="MR24" i="12"/>
  <c r="MR25" i="12"/>
  <c r="MR26" i="12"/>
  <c r="MR27" i="12"/>
  <c r="MR28" i="12"/>
  <c r="MR18" i="12"/>
  <c r="MR19" i="12"/>
  <c r="MR20" i="12"/>
  <c r="MR21" i="12"/>
  <c r="MR22" i="12"/>
  <c r="MR23" i="12"/>
  <c r="MR4" i="12"/>
  <c r="MR5" i="12"/>
  <c r="MR6" i="12"/>
  <c r="MR7" i="12"/>
  <c r="MR8" i="12"/>
  <c r="MR9" i="12"/>
  <c r="MR10" i="12"/>
  <c r="MR11" i="12"/>
  <c r="MR12" i="12"/>
  <c r="MR13" i="12"/>
  <c r="MR14" i="12"/>
  <c r="MR15" i="12"/>
  <c r="MR16" i="12"/>
  <c r="MR17" i="12"/>
  <c r="MS2" i="12"/>
  <c r="B358" i="19"/>
  <c r="D357" i="19"/>
  <c r="C357" i="19"/>
  <c r="G357" i="19"/>
  <c r="H357" i="19" s="1"/>
  <c r="MS68" i="12" l="1"/>
  <c r="MS69" i="12"/>
  <c r="MS70" i="12"/>
  <c r="MS71" i="12"/>
  <c r="MS72" i="12"/>
  <c r="MS73" i="12"/>
  <c r="MS74" i="12"/>
  <c r="MS75" i="12"/>
  <c r="MS76" i="12"/>
  <c r="MS77" i="12"/>
  <c r="MS78" i="12"/>
  <c r="MS43" i="12"/>
  <c r="MS44" i="12"/>
  <c r="MS45" i="12"/>
  <c r="MS46" i="12"/>
  <c r="MS47" i="12"/>
  <c r="MS48" i="12"/>
  <c r="MS49" i="12"/>
  <c r="MS50" i="12"/>
  <c r="MS51" i="12"/>
  <c r="MS52" i="12"/>
  <c r="MS53" i="12"/>
  <c r="MS54" i="12"/>
  <c r="MS55" i="12"/>
  <c r="MS56" i="12"/>
  <c r="MS57" i="12"/>
  <c r="MS58" i="12"/>
  <c r="MS59" i="12"/>
  <c r="MS60" i="12"/>
  <c r="MS61" i="12"/>
  <c r="MS62" i="12"/>
  <c r="MS63" i="12"/>
  <c r="MS64" i="12"/>
  <c r="MS65" i="12"/>
  <c r="MS66" i="12"/>
  <c r="MS67" i="12"/>
  <c r="MS40" i="12"/>
  <c r="MS42" i="12"/>
  <c r="MS41" i="12"/>
  <c r="MS38" i="12"/>
  <c r="MS39" i="12"/>
  <c r="MS36" i="12"/>
  <c r="MS37" i="12"/>
  <c r="MS33" i="12"/>
  <c r="MS34" i="12"/>
  <c r="MS35" i="12"/>
  <c r="MS31" i="12"/>
  <c r="MS32" i="12"/>
  <c r="MS29" i="12"/>
  <c r="MS30" i="12"/>
  <c r="MS24" i="12"/>
  <c r="MS25" i="12"/>
  <c r="MS26" i="12"/>
  <c r="MS27" i="12"/>
  <c r="MS28" i="12"/>
  <c r="MS18" i="12"/>
  <c r="MS19" i="12"/>
  <c r="MS20" i="12"/>
  <c r="MS21" i="12"/>
  <c r="MS22" i="12"/>
  <c r="MS23" i="12"/>
  <c r="MS4" i="12"/>
  <c r="MS5" i="12"/>
  <c r="MS6" i="12"/>
  <c r="MS7" i="12"/>
  <c r="MS8" i="12"/>
  <c r="MS9" i="12"/>
  <c r="MS10" i="12"/>
  <c r="MS11" i="12"/>
  <c r="MS12" i="12"/>
  <c r="MS13" i="12"/>
  <c r="MS14" i="12"/>
  <c r="MS15" i="12"/>
  <c r="MS16" i="12"/>
  <c r="MS17" i="12"/>
  <c r="MT2" i="12"/>
  <c r="G358" i="19"/>
  <c r="H358" i="19" s="1"/>
  <c r="D358" i="19"/>
  <c r="C358" i="19"/>
  <c r="B359" i="19"/>
  <c r="MT68" i="12" l="1"/>
  <c r="MT69" i="12"/>
  <c r="MT70" i="12"/>
  <c r="MT71" i="12"/>
  <c r="MT72" i="12"/>
  <c r="MT73" i="12"/>
  <c r="MT74" i="12"/>
  <c r="MT75" i="12"/>
  <c r="MT76" i="12"/>
  <c r="MT77" i="12"/>
  <c r="MT78" i="12"/>
  <c r="MT43" i="12"/>
  <c r="MT44" i="12"/>
  <c r="MT45" i="12"/>
  <c r="MT46" i="12"/>
  <c r="MT47" i="12"/>
  <c r="MT48" i="12"/>
  <c r="MT49" i="12"/>
  <c r="MT50" i="12"/>
  <c r="MT51" i="12"/>
  <c r="MT52" i="12"/>
  <c r="MT53" i="12"/>
  <c r="MT54" i="12"/>
  <c r="MT55" i="12"/>
  <c r="MT56" i="12"/>
  <c r="MT57" i="12"/>
  <c r="MT58" i="12"/>
  <c r="MT59" i="12"/>
  <c r="MT60" i="12"/>
  <c r="MT61" i="12"/>
  <c r="MT62" i="12"/>
  <c r="MT63" i="12"/>
  <c r="MT64" i="12"/>
  <c r="MT65" i="12"/>
  <c r="MT66" i="12"/>
  <c r="MT67" i="12"/>
  <c r="MT40" i="12"/>
  <c r="MT42" i="12"/>
  <c r="MT41" i="12"/>
  <c r="MT38" i="12"/>
  <c r="MT39" i="12"/>
  <c r="MT36" i="12"/>
  <c r="MT37" i="12"/>
  <c r="MT33" i="12"/>
  <c r="MT34" i="12"/>
  <c r="MT35" i="12"/>
  <c r="MT31" i="12"/>
  <c r="MT32" i="12"/>
  <c r="MT29" i="12"/>
  <c r="MT30" i="12"/>
  <c r="MT24" i="12"/>
  <c r="MT25" i="12"/>
  <c r="MT26" i="12"/>
  <c r="MT27" i="12"/>
  <c r="MT28" i="12"/>
  <c r="MT18" i="12"/>
  <c r="MT19" i="12"/>
  <c r="MT20" i="12"/>
  <c r="MT21" i="12"/>
  <c r="MT22" i="12"/>
  <c r="MT23" i="12"/>
  <c r="MT4" i="12"/>
  <c r="MT5" i="12"/>
  <c r="MT6" i="12"/>
  <c r="MT7" i="12"/>
  <c r="MT8" i="12"/>
  <c r="MT9" i="12"/>
  <c r="MT10" i="12"/>
  <c r="MT11" i="12"/>
  <c r="MT12" i="12"/>
  <c r="MT13" i="12"/>
  <c r="MT14" i="12"/>
  <c r="MT15" i="12"/>
  <c r="MT16" i="12"/>
  <c r="MT17" i="12"/>
  <c r="MU2" i="12"/>
  <c r="B360" i="19"/>
  <c r="G359" i="19"/>
  <c r="H359" i="19" s="1"/>
  <c r="D359" i="19"/>
  <c r="C359" i="19"/>
  <c r="MU68" i="12" l="1"/>
  <c r="MU69" i="12"/>
  <c r="MU70" i="12"/>
  <c r="MU71" i="12"/>
  <c r="MU72" i="12"/>
  <c r="MU73" i="12"/>
  <c r="MU74" i="12"/>
  <c r="MU75" i="12"/>
  <c r="MU76" i="12"/>
  <c r="MU77" i="12"/>
  <c r="MU78" i="12"/>
  <c r="MU43" i="12"/>
  <c r="MU44" i="12"/>
  <c r="MU45" i="12"/>
  <c r="MU46" i="12"/>
  <c r="MU47" i="12"/>
  <c r="MU48" i="12"/>
  <c r="MU49" i="12"/>
  <c r="MU50" i="12"/>
  <c r="MU51" i="12"/>
  <c r="MU52" i="12"/>
  <c r="MU53" i="12"/>
  <c r="MU54" i="12"/>
  <c r="MU55" i="12"/>
  <c r="MU56" i="12"/>
  <c r="MU57" i="12"/>
  <c r="MU58" i="12"/>
  <c r="MU59" i="12"/>
  <c r="MU60" i="12"/>
  <c r="MU61" i="12"/>
  <c r="MU62" i="12"/>
  <c r="MU63" i="12"/>
  <c r="MU64" i="12"/>
  <c r="MU65" i="12"/>
  <c r="MU66" i="12"/>
  <c r="MU67" i="12"/>
  <c r="MU40" i="12"/>
  <c r="MU41" i="12"/>
  <c r="MU42" i="12"/>
  <c r="MU38" i="12"/>
  <c r="MU39" i="12"/>
  <c r="MU36" i="12"/>
  <c r="MU37" i="12"/>
  <c r="MU33" i="12"/>
  <c r="MU34" i="12"/>
  <c r="MU35" i="12"/>
  <c r="MU31" i="12"/>
  <c r="MU32" i="12"/>
  <c r="MU29" i="12"/>
  <c r="MU30" i="12"/>
  <c r="MU24" i="12"/>
  <c r="MU25" i="12"/>
  <c r="MU26" i="12"/>
  <c r="MU27" i="12"/>
  <c r="MU28" i="12"/>
  <c r="MU18" i="12"/>
  <c r="MU19" i="12"/>
  <c r="MU20" i="12"/>
  <c r="MU21" i="12"/>
  <c r="MU22" i="12"/>
  <c r="MU23" i="12"/>
  <c r="MU4" i="12"/>
  <c r="MU5" i="12"/>
  <c r="MU6" i="12"/>
  <c r="MU7" i="12"/>
  <c r="MU8" i="12"/>
  <c r="MU9" i="12"/>
  <c r="MU10" i="12"/>
  <c r="MU11" i="12"/>
  <c r="MU12" i="12"/>
  <c r="MU13" i="12"/>
  <c r="MU14" i="12"/>
  <c r="MU15" i="12"/>
  <c r="MU16" i="12"/>
  <c r="MU17" i="12"/>
  <c r="MV2" i="12"/>
  <c r="B361" i="19"/>
  <c r="G360" i="19"/>
  <c r="H360" i="19" s="1"/>
  <c r="C360" i="19"/>
  <c r="D360" i="19"/>
  <c r="MV68" i="12" l="1"/>
  <c r="MV69" i="12"/>
  <c r="MV70" i="12"/>
  <c r="MV71" i="12"/>
  <c r="MV72" i="12"/>
  <c r="MV73" i="12"/>
  <c r="MV74" i="12"/>
  <c r="MV75" i="12"/>
  <c r="MV76" i="12"/>
  <c r="MV77" i="12"/>
  <c r="MV78" i="12"/>
  <c r="MV43" i="12"/>
  <c r="MV44" i="12"/>
  <c r="MV45" i="12"/>
  <c r="MV46" i="12"/>
  <c r="MV47" i="12"/>
  <c r="MV48" i="12"/>
  <c r="MV49" i="12"/>
  <c r="MV50" i="12"/>
  <c r="MV51" i="12"/>
  <c r="MV52" i="12"/>
  <c r="MV53" i="12"/>
  <c r="MV54" i="12"/>
  <c r="MV55" i="12"/>
  <c r="MV56" i="12"/>
  <c r="MV57" i="12"/>
  <c r="MV58" i="12"/>
  <c r="MV59" i="12"/>
  <c r="MV60" i="12"/>
  <c r="MV61" i="12"/>
  <c r="MV62" i="12"/>
  <c r="MV63" i="12"/>
  <c r="MV64" i="12"/>
  <c r="MV65" i="12"/>
  <c r="MV66" i="12"/>
  <c r="MV67" i="12"/>
  <c r="MV40" i="12"/>
  <c r="MV42" i="12"/>
  <c r="MV41" i="12"/>
  <c r="MV38" i="12"/>
  <c r="MV39" i="12"/>
  <c r="MV36" i="12"/>
  <c r="MV37" i="12"/>
  <c r="MV33" i="12"/>
  <c r="MV34" i="12"/>
  <c r="MV35" i="12"/>
  <c r="MV31" i="12"/>
  <c r="MV32" i="12"/>
  <c r="MV29" i="12"/>
  <c r="MV30" i="12"/>
  <c r="MV24" i="12"/>
  <c r="MV25" i="12"/>
  <c r="MV26" i="12"/>
  <c r="MV27" i="12"/>
  <c r="MV28" i="12"/>
  <c r="MV18" i="12"/>
  <c r="MV19" i="12"/>
  <c r="MV20" i="12"/>
  <c r="MV21" i="12"/>
  <c r="MV22" i="12"/>
  <c r="MV23" i="12"/>
  <c r="MV4" i="12"/>
  <c r="MV5" i="12"/>
  <c r="MV6" i="12"/>
  <c r="MV7" i="12"/>
  <c r="MV8" i="12"/>
  <c r="MV9" i="12"/>
  <c r="MV10" i="12"/>
  <c r="MV11" i="12"/>
  <c r="MV12" i="12"/>
  <c r="MV13" i="12"/>
  <c r="MV14" i="12"/>
  <c r="MV15" i="12"/>
  <c r="MV16" i="12"/>
  <c r="MV17" i="12"/>
  <c r="MW2" i="12"/>
  <c r="B362" i="19"/>
  <c r="C361" i="19"/>
  <c r="G361" i="19"/>
  <c r="H361" i="19" s="1"/>
  <c r="D361" i="19"/>
  <c r="MW68" i="12" l="1"/>
  <c r="MW69" i="12"/>
  <c r="MW70" i="12"/>
  <c r="MW71" i="12"/>
  <c r="MW72" i="12"/>
  <c r="MW73" i="12"/>
  <c r="MW74" i="12"/>
  <c r="MW75" i="12"/>
  <c r="MW76" i="12"/>
  <c r="MW77" i="12"/>
  <c r="MW78" i="12"/>
  <c r="MW43" i="12"/>
  <c r="MW44" i="12"/>
  <c r="MW45" i="12"/>
  <c r="MW46" i="12"/>
  <c r="MW47" i="12"/>
  <c r="MW48" i="12"/>
  <c r="MW49" i="12"/>
  <c r="MW50" i="12"/>
  <c r="MW51" i="12"/>
  <c r="MW52" i="12"/>
  <c r="MW53" i="12"/>
  <c r="MW54" i="12"/>
  <c r="MW55" i="12"/>
  <c r="MW56" i="12"/>
  <c r="MW57" i="12"/>
  <c r="MW58" i="12"/>
  <c r="MW59" i="12"/>
  <c r="MW60" i="12"/>
  <c r="MW61" i="12"/>
  <c r="MW62" i="12"/>
  <c r="MW63" i="12"/>
  <c r="MW64" i="12"/>
  <c r="MW65" i="12"/>
  <c r="MW66" i="12"/>
  <c r="MW67" i="12"/>
  <c r="MW40" i="12"/>
  <c r="MW42" i="12"/>
  <c r="MW41" i="12"/>
  <c r="MW38" i="12"/>
  <c r="MW39" i="12"/>
  <c r="MW36" i="12"/>
  <c r="MW37" i="12"/>
  <c r="MW33" i="12"/>
  <c r="MW34" i="12"/>
  <c r="MW35" i="12"/>
  <c r="MW31" i="12"/>
  <c r="MW32" i="12"/>
  <c r="MW29" i="12"/>
  <c r="MW30" i="12"/>
  <c r="MW24" i="12"/>
  <c r="MW25" i="12"/>
  <c r="MW26" i="12"/>
  <c r="MW27" i="12"/>
  <c r="MW28" i="12"/>
  <c r="MW18" i="12"/>
  <c r="MW19" i="12"/>
  <c r="MW20" i="12"/>
  <c r="MW21" i="12"/>
  <c r="MW22" i="12"/>
  <c r="MW23" i="12"/>
  <c r="MW4" i="12"/>
  <c r="MW5" i="12"/>
  <c r="MW6" i="12"/>
  <c r="MW7" i="12"/>
  <c r="MW8" i="12"/>
  <c r="MW9" i="12"/>
  <c r="MW10" i="12"/>
  <c r="MW11" i="12"/>
  <c r="MW12" i="12"/>
  <c r="MW13" i="12"/>
  <c r="MW14" i="12"/>
  <c r="MW15" i="12"/>
  <c r="MW16" i="12"/>
  <c r="MW17" i="12"/>
  <c r="MX2" i="12"/>
  <c r="B363" i="19"/>
  <c r="C362" i="19"/>
  <c r="G362" i="19"/>
  <c r="H362" i="19" s="1"/>
  <c r="D362" i="19"/>
  <c r="MX68" i="12" l="1"/>
  <c r="MX69" i="12"/>
  <c r="MX70" i="12"/>
  <c r="MX71" i="12"/>
  <c r="MX72" i="12"/>
  <c r="MX73" i="12"/>
  <c r="MX74" i="12"/>
  <c r="MX75" i="12"/>
  <c r="MX76" i="12"/>
  <c r="MX77" i="12"/>
  <c r="MX78" i="12"/>
  <c r="MX43" i="12"/>
  <c r="MX44" i="12"/>
  <c r="MX45" i="12"/>
  <c r="MX46" i="12"/>
  <c r="MX47" i="12"/>
  <c r="MX48" i="12"/>
  <c r="MX49" i="12"/>
  <c r="MX50" i="12"/>
  <c r="MX51" i="12"/>
  <c r="MX52" i="12"/>
  <c r="MX53" i="12"/>
  <c r="MX54" i="12"/>
  <c r="MX55" i="12"/>
  <c r="MX56" i="12"/>
  <c r="MX57" i="12"/>
  <c r="MX58" i="12"/>
  <c r="MX59" i="12"/>
  <c r="MX60" i="12"/>
  <c r="MX61" i="12"/>
  <c r="MX62" i="12"/>
  <c r="MX63" i="12"/>
  <c r="MX64" i="12"/>
  <c r="MX65" i="12"/>
  <c r="MX66" i="12"/>
  <c r="MX67" i="12"/>
  <c r="MX40" i="12"/>
  <c r="MX42" i="12"/>
  <c r="MX41" i="12"/>
  <c r="MX38" i="12"/>
  <c r="MX39" i="12"/>
  <c r="MX36" i="12"/>
  <c r="MX37" i="12"/>
  <c r="MX33" i="12"/>
  <c r="MX34" i="12"/>
  <c r="MX35" i="12"/>
  <c r="MX31" i="12"/>
  <c r="MX32" i="12"/>
  <c r="MX29" i="12"/>
  <c r="MX30" i="12"/>
  <c r="MX24" i="12"/>
  <c r="MX25" i="12"/>
  <c r="MX26" i="12"/>
  <c r="MX27" i="12"/>
  <c r="MX28" i="12"/>
  <c r="MX18" i="12"/>
  <c r="MX19" i="12"/>
  <c r="MX20" i="12"/>
  <c r="MX21" i="12"/>
  <c r="MX22" i="12"/>
  <c r="MX23" i="12"/>
  <c r="MX4" i="12"/>
  <c r="MX5" i="12"/>
  <c r="MX6" i="12"/>
  <c r="MX7" i="12"/>
  <c r="MX8" i="12"/>
  <c r="MX9" i="12"/>
  <c r="MX10" i="12"/>
  <c r="MX11" i="12"/>
  <c r="MX12" i="12"/>
  <c r="MX13" i="12"/>
  <c r="MX14" i="12"/>
  <c r="MX15" i="12"/>
  <c r="MX16" i="12"/>
  <c r="MX17" i="12"/>
  <c r="MY2" i="12"/>
  <c r="B364" i="19"/>
  <c r="D363" i="19"/>
  <c r="C363" i="19"/>
  <c r="G363" i="19"/>
  <c r="H363" i="19" s="1"/>
  <c r="MY68" i="12" l="1"/>
  <c r="MY69" i="12"/>
  <c r="MY70" i="12"/>
  <c r="MY71" i="12"/>
  <c r="MY72" i="12"/>
  <c r="MY73" i="12"/>
  <c r="MY74" i="12"/>
  <c r="MY75" i="12"/>
  <c r="MY76" i="12"/>
  <c r="MY77" i="12"/>
  <c r="MY78" i="12"/>
  <c r="MY43" i="12"/>
  <c r="MY44" i="12"/>
  <c r="MY45" i="12"/>
  <c r="MY46" i="12"/>
  <c r="MY47" i="12"/>
  <c r="MY48" i="12"/>
  <c r="MY49" i="12"/>
  <c r="MY50" i="12"/>
  <c r="MY51" i="12"/>
  <c r="MY52" i="12"/>
  <c r="MY53" i="12"/>
  <c r="MY54" i="12"/>
  <c r="MY55" i="12"/>
  <c r="MY56" i="12"/>
  <c r="MY57" i="12"/>
  <c r="MY58" i="12"/>
  <c r="MY59" i="12"/>
  <c r="MY60" i="12"/>
  <c r="MY61" i="12"/>
  <c r="MY62" i="12"/>
  <c r="MY63" i="12"/>
  <c r="MY64" i="12"/>
  <c r="MY65" i="12"/>
  <c r="MY66" i="12"/>
  <c r="MY67" i="12"/>
  <c r="MY40" i="12"/>
  <c r="MY42" i="12"/>
  <c r="MY41" i="12"/>
  <c r="MY38" i="12"/>
  <c r="MY39" i="12"/>
  <c r="MY36" i="12"/>
  <c r="MY37" i="12"/>
  <c r="MY33" i="12"/>
  <c r="MY34" i="12"/>
  <c r="MY35" i="12"/>
  <c r="MY31" i="12"/>
  <c r="MY32" i="12"/>
  <c r="MY29" i="12"/>
  <c r="MY30" i="12"/>
  <c r="MY24" i="12"/>
  <c r="MY25" i="12"/>
  <c r="MY26" i="12"/>
  <c r="MY27" i="12"/>
  <c r="MY28" i="12"/>
  <c r="MY18" i="12"/>
  <c r="MY19" i="12"/>
  <c r="MY20" i="12"/>
  <c r="MY21" i="12"/>
  <c r="MY22" i="12"/>
  <c r="MY23" i="12"/>
  <c r="MY4" i="12"/>
  <c r="MY5" i="12"/>
  <c r="MY6" i="12"/>
  <c r="MY7" i="12"/>
  <c r="MY8" i="12"/>
  <c r="MY9" i="12"/>
  <c r="MY10" i="12"/>
  <c r="MY11" i="12"/>
  <c r="MY12" i="12"/>
  <c r="MY13" i="12"/>
  <c r="MY14" i="12"/>
  <c r="MY15" i="12"/>
  <c r="MY16" i="12"/>
  <c r="MY17" i="12"/>
  <c r="MZ2" i="12"/>
  <c r="B365" i="19"/>
  <c r="D364" i="19"/>
  <c r="C364" i="19"/>
  <c r="G364" i="19"/>
  <c r="H364" i="19" s="1"/>
  <c r="MZ68" i="12" l="1"/>
  <c r="MZ69" i="12"/>
  <c r="MZ70" i="12"/>
  <c r="MZ71" i="12"/>
  <c r="MZ72" i="12"/>
  <c r="MZ73" i="12"/>
  <c r="MZ74" i="12"/>
  <c r="MZ75" i="12"/>
  <c r="MZ76" i="12"/>
  <c r="MZ77" i="12"/>
  <c r="MZ78" i="12"/>
  <c r="MZ43" i="12"/>
  <c r="MZ44" i="12"/>
  <c r="MZ45" i="12"/>
  <c r="MZ46" i="12"/>
  <c r="MZ47" i="12"/>
  <c r="MZ48" i="12"/>
  <c r="MZ49" i="12"/>
  <c r="MZ50" i="12"/>
  <c r="MZ51" i="12"/>
  <c r="MZ52" i="12"/>
  <c r="MZ53" i="12"/>
  <c r="MZ54" i="12"/>
  <c r="MZ55" i="12"/>
  <c r="MZ56" i="12"/>
  <c r="MZ57" i="12"/>
  <c r="MZ58" i="12"/>
  <c r="MZ59" i="12"/>
  <c r="MZ60" i="12"/>
  <c r="MZ61" i="12"/>
  <c r="MZ62" i="12"/>
  <c r="MZ63" i="12"/>
  <c r="MZ64" i="12"/>
  <c r="MZ65" i="12"/>
  <c r="MZ66" i="12"/>
  <c r="MZ67" i="12"/>
  <c r="MZ40" i="12"/>
  <c r="MZ42" i="12"/>
  <c r="MZ41" i="12"/>
  <c r="MZ38" i="12"/>
  <c r="MZ39" i="12"/>
  <c r="MZ36" i="12"/>
  <c r="MZ37" i="12"/>
  <c r="MZ33" i="12"/>
  <c r="MZ34" i="12"/>
  <c r="MZ35" i="12"/>
  <c r="MZ31" i="12"/>
  <c r="MZ32" i="12"/>
  <c r="MZ29" i="12"/>
  <c r="MZ30" i="12"/>
  <c r="MZ24" i="12"/>
  <c r="MZ25" i="12"/>
  <c r="MZ26" i="12"/>
  <c r="MZ27" i="12"/>
  <c r="MZ28" i="12"/>
  <c r="MZ18" i="12"/>
  <c r="MZ19" i="12"/>
  <c r="MZ20" i="12"/>
  <c r="MZ21" i="12"/>
  <c r="MZ22" i="12"/>
  <c r="MZ23" i="12"/>
  <c r="MZ4" i="12"/>
  <c r="MZ5" i="12"/>
  <c r="MZ6" i="12"/>
  <c r="MZ7" i="12"/>
  <c r="MZ8" i="12"/>
  <c r="MZ9" i="12"/>
  <c r="MZ10" i="12"/>
  <c r="MZ11" i="12"/>
  <c r="MZ12" i="12"/>
  <c r="MZ13" i="12"/>
  <c r="MZ14" i="12"/>
  <c r="MZ15" i="12"/>
  <c r="MZ16" i="12"/>
  <c r="MZ17" i="12"/>
  <c r="NA2" i="12"/>
  <c r="B366" i="19"/>
  <c r="C365" i="19"/>
  <c r="G365" i="19"/>
  <c r="H365" i="19" s="1"/>
  <c r="D365" i="19"/>
  <c r="NA68" i="12" l="1"/>
  <c r="NA69" i="12"/>
  <c r="NA70" i="12"/>
  <c r="NA71" i="12"/>
  <c r="NA72" i="12"/>
  <c r="NA73" i="12"/>
  <c r="NA74" i="12"/>
  <c r="NA75" i="12"/>
  <c r="NA76" i="12"/>
  <c r="NA77" i="12"/>
  <c r="NA78" i="12"/>
  <c r="NA43" i="12"/>
  <c r="NA44" i="12"/>
  <c r="NA45" i="12"/>
  <c r="NA46" i="12"/>
  <c r="NA47" i="12"/>
  <c r="NA48" i="12"/>
  <c r="NA49" i="12"/>
  <c r="NA50" i="12"/>
  <c r="NA51" i="12"/>
  <c r="NA52" i="12"/>
  <c r="NA53" i="12"/>
  <c r="NA54" i="12"/>
  <c r="NA55" i="12"/>
  <c r="NA56" i="12"/>
  <c r="NA57" i="12"/>
  <c r="NA58" i="12"/>
  <c r="NA59" i="12"/>
  <c r="NA60" i="12"/>
  <c r="NA61" i="12"/>
  <c r="NA62" i="12"/>
  <c r="NA63" i="12"/>
  <c r="NA64" i="12"/>
  <c r="NA65" i="12"/>
  <c r="NA66" i="12"/>
  <c r="NA67" i="12"/>
  <c r="NA40" i="12"/>
  <c r="NA42" i="12"/>
  <c r="NA41" i="12"/>
  <c r="NA38" i="12"/>
  <c r="NA39" i="12"/>
  <c r="NA36" i="12"/>
  <c r="NA37" i="12"/>
  <c r="NA33" i="12"/>
  <c r="NA34" i="12"/>
  <c r="NA35" i="12"/>
  <c r="NA31" i="12"/>
  <c r="NA32" i="12"/>
  <c r="NA29" i="12"/>
  <c r="NA30" i="12"/>
  <c r="NA24" i="12"/>
  <c r="NA25" i="12"/>
  <c r="NA26" i="12"/>
  <c r="NA27" i="12"/>
  <c r="NA28" i="12"/>
  <c r="NA18" i="12"/>
  <c r="NA19" i="12"/>
  <c r="NA20" i="12"/>
  <c r="NA21" i="12"/>
  <c r="NA22" i="12"/>
  <c r="NA23" i="12"/>
  <c r="NA4" i="12"/>
  <c r="NA5" i="12"/>
  <c r="NA6" i="12"/>
  <c r="NA7" i="12"/>
  <c r="NA8" i="12"/>
  <c r="NA9" i="12"/>
  <c r="NA10" i="12"/>
  <c r="NA11" i="12"/>
  <c r="NA12" i="12"/>
  <c r="NA13" i="12"/>
  <c r="NA14" i="12"/>
  <c r="NA15" i="12"/>
  <c r="NA16" i="12"/>
  <c r="NA17" i="12"/>
  <c r="NB2" i="12"/>
  <c r="C366" i="19"/>
  <c r="B367" i="19"/>
  <c r="G366" i="19"/>
  <c r="H366" i="19" s="1"/>
  <c r="D366" i="19"/>
  <c r="NB68" i="12" l="1"/>
  <c r="NB69" i="12"/>
  <c r="NB70" i="12"/>
  <c r="NB71" i="12"/>
  <c r="NB72" i="12"/>
  <c r="NB73" i="12"/>
  <c r="NB74" i="12"/>
  <c r="NB75" i="12"/>
  <c r="NB76" i="12"/>
  <c r="NB77" i="12"/>
  <c r="NB78" i="12"/>
  <c r="NB43" i="12"/>
  <c r="NB44" i="12"/>
  <c r="NB45" i="12"/>
  <c r="NB46" i="12"/>
  <c r="NB47" i="12"/>
  <c r="NB48" i="12"/>
  <c r="NB49" i="12"/>
  <c r="NB50" i="12"/>
  <c r="NB51" i="12"/>
  <c r="NB52" i="12"/>
  <c r="NB53" i="12"/>
  <c r="NB54" i="12"/>
  <c r="NB55" i="12"/>
  <c r="NB56" i="12"/>
  <c r="NB57" i="12"/>
  <c r="NB58" i="12"/>
  <c r="NB59" i="12"/>
  <c r="NB60" i="12"/>
  <c r="NB61" i="12"/>
  <c r="NB62" i="12"/>
  <c r="NB63" i="12"/>
  <c r="NB64" i="12"/>
  <c r="NB65" i="12"/>
  <c r="NB66" i="12"/>
  <c r="NB67" i="12"/>
  <c r="NB40" i="12"/>
  <c r="NB42" i="12"/>
  <c r="NB41" i="12"/>
  <c r="NB38" i="12"/>
  <c r="NB39" i="12"/>
  <c r="NB36" i="12"/>
  <c r="NB37" i="12"/>
  <c r="NB33" i="12"/>
  <c r="NB34" i="12"/>
  <c r="NB35" i="12"/>
  <c r="NB31" i="12"/>
  <c r="NB32" i="12"/>
  <c r="NB29" i="12"/>
  <c r="NB30" i="12"/>
  <c r="NB24" i="12"/>
  <c r="NB25" i="12"/>
  <c r="NB26" i="12"/>
  <c r="NB27" i="12"/>
  <c r="NB28" i="12"/>
  <c r="NB18" i="12"/>
  <c r="NB19" i="12"/>
  <c r="NB20" i="12"/>
  <c r="NB21" i="12"/>
  <c r="NB22" i="12"/>
  <c r="NB23" i="12"/>
  <c r="NB4" i="12"/>
  <c r="NB5" i="12"/>
  <c r="NB6" i="12"/>
  <c r="NB7" i="12"/>
  <c r="NB8" i="12"/>
  <c r="NB9" i="12"/>
  <c r="NB10" i="12"/>
  <c r="NB11" i="12"/>
  <c r="NB12" i="12"/>
  <c r="NB13" i="12"/>
  <c r="NB14" i="12"/>
  <c r="NB15" i="12"/>
  <c r="NB16" i="12"/>
  <c r="NB17" i="12"/>
  <c r="NC2" i="12"/>
  <c r="B368" i="19"/>
  <c r="D367" i="19"/>
  <c r="C367" i="19"/>
  <c r="G367" i="19"/>
  <c r="H367" i="19" s="1"/>
  <c r="NC68" i="12" l="1"/>
  <c r="NC69" i="12"/>
  <c r="NC70" i="12"/>
  <c r="NC71" i="12"/>
  <c r="NC72" i="12"/>
  <c r="NC73" i="12"/>
  <c r="NC74" i="12"/>
  <c r="NC75" i="12"/>
  <c r="NC76" i="12"/>
  <c r="NC77" i="12"/>
  <c r="NC78" i="12"/>
  <c r="NC43" i="12"/>
  <c r="NC44" i="12"/>
  <c r="NC45" i="12"/>
  <c r="NC46" i="12"/>
  <c r="NC47" i="12"/>
  <c r="NC48" i="12"/>
  <c r="NC49" i="12"/>
  <c r="NC50" i="12"/>
  <c r="NC51" i="12"/>
  <c r="NC52" i="12"/>
  <c r="NC53" i="12"/>
  <c r="NC54" i="12"/>
  <c r="NC55" i="12"/>
  <c r="NC56" i="12"/>
  <c r="NC57" i="12"/>
  <c r="NC58" i="12"/>
  <c r="NC59" i="12"/>
  <c r="NC60" i="12"/>
  <c r="NC61" i="12"/>
  <c r="NC62" i="12"/>
  <c r="NC63" i="12"/>
  <c r="NC64" i="12"/>
  <c r="NC65" i="12"/>
  <c r="NC66" i="12"/>
  <c r="NC67" i="12"/>
  <c r="NC40" i="12"/>
  <c r="NC42" i="12"/>
  <c r="NC41" i="12"/>
  <c r="NC38" i="12"/>
  <c r="NC39" i="12"/>
  <c r="NC36" i="12"/>
  <c r="NC37" i="12"/>
  <c r="NC33" i="12"/>
  <c r="NC34" i="12"/>
  <c r="NC35" i="12"/>
  <c r="NC31" i="12"/>
  <c r="NC32" i="12"/>
  <c r="NC29" i="12"/>
  <c r="NC30" i="12"/>
  <c r="NC24" i="12"/>
  <c r="NC25" i="12"/>
  <c r="NC26" i="12"/>
  <c r="NC27" i="12"/>
  <c r="NC28" i="12"/>
  <c r="NC18" i="12"/>
  <c r="NC19" i="12"/>
  <c r="NC20" i="12"/>
  <c r="NC21" i="12"/>
  <c r="NC22" i="12"/>
  <c r="NC23" i="12"/>
  <c r="NC4" i="12"/>
  <c r="NC5" i="12"/>
  <c r="NC6" i="12"/>
  <c r="NC7" i="12"/>
  <c r="NC8" i="12"/>
  <c r="NC9" i="12"/>
  <c r="NC10" i="12"/>
  <c r="NC11" i="12"/>
  <c r="NC12" i="12"/>
  <c r="NC13" i="12"/>
  <c r="NC14" i="12"/>
  <c r="NC15" i="12"/>
  <c r="NC16" i="12"/>
  <c r="NC17" i="12"/>
  <c r="ND2" i="12"/>
  <c r="B369" i="19"/>
  <c r="G368" i="19"/>
  <c r="H368" i="19" s="1"/>
  <c r="D368" i="19"/>
  <c r="C368" i="19"/>
  <c r="ND68" i="12" l="1"/>
  <c r="ND69" i="12"/>
  <c r="ND70" i="12"/>
  <c r="ND71" i="12"/>
  <c r="ND72" i="12"/>
  <c r="ND73" i="12"/>
  <c r="ND74" i="12"/>
  <c r="ND75" i="12"/>
  <c r="ND76" i="12"/>
  <c r="ND77" i="12"/>
  <c r="ND78" i="12"/>
  <c r="NE68" i="12"/>
  <c r="ND68" i="13" s="1"/>
  <c r="ND43" i="12"/>
  <c r="ND44" i="12"/>
  <c r="ND45" i="12"/>
  <c r="ND46" i="12"/>
  <c r="ND47" i="12"/>
  <c r="ND48" i="12"/>
  <c r="ND49" i="12"/>
  <c r="ND50" i="12"/>
  <c r="ND51" i="12"/>
  <c r="ND52" i="12"/>
  <c r="ND53" i="12"/>
  <c r="ND54" i="12"/>
  <c r="ND55" i="12"/>
  <c r="ND56" i="12"/>
  <c r="ND57" i="12"/>
  <c r="ND58" i="12"/>
  <c r="ND59" i="12"/>
  <c r="ND60" i="12"/>
  <c r="ND61" i="12"/>
  <c r="ND62" i="12"/>
  <c r="ND63" i="12"/>
  <c r="ND64" i="12"/>
  <c r="ND65" i="12"/>
  <c r="ND66" i="12"/>
  <c r="ND67" i="12"/>
  <c r="ND40" i="12"/>
  <c r="ND42" i="12"/>
  <c r="ND41" i="12"/>
  <c r="ND38" i="12"/>
  <c r="ND39" i="12"/>
  <c r="ND36" i="12"/>
  <c r="ND37" i="12"/>
  <c r="ND33" i="12"/>
  <c r="ND34" i="12"/>
  <c r="ND35" i="12"/>
  <c r="ND31" i="12"/>
  <c r="ND32" i="12"/>
  <c r="ND29" i="12"/>
  <c r="ND30" i="12"/>
  <c r="ND24" i="12"/>
  <c r="ND25" i="12"/>
  <c r="ND26" i="12"/>
  <c r="ND27" i="12"/>
  <c r="ND28" i="12"/>
  <c r="ND18" i="12"/>
  <c r="ND19" i="12"/>
  <c r="ND20" i="12"/>
  <c r="ND21" i="12"/>
  <c r="ND22" i="12"/>
  <c r="ND23" i="12"/>
  <c r="ND4" i="12"/>
  <c r="ND5" i="12"/>
  <c r="ND6" i="12"/>
  <c r="ND7" i="12"/>
  <c r="ND8" i="12"/>
  <c r="ND9" i="12"/>
  <c r="ND10" i="12"/>
  <c r="ND11" i="12"/>
  <c r="ND12" i="12"/>
  <c r="ND13" i="12"/>
  <c r="ND14" i="12"/>
  <c r="ND15" i="12"/>
  <c r="ND16" i="12"/>
  <c r="ND17" i="12"/>
  <c r="B370" i="19"/>
  <c r="G369" i="19"/>
  <c r="H369" i="19" s="1"/>
  <c r="D369" i="19"/>
  <c r="C369" i="19"/>
  <c r="NE69" i="12" l="1"/>
  <c r="NE78" i="12"/>
  <c r="NE70" i="12"/>
  <c r="NE77" i="12"/>
  <c r="NE76" i="12"/>
  <c r="NE75" i="12"/>
  <c r="ND75" i="13" s="1"/>
  <c r="NE74" i="12"/>
  <c r="NE71" i="12"/>
  <c r="NE73" i="12"/>
  <c r="NE72" i="12"/>
  <c r="KM68" i="13"/>
  <c r="T68" i="13"/>
  <c r="AC68" i="13"/>
  <c r="AN68" i="13"/>
  <c r="C68" i="13"/>
  <c r="AA68" i="13"/>
  <c r="V68" i="13"/>
  <c r="G68" i="13"/>
  <c r="S68" i="13"/>
  <c r="AJ68" i="13"/>
  <c r="AI68" i="13"/>
  <c r="AM68" i="13"/>
  <c r="X68" i="13"/>
  <c r="M68" i="13"/>
  <c r="R68" i="13"/>
  <c r="P68" i="13"/>
  <c r="O68" i="13"/>
  <c r="AG68" i="13"/>
  <c r="AK68" i="13"/>
  <c r="Q68" i="13"/>
  <c r="AD68" i="13"/>
  <c r="U68" i="13"/>
  <c r="Z68" i="13"/>
  <c r="Y68" i="13"/>
  <c r="I68" i="13"/>
  <c r="K68" i="13"/>
  <c r="L68" i="13"/>
  <c r="AB68" i="13"/>
  <c r="AE68" i="13"/>
  <c r="W68" i="13"/>
  <c r="AF68" i="13"/>
  <c r="F68" i="13"/>
  <c r="AL68" i="13"/>
  <c r="D68" i="13"/>
  <c r="H68" i="13"/>
  <c r="J68" i="13"/>
  <c r="E68" i="13"/>
  <c r="AH68" i="13"/>
  <c r="N68" i="13"/>
  <c r="AP68" i="13"/>
  <c r="AO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K68" i="13"/>
  <c r="BJ68" i="13"/>
  <c r="BL68" i="13"/>
  <c r="BN68" i="13"/>
  <c r="BM68" i="13"/>
  <c r="BO68" i="13"/>
  <c r="BP68" i="13"/>
  <c r="BQ68" i="13"/>
  <c r="BR68" i="13"/>
  <c r="BS68" i="13"/>
  <c r="BT68" i="13"/>
  <c r="BU68" i="13"/>
  <c r="BV68" i="13"/>
  <c r="BW68" i="13"/>
  <c r="BX68" i="13"/>
  <c r="BY68" i="13"/>
  <c r="BZ68" i="13"/>
  <c r="CA68" i="13"/>
  <c r="CB68" i="13"/>
  <c r="CC68" i="13"/>
  <c r="CD68" i="13"/>
  <c r="CE68" i="13"/>
  <c r="CF68" i="13"/>
  <c r="CG68" i="13"/>
  <c r="CH68" i="13"/>
  <c r="CI68" i="13"/>
  <c r="CJ68" i="13"/>
  <c r="CK68" i="13"/>
  <c r="CL68" i="13"/>
  <c r="CM68" i="13"/>
  <c r="CN68" i="13"/>
  <c r="CO68" i="13"/>
  <c r="CP68" i="13"/>
  <c r="CQ68" i="13"/>
  <c r="CR68" i="13"/>
  <c r="CS68" i="13"/>
  <c r="CT68" i="13"/>
  <c r="CU68" i="13"/>
  <c r="CV68" i="13"/>
  <c r="CW68" i="13"/>
  <c r="CX68" i="13"/>
  <c r="CY68" i="13"/>
  <c r="CZ68" i="13"/>
  <c r="DA68" i="13"/>
  <c r="DB68" i="13"/>
  <c r="DC68" i="13"/>
  <c r="DD68" i="13"/>
  <c r="DE68" i="13"/>
  <c r="DF68" i="13"/>
  <c r="DG68" i="13"/>
  <c r="DH68" i="13"/>
  <c r="DI68" i="13"/>
  <c r="DJ68" i="13"/>
  <c r="DK68" i="13"/>
  <c r="DL68" i="13"/>
  <c r="DM68" i="13"/>
  <c r="DN68" i="13"/>
  <c r="DO68" i="13"/>
  <c r="DP68" i="13"/>
  <c r="DQ68" i="13"/>
  <c r="DR68" i="13"/>
  <c r="DS68" i="13"/>
  <c r="DT68" i="13"/>
  <c r="DU68" i="13"/>
  <c r="DV68" i="13"/>
  <c r="DW68" i="13"/>
  <c r="DX68" i="13"/>
  <c r="DY68" i="13"/>
  <c r="DZ68" i="13"/>
  <c r="EA68" i="13"/>
  <c r="EB68" i="13"/>
  <c r="EC68" i="13"/>
  <c r="ED68" i="13"/>
  <c r="EE68" i="13"/>
  <c r="EF68" i="13"/>
  <c r="EG68" i="13"/>
  <c r="EH68" i="13"/>
  <c r="EI68" i="13"/>
  <c r="EJ68" i="13"/>
  <c r="EK68" i="13"/>
  <c r="EL68" i="13"/>
  <c r="EM68" i="13"/>
  <c r="EN68" i="13"/>
  <c r="EO68" i="13"/>
  <c r="EP68" i="13"/>
  <c r="EQ68" i="13"/>
  <c r="ER68" i="13"/>
  <c r="ES68" i="13"/>
  <c r="ET68" i="13"/>
  <c r="EU68" i="13"/>
  <c r="EV68" i="13"/>
  <c r="EW68" i="13"/>
  <c r="EX68" i="13"/>
  <c r="EY68" i="13"/>
  <c r="EZ68" i="13"/>
  <c r="FA68" i="13"/>
  <c r="FB68" i="13"/>
  <c r="FC68" i="13"/>
  <c r="FD68" i="13"/>
  <c r="FE68" i="13"/>
  <c r="FF68" i="13"/>
  <c r="FG68" i="13"/>
  <c r="FH68" i="13"/>
  <c r="FI68" i="13"/>
  <c r="FJ68" i="13"/>
  <c r="FK68" i="13"/>
  <c r="FL68" i="13"/>
  <c r="FM68" i="13"/>
  <c r="FN68" i="13"/>
  <c r="FO68" i="13"/>
  <c r="FP68" i="13"/>
  <c r="FQ68" i="13"/>
  <c r="FR68" i="13"/>
  <c r="FS68" i="13"/>
  <c r="FT68" i="13"/>
  <c r="FU68" i="13"/>
  <c r="FV68" i="13"/>
  <c r="FW68" i="13"/>
  <c r="FX68" i="13"/>
  <c r="FY68" i="13"/>
  <c r="FZ68" i="13"/>
  <c r="GA68" i="13"/>
  <c r="GB68" i="13"/>
  <c r="GC68" i="13"/>
  <c r="GD68" i="13"/>
  <c r="GE68" i="13"/>
  <c r="GF68" i="13"/>
  <c r="GG68" i="13"/>
  <c r="GH68" i="13"/>
  <c r="GI68" i="13"/>
  <c r="GJ68" i="13"/>
  <c r="GK68" i="13"/>
  <c r="GL68" i="13"/>
  <c r="GM68" i="13"/>
  <c r="GN68" i="13"/>
  <c r="GO68" i="13"/>
  <c r="GP68" i="13"/>
  <c r="GQ68" i="13"/>
  <c r="GR68" i="13"/>
  <c r="GS68" i="13"/>
  <c r="GT68" i="13"/>
  <c r="GU68" i="13"/>
  <c r="GV68" i="13"/>
  <c r="GW68" i="13"/>
  <c r="GX68" i="13"/>
  <c r="GY68" i="13"/>
  <c r="GZ68" i="13"/>
  <c r="HA68" i="13"/>
  <c r="HB68" i="13"/>
  <c r="HC68" i="13"/>
  <c r="HD68" i="13"/>
  <c r="HE68" i="13"/>
  <c r="HF68" i="13"/>
  <c r="HG68" i="13"/>
  <c r="HH68" i="13"/>
  <c r="HI68" i="13"/>
  <c r="HJ68" i="13"/>
  <c r="HK68" i="13"/>
  <c r="HL68" i="13"/>
  <c r="HM68" i="13"/>
  <c r="HN68" i="13"/>
  <c r="HO68" i="13"/>
  <c r="HP68" i="13"/>
  <c r="HQ68" i="13"/>
  <c r="HR68" i="13"/>
  <c r="HS68" i="13"/>
  <c r="HT68" i="13"/>
  <c r="HU68" i="13"/>
  <c r="HV68" i="13"/>
  <c r="HW68" i="13"/>
  <c r="HX68" i="13"/>
  <c r="HY68" i="13"/>
  <c r="HZ68" i="13"/>
  <c r="IA68" i="13"/>
  <c r="IB68" i="13"/>
  <c r="IC68" i="13"/>
  <c r="ID68" i="13"/>
  <c r="IE68" i="13"/>
  <c r="IF68" i="13"/>
  <c r="IG68" i="13"/>
  <c r="IH68" i="13"/>
  <c r="II68" i="13"/>
  <c r="IJ68" i="13"/>
  <c r="IK68" i="13"/>
  <c r="IL68" i="13"/>
  <c r="IM68" i="13"/>
  <c r="IN68" i="13"/>
  <c r="IO68" i="13"/>
  <c r="IP68" i="13"/>
  <c r="IQ68" i="13"/>
  <c r="IR68" i="13"/>
  <c r="IS68" i="13"/>
  <c r="IT68" i="13"/>
  <c r="IU68" i="13"/>
  <c r="IV68" i="13"/>
  <c r="IW68" i="13"/>
  <c r="IX68" i="13"/>
  <c r="IY68" i="13"/>
  <c r="IZ68" i="13"/>
  <c r="JA68" i="13"/>
  <c r="JB68" i="13"/>
  <c r="JC68" i="13"/>
  <c r="JD68" i="13"/>
  <c r="JE68" i="13"/>
  <c r="JF68" i="13"/>
  <c r="JG68" i="13"/>
  <c r="JH68" i="13"/>
  <c r="JI68" i="13"/>
  <c r="JJ68" i="13"/>
  <c r="JK68" i="13"/>
  <c r="JL68" i="13"/>
  <c r="JM68" i="13"/>
  <c r="JN68" i="13"/>
  <c r="JO68" i="13"/>
  <c r="JP68" i="13"/>
  <c r="JQ68" i="13"/>
  <c r="JR68" i="13"/>
  <c r="JS68" i="13"/>
  <c r="JT68" i="13"/>
  <c r="JU68" i="13"/>
  <c r="JV68" i="13"/>
  <c r="JW68" i="13"/>
  <c r="JX68" i="13"/>
  <c r="JY68" i="13"/>
  <c r="JZ68" i="13"/>
  <c r="KA68" i="13"/>
  <c r="KB68" i="13"/>
  <c r="KC68" i="13"/>
  <c r="KD68" i="13"/>
  <c r="KE68" i="13"/>
  <c r="KF68" i="13"/>
  <c r="KG68" i="13"/>
  <c r="KH68" i="13"/>
  <c r="KI68" i="13"/>
  <c r="KJ68" i="13"/>
  <c r="KK68" i="13"/>
  <c r="KL68" i="13"/>
  <c r="KN68" i="13"/>
  <c r="KO68" i="13"/>
  <c r="KP68" i="13"/>
  <c r="KQ68" i="13"/>
  <c r="KR68" i="13"/>
  <c r="KS68" i="13"/>
  <c r="KT68" i="13"/>
  <c r="KU68" i="13"/>
  <c r="KV68" i="13"/>
  <c r="KW68" i="13"/>
  <c r="KX68" i="13"/>
  <c r="KY68" i="13"/>
  <c r="KZ68" i="13"/>
  <c r="LA68" i="13"/>
  <c r="LB68" i="13"/>
  <c r="LC68" i="13"/>
  <c r="LD68" i="13"/>
  <c r="LE68" i="13"/>
  <c r="LF68" i="13"/>
  <c r="LG68" i="13"/>
  <c r="LH68" i="13"/>
  <c r="LI68" i="13"/>
  <c r="LJ68" i="13"/>
  <c r="LK68" i="13"/>
  <c r="LL68" i="13"/>
  <c r="LM68" i="13"/>
  <c r="LN68" i="13"/>
  <c r="LO68" i="13"/>
  <c r="LP68" i="13"/>
  <c r="LQ68" i="13"/>
  <c r="LR68" i="13"/>
  <c r="LS68" i="13"/>
  <c r="LT68" i="13"/>
  <c r="LU68" i="13"/>
  <c r="LV68" i="13"/>
  <c r="LW68" i="13"/>
  <c r="LX68" i="13"/>
  <c r="LY68" i="13"/>
  <c r="LZ68" i="13"/>
  <c r="MA68" i="13"/>
  <c r="MB68" i="13"/>
  <c r="MC68" i="13"/>
  <c r="MD68" i="13"/>
  <c r="ME68" i="13"/>
  <c r="MF68" i="13"/>
  <c r="MG68" i="13"/>
  <c r="MH68" i="13"/>
  <c r="MI68" i="13"/>
  <c r="MJ68" i="13"/>
  <c r="MK68" i="13"/>
  <c r="ML68" i="13"/>
  <c r="MM68" i="13"/>
  <c r="MN68" i="13"/>
  <c r="MO68" i="13"/>
  <c r="MP68" i="13"/>
  <c r="MQ68" i="13"/>
  <c r="MR68" i="13"/>
  <c r="MS68" i="13"/>
  <c r="MT68" i="13"/>
  <c r="MU68" i="13"/>
  <c r="MV68" i="13"/>
  <c r="MW68" i="13"/>
  <c r="MX68" i="13"/>
  <c r="MY68" i="13"/>
  <c r="MZ68" i="13"/>
  <c r="NA68" i="13"/>
  <c r="NB68" i="13"/>
  <c r="NC68" i="13"/>
  <c r="NE67" i="12"/>
  <c r="NE59" i="12"/>
  <c r="IV59" i="13" s="1"/>
  <c r="NE51" i="12"/>
  <c r="IV51" i="13" s="1"/>
  <c r="NE43" i="12"/>
  <c r="IV43" i="13" s="1"/>
  <c r="NE66" i="12"/>
  <c r="IV66" i="13" s="1"/>
  <c r="NE62" i="12"/>
  <c r="IV62" i="13" s="1"/>
  <c r="NE58" i="12"/>
  <c r="IV58" i="13" s="1"/>
  <c r="NE54" i="12"/>
  <c r="IV54" i="13" s="1"/>
  <c r="NE50" i="12"/>
  <c r="IV50" i="13" s="1"/>
  <c r="NE46" i="12"/>
  <c r="IV46" i="13" s="1"/>
  <c r="NE63" i="12"/>
  <c r="IV63" i="13" s="1"/>
  <c r="NE55" i="12"/>
  <c r="IV55" i="13" s="1"/>
  <c r="NE47" i="12"/>
  <c r="IV47" i="13" s="1"/>
  <c r="NE65" i="12"/>
  <c r="IV65" i="13" s="1"/>
  <c r="NE61" i="12"/>
  <c r="IV61" i="13" s="1"/>
  <c r="NE57" i="12"/>
  <c r="IV57" i="13" s="1"/>
  <c r="NE53" i="12"/>
  <c r="IV53" i="13" s="1"/>
  <c r="NE49" i="12"/>
  <c r="IV49" i="13" s="1"/>
  <c r="NE45" i="12"/>
  <c r="IV45" i="13" s="1"/>
  <c r="NE64" i="12"/>
  <c r="IV64" i="13" s="1"/>
  <c r="NE60" i="12"/>
  <c r="IV60" i="13" s="1"/>
  <c r="NE56" i="12"/>
  <c r="IV56" i="13" s="1"/>
  <c r="NE52" i="12"/>
  <c r="IV52" i="13" s="1"/>
  <c r="NE48" i="12"/>
  <c r="NE44" i="12"/>
  <c r="IV44" i="13" s="1"/>
  <c r="NE36" i="12"/>
  <c r="NE4" i="12"/>
  <c r="NE7" i="12"/>
  <c r="NE6" i="12"/>
  <c r="NE5" i="12"/>
  <c r="NE29" i="12"/>
  <c r="NE41" i="12"/>
  <c r="IV41" i="13" s="1"/>
  <c r="NE42" i="12"/>
  <c r="IV42" i="13" s="1"/>
  <c r="NE40" i="12"/>
  <c r="IV40" i="13" s="1"/>
  <c r="NE39" i="12"/>
  <c r="NE38" i="12"/>
  <c r="NE37" i="12"/>
  <c r="NE35" i="12"/>
  <c r="NE34" i="12"/>
  <c r="IV34" i="13" s="1"/>
  <c r="NE33" i="12"/>
  <c r="IV33" i="13" s="1"/>
  <c r="NE32" i="12"/>
  <c r="IV32" i="13" s="1"/>
  <c r="NE31" i="12"/>
  <c r="NE30" i="12"/>
  <c r="IV30" i="13" s="1"/>
  <c r="NE26" i="12"/>
  <c r="NE27" i="12"/>
  <c r="IV27" i="13" s="1"/>
  <c r="NE25" i="12"/>
  <c r="IV25" i="13" s="1"/>
  <c r="NE28" i="12"/>
  <c r="NE24" i="12"/>
  <c r="NE23" i="12"/>
  <c r="IV23" i="13" s="1"/>
  <c r="NE22" i="12"/>
  <c r="IV22" i="13" s="1"/>
  <c r="NE21" i="12"/>
  <c r="NE20" i="12"/>
  <c r="NE19" i="12"/>
  <c r="IV19" i="13" s="1"/>
  <c r="NE18" i="12"/>
  <c r="IV18" i="13" s="1"/>
  <c r="NE11" i="12"/>
  <c r="IV11" i="13" s="1"/>
  <c r="NE17" i="12"/>
  <c r="IV17" i="13" s="1"/>
  <c r="NE16" i="12"/>
  <c r="IV16" i="13" s="1"/>
  <c r="NE15" i="12"/>
  <c r="IV15" i="13" s="1"/>
  <c r="NE14" i="12"/>
  <c r="NE10" i="12"/>
  <c r="NE13" i="12"/>
  <c r="NE12" i="12"/>
  <c r="IV12" i="13" s="1"/>
  <c r="NE9" i="12"/>
  <c r="IV9" i="13" s="1"/>
  <c r="NE8" i="12"/>
  <c r="IV8" i="13" s="1"/>
  <c r="B371" i="19"/>
  <c r="C370" i="19"/>
  <c r="G370" i="19"/>
  <c r="H370" i="19" s="1"/>
  <c r="D370" i="19"/>
  <c r="JG76" i="13" l="1"/>
  <c r="AV76" i="13"/>
  <c r="W76" i="13"/>
  <c r="V76" i="13"/>
  <c r="AD76" i="13"/>
  <c r="P76" i="13"/>
  <c r="Y76" i="13"/>
  <c r="AI76" i="13"/>
  <c r="M76" i="13"/>
  <c r="T76" i="13"/>
  <c r="AQ76" i="13"/>
  <c r="Q76" i="13"/>
  <c r="AE76" i="13"/>
  <c r="C76" i="13"/>
  <c r="H76" i="13"/>
  <c r="D76" i="13"/>
  <c r="AP76" i="13"/>
  <c r="AR76" i="13"/>
  <c r="AS76" i="13"/>
  <c r="AA76" i="13"/>
  <c r="AM76" i="13"/>
  <c r="S76" i="13"/>
  <c r="O76" i="13"/>
  <c r="AF76" i="13"/>
  <c r="AC76" i="13"/>
  <c r="AO76" i="13"/>
  <c r="AL76" i="13"/>
  <c r="U76" i="13"/>
  <c r="AB76" i="13"/>
  <c r="I76" i="13"/>
  <c r="E76" i="13"/>
  <c r="N76" i="13"/>
  <c r="G76" i="13"/>
  <c r="AH76" i="13"/>
  <c r="R76" i="13"/>
  <c r="AJ76" i="13"/>
  <c r="Z76" i="13"/>
  <c r="AU76" i="13"/>
  <c r="AK76" i="13"/>
  <c r="X76" i="13"/>
  <c r="AG76" i="13"/>
  <c r="K76" i="13"/>
  <c r="F76" i="13"/>
  <c r="J76" i="13"/>
  <c r="L76" i="13"/>
  <c r="AT76" i="13"/>
  <c r="AN76" i="13"/>
  <c r="AW76" i="13"/>
  <c r="AX76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BK76" i="13"/>
  <c r="BL76" i="13"/>
  <c r="BM76" i="13"/>
  <c r="BN76" i="13"/>
  <c r="BO76" i="13"/>
  <c r="BP76" i="13"/>
  <c r="BQ76" i="13"/>
  <c r="BR76" i="13"/>
  <c r="BS76" i="13"/>
  <c r="BT76" i="13"/>
  <c r="BU76" i="13"/>
  <c r="BV76" i="13"/>
  <c r="BW76" i="13"/>
  <c r="BX76" i="13"/>
  <c r="BY76" i="13"/>
  <c r="BZ76" i="13"/>
  <c r="CA76" i="13"/>
  <c r="CB76" i="13"/>
  <c r="CC76" i="13"/>
  <c r="CD76" i="13"/>
  <c r="CE76" i="13"/>
  <c r="CF76" i="13"/>
  <c r="CG76" i="13"/>
  <c r="CH76" i="13"/>
  <c r="CI76" i="13"/>
  <c r="CJ76" i="13"/>
  <c r="CK76" i="13"/>
  <c r="CL76" i="13"/>
  <c r="CM76" i="13"/>
  <c r="CN76" i="13"/>
  <c r="CO76" i="13"/>
  <c r="CP76" i="13"/>
  <c r="CQ76" i="13"/>
  <c r="CR76" i="13"/>
  <c r="CS76" i="13"/>
  <c r="CT76" i="13"/>
  <c r="CU76" i="13"/>
  <c r="CV76" i="13"/>
  <c r="CW76" i="13"/>
  <c r="CX76" i="13"/>
  <c r="CY76" i="13"/>
  <c r="CZ76" i="13"/>
  <c r="DA76" i="13"/>
  <c r="DB76" i="13"/>
  <c r="DC76" i="13"/>
  <c r="DD76" i="13"/>
  <c r="DE76" i="13"/>
  <c r="DF76" i="13"/>
  <c r="DG76" i="13"/>
  <c r="DH76" i="13"/>
  <c r="DI76" i="13"/>
  <c r="DJ76" i="13"/>
  <c r="DK76" i="13"/>
  <c r="DL76" i="13"/>
  <c r="DM76" i="13"/>
  <c r="DN76" i="13"/>
  <c r="DO76" i="13"/>
  <c r="DP76" i="13"/>
  <c r="DQ76" i="13"/>
  <c r="DR76" i="13"/>
  <c r="DS76" i="13"/>
  <c r="DT76" i="13"/>
  <c r="DU76" i="13"/>
  <c r="DV76" i="13"/>
  <c r="DW76" i="13"/>
  <c r="DX76" i="13"/>
  <c r="DY76" i="13"/>
  <c r="DZ76" i="13"/>
  <c r="EA76" i="13"/>
  <c r="EB76" i="13"/>
  <c r="EC76" i="13"/>
  <c r="ED76" i="13"/>
  <c r="EE76" i="13"/>
  <c r="EF76" i="13"/>
  <c r="EG76" i="13"/>
  <c r="EH76" i="13"/>
  <c r="EI76" i="13"/>
  <c r="EJ76" i="13"/>
  <c r="EK76" i="13"/>
  <c r="EL76" i="13"/>
  <c r="EM76" i="13"/>
  <c r="EN76" i="13"/>
  <c r="EO76" i="13"/>
  <c r="EP76" i="13"/>
  <c r="EQ76" i="13"/>
  <c r="ER76" i="13"/>
  <c r="ES76" i="13"/>
  <c r="ET76" i="13"/>
  <c r="EU76" i="13"/>
  <c r="EV76" i="13"/>
  <c r="EW76" i="13"/>
  <c r="EX76" i="13"/>
  <c r="EY76" i="13"/>
  <c r="EZ76" i="13"/>
  <c r="FA76" i="13"/>
  <c r="FB76" i="13"/>
  <c r="FC76" i="13"/>
  <c r="FD76" i="13"/>
  <c r="FE76" i="13"/>
  <c r="FF76" i="13"/>
  <c r="FG76" i="13"/>
  <c r="FH76" i="13"/>
  <c r="FI76" i="13"/>
  <c r="FJ76" i="13"/>
  <c r="FK76" i="13"/>
  <c r="FL76" i="13"/>
  <c r="FM76" i="13"/>
  <c r="FN76" i="13"/>
  <c r="FO76" i="13"/>
  <c r="FP76" i="13"/>
  <c r="FQ76" i="13"/>
  <c r="FR76" i="13"/>
  <c r="FS76" i="13"/>
  <c r="FT76" i="13"/>
  <c r="FU76" i="13"/>
  <c r="FV76" i="13"/>
  <c r="FW76" i="13"/>
  <c r="FX76" i="13"/>
  <c r="FY76" i="13"/>
  <c r="FZ76" i="13"/>
  <c r="GA76" i="13"/>
  <c r="GB76" i="13"/>
  <c r="GC76" i="13"/>
  <c r="GD76" i="13"/>
  <c r="GE76" i="13"/>
  <c r="GF76" i="13"/>
  <c r="GG76" i="13"/>
  <c r="GH76" i="13"/>
  <c r="GI76" i="13"/>
  <c r="GJ76" i="13"/>
  <c r="GK76" i="13"/>
  <c r="GL76" i="13"/>
  <c r="GM76" i="13"/>
  <c r="GN76" i="13"/>
  <c r="GO76" i="13"/>
  <c r="GP76" i="13"/>
  <c r="GQ76" i="13"/>
  <c r="GR76" i="13"/>
  <c r="GS76" i="13"/>
  <c r="GT76" i="13"/>
  <c r="GU76" i="13"/>
  <c r="GV76" i="13"/>
  <c r="GW76" i="13"/>
  <c r="GX76" i="13"/>
  <c r="GY76" i="13"/>
  <c r="GZ76" i="13"/>
  <c r="HA76" i="13"/>
  <c r="HB76" i="13"/>
  <c r="HC76" i="13"/>
  <c r="HD76" i="13"/>
  <c r="HE76" i="13"/>
  <c r="HF76" i="13"/>
  <c r="HG76" i="13"/>
  <c r="HH76" i="13"/>
  <c r="HI76" i="13"/>
  <c r="HJ76" i="13"/>
  <c r="HK76" i="13"/>
  <c r="HL76" i="13"/>
  <c r="HM76" i="13"/>
  <c r="HN76" i="13"/>
  <c r="HO76" i="13"/>
  <c r="HP76" i="13"/>
  <c r="HQ76" i="13"/>
  <c r="HR76" i="13"/>
  <c r="HS76" i="13"/>
  <c r="HT76" i="13"/>
  <c r="HU76" i="13"/>
  <c r="HV76" i="13"/>
  <c r="HW76" i="13"/>
  <c r="HX76" i="13"/>
  <c r="HY76" i="13"/>
  <c r="HZ76" i="13"/>
  <c r="IA76" i="13"/>
  <c r="IB76" i="13"/>
  <c r="IC76" i="13"/>
  <c r="ID76" i="13"/>
  <c r="IE76" i="13"/>
  <c r="IF76" i="13"/>
  <c r="IG76" i="13"/>
  <c r="IH76" i="13"/>
  <c r="II76" i="13"/>
  <c r="IJ76" i="13"/>
  <c r="IK76" i="13"/>
  <c r="IL76" i="13"/>
  <c r="IM76" i="13"/>
  <c r="IN76" i="13"/>
  <c r="IO76" i="13"/>
  <c r="IP76" i="13"/>
  <c r="IQ76" i="13"/>
  <c r="IR76" i="13"/>
  <c r="IS76" i="13"/>
  <c r="IT76" i="13"/>
  <c r="IU76" i="13"/>
  <c r="IV76" i="13"/>
  <c r="IW76" i="13"/>
  <c r="IX76" i="13"/>
  <c r="IY76" i="13"/>
  <c r="IZ76" i="13"/>
  <c r="JA76" i="13"/>
  <c r="JB76" i="13"/>
  <c r="JC76" i="13"/>
  <c r="JD76" i="13"/>
  <c r="JE76" i="13"/>
  <c r="JF76" i="13"/>
  <c r="JH76" i="13"/>
  <c r="JI76" i="13"/>
  <c r="JJ76" i="13"/>
  <c r="JK76" i="13"/>
  <c r="JL76" i="13"/>
  <c r="JM76" i="13"/>
  <c r="JN76" i="13"/>
  <c r="JO76" i="13"/>
  <c r="JP76" i="13"/>
  <c r="JQ76" i="13"/>
  <c r="JR76" i="13"/>
  <c r="JS76" i="13"/>
  <c r="JT76" i="13"/>
  <c r="JU76" i="13"/>
  <c r="JV76" i="13"/>
  <c r="JW76" i="13"/>
  <c r="JX76" i="13"/>
  <c r="JY76" i="13"/>
  <c r="JZ76" i="13"/>
  <c r="KA76" i="13"/>
  <c r="KB76" i="13"/>
  <c r="KC76" i="13"/>
  <c r="KD76" i="13"/>
  <c r="KE76" i="13"/>
  <c r="KF76" i="13"/>
  <c r="KG76" i="13"/>
  <c r="KH76" i="13"/>
  <c r="KI76" i="13"/>
  <c r="KJ76" i="13"/>
  <c r="KK76" i="13"/>
  <c r="KL76" i="13"/>
  <c r="KM76" i="13"/>
  <c r="KN76" i="13"/>
  <c r="KO76" i="13"/>
  <c r="KP76" i="13"/>
  <c r="KQ76" i="13"/>
  <c r="KR76" i="13"/>
  <c r="KS76" i="13"/>
  <c r="KT76" i="13"/>
  <c r="KU76" i="13"/>
  <c r="KV76" i="13"/>
  <c r="KW76" i="13"/>
  <c r="KX76" i="13"/>
  <c r="KY76" i="13"/>
  <c r="KZ76" i="13"/>
  <c r="LA76" i="13"/>
  <c r="LB76" i="13"/>
  <c r="LC76" i="13"/>
  <c r="LD76" i="13"/>
  <c r="LE76" i="13"/>
  <c r="LF76" i="13"/>
  <c r="LG76" i="13"/>
  <c r="LH76" i="13"/>
  <c r="LI76" i="13"/>
  <c r="LJ76" i="13"/>
  <c r="LK76" i="13"/>
  <c r="LL76" i="13"/>
  <c r="LM76" i="13"/>
  <c r="LN76" i="13"/>
  <c r="LO76" i="13"/>
  <c r="LP76" i="13"/>
  <c r="LQ76" i="13"/>
  <c r="LR76" i="13"/>
  <c r="LS76" i="13"/>
  <c r="LT76" i="13"/>
  <c r="LU76" i="13"/>
  <c r="LV76" i="13"/>
  <c r="LW76" i="13"/>
  <c r="LX76" i="13"/>
  <c r="LY76" i="13"/>
  <c r="LZ76" i="13"/>
  <c r="MA76" i="13"/>
  <c r="MB76" i="13"/>
  <c r="MC76" i="13"/>
  <c r="MD76" i="13"/>
  <c r="ME76" i="13"/>
  <c r="MF76" i="13"/>
  <c r="MG76" i="13"/>
  <c r="MH76" i="13"/>
  <c r="MI76" i="13"/>
  <c r="MJ76" i="13"/>
  <c r="MK76" i="13"/>
  <c r="ML76" i="13"/>
  <c r="MM76" i="13"/>
  <c r="MN76" i="13"/>
  <c r="MO76" i="13"/>
  <c r="MP76" i="13"/>
  <c r="MQ76" i="13"/>
  <c r="MR76" i="13"/>
  <c r="MS76" i="13"/>
  <c r="MT76" i="13"/>
  <c r="MU76" i="13"/>
  <c r="MV76" i="13"/>
  <c r="MW76" i="13"/>
  <c r="MX76" i="13"/>
  <c r="MY76" i="13"/>
  <c r="MZ76" i="13"/>
  <c r="NA76" i="13"/>
  <c r="NB76" i="13"/>
  <c r="NC76" i="13"/>
  <c r="AU75" i="13"/>
  <c r="M75" i="13"/>
  <c r="AO75" i="13"/>
  <c r="Z75" i="13"/>
  <c r="W75" i="13"/>
  <c r="S75" i="13"/>
  <c r="AH75" i="13"/>
  <c r="U75" i="13"/>
  <c r="J75" i="13"/>
  <c r="P75" i="13"/>
  <c r="AC75" i="13"/>
  <c r="AK75" i="13"/>
  <c r="AL75" i="13"/>
  <c r="AI75" i="13"/>
  <c r="L75" i="13"/>
  <c r="AF75" i="13"/>
  <c r="AS75" i="13"/>
  <c r="I75" i="13"/>
  <c r="AD75" i="13"/>
  <c r="F75" i="13"/>
  <c r="AG75" i="13"/>
  <c r="AN75" i="13"/>
  <c r="O75" i="13"/>
  <c r="R75" i="13"/>
  <c r="T75" i="13"/>
  <c r="AP75" i="13"/>
  <c r="AQ75" i="13"/>
  <c r="G75" i="13"/>
  <c r="H75" i="13"/>
  <c r="AJ75" i="13"/>
  <c r="D75" i="13"/>
  <c r="Q75" i="13"/>
  <c r="V75" i="13"/>
  <c r="AE75" i="13"/>
  <c r="Y75" i="13"/>
  <c r="K75" i="13"/>
  <c r="AB75" i="13"/>
  <c r="C75" i="13"/>
  <c r="AR75" i="13"/>
  <c r="AT75" i="13"/>
  <c r="E75" i="13"/>
  <c r="N75" i="13"/>
  <c r="AM75" i="13"/>
  <c r="AA75" i="13"/>
  <c r="X75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CF75" i="13"/>
  <c r="CG75" i="13"/>
  <c r="CH75" i="13"/>
  <c r="CI75" i="13"/>
  <c r="CJ75" i="13"/>
  <c r="CK75" i="13"/>
  <c r="CL75" i="13"/>
  <c r="CM75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DA75" i="13"/>
  <c r="DB75" i="13"/>
  <c r="DC75" i="13"/>
  <c r="DD75" i="13"/>
  <c r="DE75" i="13"/>
  <c r="DF75" i="13"/>
  <c r="DG75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ED75" i="13"/>
  <c r="EE75" i="13"/>
  <c r="EF75" i="13"/>
  <c r="EG75" i="13"/>
  <c r="EH75" i="13"/>
  <c r="EI75" i="13"/>
  <c r="EJ75" i="13"/>
  <c r="EK75" i="13"/>
  <c r="EL75" i="13"/>
  <c r="EM75" i="13"/>
  <c r="EN75" i="13"/>
  <c r="EO75" i="13"/>
  <c r="EP75" i="13"/>
  <c r="EQ75" i="13"/>
  <c r="ER75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GW75" i="13"/>
  <c r="GX75" i="13"/>
  <c r="GY75" i="13"/>
  <c r="GZ75" i="13"/>
  <c r="HA75" i="13"/>
  <c r="HB75" i="13"/>
  <c r="HC75" i="13"/>
  <c r="HD75" i="13"/>
  <c r="HE75" i="13"/>
  <c r="HF75" i="13"/>
  <c r="HG75" i="13"/>
  <c r="HH75" i="13"/>
  <c r="HI75" i="13"/>
  <c r="HJ75" i="13"/>
  <c r="HK75" i="13"/>
  <c r="HL75" i="13"/>
  <c r="HM75" i="13"/>
  <c r="HN75" i="13"/>
  <c r="HO75" i="13"/>
  <c r="HP75" i="13"/>
  <c r="HQ75" i="13"/>
  <c r="HR75" i="13"/>
  <c r="HS75" i="13"/>
  <c r="HT75" i="13"/>
  <c r="HU75" i="13"/>
  <c r="HV75" i="13"/>
  <c r="HW75" i="13"/>
  <c r="HX75" i="13"/>
  <c r="HY75" i="13"/>
  <c r="HZ75" i="13"/>
  <c r="IA75" i="13"/>
  <c r="IB75" i="13"/>
  <c r="IC75" i="13"/>
  <c r="ID75" i="13"/>
  <c r="IE75" i="13"/>
  <c r="IF75" i="13"/>
  <c r="IG75" i="13"/>
  <c r="IH75" i="13"/>
  <c r="II75" i="13"/>
  <c r="IJ75" i="13"/>
  <c r="IK75" i="13"/>
  <c r="IL75" i="13"/>
  <c r="IM75" i="13"/>
  <c r="IN75" i="13"/>
  <c r="IO75" i="13"/>
  <c r="IP75" i="13"/>
  <c r="IQ75" i="13"/>
  <c r="IR75" i="13"/>
  <c r="IS75" i="13"/>
  <c r="IT75" i="13"/>
  <c r="IU75" i="13"/>
  <c r="IV75" i="13"/>
  <c r="IW75" i="13"/>
  <c r="IX75" i="13"/>
  <c r="IY75" i="13"/>
  <c r="IZ75" i="13"/>
  <c r="JA75" i="13"/>
  <c r="JB75" i="13"/>
  <c r="JC75" i="13"/>
  <c r="JD75" i="13"/>
  <c r="JE75" i="13"/>
  <c r="JF75" i="13"/>
  <c r="JG75" i="13"/>
  <c r="JH75" i="13"/>
  <c r="JI75" i="13"/>
  <c r="JJ75" i="13"/>
  <c r="JK75" i="13"/>
  <c r="JL75" i="13"/>
  <c r="JM75" i="13"/>
  <c r="JN75" i="13"/>
  <c r="JO75" i="13"/>
  <c r="JP75" i="13"/>
  <c r="JQ75" i="13"/>
  <c r="JR75" i="13"/>
  <c r="JS75" i="13"/>
  <c r="JT75" i="13"/>
  <c r="JU75" i="13"/>
  <c r="JV75" i="13"/>
  <c r="JW75" i="13"/>
  <c r="JX75" i="13"/>
  <c r="JY75" i="13"/>
  <c r="JZ75" i="13"/>
  <c r="KA75" i="13"/>
  <c r="KB75" i="13"/>
  <c r="KC75" i="13"/>
  <c r="KD75" i="13"/>
  <c r="KE75" i="13"/>
  <c r="KF75" i="13"/>
  <c r="KG75" i="13"/>
  <c r="KH75" i="13"/>
  <c r="KI75" i="13"/>
  <c r="KJ75" i="13"/>
  <c r="KK75" i="13"/>
  <c r="KL75" i="13"/>
  <c r="KM75" i="13"/>
  <c r="KN75" i="13"/>
  <c r="KO75" i="13"/>
  <c r="KP75" i="13"/>
  <c r="KQ75" i="13"/>
  <c r="KR75" i="13"/>
  <c r="KS75" i="13"/>
  <c r="KT75" i="13"/>
  <c r="KU75" i="13"/>
  <c r="KV75" i="13"/>
  <c r="KW75" i="13"/>
  <c r="KX75" i="13"/>
  <c r="KY75" i="13"/>
  <c r="KZ75" i="13"/>
  <c r="LA75" i="13"/>
  <c r="LB75" i="13"/>
  <c r="LC75" i="13"/>
  <c r="LD75" i="13"/>
  <c r="LE75" i="13"/>
  <c r="LF75" i="13"/>
  <c r="LG75" i="13"/>
  <c r="LH75" i="13"/>
  <c r="LI75" i="13"/>
  <c r="LJ75" i="13"/>
  <c r="LK75" i="13"/>
  <c r="LL75" i="13"/>
  <c r="LM75" i="13"/>
  <c r="LN75" i="13"/>
  <c r="LO75" i="13"/>
  <c r="LP75" i="13"/>
  <c r="LQ75" i="13"/>
  <c r="LR75" i="13"/>
  <c r="LS75" i="13"/>
  <c r="LT75" i="13"/>
  <c r="LU75" i="13"/>
  <c r="LV75" i="13"/>
  <c r="LW75" i="13"/>
  <c r="LX75" i="13"/>
  <c r="LY75" i="13"/>
  <c r="LZ75" i="13"/>
  <c r="MA75" i="13"/>
  <c r="MB75" i="13"/>
  <c r="MC75" i="13"/>
  <c r="MD75" i="13"/>
  <c r="ME75" i="13"/>
  <c r="MF75" i="13"/>
  <c r="MG75" i="13"/>
  <c r="MH75" i="13"/>
  <c r="MI75" i="13"/>
  <c r="MJ75" i="13"/>
  <c r="MK75" i="13"/>
  <c r="ML75" i="13"/>
  <c r="MM75" i="13"/>
  <c r="MN75" i="13"/>
  <c r="MO75" i="13"/>
  <c r="MP75" i="13"/>
  <c r="MQ75" i="13"/>
  <c r="MR75" i="13"/>
  <c r="MS75" i="13"/>
  <c r="MT75" i="13"/>
  <c r="MU75" i="13"/>
  <c r="MV75" i="13"/>
  <c r="MW75" i="13"/>
  <c r="MX75" i="13"/>
  <c r="MY75" i="13"/>
  <c r="MZ75" i="13"/>
  <c r="NA75" i="13"/>
  <c r="NB75" i="13"/>
  <c r="NC75" i="13"/>
  <c r="ND76" i="13"/>
  <c r="JE72" i="13"/>
  <c r="C72" i="13"/>
  <c r="AJ72" i="13"/>
  <c r="Y72" i="13"/>
  <c r="AE72" i="13"/>
  <c r="H72" i="13"/>
  <c r="AC72" i="13"/>
  <c r="N72" i="13"/>
  <c r="L72" i="13"/>
  <c r="Q72" i="13"/>
  <c r="AN72" i="13"/>
  <c r="G72" i="13"/>
  <c r="Z72" i="13"/>
  <c r="R72" i="13"/>
  <c r="AD72" i="13"/>
  <c r="AF72" i="13"/>
  <c r="AH72" i="13"/>
  <c r="J72" i="13"/>
  <c r="AA72" i="13"/>
  <c r="AP72" i="13"/>
  <c r="D72" i="13"/>
  <c r="AI72" i="13"/>
  <c r="X72" i="13"/>
  <c r="O72" i="13"/>
  <c r="U72" i="13"/>
  <c r="AB72" i="13"/>
  <c r="K72" i="13"/>
  <c r="S72" i="13"/>
  <c r="T72" i="13"/>
  <c r="E72" i="13"/>
  <c r="AM72" i="13"/>
  <c r="I72" i="13"/>
  <c r="AK72" i="13"/>
  <c r="V72" i="13"/>
  <c r="W72" i="13"/>
  <c r="AO72" i="13"/>
  <c r="AL72" i="13"/>
  <c r="P72" i="13"/>
  <c r="AG72" i="13"/>
  <c r="AQ72" i="13"/>
  <c r="F72" i="13"/>
  <c r="M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Y72" i="13"/>
  <c r="BZ72" i="13"/>
  <c r="CA72" i="13"/>
  <c r="CB72" i="13"/>
  <c r="CC72" i="13"/>
  <c r="CD72" i="13"/>
  <c r="CE72" i="13"/>
  <c r="CF72" i="13"/>
  <c r="CG72" i="13"/>
  <c r="CH72" i="13"/>
  <c r="CI72" i="13"/>
  <c r="CJ72" i="13"/>
  <c r="CK72" i="13"/>
  <c r="CL72" i="13"/>
  <c r="CM72" i="13"/>
  <c r="CN72" i="13"/>
  <c r="CO72" i="13"/>
  <c r="CP72" i="13"/>
  <c r="CQ72" i="13"/>
  <c r="CR72" i="13"/>
  <c r="CS72" i="13"/>
  <c r="CT72" i="13"/>
  <c r="CU72" i="13"/>
  <c r="CV72" i="13"/>
  <c r="CW72" i="13"/>
  <c r="CX72" i="13"/>
  <c r="CY72" i="13"/>
  <c r="CZ72" i="13"/>
  <c r="DA72" i="13"/>
  <c r="DB72" i="13"/>
  <c r="DC72" i="13"/>
  <c r="DD72" i="13"/>
  <c r="DE72" i="13"/>
  <c r="DF72" i="13"/>
  <c r="DG72" i="13"/>
  <c r="DH72" i="13"/>
  <c r="DI72" i="13"/>
  <c r="DJ72" i="13"/>
  <c r="DK72" i="13"/>
  <c r="DL72" i="13"/>
  <c r="DM72" i="13"/>
  <c r="DN72" i="13"/>
  <c r="DO72" i="13"/>
  <c r="DP72" i="13"/>
  <c r="DQ72" i="13"/>
  <c r="DR72" i="13"/>
  <c r="DS72" i="13"/>
  <c r="DT72" i="13"/>
  <c r="DU72" i="13"/>
  <c r="DV72" i="13"/>
  <c r="DW72" i="13"/>
  <c r="DX72" i="13"/>
  <c r="DY72" i="13"/>
  <c r="DZ72" i="13"/>
  <c r="EA72" i="13"/>
  <c r="EB72" i="13"/>
  <c r="EC72" i="13"/>
  <c r="ED72" i="13"/>
  <c r="EE72" i="13"/>
  <c r="EF72" i="13"/>
  <c r="EG72" i="13"/>
  <c r="EH72" i="13"/>
  <c r="EI72" i="13"/>
  <c r="EJ72" i="13"/>
  <c r="EK72" i="13"/>
  <c r="EL72" i="13"/>
  <c r="EM72" i="13"/>
  <c r="EN72" i="13"/>
  <c r="EO72" i="13"/>
  <c r="EP72" i="13"/>
  <c r="EQ72" i="13"/>
  <c r="ER72" i="13"/>
  <c r="ES72" i="13"/>
  <c r="ET72" i="13"/>
  <c r="EU72" i="13"/>
  <c r="EV72" i="13"/>
  <c r="EW72" i="13"/>
  <c r="EX72" i="13"/>
  <c r="EY72" i="13"/>
  <c r="EZ72" i="13"/>
  <c r="FA72" i="13"/>
  <c r="FB72" i="13"/>
  <c r="FC72" i="13"/>
  <c r="FD72" i="13"/>
  <c r="FE72" i="13"/>
  <c r="FF72" i="13"/>
  <c r="FG72" i="13"/>
  <c r="FH72" i="13"/>
  <c r="FI72" i="13"/>
  <c r="FJ72" i="13"/>
  <c r="FK72" i="13"/>
  <c r="FL72" i="13"/>
  <c r="FM72" i="13"/>
  <c r="FN72" i="13"/>
  <c r="FO72" i="13"/>
  <c r="FP72" i="13"/>
  <c r="FQ72" i="13"/>
  <c r="FR72" i="13"/>
  <c r="FS72" i="13"/>
  <c r="FT72" i="13"/>
  <c r="FU72" i="13"/>
  <c r="FV72" i="13"/>
  <c r="FW72" i="13"/>
  <c r="FX72" i="13"/>
  <c r="FY72" i="13"/>
  <c r="FZ72" i="13"/>
  <c r="GA72" i="13"/>
  <c r="GB72" i="13"/>
  <c r="GC72" i="13"/>
  <c r="GD72" i="13"/>
  <c r="GE72" i="13"/>
  <c r="GF72" i="13"/>
  <c r="GG72" i="13"/>
  <c r="GH72" i="13"/>
  <c r="GI72" i="13"/>
  <c r="GJ72" i="13"/>
  <c r="GK72" i="13"/>
  <c r="GL72" i="13"/>
  <c r="GM72" i="13"/>
  <c r="GN72" i="13"/>
  <c r="GO72" i="13"/>
  <c r="GP72" i="13"/>
  <c r="GQ72" i="13"/>
  <c r="GR72" i="13"/>
  <c r="GS72" i="13"/>
  <c r="GT72" i="13"/>
  <c r="GU72" i="13"/>
  <c r="GV72" i="13"/>
  <c r="GW72" i="13"/>
  <c r="GX72" i="13"/>
  <c r="GY72" i="13"/>
  <c r="GZ72" i="13"/>
  <c r="HA72" i="13"/>
  <c r="HB72" i="13"/>
  <c r="HC72" i="13"/>
  <c r="HD72" i="13"/>
  <c r="HE72" i="13"/>
  <c r="HF72" i="13"/>
  <c r="HG72" i="13"/>
  <c r="HH72" i="13"/>
  <c r="HI72" i="13"/>
  <c r="HJ72" i="13"/>
  <c r="HK72" i="13"/>
  <c r="HL72" i="13"/>
  <c r="HM72" i="13"/>
  <c r="HN72" i="13"/>
  <c r="HO72" i="13"/>
  <c r="HP72" i="13"/>
  <c r="HQ72" i="13"/>
  <c r="HR72" i="13"/>
  <c r="HS72" i="13"/>
  <c r="HT72" i="13"/>
  <c r="HU72" i="13"/>
  <c r="HV72" i="13"/>
  <c r="HW72" i="13"/>
  <c r="HX72" i="13"/>
  <c r="HY72" i="13"/>
  <c r="HZ72" i="13"/>
  <c r="IA72" i="13"/>
  <c r="IB72" i="13"/>
  <c r="IC72" i="13"/>
  <c r="ID72" i="13"/>
  <c r="IE72" i="13"/>
  <c r="IF72" i="13"/>
  <c r="IG72" i="13"/>
  <c r="IH72" i="13"/>
  <c r="II72" i="13"/>
  <c r="IJ72" i="13"/>
  <c r="IK72" i="13"/>
  <c r="IL72" i="13"/>
  <c r="IM72" i="13"/>
  <c r="IN72" i="13"/>
  <c r="IO72" i="13"/>
  <c r="IP72" i="13"/>
  <c r="IQ72" i="13"/>
  <c r="IR72" i="13"/>
  <c r="IS72" i="13"/>
  <c r="IT72" i="13"/>
  <c r="IU72" i="13"/>
  <c r="IV72" i="13"/>
  <c r="IW72" i="13"/>
  <c r="IX72" i="13"/>
  <c r="IY72" i="13"/>
  <c r="IZ72" i="13"/>
  <c r="JA72" i="13"/>
  <c r="JB72" i="13"/>
  <c r="JC72" i="13"/>
  <c r="JD72" i="13"/>
  <c r="JF72" i="13"/>
  <c r="JG72" i="13"/>
  <c r="JH72" i="13"/>
  <c r="JI72" i="13"/>
  <c r="JJ72" i="13"/>
  <c r="JK72" i="13"/>
  <c r="JL72" i="13"/>
  <c r="JM72" i="13"/>
  <c r="JN72" i="13"/>
  <c r="JO72" i="13"/>
  <c r="JP72" i="13"/>
  <c r="JQ72" i="13"/>
  <c r="JR72" i="13"/>
  <c r="JS72" i="13"/>
  <c r="JT72" i="13"/>
  <c r="JU72" i="13"/>
  <c r="JV72" i="13"/>
  <c r="JW72" i="13"/>
  <c r="JX72" i="13"/>
  <c r="JY72" i="13"/>
  <c r="JZ72" i="13"/>
  <c r="KA72" i="13"/>
  <c r="KB72" i="13"/>
  <c r="KC72" i="13"/>
  <c r="KD72" i="13"/>
  <c r="KE72" i="13"/>
  <c r="KF72" i="13"/>
  <c r="KG72" i="13"/>
  <c r="KH72" i="13"/>
  <c r="KI72" i="13"/>
  <c r="KJ72" i="13"/>
  <c r="KK72" i="13"/>
  <c r="KL72" i="13"/>
  <c r="KM72" i="13"/>
  <c r="KN72" i="13"/>
  <c r="KO72" i="13"/>
  <c r="KP72" i="13"/>
  <c r="KQ72" i="13"/>
  <c r="KR72" i="13"/>
  <c r="KS72" i="13"/>
  <c r="KT72" i="13"/>
  <c r="KU72" i="13"/>
  <c r="KV72" i="13"/>
  <c r="KW72" i="13"/>
  <c r="KX72" i="13"/>
  <c r="KY72" i="13"/>
  <c r="KZ72" i="13"/>
  <c r="LA72" i="13"/>
  <c r="LB72" i="13"/>
  <c r="LC72" i="13"/>
  <c r="LD72" i="13"/>
  <c r="LE72" i="13"/>
  <c r="LF72" i="13"/>
  <c r="LG72" i="13"/>
  <c r="LH72" i="13"/>
  <c r="LI72" i="13"/>
  <c r="LJ72" i="13"/>
  <c r="LK72" i="13"/>
  <c r="LL72" i="13"/>
  <c r="LM72" i="13"/>
  <c r="LN72" i="13"/>
  <c r="LO72" i="13"/>
  <c r="LP72" i="13"/>
  <c r="LQ72" i="13"/>
  <c r="LR72" i="13"/>
  <c r="LS72" i="13"/>
  <c r="LT72" i="13"/>
  <c r="LU72" i="13"/>
  <c r="LV72" i="13"/>
  <c r="LW72" i="13"/>
  <c r="LX72" i="13"/>
  <c r="LY72" i="13"/>
  <c r="LZ72" i="13"/>
  <c r="MA72" i="13"/>
  <c r="MB72" i="13"/>
  <c r="MC72" i="13"/>
  <c r="MD72" i="13"/>
  <c r="ME72" i="13"/>
  <c r="MF72" i="13"/>
  <c r="MG72" i="13"/>
  <c r="MH72" i="13"/>
  <c r="MI72" i="13"/>
  <c r="MJ72" i="13"/>
  <c r="MK72" i="13"/>
  <c r="ML72" i="13"/>
  <c r="MM72" i="13"/>
  <c r="MN72" i="13"/>
  <c r="MO72" i="13"/>
  <c r="MP72" i="13"/>
  <c r="MQ72" i="13"/>
  <c r="MR72" i="13"/>
  <c r="MS72" i="13"/>
  <c r="MT72" i="13"/>
  <c r="MU72" i="13"/>
  <c r="MV72" i="13"/>
  <c r="MW72" i="13"/>
  <c r="MX72" i="13"/>
  <c r="MY72" i="13"/>
  <c r="MZ72" i="13"/>
  <c r="NA72" i="13"/>
  <c r="NB72" i="13"/>
  <c r="NC72" i="13"/>
  <c r="JG77" i="13"/>
  <c r="AA77" i="13"/>
  <c r="AI77" i="13"/>
  <c r="V77" i="13"/>
  <c r="D77" i="13"/>
  <c r="AO77" i="13"/>
  <c r="AQ77" i="13"/>
  <c r="AM77" i="13"/>
  <c r="R77" i="13"/>
  <c r="T77" i="13"/>
  <c r="AH77" i="13"/>
  <c r="O77" i="13"/>
  <c r="P77" i="13"/>
  <c r="S77" i="13"/>
  <c r="F77" i="13"/>
  <c r="G77" i="13"/>
  <c r="Z77" i="13"/>
  <c r="Q77" i="13"/>
  <c r="K77" i="13"/>
  <c r="AC77" i="13"/>
  <c r="X77" i="13"/>
  <c r="AT77" i="13"/>
  <c r="Y77" i="13"/>
  <c r="U77" i="13"/>
  <c r="J77" i="13"/>
  <c r="AP77" i="13"/>
  <c r="AU77" i="13"/>
  <c r="AG77" i="13"/>
  <c r="N77" i="13"/>
  <c r="AL77" i="13"/>
  <c r="AS77" i="13"/>
  <c r="AD77" i="13"/>
  <c r="AF77" i="13"/>
  <c r="C77" i="13"/>
  <c r="L77" i="13"/>
  <c r="AE77" i="13"/>
  <c r="AR77" i="13"/>
  <c r="AN77" i="13"/>
  <c r="E77" i="13"/>
  <c r="AK77" i="13"/>
  <c r="M77" i="13"/>
  <c r="H77" i="13"/>
  <c r="AB77" i="13"/>
  <c r="I77" i="13"/>
  <c r="W77" i="13"/>
  <c r="AJ77" i="13"/>
  <c r="AV77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BK77" i="13"/>
  <c r="BL77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Y77" i="13"/>
  <c r="BZ77" i="13"/>
  <c r="CA77" i="13"/>
  <c r="CB77" i="13"/>
  <c r="CC77" i="13"/>
  <c r="CD77" i="13"/>
  <c r="CE77" i="13"/>
  <c r="CF77" i="13"/>
  <c r="CG77" i="13"/>
  <c r="CH77" i="13"/>
  <c r="CI77" i="13"/>
  <c r="CJ77" i="13"/>
  <c r="CK77" i="13"/>
  <c r="CL77" i="13"/>
  <c r="CM77" i="13"/>
  <c r="CN77" i="13"/>
  <c r="CO77" i="13"/>
  <c r="CP77" i="13"/>
  <c r="CQ77" i="13"/>
  <c r="CR77" i="13"/>
  <c r="CS77" i="13"/>
  <c r="CT77" i="13"/>
  <c r="CU77" i="13"/>
  <c r="CV77" i="13"/>
  <c r="CW77" i="13"/>
  <c r="CX77" i="13"/>
  <c r="CY77" i="13"/>
  <c r="CZ77" i="13"/>
  <c r="DA77" i="13"/>
  <c r="DB77" i="13"/>
  <c r="DC77" i="13"/>
  <c r="DD77" i="13"/>
  <c r="DE77" i="13"/>
  <c r="DF77" i="13"/>
  <c r="DG77" i="13"/>
  <c r="DH77" i="13"/>
  <c r="DI77" i="13"/>
  <c r="DJ77" i="13"/>
  <c r="DK77" i="13"/>
  <c r="DL77" i="13"/>
  <c r="DM77" i="13"/>
  <c r="DN77" i="13"/>
  <c r="DO77" i="13"/>
  <c r="DP77" i="13"/>
  <c r="DQ77" i="13"/>
  <c r="DR77" i="13"/>
  <c r="DS77" i="13"/>
  <c r="DT77" i="13"/>
  <c r="DU77" i="13"/>
  <c r="DV77" i="13"/>
  <c r="DW77" i="13"/>
  <c r="DX77" i="13"/>
  <c r="DY77" i="13"/>
  <c r="DZ77" i="13"/>
  <c r="EA77" i="13"/>
  <c r="EB77" i="13"/>
  <c r="EC77" i="13"/>
  <c r="ED77" i="13"/>
  <c r="EE77" i="13"/>
  <c r="EF77" i="13"/>
  <c r="EG77" i="13"/>
  <c r="EH77" i="13"/>
  <c r="EI77" i="13"/>
  <c r="EJ77" i="13"/>
  <c r="EK77" i="13"/>
  <c r="EL77" i="13"/>
  <c r="EM77" i="13"/>
  <c r="EN77" i="13"/>
  <c r="EO77" i="13"/>
  <c r="EP77" i="13"/>
  <c r="EQ77" i="13"/>
  <c r="ER77" i="13"/>
  <c r="ES77" i="13"/>
  <c r="ET77" i="13"/>
  <c r="EU77" i="13"/>
  <c r="EV77" i="13"/>
  <c r="EW77" i="13"/>
  <c r="EX77" i="13"/>
  <c r="EY77" i="13"/>
  <c r="EZ77" i="13"/>
  <c r="FA77" i="13"/>
  <c r="FB77" i="13"/>
  <c r="FC77" i="13"/>
  <c r="FD77" i="13"/>
  <c r="FE77" i="13"/>
  <c r="FF77" i="13"/>
  <c r="FG77" i="13"/>
  <c r="FH77" i="13"/>
  <c r="FI77" i="13"/>
  <c r="FJ77" i="13"/>
  <c r="FK77" i="13"/>
  <c r="FL77" i="13"/>
  <c r="FM77" i="13"/>
  <c r="FN77" i="13"/>
  <c r="FO77" i="13"/>
  <c r="FP77" i="13"/>
  <c r="FQ77" i="13"/>
  <c r="FR77" i="13"/>
  <c r="FS77" i="13"/>
  <c r="FT77" i="13"/>
  <c r="FU77" i="13"/>
  <c r="FV77" i="13"/>
  <c r="FW77" i="13"/>
  <c r="FX77" i="13"/>
  <c r="FY77" i="13"/>
  <c r="FZ77" i="13"/>
  <c r="GA77" i="13"/>
  <c r="GB77" i="13"/>
  <c r="GC77" i="13"/>
  <c r="GD77" i="13"/>
  <c r="GE77" i="13"/>
  <c r="GF77" i="13"/>
  <c r="GG77" i="13"/>
  <c r="GH77" i="13"/>
  <c r="GI77" i="13"/>
  <c r="GJ77" i="13"/>
  <c r="GK77" i="13"/>
  <c r="GL77" i="13"/>
  <c r="GM77" i="13"/>
  <c r="GN77" i="13"/>
  <c r="GO77" i="13"/>
  <c r="GP77" i="13"/>
  <c r="GQ77" i="13"/>
  <c r="GR77" i="13"/>
  <c r="GS77" i="13"/>
  <c r="GT77" i="13"/>
  <c r="GU77" i="13"/>
  <c r="GV77" i="13"/>
  <c r="GW77" i="13"/>
  <c r="GX77" i="13"/>
  <c r="GY77" i="13"/>
  <c r="GZ77" i="13"/>
  <c r="HA77" i="13"/>
  <c r="HB77" i="13"/>
  <c r="HC77" i="13"/>
  <c r="HD77" i="13"/>
  <c r="HE77" i="13"/>
  <c r="HF77" i="13"/>
  <c r="HG77" i="13"/>
  <c r="HH77" i="13"/>
  <c r="HI77" i="13"/>
  <c r="HJ77" i="13"/>
  <c r="HK77" i="13"/>
  <c r="HL77" i="13"/>
  <c r="HM77" i="13"/>
  <c r="HN77" i="13"/>
  <c r="HO77" i="13"/>
  <c r="HP77" i="13"/>
  <c r="HQ77" i="13"/>
  <c r="HR77" i="13"/>
  <c r="HS77" i="13"/>
  <c r="HT77" i="13"/>
  <c r="HU77" i="13"/>
  <c r="HV77" i="13"/>
  <c r="HW77" i="13"/>
  <c r="HX77" i="13"/>
  <c r="HY77" i="13"/>
  <c r="HZ77" i="13"/>
  <c r="IA77" i="13"/>
  <c r="IB77" i="13"/>
  <c r="IC77" i="13"/>
  <c r="ID77" i="13"/>
  <c r="IE77" i="13"/>
  <c r="IF77" i="13"/>
  <c r="IG77" i="13"/>
  <c r="IH77" i="13"/>
  <c r="II77" i="13"/>
  <c r="IJ77" i="13"/>
  <c r="IK77" i="13"/>
  <c r="IL77" i="13"/>
  <c r="IM77" i="13"/>
  <c r="IN77" i="13"/>
  <c r="IO77" i="13"/>
  <c r="IP77" i="13"/>
  <c r="IQ77" i="13"/>
  <c r="IR77" i="13"/>
  <c r="IS77" i="13"/>
  <c r="IT77" i="13"/>
  <c r="IU77" i="13"/>
  <c r="IV77" i="13"/>
  <c r="IW77" i="13"/>
  <c r="IX77" i="13"/>
  <c r="IY77" i="13"/>
  <c r="IZ77" i="13"/>
  <c r="JA77" i="13"/>
  <c r="JB77" i="13"/>
  <c r="JC77" i="13"/>
  <c r="JD77" i="13"/>
  <c r="JE77" i="13"/>
  <c r="JF77" i="13"/>
  <c r="JH77" i="13"/>
  <c r="JI77" i="13"/>
  <c r="JJ77" i="13"/>
  <c r="JK77" i="13"/>
  <c r="JL77" i="13"/>
  <c r="JM77" i="13"/>
  <c r="JN77" i="13"/>
  <c r="JO77" i="13"/>
  <c r="JP77" i="13"/>
  <c r="JQ77" i="13"/>
  <c r="JR77" i="13"/>
  <c r="JS77" i="13"/>
  <c r="JT77" i="13"/>
  <c r="JU77" i="13"/>
  <c r="JV77" i="13"/>
  <c r="JW77" i="13"/>
  <c r="JX77" i="13"/>
  <c r="JY77" i="13"/>
  <c r="JZ77" i="13"/>
  <c r="KA77" i="13"/>
  <c r="KB77" i="13"/>
  <c r="KC77" i="13"/>
  <c r="KD77" i="13"/>
  <c r="KE77" i="13"/>
  <c r="KF77" i="13"/>
  <c r="KG77" i="13"/>
  <c r="KH77" i="13"/>
  <c r="KI77" i="13"/>
  <c r="KJ77" i="13"/>
  <c r="KK77" i="13"/>
  <c r="KL77" i="13"/>
  <c r="KM77" i="13"/>
  <c r="KN77" i="13"/>
  <c r="KO77" i="13"/>
  <c r="KP77" i="13"/>
  <c r="KQ77" i="13"/>
  <c r="KR77" i="13"/>
  <c r="KS77" i="13"/>
  <c r="KT77" i="13"/>
  <c r="KU77" i="13"/>
  <c r="KV77" i="13"/>
  <c r="KW77" i="13"/>
  <c r="KX77" i="13"/>
  <c r="KY77" i="13"/>
  <c r="KZ77" i="13"/>
  <c r="LA77" i="13"/>
  <c r="LB77" i="13"/>
  <c r="LC77" i="13"/>
  <c r="LD77" i="13"/>
  <c r="LE77" i="13"/>
  <c r="LF77" i="13"/>
  <c r="LG77" i="13"/>
  <c r="LH77" i="13"/>
  <c r="LI77" i="13"/>
  <c r="LJ77" i="13"/>
  <c r="LK77" i="13"/>
  <c r="LL77" i="13"/>
  <c r="LM77" i="13"/>
  <c r="LN77" i="13"/>
  <c r="LO77" i="13"/>
  <c r="LP77" i="13"/>
  <c r="LQ77" i="13"/>
  <c r="LR77" i="13"/>
  <c r="LS77" i="13"/>
  <c r="LT77" i="13"/>
  <c r="LU77" i="13"/>
  <c r="LV77" i="13"/>
  <c r="LW77" i="13"/>
  <c r="LX77" i="13"/>
  <c r="LY77" i="13"/>
  <c r="LZ77" i="13"/>
  <c r="MA77" i="13"/>
  <c r="MB77" i="13"/>
  <c r="MC77" i="13"/>
  <c r="MD77" i="13"/>
  <c r="ME77" i="13"/>
  <c r="MF77" i="13"/>
  <c r="MG77" i="13"/>
  <c r="MH77" i="13"/>
  <c r="MI77" i="13"/>
  <c r="MJ77" i="13"/>
  <c r="MK77" i="13"/>
  <c r="ML77" i="13"/>
  <c r="MM77" i="13"/>
  <c r="MN77" i="13"/>
  <c r="MO77" i="13"/>
  <c r="MP77" i="13"/>
  <c r="MQ77" i="13"/>
  <c r="MR77" i="13"/>
  <c r="MS77" i="13"/>
  <c r="MT77" i="13"/>
  <c r="MU77" i="13"/>
  <c r="MV77" i="13"/>
  <c r="MW77" i="13"/>
  <c r="MX77" i="13"/>
  <c r="MY77" i="13"/>
  <c r="MZ77" i="13"/>
  <c r="NA77" i="13"/>
  <c r="NB77" i="13"/>
  <c r="NC77" i="13"/>
  <c r="ND72" i="13"/>
  <c r="ND77" i="13"/>
  <c r="HL73" i="13"/>
  <c r="AF73" i="13"/>
  <c r="R73" i="13"/>
  <c r="AP73" i="13"/>
  <c r="AR73" i="13"/>
  <c r="T73" i="13"/>
  <c r="K73" i="13"/>
  <c r="AG73" i="13"/>
  <c r="E73" i="13"/>
  <c r="AL73" i="13"/>
  <c r="AM73" i="13"/>
  <c r="D73" i="13"/>
  <c r="AE73" i="13"/>
  <c r="Z73" i="13"/>
  <c r="AA73" i="13"/>
  <c r="AK73" i="13"/>
  <c r="AQ73" i="13"/>
  <c r="C73" i="13"/>
  <c r="AO73" i="13"/>
  <c r="N73" i="13"/>
  <c r="W73" i="13"/>
  <c r="AJ73" i="13"/>
  <c r="V73" i="13"/>
  <c r="AH73" i="13"/>
  <c r="AB73" i="13"/>
  <c r="U73" i="13"/>
  <c r="G73" i="13"/>
  <c r="S73" i="13"/>
  <c r="Q73" i="13"/>
  <c r="AN73" i="13"/>
  <c r="X73" i="13"/>
  <c r="I73" i="13"/>
  <c r="Y73" i="13"/>
  <c r="M73" i="13"/>
  <c r="P73" i="13"/>
  <c r="AD73" i="13"/>
  <c r="AC73" i="13"/>
  <c r="J73" i="13"/>
  <c r="O73" i="13"/>
  <c r="AI73" i="13"/>
  <c r="F73" i="13"/>
  <c r="AS73" i="13"/>
  <c r="L73" i="13"/>
  <c r="H73" i="13"/>
  <c r="AT73" i="13"/>
  <c r="AU73" i="13"/>
  <c r="AV73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BK73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Y73" i="13"/>
  <c r="BZ73" i="13"/>
  <c r="CA73" i="13"/>
  <c r="CB73" i="13"/>
  <c r="CC73" i="13"/>
  <c r="CD73" i="13"/>
  <c r="CE73" i="13"/>
  <c r="CF73" i="13"/>
  <c r="CG73" i="13"/>
  <c r="CH73" i="13"/>
  <c r="CI73" i="13"/>
  <c r="CJ73" i="13"/>
  <c r="CK73" i="13"/>
  <c r="CL73" i="13"/>
  <c r="CM73" i="13"/>
  <c r="CN73" i="13"/>
  <c r="CO73" i="13"/>
  <c r="CP73" i="13"/>
  <c r="CQ73" i="13"/>
  <c r="CR73" i="13"/>
  <c r="CS73" i="13"/>
  <c r="CT73" i="13"/>
  <c r="CU73" i="13"/>
  <c r="CV73" i="13"/>
  <c r="CW73" i="13"/>
  <c r="CX73" i="13"/>
  <c r="CY73" i="13"/>
  <c r="CZ73" i="13"/>
  <c r="DA73" i="13"/>
  <c r="DB73" i="13"/>
  <c r="DC73" i="13"/>
  <c r="DD73" i="13"/>
  <c r="DE73" i="13"/>
  <c r="DF73" i="13"/>
  <c r="DG73" i="13"/>
  <c r="DH73" i="13"/>
  <c r="DI73" i="13"/>
  <c r="DJ73" i="13"/>
  <c r="DK73" i="13"/>
  <c r="DL73" i="13"/>
  <c r="DM73" i="13"/>
  <c r="DN73" i="13"/>
  <c r="DO73" i="13"/>
  <c r="DP73" i="13"/>
  <c r="DQ73" i="13"/>
  <c r="DR73" i="13"/>
  <c r="DS73" i="13"/>
  <c r="DT73" i="13"/>
  <c r="DU73" i="13"/>
  <c r="DV73" i="13"/>
  <c r="DW73" i="13"/>
  <c r="DX73" i="13"/>
  <c r="DY73" i="13"/>
  <c r="DZ73" i="13"/>
  <c r="EA73" i="13"/>
  <c r="EB73" i="13"/>
  <c r="EC73" i="13"/>
  <c r="ED73" i="13"/>
  <c r="EE73" i="13"/>
  <c r="EF73" i="13"/>
  <c r="EG73" i="13"/>
  <c r="EH73" i="13"/>
  <c r="EI73" i="13"/>
  <c r="EJ73" i="13"/>
  <c r="EK73" i="13"/>
  <c r="EL73" i="13"/>
  <c r="EM73" i="13"/>
  <c r="EN73" i="13"/>
  <c r="EO73" i="13"/>
  <c r="EP73" i="13"/>
  <c r="EQ73" i="13"/>
  <c r="ER73" i="13"/>
  <c r="ES73" i="13"/>
  <c r="ET73" i="13"/>
  <c r="EU73" i="13"/>
  <c r="EV73" i="13"/>
  <c r="EW73" i="13"/>
  <c r="EX73" i="13"/>
  <c r="EY73" i="13"/>
  <c r="EZ73" i="13"/>
  <c r="FA73" i="13"/>
  <c r="FB73" i="13"/>
  <c r="FC73" i="13"/>
  <c r="FD73" i="13"/>
  <c r="FE73" i="13"/>
  <c r="FF73" i="13"/>
  <c r="FG73" i="13"/>
  <c r="FH73" i="13"/>
  <c r="FI73" i="13"/>
  <c r="FJ73" i="13"/>
  <c r="FK73" i="13"/>
  <c r="FL73" i="13"/>
  <c r="FM73" i="13"/>
  <c r="FN73" i="13"/>
  <c r="FO73" i="13"/>
  <c r="FP73" i="13"/>
  <c r="FQ73" i="13"/>
  <c r="FR73" i="13"/>
  <c r="FS73" i="13"/>
  <c r="FT73" i="13"/>
  <c r="FU73" i="13"/>
  <c r="FV73" i="13"/>
  <c r="FW73" i="13"/>
  <c r="FX73" i="13"/>
  <c r="FY73" i="13"/>
  <c r="FZ73" i="13"/>
  <c r="GA73" i="13"/>
  <c r="GB73" i="13"/>
  <c r="GC73" i="13"/>
  <c r="GD73" i="13"/>
  <c r="GE73" i="13"/>
  <c r="GF73" i="13"/>
  <c r="GG73" i="13"/>
  <c r="GH73" i="13"/>
  <c r="GI73" i="13"/>
  <c r="GJ73" i="13"/>
  <c r="GK73" i="13"/>
  <c r="GL73" i="13"/>
  <c r="GM73" i="13"/>
  <c r="GN73" i="13"/>
  <c r="GO73" i="13"/>
  <c r="GP73" i="13"/>
  <c r="GQ73" i="13"/>
  <c r="GR73" i="13"/>
  <c r="GS73" i="13"/>
  <c r="GT73" i="13"/>
  <c r="GU73" i="13"/>
  <c r="GV73" i="13"/>
  <c r="GW73" i="13"/>
  <c r="GX73" i="13"/>
  <c r="GY73" i="13"/>
  <c r="GZ73" i="13"/>
  <c r="HA73" i="13"/>
  <c r="HB73" i="13"/>
  <c r="HC73" i="13"/>
  <c r="HD73" i="13"/>
  <c r="HE73" i="13"/>
  <c r="HF73" i="13"/>
  <c r="HG73" i="13"/>
  <c r="HH73" i="13"/>
  <c r="HI73" i="13"/>
  <c r="HJ73" i="13"/>
  <c r="HK73" i="13"/>
  <c r="HM73" i="13"/>
  <c r="HN73" i="13"/>
  <c r="HO73" i="13"/>
  <c r="HP73" i="13"/>
  <c r="HQ73" i="13"/>
  <c r="HR73" i="13"/>
  <c r="HS73" i="13"/>
  <c r="HT73" i="13"/>
  <c r="HU73" i="13"/>
  <c r="HV73" i="13"/>
  <c r="HW73" i="13"/>
  <c r="HX73" i="13"/>
  <c r="HY73" i="13"/>
  <c r="HZ73" i="13"/>
  <c r="IA73" i="13"/>
  <c r="IB73" i="13"/>
  <c r="IC73" i="13"/>
  <c r="ID73" i="13"/>
  <c r="IE73" i="13"/>
  <c r="IF73" i="13"/>
  <c r="IG73" i="13"/>
  <c r="IH73" i="13"/>
  <c r="II73" i="13"/>
  <c r="IJ73" i="13"/>
  <c r="IK73" i="13"/>
  <c r="IL73" i="13"/>
  <c r="IM73" i="13"/>
  <c r="IN73" i="13"/>
  <c r="IO73" i="13"/>
  <c r="IP73" i="13"/>
  <c r="IQ73" i="13"/>
  <c r="IR73" i="13"/>
  <c r="IS73" i="13"/>
  <c r="IT73" i="13"/>
  <c r="IU73" i="13"/>
  <c r="IV73" i="13"/>
  <c r="IW73" i="13"/>
  <c r="IX73" i="13"/>
  <c r="IY73" i="13"/>
  <c r="IZ73" i="13"/>
  <c r="JA73" i="13"/>
  <c r="JB73" i="13"/>
  <c r="JC73" i="13"/>
  <c r="JD73" i="13"/>
  <c r="JE73" i="13"/>
  <c r="JF73" i="13"/>
  <c r="JG73" i="13"/>
  <c r="JH73" i="13"/>
  <c r="JI73" i="13"/>
  <c r="JJ73" i="13"/>
  <c r="JK73" i="13"/>
  <c r="JL73" i="13"/>
  <c r="JM73" i="13"/>
  <c r="JN73" i="13"/>
  <c r="JO73" i="13"/>
  <c r="JP73" i="13"/>
  <c r="JQ73" i="13"/>
  <c r="JR73" i="13"/>
  <c r="JS73" i="13"/>
  <c r="JT73" i="13"/>
  <c r="JU73" i="13"/>
  <c r="JV73" i="13"/>
  <c r="JW73" i="13"/>
  <c r="JX73" i="13"/>
  <c r="JY73" i="13"/>
  <c r="JZ73" i="13"/>
  <c r="KA73" i="13"/>
  <c r="KB73" i="13"/>
  <c r="KC73" i="13"/>
  <c r="KD73" i="13"/>
  <c r="KE73" i="13"/>
  <c r="KF73" i="13"/>
  <c r="KG73" i="13"/>
  <c r="KH73" i="13"/>
  <c r="KI73" i="13"/>
  <c r="KJ73" i="13"/>
  <c r="KK73" i="13"/>
  <c r="KL73" i="13"/>
  <c r="KM73" i="13"/>
  <c r="KN73" i="13"/>
  <c r="KO73" i="13"/>
  <c r="KP73" i="13"/>
  <c r="KQ73" i="13"/>
  <c r="KR73" i="13"/>
  <c r="KS73" i="13"/>
  <c r="KT73" i="13"/>
  <c r="KU73" i="13"/>
  <c r="KV73" i="13"/>
  <c r="KW73" i="13"/>
  <c r="KX73" i="13"/>
  <c r="KY73" i="13"/>
  <c r="KZ73" i="13"/>
  <c r="LA73" i="13"/>
  <c r="LB73" i="13"/>
  <c r="LC73" i="13"/>
  <c r="LD73" i="13"/>
  <c r="LE73" i="13"/>
  <c r="LF73" i="13"/>
  <c r="LG73" i="13"/>
  <c r="LH73" i="13"/>
  <c r="LI73" i="13"/>
  <c r="LJ73" i="13"/>
  <c r="LK73" i="13"/>
  <c r="LL73" i="13"/>
  <c r="LM73" i="13"/>
  <c r="LN73" i="13"/>
  <c r="LO73" i="13"/>
  <c r="LP73" i="13"/>
  <c r="LQ73" i="13"/>
  <c r="LR73" i="13"/>
  <c r="LS73" i="13"/>
  <c r="LT73" i="13"/>
  <c r="LU73" i="13"/>
  <c r="LV73" i="13"/>
  <c r="LW73" i="13"/>
  <c r="LX73" i="13"/>
  <c r="LY73" i="13"/>
  <c r="LZ73" i="13"/>
  <c r="MA73" i="13"/>
  <c r="MB73" i="13"/>
  <c r="MC73" i="13"/>
  <c r="MD73" i="13"/>
  <c r="ME73" i="13"/>
  <c r="MF73" i="13"/>
  <c r="MG73" i="13"/>
  <c r="MH73" i="13"/>
  <c r="MI73" i="13"/>
  <c r="MJ73" i="13"/>
  <c r="MK73" i="13"/>
  <c r="ML73" i="13"/>
  <c r="MM73" i="13"/>
  <c r="MN73" i="13"/>
  <c r="MO73" i="13"/>
  <c r="MP73" i="13"/>
  <c r="MQ73" i="13"/>
  <c r="MR73" i="13"/>
  <c r="MS73" i="13"/>
  <c r="MT73" i="13"/>
  <c r="MU73" i="13"/>
  <c r="MV73" i="13"/>
  <c r="MW73" i="13"/>
  <c r="MX73" i="13"/>
  <c r="MY73" i="13"/>
  <c r="MZ73" i="13"/>
  <c r="NA73" i="13"/>
  <c r="NB73" i="13"/>
  <c r="NC73" i="13"/>
  <c r="JF70" i="13"/>
  <c r="AP70" i="13"/>
  <c r="AM70" i="13"/>
  <c r="I70" i="13"/>
  <c r="AA70" i="13"/>
  <c r="AL70" i="13"/>
  <c r="Y70" i="13"/>
  <c r="S70" i="13"/>
  <c r="AO70" i="13"/>
  <c r="AC70" i="13"/>
  <c r="D70" i="13"/>
  <c r="V70" i="13"/>
  <c r="N70" i="13"/>
  <c r="AB70" i="13"/>
  <c r="K70" i="13"/>
  <c r="AG70" i="13"/>
  <c r="W70" i="13"/>
  <c r="L70" i="13"/>
  <c r="AI70" i="13"/>
  <c r="T70" i="13"/>
  <c r="Z70" i="13"/>
  <c r="Q70" i="13"/>
  <c r="AD70" i="13"/>
  <c r="M70" i="13"/>
  <c r="G70" i="13"/>
  <c r="E70" i="13"/>
  <c r="F70" i="13"/>
  <c r="J70" i="13"/>
  <c r="X70" i="13"/>
  <c r="AJ70" i="13"/>
  <c r="H70" i="13"/>
  <c r="O70" i="13"/>
  <c r="U70" i="13"/>
  <c r="AN70" i="13"/>
  <c r="C70" i="13"/>
  <c r="P70" i="13"/>
  <c r="R70" i="13"/>
  <c r="AK70" i="13"/>
  <c r="AE70" i="13"/>
  <c r="AH70" i="13"/>
  <c r="AF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Y70" i="13"/>
  <c r="BZ70" i="13"/>
  <c r="CA70" i="13"/>
  <c r="CB70" i="13"/>
  <c r="CC70" i="13"/>
  <c r="CD70" i="13"/>
  <c r="CE70" i="13"/>
  <c r="CF70" i="13"/>
  <c r="CG70" i="13"/>
  <c r="CH70" i="13"/>
  <c r="CI70" i="13"/>
  <c r="CJ70" i="13"/>
  <c r="CK70" i="13"/>
  <c r="CL70" i="13"/>
  <c r="CM70" i="13"/>
  <c r="CN70" i="13"/>
  <c r="CO70" i="13"/>
  <c r="CP70" i="13"/>
  <c r="CQ70" i="13"/>
  <c r="CR70" i="13"/>
  <c r="CS70" i="13"/>
  <c r="CT70" i="13"/>
  <c r="CU70" i="13"/>
  <c r="CV70" i="13"/>
  <c r="CW70" i="13"/>
  <c r="CX70" i="13"/>
  <c r="CY70" i="13"/>
  <c r="CZ70" i="13"/>
  <c r="DA70" i="13"/>
  <c r="DB70" i="13"/>
  <c r="DC70" i="13"/>
  <c r="DD70" i="13"/>
  <c r="DE70" i="13"/>
  <c r="DF70" i="13"/>
  <c r="DG70" i="13"/>
  <c r="DH70" i="13"/>
  <c r="DI70" i="13"/>
  <c r="DJ70" i="13"/>
  <c r="DK70" i="13"/>
  <c r="DL70" i="13"/>
  <c r="DM70" i="13"/>
  <c r="DN70" i="13"/>
  <c r="DO70" i="13"/>
  <c r="DP70" i="13"/>
  <c r="DQ70" i="13"/>
  <c r="DR70" i="13"/>
  <c r="DS70" i="13"/>
  <c r="DT70" i="13"/>
  <c r="DU70" i="13"/>
  <c r="DV70" i="13"/>
  <c r="DW70" i="13"/>
  <c r="DX70" i="13"/>
  <c r="DY70" i="13"/>
  <c r="DZ70" i="13"/>
  <c r="EA70" i="13"/>
  <c r="EB70" i="13"/>
  <c r="EC70" i="13"/>
  <c r="ED70" i="13"/>
  <c r="EE70" i="13"/>
  <c r="EF70" i="13"/>
  <c r="EG70" i="13"/>
  <c r="EH70" i="13"/>
  <c r="EI70" i="13"/>
  <c r="EJ70" i="13"/>
  <c r="EK70" i="13"/>
  <c r="EL70" i="13"/>
  <c r="EM70" i="13"/>
  <c r="EN70" i="13"/>
  <c r="EO70" i="13"/>
  <c r="EP70" i="13"/>
  <c r="EQ70" i="13"/>
  <c r="ER70" i="13"/>
  <c r="ES70" i="13"/>
  <c r="ET70" i="13"/>
  <c r="EU70" i="13"/>
  <c r="EV70" i="13"/>
  <c r="EW70" i="13"/>
  <c r="EX70" i="13"/>
  <c r="EY70" i="13"/>
  <c r="EZ70" i="13"/>
  <c r="FA70" i="13"/>
  <c r="FB70" i="13"/>
  <c r="FC70" i="13"/>
  <c r="FD70" i="13"/>
  <c r="FE70" i="13"/>
  <c r="FF70" i="13"/>
  <c r="FG70" i="13"/>
  <c r="FH70" i="13"/>
  <c r="FI70" i="13"/>
  <c r="FJ70" i="13"/>
  <c r="FK70" i="13"/>
  <c r="FL70" i="13"/>
  <c r="FM70" i="13"/>
  <c r="FN70" i="13"/>
  <c r="FO70" i="13"/>
  <c r="FP70" i="13"/>
  <c r="FQ70" i="13"/>
  <c r="FR70" i="13"/>
  <c r="FS70" i="13"/>
  <c r="FT70" i="13"/>
  <c r="FU70" i="13"/>
  <c r="FV70" i="13"/>
  <c r="FW70" i="13"/>
  <c r="FX70" i="13"/>
  <c r="FY70" i="13"/>
  <c r="FZ70" i="13"/>
  <c r="GA70" i="13"/>
  <c r="GB70" i="13"/>
  <c r="GC70" i="13"/>
  <c r="GD70" i="13"/>
  <c r="GE70" i="13"/>
  <c r="GF70" i="13"/>
  <c r="GG70" i="13"/>
  <c r="GH70" i="13"/>
  <c r="GI70" i="13"/>
  <c r="GJ70" i="13"/>
  <c r="GK70" i="13"/>
  <c r="GL70" i="13"/>
  <c r="GM70" i="13"/>
  <c r="GN70" i="13"/>
  <c r="GO70" i="13"/>
  <c r="GP70" i="13"/>
  <c r="GQ70" i="13"/>
  <c r="GR70" i="13"/>
  <c r="GS70" i="13"/>
  <c r="GT70" i="13"/>
  <c r="GU70" i="13"/>
  <c r="GV70" i="13"/>
  <c r="GW70" i="13"/>
  <c r="GX70" i="13"/>
  <c r="GY70" i="13"/>
  <c r="GZ70" i="13"/>
  <c r="HA70" i="13"/>
  <c r="HB70" i="13"/>
  <c r="HC70" i="13"/>
  <c r="HD70" i="13"/>
  <c r="HE70" i="13"/>
  <c r="HF70" i="13"/>
  <c r="HG70" i="13"/>
  <c r="HH70" i="13"/>
  <c r="HI70" i="13"/>
  <c r="HJ70" i="13"/>
  <c r="HK70" i="13"/>
  <c r="HL70" i="13"/>
  <c r="HM70" i="13"/>
  <c r="HN70" i="13"/>
  <c r="HO70" i="13"/>
  <c r="HP70" i="13"/>
  <c r="HQ70" i="13"/>
  <c r="HR70" i="13"/>
  <c r="HS70" i="13"/>
  <c r="HT70" i="13"/>
  <c r="HU70" i="13"/>
  <c r="HV70" i="13"/>
  <c r="HW70" i="13"/>
  <c r="HX70" i="13"/>
  <c r="HY70" i="13"/>
  <c r="HZ70" i="13"/>
  <c r="IA70" i="13"/>
  <c r="IB70" i="13"/>
  <c r="IC70" i="13"/>
  <c r="ID70" i="13"/>
  <c r="IE70" i="13"/>
  <c r="IF70" i="13"/>
  <c r="IG70" i="13"/>
  <c r="IH70" i="13"/>
  <c r="II70" i="13"/>
  <c r="IJ70" i="13"/>
  <c r="IK70" i="13"/>
  <c r="IL70" i="13"/>
  <c r="IM70" i="13"/>
  <c r="IN70" i="13"/>
  <c r="IO70" i="13"/>
  <c r="IP70" i="13"/>
  <c r="IQ70" i="13"/>
  <c r="IR70" i="13"/>
  <c r="IS70" i="13"/>
  <c r="IT70" i="13"/>
  <c r="IU70" i="13"/>
  <c r="IV70" i="13"/>
  <c r="IW70" i="13"/>
  <c r="IX70" i="13"/>
  <c r="IY70" i="13"/>
  <c r="IZ70" i="13"/>
  <c r="JA70" i="13"/>
  <c r="JB70" i="13"/>
  <c r="JC70" i="13"/>
  <c r="JD70" i="13"/>
  <c r="JE70" i="13"/>
  <c r="JG70" i="13"/>
  <c r="JH70" i="13"/>
  <c r="JI70" i="13"/>
  <c r="JJ70" i="13"/>
  <c r="JK70" i="13"/>
  <c r="JL70" i="13"/>
  <c r="JM70" i="13"/>
  <c r="JN70" i="13"/>
  <c r="JO70" i="13"/>
  <c r="JP70" i="13"/>
  <c r="JQ70" i="13"/>
  <c r="JR70" i="13"/>
  <c r="JS70" i="13"/>
  <c r="JT70" i="13"/>
  <c r="JU70" i="13"/>
  <c r="JV70" i="13"/>
  <c r="JW70" i="13"/>
  <c r="JX70" i="13"/>
  <c r="JY70" i="13"/>
  <c r="JZ70" i="13"/>
  <c r="KA70" i="13"/>
  <c r="KB70" i="13"/>
  <c r="KC70" i="13"/>
  <c r="KD70" i="13"/>
  <c r="KE70" i="13"/>
  <c r="KF70" i="13"/>
  <c r="KG70" i="13"/>
  <c r="KH70" i="13"/>
  <c r="KI70" i="13"/>
  <c r="KJ70" i="13"/>
  <c r="KK70" i="13"/>
  <c r="KL70" i="13"/>
  <c r="KM70" i="13"/>
  <c r="KN70" i="13"/>
  <c r="KO70" i="13"/>
  <c r="KP70" i="13"/>
  <c r="KQ70" i="13"/>
  <c r="KR70" i="13"/>
  <c r="KS70" i="13"/>
  <c r="KT70" i="13"/>
  <c r="KU70" i="13"/>
  <c r="KV70" i="13"/>
  <c r="KW70" i="13"/>
  <c r="KX70" i="13"/>
  <c r="KY70" i="13"/>
  <c r="KZ70" i="13"/>
  <c r="LA70" i="13"/>
  <c r="LB70" i="13"/>
  <c r="LC70" i="13"/>
  <c r="LD70" i="13"/>
  <c r="LE70" i="13"/>
  <c r="LF70" i="13"/>
  <c r="LG70" i="13"/>
  <c r="LH70" i="13"/>
  <c r="LI70" i="13"/>
  <c r="LJ70" i="13"/>
  <c r="LK70" i="13"/>
  <c r="LL70" i="13"/>
  <c r="LM70" i="13"/>
  <c r="LN70" i="13"/>
  <c r="LO70" i="13"/>
  <c r="LP70" i="13"/>
  <c r="LQ70" i="13"/>
  <c r="LR70" i="13"/>
  <c r="LS70" i="13"/>
  <c r="LT70" i="13"/>
  <c r="LU70" i="13"/>
  <c r="LV70" i="13"/>
  <c r="LW70" i="13"/>
  <c r="LX70" i="13"/>
  <c r="LY70" i="13"/>
  <c r="LZ70" i="13"/>
  <c r="MA70" i="13"/>
  <c r="MB70" i="13"/>
  <c r="MC70" i="13"/>
  <c r="MD70" i="13"/>
  <c r="ME70" i="13"/>
  <c r="MF70" i="13"/>
  <c r="MG70" i="13"/>
  <c r="MH70" i="13"/>
  <c r="MI70" i="13"/>
  <c r="MJ70" i="13"/>
  <c r="MK70" i="13"/>
  <c r="ML70" i="13"/>
  <c r="MM70" i="13"/>
  <c r="MN70" i="13"/>
  <c r="MO70" i="13"/>
  <c r="MP70" i="13"/>
  <c r="MQ70" i="13"/>
  <c r="MR70" i="13"/>
  <c r="MS70" i="13"/>
  <c r="MT70" i="13"/>
  <c r="MU70" i="13"/>
  <c r="MV70" i="13"/>
  <c r="MW70" i="13"/>
  <c r="MX70" i="13"/>
  <c r="MY70" i="13"/>
  <c r="MZ70" i="13"/>
  <c r="NA70" i="13"/>
  <c r="NB70" i="13"/>
  <c r="NC70" i="13"/>
  <c r="ND73" i="13"/>
  <c r="ND70" i="13"/>
  <c r="HF71" i="13"/>
  <c r="AA71" i="13"/>
  <c r="AP71" i="13"/>
  <c r="M71" i="13"/>
  <c r="O71" i="13"/>
  <c r="AD71" i="13"/>
  <c r="E71" i="13"/>
  <c r="U71" i="13"/>
  <c r="AI71" i="13"/>
  <c r="AN71" i="13"/>
  <c r="AM71" i="13"/>
  <c r="D71" i="13"/>
  <c r="X71" i="13"/>
  <c r="R71" i="13"/>
  <c r="Y71" i="13"/>
  <c r="AH71" i="13"/>
  <c r="AO71" i="13"/>
  <c r="Q71" i="13"/>
  <c r="AJ71" i="13"/>
  <c r="F71" i="13"/>
  <c r="T71" i="13"/>
  <c r="AL71" i="13"/>
  <c r="H71" i="13"/>
  <c r="V71" i="13"/>
  <c r="AK71" i="13"/>
  <c r="S71" i="13"/>
  <c r="J71" i="13"/>
  <c r="L71" i="13"/>
  <c r="W71" i="13"/>
  <c r="Z71" i="13"/>
  <c r="K71" i="13"/>
  <c r="G71" i="13"/>
  <c r="AF71" i="13"/>
  <c r="AB71" i="13"/>
  <c r="N71" i="13"/>
  <c r="C71" i="13"/>
  <c r="I71" i="13"/>
  <c r="P71" i="13"/>
  <c r="AC71" i="13"/>
  <c r="AG71" i="13"/>
  <c r="AE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DF71" i="13"/>
  <c r="DG71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EE71" i="13"/>
  <c r="EF71" i="13"/>
  <c r="EG71" i="13"/>
  <c r="EH71" i="13"/>
  <c r="EI71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GX71" i="13"/>
  <c r="GY71" i="13"/>
  <c r="GZ71" i="13"/>
  <c r="HA71" i="13"/>
  <c r="HB71" i="13"/>
  <c r="HC71" i="13"/>
  <c r="HD71" i="13"/>
  <c r="HE71" i="13"/>
  <c r="HG71" i="13"/>
  <c r="HH71" i="13"/>
  <c r="HI71" i="13"/>
  <c r="HJ71" i="13"/>
  <c r="HK71" i="13"/>
  <c r="HL71" i="13"/>
  <c r="HM71" i="13"/>
  <c r="HN71" i="13"/>
  <c r="HO71" i="13"/>
  <c r="HP71" i="13"/>
  <c r="HQ71" i="13"/>
  <c r="HR71" i="13"/>
  <c r="HS71" i="13"/>
  <c r="HT71" i="13"/>
  <c r="HU71" i="13"/>
  <c r="HV71" i="13"/>
  <c r="HW71" i="13"/>
  <c r="HX71" i="13"/>
  <c r="HY71" i="13"/>
  <c r="HZ71" i="13"/>
  <c r="IA71" i="13"/>
  <c r="IB71" i="13"/>
  <c r="IC71" i="13"/>
  <c r="ID71" i="13"/>
  <c r="IE71" i="13"/>
  <c r="IF71" i="13"/>
  <c r="IG71" i="13"/>
  <c r="IH71" i="13"/>
  <c r="II71" i="13"/>
  <c r="IJ71" i="13"/>
  <c r="IK71" i="13"/>
  <c r="IL71" i="13"/>
  <c r="IM71" i="13"/>
  <c r="IN71" i="13"/>
  <c r="IO71" i="13"/>
  <c r="IP71" i="13"/>
  <c r="IQ71" i="13"/>
  <c r="IR71" i="13"/>
  <c r="IS71" i="13"/>
  <c r="IT71" i="13"/>
  <c r="IU71" i="13"/>
  <c r="IV71" i="13"/>
  <c r="IW71" i="13"/>
  <c r="IX71" i="13"/>
  <c r="IY71" i="13"/>
  <c r="IZ71" i="13"/>
  <c r="JA71" i="13"/>
  <c r="JB71" i="13"/>
  <c r="JC71" i="13"/>
  <c r="JD71" i="13"/>
  <c r="JE71" i="13"/>
  <c r="JF71" i="13"/>
  <c r="JG71" i="13"/>
  <c r="JH71" i="13"/>
  <c r="JI71" i="13"/>
  <c r="JJ71" i="13"/>
  <c r="JK71" i="13"/>
  <c r="JL71" i="13"/>
  <c r="JM71" i="13"/>
  <c r="JN71" i="13"/>
  <c r="JO71" i="13"/>
  <c r="JP71" i="13"/>
  <c r="JQ71" i="13"/>
  <c r="JR71" i="13"/>
  <c r="JS71" i="13"/>
  <c r="JT71" i="13"/>
  <c r="JU71" i="13"/>
  <c r="JV71" i="13"/>
  <c r="JW71" i="13"/>
  <c r="JX71" i="13"/>
  <c r="JY71" i="13"/>
  <c r="JZ71" i="13"/>
  <c r="KA71" i="13"/>
  <c r="KB71" i="13"/>
  <c r="KC71" i="13"/>
  <c r="KD71" i="13"/>
  <c r="KE71" i="13"/>
  <c r="KF71" i="13"/>
  <c r="KG71" i="13"/>
  <c r="KH71" i="13"/>
  <c r="KI71" i="13"/>
  <c r="KJ71" i="13"/>
  <c r="KK71" i="13"/>
  <c r="KL71" i="13"/>
  <c r="KM71" i="13"/>
  <c r="KN71" i="13"/>
  <c r="KO71" i="13"/>
  <c r="KP71" i="13"/>
  <c r="KQ71" i="13"/>
  <c r="KR71" i="13"/>
  <c r="KS71" i="13"/>
  <c r="KT71" i="13"/>
  <c r="KU71" i="13"/>
  <c r="KV71" i="13"/>
  <c r="KW71" i="13"/>
  <c r="KX71" i="13"/>
  <c r="KY71" i="13"/>
  <c r="KZ71" i="13"/>
  <c r="LA71" i="13"/>
  <c r="LB71" i="13"/>
  <c r="LC71" i="13"/>
  <c r="LD71" i="13"/>
  <c r="LE71" i="13"/>
  <c r="LF71" i="13"/>
  <c r="LG71" i="13"/>
  <c r="LH71" i="13"/>
  <c r="LI71" i="13"/>
  <c r="LJ71" i="13"/>
  <c r="LK71" i="13"/>
  <c r="LL71" i="13"/>
  <c r="LM71" i="13"/>
  <c r="LN71" i="13"/>
  <c r="LO71" i="13"/>
  <c r="LP71" i="13"/>
  <c r="LQ71" i="13"/>
  <c r="LR71" i="13"/>
  <c r="LS71" i="13"/>
  <c r="LT71" i="13"/>
  <c r="LU71" i="13"/>
  <c r="LV71" i="13"/>
  <c r="LW71" i="13"/>
  <c r="LX71" i="13"/>
  <c r="LY71" i="13"/>
  <c r="LZ71" i="13"/>
  <c r="MA71" i="13"/>
  <c r="MB71" i="13"/>
  <c r="MC71" i="13"/>
  <c r="MD71" i="13"/>
  <c r="ME71" i="13"/>
  <c r="MF71" i="13"/>
  <c r="MG71" i="13"/>
  <c r="MH71" i="13"/>
  <c r="MI71" i="13"/>
  <c r="MJ71" i="13"/>
  <c r="MK71" i="13"/>
  <c r="ML71" i="13"/>
  <c r="MM71" i="13"/>
  <c r="MN71" i="13"/>
  <c r="MO71" i="13"/>
  <c r="MP71" i="13"/>
  <c r="MQ71" i="13"/>
  <c r="MR71" i="13"/>
  <c r="MS71" i="13"/>
  <c r="MT71" i="13"/>
  <c r="MU71" i="13"/>
  <c r="MV71" i="13"/>
  <c r="MW71" i="13"/>
  <c r="MX71" i="13"/>
  <c r="MY71" i="13"/>
  <c r="MZ71" i="13"/>
  <c r="NA71" i="13"/>
  <c r="NB71" i="13"/>
  <c r="NC71" i="13"/>
  <c r="AX78" i="13"/>
  <c r="W78" i="13"/>
  <c r="G78" i="13"/>
  <c r="AW78" i="13"/>
  <c r="S78" i="13"/>
  <c r="X78" i="13"/>
  <c r="AD78" i="13"/>
  <c r="AT78" i="13"/>
  <c r="AU78" i="13"/>
  <c r="N78" i="13"/>
  <c r="Y78" i="13"/>
  <c r="AN78" i="13"/>
  <c r="P78" i="13"/>
  <c r="O78" i="13"/>
  <c r="E78" i="13"/>
  <c r="F78" i="13"/>
  <c r="M78" i="13"/>
  <c r="AA78" i="13"/>
  <c r="V78" i="13"/>
  <c r="Q78" i="13"/>
  <c r="U78" i="13"/>
  <c r="Z78" i="13"/>
  <c r="AH78" i="13"/>
  <c r="K78" i="13"/>
  <c r="AP78" i="13"/>
  <c r="AB78" i="13"/>
  <c r="AI78" i="13"/>
  <c r="AQ78" i="13"/>
  <c r="R78" i="13"/>
  <c r="AG78" i="13"/>
  <c r="AL78" i="13"/>
  <c r="C78" i="13"/>
  <c r="H78" i="13"/>
  <c r="I78" i="13"/>
  <c r="T78" i="13"/>
  <c r="AE78" i="13"/>
  <c r="AF78" i="13"/>
  <c r="AO78" i="13"/>
  <c r="AR78" i="13"/>
  <c r="AS78" i="13"/>
  <c r="AV78" i="13"/>
  <c r="AK78" i="13"/>
  <c r="J78" i="13"/>
  <c r="L78" i="13"/>
  <c r="AJ78" i="13"/>
  <c r="AC78" i="13"/>
  <c r="D78" i="13"/>
  <c r="AM78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BK78" i="13"/>
  <c r="BL78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Y78" i="13"/>
  <c r="BZ78" i="13"/>
  <c r="CA78" i="13"/>
  <c r="CB78" i="13"/>
  <c r="CC78" i="13"/>
  <c r="CD78" i="13"/>
  <c r="CE78" i="13"/>
  <c r="CF78" i="13"/>
  <c r="CG78" i="13"/>
  <c r="CH78" i="13"/>
  <c r="CI78" i="13"/>
  <c r="CJ78" i="13"/>
  <c r="CK78" i="13"/>
  <c r="CL78" i="13"/>
  <c r="CM78" i="13"/>
  <c r="CN78" i="13"/>
  <c r="CO78" i="13"/>
  <c r="CP78" i="13"/>
  <c r="CQ78" i="13"/>
  <c r="CR78" i="13"/>
  <c r="CS78" i="13"/>
  <c r="CT78" i="13"/>
  <c r="CU78" i="13"/>
  <c r="CV78" i="13"/>
  <c r="CW78" i="13"/>
  <c r="CX78" i="13"/>
  <c r="CY78" i="13"/>
  <c r="CZ78" i="13"/>
  <c r="DA78" i="13"/>
  <c r="DB78" i="13"/>
  <c r="DC78" i="13"/>
  <c r="DD78" i="13"/>
  <c r="DE78" i="13"/>
  <c r="DF78" i="13"/>
  <c r="DG78" i="13"/>
  <c r="DH78" i="13"/>
  <c r="DI78" i="13"/>
  <c r="DJ78" i="13"/>
  <c r="DK78" i="13"/>
  <c r="DL78" i="13"/>
  <c r="DM78" i="13"/>
  <c r="DN78" i="13"/>
  <c r="DO78" i="13"/>
  <c r="DP78" i="13"/>
  <c r="DQ78" i="13"/>
  <c r="DR78" i="13"/>
  <c r="DS78" i="13"/>
  <c r="DT78" i="13"/>
  <c r="DU78" i="13"/>
  <c r="DV78" i="13"/>
  <c r="DW78" i="13"/>
  <c r="DX78" i="13"/>
  <c r="DY78" i="13"/>
  <c r="DZ78" i="13"/>
  <c r="EA78" i="13"/>
  <c r="EB78" i="13"/>
  <c r="EC78" i="13"/>
  <c r="ED78" i="13"/>
  <c r="EE78" i="13"/>
  <c r="EF78" i="13"/>
  <c r="EG78" i="13"/>
  <c r="EH78" i="13"/>
  <c r="EI78" i="13"/>
  <c r="EJ78" i="13"/>
  <c r="EK78" i="13"/>
  <c r="EL78" i="13"/>
  <c r="EM78" i="13"/>
  <c r="EN78" i="13"/>
  <c r="EO78" i="13"/>
  <c r="EP78" i="13"/>
  <c r="EQ78" i="13"/>
  <c r="ER78" i="13"/>
  <c r="ES78" i="13"/>
  <c r="ET78" i="13"/>
  <c r="EU78" i="13"/>
  <c r="EV78" i="13"/>
  <c r="EW78" i="13"/>
  <c r="EX78" i="13"/>
  <c r="EY78" i="13"/>
  <c r="EZ78" i="13"/>
  <c r="FA78" i="13"/>
  <c r="FB78" i="13"/>
  <c r="FC78" i="13"/>
  <c r="FD78" i="13"/>
  <c r="FE78" i="13"/>
  <c r="FF78" i="13"/>
  <c r="FG78" i="13"/>
  <c r="FH78" i="13"/>
  <c r="FI78" i="13"/>
  <c r="FJ78" i="13"/>
  <c r="FK78" i="13"/>
  <c r="FL78" i="13"/>
  <c r="FM78" i="13"/>
  <c r="FN78" i="13"/>
  <c r="FO78" i="13"/>
  <c r="FP78" i="13"/>
  <c r="FQ78" i="13"/>
  <c r="FR78" i="13"/>
  <c r="FS78" i="13"/>
  <c r="FT78" i="13"/>
  <c r="FU78" i="13"/>
  <c r="FV78" i="13"/>
  <c r="FW78" i="13"/>
  <c r="FX78" i="13"/>
  <c r="FY78" i="13"/>
  <c r="FZ78" i="13"/>
  <c r="GA78" i="13"/>
  <c r="GB78" i="13"/>
  <c r="GC78" i="13"/>
  <c r="GD78" i="13"/>
  <c r="GE78" i="13"/>
  <c r="GF78" i="13"/>
  <c r="GG78" i="13"/>
  <c r="GH78" i="13"/>
  <c r="GI78" i="13"/>
  <c r="GJ78" i="13"/>
  <c r="GK78" i="13"/>
  <c r="GL78" i="13"/>
  <c r="GM78" i="13"/>
  <c r="GN78" i="13"/>
  <c r="GO78" i="13"/>
  <c r="GP78" i="13"/>
  <c r="GQ78" i="13"/>
  <c r="GR78" i="13"/>
  <c r="GS78" i="13"/>
  <c r="GT78" i="13"/>
  <c r="GU78" i="13"/>
  <c r="GV78" i="13"/>
  <c r="GW78" i="13"/>
  <c r="GX78" i="13"/>
  <c r="GY78" i="13"/>
  <c r="GZ78" i="13"/>
  <c r="HA78" i="13"/>
  <c r="HB78" i="13"/>
  <c r="HC78" i="13"/>
  <c r="HD78" i="13"/>
  <c r="HE78" i="13"/>
  <c r="HF78" i="13"/>
  <c r="HG78" i="13"/>
  <c r="HH78" i="13"/>
  <c r="HI78" i="13"/>
  <c r="HJ78" i="13"/>
  <c r="HK78" i="13"/>
  <c r="HL78" i="13"/>
  <c r="HM78" i="13"/>
  <c r="HN78" i="13"/>
  <c r="HO78" i="13"/>
  <c r="HP78" i="13"/>
  <c r="HQ78" i="13"/>
  <c r="HR78" i="13"/>
  <c r="HS78" i="13"/>
  <c r="HT78" i="13"/>
  <c r="HU78" i="13"/>
  <c r="HV78" i="13"/>
  <c r="HW78" i="13"/>
  <c r="HX78" i="13"/>
  <c r="HY78" i="13"/>
  <c r="HZ78" i="13"/>
  <c r="IA78" i="13"/>
  <c r="IB78" i="13"/>
  <c r="IC78" i="13"/>
  <c r="ID78" i="13"/>
  <c r="IE78" i="13"/>
  <c r="IF78" i="13"/>
  <c r="IG78" i="13"/>
  <c r="IH78" i="13"/>
  <c r="II78" i="13"/>
  <c r="IJ78" i="13"/>
  <c r="IK78" i="13"/>
  <c r="IL78" i="13"/>
  <c r="IM78" i="13"/>
  <c r="IN78" i="13"/>
  <c r="IO78" i="13"/>
  <c r="IP78" i="13"/>
  <c r="IQ78" i="13"/>
  <c r="IR78" i="13"/>
  <c r="IS78" i="13"/>
  <c r="IT78" i="13"/>
  <c r="IU78" i="13"/>
  <c r="IV78" i="13"/>
  <c r="IW78" i="13"/>
  <c r="IX78" i="13"/>
  <c r="IY78" i="13"/>
  <c r="IZ78" i="13"/>
  <c r="JA78" i="13"/>
  <c r="JB78" i="13"/>
  <c r="JC78" i="13"/>
  <c r="JD78" i="13"/>
  <c r="JE78" i="13"/>
  <c r="JF78" i="13"/>
  <c r="JG78" i="13"/>
  <c r="JH78" i="13"/>
  <c r="JI78" i="13"/>
  <c r="JJ78" i="13"/>
  <c r="JK78" i="13"/>
  <c r="JL78" i="13"/>
  <c r="JM78" i="13"/>
  <c r="JN78" i="13"/>
  <c r="JO78" i="13"/>
  <c r="JP78" i="13"/>
  <c r="JQ78" i="13"/>
  <c r="JR78" i="13"/>
  <c r="JS78" i="13"/>
  <c r="JT78" i="13"/>
  <c r="JU78" i="13"/>
  <c r="JV78" i="13"/>
  <c r="JW78" i="13"/>
  <c r="JX78" i="13"/>
  <c r="JY78" i="13"/>
  <c r="JZ78" i="13"/>
  <c r="KA78" i="13"/>
  <c r="KB78" i="13"/>
  <c r="KC78" i="13"/>
  <c r="KD78" i="13"/>
  <c r="KE78" i="13"/>
  <c r="KF78" i="13"/>
  <c r="KG78" i="13"/>
  <c r="KH78" i="13"/>
  <c r="KI78" i="13"/>
  <c r="KJ78" i="13"/>
  <c r="KK78" i="13"/>
  <c r="KL78" i="13"/>
  <c r="KM78" i="13"/>
  <c r="KN78" i="13"/>
  <c r="KO78" i="13"/>
  <c r="KP78" i="13"/>
  <c r="KQ78" i="13"/>
  <c r="KR78" i="13"/>
  <c r="KS78" i="13"/>
  <c r="KT78" i="13"/>
  <c r="KU78" i="13"/>
  <c r="KV78" i="13"/>
  <c r="KW78" i="13"/>
  <c r="KX78" i="13"/>
  <c r="KY78" i="13"/>
  <c r="KZ78" i="13"/>
  <c r="LA78" i="13"/>
  <c r="LB78" i="13"/>
  <c r="LC78" i="13"/>
  <c r="LD78" i="13"/>
  <c r="LE78" i="13"/>
  <c r="LF78" i="13"/>
  <c r="LG78" i="13"/>
  <c r="LH78" i="13"/>
  <c r="LI78" i="13"/>
  <c r="LJ78" i="13"/>
  <c r="LK78" i="13"/>
  <c r="LL78" i="13"/>
  <c r="LM78" i="13"/>
  <c r="LN78" i="13"/>
  <c r="LO78" i="13"/>
  <c r="LP78" i="13"/>
  <c r="LQ78" i="13"/>
  <c r="LR78" i="13"/>
  <c r="LS78" i="13"/>
  <c r="LT78" i="13"/>
  <c r="LU78" i="13"/>
  <c r="LV78" i="13"/>
  <c r="LW78" i="13"/>
  <c r="LX78" i="13"/>
  <c r="LY78" i="13"/>
  <c r="LZ78" i="13"/>
  <c r="MA78" i="13"/>
  <c r="MB78" i="13"/>
  <c r="MC78" i="13"/>
  <c r="MD78" i="13"/>
  <c r="ME78" i="13"/>
  <c r="MF78" i="13"/>
  <c r="MG78" i="13"/>
  <c r="MH78" i="13"/>
  <c r="MI78" i="13"/>
  <c r="MJ78" i="13"/>
  <c r="MK78" i="13"/>
  <c r="ML78" i="13"/>
  <c r="MM78" i="13"/>
  <c r="MN78" i="13"/>
  <c r="MO78" i="13"/>
  <c r="MP78" i="13"/>
  <c r="MQ78" i="13"/>
  <c r="MR78" i="13"/>
  <c r="MS78" i="13"/>
  <c r="MT78" i="13"/>
  <c r="MU78" i="13"/>
  <c r="MV78" i="13"/>
  <c r="MW78" i="13"/>
  <c r="MX78" i="13"/>
  <c r="MY78" i="13"/>
  <c r="MZ78" i="13"/>
  <c r="NA78" i="13"/>
  <c r="NB78" i="13"/>
  <c r="NC78" i="13"/>
  <c r="ND71" i="13"/>
  <c r="ND78" i="13"/>
  <c r="JE74" i="13"/>
  <c r="D74" i="13"/>
  <c r="AM74" i="13"/>
  <c r="M74" i="13"/>
  <c r="C74" i="13"/>
  <c r="H74" i="13"/>
  <c r="AG74" i="13"/>
  <c r="Z74" i="13"/>
  <c r="AE74" i="13"/>
  <c r="E74" i="13"/>
  <c r="T74" i="13"/>
  <c r="AK74" i="13"/>
  <c r="AD74" i="13"/>
  <c r="AT74" i="13"/>
  <c r="AF74" i="13"/>
  <c r="F74" i="13"/>
  <c r="G74" i="13"/>
  <c r="V74" i="13"/>
  <c r="AP74" i="13"/>
  <c r="N74" i="13"/>
  <c r="J74" i="13"/>
  <c r="AC74" i="13"/>
  <c r="X74" i="13"/>
  <c r="AL74" i="13"/>
  <c r="AJ74" i="13"/>
  <c r="U74" i="13"/>
  <c r="AA74" i="13"/>
  <c r="AB74" i="13"/>
  <c r="AS74" i="13"/>
  <c r="R74" i="13"/>
  <c r="Q74" i="13"/>
  <c r="Y74" i="13"/>
  <c r="K74" i="13"/>
  <c r="O74" i="13"/>
  <c r="AR74" i="13"/>
  <c r="P74" i="13"/>
  <c r="AO74" i="13"/>
  <c r="AN74" i="13"/>
  <c r="I74" i="13"/>
  <c r="L74" i="13"/>
  <c r="AQ74" i="13"/>
  <c r="S74" i="13"/>
  <c r="W74" i="13"/>
  <c r="AH74" i="13"/>
  <c r="AI74" i="13"/>
  <c r="AU74" i="13"/>
  <c r="AV74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BK74" i="13"/>
  <c r="BL74" i="13"/>
  <c r="BM74" i="13"/>
  <c r="BN74" i="13"/>
  <c r="BO74" i="13"/>
  <c r="BP74" i="13"/>
  <c r="BQ74" i="13"/>
  <c r="BR74" i="13"/>
  <c r="BS74" i="13"/>
  <c r="BT74" i="13"/>
  <c r="BU74" i="13"/>
  <c r="BV74" i="13"/>
  <c r="BW74" i="13"/>
  <c r="BX74" i="13"/>
  <c r="BY74" i="13"/>
  <c r="BZ74" i="13"/>
  <c r="CA74" i="13"/>
  <c r="CB74" i="13"/>
  <c r="CC74" i="13"/>
  <c r="CD74" i="13"/>
  <c r="CE74" i="13"/>
  <c r="CF74" i="13"/>
  <c r="CG74" i="13"/>
  <c r="CH74" i="13"/>
  <c r="CI74" i="13"/>
  <c r="CJ74" i="13"/>
  <c r="CK74" i="13"/>
  <c r="CL74" i="13"/>
  <c r="CM74" i="13"/>
  <c r="CN74" i="13"/>
  <c r="CO74" i="13"/>
  <c r="CP74" i="13"/>
  <c r="CQ74" i="13"/>
  <c r="CR74" i="13"/>
  <c r="CS74" i="13"/>
  <c r="CT74" i="13"/>
  <c r="CU74" i="13"/>
  <c r="CV74" i="13"/>
  <c r="CW74" i="13"/>
  <c r="CX74" i="13"/>
  <c r="CY74" i="13"/>
  <c r="CZ74" i="13"/>
  <c r="DA74" i="13"/>
  <c r="DB74" i="13"/>
  <c r="DC74" i="13"/>
  <c r="DD74" i="13"/>
  <c r="DE74" i="13"/>
  <c r="DF74" i="13"/>
  <c r="DG74" i="13"/>
  <c r="DH74" i="13"/>
  <c r="DI74" i="13"/>
  <c r="DJ74" i="13"/>
  <c r="DK74" i="13"/>
  <c r="DL74" i="13"/>
  <c r="DM74" i="13"/>
  <c r="DN74" i="13"/>
  <c r="DO74" i="13"/>
  <c r="DP74" i="13"/>
  <c r="DQ74" i="13"/>
  <c r="DR74" i="13"/>
  <c r="DS74" i="13"/>
  <c r="DT74" i="13"/>
  <c r="DU74" i="13"/>
  <c r="DV74" i="13"/>
  <c r="DW74" i="13"/>
  <c r="DX74" i="13"/>
  <c r="DY74" i="13"/>
  <c r="DZ74" i="13"/>
  <c r="EA74" i="13"/>
  <c r="EB74" i="13"/>
  <c r="EC74" i="13"/>
  <c r="ED74" i="13"/>
  <c r="EE74" i="13"/>
  <c r="EF74" i="13"/>
  <c r="EG74" i="13"/>
  <c r="EH74" i="13"/>
  <c r="EI74" i="13"/>
  <c r="EJ74" i="13"/>
  <c r="EK74" i="13"/>
  <c r="EL74" i="13"/>
  <c r="EM74" i="13"/>
  <c r="EN74" i="13"/>
  <c r="EO74" i="13"/>
  <c r="EP74" i="13"/>
  <c r="EQ74" i="13"/>
  <c r="ER74" i="13"/>
  <c r="ES74" i="13"/>
  <c r="ET74" i="13"/>
  <c r="EU74" i="13"/>
  <c r="EV74" i="13"/>
  <c r="EW74" i="13"/>
  <c r="EX74" i="13"/>
  <c r="EY74" i="13"/>
  <c r="EZ74" i="13"/>
  <c r="FA74" i="13"/>
  <c r="FB74" i="13"/>
  <c r="FC74" i="13"/>
  <c r="FD74" i="13"/>
  <c r="FE74" i="13"/>
  <c r="FF74" i="13"/>
  <c r="FG74" i="13"/>
  <c r="FH74" i="13"/>
  <c r="FI74" i="13"/>
  <c r="FJ74" i="13"/>
  <c r="FK74" i="13"/>
  <c r="FL74" i="13"/>
  <c r="FM74" i="13"/>
  <c r="FN74" i="13"/>
  <c r="FO74" i="13"/>
  <c r="FP74" i="13"/>
  <c r="FQ74" i="13"/>
  <c r="FR74" i="13"/>
  <c r="FS74" i="13"/>
  <c r="FT74" i="13"/>
  <c r="FU74" i="13"/>
  <c r="FV74" i="13"/>
  <c r="FW74" i="13"/>
  <c r="FX74" i="13"/>
  <c r="FY74" i="13"/>
  <c r="FZ74" i="13"/>
  <c r="GA74" i="13"/>
  <c r="GB74" i="13"/>
  <c r="GC74" i="13"/>
  <c r="GD74" i="13"/>
  <c r="GE74" i="13"/>
  <c r="GF74" i="13"/>
  <c r="GG74" i="13"/>
  <c r="GH74" i="13"/>
  <c r="GI74" i="13"/>
  <c r="GJ74" i="13"/>
  <c r="GK74" i="13"/>
  <c r="GL74" i="13"/>
  <c r="GM74" i="13"/>
  <c r="GN74" i="13"/>
  <c r="GO74" i="13"/>
  <c r="GP74" i="13"/>
  <c r="GQ74" i="13"/>
  <c r="GR74" i="13"/>
  <c r="GS74" i="13"/>
  <c r="GT74" i="13"/>
  <c r="GU74" i="13"/>
  <c r="GV74" i="13"/>
  <c r="GW74" i="13"/>
  <c r="GX74" i="13"/>
  <c r="GY74" i="13"/>
  <c r="GZ74" i="13"/>
  <c r="HA74" i="13"/>
  <c r="HB74" i="13"/>
  <c r="HC74" i="13"/>
  <c r="HD74" i="13"/>
  <c r="HE74" i="13"/>
  <c r="HF74" i="13"/>
  <c r="HG74" i="13"/>
  <c r="HH74" i="13"/>
  <c r="HI74" i="13"/>
  <c r="HJ74" i="13"/>
  <c r="HK74" i="13"/>
  <c r="HL74" i="13"/>
  <c r="HM74" i="13"/>
  <c r="HN74" i="13"/>
  <c r="HO74" i="13"/>
  <c r="HP74" i="13"/>
  <c r="HQ74" i="13"/>
  <c r="HR74" i="13"/>
  <c r="HS74" i="13"/>
  <c r="HT74" i="13"/>
  <c r="HU74" i="13"/>
  <c r="HV74" i="13"/>
  <c r="HW74" i="13"/>
  <c r="HX74" i="13"/>
  <c r="HY74" i="13"/>
  <c r="HZ74" i="13"/>
  <c r="IA74" i="13"/>
  <c r="IB74" i="13"/>
  <c r="IC74" i="13"/>
  <c r="ID74" i="13"/>
  <c r="IE74" i="13"/>
  <c r="IF74" i="13"/>
  <c r="IG74" i="13"/>
  <c r="IH74" i="13"/>
  <c r="II74" i="13"/>
  <c r="IJ74" i="13"/>
  <c r="IK74" i="13"/>
  <c r="IL74" i="13"/>
  <c r="IM74" i="13"/>
  <c r="IN74" i="13"/>
  <c r="IO74" i="13"/>
  <c r="IP74" i="13"/>
  <c r="IQ74" i="13"/>
  <c r="IR74" i="13"/>
  <c r="IS74" i="13"/>
  <c r="IT74" i="13"/>
  <c r="IU74" i="13"/>
  <c r="IV74" i="13"/>
  <c r="IW74" i="13"/>
  <c r="IX74" i="13"/>
  <c r="IY74" i="13"/>
  <c r="IZ74" i="13"/>
  <c r="JA74" i="13"/>
  <c r="JB74" i="13"/>
  <c r="JC74" i="13"/>
  <c r="JD74" i="13"/>
  <c r="JF74" i="13"/>
  <c r="JG74" i="13"/>
  <c r="JH74" i="13"/>
  <c r="JI74" i="13"/>
  <c r="JJ74" i="13"/>
  <c r="JK74" i="13"/>
  <c r="JL74" i="13"/>
  <c r="JM74" i="13"/>
  <c r="JN74" i="13"/>
  <c r="JO74" i="13"/>
  <c r="JP74" i="13"/>
  <c r="JQ74" i="13"/>
  <c r="JR74" i="13"/>
  <c r="JS74" i="13"/>
  <c r="JT74" i="13"/>
  <c r="JU74" i="13"/>
  <c r="JV74" i="13"/>
  <c r="JW74" i="13"/>
  <c r="JX74" i="13"/>
  <c r="JY74" i="13"/>
  <c r="JZ74" i="13"/>
  <c r="KA74" i="13"/>
  <c r="KB74" i="13"/>
  <c r="KC74" i="13"/>
  <c r="KD74" i="13"/>
  <c r="KE74" i="13"/>
  <c r="KF74" i="13"/>
  <c r="KG74" i="13"/>
  <c r="KH74" i="13"/>
  <c r="KI74" i="13"/>
  <c r="KJ74" i="13"/>
  <c r="KK74" i="13"/>
  <c r="KL74" i="13"/>
  <c r="KM74" i="13"/>
  <c r="KN74" i="13"/>
  <c r="KO74" i="13"/>
  <c r="KP74" i="13"/>
  <c r="KQ74" i="13"/>
  <c r="KR74" i="13"/>
  <c r="KS74" i="13"/>
  <c r="KT74" i="13"/>
  <c r="KU74" i="13"/>
  <c r="KV74" i="13"/>
  <c r="KW74" i="13"/>
  <c r="KX74" i="13"/>
  <c r="KY74" i="13"/>
  <c r="KZ74" i="13"/>
  <c r="LA74" i="13"/>
  <c r="LB74" i="13"/>
  <c r="LC74" i="13"/>
  <c r="LD74" i="13"/>
  <c r="LE74" i="13"/>
  <c r="LF74" i="13"/>
  <c r="LG74" i="13"/>
  <c r="LH74" i="13"/>
  <c r="LI74" i="13"/>
  <c r="LJ74" i="13"/>
  <c r="LK74" i="13"/>
  <c r="LL74" i="13"/>
  <c r="LM74" i="13"/>
  <c r="LN74" i="13"/>
  <c r="LO74" i="13"/>
  <c r="LP74" i="13"/>
  <c r="LQ74" i="13"/>
  <c r="LR74" i="13"/>
  <c r="LS74" i="13"/>
  <c r="LT74" i="13"/>
  <c r="LU74" i="13"/>
  <c r="LV74" i="13"/>
  <c r="LW74" i="13"/>
  <c r="LX74" i="13"/>
  <c r="LY74" i="13"/>
  <c r="LZ74" i="13"/>
  <c r="MA74" i="13"/>
  <c r="MB74" i="13"/>
  <c r="MC74" i="13"/>
  <c r="MD74" i="13"/>
  <c r="ME74" i="13"/>
  <c r="MF74" i="13"/>
  <c r="MG74" i="13"/>
  <c r="MH74" i="13"/>
  <c r="MI74" i="13"/>
  <c r="MJ74" i="13"/>
  <c r="MK74" i="13"/>
  <c r="ML74" i="13"/>
  <c r="MM74" i="13"/>
  <c r="MN74" i="13"/>
  <c r="MO74" i="13"/>
  <c r="MP74" i="13"/>
  <c r="MQ74" i="13"/>
  <c r="MR74" i="13"/>
  <c r="MS74" i="13"/>
  <c r="MT74" i="13"/>
  <c r="MU74" i="13"/>
  <c r="MV74" i="13"/>
  <c r="MW74" i="13"/>
  <c r="MX74" i="13"/>
  <c r="MY74" i="13"/>
  <c r="MZ74" i="13"/>
  <c r="NA74" i="13"/>
  <c r="NB74" i="13"/>
  <c r="NC74" i="13"/>
  <c r="AO69" i="13"/>
  <c r="F69" i="13"/>
  <c r="AM69" i="13"/>
  <c r="N69" i="13"/>
  <c r="AG69" i="13"/>
  <c r="AK69" i="13"/>
  <c r="AN69" i="13"/>
  <c r="AL69" i="13"/>
  <c r="L69" i="13"/>
  <c r="K69" i="13"/>
  <c r="J69" i="13"/>
  <c r="E69" i="13"/>
  <c r="AH69" i="13"/>
  <c r="AB69" i="13"/>
  <c r="AJ69" i="13"/>
  <c r="I69" i="13"/>
  <c r="G69" i="13"/>
  <c r="AF69" i="13"/>
  <c r="P69" i="13"/>
  <c r="Z69" i="13"/>
  <c r="AD69" i="13"/>
  <c r="D69" i="13"/>
  <c r="AE69" i="13"/>
  <c r="Q69" i="13"/>
  <c r="X69" i="13"/>
  <c r="H69" i="13"/>
  <c r="Y69" i="13"/>
  <c r="AA69" i="13"/>
  <c r="AI69" i="13"/>
  <c r="W69" i="13"/>
  <c r="V69" i="13"/>
  <c r="T69" i="13"/>
  <c r="AC69" i="13"/>
  <c r="R69" i="13"/>
  <c r="U69" i="13"/>
  <c r="M69" i="13"/>
  <c r="S69" i="13"/>
  <c r="C69" i="13"/>
  <c r="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BK69" i="13"/>
  <c r="BL69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Y69" i="13"/>
  <c r="BZ69" i="13"/>
  <c r="CA69" i="13"/>
  <c r="CB69" i="13"/>
  <c r="CC69" i="13"/>
  <c r="CD69" i="13"/>
  <c r="CE69" i="13"/>
  <c r="CF69" i="13"/>
  <c r="CG69" i="13"/>
  <c r="CH69" i="13"/>
  <c r="CI69" i="13"/>
  <c r="CJ69" i="13"/>
  <c r="CK69" i="13"/>
  <c r="CL69" i="13"/>
  <c r="CM69" i="13"/>
  <c r="CN69" i="13"/>
  <c r="CO69" i="13"/>
  <c r="CP69" i="13"/>
  <c r="CQ69" i="13"/>
  <c r="CR69" i="13"/>
  <c r="CS69" i="13"/>
  <c r="CT69" i="13"/>
  <c r="CU69" i="13"/>
  <c r="CV69" i="13"/>
  <c r="CW69" i="13"/>
  <c r="CX69" i="13"/>
  <c r="CY69" i="13"/>
  <c r="CZ69" i="13"/>
  <c r="DA69" i="13"/>
  <c r="DB69" i="13"/>
  <c r="DC69" i="13"/>
  <c r="DD69" i="13"/>
  <c r="DE69" i="13"/>
  <c r="DF69" i="13"/>
  <c r="DG69" i="13"/>
  <c r="DH69" i="13"/>
  <c r="DI69" i="13"/>
  <c r="DJ69" i="13"/>
  <c r="DK69" i="13"/>
  <c r="DL69" i="13"/>
  <c r="DM69" i="13"/>
  <c r="DN69" i="13"/>
  <c r="DO69" i="13"/>
  <c r="DP69" i="13"/>
  <c r="DQ69" i="13"/>
  <c r="DR69" i="13"/>
  <c r="DS69" i="13"/>
  <c r="DT69" i="13"/>
  <c r="DU69" i="13"/>
  <c r="DV69" i="13"/>
  <c r="DW69" i="13"/>
  <c r="DX69" i="13"/>
  <c r="DY69" i="13"/>
  <c r="DZ69" i="13"/>
  <c r="EA69" i="13"/>
  <c r="EB69" i="13"/>
  <c r="EC69" i="13"/>
  <c r="ED69" i="13"/>
  <c r="EE69" i="13"/>
  <c r="EF69" i="13"/>
  <c r="EG69" i="13"/>
  <c r="EH69" i="13"/>
  <c r="EI69" i="13"/>
  <c r="EJ69" i="13"/>
  <c r="EK69" i="13"/>
  <c r="EL69" i="13"/>
  <c r="EM69" i="13"/>
  <c r="EN69" i="13"/>
  <c r="EO69" i="13"/>
  <c r="EP69" i="13"/>
  <c r="EQ69" i="13"/>
  <c r="ER69" i="13"/>
  <c r="ES69" i="13"/>
  <c r="ET69" i="13"/>
  <c r="EU69" i="13"/>
  <c r="EV69" i="13"/>
  <c r="EW69" i="13"/>
  <c r="EX69" i="13"/>
  <c r="EY69" i="13"/>
  <c r="EZ69" i="13"/>
  <c r="FA69" i="13"/>
  <c r="FB69" i="13"/>
  <c r="FC69" i="13"/>
  <c r="FD69" i="13"/>
  <c r="FE69" i="13"/>
  <c r="FF69" i="13"/>
  <c r="FG69" i="13"/>
  <c r="FH69" i="13"/>
  <c r="FI69" i="13"/>
  <c r="FJ69" i="13"/>
  <c r="FK69" i="13"/>
  <c r="FL69" i="13"/>
  <c r="FM69" i="13"/>
  <c r="FN69" i="13"/>
  <c r="FO69" i="13"/>
  <c r="FP69" i="13"/>
  <c r="FQ69" i="13"/>
  <c r="FR69" i="13"/>
  <c r="FS69" i="13"/>
  <c r="FT69" i="13"/>
  <c r="FU69" i="13"/>
  <c r="FV69" i="13"/>
  <c r="FW69" i="13"/>
  <c r="FX69" i="13"/>
  <c r="FY69" i="13"/>
  <c r="FZ69" i="13"/>
  <c r="GA69" i="13"/>
  <c r="GB69" i="13"/>
  <c r="GC69" i="13"/>
  <c r="GD69" i="13"/>
  <c r="GE69" i="13"/>
  <c r="GF69" i="13"/>
  <c r="GG69" i="13"/>
  <c r="GH69" i="13"/>
  <c r="GI69" i="13"/>
  <c r="GJ69" i="13"/>
  <c r="GK69" i="13"/>
  <c r="GL69" i="13"/>
  <c r="GM69" i="13"/>
  <c r="GN69" i="13"/>
  <c r="GO69" i="13"/>
  <c r="GP69" i="13"/>
  <c r="GQ69" i="13"/>
  <c r="GR69" i="13"/>
  <c r="GS69" i="13"/>
  <c r="GT69" i="13"/>
  <c r="GU69" i="13"/>
  <c r="GV69" i="13"/>
  <c r="GW69" i="13"/>
  <c r="GX69" i="13"/>
  <c r="GY69" i="13"/>
  <c r="GZ69" i="13"/>
  <c r="HA69" i="13"/>
  <c r="HB69" i="13"/>
  <c r="HC69" i="13"/>
  <c r="HD69" i="13"/>
  <c r="HE69" i="13"/>
  <c r="HF69" i="13"/>
  <c r="HG69" i="13"/>
  <c r="HH69" i="13"/>
  <c r="HI69" i="13"/>
  <c r="HJ69" i="13"/>
  <c r="HK69" i="13"/>
  <c r="HL69" i="13"/>
  <c r="HM69" i="13"/>
  <c r="HN69" i="13"/>
  <c r="HO69" i="13"/>
  <c r="HP69" i="13"/>
  <c r="HQ69" i="13"/>
  <c r="HR69" i="13"/>
  <c r="HS69" i="13"/>
  <c r="HT69" i="13"/>
  <c r="HU69" i="13"/>
  <c r="HV69" i="13"/>
  <c r="HW69" i="13"/>
  <c r="HX69" i="13"/>
  <c r="HY69" i="13"/>
  <c r="HZ69" i="13"/>
  <c r="IA69" i="13"/>
  <c r="IB69" i="13"/>
  <c r="IC69" i="13"/>
  <c r="ID69" i="13"/>
  <c r="IE69" i="13"/>
  <c r="IF69" i="13"/>
  <c r="IG69" i="13"/>
  <c r="IH69" i="13"/>
  <c r="II69" i="13"/>
  <c r="IJ69" i="13"/>
  <c r="IK69" i="13"/>
  <c r="IL69" i="13"/>
  <c r="IM69" i="13"/>
  <c r="IN69" i="13"/>
  <c r="IO69" i="13"/>
  <c r="IP69" i="13"/>
  <c r="IQ69" i="13"/>
  <c r="IR69" i="13"/>
  <c r="IS69" i="13"/>
  <c r="IT69" i="13"/>
  <c r="IU69" i="13"/>
  <c r="IV69" i="13"/>
  <c r="IW69" i="13"/>
  <c r="IX69" i="13"/>
  <c r="IY69" i="13"/>
  <c r="IZ69" i="13"/>
  <c r="JA69" i="13"/>
  <c r="JB69" i="13"/>
  <c r="JC69" i="13"/>
  <c r="JD69" i="13"/>
  <c r="JE69" i="13"/>
  <c r="JF69" i="13"/>
  <c r="JG69" i="13"/>
  <c r="JH69" i="13"/>
  <c r="JI69" i="13"/>
  <c r="JJ69" i="13"/>
  <c r="JK69" i="13"/>
  <c r="JL69" i="13"/>
  <c r="JM69" i="13"/>
  <c r="JN69" i="13"/>
  <c r="JO69" i="13"/>
  <c r="JP69" i="13"/>
  <c r="JQ69" i="13"/>
  <c r="JR69" i="13"/>
  <c r="JS69" i="13"/>
  <c r="JT69" i="13"/>
  <c r="JU69" i="13"/>
  <c r="JV69" i="13"/>
  <c r="JW69" i="13"/>
  <c r="JX69" i="13"/>
  <c r="JY69" i="13"/>
  <c r="JZ69" i="13"/>
  <c r="KA69" i="13"/>
  <c r="KB69" i="13"/>
  <c r="KC69" i="13"/>
  <c r="KD69" i="13"/>
  <c r="KE69" i="13"/>
  <c r="KF69" i="13"/>
  <c r="KG69" i="13"/>
  <c r="KH69" i="13"/>
  <c r="KI69" i="13"/>
  <c r="KJ69" i="13"/>
  <c r="KK69" i="13"/>
  <c r="KL69" i="13"/>
  <c r="KM69" i="13"/>
  <c r="KN69" i="13"/>
  <c r="KO69" i="13"/>
  <c r="KP69" i="13"/>
  <c r="KQ69" i="13"/>
  <c r="KR69" i="13"/>
  <c r="KS69" i="13"/>
  <c r="KT69" i="13"/>
  <c r="KU69" i="13"/>
  <c r="KV69" i="13"/>
  <c r="KW69" i="13"/>
  <c r="KX69" i="13"/>
  <c r="KY69" i="13"/>
  <c r="KZ69" i="13"/>
  <c r="LA69" i="13"/>
  <c r="LB69" i="13"/>
  <c r="LC69" i="13"/>
  <c r="LD69" i="13"/>
  <c r="LE69" i="13"/>
  <c r="LF69" i="13"/>
  <c r="LG69" i="13"/>
  <c r="LH69" i="13"/>
  <c r="LI69" i="13"/>
  <c r="LJ69" i="13"/>
  <c r="LK69" i="13"/>
  <c r="LL69" i="13"/>
  <c r="LM69" i="13"/>
  <c r="LN69" i="13"/>
  <c r="LO69" i="13"/>
  <c r="LP69" i="13"/>
  <c r="LQ69" i="13"/>
  <c r="LR69" i="13"/>
  <c r="LS69" i="13"/>
  <c r="LT69" i="13"/>
  <c r="LU69" i="13"/>
  <c r="LV69" i="13"/>
  <c r="LW69" i="13"/>
  <c r="LX69" i="13"/>
  <c r="LY69" i="13"/>
  <c r="LZ69" i="13"/>
  <c r="MA69" i="13"/>
  <c r="MB69" i="13"/>
  <c r="MC69" i="13"/>
  <c r="MD69" i="13"/>
  <c r="ME69" i="13"/>
  <c r="MF69" i="13"/>
  <c r="MG69" i="13"/>
  <c r="MH69" i="13"/>
  <c r="MI69" i="13"/>
  <c r="MJ69" i="13"/>
  <c r="MK69" i="13"/>
  <c r="ML69" i="13"/>
  <c r="MM69" i="13"/>
  <c r="MN69" i="13"/>
  <c r="MO69" i="13"/>
  <c r="MP69" i="13"/>
  <c r="MQ69" i="13"/>
  <c r="MR69" i="13"/>
  <c r="MS69" i="13"/>
  <c r="MT69" i="13"/>
  <c r="MU69" i="13"/>
  <c r="MV69" i="13"/>
  <c r="MW69" i="13"/>
  <c r="MX69" i="13"/>
  <c r="MY69" i="13"/>
  <c r="MZ69" i="13"/>
  <c r="NA69" i="13"/>
  <c r="NB69" i="13"/>
  <c r="NC69" i="13"/>
  <c r="ND74" i="13"/>
  <c r="ND69" i="13"/>
  <c r="ND26" i="13"/>
  <c r="IV26" i="13"/>
  <c r="ND14" i="13"/>
  <c r="IV14" i="13"/>
  <c r="ND21" i="13"/>
  <c r="IV21" i="13"/>
  <c r="ND39" i="13"/>
  <c r="IV39" i="13"/>
  <c r="ND29" i="13"/>
  <c r="IV29" i="13"/>
  <c r="ND4" i="13"/>
  <c r="IV4" i="13"/>
  <c r="ND10" i="13"/>
  <c r="IV10" i="13"/>
  <c r="ND24" i="13"/>
  <c r="IV24" i="13"/>
  <c r="ND38" i="13"/>
  <c r="IV38" i="13"/>
  <c r="ND7" i="13"/>
  <c r="IV7" i="13"/>
  <c r="ND48" i="13"/>
  <c r="IV48" i="13"/>
  <c r="ND28" i="13"/>
  <c r="IV28" i="13"/>
  <c r="ND31" i="13"/>
  <c r="IV31" i="13"/>
  <c r="ND35" i="13"/>
  <c r="IV35" i="13"/>
  <c r="ND5" i="13"/>
  <c r="IV5" i="13"/>
  <c r="ND36" i="13"/>
  <c r="IV36" i="13"/>
  <c r="ND20" i="13"/>
  <c r="IV20" i="13"/>
  <c r="ND13" i="13"/>
  <c r="IV13" i="13"/>
  <c r="ND37" i="13"/>
  <c r="IV37" i="13"/>
  <c r="ND6" i="13"/>
  <c r="IV6" i="13"/>
  <c r="IV67" i="13"/>
  <c r="LZ67" i="13"/>
  <c r="M59" i="13"/>
  <c r="Y59" i="13"/>
  <c r="AG59" i="13"/>
  <c r="U59" i="13"/>
  <c r="I59" i="13"/>
  <c r="O59" i="13"/>
  <c r="Q59" i="13"/>
  <c r="J59" i="13"/>
  <c r="AA59" i="13"/>
  <c r="F59" i="13"/>
  <c r="AE59" i="13"/>
  <c r="T59" i="13"/>
  <c r="E59" i="13"/>
  <c r="Z59" i="13"/>
  <c r="AC59" i="13"/>
  <c r="V59" i="13"/>
  <c r="S59" i="13"/>
  <c r="R59" i="13"/>
  <c r="P59" i="13"/>
  <c r="N59" i="13"/>
  <c r="C59" i="13"/>
  <c r="K59" i="13"/>
  <c r="AF59" i="13"/>
  <c r="G59" i="13"/>
  <c r="AB59" i="13"/>
  <c r="D59" i="13"/>
  <c r="L59" i="13"/>
  <c r="X59" i="13"/>
  <c r="H59" i="13"/>
  <c r="W59" i="13"/>
  <c r="AD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IS59" i="13"/>
  <c r="IT59" i="13"/>
  <c r="IU59" i="13"/>
  <c r="IW59" i="13"/>
  <c r="IX59" i="13"/>
  <c r="IY59" i="13"/>
  <c r="IZ59" i="13"/>
  <c r="JA59" i="13"/>
  <c r="JB59" i="13"/>
  <c r="JC59" i="13"/>
  <c r="JD59" i="13"/>
  <c r="JE59" i="13"/>
  <c r="JF59" i="13"/>
  <c r="JG59" i="13"/>
  <c r="JH59" i="13"/>
  <c r="JI59" i="13"/>
  <c r="JJ59" i="13"/>
  <c r="JK59" i="13"/>
  <c r="JL59" i="13"/>
  <c r="JM59" i="13"/>
  <c r="JN59" i="13"/>
  <c r="JO59" i="13"/>
  <c r="JP59" i="13"/>
  <c r="JQ59" i="13"/>
  <c r="JR59" i="13"/>
  <c r="JS59" i="13"/>
  <c r="JT59" i="13"/>
  <c r="JU59" i="13"/>
  <c r="JV59" i="13"/>
  <c r="JW59" i="13"/>
  <c r="JX59" i="13"/>
  <c r="JY59" i="13"/>
  <c r="JZ59" i="13"/>
  <c r="KA59" i="13"/>
  <c r="KB59" i="13"/>
  <c r="KC59" i="13"/>
  <c r="KD59" i="13"/>
  <c r="KE59" i="13"/>
  <c r="KF59" i="13"/>
  <c r="KG59" i="13"/>
  <c r="KH59" i="13"/>
  <c r="KI59" i="13"/>
  <c r="KJ59" i="13"/>
  <c r="KK59" i="13"/>
  <c r="KL59" i="13"/>
  <c r="KM59" i="13"/>
  <c r="KN59" i="13"/>
  <c r="KO59" i="13"/>
  <c r="KP59" i="13"/>
  <c r="KQ59" i="13"/>
  <c r="KR59" i="13"/>
  <c r="KS59" i="13"/>
  <c r="KT59" i="13"/>
  <c r="KU59" i="13"/>
  <c r="KV59" i="13"/>
  <c r="KW59" i="13"/>
  <c r="KX59" i="13"/>
  <c r="KY59" i="13"/>
  <c r="KZ59" i="13"/>
  <c r="LA59" i="13"/>
  <c r="LB59" i="13"/>
  <c r="LC59" i="13"/>
  <c r="LD59" i="13"/>
  <c r="LE59" i="13"/>
  <c r="LF59" i="13"/>
  <c r="LG59" i="13"/>
  <c r="LH59" i="13"/>
  <c r="LI59" i="13"/>
  <c r="LJ59" i="13"/>
  <c r="LK59" i="13"/>
  <c r="LL59" i="13"/>
  <c r="LM59" i="13"/>
  <c r="LN59" i="13"/>
  <c r="LO59" i="13"/>
  <c r="LP59" i="13"/>
  <c r="LQ59" i="13"/>
  <c r="LR59" i="13"/>
  <c r="LS59" i="13"/>
  <c r="LT59" i="13"/>
  <c r="LU59" i="13"/>
  <c r="LV59" i="13"/>
  <c r="LW59" i="13"/>
  <c r="LX59" i="13"/>
  <c r="LY59" i="13"/>
  <c r="LZ59" i="13"/>
  <c r="MA59" i="13"/>
  <c r="MB59" i="13"/>
  <c r="MC59" i="13"/>
  <c r="MD59" i="13"/>
  <c r="ME59" i="13"/>
  <c r="MF59" i="13"/>
  <c r="MG59" i="13"/>
  <c r="MH59" i="13"/>
  <c r="MI59" i="13"/>
  <c r="MJ59" i="13"/>
  <c r="MK59" i="13"/>
  <c r="ML59" i="13"/>
  <c r="MM59" i="13"/>
  <c r="MN59" i="13"/>
  <c r="MO59" i="13"/>
  <c r="MP59" i="13"/>
  <c r="MQ59" i="13"/>
  <c r="MR59" i="13"/>
  <c r="MS59" i="13"/>
  <c r="MT59" i="13"/>
  <c r="MU59" i="13"/>
  <c r="MV59" i="13"/>
  <c r="MW59" i="13"/>
  <c r="MX59" i="13"/>
  <c r="MY59" i="13"/>
  <c r="MZ59" i="13"/>
  <c r="NA59" i="13"/>
  <c r="NB59" i="13"/>
  <c r="NC59" i="13"/>
  <c r="ND59" i="13"/>
  <c r="IH56" i="13"/>
  <c r="O56" i="13"/>
  <c r="Z56" i="13"/>
  <c r="H56" i="13"/>
  <c r="AC56" i="13"/>
  <c r="R56" i="13"/>
  <c r="Q56" i="13"/>
  <c r="P56" i="13"/>
  <c r="V56" i="13"/>
  <c r="U56" i="13"/>
  <c r="T56" i="13"/>
  <c r="AA56" i="13"/>
  <c r="AB56" i="13"/>
  <c r="E56" i="13"/>
  <c r="K56" i="13"/>
  <c r="G56" i="13"/>
  <c r="D56" i="13"/>
  <c r="J56" i="13"/>
  <c r="W56" i="13"/>
  <c r="C56" i="13"/>
  <c r="F56" i="13"/>
  <c r="N56" i="13"/>
  <c r="M56" i="13"/>
  <c r="Y56" i="13"/>
  <c r="X56" i="13"/>
  <c r="L56" i="13"/>
  <c r="I56" i="13"/>
  <c r="S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A56" i="13"/>
  <c r="CB56" i="13"/>
  <c r="CC56" i="13"/>
  <c r="CD56" i="13"/>
  <c r="CE56" i="13"/>
  <c r="CF56" i="13"/>
  <c r="CG56" i="13"/>
  <c r="CH56" i="13"/>
  <c r="CI56" i="13"/>
  <c r="CJ56" i="13"/>
  <c r="CK56" i="13"/>
  <c r="CL56" i="13"/>
  <c r="CM56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DE56" i="13"/>
  <c r="DF56" i="13"/>
  <c r="DG56" i="13"/>
  <c r="DH56" i="13"/>
  <c r="DI56" i="13"/>
  <c r="DJ56" i="13"/>
  <c r="DK56" i="13"/>
  <c r="DL56" i="13"/>
  <c r="DM56" i="13"/>
  <c r="DN56" i="13"/>
  <c r="DO56" i="13"/>
  <c r="DP56" i="13"/>
  <c r="DQ56" i="13"/>
  <c r="DR56" i="13"/>
  <c r="DS56" i="13"/>
  <c r="DT56" i="13"/>
  <c r="DU56" i="13"/>
  <c r="DV56" i="13"/>
  <c r="DW56" i="13"/>
  <c r="DX56" i="13"/>
  <c r="DY56" i="13"/>
  <c r="DZ56" i="13"/>
  <c r="EA56" i="13"/>
  <c r="EB56" i="13"/>
  <c r="EC56" i="13"/>
  <c r="ED56" i="13"/>
  <c r="EE56" i="13"/>
  <c r="EF56" i="13"/>
  <c r="EG56" i="13"/>
  <c r="EH56" i="13"/>
  <c r="EI56" i="13"/>
  <c r="EJ56" i="13"/>
  <c r="EK56" i="13"/>
  <c r="EL56" i="13"/>
  <c r="EM56" i="13"/>
  <c r="EN56" i="13"/>
  <c r="EO56" i="13"/>
  <c r="EP56" i="13"/>
  <c r="EQ56" i="13"/>
  <c r="ER56" i="13"/>
  <c r="ES56" i="13"/>
  <c r="ET56" i="13"/>
  <c r="EU56" i="13"/>
  <c r="EV56" i="13"/>
  <c r="EW56" i="13"/>
  <c r="EX56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FM56" i="13"/>
  <c r="FN56" i="13"/>
  <c r="FO56" i="13"/>
  <c r="FP56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GE56" i="13"/>
  <c r="GF56" i="13"/>
  <c r="GG56" i="13"/>
  <c r="GH56" i="13"/>
  <c r="GI56" i="13"/>
  <c r="GJ56" i="13"/>
  <c r="GK56" i="13"/>
  <c r="GL56" i="13"/>
  <c r="GM56" i="13"/>
  <c r="GN56" i="13"/>
  <c r="GO56" i="13"/>
  <c r="GP56" i="13"/>
  <c r="GQ56" i="13"/>
  <c r="GR56" i="13"/>
  <c r="GS56" i="13"/>
  <c r="GT56" i="13"/>
  <c r="GU56" i="13"/>
  <c r="GV56" i="13"/>
  <c r="GW56" i="13"/>
  <c r="GX56" i="13"/>
  <c r="GY56" i="13"/>
  <c r="GZ56" i="13"/>
  <c r="HA56" i="13"/>
  <c r="HB56" i="13"/>
  <c r="HC56" i="13"/>
  <c r="HD56" i="13"/>
  <c r="HE56" i="13"/>
  <c r="HF56" i="13"/>
  <c r="HG56" i="13"/>
  <c r="HH56" i="13"/>
  <c r="HI56" i="13"/>
  <c r="HJ56" i="13"/>
  <c r="HK56" i="13"/>
  <c r="HL56" i="13"/>
  <c r="HM56" i="13"/>
  <c r="HN56" i="13"/>
  <c r="HO56" i="13"/>
  <c r="HP56" i="13"/>
  <c r="HQ56" i="13"/>
  <c r="HR56" i="13"/>
  <c r="HS56" i="13"/>
  <c r="HT56" i="13"/>
  <c r="HU56" i="13"/>
  <c r="HV56" i="13"/>
  <c r="HW56" i="13"/>
  <c r="HX56" i="13"/>
  <c r="HY56" i="13"/>
  <c r="HZ56" i="13"/>
  <c r="IA56" i="13"/>
  <c r="IB56" i="13"/>
  <c r="IC56" i="13"/>
  <c r="ID56" i="13"/>
  <c r="IE56" i="13"/>
  <c r="IF56" i="13"/>
  <c r="IG56" i="13"/>
  <c r="II56" i="13"/>
  <c r="IJ56" i="13"/>
  <c r="IK56" i="13"/>
  <c r="IL56" i="13"/>
  <c r="IM56" i="13"/>
  <c r="IN56" i="13"/>
  <c r="IO56" i="13"/>
  <c r="IP56" i="13"/>
  <c r="IQ56" i="13"/>
  <c r="IR56" i="13"/>
  <c r="IS56" i="13"/>
  <c r="IT56" i="13"/>
  <c r="IU56" i="13"/>
  <c r="IW56" i="13"/>
  <c r="IX56" i="13"/>
  <c r="IY56" i="13"/>
  <c r="IZ56" i="13"/>
  <c r="JA56" i="13"/>
  <c r="JB56" i="13"/>
  <c r="JC56" i="13"/>
  <c r="JD56" i="13"/>
  <c r="JE56" i="13"/>
  <c r="JF56" i="13"/>
  <c r="JG56" i="13"/>
  <c r="JH56" i="13"/>
  <c r="JI56" i="13"/>
  <c r="JJ56" i="13"/>
  <c r="JK56" i="13"/>
  <c r="JL56" i="13"/>
  <c r="JM56" i="13"/>
  <c r="JN56" i="13"/>
  <c r="JO56" i="13"/>
  <c r="JP56" i="13"/>
  <c r="JQ56" i="13"/>
  <c r="JR56" i="13"/>
  <c r="JS56" i="13"/>
  <c r="JT56" i="13"/>
  <c r="JU56" i="13"/>
  <c r="JV56" i="13"/>
  <c r="JW56" i="13"/>
  <c r="JX56" i="13"/>
  <c r="JY56" i="13"/>
  <c r="JZ56" i="13"/>
  <c r="KA56" i="13"/>
  <c r="KB56" i="13"/>
  <c r="KC56" i="13"/>
  <c r="KD56" i="13"/>
  <c r="KE56" i="13"/>
  <c r="KF56" i="13"/>
  <c r="KG56" i="13"/>
  <c r="KH56" i="13"/>
  <c r="KI56" i="13"/>
  <c r="KJ56" i="13"/>
  <c r="KK56" i="13"/>
  <c r="KL56" i="13"/>
  <c r="KM56" i="13"/>
  <c r="KN56" i="13"/>
  <c r="KO56" i="13"/>
  <c r="KP56" i="13"/>
  <c r="KQ56" i="13"/>
  <c r="KR56" i="13"/>
  <c r="KS56" i="13"/>
  <c r="KT56" i="13"/>
  <c r="KU56" i="13"/>
  <c r="KV56" i="13"/>
  <c r="KW56" i="13"/>
  <c r="KX56" i="13"/>
  <c r="KY56" i="13"/>
  <c r="KZ56" i="13"/>
  <c r="LA56" i="13"/>
  <c r="LB56" i="13"/>
  <c r="LC56" i="13"/>
  <c r="LD56" i="13"/>
  <c r="LE56" i="13"/>
  <c r="LF56" i="13"/>
  <c r="LG56" i="13"/>
  <c r="LH56" i="13"/>
  <c r="LI56" i="13"/>
  <c r="LJ56" i="13"/>
  <c r="LK56" i="13"/>
  <c r="LL56" i="13"/>
  <c r="LM56" i="13"/>
  <c r="LN56" i="13"/>
  <c r="LO56" i="13"/>
  <c r="LP56" i="13"/>
  <c r="LQ56" i="13"/>
  <c r="LR56" i="13"/>
  <c r="LS56" i="13"/>
  <c r="LT56" i="13"/>
  <c r="LU56" i="13"/>
  <c r="LV56" i="13"/>
  <c r="LW56" i="13"/>
  <c r="LX56" i="13"/>
  <c r="LY56" i="13"/>
  <c r="LZ56" i="13"/>
  <c r="MA56" i="13"/>
  <c r="MB56" i="13"/>
  <c r="MC56" i="13"/>
  <c r="MD56" i="13"/>
  <c r="ME56" i="13"/>
  <c r="MF56" i="13"/>
  <c r="MG56" i="13"/>
  <c r="MH56" i="13"/>
  <c r="MI56" i="13"/>
  <c r="MJ56" i="13"/>
  <c r="MK56" i="13"/>
  <c r="ML56" i="13"/>
  <c r="MM56" i="13"/>
  <c r="MN56" i="13"/>
  <c r="MO56" i="13"/>
  <c r="MP56" i="13"/>
  <c r="MQ56" i="13"/>
  <c r="MR56" i="13"/>
  <c r="MS56" i="13"/>
  <c r="MT56" i="13"/>
  <c r="MU56" i="13"/>
  <c r="MV56" i="13"/>
  <c r="MW56" i="13"/>
  <c r="MX56" i="13"/>
  <c r="MY56" i="13"/>
  <c r="MZ56" i="13"/>
  <c r="NA56" i="13"/>
  <c r="NB56" i="13"/>
  <c r="NC56" i="13"/>
  <c r="MR64" i="13"/>
  <c r="AK64" i="13"/>
  <c r="Y64" i="13"/>
  <c r="AJ64" i="13"/>
  <c r="AF64" i="13"/>
  <c r="AA64" i="13"/>
  <c r="X64" i="13"/>
  <c r="AD64" i="13"/>
  <c r="D64" i="13"/>
  <c r="AE64" i="13"/>
  <c r="G64" i="13"/>
  <c r="U64" i="13"/>
  <c r="Q64" i="13"/>
  <c r="K64" i="13"/>
  <c r="AB64" i="13"/>
  <c r="I64" i="13"/>
  <c r="P64" i="13"/>
  <c r="N64" i="13"/>
  <c r="O64" i="13"/>
  <c r="W64" i="13"/>
  <c r="E64" i="13"/>
  <c r="H64" i="13"/>
  <c r="M64" i="13"/>
  <c r="AC64" i="13"/>
  <c r="AI64" i="13"/>
  <c r="R64" i="13"/>
  <c r="AG64" i="13"/>
  <c r="L64" i="13"/>
  <c r="T64" i="13"/>
  <c r="S64" i="13"/>
  <c r="F64" i="13"/>
  <c r="C64" i="13"/>
  <c r="AH64" i="13"/>
  <c r="J64" i="13"/>
  <c r="V64" i="13"/>
  <c r="Z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BK64" i="13"/>
  <c r="BL64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Y64" i="13"/>
  <c r="BZ64" i="13"/>
  <c r="CA64" i="13"/>
  <c r="CB64" i="13"/>
  <c r="CC64" i="13"/>
  <c r="CD64" i="13"/>
  <c r="CE64" i="13"/>
  <c r="CF64" i="13"/>
  <c r="CG64" i="13"/>
  <c r="CH64" i="13"/>
  <c r="CI64" i="13"/>
  <c r="CJ64" i="13"/>
  <c r="CK64" i="13"/>
  <c r="CL64" i="13"/>
  <c r="CM64" i="13"/>
  <c r="CN64" i="13"/>
  <c r="CO64" i="13"/>
  <c r="CP64" i="13"/>
  <c r="CQ64" i="13"/>
  <c r="CR64" i="13"/>
  <c r="CS64" i="13"/>
  <c r="CT64" i="13"/>
  <c r="CU64" i="13"/>
  <c r="CV64" i="13"/>
  <c r="CW64" i="13"/>
  <c r="CX64" i="13"/>
  <c r="CY64" i="13"/>
  <c r="CZ64" i="13"/>
  <c r="DA64" i="13"/>
  <c r="DB64" i="13"/>
  <c r="DC64" i="13"/>
  <c r="DD64" i="13"/>
  <c r="DE64" i="13"/>
  <c r="DF64" i="13"/>
  <c r="DG64" i="13"/>
  <c r="DH64" i="13"/>
  <c r="DI64" i="13"/>
  <c r="DJ64" i="13"/>
  <c r="DK64" i="13"/>
  <c r="DL64" i="13"/>
  <c r="DM64" i="13"/>
  <c r="DN64" i="13"/>
  <c r="DO64" i="13"/>
  <c r="DP64" i="13"/>
  <c r="DQ64" i="13"/>
  <c r="DR64" i="13"/>
  <c r="DS64" i="13"/>
  <c r="DT64" i="13"/>
  <c r="DU64" i="13"/>
  <c r="DV64" i="13"/>
  <c r="DW64" i="13"/>
  <c r="DX64" i="13"/>
  <c r="DY64" i="13"/>
  <c r="DZ64" i="13"/>
  <c r="EA64" i="13"/>
  <c r="EB64" i="13"/>
  <c r="EC64" i="13"/>
  <c r="ED64" i="13"/>
  <c r="EE64" i="13"/>
  <c r="EF64" i="13"/>
  <c r="EG64" i="13"/>
  <c r="EH64" i="13"/>
  <c r="EI64" i="13"/>
  <c r="EJ64" i="13"/>
  <c r="EK64" i="13"/>
  <c r="EL64" i="13"/>
  <c r="EM64" i="13"/>
  <c r="EN64" i="13"/>
  <c r="EO64" i="13"/>
  <c r="EP64" i="13"/>
  <c r="EQ64" i="13"/>
  <c r="ER64" i="13"/>
  <c r="ES64" i="13"/>
  <c r="ET64" i="13"/>
  <c r="EU64" i="13"/>
  <c r="EV64" i="13"/>
  <c r="EW64" i="13"/>
  <c r="EX64" i="13"/>
  <c r="EY64" i="13"/>
  <c r="EZ64" i="13"/>
  <c r="FA64" i="13"/>
  <c r="FB64" i="13"/>
  <c r="FC64" i="13"/>
  <c r="FD64" i="13"/>
  <c r="FE64" i="13"/>
  <c r="FF64" i="13"/>
  <c r="FG64" i="13"/>
  <c r="FH64" i="13"/>
  <c r="FI64" i="13"/>
  <c r="FJ64" i="13"/>
  <c r="FK64" i="13"/>
  <c r="FL64" i="13"/>
  <c r="FM64" i="13"/>
  <c r="FN64" i="13"/>
  <c r="FO64" i="13"/>
  <c r="FP64" i="13"/>
  <c r="FQ64" i="13"/>
  <c r="FR64" i="13"/>
  <c r="FS64" i="13"/>
  <c r="FT64" i="13"/>
  <c r="FU64" i="13"/>
  <c r="FV64" i="13"/>
  <c r="FW64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GK64" i="13"/>
  <c r="GL64" i="13"/>
  <c r="GM64" i="13"/>
  <c r="GN64" i="13"/>
  <c r="GO64" i="13"/>
  <c r="GP64" i="13"/>
  <c r="GQ64" i="13"/>
  <c r="GR64" i="13"/>
  <c r="GS64" i="13"/>
  <c r="GT64" i="13"/>
  <c r="GU64" i="13"/>
  <c r="GV64" i="13"/>
  <c r="GW64" i="13"/>
  <c r="GX64" i="13"/>
  <c r="GY64" i="13"/>
  <c r="GZ64" i="13"/>
  <c r="HA64" i="13"/>
  <c r="HB64" i="13"/>
  <c r="HC64" i="13"/>
  <c r="HD64" i="13"/>
  <c r="HE64" i="13"/>
  <c r="HF64" i="13"/>
  <c r="HG64" i="13"/>
  <c r="HH64" i="13"/>
  <c r="HI64" i="13"/>
  <c r="HJ64" i="13"/>
  <c r="HK64" i="13"/>
  <c r="HL64" i="13"/>
  <c r="HM64" i="13"/>
  <c r="HN64" i="13"/>
  <c r="HO64" i="13"/>
  <c r="HP64" i="13"/>
  <c r="HQ64" i="13"/>
  <c r="HR64" i="13"/>
  <c r="HS64" i="13"/>
  <c r="HT64" i="13"/>
  <c r="HU64" i="13"/>
  <c r="HV64" i="13"/>
  <c r="HW64" i="13"/>
  <c r="HX64" i="13"/>
  <c r="HY64" i="13"/>
  <c r="HZ64" i="13"/>
  <c r="IA64" i="13"/>
  <c r="IB64" i="13"/>
  <c r="IC64" i="13"/>
  <c r="ID64" i="13"/>
  <c r="IE64" i="13"/>
  <c r="IF64" i="13"/>
  <c r="IG64" i="13"/>
  <c r="IH64" i="13"/>
  <c r="II64" i="13"/>
  <c r="IJ64" i="13"/>
  <c r="IK64" i="13"/>
  <c r="IL64" i="13"/>
  <c r="IM64" i="13"/>
  <c r="IN64" i="13"/>
  <c r="IO64" i="13"/>
  <c r="IP64" i="13"/>
  <c r="IQ64" i="13"/>
  <c r="IR64" i="13"/>
  <c r="IS64" i="13"/>
  <c r="IT64" i="13"/>
  <c r="IU64" i="13"/>
  <c r="IW64" i="13"/>
  <c r="IX64" i="13"/>
  <c r="IY64" i="13"/>
  <c r="IZ64" i="13"/>
  <c r="JA64" i="13"/>
  <c r="JB64" i="13"/>
  <c r="JC64" i="13"/>
  <c r="JD64" i="13"/>
  <c r="JE64" i="13"/>
  <c r="JF64" i="13"/>
  <c r="JG64" i="13"/>
  <c r="JH64" i="13"/>
  <c r="JI64" i="13"/>
  <c r="JJ64" i="13"/>
  <c r="JK64" i="13"/>
  <c r="JL64" i="13"/>
  <c r="JM64" i="13"/>
  <c r="JN64" i="13"/>
  <c r="JO64" i="13"/>
  <c r="JP64" i="13"/>
  <c r="JQ64" i="13"/>
  <c r="JR64" i="13"/>
  <c r="JS64" i="13"/>
  <c r="JT64" i="13"/>
  <c r="JU64" i="13"/>
  <c r="JV64" i="13"/>
  <c r="JW64" i="13"/>
  <c r="JX64" i="13"/>
  <c r="JY64" i="13"/>
  <c r="JZ64" i="13"/>
  <c r="KA64" i="13"/>
  <c r="KB64" i="13"/>
  <c r="KC64" i="13"/>
  <c r="KD64" i="13"/>
  <c r="KE64" i="13"/>
  <c r="KF64" i="13"/>
  <c r="KG64" i="13"/>
  <c r="KH64" i="13"/>
  <c r="KI64" i="13"/>
  <c r="KJ64" i="13"/>
  <c r="KK64" i="13"/>
  <c r="KL64" i="13"/>
  <c r="KM64" i="13"/>
  <c r="KN64" i="13"/>
  <c r="KO64" i="13"/>
  <c r="KP64" i="13"/>
  <c r="KQ64" i="13"/>
  <c r="KR64" i="13"/>
  <c r="KS64" i="13"/>
  <c r="KT64" i="13"/>
  <c r="KU64" i="13"/>
  <c r="KV64" i="13"/>
  <c r="KW64" i="13"/>
  <c r="KX64" i="13"/>
  <c r="KY64" i="13"/>
  <c r="KZ64" i="13"/>
  <c r="LA64" i="13"/>
  <c r="LB64" i="13"/>
  <c r="LC64" i="13"/>
  <c r="LD64" i="13"/>
  <c r="LE64" i="13"/>
  <c r="LF64" i="13"/>
  <c r="LG64" i="13"/>
  <c r="LH64" i="13"/>
  <c r="LI64" i="13"/>
  <c r="LJ64" i="13"/>
  <c r="LK64" i="13"/>
  <c r="LL64" i="13"/>
  <c r="LM64" i="13"/>
  <c r="LN64" i="13"/>
  <c r="LO64" i="13"/>
  <c r="LP64" i="13"/>
  <c r="LQ64" i="13"/>
  <c r="LR64" i="13"/>
  <c r="LS64" i="13"/>
  <c r="LT64" i="13"/>
  <c r="LU64" i="13"/>
  <c r="LV64" i="13"/>
  <c r="LW64" i="13"/>
  <c r="LX64" i="13"/>
  <c r="LY64" i="13"/>
  <c r="LZ64" i="13"/>
  <c r="MA64" i="13"/>
  <c r="MB64" i="13"/>
  <c r="MC64" i="13"/>
  <c r="MD64" i="13"/>
  <c r="ME64" i="13"/>
  <c r="MF64" i="13"/>
  <c r="MG64" i="13"/>
  <c r="MH64" i="13"/>
  <c r="MI64" i="13"/>
  <c r="MJ64" i="13"/>
  <c r="MK64" i="13"/>
  <c r="ML64" i="13"/>
  <c r="MM64" i="13"/>
  <c r="MN64" i="13"/>
  <c r="MO64" i="13"/>
  <c r="MP64" i="13"/>
  <c r="MQ64" i="13"/>
  <c r="MS64" i="13"/>
  <c r="MT64" i="13"/>
  <c r="MU64" i="13"/>
  <c r="MV64" i="13"/>
  <c r="MW64" i="13"/>
  <c r="MX64" i="13"/>
  <c r="MY64" i="13"/>
  <c r="MZ64" i="13"/>
  <c r="NA64" i="13"/>
  <c r="NB64" i="13"/>
  <c r="NC64" i="13"/>
  <c r="FL49" i="13"/>
  <c r="K49" i="13"/>
  <c r="R49" i="13"/>
  <c r="E49" i="13"/>
  <c r="C49" i="13"/>
  <c r="F49" i="13"/>
  <c r="O49" i="13"/>
  <c r="J49" i="13"/>
  <c r="N49" i="13"/>
  <c r="H49" i="13"/>
  <c r="V49" i="13"/>
  <c r="S49" i="13"/>
  <c r="I49" i="13"/>
  <c r="T49" i="13"/>
  <c r="L49" i="13"/>
  <c r="M49" i="13"/>
  <c r="D49" i="13"/>
  <c r="U49" i="13"/>
  <c r="G49" i="13"/>
  <c r="P49" i="13"/>
  <c r="Q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BJ49" i="13"/>
  <c r="BK49" i="13"/>
  <c r="BL49" i="13"/>
  <c r="BM49" i="13"/>
  <c r="BN49" i="13"/>
  <c r="BO49" i="13"/>
  <c r="BP49" i="13"/>
  <c r="BQ49" i="13"/>
  <c r="BR49" i="13"/>
  <c r="BS49" i="13"/>
  <c r="BT49" i="13"/>
  <c r="BU49" i="13"/>
  <c r="BV49" i="13"/>
  <c r="BW49" i="13"/>
  <c r="BX49" i="13"/>
  <c r="BY49" i="13"/>
  <c r="BZ49" i="13"/>
  <c r="CA49" i="13"/>
  <c r="CB49" i="13"/>
  <c r="CC49" i="13"/>
  <c r="CD49" i="13"/>
  <c r="CE49" i="13"/>
  <c r="CF49" i="13"/>
  <c r="CG49" i="13"/>
  <c r="CH49" i="13"/>
  <c r="CI49" i="13"/>
  <c r="CJ49" i="13"/>
  <c r="CK49" i="13"/>
  <c r="CL49" i="13"/>
  <c r="CM49" i="13"/>
  <c r="CN49" i="13"/>
  <c r="CO49" i="13"/>
  <c r="CP49" i="13"/>
  <c r="CQ49" i="13"/>
  <c r="CR49" i="13"/>
  <c r="CS49" i="13"/>
  <c r="CT49" i="13"/>
  <c r="CU49" i="13"/>
  <c r="CV49" i="13"/>
  <c r="CW49" i="13"/>
  <c r="CX49" i="13"/>
  <c r="CY49" i="13"/>
  <c r="CZ49" i="13"/>
  <c r="DA49" i="13"/>
  <c r="DB49" i="13"/>
  <c r="DC49" i="13"/>
  <c r="DD49" i="13"/>
  <c r="DE49" i="13"/>
  <c r="DF49" i="13"/>
  <c r="DG49" i="13"/>
  <c r="DH49" i="13"/>
  <c r="DI49" i="13"/>
  <c r="DJ49" i="13"/>
  <c r="DK49" i="13"/>
  <c r="DL49" i="13"/>
  <c r="DM49" i="13"/>
  <c r="DN49" i="13"/>
  <c r="DO49" i="13"/>
  <c r="DP49" i="13"/>
  <c r="DQ49" i="13"/>
  <c r="DR49" i="13"/>
  <c r="DS49" i="13"/>
  <c r="DT49" i="13"/>
  <c r="DU49" i="13"/>
  <c r="DV49" i="13"/>
  <c r="DW49" i="13"/>
  <c r="DX49" i="13"/>
  <c r="DY49" i="13"/>
  <c r="DZ49" i="13"/>
  <c r="EA49" i="13"/>
  <c r="EB49" i="13"/>
  <c r="EC49" i="13"/>
  <c r="ED49" i="13"/>
  <c r="EE49" i="13"/>
  <c r="EF49" i="13"/>
  <c r="EG49" i="13"/>
  <c r="EH49" i="13"/>
  <c r="EI49" i="13"/>
  <c r="EJ49" i="13"/>
  <c r="EK49" i="13"/>
  <c r="EL49" i="13"/>
  <c r="EM49" i="13"/>
  <c r="EN49" i="13"/>
  <c r="EO49" i="13"/>
  <c r="EP49" i="13"/>
  <c r="EQ49" i="13"/>
  <c r="ER49" i="13"/>
  <c r="ES49" i="13"/>
  <c r="ET49" i="13"/>
  <c r="EU49" i="13"/>
  <c r="EV49" i="13"/>
  <c r="EW49" i="13"/>
  <c r="EX49" i="13"/>
  <c r="EY49" i="13"/>
  <c r="EZ49" i="13"/>
  <c r="FA49" i="13"/>
  <c r="FB49" i="13"/>
  <c r="FC49" i="13"/>
  <c r="FD49" i="13"/>
  <c r="FE49" i="13"/>
  <c r="FF49" i="13"/>
  <c r="FG49" i="13"/>
  <c r="FH49" i="13"/>
  <c r="FI49" i="13"/>
  <c r="FJ49" i="13"/>
  <c r="FK49" i="13"/>
  <c r="FM49" i="13"/>
  <c r="FN49" i="13"/>
  <c r="FO49" i="13"/>
  <c r="FP49" i="13"/>
  <c r="FQ49" i="13"/>
  <c r="FR49" i="13"/>
  <c r="FS49" i="13"/>
  <c r="FT49" i="13"/>
  <c r="FU49" i="13"/>
  <c r="FV49" i="13"/>
  <c r="FW49" i="13"/>
  <c r="FX49" i="13"/>
  <c r="FY49" i="13"/>
  <c r="FZ49" i="13"/>
  <c r="GA49" i="13"/>
  <c r="GB49" i="13"/>
  <c r="GC49" i="13"/>
  <c r="GD49" i="13"/>
  <c r="GE49" i="13"/>
  <c r="GF49" i="13"/>
  <c r="GG49" i="13"/>
  <c r="GH49" i="13"/>
  <c r="GI49" i="13"/>
  <c r="GJ49" i="13"/>
  <c r="GK49" i="13"/>
  <c r="GL49" i="13"/>
  <c r="GM49" i="13"/>
  <c r="GN49" i="13"/>
  <c r="GO49" i="13"/>
  <c r="GP49" i="13"/>
  <c r="GQ49" i="13"/>
  <c r="GR49" i="13"/>
  <c r="GS49" i="13"/>
  <c r="GT49" i="13"/>
  <c r="GU49" i="13"/>
  <c r="GV49" i="13"/>
  <c r="GW49" i="13"/>
  <c r="GX49" i="13"/>
  <c r="GY49" i="13"/>
  <c r="GZ49" i="13"/>
  <c r="HA49" i="13"/>
  <c r="HB49" i="13"/>
  <c r="HC49" i="13"/>
  <c r="HD49" i="13"/>
  <c r="HE49" i="13"/>
  <c r="HF49" i="13"/>
  <c r="HG49" i="13"/>
  <c r="HH49" i="13"/>
  <c r="HI49" i="13"/>
  <c r="HJ49" i="13"/>
  <c r="HK49" i="13"/>
  <c r="HL49" i="13"/>
  <c r="HM49" i="13"/>
  <c r="HN49" i="13"/>
  <c r="HO49" i="13"/>
  <c r="HP49" i="13"/>
  <c r="HQ49" i="13"/>
  <c r="HR49" i="13"/>
  <c r="HS49" i="13"/>
  <c r="HT49" i="13"/>
  <c r="HU49" i="13"/>
  <c r="HV49" i="13"/>
  <c r="HW49" i="13"/>
  <c r="HX49" i="13"/>
  <c r="HY49" i="13"/>
  <c r="HZ49" i="13"/>
  <c r="IA49" i="13"/>
  <c r="IB49" i="13"/>
  <c r="IC49" i="13"/>
  <c r="ID49" i="13"/>
  <c r="IE49" i="13"/>
  <c r="IF49" i="13"/>
  <c r="IG49" i="13"/>
  <c r="IH49" i="13"/>
  <c r="II49" i="13"/>
  <c r="IJ49" i="13"/>
  <c r="IK49" i="13"/>
  <c r="IL49" i="13"/>
  <c r="IM49" i="13"/>
  <c r="IN49" i="13"/>
  <c r="IO49" i="13"/>
  <c r="IP49" i="13"/>
  <c r="IQ49" i="13"/>
  <c r="IR49" i="13"/>
  <c r="IS49" i="13"/>
  <c r="IT49" i="13"/>
  <c r="IU49" i="13"/>
  <c r="IW49" i="13"/>
  <c r="IX49" i="13"/>
  <c r="IY49" i="13"/>
  <c r="IZ49" i="13"/>
  <c r="JA49" i="13"/>
  <c r="JB49" i="13"/>
  <c r="JC49" i="13"/>
  <c r="JD49" i="13"/>
  <c r="JE49" i="13"/>
  <c r="JF49" i="13"/>
  <c r="JG49" i="13"/>
  <c r="JH49" i="13"/>
  <c r="JI49" i="13"/>
  <c r="JJ49" i="13"/>
  <c r="JK49" i="13"/>
  <c r="JL49" i="13"/>
  <c r="JM49" i="13"/>
  <c r="JN49" i="13"/>
  <c r="JO49" i="13"/>
  <c r="JP49" i="13"/>
  <c r="JQ49" i="13"/>
  <c r="JR49" i="13"/>
  <c r="JS49" i="13"/>
  <c r="JT49" i="13"/>
  <c r="JU49" i="13"/>
  <c r="JV49" i="13"/>
  <c r="JW49" i="13"/>
  <c r="JX49" i="13"/>
  <c r="JY49" i="13"/>
  <c r="JZ49" i="13"/>
  <c r="KA49" i="13"/>
  <c r="KB49" i="13"/>
  <c r="KC49" i="13"/>
  <c r="KD49" i="13"/>
  <c r="KE49" i="13"/>
  <c r="KF49" i="13"/>
  <c r="KG49" i="13"/>
  <c r="KH49" i="13"/>
  <c r="KI49" i="13"/>
  <c r="KJ49" i="13"/>
  <c r="KK49" i="13"/>
  <c r="KL49" i="13"/>
  <c r="KM49" i="13"/>
  <c r="KN49" i="13"/>
  <c r="KO49" i="13"/>
  <c r="KP49" i="13"/>
  <c r="KQ49" i="13"/>
  <c r="KR49" i="13"/>
  <c r="KS49" i="13"/>
  <c r="KT49" i="13"/>
  <c r="KU49" i="13"/>
  <c r="KV49" i="13"/>
  <c r="KW49" i="13"/>
  <c r="KX49" i="13"/>
  <c r="KY49" i="13"/>
  <c r="KZ49" i="13"/>
  <c r="LA49" i="13"/>
  <c r="LB49" i="13"/>
  <c r="LC49" i="13"/>
  <c r="LD49" i="13"/>
  <c r="LE49" i="13"/>
  <c r="LF49" i="13"/>
  <c r="LG49" i="13"/>
  <c r="LH49" i="13"/>
  <c r="LI49" i="13"/>
  <c r="LJ49" i="13"/>
  <c r="LK49" i="13"/>
  <c r="LL49" i="13"/>
  <c r="LM49" i="13"/>
  <c r="LN49" i="13"/>
  <c r="LO49" i="13"/>
  <c r="LP49" i="13"/>
  <c r="LQ49" i="13"/>
  <c r="LR49" i="13"/>
  <c r="LS49" i="13"/>
  <c r="LT49" i="13"/>
  <c r="LU49" i="13"/>
  <c r="LV49" i="13"/>
  <c r="LW49" i="13"/>
  <c r="LX49" i="13"/>
  <c r="LY49" i="13"/>
  <c r="LZ49" i="13"/>
  <c r="MA49" i="13"/>
  <c r="MB49" i="13"/>
  <c r="MC49" i="13"/>
  <c r="MD49" i="13"/>
  <c r="ME49" i="13"/>
  <c r="MF49" i="13"/>
  <c r="MG49" i="13"/>
  <c r="MH49" i="13"/>
  <c r="MI49" i="13"/>
  <c r="MJ49" i="13"/>
  <c r="MK49" i="13"/>
  <c r="ML49" i="13"/>
  <c r="MM49" i="13"/>
  <c r="MN49" i="13"/>
  <c r="MO49" i="13"/>
  <c r="MP49" i="13"/>
  <c r="MQ49" i="13"/>
  <c r="MR49" i="13"/>
  <c r="MS49" i="13"/>
  <c r="MT49" i="13"/>
  <c r="MU49" i="13"/>
  <c r="MV49" i="13"/>
  <c r="MW49" i="13"/>
  <c r="MX49" i="13"/>
  <c r="MY49" i="13"/>
  <c r="MZ49" i="13"/>
  <c r="NA49" i="13"/>
  <c r="NB49" i="13"/>
  <c r="NC49" i="13"/>
  <c r="MR57" i="13"/>
  <c r="Q57" i="13"/>
  <c r="U57" i="13"/>
  <c r="AB57" i="13"/>
  <c r="G57" i="13"/>
  <c r="I57" i="13"/>
  <c r="O57" i="13"/>
  <c r="L57" i="13"/>
  <c r="W57" i="13"/>
  <c r="S57" i="13"/>
  <c r="Z57" i="13"/>
  <c r="Y57" i="13"/>
  <c r="T57" i="13"/>
  <c r="V57" i="13"/>
  <c r="R57" i="13"/>
  <c r="F57" i="13"/>
  <c r="E57" i="13"/>
  <c r="J57" i="13"/>
  <c r="C57" i="13"/>
  <c r="P57" i="13"/>
  <c r="AD57" i="13"/>
  <c r="X57" i="13"/>
  <c r="H57" i="13"/>
  <c r="N57" i="13"/>
  <c r="M57" i="13"/>
  <c r="K57" i="13"/>
  <c r="AC57" i="13"/>
  <c r="AA57" i="13"/>
  <c r="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A57" i="13"/>
  <c r="CB57" i="13"/>
  <c r="CC57" i="13"/>
  <c r="CD57" i="13"/>
  <c r="CE57" i="13"/>
  <c r="CF57" i="13"/>
  <c r="CG57" i="13"/>
  <c r="CH57" i="13"/>
  <c r="CI57" i="13"/>
  <c r="CJ57" i="13"/>
  <c r="CK57" i="13"/>
  <c r="CL57" i="13"/>
  <c r="CM57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E57" i="13"/>
  <c r="DF57" i="13"/>
  <c r="DG57" i="13"/>
  <c r="DH57" i="13"/>
  <c r="DI57" i="13"/>
  <c r="DJ57" i="13"/>
  <c r="DK57" i="13"/>
  <c r="DL57" i="13"/>
  <c r="DM57" i="13"/>
  <c r="DN57" i="13"/>
  <c r="DO57" i="13"/>
  <c r="DP57" i="13"/>
  <c r="DQ57" i="13"/>
  <c r="DR57" i="13"/>
  <c r="DS57" i="13"/>
  <c r="DT57" i="13"/>
  <c r="DU57" i="13"/>
  <c r="DV57" i="13"/>
  <c r="DW57" i="13"/>
  <c r="DX57" i="13"/>
  <c r="DY57" i="13"/>
  <c r="DZ57" i="13"/>
  <c r="EA57" i="13"/>
  <c r="EB57" i="13"/>
  <c r="EC57" i="13"/>
  <c r="ED57" i="13"/>
  <c r="EE57" i="13"/>
  <c r="EF57" i="13"/>
  <c r="EG57" i="13"/>
  <c r="EH57" i="13"/>
  <c r="EI57" i="13"/>
  <c r="EJ57" i="13"/>
  <c r="EK57" i="13"/>
  <c r="EL57" i="13"/>
  <c r="EM57" i="13"/>
  <c r="EN57" i="13"/>
  <c r="EO57" i="13"/>
  <c r="EP57" i="13"/>
  <c r="EQ57" i="13"/>
  <c r="ER57" i="13"/>
  <c r="ES57" i="13"/>
  <c r="ET57" i="13"/>
  <c r="EU57" i="13"/>
  <c r="EV57" i="13"/>
  <c r="EW57" i="13"/>
  <c r="EX57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FM57" i="13"/>
  <c r="FN57" i="13"/>
  <c r="FO57" i="13"/>
  <c r="FP57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GE57" i="13"/>
  <c r="GF57" i="13"/>
  <c r="GG57" i="13"/>
  <c r="GH57" i="13"/>
  <c r="GI57" i="13"/>
  <c r="GJ57" i="13"/>
  <c r="GK57" i="13"/>
  <c r="GL57" i="13"/>
  <c r="GM57" i="13"/>
  <c r="GN57" i="13"/>
  <c r="GO57" i="13"/>
  <c r="GP57" i="13"/>
  <c r="GQ57" i="13"/>
  <c r="GR57" i="13"/>
  <c r="GS57" i="13"/>
  <c r="GT57" i="13"/>
  <c r="GU57" i="13"/>
  <c r="GV57" i="13"/>
  <c r="GW57" i="13"/>
  <c r="GX57" i="13"/>
  <c r="GY57" i="13"/>
  <c r="GZ57" i="13"/>
  <c r="HA57" i="13"/>
  <c r="HB57" i="13"/>
  <c r="HC57" i="13"/>
  <c r="HD57" i="13"/>
  <c r="HE57" i="13"/>
  <c r="HF57" i="13"/>
  <c r="HG57" i="13"/>
  <c r="HH57" i="13"/>
  <c r="HI57" i="13"/>
  <c r="HJ57" i="13"/>
  <c r="HK57" i="13"/>
  <c r="HL57" i="13"/>
  <c r="HM57" i="13"/>
  <c r="HN57" i="13"/>
  <c r="HO57" i="13"/>
  <c r="HP57" i="13"/>
  <c r="HQ57" i="13"/>
  <c r="HR57" i="13"/>
  <c r="HS57" i="13"/>
  <c r="HT57" i="13"/>
  <c r="HU57" i="13"/>
  <c r="HV57" i="13"/>
  <c r="HW57" i="13"/>
  <c r="HX57" i="13"/>
  <c r="HY57" i="13"/>
  <c r="HZ57" i="13"/>
  <c r="IA57" i="13"/>
  <c r="IB57" i="13"/>
  <c r="IC57" i="13"/>
  <c r="ID57" i="13"/>
  <c r="IE57" i="13"/>
  <c r="IF57" i="13"/>
  <c r="IG57" i="13"/>
  <c r="IH57" i="13"/>
  <c r="II57" i="13"/>
  <c r="IJ57" i="13"/>
  <c r="IK57" i="13"/>
  <c r="IL57" i="13"/>
  <c r="IM57" i="13"/>
  <c r="IN57" i="13"/>
  <c r="IO57" i="13"/>
  <c r="IP57" i="13"/>
  <c r="IQ57" i="13"/>
  <c r="IR57" i="13"/>
  <c r="IS57" i="13"/>
  <c r="IT57" i="13"/>
  <c r="IU57" i="13"/>
  <c r="IW57" i="13"/>
  <c r="IX57" i="13"/>
  <c r="IY57" i="13"/>
  <c r="IZ57" i="13"/>
  <c r="JA57" i="13"/>
  <c r="JB57" i="13"/>
  <c r="JC57" i="13"/>
  <c r="JD57" i="13"/>
  <c r="JE57" i="13"/>
  <c r="JF57" i="13"/>
  <c r="JG57" i="13"/>
  <c r="JH57" i="13"/>
  <c r="JI57" i="13"/>
  <c r="JJ57" i="13"/>
  <c r="JK57" i="13"/>
  <c r="JL57" i="13"/>
  <c r="JM57" i="13"/>
  <c r="JN57" i="13"/>
  <c r="JO57" i="13"/>
  <c r="JP57" i="13"/>
  <c r="JQ57" i="13"/>
  <c r="JR57" i="13"/>
  <c r="JS57" i="13"/>
  <c r="JT57" i="13"/>
  <c r="JU57" i="13"/>
  <c r="JV57" i="13"/>
  <c r="JW57" i="13"/>
  <c r="JX57" i="13"/>
  <c r="JY57" i="13"/>
  <c r="JZ57" i="13"/>
  <c r="KA57" i="13"/>
  <c r="KB57" i="13"/>
  <c r="KC57" i="13"/>
  <c r="KD57" i="13"/>
  <c r="KE57" i="13"/>
  <c r="KF57" i="13"/>
  <c r="KG57" i="13"/>
  <c r="KH57" i="13"/>
  <c r="KI57" i="13"/>
  <c r="KJ57" i="13"/>
  <c r="KK57" i="13"/>
  <c r="KL57" i="13"/>
  <c r="KM57" i="13"/>
  <c r="KN57" i="13"/>
  <c r="KO57" i="13"/>
  <c r="KP57" i="13"/>
  <c r="KQ57" i="13"/>
  <c r="KR57" i="13"/>
  <c r="KS57" i="13"/>
  <c r="KT57" i="13"/>
  <c r="KU57" i="13"/>
  <c r="KV57" i="13"/>
  <c r="KW57" i="13"/>
  <c r="KX57" i="13"/>
  <c r="KY57" i="13"/>
  <c r="KZ57" i="13"/>
  <c r="LA57" i="13"/>
  <c r="LB57" i="13"/>
  <c r="LC57" i="13"/>
  <c r="LD57" i="13"/>
  <c r="LE57" i="13"/>
  <c r="LF57" i="13"/>
  <c r="LG57" i="13"/>
  <c r="LH57" i="13"/>
  <c r="LI57" i="13"/>
  <c r="LJ57" i="13"/>
  <c r="LK57" i="13"/>
  <c r="LL57" i="13"/>
  <c r="LM57" i="13"/>
  <c r="LN57" i="13"/>
  <c r="LO57" i="13"/>
  <c r="LP57" i="13"/>
  <c r="LQ57" i="13"/>
  <c r="LR57" i="13"/>
  <c r="LS57" i="13"/>
  <c r="LT57" i="13"/>
  <c r="LU57" i="13"/>
  <c r="LV57" i="13"/>
  <c r="LW57" i="13"/>
  <c r="LX57" i="13"/>
  <c r="LY57" i="13"/>
  <c r="LZ57" i="13"/>
  <c r="MA57" i="13"/>
  <c r="MB57" i="13"/>
  <c r="MC57" i="13"/>
  <c r="MD57" i="13"/>
  <c r="ME57" i="13"/>
  <c r="MF57" i="13"/>
  <c r="MG57" i="13"/>
  <c r="MH57" i="13"/>
  <c r="MI57" i="13"/>
  <c r="MJ57" i="13"/>
  <c r="MK57" i="13"/>
  <c r="ML57" i="13"/>
  <c r="MM57" i="13"/>
  <c r="MN57" i="13"/>
  <c r="MO57" i="13"/>
  <c r="MP57" i="13"/>
  <c r="MQ57" i="13"/>
  <c r="MS57" i="13"/>
  <c r="MT57" i="13"/>
  <c r="MU57" i="13"/>
  <c r="MV57" i="13"/>
  <c r="MW57" i="13"/>
  <c r="MX57" i="13"/>
  <c r="MY57" i="13"/>
  <c r="MZ57" i="13"/>
  <c r="NA57" i="13"/>
  <c r="NB57" i="13"/>
  <c r="NC57" i="13"/>
  <c r="BE65" i="13"/>
  <c r="AC65" i="13"/>
  <c r="U65" i="13"/>
  <c r="T65" i="13"/>
  <c r="AE65" i="13"/>
  <c r="F65" i="13"/>
  <c r="H65" i="13"/>
  <c r="W65" i="13"/>
  <c r="AA65" i="13"/>
  <c r="AF65" i="13"/>
  <c r="X65" i="13"/>
  <c r="S65" i="13"/>
  <c r="I65" i="13"/>
  <c r="Z65" i="13"/>
  <c r="J65" i="13"/>
  <c r="AI65" i="13"/>
  <c r="N65" i="13"/>
  <c r="K65" i="13"/>
  <c r="AB65" i="13"/>
  <c r="R65" i="13"/>
  <c r="E65" i="13"/>
  <c r="AH65" i="13"/>
  <c r="O65" i="13"/>
  <c r="G65" i="13"/>
  <c r="Y65" i="13"/>
  <c r="AD65" i="13"/>
  <c r="AM65" i="13"/>
  <c r="M65" i="13"/>
  <c r="L65" i="13"/>
  <c r="D65" i="13"/>
  <c r="C65" i="13"/>
  <c r="V65" i="13"/>
  <c r="AL65" i="13"/>
  <c r="AJ65" i="13"/>
  <c r="Q65" i="13"/>
  <c r="AG65" i="13"/>
  <c r="P65" i="13"/>
  <c r="AK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BD65" i="13"/>
  <c r="BF65" i="13"/>
  <c r="BG65" i="13"/>
  <c r="BH65" i="13"/>
  <c r="BI65" i="13"/>
  <c r="BJ65" i="13"/>
  <c r="BK65" i="13"/>
  <c r="BL65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Y65" i="13"/>
  <c r="BZ65" i="13"/>
  <c r="CA65" i="13"/>
  <c r="CB65" i="13"/>
  <c r="CC65" i="13"/>
  <c r="CD65" i="13"/>
  <c r="CE65" i="13"/>
  <c r="CF65" i="13"/>
  <c r="CG65" i="13"/>
  <c r="CH65" i="13"/>
  <c r="CI65" i="13"/>
  <c r="CJ65" i="13"/>
  <c r="CK65" i="13"/>
  <c r="CL65" i="13"/>
  <c r="CM65" i="13"/>
  <c r="CN65" i="13"/>
  <c r="CO65" i="13"/>
  <c r="CP65" i="13"/>
  <c r="CQ65" i="13"/>
  <c r="CR65" i="13"/>
  <c r="CS65" i="13"/>
  <c r="CT65" i="13"/>
  <c r="CU65" i="13"/>
  <c r="CV65" i="13"/>
  <c r="CW65" i="13"/>
  <c r="CX65" i="13"/>
  <c r="CY65" i="13"/>
  <c r="CZ65" i="13"/>
  <c r="DA65" i="13"/>
  <c r="DB65" i="13"/>
  <c r="DC65" i="13"/>
  <c r="DD65" i="13"/>
  <c r="DE65" i="13"/>
  <c r="DF65" i="13"/>
  <c r="DG65" i="13"/>
  <c r="DH65" i="13"/>
  <c r="DI65" i="13"/>
  <c r="DJ65" i="13"/>
  <c r="DK65" i="13"/>
  <c r="DL65" i="13"/>
  <c r="DM65" i="13"/>
  <c r="DN65" i="13"/>
  <c r="DO65" i="13"/>
  <c r="DP65" i="13"/>
  <c r="DQ65" i="13"/>
  <c r="DR65" i="13"/>
  <c r="DS65" i="13"/>
  <c r="DT65" i="13"/>
  <c r="DU65" i="13"/>
  <c r="DV65" i="13"/>
  <c r="DW65" i="13"/>
  <c r="DX65" i="13"/>
  <c r="DY65" i="13"/>
  <c r="DZ65" i="13"/>
  <c r="EA65" i="13"/>
  <c r="EB65" i="13"/>
  <c r="EC65" i="13"/>
  <c r="ED65" i="13"/>
  <c r="EE65" i="13"/>
  <c r="EF65" i="13"/>
  <c r="EG65" i="13"/>
  <c r="EH65" i="13"/>
  <c r="EI65" i="13"/>
  <c r="EJ65" i="13"/>
  <c r="EK65" i="13"/>
  <c r="EL65" i="13"/>
  <c r="EM65" i="13"/>
  <c r="EN65" i="13"/>
  <c r="EO65" i="13"/>
  <c r="EP65" i="13"/>
  <c r="EQ65" i="13"/>
  <c r="ER65" i="13"/>
  <c r="ES65" i="13"/>
  <c r="ET65" i="13"/>
  <c r="EU65" i="13"/>
  <c r="EV65" i="13"/>
  <c r="EW65" i="13"/>
  <c r="EX65" i="13"/>
  <c r="EY65" i="13"/>
  <c r="EZ65" i="13"/>
  <c r="FA65" i="13"/>
  <c r="FB65" i="13"/>
  <c r="FC65" i="13"/>
  <c r="FD65" i="13"/>
  <c r="FE65" i="13"/>
  <c r="FF65" i="13"/>
  <c r="FG65" i="13"/>
  <c r="FH65" i="13"/>
  <c r="FI65" i="13"/>
  <c r="FJ65" i="13"/>
  <c r="FK65" i="13"/>
  <c r="FL65" i="13"/>
  <c r="FM65" i="13"/>
  <c r="FN65" i="13"/>
  <c r="FO65" i="13"/>
  <c r="FP65" i="13"/>
  <c r="FQ65" i="13"/>
  <c r="FR65" i="13"/>
  <c r="FS65" i="13"/>
  <c r="FT65" i="13"/>
  <c r="FU65" i="13"/>
  <c r="FV65" i="13"/>
  <c r="FW65" i="13"/>
  <c r="FX65" i="13"/>
  <c r="FY65" i="13"/>
  <c r="FZ65" i="13"/>
  <c r="GA65" i="13"/>
  <c r="GB65" i="13"/>
  <c r="GC65" i="13"/>
  <c r="GD65" i="13"/>
  <c r="GE65" i="13"/>
  <c r="GF65" i="13"/>
  <c r="GG65" i="13"/>
  <c r="GH65" i="13"/>
  <c r="GI65" i="13"/>
  <c r="GJ65" i="13"/>
  <c r="GK65" i="13"/>
  <c r="GL65" i="13"/>
  <c r="GM65" i="13"/>
  <c r="GN65" i="13"/>
  <c r="GO65" i="13"/>
  <c r="GP65" i="13"/>
  <c r="GQ65" i="13"/>
  <c r="GR65" i="13"/>
  <c r="GS65" i="13"/>
  <c r="GT65" i="13"/>
  <c r="GU65" i="13"/>
  <c r="GV65" i="13"/>
  <c r="GW65" i="13"/>
  <c r="GX65" i="13"/>
  <c r="GY65" i="13"/>
  <c r="GZ65" i="13"/>
  <c r="HA65" i="13"/>
  <c r="HB65" i="13"/>
  <c r="HC65" i="13"/>
  <c r="HD65" i="13"/>
  <c r="HE65" i="13"/>
  <c r="HF65" i="13"/>
  <c r="HG65" i="13"/>
  <c r="HH65" i="13"/>
  <c r="HI65" i="13"/>
  <c r="HJ65" i="13"/>
  <c r="HK65" i="13"/>
  <c r="HL65" i="13"/>
  <c r="HM65" i="13"/>
  <c r="HN65" i="13"/>
  <c r="HO65" i="13"/>
  <c r="HP65" i="13"/>
  <c r="HQ65" i="13"/>
  <c r="HR65" i="13"/>
  <c r="HS65" i="13"/>
  <c r="HT65" i="13"/>
  <c r="HU65" i="13"/>
  <c r="HV65" i="13"/>
  <c r="HW65" i="13"/>
  <c r="HX65" i="13"/>
  <c r="HY65" i="13"/>
  <c r="HZ65" i="13"/>
  <c r="IA65" i="13"/>
  <c r="IB65" i="13"/>
  <c r="IC65" i="13"/>
  <c r="ID65" i="13"/>
  <c r="IE65" i="13"/>
  <c r="IF65" i="13"/>
  <c r="IG65" i="13"/>
  <c r="IH65" i="13"/>
  <c r="II65" i="13"/>
  <c r="IJ65" i="13"/>
  <c r="IK65" i="13"/>
  <c r="IL65" i="13"/>
  <c r="IM65" i="13"/>
  <c r="IN65" i="13"/>
  <c r="IO65" i="13"/>
  <c r="IP65" i="13"/>
  <c r="IQ65" i="13"/>
  <c r="IR65" i="13"/>
  <c r="IS65" i="13"/>
  <c r="IT65" i="13"/>
  <c r="IU65" i="13"/>
  <c r="IW65" i="13"/>
  <c r="IX65" i="13"/>
  <c r="IY65" i="13"/>
  <c r="IZ65" i="13"/>
  <c r="JA65" i="13"/>
  <c r="JB65" i="13"/>
  <c r="JC65" i="13"/>
  <c r="JD65" i="13"/>
  <c r="JE65" i="13"/>
  <c r="JF65" i="13"/>
  <c r="JG65" i="13"/>
  <c r="JH65" i="13"/>
  <c r="JI65" i="13"/>
  <c r="JJ65" i="13"/>
  <c r="JK65" i="13"/>
  <c r="JL65" i="13"/>
  <c r="JM65" i="13"/>
  <c r="JN65" i="13"/>
  <c r="JO65" i="13"/>
  <c r="JP65" i="13"/>
  <c r="JQ65" i="13"/>
  <c r="JR65" i="13"/>
  <c r="JS65" i="13"/>
  <c r="JT65" i="13"/>
  <c r="JU65" i="13"/>
  <c r="JV65" i="13"/>
  <c r="JW65" i="13"/>
  <c r="JX65" i="13"/>
  <c r="JY65" i="13"/>
  <c r="JZ65" i="13"/>
  <c r="KA65" i="13"/>
  <c r="KB65" i="13"/>
  <c r="KC65" i="13"/>
  <c r="KD65" i="13"/>
  <c r="KE65" i="13"/>
  <c r="KF65" i="13"/>
  <c r="KG65" i="13"/>
  <c r="KH65" i="13"/>
  <c r="KI65" i="13"/>
  <c r="KJ65" i="13"/>
  <c r="KK65" i="13"/>
  <c r="KL65" i="13"/>
  <c r="KM65" i="13"/>
  <c r="KN65" i="13"/>
  <c r="KO65" i="13"/>
  <c r="KP65" i="13"/>
  <c r="KQ65" i="13"/>
  <c r="KR65" i="13"/>
  <c r="KS65" i="13"/>
  <c r="KT65" i="13"/>
  <c r="KU65" i="13"/>
  <c r="KV65" i="13"/>
  <c r="KW65" i="13"/>
  <c r="KX65" i="13"/>
  <c r="KY65" i="13"/>
  <c r="KZ65" i="13"/>
  <c r="LA65" i="13"/>
  <c r="LB65" i="13"/>
  <c r="LC65" i="13"/>
  <c r="LD65" i="13"/>
  <c r="LE65" i="13"/>
  <c r="LF65" i="13"/>
  <c r="LG65" i="13"/>
  <c r="LH65" i="13"/>
  <c r="LI65" i="13"/>
  <c r="LJ65" i="13"/>
  <c r="LK65" i="13"/>
  <c r="LL65" i="13"/>
  <c r="LM65" i="13"/>
  <c r="LN65" i="13"/>
  <c r="LO65" i="13"/>
  <c r="LP65" i="13"/>
  <c r="LQ65" i="13"/>
  <c r="LR65" i="13"/>
  <c r="LS65" i="13"/>
  <c r="LT65" i="13"/>
  <c r="LU65" i="13"/>
  <c r="LV65" i="13"/>
  <c r="LW65" i="13"/>
  <c r="LX65" i="13"/>
  <c r="LY65" i="13"/>
  <c r="LZ65" i="13"/>
  <c r="MA65" i="13"/>
  <c r="MB65" i="13"/>
  <c r="MC65" i="13"/>
  <c r="MD65" i="13"/>
  <c r="ME65" i="13"/>
  <c r="MF65" i="13"/>
  <c r="MG65" i="13"/>
  <c r="MH65" i="13"/>
  <c r="MI65" i="13"/>
  <c r="MJ65" i="13"/>
  <c r="MK65" i="13"/>
  <c r="ML65" i="13"/>
  <c r="MM65" i="13"/>
  <c r="MN65" i="13"/>
  <c r="MO65" i="13"/>
  <c r="MP65" i="13"/>
  <c r="MQ65" i="13"/>
  <c r="MR65" i="13"/>
  <c r="MS65" i="13"/>
  <c r="MT65" i="13"/>
  <c r="MU65" i="13"/>
  <c r="MV65" i="13"/>
  <c r="MW65" i="13"/>
  <c r="MX65" i="13"/>
  <c r="MY65" i="13"/>
  <c r="MZ65" i="13"/>
  <c r="NA65" i="13"/>
  <c r="NB65" i="13"/>
  <c r="NC65" i="13"/>
  <c r="NA55" i="13"/>
  <c r="G55" i="13"/>
  <c r="S55" i="13"/>
  <c r="Q55" i="13"/>
  <c r="AA55" i="13"/>
  <c r="O55" i="13"/>
  <c r="T55" i="13"/>
  <c r="C55" i="13"/>
  <c r="W55" i="13"/>
  <c r="R55" i="13"/>
  <c r="Y55" i="13"/>
  <c r="L55" i="13"/>
  <c r="U55" i="13"/>
  <c r="H55" i="13"/>
  <c r="I55" i="13"/>
  <c r="X55" i="13"/>
  <c r="V55" i="13"/>
  <c r="AB55" i="13"/>
  <c r="Z55" i="13"/>
  <c r="J55" i="13"/>
  <c r="M55" i="13"/>
  <c r="D55" i="13"/>
  <c r="F55" i="13"/>
  <c r="K55" i="13"/>
  <c r="P55" i="13"/>
  <c r="N55" i="13"/>
  <c r="E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IS55" i="13"/>
  <c r="IT55" i="13"/>
  <c r="IU55" i="13"/>
  <c r="IW55" i="13"/>
  <c r="IX55" i="13"/>
  <c r="IY55" i="13"/>
  <c r="IZ55" i="13"/>
  <c r="JA55" i="13"/>
  <c r="JB55" i="13"/>
  <c r="JC55" i="13"/>
  <c r="JD55" i="13"/>
  <c r="JE55" i="13"/>
  <c r="JF55" i="13"/>
  <c r="JG55" i="13"/>
  <c r="JH55" i="13"/>
  <c r="JI55" i="13"/>
  <c r="JJ55" i="13"/>
  <c r="JK55" i="13"/>
  <c r="JL55" i="13"/>
  <c r="JM55" i="13"/>
  <c r="JN55" i="13"/>
  <c r="JO55" i="13"/>
  <c r="JP55" i="13"/>
  <c r="JQ55" i="13"/>
  <c r="JR55" i="13"/>
  <c r="JS55" i="13"/>
  <c r="JT55" i="13"/>
  <c r="JU55" i="13"/>
  <c r="JV55" i="13"/>
  <c r="JW55" i="13"/>
  <c r="JX55" i="13"/>
  <c r="JY55" i="13"/>
  <c r="JZ55" i="13"/>
  <c r="KA55" i="13"/>
  <c r="KB55" i="13"/>
  <c r="KC55" i="13"/>
  <c r="KD55" i="13"/>
  <c r="KE55" i="13"/>
  <c r="KF55" i="13"/>
  <c r="KG55" i="13"/>
  <c r="KH55" i="13"/>
  <c r="KI55" i="13"/>
  <c r="KJ55" i="13"/>
  <c r="KK55" i="13"/>
  <c r="KL55" i="13"/>
  <c r="KM55" i="13"/>
  <c r="KN55" i="13"/>
  <c r="KO55" i="13"/>
  <c r="KP55" i="13"/>
  <c r="KQ55" i="13"/>
  <c r="KR55" i="13"/>
  <c r="KS55" i="13"/>
  <c r="KT55" i="13"/>
  <c r="KU55" i="13"/>
  <c r="KV55" i="13"/>
  <c r="KW55" i="13"/>
  <c r="KX55" i="13"/>
  <c r="KY55" i="13"/>
  <c r="KZ55" i="13"/>
  <c r="LA55" i="13"/>
  <c r="LB55" i="13"/>
  <c r="LC55" i="13"/>
  <c r="LD55" i="13"/>
  <c r="LE55" i="13"/>
  <c r="LF55" i="13"/>
  <c r="LG55" i="13"/>
  <c r="LH55" i="13"/>
  <c r="LI55" i="13"/>
  <c r="LJ55" i="13"/>
  <c r="LK55" i="13"/>
  <c r="LL55" i="13"/>
  <c r="LM55" i="13"/>
  <c r="LN55" i="13"/>
  <c r="LO55" i="13"/>
  <c r="LP55" i="13"/>
  <c r="LQ55" i="13"/>
  <c r="LR55" i="13"/>
  <c r="LS55" i="13"/>
  <c r="LT55" i="13"/>
  <c r="LU55" i="13"/>
  <c r="LV55" i="13"/>
  <c r="LW55" i="13"/>
  <c r="LX55" i="13"/>
  <c r="LY55" i="13"/>
  <c r="LZ55" i="13"/>
  <c r="MA55" i="13"/>
  <c r="MB55" i="13"/>
  <c r="MC55" i="13"/>
  <c r="MD55" i="13"/>
  <c r="ME55" i="13"/>
  <c r="MF55" i="13"/>
  <c r="MG55" i="13"/>
  <c r="MH55" i="13"/>
  <c r="MI55" i="13"/>
  <c r="MJ55" i="13"/>
  <c r="MK55" i="13"/>
  <c r="ML55" i="13"/>
  <c r="MM55" i="13"/>
  <c r="MN55" i="13"/>
  <c r="MO55" i="13"/>
  <c r="MP55" i="13"/>
  <c r="MQ55" i="13"/>
  <c r="MR55" i="13"/>
  <c r="MS55" i="13"/>
  <c r="MT55" i="13"/>
  <c r="MU55" i="13"/>
  <c r="MV55" i="13"/>
  <c r="MW55" i="13"/>
  <c r="MX55" i="13"/>
  <c r="MY55" i="13"/>
  <c r="MZ55" i="13"/>
  <c r="NB55" i="13"/>
  <c r="NC55" i="13"/>
  <c r="ID46" i="13"/>
  <c r="T46" i="13"/>
  <c r="I46" i="13"/>
  <c r="R46" i="13"/>
  <c r="N46" i="13"/>
  <c r="E46" i="13"/>
  <c r="P46" i="13"/>
  <c r="G46" i="13"/>
  <c r="O46" i="13"/>
  <c r="S46" i="13"/>
  <c r="M46" i="13"/>
  <c r="H46" i="13"/>
  <c r="L46" i="13"/>
  <c r="Q46" i="13"/>
  <c r="J46" i="13"/>
  <c r="D46" i="13"/>
  <c r="F46" i="13"/>
  <c r="K46" i="13"/>
  <c r="C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BD46" i="13"/>
  <c r="BE46" i="13"/>
  <c r="BF46" i="13"/>
  <c r="BG46" i="13"/>
  <c r="BH46" i="13"/>
  <c r="BI46" i="13"/>
  <c r="BJ46" i="13"/>
  <c r="BK46" i="13"/>
  <c r="BL46" i="13"/>
  <c r="BM46" i="13"/>
  <c r="BN46" i="13"/>
  <c r="BO46" i="13"/>
  <c r="BP46" i="13"/>
  <c r="BQ46" i="13"/>
  <c r="BR46" i="13"/>
  <c r="BS46" i="13"/>
  <c r="BT46" i="13"/>
  <c r="BU46" i="13"/>
  <c r="BV46" i="13"/>
  <c r="BW46" i="13"/>
  <c r="BX46" i="13"/>
  <c r="BY46" i="13"/>
  <c r="BZ46" i="13"/>
  <c r="CA46" i="13"/>
  <c r="CB46" i="13"/>
  <c r="CC46" i="13"/>
  <c r="CD46" i="13"/>
  <c r="CE46" i="13"/>
  <c r="CF46" i="13"/>
  <c r="CG46" i="13"/>
  <c r="CH46" i="13"/>
  <c r="CI46" i="13"/>
  <c r="CJ46" i="13"/>
  <c r="CK46" i="13"/>
  <c r="CL46" i="13"/>
  <c r="CM46" i="13"/>
  <c r="CN46" i="13"/>
  <c r="CO46" i="13"/>
  <c r="CP46" i="13"/>
  <c r="CQ46" i="13"/>
  <c r="CR46" i="13"/>
  <c r="CS46" i="13"/>
  <c r="CT46" i="13"/>
  <c r="CU46" i="13"/>
  <c r="CV46" i="13"/>
  <c r="CW46" i="13"/>
  <c r="CX46" i="13"/>
  <c r="CY46" i="13"/>
  <c r="CZ46" i="13"/>
  <c r="DA46" i="13"/>
  <c r="DB46" i="13"/>
  <c r="DC46" i="13"/>
  <c r="DD46" i="13"/>
  <c r="DE46" i="13"/>
  <c r="DF46" i="13"/>
  <c r="DG46" i="13"/>
  <c r="DH46" i="13"/>
  <c r="DI46" i="13"/>
  <c r="DJ46" i="13"/>
  <c r="DK46" i="13"/>
  <c r="DL46" i="13"/>
  <c r="DM46" i="13"/>
  <c r="DN46" i="13"/>
  <c r="DO46" i="13"/>
  <c r="DP46" i="13"/>
  <c r="DQ46" i="13"/>
  <c r="DR46" i="13"/>
  <c r="DS46" i="13"/>
  <c r="DT46" i="13"/>
  <c r="DU46" i="13"/>
  <c r="DV46" i="13"/>
  <c r="DW46" i="13"/>
  <c r="DX46" i="13"/>
  <c r="DY46" i="13"/>
  <c r="DZ46" i="13"/>
  <c r="EA46" i="13"/>
  <c r="EB46" i="13"/>
  <c r="EC46" i="13"/>
  <c r="ED46" i="13"/>
  <c r="EE46" i="13"/>
  <c r="EF46" i="13"/>
  <c r="EG46" i="13"/>
  <c r="EH46" i="13"/>
  <c r="EI46" i="13"/>
  <c r="EJ46" i="13"/>
  <c r="EK46" i="13"/>
  <c r="EL46" i="13"/>
  <c r="EM46" i="13"/>
  <c r="EN46" i="13"/>
  <c r="EO46" i="13"/>
  <c r="EP46" i="13"/>
  <c r="EQ46" i="13"/>
  <c r="ER46" i="13"/>
  <c r="ES46" i="13"/>
  <c r="ET46" i="13"/>
  <c r="EU46" i="13"/>
  <c r="EV46" i="13"/>
  <c r="EW46" i="13"/>
  <c r="EX46" i="13"/>
  <c r="EY46" i="13"/>
  <c r="EZ46" i="13"/>
  <c r="FA46" i="13"/>
  <c r="FB46" i="13"/>
  <c r="FC46" i="13"/>
  <c r="FD46" i="13"/>
  <c r="FE46" i="13"/>
  <c r="FF46" i="13"/>
  <c r="FG46" i="13"/>
  <c r="FH46" i="13"/>
  <c r="FI46" i="13"/>
  <c r="FJ46" i="13"/>
  <c r="FK46" i="13"/>
  <c r="FL46" i="13"/>
  <c r="FM46" i="13"/>
  <c r="FN46" i="13"/>
  <c r="FO46" i="13"/>
  <c r="FP46" i="13"/>
  <c r="FQ46" i="13"/>
  <c r="FR46" i="13"/>
  <c r="FS46" i="13"/>
  <c r="FT46" i="13"/>
  <c r="FU46" i="13"/>
  <c r="FV46" i="13"/>
  <c r="FW46" i="13"/>
  <c r="FX46" i="13"/>
  <c r="FY46" i="13"/>
  <c r="FZ46" i="13"/>
  <c r="GA46" i="13"/>
  <c r="GB46" i="13"/>
  <c r="GC46" i="13"/>
  <c r="GD46" i="13"/>
  <c r="GE46" i="13"/>
  <c r="GF46" i="13"/>
  <c r="GG46" i="13"/>
  <c r="GH46" i="13"/>
  <c r="GI46" i="13"/>
  <c r="GJ46" i="13"/>
  <c r="GK46" i="13"/>
  <c r="GL46" i="13"/>
  <c r="GM46" i="13"/>
  <c r="GN46" i="13"/>
  <c r="GO46" i="13"/>
  <c r="GP46" i="13"/>
  <c r="GQ46" i="13"/>
  <c r="GR46" i="13"/>
  <c r="GS46" i="13"/>
  <c r="GT46" i="13"/>
  <c r="GU46" i="13"/>
  <c r="GV46" i="13"/>
  <c r="GW46" i="13"/>
  <c r="GX46" i="13"/>
  <c r="GY46" i="13"/>
  <c r="GZ46" i="13"/>
  <c r="HA46" i="13"/>
  <c r="HB46" i="13"/>
  <c r="HC46" i="13"/>
  <c r="HD46" i="13"/>
  <c r="HE46" i="13"/>
  <c r="HF46" i="13"/>
  <c r="HG46" i="13"/>
  <c r="HH46" i="13"/>
  <c r="HI46" i="13"/>
  <c r="HJ46" i="13"/>
  <c r="HK46" i="13"/>
  <c r="HL46" i="13"/>
  <c r="HM46" i="13"/>
  <c r="HN46" i="13"/>
  <c r="HO46" i="13"/>
  <c r="HP46" i="13"/>
  <c r="HQ46" i="13"/>
  <c r="HR46" i="13"/>
  <c r="HS46" i="13"/>
  <c r="HT46" i="13"/>
  <c r="HU46" i="13"/>
  <c r="HV46" i="13"/>
  <c r="HW46" i="13"/>
  <c r="HX46" i="13"/>
  <c r="HY46" i="13"/>
  <c r="HZ46" i="13"/>
  <c r="IA46" i="13"/>
  <c r="IB46" i="13"/>
  <c r="IC46" i="13"/>
  <c r="IE46" i="13"/>
  <c r="IF46" i="13"/>
  <c r="IG46" i="13"/>
  <c r="IH46" i="13"/>
  <c r="II46" i="13"/>
  <c r="IJ46" i="13"/>
  <c r="IK46" i="13"/>
  <c r="IL46" i="13"/>
  <c r="IM46" i="13"/>
  <c r="IN46" i="13"/>
  <c r="IO46" i="13"/>
  <c r="IP46" i="13"/>
  <c r="IQ46" i="13"/>
  <c r="IR46" i="13"/>
  <c r="IS46" i="13"/>
  <c r="IT46" i="13"/>
  <c r="IU46" i="13"/>
  <c r="IW46" i="13"/>
  <c r="IX46" i="13"/>
  <c r="IY46" i="13"/>
  <c r="IZ46" i="13"/>
  <c r="JA46" i="13"/>
  <c r="JB46" i="13"/>
  <c r="JC46" i="13"/>
  <c r="JD46" i="13"/>
  <c r="JE46" i="13"/>
  <c r="JF46" i="13"/>
  <c r="JG46" i="13"/>
  <c r="JH46" i="13"/>
  <c r="JI46" i="13"/>
  <c r="JJ46" i="13"/>
  <c r="JK46" i="13"/>
  <c r="JL46" i="13"/>
  <c r="JM46" i="13"/>
  <c r="JN46" i="13"/>
  <c r="JO46" i="13"/>
  <c r="JP46" i="13"/>
  <c r="JQ46" i="13"/>
  <c r="JR46" i="13"/>
  <c r="JS46" i="13"/>
  <c r="JT46" i="13"/>
  <c r="JU46" i="13"/>
  <c r="JV46" i="13"/>
  <c r="JW46" i="13"/>
  <c r="JX46" i="13"/>
  <c r="JY46" i="13"/>
  <c r="JZ46" i="13"/>
  <c r="KA46" i="13"/>
  <c r="KB46" i="13"/>
  <c r="KC46" i="13"/>
  <c r="KD46" i="13"/>
  <c r="KE46" i="13"/>
  <c r="KF46" i="13"/>
  <c r="KG46" i="13"/>
  <c r="KH46" i="13"/>
  <c r="KI46" i="13"/>
  <c r="KJ46" i="13"/>
  <c r="KK46" i="13"/>
  <c r="KL46" i="13"/>
  <c r="KM46" i="13"/>
  <c r="KN46" i="13"/>
  <c r="KO46" i="13"/>
  <c r="KP46" i="13"/>
  <c r="KQ46" i="13"/>
  <c r="KR46" i="13"/>
  <c r="KS46" i="13"/>
  <c r="KT46" i="13"/>
  <c r="KU46" i="13"/>
  <c r="KV46" i="13"/>
  <c r="KW46" i="13"/>
  <c r="KX46" i="13"/>
  <c r="KY46" i="13"/>
  <c r="KZ46" i="13"/>
  <c r="LA46" i="13"/>
  <c r="LB46" i="13"/>
  <c r="LC46" i="13"/>
  <c r="LD46" i="13"/>
  <c r="LE46" i="13"/>
  <c r="LF46" i="13"/>
  <c r="LG46" i="13"/>
  <c r="LH46" i="13"/>
  <c r="LI46" i="13"/>
  <c r="LJ46" i="13"/>
  <c r="LK46" i="13"/>
  <c r="LL46" i="13"/>
  <c r="LM46" i="13"/>
  <c r="LN46" i="13"/>
  <c r="LO46" i="13"/>
  <c r="LP46" i="13"/>
  <c r="LQ46" i="13"/>
  <c r="LR46" i="13"/>
  <c r="LS46" i="13"/>
  <c r="LT46" i="13"/>
  <c r="LU46" i="13"/>
  <c r="LV46" i="13"/>
  <c r="LW46" i="13"/>
  <c r="LX46" i="13"/>
  <c r="LY46" i="13"/>
  <c r="LZ46" i="13"/>
  <c r="MA46" i="13"/>
  <c r="MB46" i="13"/>
  <c r="MC46" i="13"/>
  <c r="MD46" i="13"/>
  <c r="ME46" i="13"/>
  <c r="MF46" i="13"/>
  <c r="MG46" i="13"/>
  <c r="MH46" i="13"/>
  <c r="MI46" i="13"/>
  <c r="MJ46" i="13"/>
  <c r="MK46" i="13"/>
  <c r="ML46" i="13"/>
  <c r="MM46" i="13"/>
  <c r="MN46" i="13"/>
  <c r="MO46" i="13"/>
  <c r="MP46" i="13"/>
  <c r="MQ46" i="13"/>
  <c r="MR46" i="13"/>
  <c r="MS46" i="13"/>
  <c r="MT46" i="13"/>
  <c r="MU46" i="13"/>
  <c r="MV46" i="13"/>
  <c r="MW46" i="13"/>
  <c r="MX46" i="13"/>
  <c r="MY46" i="13"/>
  <c r="MZ46" i="13"/>
  <c r="NA46" i="13"/>
  <c r="NB46" i="13"/>
  <c r="NC46" i="13"/>
  <c r="IY54" i="13"/>
  <c r="AB54" i="13"/>
  <c r="S54" i="13"/>
  <c r="L54" i="13"/>
  <c r="R54" i="13"/>
  <c r="H54" i="13"/>
  <c r="F54" i="13"/>
  <c r="Y54" i="13"/>
  <c r="I54" i="13"/>
  <c r="AA54" i="13"/>
  <c r="T54" i="13"/>
  <c r="Q54" i="13"/>
  <c r="P54" i="13"/>
  <c r="J54" i="13"/>
  <c r="K54" i="13"/>
  <c r="N54" i="13"/>
  <c r="X54" i="13"/>
  <c r="D54" i="13"/>
  <c r="W54" i="13"/>
  <c r="V54" i="13"/>
  <c r="Z54" i="13"/>
  <c r="G54" i="13"/>
  <c r="U54" i="13"/>
  <c r="M54" i="13"/>
  <c r="E54" i="13"/>
  <c r="C54" i="13"/>
  <c r="O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A54" i="13"/>
  <c r="CB54" i="13"/>
  <c r="CC54" i="13"/>
  <c r="CD54" i="13"/>
  <c r="CE54" i="13"/>
  <c r="CF54" i="13"/>
  <c r="CG54" i="13"/>
  <c r="CH54" i="13"/>
  <c r="CI54" i="13"/>
  <c r="CJ54" i="13"/>
  <c r="CK54" i="13"/>
  <c r="CL54" i="13"/>
  <c r="CM54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DB54" i="13"/>
  <c r="DC54" i="13"/>
  <c r="DD54" i="13"/>
  <c r="DE54" i="13"/>
  <c r="DF54" i="13"/>
  <c r="DG54" i="13"/>
  <c r="DH54" i="13"/>
  <c r="DI54" i="13"/>
  <c r="DJ54" i="13"/>
  <c r="DK54" i="13"/>
  <c r="DL54" i="13"/>
  <c r="DM54" i="13"/>
  <c r="DN54" i="13"/>
  <c r="DO54" i="13"/>
  <c r="DP54" i="13"/>
  <c r="DQ54" i="13"/>
  <c r="DR54" i="13"/>
  <c r="DS54" i="13"/>
  <c r="DT54" i="13"/>
  <c r="DU54" i="13"/>
  <c r="DV54" i="13"/>
  <c r="DW54" i="13"/>
  <c r="DX54" i="13"/>
  <c r="DY54" i="13"/>
  <c r="DZ54" i="13"/>
  <c r="EA54" i="13"/>
  <c r="EB54" i="13"/>
  <c r="EC54" i="13"/>
  <c r="ED54" i="13"/>
  <c r="EE54" i="13"/>
  <c r="EF54" i="13"/>
  <c r="EG54" i="13"/>
  <c r="EH54" i="13"/>
  <c r="EI54" i="13"/>
  <c r="EJ54" i="13"/>
  <c r="EK54" i="13"/>
  <c r="EL54" i="13"/>
  <c r="EM54" i="13"/>
  <c r="EN54" i="13"/>
  <c r="EO54" i="13"/>
  <c r="EP54" i="13"/>
  <c r="EQ54" i="13"/>
  <c r="ER54" i="13"/>
  <c r="ES54" i="13"/>
  <c r="ET54" i="13"/>
  <c r="EU54" i="13"/>
  <c r="EV54" i="13"/>
  <c r="EW54" i="13"/>
  <c r="EX54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FM54" i="13"/>
  <c r="FN54" i="13"/>
  <c r="FO54" i="13"/>
  <c r="FP54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GE54" i="13"/>
  <c r="GF54" i="13"/>
  <c r="GG54" i="13"/>
  <c r="GH54" i="13"/>
  <c r="GI54" i="13"/>
  <c r="GJ54" i="13"/>
  <c r="GK54" i="13"/>
  <c r="GL54" i="13"/>
  <c r="GM54" i="13"/>
  <c r="GN54" i="13"/>
  <c r="GO54" i="13"/>
  <c r="GP54" i="13"/>
  <c r="GQ54" i="13"/>
  <c r="GR54" i="13"/>
  <c r="GS54" i="13"/>
  <c r="GT54" i="13"/>
  <c r="GU54" i="13"/>
  <c r="GV54" i="13"/>
  <c r="GW54" i="13"/>
  <c r="GX54" i="13"/>
  <c r="GY54" i="13"/>
  <c r="GZ54" i="13"/>
  <c r="HA54" i="13"/>
  <c r="HB54" i="13"/>
  <c r="HC54" i="13"/>
  <c r="HD54" i="13"/>
  <c r="HE54" i="13"/>
  <c r="HF54" i="13"/>
  <c r="HG54" i="13"/>
  <c r="HH54" i="13"/>
  <c r="HI54" i="13"/>
  <c r="HJ54" i="13"/>
  <c r="HK54" i="13"/>
  <c r="HL54" i="13"/>
  <c r="HM54" i="13"/>
  <c r="HN54" i="13"/>
  <c r="HO54" i="13"/>
  <c r="HP54" i="13"/>
  <c r="HQ54" i="13"/>
  <c r="HR54" i="13"/>
  <c r="HS54" i="13"/>
  <c r="HT54" i="13"/>
  <c r="HU54" i="13"/>
  <c r="HV54" i="13"/>
  <c r="HW54" i="13"/>
  <c r="HX54" i="13"/>
  <c r="HY54" i="13"/>
  <c r="HZ54" i="13"/>
  <c r="IA54" i="13"/>
  <c r="IB54" i="13"/>
  <c r="IC54" i="13"/>
  <c r="ID54" i="13"/>
  <c r="IE54" i="13"/>
  <c r="IF54" i="13"/>
  <c r="IG54" i="13"/>
  <c r="IH54" i="13"/>
  <c r="II54" i="13"/>
  <c r="IJ54" i="13"/>
  <c r="IK54" i="13"/>
  <c r="IL54" i="13"/>
  <c r="IM54" i="13"/>
  <c r="IN54" i="13"/>
  <c r="IO54" i="13"/>
  <c r="IP54" i="13"/>
  <c r="IQ54" i="13"/>
  <c r="IR54" i="13"/>
  <c r="IS54" i="13"/>
  <c r="IT54" i="13"/>
  <c r="IU54" i="13"/>
  <c r="IW54" i="13"/>
  <c r="IX54" i="13"/>
  <c r="IZ54" i="13"/>
  <c r="JA54" i="13"/>
  <c r="JB54" i="13"/>
  <c r="JC54" i="13"/>
  <c r="JD54" i="13"/>
  <c r="JE54" i="13"/>
  <c r="JF54" i="13"/>
  <c r="JG54" i="13"/>
  <c r="JH54" i="13"/>
  <c r="JI54" i="13"/>
  <c r="JJ54" i="13"/>
  <c r="JK54" i="13"/>
  <c r="JL54" i="13"/>
  <c r="JM54" i="13"/>
  <c r="JN54" i="13"/>
  <c r="JO54" i="13"/>
  <c r="JP54" i="13"/>
  <c r="JQ54" i="13"/>
  <c r="JR54" i="13"/>
  <c r="JS54" i="13"/>
  <c r="JT54" i="13"/>
  <c r="JU54" i="13"/>
  <c r="JV54" i="13"/>
  <c r="JW54" i="13"/>
  <c r="JX54" i="13"/>
  <c r="JY54" i="13"/>
  <c r="JZ54" i="13"/>
  <c r="KA54" i="13"/>
  <c r="KB54" i="13"/>
  <c r="KC54" i="13"/>
  <c r="KD54" i="13"/>
  <c r="KE54" i="13"/>
  <c r="KF54" i="13"/>
  <c r="KG54" i="13"/>
  <c r="KH54" i="13"/>
  <c r="KI54" i="13"/>
  <c r="KJ54" i="13"/>
  <c r="KK54" i="13"/>
  <c r="KL54" i="13"/>
  <c r="KM54" i="13"/>
  <c r="KN54" i="13"/>
  <c r="KO54" i="13"/>
  <c r="KP54" i="13"/>
  <c r="KQ54" i="13"/>
  <c r="KR54" i="13"/>
  <c r="KS54" i="13"/>
  <c r="KT54" i="13"/>
  <c r="KU54" i="13"/>
  <c r="KV54" i="13"/>
  <c r="KW54" i="13"/>
  <c r="KX54" i="13"/>
  <c r="KY54" i="13"/>
  <c r="KZ54" i="13"/>
  <c r="LA54" i="13"/>
  <c r="LB54" i="13"/>
  <c r="LC54" i="13"/>
  <c r="LD54" i="13"/>
  <c r="LE54" i="13"/>
  <c r="LF54" i="13"/>
  <c r="LG54" i="13"/>
  <c r="LH54" i="13"/>
  <c r="LI54" i="13"/>
  <c r="LJ54" i="13"/>
  <c r="LK54" i="13"/>
  <c r="LL54" i="13"/>
  <c r="LM54" i="13"/>
  <c r="LN54" i="13"/>
  <c r="LO54" i="13"/>
  <c r="LP54" i="13"/>
  <c r="LQ54" i="13"/>
  <c r="LR54" i="13"/>
  <c r="LS54" i="13"/>
  <c r="LT54" i="13"/>
  <c r="LU54" i="13"/>
  <c r="LV54" i="13"/>
  <c r="LW54" i="13"/>
  <c r="LX54" i="13"/>
  <c r="LY54" i="13"/>
  <c r="LZ54" i="13"/>
  <c r="MA54" i="13"/>
  <c r="MB54" i="13"/>
  <c r="MC54" i="13"/>
  <c r="MD54" i="13"/>
  <c r="ME54" i="13"/>
  <c r="MF54" i="13"/>
  <c r="MG54" i="13"/>
  <c r="MH54" i="13"/>
  <c r="MI54" i="13"/>
  <c r="MJ54" i="13"/>
  <c r="MK54" i="13"/>
  <c r="ML54" i="13"/>
  <c r="MM54" i="13"/>
  <c r="MN54" i="13"/>
  <c r="MO54" i="13"/>
  <c r="MP54" i="13"/>
  <c r="MQ54" i="13"/>
  <c r="MR54" i="13"/>
  <c r="MS54" i="13"/>
  <c r="MT54" i="13"/>
  <c r="MU54" i="13"/>
  <c r="MV54" i="13"/>
  <c r="MW54" i="13"/>
  <c r="MX54" i="13"/>
  <c r="MY54" i="13"/>
  <c r="MZ54" i="13"/>
  <c r="NA54" i="13"/>
  <c r="NB54" i="13"/>
  <c r="NC54" i="13"/>
  <c r="FZ62" i="13"/>
  <c r="AJ62" i="13"/>
  <c r="AG62" i="13"/>
  <c r="S62" i="13"/>
  <c r="L62" i="13"/>
  <c r="Q62" i="13"/>
  <c r="AD62" i="13"/>
  <c r="W62" i="13"/>
  <c r="AH62" i="13"/>
  <c r="E62" i="13"/>
  <c r="D62" i="13"/>
  <c r="U62" i="13"/>
  <c r="Z62" i="13"/>
  <c r="AA62" i="13"/>
  <c r="O62" i="13"/>
  <c r="AC62" i="13"/>
  <c r="AB62" i="13"/>
  <c r="T62" i="13"/>
  <c r="I62" i="13"/>
  <c r="V62" i="13"/>
  <c r="M62" i="13"/>
  <c r="Y62" i="13"/>
  <c r="H62" i="13"/>
  <c r="G62" i="13"/>
  <c r="C62" i="13"/>
  <c r="X62" i="13"/>
  <c r="J62" i="13"/>
  <c r="N62" i="13"/>
  <c r="AE62" i="13"/>
  <c r="AF62" i="13"/>
  <c r="P62" i="13"/>
  <c r="K62" i="13"/>
  <c r="AI62" i="13"/>
  <c r="F62" i="13"/>
  <c r="R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CF62" i="13"/>
  <c r="CG62" i="13"/>
  <c r="CH62" i="13"/>
  <c r="CI62" i="13"/>
  <c r="CJ62" i="13"/>
  <c r="CK62" i="13"/>
  <c r="CL62" i="13"/>
  <c r="CM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DK62" i="13"/>
  <c r="DL62" i="13"/>
  <c r="DM62" i="13"/>
  <c r="DN62" i="13"/>
  <c r="DO62" i="13"/>
  <c r="DP62" i="13"/>
  <c r="DQ62" i="13"/>
  <c r="DR62" i="13"/>
  <c r="DS62" i="13"/>
  <c r="DT62" i="13"/>
  <c r="DU62" i="13"/>
  <c r="DV62" i="13"/>
  <c r="DW62" i="13"/>
  <c r="DX62" i="13"/>
  <c r="DY62" i="13"/>
  <c r="DZ62" i="13"/>
  <c r="EA62" i="13"/>
  <c r="EB62" i="13"/>
  <c r="EC62" i="13"/>
  <c r="ED62" i="13"/>
  <c r="EE62" i="13"/>
  <c r="EF62" i="13"/>
  <c r="EG62" i="13"/>
  <c r="EH62" i="13"/>
  <c r="EI62" i="13"/>
  <c r="EJ62" i="13"/>
  <c r="EK62" i="13"/>
  <c r="EL62" i="13"/>
  <c r="EM62" i="13"/>
  <c r="EN62" i="13"/>
  <c r="EO62" i="13"/>
  <c r="EP62" i="13"/>
  <c r="EQ62" i="13"/>
  <c r="ER62" i="13"/>
  <c r="ES62" i="13"/>
  <c r="ET62" i="13"/>
  <c r="EU62" i="13"/>
  <c r="EV62" i="13"/>
  <c r="EW62" i="13"/>
  <c r="EX62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FM62" i="13"/>
  <c r="FN62" i="13"/>
  <c r="FO62" i="13"/>
  <c r="FP62" i="13"/>
  <c r="FQ62" i="13"/>
  <c r="FR62" i="13"/>
  <c r="FS62" i="13"/>
  <c r="FT62" i="13"/>
  <c r="FU62" i="13"/>
  <c r="FV62" i="13"/>
  <c r="FW62" i="13"/>
  <c r="FX62" i="13"/>
  <c r="FY62" i="13"/>
  <c r="GA62" i="13"/>
  <c r="GB62" i="13"/>
  <c r="GC62" i="13"/>
  <c r="GD62" i="13"/>
  <c r="GE62" i="13"/>
  <c r="GF62" i="13"/>
  <c r="GG62" i="13"/>
  <c r="GH62" i="13"/>
  <c r="GI62" i="13"/>
  <c r="GJ62" i="13"/>
  <c r="GK62" i="13"/>
  <c r="GL62" i="13"/>
  <c r="GM62" i="13"/>
  <c r="GN62" i="13"/>
  <c r="GO62" i="13"/>
  <c r="GP62" i="13"/>
  <c r="GQ62" i="13"/>
  <c r="GR62" i="13"/>
  <c r="GS62" i="13"/>
  <c r="GT62" i="13"/>
  <c r="GU62" i="13"/>
  <c r="GV62" i="13"/>
  <c r="GW62" i="13"/>
  <c r="GX62" i="13"/>
  <c r="GY62" i="13"/>
  <c r="GZ62" i="13"/>
  <c r="HA62" i="13"/>
  <c r="HB62" i="13"/>
  <c r="HC62" i="13"/>
  <c r="HD62" i="13"/>
  <c r="HE62" i="13"/>
  <c r="HF62" i="13"/>
  <c r="HG62" i="13"/>
  <c r="HH62" i="13"/>
  <c r="HI62" i="13"/>
  <c r="HJ62" i="13"/>
  <c r="HK62" i="13"/>
  <c r="HL62" i="13"/>
  <c r="HM62" i="13"/>
  <c r="HN62" i="13"/>
  <c r="HO62" i="13"/>
  <c r="HP62" i="13"/>
  <c r="HQ62" i="13"/>
  <c r="HR62" i="13"/>
  <c r="HS62" i="13"/>
  <c r="HT62" i="13"/>
  <c r="HU62" i="13"/>
  <c r="HV62" i="13"/>
  <c r="HW62" i="13"/>
  <c r="HX62" i="13"/>
  <c r="HY62" i="13"/>
  <c r="HZ62" i="13"/>
  <c r="IA62" i="13"/>
  <c r="IB62" i="13"/>
  <c r="IC62" i="13"/>
  <c r="ID62" i="13"/>
  <c r="IE62" i="13"/>
  <c r="IF62" i="13"/>
  <c r="IG62" i="13"/>
  <c r="IH62" i="13"/>
  <c r="II62" i="13"/>
  <c r="IJ62" i="13"/>
  <c r="IK62" i="13"/>
  <c r="IL62" i="13"/>
  <c r="IM62" i="13"/>
  <c r="IN62" i="13"/>
  <c r="IO62" i="13"/>
  <c r="IP62" i="13"/>
  <c r="IQ62" i="13"/>
  <c r="IR62" i="13"/>
  <c r="IS62" i="13"/>
  <c r="IT62" i="13"/>
  <c r="IU62" i="13"/>
  <c r="IW62" i="13"/>
  <c r="IX62" i="13"/>
  <c r="IY62" i="13"/>
  <c r="IZ62" i="13"/>
  <c r="JA62" i="13"/>
  <c r="JB62" i="13"/>
  <c r="JC62" i="13"/>
  <c r="JD62" i="13"/>
  <c r="JE62" i="13"/>
  <c r="JF62" i="13"/>
  <c r="JG62" i="13"/>
  <c r="JH62" i="13"/>
  <c r="JI62" i="13"/>
  <c r="JJ62" i="13"/>
  <c r="JK62" i="13"/>
  <c r="JL62" i="13"/>
  <c r="JM62" i="13"/>
  <c r="JN62" i="13"/>
  <c r="JO62" i="13"/>
  <c r="JP62" i="13"/>
  <c r="JQ62" i="13"/>
  <c r="JR62" i="13"/>
  <c r="JS62" i="13"/>
  <c r="JT62" i="13"/>
  <c r="JU62" i="13"/>
  <c r="JV62" i="13"/>
  <c r="JW62" i="13"/>
  <c r="JX62" i="13"/>
  <c r="JY62" i="13"/>
  <c r="JZ62" i="13"/>
  <c r="KA62" i="13"/>
  <c r="KB62" i="13"/>
  <c r="KC62" i="13"/>
  <c r="KD62" i="13"/>
  <c r="KE62" i="13"/>
  <c r="KF62" i="13"/>
  <c r="KG62" i="13"/>
  <c r="KH62" i="13"/>
  <c r="KI62" i="13"/>
  <c r="KJ62" i="13"/>
  <c r="KK62" i="13"/>
  <c r="KL62" i="13"/>
  <c r="KM62" i="13"/>
  <c r="KN62" i="13"/>
  <c r="KO62" i="13"/>
  <c r="KP62" i="13"/>
  <c r="KQ62" i="13"/>
  <c r="KR62" i="13"/>
  <c r="KS62" i="13"/>
  <c r="KT62" i="13"/>
  <c r="KU62" i="13"/>
  <c r="KV62" i="13"/>
  <c r="KW62" i="13"/>
  <c r="KX62" i="13"/>
  <c r="KY62" i="13"/>
  <c r="KZ62" i="13"/>
  <c r="LA62" i="13"/>
  <c r="LB62" i="13"/>
  <c r="LC62" i="13"/>
  <c r="LD62" i="13"/>
  <c r="LE62" i="13"/>
  <c r="LF62" i="13"/>
  <c r="LG62" i="13"/>
  <c r="LH62" i="13"/>
  <c r="LI62" i="13"/>
  <c r="LJ62" i="13"/>
  <c r="LK62" i="13"/>
  <c r="LL62" i="13"/>
  <c r="LM62" i="13"/>
  <c r="LN62" i="13"/>
  <c r="LO62" i="13"/>
  <c r="LP62" i="13"/>
  <c r="LQ62" i="13"/>
  <c r="LR62" i="13"/>
  <c r="LS62" i="13"/>
  <c r="LT62" i="13"/>
  <c r="LU62" i="13"/>
  <c r="LV62" i="13"/>
  <c r="LW62" i="13"/>
  <c r="LX62" i="13"/>
  <c r="LY62" i="13"/>
  <c r="LZ62" i="13"/>
  <c r="MA62" i="13"/>
  <c r="MB62" i="13"/>
  <c r="MC62" i="13"/>
  <c r="MD62" i="13"/>
  <c r="ME62" i="13"/>
  <c r="MF62" i="13"/>
  <c r="MG62" i="13"/>
  <c r="MH62" i="13"/>
  <c r="MI62" i="13"/>
  <c r="MJ62" i="13"/>
  <c r="MK62" i="13"/>
  <c r="ML62" i="13"/>
  <c r="MM62" i="13"/>
  <c r="MN62" i="13"/>
  <c r="MO62" i="13"/>
  <c r="MP62" i="13"/>
  <c r="MQ62" i="13"/>
  <c r="MR62" i="13"/>
  <c r="MS62" i="13"/>
  <c r="MT62" i="13"/>
  <c r="MU62" i="13"/>
  <c r="MV62" i="13"/>
  <c r="MW62" i="13"/>
  <c r="MX62" i="13"/>
  <c r="MY62" i="13"/>
  <c r="MZ62" i="13"/>
  <c r="NA62" i="13"/>
  <c r="NB62" i="13"/>
  <c r="NC62" i="13"/>
  <c r="MR43" i="13"/>
  <c r="O43" i="13"/>
  <c r="F43" i="13"/>
  <c r="L43" i="13"/>
  <c r="D43" i="13"/>
  <c r="J43" i="13"/>
  <c r="K43" i="13"/>
  <c r="C43" i="13"/>
  <c r="P43" i="13"/>
  <c r="E43" i="13"/>
  <c r="I43" i="13"/>
  <c r="G43" i="13"/>
  <c r="N43" i="13"/>
  <c r="H43" i="13"/>
  <c r="M43" i="13"/>
  <c r="R43" i="13"/>
  <c r="Q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EE43" i="13"/>
  <c r="EF43" i="13"/>
  <c r="EG43" i="13"/>
  <c r="EH43" i="13"/>
  <c r="EI43" i="13"/>
  <c r="EJ43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GW43" i="13"/>
  <c r="GX43" i="13"/>
  <c r="GY43" i="13"/>
  <c r="GZ43" i="13"/>
  <c r="HA43" i="13"/>
  <c r="HB43" i="13"/>
  <c r="HC43" i="13"/>
  <c r="HD43" i="13"/>
  <c r="HE43" i="13"/>
  <c r="HF43" i="13"/>
  <c r="HG43" i="13"/>
  <c r="HH43" i="13"/>
  <c r="HI43" i="13"/>
  <c r="HJ43" i="13"/>
  <c r="HK43" i="13"/>
  <c r="HL43" i="13"/>
  <c r="HM43" i="13"/>
  <c r="HN43" i="13"/>
  <c r="HO43" i="13"/>
  <c r="HP43" i="13"/>
  <c r="HQ43" i="13"/>
  <c r="HR43" i="13"/>
  <c r="HS43" i="13"/>
  <c r="HT43" i="13"/>
  <c r="HU43" i="13"/>
  <c r="HV43" i="13"/>
  <c r="HW43" i="13"/>
  <c r="HX43" i="13"/>
  <c r="HY43" i="13"/>
  <c r="HZ43" i="13"/>
  <c r="IA43" i="13"/>
  <c r="IB43" i="13"/>
  <c r="IC43" i="13"/>
  <c r="ID43" i="13"/>
  <c r="IE43" i="13"/>
  <c r="IF43" i="13"/>
  <c r="IG43" i="13"/>
  <c r="IH43" i="13"/>
  <c r="II43" i="13"/>
  <c r="IJ43" i="13"/>
  <c r="IK43" i="13"/>
  <c r="IL43" i="13"/>
  <c r="IM43" i="13"/>
  <c r="IN43" i="13"/>
  <c r="IO43" i="13"/>
  <c r="IP43" i="13"/>
  <c r="IQ43" i="13"/>
  <c r="IR43" i="13"/>
  <c r="IS43" i="13"/>
  <c r="IT43" i="13"/>
  <c r="IU43" i="13"/>
  <c r="IW43" i="13"/>
  <c r="IX43" i="13"/>
  <c r="IY43" i="13"/>
  <c r="IZ43" i="13"/>
  <c r="JA43" i="13"/>
  <c r="JB43" i="13"/>
  <c r="JC43" i="13"/>
  <c r="JD43" i="13"/>
  <c r="JE43" i="13"/>
  <c r="JF43" i="13"/>
  <c r="JG43" i="13"/>
  <c r="JH43" i="13"/>
  <c r="JI43" i="13"/>
  <c r="JJ43" i="13"/>
  <c r="JK43" i="13"/>
  <c r="JL43" i="13"/>
  <c r="JM43" i="13"/>
  <c r="JN43" i="13"/>
  <c r="JO43" i="13"/>
  <c r="JP43" i="13"/>
  <c r="JQ43" i="13"/>
  <c r="JR43" i="13"/>
  <c r="JS43" i="13"/>
  <c r="JT43" i="13"/>
  <c r="JU43" i="13"/>
  <c r="JV43" i="13"/>
  <c r="JW43" i="13"/>
  <c r="JX43" i="13"/>
  <c r="JY43" i="13"/>
  <c r="JZ43" i="13"/>
  <c r="KA43" i="13"/>
  <c r="KB43" i="13"/>
  <c r="KC43" i="13"/>
  <c r="KD43" i="13"/>
  <c r="KE43" i="13"/>
  <c r="KF43" i="13"/>
  <c r="KG43" i="13"/>
  <c r="KH43" i="13"/>
  <c r="KI43" i="13"/>
  <c r="KJ43" i="13"/>
  <c r="KK43" i="13"/>
  <c r="KL43" i="13"/>
  <c r="KM43" i="13"/>
  <c r="KN43" i="13"/>
  <c r="KO43" i="13"/>
  <c r="KP43" i="13"/>
  <c r="KQ43" i="13"/>
  <c r="KR43" i="13"/>
  <c r="KS43" i="13"/>
  <c r="KT43" i="13"/>
  <c r="KU43" i="13"/>
  <c r="KV43" i="13"/>
  <c r="KW43" i="13"/>
  <c r="KX43" i="13"/>
  <c r="KY43" i="13"/>
  <c r="KZ43" i="13"/>
  <c r="LA43" i="13"/>
  <c r="LB43" i="13"/>
  <c r="LC43" i="13"/>
  <c r="LD43" i="13"/>
  <c r="LE43" i="13"/>
  <c r="LF43" i="13"/>
  <c r="LG43" i="13"/>
  <c r="LH43" i="13"/>
  <c r="LI43" i="13"/>
  <c r="LJ43" i="13"/>
  <c r="LK43" i="13"/>
  <c r="LL43" i="13"/>
  <c r="LM43" i="13"/>
  <c r="LN43" i="13"/>
  <c r="LO43" i="13"/>
  <c r="LP43" i="13"/>
  <c r="LQ43" i="13"/>
  <c r="LR43" i="13"/>
  <c r="LS43" i="13"/>
  <c r="LT43" i="13"/>
  <c r="LU43" i="13"/>
  <c r="LV43" i="13"/>
  <c r="LW43" i="13"/>
  <c r="LX43" i="13"/>
  <c r="LY43" i="13"/>
  <c r="LZ43" i="13"/>
  <c r="MA43" i="13"/>
  <c r="MB43" i="13"/>
  <c r="MC43" i="13"/>
  <c r="MD43" i="13"/>
  <c r="ME43" i="13"/>
  <c r="MF43" i="13"/>
  <c r="MG43" i="13"/>
  <c r="MH43" i="13"/>
  <c r="MI43" i="13"/>
  <c r="MJ43" i="13"/>
  <c r="MK43" i="13"/>
  <c r="ML43" i="13"/>
  <c r="MM43" i="13"/>
  <c r="MN43" i="13"/>
  <c r="MO43" i="13"/>
  <c r="MP43" i="13"/>
  <c r="MQ43" i="13"/>
  <c r="MS43" i="13"/>
  <c r="MT43" i="13"/>
  <c r="MU43" i="13"/>
  <c r="MV43" i="13"/>
  <c r="MW43" i="13"/>
  <c r="MX43" i="13"/>
  <c r="MY43" i="13"/>
  <c r="MZ43" i="13"/>
  <c r="NA43" i="13"/>
  <c r="NB43" i="13"/>
  <c r="NC43" i="13"/>
  <c r="ND56" i="13"/>
  <c r="ND64" i="13"/>
  <c r="ND49" i="13"/>
  <c r="ND57" i="13"/>
  <c r="ND65" i="13"/>
  <c r="ND55" i="13"/>
  <c r="ND46" i="13"/>
  <c r="ND54" i="13"/>
  <c r="ND62" i="13"/>
  <c r="ND43" i="13"/>
  <c r="C44" i="13"/>
  <c r="N44" i="13"/>
  <c r="I44" i="13"/>
  <c r="F44" i="13"/>
  <c r="H44" i="13"/>
  <c r="Q44" i="13"/>
  <c r="P44" i="13"/>
  <c r="E44" i="13"/>
  <c r="O44" i="13"/>
  <c r="L44" i="13"/>
  <c r="G44" i="13"/>
  <c r="D44" i="13"/>
  <c r="M44" i="13"/>
  <c r="J44" i="13"/>
  <c r="K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BD44" i="13"/>
  <c r="BE44" i="13"/>
  <c r="BF44" i="13"/>
  <c r="BG44" i="13"/>
  <c r="BH44" i="13"/>
  <c r="BI44" i="13"/>
  <c r="BJ44" i="13"/>
  <c r="BK44" i="13"/>
  <c r="BL44" i="13"/>
  <c r="BM44" i="13"/>
  <c r="BN44" i="13"/>
  <c r="BO44" i="13"/>
  <c r="BP44" i="13"/>
  <c r="BQ44" i="13"/>
  <c r="BR44" i="13"/>
  <c r="BS44" i="13"/>
  <c r="BT44" i="13"/>
  <c r="BU44" i="13"/>
  <c r="BV44" i="13"/>
  <c r="BW44" i="13"/>
  <c r="BX44" i="13"/>
  <c r="BY44" i="13"/>
  <c r="BZ44" i="13"/>
  <c r="CA44" i="13"/>
  <c r="CB44" i="13"/>
  <c r="CC44" i="13"/>
  <c r="CD44" i="13"/>
  <c r="CE44" i="13"/>
  <c r="CF44" i="13"/>
  <c r="CG44" i="13"/>
  <c r="CH44" i="13"/>
  <c r="CI44" i="13"/>
  <c r="CJ44" i="13"/>
  <c r="CK44" i="13"/>
  <c r="CL44" i="13"/>
  <c r="CM44" i="13"/>
  <c r="CN44" i="13"/>
  <c r="CO44" i="13"/>
  <c r="CP44" i="13"/>
  <c r="CQ44" i="13"/>
  <c r="CR44" i="13"/>
  <c r="CS44" i="13"/>
  <c r="CT44" i="13"/>
  <c r="CU44" i="13"/>
  <c r="CV44" i="13"/>
  <c r="CW44" i="13"/>
  <c r="CX44" i="13"/>
  <c r="CY44" i="13"/>
  <c r="CZ44" i="13"/>
  <c r="DA44" i="13"/>
  <c r="DB44" i="13"/>
  <c r="DC44" i="13"/>
  <c r="DD44" i="13"/>
  <c r="DE44" i="13"/>
  <c r="DF44" i="13"/>
  <c r="DG44" i="13"/>
  <c r="DH44" i="13"/>
  <c r="DI44" i="13"/>
  <c r="DJ44" i="13"/>
  <c r="DK44" i="13"/>
  <c r="DL44" i="13"/>
  <c r="DM44" i="13"/>
  <c r="DN44" i="13"/>
  <c r="DO44" i="13"/>
  <c r="DP44" i="13"/>
  <c r="DQ44" i="13"/>
  <c r="DR44" i="13"/>
  <c r="DS44" i="13"/>
  <c r="DT44" i="13"/>
  <c r="DU44" i="13"/>
  <c r="DV44" i="13"/>
  <c r="DW44" i="13"/>
  <c r="DX44" i="13"/>
  <c r="DY44" i="13"/>
  <c r="DZ44" i="13"/>
  <c r="EA44" i="13"/>
  <c r="EB44" i="13"/>
  <c r="EC44" i="13"/>
  <c r="ED44" i="13"/>
  <c r="EE44" i="13"/>
  <c r="EF44" i="13"/>
  <c r="EG44" i="13"/>
  <c r="EH44" i="13"/>
  <c r="EI44" i="13"/>
  <c r="EJ44" i="13"/>
  <c r="EK44" i="13"/>
  <c r="EL44" i="13"/>
  <c r="EM44" i="13"/>
  <c r="EN44" i="13"/>
  <c r="EO44" i="13"/>
  <c r="EP44" i="13"/>
  <c r="EQ44" i="13"/>
  <c r="ER44" i="13"/>
  <c r="ES44" i="13"/>
  <c r="ET44" i="13"/>
  <c r="EU44" i="13"/>
  <c r="EV44" i="13"/>
  <c r="EW44" i="13"/>
  <c r="EX44" i="13"/>
  <c r="EY44" i="13"/>
  <c r="EZ44" i="13"/>
  <c r="FA44" i="13"/>
  <c r="FB44" i="13"/>
  <c r="FC44" i="13"/>
  <c r="FD44" i="13"/>
  <c r="FE44" i="13"/>
  <c r="FF44" i="13"/>
  <c r="FG44" i="13"/>
  <c r="FH44" i="13"/>
  <c r="FI44" i="13"/>
  <c r="FJ44" i="13"/>
  <c r="FK44" i="13"/>
  <c r="FL44" i="13"/>
  <c r="FM44" i="13"/>
  <c r="FN44" i="13"/>
  <c r="FO44" i="13"/>
  <c r="FP44" i="13"/>
  <c r="FQ44" i="13"/>
  <c r="FR44" i="13"/>
  <c r="FS44" i="13"/>
  <c r="FT44" i="13"/>
  <c r="FU44" i="13"/>
  <c r="FV44" i="13"/>
  <c r="FW44" i="13"/>
  <c r="FX44" i="13"/>
  <c r="FY44" i="13"/>
  <c r="FZ44" i="13"/>
  <c r="GA44" i="13"/>
  <c r="GB44" i="13"/>
  <c r="GC44" i="13"/>
  <c r="GD44" i="13"/>
  <c r="GE44" i="13"/>
  <c r="GF44" i="13"/>
  <c r="GG44" i="13"/>
  <c r="GH44" i="13"/>
  <c r="GI44" i="13"/>
  <c r="GJ44" i="13"/>
  <c r="GK44" i="13"/>
  <c r="GL44" i="13"/>
  <c r="GM44" i="13"/>
  <c r="GN44" i="13"/>
  <c r="GO44" i="13"/>
  <c r="GP44" i="13"/>
  <c r="GQ44" i="13"/>
  <c r="GR44" i="13"/>
  <c r="GS44" i="13"/>
  <c r="GT44" i="13"/>
  <c r="GU44" i="13"/>
  <c r="GV44" i="13"/>
  <c r="GW44" i="13"/>
  <c r="GX44" i="13"/>
  <c r="GY44" i="13"/>
  <c r="GZ44" i="13"/>
  <c r="HA44" i="13"/>
  <c r="HB44" i="13"/>
  <c r="HC44" i="13"/>
  <c r="HD44" i="13"/>
  <c r="HE44" i="13"/>
  <c r="HF44" i="13"/>
  <c r="HG44" i="13"/>
  <c r="HH44" i="13"/>
  <c r="HI44" i="13"/>
  <c r="HJ44" i="13"/>
  <c r="HK44" i="13"/>
  <c r="HL44" i="13"/>
  <c r="HM44" i="13"/>
  <c r="HN44" i="13"/>
  <c r="HO44" i="13"/>
  <c r="HP44" i="13"/>
  <c r="HQ44" i="13"/>
  <c r="HR44" i="13"/>
  <c r="HS44" i="13"/>
  <c r="HT44" i="13"/>
  <c r="HU44" i="13"/>
  <c r="HV44" i="13"/>
  <c r="HW44" i="13"/>
  <c r="HX44" i="13"/>
  <c r="HY44" i="13"/>
  <c r="HZ44" i="13"/>
  <c r="IA44" i="13"/>
  <c r="IB44" i="13"/>
  <c r="IC44" i="13"/>
  <c r="ID44" i="13"/>
  <c r="IE44" i="13"/>
  <c r="IF44" i="13"/>
  <c r="IG44" i="13"/>
  <c r="IH44" i="13"/>
  <c r="II44" i="13"/>
  <c r="IJ44" i="13"/>
  <c r="IK44" i="13"/>
  <c r="IL44" i="13"/>
  <c r="IM44" i="13"/>
  <c r="IN44" i="13"/>
  <c r="IO44" i="13"/>
  <c r="IP44" i="13"/>
  <c r="IQ44" i="13"/>
  <c r="IR44" i="13"/>
  <c r="IS44" i="13"/>
  <c r="IT44" i="13"/>
  <c r="IU44" i="13"/>
  <c r="IW44" i="13"/>
  <c r="IX44" i="13"/>
  <c r="IY44" i="13"/>
  <c r="IZ44" i="13"/>
  <c r="JA44" i="13"/>
  <c r="JB44" i="13"/>
  <c r="JC44" i="13"/>
  <c r="JD44" i="13"/>
  <c r="JE44" i="13"/>
  <c r="JF44" i="13"/>
  <c r="JG44" i="13"/>
  <c r="JH44" i="13"/>
  <c r="JI44" i="13"/>
  <c r="JJ44" i="13"/>
  <c r="JK44" i="13"/>
  <c r="JL44" i="13"/>
  <c r="JM44" i="13"/>
  <c r="JN44" i="13"/>
  <c r="JO44" i="13"/>
  <c r="JP44" i="13"/>
  <c r="JQ44" i="13"/>
  <c r="JR44" i="13"/>
  <c r="JS44" i="13"/>
  <c r="JT44" i="13"/>
  <c r="JU44" i="13"/>
  <c r="JV44" i="13"/>
  <c r="JW44" i="13"/>
  <c r="JX44" i="13"/>
  <c r="JY44" i="13"/>
  <c r="JZ44" i="13"/>
  <c r="KA44" i="13"/>
  <c r="KB44" i="13"/>
  <c r="KC44" i="13"/>
  <c r="KD44" i="13"/>
  <c r="KE44" i="13"/>
  <c r="KF44" i="13"/>
  <c r="KG44" i="13"/>
  <c r="KH44" i="13"/>
  <c r="KI44" i="13"/>
  <c r="KJ44" i="13"/>
  <c r="KK44" i="13"/>
  <c r="KL44" i="13"/>
  <c r="KM44" i="13"/>
  <c r="KN44" i="13"/>
  <c r="KO44" i="13"/>
  <c r="KP44" i="13"/>
  <c r="KQ44" i="13"/>
  <c r="KR44" i="13"/>
  <c r="KS44" i="13"/>
  <c r="KT44" i="13"/>
  <c r="KU44" i="13"/>
  <c r="KV44" i="13"/>
  <c r="KW44" i="13"/>
  <c r="KX44" i="13"/>
  <c r="KY44" i="13"/>
  <c r="KZ44" i="13"/>
  <c r="LA44" i="13"/>
  <c r="LB44" i="13"/>
  <c r="LC44" i="13"/>
  <c r="LD44" i="13"/>
  <c r="LE44" i="13"/>
  <c r="LF44" i="13"/>
  <c r="LG44" i="13"/>
  <c r="LH44" i="13"/>
  <c r="LI44" i="13"/>
  <c r="LJ44" i="13"/>
  <c r="LK44" i="13"/>
  <c r="LL44" i="13"/>
  <c r="LM44" i="13"/>
  <c r="LN44" i="13"/>
  <c r="LO44" i="13"/>
  <c r="LP44" i="13"/>
  <c r="LQ44" i="13"/>
  <c r="LR44" i="13"/>
  <c r="LS44" i="13"/>
  <c r="LT44" i="13"/>
  <c r="LU44" i="13"/>
  <c r="LV44" i="13"/>
  <c r="LW44" i="13"/>
  <c r="LX44" i="13"/>
  <c r="LY44" i="13"/>
  <c r="LZ44" i="13"/>
  <c r="MA44" i="13"/>
  <c r="MB44" i="13"/>
  <c r="MC44" i="13"/>
  <c r="MD44" i="13"/>
  <c r="ME44" i="13"/>
  <c r="MF44" i="13"/>
  <c r="MG44" i="13"/>
  <c r="MH44" i="13"/>
  <c r="MI44" i="13"/>
  <c r="MJ44" i="13"/>
  <c r="MK44" i="13"/>
  <c r="ML44" i="13"/>
  <c r="MM44" i="13"/>
  <c r="MN44" i="13"/>
  <c r="MO44" i="13"/>
  <c r="MP44" i="13"/>
  <c r="MQ44" i="13"/>
  <c r="MR44" i="13"/>
  <c r="MS44" i="13"/>
  <c r="MT44" i="13"/>
  <c r="MU44" i="13"/>
  <c r="MV44" i="13"/>
  <c r="MW44" i="13"/>
  <c r="MX44" i="13"/>
  <c r="MY44" i="13"/>
  <c r="MZ44" i="13"/>
  <c r="NA44" i="13"/>
  <c r="NB44" i="13"/>
  <c r="NC44" i="13"/>
  <c r="HQ52" i="13"/>
  <c r="Y52" i="13"/>
  <c r="N52" i="13"/>
  <c r="L52" i="13"/>
  <c r="P52" i="13"/>
  <c r="U52" i="13"/>
  <c r="R52" i="13"/>
  <c r="C52" i="13"/>
  <c r="Q52" i="13"/>
  <c r="M52" i="13"/>
  <c r="E52" i="13"/>
  <c r="S52" i="13"/>
  <c r="J52" i="13"/>
  <c r="I52" i="13"/>
  <c r="K52" i="13"/>
  <c r="D52" i="13"/>
  <c r="X52" i="13"/>
  <c r="G52" i="13"/>
  <c r="W52" i="13"/>
  <c r="T52" i="13"/>
  <c r="H52" i="13"/>
  <c r="O52" i="13"/>
  <c r="V52" i="13"/>
  <c r="F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BC52" i="13"/>
  <c r="BD52" i="13"/>
  <c r="BE52" i="13"/>
  <c r="BF52" i="13"/>
  <c r="BG52" i="13"/>
  <c r="BH52" i="13"/>
  <c r="BI52" i="13"/>
  <c r="BJ52" i="13"/>
  <c r="BK52" i="13"/>
  <c r="BL52" i="13"/>
  <c r="BM52" i="13"/>
  <c r="BN52" i="13"/>
  <c r="BO52" i="13"/>
  <c r="BP52" i="13"/>
  <c r="BQ52" i="13"/>
  <c r="BR52" i="13"/>
  <c r="BS52" i="13"/>
  <c r="BT52" i="13"/>
  <c r="BU52" i="13"/>
  <c r="BV52" i="13"/>
  <c r="BW52" i="13"/>
  <c r="BX52" i="13"/>
  <c r="BY52" i="13"/>
  <c r="BZ52" i="13"/>
  <c r="CA52" i="13"/>
  <c r="CB52" i="13"/>
  <c r="CC52" i="13"/>
  <c r="CD52" i="13"/>
  <c r="CE52" i="13"/>
  <c r="CF52" i="13"/>
  <c r="CG52" i="13"/>
  <c r="CH52" i="13"/>
  <c r="CI52" i="13"/>
  <c r="CJ52" i="13"/>
  <c r="CK52" i="13"/>
  <c r="CL52" i="13"/>
  <c r="CM52" i="13"/>
  <c r="CN52" i="13"/>
  <c r="CO52" i="13"/>
  <c r="CP52" i="13"/>
  <c r="CQ52" i="13"/>
  <c r="CR52" i="13"/>
  <c r="CS52" i="13"/>
  <c r="CT52" i="13"/>
  <c r="CU52" i="13"/>
  <c r="CV52" i="13"/>
  <c r="CW52" i="13"/>
  <c r="CX52" i="13"/>
  <c r="CY52" i="13"/>
  <c r="CZ52" i="13"/>
  <c r="DA52" i="13"/>
  <c r="DB52" i="13"/>
  <c r="DC52" i="13"/>
  <c r="DD52" i="13"/>
  <c r="DE52" i="13"/>
  <c r="DF52" i="13"/>
  <c r="DG52" i="13"/>
  <c r="DH52" i="13"/>
  <c r="DI52" i="13"/>
  <c r="DJ52" i="13"/>
  <c r="DK52" i="13"/>
  <c r="DL52" i="13"/>
  <c r="DM52" i="13"/>
  <c r="DN52" i="13"/>
  <c r="DO52" i="13"/>
  <c r="DP52" i="13"/>
  <c r="DQ52" i="13"/>
  <c r="DR52" i="13"/>
  <c r="DS52" i="13"/>
  <c r="DT52" i="13"/>
  <c r="DU52" i="13"/>
  <c r="DV52" i="13"/>
  <c r="DW52" i="13"/>
  <c r="DX52" i="13"/>
  <c r="DY52" i="13"/>
  <c r="DZ52" i="13"/>
  <c r="EA52" i="13"/>
  <c r="EB52" i="13"/>
  <c r="EC52" i="13"/>
  <c r="ED52" i="13"/>
  <c r="EE52" i="13"/>
  <c r="EF52" i="13"/>
  <c r="EG52" i="13"/>
  <c r="EH52" i="13"/>
  <c r="EI52" i="13"/>
  <c r="EJ52" i="13"/>
  <c r="EK52" i="13"/>
  <c r="EL52" i="13"/>
  <c r="EM52" i="13"/>
  <c r="EN52" i="13"/>
  <c r="EO52" i="13"/>
  <c r="EP52" i="13"/>
  <c r="EQ52" i="13"/>
  <c r="ER52" i="13"/>
  <c r="ES52" i="13"/>
  <c r="ET52" i="13"/>
  <c r="EU52" i="13"/>
  <c r="EV52" i="13"/>
  <c r="EW52" i="13"/>
  <c r="EX52" i="13"/>
  <c r="EY52" i="13"/>
  <c r="EZ52" i="13"/>
  <c r="FA52" i="13"/>
  <c r="FB52" i="13"/>
  <c r="FC52" i="13"/>
  <c r="FD52" i="13"/>
  <c r="FE52" i="13"/>
  <c r="FF52" i="13"/>
  <c r="FG52" i="13"/>
  <c r="FH52" i="13"/>
  <c r="FI52" i="13"/>
  <c r="FJ52" i="13"/>
  <c r="FK52" i="13"/>
  <c r="FL52" i="13"/>
  <c r="FM52" i="13"/>
  <c r="FN52" i="13"/>
  <c r="FO52" i="13"/>
  <c r="FP52" i="13"/>
  <c r="FQ52" i="13"/>
  <c r="FR52" i="13"/>
  <c r="FS52" i="13"/>
  <c r="FT52" i="13"/>
  <c r="FU52" i="13"/>
  <c r="FV52" i="13"/>
  <c r="FW52" i="13"/>
  <c r="FX52" i="13"/>
  <c r="FY52" i="13"/>
  <c r="FZ52" i="13"/>
  <c r="GA52" i="13"/>
  <c r="GB52" i="13"/>
  <c r="GC52" i="13"/>
  <c r="GD52" i="13"/>
  <c r="GE52" i="13"/>
  <c r="GF52" i="13"/>
  <c r="GG52" i="13"/>
  <c r="GH52" i="13"/>
  <c r="GI52" i="13"/>
  <c r="GJ52" i="13"/>
  <c r="GK52" i="13"/>
  <c r="GL52" i="13"/>
  <c r="GM52" i="13"/>
  <c r="GN52" i="13"/>
  <c r="GO52" i="13"/>
  <c r="GP52" i="13"/>
  <c r="GQ52" i="13"/>
  <c r="GR52" i="13"/>
  <c r="GS52" i="13"/>
  <c r="GT52" i="13"/>
  <c r="GU52" i="13"/>
  <c r="GV52" i="13"/>
  <c r="GW52" i="13"/>
  <c r="GX52" i="13"/>
  <c r="GY52" i="13"/>
  <c r="GZ52" i="13"/>
  <c r="HA52" i="13"/>
  <c r="HB52" i="13"/>
  <c r="HC52" i="13"/>
  <c r="HD52" i="13"/>
  <c r="HE52" i="13"/>
  <c r="HF52" i="13"/>
  <c r="HG52" i="13"/>
  <c r="HH52" i="13"/>
  <c r="HI52" i="13"/>
  <c r="HJ52" i="13"/>
  <c r="HK52" i="13"/>
  <c r="HL52" i="13"/>
  <c r="HM52" i="13"/>
  <c r="HN52" i="13"/>
  <c r="HO52" i="13"/>
  <c r="HP52" i="13"/>
  <c r="HR52" i="13"/>
  <c r="HS52" i="13"/>
  <c r="HT52" i="13"/>
  <c r="HU52" i="13"/>
  <c r="HV52" i="13"/>
  <c r="HW52" i="13"/>
  <c r="HX52" i="13"/>
  <c r="HY52" i="13"/>
  <c r="HZ52" i="13"/>
  <c r="IA52" i="13"/>
  <c r="IB52" i="13"/>
  <c r="IC52" i="13"/>
  <c r="ID52" i="13"/>
  <c r="IE52" i="13"/>
  <c r="IF52" i="13"/>
  <c r="IG52" i="13"/>
  <c r="IH52" i="13"/>
  <c r="II52" i="13"/>
  <c r="IJ52" i="13"/>
  <c r="IK52" i="13"/>
  <c r="IL52" i="13"/>
  <c r="IM52" i="13"/>
  <c r="IN52" i="13"/>
  <c r="IO52" i="13"/>
  <c r="IP52" i="13"/>
  <c r="IQ52" i="13"/>
  <c r="IR52" i="13"/>
  <c r="IS52" i="13"/>
  <c r="IT52" i="13"/>
  <c r="IU52" i="13"/>
  <c r="IW52" i="13"/>
  <c r="IX52" i="13"/>
  <c r="IY52" i="13"/>
  <c r="IZ52" i="13"/>
  <c r="JA52" i="13"/>
  <c r="JB52" i="13"/>
  <c r="JC52" i="13"/>
  <c r="JD52" i="13"/>
  <c r="JE52" i="13"/>
  <c r="JF52" i="13"/>
  <c r="JG52" i="13"/>
  <c r="JH52" i="13"/>
  <c r="JI52" i="13"/>
  <c r="JJ52" i="13"/>
  <c r="JK52" i="13"/>
  <c r="JL52" i="13"/>
  <c r="JM52" i="13"/>
  <c r="JN52" i="13"/>
  <c r="JO52" i="13"/>
  <c r="JP52" i="13"/>
  <c r="JQ52" i="13"/>
  <c r="JR52" i="13"/>
  <c r="JS52" i="13"/>
  <c r="JT52" i="13"/>
  <c r="JU52" i="13"/>
  <c r="JV52" i="13"/>
  <c r="JW52" i="13"/>
  <c r="JX52" i="13"/>
  <c r="JY52" i="13"/>
  <c r="JZ52" i="13"/>
  <c r="KA52" i="13"/>
  <c r="KB52" i="13"/>
  <c r="KC52" i="13"/>
  <c r="KD52" i="13"/>
  <c r="KE52" i="13"/>
  <c r="KF52" i="13"/>
  <c r="KG52" i="13"/>
  <c r="KH52" i="13"/>
  <c r="KI52" i="13"/>
  <c r="KJ52" i="13"/>
  <c r="KK52" i="13"/>
  <c r="KL52" i="13"/>
  <c r="KM52" i="13"/>
  <c r="KN52" i="13"/>
  <c r="KO52" i="13"/>
  <c r="KP52" i="13"/>
  <c r="KQ52" i="13"/>
  <c r="KR52" i="13"/>
  <c r="KS52" i="13"/>
  <c r="KT52" i="13"/>
  <c r="KU52" i="13"/>
  <c r="KV52" i="13"/>
  <c r="KW52" i="13"/>
  <c r="KX52" i="13"/>
  <c r="KY52" i="13"/>
  <c r="KZ52" i="13"/>
  <c r="LA52" i="13"/>
  <c r="LB52" i="13"/>
  <c r="LC52" i="13"/>
  <c r="LD52" i="13"/>
  <c r="LE52" i="13"/>
  <c r="LF52" i="13"/>
  <c r="LG52" i="13"/>
  <c r="LH52" i="13"/>
  <c r="LI52" i="13"/>
  <c r="LJ52" i="13"/>
  <c r="LK52" i="13"/>
  <c r="LL52" i="13"/>
  <c r="LM52" i="13"/>
  <c r="LN52" i="13"/>
  <c r="LO52" i="13"/>
  <c r="LP52" i="13"/>
  <c r="LQ52" i="13"/>
  <c r="LR52" i="13"/>
  <c r="LS52" i="13"/>
  <c r="LT52" i="13"/>
  <c r="LU52" i="13"/>
  <c r="LV52" i="13"/>
  <c r="LW52" i="13"/>
  <c r="LX52" i="13"/>
  <c r="LY52" i="13"/>
  <c r="LZ52" i="13"/>
  <c r="MA52" i="13"/>
  <c r="MB52" i="13"/>
  <c r="MC52" i="13"/>
  <c r="MD52" i="13"/>
  <c r="ME52" i="13"/>
  <c r="MF52" i="13"/>
  <c r="MG52" i="13"/>
  <c r="MH52" i="13"/>
  <c r="MI52" i="13"/>
  <c r="MJ52" i="13"/>
  <c r="MK52" i="13"/>
  <c r="ML52" i="13"/>
  <c r="MM52" i="13"/>
  <c r="MN52" i="13"/>
  <c r="MO52" i="13"/>
  <c r="MP52" i="13"/>
  <c r="MQ52" i="13"/>
  <c r="MR52" i="13"/>
  <c r="MS52" i="13"/>
  <c r="MT52" i="13"/>
  <c r="MU52" i="13"/>
  <c r="MV52" i="13"/>
  <c r="MW52" i="13"/>
  <c r="MX52" i="13"/>
  <c r="MY52" i="13"/>
  <c r="MZ52" i="13"/>
  <c r="NA52" i="13"/>
  <c r="NB52" i="13"/>
  <c r="NC52" i="13"/>
  <c r="CK60" i="13"/>
  <c r="S60" i="13"/>
  <c r="V60" i="13"/>
  <c r="U60" i="13"/>
  <c r="I60" i="13"/>
  <c r="R60" i="13"/>
  <c r="AC60" i="13"/>
  <c r="K60" i="13"/>
  <c r="G60" i="13"/>
  <c r="D60" i="13"/>
  <c r="X60" i="13"/>
  <c r="J60" i="13"/>
  <c r="AG60" i="13"/>
  <c r="C60" i="13"/>
  <c r="Z60" i="13"/>
  <c r="Q60" i="13"/>
  <c r="M60" i="13"/>
  <c r="O60" i="13"/>
  <c r="T60" i="13"/>
  <c r="E60" i="13"/>
  <c r="L60" i="13"/>
  <c r="AE60" i="13"/>
  <c r="AB60" i="13"/>
  <c r="AA60" i="13"/>
  <c r="F60" i="13"/>
  <c r="AH60" i="13"/>
  <c r="AF60" i="13"/>
  <c r="H60" i="13"/>
  <c r="P60" i="13"/>
  <c r="W60" i="13"/>
  <c r="N60" i="13"/>
  <c r="Y60" i="13"/>
  <c r="AD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A60" i="13"/>
  <c r="CB60" i="13"/>
  <c r="CC60" i="13"/>
  <c r="CD60" i="13"/>
  <c r="CE60" i="13"/>
  <c r="CF60" i="13"/>
  <c r="CG60" i="13"/>
  <c r="CH60" i="13"/>
  <c r="CI60" i="13"/>
  <c r="CJ60" i="13"/>
  <c r="CL60" i="13"/>
  <c r="CM60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DF60" i="13"/>
  <c r="DG60" i="13"/>
  <c r="DH60" i="13"/>
  <c r="DI60" i="13"/>
  <c r="DJ60" i="13"/>
  <c r="DK60" i="13"/>
  <c r="DL60" i="13"/>
  <c r="DM60" i="13"/>
  <c r="DN60" i="13"/>
  <c r="DO60" i="13"/>
  <c r="DP60" i="13"/>
  <c r="DQ60" i="13"/>
  <c r="DR60" i="13"/>
  <c r="DS60" i="13"/>
  <c r="DT60" i="13"/>
  <c r="DU60" i="13"/>
  <c r="DV60" i="13"/>
  <c r="DW60" i="13"/>
  <c r="DX60" i="13"/>
  <c r="DY60" i="13"/>
  <c r="DZ60" i="13"/>
  <c r="EA60" i="13"/>
  <c r="EB60" i="13"/>
  <c r="EC60" i="13"/>
  <c r="ED60" i="13"/>
  <c r="EE60" i="13"/>
  <c r="EF60" i="13"/>
  <c r="EG60" i="13"/>
  <c r="EH60" i="13"/>
  <c r="EI60" i="13"/>
  <c r="EJ60" i="13"/>
  <c r="EK60" i="13"/>
  <c r="EL60" i="13"/>
  <c r="EM60" i="13"/>
  <c r="EN60" i="13"/>
  <c r="EO60" i="13"/>
  <c r="EP60" i="13"/>
  <c r="EQ60" i="13"/>
  <c r="ER60" i="13"/>
  <c r="ES60" i="13"/>
  <c r="ET60" i="13"/>
  <c r="EU60" i="13"/>
  <c r="EV60" i="13"/>
  <c r="EW60" i="13"/>
  <c r="EX60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FM60" i="13"/>
  <c r="FN60" i="13"/>
  <c r="FO60" i="13"/>
  <c r="FP60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GK60" i="13"/>
  <c r="GL60" i="13"/>
  <c r="GM60" i="13"/>
  <c r="GN60" i="13"/>
  <c r="GO60" i="13"/>
  <c r="GP60" i="13"/>
  <c r="GQ60" i="13"/>
  <c r="GR60" i="13"/>
  <c r="GS60" i="13"/>
  <c r="GT60" i="13"/>
  <c r="GU60" i="13"/>
  <c r="GV60" i="13"/>
  <c r="GW60" i="13"/>
  <c r="GX60" i="13"/>
  <c r="GY60" i="13"/>
  <c r="GZ60" i="13"/>
  <c r="HA60" i="13"/>
  <c r="HB60" i="13"/>
  <c r="HC60" i="13"/>
  <c r="HD60" i="13"/>
  <c r="HE60" i="13"/>
  <c r="HF60" i="13"/>
  <c r="HG60" i="13"/>
  <c r="HH60" i="13"/>
  <c r="HI60" i="13"/>
  <c r="HJ60" i="13"/>
  <c r="HK60" i="13"/>
  <c r="HL60" i="13"/>
  <c r="HM60" i="13"/>
  <c r="HN60" i="13"/>
  <c r="HO60" i="13"/>
  <c r="HP60" i="13"/>
  <c r="HQ60" i="13"/>
  <c r="HR60" i="13"/>
  <c r="HS60" i="13"/>
  <c r="HT60" i="13"/>
  <c r="HU60" i="13"/>
  <c r="HV60" i="13"/>
  <c r="HW60" i="13"/>
  <c r="HX60" i="13"/>
  <c r="HY60" i="13"/>
  <c r="HZ60" i="13"/>
  <c r="IA60" i="13"/>
  <c r="IB60" i="13"/>
  <c r="IC60" i="13"/>
  <c r="ID60" i="13"/>
  <c r="IE60" i="13"/>
  <c r="IF60" i="13"/>
  <c r="IG60" i="13"/>
  <c r="IH60" i="13"/>
  <c r="II60" i="13"/>
  <c r="IJ60" i="13"/>
  <c r="IK60" i="13"/>
  <c r="IL60" i="13"/>
  <c r="IM60" i="13"/>
  <c r="IN60" i="13"/>
  <c r="IO60" i="13"/>
  <c r="IP60" i="13"/>
  <c r="IQ60" i="13"/>
  <c r="IR60" i="13"/>
  <c r="IS60" i="13"/>
  <c r="IT60" i="13"/>
  <c r="IU60" i="13"/>
  <c r="IW60" i="13"/>
  <c r="IX60" i="13"/>
  <c r="IY60" i="13"/>
  <c r="IZ60" i="13"/>
  <c r="JA60" i="13"/>
  <c r="JB60" i="13"/>
  <c r="JC60" i="13"/>
  <c r="JD60" i="13"/>
  <c r="JE60" i="13"/>
  <c r="JF60" i="13"/>
  <c r="JG60" i="13"/>
  <c r="JH60" i="13"/>
  <c r="JI60" i="13"/>
  <c r="JJ60" i="13"/>
  <c r="JK60" i="13"/>
  <c r="JL60" i="13"/>
  <c r="JM60" i="13"/>
  <c r="JN60" i="13"/>
  <c r="JO60" i="13"/>
  <c r="JP60" i="13"/>
  <c r="JQ60" i="13"/>
  <c r="JR60" i="13"/>
  <c r="JS60" i="13"/>
  <c r="JT60" i="13"/>
  <c r="JU60" i="13"/>
  <c r="JV60" i="13"/>
  <c r="JW60" i="13"/>
  <c r="JX60" i="13"/>
  <c r="JY60" i="13"/>
  <c r="JZ60" i="13"/>
  <c r="KA60" i="13"/>
  <c r="KB60" i="13"/>
  <c r="KC60" i="13"/>
  <c r="KD60" i="13"/>
  <c r="KE60" i="13"/>
  <c r="KF60" i="13"/>
  <c r="KG60" i="13"/>
  <c r="KH60" i="13"/>
  <c r="KI60" i="13"/>
  <c r="KJ60" i="13"/>
  <c r="KK60" i="13"/>
  <c r="KL60" i="13"/>
  <c r="KM60" i="13"/>
  <c r="KN60" i="13"/>
  <c r="KO60" i="13"/>
  <c r="KP60" i="13"/>
  <c r="KQ60" i="13"/>
  <c r="KR60" i="13"/>
  <c r="KS60" i="13"/>
  <c r="KT60" i="13"/>
  <c r="KU60" i="13"/>
  <c r="KV60" i="13"/>
  <c r="KW60" i="13"/>
  <c r="KX60" i="13"/>
  <c r="KY60" i="13"/>
  <c r="KZ60" i="13"/>
  <c r="LA60" i="13"/>
  <c r="LB60" i="13"/>
  <c r="LC60" i="13"/>
  <c r="LD60" i="13"/>
  <c r="LE60" i="13"/>
  <c r="LF60" i="13"/>
  <c r="LG60" i="13"/>
  <c r="LH60" i="13"/>
  <c r="LI60" i="13"/>
  <c r="LJ60" i="13"/>
  <c r="LK60" i="13"/>
  <c r="LL60" i="13"/>
  <c r="LM60" i="13"/>
  <c r="LN60" i="13"/>
  <c r="LO60" i="13"/>
  <c r="LP60" i="13"/>
  <c r="LQ60" i="13"/>
  <c r="LR60" i="13"/>
  <c r="LS60" i="13"/>
  <c r="LT60" i="13"/>
  <c r="LU60" i="13"/>
  <c r="LV60" i="13"/>
  <c r="LW60" i="13"/>
  <c r="LX60" i="13"/>
  <c r="LY60" i="13"/>
  <c r="LZ60" i="13"/>
  <c r="MA60" i="13"/>
  <c r="MB60" i="13"/>
  <c r="MC60" i="13"/>
  <c r="MD60" i="13"/>
  <c r="ME60" i="13"/>
  <c r="MF60" i="13"/>
  <c r="MG60" i="13"/>
  <c r="MH60" i="13"/>
  <c r="MI60" i="13"/>
  <c r="MJ60" i="13"/>
  <c r="MK60" i="13"/>
  <c r="ML60" i="13"/>
  <c r="MM60" i="13"/>
  <c r="MN60" i="13"/>
  <c r="MO60" i="13"/>
  <c r="MP60" i="13"/>
  <c r="MQ60" i="13"/>
  <c r="MR60" i="13"/>
  <c r="MS60" i="13"/>
  <c r="MT60" i="13"/>
  <c r="MU60" i="13"/>
  <c r="MV60" i="13"/>
  <c r="MW60" i="13"/>
  <c r="MX60" i="13"/>
  <c r="MY60" i="13"/>
  <c r="MZ60" i="13"/>
  <c r="NA60" i="13"/>
  <c r="NB60" i="13"/>
  <c r="NC60" i="13"/>
  <c r="IY45" i="13"/>
  <c r="C45" i="13"/>
  <c r="H45" i="13"/>
  <c r="M45" i="13"/>
  <c r="N45" i="13"/>
  <c r="Q45" i="13"/>
  <c r="I45" i="13"/>
  <c r="R45" i="13"/>
  <c r="F45" i="13"/>
  <c r="G45" i="13"/>
  <c r="D45" i="13"/>
  <c r="O45" i="13"/>
  <c r="J45" i="13"/>
  <c r="E45" i="13"/>
  <c r="K45" i="13"/>
  <c r="P45" i="13"/>
  <c r="L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BD45" i="13"/>
  <c r="BE45" i="13"/>
  <c r="BF45" i="13"/>
  <c r="BG45" i="13"/>
  <c r="BH45" i="13"/>
  <c r="BI45" i="13"/>
  <c r="BJ45" i="13"/>
  <c r="BK45" i="13"/>
  <c r="BL45" i="13"/>
  <c r="BM45" i="13"/>
  <c r="BN45" i="13"/>
  <c r="BO45" i="13"/>
  <c r="BP45" i="13"/>
  <c r="BQ45" i="13"/>
  <c r="BR45" i="13"/>
  <c r="BS45" i="13"/>
  <c r="BT45" i="13"/>
  <c r="BU45" i="13"/>
  <c r="BV45" i="13"/>
  <c r="BW45" i="13"/>
  <c r="BX45" i="13"/>
  <c r="BY45" i="13"/>
  <c r="BZ45" i="13"/>
  <c r="CA45" i="13"/>
  <c r="CB45" i="13"/>
  <c r="CC45" i="13"/>
  <c r="CD45" i="13"/>
  <c r="CE45" i="13"/>
  <c r="CF45" i="13"/>
  <c r="CG45" i="13"/>
  <c r="CH45" i="13"/>
  <c r="CI45" i="13"/>
  <c r="CJ45" i="13"/>
  <c r="CK45" i="13"/>
  <c r="CL45" i="13"/>
  <c r="CM45" i="13"/>
  <c r="CN45" i="13"/>
  <c r="CO45" i="13"/>
  <c r="CP45" i="13"/>
  <c r="CQ45" i="13"/>
  <c r="CR45" i="13"/>
  <c r="CS45" i="13"/>
  <c r="CT45" i="13"/>
  <c r="CU45" i="13"/>
  <c r="CV45" i="13"/>
  <c r="CW45" i="13"/>
  <c r="CX45" i="13"/>
  <c r="CY45" i="13"/>
  <c r="CZ45" i="13"/>
  <c r="DA45" i="13"/>
  <c r="DB45" i="13"/>
  <c r="DC45" i="13"/>
  <c r="DD45" i="13"/>
  <c r="DE45" i="13"/>
  <c r="DF45" i="13"/>
  <c r="DG45" i="13"/>
  <c r="DH45" i="13"/>
  <c r="DI45" i="13"/>
  <c r="DJ45" i="13"/>
  <c r="DK45" i="13"/>
  <c r="DL45" i="13"/>
  <c r="DM45" i="13"/>
  <c r="DN45" i="13"/>
  <c r="DO45" i="13"/>
  <c r="DP45" i="13"/>
  <c r="DQ45" i="13"/>
  <c r="DR45" i="13"/>
  <c r="DS45" i="13"/>
  <c r="DT45" i="13"/>
  <c r="DU45" i="13"/>
  <c r="DV45" i="13"/>
  <c r="DW45" i="13"/>
  <c r="DX45" i="13"/>
  <c r="DY45" i="13"/>
  <c r="DZ45" i="13"/>
  <c r="EA45" i="13"/>
  <c r="EB45" i="13"/>
  <c r="EC45" i="13"/>
  <c r="ED45" i="13"/>
  <c r="EE45" i="13"/>
  <c r="EF45" i="13"/>
  <c r="EG45" i="13"/>
  <c r="EH45" i="13"/>
  <c r="EI45" i="13"/>
  <c r="EJ45" i="13"/>
  <c r="EK45" i="13"/>
  <c r="EL45" i="13"/>
  <c r="EM45" i="13"/>
  <c r="EN45" i="13"/>
  <c r="EO45" i="13"/>
  <c r="EP45" i="13"/>
  <c r="EQ45" i="13"/>
  <c r="ER45" i="13"/>
  <c r="ES45" i="13"/>
  <c r="ET45" i="13"/>
  <c r="EU45" i="13"/>
  <c r="EV45" i="13"/>
  <c r="EW45" i="13"/>
  <c r="EX45" i="13"/>
  <c r="EY45" i="13"/>
  <c r="EZ45" i="13"/>
  <c r="FA45" i="13"/>
  <c r="FB45" i="13"/>
  <c r="FC45" i="13"/>
  <c r="FD45" i="13"/>
  <c r="FE45" i="13"/>
  <c r="FF45" i="13"/>
  <c r="FG45" i="13"/>
  <c r="FH45" i="13"/>
  <c r="FI45" i="13"/>
  <c r="FJ45" i="13"/>
  <c r="FK45" i="13"/>
  <c r="FL45" i="13"/>
  <c r="FM45" i="13"/>
  <c r="FN45" i="13"/>
  <c r="FO45" i="13"/>
  <c r="FP45" i="13"/>
  <c r="FQ45" i="13"/>
  <c r="FR45" i="13"/>
  <c r="FS45" i="13"/>
  <c r="FT45" i="13"/>
  <c r="FU45" i="13"/>
  <c r="FV45" i="13"/>
  <c r="FW45" i="13"/>
  <c r="FX45" i="13"/>
  <c r="FY45" i="13"/>
  <c r="FZ45" i="13"/>
  <c r="GA45" i="13"/>
  <c r="GB45" i="13"/>
  <c r="GC45" i="13"/>
  <c r="GD45" i="13"/>
  <c r="GE45" i="13"/>
  <c r="GF45" i="13"/>
  <c r="GG45" i="13"/>
  <c r="GH45" i="13"/>
  <c r="GI45" i="13"/>
  <c r="GJ45" i="13"/>
  <c r="GK45" i="13"/>
  <c r="GL45" i="13"/>
  <c r="GM45" i="13"/>
  <c r="GN45" i="13"/>
  <c r="GO45" i="13"/>
  <c r="GP45" i="13"/>
  <c r="GQ45" i="13"/>
  <c r="GR45" i="13"/>
  <c r="GS45" i="13"/>
  <c r="GT45" i="13"/>
  <c r="GU45" i="13"/>
  <c r="GV45" i="13"/>
  <c r="GW45" i="13"/>
  <c r="GX45" i="13"/>
  <c r="GY45" i="13"/>
  <c r="GZ45" i="13"/>
  <c r="HA45" i="13"/>
  <c r="HB45" i="13"/>
  <c r="HC45" i="13"/>
  <c r="HD45" i="13"/>
  <c r="HE45" i="13"/>
  <c r="HF45" i="13"/>
  <c r="HG45" i="13"/>
  <c r="HH45" i="13"/>
  <c r="HI45" i="13"/>
  <c r="HJ45" i="13"/>
  <c r="HK45" i="13"/>
  <c r="HL45" i="13"/>
  <c r="HM45" i="13"/>
  <c r="HN45" i="13"/>
  <c r="HO45" i="13"/>
  <c r="HP45" i="13"/>
  <c r="HQ45" i="13"/>
  <c r="HR45" i="13"/>
  <c r="HS45" i="13"/>
  <c r="HT45" i="13"/>
  <c r="HU45" i="13"/>
  <c r="HV45" i="13"/>
  <c r="HW45" i="13"/>
  <c r="HX45" i="13"/>
  <c r="HY45" i="13"/>
  <c r="HZ45" i="13"/>
  <c r="IA45" i="13"/>
  <c r="IB45" i="13"/>
  <c r="IC45" i="13"/>
  <c r="ID45" i="13"/>
  <c r="IE45" i="13"/>
  <c r="IF45" i="13"/>
  <c r="IG45" i="13"/>
  <c r="IH45" i="13"/>
  <c r="II45" i="13"/>
  <c r="IJ45" i="13"/>
  <c r="IK45" i="13"/>
  <c r="IL45" i="13"/>
  <c r="IM45" i="13"/>
  <c r="IN45" i="13"/>
  <c r="IO45" i="13"/>
  <c r="IP45" i="13"/>
  <c r="IQ45" i="13"/>
  <c r="IR45" i="13"/>
  <c r="IS45" i="13"/>
  <c r="IT45" i="13"/>
  <c r="IU45" i="13"/>
  <c r="IW45" i="13"/>
  <c r="IX45" i="13"/>
  <c r="IZ45" i="13"/>
  <c r="JA45" i="13"/>
  <c r="JB45" i="13"/>
  <c r="JC45" i="13"/>
  <c r="JD45" i="13"/>
  <c r="JE45" i="13"/>
  <c r="JF45" i="13"/>
  <c r="JG45" i="13"/>
  <c r="JH45" i="13"/>
  <c r="JI45" i="13"/>
  <c r="JJ45" i="13"/>
  <c r="JK45" i="13"/>
  <c r="JL45" i="13"/>
  <c r="JM45" i="13"/>
  <c r="JN45" i="13"/>
  <c r="JO45" i="13"/>
  <c r="JP45" i="13"/>
  <c r="JQ45" i="13"/>
  <c r="JR45" i="13"/>
  <c r="JS45" i="13"/>
  <c r="JT45" i="13"/>
  <c r="JU45" i="13"/>
  <c r="JV45" i="13"/>
  <c r="JW45" i="13"/>
  <c r="JX45" i="13"/>
  <c r="JY45" i="13"/>
  <c r="JZ45" i="13"/>
  <c r="KA45" i="13"/>
  <c r="KB45" i="13"/>
  <c r="KC45" i="13"/>
  <c r="KD45" i="13"/>
  <c r="KE45" i="13"/>
  <c r="KF45" i="13"/>
  <c r="KG45" i="13"/>
  <c r="KH45" i="13"/>
  <c r="KI45" i="13"/>
  <c r="KJ45" i="13"/>
  <c r="KK45" i="13"/>
  <c r="KL45" i="13"/>
  <c r="KM45" i="13"/>
  <c r="KN45" i="13"/>
  <c r="KO45" i="13"/>
  <c r="KP45" i="13"/>
  <c r="KQ45" i="13"/>
  <c r="KR45" i="13"/>
  <c r="KS45" i="13"/>
  <c r="KT45" i="13"/>
  <c r="KU45" i="13"/>
  <c r="KV45" i="13"/>
  <c r="KW45" i="13"/>
  <c r="KX45" i="13"/>
  <c r="KY45" i="13"/>
  <c r="KZ45" i="13"/>
  <c r="LA45" i="13"/>
  <c r="LB45" i="13"/>
  <c r="LC45" i="13"/>
  <c r="LD45" i="13"/>
  <c r="LE45" i="13"/>
  <c r="LF45" i="13"/>
  <c r="LG45" i="13"/>
  <c r="LH45" i="13"/>
  <c r="LI45" i="13"/>
  <c r="LJ45" i="13"/>
  <c r="LK45" i="13"/>
  <c r="LL45" i="13"/>
  <c r="LM45" i="13"/>
  <c r="LN45" i="13"/>
  <c r="LO45" i="13"/>
  <c r="LP45" i="13"/>
  <c r="LQ45" i="13"/>
  <c r="LR45" i="13"/>
  <c r="LS45" i="13"/>
  <c r="LT45" i="13"/>
  <c r="LU45" i="13"/>
  <c r="LV45" i="13"/>
  <c r="LW45" i="13"/>
  <c r="LX45" i="13"/>
  <c r="LY45" i="13"/>
  <c r="LZ45" i="13"/>
  <c r="MA45" i="13"/>
  <c r="MB45" i="13"/>
  <c r="MC45" i="13"/>
  <c r="MD45" i="13"/>
  <c r="ME45" i="13"/>
  <c r="MF45" i="13"/>
  <c r="MG45" i="13"/>
  <c r="MH45" i="13"/>
  <c r="MI45" i="13"/>
  <c r="MJ45" i="13"/>
  <c r="MK45" i="13"/>
  <c r="ML45" i="13"/>
  <c r="MM45" i="13"/>
  <c r="MN45" i="13"/>
  <c r="MO45" i="13"/>
  <c r="MP45" i="13"/>
  <c r="MQ45" i="13"/>
  <c r="MR45" i="13"/>
  <c r="MS45" i="13"/>
  <c r="MT45" i="13"/>
  <c r="MU45" i="13"/>
  <c r="MV45" i="13"/>
  <c r="MW45" i="13"/>
  <c r="MX45" i="13"/>
  <c r="MY45" i="13"/>
  <c r="MZ45" i="13"/>
  <c r="NA45" i="13"/>
  <c r="NB45" i="13"/>
  <c r="NC45" i="13"/>
  <c r="BX53" i="13"/>
  <c r="G53" i="13"/>
  <c r="S53" i="13"/>
  <c r="U53" i="13"/>
  <c r="I53" i="13"/>
  <c r="J53" i="13"/>
  <c r="L53" i="13"/>
  <c r="P53" i="13"/>
  <c r="O53" i="13"/>
  <c r="X53" i="13"/>
  <c r="E53" i="13"/>
  <c r="Q53" i="13"/>
  <c r="R53" i="13"/>
  <c r="H53" i="13"/>
  <c r="N53" i="13"/>
  <c r="M53" i="13"/>
  <c r="K53" i="13"/>
  <c r="Z53" i="13"/>
  <c r="W53" i="13"/>
  <c r="Y53" i="13"/>
  <c r="C53" i="13"/>
  <c r="V53" i="13"/>
  <c r="T53" i="13"/>
  <c r="F53" i="13"/>
  <c r="D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BC53" i="13"/>
  <c r="BD53" i="13"/>
  <c r="BE53" i="13"/>
  <c r="BF53" i="13"/>
  <c r="BG53" i="13"/>
  <c r="BH53" i="13"/>
  <c r="BI53" i="13"/>
  <c r="BJ53" i="13"/>
  <c r="BK53" i="13"/>
  <c r="BL53" i="13"/>
  <c r="BM53" i="13"/>
  <c r="BN53" i="13"/>
  <c r="BO53" i="13"/>
  <c r="BP53" i="13"/>
  <c r="BQ53" i="13"/>
  <c r="BR53" i="13"/>
  <c r="BS53" i="13"/>
  <c r="BT53" i="13"/>
  <c r="BU53" i="13"/>
  <c r="BV53" i="13"/>
  <c r="BW53" i="13"/>
  <c r="BY53" i="13"/>
  <c r="BZ53" i="13"/>
  <c r="CA53" i="13"/>
  <c r="CB53" i="13"/>
  <c r="CC53" i="13"/>
  <c r="CD53" i="13"/>
  <c r="CE53" i="13"/>
  <c r="CF53" i="13"/>
  <c r="CG53" i="13"/>
  <c r="CH53" i="13"/>
  <c r="CI53" i="13"/>
  <c r="CJ53" i="13"/>
  <c r="CK53" i="13"/>
  <c r="CL53" i="13"/>
  <c r="CM53" i="13"/>
  <c r="CN53" i="13"/>
  <c r="CO53" i="13"/>
  <c r="CP53" i="13"/>
  <c r="CQ53" i="13"/>
  <c r="CR53" i="13"/>
  <c r="CS53" i="13"/>
  <c r="CT53" i="13"/>
  <c r="CU53" i="13"/>
  <c r="CV53" i="13"/>
  <c r="CW53" i="13"/>
  <c r="CX53" i="13"/>
  <c r="CY53" i="13"/>
  <c r="CZ53" i="13"/>
  <c r="DA53" i="13"/>
  <c r="DB53" i="13"/>
  <c r="DC53" i="13"/>
  <c r="DD53" i="13"/>
  <c r="DE53" i="13"/>
  <c r="DF53" i="13"/>
  <c r="DG53" i="13"/>
  <c r="DH53" i="13"/>
  <c r="DI53" i="13"/>
  <c r="DJ53" i="13"/>
  <c r="DK53" i="13"/>
  <c r="DL53" i="13"/>
  <c r="DM53" i="13"/>
  <c r="DN53" i="13"/>
  <c r="DO53" i="13"/>
  <c r="DP53" i="13"/>
  <c r="DQ53" i="13"/>
  <c r="DR53" i="13"/>
  <c r="DS53" i="13"/>
  <c r="DT53" i="13"/>
  <c r="DU53" i="13"/>
  <c r="DV53" i="13"/>
  <c r="DW53" i="13"/>
  <c r="DX53" i="13"/>
  <c r="DY53" i="13"/>
  <c r="DZ53" i="13"/>
  <c r="EA53" i="13"/>
  <c r="EB53" i="13"/>
  <c r="EC53" i="13"/>
  <c r="ED53" i="13"/>
  <c r="EE53" i="13"/>
  <c r="EF53" i="13"/>
  <c r="EG53" i="13"/>
  <c r="EH53" i="13"/>
  <c r="EI53" i="13"/>
  <c r="EJ53" i="13"/>
  <c r="EK53" i="13"/>
  <c r="EL53" i="13"/>
  <c r="EM53" i="13"/>
  <c r="EN53" i="13"/>
  <c r="EO53" i="13"/>
  <c r="EP53" i="13"/>
  <c r="EQ53" i="13"/>
  <c r="ER53" i="13"/>
  <c r="ES53" i="13"/>
  <c r="ET53" i="13"/>
  <c r="EU53" i="13"/>
  <c r="EV53" i="13"/>
  <c r="EW53" i="13"/>
  <c r="EX53" i="13"/>
  <c r="EY53" i="13"/>
  <c r="EZ53" i="13"/>
  <c r="FA53" i="13"/>
  <c r="FB53" i="13"/>
  <c r="FC53" i="13"/>
  <c r="FD53" i="13"/>
  <c r="FE53" i="13"/>
  <c r="FF53" i="13"/>
  <c r="FG53" i="13"/>
  <c r="FH53" i="13"/>
  <c r="FI53" i="13"/>
  <c r="FJ53" i="13"/>
  <c r="FK53" i="13"/>
  <c r="FL53" i="13"/>
  <c r="FM53" i="13"/>
  <c r="FN53" i="13"/>
  <c r="FO53" i="13"/>
  <c r="FP53" i="13"/>
  <c r="FQ53" i="13"/>
  <c r="FR53" i="13"/>
  <c r="FS53" i="13"/>
  <c r="FT53" i="13"/>
  <c r="FU53" i="13"/>
  <c r="FV53" i="13"/>
  <c r="FW53" i="13"/>
  <c r="FX53" i="13"/>
  <c r="FY53" i="13"/>
  <c r="FZ53" i="13"/>
  <c r="GA53" i="13"/>
  <c r="GB53" i="13"/>
  <c r="GC53" i="13"/>
  <c r="GD53" i="13"/>
  <c r="GE53" i="13"/>
  <c r="GF53" i="13"/>
  <c r="GG53" i="13"/>
  <c r="GH53" i="13"/>
  <c r="GI53" i="13"/>
  <c r="GJ53" i="13"/>
  <c r="GK53" i="13"/>
  <c r="GL53" i="13"/>
  <c r="GM53" i="13"/>
  <c r="GN53" i="13"/>
  <c r="GO53" i="13"/>
  <c r="GP53" i="13"/>
  <c r="GQ53" i="13"/>
  <c r="GR53" i="13"/>
  <c r="GS53" i="13"/>
  <c r="GT53" i="13"/>
  <c r="GU53" i="13"/>
  <c r="GV53" i="13"/>
  <c r="GW53" i="13"/>
  <c r="GX53" i="13"/>
  <c r="GY53" i="13"/>
  <c r="GZ53" i="13"/>
  <c r="HA53" i="13"/>
  <c r="HB53" i="13"/>
  <c r="HC53" i="13"/>
  <c r="HD53" i="13"/>
  <c r="HE53" i="13"/>
  <c r="HF53" i="13"/>
  <c r="HG53" i="13"/>
  <c r="HH53" i="13"/>
  <c r="HI53" i="13"/>
  <c r="HJ53" i="13"/>
  <c r="HK53" i="13"/>
  <c r="HL53" i="13"/>
  <c r="HM53" i="13"/>
  <c r="HN53" i="13"/>
  <c r="HO53" i="13"/>
  <c r="HP53" i="13"/>
  <c r="HQ53" i="13"/>
  <c r="HR53" i="13"/>
  <c r="HS53" i="13"/>
  <c r="HT53" i="13"/>
  <c r="HU53" i="13"/>
  <c r="HV53" i="13"/>
  <c r="HW53" i="13"/>
  <c r="HX53" i="13"/>
  <c r="HY53" i="13"/>
  <c r="HZ53" i="13"/>
  <c r="IA53" i="13"/>
  <c r="IB53" i="13"/>
  <c r="IC53" i="13"/>
  <c r="ID53" i="13"/>
  <c r="IE53" i="13"/>
  <c r="IF53" i="13"/>
  <c r="IG53" i="13"/>
  <c r="IH53" i="13"/>
  <c r="II53" i="13"/>
  <c r="IJ53" i="13"/>
  <c r="IK53" i="13"/>
  <c r="IL53" i="13"/>
  <c r="IM53" i="13"/>
  <c r="IN53" i="13"/>
  <c r="IO53" i="13"/>
  <c r="IP53" i="13"/>
  <c r="IQ53" i="13"/>
  <c r="IR53" i="13"/>
  <c r="IS53" i="13"/>
  <c r="IT53" i="13"/>
  <c r="IU53" i="13"/>
  <c r="IW53" i="13"/>
  <c r="IX53" i="13"/>
  <c r="IY53" i="13"/>
  <c r="IZ53" i="13"/>
  <c r="JA53" i="13"/>
  <c r="JB53" i="13"/>
  <c r="JC53" i="13"/>
  <c r="JD53" i="13"/>
  <c r="JE53" i="13"/>
  <c r="JF53" i="13"/>
  <c r="JG53" i="13"/>
  <c r="JH53" i="13"/>
  <c r="JI53" i="13"/>
  <c r="JJ53" i="13"/>
  <c r="JK53" i="13"/>
  <c r="JL53" i="13"/>
  <c r="JM53" i="13"/>
  <c r="JN53" i="13"/>
  <c r="JO53" i="13"/>
  <c r="JP53" i="13"/>
  <c r="JQ53" i="13"/>
  <c r="JR53" i="13"/>
  <c r="JS53" i="13"/>
  <c r="JT53" i="13"/>
  <c r="JU53" i="13"/>
  <c r="JV53" i="13"/>
  <c r="JW53" i="13"/>
  <c r="JX53" i="13"/>
  <c r="JY53" i="13"/>
  <c r="JZ53" i="13"/>
  <c r="KA53" i="13"/>
  <c r="KB53" i="13"/>
  <c r="KC53" i="13"/>
  <c r="KD53" i="13"/>
  <c r="KE53" i="13"/>
  <c r="KF53" i="13"/>
  <c r="KG53" i="13"/>
  <c r="KH53" i="13"/>
  <c r="KI53" i="13"/>
  <c r="KJ53" i="13"/>
  <c r="KK53" i="13"/>
  <c r="KL53" i="13"/>
  <c r="KM53" i="13"/>
  <c r="KN53" i="13"/>
  <c r="KO53" i="13"/>
  <c r="KP53" i="13"/>
  <c r="KQ53" i="13"/>
  <c r="KR53" i="13"/>
  <c r="KS53" i="13"/>
  <c r="KT53" i="13"/>
  <c r="KU53" i="13"/>
  <c r="KV53" i="13"/>
  <c r="KW53" i="13"/>
  <c r="KX53" i="13"/>
  <c r="KY53" i="13"/>
  <c r="KZ53" i="13"/>
  <c r="LA53" i="13"/>
  <c r="LB53" i="13"/>
  <c r="LC53" i="13"/>
  <c r="LD53" i="13"/>
  <c r="LE53" i="13"/>
  <c r="LF53" i="13"/>
  <c r="LG53" i="13"/>
  <c r="LH53" i="13"/>
  <c r="LI53" i="13"/>
  <c r="LJ53" i="13"/>
  <c r="LK53" i="13"/>
  <c r="LL53" i="13"/>
  <c r="LM53" i="13"/>
  <c r="LN53" i="13"/>
  <c r="LO53" i="13"/>
  <c r="LP53" i="13"/>
  <c r="LQ53" i="13"/>
  <c r="LR53" i="13"/>
  <c r="LS53" i="13"/>
  <c r="LT53" i="13"/>
  <c r="LU53" i="13"/>
  <c r="LV53" i="13"/>
  <c r="LW53" i="13"/>
  <c r="LX53" i="13"/>
  <c r="LY53" i="13"/>
  <c r="LZ53" i="13"/>
  <c r="MA53" i="13"/>
  <c r="MB53" i="13"/>
  <c r="MC53" i="13"/>
  <c r="MD53" i="13"/>
  <c r="ME53" i="13"/>
  <c r="MF53" i="13"/>
  <c r="MG53" i="13"/>
  <c r="MH53" i="13"/>
  <c r="MI53" i="13"/>
  <c r="MJ53" i="13"/>
  <c r="MK53" i="13"/>
  <c r="ML53" i="13"/>
  <c r="MM53" i="13"/>
  <c r="MN53" i="13"/>
  <c r="MO53" i="13"/>
  <c r="MP53" i="13"/>
  <c r="MQ53" i="13"/>
  <c r="MR53" i="13"/>
  <c r="MS53" i="13"/>
  <c r="MT53" i="13"/>
  <c r="MU53" i="13"/>
  <c r="MV53" i="13"/>
  <c r="MW53" i="13"/>
  <c r="MX53" i="13"/>
  <c r="MY53" i="13"/>
  <c r="MZ53" i="13"/>
  <c r="NA53" i="13"/>
  <c r="NB53" i="13"/>
  <c r="NC53" i="13"/>
  <c r="CX61" i="13"/>
  <c r="AI61" i="13"/>
  <c r="I61" i="13"/>
  <c r="X61" i="13"/>
  <c r="J61" i="13"/>
  <c r="Y61" i="13"/>
  <c r="H61" i="13"/>
  <c r="V61" i="13"/>
  <c r="AA61" i="13"/>
  <c r="Q61" i="13"/>
  <c r="AH61" i="13"/>
  <c r="AF61" i="13"/>
  <c r="K61" i="13"/>
  <c r="C61" i="13"/>
  <c r="AB61" i="13"/>
  <c r="F61" i="13"/>
  <c r="Z61" i="13"/>
  <c r="L61" i="13"/>
  <c r="D61" i="13"/>
  <c r="N61" i="13"/>
  <c r="U61" i="13"/>
  <c r="P61" i="13"/>
  <c r="W61" i="13"/>
  <c r="M61" i="13"/>
  <c r="S61" i="13"/>
  <c r="AD61" i="13"/>
  <c r="AG61" i="13"/>
  <c r="AE61" i="13"/>
  <c r="E61" i="13"/>
  <c r="AC61" i="13"/>
  <c r="R61" i="13"/>
  <c r="G61" i="13"/>
  <c r="T61" i="13"/>
  <c r="O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A61" i="13"/>
  <c r="CB61" i="13"/>
  <c r="CC61" i="13"/>
  <c r="CD61" i="13"/>
  <c r="CE61" i="13"/>
  <c r="CF61" i="13"/>
  <c r="CG61" i="13"/>
  <c r="CH61" i="13"/>
  <c r="CI61" i="13"/>
  <c r="CJ61" i="13"/>
  <c r="CK61" i="13"/>
  <c r="CL61" i="13"/>
  <c r="CM61" i="13"/>
  <c r="CN61" i="13"/>
  <c r="CO61" i="13"/>
  <c r="CP61" i="13"/>
  <c r="CQ61" i="13"/>
  <c r="CR61" i="13"/>
  <c r="CS61" i="13"/>
  <c r="CT61" i="13"/>
  <c r="CU61" i="13"/>
  <c r="CV61" i="13"/>
  <c r="CW61" i="13"/>
  <c r="CY61" i="13"/>
  <c r="CZ61" i="13"/>
  <c r="DA61" i="13"/>
  <c r="DB61" i="13"/>
  <c r="DC61" i="13"/>
  <c r="DD61" i="13"/>
  <c r="DE61" i="13"/>
  <c r="DF61" i="13"/>
  <c r="DG61" i="13"/>
  <c r="DH61" i="13"/>
  <c r="DI61" i="13"/>
  <c r="DJ61" i="13"/>
  <c r="DK61" i="13"/>
  <c r="DL61" i="13"/>
  <c r="DM61" i="13"/>
  <c r="DN61" i="13"/>
  <c r="DO61" i="13"/>
  <c r="DP61" i="13"/>
  <c r="DQ61" i="13"/>
  <c r="DR61" i="13"/>
  <c r="DS61" i="13"/>
  <c r="DT61" i="13"/>
  <c r="DU61" i="13"/>
  <c r="DV61" i="13"/>
  <c r="DW61" i="13"/>
  <c r="DX61" i="13"/>
  <c r="DY61" i="13"/>
  <c r="DZ61" i="13"/>
  <c r="EA61" i="13"/>
  <c r="EB61" i="13"/>
  <c r="EC61" i="13"/>
  <c r="ED61" i="13"/>
  <c r="EE61" i="13"/>
  <c r="EF61" i="13"/>
  <c r="EG61" i="13"/>
  <c r="EH61" i="13"/>
  <c r="EI61" i="13"/>
  <c r="EJ61" i="13"/>
  <c r="EK61" i="13"/>
  <c r="EL61" i="13"/>
  <c r="EM61" i="13"/>
  <c r="EN61" i="13"/>
  <c r="EO61" i="13"/>
  <c r="EP61" i="13"/>
  <c r="EQ61" i="13"/>
  <c r="ER61" i="13"/>
  <c r="ES61" i="13"/>
  <c r="ET61" i="13"/>
  <c r="EU61" i="13"/>
  <c r="EV61" i="13"/>
  <c r="EW61" i="13"/>
  <c r="EX61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FM61" i="13"/>
  <c r="FN61" i="13"/>
  <c r="FO61" i="13"/>
  <c r="FP61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GK61" i="13"/>
  <c r="GL61" i="13"/>
  <c r="GM61" i="13"/>
  <c r="GN61" i="13"/>
  <c r="GO61" i="13"/>
  <c r="GP61" i="13"/>
  <c r="GQ61" i="13"/>
  <c r="GR61" i="13"/>
  <c r="GS61" i="13"/>
  <c r="GT61" i="13"/>
  <c r="GU61" i="13"/>
  <c r="GV61" i="13"/>
  <c r="GW61" i="13"/>
  <c r="GX61" i="13"/>
  <c r="GY61" i="13"/>
  <c r="GZ61" i="13"/>
  <c r="HA61" i="13"/>
  <c r="HB61" i="13"/>
  <c r="HC61" i="13"/>
  <c r="HD61" i="13"/>
  <c r="HE61" i="13"/>
  <c r="HF61" i="13"/>
  <c r="HG61" i="13"/>
  <c r="HH61" i="13"/>
  <c r="HI61" i="13"/>
  <c r="HJ61" i="13"/>
  <c r="HK61" i="13"/>
  <c r="HL61" i="13"/>
  <c r="HM61" i="13"/>
  <c r="HN61" i="13"/>
  <c r="HO61" i="13"/>
  <c r="HP61" i="13"/>
  <c r="HQ61" i="13"/>
  <c r="HR61" i="13"/>
  <c r="HS61" i="13"/>
  <c r="HT61" i="13"/>
  <c r="HU61" i="13"/>
  <c r="HV61" i="13"/>
  <c r="HW61" i="13"/>
  <c r="HX61" i="13"/>
  <c r="HY61" i="13"/>
  <c r="HZ61" i="13"/>
  <c r="IA61" i="13"/>
  <c r="IB61" i="13"/>
  <c r="IC61" i="13"/>
  <c r="ID61" i="13"/>
  <c r="IE61" i="13"/>
  <c r="IF61" i="13"/>
  <c r="IG61" i="13"/>
  <c r="IH61" i="13"/>
  <c r="II61" i="13"/>
  <c r="IJ61" i="13"/>
  <c r="IK61" i="13"/>
  <c r="IL61" i="13"/>
  <c r="IM61" i="13"/>
  <c r="IN61" i="13"/>
  <c r="IO61" i="13"/>
  <c r="IP61" i="13"/>
  <c r="IQ61" i="13"/>
  <c r="IR61" i="13"/>
  <c r="IS61" i="13"/>
  <c r="IT61" i="13"/>
  <c r="IU61" i="13"/>
  <c r="IW61" i="13"/>
  <c r="IX61" i="13"/>
  <c r="IY61" i="13"/>
  <c r="IZ61" i="13"/>
  <c r="JA61" i="13"/>
  <c r="JB61" i="13"/>
  <c r="JC61" i="13"/>
  <c r="JD61" i="13"/>
  <c r="JE61" i="13"/>
  <c r="JF61" i="13"/>
  <c r="JG61" i="13"/>
  <c r="JH61" i="13"/>
  <c r="JI61" i="13"/>
  <c r="JJ61" i="13"/>
  <c r="JK61" i="13"/>
  <c r="JL61" i="13"/>
  <c r="JM61" i="13"/>
  <c r="JN61" i="13"/>
  <c r="JO61" i="13"/>
  <c r="JP61" i="13"/>
  <c r="JQ61" i="13"/>
  <c r="JR61" i="13"/>
  <c r="JS61" i="13"/>
  <c r="JT61" i="13"/>
  <c r="JU61" i="13"/>
  <c r="JV61" i="13"/>
  <c r="JW61" i="13"/>
  <c r="JX61" i="13"/>
  <c r="JY61" i="13"/>
  <c r="JZ61" i="13"/>
  <c r="KA61" i="13"/>
  <c r="KB61" i="13"/>
  <c r="KC61" i="13"/>
  <c r="KD61" i="13"/>
  <c r="KE61" i="13"/>
  <c r="KF61" i="13"/>
  <c r="KG61" i="13"/>
  <c r="KH61" i="13"/>
  <c r="KI61" i="13"/>
  <c r="KJ61" i="13"/>
  <c r="KK61" i="13"/>
  <c r="KL61" i="13"/>
  <c r="KM61" i="13"/>
  <c r="KN61" i="13"/>
  <c r="KO61" i="13"/>
  <c r="KP61" i="13"/>
  <c r="KQ61" i="13"/>
  <c r="KR61" i="13"/>
  <c r="KS61" i="13"/>
  <c r="KT61" i="13"/>
  <c r="KU61" i="13"/>
  <c r="KV61" i="13"/>
  <c r="KW61" i="13"/>
  <c r="KX61" i="13"/>
  <c r="KY61" i="13"/>
  <c r="KZ61" i="13"/>
  <c r="LA61" i="13"/>
  <c r="LB61" i="13"/>
  <c r="LC61" i="13"/>
  <c r="LD61" i="13"/>
  <c r="LE61" i="13"/>
  <c r="LF61" i="13"/>
  <c r="LG61" i="13"/>
  <c r="LH61" i="13"/>
  <c r="LI61" i="13"/>
  <c r="LJ61" i="13"/>
  <c r="LK61" i="13"/>
  <c r="LL61" i="13"/>
  <c r="LM61" i="13"/>
  <c r="LN61" i="13"/>
  <c r="LO61" i="13"/>
  <c r="LP61" i="13"/>
  <c r="LQ61" i="13"/>
  <c r="LR61" i="13"/>
  <c r="LS61" i="13"/>
  <c r="LT61" i="13"/>
  <c r="LU61" i="13"/>
  <c r="LV61" i="13"/>
  <c r="LW61" i="13"/>
  <c r="LX61" i="13"/>
  <c r="LY61" i="13"/>
  <c r="LZ61" i="13"/>
  <c r="MA61" i="13"/>
  <c r="MB61" i="13"/>
  <c r="MC61" i="13"/>
  <c r="MD61" i="13"/>
  <c r="ME61" i="13"/>
  <c r="MF61" i="13"/>
  <c r="MG61" i="13"/>
  <c r="MH61" i="13"/>
  <c r="MI61" i="13"/>
  <c r="MJ61" i="13"/>
  <c r="MK61" i="13"/>
  <c r="ML61" i="13"/>
  <c r="MM61" i="13"/>
  <c r="MN61" i="13"/>
  <c r="MO61" i="13"/>
  <c r="MP61" i="13"/>
  <c r="MQ61" i="13"/>
  <c r="MR61" i="13"/>
  <c r="MS61" i="13"/>
  <c r="MT61" i="13"/>
  <c r="MU61" i="13"/>
  <c r="MV61" i="13"/>
  <c r="MW61" i="13"/>
  <c r="MX61" i="13"/>
  <c r="MY61" i="13"/>
  <c r="MZ61" i="13"/>
  <c r="NA61" i="13"/>
  <c r="NB61" i="13"/>
  <c r="NC61" i="13"/>
  <c r="MB47" i="13"/>
  <c r="U47" i="13"/>
  <c r="Q47" i="13"/>
  <c r="M47" i="13"/>
  <c r="H47" i="13"/>
  <c r="F47" i="13"/>
  <c r="C47" i="13"/>
  <c r="E47" i="13"/>
  <c r="R47" i="13"/>
  <c r="L47" i="13"/>
  <c r="J47" i="13"/>
  <c r="N47" i="13"/>
  <c r="G47" i="13"/>
  <c r="K47" i="13"/>
  <c r="P47" i="13"/>
  <c r="S47" i="13"/>
  <c r="D47" i="13"/>
  <c r="I47" i="13"/>
  <c r="O47" i="13"/>
  <c r="T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S47" i="13"/>
  <c r="BT47" i="13"/>
  <c r="BU47" i="13"/>
  <c r="BV47" i="13"/>
  <c r="BW47" i="13"/>
  <c r="BX47" i="13"/>
  <c r="BY47" i="13"/>
  <c r="BZ47" i="13"/>
  <c r="CA47" i="13"/>
  <c r="CB47" i="13"/>
  <c r="CC47" i="13"/>
  <c r="CD47" i="13"/>
  <c r="CE47" i="13"/>
  <c r="CF47" i="13"/>
  <c r="CG47" i="13"/>
  <c r="CH47" i="13"/>
  <c r="CI47" i="13"/>
  <c r="CJ47" i="13"/>
  <c r="CK47" i="13"/>
  <c r="CL47" i="13"/>
  <c r="CM47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DA47" i="13"/>
  <c r="DB47" i="13"/>
  <c r="DC47" i="13"/>
  <c r="DD47" i="13"/>
  <c r="DE47" i="13"/>
  <c r="DF47" i="13"/>
  <c r="DG47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EE47" i="13"/>
  <c r="EF47" i="13"/>
  <c r="EG47" i="13"/>
  <c r="EH47" i="13"/>
  <c r="EI47" i="13"/>
  <c r="EJ47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GW47" i="13"/>
  <c r="GX47" i="13"/>
  <c r="GY47" i="13"/>
  <c r="GZ47" i="13"/>
  <c r="HA47" i="13"/>
  <c r="HB47" i="13"/>
  <c r="HC47" i="13"/>
  <c r="HD47" i="13"/>
  <c r="HE47" i="13"/>
  <c r="HF47" i="13"/>
  <c r="HG47" i="13"/>
  <c r="HH47" i="13"/>
  <c r="HI47" i="13"/>
  <c r="HJ47" i="13"/>
  <c r="HK47" i="13"/>
  <c r="HL47" i="13"/>
  <c r="HM47" i="13"/>
  <c r="HN47" i="13"/>
  <c r="HO47" i="13"/>
  <c r="HP47" i="13"/>
  <c r="HQ47" i="13"/>
  <c r="HR47" i="13"/>
  <c r="HS47" i="13"/>
  <c r="HT47" i="13"/>
  <c r="HU47" i="13"/>
  <c r="HV47" i="13"/>
  <c r="HW47" i="13"/>
  <c r="HX47" i="13"/>
  <c r="HY47" i="13"/>
  <c r="HZ47" i="13"/>
  <c r="IA47" i="13"/>
  <c r="IB47" i="13"/>
  <c r="IC47" i="13"/>
  <c r="ID47" i="13"/>
  <c r="IE47" i="13"/>
  <c r="IF47" i="13"/>
  <c r="IG47" i="13"/>
  <c r="IH47" i="13"/>
  <c r="II47" i="13"/>
  <c r="IJ47" i="13"/>
  <c r="IK47" i="13"/>
  <c r="IL47" i="13"/>
  <c r="IM47" i="13"/>
  <c r="IN47" i="13"/>
  <c r="IO47" i="13"/>
  <c r="IP47" i="13"/>
  <c r="IQ47" i="13"/>
  <c r="IR47" i="13"/>
  <c r="IS47" i="13"/>
  <c r="IT47" i="13"/>
  <c r="IU47" i="13"/>
  <c r="IW47" i="13"/>
  <c r="IX47" i="13"/>
  <c r="IY47" i="13"/>
  <c r="IZ47" i="13"/>
  <c r="JA47" i="13"/>
  <c r="JB47" i="13"/>
  <c r="JC47" i="13"/>
  <c r="JD47" i="13"/>
  <c r="JE47" i="13"/>
  <c r="JF47" i="13"/>
  <c r="JG47" i="13"/>
  <c r="JH47" i="13"/>
  <c r="JI47" i="13"/>
  <c r="JJ47" i="13"/>
  <c r="JK47" i="13"/>
  <c r="JL47" i="13"/>
  <c r="JM47" i="13"/>
  <c r="JN47" i="13"/>
  <c r="JO47" i="13"/>
  <c r="JP47" i="13"/>
  <c r="JQ47" i="13"/>
  <c r="JR47" i="13"/>
  <c r="JS47" i="13"/>
  <c r="JT47" i="13"/>
  <c r="JU47" i="13"/>
  <c r="JV47" i="13"/>
  <c r="JW47" i="13"/>
  <c r="JX47" i="13"/>
  <c r="JY47" i="13"/>
  <c r="JZ47" i="13"/>
  <c r="KA47" i="13"/>
  <c r="KB47" i="13"/>
  <c r="KC47" i="13"/>
  <c r="KD47" i="13"/>
  <c r="KE47" i="13"/>
  <c r="KF47" i="13"/>
  <c r="KG47" i="13"/>
  <c r="KH47" i="13"/>
  <c r="KI47" i="13"/>
  <c r="KJ47" i="13"/>
  <c r="KK47" i="13"/>
  <c r="KL47" i="13"/>
  <c r="KM47" i="13"/>
  <c r="KN47" i="13"/>
  <c r="KO47" i="13"/>
  <c r="KP47" i="13"/>
  <c r="KQ47" i="13"/>
  <c r="KR47" i="13"/>
  <c r="KS47" i="13"/>
  <c r="KT47" i="13"/>
  <c r="KU47" i="13"/>
  <c r="KV47" i="13"/>
  <c r="KW47" i="13"/>
  <c r="KX47" i="13"/>
  <c r="KY47" i="13"/>
  <c r="KZ47" i="13"/>
  <c r="LA47" i="13"/>
  <c r="LB47" i="13"/>
  <c r="LC47" i="13"/>
  <c r="LD47" i="13"/>
  <c r="LE47" i="13"/>
  <c r="LF47" i="13"/>
  <c r="LG47" i="13"/>
  <c r="LH47" i="13"/>
  <c r="LI47" i="13"/>
  <c r="LJ47" i="13"/>
  <c r="LK47" i="13"/>
  <c r="LL47" i="13"/>
  <c r="LM47" i="13"/>
  <c r="LN47" i="13"/>
  <c r="LO47" i="13"/>
  <c r="LP47" i="13"/>
  <c r="LQ47" i="13"/>
  <c r="LR47" i="13"/>
  <c r="LS47" i="13"/>
  <c r="LT47" i="13"/>
  <c r="LU47" i="13"/>
  <c r="LV47" i="13"/>
  <c r="LW47" i="13"/>
  <c r="LX47" i="13"/>
  <c r="LY47" i="13"/>
  <c r="LZ47" i="13"/>
  <c r="MA47" i="13"/>
  <c r="MC47" i="13"/>
  <c r="MD47" i="13"/>
  <c r="ME47" i="13"/>
  <c r="MF47" i="13"/>
  <c r="MG47" i="13"/>
  <c r="MH47" i="13"/>
  <c r="MI47" i="13"/>
  <c r="MJ47" i="13"/>
  <c r="MK47" i="13"/>
  <c r="ML47" i="13"/>
  <c r="MM47" i="13"/>
  <c r="MN47" i="13"/>
  <c r="MO47" i="13"/>
  <c r="MP47" i="13"/>
  <c r="MQ47" i="13"/>
  <c r="MR47" i="13"/>
  <c r="MS47" i="13"/>
  <c r="MT47" i="13"/>
  <c r="MU47" i="13"/>
  <c r="MV47" i="13"/>
  <c r="MW47" i="13"/>
  <c r="MX47" i="13"/>
  <c r="MY47" i="13"/>
  <c r="MZ47" i="13"/>
  <c r="NA47" i="13"/>
  <c r="NB47" i="13"/>
  <c r="NC47" i="13"/>
  <c r="LJ63" i="13"/>
  <c r="AF63" i="13"/>
  <c r="N63" i="13"/>
  <c r="AG63" i="13"/>
  <c r="P63" i="13"/>
  <c r="AJ63" i="13"/>
  <c r="L63" i="13"/>
  <c r="I63" i="13"/>
  <c r="W63" i="13"/>
  <c r="U63" i="13"/>
  <c r="K63" i="13"/>
  <c r="V63" i="13"/>
  <c r="AA63" i="13"/>
  <c r="AE63" i="13"/>
  <c r="C63" i="13"/>
  <c r="E63" i="13"/>
  <c r="Y63" i="13"/>
  <c r="G63" i="13"/>
  <c r="F63" i="13"/>
  <c r="J63" i="13"/>
  <c r="Q63" i="13"/>
  <c r="X63" i="13"/>
  <c r="S63" i="13"/>
  <c r="D63" i="13"/>
  <c r="T63" i="13"/>
  <c r="H63" i="13"/>
  <c r="AI63" i="13"/>
  <c r="AC63" i="13"/>
  <c r="M63" i="13"/>
  <c r="AH63" i="13"/>
  <c r="O63" i="13"/>
  <c r="Z63" i="13"/>
  <c r="AD63" i="13"/>
  <c r="R63" i="13"/>
  <c r="AB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DF63" i="13"/>
  <c r="DG63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EE63" i="13"/>
  <c r="EF63" i="13"/>
  <c r="EG63" i="13"/>
  <c r="EH63" i="13"/>
  <c r="EI63" i="13"/>
  <c r="EJ63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IH63" i="13"/>
  <c r="II63" i="13"/>
  <c r="IJ63" i="13"/>
  <c r="IK63" i="13"/>
  <c r="IL63" i="13"/>
  <c r="IM63" i="13"/>
  <c r="IN63" i="13"/>
  <c r="IO63" i="13"/>
  <c r="IP63" i="13"/>
  <c r="IQ63" i="13"/>
  <c r="IR63" i="13"/>
  <c r="IS63" i="13"/>
  <c r="IT63" i="13"/>
  <c r="IU63" i="13"/>
  <c r="IW63" i="13"/>
  <c r="IX63" i="13"/>
  <c r="IY63" i="13"/>
  <c r="IZ63" i="13"/>
  <c r="JA63" i="13"/>
  <c r="JB63" i="13"/>
  <c r="JC63" i="13"/>
  <c r="JD63" i="13"/>
  <c r="JE63" i="13"/>
  <c r="JF63" i="13"/>
  <c r="JG63" i="13"/>
  <c r="JH63" i="13"/>
  <c r="JI63" i="13"/>
  <c r="JJ63" i="13"/>
  <c r="JK63" i="13"/>
  <c r="JL63" i="13"/>
  <c r="JM63" i="13"/>
  <c r="JN63" i="13"/>
  <c r="JO63" i="13"/>
  <c r="JP63" i="13"/>
  <c r="JQ63" i="13"/>
  <c r="JR63" i="13"/>
  <c r="JS63" i="13"/>
  <c r="JT63" i="13"/>
  <c r="JU63" i="13"/>
  <c r="JV63" i="13"/>
  <c r="JW63" i="13"/>
  <c r="JX63" i="13"/>
  <c r="JY63" i="13"/>
  <c r="JZ63" i="13"/>
  <c r="KA63" i="13"/>
  <c r="KB63" i="13"/>
  <c r="KC63" i="13"/>
  <c r="KD63" i="13"/>
  <c r="KE63" i="13"/>
  <c r="KF63" i="13"/>
  <c r="KG63" i="13"/>
  <c r="KH63" i="13"/>
  <c r="KI63" i="13"/>
  <c r="KJ63" i="13"/>
  <c r="KK63" i="13"/>
  <c r="KL63" i="13"/>
  <c r="KM63" i="13"/>
  <c r="KN63" i="13"/>
  <c r="KO63" i="13"/>
  <c r="KP63" i="13"/>
  <c r="KQ63" i="13"/>
  <c r="KR63" i="13"/>
  <c r="KS63" i="13"/>
  <c r="KT63" i="13"/>
  <c r="KU63" i="13"/>
  <c r="KV63" i="13"/>
  <c r="KW63" i="13"/>
  <c r="KX63" i="13"/>
  <c r="KY63" i="13"/>
  <c r="KZ63" i="13"/>
  <c r="LA63" i="13"/>
  <c r="LB63" i="13"/>
  <c r="LC63" i="13"/>
  <c r="LD63" i="13"/>
  <c r="LE63" i="13"/>
  <c r="LF63" i="13"/>
  <c r="LG63" i="13"/>
  <c r="LH63" i="13"/>
  <c r="LI63" i="13"/>
  <c r="LK63" i="13"/>
  <c r="LL63" i="13"/>
  <c r="LM63" i="13"/>
  <c r="LN63" i="13"/>
  <c r="LO63" i="13"/>
  <c r="LP63" i="13"/>
  <c r="LQ63" i="13"/>
  <c r="LR63" i="13"/>
  <c r="LS63" i="13"/>
  <c r="LT63" i="13"/>
  <c r="LU63" i="13"/>
  <c r="LV63" i="13"/>
  <c r="LW63" i="13"/>
  <c r="LX63" i="13"/>
  <c r="LY63" i="13"/>
  <c r="LZ63" i="13"/>
  <c r="MA63" i="13"/>
  <c r="MB63" i="13"/>
  <c r="MC63" i="13"/>
  <c r="MD63" i="13"/>
  <c r="ME63" i="13"/>
  <c r="MF63" i="13"/>
  <c r="MG63" i="13"/>
  <c r="MH63" i="13"/>
  <c r="MI63" i="13"/>
  <c r="MJ63" i="13"/>
  <c r="MK63" i="13"/>
  <c r="ML63" i="13"/>
  <c r="MM63" i="13"/>
  <c r="MN63" i="13"/>
  <c r="MO63" i="13"/>
  <c r="MP63" i="13"/>
  <c r="MQ63" i="13"/>
  <c r="MR63" i="13"/>
  <c r="MS63" i="13"/>
  <c r="MT63" i="13"/>
  <c r="MU63" i="13"/>
  <c r="MV63" i="13"/>
  <c r="MW63" i="13"/>
  <c r="MX63" i="13"/>
  <c r="MY63" i="13"/>
  <c r="MZ63" i="13"/>
  <c r="NA63" i="13"/>
  <c r="NB63" i="13"/>
  <c r="NC63" i="13"/>
  <c r="MW50" i="13"/>
  <c r="X50" i="13"/>
  <c r="K50" i="13"/>
  <c r="S50" i="13"/>
  <c r="Q50" i="13"/>
  <c r="T50" i="13"/>
  <c r="N50" i="13"/>
  <c r="E50" i="13"/>
  <c r="G50" i="13"/>
  <c r="R50" i="13"/>
  <c r="L50" i="13"/>
  <c r="F50" i="13"/>
  <c r="P50" i="13"/>
  <c r="H50" i="13"/>
  <c r="M50" i="13"/>
  <c r="U50" i="13"/>
  <c r="O50" i="13"/>
  <c r="V50" i="13"/>
  <c r="J50" i="13"/>
  <c r="W50" i="13"/>
  <c r="D50" i="13"/>
  <c r="I50" i="13"/>
  <c r="C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BK50" i="13"/>
  <c r="BL50" i="13"/>
  <c r="BM50" i="13"/>
  <c r="BN50" i="13"/>
  <c r="BO50" i="13"/>
  <c r="BP50" i="13"/>
  <c r="BQ50" i="13"/>
  <c r="BR50" i="13"/>
  <c r="BS50" i="13"/>
  <c r="BT50" i="13"/>
  <c r="BU50" i="13"/>
  <c r="BV50" i="13"/>
  <c r="BW50" i="13"/>
  <c r="BX50" i="13"/>
  <c r="BY50" i="13"/>
  <c r="BZ50" i="13"/>
  <c r="CA50" i="13"/>
  <c r="CB50" i="13"/>
  <c r="CC50" i="13"/>
  <c r="CD50" i="13"/>
  <c r="CE50" i="13"/>
  <c r="CF50" i="13"/>
  <c r="CG50" i="13"/>
  <c r="CH50" i="13"/>
  <c r="CI50" i="13"/>
  <c r="CJ50" i="13"/>
  <c r="CK50" i="13"/>
  <c r="CL50" i="13"/>
  <c r="CM50" i="13"/>
  <c r="CN50" i="13"/>
  <c r="CO50" i="13"/>
  <c r="CP50" i="13"/>
  <c r="CQ50" i="13"/>
  <c r="CR50" i="13"/>
  <c r="CS50" i="13"/>
  <c r="CT50" i="13"/>
  <c r="CU50" i="13"/>
  <c r="CV50" i="13"/>
  <c r="CW50" i="13"/>
  <c r="CX50" i="13"/>
  <c r="CY50" i="13"/>
  <c r="CZ50" i="13"/>
  <c r="DA50" i="13"/>
  <c r="DB50" i="13"/>
  <c r="DC50" i="13"/>
  <c r="DD50" i="13"/>
  <c r="DE50" i="13"/>
  <c r="DF50" i="13"/>
  <c r="DG50" i="13"/>
  <c r="DH50" i="13"/>
  <c r="DI50" i="13"/>
  <c r="DJ50" i="13"/>
  <c r="DK50" i="13"/>
  <c r="DL50" i="13"/>
  <c r="DM50" i="13"/>
  <c r="DN50" i="13"/>
  <c r="DO50" i="13"/>
  <c r="DP50" i="13"/>
  <c r="DQ50" i="13"/>
  <c r="DR50" i="13"/>
  <c r="DS50" i="13"/>
  <c r="DT50" i="13"/>
  <c r="DU50" i="13"/>
  <c r="DV50" i="13"/>
  <c r="DW50" i="13"/>
  <c r="DX50" i="13"/>
  <c r="DY50" i="13"/>
  <c r="DZ50" i="13"/>
  <c r="EA50" i="13"/>
  <c r="EB50" i="13"/>
  <c r="EC50" i="13"/>
  <c r="ED50" i="13"/>
  <c r="EE50" i="13"/>
  <c r="EF50" i="13"/>
  <c r="EG50" i="13"/>
  <c r="EH50" i="13"/>
  <c r="EI50" i="13"/>
  <c r="EJ50" i="13"/>
  <c r="EK50" i="13"/>
  <c r="EL50" i="13"/>
  <c r="EM50" i="13"/>
  <c r="EN50" i="13"/>
  <c r="EO50" i="13"/>
  <c r="EP50" i="13"/>
  <c r="EQ50" i="13"/>
  <c r="ER50" i="13"/>
  <c r="ES50" i="13"/>
  <c r="ET50" i="13"/>
  <c r="EU50" i="13"/>
  <c r="EV50" i="13"/>
  <c r="EW50" i="13"/>
  <c r="EX50" i="13"/>
  <c r="EY50" i="13"/>
  <c r="EZ50" i="13"/>
  <c r="FA50" i="13"/>
  <c r="FB50" i="13"/>
  <c r="FC50" i="13"/>
  <c r="FD50" i="13"/>
  <c r="FE50" i="13"/>
  <c r="FF50" i="13"/>
  <c r="FG50" i="13"/>
  <c r="FH50" i="13"/>
  <c r="FI50" i="13"/>
  <c r="FJ50" i="13"/>
  <c r="FK50" i="13"/>
  <c r="FL50" i="13"/>
  <c r="FM50" i="13"/>
  <c r="FN50" i="13"/>
  <c r="FO50" i="13"/>
  <c r="FP50" i="13"/>
  <c r="FQ50" i="13"/>
  <c r="FR50" i="13"/>
  <c r="FS50" i="13"/>
  <c r="FT50" i="13"/>
  <c r="FU50" i="13"/>
  <c r="FV50" i="13"/>
  <c r="FW50" i="13"/>
  <c r="FX50" i="13"/>
  <c r="FY50" i="13"/>
  <c r="FZ50" i="13"/>
  <c r="GA50" i="13"/>
  <c r="GB50" i="13"/>
  <c r="GC50" i="13"/>
  <c r="GD50" i="13"/>
  <c r="GE50" i="13"/>
  <c r="GF50" i="13"/>
  <c r="GG50" i="13"/>
  <c r="GH50" i="13"/>
  <c r="GI50" i="13"/>
  <c r="GJ50" i="13"/>
  <c r="GK50" i="13"/>
  <c r="GL50" i="13"/>
  <c r="GM50" i="13"/>
  <c r="GN50" i="13"/>
  <c r="GO50" i="13"/>
  <c r="GP50" i="13"/>
  <c r="GQ50" i="13"/>
  <c r="GR50" i="13"/>
  <c r="GS50" i="13"/>
  <c r="GT50" i="13"/>
  <c r="GU50" i="13"/>
  <c r="GV50" i="13"/>
  <c r="GW50" i="13"/>
  <c r="GX50" i="13"/>
  <c r="GY50" i="13"/>
  <c r="GZ50" i="13"/>
  <c r="HA50" i="13"/>
  <c r="HB50" i="13"/>
  <c r="HC50" i="13"/>
  <c r="HD50" i="13"/>
  <c r="HE50" i="13"/>
  <c r="HF50" i="13"/>
  <c r="HG50" i="13"/>
  <c r="HH50" i="13"/>
  <c r="HI50" i="13"/>
  <c r="HJ50" i="13"/>
  <c r="HK50" i="13"/>
  <c r="HL50" i="13"/>
  <c r="HM50" i="13"/>
  <c r="HN50" i="13"/>
  <c r="HO50" i="13"/>
  <c r="HP50" i="13"/>
  <c r="HQ50" i="13"/>
  <c r="HR50" i="13"/>
  <c r="HS50" i="13"/>
  <c r="HT50" i="13"/>
  <c r="HU50" i="13"/>
  <c r="HV50" i="13"/>
  <c r="HW50" i="13"/>
  <c r="HX50" i="13"/>
  <c r="HY50" i="13"/>
  <c r="HZ50" i="13"/>
  <c r="IA50" i="13"/>
  <c r="IB50" i="13"/>
  <c r="IC50" i="13"/>
  <c r="ID50" i="13"/>
  <c r="IE50" i="13"/>
  <c r="IF50" i="13"/>
  <c r="IG50" i="13"/>
  <c r="IH50" i="13"/>
  <c r="II50" i="13"/>
  <c r="IJ50" i="13"/>
  <c r="IK50" i="13"/>
  <c r="IL50" i="13"/>
  <c r="IM50" i="13"/>
  <c r="IN50" i="13"/>
  <c r="IO50" i="13"/>
  <c r="IP50" i="13"/>
  <c r="IQ50" i="13"/>
  <c r="IR50" i="13"/>
  <c r="IS50" i="13"/>
  <c r="IT50" i="13"/>
  <c r="IU50" i="13"/>
  <c r="IW50" i="13"/>
  <c r="IX50" i="13"/>
  <c r="IY50" i="13"/>
  <c r="IZ50" i="13"/>
  <c r="JA50" i="13"/>
  <c r="JB50" i="13"/>
  <c r="JC50" i="13"/>
  <c r="JD50" i="13"/>
  <c r="JE50" i="13"/>
  <c r="JF50" i="13"/>
  <c r="JG50" i="13"/>
  <c r="JH50" i="13"/>
  <c r="JI50" i="13"/>
  <c r="JJ50" i="13"/>
  <c r="JK50" i="13"/>
  <c r="JL50" i="13"/>
  <c r="JM50" i="13"/>
  <c r="JN50" i="13"/>
  <c r="JO50" i="13"/>
  <c r="JP50" i="13"/>
  <c r="JQ50" i="13"/>
  <c r="JR50" i="13"/>
  <c r="JS50" i="13"/>
  <c r="JT50" i="13"/>
  <c r="JU50" i="13"/>
  <c r="JV50" i="13"/>
  <c r="JW50" i="13"/>
  <c r="JX50" i="13"/>
  <c r="JY50" i="13"/>
  <c r="JZ50" i="13"/>
  <c r="KA50" i="13"/>
  <c r="KB50" i="13"/>
  <c r="KC50" i="13"/>
  <c r="KD50" i="13"/>
  <c r="KE50" i="13"/>
  <c r="KF50" i="13"/>
  <c r="KG50" i="13"/>
  <c r="KH50" i="13"/>
  <c r="KI50" i="13"/>
  <c r="KJ50" i="13"/>
  <c r="KK50" i="13"/>
  <c r="KL50" i="13"/>
  <c r="KM50" i="13"/>
  <c r="KN50" i="13"/>
  <c r="KO50" i="13"/>
  <c r="KP50" i="13"/>
  <c r="KQ50" i="13"/>
  <c r="KR50" i="13"/>
  <c r="KS50" i="13"/>
  <c r="KT50" i="13"/>
  <c r="KU50" i="13"/>
  <c r="KV50" i="13"/>
  <c r="KW50" i="13"/>
  <c r="KX50" i="13"/>
  <c r="KY50" i="13"/>
  <c r="KZ50" i="13"/>
  <c r="LA50" i="13"/>
  <c r="LB50" i="13"/>
  <c r="LC50" i="13"/>
  <c r="LD50" i="13"/>
  <c r="LE50" i="13"/>
  <c r="LF50" i="13"/>
  <c r="LG50" i="13"/>
  <c r="LH50" i="13"/>
  <c r="LI50" i="13"/>
  <c r="LJ50" i="13"/>
  <c r="LK50" i="13"/>
  <c r="LL50" i="13"/>
  <c r="LM50" i="13"/>
  <c r="LN50" i="13"/>
  <c r="LO50" i="13"/>
  <c r="LP50" i="13"/>
  <c r="LQ50" i="13"/>
  <c r="LR50" i="13"/>
  <c r="LS50" i="13"/>
  <c r="LT50" i="13"/>
  <c r="LU50" i="13"/>
  <c r="LV50" i="13"/>
  <c r="LW50" i="13"/>
  <c r="LX50" i="13"/>
  <c r="LY50" i="13"/>
  <c r="LZ50" i="13"/>
  <c r="MA50" i="13"/>
  <c r="MB50" i="13"/>
  <c r="MC50" i="13"/>
  <c r="MD50" i="13"/>
  <c r="ME50" i="13"/>
  <c r="MF50" i="13"/>
  <c r="MG50" i="13"/>
  <c r="MH50" i="13"/>
  <c r="MI50" i="13"/>
  <c r="MJ50" i="13"/>
  <c r="MK50" i="13"/>
  <c r="ML50" i="13"/>
  <c r="MM50" i="13"/>
  <c r="MN50" i="13"/>
  <c r="MO50" i="13"/>
  <c r="MP50" i="13"/>
  <c r="MQ50" i="13"/>
  <c r="MR50" i="13"/>
  <c r="MS50" i="13"/>
  <c r="MT50" i="13"/>
  <c r="MU50" i="13"/>
  <c r="MV50" i="13"/>
  <c r="MX50" i="13"/>
  <c r="MY50" i="13"/>
  <c r="MZ50" i="13"/>
  <c r="NA50" i="13"/>
  <c r="NB50" i="13"/>
  <c r="NC50" i="13"/>
  <c r="JY58" i="13"/>
  <c r="AF58" i="13"/>
  <c r="L58" i="13"/>
  <c r="V58" i="13"/>
  <c r="S58" i="13"/>
  <c r="F58" i="13"/>
  <c r="I58" i="13"/>
  <c r="T58" i="13"/>
  <c r="Z58" i="13"/>
  <c r="K58" i="13"/>
  <c r="AE58" i="13"/>
  <c r="H58" i="13"/>
  <c r="W58" i="13"/>
  <c r="M58" i="13"/>
  <c r="U58" i="13"/>
  <c r="N58" i="13"/>
  <c r="AB58" i="13"/>
  <c r="AC58" i="13"/>
  <c r="X58" i="13"/>
  <c r="P58" i="13"/>
  <c r="E58" i="13"/>
  <c r="G58" i="13"/>
  <c r="C58" i="13"/>
  <c r="AD58" i="13"/>
  <c r="Y58" i="13"/>
  <c r="R58" i="13"/>
  <c r="Q58" i="13"/>
  <c r="O58" i="13"/>
  <c r="J58" i="13"/>
  <c r="AA58" i="13"/>
  <c r="D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A58" i="13"/>
  <c r="CB58" i="13"/>
  <c r="CC58" i="13"/>
  <c r="CD58" i="13"/>
  <c r="CE58" i="13"/>
  <c r="CF58" i="13"/>
  <c r="CG58" i="13"/>
  <c r="CH58" i="13"/>
  <c r="CI58" i="13"/>
  <c r="CJ58" i="13"/>
  <c r="CK58" i="13"/>
  <c r="CL58" i="13"/>
  <c r="CM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DK58" i="13"/>
  <c r="DL58" i="13"/>
  <c r="DM58" i="13"/>
  <c r="DN58" i="13"/>
  <c r="DO58" i="13"/>
  <c r="DP58" i="13"/>
  <c r="DQ58" i="13"/>
  <c r="DR58" i="13"/>
  <c r="DS58" i="13"/>
  <c r="DT58" i="13"/>
  <c r="DU58" i="13"/>
  <c r="DV58" i="13"/>
  <c r="DW58" i="13"/>
  <c r="DX58" i="13"/>
  <c r="DY58" i="13"/>
  <c r="DZ58" i="13"/>
  <c r="EA58" i="13"/>
  <c r="EB58" i="13"/>
  <c r="EC58" i="13"/>
  <c r="ED58" i="13"/>
  <c r="EE58" i="13"/>
  <c r="EF58" i="13"/>
  <c r="EG58" i="13"/>
  <c r="EH58" i="13"/>
  <c r="EI58" i="13"/>
  <c r="EJ58" i="13"/>
  <c r="EK58" i="13"/>
  <c r="EL58" i="13"/>
  <c r="EM58" i="13"/>
  <c r="EN58" i="13"/>
  <c r="EO58" i="13"/>
  <c r="EP58" i="13"/>
  <c r="EQ58" i="13"/>
  <c r="ER58" i="13"/>
  <c r="ES58" i="13"/>
  <c r="ET58" i="13"/>
  <c r="EU58" i="13"/>
  <c r="EV58" i="13"/>
  <c r="EW58" i="13"/>
  <c r="EX58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FM58" i="13"/>
  <c r="FN58" i="13"/>
  <c r="FO58" i="13"/>
  <c r="FP58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GE58" i="13"/>
  <c r="GF58" i="13"/>
  <c r="GG58" i="13"/>
  <c r="GH58" i="13"/>
  <c r="GI58" i="13"/>
  <c r="GJ58" i="13"/>
  <c r="GK58" i="13"/>
  <c r="GL58" i="13"/>
  <c r="GM58" i="13"/>
  <c r="GN58" i="13"/>
  <c r="GO58" i="13"/>
  <c r="GP58" i="13"/>
  <c r="GQ58" i="13"/>
  <c r="GR58" i="13"/>
  <c r="GS58" i="13"/>
  <c r="GT58" i="13"/>
  <c r="GU58" i="13"/>
  <c r="GV58" i="13"/>
  <c r="GW58" i="13"/>
  <c r="GX58" i="13"/>
  <c r="GY58" i="13"/>
  <c r="GZ58" i="13"/>
  <c r="HA58" i="13"/>
  <c r="HB58" i="13"/>
  <c r="HC58" i="13"/>
  <c r="HD58" i="13"/>
  <c r="HE58" i="13"/>
  <c r="HF58" i="13"/>
  <c r="HG58" i="13"/>
  <c r="HH58" i="13"/>
  <c r="HI58" i="13"/>
  <c r="HJ58" i="13"/>
  <c r="HK58" i="13"/>
  <c r="HL58" i="13"/>
  <c r="HM58" i="13"/>
  <c r="HN58" i="13"/>
  <c r="HO58" i="13"/>
  <c r="HP58" i="13"/>
  <c r="HQ58" i="13"/>
  <c r="HR58" i="13"/>
  <c r="HS58" i="13"/>
  <c r="HT58" i="13"/>
  <c r="HU58" i="13"/>
  <c r="HV58" i="13"/>
  <c r="HW58" i="13"/>
  <c r="HX58" i="13"/>
  <c r="HY58" i="13"/>
  <c r="HZ58" i="13"/>
  <c r="IA58" i="13"/>
  <c r="IB58" i="13"/>
  <c r="IC58" i="13"/>
  <c r="ID58" i="13"/>
  <c r="IE58" i="13"/>
  <c r="IF58" i="13"/>
  <c r="IG58" i="13"/>
  <c r="IH58" i="13"/>
  <c r="II58" i="13"/>
  <c r="IJ58" i="13"/>
  <c r="IK58" i="13"/>
  <c r="IL58" i="13"/>
  <c r="IM58" i="13"/>
  <c r="IN58" i="13"/>
  <c r="IO58" i="13"/>
  <c r="IP58" i="13"/>
  <c r="IQ58" i="13"/>
  <c r="IR58" i="13"/>
  <c r="IS58" i="13"/>
  <c r="IT58" i="13"/>
  <c r="IU58" i="13"/>
  <c r="IW58" i="13"/>
  <c r="IX58" i="13"/>
  <c r="IY58" i="13"/>
  <c r="IZ58" i="13"/>
  <c r="JA58" i="13"/>
  <c r="JB58" i="13"/>
  <c r="JC58" i="13"/>
  <c r="JD58" i="13"/>
  <c r="JE58" i="13"/>
  <c r="JF58" i="13"/>
  <c r="JG58" i="13"/>
  <c r="JH58" i="13"/>
  <c r="JI58" i="13"/>
  <c r="JJ58" i="13"/>
  <c r="JK58" i="13"/>
  <c r="JL58" i="13"/>
  <c r="JM58" i="13"/>
  <c r="JN58" i="13"/>
  <c r="JO58" i="13"/>
  <c r="JP58" i="13"/>
  <c r="JQ58" i="13"/>
  <c r="JR58" i="13"/>
  <c r="JS58" i="13"/>
  <c r="JT58" i="13"/>
  <c r="JU58" i="13"/>
  <c r="JV58" i="13"/>
  <c r="JW58" i="13"/>
  <c r="JX58" i="13"/>
  <c r="JZ58" i="13"/>
  <c r="KA58" i="13"/>
  <c r="KB58" i="13"/>
  <c r="KC58" i="13"/>
  <c r="KD58" i="13"/>
  <c r="KE58" i="13"/>
  <c r="KF58" i="13"/>
  <c r="KG58" i="13"/>
  <c r="KH58" i="13"/>
  <c r="KI58" i="13"/>
  <c r="KJ58" i="13"/>
  <c r="KK58" i="13"/>
  <c r="KL58" i="13"/>
  <c r="KM58" i="13"/>
  <c r="KN58" i="13"/>
  <c r="KO58" i="13"/>
  <c r="KP58" i="13"/>
  <c r="KQ58" i="13"/>
  <c r="KR58" i="13"/>
  <c r="KS58" i="13"/>
  <c r="KT58" i="13"/>
  <c r="KU58" i="13"/>
  <c r="KV58" i="13"/>
  <c r="KW58" i="13"/>
  <c r="KX58" i="13"/>
  <c r="KY58" i="13"/>
  <c r="KZ58" i="13"/>
  <c r="LA58" i="13"/>
  <c r="LB58" i="13"/>
  <c r="LC58" i="13"/>
  <c r="LD58" i="13"/>
  <c r="LE58" i="13"/>
  <c r="LF58" i="13"/>
  <c r="LG58" i="13"/>
  <c r="LH58" i="13"/>
  <c r="LI58" i="13"/>
  <c r="LJ58" i="13"/>
  <c r="LK58" i="13"/>
  <c r="LL58" i="13"/>
  <c r="LM58" i="13"/>
  <c r="LN58" i="13"/>
  <c r="LO58" i="13"/>
  <c r="LP58" i="13"/>
  <c r="LQ58" i="13"/>
  <c r="LR58" i="13"/>
  <c r="LS58" i="13"/>
  <c r="LT58" i="13"/>
  <c r="LU58" i="13"/>
  <c r="LV58" i="13"/>
  <c r="LW58" i="13"/>
  <c r="LX58" i="13"/>
  <c r="LY58" i="13"/>
  <c r="LZ58" i="13"/>
  <c r="MA58" i="13"/>
  <c r="MB58" i="13"/>
  <c r="MC58" i="13"/>
  <c r="MD58" i="13"/>
  <c r="ME58" i="13"/>
  <c r="MF58" i="13"/>
  <c r="MG58" i="13"/>
  <c r="MH58" i="13"/>
  <c r="MI58" i="13"/>
  <c r="MJ58" i="13"/>
  <c r="MK58" i="13"/>
  <c r="ML58" i="13"/>
  <c r="MM58" i="13"/>
  <c r="MN58" i="13"/>
  <c r="MO58" i="13"/>
  <c r="MP58" i="13"/>
  <c r="MQ58" i="13"/>
  <c r="MR58" i="13"/>
  <c r="MS58" i="13"/>
  <c r="MT58" i="13"/>
  <c r="MU58" i="13"/>
  <c r="MV58" i="13"/>
  <c r="MW58" i="13"/>
  <c r="MX58" i="13"/>
  <c r="MY58" i="13"/>
  <c r="MZ58" i="13"/>
  <c r="NA58" i="13"/>
  <c r="NB58" i="13"/>
  <c r="NC58" i="13"/>
  <c r="MX66" i="13"/>
  <c r="AN66" i="13"/>
  <c r="V66" i="13"/>
  <c r="I66" i="13"/>
  <c r="C66" i="13"/>
  <c r="M66" i="13"/>
  <c r="Q66" i="13"/>
  <c r="AF66" i="13"/>
  <c r="H66" i="13"/>
  <c r="AB66" i="13"/>
  <c r="E66" i="13"/>
  <c r="Z66" i="13"/>
  <c r="AI66" i="13"/>
  <c r="AH66" i="13"/>
  <c r="T66" i="13"/>
  <c r="W66" i="13"/>
  <c r="Y66" i="13"/>
  <c r="AD66" i="13"/>
  <c r="N66" i="13"/>
  <c r="S66" i="13"/>
  <c r="D66" i="13"/>
  <c r="AA66" i="13"/>
  <c r="AG66" i="13"/>
  <c r="O66" i="13"/>
  <c r="AE66" i="13"/>
  <c r="G66" i="13"/>
  <c r="AK66" i="13"/>
  <c r="P66" i="13"/>
  <c r="U66" i="13"/>
  <c r="L66" i="13"/>
  <c r="F66" i="13"/>
  <c r="X66" i="13"/>
  <c r="AL66" i="13"/>
  <c r="AM66" i="13"/>
  <c r="R66" i="13"/>
  <c r="AC66" i="13"/>
  <c r="K66" i="13"/>
  <c r="AJ66" i="13"/>
  <c r="J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BK66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Y66" i="13"/>
  <c r="BZ66" i="13"/>
  <c r="CA66" i="13"/>
  <c r="CB66" i="13"/>
  <c r="CC66" i="13"/>
  <c r="CD66" i="13"/>
  <c r="CE66" i="13"/>
  <c r="CF66" i="13"/>
  <c r="CG66" i="13"/>
  <c r="CH66" i="13"/>
  <c r="CI66" i="13"/>
  <c r="CJ66" i="13"/>
  <c r="CK66" i="13"/>
  <c r="CL66" i="13"/>
  <c r="CM66" i="13"/>
  <c r="CN66" i="13"/>
  <c r="CO66" i="13"/>
  <c r="CP66" i="13"/>
  <c r="CQ66" i="13"/>
  <c r="CR66" i="13"/>
  <c r="CS66" i="13"/>
  <c r="CT66" i="13"/>
  <c r="CU66" i="13"/>
  <c r="CV66" i="13"/>
  <c r="CW66" i="13"/>
  <c r="CX66" i="13"/>
  <c r="CY66" i="13"/>
  <c r="CZ66" i="13"/>
  <c r="DA66" i="13"/>
  <c r="DB66" i="13"/>
  <c r="DC66" i="13"/>
  <c r="DD66" i="13"/>
  <c r="DE66" i="13"/>
  <c r="DF66" i="13"/>
  <c r="DG66" i="13"/>
  <c r="DH66" i="13"/>
  <c r="DI66" i="13"/>
  <c r="DJ66" i="13"/>
  <c r="DK66" i="13"/>
  <c r="DL66" i="13"/>
  <c r="DM66" i="13"/>
  <c r="DN66" i="13"/>
  <c r="DO66" i="13"/>
  <c r="DP66" i="13"/>
  <c r="DQ66" i="13"/>
  <c r="DR66" i="13"/>
  <c r="DS66" i="13"/>
  <c r="DT66" i="13"/>
  <c r="DU66" i="13"/>
  <c r="DV66" i="13"/>
  <c r="DW66" i="13"/>
  <c r="DX66" i="13"/>
  <c r="DY66" i="13"/>
  <c r="DZ66" i="13"/>
  <c r="EA66" i="13"/>
  <c r="EB66" i="13"/>
  <c r="EC66" i="13"/>
  <c r="ED66" i="13"/>
  <c r="EE66" i="13"/>
  <c r="EF66" i="13"/>
  <c r="EG66" i="13"/>
  <c r="EH66" i="13"/>
  <c r="EI66" i="13"/>
  <c r="EJ66" i="13"/>
  <c r="EK66" i="13"/>
  <c r="EL66" i="13"/>
  <c r="EM66" i="13"/>
  <c r="EN66" i="13"/>
  <c r="EO66" i="13"/>
  <c r="EP66" i="13"/>
  <c r="EQ66" i="13"/>
  <c r="ER66" i="13"/>
  <c r="ES66" i="13"/>
  <c r="ET66" i="13"/>
  <c r="EU66" i="13"/>
  <c r="EV66" i="13"/>
  <c r="EW66" i="13"/>
  <c r="EX66" i="13"/>
  <c r="EY66" i="13"/>
  <c r="EZ66" i="13"/>
  <c r="FA66" i="13"/>
  <c r="FB66" i="13"/>
  <c r="FC66" i="13"/>
  <c r="FD66" i="13"/>
  <c r="FE66" i="13"/>
  <c r="FF66" i="13"/>
  <c r="FG66" i="13"/>
  <c r="FH66" i="13"/>
  <c r="FI66" i="13"/>
  <c r="FJ66" i="13"/>
  <c r="FK66" i="13"/>
  <c r="FL66" i="13"/>
  <c r="FM66" i="13"/>
  <c r="FN66" i="13"/>
  <c r="FO66" i="13"/>
  <c r="FP66" i="13"/>
  <c r="FQ66" i="13"/>
  <c r="FR66" i="13"/>
  <c r="FS66" i="13"/>
  <c r="FT66" i="13"/>
  <c r="FU66" i="13"/>
  <c r="FV66" i="13"/>
  <c r="FW66" i="13"/>
  <c r="FX66" i="13"/>
  <c r="FY66" i="13"/>
  <c r="FZ66" i="13"/>
  <c r="GA66" i="13"/>
  <c r="GB66" i="13"/>
  <c r="GC66" i="13"/>
  <c r="GD66" i="13"/>
  <c r="GE66" i="13"/>
  <c r="GF66" i="13"/>
  <c r="GG66" i="13"/>
  <c r="GH66" i="13"/>
  <c r="GI66" i="13"/>
  <c r="GJ66" i="13"/>
  <c r="GK66" i="13"/>
  <c r="GL66" i="13"/>
  <c r="GM66" i="13"/>
  <c r="GN66" i="13"/>
  <c r="GO66" i="13"/>
  <c r="GP66" i="13"/>
  <c r="GQ66" i="13"/>
  <c r="GR66" i="13"/>
  <c r="GS66" i="13"/>
  <c r="GT66" i="13"/>
  <c r="GU66" i="13"/>
  <c r="GV66" i="13"/>
  <c r="GW66" i="13"/>
  <c r="GX66" i="13"/>
  <c r="GY66" i="13"/>
  <c r="GZ66" i="13"/>
  <c r="HA66" i="13"/>
  <c r="HB66" i="13"/>
  <c r="HC66" i="13"/>
  <c r="HD66" i="13"/>
  <c r="HE66" i="13"/>
  <c r="HF66" i="13"/>
  <c r="HG66" i="13"/>
  <c r="HH66" i="13"/>
  <c r="HI66" i="13"/>
  <c r="HJ66" i="13"/>
  <c r="HK66" i="13"/>
  <c r="HL66" i="13"/>
  <c r="HM66" i="13"/>
  <c r="HN66" i="13"/>
  <c r="HO66" i="13"/>
  <c r="HP66" i="13"/>
  <c r="HQ66" i="13"/>
  <c r="HR66" i="13"/>
  <c r="HS66" i="13"/>
  <c r="HT66" i="13"/>
  <c r="HU66" i="13"/>
  <c r="HV66" i="13"/>
  <c r="HW66" i="13"/>
  <c r="HX66" i="13"/>
  <c r="HY66" i="13"/>
  <c r="HZ66" i="13"/>
  <c r="IA66" i="13"/>
  <c r="IB66" i="13"/>
  <c r="IC66" i="13"/>
  <c r="ID66" i="13"/>
  <c r="IE66" i="13"/>
  <c r="IF66" i="13"/>
  <c r="IG66" i="13"/>
  <c r="IH66" i="13"/>
  <c r="II66" i="13"/>
  <c r="IJ66" i="13"/>
  <c r="IK66" i="13"/>
  <c r="IL66" i="13"/>
  <c r="IM66" i="13"/>
  <c r="IN66" i="13"/>
  <c r="IO66" i="13"/>
  <c r="IP66" i="13"/>
  <c r="IQ66" i="13"/>
  <c r="IR66" i="13"/>
  <c r="IS66" i="13"/>
  <c r="IT66" i="13"/>
  <c r="IU66" i="13"/>
  <c r="IW66" i="13"/>
  <c r="IX66" i="13"/>
  <c r="IY66" i="13"/>
  <c r="IZ66" i="13"/>
  <c r="JA66" i="13"/>
  <c r="JB66" i="13"/>
  <c r="JC66" i="13"/>
  <c r="JD66" i="13"/>
  <c r="JE66" i="13"/>
  <c r="JF66" i="13"/>
  <c r="JG66" i="13"/>
  <c r="JH66" i="13"/>
  <c r="JI66" i="13"/>
  <c r="JJ66" i="13"/>
  <c r="JK66" i="13"/>
  <c r="JL66" i="13"/>
  <c r="JM66" i="13"/>
  <c r="JN66" i="13"/>
  <c r="JO66" i="13"/>
  <c r="JP66" i="13"/>
  <c r="JQ66" i="13"/>
  <c r="JR66" i="13"/>
  <c r="JS66" i="13"/>
  <c r="JT66" i="13"/>
  <c r="JU66" i="13"/>
  <c r="JV66" i="13"/>
  <c r="JW66" i="13"/>
  <c r="JX66" i="13"/>
  <c r="JY66" i="13"/>
  <c r="JZ66" i="13"/>
  <c r="KA66" i="13"/>
  <c r="KB66" i="13"/>
  <c r="KC66" i="13"/>
  <c r="KD66" i="13"/>
  <c r="KE66" i="13"/>
  <c r="KF66" i="13"/>
  <c r="KG66" i="13"/>
  <c r="KH66" i="13"/>
  <c r="KI66" i="13"/>
  <c r="KJ66" i="13"/>
  <c r="KK66" i="13"/>
  <c r="KL66" i="13"/>
  <c r="KM66" i="13"/>
  <c r="KN66" i="13"/>
  <c r="KO66" i="13"/>
  <c r="KP66" i="13"/>
  <c r="KQ66" i="13"/>
  <c r="KR66" i="13"/>
  <c r="KS66" i="13"/>
  <c r="KT66" i="13"/>
  <c r="KU66" i="13"/>
  <c r="KV66" i="13"/>
  <c r="KW66" i="13"/>
  <c r="KX66" i="13"/>
  <c r="KY66" i="13"/>
  <c r="KZ66" i="13"/>
  <c r="LA66" i="13"/>
  <c r="LB66" i="13"/>
  <c r="LC66" i="13"/>
  <c r="LD66" i="13"/>
  <c r="LE66" i="13"/>
  <c r="LF66" i="13"/>
  <c r="LG66" i="13"/>
  <c r="LH66" i="13"/>
  <c r="LI66" i="13"/>
  <c r="LJ66" i="13"/>
  <c r="LK66" i="13"/>
  <c r="LL66" i="13"/>
  <c r="LM66" i="13"/>
  <c r="LN66" i="13"/>
  <c r="LO66" i="13"/>
  <c r="LP66" i="13"/>
  <c r="LQ66" i="13"/>
  <c r="LR66" i="13"/>
  <c r="LS66" i="13"/>
  <c r="LT66" i="13"/>
  <c r="LU66" i="13"/>
  <c r="LV66" i="13"/>
  <c r="LW66" i="13"/>
  <c r="LX66" i="13"/>
  <c r="LY66" i="13"/>
  <c r="LZ66" i="13"/>
  <c r="MA66" i="13"/>
  <c r="MB66" i="13"/>
  <c r="MC66" i="13"/>
  <c r="MD66" i="13"/>
  <c r="ME66" i="13"/>
  <c r="MF66" i="13"/>
  <c r="MG66" i="13"/>
  <c r="MH66" i="13"/>
  <c r="MI66" i="13"/>
  <c r="MJ66" i="13"/>
  <c r="MK66" i="13"/>
  <c r="ML66" i="13"/>
  <c r="MM66" i="13"/>
  <c r="MN66" i="13"/>
  <c r="MO66" i="13"/>
  <c r="MP66" i="13"/>
  <c r="MQ66" i="13"/>
  <c r="MR66" i="13"/>
  <c r="MS66" i="13"/>
  <c r="MT66" i="13"/>
  <c r="MU66" i="13"/>
  <c r="MV66" i="13"/>
  <c r="MW66" i="13"/>
  <c r="MY66" i="13"/>
  <c r="MZ66" i="13"/>
  <c r="NA66" i="13"/>
  <c r="NB66" i="13"/>
  <c r="NC66" i="13"/>
  <c r="GW51" i="13"/>
  <c r="Y51" i="13"/>
  <c r="T51" i="13"/>
  <c r="P51" i="13"/>
  <c r="L51" i="13"/>
  <c r="E51" i="13"/>
  <c r="J51" i="13"/>
  <c r="W51" i="13"/>
  <c r="U51" i="13"/>
  <c r="N51" i="13"/>
  <c r="H51" i="13"/>
  <c r="F51" i="13"/>
  <c r="S51" i="13"/>
  <c r="X51" i="13"/>
  <c r="Q51" i="13"/>
  <c r="O51" i="13"/>
  <c r="I51" i="13"/>
  <c r="D51" i="13"/>
  <c r="M51" i="13"/>
  <c r="R51" i="13"/>
  <c r="K51" i="13"/>
  <c r="G51" i="13"/>
  <c r="C51" i="13"/>
  <c r="V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CF51" i="13"/>
  <c r="CG51" i="13"/>
  <c r="CH51" i="13"/>
  <c r="CI51" i="13"/>
  <c r="CJ51" i="13"/>
  <c r="CK51" i="13"/>
  <c r="CL51" i="13"/>
  <c r="CM51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DA51" i="13"/>
  <c r="DB51" i="13"/>
  <c r="DC51" i="13"/>
  <c r="DD51" i="13"/>
  <c r="DE51" i="13"/>
  <c r="DF51" i="13"/>
  <c r="DG51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EE51" i="13"/>
  <c r="EF51" i="13"/>
  <c r="EG51" i="13"/>
  <c r="EH51" i="13"/>
  <c r="EI51" i="13"/>
  <c r="EJ51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GX51" i="13"/>
  <c r="GY51" i="13"/>
  <c r="GZ51" i="13"/>
  <c r="HA51" i="13"/>
  <c r="HB51" i="13"/>
  <c r="HC51" i="13"/>
  <c r="HD51" i="13"/>
  <c r="HE51" i="13"/>
  <c r="HF51" i="13"/>
  <c r="HG51" i="13"/>
  <c r="HH51" i="13"/>
  <c r="HI51" i="13"/>
  <c r="HJ51" i="13"/>
  <c r="HK51" i="13"/>
  <c r="HL51" i="13"/>
  <c r="HM51" i="13"/>
  <c r="HN51" i="13"/>
  <c r="HO51" i="13"/>
  <c r="HP51" i="13"/>
  <c r="HQ51" i="13"/>
  <c r="HR51" i="13"/>
  <c r="HS51" i="13"/>
  <c r="HT51" i="13"/>
  <c r="HU51" i="13"/>
  <c r="HV51" i="13"/>
  <c r="HW51" i="13"/>
  <c r="HX51" i="13"/>
  <c r="HY51" i="13"/>
  <c r="HZ51" i="13"/>
  <c r="IA51" i="13"/>
  <c r="IB51" i="13"/>
  <c r="IC51" i="13"/>
  <c r="ID51" i="13"/>
  <c r="IE51" i="13"/>
  <c r="IF51" i="13"/>
  <c r="IG51" i="13"/>
  <c r="IH51" i="13"/>
  <c r="II51" i="13"/>
  <c r="IJ51" i="13"/>
  <c r="IK51" i="13"/>
  <c r="IL51" i="13"/>
  <c r="IM51" i="13"/>
  <c r="IN51" i="13"/>
  <c r="IO51" i="13"/>
  <c r="IP51" i="13"/>
  <c r="IQ51" i="13"/>
  <c r="IR51" i="13"/>
  <c r="IS51" i="13"/>
  <c r="IT51" i="13"/>
  <c r="IU51" i="13"/>
  <c r="IW51" i="13"/>
  <c r="IX51" i="13"/>
  <c r="IY51" i="13"/>
  <c r="IZ51" i="13"/>
  <c r="JA51" i="13"/>
  <c r="JB51" i="13"/>
  <c r="JC51" i="13"/>
  <c r="JD51" i="13"/>
  <c r="JE51" i="13"/>
  <c r="JF51" i="13"/>
  <c r="JG51" i="13"/>
  <c r="JH51" i="13"/>
  <c r="JI51" i="13"/>
  <c r="JJ51" i="13"/>
  <c r="JK51" i="13"/>
  <c r="JL51" i="13"/>
  <c r="JM51" i="13"/>
  <c r="JN51" i="13"/>
  <c r="JO51" i="13"/>
  <c r="JP51" i="13"/>
  <c r="JQ51" i="13"/>
  <c r="JR51" i="13"/>
  <c r="JS51" i="13"/>
  <c r="JT51" i="13"/>
  <c r="JU51" i="13"/>
  <c r="JV51" i="13"/>
  <c r="JW51" i="13"/>
  <c r="JX51" i="13"/>
  <c r="JY51" i="13"/>
  <c r="JZ51" i="13"/>
  <c r="KA51" i="13"/>
  <c r="KB51" i="13"/>
  <c r="KC51" i="13"/>
  <c r="KD51" i="13"/>
  <c r="KE51" i="13"/>
  <c r="KF51" i="13"/>
  <c r="KG51" i="13"/>
  <c r="KH51" i="13"/>
  <c r="KI51" i="13"/>
  <c r="KJ51" i="13"/>
  <c r="KK51" i="13"/>
  <c r="KL51" i="13"/>
  <c r="KM51" i="13"/>
  <c r="KN51" i="13"/>
  <c r="KO51" i="13"/>
  <c r="KP51" i="13"/>
  <c r="KQ51" i="13"/>
  <c r="KR51" i="13"/>
  <c r="KS51" i="13"/>
  <c r="KT51" i="13"/>
  <c r="KU51" i="13"/>
  <c r="KV51" i="13"/>
  <c r="KW51" i="13"/>
  <c r="KX51" i="13"/>
  <c r="KY51" i="13"/>
  <c r="KZ51" i="13"/>
  <c r="LA51" i="13"/>
  <c r="LB51" i="13"/>
  <c r="LC51" i="13"/>
  <c r="LD51" i="13"/>
  <c r="LE51" i="13"/>
  <c r="LF51" i="13"/>
  <c r="LG51" i="13"/>
  <c r="LH51" i="13"/>
  <c r="LI51" i="13"/>
  <c r="LJ51" i="13"/>
  <c r="LK51" i="13"/>
  <c r="LL51" i="13"/>
  <c r="LM51" i="13"/>
  <c r="LN51" i="13"/>
  <c r="LO51" i="13"/>
  <c r="LP51" i="13"/>
  <c r="LQ51" i="13"/>
  <c r="LR51" i="13"/>
  <c r="LS51" i="13"/>
  <c r="LT51" i="13"/>
  <c r="LU51" i="13"/>
  <c r="LV51" i="13"/>
  <c r="LW51" i="13"/>
  <c r="LX51" i="13"/>
  <c r="LY51" i="13"/>
  <c r="LZ51" i="13"/>
  <c r="MA51" i="13"/>
  <c r="MB51" i="13"/>
  <c r="MC51" i="13"/>
  <c r="MD51" i="13"/>
  <c r="ME51" i="13"/>
  <c r="MF51" i="13"/>
  <c r="MG51" i="13"/>
  <c r="MH51" i="13"/>
  <c r="MI51" i="13"/>
  <c r="MJ51" i="13"/>
  <c r="MK51" i="13"/>
  <c r="ML51" i="13"/>
  <c r="MM51" i="13"/>
  <c r="MN51" i="13"/>
  <c r="MO51" i="13"/>
  <c r="MP51" i="13"/>
  <c r="MQ51" i="13"/>
  <c r="MR51" i="13"/>
  <c r="MS51" i="13"/>
  <c r="MT51" i="13"/>
  <c r="MU51" i="13"/>
  <c r="MV51" i="13"/>
  <c r="MW51" i="13"/>
  <c r="MX51" i="13"/>
  <c r="MY51" i="13"/>
  <c r="MZ51" i="13"/>
  <c r="NA51" i="13"/>
  <c r="NB51" i="13"/>
  <c r="NC51" i="13"/>
  <c r="DM67" i="13"/>
  <c r="W67" i="13"/>
  <c r="Y67" i="13"/>
  <c r="AN67" i="13"/>
  <c r="I67" i="13"/>
  <c r="AJ67" i="13"/>
  <c r="AG67" i="13"/>
  <c r="AA67" i="13"/>
  <c r="C67" i="13"/>
  <c r="AL67" i="13"/>
  <c r="P67" i="13"/>
  <c r="AD67" i="13"/>
  <c r="H67" i="13"/>
  <c r="AE67" i="13"/>
  <c r="AM67" i="13"/>
  <c r="AB67" i="13"/>
  <c r="D67" i="13"/>
  <c r="Z67" i="13"/>
  <c r="L67" i="13"/>
  <c r="G67" i="13"/>
  <c r="AH67" i="13"/>
  <c r="R67" i="13"/>
  <c r="AF67" i="13"/>
  <c r="F67" i="13"/>
  <c r="O67" i="13"/>
  <c r="S67" i="13"/>
  <c r="X67" i="13"/>
  <c r="J67" i="13"/>
  <c r="AO67" i="13"/>
  <c r="N67" i="13"/>
  <c r="AK67" i="13"/>
  <c r="U67" i="13"/>
  <c r="Q67" i="13"/>
  <c r="M67" i="13"/>
  <c r="E67" i="13"/>
  <c r="V67" i="13"/>
  <c r="AC67" i="13"/>
  <c r="K67" i="13"/>
  <c r="T67" i="13"/>
  <c r="AI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DF67" i="13"/>
  <c r="DG67" i="13"/>
  <c r="DH67" i="13"/>
  <c r="DI67" i="13"/>
  <c r="DJ67" i="13"/>
  <c r="DK67" i="13"/>
  <c r="DL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EE67" i="13"/>
  <c r="EF67" i="13"/>
  <c r="EG67" i="13"/>
  <c r="EH67" i="13"/>
  <c r="EI67" i="13"/>
  <c r="EJ67" i="13"/>
  <c r="EK67" i="13"/>
  <c r="EL67" i="13"/>
  <c r="EM67" i="13"/>
  <c r="EN67" i="13"/>
  <c r="EO67" i="13"/>
  <c r="EP67" i="13"/>
  <c r="EQ67" i="13"/>
  <c r="ER67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GW67" i="13"/>
  <c r="GX67" i="13"/>
  <c r="GY67" i="13"/>
  <c r="GZ67" i="13"/>
  <c r="HA67" i="13"/>
  <c r="HB67" i="13"/>
  <c r="HC67" i="13"/>
  <c r="HD67" i="13"/>
  <c r="HE67" i="13"/>
  <c r="HF67" i="13"/>
  <c r="HG67" i="13"/>
  <c r="HH67" i="13"/>
  <c r="HI67" i="13"/>
  <c r="HJ67" i="13"/>
  <c r="HK67" i="13"/>
  <c r="HL67" i="13"/>
  <c r="HM67" i="13"/>
  <c r="HN67" i="13"/>
  <c r="HO67" i="13"/>
  <c r="HP67" i="13"/>
  <c r="HQ67" i="13"/>
  <c r="HR67" i="13"/>
  <c r="HS67" i="13"/>
  <c r="HT67" i="13"/>
  <c r="HU67" i="13"/>
  <c r="HV67" i="13"/>
  <c r="HW67" i="13"/>
  <c r="HX67" i="13"/>
  <c r="HY67" i="13"/>
  <c r="HZ67" i="13"/>
  <c r="IA67" i="13"/>
  <c r="IB67" i="13"/>
  <c r="IC67" i="13"/>
  <c r="ID67" i="13"/>
  <c r="IE67" i="13"/>
  <c r="IF67" i="13"/>
  <c r="IG67" i="13"/>
  <c r="IH67" i="13"/>
  <c r="II67" i="13"/>
  <c r="IJ67" i="13"/>
  <c r="IK67" i="13"/>
  <c r="IL67" i="13"/>
  <c r="IM67" i="13"/>
  <c r="IN67" i="13"/>
  <c r="IO67" i="13"/>
  <c r="IP67" i="13"/>
  <c r="IQ67" i="13"/>
  <c r="IR67" i="13"/>
  <c r="IS67" i="13"/>
  <c r="IT67" i="13"/>
  <c r="IU67" i="13"/>
  <c r="IW67" i="13"/>
  <c r="IX67" i="13"/>
  <c r="IY67" i="13"/>
  <c r="IZ67" i="13"/>
  <c r="JA67" i="13"/>
  <c r="JB67" i="13"/>
  <c r="JC67" i="13"/>
  <c r="JD67" i="13"/>
  <c r="JE67" i="13"/>
  <c r="JF67" i="13"/>
  <c r="JG67" i="13"/>
  <c r="JH67" i="13"/>
  <c r="JI67" i="13"/>
  <c r="JJ67" i="13"/>
  <c r="JK67" i="13"/>
  <c r="JL67" i="13"/>
  <c r="JM67" i="13"/>
  <c r="JN67" i="13"/>
  <c r="JO67" i="13"/>
  <c r="JP67" i="13"/>
  <c r="JQ67" i="13"/>
  <c r="JR67" i="13"/>
  <c r="JS67" i="13"/>
  <c r="JT67" i="13"/>
  <c r="JU67" i="13"/>
  <c r="JV67" i="13"/>
  <c r="JW67" i="13"/>
  <c r="JX67" i="13"/>
  <c r="JY67" i="13"/>
  <c r="JZ67" i="13"/>
  <c r="KA67" i="13"/>
  <c r="KB67" i="13"/>
  <c r="KC67" i="13"/>
  <c r="KD67" i="13"/>
  <c r="KE67" i="13"/>
  <c r="KF67" i="13"/>
  <c r="KG67" i="13"/>
  <c r="KH67" i="13"/>
  <c r="KI67" i="13"/>
  <c r="KJ67" i="13"/>
  <c r="KK67" i="13"/>
  <c r="KL67" i="13"/>
  <c r="KM67" i="13"/>
  <c r="KN67" i="13"/>
  <c r="KO67" i="13"/>
  <c r="KP67" i="13"/>
  <c r="KQ67" i="13"/>
  <c r="KR67" i="13"/>
  <c r="KS67" i="13"/>
  <c r="KT67" i="13"/>
  <c r="KU67" i="13"/>
  <c r="KV67" i="13"/>
  <c r="KW67" i="13"/>
  <c r="KX67" i="13"/>
  <c r="KY67" i="13"/>
  <c r="KZ67" i="13"/>
  <c r="LA67" i="13"/>
  <c r="LB67" i="13"/>
  <c r="LC67" i="13"/>
  <c r="LD67" i="13"/>
  <c r="LE67" i="13"/>
  <c r="LF67" i="13"/>
  <c r="LG67" i="13"/>
  <c r="LH67" i="13"/>
  <c r="LI67" i="13"/>
  <c r="LJ67" i="13"/>
  <c r="LK67" i="13"/>
  <c r="LL67" i="13"/>
  <c r="LM67" i="13"/>
  <c r="LN67" i="13"/>
  <c r="LO67" i="13"/>
  <c r="LP67" i="13"/>
  <c r="LQ67" i="13"/>
  <c r="LR67" i="13"/>
  <c r="LS67" i="13"/>
  <c r="LT67" i="13"/>
  <c r="LU67" i="13"/>
  <c r="LV67" i="13"/>
  <c r="LW67" i="13"/>
  <c r="LX67" i="13"/>
  <c r="LY67" i="13"/>
  <c r="MA67" i="13"/>
  <c r="MB67" i="13"/>
  <c r="MC67" i="13"/>
  <c r="MD67" i="13"/>
  <c r="ME67" i="13"/>
  <c r="MF67" i="13"/>
  <c r="MG67" i="13"/>
  <c r="MH67" i="13"/>
  <c r="MI67" i="13"/>
  <c r="MJ67" i="13"/>
  <c r="MK67" i="13"/>
  <c r="ML67" i="13"/>
  <c r="MM67" i="13"/>
  <c r="MN67" i="13"/>
  <c r="MO67" i="13"/>
  <c r="MP67" i="13"/>
  <c r="MQ67" i="13"/>
  <c r="MR67" i="13"/>
  <c r="MS67" i="13"/>
  <c r="MT67" i="13"/>
  <c r="MU67" i="13"/>
  <c r="MV67" i="13"/>
  <c r="MW67" i="13"/>
  <c r="MX67" i="13"/>
  <c r="MY67" i="13"/>
  <c r="MZ67" i="13"/>
  <c r="NA67" i="13"/>
  <c r="NB67" i="13"/>
  <c r="NC67" i="13"/>
  <c r="ME48" i="13"/>
  <c r="T48" i="13"/>
  <c r="S48" i="13"/>
  <c r="F48" i="13"/>
  <c r="D48" i="13"/>
  <c r="M48" i="13"/>
  <c r="J48" i="13"/>
  <c r="U48" i="13"/>
  <c r="N48" i="13"/>
  <c r="Q48" i="13"/>
  <c r="H48" i="13"/>
  <c r="G48" i="13"/>
  <c r="I48" i="13"/>
  <c r="E48" i="13"/>
  <c r="C48" i="13"/>
  <c r="R48" i="13"/>
  <c r="L48" i="13"/>
  <c r="K48" i="13"/>
  <c r="O48" i="13"/>
  <c r="P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BD48" i="13"/>
  <c r="BE48" i="13"/>
  <c r="BF48" i="13"/>
  <c r="BG48" i="13"/>
  <c r="BH48" i="13"/>
  <c r="BI48" i="13"/>
  <c r="BJ48" i="13"/>
  <c r="BK48" i="13"/>
  <c r="BL48" i="13"/>
  <c r="BM48" i="13"/>
  <c r="BN48" i="13"/>
  <c r="BO48" i="13"/>
  <c r="BP48" i="13"/>
  <c r="BQ48" i="13"/>
  <c r="BR48" i="13"/>
  <c r="BS48" i="13"/>
  <c r="BT48" i="13"/>
  <c r="BU48" i="13"/>
  <c r="BV48" i="13"/>
  <c r="BW48" i="13"/>
  <c r="BX48" i="13"/>
  <c r="BY48" i="13"/>
  <c r="BZ48" i="13"/>
  <c r="CA48" i="13"/>
  <c r="CB48" i="13"/>
  <c r="CC48" i="13"/>
  <c r="CD48" i="13"/>
  <c r="CE48" i="13"/>
  <c r="CF48" i="13"/>
  <c r="CG48" i="13"/>
  <c r="CH48" i="13"/>
  <c r="CI48" i="13"/>
  <c r="CJ48" i="13"/>
  <c r="CK48" i="13"/>
  <c r="CL48" i="13"/>
  <c r="CM48" i="13"/>
  <c r="CN48" i="13"/>
  <c r="CO48" i="13"/>
  <c r="CP48" i="13"/>
  <c r="CQ48" i="13"/>
  <c r="CR48" i="13"/>
  <c r="CS48" i="13"/>
  <c r="CT48" i="13"/>
  <c r="CU48" i="13"/>
  <c r="CV48" i="13"/>
  <c r="CW48" i="13"/>
  <c r="CX48" i="13"/>
  <c r="CY48" i="13"/>
  <c r="CZ48" i="13"/>
  <c r="DA48" i="13"/>
  <c r="DB48" i="13"/>
  <c r="DC48" i="13"/>
  <c r="DD48" i="13"/>
  <c r="DE48" i="13"/>
  <c r="DF48" i="13"/>
  <c r="DG48" i="13"/>
  <c r="DH48" i="13"/>
  <c r="DI48" i="13"/>
  <c r="DJ48" i="13"/>
  <c r="DK48" i="13"/>
  <c r="DL48" i="13"/>
  <c r="DM48" i="13"/>
  <c r="DN48" i="13"/>
  <c r="DO48" i="13"/>
  <c r="DP48" i="13"/>
  <c r="DQ48" i="13"/>
  <c r="DR48" i="13"/>
  <c r="DS48" i="13"/>
  <c r="DT48" i="13"/>
  <c r="DU48" i="13"/>
  <c r="DV48" i="13"/>
  <c r="DW48" i="13"/>
  <c r="DX48" i="13"/>
  <c r="DY48" i="13"/>
  <c r="DZ48" i="13"/>
  <c r="EA48" i="13"/>
  <c r="EB48" i="13"/>
  <c r="EC48" i="13"/>
  <c r="ED48" i="13"/>
  <c r="EE48" i="13"/>
  <c r="EF48" i="13"/>
  <c r="EG48" i="13"/>
  <c r="EH48" i="13"/>
  <c r="EI48" i="13"/>
  <c r="EJ48" i="13"/>
  <c r="EK48" i="13"/>
  <c r="EL48" i="13"/>
  <c r="EM48" i="13"/>
  <c r="EN48" i="13"/>
  <c r="EO48" i="13"/>
  <c r="EP48" i="13"/>
  <c r="EQ48" i="13"/>
  <c r="ER48" i="13"/>
  <c r="ES48" i="13"/>
  <c r="ET48" i="13"/>
  <c r="EU48" i="13"/>
  <c r="EV48" i="13"/>
  <c r="EW48" i="13"/>
  <c r="EX48" i="13"/>
  <c r="EY48" i="13"/>
  <c r="EZ48" i="13"/>
  <c r="FA48" i="13"/>
  <c r="FB48" i="13"/>
  <c r="FC48" i="13"/>
  <c r="FD48" i="13"/>
  <c r="FE48" i="13"/>
  <c r="FF48" i="13"/>
  <c r="FG48" i="13"/>
  <c r="FH48" i="13"/>
  <c r="FI48" i="13"/>
  <c r="FJ48" i="13"/>
  <c r="FK48" i="13"/>
  <c r="FL48" i="13"/>
  <c r="FM48" i="13"/>
  <c r="FN48" i="13"/>
  <c r="FO48" i="13"/>
  <c r="FP48" i="13"/>
  <c r="FQ48" i="13"/>
  <c r="FR48" i="13"/>
  <c r="FS48" i="13"/>
  <c r="FT48" i="13"/>
  <c r="FU48" i="13"/>
  <c r="FV48" i="13"/>
  <c r="FW48" i="13"/>
  <c r="FX48" i="13"/>
  <c r="FY48" i="13"/>
  <c r="FZ48" i="13"/>
  <c r="GA48" i="13"/>
  <c r="GB48" i="13"/>
  <c r="GC48" i="13"/>
  <c r="GD48" i="13"/>
  <c r="GE48" i="13"/>
  <c r="GF48" i="13"/>
  <c r="GG48" i="13"/>
  <c r="GH48" i="13"/>
  <c r="GI48" i="13"/>
  <c r="GJ48" i="13"/>
  <c r="GK48" i="13"/>
  <c r="GL48" i="13"/>
  <c r="GM48" i="13"/>
  <c r="GN48" i="13"/>
  <c r="GO48" i="13"/>
  <c r="GP48" i="13"/>
  <c r="GQ48" i="13"/>
  <c r="GR48" i="13"/>
  <c r="GS48" i="13"/>
  <c r="GT48" i="13"/>
  <c r="GU48" i="13"/>
  <c r="GV48" i="13"/>
  <c r="GW48" i="13"/>
  <c r="GX48" i="13"/>
  <c r="GY48" i="13"/>
  <c r="GZ48" i="13"/>
  <c r="HA48" i="13"/>
  <c r="HB48" i="13"/>
  <c r="HC48" i="13"/>
  <c r="HD48" i="13"/>
  <c r="HE48" i="13"/>
  <c r="HF48" i="13"/>
  <c r="HG48" i="13"/>
  <c r="HH48" i="13"/>
  <c r="HI48" i="13"/>
  <c r="HJ48" i="13"/>
  <c r="HK48" i="13"/>
  <c r="HL48" i="13"/>
  <c r="HM48" i="13"/>
  <c r="HN48" i="13"/>
  <c r="HO48" i="13"/>
  <c r="HP48" i="13"/>
  <c r="HQ48" i="13"/>
  <c r="HR48" i="13"/>
  <c r="HS48" i="13"/>
  <c r="HT48" i="13"/>
  <c r="HU48" i="13"/>
  <c r="HV48" i="13"/>
  <c r="HW48" i="13"/>
  <c r="HX48" i="13"/>
  <c r="HY48" i="13"/>
  <c r="HZ48" i="13"/>
  <c r="IA48" i="13"/>
  <c r="IB48" i="13"/>
  <c r="IC48" i="13"/>
  <c r="ID48" i="13"/>
  <c r="IE48" i="13"/>
  <c r="IF48" i="13"/>
  <c r="IG48" i="13"/>
  <c r="IH48" i="13"/>
  <c r="II48" i="13"/>
  <c r="IJ48" i="13"/>
  <c r="IK48" i="13"/>
  <c r="IL48" i="13"/>
  <c r="IM48" i="13"/>
  <c r="IN48" i="13"/>
  <c r="IO48" i="13"/>
  <c r="IP48" i="13"/>
  <c r="IQ48" i="13"/>
  <c r="IR48" i="13"/>
  <c r="IS48" i="13"/>
  <c r="IT48" i="13"/>
  <c r="IU48" i="13"/>
  <c r="IW48" i="13"/>
  <c r="IX48" i="13"/>
  <c r="IY48" i="13"/>
  <c r="IZ48" i="13"/>
  <c r="JA48" i="13"/>
  <c r="JB48" i="13"/>
  <c r="JC48" i="13"/>
  <c r="JD48" i="13"/>
  <c r="JE48" i="13"/>
  <c r="JF48" i="13"/>
  <c r="JG48" i="13"/>
  <c r="JH48" i="13"/>
  <c r="JI48" i="13"/>
  <c r="JJ48" i="13"/>
  <c r="JK48" i="13"/>
  <c r="JL48" i="13"/>
  <c r="JM48" i="13"/>
  <c r="JN48" i="13"/>
  <c r="JO48" i="13"/>
  <c r="JP48" i="13"/>
  <c r="JQ48" i="13"/>
  <c r="JR48" i="13"/>
  <c r="JS48" i="13"/>
  <c r="JT48" i="13"/>
  <c r="JU48" i="13"/>
  <c r="JV48" i="13"/>
  <c r="JW48" i="13"/>
  <c r="JX48" i="13"/>
  <c r="JY48" i="13"/>
  <c r="JZ48" i="13"/>
  <c r="KA48" i="13"/>
  <c r="KB48" i="13"/>
  <c r="KC48" i="13"/>
  <c r="KD48" i="13"/>
  <c r="KE48" i="13"/>
  <c r="KF48" i="13"/>
  <c r="KG48" i="13"/>
  <c r="KH48" i="13"/>
  <c r="KI48" i="13"/>
  <c r="KJ48" i="13"/>
  <c r="KK48" i="13"/>
  <c r="KL48" i="13"/>
  <c r="KM48" i="13"/>
  <c r="KN48" i="13"/>
  <c r="KO48" i="13"/>
  <c r="KP48" i="13"/>
  <c r="KQ48" i="13"/>
  <c r="KR48" i="13"/>
  <c r="KS48" i="13"/>
  <c r="KT48" i="13"/>
  <c r="KU48" i="13"/>
  <c r="KV48" i="13"/>
  <c r="KW48" i="13"/>
  <c r="KX48" i="13"/>
  <c r="KY48" i="13"/>
  <c r="KZ48" i="13"/>
  <c r="LA48" i="13"/>
  <c r="LB48" i="13"/>
  <c r="LC48" i="13"/>
  <c r="LD48" i="13"/>
  <c r="LE48" i="13"/>
  <c r="LF48" i="13"/>
  <c r="LG48" i="13"/>
  <c r="LH48" i="13"/>
  <c r="LI48" i="13"/>
  <c r="LJ48" i="13"/>
  <c r="LK48" i="13"/>
  <c r="LL48" i="13"/>
  <c r="LM48" i="13"/>
  <c r="LN48" i="13"/>
  <c r="LO48" i="13"/>
  <c r="LP48" i="13"/>
  <c r="LQ48" i="13"/>
  <c r="LR48" i="13"/>
  <c r="LS48" i="13"/>
  <c r="LT48" i="13"/>
  <c r="LU48" i="13"/>
  <c r="LV48" i="13"/>
  <c r="LW48" i="13"/>
  <c r="LX48" i="13"/>
  <c r="LY48" i="13"/>
  <c r="LZ48" i="13"/>
  <c r="MA48" i="13"/>
  <c r="MB48" i="13"/>
  <c r="MC48" i="13"/>
  <c r="MD48" i="13"/>
  <c r="MF48" i="13"/>
  <c r="MG48" i="13"/>
  <c r="MH48" i="13"/>
  <c r="MI48" i="13"/>
  <c r="MJ48" i="13"/>
  <c r="MK48" i="13"/>
  <c r="ML48" i="13"/>
  <c r="MM48" i="13"/>
  <c r="MN48" i="13"/>
  <c r="MO48" i="13"/>
  <c r="MP48" i="13"/>
  <c r="MQ48" i="13"/>
  <c r="MR48" i="13"/>
  <c r="MS48" i="13"/>
  <c r="MT48" i="13"/>
  <c r="MU48" i="13"/>
  <c r="MV48" i="13"/>
  <c r="MW48" i="13"/>
  <c r="MX48" i="13"/>
  <c r="MY48" i="13"/>
  <c r="MZ48" i="13"/>
  <c r="NA48" i="13"/>
  <c r="NB48" i="13"/>
  <c r="NC48" i="13"/>
  <c r="ND44" i="13"/>
  <c r="ND52" i="13"/>
  <c r="ND60" i="13"/>
  <c r="ND45" i="13"/>
  <c r="ND53" i="13"/>
  <c r="ND61" i="13"/>
  <c r="ND47" i="13"/>
  <c r="ND63" i="13"/>
  <c r="ND50" i="13"/>
  <c r="ND58" i="13"/>
  <c r="ND66" i="13"/>
  <c r="ND51" i="13"/>
  <c r="ND67" i="13"/>
  <c r="N15" i="13"/>
  <c r="BJ15" i="13"/>
  <c r="AU15" i="13"/>
  <c r="AF15" i="13"/>
  <c r="AK15" i="13"/>
  <c r="BG15" i="13"/>
  <c r="AD15" i="13"/>
  <c r="BF15" i="13"/>
  <c r="T15" i="13"/>
  <c r="BC15" i="13"/>
  <c r="AP15" i="13"/>
  <c r="Z15" i="13"/>
  <c r="C15" i="13"/>
  <c r="AM15" i="13"/>
  <c r="BA15" i="13"/>
  <c r="AV15" i="13"/>
  <c r="V15" i="13"/>
  <c r="AR15" i="13"/>
  <c r="P15" i="13"/>
  <c r="AE15" i="13"/>
  <c r="BP15" i="13"/>
  <c r="S15" i="13"/>
  <c r="BE15" i="13"/>
  <c r="AX15" i="13"/>
  <c r="AQ15" i="13"/>
  <c r="U15" i="13"/>
  <c r="F15" i="13"/>
  <c r="D15" i="13"/>
  <c r="AN15" i="13"/>
  <c r="BM15" i="13"/>
  <c r="BD15" i="13"/>
  <c r="AC15" i="13"/>
  <c r="AZ15" i="13"/>
  <c r="R15" i="13"/>
  <c r="AT15" i="13"/>
  <c r="BL15" i="13"/>
  <c r="AS15" i="13"/>
  <c r="AY15" i="13"/>
  <c r="AO15" i="13"/>
  <c r="Y15" i="13"/>
  <c r="BQ15" i="13"/>
  <c r="E15" i="13"/>
  <c r="BO15" i="13"/>
  <c r="X15" i="13"/>
  <c r="BI15" i="13"/>
  <c r="AA15" i="13"/>
  <c r="G15" i="13"/>
  <c r="I15" i="13"/>
  <c r="BH15" i="13"/>
  <c r="AB15" i="13"/>
  <c r="H15" i="13"/>
  <c r="O15" i="13"/>
  <c r="M15" i="13"/>
  <c r="K15" i="13"/>
  <c r="AL15" i="13"/>
  <c r="AI15" i="13"/>
  <c r="J15" i="13"/>
  <c r="L15" i="13"/>
  <c r="AG15" i="13"/>
  <c r="BN15" i="13"/>
  <c r="W15" i="13"/>
  <c r="Q15" i="13"/>
  <c r="AH15" i="13"/>
  <c r="AJ15" i="13"/>
  <c r="BK15" i="13"/>
  <c r="AW15" i="13"/>
  <c r="BB15" i="13"/>
  <c r="BR15" i="13"/>
  <c r="BS15" i="13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HD15" i="13"/>
  <c r="HE15" i="13"/>
  <c r="HF15" i="13"/>
  <c r="HG15" i="13"/>
  <c r="HH15" i="13"/>
  <c r="HI15" i="13"/>
  <c r="HJ15" i="13"/>
  <c r="HK15" i="13"/>
  <c r="HL15" i="13"/>
  <c r="HM15" i="13"/>
  <c r="HN15" i="13"/>
  <c r="HO15" i="13"/>
  <c r="HP15" i="13"/>
  <c r="HQ15" i="13"/>
  <c r="HR15" i="13"/>
  <c r="HS15" i="13"/>
  <c r="HT15" i="13"/>
  <c r="HU15" i="13"/>
  <c r="HV15" i="13"/>
  <c r="HW15" i="13"/>
  <c r="HX15" i="13"/>
  <c r="HY15" i="13"/>
  <c r="HZ15" i="13"/>
  <c r="IA15" i="13"/>
  <c r="IB15" i="13"/>
  <c r="IC15" i="13"/>
  <c r="ID15" i="13"/>
  <c r="IE15" i="13"/>
  <c r="IF15" i="13"/>
  <c r="IG15" i="13"/>
  <c r="IH15" i="13"/>
  <c r="II15" i="13"/>
  <c r="IJ15" i="13"/>
  <c r="IK15" i="13"/>
  <c r="IL15" i="13"/>
  <c r="IM15" i="13"/>
  <c r="IN15" i="13"/>
  <c r="IO15" i="13"/>
  <c r="IP15" i="13"/>
  <c r="IQ15" i="13"/>
  <c r="IR15" i="13"/>
  <c r="IS15" i="13"/>
  <c r="IT15" i="13"/>
  <c r="IU15" i="13"/>
  <c r="IW15" i="13"/>
  <c r="IX15" i="13"/>
  <c r="IY15" i="13"/>
  <c r="IZ15" i="13"/>
  <c r="JA15" i="13"/>
  <c r="JB15" i="13"/>
  <c r="JC15" i="13"/>
  <c r="JD15" i="13"/>
  <c r="JE15" i="13"/>
  <c r="JF15" i="13"/>
  <c r="JG15" i="13"/>
  <c r="JH15" i="13"/>
  <c r="JI15" i="13"/>
  <c r="JJ15" i="13"/>
  <c r="JK15" i="13"/>
  <c r="JL15" i="13"/>
  <c r="JM15" i="13"/>
  <c r="JN15" i="13"/>
  <c r="JO15" i="13"/>
  <c r="JP15" i="13"/>
  <c r="JQ15" i="13"/>
  <c r="JR15" i="13"/>
  <c r="JS15" i="13"/>
  <c r="JT15" i="13"/>
  <c r="JU15" i="13"/>
  <c r="JV15" i="13"/>
  <c r="JW15" i="13"/>
  <c r="JX15" i="13"/>
  <c r="JY15" i="13"/>
  <c r="JZ15" i="13"/>
  <c r="KA15" i="13"/>
  <c r="KB15" i="13"/>
  <c r="KC15" i="13"/>
  <c r="KD15" i="13"/>
  <c r="KE15" i="13"/>
  <c r="KF15" i="13"/>
  <c r="KG15" i="13"/>
  <c r="KH15" i="13"/>
  <c r="KI15" i="13"/>
  <c r="KJ15" i="13"/>
  <c r="KK15" i="13"/>
  <c r="KL15" i="13"/>
  <c r="KM15" i="13"/>
  <c r="KN15" i="13"/>
  <c r="KO15" i="13"/>
  <c r="KP15" i="13"/>
  <c r="KQ15" i="13"/>
  <c r="KR15" i="13"/>
  <c r="KS15" i="13"/>
  <c r="KT15" i="13"/>
  <c r="KU15" i="13"/>
  <c r="KV15" i="13"/>
  <c r="KW15" i="13"/>
  <c r="KX15" i="13"/>
  <c r="KY15" i="13"/>
  <c r="KZ15" i="13"/>
  <c r="LA15" i="13"/>
  <c r="LB15" i="13"/>
  <c r="LC15" i="13"/>
  <c r="LD15" i="13"/>
  <c r="LE15" i="13"/>
  <c r="LF15" i="13"/>
  <c r="LG15" i="13"/>
  <c r="LH15" i="13"/>
  <c r="LI15" i="13"/>
  <c r="LJ15" i="13"/>
  <c r="LK15" i="13"/>
  <c r="LL15" i="13"/>
  <c r="LM15" i="13"/>
  <c r="LN15" i="13"/>
  <c r="LO15" i="13"/>
  <c r="LP15" i="13"/>
  <c r="LQ15" i="13"/>
  <c r="LR15" i="13"/>
  <c r="LS15" i="13"/>
  <c r="LT15" i="13"/>
  <c r="LU15" i="13"/>
  <c r="LV15" i="13"/>
  <c r="LW15" i="13"/>
  <c r="LX15" i="13"/>
  <c r="LY15" i="13"/>
  <c r="LZ15" i="13"/>
  <c r="MA15" i="13"/>
  <c r="MB15" i="13"/>
  <c r="MC15" i="13"/>
  <c r="MD15" i="13"/>
  <c r="ME15" i="13"/>
  <c r="MF15" i="13"/>
  <c r="MG15" i="13"/>
  <c r="MH15" i="13"/>
  <c r="MI15" i="13"/>
  <c r="MJ15" i="13"/>
  <c r="MK15" i="13"/>
  <c r="ML15" i="13"/>
  <c r="MM15" i="13"/>
  <c r="MN15" i="13"/>
  <c r="MO15" i="13"/>
  <c r="MP15" i="13"/>
  <c r="MQ15" i="13"/>
  <c r="MR15" i="13"/>
  <c r="MS15" i="13"/>
  <c r="MT15" i="13"/>
  <c r="MU15" i="13"/>
  <c r="MV15" i="13"/>
  <c r="MW15" i="13"/>
  <c r="MX15" i="13"/>
  <c r="MY15" i="13"/>
  <c r="MZ15" i="13"/>
  <c r="NA15" i="13"/>
  <c r="NB15" i="13"/>
  <c r="NC15" i="13"/>
  <c r="C25" i="13"/>
  <c r="G25" i="13"/>
  <c r="D25" i="13"/>
  <c r="H25" i="13"/>
  <c r="E25" i="13"/>
  <c r="F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BT25" i="13"/>
  <c r="BU25" i="13"/>
  <c r="BV25" i="13"/>
  <c r="BW25" i="13"/>
  <c r="BX25" i="13"/>
  <c r="BY25" i="13"/>
  <c r="BZ25" i="13"/>
  <c r="CA25" i="13"/>
  <c r="CB25" i="13"/>
  <c r="CC25" i="13"/>
  <c r="CD25" i="13"/>
  <c r="CE25" i="13"/>
  <c r="CF25" i="13"/>
  <c r="CG25" i="13"/>
  <c r="CH25" i="13"/>
  <c r="CI25" i="13"/>
  <c r="CJ25" i="13"/>
  <c r="CK25" i="13"/>
  <c r="CL25" i="13"/>
  <c r="CM25" i="13"/>
  <c r="CN25" i="13"/>
  <c r="CO25" i="13"/>
  <c r="CP25" i="13"/>
  <c r="CQ25" i="13"/>
  <c r="CR25" i="13"/>
  <c r="CS25" i="13"/>
  <c r="CT25" i="13"/>
  <c r="CU25" i="13"/>
  <c r="CV25" i="13"/>
  <c r="CW25" i="13"/>
  <c r="CX25" i="13"/>
  <c r="CY25" i="13"/>
  <c r="CZ25" i="13"/>
  <c r="DA25" i="13"/>
  <c r="DB25" i="13"/>
  <c r="DC25" i="13"/>
  <c r="DD25" i="13"/>
  <c r="DE25" i="13"/>
  <c r="DF25" i="13"/>
  <c r="DG25" i="13"/>
  <c r="DH25" i="13"/>
  <c r="DI25" i="13"/>
  <c r="DJ25" i="13"/>
  <c r="DK25" i="13"/>
  <c r="DL25" i="13"/>
  <c r="DM25" i="13"/>
  <c r="DN25" i="13"/>
  <c r="DO25" i="13"/>
  <c r="DP25" i="13"/>
  <c r="DQ25" i="13"/>
  <c r="DR25" i="13"/>
  <c r="DS25" i="13"/>
  <c r="DT25" i="13"/>
  <c r="DU25" i="13"/>
  <c r="DV25" i="13"/>
  <c r="DW25" i="13"/>
  <c r="DX25" i="13"/>
  <c r="DY25" i="13"/>
  <c r="DZ25" i="13"/>
  <c r="EA25" i="13"/>
  <c r="EB25" i="13"/>
  <c r="EC25" i="13"/>
  <c r="ED25" i="13"/>
  <c r="EE25" i="13"/>
  <c r="EF25" i="13"/>
  <c r="EG25" i="13"/>
  <c r="EH25" i="13"/>
  <c r="EI25" i="13"/>
  <c r="EJ25" i="13"/>
  <c r="EK25" i="13"/>
  <c r="EL25" i="13"/>
  <c r="EM25" i="13"/>
  <c r="EN25" i="13"/>
  <c r="EO25" i="13"/>
  <c r="EP25" i="13"/>
  <c r="EQ25" i="13"/>
  <c r="ER25" i="13"/>
  <c r="ES25" i="13"/>
  <c r="ET25" i="13"/>
  <c r="EU25" i="13"/>
  <c r="EV25" i="13"/>
  <c r="EW25" i="13"/>
  <c r="EX25" i="13"/>
  <c r="EY25" i="13"/>
  <c r="EZ25" i="13"/>
  <c r="FA25" i="13"/>
  <c r="FB25" i="13"/>
  <c r="FC25" i="13"/>
  <c r="FD25" i="13"/>
  <c r="FE25" i="13"/>
  <c r="FF25" i="13"/>
  <c r="FG25" i="13"/>
  <c r="FH25" i="13"/>
  <c r="FI25" i="13"/>
  <c r="FJ25" i="13"/>
  <c r="FK25" i="13"/>
  <c r="FL25" i="13"/>
  <c r="FM25" i="13"/>
  <c r="FN25" i="13"/>
  <c r="FO25" i="13"/>
  <c r="FP25" i="13"/>
  <c r="FQ25" i="13"/>
  <c r="FR25" i="13"/>
  <c r="FS25" i="13"/>
  <c r="FT25" i="13"/>
  <c r="FU25" i="13"/>
  <c r="FV25" i="13"/>
  <c r="FW25" i="13"/>
  <c r="FX25" i="13"/>
  <c r="FY25" i="13"/>
  <c r="FZ25" i="13"/>
  <c r="GA25" i="13"/>
  <c r="GB25" i="13"/>
  <c r="GC25" i="13"/>
  <c r="GD25" i="13"/>
  <c r="GE25" i="13"/>
  <c r="GF25" i="13"/>
  <c r="GG25" i="13"/>
  <c r="GH25" i="13"/>
  <c r="GI25" i="13"/>
  <c r="GJ25" i="13"/>
  <c r="GK25" i="13"/>
  <c r="GL25" i="13"/>
  <c r="GM25" i="13"/>
  <c r="GN25" i="13"/>
  <c r="GO25" i="13"/>
  <c r="GP25" i="13"/>
  <c r="GQ25" i="13"/>
  <c r="GR25" i="13"/>
  <c r="GS25" i="13"/>
  <c r="GT25" i="13"/>
  <c r="GU25" i="13"/>
  <c r="GV25" i="13"/>
  <c r="GW25" i="13"/>
  <c r="GX25" i="13"/>
  <c r="GY25" i="13"/>
  <c r="GZ25" i="13"/>
  <c r="HA25" i="13"/>
  <c r="HB25" i="13"/>
  <c r="HC25" i="13"/>
  <c r="HD25" i="13"/>
  <c r="HE25" i="13"/>
  <c r="HF25" i="13"/>
  <c r="HG25" i="13"/>
  <c r="HH25" i="13"/>
  <c r="HI25" i="13"/>
  <c r="HJ25" i="13"/>
  <c r="HK25" i="13"/>
  <c r="HL25" i="13"/>
  <c r="HM25" i="13"/>
  <c r="HN25" i="13"/>
  <c r="HO25" i="13"/>
  <c r="HP25" i="13"/>
  <c r="HQ25" i="13"/>
  <c r="HR25" i="13"/>
  <c r="HS25" i="13"/>
  <c r="HT25" i="13"/>
  <c r="HU25" i="13"/>
  <c r="HV25" i="13"/>
  <c r="HW25" i="13"/>
  <c r="HX25" i="13"/>
  <c r="HY25" i="13"/>
  <c r="HZ25" i="13"/>
  <c r="IA25" i="13"/>
  <c r="IB25" i="13"/>
  <c r="IC25" i="13"/>
  <c r="ID25" i="13"/>
  <c r="IE25" i="13"/>
  <c r="IF25" i="13"/>
  <c r="IG25" i="13"/>
  <c r="IH25" i="13"/>
  <c r="II25" i="13"/>
  <c r="IJ25" i="13"/>
  <c r="IK25" i="13"/>
  <c r="IL25" i="13"/>
  <c r="IM25" i="13"/>
  <c r="IN25" i="13"/>
  <c r="IO25" i="13"/>
  <c r="IP25" i="13"/>
  <c r="IQ25" i="13"/>
  <c r="IR25" i="13"/>
  <c r="IS25" i="13"/>
  <c r="IT25" i="13"/>
  <c r="IU25" i="13"/>
  <c r="IW25" i="13"/>
  <c r="IX25" i="13"/>
  <c r="IY25" i="13"/>
  <c r="IZ25" i="13"/>
  <c r="JA25" i="13"/>
  <c r="JB25" i="13"/>
  <c r="JC25" i="13"/>
  <c r="JD25" i="13"/>
  <c r="JE25" i="13"/>
  <c r="JF25" i="13"/>
  <c r="JG25" i="13"/>
  <c r="JH25" i="13"/>
  <c r="JI25" i="13"/>
  <c r="JJ25" i="13"/>
  <c r="JK25" i="13"/>
  <c r="JL25" i="13"/>
  <c r="JM25" i="13"/>
  <c r="JN25" i="13"/>
  <c r="JO25" i="13"/>
  <c r="JP25" i="13"/>
  <c r="JQ25" i="13"/>
  <c r="JR25" i="13"/>
  <c r="JS25" i="13"/>
  <c r="JT25" i="13"/>
  <c r="JU25" i="13"/>
  <c r="JV25" i="13"/>
  <c r="JW25" i="13"/>
  <c r="JX25" i="13"/>
  <c r="JY25" i="13"/>
  <c r="JZ25" i="13"/>
  <c r="KA25" i="13"/>
  <c r="KB25" i="13"/>
  <c r="KC25" i="13"/>
  <c r="KD25" i="13"/>
  <c r="KE25" i="13"/>
  <c r="KF25" i="13"/>
  <c r="KG25" i="13"/>
  <c r="KH25" i="13"/>
  <c r="KI25" i="13"/>
  <c r="KJ25" i="13"/>
  <c r="KK25" i="13"/>
  <c r="KL25" i="13"/>
  <c r="KM25" i="13"/>
  <c r="KN25" i="13"/>
  <c r="KO25" i="13"/>
  <c r="KP25" i="13"/>
  <c r="KQ25" i="13"/>
  <c r="KR25" i="13"/>
  <c r="KS25" i="13"/>
  <c r="KT25" i="13"/>
  <c r="KU25" i="13"/>
  <c r="KV25" i="13"/>
  <c r="KW25" i="13"/>
  <c r="KX25" i="13"/>
  <c r="KY25" i="13"/>
  <c r="KZ25" i="13"/>
  <c r="LA25" i="13"/>
  <c r="LB25" i="13"/>
  <c r="LC25" i="13"/>
  <c r="LD25" i="13"/>
  <c r="LE25" i="13"/>
  <c r="LF25" i="13"/>
  <c r="LG25" i="13"/>
  <c r="LH25" i="13"/>
  <c r="LI25" i="13"/>
  <c r="LJ25" i="13"/>
  <c r="LK25" i="13"/>
  <c r="LL25" i="13"/>
  <c r="LM25" i="13"/>
  <c r="LN25" i="13"/>
  <c r="LO25" i="13"/>
  <c r="LP25" i="13"/>
  <c r="LQ25" i="13"/>
  <c r="LR25" i="13"/>
  <c r="LS25" i="13"/>
  <c r="LT25" i="13"/>
  <c r="LU25" i="13"/>
  <c r="LV25" i="13"/>
  <c r="LW25" i="13"/>
  <c r="LX25" i="13"/>
  <c r="LY25" i="13"/>
  <c r="LZ25" i="13"/>
  <c r="MA25" i="13"/>
  <c r="MB25" i="13"/>
  <c r="MC25" i="13"/>
  <c r="MD25" i="13"/>
  <c r="ME25" i="13"/>
  <c r="MF25" i="13"/>
  <c r="MG25" i="13"/>
  <c r="MH25" i="13"/>
  <c r="MI25" i="13"/>
  <c r="MJ25" i="13"/>
  <c r="MK25" i="13"/>
  <c r="ML25" i="13"/>
  <c r="MM25" i="13"/>
  <c r="MN25" i="13"/>
  <c r="MO25" i="13"/>
  <c r="MP25" i="13"/>
  <c r="MQ25" i="13"/>
  <c r="MR25" i="13"/>
  <c r="MS25" i="13"/>
  <c r="MT25" i="13"/>
  <c r="MU25" i="13"/>
  <c r="MV25" i="13"/>
  <c r="MW25" i="13"/>
  <c r="MX25" i="13"/>
  <c r="MY25" i="13"/>
  <c r="MZ25" i="13"/>
  <c r="NA25" i="13"/>
  <c r="NB25" i="13"/>
  <c r="NC25" i="13"/>
  <c r="I40" i="13"/>
  <c r="N40" i="13"/>
  <c r="H40" i="13"/>
  <c r="F40" i="13"/>
  <c r="O40" i="13"/>
  <c r="C40" i="13"/>
  <c r="G40" i="13"/>
  <c r="K40" i="13"/>
  <c r="E40" i="13"/>
  <c r="L40" i="13"/>
  <c r="D40" i="13"/>
  <c r="J40" i="13"/>
  <c r="M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S40" i="13"/>
  <c r="BT40" i="13"/>
  <c r="BU40" i="13"/>
  <c r="BV40" i="13"/>
  <c r="BW40" i="13"/>
  <c r="BX40" i="13"/>
  <c r="BY40" i="13"/>
  <c r="BZ40" i="13"/>
  <c r="CA40" i="13"/>
  <c r="CB40" i="13"/>
  <c r="CC40" i="13"/>
  <c r="CD40" i="13"/>
  <c r="CE40" i="13"/>
  <c r="CF40" i="13"/>
  <c r="CG40" i="13"/>
  <c r="CH40" i="13"/>
  <c r="CI40" i="13"/>
  <c r="CJ40" i="13"/>
  <c r="CK40" i="13"/>
  <c r="CL40" i="13"/>
  <c r="CM40" i="13"/>
  <c r="CN40" i="13"/>
  <c r="CO40" i="13"/>
  <c r="CP40" i="13"/>
  <c r="CQ40" i="13"/>
  <c r="CR40" i="13"/>
  <c r="CS40" i="13"/>
  <c r="CT40" i="13"/>
  <c r="CU40" i="13"/>
  <c r="CV40" i="13"/>
  <c r="CW40" i="13"/>
  <c r="CX40" i="13"/>
  <c r="CY40" i="13"/>
  <c r="CZ40" i="13"/>
  <c r="DA40" i="13"/>
  <c r="DB40" i="13"/>
  <c r="DC40" i="13"/>
  <c r="DD40" i="13"/>
  <c r="DE40" i="13"/>
  <c r="DF40" i="13"/>
  <c r="DG40" i="13"/>
  <c r="DH40" i="13"/>
  <c r="DI40" i="13"/>
  <c r="DJ40" i="13"/>
  <c r="DK40" i="13"/>
  <c r="DL40" i="13"/>
  <c r="DM40" i="13"/>
  <c r="DN40" i="13"/>
  <c r="DO40" i="13"/>
  <c r="DP40" i="13"/>
  <c r="DQ40" i="13"/>
  <c r="DR40" i="13"/>
  <c r="DS40" i="13"/>
  <c r="DT40" i="13"/>
  <c r="DU40" i="13"/>
  <c r="DV40" i="13"/>
  <c r="DW40" i="13"/>
  <c r="DX40" i="13"/>
  <c r="DY40" i="13"/>
  <c r="DZ40" i="13"/>
  <c r="EA40" i="13"/>
  <c r="EB40" i="13"/>
  <c r="EC40" i="13"/>
  <c r="ED40" i="13"/>
  <c r="EE40" i="13"/>
  <c r="EF40" i="13"/>
  <c r="EG40" i="13"/>
  <c r="EH40" i="13"/>
  <c r="EI40" i="13"/>
  <c r="EJ40" i="13"/>
  <c r="EK40" i="13"/>
  <c r="EL40" i="13"/>
  <c r="EM40" i="13"/>
  <c r="EN40" i="13"/>
  <c r="EO40" i="13"/>
  <c r="EP40" i="13"/>
  <c r="EQ40" i="13"/>
  <c r="ER40" i="13"/>
  <c r="ES40" i="13"/>
  <c r="ET40" i="13"/>
  <c r="EU40" i="13"/>
  <c r="EV40" i="13"/>
  <c r="EW40" i="13"/>
  <c r="EX40" i="13"/>
  <c r="EY40" i="13"/>
  <c r="EZ40" i="13"/>
  <c r="FA40" i="13"/>
  <c r="FB40" i="13"/>
  <c r="FC40" i="13"/>
  <c r="FD40" i="13"/>
  <c r="FE40" i="13"/>
  <c r="FF40" i="13"/>
  <c r="FG40" i="13"/>
  <c r="FH40" i="13"/>
  <c r="FI40" i="13"/>
  <c r="FJ40" i="13"/>
  <c r="FK40" i="13"/>
  <c r="FL40" i="13"/>
  <c r="FM40" i="13"/>
  <c r="FN40" i="13"/>
  <c r="FO40" i="13"/>
  <c r="FP40" i="13"/>
  <c r="FQ40" i="13"/>
  <c r="FR40" i="13"/>
  <c r="FS40" i="13"/>
  <c r="FT40" i="13"/>
  <c r="FU40" i="13"/>
  <c r="FV40" i="13"/>
  <c r="FW40" i="13"/>
  <c r="FX40" i="13"/>
  <c r="FY40" i="13"/>
  <c r="FZ40" i="13"/>
  <c r="GA40" i="13"/>
  <c r="GB40" i="13"/>
  <c r="GC40" i="13"/>
  <c r="GD40" i="13"/>
  <c r="GE40" i="13"/>
  <c r="GF40" i="13"/>
  <c r="GG40" i="13"/>
  <c r="GH40" i="13"/>
  <c r="GI40" i="13"/>
  <c r="GJ40" i="13"/>
  <c r="GK40" i="13"/>
  <c r="GL40" i="13"/>
  <c r="GM40" i="13"/>
  <c r="GN40" i="13"/>
  <c r="GO40" i="13"/>
  <c r="GP40" i="13"/>
  <c r="GQ40" i="13"/>
  <c r="GR40" i="13"/>
  <c r="GS40" i="13"/>
  <c r="GT40" i="13"/>
  <c r="GU40" i="13"/>
  <c r="GV40" i="13"/>
  <c r="GW40" i="13"/>
  <c r="GX40" i="13"/>
  <c r="GY40" i="13"/>
  <c r="GZ40" i="13"/>
  <c r="HA40" i="13"/>
  <c r="HB40" i="13"/>
  <c r="HC40" i="13"/>
  <c r="HD40" i="13"/>
  <c r="HE40" i="13"/>
  <c r="HF40" i="13"/>
  <c r="HG40" i="13"/>
  <c r="HH40" i="13"/>
  <c r="HI40" i="13"/>
  <c r="HJ40" i="13"/>
  <c r="HK40" i="13"/>
  <c r="HL40" i="13"/>
  <c r="HM40" i="13"/>
  <c r="HN40" i="13"/>
  <c r="HO40" i="13"/>
  <c r="HP40" i="13"/>
  <c r="HQ40" i="13"/>
  <c r="HR40" i="13"/>
  <c r="HS40" i="13"/>
  <c r="HT40" i="13"/>
  <c r="HU40" i="13"/>
  <c r="HV40" i="13"/>
  <c r="HW40" i="13"/>
  <c r="HX40" i="13"/>
  <c r="HY40" i="13"/>
  <c r="HZ40" i="13"/>
  <c r="IA40" i="13"/>
  <c r="IB40" i="13"/>
  <c r="IC40" i="13"/>
  <c r="ID40" i="13"/>
  <c r="IE40" i="13"/>
  <c r="IF40" i="13"/>
  <c r="IG40" i="13"/>
  <c r="IH40" i="13"/>
  <c r="II40" i="13"/>
  <c r="IJ40" i="13"/>
  <c r="IK40" i="13"/>
  <c r="IL40" i="13"/>
  <c r="IM40" i="13"/>
  <c r="IN40" i="13"/>
  <c r="IO40" i="13"/>
  <c r="IP40" i="13"/>
  <c r="IQ40" i="13"/>
  <c r="IR40" i="13"/>
  <c r="IS40" i="13"/>
  <c r="IT40" i="13"/>
  <c r="IU40" i="13"/>
  <c r="IW40" i="13"/>
  <c r="IX40" i="13"/>
  <c r="IY40" i="13"/>
  <c r="IZ40" i="13"/>
  <c r="JA40" i="13"/>
  <c r="JB40" i="13"/>
  <c r="JC40" i="13"/>
  <c r="JD40" i="13"/>
  <c r="JE40" i="13"/>
  <c r="JF40" i="13"/>
  <c r="JG40" i="13"/>
  <c r="JH40" i="13"/>
  <c r="JI40" i="13"/>
  <c r="JJ40" i="13"/>
  <c r="JK40" i="13"/>
  <c r="JL40" i="13"/>
  <c r="JM40" i="13"/>
  <c r="JN40" i="13"/>
  <c r="JO40" i="13"/>
  <c r="JP40" i="13"/>
  <c r="JQ40" i="13"/>
  <c r="JR40" i="13"/>
  <c r="JS40" i="13"/>
  <c r="JT40" i="13"/>
  <c r="JU40" i="13"/>
  <c r="JV40" i="13"/>
  <c r="JW40" i="13"/>
  <c r="JX40" i="13"/>
  <c r="JY40" i="13"/>
  <c r="JZ40" i="13"/>
  <c r="KA40" i="13"/>
  <c r="KB40" i="13"/>
  <c r="KC40" i="13"/>
  <c r="KD40" i="13"/>
  <c r="KE40" i="13"/>
  <c r="KF40" i="13"/>
  <c r="KG40" i="13"/>
  <c r="KH40" i="13"/>
  <c r="KI40" i="13"/>
  <c r="KJ40" i="13"/>
  <c r="KK40" i="13"/>
  <c r="KL40" i="13"/>
  <c r="KM40" i="13"/>
  <c r="KN40" i="13"/>
  <c r="KO40" i="13"/>
  <c r="KP40" i="13"/>
  <c r="KQ40" i="13"/>
  <c r="KR40" i="13"/>
  <c r="KS40" i="13"/>
  <c r="KT40" i="13"/>
  <c r="KU40" i="13"/>
  <c r="KV40" i="13"/>
  <c r="KW40" i="13"/>
  <c r="KX40" i="13"/>
  <c r="KY40" i="13"/>
  <c r="KZ40" i="13"/>
  <c r="LA40" i="13"/>
  <c r="LB40" i="13"/>
  <c r="LC40" i="13"/>
  <c r="LD40" i="13"/>
  <c r="LE40" i="13"/>
  <c r="LF40" i="13"/>
  <c r="LG40" i="13"/>
  <c r="LH40" i="13"/>
  <c r="LI40" i="13"/>
  <c r="LJ40" i="13"/>
  <c r="LK40" i="13"/>
  <c r="LL40" i="13"/>
  <c r="LM40" i="13"/>
  <c r="LN40" i="13"/>
  <c r="LO40" i="13"/>
  <c r="LP40" i="13"/>
  <c r="LQ40" i="13"/>
  <c r="LR40" i="13"/>
  <c r="LS40" i="13"/>
  <c r="LT40" i="13"/>
  <c r="LU40" i="13"/>
  <c r="LV40" i="13"/>
  <c r="LW40" i="13"/>
  <c r="LX40" i="13"/>
  <c r="LY40" i="13"/>
  <c r="LZ40" i="13"/>
  <c r="MA40" i="13"/>
  <c r="MB40" i="13"/>
  <c r="MC40" i="13"/>
  <c r="MD40" i="13"/>
  <c r="ME40" i="13"/>
  <c r="MF40" i="13"/>
  <c r="MG40" i="13"/>
  <c r="MH40" i="13"/>
  <c r="MI40" i="13"/>
  <c r="MJ40" i="13"/>
  <c r="MK40" i="13"/>
  <c r="ML40" i="13"/>
  <c r="MM40" i="13"/>
  <c r="MN40" i="13"/>
  <c r="MO40" i="13"/>
  <c r="MP40" i="13"/>
  <c r="MQ40" i="13"/>
  <c r="MR40" i="13"/>
  <c r="MS40" i="13"/>
  <c r="MT40" i="13"/>
  <c r="MU40" i="13"/>
  <c r="MV40" i="13"/>
  <c r="MW40" i="13"/>
  <c r="MX40" i="13"/>
  <c r="MY40" i="13"/>
  <c r="MZ40" i="13"/>
  <c r="NA40" i="13"/>
  <c r="NB40" i="13"/>
  <c r="NC40" i="13"/>
  <c r="AZ16" i="13"/>
  <c r="AG16" i="13"/>
  <c r="S16" i="13"/>
  <c r="BL16" i="13"/>
  <c r="C16" i="13"/>
  <c r="BJ16" i="13"/>
  <c r="AW16" i="13"/>
  <c r="BQ16" i="13"/>
  <c r="AU16" i="13"/>
  <c r="AE16" i="13"/>
  <c r="I16" i="13"/>
  <c r="BC16" i="13"/>
  <c r="J16" i="13"/>
  <c r="Q16" i="13"/>
  <c r="BO16" i="13"/>
  <c r="AS16" i="13"/>
  <c r="D16" i="13"/>
  <c r="AP16" i="13"/>
  <c r="F16" i="13"/>
  <c r="T16" i="13"/>
  <c r="AA16" i="13"/>
  <c r="AQ16" i="13"/>
  <c r="AV16" i="13"/>
  <c r="BH16" i="13"/>
  <c r="AL16" i="13"/>
  <c r="BB16" i="13"/>
  <c r="AK16" i="13"/>
  <c r="M16" i="13"/>
  <c r="R16" i="13"/>
  <c r="AD16" i="13"/>
  <c r="BG16" i="13"/>
  <c r="BK16" i="13"/>
  <c r="BF16" i="13"/>
  <c r="H16" i="13"/>
  <c r="BN16" i="13"/>
  <c r="K16" i="13"/>
  <c r="Y16" i="13"/>
  <c r="AH16" i="13"/>
  <c r="AF16" i="13"/>
  <c r="BA16" i="13"/>
  <c r="Z16" i="13"/>
  <c r="P16" i="13"/>
  <c r="BM16" i="13"/>
  <c r="X16" i="13"/>
  <c r="V16" i="13"/>
  <c r="BP16" i="13"/>
  <c r="BE16" i="13"/>
  <c r="AB16" i="13"/>
  <c r="G16" i="13"/>
  <c r="AJ16" i="13"/>
  <c r="AR16" i="13"/>
  <c r="AO16" i="13"/>
  <c r="AX16" i="13"/>
  <c r="N16" i="13"/>
  <c r="AT16" i="13"/>
  <c r="AY16" i="13"/>
  <c r="E16" i="13"/>
  <c r="AN16" i="13"/>
  <c r="W16" i="13"/>
  <c r="BD16" i="13"/>
  <c r="L16" i="13"/>
  <c r="O16" i="13"/>
  <c r="AI16" i="13"/>
  <c r="U16" i="13"/>
  <c r="AM16" i="13"/>
  <c r="AC16" i="13"/>
  <c r="BI16" i="13"/>
  <c r="BR16" i="13"/>
  <c r="BS16" i="13"/>
  <c r="BT16" i="13"/>
  <c r="BU16" i="13"/>
  <c r="BV16" i="13"/>
  <c r="BW16" i="13"/>
  <c r="BX16" i="13"/>
  <c r="BY16" i="13"/>
  <c r="BZ16" i="13"/>
  <c r="CA16" i="13"/>
  <c r="CB16" i="13"/>
  <c r="CC16" i="13"/>
  <c r="CD16" i="13"/>
  <c r="CE16" i="13"/>
  <c r="CF16" i="13"/>
  <c r="CG16" i="13"/>
  <c r="CH16" i="13"/>
  <c r="CI16" i="13"/>
  <c r="CJ16" i="13"/>
  <c r="CK16" i="13"/>
  <c r="CL16" i="13"/>
  <c r="CM16" i="13"/>
  <c r="CN16" i="13"/>
  <c r="CO16" i="13"/>
  <c r="CP16" i="13"/>
  <c r="CQ16" i="13"/>
  <c r="CR16" i="13"/>
  <c r="CS16" i="13"/>
  <c r="CT16" i="13"/>
  <c r="CU16" i="13"/>
  <c r="CV16" i="13"/>
  <c r="CW16" i="13"/>
  <c r="CX16" i="13"/>
  <c r="CY16" i="13"/>
  <c r="CZ16" i="13"/>
  <c r="DA16" i="13"/>
  <c r="DB16" i="13"/>
  <c r="DC16" i="13"/>
  <c r="DD16" i="13"/>
  <c r="DE16" i="13"/>
  <c r="DF16" i="13"/>
  <c r="DG16" i="13"/>
  <c r="DH16" i="13"/>
  <c r="DI16" i="13"/>
  <c r="DJ16" i="13"/>
  <c r="DK16" i="13"/>
  <c r="DL16" i="13"/>
  <c r="DM16" i="13"/>
  <c r="DN16" i="13"/>
  <c r="DO16" i="13"/>
  <c r="DP16" i="13"/>
  <c r="DQ16" i="13"/>
  <c r="DR16" i="13"/>
  <c r="DS16" i="13"/>
  <c r="DT16" i="13"/>
  <c r="DU16" i="13"/>
  <c r="DV16" i="13"/>
  <c r="DW16" i="13"/>
  <c r="DX16" i="13"/>
  <c r="DY16" i="13"/>
  <c r="DZ16" i="13"/>
  <c r="EA16" i="13"/>
  <c r="EB16" i="13"/>
  <c r="EC16" i="13"/>
  <c r="ED16" i="13"/>
  <c r="EE16" i="13"/>
  <c r="EF16" i="13"/>
  <c r="EG16" i="13"/>
  <c r="EH16" i="13"/>
  <c r="EI16" i="13"/>
  <c r="EJ16" i="13"/>
  <c r="EK16" i="13"/>
  <c r="EL16" i="13"/>
  <c r="EM16" i="13"/>
  <c r="EN16" i="13"/>
  <c r="EO16" i="13"/>
  <c r="EP16" i="13"/>
  <c r="EQ16" i="13"/>
  <c r="ER16" i="13"/>
  <c r="ES16" i="13"/>
  <c r="ET16" i="13"/>
  <c r="EU16" i="13"/>
  <c r="EV16" i="13"/>
  <c r="EW16" i="13"/>
  <c r="EX16" i="13"/>
  <c r="EY16" i="13"/>
  <c r="EZ16" i="13"/>
  <c r="FA16" i="13"/>
  <c r="FB16" i="13"/>
  <c r="FC16" i="13"/>
  <c r="FD16" i="13"/>
  <c r="FE16" i="13"/>
  <c r="FF16" i="13"/>
  <c r="FG16" i="13"/>
  <c r="FH16" i="13"/>
  <c r="FI16" i="13"/>
  <c r="FJ16" i="13"/>
  <c r="FK16" i="13"/>
  <c r="FL16" i="13"/>
  <c r="FM16" i="13"/>
  <c r="FN16" i="13"/>
  <c r="FO16" i="13"/>
  <c r="FP16" i="13"/>
  <c r="FQ16" i="13"/>
  <c r="FR16" i="13"/>
  <c r="FS16" i="13"/>
  <c r="FT16" i="13"/>
  <c r="FU16" i="13"/>
  <c r="FV16" i="13"/>
  <c r="FW16" i="13"/>
  <c r="FX16" i="13"/>
  <c r="FY16" i="13"/>
  <c r="FZ16" i="13"/>
  <c r="GA16" i="13"/>
  <c r="GB16" i="13"/>
  <c r="GC16" i="13"/>
  <c r="GD16" i="13"/>
  <c r="GE16" i="13"/>
  <c r="GF16" i="13"/>
  <c r="GG16" i="13"/>
  <c r="GH16" i="13"/>
  <c r="GI16" i="13"/>
  <c r="GJ16" i="13"/>
  <c r="GK16" i="13"/>
  <c r="GL16" i="13"/>
  <c r="GM16" i="13"/>
  <c r="GN16" i="13"/>
  <c r="GO16" i="13"/>
  <c r="GP16" i="13"/>
  <c r="GQ16" i="13"/>
  <c r="GR16" i="13"/>
  <c r="GS16" i="13"/>
  <c r="GT16" i="13"/>
  <c r="GU16" i="13"/>
  <c r="GV16" i="13"/>
  <c r="GW16" i="13"/>
  <c r="GX16" i="13"/>
  <c r="GY16" i="13"/>
  <c r="GZ16" i="13"/>
  <c r="HA16" i="13"/>
  <c r="HB16" i="13"/>
  <c r="HC16" i="13"/>
  <c r="HD16" i="13"/>
  <c r="HE16" i="13"/>
  <c r="HF16" i="13"/>
  <c r="HG16" i="13"/>
  <c r="HH16" i="13"/>
  <c r="HI16" i="13"/>
  <c r="HJ16" i="13"/>
  <c r="HK16" i="13"/>
  <c r="HL16" i="13"/>
  <c r="HM16" i="13"/>
  <c r="HN16" i="13"/>
  <c r="HO16" i="13"/>
  <c r="HP16" i="13"/>
  <c r="HQ16" i="13"/>
  <c r="HR16" i="13"/>
  <c r="HS16" i="13"/>
  <c r="HT16" i="13"/>
  <c r="HU16" i="13"/>
  <c r="HV16" i="13"/>
  <c r="HW16" i="13"/>
  <c r="HX16" i="13"/>
  <c r="HY16" i="13"/>
  <c r="HZ16" i="13"/>
  <c r="IA16" i="13"/>
  <c r="IB16" i="13"/>
  <c r="IC16" i="13"/>
  <c r="ID16" i="13"/>
  <c r="IE16" i="13"/>
  <c r="IF16" i="13"/>
  <c r="IG16" i="13"/>
  <c r="IH16" i="13"/>
  <c r="II16" i="13"/>
  <c r="IJ16" i="13"/>
  <c r="IK16" i="13"/>
  <c r="IL16" i="13"/>
  <c r="IM16" i="13"/>
  <c r="IN16" i="13"/>
  <c r="IO16" i="13"/>
  <c r="IP16" i="13"/>
  <c r="IQ16" i="13"/>
  <c r="IR16" i="13"/>
  <c r="IS16" i="13"/>
  <c r="IT16" i="13"/>
  <c r="IU16" i="13"/>
  <c r="IW16" i="13"/>
  <c r="IX16" i="13"/>
  <c r="IY16" i="13"/>
  <c r="IZ16" i="13"/>
  <c r="JA16" i="13"/>
  <c r="JB16" i="13"/>
  <c r="JC16" i="13"/>
  <c r="JD16" i="13"/>
  <c r="JE16" i="13"/>
  <c r="JF16" i="13"/>
  <c r="JG16" i="13"/>
  <c r="JH16" i="13"/>
  <c r="JI16" i="13"/>
  <c r="JJ16" i="13"/>
  <c r="JK16" i="13"/>
  <c r="JL16" i="13"/>
  <c r="JM16" i="13"/>
  <c r="JN16" i="13"/>
  <c r="JO16" i="13"/>
  <c r="JP16" i="13"/>
  <c r="JQ16" i="13"/>
  <c r="JR16" i="13"/>
  <c r="JS16" i="13"/>
  <c r="JT16" i="13"/>
  <c r="JU16" i="13"/>
  <c r="JV16" i="13"/>
  <c r="JW16" i="13"/>
  <c r="JX16" i="13"/>
  <c r="JY16" i="13"/>
  <c r="JZ16" i="13"/>
  <c r="KA16" i="13"/>
  <c r="KB16" i="13"/>
  <c r="KC16" i="13"/>
  <c r="KD16" i="13"/>
  <c r="KE16" i="13"/>
  <c r="KF16" i="13"/>
  <c r="KG16" i="13"/>
  <c r="KH16" i="13"/>
  <c r="KI16" i="13"/>
  <c r="KJ16" i="13"/>
  <c r="KK16" i="13"/>
  <c r="KL16" i="13"/>
  <c r="KM16" i="13"/>
  <c r="KN16" i="13"/>
  <c r="KO16" i="13"/>
  <c r="KP16" i="13"/>
  <c r="KQ16" i="13"/>
  <c r="KR16" i="13"/>
  <c r="KS16" i="13"/>
  <c r="KT16" i="13"/>
  <c r="KU16" i="13"/>
  <c r="KV16" i="13"/>
  <c r="KW16" i="13"/>
  <c r="KX16" i="13"/>
  <c r="KY16" i="13"/>
  <c r="KZ16" i="13"/>
  <c r="LA16" i="13"/>
  <c r="LB16" i="13"/>
  <c r="LC16" i="13"/>
  <c r="LD16" i="13"/>
  <c r="LE16" i="13"/>
  <c r="LF16" i="13"/>
  <c r="LG16" i="13"/>
  <c r="LH16" i="13"/>
  <c r="LI16" i="13"/>
  <c r="LJ16" i="13"/>
  <c r="LK16" i="13"/>
  <c r="LL16" i="13"/>
  <c r="LM16" i="13"/>
  <c r="LN16" i="13"/>
  <c r="LO16" i="13"/>
  <c r="LP16" i="13"/>
  <c r="LQ16" i="13"/>
  <c r="LR16" i="13"/>
  <c r="LS16" i="13"/>
  <c r="LT16" i="13"/>
  <c r="LU16" i="13"/>
  <c r="LV16" i="13"/>
  <c r="LW16" i="13"/>
  <c r="LX16" i="13"/>
  <c r="LY16" i="13"/>
  <c r="LZ16" i="13"/>
  <c r="MA16" i="13"/>
  <c r="MB16" i="13"/>
  <c r="MC16" i="13"/>
  <c r="MD16" i="13"/>
  <c r="ME16" i="13"/>
  <c r="MF16" i="13"/>
  <c r="MG16" i="13"/>
  <c r="MH16" i="13"/>
  <c r="MI16" i="13"/>
  <c r="MJ16" i="13"/>
  <c r="MK16" i="13"/>
  <c r="ML16" i="13"/>
  <c r="MM16" i="13"/>
  <c r="MN16" i="13"/>
  <c r="MO16" i="13"/>
  <c r="MP16" i="13"/>
  <c r="MQ16" i="13"/>
  <c r="MR16" i="13"/>
  <c r="MS16" i="13"/>
  <c r="MT16" i="13"/>
  <c r="MU16" i="13"/>
  <c r="MV16" i="13"/>
  <c r="MW16" i="13"/>
  <c r="MX16" i="13"/>
  <c r="MY16" i="13"/>
  <c r="MZ16" i="13"/>
  <c r="NA16" i="13"/>
  <c r="NB16" i="13"/>
  <c r="NC16" i="13"/>
  <c r="E27" i="13"/>
  <c r="F27" i="13"/>
  <c r="J27" i="13"/>
  <c r="D27" i="13"/>
  <c r="I27" i="13"/>
  <c r="G27" i="13"/>
  <c r="H27" i="13"/>
  <c r="K27" i="13"/>
  <c r="C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GW27" i="13"/>
  <c r="GX27" i="13"/>
  <c r="GY27" i="13"/>
  <c r="GZ27" i="13"/>
  <c r="HA27" i="13"/>
  <c r="HB27" i="13"/>
  <c r="HC27" i="13"/>
  <c r="HD27" i="13"/>
  <c r="HE27" i="13"/>
  <c r="HF27" i="13"/>
  <c r="HG27" i="13"/>
  <c r="HH27" i="13"/>
  <c r="HI27" i="13"/>
  <c r="HJ27" i="13"/>
  <c r="HK27" i="13"/>
  <c r="HL27" i="13"/>
  <c r="HM27" i="13"/>
  <c r="HN27" i="13"/>
  <c r="HO27" i="13"/>
  <c r="HP27" i="13"/>
  <c r="HQ27" i="13"/>
  <c r="HR27" i="13"/>
  <c r="HS27" i="13"/>
  <c r="HT27" i="13"/>
  <c r="HU27" i="13"/>
  <c r="HV27" i="13"/>
  <c r="HW27" i="13"/>
  <c r="HX27" i="13"/>
  <c r="HY27" i="13"/>
  <c r="HZ27" i="13"/>
  <c r="IA27" i="13"/>
  <c r="IB27" i="13"/>
  <c r="IC27" i="13"/>
  <c r="ID27" i="13"/>
  <c r="IE27" i="13"/>
  <c r="IF27" i="13"/>
  <c r="IG27" i="13"/>
  <c r="IH27" i="13"/>
  <c r="II27" i="13"/>
  <c r="IJ27" i="13"/>
  <c r="IK27" i="13"/>
  <c r="IL27" i="13"/>
  <c r="IM27" i="13"/>
  <c r="IN27" i="13"/>
  <c r="IO27" i="13"/>
  <c r="IP27" i="13"/>
  <c r="IQ27" i="13"/>
  <c r="IR27" i="13"/>
  <c r="IS27" i="13"/>
  <c r="IT27" i="13"/>
  <c r="IU27" i="13"/>
  <c r="IW27" i="13"/>
  <c r="IX27" i="13"/>
  <c r="IY27" i="13"/>
  <c r="IZ27" i="13"/>
  <c r="JA27" i="13"/>
  <c r="JB27" i="13"/>
  <c r="JC27" i="13"/>
  <c r="JD27" i="13"/>
  <c r="JE27" i="13"/>
  <c r="JF27" i="13"/>
  <c r="JG27" i="13"/>
  <c r="JH27" i="13"/>
  <c r="JI27" i="13"/>
  <c r="JJ27" i="13"/>
  <c r="JK27" i="13"/>
  <c r="JL27" i="13"/>
  <c r="JM27" i="13"/>
  <c r="JN27" i="13"/>
  <c r="JO27" i="13"/>
  <c r="JP27" i="13"/>
  <c r="JQ27" i="13"/>
  <c r="JR27" i="13"/>
  <c r="JS27" i="13"/>
  <c r="JT27" i="13"/>
  <c r="JU27" i="13"/>
  <c r="JV27" i="13"/>
  <c r="JW27" i="13"/>
  <c r="JX27" i="13"/>
  <c r="JY27" i="13"/>
  <c r="JZ27" i="13"/>
  <c r="KA27" i="13"/>
  <c r="KB27" i="13"/>
  <c r="KC27" i="13"/>
  <c r="KD27" i="13"/>
  <c r="KE27" i="13"/>
  <c r="KF27" i="13"/>
  <c r="KG27" i="13"/>
  <c r="KH27" i="13"/>
  <c r="KI27" i="13"/>
  <c r="KJ27" i="13"/>
  <c r="KK27" i="13"/>
  <c r="KL27" i="13"/>
  <c r="KM27" i="13"/>
  <c r="KN27" i="13"/>
  <c r="KO27" i="13"/>
  <c r="KP27" i="13"/>
  <c r="KQ27" i="13"/>
  <c r="KR27" i="13"/>
  <c r="KS27" i="13"/>
  <c r="KT27" i="13"/>
  <c r="KU27" i="13"/>
  <c r="KV27" i="13"/>
  <c r="KW27" i="13"/>
  <c r="KX27" i="13"/>
  <c r="KY27" i="13"/>
  <c r="KZ27" i="13"/>
  <c r="LA27" i="13"/>
  <c r="LB27" i="13"/>
  <c r="LC27" i="13"/>
  <c r="LD27" i="13"/>
  <c r="LE27" i="13"/>
  <c r="LF27" i="13"/>
  <c r="LG27" i="13"/>
  <c r="LH27" i="13"/>
  <c r="LI27" i="13"/>
  <c r="LJ27" i="13"/>
  <c r="LK27" i="13"/>
  <c r="LL27" i="13"/>
  <c r="LM27" i="13"/>
  <c r="LN27" i="13"/>
  <c r="LO27" i="13"/>
  <c r="LP27" i="13"/>
  <c r="LQ27" i="13"/>
  <c r="LR27" i="13"/>
  <c r="LS27" i="13"/>
  <c r="LT27" i="13"/>
  <c r="LU27" i="13"/>
  <c r="LV27" i="13"/>
  <c r="LW27" i="13"/>
  <c r="LX27" i="13"/>
  <c r="LY27" i="13"/>
  <c r="LZ27" i="13"/>
  <c r="MA27" i="13"/>
  <c r="MB27" i="13"/>
  <c r="MC27" i="13"/>
  <c r="MD27" i="13"/>
  <c r="ME27" i="13"/>
  <c r="MF27" i="13"/>
  <c r="MG27" i="13"/>
  <c r="MH27" i="13"/>
  <c r="MI27" i="13"/>
  <c r="MJ27" i="13"/>
  <c r="MK27" i="13"/>
  <c r="ML27" i="13"/>
  <c r="MM27" i="13"/>
  <c r="MN27" i="13"/>
  <c r="MO27" i="13"/>
  <c r="MP27" i="13"/>
  <c r="MQ27" i="13"/>
  <c r="MR27" i="13"/>
  <c r="MS27" i="13"/>
  <c r="MT27" i="13"/>
  <c r="MU27" i="13"/>
  <c r="MV27" i="13"/>
  <c r="MW27" i="13"/>
  <c r="MX27" i="13"/>
  <c r="MY27" i="13"/>
  <c r="MZ27" i="13"/>
  <c r="NA27" i="13"/>
  <c r="NB27" i="13"/>
  <c r="NC27" i="13"/>
  <c r="M42" i="13"/>
  <c r="N42" i="13"/>
  <c r="L42" i="13"/>
  <c r="F42" i="13"/>
  <c r="K42" i="13"/>
  <c r="I42" i="13"/>
  <c r="P42" i="13"/>
  <c r="D42" i="13"/>
  <c r="H42" i="13"/>
  <c r="J42" i="13"/>
  <c r="E42" i="13"/>
  <c r="G42" i="13"/>
  <c r="O42" i="13"/>
  <c r="C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BP42" i="13"/>
  <c r="BQ42" i="13"/>
  <c r="BR42" i="13"/>
  <c r="BS42" i="13"/>
  <c r="BT42" i="13"/>
  <c r="BU42" i="13"/>
  <c r="BV42" i="13"/>
  <c r="BW42" i="13"/>
  <c r="BX42" i="13"/>
  <c r="BY42" i="13"/>
  <c r="BZ42" i="13"/>
  <c r="CA42" i="13"/>
  <c r="CB42" i="13"/>
  <c r="CC42" i="13"/>
  <c r="CD42" i="13"/>
  <c r="CE42" i="13"/>
  <c r="CF42" i="13"/>
  <c r="CG42" i="13"/>
  <c r="CH42" i="13"/>
  <c r="CI42" i="13"/>
  <c r="CJ42" i="13"/>
  <c r="CK42" i="13"/>
  <c r="CL42" i="13"/>
  <c r="CM42" i="13"/>
  <c r="CN42" i="13"/>
  <c r="CO42" i="13"/>
  <c r="CP42" i="13"/>
  <c r="CQ42" i="13"/>
  <c r="CR42" i="13"/>
  <c r="CS42" i="13"/>
  <c r="CT42" i="13"/>
  <c r="CU42" i="13"/>
  <c r="CV42" i="13"/>
  <c r="CW42" i="13"/>
  <c r="CX42" i="13"/>
  <c r="CY42" i="13"/>
  <c r="CZ42" i="13"/>
  <c r="DA42" i="13"/>
  <c r="DB42" i="13"/>
  <c r="DC42" i="13"/>
  <c r="DD42" i="13"/>
  <c r="DE42" i="13"/>
  <c r="DF42" i="13"/>
  <c r="DG42" i="13"/>
  <c r="DH42" i="13"/>
  <c r="DI42" i="13"/>
  <c r="DJ42" i="13"/>
  <c r="DK42" i="13"/>
  <c r="DL42" i="13"/>
  <c r="DM42" i="13"/>
  <c r="DN42" i="13"/>
  <c r="DO42" i="13"/>
  <c r="DP42" i="13"/>
  <c r="DQ42" i="13"/>
  <c r="DR42" i="13"/>
  <c r="DS42" i="13"/>
  <c r="DT42" i="13"/>
  <c r="DU42" i="13"/>
  <c r="DV42" i="13"/>
  <c r="DW42" i="13"/>
  <c r="DX42" i="13"/>
  <c r="DY42" i="13"/>
  <c r="DZ42" i="13"/>
  <c r="EA42" i="13"/>
  <c r="EB42" i="13"/>
  <c r="EC42" i="13"/>
  <c r="ED42" i="13"/>
  <c r="EE42" i="13"/>
  <c r="EF42" i="13"/>
  <c r="EG42" i="13"/>
  <c r="EH42" i="13"/>
  <c r="EI42" i="13"/>
  <c r="EJ42" i="13"/>
  <c r="EK42" i="13"/>
  <c r="EL42" i="13"/>
  <c r="EM42" i="13"/>
  <c r="EN42" i="13"/>
  <c r="EO42" i="13"/>
  <c r="EP42" i="13"/>
  <c r="EQ42" i="13"/>
  <c r="ER42" i="13"/>
  <c r="ES42" i="13"/>
  <c r="ET42" i="13"/>
  <c r="EU42" i="13"/>
  <c r="EV42" i="13"/>
  <c r="EW42" i="13"/>
  <c r="EX42" i="13"/>
  <c r="EY42" i="13"/>
  <c r="EZ42" i="13"/>
  <c r="FA42" i="13"/>
  <c r="FB42" i="13"/>
  <c r="FC42" i="13"/>
  <c r="FD42" i="13"/>
  <c r="FE42" i="13"/>
  <c r="FF42" i="13"/>
  <c r="FG42" i="13"/>
  <c r="FH42" i="13"/>
  <c r="FI42" i="13"/>
  <c r="FJ42" i="13"/>
  <c r="FK42" i="13"/>
  <c r="FL42" i="13"/>
  <c r="FM42" i="13"/>
  <c r="FN42" i="13"/>
  <c r="FO42" i="13"/>
  <c r="FP42" i="13"/>
  <c r="FQ42" i="13"/>
  <c r="FR42" i="13"/>
  <c r="FS42" i="13"/>
  <c r="FT42" i="13"/>
  <c r="FU42" i="13"/>
  <c r="FV42" i="13"/>
  <c r="FW42" i="13"/>
  <c r="FX42" i="13"/>
  <c r="FY42" i="13"/>
  <c r="FZ42" i="13"/>
  <c r="GA42" i="13"/>
  <c r="GB42" i="13"/>
  <c r="GC42" i="13"/>
  <c r="GD42" i="13"/>
  <c r="GE42" i="13"/>
  <c r="GF42" i="13"/>
  <c r="GG42" i="13"/>
  <c r="GH42" i="13"/>
  <c r="GI42" i="13"/>
  <c r="GJ42" i="13"/>
  <c r="GK42" i="13"/>
  <c r="GL42" i="13"/>
  <c r="GM42" i="13"/>
  <c r="GN42" i="13"/>
  <c r="GO42" i="13"/>
  <c r="GP42" i="13"/>
  <c r="GQ42" i="13"/>
  <c r="GR42" i="13"/>
  <c r="GS42" i="13"/>
  <c r="GT42" i="13"/>
  <c r="GU42" i="13"/>
  <c r="GV42" i="13"/>
  <c r="GW42" i="13"/>
  <c r="GX42" i="13"/>
  <c r="GY42" i="13"/>
  <c r="GZ42" i="13"/>
  <c r="HA42" i="13"/>
  <c r="HB42" i="13"/>
  <c r="HC42" i="13"/>
  <c r="HD42" i="13"/>
  <c r="HE42" i="13"/>
  <c r="HF42" i="13"/>
  <c r="HG42" i="13"/>
  <c r="HH42" i="13"/>
  <c r="HI42" i="13"/>
  <c r="HJ42" i="13"/>
  <c r="HK42" i="13"/>
  <c r="HL42" i="13"/>
  <c r="HM42" i="13"/>
  <c r="HN42" i="13"/>
  <c r="HO42" i="13"/>
  <c r="HP42" i="13"/>
  <c r="HQ42" i="13"/>
  <c r="HR42" i="13"/>
  <c r="HS42" i="13"/>
  <c r="HT42" i="13"/>
  <c r="HU42" i="13"/>
  <c r="HV42" i="13"/>
  <c r="HW42" i="13"/>
  <c r="HX42" i="13"/>
  <c r="HY42" i="13"/>
  <c r="HZ42" i="13"/>
  <c r="IA42" i="13"/>
  <c r="IB42" i="13"/>
  <c r="IC42" i="13"/>
  <c r="ID42" i="13"/>
  <c r="IE42" i="13"/>
  <c r="IF42" i="13"/>
  <c r="IG42" i="13"/>
  <c r="IH42" i="13"/>
  <c r="II42" i="13"/>
  <c r="IJ42" i="13"/>
  <c r="IK42" i="13"/>
  <c r="IL42" i="13"/>
  <c r="IM42" i="13"/>
  <c r="IN42" i="13"/>
  <c r="IO42" i="13"/>
  <c r="IP42" i="13"/>
  <c r="IQ42" i="13"/>
  <c r="IR42" i="13"/>
  <c r="IS42" i="13"/>
  <c r="IT42" i="13"/>
  <c r="IU42" i="13"/>
  <c r="IW42" i="13"/>
  <c r="IX42" i="13"/>
  <c r="IY42" i="13"/>
  <c r="IZ42" i="13"/>
  <c r="JA42" i="13"/>
  <c r="JB42" i="13"/>
  <c r="JC42" i="13"/>
  <c r="JD42" i="13"/>
  <c r="JE42" i="13"/>
  <c r="JF42" i="13"/>
  <c r="JG42" i="13"/>
  <c r="JH42" i="13"/>
  <c r="JI42" i="13"/>
  <c r="JJ42" i="13"/>
  <c r="JK42" i="13"/>
  <c r="JL42" i="13"/>
  <c r="JM42" i="13"/>
  <c r="JN42" i="13"/>
  <c r="JO42" i="13"/>
  <c r="JP42" i="13"/>
  <c r="JQ42" i="13"/>
  <c r="JR42" i="13"/>
  <c r="JS42" i="13"/>
  <c r="JT42" i="13"/>
  <c r="JU42" i="13"/>
  <c r="JV42" i="13"/>
  <c r="JW42" i="13"/>
  <c r="JX42" i="13"/>
  <c r="JY42" i="13"/>
  <c r="JZ42" i="13"/>
  <c r="KA42" i="13"/>
  <c r="KB42" i="13"/>
  <c r="KC42" i="13"/>
  <c r="KD42" i="13"/>
  <c r="KE42" i="13"/>
  <c r="KF42" i="13"/>
  <c r="KG42" i="13"/>
  <c r="KH42" i="13"/>
  <c r="KI42" i="13"/>
  <c r="KJ42" i="13"/>
  <c r="KK42" i="13"/>
  <c r="KL42" i="13"/>
  <c r="KM42" i="13"/>
  <c r="KN42" i="13"/>
  <c r="KO42" i="13"/>
  <c r="KP42" i="13"/>
  <c r="KQ42" i="13"/>
  <c r="KR42" i="13"/>
  <c r="KS42" i="13"/>
  <c r="KT42" i="13"/>
  <c r="KU42" i="13"/>
  <c r="KV42" i="13"/>
  <c r="KW42" i="13"/>
  <c r="KX42" i="13"/>
  <c r="KY42" i="13"/>
  <c r="KZ42" i="13"/>
  <c r="LA42" i="13"/>
  <c r="LB42" i="13"/>
  <c r="LC42" i="13"/>
  <c r="LD42" i="13"/>
  <c r="LE42" i="13"/>
  <c r="LF42" i="13"/>
  <c r="LG42" i="13"/>
  <c r="LH42" i="13"/>
  <c r="LI42" i="13"/>
  <c r="LJ42" i="13"/>
  <c r="LK42" i="13"/>
  <c r="LL42" i="13"/>
  <c r="LM42" i="13"/>
  <c r="LN42" i="13"/>
  <c r="LO42" i="13"/>
  <c r="LP42" i="13"/>
  <c r="LQ42" i="13"/>
  <c r="LR42" i="13"/>
  <c r="LS42" i="13"/>
  <c r="LT42" i="13"/>
  <c r="LU42" i="13"/>
  <c r="LV42" i="13"/>
  <c r="LW42" i="13"/>
  <c r="LX42" i="13"/>
  <c r="LY42" i="13"/>
  <c r="LZ42" i="13"/>
  <c r="MA42" i="13"/>
  <c r="MB42" i="13"/>
  <c r="MC42" i="13"/>
  <c r="MD42" i="13"/>
  <c r="ME42" i="13"/>
  <c r="MF42" i="13"/>
  <c r="MG42" i="13"/>
  <c r="MH42" i="13"/>
  <c r="MI42" i="13"/>
  <c r="MJ42" i="13"/>
  <c r="MK42" i="13"/>
  <c r="ML42" i="13"/>
  <c r="MM42" i="13"/>
  <c r="MN42" i="13"/>
  <c r="MO42" i="13"/>
  <c r="MP42" i="13"/>
  <c r="MQ42" i="13"/>
  <c r="MR42" i="13"/>
  <c r="MS42" i="13"/>
  <c r="MT42" i="13"/>
  <c r="MU42" i="13"/>
  <c r="MV42" i="13"/>
  <c r="MW42" i="13"/>
  <c r="MX42" i="13"/>
  <c r="MY42" i="13"/>
  <c r="MZ42" i="13"/>
  <c r="NA42" i="13"/>
  <c r="NB42" i="13"/>
  <c r="NC42" i="13"/>
  <c r="ND40" i="13"/>
  <c r="ND25" i="13"/>
  <c r="AU17" i="13"/>
  <c r="AJ17" i="13"/>
  <c r="BH17" i="13"/>
  <c r="K17" i="13"/>
  <c r="X17" i="13"/>
  <c r="AM17" i="13"/>
  <c r="AN17" i="13"/>
  <c r="BG17" i="13"/>
  <c r="BR17" i="13"/>
  <c r="H17" i="13"/>
  <c r="AH17" i="13"/>
  <c r="AW17" i="13"/>
  <c r="BE17" i="13"/>
  <c r="F17" i="13"/>
  <c r="BP17" i="13"/>
  <c r="AB17" i="13"/>
  <c r="BN17" i="13"/>
  <c r="V17" i="13"/>
  <c r="BO17" i="13"/>
  <c r="AE17" i="13"/>
  <c r="R17" i="13"/>
  <c r="BL17" i="13"/>
  <c r="W17" i="13"/>
  <c r="BM17" i="13"/>
  <c r="AV17" i="13"/>
  <c r="AC17" i="13"/>
  <c r="J17" i="13"/>
  <c r="BQ17" i="13"/>
  <c r="S17" i="13"/>
  <c r="I17" i="13"/>
  <c r="P17" i="13"/>
  <c r="BF17" i="13"/>
  <c r="AY17" i="13"/>
  <c r="AP17" i="13"/>
  <c r="O17" i="13"/>
  <c r="AG17" i="13"/>
  <c r="D17" i="13"/>
  <c r="N17" i="13"/>
  <c r="AK17" i="13"/>
  <c r="AD17" i="13"/>
  <c r="C17" i="13"/>
  <c r="AX17" i="13"/>
  <c r="AL17" i="13"/>
  <c r="AR17" i="13"/>
  <c r="BI17" i="13"/>
  <c r="E17" i="13"/>
  <c r="M17" i="13"/>
  <c r="AA17" i="13"/>
  <c r="BC17" i="13"/>
  <c r="AI17" i="13"/>
  <c r="BA17" i="13"/>
  <c r="T17" i="13"/>
  <c r="Y17" i="13"/>
  <c r="BD17" i="13"/>
  <c r="Z17" i="13"/>
  <c r="BS17" i="13"/>
  <c r="AZ17" i="13"/>
  <c r="U17" i="13"/>
  <c r="AF17" i="13"/>
  <c r="AT17" i="13"/>
  <c r="L17" i="13"/>
  <c r="AS17" i="13"/>
  <c r="G17" i="13"/>
  <c r="BJ17" i="13"/>
  <c r="AO17" i="13"/>
  <c r="BB17" i="13"/>
  <c r="AQ17" i="13"/>
  <c r="BK17" i="13"/>
  <c r="Q17" i="13"/>
  <c r="BT17" i="13"/>
  <c r="BU17" i="13"/>
  <c r="BV17" i="13"/>
  <c r="BW17" i="13"/>
  <c r="BX17" i="13"/>
  <c r="BY17" i="13"/>
  <c r="BZ17" i="13"/>
  <c r="CA17" i="13"/>
  <c r="CB17" i="13"/>
  <c r="CC17" i="13"/>
  <c r="CD17" i="13"/>
  <c r="CE17" i="13"/>
  <c r="CF17" i="13"/>
  <c r="CG17" i="13"/>
  <c r="CH17" i="13"/>
  <c r="CI17" i="13"/>
  <c r="CJ17" i="13"/>
  <c r="CK17" i="13"/>
  <c r="CL17" i="13"/>
  <c r="CM17" i="13"/>
  <c r="CN17" i="13"/>
  <c r="CO17" i="13"/>
  <c r="CP17" i="13"/>
  <c r="CQ17" i="13"/>
  <c r="CR17" i="13"/>
  <c r="CS17" i="13"/>
  <c r="CT17" i="13"/>
  <c r="CU17" i="13"/>
  <c r="CV17" i="13"/>
  <c r="CW17" i="13"/>
  <c r="CX17" i="13"/>
  <c r="CY17" i="13"/>
  <c r="CZ17" i="13"/>
  <c r="DA17" i="13"/>
  <c r="DB17" i="13"/>
  <c r="DC17" i="13"/>
  <c r="DD17" i="13"/>
  <c r="DE17" i="13"/>
  <c r="DF17" i="13"/>
  <c r="DG17" i="13"/>
  <c r="DH17" i="13"/>
  <c r="DI17" i="13"/>
  <c r="DJ17" i="13"/>
  <c r="DK17" i="13"/>
  <c r="DL17" i="13"/>
  <c r="DM17" i="13"/>
  <c r="DN17" i="13"/>
  <c r="DO17" i="13"/>
  <c r="DP17" i="13"/>
  <c r="DQ17" i="13"/>
  <c r="DR17" i="13"/>
  <c r="DS17" i="13"/>
  <c r="DT17" i="13"/>
  <c r="DU17" i="13"/>
  <c r="DV17" i="13"/>
  <c r="DW17" i="13"/>
  <c r="DX17" i="13"/>
  <c r="DY17" i="13"/>
  <c r="DZ17" i="13"/>
  <c r="EA17" i="13"/>
  <c r="EB17" i="13"/>
  <c r="EC17" i="13"/>
  <c r="ED17" i="13"/>
  <c r="EE17" i="13"/>
  <c r="EF17" i="13"/>
  <c r="EG17" i="13"/>
  <c r="EH17" i="13"/>
  <c r="EI17" i="13"/>
  <c r="EJ17" i="13"/>
  <c r="EK17" i="13"/>
  <c r="EL17" i="13"/>
  <c r="EM17" i="13"/>
  <c r="EN17" i="13"/>
  <c r="EO17" i="13"/>
  <c r="EP17" i="13"/>
  <c r="EQ17" i="13"/>
  <c r="ER17" i="13"/>
  <c r="ES17" i="13"/>
  <c r="ET17" i="13"/>
  <c r="EU17" i="13"/>
  <c r="EV17" i="13"/>
  <c r="EW17" i="13"/>
  <c r="EX17" i="13"/>
  <c r="EY17" i="13"/>
  <c r="EZ17" i="13"/>
  <c r="FA17" i="13"/>
  <c r="FB17" i="13"/>
  <c r="FC17" i="13"/>
  <c r="FD17" i="13"/>
  <c r="FE17" i="13"/>
  <c r="FF17" i="13"/>
  <c r="FG17" i="13"/>
  <c r="FH17" i="13"/>
  <c r="FI17" i="13"/>
  <c r="FJ17" i="13"/>
  <c r="FK17" i="13"/>
  <c r="FL17" i="13"/>
  <c r="FM17" i="13"/>
  <c r="FN17" i="13"/>
  <c r="FO17" i="13"/>
  <c r="FP17" i="13"/>
  <c r="FQ17" i="13"/>
  <c r="FR17" i="13"/>
  <c r="FS17" i="13"/>
  <c r="FT17" i="13"/>
  <c r="FU17" i="13"/>
  <c r="FV17" i="13"/>
  <c r="FW17" i="13"/>
  <c r="FX17" i="13"/>
  <c r="FY17" i="13"/>
  <c r="FZ17" i="13"/>
  <c r="GA17" i="13"/>
  <c r="GB17" i="13"/>
  <c r="GC17" i="13"/>
  <c r="GD17" i="13"/>
  <c r="GE17" i="13"/>
  <c r="GF17" i="13"/>
  <c r="GG17" i="13"/>
  <c r="GH17" i="13"/>
  <c r="GI17" i="13"/>
  <c r="GJ17" i="13"/>
  <c r="GK17" i="13"/>
  <c r="GL17" i="13"/>
  <c r="GM17" i="13"/>
  <c r="GN17" i="13"/>
  <c r="GO17" i="13"/>
  <c r="GP17" i="13"/>
  <c r="GQ17" i="13"/>
  <c r="GR17" i="13"/>
  <c r="GS17" i="13"/>
  <c r="GT17" i="13"/>
  <c r="GU17" i="13"/>
  <c r="GV17" i="13"/>
  <c r="GW17" i="13"/>
  <c r="GX17" i="13"/>
  <c r="GY17" i="13"/>
  <c r="GZ17" i="13"/>
  <c r="HA17" i="13"/>
  <c r="HB17" i="13"/>
  <c r="HC17" i="13"/>
  <c r="HD17" i="13"/>
  <c r="HE17" i="13"/>
  <c r="HF17" i="13"/>
  <c r="HG17" i="13"/>
  <c r="HH17" i="13"/>
  <c r="HI17" i="13"/>
  <c r="HJ17" i="13"/>
  <c r="HK17" i="13"/>
  <c r="HL17" i="13"/>
  <c r="HM17" i="13"/>
  <c r="HN17" i="13"/>
  <c r="HO17" i="13"/>
  <c r="HP17" i="13"/>
  <c r="HQ17" i="13"/>
  <c r="HR17" i="13"/>
  <c r="HS17" i="13"/>
  <c r="HT17" i="13"/>
  <c r="HU17" i="13"/>
  <c r="HV17" i="13"/>
  <c r="HW17" i="13"/>
  <c r="HX17" i="13"/>
  <c r="HY17" i="13"/>
  <c r="HZ17" i="13"/>
  <c r="IA17" i="13"/>
  <c r="IB17" i="13"/>
  <c r="IC17" i="13"/>
  <c r="ID17" i="13"/>
  <c r="IE17" i="13"/>
  <c r="IF17" i="13"/>
  <c r="IG17" i="13"/>
  <c r="IH17" i="13"/>
  <c r="II17" i="13"/>
  <c r="IJ17" i="13"/>
  <c r="IK17" i="13"/>
  <c r="IL17" i="13"/>
  <c r="IM17" i="13"/>
  <c r="IN17" i="13"/>
  <c r="IO17" i="13"/>
  <c r="IP17" i="13"/>
  <c r="IQ17" i="13"/>
  <c r="IR17" i="13"/>
  <c r="IS17" i="13"/>
  <c r="IT17" i="13"/>
  <c r="IU17" i="13"/>
  <c r="IW17" i="13"/>
  <c r="IX17" i="13"/>
  <c r="IY17" i="13"/>
  <c r="IZ17" i="13"/>
  <c r="JA17" i="13"/>
  <c r="JB17" i="13"/>
  <c r="JC17" i="13"/>
  <c r="JD17" i="13"/>
  <c r="JE17" i="13"/>
  <c r="JF17" i="13"/>
  <c r="JG17" i="13"/>
  <c r="JH17" i="13"/>
  <c r="JI17" i="13"/>
  <c r="JJ17" i="13"/>
  <c r="JK17" i="13"/>
  <c r="JL17" i="13"/>
  <c r="JM17" i="13"/>
  <c r="JN17" i="13"/>
  <c r="JO17" i="13"/>
  <c r="JP17" i="13"/>
  <c r="JQ17" i="13"/>
  <c r="JR17" i="13"/>
  <c r="JS17" i="13"/>
  <c r="JT17" i="13"/>
  <c r="JU17" i="13"/>
  <c r="JV17" i="13"/>
  <c r="JW17" i="13"/>
  <c r="JX17" i="13"/>
  <c r="JY17" i="13"/>
  <c r="JZ17" i="13"/>
  <c r="KA17" i="13"/>
  <c r="KB17" i="13"/>
  <c r="KC17" i="13"/>
  <c r="KD17" i="13"/>
  <c r="KE17" i="13"/>
  <c r="KF17" i="13"/>
  <c r="KG17" i="13"/>
  <c r="KH17" i="13"/>
  <c r="KI17" i="13"/>
  <c r="KJ17" i="13"/>
  <c r="KK17" i="13"/>
  <c r="KL17" i="13"/>
  <c r="KM17" i="13"/>
  <c r="KN17" i="13"/>
  <c r="KO17" i="13"/>
  <c r="KP17" i="13"/>
  <c r="KQ17" i="13"/>
  <c r="KR17" i="13"/>
  <c r="KS17" i="13"/>
  <c r="KT17" i="13"/>
  <c r="KU17" i="13"/>
  <c r="KV17" i="13"/>
  <c r="KW17" i="13"/>
  <c r="KX17" i="13"/>
  <c r="KY17" i="13"/>
  <c r="KZ17" i="13"/>
  <c r="LA17" i="13"/>
  <c r="LB17" i="13"/>
  <c r="LC17" i="13"/>
  <c r="LD17" i="13"/>
  <c r="LE17" i="13"/>
  <c r="LF17" i="13"/>
  <c r="LG17" i="13"/>
  <c r="LH17" i="13"/>
  <c r="LI17" i="13"/>
  <c r="LJ17" i="13"/>
  <c r="LK17" i="13"/>
  <c r="LL17" i="13"/>
  <c r="LM17" i="13"/>
  <c r="LN17" i="13"/>
  <c r="LO17" i="13"/>
  <c r="LP17" i="13"/>
  <c r="LQ17" i="13"/>
  <c r="LR17" i="13"/>
  <c r="LS17" i="13"/>
  <c r="LT17" i="13"/>
  <c r="LU17" i="13"/>
  <c r="LV17" i="13"/>
  <c r="LW17" i="13"/>
  <c r="LX17" i="13"/>
  <c r="LY17" i="13"/>
  <c r="LZ17" i="13"/>
  <c r="MA17" i="13"/>
  <c r="MB17" i="13"/>
  <c r="MC17" i="13"/>
  <c r="MD17" i="13"/>
  <c r="ME17" i="13"/>
  <c r="MF17" i="13"/>
  <c r="MG17" i="13"/>
  <c r="MH17" i="13"/>
  <c r="MI17" i="13"/>
  <c r="MJ17" i="13"/>
  <c r="MK17" i="13"/>
  <c r="ML17" i="13"/>
  <c r="MM17" i="13"/>
  <c r="MN17" i="13"/>
  <c r="MO17" i="13"/>
  <c r="MP17" i="13"/>
  <c r="MQ17" i="13"/>
  <c r="MR17" i="13"/>
  <c r="MS17" i="13"/>
  <c r="MT17" i="13"/>
  <c r="MU17" i="13"/>
  <c r="MV17" i="13"/>
  <c r="MW17" i="13"/>
  <c r="MX17" i="13"/>
  <c r="MY17" i="13"/>
  <c r="MZ17" i="13"/>
  <c r="NA17" i="13"/>
  <c r="NB17" i="13"/>
  <c r="NC17" i="13"/>
  <c r="P41" i="13"/>
  <c r="G41" i="13"/>
  <c r="F41" i="13"/>
  <c r="M41" i="13"/>
  <c r="J41" i="13"/>
  <c r="C41" i="13"/>
  <c r="I41" i="13"/>
  <c r="L41" i="13"/>
  <c r="N41" i="13"/>
  <c r="D41" i="13"/>
  <c r="Q41" i="13"/>
  <c r="E41" i="13"/>
  <c r="O41" i="13"/>
  <c r="K41" i="13"/>
  <c r="H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BT41" i="13"/>
  <c r="BU41" i="13"/>
  <c r="BV41" i="13"/>
  <c r="BW41" i="13"/>
  <c r="BX41" i="13"/>
  <c r="BY41" i="13"/>
  <c r="BZ41" i="13"/>
  <c r="CA41" i="13"/>
  <c r="CB41" i="13"/>
  <c r="CC41" i="13"/>
  <c r="CD41" i="13"/>
  <c r="CE41" i="13"/>
  <c r="CF41" i="13"/>
  <c r="CG41" i="13"/>
  <c r="CH41" i="13"/>
  <c r="CI41" i="13"/>
  <c r="CJ41" i="13"/>
  <c r="CK41" i="13"/>
  <c r="CL41" i="13"/>
  <c r="CM41" i="13"/>
  <c r="CN41" i="13"/>
  <c r="CO41" i="13"/>
  <c r="CP41" i="13"/>
  <c r="CQ41" i="13"/>
  <c r="CR41" i="13"/>
  <c r="CS41" i="13"/>
  <c r="CT41" i="13"/>
  <c r="CU41" i="13"/>
  <c r="CV41" i="13"/>
  <c r="CW41" i="13"/>
  <c r="CX41" i="13"/>
  <c r="CY41" i="13"/>
  <c r="CZ41" i="13"/>
  <c r="DA41" i="13"/>
  <c r="DB41" i="13"/>
  <c r="DC41" i="13"/>
  <c r="DD41" i="13"/>
  <c r="DE41" i="13"/>
  <c r="DF41" i="13"/>
  <c r="DG41" i="13"/>
  <c r="DH41" i="13"/>
  <c r="DI41" i="13"/>
  <c r="DJ41" i="13"/>
  <c r="DK41" i="13"/>
  <c r="DL41" i="13"/>
  <c r="DM41" i="13"/>
  <c r="DN41" i="13"/>
  <c r="DO41" i="13"/>
  <c r="DP41" i="13"/>
  <c r="DQ41" i="13"/>
  <c r="DR41" i="13"/>
  <c r="DS41" i="13"/>
  <c r="DT41" i="13"/>
  <c r="DU41" i="13"/>
  <c r="DV41" i="13"/>
  <c r="DW41" i="13"/>
  <c r="DX41" i="13"/>
  <c r="DY41" i="13"/>
  <c r="DZ41" i="13"/>
  <c r="EA41" i="13"/>
  <c r="EB41" i="13"/>
  <c r="EC41" i="13"/>
  <c r="ED41" i="13"/>
  <c r="EE41" i="13"/>
  <c r="EF41" i="13"/>
  <c r="EG41" i="13"/>
  <c r="EH41" i="13"/>
  <c r="EI41" i="13"/>
  <c r="EJ41" i="13"/>
  <c r="EK41" i="13"/>
  <c r="EL41" i="13"/>
  <c r="EM41" i="13"/>
  <c r="EN41" i="13"/>
  <c r="EO41" i="13"/>
  <c r="EP41" i="13"/>
  <c r="EQ41" i="13"/>
  <c r="ER41" i="13"/>
  <c r="ES41" i="13"/>
  <c r="ET41" i="13"/>
  <c r="EU41" i="13"/>
  <c r="EV41" i="13"/>
  <c r="EW41" i="13"/>
  <c r="EX41" i="13"/>
  <c r="EY41" i="13"/>
  <c r="EZ41" i="13"/>
  <c r="FA41" i="13"/>
  <c r="FB41" i="13"/>
  <c r="FC41" i="13"/>
  <c r="FD41" i="13"/>
  <c r="FE41" i="13"/>
  <c r="FF41" i="13"/>
  <c r="FG41" i="13"/>
  <c r="FH41" i="13"/>
  <c r="FI41" i="13"/>
  <c r="FJ41" i="13"/>
  <c r="FK41" i="13"/>
  <c r="FL41" i="13"/>
  <c r="FM41" i="13"/>
  <c r="FN41" i="13"/>
  <c r="FO41" i="13"/>
  <c r="FP41" i="13"/>
  <c r="FQ41" i="13"/>
  <c r="FR41" i="13"/>
  <c r="FS41" i="13"/>
  <c r="FT41" i="13"/>
  <c r="FU41" i="13"/>
  <c r="FV41" i="13"/>
  <c r="FW41" i="13"/>
  <c r="FX41" i="13"/>
  <c r="FY41" i="13"/>
  <c r="FZ41" i="13"/>
  <c r="GA41" i="13"/>
  <c r="GB41" i="13"/>
  <c r="GC41" i="13"/>
  <c r="GD41" i="13"/>
  <c r="GE41" i="13"/>
  <c r="GF41" i="13"/>
  <c r="GG41" i="13"/>
  <c r="GH41" i="13"/>
  <c r="GI41" i="13"/>
  <c r="GJ41" i="13"/>
  <c r="GK41" i="13"/>
  <c r="GL41" i="13"/>
  <c r="GM41" i="13"/>
  <c r="GN41" i="13"/>
  <c r="GO41" i="13"/>
  <c r="GP41" i="13"/>
  <c r="GQ41" i="13"/>
  <c r="GR41" i="13"/>
  <c r="GS41" i="13"/>
  <c r="GT41" i="13"/>
  <c r="GU41" i="13"/>
  <c r="GV41" i="13"/>
  <c r="GW41" i="13"/>
  <c r="GX41" i="13"/>
  <c r="GY41" i="13"/>
  <c r="GZ41" i="13"/>
  <c r="HA41" i="13"/>
  <c r="HB41" i="13"/>
  <c r="HC41" i="13"/>
  <c r="HD41" i="13"/>
  <c r="HE41" i="13"/>
  <c r="HF41" i="13"/>
  <c r="HG41" i="13"/>
  <c r="HH41" i="13"/>
  <c r="HI41" i="13"/>
  <c r="HJ41" i="13"/>
  <c r="HK41" i="13"/>
  <c r="HL41" i="13"/>
  <c r="HM41" i="13"/>
  <c r="HN41" i="13"/>
  <c r="HO41" i="13"/>
  <c r="HP41" i="13"/>
  <c r="HQ41" i="13"/>
  <c r="HR41" i="13"/>
  <c r="HS41" i="13"/>
  <c r="HT41" i="13"/>
  <c r="HU41" i="13"/>
  <c r="HV41" i="13"/>
  <c r="HW41" i="13"/>
  <c r="HX41" i="13"/>
  <c r="HY41" i="13"/>
  <c r="HZ41" i="13"/>
  <c r="IA41" i="13"/>
  <c r="IB41" i="13"/>
  <c r="IC41" i="13"/>
  <c r="ID41" i="13"/>
  <c r="IE41" i="13"/>
  <c r="IF41" i="13"/>
  <c r="IG41" i="13"/>
  <c r="IH41" i="13"/>
  <c r="II41" i="13"/>
  <c r="IJ41" i="13"/>
  <c r="IK41" i="13"/>
  <c r="IL41" i="13"/>
  <c r="IM41" i="13"/>
  <c r="IN41" i="13"/>
  <c r="IO41" i="13"/>
  <c r="IP41" i="13"/>
  <c r="IQ41" i="13"/>
  <c r="IR41" i="13"/>
  <c r="IS41" i="13"/>
  <c r="IT41" i="13"/>
  <c r="IU41" i="13"/>
  <c r="IW41" i="13"/>
  <c r="IX41" i="13"/>
  <c r="IY41" i="13"/>
  <c r="IZ41" i="13"/>
  <c r="JA41" i="13"/>
  <c r="JB41" i="13"/>
  <c r="JC41" i="13"/>
  <c r="JD41" i="13"/>
  <c r="JE41" i="13"/>
  <c r="JF41" i="13"/>
  <c r="JG41" i="13"/>
  <c r="JH41" i="13"/>
  <c r="JI41" i="13"/>
  <c r="JJ41" i="13"/>
  <c r="JK41" i="13"/>
  <c r="JL41" i="13"/>
  <c r="JM41" i="13"/>
  <c r="JN41" i="13"/>
  <c r="JO41" i="13"/>
  <c r="JP41" i="13"/>
  <c r="JQ41" i="13"/>
  <c r="JR41" i="13"/>
  <c r="JS41" i="13"/>
  <c r="JT41" i="13"/>
  <c r="JU41" i="13"/>
  <c r="JV41" i="13"/>
  <c r="JW41" i="13"/>
  <c r="JX41" i="13"/>
  <c r="JY41" i="13"/>
  <c r="JZ41" i="13"/>
  <c r="KA41" i="13"/>
  <c r="KB41" i="13"/>
  <c r="KC41" i="13"/>
  <c r="KD41" i="13"/>
  <c r="KE41" i="13"/>
  <c r="KF41" i="13"/>
  <c r="KG41" i="13"/>
  <c r="KH41" i="13"/>
  <c r="KI41" i="13"/>
  <c r="KJ41" i="13"/>
  <c r="KK41" i="13"/>
  <c r="KL41" i="13"/>
  <c r="KM41" i="13"/>
  <c r="KN41" i="13"/>
  <c r="KO41" i="13"/>
  <c r="KP41" i="13"/>
  <c r="KQ41" i="13"/>
  <c r="KR41" i="13"/>
  <c r="KS41" i="13"/>
  <c r="KT41" i="13"/>
  <c r="KU41" i="13"/>
  <c r="KV41" i="13"/>
  <c r="KW41" i="13"/>
  <c r="KX41" i="13"/>
  <c r="KY41" i="13"/>
  <c r="KZ41" i="13"/>
  <c r="LA41" i="13"/>
  <c r="LB41" i="13"/>
  <c r="LC41" i="13"/>
  <c r="LD41" i="13"/>
  <c r="LE41" i="13"/>
  <c r="LF41" i="13"/>
  <c r="LG41" i="13"/>
  <c r="LH41" i="13"/>
  <c r="LI41" i="13"/>
  <c r="LJ41" i="13"/>
  <c r="LK41" i="13"/>
  <c r="LL41" i="13"/>
  <c r="LM41" i="13"/>
  <c r="LN41" i="13"/>
  <c r="LO41" i="13"/>
  <c r="LP41" i="13"/>
  <c r="LQ41" i="13"/>
  <c r="LR41" i="13"/>
  <c r="LS41" i="13"/>
  <c r="LT41" i="13"/>
  <c r="LU41" i="13"/>
  <c r="LV41" i="13"/>
  <c r="LW41" i="13"/>
  <c r="LX41" i="13"/>
  <c r="LY41" i="13"/>
  <c r="LZ41" i="13"/>
  <c r="MA41" i="13"/>
  <c r="MB41" i="13"/>
  <c r="MC41" i="13"/>
  <c r="MD41" i="13"/>
  <c r="ME41" i="13"/>
  <c r="MF41" i="13"/>
  <c r="MG41" i="13"/>
  <c r="MH41" i="13"/>
  <c r="MI41" i="13"/>
  <c r="MJ41" i="13"/>
  <c r="MK41" i="13"/>
  <c r="ML41" i="13"/>
  <c r="MM41" i="13"/>
  <c r="MN41" i="13"/>
  <c r="MO41" i="13"/>
  <c r="MP41" i="13"/>
  <c r="MQ41" i="13"/>
  <c r="MR41" i="13"/>
  <c r="MS41" i="13"/>
  <c r="MT41" i="13"/>
  <c r="MU41" i="13"/>
  <c r="MV41" i="13"/>
  <c r="MW41" i="13"/>
  <c r="MX41" i="13"/>
  <c r="MY41" i="13"/>
  <c r="MZ41" i="13"/>
  <c r="NA41" i="13"/>
  <c r="NB41" i="13"/>
  <c r="NC41" i="13"/>
  <c r="H29" i="13"/>
  <c r="E29" i="13"/>
  <c r="J29" i="13"/>
  <c r="C29" i="13"/>
  <c r="K29" i="13"/>
  <c r="I29" i="13"/>
  <c r="D29" i="13"/>
  <c r="G29" i="13"/>
  <c r="L29" i="13"/>
  <c r="F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BT29" i="13"/>
  <c r="BU29" i="13"/>
  <c r="BV29" i="13"/>
  <c r="BW29" i="13"/>
  <c r="BX29" i="13"/>
  <c r="BY29" i="13"/>
  <c r="BZ29" i="13"/>
  <c r="CA29" i="13"/>
  <c r="CB29" i="13"/>
  <c r="CC29" i="13"/>
  <c r="CD29" i="13"/>
  <c r="CE29" i="13"/>
  <c r="CF29" i="13"/>
  <c r="CG29" i="13"/>
  <c r="CH29" i="13"/>
  <c r="CI29" i="13"/>
  <c r="CJ29" i="13"/>
  <c r="CK29" i="13"/>
  <c r="CL29" i="13"/>
  <c r="CM29" i="13"/>
  <c r="CN29" i="13"/>
  <c r="CO29" i="13"/>
  <c r="CP29" i="13"/>
  <c r="CQ29" i="13"/>
  <c r="CR29" i="13"/>
  <c r="CS29" i="13"/>
  <c r="CT29" i="13"/>
  <c r="CU29" i="13"/>
  <c r="CV29" i="13"/>
  <c r="CW29" i="13"/>
  <c r="CX29" i="13"/>
  <c r="CY29" i="13"/>
  <c r="CZ29" i="13"/>
  <c r="DA29" i="13"/>
  <c r="DB29" i="13"/>
  <c r="DC29" i="13"/>
  <c r="DD29" i="13"/>
  <c r="DE29" i="13"/>
  <c r="DF29" i="13"/>
  <c r="DG29" i="13"/>
  <c r="DH29" i="13"/>
  <c r="DI29" i="13"/>
  <c r="DJ29" i="13"/>
  <c r="DK29" i="13"/>
  <c r="DL29" i="13"/>
  <c r="DM29" i="13"/>
  <c r="DN29" i="13"/>
  <c r="DO29" i="13"/>
  <c r="DP29" i="13"/>
  <c r="DQ29" i="13"/>
  <c r="DR29" i="13"/>
  <c r="DS29" i="13"/>
  <c r="DT29" i="13"/>
  <c r="DU29" i="13"/>
  <c r="DV29" i="13"/>
  <c r="DW29" i="13"/>
  <c r="DX29" i="13"/>
  <c r="DY29" i="13"/>
  <c r="DZ29" i="13"/>
  <c r="EA29" i="13"/>
  <c r="EB29" i="13"/>
  <c r="EC29" i="13"/>
  <c r="ED29" i="13"/>
  <c r="EE29" i="13"/>
  <c r="EF29" i="13"/>
  <c r="EG29" i="13"/>
  <c r="EH29" i="13"/>
  <c r="EI29" i="13"/>
  <c r="EJ29" i="13"/>
  <c r="EK29" i="13"/>
  <c r="EL29" i="13"/>
  <c r="EM29" i="13"/>
  <c r="EN29" i="13"/>
  <c r="EO29" i="13"/>
  <c r="EP29" i="13"/>
  <c r="EQ29" i="13"/>
  <c r="ER29" i="13"/>
  <c r="ES29" i="13"/>
  <c r="ET29" i="13"/>
  <c r="EU29" i="13"/>
  <c r="EV29" i="13"/>
  <c r="EW29" i="13"/>
  <c r="EX29" i="13"/>
  <c r="EY29" i="13"/>
  <c r="EZ29" i="13"/>
  <c r="FA29" i="13"/>
  <c r="FB29" i="13"/>
  <c r="FC29" i="13"/>
  <c r="FD29" i="13"/>
  <c r="FE29" i="13"/>
  <c r="FF29" i="13"/>
  <c r="FG29" i="13"/>
  <c r="FH29" i="13"/>
  <c r="FI29" i="13"/>
  <c r="FJ29" i="13"/>
  <c r="FK29" i="13"/>
  <c r="FL29" i="13"/>
  <c r="FM29" i="13"/>
  <c r="FN29" i="13"/>
  <c r="FO29" i="13"/>
  <c r="FP29" i="13"/>
  <c r="FQ29" i="13"/>
  <c r="FR29" i="13"/>
  <c r="FS29" i="13"/>
  <c r="FT29" i="13"/>
  <c r="FU29" i="13"/>
  <c r="FV29" i="13"/>
  <c r="FW29" i="13"/>
  <c r="FX29" i="13"/>
  <c r="FY29" i="13"/>
  <c r="FZ29" i="13"/>
  <c r="GA29" i="13"/>
  <c r="GB29" i="13"/>
  <c r="GC29" i="13"/>
  <c r="GD29" i="13"/>
  <c r="GE29" i="13"/>
  <c r="GF29" i="13"/>
  <c r="GG29" i="13"/>
  <c r="GH29" i="13"/>
  <c r="GI29" i="13"/>
  <c r="GJ29" i="13"/>
  <c r="GK29" i="13"/>
  <c r="GL29" i="13"/>
  <c r="GM29" i="13"/>
  <c r="GN29" i="13"/>
  <c r="GO29" i="13"/>
  <c r="GP29" i="13"/>
  <c r="GQ29" i="13"/>
  <c r="GR29" i="13"/>
  <c r="GS29" i="13"/>
  <c r="GT29" i="13"/>
  <c r="GU29" i="13"/>
  <c r="GV29" i="13"/>
  <c r="GW29" i="13"/>
  <c r="GX29" i="13"/>
  <c r="GY29" i="13"/>
  <c r="GZ29" i="13"/>
  <c r="HA29" i="13"/>
  <c r="HB29" i="13"/>
  <c r="HC29" i="13"/>
  <c r="HD29" i="13"/>
  <c r="HE29" i="13"/>
  <c r="HF29" i="13"/>
  <c r="HG29" i="13"/>
  <c r="HH29" i="13"/>
  <c r="HI29" i="13"/>
  <c r="HJ29" i="13"/>
  <c r="HK29" i="13"/>
  <c r="HL29" i="13"/>
  <c r="HM29" i="13"/>
  <c r="HN29" i="13"/>
  <c r="HO29" i="13"/>
  <c r="HP29" i="13"/>
  <c r="HQ29" i="13"/>
  <c r="HR29" i="13"/>
  <c r="HS29" i="13"/>
  <c r="HT29" i="13"/>
  <c r="HU29" i="13"/>
  <c r="HV29" i="13"/>
  <c r="HW29" i="13"/>
  <c r="HX29" i="13"/>
  <c r="HY29" i="13"/>
  <c r="HZ29" i="13"/>
  <c r="IA29" i="13"/>
  <c r="IB29" i="13"/>
  <c r="IC29" i="13"/>
  <c r="ID29" i="13"/>
  <c r="IE29" i="13"/>
  <c r="IF29" i="13"/>
  <c r="IG29" i="13"/>
  <c r="IH29" i="13"/>
  <c r="II29" i="13"/>
  <c r="IJ29" i="13"/>
  <c r="IK29" i="13"/>
  <c r="IL29" i="13"/>
  <c r="IM29" i="13"/>
  <c r="IN29" i="13"/>
  <c r="IO29" i="13"/>
  <c r="IP29" i="13"/>
  <c r="IQ29" i="13"/>
  <c r="IR29" i="13"/>
  <c r="IS29" i="13"/>
  <c r="IT29" i="13"/>
  <c r="IU29" i="13"/>
  <c r="IW29" i="13"/>
  <c r="IX29" i="13"/>
  <c r="IY29" i="13"/>
  <c r="IZ29" i="13"/>
  <c r="JA29" i="13"/>
  <c r="JB29" i="13"/>
  <c r="JC29" i="13"/>
  <c r="JD29" i="13"/>
  <c r="JE29" i="13"/>
  <c r="JF29" i="13"/>
  <c r="JG29" i="13"/>
  <c r="JH29" i="13"/>
  <c r="JI29" i="13"/>
  <c r="JJ29" i="13"/>
  <c r="JK29" i="13"/>
  <c r="JL29" i="13"/>
  <c r="JM29" i="13"/>
  <c r="JN29" i="13"/>
  <c r="JO29" i="13"/>
  <c r="JP29" i="13"/>
  <c r="JQ29" i="13"/>
  <c r="JR29" i="13"/>
  <c r="JS29" i="13"/>
  <c r="JT29" i="13"/>
  <c r="JU29" i="13"/>
  <c r="JV29" i="13"/>
  <c r="JW29" i="13"/>
  <c r="JX29" i="13"/>
  <c r="JY29" i="13"/>
  <c r="JZ29" i="13"/>
  <c r="KA29" i="13"/>
  <c r="KB29" i="13"/>
  <c r="KC29" i="13"/>
  <c r="KD29" i="13"/>
  <c r="KE29" i="13"/>
  <c r="KF29" i="13"/>
  <c r="KG29" i="13"/>
  <c r="KH29" i="13"/>
  <c r="KI29" i="13"/>
  <c r="KJ29" i="13"/>
  <c r="KK29" i="13"/>
  <c r="KL29" i="13"/>
  <c r="KM29" i="13"/>
  <c r="KN29" i="13"/>
  <c r="KO29" i="13"/>
  <c r="KP29" i="13"/>
  <c r="KQ29" i="13"/>
  <c r="KR29" i="13"/>
  <c r="KS29" i="13"/>
  <c r="KT29" i="13"/>
  <c r="KU29" i="13"/>
  <c r="KV29" i="13"/>
  <c r="KW29" i="13"/>
  <c r="KX29" i="13"/>
  <c r="KY29" i="13"/>
  <c r="KZ29" i="13"/>
  <c r="LA29" i="13"/>
  <c r="LB29" i="13"/>
  <c r="LC29" i="13"/>
  <c r="LD29" i="13"/>
  <c r="LE29" i="13"/>
  <c r="LF29" i="13"/>
  <c r="LG29" i="13"/>
  <c r="LH29" i="13"/>
  <c r="LI29" i="13"/>
  <c r="LJ29" i="13"/>
  <c r="LK29" i="13"/>
  <c r="LL29" i="13"/>
  <c r="LM29" i="13"/>
  <c r="LN29" i="13"/>
  <c r="LO29" i="13"/>
  <c r="LP29" i="13"/>
  <c r="LQ29" i="13"/>
  <c r="LR29" i="13"/>
  <c r="LS29" i="13"/>
  <c r="LT29" i="13"/>
  <c r="LU29" i="13"/>
  <c r="LV29" i="13"/>
  <c r="LW29" i="13"/>
  <c r="LX29" i="13"/>
  <c r="LY29" i="13"/>
  <c r="LZ29" i="13"/>
  <c r="MA29" i="13"/>
  <c r="MB29" i="13"/>
  <c r="MC29" i="13"/>
  <c r="MD29" i="13"/>
  <c r="ME29" i="13"/>
  <c r="MF29" i="13"/>
  <c r="MG29" i="13"/>
  <c r="MH29" i="13"/>
  <c r="MI29" i="13"/>
  <c r="MJ29" i="13"/>
  <c r="MK29" i="13"/>
  <c r="ML29" i="13"/>
  <c r="MM29" i="13"/>
  <c r="MN29" i="13"/>
  <c r="MO29" i="13"/>
  <c r="MP29" i="13"/>
  <c r="MQ29" i="13"/>
  <c r="MR29" i="13"/>
  <c r="MS29" i="13"/>
  <c r="MT29" i="13"/>
  <c r="MU29" i="13"/>
  <c r="MV29" i="13"/>
  <c r="MW29" i="13"/>
  <c r="MX29" i="13"/>
  <c r="MY29" i="13"/>
  <c r="MZ29" i="13"/>
  <c r="NA29" i="13"/>
  <c r="NB29" i="13"/>
  <c r="NC29" i="13"/>
  <c r="ND16" i="13"/>
  <c r="AB12" i="13"/>
  <c r="X12" i="13"/>
  <c r="P12" i="13"/>
  <c r="BD12" i="13"/>
  <c r="BF12" i="13"/>
  <c r="AK12" i="13"/>
  <c r="C12" i="13"/>
  <c r="Z12" i="13"/>
  <c r="AY12" i="13"/>
  <c r="AF12" i="13"/>
  <c r="AV12" i="13"/>
  <c r="G12" i="13"/>
  <c r="AI12" i="13"/>
  <c r="K12" i="13"/>
  <c r="AA12" i="13"/>
  <c r="AP12" i="13"/>
  <c r="BH12" i="13"/>
  <c r="AH12" i="13"/>
  <c r="BC12" i="13"/>
  <c r="N12" i="13"/>
  <c r="Y12" i="13"/>
  <c r="M12" i="13"/>
  <c r="AQ12" i="13"/>
  <c r="BE12" i="13"/>
  <c r="H12" i="13"/>
  <c r="S12" i="13"/>
  <c r="F12" i="13"/>
  <c r="R12" i="13"/>
  <c r="AT12" i="13"/>
  <c r="BM12" i="13"/>
  <c r="U12" i="13"/>
  <c r="T12" i="13"/>
  <c r="AS12" i="13"/>
  <c r="AD12" i="13"/>
  <c r="AN12" i="13"/>
  <c r="D12" i="13"/>
  <c r="BG12" i="13"/>
  <c r="O12" i="13"/>
  <c r="V12" i="13"/>
  <c r="AC12" i="13"/>
  <c r="L12" i="13"/>
  <c r="BK12" i="13"/>
  <c r="AU12" i="13"/>
  <c r="AM12" i="13"/>
  <c r="BL12" i="13"/>
  <c r="J12" i="13"/>
  <c r="AW12" i="13"/>
  <c r="BI12" i="13"/>
  <c r="AE12" i="13"/>
  <c r="AR12" i="13"/>
  <c r="AG12" i="13"/>
  <c r="BJ12" i="13"/>
  <c r="AZ12" i="13"/>
  <c r="BA12" i="13"/>
  <c r="I12" i="13"/>
  <c r="Q12" i="13"/>
  <c r="AJ12" i="13"/>
  <c r="AX12" i="13"/>
  <c r="BB12" i="13"/>
  <c r="E12" i="13"/>
  <c r="AO12" i="13"/>
  <c r="W12" i="13"/>
  <c r="AL12" i="13"/>
  <c r="BN12" i="13"/>
  <c r="BO12" i="13"/>
  <c r="BP12" i="13"/>
  <c r="BQ12" i="13"/>
  <c r="BR12" i="13"/>
  <c r="BS12" i="13"/>
  <c r="BT12" i="13"/>
  <c r="BU12" i="13"/>
  <c r="BV12" i="13"/>
  <c r="BW12" i="13"/>
  <c r="BX12" i="13"/>
  <c r="BY12" i="13"/>
  <c r="BZ12" i="13"/>
  <c r="CA12" i="13"/>
  <c r="CB12" i="13"/>
  <c r="CC12" i="13"/>
  <c r="CD12" i="13"/>
  <c r="CE12" i="13"/>
  <c r="CF12" i="13"/>
  <c r="CG12" i="13"/>
  <c r="CH12" i="13"/>
  <c r="CI12" i="13"/>
  <c r="CJ12" i="13"/>
  <c r="CK12" i="13"/>
  <c r="CL12" i="13"/>
  <c r="CM12" i="13"/>
  <c r="CN12" i="13"/>
  <c r="CO12" i="13"/>
  <c r="CP12" i="13"/>
  <c r="CQ12" i="13"/>
  <c r="CR12" i="13"/>
  <c r="CS12" i="13"/>
  <c r="CT12" i="13"/>
  <c r="CU12" i="13"/>
  <c r="CV12" i="13"/>
  <c r="CW12" i="13"/>
  <c r="CX12" i="13"/>
  <c r="CY12" i="13"/>
  <c r="CZ12" i="13"/>
  <c r="DA12" i="13"/>
  <c r="DB12" i="13"/>
  <c r="DC12" i="13"/>
  <c r="DD12" i="13"/>
  <c r="DE12" i="13"/>
  <c r="DF12" i="13"/>
  <c r="DG12" i="13"/>
  <c r="DH12" i="13"/>
  <c r="DI12" i="13"/>
  <c r="DJ12" i="13"/>
  <c r="DK12" i="13"/>
  <c r="DL12" i="13"/>
  <c r="DM12" i="13"/>
  <c r="DN12" i="13"/>
  <c r="DO12" i="13"/>
  <c r="DP12" i="13"/>
  <c r="DQ12" i="13"/>
  <c r="DR12" i="13"/>
  <c r="DS12" i="13"/>
  <c r="DT12" i="13"/>
  <c r="DU12" i="13"/>
  <c r="DV12" i="13"/>
  <c r="DW12" i="13"/>
  <c r="DX12" i="13"/>
  <c r="DY12" i="13"/>
  <c r="DZ12" i="13"/>
  <c r="EA12" i="13"/>
  <c r="EB12" i="13"/>
  <c r="EC12" i="13"/>
  <c r="ED12" i="13"/>
  <c r="EE12" i="13"/>
  <c r="EF12" i="13"/>
  <c r="EG12" i="13"/>
  <c r="EH12" i="13"/>
  <c r="EI12" i="13"/>
  <c r="EJ12" i="13"/>
  <c r="EK12" i="13"/>
  <c r="EL12" i="13"/>
  <c r="EM12" i="13"/>
  <c r="EN12" i="13"/>
  <c r="EO12" i="13"/>
  <c r="EP12" i="13"/>
  <c r="EQ12" i="13"/>
  <c r="ER12" i="13"/>
  <c r="ES12" i="13"/>
  <c r="ET12" i="13"/>
  <c r="EU12" i="13"/>
  <c r="EV12" i="13"/>
  <c r="EW12" i="13"/>
  <c r="EX12" i="13"/>
  <c r="EY12" i="13"/>
  <c r="EZ12" i="13"/>
  <c r="FA12" i="13"/>
  <c r="FB12" i="13"/>
  <c r="FC12" i="13"/>
  <c r="FD12" i="13"/>
  <c r="FE12" i="13"/>
  <c r="FF12" i="13"/>
  <c r="FG12" i="13"/>
  <c r="FH12" i="13"/>
  <c r="FI12" i="13"/>
  <c r="FJ12" i="13"/>
  <c r="FK12" i="13"/>
  <c r="FL12" i="13"/>
  <c r="FM12" i="13"/>
  <c r="FN12" i="13"/>
  <c r="FO12" i="13"/>
  <c r="FP12" i="13"/>
  <c r="FQ12" i="13"/>
  <c r="FR12" i="13"/>
  <c r="FS12" i="13"/>
  <c r="FT12" i="13"/>
  <c r="FU12" i="13"/>
  <c r="FV12" i="13"/>
  <c r="FW12" i="13"/>
  <c r="FX12" i="13"/>
  <c r="FY12" i="13"/>
  <c r="FZ12" i="13"/>
  <c r="GA12" i="13"/>
  <c r="GB12" i="13"/>
  <c r="GC12" i="13"/>
  <c r="GD12" i="13"/>
  <c r="GE12" i="13"/>
  <c r="GF12" i="13"/>
  <c r="GG12" i="13"/>
  <c r="GH12" i="13"/>
  <c r="GI12" i="13"/>
  <c r="GJ12" i="13"/>
  <c r="GK12" i="13"/>
  <c r="GL12" i="13"/>
  <c r="GM12" i="13"/>
  <c r="GN12" i="13"/>
  <c r="GO12" i="13"/>
  <c r="GP12" i="13"/>
  <c r="GQ12" i="13"/>
  <c r="GR12" i="13"/>
  <c r="GS12" i="13"/>
  <c r="GT12" i="13"/>
  <c r="GU12" i="13"/>
  <c r="GV12" i="13"/>
  <c r="GW12" i="13"/>
  <c r="GX12" i="13"/>
  <c r="GY12" i="13"/>
  <c r="GZ12" i="13"/>
  <c r="HA12" i="13"/>
  <c r="HB12" i="13"/>
  <c r="HC12" i="13"/>
  <c r="HD12" i="13"/>
  <c r="HE12" i="13"/>
  <c r="HF12" i="13"/>
  <c r="HG12" i="13"/>
  <c r="HH12" i="13"/>
  <c r="HI12" i="13"/>
  <c r="HJ12" i="13"/>
  <c r="HK12" i="13"/>
  <c r="HL12" i="13"/>
  <c r="HM12" i="13"/>
  <c r="HN12" i="13"/>
  <c r="HO12" i="13"/>
  <c r="HP12" i="13"/>
  <c r="HQ12" i="13"/>
  <c r="HR12" i="13"/>
  <c r="HS12" i="13"/>
  <c r="HT12" i="13"/>
  <c r="HU12" i="13"/>
  <c r="HV12" i="13"/>
  <c r="HW12" i="13"/>
  <c r="HX12" i="13"/>
  <c r="HY12" i="13"/>
  <c r="HZ12" i="13"/>
  <c r="IA12" i="13"/>
  <c r="IB12" i="13"/>
  <c r="IC12" i="13"/>
  <c r="ID12" i="13"/>
  <c r="IE12" i="13"/>
  <c r="IF12" i="13"/>
  <c r="IG12" i="13"/>
  <c r="IH12" i="13"/>
  <c r="II12" i="13"/>
  <c r="IJ12" i="13"/>
  <c r="IK12" i="13"/>
  <c r="IL12" i="13"/>
  <c r="IM12" i="13"/>
  <c r="IN12" i="13"/>
  <c r="IO12" i="13"/>
  <c r="IP12" i="13"/>
  <c r="IQ12" i="13"/>
  <c r="IR12" i="13"/>
  <c r="IS12" i="13"/>
  <c r="IT12" i="13"/>
  <c r="IU12" i="13"/>
  <c r="IW12" i="13"/>
  <c r="IX12" i="13"/>
  <c r="IY12" i="13"/>
  <c r="IZ12" i="13"/>
  <c r="JA12" i="13"/>
  <c r="JB12" i="13"/>
  <c r="JC12" i="13"/>
  <c r="JD12" i="13"/>
  <c r="JE12" i="13"/>
  <c r="JF12" i="13"/>
  <c r="JG12" i="13"/>
  <c r="JH12" i="13"/>
  <c r="JI12" i="13"/>
  <c r="JJ12" i="13"/>
  <c r="JK12" i="13"/>
  <c r="JL12" i="13"/>
  <c r="JM12" i="13"/>
  <c r="JN12" i="13"/>
  <c r="JO12" i="13"/>
  <c r="JP12" i="13"/>
  <c r="JQ12" i="13"/>
  <c r="JR12" i="13"/>
  <c r="JS12" i="13"/>
  <c r="JT12" i="13"/>
  <c r="JU12" i="13"/>
  <c r="JV12" i="13"/>
  <c r="JW12" i="13"/>
  <c r="JX12" i="13"/>
  <c r="JY12" i="13"/>
  <c r="JZ12" i="13"/>
  <c r="KA12" i="13"/>
  <c r="KB12" i="13"/>
  <c r="KC12" i="13"/>
  <c r="KD12" i="13"/>
  <c r="KE12" i="13"/>
  <c r="KF12" i="13"/>
  <c r="KG12" i="13"/>
  <c r="KH12" i="13"/>
  <c r="KI12" i="13"/>
  <c r="KJ12" i="13"/>
  <c r="KK12" i="13"/>
  <c r="KL12" i="13"/>
  <c r="KM12" i="13"/>
  <c r="KN12" i="13"/>
  <c r="KO12" i="13"/>
  <c r="KP12" i="13"/>
  <c r="KQ12" i="13"/>
  <c r="KR12" i="13"/>
  <c r="KS12" i="13"/>
  <c r="KT12" i="13"/>
  <c r="KU12" i="13"/>
  <c r="KV12" i="13"/>
  <c r="KW12" i="13"/>
  <c r="KX12" i="13"/>
  <c r="KY12" i="13"/>
  <c r="KZ12" i="13"/>
  <c r="LA12" i="13"/>
  <c r="LB12" i="13"/>
  <c r="LC12" i="13"/>
  <c r="LD12" i="13"/>
  <c r="LE12" i="13"/>
  <c r="LF12" i="13"/>
  <c r="LG12" i="13"/>
  <c r="LH12" i="13"/>
  <c r="LI12" i="13"/>
  <c r="LJ12" i="13"/>
  <c r="LK12" i="13"/>
  <c r="LL12" i="13"/>
  <c r="LM12" i="13"/>
  <c r="LN12" i="13"/>
  <c r="LO12" i="13"/>
  <c r="LP12" i="13"/>
  <c r="LQ12" i="13"/>
  <c r="LR12" i="13"/>
  <c r="LS12" i="13"/>
  <c r="LT12" i="13"/>
  <c r="LU12" i="13"/>
  <c r="LV12" i="13"/>
  <c r="LW12" i="13"/>
  <c r="LX12" i="13"/>
  <c r="LY12" i="13"/>
  <c r="LZ12" i="13"/>
  <c r="MA12" i="13"/>
  <c r="MB12" i="13"/>
  <c r="MC12" i="13"/>
  <c r="MD12" i="13"/>
  <c r="ME12" i="13"/>
  <c r="MF12" i="13"/>
  <c r="MG12" i="13"/>
  <c r="MH12" i="13"/>
  <c r="MI12" i="13"/>
  <c r="MJ12" i="13"/>
  <c r="MK12" i="13"/>
  <c r="ML12" i="13"/>
  <c r="MM12" i="13"/>
  <c r="MN12" i="13"/>
  <c r="MO12" i="13"/>
  <c r="MP12" i="13"/>
  <c r="MQ12" i="13"/>
  <c r="MR12" i="13"/>
  <c r="MS12" i="13"/>
  <c r="MT12" i="13"/>
  <c r="MU12" i="13"/>
  <c r="MV12" i="13"/>
  <c r="MW12" i="13"/>
  <c r="MX12" i="13"/>
  <c r="MY12" i="13"/>
  <c r="MZ12" i="13"/>
  <c r="NA12" i="13"/>
  <c r="NB12" i="13"/>
  <c r="NC12" i="13"/>
  <c r="I11" i="13"/>
  <c r="Z11" i="13"/>
  <c r="U11" i="13"/>
  <c r="AF11" i="13"/>
  <c r="D11" i="13"/>
  <c r="AH11" i="13"/>
  <c r="AC11" i="13"/>
  <c r="AB11" i="13"/>
  <c r="BH11" i="13"/>
  <c r="BB11" i="13"/>
  <c r="F11" i="13"/>
  <c r="AT11" i="13"/>
  <c r="H11" i="13"/>
  <c r="AD11" i="13"/>
  <c r="AA11" i="13"/>
  <c r="AU11" i="13"/>
  <c r="BD11" i="13"/>
  <c r="BL11" i="13"/>
  <c r="T11" i="13"/>
  <c r="P11" i="13"/>
  <c r="J11" i="13"/>
  <c r="AM11" i="13"/>
  <c r="M11" i="13"/>
  <c r="BJ11" i="13"/>
  <c r="BI11" i="13"/>
  <c r="S11" i="13"/>
  <c r="E11" i="13"/>
  <c r="AG11" i="13"/>
  <c r="BG11" i="13"/>
  <c r="AQ11" i="13"/>
  <c r="Q11" i="13"/>
  <c r="C11" i="13"/>
  <c r="G11" i="13"/>
  <c r="AN11" i="13"/>
  <c r="X11" i="13"/>
  <c r="O11" i="13"/>
  <c r="AW11" i="13"/>
  <c r="BM11" i="13"/>
  <c r="AE11" i="13"/>
  <c r="AS11" i="13"/>
  <c r="AP11" i="13"/>
  <c r="AI11" i="13"/>
  <c r="AO11" i="13"/>
  <c r="BE11" i="13"/>
  <c r="AL11" i="13"/>
  <c r="N11" i="13"/>
  <c r="BK11" i="13"/>
  <c r="V11" i="13"/>
  <c r="L11" i="13"/>
  <c r="AR11" i="13"/>
  <c r="Y11" i="13"/>
  <c r="BC11" i="13"/>
  <c r="AK11" i="13"/>
  <c r="AZ11" i="13"/>
  <c r="AJ11" i="13"/>
  <c r="BA11" i="13"/>
  <c r="R11" i="13"/>
  <c r="K11" i="13"/>
  <c r="AX11" i="13"/>
  <c r="BF11" i="13"/>
  <c r="AV11" i="13"/>
  <c r="AY11" i="13"/>
  <c r="W11" i="13"/>
  <c r="BN11" i="13"/>
  <c r="BO11" i="13"/>
  <c r="BP11" i="13"/>
  <c r="BQ11" i="13"/>
  <c r="BR11" i="13"/>
  <c r="BS11" i="13"/>
  <c r="BT11" i="13"/>
  <c r="BU11" i="13"/>
  <c r="BV11" i="13"/>
  <c r="BW11" i="13"/>
  <c r="BX11" i="13"/>
  <c r="BY11" i="13"/>
  <c r="BZ11" i="13"/>
  <c r="CA11" i="13"/>
  <c r="CB11" i="13"/>
  <c r="CC11" i="13"/>
  <c r="CD11" i="13"/>
  <c r="CE11" i="13"/>
  <c r="CF11" i="13"/>
  <c r="CG11" i="13"/>
  <c r="CH11" i="13"/>
  <c r="CI11" i="13"/>
  <c r="CJ11" i="13"/>
  <c r="CK11" i="13"/>
  <c r="CL11" i="13"/>
  <c r="CM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EA11" i="13"/>
  <c r="EB11" i="13"/>
  <c r="EC11" i="13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EQ11" i="13"/>
  <c r="ER11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HD11" i="13"/>
  <c r="HE11" i="13"/>
  <c r="HF11" i="13"/>
  <c r="HG11" i="13"/>
  <c r="HH11" i="13"/>
  <c r="HI11" i="13"/>
  <c r="HJ11" i="13"/>
  <c r="HK11" i="13"/>
  <c r="HL11" i="13"/>
  <c r="HM11" i="13"/>
  <c r="HN11" i="13"/>
  <c r="HO11" i="13"/>
  <c r="HP11" i="13"/>
  <c r="HQ11" i="13"/>
  <c r="HR11" i="13"/>
  <c r="HS11" i="13"/>
  <c r="HT11" i="13"/>
  <c r="HU11" i="13"/>
  <c r="HV11" i="13"/>
  <c r="HW11" i="13"/>
  <c r="HX11" i="13"/>
  <c r="HY11" i="13"/>
  <c r="HZ11" i="13"/>
  <c r="IA11" i="13"/>
  <c r="IB11" i="13"/>
  <c r="IC11" i="13"/>
  <c r="ID11" i="13"/>
  <c r="IE11" i="13"/>
  <c r="IF11" i="13"/>
  <c r="IG11" i="13"/>
  <c r="IH11" i="13"/>
  <c r="II11" i="13"/>
  <c r="IJ11" i="13"/>
  <c r="IK11" i="13"/>
  <c r="IL11" i="13"/>
  <c r="IM11" i="13"/>
  <c r="IN11" i="13"/>
  <c r="IO11" i="13"/>
  <c r="IP11" i="13"/>
  <c r="IQ11" i="13"/>
  <c r="IR11" i="13"/>
  <c r="IS11" i="13"/>
  <c r="IT11" i="13"/>
  <c r="IU11" i="13"/>
  <c r="IW11" i="13"/>
  <c r="IX11" i="13"/>
  <c r="IY11" i="13"/>
  <c r="IZ11" i="13"/>
  <c r="JA11" i="13"/>
  <c r="JB11" i="13"/>
  <c r="JC11" i="13"/>
  <c r="JD11" i="13"/>
  <c r="JE11" i="13"/>
  <c r="JF11" i="13"/>
  <c r="JG11" i="13"/>
  <c r="JH11" i="13"/>
  <c r="JI11" i="13"/>
  <c r="JJ11" i="13"/>
  <c r="JK11" i="13"/>
  <c r="JL11" i="13"/>
  <c r="JM11" i="13"/>
  <c r="JN11" i="13"/>
  <c r="JO11" i="13"/>
  <c r="JP11" i="13"/>
  <c r="JQ11" i="13"/>
  <c r="JR11" i="13"/>
  <c r="JS11" i="13"/>
  <c r="JT11" i="13"/>
  <c r="JU11" i="13"/>
  <c r="JV11" i="13"/>
  <c r="JW11" i="13"/>
  <c r="JX11" i="13"/>
  <c r="JY11" i="13"/>
  <c r="JZ11" i="13"/>
  <c r="KA11" i="13"/>
  <c r="KB11" i="13"/>
  <c r="KC11" i="13"/>
  <c r="KD11" i="13"/>
  <c r="KE11" i="13"/>
  <c r="KF11" i="13"/>
  <c r="KG11" i="13"/>
  <c r="KH11" i="13"/>
  <c r="KI11" i="13"/>
  <c r="KJ11" i="13"/>
  <c r="KK11" i="13"/>
  <c r="KL11" i="13"/>
  <c r="KM11" i="13"/>
  <c r="KN11" i="13"/>
  <c r="KO11" i="13"/>
  <c r="KP11" i="13"/>
  <c r="KQ11" i="13"/>
  <c r="KR11" i="13"/>
  <c r="KS11" i="13"/>
  <c r="KT11" i="13"/>
  <c r="KU11" i="13"/>
  <c r="KV11" i="13"/>
  <c r="KW11" i="13"/>
  <c r="KX11" i="13"/>
  <c r="KY11" i="13"/>
  <c r="KZ11" i="13"/>
  <c r="LA11" i="13"/>
  <c r="LB11" i="13"/>
  <c r="LC11" i="13"/>
  <c r="LD11" i="13"/>
  <c r="LE11" i="13"/>
  <c r="LF11" i="13"/>
  <c r="LG11" i="13"/>
  <c r="LH11" i="13"/>
  <c r="LI11" i="13"/>
  <c r="LJ11" i="13"/>
  <c r="LK11" i="13"/>
  <c r="LL11" i="13"/>
  <c r="LM11" i="13"/>
  <c r="LN11" i="13"/>
  <c r="LO11" i="13"/>
  <c r="LP11" i="13"/>
  <c r="LQ11" i="13"/>
  <c r="LR11" i="13"/>
  <c r="LS11" i="13"/>
  <c r="LT11" i="13"/>
  <c r="LU11" i="13"/>
  <c r="LV11" i="13"/>
  <c r="LW11" i="13"/>
  <c r="LX11" i="13"/>
  <c r="LY11" i="13"/>
  <c r="LZ11" i="13"/>
  <c r="MA11" i="13"/>
  <c r="MB11" i="13"/>
  <c r="MC11" i="13"/>
  <c r="MD11" i="13"/>
  <c r="ME11" i="13"/>
  <c r="MF11" i="13"/>
  <c r="MG11" i="13"/>
  <c r="MH11" i="13"/>
  <c r="MI11" i="13"/>
  <c r="MJ11" i="13"/>
  <c r="MK11" i="13"/>
  <c r="ML11" i="13"/>
  <c r="MM11" i="13"/>
  <c r="MN11" i="13"/>
  <c r="MO11" i="13"/>
  <c r="MP11" i="13"/>
  <c r="MQ11" i="13"/>
  <c r="MR11" i="13"/>
  <c r="MS11" i="13"/>
  <c r="MT11" i="13"/>
  <c r="MU11" i="13"/>
  <c r="MV11" i="13"/>
  <c r="MW11" i="13"/>
  <c r="MX11" i="13"/>
  <c r="MY11" i="13"/>
  <c r="MZ11" i="13"/>
  <c r="NA11" i="13"/>
  <c r="NB11" i="13"/>
  <c r="NC11" i="13"/>
  <c r="E30" i="13"/>
  <c r="F30" i="13"/>
  <c r="I30" i="13"/>
  <c r="C30" i="13"/>
  <c r="J30" i="13"/>
  <c r="G30" i="13"/>
  <c r="K30" i="13"/>
  <c r="H30" i="13"/>
  <c r="D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BK30" i="13"/>
  <c r="BL30" i="13"/>
  <c r="BM30" i="13"/>
  <c r="BN30" i="13"/>
  <c r="BO30" i="13"/>
  <c r="BP30" i="13"/>
  <c r="BQ30" i="13"/>
  <c r="BR30" i="13"/>
  <c r="BS30" i="13"/>
  <c r="BT30" i="13"/>
  <c r="BU30" i="13"/>
  <c r="BV30" i="13"/>
  <c r="BW30" i="13"/>
  <c r="BX30" i="13"/>
  <c r="BY30" i="13"/>
  <c r="BZ30" i="13"/>
  <c r="CA30" i="13"/>
  <c r="CB30" i="13"/>
  <c r="CC30" i="13"/>
  <c r="CD30" i="13"/>
  <c r="CE30" i="13"/>
  <c r="CF30" i="13"/>
  <c r="CG30" i="13"/>
  <c r="CH30" i="13"/>
  <c r="CI30" i="13"/>
  <c r="CJ30" i="13"/>
  <c r="CK30" i="13"/>
  <c r="CL30" i="13"/>
  <c r="CM30" i="13"/>
  <c r="CN30" i="13"/>
  <c r="CO30" i="13"/>
  <c r="CP30" i="13"/>
  <c r="CQ30" i="13"/>
  <c r="CR30" i="13"/>
  <c r="CS30" i="13"/>
  <c r="CT30" i="13"/>
  <c r="CU30" i="13"/>
  <c r="CV30" i="13"/>
  <c r="CW30" i="13"/>
  <c r="CX30" i="13"/>
  <c r="CY30" i="13"/>
  <c r="CZ30" i="13"/>
  <c r="DA30" i="13"/>
  <c r="DB30" i="13"/>
  <c r="DC30" i="13"/>
  <c r="DD30" i="13"/>
  <c r="DE30" i="13"/>
  <c r="DF30" i="13"/>
  <c r="DG30" i="13"/>
  <c r="DH30" i="13"/>
  <c r="DI30" i="13"/>
  <c r="DJ30" i="13"/>
  <c r="DK30" i="13"/>
  <c r="DL30" i="13"/>
  <c r="DM30" i="13"/>
  <c r="DN30" i="13"/>
  <c r="DO30" i="13"/>
  <c r="DP30" i="13"/>
  <c r="DQ30" i="13"/>
  <c r="DR30" i="13"/>
  <c r="DS30" i="13"/>
  <c r="DT30" i="13"/>
  <c r="DU30" i="13"/>
  <c r="DV30" i="13"/>
  <c r="DW30" i="13"/>
  <c r="DX30" i="13"/>
  <c r="DY30" i="13"/>
  <c r="DZ30" i="13"/>
  <c r="EA30" i="13"/>
  <c r="EB30" i="13"/>
  <c r="EC30" i="13"/>
  <c r="ED30" i="13"/>
  <c r="EE30" i="13"/>
  <c r="EF30" i="13"/>
  <c r="EG30" i="13"/>
  <c r="EH30" i="13"/>
  <c r="EI30" i="13"/>
  <c r="EJ30" i="13"/>
  <c r="EK30" i="13"/>
  <c r="EL30" i="13"/>
  <c r="EM30" i="13"/>
  <c r="EN30" i="13"/>
  <c r="EO30" i="13"/>
  <c r="EP30" i="13"/>
  <c r="EQ30" i="13"/>
  <c r="ER30" i="13"/>
  <c r="ES30" i="13"/>
  <c r="ET30" i="13"/>
  <c r="EU30" i="13"/>
  <c r="EV30" i="13"/>
  <c r="EW30" i="13"/>
  <c r="EX30" i="13"/>
  <c r="EY30" i="13"/>
  <c r="EZ30" i="13"/>
  <c r="FA30" i="13"/>
  <c r="FB30" i="13"/>
  <c r="FC30" i="13"/>
  <c r="FD30" i="13"/>
  <c r="FE30" i="13"/>
  <c r="FF30" i="13"/>
  <c r="FG30" i="13"/>
  <c r="FH30" i="13"/>
  <c r="FI30" i="13"/>
  <c r="FJ30" i="13"/>
  <c r="FK30" i="13"/>
  <c r="FL30" i="13"/>
  <c r="FM30" i="13"/>
  <c r="FN30" i="13"/>
  <c r="FO30" i="13"/>
  <c r="FP30" i="13"/>
  <c r="FQ30" i="13"/>
  <c r="FR30" i="13"/>
  <c r="FS30" i="13"/>
  <c r="FT30" i="13"/>
  <c r="FU30" i="13"/>
  <c r="FV30" i="13"/>
  <c r="FW30" i="13"/>
  <c r="FX30" i="13"/>
  <c r="FY30" i="13"/>
  <c r="FZ30" i="13"/>
  <c r="GA30" i="13"/>
  <c r="GB30" i="13"/>
  <c r="GC30" i="13"/>
  <c r="GD30" i="13"/>
  <c r="GE30" i="13"/>
  <c r="GF30" i="13"/>
  <c r="GG30" i="13"/>
  <c r="GH30" i="13"/>
  <c r="GI30" i="13"/>
  <c r="GJ30" i="13"/>
  <c r="GK30" i="13"/>
  <c r="GL30" i="13"/>
  <c r="GM30" i="13"/>
  <c r="GN30" i="13"/>
  <c r="GO30" i="13"/>
  <c r="GP30" i="13"/>
  <c r="GQ30" i="13"/>
  <c r="GR30" i="13"/>
  <c r="GS30" i="13"/>
  <c r="GT30" i="13"/>
  <c r="GU30" i="13"/>
  <c r="GV30" i="13"/>
  <c r="GW30" i="13"/>
  <c r="GX30" i="13"/>
  <c r="GY30" i="13"/>
  <c r="GZ30" i="13"/>
  <c r="HA30" i="13"/>
  <c r="HB30" i="13"/>
  <c r="HC30" i="13"/>
  <c r="HD30" i="13"/>
  <c r="HE30" i="13"/>
  <c r="HF30" i="13"/>
  <c r="HG30" i="13"/>
  <c r="HH30" i="13"/>
  <c r="HI30" i="13"/>
  <c r="HJ30" i="13"/>
  <c r="HK30" i="13"/>
  <c r="HL30" i="13"/>
  <c r="HM30" i="13"/>
  <c r="HN30" i="13"/>
  <c r="HO30" i="13"/>
  <c r="HP30" i="13"/>
  <c r="HQ30" i="13"/>
  <c r="HR30" i="13"/>
  <c r="HS30" i="13"/>
  <c r="HT30" i="13"/>
  <c r="HU30" i="13"/>
  <c r="HV30" i="13"/>
  <c r="HW30" i="13"/>
  <c r="HX30" i="13"/>
  <c r="HY30" i="13"/>
  <c r="HZ30" i="13"/>
  <c r="IA30" i="13"/>
  <c r="IB30" i="13"/>
  <c r="IC30" i="13"/>
  <c r="ID30" i="13"/>
  <c r="IE30" i="13"/>
  <c r="IF30" i="13"/>
  <c r="IG30" i="13"/>
  <c r="IH30" i="13"/>
  <c r="II30" i="13"/>
  <c r="IJ30" i="13"/>
  <c r="IK30" i="13"/>
  <c r="IL30" i="13"/>
  <c r="IM30" i="13"/>
  <c r="IN30" i="13"/>
  <c r="IO30" i="13"/>
  <c r="IP30" i="13"/>
  <c r="IQ30" i="13"/>
  <c r="IR30" i="13"/>
  <c r="IS30" i="13"/>
  <c r="IT30" i="13"/>
  <c r="IU30" i="13"/>
  <c r="IW30" i="13"/>
  <c r="IX30" i="13"/>
  <c r="IY30" i="13"/>
  <c r="IZ30" i="13"/>
  <c r="JA30" i="13"/>
  <c r="JB30" i="13"/>
  <c r="JC30" i="13"/>
  <c r="JD30" i="13"/>
  <c r="JE30" i="13"/>
  <c r="JF30" i="13"/>
  <c r="JG30" i="13"/>
  <c r="JH30" i="13"/>
  <c r="JI30" i="13"/>
  <c r="JJ30" i="13"/>
  <c r="JK30" i="13"/>
  <c r="JL30" i="13"/>
  <c r="JM30" i="13"/>
  <c r="JN30" i="13"/>
  <c r="JO30" i="13"/>
  <c r="JP30" i="13"/>
  <c r="JQ30" i="13"/>
  <c r="JR30" i="13"/>
  <c r="JS30" i="13"/>
  <c r="JT30" i="13"/>
  <c r="JU30" i="13"/>
  <c r="JV30" i="13"/>
  <c r="JW30" i="13"/>
  <c r="JX30" i="13"/>
  <c r="JY30" i="13"/>
  <c r="JZ30" i="13"/>
  <c r="KA30" i="13"/>
  <c r="KB30" i="13"/>
  <c r="KC30" i="13"/>
  <c r="KD30" i="13"/>
  <c r="KE30" i="13"/>
  <c r="KF30" i="13"/>
  <c r="KG30" i="13"/>
  <c r="KH30" i="13"/>
  <c r="KI30" i="13"/>
  <c r="KJ30" i="13"/>
  <c r="KK30" i="13"/>
  <c r="KL30" i="13"/>
  <c r="KM30" i="13"/>
  <c r="KN30" i="13"/>
  <c r="KO30" i="13"/>
  <c r="KP30" i="13"/>
  <c r="KQ30" i="13"/>
  <c r="KR30" i="13"/>
  <c r="KS30" i="13"/>
  <c r="KT30" i="13"/>
  <c r="KU30" i="13"/>
  <c r="KV30" i="13"/>
  <c r="KW30" i="13"/>
  <c r="KX30" i="13"/>
  <c r="KY30" i="13"/>
  <c r="KZ30" i="13"/>
  <c r="LA30" i="13"/>
  <c r="LB30" i="13"/>
  <c r="LC30" i="13"/>
  <c r="LD30" i="13"/>
  <c r="LE30" i="13"/>
  <c r="LF30" i="13"/>
  <c r="LG30" i="13"/>
  <c r="LH30" i="13"/>
  <c r="LI30" i="13"/>
  <c r="LJ30" i="13"/>
  <c r="LK30" i="13"/>
  <c r="LL30" i="13"/>
  <c r="LM30" i="13"/>
  <c r="LN30" i="13"/>
  <c r="LO30" i="13"/>
  <c r="LP30" i="13"/>
  <c r="LQ30" i="13"/>
  <c r="LR30" i="13"/>
  <c r="LS30" i="13"/>
  <c r="LT30" i="13"/>
  <c r="LU30" i="13"/>
  <c r="LV30" i="13"/>
  <c r="LW30" i="13"/>
  <c r="LX30" i="13"/>
  <c r="LY30" i="13"/>
  <c r="LZ30" i="13"/>
  <c r="MA30" i="13"/>
  <c r="MB30" i="13"/>
  <c r="MC30" i="13"/>
  <c r="MD30" i="13"/>
  <c r="ME30" i="13"/>
  <c r="MF30" i="13"/>
  <c r="MG30" i="13"/>
  <c r="MH30" i="13"/>
  <c r="MI30" i="13"/>
  <c r="MJ30" i="13"/>
  <c r="MK30" i="13"/>
  <c r="ML30" i="13"/>
  <c r="MM30" i="13"/>
  <c r="MN30" i="13"/>
  <c r="MO30" i="13"/>
  <c r="MP30" i="13"/>
  <c r="MQ30" i="13"/>
  <c r="MR30" i="13"/>
  <c r="MS30" i="13"/>
  <c r="MT30" i="13"/>
  <c r="MU30" i="13"/>
  <c r="MV30" i="13"/>
  <c r="MW30" i="13"/>
  <c r="MX30" i="13"/>
  <c r="MY30" i="13"/>
  <c r="MZ30" i="13"/>
  <c r="NA30" i="13"/>
  <c r="NB30" i="13"/>
  <c r="NC30" i="13"/>
  <c r="ND30" i="13"/>
  <c r="ND17" i="13"/>
  <c r="AV8" i="13"/>
  <c r="AC8" i="13"/>
  <c r="Q8" i="13"/>
  <c r="BB8" i="13"/>
  <c r="AK8" i="13"/>
  <c r="BH8" i="13"/>
  <c r="BG8" i="13"/>
  <c r="J8" i="13"/>
  <c r="AX8" i="13"/>
  <c r="F8" i="13"/>
  <c r="X8" i="13"/>
  <c r="AE8" i="13"/>
  <c r="G8" i="13"/>
  <c r="O8" i="13"/>
  <c r="AA8" i="13"/>
  <c r="V8" i="13"/>
  <c r="S8" i="13"/>
  <c r="AP8" i="13"/>
  <c r="N8" i="13"/>
  <c r="BA8" i="13"/>
  <c r="BE8" i="13"/>
  <c r="AD8" i="13"/>
  <c r="AH8" i="13"/>
  <c r="L8" i="13"/>
  <c r="BC8" i="13"/>
  <c r="K8" i="13"/>
  <c r="AJ8" i="13"/>
  <c r="Z8" i="13"/>
  <c r="AW8" i="13"/>
  <c r="BJ8" i="13"/>
  <c r="AY8" i="13"/>
  <c r="AF8" i="13"/>
  <c r="AR8" i="13"/>
  <c r="AM8" i="13"/>
  <c r="C8" i="13"/>
  <c r="AT8" i="13"/>
  <c r="AQ8" i="13"/>
  <c r="W8" i="13"/>
  <c r="AB8" i="13"/>
  <c r="R8" i="13"/>
  <c r="AG8" i="13"/>
  <c r="E8" i="13"/>
  <c r="AS8" i="13"/>
  <c r="AO8" i="13"/>
  <c r="AI8" i="13"/>
  <c r="AL8" i="13"/>
  <c r="M8" i="13"/>
  <c r="BI8" i="13"/>
  <c r="H8" i="13"/>
  <c r="T8" i="13"/>
  <c r="P8" i="13"/>
  <c r="I8" i="13"/>
  <c r="U8" i="13"/>
  <c r="AU8" i="13"/>
  <c r="D8" i="13"/>
  <c r="BD8" i="13"/>
  <c r="Y8" i="13"/>
  <c r="AN8" i="13"/>
  <c r="BF8" i="13"/>
  <c r="AZ8" i="13"/>
  <c r="BK8" i="13"/>
  <c r="BL8" i="13"/>
  <c r="BM8" i="13"/>
  <c r="BN8" i="13"/>
  <c r="BO8" i="13"/>
  <c r="BP8" i="13"/>
  <c r="BQ8" i="13"/>
  <c r="BR8" i="13"/>
  <c r="BS8" i="13"/>
  <c r="BT8" i="13"/>
  <c r="BU8" i="13"/>
  <c r="BV8" i="13"/>
  <c r="BW8" i="13"/>
  <c r="BX8" i="13"/>
  <c r="BY8" i="13"/>
  <c r="BZ8" i="13"/>
  <c r="CA8" i="13"/>
  <c r="CB8" i="13"/>
  <c r="CC8" i="13"/>
  <c r="CD8" i="13"/>
  <c r="CE8" i="13"/>
  <c r="CF8" i="13"/>
  <c r="CG8" i="13"/>
  <c r="CH8" i="13"/>
  <c r="CI8" i="13"/>
  <c r="CJ8" i="13"/>
  <c r="CK8" i="13"/>
  <c r="CL8" i="13"/>
  <c r="CM8" i="13"/>
  <c r="CN8" i="13"/>
  <c r="CO8" i="13"/>
  <c r="CP8" i="13"/>
  <c r="CQ8" i="13"/>
  <c r="CR8" i="13"/>
  <c r="CS8" i="13"/>
  <c r="CT8" i="13"/>
  <c r="CU8" i="13"/>
  <c r="CV8" i="13"/>
  <c r="CW8" i="13"/>
  <c r="CX8" i="13"/>
  <c r="CY8" i="13"/>
  <c r="CZ8" i="13"/>
  <c r="DA8" i="13"/>
  <c r="DB8" i="13"/>
  <c r="DC8" i="13"/>
  <c r="DD8" i="13"/>
  <c r="DE8" i="13"/>
  <c r="DF8" i="13"/>
  <c r="DG8" i="13"/>
  <c r="DH8" i="13"/>
  <c r="DI8" i="13"/>
  <c r="DJ8" i="13"/>
  <c r="DK8" i="13"/>
  <c r="DL8" i="13"/>
  <c r="DM8" i="13"/>
  <c r="DN8" i="13"/>
  <c r="DO8" i="13"/>
  <c r="DP8" i="13"/>
  <c r="DQ8" i="13"/>
  <c r="DR8" i="13"/>
  <c r="DS8" i="13"/>
  <c r="DT8" i="13"/>
  <c r="DU8" i="13"/>
  <c r="DV8" i="13"/>
  <c r="DW8" i="13"/>
  <c r="DX8" i="13"/>
  <c r="DY8" i="13"/>
  <c r="DZ8" i="13"/>
  <c r="EA8" i="13"/>
  <c r="EB8" i="13"/>
  <c r="EC8" i="13"/>
  <c r="ED8" i="13"/>
  <c r="EE8" i="13"/>
  <c r="EF8" i="13"/>
  <c r="EG8" i="13"/>
  <c r="EH8" i="13"/>
  <c r="EI8" i="13"/>
  <c r="EJ8" i="13"/>
  <c r="EK8" i="13"/>
  <c r="EL8" i="13"/>
  <c r="EM8" i="13"/>
  <c r="EN8" i="13"/>
  <c r="EO8" i="13"/>
  <c r="EP8" i="13"/>
  <c r="EQ8" i="13"/>
  <c r="ER8" i="13"/>
  <c r="ES8" i="13"/>
  <c r="ET8" i="13"/>
  <c r="EU8" i="13"/>
  <c r="EV8" i="13"/>
  <c r="EW8" i="13"/>
  <c r="EX8" i="13"/>
  <c r="EY8" i="13"/>
  <c r="EZ8" i="13"/>
  <c r="FA8" i="13"/>
  <c r="FB8" i="13"/>
  <c r="FC8" i="13"/>
  <c r="FD8" i="13"/>
  <c r="FE8" i="13"/>
  <c r="FF8" i="13"/>
  <c r="FG8" i="13"/>
  <c r="FH8" i="13"/>
  <c r="FI8" i="13"/>
  <c r="FJ8" i="13"/>
  <c r="FK8" i="13"/>
  <c r="FL8" i="13"/>
  <c r="FM8" i="13"/>
  <c r="FN8" i="13"/>
  <c r="FO8" i="13"/>
  <c r="FP8" i="13"/>
  <c r="FQ8" i="13"/>
  <c r="FR8" i="13"/>
  <c r="FS8" i="13"/>
  <c r="FT8" i="13"/>
  <c r="FU8" i="13"/>
  <c r="FV8" i="13"/>
  <c r="FW8" i="13"/>
  <c r="FX8" i="13"/>
  <c r="FY8" i="13"/>
  <c r="FZ8" i="13"/>
  <c r="GA8" i="13"/>
  <c r="GB8" i="13"/>
  <c r="GC8" i="13"/>
  <c r="GD8" i="13"/>
  <c r="GE8" i="13"/>
  <c r="GF8" i="13"/>
  <c r="GG8" i="13"/>
  <c r="GH8" i="13"/>
  <c r="GI8" i="13"/>
  <c r="GJ8" i="13"/>
  <c r="GK8" i="13"/>
  <c r="GL8" i="13"/>
  <c r="GM8" i="13"/>
  <c r="GN8" i="13"/>
  <c r="GO8" i="13"/>
  <c r="GP8" i="13"/>
  <c r="GQ8" i="13"/>
  <c r="GR8" i="13"/>
  <c r="GS8" i="13"/>
  <c r="GT8" i="13"/>
  <c r="GU8" i="13"/>
  <c r="GV8" i="13"/>
  <c r="GW8" i="13"/>
  <c r="GX8" i="13"/>
  <c r="GY8" i="13"/>
  <c r="GZ8" i="13"/>
  <c r="HA8" i="13"/>
  <c r="HB8" i="13"/>
  <c r="HC8" i="13"/>
  <c r="HD8" i="13"/>
  <c r="HE8" i="13"/>
  <c r="HF8" i="13"/>
  <c r="HG8" i="13"/>
  <c r="HH8" i="13"/>
  <c r="HI8" i="13"/>
  <c r="HJ8" i="13"/>
  <c r="HK8" i="13"/>
  <c r="HL8" i="13"/>
  <c r="HM8" i="13"/>
  <c r="HN8" i="13"/>
  <c r="HO8" i="13"/>
  <c r="HP8" i="13"/>
  <c r="HQ8" i="13"/>
  <c r="HR8" i="13"/>
  <c r="HS8" i="13"/>
  <c r="HT8" i="13"/>
  <c r="HU8" i="13"/>
  <c r="HV8" i="13"/>
  <c r="HW8" i="13"/>
  <c r="HX8" i="13"/>
  <c r="HY8" i="13"/>
  <c r="HZ8" i="13"/>
  <c r="IA8" i="13"/>
  <c r="IB8" i="13"/>
  <c r="IC8" i="13"/>
  <c r="ID8" i="13"/>
  <c r="IE8" i="13"/>
  <c r="IF8" i="13"/>
  <c r="IG8" i="13"/>
  <c r="IH8" i="13"/>
  <c r="II8" i="13"/>
  <c r="IJ8" i="13"/>
  <c r="IK8" i="13"/>
  <c r="IL8" i="13"/>
  <c r="IM8" i="13"/>
  <c r="IN8" i="13"/>
  <c r="IO8" i="13"/>
  <c r="IP8" i="13"/>
  <c r="IQ8" i="13"/>
  <c r="IR8" i="13"/>
  <c r="IS8" i="13"/>
  <c r="IT8" i="13"/>
  <c r="IU8" i="13"/>
  <c r="IW8" i="13"/>
  <c r="IX8" i="13"/>
  <c r="IY8" i="13"/>
  <c r="IZ8" i="13"/>
  <c r="JA8" i="13"/>
  <c r="JB8" i="13"/>
  <c r="JC8" i="13"/>
  <c r="JD8" i="13"/>
  <c r="JE8" i="13"/>
  <c r="JF8" i="13"/>
  <c r="JG8" i="13"/>
  <c r="JH8" i="13"/>
  <c r="JI8" i="13"/>
  <c r="JJ8" i="13"/>
  <c r="JK8" i="13"/>
  <c r="JL8" i="13"/>
  <c r="JM8" i="13"/>
  <c r="JN8" i="13"/>
  <c r="JO8" i="13"/>
  <c r="JP8" i="13"/>
  <c r="JQ8" i="13"/>
  <c r="JR8" i="13"/>
  <c r="JS8" i="13"/>
  <c r="JT8" i="13"/>
  <c r="JU8" i="13"/>
  <c r="JV8" i="13"/>
  <c r="JW8" i="13"/>
  <c r="JX8" i="13"/>
  <c r="JY8" i="13"/>
  <c r="JZ8" i="13"/>
  <c r="KA8" i="13"/>
  <c r="KB8" i="13"/>
  <c r="KC8" i="13"/>
  <c r="KD8" i="13"/>
  <c r="KE8" i="13"/>
  <c r="KF8" i="13"/>
  <c r="KG8" i="13"/>
  <c r="KH8" i="13"/>
  <c r="KI8" i="13"/>
  <c r="KJ8" i="13"/>
  <c r="KK8" i="13"/>
  <c r="KL8" i="13"/>
  <c r="KM8" i="13"/>
  <c r="KN8" i="13"/>
  <c r="KO8" i="13"/>
  <c r="KP8" i="13"/>
  <c r="KQ8" i="13"/>
  <c r="KR8" i="13"/>
  <c r="KS8" i="13"/>
  <c r="KT8" i="13"/>
  <c r="KU8" i="13"/>
  <c r="KV8" i="13"/>
  <c r="KW8" i="13"/>
  <c r="KX8" i="13"/>
  <c r="KY8" i="13"/>
  <c r="KZ8" i="13"/>
  <c r="LA8" i="13"/>
  <c r="LB8" i="13"/>
  <c r="LC8" i="13"/>
  <c r="LD8" i="13"/>
  <c r="LE8" i="13"/>
  <c r="LF8" i="13"/>
  <c r="LG8" i="13"/>
  <c r="LH8" i="13"/>
  <c r="LI8" i="13"/>
  <c r="LJ8" i="13"/>
  <c r="LK8" i="13"/>
  <c r="LL8" i="13"/>
  <c r="LM8" i="13"/>
  <c r="LN8" i="13"/>
  <c r="LO8" i="13"/>
  <c r="LP8" i="13"/>
  <c r="LQ8" i="13"/>
  <c r="LR8" i="13"/>
  <c r="LS8" i="13"/>
  <c r="LT8" i="13"/>
  <c r="LU8" i="13"/>
  <c r="LV8" i="13"/>
  <c r="LW8" i="13"/>
  <c r="LX8" i="13"/>
  <c r="LY8" i="13"/>
  <c r="LZ8" i="13"/>
  <c r="MA8" i="13"/>
  <c r="MB8" i="13"/>
  <c r="MC8" i="13"/>
  <c r="MD8" i="13"/>
  <c r="ME8" i="13"/>
  <c r="MF8" i="13"/>
  <c r="MG8" i="13"/>
  <c r="MH8" i="13"/>
  <c r="MI8" i="13"/>
  <c r="MJ8" i="13"/>
  <c r="MK8" i="13"/>
  <c r="ML8" i="13"/>
  <c r="MM8" i="13"/>
  <c r="MN8" i="13"/>
  <c r="MO8" i="13"/>
  <c r="MP8" i="13"/>
  <c r="MQ8" i="13"/>
  <c r="MR8" i="13"/>
  <c r="MS8" i="13"/>
  <c r="MT8" i="13"/>
  <c r="MU8" i="13"/>
  <c r="MV8" i="13"/>
  <c r="MW8" i="13"/>
  <c r="MX8" i="13"/>
  <c r="MY8" i="13"/>
  <c r="MZ8" i="13"/>
  <c r="NA8" i="13"/>
  <c r="NB8" i="13"/>
  <c r="NC8" i="13"/>
  <c r="C26" i="13"/>
  <c r="H26" i="13"/>
  <c r="I26" i="13"/>
  <c r="E26" i="13"/>
  <c r="F26" i="13"/>
  <c r="G26" i="13"/>
  <c r="D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BK26" i="13"/>
  <c r="BL26" i="13"/>
  <c r="BM26" i="13"/>
  <c r="BN26" i="13"/>
  <c r="BO26" i="13"/>
  <c r="BP26" i="13"/>
  <c r="BQ26" i="13"/>
  <c r="BR26" i="13"/>
  <c r="BS26" i="13"/>
  <c r="BT26" i="13"/>
  <c r="BU26" i="13"/>
  <c r="BV26" i="13"/>
  <c r="BW26" i="13"/>
  <c r="BX26" i="13"/>
  <c r="BY26" i="13"/>
  <c r="BZ26" i="13"/>
  <c r="CA26" i="13"/>
  <c r="CB26" i="13"/>
  <c r="CC26" i="13"/>
  <c r="CD26" i="13"/>
  <c r="CE26" i="13"/>
  <c r="CF26" i="13"/>
  <c r="CG26" i="13"/>
  <c r="CH26" i="13"/>
  <c r="CI26" i="13"/>
  <c r="CJ26" i="13"/>
  <c r="CK26" i="13"/>
  <c r="CL26" i="13"/>
  <c r="CM26" i="13"/>
  <c r="CN26" i="13"/>
  <c r="CO26" i="13"/>
  <c r="CP26" i="13"/>
  <c r="CQ26" i="13"/>
  <c r="CR26" i="13"/>
  <c r="CS26" i="13"/>
  <c r="CT26" i="13"/>
  <c r="CU26" i="13"/>
  <c r="CV26" i="13"/>
  <c r="CW26" i="13"/>
  <c r="CX26" i="13"/>
  <c r="CY26" i="13"/>
  <c r="CZ26" i="13"/>
  <c r="DA26" i="13"/>
  <c r="DB26" i="13"/>
  <c r="DC26" i="13"/>
  <c r="DD26" i="13"/>
  <c r="DE26" i="13"/>
  <c r="DF26" i="13"/>
  <c r="DG26" i="13"/>
  <c r="DH26" i="13"/>
  <c r="DI26" i="13"/>
  <c r="DJ26" i="13"/>
  <c r="DK26" i="13"/>
  <c r="DL26" i="13"/>
  <c r="DM26" i="13"/>
  <c r="DN26" i="13"/>
  <c r="DO26" i="13"/>
  <c r="DP26" i="13"/>
  <c r="DQ26" i="13"/>
  <c r="DR26" i="13"/>
  <c r="DS26" i="13"/>
  <c r="DT26" i="13"/>
  <c r="DU26" i="13"/>
  <c r="DV26" i="13"/>
  <c r="DW26" i="13"/>
  <c r="DX26" i="13"/>
  <c r="DY26" i="13"/>
  <c r="DZ26" i="13"/>
  <c r="EA26" i="13"/>
  <c r="EB26" i="13"/>
  <c r="EC26" i="13"/>
  <c r="ED26" i="13"/>
  <c r="EE26" i="13"/>
  <c r="EF26" i="13"/>
  <c r="EG26" i="13"/>
  <c r="EH26" i="13"/>
  <c r="EI26" i="13"/>
  <c r="EJ26" i="13"/>
  <c r="EK26" i="13"/>
  <c r="EL26" i="13"/>
  <c r="EM26" i="13"/>
  <c r="EN26" i="13"/>
  <c r="EO26" i="13"/>
  <c r="EP26" i="13"/>
  <c r="EQ26" i="13"/>
  <c r="ER26" i="13"/>
  <c r="ES26" i="13"/>
  <c r="ET26" i="13"/>
  <c r="EU26" i="13"/>
  <c r="EV26" i="13"/>
  <c r="EW26" i="13"/>
  <c r="EX26" i="13"/>
  <c r="EY26" i="13"/>
  <c r="EZ26" i="13"/>
  <c r="FA26" i="13"/>
  <c r="FB26" i="13"/>
  <c r="FC26" i="13"/>
  <c r="FD26" i="13"/>
  <c r="FE26" i="13"/>
  <c r="FF26" i="13"/>
  <c r="FG26" i="13"/>
  <c r="FH26" i="13"/>
  <c r="FI26" i="13"/>
  <c r="FJ26" i="13"/>
  <c r="FK26" i="13"/>
  <c r="FL26" i="13"/>
  <c r="FM26" i="13"/>
  <c r="FN26" i="13"/>
  <c r="FO26" i="13"/>
  <c r="FP26" i="13"/>
  <c r="FQ26" i="13"/>
  <c r="FR26" i="13"/>
  <c r="FS26" i="13"/>
  <c r="FT26" i="13"/>
  <c r="FU26" i="13"/>
  <c r="FV26" i="13"/>
  <c r="FW26" i="13"/>
  <c r="FX26" i="13"/>
  <c r="FY26" i="13"/>
  <c r="FZ26" i="13"/>
  <c r="GA26" i="13"/>
  <c r="GB26" i="13"/>
  <c r="GC26" i="13"/>
  <c r="GD26" i="13"/>
  <c r="GE26" i="13"/>
  <c r="GF26" i="13"/>
  <c r="GG26" i="13"/>
  <c r="GH26" i="13"/>
  <c r="GI26" i="13"/>
  <c r="GJ26" i="13"/>
  <c r="GK26" i="13"/>
  <c r="GL26" i="13"/>
  <c r="GM26" i="13"/>
  <c r="GN26" i="13"/>
  <c r="GO26" i="13"/>
  <c r="GP26" i="13"/>
  <c r="GQ26" i="13"/>
  <c r="GR26" i="13"/>
  <c r="GS26" i="13"/>
  <c r="GT26" i="13"/>
  <c r="GU26" i="13"/>
  <c r="GV26" i="13"/>
  <c r="GW26" i="13"/>
  <c r="GX26" i="13"/>
  <c r="GY26" i="13"/>
  <c r="GZ26" i="13"/>
  <c r="HA26" i="13"/>
  <c r="HB26" i="13"/>
  <c r="HC26" i="13"/>
  <c r="HD26" i="13"/>
  <c r="HE26" i="13"/>
  <c r="HF26" i="13"/>
  <c r="HG26" i="13"/>
  <c r="HH26" i="13"/>
  <c r="HI26" i="13"/>
  <c r="HJ26" i="13"/>
  <c r="HK26" i="13"/>
  <c r="HL26" i="13"/>
  <c r="HM26" i="13"/>
  <c r="HN26" i="13"/>
  <c r="HO26" i="13"/>
  <c r="HP26" i="13"/>
  <c r="HQ26" i="13"/>
  <c r="HR26" i="13"/>
  <c r="HS26" i="13"/>
  <c r="HT26" i="13"/>
  <c r="HU26" i="13"/>
  <c r="HV26" i="13"/>
  <c r="HW26" i="13"/>
  <c r="HX26" i="13"/>
  <c r="HY26" i="13"/>
  <c r="HZ26" i="13"/>
  <c r="IA26" i="13"/>
  <c r="IB26" i="13"/>
  <c r="IC26" i="13"/>
  <c r="ID26" i="13"/>
  <c r="IE26" i="13"/>
  <c r="IF26" i="13"/>
  <c r="IG26" i="13"/>
  <c r="IH26" i="13"/>
  <c r="II26" i="13"/>
  <c r="IJ26" i="13"/>
  <c r="IK26" i="13"/>
  <c r="IL26" i="13"/>
  <c r="IM26" i="13"/>
  <c r="IN26" i="13"/>
  <c r="IO26" i="13"/>
  <c r="IP26" i="13"/>
  <c r="IQ26" i="13"/>
  <c r="IR26" i="13"/>
  <c r="IS26" i="13"/>
  <c r="IT26" i="13"/>
  <c r="IU26" i="13"/>
  <c r="IW26" i="13"/>
  <c r="IX26" i="13"/>
  <c r="IY26" i="13"/>
  <c r="IZ26" i="13"/>
  <c r="JA26" i="13"/>
  <c r="JB26" i="13"/>
  <c r="JC26" i="13"/>
  <c r="JD26" i="13"/>
  <c r="JE26" i="13"/>
  <c r="JF26" i="13"/>
  <c r="JG26" i="13"/>
  <c r="JH26" i="13"/>
  <c r="JI26" i="13"/>
  <c r="JJ26" i="13"/>
  <c r="JK26" i="13"/>
  <c r="JL26" i="13"/>
  <c r="JM26" i="13"/>
  <c r="JN26" i="13"/>
  <c r="JO26" i="13"/>
  <c r="JP26" i="13"/>
  <c r="JQ26" i="13"/>
  <c r="JR26" i="13"/>
  <c r="JS26" i="13"/>
  <c r="JT26" i="13"/>
  <c r="JU26" i="13"/>
  <c r="JV26" i="13"/>
  <c r="JW26" i="13"/>
  <c r="JX26" i="13"/>
  <c r="JY26" i="13"/>
  <c r="JZ26" i="13"/>
  <c r="KA26" i="13"/>
  <c r="KB26" i="13"/>
  <c r="KC26" i="13"/>
  <c r="KD26" i="13"/>
  <c r="KE26" i="13"/>
  <c r="KF26" i="13"/>
  <c r="KG26" i="13"/>
  <c r="KH26" i="13"/>
  <c r="KI26" i="13"/>
  <c r="KJ26" i="13"/>
  <c r="KK26" i="13"/>
  <c r="KL26" i="13"/>
  <c r="KM26" i="13"/>
  <c r="KN26" i="13"/>
  <c r="KO26" i="13"/>
  <c r="KP26" i="13"/>
  <c r="KQ26" i="13"/>
  <c r="KR26" i="13"/>
  <c r="KS26" i="13"/>
  <c r="KT26" i="13"/>
  <c r="KU26" i="13"/>
  <c r="KV26" i="13"/>
  <c r="KW26" i="13"/>
  <c r="KX26" i="13"/>
  <c r="KY26" i="13"/>
  <c r="KZ26" i="13"/>
  <c r="LA26" i="13"/>
  <c r="LB26" i="13"/>
  <c r="LC26" i="13"/>
  <c r="LD26" i="13"/>
  <c r="LE26" i="13"/>
  <c r="LF26" i="13"/>
  <c r="LG26" i="13"/>
  <c r="LH26" i="13"/>
  <c r="LI26" i="13"/>
  <c r="LJ26" i="13"/>
  <c r="LK26" i="13"/>
  <c r="LL26" i="13"/>
  <c r="LM26" i="13"/>
  <c r="LN26" i="13"/>
  <c r="LO26" i="13"/>
  <c r="LP26" i="13"/>
  <c r="LQ26" i="13"/>
  <c r="LR26" i="13"/>
  <c r="LS26" i="13"/>
  <c r="LT26" i="13"/>
  <c r="LU26" i="13"/>
  <c r="LV26" i="13"/>
  <c r="LW26" i="13"/>
  <c r="LX26" i="13"/>
  <c r="LY26" i="13"/>
  <c r="LZ26" i="13"/>
  <c r="MA26" i="13"/>
  <c r="MB26" i="13"/>
  <c r="MC26" i="13"/>
  <c r="MD26" i="13"/>
  <c r="ME26" i="13"/>
  <c r="MF26" i="13"/>
  <c r="MG26" i="13"/>
  <c r="MH26" i="13"/>
  <c r="MI26" i="13"/>
  <c r="MJ26" i="13"/>
  <c r="MK26" i="13"/>
  <c r="ML26" i="13"/>
  <c r="MM26" i="13"/>
  <c r="MN26" i="13"/>
  <c r="MO26" i="13"/>
  <c r="MP26" i="13"/>
  <c r="MQ26" i="13"/>
  <c r="MR26" i="13"/>
  <c r="MS26" i="13"/>
  <c r="MT26" i="13"/>
  <c r="MU26" i="13"/>
  <c r="MV26" i="13"/>
  <c r="MW26" i="13"/>
  <c r="MX26" i="13"/>
  <c r="MY26" i="13"/>
  <c r="MZ26" i="13"/>
  <c r="NA26" i="13"/>
  <c r="NB26" i="13"/>
  <c r="NC26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BT18" i="13"/>
  <c r="BU18" i="13"/>
  <c r="BV18" i="13"/>
  <c r="BW18" i="13"/>
  <c r="BX18" i="13"/>
  <c r="BY18" i="13"/>
  <c r="BZ18" i="13"/>
  <c r="CA18" i="13"/>
  <c r="CB18" i="13"/>
  <c r="CC18" i="13"/>
  <c r="CD18" i="13"/>
  <c r="CE18" i="13"/>
  <c r="CF18" i="13"/>
  <c r="CG18" i="13"/>
  <c r="CH18" i="13"/>
  <c r="CI18" i="13"/>
  <c r="CJ18" i="13"/>
  <c r="CK18" i="13"/>
  <c r="CL18" i="13"/>
  <c r="CM18" i="13"/>
  <c r="CN18" i="13"/>
  <c r="CO18" i="13"/>
  <c r="CP18" i="13"/>
  <c r="CQ18" i="13"/>
  <c r="CR18" i="13"/>
  <c r="CS18" i="13"/>
  <c r="CT18" i="13"/>
  <c r="CU18" i="13"/>
  <c r="CV18" i="13"/>
  <c r="CW18" i="13"/>
  <c r="CX18" i="13"/>
  <c r="CY18" i="13"/>
  <c r="CZ18" i="13"/>
  <c r="DA18" i="13"/>
  <c r="DB18" i="13"/>
  <c r="DC18" i="13"/>
  <c r="DD18" i="13"/>
  <c r="DE18" i="13"/>
  <c r="DF18" i="13"/>
  <c r="DG18" i="13"/>
  <c r="DH18" i="13"/>
  <c r="DI18" i="13"/>
  <c r="DJ18" i="13"/>
  <c r="DK18" i="13"/>
  <c r="DL18" i="13"/>
  <c r="DM18" i="13"/>
  <c r="DN18" i="13"/>
  <c r="DO18" i="13"/>
  <c r="DP18" i="13"/>
  <c r="DQ18" i="13"/>
  <c r="DR18" i="13"/>
  <c r="DS18" i="13"/>
  <c r="DT18" i="13"/>
  <c r="DU18" i="13"/>
  <c r="DV18" i="13"/>
  <c r="DW18" i="13"/>
  <c r="DX18" i="13"/>
  <c r="DY18" i="13"/>
  <c r="DZ18" i="13"/>
  <c r="EA18" i="13"/>
  <c r="EB18" i="13"/>
  <c r="EC18" i="13"/>
  <c r="ED18" i="13"/>
  <c r="EE18" i="13"/>
  <c r="EF18" i="13"/>
  <c r="EG18" i="13"/>
  <c r="EH18" i="13"/>
  <c r="EI18" i="13"/>
  <c r="EJ18" i="13"/>
  <c r="EK18" i="13"/>
  <c r="EL18" i="13"/>
  <c r="EM18" i="13"/>
  <c r="EN18" i="13"/>
  <c r="EO18" i="13"/>
  <c r="EP18" i="13"/>
  <c r="EQ18" i="13"/>
  <c r="ER18" i="13"/>
  <c r="ES18" i="13"/>
  <c r="ET18" i="13"/>
  <c r="EU18" i="13"/>
  <c r="EV18" i="13"/>
  <c r="EW18" i="13"/>
  <c r="EX18" i="13"/>
  <c r="EY18" i="13"/>
  <c r="EZ18" i="13"/>
  <c r="FA18" i="13"/>
  <c r="FB18" i="13"/>
  <c r="FC18" i="13"/>
  <c r="FD18" i="13"/>
  <c r="FE18" i="13"/>
  <c r="FF18" i="13"/>
  <c r="FG18" i="13"/>
  <c r="FH18" i="13"/>
  <c r="FI18" i="13"/>
  <c r="FJ18" i="13"/>
  <c r="FK18" i="13"/>
  <c r="FL18" i="13"/>
  <c r="FM18" i="13"/>
  <c r="FN18" i="13"/>
  <c r="FO18" i="13"/>
  <c r="FP18" i="13"/>
  <c r="FQ18" i="13"/>
  <c r="FR18" i="13"/>
  <c r="FS18" i="13"/>
  <c r="FT18" i="13"/>
  <c r="FU18" i="13"/>
  <c r="FV18" i="13"/>
  <c r="FW18" i="13"/>
  <c r="FX18" i="13"/>
  <c r="FY18" i="13"/>
  <c r="FZ18" i="13"/>
  <c r="GA18" i="13"/>
  <c r="GB18" i="13"/>
  <c r="GC18" i="13"/>
  <c r="GD18" i="13"/>
  <c r="GE18" i="13"/>
  <c r="GF18" i="13"/>
  <c r="GG18" i="13"/>
  <c r="GH18" i="13"/>
  <c r="GI18" i="13"/>
  <c r="GJ18" i="13"/>
  <c r="GK18" i="13"/>
  <c r="GL18" i="13"/>
  <c r="GM18" i="13"/>
  <c r="GN18" i="13"/>
  <c r="GO18" i="13"/>
  <c r="GP18" i="13"/>
  <c r="GQ18" i="13"/>
  <c r="GR18" i="13"/>
  <c r="GS18" i="13"/>
  <c r="GT18" i="13"/>
  <c r="GU18" i="13"/>
  <c r="GV18" i="13"/>
  <c r="GW18" i="13"/>
  <c r="GX18" i="13"/>
  <c r="GY18" i="13"/>
  <c r="GZ18" i="13"/>
  <c r="HA18" i="13"/>
  <c r="HB18" i="13"/>
  <c r="HC18" i="13"/>
  <c r="HD18" i="13"/>
  <c r="HE18" i="13"/>
  <c r="HF18" i="13"/>
  <c r="HG18" i="13"/>
  <c r="HH18" i="13"/>
  <c r="HI18" i="13"/>
  <c r="HJ18" i="13"/>
  <c r="HK18" i="13"/>
  <c r="HL18" i="13"/>
  <c r="HM18" i="13"/>
  <c r="HN18" i="13"/>
  <c r="HO18" i="13"/>
  <c r="HP18" i="13"/>
  <c r="HQ18" i="13"/>
  <c r="HR18" i="13"/>
  <c r="HS18" i="13"/>
  <c r="HT18" i="13"/>
  <c r="HU18" i="13"/>
  <c r="HV18" i="13"/>
  <c r="HW18" i="13"/>
  <c r="HX18" i="13"/>
  <c r="HY18" i="13"/>
  <c r="HZ18" i="13"/>
  <c r="IA18" i="13"/>
  <c r="IB18" i="13"/>
  <c r="IC18" i="13"/>
  <c r="ID18" i="13"/>
  <c r="IE18" i="13"/>
  <c r="IF18" i="13"/>
  <c r="IG18" i="13"/>
  <c r="IH18" i="13"/>
  <c r="II18" i="13"/>
  <c r="IJ18" i="13"/>
  <c r="IK18" i="13"/>
  <c r="IL18" i="13"/>
  <c r="IM18" i="13"/>
  <c r="IN18" i="13"/>
  <c r="IO18" i="13"/>
  <c r="IP18" i="13"/>
  <c r="IQ18" i="13"/>
  <c r="IR18" i="13"/>
  <c r="IS18" i="13"/>
  <c r="IT18" i="13"/>
  <c r="IU18" i="13"/>
  <c r="IW18" i="13"/>
  <c r="IX18" i="13"/>
  <c r="IY18" i="13"/>
  <c r="IZ18" i="13"/>
  <c r="JA18" i="13"/>
  <c r="JB18" i="13"/>
  <c r="JC18" i="13"/>
  <c r="JD18" i="13"/>
  <c r="JE18" i="13"/>
  <c r="JF18" i="13"/>
  <c r="JG18" i="13"/>
  <c r="JH18" i="13"/>
  <c r="JI18" i="13"/>
  <c r="JJ18" i="13"/>
  <c r="JK18" i="13"/>
  <c r="JL18" i="13"/>
  <c r="JM18" i="13"/>
  <c r="JN18" i="13"/>
  <c r="JO18" i="13"/>
  <c r="JP18" i="13"/>
  <c r="JQ18" i="13"/>
  <c r="JR18" i="13"/>
  <c r="JS18" i="13"/>
  <c r="JT18" i="13"/>
  <c r="JU18" i="13"/>
  <c r="JV18" i="13"/>
  <c r="JW18" i="13"/>
  <c r="JX18" i="13"/>
  <c r="JY18" i="13"/>
  <c r="JZ18" i="13"/>
  <c r="KA18" i="13"/>
  <c r="KB18" i="13"/>
  <c r="KC18" i="13"/>
  <c r="KD18" i="13"/>
  <c r="KE18" i="13"/>
  <c r="KF18" i="13"/>
  <c r="KG18" i="13"/>
  <c r="KH18" i="13"/>
  <c r="KI18" i="13"/>
  <c r="KJ18" i="13"/>
  <c r="KK18" i="13"/>
  <c r="KL18" i="13"/>
  <c r="KM18" i="13"/>
  <c r="KN18" i="13"/>
  <c r="KO18" i="13"/>
  <c r="KP18" i="13"/>
  <c r="KQ18" i="13"/>
  <c r="KR18" i="13"/>
  <c r="KS18" i="13"/>
  <c r="KT18" i="13"/>
  <c r="KU18" i="13"/>
  <c r="KV18" i="13"/>
  <c r="KW18" i="13"/>
  <c r="KX18" i="13"/>
  <c r="KY18" i="13"/>
  <c r="KZ18" i="13"/>
  <c r="LA18" i="13"/>
  <c r="LB18" i="13"/>
  <c r="LC18" i="13"/>
  <c r="LD18" i="13"/>
  <c r="LE18" i="13"/>
  <c r="LF18" i="13"/>
  <c r="LG18" i="13"/>
  <c r="LH18" i="13"/>
  <c r="LI18" i="13"/>
  <c r="LJ18" i="13"/>
  <c r="LK18" i="13"/>
  <c r="LL18" i="13"/>
  <c r="LM18" i="13"/>
  <c r="LN18" i="13"/>
  <c r="LO18" i="13"/>
  <c r="LP18" i="13"/>
  <c r="LQ18" i="13"/>
  <c r="LR18" i="13"/>
  <c r="LS18" i="13"/>
  <c r="LT18" i="13"/>
  <c r="LU18" i="13"/>
  <c r="LV18" i="13"/>
  <c r="LW18" i="13"/>
  <c r="LX18" i="13"/>
  <c r="LY18" i="13"/>
  <c r="LZ18" i="13"/>
  <c r="MA18" i="13"/>
  <c r="MB18" i="13"/>
  <c r="MC18" i="13"/>
  <c r="MD18" i="13"/>
  <c r="ME18" i="13"/>
  <c r="MF18" i="13"/>
  <c r="MG18" i="13"/>
  <c r="MH18" i="13"/>
  <c r="MI18" i="13"/>
  <c r="MJ18" i="13"/>
  <c r="MK18" i="13"/>
  <c r="ML18" i="13"/>
  <c r="MM18" i="13"/>
  <c r="MN18" i="13"/>
  <c r="MO18" i="13"/>
  <c r="MP18" i="13"/>
  <c r="MQ18" i="13"/>
  <c r="MR18" i="13"/>
  <c r="MS18" i="13"/>
  <c r="MT18" i="13"/>
  <c r="MU18" i="13"/>
  <c r="MV18" i="13"/>
  <c r="MW18" i="13"/>
  <c r="MX18" i="13"/>
  <c r="MY18" i="13"/>
  <c r="MZ18" i="13"/>
  <c r="NA18" i="13"/>
  <c r="NB18" i="13"/>
  <c r="NC18" i="13"/>
  <c r="E31" i="13"/>
  <c r="J31" i="13"/>
  <c r="F31" i="13"/>
  <c r="H31" i="13"/>
  <c r="K31" i="13"/>
  <c r="I31" i="13"/>
  <c r="G31" i="13"/>
  <c r="C31" i="13"/>
  <c r="D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GW31" i="13"/>
  <c r="GX31" i="13"/>
  <c r="GY31" i="13"/>
  <c r="GZ31" i="13"/>
  <c r="HA31" i="13"/>
  <c r="HB31" i="13"/>
  <c r="HC31" i="13"/>
  <c r="HD31" i="13"/>
  <c r="HE31" i="13"/>
  <c r="HF31" i="13"/>
  <c r="HG31" i="13"/>
  <c r="HH31" i="13"/>
  <c r="HI31" i="13"/>
  <c r="HJ31" i="13"/>
  <c r="HK31" i="13"/>
  <c r="HL31" i="13"/>
  <c r="HM31" i="13"/>
  <c r="HN31" i="13"/>
  <c r="HO31" i="13"/>
  <c r="HP31" i="13"/>
  <c r="HQ31" i="13"/>
  <c r="HR31" i="13"/>
  <c r="HS31" i="13"/>
  <c r="HT31" i="13"/>
  <c r="HU31" i="13"/>
  <c r="HV31" i="13"/>
  <c r="HW31" i="13"/>
  <c r="HX31" i="13"/>
  <c r="HY31" i="13"/>
  <c r="HZ31" i="13"/>
  <c r="IA31" i="13"/>
  <c r="IB31" i="13"/>
  <c r="IC31" i="13"/>
  <c r="ID31" i="13"/>
  <c r="IE31" i="13"/>
  <c r="IF31" i="13"/>
  <c r="IG31" i="13"/>
  <c r="IH31" i="13"/>
  <c r="II31" i="13"/>
  <c r="IJ31" i="13"/>
  <c r="IK31" i="13"/>
  <c r="IL31" i="13"/>
  <c r="IM31" i="13"/>
  <c r="IN31" i="13"/>
  <c r="IO31" i="13"/>
  <c r="IP31" i="13"/>
  <c r="IQ31" i="13"/>
  <c r="IR31" i="13"/>
  <c r="IS31" i="13"/>
  <c r="IT31" i="13"/>
  <c r="IU31" i="13"/>
  <c r="IW31" i="13"/>
  <c r="IX31" i="13"/>
  <c r="IY31" i="13"/>
  <c r="IZ31" i="13"/>
  <c r="JA31" i="13"/>
  <c r="JB31" i="13"/>
  <c r="JC31" i="13"/>
  <c r="JD31" i="13"/>
  <c r="JE31" i="13"/>
  <c r="JF31" i="13"/>
  <c r="JG31" i="13"/>
  <c r="JH31" i="13"/>
  <c r="JI31" i="13"/>
  <c r="JJ31" i="13"/>
  <c r="JK31" i="13"/>
  <c r="JL31" i="13"/>
  <c r="JM31" i="13"/>
  <c r="JN31" i="13"/>
  <c r="JO31" i="13"/>
  <c r="JP31" i="13"/>
  <c r="JQ31" i="13"/>
  <c r="JR31" i="13"/>
  <c r="JS31" i="13"/>
  <c r="JT31" i="13"/>
  <c r="JU31" i="13"/>
  <c r="JV31" i="13"/>
  <c r="JW31" i="13"/>
  <c r="JX31" i="13"/>
  <c r="JY31" i="13"/>
  <c r="JZ31" i="13"/>
  <c r="KA31" i="13"/>
  <c r="KB31" i="13"/>
  <c r="KC31" i="13"/>
  <c r="KD31" i="13"/>
  <c r="KE31" i="13"/>
  <c r="KF31" i="13"/>
  <c r="KG31" i="13"/>
  <c r="KH31" i="13"/>
  <c r="KI31" i="13"/>
  <c r="KJ31" i="13"/>
  <c r="KK31" i="13"/>
  <c r="KL31" i="13"/>
  <c r="KM31" i="13"/>
  <c r="KN31" i="13"/>
  <c r="KO31" i="13"/>
  <c r="KP31" i="13"/>
  <c r="KQ31" i="13"/>
  <c r="KR31" i="13"/>
  <c r="KS31" i="13"/>
  <c r="KT31" i="13"/>
  <c r="KU31" i="13"/>
  <c r="KV31" i="13"/>
  <c r="KW31" i="13"/>
  <c r="KX31" i="13"/>
  <c r="KY31" i="13"/>
  <c r="KZ31" i="13"/>
  <c r="LA31" i="13"/>
  <c r="LB31" i="13"/>
  <c r="LC31" i="13"/>
  <c r="LD31" i="13"/>
  <c r="LE31" i="13"/>
  <c r="LF31" i="13"/>
  <c r="LG31" i="13"/>
  <c r="LH31" i="13"/>
  <c r="LI31" i="13"/>
  <c r="LJ31" i="13"/>
  <c r="LK31" i="13"/>
  <c r="LL31" i="13"/>
  <c r="LM31" i="13"/>
  <c r="LN31" i="13"/>
  <c r="LO31" i="13"/>
  <c r="LP31" i="13"/>
  <c r="LQ31" i="13"/>
  <c r="LR31" i="13"/>
  <c r="LS31" i="13"/>
  <c r="LT31" i="13"/>
  <c r="LU31" i="13"/>
  <c r="LV31" i="13"/>
  <c r="LW31" i="13"/>
  <c r="LX31" i="13"/>
  <c r="LY31" i="13"/>
  <c r="LZ31" i="13"/>
  <c r="MA31" i="13"/>
  <c r="MB31" i="13"/>
  <c r="MC31" i="13"/>
  <c r="MD31" i="13"/>
  <c r="ME31" i="13"/>
  <c r="MF31" i="13"/>
  <c r="MG31" i="13"/>
  <c r="MH31" i="13"/>
  <c r="MI31" i="13"/>
  <c r="MJ31" i="13"/>
  <c r="MK31" i="13"/>
  <c r="ML31" i="13"/>
  <c r="MM31" i="13"/>
  <c r="MN31" i="13"/>
  <c r="MO31" i="13"/>
  <c r="MP31" i="13"/>
  <c r="MQ31" i="13"/>
  <c r="MR31" i="13"/>
  <c r="MS31" i="13"/>
  <c r="MT31" i="13"/>
  <c r="MU31" i="13"/>
  <c r="MV31" i="13"/>
  <c r="MW31" i="13"/>
  <c r="MX31" i="13"/>
  <c r="MY31" i="13"/>
  <c r="MZ31" i="13"/>
  <c r="NA31" i="13"/>
  <c r="NB31" i="13"/>
  <c r="NC31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BU19" i="13"/>
  <c r="BV19" i="13"/>
  <c r="BW19" i="13"/>
  <c r="BX19" i="13"/>
  <c r="BY19" i="13"/>
  <c r="BZ19" i="13"/>
  <c r="CA19" i="13"/>
  <c r="CB19" i="13"/>
  <c r="CC19" i="13"/>
  <c r="CD19" i="13"/>
  <c r="CE19" i="13"/>
  <c r="CF19" i="13"/>
  <c r="CG19" i="13"/>
  <c r="CH19" i="13"/>
  <c r="CI19" i="13"/>
  <c r="CJ19" i="13"/>
  <c r="CK19" i="13"/>
  <c r="CL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A19" i="13"/>
  <c r="DB19" i="13"/>
  <c r="DC19" i="13"/>
  <c r="DD19" i="13"/>
  <c r="DE19" i="13"/>
  <c r="DF19" i="13"/>
  <c r="DG19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GW19" i="13"/>
  <c r="GX19" i="13"/>
  <c r="GY19" i="13"/>
  <c r="GZ19" i="13"/>
  <c r="HA19" i="13"/>
  <c r="HB19" i="13"/>
  <c r="HC19" i="13"/>
  <c r="HD19" i="13"/>
  <c r="HE19" i="13"/>
  <c r="HF19" i="13"/>
  <c r="HG19" i="13"/>
  <c r="HH19" i="13"/>
  <c r="HI19" i="13"/>
  <c r="HJ19" i="13"/>
  <c r="HK19" i="13"/>
  <c r="HL19" i="13"/>
  <c r="HM19" i="13"/>
  <c r="HN19" i="13"/>
  <c r="HO19" i="13"/>
  <c r="HP19" i="13"/>
  <c r="HQ19" i="13"/>
  <c r="HR19" i="13"/>
  <c r="HS19" i="13"/>
  <c r="HT19" i="13"/>
  <c r="HU19" i="13"/>
  <c r="HV19" i="13"/>
  <c r="HW19" i="13"/>
  <c r="HX19" i="13"/>
  <c r="HY19" i="13"/>
  <c r="HZ19" i="13"/>
  <c r="IA19" i="13"/>
  <c r="IB19" i="13"/>
  <c r="IC19" i="13"/>
  <c r="ID19" i="13"/>
  <c r="IE19" i="13"/>
  <c r="IF19" i="13"/>
  <c r="IG19" i="13"/>
  <c r="IH19" i="13"/>
  <c r="II19" i="13"/>
  <c r="IJ19" i="13"/>
  <c r="IK19" i="13"/>
  <c r="IL19" i="13"/>
  <c r="IM19" i="13"/>
  <c r="IN19" i="13"/>
  <c r="IO19" i="13"/>
  <c r="IP19" i="13"/>
  <c r="IQ19" i="13"/>
  <c r="IR19" i="13"/>
  <c r="IS19" i="13"/>
  <c r="IT19" i="13"/>
  <c r="IU19" i="13"/>
  <c r="IW19" i="13"/>
  <c r="IX19" i="13"/>
  <c r="IY19" i="13"/>
  <c r="IZ19" i="13"/>
  <c r="JA19" i="13"/>
  <c r="JB19" i="13"/>
  <c r="JC19" i="13"/>
  <c r="JD19" i="13"/>
  <c r="JE19" i="13"/>
  <c r="JF19" i="13"/>
  <c r="JG19" i="13"/>
  <c r="JH19" i="13"/>
  <c r="JI19" i="13"/>
  <c r="JJ19" i="13"/>
  <c r="JK19" i="13"/>
  <c r="JL19" i="13"/>
  <c r="JM19" i="13"/>
  <c r="JN19" i="13"/>
  <c r="JO19" i="13"/>
  <c r="JP19" i="13"/>
  <c r="JQ19" i="13"/>
  <c r="JR19" i="13"/>
  <c r="JS19" i="13"/>
  <c r="JT19" i="13"/>
  <c r="JU19" i="13"/>
  <c r="JV19" i="13"/>
  <c r="JW19" i="13"/>
  <c r="JX19" i="13"/>
  <c r="JY19" i="13"/>
  <c r="JZ19" i="13"/>
  <c r="KA19" i="13"/>
  <c r="KB19" i="13"/>
  <c r="KC19" i="13"/>
  <c r="KD19" i="13"/>
  <c r="KE19" i="13"/>
  <c r="KF19" i="13"/>
  <c r="KG19" i="13"/>
  <c r="KH19" i="13"/>
  <c r="KI19" i="13"/>
  <c r="KJ19" i="13"/>
  <c r="KK19" i="13"/>
  <c r="KL19" i="13"/>
  <c r="KM19" i="13"/>
  <c r="KN19" i="13"/>
  <c r="KO19" i="13"/>
  <c r="KP19" i="13"/>
  <c r="KQ19" i="13"/>
  <c r="KR19" i="13"/>
  <c r="KS19" i="13"/>
  <c r="KT19" i="13"/>
  <c r="KU19" i="13"/>
  <c r="KV19" i="13"/>
  <c r="KW19" i="13"/>
  <c r="KX19" i="13"/>
  <c r="KY19" i="13"/>
  <c r="KZ19" i="13"/>
  <c r="LA19" i="13"/>
  <c r="LB19" i="13"/>
  <c r="LC19" i="13"/>
  <c r="LD19" i="13"/>
  <c r="LE19" i="13"/>
  <c r="LF19" i="13"/>
  <c r="LG19" i="13"/>
  <c r="LH19" i="13"/>
  <c r="LI19" i="13"/>
  <c r="LJ19" i="13"/>
  <c r="LK19" i="13"/>
  <c r="LL19" i="13"/>
  <c r="LM19" i="13"/>
  <c r="LN19" i="13"/>
  <c r="LO19" i="13"/>
  <c r="LP19" i="13"/>
  <c r="LQ19" i="13"/>
  <c r="LR19" i="13"/>
  <c r="LS19" i="13"/>
  <c r="LT19" i="13"/>
  <c r="LU19" i="13"/>
  <c r="LV19" i="13"/>
  <c r="LW19" i="13"/>
  <c r="LX19" i="13"/>
  <c r="LY19" i="13"/>
  <c r="LZ19" i="13"/>
  <c r="MA19" i="13"/>
  <c r="MB19" i="13"/>
  <c r="MC19" i="13"/>
  <c r="MD19" i="13"/>
  <c r="ME19" i="13"/>
  <c r="MF19" i="13"/>
  <c r="MG19" i="13"/>
  <c r="MH19" i="13"/>
  <c r="MI19" i="13"/>
  <c r="MJ19" i="13"/>
  <c r="MK19" i="13"/>
  <c r="ML19" i="13"/>
  <c r="MM19" i="13"/>
  <c r="MN19" i="13"/>
  <c r="MO19" i="13"/>
  <c r="MP19" i="13"/>
  <c r="MQ19" i="13"/>
  <c r="MR19" i="13"/>
  <c r="MS19" i="13"/>
  <c r="MT19" i="13"/>
  <c r="MU19" i="13"/>
  <c r="MV19" i="13"/>
  <c r="MW19" i="13"/>
  <c r="MX19" i="13"/>
  <c r="MY19" i="13"/>
  <c r="MZ19" i="13"/>
  <c r="NA19" i="13"/>
  <c r="NB19" i="13"/>
  <c r="NC19" i="13"/>
  <c r="F32" i="13"/>
  <c r="C32" i="13"/>
  <c r="J32" i="13"/>
  <c r="I32" i="13"/>
  <c r="L32" i="13"/>
  <c r="D32" i="13"/>
  <c r="K32" i="13"/>
  <c r="H32" i="13"/>
  <c r="E32" i="13"/>
  <c r="G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Y32" i="13"/>
  <c r="BZ32" i="13"/>
  <c r="CA32" i="13"/>
  <c r="CB32" i="13"/>
  <c r="CC32" i="13"/>
  <c r="CD32" i="13"/>
  <c r="CE32" i="13"/>
  <c r="CF32" i="13"/>
  <c r="CG32" i="13"/>
  <c r="CH32" i="13"/>
  <c r="CI32" i="13"/>
  <c r="CJ32" i="13"/>
  <c r="CK32" i="13"/>
  <c r="CL32" i="13"/>
  <c r="CM32" i="13"/>
  <c r="CN32" i="13"/>
  <c r="CO32" i="13"/>
  <c r="CP32" i="13"/>
  <c r="CQ32" i="13"/>
  <c r="CR32" i="13"/>
  <c r="CS32" i="13"/>
  <c r="CT32" i="13"/>
  <c r="CU32" i="13"/>
  <c r="CV32" i="13"/>
  <c r="CW32" i="13"/>
  <c r="CX32" i="13"/>
  <c r="CY32" i="13"/>
  <c r="CZ32" i="13"/>
  <c r="DA32" i="13"/>
  <c r="DB32" i="13"/>
  <c r="DC32" i="13"/>
  <c r="DD32" i="13"/>
  <c r="DE32" i="13"/>
  <c r="DF32" i="13"/>
  <c r="DG32" i="13"/>
  <c r="DH32" i="13"/>
  <c r="DI32" i="13"/>
  <c r="DJ32" i="13"/>
  <c r="DK32" i="13"/>
  <c r="DL32" i="13"/>
  <c r="DM32" i="13"/>
  <c r="DN32" i="13"/>
  <c r="DO32" i="13"/>
  <c r="DP32" i="13"/>
  <c r="DQ32" i="13"/>
  <c r="DR32" i="13"/>
  <c r="DS32" i="13"/>
  <c r="DT32" i="13"/>
  <c r="DU32" i="13"/>
  <c r="DV32" i="13"/>
  <c r="DW32" i="13"/>
  <c r="DX32" i="13"/>
  <c r="DY32" i="13"/>
  <c r="DZ32" i="13"/>
  <c r="EA32" i="13"/>
  <c r="EB32" i="13"/>
  <c r="EC32" i="13"/>
  <c r="ED32" i="13"/>
  <c r="EE32" i="13"/>
  <c r="EF32" i="13"/>
  <c r="EG32" i="13"/>
  <c r="EH32" i="13"/>
  <c r="EI32" i="13"/>
  <c r="EJ32" i="13"/>
  <c r="EK32" i="13"/>
  <c r="EL32" i="13"/>
  <c r="EM32" i="13"/>
  <c r="EN32" i="13"/>
  <c r="EO32" i="13"/>
  <c r="EP32" i="13"/>
  <c r="EQ32" i="13"/>
  <c r="ER32" i="13"/>
  <c r="ES32" i="13"/>
  <c r="ET32" i="13"/>
  <c r="EU32" i="13"/>
  <c r="EV32" i="13"/>
  <c r="EW32" i="13"/>
  <c r="EX32" i="13"/>
  <c r="EY32" i="13"/>
  <c r="EZ32" i="13"/>
  <c r="FA32" i="13"/>
  <c r="FB32" i="13"/>
  <c r="FC32" i="13"/>
  <c r="FD32" i="13"/>
  <c r="FE32" i="13"/>
  <c r="FF32" i="13"/>
  <c r="FG32" i="13"/>
  <c r="FH32" i="13"/>
  <c r="FI32" i="13"/>
  <c r="FJ32" i="13"/>
  <c r="FK32" i="13"/>
  <c r="FL32" i="13"/>
  <c r="FM32" i="13"/>
  <c r="FN32" i="13"/>
  <c r="FO32" i="13"/>
  <c r="FP32" i="13"/>
  <c r="FQ32" i="13"/>
  <c r="FR32" i="13"/>
  <c r="FS32" i="13"/>
  <c r="FT32" i="13"/>
  <c r="FU32" i="13"/>
  <c r="FV32" i="13"/>
  <c r="FW32" i="13"/>
  <c r="FX32" i="13"/>
  <c r="FY32" i="13"/>
  <c r="FZ32" i="13"/>
  <c r="GA32" i="13"/>
  <c r="GB32" i="13"/>
  <c r="GC32" i="13"/>
  <c r="GD32" i="13"/>
  <c r="GE32" i="13"/>
  <c r="GF32" i="13"/>
  <c r="GG32" i="13"/>
  <c r="GH32" i="13"/>
  <c r="GI32" i="13"/>
  <c r="GJ32" i="13"/>
  <c r="GK32" i="13"/>
  <c r="GL32" i="13"/>
  <c r="GM32" i="13"/>
  <c r="GN32" i="13"/>
  <c r="GO32" i="13"/>
  <c r="GP32" i="13"/>
  <c r="GQ32" i="13"/>
  <c r="GR32" i="13"/>
  <c r="GS32" i="13"/>
  <c r="GT32" i="13"/>
  <c r="GU32" i="13"/>
  <c r="GV32" i="13"/>
  <c r="GW32" i="13"/>
  <c r="GX32" i="13"/>
  <c r="GY32" i="13"/>
  <c r="GZ32" i="13"/>
  <c r="HA32" i="13"/>
  <c r="HB32" i="13"/>
  <c r="HC32" i="13"/>
  <c r="HD32" i="13"/>
  <c r="HE32" i="13"/>
  <c r="HF32" i="13"/>
  <c r="HG32" i="13"/>
  <c r="HH32" i="13"/>
  <c r="HI32" i="13"/>
  <c r="HJ32" i="13"/>
  <c r="HK32" i="13"/>
  <c r="HL32" i="13"/>
  <c r="HM32" i="13"/>
  <c r="HN32" i="13"/>
  <c r="HO32" i="13"/>
  <c r="HP32" i="13"/>
  <c r="HQ32" i="13"/>
  <c r="HR32" i="13"/>
  <c r="HS32" i="13"/>
  <c r="HT32" i="13"/>
  <c r="HU32" i="13"/>
  <c r="HV32" i="13"/>
  <c r="HW32" i="13"/>
  <c r="HX32" i="13"/>
  <c r="HY32" i="13"/>
  <c r="HZ32" i="13"/>
  <c r="IA32" i="13"/>
  <c r="IB32" i="13"/>
  <c r="IC32" i="13"/>
  <c r="ID32" i="13"/>
  <c r="IE32" i="13"/>
  <c r="IF32" i="13"/>
  <c r="IG32" i="13"/>
  <c r="IH32" i="13"/>
  <c r="II32" i="13"/>
  <c r="IJ32" i="13"/>
  <c r="IK32" i="13"/>
  <c r="IL32" i="13"/>
  <c r="IM32" i="13"/>
  <c r="IN32" i="13"/>
  <c r="IO32" i="13"/>
  <c r="IP32" i="13"/>
  <c r="IQ32" i="13"/>
  <c r="IR32" i="13"/>
  <c r="IS32" i="13"/>
  <c r="IT32" i="13"/>
  <c r="IU32" i="13"/>
  <c r="IW32" i="13"/>
  <c r="IX32" i="13"/>
  <c r="IY32" i="13"/>
  <c r="IZ32" i="13"/>
  <c r="JA32" i="13"/>
  <c r="JB32" i="13"/>
  <c r="JC32" i="13"/>
  <c r="JD32" i="13"/>
  <c r="JE32" i="13"/>
  <c r="JF32" i="13"/>
  <c r="JG32" i="13"/>
  <c r="JH32" i="13"/>
  <c r="JI32" i="13"/>
  <c r="JJ32" i="13"/>
  <c r="JK32" i="13"/>
  <c r="JL32" i="13"/>
  <c r="JM32" i="13"/>
  <c r="JN32" i="13"/>
  <c r="JO32" i="13"/>
  <c r="JP32" i="13"/>
  <c r="JQ32" i="13"/>
  <c r="JR32" i="13"/>
  <c r="JS32" i="13"/>
  <c r="JT32" i="13"/>
  <c r="JU32" i="13"/>
  <c r="JV32" i="13"/>
  <c r="JW32" i="13"/>
  <c r="JX32" i="13"/>
  <c r="JY32" i="13"/>
  <c r="JZ32" i="13"/>
  <c r="KA32" i="13"/>
  <c r="KB32" i="13"/>
  <c r="KC32" i="13"/>
  <c r="KD32" i="13"/>
  <c r="KE32" i="13"/>
  <c r="KF32" i="13"/>
  <c r="KG32" i="13"/>
  <c r="KH32" i="13"/>
  <c r="KI32" i="13"/>
  <c r="KJ32" i="13"/>
  <c r="KK32" i="13"/>
  <c r="KL32" i="13"/>
  <c r="KM32" i="13"/>
  <c r="KN32" i="13"/>
  <c r="KO32" i="13"/>
  <c r="KP32" i="13"/>
  <c r="KQ32" i="13"/>
  <c r="KR32" i="13"/>
  <c r="KS32" i="13"/>
  <c r="KT32" i="13"/>
  <c r="KU32" i="13"/>
  <c r="KV32" i="13"/>
  <c r="KW32" i="13"/>
  <c r="KX32" i="13"/>
  <c r="KY32" i="13"/>
  <c r="KZ32" i="13"/>
  <c r="LA32" i="13"/>
  <c r="LB32" i="13"/>
  <c r="LC32" i="13"/>
  <c r="LD32" i="13"/>
  <c r="LE32" i="13"/>
  <c r="LF32" i="13"/>
  <c r="LG32" i="13"/>
  <c r="LH32" i="13"/>
  <c r="LI32" i="13"/>
  <c r="LJ32" i="13"/>
  <c r="LK32" i="13"/>
  <c r="LL32" i="13"/>
  <c r="LM32" i="13"/>
  <c r="LN32" i="13"/>
  <c r="LO32" i="13"/>
  <c r="LP32" i="13"/>
  <c r="LQ32" i="13"/>
  <c r="LR32" i="13"/>
  <c r="LS32" i="13"/>
  <c r="LT32" i="13"/>
  <c r="LU32" i="13"/>
  <c r="LV32" i="13"/>
  <c r="LW32" i="13"/>
  <c r="LX32" i="13"/>
  <c r="LY32" i="13"/>
  <c r="LZ32" i="13"/>
  <c r="MA32" i="13"/>
  <c r="MB32" i="13"/>
  <c r="MC32" i="13"/>
  <c r="MD32" i="13"/>
  <c r="ME32" i="13"/>
  <c r="MF32" i="13"/>
  <c r="MG32" i="13"/>
  <c r="MH32" i="13"/>
  <c r="MI32" i="13"/>
  <c r="MJ32" i="13"/>
  <c r="MK32" i="13"/>
  <c r="ML32" i="13"/>
  <c r="MM32" i="13"/>
  <c r="MN32" i="13"/>
  <c r="MO32" i="13"/>
  <c r="MP32" i="13"/>
  <c r="MQ32" i="13"/>
  <c r="MR32" i="13"/>
  <c r="MS32" i="13"/>
  <c r="MT32" i="13"/>
  <c r="MU32" i="13"/>
  <c r="MV32" i="13"/>
  <c r="MW32" i="13"/>
  <c r="MX32" i="13"/>
  <c r="MY32" i="13"/>
  <c r="MZ32" i="13"/>
  <c r="NA32" i="13"/>
  <c r="NB32" i="13"/>
  <c r="NC32" i="13"/>
  <c r="ND12" i="13"/>
  <c r="H7" i="13"/>
  <c r="BE7" i="13"/>
  <c r="AJ7" i="13"/>
  <c r="AW7" i="13"/>
  <c r="AA7" i="13"/>
  <c r="AH7" i="13"/>
  <c r="AS7" i="13"/>
  <c r="AN7" i="13"/>
  <c r="X7" i="13"/>
  <c r="AQ7" i="13"/>
  <c r="AF7" i="13"/>
  <c r="AP7" i="13"/>
  <c r="AI7" i="13"/>
  <c r="M7" i="13"/>
  <c r="BD7" i="13"/>
  <c r="G7" i="13"/>
  <c r="AG7" i="13"/>
  <c r="W7" i="13"/>
  <c r="BC7" i="13"/>
  <c r="D7" i="13"/>
  <c r="AB7" i="13"/>
  <c r="AZ7" i="13"/>
  <c r="AC7" i="13"/>
  <c r="BA7" i="13"/>
  <c r="AD7" i="13"/>
  <c r="Y7" i="13"/>
  <c r="AV7" i="13"/>
  <c r="R7" i="13"/>
  <c r="I7" i="13"/>
  <c r="S7" i="13"/>
  <c r="BF7" i="13"/>
  <c r="Z7" i="13"/>
  <c r="AY7" i="13"/>
  <c r="V7" i="13"/>
  <c r="AX7" i="13"/>
  <c r="T7" i="13"/>
  <c r="AT7" i="13"/>
  <c r="AR7" i="13"/>
  <c r="U7" i="13"/>
  <c r="BH7" i="13"/>
  <c r="P7" i="13"/>
  <c r="L7" i="13"/>
  <c r="AK7" i="13"/>
  <c r="N7" i="13"/>
  <c r="F7" i="13"/>
  <c r="AE7" i="13"/>
  <c r="E7" i="13"/>
  <c r="BB7" i="13"/>
  <c r="J7" i="13"/>
  <c r="Q7" i="13"/>
  <c r="K7" i="13"/>
  <c r="C7" i="13"/>
  <c r="AO7" i="13"/>
  <c r="O7" i="13"/>
  <c r="AU7" i="13"/>
  <c r="AL7" i="13"/>
  <c r="AM7" i="13"/>
  <c r="BG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CF7" i="13"/>
  <c r="CG7" i="13"/>
  <c r="CH7" i="13"/>
  <c r="CI7" i="13"/>
  <c r="CJ7" i="13"/>
  <c r="CK7" i="13"/>
  <c r="CL7" i="13"/>
  <c r="CM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IM7" i="13"/>
  <c r="IN7" i="13"/>
  <c r="IO7" i="13"/>
  <c r="IP7" i="13"/>
  <c r="IQ7" i="13"/>
  <c r="IR7" i="13"/>
  <c r="IS7" i="13"/>
  <c r="IT7" i="13"/>
  <c r="IU7" i="13"/>
  <c r="IW7" i="13"/>
  <c r="IX7" i="13"/>
  <c r="IY7" i="13"/>
  <c r="IZ7" i="13"/>
  <c r="JA7" i="13"/>
  <c r="JB7" i="13"/>
  <c r="JC7" i="13"/>
  <c r="JD7" i="13"/>
  <c r="JE7" i="13"/>
  <c r="JF7" i="13"/>
  <c r="JG7" i="13"/>
  <c r="JH7" i="13"/>
  <c r="JI7" i="13"/>
  <c r="JJ7" i="13"/>
  <c r="JK7" i="13"/>
  <c r="JL7" i="13"/>
  <c r="JM7" i="13"/>
  <c r="JN7" i="13"/>
  <c r="JO7" i="13"/>
  <c r="JP7" i="13"/>
  <c r="JQ7" i="13"/>
  <c r="JR7" i="13"/>
  <c r="JS7" i="13"/>
  <c r="JT7" i="13"/>
  <c r="JU7" i="13"/>
  <c r="JV7" i="13"/>
  <c r="JW7" i="13"/>
  <c r="JX7" i="13"/>
  <c r="JY7" i="13"/>
  <c r="JZ7" i="13"/>
  <c r="KA7" i="13"/>
  <c r="KB7" i="13"/>
  <c r="KC7" i="13"/>
  <c r="KD7" i="13"/>
  <c r="KE7" i="13"/>
  <c r="KF7" i="13"/>
  <c r="KG7" i="13"/>
  <c r="KH7" i="13"/>
  <c r="KI7" i="13"/>
  <c r="KJ7" i="13"/>
  <c r="KK7" i="13"/>
  <c r="KL7" i="13"/>
  <c r="KM7" i="13"/>
  <c r="KN7" i="13"/>
  <c r="KO7" i="13"/>
  <c r="KP7" i="13"/>
  <c r="KQ7" i="13"/>
  <c r="KR7" i="13"/>
  <c r="KS7" i="13"/>
  <c r="KT7" i="13"/>
  <c r="KU7" i="13"/>
  <c r="KV7" i="13"/>
  <c r="KW7" i="13"/>
  <c r="KX7" i="13"/>
  <c r="KY7" i="13"/>
  <c r="KZ7" i="13"/>
  <c r="LA7" i="13"/>
  <c r="LB7" i="13"/>
  <c r="LC7" i="13"/>
  <c r="LD7" i="13"/>
  <c r="LE7" i="13"/>
  <c r="LF7" i="13"/>
  <c r="LG7" i="13"/>
  <c r="LH7" i="13"/>
  <c r="LI7" i="13"/>
  <c r="LJ7" i="13"/>
  <c r="LK7" i="13"/>
  <c r="LL7" i="13"/>
  <c r="LM7" i="13"/>
  <c r="LN7" i="13"/>
  <c r="LO7" i="13"/>
  <c r="LP7" i="13"/>
  <c r="LQ7" i="13"/>
  <c r="LR7" i="13"/>
  <c r="LS7" i="13"/>
  <c r="LT7" i="13"/>
  <c r="LU7" i="13"/>
  <c r="LV7" i="13"/>
  <c r="LW7" i="13"/>
  <c r="LX7" i="13"/>
  <c r="LY7" i="13"/>
  <c r="LZ7" i="13"/>
  <c r="MA7" i="13"/>
  <c r="MB7" i="13"/>
  <c r="MC7" i="13"/>
  <c r="MD7" i="13"/>
  <c r="ME7" i="13"/>
  <c r="MF7" i="13"/>
  <c r="MG7" i="13"/>
  <c r="MH7" i="13"/>
  <c r="MI7" i="13"/>
  <c r="MJ7" i="13"/>
  <c r="MK7" i="13"/>
  <c r="ML7" i="13"/>
  <c r="MM7" i="13"/>
  <c r="MN7" i="13"/>
  <c r="MO7" i="13"/>
  <c r="MP7" i="13"/>
  <c r="MQ7" i="13"/>
  <c r="MR7" i="13"/>
  <c r="MS7" i="13"/>
  <c r="MT7" i="13"/>
  <c r="MU7" i="13"/>
  <c r="MV7" i="13"/>
  <c r="MW7" i="13"/>
  <c r="MX7" i="13"/>
  <c r="MY7" i="13"/>
  <c r="MZ7" i="13"/>
  <c r="NA7" i="13"/>
  <c r="NB7" i="13"/>
  <c r="NC7" i="13"/>
  <c r="F33" i="13"/>
  <c r="C33" i="13"/>
  <c r="I33" i="13"/>
  <c r="J33" i="13"/>
  <c r="L33" i="13"/>
  <c r="E33" i="13"/>
  <c r="D33" i="13"/>
  <c r="K33" i="13"/>
  <c r="G33" i="13"/>
  <c r="H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S33" i="13"/>
  <c r="BT33" i="13"/>
  <c r="BU33" i="13"/>
  <c r="BV33" i="13"/>
  <c r="BW33" i="13"/>
  <c r="BX33" i="13"/>
  <c r="BY33" i="13"/>
  <c r="BZ33" i="13"/>
  <c r="CA33" i="13"/>
  <c r="CB33" i="13"/>
  <c r="CC33" i="13"/>
  <c r="CD33" i="13"/>
  <c r="CE33" i="13"/>
  <c r="CF33" i="13"/>
  <c r="CG33" i="13"/>
  <c r="CH33" i="13"/>
  <c r="CI33" i="13"/>
  <c r="CJ33" i="13"/>
  <c r="CK33" i="13"/>
  <c r="CL33" i="13"/>
  <c r="CM33" i="13"/>
  <c r="CN33" i="13"/>
  <c r="CO33" i="13"/>
  <c r="CP33" i="13"/>
  <c r="CQ33" i="13"/>
  <c r="CR33" i="13"/>
  <c r="CS33" i="13"/>
  <c r="CT33" i="13"/>
  <c r="CU33" i="13"/>
  <c r="CV33" i="13"/>
  <c r="CW33" i="13"/>
  <c r="CX33" i="13"/>
  <c r="CY33" i="13"/>
  <c r="CZ33" i="13"/>
  <c r="DA33" i="13"/>
  <c r="DB33" i="13"/>
  <c r="DC33" i="13"/>
  <c r="DD33" i="13"/>
  <c r="DE33" i="13"/>
  <c r="DF33" i="13"/>
  <c r="DG33" i="13"/>
  <c r="DH33" i="13"/>
  <c r="DI33" i="13"/>
  <c r="DJ33" i="13"/>
  <c r="DK33" i="13"/>
  <c r="DL33" i="13"/>
  <c r="DM33" i="13"/>
  <c r="DN33" i="13"/>
  <c r="DO33" i="13"/>
  <c r="DP33" i="13"/>
  <c r="DQ33" i="13"/>
  <c r="DR33" i="13"/>
  <c r="DS33" i="13"/>
  <c r="DT33" i="13"/>
  <c r="DU33" i="13"/>
  <c r="DV33" i="13"/>
  <c r="DW33" i="13"/>
  <c r="DX33" i="13"/>
  <c r="DY33" i="13"/>
  <c r="DZ33" i="13"/>
  <c r="EA33" i="13"/>
  <c r="EB33" i="13"/>
  <c r="EC33" i="13"/>
  <c r="ED33" i="13"/>
  <c r="EE33" i="13"/>
  <c r="EF33" i="13"/>
  <c r="EG33" i="13"/>
  <c r="EH33" i="13"/>
  <c r="EI33" i="13"/>
  <c r="EJ33" i="13"/>
  <c r="EK33" i="13"/>
  <c r="EL33" i="13"/>
  <c r="EM33" i="13"/>
  <c r="EN33" i="13"/>
  <c r="EO33" i="13"/>
  <c r="EP33" i="13"/>
  <c r="EQ33" i="13"/>
  <c r="ER33" i="13"/>
  <c r="ES33" i="13"/>
  <c r="ET33" i="13"/>
  <c r="EU33" i="13"/>
  <c r="EV33" i="13"/>
  <c r="EW33" i="13"/>
  <c r="EX33" i="13"/>
  <c r="EY33" i="13"/>
  <c r="EZ33" i="13"/>
  <c r="FA33" i="13"/>
  <c r="FB33" i="13"/>
  <c r="FC33" i="13"/>
  <c r="FD33" i="13"/>
  <c r="FE33" i="13"/>
  <c r="FF33" i="13"/>
  <c r="FG33" i="13"/>
  <c r="FH33" i="13"/>
  <c r="FI33" i="13"/>
  <c r="FJ33" i="13"/>
  <c r="FK33" i="13"/>
  <c r="FL33" i="13"/>
  <c r="FM33" i="13"/>
  <c r="FN33" i="13"/>
  <c r="FO33" i="13"/>
  <c r="FP33" i="13"/>
  <c r="FQ33" i="13"/>
  <c r="FR33" i="13"/>
  <c r="FS33" i="13"/>
  <c r="FT33" i="13"/>
  <c r="FU33" i="13"/>
  <c r="FV33" i="13"/>
  <c r="FW33" i="13"/>
  <c r="FX33" i="13"/>
  <c r="FY33" i="13"/>
  <c r="FZ33" i="13"/>
  <c r="GA33" i="13"/>
  <c r="GB33" i="13"/>
  <c r="GC33" i="13"/>
  <c r="GD33" i="13"/>
  <c r="GE33" i="13"/>
  <c r="GF33" i="13"/>
  <c r="GG33" i="13"/>
  <c r="GH33" i="13"/>
  <c r="GI33" i="13"/>
  <c r="GJ33" i="13"/>
  <c r="GK33" i="13"/>
  <c r="GL33" i="13"/>
  <c r="GM33" i="13"/>
  <c r="GN33" i="13"/>
  <c r="GO33" i="13"/>
  <c r="GP33" i="13"/>
  <c r="GQ33" i="13"/>
  <c r="GR33" i="13"/>
  <c r="GS33" i="13"/>
  <c r="GT33" i="13"/>
  <c r="GU33" i="13"/>
  <c r="GV33" i="13"/>
  <c r="GW33" i="13"/>
  <c r="GX33" i="13"/>
  <c r="GY33" i="13"/>
  <c r="GZ33" i="13"/>
  <c r="HA33" i="13"/>
  <c r="HB33" i="13"/>
  <c r="HC33" i="13"/>
  <c r="HD33" i="13"/>
  <c r="HE33" i="13"/>
  <c r="HF33" i="13"/>
  <c r="HG33" i="13"/>
  <c r="HH33" i="13"/>
  <c r="HI33" i="13"/>
  <c r="HJ33" i="13"/>
  <c r="HK33" i="13"/>
  <c r="HL33" i="13"/>
  <c r="HM33" i="13"/>
  <c r="HN33" i="13"/>
  <c r="HO33" i="13"/>
  <c r="HP33" i="13"/>
  <c r="HQ33" i="13"/>
  <c r="HR33" i="13"/>
  <c r="HS33" i="13"/>
  <c r="HT33" i="13"/>
  <c r="HU33" i="13"/>
  <c r="HV33" i="13"/>
  <c r="HW33" i="13"/>
  <c r="HX33" i="13"/>
  <c r="HY33" i="13"/>
  <c r="HZ33" i="13"/>
  <c r="IA33" i="13"/>
  <c r="IB33" i="13"/>
  <c r="IC33" i="13"/>
  <c r="ID33" i="13"/>
  <c r="IE33" i="13"/>
  <c r="IF33" i="13"/>
  <c r="IG33" i="13"/>
  <c r="IH33" i="13"/>
  <c r="II33" i="13"/>
  <c r="IJ33" i="13"/>
  <c r="IK33" i="13"/>
  <c r="IL33" i="13"/>
  <c r="IM33" i="13"/>
  <c r="IN33" i="13"/>
  <c r="IO33" i="13"/>
  <c r="IP33" i="13"/>
  <c r="IQ33" i="13"/>
  <c r="IR33" i="13"/>
  <c r="IS33" i="13"/>
  <c r="IT33" i="13"/>
  <c r="IU33" i="13"/>
  <c r="IW33" i="13"/>
  <c r="IX33" i="13"/>
  <c r="IY33" i="13"/>
  <c r="IZ33" i="13"/>
  <c r="JA33" i="13"/>
  <c r="JB33" i="13"/>
  <c r="JC33" i="13"/>
  <c r="JD33" i="13"/>
  <c r="JE33" i="13"/>
  <c r="JF33" i="13"/>
  <c r="JG33" i="13"/>
  <c r="JH33" i="13"/>
  <c r="JI33" i="13"/>
  <c r="JJ33" i="13"/>
  <c r="JK33" i="13"/>
  <c r="JL33" i="13"/>
  <c r="JM33" i="13"/>
  <c r="JN33" i="13"/>
  <c r="JO33" i="13"/>
  <c r="JP33" i="13"/>
  <c r="JQ33" i="13"/>
  <c r="JR33" i="13"/>
  <c r="JS33" i="13"/>
  <c r="JT33" i="13"/>
  <c r="JU33" i="13"/>
  <c r="JV33" i="13"/>
  <c r="JW33" i="13"/>
  <c r="JX33" i="13"/>
  <c r="JY33" i="13"/>
  <c r="JZ33" i="13"/>
  <c r="KA33" i="13"/>
  <c r="KB33" i="13"/>
  <c r="KC33" i="13"/>
  <c r="KD33" i="13"/>
  <c r="KE33" i="13"/>
  <c r="KF33" i="13"/>
  <c r="KG33" i="13"/>
  <c r="KH33" i="13"/>
  <c r="KI33" i="13"/>
  <c r="KJ33" i="13"/>
  <c r="KK33" i="13"/>
  <c r="KL33" i="13"/>
  <c r="KM33" i="13"/>
  <c r="KN33" i="13"/>
  <c r="KO33" i="13"/>
  <c r="KP33" i="13"/>
  <c r="KQ33" i="13"/>
  <c r="KR33" i="13"/>
  <c r="KS33" i="13"/>
  <c r="KT33" i="13"/>
  <c r="KU33" i="13"/>
  <c r="KV33" i="13"/>
  <c r="KW33" i="13"/>
  <c r="KX33" i="13"/>
  <c r="KY33" i="13"/>
  <c r="KZ33" i="13"/>
  <c r="LA33" i="13"/>
  <c r="LB33" i="13"/>
  <c r="LC33" i="13"/>
  <c r="LD33" i="13"/>
  <c r="LE33" i="13"/>
  <c r="LF33" i="13"/>
  <c r="LG33" i="13"/>
  <c r="LH33" i="13"/>
  <c r="LI33" i="13"/>
  <c r="LJ33" i="13"/>
  <c r="LK33" i="13"/>
  <c r="LL33" i="13"/>
  <c r="LM33" i="13"/>
  <c r="LN33" i="13"/>
  <c r="LO33" i="13"/>
  <c r="LP33" i="13"/>
  <c r="LQ33" i="13"/>
  <c r="LR33" i="13"/>
  <c r="LS33" i="13"/>
  <c r="LT33" i="13"/>
  <c r="LU33" i="13"/>
  <c r="LV33" i="13"/>
  <c r="LW33" i="13"/>
  <c r="LX33" i="13"/>
  <c r="LY33" i="13"/>
  <c r="LZ33" i="13"/>
  <c r="MA33" i="13"/>
  <c r="MB33" i="13"/>
  <c r="MC33" i="13"/>
  <c r="MD33" i="13"/>
  <c r="ME33" i="13"/>
  <c r="MF33" i="13"/>
  <c r="MG33" i="13"/>
  <c r="MH33" i="13"/>
  <c r="MI33" i="13"/>
  <c r="MJ33" i="13"/>
  <c r="MK33" i="13"/>
  <c r="ML33" i="13"/>
  <c r="MM33" i="13"/>
  <c r="MN33" i="13"/>
  <c r="MO33" i="13"/>
  <c r="MP33" i="13"/>
  <c r="MQ33" i="13"/>
  <c r="MR33" i="13"/>
  <c r="MS33" i="13"/>
  <c r="MT33" i="13"/>
  <c r="MU33" i="13"/>
  <c r="MV33" i="13"/>
  <c r="MW33" i="13"/>
  <c r="MX33" i="13"/>
  <c r="MY33" i="13"/>
  <c r="MZ33" i="13"/>
  <c r="NA33" i="13"/>
  <c r="NB33" i="13"/>
  <c r="NC33" i="13"/>
  <c r="S5" i="13"/>
  <c r="AQ5" i="13"/>
  <c r="AB5" i="13"/>
  <c r="O5" i="13"/>
  <c r="AS5" i="13"/>
  <c r="AN5" i="13"/>
  <c r="AF5" i="13"/>
  <c r="Q5" i="13"/>
  <c r="AI5" i="13"/>
  <c r="BD5" i="13"/>
  <c r="AK5" i="13"/>
  <c r="AG5" i="13"/>
  <c r="AM5" i="13"/>
  <c r="AC5" i="13"/>
  <c r="K5" i="13"/>
  <c r="E5" i="13"/>
  <c r="BA5" i="13"/>
  <c r="D5" i="13"/>
  <c r="BC5" i="13"/>
  <c r="AD5" i="13"/>
  <c r="N5" i="13"/>
  <c r="U5" i="13"/>
  <c r="AO5" i="13"/>
  <c r="AE5" i="13"/>
  <c r="AA5" i="13"/>
  <c r="G5" i="13"/>
  <c r="R5" i="13"/>
  <c r="AU5" i="13"/>
  <c r="AL5" i="13"/>
  <c r="H5" i="13"/>
  <c r="Y5" i="13"/>
  <c r="V5" i="13"/>
  <c r="J5" i="13"/>
  <c r="T5" i="13"/>
  <c r="BF5" i="13"/>
  <c r="BE5" i="13"/>
  <c r="W5" i="13"/>
  <c r="AP5" i="13"/>
  <c r="AR5" i="13"/>
  <c r="C5" i="13"/>
  <c r="L5" i="13"/>
  <c r="AH5" i="13"/>
  <c r="AV5" i="13"/>
  <c r="AJ5" i="13"/>
  <c r="I5" i="13"/>
  <c r="AZ5" i="13"/>
  <c r="Z5" i="13"/>
  <c r="P5" i="13"/>
  <c r="M5" i="13"/>
  <c r="F5" i="13"/>
  <c r="AX5" i="13"/>
  <c r="AT5" i="13"/>
  <c r="X5" i="13"/>
  <c r="AY5" i="13"/>
  <c r="AW5" i="13"/>
  <c r="BB5" i="13"/>
  <c r="BG5" i="13"/>
  <c r="BH5" i="13"/>
  <c r="BI5" i="13"/>
  <c r="BJ5" i="13"/>
  <c r="BK5" i="13"/>
  <c r="BL5" i="13"/>
  <c r="BM5" i="13"/>
  <c r="BN5" i="13"/>
  <c r="BO5" i="13"/>
  <c r="BP5" i="13"/>
  <c r="BQ5" i="13"/>
  <c r="BR5" i="13"/>
  <c r="BS5" i="13"/>
  <c r="BT5" i="13"/>
  <c r="BU5" i="13"/>
  <c r="BV5" i="13"/>
  <c r="BW5" i="13"/>
  <c r="BX5" i="13"/>
  <c r="BY5" i="13"/>
  <c r="BZ5" i="13"/>
  <c r="CA5" i="13"/>
  <c r="CB5" i="13"/>
  <c r="CC5" i="13"/>
  <c r="CD5" i="13"/>
  <c r="CE5" i="13"/>
  <c r="CF5" i="13"/>
  <c r="CG5" i="13"/>
  <c r="CH5" i="13"/>
  <c r="CI5" i="13"/>
  <c r="CJ5" i="13"/>
  <c r="CK5" i="13"/>
  <c r="CL5" i="13"/>
  <c r="CM5" i="13"/>
  <c r="CN5" i="13"/>
  <c r="CO5" i="13"/>
  <c r="CP5" i="13"/>
  <c r="CQ5" i="13"/>
  <c r="CR5" i="13"/>
  <c r="CS5" i="13"/>
  <c r="CT5" i="13"/>
  <c r="CU5" i="13"/>
  <c r="CV5" i="13"/>
  <c r="CW5" i="13"/>
  <c r="CX5" i="13"/>
  <c r="CY5" i="13"/>
  <c r="CZ5" i="13"/>
  <c r="DA5" i="13"/>
  <c r="DB5" i="13"/>
  <c r="DC5" i="13"/>
  <c r="DD5" i="13"/>
  <c r="DE5" i="13"/>
  <c r="DF5" i="13"/>
  <c r="DG5" i="13"/>
  <c r="DH5" i="13"/>
  <c r="DI5" i="13"/>
  <c r="DJ5" i="13"/>
  <c r="DK5" i="13"/>
  <c r="DL5" i="13"/>
  <c r="DM5" i="13"/>
  <c r="DN5" i="13"/>
  <c r="DO5" i="13"/>
  <c r="DP5" i="13"/>
  <c r="DQ5" i="13"/>
  <c r="DR5" i="13"/>
  <c r="DS5" i="13"/>
  <c r="DT5" i="13"/>
  <c r="DU5" i="13"/>
  <c r="DV5" i="13"/>
  <c r="DW5" i="13"/>
  <c r="DX5" i="13"/>
  <c r="DY5" i="13"/>
  <c r="DZ5" i="13"/>
  <c r="EA5" i="13"/>
  <c r="EB5" i="13"/>
  <c r="EC5" i="13"/>
  <c r="ED5" i="13"/>
  <c r="EE5" i="13"/>
  <c r="EF5" i="13"/>
  <c r="EG5" i="13"/>
  <c r="EH5" i="13"/>
  <c r="EI5" i="13"/>
  <c r="EJ5" i="13"/>
  <c r="EK5" i="13"/>
  <c r="EL5" i="13"/>
  <c r="EM5" i="13"/>
  <c r="EN5" i="13"/>
  <c r="EO5" i="13"/>
  <c r="EP5" i="13"/>
  <c r="EQ5" i="13"/>
  <c r="ER5" i="13"/>
  <c r="ES5" i="13"/>
  <c r="ET5" i="13"/>
  <c r="EU5" i="13"/>
  <c r="EV5" i="13"/>
  <c r="EW5" i="13"/>
  <c r="EX5" i="13"/>
  <c r="EY5" i="13"/>
  <c r="EZ5" i="13"/>
  <c r="FA5" i="13"/>
  <c r="FB5" i="13"/>
  <c r="FC5" i="13"/>
  <c r="FD5" i="13"/>
  <c r="FE5" i="13"/>
  <c r="FF5" i="13"/>
  <c r="FG5" i="13"/>
  <c r="FH5" i="13"/>
  <c r="FI5" i="13"/>
  <c r="FJ5" i="13"/>
  <c r="FK5" i="13"/>
  <c r="FL5" i="13"/>
  <c r="FM5" i="13"/>
  <c r="FN5" i="13"/>
  <c r="FO5" i="13"/>
  <c r="FP5" i="13"/>
  <c r="FQ5" i="13"/>
  <c r="FR5" i="13"/>
  <c r="FS5" i="13"/>
  <c r="FT5" i="13"/>
  <c r="FU5" i="13"/>
  <c r="FV5" i="13"/>
  <c r="FW5" i="13"/>
  <c r="FX5" i="13"/>
  <c r="FY5" i="13"/>
  <c r="FZ5" i="13"/>
  <c r="GA5" i="13"/>
  <c r="GB5" i="13"/>
  <c r="GC5" i="13"/>
  <c r="GD5" i="13"/>
  <c r="GE5" i="13"/>
  <c r="GF5" i="13"/>
  <c r="GG5" i="13"/>
  <c r="GH5" i="13"/>
  <c r="GI5" i="13"/>
  <c r="GJ5" i="13"/>
  <c r="GK5" i="13"/>
  <c r="GL5" i="13"/>
  <c r="GM5" i="13"/>
  <c r="GN5" i="13"/>
  <c r="GO5" i="13"/>
  <c r="GP5" i="13"/>
  <c r="GQ5" i="13"/>
  <c r="GR5" i="13"/>
  <c r="GS5" i="13"/>
  <c r="GT5" i="13"/>
  <c r="GU5" i="13"/>
  <c r="GV5" i="13"/>
  <c r="GW5" i="13"/>
  <c r="GX5" i="13"/>
  <c r="GY5" i="13"/>
  <c r="GZ5" i="13"/>
  <c r="HA5" i="13"/>
  <c r="HB5" i="13"/>
  <c r="HC5" i="13"/>
  <c r="HD5" i="13"/>
  <c r="HE5" i="13"/>
  <c r="HF5" i="13"/>
  <c r="HG5" i="13"/>
  <c r="HH5" i="13"/>
  <c r="HI5" i="13"/>
  <c r="HJ5" i="13"/>
  <c r="HK5" i="13"/>
  <c r="HL5" i="13"/>
  <c r="HM5" i="13"/>
  <c r="HN5" i="13"/>
  <c r="HO5" i="13"/>
  <c r="HP5" i="13"/>
  <c r="HQ5" i="13"/>
  <c r="HR5" i="13"/>
  <c r="HS5" i="13"/>
  <c r="HT5" i="13"/>
  <c r="HU5" i="13"/>
  <c r="HV5" i="13"/>
  <c r="HW5" i="13"/>
  <c r="HX5" i="13"/>
  <c r="HY5" i="13"/>
  <c r="HZ5" i="13"/>
  <c r="IA5" i="13"/>
  <c r="IB5" i="13"/>
  <c r="IC5" i="13"/>
  <c r="ID5" i="13"/>
  <c r="IE5" i="13"/>
  <c r="IF5" i="13"/>
  <c r="IG5" i="13"/>
  <c r="IH5" i="13"/>
  <c r="II5" i="13"/>
  <c r="IJ5" i="13"/>
  <c r="IK5" i="13"/>
  <c r="IL5" i="13"/>
  <c r="IM5" i="13"/>
  <c r="IN5" i="13"/>
  <c r="IO5" i="13"/>
  <c r="IP5" i="13"/>
  <c r="IQ5" i="13"/>
  <c r="IR5" i="13"/>
  <c r="IS5" i="13"/>
  <c r="IT5" i="13"/>
  <c r="IU5" i="13"/>
  <c r="IW5" i="13"/>
  <c r="IX5" i="13"/>
  <c r="IY5" i="13"/>
  <c r="IZ5" i="13"/>
  <c r="JA5" i="13"/>
  <c r="JB5" i="13"/>
  <c r="JC5" i="13"/>
  <c r="JD5" i="13"/>
  <c r="JE5" i="13"/>
  <c r="JF5" i="13"/>
  <c r="JG5" i="13"/>
  <c r="JH5" i="13"/>
  <c r="JI5" i="13"/>
  <c r="JJ5" i="13"/>
  <c r="JK5" i="13"/>
  <c r="JL5" i="13"/>
  <c r="JM5" i="13"/>
  <c r="JN5" i="13"/>
  <c r="JO5" i="13"/>
  <c r="JP5" i="13"/>
  <c r="JQ5" i="13"/>
  <c r="JR5" i="13"/>
  <c r="JS5" i="13"/>
  <c r="JT5" i="13"/>
  <c r="JU5" i="13"/>
  <c r="JV5" i="13"/>
  <c r="JW5" i="13"/>
  <c r="JX5" i="13"/>
  <c r="JY5" i="13"/>
  <c r="JZ5" i="13"/>
  <c r="KA5" i="13"/>
  <c r="KB5" i="13"/>
  <c r="KC5" i="13"/>
  <c r="KD5" i="13"/>
  <c r="KE5" i="13"/>
  <c r="KF5" i="13"/>
  <c r="KG5" i="13"/>
  <c r="KH5" i="13"/>
  <c r="KI5" i="13"/>
  <c r="KJ5" i="13"/>
  <c r="KK5" i="13"/>
  <c r="KL5" i="13"/>
  <c r="KM5" i="13"/>
  <c r="KN5" i="13"/>
  <c r="KO5" i="13"/>
  <c r="KP5" i="13"/>
  <c r="KQ5" i="13"/>
  <c r="KR5" i="13"/>
  <c r="KS5" i="13"/>
  <c r="KT5" i="13"/>
  <c r="KU5" i="13"/>
  <c r="KV5" i="13"/>
  <c r="KW5" i="13"/>
  <c r="KX5" i="13"/>
  <c r="KY5" i="13"/>
  <c r="KZ5" i="13"/>
  <c r="LA5" i="13"/>
  <c r="LB5" i="13"/>
  <c r="LC5" i="13"/>
  <c r="LD5" i="13"/>
  <c r="LE5" i="13"/>
  <c r="LF5" i="13"/>
  <c r="LG5" i="13"/>
  <c r="LH5" i="13"/>
  <c r="LI5" i="13"/>
  <c r="LJ5" i="13"/>
  <c r="LK5" i="13"/>
  <c r="LL5" i="13"/>
  <c r="LM5" i="13"/>
  <c r="LN5" i="13"/>
  <c r="LO5" i="13"/>
  <c r="LP5" i="13"/>
  <c r="LQ5" i="13"/>
  <c r="LR5" i="13"/>
  <c r="LS5" i="13"/>
  <c r="LT5" i="13"/>
  <c r="LU5" i="13"/>
  <c r="LV5" i="13"/>
  <c r="LW5" i="13"/>
  <c r="LX5" i="13"/>
  <c r="LY5" i="13"/>
  <c r="LZ5" i="13"/>
  <c r="MA5" i="13"/>
  <c r="MB5" i="13"/>
  <c r="MC5" i="13"/>
  <c r="MD5" i="13"/>
  <c r="ME5" i="13"/>
  <c r="MF5" i="13"/>
  <c r="MG5" i="13"/>
  <c r="MH5" i="13"/>
  <c r="MI5" i="13"/>
  <c r="MJ5" i="13"/>
  <c r="MK5" i="13"/>
  <c r="ML5" i="13"/>
  <c r="MM5" i="13"/>
  <c r="MN5" i="13"/>
  <c r="MO5" i="13"/>
  <c r="MP5" i="13"/>
  <c r="MQ5" i="13"/>
  <c r="MR5" i="13"/>
  <c r="MS5" i="13"/>
  <c r="MT5" i="13"/>
  <c r="MU5" i="13"/>
  <c r="MV5" i="13"/>
  <c r="MW5" i="13"/>
  <c r="MX5" i="13"/>
  <c r="MY5" i="13"/>
  <c r="MZ5" i="13"/>
  <c r="NA5" i="13"/>
  <c r="NB5" i="13"/>
  <c r="NC5" i="13"/>
  <c r="ND18" i="13"/>
  <c r="H36" i="13"/>
  <c r="J36" i="13"/>
  <c r="L36" i="13"/>
  <c r="I36" i="13"/>
  <c r="E36" i="13"/>
  <c r="G36" i="13"/>
  <c r="N36" i="13"/>
  <c r="M36" i="13"/>
  <c r="K36" i="13"/>
  <c r="F36" i="13"/>
  <c r="D36" i="13"/>
  <c r="C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Y36" i="13"/>
  <c r="BZ36" i="13"/>
  <c r="CA36" i="13"/>
  <c r="CB36" i="13"/>
  <c r="CC36" i="13"/>
  <c r="CD36" i="13"/>
  <c r="CE36" i="13"/>
  <c r="CF36" i="13"/>
  <c r="CG36" i="13"/>
  <c r="CH36" i="13"/>
  <c r="CI36" i="13"/>
  <c r="CJ36" i="13"/>
  <c r="CK36" i="13"/>
  <c r="CL36" i="13"/>
  <c r="CM36" i="13"/>
  <c r="CN36" i="13"/>
  <c r="CO36" i="13"/>
  <c r="CP36" i="13"/>
  <c r="CQ36" i="13"/>
  <c r="CR36" i="13"/>
  <c r="CS36" i="13"/>
  <c r="CT36" i="13"/>
  <c r="CU36" i="13"/>
  <c r="CV36" i="13"/>
  <c r="CW36" i="13"/>
  <c r="CX36" i="13"/>
  <c r="CY36" i="13"/>
  <c r="CZ36" i="13"/>
  <c r="DA36" i="13"/>
  <c r="DB36" i="13"/>
  <c r="DC36" i="13"/>
  <c r="DD36" i="13"/>
  <c r="DE36" i="13"/>
  <c r="DF36" i="13"/>
  <c r="DG36" i="13"/>
  <c r="DH36" i="13"/>
  <c r="DI36" i="13"/>
  <c r="DJ36" i="13"/>
  <c r="DK36" i="13"/>
  <c r="DL36" i="13"/>
  <c r="DM36" i="13"/>
  <c r="DN36" i="13"/>
  <c r="DO36" i="13"/>
  <c r="DP36" i="13"/>
  <c r="DQ36" i="13"/>
  <c r="DR36" i="13"/>
  <c r="DS36" i="13"/>
  <c r="DT36" i="13"/>
  <c r="DU36" i="13"/>
  <c r="DV36" i="13"/>
  <c r="DW36" i="13"/>
  <c r="DX36" i="13"/>
  <c r="DY36" i="13"/>
  <c r="DZ36" i="13"/>
  <c r="EA36" i="13"/>
  <c r="EB36" i="13"/>
  <c r="EC36" i="13"/>
  <c r="ED36" i="13"/>
  <c r="EE36" i="13"/>
  <c r="EF36" i="13"/>
  <c r="EG36" i="13"/>
  <c r="EH36" i="13"/>
  <c r="EI36" i="13"/>
  <c r="EJ36" i="13"/>
  <c r="EK36" i="13"/>
  <c r="EL36" i="13"/>
  <c r="EM36" i="13"/>
  <c r="EN36" i="13"/>
  <c r="EO36" i="13"/>
  <c r="EP36" i="13"/>
  <c r="EQ36" i="13"/>
  <c r="ER36" i="13"/>
  <c r="ES36" i="13"/>
  <c r="ET36" i="13"/>
  <c r="EU36" i="13"/>
  <c r="EV36" i="13"/>
  <c r="EW36" i="13"/>
  <c r="EX36" i="13"/>
  <c r="EY36" i="13"/>
  <c r="EZ36" i="13"/>
  <c r="FA36" i="13"/>
  <c r="FB36" i="13"/>
  <c r="FC36" i="13"/>
  <c r="FD36" i="13"/>
  <c r="FE36" i="13"/>
  <c r="FF36" i="13"/>
  <c r="FG36" i="13"/>
  <c r="FH36" i="13"/>
  <c r="FI36" i="13"/>
  <c r="FJ36" i="13"/>
  <c r="FK36" i="13"/>
  <c r="FL36" i="13"/>
  <c r="FM36" i="13"/>
  <c r="FN36" i="13"/>
  <c r="FO36" i="13"/>
  <c r="FP36" i="13"/>
  <c r="FQ36" i="13"/>
  <c r="FR36" i="13"/>
  <c r="FS36" i="13"/>
  <c r="FT36" i="13"/>
  <c r="FU36" i="13"/>
  <c r="FV36" i="13"/>
  <c r="FW36" i="13"/>
  <c r="FX36" i="13"/>
  <c r="FY36" i="13"/>
  <c r="FZ36" i="13"/>
  <c r="GA36" i="13"/>
  <c r="GB36" i="13"/>
  <c r="GC36" i="13"/>
  <c r="GD36" i="13"/>
  <c r="GE36" i="13"/>
  <c r="GF36" i="13"/>
  <c r="GG36" i="13"/>
  <c r="GH36" i="13"/>
  <c r="GI36" i="13"/>
  <c r="GJ36" i="13"/>
  <c r="GK36" i="13"/>
  <c r="GL36" i="13"/>
  <c r="GM36" i="13"/>
  <c r="GN36" i="13"/>
  <c r="GO36" i="13"/>
  <c r="GP36" i="13"/>
  <c r="GQ36" i="13"/>
  <c r="GR36" i="13"/>
  <c r="GS36" i="13"/>
  <c r="GT36" i="13"/>
  <c r="GU36" i="13"/>
  <c r="GV36" i="13"/>
  <c r="GW36" i="13"/>
  <c r="GX36" i="13"/>
  <c r="GY36" i="13"/>
  <c r="GZ36" i="13"/>
  <c r="HA36" i="13"/>
  <c r="HB36" i="13"/>
  <c r="HC36" i="13"/>
  <c r="HD36" i="13"/>
  <c r="HE36" i="13"/>
  <c r="HF36" i="13"/>
  <c r="HG36" i="13"/>
  <c r="HH36" i="13"/>
  <c r="HI36" i="13"/>
  <c r="HJ36" i="13"/>
  <c r="HK36" i="13"/>
  <c r="HL36" i="13"/>
  <c r="HM36" i="13"/>
  <c r="HN36" i="13"/>
  <c r="HO36" i="13"/>
  <c r="HP36" i="13"/>
  <c r="HQ36" i="13"/>
  <c r="HR36" i="13"/>
  <c r="HS36" i="13"/>
  <c r="HT36" i="13"/>
  <c r="HU36" i="13"/>
  <c r="HV36" i="13"/>
  <c r="HW36" i="13"/>
  <c r="HX36" i="13"/>
  <c r="HY36" i="13"/>
  <c r="HZ36" i="13"/>
  <c r="IA36" i="13"/>
  <c r="IB36" i="13"/>
  <c r="IC36" i="13"/>
  <c r="ID36" i="13"/>
  <c r="IE36" i="13"/>
  <c r="IF36" i="13"/>
  <c r="IG36" i="13"/>
  <c r="IH36" i="13"/>
  <c r="II36" i="13"/>
  <c r="IJ36" i="13"/>
  <c r="IK36" i="13"/>
  <c r="IL36" i="13"/>
  <c r="IM36" i="13"/>
  <c r="IN36" i="13"/>
  <c r="IO36" i="13"/>
  <c r="IP36" i="13"/>
  <c r="IQ36" i="13"/>
  <c r="IR36" i="13"/>
  <c r="IS36" i="13"/>
  <c r="IT36" i="13"/>
  <c r="IU36" i="13"/>
  <c r="IW36" i="13"/>
  <c r="IX36" i="13"/>
  <c r="IY36" i="13"/>
  <c r="IZ36" i="13"/>
  <c r="JA36" i="13"/>
  <c r="JB36" i="13"/>
  <c r="JC36" i="13"/>
  <c r="JD36" i="13"/>
  <c r="JE36" i="13"/>
  <c r="JF36" i="13"/>
  <c r="JG36" i="13"/>
  <c r="JH36" i="13"/>
  <c r="JI36" i="13"/>
  <c r="JJ36" i="13"/>
  <c r="JK36" i="13"/>
  <c r="JL36" i="13"/>
  <c r="JM36" i="13"/>
  <c r="JN36" i="13"/>
  <c r="JO36" i="13"/>
  <c r="JP36" i="13"/>
  <c r="JQ36" i="13"/>
  <c r="JR36" i="13"/>
  <c r="JS36" i="13"/>
  <c r="JT36" i="13"/>
  <c r="JU36" i="13"/>
  <c r="JV36" i="13"/>
  <c r="JW36" i="13"/>
  <c r="JX36" i="13"/>
  <c r="JY36" i="13"/>
  <c r="JZ36" i="13"/>
  <c r="KA36" i="13"/>
  <c r="KB36" i="13"/>
  <c r="KC36" i="13"/>
  <c r="KD36" i="13"/>
  <c r="KE36" i="13"/>
  <c r="KF36" i="13"/>
  <c r="KG36" i="13"/>
  <c r="KH36" i="13"/>
  <c r="KI36" i="13"/>
  <c r="KJ36" i="13"/>
  <c r="KK36" i="13"/>
  <c r="KL36" i="13"/>
  <c r="KM36" i="13"/>
  <c r="KN36" i="13"/>
  <c r="KO36" i="13"/>
  <c r="KP36" i="13"/>
  <c r="KQ36" i="13"/>
  <c r="KR36" i="13"/>
  <c r="KS36" i="13"/>
  <c r="KT36" i="13"/>
  <c r="KU36" i="13"/>
  <c r="KV36" i="13"/>
  <c r="KW36" i="13"/>
  <c r="KX36" i="13"/>
  <c r="KY36" i="13"/>
  <c r="KZ36" i="13"/>
  <c r="LA36" i="13"/>
  <c r="LB36" i="13"/>
  <c r="LC36" i="13"/>
  <c r="LD36" i="13"/>
  <c r="LE36" i="13"/>
  <c r="LF36" i="13"/>
  <c r="LG36" i="13"/>
  <c r="LH36" i="13"/>
  <c r="LI36" i="13"/>
  <c r="LJ36" i="13"/>
  <c r="LK36" i="13"/>
  <c r="LL36" i="13"/>
  <c r="LM36" i="13"/>
  <c r="LN36" i="13"/>
  <c r="LO36" i="13"/>
  <c r="LP36" i="13"/>
  <c r="LQ36" i="13"/>
  <c r="LR36" i="13"/>
  <c r="LS36" i="13"/>
  <c r="LT36" i="13"/>
  <c r="LU36" i="13"/>
  <c r="LV36" i="13"/>
  <c r="LW36" i="13"/>
  <c r="LX36" i="13"/>
  <c r="LY36" i="13"/>
  <c r="LZ36" i="13"/>
  <c r="MA36" i="13"/>
  <c r="MB36" i="13"/>
  <c r="MC36" i="13"/>
  <c r="MD36" i="13"/>
  <c r="ME36" i="13"/>
  <c r="MF36" i="13"/>
  <c r="MG36" i="13"/>
  <c r="MH36" i="13"/>
  <c r="MI36" i="13"/>
  <c r="MJ36" i="13"/>
  <c r="MK36" i="13"/>
  <c r="ML36" i="13"/>
  <c r="MM36" i="13"/>
  <c r="MN36" i="13"/>
  <c r="MO36" i="13"/>
  <c r="MP36" i="13"/>
  <c r="MQ36" i="13"/>
  <c r="MR36" i="13"/>
  <c r="MS36" i="13"/>
  <c r="MT36" i="13"/>
  <c r="MU36" i="13"/>
  <c r="MV36" i="13"/>
  <c r="MW36" i="13"/>
  <c r="MX36" i="13"/>
  <c r="MY36" i="13"/>
  <c r="MZ36" i="13"/>
  <c r="NA36" i="13"/>
  <c r="NB36" i="13"/>
  <c r="NC36" i="13"/>
  <c r="D20" i="13"/>
  <c r="C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S20" i="13"/>
  <c r="BT20" i="13"/>
  <c r="BU20" i="13"/>
  <c r="BV20" i="13"/>
  <c r="BW20" i="13"/>
  <c r="BX20" i="13"/>
  <c r="BY20" i="13"/>
  <c r="BZ20" i="13"/>
  <c r="CA20" i="13"/>
  <c r="CB20" i="13"/>
  <c r="CC20" i="13"/>
  <c r="CD20" i="13"/>
  <c r="CE20" i="13"/>
  <c r="CF20" i="13"/>
  <c r="CG20" i="13"/>
  <c r="CH20" i="13"/>
  <c r="CI20" i="13"/>
  <c r="CJ20" i="13"/>
  <c r="CK20" i="13"/>
  <c r="CL20" i="13"/>
  <c r="CM20" i="13"/>
  <c r="CN20" i="13"/>
  <c r="CO20" i="13"/>
  <c r="CP20" i="13"/>
  <c r="CQ20" i="13"/>
  <c r="CR20" i="13"/>
  <c r="CS20" i="13"/>
  <c r="CT20" i="13"/>
  <c r="CU20" i="13"/>
  <c r="CV20" i="13"/>
  <c r="CW20" i="13"/>
  <c r="CX20" i="13"/>
  <c r="CY20" i="13"/>
  <c r="CZ20" i="13"/>
  <c r="DA20" i="13"/>
  <c r="DB20" i="13"/>
  <c r="DC20" i="13"/>
  <c r="DD20" i="13"/>
  <c r="DE20" i="13"/>
  <c r="DF20" i="13"/>
  <c r="DG20" i="13"/>
  <c r="DH20" i="13"/>
  <c r="DI20" i="13"/>
  <c r="DJ20" i="13"/>
  <c r="DK20" i="13"/>
  <c r="DL20" i="13"/>
  <c r="DM20" i="13"/>
  <c r="DN20" i="13"/>
  <c r="DO20" i="13"/>
  <c r="DP20" i="13"/>
  <c r="DQ20" i="13"/>
  <c r="DR20" i="13"/>
  <c r="DS20" i="13"/>
  <c r="DT20" i="13"/>
  <c r="DU20" i="13"/>
  <c r="DV20" i="13"/>
  <c r="DW20" i="13"/>
  <c r="DX20" i="13"/>
  <c r="DY20" i="13"/>
  <c r="DZ20" i="13"/>
  <c r="EA20" i="13"/>
  <c r="EB20" i="13"/>
  <c r="EC20" i="13"/>
  <c r="ED20" i="13"/>
  <c r="EE20" i="13"/>
  <c r="EF20" i="13"/>
  <c r="EG20" i="13"/>
  <c r="EH20" i="13"/>
  <c r="EI20" i="13"/>
  <c r="EJ20" i="13"/>
  <c r="EK20" i="13"/>
  <c r="EL20" i="13"/>
  <c r="EM20" i="13"/>
  <c r="EN20" i="13"/>
  <c r="EO20" i="13"/>
  <c r="EP20" i="13"/>
  <c r="EQ20" i="13"/>
  <c r="ER20" i="13"/>
  <c r="ES20" i="13"/>
  <c r="ET20" i="13"/>
  <c r="EU20" i="13"/>
  <c r="EV20" i="13"/>
  <c r="EW20" i="13"/>
  <c r="EX20" i="13"/>
  <c r="EY20" i="13"/>
  <c r="EZ20" i="13"/>
  <c r="FA20" i="13"/>
  <c r="FB20" i="13"/>
  <c r="FC20" i="13"/>
  <c r="FD20" i="13"/>
  <c r="FE20" i="13"/>
  <c r="FF20" i="13"/>
  <c r="FG20" i="13"/>
  <c r="FH20" i="13"/>
  <c r="FI20" i="13"/>
  <c r="FJ20" i="13"/>
  <c r="FK20" i="13"/>
  <c r="FL20" i="13"/>
  <c r="FM20" i="13"/>
  <c r="FN20" i="13"/>
  <c r="FO20" i="13"/>
  <c r="FP20" i="13"/>
  <c r="FQ20" i="13"/>
  <c r="FR20" i="13"/>
  <c r="FS20" i="13"/>
  <c r="FT20" i="13"/>
  <c r="FU20" i="13"/>
  <c r="FV20" i="13"/>
  <c r="FW20" i="13"/>
  <c r="FX20" i="13"/>
  <c r="FY20" i="13"/>
  <c r="FZ20" i="13"/>
  <c r="GA20" i="13"/>
  <c r="GB20" i="13"/>
  <c r="GC20" i="13"/>
  <c r="GD20" i="13"/>
  <c r="GE20" i="13"/>
  <c r="GF20" i="13"/>
  <c r="GG20" i="13"/>
  <c r="GH20" i="13"/>
  <c r="GI20" i="13"/>
  <c r="GJ20" i="13"/>
  <c r="GK20" i="13"/>
  <c r="GL20" i="13"/>
  <c r="GM20" i="13"/>
  <c r="GN20" i="13"/>
  <c r="GO20" i="13"/>
  <c r="GP20" i="13"/>
  <c r="GQ20" i="13"/>
  <c r="GR20" i="13"/>
  <c r="GS20" i="13"/>
  <c r="GT20" i="13"/>
  <c r="GU20" i="13"/>
  <c r="GV20" i="13"/>
  <c r="GW20" i="13"/>
  <c r="GX20" i="13"/>
  <c r="GY20" i="13"/>
  <c r="GZ20" i="13"/>
  <c r="HA20" i="13"/>
  <c r="HB20" i="13"/>
  <c r="HC20" i="13"/>
  <c r="HD20" i="13"/>
  <c r="HE20" i="13"/>
  <c r="HF20" i="13"/>
  <c r="HG20" i="13"/>
  <c r="HH20" i="13"/>
  <c r="HI20" i="13"/>
  <c r="HJ20" i="13"/>
  <c r="HK20" i="13"/>
  <c r="HL20" i="13"/>
  <c r="HM20" i="13"/>
  <c r="HN20" i="13"/>
  <c r="HO20" i="13"/>
  <c r="HP20" i="13"/>
  <c r="HQ20" i="13"/>
  <c r="HR20" i="13"/>
  <c r="HS20" i="13"/>
  <c r="HT20" i="13"/>
  <c r="HU20" i="13"/>
  <c r="HV20" i="13"/>
  <c r="HW20" i="13"/>
  <c r="HX20" i="13"/>
  <c r="HY20" i="13"/>
  <c r="HZ20" i="13"/>
  <c r="IA20" i="13"/>
  <c r="IB20" i="13"/>
  <c r="IC20" i="13"/>
  <c r="ID20" i="13"/>
  <c r="IE20" i="13"/>
  <c r="IF20" i="13"/>
  <c r="IG20" i="13"/>
  <c r="IH20" i="13"/>
  <c r="II20" i="13"/>
  <c r="IJ20" i="13"/>
  <c r="IK20" i="13"/>
  <c r="IL20" i="13"/>
  <c r="IM20" i="13"/>
  <c r="IN20" i="13"/>
  <c r="IO20" i="13"/>
  <c r="IP20" i="13"/>
  <c r="IQ20" i="13"/>
  <c r="IR20" i="13"/>
  <c r="IS20" i="13"/>
  <c r="IT20" i="13"/>
  <c r="IU20" i="13"/>
  <c r="IW20" i="13"/>
  <c r="IX20" i="13"/>
  <c r="IY20" i="13"/>
  <c r="IZ20" i="13"/>
  <c r="JA20" i="13"/>
  <c r="JB20" i="13"/>
  <c r="JC20" i="13"/>
  <c r="JD20" i="13"/>
  <c r="JE20" i="13"/>
  <c r="JF20" i="13"/>
  <c r="JG20" i="13"/>
  <c r="JH20" i="13"/>
  <c r="JI20" i="13"/>
  <c r="JJ20" i="13"/>
  <c r="JK20" i="13"/>
  <c r="JL20" i="13"/>
  <c r="JM20" i="13"/>
  <c r="JN20" i="13"/>
  <c r="JO20" i="13"/>
  <c r="JP20" i="13"/>
  <c r="JQ20" i="13"/>
  <c r="JR20" i="13"/>
  <c r="JS20" i="13"/>
  <c r="JT20" i="13"/>
  <c r="JU20" i="13"/>
  <c r="JV20" i="13"/>
  <c r="JW20" i="13"/>
  <c r="JX20" i="13"/>
  <c r="JY20" i="13"/>
  <c r="JZ20" i="13"/>
  <c r="KA20" i="13"/>
  <c r="KB20" i="13"/>
  <c r="KC20" i="13"/>
  <c r="KD20" i="13"/>
  <c r="KE20" i="13"/>
  <c r="KF20" i="13"/>
  <c r="KG20" i="13"/>
  <c r="KH20" i="13"/>
  <c r="KI20" i="13"/>
  <c r="KJ20" i="13"/>
  <c r="KK20" i="13"/>
  <c r="KL20" i="13"/>
  <c r="KM20" i="13"/>
  <c r="KN20" i="13"/>
  <c r="KO20" i="13"/>
  <c r="KP20" i="13"/>
  <c r="KQ20" i="13"/>
  <c r="KR20" i="13"/>
  <c r="KS20" i="13"/>
  <c r="KT20" i="13"/>
  <c r="KU20" i="13"/>
  <c r="KV20" i="13"/>
  <c r="KW20" i="13"/>
  <c r="KX20" i="13"/>
  <c r="KY20" i="13"/>
  <c r="KZ20" i="13"/>
  <c r="LA20" i="13"/>
  <c r="LB20" i="13"/>
  <c r="LC20" i="13"/>
  <c r="LD20" i="13"/>
  <c r="LE20" i="13"/>
  <c r="LF20" i="13"/>
  <c r="LG20" i="13"/>
  <c r="LH20" i="13"/>
  <c r="LI20" i="13"/>
  <c r="LJ20" i="13"/>
  <c r="LK20" i="13"/>
  <c r="LL20" i="13"/>
  <c r="LM20" i="13"/>
  <c r="LN20" i="13"/>
  <c r="LO20" i="13"/>
  <c r="LP20" i="13"/>
  <c r="LQ20" i="13"/>
  <c r="LR20" i="13"/>
  <c r="LS20" i="13"/>
  <c r="LT20" i="13"/>
  <c r="LU20" i="13"/>
  <c r="LV20" i="13"/>
  <c r="LW20" i="13"/>
  <c r="LX20" i="13"/>
  <c r="LY20" i="13"/>
  <c r="LZ20" i="13"/>
  <c r="MA20" i="13"/>
  <c r="MB20" i="13"/>
  <c r="MC20" i="13"/>
  <c r="MD20" i="13"/>
  <c r="ME20" i="13"/>
  <c r="MF20" i="13"/>
  <c r="MG20" i="13"/>
  <c r="MH20" i="13"/>
  <c r="MI20" i="13"/>
  <c r="MJ20" i="13"/>
  <c r="MK20" i="13"/>
  <c r="ML20" i="13"/>
  <c r="MM20" i="13"/>
  <c r="MN20" i="13"/>
  <c r="MO20" i="13"/>
  <c r="MP20" i="13"/>
  <c r="MQ20" i="13"/>
  <c r="MR20" i="13"/>
  <c r="MS20" i="13"/>
  <c r="MT20" i="13"/>
  <c r="MU20" i="13"/>
  <c r="MV20" i="13"/>
  <c r="MW20" i="13"/>
  <c r="MX20" i="13"/>
  <c r="MY20" i="13"/>
  <c r="MZ20" i="13"/>
  <c r="NA20" i="13"/>
  <c r="NB20" i="13"/>
  <c r="NC20" i="13"/>
  <c r="BF9" i="13"/>
  <c r="BH9" i="13"/>
  <c r="AA9" i="13"/>
  <c r="AJ9" i="13"/>
  <c r="AC9" i="13"/>
  <c r="AS9" i="13"/>
  <c r="N9" i="13"/>
  <c r="AY9" i="13"/>
  <c r="AQ9" i="13"/>
  <c r="AX9" i="13"/>
  <c r="AI9" i="13"/>
  <c r="AR9" i="13"/>
  <c r="AH9" i="13"/>
  <c r="AF9" i="13"/>
  <c r="AO9" i="13"/>
  <c r="U9" i="13"/>
  <c r="Q9" i="13"/>
  <c r="AG9" i="13"/>
  <c r="R9" i="13"/>
  <c r="BI9" i="13"/>
  <c r="H9" i="13"/>
  <c r="L9" i="13"/>
  <c r="BE9" i="13"/>
  <c r="BB9" i="13"/>
  <c r="G9" i="13"/>
  <c r="E9" i="13"/>
  <c r="D9" i="13"/>
  <c r="BA9" i="13"/>
  <c r="Y9" i="13"/>
  <c r="I9" i="13"/>
  <c r="AT9" i="13"/>
  <c r="J9" i="13"/>
  <c r="AL9" i="13"/>
  <c r="AP9" i="13"/>
  <c r="T9" i="13"/>
  <c r="C9" i="13"/>
  <c r="X9" i="13"/>
  <c r="AN9" i="13"/>
  <c r="P9" i="13"/>
  <c r="S9" i="13"/>
  <c r="Z9" i="13"/>
  <c r="BD9" i="13"/>
  <c r="AW9" i="13"/>
  <c r="F9" i="13"/>
  <c r="BG9" i="13"/>
  <c r="AZ9" i="13"/>
  <c r="AD9" i="13"/>
  <c r="V9" i="13"/>
  <c r="AV9" i="13"/>
  <c r="AM9" i="13"/>
  <c r="M9" i="13"/>
  <c r="BC9" i="13"/>
  <c r="O9" i="13"/>
  <c r="W9" i="13"/>
  <c r="K9" i="13"/>
  <c r="AU9" i="13"/>
  <c r="BJ9" i="13"/>
  <c r="AE9" i="13"/>
  <c r="AK9" i="13"/>
  <c r="AB9" i="13"/>
  <c r="BK9" i="13"/>
  <c r="BL9" i="13"/>
  <c r="BM9" i="13"/>
  <c r="BN9" i="13"/>
  <c r="BO9" i="13"/>
  <c r="BP9" i="13"/>
  <c r="BQ9" i="13"/>
  <c r="BR9" i="13"/>
  <c r="BS9" i="13"/>
  <c r="BT9" i="13"/>
  <c r="BU9" i="13"/>
  <c r="BV9" i="13"/>
  <c r="BW9" i="13"/>
  <c r="BX9" i="13"/>
  <c r="BY9" i="13"/>
  <c r="BZ9" i="13"/>
  <c r="CA9" i="13"/>
  <c r="CB9" i="13"/>
  <c r="CC9" i="13"/>
  <c r="CD9" i="13"/>
  <c r="CE9" i="13"/>
  <c r="CF9" i="13"/>
  <c r="CG9" i="13"/>
  <c r="CH9" i="13"/>
  <c r="CI9" i="13"/>
  <c r="CJ9" i="13"/>
  <c r="CK9" i="13"/>
  <c r="CL9" i="13"/>
  <c r="CM9" i="13"/>
  <c r="CN9" i="13"/>
  <c r="CO9" i="13"/>
  <c r="CP9" i="13"/>
  <c r="CQ9" i="13"/>
  <c r="CR9" i="13"/>
  <c r="CS9" i="13"/>
  <c r="CT9" i="13"/>
  <c r="CU9" i="13"/>
  <c r="CV9" i="13"/>
  <c r="CW9" i="13"/>
  <c r="CX9" i="13"/>
  <c r="CY9" i="13"/>
  <c r="CZ9" i="13"/>
  <c r="DA9" i="13"/>
  <c r="DB9" i="13"/>
  <c r="DC9" i="13"/>
  <c r="DD9" i="13"/>
  <c r="DE9" i="13"/>
  <c r="DF9" i="13"/>
  <c r="DG9" i="13"/>
  <c r="DH9" i="13"/>
  <c r="DI9" i="13"/>
  <c r="DJ9" i="13"/>
  <c r="DK9" i="13"/>
  <c r="DL9" i="13"/>
  <c r="DM9" i="13"/>
  <c r="DN9" i="13"/>
  <c r="DO9" i="13"/>
  <c r="DP9" i="13"/>
  <c r="DQ9" i="13"/>
  <c r="DR9" i="13"/>
  <c r="DS9" i="13"/>
  <c r="DT9" i="13"/>
  <c r="DU9" i="13"/>
  <c r="DV9" i="13"/>
  <c r="DW9" i="13"/>
  <c r="DX9" i="13"/>
  <c r="DY9" i="13"/>
  <c r="DZ9" i="13"/>
  <c r="EA9" i="13"/>
  <c r="EB9" i="13"/>
  <c r="EC9" i="13"/>
  <c r="ED9" i="13"/>
  <c r="EE9" i="13"/>
  <c r="EF9" i="13"/>
  <c r="EG9" i="13"/>
  <c r="EH9" i="13"/>
  <c r="EI9" i="13"/>
  <c r="EJ9" i="13"/>
  <c r="EK9" i="13"/>
  <c r="EL9" i="13"/>
  <c r="EM9" i="13"/>
  <c r="EN9" i="13"/>
  <c r="EO9" i="13"/>
  <c r="EP9" i="13"/>
  <c r="EQ9" i="13"/>
  <c r="ER9" i="13"/>
  <c r="ES9" i="13"/>
  <c r="ET9" i="13"/>
  <c r="EU9" i="13"/>
  <c r="EV9" i="13"/>
  <c r="EW9" i="13"/>
  <c r="EX9" i="13"/>
  <c r="EY9" i="13"/>
  <c r="EZ9" i="13"/>
  <c r="FA9" i="13"/>
  <c r="FB9" i="13"/>
  <c r="FC9" i="13"/>
  <c r="FD9" i="13"/>
  <c r="FE9" i="13"/>
  <c r="FF9" i="13"/>
  <c r="FG9" i="13"/>
  <c r="FH9" i="13"/>
  <c r="FI9" i="13"/>
  <c r="FJ9" i="13"/>
  <c r="FK9" i="13"/>
  <c r="FL9" i="13"/>
  <c r="FM9" i="13"/>
  <c r="FN9" i="13"/>
  <c r="FO9" i="13"/>
  <c r="FP9" i="13"/>
  <c r="FQ9" i="13"/>
  <c r="FR9" i="13"/>
  <c r="FS9" i="13"/>
  <c r="FT9" i="13"/>
  <c r="FU9" i="13"/>
  <c r="FV9" i="13"/>
  <c r="FW9" i="13"/>
  <c r="FX9" i="13"/>
  <c r="FY9" i="13"/>
  <c r="FZ9" i="13"/>
  <c r="GA9" i="13"/>
  <c r="GB9" i="13"/>
  <c r="GC9" i="13"/>
  <c r="GD9" i="13"/>
  <c r="GE9" i="13"/>
  <c r="GF9" i="13"/>
  <c r="GG9" i="13"/>
  <c r="GH9" i="13"/>
  <c r="GI9" i="13"/>
  <c r="GJ9" i="13"/>
  <c r="GK9" i="13"/>
  <c r="GL9" i="13"/>
  <c r="GM9" i="13"/>
  <c r="GN9" i="13"/>
  <c r="GO9" i="13"/>
  <c r="GP9" i="13"/>
  <c r="GQ9" i="13"/>
  <c r="GR9" i="13"/>
  <c r="GS9" i="13"/>
  <c r="GT9" i="13"/>
  <c r="GU9" i="13"/>
  <c r="GV9" i="13"/>
  <c r="GW9" i="13"/>
  <c r="GX9" i="13"/>
  <c r="GY9" i="13"/>
  <c r="GZ9" i="13"/>
  <c r="HA9" i="13"/>
  <c r="HB9" i="13"/>
  <c r="HC9" i="13"/>
  <c r="HD9" i="13"/>
  <c r="HE9" i="13"/>
  <c r="HF9" i="13"/>
  <c r="HG9" i="13"/>
  <c r="HH9" i="13"/>
  <c r="HI9" i="13"/>
  <c r="HJ9" i="13"/>
  <c r="HK9" i="13"/>
  <c r="HL9" i="13"/>
  <c r="HM9" i="13"/>
  <c r="HN9" i="13"/>
  <c r="HO9" i="13"/>
  <c r="HP9" i="13"/>
  <c r="HQ9" i="13"/>
  <c r="HR9" i="13"/>
  <c r="HS9" i="13"/>
  <c r="HT9" i="13"/>
  <c r="HU9" i="13"/>
  <c r="HV9" i="13"/>
  <c r="HW9" i="13"/>
  <c r="HX9" i="13"/>
  <c r="HY9" i="13"/>
  <c r="HZ9" i="13"/>
  <c r="IA9" i="13"/>
  <c r="IB9" i="13"/>
  <c r="IC9" i="13"/>
  <c r="ID9" i="13"/>
  <c r="IE9" i="13"/>
  <c r="IF9" i="13"/>
  <c r="IG9" i="13"/>
  <c r="IH9" i="13"/>
  <c r="II9" i="13"/>
  <c r="IJ9" i="13"/>
  <c r="IK9" i="13"/>
  <c r="IL9" i="13"/>
  <c r="IM9" i="13"/>
  <c r="IN9" i="13"/>
  <c r="IO9" i="13"/>
  <c r="IP9" i="13"/>
  <c r="IQ9" i="13"/>
  <c r="IR9" i="13"/>
  <c r="IS9" i="13"/>
  <c r="IT9" i="13"/>
  <c r="IU9" i="13"/>
  <c r="IW9" i="13"/>
  <c r="IX9" i="13"/>
  <c r="IY9" i="13"/>
  <c r="IZ9" i="13"/>
  <c r="JA9" i="13"/>
  <c r="JB9" i="13"/>
  <c r="JC9" i="13"/>
  <c r="JD9" i="13"/>
  <c r="JE9" i="13"/>
  <c r="JF9" i="13"/>
  <c r="JG9" i="13"/>
  <c r="JH9" i="13"/>
  <c r="JI9" i="13"/>
  <c r="JJ9" i="13"/>
  <c r="JK9" i="13"/>
  <c r="JL9" i="13"/>
  <c r="JM9" i="13"/>
  <c r="JN9" i="13"/>
  <c r="JO9" i="13"/>
  <c r="JP9" i="13"/>
  <c r="JQ9" i="13"/>
  <c r="JR9" i="13"/>
  <c r="JS9" i="13"/>
  <c r="JT9" i="13"/>
  <c r="JU9" i="13"/>
  <c r="JV9" i="13"/>
  <c r="JW9" i="13"/>
  <c r="JX9" i="13"/>
  <c r="JY9" i="13"/>
  <c r="JZ9" i="13"/>
  <c r="KA9" i="13"/>
  <c r="KB9" i="13"/>
  <c r="KC9" i="13"/>
  <c r="KD9" i="13"/>
  <c r="KE9" i="13"/>
  <c r="KF9" i="13"/>
  <c r="KG9" i="13"/>
  <c r="KH9" i="13"/>
  <c r="KI9" i="13"/>
  <c r="KJ9" i="13"/>
  <c r="KK9" i="13"/>
  <c r="KL9" i="13"/>
  <c r="KM9" i="13"/>
  <c r="KN9" i="13"/>
  <c r="KO9" i="13"/>
  <c r="KP9" i="13"/>
  <c r="KQ9" i="13"/>
  <c r="KR9" i="13"/>
  <c r="KS9" i="13"/>
  <c r="KT9" i="13"/>
  <c r="KU9" i="13"/>
  <c r="KV9" i="13"/>
  <c r="KW9" i="13"/>
  <c r="KX9" i="13"/>
  <c r="KY9" i="13"/>
  <c r="KZ9" i="13"/>
  <c r="LA9" i="13"/>
  <c r="LB9" i="13"/>
  <c r="LC9" i="13"/>
  <c r="LD9" i="13"/>
  <c r="LE9" i="13"/>
  <c r="LF9" i="13"/>
  <c r="LG9" i="13"/>
  <c r="LH9" i="13"/>
  <c r="LI9" i="13"/>
  <c r="LJ9" i="13"/>
  <c r="LK9" i="13"/>
  <c r="LL9" i="13"/>
  <c r="LM9" i="13"/>
  <c r="LN9" i="13"/>
  <c r="LO9" i="13"/>
  <c r="LP9" i="13"/>
  <c r="LQ9" i="13"/>
  <c r="LR9" i="13"/>
  <c r="LS9" i="13"/>
  <c r="LT9" i="13"/>
  <c r="LU9" i="13"/>
  <c r="LV9" i="13"/>
  <c r="LW9" i="13"/>
  <c r="LX9" i="13"/>
  <c r="LY9" i="13"/>
  <c r="LZ9" i="13"/>
  <c r="MA9" i="13"/>
  <c r="MB9" i="13"/>
  <c r="MC9" i="13"/>
  <c r="MD9" i="13"/>
  <c r="ME9" i="13"/>
  <c r="MF9" i="13"/>
  <c r="MG9" i="13"/>
  <c r="MH9" i="13"/>
  <c r="MI9" i="13"/>
  <c r="MJ9" i="13"/>
  <c r="MK9" i="13"/>
  <c r="ML9" i="13"/>
  <c r="MM9" i="13"/>
  <c r="MN9" i="13"/>
  <c r="MO9" i="13"/>
  <c r="MP9" i="13"/>
  <c r="MQ9" i="13"/>
  <c r="MR9" i="13"/>
  <c r="MS9" i="13"/>
  <c r="MT9" i="13"/>
  <c r="MU9" i="13"/>
  <c r="MV9" i="13"/>
  <c r="MW9" i="13"/>
  <c r="MX9" i="13"/>
  <c r="MY9" i="13"/>
  <c r="MZ9" i="13"/>
  <c r="NA9" i="13"/>
  <c r="NB9" i="13"/>
  <c r="NC9" i="13"/>
  <c r="E21" i="13"/>
  <c r="D21" i="13"/>
  <c r="C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I21" i="13"/>
  <c r="BJ21" i="13"/>
  <c r="BK21" i="13"/>
  <c r="BL21" i="13"/>
  <c r="BM21" i="13"/>
  <c r="BN21" i="13"/>
  <c r="BO21" i="13"/>
  <c r="BP21" i="13"/>
  <c r="BQ21" i="13"/>
  <c r="BR21" i="13"/>
  <c r="BS21" i="13"/>
  <c r="BT21" i="13"/>
  <c r="BU21" i="13"/>
  <c r="BV21" i="13"/>
  <c r="BW21" i="13"/>
  <c r="BX21" i="13"/>
  <c r="BY21" i="13"/>
  <c r="BZ21" i="13"/>
  <c r="CA21" i="13"/>
  <c r="CB21" i="13"/>
  <c r="CC21" i="13"/>
  <c r="CD21" i="13"/>
  <c r="CE21" i="13"/>
  <c r="CF21" i="13"/>
  <c r="CG21" i="13"/>
  <c r="CH21" i="13"/>
  <c r="CI21" i="13"/>
  <c r="CJ21" i="13"/>
  <c r="CK21" i="13"/>
  <c r="CL21" i="13"/>
  <c r="CM21" i="13"/>
  <c r="CN21" i="13"/>
  <c r="CO21" i="13"/>
  <c r="CP21" i="13"/>
  <c r="CQ21" i="13"/>
  <c r="CR21" i="13"/>
  <c r="CS21" i="13"/>
  <c r="CT21" i="13"/>
  <c r="CU21" i="13"/>
  <c r="CV21" i="13"/>
  <c r="CW21" i="13"/>
  <c r="CX21" i="13"/>
  <c r="CY21" i="13"/>
  <c r="CZ21" i="13"/>
  <c r="DA21" i="13"/>
  <c r="DB21" i="13"/>
  <c r="DC21" i="13"/>
  <c r="DD21" i="13"/>
  <c r="DE21" i="13"/>
  <c r="DF21" i="13"/>
  <c r="DG21" i="13"/>
  <c r="DH21" i="13"/>
  <c r="DI21" i="13"/>
  <c r="DJ21" i="13"/>
  <c r="DK21" i="13"/>
  <c r="DL21" i="13"/>
  <c r="DM21" i="13"/>
  <c r="DN21" i="13"/>
  <c r="DO21" i="13"/>
  <c r="DP21" i="13"/>
  <c r="DQ21" i="13"/>
  <c r="DR21" i="13"/>
  <c r="DS21" i="13"/>
  <c r="DT21" i="13"/>
  <c r="DU21" i="13"/>
  <c r="DV21" i="13"/>
  <c r="DW21" i="13"/>
  <c r="DX21" i="13"/>
  <c r="DY21" i="13"/>
  <c r="DZ21" i="13"/>
  <c r="EA21" i="13"/>
  <c r="EB21" i="13"/>
  <c r="EC21" i="13"/>
  <c r="ED21" i="13"/>
  <c r="EE21" i="13"/>
  <c r="EF21" i="13"/>
  <c r="EG21" i="13"/>
  <c r="EH21" i="13"/>
  <c r="EI21" i="13"/>
  <c r="EJ21" i="13"/>
  <c r="EK21" i="13"/>
  <c r="EL21" i="13"/>
  <c r="EM21" i="13"/>
  <c r="EN21" i="13"/>
  <c r="EO21" i="13"/>
  <c r="EP21" i="13"/>
  <c r="EQ21" i="13"/>
  <c r="ER21" i="13"/>
  <c r="ES21" i="13"/>
  <c r="ET21" i="13"/>
  <c r="EU21" i="13"/>
  <c r="EV21" i="13"/>
  <c r="EW21" i="13"/>
  <c r="EX21" i="13"/>
  <c r="EY21" i="13"/>
  <c r="EZ21" i="13"/>
  <c r="FA21" i="13"/>
  <c r="FB21" i="13"/>
  <c r="FC21" i="13"/>
  <c r="FD21" i="13"/>
  <c r="FE21" i="13"/>
  <c r="FF21" i="13"/>
  <c r="FG21" i="13"/>
  <c r="FH21" i="13"/>
  <c r="FI21" i="13"/>
  <c r="FJ21" i="13"/>
  <c r="FK21" i="13"/>
  <c r="FL21" i="13"/>
  <c r="FM21" i="13"/>
  <c r="FN21" i="13"/>
  <c r="FO21" i="13"/>
  <c r="FP21" i="13"/>
  <c r="FQ21" i="13"/>
  <c r="FR21" i="13"/>
  <c r="FS21" i="13"/>
  <c r="FT21" i="13"/>
  <c r="FU21" i="13"/>
  <c r="FV21" i="13"/>
  <c r="FW21" i="13"/>
  <c r="FX21" i="13"/>
  <c r="FY21" i="13"/>
  <c r="FZ21" i="13"/>
  <c r="GA21" i="13"/>
  <c r="GB21" i="13"/>
  <c r="GC21" i="13"/>
  <c r="GD21" i="13"/>
  <c r="GE21" i="13"/>
  <c r="GF21" i="13"/>
  <c r="GG21" i="13"/>
  <c r="GH21" i="13"/>
  <c r="GI21" i="13"/>
  <c r="GJ21" i="13"/>
  <c r="GK21" i="13"/>
  <c r="GL21" i="13"/>
  <c r="GM21" i="13"/>
  <c r="GN21" i="13"/>
  <c r="GO21" i="13"/>
  <c r="GP21" i="13"/>
  <c r="GQ21" i="13"/>
  <c r="GR21" i="13"/>
  <c r="GS21" i="13"/>
  <c r="GT21" i="13"/>
  <c r="GU21" i="13"/>
  <c r="GV21" i="13"/>
  <c r="GW21" i="13"/>
  <c r="GX21" i="13"/>
  <c r="GY21" i="13"/>
  <c r="GZ21" i="13"/>
  <c r="HA21" i="13"/>
  <c r="HB21" i="13"/>
  <c r="HC21" i="13"/>
  <c r="HD21" i="13"/>
  <c r="HE21" i="13"/>
  <c r="HF21" i="13"/>
  <c r="HG21" i="13"/>
  <c r="HH21" i="13"/>
  <c r="HI21" i="13"/>
  <c r="HJ21" i="13"/>
  <c r="HK21" i="13"/>
  <c r="HL21" i="13"/>
  <c r="HM21" i="13"/>
  <c r="HN21" i="13"/>
  <c r="HO21" i="13"/>
  <c r="HP21" i="13"/>
  <c r="HQ21" i="13"/>
  <c r="HR21" i="13"/>
  <c r="HS21" i="13"/>
  <c r="HT21" i="13"/>
  <c r="HU21" i="13"/>
  <c r="HV21" i="13"/>
  <c r="HW21" i="13"/>
  <c r="HX21" i="13"/>
  <c r="HY21" i="13"/>
  <c r="HZ21" i="13"/>
  <c r="IA21" i="13"/>
  <c r="IB21" i="13"/>
  <c r="IC21" i="13"/>
  <c r="ID21" i="13"/>
  <c r="IE21" i="13"/>
  <c r="IF21" i="13"/>
  <c r="IG21" i="13"/>
  <c r="IH21" i="13"/>
  <c r="II21" i="13"/>
  <c r="IJ21" i="13"/>
  <c r="IK21" i="13"/>
  <c r="IL21" i="13"/>
  <c r="IM21" i="13"/>
  <c r="IN21" i="13"/>
  <c r="IO21" i="13"/>
  <c r="IP21" i="13"/>
  <c r="IQ21" i="13"/>
  <c r="IR21" i="13"/>
  <c r="IS21" i="13"/>
  <c r="IT21" i="13"/>
  <c r="IU21" i="13"/>
  <c r="IW21" i="13"/>
  <c r="IX21" i="13"/>
  <c r="IY21" i="13"/>
  <c r="IZ21" i="13"/>
  <c r="JA21" i="13"/>
  <c r="JB21" i="13"/>
  <c r="JC21" i="13"/>
  <c r="JD21" i="13"/>
  <c r="JE21" i="13"/>
  <c r="JF21" i="13"/>
  <c r="JG21" i="13"/>
  <c r="JH21" i="13"/>
  <c r="JI21" i="13"/>
  <c r="JJ21" i="13"/>
  <c r="JK21" i="13"/>
  <c r="JL21" i="13"/>
  <c r="JM21" i="13"/>
  <c r="JN21" i="13"/>
  <c r="JO21" i="13"/>
  <c r="JP21" i="13"/>
  <c r="JQ21" i="13"/>
  <c r="JR21" i="13"/>
  <c r="JS21" i="13"/>
  <c r="JT21" i="13"/>
  <c r="JU21" i="13"/>
  <c r="JV21" i="13"/>
  <c r="JW21" i="13"/>
  <c r="JX21" i="13"/>
  <c r="JY21" i="13"/>
  <c r="JZ21" i="13"/>
  <c r="KA21" i="13"/>
  <c r="KB21" i="13"/>
  <c r="KC21" i="13"/>
  <c r="KD21" i="13"/>
  <c r="KE21" i="13"/>
  <c r="KF21" i="13"/>
  <c r="KG21" i="13"/>
  <c r="KH21" i="13"/>
  <c r="KI21" i="13"/>
  <c r="KJ21" i="13"/>
  <c r="KK21" i="13"/>
  <c r="KL21" i="13"/>
  <c r="KM21" i="13"/>
  <c r="KN21" i="13"/>
  <c r="KO21" i="13"/>
  <c r="KP21" i="13"/>
  <c r="KQ21" i="13"/>
  <c r="KR21" i="13"/>
  <c r="KS21" i="13"/>
  <c r="KT21" i="13"/>
  <c r="KU21" i="13"/>
  <c r="KV21" i="13"/>
  <c r="KW21" i="13"/>
  <c r="KX21" i="13"/>
  <c r="KY21" i="13"/>
  <c r="KZ21" i="13"/>
  <c r="LA21" i="13"/>
  <c r="LB21" i="13"/>
  <c r="LC21" i="13"/>
  <c r="LD21" i="13"/>
  <c r="LE21" i="13"/>
  <c r="LF21" i="13"/>
  <c r="LG21" i="13"/>
  <c r="LH21" i="13"/>
  <c r="LI21" i="13"/>
  <c r="LJ21" i="13"/>
  <c r="LK21" i="13"/>
  <c r="LL21" i="13"/>
  <c r="LM21" i="13"/>
  <c r="LN21" i="13"/>
  <c r="LO21" i="13"/>
  <c r="LP21" i="13"/>
  <c r="LQ21" i="13"/>
  <c r="LR21" i="13"/>
  <c r="LS21" i="13"/>
  <c r="LT21" i="13"/>
  <c r="LU21" i="13"/>
  <c r="LV21" i="13"/>
  <c r="LW21" i="13"/>
  <c r="LX21" i="13"/>
  <c r="LY21" i="13"/>
  <c r="LZ21" i="13"/>
  <c r="MA21" i="13"/>
  <c r="MB21" i="13"/>
  <c r="MC21" i="13"/>
  <c r="MD21" i="13"/>
  <c r="ME21" i="13"/>
  <c r="MF21" i="13"/>
  <c r="MG21" i="13"/>
  <c r="MH21" i="13"/>
  <c r="MI21" i="13"/>
  <c r="MJ21" i="13"/>
  <c r="MK21" i="13"/>
  <c r="ML21" i="13"/>
  <c r="MM21" i="13"/>
  <c r="MN21" i="13"/>
  <c r="MO21" i="13"/>
  <c r="MP21" i="13"/>
  <c r="MQ21" i="13"/>
  <c r="MR21" i="13"/>
  <c r="MS21" i="13"/>
  <c r="MT21" i="13"/>
  <c r="MU21" i="13"/>
  <c r="MV21" i="13"/>
  <c r="MW21" i="13"/>
  <c r="MX21" i="13"/>
  <c r="MY21" i="13"/>
  <c r="MZ21" i="13"/>
  <c r="NA21" i="13"/>
  <c r="NB21" i="13"/>
  <c r="NC21" i="13"/>
  <c r="I34" i="13"/>
  <c r="F34" i="13"/>
  <c r="D34" i="13"/>
  <c r="K34" i="13"/>
  <c r="L34" i="13"/>
  <c r="M34" i="13"/>
  <c r="E34" i="13"/>
  <c r="H34" i="13"/>
  <c r="G34" i="13"/>
  <c r="C34" i="13"/>
  <c r="J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BK34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Y34" i="13"/>
  <c r="BZ34" i="13"/>
  <c r="CA34" i="13"/>
  <c r="CB34" i="13"/>
  <c r="CC34" i="13"/>
  <c r="CD34" i="13"/>
  <c r="CE34" i="13"/>
  <c r="CF34" i="13"/>
  <c r="CG34" i="13"/>
  <c r="CH34" i="13"/>
  <c r="CI34" i="13"/>
  <c r="CJ34" i="13"/>
  <c r="CK34" i="13"/>
  <c r="CL34" i="13"/>
  <c r="CM34" i="13"/>
  <c r="CN34" i="13"/>
  <c r="CO34" i="13"/>
  <c r="CP34" i="13"/>
  <c r="CQ34" i="13"/>
  <c r="CR34" i="13"/>
  <c r="CS34" i="13"/>
  <c r="CT34" i="13"/>
  <c r="CU34" i="13"/>
  <c r="CV34" i="13"/>
  <c r="CW34" i="13"/>
  <c r="CX34" i="13"/>
  <c r="CY34" i="13"/>
  <c r="CZ34" i="13"/>
  <c r="DA34" i="13"/>
  <c r="DB34" i="13"/>
  <c r="DC34" i="13"/>
  <c r="DD34" i="13"/>
  <c r="DE34" i="13"/>
  <c r="DF34" i="13"/>
  <c r="DG34" i="13"/>
  <c r="DH34" i="13"/>
  <c r="DI34" i="13"/>
  <c r="DJ34" i="13"/>
  <c r="DK34" i="13"/>
  <c r="DL34" i="13"/>
  <c r="DM34" i="13"/>
  <c r="DN34" i="13"/>
  <c r="DO34" i="13"/>
  <c r="DP34" i="13"/>
  <c r="DQ34" i="13"/>
  <c r="DR34" i="13"/>
  <c r="DS34" i="13"/>
  <c r="DT34" i="13"/>
  <c r="DU34" i="13"/>
  <c r="DV34" i="13"/>
  <c r="DW34" i="13"/>
  <c r="DX34" i="13"/>
  <c r="DY34" i="13"/>
  <c r="DZ34" i="13"/>
  <c r="EA34" i="13"/>
  <c r="EB34" i="13"/>
  <c r="EC34" i="13"/>
  <c r="ED34" i="13"/>
  <c r="EE34" i="13"/>
  <c r="EF34" i="13"/>
  <c r="EG34" i="13"/>
  <c r="EH34" i="13"/>
  <c r="EI34" i="13"/>
  <c r="EJ34" i="13"/>
  <c r="EK34" i="13"/>
  <c r="EL34" i="13"/>
  <c r="EM34" i="13"/>
  <c r="EN34" i="13"/>
  <c r="EO34" i="13"/>
  <c r="EP34" i="13"/>
  <c r="EQ34" i="13"/>
  <c r="ER34" i="13"/>
  <c r="ES34" i="13"/>
  <c r="ET34" i="13"/>
  <c r="EU34" i="13"/>
  <c r="EV34" i="13"/>
  <c r="EW34" i="13"/>
  <c r="EX34" i="13"/>
  <c r="EY34" i="13"/>
  <c r="EZ34" i="13"/>
  <c r="FA34" i="13"/>
  <c r="FB34" i="13"/>
  <c r="FC34" i="13"/>
  <c r="FD34" i="13"/>
  <c r="FE34" i="13"/>
  <c r="FF34" i="13"/>
  <c r="FG34" i="13"/>
  <c r="FH34" i="13"/>
  <c r="FI34" i="13"/>
  <c r="FJ34" i="13"/>
  <c r="FK34" i="13"/>
  <c r="FL34" i="13"/>
  <c r="FM34" i="13"/>
  <c r="FN34" i="13"/>
  <c r="FO34" i="13"/>
  <c r="FP34" i="13"/>
  <c r="FQ34" i="13"/>
  <c r="FR34" i="13"/>
  <c r="FS34" i="13"/>
  <c r="FT34" i="13"/>
  <c r="FU34" i="13"/>
  <c r="FV34" i="13"/>
  <c r="FW34" i="13"/>
  <c r="FX34" i="13"/>
  <c r="FY34" i="13"/>
  <c r="FZ34" i="13"/>
  <c r="GA34" i="13"/>
  <c r="GB34" i="13"/>
  <c r="GC34" i="13"/>
  <c r="GD34" i="13"/>
  <c r="GE34" i="13"/>
  <c r="GF34" i="13"/>
  <c r="GG34" i="13"/>
  <c r="GH34" i="13"/>
  <c r="GI34" i="13"/>
  <c r="GJ34" i="13"/>
  <c r="GK34" i="13"/>
  <c r="GL34" i="13"/>
  <c r="GM34" i="13"/>
  <c r="GN34" i="13"/>
  <c r="GO34" i="13"/>
  <c r="GP34" i="13"/>
  <c r="GQ34" i="13"/>
  <c r="GR34" i="13"/>
  <c r="GS34" i="13"/>
  <c r="GT34" i="13"/>
  <c r="GU34" i="13"/>
  <c r="GV34" i="13"/>
  <c r="GW34" i="13"/>
  <c r="GX34" i="13"/>
  <c r="GY34" i="13"/>
  <c r="GZ34" i="13"/>
  <c r="HA34" i="13"/>
  <c r="HB34" i="13"/>
  <c r="HC34" i="13"/>
  <c r="HD34" i="13"/>
  <c r="HE34" i="13"/>
  <c r="HF34" i="13"/>
  <c r="HG34" i="13"/>
  <c r="HH34" i="13"/>
  <c r="HI34" i="13"/>
  <c r="HJ34" i="13"/>
  <c r="HK34" i="13"/>
  <c r="HL34" i="13"/>
  <c r="HM34" i="13"/>
  <c r="HN34" i="13"/>
  <c r="HO34" i="13"/>
  <c r="HP34" i="13"/>
  <c r="HQ34" i="13"/>
  <c r="HR34" i="13"/>
  <c r="HS34" i="13"/>
  <c r="HT34" i="13"/>
  <c r="HU34" i="13"/>
  <c r="HV34" i="13"/>
  <c r="HW34" i="13"/>
  <c r="HX34" i="13"/>
  <c r="HY34" i="13"/>
  <c r="HZ34" i="13"/>
  <c r="IA34" i="13"/>
  <c r="IB34" i="13"/>
  <c r="IC34" i="13"/>
  <c r="ID34" i="13"/>
  <c r="IE34" i="13"/>
  <c r="IF34" i="13"/>
  <c r="IG34" i="13"/>
  <c r="IH34" i="13"/>
  <c r="II34" i="13"/>
  <c r="IJ34" i="13"/>
  <c r="IK34" i="13"/>
  <c r="IL34" i="13"/>
  <c r="IM34" i="13"/>
  <c r="IN34" i="13"/>
  <c r="IO34" i="13"/>
  <c r="IP34" i="13"/>
  <c r="IQ34" i="13"/>
  <c r="IR34" i="13"/>
  <c r="IS34" i="13"/>
  <c r="IT34" i="13"/>
  <c r="IU34" i="13"/>
  <c r="IW34" i="13"/>
  <c r="IX34" i="13"/>
  <c r="IY34" i="13"/>
  <c r="IZ34" i="13"/>
  <c r="JA34" i="13"/>
  <c r="JB34" i="13"/>
  <c r="JC34" i="13"/>
  <c r="JD34" i="13"/>
  <c r="JE34" i="13"/>
  <c r="JF34" i="13"/>
  <c r="JG34" i="13"/>
  <c r="JH34" i="13"/>
  <c r="JI34" i="13"/>
  <c r="JJ34" i="13"/>
  <c r="JK34" i="13"/>
  <c r="JL34" i="13"/>
  <c r="JM34" i="13"/>
  <c r="JN34" i="13"/>
  <c r="JO34" i="13"/>
  <c r="JP34" i="13"/>
  <c r="JQ34" i="13"/>
  <c r="JR34" i="13"/>
  <c r="JS34" i="13"/>
  <c r="JT34" i="13"/>
  <c r="JU34" i="13"/>
  <c r="JV34" i="13"/>
  <c r="JW34" i="13"/>
  <c r="JX34" i="13"/>
  <c r="JY34" i="13"/>
  <c r="JZ34" i="13"/>
  <c r="KA34" i="13"/>
  <c r="KB34" i="13"/>
  <c r="KC34" i="13"/>
  <c r="KD34" i="13"/>
  <c r="KE34" i="13"/>
  <c r="KF34" i="13"/>
  <c r="KG34" i="13"/>
  <c r="KH34" i="13"/>
  <c r="KI34" i="13"/>
  <c r="KJ34" i="13"/>
  <c r="KK34" i="13"/>
  <c r="KL34" i="13"/>
  <c r="KM34" i="13"/>
  <c r="KN34" i="13"/>
  <c r="KO34" i="13"/>
  <c r="KP34" i="13"/>
  <c r="KQ34" i="13"/>
  <c r="KR34" i="13"/>
  <c r="KS34" i="13"/>
  <c r="KT34" i="13"/>
  <c r="KU34" i="13"/>
  <c r="KV34" i="13"/>
  <c r="KW34" i="13"/>
  <c r="KX34" i="13"/>
  <c r="KY34" i="13"/>
  <c r="KZ34" i="13"/>
  <c r="LA34" i="13"/>
  <c r="LB34" i="13"/>
  <c r="LC34" i="13"/>
  <c r="LD34" i="13"/>
  <c r="LE34" i="13"/>
  <c r="LF34" i="13"/>
  <c r="LG34" i="13"/>
  <c r="LH34" i="13"/>
  <c r="LI34" i="13"/>
  <c r="LJ34" i="13"/>
  <c r="LK34" i="13"/>
  <c r="LL34" i="13"/>
  <c r="LM34" i="13"/>
  <c r="LN34" i="13"/>
  <c r="LO34" i="13"/>
  <c r="LP34" i="13"/>
  <c r="LQ34" i="13"/>
  <c r="LR34" i="13"/>
  <c r="LS34" i="13"/>
  <c r="LT34" i="13"/>
  <c r="LU34" i="13"/>
  <c r="LV34" i="13"/>
  <c r="LW34" i="13"/>
  <c r="LX34" i="13"/>
  <c r="LY34" i="13"/>
  <c r="LZ34" i="13"/>
  <c r="MA34" i="13"/>
  <c r="MB34" i="13"/>
  <c r="MC34" i="13"/>
  <c r="MD34" i="13"/>
  <c r="ME34" i="13"/>
  <c r="MF34" i="13"/>
  <c r="MG34" i="13"/>
  <c r="MH34" i="13"/>
  <c r="MI34" i="13"/>
  <c r="MJ34" i="13"/>
  <c r="MK34" i="13"/>
  <c r="ML34" i="13"/>
  <c r="MM34" i="13"/>
  <c r="MN34" i="13"/>
  <c r="MO34" i="13"/>
  <c r="MP34" i="13"/>
  <c r="MQ34" i="13"/>
  <c r="MR34" i="13"/>
  <c r="MS34" i="13"/>
  <c r="MT34" i="13"/>
  <c r="MU34" i="13"/>
  <c r="MV34" i="13"/>
  <c r="MW34" i="13"/>
  <c r="MX34" i="13"/>
  <c r="MY34" i="13"/>
  <c r="MZ34" i="13"/>
  <c r="NA34" i="13"/>
  <c r="NB34" i="13"/>
  <c r="NC34" i="13"/>
  <c r="ND42" i="13"/>
  <c r="ND19" i="13"/>
  <c r="D22" i="13"/>
  <c r="C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BP22" i="13"/>
  <c r="BQ22" i="13"/>
  <c r="BR22" i="13"/>
  <c r="BS22" i="13"/>
  <c r="BT22" i="13"/>
  <c r="BU22" i="13"/>
  <c r="BV22" i="13"/>
  <c r="BW22" i="13"/>
  <c r="BX22" i="13"/>
  <c r="BY22" i="13"/>
  <c r="BZ22" i="13"/>
  <c r="CA22" i="13"/>
  <c r="CB22" i="13"/>
  <c r="CC22" i="13"/>
  <c r="CD22" i="13"/>
  <c r="CE22" i="13"/>
  <c r="CF22" i="13"/>
  <c r="CG22" i="13"/>
  <c r="CH22" i="13"/>
  <c r="CI22" i="13"/>
  <c r="CJ22" i="13"/>
  <c r="CK22" i="13"/>
  <c r="CL22" i="13"/>
  <c r="CM22" i="13"/>
  <c r="CN22" i="13"/>
  <c r="CO22" i="13"/>
  <c r="CP22" i="13"/>
  <c r="CQ22" i="13"/>
  <c r="CR22" i="13"/>
  <c r="CS22" i="13"/>
  <c r="CT22" i="13"/>
  <c r="CU22" i="13"/>
  <c r="CV22" i="13"/>
  <c r="CW22" i="13"/>
  <c r="CX22" i="13"/>
  <c r="CY22" i="13"/>
  <c r="CZ22" i="13"/>
  <c r="DA22" i="13"/>
  <c r="DB22" i="13"/>
  <c r="DC22" i="13"/>
  <c r="DD22" i="13"/>
  <c r="DE22" i="13"/>
  <c r="DF22" i="13"/>
  <c r="DG22" i="13"/>
  <c r="DH22" i="13"/>
  <c r="DI22" i="13"/>
  <c r="DJ22" i="13"/>
  <c r="DK22" i="13"/>
  <c r="DL22" i="13"/>
  <c r="DM22" i="13"/>
  <c r="DN22" i="13"/>
  <c r="DO22" i="13"/>
  <c r="DP22" i="13"/>
  <c r="DQ22" i="13"/>
  <c r="DR22" i="13"/>
  <c r="DS22" i="13"/>
  <c r="DT22" i="13"/>
  <c r="DU22" i="13"/>
  <c r="DV22" i="13"/>
  <c r="DW22" i="13"/>
  <c r="DX22" i="13"/>
  <c r="DY22" i="13"/>
  <c r="DZ22" i="13"/>
  <c r="EA22" i="13"/>
  <c r="EB22" i="13"/>
  <c r="EC22" i="13"/>
  <c r="ED22" i="13"/>
  <c r="EE22" i="13"/>
  <c r="EF22" i="13"/>
  <c r="EG22" i="13"/>
  <c r="EH22" i="13"/>
  <c r="EI22" i="13"/>
  <c r="EJ22" i="13"/>
  <c r="EK22" i="13"/>
  <c r="EL22" i="13"/>
  <c r="EM22" i="13"/>
  <c r="EN22" i="13"/>
  <c r="EO22" i="13"/>
  <c r="EP22" i="13"/>
  <c r="EQ22" i="13"/>
  <c r="ER22" i="13"/>
  <c r="ES22" i="13"/>
  <c r="ET22" i="13"/>
  <c r="EU22" i="13"/>
  <c r="EV22" i="13"/>
  <c r="EW22" i="13"/>
  <c r="EX22" i="13"/>
  <c r="EY22" i="13"/>
  <c r="EZ22" i="13"/>
  <c r="FA22" i="13"/>
  <c r="FB22" i="13"/>
  <c r="FC22" i="13"/>
  <c r="FD22" i="13"/>
  <c r="FE22" i="13"/>
  <c r="FF22" i="13"/>
  <c r="FG22" i="13"/>
  <c r="FH22" i="13"/>
  <c r="FI22" i="13"/>
  <c r="FJ22" i="13"/>
  <c r="FK22" i="13"/>
  <c r="FL22" i="13"/>
  <c r="FM22" i="13"/>
  <c r="FN22" i="13"/>
  <c r="FO22" i="13"/>
  <c r="FP22" i="13"/>
  <c r="FQ22" i="13"/>
  <c r="FR22" i="13"/>
  <c r="FS22" i="13"/>
  <c r="FT22" i="13"/>
  <c r="FU22" i="13"/>
  <c r="FV22" i="13"/>
  <c r="FW22" i="13"/>
  <c r="FX22" i="13"/>
  <c r="FY22" i="13"/>
  <c r="FZ22" i="13"/>
  <c r="GA22" i="13"/>
  <c r="GB22" i="13"/>
  <c r="GC22" i="13"/>
  <c r="GD22" i="13"/>
  <c r="GE22" i="13"/>
  <c r="GF22" i="13"/>
  <c r="GG22" i="13"/>
  <c r="GH22" i="13"/>
  <c r="GI22" i="13"/>
  <c r="GJ22" i="13"/>
  <c r="GK22" i="13"/>
  <c r="GL22" i="13"/>
  <c r="GM22" i="13"/>
  <c r="GN22" i="13"/>
  <c r="GO22" i="13"/>
  <c r="GP22" i="13"/>
  <c r="GQ22" i="13"/>
  <c r="GR22" i="13"/>
  <c r="GS22" i="13"/>
  <c r="GT22" i="13"/>
  <c r="GU22" i="13"/>
  <c r="GV22" i="13"/>
  <c r="GW22" i="13"/>
  <c r="GX22" i="13"/>
  <c r="GY22" i="13"/>
  <c r="GZ22" i="13"/>
  <c r="HA22" i="13"/>
  <c r="HB22" i="13"/>
  <c r="HC22" i="13"/>
  <c r="HD22" i="13"/>
  <c r="HE22" i="13"/>
  <c r="HF22" i="13"/>
  <c r="HG22" i="13"/>
  <c r="HH22" i="13"/>
  <c r="HI22" i="13"/>
  <c r="HJ22" i="13"/>
  <c r="HK22" i="13"/>
  <c r="HL22" i="13"/>
  <c r="HM22" i="13"/>
  <c r="HN22" i="13"/>
  <c r="HO22" i="13"/>
  <c r="HP22" i="13"/>
  <c r="HQ22" i="13"/>
  <c r="HR22" i="13"/>
  <c r="HS22" i="13"/>
  <c r="HT22" i="13"/>
  <c r="HU22" i="13"/>
  <c r="HV22" i="13"/>
  <c r="HW22" i="13"/>
  <c r="HX22" i="13"/>
  <c r="HY22" i="13"/>
  <c r="HZ22" i="13"/>
  <c r="IA22" i="13"/>
  <c r="IB22" i="13"/>
  <c r="IC22" i="13"/>
  <c r="ID22" i="13"/>
  <c r="IE22" i="13"/>
  <c r="IF22" i="13"/>
  <c r="IG22" i="13"/>
  <c r="IH22" i="13"/>
  <c r="II22" i="13"/>
  <c r="IJ22" i="13"/>
  <c r="IK22" i="13"/>
  <c r="IL22" i="13"/>
  <c r="IM22" i="13"/>
  <c r="IN22" i="13"/>
  <c r="IO22" i="13"/>
  <c r="IP22" i="13"/>
  <c r="IQ22" i="13"/>
  <c r="IR22" i="13"/>
  <c r="IS22" i="13"/>
  <c r="IT22" i="13"/>
  <c r="IU22" i="13"/>
  <c r="IW22" i="13"/>
  <c r="IX22" i="13"/>
  <c r="IY22" i="13"/>
  <c r="IZ22" i="13"/>
  <c r="JA22" i="13"/>
  <c r="JB22" i="13"/>
  <c r="JC22" i="13"/>
  <c r="JD22" i="13"/>
  <c r="JE22" i="13"/>
  <c r="JF22" i="13"/>
  <c r="JG22" i="13"/>
  <c r="JH22" i="13"/>
  <c r="JI22" i="13"/>
  <c r="JJ22" i="13"/>
  <c r="JK22" i="13"/>
  <c r="JL22" i="13"/>
  <c r="JM22" i="13"/>
  <c r="JN22" i="13"/>
  <c r="JO22" i="13"/>
  <c r="JP22" i="13"/>
  <c r="JQ22" i="13"/>
  <c r="JR22" i="13"/>
  <c r="JS22" i="13"/>
  <c r="JT22" i="13"/>
  <c r="JU22" i="13"/>
  <c r="JV22" i="13"/>
  <c r="JW22" i="13"/>
  <c r="JX22" i="13"/>
  <c r="JY22" i="13"/>
  <c r="JZ22" i="13"/>
  <c r="KA22" i="13"/>
  <c r="KB22" i="13"/>
  <c r="KC22" i="13"/>
  <c r="KD22" i="13"/>
  <c r="KE22" i="13"/>
  <c r="KF22" i="13"/>
  <c r="KG22" i="13"/>
  <c r="KH22" i="13"/>
  <c r="KI22" i="13"/>
  <c r="KJ22" i="13"/>
  <c r="KK22" i="13"/>
  <c r="KL22" i="13"/>
  <c r="KM22" i="13"/>
  <c r="KN22" i="13"/>
  <c r="KO22" i="13"/>
  <c r="KP22" i="13"/>
  <c r="KQ22" i="13"/>
  <c r="KR22" i="13"/>
  <c r="KS22" i="13"/>
  <c r="KT22" i="13"/>
  <c r="KU22" i="13"/>
  <c r="KV22" i="13"/>
  <c r="KW22" i="13"/>
  <c r="KX22" i="13"/>
  <c r="KY22" i="13"/>
  <c r="KZ22" i="13"/>
  <c r="LA22" i="13"/>
  <c r="LB22" i="13"/>
  <c r="LC22" i="13"/>
  <c r="LD22" i="13"/>
  <c r="LE22" i="13"/>
  <c r="LF22" i="13"/>
  <c r="LG22" i="13"/>
  <c r="LH22" i="13"/>
  <c r="LI22" i="13"/>
  <c r="LJ22" i="13"/>
  <c r="LK22" i="13"/>
  <c r="LL22" i="13"/>
  <c r="LM22" i="13"/>
  <c r="LN22" i="13"/>
  <c r="LO22" i="13"/>
  <c r="LP22" i="13"/>
  <c r="LQ22" i="13"/>
  <c r="LR22" i="13"/>
  <c r="LS22" i="13"/>
  <c r="LT22" i="13"/>
  <c r="LU22" i="13"/>
  <c r="LV22" i="13"/>
  <c r="LW22" i="13"/>
  <c r="LX22" i="13"/>
  <c r="LY22" i="13"/>
  <c r="LZ22" i="13"/>
  <c r="MA22" i="13"/>
  <c r="MB22" i="13"/>
  <c r="MC22" i="13"/>
  <c r="MD22" i="13"/>
  <c r="ME22" i="13"/>
  <c r="MF22" i="13"/>
  <c r="MG22" i="13"/>
  <c r="MH22" i="13"/>
  <c r="MI22" i="13"/>
  <c r="MJ22" i="13"/>
  <c r="MK22" i="13"/>
  <c r="ML22" i="13"/>
  <c r="MM22" i="13"/>
  <c r="MN22" i="13"/>
  <c r="MO22" i="13"/>
  <c r="MP22" i="13"/>
  <c r="MQ22" i="13"/>
  <c r="MR22" i="13"/>
  <c r="MS22" i="13"/>
  <c r="MT22" i="13"/>
  <c r="MU22" i="13"/>
  <c r="MV22" i="13"/>
  <c r="MW22" i="13"/>
  <c r="MX22" i="13"/>
  <c r="MY22" i="13"/>
  <c r="MZ22" i="13"/>
  <c r="NA22" i="13"/>
  <c r="NB22" i="13"/>
  <c r="NC22" i="13"/>
  <c r="L35" i="13"/>
  <c r="M35" i="13"/>
  <c r="D35" i="13"/>
  <c r="F35" i="13"/>
  <c r="C35" i="13"/>
  <c r="J35" i="13"/>
  <c r="H35" i="13"/>
  <c r="K35" i="13"/>
  <c r="N35" i="13"/>
  <c r="I35" i="13"/>
  <c r="G35" i="13"/>
  <c r="E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EE35" i="13"/>
  <c r="EF35" i="13"/>
  <c r="EG35" i="13"/>
  <c r="EH35" i="13"/>
  <c r="EI35" i="13"/>
  <c r="EJ35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GW35" i="13"/>
  <c r="GX35" i="13"/>
  <c r="GY35" i="13"/>
  <c r="GZ35" i="13"/>
  <c r="HA35" i="13"/>
  <c r="HB35" i="13"/>
  <c r="HC35" i="13"/>
  <c r="HD35" i="13"/>
  <c r="HE35" i="13"/>
  <c r="HF35" i="13"/>
  <c r="HG35" i="13"/>
  <c r="HH35" i="13"/>
  <c r="HI35" i="13"/>
  <c r="HJ35" i="13"/>
  <c r="HK35" i="13"/>
  <c r="HL35" i="13"/>
  <c r="HM35" i="13"/>
  <c r="HN35" i="13"/>
  <c r="HO35" i="13"/>
  <c r="HP35" i="13"/>
  <c r="HQ35" i="13"/>
  <c r="HR35" i="13"/>
  <c r="HS35" i="13"/>
  <c r="HT35" i="13"/>
  <c r="HU35" i="13"/>
  <c r="HV35" i="13"/>
  <c r="HW35" i="13"/>
  <c r="HX35" i="13"/>
  <c r="HY35" i="13"/>
  <c r="HZ35" i="13"/>
  <c r="IA35" i="13"/>
  <c r="IB35" i="13"/>
  <c r="IC35" i="13"/>
  <c r="ID35" i="13"/>
  <c r="IE35" i="13"/>
  <c r="IF35" i="13"/>
  <c r="IG35" i="13"/>
  <c r="IH35" i="13"/>
  <c r="II35" i="13"/>
  <c r="IJ35" i="13"/>
  <c r="IK35" i="13"/>
  <c r="IL35" i="13"/>
  <c r="IM35" i="13"/>
  <c r="IN35" i="13"/>
  <c r="IO35" i="13"/>
  <c r="IP35" i="13"/>
  <c r="IQ35" i="13"/>
  <c r="IR35" i="13"/>
  <c r="IS35" i="13"/>
  <c r="IT35" i="13"/>
  <c r="IU35" i="13"/>
  <c r="IW35" i="13"/>
  <c r="IX35" i="13"/>
  <c r="IY35" i="13"/>
  <c r="IZ35" i="13"/>
  <c r="JA35" i="13"/>
  <c r="JB35" i="13"/>
  <c r="JC35" i="13"/>
  <c r="JD35" i="13"/>
  <c r="JE35" i="13"/>
  <c r="JF35" i="13"/>
  <c r="JG35" i="13"/>
  <c r="JH35" i="13"/>
  <c r="JI35" i="13"/>
  <c r="JJ35" i="13"/>
  <c r="JK35" i="13"/>
  <c r="JL35" i="13"/>
  <c r="JM35" i="13"/>
  <c r="JN35" i="13"/>
  <c r="JO35" i="13"/>
  <c r="JP35" i="13"/>
  <c r="JQ35" i="13"/>
  <c r="JR35" i="13"/>
  <c r="JS35" i="13"/>
  <c r="JT35" i="13"/>
  <c r="JU35" i="13"/>
  <c r="JV35" i="13"/>
  <c r="JW35" i="13"/>
  <c r="JX35" i="13"/>
  <c r="JY35" i="13"/>
  <c r="JZ35" i="13"/>
  <c r="KA35" i="13"/>
  <c r="KB35" i="13"/>
  <c r="KC35" i="13"/>
  <c r="KD35" i="13"/>
  <c r="KE35" i="13"/>
  <c r="KF35" i="13"/>
  <c r="KG35" i="13"/>
  <c r="KH35" i="13"/>
  <c r="KI35" i="13"/>
  <c r="KJ35" i="13"/>
  <c r="KK35" i="13"/>
  <c r="KL35" i="13"/>
  <c r="KM35" i="13"/>
  <c r="KN35" i="13"/>
  <c r="KO35" i="13"/>
  <c r="KP35" i="13"/>
  <c r="KQ35" i="13"/>
  <c r="KR35" i="13"/>
  <c r="KS35" i="13"/>
  <c r="KT35" i="13"/>
  <c r="KU35" i="13"/>
  <c r="KV35" i="13"/>
  <c r="KW35" i="13"/>
  <c r="KX35" i="13"/>
  <c r="KY35" i="13"/>
  <c r="KZ35" i="13"/>
  <c r="LA35" i="13"/>
  <c r="LB35" i="13"/>
  <c r="LC35" i="13"/>
  <c r="LD35" i="13"/>
  <c r="LE35" i="13"/>
  <c r="LF35" i="13"/>
  <c r="LG35" i="13"/>
  <c r="LH35" i="13"/>
  <c r="LI35" i="13"/>
  <c r="LJ35" i="13"/>
  <c r="LK35" i="13"/>
  <c r="LL35" i="13"/>
  <c r="LM35" i="13"/>
  <c r="LN35" i="13"/>
  <c r="LO35" i="13"/>
  <c r="LP35" i="13"/>
  <c r="LQ35" i="13"/>
  <c r="LR35" i="13"/>
  <c r="LS35" i="13"/>
  <c r="LT35" i="13"/>
  <c r="LU35" i="13"/>
  <c r="LV35" i="13"/>
  <c r="LW35" i="13"/>
  <c r="LX35" i="13"/>
  <c r="LY35" i="13"/>
  <c r="LZ35" i="13"/>
  <c r="MA35" i="13"/>
  <c r="MB35" i="13"/>
  <c r="MC35" i="13"/>
  <c r="MD35" i="13"/>
  <c r="ME35" i="13"/>
  <c r="MF35" i="13"/>
  <c r="MG35" i="13"/>
  <c r="MH35" i="13"/>
  <c r="MI35" i="13"/>
  <c r="MJ35" i="13"/>
  <c r="MK35" i="13"/>
  <c r="ML35" i="13"/>
  <c r="MM35" i="13"/>
  <c r="MN35" i="13"/>
  <c r="MO35" i="13"/>
  <c r="MP35" i="13"/>
  <c r="MQ35" i="13"/>
  <c r="MR35" i="13"/>
  <c r="MS35" i="13"/>
  <c r="MT35" i="13"/>
  <c r="MU35" i="13"/>
  <c r="MV35" i="13"/>
  <c r="MW35" i="13"/>
  <c r="MX35" i="13"/>
  <c r="MY35" i="13"/>
  <c r="MZ35" i="13"/>
  <c r="NA35" i="13"/>
  <c r="NB35" i="13"/>
  <c r="NC35" i="13"/>
  <c r="ND22" i="13"/>
  <c r="S6" i="13"/>
  <c r="AD6" i="13"/>
  <c r="BD6" i="13"/>
  <c r="W6" i="13"/>
  <c r="I6" i="13"/>
  <c r="L6" i="13"/>
  <c r="BA6" i="13"/>
  <c r="X6" i="13"/>
  <c r="BG6" i="13"/>
  <c r="BE6" i="13"/>
  <c r="K6" i="13"/>
  <c r="AY6" i="13"/>
  <c r="AO6" i="13"/>
  <c r="D6" i="13"/>
  <c r="O6" i="13"/>
  <c r="AH6" i="13"/>
  <c r="AB6" i="13"/>
  <c r="BF6" i="13"/>
  <c r="F6" i="13"/>
  <c r="BC6" i="13"/>
  <c r="N6" i="13"/>
  <c r="M6" i="13"/>
  <c r="C6" i="13"/>
  <c r="AP6" i="13"/>
  <c r="AX6" i="13"/>
  <c r="AU6" i="13"/>
  <c r="AG6" i="13"/>
  <c r="R6" i="13"/>
  <c r="AZ6" i="13"/>
  <c r="U6" i="13"/>
  <c r="AC6" i="13"/>
  <c r="Q6" i="13"/>
  <c r="AM6" i="13"/>
  <c r="Y6" i="13"/>
  <c r="J6" i="13"/>
  <c r="E6" i="13"/>
  <c r="BB6" i="13"/>
  <c r="P6" i="13"/>
  <c r="AJ6" i="13"/>
  <c r="V6" i="13"/>
  <c r="AQ6" i="13"/>
  <c r="AI6" i="13"/>
  <c r="AT6" i="13"/>
  <c r="AK6" i="13"/>
  <c r="AR6" i="13"/>
  <c r="AS6" i="13"/>
  <c r="AL6" i="13"/>
  <c r="H6" i="13"/>
  <c r="AW6" i="13"/>
  <c r="AE6" i="13"/>
  <c r="AN6" i="13"/>
  <c r="AF6" i="13"/>
  <c r="G6" i="13"/>
  <c r="Z6" i="13"/>
  <c r="T6" i="13"/>
  <c r="AA6" i="13"/>
  <c r="AV6" i="13"/>
  <c r="BH6" i="13"/>
  <c r="BI6" i="13"/>
  <c r="BJ6" i="13"/>
  <c r="BK6" i="13"/>
  <c r="BL6" i="13"/>
  <c r="BM6" i="13"/>
  <c r="BN6" i="13"/>
  <c r="BO6" i="13"/>
  <c r="BP6" i="13"/>
  <c r="BQ6" i="13"/>
  <c r="BR6" i="13"/>
  <c r="BS6" i="13"/>
  <c r="BT6" i="13"/>
  <c r="BU6" i="13"/>
  <c r="BV6" i="13"/>
  <c r="BW6" i="13"/>
  <c r="BX6" i="13"/>
  <c r="BY6" i="13"/>
  <c r="BZ6" i="13"/>
  <c r="CA6" i="13"/>
  <c r="CB6" i="13"/>
  <c r="CC6" i="13"/>
  <c r="CD6" i="13"/>
  <c r="CE6" i="13"/>
  <c r="CF6" i="13"/>
  <c r="CG6" i="13"/>
  <c r="CH6" i="13"/>
  <c r="CI6" i="13"/>
  <c r="CJ6" i="13"/>
  <c r="CK6" i="13"/>
  <c r="CL6" i="13"/>
  <c r="CM6" i="13"/>
  <c r="CN6" i="13"/>
  <c r="CO6" i="13"/>
  <c r="CP6" i="13"/>
  <c r="CQ6" i="13"/>
  <c r="CR6" i="13"/>
  <c r="CS6" i="13"/>
  <c r="CT6" i="13"/>
  <c r="CU6" i="13"/>
  <c r="CV6" i="13"/>
  <c r="CW6" i="13"/>
  <c r="CX6" i="13"/>
  <c r="CY6" i="13"/>
  <c r="CZ6" i="13"/>
  <c r="DA6" i="13"/>
  <c r="DB6" i="13"/>
  <c r="DC6" i="13"/>
  <c r="DD6" i="13"/>
  <c r="DE6" i="13"/>
  <c r="DF6" i="13"/>
  <c r="DG6" i="13"/>
  <c r="DH6" i="13"/>
  <c r="DI6" i="13"/>
  <c r="DJ6" i="13"/>
  <c r="DK6" i="13"/>
  <c r="DL6" i="13"/>
  <c r="DM6" i="13"/>
  <c r="DN6" i="13"/>
  <c r="DO6" i="13"/>
  <c r="DP6" i="13"/>
  <c r="DQ6" i="13"/>
  <c r="DR6" i="13"/>
  <c r="DS6" i="13"/>
  <c r="DT6" i="13"/>
  <c r="DU6" i="13"/>
  <c r="DV6" i="13"/>
  <c r="DW6" i="13"/>
  <c r="DX6" i="13"/>
  <c r="DY6" i="13"/>
  <c r="DZ6" i="13"/>
  <c r="EA6" i="13"/>
  <c r="EB6" i="13"/>
  <c r="EC6" i="13"/>
  <c r="ED6" i="13"/>
  <c r="EE6" i="13"/>
  <c r="EF6" i="13"/>
  <c r="EG6" i="13"/>
  <c r="EH6" i="13"/>
  <c r="EI6" i="13"/>
  <c r="EJ6" i="13"/>
  <c r="EK6" i="13"/>
  <c r="EL6" i="13"/>
  <c r="EM6" i="13"/>
  <c r="EN6" i="13"/>
  <c r="EO6" i="13"/>
  <c r="EP6" i="13"/>
  <c r="EQ6" i="13"/>
  <c r="ER6" i="13"/>
  <c r="ES6" i="13"/>
  <c r="ET6" i="13"/>
  <c r="EU6" i="13"/>
  <c r="EV6" i="13"/>
  <c r="EW6" i="13"/>
  <c r="EX6" i="13"/>
  <c r="EY6" i="13"/>
  <c r="EZ6" i="13"/>
  <c r="FA6" i="13"/>
  <c r="FB6" i="13"/>
  <c r="FC6" i="13"/>
  <c r="FD6" i="13"/>
  <c r="FE6" i="13"/>
  <c r="FF6" i="13"/>
  <c r="FG6" i="13"/>
  <c r="FH6" i="13"/>
  <c r="FI6" i="13"/>
  <c r="FJ6" i="13"/>
  <c r="FK6" i="13"/>
  <c r="FL6" i="13"/>
  <c r="FM6" i="13"/>
  <c r="FN6" i="13"/>
  <c r="FO6" i="13"/>
  <c r="FP6" i="13"/>
  <c r="FQ6" i="13"/>
  <c r="FR6" i="13"/>
  <c r="FS6" i="13"/>
  <c r="FT6" i="13"/>
  <c r="FU6" i="13"/>
  <c r="FV6" i="13"/>
  <c r="FW6" i="13"/>
  <c r="FX6" i="13"/>
  <c r="FY6" i="13"/>
  <c r="FZ6" i="13"/>
  <c r="GA6" i="13"/>
  <c r="GB6" i="13"/>
  <c r="GC6" i="13"/>
  <c r="GD6" i="13"/>
  <c r="GE6" i="13"/>
  <c r="GF6" i="13"/>
  <c r="GG6" i="13"/>
  <c r="GH6" i="13"/>
  <c r="GI6" i="13"/>
  <c r="GJ6" i="13"/>
  <c r="GK6" i="13"/>
  <c r="GL6" i="13"/>
  <c r="GM6" i="13"/>
  <c r="GN6" i="13"/>
  <c r="GO6" i="13"/>
  <c r="GP6" i="13"/>
  <c r="GQ6" i="13"/>
  <c r="GR6" i="13"/>
  <c r="GS6" i="13"/>
  <c r="GT6" i="13"/>
  <c r="GU6" i="13"/>
  <c r="GV6" i="13"/>
  <c r="GW6" i="13"/>
  <c r="GX6" i="13"/>
  <c r="GY6" i="13"/>
  <c r="GZ6" i="13"/>
  <c r="HA6" i="13"/>
  <c r="HB6" i="13"/>
  <c r="HC6" i="13"/>
  <c r="HD6" i="13"/>
  <c r="HE6" i="13"/>
  <c r="HF6" i="13"/>
  <c r="HG6" i="13"/>
  <c r="HH6" i="13"/>
  <c r="HI6" i="13"/>
  <c r="HJ6" i="13"/>
  <c r="HK6" i="13"/>
  <c r="HL6" i="13"/>
  <c r="HM6" i="13"/>
  <c r="HN6" i="13"/>
  <c r="HO6" i="13"/>
  <c r="HP6" i="13"/>
  <c r="HQ6" i="13"/>
  <c r="HR6" i="13"/>
  <c r="HS6" i="13"/>
  <c r="HT6" i="13"/>
  <c r="HU6" i="13"/>
  <c r="HV6" i="13"/>
  <c r="HW6" i="13"/>
  <c r="HX6" i="13"/>
  <c r="HY6" i="13"/>
  <c r="HZ6" i="13"/>
  <c r="IA6" i="13"/>
  <c r="IB6" i="13"/>
  <c r="IC6" i="13"/>
  <c r="ID6" i="13"/>
  <c r="IE6" i="13"/>
  <c r="IF6" i="13"/>
  <c r="IG6" i="13"/>
  <c r="IH6" i="13"/>
  <c r="II6" i="13"/>
  <c r="IJ6" i="13"/>
  <c r="IK6" i="13"/>
  <c r="IL6" i="13"/>
  <c r="IM6" i="13"/>
  <c r="IN6" i="13"/>
  <c r="IO6" i="13"/>
  <c r="IP6" i="13"/>
  <c r="IQ6" i="13"/>
  <c r="IR6" i="13"/>
  <c r="IS6" i="13"/>
  <c r="IT6" i="13"/>
  <c r="IU6" i="13"/>
  <c r="IW6" i="13"/>
  <c r="IX6" i="13"/>
  <c r="IY6" i="13"/>
  <c r="IZ6" i="13"/>
  <c r="JA6" i="13"/>
  <c r="JB6" i="13"/>
  <c r="JC6" i="13"/>
  <c r="JD6" i="13"/>
  <c r="JE6" i="13"/>
  <c r="JF6" i="13"/>
  <c r="JG6" i="13"/>
  <c r="JH6" i="13"/>
  <c r="JI6" i="13"/>
  <c r="JJ6" i="13"/>
  <c r="JK6" i="13"/>
  <c r="JL6" i="13"/>
  <c r="JM6" i="13"/>
  <c r="JN6" i="13"/>
  <c r="JO6" i="13"/>
  <c r="JP6" i="13"/>
  <c r="JQ6" i="13"/>
  <c r="JR6" i="13"/>
  <c r="JS6" i="13"/>
  <c r="JT6" i="13"/>
  <c r="JU6" i="13"/>
  <c r="JV6" i="13"/>
  <c r="JW6" i="13"/>
  <c r="JX6" i="13"/>
  <c r="JY6" i="13"/>
  <c r="JZ6" i="13"/>
  <c r="KA6" i="13"/>
  <c r="KB6" i="13"/>
  <c r="KC6" i="13"/>
  <c r="KD6" i="13"/>
  <c r="KE6" i="13"/>
  <c r="KF6" i="13"/>
  <c r="KG6" i="13"/>
  <c r="KH6" i="13"/>
  <c r="KI6" i="13"/>
  <c r="KJ6" i="13"/>
  <c r="KK6" i="13"/>
  <c r="KL6" i="13"/>
  <c r="KM6" i="13"/>
  <c r="KN6" i="13"/>
  <c r="KO6" i="13"/>
  <c r="KP6" i="13"/>
  <c r="KQ6" i="13"/>
  <c r="KR6" i="13"/>
  <c r="KS6" i="13"/>
  <c r="KT6" i="13"/>
  <c r="KU6" i="13"/>
  <c r="KV6" i="13"/>
  <c r="KW6" i="13"/>
  <c r="KX6" i="13"/>
  <c r="KY6" i="13"/>
  <c r="KZ6" i="13"/>
  <c r="LA6" i="13"/>
  <c r="LB6" i="13"/>
  <c r="LC6" i="13"/>
  <c r="LD6" i="13"/>
  <c r="LE6" i="13"/>
  <c r="LF6" i="13"/>
  <c r="LG6" i="13"/>
  <c r="LH6" i="13"/>
  <c r="LI6" i="13"/>
  <c r="LJ6" i="13"/>
  <c r="LK6" i="13"/>
  <c r="LL6" i="13"/>
  <c r="LM6" i="13"/>
  <c r="LN6" i="13"/>
  <c r="LO6" i="13"/>
  <c r="LP6" i="13"/>
  <c r="LQ6" i="13"/>
  <c r="LR6" i="13"/>
  <c r="LS6" i="13"/>
  <c r="LT6" i="13"/>
  <c r="LU6" i="13"/>
  <c r="LV6" i="13"/>
  <c r="LW6" i="13"/>
  <c r="LX6" i="13"/>
  <c r="LY6" i="13"/>
  <c r="LZ6" i="13"/>
  <c r="MA6" i="13"/>
  <c r="MB6" i="13"/>
  <c r="MC6" i="13"/>
  <c r="MD6" i="13"/>
  <c r="ME6" i="13"/>
  <c r="MF6" i="13"/>
  <c r="MG6" i="13"/>
  <c r="MH6" i="13"/>
  <c r="MI6" i="13"/>
  <c r="MJ6" i="13"/>
  <c r="MK6" i="13"/>
  <c r="ML6" i="13"/>
  <c r="MM6" i="13"/>
  <c r="MN6" i="13"/>
  <c r="MO6" i="13"/>
  <c r="MP6" i="13"/>
  <c r="MQ6" i="13"/>
  <c r="MR6" i="13"/>
  <c r="MS6" i="13"/>
  <c r="MT6" i="13"/>
  <c r="MU6" i="13"/>
  <c r="MV6" i="13"/>
  <c r="MW6" i="13"/>
  <c r="MX6" i="13"/>
  <c r="MY6" i="13"/>
  <c r="MZ6" i="13"/>
  <c r="NA6" i="13"/>
  <c r="NB6" i="13"/>
  <c r="NC6" i="13"/>
  <c r="F23" i="13"/>
  <c r="E23" i="13"/>
  <c r="G23" i="13"/>
  <c r="D23" i="13"/>
  <c r="C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S23" i="13"/>
  <c r="BT23" i="13"/>
  <c r="BU23" i="13"/>
  <c r="BV23" i="13"/>
  <c r="BW23" i="13"/>
  <c r="BX23" i="13"/>
  <c r="BY23" i="13"/>
  <c r="BZ23" i="13"/>
  <c r="CA23" i="13"/>
  <c r="CB23" i="13"/>
  <c r="CC23" i="13"/>
  <c r="CD23" i="13"/>
  <c r="CE23" i="13"/>
  <c r="CF23" i="13"/>
  <c r="CG23" i="13"/>
  <c r="CH23" i="13"/>
  <c r="CI23" i="13"/>
  <c r="CJ23" i="13"/>
  <c r="CK23" i="13"/>
  <c r="CL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A23" i="13"/>
  <c r="DB23" i="13"/>
  <c r="DC23" i="13"/>
  <c r="DD23" i="13"/>
  <c r="DE23" i="13"/>
  <c r="DF23" i="13"/>
  <c r="DG23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EE23" i="13"/>
  <c r="EF23" i="13"/>
  <c r="EG23" i="13"/>
  <c r="EH23" i="13"/>
  <c r="EI23" i="13"/>
  <c r="EJ23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GW23" i="13"/>
  <c r="GX23" i="13"/>
  <c r="GY23" i="13"/>
  <c r="GZ23" i="13"/>
  <c r="HA23" i="13"/>
  <c r="HB23" i="13"/>
  <c r="HC23" i="13"/>
  <c r="HD23" i="13"/>
  <c r="HE23" i="13"/>
  <c r="HF23" i="13"/>
  <c r="HG23" i="13"/>
  <c r="HH23" i="13"/>
  <c r="HI23" i="13"/>
  <c r="HJ23" i="13"/>
  <c r="HK23" i="13"/>
  <c r="HL23" i="13"/>
  <c r="HM23" i="13"/>
  <c r="HN23" i="13"/>
  <c r="HO23" i="13"/>
  <c r="HP23" i="13"/>
  <c r="HQ23" i="13"/>
  <c r="HR23" i="13"/>
  <c r="HS23" i="13"/>
  <c r="HT23" i="13"/>
  <c r="HU23" i="13"/>
  <c r="HV23" i="13"/>
  <c r="HW23" i="13"/>
  <c r="HX23" i="13"/>
  <c r="HY23" i="13"/>
  <c r="HZ23" i="13"/>
  <c r="IA23" i="13"/>
  <c r="IB23" i="13"/>
  <c r="IC23" i="13"/>
  <c r="ID23" i="13"/>
  <c r="IE23" i="13"/>
  <c r="IF23" i="13"/>
  <c r="IG23" i="13"/>
  <c r="IH23" i="13"/>
  <c r="II23" i="13"/>
  <c r="IJ23" i="13"/>
  <c r="IK23" i="13"/>
  <c r="IL23" i="13"/>
  <c r="IM23" i="13"/>
  <c r="IN23" i="13"/>
  <c r="IO23" i="13"/>
  <c r="IP23" i="13"/>
  <c r="IQ23" i="13"/>
  <c r="IR23" i="13"/>
  <c r="IS23" i="13"/>
  <c r="IT23" i="13"/>
  <c r="IU23" i="13"/>
  <c r="IW23" i="13"/>
  <c r="IX23" i="13"/>
  <c r="IY23" i="13"/>
  <c r="IZ23" i="13"/>
  <c r="JA23" i="13"/>
  <c r="JB23" i="13"/>
  <c r="JC23" i="13"/>
  <c r="JD23" i="13"/>
  <c r="JE23" i="13"/>
  <c r="JF23" i="13"/>
  <c r="JG23" i="13"/>
  <c r="JH23" i="13"/>
  <c r="JI23" i="13"/>
  <c r="JJ23" i="13"/>
  <c r="JK23" i="13"/>
  <c r="JL23" i="13"/>
  <c r="JM23" i="13"/>
  <c r="JN23" i="13"/>
  <c r="JO23" i="13"/>
  <c r="JP23" i="13"/>
  <c r="JQ23" i="13"/>
  <c r="JR23" i="13"/>
  <c r="JS23" i="13"/>
  <c r="JT23" i="13"/>
  <c r="JU23" i="13"/>
  <c r="JV23" i="13"/>
  <c r="JW23" i="13"/>
  <c r="JX23" i="13"/>
  <c r="JY23" i="13"/>
  <c r="JZ23" i="13"/>
  <c r="KA23" i="13"/>
  <c r="KB23" i="13"/>
  <c r="KC23" i="13"/>
  <c r="KD23" i="13"/>
  <c r="KE23" i="13"/>
  <c r="KF23" i="13"/>
  <c r="KG23" i="13"/>
  <c r="KH23" i="13"/>
  <c r="KI23" i="13"/>
  <c r="KJ23" i="13"/>
  <c r="KK23" i="13"/>
  <c r="KL23" i="13"/>
  <c r="KM23" i="13"/>
  <c r="KN23" i="13"/>
  <c r="KO23" i="13"/>
  <c r="KP23" i="13"/>
  <c r="KQ23" i="13"/>
  <c r="KR23" i="13"/>
  <c r="KS23" i="13"/>
  <c r="KT23" i="13"/>
  <c r="KU23" i="13"/>
  <c r="KV23" i="13"/>
  <c r="KW23" i="13"/>
  <c r="KX23" i="13"/>
  <c r="KY23" i="13"/>
  <c r="KZ23" i="13"/>
  <c r="LA23" i="13"/>
  <c r="LB23" i="13"/>
  <c r="LC23" i="13"/>
  <c r="LD23" i="13"/>
  <c r="LE23" i="13"/>
  <c r="LF23" i="13"/>
  <c r="LG23" i="13"/>
  <c r="LH23" i="13"/>
  <c r="LI23" i="13"/>
  <c r="LJ23" i="13"/>
  <c r="LK23" i="13"/>
  <c r="LL23" i="13"/>
  <c r="LM23" i="13"/>
  <c r="LN23" i="13"/>
  <c r="LO23" i="13"/>
  <c r="LP23" i="13"/>
  <c r="LQ23" i="13"/>
  <c r="LR23" i="13"/>
  <c r="LS23" i="13"/>
  <c r="LT23" i="13"/>
  <c r="LU23" i="13"/>
  <c r="LV23" i="13"/>
  <c r="LW23" i="13"/>
  <c r="LX23" i="13"/>
  <c r="LY23" i="13"/>
  <c r="LZ23" i="13"/>
  <c r="MA23" i="13"/>
  <c r="MB23" i="13"/>
  <c r="MC23" i="13"/>
  <c r="MD23" i="13"/>
  <c r="ME23" i="13"/>
  <c r="MF23" i="13"/>
  <c r="MG23" i="13"/>
  <c r="MH23" i="13"/>
  <c r="MI23" i="13"/>
  <c r="MJ23" i="13"/>
  <c r="MK23" i="13"/>
  <c r="ML23" i="13"/>
  <c r="MM23" i="13"/>
  <c r="MN23" i="13"/>
  <c r="MO23" i="13"/>
  <c r="MP23" i="13"/>
  <c r="MQ23" i="13"/>
  <c r="MR23" i="13"/>
  <c r="MS23" i="13"/>
  <c r="MT23" i="13"/>
  <c r="MU23" i="13"/>
  <c r="MV23" i="13"/>
  <c r="MW23" i="13"/>
  <c r="MX23" i="13"/>
  <c r="MY23" i="13"/>
  <c r="MZ23" i="13"/>
  <c r="NA23" i="13"/>
  <c r="NB23" i="13"/>
  <c r="NC23" i="13"/>
  <c r="J37" i="13"/>
  <c r="M37" i="13"/>
  <c r="C37" i="13"/>
  <c r="F37" i="13"/>
  <c r="G37" i="13"/>
  <c r="H37" i="13"/>
  <c r="D37" i="13"/>
  <c r="O37" i="13"/>
  <c r="E37" i="13"/>
  <c r="I37" i="13"/>
  <c r="L37" i="13"/>
  <c r="N37" i="13"/>
  <c r="K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Y37" i="13"/>
  <c r="BZ37" i="13"/>
  <c r="CA37" i="13"/>
  <c r="CB37" i="13"/>
  <c r="CC37" i="13"/>
  <c r="CD37" i="13"/>
  <c r="CE37" i="13"/>
  <c r="CF37" i="13"/>
  <c r="CG37" i="13"/>
  <c r="CH37" i="13"/>
  <c r="CI37" i="13"/>
  <c r="CJ37" i="13"/>
  <c r="CK37" i="13"/>
  <c r="CL37" i="13"/>
  <c r="CM37" i="13"/>
  <c r="CN37" i="13"/>
  <c r="CO37" i="13"/>
  <c r="CP37" i="13"/>
  <c r="CQ37" i="13"/>
  <c r="CR37" i="13"/>
  <c r="CS37" i="13"/>
  <c r="CT37" i="13"/>
  <c r="CU37" i="13"/>
  <c r="CV37" i="13"/>
  <c r="CW37" i="13"/>
  <c r="CX37" i="13"/>
  <c r="CY37" i="13"/>
  <c r="CZ37" i="13"/>
  <c r="DA37" i="13"/>
  <c r="DB37" i="13"/>
  <c r="DC37" i="13"/>
  <c r="DD37" i="13"/>
  <c r="DE37" i="13"/>
  <c r="DF37" i="13"/>
  <c r="DG37" i="13"/>
  <c r="DH37" i="13"/>
  <c r="DI37" i="13"/>
  <c r="DJ37" i="13"/>
  <c r="DK37" i="13"/>
  <c r="DL37" i="13"/>
  <c r="DM37" i="13"/>
  <c r="DN37" i="13"/>
  <c r="DO37" i="13"/>
  <c r="DP37" i="13"/>
  <c r="DQ37" i="13"/>
  <c r="DR37" i="13"/>
  <c r="DS37" i="13"/>
  <c r="DT37" i="13"/>
  <c r="DU37" i="13"/>
  <c r="DV37" i="13"/>
  <c r="DW37" i="13"/>
  <c r="DX37" i="13"/>
  <c r="DY37" i="13"/>
  <c r="DZ37" i="13"/>
  <c r="EA37" i="13"/>
  <c r="EB37" i="13"/>
  <c r="EC37" i="13"/>
  <c r="ED37" i="13"/>
  <c r="EE37" i="13"/>
  <c r="EF37" i="13"/>
  <c r="EG37" i="13"/>
  <c r="EH37" i="13"/>
  <c r="EI37" i="13"/>
  <c r="EJ37" i="13"/>
  <c r="EK37" i="13"/>
  <c r="EL37" i="13"/>
  <c r="EM37" i="13"/>
  <c r="EN37" i="13"/>
  <c r="EO37" i="13"/>
  <c r="EP37" i="13"/>
  <c r="EQ37" i="13"/>
  <c r="ER37" i="13"/>
  <c r="ES37" i="13"/>
  <c r="ET37" i="13"/>
  <c r="EU37" i="13"/>
  <c r="EV37" i="13"/>
  <c r="EW37" i="13"/>
  <c r="EX37" i="13"/>
  <c r="EY37" i="13"/>
  <c r="EZ37" i="13"/>
  <c r="FA37" i="13"/>
  <c r="FB37" i="13"/>
  <c r="FC37" i="13"/>
  <c r="FD37" i="13"/>
  <c r="FE37" i="13"/>
  <c r="FF37" i="13"/>
  <c r="FG37" i="13"/>
  <c r="FH37" i="13"/>
  <c r="FI37" i="13"/>
  <c r="FJ37" i="13"/>
  <c r="FK37" i="13"/>
  <c r="FL37" i="13"/>
  <c r="FM37" i="13"/>
  <c r="FN37" i="13"/>
  <c r="FO37" i="13"/>
  <c r="FP37" i="13"/>
  <c r="FQ37" i="13"/>
  <c r="FR37" i="13"/>
  <c r="FS37" i="13"/>
  <c r="FT37" i="13"/>
  <c r="FU37" i="13"/>
  <c r="FV37" i="13"/>
  <c r="FW37" i="13"/>
  <c r="FX37" i="13"/>
  <c r="FY37" i="13"/>
  <c r="FZ37" i="13"/>
  <c r="GA37" i="13"/>
  <c r="GB37" i="13"/>
  <c r="GC37" i="13"/>
  <c r="GD37" i="13"/>
  <c r="GE37" i="13"/>
  <c r="GF37" i="13"/>
  <c r="GG37" i="13"/>
  <c r="GH37" i="13"/>
  <c r="GI37" i="13"/>
  <c r="GJ37" i="13"/>
  <c r="GK37" i="13"/>
  <c r="GL37" i="13"/>
  <c r="GM37" i="13"/>
  <c r="GN37" i="13"/>
  <c r="GO37" i="13"/>
  <c r="GP37" i="13"/>
  <c r="GQ37" i="13"/>
  <c r="GR37" i="13"/>
  <c r="GS37" i="13"/>
  <c r="GT37" i="13"/>
  <c r="GU37" i="13"/>
  <c r="GV37" i="13"/>
  <c r="GW37" i="13"/>
  <c r="GX37" i="13"/>
  <c r="GY37" i="13"/>
  <c r="GZ37" i="13"/>
  <c r="HA37" i="13"/>
  <c r="HB37" i="13"/>
  <c r="HC37" i="13"/>
  <c r="HD37" i="13"/>
  <c r="HE37" i="13"/>
  <c r="HF37" i="13"/>
  <c r="HG37" i="13"/>
  <c r="HH37" i="13"/>
  <c r="HI37" i="13"/>
  <c r="HJ37" i="13"/>
  <c r="HK37" i="13"/>
  <c r="HL37" i="13"/>
  <c r="HM37" i="13"/>
  <c r="HN37" i="13"/>
  <c r="HO37" i="13"/>
  <c r="HP37" i="13"/>
  <c r="HQ37" i="13"/>
  <c r="HR37" i="13"/>
  <c r="HS37" i="13"/>
  <c r="HT37" i="13"/>
  <c r="HU37" i="13"/>
  <c r="HV37" i="13"/>
  <c r="HW37" i="13"/>
  <c r="HX37" i="13"/>
  <c r="HY37" i="13"/>
  <c r="HZ37" i="13"/>
  <c r="IA37" i="13"/>
  <c r="IB37" i="13"/>
  <c r="IC37" i="13"/>
  <c r="ID37" i="13"/>
  <c r="IE37" i="13"/>
  <c r="IF37" i="13"/>
  <c r="IG37" i="13"/>
  <c r="IH37" i="13"/>
  <c r="II37" i="13"/>
  <c r="IJ37" i="13"/>
  <c r="IK37" i="13"/>
  <c r="IL37" i="13"/>
  <c r="IM37" i="13"/>
  <c r="IN37" i="13"/>
  <c r="IO37" i="13"/>
  <c r="IP37" i="13"/>
  <c r="IQ37" i="13"/>
  <c r="IR37" i="13"/>
  <c r="IS37" i="13"/>
  <c r="IT37" i="13"/>
  <c r="IU37" i="13"/>
  <c r="IW37" i="13"/>
  <c r="IX37" i="13"/>
  <c r="IY37" i="13"/>
  <c r="IZ37" i="13"/>
  <c r="JA37" i="13"/>
  <c r="JB37" i="13"/>
  <c r="JC37" i="13"/>
  <c r="JD37" i="13"/>
  <c r="JE37" i="13"/>
  <c r="JF37" i="13"/>
  <c r="JG37" i="13"/>
  <c r="JH37" i="13"/>
  <c r="JI37" i="13"/>
  <c r="JJ37" i="13"/>
  <c r="JK37" i="13"/>
  <c r="JL37" i="13"/>
  <c r="JM37" i="13"/>
  <c r="JN37" i="13"/>
  <c r="JO37" i="13"/>
  <c r="JP37" i="13"/>
  <c r="JQ37" i="13"/>
  <c r="JR37" i="13"/>
  <c r="JS37" i="13"/>
  <c r="JT37" i="13"/>
  <c r="JU37" i="13"/>
  <c r="JV37" i="13"/>
  <c r="JW37" i="13"/>
  <c r="JX37" i="13"/>
  <c r="JY37" i="13"/>
  <c r="JZ37" i="13"/>
  <c r="KA37" i="13"/>
  <c r="KB37" i="13"/>
  <c r="KC37" i="13"/>
  <c r="KD37" i="13"/>
  <c r="KE37" i="13"/>
  <c r="KF37" i="13"/>
  <c r="KG37" i="13"/>
  <c r="KH37" i="13"/>
  <c r="KI37" i="13"/>
  <c r="KJ37" i="13"/>
  <c r="KK37" i="13"/>
  <c r="KL37" i="13"/>
  <c r="KM37" i="13"/>
  <c r="KN37" i="13"/>
  <c r="KO37" i="13"/>
  <c r="KP37" i="13"/>
  <c r="KQ37" i="13"/>
  <c r="KR37" i="13"/>
  <c r="KS37" i="13"/>
  <c r="KT37" i="13"/>
  <c r="KU37" i="13"/>
  <c r="KV37" i="13"/>
  <c r="KW37" i="13"/>
  <c r="KX37" i="13"/>
  <c r="KY37" i="13"/>
  <c r="KZ37" i="13"/>
  <c r="LA37" i="13"/>
  <c r="LB37" i="13"/>
  <c r="LC37" i="13"/>
  <c r="LD37" i="13"/>
  <c r="LE37" i="13"/>
  <c r="LF37" i="13"/>
  <c r="LG37" i="13"/>
  <c r="LH37" i="13"/>
  <c r="LI37" i="13"/>
  <c r="LJ37" i="13"/>
  <c r="LK37" i="13"/>
  <c r="LL37" i="13"/>
  <c r="LM37" i="13"/>
  <c r="LN37" i="13"/>
  <c r="LO37" i="13"/>
  <c r="LP37" i="13"/>
  <c r="LQ37" i="13"/>
  <c r="LR37" i="13"/>
  <c r="LS37" i="13"/>
  <c r="LT37" i="13"/>
  <c r="LU37" i="13"/>
  <c r="LV37" i="13"/>
  <c r="LW37" i="13"/>
  <c r="LX37" i="13"/>
  <c r="LY37" i="13"/>
  <c r="LZ37" i="13"/>
  <c r="MA37" i="13"/>
  <c r="MB37" i="13"/>
  <c r="MC37" i="13"/>
  <c r="MD37" i="13"/>
  <c r="ME37" i="13"/>
  <c r="MF37" i="13"/>
  <c r="MG37" i="13"/>
  <c r="MH37" i="13"/>
  <c r="MI37" i="13"/>
  <c r="MJ37" i="13"/>
  <c r="MK37" i="13"/>
  <c r="ML37" i="13"/>
  <c r="MM37" i="13"/>
  <c r="MN37" i="13"/>
  <c r="MO37" i="13"/>
  <c r="MP37" i="13"/>
  <c r="MQ37" i="13"/>
  <c r="MR37" i="13"/>
  <c r="MS37" i="13"/>
  <c r="MT37" i="13"/>
  <c r="MU37" i="13"/>
  <c r="MV37" i="13"/>
  <c r="MW37" i="13"/>
  <c r="MX37" i="13"/>
  <c r="MY37" i="13"/>
  <c r="MZ37" i="13"/>
  <c r="NA37" i="13"/>
  <c r="NB37" i="13"/>
  <c r="NC37" i="13"/>
  <c r="ND8" i="13"/>
  <c r="E4" i="13"/>
  <c r="D4" i="13"/>
  <c r="AE4" i="13"/>
  <c r="I4" i="13"/>
  <c r="L4" i="13"/>
  <c r="AI4" i="13"/>
  <c r="T4" i="13"/>
  <c r="S4" i="13"/>
  <c r="H4" i="13"/>
  <c r="K4" i="13"/>
  <c r="U4" i="13"/>
  <c r="W4" i="13"/>
  <c r="AS4" i="13"/>
  <c r="AN4" i="13"/>
  <c r="AD4" i="13"/>
  <c r="AT4" i="13"/>
  <c r="AH4" i="13"/>
  <c r="V4" i="13"/>
  <c r="G4" i="13"/>
  <c r="BD4" i="13"/>
  <c r="Y4" i="13"/>
  <c r="R4" i="13"/>
  <c r="F4" i="13"/>
  <c r="BA4" i="13"/>
  <c r="J4" i="13"/>
  <c r="BB4" i="13"/>
  <c r="AY4" i="13"/>
  <c r="AM4" i="13"/>
  <c r="AA4" i="13"/>
  <c r="AO4" i="13"/>
  <c r="AV4" i="13"/>
  <c r="AB4" i="13"/>
  <c r="M4" i="13"/>
  <c r="O4" i="13"/>
  <c r="AG4" i="13"/>
  <c r="BC4" i="13"/>
  <c r="AC4" i="13"/>
  <c r="AF4" i="13"/>
  <c r="AP4" i="13"/>
  <c r="AR4" i="13"/>
  <c r="BE4" i="13"/>
  <c r="AX4" i="13"/>
  <c r="C4" i="13"/>
  <c r="AW4" i="13"/>
  <c r="P4" i="13"/>
  <c r="AQ4" i="13"/>
  <c r="AJ4" i="13"/>
  <c r="Q4" i="13"/>
  <c r="AK4" i="13"/>
  <c r="Z4" i="13"/>
  <c r="AU4" i="13"/>
  <c r="X4" i="13"/>
  <c r="AL4" i="13"/>
  <c r="N4" i="13"/>
  <c r="AZ4" i="13"/>
  <c r="BF4" i="13"/>
  <c r="BG4" i="13"/>
  <c r="BH4" i="13"/>
  <c r="BI4" i="13"/>
  <c r="BJ4" i="13"/>
  <c r="BK4" i="13"/>
  <c r="BL4" i="13"/>
  <c r="BM4" i="13"/>
  <c r="BN4" i="13"/>
  <c r="BO4" i="13"/>
  <c r="BP4" i="13"/>
  <c r="BQ4" i="13"/>
  <c r="BR4" i="13"/>
  <c r="BS4" i="13"/>
  <c r="BT4" i="13"/>
  <c r="BU4" i="13"/>
  <c r="BV4" i="13"/>
  <c r="BW4" i="13"/>
  <c r="BX4" i="13"/>
  <c r="BY4" i="13"/>
  <c r="BZ4" i="13"/>
  <c r="CA4" i="13"/>
  <c r="CB4" i="13"/>
  <c r="CC4" i="13"/>
  <c r="CD4" i="13"/>
  <c r="CE4" i="13"/>
  <c r="CF4" i="13"/>
  <c r="CG4" i="13"/>
  <c r="CH4" i="13"/>
  <c r="CI4" i="13"/>
  <c r="CJ4" i="13"/>
  <c r="CK4" i="13"/>
  <c r="CL4" i="13"/>
  <c r="CM4" i="13"/>
  <c r="CN4" i="13"/>
  <c r="CO4" i="13"/>
  <c r="CP4" i="13"/>
  <c r="CQ4" i="13"/>
  <c r="CR4" i="13"/>
  <c r="CS4" i="13"/>
  <c r="CT4" i="13"/>
  <c r="CU4" i="13"/>
  <c r="CV4" i="13"/>
  <c r="CW4" i="13"/>
  <c r="CX4" i="13"/>
  <c r="CY4" i="13"/>
  <c r="CZ4" i="13"/>
  <c r="DA4" i="13"/>
  <c r="DB4" i="13"/>
  <c r="DC4" i="13"/>
  <c r="DD4" i="13"/>
  <c r="DE4" i="13"/>
  <c r="DF4" i="13"/>
  <c r="DG4" i="13"/>
  <c r="DH4" i="13"/>
  <c r="DI4" i="13"/>
  <c r="DJ4" i="13"/>
  <c r="DK4" i="13"/>
  <c r="DL4" i="13"/>
  <c r="DM4" i="13"/>
  <c r="DN4" i="13"/>
  <c r="DO4" i="13"/>
  <c r="DP4" i="13"/>
  <c r="DQ4" i="13"/>
  <c r="DR4" i="13"/>
  <c r="DS4" i="13"/>
  <c r="DT4" i="13"/>
  <c r="DU4" i="13"/>
  <c r="DV4" i="13"/>
  <c r="DW4" i="13"/>
  <c r="DX4" i="13"/>
  <c r="DY4" i="13"/>
  <c r="DZ4" i="13"/>
  <c r="EA4" i="13"/>
  <c r="EB4" i="13"/>
  <c r="EC4" i="13"/>
  <c r="ED4" i="13"/>
  <c r="EE4" i="13"/>
  <c r="EF4" i="13"/>
  <c r="EG4" i="13"/>
  <c r="EH4" i="13"/>
  <c r="EI4" i="13"/>
  <c r="EJ4" i="13"/>
  <c r="EK4" i="13"/>
  <c r="EL4" i="13"/>
  <c r="EM4" i="13"/>
  <c r="EN4" i="13"/>
  <c r="EO4" i="13"/>
  <c r="EP4" i="13"/>
  <c r="EQ4" i="13"/>
  <c r="ER4" i="13"/>
  <c r="ES4" i="13"/>
  <c r="ET4" i="13"/>
  <c r="EU4" i="13"/>
  <c r="EV4" i="13"/>
  <c r="EW4" i="13"/>
  <c r="EX4" i="13"/>
  <c r="EY4" i="13"/>
  <c r="EZ4" i="13"/>
  <c r="FA4" i="13"/>
  <c r="FB4" i="13"/>
  <c r="FC4" i="13"/>
  <c r="FD4" i="13"/>
  <c r="FE4" i="13"/>
  <c r="FF4" i="13"/>
  <c r="FG4" i="13"/>
  <c r="FH4" i="13"/>
  <c r="FI4" i="13"/>
  <c r="FJ4" i="13"/>
  <c r="FK4" i="13"/>
  <c r="FL4" i="13"/>
  <c r="FM4" i="13"/>
  <c r="FN4" i="13"/>
  <c r="FO4" i="13"/>
  <c r="FP4" i="13"/>
  <c r="FQ4" i="13"/>
  <c r="FR4" i="13"/>
  <c r="FS4" i="13"/>
  <c r="FT4" i="13"/>
  <c r="FU4" i="13"/>
  <c r="FV4" i="13"/>
  <c r="FW4" i="13"/>
  <c r="FX4" i="13"/>
  <c r="FY4" i="13"/>
  <c r="FZ4" i="13"/>
  <c r="GA4" i="13"/>
  <c r="GB4" i="13"/>
  <c r="GC4" i="13"/>
  <c r="GD4" i="13"/>
  <c r="GE4" i="13"/>
  <c r="GF4" i="13"/>
  <c r="GG4" i="13"/>
  <c r="GH4" i="13"/>
  <c r="GI4" i="13"/>
  <c r="GJ4" i="13"/>
  <c r="GK4" i="13"/>
  <c r="GL4" i="13"/>
  <c r="GM4" i="13"/>
  <c r="GN4" i="13"/>
  <c r="GO4" i="13"/>
  <c r="GP4" i="13"/>
  <c r="GQ4" i="13"/>
  <c r="GR4" i="13"/>
  <c r="GS4" i="13"/>
  <c r="GT4" i="13"/>
  <c r="GU4" i="13"/>
  <c r="GV4" i="13"/>
  <c r="GW4" i="13"/>
  <c r="GX4" i="13"/>
  <c r="GY4" i="13"/>
  <c r="GZ4" i="13"/>
  <c r="HA4" i="13"/>
  <c r="HB4" i="13"/>
  <c r="HC4" i="13"/>
  <c r="HD4" i="13"/>
  <c r="HE4" i="13"/>
  <c r="HF4" i="13"/>
  <c r="HG4" i="13"/>
  <c r="HH4" i="13"/>
  <c r="HI4" i="13"/>
  <c r="HJ4" i="13"/>
  <c r="HK4" i="13"/>
  <c r="HL4" i="13"/>
  <c r="HM4" i="13"/>
  <c r="HN4" i="13"/>
  <c r="HO4" i="13"/>
  <c r="HP4" i="13"/>
  <c r="HQ4" i="13"/>
  <c r="HR4" i="13"/>
  <c r="HS4" i="13"/>
  <c r="HT4" i="13"/>
  <c r="HU4" i="13"/>
  <c r="HV4" i="13"/>
  <c r="HW4" i="13"/>
  <c r="HX4" i="13"/>
  <c r="HY4" i="13"/>
  <c r="HZ4" i="13"/>
  <c r="IA4" i="13"/>
  <c r="IB4" i="13"/>
  <c r="IC4" i="13"/>
  <c r="ID4" i="13"/>
  <c r="IE4" i="13"/>
  <c r="IF4" i="13"/>
  <c r="IG4" i="13"/>
  <c r="IH4" i="13"/>
  <c r="II4" i="13"/>
  <c r="IJ4" i="13"/>
  <c r="IK4" i="13"/>
  <c r="IL4" i="13"/>
  <c r="IM4" i="13"/>
  <c r="IN4" i="13"/>
  <c r="IO4" i="13"/>
  <c r="IP4" i="13"/>
  <c r="IQ4" i="13"/>
  <c r="IR4" i="13"/>
  <c r="IS4" i="13"/>
  <c r="IT4" i="13"/>
  <c r="IU4" i="13"/>
  <c r="IW4" i="13"/>
  <c r="IX4" i="13"/>
  <c r="IY4" i="13"/>
  <c r="IZ4" i="13"/>
  <c r="JA4" i="13"/>
  <c r="JB4" i="13"/>
  <c r="JC4" i="13"/>
  <c r="JD4" i="13"/>
  <c r="JE4" i="13"/>
  <c r="JF4" i="13"/>
  <c r="JG4" i="13"/>
  <c r="JH4" i="13"/>
  <c r="JI4" i="13"/>
  <c r="JJ4" i="13"/>
  <c r="JK4" i="13"/>
  <c r="JL4" i="13"/>
  <c r="JM4" i="13"/>
  <c r="JN4" i="13"/>
  <c r="JO4" i="13"/>
  <c r="JP4" i="13"/>
  <c r="JQ4" i="13"/>
  <c r="JR4" i="13"/>
  <c r="JS4" i="13"/>
  <c r="JT4" i="13"/>
  <c r="JU4" i="13"/>
  <c r="JV4" i="13"/>
  <c r="JW4" i="13"/>
  <c r="JX4" i="13"/>
  <c r="JY4" i="13"/>
  <c r="JZ4" i="13"/>
  <c r="KA4" i="13"/>
  <c r="KB4" i="13"/>
  <c r="KC4" i="13"/>
  <c r="KD4" i="13"/>
  <c r="KE4" i="13"/>
  <c r="KF4" i="13"/>
  <c r="KG4" i="13"/>
  <c r="KH4" i="13"/>
  <c r="KI4" i="13"/>
  <c r="KJ4" i="13"/>
  <c r="KK4" i="13"/>
  <c r="KL4" i="13"/>
  <c r="KM4" i="13"/>
  <c r="KN4" i="13"/>
  <c r="KO4" i="13"/>
  <c r="KP4" i="13"/>
  <c r="KQ4" i="13"/>
  <c r="KR4" i="13"/>
  <c r="KS4" i="13"/>
  <c r="KT4" i="13"/>
  <c r="KU4" i="13"/>
  <c r="KV4" i="13"/>
  <c r="KW4" i="13"/>
  <c r="KX4" i="13"/>
  <c r="KY4" i="13"/>
  <c r="KZ4" i="13"/>
  <c r="LA4" i="13"/>
  <c r="LB4" i="13"/>
  <c r="LC4" i="13"/>
  <c r="LD4" i="13"/>
  <c r="LE4" i="13"/>
  <c r="LF4" i="13"/>
  <c r="LG4" i="13"/>
  <c r="LH4" i="13"/>
  <c r="LI4" i="13"/>
  <c r="LJ4" i="13"/>
  <c r="LK4" i="13"/>
  <c r="LL4" i="13"/>
  <c r="LM4" i="13"/>
  <c r="LN4" i="13"/>
  <c r="LO4" i="13"/>
  <c r="LP4" i="13"/>
  <c r="LQ4" i="13"/>
  <c r="LR4" i="13"/>
  <c r="LS4" i="13"/>
  <c r="LT4" i="13"/>
  <c r="LU4" i="13"/>
  <c r="LV4" i="13"/>
  <c r="LW4" i="13"/>
  <c r="LX4" i="13"/>
  <c r="LY4" i="13"/>
  <c r="LZ4" i="13"/>
  <c r="MA4" i="13"/>
  <c r="MB4" i="13"/>
  <c r="MC4" i="13"/>
  <c r="MD4" i="13"/>
  <c r="ME4" i="13"/>
  <c r="MF4" i="13"/>
  <c r="MG4" i="13"/>
  <c r="MH4" i="13"/>
  <c r="MI4" i="13"/>
  <c r="MJ4" i="13"/>
  <c r="MK4" i="13"/>
  <c r="ML4" i="13"/>
  <c r="MM4" i="13"/>
  <c r="MN4" i="13"/>
  <c r="MO4" i="13"/>
  <c r="MP4" i="13"/>
  <c r="MQ4" i="13"/>
  <c r="MR4" i="13"/>
  <c r="MS4" i="13"/>
  <c r="MT4" i="13"/>
  <c r="MU4" i="13"/>
  <c r="MV4" i="13"/>
  <c r="MW4" i="13"/>
  <c r="MX4" i="13"/>
  <c r="MY4" i="13"/>
  <c r="MZ4" i="13"/>
  <c r="NA4" i="13"/>
  <c r="NB4" i="13"/>
  <c r="NC4" i="13"/>
  <c r="ND33" i="13"/>
  <c r="S10" i="13"/>
  <c r="AK10" i="13"/>
  <c r="BH10" i="13"/>
  <c r="Y10" i="13"/>
  <c r="AO10" i="13"/>
  <c r="F10" i="13"/>
  <c r="AD10" i="13"/>
  <c r="E10" i="13"/>
  <c r="AP10" i="13"/>
  <c r="J10" i="13"/>
  <c r="AE10" i="13"/>
  <c r="M10" i="13"/>
  <c r="AH10" i="13"/>
  <c r="BB10" i="13"/>
  <c r="R10" i="13"/>
  <c r="AS10" i="13"/>
  <c r="BC10" i="13"/>
  <c r="AZ10" i="13"/>
  <c r="AN10" i="13"/>
  <c r="BE10" i="13"/>
  <c r="P10" i="13"/>
  <c r="Q10" i="13"/>
  <c r="T10" i="13"/>
  <c r="AX10" i="13"/>
  <c r="AL10" i="13"/>
  <c r="AB10" i="13"/>
  <c r="N10" i="13"/>
  <c r="AU10" i="13"/>
  <c r="C10" i="13"/>
  <c r="X10" i="13"/>
  <c r="L10" i="13"/>
  <c r="Z10" i="13"/>
  <c r="BK10" i="13"/>
  <c r="AR10" i="13"/>
  <c r="AF10" i="13"/>
  <c r="AV10" i="13"/>
  <c r="AA10" i="13"/>
  <c r="AT10" i="13"/>
  <c r="AQ10" i="13"/>
  <c r="BG10" i="13"/>
  <c r="G10" i="13"/>
  <c r="H10" i="13"/>
  <c r="W10" i="13"/>
  <c r="AG10" i="13"/>
  <c r="AI10" i="13"/>
  <c r="U10" i="13"/>
  <c r="BJ10" i="13"/>
  <c r="BA10" i="13"/>
  <c r="AM10" i="13"/>
  <c r="D10" i="13"/>
  <c r="I10" i="13"/>
  <c r="AW10" i="13"/>
  <c r="AJ10" i="13"/>
  <c r="BF10" i="13"/>
  <c r="K10" i="13"/>
  <c r="BI10" i="13"/>
  <c r="AY10" i="13"/>
  <c r="O10" i="13"/>
  <c r="BD10" i="13"/>
  <c r="AC10" i="13"/>
  <c r="V10" i="13"/>
  <c r="BL10" i="13"/>
  <c r="BM10" i="13"/>
  <c r="BN10" i="13"/>
  <c r="BO10" i="13"/>
  <c r="BP10" i="13"/>
  <c r="BQ10" i="13"/>
  <c r="BR10" i="13"/>
  <c r="BS10" i="13"/>
  <c r="BT10" i="13"/>
  <c r="BU10" i="13"/>
  <c r="BV10" i="13"/>
  <c r="BW10" i="13"/>
  <c r="BX10" i="13"/>
  <c r="BY10" i="13"/>
  <c r="BZ10" i="13"/>
  <c r="CA10" i="13"/>
  <c r="CB10" i="13"/>
  <c r="CC10" i="13"/>
  <c r="CD10" i="13"/>
  <c r="CE10" i="13"/>
  <c r="CF10" i="13"/>
  <c r="CG10" i="13"/>
  <c r="CH10" i="13"/>
  <c r="CI10" i="13"/>
  <c r="CJ10" i="13"/>
  <c r="CK10" i="13"/>
  <c r="CL10" i="13"/>
  <c r="CM10" i="13"/>
  <c r="CN10" i="13"/>
  <c r="CO10" i="13"/>
  <c r="CP10" i="13"/>
  <c r="CQ10" i="13"/>
  <c r="CR10" i="13"/>
  <c r="CS10" i="13"/>
  <c r="CT10" i="13"/>
  <c r="CU10" i="13"/>
  <c r="CV10" i="13"/>
  <c r="CW10" i="13"/>
  <c r="CX10" i="13"/>
  <c r="CY10" i="13"/>
  <c r="CZ10" i="13"/>
  <c r="DA10" i="13"/>
  <c r="DB10" i="13"/>
  <c r="DC10" i="13"/>
  <c r="DD10" i="13"/>
  <c r="DE10" i="13"/>
  <c r="DF10" i="13"/>
  <c r="DG10" i="13"/>
  <c r="DH10" i="13"/>
  <c r="DI10" i="13"/>
  <c r="DJ10" i="13"/>
  <c r="DK10" i="13"/>
  <c r="DL10" i="13"/>
  <c r="DM10" i="13"/>
  <c r="DN10" i="13"/>
  <c r="DO10" i="13"/>
  <c r="DP10" i="13"/>
  <c r="DQ10" i="13"/>
  <c r="DR10" i="13"/>
  <c r="DS10" i="13"/>
  <c r="DT10" i="13"/>
  <c r="DU10" i="13"/>
  <c r="DV10" i="13"/>
  <c r="DW10" i="13"/>
  <c r="DX10" i="13"/>
  <c r="DY10" i="13"/>
  <c r="DZ10" i="13"/>
  <c r="EA10" i="13"/>
  <c r="EB10" i="13"/>
  <c r="EC10" i="13"/>
  <c r="ED10" i="13"/>
  <c r="EE10" i="13"/>
  <c r="EF10" i="13"/>
  <c r="EG10" i="13"/>
  <c r="EH10" i="13"/>
  <c r="EI10" i="13"/>
  <c r="EJ10" i="13"/>
  <c r="EK10" i="13"/>
  <c r="EL10" i="13"/>
  <c r="EM10" i="13"/>
  <c r="EN10" i="13"/>
  <c r="EO10" i="13"/>
  <c r="EP10" i="13"/>
  <c r="EQ10" i="13"/>
  <c r="ER10" i="13"/>
  <c r="ES10" i="13"/>
  <c r="ET10" i="13"/>
  <c r="EU10" i="13"/>
  <c r="EV10" i="13"/>
  <c r="EW10" i="13"/>
  <c r="EX10" i="13"/>
  <c r="EY10" i="13"/>
  <c r="EZ10" i="13"/>
  <c r="FA10" i="13"/>
  <c r="FB10" i="13"/>
  <c r="FC10" i="13"/>
  <c r="FD10" i="13"/>
  <c r="FE10" i="13"/>
  <c r="FF10" i="13"/>
  <c r="FG10" i="13"/>
  <c r="FH10" i="13"/>
  <c r="FI10" i="13"/>
  <c r="FJ10" i="13"/>
  <c r="FK10" i="13"/>
  <c r="FL10" i="13"/>
  <c r="FM10" i="13"/>
  <c r="FN10" i="13"/>
  <c r="FO10" i="13"/>
  <c r="FP10" i="13"/>
  <c r="FQ10" i="13"/>
  <c r="FR10" i="13"/>
  <c r="FS10" i="13"/>
  <c r="FT10" i="13"/>
  <c r="FU10" i="13"/>
  <c r="FV10" i="13"/>
  <c r="FW10" i="13"/>
  <c r="FX10" i="13"/>
  <c r="FY10" i="13"/>
  <c r="FZ10" i="13"/>
  <c r="GA10" i="13"/>
  <c r="GB10" i="13"/>
  <c r="GC10" i="13"/>
  <c r="GD10" i="13"/>
  <c r="GE10" i="13"/>
  <c r="GF10" i="13"/>
  <c r="GG10" i="13"/>
  <c r="GH10" i="13"/>
  <c r="GI10" i="13"/>
  <c r="GJ10" i="13"/>
  <c r="GK10" i="13"/>
  <c r="GL10" i="13"/>
  <c r="GM10" i="13"/>
  <c r="GN10" i="13"/>
  <c r="GO10" i="13"/>
  <c r="GP10" i="13"/>
  <c r="GQ10" i="13"/>
  <c r="GR10" i="13"/>
  <c r="GS10" i="13"/>
  <c r="GT10" i="13"/>
  <c r="GU10" i="13"/>
  <c r="GV10" i="13"/>
  <c r="GW10" i="13"/>
  <c r="GX10" i="13"/>
  <c r="GY10" i="13"/>
  <c r="GZ10" i="13"/>
  <c r="HA10" i="13"/>
  <c r="HB10" i="13"/>
  <c r="HC10" i="13"/>
  <c r="HD10" i="13"/>
  <c r="HE10" i="13"/>
  <c r="HF10" i="13"/>
  <c r="HG10" i="13"/>
  <c r="HH10" i="13"/>
  <c r="HI10" i="13"/>
  <c r="HJ10" i="13"/>
  <c r="HK10" i="13"/>
  <c r="HL10" i="13"/>
  <c r="HM10" i="13"/>
  <c r="HN10" i="13"/>
  <c r="HO10" i="13"/>
  <c r="HP10" i="13"/>
  <c r="HQ10" i="13"/>
  <c r="HR10" i="13"/>
  <c r="HS10" i="13"/>
  <c r="HT10" i="13"/>
  <c r="HU10" i="13"/>
  <c r="HV10" i="13"/>
  <c r="HW10" i="13"/>
  <c r="HX10" i="13"/>
  <c r="HY10" i="13"/>
  <c r="HZ10" i="13"/>
  <c r="IA10" i="13"/>
  <c r="IB10" i="13"/>
  <c r="IC10" i="13"/>
  <c r="ID10" i="13"/>
  <c r="IE10" i="13"/>
  <c r="IF10" i="13"/>
  <c r="IG10" i="13"/>
  <c r="IH10" i="13"/>
  <c r="II10" i="13"/>
  <c r="IJ10" i="13"/>
  <c r="IK10" i="13"/>
  <c r="IL10" i="13"/>
  <c r="IM10" i="13"/>
  <c r="IN10" i="13"/>
  <c r="IO10" i="13"/>
  <c r="IP10" i="13"/>
  <c r="IQ10" i="13"/>
  <c r="IR10" i="13"/>
  <c r="IS10" i="13"/>
  <c r="IT10" i="13"/>
  <c r="IU10" i="13"/>
  <c r="IW10" i="13"/>
  <c r="IX10" i="13"/>
  <c r="IY10" i="13"/>
  <c r="IZ10" i="13"/>
  <c r="JA10" i="13"/>
  <c r="JB10" i="13"/>
  <c r="JC10" i="13"/>
  <c r="JD10" i="13"/>
  <c r="JE10" i="13"/>
  <c r="JF10" i="13"/>
  <c r="JG10" i="13"/>
  <c r="JH10" i="13"/>
  <c r="JI10" i="13"/>
  <c r="JJ10" i="13"/>
  <c r="JK10" i="13"/>
  <c r="JL10" i="13"/>
  <c r="JM10" i="13"/>
  <c r="JN10" i="13"/>
  <c r="JO10" i="13"/>
  <c r="JP10" i="13"/>
  <c r="JQ10" i="13"/>
  <c r="JR10" i="13"/>
  <c r="JS10" i="13"/>
  <c r="JT10" i="13"/>
  <c r="JU10" i="13"/>
  <c r="JV10" i="13"/>
  <c r="JW10" i="13"/>
  <c r="JX10" i="13"/>
  <c r="JY10" i="13"/>
  <c r="JZ10" i="13"/>
  <c r="KA10" i="13"/>
  <c r="KB10" i="13"/>
  <c r="KC10" i="13"/>
  <c r="KD10" i="13"/>
  <c r="KE10" i="13"/>
  <c r="KF10" i="13"/>
  <c r="KG10" i="13"/>
  <c r="KH10" i="13"/>
  <c r="KI10" i="13"/>
  <c r="KJ10" i="13"/>
  <c r="KK10" i="13"/>
  <c r="KL10" i="13"/>
  <c r="KM10" i="13"/>
  <c r="KN10" i="13"/>
  <c r="KO10" i="13"/>
  <c r="KP10" i="13"/>
  <c r="KQ10" i="13"/>
  <c r="KR10" i="13"/>
  <c r="KS10" i="13"/>
  <c r="KT10" i="13"/>
  <c r="KU10" i="13"/>
  <c r="KV10" i="13"/>
  <c r="KW10" i="13"/>
  <c r="KX10" i="13"/>
  <c r="KY10" i="13"/>
  <c r="KZ10" i="13"/>
  <c r="LA10" i="13"/>
  <c r="LB10" i="13"/>
  <c r="LC10" i="13"/>
  <c r="LD10" i="13"/>
  <c r="LE10" i="13"/>
  <c r="LF10" i="13"/>
  <c r="LG10" i="13"/>
  <c r="LH10" i="13"/>
  <c r="LI10" i="13"/>
  <c r="LJ10" i="13"/>
  <c r="LK10" i="13"/>
  <c r="LL10" i="13"/>
  <c r="LM10" i="13"/>
  <c r="LN10" i="13"/>
  <c r="LO10" i="13"/>
  <c r="LP10" i="13"/>
  <c r="LQ10" i="13"/>
  <c r="LR10" i="13"/>
  <c r="LS10" i="13"/>
  <c r="LT10" i="13"/>
  <c r="LU10" i="13"/>
  <c r="LV10" i="13"/>
  <c r="LW10" i="13"/>
  <c r="LX10" i="13"/>
  <c r="LY10" i="13"/>
  <c r="LZ10" i="13"/>
  <c r="MA10" i="13"/>
  <c r="MB10" i="13"/>
  <c r="MC10" i="13"/>
  <c r="MD10" i="13"/>
  <c r="ME10" i="13"/>
  <c r="MF10" i="13"/>
  <c r="MG10" i="13"/>
  <c r="MH10" i="13"/>
  <c r="MI10" i="13"/>
  <c r="MJ10" i="13"/>
  <c r="MK10" i="13"/>
  <c r="ML10" i="13"/>
  <c r="MM10" i="13"/>
  <c r="MN10" i="13"/>
  <c r="MO10" i="13"/>
  <c r="MP10" i="13"/>
  <c r="MQ10" i="13"/>
  <c r="MR10" i="13"/>
  <c r="MS10" i="13"/>
  <c r="MT10" i="13"/>
  <c r="MU10" i="13"/>
  <c r="MV10" i="13"/>
  <c r="MW10" i="13"/>
  <c r="MX10" i="13"/>
  <c r="MY10" i="13"/>
  <c r="MZ10" i="13"/>
  <c r="NA10" i="13"/>
  <c r="NB10" i="13"/>
  <c r="NC10" i="13"/>
  <c r="C24" i="13"/>
  <c r="F24" i="13"/>
  <c r="H24" i="13"/>
  <c r="E24" i="13"/>
  <c r="D24" i="13"/>
  <c r="G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BT24" i="13"/>
  <c r="BU24" i="13"/>
  <c r="BV24" i="13"/>
  <c r="BW24" i="13"/>
  <c r="BX24" i="13"/>
  <c r="BY24" i="13"/>
  <c r="BZ24" i="13"/>
  <c r="CA24" i="13"/>
  <c r="CB24" i="13"/>
  <c r="CC24" i="13"/>
  <c r="CD24" i="13"/>
  <c r="CE24" i="13"/>
  <c r="CF24" i="13"/>
  <c r="CG24" i="13"/>
  <c r="CH24" i="13"/>
  <c r="CI24" i="13"/>
  <c r="CJ24" i="13"/>
  <c r="CK24" i="13"/>
  <c r="CL24" i="13"/>
  <c r="CM24" i="13"/>
  <c r="CN24" i="13"/>
  <c r="CO24" i="13"/>
  <c r="CP24" i="13"/>
  <c r="CQ24" i="13"/>
  <c r="CR24" i="13"/>
  <c r="CS24" i="13"/>
  <c r="CT24" i="13"/>
  <c r="CU24" i="13"/>
  <c r="CV24" i="13"/>
  <c r="CW24" i="13"/>
  <c r="CX24" i="13"/>
  <c r="CY24" i="13"/>
  <c r="CZ24" i="13"/>
  <c r="DA24" i="13"/>
  <c r="DB24" i="13"/>
  <c r="DC24" i="13"/>
  <c r="DD24" i="13"/>
  <c r="DE24" i="13"/>
  <c r="DF24" i="13"/>
  <c r="DG24" i="13"/>
  <c r="DH24" i="13"/>
  <c r="DI24" i="13"/>
  <c r="DJ24" i="13"/>
  <c r="DK24" i="13"/>
  <c r="DL24" i="13"/>
  <c r="DM24" i="13"/>
  <c r="DN24" i="13"/>
  <c r="DO24" i="13"/>
  <c r="DP24" i="13"/>
  <c r="DQ24" i="13"/>
  <c r="DR24" i="13"/>
  <c r="DS24" i="13"/>
  <c r="DT24" i="13"/>
  <c r="DU24" i="13"/>
  <c r="DV24" i="13"/>
  <c r="DW24" i="13"/>
  <c r="DX24" i="13"/>
  <c r="DY24" i="13"/>
  <c r="DZ24" i="13"/>
  <c r="EA24" i="13"/>
  <c r="EB24" i="13"/>
  <c r="EC24" i="13"/>
  <c r="ED24" i="13"/>
  <c r="EE24" i="13"/>
  <c r="EF24" i="13"/>
  <c r="EG24" i="13"/>
  <c r="EH24" i="13"/>
  <c r="EI24" i="13"/>
  <c r="EJ24" i="13"/>
  <c r="EK24" i="13"/>
  <c r="EL24" i="13"/>
  <c r="EM24" i="13"/>
  <c r="EN24" i="13"/>
  <c r="EO24" i="13"/>
  <c r="EP24" i="13"/>
  <c r="EQ24" i="13"/>
  <c r="ER24" i="13"/>
  <c r="ES24" i="13"/>
  <c r="ET24" i="13"/>
  <c r="EU24" i="13"/>
  <c r="EV24" i="13"/>
  <c r="EW24" i="13"/>
  <c r="EX24" i="13"/>
  <c r="EY24" i="13"/>
  <c r="EZ24" i="13"/>
  <c r="FA24" i="13"/>
  <c r="FB24" i="13"/>
  <c r="FC24" i="13"/>
  <c r="FD24" i="13"/>
  <c r="FE24" i="13"/>
  <c r="FF24" i="13"/>
  <c r="FG24" i="13"/>
  <c r="FH24" i="13"/>
  <c r="FI24" i="13"/>
  <c r="FJ24" i="13"/>
  <c r="FK24" i="13"/>
  <c r="FL24" i="13"/>
  <c r="FM24" i="13"/>
  <c r="FN24" i="13"/>
  <c r="FO24" i="13"/>
  <c r="FP24" i="13"/>
  <c r="FQ24" i="13"/>
  <c r="FR24" i="13"/>
  <c r="FS24" i="13"/>
  <c r="FT24" i="13"/>
  <c r="FU24" i="13"/>
  <c r="FV24" i="13"/>
  <c r="FW24" i="13"/>
  <c r="FX24" i="13"/>
  <c r="FY24" i="13"/>
  <c r="FZ24" i="13"/>
  <c r="GA24" i="13"/>
  <c r="GB24" i="13"/>
  <c r="GC24" i="13"/>
  <c r="GD24" i="13"/>
  <c r="GE24" i="13"/>
  <c r="GF24" i="13"/>
  <c r="GG24" i="13"/>
  <c r="GH24" i="13"/>
  <c r="GI24" i="13"/>
  <c r="GJ24" i="13"/>
  <c r="GK24" i="13"/>
  <c r="GL24" i="13"/>
  <c r="GM24" i="13"/>
  <c r="GN24" i="13"/>
  <c r="GO24" i="13"/>
  <c r="GP24" i="13"/>
  <c r="GQ24" i="13"/>
  <c r="GR24" i="13"/>
  <c r="GS24" i="13"/>
  <c r="GT24" i="13"/>
  <c r="GU24" i="13"/>
  <c r="GV24" i="13"/>
  <c r="GW24" i="13"/>
  <c r="GX24" i="13"/>
  <c r="GY24" i="13"/>
  <c r="GZ24" i="13"/>
  <c r="HA24" i="13"/>
  <c r="HB24" i="13"/>
  <c r="HC24" i="13"/>
  <c r="HD24" i="13"/>
  <c r="HE24" i="13"/>
  <c r="HF24" i="13"/>
  <c r="HG24" i="13"/>
  <c r="HH24" i="13"/>
  <c r="HI24" i="13"/>
  <c r="HJ24" i="13"/>
  <c r="HK24" i="13"/>
  <c r="HL24" i="13"/>
  <c r="HM24" i="13"/>
  <c r="HN24" i="13"/>
  <c r="HO24" i="13"/>
  <c r="HP24" i="13"/>
  <c r="HQ24" i="13"/>
  <c r="HR24" i="13"/>
  <c r="HS24" i="13"/>
  <c r="HT24" i="13"/>
  <c r="HU24" i="13"/>
  <c r="HV24" i="13"/>
  <c r="HW24" i="13"/>
  <c r="HX24" i="13"/>
  <c r="HY24" i="13"/>
  <c r="HZ24" i="13"/>
  <c r="IA24" i="13"/>
  <c r="IB24" i="13"/>
  <c r="IC24" i="13"/>
  <c r="ID24" i="13"/>
  <c r="IE24" i="13"/>
  <c r="IF24" i="13"/>
  <c r="IG24" i="13"/>
  <c r="IH24" i="13"/>
  <c r="II24" i="13"/>
  <c r="IJ24" i="13"/>
  <c r="IK24" i="13"/>
  <c r="IL24" i="13"/>
  <c r="IM24" i="13"/>
  <c r="IN24" i="13"/>
  <c r="IO24" i="13"/>
  <c r="IP24" i="13"/>
  <c r="IQ24" i="13"/>
  <c r="IR24" i="13"/>
  <c r="IS24" i="13"/>
  <c r="IT24" i="13"/>
  <c r="IU24" i="13"/>
  <c r="IW24" i="13"/>
  <c r="IX24" i="13"/>
  <c r="IY24" i="13"/>
  <c r="IZ24" i="13"/>
  <c r="JA24" i="13"/>
  <c r="JB24" i="13"/>
  <c r="JC24" i="13"/>
  <c r="JD24" i="13"/>
  <c r="JE24" i="13"/>
  <c r="JF24" i="13"/>
  <c r="JG24" i="13"/>
  <c r="JH24" i="13"/>
  <c r="JI24" i="13"/>
  <c r="JJ24" i="13"/>
  <c r="JK24" i="13"/>
  <c r="JL24" i="13"/>
  <c r="JM24" i="13"/>
  <c r="JN24" i="13"/>
  <c r="JO24" i="13"/>
  <c r="JP24" i="13"/>
  <c r="JQ24" i="13"/>
  <c r="JR24" i="13"/>
  <c r="JS24" i="13"/>
  <c r="JT24" i="13"/>
  <c r="JU24" i="13"/>
  <c r="JV24" i="13"/>
  <c r="JW24" i="13"/>
  <c r="JX24" i="13"/>
  <c r="JY24" i="13"/>
  <c r="JZ24" i="13"/>
  <c r="KA24" i="13"/>
  <c r="KB24" i="13"/>
  <c r="KC24" i="13"/>
  <c r="KD24" i="13"/>
  <c r="KE24" i="13"/>
  <c r="KF24" i="13"/>
  <c r="KG24" i="13"/>
  <c r="KH24" i="13"/>
  <c r="KI24" i="13"/>
  <c r="KJ24" i="13"/>
  <c r="KK24" i="13"/>
  <c r="KL24" i="13"/>
  <c r="KM24" i="13"/>
  <c r="KN24" i="13"/>
  <c r="KO24" i="13"/>
  <c r="KP24" i="13"/>
  <c r="KQ24" i="13"/>
  <c r="KR24" i="13"/>
  <c r="KS24" i="13"/>
  <c r="KT24" i="13"/>
  <c r="KU24" i="13"/>
  <c r="KV24" i="13"/>
  <c r="KW24" i="13"/>
  <c r="KX24" i="13"/>
  <c r="KY24" i="13"/>
  <c r="KZ24" i="13"/>
  <c r="LA24" i="13"/>
  <c r="LB24" i="13"/>
  <c r="LC24" i="13"/>
  <c r="LD24" i="13"/>
  <c r="LE24" i="13"/>
  <c r="LF24" i="13"/>
  <c r="LG24" i="13"/>
  <c r="LH24" i="13"/>
  <c r="LI24" i="13"/>
  <c r="LJ24" i="13"/>
  <c r="LK24" i="13"/>
  <c r="LL24" i="13"/>
  <c r="LM24" i="13"/>
  <c r="LN24" i="13"/>
  <c r="LO24" i="13"/>
  <c r="LP24" i="13"/>
  <c r="LQ24" i="13"/>
  <c r="LR24" i="13"/>
  <c r="LS24" i="13"/>
  <c r="LT24" i="13"/>
  <c r="LU24" i="13"/>
  <c r="LV24" i="13"/>
  <c r="LW24" i="13"/>
  <c r="LX24" i="13"/>
  <c r="LY24" i="13"/>
  <c r="LZ24" i="13"/>
  <c r="MA24" i="13"/>
  <c r="MB24" i="13"/>
  <c r="MC24" i="13"/>
  <c r="MD24" i="13"/>
  <c r="ME24" i="13"/>
  <c r="MF24" i="13"/>
  <c r="MG24" i="13"/>
  <c r="MH24" i="13"/>
  <c r="MI24" i="13"/>
  <c r="MJ24" i="13"/>
  <c r="MK24" i="13"/>
  <c r="ML24" i="13"/>
  <c r="MM24" i="13"/>
  <c r="MN24" i="13"/>
  <c r="MO24" i="13"/>
  <c r="MP24" i="13"/>
  <c r="MQ24" i="13"/>
  <c r="MR24" i="13"/>
  <c r="MS24" i="13"/>
  <c r="MT24" i="13"/>
  <c r="MU24" i="13"/>
  <c r="MV24" i="13"/>
  <c r="MW24" i="13"/>
  <c r="MX24" i="13"/>
  <c r="MY24" i="13"/>
  <c r="MZ24" i="13"/>
  <c r="NA24" i="13"/>
  <c r="NB24" i="13"/>
  <c r="NC24" i="13"/>
  <c r="E38" i="13"/>
  <c r="K38" i="13"/>
  <c r="N38" i="13"/>
  <c r="C38" i="13"/>
  <c r="M38" i="13"/>
  <c r="G38" i="13"/>
  <c r="D38" i="13"/>
  <c r="F38" i="13"/>
  <c r="J38" i="13"/>
  <c r="I38" i="13"/>
  <c r="H38" i="13"/>
  <c r="L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Y38" i="13"/>
  <c r="BZ38" i="13"/>
  <c r="CA38" i="13"/>
  <c r="CB38" i="13"/>
  <c r="CC38" i="13"/>
  <c r="CD38" i="13"/>
  <c r="CE38" i="13"/>
  <c r="CF38" i="13"/>
  <c r="CG38" i="13"/>
  <c r="CH38" i="13"/>
  <c r="CI38" i="13"/>
  <c r="CJ38" i="13"/>
  <c r="CK38" i="13"/>
  <c r="CL38" i="13"/>
  <c r="CM38" i="13"/>
  <c r="CN38" i="13"/>
  <c r="CO38" i="13"/>
  <c r="CP38" i="13"/>
  <c r="CQ38" i="13"/>
  <c r="CR38" i="13"/>
  <c r="CS38" i="13"/>
  <c r="CT38" i="13"/>
  <c r="CU38" i="13"/>
  <c r="CV38" i="13"/>
  <c r="CW38" i="13"/>
  <c r="CX38" i="13"/>
  <c r="CY38" i="13"/>
  <c r="CZ38" i="13"/>
  <c r="DA38" i="13"/>
  <c r="DB38" i="13"/>
  <c r="DC38" i="13"/>
  <c r="DD38" i="13"/>
  <c r="DE38" i="13"/>
  <c r="DF38" i="13"/>
  <c r="DG38" i="13"/>
  <c r="DH38" i="13"/>
  <c r="DI38" i="13"/>
  <c r="DJ38" i="13"/>
  <c r="DK38" i="13"/>
  <c r="DL38" i="13"/>
  <c r="DM38" i="13"/>
  <c r="DN38" i="13"/>
  <c r="DO38" i="13"/>
  <c r="DP38" i="13"/>
  <c r="DQ38" i="13"/>
  <c r="DR38" i="13"/>
  <c r="DS38" i="13"/>
  <c r="DT38" i="13"/>
  <c r="DU38" i="13"/>
  <c r="DV38" i="13"/>
  <c r="DW38" i="13"/>
  <c r="DX38" i="13"/>
  <c r="DY38" i="13"/>
  <c r="DZ38" i="13"/>
  <c r="EA38" i="13"/>
  <c r="EB38" i="13"/>
  <c r="EC38" i="13"/>
  <c r="ED38" i="13"/>
  <c r="EE38" i="13"/>
  <c r="EF38" i="13"/>
  <c r="EG38" i="13"/>
  <c r="EH38" i="13"/>
  <c r="EI38" i="13"/>
  <c r="EJ38" i="13"/>
  <c r="EK38" i="13"/>
  <c r="EL38" i="13"/>
  <c r="EM38" i="13"/>
  <c r="EN38" i="13"/>
  <c r="EO38" i="13"/>
  <c r="EP38" i="13"/>
  <c r="EQ38" i="13"/>
  <c r="ER38" i="13"/>
  <c r="ES38" i="13"/>
  <c r="ET38" i="13"/>
  <c r="EU38" i="13"/>
  <c r="EV38" i="13"/>
  <c r="EW38" i="13"/>
  <c r="EX38" i="13"/>
  <c r="EY38" i="13"/>
  <c r="EZ38" i="13"/>
  <c r="FA38" i="13"/>
  <c r="FB38" i="13"/>
  <c r="FC38" i="13"/>
  <c r="FD38" i="13"/>
  <c r="FE38" i="13"/>
  <c r="FF38" i="13"/>
  <c r="FG38" i="13"/>
  <c r="FH38" i="13"/>
  <c r="FI38" i="13"/>
  <c r="FJ38" i="13"/>
  <c r="FK38" i="13"/>
  <c r="FL38" i="13"/>
  <c r="FM38" i="13"/>
  <c r="FN38" i="13"/>
  <c r="FO38" i="13"/>
  <c r="FP38" i="13"/>
  <c r="FQ38" i="13"/>
  <c r="FR38" i="13"/>
  <c r="FS38" i="13"/>
  <c r="FT38" i="13"/>
  <c r="FU38" i="13"/>
  <c r="FV38" i="13"/>
  <c r="FW38" i="13"/>
  <c r="FX38" i="13"/>
  <c r="FY38" i="13"/>
  <c r="FZ38" i="13"/>
  <c r="GA38" i="13"/>
  <c r="GB38" i="13"/>
  <c r="GC38" i="13"/>
  <c r="GD38" i="13"/>
  <c r="GE38" i="13"/>
  <c r="GF38" i="13"/>
  <c r="GG38" i="13"/>
  <c r="GH38" i="13"/>
  <c r="GI38" i="13"/>
  <c r="GJ38" i="13"/>
  <c r="GK38" i="13"/>
  <c r="GL38" i="13"/>
  <c r="GM38" i="13"/>
  <c r="GN38" i="13"/>
  <c r="GO38" i="13"/>
  <c r="GP38" i="13"/>
  <c r="GQ38" i="13"/>
  <c r="GR38" i="13"/>
  <c r="GS38" i="13"/>
  <c r="GT38" i="13"/>
  <c r="GU38" i="13"/>
  <c r="GV38" i="13"/>
  <c r="GW38" i="13"/>
  <c r="GX38" i="13"/>
  <c r="GY38" i="13"/>
  <c r="GZ38" i="13"/>
  <c r="HA38" i="13"/>
  <c r="HB38" i="13"/>
  <c r="HC38" i="13"/>
  <c r="HD38" i="13"/>
  <c r="HE38" i="13"/>
  <c r="HF38" i="13"/>
  <c r="HG38" i="13"/>
  <c r="HH38" i="13"/>
  <c r="HI38" i="13"/>
  <c r="HJ38" i="13"/>
  <c r="HK38" i="13"/>
  <c r="HL38" i="13"/>
  <c r="HM38" i="13"/>
  <c r="HN38" i="13"/>
  <c r="HO38" i="13"/>
  <c r="HP38" i="13"/>
  <c r="HQ38" i="13"/>
  <c r="HR38" i="13"/>
  <c r="HS38" i="13"/>
  <c r="HT38" i="13"/>
  <c r="HU38" i="13"/>
  <c r="HV38" i="13"/>
  <c r="HW38" i="13"/>
  <c r="HX38" i="13"/>
  <c r="HY38" i="13"/>
  <c r="HZ38" i="13"/>
  <c r="IA38" i="13"/>
  <c r="IB38" i="13"/>
  <c r="IC38" i="13"/>
  <c r="ID38" i="13"/>
  <c r="IE38" i="13"/>
  <c r="IF38" i="13"/>
  <c r="IG38" i="13"/>
  <c r="IH38" i="13"/>
  <c r="II38" i="13"/>
  <c r="IJ38" i="13"/>
  <c r="IK38" i="13"/>
  <c r="IL38" i="13"/>
  <c r="IM38" i="13"/>
  <c r="IN38" i="13"/>
  <c r="IO38" i="13"/>
  <c r="IP38" i="13"/>
  <c r="IQ38" i="13"/>
  <c r="IR38" i="13"/>
  <c r="IS38" i="13"/>
  <c r="IT38" i="13"/>
  <c r="IU38" i="13"/>
  <c r="IW38" i="13"/>
  <c r="IX38" i="13"/>
  <c r="IY38" i="13"/>
  <c r="IZ38" i="13"/>
  <c r="JA38" i="13"/>
  <c r="JB38" i="13"/>
  <c r="JC38" i="13"/>
  <c r="JD38" i="13"/>
  <c r="JE38" i="13"/>
  <c r="JF38" i="13"/>
  <c r="JG38" i="13"/>
  <c r="JH38" i="13"/>
  <c r="JI38" i="13"/>
  <c r="JJ38" i="13"/>
  <c r="JK38" i="13"/>
  <c r="JL38" i="13"/>
  <c r="JM38" i="13"/>
  <c r="JN38" i="13"/>
  <c r="JO38" i="13"/>
  <c r="JP38" i="13"/>
  <c r="JQ38" i="13"/>
  <c r="JR38" i="13"/>
  <c r="JS38" i="13"/>
  <c r="JT38" i="13"/>
  <c r="JU38" i="13"/>
  <c r="JV38" i="13"/>
  <c r="JW38" i="13"/>
  <c r="JX38" i="13"/>
  <c r="JY38" i="13"/>
  <c r="JZ38" i="13"/>
  <c r="KA38" i="13"/>
  <c r="KB38" i="13"/>
  <c r="KC38" i="13"/>
  <c r="KD38" i="13"/>
  <c r="KE38" i="13"/>
  <c r="KF38" i="13"/>
  <c r="KG38" i="13"/>
  <c r="KH38" i="13"/>
  <c r="KI38" i="13"/>
  <c r="KJ38" i="13"/>
  <c r="KK38" i="13"/>
  <c r="KL38" i="13"/>
  <c r="KM38" i="13"/>
  <c r="KN38" i="13"/>
  <c r="KO38" i="13"/>
  <c r="KP38" i="13"/>
  <c r="KQ38" i="13"/>
  <c r="KR38" i="13"/>
  <c r="KS38" i="13"/>
  <c r="KT38" i="13"/>
  <c r="KU38" i="13"/>
  <c r="KV38" i="13"/>
  <c r="KW38" i="13"/>
  <c r="KX38" i="13"/>
  <c r="KY38" i="13"/>
  <c r="KZ38" i="13"/>
  <c r="LA38" i="13"/>
  <c r="LB38" i="13"/>
  <c r="LC38" i="13"/>
  <c r="LD38" i="13"/>
  <c r="LE38" i="13"/>
  <c r="LF38" i="13"/>
  <c r="LG38" i="13"/>
  <c r="LH38" i="13"/>
  <c r="LI38" i="13"/>
  <c r="LJ38" i="13"/>
  <c r="LK38" i="13"/>
  <c r="LL38" i="13"/>
  <c r="LM38" i="13"/>
  <c r="LN38" i="13"/>
  <c r="LO38" i="13"/>
  <c r="LP38" i="13"/>
  <c r="LQ38" i="13"/>
  <c r="LR38" i="13"/>
  <c r="LS38" i="13"/>
  <c r="LT38" i="13"/>
  <c r="LU38" i="13"/>
  <c r="LV38" i="13"/>
  <c r="LW38" i="13"/>
  <c r="LX38" i="13"/>
  <c r="LY38" i="13"/>
  <c r="LZ38" i="13"/>
  <c r="MA38" i="13"/>
  <c r="MB38" i="13"/>
  <c r="MC38" i="13"/>
  <c r="MD38" i="13"/>
  <c r="ME38" i="13"/>
  <c r="MF38" i="13"/>
  <c r="MG38" i="13"/>
  <c r="MH38" i="13"/>
  <c r="MI38" i="13"/>
  <c r="MJ38" i="13"/>
  <c r="MK38" i="13"/>
  <c r="ML38" i="13"/>
  <c r="MM38" i="13"/>
  <c r="MN38" i="13"/>
  <c r="MO38" i="13"/>
  <c r="MP38" i="13"/>
  <c r="MQ38" i="13"/>
  <c r="MR38" i="13"/>
  <c r="MS38" i="13"/>
  <c r="MT38" i="13"/>
  <c r="MU38" i="13"/>
  <c r="MV38" i="13"/>
  <c r="MW38" i="13"/>
  <c r="MX38" i="13"/>
  <c r="MY38" i="13"/>
  <c r="MZ38" i="13"/>
  <c r="NA38" i="13"/>
  <c r="NB38" i="13"/>
  <c r="NC38" i="13"/>
  <c r="ND23" i="13"/>
  <c r="ND32" i="13"/>
  <c r="ND41" i="13"/>
  <c r="ND34" i="13"/>
  <c r="BK13" i="13"/>
  <c r="J13" i="13"/>
  <c r="AE13" i="13"/>
  <c r="Q13" i="13"/>
  <c r="T13" i="13"/>
  <c r="BI13" i="13"/>
  <c r="BM13" i="13"/>
  <c r="BA13" i="13"/>
  <c r="M13" i="13"/>
  <c r="C13" i="13"/>
  <c r="U13" i="13"/>
  <c r="P13" i="13"/>
  <c r="AJ13" i="13"/>
  <c r="F13" i="13"/>
  <c r="AC13" i="13"/>
  <c r="BL13" i="13"/>
  <c r="AS13" i="13"/>
  <c r="AI13" i="13"/>
  <c r="E13" i="13"/>
  <c r="W13" i="13"/>
  <c r="D13" i="13"/>
  <c r="BE13" i="13"/>
  <c r="AA13" i="13"/>
  <c r="G13" i="13"/>
  <c r="S13" i="13"/>
  <c r="Z13" i="13"/>
  <c r="AU13" i="13"/>
  <c r="R13" i="13"/>
  <c r="AX13" i="13"/>
  <c r="AG13" i="13"/>
  <c r="AK13" i="13"/>
  <c r="BF13" i="13"/>
  <c r="X13" i="13"/>
  <c r="O13" i="13"/>
  <c r="AV13" i="13"/>
  <c r="AW13" i="13"/>
  <c r="BD13" i="13"/>
  <c r="AB13" i="13"/>
  <c r="AF13" i="13"/>
  <c r="AT13" i="13"/>
  <c r="AZ13" i="13"/>
  <c r="BJ13" i="13"/>
  <c r="AP13" i="13"/>
  <c r="Y13" i="13"/>
  <c r="BH13" i="13"/>
  <c r="AY13" i="13"/>
  <c r="AO13" i="13"/>
  <c r="BN13" i="13"/>
  <c r="AN13" i="13"/>
  <c r="N13" i="13"/>
  <c r="AH13" i="13"/>
  <c r="AM13" i="13"/>
  <c r="AL13" i="13"/>
  <c r="BG13" i="13"/>
  <c r="AR13" i="13"/>
  <c r="AQ13" i="13"/>
  <c r="H13" i="13"/>
  <c r="V13" i="13"/>
  <c r="I13" i="13"/>
  <c r="AD13" i="13"/>
  <c r="L13" i="13"/>
  <c r="BC13" i="13"/>
  <c r="BB13" i="13"/>
  <c r="K13" i="13"/>
  <c r="BO13" i="13"/>
  <c r="BP13" i="13"/>
  <c r="BQ13" i="13"/>
  <c r="BR13" i="13"/>
  <c r="BS13" i="13"/>
  <c r="BT13" i="13"/>
  <c r="BU13" i="13"/>
  <c r="BV13" i="13"/>
  <c r="BW13" i="13"/>
  <c r="BX13" i="13"/>
  <c r="BY13" i="13"/>
  <c r="BZ13" i="13"/>
  <c r="CA13" i="13"/>
  <c r="CB13" i="13"/>
  <c r="CC13" i="13"/>
  <c r="CD13" i="13"/>
  <c r="CE13" i="13"/>
  <c r="CF13" i="13"/>
  <c r="CG13" i="13"/>
  <c r="CH13" i="13"/>
  <c r="CI13" i="13"/>
  <c r="CJ13" i="13"/>
  <c r="CK13" i="13"/>
  <c r="CL13" i="13"/>
  <c r="CM13" i="13"/>
  <c r="CN13" i="13"/>
  <c r="CO13" i="13"/>
  <c r="CP13" i="13"/>
  <c r="CQ13" i="13"/>
  <c r="CR13" i="13"/>
  <c r="CS13" i="13"/>
  <c r="CT13" i="13"/>
  <c r="CU13" i="13"/>
  <c r="CV13" i="13"/>
  <c r="CW13" i="13"/>
  <c r="CX13" i="13"/>
  <c r="CY13" i="13"/>
  <c r="CZ13" i="13"/>
  <c r="DA13" i="13"/>
  <c r="DB13" i="13"/>
  <c r="DC13" i="13"/>
  <c r="DD13" i="13"/>
  <c r="DE13" i="13"/>
  <c r="DF13" i="13"/>
  <c r="DG13" i="13"/>
  <c r="DH13" i="13"/>
  <c r="DI13" i="13"/>
  <c r="DJ13" i="13"/>
  <c r="DK13" i="13"/>
  <c r="DL13" i="13"/>
  <c r="DM13" i="13"/>
  <c r="DN13" i="13"/>
  <c r="DO13" i="13"/>
  <c r="DP13" i="13"/>
  <c r="DQ13" i="13"/>
  <c r="DR13" i="13"/>
  <c r="DS13" i="13"/>
  <c r="DT13" i="13"/>
  <c r="DU13" i="13"/>
  <c r="DV13" i="13"/>
  <c r="DW13" i="13"/>
  <c r="DX13" i="13"/>
  <c r="DY13" i="13"/>
  <c r="DZ13" i="13"/>
  <c r="EA13" i="13"/>
  <c r="EB13" i="13"/>
  <c r="EC13" i="13"/>
  <c r="ED13" i="13"/>
  <c r="EE13" i="13"/>
  <c r="EF13" i="13"/>
  <c r="EG13" i="13"/>
  <c r="EH13" i="13"/>
  <c r="EI13" i="13"/>
  <c r="EJ13" i="13"/>
  <c r="EK13" i="13"/>
  <c r="EL13" i="13"/>
  <c r="EM13" i="13"/>
  <c r="EN13" i="13"/>
  <c r="EO13" i="13"/>
  <c r="EP13" i="13"/>
  <c r="EQ13" i="13"/>
  <c r="ER13" i="13"/>
  <c r="ES13" i="13"/>
  <c r="ET13" i="13"/>
  <c r="EU13" i="13"/>
  <c r="EV13" i="13"/>
  <c r="EW13" i="13"/>
  <c r="EX13" i="13"/>
  <c r="EY13" i="13"/>
  <c r="EZ13" i="13"/>
  <c r="FA13" i="13"/>
  <c r="FB13" i="13"/>
  <c r="FC13" i="13"/>
  <c r="FD13" i="13"/>
  <c r="FE13" i="13"/>
  <c r="FF13" i="13"/>
  <c r="FG13" i="13"/>
  <c r="FH13" i="13"/>
  <c r="FI13" i="13"/>
  <c r="FJ13" i="13"/>
  <c r="FK13" i="13"/>
  <c r="FL13" i="13"/>
  <c r="FM13" i="13"/>
  <c r="FN13" i="13"/>
  <c r="FO13" i="13"/>
  <c r="FP13" i="13"/>
  <c r="FQ13" i="13"/>
  <c r="FR13" i="13"/>
  <c r="FS13" i="13"/>
  <c r="FT13" i="13"/>
  <c r="FU13" i="13"/>
  <c r="FV13" i="13"/>
  <c r="FW13" i="13"/>
  <c r="FX13" i="13"/>
  <c r="FY13" i="13"/>
  <c r="FZ13" i="13"/>
  <c r="GA13" i="13"/>
  <c r="GB13" i="13"/>
  <c r="GC13" i="13"/>
  <c r="GD13" i="13"/>
  <c r="GE13" i="13"/>
  <c r="GF13" i="13"/>
  <c r="GG13" i="13"/>
  <c r="GH13" i="13"/>
  <c r="GI13" i="13"/>
  <c r="GJ13" i="13"/>
  <c r="GK13" i="13"/>
  <c r="GL13" i="13"/>
  <c r="GM13" i="13"/>
  <c r="GN13" i="13"/>
  <c r="GO13" i="13"/>
  <c r="GP13" i="13"/>
  <c r="GQ13" i="13"/>
  <c r="GR13" i="13"/>
  <c r="GS13" i="13"/>
  <c r="GT13" i="13"/>
  <c r="GU13" i="13"/>
  <c r="GV13" i="13"/>
  <c r="GW13" i="13"/>
  <c r="GX13" i="13"/>
  <c r="GY13" i="13"/>
  <c r="GZ13" i="13"/>
  <c r="HA13" i="13"/>
  <c r="HB13" i="13"/>
  <c r="HC13" i="13"/>
  <c r="HD13" i="13"/>
  <c r="HE13" i="13"/>
  <c r="HF13" i="13"/>
  <c r="HG13" i="13"/>
  <c r="HH13" i="13"/>
  <c r="HI13" i="13"/>
  <c r="HJ13" i="13"/>
  <c r="HK13" i="13"/>
  <c r="HL13" i="13"/>
  <c r="HM13" i="13"/>
  <c r="HN13" i="13"/>
  <c r="HO13" i="13"/>
  <c r="HP13" i="13"/>
  <c r="HQ13" i="13"/>
  <c r="HR13" i="13"/>
  <c r="HS13" i="13"/>
  <c r="HT13" i="13"/>
  <c r="HU13" i="13"/>
  <c r="HV13" i="13"/>
  <c r="HW13" i="13"/>
  <c r="HX13" i="13"/>
  <c r="HY13" i="13"/>
  <c r="HZ13" i="13"/>
  <c r="IA13" i="13"/>
  <c r="IB13" i="13"/>
  <c r="IC13" i="13"/>
  <c r="ID13" i="13"/>
  <c r="IE13" i="13"/>
  <c r="IF13" i="13"/>
  <c r="IG13" i="13"/>
  <c r="IH13" i="13"/>
  <c r="II13" i="13"/>
  <c r="IJ13" i="13"/>
  <c r="IK13" i="13"/>
  <c r="IL13" i="13"/>
  <c r="IM13" i="13"/>
  <c r="IN13" i="13"/>
  <c r="IO13" i="13"/>
  <c r="IP13" i="13"/>
  <c r="IQ13" i="13"/>
  <c r="IR13" i="13"/>
  <c r="IS13" i="13"/>
  <c r="IT13" i="13"/>
  <c r="IU13" i="13"/>
  <c r="IW13" i="13"/>
  <c r="IX13" i="13"/>
  <c r="IY13" i="13"/>
  <c r="IZ13" i="13"/>
  <c r="JA13" i="13"/>
  <c r="JB13" i="13"/>
  <c r="JC13" i="13"/>
  <c r="JD13" i="13"/>
  <c r="JE13" i="13"/>
  <c r="JF13" i="13"/>
  <c r="JG13" i="13"/>
  <c r="JH13" i="13"/>
  <c r="JI13" i="13"/>
  <c r="JJ13" i="13"/>
  <c r="JK13" i="13"/>
  <c r="JL13" i="13"/>
  <c r="JM13" i="13"/>
  <c r="JN13" i="13"/>
  <c r="JO13" i="13"/>
  <c r="JP13" i="13"/>
  <c r="JQ13" i="13"/>
  <c r="JR13" i="13"/>
  <c r="JS13" i="13"/>
  <c r="JT13" i="13"/>
  <c r="JU13" i="13"/>
  <c r="JV13" i="13"/>
  <c r="JW13" i="13"/>
  <c r="JX13" i="13"/>
  <c r="JY13" i="13"/>
  <c r="JZ13" i="13"/>
  <c r="KA13" i="13"/>
  <c r="KB13" i="13"/>
  <c r="KC13" i="13"/>
  <c r="KD13" i="13"/>
  <c r="KE13" i="13"/>
  <c r="KF13" i="13"/>
  <c r="KG13" i="13"/>
  <c r="KH13" i="13"/>
  <c r="KI13" i="13"/>
  <c r="KJ13" i="13"/>
  <c r="KK13" i="13"/>
  <c r="KL13" i="13"/>
  <c r="KM13" i="13"/>
  <c r="KN13" i="13"/>
  <c r="KO13" i="13"/>
  <c r="KP13" i="13"/>
  <c r="KQ13" i="13"/>
  <c r="KR13" i="13"/>
  <c r="KS13" i="13"/>
  <c r="KT13" i="13"/>
  <c r="KU13" i="13"/>
  <c r="KV13" i="13"/>
  <c r="KW13" i="13"/>
  <c r="KX13" i="13"/>
  <c r="KY13" i="13"/>
  <c r="KZ13" i="13"/>
  <c r="LA13" i="13"/>
  <c r="LB13" i="13"/>
  <c r="LC13" i="13"/>
  <c r="LD13" i="13"/>
  <c r="LE13" i="13"/>
  <c r="LF13" i="13"/>
  <c r="LG13" i="13"/>
  <c r="LH13" i="13"/>
  <c r="LI13" i="13"/>
  <c r="LJ13" i="13"/>
  <c r="LK13" i="13"/>
  <c r="LL13" i="13"/>
  <c r="LM13" i="13"/>
  <c r="LN13" i="13"/>
  <c r="LO13" i="13"/>
  <c r="LP13" i="13"/>
  <c r="LQ13" i="13"/>
  <c r="LR13" i="13"/>
  <c r="LS13" i="13"/>
  <c r="LT13" i="13"/>
  <c r="LU13" i="13"/>
  <c r="LV13" i="13"/>
  <c r="LW13" i="13"/>
  <c r="LX13" i="13"/>
  <c r="LY13" i="13"/>
  <c r="LZ13" i="13"/>
  <c r="MA13" i="13"/>
  <c r="MB13" i="13"/>
  <c r="MC13" i="13"/>
  <c r="MD13" i="13"/>
  <c r="ME13" i="13"/>
  <c r="MF13" i="13"/>
  <c r="MG13" i="13"/>
  <c r="MH13" i="13"/>
  <c r="MI13" i="13"/>
  <c r="MJ13" i="13"/>
  <c r="MK13" i="13"/>
  <c r="ML13" i="13"/>
  <c r="MM13" i="13"/>
  <c r="MN13" i="13"/>
  <c r="MO13" i="13"/>
  <c r="MP13" i="13"/>
  <c r="MQ13" i="13"/>
  <c r="MR13" i="13"/>
  <c r="MS13" i="13"/>
  <c r="MT13" i="13"/>
  <c r="MU13" i="13"/>
  <c r="MV13" i="13"/>
  <c r="MW13" i="13"/>
  <c r="MX13" i="13"/>
  <c r="MY13" i="13"/>
  <c r="MZ13" i="13"/>
  <c r="NA13" i="13"/>
  <c r="NB13" i="13"/>
  <c r="NC13" i="13"/>
  <c r="AT14" i="13"/>
  <c r="I14" i="13"/>
  <c r="AA14" i="13"/>
  <c r="BM14" i="13"/>
  <c r="AX14" i="13"/>
  <c r="BE14" i="13"/>
  <c r="AC14" i="13"/>
  <c r="N14" i="13"/>
  <c r="BO14" i="13"/>
  <c r="AW14" i="13"/>
  <c r="S14" i="13"/>
  <c r="T14" i="13"/>
  <c r="AF14" i="13"/>
  <c r="X14" i="13"/>
  <c r="AN14" i="13"/>
  <c r="F14" i="13"/>
  <c r="AR14" i="13"/>
  <c r="AU14" i="13"/>
  <c r="BK14" i="13"/>
  <c r="O14" i="13"/>
  <c r="AL14" i="13"/>
  <c r="AS14" i="13"/>
  <c r="U14" i="13"/>
  <c r="W14" i="13"/>
  <c r="E14" i="13"/>
  <c r="L14" i="13"/>
  <c r="AB14" i="13"/>
  <c r="BD14" i="13"/>
  <c r="BJ14" i="13"/>
  <c r="D14" i="13"/>
  <c r="R14" i="13"/>
  <c r="H14" i="13"/>
  <c r="AH14" i="13"/>
  <c r="Z14" i="13"/>
  <c r="AY14" i="13"/>
  <c r="AJ14" i="13"/>
  <c r="BI14" i="13"/>
  <c r="BN14" i="13"/>
  <c r="K14" i="13"/>
  <c r="AV14" i="13"/>
  <c r="C14" i="13"/>
  <c r="AM14" i="13"/>
  <c r="AD14" i="13"/>
  <c r="AK14" i="13"/>
  <c r="Y14" i="13"/>
  <c r="AP14" i="13"/>
  <c r="AQ14" i="13"/>
  <c r="Q14" i="13"/>
  <c r="AE14" i="13"/>
  <c r="BF14" i="13"/>
  <c r="G14" i="13"/>
  <c r="BL14" i="13"/>
  <c r="BH14" i="13"/>
  <c r="BG14" i="13"/>
  <c r="BA14" i="13"/>
  <c r="J14" i="13"/>
  <c r="AO14" i="13"/>
  <c r="BC14" i="13"/>
  <c r="AG14" i="13"/>
  <c r="AI14" i="13"/>
  <c r="AZ14" i="13"/>
  <c r="BB14" i="13"/>
  <c r="V14" i="13"/>
  <c r="P14" i="13"/>
  <c r="M14" i="13"/>
  <c r="BP14" i="13"/>
  <c r="BQ14" i="13"/>
  <c r="BR14" i="13"/>
  <c r="BS14" i="13"/>
  <c r="BT14" i="13"/>
  <c r="BU14" i="13"/>
  <c r="BV14" i="13"/>
  <c r="BW14" i="13"/>
  <c r="BX14" i="13"/>
  <c r="BY14" i="13"/>
  <c r="BZ14" i="13"/>
  <c r="CA14" i="13"/>
  <c r="CB14" i="13"/>
  <c r="CC14" i="13"/>
  <c r="CD14" i="13"/>
  <c r="CE14" i="13"/>
  <c r="CF14" i="13"/>
  <c r="CG14" i="13"/>
  <c r="CH14" i="13"/>
  <c r="CI14" i="13"/>
  <c r="CJ14" i="13"/>
  <c r="CK14" i="13"/>
  <c r="CL14" i="13"/>
  <c r="CM14" i="13"/>
  <c r="CN14" i="13"/>
  <c r="CO14" i="13"/>
  <c r="CP14" i="13"/>
  <c r="CQ14" i="13"/>
  <c r="CR14" i="13"/>
  <c r="CS14" i="13"/>
  <c r="CT14" i="13"/>
  <c r="CU14" i="13"/>
  <c r="CV14" i="13"/>
  <c r="CW14" i="13"/>
  <c r="CX14" i="13"/>
  <c r="CY14" i="13"/>
  <c r="CZ14" i="13"/>
  <c r="DA14" i="13"/>
  <c r="DB14" i="13"/>
  <c r="DC14" i="13"/>
  <c r="DD14" i="13"/>
  <c r="DE14" i="13"/>
  <c r="DF14" i="13"/>
  <c r="DG14" i="13"/>
  <c r="DH14" i="13"/>
  <c r="DI14" i="13"/>
  <c r="DJ14" i="13"/>
  <c r="DK14" i="13"/>
  <c r="DL14" i="13"/>
  <c r="DM14" i="13"/>
  <c r="DN14" i="13"/>
  <c r="DO14" i="13"/>
  <c r="DP14" i="13"/>
  <c r="DQ14" i="13"/>
  <c r="DR14" i="13"/>
  <c r="DS14" i="13"/>
  <c r="DT14" i="13"/>
  <c r="DU14" i="13"/>
  <c r="DV14" i="13"/>
  <c r="DW14" i="13"/>
  <c r="DX14" i="13"/>
  <c r="DY14" i="13"/>
  <c r="DZ14" i="13"/>
  <c r="EA14" i="13"/>
  <c r="EB14" i="13"/>
  <c r="EC14" i="13"/>
  <c r="ED14" i="13"/>
  <c r="EE14" i="13"/>
  <c r="EF14" i="13"/>
  <c r="EG14" i="13"/>
  <c r="EH14" i="13"/>
  <c r="EI14" i="13"/>
  <c r="EJ14" i="13"/>
  <c r="EK14" i="13"/>
  <c r="EL14" i="13"/>
  <c r="EM14" i="13"/>
  <c r="EN14" i="13"/>
  <c r="EO14" i="13"/>
  <c r="EP14" i="13"/>
  <c r="EQ14" i="13"/>
  <c r="ER14" i="13"/>
  <c r="ES14" i="13"/>
  <c r="ET14" i="13"/>
  <c r="EU14" i="13"/>
  <c r="EV14" i="13"/>
  <c r="EW14" i="13"/>
  <c r="EX14" i="13"/>
  <c r="EY14" i="13"/>
  <c r="EZ14" i="13"/>
  <c r="FA14" i="13"/>
  <c r="FB14" i="13"/>
  <c r="FC14" i="13"/>
  <c r="FD14" i="13"/>
  <c r="FE14" i="13"/>
  <c r="FF14" i="13"/>
  <c r="FG14" i="13"/>
  <c r="FH14" i="13"/>
  <c r="FI14" i="13"/>
  <c r="FJ14" i="13"/>
  <c r="FK14" i="13"/>
  <c r="FL14" i="13"/>
  <c r="FM14" i="13"/>
  <c r="FN14" i="13"/>
  <c r="FO14" i="13"/>
  <c r="FP14" i="13"/>
  <c r="FQ14" i="13"/>
  <c r="FR14" i="13"/>
  <c r="FS14" i="13"/>
  <c r="FT14" i="13"/>
  <c r="FU14" i="13"/>
  <c r="FV14" i="13"/>
  <c r="FW14" i="13"/>
  <c r="FX14" i="13"/>
  <c r="FY14" i="13"/>
  <c r="FZ14" i="13"/>
  <c r="GA14" i="13"/>
  <c r="GB14" i="13"/>
  <c r="GC14" i="13"/>
  <c r="GD14" i="13"/>
  <c r="GE14" i="13"/>
  <c r="GF14" i="13"/>
  <c r="GG14" i="13"/>
  <c r="GH14" i="13"/>
  <c r="GI14" i="13"/>
  <c r="GJ14" i="13"/>
  <c r="GK14" i="13"/>
  <c r="GL14" i="13"/>
  <c r="GM14" i="13"/>
  <c r="GN14" i="13"/>
  <c r="GO14" i="13"/>
  <c r="GP14" i="13"/>
  <c r="GQ14" i="13"/>
  <c r="GR14" i="13"/>
  <c r="GS14" i="13"/>
  <c r="GT14" i="13"/>
  <c r="GU14" i="13"/>
  <c r="GV14" i="13"/>
  <c r="GW14" i="13"/>
  <c r="GX14" i="13"/>
  <c r="GY14" i="13"/>
  <c r="GZ14" i="13"/>
  <c r="HA14" i="13"/>
  <c r="HB14" i="13"/>
  <c r="HC14" i="13"/>
  <c r="HD14" i="13"/>
  <c r="HE14" i="13"/>
  <c r="HF14" i="13"/>
  <c r="HG14" i="13"/>
  <c r="HH14" i="13"/>
  <c r="HI14" i="13"/>
  <c r="HJ14" i="13"/>
  <c r="HK14" i="13"/>
  <c r="HL14" i="13"/>
  <c r="HM14" i="13"/>
  <c r="HN14" i="13"/>
  <c r="HO14" i="13"/>
  <c r="HP14" i="13"/>
  <c r="HQ14" i="13"/>
  <c r="HR14" i="13"/>
  <c r="HS14" i="13"/>
  <c r="HT14" i="13"/>
  <c r="HU14" i="13"/>
  <c r="HV14" i="13"/>
  <c r="HW14" i="13"/>
  <c r="HX14" i="13"/>
  <c r="HY14" i="13"/>
  <c r="HZ14" i="13"/>
  <c r="IA14" i="13"/>
  <c r="IB14" i="13"/>
  <c r="IC14" i="13"/>
  <c r="ID14" i="13"/>
  <c r="IE14" i="13"/>
  <c r="IF14" i="13"/>
  <c r="IG14" i="13"/>
  <c r="IH14" i="13"/>
  <c r="II14" i="13"/>
  <c r="IJ14" i="13"/>
  <c r="IK14" i="13"/>
  <c r="IL14" i="13"/>
  <c r="IM14" i="13"/>
  <c r="IN14" i="13"/>
  <c r="IO14" i="13"/>
  <c r="IP14" i="13"/>
  <c r="IQ14" i="13"/>
  <c r="IR14" i="13"/>
  <c r="IS14" i="13"/>
  <c r="IT14" i="13"/>
  <c r="IU14" i="13"/>
  <c r="IW14" i="13"/>
  <c r="IX14" i="13"/>
  <c r="IY14" i="13"/>
  <c r="IZ14" i="13"/>
  <c r="JA14" i="13"/>
  <c r="JB14" i="13"/>
  <c r="JC14" i="13"/>
  <c r="JD14" i="13"/>
  <c r="JE14" i="13"/>
  <c r="JF14" i="13"/>
  <c r="JG14" i="13"/>
  <c r="JH14" i="13"/>
  <c r="JI14" i="13"/>
  <c r="JJ14" i="13"/>
  <c r="JK14" i="13"/>
  <c r="JL14" i="13"/>
  <c r="JM14" i="13"/>
  <c r="JN14" i="13"/>
  <c r="JO14" i="13"/>
  <c r="JP14" i="13"/>
  <c r="JQ14" i="13"/>
  <c r="JR14" i="13"/>
  <c r="JS14" i="13"/>
  <c r="JT14" i="13"/>
  <c r="JU14" i="13"/>
  <c r="JV14" i="13"/>
  <c r="JW14" i="13"/>
  <c r="JX14" i="13"/>
  <c r="JY14" i="13"/>
  <c r="JZ14" i="13"/>
  <c r="KA14" i="13"/>
  <c r="KB14" i="13"/>
  <c r="KC14" i="13"/>
  <c r="KD14" i="13"/>
  <c r="KE14" i="13"/>
  <c r="KF14" i="13"/>
  <c r="KG14" i="13"/>
  <c r="KH14" i="13"/>
  <c r="KI14" i="13"/>
  <c r="KJ14" i="13"/>
  <c r="KK14" i="13"/>
  <c r="KL14" i="13"/>
  <c r="KM14" i="13"/>
  <c r="KN14" i="13"/>
  <c r="KO14" i="13"/>
  <c r="KP14" i="13"/>
  <c r="KQ14" i="13"/>
  <c r="KR14" i="13"/>
  <c r="KS14" i="13"/>
  <c r="KT14" i="13"/>
  <c r="KU14" i="13"/>
  <c r="KV14" i="13"/>
  <c r="KW14" i="13"/>
  <c r="KX14" i="13"/>
  <c r="KY14" i="13"/>
  <c r="KZ14" i="13"/>
  <c r="LA14" i="13"/>
  <c r="LB14" i="13"/>
  <c r="LC14" i="13"/>
  <c r="LD14" i="13"/>
  <c r="LE14" i="13"/>
  <c r="LF14" i="13"/>
  <c r="LG14" i="13"/>
  <c r="LH14" i="13"/>
  <c r="LI14" i="13"/>
  <c r="LJ14" i="13"/>
  <c r="LK14" i="13"/>
  <c r="LL14" i="13"/>
  <c r="LM14" i="13"/>
  <c r="LN14" i="13"/>
  <c r="LO14" i="13"/>
  <c r="LP14" i="13"/>
  <c r="LQ14" i="13"/>
  <c r="LR14" i="13"/>
  <c r="LS14" i="13"/>
  <c r="LT14" i="13"/>
  <c r="LU14" i="13"/>
  <c r="LV14" i="13"/>
  <c r="LW14" i="13"/>
  <c r="LX14" i="13"/>
  <c r="LY14" i="13"/>
  <c r="LZ14" i="13"/>
  <c r="MA14" i="13"/>
  <c r="MB14" i="13"/>
  <c r="MC14" i="13"/>
  <c r="MD14" i="13"/>
  <c r="ME14" i="13"/>
  <c r="MF14" i="13"/>
  <c r="MG14" i="13"/>
  <c r="MH14" i="13"/>
  <c r="MI14" i="13"/>
  <c r="MJ14" i="13"/>
  <c r="MK14" i="13"/>
  <c r="ML14" i="13"/>
  <c r="MM14" i="13"/>
  <c r="MN14" i="13"/>
  <c r="MO14" i="13"/>
  <c r="MP14" i="13"/>
  <c r="MQ14" i="13"/>
  <c r="MR14" i="13"/>
  <c r="MS14" i="13"/>
  <c r="MT14" i="13"/>
  <c r="MU14" i="13"/>
  <c r="MV14" i="13"/>
  <c r="MW14" i="13"/>
  <c r="MX14" i="13"/>
  <c r="MY14" i="13"/>
  <c r="MZ14" i="13"/>
  <c r="NA14" i="13"/>
  <c r="NB14" i="13"/>
  <c r="NC14" i="13"/>
  <c r="C28" i="13"/>
  <c r="E28" i="13"/>
  <c r="J28" i="13"/>
  <c r="I28" i="13"/>
  <c r="K28" i="13"/>
  <c r="D28" i="13"/>
  <c r="G28" i="13"/>
  <c r="F28" i="13"/>
  <c r="H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BT28" i="13"/>
  <c r="BU28" i="13"/>
  <c r="BV28" i="13"/>
  <c r="BW28" i="13"/>
  <c r="BX28" i="13"/>
  <c r="BY28" i="13"/>
  <c r="BZ28" i="13"/>
  <c r="CA28" i="13"/>
  <c r="CB28" i="13"/>
  <c r="CC28" i="13"/>
  <c r="CD28" i="13"/>
  <c r="CE28" i="13"/>
  <c r="CF28" i="13"/>
  <c r="CG28" i="13"/>
  <c r="CH28" i="13"/>
  <c r="CI28" i="13"/>
  <c r="CJ28" i="13"/>
  <c r="CK28" i="13"/>
  <c r="CL28" i="13"/>
  <c r="CM28" i="13"/>
  <c r="CN28" i="13"/>
  <c r="CO28" i="13"/>
  <c r="CP28" i="13"/>
  <c r="CQ28" i="13"/>
  <c r="CR28" i="13"/>
  <c r="CS28" i="13"/>
  <c r="CT28" i="13"/>
  <c r="CU28" i="13"/>
  <c r="CV28" i="13"/>
  <c r="CW28" i="13"/>
  <c r="CX28" i="13"/>
  <c r="CY28" i="13"/>
  <c r="CZ28" i="13"/>
  <c r="DA28" i="13"/>
  <c r="DB28" i="13"/>
  <c r="DC28" i="13"/>
  <c r="DD28" i="13"/>
  <c r="DE28" i="13"/>
  <c r="DF28" i="13"/>
  <c r="DG28" i="13"/>
  <c r="DH28" i="13"/>
  <c r="DI28" i="13"/>
  <c r="DJ28" i="13"/>
  <c r="DK28" i="13"/>
  <c r="DL28" i="13"/>
  <c r="DM28" i="13"/>
  <c r="DN28" i="13"/>
  <c r="DO28" i="13"/>
  <c r="DP28" i="13"/>
  <c r="DQ28" i="13"/>
  <c r="DR28" i="13"/>
  <c r="DS28" i="13"/>
  <c r="DT28" i="13"/>
  <c r="DU28" i="13"/>
  <c r="DV28" i="13"/>
  <c r="DW28" i="13"/>
  <c r="DX28" i="13"/>
  <c r="DY28" i="13"/>
  <c r="DZ28" i="13"/>
  <c r="EA28" i="13"/>
  <c r="EB28" i="13"/>
  <c r="EC28" i="13"/>
  <c r="ED28" i="13"/>
  <c r="EE28" i="13"/>
  <c r="EF28" i="13"/>
  <c r="EG28" i="13"/>
  <c r="EH28" i="13"/>
  <c r="EI28" i="13"/>
  <c r="EJ28" i="13"/>
  <c r="EK28" i="13"/>
  <c r="EL28" i="13"/>
  <c r="EM28" i="13"/>
  <c r="EN28" i="13"/>
  <c r="EO28" i="13"/>
  <c r="EP28" i="13"/>
  <c r="EQ28" i="13"/>
  <c r="ER28" i="13"/>
  <c r="ES28" i="13"/>
  <c r="ET28" i="13"/>
  <c r="EU28" i="13"/>
  <c r="EV28" i="13"/>
  <c r="EW28" i="13"/>
  <c r="EX28" i="13"/>
  <c r="EY28" i="13"/>
  <c r="EZ28" i="13"/>
  <c r="FA28" i="13"/>
  <c r="FB28" i="13"/>
  <c r="FC28" i="13"/>
  <c r="FD28" i="13"/>
  <c r="FE28" i="13"/>
  <c r="FF28" i="13"/>
  <c r="FG28" i="13"/>
  <c r="FH28" i="13"/>
  <c r="FI28" i="13"/>
  <c r="FJ28" i="13"/>
  <c r="FK28" i="13"/>
  <c r="FL28" i="13"/>
  <c r="FM28" i="13"/>
  <c r="FN28" i="13"/>
  <c r="FO28" i="13"/>
  <c r="FP28" i="13"/>
  <c r="FQ28" i="13"/>
  <c r="FR28" i="13"/>
  <c r="FS28" i="13"/>
  <c r="FT28" i="13"/>
  <c r="FU28" i="13"/>
  <c r="FV28" i="13"/>
  <c r="FW28" i="13"/>
  <c r="FX28" i="13"/>
  <c r="FY28" i="13"/>
  <c r="FZ28" i="13"/>
  <c r="GA28" i="13"/>
  <c r="GB28" i="13"/>
  <c r="GC28" i="13"/>
  <c r="GD28" i="13"/>
  <c r="GE28" i="13"/>
  <c r="GF28" i="13"/>
  <c r="GG28" i="13"/>
  <c r="GH28" i="13"/>
  <c r="GI28" i="13"/>
  <c r="GJ28" i="13"/>
  <c r="GK28" i="13"/>
  <c r="GL28" i="13"/>
  <c r="GM28" i="13"/>
  <c r="GN28" i="13"/>
  <c r="GO28" i="13"/>
  <c r="GP28" i="13"/>
  <c r="GQ28" i="13"/>
  <c r="GR28" i="13"/>
  <c r="GS28" i="13"/>
  <c r="GT28" i="13"/>
  <c r="GU28" i="13"/>
  <c r="GV28" i="13"/>
  <c r="GW28" i="13"/>
  <c r="GX28" i="13"/>
  <c r="GY28" i="13"/>
  <c r="GZ28" i="13"/>
  <c r="HA28" i="13"/>
  <c r="HB28" i="13"/>
  <c r="HC28" i="13"/>
  <c r="HD28" i="13"/>
  <c r="HE28" i="13"/>
  <c r="HF28" i="13"/>
  <c r="HG28" i="13"/>
  <c r="HH28" i="13"/>
  <c r="HI28" i="13"/>
  <c r="HJ28" i="13"/>
  <c r="HK28" i="13"/>
  <c r="HL28" i="13"/>
  <c r="HM28" i="13"/>
  <c r="HN28" i="13"/>
  <c r="HO28" i="13"/>
  <c r="HP28" i="13"/>
  <c r="HQ28" i="13"/>
  <c r="HR28" i="13"/>
  <c r="HS28" i="13"/>
  <c r="HT28" i="13"/>
  <c r="HU28" i="13"/>
  <c r="HV28" i="13"/>
  <c r="HW28" i="13"/>
  <c r="HX28" i="13"/>
  <c r="HY28" i="13"/>
  <c r="HZ28" i="13"/>
  <c r="IA28" i="13"/>
  <c r="IB28" i="13"/>
  <c r="IC28" i="13"/>
  <c r="ID28" i="13"/>
  <c r="IE28" i="13"/>
  <c r="IF28" i="13"/>
  <c r="IG28" i="13"/>
  <c r="IH28" i="13"/>
  <c r="II28" i="13"/>
  <c r="IJ28" i="13"/>
  <c r="IK28" i="13"/>
  <c r="IL28" i="13"/>
  <c r="IM28" i="13"/>
  <c r="IN28" i="13"/>
  <c r="IO28" i="13"/>
  <c r="IP28" i="13"/>
  <c r="IQ28" i="13"/>
  <c r="IR28" i="13"/>
  <c r="IS28" i="13"/>
  <c r="IT28" i="13"/>
  <c r="IU28" i="13"/>
  <c r="IW28" i="13"/>
  <c r="IX28" i="13"/>
  <c r="IY28" i="13"/>
  <c r="IZ28" i="13"/>
  <c r="JA28" i="13"/>
  <c r="JB28" i="13"/>
  <c r="JC28" i="13"/>
  <c r="JD28" i="13"/>
  <c r="JE28" i="13"/>
  <c r="JF28" i="13"/>
  <c r="JG28" i="13"/>
  <c r="JH28" i="13"/>
  <c r="JI28" i="13"/>
  <c r="JJ28" i="13"/>
  <c r="JK28" i="13"/>
  <c r="JL28" i="13"/>
  <c r="JM28" i="13"/>
  <c r="JN28" i="13"/>
  <c r="JO28" i="13"/>
  <c r="JP28" i="13"/>
  <c r="JQ28" i="13"/>
  <c r="JR28" i="13"/>
  <c r="JS28" i="13"/>
  <c r="JT28" i="13"/>
  <c r="JU28" i="13"/>
  <c r="JV28" i="13"/>
  <c r="JW28" i="13"/>
  <c r="JX28" i="13"/>
  <c r="JY28" i="13"/>
  <c r="JZ28" i="13"/>
  <c r="KA28" i="13"/>
  <c r="KB28" i="13"/>
  <c r="KC28" i="13"/>
  <c r="KD28" i="13"/>
  <c r="KE28" i="13"/>
  <c r="KF28" i="13"/>
  <c r="KG28" i="13"/>
  <c r="KH28" i="13"/>
  <c r="KI28" i="13"/>
  <c r="KJ28" i="13"/>
  <c r="KK28" i="13"/>
  <c r="KL28" i="13"/>
  <c r="KM28" i="13"/>
  <c r="KN28" i="13"/>
  <c r="KO28" i="13"/>
  <c r="KP28" i="13"/>
  <c r="KQ28" i="13"/>
  <c r="KR28" i="13"/>
  <c r="KS28" i="13"/>
  <c r="KT28" i="13"/>
  <c r="KU28" i="13"/>
  <c r="KV28" i="13"/>
  <c r="KW28" i="13"/>
  <c r="KX28" i="13"/>
  <c r="KY28" i="13"/>
  <c r="KZ28" i="13"/>
  <c r="LA28" i="13"/>
  <c r="LB28" i="13"/>
  <c r="LC28" i="13"/>
  <c r="LD28" i="13"/>
  <c r="LE28" i="13"/>
  <c r="LF28" i="13"/>
  <c r="LG28" i="13"/>
  <c r="LH28" i="13"/>
  <c r="LI28" i="13"/>
  <c r="LJ28" i="13"/>
  <c r="LK28" i="13"/>
  <c r="LL28" i="13"/>
  <c r="LM28" i="13"/>
  <c r="LN28" i="13"/>
  <c r="LO28" i="13"/>
  <c r="LP28" i="13"/>
  <c r="LQ28" i="13"/>
  <c r="LR28" i="13"/>
  <c r="LS28" i="13"/>
  <c r="LT28" i="13"/>
  <c r="LU28" i="13"/>
  <c r="LV28" i="13"/>
  <c r="LW28" i="13"/>
  <c r="LX28" i="13"/>
  <c r="LY28" i="13"/>
  <c r="LZ28" i="13"/>
  <c r="MA28" i="13"/>
  <c r="MB28" i="13"/>
  <c r="MC28" i="13"/>
  <c r="MD28" i="13"/>
  <c r="ME28" i="13"/>
  <c r="MF28" i="13"/>
  <c r="MG28" i="13"/>
  <c r="MH28" i="13"/>
  <c r="MI28" i="13"/>
  <c r="MJ28" i="13"/>
  <c r="MK28" i="13"/>
  <c r="ML28" i="13"/>
  <c r="MM28" i="13"/>
  <c r="MN28" i="13"/>
  <c r="MO28" i="13"/>
  <c r="MP28" i="13"/>
  <c r="MQ28" i="13"/>
  <c r="MR28" i="13"/>
  <c r="MS28" i="13"/>
  <c r="MT28" i="13"/>
  <c r="MU28" i="13"/>
  <c r="MV28" i="13"/>
  <c r="MW28" i="13"/>
  <c r="MX28" i="13"/>
  <c r="MY28" i="13"/>
  <c r="MZ28" i="13"/>
  <c r="NA28" i="13"/>
  <c r="NB28" i="13"/>
  <c r="NC28" i="13"/>
  <c r="E39" i="13"/>
  <c r="M39" i="13"/>
  <c r="O39" i="13"/>
  <c r="H39" i="13"/>
  <c r="I39" i="13"/>
  <c r="F39" i="13"/>
  <c r="L39" i="13"/>
  <c r="J39" i="13"/>
  <c r="G39" i="13"/>
  <c r="K39" i="13"/>
  <c r="D39" i="13"/>
  <c r="N39" i="13"/>
  <c r="C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GW39" i="13"/>
  <c r="GX39" i="13"/>
  <c r="GY39" i="13"/>
  <c r="GZ39" i="13"/>
  <c r="HA39" i="13"/>
  <c r="HB39" i="13"/>
  <c r="HC39" i="13"/>
  <c r="HD39" i="13"/>
  <c r="HE39" i="13"/>
  <c r="HF39" i="13"/>
  <c r="HG39" i="13"/>
  <c r="HH39" i="13"/>
  <c r="HI39" i="13"/>
  <c r="HJ39" i="13"/>
  <c r="HK39" i="13"/>
  <c r="HL39" i="13"/>
  <c r="HM39" i="13"/>
  <c r="HN39" i="13"/>
  <c r="HO39" i="13"/>
  <c r="HP39" i="13"/>
  <c r="HQ39" i="13"/>
  <c r="HR39" i="13"/>
  <c r="HS39" i="13"/>
  <c r="HT39" i="13"/>
  <c r="HU39" i="13"/>
  <c r="HV39" i="13"/>
  <c r="HW39" i="13"/>
  <c r="HX39" i="13"/>
  <c r="HY39" i="13"/>
  <c r="HZ39" i="13"/>
  <c r="IA39" i="13"/>
  <c r="IB39" i="13"/>
  <c r="IC39" i="13"/>
  <c r="ID39" i="13"/>
  <c r="IE39" i="13"/>
  <c r="IF39" i="13"/>
  <c r="IG39" i="13"/>
  <c r="IH39" i="13"/>
  <c r="II39" i="13"/>
  <c r="IJ39" i="13"/>
  <c r="IK39" i="13"/>
  <c r="IL39" i="13"/>
  <c r="IM39" i="13"/>
  <c r="IN39" i="13"/>
  <c r="IO39" i="13"/>
  <c r="IP39" i="13"/>
  <c r="IQ39" i="13"/>
  <c r="IR39" i="13"/>
  <c r="IS39" i="13"/>
  <c r="IT39" i="13"/>
  <c r="IU39" i="13"/>
  <c r="IW39" i="13"/>
  <c r="IX39" i="13"/>
  <c r="IY39" i="13"/>
  <c r="IZ39" i="13"/>
  <c r="JA39" i="13"/>
  <c r="JB39" i="13"/>
  <c r="JC39" i="13"/>
  <c r="JD39" i="13"/>
  <c r="JE39" i="13"/>
  <c r="JF39" i="13"/>
  <c r="JG39" i="13"/>
  <c r="JH39" i="13"/>
  <c r="JI39" i="13"/>
  <c r="JJ39" i="13"/>
  <c r="JK39" i="13"/>
  <c r="JL39" i="13"/>
  <c r="JM39" i="13"/>
  <c r="JN39" i="13"/>
  <c r="JO39" i="13"/>
  <c r="JP39" i="13"/>
  <c r="JQ39" i="13"/>
  <c r="JR39" i="13"/>
  <c r="JS39" i="13"/>
  <c r="JT39" i="13"/>
  <c r="JU39" i="13"/>
  <c r="JV39" i="13"/>
  <c r="JW39" i="13"/>
  <c r="JX39" i="13"/>
  <c r="JY39" i="13"/>
  <c r="JZ39" i="13"/>
  <c r="KA39" i="13"/>
  <c r="KB39" i="13"/>
  <c r="KC39" i="13"/>
  <c r="KD39" i="13"/>
  <c r="KE39" i="13"/>
  <c r="KF39" i="13"/>
  <c r="KG39" i="13"/>
  <c r="KH39" i="13"/>
  <c r="KI39" i="13"/>
  <c r="KJ39" i="13"/>
  <c r="KK39" i="13"/>
  <c r="KL39" i="13"/>
  <c r="KM39" i="13"/>
  <c r="KN39" i="13"/>
  <c r="KO39" i="13"/>
  <c r="KP39" i="13"/>
  <c r="KQ39" i="13"/>
  <c r="KR39" i="13"/>
  <c r="KS39" i="13"/>
  <c r="KT39" i="13"/>
  <c r="KU39" i="13"/>
  <c r="KV39" i="13"/>
  <c r="KW39" i="13"/>
  <c r="KX39" i="13"/>
  <c r="KY39" i="13"/>
  <c r="KZ39" i="13"/>
  <c r="LA39" i="13"/>
  <c r="LB39" i="13"/>
  <c r="LC39" i="13"/>
  <c r="LD39" i="13"/>
  <c r="LE39" i="13"/>
  <c r="LF39" i="13"/>
  <c r="LG39" i="13"/>
  <c r="LH39" i="13"/>
  <c r="LI39" i="13"/>
  <c r="LJ39" i="13"/>
  <c r="LK39" i="13"/>
  <c r="LL39" i="13"/>
  <c r="LM39" i="13"/>
  <c r="LN39" i="13"/>
  <c r="LO39" i="13"/>
  <c r="LP39" i="13"/>
  <c r="LQ39" i="13"/>
  <c r="LR39" i="13"/>
  <c r="LS39" i="13"/>
  <c r="LT39" i="13"/>
  <c r="LU39" i="13"/>
  <c r="LV39" i="13"/>
  <c r="LW39" i="13"/>
  <c r="LX39" i="13"/>
  <c r="LY39" i="13"/>
  <c r="LZ39" i="13"/>
  <c r="MA39" i="13"/>
  <c r="MB39" i="13"/>
  <c r="MC39" i="13"/>
  <c r="MD39" i="13"/>
  <c r="ME39" i="13"/>
  <c r="MF39" i="13"/>
  <c r="MG39" i="13"/>
  <c r="MH39" i="13"/>
  <c r="MI39" i="13"/>
  <c r="MJ39" i="13"/>
  <c r="MK39" i="13"/>
  <c r="ML39" i="13"/>
  <c r="MM39" i="13"/>
  <c r="MN39" i="13"/>
  <c r="MO39" i="13"/>
  <c r="MP39" i="13"/>
  <c r="MQ39" i="13"/>
  <c r="MR39" i="13"/>
  <c r="MS39" i="13"/>
  <c r="MT39" i="13"/>
  <c r="MU39" i="13"/>
  <c r="MV39" i="13"/>
  <c r="MW39" i="13"/>
  <c r="MX39" i="13"/>
  <c r="MY39" i="13"/>
  <c r="MZ39" i="13"/>
  <c r="NA39" i="13"/>
  <c r="NB39" i="13"/>
  <c r="NC39" i="13"/>
  <c r="ND9" i="13"/>
  <c r="ND15" i="13"/>
  <c r="ND27" i="13"/>
  <c r="ND11" i="13"/>
  <c r="B372" i="19"/>
  <c r="G371" i="19"/>
  <c r="H371" i="19" s="1"/>
  <c r="C371" i="19"/>
  <c r="D371" i="19"/>
  <c r="G372" i="19" l="1"/>
  <c r="H372" i="19" s="1"/>
  <c r="D372" i="19"/>
  <c r="B373" i="19"/>
  <c r="C372" i="19"/>
  <c r="B374" i="19" l="1"/>
  <c r="D373" i="19"/>
  <c r="G373" i="19"/>
  <c r="H373" i="19" s="1"/>
  <c r="C373" i="19"/>
  <c r="G374" i="19" l="1"/>
  <c r="H374" i="19" s="1"/>
  <c r="D374" i="19"/>
  <c r="C374" i="19"/>
  <c r="B375" i="19"/>
  <c r="B376" i="19" l="1"/>
  <c r="G375" i="19"/>
  <c r="H375" i="19" s="1"/>
  <c r="D375" i="19"/>
  <c r="C375" i="19"/>
  <c r="C376" i="19" l="1"/>
  <c r="D376" i="19"/>
  <c r="B377" i="19"/>
  <c r="G376" i="19"/>
  <c r="H376" i="19" s="1"/>
  <c r="B378" i="19" l="1"/>
  <c r="C377" i="19"/>
  <c r="G377" i="19"/>
  <c r="H377" i="19" s="1"/>
  <c r="D377" i="19"/>
  <c r="C378" i="19" l="1"/>
  <c r="G378" i="19"/>
  <c r="H378" i="19" s="1"/>
  <c r="D378" i="19"/>
  <c r="B379" i="19"/>
  <c r="B380" i="19" l="1"/>
  <c r="G379" i="19"/>
  <c r="H379" i="19" s="1"/>
  <c r="D379" i="19"/>
  <c r="C379" i="19"/>
  <c r="C380" i="19" l="1"/>
  <c r="B381" i="19"/>
  <c r="G380" i="19"/>
  <c r="H380" i="19" s="1"/>
  <c r="D380" i="19"/>
  <c r="B382" i="19" l="1"/>
  <c r="D381" i="19"/>
  <c r="C381" i="19"/>
  <c r="G381" i="19"/>
  <c r="H381" i="19" s="1"/>
  <c r="C382" i="19" l="1"/>
  <c r="G382" i="19"/>
  <c r="H382" i="19" s="1"/>
  <c r="D382" i="19"/>
  <c r="B383" i="19"/>
  <c r="B384" i="19" l="1"/>
  <c r="D383" i="19"/>
  <c r="C383" i="19"/>
  <c r="G383" i="19"/>
  <c r="H383" i="19" s="1"/>
  <c r="C384" i="19" l="1"/>
  <c r="B385" i="19"/>
  <c r="D384" i="19"/>
  <c r="G384" i="19"/>
  <c r="H384" i="19" s="1"/>
  <c r="B386" i="19" l="1"/>
  <c r="G385" i="19"/>
  <c r="H385" i="19" s="1"/>
  <c r="C385" i="19"/>
  <c r="D385" i="19"/>
  <c r="C386" i="19" l="1"/>
  <c r="D386" i="19"/>
  <c r="B387" i="19"/>
  <c r="G386" i="19"/>
  <c r="H386" i="19" s="1"/>
  <c r="B388" i="19" l="1"/>
  <c r="G387" i="19"/>
  <c r="H387" i="19" s="1"/>
  <c r="C387" i="19"/>
  <c r="D387" i="19"/>
  <c r="C388" i="19" l="1"/>
  <c r="D388" i="19"/>
  <c r="B389" i="19"/>
  <c r="G388" i="19"/>
  <c r="H388" i="19" s="1"/>
  <c r="B390" i="19" l="1"/>
  <c r="G389" i="19"/>
  <c r="H389" i="19" s="1"/>
  <c r="D389" i="19"/>
  <c r="C389" i="19"/>
  <c r="C390" i="19" l="1"/>
  <c r="G390" i="19"/>
  <c r="H390" i="19" s="1"/>
  <c r="B391" i="19"/>
  <c r="D390" i="19"/>
  <c r="B392" i="19" l="1"/>
  <c r="G391" i="19"/>
  <c r="H391" i="19" s="1"/>
  <c r="D391" i="19"/>
  <c r="C391" i="19"/>
  <c r="C392" i="19" l="1"/>
  <c r="B393" i="19"/>
  <c r="G392" i="19"/>
  <c r="H392" i="19" s="1"/>
  <c r="D392" i="19"/>
  <c r="B394" i="19" l="1"/>
  <c r="C393" i="19"/>
  <c r="G393" i="19"/>
  <c r="H393" i="19" s="1"/>
  <c r="D393" i="19"/>
  <c r="C394" i="19" l="1"/>
  <c r="G394" i="19"/>
  <c r="H394" i="19" s="1"/>
  <c r="D394" i="19"/>
  <c r="B395" i="19"/>
  <c r="B396" i="19" l="1"/>
  <c r="D395" i="19"/>
  <c r="C395" i="19"/>
  <c r="G395" i="19"/>
  <c r="H395" i="19" s="1"/>
  <c r="C396" i="19" l="1"/>
  <c r="B397" i="19"/>
  <c r="G396" i="19"/>
  <c r="H396" i="19" s="1"/>
  <c r="D396" i="19"/>
  <c r="B398" i="19" l="1"/>
  <c r="G397" i="19"/>
  <c r="H397" i="19" s="1"/>
  <c r="C397" i="19"/>
  <c r="D397" i="19"/>
  <c r="C398" i="19" l="1"/>
  <c r="B399" i="19"/>
  <c r="G398" i="19"/>
  <c r="H398" i="19" s="1"/>
  <c r="D398" i="19"/>
  <c r="B400" i="19" l="1"/>
  <c r="G399" i="19"/>
  <c r="H399" i="19" s="1"/>
  <c r="C399" i="19"/>
  <c r="D399" i="19"/>
  <c r="C400" i="19" l="1"/>
  <c r="D400" i="19"/>
  <c r="B401" i="19"/>
  <c r="G400" i="19"/>
  <c r="H400" i="19" s="1"/>
  <c r="B402" i="19" l="1"/>
  <c r="G401" i="19"/>
  <c r="H401" i="19" s="1"/>
  <c r="D401" i="19"/>
  <c r="C401" i="19"/>
  <c r="C402" i="19" l="1"/>
  <c r="G402" i="19"/>
  <c r="H402" i="19" s="1"/>
  <c r="D402" i="19"/>
  <c r="B403" i="19"/>
  <c r="B404" i="19" l="1"/>
  <c r="G403" i="19"/>
  <c r="H403" i="19" s="1"/>
  <c r="D403" i="19"/>
  <c r="C403" i="19"/>
  <c r="C404" i="19" l="1"/>
  <c r="B405" i="19"/>
  <c r="G404" i="19"/>
  <c r="H404" i="19" s="1"/>
  <c r="D404" i="19"/>
  <c r="B406" i="19" l="1"/>
  <c r="G405" i="19"/>
  <c r="H405" i="19" s="1"/>
  <c r="D405" i="19"/>
  <c r="C405" i="19"/>
  <c r="C406" i="19" l="1"/>
  <c r="B407" i="19"/>
  <c r="G406" i="19"/>
  <c r="H406" i="19" s="1"/>
  <c r="D406" i="19"/>
  <c r="B408" i="19" l="1"/>
  <c r="D407" i="19"/>
  <c r="C407" i="19"/>
  <c r="G407" i="19"/>
  <c r="H407" i="19" s="1"/>
  <c r="C408" i="19" l="1"/>
  <c r="G408" i="19"/>
  <c r="H408" i="19" s="1"/>
  <c r="D408" i="19"/>
  <c r="B409" i="19"/>
  <c r="B410" i="19" l="1"/>
  <c r="G409" i="19"/>
  <c r="H409" i="19" s="1"/>
  <c r="D409" i="19"/>
  <c r="C409" i="19"/>
  <c r="C410" i="19" l="1"/>
  <c r="G410" i="19"/>
  <c r="H410" i="19" s="1"/>
  <c r="D410" i="19"/>
  <c r="B411" i="19"/>
  <c r="B412" i="19" l="1"/>
  <c r="G411" i="19"/>
  <c r="H411" i="19" s="1"/>
  <c r="D411" i="19"/>
  <c r="C411" i="19"/>
  <c r="C412" i="19" l="1"/>
  <c r="D412" i="19"/>
  <c r="G412" i="19"/>
  <c r="H412" i="19" s="1"/>
  <c r="B413" i="19"/>
  <c r="B414" i="19" l="1"/>
  <c r="C413" i="19"/>
  <c r="G413" i="19"/>
  <c r="H413" i="19" s="1"/>
  <c r="D413" i="19"/>
  <c r="C414" i="19" l="1"/>
  <c r="G414" i="19"/>
  <c r="H414" i="19" s="1"/>
  <c r="D414" i="19"/>
  <c r="B415" i="19"/>
  <c r="B416" i="19" l="1"/>
  <c r="G415" i="19"/>
  <c r="H415" i="19" s="1"/>
  <c r="D415" i="19"/>
  <c r="C415" i="19"/>
  <c r="C416" i="19" l="1"/>
  <c r="B417" i="19"/>
  <c r="G416" i="19"/>
  <c r="H416" i="19" s="1"/>
  <c r="D416" i="19"/>
  <c r="C417" i="19" l="1"/>
  <c r="B418" i="19"/>
  <c r="G417" i="19"/>
  <c r="H417" i="19" s="1"/>
  <c r="D417" i="19"/>
  <c r="D418" i="19" l="1"/>
  <c r="C418" i="19"/>
  <c r="G418" i="19"/>
  <c r="H418" i="19" s="1"/>
  <c r="B419" i="19"/>
  <c r="D419" i="19" l="1"/>
  <c r="C419" i="19"/>
  <c r="B420" i="19"/>
  <c r="G419" i="19"/>
  <c r="H419" i="19" s="1"/>
  <c r="G420" i="19" l="1"/>
  <c r="H420" i="19" s="1"/>
  <c r="D420" i="19"/>
  <c r="C420" i="19"/>
  <c r="B421" i="19"/>
  <c r="D421" i="19" l="1"/>
  <c r="C421" i="19"/>
  <c r="G421" i="19"/>
  <c r="H421" i="19" s="1"/>
  <c r="B422" i="19"/>
  <c r="B423" i="19" l="1"/>
  <c r="G422" i="19"/>
  <c r="H422" i="19" s="1"/>
  <c r="D422" i="19"/>
  <c r="C422" i="19"/>
  <c r="D423" i="19" l="1"/>
  <c r="C423" i="19"/>
  <c r="G423" i="19"/>
  <c r="H423" i="19" s="1"/>
  <c r="B424" i="19"/>
  <c r="B425" i="19" l="1"/>
  <c r="D424" i="19"/>
  <c r="C424" i="19"/>
  <c r="G424" i="19"/>
  <c r="H424" i="19" s="1"/>
  <c r="D425" i="19" l="1"/>
  <c r="C425" i="19"/>
  <c r="G425" i="19"/>
  <c r="H425" i="19" s="1"/>
  <c r="B426" i="19"/>
  <c r="D426" i="19" l="1"/>
  <c r="C426" i="19"/>
  <c r="B427" i="19"/>
  <c r="G426" i="19"/>
  <c r="H426" i="19" s="1"/>
  <c r="D427" i="19" l="1"/>
  <c r="C427" i="19"/>
  <c r="B428" i="19"/>
  <c r="G427" i="19"/>
  <c r="H427" i="19" s="1"/>
  <c r="B429" i="19" l="1"/>
  <c r="G428" i="19"/>
  <c r="H428" i="19" s="1"/>
  <c r="D428" i="19"/>
  <c r="C428" i="19"/>
  <c r="D429" i="19" l="1"/>
  <c r="C429" i="19"/>
  <c r="B430" i="19"/>
  <c r="G429" i="19"/>
  <c r="H429" i="19" s="1"/>
  <c r="D430" i="19" l="1"/>
  <c r="C430" i="19"/>
  <c r="G430" i="19"/>
  <c r="H430" i="19" s="1"/>
  <c r="B431" i="19"/>
  <c r="D431" i="19" l="1"/>
  <c r="C431" i="19"/>
  <c r="B432" i="19"/>
  <c r="G431" i="19"/>
  <c r="H431" i="19" s="1"/>
  <c r="G432" i="19" l="1"/>
  <c r="H432" i="19" s="1"/>
  <c r="D432" i="19"/>
  <c r="C432" i="19"/>
  <c r="B433" i="19"/>
  <c r="D433" i="19" l="1"/>
  <c r="C433" i="19"/>
  <c r="G433" i="19"/>
  <c r="H433" i="19" s="1"/>
  <c r="B434" i="19"/>
  <c r="B435" i="19" l="1"/>
  <c r="G434" i="19"/>
  <c r="H434" i="19" s="1"/>
  <c r="C434" i="19"/>
  <c r="D434" i="19"/>
  <c r="D435" i="19" l="1"/>
  <c r="C435" i="19"/>
  <c r="G435" i="19"/>
  <c r="H435" i="19" s="1"/>
  <c r="B436" i="19"/>
  <c r="B437" i="19" l="1"/>
  <c r="G436" i="19"/>
  <c r="H436" i="19" s="1"/>
  <c r="D436" i="19"/>
  <c r="C436" i="19"/>
  <c r="D437" i="19" l="1"/>
  <c r="C437" i="19"/>
  <c r="G437" i="19"/>
  <c r="H437" i="19" s="1"/>
  <c r="B438" i="19"/>
  <c r="G438" i="19" l="1"/>
  <c r="H438" i="19" s="1"/>
  <c r="D438" i="19"/>
  <c r="C438" i="19"/>
  <c r="B439" i="19"/>
  <c r="D439" i="19" l="1"/>
  <c r="C439" i="19"/>
  <c r="B440" i="19"/>
  <c r="G439" i="19"/>
  <c r="H439" i="19" s="1"/>
  <c r="B441" i="19" l="1"/>
  <c r="D440" i="19"/>
  <c r="C440" i="19"/>
  <c r="G440" i="19"/>
  <c r="H440" i="19" s="1"/>
  <c r="D441" i="19" l="1"/>
  <c r="C441" i="19"/>
  <c r="B442" i="19"/>
  <c r="G441" i="19"/>
  <c r="H441" i="19" s="1"/>
  <c r="D442" i="19" l="1"/>
  <c r="C442" i="19"/>
  <c r="G442" i="19"/>
  <c r="H442" i="19" s="1"/>
  <c r="B443" i="19"/>
  <c r="D443" i="19" l="1"/>
  <c r="C443" i="19"/>
  <c r="B444" i="19"/>
  <c r="G443" i="19"/>
  <c r="H443" i="19" s="1"/>
  <c r="G444" i="19" l="1"/>
  <c r="H444" i="19" s="1"/>
  <c r="D444" i="19"/>
  <c r="C444" i="19"/>
  <c r="B445" i="19"/>
  <c r="D445" i="19" l="1"/>
  <c r="C445" i="19"/>
  <c r="B446" i="19"/>
  <c r="G445" i="19"/>
  <c r="H445" i="19" s="1"/>
  <c r="B447" i="19" l="1"/>
  <c r="G446" i="19"/>
  <c r="H446" i="19" s="1"/>
  <c r="D446" i="19"/>
  <c r="C446" i="19"/>
  <c r="D447" i="19" l="1"/>
  <c r="C447" i="19"/>
  <c r="G447" i="19"/>
  <c r="H447" i="19" s="1"/>
  <c r="B448" i="19"/>
  <c r="B449" i="19" l="1"/>
  <c r="G448" i="19"/>
  <c r="H448" i="19" s="1"/>
  <c r="D448" i="19"/>
  <c r="C448" i="19"/>
  <c r="D449" i="19" l="1"/>
  <c r="C449" i="19"/>
  <c r="G449" i="19"/>
  <c r="H449" i="19" s="1"/>
  <c r="B450" i="19"/>
  <c r="G450" i="19" l="1"/>
  <c r="H450" i="19" s="1"/>
  <c r="D450" i="19"/>
  <c r="C450" i="19"/>
  <c r="B451" i="19"/>
  <c r="D451" i="19" l="1"/>
  <c r="C451" i="19"/>
  <c r="B452" i="19"/>
  <c r="G451" i="19"/>
  <c r="H451" i="19" s="1"/>
  <c r="B453" i="19" l="1"/>
  <c r="C452" i="19"/>
  <c r="D452" i="19"/>
  <c r="G452" i="19"/>
  <c r="H452" i="19" s="1"/>
  <c r="D453" i="19" l="1"/>
  <c r="C453" i="19"/>
  <c r="B454" i="19"/>
  <c r="G453" i="19"/>
  <c r="H453" i="19" s="1"/>
  <c r="D454" i="19" l="1"/>
  <c r="C454" i="19"/>
  <c r="B455" i="19"/>
  <c r="G454" i="19"/>
  <c r="H454" i="19" s="1"/>
  <c r="D455" i="19" l="1"/>
  <c r="C455" i="19"/>
  <c r="B456" i="19"/>
  <c r="G455" i="19"/>
  <c r="H455" i="19" s="1"/>
  <c r="G456" i="19" l="1"/>
  <c r="H456" i="19" s="1"/>
  <c r="D456" i="19"/>
  <c r="B457" i="19"/>
  <c r="C456" i="19"/>
  <c r="D457" i="19" l="1"/>
  <c r="C457" i="19"/>
  <c r="B458" i="19"/>
  <c r="G457" i="19"/>
  <c r="H457" i="19" s="1"/>
  <c r="B459" i="19" l="1"/>
  <c r="C458" i="19"/>
  <c r="D458" i="19"/>
  <c r="G458" i="19"/>
  <c r="H458" i="19" s="1"/>
  <c r="D459" i="19" l="1"/>
  <c r="C459" i="19"/>
  <c r="B460" i="19"/>
  <c r="G459" i="19"/>
  <c r="H459" i="19" s="1"/>
  <c r="B461" i="19" l="1"/>
  <c r="G460" i="19"/>
  <c r="H460" i="19" s="1"/>
  <c r="D460" i="19"/>
  <c r="C460" i="19"/>
  <c r="D461" i="19" l="1"/>
  <c r="C461" i="19"/>
  <c r="G461" i="19"/>
  <c r="H461" i="19" s="1"/>
  <c r="B462" i="19"/>
  <c r="G462" i="19" l="1"/>
  <c r="H462" i="19" s="1"/>
  <c r="D462" i="19"/>
  <c r="B463" i="19"/>
  <c r="C462" i="19"/>
  <c r="D463" i="19" l="1"/>
  <c r="C463" i="19"/>
  <c r="B464" i="19"/>
  <c r="G463" i="19"/>
  <c r="H463" i="19" s="1"/>
  <c r="B465" i="19" l="1"/>
  <c r="D464" i="19"/>
  <c r="C464" i="19"/>
  <c r="G464" i="19"/>
  <c r="H464" i="19" s="1"/>
  <c r="D465" i="19" l="1"/>
  <c r="C465" i="19"/>
  <c r="B466" i="19"/>
  <c r="G465" i="19"/>
  <c r="H465" i="19" s="1"/>
  <c r="D466" i="19" l="1"/>
  <c r="C466" i="19"/>
  <c r="B467" i="19"/>
  <c r="G466" i="19"/>
  <c r="H466" i="19" s="1"/>
  <c r="D467" i="19" l="1"/>
  <c r="C467" i="19"/>
  <c r="G467" i="19"/>
  <c r="H467" i="19" s="1"/>
  <c r="B468" i="19"/>
  <c r="G468" i="19" l="1"/>
  <c r="H468" i="19" s="1"/>
  <c r="D468" i="19"/>
  <c r="B469" i="19"/>
  <c r="C468" i="19"/>
  <c r="D469" i="19" l="1"/>
  <c r="C469" i="19"/>
  <c r="G469" i="19"/>
  <c r="H469" i="19" s="1"/>
  <c r="B470" i="19"/>
  <c r="B471" i="19" l="1"/>
  <c r="D470" i="19"/>
  <c r="C470" i="19"/>
  <c r="G470" i="19"/>
  <c r="H470" i="19" s="1"/>
  <c r="D471" i="19" l="1"/>
  <c r="C471" i="19"/>
  <c r="B472" i="19"/>
  <c r="G471" i="19"/>
  <c r="H471" i="19" s="1"/>
  <c r="B473" i="19" l="1"/>
  <c r="C472" i="19"/>
  <c r="G472" i="19"/>
  <c r="H472" i="19" s="1"/>
  <c r="D472" i="19"/>
  <c r="D473" i="19" l="1"/>
  <c r="C473" i="19"/>
  <c r="G473" i="19"/>
  <c r="H473" i="19" s="1"/>
  <c r="B474" i="19"/>
  <c r="B475" i="19" l="1"/>
  <c r="G474" i="19"/>
  <c r="H474" i="19" s="1"/>
  <c r="D474" i="19"/>
  <c r="C474" i="19"/>
  <c r="D475" i="19" l="1"/>
  <c r="C475" i="19"/>
  <c r="B476" i="19"/>
  <c r="G475" i="19"/>
  <c r="H475" i="19" s="1"/>
  <c r="G476" i="19" l="1"/>
  <c r="H476" i="19" s="1"/>
  <c r="D476" i="19"/>
  <c r="C476" i="19"/>
  <c r="B477" i="19"/>
  <c r="D477" i="19" l="1"/>
  <c r="C477" i="19"/>
  <c r="B478" i="19"/>
  <c r="G477" i="19"/>
  <c r="H477" i="19" s="1"/>
  <c r="D478" i="19" l="1"/>
  <c r="C478" i="19"/>
  <c r="G478" i="19"/>
  <c r="H478" i="19" s="1"/>
  <c r="B479" i="19"/>
  <c r="D479" i="19" l="1"/>
  <c r="C479" i="19"/>
  <c r="G479" i="19"/>
  <c r="H479" i="19" s="1"/>
  <c r="B480" i="19"/>
  <c r="G480" i="19" l="1"/>
  <c r="H480" i="19" s="1"/>
  <c r="D480" i="19"/>
  <c r="B481" i="19"/>
  <c r="C480" i="19"/>
  <c r="D481" i="19" l="1"/>
  <c r="C481" i="19"/>
  <c r="G481" i="19"/>
  <c r="H481" i="19" s="1"/>
  <c r="B482" i="19"/>
  <c r="B483" i="19" l="1"/>
  <c r="G482" i="19"/>
  <c r="H482" i="19" s="1"/>
  <c r="D482" i="19"/>
  <c r="C482" i="19"/>
  <c r="D483" i="19" l="1"/>
  <c r="C483" i="19"/>
  <c r="B484" i="19"/>
  <c r="G483" i="19"/>
  <c r="H483" i="19" s="1"/>
  <c r="B485" i="19" l="1"/>
  <c r="D484" i="19"/>
  <c r="C484" i="19"/>
  <c r="G484" i="19"/>
  <c r="H484" i="19" s="1"/>
  <c r="D485" i="19" l="1"/>
  <c r="C485" i="19"/>
  <c r="G485" i="19"/>
  <c r="H485" i="19" s="1"/>
  <c r="B486" i="19"/>
  <c r="B487" i="19" l="1"/>
  <c r="G486" i="19"/>
  <c r="H486" i="19" s="1"/>
  <c r="D486" i="19"/>
  <c r="C486" i="19"/>
  <c r="D487" i="19" l="1"/>
  <c r="C487" i="19"/>
  <c r="B488" i="19"/>
  <c r="G487" i="19"/>
  <c r="H487" i="19" s="1"/>
  <c r="G488" i="19" l="1"/>
  <c r="H488" i="19" s="1"/>
  <c r="D488" i="19"/>
  <c r="C488" i="19"/>
  <c r="B489" i="19"/>
  <c r="D489" i="19" l="1"/>
  <c r="C489" i="19"/>
  <c r="B490" i="19"/>
  <c r="G489" i="19"/>
  <c r="H489" i="19" s="1"/>
  <c r="D490" i="19" l="1"/>
  <c r="C490" i="19"/>
  <c r="G490" i="19"/>
  <c r="H490" i="19" s="1"/>
  <c r="B491" i="19"/>
  <c r="D491" i="19" l="1"/>
  <c r="C491" i="19"/>
  <c r="G491" i="19"/>
  <c r="H491" i="19" s="1"/>
  <c r="B492" i="19"/>
  <c r="G492" i="19" l="1"/>
  <c r="H492" i="19" s="1"/>
  <c r="D492" i="19"/>
  <c r="B493" i="19"/>
  <c r="C492" i="19"/>
  <c r="D493" i="19" l="1"/>
  <c r="C493" i="19"/>
  <c r="G493" i="19"/>
  <c r="H493" i="19" s="1"/>
  <c r="B494" i="19"/>
  <c r="B495" i="19" l="1"/>
  <c r="G494" i="19"/>
  <c r="H494" i="19" s="1"/>
  <c r="D494" i="19"/>
  <c r="C494" i="19"/>
  <c r="D495" i="19" l="1"/>
  <c r="C495" i="19"/>
  <c r="B496" i="19"/>
  <c r="G495" i="19"/>
  <c r="H495" i="19" s="1"/>
  <c r="B497" i="19" l="1"/>
  <c r="D496" i="19"/>
  <c r="G496" i="19"/>
  <c r="H496" i="19" s="1"/>
  <c r="C496" i="19"/>
  <c r="D497" i="19" l="1"/>
  <c r="C497" i="19"/>
  <c r="G497" i="19"/>
  <c r="H497" i="19" s="1"/>
  <c r="B498" i="19"/>
  <c r="D498" i="19" l="1"/>
  <c r="C498" i="19"/>
  <c r="G498" i="19"/>
  <c r="H498" i="19" s="1"/>
  <c r="B499" i="19"/>
  <c r="D499" i="19" l="1"/>
  <c r="C499" i="19"/>
  <c r="B500" i="19"/>
  <c r="G499" i="19"/>
  <c r="H499" i="19" s="1"/>
  <c r="B501" i="19" l="1"/>
  <c r="D500" i="19"/>
  <c r="C500" i="19"/>
  <c r="G500" i="19"/>
  <c r="H500" i="19" s="1"/>
  <c r="D501" i="19" l="1"/>
  <c r="C501" i="19"/>
  <c r="B502" i="19"/>
  <c r="G501" i="19"/>
  <c r="H501" i="19" s="1"/>
  <c r="D502" i="19" l="1"/>
  <c r="C502" i="19"/>
  <c r="B503" i="19"/>
  <c r="G502" i="19"/>
  <c r="H502" i="19" s="1"/>
  <c r="D503" i="19" l="1"/>
  <c r="C503" i="19"/>
  <c r="G503" i="19"/>
  <c r="H503" i="19" s="1"/>
  <c r="B504" i="19"/>
  <c r="G504" i="19" l="1"/>
  <c r="H504" i="19" s="1"/>
  <c r="D504" i="19"/>
  <c r="B505" i="19"/>
  <c r="C504" i="19"/>
  <c r="D505" i="19" l="1"/>
  <c r="C505" i="19"/>
  <c r="B506" i="19"/>
  <c r="G505" i="19"/>
  <c r="H505" i="19" s="1"/>
  <c r="B507" i="19" l="1"/>
  <c r="G506" i="19"/>
  <c r="H506" i="19" s="1"/>
  <c r="D506" i="19"/>
  <c r="C506" i="19"/>
  <c r="D507" i="19" l="1"/>
  <c r="C507" i="19"/>
  <c r="G507" i="19"/>
  <c r="H507" i="19" s="1"/>
  <c r="B508" i="19"/>
  <c r="B509" i="19" l="1"/>
  <c r="D508" i="19"/>
  <c r="G508" i="19"/>
  <c r="H508" i="19" s="1"/>
  <c r="C508" i="19"/>
  <c r="D509" i="19" l="1"/>
  <c r="C509" i="19"/>
  <c r="G509" i="19"/>
  <c r="H509" i="19" s="1"/>
  <c r="B510" i="19"/>
  <c r="G510" i="19" l="1"/>
  <c r="H510" i="19" s="1"/>
  <c r="D510" i="19"/>
  <c r="C510" i="19"/>
  <c r="B511" i="19"/>
  <c r="D511" i="19" l="1"/>
  <c r="C511" i="19"/>
  <c r="B512" i="19"/>
  <c r="G511" i="19"/>
  <c r="H511" i="19" s="1"/>
  <c r="B513" i="19" l="1"/>
  <c r="C512" i="19"/>
  <c r="D512" i="19"/>
  <c r="G512" i="19"/>
  <c r="H512" i="19" s="1"/>
  <c r="D513" i="19" l="1"/>
  <c r="C513" i="19"/>
  <c r="B514" i="19"/>
  <c r="G513" i="19"/>
  <c r="H513" i="19" s="1"/>
  <c r="D514" i="19" l="1"/>
  <c r="C514" i="19"/>
  <c r="B515" i="19"/>
  <c r="G514" i="19"/>
  <c r="H514" i="19" s="1"/>
  <c r="D515" i="19" l="1"/>
  <c r="C515" i="19"/>
  <c r="G515" i="19"/>
  <c r="H515" i="19" s="1"/>
  <c r="B516" i="19"/>
  <c r="G516" i="19" l="1"/>
  <c r="H516" i="19" s="1"/>
  <c r="D516" i="19"/>
  <c r="B517" i="19"/>
  <c r="C516" i="19"/>
  <c r="D517" i="19" l="1"/>
  <c r="C517" i="19"/>
  <c r="B518" i="19"/>
  <c r="G517" i="19"/>
  <c r="H517" i="19" s="1"/>
  <c r="B519" i="19" l="1"/>
  <c r="G518" i="19"/>
  <c r="H518" i="19" s="1"/>
  <c r="D518" i="19"/>
  <c r="C518" i="19"/>
  <c r="D519" i="19" l="1"/>
  <c r="C519" i="19"/>
  <c r="B520" i="19"/>
  <c r="G519" i="19"/>
  <c r="H519" i="19" s="1"/>
  <c r="B521" i="19" l="1"/>
  <c r="D520" i="19"/>
  <c r="G520" i="19"/>
  <c r="H520" i="19" s="1"/>
  <c r="C520" i="19"/>
  <c r="D521" i="19" l="1"/>
  <c r="C521" i="19"/>
  <c r="G521" i="19"/>
  <c r="H521" i="19" s="1"/>
  <c r="B522" i="19"/>
  <c r="D522" i="19" l="1"/>
  <c r="C522" i="19"/>
  <c r="G522" i="19"/>
  <c r="H522" i="19" s="1"/>
  <c r="B523" i="19"/>
  <c r="D523" i="19" l="1"/>
  <c r="C523" i="19"/>
  <c r="B524" i="19"/>
  <c r="G523" i="19"/>
  <c r="H523" i="19" s="1"/>
  <c r="B525" i="19" l="1"/>
  <c r="D524" i="19"/>
  <c r="C524" i="19"/>
  <c r="G524" i="19"/>
  <c r="H524" i="19" s="1"/>
  <c r="D525" i="19" l="1"/>
  <c r="C525" i="19"/>
  <c r="B526" i="19"/>
  <c r="G525" i="19"/>
  <c r="H525" i="19" s="1"/>
  <c r="D526" i="19" l="1"/>
  <c r="C526" i="19"/>
  <c r="B527" i="19"/>
  <c r="G526" i="19"/>
  <c r="H526" i="19" s="1"/>
  <c r="D527" i="19" l="1"/>
  <c r="C527" i="19"/>
  <c r="G527" i="19"/>
  <c r="H527" i="19" s="1"/>
  <c r="B528" i="19"/>
  <c r="G528" i="19" l="1"/>
  <c r="H528" i="19" s="1"/>
  <c r="D528" i="19"/>
  <c r="B529" i="19"/>
  <c r="C528" i="19"/>
  <c r="D529" i="19" l="1"/>
  <c r="C529" i="19"/>
  <c r="B530" i="19"/>
  <c r="G529" i="19"/>
  <c r="H529" i="19" s="1"/>
  <c r="B531" i="19" l="1"/>
  <c r="G530" i="19"/>
  <c r="H530" i="19" s="1"/>
  <c r="D530" i="19"/>
  <c r="C530" i="19"/>
  <c r="D531" i="19" l="1"/>
  <c r="C531" i="19"/>
  <c r="G531" i="19"/>
  <c r="H531" i="19" s="1"/>
  <c r="B532" i="19"/>
  <c r="B533" i="19" l="1"/>
  <c r="D532" i="19"/>
  <c r="G532" i="19"/>
  <c r="H532" i="19" s="1"/>
  <c r="C532" i="19"/>
  <c r="D533" i="19" l="1"/>
  <c r="C533" i="19"/>
  <c r="G533" i="19"/>
  <c r="H533" i="19" s="1"/>
  <c r="B534" i="19"/>
  <c r="G534" i="19" l="1"/>
  <c r="H534" i="19" s="1"/>
  <c r="D534" i="19"/>
  <c r="C534" i="19"/>
  <c r="B535" i="19"/>
  <c r="G535" i="19" l="1"/>
  <c r="H535" i="19" s="1"/>
  <c r="D535" i="19"/>
  <c r="C535" i="19"/>
  <c r="B536" i="19"/>
  <c r="C536" i="19" l="1"/>
  <c r="B537" i="19"/>
  <c r="D536" i="19"/>
  <c r="G536" i="19"/>
  <c r="H536" i="19" s="1"/>
  <c r="G537" i="19" l="1"/>
  <c r="H537" i="19" s="1"/>
  <c r="D537" i="19"/>
  <c r="C537" i="19"/>
  <c r="B538" i="19"/>
  <c r="G538" i="19" l="1"/>
  <c r="H538" i="19" s="1"/>
  <c r="D538" i="19"/>
  <c r="C538" i="19"/>
  <c r="B539" i="19"/>
  <c r="G539" i="19" l="1"/>
  <c r="H539" i="19" s="1"/>
  <c r="D539" i="19"/>
  <c r="C539" i="19"/>
  <c r="B540" i="19"/>
  <c r="B541" i="19" l="1"/>
  <c r="C540" i="19"/>
  <c r="D540" i="19"/>
  <c r="G540" i="19"/>
  <c r="H540" i="19" s="1"/>
  <c r="G541" i="19" l="1"/>
  <c r="H541" i="19" s="1"/>
  <c r="D541" i="19"/>
  <c r="C541" i="19"/>
  <c r="B542" i="19"/>
  <c r="C542" i="19" l="1"/>
  <c r="B543" i="19"/>
  <c r="G542" i="19"/>
  <c r="H542" i="19" s="1"/>
  <c r="D542" i="19"/>
  <c r="G543" i="19" l="1"/>
  <c r="H543" i="19" s="1"/>
  <c r="D543" i="19"/>
  <c r="C543" i="19"/>
  <c r="B544" i="19"/>
  <c r="C544" i="19" l="1"/>
  <c r="B545" i="19"/>
  <c r="G544" i="19"/>
  <c r="H544" i="19" s="1"/>
  <c r="D544" i="19"/>
  <c r="G545" i="19" l="1"/>
  <c r="H545" i="19" s="1"/>
  <c r="D545" i="19"/>
  <c r="C545" i="19"/>
  <c r="B546" i="19"/>
  <c r="G546" i="19" l="1"/>
  <c r="H546" i="19" s="1"/>
  <c r="D546" i="19"/>
  <c r="B547" i="19"/>
  <c r="C546" i="19"/>
  <c r="G547" i="19" l="1"/>
  <c r="H547" i="19" s="1"/>
  <c r="D547" i="19"/>
  <c r="C547" i="19"/>
  <c r="B548" i="19"/>
  <c r="G3" i="18" l="1"/>
  <c r="H3" i="18" s="1"/>
  <c r="D3" i="18"/>
  <c r="C3" i="18"/>
  <c r="B4" i="18"/>
  <c r="B549" i="19"/>
  <c r="C548" i="19"/>
  <c r="G548" i="19"/>
  <c r="H548" i="19" s="1"/>
  <c r="D548" i="19"/>
  <c r="D4" i="18" l="1"/>
  <c r="C4" i="18"/>
  <c r="G4" i="18"/>
  <c r="H4" i="18" s="1"/>
  <c r="B5" i="18"/>
  <c r="G549" i="19"/>
  <c r="H549" i="19" s="1"/>
  <c r="D549" i="19"/>
  <c r="C549" i="19"/>
  <c r="B550" i="19"/>
  <c r="G5" i="18" l="1"/>
  <c r="H5" i="18" s="1"/>
  <c r="D5" i="18"/>
  <c r="B6" i="18"/>
  <c r="C5" i="18"/>
  <c r="G550" i="19"/>
  <c r="H550" i="19" s="1"/>
  <c r="D550" i="19"/>
  <c r="C550" i="19"/>
  <c r="B551" i="19"/>
  <c r="B7" i="18" l="1"/>
  <c r="G6" i="18"/>
  <c r="H6" i="18" s="1"/>
  <c r="D6" i="18"/>
  <c r="C6" i="18"/>
  <c r="G551" i="19"/>
  <c r="H551" i="19" s="1"/>
  <c r="D551" i="19"/>
  <c r="C551" i="19"/>
  <c r="B552" i="19"/>
  <c r="G7" i="18" l="1"/>
  <c r="H7" i="18" s="1"/>
  <c r="C7" i="18"/>
  <c r="D7" i="18"/>
  <c r="B8" i="18"/>
  <c r="C552" i="19"/>
  <c r="G552" i="19"/>
  <c r="H552" i="19" s="1"/>
  <c r="D552" i="19"/>
  <c r="B553" i="19"/>
  <c r="C8" i="18" l="1"/>
  <c r="G8" i="18"/>
  <c r="H8" i="18" s="1"/>
  <c r="D8" i="18"/>
  <c r="B9" i="18"/>
  <c r="G553" i="19"/>
  <c r="H553" i="19" s="1"/>
  <c r="D553" i="19"/>
  <c r="C553" i="19"/>
  <c r="B554" i="19"/>
  <c r="B10" i="18" l="1"/>
  <c r="C9" i="18"/>
  <c r="G9" i="18"/>
  <c r="H9" i="18" s="1"/>
  <c r="D9" i="18"/>
  <c r="G554" i="19"/>
  <c r="H554" i="19" s="1"/>
  <c r="D554" i="19"/>
  <c r="C554" i="19"/>
  <c r="B555" i="19"/>
  <c r="C10" i="18" l="1"/>
  <c r="G10" i="18"/>
  <c r="H10" i="18" s="1"/>
  <c r="D10" i="18"/>
  <c r="B11" i="18"/>
  <c r="G555" i="19"/>
  <c r="H555" i="19" s="1"/>
  <c r="D555" i="19"/>
  <c r="C555" i="19"/>
  <c r="B556" i="19"/>
  <c r="B12" i="18" l="1"/>
  <c r="C11" i="18"/>
  <c r="G11" i="18"/>
  <c r="H11" i="18" s="1"/>
  <c r="D11" i="18"/>
  <c r="B557" i="19"/>
  <c r="C556" i="19"/>
  <c r="G556" i="19"/>
  <c r="H556" i="19" s="1"/>
  <c r="D556" i="19"/>
  <c r="B13" i="18" l="1"/>
  <c r="C12" i="18"/>
  <c r="D12" i="18"/>
  <c r="G12" i="18"/>
  <c r="H12" i="18" s="1"/>
  <c r="G557" i="19"/>
  <c r="H557" i="19" s="1"/>
  <c r="D557" i="19"/>
  <c r="C557" i="19"/>
  <c r="B558" i="19"/>
  <c r="D13" i="18" l="1"/>
  <c r="C13" i="18"/>
  <c r="G13" i="18"/>
  <c r="H13" i="18" s="1"/>
  <c r="B14" i="18"/>
  <c r="D558" i="19"/>
  <c r="C558" i="19"/>
  <c r="B559" i="19"/>
  <c r="G558" i="19"/>
  <c r="H558" i="19" s="1"/>
  <c r="B15" i="18" l="1"/>
  <c r="D14" i="18"/>
  <c r="C14" i="18"/>
  <c r="G14" i="18"/>
  <c r="H14" i="18" s="1"/>
  <c r="G559" i="19"/>
  <c r="H559" i="19" s="1"/>
  <c r="D559" i="19"/>
  <c r="C559" i="19"/>
  <c r="B560" i="19"/>
  <c r="C15" i="18" l="1"/>
  <c r="G15" i="18"/>
  <c r="H15" i="18" s="1"/>
  <c r="B16" i="18"/>
  <c r="D15" i="18"/>
  <c r="C560" i="19"/>
  <c r="G560" i="19"/>
  <c r="H560" i="19" s="1"/>
  <c r="D560" i="19"/>
  <c r="B561" i="19"/>
  <c r="G16" i="18" l="1"/>
  <c r="H16" i="18" s="1"/>
  <c r="D16" i="18"/>
  <c r="C16" i="18"/>
  <c r="B17" i="18"/>
  <c r="G561" i="19"/>
  <c r="H561" i="19" s="1"/>
  <c r="D561" i="19"/>
  <c r="C561" i="19"/>
  <c r="B562" i="19"/>
  <c r="G17" i="18" l="1"/>
  <c r="H17" i="18" s="1"/>
  <c r="B18" i="18"/>
  <c r="D17" i="18"/>
  <c r="C17" i="18"/>
  <c r="G562" i="19"/>
  <c r="H562" i="19" s="1"/>
  <c r="D562" i="19"/>
  <c r="B563" i="19"/>
  <c r="C562" i="19"/>
  <c r="G18" i="18" l="1"/>
  <c r="H18" i="18" s="1"/>
  <c r="C18" i="18"/>
  <c r="D18" i="18"/>
  <c r="B19" i="18"/>
  <c r="G563" i="19"/>
  <c r="H563" i="19" s="1"/>
  <c r="D563" i="19"/>
  <c r="C563" i="19"/>
  <c r="B564" i="19"/>
  <c r="D19" i="18" l="1"/>
  <c r="B20" i="18"/>
  <c r="G19" i="18"/>
  <c r="H19" i="18" s="1"/>
  <c r="C19" i="18"/>
  <c r="B565" i="19"/>
  <c r="C564" i="19"/>
  <c r="D564" i="19"/>
  <c r="G564" i="19"/>
  <c r="H564" i="19" s="1"/>
  <c r="C20" i="18" l="1"/>
  <c r="B21" i="18"/>
  <c r="D20" i="18"/>
  <c r="G20" i="18"/>
  <c r="H20" i="18" s="1"/>
  <c r="G565" i="19"/>
  <c r="H565" i="19" s="1"/>
  <c r="D565" i="19"/>
  <c r="C565" i="19"/>
  <c r="B566" i="19"/>
  <c r="C21" i="18" l="1"/>
  <c r="B22" i="18"/>
  <c r="D21" i="18"/>
  <c r="G21" i="18"/>
  <c r="H21" i="18" s="1"/>
  <c r="B567" i="19"/>
  <c r="D566" i="19"/>
  <c r="C566" i="19"/>
  <c r="G566" i="19"/>
  <c r="H566" i="19" s="1"/>
  <c r="B23" i="18" l="1"/>
  <c r="C22" i="18"/>
  <c r="G22" i="18"/>
  <c r="H22" i="18" s="1"/>
  <c r="D22" i="18"/>
  <c r="G567" i="19"/>
  <c r="H567" i="19" s="1"/>
  <c r="D567" i="19"/>
  <c r="C567" i="19"/>
  <c r="B568" i="19"/>
  <c r="D23" i="18" l="1"/>
  <c r="G23" i="18"/>
  <c r="H23" i="18" s="1"/>
  <c r="C23" i="18"/>
  <c r="B24" i="18"/>
  <c r="C568" i="19"/>
  <c r="B569" i="19"/>
  <c r="G568" i="19"/>
  <c r="H568" i="19" s="1"/>
  <c r="D568" i="19"/>
  <c r="B25" i="18" l="1"/>
  <c r="D24" i="18"/>
  <c r="C24" i="18"/>
  <c r="G24" i="18"/>
  <c r="H24" i="18" s="1"/>
  <c r="G569" i="19"/>
  <c r="H569" i="19" s="1"/>
  <c r="D569" i="19"/>
  <c r="C569" i="19"/>
  <c r="B570" i="19"/>
  <c r="D25" i="18" l="1"/>
  <c r="C25" i="18"/>
  <c r="G25" i="18"/>
  <c r="H25" i="18" s="1"/>
  <c r="B26" i="18"/>
  <c r="G570" i="19"/>
  <c r="H570" i="19" s="1"/>
  <c r="D570" i="19"/>
  <c r="B571" i="19"/>
  <c r="C570" i="19"/>
  <c r="B27" i="18" l="1"/>
  <c r="D26" i="18"/>
  <c r="G26" i="18"/>
  <c r="H26" i="18" s="1"/>
  <c r="C26" i="18"/>
  <c r="G571" i="19"/>
  <c r="H571" i="19" s="1"/>
  <c r="D571" i="19"/>
  <c r="C571" i="19"/>
  <c r="B572" i="19"/>
  <c r="C27" i="18" l="1"/>
  <c r="G27" i="18"/>
  <c r="H27" i="18" s="1"/>
  <c r="D27" i="18"/>
  <c r="B28" i="18"/>
  <c r="B573" i="19"/>
  <c r="C572" i="19"/>
  <c r="G572" i="19"/>
  <c r="H572" i="19" s="1"/>
  <c r="D572" i="19"/>
  <c r="G28" i="18" l="1"/>
  <c r="H28" i="18" s="1"/>
  <c r="D28" i="18"/>
  <c r="B29" i="18"/>
  <c r="C28" i="18"/>
  <c r="G573" i="19"/>
  <c r="H573" i="19" s="1"/>
  <c r="D573" i="19"/>
  <c r="C573" i="19"/>
  <c r="B574" i="19"/>
  <c r="G29" i="18" l="1"/>
  <c r="H29" i="18" s="1"/>
  <c r="C29" i="18"/>
  <c r="D29" i="18"/>
  <c r="B30" i="18"/>
  <c r="G574" i="19"/>
  <c r="H574" i="19" s="1"/>
  <c r="B575" i="19"/>
  <c r="D574" i="19"/>
  <c r="C574" i="19"/>
  <c r="G30" i="18" l="1"/>
  <c r="H30" i="18" s="1"/>
  <c r="B31" i="18"/>
  <c r="D30" i="18"/>
  <c r="C30" i="18"/>
  <c r="G575" i="19"/>
  <c r="H575" i="19" s="1"/>
  <c r="D575" i="19"/>
  <c r="C575" i="19"/>
  <c r="B576" i="19"/>
  <c r="G31" i="18" l="1"/>
  <c r="H31" i="18" s="1"/>
  <c r="D31" i="18"/>
  <c r="C31" i="18"/>
  <c r="B32" i="18"/>
  <c r="C576" i="19"/>
  <c r="B577" i="19"/>
  <c r="G576" i="19"/>
  <c r="H576" i="19" s="1"/>
  <c r="D576" i="19"/>
  <c r="C32" i="18" l="1"/>
  <c r="G32" i="18"/>
  <c r="H32" i="18" s="1"/>
  <c r="B33" i="18"/>
  <c r="D32" i="18"/>
  <c r="G577" i="19"/>
  <c r="H577" i="19" s="1"/>
  <c r="D577" i="19"/>
  <c r="C577" i="19"/>
  <c r="B578" i="19"/>
  <c r="B34" i="18" l="1"/>
  <c r="D33" i="18"/>
  <c r="G33" i="18"/>
  <c r="H33" i="18" s="1"/>
  <c r="C33" i="18"/>
  <c r="G578" i="19"/>
  <c r="H578" i="19" s="1"/>
  <c r="D578" i="19"/>
  <c r="B579" i="19"/>
  <c r="C578" i="19"/>
  <c r="B35" i="18" l="1"/>
  <c r="C34" i="18"/>
  <c r="G34" i="18"/>
  <c r="H34" i="18" s="1"/>
  <c r="D34" i="18"/>
  <c r="G579" i="19"/>
  <c r="H579" i="19" s="1"/>
  <c r="D579" i="19"/>
  <c r="C579" i="19"/>
  <c r="B580" i="19"/>
  <c r="B36" i="18" l="1"/>
  <c r="G35" i="18"/>
  <c r="H35" i="18" s="1"/>
  <c r="D35" i="18"/>
  <c r="C35" i="18"/>
  <c r="B581" i="19"/>
  <c r="G580" i="19"/>
  <c r="H580" i="19" s="1"/>
  <c r="D580" i="19"/>
  <c r="C580" i="19"/>
  <c r="B37" i="18" l="1"/>
  <c r="D36" i="18"/>
  <c r="G36" i="18"/>
  <c r="H36" i="18" s="1"/>
  <c r="C36" i="18"/>
  <c r="G581" i="19"/>
  <c r="H581" i="19" s="1"/>
  <c r="D581" i="19"/>
  <c r="C581" i="19"/>
  <c r="B582" i="19"/>
  <c r="D37" i="18" l="1"/>
  <c r="C37" i="18"/>
  <c r="G37" i="18"/>
  <c r="H37" i="18" s="1"/>
  <c r="B38" i="18"/>
  <c r="B583" i="19"/>
  <c r="G582" i="19"/>
  <c r="H582" i="19" s="1"/>
  <c r="C582" i="19"/>
  <c r="D582" i="19"/>
  <c r="B39" i="18" l="1"/>
  <c r="G38" i="18"/>
  <c r="H38" i="18" s="1"/>
  <c r="D38" i="18"/>
  <c r="C38" i="18"/>
  <c r="G583" i="19"/>
  <c r="H583" i="19" s="1"/>
  <c r="D583" i="19"/>
  <c r="C583" i="19"/>
  <c r="B584" i="19"/>
  <c r="B40" i="18" l="1"/>
  <c r="D39" i="18"/>
  <c r="G39" i="18"/>
  <c r="H39" i="18" s="1"/>
  <c r="C39" i="18"/>
  <c r="D584" i="19"/>
  <c r="C584" i="19"/>
  <c r="G584" i="19"/>
  <c r="H584" i="19" s="1"/>
  <c r="B585" i="19"/>
  <c r="B586" i="19" s="1"/>
  <c r="B587" i="19" s="1"/>
  <c r="B588" i="19" l="1"/>
  <c r="D587" i="19"/>
  <c r="C587" i="19"/>
  <c r="G587" i="19"/>
  <c r="H587" i="19" s="1"/>
  <c r="C586" i="19"/>
  <c r="D586" i="19"/>
  <c r="G586" i="19"/>
  <c r="H586" i="19" s="1"/>
  <c r="G40" i="18"/>
  <c r="H40" i="18" s="1"/>
  <c r="D40" i="18"/>
  <c r="C40" i="18"/>
  <c r="B41" i="18"/>
  <c r="G585" i="19"/>
  <c r="H585" i="19" s="1"/>
  <c r="D585" i="19"/>
  <c r="C585" i="19"/>
  <c r="B589" i="19" l="1"/>
  <c r="C588" i="19"/>
  <c r="D588" i="19"/>
  <c r="G588" i="19"/>
  <c r="H588" i="19" s="1"/>
  <c r="G41" i="18"/>
  <c r="H41" i="18" s="1"/>
  <c r="B42" i="18"/>
  <c r="D41" i="18"/>
  <c r="C41" i="18"/>
  <c r="D589" i="19" l="1"/>
  <c r="C589" i="19"/>
  <c r="G589" i="19"/>
  <c r="H589" i="19" s="1"/>
  <c r="B590" i="19"/>
  <c r="D42" i="18"/>
  <c r="C42" i="18"/>
  <c r="B43" i="18"/>
  <c r="G42" i="18"/>
  <c r="H42" i="18" s="1"/>
  <c r="D590" i="19" l="1"/>
  <c r="G590" i="19"/>
  <c r="H590" i="19" s="1"/>
  <c r="B591" i="19"/>
  <c r="C590" i="19"/>
  <c r="B44" i="18"/>
  <c r="C43" i="18"/>
  <c r="D43" i="18"/>
  <c r="G43" i="18"/>
  <c r="H43" i="18" s="1"/>
  <c r="G591" i="19" l="1"/>
  <c r="H591" i="19" s="1"/>
  <c r="B592" i="19"/>
  <c r="C591" i="19"/>
  <c r="D591" i="19"/>
  <c r="D44" i="18"/>
  <c r="G44" i="18"/>
  <c r="H44" i="18" s="1"/>
  <c r="C44" i="18"/>
  <c r="B45" i="18"/>
  <c r="B593" i="19" l="1"/>
  <c r="C592" i="19"/>
  <c r="D592" i="19"/>
  <c r="G592" i="19"/>
  <c r="H592" i="19" s="1"/>
  <c r="B46" i="18"/>
  <c r="G45" i="18"/>
  <c r="H45" i="18" s="1"/>
  <c r="C45" i="18"/>
  <c r="D45" i="18"/>
  <c r="G593" i="19" l="1"/>
  <c r="H593" i="19" s="1"/>
  <c r="B594" i="19"/>
  <c r="C593" i="19"/>
  <c r="D593" i="19"/>
  <c r="G46" i="18"/>
  <c r="H46" i="18" s="1"/>
  <c r="D46" i="18"/>
  <c r="C46" i="18"/>
  <c r="B47" i="18"/>
  <c r="C594" i="19" l="1"/>
  <c r="D594" i="19"/>
  <c r="G594" i="19"/>
  <c r="H594" i="19" s="1"/>
  <c r="B595" i="19"/>
  <c r="C47" i="18"/>
  <c r="B48" i="18"/>
  <c r="D47" i="18"/>
  <c r="G47" i="18"/>
  <c r="H47" i="18" s="1"/>
  <c r="B596" i="19" l="1"/>
  <c r="C595" i="19"/>
  <c r="D595" i="19"/>
  <c r="G595" i="19"/>
  <c r="H595" i="19" s="1"/>
  <c r="C48" i="18"/>
  <c r="G48" i="18"/>
  <c r="H48" i="18" s="1"/>
  <c r="B49" i="18"/>
  <c r="D48" i="18"/>
  <c r="G596" i="19" l="1"/>
  <c r="H596" i="19" s="1"/>
  <c r="B597" i="19"/>
  <c r="C596" i="19"/>
  <c r="D596" i="19"/>
  <c r="G49" i="18"/>
  <c r="H49" i="18" s="1"/>
  <c r="B50" i="18"/>
  <c r="C49" i="18"/>
  <c r="D49" i="18"/>
  <c r="D597" i="19" l="1"/>
  <c r="G597" i="19"/>
  <c r="H597" i="19" s="1"/>
  <c r="C597" i="19"/>
  <c r="B598" i="19"/>
  <c r="B599" i="19" s="1"/>
  <c r="D50" i="18"/>
  <c r="G50" i="18"/>
  <c r="H50" i="18" s="1"/>
  <c r="B51" i="18"/>
  <c r="C50" i="18"/>
  <c r="C599" i="19" l="1"/>
  <c r="B600" i="19"/>
  <c r="G599" i="19"/>
  <c r="H599" i="19" s="1"/>
  <c r="D599" i="19"/>
  <c r="C598" i="19"/>
  <c r="G598" i="19"/>
  <c r="H598" i="19" s="1"/>
  <c r="D598" i="19"/>
  <c r="D51" i="18"/>
  <c r="C51" i="18"/>
  <c r="G51" i="18"/>
  <c r="H51" i="18" s="1"/>
  <c r="B52" i="18"/>
  <c r="C600" i="19" l="1"/>
  <c r="B601" i="19"/>
  <c r="B602" i="19" s="1"/>
  <c r="D600" i="19"/>
  <c r="G600" i="19"/>
  <c r="H600" i="19" s="1"/>
  <c r="B53" i="18"/>
  <c r="C52" i="18"/>
  <c r="D52" i="18"/>
  <c r="G52" i="18"/>
  <c r="H52" i="18" s="1"/>
  <c r="B603" i="19" l="1"/>
  <c r="G602" i="19"/>
  <c r="H602" i="19" s="1"/>
  <c r="C602" i="19"/>
  <c r="D602" i="19"/>
  <c r="C601" i="19"/>
  <c r="D601" i="19"/>
  <c r="G601" i="19"/>
  <c r="H601" i="19" s="1"/>
  <c r="G53" i="18"/>
  <c r="H53" i="18" s="1"/>
  <c r="D53" i="18"/>
  <c r="B54" i="18"/>
  <c r="C53" i="18"/>
  <c r="B604" i="19" l="1"/>
  <c r="G603" i="19"/>
  <c r="H603" i="19" s="1"/>
  <c r="C603" i="19"/>
  <c r="D603" i="19"/>
  <c r="B55" i="18"/>
  <c r="D54" i="18"/>
  <c r="G54" i="18"/>
  <c r="H54" i="18" s="1"/>
  <c r="C54" i="18"/>
  <c r="B605" i="19" l="1"/>
  <c r="D604" i="19"/>
  <c r="G604" i="19"/>
  <c r="H604" i="19" s="1"/>
  <c r="C604" i="19"/>
  <c r="G55" i="18"/>
  <c r="H55" i="18" s="1"/>
  <c r="C55" i="18"/>
  <c r="B56" i="18"/>
  <c r="D55" i="18"/>
  <c r="B606" i="19" l="1"/>
  <c r="B607" i="19" s="1"/>
  <c r="B608" i="19" s="1"/>
  <c r="B609" i="19" s="1"/>
  <c r="D605" i="19"/>
  <c r="G605" i="19"/>
  <c r="H605" i="19" s="1"/>
  <c r="C605" i="19"/>
  <c r="B57" i="18"/>
  <c r="G56" i="18"/>
  <c r="H56" i="18" s="1"/>
  <c r="D56" i="18"/>
  <c r="C56" i="18"/>
  <c r="B610" i="19" l="1"/>
  <c r="C609" i="19"/>
  <c r="G609" i="19"/>
  <c r="H609" i="19" s="1"/>
  <c r="D609" i="19"/>
  <c r="C607" i="19"/>
  <c r="G607" i="19"/>
  <c r="H607" i="19" s="1"/>
  <c r="D607" i="19"/>
  <c r="G606" i="19"/>
  <c r="H606" i="19" s="1"/>
  <c r="C606" i="19"/>
  <c r="D606" i="19"/>
  <c r="G57" i="18"/>
  <c r="H57" i="18" s="1"/>
  <c r="D57" i="18"/>
  <c r="B58" i="18"/>
  <c r="C57" i="18"/>
  <c r="C610" i="19" l="1"/>
  <c r="B611" i="19"/>
  <c r="G610" i="19"/>
  <c r="H610" i="19" s="1"/>
  <c r="D610" i="19"/>
  <c r="C608" i="19"/>
  <c r="D608" i="19"/>
  <c r="G608" i="19"/>
  <c r="H608" i="19" s="1"/>
  <c r="B59" i="18"/>
  <c r="C58" i="18"/>
  <c r="D58" i="18"/>
  <c r="G58" i="18"/>
  <c r="H58" i="18" s="1"/>
  <c r="C611" i="19" l="1"/>
  <c r="D611" i="19"/>
  <c r="G611" i="19"/>
  <c r="H611" i="19" s="1"/>
  <c r="B612" i="19"/>
  <c r="B60" i="18"/>
  <c r="C59" i="18"/>
  <c r="D59" i="18"/>
  <c r="G59" i="18"/>
  <c r="H59" i="18" s="1"/>
  <c r="B613" i="19" l="1"/>
  <c r="C612" i="19"/>
  <c r="D612" i="19"/>
  <c r="G612" i="19"/>
  <c r="H612" i="19" s="1"/>
  <c r="D60" i="18"/>
  <c r="C60" i="18"/>
  <c r="G60" i="18"/>
  <c r="H60" i="18" s="1"/>
  <c r="B61" i="18"/>
  <c r="G613" i="19" l="1"/>
  <c r="H613" i="19" s="1"/>
  <c r="C613" i="19"/>
  <c r="B614" i="19"/>
  <c r="D613" i="19"/>
  <c r="B62" i="18"/>
  <c r="C61" i="18"/>
  <c r="G61" i="18"/>
  <c r="H61" i="18" s="1"/>
  <c r="D61" i="18"/>
  <c r="B615" i="19" l="1"/>
  <c r="C614" i="19"/>
  <c r="G614" i="19"/>
  <c r="H614" i="19" s="1"/>
  <c r="D614" i="19"/>
  <c r="G62" i="18"/>
  <c r="H62" i="18" s="1"/>
  <c r="B63" i="18"/>
  <c r="D62" i="18"/>
  <c r="C62" i="18"/>
  <c r="B616" i="19" l="1"/>
  <c r="C615" i="19"/>
  <c r="D615" i="19"/>
  <c r="G615" i="19"/>
  <c r="H615" i="19" s="1"/>
  <c r="G63" i="18"/>
  <c r="H63" i="18" s="1"/>
  <c r="D63" i="18"/>
  <c r="B64" i="18"/>
  <c r="C63" i="18"/>
  <c r="B617" i="19" l="1"/>
  <c r="C616" i="19"/>
  <c r="D616" i="19"/>
  <c r="G616" i="19"/>
  <c r="H616" i="19" s="1"/>
  <c r="D64" i="18"/>
  <c r="C64" i="18"/>
  <c r="B65" i="18"/>
  <c r="G64" i="18"/>
  <c r="H64" i="18" s="1"/>
  <c r="D617" i="19" l="1"/>
  <c r="B618" i="19"/>
  <c r="C617" i="19"/>
  <c r="G617" i="19"/>
  <c r="H617" i="19" s="1"/>
  <c r="D65" i="18"/>
  <c r="B66" i="18"/>
  <c r="C65" i="18"/>
  <c r="G65" i="18"/>
  <c r="H65" i="18" s="1"/>
  <c r="B619" i="19" l="1"/>
  <c r="G618" i="19"/>
  <c r="H618" i="19" s="1"/>
  <c r="D618" i="19"/>
  <c r="C618" i="19"/>
  <c r="G66" i="18"/>
  <c r="H66" i="18" s="1"/>
  <c r="B67" i="18"/>
  <c r="D66" i="18"/>
  <c r="C66" i="18"/>
  <c r="B620" i="19" l="1"/>
  <c r="C619" i="19"/>
  <c r="D619" i="19"/>
  <c r="G619" i="19"/>
  <c r="H619" i="19" s="1"/>
  <c r="C67" i="18"/>
  <c r="D67" i="18"/>
  <c r="G67" i="18"/>
  <c r="H67" i="18" s="1"/>
  <c r="B68" i="18"/>
  <c r="D620" i="19" l="1"/>
  <c r="G620" i="19"/>
  <c r="H620" i="19" s="1"/>
  <c r="B621" i="19"/>
  <c r="B622" i="19" s="1"/>
  <c r="C620" i="19"/>
  <c r="D68" i="18"/>
  <c r="B69" i="18"/>
  <c r="C68" i="18"/>
  <c r="G68" i="18"/>
  <c r="H68" i="18" s="1"/>
  <c r="B623" i="19" l="1"/>
  <c r="G622" i="19"/>
  <c r="H622" i="19" s="1"/>
  <c r="D622" i="19"/>
  <c r="C622" i="19"/>
  <c r="G621" i="19"/>
  <c r="H621" i="19" s="1"/>
  <c r="C621" i="19"/>
  <c r="D621" i="19"/>
  <c r="D69" i="18"/>
  <c r="C69" i="18"/>
  <c r="B70" i="18"/>
  <c r="G69" i="18"/>
  <c r="H69" i="18" s="1"/>
  <c r="C623" i="19" l="1"/>
  <c r="D623" i="19"/>
  <c r="G623" i="19"/>
  <c r="H623" i="19" s="1"/>
  <c r="G70" i="18"/>
  <c r="H70" i="18" s="1"/>
  <c r="B71" i="18"/>
  <c r="D70" i="18"/>
  <c r="C70" i="18"/>
  <c r="D71" i="18" l="1"/>
  <c r="C71" i="18"/>
  <c r="B72" i="18"/>
  <c r="G71" i="18"/>
  <c r="H71" i="18" s="1"/>
  <c r="C72" i="18" l="1"/>
  <c r="D72" i="18"/>
  <c r="B73" i="18"/>
  <c r="G72" i="18"/>
  <c r="H72" i="18" s="1"/>
  <c r="G73" i="18" l="1"/>
  <c r="H73" i="18" s="1"/>
  <c r="B74" i="18"/>
  <c r="C73" i="18"/>
  <c r="D73" i="18"/>
  <c r="G74" i="18" l="1"/>
  <c r="H74" i="18" s="1"/>
  <c r="C74" i="18"/>
  <c r="B75" i="18"/>
  <c r="D74" i="18"/>
  <c r="C75" i="18" l="1"/>
  <c r="G75" i="18"/>
  <c r="H75" i="18" s="1"/>
  <c r="D75" i="18"/>
  <c r="B76" i="18"/>
  <c r="G76" i="18" l="1"/>
  <c r="H76" i="18" s="1"/>
  <c r="C76" i="18"/>
  <c r="D76" i="18"/>
  <c r="B77" i="18"/>
  <c r="B78" i="18" l="1"/>
  <c r="C77" i="18"/>
  <c r="D77" i="18"/>
  <c r="G77" i="18"/>
  <c r="H77" i="18" s="1"/>
  <c r="D78" i="18" l="1"/>
  <c r="C78" i="18"/>
  <c r="B79" i="18"/>
  <c r="G78" i="18"/>
  <c r="H78" i="18" s="1"/>
  <c r="C79" i="18" l="1"/>
  <c r="D79" i="18"/>
  <c r="B80" i="18"/>
  <c r="G79" i="18"/>
  <c r="H79" i="18" s="1"/>
  <c r="B81" i="18" l="1"/>
  <c r="G80" i="18"/>
  <c r="H80" i="18" s="1"/>
  <c r="D80" i="18"/>
  <c r="C80" i="18"/>
  <c r="G81" i="18" l="1"/>
  <c r="H81" i="18" s="1"/>
  <c r="B82" i="18"/>
  <c r="C81" i="18"/>
  <c r="D81" i="18"/>
  <c r="B83" i="18" l="1"/>
  <c r="G82" i="18"/>
  <c r="H82" i="18" s="1"/>
  <c r="D82" i="18"/>
  <c r="C82" i="18"/>
  <c r="B84" i="18" l="1"/>
  <c r="G83" i="18"/>
  <c r="H83" i="18" s="1"/>
  <c r="D83" i="18"/>
  <c r="C83" i="18"/>
  <c r="C84" i="18" l="1"/>
  <c r="G84" i="18"/>
  <c r="H84" i="18" s="1"/>
  <c r="B85" i="18"/>
  <c r="D84" i="18"/>
  <c r="C85" i="18" l="1"/>
  <c r="B86" i="18"/>
  <c r="G85" i="18"/>
  <c r="H85" i="18" s="1"/>
  <c r="D85" i="18"/>
  <c r="D86" i="18" l="1"/>
  <c r="C86" i="18"/>
  <c r="G86" i="18"/>
  <c r="H86" i="18" s="1"/>
  <c r="B87" i="18"/>
  <c r="C87" i="18" l="1"/>
  <c r="B88" i="18"/>
  <c r="D87" i="18"/>
  <c r="G87" i="18"/>
  <c r="H87" i="18" s="1"/>
  <c r="G88" i="18" l="1"/>
  <c r="H88" i="18" s="1"/>
  <c r="D88" i="18"/>
  <c r="C88" i="18"/>
  <c r="B89" i="18"/>
  <c r="B90" i="18" l="1"/>
  <c r="C89" i="18"/>
  <c r="D89" i="18"/>
  <c r="G89" i="18"/>
  <c r="H89" i="18" s="1"/>
  <c r="C90" i="18" l="1"/>
  <c r="G90" i="18"/>
  <c r="H90" i="18" s="1"/>
  <c r="D90" i="18"/>
  <c r="B91" i="18"/>
  <c r="D91" i="18" l="1"/>
  <c r="C91" i="18"/>
  <c r="B92" i="18"/>
  <c r="G91" i="18"/>
  <c r="H91" i="18" s="1"/>
  <c r="B93" i="18" l="1"/>
  <c r="G92" i="18"/>
  <c r="H92" i="18" s="1"/>
  <c r="D92" i="18"/>
  <c r="C92" i="18"/>
  <c r="G93" i="18" l="1"/>
  <c r="H93" i="18" s="1"/>
  <c r="D93" i="18"/>
  <c r="B94" i="18"/>
  <c r="C93" i="18"/>
  <c r="C94" i="18" l="1"/>
  <c r="G94" i="18"/>
  <c r="H94" i="18" s="1"/>
  <c r="D94" i="18"/>
  <c r="B95" i="18"/>
  <c r="D95" i="18" l="1"/>
  <c r="B96" i="18"/>
  <c r="C95" i="18"/>
  <c r="G95" i="18"/>
  <c r="H95" i="18" s="1"/>
  <c r="G96" i="18" l="1"/>
  <c r="H96" i="18" s="1"/>
  <c r="D96" i="18"/>
  <c r="B97" i="18"/>
  <c r="C96" i="18"/>
  <c r="C97" i="18" l="1"/>
  <c r="B98" i="18"/>
  <c r="G97" i="18"/>
  <c r="H97" i="18" s="1"/>
  <c r="D97" i="18"/>
  <c r="C98" i="18" l="1"/>
  <c r="B99" i="18"/>
  <c r="D98" i="18"/>
  <c r="G98" i="18"/>
  <c r="H98" i="18" s="1"/>
  <c r="B100" i="18" l="1"/>
  <c r="G99" i="18"/>
  <c r="H99" i="18" s="1"/>
  <c r="C99" i="18"/>
  <c r="D99" i="18"/>
  <c r="C100" i="18" l="1"/>
  <c r="D100" i="18"/>
  <c r="G100" i="18"/>
  <c r="H100" i="18" s="1"/>
  <c r="B101" i="18"/>
  <c r="C101" i="18" l="1"/>
  <c r="G101" i="18"/>
  <c r="H101" i="18" s="1"/>
  <c r="B102" i="18"/>
  <c r="D101" i="18"/>
  <c r="G102" i="18" l="1"/>
  <c r="H102" i="18" s="1"/>
  <c r="D102" i="18"/>
  <c r="C102" i="18"/>
  <c r="B103" i="18"/>
  <c r="D103" i="18" l="1"/>
  <c r="C103" i="18"/>
  <c r="G103" i="18"/>
  <c r="H103" i="18" s="1"/>
  <c r="B104" i="18"/>
  <c r="G104" i="18" l="1"/>
  <c r="H104" i="18" s="1"/>
  <c r="C104" i="18"/>
  <c r="D104" i="18"/>
  <c r="B105" i="18"/>
  <c r="D105" i="18" l="1"/>
  <c r="C105" i="18"/>
  <c r="B106" i="18"/>
  <c r="G105" i="18"/>
  <c r="H105" i="18" s="1"/>
  <c r="D106" i="18" l="1"/>
  <c r="C106" i="18"/>
  <c r="B107" i="18"/>
  <c r="G106" i="18"/>
  <c r="H106" i="18" s="1"/>
  <c r="C107" i="18" l="1"/>
  <c r="B108" i="18"/>
  <c r="D107" i="18"/>
  <c r="G107" i="18"/>
  <c r="H107" i="18" s="1"/>
  <c r="G108" i="18" l="1"/>
  <c r="H108" i="18" s="1"/>
  <c r="C108" i="18"/>
  <c r="B109" i="18"/>
  <c r="D108" i="18"/>
  <c r="C109" i="18" l="1"/>
  <c r="B110" i="18"/>
  <c r="G109" i="18"/>
  <c r="H109" i="18" s="1"/>
  <c r="D109" i="18"/>
  <c r="G110" i="18" l="1"/>
  <c r="H110" i="18" s="1"/>
  <c r="C110" i="18"/>
  <c r="B111" i="18"/>
  <c r="D110" i="18"/>
  <c r="C111" i="18" l="1"/>
  <c r="B112" i="18"/>
  <c r="G111" i="18"/>
  <c r="H111" i="18" s="1"/>
  <c r="D111" i="18"/>
  <c r="G112" i="18" l="1"/>
  <c r="H112" i="18" s="1"/>
  <c r="D112" i="18"/>
  <c r="C112" i="18"/>
  <c r="B113" i="18"/>
  <c r="B114" i="18" l="1"/>
  <c r="G113" i="18"/>
  <c r="H113" i="18" s="1"/>
  <c r="C113" i="18"/>
  <c r="D113" i="18"/>
  <c r="D114" i="18" l="1"/>
  <c r="C114" i="18"/>
  <c r="B115" i="18"/>
  <c r="G114" i="18"/>
  <c r="H114" i="18" s="1"/>
  <c r="C115" i="18" l="1"/>
  <c r="G115" i="18"/>
  <c r="H115" i="18" s="1"/>
  <c r="B116" i="18"/>
  <c r="D115" i="18"/>
  <c r="C116" i="18" l="1"/>
  <c r="B117" i="18"/>
  <c r="G116" i="18"/>
  <c r="H116" i="18" s="1"/>
  <c r="D116" i="18"/>
  <c r="D117" i="18" l="1"/>
  <c r="C117" i="18"/>
  <c r="G117" i="18"/>
  <c r="H117" i="18" s="1"/>
  <c r="B118" i="18"/>
  <c r="D118" i="18" l="1"/>
  <c r="C118" i="18"/>
  <c r="B119" i="18"/>
  <c r="G118" i="18"/>
  <c r="H118" i="18" s="1"/>
  <c r="D119" i="18" l="1"/>
  <c r="C119" i="18"/>
  <c r="B120" i="18"/>
  <c r="G119" i="18"/>
  <c r="H119" i="18" s="1"/>
  <c r="B121" i="18" l="1"/>
  <c r="G120" i="18"/>
  <c r="H120" i="18" s="1"/>
  <c r="D120" i="18"/>
  <c r="C120" i="18"/>
  <c r="C121" i="18" l="1"/>
  <c r="B122" i="18"/>
  <c r="D121" i="18"/>
  <c r="G121" i="18"/>
  <c r="H121" i="18" s="1"/>
  <c r="G122" i="18" l="1"/>
  <c r="H122" i="18" s="1"/>
  <c r="C122" i="18"/>
  <c r="B123" i="18"/>
  <c r="D122" i="18"/>
  <c r="C123" i="18" l="1"/>
  <c r="B124" i="18"/>
  <c r="G123" i="18"/>
  <c r="H123" i="18" s="1"/>
  <c r="D123" i="18"/>
  <c r="G124" i="18" l="1"/>
  <c r="H124" i="18" s="1"/>
  <c r="D124" i="18"/>
  <c r="C124" i="18"/>
  <c r="B125" i="18"/>
  <c r="C125" i="18" l="1"/>
  <c r="B126" i="18"/>
  <c r="G125" i="18"/>
  <c r="H125" i="18" s="1"/>
  <c r="D125" i="18"/>
  <c r="D126" i="18" l="1"/>
  <c r="C126" i="18"/>
  <c r="B127" i="18"/>
  <c r="G126" i="18"/>
  <c r="H126" i="18" s="1"/>
  <c r="G127" i="18" l="1"/>
  <c r="H127" i="18" s="1"/>
  <c r="B128" i="18"/>
  <c r="D127" i="18"/>
  <c r="C127" i="18"/>
  <c r="B129" i="18" l="1"/>
  <c r="D128" i="18"/>
  <c r="G128" i="18"/>
  <c r="H128" i="18" s="1"/>
  <c r="C128" i="18"/>
  <c r="D129" i="18" l="1"/>
  <c r="C129" i="18"/>
  <c r="G129" i="18"/>
  <c r="H129" i="18" s="1"/>
  <c r="B130" i="18"/>
  <c r="C130" i="18" l="1"/>
  <c r="B131" i="18"/>
  <c r="G130" i="18"/>
  <c r="H130" i="18" s="1"/>
  <c r="D130" i="18"/>
  <c r="G131" i="18" l="1"/>
  <c r="H131" i="18" s="1"/>
  <c r="D131" i="18"/>
  <c r="C131" i="18"/>
  <c r="B132" i="18"/>
  <c r="G132" i="18" l="1"/>
  <c r="H132" i="18" s="1"/>
  <c r="D132" i="18"/>
  <c r="B133" i="18"/>
  <c r="C132" i="18"/>
  <c r="C133" i="18" l="1"/>
  <c r="G133" i="18"/>
  <c r="H133" i="18" s="1"/>
  <c r="B134" i="18"/>
  <c r="D133" i="18"/>
  <c r="D134" i="18" l="1"/>
  <c r="C134" i="18"/>
  <c r="G134" i="18"/>
  <c r="H134" i="18" s="1"/>
  <c r="B135" i="18"/>
  <c r="D135" i="18" l="1"/>
  <c r="C135" i="18"/>
  <c r="B136" i="18"/>
  <c r="G135" i="18"/>
  <c r="H135" i="18" s="1"/>
  <c r="B137" i="18" l="1"/>
  <c r="G136" i="18"/>
  <c r="H136" i="18" s="1"/>
  <c r="C136" i="18"/>
  <c r="D136" i="18"/>
  <c r="G137" i="18" l="1"/>
  <c r="H137" i="18" s="1"/>
  <c r="B138" i="18"/>
  <c r="D137" i="18"/>
  <c r="C137" i="18"/>
  <c r="D138" i="18" l="1"/>
  <c r="B139" i="18"/>
  <c r="C138" i="18"/>
  <c r="G138" i="18"/>
  <c r="H138" i="18" s="1"/>
  <c r="D139" i="18" l="1"/>
  <c r="C139" i="18"/>
  <c r="G139" i="18"/>
  <c r="H139" i="18" s="1"/>
  <c r="B140" i="18"/>
  <c r="C140" i="18" l="1"/>
  <c r="B141" i="18"/>
  <c r="G140" i="18"/>
  <c r="H140" i="18" s="1"/>
  <c r="D140" i="18"/>
  <c r="C141" i="18" l="1"/>
  <c r="G141" i="18"/>
  <c r="H141" i="18" s="1"/>
  <c r="B142" i="18"/>
  <c r="D141" i="18"/>
  <c r="D142" i="18" l="1"/>
  <c r="C142" i="18"/>
  <c r="B143" i="18"/>
  <c r="G142" i="18"/>
  <c r="H142" i="18" s="1"/>
  <c r="C143" i="18" l="1"/>
  <c r="B144" i="18"/>
  <c r="G143" i="18"/>
  <c r="H143" i="18" s="1"/>
  <c r="D143" i="18"/>
  <c r="B145" i="18" l="1"/>
  <c r="G144" i="18"/>
  <c r="H144" i="18" s="1"/>
  <c r="D144" i="18"/>
  <c r="C144" i="18"/>
  <c r="D145" i="18" l="1"/>
  <c r="C145" i="18"/>
  <c r="B146" i="18"/>
  <c r="G145" i="18"/>
  <c r="H145" i="18" s="1"/>
  <c r="C146" i="18" l="1"/>
  <c r="G146" i="18"/>
  <c r="H146" i="18" s="1"/>
  <c r="B147" i="18"/>
  <c r="D146" i="18"/>
  <c r="C147" i="18" l="1"/>
  <c r="B148" i="18"/>
  <c r="G147" i="18"/>
  <c r="H147" i="18" s="1"/>
  <c r="D147" i="18"/>
  <c r="B149" i="18" l="1"/>
  <c r="G148" i="18"/>
  <c r="H148" i="18" s="1"/>
  <c r="C148" i="18"/>
  <c r="D148" i="18"/>
  <c r="G149" i="18" l="1"/>
  <c r="H149" i="18" s="1"/>
  <c r="D149" i="18"/>
  <c r="B150" i="18"/>
  <c r="C149" i="18"/>
  <c r="G150" i="18" l="1"/>
  <c r="H150" i="18" s="1"/>
  <c r="D150" i="18"/>
  <c r="C150" i="18"/>
  <c r="B151" i="18"/>
  <c r="D151" i="18" l="1"/>
  <c r="C151" i="18"/>
  <c r="B152" i="18"/>
  <c r="G151" i="18"/>
  <c r="H151" i="18" s="1"/>
  <c r="C152" i="18" l="1"/>
  <c r="G152" i="18"/>
  <c r="H152" i="18" s="1"/>
  <c r="D152" i="18"/>
  <c r="Y2" i="23" l="1"/>
  <c r="K2" i="23"/>
  <c r="AB2" i="23"/>
  <c r="N2" i="23"/>
  <c r="L2" i="23"/>
  <c r="F2" i="23"/>
  <c r="G2" i="23"/>
  <c r="M2" i="23"/>
  <c r="X2" i="23"/>
  <c r="I2" i="23"/>
  <c r="AA2" i="23"/>
  <c r="V2" i="23"/>
  <c r="A3" i="23"/>
  <c r="E2" i="23"/>
  <c r="D2" i="23"/>
  <c r="AR2" i="23" s="1"/>
  <c r="C2" i="23"/>
  <c r="B2" i="23"/>
  <c r="O2" i="23" l="1"/>
  <c r="W2" i="23"/>
  <c r="R2" i="23"/>
  <c r="AD2" i="23"/>
  <c r="AH2" i="23"/>
  <c r="AG2" i="23"/>
  <c r="AF2" i="23"/>
  <c r="AE2" i="23"/>
  <c r="AC2" i="23"/>
  <c r="Y3" i="23"/>
  <c r="K3" i="23"/>
  <c r="N3" i="23"/>
  <c r="AB3" i="23"/>
  <c r="G3" i="23"/>
  <c r="I3" i="23"/>
  <c r="L3" i="23"/>
  <c r="X3" i="23"/>
  <c r="M3" i="23"/>
  <c r="F3" i="23"/>
  <c r="AA3" i="23"/>
  <c r="V3" i="23"/>
  <c r="U2" i="23"/>
  <c r="A4" i="23"/>
  <c r="E3" i="23"/>
  <c r="C3" i="23"/>
  <c r="D3" i="23"/>
  <c r="AR3" i="23" s="1"/>
  <c r="B3" i="23"/>
  <c r="O3" i="23" l="1"/>
  <c r="W3" i="23"/>
  <c r="Y4" i="23"/>
  <c r="K4" i="23"/>
  <c r="N4" i="23"/>
  <c r="AB4" i="23"/>
  <c r="M4" i="23"/>
  <c r="X4" i="23"/>
  <c r="L4" i="23"/>
  <c r="F4" i="23"/>
  <c r="G4" i="23"/>
  <c r="I4" i="23"/>
  <c r="AA4" i="23"/>
  <c r="V4" i="23"/>
  <c r="R3" i="23"/>
  <c r="AD3" i="23"/>
  <c r="AF3" i="23"/>
  <c r="AH3" i="23"/>
  <c r="AG3" i="23"/>
  <c r="AE3" i="23"/>
  <c r="AC3" i="23"/>
  <c r="B4" i="23"/>
  <c r="A5" i="23"/>
  <c r="E4" i="23"/>
  <c r="D4" i="23"/>
  <c r="AR4" i="23" s="1"/>
  <c r="C4" i="23"/>
  <c r="U3" i="23"/>
  <c r="R4" i="23" l="1"/>
  <c r="W4" i="23"/>
  <c r="O4" i="23"/>
  <c r="Y5" i="23"/>
  <c r="AB5" i="23"/>
  <c r="K5" i="23"/>
  <c r="N5" i="23"/>
  <c r="I5" i="23"/>
  <c r="L5" i="23"/>
  <c r="G5" i="23"/>
  <c r="X5" i="23"/>
  <c r="F5" i="23"/>
  <c r="M5" i="23"/>
  <c r="AA5" i="23"/>
  <c r="V5" i="23"/>
  <c r="AD4" i="23"/>
  <c r="AF4" i="23"/>
  <c r="AH4" i="23"/>
  <c r="AG4" i="23"/>
  <c r="AE4" i="23"/>
  <c r="AC4" i="23"/>
  <c r="A6" i="23"/>
  <c r="E5" i="23"/>
  <c r="D5" i="23"/>
  <c r="AR5" i="23" s="1"/>
  <c r="C5" i="23"/>
  <c r="B5" i="23"/>
  <c r="U4" i="23"/>
  <c r="R5" i="23" l="1"/>
  <c r="W5" i="23"/>
  <c r="O5" i="23"/>
  <c r="Y6" i="23"/>
  <c r="K6" i="23"/>
  <c r="AB6" i="23"/>
  <c r="N6" i="23"/>
  <c r="F6" i="23"/>
  <c r="M6" i="23"/>
  <c r="X6" i="23"/>
  <c r="I6" i="23"/>
  <c r="G6" i="23"/>
  <c r="L6" i="23"/>
  <c r="AA6" i="23"/>
  <c r="V6" i="23"/>
  <c r="AD5" i="23"/>
  <c r="AF5" i="23"/>
  <c r="AH5" i="23"/>
  <c r="AG5" i="23"/>
  <c r="AE5" i="23"/>
  <c r="AC5" i="23"/>
  <c r="U5" i="23"/>
  <c r="A7" i="23"/>
  <c r="E6" i="23"/>
  <c r="C6" i="23"/>
  <c r="D6" i="23"/>
  <c r="AR6" i="23" s="1"/>
  <c r="B6" i="23"/>
  <c r="R6" i="23" l="1"/>
  <c r="W6" i="23"/>
  <c r="O6" i="23"/>
  <c r="Y7" i="23"/>
  <c r="K7" i="23"/>
  <c r="N7" i="23"/>
  <c r="AB7" i="23"/>
  <c r="X7" i="23"/>
  <c r="I7" i="23"/>
  <c r="L7" i="23"/>
  <c r="F7" i="23"/>
  <c r="M7" i="23"/>
  <c r="G7" i="23"/>
  <c r="AA7" i="23"/>
  <c r="V7" i="23"/>
  <c r="AD6" i="23"/>
  <c r="AH6" i="23"/>
  <c r="AG6" i="23"/>
  <c r="AF6" i="23"/>
  <c r="AC6" i="23"/>
  <c r="AE6" i="23"/>
  <c r="B7" i="23"/>
  <c r="A8" i="23"/>
  <c r="D7" i="23"/>
  <c r="AR7" i="23" s="1"/>
  <c r="C7" i="23"/>
  <c r="E7" i="23"/>
  <c r="U6" i="23"/>
  <c r="R7" i="23" l="1"/>
  <c r="W7" i="23"/>
  <c r="Y8" i="23"/>
  <c r="K8" i="23"/>
  <c r="N8" i="23"/>
  <c r="AB8" i="23"/>
  <c r="F8" i="23"/>
  <c r="G8" i="23"/>
  <c r="M8" i="23"/>
  <c r="L8" i="23"/>
  <c r="X8" i="23"/>
  <c r="I8" i="23"/>
  <c r="AA8" i="23"/>
  <c r="V8" i="23"/>
  <c r="AD7" i="23"/>
  <c r="AF7" i="23"/>
  <c r="AH7" i="23"/>
  <c r="AG7" i="23"/>
  <c r="AC7" i="23"/>
  <c r="AE7" i="23"/>
  <c r="O7" i="23"/>
  <c r="A9" i="23"/>
  <c r="E8" i="23"/>
  <c r="D8" i="23"/>
  <c r="AR8" i="23" s="1"/>
  <c r="B8" i="23"/>
  <c r="C8" i="23"/>
  <c r="U7" i="23"/>
  <c r="R8" i="23" l="1"/>
  <c r="W8" i="23"/>
  <c r="AD8" i="23"/>
  <c r="AF8" i="23"/>
  <c r="AH8" i="23"/>
  <c r="AG8" i="23"/>
  <c r="AC8" i="23"/>
  <c r="AE8" i="23"/>
  <c r="O8" i="23"/>
  <c r="Y9" i="23"/>
  <c r="K9" i="23"/>
  <c r="AB9" i="23"/>
  <c r="N9" i="23"/>
  <c r="X9" i="23"/>
  <c r="I9" i="23"/>
  <c r="L9" i="23"/>
  <c r="F9" i="23"/>
  <c r="G9" i="23"/>
  <c r="M9" i="23"/>
  <c r="AA9" i="23"/>
  <c r="V9" i="23"/>
  <c r="U8" i="23"/>
  <c r="A10" i="23"/>
  <c r="E9" i="23"/>
  <c r="D9" i="23"/>
  <c r="AR9" i="23" s="1"/>
  <c r="C9" i="23"/>
  <c r="B9" i="23"/>
  <c r="O9" i="23" l="1"/>
  <c r="W9" i="23"/>
  <c r="Y10" i="23"/>
  <c r="K10" i="23"/>
  <c r="AB10" i="23"/>
  <c r="N10" i="23"/>
  <c r="F10" i="23"/>
  <c r="G10" i="23"/>
  <c r="M10" i="23"/>
  <c r="X10" i="23"/>
  <c r="L10" i="23"/>
  <c r="I10" i="23"/>
  <c r="AA10" i="23"/>
  <c r="V10" i="23"/>
  <c r="R9" i="23"/>
  <c r="AD9" i="23"/>
  <c r="AF9" i="23"/>
  <c r="AG9" i="23"/>
  <c r="AC9" i="23"/>
  <c r="AH9" i="23"/>
  <c r="AE9" i="23"/>
  <c r="U9" i="23"/>
  <c r="B10" i="23"/>
  <c r="A11" i="23"/>
  <c r="E10" i="23"/>
  <c r="D10" i="23"/>
  <c r="AR10" i="23" s="1"/>
  <c r="C10" i="23"/>
  <c r="R10" i="23" l="1"/>
  <c r="W10" i="23"/>
  <c r="AD10" i="23"/>
  <c r="AH10" i="23"/>
  <c r="AG10" i="23"/>
  <c r="AF10" i="23"/>
  <c r="AE10" i="23"/>
  <c r="AC10" i="23"/>
  <c r="Y11" i="23"/>
  <c r="K11" i="23"/>
  <c r="N11" i="23"/>
  <c r="AB11" i="23"/>
  <c r="X11" i="23"/>
  <c r="I11" i="23"/>
  <c r="M11" i="23"/>
  <c r="L11" i="23"/>
  <c r="G11" i="23"/>
  <c r="F11" i="23"/>
  <c r="AA11" i="23"/>
  <c r="V11" i="23"/>
  <c r="O10" i="23"/>
  <c r="A12" i="23"/>
  <c r="E11" i="23"/>
  <c r="D11" i="23"/>
  <c r="AR11" i="23" s="1"/>
  <c r="C11" i="23"/>
  <c r="B11" i="23"/>
  <c r="U10" i="23"/>
  <c r="R11" i="23" l="1"/>
  <c r="W11" i="23"/>
  <c r="O11" i="23"/>
  <c r="AD11" i="23"/>
  <c r="AF11" i="23"/>
  <c r="AH11" i="23"/>
  <c r="AG11" i="23"/>
  <c r="AE11" i="23"/>
  <c r="AC11" i="23"/>
  <c r="Y12" i="23"/>
  <c r="K12" i="23"/>
  <c r="N12" i="23"/>
  <c r="AB12" i="23"/>
  <c r="M12" i="23"/>
  <c r="X12" i="23"/>
  <c r="F12" i="23"/>
  <c r="G12" i="23"/>
  <c r="L12" i="23"/>
  <c r="I12" i="23"/>
  <c r="AA12" i="23"/>
  <c r="V12" i="23"/>
  <c r="A13" i="23"/>
  <c r="E12" i="23"/>
  <c r="D12" i="23"/>
  <c r="AR12" i="23" s="1"/>
  <c r="C12" i="23"/>
  <c r="B12" i="23"/>
  <c r="U11" i="23"/>
  <c r="O12" i="23" l="1"/>
  <c r="W12" i="23"/>
  <c r="R12" i="23"/>
  <c r="Y13" i="23"/>
  <c r="K13" i="23"/>
  <c r="AB13" i="23"/>
  <c r="N13" i="23"/>
  <c r="I13" i="23"/>
  <c r="L13" i="23"/>
  <c r="X13" i="23"/>
  <c r="G13" i="23"/>
  <c r="F13" i="23"/>
  <c r="M13" i="23"/>
  <c r="AA13" i="23"/>
  <c r="V13" i="23"/>
  <c r="AD12" i="23"/>
  <c r="AF12" i="23"/>
  <c r="AH12" i="23"/>
  <c r="AG12" i="23"/>
  <c r="AE12" i="23"/>
  <c r="AC12" i="23"/>
  <c r="U12" i="23"/>
  <c r="B13" i="23"/>
  <c r="A14" i="23"/>
  <c r="E13" i="23"/>
  <c r="D13" i="23"/>
  <c r="AR13" i="23" s="1"/>
  <c r="C13" i="23"/>
  <c r="O13" i="23" l="1"/>
  <c r="W13" i="23"/>
  <c r="R13" i="23"/>
  <c r="Y14" i="23"/>
  <c r="K14" i="23"/>
  <c r="AB14" i="23"/>
  <c r="N14" i="23"/>
  <c r="L14" i="23"/>
  <c r="F14" i="23"/>
  <c r="M14" i="23"/>
  <c r="X14" i="23"/>
  <c r="G14" i="23"/>
  <c r="I14" i="23"/>
  <c r="AA14" i="23"/>
  <c r="V14" i="23"/>
  <c r="AD13" i="23"/>
  <c r="AF13" i="23"/>
  <c r="AG13" i="23"/>
  <c r="AE13" i="23"/>
  <c r="AH13" i="23"/>
  <c r="AC13" i="23"/>
  <c r="A15" i="23"/>
  <c r="E14" i="23"/>
  <c r="D14" i="23"/>
  <c r="AR14" i="23" s="1"/>
  <c r="C14" i="23"/>
  <c r="B14" i="23"/>
  <c r="U13" i="23"/>
  <c r="O14" i="23" l="1"/>
  <c r="W14" i="23"/>
  <c r="AD14" i="23"/>
  <c r="AH14" i="23"/>
  <c r="AG14" i="23"/>
  <c r="AF14" i="23"/>
  <c r="AE14" i="23"/>
  <c r="AC14" i="23"/>
  <c r="R14" i="23"/>
  <c r="Y15" i="23"/>
  <c r="K15" i="23"/>
  <c r="N15" i="23"/>
  <c r="AB15" i="23"/>
  <c r="I15" i="23"/>
  <c r="L15" i="23"/>
  <c r="G15" i="23"/>
  <c r="F15" i="23"/>
  <c r="X15" i="23"/>
  <c r="M15" i="23"/>
  <c r="AA15" i="23"/>
  <c r="V15" i="23"/>
  <c r="A16" i="23"/>
  <c r="E15" i="23"/>
  <c r="D15" i="23"/>
  <c r="AR15" i="23" s="1"/>
  <c r="C15" i="23"/>
  <c r="B15" i="23"/>
  <c r="U14" i="23"/>
  <c r="O15" i="23" l="1"/>
  <c r="W15" i="23"/>
  <c r="R15" i="23"/>
  <c r="AD15" i="23"/>
  <c r="AF15" i="23"/>
  <c r="AH15" i="23"/>
  <c r="AG15" i="23"/>
  <c r="AE15" i="23"/>
  <c r="AC15" i="23"/>
  <c r="Y16" i="23"/>
  <c r="K16" i="23"/>
  <c r="N16" i="23"/>
  <c r="AB16" i="23"/>
  <c r="F16" i="23"/>
  <c r="G16" i="23"/>
  <c r="L16" i="23"/>
  <c r="M16" i="23"/>
  <c r="X16" i="23"/>
  <c r="I16" i="23"/>
  <c r="AA16" i="23"/>
  <c r="V16" i="23"/>
  <c r="B16" i="23"/>
  <c r="A17" i="23"/>
  <c r="E16" i="23"/>
  <c r="D16" i="23"/>
  <c r="AR16" i="23" s="1"/>
  <c r="C16" i="23"/>
  <c r="U15" i="23"/>
  <c r="R16" i="23" l="1"/>
  <c r="W16" i="23"/>
  <c r="O16" i="23"/>
  <c r="AD16" i="23"/>
  <c r="AF16" i="23"/>
  <c r="AH16" i="23"/>
  <c r="AG16" i="23"/>
  <c r="AE16" i="23"/>
  <c r="AC16" i="23"/>
  <c r="Y17" i="23"/>
  <c r="K17" i="23"/>
  <c r="AB17" i="23"/>
  <c r="N17" i="23"/>
  <c r="G17" i="23"/>
  <c r="I17" i="23"/>
  <c r="L17" i="23"/>
  <c r="F17" i="23"/>
  <c r="M17" i="23"/>
  <c r="X17" i="23"/>
  <c r="AA17" i="23"/>
  <c r="V17" i="23"/>
  <c r="A18" i="23"/>
  <c r="E17" i="23"/>
  <c r="D17" i="23"/>
  <c r="AR17" i="23" s="1"/>
  <c r="C17" i="23"/>
  <c r="B17" i="23"/>
  <c r="U16" i="23"/>
  <c r="R17" i="23" l="1"/>
  <c r="W17" i="23"/>
  <c r="O17" i="23"/>
  <c r="AD17" i="23"/>
  <c r="AF17" i="23"/>
  <c r="AG17" i="23"/>
  <c r="AH17" i="23"/>
  <c r="AC17" i="23"/>
  <c r="AE17" i="23"/>
  <c r="K18" i="23"/>
  <c r="Y18" i="23"/>
  <c r="AB18" i="23"/>
  <c r="N18" i="23"/>
  <c r="L18" i="23"/>
  <c r="F18" i="23"/>
  <c r="G18" i="23"/>
  <c r="M18" i="23"/>
  <c r="X18" i="23"/>
  <c r="I18" i="23"/>
  <c r="AA18" i="23"/>
  <c r="V18" i="23"/>
  <c r="U17" i="23"/>
  <c r="A19" i="23"/>
  <c r="E18" i="23"/>
  <c r="D18" i="23"/>
  <c r="AR18" i="23" s="1"/>
  <c r="C18" i="23"/>
  <c r="B18" i="23"/>
  <c r="R18" i="23" l="1"/>
  <c r="W18" i="23"/>
  <c r="Y19" i="23"/>
  <c r="K19" i="23"/>
  <c r="N19" i="23"/>
  <c r="AB19" i="23"/>
  <c r="G19" i="23"/>
  <c r="I19" i="23"/>
  <c r="X19" i="23"/>
  <c r="M19" i="23"/>
  <c r="L19" i="23"/>
  <c r="F19" i="23"/>
  <c r="AA19" i="23"/>
  <c r="V19" i="23"/>
  <c r="O18" i="23"/>
  <c r="AD18" i="23"/>
  <c r="AH18" i="23"/>
  <c r="AG18" i="23"/>
  <c r="AF18" i="23"/>
  <c r="AE18" i="23"/>
  <c r="AC18" i="23"/>
  <c r="B19" i="23"/>
  <c r="E19" i="23"/>
  <c r="D19" i="23"/>
  <c r="AR19" i="23" s="1"/>
  <c r="C19" i="23"/>
  <c r="A20" i="23"/>
  <c r="U18" i="23"/>
  <c r="O19" i="23" l="1"/>
  <c r="W19" i="23"/>
  <c r="AD19" i="23"/>
  <c r="AF19" i="23"/>
  <c r="AH19" i="23"/>
  <c r="AG19" i="23"/>
  <c r="AC19" i="23"/>
  <c r="AE19" i="23"/>
  <c r="R19" i="23"/>
  <c r="Y20" i="23"/>
  <c r="K20" i="23"/>
  <c r="N20" i="23"/>
  <c r="AB20" i="23"/>
  <c r="M20" i="23"/>
  <c r="X20" i="23"/>
  <c r="F20" i="23"/>
  <c r="G20" i="23"/>
  <c r="L20" i="23"/>
  <c r="I20" i="23"/>
  <c r="AA20" i="23"/>
  <c r="V20" i="23"/>
  <c r="E20" i="23"/>
  <c r="D20" i="23"/>
  <c r="AR20" i="23" s="1"/>
  <c r="C20" i="23"/>
  <c r="B20" i="23"/>
  <c r="A21" i="23"/>
  <c r="U19" i="23"/>
  <c r="O20" i="23" l="1"/>
  <c r="W20" i="23"/>
  <c r="R20" i="23"/>
  <c r="AD20" i="23"/>
  <c r="AF20" i="23"/>
  <c r="AH20" i="23"/>
  <c r="AG20" i="23"/>
  <c r="AC20" i="23"/>
  <c r="AE20" i="23"/>
  <c r="Y21" i="23"/>
  <c r="K21" i="23"/>
  <c r="AB21" i="23"/>
  <c r="N21" i="23"/>
  <c r="I21" i="23"/>
  <c r="L21" i="23"/>
  <c r="X21" i="23"/>
  <c r="G21" i="23"/>
  <c r="F21" i="23"/>
  <c r="M21" i="23"/>
  <c r="AA21" i="23"/>
  <c r="V21" i="23"/>
  <c r="U20" i="23"/>
  <c r="D21" i="23"/>
  <c r="AR21" i="23" s="1"/>
  <c r="A22" i="23"/>
  <c r="C21" i="23"/>
  <c r="B21" i="23"/>
  <c r="E21" i="23"/>
  <c r="R21" i="23" l="1"/>
  <c r="W21" i="23"/>
  <c r="O21" i="23"/>
  <c r="AD21" i="23"/>
  <c r="AF21" i="23"/>
  <c r="AH21" i="23"/>
  <c r="AC21" i="23"/>
  <c r="AG21" i="23"/>
  <c r="AE21" i="23"/>
  <c r="K22" i="23"/>
  <c r="AB22" i="23"/>
  <c r="Y22" i="23"/>
  <c r="N22" i="23"/>
  <c r="F22" i="23"/>
  <c r="L22" i="23"/>
  <c r="M22" i="23"/>
  <c r="X22" i="23"/>
  <c r="I22" i="23"/>
  <c r="G22" i="23"/>
  <c r="AA22" i="23"/>
  <c r="V22" i="23"/>
  <c r="B22" i="23"/>
  <c r="A23" i="23"/>
  <c r="C22" i="23"/>
  <c r="E22" i="23"/>
  <c r="D22" i="23"/>
  <c r="AR22" i="23" s="1"/>
  <c r="U21" i="23"/>
  <c r="O22" i="23" l="1"/>
  <c r="W22" i="23"/>
  <c r="R22" i="23"/>
  <c r="Y23" i="23"/>
  <c r="K23" i="23"/>
  <c r="N23" i="23"/>
  <c r="AB23" i="23"/>
  <c r="G23" i="23"/>
  <c r="I23" i="23"/>
  <c r="L23" i="23"/>
  <c r="F23" i="23"/>
  <c r="M23" i="23"/>
  <c r="X23" i="23"/>
  <c r="AA23" i="23"/>
  <c r="V23" i="23"/>
  <c r="AD22" i="23"/>
  <c r="AH22" i="23"/>
  <c r="AG22" i="23"/>
  <c r="AF22" i="23"/>
  <c r="AC22" i="23"/>
  <c r="AE22" i="23"/>
  <c r="E23" i="23"/>
  <c r="D23" i="23"/>
  <c r="AR23" i="23" s="1"/>
  <c r="C23" i="23"/>
  <c r="A24" i="23"/>
  <c r="B23" i="23"/>
  <c r="U22" i="23"/>
  <c r="O23" i="23" l="1"/>
  <c r="W23" i="23"/>
  <c r="R23" i="23"/>
  <c r="K24" i="23"/>
  <c r="N24" i="23"/>
  <c r="AB24" i="23"/>
  <c r="L24" i="23"/>
  <c r="F24" i="23"/>
  <c r="G24" i="23"/>
  <c r="M24" i="23"/>
  <c r="X24" i="23"/>
  <c r="I24" i="23"/>
  <c r="Y24" i="23"/>
  <c r="AA24" i="23"/>
  <c r="V24" i="23"/>
  <c r="AD23" i="23"/>
  <c r="AF23" i="23"/>
  <c r="AH23" i="23"/>
  <c r="AG23" i="23"/>
  <c r="AE23" i="23"/>
  <c r="AC23" i="23"/>
  <c r="U23" i="23"/>
  <c r="B24" i="23"/>
  <c r="A25" i="23"/>
  <c r="E24" i="23"/>
  <c r="D24" i="23"/>
  <c r="AR24" i="23" s="1"/>
  <c r="C24" i="23"/>
  <c r="O24" i="23" l="1"/>
  <c r="W24" i="23"/>
  <c r="R24" i="23"/>
  <c r="K25" i="23"/>
  <c r="AB25" i="23"/>
  <c r="N25" i="23"/>
  <c r="G25" i="23"/>
  <c r="I25" i="23"/>
  <c r="X25" i="23"/>
  <c r="F25" i="23"/>
  <c r="M25" i="23"/>
  <c r="L25" i="23"/>
  <c r="AA25" i="23"/>
  <c r="Y25" i="23"/>
  <c r="V25" i="23"/>
  <c r="AD24" i="23"/>
  <c r="AF24" i="23"/>
  <c r="AH24" i="23"/>
  <c r="AG24" i="23"/>
  <c r="AE24" i="23"/>
  <c r="AC24" i="23"/>
  <c r="B25" i="23"/>
  <c r="A26" i="23"/>
  <c r="E25" i="23"/>
  <c r="D25" i="23"/>
  <c r="AR25" i="23" s="1"/>
  <c r="C25" i="23"/>
  <c r="U24" i="23"/>
  <c r="O25" i="23" l="1"/>
  <c r="W25" i="23"/>
  <c r="R25" i="23"/>
  <c r="AD25" i="23"/>
  <c r="AF25" i="23"/>
  <c r="AG25" i="23"/>
  <c r="AH25" i="23"/>
  <c r="AE25" i="23"/>
  <c r="AC25" i="23"/>
  <c r="AB26" i="23"/>
  <c r="L26" i="23"/>
  <c r="K26" i="23"/>
  <c r="N26" i="23"/>
  <c r="M26" i="23"/>
  <c r="G26" i="23"/>
  <c r="F26" i="23"/>
  <c r="X26" i="23"/>
  <c r="I26" i="23"/>
  <c r="AA26" i="23"/>
  <c r="Y26" i="23"/>
  <c r="V26" i="23"/>
  <c r="B26" i="23"/>
  <c r="A27" i="23"/>
  <c r="E26" i="23"/>
  <c r="D26" i="23"/>
  <c r="AR26" i="23" s="1"/>
  <c r="C26" i="23"/>
  <c r="U25" i="23"/>
  <c r="R26" i="23" l="1"/>
  <c r="W26" i="23"/>
  <c r="O26" i="23"/>
  <c r="Y27" i="23"/>
  <c r="AA27" i="23"/>
  <c r="K27" i="23"/>
  <c r="N27" i="23"/>
  <c r="M27" i="23"/>
  <c r="AB27" i="23"/>
  <c r="L27" i="23"/>
  <c r="I27" i="23"/>
  <c r="G27" i="23"/>
  <c r="F27" i="23"/>
  <c r="X27" i="23"/>
  <c r="V27" i="23"/>
  <c r="AD26" i="23"/>
  <c r="AH26" i="23"/>
  <c r="AG26" i="23"/>
  <c r="AE26" i="23"/>
  <c r="AF26" i="23"/>
  <c r="AC26" i="23"/>
  <c r="U26" i="23"/>
  <c r="B27" i="23"/>
  <c r="C27" i="23"/>
  <c r="A28" i="23"/>
  <c r="E27" i="23"/>
  <c r="D27" i="23"/>
  <c r="AR27" i="23" s="1"/>
  <c r="R27" i="23" l="1"/>
  <c r="W27" i="23"/>
  <c r="O27" i="23"/>
  <c r="Y28" i="23"/>
  <c r="AA28" i="23"/>
  <c r="K28" i="23"/>
  <c r="N28" i="23"/>
  <c r="L28" i="23"/>
  <c r="M28" i="23"/>
  <c r="F28" i="23"/>
  <c r="I28" i="23"/>
  <c r="AB28" i="23"/>
  <c r="G28" i="23"/>
  <c r="X28" i="23"/>
  <c r="V28" i="23"/>
  <c r="AD27" i="23"/>
  <c r="AF27" i="23"/>
  <c r="AH27" i="23"/>
  <c r="AG27" i="23"/>
  <c r="AE27" i="23"/>
  <c r="AC27" i="23"/>
  <c r="B28" i="23"/>
  <c r="D28" i="23"/>
  <c r="AR28" i="23" s="1"/>
  <c r="C28" i="23"/>
  <c r="E28" i="23"/>
  <c r="A29" i="23"/>
  <c r="U27" i="23"/>
  <c r="R28" i="23" l="1"/>
  <c r="W28" i="23"/>
  <c r="O28" i="23"/>
  <c r="Y29" i="23"/>
  <c r="AA29" i="23"/>
  <c r="K29" i="23"/>
  <c r="AB29" i="23"/>
  <c r="M29" i="23"/>
  <c r="I29" i="23"/>
  <c r="L29" i="23"/>
  <c r="F29" i="23"/>
  <c r="N29" i="23"/>
  <c r="G29" i="23"/>
  <c r="X29" i="23"/>
  <c r="V29" i="23"/>
  <c r="AD28" i="23"/>
  <c r="AF28" i="23"/>
  <c r="AH28" i="23"/>
  <c r="AG28" i="23"/>
  <c r="AE28" i="23"/>
  <c r="AC28" i="23"/>
  <c r="U28" i="23"/>
  <c r="D29" i="23"/>
  <c r="AR29" i="23" s="1"/>
  <c r="C29" i="23"/>
  <c r="B29" i="23"/>
  <c r="A30" i="23"/>
  <c r="E29" i="23"/>
  <c r="O29" i="23" l="1"/>
  <c r="W29" i="23"/>
  <c r="R29" i="23"/>
  <c r="AD29" i="23"/>
  <c r="AF29" i="23"/>
  <c r="AG29" i="23"/>
  <c r="AH29" i="23"/>
  <c r="AC29" i="23"/>
  <c r="AE29" i="23"/>
  <c r="Y30" i="23"/>
  <c r="AA30" i="23"/>
  <c r="K30" i="23"/>
  <c r="AB30" i="23"/>
  <c r="L30" i="23"/>
  <c r="N30" i="23"/>
  <c r="I30" i="23"/>
  <c r="G30" i="23"/>
  <c r="M30" i="23"/>
  <c r="F30" i="23"/>
  <c r="X30" i="23"/>
  <c r="V30" i="23"/>
  <c r="B30" i="23"/>
  <c r="A31" i="23"/>
  <c r="D30" i="23"/>
  <c r="AR30" i="23" s="1"/>
  <c r="E30" i="23"/>
  <c r="C30" i="23"/>
  <c r="U29" i="23"/>
  <c r="O30" i="23" l="1"/>
  <c r="W30" i="23"/>
  <c r="R30" i="23"/>
  <c r="AD30" i="23"/>
  <c r="AH30" i="23"/>
  <c r="AG30" i="23"/>
  <c r="AF30" i="23"/>
  <c r="AE30" i="23"/>
  <c r="AC30" i="23"/>
  <c r="Y31" i="23"/>
  <c r="AA31" i="23"/>
  <c r="K31" i="23"/>
  <c r="N31" i="23"/>
  <c r="M31" i="23"/>
  <c r="AB31" i="23"/>
  <c r="L31" i="23"/>
  <c r="I31" i="23"/>
  <c r="F31" i="23"/>
  <c r="G31" i="23"/>
  <c r="X31" i="23"/>
  <c r="V31" i="23"/>
  <c r="U30" i="23"/>
  <c r="C31" i="23"/>
  <c r="B31" i="23"/>
  <c r="D31" i="23"/>
  <c r="AR31" i="23" s="1"/>
  <c r="E31" i="23"/>
  <c r="A32" i="23"/>
  <c r="R31" i="23" l="1"/>
  <c r="W31" i="23"/>
  <c r="O31" i="23"/>
  <c r="AD31" i="23"/>
  <c r="AF31" i="23"/>
  <c r="AH31" i="23"/>
  <c r="AG31" i="23"/>
  <c r="AC31" i="23"/>
  <c r="AE31" i="23"/>
  <c r="Y32" i="23"/>
  <c r="AA32" i="23"/>
  <c r="K32" i="23"/>
  <c r="N32" i="23"/>
  <c r="L32" i="23"/>
  <c r="AB32" i="23"/>
  <c r="M32" i="23"/>
  <c r="F32" i="23"/>
  <c r="I32" i="23"/>
  <c r="G32" i="23"/>
  <c r="X32" i="23"/>
  <c r="V32" i="23"/>
  <c r="U31" i="23"/>
  <c r="E32" i="23"/>
  <c r="D32" i="23"/>
  <c r="AR32" i="23" s="1"/>
  <c r="C32" i="23"/>
  <c r="A33" i="23"/>
  <c r="B32" i="23"/>
  <c r="O32" i="23" l="1"/>
  <c r="W32" i="23"/>
  <c r="AD32" i="23"/>
  <c r="AF32" i="23"/>
  <c r="AH32" i="23"/>
  <c r="AG32" i="23"/>
  <c r="AC32" i="23"/>
  <c r="AE32" i="23"/>
  <c r="Y33" i="23"/>
  <c r="AA33" i="23"/>
  <c r="K33" i="23"/>
  <c r="AB33" i="23"/>
  <c r="M33" i="23"/>
  <c r="I33" i="23"/>
  <c r="N33" i="23"/>
  <c r="L33" i="23"/>
  <c r="F33" i="23"/>
  <c r="G33" i="23"/>
  <c r="X33" i="23"/>
  <c r="V33" i="23"/>
  <c r="R32" i="23"/>
  <c r="B33" i="23"/>
  <c r="A34" i="23"/>
  <c r="E33" i="23"/>
  <c r="D33" i="23"/>
  <c r="AR33" i="23" s="1"/>
  <c r="C33" i="23"/>
  <c r="U32" i="23"/>
  <c r="O33" i="23" l="1"/>
  <c r="W33" i="23"/>
  <c r="R33" i="23"/>
  <c r="AD33" i="23"/>
  <c r="AF33" i="23"/>
  <c r="AC33" i="23"/>
  <c r="AG33" i="23"/>
  <c r="AH33" i="23"/>
  <c r="AE33" i="23"/>
  <c r="Y34" i="23"/>
  <c r="AA34" i="23"/>
  <c r="K34" i="23"/>
  <c r="AB34" i="23"/>
  <c r="L34" i="23"/>
  <c r="I34" i="23"/>
  <c r="N34" i="23"/>
  <c r="G34" i="23"/>
  <c r="M34" i="23"/>
  <c r="F34" i="23"/>
  <c r="X34" i="23"/>
  <c r="V34" i="23"/>
  <c r="U33" i="23"/>
  <c r="D34" i="23"/>
  <c r="AR34" i="23" s="1"/>
  <c r="C34" i="23"/>
  <c r="B34" i="23"/>
  <c r="A35" i="23"/>
  <c r="E34" i="23"/>
  <c r="R34" i="23" l="1"/>
  <c r="W34" i="23"/>
  <c r="O34" i="23"/>
  <c r="Y35" i="23"/>
  <c r="AA35" i="23"/>
  <c r="K35" i="23"/>
  <c r="N35" i="23"/>
  <c r="M35" i="23"/>
  <c r="AB35" i="23"/>
  <c r="L35" i="23"/>
  <c r="I35" i="23"/>
  <c r="G35" i="23"/>
  <c r="F35" i="23"/>
  <c r="X35" i="23"/>
  <c r="V35" i="23"/>
  <c r="AD34" i="23"/>
  <c r="AH34" i="23"/>
  <c r="AG34" i="23"/>
  <c r="AF34" i="23"/>
  <c r="AE34" i="23"/>
  <c r="AC34" i="23"/>
  <c r="A36" i="23"/>
  <c r="E35" i="23"/>
  <c r="D35" i="23"/>
  <c r="AR35" i="23" s="1"/>
  <c r="B35" i="23"/>
  <c r="C35" i="23"/>
  <c r="U34" i="23"/>
  <c r="R35" i="23" l="1"/>
  <c r="W35" i="23"/>
  <c r="O35" i="23"/>
  <c r="AD35" i="23"/>
  <c r="AF35" i="23"/>
  <c r="AH35" i="23"/>
  <c r="AG35" i="23"/>
  <c r="AC35" i="23"/>
  <c r="AE35" i="23"/>
  <c r="Y36" i="23"/>
  <c r="AA36" i="23"/>
  <c r="K36" i="23"/>
  <c r="N36" i="23"/>
  <c r="L36" i="23"/>
  <c r="AB36" i="23"/>
  <c r="M36" i="23"/>
  <c r="F36" i="23"/>
  <c r="I36" i="23"/>
  <c r="G36" i="23"/>
  <c r="X36" i="23"/>
  <c r="V36" i="23"/>
  <c r="B36" i="23"/>
  <c r="A37" i="23"/>
  <c r="E36" i="23"/>
  <c r="D36" i="23"/>
  <c r="AR36" i="23" s="1"/>
  <c r="C36" i="23"/>
  <c r="U35" i="23"/>
  <c r="R36" i="23" l="1"/>
  <c r="W36" i="23"/>
  <c r="O36" i="23"/>
  <c r="AA37" i="23"/>
  <c r="Y37" i="23"/>
  <c r="K37" i="23"/>
  <c r="AB37" i="23"/>
  <c r="M37" i="23"/>
  <c r="I37" i="23"/>
  <c r="L37" i="23"/>
  <c r="N37" i="23"/>
  <c r="G37" i="23"/>
  <c r="F37" i="23"/>
  <c r="X37" i="23"/>
  <c r="V37" i="23"/>
  <c r="AD36" i="23"/>
  <c r="AF36" i="23"/>
  <c r="AH36" i="23"/>
  <c r="AG36" i="23"/>
  <c r="AE36" i="23"/>
  <c r="AC36" i="23"/>
  <c r="D37" i="23"/>
  <c r="AR37" i="23" s="1"/>
  <c r="C37" i="23"/>
  <c r="B37" i="23"/>
  <c r="A38" i="23"/>
  <c r="E37" i="23"/>
  <c r="U36" i="23"/>
  <c r="R37" i="23" l="1"/>
  <c r="W37" i="23"/>
  <c r="O37" i="23"/>
  <c r="Y38" i="23"/>
  <c r="K38" i="23"/>
  <c r="AA38" i="23"/>
  <c r="AB38" i="23"/>
  <c r="L38" i="23"/>
  <c r="N38" i="23"/>
  <c r="I38" i="23"/>
  <c r="G38" i="23"/>
  <c r="M38" i="23"/>
  <c r="F38" i="23"/>
  <c r="X38" i="23"/>
  <c r="V38" i="23"/>
  <c r="AD37" i="23"/>
  <c r="AF37" i="23"/>
  <c r="AH37" i="23"/>
  <c r="AG37" i="23"/>
  <c r="AE37" i="23"/>
  <c r="AC37" i="23"/>
  <c r="U37" i="23"/>
  <c r="A39" i="23"/>
  <c r="E38" i="23"/>
  <c r="D38" i="23"/>
  <c r="AR38" i="23" s="1"/>
  <c r="C38" i="23"/>
  <c r="B38" i="23"/>
  <c r="R38" i="23" l="1"/>
  <c r="W38" i="23"/>
  <c r="O38" i="23"/>
  <c r="Y39" i="23"/>
  <c r="K39" i="23"/>
  <c r="AA39" i="23"/>
  <c r="N39" i="23"/>
  <c r="M39" i="23"/>
  <c r="AB39" i="23"/>
  <c r="L39" i="23"/>
  <c r="I39" i="23"/>
  <c r="F39" i="23"/>
  <c r="G39" i="23"/>
  <c r="X39" i="23"/>
  <c r="V39" i="23"/>
  <c r="AD38" i="23"/>
  <c r="AH38" i="23"/>
  <c r="AG38" i="23"/>
  <c r="AE38" i="23"/>
  <c r="AF38" i="23"/>
  <c r="AC38" i="23"/>
  <c r="U38" i="23"/>
  <c r="B39" i="23"/>
  <c r="A40" i="23"/>
  <c r="E39" i="23"/>
  <c r="D39" i="23"/>
  <c r="AR39" i="23" s="1"/>
  <c r="C39" i="23"/>
  <c r="O39" i="23" l="1"/>
  <c r="W39" i="23"/>
  <c r="R39" i="23"/>
  <c r="AD39" i="23"/>
  <c r="AF39" i="23"/>
  <c r="AH39" i="23"/>
  <c r="AG39" i="23"/>
  <c r="AE39" i="23"/>
  <c r="AC39" i="23"/>
  <c r="Y40" i="23"/>
  <c r="AA40" i="23"/>
  <c r="K40" i="23"/>
  <c r="N40" i="23"/>
  <c r="L40" i="23"/>
  <c r="M40" i="23"/>
  <c r="AB40" i="23"/>
  <c r="I40" i="23"/>
  <c r="F40" i="23"/>
  <c r="G40" i="23"/>
  <c r="X40" i="23"/>
  <c r="V40" i="23"/>
  <c r="U39" i="23"/>
  <c r="D40" i="23"/>
  <c r="AR40" i="23" s="1"/>
  <c r="C40" i="23"/>
  <c r="B40" i="23"/>
  <c r="A41" i="23"/>
  <c r="E40" i="23"/>
  <c r="R40" i="23" l="1"/>
  <c r="W40" i="23"/>
  <c r="O40" i="23"/>
  <c r="AD40" i="23"/>
  <c r="AF40" i="23"/>
  <c r="AH40" i="23"/>
  <c r="AG40" i="23"/>
  <c r="AE40" i="23"/>
  <c r="AC40" i="23"/>
  <c r="AA41" i="23"/>
  <c r="Y41" i="23"/>
  <c r="K41" i="23"/>
  <c r="AB41" i="23"/>
  <c r="M41" i="23"/>
  <c r="I41" i="23"/>
  <c r="N41" i="23"/>
  <c r="L41" i="23"/>
  <c r="F41" i="23"/>
  <c r="G41" i="23"/>
  <c r="X41" i="23"/>
  <c r="V41" i="23"/>
  <c r="A42" i="23"/>
  <c r="E41" i="23"/>
  <c r="C41" i="23"/>
  <c r="B41" i="23"/>
  <c r="D41" i="23"/>
  <c r="AR41" i="23" s="1"/>
  <c r="U40" i="23"/>
  <c r="R41" i="23" l="1"/>
  <c r="W41" i="23"/>
  <c r="O41" i="23"/>
  <c r="AD41" i="23"/>
  <c r="AF41" i="23"/>
  <c r="AG41" i="23"/>
  <c r="AE41" i="23"/>
  <c r="AH41" i="23"/>
  <c r="AC41" i="23"/>
  <c r="Y42" i="23"/>
  <c r="AA42" i="23"/>
  <c r="K42" i="23"/>
  <c r="AB42" i="23"/>
  <c r="L42" i="23"/>
  <c r="I42" i="23"/>
  <c r="N42" i="23"/>
  <c r="M42" i="23"/>
  <c r="G42" i="23"/>
  <c r="F42" i="23"/>
  <c r="X42" i="23"/>
  <c r="V42" i="23"/>
  <c r="U41" i="23"/>
  <c r="B42" i="23"/>
  <c r="A43" i="23"/>
  <c r="E42" i="23"/>
  <c r="D42" i="23"/>
  <c r="AR42" i="23" s="1"/>
  <c r="C42" i="23"/>
  <c r="O42" i="23" l="1"/>
  <c r="W42" i="23"/>
  <c r="R42" i="23"/>
  <c r="AD42" i="23"/>
  <c r="AH42" i="23"/>
  <c r="AG42" i="23"/>
  <c r="AE42" i="23"/>
  <c r="AC42" i="23"/>
  <c r="AF42" i="23"/>
  <c r="Y43" i="23"/>
  <c r="AA43" i="23"/>
  <c r="K43" i="23"/>
  <c r="N43" i="23"/>
  <c r="M43" i="23"/>
  <c r="AB43" i="23"/>
  <c r="L43" i="23"/>
  <c r="I43" i="23"/>
  <c r="G43" i="23"/>
  <c r="F43" i="23"/>
  <c r="X43" i="23"/>
  <c r="V43" i="23"/>
  <c r="D43" i="23"/>
  <c r="AR43" i="23" s="1"/>
  <c r="C43" i="23"/>
  <c r="B43" i="23"/>
  <c r="A44" i="23"/>
  <c r="E43" i="23"/>
  <c r="U42" i="23"/>
  <c r="O43" i="23" l="1"/>
  <c r="W43" i="23"/>
  <c r="R43" i="23"/>
  <c r="Y44" i="23"/>
  <c r="AA44" i="23"/>
  <c r="K44" i="23"/>
  <c r="N44" i="23"/>
  <c r="L44" i="23"/>
  <c r="M44" i="23"/>
  <c r="AB44" i="23"/>
  <c r="F44" i="23"/>
  <c r="I44" i="23"/>
  <c r="G44" i="23"/>
  <c r="X44" i="23"/>
  <c r="V44" i="23"/>
  <c r="AD43" i="23"/>
  <c r="AF43" i="23"/>
  <c r="AH43" i="23"/>
  <c r="AG43" i="23"/>
  <c r="AC43" i="23"/>
  <c r="AE43" i="23"/>
  <c r="U43" i="23"/>
  <c r="E44" i="23"/>
  <c r="A45" i="23"/>
  <c r="D44" i="23"/>
  <c r="AR44" i="23" s="1"/>
  <c r="C44" i="23"/>
  <c r="B44" i="23"/>
  <c r="O44" i="23" l="1"/>
  <c r="W44" i="23"/>
  <c r="R44" i="23"/>
  <c r="AD44" i="23"/>
  <c r="AF44" i="23"/>
  <c r="AH44" i="23"/>
  <c r="AG44" i="23"/>
  <c r="AC44" i="23"/>
  <c r="AE44" i="23"/>
  <c r="Y45" i="23"/>
  <c r="AA45" i="23"/>
  <c r="K45" i="23"/>
  <c r="AB45" i="23"/>
  <c r="M45" i="23"/>
  <c r="I45" i="23"/>
  <c r="L45" i="23"/>
  <c r="G45" i="23"/>
  <c r="N45" i="23"/>
  <c r="F45" i="23"/>
  <c r="X45" i="23"/>
  <c r="V45" i="23"/>
  <c r="U44" i="23"/>
  <c r="A46" i="23"/>
  <c r="C45" i="23"/>
  <c r="E45" i="23"/>
  <c r="D45" i="23"/>
  <c r="AR45" i="23" s="1"/>
  <c r="B45" i="23"/>
  <c r="R45" i="23" l="1"/>
  <c r="W45" i="23"/>
  <c r="O45" i="23"/>
  <c r="Y46" i="23"/>
  <c r="AA46" i="23"/>
  <c r="K46" i="23"/>
  <c r="AB46" i="23"/>
  <c r="L46" i="23"/>
  <c r="N46" i="23"/>
  <c r="I46" i="23"/>
  <c r="G46" i="23"/>
  <c r="M46" i="23"/>
  <c r="F46" i="23"/>
  <c r="X46" i="23"/>
  <c r="V46" i="23"/>
  <c r="AD45" i="23"/>
  <c r="AF45" i="23"/>
  <c r="AG45" i="23"/>
  <c r="AC45" i="23"/>
  <c r="AH45" i="23"/>
  <c r="AE45" i="23"/>
  <c r="E46" i="23"/>
  <c r="D46" i="23"/>
  <c r="AR46" i="23" s="1"/>
  <c r="A47" i="23"/>
  <c r="C46" i="23"/>
  <c r="B46" i="23"/>
  <c r="U45" i="23"/>
  <c r="R46" i="23" l="1"/>
  <c r="W46" i="23"/>
  <c r="O46" i="23"/>
  <c r="AD46" i="23"/>
  <c r="AH46" i="23"/>
  <c r="AG46" i="23"/>
  <c r="AF46" i="23"/>
  <c r="AC46" i="23"/>
  <c r="AE46" i="23"/>
  <c r="Y47" i="23"/>
  <c r="AA47" i="23"/>
  <c r="N47" i="23"/>
  <c r="M47" i="23"/>
  <c r="AB47" i="23"/>
  <c r="L47" i="23"/>
  <c r="I47" i="23"/>
  <c r="F47" i="23"/>
  <c r="G47" i="23"/>
  <c r="K47" i="23"/>
  <c r="X47" i="23"/>
  <c r="V47" i="23"/>
  <c r="U46" i="23"/>
  <c r="D47" i="23"/>
  <c r="AR47" i="23" s="1"/>
  <c r="E47" i="23"/>
  <c r="C47" i="23"/>
  <c r="A48" i="23"/>
  <c r="B47" i="23"/>
  <c r="R47" i="23" l="1"/>
  <c r="W47" i="23"/>
  <c r="O47" i="23"/>
  <c r="Y48" i="23"/>
  <c r="AA48" i="23"/>
  <c r="W48" i="23" s="1"/>
  <c r="K48" i="23"/>
  <c r="N48" i="23"/>
  <c r="L48" i="23"/>
  <c r="AB48" i="23"/>
  <c r="M48" i="23"/>
  <c r="F48" i="23"/>
  <c r="I48" i="23"/>
  <c r="G48" i="23"/>
  <c r="X48" i="23"/>
  <c r="V48" i="23"/>
  <c r="AD47" i="23"/>
  <c r="AF47" i="23"/>
  <c r="AH47" i="23"/>
  <c r="AG47" i="23"/>
  <c r="AC47" i="23"/>
  <c r="AE47" i="23"/>
  <c r="D48" i="23"/>
  <c r="AR48" i="23" s="1"/>
  <c r="C48" i="23"/>
  <c r="A49" i="23"/>
  <c r="B48" i="23"/>
  <c r="E48" i="23"/>
  <c r="U47" i="23"/>
  <c r="R48" i="23" l="1"/>
  <c r="Y49" i="23"/>
  <c r="AA49" i="23"/>
  <c r="K49" i="23"/>
  <c r="AB49" i="23"/>
  <c r="M49" i="23"/>
  <c r="I49" i="23"/>
  <c r="N49" i="23"/>
  <c r="L49" i="23"/>
  <c r="F49" i="23"/>
  <c r="G49" i="23"/>
  <c r="X49" i="23"/>
  <c r="V49" i="23"/>
  <c r="AD48" i="23"/>
  <c r="AF48" i="23"/>
  <c r="AH48" i="23"/>
  <c r="AG48" i="23"/>
  <c r="AC48" i="23"/>
  <c r="AE48" i="23"/>
  <c r="C49" i="23"/>
  <c r="B49" i="23"/>
  <c r="A50" i="23"/>
  <c r="E49" i="23"/>
  <c r="D49" i="23"/>
  <c r="AR49" i="23" s="1"/>
  <c r="U48" i="23"/>
  <c r="R49" i="23" l="1"/>
  <c r="W49" i="23"/>
  <c r="O49" i="23"/>
  <c r="Y50" i="23"/>
  <c r="AA50" i="23"/>
  <c r="K50" i="23"/>
  <c r="AB50" i="23"/>
  <c r="L50" i="23"/>
  <c r="I50" i="23"/>
  <c r="N50" i="23"/>
  <c r="G50" i="23"/>
  <c r="M50" i="23"/>
  <c r="F50" i="23"/>
  <c r="X50" i="23"/>
  <c r="V50" i="23"/>
  <c r="AD49" i="23"/>
  <c r="AF49" i="23"/>
  <c r="AG49" i="23"/>
  <c r="AH49" i="23"/>
  <c r="AC49" i="23"/>
  <c r="AE49" i="23"/>
  <c r="U49" i="23"/>
  <c r="C50" i="23"/>
  <c r="D50" i="23"/>
  <c r="AR50" i="23" s="1"/>
  <c r="B50" i="23"/>
  <c r="A51" i="23"/>
  <c r="E50" i="23"/>
  <c r="R50" i="23" l="1"/>
  <c r="W50" i="23"/>
  <c r="O50" i="23"/>
  <c r="AD50" i="23"/>
  <c r="AH50" i="23"/>
  <c r="AG50" i="23"/>
  <c r="AF50" i="23"/>
  <c r="AE50" i="23"/>
  <c r="AC50" i="23"/>
  <c r="Y51" i="23"/>
  <c r="AA51" i="23"/>
  <c r="K51" i="23"/>
  <c r="N51" i="23"/>
  <c r="M51" i="23"/>
  <c r="AB51" i="23"/>
  <c r="L51" i="23"/>
  <c r="I51" i="23"/>
  <c r="G51" i="23"/>
  <c r="F51" i="23"/>
  <c r="X51" i="23"/>
  <c r="V51" i="23"/>
  <c r="D51" i="23"/>
  <c r="AR51" i="23" s="1"/>
  <c r="C51" i="23"/>
  <c r="B51" i="23"/>
  <c r="A52" i="23"/>
  <c r="E51" i="23"/>
  <c r="U50" i="23"/>
  <c r="R51" i="23" l="1"/>
  <c r="W51" i="23"/>
  <c r="Y52" i="23"/>
  <c r="AA52" i="23"/>
  <c r="K52" i="23"/>
  <c r="N52" i="23"/>
  <c r="L52" i="23"/>
  <c r="AB52" i="23"/>
  <c r="M52" i="23"/>
  <c r="F52" i="23"/>
  <c r="I52" i="23"/>
  <c r="G52" i="23"/>
  <c r="X52" i="23"/>
  <c r="V52" i="23"/>
  <c r="O51" i="23"/>
  <c r="AD51" i="23"/>
  <c r="AF51" i="23"/>
  <c r="AH51" i="23"/>
  <c r="AG51" i="23"/>
  <c r="AE51" i="23"/>
  <c r="AC51" i="23"/>
  <c r="D52" i="23"/>
  <c r="AR52" i="23" s="1"/>
  <c r="E52" i="23"/>
  <c r="C52" i="23"/>
  <c r="B52" i="23"/>
  <c r="A53" i="23"/>
  <c r="U51" i="23"/>
  <c r="R52" i="23" l="1"/>
  <c r="W52" i="23"/>
  <c r="O52" i="23"/>
  <c r="AD52" i="23"/>
  <c r="AF52" i="23"/>
  <c r="AH52" i="23"/>
  <c r="AG52" i="23"/>
  <c r="AE52" i="23"/>
  <c r="AC52" i="23"/>
  <c r="AA53" i="23"/>
  <c r="Y53" i="23"/>
  <c r="K53" i="23"/>
  <c r="AB53" i="23"/>
  <c r="M53" i="23"/>
  <c r="I53" i="23"/>
  <c r="L53" i="23"/>
  <c r="G53" i="23"/>
  <c r="F53" i="23"/>
  <c r="N53" i="23"/>
  <c r="X53" i="23"/>
  <c r="V53" i="23"/>
  <c r="U52" i="23"/>
  <c r="C53" i="23"/>
  <c r="B53" i="23"/>
  <c r="E53" i="23"/>
  <c r="D53" i="23"/>
  <c r="AR53" i="23" s="1"/>
  <c r="A54" i="23"/>
  <c r="R53" i="23" l="1"/>
  <c r="W53" i="23"/>
  <c r="AD53" i="23"/>
  <c r="AF53" i="23"/>
  <c r="AH53" i="23"/>
  <c r="AE53" i="23"/>
  <c r="AG53" i="23"/>
  <c r="AC53" i="23"/>
  <c r="O53" i="23"/>
  <c r="Y54" i="23"/>
  <c r="K54" i="23"/>
  <c r="AA54" i="23"/>
  <c r="AB54" i="23"/>
  <c r="L54" i="23"/>
  <c r="N54" i="23"/>
  <c r="I54" i="23"/>
  <c r="G54" i="23"/>
  <c r="M54" i="23"/>
  <c r="F54" i="23"/>
  <c r="X54" i="23"/>
  <c r="V54" i="23"/>
  <c r="B54" i="23"/>
  <c r="E54" i="23"/>
  <c r="D54" i="23"/>
  <c r="AR54" i="23" s="1"/>
  <c r="C54" i="23"/>
  <c r="A55" i="23"/>
  <c r="U53" i="23"/>
  <c r="R54" i="23" l="1"/>
  <c r="W54" i="23"/>
  <c r="O54" i="23"/>
  <c r="AD54" i="23"/>
  <c r="AH54" i="23"/>
  <c r="AG54" i="23"/>
  <c r="AC54" i="23"/>
  <c r="AF54" i="23"/>
  <c r="AE54" i="23"/>
  <c r="Y55" i="23"/>
  <c r="K55" i="23"/>
  <c r="AA55" i="23"/>
  <c r="N55" i="23"/>
  <c r="M55" i="23"/>
  <c r="AB55" i="23"/>
  <c r="L55" i="23"/>
  <c r="I55" i="23"/>
  <c r="F55" i="23"/>
  <c r="G55" i="23"/>
  <c r="X55" i="23"/>
  <c r="V55" i="23"/>
  <c r="U54" i="23"/>
  <c r="B55" i="23"/>
  <c r="C55" i="23"/>
  <c r="E55" i="23"/>
  <c r="D55" i="23"/>
  <c r="AR55" i="23" s="1"/>
  <c r="A56" i="23"/>
  <c r="R55" i="23" l="1"/>
  <c r="W55" i="23"/>
  <c r="O55" i="23"/>
  <c r="Y56" i="23"/>
  <c r="AA56" i="23"/>
  <c r="K56" i="23"/>
  <c r="N56" i="23"/>
  <c r="L56" i="23"/>
  <c r="M56" i="23"/>
  <c r="AB56" i="23"/>
  <c r="I56" i="23"/>
  <c r="F56" i="23"/>
  <c r="G56" i="23"/>
  <c r="X56" i="23"/>
  <c r="V56" i="23"/>
  <c r="AD55" i="23"/>
  <c r="AF55" i="23"/>
  <c r="AH55" i="23"/>
  <c r="AG55" i="23"/>
  <c r="AC55" i="23"/>
  <c r="AE55" i="23"/>
  <c r="U55" i="23"/>
  <c r="D56" i="23"/>
  <c r="AR56" i="23" s="1"/>
  <c r="C56" i="23"/>
  <c r="B56" i="23"/>
  <c r="A57" i="23"/>
  <c r="E56" i="23"/>
  <c r="R56" i="23" l="1"/>
  <c r="W56" i="23"/>
  <c r="O56" i="23"/>
  <c r="AD56" i="23"/>
  <c r="AF56" i="23"/>
  <c r="AH56" i="23"/>
  <c r="AG56" i="23"/>
  <c r="AC56" i="23"/>
  <c r="AE56" i="23"/>
  <c r="AA57" i="23"/>
  <c r="Y57" i="23"/>
  <c r="K57" i="23"/>
  <c r="AB57" i="23"/>
  <c r="M57" i="23"/>
  <c r="I57" i="23"/>
  <c r="N57" i="23"/>
  <c r="L57" i="23"/>
  <c r="F57" i="23"/>
  <c r="G57" i="23"/>
  <c r="X57" i="23"/>
  <c r="V57" i="23"/>
  <c r="D57" i="23"/>
  <c r="AR57" i="23" s="1"/>
  <c r="B57" i="23"/>
  <c r="A58" i="23"/>
  <c r="C57" i="23"/>
  <c r="E57" i="23"/>
  <c r="U56" i="23"/>
  <c r="R57" i="23" l="1"/>
  <c r="W57" i="23"/>
  <c r="Y58" i="23"/>
  <c r="AA58" i="23"/>
  <c r="K58" i="23"/>
  <c r="AB58" i="23"/>
  <c r="L58" i="23"/>
  <c r="I58" i="23"/>
  <c r="N58" i="23"/>
  <c r="M58" i="23"/>
  <c r="G58" i="23"/>
  <c r="F58" i="23"/>
  <c r="X58" i="23"/>
  <c r="V58" i="23"/>
  <c r="O57" i="23"/>
  <c r="AD57" i="23"/>
  <c r="AF57" i="23"/>
  <c r="AG57" i="23"/>
  <c r="AH57" i="23"/>
  <c r="AC57" i="23"/>
  <c r="AE57" i="23"/>
  <c r="D58" i="23"/>
  <c r="AR58" i="23" s="1"/>
  <c r="E58" i="23"/>
  <c r="C58" i="23"/>
  <c r="B58" i="23"/>
  <c r="A59" i="23"/>
  <c r="U57" i="23"/>
  <c r="R58" i="23" l="1"/>
  <c r="W58" i="23"/>
  <c r="O58" i="23"/>
  <c r="Y59" i="23"/>
  <c r="AA59" i="23"/>
  <c r="K59" i="23"/>
  <c r="N59" i="23"/>
  <c r="M59" i="23"/>
  <c r="AB59" i="23"/>
  <c r="L59" i="23"/>
  <c r="I59" i="23"/>
  <c r="G59" i="23"/>
  <c r="F59" i="23"/>
  <c r="X59" i="23"/>
  <c r="V59" i="23"/>
  <c r="AD58" i="23"/>
  <c r="AH58" i="23"/>
  <c r="AG58" i="23"/>
  <c r="AC58" i="23"/>
  <c r="AF58" i="23"/>
  <c r="AE58" i="23"/>
  <c r="U58" i="23"/>
  <c r="D59" i="23"/>
  <c r="AR59" i="23" s="1"/>
  <c r="C59" i="23"/>
  <c r="E59" i="23"/>
  <c r="B59" i="23"/>
  <c r="A60" i="23"/>
  <c r="R59" i="23" l="1"/>
  <c r="W59" i="23"/>
  <c r="O59" i="23"/>
  <c r="Y60" i="23"/>
  <c r="AA60" i="23"/>
  <c r="K60" i="23"/>
  <c r="N60" i="23"/>
  <c r="L60" i="23"/>
  <c r="M60" i="23"/>
  <c r="F60" i="23"/>
  <c r="AB60" i="23"/>
  <c r="I60" i="23"/>
  <c r="G60" i="23"/>
  <c r="X60" i="23"/>
  <c r="V60" i="23"/>
  <c r="AD59" i="23"/>
  <c r="AF59" i="23"/>
  <c r="AH59" i="23"/>
  <c r="AG59" i="23"/>
  <c r="AC59" i="23"/>
  <c r="AE59" i="23"/>
  <c r="U59" i="23"/>
  <c r="D60" i="23"/>
  <c r="AR60" i="23" s="1"/>
  <c r="E60" i="23"/>
  <c r="C60" i="23"/>
  <c r="A61" i="23"/>
  <c r="B60" i="23"/>
  <c r="R60" i="23" l="1"/>
  <c r="W60" i="23"/>
  <c r="O60" i="23"/>
  <c r="Y61" i="23"/>
  <c r="AA61" i="23"/>
  <c r="K61" i="23"/>
  <c r="AB61" i="23"/>
  <c r="M61" i="23"/>
  <c r="I61" i="23"/>
  <c r="L61" i="23"/>
  <c r="G61" i="23"/>
  <c r="F61" i="23"/>
  <c r="N61" i="23"/>
  <c r="X61" i="23"/>
  <c r="V61" i="23"/>
  <c r="AD60" i="23"/>
  <c r="AF60" i="23"/>
  <c r="AH60" i="23"/>
  <c r="AG60" i="23"/>
  <c r="AE60" i="23"/>
  <c r="AC60" i="23"/>
  <c r="U60" i="23"/>
  <c r="A62" i="23"/>
  <c r="E61" i="23"/>
  <c r="B61" i="23"/>
  <c r="D61" i="23"/>
  <c r="AR61" i="23" s="1"/>
  <c r="C61" i="23"/>
  <c r="R61" i="23" l="1"/>
  <c r="W61" i="23"/>
  <c r="O61" i="23"/>
  <c r="Y62" i="23"/>
  <c r="AA62" i="23"/>
  <c r="K62" i="23"/>
  <c r="AB62" i="23"/>
  <c r="L62" i="23"/>
  <c r="N62" i="23"/>
  <c r="I62" i="23"/>
  <c r="G62" i="23"/>
  <c r="M62" i="23"/>
  <c r="F62" i="23"/>
  <c r="X62" i="23"/>
  <c r="V62" i="23"/>
  <c r="AD61" i="23"/>
  <c r="AF61" i="23"/>
  <c r="AG61" i="23"/>
  <c r="AH61" i="23"/>
  <c r="AC61" i="23"/>
  <c r="AE61" i="23"/>
  <c r="D62" i="23"/>
  <c r="AR62" i="23" s="1"/>
  <c r="C62" i="23"/>
  <c r="B62" i="23"/>
  <c r="A63" i="23"/>
  <c r="E62" i="23"/>
  <c r="U61" i="23"/>
  <c r="R62" i="23" l="1"/>
  <c r="W62" i="23"/>
  <c r="O62" i="23"/>
  <c r="Y63" i="23"/>
  <c r="AA63" i="23"/>
  <c r="K63" i="23"/>
  <c r="N63" i="23"/>
  <c r="M63" i="23"/>
  <c r="AB63" i="23"/>
  <c r="L63" i="23"/>
  <c r="I63" i="23"/>
  <c r="F63" i="23"/>
  <c r="G63" i="23"/>
  <c r="X63" i="23"/>
  <c r="V63" i="23"/>
  <c r="AD62" i="23"/>
  <c r="AH62" i="23"/>
  <c r="AG62" i="23"/>
  <c r="AF62" i="23"/>
  <c r="AE62" i="23"/>
  <c r="AC62" i="23"/>
  <c r="U62" i="23"/>
  <c r="E63" i="23"/>
  <c r="D63" i="23"/>
  <c r="AR63" i="23" s="1"/>
  <c r="C63" i="23"/>
  <c r="B63" i="23"/>
  <c r="A64" i="23"/>
  <c r="R63" i="23" l="1"/>
  <c r="W63" i="23"/>
  <c r="O63" i="23"/>
  <c r="AD63" i="23"/>
  <c r="AF63" i="23"/>
  <c r="AH63" i="23"/>
  <c r="AG63" i="23"/>
  <c r="AE63" i="23"/>
  <c r="AC63" i="23"/>
  <c r="Y64" i="23"/>
  <c r="AA64" i="23"/>
  <c r="K64" i="23"/>
  <c r="N64" i="23"/>
  <c r="L64" i="23"/>
  <c r="AB64" i="23"/>
  <c r="M64" i="23"/>
  <c r="F64" i="23"/>
  <c r="I64" i="23"/>
  <c r="G64" i="23"/>
  <c r="X64" i="23"/>
  <c r="V64" i="23"/>
  <c r="B64" i="23"/>
  <c r="E64" i="23"/>
  <c r="D64" i="23"/>
  <c r="AR64" i="23" s="1"/>
  <c r="C64" i="23"/>
  <c r="A65" i="23"/>
  <c r="U63" i="23"/>
  <c r="O64" i="23" l="1"/>
  <c r="W64" i="23"/>
  <c r="AD64" i="23"/>
  <c r="AF64" i="23"/>
  <c r="AH64" i="23"/>
  <c r="AG64" i="23"/>
  <c r="AE64" i="23"/>
  <c r="AC64" i="23"/>
  <c r="R64" i="23"/>
  <c r="Y65" i="23"/>
  <c r="AA65" i="23"/>
  <c r="K65" i="23"/>
  <c r="AB65" i="23"/>
  <c r="M65" i="23"/>
  <c r="I65" i="23"/>
  <c r="N65" i="23"/>
  <c r="L65" i="23"/>
  <c r="F65" i="23"/>
  <c r="G65" i="23"/>
  <c r="X65" i="23"/>
  <c r="V65" i="23"/>
  <c r="D65" i="23"/>
  <c r="AR65" i="23" s="1"/>
  <c r="C65" i="23"/>
  <c r="A66" i="23"/>
  <c r="E65" i="23"/>
  <c r="B65" i="23"/>
  <c r="U64" i="23"/>
  <c r="O65" i="23" l="1"/>
  <c r="W65" i="23"/>
  <c r="R65" i="23"/>
  <c r="Y66" i="23"/>
  <c r="AA66" i="23"/>
  <c r="K66" i="23"/>
  <c r="AB66" i="23"/>
  <c r="L66" i="23"/>
  <c r="I66" i="23"/>
  <c r="N66" i="23"/>
  <c r="G66" i="23"/>
  <c r="M66" i="23"/>
  <c r="F66" i="23"/>
  <c r="X66" i="23"/>
  <c r="V66" i="23"/>
  <c r="AD65" i="23"/>
  <c r="AF65" i="23"/>
  <c r="AG65" i="23"/>
  <c r="AE65" i="23"/>
  <c r="AH65" i="23"/>
  <c r="AC65" i="23"/>
  <c r="B66" i="23"/>
  <c r="A67" i="23"/>
  <c r="C66" i="23"/>
  <c r="E66" i="23"/>
  <c r="D66" i="23"/>
  <c r="AR66" i="23" s="1"/>
  <c r="U65" i="23"/>
  <c r="R66" i="23" l="1"/>
  <c r="W66" i="23"/>
  <c r="O66" i="23"/>
  <c r="Y67" i="23"/>
  <c r="AA67" i="23"/>
  <c r="K67" i="23"/>
  <c r="N67" i="23"/>
  <c r="M67" i="23"/>
  <c r="AB67" i="23"/>
  <c r="L67" i="23"/>
  <c r="I67" i="23"/>
  <c r="G67" i="23"/>
  <c r="F67" i="23"/>
  <c r="X67" i="23"/>
  <c r="V67" i="23"/>
  <c r="AD66" i="23"/>
  <c r="AH66" i="23"/>
  <c r="AG66" i="23"/>
  <c r="AF66" i="23"/>
  <c r="AE66" i="23"/>
  <c r="AC66" i="23"/>
  <c r="U66" i="23"/>
  <c r="D67" i="23"/>
  <c r="AR67" i="23" s="1"/>
  <c r="C67" i="23"/>
  <c r="B67" i="23"/>
  <c r="E67" i="23"/>
  <c r="A68" i="23"/>
  <c r="R67" i="23" l="1"/>
  <c r="W67" i="23"/>
  <c r="O67" i="23"/>
  <c r="AD67" i="23"/>
  <c r="AF67" i="23"/>
  <c r="AH67" i="23"/>
  <c r="AG67" i="23"/>
  <c r="AE67" i="23"/>
  <c r="AC67" i="23"/>
  <c r="Y68" i="23"/>
  <c r="AA68" i="23"/>
  <c r="K68" i="23"/>
  <c r="N68" i="23"/>
  <c r="L68" i="23"/>
  <c r="AB68" i="23"/>
  <c r="M68" i="23"/>
  <c r="F68" i="23"/>
  <c r="I68" i="23"/>
  <c r="G68" i="23"/>
  <c r="X68" i="23"/>
  <c r="V68" i="23"/>
  <c r="D68" i="23"/>
  <c r="AR68" i="23" s="1"/>
  <c r="C68" i="23"/>
  <c r="E68" i="23"/>
  <c r="B68" i="23"/>
  <c r="A69" i="23"/>
  <c r="U67" i="23"/>
  <c r="R68" i="23" l="1"/>
  <c r="W68" i="23"/>
  <c r="O68" i="23"/>
  <c r="AA69" i="23"/>
  <c r="Y69" i="23"/>
  <c r="K69" i="23"/>
  <c r="AB69" i="23"/>
  <c r="M69" i="23"/>
  <c r="I69" i="23"/>
  <c r="L69" i="23"/>
  <c r="N69" i="23"/>
  <c r="G69" i="23"/>
  <c r="F69" i="23"/>
  <c r="X69" i="23"/>
  <c r="V69" i="23"/>
  <c r="AD68" i="23"/>
  <c r="AF68" i="23"/>
  <c r="AH68" i="23"/>
  <c r="AG68" i="23"/>
  <c r="AC68" i="23"/>
  <c r="AE68" i="23"/>
  <c r="U68" i="23"/>
  <c r="D69" i="23"/>
  <c r="AR69" i="23" s="1"/>
  <c r="E69" i="23"/>
  <c r="C69" i="23"/>
  <c r="A70" i="23"/>
  <c r="B69" i="23"/>
  <c r="R69" i="23" l="1"/>
  <c r="W69" i="23"/>
  <c r="O69" i="23"/>
  <c r="Y70" i="23"/>
  <c r="K70" i="23"/>
  <c r="AA70" i="23"/>
  <c r="AB70" i="23"/>
  <c r="L70" i="23"/>
  <c r="N70" i="23"/>
  <c r="I70" i="23"/>
  <c r="G70" i="23"/>
  <c r="M70" i="23"/>
  <c r="F70" i="23"/>
  <c r="X70" i="23"/>
  <c r="V70" i="23"/>
  <c r="AD69" i="23"/>
  <c r="AF69" i="23"/>
  <c r="AH69" i="23"/>
  <c r="AG69" i="23"/>
  <c r="AC69" i="23"/>
  <c r="AE69" i="23"/>
  <c r="A71" i="23"/>
  <c r="E70" i="23"/>
  <c r="B70" i="23"/>
  <c r="D70" i="23"/>
  <c r="AR70" i="23" s="1"/>
  <c r="C70" i="23"/>
  <c r="U69" i="23"/>
  <c r="R70" i="23" l="1"/>
  <c r="W70" i="23"/>
  <c r="O70" i="23"/>
  <c r="AD70" i="23"/>
  <c r="AH70" i="23"/>
  <c r="AG70" i="23"/>
  <c r="AF70" i="23"/>
  <c r="AC70" i="23"/>
  <c r="AE70" i="23"/>
  <c r="Y71" i="23"/>
  <c r="K71" i="23"/>
  <c r="AA71" i="23"/>
  <c r="N71" i="23"/>
  <c r="M71" i="23"/>
  <c r="AB71" i="23"/>
  <c r="L71" i="23"/>
  <c r="I71" i="23"/>
  <c r="F71" i="23"/>
  <c r="G71" i="23"/>
  <c r="X71" i="23"/>
  <c r="V71" i="23"/>
  <c r="A72" i="23"/>
  <c r="D71" i="23"/>
  <c r="AR71" i="23" s="1"/>
  <c r="C71" i="23"/>
  <c r="B71" i="23"/>
  <c r="E71" i="23"/>
  <c r="U70" i="23"/>
  <c r="O71" i="23" l="1"/>
  <c r="W71" i="23"/>
  <c r="R71" i="23"/>
  <c r="AD71" i="23"/>
  <c r="AF71" i="23"/>
  <c r="AH71" i="23"/>
  <c r="AG71" i="23"/>
  <c r="AC71" i="23"/>
  <c r="AE71" i="23"/>
  <c r="Y72" i="23"/>
  <c r="AA72" i="23"/>
  <c r="K72" i="23"/>
  <c r="N72" i="23"/>
  <c r="L72" i="23"/>
  <c r="M72" i="23"/>
  <c r="AB72" i="23"/>
  <c r="I72" i="23"/>
  <c r="F72" i="23"/>
  <c r="G72" i="23"/>
  <c r="X72" i="23"/>
  <c r="V72" i="23"/>
  <c r="B72" i="23"/>
  <c r="A73" i="23"/>
  <c r="D72" i="23"/>
  <c r="AR72" i="23" s="1"/>
  <c r="E72" i="23"/>
  <c r="C72" i="23"/>
  <c r="U71" i="23"/>
  <c r="R72" i="23" l="1"/>
  <c r="W72" i="23"/>
  <c r="AD72" i="23"/>
  <c r="AF72" i="23"/>
  <c r="AH72" i="23"/>
  <c r="AG72" i="23"/>
  <c r="AE72" i="23"/>
  <c r="AC72" i="23"/>
  <c r="AA73" i="23"/>
  <c r="Y73" i="23"/>
  <c r="K73" i="23"/>
  <c r="AB73" i="23"/>
  <c r="M73" i="23"/>
  <c r="I73" i="23"/>
  <c r="N73" i="23"/>
  <c r="L73" i="23"/>
  <c r="F73" i="23"/>
  <c r="G73" i="23"/>
  <c r="X73" i="23"/>
  <c r="V73" i="23"/>
  <c r="O72" i="23"/>
  <c r="B73" i="23"/>
  <c r="A74" i="23"/>
  <c r="E73" i="23"/>
  <c r="D73" i="23"/>
  <c r="AR73" i="23" s="1"/>
  <c r="C73" i="23"/>
  <c r="U72" i="23"/>
  <c r="R73" i="23" l="1"/>
  <c r="W73" i="23"/>
  <c r="O73" i="23"/>
  <c r="AD73" i="23"/>
  <c r="AF73" i="23"/>
  <c r="AG73" i="23"/>
  <c r="AH73" i="23"/>
  <c r="AC73" i="23"/>
  <c r="AE73" i="23"/>
  <c r="Y74" i="23"/>
  <c r="AA74" i="23"/>
  <c r="K74" i="23"/>
  <c r="AB74" i="23"/>
  <c r="L74" i="23"/>
  <c r="I74" i="23"/>
  <c r="N74" i="23"/>
  <c r="M74" i="23"/>
  <c r="G74" i="23"/>
  <c r="F74" i="23"/>
  <c r="X74" i="23"/>
  <c r="V74" i="23"/>
  <c r="A75" i="23"/>
  <c r="E74" i="23"/>
  <c r="C74" i="23"/>
  <c r="B74" i="23"/>
  <c r="D74" i="23"/>
  <c r="AR74" i="23" s="1"/>
  <c r="U73" i="23"/>
  <c r="R74" i="23" l="1"/>
  <c r="W74" i="23"/>
  <c r="O74" i="23"/>
  <c r="AD74" i="23"/>
  <c r="AH74" i="23"/>
  <c r="AG74" i="23"/>
  <c r="AF74" i="23"/>
  <c r="AC74" i="23"/>
  <c r="AE74" i="23"/>
  <c r="Y75" i="23"/>
  <c r="AA75" i="23"/>
  <c r="K75" i="23"/>
  <c r="N75" i="23"/>
  <c r="M75" i="23"/>
  <c r="AB75" i="23"/>
  <c r="L75" i="23"/>
  <c r="I75" i="23"/>
  <c r="F75" i="23"/>
  <c r="G75" i="23"/>
  <c r="X75" i="23"/>
  <c r="V75" i="23"/>
  <c r="D75" i="23"/>
  <c r="AR75" i="23" s="1"/>
  <c r="C75" i="23"/>
  <c r="A76" i="23"/>
  <c r="E75" i="23"/>
  <c r="B75" i="23"/>
  <c r="U74" i="23"/>
  <c r="O75" i="23" l="1"/>
  <c r="W75" i="23"/>
  <c r="Y76" i="23"/>
  <c r="AA76" i="23"/>
  <c r="K76" i="23"/>
  <c r="N76" i="23"/>
  <c r="L76" i="23"/>
  <c r="M76" i="23"/>
  <c r="F76" i="23"/>
  <c r="I76" i="23"/>
  <c r="AB76" i="23"/>
  <c r="G76" i="23"/>
  <c r="X76" i="23"/>
  <c r="V76" i="23"/>
  <c r="R75" i="23"/>
  <c r="AD75" i="23"/>
  <c r="AF75" i="23"/>
  <c r="AH75" i="23"/>
  <c r="AG75" i="23"/>
  <c r="AE75" i="23"/>
  <c r="AC75" i="23"/>
  <c r="D76" i="23"/>
  <c r="AR76" i="23" s="1"/>
  <c r="C76" i="23"/>
  <c r="A77" i="23"/>
  <c r="B76" i="23"/>
  <c r="E76" i="23"/>
  <c r="U75" i="23"/>
  <c r="R76" i="23" l="1"/>
  <c r="W76" i="23"/>
  <c r="O76" i="23"/>
  <c r="AD76" i="23"/>
  <c r="AF76" i="23"/>
  <c r="AH76" i="23"/>
  <c r="AG76" i="23"/>
  <c r="AE76" i="23"/>
  <c r="AC76" i="23"/>
  <c r="Y77" i="23"/>
  <c r="AA77" i="23"/>
  <c r="K77" i="23"/>
  <c r="AB77" i="23"/>
  <c r="M77" i="23"/>
  <c r="I77" i="23"/>
  <c r="L77" i="23"/>
  <c r="G77" i="23"/>
  <c r="N77" i="23"/>
  <c r="F77" i="23"/>
  <c r="X77" i="23"/>
  <c r="V77" i="23"/>
  <c r="A78" i="23"/>
  <c r="E77" i="23"/>
  <c r="C77" i="23"/>
  <c r="D77" i="23"/>
  <c r="AR77" i="23" s="1"/>
  <c r="B77" i="23"/>
  <c r="U76" i="23"/>
  <c r="R77" i="23" l="1"/>
  <c r="W77" i="23"/>
  <c r="D12" i="9" s="1"/>
  <c r="AD77" i="23"/>
  <c r="AF77" i="23"/>
  <c r="AG77" i="23"/>
  <c r="AH77" i="23"/>
  <c r="AC77" i="23"/>
  <c r="AE77" i="23"/>
  <c r="O77" i="23"/>
  <c r="Y78" i="23"/>
  <c r="AA78" i="23"/>
  <c r="K78" i="23"/>
  <c r="AB78" i="23"/>
  <c r="L78" i="23"/>
  <c r="N78" i="23"/>
  <c r="I78" i="23"/>
  <c r="G78" i="23"/>
  <c r="M78" i="23"/>
  <c r="F78" i="23"/>
  <c r="X78" i="23"/>
  <c r="V78" i="23"/>
  <c r="U77" i="23"/>
  <c r="D15" i="9" s="1"/>
  <c r="E78" i="23"/>
  <c r="C78" i="23"/>
  <c r="D78" i="23"/>
  <c r="AR78" i="23" s="1"/>
  <c r="A79" i="23"/>
  <c r="B78" i="23"/>
  <c r="O78" i="23" l="1"/>
  <c r="W78" i="23"/>
  <c r="R78" i="23"/>
  <c r="Y79" i="23"/>
  <c r="AA79" i="23"/>
  <c r="K79" i="23"/>
  <c r="N79" i="23"/>
  <c r="M79" i="23"/>
  <c r="AB79" i="23"/>
  <c r="L79" i="23"/>
  <c r="I79" i="23"/>
  <c r="G79" i="23"/>
  <c r="F79" i="23"/>
  <c r="X79" i="23"/>
  <c r="V79" i="23"/>
  <c r="AD78" i="23"/>
  <c r="AH78" i="23"/>
  <c r="AG78" i="23"/>
  <c r="AF78" i="23"/>
  <c r="AC78" i="23"/>
  <c r="AE78" i="23"/>
  <c r="U78" i="23"/>
  <c r="E79" i="23"/>
  <c r="C79" i="23"/>
  <c r="B79" i="23"/>
  <c r="D79" i="23"/>
  <c r="AR79" i="23" s="1"/>
  <c r="A80" i="23"/>
  <c r="R79" i="23" l="1"/>
  <c r="W79" i="23"/>
  <c r="O79" i="23"/>
  <c r="Y80" i="23"/>
  <c r="AA80" i="23"/>
  <c r="K80" i="23"/>
  <c r="N80" i="23"/>
  <c r="L80" i="23"/>
  <c r="AB80" i="23"/>
  <c r="M80" i="23"/>
  <c r="F80" i="23"/>
  <c r="I80" i="23"/>
  <c r="G80" i="23"/>
  <c r="X80" i="23"/>
  <c r="V80" i="23"/>
  <c r="AD79" i="23"/>
  <c r="AF79" i="23"/>
  <c r="AH79" i="23"/>
  <c r="AG79" i="23"/>
  <c r="AE79" i="23"/>
  <c r="AC79" i="23"/>
  <c r="A81" i="23"/>
  <c r="E80" i="23"/>
  <c r="C80" i="23"/>
  <c r="D80" i="23"/>
  <c r="AR80" i="23" s="1"/>
  <c r="B80" i="23"/>
  <c r="U79" i="23"/>
  <c r="R80" i="23" l="1"/>
  <c r="W80" i="23"/>
  <c r="O80" i="23"/>
  <c r="AD80" i="23"/>
  <c r="AF80" i="23"/>
  <c r="AH80" i="23"/>
  <c r="AG80" i="23"/>
  <c r="AC80" i="23"/>
  <c r="AE80" i="23"/>
  <c r="Y81" i="23"/>
  <c r="AA81" i="23"/>
  <c r="K81" i="23"/>
  <c r="AB81" i="23"/>
  <c r="M81" i="23"/>
  <c r="I81" i="23"/>
  <c r="N81" i="23"/>
  <c r="L81" i="23"/>
  <c r="F81" i="23"/>
  <c r="G81" i="23"/>
  <c r="X81" i="23"/>
  <c r="V81" i="23"/>
  <c r="U80" i="23"/>
  <c r="E81" i="23"/>
  <c r="C81" i="23"/>
  <c r="D81" i="23"/>
  <c r="AR81" i="23" s="1"/>
  <c r="B81" i="23"/>
  <c r="A82" i="23"/>
  <c r="O81" i="23" l="1"/>
  <c r="W81" i="23"/>
  <c r="Y82" i="23"/>
  <c r="AA82" i="23"/>
  <c r="K82" i="23"/>
  <c r="AB82" i="23"/>
  <c r="L82" i="23"/>
  <c r="I82" i="23"/>
  <c r="N82" i="23"/>
  <c r="G82" i="23"/>
  <c r="M82" i="23"/>
  <c r="F82" i="23"/>
  <c r="X82" i="23"/>
  <c r="V82" i="23"/>
  <c r="R81" i="23"/>
  <c r="AD81" i="23"/>
  <c r="AF81" i="23"/>
  <c r="AG81" i="23"/>
  <c r="AH81" i="23"/>
  <c r="AC81" i="23"/>
  <c r="AE81" i="23"/>
  <c r="U81" i="23"/>
  <c r="E82" i="23"/>
  <c r="D82" i="23"/>
  <c r="AR82" i="23" s="1"/>
  <c r="A83" i="23"/>
  <c r="C82" i="23"/>
  <c r="B82" i="23"/>
  <c r="O82" i="23" l="1"/>
  <c r="W82" i="23"/>
  <c r="R82" i="23"/>
  <c r="Y83" i="23"/>
  <c r="AA83" i="23"/>
  <c r="K83" i="23"/>
  <c r="N83" i="23"/>
  <c r="M83" i="23"/>
  <c r="AB83" i="23"/>
  <c r="L83" i="23"/>
  <c r="I83" i="23"/>
  <c r="F83" i="23"/>
  <c r="G83" i="23"/>
  <c r="X83" i="23"/>
  <c r="V83" i="23"/>
  <c r="AD82" i="23"/>
  <c r="AH82" i="23"/>
  <c r="AG82" i="23"/>
  <c r="AF82" i="23"/>
  <c r="AE82" i="23"/>
  <c r="AC82" i="23"/>
  <c r="U82" i="23"/>
  <c r="A84" i="23"/>
  <c r="E83" i="23"/>
  <c r="C83" i="23"/>
  <c r="D83" i="23"/>
  <c r="AR83" i="23" s="1"/>
  <c r="B83" i="23"/>
  <c r="R83" i="23" l="1"/>
  <c r="W83" i="23"/>
  <c r="O83" i="23"/>
  <c r="Y84" i="23"/>
  <c r="AA84" i="23"/>
  <c r="K84" i="23"/>
  <c r="N84" i="23"/>
  <c r="L84" i="23"/>
  <c r="AB84" i="23"/>
  <c r="M84" i="23"/>
  <c r="F84" i="23"/>
  <c r="I84" i="23"/>
  <c r="G84" i="23"/>
  <c r="X84" i="23"/>
  <c r="V84" i="23"/>
  <c r="AD83" i="23"/>
  <c r="AF83" i="23"/>
  <c r="AH83" i="23"/>
  <c r="AG83" i="23"/>
  <c r="AC83" i="23"/>
  <c r="AE83" i="23"/>
  <c r="B84" i="23"/>
  <c r="E84" i="23"/>
  <c r="D84" i="23"/>
  <c r="AR84" i="23" s="1"/>
  <c r="A85" i="23"/>
  <c r="C84" i="23"/>
  <c r="U83" i="23"/>
  <c r="R84" i="23" l="1"/>
  <c r="W84" i="23"/>
  <c r="O84" i="23"/>
  <c r="AA85" i="23"/>
  <c r="Y85" i="23"/>
  <c r="K85" i="23"/>
  <c r="AB85" i="23"/>
  <c r="M85" i="23"/>
  <c r="I85" i="23"/>
  <c r="L85" i="23"/>
  <c r="G85" i="23"/>
  <c r="F85" i="23"/>
  <c r="N85" i="23"/>
  <c r="X85" i="23"/>
  <c r="V85" i="23"/>
  <c r="AD84" i="23"/>
  <c r="AF84" i="23"/>
  <c r="AH84" i="23"/>
  <c r="AG84" i="23"/>
  <c r="AE84" i="23"/>
  <c r="AC84" i="23"/>
  <c r="D85" i="23"/>
  <c r="AR85" i="23" s="1"/>
  <c r="E85" i="23"/>
  <c r="B85" i="23"/>
  <c r="A86" i="23"/>
  <c r="C85" i="23"/>
  <c r="U84" i="23"/>
  <c r="R85" i="23" l="1"/>
  <c r="W85" i="23"/>
  <c r="O85" i="23"/>
  <c r="Y86" i="23"/>
  <c r="K86" i="23"/>
  <c r="AA86" i="23"/>
  <c r="AB86" i="23"/>
  <c r="L86" i="23"/>
  <c r="N86" i="23"/>
  <c r="I86" i="23"/>
  <c r="G86" i="23"/>
  <c r="M86" i="23"/>
  <c r="F86" i="23"/>
  <c r="X86" i="23"/>
  <c r="V86" i="23"/>
  <c r="AD85" i="23"/>
  <c r="AF85" i="23"/>
  <c r="AH85" i="23"/>
  <c r="AG85" i="23"/>
  <c r="AC85" i="23"/>
  <c r="AE85" i="23"/>
  <c r="A87" i="23"/>
  <c r="E86" i="23"/>
  <c r="C86" i="23"/>
  <c r="D86" i="23"/>
  <c r="AR86" i="23" s="1"/>
  <c r="B86" i="23"/>
  <c r="U85" i="23"/>
  <c r="R86" i="23" l="1"/>
  <c r="W86" i="23"/>
  <c r="O86" i="23"/>
  <c r="AD86" i="23"/>
  <c r="AH86" i="23"/>
  <c r="AG86" i="23"/>
  <c r="AF86" i="23"/>
  <c r="AC86" i="23"/>
  <c r="AE86" i="23"/>
  <c r="Y87" i="23"/>
  <c r="K87" i="23"/>
  <c r="AA87" i="23"/>
  <c r="N87" i="23"/>
  <c r="M87" i="23"/>
  <c r="AB87" i="23"/>
  <c r="L87" i="23"/>
  <c r="I87" i="23"/>
  <c r="F87" i="23"/>
  <c r="G87" i="23"/>
  <c r="X87" i="23"/>
  <c r="V87" i="23"/>
  <c r="U86" i="23"/>
  <c r="B87" i="23"/>
  <c r="A88" i="23"/>
  <c r="E87" i="23"/>
  <c r="D87" i="23"/>
  <c r="AR87" i="23" s="1"/>
  <c r="C87" i="23"/>
  <c r="O87" i="23" l="1"/>
  <c r="W87" i="23"/>
  <c r="R87" i="23"/>
  <c r="Y88" i="23"/>
  <c r="AA88" i="23"/>
  <c r="K88" i="23"/>
  <c r="N88" i="23"/>
  <c r="L88" i="23"/>
  <c r="M88" i="23"/>
  <c r="AB88" i="23"/>
  <c r="I88" i="23"/>
  <c r="F88" i="23"/>
  <c r="G88" i="23"/>
  <c r="X88" i="23"/>
  <c r="V88" i="23"/>
  <c r="AD87" i="23"/>
  <c r="AF87" i="23"/>
  <c r="AH87" i="23"/>
  <c r="AG87" i="23"/>
  <c r="AC87" i="23"/>
  <c r="AE87" i="23"/>
  <c r="U87" i="23"/>
  <c r="D88" i="23"/>
  <c r="AR88" i="23" s="1"/>
  <c r="C88" i="23"/>
  <c r="B88" i="23"/>
  <c r="A89" i="23"/>
  <c r="E88" i="23"/>
  <c r="R88" i="23" l="1"/>
  <c r="W88" i="23"/>
  <c r="O88" i="23"/>
  <c r="AD88" i="23"/>
  <c r="AF88" i="23"/>
  <c r="AH88" i="23"/>
  <c r="AG88" i="23"/>
  <c r="AC88" i="23"/>
  <c r="AE88" i="23"/>
  <c r="AA89" i="23"/>
  <c r="K89" i="23"/>
  <c r="Y89" i="23"/>
  <c r="AB89" i="23"/>
  <c r="M89" i="23"/>
  <c r="I89" i="23"/>
  <c r="N89" i="23"/>
  <c r="L89" i="23"/>
  <c r="F89" i="23"/>
  <c r="G89" i="23"/>
  <c r="X89" i="23"/>
  <c r="V89" i="23"/>
  <c r="A90" i="23"/>
  <c r="E89" i="23"/>
  <c r="C89" i="23"/>
  <c r="D89" i="23"/>
  <c r="AR89" i="23" s="1"/>
  <c r="B89" i="23"/>
  <c r="U88" i="23"/>
  <c r="R89" i="23" l="1"/>
  <c r="W89" i="23"/>
  <c r="O89" i="23"/>
  <c r="AD89" i="23"/>
  <c r="AF89" i="23"/>
  <c r="AG89" i="23"/>
  <c r="AH89" i="23"/>
  <c r="AC89" i="23"/>
  <c r="AE89" i="23"/>
  <c r="Y90" i="23"/>
  <c r="AA90" i="23"/>
  <c r="K90" i="23"/>
  <c r="AB90" i="23"/>
  <c r="L90" i="23"/>
  <c r="I90" i="23"/>
  <c r="N90" i="23"/>
  <c r="M90" i="23"/>
  <c r="G90" i="23"/>
  <c r="F90" i="23"/>
  <c r="X90" i="23"/>
  <c r="V90" i="23"/>
  <c r="U89" i="23"/>
  <c r="B90" i="23"/>
  <c r="A91" i="23"/>
  <c r="D90" i="23"/>
  <c r="AR90" i="23" s="1"/>
  <c r="E90" i="23"/>
  <c r="C90" i="23"/>
  <c r="R90" i="23" l="1"/>
  <c r="W90" i="23"/>
  <c r="O90" i="23"/>
  <c r="AD90" i="23"/>
  <c r="AH90" i="23"/>
  <c r="AG90" i="23"/>
  <c r="AF90" i="23"/>
  <c r="AE90" i="23"/>
  <c r="AC90" i="23"/>
  <c r="Y91" i="23"/>
  <c r="AA91" i="23"/>
  <c r="K91" i="23"/>
  <c r="N91" i="23"/>
  <c r="M91" i="23"/>
  <c r="AB91" i="23"/>
  <c r="L91" i="23"/>
  <c r="I91" i="23"/>
  <c r="G91" i="23"/>
  <c r="F91" i="23"/>
  <c r="X91" i="23"/>
  <c r="V91" i="23"/>
  <c r="U90" i="23"/>
  <c r="B91" i="23"/>
  <c r="C91" i="23"/>
  <c r="A92" i="23"/>
  <c r="E91" i="23"/>
  <c r="D91" i="23"/>
  <c r="AR91" i="23" s="1"/>
  <c r="R91" i="23" l="1"/>
  <c r="W91" i="23"/>
  <c r="O91" i="23"/>
  <c r="Y92" i="23"/>
  <c r="AA92" i="23"/>
  <c r="K92" i="23"/>
  <c r="N92" i="23"/>
  <c r="L92" i="23"/>
  <c r="M92" i="23"/>
  <c r="F92" i="23"/>
  <c r="I92" i="23"/>
  <c r="AB92" i="23"/>
  <c r="G92" i="23"/>
  <c r="X92" i="23"/>
  <c r="V92" i="23"/>
  <c r="AD91" i="23"/>
  <c r="AF91" i="23"/>
  <c r="AH91" i="23"/>
  <c r="AG91" i="23"/>
  <c r="AE91" i="23"/>
  <c r="AC91" i="23"/>
  <c r="U91" i="23"/>
  <c r="A93" i="23"/>
  <c r="E92" i="23"/>
  <c r="C92" i="23"/>
  <c r="D92" i="23"/>
  <c r="AR92" i="23" s="1"/>
  <c r="B92" i="23"/>
  <c r="R92" i="23" l="1"/>
  <c r="W92" i="23"/>
  <c r="O92" i="23"/>
  <c r="Y93" i="23"/>
  <c r="AA93" i="23"/>
  <c r="K93" i="23"/>
  <c r="AB93" i="23"/>
  <c r="M93" i="23"/>
  <c r="I93" i="23"/>
  <c r="L93" i="23"/>
  <c r="G93" i="23"/>
  <c r="F93" i="23"/>
  <c r="N93" i="23"/>
  <c r="X93" i="23"/>
  <c r="V93" i="23"/>
  <c r="AD92" i="23"/>
  <c r="AF92" i="23"/>
  <c r="AH92" i="23"/>
  <c r="AG92" i="23"/>
  <c r="AE92" i="23"/>
  <c r="AC92" i="23"/>
  <c r="B93" i="23"/>
  <c r="E93" i="23"/>
  <c r="D93" i="23"/>
  <c r="AR93" i="23" s="1"/>
  <c r="A94" i="23"/>
  <c r="C93" i="23"/>
  <c r="U92" i="23"/>
  <c r="R93" i="23" l="1"/>
  <c r="W93" i="23"/>
  <c r="O93" i="23"/>
  <c r="AD93" i="23"/>
  <c r="AF93" i="23"/>
  <c r="AG93" i="23"/>
  <c r="AH93" i="23"/>
  <c r="AE93" i="23"/>
  <c r="AC93" i="23"/>
  <c r="Y94" i="23"/>
  <c r="AA94" i="23"/>
  <c r="K94" i="23"/>
  <c r="AB94" i="23"/>
  <c r="L94" i="23"/>
  <c r="N94" i="23"/>
  <c r="I94" i="23"/>
  <c r="G94" i="23"/>
  <c r="M94" i="23"/>
  <c r="F94" i="23"/>
  <c r="X94" i="23"/>
  <c r="V94" i="23"/>
  <c r="U93" i="23"/>
  <c r="B94" i="23"/>
  <c r="E94" i="23"/>
  <c r="D94" i="23"/>
  <c r="AR94" i="23" s="1"/>
  <c r="A95" i="23"/>
  <c r="C94" i="23"/>
  <c r="R94" i="23" l="1"/>
  <c r="W94" i="23"/>
  <c r="O94" i="23"/>
  <c r="Y95" i="23"/>
  <c r="AA95" i="23"/>
  <c r="K95" i="23"/>
  <c r="N95" i="23"/>
  <c r="M95" i="23"/>
  <c r="AB95" i="23"/>
  <c r="L95" i="23"/>
  <c r="I95" i="23"/>
  <c r="G95" i="23"/>
  <c r="F95" i="23"/>
  <c r="X95" i="23"/>
  <c r="V95" i="23"/>
  <c r="AD94" i="23"/>
  <c r="AH94" i="23"/>
  <c r="AG94" i="23"/>
  <c r="AF94" i="23"/>
  <c r="AE94" i="23"/>
  <c r="AC94" i="23"/>
  <c r="A96" i="23"/>
  <c r="E95" i="23"/>
  <c r="C95" i="23"/>
  <c r="D95" i="23"/>
  <c r="AR95" i="23" s="1"/>
  <c r="B95" i="23"/>
  <c r="U94" i="23"/>
  <c r="R95" i="23" l="1"/>
  <c r="W95" i="23"/>
  <c r="O95" i="23"/>
  <c r="AD95" i="23"/>
  <c r="AF95" i="23"/>
  <c r="AH95" i="23"/>
  <c r="AG95" i="23"/>
  <c r="AC95" i="23"/>
  <c r="AE95" i="23"/>
  <c r="Y96" i="23"/>
  <c r="AA96" i="23"/>
  <c r="K96" i="23"/>
  <c r="N96" i="23"/>
  <c r="L96" i="23"/>
  <c r="AB96" i="23"/>
  <c r="M96" i="23"/>
  <c r="F96" i="23"/>
  <c r="I96" i="23"/>
  <c r="G96" i="23"/>
  <c r="X96" i="23"/>
  <c r="V96" i="23"/>
  <c r="B96" i="23"/>
  <c r="E96" i="23"/>
  <c r="D96" i="23"/>
  <c r="AR96" i="23" s="1"/>
  <c r="C96" i="23"/>
  <c r="A97" i="23"/>
  <c r="U95" i="23"/>
  <c r="R96" i="23" l="1"/>
  <c r="W96" i="23"/>
  <c r="O96" i="23"/>
  <c r="Y97" i="23"/>
  <c r="AA97" i="23"/>
  <c r="K97" i="23"/>
  <c r="AB97" i="23"/>
  <c r="M97" i="23"/>
  <c r="I97" i="23"/>
  <c r="N97" i="23"/>
  <c r="L97" i="23"/>
  <c r="G97" i="23"/>
  <c r="F97" i="23"/>
  <c r="X97" i="23"/>
  <c r="V97" i="23"/>
  <c r="AD96" i="23"/>
  <c r="AF96" i="23"/>
  <c r="AH96" i="23"/>
  <c r="AG96" i="23"/>
  <c r="AE96" i="23"/>
  <c r="AC96" i="23"/>
  <c r="D97" i="23"/>
  <c r="AR97" i="23" s="1"/>
  <c r="B97" i="23"/>
  <c r="E97" i="23"/>
  <c r="A98" i="23"/>
  <c r="C97" i="23"/>
  <c r="U96" i="23"/>
  <c r="R97" i="23" l="1"/>
  <c r="W97" i="23"/>
  <c r="O97" i="23"/>
  <c r="Y98" i="23"/>
  <c r="AA98" i="23"/>
  <c r="K98" i="23"/>
  <c r="AB98" i="23"/>
  <c r="L98" i="23"/>
  <c r="I98" i="23"/>
  <c r="N98" i="23"/>
  <c r="G98" i="23"/>
  <c r="M98" i="23"/>
  <c r="F98" i="23"/>
  <c r="X98" i="23"/>
  <c r="V98" i="23"/>
  <c r="AD97" i="23"/>
  <c r="AF97" i="23"/>
  <c r="AG97" i="23"/>
  <c r="AH97" i="23"/>
  <c r="AE97" i="23"/>
  <c r="AC97" i="23"/>
  <c r="A99" i="23"/>
  <c r="E98" i="23"/>
  <c r="C98" i="23"/>
  <c r="B98" i="23"/>
  <c r="D98" i="23"/>
  <c r="AR98" i="23" s="1"/>
  <c r="U97" i="23"/>
  <c r="R98" i="23" l="1"/>
  <c r="W98" i="23"/>
  <c r="O98" i="23"/>
  <c r="AD98" i="23"/>
  <c r="AH98" i="23"/>
  <c r="AG98" i="23"/>
  <c r="AF98" i="23"/>
  <c r="AE98" i="23"/>
  <c r="AC98" i="23"/>
  <c r="Y99" i="23"/>
  <c r="AA99" i="23"/>
  <c r="K99" i="23"/>
  <c r="N99" i="23"/>
  <c r="M99" i="23"/>
  <c r="AB99" i="23"/>
  <c r="L99" i="23"/>
  <c r="I99" i="23"/>
  <c r="F99" i="23"/>
  <c r="G99" i="23"/>
  <c r="X99" i="23"/>
  <c r="V99" i="23"/>
  <c r="U98" i="23"/>
  <c r="B99" i="23"/>
  <c r="A100" i="23"/>
  <c r="E99" i="23"/>
  <c r="C99" i="23"/>
  <c r="D99" i="23"/>
  <c r="AR99" i="23" s="1"/>
  <c r="O99" i="23" l="1"/>
  <c r="W99" i="23"/>
  <c r="R99" i="23"/>
  <c r="AD99" i="23"/>
  <c r="AF99" i="23"/>
  <c r="AH99" i="23"/>
  <c r="AG99" i="23"/>
  <c r="AE99" i="23"/>
  <c r="AC99" i="23"/>
  <c r="Y100" i="23"/>
  <c r="AA100" i="23"/>
  <c r="K100" i="23"/>
  <c r="N100" i="23"/>
  <c r="L100" i="23"/>
  <c r="AB100" i="23"/>
  <c r="M100" i="23"/>
  <c r="F100" i="23"/>
  <c r="I100" i="23"/>
  <c r="G100" i="23"/>
  <c r="X100" i="23"/>
  <c r="V100" i="23"/>
  <c r="D100" i="23"/>
  <c r="AR100" i="23" s="1"/>
  <c r="C100" i="23"/>
  <c r="E100" i="23"/>
  <c r="A101" i="23"/>
  <c r="B100" i="23"/>
  <c r="U99" i="23"/>
  <c r="R100" i="23" l="1"/>
  <c r="W100" i="23"/>
  <c r="O100" i="23"/>
  <c r="AA101" i="23"/>
  <c r="Y101" i="23"/>
  <c r="K101" i="23"/>
  <c r="AB101" i="23"/>
  <c r="M101" i="23"/>
  <c r="I101" i="23"/>
  <c r="L101" i="23"/>
  <c r="N101" i="23"/>
  <c r="F101" i="23"/>
  <c r="G101" i="23"/>
  <c r="X101" i="23"/>
  <c r="V101" i="23"/>
  <c r="AD100" i="23"/>
  <c r="AF100" i="23"/>
  <c r="AH100" i="23"/>
  <c r="AG100" i="23"/>
  <c r="AE100" i="23"/>
  <c r="AC100" i="23"/>
  <c r="A102" i="23"/>
  <c r="E101" i="23"/>
  <c r="C101" i="23"/>
  <c r="D101" i="23"/>
  <c r="AR101" i="23" s="1"/>
  <c r="B101" i="23"/>
  <c r="U100" i="23"/>
  <c r="R101" i="23" l="1"/>
  <c r="W101" i="23"/>
  <c r="O101" i="23"/>
  <c r="AD101" i="23"/>
  <c r="AF101" i="23"/>
  <c r="AH101" i="23"/>
  <c r="AG101" i="23"/>
  <c r="AE101" i="23"/>
  <c r="AC101" i="23"/>
  <c r="Y102" i="23"/>
  <c r="K102" i="23"/>
  <c r="AA102" i="23"/>
  <c r="AB102" i="23"/>
  <c r="L102" i="23"/>
  <c r="N102" i="23"/>
  <c r="I102" i="23"/>
  <c r="G102" i="23"/>
  <c r="M102" i="23"/>
  <c r="F102" i="23"/>
  <c r="X102" i="23"/>
  <c r="V102" i="23"/>
  <c r="U101" i="23"/>
  <c r="B102" i="23"/>
  <c r="A103" i="23"/>
  <c r="E102" i="23"/>
  <c r="D102" i="23"/>
  <c r="AR102" i="23" s="1"/>
  <c r="C102" i="23"/>
  <c r="R102" i="23" l="1"/>
  <c r="W102" i="23"/>
  <c r="O102" i="23"/>
  <c r="Y103" i="23"/>
  <c r="K103" i="23"/>
  <c r="AA103" i="23"/>
  <c r="N103" i="23"/>
  <c r="M103" i="23"/>
  <c r="AB103" i="23"/>
  <c r="L103" i="23"/>
  <c r="I103" i="23"/>
  <c r="G103" i="23"/>
  <c r="F103" i="23"/>
  <c r="X103" i="23"/>
  <c r="V103" i="23"/>
  <c r="AD102" i="23"/>
  <c r="AH102" i="23"/>
  <c r="AG102" i="23"/>
  <c r="AF102" i="23"/>
  <c r="AE102" i="23"/>
  <c r="AC102" i="23"/>
  <c r="U102" i="23"/>
  <c r="E103" i="23"/>
  <c r="A104" i="23"/>
  <c r="D103" i="23"/>
  <c r="AR103" i="23" s="1"/>
  <c r="C103" i="23"/>
  <c r="B103" i="23"/>
  <c r="O103" i="23" l="1"/>
  <c r="W103" i="23"/>
  <c r="R103" i="23"/>
  <c r="AD103" i="23"/>
  <c r="AF103" i="23"/>
  <c r="AH103" i="23"/>
  <c r="AG103" i="23"/>
  <c r="AE103" i="23"/>
  <c r="AC103" i="23"/>
  <c r="Y104" i="23"/>
  <c r="AA104" i="23"/>
  <c r="K104" i="23"/>
  <c r="N104" i="23"/>
  <c r="L104" i="23"/>
  <c r="M104" i="23"/>
  <c r="AB104" i="23"/>
  <c r="I104" i="23"/>
  <c r="F104" i="23"/>
  <c r="G104" i="23"/>
  <c r="X104" i="23"/>
  <c r="V104" i="23"/>
  <c r="A105" i="23"/>
  <c r="E104" i="23"/>
  <c r="C104" i="23"/>
  <c r="D104" i="23"/>
  <c r="AR104" i="23" s="1"/>
  <c r="B104" i="23"/>
  <c r="U103" i="23"/>
  <c r="O104" i="23" l="1"/>
  <c r="W104" i="23"/>
  <c r="R104" i="23"/>
  <c r="AD104" i="23"/>
  <c r="AF104" i="23"/>
  <c r="AH104" i="23"/>
  <c r="AG104" i="23"/>
  <c r="AE104" i="23"/>
  <c r="AC104" i="23"/>
  <c r="AA105" i="23"/>
  <c r="Y105" i="23"/>
  <c r="K105" i="23"/>
  <c r="AB105" i="23"/>
  <c r="M105" i="23"/>
  <c r="I105" i="23"/>
  <c r="N105" i="23"/>
  <c r="L105" i="23"/>
  <c r="G105" i="23"/>
  <c r="F105" i="23"/>
  <c r="X105" i="23"/>
  <c r="V105" i="23"/>
  <c r="U104" i="23"/>
  <c r="B105" i="23"/>
  <c r="E105" i="23"/>
  <c r="A106" i="23"/>
  <c r="D105" i="23"/>
  <c r="AR105" i="23" s="1"/>
  <c r="C105" i="23"/>
  <c r="R105" i="23" l="1"/>
  <c r="W105" i="23"/>
  <c r="O105" i="23"/>
  <c r="AD105" i="23"/>
  <c r="AF105" i="23"/>
  <c r="AG105" i="23"/>
  <c r="AH105" i="23"/>
  <c r="AE105" i="23"/>
  <c r="AC105" i="23"/>
  <c r="Y106" i="23"/>
  <c r="AA106" i="23"/>
  <c r="K106" i="23"/>
  <c r="AB106" i="23"/>
  <c r="L106" i="23"/>
  <c r="I106" i="23"/>
  <c r="N106" i="23"/>
  <c r="M106" i="23"/>
  <c r="G106" i="23"/>
  <c r="F106" i="23"/>
  <c r="X106" i="23"/>
  <c r="V106" i="23"/>
  <c r="A107" i="23"/>
  <c r="E106" i="23"/>
  <c r="C106" i="23"/>
  <c r="B106" i="23"/>
  <c r="D106" i="23"/>
  <c r="AR106" i="23" s="1"/>
  <c r="U105" i="23"/>
  <c r="O106" i="23" l="1"/>
  <c r="W106" i="23"/>
  <c r="R106" i="23"/>
  <c r="AD106" i="23"/>
  <c r="AH106" i="23"/>
  <c r="AG106" i="23"/>
  <c r="AF106" i="23"/>
  <c r="AE106" i="23"/>
  <c r="AC106" i="23"/>
  <c r="Y107" i="23"/>
  <c r="AA107" i="23"/>
  <c r="K107" i="23"/>
  <c r="N107" i="23"/>
  <c r="M107" i="23"/>
  <c r="AB107" i="23"/>
  <c r="L107" i="23"/>
  <c r="I107" i="23"/>
  <c r="F107" i="23"/>
  <c r="G107" i="23"/>
  <c r="X107" i="23"/>
  <c r="V107" i="23"/>
  <c r="U106" i="23"/>
  <c r="A108" i="23"/>
  <c r="E107" i="23"/>
  <c r="C107" i="23"/>
  <c r="B107" i="23"/>
  <c r="D107" i="23"/>
  <c r="AR107" i="23" s="1"/>
  <c r="O107" i="23" l="1"/>
  <c r="W107" i="23"/>
  <c r="R107" i="23"/>
  <c r="Y108" i="23"/>
  <c r="AA108" i="23"/>
  <c r="K108" i="23"/>
  <c r="N108" i="23"/>
  <c r="L108" i="23"/>
  <c r="M108" i="23"/>
  <c r="AB108" i="23"/>
  <c r="F108" i="23"/>
  <c r="I108" i="23"/>
  <c r="G108" i="23"/>
  <c r="X108" i="23"/>
  <c r="V108" i="23"/>
  <c r="AD107" i="23"/>
  <c r="AF107" i="23"/>
  <c r="AH107" i="23"/>
  <c r="AG107" i="23"/>
  <c r="AE107" i="23"/>
  <c r="AC107" i="23"/>
  <c r="B108" i="23"/>
  <c r="E108" i="23"/>
  <c r="D108" i="23"/>
  <c r="AR108" i="23" s="1"/>
  <c r="A109" i="23"/>
  <c r="C108" i="23"/>
  <c r="U107" i="23"/>
  <c r="R108" i="23" l="1"/>
  <c r="W108" i="23"/>
  <c r="O108" i="23"/>
  <c r="AD108" i="23"/>
  <c r="AF108" i="23"/>
  <c r="AH108" i="23"/>
  <c r="AG108" i="23"/>
  <c r="AE108" i="23"/>
  <c r="AC108" i="23"/>
  <c r="Y109" i="23"/>
  <c r="AA109" i="23"/>
  <c r="K109" i="23"/>
  <c r="AB109" i="23"/>
  <c r="M109" i="23"/>
  <c r="I109" i="23"/>
  <c r="L109" i="23"/>
  <c r="N109" i="23"/>
  <c r="F109" i="23"/>
  <c r="G109" i="23"/>
  <c r="X109" i="23"/>
  <c r="V109" i="23"/>
  <c r="U108" i="23"/>
  <c r="D109" i="23"/>
  <c r="AR109" i="23" s="1"/>
  <c r="A110" i="23"/>
  <c r="B109" i="23"/>
  <c r="E109" i="23"/>
  <c r="C109" i="23"/>
  <c r="R109" i="23" l="1"/>
  <c r="W109" i="23"/>
  <c r="O109" i="23"/>
  <c r="Y110" i="23"/>
  <c r="AA110" i="23"/>
  <c r="K110" i="23"/>
  <c r="AB110" i="23"/>
  <c r="L110" i="23"/>
  <c r="N110" i="23"/>
  <c r="I110" i="23"/>
  <c r="G110" i="23"/>
  <c r="M110" i="23"/>
  <c r="F110" i="23"/>
  <c r="X110" i="23"/>
  <c r="V110" i="23"/>
  <c r="AD109" i="23"/>
  <c r="AF109" i="23"/>
  <c r="AG109" i="23"/>
  <c r="AH109" i="23"/>
  <c r="AE109" i="23"/>
  <c r="AC109" i="23"/>
  <c r="U109" i="23"/>
  <c r="A111" i="23"/>
  <c r="E110" i="23"/>
  <c r="C110" i="23"/>
  <c r="B110" i="23"/>
  <c r="D110" i="23"/>
  <c r="AR110" i="23" s="1"/>
  <c r="R110" i="23" l="1"/>
  <c r="W110" i="23"/>
  <c r="O110" i="23"/>
  <c r="AD110" i="23"/>
  <c r="AH110" i="23"/>
  <c r="AG110" i="23"/>
  <c r="AF110" i="23"/>
  <c r="AE110" i="23"/>
  <c r="AC110" i="23"/>
  <c r="Y111" i="23"/>
  <c r="AA111" i="23"/>
  <c r="N111" i="23"/>
  <c r="M111" i="23"/>
  <c r="K111" i="23"/>
  <c r="AB111" i="23"/>
  <c r="L111" i="23"/>
  <c r="I111" i="23"/>
  <c r="G111" i="23"/>
  <c r="F111" i="23"/>
  <c r="X111" i="23"/>
  <c r="V111" i="23"/>
  <c r="B111" i="23"/>
  <c r="A112" i="23"/>
  <c r="E111" i="23"/>
  <c r="D111" i="23"/>
  <c r="AR111" i="23" s="1"/>
  <c r="C111" i="23"/>
  <c r="U110" i="23"/>
  <c r="R111" i="23" l="1"/>
  <c r="W111" i="23"/>
  <c r="O111" i="23"/>
  <c r="AD111" i="23"/>
  <c r="AF111" i="23"/>
  <c r="AH111" i="23"/>
  <c r="AG111" i="23"/>
  <c r="AE111" i="23"/>
  <c r="AC111" i="23"/>
  <c r="Y112" i="23"/>
  <c r="AA112" i="23"/>
  <c r="K112" i="23"/>
  <c r="N112" i="23"/>
  <c r="L112" i="23"/>
  <c r="AB112" i="23"/>
  <c r="M112" i="23"/>
  <c r="F112" i="23"/>
  <c r="I112" i="23"/>
  <c r="G112" i="23"/>
  <c r="X112" i="23"/>
  <c r="V112" i="23"/>
  <c r="D112" i="23"/>
  <c r="AR112" i="23" s="1"/>
  <c r="C112" i="23"/>
  <c r="B112" i="23"/>
  <c r="A113" i="23"/>
  <c r="E112" i="23"/>
  <c r="U111" i="23"/>
  <c r="O112" i="23" l="1"/>
  <c r="W112" i="23"/>
  <c r="R112" i="23"/>
  <c r="AD112" i="23"/>
  <c r="AF112" i="23"/>
  <c r="AH112" i="23"/>
  <c r="AG112" i="23"/>
  <c r="AE112" i="23"/>
  <c r="AC112" i="23"/>
  <c r="Y113" i="23"/>
  <c r="AA113" i="23"/>
  <c r="K113" i="23"/>
  <c r="AB113" i="23"/>
  <c r="M113" i="23"/>
  <c r="I113" i="23"/>
  <c r="N113" i="23"/>
  <c r="L113" i="23"/>
  <c r="G113" i="23"/>
  <c r="F113" i="23"/>
  <c r="X113" i="23"/>
  <c r="V113" i="23"/>
  <c r="U112" i="23"/>
  <c r="A114" i="23"/>
  <c r="E113" i="23"/>
  <c r="C113" i="23"/>
  <c r="D113" i="23"/>
  <c r="AR113" i="23" s="1"/>
  <c r="B113" i="23"/>
  <c r="O113" i="23" l="1"/>
  <c r="W113" i="23"/>
  <c r="R113" i="23"/>
  <c r="Y114" i="23"/>
  <c r="AA114" i="23"/>
  <c r="K114" i="23"/>
  <c r="AB114" i="23"/>
  <c r="L114" i="23"/>
  <c r="I114" i="23"/>
  <c r="N114" i="23"/>
  <c r="G114" i="23"/>
  <c r="M114" i="23"/>
  <c r="F114" i="23"/>
  <c r="X114" i="23"/>
  <c r="V114" i="23"/>
  <c r="AD113" i="23"/>
  <c r="AF113" i="23"/>
  <c r="AG113" i="23"/>
  <c r="AH113" i="23"/>
  <c r="AE113" i="23"/>
  <c r="AC113" i="23"/>
  <c r="B114" i="23"/>
  <c r="A115" i="23"/>
  <c r="E114" i="23"/>
  <c r="D114" i="23"/>
  <c r="AR114" i="23" s="1"/>
  <c r="C114" i="23"/>
  <c r="U113" i="23"/>
  <c r="R114" i="23" l="1"/>
  <c r="W114" i="23"/>
  <c r="O114" i="23"/>
  <c r="AD114" i="23"/>
  <c r="AH114" i="23"/>
  <c r="AG114" i="23"/>
  <c r="AF114" i="23"/>
  <c r="AE114" i="23"/>
  <c r="AC114" i="23"/>
  <c r="Y115" i="23"/>
  <c r="AA115" i="23"/>
  <c r="K115" i="23"/>
  <c r="N115" i="23"/>
  <c r="M115" i="23"/>
  <c r="AB115" i="23"/>
  <c r="L115" i="23"/>
  <c r="I115" i="23"/>
  <c r="F115" i="23"/>
  <c r="G115" i="23"/>
  <c r="X115" i="23"/>
  <c r="V115" i="23"/>
  <c r="U114" i="23"/>
  <c r="D115" i="23"/>
  <c r="AR115" i="23" s="1"/>
  <c r="A116" i="23"/>
  <c r="E115" i="23"/>
  <c r="C115" i="23"/>
  <c r="B115" i="23"/>
  <c r="R115" i="23" l="1"/>
  <c r="W115" i="23"/>
  <c r="O115" i="23"/>
  <c r="Y116" i="23"/>
  <c r="AA116" i="23"/>
  <c r="K116" i="23"/>
  <c r="N116" i="23"/>
  <c r="L116" i="23"/>
  <c r="AB116" i="23"/>
  <c r="M116" i="23"/>
  <c r="F116" i="23"/>
  <c r="I116" i="23"/>
  <c r="G116" i="23"/>
  <c r="X116" i="23"/>
  <c r="V116" i="23"/>
  <c r="AD115" i="23"/>
  <c r="AF115" i="23"/>
  <c r="AH115" i="23"/>
  <c r="AG115" i="23"/>
  <c r="AE115" i="23"/>
  <c r="AC115" i="23"/>
  <c r="A117" i="23"/>
  <c r="E116" i="23"/>
  <c r="C116" i="23"/>
  <c r="D116" i="23"/>
  <c r="AR116" i="23" s="1"/>
  <c r="B116" i="23"/>
  <c r="U115" i="23"/>
  <c r="R116" i="23" l="1"/>
  <c r="W116" i="23"/>
  <c r="O116" i="23"/>
  <c r="AD116" i="23"/>
  <c r="AF116" i="23"/>
  <c r="AH116" i="23"/>
  <c r="AG116" i="23"/>
  <c r="AE116" i="23"/>
  <c r="AC116" i="23"/>
  <c r="AA117" i="23"/>
  <c r="Y117" i="23"/>
  <c r="K117" i="23"/>
  <c r="AB117" i="23"/>
  <c r="M117" i="23"/>
  <c r="I117" i="23"/>
  <c r="L117" i="23"/>
  <c r="F117" i="23"/>
  <c r="G117" i="23"/>
  <c r="N117" i="23"/>
  <c r="X117" i="23"/>
  <c r="V117" i="23"/>
  <c r="U116" i="23"/>
  <c r="B117" i="23"/>
  <c r="E117" i="23"/>
  <c r="D117" i="23"/>
  <c r="AR117" i="23" s="1"/>
  <c r="C117" i="23"/>
  <c r="A118" i="23"/>
  <c r="R117" i="23" l="1"/>
  <c r="W117" i="23"/>
  <c r="O117" i="23"/>
  <c r="Y118" i="23"/>
  <c r="K118" i="23"/>
  <c r="AA118" i="23"/>
  <c r="AB118" i="23"/>
  <c r="L118" i="23"/>
  <c r="N118" i="23"/>
  <c r="I118" i="23"/>
  <c r="G118" i="23"/>
  <c r="M118" i="23"/>
  <c r="F118" i="23"/>
  <c r="X118" i="23"/>
  <c r="V118" i="23"/>
  <c r="AD117" i="23"/>
  <c r="AF117" i="23"/>
  <c r="AH117" i="23"/>
  <c r="AG117" i="23"/>
  <c r="AE117" i="23"/>
  <c r="AC117" i="23"/>
  <c r="U117" i="23"/>
  <c r="D118" i="23"/>
  <c r="AR118" i="23" s="1"/>
  <c r="C118" i="23"/>
  <c r="B118" i="23"/>
  <c r="A119" i="23"/>
  <c r="E118" i="23"/>
  <c r="R118" i="23" l="1"/>
  <c r="W118" i="23"/>
  <c r="O118" i="23"/>
  <c r="AD118" i="23"/>
  <c r="AH118" i="23"/>
  <c r="AG118" i="23"/>
  <c r="AF118" i="23"/>
  <c r="AE118" i="23"/>
  <c r="AC118" i="23"/>
  <c r="Y119" i="23"/>
  <c r="K119" i="23"/>
  <c r="AA119" i="23"/>
  <c r="N119" i="23"/>
  <c r="M119" i="23"/>
  <c r="AB119" i="23"/>
  <c r="L119" i="23"/>
  <c r="I119" i="23"/>
  <c r="G119" i="23"/>
  <c r="F119" i="23"/>
  <c r="X119" i="23"/>
  <c r="V119" i="23"/>
  <c r="A120" i="23"/>
  <c r="E119" i="23"/>
  <c r="C119" i="23"/>
  <c r="D119" i="23"/>
  <c r="AR119" i="23" s="1"/>
  <c r="B119" i="23"/>
  <c r="U118" i="23"/>
  <c r="O119" i="23" l="1"/>
  <c r="W119" i="23"/>
  <c r="R119" i="23"/>
  <c r="AD119" i="23"/>
  <c r="AF119" i="23"/>
  <c r="AH119" i="23"/>
  <c r="AG119" i="23"/>
  <c r="AE119" i="23"/>
  <c r="AC119" i="23"/>
  <c r="Y120" i="23"/>
  <c r="AA120" i="23"/>
  <c r="K120" i="23"/>
  <c r="N120" i="23"/>
  <c r="L120" i="23"/>
  <c r="M120" i="23"/>
  <c r="AB120" i="23"/>
  <c r="I120" i="23"/>
  <c r="F120" i="23"/>
  <c r="G120" i="23"/>
  <c r="X120" i="23"/>
  <c r="V120" i="23"/>
  <c r="B120" i="23"/>
  <c r="E120" i="23"/>
  <c r="D120" i="23"/>
  <c r="AR120" i="23" s="1"/>
  <c r="A121" i="23"/>
  <c r="C120" i="23"/>
  <c r="U119" i="23"/>
  <c r="R120" i="23" l="1"/>
  <c r="W120" i="23"/>
  <c r="O120" i="23"/>
  <c r="AD120" i="23"/>
  <c r="AF120" i="23"/>
  <c r="AH120" i="23"/>
  <c r="AG120" i="23"/>
  <c r="AE120" i="23"/>
  <c r="AC120" i="23"/>
  <c r="AA121" i="23"/>
  <c r="Y121" i="23"/>
  <c r="K121" i="23"/>
  <c r="AB121" i="23"/>
  <c r="M121" i="23"/>
  <c r="I121" i="23"/>
  <c r="N121" i="23"/>
  <c r="L121" i="23"/>
  <c r="G121" i="23"/>
  <c r="F121" i="23"/>
  <c r="X121" i="23"/>
  <c r="V121" i="23"/>
  <c r="U120" i="23"/>
  <c r="D121" i="23"/>
  <c r="AR121" i="23" s="1"/>
  <c r="E121" i="23"/>
  <c r="C121" i="23"/>
  <c r="B121" i="23"/>
  <c r="A122" i="23"/>
  <c r="R121" i="23" l="1"/>
  <c r="W121" i="23"/>
  <c r="O121" i="23"/>
  <c r="Y122" i="23"/>
  <c r="AA122" i="23"/>
  <c r="K122" i="23"/>
  <c r="AB122" i="23"/>
  <c r="L122" i="23"/>
  <c r="I122" i="23"/>
  <c r="N122" i="23"/>
  <c r="M122" i="23"/>
  <c r="G122" i="23"/>
  <c r="F122" i="23"/>
  <c r="X122" i="23"/>
  <c r="V122" i="23"/>
  <c r="AD121" i="23"/>
  <c r="AF121" i="23"/>
  <c r="AG121" i="23"/>
  <c r="AH121" i="23"/>
  <c r="AE121" i="23"/>
  <c r="AC121" i="23"/>
  <c r="U121" i="23"/>
  <c r="A123" i="23"/>
  <c r="E122" i="23"/>
  <c r="C122" i="23"/>
  <c r="D122" i="23"/>
  <c r="AR122" i="23" s="1"/>
  <c r="B122" i="23"/>
  <c r="R122" i="23" l="1"/>
  <c r="W122" i="23"/>
  <c r="O122" i="23"/>
  <c r="AD122" i="23"/>
  <c r="AH122" i="23"/>
  <c r="AG122" i="23"/>
  <c r="AF122" i="23"/>
  <c r="AE122" i="23"/>
  <c r="AC122" i="23"/>
  <c r="Y123" i="23"/>
  <c r="AA123" i="23"/>
  <c r="K123" i="23"/>
  <c r="N123" i="23"/>
  <c r="M123" i="23"/>
  <c r="AB123" i="23"/>
  <c r="L123" i="23"/>
  <c r="I123" i="23"/>
  <c r="F123" i="23"/>
  <c r="G123" i="23"/>
  <c r="X123" i="23"/>
  <c r="V123" i="23"/>
  <c r="B123" i="23"/>
  <c r="A124" i="23"/>
  <c r="C123" i="23"/>
  <c r="E123" i="23"/>
  <c r="D123" i="23"/>
  <c r="AR123" i="23" s="1"/>
  <c r="U122" i="23"/>
  <c r="R123" i="23" l="1"/>
  <c r="W123" i="23"/>
  <c r="O123" i="23"/>
  <c r="AD123" i="23"/>
  <c r="AF123" i="23"/>
  <c r="AH123" i="23"/>
  <c r="AG123" i="23"/>
  <c r="AE123" i="23"/>
  <c r="AC123" i="23"/>
  <c r="Y124" i="23"/>
  <c r="AA124" i="23"/>
  <c r="K124" i="23"/>
  <c r="N124" i="23"/>
  <c r="L124" i="23"/>
  <c r="M124" i="23"/>
  <c r="F124" i="23"/>
  <c r="AB124" i="23"/>
  <c r="I124" i="23"/>
  <c r="G124" i="23"/>
  <c r="X124" i="23"/>
  <c r="V124" i="23"/>
  <c r="U123" i="23"/>
  <c r="D124" i="23"/>
  <c r="AR124" i="23" s="1"/>
  <c r="C124" i="23"/>
  <c r="A125" i="23"/>
  <c r="E124" i="23"/>
  <c r="B124" i="23"/>
  <c r="R124" i="23" l="1"/>
  <c r="W124" i="23"/>
  <c r="O124" i="23"/>
  <c r="AD124" i="23"/>
  <c r="AF124" i="23"/>
  <c r="AH124" i="23"/>
  <c r="AG124" i="23"/>
  <c r="AE124" i="23"/>
  <c r="AC124" i="23"/>
  <c r="Y125" i="23"/>
  <c r="AA125" i="23"/>
  <c r="K125" i="23"/>
  <c r="AB125" i="23"/>
  <c r="M125" i="23"/>
  <c r="I125" i="23"/>
  <c r="L125" i="23"/>
  <c r="F125" i="23"/>
  <c r="N125" i="23"/>
  <c r="G125" i="23"/>
  <c r="X125" i="23"/>
  <c r="V125" i="23"/>
  <c r="U124" i="23"/>
  <c r="D125" i="23"/>
  <c r="AR125" i="23" s="1"/>
  <c r="E125" i="23"/>
  <c r="C125" i="23"/>
  <c r="B125" i="23"/>
  <c r="A126" i="23"/>
  <c r="O125" i="23" l="1"/>
  <c r="W125" i="23"/>
  <c r="R125" i="23"/>
  <c r="Y126" i="23"/>
  <c r="AA126" i="23"/>
  <c r="K126" i="23"/>
  <c r="AB126" i="23"/>
  <c r="L126" i="23"/>
  <c r="N126" i="23"/>
  <c r="I126" i="23"/>
  <c r="G126" i="23"/>
  <c r="M126" i="23"/>
  <c r="F126" i="23"/>
  <c r="X126" i="23"/>
  <c r="V126" i="23"/>
  <c r="AD125" i="23"/>
  <c r="AF125" i="23"/>
  <c r="AG125" i="23"/>
  <c r="AH125" i="23"/>
  <c r="AE125" i="23"/>
  <c r="AC125" i="23"/>
  <c r="U125" i="23"/>
  <c r="A127" i="23"/>
  <c r="E126" i="23"/>
  <c r="D126" i="23"/>
  <c r="AR126" i="23" s="1"/>
  <c r="B126" i="23"/>
  <c r="C126" i="23"/>
  <c r="R126" i="23" l="1"/>
  <c r="W126" i="23"/>
  <c r="O126" i="23"/>
  <c r="Y127" i="23"/>
  <c r="AA127" i="23"/>
  <c r="K127" i="23"/>
  <c r="N127" i="23"/>
  <c r="M127" i="23"/>
  <c r="X127" i="23"/>
  <c r="AB127" i="23"/>
  <c r="L127" i="23"/>
  <c r="I127" i="23"/>
  <c r="G127" i="23"/>
  <c r="V127" i="23"/>
  <c r="F127" i="23"/>
  <c r="AD126" i="23"/>
  <c r="AH126" i="23"/>
  <c r="AG126" i="23"/>
  <c r="AF126" i="23"/>
  <c r="AE126" i="23"/>
  <c r="AC126" i="23"/>
  <c r="D127" i="23"/>
  <c r="AR127" i="23" s="1"/>
  <c r="A128" i="23"/>
  <c r="C127" i="23"/>
  <c r="E127" i="23"/>
  <c r="B127" i="23"/>
  <c r="U126" i="23"/>
  <c r="R127" i="23" l="1"/>
  <c r="W127" i="23"/>
  <c r="Y128" i="23"/>
  <c r="AA128" i="23"/>
  <c r="K128" i="23"/>
  <c r="N128" i="23"/>
  <c r="L128" i="23"/>
  <c r="AB128" i="23"/>
  <c r="M128" i="23"/>
  <c r="X128" i="23"/>
  <c r="F128" i="23"/>
  <c r="I128" i="23"/>
  <c r="G128" i="23"/>
  <c r="V128" i="23"/>
  <c r="O127" i="23"/>
  <c r="AD127" i="23"/>
  <c r="AF127" i="23"/>
  <c r="AH127" i="23"/>
  <c r="AG127" i="23"/>
  <c r="AE127" i="23"/>
  <c r="AC127" i="23"/>
  <c r="U127" i="23"/>
  <c r="B128" i="23"/>
  <c r="D128" i="23"/>
  <c r="AR128" i="23" s="1"/>
  <c r="C128" i="23"/>
  <c r="E128" i="23"/>
  <c r="A129" i="23"/>
  <c r="O128" i="23" l="1"/>
  <c r="W128" i="23"/>
  <c r="R128" i="23"/>
  <c r="AD128" i="23"/>
  <c r="AF128" i="23"/>
  <c r="AH128" i="23"/>
  <c r="AG128" i="23"/>
  <c r="AC128" i="23"/>
  <c r="AE128" i="23"/>
  <c r="Y129" i="23"/>
  <c r="AA129" i="23"/>
  <c r="K129" i="23"/>
  <c r="AB129" i="23"/>
  <c r="M129" i="23"/>
  <c r="I129" i="23"/>
  <c r="N129" i="23"/>
  <c r="L129" i="23"/>
  <c r="F129" i="23"/>
  <c r="X129" i="23"/>
  <c r="G129" i="23"/>
  <c r="V129" i="23"/>
  <c r="A130" i="23"/>
  <c r="E129" i="23"/>
  <c r="B129" i="23"/>
  <c r="C129" i="23"/>
  <c r="D129" i="23"/>
  <c r="AR129" i="23" s="1"/>
  <c r="U128" i="23"/>
  <c r="R129" i="23" l="1"/>
  <c r="W129" i="23"/>
  <c r="O129" i="23"/>
  <c r="AD129" i="23"/>
  <c r="AF129" i="23"/>
  <c r="AG129" i="23"/>
  <c r="AH129" i="23"/>
  <c r="AE129" i="23"/>
  <c r="AC129" i="23"/>
  <c r="Y130" i="23"/>
  <c r="AA130" i="23"/>
  <c r="K130" i="23"/>
  <c r="X130" i="23"/>
  <c r="AB130" i="23"/>
  <c r="L130" i="23"/>
  <c r="I130" i="23"/>
  <c r="N130" i="23"/>
  <c r="G130" i="23"/>
  <c r="V130" i="23"/>
  <c r="M130" i="23"/>
  <c r="F130" i="23"/>
  <c r="D130" i="23"/>
  <c r="AR130" i="23" s="1"/>
  <c r="C130" i="23"/>
  <c r="E130" i="23"/>
  <c r="A131" i="23"/>
  <c r="B130" i="23"/>
  <c r="U129" i="23"/>
  <c r="O130" i="23" l="1"/>
  <c r="W130" i="23"/>
  <c r="R130" i="23"/>
  <c r="Y131" i="23"/>
  <c r="AA131" i="23"/>
  <c r="K131" i="23"/>
  <c r="N131" i="23"/>
  <c r="M131" i="23"/>
  <c r="X131" i="23"/>
  <c r="AB131" i="23"/>
  <c r="L131" i="23"/>
  <c r="I131" i="23"/>
  <c r="F131" i="23"/>
  <c r="G131" i="23"/>
  <c r="V131" i="23"/>
  <c r="AD130" i="23"/>
  <c r="AH130" i="23"/>
  <c r="AG130" i="23"/>
  <c r="AF130" i="23"/>
  <c r="AE130" i="23"/>
  <c r="AC130" i="23"/>
  <c r="U130" i="23"/>
  <c r="C131" i="23"/>
  <c r="E131" i="23"/>
  <c r="B131" i="23"/>
  <c r="D131" i="23"/>
  <c r="AR131" i="23" s="1"/>
  <c r="A132" i="23"/>
  <c r="R131" i="23" l="1"/>
  <c r="W131" i="23"/>
  <c r="O131" i="23"/>
  <c r="AD131" i="23"/>
  <c r="AF131" i="23"/>
  <c r="AH131" i="23"/>
  <c r="AG131" i="23"/>
  <c r="AE131" i="23"/>
  <c r="AC131" i="23"/>
  <c r="Y132" i="23"/>
  <c r="AA132" i="23"/>
  <c r="K132" i="23"/>
  <c r="N132" i="23"/>
  <c r="L132" i="23"/>
  <c r="X132" i="23"/>
  <c r="AB132" i="23"/>
  <c r="M132" i="23"/>
  <c r="F132" i="23"/>
  <c r="I132" i="23"/>
  <c r="G132" i="23"/>
  <c r="V132" i="23"/>
  <c r="A133" i="23"/>
  <c r="E132" i="23"/>
  <c r="D132" i="23"/>
  <c r="AR132" i="23" s="1"/>
  <c r="C132" i="23"/>
  <c r="B132" i="23"/>
  <c r="U131" i="23"/>
  <c r="R132" i="23" l="1"/>
  <c r="W132" i="23"/>
  <c r="O132" i="23"/>
  <c r="AD132" i="23"/>
  <c r="AF132" i="23"/>
  <c r="AH132" i="23"/>
  <c r="AG132" i="23"/>
  <c r="AC132" i="23"/>
  <c r="AE132" i="23"/>
  <c r="AA133" i="23"/>
  <c r="Y133" i="23"/>
  <c r="AB133" i="23"/>
  <c r="M133" i="23"/>
  <c r="K133" i="23"/>
  <c r="I133" i="23"/>
  <c r="X133" i="23"/>
  <c r="L133" i="23"/>
  <c r="N133" i="23"/>
  <c r="G133" i="23"/>
  <c r="V133" i="23"/>
  <c r="F133" i="23"/>
  <c r="U132" i="23"/>
  <c r="E133" i="23"/>
  <c r="A134" i="23"/>
  <c r="C133" i="23"/>
  <c r="D133" i="23"/>
  <c r="AR133" i="23" s="1"/>
  <c r="B133" i="23"/>
  <c r="O133" i="23" l="1"/>
  <c r="W133" i="23"/>
  <c r="R133" i="23"/>
  <c r="AD133" i="23"/>
  <c r="AF133" i="23"/>
  <c r="AH133" i="23"/>
  <c r="AG133" i="23"/>
  <c r="AE133" i="23"/>
  <c r="AC133" i="23"/>
  <c r="Y134" i="23"/>
  <c r="K134" i="23"/>
  <c r="AA134" i="23"/>
  <c r="X134" i="23"/>
  <c r="AB134" i="23"/>
  <c r="L134" i="23"/>
  <c r="N134" i="23"/>
  <c r="I134" i="23"/>
  <c r="G134" i="23"/>
  <c r="V134" i="23"/>
  <c r="M134" i="23"/>
  <c r="F134" i="23"/>
  <c r="U133" i="23"/>
  <c r="D134" i="23"/>
  <c r="AR134" i="23" s="1"/>
  <c r="A135" i="23"/>
  <c r="C134" i="23"/>
  <c r="E134" i="23"/>
  <c r="B134" i="23"/>
  <c r="O134" i="23" l="1"/>
  <c r="W134" i="23"/>
  <c r="R134" i="23"/>
  <c r="Y135" i="23"/>
  <c r="K135" i="23"/>
  <c r="N135" i="23"/>
  <c r="M135" i="23"/>
  <c r="AA135" i="23"/>
  <c r="X135" i="23"/>
  <c r="AB135" i="23"/>
  <c r="L135" i="23"/>
  <c r="I135" i="23"/>
  <c r="G135" i="23"/>
  <c r="V135" i="23"/>
  <c r="F135" i="23"/>
  <c r="AD134" i="23"/>
  <c r="AH134" i="23"/>
  <c r="AG134" i="23"/>
  <c r="AF134" i="23"/>
  <c r="AE134" i="23"/>
  <c r="AC134" i="23"/>
  <c r="U134" i="23"/>
  <c r="A136" i="23"/>
  <c r="E135" i="23"/>
  <c r="B135" i="23"/>
  <c r="D135" i="23"/>
  <c r="AR135" i="23" s="1"/>
  <c r="C135" i="23"/>
  <c r="R135" i="23" l="1"/>
  <c r="W135" i="23"/>
  <c r="O135" i="23"/>
  <c r="AD135" i="23"/>
  <c r="AF135" i="23"/>
  <c r="AH135" i="23"/>
  <c r="AG135" i="23"/>
  <c r="AE135" i="23"/>
  <c r="AC135" i="23"/>
  <c r="Y136" i="23"/>
  <c r="AA136" i="23"/>
  <c r="K136" i="23"/>
  <c r="N136" i="23"/>
  <c r="L136" i="23"/>
  <c r="M136" i="23"/>
  <c r="AB136" i="23"/>
  <c r="X136" i="23"/>
  <c r="I136" i="23"/>
  <c r="F136" i="23"/>
  <c r="G136" i="23"/>
  <c r="V136" i="23"/>
  <c r="U135" i="23"/>
  <c r="D136" i="23"/>
  <c r="AR136" i="23" s="1"/>
  <c r="C136" i="23"/>
  <c r="E136" i="23"/>
  <c r="B136" i="23"/>
  <c r="A137" i="23"/>
  <c r="O136" i="23" l="1"/>
  <c r="W136" i="23"/>
  <c r="R136" i="23"/>
  <c r="AA137" i="23"/>
  <c r="Y137" i="23"/>
  <c r="K137" i="23"/>
  <c r="AB137" i="23"/>
  <c r="M137" i="23"/>
  <c r="I137" i="23"/>
  <c r="N137" i="23"/>
  <c r="L137" i="23"/>
  <c r="X137" i="23"/>
  <c r="F137" i="23"/>
  <c r="G137" i="23"/>
  <c r="V137" i="23"/>
  <c r="AD136" i="23"/>
  <c r="AF136" i="23"/>
  <c r="AH136" i="23"/>
  <c r="AG136" i="23"/>
  <c r="AE136" i="23"/>
  <c r="AC136" i="23"/>
  <c r="A138" i="23"/>
  <c r="E137" i="23"/>
  <c r="D137" i="23"/>
  <c r="AR137" i="23" s="1"/>
  <c r="B137" i="23"/>
  <c r="C137" i="23"/>
  <c r="U136" i="23"/>
  <c r="R137" i="23" l="1"/>
  <c r="W137" i="23"/>
  <c r="O137" i="23"/>
  <c r="AD137" i="23"/>
  <c r="AF137" i="23"/>
  <c r="AG137" i="23"/>
  <c r="AH137" i="23"/>
  <c r="AC137" i="23"/>
  <c r="AE137" i="23"/>
  <c r="Y138" i="23"/>
  <c r="AA138" i="23"/>
  <c r="K138" i="23"/>
  <c r="X138" i="23"/>
  <c r="AB138" i="23"/>
  <c r="L138" i="23"/>
  <c r="I138" i="23"/>
  <c r="N138" i="23"/>
  <c r="M138" i="23"/>
  <c r="G138" i="23"/>
  <c r="V138" i="23"/>
  <c r="F138" i="23"/>
  <c r="A139" i="23"/>
  <c r="E138" i="23"/>
  <c r="C138" i="23"/>
  <c r="D138" i="23"/>
  <c r="AR138" i="23" s="1"/>
  <c r="B138" i="23"/>
  <c r="U137" i="23"/>
  <c r="R138" i="23" l="1"/>
  <c r="W138" i="23"/>
  <c r="O138" i="23"/>
  <c r="AD138" i="23"/>
  <c r="AH138" i="23"/>
  <c r="AG138" i="23"/>
  <c r="AF138" i="23"/>
  <c r="AE138" i="23"/>
  <c r="AC138" i="23"/>
  <c r="Y139" i="23"/>
  <c r="AA139" i="23"/>
  <c r="K139" i="23"/>
  <c r="N139" i="23"/>
  <c r="M139" i="23"/>
  <c r="X139" i="23"/>
  <c r="AB139" i="23"/>
  <c r="L139" i="23"/>
  <c r="I139" i="23"/>
  <c r="G139" i="23"/>
  <c r="V139" i="23"/>
  <c r="F139" i="23"/>
  <c r="E139" i="23"/>
  <c r="A140" i="23"/>
  <c r="D139" i="23"/>
  <c r="AR139" i="23" s="1"/>
  <c r="B139" i="23"/>
  <c r="C139" i="23"/>
  <c r="U138" i="23"/>
  <c r="R139" i="23" l="1"/>
  <c r="W139" i="23"/>
  <c r="O139" i="23"/>
  <c r="AD139" i="23"/>
  <c r="AF139" i="23"/>
  <c r="AH139" i="23"/>
  <c r="AG139" i="23"/>
  <c r="AE139" i="23"/>
  <c r="AC139" i="23"/>
  <c r="Y140" i="23"/>
  <c r="AA140" i="23"/>
  <c r="K140" i="23"/>
  <c r="N140" i="23"/>
  <c r="L140" i="23"/>
  <c r="X140" i="23"/>
  <c r="M140" i="23"/>
  <c r="F140" i="23"/>
  <c r="I140" i="23"/>
  <c r="AB140" i="23"/>
  <c r="G140" i="23"/>
  <c r="V140" i="23"/>
  <c r="U139" i="23"/>
  <c r="E140" i="23"/>
  <c r="A141" i="23"/>
  <c r="C140" i="23"/>
  <c r="D140" i="23"/>
  <c r="AR140" i="23" s="1"/>
  <c r="B140" i="23"/>
  <c r="O140" i="23" l="1"/>
  <c r="W140" i="23"/>
  <c r="R140" i="23"/>
  <c r="Y141" i="23"/>
  <c r="AA141" i="23"/>
  <c r="K141" i="23"/>
  <c r="AB141" i="23"/>
  <c r="M141" i="23"/>
  <c r="I141" i="23"/>
  <c r="X141" i="23"/>
  <c r="L141" i="23"/>
  <c r="G141" i="23"/>
  <c r="V141" i="23"/>
  <c r="N141" i="23"/>
  <c r="F141" i="23"/>
  <c r="AD140" i="23"/>
  <c r="AF140" i="23"/>
  <c r="AH140" i="23"/>
  <c r="AG140" i="23"/>
  <c r="AE140" i="23"/>
  <c r="AC140" i="23"/>
  <c r="U140" i="23"/>
  <c r="A142" i="23"/>
  <c r="E141" i="23"/>
  <c r="D141" i="23"/>
  <c r="AR141" i="23" s="1"/>
  <c r="C141" i="23"/>
  <c r="B141" i="23"/>
  <c r="R141" i="23" l="1"/>
  <c r="W141" i="23"/>
  <c r="O141" i="23"/>
  <c r="Y142" i="23"/>
  <c r="AA142" i="23"/>
  <c r="K142" i="23"/>
  <c r="X142" i="23"/>
  <c r="AB142" i="23"/>
  <c r="L142" i="23"/>
  <c r="N142" i="23"/>
  <c r="I142" i="23"/>
  <c r="G142" i="23"/>
  <c r="V142" i="23"/>
  <c r="M142" i="23"/>
  <c r="F142" i="23"/>
  <c r="AD141" i="23"/>
  <c r="AF141" i="23"/>
  <c r="AG141" i="23"/>
  <c r="AH141" i="23"/>
  <c r="AE141" i="23"/>
  <c r="AC141" i="23"/>
  <c r="A143" i="23"/>
  <c r="C142" i="23"/>
  <c r="B142" i="23"/>
  <c r="D142" i="23"/>
  <c r="AR142" i="23" s="1"/>
  <c r="E142" i="23"/>
  <c r="U141" i="23"/>
  <c r="R142" i="23" l="1"/>
  <c r="W142" i="23"/>
  <c r="O142" i="23"/>
  <c r="Y143" i="23"/>
  <c r="AA143" i="23"/>
  <c r="K143" i="23"/>
  <c r="N143" i="23"/>
  <c r="M143" i="23"/>
  <c r="X143" i="23"/>
  <c r="AB143" i="23"/>
  <c r="L143" i="23"/>
  <c r="I143" i="23"/>
  <c r="F143" i="23"/>
  <c r="G143" i="23"/>
  <c r="V143" i="23"/>
  <c r="AD142" i="23"/>
  <c r="AH142" i="23"/>
  <c r="AG142" i="23"/>
  <c r="AF142" i="23"/>
  <c r="AC142" i="23"/>
  <c r="AE142" i="23"/>
  <c r="U142" i="23"/>
  <c r="A144" i="23"/>
  <c r="C143" i="23"/>
  <c r="B143" i="23"/>
  <c r="E143" i="23"/>
  <c r="D143" i="23"/>
  <c r="AR143" i="23" s="1"/>
  <c r="R143" i="23" l="1"/>
  <c r="W143" i="23"/>
  <c r="O143" i="23"/>
  <c r="AD143" i="23"/>
  <c r="AF143" i="23"/>
  <c r="AH143" i="23"/>
  <c r="AG143" i="23"/>
  <c r="AE143" i="23"/>
  <c r="AC143" i="23"/>
  <c r="Y144" i="23"/>
  <c r="AA144" i="23"/>
  <c r="K144" i="23"/>
  <c r="N144" i="23"/>
  <c r="L144" i="23"/>
  <c r="AB144" i="23"/>
  <c r="M144" i="23"/>
  <c r="X144" i="23"/>
  <c r="F144" i="23"/>
  <c r="I144" i="23"/>
  <c r="G144" i="23"/>
  <c r="V144" i="23"/>
  <c r="U143" i="23"/>
  <c r="D144" i="23"/>
  <c r="AR144" i="23" s="1"/>
  <c r="A145" i="23"/>
  <c r="C144" i="23"/>
  <c r="B144" i="23"/>
  <c r="E144" i="23"/>
  <c r="R144" i="23" l="1"/>
  <c r="W144" i="23"/>
  <c r="O144" i="23"/>
  <c r="Y145" i="23"/>
  <c r="AA145" i="23"/>
  <c r="K145" i="23"/>
  <c r="AB145" i="23"/>
  <c r="M145" i="23"/>
  <c r="I145" i="23"/>
  <c r="N145" i="23"/>
  <c r="L145" i="23"/>
  <c r="X145" i="23"/>
  <c r="F145" i="23"/>
  <c r="G145" i="23"/>
  <c r="V145" i="23"/>
  <c r="AD144" i="23"/>
  <c r="AF144" i="23"/>
  <c r="AH144" i="23"/>
  <c r="AG144" i="23"/>
  <c r="AE144" i="23"/>
  <c r="AC144" i="23"/>
  <c r="U144" i="23"/>
  <c r="D145" i="23"/>
  <c r="AR145" i="23" s="1"/>
  <c r="C145" i="23"/>
  <c r="B145" i="23"/>
  <c r="A146" i="23"/>
  <c r="E145" i="23"/>
  <c r="O145" i="23" l="1"/>
  <c r="W145" i="23"/>
  <c r="R145" i="23"/>
  <c r="AD145" i="23"/>
  <c r="AF145" i="23"/>
  <c r="AG145" i="23"/>
  <c r="AH145" i="23"/>
  <c r="AE145" i="23"/>
  <c r="AC145" i="23"/>
  <c r="Y146" i="23"/>
  <c r="AA146" i="23"/>
  <c r="K146" i="23"/>
  <c r="X146" i="23"/>
  <c r="AB146" i="23"/>
  <c r="L146" i="23"/>
  <c r="I146" i="23"/>
  <c r="N146" i="23"/>
  <c r="G146" i="23"/>
  <c r="V146" i="23"/>
  <c r="M146" i="23"/>
  <c r="F146" i="23"/>
  <c r="U145" i="23"/>
  <c r="A147" i="23"/>
  <c r="E146" i="23"/>
  <c r="C146" i="23"/>
  <c r="B146" i="23"/>
  <c r="D146" i="23"/>
  <c r="AR146" i="23" s="1"/>
  <c r="O146" i="23" l="1"/>
  <c r="W146" i="23"/>
  <c r="R146" i="23"/>
  <c r="AD146" i="23"/>
  <c r="AH146" i="23"/>
  <c r="AG146" i="23"/>
  <c r="AF146" i="23"/>
  <c r="AE146" i="23"/>
  <c r="AC146" i="23"/>
  <c r="Y147" i="23"/>
  <c r="AA147" i="23"/>
  <c r="K147" i="23"/>
  <c r="N147" i="23"/>
  <c r="M147" i="23"/>
  <c r="X147" i="23"/>
  <c r="AB147" i="23"/>
  <c r="L147" i="23"/>
  <c r="I147" i="23"/>
  <c r="G147" i="23"/>
  <c r="V147" i="23"/>
  <c r="F147" i="23"/>
  <c r="U146" i="23"/>
  <c r="D147" i="23"/>
  <c r="AR147" i="23" s="1"/>
  <c r="A148" i="23"/>
  <c r="E147" i="23"/>
  <c r="B147" i="23"/>
  <c r="C147" i="23"/>
  <c r="R147" i="23" l="1"/>
  <c r="W147" i="23"/>
  <c r="O147" i="23"/>
  <c r="Y148" i="23"/>
  <c r="AA148" i="23"/>
  <c r="K148" i="23"/>
  <c r="N148" i="23"/>
  <c r="L148" i="23"/>
  <c r="X148" i="23"/>
  <c r="AB148" i="23"/>
  <c r="M148" i="23"/>
  <c r="F148" i="23"/>
  <c r="I148" i="23"/>
  <c r="G148" i="23"/>
  <c r="V148" i="23"/>
  <c r="AD147" i="23"/>
  <c r="AF147" i="23"/>
  <c r="AH147" i="23"/>
  <c r="AG147" i="23"/>
  <c r="AC147" i="23"/>
  <c r="AE147" i="23"/>
  <c r="E148" i="23"/>
  <c r="C148" i="23"/>
  <c r="D148" i="23"/>
  <c r="AR148" i="23" s="1"/>
  <c r="A149" i="23"/>
  <c r="B148" i="23"/>
  <c r="U147" i="23"/>
  <c r="R148" i="23" l="1"/>
  <c r="W148" i="23"/>
  <c r="O148" i="23"/>
  <c r="AA149" i="23"/>
  <c r="R149" i="23" s="1"/>
  <c r="Y149" i="23"/>
  <c r="K149" i="23"/>
  <c r="AB149" i="23"/>
  <c r="M149" i="23"/>
  <c r="I149" i="23"/>
  <c r="X149" i="23"/>
  <c r="L149" i="23"/>
  <c r="G149" i="23"/>
  <c r="V149" i="23"/>
  <c r="F149" i="23"/>
  <c r="N149" i="23"/>
  <c r="AD148" i="23"/>
  <c r="AF148" i="23"/>
  <c r="AH148" i="23"/>
  <c r="AG148" i="23"/>
  <c r="AC148" i="23"/>
  <c r="AE148" i="23"/>
  <c r="U148" i="23"/>
  <c r="A150" i="23"/>
  <c r="E149" i="23"/>
  <c r="D149" i="23"/>
  <c r="AR149" i="23" s="1"/>
  <c r="C149" i="23"/>
  <c r="B149" i="23"/>
  <c r="O149" i="23" l="1"/>
  <c r="W149" i="23"/>
  <c r="AD149" i="23"/>
  <c r="AF149" i="23"/>
  <c r="AH149" i="23"/>
  <c r="AG149" i="23"/>
  <c r="AE149" i="23"/>
  <c r="AC149" i="23"/>
  <c r="Y150" i="23"/>
  <c r="K150" i="23"/>
  <c r="AA150" i="23"/>
  <c r="X150" i="23"/>
  <c r="AB150" i="23"/>
  <c r="L150" i="23"/>
  <c r="N150" i="23"/>
  <c r="I150" i="23"/>
  <c r="G150" i="23"/>
  <c r="V150" i="23"/>
  <c r="M150" i="23"/>
  <c r="F150" i="23"/>
  <c r="D150" i="23"/>
  <c r="AR150" i="23" s="1"/>
  <c r="A151" i="23"/>
  <c r="C150" i="23"/>
  <c r="B150" i="23"/>
  <c r="E150" i="23"/>
  <c r="U149" i="23"/>
  <c r="O150" i="23" l="1"/>
  <c r="W150" i="23"/>
  <c r="R150" i="23"/>
  <c r="Y151" i="23"/>
  <c r="K151" i="23"/>
  <c r="AA151" i="23"/>
  <c r="N151" i="23"/>
  <c r="M151" i="23"/>
  <c r="X151" i="23"/>
  <c r="AB151" i="23"/>
  <c r="L151" i="23"/>
  <c r="I151" i="23"/>
  <c r="F151" i="23"/>
  <c r="G151" i="23"/>
  <c r="V151" i="23"/>
  <c r="AD150" i="23"/>
  <c r="AH150" i="23"/>
  <c r="AG150" i="23"/>
  <c r="AF150" i="23"/>
  <c r="AE150" i="23"/>
  <c r="AC150" i="23"/>
  <c r="U150" i="23"/>
  <c r="A152" i="23"/>
  <c r="E151" i="23"/>
  <c r="C151" i="23"/>
  <c r="D151" i="23"/>
  <c r="AR151" i="23" s="1"/>
  <c r="B151" i="23"/>
  <c r="R151" i="23" l="1"/>
  <c r="W151" i="23"/>
  <c r="O151" i="23"/>
  <c r="AD151" i="23"/>
  <c r="AF151" i="23"/>
  <c r="AH151" i="23"/>
  <c r="AG151" i="23"/>
  <c r="AE151" i="23"/>
  <c r="AC151" i="23"/>
  <c r="Y152" i="23"/>
  <c r="AA152" i="23"/>
  <c r="K152" i="23"/>
  <c r="N152" i="23"/>
  <c r="L152" i="23"/>
  <c r="M152" i="23"/>
  <c r="AB152" i="23"/>
  <c r="X152" i="23"/>
  <c r="I152" i="23"/>
  <c r="F152" i="23"/>
  <c r="G152" i="23"/>
  <c r="V152" i="23"/>
  <c r="A153" i="23"/>
  <c r="E152" i="23"/>
  <c r="D152" i="23"/>
  <c r="AR152" i="23" s="1"/>
  <c r="C152" i="23"/>
  <c r="B152" i="23"/>
  <c r="U151" i="23"/>
  <c r="O152" i="23" l="1"/>
  <c r="W152" i="23"/>
  <c r="R152" i="23"/>
  <c r="AD152" i="23"/>
  <c r="AF152" i="23"/>
  <c r="AH152" i="23"/>
  <c r="AG152" i="23"/>
  <c r="AC152" i="23"/>
  <c r="AE152" i="23"/>
  <c r="AA153" i="23"/>
  <c r="K153" i="23"/>
  <c r="Y153" i="23"/>
  <c r="AB153" i="23"/>
  <c r="M153" i="23"/>
  <c r="I153" i="23"/>
  <c r="N153" i="23"/>
  <c r="L153" i="23"/>
  <c r="G153" i="23"/>
  <c r="F153" i="23"/>
  <c r="V153" i="23"/>
  <c r="X153" i="23"/>
  <c r="U152" i="23"/>
  <c r="D153" i="23"/>
  <c r="AR153" i="23" s="1"/>
  <c r="B153" i="23"/>
  <c r="A154" i="23"/>
  <c r="E153" i="23"/>
  <c r="C153" i="23"/>
  <c r="R153" i="23" l="1"/>
  <c r="W153" i="23"/>
  <c r="O153" i="23"/>
  <c r="AD153" i="23"/>
  <c r="AF153" i="23"/>
  <c r="AG153" i="23"/>
  <c r="AH153" i="23"/>
  <c r="AC153" i="23"/>
  <c r="AE153" i="23"/>
  <c r="Y154" i="23"/>
  <c r="AA154" i="23"/>
  <c r="K154" i="23"/>
  <c r="X154" i="23"/>
  <c r="AB154" i="23"/>
  <c r="L154" i="23"/>
  <c r="I154" i="23"/>
  <c r="N154" i="23"/>
  <c r="M154" i="23"/>
  <c r="G154" i="23"/>
  <c r="V154" i="23"/>
  <c r="F154" i="23"/>
  <c r="U153" i="23"/>
  <c r="C154" i="23"/>
  <c r="A155" i="23"/>
  <c r="D154" i="23"/>
  <c r="AR154" i="23" s="1"/>
  <c r="B154" i="23"/>
  <c r="E154" i="23"/>
  <c r="R154" i="23" l="1"/>
  <c r="W154" i="23"/>
  <c r="O154" i="23"/>
  <c r="Y155" i="23"/>
  <c r="AA155" i="23"/>
  <c r="K155" i="23"/>
  <c r="N155" i="23"/>
  <c r="M155" i="23"/>
  <c r="X155" i="23"/>
  <c r="AB155" i="23"/>
  <c r="L155" i="23"/>
  <c r="I155" i="23"/>
  <c r="G155" i="23"/>
  <c r="V155" i="23"/>
  <c r="F155" i="23"/>
  <c r="AD154" i="23"/>
  <c r="AH154" i="23"/>
  <c r="AG154" i="23"/>
  <c r="AF154" i="23"/>
  <c r="AE154" i="23"/>
  <c r="AC154" i="23"/>
  <c r="A156" i="23"/>
  <c r="E155" i="23"/>
  <c r="C155" i="23"/>
  <c r="D155" i="23"/>
  <c r="AR155" i="23" s="1"/>
  <c r="B155" i="23"/>
  <c r="U154" i="23"/>
  <c r="O155" i="23" l="1"/>
  <c r="W155" i="23"/>
  <c r="R155" i="23"/>
  <c r="Y156" i="23"/>
  <c r="AA156" i="23"/>
  <c r="K156" i="23"/>
  <c r="N156" i="23"/>
  <c r="L156" i="23"/>
  <c r="X156" i="23"/>
  <c r="M156" i="23"/>
  <c r="F156" i="23"/>
  <c r="I156" i="23"/>
  <c r="AB156" i="23"/>
  <c r="G156" i="23"/>
  <c r="V156" i="23"/>
  <c r="AD155" i="23"/>
  <c r="AF155" i="23"/>
  <c r="AH155" i="23"/>
  <c r="AG155" i="23"/>
  <c r="AE155" i="23"/>
  <c r="AC155" i="23"/>
  <c r="U155" i="23"/>
  <c r="D156" i="23"/>
  <c r="AR156" i="23" s="1"/>
  <c r="E156" i="23"/>
  <c r="B156" i="23"/>
  <c r="C156" i="23"/>
  <c r="A157" i="23"/>
  <c r="R156" i="23" l="1"/>
  <c r="W156" i="23"/>
  <c r="O156" i="23"/>
  <c r="Y157" i="23"/>
  <c r="AA157" i="23"/>
  <c r="K157" i="23"/>
  <c r="AB157" i="23"/>
  <c r="M157" i="23"/>
  <c r="I157" i="23"/>
  <c r="X157" i="23"/>
  <c r="L157" i="23"/>
  <c r="V157" i="23"/>
  <c r="F157" i="23"/>
  <c r="N157" i="23"/>
  <c r="G157" i="23"/>
  <c r="AD156" i="23"/>
  <c r="AF156" i="23"/>
  <c r="AH156" i="23"/>
  <c r="AG156" i="23"/>
  <c r="AC156" i="23"/>
  <c r="AE156" i="23"/>
  <c r="U156" i="23"/>
  <c r="E157" i="23"/>
  <c r="C157" i="23"/>
  <c r="A158" i="23"/>
  <c r="B157" i="23"/>
  <c r="D157" i="23"/>
  <c r="AR157" i="23" s="1"/>
  <c r="R157" i="23" l="1"/>
  <c r="W157" i="23"/>
  <c r="O157" i="23"/>
  <c r="AD157" i="23"/>
  <c r="AF157" i="23"/>
  <c r="AG157" i="23"/>
  <c r="AH157" i="23"/>
  <c r="AC157" i="23"/>
  <c r="AE157" i="23"/>
  <c r="Y158" i="23"/>
  <c r="AA158" i="23"/>
  <c r="K158" i="23"/>
  <c r="X158" i="23"/>
  <c r="AB158" i="23"/>
  <c r="L158" i="23"/>
  <c r="N158" i="23"/>
  <c r="I158" i="23"/>
  <c r="G158" i="23"/>
  <c r="V158" i="23"/>
  <c r="M158" i="23"/>
  <c r="F158" i="23"/>
  <c r="U157" i="23"/>
  <c r="A159" i="23"/>
  <c r="E158" i="23"/>
  <c r="C158" i="23"/>
  <c r="B158" i="23"/>
  <c r="D158" i="23"/>
  <c r="AR158" i="23" s="1"/>
  <c r="O158" i="23" l="1"/>
  <c r="W158" i="23"/>
  <c r="R158" i="23"/>
  <c r="AD158" i="23"/>
  <c r="AH158" i="23"/>
  <c r="AG158" i="23"/>
  <c r="AF158" i="23"/>
  <c r="AE158" i="23"/>
  <c r="AC158" i="23"/>
  <c r="Y159" i="23"/>
  <c r="AA159" i="23"/>
  <c r="K159" i="23"/>
  <c r="N159" i="23"/>
  <c r="M159" i="23"/>
  <c r="X159" i="23"/>
  <c r="AB159" i="23"/>
  <c r="L159" i="23"/>
  <c r="I159" i="23"/>
  <c r="G159" i="23"/>
  <c r="V159" i="23"/>
  <c r="F159" i="23"/>
  <c r="U158" i="23"/>
  <c r="D159" i="23"/>
  <c r="AR159" i="23" s="1"/>
  <c r="E159" i="23"/>
  <c r="C159" i="23"/>
  <c r="A160" i="23"/>
  <c r="B159" i="23"/>
  <c r="R159" i="23" l="1"/>
  <c r="W159" i="23"/>
  <c r="O159" i="23"/>
  <c r="AD159" i="23"/>
  <c r="AF159" i="23"/>
  <c r="AH159" i="23"/>
  <c r="AG159" i="23"/>
  <c r="AE159" i="23"/>
  <c r="AC159" i="23"/>
  <c r="Y160" i="23"/>
  <c r="AA160" i="23"/>
  <c r="K160" i="23"/>
  <c r="N160" i="23"/>
  <c r="L160" i="23"/>
  <c r="AB160" i="23"/>
  <c r="M160" i="23"/>
  <c r="X160" i="23"/>
  <c r="F160" i="23"/>
  <c r="I160" i="23"/>
  <c r="G160" i="23"/>
  <c r="V160" i="23"/>
  <c r="E160" i="23"/>
  <c r="A161" i="23"/>
  <c r="B160" i="23"/>
  <c r="D160" i="23"/>
  <c r="AR160" i="23" s="1"/>
  <c r="C160" i="23"/>
  <c r="U159" i="23"/>
  <c r="O160" i="23" l="1"/>
  <c r="W160" i="23"/>
  <c r="R160" i="23"/>
  <c r="Y161" i="23"/>
  <c r="AA161" i="23"/>
  <c r="K161" i="23"/>
  <c r="AB161" i="23"/>
  <c r="M161" i="23"/>
  <c r="I161" i="23"/>
  <c r="N161" i="23"/>
  <c r="L161" i="23"/>
  <c r="F161" i="23"/>
  <c r="X161" i="23"/>
  <c r="G161" i="23"/>
  <c r="V161" i="23"/>
  <c r="AD160" i="23"/>
  <c r="AF160" i="23"/>
  <c r="AH160" i="23"/>
  <c r="AG160" i="23"/>
  <c r="AE160" i="23"/>
  <c r="AC160" i="23"/>
  <c r="U160" i="23"/>
  <c r="A162" i="23"/>
  <c r="E161" i="23"/>
  <c r="D161" i="23"/>
  <c r="AR161" i="23" s="1"/>
  <c r="C161" i="23"/>
  <c r="B161" i="23"/>
  <c r="O161" i="23" l="1"/>
  <c r="W161" i="23"/>
  <c r="R161" i="23"/>
  <c r="Y162" i="23"/>
  <c r="AA162" i="23"/>
  <c r="K162" i="23"/>
  <c r="X162" i="23"/>
  <c r="AB162" i="23"/>
  <c r="L162" i="23"/>
  <c r="I162" i="23"/>
  <c r="N162" i="23"/>
  <c r="G162" i="23"/>
  <c r="V162" i="23"/>
  <c r="M162" i="23"/>
  <c r="F162" i="23"/>
  <c r="AD161" i="23"/>
  <c r="AF161" i="23"/>
  <c r="AG161" i="23"/>
  <c r="AH161" i="23"/>
  <c r="AE161" i="23"/>
  <c r="AC161" i="23"/>
  <c r="D162" i="23"/>
  <c r="AR162" i="23" s="1"/>
  <c r="A163" i="23"/>
  <c r="C162" i="23"/>
  <c r="E162" i="23"/>
  <c r="B162" i="23"/>
  <c r="U161" i="23"/>
  <c r="R162" i="23" l="1"/>
  <c r="W162" i="23"/>
  <c r="O162" i="23"/>
  <c r="AD162" i="23"/>
  <c r="AH162" i="23"/>
  <c r="AG162" i="23"/>
  <c r="AF162" i="23"/>
  <c r="AE162" i="23"/>
  <c r="AC162" i="23"/>
  <c r="Y163" i="23"/>
  <c r="AA163" i="23"/>
  <c r="K163" i="23"/>
  <c r="N163" i="23"/>
  <c r="M163" i="23"/>
  <c r="X163" i="23"/>
  <c r="AB163" i="23"/>
  <c r="L163" i="23"/>
  <c r="I163" i="23"/>
  <c r="F163" i="23"/>
  <c r="G163" i="23"/>
  <c r="V163" i="23"/>
  <c r="B163" i="23"/>
  <c r="E163" i="23"/>
  <c r="D163" i="23"/>
  <c r="AR163" i="23" s="1"/>
  <c r="C163" i="23"/>
  <c r="A164" i="23"/>
  <c r="U162" i="23"/>
  <c r="O163" i="23" l="1"/>
  <c r="W163" i="23"/>
  <c r="R163" i="23"/>
  <c r="AD163" i="23"/>
  <c r="AF163" i="23"/>
  <c r="AH163" i="23"/>
  <c r="AG163" i="23"/>
  <c r="AE163" i="23"/>
  <c r="AC163" i="23"/>
  <c r="Y164" i="23"/>
  <c r="AA164" i="23"/>
  <c r="K164" i="23"/>
  <c r="N164" i="23"/>
  <c r="L164" i="23"/>
  <c r="X164" i="23"/>
  <c r="AB164" i="23"/>
  <c r="M164" i="23"/>
  <c r="F164" i="23"/>
  <c r="I164" i="23"/>
  <c r="G164" i="23"/>
  <c r="V164" i="23"/>
  <c r="U163" i="23"/>
  <c r="A165" i="23"/>
  <c r="E164" i="23"/>
  <c r="C164" i="23"/>
  <c r="B164" i="23"/>
  <c r="D164" i="23"/>
  <c r="AR164" i="23" s="1"/>
  <c r="R164" i="23" l="1"/>
  <c r="W164" i="23"/>
  <c r="O164" i="23"/>
  <c r="AD164" i="23"/>
  <c r="AF164" i="23"/>
  <c r="AH164" i="23"/>
  <c r="AG164" i="23"/>
  <c r="AE164" i="23"/>
  <c r="AC164" i="23"/>
  <c r="AA165" i="23"/>
  <c r="Y165" i="23"/>
  <c r="K165" i="23"/>
  <c r="AB165" i="23"/>
  <c r="M165" i="23"/>
  <c r="I165" i="23"/>
  <c r="X165" i="23"/>
  <c r="L165" i="23"/>
  <c r="N165" i="23"/>
  <c r="G165" i="23"/>
  <c r="V165" i="23"/>
  <c r="F165" i="23"/>
  <c r="D165" i="23"/>
  <c r="AR165" i="23" s="1"/>
  <c r="A166" i="23"/>
  <c r="C165" i="23"/>
  <c r="E165" i="23"/>
  <c r="B165" i="23"/>
  <c r="U164" i="23"/>
  <c r="O165" i="23" l="1"/>
  <c r="W165" i="23"/>
  <c r="R165" i="23"/>
  <c r="Y166" i="23"/>
  <c r="K166" i="23"/>
  <c r="AA166" i="23"/>
  <c r="X166" i="23"/>
  <c r="AB166" i="23"/>
  <c r="L166" i="23"/>
  <c r="N166" i="23"/>
  <c r="I166" i="23"/>
  <c r="G166" i="23"/>
  <c r="V166" i="23"/>
  <c r="M166" i="23"/>
  <c r="F166" i="23"/>
  <c r="AD165" i="23"/>
  <c r="AF165" i="23"/>
  <c r="AH165" i="23"/>
  <c r="AG165" i="23"/>
  <c r="AE165" i="23"/>
  <c r="AC165" i="23"/>
  <c r="U165" i="23"/>
  <c r="D166" i="23"/>
  <c r="AR166" i="23" s="1"/>
  <c r="C166" i="23"/>
  <c r="E166" i="23"/>
  <c r="B166" i="23"/>
  <c r="A167" i="23"/>
  <c r="R166" i="23" l="1"/>
  <c r="W166" i="23"/>
  <c r="O166" i="23"/>
  <c r="Y167" i="23"/>
  <c r="K167" i="23"/>
  <c r="AA167" i="23"/>
  <c r="N167" i="23"/>
  <c r="M167" i="23"/>
  <c r="X167" i="23"/>
  <c r="AB167" i="23"/>
  <c r="L167" i="23"/>
  <c r="I167" i="23"/>
  <c r="G167" i="23"/>
  <c r="V167" i="23"/>
  <c r="F167" i="23"/>
  <c r="AD166" i="23"/>
  <c r="AH166" i="23"/>
  <c r="AG166" i="23"/>
  <c r="AF166" i="23"/>
  <c r="AE166" i="23"/>
  <c r="AC166" i="23"/>
  <c r="A168" i="23"/>
  <c r="E167" i="23"/>
  <c r="D167" i="23"/>
  <c r="AR167" i="23" s="1"/>
  <c r="B167" i="23"/>
  <c r="C167" i="23"/>
  <c r="U166" i="23"/>
  <c r="R167" i="23" l="1"/>
  <c r="W167" i="23"/>
  <c r="O167" i="23"/>
  <c r="Y168" i="23"/>
  <c r="AA168" i="23"/>
  <c r="K168" i="23"/>
  <c r="N168" i="23"/>
  <c r="L168" i="23"/>
  <c r="M168" i="23"/>
  <c r="AB168" i="23"/>
  <c r="X168" i="23"/>
  <c r="I168" i="23"/>
  <c r="F168" i="23"/>
  <c r="G168" i="23"/>
  <c r="V168" i="23"/>
  <c r="AD167" i="23"/>
  <c r="AF167" i="23"/>
  <c r="AH167" i="23"/>
  <c r="AG167" i="23"/>
  <c r="AE167" i="23"/>
  <c r="AC167" i="23"/>
  <c r="U167" i="23"/>
  <c r="D168" i="23"/>
  <c r="AR168" i="23" s="1"/>
  <c r="A169" i="23"/>
  <c r="E168" i="23"/>
  <c r="C168" i="23"/>
  <c r="B168" i="23"/>
  <c r="R168" i="23" l="1"/>
  <c r="W168" i="23"/>
  <c r="O168" i="23"/>
  <c r="AD168" i="23"/>
  <c r="AF168" i="23"/>
  <c r="AH168" i="23"/>
  <c r="AG168" i="23"/>
  <c r="AE168" i="23"/>
  <c r="AC168" i="23"/>
  <c r="AA169" i="23"/>
  <c r="Y169" i="23"/>
  <c r="K169" i="23"/>
  <c r="AB169" i="23"/>
  <c r="M169" i="23"/>
  <c r="I169" i="23"/>
  <c r="N169" i="23"/>
  <c r="L169" i="23"/>
  <c r="X169" i="23"/>
  <c r="F169" i="23"/>
  <c r="G169" i="23"/>
  <c r="V169" i="23"/>
  <c r="U168" i="23"/>
  <c r="A170" i="23"/>
  <c r="E169" i="23"/>
  <c r="C169" i="23"/>
  <c r="D169" i="23"/>
  <c r="AR169" i="23" s="1"/>
  <c r="B169" i="23"/>
  <c r="O169" i="23" l="1"/>
  <c r="W169" i="23"/>
  <c r="R169" i="23"/>
  <c r="Y170" i="23"/>
  <c r="AA170" i="23"/>
  <c r="K170" i="23"/>
  <c r="X170" i="23"/>
  <c r="AB170" i="23"/>
  <c r="L170" i="23"/>
  <c r="I170" i="23"/>
  <c r="N170" i="23"/>
  <c r="M170" i="23"/>
  <c r="G170" i="23"/>
  <c r="V170" i="23"/>
  <c r="F170" i="23"/>
  <c r="AD169" i="23"/>
  <c r="AF169" i="23"/>
  <c r="AG169" i="23"/>
  <c r="AH169" i="23"/>
  <c r="AE169" i="23"/>
  <c r="AC169" i="23"/>
  <c r="A171" i="23"/>
  <c r="E170" i="23"/>
  <c r="B170" i="23"/>
  <c r="D170" i="23"/>
  <c r="AR170" i="23" s="1"/>
  <c r="C170" i="23"/>
  <c r="U169" i="23"/>
  <c r="R170" i="23" l="1"/>
  <c r="W170" i="23"/>
  <c r="O170" i="23"/>
  <c r="Y171" i="23"/>
  <c r="AA171" i="23"/>
  <c r="K171" i="23"/>
  <c r="N171" i="23"/>
  <c r="M171" i="23"/>
  <c r="X171" i="23"/>
  <c r="AB171" i="23"/>
  <c r="L171" i="23"/>
  <c r="I171" i="23"/>
  <c r="F171" i="23"/>
  <c r="G171" i="23"/>
  <c r="V171" i="23"/>
  <c r="AD170" i="23"/>
  <c r="AH170" i="23"/>
  <c r="AG170" i="23"/>
  <c r="AF170" i="23"/>
  <c r="AE170" i="23"/>
  <c r="AC170" i="23"/>
  <c r="U170" i="23"/>
  <c r="D171" i="23"/>
  <c r="AR171" i="23" s="1"/>
  <c r="B171" i="23"/>
  <c r="A172" i="23"/>
  <c r="C171" i="23"/>
  <c r="E171" i="23"/>
  <c r="O171" i="23" l="1"/>
  <c r="W171" i="23"/>
  <c r="R171" i="23"/>
  <c r="AD171" i="23"/>
  <c r="AF171" i="23"/>
  <c r="AH171" i="23"/>
  <c r="AG171" i="23"/>
  <c r="AE171" i="23"/>
  <c r="AC171" i="23"/>
  <c r="Y172" i="23"/>
  <c r="AA172" i="23"/>
  <c r="K172" i="23"/>
  <c r="N172" i="23"/>
  <c r="L172" i="23"/>
  <c r="X172" i="23"/>
  <c r="M172" i="23"/>
  <c r="AB172" i="23"/>
  <c r="F172" i="23"/>
  <c r="I172" i="23"/>
  <c r="G172" i="23"/>
  <c r="V172" i="23"/>
  <c r="U171" i="23"/>
  <c r="C172" i="23"/>
  <c r="A173" i="23"/>
  <c r="E172" i="23"/>
  <c r="B172" i="23"/>
  <c r="D172" i="23"/>
  <c r="AR172" i="23" s="1"/>
  <c r="R172" i="23" l="1"/>
  <c r="W172" i="23"/>
  <c r="O172" i="23"/>
  <c r="AD172" i="23"/>
  <c r="AF172" i="23"/>
  <c r="AH172" i="23"/>
  <c r="AG172" i="23"/>
  <c r="AE172" i="23"/>
  <c r="AC172" i="23"/>
  <c r="Y173" i="23"/>
  <c r="AA173" i="23"/>
  <c r="K173" i="23"/>
  <c r="AB173" i="23"/>
  <c r="M173" i="23"/>
  <c r="I173" i="23"/>
  <c r="X173" i="23"/>
  <c r="L173" i="23"/>
  <c r="G173" i="23"/>
  <c r="V173" i="23"/>
  <c r="N173" i="23"/>
  <c r="F173" i="23"/>
  <c r="U172" i="23"/>
  <c r="A174" i="23"/>
  <c r="E173" i="23"/>
  <c r="C173" i="23"/>
  <c r="B173" i="23"/>
  <c r="D173" i="23"/>
  <c r="AR173" i="23" s="1"/>
  <c r="R173" i="23" l="1"/>
  <c r="W173" i="23"/>
  <c r="O173" i="23"/>
  <c r="AD173" i="23"/>
  <c r="AF173" i="23"/>
  <c r="AG173" i="23"/>
  <c r="AH173" i="23"/>
  <c r="AE173" i="23"/>
  <c r="AC173" i="23"/>
  <c r="Y174" i="23"/>
  <c r="AA174" i="23"/>
  <c r="K174" i="23"/>
  <c r="X174" i="23"/>
  <c r="AB174" i="23"/>
  <c r="L174" i="23"/>
  <c r="N174" i="23"/>
  <c r="I174" i="23"/>
  <c r="G174" i="23"/>
  <c r="V174" i="23"/>
  <c r="M174" i="23"/>
  <c r="F174" i="23"/>
  <c r="D174" i="23"/>
  <c r="AR174" i="23" s="1"/>
  <c r="E174" i="23"/>
  <c r="B174" i="23"/>
  <c r="C174" i="23"/>
  <c r="A175" i="23"/>
  <c r="U173" i="23"/>
  <c r="R174" i="23" l="1"/>
  <c r="W174" i="23"/>
  <c r="O174" i="23"/>
  <c r="Y175" i="23"/>
  <c r="AA175" i="23"/>
  <c r="N175" i="23"/>
  <c r="M175" i="23"/>
  <c r="K175" i="23"/>
  <c r="X175" i="23"/>
  <c r="AB175" i="23"/>
  <c r="L175" i="23"/>
  <c r="I175" i="23"/>
  <c r="G175" i="23"/>
  <c r="V175" i="23"/>
  <c r="F175" i="23"/>
  <c r="AD174" i="23"/>
  <c r="AH174" i="23"/>
  <c r="AG174" i="23"/>
  <c r="AF174" i="23"/>
  <c r="AE174" i="23"/>
  <c r="AC174" i="23"/>
  <c r="U174" i="23"/>
  <c r="E175" i="23"/>
  <c r="C175" i="23"/>
  <c r="A176" i="23"/>
  <c r="D175" i="23"/>
  <c r="AR175" i="23" s="1"/>
  <c r="B175" i="23"/>
  <c r="R175" i="23" l="1"/>
  <c r="W175" i="23"/>
  <c r="O175" i="23"/>
  <c r="AD175" i="23"/>
  <c r="AF175" i="23"/>
  <c r="AH175" i="23"/>
  <c r="AG175" i="23"/>
  <c r="AE175" i="23"/>
  <c r="AC175" i="23"/>
  <c r="Y176" i="23"/>
  <c r="AA176" i="23"/>
  <c r="K176" i="23"/>
  <c r="N176" i="23"/>
  <c r="L176" i="23"/>
  <c r="AB176" i="23"/>
  <c r="M176" i="23"/>
  <c r="X176" i="23"/>
  <c r="F176" i="23"/>
  <c r="I176" i="23"/>
  <c r="G176" i="23"/>
  <c r="V176" i="23"/>
  <c r="U175" i="23"/>
  <c r="A177" i="23"/>
  <c r="E176" i="23"/>
  <c r="C176" i="23"/>
  <c r="B176" i="23"/>
  <c r="D176" i="23"/>
  <c r="AR176" i="23" s="1"/>
  <c r="R176" i="23" l="1"/>
  <c r="W176" i="23"/>
  <c r="O176" i="23"/>
  <c r="AD176" i="23"/>
  <c r="AF176" i="23"/>
  <c r="AH176" i="23"/>
  <c r="AG176" i="23"/>
  <c r="AE176" i="23"/>
  <c r="AC176" i="23"/>
  <c r="Y177" i="23"/>
  <c r="AA177" i="23"/>
  <c r="K177" i="23"/>
  <c r="AB177" i="23"/>
  <c r="M177" i="23"/>
  <c r="I177" i="23"/>
  <c r="N177" i="23"/>
  <c r="L177" i="23"/>
  <c r="X177" i="23"/>
  <c r="F177" i="23"/>
  <c r="G177" i="23"/>
  <c r="V177" i="23"/>
  <c r="D177" i="23"/>
  <c r="AR177" i="23" s="1"/>
  <c r="E177" i="23"/>
  <c r="B177" i="23"/>
  <c r="A178" i="23"/>
  <c r="C177" i="23"/>
  <c r="U176" i="23"/>
  <c r="R177" i="23" l="1"/>
  <c r="W177" i="23"/>
  <c r="O177" i="23"/>
  <c r="Y178" i="23"/>
  <c r="AA178" i="23"/>
  <c r="K178" i="23"/>
  <c r="X178" i="23"/>
  <c r="AB178" i="23"/>
  <c r="L178" i="23"/>
  <c r="I178" i="23"/>
  <c r="N178" i="23"/>
  <c r="G178" i="23"/>
  <c r="V178" i="23"/>
  <c r="M178" i="23"/>
  <c r="F178" i="23"/>
  <c r="AD177" i="23"/>
  <c r="AF177" i="23"/>
  <c r="AG177" i="23"/>
  <c r="AH177" i="23"/>
  <c r="AE177" i="23"/>
  <c r="AC177" i="23"/>
  <c r="U177" i="23"/>
  <c r="E178" i="23"/>
  <c r="A179" i="23"/>
  <c r="D178" i="23"/>
  <c r="AR178" i="23" s="1"/>
  <c r="C178" i="23"/>
  <c r="B178" i="23"/>
  <c r="R178" i="23" l="1"/>
  <c r="W178" i="23"/>
  <c r="O178" i="23"/>
  <c r="Y179" i="23"/>
  <c r="AA179" i="23"/>
  <c r="K179" i="23"/>
  <c r="N179" i="23"/>
  <c r="M179" i="23"/>
  <c r="X179" i="23"/>
  <c r="AB179" i="23"/>
  <c r="L179" i="23"/>
  <c r="I179" i="23"/>
  <c r="F179" i="23"/>
  <c r="G179" i="23"/>
  <c r="V179" i="23"/>
  <c r="AD178" i="23"/>
  <c r="AH178" i="23"/>
  <c r="AG178" i="23"/>
  <c r="AF178" i="23"/>
  <c r="AE178" i="23"/>
  <c r="AC178" i="23"/>
  <c r="A180" i="23"/>
  <c r="E179" i="23"/>
  <c r="B179" i="23"/>
  <c r="D179" i="23"/>
  <c r="AR179" i="23" s="1"/>
  <c r="C179" i="23"/>
  <c r="U178" i="23"/>
  <c r="R179" i="23" l="1"/>
  <c r="W179" i="23"/>
  <c r="O179" i="23"/>
  <c r="AD179" i="23"/>
  <c r="AF179" i="23"/>
  <c r="AH179" i="23"/>
  <c r="AG179" i="23"/>
  <c r="AE179" i="23"/>
  <c r="AC179" i="23"/>
  <c r="Y180" i="23"/>
  <c r="AA180" i="23"/>
  <c r="K180" i="23"/>
  <c r="N180" i="23"/>
  <c r="L180" i="23"/>
  <c r="X180" i="23"/>
  <c r="AB180" i="23"/>
  <c r="M180" i="23"/>
  <c r="F180" i="23"/>
  <c r="I180" i="23"/>
  <c r="G180" i="23"/>
  <c r="V180" i="23"/>
  <c r="D180" i="23"/>
  <c r="AR180" i="23" s="1"/>
  <c r="A181" i="23"/>
  <c r="E180" i="23"/>
  <c r="C180" i="23"/>
  <c r="B180" i="23"/>
  <c r="U179" i="23"/>
  <c r="R180" i="23" l="1"/>
  <c r="W180" i="23"/>
  <c r="O180" i="23"/>
  <c r="AA181" i="23"/>
  <c r="O181" i="23" s="1"/>
  <c r="Y181" i="23"/>
  <c r="K181" i="23"/>
  <c r="AB181" i="23"/>
  <c r="M181" i="23"/>
  <c r="I181" i="23"/>
  <c r="X181" i="23"/>
  <c r="L181" i="23"/>
  <c r="V181" i="23"/>
  <c r="F181" i="23"/>
  <c r="G181" i="23"/>
  <c r="N181" i="23"/>
  <c r="AD180" i="23"/>
  <c r="AF180" i="23"/>
  <c r="AH180" i="23"/>
  <c r="AG180" i="23"/>
  <c r="AE180" i="23"/>
  <c r="AC180" i="23"/>
  <c r="C181" i="23"/>
  <c r="B181" i="23"/>
  <c r="D181" i="23"/>
  <c r="AR181" i="23" s="1"/>
  <c r="A182" i="23"/>
  <c r="E181" i="23"/>
  <c r="U180" i="23"/>
  <c r="R181" i="23" l="1"/>
  <c r="W181" i="23"/>
  <c r="Y182" i="23"/>
  <c r="K182" i="23"/>
  <c r="AA182" i="23"/>
  <c r="X182" i="23"/>
  <c r="AB182" i="23"/>
  <c r="L182" i="23"/>
  <c r="N182" i="23"/>
  <c r="I182" i="23"/>
  <c r="G182" i="23"/>
  <c r="V182" i="23"/>
  <c r="M182" i="23"/>
  <c r="F182" i="23"/>
  <c r="AD181" i="23"/>
  <c r="AF181" i="23"/>
  <c r="AH181" i="23"/>
  <c r="AG181" i="23"/>
  <c r="AE181" i="23"/>
  <c r="AC181" i="23"/>
  <c r="U181" i="23"/>
  <c r="A183" i="23"/>
  <c r="E182" i="23"/>
  <c r="D182" i="23"/>
  <c r="AR182" i="23" s="1"/>
  <c r="B182" i="23"/>
  <c r="C182" i="23"/>
  <c r="R182" i="23" l="1"/>
  <c r="W182" i="23"/>
  <c r="O182" i="23"/>
  <c r="Y183" i="23"/>
  <c r="K183" i="23"/>
  <c r="AA183" i="23"/>
  <c r="N183" i="23"/>
  <c r="M183" i="23"/>
  <c r="X183" i="23"/>
  <c r="AB183" i="23"/>
  <c r="L183" i="23"/>
  <c r="I183" i="23"/>
  <c r="G183" i="23"/>
  <c r="V183" i="23"/>
  <c r="F183" i="23"/>
  <c r="AD182" i="23"/>
  <c r="AH182" i="23"/>
  <c r="AG182" i="23"/>
  <c r="AF182" i="23"/>
  <c r="AE182" i="23"/>
  <c r="AC182" i="23"/>
  <c r="D183" i="23"/>
  <c r="AR183" i="23" s="1"/>
  <c r="B183" i="23"/>
  <c r="A184" i="23"/>
  <c r="E183" i="23"/>
  <c r="C183" i="23"/>
  <c r="U182" i="23"/>
  <c r="R183" i="23" l="1"/>
  <c r="W183" i="23"/>
  <c r="O183" i="23"/>
  <c r="AD183" i="23"/>
  <c r="AF183" i="23"/>
  <c r="AH183" i="23"/>
  <c r="AG183" i="23"/>
  <c r="AE183" i="23"/>
  <c r="AC183" i="23"/>
  <c r="Y184" i="23"/>
  <c r="AA184" i="23"/>
  <c r="K184" i="23"/>
  <c r="N184" i="23"/>
  <c r="L184" i="23"/>
  <c r="M184" i="23"/>
  <c r="AB184" i="23"/>
  <c r="X184" i="23"/>
  <c r="I184" i="23"/>
  <c r="F184" i="23"/>
  <c r="G184" i="23"/>
  <c r="V184" i="23"/>
  <c r="U183" i="23"/>
  <c r="A185" i="23"/>
  <c r="C184" i="23"/>
  <c r="B184" i="23"/>
  <c r="E184" i="23"/>
  <c r="D184" i="23"/>
  <c r="AR184" i="23" s="1"/>
  <c r="O184" i="23" l="1"/>
  <c r="W184" i="23"/>
  <c r="R184" i="23"/>
  <c r="AA185" i="23"/>
  <c r="Y185" i="23"/>
  <c r="K185" i="23"/>
  <c r="AB185" i="23"/>
  <c r="M185" i="23"/>
  <c r="I185" i="23"/>
  <c r="N185" i="23"/>
  <c r="L185" i="23"/>
  <c r="G185" i="23"/>
  <c r="F185" i="23"/>
  <c r="V185" i="23"/>
  <c r="X185" i="23"/>
  <c r="AD184" i="23"/>
  <c r="AF184" i="23"/>
  <c r="AH184" i="23"/>
  <c r="AG184" i="23"/>
  <c r="AE184" i="23"/>
  <c r="AC184" i="23"/>
  <c r="A186" i="23"/>
  <c r="E185" i="23"/>
  <c r="C185" i="23"/>
  <c r="B185" i="23"/>
  <c r="D185" i="23"/>
  <c r="AR185" i="23" s="1"/>
  <c r="U184" i="23"/>
  <c r="R185" i="23" l="1"/>
  <c r="W185" i="23"/>
  <c r="O185" i="23"/>
  <c r="Y186" i="23"/>
  <c r="AA186" i="23"/>
  <c r="K186" i="23"/>
  <c r="X186" i="23"/>
  <c r="AB186" i="23"/>
  <c r="L186" i="23"/>
  <c r="I186" i="23"/>
  <c r="N186" i="23"/>
  <c r="M186" i="23"/>
  <c r="G186" i="23"/>
  <c r="V186" i="23"/>
  <c r="F186" i="23"/>
  <c r="AD185" i="23"/>
  <c r="AF185" i="23"/>
  <c r="AG185" i="23"/>
  <c r="AH185" i="23"/>
  <c r="AE185" i="23"/>
  <c r="AC185" i="23"/>
  <c r="D186" i="23"/>
  <c r="AR186" i="23" s="1"/>
  <c r="A187" i="23"/>
  <c r="B186" i="23"/>
  <c r="E186" i="23"/>
  <c r="C186" i="23"/>
  <c r="U185" i="23"/>
  <c r="R186" i="23" l="1"/>
  <c r="W186" i="23"/>
  <c r="O186" i="23"/>
  <c r="AD186" i="23"/>
  <c r="AH186" i="23"/>
  <c r="AG186" i="23"/>
  <c r="AF186" i="23"/>
  <c r="AE186" i="23"/>
  <c r="AC186" i="23"/>
  <c r="Y187" i="23"/>
  <c r="AA187" i="23"/>
  <c r="K187" i="23"/>
  <c r="N187" i="23"/>
  <c r="M187" i="23"/>
  <c r="X187" i="23"/>
  <c r="AB187" i="23"/>
  <c r="L187" i="23"/>
  <c r="I187" i="23"/>
  <c r="G187" i="23"/>
  <c r="V187" i="23"/>
  <c r="F187" i="23"/>
  <c r="B187" i="23"/>
  <c r="A188" i="23"/>
  <c r="E187" i="23"/>
  <c r="D187" i="23"/>
  <c r="AR187" i="23" s="1"/>
  <c r="C187" i="23"/>
  <c r="U186" i="23"/>
  <c r="O187" i="23" l="1"/>
  <c r="W187" i="23"/>
  <c r="R187" i="23"/>
  <c r="AD187" i="23"/>
  <c r="AF187" i="23"/>
  <c r="AH187" i="23"/>
  <c r="AG187" i="23"/>
  <c r="AE187" i="23"/>
  <c r="AC187" i="23"/>
  <c r="Y188" i="23"/>
  <c r="AA188" i="23"/>
  <c r="K188" i="23"/>
  <c r="N188" i="23"/>
  <c r="L188" i="23"/>
  <c r="X188" i="23"/>
  <c r="M188" i="23"/>
  <c r="F188" i="23"/>
  <c r="AB188" i="23"/>
  <c r="I188" i="23"/>
  <c r="G188" i="23"/>
  <c r="V188" i="23"/>
  <c r="A189" i="23"/>
  <c r="E188" i="23"/>
  <c r="B188" i="23"/>
  <c r="D188" i="23"/>
  <c r="AR188" i="23" s="1"/>
  <c r="C188" i="23"/>
  <c r="U187" i="23"/>
  <c r="R188" i="23" l="1"/>
  <c r="W188" i="23"/>
  <c r="O188" i="23"/>
  <c r="AD188" i="23"/>
  <c r="AF188" i="23"/>
  <c r="AH188" i="23"/>
  <c r="AG188" i="23"/>
  <c r="AC188" i="23"/>
  <c r="AE188" i="23"/>
  <c r="Y189" i="23"/>
  <c r="AA189" i="23"/>
  <c r="K189" i="23"/>
  <c r="AB189" i="23"/>
  <c r="M189" i="23"/>
  <c r="I189" i="23"/>
  <c r="X189" i="23"/>
  <c r="L189" i="23"/>
  <c r="V189" i="23"/>
  <c r="F189" i="23"/>
  <c r="N189" i="23"/>
  <c r="G189" i="23"/>
  <c r="U188" i="23"/>
  <c r="D189" i="23"/>
  <c r="AR189" i="23" s="1"/>
  <c r="C189" i="23"/>
  <c r="B189" i="23"/>
  <c r="A190" i="23"/>
  <c r="E189" i="23"/>
  <c r="O189" i="23" l="1"/>
  <c r="W189" i="23"/>
  <c r="R189" i="23"/>
  <c r="AD189" i="23"/>
  <c r="AF189" i="23"/>
  <c r="AG189" i="23"/>
  <c r="AH189" i="23"/>
  <c r="AC189" i="23"/>
  <c r="AE189" i="23"/>
  <c r="Y190" i="23"/>
  <c r="AA190" i="23"/>
  <c r="K190" i="23"/>
  <c r="X190" i="23"/>
  <c r="AB190" i="23"/>
  <c r="L190" i="23"/>
  <c r="N190" i="23"/>
  <c r="I190" i="23"/>
  <c r="G190" i="23"/>
  <c r="V190" i="23"/>
  <c r="M190" i="23"/>
  <c r="F190" i="23"/>
  <c r="U189" i="23"/>
  <c r="D190" i="23"/>
  <c r="AR190" i="23" s="1"/>
  <c r="C190" i="23"/>
  <c r="A191" i="23"/>
  <c r="E190" i="23"/>
  <c r="B190" i="23"/>
  <c r="R190" i="23" l="1"/>
  <c r="W190" i="23"/>
  <c r="O190" i="23"/>
  <c r="AD190" i="23"/>
  <c r="AH190" i="23"/>
  <c r="AG190" i="23"/>
  <c r="AF190" i="23"/>
  <c r="AE190" i="23"/>
  <c r="AC190" i="23"/>
  <c r="Y191" i="23"/>
  <c r="AA191" i="23"/>
  <c r="K191" i="23"/>
  <c r="N191" i="23"/>
  <c r="M191" i="23"/>
  <c r="X191" i="23"/>
  <c r="AB191" i="23"/>
  <c r="L191" i="23"/>
  <c r="I191" i="23"/>
  <c r="F191" i="23"/>
  <c r="G191" i="23"/>
  <c r="V191" i="23"/>
  <c r="U190" i="23"/>
  <c r="A192" i="23"/>
  <c r="E191" i="23"/>
  <c r="D191" i="23"/>
  <c r="AR191" i="23" s="1"/>
  <c r="C191" i="23"/>
  <c r="B191" i="23"/>
  <c r="R191" i="23" l="1"/>
  <c r="W191" i="23"/>
  <c r="O191" i="23"/>
  <c r="Y192" i="23"/>
  <c r="AA192" i="23"/>
  <c r="K192" i="23"/>
  <c r="N192" i="23"/>
  <c r="L192" i="23"/>
  <c r="AB192" i="23"/>
  <c r="M192" i="23"/>
  <c r="X192" i="23"/>
  <c r="F192" i="23"/>
  <c r="I192" i="23"/>
  <c r="G192" i="23"/>
  <c r="V192" i="23"/>
  <c r="AD191" i="23"/>
  <c r="AF191" i="23"/>
  <c r="AH191" i="23"/>
  <c r="AG191" i="23"/>
  <c r="AE191" i="23"/>
  <c r="AC191" i="23"/>
  <c r="D192" i="23"/>
  <c r="AR192" i="23" s="1"/>
  <c r="E192" i="23"/>
  <c r="B192" i="23"/>
  <c r="A193" i="23"/>
  <c r="C192" i="23"/>
  <c r="U191" i="23"/>
  <c r="O192" i="23" l="1"/>
  <c r="W192" i="23"/>
  <c r="R192" i="23"/>
  <c r="AD192" i="23"/>
  <c r="AF192" i="23"/>
  <c r="AH192" i="23"/>
  <c r="AG192" i="23"/>
  <c r="AE192" i="23"/>
  <c r="AC192" i="23"/>
  <c r="Y193" i="23"/>
  <c r="AA193" i="23"/>
  <c r="K193" i="23"/>
  <c r="AB193" i="23"/>
  <c r="M193" i="23"/>
  <c r="I193" i="23"/>
  <c r="N193" i="23"/>
  <c r="L193" i="23"/>
  <c r="G193" i="23"/>
  <c r="F193" i="23"/>
  <c r="X193" i="23"/>
  <c r="V193" i="23"/>
  <c r="E193" i="23"/>
  <c r="C193" i="23"/>
  <c r="D193" i="23"/>
  <c r="AR193" i="23" s="1"/>
  <c r="B193" i="23"/>
  <c r="A194" i="23"/>
  <c r="U192" i="23"/>
  <c r="O193" i="23" l="1"/>
  <c r="W193" i="23"/>
  <c r="R193" i="23"/>
  <c r="AD193" i="23"/>
  <c r="AF193" i="23"/>
  <c r="AG193" i="23"/>
  <c r="AH193" i="23"/>
  <c r="AE193" i="23"/>
  <c r="AC193" i="23"/>
  <c r="Y194" i="23"/>
  <c r="AA194" i="23"/>
  <c r="K194" i="23"/>
  <c r="X194" i="23"/>
  <c r="AB194" i="23"/>
  <c r="L194" i="23"/>
  <c r="I194" i="23"/>
  <c r="N194" i="23"/>
  <c r="G194" i="23"/>
  <c r="V194" i="23"/>
  <c r="M194" i="23"/>
  <c r="F194" i="23"/>
  <c r="U193" i="23"/>
  <c r="A195" i="23"/>
  <c r="E194" i="23"/>
  <c r="C194" i="23"/>
  <c r="D194" i="23"/>
  <c r="AR194" i="23" s="1"/>
  <c r="B194" i="23"/>
  <c r="O194" i="23" l="1"/>
  <c r="W194" i="23"/>
  <c r="R194" i="23"/>
  <c r="Y195" i="23"/>
  <c r="AA195" i="23"/>
  <c r="K195" i="23"/>
  <c r="N195" i="23"/>
  <c r="M195" i="23"/>
  <c r="X195" i="23"/>
  <c r="AB195" i="23"/>
  <c r="L195" i="23"/>
  <c r="I195" i="23"/>
  <c r="G195" i="23"/>
  <c r="V195" i="23"/>
  <c r="F195" i="23"/>
  <c r="AD194" i="23"/>
  <c r="AH194" i="23"/>
  <c r="AG194" i="23"/>
  <c r="AF194" i="23"/>
  <c r="AE194" i="23"/>
  <c r="AC194" i="23"/>
  <c r="U194" i="23"/>
  <c r="D195" i="23"/>
  <c r="AR195" i="23" s="1"/>
  <c r="E195" i="23"/>
  <c r="B195" i="23"/>
  <c r="A196" i="23"/>
  <c r="C195" i="23"/>
  <c r="R195" i="23" l="1"/>
  <c r="W195" i="23"/>
  <c r="O195" i="23"/>
  <c r="AD195" i="23"/>
  <c r="AF195" i="23"/>
  <c r="AH195" i="23"/>
  <c r="AG195" i="23"/>
  <c r="AE195" i="23"/>
  <c r="AC195" i="23"/>
  <c r="Y196" i="23"/>
  <c r="AA196" i="23"/>
  <c r="K196" i="23"/>
  <c r="N196" i="23"/>
  <c r="L196" i="23"/>
  <c r="X196" i="23"/>
  <c r="AB196" i="23"/>
  <c r="M196" i="23"/>
  <c r="F196" i="23"/>
  <c r="I196" i="23"/>
  <c r="G196" i="23"/>
  <c r="V196" i="23"/>
  <c r="U195" i="23"/>
  <c r="E196" i="23"/>
  <c r="B196" i="23"/>
  <c r="D196" i="23"/>
  <c r="AR196" i="23" s="1"/>
  <c r="C196" i="23"/>
  <c r="A197" i="23"/>
  <c r="R196" i="23" l="1"/>
  <c r="W196" i="23"/>
  <c r="O196" i="23"/>
  <c r="AA197" i="23"/>
  <c r="Y197" i="23"/>
  <c r="AB197" i="23"/>
  <c r="M197" i="23"/>
  <c r="K197" i="23"/>
  <c r="I197" i="23"/>
  <c r="X197" i="23"/>
  <c r="L197" i="23"/>
  <c r="N197" i="23"/>
  <c r="V197" i="23"/>
  <c r="F197" i="23"/>
  <c r="G197" i="23"/>
  <c r="AD196" i="23"/>
  <c r="AF196" i="23"/>
  <c r="AH196" i="23"/>
  <c r="AG196" i="23"/>
  <c r="AE196" i="23"/>
  <c r="AC196" i="23"/>
  <c r="A198" i="23"/>
  <c r="E197" i="23"/>
  <c r="C197" i="23"/>
  <c r="D197" i="23"/>
  <c r="AR197" i="23" s="1"/>
  <c r="B197" i="23"/>
  <c r="U196" i="23"/>
  <c r="R197" i="23" l="1"/>
  <c r="W197" i="23"/>
  <c r="O197" i="23"/>
  <c r="Y198" i="23"/>
  <c r="K198" i="23"/>
  <c r="AA198" i="23"/>
  <c r="X198" i="23"/>
  <c r="AB198" i="23"/>
  <c r="L198" i="23"/>
  <c r="N198" i="23"/>
  <c r="I198" i="23"/>
  <c r="G198" i="23"/>
  <c r="V198" i="23"/>
  <c r="M198" i="23"/>
  <c r="F198" i="23"/>
  <c r="AD197" i="23"/>
  <c r="AF197" i="23"/>
  <c r="AH197" i="23"/>
  <c r="AG197" i="23"/>
  <c r="AC197" i="23"/>
  <c r="AE197" i="23"/>
  <c r="D198" i="23"/>
  <c r="AR198" i="23" s="1"/>
  <c r="A199" i="23"/>
  <c r="C198" i="23"/>
  <c r="B198" i="23"/>
  <c r="E198" i="23"/>
  <c r="U197" i="23"/>
  <c r="O198" i="23" l="1"/>
  <c r="W198" i="23"/>
  <c r="R198" i="23"/>
  <c r="Y199" i="23"/>
  <c r="K199" i="23"/>
  <c r="N199" i="23"/>
  <c r="M199" i="23"/>
  <c r="X199" i="23"/>
  <c r="AA199" i="23"/>
  <c r="AB199" i="23"/>
  <c r="L199" i="23"/>
  <c r="I199" i="23"/>
  <c r="F199" i="23"/>
  <c r="G199" i="23"/>
  <c r="V199" i="23"/>
  <c r="AD198" i="23"/>
  <c r="AH198" i="23"/>
  <c r="AG198" i="23"/>
  <c r="AF198" i="23"/>
  <c r="AE198" i="23"/>
  <c r="AC198" i="23"/>
  <c r="E199" i="23"/>
  <c r="C199" i="23"/>
  <c r="A200" i="23"/>
  <c r="B199" i="23"/>
  <c r="D199" i="23"/>
  <c r="AR199" i="23" s="1"/>
  <c r="U198" i="23"/>
  <c r="R199" i="23" l="1"/>
  <c r="W199" i="23"/>
  <c r="O199" i="23"/>
  <c r="Y200" i="23"/>
  <c r="AA200" i="23"/>
  <c r="K200" i="23"/>
  <c r="N200" i="23"/>
  <c r="L200" i="23"/>
  <c r="M200" i="23"/>
  <c r="AB200" i="23"/>
  <c r="X200" i="23"/>
  <c r="I200" i="23"/>
  <c r="F200" i="23"/>
  <c r="G200" i="23"/>
  <c r="V200" i="23"/>
  <c r="AD199" i="23"/>
  <c r="AF199" i="23"/>
  <c r="AH199" i="23"/>
  <c r="AG199" i="23"/>
  <c r="AE199" i="23"/>
  <c r="AC199" i="23"/>
  <c r="A201" i="23"/>
  <c r="E200" i="23"/>
  <c r="D200" i="23"/>
  <c r="AR200" i="23" s="1"/>
  <c r="C200" i="23"/>
  <c r="B200" i="23"/>
  <c r="U199" i="23"/>
  <c r="R200" i="23" l="1"/>
  <c r="W200" i="23"/>
  <c r="O200" i="23"/>
  <c r="AA201" i="23"/>
  <c r="Y201" i="23"/>
  <c r="K201" i="23"/>
  <c r="AB201" i="23"/>
  <c r="M201" i="23"/>
  <c r="I201" i="23"/>
  <c r="N201" i="23"/>
  <c r="L201" i="23"/>
  <c r="X201" i="23"/>
  <c r="G201" i="23"/>
  <c r="F201" i="23"/>
  <c r="V201" i="23"/>
  <c r="AD200" i="23"/>
  <c r="AF200" i="23"/>
  <c r="AH200" i="23"/>
  <c r="AG200" i="23"/>
  <c r="AE200" i="23"/>
  <c r="AC200" i="23"/>
  <c r="U200" i="23"/>
  <c r="D201" i="23"/>
  <c r="AR201" i="23" s="1"/>
  <c r="A202" i="23"/>
  <c r="E201" i="23"/>
  <c r="B201" i="23"/>
  <c r="C201" i="23"/>
  <c r="O201" i="23" l="1"/>
  <c r="W201" i="23"/>
  <c r="R201" i="23"/>
  <c r="Y202" i="23"/>
  <c r="AA202" i="23"/>
  <c r="K202" i="23"/>
  <c r="X202" i="23"/>
  <c r="AB202" i="23"/>
  <c r="L202" i="23"/>
  <c r="I202" i="23"/>
  <c r="N202" i="23"/>
  <c r="M202" i="23"/>
  <c r="G202" i="23"/>
  <c r="V202" i="23"/>
  <c r="F202" i="23"/>
  <c r="AD201" i="23"/>
  <c r="AF201" i="23"/>
  <c r="AG201" i="23"/>
  <c r="AH201" i="23"/>
  <c r="AE201" i="23"/>
  <c r="AC201" i="23"/>
  <c r="U201" i="23"/>
  <c r="E202" i="23"/>
  <c r="D202" i="23"/>
  <c r="AR202" i="23" s="1"/>
  <c r="C202" i="23"/>
  <c r="A203" i="23"/>
  <c r="B202" i="23"/>
  <c r="R202" i="23" l="1"/>
  <c r="W202" i="23"/>
  <c r="O202" i="23"/>
  <c r="Y203" i="23"/>
  <c r="AA203" i="23"/>
  <c r="K203" i="23"/>
  <c r="N203" i="23"/>
  <c r="M203" i="23"/>
  <c r="X203" i="23"/>
  <c r="AB203" i="23"/>
  <c r="L203" i="23"/>
  <c r="I203" i="23"/>
  <c r="G203" i="23"/>
  <c r="V203" i="23"/>
  <c r="F203" i="23"/>
  <c r="AD202" i="23"/>
  <c r="AH202" i="23"/>
  <c r="AG202" i="23"/>
  <c r="AF202" i="23"/>
  <c r="AC202" i="23"/>
  <c r="AE202" i="23"/>
  <c r="U202" i="23"/>
  <c r="A204" i="23"/>
  <c r="E203" i="23"/>
  <c r="C203" i="23"/>
  <c r="B203" i="23"/>
  <c r="D203" i="23"/>
  <c r="AR203" i="23" s="1"/>
  <c r="O203" i="23" l="1"/>
  <c r="W203" i="23"/>
  <c r="R203" i="23"/>
  <c r="AD203" i="23"/>
  <c r="AF203" i="23"/>
  <c r="AH203" i="23"/>
  <c r="AG203" i="23"/>
  <c r="AC203" i="23"/>
  <c r="AE203" i="23"/>
  <c r="Y204" i="23"/>
  <c r="AA204" i="23"/>
  <c r="K204" i="23"/>
  <c r="N204" i="23"/>
  <c r="L204" i="23"/>
  <c r="X204" i="23"/>
  <c r="M204" i="23"/>
  <c r="F204" i="23"/>
  <c r="I204" i="23"/>
  <c r="AB204" i="23"/>
  <c r="G204" i="23"/>
  <c r="V204" i="23"/>
  <c r="U203" i="23"/>
  <c r="D204" i="23"/>
  <c r="AR204" i="23" s="1"/>
  <c r="A205" i="23"/>
  <c r="B204" i="23"/>
  <c r="E204" i="23"/>
  <c r="C204" i="23"/>
  <c r="R204" i="23" l="1"/>
  <c r="W204" i="23"/>
  <c r="O204" i="23"/>
  <c r="AD204" i="23"/>
  <c r="AF204" i="23"/>
  <c r="AH204" i="23"/>
  <c r="AG204" i="23"/>
  <c r="AC204" i="23"/>
  <c r="AE204" i="23"/>
  <c r="Y205" i="23"/>
  <c r="AA205" i="23"/>
  <c r="K205" i="23"/>
  <c r="AB205" i="23"/>
  <c r="M205" i="23"/>
  <c r="I205" i="23"/>
  <c r="X205" i="23"/>
  <c r="L205" i="23"/>
  <c r="V205" i="23"/>
  <c r="N205" i="23"/>
  <c r="F205" i="23"/>
  <c r="G205" i="23"/>
  <c r="U204" i="23"/>
  <c r="B205" i="23"/>
  <c r="A206" i="23"/>
  <c r="E205" i="23"/>
  <c r="D205" i="23"/>
  <c r="AR205" i="23" s="1"/>
  <c r="C205" i="23"/>
  <c r="O205" i="23" l="1"/>
  <c r="W205" i="23"/>
  <c r="R205" i="23"/>
  <c r="Y206" i="23"/>
  <c r="AA206" i="23"/>
  <c r="K206" i="23"/>
  <c r="X206" i="23"/>
  <c r="AB206" i="23"/>
  <c r="L206" i="23"/>
  <c r="N206" i="23"/>
  <c r="I206" i="23"/>
  <c r="G206" i="23"/>
  <c r="V206" i="23"/>
  <c r="M206" i="23"/>
  <c r="F206" i="23"/>
  <c r="AD205" i="23"/>
  <c r="AF205" i="23"/>
  <c r="AG205" i="23"/>
  <c r="AH205" i="23"/>
  <c r="AE205" i="23"/>
  <c r="AC205" i="23"/>
  <c r="A207" i="23"/>
  <c r="E206" i="23"/>
  <c r="B206" i="23"/>
  <c r="C206" i="23"/>
  <c r="D206" i="23"/>
  <c r="AR206" i="23" s="1"/>
  <c r="U205" i="23"/>
  <c r="R206" i="23" l="1"/>
  <c r="W206" i="23"/>
  <c r="O206" i="23"/>
  <c r="AD206" i="23"/>
  <c r="AH206" i="23"/>
  <c r="AG206" i="23"/>
  <c r="AF206" i="23"/>
  <c r="AE206" i="23"/>
  <c r="AC206" i="23"/>
  <c r="Y207" i="23"/>
  <c r="AA207" i="23"/>
  <c r="K207" i="23"/>
  <c r="N207" i="23"/>
  <c r="M207" i="23"/>
  <c r="X207" i="23"/>
  <c r="AB207" i="23"/>
  <c r="L207" i="23"/>
  <c r="I207" i="23"/>
  <c r="G207" i="23"/>
  <c r="V207" i="23"/>
  <c r="F207" i="23"/>
  <c r="D207" i="23"/>
  <c r="AR207" i="23" s="1"/>
  <c r="B207" i="23"/>
  <c r="C207" i="23"/>
  <c r="E207" i="23"/>
  <c r="A208" i="23"/>
  <c r="U206" i="23"/>
  <c r="R207" i="23" l="1"/>
  <c r="W207" i="23"/>
  <c r="O207" i="23"/>
  <c r="Y208" i="23"/>
  <c r="AA208" i="23"/>
  <c r="K208" i="23"/>
  <c r="N208" i="23"/>
  <c r="L208" i="23"/>
  <c r="AB208" i="23"/>
  <c r="M208" i="23"/>
  <c r="X208" i="23"/>
  <c r="F208" i="23"/>
  <c r="I208" i="23"/>
  <c r="G208" i="23"/>
  <c r="V208" i="23"/>
  <c r="AD207" i="23"/>
  <c r="AF207" i="23"/>
  <c r="AH207" i="23"/>
  <c r="AG207" i="23"/>
  <c r="AC207" i="23"/>
  <c r="AE207" i="23"/>
  <c r="U207" i="23"/>
  <c r="A209" i="23"/>
  <c r="E208" i="23"/>
  <c r="C208" i="23"/>
  <c r="B208" i="23"/>
  <c r="D208" i="23"/>
  <c r="AR208" i="23" s="1"/>
  <c r="O208" i="23" l="1"/>
  <c r="W208" i="23"/>
  <c r="R208" i="23"/>
  <c r="AD208" i="23"/>
  <c r="AF208" i="23"/>
  <c r="AH208" i="23"/>
  <c r="AG208" i="23"/>
  <c r="AE208" i="23"/>
  <c r="AC208" i="23"/>
  <c r="Y209" i="23"/>
  <c r="AA209" i="23"/>
  <c r="K209" i="23"/>
  <c r="AB209" i="23"/>
  <c r="M209" i="23"/>
  <c r="I209" i="23"/>
  <c r="N209" i="23"/>
  <c r="L209" i="23"/>
  <c r="G209" i="23"/>
  <c r="X209" i="23"/>
  <c r="F209" i="23"/>
  <c r="V209" i="23"/>
  <c r="U208" i="23"/>
  <c r="A210" i="23"/>
  <c r="E209" i="23"/>
  <c r="C209" i="23"/>
  <c r="D209" i="23"/>
  <c r="AR209" i="23" s="1"/>
  <c r="B209" i="23"/>
  <c r="O209" i="23" l="1"/>
  <c r="W209" i="23"/>
  <c r="R209" i="23"/>
  <c r="AD209" i="23"/>
  <c r="AF209" i="23"/>
  <c r="AG209" i="23"/>
  <c r="AH209" i="23"/>
  <c r="AE209" i="23"/>
  <c r="AC209" i="23"/>
  <c r="Y210" i="23"/>
  <c r="AA210" i="23"/>
  <c r="K210" i="23"/>
  <c r="X210" i="23"/>
  <c r="AB210" i="23"/>
  <c r="L210" i="23"/>
  <c r="I210" i="23"/>
  <c r="N210" i="23"/>
  <c r="G210" i="23"/>
  <c r="V210" i="23"/>
  <c r="M210" i="23"/>
  <c r="F210" i="23"/>
  <c r="U209" i="23"/>
  <c r="D210" i="23"/>
  <c r="AR210" i="23" s="1"/>
  <c r="B210" i="23"/>
  <c r="C210" i="23"/>
  <c r="E210" i="23"/>
  <c r="A211" i="23"/>
  <c r="O210" i="23" l="1"/>
  <c r="W210" i="23"/>
  <c r="R210" i="23"/>
  <c r="Y211" i="23"/>
  <c r="AA211" i="23"/>
  <c r="K211" i="23"/>
  <c r="N211" i="23"/>
  <c r="M211" i="23"/>
  <c r="X211" i="23"/>
  <c r="L211" i="23"/>
  <c r="AB211" i="23"/>
  <c r="I211" i="23"/>
  <c r="F211" i="23"/>
  <c r="G211" i="23"/>
  <c r="V211" i="23"/>
  <c r="AD210" i="23"/>
  <c r="AH210" i="23"/>
  <c r="AG210" i="23"/>
  <c r="AF210" i="23"/>
  <c r="AC210" i="23"/>
  <c r="AE210" i="23"/>
  <c r="U210" i="23"/>
  <c r="E211" i="23"/>
  <c r="C211" i="23"/>
  <c r="A212" i="23"/>
  <c r="D211" i="23"/>
  <c r="AR211" i="23" s="1"/>
  <c r="B211" i="23"/>
  <c r="R211" i="23" l="1"/>
  <c r="W211" i="23"/>
  <c r="O211" i="23"/>
  <c r="AD211" i="23"/>
  <c r="AF211" i="23"/>
  <c r="AH211" i="23"/>
  <c r="AG211" i="23"/>
  <c r="AE211" i="23"/>
  <c r="AC211" i="23"/>
  <c r="Y212" i="23"/>
  <c r="AA212" i="23"/>
  <c r="K212" i="23"/>
  <c r="N212" i="23"/>
  <c r="L212" i="23"/>
  <c r="X212" i="23"/>
  <c r="M212" i="23"/>
  <c r="F212" i="23"/>
  <c r="AB212" i="23"/>
  <c r="I212" i="23"/>
  <c r="G212" i="23"/>
  <c r="V212" i="23"/>
  <c r="A213" i="23"/>
  <c r="E212" i="23"/>
  <c r="C212" i="23"/>
  <c r="B212" i="23"/>
  <c r="D212" i="23"/>
  <c r="AR212" i="23" s="1"/>
  <c r="U211" i="23"/>
  <c r="R212" i="23" l="1"/>
  <c r="W212" i="23"/>
  <c r="O212" i="23"/>
  <c r="AD212" i="23"/>
  <c r="AF212" i="23"/>
  <c r="AH212" i="23"/>
  <c r="AG212" i="23"/>
  <c r="AE212" i="23"/>
  <c r="AC212" i="23"/>
  <c r="AA213" i="23"/>
  <c r="Y213" i="23"/>
  <c r="K213" i="23"/>
  <c r="AB213" i="23"/>
  <c r="M213" i="23"/>
  <c r="I213" i="23"/>
  <c r="X213" i="23"/>
  <c r="L213" i="23"/>
  <c r="V213" i="23"/>
  <c r="F213" i="23"/>
  <c r="G213" i="23"/>
  <c r="N213" i="23"/>
  <c r="D213" i="23"/>
  <c r="AR213" i="23" s="1"/>
  <c r="B213" i="23"/>
  <c r="A214" i="23"/>
  <c r="E213" i="23"/>
  <c r="C213" i="23"/>
  <c r="U212" i="23"/>
  <c r="O213" i="23" l="1"/>
  <c r="W213" i="23"/>
  <c r="R213" i="23"/>
  <c r="Y214" i="23"/>
  <c r="K214" i="23"/>
  <c r="AA214" i="23"/>
  <c r="X214" i="23"/>
  <c r="AB214" i="23"/>
  <c r="L214" i="23"/>
  <c r="N214" i="23"/>
  <c r="I214" i="23"/>
  <c r="G214" i="23"/>
  <c r="V214" i="23"/>
  <c r="M214" i="23"/>
  <c r="F214" i="23"/>
  <c r="AD213" i="23"/>
  <c r="AF213" i="23"/>
  <c r="AH213" i="23"/>
  <c r="AG213" i="23"/>
  <c r="AC213" i="23"/>
  <c r="AE213" i="23"/>
  <c r="C214" i="23"/>
  <c r="B214" i="23"/>
  <c r="A215" i="23"/>
  <c r="E214" i="23"/>
  <c r="D214" i="23"/>
  <c r="AR214" i="23" s="1"/>
  <c r="U213" i="23"/>
  <c r="R214" i="23" l="1"/>
  <c r="W214" i="23"/>
  <c r="O214" i="23"/>
  <c r="AD214" i="23"/>
  <c r="AH214" i="23"/>
  <c r="AG214" i="23"/>
  <c r="AF214" i="23"/>
  <c r="AE214" i="23"/>
  <c r="AC214" i="23"/>
  <c r="Y215" i="23"/>
  <c r="K215" i="23"/>
  <c r="AA215" i="23"/>
  <c r="N215" i="23"/>
  <c r="M215" i="23"/>
  <c r="X215" i="23"/>
  <c r="AB215" i="23"/>
  <c r="L215" i="23"/>
  <c r="I215" i="23"/>
  <c r="G215" i="23"/>
  <c r="V215" i="23"/>
  <c r="F215" i="23"/>
  <c r="A216" i="23"/>
  <c r="E215" i="23"/>
  <c r="D215" i="23"/>
  <c r="AR215" i="23" s="1"/>
  <c r="B215" i="23"/>
  <c r="C215" i="23"/>
  <c r="U214" i="23"/>
  <c r="O215" i="23" l="1"/>
  <c r="W215" i="23"/>
  <c r="R215" i="23"/>
  <c r="AD215" i="23"/>
  <c r="AF215" i="23"/>
  <c r="AH215" i="23"/>
  <c r="AG215" i="23"/>
  <c r="AC215" i="23"/>
  <c r="AE215" i="23"/>
  <c r="Y216" i="23"/>
  <c r="AA216" i="23"/>
  <c r="K216" i="23"/>
  <c r="N216" i="23"/>
  <c r="L216" i="23"/>
  <c r="AB216" i="23"/>
  <c r="M216" i="23"/>
  <c r="X216" i="23"/>
  <c r="I216" i="23"/>
  <c r="F216" i="23"/>
  <c r="G216" i="23"/>
  <c r="V216" i="23"/>
  <c r="D216" i="23"/>
  <c r="AR216" i="23" s="1"/>
  <c r="B216" i="23"/>
  <c r="A217" i="23"/>
  <c r="E216" i="23"/>
  <c r="C216" i="23"/>
  <c r="U215" i="23"/>
  <c r="R216" i="23" l="1"/>
  <c r="W216" i="23"/>
  <c r="O216" i="23"/>
  <c r="AA217" i="23"/>
  <c r="K217" i="23"/>
  <c r="Y217" i="23"/>
  <c r="AB217" i="23"/>
  <c r="M217" i="23"/>
  <c r="I217" i="23"/>
  <c r="N217" i="23"/>
  <c r="L217" i="23"/>
  <c r="G217" i="23"/>
  <c r="F217" i="23"/>
  <c r="V217" i="23"/>
  <c r="X217" i="23"/>
  <c r="AD216" i="23"/>
  <c r="AF216" i="23"/>
  <c r="AH216" i="23"/>
  <c r="AG216" i="23"/>
  <c r="AE216" i="23"/>
  <c r="AC216" i="23"/>
  <c r="U216" i="23"/>
  <c r="A218" i="23"/>
  <c r="E217" i="23"/>
  <c r="C217" i="23"/>
  <c r="B217" i="23"/>
  <c r="D217" i="23"/>
  <c r="AR217" i="23" s="1"/>
  <c r="O217" i="23" l="1"/>
  <c r="W217" i="23"/>
  <c r="R217" i="23"/>
  <c r="AD217" i="23"/>
  <c r="AF217" i="23"/>
  <c r="AG217" i="23"/>
  <c r="AH217" i="23"/>
  <c r="AE217" i="23"/>
  <c r="AC217" i="23"/>
  <c r="Y218" i="23"/>
  <c r="AA218" i="23"/>
  <c r="X218" i="23"/>
  <c r="AB218" i="23"/>
  <c r="L218" i="23"/>
  <c r="K218" i="23"/>
  <c r="I218" i="23"/>
  <c r="N218" i="23"/>
  <c r="M218" i="23"/>
  <c r="G218" i="23"/>
  <c r="V218" i="23"/>
  <c r="F218" i="23"/>
  <c r="U217" i="23"/>
  <c r="A219" i="23"/>
  <c r="E218" i="23"/>
  <c r="B218" i="23"/>
  <c r="D218" i="23"/>
  <c r="AR218" i="23" s="1"/>
  <c r="C218" i="23"/>
  <c r="O218" i="23" l="1"/>
  <c r="W218" i="23"/>
  <c r="R218" i="23"/>
  <c r="Y219" i="23"/>
  <c r="AA219" i="23"/>
  <c r="K219" i="23"/>
  <c r="N219" i="23"/>
  <c r="M219" i="23"/>
  <c r="X219" i="23"/>
  <c r="L219" i="23"/>
  <c r="AB219" i="23"/>
  <c r="I219" i="23"/>
  <c r="F219" i="23"/>
  <c r="G219" i="23"/>
  <c r="V219" i="23"/>
  <c r="AD218" i="23"/>
  <c r="AH218" i="23"/>
  <c r="AG218" i="23"/>
  <c r="AF218" i="23"/>
  <c r="AC218" i="23"/>
  <c r="AE218" i="23"/>
  <c r="U218" i="23"/>
  <c r="D219" i="23"/>
  <c r="AR219" i="23" s="1"/>
  <c r="B219" i="23"/>
  <c r="C219" i="23"/>
  <c r="A220" i="23"/>
  <c r="E219" i="23"/>
  <c r="O219" i="23" l="1"/>
  <c r="W219" i="23"/>
  <c r="R219" i="23"/>
  <c r="AD219" i="23"/>
  <c r="AF219" i="23"/>
  <c r="AH219" i="23"/>
  <c r="AG219" i="23"/>
  <c r="AE219" i="23"/>
  <c r="AC219" i="23"/>
  <c r="Y220" i="23"/>
  <c r="AA220" i="23"/>
  <c r="K220" i="23"/>
  <c r="N220" i="23"/>
  <c r="L220" i="23"/>
  <c r="X220" i="23"/>
  <c r="M220" i="23"/>
  <c r="AB220" i="23"/>
  <c r="F220" i="23"/>
  <c r="I220" i="23"/>
  <c r="G220" i="23"/>
  <c r="V220" i="23"/>
  <c r="U219" i="23"/>
  <c r="A221" i="23"/>
  <c r="E220" i="23"/>
  <c r="C220" i="23"/>
  <c r="B220" i="23"/>
  <c r="D220" i="23"/>
  <c r="AR220" i="23" s="1"/>
  <c r="O220" i="23" l="1"/>
  <c r="W220" i="23"/>
  <c r="R220" i="23"/>
  <c r="AD220" i="23"/>
  <c r="AF220" i="23"/>
  <c r="AH220" i="23"/>
  <c r="AG220" i="23"/>
  <c r="AE220" i="23"/>
  <c r="AC220" i="23"/>
  <c r="Y221" i="23"/>
  <c r="AA221" i="23"/>
  <c r="K221" i="23"/>
  <c r="AB221" i="23"/>
  <c r="M221" i="23"/>
  <c r="I221" i="23"/>
  <c r="X221" i="23"/>
  <c r="L221" i="23"/>
  <c r="V221" i="23"/>
  <c r="F221" i="23"/>
  <c r="N221" i="23"/>
  <c r="G221" i="23"/>
  <c r="A222" i="23"/>
  <c r="E221" i="23"/>
  <c r="D221" i="23"/>
  <c r="AR221" i="23" s="1"/>
  <c r="B221" i="23"/>
  <c r="C221" i="23"/>
  <c r="U220" i="23"/>
  <c r="R221" i="23" l="1"/>
  <c r="W221" i="23"/>
  <c r="O221" i="23"/>
  <c r="Y222" i="23"/>
  <c r="AA222" i="23"/>
  <c r="K222" i="23"/>
  <c r="X222" i="23"/>
  <c r="AB222" i="23"/>
  <c r="L222" i="23"/>
  <c r="N222" i="23"/>
  <c r="I222" i="23"/>
  <c r="G222" i="23"/>
  <c r="V222" i="23"/>
  <c r="M222" i="23"/>
  <c r="F222" i="23"/>
  <c r="AD221" i="23"/>
  <c r="AF221" i="23"/>
  <c r="AG221" i="23"/>
  <c r="AH221" i="23"/>
  <c r="AE221" i="23"/>
  <c r="AC221" i="23"/>
  <c r="U221" i="23"/>
  <c r="D222" i="23"/>
  <c r="AR222" i="23" s="1"/>
  <c r="B222" i="23"/>
  <c r="C222" i="23"/>
  <c r="E222" i="23"/>
  <c r="A223" i="23"/>
  <c r="R222" i="23" l="1"/>
  <c r="W222" i="23"/>
  <c r="O222" i="23"/>
  <c r="Y223" i="23"/>
  <c r="AA223" i="23"/>
  <c r="K223" i="23"/>
  <c r="N223" i="23"/>
  <c r="M223" i="23"/>
  <c r="X223" i="23"/>
  <c r="AB223" i="23"/>
  <c r="L223" i="23"/>
  <c r="I223" i="23"/>
  <c r="G223" i="23"/>
  <c r="V223" i="23"/>
  <c r="F223" i="23"/>
  <c r="AD222" i="23"/>
  <c r="AH222" i="23"/>
  <c r="AG222" i="23"/>
  <c r="AF222" i="23"/>
  <c r="AE222" i="23"/>
  <c r="AC222" i="23"/>
  <c r="E223" i="23"/>
  <c r="C223" i="23"/>
  <c r="A224" i="23"/>
  <c r="D223" i="23"/>
  <c r="AR223" i="23" s="1"/>
  <c r="B223" i="23"/>
  <c r="U222" i="23"/>
  <c r="R223" i="23" l="1"/>
  <c r="W223" i="23"/>
  <c r="O223" i="23"/>
  <c r="Y224" i="23"/>
  <c r="AA224" i="23"/>
  <c r="K224" i="23"/>
  <c r="N224" i="23"/>
  <c r="L224" i="23"/>
  <c r="AB224" i="23"/>
  <c r="M224" i="23"/>
  <c r="X224" i="23"/>
  <c r="F224" i="23"/>
  <c r="I224" i="23"/>
  <c r="G224" i="23"/>
  <c r="V224" i="23"/>
  <c r="AD223" i="23"/>
  <c r="AF223" i="23"/>
  <c r="AH223" i="23"/>
  <c r="AG223" i="23"/>
  <c r="AE223" i="23"/>
  <c r="AC223" i="23"/>
  <c r="U223" i="23"/>
  <c r="A225" i="23"/>
  <c r="E224" i="23"/>
  <c r="D224" i="23"/>
  <c r="AR224" i="23" s="1"/>
  <c r="B224" i="23"/>
  <c r="C224" i="23"/>
  <c r="O224" i="23" l="1"/>
  <c r="W224" i="23"/>
  <c r="R224" i="23"/>
  <c r="AD224" i="23"/>
  <c r="AF224" i="23"/>
  <c r="AH224" i="23"/>
  <c r="AG224" i="23"/>
  <c r="AE224" i="23"/>
  <c r="AC224" i="23"/>
  <c r="Y225" i="23"/>
  <c r="AA225" i="23"/>
  <c r="K225" i="23"/>
  <c r="AB225" i="23"/>
  <c r="M225" i="23"/>
  <c r="I225" i="23"/>
  <c r="N225" i="23"/>
  <c r="L225" i="23"/>
  <c r="G225" i="23"/>
  <c r="F225" i="23"/>
  <c r="X225" i="23"/>
  <c r="V225" i="23"/>
  <c r="U224" i="23"/>
  <c r="D225" i="23"/>
  <c r="AR225" i="23" s="1"/>
  <c r="B225" i="23"/>
  <c r="E225" i="23"/>
  <c r="A226" i="23"/>
  <c r="C225" i="23"/>
  <c r="R225" i="23" l="1"/>
  <c r="W225" i="23"/>
  <c r="O225" i="23"/>
  <c r="AD225" i="23"/>
  <c r="AF225" i="23"/>
  <c r="AG225" i="23"/>
  <c r="AH225" i="23"/>
  <c r="AE225" i="23"/>
  <c r="AC225" i="23"/>
  <c r="Y226" i="23"/>
  <c r="AA226" i="23"/>
  <c r="K226" i="23"/>
  <c r="X226" i="23"/>
  <c r="AB226" i="23"/>
  <c r="L226" i="23"/>
  <c r="I226" i="23"/>
  <c r="N226" i="23"/>
  <c r="G226" i="23"/>
  <c r="V226" i="23"/>
  <c r="M226" i="23"/>
  <c r="F226" i="23"/>
  <c r="C226" i="23"/>
  <c r="B226" i="23"/>
  <c r="A227" i="23"/>
  <c r="E226" i="23"/>
  <c r="D226" i="23"/>
  <c r="AR226" i="23" s="1"/>
  <c r="U225" i="23"/>
  <c r="R226" i="23" l="1"/>
  <c r="W226" i="23"/>
  <c r="O226" i="23"/>
  <c r="Y227" i="23"/>
  <c r="AA227" i="23"/>
  <c r="K227" i="23"/>
  <c r="N227" i="23"/>
  <c r="M227" i="23"/>
  <c r="X227" i="23"/>
  <c r="L227" i="23"/>
  <c r="AB227" i="23"/>
  <c r="I227" i="23"/>
  <c r="F227" i="23"/>
  <c r="G227" i="23"/>
  <c r="V227" i="23"/>
  <c r="AD226" i="23"/>
  <c r="AH226" i="23"/>
  <c r="AG226" i="23"/>
  <c r="AF226" i="23"/>
  <c r="AE226" i="23"/>
  <c r="AC226" i="23"/>
  <c r="A228" i="23"/>
  <c r="E227" i="23"/>
  <c r="D227" i="23"/>
  <c r="AR227" i="23" s="1"/>
  <c r="B227" i="23"/>
  <c r="C227" i="23"/>
  <c r="U226" i="23"/>
  <c r="R227" i="23" l="1"/>
  <c r="W227" i="23"/>
  <c r="O227" i="23"/>
  <c r="Y228" i="23"/>
  <c r="AA228" i="23"/>
  <c r="K228" i="23"/>
  <c r="N228" i="23"/>
  <c r="L228" i="23"/>
  <c r="X228" i="23"/>
  <c r="M228" i="23"/>
  <c r="F228" i="23"/>
  <c r="AB228" i="23"/>
  <c r="I228" i="23"/>
  <c r="G228" i="23"/>
  <c r="V228" i="23"/>
  <c r="AD227" i="23"/>
  <c r="AF227" i="23"/>
  <c r="AH227" i="23"/>
  <c r="AG227" i="23"/>
  <c r="AE227" i="23"/>
  <c r="AC227" i="23"/>
  <c r="D228" i="23"/>
  <c r="AR228" i="23" s="1"/>
  <c r="B228" i="23"/>
  <c r="A229" i="23"/>
  <c r="E228" i="23"/>
  <c r="C228" i="23"/>
  <c r="U227" i="23"/>
  <c r="R228" i="23" l="1"/>
  <c r="W228" i="23"/>
  <c r="O228" i="23"/>
  <c r="AA229" i="23"/>
  <c r="O229" i="23" s="1"/>
  <c r="Y229" i="23"/>
  <c r="K229" i="23"/>
  <c r="AB229" i="23"/>
  <c r="M229" i="23"/>
  <c r="I229" i="23"/>
  <c r="X229" i="23"/>
  <c r="L229" i="23"/>
  <c r="N229" i="23"/>
  <c r="V229" i="23"/>
  <c r="F229" i="23"/>
  <c r="G229" i="23"/>
  <c r="AD228" i="23"/>
  <c r="AF228" i="23"/>
  <c r="AH228" i="23"/>
  <c r="AG228" i="23"/>
  <c r="AE228" i="23"/>
  <c r="AC228" i="23"/>
  <c r="U228" i="23"/>
  <c r="A230" i="23"/>
  <c r="E229" i="23"/>
  <c r="D229" i="23"/>
  <c r="AR229" i="23" s="1"/>
  <c r="C229" i="23"/>
  <c r="B229" i="23"/>
  <c r="R229" i="23" l="1"/>
  <c r="W229" i="23"/>
  <c r="AD229" i="23"/>
  <c r="AF229" i="23"/>
  <c r="AH229" i="23"/>
  <c r="AG229" i="23"/>
  <c r="AE229" i="23"/>
  <c r="AC229" i="23"/>
  <c r="Y230" i="23"/>
  <c r="AA230" i="23"/>
  <c r="K230" i="23"/>
  <c r="X230" i="23"/>
  <c r="AB230" i="23"/>
  <c r="L230" i="23"/>
  <c r="N230" i="23"/>
  <c r="I230" i="23"/>
  <c r="G230" i="23"/>
  <c r="V230" i="23"/>
  <c r="M230" i="23"/>
  <c r="F230" i="23"/>
  <c r="U229" i="23"/>
  <c r="A231" i="23"/>
  <c r="E230" i="23"/>
  <c r="B230" i="23"/>
  <c r="D230" i="23"/>
  <c r="AR230" i="23" s="1"/>
  <c r="C230" i="23"/>
  <c r="R230" i="23" l="1"/>
  <c r="W230" i="23"/>
  <c r="O230" i="23"/>
  <c r="Y231" i="23"/>
  <c r="K231" i="23"/>
  <c r="AA231" i="23"/>
  <c r="N231" i="23"/>
  <c r="M231" i="23"/>
  <c r="X231" i="23"/>
  <c r="AB231" i="23"/>
  <c r="L231" i="23"/>
  <c r="I231" i="23"/>
  <c r="G231" i="23"/>
  <c r="V231" i="23"/>
  <c r="F231" i="23"/>
  <c r="AD230" i="23"/>
  <c r="AH230" i="23"/>
  <c r="AG230" i="23"/>
  <c r="AF230" i="23"/>
  <c r="AE230" i="23"/>
  <c r="AC230" i="23"/>
  <c r="D231" i="23"/>
  <c r="AR231" i="23" s="1"/>
  <c r="B231" i="23"/>
  <c r="C231" i="23"/>
  <c r="A232" i="23"/>
  <c r="E231" i="23"/>
  <c r="U230" i="23"/>
  <c r="R231" i="23" l="1"/>
  <c r="W231" i="23"/>
  <c r="O231" i="23"/>
  <c r="AD231" i="23"/>
  <c r="AF231" i="23"/>
  <c r="AH231" i="23"/>
  <c r="AG231" i="23"/>
  <c r="AE231" i="23"/>
  <c r="AC231" i="23"/>
  <c r="Y232" i="23"/>
  <c r="AA232" i="23"/>
  <c r="K232" i="23"/>
  <c r="N232" i="23"/>
  <c r="L232" i="23"/>
  <c r="AB232" i="23"/>
  <c r="M232" i="23"/>
  <c r="X232" i="23"/>
  <c r="I232" i="23"/>
  <c r="F232" i="23"/>
  <c r="G232" i="23"/>
  <c r="V232" i="23"/>
  <c r="A233" i="23"/>
  <c r="E232" i="23"/>
  <c r="D232" i="23"/>
  <c r="AR232" i="23" s="1"/>
  <c r="C232" i="23"/>
  <c r="B232" i="23"/>
  <c r="U231" i="23"/>
  <c r="O232" i="23" l="1"/>
  <c r="W232" i="23"/>
  <c r="R232" i="23"/>
  <c r="AD232" i="23"/>
  <c r="AF232" i="23"/>
  <c r="AH232" i="23"/>
  <c r="AG232" i="23"/>
  <c r="AE232" i="23"/>
  <c r="AC232" i="23"/>
  <c r="AA233" i="23"/>
  <c r="Y233" i="23"/>
  <c r="K233" i="23"/>
  <c r="AB233" i="23"/>
  <c r="M233" i="23"/>
  <c r="I233" i="23"/>
  <c r="N233" i="23"/>
  <c r="L233" i="23"/>
  <c r="X233" i="23"/>
  <c r="G233" i="23"/>
  <c r="F233" i="23"/>
  <c r="V233" i="23"/>
  <c r="A234" i="23"/>
  <c r="E233" i="23"/>
  <c r="D233" i="23"/>
  <c r="AR233" i="23" s="1"/>
  <c r="B233" i="23"/>
  <c r="C233" i="23"/>
  <c r="U232" i="23"/>
  <c r="R233" i="23" l="1"/>
  <c r="W233" i="23"/>
  <c r="O233" i="23"/>
  <c r="AD233" i="23"/>
  <c r="AF233" i="23"/>
  <c r="AG233" i="23"/>
  <c r="AH233" i="23"/>
  <c r="AE233" i="23"/>
  <c r="AC233" i="23"/>
  <c r="Y234" i="23"/>
  <c r="AA234" i="23"/>
  <c r="K234" i="23"/>
  <c r="X234" i="23"/>
  <c r="AB234" i="23"/>
  <c r="L234" i="23"/>
  <c r="I234" i="23"/>
  <c r="N234" i="23"/>
  <c r="M234" i="23"/>
  <c r="G234" i="23"/>
  <c r="V234" i="23"/>
  <c r="F234" i="23"/>
  <c r="D234" i="23"/>
  <c r="AR234" i="23" s="1"/>
  <c r="B234" i="23"/>
  <c r="C234" i="23"/>
  <c r="A235" i="23"/>
  <c r="E234" i="23"/>
  <c r="U233" i="23"/>
  <c r="O234" i="23" l="1"/>
  <c r="W234" i="23"/>
  <c r="R234" i="23"/>
  <c r="Y235" i="23"/>
  <c r="AA235" i="23"/>
  <c r="K235" i="23"/>
  <c r="N235" i="23"/>
  <c r="M235" i="23"/>
  <c r="X235" i="23"/>
  <c r="L235" i="23"/>
  <c r="AB235" i="23"/>
  <c r="I235" i="23"/>
  <c r="F235" i="23"/>
  <c r="G235" i="23"/>
  <c r="V235" i="23"/>
  <c r="AD234" i="23"/>
  <c r="AH234" i="23"/>
  <c r="AG234" i="23"/>
  <c r="AF234" i="23"/>
  <c r="AE234" i="23"/>
  <c r="AC234" i="23"/>
  <c r="E235" i="23"/>
  <c r="C235" i="23"/>
  <c r="A236" i="23"/>
  <c r="D235" i="23"/>
  <c r="AR235" i="23" s="1"/>
  <c r="B235" i="23"/>
  <c r="U234" i="23"/>
  <c r="O235" i="23" l="1"/>
  <c r="W235" i="23"/>
  <c r="R235" i="23"/>
  <c r="AD235" i="23"/>
  <c r="AF235" i="23"/>
  <c r="AH235" i="23"/>
  <c r="AG235" i="23"/>
  <c r="AE235" i="23"/>
  <c r="AC235" i="23"/>
  <c r="Y236" i="23"/>
  <c r="AA236" i="23"/>
  <c r="K236" i="23"/>
  <c r="N236" i="23"/>
  <c r="L236" i="23"/>
  <c r="X236" i="23"/>
  <c r="M236" i="23"/>
  <c r="F236" i="23"/>
  <c r="I236" i="23"/>
  <c r="AB236" i="23"/>
  <c r="G236" i="23"/>
  <c r="V236" i="23"/>
  <c r="U235" i="23"/>
  <c r="A237" i="23"/>
  <c r="E236" i="23"/>
  <c r="D236" i="23"/>
  <c r="AR236" i="23" s="1"/>
  <c r="B236" i="23"/>
  <c r="C236" i="23"/>
  <c r="R236" i="23" l="1"/>
  <c r="W236" i="23"/>
  <c r="O236" i="23"/>
  <c r="Y237" i="23"/>
  <c r="AA237" i="23"/>
  <c r="K237" i="23"/>
  <c r="AB237" i="23"/>
  <c r="M237" i="23"/>
  <c r="I237" i="23"/>
  <c r="X237" i="23"/>
  <c r="L237" i="23"/>
  <c r="V237" i="23"/>
  <c r="N237" i="23"/>
  <c r="F237" i="23"/>
  <c r="G237" i="23"/>
  <c r="AD236" i="23"/>
  <c r="AF236" i="23"/>
  <c r="AH236" i="23"/>
  <c r="AG236" i="23"/>
  <c r="AE236" i="23"/>
  <c r="AC236" i="23"/>
  <c r="U236" i="23"/>
  <c r="D237" i="23"/>
  <c r="AR237" i="23" s="1"/>
  <c r="B237" i="23"/>
  <c r="C237" i="23"/>
  <c r="E237" i="23"/>
  <c r="A238" i="23"/>
  <c r="R237" i="23" l="1"/>
  <c r="W237" i="23"/>
  <c r="O237" i="23"/>
  <c r="AD237" i="23"/>
  <c r="AF237" i="23"/>
  <c r="AG237" i="23"/>
  <c r="AH237" i="23"/>
  <c r="AE237" i="23"/>
  <c r="AC237" i="23"/>
  <c r="Y238" i="23"/>
  <c r="AA238" i="23"/>
  <c r="K238" i="23"/>
  <c r="X238" i="23"/>
  <c r="AB238" i="23"/>
  <c r="L238" i="23"/>
  <c r="N238" i="23"/>
  <c r="I238" i="23"/>
  <c r="G238" i="23"/>
  <c r="V238" i="23"/>
  <c r="M238" i="23"/>
  <c r="F238" i="23"/>
  <c r="C238" i="23"/>
  <c r="B238" i="23"/>
  <c r="D238" i="23"/>
  <c r="AR238" i="23" s="1"/>
  <c r="A239" i="23"/>
  <c r="E238" i="23"/>
  <c r="U237" i="23"/>
  <c r="R238" i="23" l="1"/>
  <c r="W238" i="23"/>
  <c r="O238" i="23"/>
  <c r="Y239" i="23"/>
  <c r="AA239" i="23"/>
  <c r="K239" i="23"/>
  <c r="N239" i="23"/>
  <c r="M239" i="23"/>
  <c r="X239" i="23"/>
  <c r="AB239" i="23"/>
  <c r="L239" i="23"/>
  <c r="I239" i="23"/>
  <c r="G239" i="23"/>
  <c r="V239" i="23"/>
  <c r="F239" i="23"/>
  <c r="AD238" i="23"/>
  <c r="AH238" i="23"/>
  <c r="AG238" i="23"/>
  <c r="AF238" i="23"/>
  <c r="AE238" i="23"/>
  <c r="AC238" i="23"/>
  <c r="U238" i="23"/>
  <c r="A240" i="23"/>
  <c r="E239" i="23"/>
  <c r="D239" i="23"/>
  <c r="AR239" i="23" s="1"/>
  <c r="B239" i="23"/>
  <c r="C239" i="23"/>
  <c r="R239" i="23" l="1"/>
  <c r="W239" i="23"/>
  <c r="O239" i="23"/>
  <c r="AD239" i="23"/>
  <c r="AF239" i="23"/>
  <c r="AH239" i="23"/>
  <c r="AG239" i="23"/>
  <c r="AE239" i="23"/>
  <c r="AC239" i="23"/>
  <c r="Y240" i="23"/>
  <c r="AA240" i="23"/>
  <c r="K240" i="23"/>
  <c r="N240" i="23"/>
  <c r="L240" i="23"/>
  <c r="AB240" i="23"/>
  <c r="M240" i="23"/>
  <c r="X240" i="23"/>
  <c r="F240" i="23"/>
  <c r="I240" i="23"/>
  <c r="G240" i="23"/>
  <c r="V240" i="23"/>
  <c r="D240" i="23"/>
  <c r="AR240" i="23" s="1"/>
  <c r="B240" i="23"/>
  <c r="C240" i="23"/>
  <c r="E240" i="23"/>
  <c r="A241" i="23"/>
  <c r="U239" i="23"/>
  <c r="O240" i="23" l="1"/>
  <c r="W240" i="23"/>
  <c r="R240" i="23"/>
  <c r="Y241" i="23"/>
  <c r="AA241" i="23"/>
  <c r="AB241" i="23"/>
  <c r="M241" i="23"/>
  <c r="K241" i="23"/>
  <c r="I241" i="23"/>
  <c r="N241" i="23"/>
  <c r="L241" i="23"/>
  <c r="G241" i="23"/>
  <c r="V241" i="23"/>
  <c r="X241" i="23"/>
  <c r="F241" i="23"/>
  <c r="AD240" i="23"/>
  <c r="AF240" i="23"/>
  <c r="AH240" i="23"/>
  <c r="AG240" i="23"/>
  <c r="AE240" i="23"/>
  <c r="AC240" i="23"/>
  <c r="U240" i="23"/>
  <c r="A242" i="23"/>
  <c r="D241" i="23"/>
  <c r="AR241" i="23" s="1"/>
  <c r="B241" i="23"/>
  <c r="E241" i="23"/>
  <c r="C241" i="23"/>
  <c r="O241" i="23" l="1"/>
  <c r="W241" i="23"/>
  <c r="R241" i="23"/>
  <c r="AD241" i="23"/>
  <c r="AG241" i="23"/>
  <c r="AF241" i="23"/>
  <c r="AH241" i="23"/>
  <c r="AE241" i="23"/>
  <c r="AC241" i="23"/>
  <c r="Y242" i="23"/>
  <c r="AA242" i="23"/>
  <c r="K242" i="23"/>
  <c r="X242" i="23"/>
  <c r="AB242" i="23"/>
  <c r="L242" i="23"/>
  <c r="I242" i="23"/>
  <c r="N242" i="23"/>
  <c r="G242" i="23"/>
  <c r="V242" i="23"/>
  <c r="M242" i="23"/>
  <c r="F242" i="23"/>
  <c r="A243" i="23"/>
  <c r="E242" i="23"/>
  <c r="C242" i="23"/>
  <c r="B242" i="23"/>
  <c r="D242" i="23"/>
  <c r="AR242" i="23" s="1"/>
  <c r="U241" i="23"/>
  <c r="O242" i="23" l="1"/>
  <c r="W242" i="23"/>
  <c r="R242" i="23"/>
  <c r="AD242" i="23"/>
  <c r="AH242" i="23"/>
  <c r="AG242" i="23"/>
  <c r="AF242" i="23"/>
  <c r="AE242" i="23"/>
  <c r="AC242" i="23"/>
  <c r="Y243" i="23"/>
  <c r="AA243" i="23"/>
  <c r="K243" i="23"/>
  <c r="N243" i="23"/>
  <c r="M243" i="23"/>
  <c r="X243" i="23"/>
  <c r="L243" i="23"/>
  <c r="AB243" i="23"/>
  <c r="I243" i="23"/>
  <c r="F243" i="23"/>
  <c r="G243" i="23"/>
  <c r="V243" i="23"/>
  <c r="U242" i="23"/>
  <c r="A244" i="23"/>
  <c r="D243" i="23"/>
  <c r="AR243" i="23" s="1"/>
  <c r="B243" i="23"/>
  <c r="C243" i="23"/>
  <c r="E243" i="23"/>
  <c r="O243" i="23" l="1"/>
  <c r="W243" i="23"/>
  <c r="R243" i="23"/>
  <c r="Y244" i="23"/>
  <c r="AA244" i="23"/>
  <c r="K244" i="23"/>
  <c r="N244" i="23"/>
  <c r="L244" i="23"/>
  <c r="X244" i="23"/>
  <c r="M244" i="23"/>
  <c r="F244" i="23"/>
  <c r="AB244" i="23"/>
  <c r="I244" i="23"/>
  <c r="G244" i="23"/>
  <c r="V244" i="23"/>
  <c r="AD243" i="23"/>
  <c r="AF243" i="23"/>
  <c r="AH243" i="23"/>
  <c r="AG243" i="23"/>
  <c r="AE243" i="23"/>
  <c r="AC243" i="23"/>
  <c r="C244" i="23"/>
  <c r="E244" i="23"/>
  <c r="A245" i="23"/>
  <c r="D244" i="23"/>
  <c r="AR244" i="23" s="1"/>
  <c r="B244" i="23"/>
  <c r="U243" i="23"/>
  <c r="R244" i="23" l="1"/>
  <c r="W244" i="23"/>
  <c r="O244" i="23"/>
  <c r="AD244" i="23"/>
  <c r="AF244" i="23"/>
  <c r="AH244" i="23"/>
  <c r="AG244" i="23"/>
  <c r="AE244" i="23"/>
  <c r="AC244" i="23"/>
  <c r="AA245" i="23"/>
  <c r="Y245" i="23"/>
  <c r="K245" i="23"/>
  <c r="AB245" i="23"/>
  <c r="M245" i="23"/>
  <c r="I245" i="23"/>
  <c r="X245" i="23"/>
  <c r="L245" i="23"/>
  <c r="F245" i="23"/>
  <c r="G245" i="23"/>
  <c r="V245" i="23"/>
  <c r="N245" i="23"/>
  <c r="U244" i="23"/>
  <c r="D245" i="23"/>
  <c r="AR245" i="23" s="1"/>
  <c r="C245" i="23"/>
  <c r="B245" i="23"/>
  <c r="E245" i="23"/>
  <c r="A246" i="23"/>
  <c r="R245" i="23" l="1"/>
  <c r="W245" i="23"/>
  <c r="O245" i="23"/>
  <c r="Y246" i="23"/>
  <c r="AA246" i="23"/>
  <c r="K246" i="23"/>
  <c r="X246" i="23"/>
  <c r="AB246" i="23"/>
  <c r="L246" i="23"/>
  <c r="N246" i="23"/>
  <c r="I246" i="23"/>
  <c r="G246" i="23"/>
  <c r="V246" i="23"/>
  <c r="M246" i="23"/>
  <c r="F246" i="23"/>
  <c r="AD245" i="23"/>
  <c r="AH245" i="23"/>
  <c r="AF245" i="23"/>
  <c r="AG245" i="23"/>
  <c r="AE245" i="23"/>
  <c r="AC245" i="23"/>
  <c r="U245" i="23"/>
  <c r="A247" i="23"/>
  <c r="E246" i="23"/>
  <c r="C246" i="23"/>
  <c r="D246" i="23"/>
  <c r="AR246" i="23" s="1"/>
  <c r="B246" i="23"/>
  <c r="R246" i="23" l="1"/>
  <c r="W246" i="23"/>
  <c r="O246" i="23"/>
  <c r="Y247" i="23"/>
  <c r="K247" i="23"/>
  <c r="AA247" i="23"/>
  <c r="N247" i="23"/>
  <c r="M247" i="23"/>
  <c r="X247" i="23"/>
  <c r="AB247" i="23"/>
  <c r="L247" i="23"/>
  <c r="I247" i="23"/>
  <c r="G247" i="23"/>
  <c r="V247" i="23"/>
  <c r="F247" i="23"/>
  <c r="AD246" i="23"/>
  <c r="AH246" i="23"/>
  <c r="AG246" i="23"/>
  <c r="AF246" i="23"/>
  <c r="AE246" i="23"/>
  <c r="AC246" i="23"/>
  <c r="U246" i="23"/>
  <c r="C247" i="23"/>
  <c r="E247" i="23"/>
  <c r="D247" i="23"/>
  <c r="AR247" i="23" s="1"/>
  <c r="B247" i="23"/>
  <c r="A248" i="23"/>
  <c r="R247" i="23" l="1"/>
  <c r="W247" i="23"/>
  <c r="O247" i="23"/>
  <c r="Y248" i="23"/>
  <c r="AA248" i="23"/>
  <c r="K248" i="23"/>
  <c r="N248" i="23"/>
  <c r="L248" i="23"/>
  <c r="AB248" i="23"/>
  <c r="M248" i="23"/>
  <c r="X248" i="23"/>
  <c r="I248" i="23"/>
  <c r="F248" i="23"/>
  <c r="G248" i="23"/>
  <c r="V248" i="23"/>
  <c r="AD247" i="23"/>
  <c r="AF247" i="23"/>
  <c r="AH247" i="23"/>
  <c r="AG247" i="23"/>
  <c r="AE247" i="23"/>
  <c r="AC247" i="23"/>
  <c r="U247" i="23"/>
  <c r="B248" i="23"/>
  <c r="E248" i="23"/>
  <c r="A249" i="23"/>
  <c r="D248" i="23"/>
  <c r="AR248" i="23" s="1"/>
  <c r="C248" i="23"/>
  <c r="R248" i="23" l="1"/>
  <c r="W248" i="23"/>
  <c r="O248" i="23"/>
  <c r="AA249" i="23"/>
  <c r="O249" i="23" s="1"/>
  <c r="Y249" i="23"/>
  <c r="K249" i="23"/>
  <c r="AB249" i="23"/>
  <c r="M249" i="23"/>
  <c r="I249" i="23"/>
  <c r="N249" i="23"/>
  <c r="L249" i="23"/>
  <c r="G249" i="23"/>
  <c r="V249" i="23"/>
  <c r="F249" i="23"/>
  <c r="X249" i="23"/>
  <c r="AD248" i="23"/>
  <c r="AF248" i="23"/>
  <c r="AH248" i="23"/>
  <c r="AG248" i="23"/>
  <c r="AE248" i="23"/>
  <c r="AC248" i="23"/>
  <c r="A250" i="23"/>
  <c r="E249" i="23"/>
  <c r="B249" i="23"/>
  <c r="D249" i="23"/>
  <c r="AR249" i="23" s="1"/>
  <c r="C249" i="23"/>
  <c r="U248" i="23"/>
  <c r="R249" i="23" l="1"/>
  <c r="W249" i="23"/>
  <c r="Y250" i="23"/>
  <c r="AA250" i="23"/>
  <c r="K250" i="23"/>
  <c r="X250" i="23"/>
  <c r="AB250" i="23"/>
  <c r="L250" i="23"/>
  <c r="I250" i="23"/>
  <c r="N250" i="23"/>
  <c r="M250" i="23"/>
  <c r="G250" i="23"/>
  <c r="V250" i="23"/>
  <c r="F250" i="23"/>
  <c r="AD249" i="23"/>
  <c r="AG249" i="23"/>
  <c r="AH249" i="23"/>
  <c r="AF249" i="23"/>
  <c r="AE249" i="23"/>
  <c r="AC249" i="23"/>
  <c r="C250" i="23"/>
  <c r="D250" i="23"/>
  <c r="AR250" i="23" s="1"/>
  <c r="A251" i="23"/>
  <c r="E250" i="23"/>
  <c r="B250" i="23"/>
  <c r="U249" i="23"/>
  <c r="R250" i="23" l="1"/>
  <c r="W250" i="23"/>
  <c r="O250" i="23"/>
  <c r="AD250" i="23"/>
  <c r="AH250" i="23"/>
  <c r="AG250" i="23"/>
  <c r="AF250" i="23"/>
  <c r="AC250" i="23"/>
  <c r="AE250" i="23"/>
  <c r="Y251" i="23"/>
  <c r="AA251" i="23"/>
  <c r="N251" i="23"/>
  <c r="M251" i="23"/>
  <c r="X251" i="23"/>
  <c r="K251" i="23"/>
  <c r="L251" i="23"/>
  <c r="AB251" i="23"/>
  <c r="I251" i="23"/>
  <c r="F251" i="23"/>
  <c r="G251" i="23"/>
  <c r="V251" i="23"/>
  <c r="U250" i="23"/>
  <c r="D251" i="23"/>
  <c r="AR251" i="23" s="1"/>
  <c r="B251" i="23"/>
  <c r="A252" i="23"/>
  <c r="C251" i="23"/>
  <c r="E251" i="23"/>
  <c r="R251" i="23" l="1"/>
  <c r="W251" i="23"/>
  <c r="O251" i="23"/>
  <c r="AD251" i="23"/>
  <c r="AF251" i="23"/>
  <c r="AH251" i="23"/>
  <c r="AG251" i="23"/>
  <c r="AC251" i="23"/>
  <c r="AE251" i="23"/>
  <c r="Y252" i="23"/>
  <c r="AA252" i="23"/>
  <c r="K252" i="23"/>
  <c r="N252" i="23"/>
  <c r="L252" i="23"/>
  <c r="X252" i="23"/>
  <c r="M252" i="23"/>
  <c r="AB252" i="23"/>
  <c r="F252" i="23"/>
  <c r="I252" i="23"/>
  <c r="G252" i="23"/>
  <c r="V252" i="23"/>
  <c r="U251" i="23"/>
  <c r="A253" i="23"/>
  <c r="E252" i="23"/>
  <c r="D252" i="23"/>
  <c r="AR252" i="23" s="1"/>
  <c r="B252" i="23"/>
  <c r="C252" i="23"/>
  <c r="R252" i="23" l="1"/>
  <c r="W252" i="23"/>
  <c r="O252" i="23"/>
  <c r="Y253" i="23"/>
  <c r="AA253" i="23"/>
  <c r="K253" i="23"/>
  <c r="AB253" i="23"/>
  <c r="M253" i="23"/>
  <c r="I253" i="23"/>
  <c r="X253" i="23"/>
  <c r="L253" i="23"/>
  <c r="F253" i="23"/>
  <c r="N253" i="23"/>
  <c r="G253" i="23"/>
  <c r="V253" i="23"/>
  <c r="AD252" i="23"/>
  <c r="AF252" i="23"/>
  <c r="AH252" i="23"/>
  <c r="AG252" i="23"/>
  <c r="AE252" i="23"/>
  <c r="AC252" i="23"/>
  <c r="U252" i="23"/>
  <c r="C253" i="23"/>
  <c r="D253" i="23"/>
  <c r="AR253" i="23" s="1"/>
  <c r="B253" i="23"/>
  <c r="A254" i="23"/>
  <c r="E253" i="23"/>
  <c r="R253" i="23" l="1"/>
  <c r="W253" i="23"/>
  <c r="O253" i="23"/>
  <c r="Y254" i="23"/>
  <c r="AA254" i="23"/>
  <c r="K254" i="23"/>
  <c r="X254" i="23"/>
  <c r="AB254" i="23"/>
  <c r="L254" i="23"/>
  <c r="N254" i="23"/>
  <c r="I254" i="23"/>
  <c r="G254" i="23"/>
  <c r="V254" i="23"/>
  <c r="M254" i="23"/>
  <c r="F254" i="23"/>
  <c r="AD253" i="23"/>
  <c r="AF253" i="23"/>
  <c r="AG253" i="23"/>
  <c r="AH253" i="23"/>
  <c r="AE253" i="23"/>
  <c r="AC253" i="23"/>
  <c r="D254" i="23"/>
  <c r="AR254" i="23" s="1"/>
  <c r="C254" i="23"/>
  <c r="A255" i="23"/>
  <c r="E254" i="23"/>
  <c r="B254" i="23"/>
  <c r="U253" i="23"/>
  <c r="R254" i="23" l="1"/>
  <c r="W254" i="23"/>
  <c r="O254" i="23"/>
  <c r="Y255" i="23"/>
  <c r="AA255" i="23"/>
  <c r="K255" i="23"/>
  <c r="N255" i="23"/>
  <c r="M255" i="23"/>
  <c r="X255" i="23"/>
  <c r="AB255" i="23"/>
  <c r="L255" i="23"/>
  <c r="I255" i="23"/>
  <c r="G255" i="23"/>
  <c r="V255" i="23"/>
  <c r="F255" i="23"/>
  <c r="AD254" i="23"/>
  <c r="AH254" i="23"/>
  <c r="AG254" i="23"/>
  <c r="AF254" i="23"/>
  <c r="AE254" i="23"/>
  <c r="AC254" i="23"/>
  <c r="U254" i="23"/>
  <c r="A256" i="23"/>
  <c r="E255" i="23"/>
  <c r="D255" i="23"/>
  <c r="AR255" i="23" s="1"/>
  <c r="C255" i="23"/>
  <c r="B255" i="23"/>
  <c r="R255" i="23" l="1"/>
  <c r="W255" i="23"/>
  <c r="O255" i="23"/>
  <c r="Y256" i="23"/>
  <c r="AA256" i="23"/>
  <c r="K256" i="23"/>
  <c r="N256" i="23"/>
  <c r="L256" i="23"/>
  <c r="AB256" i="23"/>
  <c r="M256" i="23"/>
  <c r="X256" i="23"/>
  <c r="F256" i="23"/>
  <c r="I256" i="23"/>
  <c r="G256" i="23"/>
  <c r="V256" i="23"/>
  <c r="AD255" i="23"/>
  <c r="AF255" i="23"/>
  <c r="AH255" i="23"/>
  <c r="AG255" i="23"/>
  <c r="AC255" i="23"/>
  <c r="AE255" i="23"/>
  <c r="C256" i="23"/>
  <c r="E256" i="23"/>
  <c r="B256" i="23"/>
  <c r="A257" i="23"/>
  <c r="D256" i="23"/>
  <c r="AR256" i="23" s="1"/>
  <c r="U255" i="23"/>
  <c r="O256" i="23" l="1"/>
  <c r="W256" i="23"/>
  <c r="R256" i="23"/>
  <c r="AD256" i="23"/>
  <c r="AF256" i="23"/>
  <c r="AH256" i="23"/>
  <c r="AG256" i="23"/>
  <c r="AC256" i="23"/>
  <c r="AE256" i="23"/>
  <c r="Y257" i="23"/>
  <c r="AA257" i="23"/>
  <c r="K257" i="23"/>
  <c r="AB257" i="23"/>
  <c r="M257" i="23"/>
  <c r="I257" i="23"/>
  <c r="N257" i="23"/>
  <c r="L257" i="23"/>
  <c r="F257" i="23"/>
  <c r="X257" i="23"/>
  <c r="G257" i="23"/>
  <c r="V257" i="23"/>
  <c r="E257" i="23"/>
  <c r="C257" i="23"/>
  <c r="B257" i="23"/>
  <c r="A258" i="23"/>
  <c r="D257" i="23"/>
  <c r="AR257" i="23" s="1"/>
  <c r="U256" i="23"/>
  <c r="O257" i="23" l="1"/>
  <c r="W257" i="23"/>
  <c r="R257" i="23"/>
  <c r="Y258" i="23"/>
  <c r="AA258" i="23"/>
  <c r="K258" i="23"/>
  <c r="X258" i="23"/>
  <c r="AB258" i="23"/>
  <c r="L258" i="23"/>
  <c r="I258" i="23"/>
  <c r="N258" i="23"/>
  <c r="G258" i="23"/>
  <c r="V258" i="23"/>
  <c r="M258" i="23"/>
  <c r="F258" i="23"/>
  <c r="AD257" i="23"/>
  <c r="AG257" i="23"/>
  <c r="AF257" i="23"/>
  <c r="AH257" i="23"/>
  <c r="AE257" i="23"/>
  <c r="AC257" i="23"/>
  <c r="U257" i="23"/>
  <c r="A259" i="23"/>
  <c r="E258" i="23"/>
  <c r="C258" i="23"/>
  <c r="B258" i="23"/>
  <c r="D258" i="23"/>
  <c r="AR258" i="23" s="1"/>
  <c r="R258" i="23" l="1"/>
  <c r="W258" i="23"/>
  <c r="O258" i="23"/>
  <c r="AD258" i="23"/>
  <c r="AH258" i="23"/>
  <c r="AG258" i="23"/>
  <c r="AF258" i="23"/>
  <c r="AE258" i="23"/>
  <c r="AC258" i="23"/>
  <c r="Y259" i="23"/>
  <c r="AA259" i="23"/>
  <c r="K259" i="23"/>
  <c r="N259" i="23"/>
  <c r="M259" i="23"/>
  <c r="X259" i="23"/>
  <c r="L259" i="23"/>
  <c r="AB259" i="23"/>
  <c r="I259" i="23"/>
  <c r="F259" i="23"/>
  <c r="G259" i="23"/>
  <c r="V259" i="23"/>
  <c r="C259" i="23"/>
  <c r="E259" i="23"/>
  <c r="D259" i="23"/>
  <c r="AR259" i="23" s="1"/>
  <c r="A260" i="23"/>
  <c r="B259" i="23"/>
  <c r="U258" i="23"/>
  <c r="R259" i="23" l="1"/>
  <c r="W259" i="23"/>
  <c r="O259" i="23"/>
  <c r="AD259" i="23"/>
  <c r="AF259" i="23"/>
  <c r="AH259" i="23"/>
  <c r="AG259" i="23"/>
  <c r="AE259" i="23"/>
  <c r="AC259" i="23"/>
  <c r="Y260" i="23"/>
  <c r="AA260" i="23"/>
  <c r="K260" i="23"/>
  <c r="N260" i="23"/>
  <c r="L260" i="23"/>
  <c r="X260" i="23"/>
  <c r="M260" i="23"/>
  <c r="F260" i="23"/>
  <c r="AB260" i="23"/>
  <c r="I260" i="23"/>
  <c r="G260" i="23"/>
  <c r="V260" i="23"/>
  <c r="U259" i="23"/>
  <c r="E260" i="23"/>
  <c r="A261" i="23"/>
  <c r="D260" i="23"/>
  <c r="AR260" i="23" s="1"/>
  <c r="C260" i="23"/>
  <c r="B260" i="23"/>
  <c r="R260" i="23" l="1"/>
  <c r="W260" i="23"/>
  <c r="O260" i="23"/>
  <c r="AA261" i="23"/>
  <c r="Y261" i="23"/>
  <c r="K261" i="23"/>
  <c r="AB261" i="23"/>
  <c r="M261" i="23"/>
  <c r="I261" i="23"/>
  <c r="X261" i="23"/>
  <c r="L261" i="23"/>
  <c r="N261" i="23"/>
  <c r="G261" i="23"/>
  <c r="V261" i="23"/>
  <c r="F261" i="23"/>
  <c r="AD260" i="23"/>
  <c r="AF260" i="23"/>
  <c r="AH260" i="23"/>
  <c r="AG260" i="23"/>
  <c r="AE260" i="23"/>
  <c r="AC260" i="23"/>
  <c r="U260" i="23"/>
  <c r="B261" i="23"/>
  <c r="A262" i="23"/>
  <c r="C261" i="23"/>
  <c r="E261" i="23"/>
  <c r="D261" i="23"/>
  <c r="AR261" i="23" s="1"/>
  <c r="O261" i="23" l="1"/>
  <c r="W261" i="23"/>
  <c r="R261" i="23"/>
  <c r="Y262" i="23"/>
  <c r="AA262" i="23"/>
  <c r="X262" i="23"/>
  <c r="AB262" i="23"/>
  <c r="L262" i="23"/>
  <c r="N262" i="23"/>
  <c r="I262" i="23"/>
  <c r="K262" i="23"/>
  <c r="G262" i="23"/>
  <c r="V262" i="23"/>
  <c r="M262" i="23"/>
  <c r="F262" i="23"/>
  <c r="AD261" i="23"/>
  <c r="AH261" i="23"/>
  <c r="AF261" i="23"/>
  <c r="AG261" i="23"/>
  <c r="AE261" i="23"/>
  <c r="AC261" i="23"/>
  <c r="C262" i="23"/>
  <c r="E262" i="23"/>
  <c r="D262" i="23"/>
  <c r="AR262" i="23" s="1"/>
  <c r="A263" i="23"/>
  <c r="B262" i="23"/>
  <c r="U261" i="23"/>
  <c r="O262" i="23" l="1"/>
  <c r="W262" i="23"/>
  <c r="R262" i="23"/>
  <c r="Y263" i="23"/>
  <c r="K263" i="23"/>
  <c r="N263" i="23"/>
  <c r="M263" i="23"/>
  <c r="X263" i="23"/>
  <c r="AB263" i="23"/>
  <c r="L263" i="23"/>
  <c r="I263" i="23"/>
  <c r="AA263" i="23"/>
  <c r="G263" i="23"/>
  <c r="V263" i="23"/>
  <c r="F263" i="23"/>
  <c r="AD262" i="23"/>
  <c r="AH262" i="23"/>
  <c r="AG262" i="23"/>
  <c r="AF262" i="23"/>
  <c r="AE262" i="23"/>
  <c r="AC262" i="23"/>
  <c r="B263" i="23"/>
  <c r="A264" i="23"/>
  <c r="D263" i="23"/>
  <c r="AR263" i="23" s="1"/>
  <c r="C263" i="23"/>
  <c r="E263" i="23"/>
  <c r="U262" i="23"/>
  <c r="O263" i="23" l="1"/>
  <c r="W263" i="23"/>
  <c r="R263" i="23"/>
  <c r="AD263" i="23"/>
  <c r="AF263" i="23"/>
  <c r="AH263" i="23"/>
  <c r="AG263" i="23"/>
  <c r="AC263" i="23"/>
  <c r="AE263" i="23"/>
  <c r="Y264" i="23"/>
  <c r="AA264" i="23"/>
  <c r="K264" i="23"/>
  <c r="N264" i="23"/>
  <c r="L264" i="23"/>
  <c r="AB264" i="23"/>
  <c r="M264" i="23"/>
  <c r="X264" i="23"/>
  <c r="I264" i="23"/>
  <c r="F264" i="23"/>
  <c r="G264" i="23"/>
  <c r="V264" i="23"/>
  <c r="U263" i="23"/>
  <c r="A265" i="23"/>
  <c r="D264" i="23"/>
  <c r="AR264" i="23" s="1"/>
  <c r="B264" i="23"/>
  <c r="C264" i="23"/>
  <c r="E264" i="23"/>
  <c r="R264" i="23" l="1"/>
  <c r="W264" i="23"/>
  <c r="O264" i="23"/>
  <c r="AD264" i="23"/>
  <c r="AF264" i="23"/>
  <c r="AH264" i="23"/>
  <c r="AG264" i="23"/>
  <c r="AE264" i="23"/>
  <c r="AC264" i="23"/>
  <c r="AA265" i="23"/>
  <c r="Y265" i="23"/>
  <c r="K265" i="23"/>
  <c r="AB265" i="23"/>
  <c r="M265" i="23"/>
  <c r="I265" i="23"/>
  <c r="N265" i="23"/>
  <c r="L265" i="23"/>
  <c r="X265" i="23"/>
  <c r="F265" i="23"/>
  <c r="G265" i="23"/>
  <c r="V265" i="23"/>
  <c r="U264" i="23"/>
  <c r="C265" i="23"/>
  <c r="A266" i="23"/>
  <c r="D265" i="23"/>
  <c r="AR265" i="23" s="1"/>
  <c r="B265" i="23"/>
  <c r="E265" i="23"/>
  <c r="O265" i="23" l="1"/>
  <c r="W265" i="23"/>
  <c r="R265" i="23"/>
  <c r="AD265" i="23"/>
  <c r="AG265" i="23"/>
  <c r="AH265" i="23"/>
  <c r="AF265" i="23"/>
  <c r="AE265" i="23"/>
  <c r="AC265" i="23"/>
  <c r="Y266" i="23"/>
  <c r="AA266" i="23"/>
  <c r="K266" i="23"/>
  <c r="X266" i="23"/>
  <c r="AB266" i="23"/>
  <c r="L266" i="23"/>
  <c r="I266" i="23"/>
  <c r="N266" i="23"/>
  <c r="M266" i="23"/>
  <c r="G266" i="23"/>
  <c r="V266" i="23"/>
  <c r="F266" i="23"/>
  <c r="B266" i="23"/>
  <c r="C266" i="23"/>
  <c r="A267" i="23"/>
  <c r="E266" i="23"/>
  <c r="D266" i="23"/>
  <c r="AR266" i="23" s="1"/>
  <c r="U265" i="23"/>
  <c r="R266" i="23" l="1"/>
  <c r="W266" i="23"/>
  <c r="O266" i="23"/>
  <c r="Y267" i="23"/>
  <c r="AA267" i="23"/>
  <c r="K267" i="23"/>
  <c r="N267" i="23"/>
  <c r="M267" i="23"/>
  <c r="X267" i="23"/>
  <c r="L267" i="23"/>
  <c r="AB267" i="23"/>
  <c r="I267" i="23"/>
  <c r="F267" i="23"/>
  <c r="G267" i="23"/>
  <c r="V267" i="23"/>
  <c r="AD266" i="23"/>
  <c r="AH266" i="23"/>
  <c r="AG266" i="23"/>
  <c r="AF266" i="23"/>
  <c r="AC266" i="23"/>
  <c r="AE266" i="23"/>
  <c r="C267" i="23"/>
  <c r="A268" i="23"/>
  <c r="D267" i="23"/>
  <c r="AR267" i="23" s="1"/>
  <c r="B267" i="23"/>
  <c r="E267" i="23"/>
  <c r="U266" i="23"/>
  <c r="R267" i="23" l="1"/>
  <c r="W267" i="23"/>
  <c r="O267" i="23"/>
  <c r="Y268" i="23"/>
  <c r="AA268" i="23"/>
  <c r="K268" i="23"/>
  <c r="N268" i="23"/>
  <c r="L268" i="23"/>
  <c r="X268" i="23"/>
  <c r="M268" i="23"/>
  <c r="F268" i="23"/>
  <c r="I268" i="23"/>
  <c r="AB268" i="23"/>
  <c r="G268" i="23"/>
  <c r="V268" i="23"/>
  <c r="AD267" i="23"/>
  <c r="AF267" i="23"/>
  <c r="AH267" i="23"/>
  <c r="AG267" i="23"/>
  <c r="AE267" i="23"/>
  <c r="AC267" i="23"/>
  <c r="U267" i="23"/>
  <c r="C268" i="23"/>
  <c r="D268" i="23"/>
  <c r="AR268" i="23" s="1"/>
  <c r="A269" i="23"/>
  <c r="E268" i="23"/>
  <c r="B268" i="23"/>
  <c r="R268" i="23" l="1"/>
  <c r="W268" i="23"/>
  <c r="O268" i="23"/>
  <c r="Y269" i="23"/>
  <c r="AA269" i="23"/>
  <c r="K269" i="23"/>
  <c r="AB269" i="23"/>
  <c r="M269" i="23"/>
  <c r="I269" i="23"/>
  <c r="X269" i="23"/>
  <c r="L269" i="23"/>
  <c r="G269" i="23"/>
  <c r="V269" i="23"/>
  <c r="N269" i="23"/>
  <c r="F269" i="23"/>
  <c r="AD268" i="23"/>
  <c r="AF268" i="23"/>
  <c r="AH268" i="23"/>
  <c r="AG268" i="23"/>
  <c r="AE268" i="23"/>
  <c r="AC268" i="23"/>
  <c r="U268" i="23"/>
  <c r="B269" i="23"/>
  <c r="E269" i="23"/>
  <c r="C269" i="23"/>
  <c r="A270" i="23"/>
  <c r="D269" i="23"/>
  <c r="AR269" i="23" s="1"/>
  <c r="R269" i="23" l="1"/>
  <c r="W269" i="23"/>
  <c r="O269" i="23"/>
  <c r="Y270" i="23"/>
  <c r="AA270" i="23"/>
  <c r="K270" i="23"/>
  <c r="X270" i="23"/>
  <c r="AB270" i="23"/>
  <c r="L270" i="23"/>
  <c r="N270" i="23"/>
  <c r="I270" i="23"/>
  <c r="G270" i="23"/>
  <c r="V270" i="23"/>
  <c r="M270" i="23"/>
  <c r="F270" i="23"/>
  <c r="AD269" i="23"/>
  <c r="AF269" i="23"/>
  <c r="AG269" i="23"/>
  <c r="AH269" i="23"/>
  <c r="AC269" i="23"/>
  <c r="AE269" i="23"/>
  <c r="U269" i="23"/>
  <c r="E270" i="23"/>
  <c r="C270" i="23"/>
  <c r="D270" i="23"/>
  <c r="AR270" i="23" s="1"/>
  <c r="B270" i="23"/>
  <c r="A271" i="23"/>
  <c r="R270" i="23" l="1"/>
  <c r="W270" i="23"/>
  <c r="O270" i="23"/>
  <c r="AD270" i="23"/>
  <c r="AH270" i="23"/>
  <c r="AG270" i="23"/>
  <c r="AF270" i="23"/>
  <c r="AE270" i="23"/>
  <c r="AC270" i="23"/>
  <c r="Y271" i="23"/>
  <c r="AA271" i="23"/>
  <c r="K271" i="23"/>
  <c r="N271" i="23"/>
  <c r="M271" i="23"/>
  <c r="X271" i="23"/>
  <c r="AB271" i="23"/>
  <c r="L271" i="23"/>
  <c r="I271" i="23"/>
  <c r="G271" i="23"/>
  <c r="V271" i="23"/>
  <c r="F271" i="23"/>
  <c r="U270" i="23"/>
  <c r="C271" i="23"/>
  <c r="D271" i="23"/>
  <c r="AR271" i="23" s="1"/>
  <c r="E271" i="23"/>
  <c r="A272" i="23"/>
  <c r="B271" i="23"/>
  <c r="R271" i="23" l="1"/>
  <c r="W271" i="23"/>
  <c r="O271" i="23"/>
  <c r="AD271" i="23"/>
  <c r="AF271" i="23"/>
  <c r="AH271" i="23"/>
  <c r="AG271" i="23"/>
  <c r="AE271" i="23"/>
  <c r="AC271" i="23"/>
  <c r="Y272" i="23"/>
  <c r="AA272" i="23"/>
  <c r="K272" i="23"/>
  <c r="N272" i="23"/>
  <c r="L272" i="23"/>
  <c r="AB272" i="23"/>
  <c r="M272" i="23"/>
  <c r="X272" i="23"/>
  <c r="F272" i="23"/>
  <c r="I272" i="23"/>
  <c r="G272" i="23"/>
  <c r="V272" i="23"/>
  <c r="B272" i="23"/>
  <c r="E272" i="23"/>
  <c r="D272" i="23"/>
  <c r="AR272" i="23" s="1"/>
  <c r="C272" i="23"/>
  <c r="A273" i="23"/>
  <c r="U271" i="23"/>
  <c r="R272" i="23" l="1"/>
  <c r="W272" i="23"/>
  <c r="O272" i="23"/>
  <c r="AD272" i="23"/>
  <c r="AF272" i="23"/>
  <c r="AH272" i="23"/>
  <c r="AG272" i="23"/>
  <c r="AE272" i="23"/>
  <c r="AC272" i="23"/>
  <c r="Y273" i="23"/>
  <c r="AA273" i="23"/>
  <c r="K273" i="23"/>
  <c r="AB273" i="23"/>
  <c r="M273" i="23"/>
  <c r="I273" i="23"/>
  <c r="N273" i="23"/>
  <c r="L273" i="23"/>
  <c r="X273" i="23"/>
  <c r="F273" i="23"/>
  <c r="G273" i="23"/>
  <c r="V273" i="23"/>
  <c r="U272" i="23"/>
  <c r="E273" i="23"/>
  <c r="A274" i="23"/>
  <c r="D273" i="23"/>
  <c r="AR273" i="23" s="1"/>
  <c r="B273" i="23"/>
  <c r="C273" i="23"/>
  <c r="O273" i="23" l="1"/>
  <c r="W273" i="23"/>
  <c r="R273" i="23"/>
  <c r="Y274" i="23"/>
  <c r="AA274" i="23"/>
  <c r="K274" i="23"/>
  <c r="X274" i="23"/>
  <c r="AB274" i="23"/>
  <c r="L274" i="23"/>
  <c r="I274" i="23"/>
  <c r="N274" i="23"/>
  <c r="G274" i="23"/>
  <c r="V274" i="23"/>
  <c r="M274" i="23"/>
  <c r="F274" i="23"/>
  <c r="AD273" i="23"/>
  <c r="AG273" i="23"/>
  <c r="AF273" i="23"/>
  <c r="AH273" i="23"/>
  <c r="AC273" i="23"/>
  <c r="AE273" i="23"/>
  <c r="C274" i="23"/>
  <c r="A275" i="23"/>
  <c r="D274" i="23"/>
  <c r="AR274" i="23" s="1"/>
  <c r="E274" i="23"/>
  <c r="B274" i="23"/>
  <c r="U273" i="23"/>
  <c r="R274" i="23" l="1"/>
  <c r="W274" i="23"/>
  <c r="O274" i="23"/>
  <c r="Y275" i="23"/>
  <c r="AA275" i="23"/>
  <c r="K275" i="23"/>
  <c r="N275" i="23"/>
  <c r="M275" i="23"/>
  <c r="X275" i="23"/>
  <c r="L275" i="23"/>
  <c r="AB275" i="23"/>
  <c r="I275" i="23"/>
  <c r="F275" i="23"/>
  <c r="G275" i="23"/>
  <c r="V275" i="23"/>
  <c r="AD274" i="23"/>
  <c r="AH274" i="23"/>
  <c r="AG274" i="23"/>
  <c r="AF274" i="23"/>
  <c r="AE274" i="23"/>
  <c r="AC274" i="23"/>
  <c r="U274" i="23"/>
  <c r="B275" i="23"/>
  <c r="E275" i="23"/>
  <c r="C275" i="23"/>
  <c r="A276" i="23"/>
  <c r="D275" i="23"/>
  <c r="AR275" i="23" s="1"/>
  <c r="R275" i="23" l="1"/>
  <c r="W275" i="23"/>
  <c r="O275" i="23"/>
  <c r="Y276" i="23"/>
  <c r="AA276" i="23"/>
  <c r="K276" i="23"/>
  <c r="N276" i="23"/>
  <c r="L276" i="23"/>
  <c r="X276" i="23"/>
  <c r="M276" i="23"/>
  <c r="F276" i="23"/>
  <c r="AB276" i="23"/>
  <c r="I276" i="23"/>
  <c r="G276" i="23"/>
  <c r="V276" i="23"/>
  <c r="AD275" i="23"/>
  <c r="AF275" i="23"/>
  <c r="AH275" i="23"/>
  <c r="AG275" i="23"/>
  <c r="AE275" i="23"/>
  <c r="AC275" i="23"/>
  <c r="A277" i="23"/>
  <c r="D276" i="23"/>
  <c r="AR276" i="23" s="1"/>
  <c r="C276" i="23"/>
  <c r="B276" i="23"/>
  <c r="E276" i="23"/>
  <c r="U275" i="23"/>
  <c r="R276" i="23" l="1"/>
  <c r="W276" i="23"/>
  <c r="O276" i="23"/>
  <c r="AD276" i="23"/>
  <c r="AF276" i="23"/>
  <c r="AH276" i="23"/>
  <c r="AG276" i="23"/>
  <c r="AE276" i="23"/>
  <c r="AC276" i="23"/>
  <c r="AA277" i="23"/>
  <c r="Y277" i="23"/>
  <c r="K277" i="23"/>
  <c r="AB277" i="23"/>
  <c r="M277" i="23"/>
  <c r="I277" i="23"/>
  <c r="X277" i="23"/>
  <c r="L277" i="23"/>
  <c r="G277" i="23"/>
  <c r="V277" i="23"/>
  <c r="F277" i="23"/>
  <c r="N277" i="23"/>
  <c r="U276" i="23"/>
  <c r="C277" i="23"/>
  <c r="D277" i="23"/>
  <c r="AR277" i="23" s="1"/>
  <c r="E277" i="23"/>
  <c r="A278" i="23"/>
  <c r="B277" i="23"/>
  <c r="O277" i="23" l="1"/>
  <c r="W277" i="23"/>
  <c r="R277" i="23"/>
  <c r="AD277" i="23"/>
  <c r="AH277" i="23"/>
  <c r="AF277" i="23"/>
  <c r="AG277" i="23"/>
  <c r="AE277" i="23"/>
  <c r="AC277" i="23"/>
  <c r="Y278" i="23"/>
  <c r="AA278" i="23"/>
  <c r="K278" i="23"/>
  <c r="X278" i="23"/>
  <c r="AB278" i="23"/>
  <c r="L278" i="23"/>
  <c r="N278" i="23"/>
  <c r="I278" i="23"/>
  <c r="G278" i="23"/>
  <c r="V278" i="23"/>
  <c r="M278" i="23"/>
  <c r="F278" i="23"/>
  <c r="U277" i="23"/>
  <c r="B278" i="23"/>
  <c r="D278" i="23"/>
  <c r="AR278" i="23" s="1"/>
  <c r="A279" i="23"/>
  <c r="C278" i="23"/>
  <c r="E278" i="23"/>
  <c r="O278" i="23" l="1"/>
  <c r="W278" i="23"/>
  <c r="R278" i="23"/>
  <c r="AD278" i="23"/>
  <c r="AH278" i="23"/>
  <c r="AG278" i="23"/>
  <c r="AF278" i="23"/>
  <c r="AC278" i="23"/>
  <c r="AE278" i="23"/>
  <c r="Y279" i="23"/>
  <c r="AA279" i="23"/>
  <c r="K279" i="23"/>
  <c r="N279" i="23"/>
  <c r="M279" i="23"/>
  <c r="X279" i="23"/>
  <c r="AB279" i="23"/>
  <c r="L279" i="23"/>
  <c r="I279" i="23"/>
  <c r="G279" i="23"/>
  <c r="V279" i="23"/>
  <c r="F279" i="23"/>
  <c r="A280" i="23"/>
  <c r="E279" i="23"/>
  <c r="D279" i="23"/>
  <c r="AR279" i="23" s="1"/>
  <c r="C279" i="23"/>
  <c r="B279" i="23"/>
  <c r="U278" i="23"/>
  <c r="O279" i="23" l="1"/>
  <c r="W279" i="23"/>
  <c r="R279" i="23"/>
  <c r="AD279" i="23"/>
  <c r="AF279" i="23"/>
  <c r="AH279" i="23"/>
  <c r="AG279" i="23"/>
  <c r="AE279" i="23"/>
  <c r="AC279" i="23"/>
  <c r="Y280" i="23"/>
  <c r="AA280" i="23"/>
  <c r="K280" i="23"/>
  <c r="N280" i="23"/>
  <c r="L280" i="23"/>
  <c r="AB280" i="23"/>
  <c r="M280" i="23"/>
  <c r="X280" i="23"/>
  <c r="I280" i="23"/>
  <c r="F280" i="23"/>
  <c r="G280" i="23"/>
  <c r="V280" i="23"/>
  <c r="C280" i="23"/>
  <c r="D280" i="23"/>
  <c r="AR280" i="23" s="1"/>
  <c r="A281" i="23"/>
  <c r="E280" i="23"/>
  <c r="B280" i="23"/>
  <c r="U279" i="23"/>
  <c r="R280" i="23" l="1"/>
  <c r="W280" i="23"/>
  <c r="O280" i="23"/>
  <c r="AD280" i="23"/>
  <c r="AF280" i="23"/>
  <c r="AH280" i="23"/>
  <c r="AG280" i="23"/>
  <c r="AE280" i="23"/>
  <c r="AC280" i="23"/>
  <c r="AA281" i="23"/>
  <c r="K281" i="23"/>
  <c r="AB281" i="23"/>
  <c r="M281" i="23"/>
  <c r="Y281" i="23"/>
  <c r="I281" i="23"/>
  <c r="N281" i="23"/>
  <c r="L281" i="23"/>
  <c r="F281" i="23"/>
  <c r="G281" i="23"/>
  <c r="V281" i="23"/>
  <c r="X281" i="23"/>
  <c r="B281" i="23"/>
  <c r="A282" i="23"/>
  <c r="D281" i="23"/>
  <c r="AR281" i="23" s="1"/>
  <c r="C281" i="23"/>
  <c r="E281" i="23"/>
  <c r="U280" i="23"/>
  <c r="O281" i="23" l="1"/>
  <c r="W281" i="23"/>
  <c r="R281" i="23"/>
  <c r="AD281" i="23"/>
  <c r="AG281" i="23"/>
  <c r="AH281" i="23"/>
  <c r="AF281" i="23"/>
  <c r="AE281" i="23"/>
  <c r="AC281" i="23"/>
  <c r="Y282" i="23"/>
  <c r="AA282" i="23"/>
  <c r="X282" i="23"/>
  <c r="K282" i="23"/>
  <c r="AB282" i="23"/>
  <c r="L282" i="23"/>
  <c r="I282" i="23"/>
  <c r="N282" i="23"/>
  <c r="M282" i="23"/>
  <c r="G282" i="23"/>
  <c r="V282" i="23"/>
  <c r="F282" i="23"/>
  <c r="A283" i="23"/>
  <c r="C282" i="23"/>
  <c r="E282" i="23"/>
  <c r="D282" i="23"/>
  <c r="AR282" i="23" s="1"/>
  <c r="B282" i="23"/>
  <c r="U281" i="23"/>
  <c r="R282" i="23" l="1"/>
  <c r="W282" i="23"/>
  <c r="O282" i="23"/>
  <c r="AD282" i="23"/>
  <c r="AH282" i="23"/>
  <c r="AG282" i="23"/>
  <c r="AF282" i="23"/>
  <c r="AE282" i="23"/>
  <c r="AC282" i="23"/>
  <c r="Y283" i="23"/>
  <c r="AA283" i="23"/>
  <c r="K283" i="23"/>
  <c r="N283" i="23"/>
  <c r="M283" i="23"/>
  <c r="X283" i="23"/>
  <c r="L283" i="23"/>
  <c r="AB283" i="23"/>
  <c r="I283" i="23"/>
  <c r="F283" i="23"/>
  <c r="G283" i="23"/>
  <c r="V283" i="23"/>
  <c r="U282" i="23"/>
  <c r="C283" i="23"/>
  <c r="B283" i="23"/>
  <c r="D283" i="23"/>
  <c r="AR283" i="23" s="1"/>
  <c r="E283" i="23"/>
  <c r="A284" i="23"/>
  <c r="O283" i="23" l="1"/>
  <c r="W283" i="23"/>
  <c r="R283" i="23"/>
  <c r="Y284" i="23"/>
  <c r="AA284" i="23"/>
  <c r="K284" i="23"/>
  <c r="N284" i="23"/>
  <c r="L284" i="23"/>
  <c r="X284" i="23"/>
  <c r="M284" i="23"/>
  <c r="AB284" i="23"/>
  <c r="F284" i="23"/>
  <c r="I284" i="23"/>
  <c r="G284" i="23"/>
  <c r="V284" i="23"/>
  <c r="AD283" i="23"/>
  <c r="AF283" i="23"/>
  <c r="AH283" i="23"/>
  <c r="AG283" i="23"/>
  <c r="AE283" i="23"/>
  <c r="AC283" i="23"/>
  <c r="U283" i="23"/>
  <c r="B284" i="23"/>
  <c r="C284" i="23"/>
  <c r="A285" i="23"/>
  <c r="E284" i="23"/>
  <c r="D284" i="23"/>
  <c r="AR284" i="23" s="1"/>
  <c r="R284" i="23" l="1"/>
  <c r="W284" i="23"/>
  <c r="O284" i="23"/>
  <c r="AD284" i="23"/>
  <c r="AF284" i="23"/>
  <c r="AH284" i="23"/>
  <c r="AG284" i="23"/>
  <c r="AE284" i="23"/>
  <c r="AC284" i="23"/>
  <c r="Y285" i="23"/>
  <c r="AA285" i="23"/>
  <c r="K285" i="23"/>
  <c r="AB285" i="23"/>
  <c r="M285" i="23"/>
  <c r="I285" i="23"/>
  <c r="X285" i="23"/>
  <c r="L285" i="23"/>
  <c r="G285" i="23"/>
  <c r="V285" i="23"/>
  <c r="F285" i="23"/>
  <c r="N285" i="23"/>
  <c r="U284" i="23"/>
  <c r="C285" i="23"/>
  <c r="A286" i="23"/>
  <c r="E285" i="23"/>
  <c r="B285" i="23"/>
  <c r="D285" i="23"/>
  <c r="AR285" i="23" s="1"/>
  <c r="O285" i="23" l="1"/>
  <c r="W285" i="23"/>
  <c r="R285" i="23"/>
  <c r="Y286" i="23"/>
  <c r="AA286" i="23"/>
  <c r="K286" i="23"/>
  <c r="X286" i="23"/>
  <c r="AB286" i="23"/>
  <c r="L286" i="23"/>
  <c r="N286" i="23"/>
  <c r="I286" i="23"/>
  <c r="G286" i="23"/>
  <c r="V286" i="23"/>
  <c r="M286" i="23"/>
  <c r="F286" i="23"/>
  <c r="AD285" i="23"/>
  <c r="AF285" i="23"/>
  <c r="AG285" i="23"/>
  <c r="AH285" i="23"/>
  <c r="AE285" i="23"/>
  <c r="AC285" i="23"/>
  <c r="U285" i="23"/>
  <c r="C286" i="23"/>
  <c r="D286" i="23"/>
  <c r="AR286" i="23" s="1"/>
  <c r="E286" i="23"/>
  <c r="A287" i="23"/>
  <c r="B286" i="23"/>
  <c r="R286" i="23" l="1"/>
  <c r="W286" i="23"/>
  <c r="O286" i="23"/>
  <c r="AD286" i="23"/>
  <c r="AH286" i="23"/>
  <c r="AG286" i="23"/>
  <c r="AF286" i="23"/>
  <c r="AE286" i="23"/>
  <c r="AC286" i="23"/>
  <c r="Y287" i="23"/>
  <c r="AA287" i="23"/>
  <c r="K287" i="23"/>
  <c r="N287" i="23"/>
  <c r="M287" i="23"/>
  <c r="X287" i="23"/>
  <c r="AB287" i="23"/>
  <c r="L287" i="23"/>
  <c r="I287" i="23"/>
  <c r="G287" i="23"/>
  <c r="V287" i="23"/>
  <c r="F287" i="23"/>
  <c r="B287" i="23"/>
  <c r="E287" i="23"/>
  <c r="C287" i="23"/>
  <c r="D287" i="23"/>
  <c r="AR287" i="23" s="1"/>
  <c r="A288" i="23"/>
  <c r="U286" i="23"/>
  <c r="R287" i="23" l="1"/>
  <c r="W287" i="23"/>
  <c r="O287" i="23"/>
  <c r="AD287" i="23"/>
  <c r="AF287" i="23"/>
  <c r="AH287" i="23"/>
  <c r="AG287" i="23"/>
  <c r="AE287" i="23"/>
  <c r="AC287" i="23"/>
  <c r="Y288" i="23"/>
  <c r="AA288" i="23"/>
  <c r="K288" i="23"/>
  <c r="N288" i="23"/>
  <c r="L288" i="23"/>
  <c r="AB288" i="23"/>
  <c r="M288" i="23"/>
  <c r="X288" i="23"/>
  <c r="F288" i="23"/>
  <c r="I288" i="23"/>
  <c r="G288" i="23"/>
  <c r="V288" i="23"/>
  <c r="U287" i="23"/>
  <c r="E288" i="23"/>
  <c r="C288" i="23"/>
  <c r="D288" i="23"/>
  <c r="AR288" i="23" s="1"/>
  <c r="A289" i="23"/>
  <c r="B288" i="23"/>
  <c r="O288" i="23" l="1"/>
  <c r="W288" i="23"/>
  <c r="R288" i="23"/>
  <c r="Y289" i="23"/>
  <c r="AA289" i="23"/>
  <c r="AB289" i="23"/>
  <c r="M289" i="23"/>
  <c r="K289" i="23"/>
  <c r="I289" i="23"/>
  <c r="N289" i="23"/>
  <c r="L289" i="23"/>
  <c r="G289" i="23"/>
  <c r="F289" i="23"/>
  <c r="X289" i="23"/>
  <c r="V289" i="23"/>
  <c r="AD288" i="23"/>
  <c r="AF288" i="23"/>
  <c r="AH288" i="23"/>
  <c r="AG288" i="23"/>
  <c r="AE288" i="23"/>
  <c r="AC288" i="23"/>
  <c r="U288" i="23"/>
  <c r="C289" i="23"/>
  <c r="D289" i="23"/>
  <c r="AR289" i="23" s="1"/>
  <c r="A290" i="23"/>
  <c r="E289" i="23"/>
  <c r="B289" i="23"/>
  <c r="O289" i="23" l="1"/>
  <c r="W289" i="23"/>
  <c r="R289" i="23"/>
  <c r="Y290" i="23"/>
  <c r="AA290" i="23"/>
  <c r="K290" i="23"/>
  <c r="X290" i="23"/>
  <c r="AB290" i="23"/>
  <c r="L290" i="23"/>
  <c r="I290" i="23"/>
  <c r="N290" i="23"/>
  <c r="G290" i="23"/>
  <c r="V290" i="23"/>
  <c r="M290" i="23"/>
  <c r="F290" i="23"/>
  <c r="AD289" i="23"/>
  <c r="AG289" i="23"/>
  <c r="AF289" i="23"/>
  <c r="AH289" i="23"/>
  <c r="AE289" i="23"/>
  <c r="AC289" i="23"/>
  <c r="U289" i="23"/>
  <c r="B290" i="23"/>
  <c r="E290" i="23"/>
  <c r="D290" i="23"/>
  <c r="AR290" i="23" s="1"/>
  <c r="A291" i="23"/>
  <c r="C290" i="23"/>
  <c r="R290" i="23" l="1"/>
  <c r="W290" i="23"/>
  <c r="O290" i="23"/>
  <c r="Y291" i="23"/>
  <c r="AA291" i="23"/>
  <c r="K291" i="23"/>
  <c r="N291" i="23"/>
  <c r="M291" i="23"/>
  <c r="X291" i="23"/>
  <c r="L291" i="23"/>
  <c r="AB291" i="23"/>
  <c r="I291" i="23"/>
  <c r="F291" i="23"/>
  <c r="G291" i="23"/>
  <c r="V291" i="23"/>
  <c r="AD290" i="23"/>
  <c r="AH290" i="23"/>
  <c r="AG290" i="23"/>
  <c r="AF290" i="23"/>
  <c r="AE290" i="23"/>
  <c r="AC290" i="23"/>
  <c r="U290" i="23"/>
  <c r="E291" i="23"/>
  <c r="D291" i="23"/>
  <c r="AR291" i="23" s="1"/>
  <c r="A292" i="23"/>
  <c r="C291" i="23"/>
  <c r="B291" i="23"/>
  <c r="R291" i="23" l="1"/>
  <c r="W291" i="23"/>
  <c r="O291" i="23"/>
  <c r="AD291" i="23"/>
  <c r="AF291" i="23"/>
  <c r="AH291" i="23"/>
  <c r="AG291" i="23"/>
  <c r="AE291" i="23"/>
  <c r="AC291" i="23"/>
  <c r="Y292" i="23"/>
  <c r="AA292" i="23"/>
  <c r="K292" i="23"/>
  <c r="N292" i="23"/>
  <c r="L292" i="23"/>
  <c r="X292" i="23"/>
  <c r="M292" i="23"/>
  <c r="F292" i="23"/>
  <c r="AB292" i="23"/>
  <c r="I292" i="23"/>
  <c r="G292" i="23"/>
  <c r="V292" i="23"/>
  <c r="U291" i="23"/>
  <c r="A293" i="23"/>
  <c r="C292" i="23"/>
  <c r="E292" i="23"/>
  <c r="B292" i="23"/>
  <c r="D292" i="23"/>
  <c r="AR292" i="23" s="1"/>
  <c r="R292" i="23" l="1"/>
  <c r="W292" i="23"/>
  <c r="O292" i="23"/>
  <c r="AD292" i="23"/>
  <c r="AF292" i="23"/>
  <c r="AH292" i="23"/>
  <c r="AG292" i="23"/>
  <c r="AE292" i="23"/>
  <c r="AC292" i="23"/>
  <c r="AA293" i="23"/>
  <c r="Y293" i="23"/>
  <c r="K293" i="23"/>
  <c r="AB293" i="23"/>
  <c r="M293" i="23"/>
  <c r="I293" i="23"/>
  <c r="X293" i="23"/>
  <c r="L293" i="23"/>
  <c r="N293" i="23"/>
  <c r="V293" i="23"/>
  <c r="F293" i="23"/>
  <c r="G293" i="23"/>
  <c r="D293" i="23"/>
  <c r="AR293" i="23" s="1"/>
  <c r="B293" i="23"/>
  <c r="E293" i="23"/>
  <c r="C293" i="23"/>
  <c r="A294" i="23"/>
  <c r="U292" i="23"/>
  <c r="R293" i="23" l="1"/>
  <c r="W293" i="23"/>
  <c r="O293" i="23"/>
  <c r="Y294" i="23"/>
  <c r="AA294" i="23"/>
  <c r="K294" i="23"/>
  <c r="X294" i="23"/>
  <c r="AB294" i="23"/>
  <c r="L294" i="23"/>
  <c r="N294" i="23"/>
  <c r="I294" i="23"/>
  <c r="G294" i="23"/>
  <c r="V294" i="23"/>
  <c r="M294" i="23"/>
  <c r="F294" i="23"/>
  <c r="AD293" i="23"/>
  <c r="AH293" i="23"/>
  <c r="AF293" i="23"/>
  <c r="AG293" i="23"/>
  <c r="AE293" i="23"/>
  <c r="AC293" i="23"/>
  <c r="B294" i="23"/>
  <c r="A295" i="23"/>
  <c r="E294" i="23"/>
  <c r="D294" i="23"/>
  <c r="AR294" i="23" s="1"/>
  <c r="C294" i="23"/>
  <c r="U293" i="23"/>
  <c r="R294" i="23" l="1"/>
  <c r="W294" i="23"/>
  <c r="O294" i="23"/>
  <c r="AD294" i="23"/>
  <c r="AH294" i="23"/>
  <c r="AG294" i="23"/>
  <c r="AF294" i="23"/>
  <c r="AE294" i="23"/>
  <c r="AC294" i="23"/>
  <c r="Y295" i="23"/>
  <c r="AA295" i="23"/>
  <c r="N295" i="23"/>
  <c r="M295" i="23"/>
  <c r="X295" i="23"/>
  <c r="AB295" i="23"/>
  <c r="L295" i="23"/>
  <c r="I295" i="23"/>
  <c r="K295" i="23"/>
  <c r="G295" i="23"/>
  <c r="V295" i="23"/>
  <c r="F295" i="23"/>
  <c r="B295" i="23"/>
  <c r="D295" i="23"/>
  <c r="AR295" i="23" s="1"/>
  <c r="C295" i="23"/>
  <c r="A296" i="23"/>
  <c r="E295" i="23"/>
  <c r="U294" i="23"/>
  <c r="O295" i="23" l="1"/>
  <c r="W295" i="23"/>
  <c r="R295" i="23"/>
  <c r="AD295" i="23"/>
  <c r="AF295" i="23"/>
  <c r="AH295" i="23"/>
  <c r="AG295" i="23"/>
  <c r="AE295" i="23"/>
  <c r="AC295" i="23"/>
  <c r="Y296" i="23"/>
  <c r="AA296" i="23"/>
  <c r="K296" i="23"/>
  <c r="N296" i="23"/>
  <c r="L296" i="23"/>
  <c r="AB296" i="23"/>
  <c r="M296" i="23"/>
  <c r="X296" i="23"/>
  <c r="I296" i="23"/>
  <c r="F296" i="23"/>
  <c r="G296" i="23"/>
  <c r="V296" i="23"/>
  <c r="U295" i="23"/>
  <c r="E296" i="23"/>
  <c r="D296" i="23"/>
  <c r="AR296" i="23" s="1"/>
  <c r="C296" i="23"/>
  <c r="B296" i="23"/>
  <c r="A297" i="23"/>
  <c r="O296" i="23" l="1"/>
  <c r="W296" i="23"/>
  <c r="R296" i="23"/>
  <c r="AD296" i="23"/>
  <c r="AF296" i="23"/>
  <c r="AH296" i="23"/>
  <c r="AG296" i="23"/>
  <c r="AE296" i="23"/>
  <c r="AC296" i="23"/>
  <c r="AA297" i="23"/>
  <c r="Y297" i="23"/>
  <c r="K297" i="23"/>
  <c r="AB297" i="23"/>
  <c r="M297" i="23"/>
  <c r="I297" i="23"/>
  <c r="N297" i="23"/>
  <c r="L297" i="23"/>
  <c r="X297" i="23"/>
  <c r="G297" i="23"/>
  <c r="F297" i="23"/>
  <c r="V297" i="23"/>
  <c r="U296" i="23"/>
  <c r="C297" i="23"/>
  <c r="D297" i="23"/>
  <c r="AR297" i="23" s="1"/>
  <c r="B297" i="23"/>
  <c r="A298" i="23"/>
  <c r="E297" i="23"/>
  <c r="R297" i="23" l="1"/>
  <c r="W297" i="23"/>
  <c r="O297" i="23"/>
  <c r="Y298" i="23"/>
  <c r="AA298" i="23"/>
  <c r="K298" i="23"/>
  <c r="X298" i="23"/>
  <c r="AB298" i="23"/>
  <c r="L298" i="23"/>
  <c r="I298" i="23"/>
  <c r="N298" i="23"/>
  <c r="M298" i="23"/>
  <c r="G298" i="23"/>
  <c r="V298" i="23"/>
  <c r="F298" i="23"/>
  <c r="AD297" i="23"/>
  <c r="AG297" i="23"/>
  <c r="AH297" i="23"/>
  <c r="AF297" i="23"/>
  <c r="AE297" i="23"/>
  <c r="AC297" i="23"/>
  <c r="B298" i="23"/>
  <c r="E298" i="23"/>
  <c r="A299" i="23"/>
  <c r="D298" i="23"/>
  <c r="AR298" i="23" s="1"/>
  <c r="C298" i="23"/>
  <c r="U297" i="23"/>
  <c r="R298" i="23" l="1"/>
  <c r="W298" i="23"/>
  <c r="O298" i="23"/>
  <c r="AD298" i="23"/>
  <c r="AH298" i="23"/>
  <c r="AG298" i="23"/>
  <c r="AF298" i="23"/>
  <c r="AE298" i="23"/>
  <c r="AC298" i="23"/>
  <c r="Y299" i="23"/>
  <c r="AA299" i="23"/>
  <c r="K299" i="23"/>
  <c r="N299" i="23"/>
  <c r="M299" i="23"/>
  <c r="X299" i="23"/>
  <c r="L299" i="23"/>
  <c r="AB299" i="23"/>
  <c r="I299" i="23"/>
  <c r="G299" i="23"/>
  <c r="V299" i="23"/>
  <c r="F299" i="23"/>
  <c r="D299" i="23"/>
  <c r="AR299" i="23" s="1"/>
  <c r="A300" i="23"/>
  <c r="C299" i="23"/>
  <c r="E299" i="23"/>
  <c r="B299" i="23"/>
  <c r="U298" i="23"/>
  <c r="R299" i="23" l="1"/>
  <c r="W299" i="23"/>
  <c r="O299" i="23"/>
  <c r="Y300" i="23"/>
  <c r="AA300" i="23"/>
  <c r="K300" i="23"/>
  <c r="N300" i="23"/>
  <c r="L300" i="23"/>
  <c r="X300" i="23"/>
  <c r="M300" i="23"/>
  <c r="F300" i="23"/>
  <c r="I300" i="23"/>
  <c r="AB300" i="23"/>
  <c r="G300" i="23"/>
  <c r="V300" i="23"/>
  <c r="AD299" i="23"/>
  <c r="AF299" i="23"/>
  <c r="AH299" i="23"/>
  <c r="AG299" i="23"/>
  <c r="AE299" i="23"/>
  <c r="AC299" i="23"/>
  <c r="D300" i="23"/>
  <c r="AR300" i="23" s="1"/>
  <c r="B300" i="23"/>
  <c r="A301" i="23"/>
  <c r="C300" i="23"/>
  <c r="E300" i="23"/>
  <c r="U299" i="23"/>
  <c r="R300" i="23" l="1"/>
  <c r="W300" i="23"/>
  <c r="O300" i="23"/>
  <c r="Y301" i="23"/>
  <c r="AA301" i="23"/>
  <c r="K301" i="23"/>
  <c r="AB301" i="23"/>
  <c r="M301" i="23"/>
  <c r="I301" i="23"/>
  <c r="X301" i="23"/>
  <c r="L301" i="23"/>
  <c r="V301" i="23"/>
  <c r="N301" i="23"/>
  <c r="F301" i="23"/>
  <c r="G301" i="23"/>
  <c r="AD300" i="23"/>
  <c r="AF300" i="23"/>
  <c r="AH300" i="23"/>
  <c r="AG300" i="23"/>
  <c r="AE300" i="23"/>
  <c r="AC300" i="23"/>
  <c r="U300" i="23"/>
  <c r="B301" i="23"/>
  <c r="A302" i="23"/>
  <c r="C301" i="23"/>
  <c r="D301" i="23"/>
  <c r="AR301" i="23" s="1"/>
  <c r="E301" i="23"/>
  <c r="R301" i="23" l="1"/>
  <c r="W301" i="23"/>
  <c r="O301" i="23"/>
  <c r="Y302" i="23"/>
  <c r="AA302" i="23"/>
  <c r="K302" i="23"/>
  <c r="X302" i="23"/>
  <c r="AB302" i="23"/>
  <c r="L302" i="23"/>
  <c r="N302" i="23"/>
  <c r="I302" i="23"/>
  <c r="G302" i="23"/>
  <c r="V302" i="23"/>
  <c r="M302" i="23"/>
  <c r="F302" i="23"/>
  <c r="AD301" i="23"/>
  <c r="AF301" i="23"/>
  <c r="AG301" i="23"/>
  <c r="AH301" i="23"/>
  <c r="AE301" i="23"/>
  <c r="AC301" i="23"/>
  <c r="U301" i="23"/>
  <c r="E302" i="23"/>
  <c r="B302" i="23"/>
  <c r="D302" i="23"/>
  <c r="AR302" i="23" s="1"/>
  <c r="C302" i="23"/>
  <c r="A303" i="23"/>
  <c r="O302" i="23" l="1"/>
  <c r="W302" i="23"/>
  <c r="R302" i="23"/>
  <c r="AD302" i="23"/>
  <c r="AH302" i="23"/>
  <c r="AG302" i="23"/>
  <c r="AF302" i="23"/>
  <c r="AE302" i="23"/>
  <c r="AC302" i="23"/>
  <c r="Y303" i="23"/>
  <c r="AA303" i="23"/>
  <c r="K303" i="23"/>
  <c r="N303" i="23"/>
  <c r="M303" i="23"/>
  <c r="X303" i="23"/>
  <c r="AB303" i="23"/>
  <c r="L303" i="23"/>
  <c r="I303" i="23"/>
  <c r="F303" i="23"/>
  <c r="G303" i="23"/>
  <c r="V303" i="23"/>
  <c r="U302" i="23"/>
  <c r="A304" i="23"/>
  <c r="E303" i="23"/>
  <c r="D303" i="23"/>
  <c r="AR303" i="23" s="1"/>
  <c r="C303" i="23"/>
  <c r="B303" i="23"/>
  <c r="R303" i="23" l="1"/>
  <c r="W303" i="23"/>
  <c r="O303" i="23"/>
  <c r="Y304" i="23"/>
  <c r="AA304" i="23"/>
  <c r="K304" i="23"/>
  <c r="N304" i="23"/>
  <c r="L304" i="23"/>
  <c r="AB304" i="23"/>
  <c r="M304" i="23"/>
  <c r="X304" i="23"/>
  <c r="F304" i="23"/>
  <c r="I304" i="23"/>
  <c r="G304" i="23"/>
  <c r="V304" i="23"/>
  <c r="AD303" i="23"/>
  <c r="AF303" i="23"/>
  <c r="AH303" i="23"/>
  <c r="AG303" i="23"/>
  <c r="AE303" i="23"/>
  <c r="AC303" i="23"/>
  <c r="U303" i="23"/>
  <c r="B304" i="23"/>
  <c r="D304" i="23"/>
  <c r="AR304" i="23" s="1"/>
  <c r="C304" i="23"/>
  <c r="E304" i="23"/>
  <c r="A305" i="23"/>
  <c r="O304" i="23" l="1"/>
  <c r="W304" i="23"/>
  <c r="R304" i="23"/>
  <c r="AD304" i="23"/>
  <c r="AF304" i="23"/>
  <c r="AH304" i="23"/>
  <c r="AG304" i="23"/>
  <c r="AE304" i="23"/>
  <c r="AC304" i="23"/>
  <c r="Y305" i="23"/>
  <c r="AA305" i="23"/>
  <c r="K305" i="23"/>
  <c r="AB305" i="23"/>
  <c r="M305" i="23"/>
  <c r="I305" i="23"/>
  <c r="N305" i="23"/>
  <c r="L305" i="23"/>
  <c r="G305" i="23"/>
  <c r="X305" i="23"/>
  <c r="F305" i="23"/>
  <c r="V305" i="23"/>
  <c r="E305" i="23"/>
  <c r="A306" i="23"/>
  <c r="D305" i="23"/>
  <c r="AR305" i="23" s="1"/>
  <c r="C305" i="23"/>
  <c r="B305" i="23"/>
  <c r="U304" i="23"/>
  <c r="O305" i="23" l="1"/>
  <c r="W305" i="23"/>
  <c r="R305" i="23"/>
  <c r="AD305" i="23"/>
  <c r="AG305" i="23"/>
  <c r="AF305" i="23"/>
  <c r="AH305" i="23"/>
  <c r="AE305" i="23"/>
  <c r="AC305" i="23"/>
  <c r="Y306" i="23"/>
  <c r="AA306" i="23"/>
  <c r="K306" i="23"/>
  <c r="X306" i="23"/>
  <c r="AB306" i="23"/>
  <c r="L306" i="23"/>
  <c r="I306" i="23"/>
  <c r="N306" i="23"/>
  <c r="G306" i="23"/>
  <c r="V306" i="23"/>
  <c r="M306" i="23"/>
  <c r="F306" i="23"/>
  <c r="U305" i="23"/>
  <c r="C306" i="23"/>
  <c r="B306" i="23"/>
  <c r="E306" i="23"/>
  <c r="D306" i="23"/>
  <c r="AR306" i="23" s="1"/>
  <c r="A307" i="23"/>
  <c r="R306" i="23" l="1"/>
  <c r="W306" i="23"/>
  <c r="O306" i="23"/>
  <c r="Y307" i="23"/>
  <c r="AA307" i="23"/>
  <c r="K307" i="23"/>
  <c r="N307" i="23"/>
  <c r="M307" i="23"/>
  <c r="X307" i="23"/>
  <c r="L307" i="23"/>
  <c r="AB307" i="23"/>
  <c r="I307" i="23"/>
  <c r="G307" i="23"/>
  <c r="V307" i="23"/>
  <c r="F307" i="23"/>
  <c r="AD306" i="23"/>
  <c r="AH306" i="23"/>
  <c r="AG306" i="23"/>
  <c r="AF306" i="23"/>
  <c r="AE306" i="23"/>
  <c r="AC306" i="23"/>
  <c r="U306" i="23"/>
  <c r="B307" i="23"/>
  <c r="E307" i="23"/>
  <c r="D307" i="23"/>
  <c r="AR307" i="23" s="1"/>
  <c r="A308" i="23"/>
  <c r="C307" i="23"/>
  <c r="R307" i="23" l="1"/>
  <c r="W307" i="23"/>
  <c r="O307" i="23"/>
  <c r="Y308" i="23"/>
  <c r="AA308" i="23"/>
  <c r="K308" i="23"/>
  <c r="N308" i="23"/>
  <c r="L308" i="23"/>
  <c r="X308" i="23"/>
  <c r="M308" i="23"/>
  <c r="F308" i="23"/>
  <c r="AB308" i="23"/>
  <c r="I308" i="23"/>
  <c r="G308" i="23"/>
  <c r="V308" i="23"/>
  <c r="AD307" i="23"/>
  <c r="AF307" i="23"/>
  <c r="AH307" i="23"/>
  <c r="AG307" i="23"/>
  <c r="AE307" i="23"/>
  <c r="AC307" i="23"/>
  <c r="U307" i="23"/>
  <c r="D308" i="23"/>
  <c r="AR308" i="23" s="1"/>
  <c r="C308" i="23"/>
  <c r="B308" i="23"/>
  <c r="E308" i="23"/>
  <c r="A309" i="23"/>
  <c r="O308" i="23" l="1"/>
  <c r="W308" i="23"/>
  <c r="R308" i="23"/>
  <c r="AA309" i="23"/>
  <c r="Y309" i="23"/>
  <c r="K309" i="23"/>
  <c r="AB309" i="23"/>
  <c r="M309" i="23"/>
  <c r="I309" i="23"/>
  <c r="X309" i="23"/>
  <c r="L309" i="23"/>
  <c r="V309" i="23"/>
  <c r="F309" i="23"/>
  <c r="G309" i="23"/>
  <c r="N309" i="23"/>
  <c r="AD308" i="23"/>
  <c r="AF308" i="23"/>
  <c r="AH308" i="23"/>
  <c r="AG308" i="23"/>
  <c r="AE308" i="23"/>
  <c r="AC308" i="23"/>
  <c r="U308" i="23"/>
  <c r="D309" i="23"/>
  <c r="AR309" i="23" s="1"/>
  <c r="A310" i="23"/>
  <c r="C309" i="23"/>
  <c r="E309" i="23"/>
  <c r="B309" i="23"/>
  <c r="R309" i="23" l="1"/>
  <c r="W309" i="23"/>
  <c r="O309" i="23"/>
  <c r="Y310" i="23"/>
  <c r="AA310" i="23"/>
  <c r="X310" i="23"/>
  <c r="K310" i="23"/>
  <c r="AB310" i="23"/>
  <c r="L310" i="23"/>
  <c r="N310" i="23"/>
  <c r="I310" i="23"/>
  <c r="G310" i="23"/>
  <c r="V310" i="23"/>
  <c r="M310" i="23"/>
  <c r="F310" i="23"/>
  <c r="AD309" i="23"/>
  <c r="AH309" i="23"/>
  <c r="AF309" i="23"/>
  <c r="AG309" i="23"/>
  <c r="AE309" i="23"/>
  <c r="AC309" i="23"/>
  <c r="E310" i="23"/>
  <c r="B310" i="23"/>
  <c r="A311" i="23"/>
  <c r="C310" i="23"/>
  <c r="D310" i="23"/>
  <c r="AR310" i="23" s="1"/>
  <c r="U309" i="23"/>
  <c r="R310" i="23" l="1"/>
  <c r="W310" i="23"/>
  <c r="O310" i="23"/>
  <c r="Y311" i="23"/>
  <c r="K311" i="23"/>
  <c r="AA311" i="23"/>
  <c r="N311" i="23"/>
  <c r="M311" i="23"/>
  <c r="X311" i="23"/>
  <c r="AB311" i="23"/>
  <c r="L311" i="23"/>
  <c r="I311" i="23"/>
  <c r="F311" i="23"/>
  <c r="G311" i="23"/>
  <c r="V311" i="23"/>
  <c r="AD310" i="23"/>
  <c r="AH310" i="23"/>
  <c r="AG310" i="23"/>
  <c r="AF310" i="23"/>
  <c r="AE310" i="23"/>
  <c r="AC310" i="23"/>
  <c r="B311" i="23"/>
  <c r="D311" i="23"/>
  <c r="AR311" i="23" s="1"/>
  <c r="C311" i="23"/>
  <c r="E311" i="23"/>
  <c r="A312" i="23"/>
  <c r="U310" i="23"/>
  <c r="R311" i="23" l="1"/>
  <c r="W311" i="23"/>
  <c r="AD311" i="23"/>
  <c r="AF311" i="23"/>
  <c r="AH311" i="23"/>
  <c r="AG311" i="23"/>
  <c r="AC311" i="23"/>
  <c r="AE311" i="23"/>
  <c r="O311" i="23"/>
  <c r="Y312" i="23"/>
  <c r="AA312" i="23"/>
  <c r="K312" i="23"/>
  <c r="N312" i="23"/>
  <c r="L312" i="23"/>
  <c r="AB312" i="23"/>
  <c r="M312" i="23"/>
  <c r="X312" i="23"/>
  <c r="I312" i="23"/>
  <c r="F312" i="23"/>
  <c r="G312" i="23"/>
  <c r="V312" i="23"/>
  <c r="U311" i="23"/>
  <c r="B312" i="23"/>
  <c r="E312" i="23"/>
  <c r="C312" i="23"/>
  <c r="D312" i="23"/>
  <c r="AR312" i="23" s="1"/>
  <c r="A313" i="23"/>
  <c r="O312" i="23" l="1"/>
  <c r="W312" i="23"/>
  <c r="R312" i="23"/>
  <c r="AD312" i="23"/>
  <c r="AF312" i="23"/>
  <c r="AH312" i="23"/>
  <c r="AG312" i="23"/>
  <c r="AE312" i="23"/>
  <c r="AC312" i="23"/>
  <c r="AA313" i="23"/>
  <c r="Y313" i="23"/>
  <c r="K313" i="23"/>
  <c r="AB313" i="23"/>
  <c r="M313" i="23"/>
  <c r="I313" i="23"/>
  <c r="N313" i="23"/>
  <c r="L313" i="23"/>
  <c r="F313" i="23"/>
  <c r="G313" i="23"/>
  <c r="V313" i="23"/>
  <c r="X313" i="23"/>
  <c r="A314" i="23"/>
  <c r="E313" i="23"/>
  <c r="B313" i="23"/>
  <c r="D313" i="23"/>
  <c r="AR313" i="23" s="1"/>
  <c r="C313" i="23"/>
  <c r="U312" i="23"/>
  <c r="R313" i="23" l="1"/>
  <c r="W313" i="23"/>
  <c r="O313" i="23"/>
  <c r="AD313" i="23"/>
  <c r="AG313" i="23"/>
  <c r="AH313" i="23"/>
  <c r="AF313" i="23"/>
  <c r="AC313" i="23"/>
  <c r="AE313" i="23"/>
  <c r="Y314" i="23"/>
  <c r="AA314" i="23"/>
  <c r="K314" i="23"/>
  <c r="X314" i="23"/>
  <c r="AB314" i="23"/>
  <c r="L314" i="23"/>
  <c r="I314" i="23"/>
  <c r="N314" i="23"/>
  <c r="M314" i="23"/>
  <c r="G314" i="23"/>
  <c r="V314" i="23"/>
  <c r="F314" i="23"/>
  <c r="B314" i="23"/>
  <c r="A315" i="23"/>
  <c r="D314" i="23"/>
  <c r="AR314" i="23" s="1"/>
  <c r="C314" i="23"/>
  <c r="E314" i="23"/>
  <c r="U313" i="23"/>
  <c r="R314" i="23" l="1"/>
  <c r="W314" i="23"/>
  <c r="O314" i="23"/>
  <c r="AD314" i="23"/>
  <c r="AH314" i="23"/>
  <c r="AG314" i="23"/>
  <c r="AF314" i="23"/>
  <c r="AC314" i="23"/>
  <c r="AE314" i="23"/>
  <c r="Y315" i="23"/>
  <c r="AA315" i="23"/>
  <c r="K315" i="23"/>
  <c r="N315" i="23"/>
  <c r="M315" i="23"/>
  <c r="X315" i="23"/>
  <c r="L315" i="23"/>
  <c r="AB315" i="23"/>
  <c r="I315" i="23"/>
  <c r="G315" i="23"/>
  <c r="V315" i="23"/>
  <c r="F315" i="23"/>
  <c r="U314" i="23"/>
  <c r="C315" i="23"/>
  <c r="D315" i="23"/>
  <c r="AR315" i="23" s="1"/>
  <c r="E315" i="23"/>
  <c r="B315" i="23"/>
  <c r="A316" i="23"/>
  <c r="O315" i="23" l="1"/>
  <c r="W315" i="23"/>
  <c r="R315" i="23"/>
  <c r="AD315" i="23"/>
  <c r="AF315" i="23"/>
  <c r="AH315" i="23"/>
  <c r="AG315" i="23"/>
  <c r="AC315" i="23"/>
  <c r="AE315" i="23"/>
  <c r="Y316" i="23"/>
  <c r="AA316" i="23"/>
  <c r="K316" i="23"/>
  <c r="N316" i="23"/>
  <c r="L316" i="23"/>
  <c r="X316" i="23"/>
  <c r="M316" i="23"/>
  <c r="AB316" i="23"/>
  <c r="F316" i="23"/>
  <c r="I316" i="23"/>
  <c r="G316" i="23"/>
  <c r="V316" i="23"/>
  <c r="U315" i="23"/>
  <c r="D316" i="23"/>
  <c r="AR316" i="23" s="1"/>
  <c r="C316" i="23"/>
  <c r="B316" i="23"/>
  <c r="A317" i="23"/>
  <c r="E316" i="23"/>
  <c r="O316" i="23" l="1"/>
  <c r="W316" i="23"/>
  <c r="R316" i="23"/>
  <c r="AD316" i="23"/>
  <c r="AF316" i="23"/>
  <c r="AH316" i="23"/>
  <c r="AG316" i="23"/>
  <c r="AE316" i="23"/>
  <c r="AC316" i="23"/>
  <c r="Y317" i="23"/>
  <c r="AA317" i="23"/>
  <c r="AB317" i="23"/>
  <c r="M317" i="23"/>
  <c r="K317" i="23"/>
  <c r="I317" i="23"/>
  <c r="X317" i="23"/>
  <c r="L317" i="23"/>
  <c r="G317" i="23"/>
  <c r="V317" i="23"/>
  <c r="F317" i="23"/>
  <c r="N317" i="23"/>
  <c r="B317" i="23"/>
  <c r="A318" i="23"/>
  <c r="C317" i="23"/>
  <c r="D317" i="23"/>
  <c r="AR317" i="23" s="1"/>
  <c r="E317" i="23"/>
  <c r="U316" i="23"/>
  <c r="O317" i="23" l="1"/>
  <c r="W317" i="23"/>
  <c r="R317" i="23"/>
  <c r="AD317" i="23"/>
  <c r="AF317" i="23"/>
  <c r="AG317" i="23"/>
  <c r="AH317" i="23"/>
  <c r="AC317" i="23"/>
  <c r="AE317" i="23"/>
  <c r="Y318" i="23"/>
  <c r="AA318" i="23"/>
  <c r="K318" i="23"/>
  <c r="X318" i="23"/>
  <c r="AB318" i="23"/>
  <c r="L318" i="23"/>
  <c r="N318" i="23"/>
  <c r="I318" i="23"/>
  <c r="G318" i="23"/>
  <c r="V318" i="23"/>
  <c r="M318" i="23"/>
  <c r="F318" i="23"/>
  <c r="U317" i="23"/>
  <c r="D318" i="23"/>
  <c r="AR318" i="23" s="1"/>
  <c r="A319" i="23"/>
  <c r="C318" i="23"/>
  <c r="E318" i="23"/>
  <c r="B318" i="23"/>
  <c r="R318" i="23" l="1"/>
  <c r="W318" i="23"/>
  <c r="O318" i="23"/>
  <c r="Y319" i="23"/>
  <c r="AA319" i="23"/>
  <c r="K319" i="23"/>
  <c r="N319" i="23"/>
  <c r="M319" i="23"/>
  <c r="X319" i="23"/>
  <c r="AB319" i="23"/>
  <c r="L319" i="23"/>
  <c r="I319" i="23"/>
  <c r="F319" i="23"/>
  <c r="G319" i="23"/>
  <c r="V319" i="23"/>
  <c r="AD318" i="23"/>
  <c r="AH318" i="23"/>
  <c r="AG318" i="23"/>
  <c r="AF318" i="23"/>
  <c r="AE318" i="23"/>
  <c r="AC318" i="23"/>
  <c r="A320" i="23"/>
  <c r="E319" i="23"/>
  <c r="D319" i="23"/>
  <c r="AR319" i="23" s="1"/>
  <c r="C319" i="23"/>
  <c r="B319" i="23"/>
  <c r="U318" i="23"/>
  <c r="R319" i="23" l="1"/>
  <c r="W319" i="23"/>
  <c r="O319" i="23"/>
  <c r="AD319" i="23"/>
  <c r="AF319" i="23"/>
  <c r="AH319" i="23"/>
  <c r="AG319" i="23"/>
  <c r="AC319" i="23"/>
  <c r="AE319" i="23"/>
  <c r="Y320" i="23"/>
  <c r="AA320" i="23"/>
  <c r="K320" i="23"/>
  <c r="N320" i="23"/>
  <c r="L320" i="23"/>
  <c r="AB320" i="23"/>
  <c r="M320" i="23"/>
  <c r="X320" i="23"/>
  <c r="F320" i="23"/>
  <c r="I320" i="23"/>
  <c r="G320" i="23"/>
  <c r="V320" i="23"/>
  <c r="D320" i="23"/>
  <c r="AR320" i="23" s="1"/>
  <c r="C320" i="23"/>
  <c r="A321" i="23"/>
  <c r="E320" i="23"/>
  <c r="B320" i="23"/>
  <c r="U319" i="23"/>
  <c r="O320" i="23" l="1"/>
  <c r="W320" i="23"/>
  <c r="R320" i="23"/>
  <c r="Y321" i="23"/>
  <c r="AA321" i="23"/>
  <c r="K321" i="23"/>
  <c r="AB321" i="23"/>
  <c r="M321" i="23"/>
  <c r="I321" i="23"/>
  <c r="N321" i="23"/>
  <c r="L321" i="23"/>
  <c r="F321" i="23"/>
  <c r="X321" i="23"/>
  <c r="G321" i="23"/>
  <c r="V321" i="23"/>
  <c r="AD320" i="23"/>
  <c r="AF320" i="23"/>
  <c r="AH320" i="23"/>
  <c r="AG320" i="23"/>
  <c r="AC320" i="23"/>
  <c r="AE320" i="23"/>
  <c r="U320" i="23"/>
  <c r="C321" i="23"/>
  <c r="B321" i="23"/>
  <c r="D321" i="23"/>
  <c r="AR321" i="23" s="1"/>
  <c r="A322" i="23"/>
  <c r="E321" i="23"/>
  <c r="O321" i="23" l="1"/>
  <c r="W321" i="23"/>
  <c r="R321" i="23"/>
  <c r="AD321" i="23"/>
  <c r="AG321" i="23"/>
  <c r="AF321" i="23"/>
  <c r="AH321" i="23"/>
  <c r="AE321" i="23"/>
  <c r="AC321" i="23"/>
  <c r="Y322" i="23"/>
  <c r="AA322" i="23"/>
  <c r="K322" i="23"/>
  <c r="X322" i="23"/>
  <c r="AB322" i="23"/>
  <c r="L322" i="23"/>
  <c r="I322" i="23"/>
  <c r="N322" i="23"/>
  <c r="G322" i="23"/>
  <c r="V322" i="23"/>
  <c r="M322" i="23"/>
  <c r="F322" i="23"/>
  <c r="A323" i="23"/>
  <c r="E322" i="23"/>
  <c r="C322" i="23"/>
  <c r="B322" i="23"/>
  <c r="D322" i="23"/>
  <c r="AR322" i="23" s="1"/>
  <c r="U321" i="23"/>
  <c r="O322" i="23" l="1"/>
  <c r="W322" i="23"/>
  <c r="R322" i="23"/>
  <c r="AD322" i="23"/>
  <c r="AH322" i="23"/>
  <c r="AG322" i="23"/>
  <c r="AF322" i="23"/>
  <c r="AE322" i="23"/>
  <c r="AC322" i="23"/>
  <c r="Y323" i="23"/>
  <c r="AA323" i="23"/>
  <c r="K323" i="23"/>
  <c r="N323" i="23"/>
  <c r="M323" i="23"/>
  <c r="X323" i="23"/>
  <c r="L323" i="23"/>
  <c r="AB323" i="23"/>
  <c r="I323" i="23"/>
  <c r="F323" i="23"/>
  <c r="G323" i="23"/>
  <c r="V323" i="23"/>
  <c r="U322" i="23"/>
  <c r="D323" i="23"/>
  <c r="AR323" i="23" s="1"/>
  <c r="C323" i="23"/>
  <c r="E323" i="23"/>
  <c r="A324" i="23"/>
  <c r="B323" i="23"/>
  <c r="R323" i="23" l="1"/>
  <c r="W323" i="23"/>
  <c r="O323" i="23"/>
  <c r="AD323" i="23"/>
  <c r="AF323" i="23"/>
  <c r="AH323" i="23"/>
  <c r="AG323" i="23"/>
  <c r="AE323" i="23"/>
  <c r="AC323" i="23"/>
  <c r="Y324" i="23"/>
  <c r="AA324" i="23"/>
  <c r="K324" i="23"/>
  <c r="N324" i="23"/>
  <c r="L324" i="23"/>
  <c r="X324" i="23"/>
  <c r="M324" i="23"/>
  <c r="F324" i="23"/>
  <c r="AB324" i="23"/>
  <c r="I324" i="23"/>
  <c r="G324" i="23"/>
  <c r="V324" i="23"/>
  <c r="U323" i="23"/>
  <c r="E324" i="23"/>
  <c r="B324" i="23"/>
  <c r="A325" i="23"/>
  <c r="D324" i="23"/>
  <c r="AR324" i="23" s="1"/>
  <c r="C324" i="23"/>
  <c r="R324" i="23" l="1"/>
  <c r="W324" i="23"/>
  <c r="O324" i="23"/>
  <c r="AD324" i="23"/>
  <c r="AF324" i="23"/>
  <c r="AH324" i="23"/>
  <c r="AG324" i="23"/>
  <c r="AE324" i="23"/>
  <c r="AC324" i="23"/>
  <c r="AA325" i="23"/>
  <c r="Y325" i="23"/>
  <c r="AB325" i="23"/>
  <c r="M325" i="23"/>
  <c r="K325" i="23"/>
  <c r="I325" i="23"/>
  <c r="X325" i="23"/>
  <c r="L325" i="23"/>
  <c r="N325" i="23"/>
  <c r="G325" i="23"/>
  <c r="V325" i="23"/>
  <c r="F325" i="23"/>
  <c r="A326" i="23"/>
  <c r="E325" i="23"/>
  <c r="B325" i="23"/>
  <c r="C325" i="23"/>
  <c r="D325" i="23"/>
  <c r="AR325" i="23" s="1"/>
  <c r="U324" i="23"/>
  <c r="O325" i="23" l="1"/>
  <c r="W325" i="23"/>
  <c r="R325" i="23"/>
  <c r="AD325" i="23"/>
  <c r="AH325" i="23"/>
  <c r="AF325" i="23"/>
  <c r="AG325" i="23"/>
  <c r="AE325" i="23"/>
  <c r="AC325" i="23"/>
  <c r="Y326" i="23"/>
  <c r="AA326" i="23"/>
  <c r="K326" i="23"/>
  <c r="X326" i="23"/>
  <c r="AB326" i="23"/>
  <c r="L326" i="23"/>
  <c r="N326" i="23"/>
  <c r="I326" i="23"/>
  <c r="G326" i="23"/>
  <c r="V326" i="23"/>
  <c r="M326" i="23"/>
  <c r="F326" i="23"/>
  <c r="D326" i="23"/>
  <c r="AR326" i="23" s="1"/>
  <c r="C326" i="23"/>
  <c r="E326" i="23"/>
  <c r="B326" i="23"/>
  <c r="A327" i="23"/>
  <c r="U325" i="23"/>
  <c r="O326" i="23" l="1"/>
  <c r="W326" i="23"/>
  <c r="R326" i="23"/>
  <c r="Y327" i="23"/>
  <c r="K327" i="23"/>
  <c r="AA327" i="23"/>
  <c r="N327" i="23"/>
  <c r="M327" i="23"/>
  <c r="X327" i="23"/>
  <c r="AB327" i="23"/>
  <c r="L327" i="23"/>
  <c r="I327" i="23"/>
  <c r="G327" i="23"/>
  <c r="V327" i="23"/>
  <c r="F327" i="23"/>
  <c r="AD326" i="23"/>
  <c r="AH326" i="23"/>
  <c r="AG326" i="23"/>
  <c r="AF326" i="23"/>
  <c r="AC326" i="23"/>
  <c r="AE326" i="23"/>
  <c r="U326" i="23"/>
  <c r="D327" i="23"/>
  <c r="AR327" i="23" s="1"/>
  <c r="A328" i="23"/>
  <c r="E327" i="23"/>
  <c r="B327" i="23"/>
  <c r="C327" i="23"/>
  <c r="R327" i="23" l="1"/>
  <c r="W327" i="23"/>
  <c r="O327" i="23"/>
  <c r="Y328" i="23"/>
  <c r="AA328" i="23"/>
  <c r="K328" i="23"/>
  <c r="N328" i="23"/>
  <c r="L328" i="23"/>
  <c r="AB328" i="23"/>
  <c r="M328" i="23"/>
  <c r="X328" i="23"/>
  <c r="I328" i="23"/>
  <c r="F328" i="23"/>
  <c r="G328" i="23"/>
  <c r="V328" i="23"/>
  <c r="AD327" i="23"/>
  <c r="AF327" i="23"/>
  <c r="AH327" i="23"/>
  <c r="AG327" i="23"/>
  <c r="AC327" i="23"/>
  <c r="AE327" i="23"/>
  <c r="U327" i="23"/>
  <c r="A329" i="23"/>
  <c r="E328" i="23"/>
  <c r="C328" i="23"/>
  <c r="D328" i="23"/>
  <c r="AR328" i="23" s="1"/>
  <c r="B328" i="23"/>
  <c r="R328" i="23" l="1"/>
  <c r="W328" i="23"/>
  <c r="O328" i="23"/>
  <c r="AA329" i="23"/>
  <c r="W329" i="23" s="1"/>
  <c r="Y329" i="23"/>
  <c r="K329" i="23"/>
  <c r="AB329" i="23"/>
  <c r="M329" i="23"/>
  <c r="I329" i="23"/>
  <c r="N329" i="23"/>
  <c r="L329" i="23"/>
  <c r="X329" i="23"/>
  <c r="G329" i="23"/>
  <c r="F329" i="23"/>
  <c r="V329" i="23"/>
  <c r="AD328" i="23"/>
  <c r="AF328" i="23"/>
  <c r="AH328" i="23"/>
  <c r="AG328" i="23"/>
  <c r="AE328" i="23"/>
  <c r="AC328" i="23"/>
  <c r="U328" i="23"/>
  <c r="D329" i="23"/>
  <c r="AR329" i="23" s="1"/>
  <c r="C329" i="23"/>
  <c r="B329" i="23"/>
  <c r="E329" i="23"/>
  <c r="A330" i="23"/>
  <c r="O329" i="23" l="1"/>
  <c r="R329" i="23"/>
  <c r="Y330" i="23"/>
  <c r="AA330" i="23"/>
  <c r="K330" i="23"/>
  <c r="X330" i="23"/>
  <c r="AB330" i="23"/>
  <c r="L330" i="23"/>
  <c r="I330" i="23"/>
  <c r="N330" i="23"/>
  <c r="M330" i="23"/>
  <c r="G330" i="23"/>
  <c r="V330" i="23"/>
  <c r="F330" i="23"/>
  <c r="AD329" i="23"/>
  <c r="AG329" i="23"/>
  <c r="AH329" i="23"/>
  <c r="AF329" i="23"/>
  <c r="AC329" i="23"/>
  <c r="AE329" i="23"/>
  <c r="U329" i="23"/>
  <c r="A331" i="23"/>
  <c r="E330" i="23"/>
  <c r="D330" i="23"/>
  <c r="AR330" i="23" s="1"/>
  <c r="C330" i="23"/>
  <c r="B330" i="23"/>
  <c r="R330" i="23" l="1"/>
  <c r="W330" i="23"/>
  <c r="O330" i="23"/>
  <c r="Y331" i="23"/>
  <c r="AA331" i="23"/>
  <c r="K331" i="23"/>
  <c r="N331" i="23"/>
  <c r="M331" i="23"/>
  <c r="X331" i="23"/>
  <c r="L331" i="23"/>
  <c r="AB331" i="23"/>
  <c r="I331" i="23"/>
  <c r="F331" i="23"/>
  <c r="G331" i="23"/>
  <c r="V331" i="23"/>
  <c r="AD330" i="23"/>
  <c r="AH330" i="23"/>
  <c r="AG330" i="23"/>
  <c r="AF330" i="23"/>
  <c r="AC330" i="23"/>
  <c r="AE330" i="23"/>
  <c r="U330" i="23"/>
  <c r="A332" i="23"/>
  <c r="E331" i="23"/>
  <c r="D331" i="23"/>
  <c r="AR331" i="23" s="1"/>
  <c r="B331" i="23"/>
  <c r="C331" i="23"/>
  <c r="O331" i="23" l="1"/>
  <c r="W331" i="23"/>
  <c r="R331" i="23"/>
  <c r="AD331" i="23"/>
  <c r="AF331" i="23"/>
  <c r="AH331" i="23"/>
  <c r="AG331" i="23"/>
  <c r="AE331" i="23"/>
  <c r="AC331" i="23"/>
  <c r="Y332" i="23"/>
  <c r="AA332" i="23"/>
  <c r="K332" i="23"/>
  <c r="N332" i="23"/>
  <c r="L332" i="23"/>
  <c r="X332" i="23"/>
  <c r="M332" i="23"/>
  <c r="F332" i="23"/>
  <c r="I332" i="23"/>
  <c r="AB332" i="23"/>
  <c r="G332" i="23"/>
  <c r="V332" i="23"/>
  <c r="U331" i="23"/>
  <c r="D332" i="23"/>
  <c r="AR332" i="23" s="1"/>
  <c r="C332" i="23"/>
  <c r="E332" i="23"/>
  <c r="B332" i="23"/>
  <c r="A333" i="23"/>
  <c r="R332" i="23" l="1"/>
  <c r="W332" i="23"/>
  <c r="O332" i="23"/>
  <c r="AD332" i="23"/>
  <c r="AF332" i="23"/>
  <c r="AH332" i="23"/>
  <c r="AG332" i="23"/>
  <c r="AC332" i="23"/>
  <c r="AE332" i="23"/>
  <c r="Y333" i="23"/>
  <c r="AA333" i="23"/>
  <c r="K333" i="23"/>
  <c r="AB333" i="23"/>
  <c r="M333" i="23"/>
  <c r="I333" i="23"/>
  <c r="X333" i="23"/>
  <c r="L333" i="23"/>
  <c r="V333" i="23"/>
  <c r="N333" i="23"/>
  <c r="F333" i="23"/>
  <c r="G333" i="23"/>
  <c r="U332" i="23"/>
  <c r="C333" i="23"/>
  <c r="E333" i="23"/>
  <c r="D333" i="23"/>
  <c r="AR333" i="23" s="1"/>
  <c r="B333" i="23"/>
  <c r="A334" i="23"/>
  <c r="R333" i="23" l="1"/>
  <c r="W333" i="23"/>
  <c r="O333" i="23"/>
  <c r="Y334" i="23"/>
  <c r="AA334" i="23"/>
  <c r="K334" i="23"/>
  <c r="X334" i="23"/>
  <c r="AB334" i="23"/>
  <c r="L334" i="23"/>
  <c r="N334" i="23"/>
  <c r="I334" i="23"/>
  <c r="G334" i="23"/>
  <c r="V334" i="23"/>
  <c r="M334" i="23"/>
  <c r="F334" i="23"/>
  <c r="AD333" i="23"/>
  <c r="AF333" i="23"/>
  <c r="AG333" i="23"/>
  <c r="AH333" i="23"/>
  <c r="AC333" i="23"/>
  <c r="AE333" i="23"/>
  <c r="U333" i="23"/>
  <c r="A335" i="23"/>
  <c r="E334" i="23"/>
  <c r="D334" i="23"/>
  <c r="AR334" i="23" s="1"/>
  <c r="B334" i="23"/>
  <c r="C334" i="23"/>
  <c r="R334" i="23" l="1"/>
  <c r="W334" i="23"/>
  <c r="O334" i="23"/>
  <c r="Y335" i="23"/>
  <c r="AA335" i="23"/>
  <c r="K335" i="23"/>
  <c r="N335" i="23"/>
  <c r="M335" i="23"/>
  <c r="X335" i="23"/>
  <c r="AB335" i="23"/>
  <c r="L335" i="23"/>
  <c r="I335" i="23"/>
  <c r="G335" i="23"/>
  <c r="V335" i="23"/>
  <c r="F335" i="23"/>
  <c r="AD334" i="23"/>
  <c r="AH334" i="23"/>
  <c r="AG334" i="23"/>
  <c r="AF334" i="23"/>
  <c r="AC334" i="23"/>
  <c r="AE334" i="23"/>
  <c r="U334" i="23"/>
  <c r="D335" i="23"/>
  <c r="AR335" i="23" s="1"/>
  <c r="C335" i="23"/>
  <c r="A336" i="23"/>
  <c r="B335" i="23"/>
  <c r="E335" i="23"/>
  <c r="R335" i="23" l="1"/>
  <c r="W335" i="23"/>
  <c r="O335" i="23"/>
  <c r="AD335" i="23"/>
  <c r="AF335" i="23"/>
  <c r="AH335" i="23"/>
  <c r="AG335" i="23"/>
  <c r="AE335" i="23"/>
  <c r="AC335" i="23"/>
  <c r="Y336" i="23"/>
  <c r="AA336" i="23"/>
  <c r="K336" i="23"/>
  <c r="N336" i="23"/>
  <c r="L336" i="23"/>
  <c r="AB336" i="23"/>
  <c r="M336" i="23"/>
  <c r="X336" i="23"/>
  <c r="F336" i="23"/>
  <c r="I336" i="23"/>
  <c r="G336" i="23"/>
  <c r="V336" i="23"/>
  <c r="U335" i="23"/>
  <c r="D336" i="23"/>
  <c r="AR336" i="23" s="1"/>
  <c r="A337" i="23"/>
  <c r="B336" i="23"/>
  <c r="C336" i="23"/>
  <c r="E336" i="23"/>
  <c r="O336" i="23" l="1"/>
  <c r="W336" i="23"/>
  <c r="R336" i="23"/>
  <c r="Y337" i="23"/>
  <c r="AA337" i="23"/>
  <c r="K337" i="23"/>
  <c r="AB337" i="23"/>
  <c r="M337" i="23"/>
  <c r="I337" i="23"/>
  <c r="N337" i="23"/>
  <c r="L337" i="23"/>
  <c r="G337" i="23"/>
  <c r="X337" i="23"/>
  <c r="F337" i="23"/>
  <c r="V337" i="23"/>
  <c r="AD336" i="23"/>
  <c r="AF336" i="23"/>
  <c r="AH336" i="23"/>
  <c r="AG336" i="23"/>
  <c r="AC336" i="23"/>
  <c r="AE336" i="23"/>
  <c r="U336" i="23"/>
  <c r="A338" i="23"/>
  <c r="E337" i="23"/>
  <c r="D337" i="23"/>
  <c r="AR337" i="23" s="1"/>
  <c r="B337" i="23"/>
  <c r="C337" i="23"/>
  <c r="O337" i="23" l="1"/>
  <c r="W337" i="23"/>
  <c r="R337" i="23"/>
  <c r="Y338" i="23"/>
  <c r="AA338" i="23"/>
  <c r="X338" i="23"/>
  <c r="K338" i="23"/>
  <c r="AB338" i="23"/>
  <c r="L338" i="23"/>
  <c r="I338" i="23"/>
  <c r="N338" i="23"/>
  <c r="G338" i="23"/>
  <c r="V338" i="23"/>
  <c r="M338" i="23"/>
  <c r="F338" i="23"/>
  <c r="AD337" i="23"/>
  <c r="AG337" i="23"/>
  <c r="AF337" i="23"/>
  <c r="AH337" i="23"/>
  <c r="AE337" i="23"/>
  <c r="AC337" i="23"/>
  <c r="C338" i="23"/>
  <c r="A339" i="23"/>
  <c r="E338" i="23"/>
  <c r="D338" i="23"/>
  <c r="AR338" i="23" s="1"/>
  <c r="B338" i="23"/>
  <c r="U337" i="23"/>
  <c r="R338" i="23" l="1"/>
  <c r="W338" i="23"/>
  <c r="O338" i="23"/>
  <c r="Y339" i="23"/>
  <c r="AA339" i="23"/>
  <c r="K339" i="23"/>
  <c r="N339" i="23"/>
  <c r="M339" i="23"/>
  <c r="X339" i="23"/>
  <c r="L339" i="23"/>
  <c r="AB339" i="23"/>
  <c r="I339" i="23"/>
  <c r="F339" i="23"/>
  <c r="G339" i="23"/>
  <c r="V339" i="23"/>
  <c r="AD338" i="23"/>
  <c r="AH338" i="23"/>
  <c r="AG338" i="23"/>
  <c r="AF338" i="23"/>
  <c r="AC338" i="23"/>
  <c r="AE338" i="23"/>
  <c r="B339" i="23"/>
  <c r="A340" i="23"/>
  <c r="C339" i="23"/>
  <c r="D339" i="23"/>
  <c r="AR339" i="23" s="1"/>
  <c r="E339" i="23"/>
  <c r="U338" i="23"/>
  <c r="R339" i="23" l="1"/>
  <c r="W339" i="23"/>
  <c r="O339" i="23"/>
  <c r="Y340" i="23"/>
  <c r="AA340" i="23"/>
  <c r="K340" i="23"/>
  <c r="N340" i="23"/>
  <c r="L340" i="23"/>
  <c r="X340" i="23"/>
  <c r="M340" i="23"/>
  <c r="F340" i="23"/>
  <c r="AB340" i="23"/>
  <c r="I340" i="23"/>
  <c r="G340" i="23"/>
  <c r="V340" i="23"/>
  <c r="AD339" i="23"/>
  <c r="AF339" i="23"/>
  <c r="AH339" i="23"/>
  <c r="AG339" i="23"/>
  <c r="AE339" i="23"/>
  <c r="AC339" i="23"/>
  <c r="U339" i="23"/>
  <c r="A341" i="23"/>
  <c r="E340" i="23"/>
  <c r="D340" i="23"/>
  <c r="AR340" i="23" s="1"/>
  <c r="C340" i="23"/>
  <c r="B340" i="23"/>
  <c r="R340" i="23" l="1"/>
  <c r="W340" i="23"/>
  <c r="O340" i="23"/>
  <c r="AD340" i="23"/>
  <c r="AF340" i="23"/>
  <c r="AH340" i="23"/>
  <c r="AG340" i="23"/>
  <c r="AE340" i="23"/>
  <c r="AC340" i="23"/>
  <c r="AA341" i="23"/>
  <c r="Y341" i="23"/>
  <c r="K341" i="23"/>
  <c r="AB341" i="23"/>
  <c r="M341" i="23"/>
  <c r="I341" i="23"/>
  <c r="X341" i="23"/>
  <c r="L341" i="23"/>
  <c r="V341" i="23"/>
  <c r="F341" i="23"/>
  <c r="G341" i="23"/>
  <c r="N341" i="23"/>
  <c r="U340" i="23"/>
  <c r="C341" i="23"/>
  <c r="A342" i="23"/>
  <c r="D341" i="23"/>
  <c r="AR341" i="23" s="1"/>
  <c r="E341" i="23"/>
  <c r="B341" i="23"/>
  <c r="O341" i="23" l="1"/>
  <c r="W341" i="23"/>
  <c r="R341" i="23"/>
  <c r="Y342" i="23"/>
  <c r="AA342" i="23"/>
  <c r="K342" i="23"/>
  <c r="X342" i="23"/>
  <c r="AB342" i="23"/>
  <c r="L342" i="23"/>
  <c r="N342" i="23"/>
  <c r="I342" i="23"/>
  <c r="G342" i="23"/>
  <c r="V342" i="23"/>
  <c r="M342" i="23"/>
  <c r="F342" i="23"/>
  <c r="AD341" i="23"/>
  <c r="AH341" i="23"/>
  <c r="AF341" i="23"/>
  <c r="AG341" i="23"/>
  <c r="AE341" i="23"/>
  <c r="AC341" i="23"/>
  <c r="E342" i="23"/>
  <c r="A343" i="23"/>
  <c r="C342" i="23"/>
  <c r="B342" i="23"/>
  <c r="D342" i="23"/>
  <c r="AR342" i="23" s="1"/>
  <c r="U341" i="23"/>
  <c r="R342" i="23" l="1"/>
  <c r="W342" i="23"/>
  <c r="O342" i="23"/>
  <c r="Y343" i="23"/>
  <c r="AA343" i="23"/>
  <c r="K343" i="23"/>
  <c r="N343" i="23"/>
  <c r="M343" i="23"/>
  <c r="X343" i="23"/>
  <c r="AB343" i="23"/>
  <c r="L343" i="23"/>
  <c r="I343" i="23"/>
  <c r="G343" i="23"/>
  <c r="V343" i="23"/>
  <c r="F343" i="23"/>
  <c r="AD342" i="23"/>
  <c r="AH342" i="23"/>
  <c r="AG342" i="23"/>
  <c r="AF342" i="23"/>
  <c r="AE342" i="23"/>
  <c r="AC342" i="23"/>
  <c r="U342" i="23"/>
  <c r="A344" i="23"/>
  <c r="E343" i="23"/>
  <c r="D343" i="23"/>
  <c r="AR343" i="23" s="1"/>
  <c r="C343" i="23"/>
  <c r="B343" i="23"/>
  <c r="R343" i="23" l="1"/>
  <c r="W343" i="23"/>
  <c r="O343" i="23"/>
  <c r="Y344" i="23"/>
  <c r="AA344" i="23"/>
  <c r="K344" i="23"/>
  <c r="N344" i="23"/>
  <c r="L344" i="23"/>
  <c r="AB344" i="23"/>
  <c r="M344" i="23"/>
  <c r="X344" i="23"/>
  <c r="I344" i="23"/>
  <c r="F344" i="23"/>
  <c r="G344" i="23"/>
  <c r="V344" i="23"/>
  <c r="AD343" i="23"/>
  <c r="AF343" i="23"/>
  <c r="AH343" i="23"/>
  <c r="AG343" i="23"/>
  <c r="AE343" i="23"/>
  <c r="AC343" i="23"/>
  <c r="C344" i="23"/>
  <c r="E344" i="23"/>
  <c r="B344" i="23"/>
  <c r="D344" i="23"/>
  <c r="AR344" i="23" s="1"/>
  <c r="A345" i="23"/>
  <c r="U343" i="23"/>
  <c r="R344" i="23" l="1"/>
  <c r="W344" i="23"/>
  <c r="O344" i="23"/>
  <c r="AD344" i="23"/>
  <c r="AF344" i="23"/>
  <c r="AH344" i="23"/>
  <c r="AG344" i="23"/>
  <c r="AE344" i="23"/>
  <c r="AC344" i="23"/>
  <c r="AA345" i="23"/>
  <c r="K345" i="23"/>
  <c r="Y345" i="23"/>
  <c r="AB345" i="23"/>
  <c r="M345" i="23"/>
  <c r="I345" i="23"/>
  <c r="N345" i="23"/>
  <c r="L345" i="23"/>
  <c r="G345" i="23"/>
  <c r="F345" i="23"/>
  <c r="V345" i="23"/>
  <c r="X345" i="23"/>
  <c r="U344" i="23"/>
  <c r="E345" i="23"/>
  <c r="D345" i="23"/>
  <c r="AR345" i="23" s="1"/>
  <c r="A346" i="23"/>
  <c r="B345" i="23"/>
  <c r="C345" i="23"/>
  <c r="R345" i="23" l="1"/>
  <c r="W345" i="23"/>
  <c r="O345" i="23"/>
  <c r="AD345" i="23"/>
  <c r="AG345" i="23"/>
  <c r="AH345" i="23"/>
  <c r="AF345" i="23"/>
  <c r="AE345" i="23"/>
  <c r="AC345" i="23"/>
  <c r="Y346" i="23"/>
  <c r="AA346" i="23"/>
  <c r="X346" i="23"/>
  <c r="AB346" i="23"/>
  <c r="L346" i="23"/>
  <c r="K346" i="23"/>
  <c r="I346" i="23"/>
  <c r="N346" i="23"/>
  <c r="M346" i="23"/>
  <c r="G346" i="23"/>
  <c r="V346" i="23"/>
  <c r="F346" i="23"/>
  <c r="A347" i="23"/>
  <c r="E346" i="23"/>
  <c r="D346" i="23"/>
  <c r="AR346" i="23" s="1"/>
  <c r="C346" i="23"/>
  <c r="B346" i="23"/>
  <c r="U345" i="23"/>
  <c r="O346" i="23" l="1"/>
  <c r="W346" i="23"/>
  <c r="R346" i="23"/>
  <c r="AD346" i="23"/>
  <c r="AH346" i="23"/>
  <c r="AG346" i="23"/>
  <c r="AF346" i="23"/>
  <c r="AE346" i="23"/>
  <c r="AC346" i="23"/>
  <c r="Y347" i="23"/>
  <c r="AA347" i="23"/>
  <c r="K347" i="23"/>
  <c r="N347" i="23"/>
  <c r="M347" i="23"/>
  <c r="X347" i="23"/>
  <c r="L347" i="23"/>
  <c r="AB347" i="23"/>
  <c r="I347" i="23"/>
  <c r="F347" i="23"/>
  <c r="G347" i="23"/>
  <c r="V347" i="23"/>
  <c r="U346" i="23"/>
  <c r="C347" i="23"/>
  <c r="E347" i="23"/>
  <c r="D347" i="23"/>
  <c r="AR347" i="23" s="1"/>
  <c r="B347" i="23"/>
  <c r="A348" i="23"/>
  <c r="O347" i="23" l="1"/>
  <c r="W347" i="23"/>
  <c r="R347" i="23"/>
  <c r="Y348" i="23"/>
  <c r="AA348" i="23"/>
  <c r="K348" i="23"/>
  <c r="N348" i="23"/>
  <c r="L348" i="23"/>
  <c r="X348" i="23"/>
  <c r="M348" i="23"/>
  <c r="AB348" i="23"/>
  <c r="F348" i="23"/>
  <c r="I348" i="23"/>
  <c r="G348" i="23"/>
  <c r="V348" i="23"/>
  <c r="AD347" i="23"/>
  <c r="AF347" i="23"/>
  <c r="AH347" i="23"/>
  <c r="AG347" i="23"/>
  <c r="AE347" i="23"/>
  <c r="AC347" i="23"/>
  <c r="E348" i="23"/>
  <c r="D348" i="23"/>
  <c r="AR348" i="23" s="1"/>
  <c r="C348" i="23"/>
  <c r="B348" i="23"/>
  <c r="A349" i="23"/>
  <c r="U347" i="23"/>
  <c r="R348" i="23" l="1"/>
  <c r="W348" i="23"/>
  <c r="O348" i="23"/>
  <c r="AD348" i="23"/>
  <c r="AF348" i="23"/>
  <c r="AH348" i="23"/>
  <c r="AG348" i="23"/>
  <c r="AE348" i="23"/>
  <c r="AC348" i="23"/>
  <c r="Y349" i="23"/>
  <c r="AA349" i="23"/>
  <c r="K349" i="23"/>
  <c r="AB349" i="23"/>
  <c r="M349" i="23"/>
  <c r="I349" i="23"/>
  <c r="X349" i="23"/>
  <c r="L349" i="23"/>
  <c r="V349" i="23"/>
  <c r="F349" i="23"/>
  <c r="N349" i="23"/>
  <c r="G349" i="23"/>
  <c r="U348" i="23"/>
  <c r="A350" i="23"/>
  <c r="E349" i="23"/>
  <c r="D349" i="23"/>
  <c r="AR349" i="23" s="1"/>
  <c r="C349" i="23"/>
  <c r="B349" i="23"/>
  <c r="R349" i="23" l="1"/>
  <c r="W349" i="23"/>
  <c r="O349" i="23"/>
  <c r="Y350" i="23"/>
  <c r="AA350" i="23"/>
  <c r="K350" i="23"/>
  <c r="X350" i="23"/>
  <c r="AB350" i="23"/>
  <c r="L350" i="23"/>
  <c r="N350" i="23"/>
  <c r="I350" i="23"/>
  <c r="G350" i="23"/>
  <c r="V350" i="23"/>
  <c r="M350" i="23"/>
  <c r="F350" i="23"/>
  <c r="AD349" i="23"/>
  <c r="AF349" i="23"/>
  <c r="AG349" i="23"/>
  <c r="AH349" i="23"/>
  <c r="AE349" i="23"/>
  <c r="AC349" i="23"/>
  <c r="U349" i="23"/>
  <c r="C350" i="23"/>
  <c r="D350" i="23"/>
  <c r="AR350" i="23" s="1"/>
  <c r="B350" i="23"/>
  <c r="A351" i="23"/>
  <c r="E350" i="23"/>
  <c r="R350" i="23" l="1"/>
  <c r="W350" i="23"/>
  <c r="O350" i="23"/>
  <c r="Y351" i="23"/>
  <c r="AA351" i="23"/>
  <c r="K351" i="23"/>
  <c r="N351" i="23"/>
  <c r="M351" i="23"/>
  <c r="X351" i="23"/>
  <c r="AB351" i="23"/>
  <c r="L351" i="23"/>
  <c r="I351" i="23"/>
  <c r="G351" i="23"/>
  <c r="V351" i="23"/>
  <c r="F351" i="23"/>
  <c r="AD350" i="23"/>
  <c r="AH350" i="23"/>
  <c r="AG350" i="23"/>
  <c r="AF350" i="23"/>
  <c r="AE350" i="23"/>
  <c r="AC350" i="23"/>
  <c r="U350" i="23"/>
  <c r="D351" i="23"/>
  <c r="AR351" i="23" s="1"/>
  <c r="A352" i="23"/>
  <c r="C351" i="23"/>
  <c r="E351" i="23"/>
  <c r="B351" i="23"/>
  <c r="R351" i="23" l="1"/>
  <c r="W351" i="23"/>
  <c r="O351" i="23"/>
  <c r="Y352" i="23"/>
  <c r="AA352" i="23"/>
  <c r="K352" i="23"/>
  <c r="N352" i="23"/>
  <c r="L352" i="23"/>
  <c r="AB352" i="23"/>
  <c r="M352" i="23"/>
  <c r="X352" i="23"/>
  <c r="F352" i="23"/>
  <c r="I352" i="23"/>
  <c r="G352" i="23"/>
  <c r="V352" i="23"/>
  <c r="AD351" i="23"/>
  <c r="AF351" i="23"/>
  <c r="AH351" i="23"/>
  <c r="AG351" i="23"/>
  <c r="AE351" i="23"/>
  <c r="AC351" i="23"/>
  <c r="A353" i="23"/>
  <c r="E352" i="23"/>
  <c r="D352" i="23"/>
  <c r="AR352" i="23" s="1"/>
  <c r="C352" i="23"/>
  <c r="B352" i="23"/>
  <c r="U351" i="23"/>
  <c r="O352" i="23" l="1"/>
  <c r="W352" i="23"/>
  <c r="R352" i="23"/>
  <c r="Y353" i="23"/>
  <c r="AA353" i="23"/>
  <c r="AB353" i="23"/>
  <c r="M353" i="23"/>
  <c r="I353" i="23"/>
  <c r="K353" i="23"/>
  <c r="N353" i="23"/>
  <c r="L353" i="23"/>
  <c r="G353" i="23"/>
  <c r="F353" i="23"/>
  <c r="X353" i="23"/>
  <c r="V353" i="23"/>
  <c r="AD352" i="23"/>
  <c r="AF352" i="23"/>
  <c r="AH352" i="23"/>
  <c r="AG352" i="23"/>
  <c r="AE352" i="23"/>
  <c r="AC352" i="23"/>
  <c r="U352" i="23"/>
  <c r="C353" i="23"/>
  <c r="B353" i="23"/>
  <c r="D353" i="23"/>
  <c r="AR353" i="23" s="1"/>
  <c r="E353" i="23"/>
  <c r="A354" i="23"/>
  <c r="O353" i="23" l="1"/>
  <c r="W353" i="23"/>
  <c r="R353" i="23"/>
  <c r="AD353" i="23"/>
  <c r="AG353" i="23"/>
  <c r="AF353" i="23"/>
  <c r="AH353" i="23"/>
  <c r="AE353" i="23"/>
  <c r="AC353" i="23"/>
  <c r="Y354" i="23"/>
  <c r="AA354" i="23"/>
  <c r="K354" i="23"/>
  <c r="X354" i="23"/>
  <c r="AB354" i="23"/>
  <c r="L354" i="23"/>
  <c r="I354" i="23"/>
  <c r="N354" i="23"/>
  <c r="G354" i="23"/>
  <c r="V354" i="23"/>
  <c r="M354" i="23"/>
  <c r="F354" i="23"/>
  <c r="U353" i="23"/>
  <c r="C354" i="23"/>
  <c r="B354" i="23"/>
  <c r="E354" i="23"/>
  <c r="A355" i="23"/>
  <c r="D354" i="23"/>
  <c r="AR354" i="23" s="1"/>
  <c r="R354" i="23" l="1"/>
  <c r="W354" i="23"/>
  <c r="O354" i="23"/>
  <c r="AD354" i="23"/>
  <c r="AH354" i="23"/>
  <c r="AG354" i="23"/>
  <c r="AF354" i="23"/>
  <c r="AE354" i="23"/>
  <c r="AC354" i="23"/>
  <c r="Y355" i="23"/>
  <c r="AA355" i="23"/>
  <c r="K355" i="23"/>
  <c r="N355" i="23"/>
  <c r="M355" i="23"/>
  <c r="X355" i="23"/>
  <c r="L355" i="23"/>
  <c r="AB355" i="23"/>
  <c r="I355" i="23"/>
  <c r="F355" i="23"/>
  <c r="G355" i="23"/>
  <c r="V355" i="23"/>
  <c r="A356" i="23"/>
  <c r="E355" i="23"/>
  <c r="D355" i="23"/>
  <c r="AR355" i="23" s="1"/>
  <c r="C355" i="23"/>
  <c r="B355" i="23"/>
  <c r="U354" i="23"/>
  <c r="O355" i="23" l="1"/>
  <c r="W355" i="23"/>
  <c r="R355" i="23"/>
  <c r="AD355" i="23"/>
  <c r="AF355" i="23"/>
  <c r="AH355" i="23"/>
  <c r="AG355" i="23"/>
  <c r="AE355" i="23"/>
  <c r="AC355" i="23"/>
  <c r="Y356" i="23"/>
  <c r="AA356" i="23"/>
  <c r="K356" i="23"/>
  <c r="N356" i="23"/>
  <c r="L356" i="23"/>
  <c r="X356" i="23"/>
  <c r="M356" i="23"/>
  <c r="F356" i="23"/>
  <c r="AB356" i="23"/>
  <c r="I356" i="23"/>
  <c r="G356" i="23"/>
  <c r="V356" i="23"/>
  <c r="C356" i="23"/>
  <c r="B356" i="23"/>
  <c r="A357" i="23"/>
  <c r="D356" i="23"/>
  <c r="AR356" i="23" s="1"/>
  <c r="E356" i="23"/>
  <c r="U355" i="23"/>
  <c r="R356" i="23" l="1"/>
  <c r="W356" i="23"/>
  <c r="O356" i="23"/>
  <c r="AD356" i="23"/>
  <c r="AF356" i="23"/>
  <c r="AH356" i="23"/>
  <c r="AG356" i="23"/>
  <c r="AE356" i="23"/>
  <c r="AC356" i="23"/>
  <c r="AA357" i="23"/>
  <c r="Y357" i="23"/>
  <c r="K357" i="23"/>
  <c r="AB357" i="23"/>
  <c r="M357" i="23"/>
  <c r="I357" i="23"/>
  <c r="X357" i="23"/>
  <c r="L357" i="23"/>
  <c r="N357" i="23"/>
  <c r="V357" i="23"/>
  <c r="F357" i="23"/>
  <c r="G357" i="23"/>
  <c r="U356" i="23"/>
  <c r="B357" i="23"/>
  <c r="A358" i="23"/>
  <c r="E357" i="23"/>
  <c r="C357" i="23"/>
  <c r="D357" i="23"/>
  <c r="AR357" i="23" s="1"/>
  <c r="O357" i="23" l="1"/>
  <c r="W357" i="23"/>
  <c r="R357" i="23"/>
  <c r="Y358" i="23"/>
  <c r="AA358" i="23"/>
  <c r="K358" i="23"/>
  <c r="X358" i="23"/>
  <c r="AB358" i="23"/>
  <c r="L358" i="23"/>
  <c r="N358" i="23"/>
  <c r="I358" i="23"/>
  <c r="G358" i="23"/>
  <c r="V358" i="23"/>
  <c r="M358" i="23"/>
  <c r="F358" i="23"/>
  <c r="AD357" i="23"/>
  <c r="AH357" i="23"/>
  <c r="AF357" i="23"/>
  <c r="AG357" i="23"/>
  <c r="AE357" i="23"/>
  <c r="AC357" i="23"/>
  <c r="U357" i="23"/>
  <c r="A359" i="23"/>
  <c r="E358" i="23"/>
  <c r="D358" i="23"/>
  <c r="AR358" i="23" s="1"/>
  <c r="C358" i="23"/>
  <c r="B358" i="23"/>
  <c r="R358" i="23" l="1"/>
  <c r="W358" i="23"/>
  <c r="O358" i="23"/>
  <c r="Y359" i="23"/>
  <c r="AA359" i="23"/>
  <c r="K359" i="23"/>
  <c r="N359" i="23"/>
  <c r="M359" i="23"/>
  <c r="X359" i="23"/>
  <c r="AB359" i="23"/>
  <c r="L359" i="23"/>
  <c r="I359" i="23"/>
  <c r="G359" i="23"/>
  <c r="V359" i="23"/>
  <c r="F359" i="23"/>
  <c r="AD358" i="23"/>
  <c r="AH358" i="23"/>
  <c r="AG358" i="23"/>
  <c r="AF358" i="23"/>
  <c r="AE358" i="23"/>
  <c r="AC358" i="23"/>
  <c r="U358" i="23"/>
  <c r="C359" i="23"/>
  <c r="A360" i="23"/>
  <c r="B359" i="23"/>
  <c r="D359" i="23"/>
  <c r="AR359" i="23" s="1"/>
  <c r="E359" i="23"/>
  <c r="R359" i="23" l="1"/>
  <c r="W359" i="23"/>
  <c r="O359" i="23"/>
  <c r="Y360" i="23"/>
  <c r="AA360" i="23"/>
  <c r="K360" i="23"/>
  <c r="N360" i="23"/>
  <c r="L360" i="23"/>
  <c r="AB360" i="23"/>
  <c r="M360" i="23"/>
  <c r="X360" i="23"/>
  <c r="F360" i="23"/>
  <c r="I360" i="23"/>
  <c r="G360" i="23"/>
  <c r="V360" i="23"/>
  <c r="AD359" i="23"/>
  <c r="AF359" i="23"/>
  <c r="AH359" i="23"/>
  <c r="AG359" i="23"/>
  <c r="AE359" i="23"/>
  <c r="AC359" i="23"/>
  <c r="U359" i="23"/>
  <c r="A361" i="23"/>
  <c r="D360" i="23"/>
  <c r="AR360" i="23" s="1"/>
  <c r="E360" i="23"/>
  <c r="C360" i="23"/>
  <c r="B360" i="23"/>
  <c r="R360" i="23" l="1"/>
  <c r="W360" i="23"/>
  <c r="O360" i="23"/>
  <c r="AD360" i="23"/>
  <c r="AF360" i="23"/>
  <c r="AH360" i="23"/>
  <c r="AG360" i="23"/>
  <c r="AE360" i="23"/>
  <c r="AC360" i="23"/>
  <c r="AA361" i="23"/>
  <c r="Y361" i="23"/>
  <c r="K361" i="23"/>
  <c r="AB361" i="23"/>
  <c r="M361" i="23"/>
  <c r="I361" i="23"/>
  <c r="N361" i="23"/>
  <c r="L361" i="23"/>
  <c r="X361" i="23"/>
  <c r="G361" i="23"/>
  <c r="F361" i="23"/>
  <c r="V361" i="23"/>
  <c r="U360" i="23"/>
  <c r="A362" i="23"/>
  <c r="E361" i="23"/>
  <c r="D361" i="23"/>
  <c r="AR361" i="23" s="1"/>
  <c r="C361" i="23"/>
  <c r="B361" i="23"/>
  <c r="O361" i="23" l="1"/>
  <c r="W361" i="23"/>
  <c r="R361" i="23"/>
  <c r="Y362" i="23"/>
  <c r="AA362" i="23"/>
  <c r="K362" i="23"/>
  <c r="X362" i="23"/>
  <c r="AB362" i="23"/>
  <c r="L362" i="23"/>
  <c r="I362" i="23"/>
  <c r="N362" i="23"/>
  <c r="M362" i="23"/>
  <c r="G362" i="23"/>
  <c r="V362" i="23"/>
  <c r="F362" i="23"/>
  <c r="AD361" i="23"/>
  <c r="AG361" i="23"/>
  <c r="AH361" i="23"/>
  <c r="AF361" i="23"/>
  <c r="AE361" i="23"/>
  <c r="AC361" i="23"/>
  <c r="C362" i="23"/>
  <c r="E362" i="23"/>
  <c r="B362" i="23"/>
  <c r="A363" i="23"/>
  <c r="D362" i="23"/>
  <c r="AR362" i="23" s="1"/>
  <c r="U361" i="23"/>
  <c r="R362" i="23" l="1"/>
  <c r="W362" i="23"/>
  <c r="O362" i="23"/>
  <c r="AD362" i="23"/>
  <c r="AH362" i="23"/>
  <c r="AG362" i="23"/>
  <c r="AF362" i="23"/>
  <c r="AE362" i="23"/>
  <c r="AC362" i="23"/>
  <c r="Y363" i="23"/>
  <c r="AA363" i="23"/>
  <c r="K363" i="23"/>
  <c r="N363" i="23"/>
  <c r="M363" i="23"/>
  <c r="X363" i="23"/>
  <c r="L363" i="23"/>
  <c r="AB363" i="23"/>
  <c r="F363" i="23"/>
  <c r="G363" i="23"/>
  <c r="V363" i="23"/>
  <c r="I363" i="23"/>
  <c r="E363" i="23"/>
  <c r="C363" i="23"/>
  <c r="A364" i="23"/>
  <c r="B363" i="23"/>
  <c r="D363" i="23"/>
  <c r="AR363" i="23" s="1"/>
  <c r="U362" i="23"/>
  <c r="O363" i="23" l="1"/>
  <c r="W363" i="23"/>
  <c r="R363" i="23"/>
  <c r="Y364" i="23"/>
  <c r="AA364" i="23"/>
  <c r="K364" i="23"/>
  <c r="N364" i="23"/>
  <c r="L364" i="23"/>
  <c r="X364" i="23"/>
  <c r="M364" i="23"/>
  <c r="F364" i="23"/>
  <c r="I364" i="23"/>
  <c r="AB364" i="23"/>
  <c r="G364" i="23"/>
  <c r="V364" i="23"/>
  <c r="AD363" i="23"/>
  <c r="AF363" i="23"/>
  <c r="AH363" i="23"/>
  <c r="AG363" i="23"/>
  <c r="AE363" i="23"/>
  <c r="AC363" i="23"/>
  <c r="A365" i="23"/>
  <c r="E364" i="23"/>
  <c r="D364" i="23"/>
  <c r="AR364" i="23" s="1"/>
  <c r="C364" i="23"/>
  <c r="B364" i="23"/>
  <c r="U363" i="23"/>
  <c r="R364" i="23" l="1"/>
  <c r="W364" i="23"/>
  <c r="O364" i="23"/>
  <c r="AD364" i="23"/>
  <c r="AF364" i="23"/>
  <c r="AH364" i="23"/>
  <c r="AG364" i="23"/>
  <c r="AE364" i="23"/>
  <c r="AC364" i="23"/>
  <c r="Y365" i="23"/>
  <c r="AA365" i="23"/>
  <c r="K365" i="23"/>
  <c r="AB365" i="23"/>
  <c r="M365" i="23"/>
  <c r="I365" i="23"/>
  <c r="X365" i="23"/>
  <c r="L365" i="23"/>
  <c r="V365" i="23"/>
  <c r="N365" i="23"/>
  <c r="F365" i="23"/>
  <c r="G365" i="23"/>
  <c r="U364" i="23"/>
  <c r="C365" i="23"/>
  <c r="E365" i="23"/>
  <c r="D365" i="23"/>
  <c r="AR365" i="23" s="1"/>
  <c r="B365" i="23"/>
  <c r="A366" i="23"/>
  <c r="O365" i="23" l="1"/>
  <c r="W365" i="23"/>
  <c r="R365" i="23"/>
  <c r="Y366" i="23"/>
  <c r="AA366" i="23"/>
  <c r="K366" i="23"/>
  <c r="X366" i="23"/>
  <c r="AB366" i="23"/>
  <c r="L366" i="23"/>
  <c r="N366" i="23"/>
  <c r="I366" i="23"/>
  <c r="G366" i="23"/>
  <c r="V366" i="23"/>
  <c r="M366" i="23"/>
  <c r="F366" i="23"/>
  <c r="AD365" i="23"/>
  <c r="AF365" i="23"/>
  <c r="AG365" i="23"/>
  <c r="AH365" i="23"/>
  <c r="AE365" i="23"/>
  <c r="AC365" i="23"/>
  <c r="E366" i="23"/>
  <c r="D366" i="23"/>
  <c r="AR366" i="23" s="1"/>
  <c r="B366" i="23"/>
  <c r="A367" i="23"/>
  <c r="C366" i="23"/>
  <c r="U365" i="23"/>
  <c r="R366" i="23" l="1"/>
  <c r="W366" i="23"/>
  <c r="O366" i="23"/>
  <c r="Y367" i="23"/>
  <c r="AA367" i="23"/>
  <c r="N367" i="23"/>
  <c r="M367" i="23"/>
  <c r="K367" i="23"/>
  <c r="X367" i="23"/>
  <c r="AB367" i="23"/>
  <c r="L367" i="23"/>
  <c r="I367" i="23"/>
  <c r="G367" i="23"/>
  <c r="V367" i="23"/>
  <c r="F367" i="23"/>
  <c r="AD366" i="23"/>
  <c r="AH366" i="23"/>
  <c r="AG366" i="23"/>
  <c r="AF366" i="23"/>
  <c r="AE366" i="23"/>
  <c r="AC366" i="23"/>
  <c r="A368" i="23"/>
  <c r="E367" i="23"/>
  <c r="D367" i="23"/>
  <c r="AR367" i="23" s="1"/>
  <c r="C367" i="23"/>
  <c r="B367" i="23"/>
  <c r="U366" i="23"/>
  <c r="R367" i="23" l="1"/>
  <c r="W367" i="23"/>
  <c r="O367" i="23"/>
  <c r="AD367" i="23"/>
  <c r="AF367" i="23"/>
  <c r="AH367" i="23"/>
  <c r="AG367" i="23"/>
  <c r="AE367" i="23"/>
  <c r="AC367" i="23"/>
  <c r="Y368" i="23"/>
  <c r="AA368" i="23"/>
  <c r="K368" i="23"/>
  <c r="N368" i="23"/>
  <c r="L368" i="23"/>
  <c r="AB368" i="23"/>
  <c r="M368" i="23"/>
  <c r="X368" i="23"/>
  <c r="F368" i="23"/>
  <c r="I368" i="23"/>
  <c r="G368" i="23"/>
  <c r="V368" i="23"/>
  <c r="U367" i="23"/>
  <c r="D368" i="23"/>
  <c r="AR368" i="23" s="1"/>
  <c r="C368" i="23"/>
  <c r="A369" i="23"/>
  <c r="E368" i="23"/>
  <c r="B368" i="23"/>
  <c r="O368" i="23" l="1"/>
  <c r="W368" i="23"/>
  <c r="E11" i="20"/>
  <c r="C18" i="9"/>
  <c r="C15" i="9"/>
  <c r="R368" i="23"/>
  <c r="AD368" i="23"/>
  <c r="AF368" i="23"/>
  <c r="AH368" i="23"/>
  <c r="AG368" i="23"/>
  <c r="AE368" i="23"/>
  <c r="AC368" i="23"/>
  <c r="Y369" i="23"/>
  <c r="AA369" i="23"/>
  <c r="K369" i="23"/>
  <c r="AB369" i="23"/>
  <c r="M369" i="23"/>
  <c r="I369" i="23"/>
  <c r="N369" i="23"/>
  <c r="L369" i="23"/>
  <c r="G369" i="23"/>
  <c r="X369" i="23"/>
  <c r="F369" i="23"/>
  <c r="V369" i="23"/>
  <c r="C24" i="9"/>
  <c r="C9" i="9"/>
  <c r="C21" i="9"/>
  <c r="C12" i="9"/>
  <c r="E12" i="9" s="1"/>
  <c r="D11" i="20"/>
  <c r="D18" i="9"/>
  <c r="L11" i="20"/>
  <c r="F11" i="20"/>
  <c r="D9" i="9"/>
  <c r="C11" i="20"/>
  <c r="D27" i="9"/>
  <c r="D24" i="9"/>
  <c r="U368" i="23"/>
  <c r="B369" i="23"/>
  <c r="E369" i="23"/>
  <c r="D369" i="23"/>
  <c r="AR369" i="23" s="1"/>
  <c r="C369" i="23"/>
  <c r="D10" i="21" l="1"/>
  <c r="D11" i="21"/>
  <c r="D12" i="21"/>
  <c r="D13" i="21"/>
  <c r="D14" i="21"/>
  <c r="D15" i="21"/>
  <c r="D16" i="21"/>
  <c r="D17" i="21"/>
  <c r="D18" i="21"/>
  <c r="D19" i="21"/>
  <c r="D20" i="21"/>
  <c r="D21" i="21"/>
  <c r="R369" i="23"/>
  <c r="W369" i="23"/>
  <c r="F10" i="21"/>
  <c r="F11" i="21"/>
  <c r="F12" i="21"/>
  <c r="F13" i="21"/>
  <c r="F14" i="21"/>
  <c r="F15" i="21"/>
  <c r="F16" i="21"/>
  <c r="F17" i="21"/>
  <c r="F18" i="21"/>
  <c r="F19" i="21"/>
  <c r="F20" i="21"/>
  <c r="F21" i="21"/>
  <c r="E18" i="9"/>
  <c r="C27" i="9"/>
  <c r="E27" i="9" s="1"/>
  <c r="E15" i="9"/>
  <c r="O369" i="23"/>
  <c r="J11" i="20"/>
  <c r="H11" i="20"/>
  <c r="AD369" i="23"/>
  <c r="AE369" i="23"/>
  <c r="AG369" i="23"/>
  <c r="AF369" i="23"/>
  <c r="AH369" i="23"/>
  <c r="AC369" i="23"/>
  <c r="Z18" i="24"/>
  <c r="Q15" i="24"/>
  <c r="B11" i="21" s="1"/>
  <c r="Q19" i="24"/>
  <c r="B15" i="21" s="1"/>
  <c r="Z17" i="24"/>
  <c r="Z21" i="24"/>
  <c r="Z6" i="24"/>
  <c r="Z24" i="24"/>
  <c r="Q3" i="24"/>
  <c r="D4" i="20"/>
  <c r="Z22" i="24"/>
  <c r="Z7" i="24"/>
  <c r="Z2" i="24"/>
  <c r="Q9" i="24"/>
  <c r="Q21" i="24"/>
  <c r="B17" i="21" s="1"/>
  <c r="Q20" i="24"/>
  <c r="B16" i="21" s="1"/>
  <c r="Q2" i="24"/>
  <c r="Z15" i="24"/>
  <c r="Q12" i="24"/>
  <c r="Z19" i="24"/>
  <c r="Q11" i="24"/>
  <c r="Q8" i="24"/>
  <c r="Z3" i="24"/>
  <c r="Z9" i="24"/>
  <c r="Q18" i="24"/>
  <c r="B14" i="21" s="1"/>
  <c r="Z16" i="24"/>
  <c r="Q17" i="24"/>
  <c r="B13" i="21" s="1"/>
  <c r="Q4" i="24"/>
  <c r="Q7" i="24"/>
  <c r="Z23" i="24"/>
  <c r="Z5" i="24"/>
  <c r="Z11" i="24"/>
  <c r="Z13" i="24"/>
  <c r="Q6" i="24"/>
  <c r="Z14" i="24"/>
  <c r="Z20" i="24"/>
  <c r="Q22" i="24"/>
  <c r="B18" i="21" s="1"/>
  <c r="Z4" i="24"/>
  <c r="Q23" i="24"/>
  <c r="B19" i="21" s="1"/>
  <c r="Z25" i="24"/>
  <c r="Q5" i="24"/>
  <c r="Q25" i="24"/>
  <c r="B21" i="21" s="1"/>
  <c r="Q24" i="24"/>
  <c r="B20" i="21" s="1"/>
  <c r="Z10" i="24"/>
  <c r="Z8" i="24"/>
  <c r="Z12" i="24"/>
  <c r="Q16" i="24"/>
  <c r="B12" i="21" s="1"/>
  <c r="Q10" i="24"/>
  <c r="Q13" i="24"/>
  <c r="Q14" i="24"/>
  <c r="B10" i="21" s="1"/>
  <c r="F4" i="20"/>
  <c r="L4" i="20"/>
  <c r="D4" i="21"/>
  <c r="F4" i="21"/>
  <c r="L4" i="21"/>
  <c r="E9" i="9"/>
  <c r="I11" i="20"/>
  <c r="G11" i="20"/>
  <c r="E24" i="9"/>
  <c r="U369" i="23"/>
  <c r="J13" i="21" l="1"/>
  <c r="H13" i="21"/>
  <c r="H19" i="21"/>
  <c r="J19" i="21"/>
  <c r="H15" i="21"/>
  <c r="J15" i="21"/>
  <c r="H11" i="21"/>
  <c r="J11" i="21"/>
  <c r="H18" i="21"/>
  <c r="J18" i="21"/>
  <c r="H14" i="21"/>
  <c r="J14" i="21"/>
  <c r="J10" i="21"/>
  <c r="H10" i="21"/>
  <c r="H16" i="21"/>
  <c r="N10" i="21"/>
  <c r="N12" i="21"/>
  <c r="N13" i="21"/>
  <c r="N14" i="21"/>
  <c r="N15" i="21"/>
  <c r="N16" i="21"/>
  <c r="N17" i="21"/>
  <c r="N18" i="21"/>
  <c r="N19" i="21"/>
  <c r="N20" i="21"/>
  <c r="N21" i="21"/>
  <c r="H21" i="21"/>
  <c r="J21" i="21"/>
  <c r="H17" i="21"/>
  <c r="J17" i="21"/>
  <c r="J20" i="21"/>
  <c r="H20" i="21"/>
  <c r="J16" i="21"/>
  <c r="H12" i="21"/>
  <c r="J12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D26" i="9"/>
  <c r="E26" i="9" s="1"/>
  <c r="D25" i="9"/>
  <c r="E25" i="9" s="1"/>
  <c r="D20" i="9"/>
  <c r="D19" i="9"/>
  <c r="AA14" i="24"/>
  <c r="AA25" i="24"/>
  <c r="AA23" i="24"/>
  <c r="AA21" i="24"/>
  <c r="AA19" i="24"/>
  <c r="AA17" i="24"/>
  <c r="AA24" i="24"/>
  <c r="AA22" i="24"/>
  <c r="AA20" i="24"/>
  <c r="AA18" i="24"/>
  <c r="AA16" i="24"/>
  <c r="AA15" i="24"/>
  <c r="R2" i="24"/>
  <c r="U2" i="24"/>
  <c r="U21" i="24"/>
  <c r="R21" i="24"/>
  <c r="C17" i="21" s="1"/>
  <c r="U9" i="24"/>
  <c r="R9" i="24"/>
  <c r="R15" i="24"/>
  <c r="C11" i="21" s="1"/>
  <c r="U15" i="24"/>
  <c r="J4" i="21"/>
  <c r="H4" i="21"/>
  <c r="D11" i="9"/>
  <c r="H4" i="20"/>
  <c r="J4" i="20"/>
  <c r="D10" i="9"/>
  <c r="U10" i="24"/>
  <c r="R10" i="24"/>
  <c r="R24" i="24"/>
  <c r="C20" i="21" s="1"/>
  <c r="U24" i="24"/>
  <c r="U22" i="24"/>
  <c r="R22" i="24"/>
  <c r="C18" i="21" s="1"/>
  <c r="U7" i="24"/>
  <c r="R7" i="24"/>
  <c r="U8" i="24"/>
  <c r="R8" i="24"/>
  <c r="R12" i="24"/>
  <c r="U12" i="24"/>
  <c r="R20" i="24"/>
  <c r="C16" i="21" s="1"/>
  <c r="U20" i="24"/>
  <c r="AA2" i="24"/>
  <c r="AA13" i="24"/>
  <c r="AA11" i="24"/>
  <c r="AA9" i="24"/>
  <c r="AA7" i="24"/>
  <c r="AA5" i="24"/>
  <c r="AA3" i="24"/>
  <c r="AA12" i="24"/>
  <c r="AA10" i="24"/>
  <c r="AA8" i="24"/>
  <c r="AA6" i="24"/>
  <c r="AA4" i="24"/>
  <c r="U3" i="24"/>
  <c r="R3" i="24"/>
  <c r="U13" i="24"/>
  <c r="R13" i="24"/>
  <c r="U16" i="24"/>
  <c r="R16" i="24"/>
  <c r="C12" i="21" s="1"/>
  <c r="R25" i="24"/>
  <c r="C21" i="21" s="1"/>
  <c r="U25" i="24"/>
  <c r="U6" i="24"/>
  <c r="R6" i="24"/>
  <c r="U4" i="24"/>
  <c r="R4" i="24"/>
  <c r="U18" i="24"/>
  <c r="R18" i="24"/>
  <c r="C14" i="21" s="1"/>
  <c r="U11" i="24"/>
  <c r="R11" i="24"/>
  <c r="U14" i="24"/>
  <c r="E10" i="21" s="1"/>
  <c r="R14" i="24"/>
  <c r="C10" i="21" s="1"/>
  <c r="R5" i="24"/>
  <c r="U5" i="24"/>
  <c r="R23" i="24"/>
  <c r="C19" i="21" s="1"/>
  <c r="U23" i="24"/>
  <c r="R17" i="24"/>
  <c r="C13" i="21" s="1"/>
  <c r="U17" i="24"/>
  <c r="R19" i="24"/>
  <c r="C15" i="21" s="1"/>
  <c r="U19" i="24"/>
  <c r="X22" i="24" l="1"/>
  <c r="E18" i="21"/>
  <c r="X21" i="24"/>
  <c r="E17" i="21"/>
  <c r="X20" i="24"/>
  <c r="E16" i="21"/>
  <c r="X19" i="24"/>
  <c r="E15" i="21"/>
  <c r="X23" i="24"/>
  <c r="E19" i="21"/>
  <c r="I19" i="21" s="1"/>
  <c r="X24" i="24"/>
  <c r="E20" i="21"/>
  <c r="X17" i="24"/>
  <c r="E13" i="21"/>
  <c r="I13" i="21" s="1"/>
  <c r="X25" i="24"/>
  <c r="E21" i="21"/>
  <c r="X15" i="24"/>
  <c r="E11" i="21"/>
  <c r="I11" i="21" s="1"/>
  <c r="G10" i="21"/>
  <c r="I10" i="21"/>
  <c r="X18" i="24"/>
  <c r="E14" i="21"/>
  <c r="X16" i="24"/>
  <c r="E12" i="21"/>
  <c r="D16" i="9"/>
  <c r="D17" i="9"/>
  <c r="D13" i="9"/>
  <c r="D14" i="9"/>
  <c r="X4" i="24"/>
  <c r="S20" i="24"/>
  <c r="S17" i="24"/>
  <c r="S23" i="24"/>
  <c r="S25" i="24"/>
  <c r="S16" i="24"/>
  <c r="S22" i="24"/>
  <c r="S19" i="24"/>
  <c r="S15" i="24"/>
  <c r="S18" i="24"/>
  <c r="S14" i="24"/>
  <c r="C4" i="20"/>
  <c r="S24" i="24"/>
  <c r="S21" i="24"/>
  <c r="X3" i="24"/>
  <c r="X11" i="24"/>
  <c r="V7" i="24"/>
  <c r="Y7" i="24" s="1"/>
  <c r="X5" i="24"/>
  <c r="X13" i="24"/>
  <c r="X8" i="24"/>
  <c r="X10" i="24"/>
  <c r="V4" i="24"/>
  <c r="Y4" i="24" s="1"/>
  <c r="X2" i="24"/>
  <c r="V3" i="24"/>
  <c r="Y3" i="24" s="1"/>
  <c r="V2" i="24"/>
  <c r="Y2" i="24" s="1"/>
  <c r="V12" i="24"/>
  <c r="Y12" i="24" s="1"/>
  <c r="V10" i="24"/>
  <c r="Y10" i="24" s="1"/>
  <c r="V5" i="24"/>
  <c r="Y5" i="24" s="1"/>
  <c r="V6" i="24"/>
  <c r="Y6" i="24" s="1"/>
  <c r="V11" i="24"/>
  <c r="Y11" i="24" s="1"/>
  <c r="V8" i="24"/>
  <c r="Y8" i="24" s="1"/>
  <c r="V9" i="24"/>
  <c r="Y9" i="24" s="1"/>
  <c r="V13" i="24"/>
  <c r="Y13" i="24" s="1"/>
  <c r="X12" i="24"/>
  <c r="X9" i="24"/>
  <c r="S2" i="24"/>
  <c r="S3" i="24"/>
  <c r="S8" i="24"/>
  <c r="S7" i="24"/>
  <c r="S4" i="24"/>
  <c r="S11" i="24"/>
  <c r="S9" i="24"/>
  <c r="S6" i="24"/>
  <c r="S5" i="24"/>
  <c r="S10" i="24"/>
  <c r="S12" i="24"/>
  <c r="S13" i="24"/>
  <c r="X7" i="24"/>
  <c r="E4" i="20"/>
  <c r="V20" i="24"/>
  <c r="Y20" i="24" s="1"/>
  <c r="V17" i="24"/>
  <c r="Y17" i="24" s="1"/>
  <c r="V23" i="24"/>
  <c r="Y23" i="24" s="1"/>
  <c r="V16" i="24"/>
  <c r="Y16" i="24" s="1"/>
  <c r="V14" i="24"/>
  <c r="V19" i="24"/>
  <c r="Y19" i="24" s="1"/>
  <c r="X14" i="24"/>
  <c r="V25" i="24"/>
  <c r="Y25" i="24" s="1"/>
  <c r="V22" i="24"/>
  <c r="Y22" i="24" s="1"/>
  <c r="V15" i="24"/>
  <c r="Y15" i="24" s="1"/>
  <c r="V21" i="24"/>
  <c r="Y21" i="24" s="1"/>
  <c r="V18" i="24"/>
  <c r="Y18" i="24" s="1"/>
  <c r="V24" i="24"/>
  <c r="Y24" i="24" s="1"/>
  <c r="X6" i="24"/>
  <c r="G16" i="21" l="1"/>
  <c r="I16" i="21"/>
  <c r="G11" i="21"/>
  <c r="G12" i="21"/>
  <c r="I12" i="21"/>
  <c r="G18" i="21"/>
  <c r="I18" i="21"/>
  <c r="I21" i="21"/>
  <c r="G21" i="21"/>
  <c r="G20" i="21"/>
  <c r="I20" i="21"/>
  <c r="G15" i="21"/>
  <c r="I15" i="21"/>
  <c r="I17" i="21"/>
  <c r="G17" i="21"/>
  <c r="G14" i="21"/>
  <c r="I14" i="21"/>
  <c r="G19" i="21"/>
  <c r="G13" i="21"/>
  <c r="C19" i="9"/>
  <c r="E19" i="9" s="1"/>
  <c r="C4" i="21"/>
  <c r="Y14" i="24"/>
  <c r="E4" i="21"/>
  <c r="G4" i="20"/>
  <c r="I4" i="20"/>
  <c r="C10" i="9"/>
  <c r="E10" i="9" s="1"/>
  <c r="C13" i="9" l="1"/>
  <c r="E13" i="9" s="1"/>
  <c r="C20" i="9"/>
  <c r="E20" i="9" s="1"/>
  <c r="C16" i="9"/>
  <c r="E16" i="9" s="1"/>
  <c r="I4" i="21"/>
  <c r="G4" i="21"/>
  <c r="C11" i="9"/>
  <c r="E11" i="9" s="1"/>
  <c r="C28" i="9" l="1"/>
  <c r="E28" i="9" s="1"/>
  <c r="C17" i="9"/>
  <c r="C29" i="9" s="1"/>
  <c r="E29" i="9" s="1"/>
  <c r="C14" i="9"/>
  <c r="E14" i="9" s="1"/>
  <c r="Q269" i="5"/>
  <c r="S269" i="5" s="1"/>
  <c r="AG269" i="5" s="1"/>
  <c r="Q270" i="5"/>
  <c r="S270" i="5" s="1"/>
  <c r="AG270" i="5" s="1"/>
  <c r="E17" i="9" l="1"/>
  <c r="R269" i="5"/>
  <c r="AI269" i="5" s="1"/>
  <c r="R270" i="5"/>
  <c r="AI270" i="5" s="1"/>
  <c r="O48" i="23" l="1"/>
  <c r="D21" i="9"/>
  <c r="E21" i="9" s="1"/>
  <c r="N11" i="20"/>
  <c r="N4" i="20" l="1"/>
  <c r="N11" i="21"/>
  <c r="N4" i="21"/>
  <c r="D23" i="9" l="1"/>
  <c r="E23" i="9" s="1"/>
  <c r="D22" i="9"/>
  <c r="E22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FC86" authorId="0" shapeId="0" xr:uid="{53F1730E-F6CA-46F0-B3AA-73C45E03D88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Inverter Got Burn Due to thunder storm</t>
        </r>
      </text>
    </comment>
    <comment ref="FC87" authorId="0" shapeId="0" xr:uid="{0F6F9536-C7CB-4153-86D3-7DAF22F96FA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Inverter Got Burn Due to thunder storm</t>
        </r>
      </text>
    </comment>
    <comment ref="IL87" authorId="0" shapeId="0" xr:uid="{C694BA1C-A10B-4C40-98E2-FBB6D6A314FD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FC88" authorId="0" shapeId="0" xr:uid="{2A06D5ED-E14D-42C4-BD53-08D3E12C9B1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Inverter Got Burn Due to thunder storm</t>
        </r>
      </text>
    </comment>
    <comment ref="FC89" authorId="0" shapeId="0" xr:uid="{1F267D87-3CE9-474C-953C-2443200D251D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Inverter Got Burn Due to thunder storm</t>
        </r>
      </text>
    </comment>
    <comment ref="FC90" authorId="0" shapeId="0" xr:uid="{588D013F-662F-46A0-9A11-0046B3F8873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Inverter Got Burn Due to thunder storm</t>
        </r>
      </text>
    </comment>
    <comment ref="IA90" authorId="0" shapeId="0" xr:uid="{85BAEB3E-0473-4A26-8BD0-7E11763174E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IF90" authorId="0" shapeId="0" xr:uid="{53D14486-9286-4B4B-BED0-A22A6D9226C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IG90" authorId="0" shapeId="0" xr:uid="{A22E849A-C938-4A79-A9ED-766B55836DA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II90" authorId="0" shapeId="0" xr:uid="{1096747E-20AD-4DF8-B36D-B3AA5C8EA67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IU90" authorId="0" shapeId="0" xr:uid="{11861672-3934-4C83-B1EA-D74AE598967F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IV90" authorId="0" shapeId="0" xr:uid="{AF120CC2-0B79-44DB-A9F3-D9F457B6480D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IW90" authorId="0" shapeId="0" xr:uid="{27025062-F75B-4EA8-A6B5-55B22AF1569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LA90" authorId="0" shapeId="0" xr:uid="{8CE8372E-28BD-4BE2-B5AB-73596522BDE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LB90" authorId="0" shapeId="0" xr:uid="{AC4E15F5-74AA-41C3-BD8A-183ACD27F0C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LI90" authorId="0" shapeId="0" xr:uid="{C9E88378-4BC0-4127-B85F-C215844E5D8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LN90" authorId="0" shapeId="0" xr:uid="{E54DA2E0-1E4E-46DF-93D7-34D19F91280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LR90" authorId="0" shapeId="0" xr:uid="{8B88E6D0-8907-426C-B7FC-20B78CB6259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LV90" authorId="0" shapeId="0" xr:uid="{EB731A39-31FC-4846-9072-92171EC168D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  <comment ref="LY90" authorId="0" shapeId="0" xr:uid="{008E54E2-D7E9-400E-B2DA-3E9622BF3B7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Sudden changes &amp; instability in the power grid can lead to overvoltage conditions.</t>
        </r>
      </text>
    </comment>
  </commentList>
</comments>
</file>

<file path=xl/sharedStrings.xml><?xml version="1.0" encoding="utf-8"?>
<sst xmlns="http://schemas.openxmlformats.org/spreadsheetml/2006/main" count="7251" uniqueCount="1474">
  <si>
    <t>Performance Summary of JPPL Assam as on date and YTD</t>
  </si>
  <si>
    <t xml:space="preserve">Month </t>
  </si>
  <si>
    <t xml:space="preserve">Date </t>
  </si>
  <si>
    <t>Operation Year</t>
  </si>
  <si>
    <t>FY26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</si>
  <si>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</si>
  <si>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</si>
  <si>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</si>
  <si>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</si>
  <si>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</si>
  <si>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</si>
  <si>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</si>
  <si>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</si>
  <si>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</si>
  <si>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</si>
  <si>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</si>
  <si>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</si>
  <si>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</si>
  <si>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</si>
  <si>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</si>
  <si>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</si>
  <si>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</si>
  <si>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</si>
  <si>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</si>
  <si>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</si>
  <si>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 xml:space="preserve">PA Daily </t>
  </si>
  <si>
    <t>PA MTD</t>
  </si>
  <si>
    <t>PA YTD</t>
  </si>
  <si>
    <t xml:space="preserve">GA Daily </t>
  </si>
  <si>
    <t>GA MTD</t>
  </si>
  <si>
    <t>GA YTD</t>
  </si>
  <si>
    <t>WPR_Daily</t>
  </si>
  <si>
    <t>WPR_MTD</t>
  </si>
  <si>
    <t>WPR_YTD</t>
  </si>
  <si>
    <t>Till Date</t>
  </si>
  <si>
    <t>Jakson Power Private Limited (70MW) Private Limited Performance Summary-YTD</t>
  </si>
  <si>
    <t>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</si>
  <si>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</si>
  <si>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</si>
  <si>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</si>
  <si>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</si>
  <si>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</si>
  <si>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</si>
  <si>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</si>
  <si>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</si>
  <si>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</si>
  <si>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</si>
  <si>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</si>
  <si>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</si>
  <si>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</si>
  <si>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WPR_Eac</t>
  </si>
  <si>
    <t>WPR_Edc</t>
  </si>
  <si>
    <t>Jakson Power Private Limited (70MW) Private Limited Performance Summary Month Wise</t>
  </si>
  <si>
    <t>Jakson Power Private Limited  (70 MW) Performance Summary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</si>
  <si>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</si>
  <si>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</si>
  <si>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</si>
  <si>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</si>
  <si>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</si>
  <si>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</si>
  <si>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</si>
  <si>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</si>
  <si>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</si>
  <si>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</si>
  <si>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</si>
  <si>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</si>
  <si>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</si>
  <si>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</si>
  <si>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</si>
  <si>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</si>
  <si>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</si>
  <si>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</si>
  <si>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</si>
  <si>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</si>
  <si>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</si>
  <si>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</si>
  <si>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</si>
  <si>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</si>
  <si>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</si>
  <si>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</si>
  <si>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</si>
  <si>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</si>
  <si>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</si>
  <si>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</si>
  <si>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</si>
  <si>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</si>
  <si>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</si>
  <si>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</si>
  <si>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</si>
  <si>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</si>
  <si>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</si>
  <si>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</si>
  <si>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</si>
  <si>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</si>
  <si>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</si>
  <si>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</si>
  <si>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</si>
  <si>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</si>
  <si>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</si>
  <si>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</si>
  <si>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Finacial Year</t>
  </si>
  <si>
    <t>Calendor Year</t>
  </si>
  <si>
    <t>Contrcatual Year</t>
  </si>
  <si>
    <t>Operating Year</t>
  </si>
  <si>
    <t>Cycle Number</t>
  </si>
  <si>
    <t>Resources</t>
  </si>
  <si>
    <t>Blk1</t>
  </si>
  <si>
    <t>Blk2</t>
  </si>
  <si>
    <t>Blk3</t>
  </si>
  <si>
    <t>Blk4</t>
  </si>
  <si>
    <t>Blk5</t>
  </si>
  <si>
    <t>Blk6</t>
  </si>
  <si>
    <t>Blk7</t>
  </si>
  <si>
    <t>Blk8</t>
  </si>
  <si>
    <t>Blk9</t>
  </si>
  <si>
    <t>Blk10</t>
  </si>
  <si>
    <t>Blk11</t>
  </si>
  <si>
    <t>Blk12</t>
  </si>
  <si>
    <t>Total No.Table GC done</t>
  </si>
  <si>
    <t>Mrthod of Cutting</t>
  </si>
  <si>
    <t>Remarks for the day</t>
  </si>
  <si>
    <t>Year_2</t>
  </si>
  <si>
    <t>Manually</t>
  </si>
  <si>
    <t>Sunday</t>
  </si>
  <si>
    <t>Year_3</t>
  </si>
  <si>
    <t>Grass cutting not done due to rainfall at site</t>
  </si>
  <si>
    <t>Non PV Area also.</t>
  </si>
  <si>
    <t>ONGC Gas pipe line &amp; Non PV Area also.</t>
  </si>
  <si>
    <t>Block 11 ONGC Gas pipe line &amp; Non PV Area also.</t>
  </si>
  <si>
    <t>Block 1,2 &amp;3 LA surrounding area.</t>
  </si>
  <si>
    <t>Holiday</t>
  </si>
  <si>
    <t>Switchyard and ICR's surrounding area.</t>
  </si>
  <si>
    <t>Switchyard and Non-PV area.</t>
  </si>
  <si>
    <t>Grass Cutting not done due to Viswakarma Puja.</t>
  </si>
  <si>
    <t>Switchyard Area.</t>
  </si>
  <si>
    <t>Grass Cutting not done due to rain.</t>
  </si>
  <si>
    <t>Work is not done</t>
  </si>
  <si>
    <t>Block- 6 &amp; 7 , ICR Surrounding area cleaned.</t>
  </si>
  <si>
    <t>Switchyard Area cleaned.</t>
  </si>
  <si>
    <t>Block- 11 &amp; 12 , ICR Surrounding area cleaned.</t>
  </si>
  <si>
    <t>Block- 04 ICR Surrounding area cleaned.</t>
  </si>
  <si>
    <t>Work is not done due to BIHU Festival</t>
  </si>
  <si>
    <t>Boundary Area grass cutting.</t>
  </si>
  <si>
    <t>Work is not done today.</t>
  </si>
  <si>
    <t>LA Area grass cutting done</t>
  </si>
  <si>
    <t>Switchyard area grass cutting done.</t>
  </si>
  <si>
    <t>Non PV Area, ONGC Pipe Line and Boundary Fencing area Grass Cutting done.</t>
  </si>
  <si>
    <t>3rd Cycle grass cutting compleated.</t>
  </si>
  <si>
    <t>Grass Cutting at Switchyard  area. (WIP)</t>
  </si>
  <si>
    <t>Grass Cutting at Boundary  fancing area. (WIP)</t>
  </si>
  <si>
    <t>Grass Cutting at Boundary  fancing area. 500 meters (WIP) &amp; Grass Cutting at Switchyard  area(WIP)</t>
  </si>
  <si>
    <t>Grass Cutting at Boundary  fancing area. 600 meters (WIP) &amp; Grass Cutting at Switchyard  area(WIP)</t>
  </si>
  <si>
    <t>Work is not done today Due to local Election.</t>
  </si>
  <si>
    <t>Grass Cutting at Boundary  fancing area. 400 meters (WIP) &amp; Grass Cutting at Switchyard  area(WIP)</t>
  </si>
  <si>
    <t>Grass Cutting at Boundary  fancing area (WIP) &amp; Grass Cutting at Switchyard  area(WIP)</t>
  </si>
  <si>
    <t>Grass Cutting at Boundary  fancing area (WIP)</t>
  </si>
  <si>
    <t>Grass Cutting at  Block-12 Total 60 nos Table done. (WIP)</t>
  </si>
  <si>
    <t>Grass Cutting at Block-07 &amp; Block-12 Total 106 nos Table done. (WIP)</t>
  </si>
  <si>
    <t xml:space="preserve"> Due to heavy rain from morning Manpower has return back to home.</t>
  </si>
  <si>
    <t>Grass Cutting at Block-07 &amp; Block-06 Total 142 nos Table done. (WIP)</t>
  </si>
  <si>
    <t>Work is not done today.( Due to rain at site morning)</t>
  </si>
  <si>
    <t>Grass Cutting at Block-07 &amp; Block-06 Total 167 nos Table done. (WIP)</t>
  </si>
  <si>
    <t>Grass Cutting at Block-05,06 &amp; Block-06 Total 94 nos Table done. (WIP)</t>
  </si>
  <si>
    <t>Grass Cutting at Block-09 &amp; Block-10 Total 186 nos Table done. (WIP)</t>
  </si>
  <si>
    <t>Grass Cutting at Block-11 &amp; Block-12 Total 210 nos Table done. (WIP)</t>
  </si>
  <si>
    <t>Grass Cutting at Block-10, Block-11 &amp; Block-12 Total 250 nos Table done. (WIP)</t>
  </si>
  <si>
    <t>Work not done due to heavy rain from morning.</t>
  </si>
  <si>
    <t>Grass Cutting at Block-10 Total 70 nos Table done. (WIP)</t>
  </si>
  <si>
    <t>Grass Cutting at Block-09 &amp; 10 Total 180 nos Table done. (WIP)</t>
  </si>
  <si>
    <t>Grass Cutting at Block-08 &amp; 10 Total 310 nos Table done. (WIP)</t>
  </si>
  <si>
    <t>Grass Cutting at Block-01 &amp; 04 Total 220 nos Table done. (WIP)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</si>
  <si>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</si>
  <si>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</si>
  <si>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</si>
  <si>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</si>
  <si>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</si>
  <si>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</si>
  <si>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</si>
  <si>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Column1</t>
  </si>
  <si>
    <t>MOP</t>
  </si>
  <si>
    <t>Module cleaning not done today.</t>
  </si>
  <si>
    <t>Module cleaning not done today due to rain.</t>
  </si>
  <si>
    <t>Module Cleaning not done today.</t>
  </si>
  <si>
    <t>Rain cleaning done on yestarday Night(Rain-21.79 mm)</t>
  </si>
  <si>
    <t>Module Cleaning not done today(1 mm)</t>
  </si>
  <si>
    <t>Module Cleaning not done.</t>
  </si>
  <si>
    <t>Rain cleaning done by Rain(Rain-4.39mm)</t>
  </si>
  <si>
    <t>Rain cleaning done by Rain(Rain-6.6mm)</t>
  </si>
  <si>
    <t>Rain cleaning done by Rain(Rain-16.99mm)</t>
  </si>
  <si>
    <t>Module Cleaning not done.(Rain-1.0mm)</t>
  </si>
  <si>
    <t>Module Cleaning not done.(Rain-10.60mm)</t>
  </si>
  <si>
    <t>Module Cleaning not done.(Rain-3.60mm)</t>
  </si>
  <si>
    <t>Module Cleaning not done Due to local Election.</t>
  </si>
  <si>
    <t>Module Cleaning not done.(Rain-0.60mm)</t>
  </si>
  <si>
    <t>Module Cleaning not done.(Rain-3.0mm)</t>
  </si>
  <si>
    <t>Module Cleaning not done.(Rain-12.39mm)</t>
  </si>
  <si>
    <t>Module Cleaning not done.(Rain-2.40mm)</t>
  </si>
  <si>
    <t>Sunday (Rain-1.0mm)</t>
  </si>
  <si>
    <t>Module Cleaning not done.(16.8mm)</t>
  </si>
  <si>
    <t>Module Cleaning not done.(0.4 mm)</t>
  </si>
  <si>
    <t>Module Cleaning not done.(20 mm)</t>
  </si>
  <si>
    <t>Module Cleaning not done.(7mm)</t>
  </si>
  <si>
    <t>Module Cleaning not done.(11mm)</t>
  </si>
  <si>
    <t>Module Cleaning not done.(2.80mm)</t>
  </si>
  <si>
    <t>Module Cleaning not done.(2.20mm)</t>
  </si>
  <si>
    <t>Module Cleaning not done.(4.80mm)</t>
  </si>
  <si>
    <t>Module Cleaning not done.( Rain 4.40 mm)</t>
  </si>
  <si>
    <t>Module Cleaning not done.( Rain 7.80 mm)</t>
  </si>
  <si>
    <t>Module Cleaning not done.( Rain 10.20 mm)</t>
  </si>
  <si>
    <t>Module Cleaning not done.( Rain 12.20 mm)</t>
  </si>
  <si>
    <t>Module Cleaning not done.( Rain 21.6 mm)</t>
  </si>
  <si>
    <t>Module Cleaning not done.( Rain 0.4 mm)</t>
  </si>
  <si>
    <t>Plant DC Capcity (MW)</t>
  </si>
  <si>
    <t>Sunrise Time (POA&gt;20 W/m2)</t>
  </si>
  <si>
    <t>Sunset Time (POA&lt;20 W/m2)</t>
  </si>
  <si>
    <t>BLK1_INV1</t>
  </si>
  <si>
    <t>BLK1_INV2</t>
  </si>
  <si>
    <t>BLK1_INV3</t>
  </si>
  <si>
    <t>BLK1_INV4</t>
  </si>
  <si>
    <t>BLK1_INV5</t>
  </si>
  <si>
    <t>BLK1_INV6</t>
  </si>
  <si>
    <t>BLK1_INV7</t>
  </si>
  <si>
    <t>BLK1_INV8</t>
  </si>
  <si>
    <t>BLK1_INV9</t>
  </si>
  <si>
    <t>BLK1_INV10</t>
  </si>
  <si>
    <t>BLK1_INV11</t>
  </si>
  <si>
    <t>BLK1_INV12</t>
  </si>
  <si>
    <t>BLK1_INV13</t>
  </si>
  <si>
    <t>BLK1_INV14</t>
  </si>
  <si>
    <t>BLK1_INV15</t>
  </si>
  <si>
    <t>BLK1_INV16</t>
  </si>
  <si>
    <t>BLK1_INV17</t>
  </si>
  <si>
    <t>BLK1_INV18</t>
  </si>
  <si>
    <t>BLK1_INV19</t>
  </si>
  <si>
    <t>BLK1_INV20</t>
  </si>
  <si>
    <t>BLK1_INV21</t>
  </si>
  <si>
    <t>BLK1_INV22</t>
  </si>
  <si>
    <t>BLK1_INV23</t>
  </si>
  <si>
    <t>BLK1_INV24</t>
  </si>
  <si>
    <t>BLK1_INV25</t>
  </si>
  <si>
    <t>BLK1_INV26</t>
  </si>
  <si>
    <t>BLK1_INV27</t>
  </si>
  <si>
    <t>BLK1_INV28</t>
  </si>
  <si>
    <t>BLK1_INV29</t>
  </si>
  <si>
    <t>BLK1_INV30</t>
  </si>
  <si>
    <t>BLK1_INV31</t>
  </si>
  <si>
    <t>BLK1_INV32</t>
  </si>
  <si>
    <t>BLK1_INV33</t>
  </si>
  <si>
    <t>BLK1_INV34</t>
  </si>
  <si>
    <t>BLK1_INV35</t>
  </si>
  <si>
    <t>BLK1_INV36</t>
  </si>
  <si>
    <t>BLK1_INV37</t>
  </si>
  <si>
    <t>BLK1_INV38</t>
  </si>
  <si>
    <t>BLK1_INV39</t>
  </si>
  <si>
    <t>BLK1_INV40</t>
  </si>
  <si>
    <t>BLK1_INV41</t>
  </si>
  <si>
    <t>BLK1_INV42</t>
  </si>
  <si>
    <t>BLK1_INV43</t>
  </si>
  <si>
    <t>BLK1_INV44</t>
  </si>
  <si>
    <t>BLK1_INV45</t>
  </si>
  <si>
    <t>BLK1_INV46</t>
  </si>
  <si>
    <t>BLK1_INV47</t>
  </si>
  <si>
    <t>BLK1_INV48</t>
  </si>
  <si>
    <t>BLK1_INV49</t>
  </si>
  <si>
    <t>BLK1_INV50</t>
  </si>
  <si>
    <t>BLK1_INV51</t>
  </si>
  <si>
    <t>BLK1_INV52</t>
  </si>
  <si>
    <t>BLK1_INV53</t>
  </si>
  <si>
    <t>BLK1_INV54</t>
  </si>
  <si>
    <t>BLK1_INV55</t>
  </si>
  <si>
    <t>BLK1_INV56</t>
  </si>
  <si>
    <t>BLK1_INV57</t>
  </si>
  <si>
    <t>BLK1_INV58</t>
  </si>
  <si>
    <t>BLK1_INV59</t>
  </si>
  <si>
    <t>BLK1_INV60</t>
  </si>
  <si>
    <t>BLK1_INV61</t>
  </si>
  <si>
    <t>BLK1_INV62</t>
  </si>
  <si>
    <t>BLK1_INV63</t>
  </si>
  <si>
    <t>BLK2_INV1</t>
  </si>
  <si>
    <t>BLK2_INV2</t>
  </si>
  <si>
    <t>BLK2_INV3</t>
  </si>
  <si>
    <t>BLK2_INV4</t>
  </si>
  <si>
    <t>BLK2_INV5</t>
  </si>
  <si>
    <t>BLK2_INV6</t>
  </si>
  <si>
    <t>BLK2_INV7</t>
  </si>
  <si>
    <t>BLK2_INV8</t>
  </si>
  <si>
    <t>BLK2_INV9</t>
  </si>
  <si>
    <t>BLK2_INV10</t>
  </si>
  <si>
    <t>BLK2_INV11</t>
  </si>
  <si>
    <t>BLK2_INV12</t>
  </si>
  <si>
    <t>BLK2_INV13</t>
  </si>
  <si>
    <t>BLK2_INV14</t>
  </si>
  <si>
    <t>BLK2_INV15</t>
  </si>
  <si>
    <t>BLK2_INV16</t>
  </si>
  <si>
    <t>BLK2_INV17</t>
  </si>
  <si>
    <t>BLK2_INV18</t>
  </si>
  <si>
    <t>BLK2_INV19</t>
  </si>
  <si>
    <t>BLK2_INV20</t>
  </si>
  <si>
    <t>BLK2_INV21</t>
  </si>
  <si>
    <t>BLK2_INV22</t>
  </si>
  <si>
    <t>BLK2_INV23</t>
  </si>
  <si>
    <t>BLK2_INV24</t>
  </si>
  <si>
    <t>BLK2_INV25</t>
  </si>
  <si>
    <t>BLK2_INV26</t>
  </si>
  <si>
    <t>BLK2_INV27</t>
  </si>
  <si>
    <t>BLK2_INV28</t>
  </si>
  <si>
    <t>BLK3_INV1</t>
  </si>
  <si>
    <t>BLK3_INV2</t>
  </si>
  <si>
    <t>BLK3_INV3</t>
  </si>
  <si>
    <t>BLK3_INV4</t>
  </si>
  <si>
    <t>BLK3_INV5</t>
  </si>
  <si>
    <t>BLK3_INV6</t>
  </si>
  <si>
    <t>BLK3_INV7</t>
  </si>
  <si>
    <t>BLK3_INV8</t>
  </si>
  <si>
    <t>BLK3_INV9</t>
  </si>
  <si>
    <t>BLK3_INV10</t>
  </si>
  <si>
    <t>BLK3_INV11</t>
  </si>
  <si>
    <t>BLK3_INV12</t>
  </si>
  <si>
    <t>BLK3_INV13</t>
  </si>
  <si>
    <t>BLK3_INV14</t>
  </si>
  <si>
    <t>BLK3_INV15</t>
  </si>
  <si>
    <t>BLK3_INV16</t>
  </si>
  <si>
    <t>BLK3_INV17</t>
  </si>
  <si>
    <t>BLK3_INV18</t>
  </si>
  <si>
    <t>BLK3_INV19</t>
  </si>
  <si>
    <t>BLK3_INV20</t>
  </si>
  <si>
    <t>BLK3_INV21</t>
  </si>
  <si>
    <t>BLK3_INV22</t>
  </si>
  <si>
    <t>BLK3_INV23</t>
  </si>
  <si>
    <t>BLK4_INV1</t>
  </si>
  <si>
    <t>BLK4_INV2</t>
  </si>
  <si>
    <t>BLK4_INV3</t>
  </si>
  <si>
    <t>BLK4_INV4</t>
  </si>
  <si>
    <t>BLK4_INV5</t>
  </si>
  <si>
    <t>BLK4_INV6</t>
  </si>
  <si>
    <t>BLK4_INV7</t>
  </si>
  <si>
    <t>BLK4_INV8</t>
  </si>
  <si>
    <t>BLK4_INV9</t>
  </si>
  <si>
    <t>BLK4_INV10</t>
  </si>
  <si>
    <t>BLK4_INV11</t>
  </si>
  <si>
    <t>BLK4_INV12</t>
  </si>
  <si>
    <t>BLK4_INV13</t>
  </si>
  <si>
    <t>BLK4_INV14</t>
  </si>
  <si>
    <t>BLK4_INV15</t>
  </si>
  <si>
    <t>BLK4_INV16</t>
  </si>
  <si>
    <t>BLK4_INV17</t>
  </si>
  <si>
    <t>BLK4_INV18</t>
  </si>
  <si>
    <t>BLK4_INV19</t>
  </si>
  <si>
    <t>BLK4_INV20</t>
  </si>
  <si>
    <t>BLK4_INV21</t>
  </si>
  <si>
    <t>BLK4_INV22</t>
  </si>
  <si>
    <t>BLK4_INV23</t>
  </si>
  <si>
    <t>BLK5_INV1</t>
  </si>
  <si>
    <t>BLK5_INV2</t>
  </si>
  <si>
    <t>BLK5_INV3</t>
  </si>
  <si>
    <t>BLK5_INV4</t>
  </si>
  <si>
    <t>BLK5_INV5</t>
  </si>
  <si>
    <t>BLK5_INV6</t>
  </si>
  <si>
    <t>BLK5_INV7</t>
  </si>
  <si>
    <t>BLK5_INV8</t>
  </si>
  <si>
    <t>BLK5_INV9</t>
  </si>
  <si>
    <t>BLK5_INV10</t>
  </si>
  <si>
    <t>BLK5_INV11</t>
  </si>
  <si>
    <t>BLK5_INV12</t>
  </si>
  <si>
    <t>BLK5_INV13</t>
  </si>
  <si>
    <t>BLK5_INV14</t>
  </si>
  <si>
    <t>BLK5_INV15</t>
  </si>
  <si>
    <t>BLK5_INV16</t>
  </si>
  <si>
    <t>BLK5_INV17</t>
  </si>
  <si>
    <t>BLK5_INV18</t>
  </si>
  <si>
    <t>BLK5_INV19</t>
  </si>
  <si>
    <t>BLK5_INV20</t>
  </si>
  <si>
    <t>BLK5_INV21</t>
  </si>
  <si>
    <t>BLK5_INV22</t>
  </si>
  <si>
    <t>BLK5_INV23</t>
  </si>
  <si>
    <t>BLK5_INV24</t>
  </si>
  <si>
    <t>BLK5_INV25</t>
  </si>
  <si>
    <t>BLK5_INV26</t>
  </si>
  <si>
    <t>BLK5_INV27</t>
  </si>
  <si>
    <t>BLK5_INV28</t>
  </si>
  <si>
    <t>BLK5_INV29</t>
  </si>
  <si>
    <t>BLK6_INV1</t>
  </si>
  <si>
    <t>BLK6_INV2</t>
  </si>
  <si>
    <t>BLK6_INV3</t>
  </si>
  <si>
    <t>BLK6_INV4</t>
  </si>
  <si>
    <t>BLK6_INV5</t>
  </si>
  <si>
    <t>BLK6_INV6</t>
  </si>
  <si>
    <t>BLK6_INV7</t>
  </si>
  <si>
    <t>BLK6_INV8</t>
  </si>
  <si>
    <t>BLK6_INV9</t>
  </si>
  <si>
    <t>BLK6_INV10</t>
  </si>
  <si>
    <t>BLK6_INV11</t>
  </si>
  <si>
    <t>BLK6_INV12</t>
  </si>
  <si>
    <t>BLK6_INV13</t>
  </si>
  <si>
    <t>BLK6_INV14</t>
  </si>
  <si>
    <t>BLK6_INV15</t>
  </si>
  <si>
    <t>BLK6_INV16</t>
  </si>
  <si>
    <t>BLK6_INV17</t>
  </si>
  <si>
    <t>BLK6_INV18</t>
  </si>
  <si>
    <t>BLK6_INV19</t>
  </si>
  <si>
    <t>BLK6_INV20</t>
  </si>
  <si>
    <t>BLK6_INV21</t>
  </si>
  <si>
    <t>BLK6_INV22</t>
  </si>
  <si>
    <t>BLK6_INV23</t>
  </si>
  <si>
    <t>BLK6_INV24</t>
  </si>
  <si>
    <t>BLK6_INV25</t>
  </si>
  <si>
    <t>BLK6_INV26</t>
  </si>
  <si>
    <t>BLK6_INV27</t>
  </si>
  <si>
    <t>BLK6_INV28</t>
  </si>
  <si>
    <t>BLK6_INV29</t>
  </si>
  <si>
    <t>BLK6_INV30</t>
  </si>
  <si>
    <t>BLK6_INV31</t>
  </si>
  <si>
    <t>BLK7_INV1</t>
  </si>
  <si>
    <t>BLK7_INV2</t>
  </si>
  <si>
    <t>BLK7_INV3</t>
  </si>
  <si>
    <t>BLK7_INV4</t>
  </si>
  <si>
    <t>BLK7_INV5</t>
  </si>
  <si>
    <t>BLK7_INV6</t>
  </si>
  <si>
    <t>BLK7_INV7</t>
  </si>
  <si>
    <t>BLK7_INV8</t>
  </si>
  <si>
    <t>BLK7_INV9</t>
  </si>
  <si>
    <t>BLK7_INV10</t>
  </si>
  <si>
    <t>BLK7_INV11</t>
  </si>
  <si>
    <t>BLK7_INV12</t>
  </si>
  <si>
    <t>BLK7_INV13</t>
  </si>
  <si>
    <t>BLK7_INV14</t>
  </si>
  <si>
    <t>BLK7_INV15</t>
  </si>
  <si>
    <t>BLK7_INV16</t>
  </si>
  <si>
    <t>BLK7_INV17</t>
  </si>
  <si>
    <t>BLK7_INV18</t>
  </si>
  <si>
    <t>BLK7_INV19</t>
  </si>
  <si>
    <t>BLK7_INV20</t>
  </si>
  <si>
    <t>BLK7_INV21</t>
  </si>
  <si>
    <t>BLK7_INV22</t>
  </si>
  <si>
    <t>BLK7_INV23</t>
  </si>
  <si>
    <t>BLK7_INV24</t>
  </si>
  <si>
    <t>BLK7_INV25</t>
  </si>
  <si>
    <t>BLK7_INV26</t>
  </si>
  <si>
    <t>BLK7_INV27</t>
  </si>
  <si>
    <t>BLK7_INV28</t>
  </si>
  <si>
    <t>BLK7_INV29</t>
  </si>
  <si>
    <t>BLK8_INV1</t>
  </si>
  <si>
    <t>BLK8_INV2</t>
  </si>
  <si>
    <t>BLK8_INV3</t>
  </si>
  <si>
    <t>BLK8_INV4</t>
  </si>
  <si>
    <t>BLK8_INV5</t>
  </si>
  <si>
    <t>BLK8_INV6</t>
  </si>
  <si>
    <t>BLK8_INV7</t>
  </si>
  <si>
    <t>BLK8_INV8</t>
  </si>
  <si>
    <t>BLK8_INV9</t>
  </si>
  <si>
    <t>BLK8_INV10</t>
  </si>
  <si>
    <t>BLK8_INV11</t>
  </si>
  <si>
    <t>BLK8_INV12</t>
  </si>
  <si>
    <t>BLK8_INV13</t>
  </si>
  <si>
    <t>BLK8_INV14</t>
  </si>
  <si>
    <t>BLK8_INV15</t>
  </si>
  <si>
    <t>BLK8_INV16</t>
  </si>
  <si>
    <t>BLK8_INV17</t>
  </si>
  <si>
    <t>BLK8_INV18</t>
  </si>
  <si>
    <t>BLK8_INV19</t>
  </si>
  <si>
    <t>BLK8_INV20</t>
  </si>
  <si>
    <t>BLK8_INV21</t>
  </si>
  <si>
    <t>BLK8_INV22</t>
  </si>
  <si>
    <t>BLK8_INV23</t>
  </si>
  <si>
    <t>BLK8_INV24</t>
  </si>
  <si>
    <t>BLK8_INV25</t>
  </si>
  <si>
    <t>BLK8_INV26</t>
  </si>
  <si>
    <t>BLK8_INV27</t>
  </si>
  <si>
    <t>BLK8_INV28</t>
  </si>
  <si>
    <t>BLK8_INV29</t>
  </si>
  <si>
    <t>BLK8_INV30</t>
  </si>
  <si>
    <t>BLK8_INV31</t>
  </si>
  <si>
    <t>BLK9_INV1</t>
  </si>
  <si>
    <t>BLK9_INV2</t>
  </si>
  <si>
    <t>BLK9_INV3</t>
  </si>
  <si>
    <t>BLK9_INV4</t>
  </si>
  <si>
    <t>BLK9_INV5</t>
  </si>
  <si>
    <t>BLK9_INV6</t>
  </si>
  <si>
    <t>BLK9_INV7</t>
  </si>
  <si>
    <t>BLK9_INV8</t>
  </si>
  <si>
    <t>BLK9_INV9</t>
  </si>
  <si>
    <t>BLK9_INV10</t>
  </si>
  <si>
    <t>BLK9_INV11</t>
  </si>
  <si>
    <t>BLK9_INV12</t>
  </si>
  <si>
    <t>BLK9_INV13</t>
  </si>
  <si>
    <t>BLK9_INV14</t>
  </si>
  <si>
    <t>BLK9_INV15</t>
  </si>
  <si>
    <t>BLK9_INV16</t>
  </si>
  <si>
    <t>BLK9_INV17</t>
  </si>
  <si>
    <t>BLK9_INV18</t>
  </si>
  <si>
    <t>BLK9_INV19</t>
  </si>
  <si>
    <t>BLK9_INV20</t>
  </si>
  <si>
    <t>BLK9_INV21</t>
  </si>
  <si>
    <t>BLK9_INV22</t>
  </si>
  <si>
    <t>BLK10_INV1</t>
  </si>
  <si>
    <t>BLK10_INV2</t>
  </si>
  <si>
    <t>BLK10_INV3</t>
  </si>
  <si>
    <t>BLK10_INV4</t>
  </si>
  <si>
    <t>BLK10_INV5</t>
  </si>
  <si>
    <t>BLK10_INV6</t>
  </si>
  <si>
    <t>BLK10_INV7</t>
  </si>
  <si>
    <t>BLK10_INV8</t>
  </si>
  <si>
    <t>BLK10_INV9</t>
  </si>
  <si>
    <t>BLK10_INV10</t>
  </si>
  <si>
    <t>BLK10_INV11</t>
  </si>
  <si>
    <t>BLK10_INV12</t>
  </si>
  <si>
    <t>BLK10_INV13</t>
  </si>
  <si>
    <t>BLK10_INV14</t>
  </si>
  <si>
    <t>BLK10_INV15</t>
  </si>
  <si>
    <t>BLK10_INV16</t>
  </si>
  <si>
    <t>BLK10_INV17</t>
  </si>
  <si>
    <t>BLK10_INV18</t>
  </si>
  <si>
    <t>BLK10_INV19</t>
  </si>
  <si>
    <t>BLK10_INV20</t>
  </si>
  <si>
    <t>BLK10_INV21</t>
  </si>
  <si>
    <t>BLK10_INV22</t>
  </si>
  <si>
    <t>BLK10_INV23</t>
  </si>
  <si>
    <t>BLK10_INV24</t>
  </si>
  <si>
    <t>BLK10_INV25</t>
  </si>
  <si>
    <t>BLK10_INV26</t>
  </si>
  <si>
    <t>BLK10_INV27</t>
  </si>
  <si>
    <t>BLK10_INV28</t>
  </si>
  <si>
    <t>BLK10_INV29</t>
  </si>
  <si>
    <t>BLK10_INV30</t>
  </si>
  <si>
    <t>BLK10_INV31</t>
  </si>
  <si>
    <t>BLK11_INV1</t>
  </si>
  <si>
    <t>BLK11_INV2</t>
  </si>
  <si>
    <t>BLK11_INV3</t>
  </si>
  <si>
    <t>BLK11_INV4</t>
  </si>
  <si>
    <t>BLK11_INV5</t>
  </si>
  <si>
    <t>BLK11_INV6</t>
  </si>
  <si>
    <t>BLK11_INV7</t>
  </si>
  <si>
    <t>BLK11_INV8</t>
  </si>
  <si>
    <t>BLK11_INV9</t>
  </si>
  <si>
    <t>BLK11_INV10</t>
  </si>
  <si>
    <t>BLK11_INV11</t>
  </si>
  <si>
    <t>BLK11_INV12</t>
  </si>
  <si>
    <t>BLK11_INV13</t>
  </si>
  <si>
    <t>BLK11_INV14</t>
  </si>
  <si>
    <t>BLK11_INV15</t>
  </si>
  <si>
    <t>BLK11_INV16</t>
  </si>
  <si>
    <t>BLK11_INV17</t>
  </si>
  <si>
    <t>BLK11_INV18</t>
  </si>
  <si>
    <t>BLK11_INV19</t>
  </si>
  <si>
    <t>BLK11_INV20</t>
  </si>
  <si>
    <t>BLK11_INV21</t>
  </si>
  <si>
    <t>BLK11_INV22</t>
  </si>
  <si>
    <t>BLK11_INV23</t>
  </si>
  <si>
    <t>BLK11_INV24</t>
  </si>
  <si>
    <t>BLK11_INV25</t>
  </si>
  <si>
    <t>BLK12_INV1</t>
  </si>
  <si>
    <t>BLK12_INV2</t>
  </si>
  <si>
    <t>BLK12_INV3</t>
  </si>
  <si>
    <t>BLK12_INV4</t>
  </si>
  <si>
    <t>BLK12_INV5</t>
  </si>
  <si>
    <t>BLK12_INV6</t>
  </si>
  <si>
    <t>BLK12_INV7</t>
  </si>
  <si>
    <t>BLK12_INV8</t>
  </si>
  <si>
    <t>BLK12_INV9</t>
  </si>
  <si>
    <t>BLK12_INV10</t>
  </si>
  <si>
    <t>BLK12_INV11</t>
  </si>
  <si>
    <t>BLK12_INV12</t>
  </si>
  <si>
    <t>BLK12_INV13</t>
  </si>
  <si>
    <t>BLK12_INV14</t>
  </si>
  <si>
    <t>BLK12_INV15</t>
  </si>
  <si>
    <t>BLK12_INV16</t>
  </si>
  <si>
    <t>BLK12_INV17</t>
  </si>
  <si>
    <t>BLK12_INV18</t>
  </si>
  <si>
    <t>BLK12_INV19</t>
  </si>
  <si>
    <t>BLK12_INV20</t>
  </si>
  <si>
    <t>BLK12_INV21</t>
  </si>
  <si>
    <t>BLK12_INV22</t>
  </si>
  <si>
    <t>BLK12_INV23</t>
  </si>
  <si>
    <t>BLK12_INV24</t>
  </si>
  <si>
    <t>BLK12_INV25</t>
  </si>
  <si>
    <t>BLK12_INV26</t>
  </si>
  <si>
    <t>BLK12_INV27</t>
  </si>
  <si>
    <t>BLK12_INV28</t>
  </si>
  <si>
    <t>BLK12_INV29</t>
  </si>
  <si>
    <t>BLK12_INV30</t>
  </si>
  <si>
    <t>BLK12_INV31</t>
  </si>
  <si>
    <t>Amb_Temp</t>
  </si>
  <si>
    <t>MT_Temp</t>
  </si>
  <si>
    <t>WS_Avg</t>
  </si>
  <si>
    <t>WS_Max</t>
  </si>
  <si>
    <t>GHI</t>
  </si>
  <si>
    <t>POA</t>
  </si>
  <si>
    <t>GHI_Lost</t>
  </si>
  <si>
    <t>POA_Lost</t>
  </si>
  <si>
    <t>33kV_IC1_ExPort</t>
  </si>
  <si>
    <t>33kV_IC1_Import</t>
  </si>
  <si>
    <t>33kV_IC2_ExPort</t>
  </si>
  <si>
    <t>33kV_IC2_Import</t>
  </si>
  <si>
    <t>33kV_IC3_ExPort</t>
  </si>
  <si>
    <t>33kV_IC3_Import</t>
  </si>
  <si>
    <t>33kV_IC4_ExPort</t>
  </si>
  <si>
    <t>33kV_IC4_Import</t>
  </si>
  <si>
    <t>220kV_PQM1_Ex</t>
  </si>
  <si>
    <t>220kV_PQM1_Im</t>
  </si>
  <si>
    <t>220kV_PQM2_Ex</t>
  </si>
  <si>
    <t>220kV_PQM2_Im</t>
  </si>
  <si>
    <t>33kV_IC1_ExPort(KWh)</t>
  </si>
  <si>
    <t>33kV_IC1_Import(KWh)</t>
  </si>
  <si>
    <t>33kV_IC2_ExPort(KWh)</t>
  </si>
  <si>
    <t>33kV_IC2_Import(KWh)</t>
  </si>
  <si>
    <t>33kV_IC3_ExPort(KWh)</t>
  </si>
  <si>
    <t>33kV_IC3_Import(KWh)</t>
  </si>
  <si>
    <t>33kV_IC4_ExPort(kWh)</t>
  </si>
  <si>
    <t>33kV_IC4_Import(KWh)</t>
  </si>
  <si>
    <t>220kV_PQM1_Ex(KWh)</t>
  </si>
  <si>
    <t>220kV_PQM1_Im(KWh)</t>
  </si>
  <si>
    <t>220kV_PQM2_Ex(KWh)</t>
  </si>
  <si>
    <t>220kV_PQM2_Im(KWh)</t>
  </si>
  <si>
    <t>33kV_Net_Ex (kWh)</t>
  </si>
  <si>
    <t>220kV_Net_Ex (kWh)</t>
  </si>
  <si>
    <t>GHI (KWh/m2)</t>
  </si>
  <si>
    <t>POA(KWh/m2)</t>
  </si>
  <si>
    <t>Amm_Temp(°C)</t>
  </si>
  <si>
    <t>Inv_Exp(KWh)</t>
  </si>
  <si>
    <r>
      <t>WPR_E</t>
    </r>
    <r>
      <rPr>
        <b/>
        <vertAlign val="subscript"/>
        <sz val="9"/>
        <color theme="0"/>
        <rFont val="Calibri"/>
        <family val="2"/>
        <scheme val="minor"/>
      </rPr>
      <t>dc</t>
    </r>
  </si>
  <si>
    <t>WPR</t>
  </si>
  <si>
    <t>Forecasting Data count received on Forecasting Portal</t>
  </si>
  <si>
    <t>Forecasting Penalties (INR)</t>
  </si>
  <si>
    <t>Month Name</t>
  </si>
  <si>
    <t>Month Number</t>
  </si>
  <si>
    <t>Month</t>
  </si>
  <si>
    <t>CY</t>
  </si>
  <si>
    <t>FY</t>
  </si>
  <si>
    <t>No. of Days in Month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</si>
  <si>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</si>
  <si>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</si>
  <si>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</si>
  <si>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</si>
  <si>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</si>
  <si>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</si>
  <si>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</si>
  <si>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</si>
  <si>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</si>
  <si>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</si>
  <si>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</si>
  <si>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</si>
  <si>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</si>
  <si>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</si>
  <si>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</si>
  <si>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</si>
  <si>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</si>
  <si>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</si>
  <si>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</si>
  <si>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</si>
  <si>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</si>
  <si>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</si>
  <si>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</si>
  <si>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</si>
  <si>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</si>
  <si>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</si>
  <si>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</si>
  <si>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</si>
  <si>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</si>
  <si>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CC*Bugt (MTD)</t>
  </si>
  <si>
    <t>CC*Bugt (YTD)</t>
  </si>
  <si>
    <t xml:space="preserve"> Capacity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</si>
  <si>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</si>
  <si>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</si>
  <si>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</si>
  <si>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</si>
  <si>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</si>
  <si>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</si>
  <si>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</si>
  <si>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</si>
  <si>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</si>
  <si>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</si>
  <si>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</si>
  <si>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</si>
  <si>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</si>
  <si>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GlobHor</t>
  </si>
  <si>
    <t>DiffHor</t>
  </si>
  <si>
    <t>T_Amb</t>
  </si>
  <si>
    <t>GlobInc</t>
  </si>
  <si>
    <t>GlobEff</t>
  </si>
  <si>
    <t>EArray</t>
  </si>
  <si>
    <t>E_Grid</t>
  </si>
  <si>
    <t>kWh/m²</t>
  </si>
  <si>
    <t>°C</t>
  </si>
  <si>
    <t>MWh</t>
  </si>
  <si>
    <t>ratio</t>
  </si>
  <si>
    <t>Contractual Year</t>
  </si>
  <si>
    <t>Total Generation Time</t>
  </si>
  <si>
    <t xml:space="preserve">Affected Equipment </t>
  </si>
  <si>
    <t>DC Capacity Affected (kW)</t>
  </si>
  <si>
    <t>Plant Equivalent Weightage</t>
  </si>
  <si>
    <t>Breakdown Description</t>
  </si>
  <si>
    <t>Fault Time</t>
  </si>
  <si>
    <t>Work Completion time on fault</t>
  </si>
  <si>
    <t>Breakdown Time</t>
  </si>
  <si>
    <t>Action taken</t>
  </si>
  <si>
    <t>Status</t>
  </si>
  <si>
    <t>Plant Equivalent breakdown</t>
  </si>
  <si>
    <t>Lost PoA(Wh/m2)</t>
  </si>
  <si>
    <t>Approximate Energy Loss (KWh)</t>
  </si>
  <si>
    <t>Year-3</t>
  </si>
  <si>
    <t>220KV_Line</t>
  </si>
  <si>
    <t>GSS Auto Reclose operated.</t>
  </si>
  <si>
    <t>After grid voltage coming charged the Breaker</t>
  </si>
  <si>
    <t>Close</t>
  </si>
  <si>
    <t>Inverter  Station Number (if Bd in filed)</t>
  </si>
  <si>
    <t>Inverter number (If Inv or Str BD)</t>
  </si>
  <si>
    <t>LT Number (If breakdwon in Below LT Panel)</t>
  </si>
  <si>
    <t>String Type(If String BD, No other filed to be inserted)</t>
  </si>
  <si>
    <t>Equipment (If any BD above LT panel)</t>
  </si>
  <si>
    <t>Fault Category</t>
  </si>
  <si>
    <t>Fault Code (As per HMI)</t>
  </si>
  <si>
    <t xml:space="preserve">Acknowledgement Time </t>
  </si>
  <si>
    <t>Work Start time on Fault</t>
  </si>
  <si>
    <t xml:space="preserve">Acknow. time </t>
  </si>
  <si>
    <t>Response Time</t>
  </si>
  <si>
    <t>Resolution Time</t>
  </si>
  <si>
    <t>Lost PoA(KWh/m2)</t>
  </si>
  <si>
    <t>PTW No.</t>
  </si>
  <si>
    <t>Job Card No.</t>
  </si>
  <si>
    <t>SCOPE</t>
  </si>
  <si>
    <t>Str_Typ4(455*56)</t>
  </si>
  <si>
    <t xml:space="preserve">String Fuses </t>
  </si>
  <si>
    <t>Fruse burn</t>
  </si>
  <si>
    <t>NA</t>
  </si>
  <si>
    <t>Fuse Replaced</t>
  </si>
  <si>
    <t>MTPL</t>
  </si>
  <si>
    <t>String Fault</t>
  </si>
  <si>
    <t>Restored to normal</t>
  </si>
  <si>
    <t>Not Restored</t>
  </si>
  <si>
    <t>Open</t>
  </si>
  <si>
    <t>Inverter</t>
  </si>
  <si>
    <t>Str_Typ4(450*26)</t>
  </si>
  <si>
    <t>Restored</t>
  </si>
  <si>
    <t>restored</t>
  </si>
  <si>
    <t>Fuse and Y-Connecter Replaced Restored.</t>
  </si>
  <si>
    <t>Year_4</t>
  </si>
  <si>
    <t>BLK8</t>
  </si>
  <si>
    <t>INV23</t>
  </si>
  <si>
    <t>Inverter Flashed over.</t>
  </si>
  <si>
    <t>Inverter replace with new inverter.</t>
  </si>
  <si>
    <t>INV24</t>
  </si>
  <si>
    <t>ACCB MCCB Tripped</t>
  </si>
  <si>
    <t>Reset and started</t>
  </si>
  <si>
    <t>Inv13</t>
  </si>
  <si>
    <t>Inverter down due to over grid voltage</t>
  </si>
  <si>
    <t>inv15</t>
  </si>
  <si>
    <t>inv27</t>
  </si>
  <si>
    <t>BLK11</t>
  </si>
  <si>
    <t>Inv2</t>
  </si>
  <si>
    <t>Inv3</t>
  </si>
  <si>
    <t>Inv9</t>
  </si>
  <si>
    <t>inv12</t>
  </si>
  <si>
    <t>Inv14</t>
  </si>
  <si>
    <t>Inv16</t>
  </si>
  <si>
    <t>Inv18</t>
  </si>
  <si>
    <t>Inv22</t>
  </si>
  <si>
    <t>Inv23</t>
  </si>
  <si>
    <t>Inv25</t>
  </si>
  <si>
    <t>Inverter Issue</t>
  </si>
  <si>
    <t>Manually clear fault data after sungrow support.</t>
  </si>
  <si>
    <t>BLK12</t>
  </si>
  <si>
    <t>Tx</t>
  </si>
  <si>
    <t>IDT Breakdown</t>
  </si>
  <si>
    <t>33 kV HT Cable fault</t>
  </si>
  <si>
    <t>Fault identification done, Cable jointing work in progress.</t>
  </si>
  <si>
    <t>Cable jointing work done,Now plant running with full load.</t>
  </si>
  <si>
    <t>BLK10</t>
  </si>
  <si>
    <t>IDT Shutdown</t>
  </si>
  <si>
    <t xml:space="preserve">Take Shutdown for Cable connection </t>
  </si>
  <si>
    <t>Take Shutdown for Cable connection</t>
  </si>
  <si>
    <t>Str_Typ4(455*28)</t>
  </si>
  <si>
    <t>DC fuse replacement done</t>
  </si>
  <si>
    <t>Y-Connector Burnt</t>
  </si>
  <si>
    <t>Y-Connector Replacement Done</t>
  </si>
  <si>
    <t>MC-4 Open</t>
  </si>
  <si>
    <t>Manually Tripped for Inverter inter change</t>
  </si>
  <si>
    <t>Inverter Inter-change after sungrow service Engineer called</t>
  </si>
  <si>
    <t>Inv17</t>
  </si>
  <si>
    <t>BLK4</t>
  </si>
  <si>
    <t>Inverter flash over</t>
  </si>
  <si>
    <t>Str_Typ4(450*56)</t>
  </si>
  <si>
    <t>Module damage Due to Lighting</t>
  </si>
  <si>
    <t>open</t>
  </si>
  <si>
    <t>BLK5</t>
  </si>
  <si>
    <t>Inv20</t>
  </si>
  <si>
    <t>String</t>
  </si>
  <si>
    <t xml:space="preserve"> Block-04 inv-18 St-01 Module damage Due to Lighting</t>
  </si>
  <si>
    <t xml:space="preserve"> Block-04 inv-18 St-02 Module damage Due to Lighting</t>
  </si>
  <si>
    <t xml:space="preserve"> Block-05 inv-20 St-06 Module damage Due to Lighting</t>
  </si>
  <si>
    <t xml:space="preserve"> Block-05 inv-20 St-07Inverter flash over</t>
  </si>
  <si>
    <t xml:space="preserve"> Block-05 inv-20 St-08Inverter flash over</t>
  </si>
  <si>
    <t xml:space="preserve"> Block-05 inv-20 St-09Inverter flash over</t>
  </si>
  <si>
    <t xml:space="preserve"> Block-05 inv-20 St-10 Inverter flash over</t>
  </si>
  <si>
    <t xml:space="preserve"> Block-05 inv-20 St-11 Inverter flash over</t>
  </si>
  <si>
    <t xml:space="preserve"> Block-05 inv-20 St-12Inverter flash over</t>
  </si>
  <si>
    <t>Inv19</t>
  </si>
  <si>
    <t>ACCB Manually Tripped Due to Burn Inverter Data restoration as required for Solis Services engineer</t>
  </si>
  <si>
    <t>Inverter Internal Fault</t>
  </si>
  <si>
    <t xml:space="preserve">We Have Replaced a nerw Relay card </t>
  </si>
  <si>
    <t>Grid Over Voltage</t>
  </si>
  <si>
    <t>we have replace a new DSP card  As per Solis Services Engineer Instruction.</t>
  </si>
  <si>
    <t>Inv24</t>
  </si>
  <si>
    <t>Normally Restore</t>
  </si>
  <si>
    <t>BLK1</t>
  </si>
  <si>
    <t>Inv46</t>
  </si>
  <si>
    <t>Inverter relay card fault</t>
  </si>
  <si>
    <t>Replaced a new inverter</t>
  </si>
  <si>
    <t>MCCB</t>
  </si>
  <si>
    <t xml:space="preserve">MCCB fault </t>
  </si>
  <si>
    <t>Replaced a new MCCB</t>
  </si>
  <si>
    <t>MCCB fault</t>
  </si>
  <si>
    <t>MCCB Tripped</t>
  </si>
  <si>
    <t>manually restore</t>
  </si>
  <si>
    <t>Fuse burn</t>
  </si>
  <si>
    <t>Replace a new Fuse</t>
  </si>
  <si>
    <t>blk8</t>
  </si>
  <si>
    <t>inv13</t>
  </si>
  <si>
    <t>inverter</t>
  </si>
  <si>
    <t>blk11</t>
  </si>
  <si>
    <t>inv2</t>
  </si>
  <si>
    <t>inv9</t>
  </si>
  <si>
    <t>inv14</t>
  </si>
  <si>
    <t>inv18</t>
  </si>
  <si>
    <t>inv22</t>
  </si>
  <si>
    <t>inv25</t>
  </si>
  <si>
    <t>Block-11 Inv-21 string fuse burnt</t>
  </si>
  <si>
    <t>Fault fuse replacement done</t>
  </si>
  <si>
    <t>PTW_3632</t>
  </si>
  <si>
    <t>Block-4 Inv-12 string fuse burnt</t>
  </si>
  <si>
    <t>PTW_3638</t>
  </si>
  <si>
    <t>Block-5 Inv-13 string fuse burnt</t>
  </si>
  <si>
    <t>PTW_3650</t>
  </si>
  <si>
    <t xml:space="preserve"> Block-02 inv-7 St-12 string fuse burnt</t>
  </si>
  <si>
    <t>One Y connector &amp; 2 number 20A fuse replacement done</t>
  </si>
  <si>
    <t>PTW_3669</t>
  </si>
  <si>
    <t xml:space="preserve"> Block-01 inv-41 St-12 string fuse burnt</t>
  </si>
  <si>
    <t>New module Replaced</t>
  </si>
  <si>
    <t>blk5</t>
  </si>
  <si>
    <t>inv20</t>
  </si>
  <si>
    <r>
      <rPr>
        <i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nverter</t>
    </r>
  </si>
  <si>
    <t>Block-12 Inv-11 string-9 One Y connector and one 20A fuse burnt</t>
  </si>
  <si>
    <t>PTW_3754</t>
  </si>
  <si>
    <t>Block-3 Inv-8 string-9 fuse burnt</t>
  </si>
  <si>
    <t>Y connector &amp; Fault fuse replacement done</t>
  </si>
  <si>
    <t>PTW_3760</t>
  </si>
  <si>
    <t>Block-12 Inv-21 string-5 fuse &amp; Y-connector burnt</t>
  </si>
  <si>
    <t>PTW_3796</t>
  </si>
  <si>
    <t>Block-02 Inv-26 string-9 fuse  burnt</t>
  </si>
  <si>
    <t>Block-04 Inv-11 string-3 fuse  burnt</t>
  </si>
  <si>
    <t>Block-05 Inv-9 string-7 fuse  burnt</t>
  </si>
  <si>
    <t>Block-10 Inv-15 string-10 fuse  burnt</t>
  </si>
  <si>
    <t>Block-05 Inv-9 string-11 fuse  burnt</t>
  </si>
  <si>
    <t>Block-10 Inv-5 string-01 fuse  burnt</t>
  </si>
  <si>
    <t>Block-08 Inv-4 string-01 fuse  burnt</t>
  </si>
  <si>
    <t>Block-04 Inv-05 string-08 fuse  burnt</t>
  </si>
  <si>
    <t>Block-04 Inv-18 string-8 fuse  burnt</t>
  </si>
  <si>
    <t>Inverter Fan Fault</t>
  </si>
  <si>
    <t>Replace a new Fan</t>
  </si>
  <si>
    <t>INV16</t>
  </si>
  <si>
    <t>inv6</t>
  </si>
  <si>
    <t>inv29</t>
  </si>
  <si>
    <t>Str_Typ4(455*26)</t>
  </si>
  <si>
    <t>Block-08 Inv-14 string-07 fuse  burnt</t>
  </si>
  <si>
    <t>Block-7 Inv-2 string-06 fuse  burnt</t>
  </si>
  <si>
    <t>Block-11 Inv-2 string-02 fuse  burnt</t>
  </si>
  <si>
    <t>B-3,Inv-22 String-6 MC-4 found open</t>
  </si>
  <si>
    <t>Fault rectification done</t>
  </si>
  <si>
    <t>Equipment</t>
  </si>
  <si>
    <t>Affected DC Capacity</t>
  </si>
  <si>
    <t>Fault Category Plant BD sheet</t>
  </si>
  <si>
    <t>IS Number</t>
  </si>
  <si>
    <t>LT Number</t>
  </si>
  <si>
    <t>String Type</t>
  </si>
  <si>
    <t>Inverter  Number</t>
  </si>
  <si>
    <t>Plant capacity</t>
  </si>
  <si>
    <t>BLK1INV1</t>
  </si>
  <si>
    <t>Module</t>
  </si>
  <si>
    <t>ACCB1</t>
  </si>
  <si>
    <t>Str_Typ1(330*40)</t>
  </si>
  <si>
    <t>INV1</t>
  </si>
  <si>
    <t>LT1</t>
  </si>
  <si>
    <t>BLK1INV2</t>
  </si>
  <si>
    <t>Cables</t>
  </si>
  <si>
    <t>BLK2</t>
  </si>
  <si>
    <t>ACCB2</t>
  </si>
  <si>
    <t>Str_Typ2 (310*40)</t>
  </si>
  <si>
    <t>MVP</t>
  </si>
  <si>
    <t>INV2</t>
  </si>
  <si>
    <t>LT2</t>
  </si>
  <si>
    <t>BLK1INV3</t>
  </si>
  <si>
    <t>BLK3</t>
  </si>
  <si>
    <t>ACCB3</t>
  </si>
  <si>
    <t>Str_Typ3(315*40)</t>
  </si>
  <si>
    <t>Aux_Tx</t>
  </si>
  <si>
    <t>INV3</t>
  </si>
  <si>
    <t>BLK1INV4</t>
  </si>
  <si>
    <t>ACCB</t>
  </si>
  <si>
    <t>ACCB4</t>
  </si>
  <si>
    <t>MCR_MVP_IC_1</t>
  </si>
  <si>
    <t>INV4</t>
  </si>
  <si>
    <t>BLK1INV5</t>
  </si>
  <si>
    <t>ACCB5</t>
  </si>
  <si>
    <t>MCR_MVP_IC_2</t>
  </si>
  <si>
    <t>INV5</t>
  </si>
  <si>
    <t>BLK1INV6</t>
  </si>
  <si>
    <t>IDT</t>
  </si>
  <si>
    <t>BLK6</t>
  </si>
  <si>
    <t>ACCB6</t>
  </si>
  <si>
    <t>Str_Typ1(330*20)</t>
  </si>
  <si>
    <t>MCR_MVP_IC_3</t>
  </si>
  <si>
    <t>INV6</t>
  </si>
  <si>
    <t>BLK1INV7</t>
  </si>
  <si>
    <t>PTR</t>
  </si>
  <si>
    <t>BLK7</t>
  </si>
  <si>
    <t>ACCB7</t>
  </si>
  <si>
    <t>Str_Typ2 (310*20)</t>
  </si>
  <si>
    <t>MCR_MVP_IC_4</t>
  </si>
  <si>
    <t>INV7</t>
  </si>
  <si>
    <t>BLK1INV8</t>
  </si>
  <si>
    <t>MV Panel</t>
  </si>
  <si>
    <t>ACCB8</t>
  </si>
  <si>
    <t>Str_Typ3(315*20)</t>
  </si>
  <si>
    <t>MCR_MVP_OG1</t>
  </si>
  <si>
    <t>INV8</t>
  </si>
  <si>
    <t>BLK1INV9</t>
  </si>
  <si>
    <t>Metering System Plant</t>
  </si>
  <si>
    <t>BLK9</t>
  </si>
  <si>
    <t>MCR_MVP_OG2</t>
  </si>
  <si>
    <t>INV9</t>
  </si>
  <si>
    <t>BLK1INV10</t>
  </si>
  <si>
    <t>Grid System</t>
  </si>
  <si>
    <t>PWR_TX1</t>
  </si>
  <si>
    <t>INV10</t>
  </si>
  <si>
    <t>BLK1INV11</t>
  </si>
  <si>
    <t>Metering System Grid</t>
  </si>
  <si>
    <t>PWR_TX2</t>
  </si>
  <si>
    <t>INV11</t>
  </si>
  <si>
    <t>BLK1INV12</t>
  </si>
  <si>
    <t>WMS</t>
  </si>
  <si>
    <t>INV12</t>
  </si>
  <si>
    <t>BLK1INV13</t>
  </si>
  <si>
    <t>MMS</t>
  </si>
  <si>
    <t>INV13</t>
  </si>
  <si>
    <t>BLK1INV14</t>
  </si>
  <si>
    <t>Battery Charger_MCR</t>
  </si>
  <si>
    <t>Line_Bay1</t>
  </si>
  <si>
    <t>INV14</t>
  </si>
  <si>
    <t>BLK1INV15</t>
  </si>
  <si>
    <t>IC_UPS</t>
  </si>
  <si>
    <t>Line_Bay2</t>
  </si>
  <si>
    <t>INV15</t>
  </si>
  <si>
    <t>BLK1INV16</t>
  </si>
  <si>
    <t>IC_Auxiliary Tranformer</t>
  </si>
  <si>
    <t>BLK1INV17</t>
  </si>
  <si>
    <t>IC_Auxiliary DB</t>
  </si>
  <si>
    <t>INV17</t>
  </si>
  <si>
    <t>BLK1INV18</t>
  </si>
  <si>
    <t>IC_SCADA Panel</t>
  </si>
  <si>
    <t>INV18</t>
  </si>
  <si>
    <t>BLK1INV19</t>
  </si>
  <si>
    <t>Connectors</t>
  </si>
  <si>
    <t>INV19</t>
  </si>
  <si>
    <t>BLK1INV20</t>
  </si>
  <si>
    <t>LT Panel</t>
  </si>
  <si>
    <t>INV20</t>
  </si>
  <si>
    <t>BLK1INV21</t>
  </si>
  <si>
    <t>SS</t>
  </si>
  <si>
    <t>INV21</t>
  </si>
  <si>
    <t>BLK1INV22</t>
  </si>
  <si>
    <t>Force Majeure</t>
  </si>
  <si>
    <t>INV22</t>
  </si>
  <si>
    <t>BLK1INV23</t>
  </si>
  <si>
    <t>BLK1INV24</t>
  </si>
  <si>
    <t>BLK1INV25</t>
  </si>
  <si>
    <t>INV25</t>
  </si>
  <si>
    <t>BLK1INV26</t>
  </si>
  <si>
    <t>INV26</t>
  </si>
  <si>
    <t>BLK1INV27</t>
  </si>
  <si>
    <t>INV27</t>
  </si>
  <si>
    <t>BLK1INV28</t>
  </si>
  <si>
    <t>INV28</t>
  </si>
  <si>
    <t>BLK1INV29</t>
  </si>
  <si>
    <t>INV29</t>
  </si>
  <si>
    <t>BLK1INV30</t>
  </si>
  <si>
    <t>INV30</t>
  </si>
  <si>
    <t>BLK1INV31</t>
  </si>
  <si>
    <t>INV31</t>
  </si>
  <si>
    <t>BLK1INV32</t>
  </si>
  <si>
    <t>BLK1INV33</t>
  </si>
  <si>
    <t>BLK1INV34</t>
  </si>
  <si>
    <t>BLK1INV35</t>
  </si>
  <si>
    <t>BLK1INV36</t>
  </si>
  <si>
    <t>BLK1INV37</t>
  </si>
  <si>
    <t>BLK1INV38</t>
  </si>
  <si>
    <t>BLK1INV39</t>
  </si>
  <si>
    <t>BLK1INV40</t>
  </si>
  <si>
    <t>BLK1INV41</t>
  </si>
  <si>
    <t>BLK1INV42</t>
  </si>
  <si>
    <t>BLK1INV43</t>
  </si>
  <si>
    <t>BLK1INV44</t>
  </si>
  <si>
    <t>BLK1INV45</t>
  </si>
  <si>
    <t>BLK1INV46</t>
  </si>
  <si>
    <t>BLK1INV47</t>
  </si>
  <si>
    <t>BLK1INV48</t>
  </si>
  <si>
    <t>BLK1INV49</t>
  </si>
  <si>
    <t>BLK1INV50</t>
  </si>
  <si>
    <t>BLK1INV51</t>
  </si>
  <si>
    <t>BLK1INV52</t>
  </si>
  <si>
    <t>BLK1INV53</t>
  </si>
  <si>
    <t>BLK1INV54</t>
  </si>
  <si>
    <t>BLK1INV55</t>
  </si>
  <si>
    <t>BLK1INV56</t>
  </si>
  <si>
    <t>BLK1INV57</t>
  </si>
  <si>
    <t>BLK1INV58</t>
  </si>
  <si>
    <t>BLK1INV59</t>
  </si>
  <si>
    <t>BLK1INV60</t>
  </si>
  <si>
    <t>BLK1INV61</t>
  </si>
  <si>
    <t>BLK1INV62</t>
  </si>
  <si>
    <t>BLK1INV63</t>
  </si>
  <si>
    <t>BLK2INV1</t>
  </si>
  <si>
    <t>BLK2INV2</t>
  </si>
  <si>
    <t>BLK2INV3</t>
  </si>
  <si>
    <t>BLK2INV4</t>
  </si>
  <si>
    <t>BLK2INV5</t>
  </si>
  <si>
    <t>BLK2INV6</t>
  </si>
  <si>
    <t>BLK2INV7</t>
  </si>
  <si>
    <t>BLK2INV8</t>
  </si>
  <si>
    <t>BLK2INV9</t>
  </si>
  <si>
    <t>BLK2INV10</t>
  </si>
  <si>
    <t>BLK2INV11</t>
  </si>
  <si>
    <t>BLK2INV12</t>
  </si>
  <si>
    <t>BLK2INV13</t>
  </si>
  <si>
    <t>BLK2INV14</t>
  </si>
  <si>
    <t>BLK2INV15</t>
  </si>
  <si>
    <t>BLK2INV16</t>
  </si>
  <si>
    <t>BLK2INV17</t>
  </si>
  <si>
    <t>BLK2INV18</t>
  </si>
  <si>
    <t>BLK2INV19</t>
  </si>
  <si>
    <t>BLK2INV20</t>
  </si>
  <si>
    <t>BLK2INV21</t>
  </si>
  <si>
    <t>BLK2INV22</t>
  </si>
  <si>
    <t>BLK2INV23</t>
  </si>
  <si>
    <t>BLK2INV24</t>
  </si>
  <si>
    <t>BLK2INV25</t>
  </si>
  <si>
    <t>BLK2INV26</t>
  </si>
  <si>
    <t>BLK2INV27</t>
  </si>
  <si>
    <t>BLK2INV28</t>
  </si>
  <si>
    <t>BLK3INV1</t>
  </si>
  <si>
    <t>BLK3INV2</t>
  </si>
  <si>
    <t>BLK3INV3</t>
  </si>
  <si>
    <t>BLK3INV4</t>
  </si>
  <si>
    <t>BLK3INV5</t>
  </si>
  <si>
    <t>BLK3INV6</t>
  </si>
  <si>
    <t>BLK3INV7</t>
  </si>
  <si>
    <t>BLK3INV8</t>
  </si>
  <si>
    <t>BLK3INV9</t>
  </si>
  <si>
    <t>BLK3INV10</t>
  </si>
  <si>
    <t>BLK3INV11</t>
  </si>
  <si>
    <t>BLK3INV12</t>
  </si>
  <si>
    <t>BLK3INV13</t>
  </si>
  <si>
    <t>BLK3INV14</t>
  </si>
  <si>
    <t>BLK3INV15</t>
  </si>
  <si>
    <t>BLK3INV16</t>
  </si>
  <si>
    <t>BLK3INV17</t>
  </si>
  <si>
    <t>BLK3INV18</t>
  </si>
  <si>
    <t>BLK3INV19</t>
  </si>
  <si>
    <t>BLK3INV20</t>
  </si>
  <si>
    <t>BLK3INV21</t>
  </si>
  <si>
    <t>BLK3INV22</t>
  </si>
  <si>
    <t>BLK3INV23</t>
  </si>
  <si>
    <t>BLK4INV1</t>
  </si>
  <si>
    <t>BLK4INV2</t>
  </si>
  <si>
    <t>BLK4INV3</t>
  </si>
  <si>
    <t>BLK4INV4</t>
  </si>
  <si>
    <t>BLK4INV5</t>
  </si>
  <si>
    <t>BLK4INV6</t>
  </si>
  <si>
    <t>BLK4INV7</t>
  </si>
  <si>
    <t>BLK4INV8</t>
  </si>
  <si>
    <t>BLK4INV9</t>
  </si>
  <si>
    <t>BLK4INV10</t>
  </si>
  <si>
    <t>BLK4INV11</t>
  </si>
  <si>
    <t>BLK4INV12</t>
  </si>
  <si>
    <t>BLK4INV13</t>
  </si>
  <si>
    <t>BLK4INV14</t>
  </si>
  <si>
    <t>BLK4INV15</t>
  </si>
  <si>
    <t>BLK4INV16</t>
  </si>
  <si>
    <t>BLK4INV17</t>
  </si>
  <si>
    <t>BLK4INV18</t>
  </si>
  <si>
    <t>BLK4INV19</t>
  </si>
  <si>
    <t>BLK4INV20</t>
  </si>
  <si>
    <t>BLK4INV21</t>
  </si>
  <si>
    <t>BLK4INV22</t>
  </si>
  <si>
    <t>BLK4INV23</t>
  </si>
  <si>
    <t>BLK5INV1</t>
  </si>
  <si>
    <t>BLK5INV2</t>
  </si>
  <si>
    <t>BLK5INV3</t>
  </si>
  <si>
    <t>BLK5INV4</t>
  </si>
  <si>
    <t>BLK5INV5</t>
  </si>
  <si>
    <t>BLK5INV6</t>
  </si>
  <si>
    <t>BLK5INV7</t>
  </si>
  <si>
    <t>BLK5INV8</t>
  </si>
  <si>
    <t>BLK5INV9</t>
  </si>
  <si>
    <t>BLK5INV10</t>
  </si>
  <si>
    <t>BLK5INV11</t>
  </si>
  <si>
    <t>BLK5INV12</t>
  </si>
  <si>
    <t>BLK5INV13</t>
  </si>
  <si>
    <t>BLK5INV14</t>
  </si>
  <si>
    <t>BLK5INV15</t>
  </si>
  <si>
    <t>BLK5INV16</t>
  </si>
  <si>
    <t>BLK5INV17</t>
  </si>
  <si>
    <t>BLK5INV18</t>
  </si>
  <si>
    <t>BLK5INV19</t>
  </si>
  <si>
    <t>BLK5INV20</t>
  </si>
  <si>
    <t>BLK5INV21</t>
  </si>
  <si>
    <t>BLK5INV22</t>
  </si>
  <si>
    <t>BLK5INV23</t>
  </si>
  <si>
    <t>BLK5INV24</t>
  </si>
  <si>
    <t>BLK5INV25</t>
  </si>
  <si>
    <t>BLK5INV26</t>
  </si>
  <si>
    <t>BLK5INV27</t>
  </si>
  <si>
    <t>BLK5INV28</t>
  </si>
  <si>
    <t>BLK5INV29</t>
  </si>
  <si>
    <t>BLK6INV1</t>
  </si>
  <si>
    <t>BLK6INV2</t>
  </si>
  <si>
    <t>BLK6INV3</t>
  </si>
  <si>
    <t>BLK6INV4</t>
  </si>
  <si>
    <t>BLK6INV5</t>
  </si>
  <si>
    <t>BLK6INV6</t>
  </si>
  <si>
    <t>BLK6INV7</t>
  </si>
  <si>
    <t>BLK6INV8</t>
  </si>
  <si>
    <t>BLK6INV9</t>
  </si>
  <si>
    <t>BLK6INV10</t>
  </si>
  <si>
    <t>BLK6INV11</t>
  </si>
  <si>
    <t>BLK6INV12</t>
  </si>
  <si>
    <t>BLK6INV13</t>
  </si>
  <si>
    <t>BLK6INV14</t>
  </si>
  <si>
    <t>BLK6INV15</t>
  </si>
  <si>
    <t>BLK6INV16</t>
  </si>
  <si>
    <t>BLK6INV17</t>
  </si>
  <si>
    <t>BLK6INV18</t>
  </si>
  <si>
    <t>BLK6INV19</t>
  </si>
  <si>
    <t>BLK6INV20</t>
  </si>
  <si>
    <t>BLK6INV21</t>
  </si>
  <si>
    <t>BLK6INV22</t>
  </si>
  <si>
    <t>BLK6INV23</t>
  </si>
  <si>
    <t>BLK6INV24</t>
  </si>
  <si>
    <t>BLK6INV25</t>
  </si>
  <si>
    <t>BLK6INV26</t>
  </si>
  <si>
    <t>BLK6INV27</t>
  </si>
  <si>
    <t>BLK6INV28</t>
  </si>
  <si>
    <t>BLK6INV29</t>
  </si>
  <si>
    <t>BLK6INV30</t>
  </si>
  <si>
    <t>BLK6INV31</t>
  </si>
  <si>
    <t>BLK7INV1</t>
  </si>
  <si>
    <t>BLK7INV2</t>
  </si>
  <si>
    <t>BLK7INV3</t>
  </si>
  <si>
    <t>BLK7INV4</t>
  </si>
  <si>
    <t>BLK7INV5</t>
  </si>
  <si>
    <t>BLK7INV6</t>
  </si>
  <si>
    <t>BLK7INV7</t>
  </si>
  <si>
    <t>BLK7INV8</t>
  </si>
  <si>
    <t>BLK7INV9</t>
  </si>
  <si>
    <t>BLK7INV10</t>
  </si>
  <si>
    <t>BLK7INV11</t>
  </si>
  <si>
    <t>BLK7INV12</t>
  </si>
  <si>
    <t>BLK7INV13</t>
  </si>
  <si>
    <t>BLK7INV14</t>
  </si>
  <si>
    <t>BLK7INV15</t>
  </si>
  <si>
    <t>BLK7INV16</t>
  </si>
  <si>
    <t>BLK7INV17</t>
  </si>
  <si>
    <t>BLK7INV18</t>
  </si>
  <si>
    <t>BLK7INV19</t>
  </si>
  <si>
    <t>BLK7INV20</t>
  </si>
  <si>
    <t>BLK7INV21</t>
  </si>
  <si>
    <t>BLK7INV22</t>
  </si>
  <si>
    <t>BLK7INV23</t>
  </si>
  <si>
    <t>BLK7INV24</t>
  </si>
  <si>
    <t>BLK7INV25</t>
  </si>
  <si>
    <t>BLK7INV26</t>
  </si>
  <si>
    <t>BLK7INV27</t>
  </si>
  <si>
    <t>BLK7INV28</t>
  </si>
  <si>
    <t>BLK7INV29</t>
  </si>
  <si>
    <t>BLK8INV1</t>
  </si>
  <si>
    <t>BLK8INV2</t>
  </si>
  <si>
    <t>BLK8INV3</t>
  </si>
  <si>
    <t>BLK8INV4</t>
  </si>
  <si>
    <t>BLK8INV5</t>
  </si>
  <si>
    <t>BLK8INV6</t>
  </si>
  <si>
    <t>BLK8INV7</t>
  </si>
  <si>
    <t>BLK8INV8</t>
  </si>
  <si>
    <t>BLK8INV9</t>
  </si>
  <si>
    <t>BLK8INV10</t>
  </si>
  <si>
    <t>BLK8INV11</t>
  </si>
  <si>
    <t>BLK8INV12</t>
  </si>
  <si>
    <t>BLK8INV13</t>
  </si>
  <si>
    <t>BLK8INV14</t>
  </si>
  <si>
    <t>BLK8INV15</t>
  </si>
  <si>
    <t>BLK8INV16</t>
  </si>
  <si>
    <t>BLK8INV17</t>
  </si>
  <si>
    <t>BLK8INV18</t>
  </si>
  <si>
    <t>BLK8INV19</t>
  </si>
  <si>
    <t>BLK8INV20</t>
  </si>
  <si>
    <t>BLK8INV21</t>
  </si>
  <si>
    <t>BLK8INV22</t>
  </si>
  <si>
    <t>BLK8INV23</t>
  </si>
  <si>
    <t>BLK8INV24</t>
  </si>
  <si>
    <t>BLK8INV25</t>
  </si>
  <si>
    <t>BLK8INV26</t>
  </si>
  <si>
    <t>BLK8INV27</t>
  </si>
  <si>
    <t>BLK8INV28</t>
  </si>
  <si>
    <t>BLK8INV29</t>
  </si>
  <si>
    <t>BLK8INV30</t>
  </si>
  <si>
    <t>BLK8INV31</t>
  </si>
  <si>
    <t>BLK9INV1</t>
  </si>
  <si>
    <t>BLK9INV2</t>
  </si>
  <si>
    <t>BLK9INV3</t>
  </si>
  <si>
    <t>BLK9INV4</t>
  </si>
  <si>
    <t>BLK9INV5</t>
  </si>
  <si>
    <t>BLK9INV6</t>
  </si>
  <si>
    <t>BLK9INV7</t>
  </si>
  <si>
    <t>BLK9INV8</t>
  </si>
  <si>
    <t>BLK9INV9</t>
  </si>
  <si>
    <t>BLK9INV10</t>
  </si>
  <si>
    <t>BLK9INV11</t>
  </si>
  <si>
    <t>BLK9INV12</t>
  </si>
  <si>
    <t>BLK9INV13</t>
  </si>
  <si>
    <t>BLK9INV14</t>
  </si>
  <si>
    <t>BLK9INV15</t>
  </si>
  <si>
    <t>BLK9INV16</t>
  </si>
  <si>
    <t>BLK9INV17</t>
  </si>
  <si>
    <t>BLK9INV18</t>
  </si>
  <si>
    <t>BLK9INV19</t>
  </si>
  <si>
    <t>BLK9INV20</t>
  </si>
  <si>
    <t>BLK9INV21</t>
  </si>
  <si>
    <t>BLK9INV22</t>
  </si>
  <si>
    <t>BLK10INV1</t>
  </si>
  <si>
    <t>BLK10INV2</t>
  </si>
  <si>
    <t>BLK10INV3</t>
  </si>
  <si>
    <t>BLK10INV4</t>
  </si>
  <si>
    <t>BLK10INV5</t>
  </si>
  <si>
    <t>BLK10INV6</t>
  </si>
  <si>
    <t>BLK10INV7</t>
  </si>
  <si>
    <t>BLK10INV8</t>
  </si>
  <si>
    <t>BLK10INV9</t>
  </si>
  <si>
    <t>BLK10INV10</t>
  </si>
  <si>
    <t>BLK10INV11</t>
  </si>
  <si>
    <t>BLK10INV12</t>
  </si>
  <si>
    <t>BLK10INV13</t>
  </si>
  <si>
    <t>BLK10INV14</t>
  </si>
  <si>
    <t>BLK10INV15</t>
  </si>
  <si>
    <t>BLK10INV16</t>
  </si>
  <si>
    <t>BLK10INV17</t>
  </si>
  <si>
    <t>BLK10INV18</t>
  </si>
  <si>
    <t>BLK10INV19</t>
  </si>
  <si>
    <t>BLK10INV20</t>
  </si>
  <si>
    <t>BLK10INV21</t>
  </si>
  <si>
    <t>BLK10INV22</t>
  </si>
  <si>
    <t>BLK10INV23</t>
  </si>
  <si>
    <t>BLK10INV24</t>
  </si>
  <si>
    <t>BLK10INV25</t>
  </si>
  <si>
    <t>BLK10INV26</t>
  </si>
  <si>
    <t>BLK10INV27</t>
  </si>
  <si>
    <t>BLK10INV28</t>
  </si>
  <si>
    <t>BLK10INV29</t>
  </si>
  <si>
    <t>BLK10INV30</t>
  </si>
  <si>
    <t>BLK10INV31</t>
  </si>
  <si>
    <t>BLK11INV1</t>
  </si>
  <si>
    <t>BLK11INV2</t>
  </si>
  <si>
    <t>BLK11INV3</t>
  </si>
  <si>
    <t>BLK11INV4</t>
  </si>
  <si>
    <t>BLK11INV5</t>
  </si>
  <si>
    <t>BLK11INV6</t>
  </si>
  <si>
    <t>BLK11INV7</t>
  </si>
  <si>
    <t>BLK11INV8</t>
  </si>
  <si>
    <t>BLK11INV9</t>
  </si>
  <si>
    <t>BLK11INV10</t>
  </si>
  <si>
    <t>BLK11INV11</t>
  </si>
  <si>
    <t>BLK11INV12</t>
  </si>
  <si>
    <t>BLK11INV13</t>
  </si>
  <si>
    <t>BLK11INV14</t>
  </si>
  <si>
    <t>BLK11INV15</t>
  </si>
  <si>
    <t>BLK11INV16</t>
  </si>
  <si>
    <t>BLK11INV17</t>
  </si>
  <si>
    <t>BLK11INV18</t>
  </si>
  <si>
    <t>BLK11INV19</t>
  </si>
  <si>
    <t>BLK11INV20</t>
  </si>
  <si>
    <t>BLK11INV21</t>
  </si>
  <si>
    <t>BLK11INV22</t>
  </si>
  <si>
    <t>BLK11INV23</t>
  </si>
  <si>
    <t>BLK11INV24</t>
  </si>
  <si>
    <t>BLK11INV25</t>
  </si>
  <si>
    <t>BLK12INV1</t>
  </si>
  <si>
    <t>BLK12INV2</t>
  </si>
  <si>
    <t>BLK12INV3</t>
  </si>
  <si>
    <t>BLK12INV4</t>
  </si>
  <si>
    <t>BLK12INV5</t>
  </si>
  <si>
    <t>BLK12INV6</t>
  </si>
  <si>
    <t>BLK12INV7</t>
  </si>
  <si>
    <t>BLK12INV8</t>
  </si>
  <si>
    <t>BLK12INV9</t>
  </si>
  <si>
    <t>BLK12INV10</t>
  </si>
  <si>
    <t>BLK12INV11</t>
  </si>
  <si>
    <t>BLK12INV12</t>
  </si>
  <si>
    <t>BLK12INV13</t>
  </si>
  <si>
    <t>BLK12INV14</t>
  </si>
  <si>
    <t>BLK12INV15</t>
  </si>
  <si>
    <t>BLK12INV16</t>
  </si>
  <si>
    <t>BLK12INV17</t>
  </si>
  <si>
    <t>BLK12INV18</t>
  </si>
  <si>
    <t>BLK12INV19</t>
  </si>
  <si>
    <t>BLK12INV20</t>
  </si>
  <si>
    <t>BLK12INV21</t>
  </si>
  <si>
    <t>BLK12INV22</t>
  </si>
  <si>
    <t>BLK12INV23</t>
  </si>
  <si>
    <t>BLK12INV24</t>
  </si>
  <si>
    <t>BLK12INV25</t>
  </si>
  <si>
    <t>BLK12INV26</t>
  </si>
  <si>
    <t>BLK12INV27</t>
  </si>
  <si>
    <t>BLK12INV28</t>
  </si>
  <si>
    <t>BLK12INV29</t>
  </si>
  <si>
    <t>BLK12INV30</t>
  </si>
  <si>
    <t>BLK12INV31</t>
  </si>
  <si>
    <t>BLK1LT1</t>
  </si>
  <si>
    <t>BLK1LT2</t>
  </si>
  <si>
    <t>BLK2LT1</t>
  </si>
  <si>
    <t>BLK2LT2</t>
  </si>
  <si>
    <t>BLK3LT1</t>
  </si>
  <si>
    <t>BLK3LT2</t>
  </si>
  <si>
    <t>BLK4LT1</t>
  </si>
  <si>
    <t>BLK4LT2</t>
  </si>
  <si>
    <t>BLK5LT1</t>
  </si>
  <si>
    <t>BLK5LT2</t>
  </si>
  <si>
    <t>BLK6LT1</t>
  </si>
  <si>
    <t>BLK6LT2</t>
  </si>
  <si>
    <t>BLK7LT1</t>
  </si>
  <si>
    <t>BLK7LT2</t>
  </si>
  <si>
    <t>BLK8LT1</t>
  </si>
  <si>
    <t>BLK8LT2</t>
  </si>
  <si>
    <t>BLK9LT1</t>
  </si>
  <si>
    <t>BLK9LT2</t>
  </si>
  <si>
    <t>BLK10LT1</t>
  </si>
  <si>
    <t>BLK10LT2</t>
  </si>
  <si>
    <t>BLK11LT1</t>
  </si>
  <si>
    <t>BLK11LT2</t>
  </si>
  <si>
    <t>BLK12LT1</t>
  </si>
  <si>
    <t>BLK12LT2</t>
  </si>
  <si>
    <t>BLK1TX</t>
  </si>
  <si>
    <t>BLK2TX</t>
  </si>
  <si>
    <t>BLK3TX</t>
  </si>
  <si>
    <t>BLK4TX</t>
  </si>
  <si>
    <t>BLK5TX</t>
  </si>
  <si>
    <t>BLK6TX</t>
  </si>
  <si>
    <t>BLK7TX</t>
  </si>
  <si>
    <t>BLK8TX</t>
  </si>
  <si>
    <t>BLK9TX</t>
  </si>
  <si>
    <t>BLK10TX</t>
  </si>
  <si>
    <t>BLK11TX</t>
  </si>
  <si>
    <t>BLK12TX</t>
  </si>
  <si>
    <t>BLK1Aux_Tx</t>
  </si>
  <si>
    <t>BLK2Aux_Tx</t>
  </si>
  <si>
    <t>BLK3Aux_Tx</t>
  </si>
  <si>
    <t>BLK4Aux_Tx</t>
  </si>
  <si>
    <t>BLK5Aux_Tx</t>
  </si>
  <si>
    <t>BLK6Aux_Tx</t>
  </si>
  <si>
    <t>BLK7Aux_Tx</t>
  </si>
  <si>
    <t>BLK8Aux_Tx</t>
  </si>
  <si>
    <t>BLK9Aux_Tx</t>
  </si>
  <si>
    <t>BLK10Aux_Tx</t>
  </si>
  <si>
    <t>BLK11Aux_Tx</t>
  </si>
  <si>
    <t>BLK12Aux_Tx</t>
  </si>
  <si>
    <t>BLK1MVP</t>
  </si>
  <si>
    <t>BLK2MVP</t>
  </si>
  <si>
    <t>BLK3MVP</t>
  </si>
  <si>
    <t>BLK4MVP</t>
  </si>
  <si>
    <t>BLK5MVP</t>
  </si>
  <si>
    <t>BLK6MVP</t>
  </si>
  <si>
    <t>BLK7MVP</t>
  </si>
  <si>
    <t>BLK8MVP</t>
  </si>
  <si>
    <t>BLK9MVP</t>
  </si>
  <si>
    <t>BLK10MVP</t>
  </si>
  <si>
    <t>BLK11MVP</t>
  </si>
  <si>
    <t>BLK12MVP</t>
  </si>
  <si>
    <t>Plant</t>
  </si>
  <si>
    <t>FY24</t>
  </si>
  <si>
    <t>Budgeted</t>
  </si>
  <si>
    <t>Actual</t>
  </si>
  <si>
    <t>Difference</t>
  </si>
  <si>
    <t>Waterfall (MWh)</t>
  </si>
  <si>
    <t>Waterfall (%)</t>
  </si>
  <si>
    <t>Egrid_Target</t>
  </si>
  <si>
    <t>Irradiationce Losses (IAM+NearShadding+Soiling)</t>
  </si>
  <si>
    <t>Temperature Loss</t>
  </si>
  <si>
    <t>Mismatch+DC Ohmic_Inv Conversion losses</t>
  </si>
  <si>
    <t>MPPT Mismatch Loss</t>
  </si>
  <si>
    <t>AC Ohmic Loss</t>
  </si>
  <si>
    <t>Clipping Loss</t>
  </si>
  <si>
    <t xml:space="preserve">Plant Uptime </t>
  </si>
  <si>
    <t xml:space="preserve">Grid Uptime </t>
  </si>
  <si>
    <t>DC Unbalance Load</t>
  </si>
  <si>
    <t>PR Related</t>
  </si>
  <si>
    <t>Sr. No</t>
  </si>
  <si>
    <t>Plant Name</t>
  </si>
  <si>
    <t>Categoty</t>
  </si>
  <si>
    <t>Equipment Name</t>
  </si>
  <si>
    <t>Inverter No.</t>
  </si>
  <si>
    <t>From</t>
  </si>
  <si>
    <t>To</t>
  </si>
  <si>
    <t>Duration in MIN</t>
  </si>
  <si>
    <t>Total Breakdown Hrs.</t>
  </si>
  <si>
    <t>Avg POA During BD time</t>
  </si>
  <si>
    <t>Lost POA</t>
  </si>
  <si>
    <t xml:space="preserve">Total POA </t>
  </si>
  <si>
    <t>Net POA</t>
  </si>
  <si>
    <t>Loss of Capacity in MWp</t>
  </si>
  <si>
    <t>Estimated PR % (Pvsyst)</t>
  </si>
  <si>
    <t>Loss of Generation kWh</t>
  </si>
  <si>
    <t>Remark</t>
  </si>
  <si>
    <t>Current Load befor Load Sheeding (AC MW)</t>
  </si>
  <si>
    <t>Load to be maintain (AC Mw)</t>
  </si>
  <si>
    <t>Grass Cutting at Block-01  Total 250 nos Table done. (WIP)</t>
  </si>
  <si>
    <t>blk7</t>
  </si>
  <si>
    <t>B-8,Inv-5 String-8 MC-4 found open</t>
  </si>
  <si>
    <t>Replace with new inverter</t>
  </si>
  <si>
    <t>Module Cleaning not done.( Rain 1.6 mm)</t>
  </si>
  <si>
    <t>Grass Cutting at Block-01 ,02 &amp; 03 Total 301 nos Table done. (WIP)</t>
  </si>
  <si>
    <t>Client</t>
  </si>
  <si>
    <t>GRID</t>
  </si>
  <si>
    <t>Grass Cutting at Block-02 &amp; 03 Total 255 nos Table done. (WIP)</t>
  </si>
  <si>
    <t>B-9,Inv-15 String 5 MC-4 &amp; Y connector burnt</t>
  </si>
  <si>
    <t>Y connector &amp; 1 pair MC-4 connector  replacement done</t>
  </si>
  <si>
    <t>Module Cleaning not done.( Rain 11.2 mm)</t>
  </si>
  <si>
    <t>Grass Cutting at Block-01 ,02 &amp; 04 Total 353 nos Table done. (WIP)</t>
  </si>
  <si>
    <t>B-4,Inv-16 String 6 MC-4 &amp;Two 20A fuse, Y connector burnt</t>
  </si>
  <si>
    <t>B-4,Inv-16 String 6 MC-4 &amp;Two 20A fuse, Y connector replacement done</t>
  </si>
  <si>
    <t>PTW_4067</t>
  </si>
  <si>
    <t>Grass Cutting at Block-01 &amp; 04 Total 50 nos Table done. (WIP)</t>
  </si>
  <si>
    <t>B-12,Inv-11 String 6 MC-4 &amp;Two 20A fuse, Y connector burnt</t>
  </si>
  <si>
    <t>B-12,Inv-11, String 6 MC-4 &amp;Two 20A fuse, Y connector replacement done</t>
  </si>
  <si>
    <t>PTW_4093</t>
  </si>
  <si>
    <t>B-11,Inv-1 String 8 ,0ne inline fuse holder &amp; 20A fuse burnt</t>
  </si>
  <si>
    <t>B-8,Inv-19 String 9 ,0ne inline fuse holder &amp; 20A fuse replacement done</t>
  </si>
  <si>
    <t>B-8,Inv-19 String 9 ,0ne inline fuse holder &amp; 20A fuse, burnt</t>
  </si>
  <si>
    <t>B-11,Inv-1 String 8 ,0ne inline fuse holder &amp; 20A fuse replacement done</t>
  </si>
  <si>
    <t>PTW_4143</t>
  </si>
  <si>
    <t>Grass Cutting at Block-05 Total 14 nos Table done. (WIP)</t>
  </si>
  <si>
    <t>B-10,Inv-9 String 8 ,0ne inline fuse holder &amp; 20A fuse &amp; one Y-connector got burnt</t>
  </si>
  <si>
    <t>B-6,Inv-20 String 10 ,two inline fuse holder &amp; two 20A fuse,one MC-4 connector &amp; one Y-connector burnt</t>
  </si>
  <si>
    <t>Y connector &amp; Fault fuse &amp; inline fuse holder &amp; Mc-4 and Y-conncetor replacement done</t>
  </si>
  <si>
    <t>Block-4 Inv-7 string-07 one 20A fuse  burnt</t>
  </si>
  <si>
    <t>Restored after 20A fuse replacement</t>
  </si>
  <si>
    <t>PTW_4151</t>
  </si>
  <si>
    <t>PTW_4157</t>
  </si>
  <si>
    <t>blk6</t>
  </si>
  <si>
    <t>inv28</t>
  </si>
  <si>
    <t>PTW_4150</t>
  </si>
  <si>
    <t>PTW_4160</t>
  </si>
  <si>
    <t>B-4,Inv-7 String 3 ,one inline fuse holder &amp; 0ne 20A fuse, one Y-connector burnt</t>
  </si>
  <si>
    <t>B-4,Inv-4 ,String 7 ,one inline fuse holder &amp; 0ne 20A fuse</t>
  </si>
  <si>
    <t>B-4,Inv-15 ,String 7 ,one inline fuse holder &amp; two 20A fuse &amp; one Y-connector got burnt</t>
  </si>
  <si>
    <t>Rectification done</t>
  </si>
  <si>
    <t>PTW_4174</t>
  </si>
  <si>
    <t>Grass Cutting at Block-05 &amp; Block-06 Total 61 nos Table done. (WIP)</t>
  </si>
  <si>
    <t>Grass Cutting at Block-05 &amp; Block-06 Total 102 nos Table done. (WIP)</t>
  </si>
  <si>
    <t>B-2,Inv-10 ,String 7  one MC4-connector got burnt</t>
  </si>
  <si>
    <t>B-5,Inv-25 ,String 12 ,two inline fuse holder &amp; two 20A fuse  got burnt</t>
  </si>
  <si>
    <t>PTW_4202</t>
  </si>
  <si>
    <t>PTW_4201</t>
  </si>
  <si>
    <t>We turn off inverter for Solis customer support for inverter fault rectification</t>
  </si>
  <si>
    <t>Rectification done after Inverter internal cable change from new spare inverter.Also case lodge for Faulty cable replacement.</t>
  </si>
  <si>
    <t>PTW_4221</t>
  </si>
  <si>
    <t>PTW_4220</t>
  </si>
  <si>
    <t>Rectification done of faulty string</t>
  </si>
  <si>
    <t>B-3,Inv-3 ,String 1 ,one inline fuse holder &amp; one 20A fuse &amp; one Y-connector  got burnt</t>
  </si>
  <si>
    <t>Grass Cutting not done today.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</si>
</sst>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64" formatCode="[$-409]d/mmm/yy;@"/>
    <numFmt numFmtId="165" formatCode="0.0"/>
    <numFmt numFmtId="166" formatCode="[$-14009]hh:mm;@"/>
    <numFmt numFmtId="167" formatCode="_ * #,##0.0_ ;_ * \-#,##0.0_ ;_ * &quot;-&quot;??_ ;_ @_ "/>
    <numFmt numFmtId="168" formatCode="_ * #,##0_ ;_ * \-#,##0_ ;_ * &quot;-&quot;??_ ;_ @_ "/>
    <numFmt numFmtId="169" formatCode="0.0%"/>
    <numFmt numFmtId="170" formatCode="[$-409]mmm/yy;@"/>
    <numFmt numFmtId="171" formatCode="h:mm;@"/>
    <numFmt numFmtId="172" formatCode="#,##0.0"/>
    <numFmt numFmtId="173" formatCode="[$-409]dd/mmm/yy;@"/>
    <numFmt numFmtId="174" formatCode="[$-F800]dddd\,\ mmmm\ dd\,\ yyyy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Arial"/>
      <family val="2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omic Sans MS"/>
      <family val="4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rgb="FF242424"/>
      <name val="Aptos Narrow"/>
      <family val="2"/>
    </font>
    <font>
      <sz val="11"/>
      <color theme="1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2"/>
      <color theme="1"/>
      <name val="Calibri"/>
      <family val="2"/>
      <scheme val="minor"/>
    </font>
  </fonts>
  <fills count="9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9" tint="0.79934080019531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3408001953185"/>
        <bgColor indexed="64"/>
      </patternFill>
    </fill>
    <fill>
      <patternFill patternType="solid">
        <fgColor theme="5" tint="0.39912106692709126"/>
        <bgColor indexed="64"/>
      </patternFill>
    </fill>
    <fill>
      <patternFill patternType="solid">
        <fgColor theme="6" tint="0.39912106692709126"/>
        <bgColor indexed="64"/>
      </patternFill>
    </fill>
    <fill>
      <patternFill patternType="solid">
        <fgColor theme="7" tint="0.7993408001953185"/>
        <bgColor indexed="64"/>
      </patternFill>
    </fill>
    <fill>
      <patternFill patternType="solid">
        <fgColor theme="6" tint="0.79934080019531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34080019531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3408001953185"/>
        <bgColor indexed="64"/>
      </patternFill>
    </fill>
    <fill>
      <patternFill patternType="solid">
        <fgColor theme="7" tint="0.39979247413556324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9" tint="0.3997924741355632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121066927091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1210669270912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12106692709126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8" tint="0.39979247413556324"/>
        <bgColor indexed="64"/>
      </patternFill>
    </fill>
    <fill>
      <patternFill patternType="solid">
        <fgColor theme="5" tint="0.3997924741355632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12106692709126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4" tint="0.39979247413556324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7" tint="0.79998168889431442"/>
        <bgColor indexed="64"/>
      </patternFill>
    </fill>
  </fills>
  <borders count="4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79247413556324"/>
      </bottom>
      <diagonal/>
    </border>
    <border>
      <left/>
      <right/>
      <top/>
      <bottom style="medium">
        <color theme="4" tint="0.3991210669270912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/>
      <diagonal/>
    </border>
  </borders>
  <cellStyleXfs count="38302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3" fillId="0" borderId="0"/>
    <xf numFmtId="9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21" applyNumberFormat="0" applyFill="0" applyAlignment="0" applyProtection="0"/>
    <xf numFmtId="0" fontId="20" fillId="0" borderId="22" applyNumberFormat="0" applyFill="0" applyAlignment="0" applyProtection="0"/>
    <xf numFmtId="0" fontId="21" fillId="0" borderId="23" applyNumberFormat="0" applyFill="0" applyAlignment="0" applyProtection="0"/>
    <xf numFmtId="0" fontId="21" fillId="0" borderId="0" applyNumberFormat="0" applyFill="0" applyBorder="0" applyAlignment="0" applyProtection="0"/>
    <xf numFmtId="0" fontId="22" fillId="16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5" fillId="19" borderId="24" applyNumberFormat="0" applyAlignment="0" applyProtection="0"/>
    <xf numFmtId="0" fontId="26" fillId="20" borderId="25" applyNumberFormat="0" applyAlignment="0" applyProtection="0"/>
    <xf numFmtId="0" fontId="27" fillId="20" borderId="24" applyNumberFormat="0" applyAlignment="0" applyProtection="0"/>
    <xf numFmtId="0" fontId="28" fillId="0" borderId="26" applyNumberFormat="0" applyFill="0" applyAlignment="0" applyProtection="0"/>
    <xf numFmtId="0" fontId="4" fillId="21" borderId="16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" fillId="0" borderId="28" applyNumberFormat="0" applyFill="0" applyAlignment="0" applyProtection="0"/>
    <xf numFmtId="0" fontId="8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8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8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8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8" fillId="39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8" fillId="43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1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74" fontId="3" fillId="0" borderId="0"/>
    <xf numFmtId="0" fontId="1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52" borderId="0" applyNumberFormat="0" applyBorder="0" applyAlignment="0" applyProtection="0"/>
    <xf numFmtId="43" fontId="3" fillId="0" borderId="0" applyFont="0" applyFill="0" applyBorder="0" applyAlignment="0" applyProtection="0"/>
    <xf numFmtId="0" fontId="3" fillId="53" borderId="0" applyNumberFormat="0" applyBorder="0" applyAlignment="0" applyProtection="0"/>
    <xf numFmtId="0" fontId="13" fillId="0" borderId="0"/>
    <xf numFmtId="0" fontId="13" fillId="0" borderId="0"/>
    <xf numFmtId="0" fontId="3" fillId="51" borderId="0" applyNumberFormat="0" applyBorder="0" applyAlignment="0" applyProtection="0"/>
    <xf numFmtId="0" fontId="17" fillId="0" borderId="0"/>
    <xf numFmtId="0" fontId="17" fillId="0" borderId="0"/>
    <xf numFmtId="0" fontId="13" fillId="0" borderId="0"/>
    <xf numFmtId="43" fontId="3" fillId="0" borderId="0" applyFont="0" applyFill="0" applyBorder="0" applyAlignment="0" applyProtection="0"/>
    <xf numFmtId="0" fontId="3" fillId="50" borderId="0" applyNumberFormat="0" applyBorder="0" applyAlignment="0" applyProtection="0"/>
    <xf numFmtId="0" fontId="13" fillId="0" borderId="0"/>
    <xf numFmtId="0" fontId="3" fillId="49" borderId="0" applyNumberFormat="0" applyBorder="0" applyAlignment="0" applyProtection="0"/>
    <xf numFmtId="0" fontId="24" fillId="48" borderId="0" applyNumberFormat="0" applyBorder="0" applyAlignment="0" applyProtection="0"/>
    <xf numFmtId="0" fontId="3" fillId="47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0" borderId="0"/>
    <xf numFmtId="0" fontId="29" fillId="0" borderId="0" applyNumberFormat="0" applyFill="0" applyBorder="0" applyAlignment="0" applyProtection="0"/>
    <xf numFmtId="0" fontId="3" fillId="22" borderId="27" applyNumberFormat="0" applyFont="0" applyAlignment="0" applyProtection="0"/>
    <xf numFmtId="0" fontId="7" fillId="0" borderId="28" applyNumberFormat="0" applyFill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2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26" fillId="84" borderId="25" applyNumberForma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9" fontId="3" fillId="0" borderId="0" applyFont="0" applyFill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26" fillId="84" borderId="25" applyNumberForma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17" fillId="0" borderId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3" fillId="0" borderId="0"/>
    <xf numFmtId="0" fontId="3" fillId="54" borderId="0" applyNumberFormat="0" applyBorder="0" applyAlignment="0" applyProtection="0"/>
    <xf numFmtId="0" fontId="3" fillId="0" borderId="0"/>
    <xf numFmtId="0" fontId="36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1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21" fillId="0" borderId="30" applyNumberFormat="0" applyFill="0" applyAlignment="0" applyProtection="0"/>
    <xf numFmtId="0" fontId="20" fillId="0" borderId="22" applyNumberFormat="0" applyFill="0" applyAlignment="0" applyProtection="0"/>
    <xf numFmtId="0" fontId="3" fillId="65" borderId="0" applyNumberFormat="0" applyBorder="0" applyAlignment="0" applyProtection="0"/>
    <xf numFmtId="0" fontId="19" fillId="0" borderId="21" applyNumberFormat="0" applyFill="0" applyAlignment="0" applyProtection="0"/>
    <xf numFmtId="0" fontId="23" fillId="7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23" fillId="74" borderId="0" applyNumberFormat="0" applyBorder="0" applyAlignment="0" applyProtection="0"/>
    <xf numFmtId="0" fontId="8" fillId="7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4" fillId="6" borderId="16" applyNumberFormat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4" fillId="6" borderId="16" applyNumberForma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8" fillId="8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17" fillId="0" borderId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8" fillId="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8" fillId="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8" fillId="8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27" fillId="84" borderId="24" applyNumberForma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43" fontId="3" fillId="0" borderId="0" applyFont="0" applyFill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25" fillId="79" borderId="24" applyNumberFormat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9" fontId="35" fillId="55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4" fillId="48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17" fillId="0" borderId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6" fillId="0" borderId="0"/>
    <xf numFmtId="0" fontId="3" fillId="11" borderId="0" applyNumberFormat="0" applyBorder="0" applyAlignment="0" applyProtection="0"/>
    <xf numFmtId="174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25" fillId="79" borderId="24" applyNumberForma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8" fillId="1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8" fillId="71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8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8" fillId="58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58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8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87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8" fillId="7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78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8" fillId="8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43" fontId="3" fillId="0" borderId="0" applyFont="0" applyFill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3" fillId="0" borderId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77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21" fillId="0" borderId="29" applyNumberFormat="0" applyFill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4" fillId="48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8" fillId="7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17" fillId="0" borderId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0" fillId="0" borderId="0" applyNumberFormat="0" applyFill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8" fillId="57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1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8" fillId="1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8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8" fillId="7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13" fillId="0" borderId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27" fillId="84" borderId="24" applyNumberFormat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1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7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8" fillId="7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8" fillId="7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7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43" fontId="3" fillId="0" borderId="0" applyFont="0" applyFill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8" fillId="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8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8" fillId="7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22" fillId="70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22" fillId="7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28" fillId="0" borderId="26" applyNumberFormat="0" applyFill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9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88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8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8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21" fillId="0" borderId="0" applyNumberFormat="0" applyFill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17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8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12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4" borderId="0" applyNumberFormat="0" applyBorder="0" applyAlignment="0" applyProtection="0"/>
    <xf numFmtId="0" fontId="3" fillId="59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12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2" borderId="27" applyNumberFormat="0" applyFont="0" applyAlignment="0" applyProtection="0"/>
    <xf numFmtId="0" fontId="3" fillId="61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1" borderId="0" applyNumberFormat="0" applyBorder="0" applyAlignment="0" applyProtection="0"/>
    <xf numFmtId="0" fontId="3" fillId="59" borderId="0" applyNumberFormat="0" applyBorder="0" applyAlignment="0" applyProtection="0"/>
    <xf numFmtId="0" fontId="3" fillId="64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6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7" borderId="0" applyNumberFormat="0" applyBorder="0" applyAlignment="0" applyProtection="0"/>
    <xf numFmtId="0" fontId="3" fillId="61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66" borderId="0" applyNumberFormat="0" applyBorder="0" applyAlignment="0" applyProtection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54" borderId="0" applyNumberFormat="0" applyBorder="0" applyAlignment="0" applyProtection="0"/>
    <xf numFmtId="0" fontId="3" fillId="62" borderId="27" applyNumberFormat="0" applyFont="0" applyAlignment="0" applyProtection="0"/>
    <xf numFmtId="0" fontId="3" fillId="59" borderId="0" applyNumberFormat="0" applyBorder="0" applyAlignment="0" applyProtection="0"/>
    <xf numFmtId="0" fontId="3" fillId="0" borderId="0"/>
    <xf numFmtId="0" fontId="3" fillId="0" borderId="0"/>
    <xf numFmtId="0" fontId="3" fillId="61" borderId="0" applyNumberFormat="0" applyBorder="0" applyAlignment="0" applyProtection="0"/>
    <xf numFmtId="0" fontId="3" fillId="11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1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6" borderId="0" applyNumberFormat="0" applyBorder="0" applyAlignment="0" applyProtection="0"/>
    <xf numFmtId="0" fontId="3" fillId="6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12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59" borderId="0" applyNumberFormat="0" applyBorder="0" applyAlignment="0" applyProtection="0"/>
    <xf numFmtId="0" fontId="3" fillId="62" borderId="27" applyNumberFormat="0" applyFont="0" applyAlignment="0" applyProtection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5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1" borderId="0" applyNumberFormat="0" applyBorder="0" applyAlignment="0" applyProtection="0"/>
    <xf numFmtId="0" fontId="3" fillId="56" borderId="0" applyNumberFormat="0" applyBorder="0" applyAlignment="0" applyProtection="0"/>
    <xf numFmtId="0" fontId="3" fillId="11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54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12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64" borderId="0" applyNumberFormat="0" applyBorder="0" applyAlignment="0" applyProtection="0"/>
    <xf numFmtId="0" fontId="3" fillId="56" borderId="0" applyNumberFormat="0" applyBorder="0" applyAlignment="0" applyProtection="0"/>
    <xf numFmtId="0" fontId="3" fillId="64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5" borderId="0" applyNumberFormat="0" applyBorder="0" applyAlignment="0" applyProtection="0"/>
    <xf numFmtId="0" fontId="3" fillId="0" borderId="0"/>
    <xf numFmtId="0" fontId="3" fillId="0" borderId="0"/>
    <xf numFmtId="0" fontId="3" fillId="59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3" borderId="0" applyNumberFormat="0" applyBorder="0" applyAlignment="0" applyProtection="0"/>
    <xf numFmtId="0" fontId="3" fillId="60" borderId="0" applyNumberFormat="0" applyBorder="0" applyAlignment="0" applyProtection="0"/>
    <xf numFmtId="0" fontId="3" fillId="54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65" borderId="0" applyNumberFormat="0" applyBorder="0" applyAlignment="0" applyProtection="0"/>
    <xf numFmtId="0" fontId="3" fillId="60" borderId="0" applyNumberFormat="0" applyBorder="0" applyAlignment="0" applyProtection="0"/>
    <xf numFmtId="0" fontId="3" fillId="3" borderId="0" applyNumberFormat="0" applyBorder="0" applyAlignment="0" applyProtection="0"/>
    <xf numFmtId="0" fontId="3" fillId="12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5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3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11" borderId="0" applyNumberFormat="0" applyBorder="0" applyAlignment="0" applyProtection="0"/>
    <xf numFmtId="0" fontId="3" fillId="59" borderId="0" applyNumberFormat="0" applyBorder="0" applyAlignment="0" applyProtection="0"/>
    <xf numFmtId="0" fontId="3" fillId="59" borderId="0" applyNumberFormat="0" applyBorder="0" applyAlignment="0" applyProtection="0"/>
    <xf numFmtId="0" fontId="3" fillId="56" borderId="0" applyNumberFormat="0" applyBorder="0" applyAlignment="0" applyProtection="0"/>
    <xf numFmtId="0" fontId="8" fillId="57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62" borderId="27" applyNumberFormat="0" applyFont="0" applyAlignment="0" applyProtection="0"/>
    <xf numFmtId="0" fontId="3" fillId="0" borderId="0"/>
    <xf numFmtId="0" fontId="3" fillId="60" borderId="0" applyNumberFormat="0" applyBorder="0" applyAlignment="0" applyProtection="0"/>
    <xf numFmtId="0" fontId="3" fillId="66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2" borderId="27" applyNumberFormat="0" applyFont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0" borderId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12" borderId="0" applyNumberFormat="0" applyBorder="0" applyAlignment="0" applyProtection="0"/>
    <xf numFmtId="0" fontId="3" fillId="63" borderId="0" applyNumberFormat="0" applyBorder="0" applyAlignment="0" applyProtection="0"/>
    <xf numFmtId="0" fontId="3" fillId="54" borderId="0" applyNumberFormat="0" applyBorder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2" borderId="27" applyNumberFormat="0" applyFont="0" applyAlignment="0" applyProtection="0"/>
    <xf numFmtId="0" fontId="3" fillId="63" borderId="0" applyNumberFormat="0" applyBorder="0" applyAlignment="0" applyProtection="0"/>
    <xf numFmtId="0" fontId="3" fillId="0" borderId="0"/>
    <xf numFmtId="0" fontId="3" fillId="66" borderId="0" applyNumberFormat="0" applyBorder="0" applyAlignment="0" applyProtection="0"/>
    <xf numFmtId="0" fontId="3" fillId="63" borderId="0" applyNumberFormat="0" applyBorder="0" applyAlignment="0" applyProtection="0"/>
    <xf numFmtId="0" fontId="3" fillId="60" borderId="0" applyNumberFormat="0" applyBorder="0" applyAlignment="0" applyProtection="0"/>
    <xf numFmtId="0" fontId="3" fillId="62" borderId="27" applyNumberFormat="0" applyFont="0" applyAlignment="0" applyProtection="0"/>
    <xf numFmtId="0" fontId="3" fillId="12" borderId="0" applyNumberFormat="0" applyBorder="0" applyAlignment="0" applyProtection="0"/>
    <xf numFmtId="0" fontId="3" fillId="64" borderId="0" applyNumberFormat="0" applyBorder="0" applyAlignment="0" applyProtection="0"/>
    <xf numFmtId="0" fontId="3" fillId="62" borderId="27" applyNumberFormat="0" applyFont="0" applyAlignment="0" applyProtection="0"/>
    <xf numFmtId="0" fontId="3" fillId="54" borderId="0" applyNumberFormat="0" applyBorder="0" applyAlignment="0" applyProtection="0"/>
    <xf numFmtId="0" fontId="3" fillId="61" borderId="0" applyNumberFormat="0" applyBorder="0" applyAlignment="0" applyProtection="0"/>
    <xf numFmtId="0" fontId="3" fillId="62" borderId="27" applyNumberFormat="0" applyFont="0" applyAlignment="0" applyProtection="0"/>
    <xf numFmtId="0" fontId="3" fillId="60" borderId="0" applyNumberFormat="0" applyBorder="0" applyAlignment="0" applyProtection="0"/>
    <xf numFmtId="0" fontId="3" fillId="0" borderId="0"/>
    <xf numFmtId="0" fontId="3" fillId="56" borderId="0" applyNumberFormat="0" applyBorder="0" applyAlignment="0" applyProtection="0"/>
    <xf numFmtId="0" fontId="3" fillId="65" borderId="0" applyNumberFormat="0" applyBorder="0" applyAlignment="0" applyProtection="0"/>
    <xf numFmtId="0" fontId="3" fillId="59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3" fillId="60" borderId="0" applyNumberFormat="0" applyBorder="0" applyAlignment="0" applyProtection="0"/>
    <xf numFmtId="0" fontId="3" fillId="11" borderId="0" applyNumberFormat="0" applyBorder="0" applyAlignment="0" applyProtection="0"/>
    <xf numFmtId="0" fontId="3" fillId="66" borderId="0" applyNumberFormat="0" applyBorder="0" applyAlignment="0" applyProtection="0"/>
    <xf numFmtId="0" fontId="3" fillId="3" borderId="0" applyNumberFormat="0" applyBorder="0" applyAlignment="0" applyProtection="0"/>
    <xf numFmtId="0" fontId="3" fillId="63" borderId="0" applyNumberFormat="0" applyBorder="0" applyAlignment="0" applyProtection="0"/>
    <xf numFmtId="0" fontId="3" fillId="3" borderId="0" applyNumberFormat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13" fillId="0" borderId="0"/>
    <xf numFmtId="0" fontId="1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52" borderId="0" applyNumberFormat="0" applyBorder="0" applyAlignment="0" applyProtection="0"/>
    <xf numFmtId="43" fontId="3" fillId="0" borderId="0" applyFont="0" applyFill="0" applyBorder="0" applyAlignment="0" applyProtection="0"/>
    <xf numFmtId="0" fontId="3" fillId="53" borderId="0" applyNumberFormat="0" applyBorder="0" applyAlignment="0" applyProtection="0"/>
    <xf numFmtId="0" fontId="13" fillId="0" borderId="0"/>
    <xf numFmtId="0" fontId="13" fillId="0" borderId="0"/>
    <xf numFmtId="0" fontId="3" fillId="51" borderId="0" applyNumberFormat="0" applyBorder="0" applyAlignment="0" applyProtection="0"/>
    <xf numFmtId="0" fontId="13" fillId="0" borderId="0"/>
    <xf numFmtId="43" fontId="3" fillId="0" borderId="0" applyFont="0" applyFill="0" applyBorder="0" applyAlignment="0" applyProtection="0"/>
    <xf numFmtId="0" fontId="3" fillId="50" borderId="0" applyNumberFormat="0" applyBorder="0" applyAlignment="0" applyProtection="0"/>
    <xf numFmtId="0" fontId="13" fillId="0" borderId="0"/>
    <xf numFmtId="0" fontId="3" fillId="49" borderId="0" applyNumberFormat="0" applyBorder="0" applyAlignment="0" applyProtection="0"/>
    <xf numFmtId="0" fontId="24" fillId="48" borderId="0" applyNumberFormat="0" applyBorder="0" applyAlignment="0" applyProtection="0"/>
    <xf numFmtId="0" fontId="3" fillId="47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7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8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9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0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1" fillId="0" borderId="0"/>
    <xf numFmtId="43" fontId="3" fillId="0" borderId="0" applyFont="0" applyFill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2" borderId="27" applyNumberFormat="0" applyFont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42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43" fontId="3" fillId="0" borderId="0" applyFont="0" applyFill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7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38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2" borderId="27" applyNumberFormat="0" applyFont="0" applyAlignment="0" applyProtection="0"/>
    <xf numFmtId="0" fontId="3" fillId="0" borderId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0" borderId="0"/>
    <xf numFmtId="0" fontId="3" fillId="22" borderId="27" applyNumberFormat="0" applyFont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60">
    <xf numFmtId="0" fontId="0" fillId="0" borderId="0" xfId="0"/>
    <xf numFmtId="0" fontId="0" fillId="0" borderId="0" xfId="0" applyAlignment="1">
      <alignment horizontal="center"/>
    </xf>
    <xf numFmtId="0" fontId="5" fillId="2" borderId="4" xfId="3" applyFont="1" applyFill="1" applyBorder="1" applyAlignment="1">
      <alignment horizontal="center" vertical="center" wrapText="1"/>
    </xf>
    <xf numFmtId="0" fontId="5" fillId="2" borderId="5" xfId="3" applyFont="1" applyFill="1" applyBorder="1" applyAlignment="1">
      <alignment horizontal="center" vertical="center" wrapText="1"/>
    </xf>
    <xf numFmtId="164" fontId="5" fillId="2" borderId="5" xfId="3" applyNumberFormat="1" applyFont="1" applyFill="1" applyBorder="1" applyAlignment="1">
      <alignment horizontal="center" vertical="center" wrapText="1"/>
    </xf>
    <xf numFmtId="0" fontId="5" fillId="2" borderId="6" xfId="3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66" fontId="0" fillId="3" borderId="1" xfId="0" applyNumberFormat="1" applyFill="1" applyBorder="1" applyAlignment="1">
      <alignment horizontal="center"/>
    </xf>
    <xf numFmtId="168" fontId="0" fillId="0" borderId="1" xfId="1" applyNumberFormat="1" applyFont="1" applyBorder="1" applyAlignment="1">
      <alignment horizontal="center"/>
    </xf>
    <xf numFmtId="0" fontId="0" fillId="4" borderId="2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169" fontId="0" fillId="4" borderId="2" xfId="2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Border="1"/>
    <xf numFmtId="169" fontId="0" fillId="0" borderId="2" xfId="2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0" xfId="0" applyBorder="1"/>
    <xf numFmtId="0" fontId="0" fillId="0" borderId="0" xfId="0" applyAlignment="1">
      <alignment horizontal="left"/>
    </xf>
    <xf numFmtId="1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0" fontId="0" fillId="0" borderId="17" xfId="0" applyBorder="1"/>
    <xf numFmtId="10" fontId="0" fillId="0" borderId="0" xfId="2" applyNumberFormat="1" applyFont="1"/>
    <xf numFmtId="0" fontId="0" fillId="8" borderId="0" xfId="0" applyFill="1" applyAlignment="1">
      <alignment vertical="center"/>
    </xf>
    <xf numFmtId="15" fontId="0" fillId="5" borderId="0" xfId="0" applyNumberFormat="1" applyFill="1" applyAlignment="1">
      <alignment horizontal="center" vertical="center"/>
    </xf>
    <xf numFmtId="0" fontId="4" fillId="10" borderId="2" xfId="0" applyFont="1" applyFill="1" applyBorder="1" applyAlignment="1">
      <alignment vertical="center"/>
    </xf>
    <xf numFmtId="0" fontId="4" fillId="10" borderId="2" xfId="0" applyFont="1" applyFill="1" applyBorder="1" applyAlignment="1">
      <alignment horizontal="center" vertical="center" wrapText="1"/>
    </xf>
    <xf numFmtId="17" fontId="8" fillId="10" borderId="2" xfId="0" applyNumberFormat="1" applyFont="1" applyFill="1" applyBorder="1" applyAlignment="1">
      <alignment horizontal="center"/>
    </xf>
    <xf numFmtId="1" fontId="0" fillId="11" borderId="2" xfId="0" applyNumberFormat="1" applyFill="1" applyBorder="1" applyAlignment="1">
      <alignment horizontal="center"/>
    </xf>
    <xf numFmtId="1" fontId="0" fillId="12" borderId="2" xfId="0" applyNumberFormat="1" applyFill="1" applyBorder="1" applyAlignment="1">
      <alignment horizontal="center"/>
    </xf>
    <xf numFmtId="169" fontId="0" fillId="11" borderId="2" xfId="2" applyNumberFormat="1" applyFont="1" applyFill="1" applyBorder="1" applyAlignment="1">
      <alignment horizontal="center"/>
    </xf>
    <xf numFmtId="169" fontId="0" fillId="12" borderId="2" xfId="2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vertical="center"/>
    </xf>
    <xf numFmtId="0" fontId="4" fillId="13" borderId="2" xfId="0" applyFont="1" applyFill="1" applyBorder="1" applyAlignment="1">
      <alignment horizontal="center" vertical="center" wrapText="1"/>
    </xf>
    <xf numFmtId="17" fontId="8" fillId="13" borderId="2" xfId="0" applyNumberFormat="1" applyFont="1" applyFill="1" applyBorder="1" applyAlignment="1">
      <alignment horizontal="center"/>
    </xf>
    <xf numFmtId="0" fontId="0" fillId="7" borderId="0" xfId="0" applyFill="1"/>
    <xf numFmtId="0" fontId="4" fillId="10" borderId="2" xfId="0" applyFon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1" fontId="0" fillId="12" borderId="2" xfId="0" applyNumberFormat="1" applyFill="1" applyBorder="1" applyAlignment="1">
      <alignment horizontal="center" vertical="center"/>
    </xf>
    <xf numFmtId="169" fontId="0" fillId="11" borderId="2" xfId="2" applyNumberFormat="1" applyFont="1" applyFill="1" applyBorder="1" applyAlignment="1">
      <alignment horizontal="center" vertical="center"/>
    </xf>
    <xf numFmtId="169" fontId="0" fillId="12" borderId="2" xfId="2" applyNumberFormat="1" applyFont="1" applyFill="1" applyBorder="1" applyAlignment="1">
      <alignment horizontal="center" vertical="center"/>
    </xf>
    <xf numFmtId="10" fontId="0" fillId="12" borderId="2" xfId="2" applyNumberFormat="1" applyFont="1" applyFill="1" applyBorder="1" applyAlignment="1">
      <alignment horizontal="center" vertical="center"/>
    </xf>
    <xf numFmtId="173" fontId="0" fillId="0" borderId="2" xfId="0" applyNumberFormat="1" applyBorder="1"/>
    <xf numFmtId="171" fontId="0" fillId="0" borderId="2" xfId="0" applyNumberFormat="1" applyBorder="1"/>
    <xf numFmtId="1" fontId="0" fillId="11" borderId="2" xfId="2" applyNumberFormat="1" applyFont="1" applyFill="1" applyBorder="1" applyAlignment="1">
      <alignment horizontal="center"/>
    </xf>
    <xf numFmtId="1" fontId="0" fillId="11" borderId="2" xfId="2" applyNumberFormat="1" applyFont="1" applyFill="1" applyBorder="1" applyAlignment="1">
      <alignment horizontal="center" vertical="center"/>
    </xf>
    <xf numFmtId="164" fontId="5" fillId="2" borderId="4" xfId="3" applyNumberFormat="1" applyFont="1" applyFill="1" applyBorder="1" applyAlignment="1">
      <alignment horizontal="center" vertical="center" wrapText="1"/>
    </xf>
    <xf numFmtId="15" fontId="0" fillId="3" borderId="7" xfId="0" applyNumberForma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0" fontId="0" fillId="0" borderId="1" xfId="0" applyBorder="1"/>
    <xf numFmtId="0" fontId="0" fillId="15" borderId="7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15" borderId="1" xfId="0" applyFill="1" applyBorder="1"/>
    <xf numFmtId="169" fontId="0" fillId="0" borderId="1" xfId="2" applyNumberFormat="1" applyFont="1" applyBorder="1" applyAlignment="1">
      <alignment horizontal="center"/>
    </xf>
    <xf numFmtId="171" fontId="0" fillId="15" borderId="1" xfId="0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0" fontId="0" fillId="15" borderId="1" xfId="0" applyNumberFormat="1" applyFill="1" applyBorder="1" applyAlignment="1">
      <alignment horizontal="center"/>
    </xf>
    <xf numFmtId="165" fontId="0" fillId="15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7" fillId="0" borderId="11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0" fillId="0" borderId="19" xfId="0" applyBorder="1"/>
    <xf numFmtId="0" fontId="12" fillId="14" borderId="2" xfId="0" applyFont="1" applyFill="1" applyBorder="1"/>
    <xf numFmtId="0" fontId="15" fillId="7" borderId="2" xfId="0" applyFont="1" applyFill="1" applyBorder="1"/>
    <xf numFmtId="164" fontId="16" fillId="7" borderId="2" xfId="4" applyNumberFormat="1" applyFont="1" applyFill="1" applyBorder="1" applyAlignment="1">
      <alignment horizontal="left" vertical="center"/>
    </xf>
    <xf numFmtId="0" fontId="12" fillId="14" borderId="2" xfId="0" applyFont="1" applyFill="1" applyBorder="1" applyAlignment="1">
      <alignment horizontal="center" vertical="center" wrapText="1"/>
    </xf>
    <xf numFmtId="1" fontId="14" fillId="7" borderId="2" xfId="4" applyNumberFormat="1" applyFont="1" applyFill="1" applyBorder="1" applyAlignment="1">
      <alignment horizontal="center" vertical="center"/>
    </xf>
    <xf numFmtId="3" fontId="15" fillId="7" borderId="2" xfId="0" applyNumberFormat="1" applyFont="1" applyFill="1" applyBorder="1" applyAlignment="1">
      <alignment horizontal="center"/>
    </xf>
    <xf numFmtId="10" fontId="15" fillId="7" borderId="2" xfId="5" applyNumberFormat="1" applyFont="1" applyFill="1" applyBorder="1" applyAlignment="1">
      <alignment horizontal="center"/>
    </xf>
    <xf numFmtId="1" fontId="15" fillId="7" borderId="2" xfId="0" applyNumberFormat="1" applyFont="1" applyFill="1" applyBorder="1" applyAlignment="1">
      <alignment horizontal="center"/>
    </xf>
    <xf numFmtId="169" fontId="14" fillId="7" borderId="2" xfId="2" applyNumberFormat="1" applyFont="1" applyFill="1" applyBorder="1" applyAlignment="1">
      <alignment horizontal="center" vertical="center"/>
    </xf>
    <xf numFmtId="169" fontId="15" fillId="7" borderId="2" xfId="2" applyNumberFormat="1" applyFont="1" applyFill="1" applyBorder="1" applyAlignment="1">
      <alignment horizontal="center"/>
    </xf>
    <xf numFmtId="165" fontId="14" fillId="7" borderId="2" xfId="2" applyNumberFormat="1" applyFont="1" applyFill="1" applyBorder="1" applyAlignment="1">
      <alignment horizontal="center" vertical="center"/>
    </xf>
    <xf numFmtId="172" fontId="15" fillId="7" borderId="2" xfId="0" applyNumberFormat="1" applyFont="1" applyFill="1" applyBorder="1" applyAlignment="1">
      <alignment horizontal="center"/>
    </xf>
    <xf numFmtId="1" fontId="14" fillId="7" borderId="2" xfId="2" applyNumberFormat="1" applyFont="1" applyFill="1" applyBorder="1" applyAlignment="1">
      <alignment horizontal="center" vertical="center"/>
    </xf>
    <xf numFmtId="169" fontId="14" fillId="7" borderId="2" xfId="5" applyNumberFormat="1" applyFont="1" applyFill="1" applyBorder="1" applyAlignment="1">
      <alignment horizontal="center" vertical="center"/>
    </xf>
    <xf numFmtId="0" fontId="5" fillId="2" borderId="5" xfId="3" applyFont="1" applyFill="1" applyBorder="1" applyAlignment="1">
      <alignment horizontal="left" vertical="center" wrapText="1"/>
    </xf>
    <xf numFmtId="0" fontId="5" fillId="2" borderId="1" xfId="3" applyFont="1" applyFill="1" applyBorder="1" applyAlignment="1">
      <alignment horizontal="center" vertical="center" wrapText="1"/>
    </xf>
    <xf numFmtId="15" fontId="0" fillId="0" borderId="7" xfId="0" applyNumberFormat="1" applyBorder="1"/>
    <xf numFmtId="15" fontId="0" fillId="0" borderId="9" xfId="0" applyNumberFormat="1" applyBorder="1"/>
    <xf numFmtId="0" fontId="0" fillId="15" borderId="1" xfId="0" applyFill="1" applyBorder="1" applyAlignment="1">
      <alignment horizontal="left"/>
    </xf>
    <xf numFmtId="2" fontId="0" fillId="0" borderId="1" xfId="0" applyNumberFormat="1" applyBorder="1" applyAlignment="1">
      <alignment horizontal="right" vertical="center"/>
    </xf>
    <xf numFmtId="1" fontId="0" fillId="0" borderId="8" xfId="0" applyNumberFormat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17" fontId="0" fillId="0" borderId="2" xfId="0" applyNumberFormat="1" applyBorder="1"/>
    <xf numFmtId="16" fontId="0" fillId="0" borderId="0" xfId="0" applyNumberFormat="1"/>
    <xf numFmtId="0" fontId="4" fillId="2" borderId="2" xfId="0" applyFont="1" applyFill="1" applyBorder="1" applyAlignment="1">
      <alignment horizontal="center"/>
    </xf>
    <xf numFmtId="0" fontId="4" fillId="2" borderId="2" xfId="0" applyFont="1" applyFill="1" applyBorder="1"/>
    <xf numFmtId="1" fontId="0" fillId="0" borderId="2" xfId="2" applyNumberFormat="1" applyFont="1" applyBorder="1" applyAlignment="1">
      <alignment horizontal="center"/>
    </xf>
    <xf numFmtId="43" fontId="0" fillId="0" borderId="2" xfId="1" applyFont="1" applyBorder="1" applyAlignment="1">
      <alignment horizontal="center"/>
    </xf>
    <xf numFmtId="2" fontId="0" fillId="0" borderId="2" xfId="2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9" fontId="0" fillId="7" borderId="0" xfId="2" applyFont="1" applyFill="1"/>
    <xf numFmtId="0" fontId="33" fillId="0" borderId="31" xfId="0" applyFont="1" applyBorder="1" applyAlignment="1">
      <alignment horizontal="center"/>
    </xf>
    <xf numFmtId="0" fontId="5" fillId="2" borderId="5" xfId="3" applyFont="1" applyFill="1" applyBorder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0" fontId="15" fillId="7" borderId="2" xfId="5" applyNumberFormat="1" applyFont="1" applyFill="1" applyBorder="1" applyAlignment="1">
      <alignment horizontal="center" vertical="center"/>
    </xf>
    <xf numFmtId="0" fontId="43" fillId="2" borderId="1" xfId="3" applyFont="1" applyFill="1" applyBorder="1" applyAlignment="1">
      <alignment horizontal="center" vertical="center" wrapText="1"/>
    </xf>
    <xf numFmtId="164" fontId="43" fillId="2" borderId="1" xfId="3" applyNumberFormat="1" applyFont="1" applyFill="1" applyBorder="1" applyAlignment="1">
      <alignment horizontal="center" vertical="center" wrapText="1"/>
    </xf>
    <xf numFmtId="0" fontId="0" fillId="89" borderId="32" xfId="0" applyFill="1" applyBorder="1" applyAlignment="1">
      <alignment horizontal="center"/>
    </xf>
    <xf numFmtId="0" fontId="0" fillId="0" borderId="33" xfId="0" applyBorder="1" applyAlignment="1">
      <alignment horizontal="center"/>
    </xf>
    <xf numFmtId="164" fontId="44" fillId="89" borderId="34" xfId="0" applyNumberFormat="1" applyFont="1" applyFill="1" applyBorder="1" applyAlignment="1">
      <alignment horizontal="center"/>
    </xf>
    <xf numFmtId="0" fontId="0" fillId="89" borderId="32" xfId="0" applyFill="1" applyBorder="1" applyAlignment="1">
      <alignment horizontal="left"/>
    </xf>
    <xf numFmtId="0" fontId="0" fillId="89" borderId="35" xfId="0" applyFill="1" applyBorder="1" applyAlignment="1">
      <alignment horizontal="center"/>
    </xf>
    <xf numFmtId="20" fontId="0" fillId="89" borderId="35" xfId="0" applyNumberFormat="1" applyFill="1" applyBorder="1" applyAlignment="1">
      <alignment horizontal="center"/>
    </xf>
    <xf numFmtId="0" fontId="0" fillId="89" borderId="35" xfId="0" applyFill="1" applyBorder="1" applyAlignment="1">
      <alignment horizontal="center" vertical="center"/>
    </xf>
    <xf numFmtId="1" fontId="0" fillId="0" borderId="32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2" fontId="0" fillId="0" borderId="1" xfId="0" applyNumberFormat="1" applyBorder="1"/>
    <xf numFmtId="2" fontId="0" fillId="0" borderId="1" xfId="0" applyNumberFormat="1" applyBorder="1" applyAlignment="1">
      <alignment horizontal="right"/>
    </xf>
    <xf numFmtId="0" fontId="0" fillId="15" borderId="3" xfId="0" applyFill="1" applyBorder="1" applyAlignment="1">
      <alignment horizontal="left"/>
    </xf>
    <xf numFmtId="2" fontId="0" fillId="3" borderId="1" xfId="0" applyNumberFormat="1" applyFill="1" applyBorder="1" applyAlignment="1">
      <alignment horizontal="center"/>
    </xf>
    <xf numFmtId="20" fontId="0" fillId="0" borderId="3" xfId="0" applyNumberFormat="1" applyBorder="1" applyAlignment="1">
      <alignment horizontal="center"/>
    </xf>
    <xf numFmtId="1" fontId="0" fillId="0" borderId="36" xfId="0" applyNumberFormat="1" applyBorder="1" applyAlignment="1">
      <alignment horizontal="center"/>
    </xf>
    <xf numFmtId="0" fontId="0" fillId="15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0" fontId="0" fillId="89" borderId="33" xfId="0" applyFill="1" applyBorder="1" applyAlignment="1">
      <alignment horizontal="center"/>
    </xf>
    <xf numFmtId="164" fontId="44" fillId="89" borderId="37" xfId="0" applyNumberFormat="1" applyFont="1" applyFill="1" applyBorder="1" applyAlignment="1">
      <alignment horizontal="center"/>
    </xf>
    <xf numFmtId="0" fontId="0" fillId="4" borderId="2" xfId="0" applyFill="1" applyBorder="1" applyAlignment="1">
      <alignment vertical="center" wrapText="1"/>
    </xf>
    <xf numFmtId="0" fontId="0" fillId="0" borderId="2" xfId="0" applyBorder="1" applyAlignment="1">
      <alignment horizontal="left"/>
    </xf>
    <xf numFmtId="1" fontId="0" fillId="5" borderId="1" xfId="0" applyNumberForma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7" fontId="0" fillId="3" borderId="3" xfId="0" applyNumberFormat="1" applyFill="1" applyBorder="1" applyAlignment="1">
      <alignment horizontal="center"/>
    </xf>
    <xf numFmtId="2" fontId="0" fillId="3" borderId="3" xfId="0" applyNumberFormat="1" applyFill="1" applyBorder="1" applyAlignment="1">
      <alignment horizontal="center"/>
    </xf>
    <xf numFmtId="167" fontId="0" fillId="0" borderId="3" xfId="1" applyNumberFormat="1" applyFont="1" applyBorder="1" applyAlignment="1">
      <alignment horizontal="center"/>
    </xf>
    <xf numFmtId="0" fontId="43" fillId="2" borderId="1" xfId="3" applyFont="1" applyFill="1" applyBorder="1" applyAlignment="1">
      <alignment horizontal="center" vertical="center"/>
    </xf>
    <xf numFmtId="164" fontId="43" fillId="2" borderId="1" xfId="3" applyNumberFormat="1" applyFont="1" applyFill="1" applyBorder="1" applyAlignment="1">
      <alignment horizontal="center" vertical="center"/>
    </xf>
    <xf numFmtId="0" fontId="43" fillId="2" borderId="5" xfId="3" applyFont="1" applyFill="1" applyBorder="1" applyAlignment="1">
      <alignment horizontal="center" vertical="center"/>
    </xf>
    <xf numFmtId="0" fontId="0" fillId="89" borderId="35" xfId="0" applyFill="1" applyBorder="1" applyAlignment="1">
      <alignment horizontal="center" wrapText="1"/>
    </xf>
    <xf numFmtId="15" fontId="0" fillId="15" borderId="1" xfId="0" applyNumberFormat="1" applyFill="1" applyBorder="1" applyAlignment="1">
      <alignment horizontal="center"/>
    </xf>
    <xf numFmtId="17" fontId="0" fillId="15" borderId="1" xfId="0" applyNumberFormat="1" applyFill="1" applyBorder="1" applyAlignment="1">
      <alignment horizontal="center"/>
    </xf>
    <xf numFmtId="2" fontId="0" fillId="15" borderId="1" xfId="0" applyNumberFormat="1" applyFill="1" applyBorder="1" applyAlignment="1">
      <alignment horizontal="center"/>
    </xf>
    <xf numFmtId="0" fontId="5" fillId="75" borderId="1" xfId="3" applyFont="1" applyFill="1" applyBorder="1" applyAlignment="1">
      <alignment horizontal="center" vertical="center" wrapText="1"/>
    </xf>
    <xf numFmtId="169" fontId="15" fillId="0" borderId="2" xfId="2" applyNumberFormat="1" applyFont="1" applyFill="1" applyBorder="1" applyAlignment="1">
      <alignment horizontal="center"/>
    </xf>
    <xf numFmtId="10" fontId="15" fillId="0" borderId="2" xfId="5" applyNumberFormat="1" applyFont="1" applyFill="1" applyBorder="1" applyAlignment="1">
      <alignment horizontal="center"/>
    </xf>
    <xf numFmtId="17" fontId="0" fillId="7" borderId="0" xfId="0" applyNumberFormat="1" applyFill="1"/>
    <xf numFmtId="0" fontId="0" fillId="15" borderId="1" xfId="0" applyFill="1" applyBorder="1" applyAlignment="1">
      <alignment horizontal="center" wrapText="1"/>
    </xf>
    <xf numFmtId="164" fontId="5" fillId="0" borderId="18" xfId="38297" applyNumberFormat="1" applyFont="1" applyBorder="1" applyAlignment="1">
      <alignment horizontal="center" vertical="center" wrapText="1"/>
    </xf>
    <xf numFmtId="0" fontId="5" fillId="0" borderId="18" xfId="38297" applyFont="1" applyBorder="1" applyAlignment="1">
      <alignment horizontal="center" vertical="center" wrapText="1"/>
    </xf>
    <xf numFmtId="0" fontId="4" fillId="0" borderId="18" xfId="38298" applyFont="1" applyBorder="1" applyAlignment="1">
      <alignment horizontal="center" vertical="center" wrapText="1"/>
    </xf>
    <xf numFmtId="9" fontId="4" fillId="0" borderId="18" xfId="38299" applyFont="1" applyFill="1" applyBorder="1" applyAlignment="1">
      <alignment horizontal="center" vertical="center" wrapText="1"/>
    </xf>
    <xf numFmtId="0" fontId="2" fillId="0" borderId="0" xfId="38298"/>
    <xf numFmtId="15" fontId="2" fillId="0" borderId="0" xfId="38298" applyNumberFormat="1" applyAlignment="1">
      <alignment horizontal="center" vertical="center"/>
    </xf>
    <xf numFmtId="1" fontId="2" fillId="0" borderId="0" xfId="38298" applyNumberFormat="1" applyAlignment="1">
      <alignment horizontal="center" vertical="center"/>
    </xf>
    <xf numFmtId="0" fontId="2" fillId="0" borderId="0" xfId="38298" applyAlignment="1">
      <alignment horizontal="center" vertical="center"/>
    </xf>
    <xf numFmtId="17" fontId="2" fillId="0" borderId="0" xfId="38298" applyNumberFormat="1" applyAlignment="1">
      <alignment horizontal="center" vertical="center"/>
    </xf>
    <xf numFmtId="2" fontId="0" fillId="0" borderId="0" xfId="38300" applyNumberFormat="1" applyFont="1" applyFill="1" applyAlignment="1">
      <alignment horizontal="center" vertical="center"/>
    </xf>
    <xf numFmtId="165" fontId="0" fillId="0" borderId="0" xfId="38300" applyNumberFormat="1" applyFont="1" applyFill="1" applyBorder="1" applyAlignment="1">
      <alignment horizontal="center" vertical="center"/>
    </xf>
    <xf numFmtId="9" fontId="0" fillId="0" borderId="0" xfId="38300" applyFont="1" applyFill="1" applyAlignment="1">
      <alignment horizontal="center" vertical="center"/>
    </xf>
    <xf numFmtId="10" fontId="47" fillId="0" borderId="0" xfId="38300" applyNumberFormat="1" applyFont="1" applyFill="1" applyAlignment="1">
      <alignment horizontal="center" vertical="center"/>
    </xf>
    <xf numFmtId="169" fontId="0" fillId="0" borderId="0" xfId="38300" applyNumberFormat="1" applyFont="1" applyFill="1" applyAlignment="1">
      <alignment horizontal="center" vertical="center"/>
    </xf>
    <xf numFmtId="10" fontId="0" fillId="0" borderId="0" xfId="38300" applyNumberFormat="1" applyFont="1" applyFill="1" applyAlignment="1">
      <alignment horizontal="center" vertical="center"/>
    </xf>
    <xf numFmtId="165" fontId="2" fillId="0" borderId="0" xfId="38298" applyNumberFormat="1" applyAlignment="1">
      <alignment horizontal="center" vertical="center"/>
    </xf>
    <xf numFmtId="10" fontId="0" fillId="0" borderId="0" xfId="38299" applyNumberFormat="1" applyFont="1" applyFill="1" applyAlignment="1">
      <alignment horizontal="center" vertical="center"/>
    </xf>
    <xf numFmtId="9" fontId="0" fillId="0" borderId="0" xfId="38299" applyFont="1" applyFill="1" applyAlignment="1">
      <alignment horizontal="center" vertical="center"/>
    </xf>
    <xf numFmtId="9" fontId="0" fillId="0" borderId="0" xfId="38299" applyFont="1"/>
    <xf numFmtId="0" fontId="4" fillId="0" borderId="38" xfId="38298" applyFont="1" applyBorder="1" applyAlignment="1">
      <alignment horizontal="center" vertical="center" wrapText="1"/>
    </xf>
    <xf numFmtId="0" fontId="4" fillId="0" borderId="38" xfId="38297" applyFont="1" applyBorder="1" applyAlignment="1">
      <alignment horizontal="center" vertical="center" wrapText="1"/>
    </xf>
    <xf numFmtId="2" fontId="2" fillId="0" borderId="0" xfId="38298" applyNumberFormat="1" applyAlignment="1">
      <alignment horizontal="center" vertical="center"/>
    </xf>
    <xf numFmtId="1" fontId="0" fillId="0" borderId="39" xfId="38301" applyNumberFormat="1" applyFont="1" applyFill="1" applyBorder="1" applyAlignment="1">
      <alignment horizontal="center" vertical="center"/>
    </xf>
    <xf numFmtId="1" fontId="0" fillId="0" borderId="40" xfId="38301" applyNumberFormat="1" applyFont="1" applyFill="1" applyBorder="1" applyAlignment="1">
      <alignment horizontal="center" vertical="center"/>
    </xf>
    <xf numFmtId="17" fontId="0" fillId="0" borderId="39" xfId="38301" applyNumberFormat="1" applyFont="1" applyFill="1" applyBorder="1" applyAlignment="1">
      <alignment horizontal="center" vertical="center"/>
    </xf>
    <xf numFmtId="0" fontId="0" fillId="0" borderId="39" xfId="38301" applyNumberFormat="1" applyFont="1" applyFill="1" applyBorder="1" applyAlignment="1">
      <alignment horizontal="center" vertical="center"/>
    </xf>
    <xf numFmtId="0" fontId="2" fillId="0" borderId="39" xfId="38298" applyBorder="1" applyAlignment="1">
      <alignment horizontal="center" vertical="center"/>
    </xf>
    <xf numFmtId="2" fontId="2" fillId="0" borderId="40" xfId="38298" applyNumberFormat="1" applyBorder="1" applyAlignment="1">
      <alignment horizontal="center" vertical="center"/>
    </xf>
    <xf numFmtId="165" fontId="2" fillId="0" borderId="39" xfId="38298" applyNumberFormat="1" applyBorder="1" applyAlignment="1">
      <alignment horizontal="center" vertical="center"/>
    </xf>
    <xf numFmtId="1" fontId="2" fillId="0" borderId="39" xfId="38298" applyNumberFormat="1" applyBorder="1" applyAlignment="1">
      <alignment horizontal="center" vertical="center"/>
    </xf>
    <xf numFmtId="10" fontId="0" fillId="0" borderId="39" xfId="38300" applyNumberFormat="1" applyFont="1" applyFill="1" applyBorder="1" applyAlignment="1">
      <alignment horizontal="center" vertical="center"/>
    </xf>
    <xf numFmtId="2" fontId="2" fillId="0" borderId="39" xfId="38298" applyNumberFormat="1" applyBorder="1" applyAlignment="1">
      <alignment horizontal="center" vertical="center"/>
    </xf>
    <xf numFmtId="0" fontId="48" fillId="0" borderId="38" xfId="38299" applyNumberFormat="1" applyFont="1" applyFill="1" applyBorder="1" applyAlignment="1">
      <alignment horizontal="center" vertical="center"/>
    </xf>
    <xf numFmtId="0" fontId="0" fillId="0" borderId="40" xfId="38301" applyNumberFormat="1" applyFont="1" applyFill="1" applyBorder="1" applyAlignment="1">
      <alignment horizontal="center" vertical="center"/>
    </xf>
    <xf numFmtId="0" fontId="2" fillId="0" borderId="40" xfId="38298" applyBorder="1" applyAlignment="1">
      <alignment horizontal="center" vertical="center"/>
    </xf>
    <xf numFmtId="165" fontId="2" fillId="0" borderId="40" xfId="38298" applyNumberFormat="1" applyBorder="1" applyAlignment="1">
      <alignment horizontal="center" vertical="center"/>
    </xf>
    <xf numFmtId="1" fontId="2" fillId="0" borderId="40" xfId="38298" applyNumberFormat="1" applyBorder="1" applyAlignment="1">
      <alignment horizontal="center" vertical="center"/>
    </xf>
    <xf numFmtId="10" fontId="0" fillId="0" borderId="40" xfId="38300" applyNumberFormat="1" applyFont="1" applyFill="1" applyBorder="1" applyAlignment="1">
      <alignment horizontal="center" vertical="center"/>
    </xf>
    <xf numFmtId="1" fontId="48" fillId="0" borderId="38" xfId="38299" applyNumberFormat="1" applyFont="1" applyFill="1" applyBorder="1" applyAlignment="1">
      <alignment horizontal="center" vertical="center"/>
    </xf>
    <xf numFmtId="165" fontId="0" fillId="0" borderId="39" xfId="38298" applyNumberFormat="1" applyFont="1" applyBorder="1" applyAlignment="1">
      <alignment horizontal="center" vertical="center"/>
    </xf>
    <xf numFmtId="1" fontId="0" fillId="0" borderId="39" xfId="38298" applyNumberFormat="1" applyFont="1" applyBorder="1" applyAlignment="1">
      <alignment horizontal="center" vertical="center"/>
    </xf>
    <xf numFmtId="1" fontId="0" fillId="0" borderId="38" xfId="38299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15" fontId="0" fillId="15" borderId="3" xfId="0" applyNumberFormat="1" applyFill="1" applyBorder="1" applyAlignment="1">
      <alignment horizontal="center"/>
    </xf>
    <xf numFmtId="17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left"/>
    </xf>
    <xf numFmtId="2" fontId="0" fillId="0" borderId="3" xfId="0" applyNumberFormat="1" applyBorder="1"/>
    <xf numFmtId="2" fontId="0" fillId="0" borderId="3" xfId="0" applyNumberFormat="1" applyBorder="1" applyAlignment="1">
      <alignment horizontal="right"/>
    </xf>
    <xf numFmtId="1" fontId="0" fillId="0" borderId="41" xfId="0" applyNumberFormat="1" applyBorder="1" applyAlignment="1">
      <alignment horizontal="center"/>
    </xf>
    <xf numFmtId="0" fontId="49" fillId="0" borderId="0" xfId="0" applyFont="1"/>
    <xf numFmtId="20" fontId="0" fillId="0" borderId="1" xfId="0" applyNumberFormat="1" applyBorder="1" applyAlignment="1">
      <alignment horizontal="left"/>
    </xf>
    <xf numFmtId="20" fontId="0" fillId="0" borderId="3" xfId="0" applyNumberFormat="1" applyBorder="1" applyAlignment="1">
      <alignment horizontal="left"/>
    </xf>
    <xf numFmtId="15" fontId="8" fillId="10" borderId="2" xfId="0" applyNumberFormat="1" applyFont="1" applyFill="1" applyBorder="1" applyAlignment="1">
      <alignment horizontal="center" vertical="center"/>
    </xf>
    <xf numFmtId="2" fontId="0" fillId="0" borderId="8" xfId="0" applyNumberFormat="1" applyBorder="1" applyAlignment="1">
      <alignment horizontal="center"/>
    </xf>
    <xf numFmtId="4" fontId="0" fillId="0" borderId="0" xfId="0" applyNumberFormat="1"/>
    <xf numFmtId="0" fontId="15" fillId="7" borderId="2" xfId="0" applyFont="1" applyFill="1" applyBorder="1" applyProtection="1">
      <protection locked="0"/>
    </xf>
    <xf numFmtId="1" fontId="15" fillId="7" borderId="2" xfId="0" applyNumberFormat="1" applyFont="1" applyFill="1" applyBorder="1" applyProtection="1">
      <protection locked="0"/>
    </xf>
    <xf numFmtId="0" fontId="15" fillId="7" borderId="2" xfId="0" applyFont="1" applyFill="1" applyBorder="1" applyAlignment="1" applyProtection="1">
      <alignment wrapText="1"/>
      <protection locked="0"/>
    </xf>
    <xf numFmtId="0" fontId="0" fillId="7" borderId="2" xfId="0" applyFill="1" applyBorder="1" applyProtection="1">
      <protection locked="0"/>
    </xf>
    <xf numFmtId="0" fontId="1" fillId="0" borderId="9" xfId="0" applyFont="1" applyBorder="1" applyAlignment="1">
      <alignment horizontal="center"/>
    </xf>
    <xf numFmtId="15" fontId="1" fillId="15" borderId="3" xfId="0" applyNumberFormat="1" applyFont="1" applyFill="1" applyBorder="1"/>
    <xf numFmtId="0" fontId="1" fillId="0" borderId="3" xfId="0" applyFont="1" applyBorder="1" applyAlignment="1">
      <alignment horizontal="center"/>
    </xf>
    <xf numFmtId="17" fontId="1" fillId="0" borderId="3" xfId="0" applyNumberFormat="1" applyFont="1" applyBorder="1" applyAlignment="1">
      <alignment horizontal="center"/>
    </xf>
    <xf numFmtId="0" fontId="1" fillId="0" borderId="3" xfId="0" applyFont="1" applyBorder="1"/>
    <xf numFmtId="20" fontId="1" fillId="0" borderId="3" xfId="0" applyNumberFormat="1" applyFont="1" applyBorder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9" fontId="1" fillId="0" borderId="3" xfId="2" applyFont="1" applyFill="1" applyBorder="1" applyAlignment="1">
      <alignment horizontal="center"/>
    </xf>
    <xf numFmtId="2" fontId="1" fillId="0" borderId="3" xfId="0" applyNumberFormat="1" applyFont="1" applyBorder="1" applyAlignment="1">
      <alignment horizontal="center"/>
    </xf>
    <xf numFmtId="0" fontId="1" fillId="15" borderId="3" xfId="0" applyFont="1" applyFill="1" applyBorder="1" applyAlignment="1">
      <alignment horizontal="center"/>
    </xf>
    <xf numFmtId="0" fontId="1" fillId="15" borderId="41" xfId="0" applyFont="1" applyFill="1" applyBorder="1" applyAlignment="1">
      <alignment horizontal="center"/>
    </xf>
    <xf numFmtId="171" fontId="1" fillId="15" borderId="1" xfId="0" applyNumberFormat="1" applyFont="1" applyFill="1" applyBorder="1" applyAlignment="1">
      <alignment horizontal="center"/>
    </xf>
    <xf numFmtId="0" fontId="0" fillId="89" borderId="43" xfId="0" applyFill="1" applyBorder="1" applyAlignment="1">
      <alignment horizontal="center"/>
    </xf>
    <xf numFmtId="1" fontId="0" fillId="0" borderId="42" xfId="0" applyNumberFormat="1" applyBorder="1" applyAlignment="1">
      <alignment horizontal="center"/>
    </xf>
    <xf numFmtId="0" fontId="0" fillId="0" borderId="44" xfId="0" applyBorder="1" applyAlignment="1">
      <alignment horizontal="center"/>
    </xf>
    <xf numFmtId="2" fontId="0" fillId="0" borderId="41" xfId="0" applyNumberFormat="1" applyBorder="1" applyAlignment="1">
      <alignment horizontal="center"/>
    </xf>
    <xf numFmtId="0" fontId="50" fillId="0" borderId="0" xfId="0" applyFont="1"/>
    <xf numFmtId="0" fontId="0" fillId="89" borderId="35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top"/>
    </xf>
    <xf numFmtId="0" fontId="0" fillId="89" borderId="43" xfId="0" applyFill="1" applyBorder="1" applyAlignment="1">
      <alignment horizontal="center" wrapText="1"/>
    </xf>
    <xf numFmtId="0" fontId="52" fillId="0" borderId="0" xfId="0" applyFont="1"/>
    <xf numFmtId="0" fontId="0" fillId="15" borderId="9" xfId="0" applyFill="1" applyBorder="1" applyAlignment="1">
      <alignment horizontal="center"/>
    </xf>
    <xf numFmtId="0" fontId="48" fillId="0" borderId="0" xfId="0" applyFont="1"/>
    <xf numFmtId="0" fontId="5" fillId="0" borderId="0" xfId="3" applyFont="1" applyAlignment="1">
      <alignment horizontal="center" vertical="center" wrapText="1"/>
    </xf>
    <xf numFmtId="0" fontId="0" fillId="15" borderId="2" xfId="0" applyFill="1" applyBorder="1" applyAlignment="1">
      <alignment horizontal="center"/>
    </xf>
    <xf numFmtId="0" fontId="0" fillId="15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0" fontId="52" fillId="7" borderId="0" xfId="0" applyFont="1" applyFill="1"/>
    <xf numFmtId="0" fontId="53" fillId="0" borderId="0" xfId="0" applyFont="1"/>
    <xf numFmtId="164" fontId="44" fillId="89" borderId="45" xfId="0" applyNumberFormat="1" applyFont="1" applyFill="1" applyBorder="1" applyAlignment="1">
      <alignment horizontal="center"/>
    </xf>
    <xf numFmtId="0" fontId="0" fillId="89" borderId="44" xfId="0" applyFill="1" applyBorder="1" applyAlignment="1">
      <alignment horizontal="center"/>
    </xf>
    <xf numFmtId="0" fontId="54" fillId="0" borderId="0" xfId="0" applyFont="1"/>
    <xf numFmtId="0" fontId="55" fillId="0" borderId="0" xfId="0" applyFont="1"/>
    <xf numFmtId="164" fontId="14" fillId="7" borderId="15" xfId="4" applyNumberFormat="1" applyFont="1" applyFill="1" applyBorder="1" applyAlignment="1">
      <alignment horizontal="left" vertical="center"/>
    </xf>
    <xf numFmtId="164" fontId="14" fillId="7" borderId="20" xfId="4" applyNumberFormat="1" applyFont="1" applyFill="1" applyBorder="1" applyAlignment="1">
      <alignment horizontal="left" vertical="center"/>
    </xf>
    <xf numFmtId="164" fontId="14" fillId="7" borderId="14" xfId="4" applyNumberFormat="1" applyFont="1" applyFill="1" applyBorder="1" applyAlignment="1">
      <alignment horizontal="left" vertical="center"/>
    </xf>
    <xf numFmtId="0" fontId="11" fillId="14" borderId="15" xfId="0" applyFont="1" applyFill="1" applyBorder="1" applyAlignment="1">
      <alignment horizontal="center"/>
    </xf>
    <xf numFmtId="0" fontId="11" fillId="14" borderId="20" xfId="0" applyFont="1" applyFill="1" applyBorder="1" applyAlignment="1">
      <alignment horizontal="center"/>
    </xf>
    <xf numFmtId="0" fontId="11" fillId="14" borderId="14" xfId="0" applyFont="1" applyFill="1" applyBorder="1" applyAlignment="1">
      <alignment horizontal="center"/>
    </xf>
    <xf numFmtId="170" fontId="14" fillId="7" borderId="15" xfId="4" applyNumberFormat="1" applyFont="1" applyFill="1" applyBorder="1" applyAlignment="1" applyProtection="1">
      <alignment horizontal="left" vertical="center"/>
      <protection locked="0"/>
    </xf>
    <xf numFmtId="170" fontId="14" fillId="7" borderId="20" xfId="4" applyNumberFormat="1" applyFont="1" applyFill="1" applyBorder="1" applyAlignment="1" applyProtection="1">
      <alignment horizontal="left" vertical="center"/>
      <protection locked="0"/>
    </xf>
    <xf numFmtId="170" fontId="14" fillId="7" borderId="14" xfId="4" applyNumberFormat="1" applyFont="1" applyFill="1" applyBorder="1" applyAlignment="1" applyProtection="1">
      <alignment horizontal="left" vertical="center"/>
      <protection locked="0"/>
    </xf>
    <xf numFmtId="164" fontId="14" fillId="7" borderId="15" xfId="4" applyNumberFormat="1" applyFont="1" applyFill="1" applyBorder="1" applyAlignment="1" applyProtection="1">
      <alignment horizontal="left" vertical="center"/>
      <protection locked="0"/>
    </xf>
    <xf numFmtId="164" fontId="14" fillId="7" borderId="20" xfId="4" applyNumberFormat="1" applyFont="1" applyFill="1" applyBorder="1" applyAlignment="1" applyProtection="1">
      <alignment horizontal="left" vertical="center"/>
      <protection locked="0"/>
    </xf>
    <xf numFmtId="164" fontId="14" fillId="7" borderId="14" xfId="4" applyNumberFormat="1" applyFont="1" applyFill="1" applyBorder="1" applyAlignment="1" applyProtection="1">
      <alignment horizontal="left" vertical="center"/>
      <protection locked="0"/>
    </xf>
    <xf numFmtId="0" fontId="15" fillId="7" borderId="15" xfId="0" applyFont="1" applyFill="1" applyBorder="1" applyAlignment="1">
      <alignment horizontal="left"/>
    </xf>
    <xf numFmtId="0" fontId="15" fillId="7" borderId="20" xfId="0" applyFont="1" applyFill="1" applyBorder="1" applyAlignment="1">
      <alignment horizontal="left"/>
    </xf>
    <xf numFmtId="0" fontId="15" fillId="7" borderId="14" xfId="0" applyFont="1" applyFill="1" applyBorder="1" applyAlignment="1">
      <alignment horizontal="left"/>
    </xf>
    <xf numFmtId="0" fontId="15" fillId="7" borderId="19" xfId="0" applyFont="1" applyFill="1" applyBorder="1" applyAlignment="1">
      <alignment horizontal="center" vertical="center"/>
    </xf>
    <xf numFmtId="0" fontId="15" fillId="7" borderId="10" xfId="0" applyFont="1" applyFill="1" applyBorder="1" applyAlignment="1">
      <alignment horizontal="center" vertical="center"/>
    </xf>
    <xf numFmtId="0" fontId="15" fillId="7" borderId="12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</cellXfs>
  <cellStyles count="38302">
    <cellStyle name="20% - Accent1" xfId="23" builtinId="30" customBuiltin="1"/>
    <cellStyle name="20% - Accent1 10" xfId="178" xr:uid="{00000000-0005-0000-0000-000001000000}"/>
    <cellStyle name="20% - Accent1 10 2" xfId="27478" xr:uid="{00000000-0005-0000-0000-000002000000}"/>
    <cellStyle name="20% - Accent1 10 2 2" xfId="31907" xr:uid="{00000000-0005-0000-0000-000003000000}"/>
    <cellStyle name="20% - Accent1 10 2 3" xfId="34892" xr:uid="{00000000-0005-0000-0000-000004000000}"/>
    <cellStyle name="20% - Accent1 10 3" xfId="32992" xr:uid="{00000000-0005-0000-0000-000005000000}"/>
    <cellStyle name="20% - Accent1 10 3 2" xfId="35094" xr:uid="{00000000-0005-0000-0000-000006000000}"/>
    <cellStyle name="20% - Accent1 10 4" xfId="34520" xr:uid="{00000000-0005-0000-0000-000007000000}"/>
    <cellStyle name="20% - Accent1 10 5" xfId="33797" xr:uid="{00000000-0005-0000-0000-000008000000}"/>
    <cellStyle name="20% - Accent1 10 5 2" xfId="35517" xr:uid="{00000000-0005-0000-0000-000009000000}"/>
    <cellStyle name="20% - Accent1 10 6" xfId="36390" xr:uid="{00000000-0005-0000-0000-00000A000000}"/>
    <cellStyle name="20% - Accent1 10 7" xfId="36676" xr:uid="{00000000-0005-0000-0000-00000B000000}"/>
    <cellStyle name="20% - Accent1 10 8" xfId="37561" xr:uid="{00000000-0005-0000-0000-00000C000000}"/>
    <cellStyle name="20% - Accent1 11" xfId="33458" xr:uid="{00000000-0005-0000-0000-00000D000000}"/>
    <cellStyle name="20% - Accent1 11 2" xfId="31714" xr:uid="{00000000-0005-0000-0000-00000E000000}"/>
    <cellStyle name="20% - Accent1 11 2 2" xfId="35113" xr:uid="{00000000-0005-0000-0000-00000F000000}"/>
    <cellStyle name="20% - Accent1 11 3" xfId="34690" xr:uid="{00000000-0005-0000-0000-000010000000}"/>
    <cellStyle name="20% - Accent1 11 4" xfId="35537" xr:uid="{00000000-0005-0000-0000-000011000000}"/>
    <cellStyle name="20% - Accent1 11 5" xfId="36410" xr:uid="{00000000-0005-0000-0000-000012000000}"/>
    <cellStyle name="20% - Accent1 11 6" xfId="36696" xr:uid="{00000000-0005-0000-0000-000013000000}"/>
    <cellStyle name="20% - Accent1 11 7" xfId="37581" xr:uid="{00000000-0005-0000-0000-000014000000}"/>
    <cellStyle name="20% - Accent1 12" xfId="17715" xr:uid="{00000000-0005-0000-0000-000015000000}"/>
    <cellStyle name="20% - Accent1 12 2" xfId="34703" xr:uid="{00000000-0005-0000-0000-000016000000}"/>
    <cellStyle name="20% - Accent1 12 3" xfId="35316" xr:uid="{00000000-0005-0000-0000-000017000000}"/>
    <cellStyle name="20% - Accent1 12 4" xfId="35556" xr:uid="{00000000-0005-0000-0000-000018000000}"/>
    <cellStyle name="20% - Accent1 12 5" xfId="36429" xr:uid="{00000000-0005-0000-0000-000019000000}"/>
    <cellStyle name="20% - Accent1 12 6" xfId="36715" xr:uid="{00000000-0005-0000-0000-00001A000000}"/>
    <cellStyle name="20% - Accent1 12 7" xfId="37600" xr:uid="{00000000-0005-0000-0000-00001B000000}"/>
    <cellStyle name="20% - Accent1 13" xfId="18971" xr:uid="{00000000-0005-0000-0000-00001C000000}"/>
    <cellStyle name="20% - Accent1 13 2" xfId="34731" xr:uid="{00000000-0005-0000-0000-00001D000000}"/>
    <cellStyle name="20% - Accent1 13 3" xfId="35575" xr:uid="{00000000-0005-0000-0000-00001E000000}"/>
    <cellStyle name="20% - Accent1 13 4" xfId="36450" xr:uid="{00000000-0005-0000-0000-00001F000000}"/>
    <cellStyle name="20% - Accent1 13 5" xfId="36736" xr:uid="{00000000-0005-0000-0000-000020000000}"/>
    <cellStyle name="20% - Accent1 13 6" xfId="37621" xr:uid="{00000000-0005-0000-0000-000021000000}"/>
    <cellStyle name="20% - Accent1 14" xfId="18969" xr:uid="{00000000-0005-0000-0000-000022000000}"/>
    <cellStyle name="20% - Accent1 14 2" xfId="34921" xr:uid="{00000000-0005-0000-0000-000023000000}"/>
    <cellStyle name="20% - Accent1 14 3" xfId="36754" xr:uid="{00000000-0005-0000-0000-000024000000}"/>
    <cellStyle name="20% - Accent1 14 4" xfId="37639" xr:uid="{00000000-0005-0000-0000-000025000000}"/>
    <cellStyle name="20% - Accent1 15" xfId="34647" xr:uid="{00000000-0005-0000-0000-000026000000}"/>
    <cellStyle name="20% - Accent1 15 2" xfId="36475" xr:uid="{00000000-0005-0000-0000-000027000000}"/>
    <cellStyle name="20% - Accent1 15 3" xfId="36773" xr:uid="{00000000-0005-0000-0000-000028000000}"/>
    <cellStyle name="20% - Accent1 15 4" xfId="37661" xr:uid="{00000000-0005-0000-0000-000029000000}"/>
    <cellStyle name="20% - Accent1 16" xfId="35355" xr:uid="{00000000-0005-0000-0000-00002A000000}"/>
    <cellStyle name="20% - Accent1 16 2" xfId="36493" xr:uid="{00000000-0005-0000-0000-00002B000000}"/>
    <cellStyle name="20% - Accent1 16 3" xfId="36791" xr:uid="{00000000-0005-0000-0000-00002C000000}"/>
    <cellStyle name="20% - Accent1 16 4" xfId="37680" xr:uid="{00000000-0005-0000-0000-00002D000000}"/>
    <cellStyle name="20% - Accent1 17" xfId="35642" xr:uid="{00000000-0005-0000-0000-00002E000000}"/>
    <cellStyle name="20% - Accent1 17 2" xfId="36810" xr:uid="{00000000-0005-0000-0000-00002F000000}"/>
    <cellStyle name="20% - Accent1 17 3" xfId="37700" xr:uid="{00000000-0005-0000-0000-000030000000}"/>
    <cellStyle name="20% - Accent1 18" xfId="35660" xr:uid="{00000000-0005-0000-0000-000031000000}"/>
    <cellStyle name="20% - Accent1 18 2" xfId="36829" xr:uid="{00000000-0005-0000-0000-000032000000}"/>
    <cellStyle name="20% - Accent1 18 3" xfId="37719" xr:uid="{00000000-0005-0000-0000-000033000000}"/>
    <cellStyle name="20% - Accent1 19" xfId="35679" xr:uid="{00000000-0005-0000-0000-000034000000}"/>
    <cellStyle name="20% - Accent1 19 2" xfId="36848" xr:uid="{00000000-0005-0000-0000-000035000000}"/>
    <cellStyle name="20% - Accent1 19 3" xfId="37738" xr:uid="{00000000-0005-0000-0000-000036000000}"/>
    <cellStyle name="20% - Accent1 2" xfId="78" xr:uid="{00000000-0005-0000-0000-000037000000}"/>
    <cellStyle name="20% - Accent1 2 10" xfId="28549" xr:uid="{00000000-0005-0000-0000-000038000000}"/>
    <cellStyle name="20% - Accent1 2 10 2" xfId="28131" xr:uid="{00000000-0005-0000-0000-000039000000}"/>
    <cellStyle name="20% - Accent1 2 10 3" xfId="37419" xr:uid="{00000000-0005-0000-0000-00003A000000}"/>
    <cellStyle name="20% - Accent1 2 11" xfId="29596" xr:uid="{00000000-0005-0000-0000-00003B000000}"/>
    <cellStyle name="20% - Accent1 2 12" xfId="34438" xr:uid="{00000000-0005-0000-0000-00003C000000}"/>
    <cellStyle name="20% - Accent1 2 13" xfId="14863" xr:uid="{00000000-0005-0000-0000-00003D000000}"/>
    <cellStyle name="20% - Accent1 2 2" xfId="139" xr:uid="{00000000-0005-0000-0000-00003E000000}"/>
    <cellStyle name="20% - Accent1 2 2 10" xfId="34290" xr:uid="{00000000-0005-0000-0000-00003F000000}"/>
    <cellStyle name="20% - Accent1 2 2 11" xfId="34493" xr:uid="{00000000-0005-0000-0000-000040000000}"/>
    <cellStyle name="20% - Accent1 2 2 12" xfId="14861" xr:uid="{00000000-0005-0000-0000-000041000000}"/>
    <cellStyle name="20% - Accent1 2 2 2" xfId="32001" xr:uid="{00000000-0005-0000-0000-000042000000}"/>
    <cellStyle name="20% - Accent1 2 2 2 2" xfId="32970" xr:uid="{00000000-0005-0000-0000-000043000000}"/>
    <cellStyle name="20% - Accent1 2 2 2 2 2" xfId="26514" xr:uid="{00000000-0005-0000-0000-000044000000}"/>
    <cellStyle name="20% - Accent1 2 2 2 2 2 2" xfId="32387" xr:uid="{00000000-0005-0000-0000-000045000000}"/>
    <cellStyle name="20% - Accent1 2 2 2 2 2 2 2" xfId="27491" xr:uid="{00000000-0005-0000-0000-000046000000}"/>
    <cellStyle name="20% - Accent1 2 2 2 2 2 2 2 2" xfId="33626" xr:uid="{00000000-0005-0000-0000-000047000000}"/>
    <cellStyle name="20% - Accent1 2 2 2 2 2 2 2 2 2" xfId="28091" xr:uid="{00000000-0005-0000-0000-000048000000}"/>
    <cellStyle name="20% - Accent1 2 2 2 2 2 2 2 2 2 2" xfId="20666" xr:uid="{00000000-0005-0000-0000-000049000000}"/>
    <cellStyle name="20% - Accent1 2 2 2 2 2 2 2 2 2 2 2" xfId="33295" xr:uid="{00000000-0005-0000-0000-00004A000000}"/>
    <cellStyle name="20% - Accent1 2 2 2 2 2 2 2 2 2 3" xfId="32573" xr:uid="{00000000-0005-0000-0000-00004B000000}"/>
    <cellStyle name="20% - Accent1 2 2 2 2 2 2 2 2 3" xfId="27217" xr:uid="{00000000-0005-0000-0000-00004C000000}"/>
    <cellStyle name="20% - Accent1 2 2 2 2 2 2 2 2 3 2" xfId="20605" xr:uid="{00000000-0005-0000-0000-00004D000000}"/>
    <cellStyle name="20% - Accent1 2 2 2 2 2 2 2 2 4" xfId="27210" xr:uid="{00000000-0005-0000-0000-00004E000000}"/>
    <cellStyle name="20% - Accent1 2 2 2 2 2 2 2 3" xfId="14315" xr:uid="{00000000-0005-0000-0000-00004F000000}"/>
    <cellStyle name="20% - Accent1 2 2 2 2 2 2 2 3 2" xfId="12986" xr:uid="{00000000-0005-0000-0000-000050000000}"/>
    <cellStyle name="20% - Accent1 2 2 2 2 2 2 2 3 2 2" xfId="20417" xr:uid="{00000000-0005-0000-0000-000051000000}"/>
    <cellStyle name="20% - Accent1 2 2 2 2 2 2 2 3 3" xfId="28983" xr:uid="{00000000-0005-0000-0000-000052000000}"/>
    <cellStyle name="20% - Accent1 2 2 2 2 2 2 2 4" xfId="25065" xr:uid="{00000000-0005-0000-0000-000053000000}"/>
    <cellStyle name="20% - Accent1 2 2 2 2 2 2 2 4 2" xfId="15852" xr:uid="{00000000-0005-0000-0000-000054000000}"/>
    <cellStyle name="20% - Accent1 2 2 2 2 2 2 2 5" xfId="25051" xr:uid="{00000000-0005-0000-0000-000055000000}"/>
    <cellStyle name="20% - Accent1 2 2 2 2 2 2 3" xfId="31533" xr:uid="{00000000-0005-0000-0000-000056000000}"/>
    <cellStyle name="20% - Accent1 2 2 2 2 2 2 3 2" xfId="34007" xr:uid="{00000000-0005-0000-0000-000057000000}"/>
    <cellStyle name="20% - Accent1 2 2 2 2 2 2 3 2 2" xfId="27203" xr:uid="{00000000-0005-0000-0000-000058000000}"/>
    <cellStyle name="20% - Accent1 2 2 2 2 2 2 3 2 2 2" xfId="18594" xr:uid="{00000000-0005-0000-0000-000059000000}"/>
    <cellStyle name="20% - Accent1 2 2 2 2 2 2 3 2 3" xfId="25706" xr:uid="{00000000-0005-0000-0000-00005A000000}"/>
    <cellStyle name="20% - Accent1 2 2 2 2 2 2 3 3" xfId="34330" xr:uid="{00000000-0005-0000-0000-00005B000000}"/>
    <cellStyle name="20% - Accent1 2 2 2 2 2 2 3 3 2" xfId="22760" xr:uid="{00000000-0005-0000-0000-00005C000000}"/>
    <cellStyle name="20% - Accent1 2 2 2 2 2 2 3 4" xfId="34386" xr:uid="{00000000-0005-0000-0000-00005D000000}"/>
    <cellStyle name="20% - Accent1 2 2 2 2 2 2 4" xfId="27015" xr:uid="{00000000-0005-0000-0000-00005E000000}"/>
    <cellStyle name="20% - Accent1 2 2 2 2 2 2 4 2" xfId="31032" xr:uid="{00000000-0005-0000-0000-00005F000000}"/>
    <cellStyle name="20% - Accent1 2 2 2 2 2 2 4 2 2" xfId="25562" xr:uid="{00000000-0005-0000-0000-000060000000}"/>
    <cellStyle name="20% - Accent1 2 2 2 2 2 2 4 3" xfId="31011" xr:uid="{00000000-0005-0000-0000-000061000000}"/>
    <cellStyle name="20% - Accent1 2 2 2 2 2 2 5" xfId="22018" xr:uid="{00000000-0005-0000-0000-000062000000}"/>
    <cellStyle name="20% - Accent1 2 2 2 2 2 2 5 2" xfId="12157" xr:uid="{00000000-0005-0000-0000-000063000000}"/>
    <cellStyle name="20% - Accent1 2 2 2 2 2 2 6" xfId="22014" xr:uid="{00000000-0005-0000-0000-000064000000}"/>
    <cellStyle name="20% - Accent1 2 2 2 2 2 3" xfId="31859" xr:uid="{00000000-0005-0000-0000-000065000000}"/>
    <cellStyle name="20% - Accent1 2 2 2 2 2 3 2" xfId="29911" xr:uid="{00000000-0005-0000-0000-000066000000}"/>
    <cellStyle name="20% - Accent1 2 2 2 2 2 3 2 2" xfId="30759" xr:uid="{00000000-0005-0000-0000-000067000000}"/>
    <cellStyle name="20% - Accent1 2 2 2 2 2 3 2 2 2" xfId="27177" xr:uid="{00000000-0005-0000-0000-000068000000}"/>
    <cellStyle name="20% - Accent1 2 2 2 2 2 3 2 2 2 2" xfId="30631" xr:uid="{00000000-0005-0000-0000-000069000000}"/>
    <cellStyle name="20% - Accent1 2 2 2 2 2 3 2 2 3" xfId="27167" xr:uid="{00000000-0005-0000-0000-00006A000000}"/>
    <cellStyle name="20% - Accent1 2 2 2 2 2 3 2 3" xfId="28705" xr:uid="{00000000-0005-0000-0000-00006B000000}"/>
    <cellStyle name="20% - Accent1 2 2 2 2 2 3 2 3 2" xfId="25973" xr:uid="{00000000-0005-0000-0000-00006C000000}"/>
    <cellStyle name="20% - Accent1 2 2 2 2 2 3 2 4" xfId="33350" xr:uid="{00000000-0005-0000-0000-00006D000000}"/>
    <cellStyle name="20% - Accent1 2 2 2 2 2 3 3" xfId="24772" xr:uid="{00000000-0005-0000-0000-00006E000000}"/>
    <cellStyle name="20% - Accent1 2 2 2 2 2 3 3 2" xfId="33829" xr:uid="{00000000-0005-0000-0000-00006F000000}"/>
    <cellStyle name="20% - Accent1 2 2 2 2 2 3 3 2 2" xfId="25371" xr:uid="{00000000-0005-0000-0000-000070000000}"/>
    <cellStyle name="20% - Accent1 2 2 2 2 2 3 3 3" xfId="28591" xr:uid="{00000000-0005-0000-0000-000071000000}"/>
    <cellStyle name="20% - Accent1 2 2 2 2 2 3 4" xfId="22003" xr:uid="{00000000-0005-0000-0000-000072000000}"/>
    <cellStyle name="20% - Accent1 2 2 2 2 2 3 4 2" xfId="34097" xr:uid="{00000000-0005-0000-0000-000073000000}"/>
    <cellStyle name="20% - Accent1 2 2 2 2 2 3 5" xfId="15156" xr:uid="{00000000-0005-0000-0000-000074000000}"/>
    <cellStyle name="20% - Accent1 2 2 2 2 2 4" xfId="34184" xr:uid="{00000000-0005-0000-0000-000075000000}"/>
    <cellStyle name="20% - Accent1 2 2 2 2 2 4 2" xfId="29554" xr:uid="{00000000-0005-0000-0000-000076000000}"/>
    <cellStyle name="20% - Accent1 2 2 2 2 2 4 2 2" xfId="29209" xr:uid="{00000000-0005-0000-0000-000077000000}"/>
    <cellStyle name="20% - Accent1 2 2 2 2 2 4 2 2 2" xfId="24345" xr:uid="{00000000-0005-0000-0000-000078000000}"/>
    <cellStyle name="20% - Accent1 2 2 2 2 2 4 2 3" xfId="28177" xr:uid="{00000000-0005-0000-0000-000079000000}"/>
    <cellStyle name="20% - Accent1 2 2 2 2 2 4 3" xfId="31483" xr:uid="{00000000-0005-0000-0000-00007A000000}"/>
    <cellStyle name="20% - Accent1 2 2 2 2 2 4 3 2" xfId="31410" xr:uid="{00000000-0005-0000-0000-00007B000000}"/>
    <cellStyle name="20% - Accent1 2 2 2 2 2 4 4" xfId="28433" xr:uid="{00000000-0005-0000-0000-00007C000000}"/>
    <cellStyle name="20% - Accent1 2 2 2 2 2 5" xfId="34253" xr:uid="{00000000-0005-0000-0000-00007D000000}"/>
    <cellStyle name="20% - Accent1 2 2 2 2 2 5 2" xfId="23205" xr:uid="{00000000-0005-0000-0000-00007E000000}"/>
    <cellStyle name="20% - Accent1 2 2 2 2 2 5 2 2" xfId="33744" xr:uid="{00000000-0005-0000-0000-00007F000000}"/>
    <cellStyle name="20% - Accent1 2 2 2 2 2 5 3" xfId="20168" xr:uid="{00000000-0005-0000-0000-000080000000}"/>
    <cellStyle name="20% - Accent1 2 2 2 2 2 6" xfId="34160" xr:uid="{00000000-0005-0000-0000-000081000000}"/>
    <cellStyle name="20% - Accent1 2 2 2 2 2 6 2" xfId="30322" xr:uid="{00000000-0005-0000-0000-000082000000}"/>
    <cellStyle name="20% - Accent1 2 2 2 2 2 7" xfId="34140" xr:uid="{00000000-0005-0000-0000-000083000000}"/>
    <cellStyle name="20% - Accent1 2 2 2 2 3" xfId="27924" xr:uid="{00000000-0005-0000-0000-000084000000}"/>
    <cellStyle name="20% - Accent1 2 2 2 2 3 2" xfId="33378" xr:uid="{00000000-0005-0000-0000-000085000000}"/>
    <cellStyle name="20% - Accent1 2 2 2 2 3 2 2" xfId="29481" xr:uid="{00000000-0005-0000-0000-000086000000}"/>
    <cellStyle name="20% - Accent1 2 2 2 2 3 2 2 2" xfId="33633" xr:uid="{00000000-0005-0000-0000-000087000000}"/>
    <cellStyle name="20% - Accent1 2 2 2 2 3 2 2 2 2" xfId="20086" xr:uid="{00000000-0005-0000-0000-000088000000}"/>
    <cellStyle name="20% - Accent1 2 2 2 2 3 2 2 2 2 2" xfId="17725" xr:uid="{00000000-0005-0000-0000-000089000000}"/>
    <cellStyle name="20% - Accent1 2 2 2 2 3 2 2 2 3" xfId="20077" xr:uid="{00000000-0005-0000-0000-00008A000000}"/>
    <cellStyle name="20% - Accent1 2 2 2 2 3 2 2 3" xfId="34286" xr:uid="{00000000-0005-0000-0000-00008B000000}"/>
    <cellStyle name="20% - Accent1 2 2 2 2 3 2 2 3 2" xfId="20051" xr:uid="{00000000-0005-0000-0000-00008C000000}"/>
    <cellStyle name="20% - Accent1 2 2 2 2 3 2 2 4" xfId="16491" xr:uid="{00000000-0005-0000-0000-00008D000000}"/>
    <cellStyle name="20% - Accent1 2 2 2 2 3 2 3" xfId="24591" xr:uid="{00000000-0005-0000-0000-00008E000000}"/>
    <cellStyle name="20% - Accent1 2 2 2 2 3 2 3 2" xfId="5677" xr:uid="{00000000-0005-0000-0000-00008F000000}"/>
    <cellStyle name="20% - Accent1 2 2 2 2 3 2 3 2 2" xfId="26943" xr:uid="{00000000-0005-0000-0000-000090000000}"/>
    <cellStyle name="20% - Accent1 2 2 2 2 3 2 3 3" xfId="6719" xr:uid="{00000000-0005-0000-0000-000091000000}"/>
    <cellStyle name="20% - Accent1 2 2 2 2 3 2 4" xfId="23692" xr:uid="{00000000-0005-0000-0000-000092000000}"/>
    <cellStyle name="20% - Accent1 2 2 2 2 3 2 4 2" xfId="5653" xr:uid="{00000000-0005-0000-0000-000093000000}"/>
    <cellStyle name="20% - Accent1 2 2 2 2 3 2 5" xfId="31412" xr:uid="{00000000-0005-0000-0000-000094000000}"/>
    <cellStyle name="20% - Accent1 2 2 2 2 3 3" xfId="29177" xr:uid="{00000000-0005-0000-0000-000095000000}"/>
    <cellStyle name="20% - Accent1 2 2 2 2 3 3 2" xfId="24564" xr:uid="{00000000-0005-0000-0000-000096000000}"/>
    <cellStyle name="20% - Accent1 2 2 2 2 3 3 2 2" xfId="34268" xr:uid="{00000000-0005-0000-0000-000097000000}"/>
    <cellStyle name="20% - Accent1 2 2 2 2 3 3 2 2 2" xfId="20010" xr:uid="{00000000-0005-0000-0000-000098000000}"/>
    <cellStyle name="20% - Accent1 2 2 2 2 3 3 2 3" xfId="28694" xr:uid="{00000000-0005-0000-0000-000099000000}"/>
    <cellStyle name="20% - Accent1 2 2 2 2 3 3 3" xfId="21967" xr:uid="{00000000-0005-0000-0000-00009A000000}"/>
    <cellStyle name="20% - Accent1 2 2 2 2 3 3 3 2" xfId="34254" xr:uid="{00000000-0005-0000-0000-00009B000000}"/>
    <cellStyle name="20% - Accent1 2 2 2 2 3 3 4" xfId="23454" xr:uid="{00000000-0005-0000-0000-00009C000000}"/>
    <cellStyle name="20% - Accent1 2 2 2 2 3 4" xfId="29172" xr:uid="{00000000-0005-0000-0000-00009D000000}"/>
    <cellStyle name="20% - Accent1 2 2 2 2 3 4 2" xfId="26479" xr:uid="{00000000-0005-0000-0000-00009E000000}"/>
    <cellStyle name="20% - Accent1 2 2 2 2 3 4 2 2" xfId="34039" xr:uid="{00000000-0005-0000-0000-00009F000000}"/>
    <cellStyle name="20% - Accent1 2 2 2 2 3 4 3" xfId="26656" xr:uid="{00000000-0005-0000-0000-0000A0000000}"/>
    <cellStyle name="20% - Accent1 2 2 2 2 3 5" xfId="34154" xr:uid="{00000000-0005-0000-0000-0000A1000000}"/>
    <cellStyle name="20% - Accent1 2 2 2 2 3 5 2" xfId="20141" xr:uid="{00000000-0005-0000-0000-0000A2000000}"/>
    <cellStyle name="20% - Accent1 2 2 2 2 3 6" xfId="34280" xr:uid="{00000000-0005-0000-0000-0000A3000000}"/>
    <cellStyle name="20% - Accent1 2 2 2 2 4" xfId="27920" xr:uid="{00000000-0005-0000-0000-0000A4000000}"/>
    <cellStyle name="20% - Accent1 2 2 2 2 4 2" xfId="34241" xr:uid="{00000000-0005-0000-0000-0000A5000000}"/>
    <cellStyle name="20% - Accent1 2 2 2 2 4 2 2" xfId="32636" xr:uid="{00000000-0005-0000-0000-0000A6000000}"/>
    <cellStyle name="20% - Accent1 2 2 2 2 4 2 2 2" xfId="34230" xr:uid="{00000000-0005-0000-0000-0000A7000000}"/>
    <cellStyle name="20% - Accent1 2 2 2 2 4 2 2 2 2" xfId="18553" xr:uid="{00000000-0005-0000-0000-0000A8000000}"/>
    <cellStyle name="20% - Accent1 2 2 2 2 4 2 2 3" xfId="32831" xr:uid="{00000000-0005-0000-0000-0000A9000000}"/>
    <cellStyle name="20% - Accent1 2 2 2 2 4 2 3" xfId="30162" xr:uid="{00000000-0005-0000-0000-0000AA000000}"/>
    <cellStyle name="20% - Accent1 2 2 2 2 4 2 3 2" xfId="32616" xr:uid="{00000000-0005-0000-0000-0000AB000000}"/>
    <cellStyle name="20% - Accent1 2 2 2 2 4 2 4" xfId="23250" xr:uid="{00000000-0005-0000-0000-0000AC000000}"/>
    <cellStyle name="20% - Accent1 2 2 2 2 4 3" xfId="33949" xr:uid="{00000000-0005-0000-0000-0000AD000000}"/>
    <cellStyle name="20% - Accent1 2 2 2 2 4 3 2" xfId="32154" xr:uid="{00000000-0005-0000-0000-0000AE000000}"/>
    <cellStyle name="20% - Accent1 2 2 2 2 4 3 2 2" xfId="34219" xr:uid="{00000000-0005-0000-0000-0000AF000000}"/>
    <cellStyle name="20% - Accent1 2 2 2 2 4 3 3" xfId="21943" xr:uid="{00000000-0005-0000-0000-0000B0000000}"/>
    <cellStyle name="20% - Accent1 2 2 2 2 4 4" xfId="27136" xr:uid="{00000000-0005-0000-0000-0000B1000000}"/>
    <cellStyle name="20% - Accent1 2 2 2 2 4 4 2" xfId="30877" xr:uid="{00000000-0005-0000-0000-0000B2000000}"/>
    <cellStyle name="20% - Accent1 2 2 2 2 4 5" xfId="34308" xr:uid="{00000000-0005-0000-0000-0000B3000000}"/>
    <cellStyle name="20% - Accent1 2 2 2 2 5" xfId="8511" xr:uid="{00000000-0005-0000-0000-0000B4000000}"/>
    <cellStyle name="20% - Accent1 2 2 2 2 5 2" xfId="25900" xr:uid="{00000000-0005-0000-0000-0000B5000000}"/>
    <cellStyle name="20% - Accent1 2 2 2 2 5 2 2" xfId="30863" xr:uid="{00000000-0005-0000-0000-0000B6000000}"/>
    <cellStyle name="20% - Accent1 2 2 2 2 5 2 2 2" xfId="21227" xr:uid="{00000000-0005-0000-0000-0000B7000000}"/>
    <cellStyle name="20% - Accent1 2 2 2 2 5 2 3" xfId="21933" xr:uid="{00000000-0005-0000-0000-0000B8000000}"/>
    <cellStyle name="20% - Accent1 2 2 2 2 5 3" xfId="31647" xr:uid="{00000000-0005-0000-0000-0000B9000000}"/>
    <cellStyle name="20% - Accent1 2 2 2 2 5 3 2" xfId="21925" xr:uid="{00000000-0005-0000-0000-0000BA000000}"/>
    <cellStyle name="20% - Accent1 2 2 2 2 5 4" xfId="30044" xr:uid="{00000000-0005-0000-0000-0000BB000000}"/>
    <cellStyle name="20% - Accent1 2 2 2 2 6" xfId="22926" xr:uid="{00000000-0005-0000-0000-0000BC000000}"/>
    <cellStyle name="20% - Accent1 2 2 2 2 6 2" xfId="25462" xr:uid="{00000000-0005-0000-0000-0000BD000000}"/>
    <cellStyle name="20% - Accent1 2 2 2 2 6 2 2" xfId="30825" xr:uid="{00000000-0005-0000-0000-0000BE000000}"/>
    <cellStyle name="20% - Accent1 2 2 2 2 6 3" xfId="33493" xr:uid="{00000000-0005-0000-0000-0000BF000000}"/>
    <cellStyle name="20% - Accent1 2 2 2 2 7" xfId="22923" xr:uid="{00000000-0005-0000-0000-0000C0000000}"/>
    <cellStyle name="20% - Accent1 2 2 2 2 7 2" xfId="19259" xr:uid="{00000000-0005-0000-0000-0000C1000000}"/>
    <cellStyle name="20% - Accent1 2 2 2 2 8" xfId="34383" xr:uid="{00000000-0005-0000-0000-0000C2000000}"/>
    <cellStyle name="20% - Accent1 2 2 2 3" xfId="30584" xr:uid="{00000000-0005-0000-0000-0000C3000000}"/>
    <cellStyle name="20% - Accent1 2 2 2 3 2" xfId="9471" xr:uid="{00000000-0005-0000-0000-0000C4000000}"/>
    <cellStyle name="20% - Accent1 2 2 2 3 2 2" xfId="13532" xr:uid="{00000000-0005-0000-0000-0000C5000000}"/>
    <cellStyle name="20% - Accent1 2 2 2 3 2 2 2" xfId="24909" xr:uid="{00000000-0005-0000-0000-0000C6000000}"/>
    <cellStyle name="20% - Accent1 2 2 2 3 2 2 2 2" xfId="19954" xr:uid="{00000000-0005-0000-0000-0000C7000000}"/>
    <cellStyle name="20% - Accent1 2 2 2 3 2 2 2 2 2" xfId="20296" xr:uid="{00000000-0005-0000-0000-0000C8000000}"/>
    <cellStyle name="20% - Accent1 2 2 2 3 2 2 2 2 2 2" xfId="24585" xr:uid="{00000000-0005-0000-0000-0000C9000000}"/>
    <cellStyle name="20% - Accent1 2 2 2 3 2 2 2 2 3" xfId="26089" xr:uid="{00000000-0005-0000-0000-0000CA000000}"/>
    <cellStyle name="20% - Accent1 2 2 2 3 2 2 2 3" xfId="22175" xr:uid="{00000000-0005-0000-0000-0000CB000000}"/>
    <cellStyle name="20% - Accent1 2 2 2 3 2 2 2 3 2" xfId="26136" xr:uid="{00000000-0005-0000-0000-0000CC000000}"/>
    <cellStyle name="20% - Accent1 2 2 2 3 2 2 2 4" xfId="22129" xr:uid="{00000000-0005-0000-0000-0000CD000000}"/>
    <cellStyle name="20% - Accent1 2 2 2 3 2 2 3" xfId="24222" xr:uid="{00000000-0005-0000-0000-0000CE000000}"/>
    <cellStyle name="20% - Accent1 2 2 2 3 2 2 3 2" xfId="22337" xr:uid="{00000000-0005-0000-0000-0000CF000000}"/>
    <cellStyle name="20% - Accent1 2 2 2 3 2 2 3 2 2" xfId="26127" xr:uid="{00000000-0005-0000-0000-0000D0000000}"/>
    <cellStyle name="20% - Accent1 2 2 2 3 2 2 3 3" xfId="33099" xr:uid="{00000000-0005-0000-0000-0000D1000000}"/>
    <cellStyle name="20% - Accent1 2 2 2 3 2 2 4" xfId="21799" xr:uid="{00000000-0005-0000-0000-0000D2000000}"/>
    <cellStyle name="20% - Accent1 2 2 2 3 2 2 4 2" xfId="19937" xr:uid="{00000000-0005-0000-0000-0000D3000000}"/>
    <cellStyle name="20% - Accent1 2 2 2 3 2 2 5" xfId="26074" xr:uid="{00000000-0005-0000-0000-0000D4000000}"/>
    <cellStyle name="20% - Accent1 2 2 2 3 2 3" xfId="11411" xr:uid="{00000000-0005-0000-0000-0000D5000000}"/>
    <cellStyle name="20% - Accent1 2 2 2 3 2 3 2" xfId="24183" xr:uid="{00000000-0005-0000-0000-0000D6000000}"/>
    <cellStyle name="20% - Accent1 2 2 2 3 2 3 2 2" xfId="7778" xr:uid="{00000000-0005-0000-0000-0000D7000000}"/>
    <cellStyle name="20% - Accent1 2 2 2 3 2 3 2 2 2" xfId="20205" xr:uid="{00000000-0005-0000-0000-0000D8000000}"/>
    <cellStyle name="20% - Accent1 2 2 2 3 2 3 2 3" xfId="21912" xr:uid="{00000000-0005-0000-0000-0000D9000000}"/>
    <cellStyle name="20% - Accent1 2 2 2 3 2 3 3" xfId="21792" xr:uid="{00000000-0005-0000-0000-0000DA000000}"/>
    <cellStyle name="20% - Accent1 2 2 2 3 2 3 3 2" xfId="19801" xr:uid="{00000000-0005-0000-0000-0000DB000000}"/>
    <cellStyle name="20% - Accent1 2 2 2 3 2 3 4" xfId="21786" xr:uid="{00000000-0005-0000-0000-0000DC000000}"/>
    <cellStyle name="20% - Accent1 2 2 2 3 2 4" xfId="11385" xr:uid="{00000000-0005-0000-0000-0000DD000000}"/>
    <cellStyle name="20% - Accent1 2 2 2 3 2 4 2" xfId="29376" xr:uid="{00000000-0005-0000-0000-0000DE000000}"/>
    <cellStyle name="20% - Accent1 2 2 2 3 2 4 2 2" xfId="14935" xr:uid="{00000000-0005-0000-0000-0000DF000000}"/>
    <cellStyle name="20% - Accent1 2 2 2 3 2 4 3" xfId="18976" xr:uid="{00000000-0005-0000-0000-0000E0000000}"/>
    <cellStyle name="20% - Accent1 2 2 2 3 2 5" xfId="13241" xr:uid="{00000000-0005-0000-0000-0000E1000000}"/>
    <cellStyle name="20% - Accent1 2 2 2 3 2 5 2" xfId="18090" xr:uid="{00000000-0005-0000-0000-0000E2000000}"/>
    <cellStyle name="20% - Accent1 2 2 2 3 2 6" xfId="11372" xr:uid="{00000000-0005-0000-0000-0000E3000000}"/>
    <cellStyle name="20% - Accent1 2 2 2 3 3" xfId="9453" xr:uid="{00000000-0005-0000-0000-0000E4000000}"/>
    <cellStyle name="20% - Accent1 2 2 2 3 3 2" xfId="9451" xr:uid="{00000000-0005-0000-0000-0000E5000000}"/>
    <cellStyle name="20% - Accent1 2 2 2 3 3 2 2" xfId="23672" xr:uid="{00000000-0005-0000-0000-0000E6000000}"/>
    <cellStyle name="20% - Accent1 2 2 2 3 3 2 2 2" xfId="19628" xr:uid="{00000000-0005-0000-0000-0000E7000000}"/>
    <cellStyle name="20% - Accent1 2 2 2 3 3 2 2 2 2" xfId="17511" xr:uid="{00000000-0005-0000-0000-0000E8000000}"/>
    <cellStyle name="20% - Accent1 2 2 2 3 3 2 2 3" xfId="21540" xr:uid="{00000000-0005-0000-0000-0000E9000000}"/>
    <cellStyle name="20% - Accent1 2 2 2 3 3 2 3" xfId="21765" xr:uid="{00000000-0005-0000-0000-0000EA000000}"/>
    <cellStyle name="20% - Accent1 2 2 2 3 3 2 3 2" xfId="19622" xr:uid="{00000000-0005-0000-0000-0000EB000000}"/>
    <cellStyle name="20% - Accent1 2 2 2 3 3 2 4" xfId="22907" xr:uid="{00000000-0005-0000-0000-0000EC000000}"/>
    <cellStyle name="20% - Accent1 2 2 2 3 3 3" xfId="11367" xr:uid="{00000000-0005-0000-0000-0000ED000000}"/>
    <cellStyle name="20% - Accent1 2 2 2 3 3 3 2" xfId="21761" xr:uid="{00000000-0005-0000-0000-0000EE000000}"/>
    <cellStyle name="20% - Accent1 2 2 2 3 3 3 2 2" xfId="27173" xr:uid="{00000000-0005-0000-0000-0000EF000000}"/>
    <cellStyle name="20% - Accent1 2 2 2 3 3 3 3" xfId="21757" xr:uid="{00000000-0005-0000-0000-0000F0000000}"/>
    <cellStyle name="20% - Accent1 2 2 2 3 3 4" xfId="11353" xr:uid="{00000000-0005-0000-0000-0000F1000000}"/>
    <cellStyle name="20% - Accent1 2 2 2 3 3 4 2" xfId="29298" xr:uid="{00000000-0005-0000-0000-0000F2000000}"/>
    <cellStyle name="20% - Accent1 2 2 2 3 3 5" xfId="11347" xr:uid="{00000000-0005-0000-0000-0000F3000000}"/>
    <cellStyle name="20% - Accent1 2 2 2 3 4" xfId="9446" xr:uid="{00000000-0005-0000-0000-0000F4000000}"/>
    <cellStyle name="20% - Accent1 2 2 2 3 4 2" xfId="9443" xr:uid="{00000000-0005-0000-0000-0000F5000000}"/>
    <cellStyle name="20% - Accent1 2 2 2 3 4 2 2" xfId="31945" xr:uid="{00000000-0005-0000-0000-0000F6000000}"/>
    <cellStyle name="20% - Accent1 2 2 2 3 4 2 2 2" xfId="19526" xr:uid="{00000000-0005-0000-0000-0000F7000000}"/>
    <cellStyle name="20% - Accent1 2 2 2 3 4 2 3" xfId="29668" xr:uid="{00000000-0005-0000-0000-0000F8000000}"/>
    <cellStyle name="20% - Accent1 2 2 2 3 4 3" xfId="11339" xr:uid="{00000000-0005-0000-0000-0000F9000000}"/>
    <cellStyle name="20% - Accent1 2 2 2 3 4 3 2" xfId="21744" xr:uid="{00000000-0005-0000-0000-0000FA000000}"/>
    <cellStyle name="20% - Accent1 2 2 2 3 4 4" xfId="11326" xr:uid="{00000000-0005-0000-0000-0000FB000000}"/>
    <cellStyle name="20% - Accent1 2 2 2 3 5" xfId="22373" xr:uid="{00000000-0005-0000-0000-0000FC000000}"/>
    <cellStyle name="20% - Accent1 2 2 2 3 5 2" xfId="9438" xr:uid="{00000000-0005-0000-0000-0000FD000000}"/>
    <cellStyle name="20% - Accent1 2 2 2 3 5 2 2" xfId="21736" xr:uid="{00000000-0005-0000-0000-0000FE000000}"/>
    <cellStyle name="20% - Accent1 2 2 2 3 5 3" xfId="11320" xr:uid="{00000000-0005-0000-0000-0000FF000000}"/>
    <cellStyle name="20% - Accent1 2 2 2 3 6" xfId="18147" xr:uid="{00000000-0005-0000-0000-000000010000}"/>
    <cellStyle name="20% - Accent1 2 2 2 3 6 2" xfId="30441" xr:uid="{00000000-0005-0000-0000-000001010000}"/>
    <cellStyle name="20% - Accent1 2 2 2 3 7" xfId="26113" xr:uid="{00000000-0005-0000-0000-000002010000}"/>
    <cellStyle name="20% - Accent1 2 2 2 4" xfId="33979" xr:uid="{00000000-0005-0000-0000-000003010000}"/>
    <cellStyle name="20% - Accent1 2 2 2 4 2" xfId="9418" xr:uid="{00000000-0005-0000-0000-000004010000}"/>
    <cellStyle name="20% - Accent1 2 2 2 4 2 2" xfId="14188" xr:uid="{00000000-0005-0000-0000-000005010000}"/>
    <cellStyle name="20% - Accent1 2 2 2 4 2 2 2" xfId="23946" xr:uid="{00000000-0005-0000-0000-000006010000}"/>
    <cellStyle name="20% - Accent1 2 2 2 4 2 2 2 2" xfId="19371" xr:uid="{00000000-0005-0000-0000-000007010000}"/>
    <cellStyle name="20% - Accent1 2 2 2 4 2 2 2 2 2" xfId="25618" xr:uid="{00000000-0005-0000-0000-000008010000}"/>
    <cellStyle name="20% - Accent1 2 2 2 4 2 2 2 3" xfId="20468" xr:uid="{00000000-0005-0000-0000-000009010000}"/>
    <cellStyle name="20% - Accent1 2 2 2 4 2 2 3" xfId="21679" xr:uid="{00000000-0005-0000-0000-00000A010000}"/>
    <cellStyle name="20% - Accent1 2 2 2 4 2 2 3 2" xfId="20193" xr:uid="{00000000-0005-0000-0000-00000B010000}"/>
    <cellStyle name="20% - Accent1 2 2 2 4 2 2 4" xfId="21674" xr:uid="{00000000-0005-0000-0000-00000C010000}"/>
    <cellStyle name="20% - Accent1 2 2 2 4 2 3" xfId="11195" xr:uid="{00000000-0005-0000-0000-00000D010000}"/>
    <cellStyle name="20% - Accent1 2 2 2 4 2 3 2" xfId="30604" xr:uid="{00000000-0005-0000-0000-00000E010000}"/>
    <cellStyle name="20% - Accent1 2 2 2 4 2 3 2 2" xfId="19334" xr:uid="{00000000-0005-0000-0000-00000F010000}"/>
    <cellStyle name="20% - Accent1 2 2 2 4 2 3 3" xfId="21666" xr:uid="{00000000-0005-0000-0000-000010010000}"/>
    <cellStyle name="20% - Accent1 2 2 2 4 2 4" xfId="11176" xr:uid="{00000000-0005-0000-0000-000011010000}"/>
    <cellStyle name="20% - Accent1 2 2 2 4 2 4 2" xfId="23462" xr:uid="{00000000-0005-0000-0000-000012010000}"/>
    <cellStyle name="20% - Accent1 2 2 2 4 2 5" xfId="11171" xr:uid="{00000000-0005-0000-0000-000013010000}"/>
    <cellStyle name="20% - Accent1 2 2 2 4 3" xfId="9413" xr:uid="{00000000-0005-0000-0000-000014010000}"/>
    <cellStyle name="20% - Accent1 2 2 2 4 3 2" xfId="9411" xr:uid="{00000000-0005-0000-0000-000015010000}"/>
    <cellStyle name="20% - Accent1 2 2 2 4 3 2 2" xfId="21661" xr:uid="{00000000-0005-0000-0000-000016010000}"/>
    <cellStyle name="20% - Accent1 2 2 2 4 3 2 2 2" xfId="19283" xr:uid="{00000000-0005-0000-0000-000017010000}"/>
    <cellStyle name="20% - Accent1 2 2 2 4 3 2 3" xfId="21654" xr:uid="{00000000-0005-0000-0000-000018010000}"/>
    <cellStyle name="20% - Accent1 2 2 2 4 3 3" xfId="11167" xr:uid="{00000000-0005-0000-0000-000019010000}"/>
    <cellStyle name="20% - Accent1 2 2 2 4 3 3 2" xfId="21648" xr:uid="{00000000-0005-0000-0000-00001A010000}"/>
    <cellStyle name="20% - Accent1 2 2 2 4 3 4" xfId="11151" xr:uid="{00000000-0005-0000-0000-00001B010000}"/>
    <cellStyle name="20% - Accent1 2 2 2 4 4" xfId="17006" xr:uid="{00000000-0005-0000-0000-00001C010000}"/>
    <cellStyle name="20% - Accent1 2 2 2 4 4 2" xfId="9404" xr:uid="{00000000-0005-0000-0000-00001D010000}"/>
    <cellStyle name="20% - Accent1 2 2 2 4 4 2 2" xfId="21641" xr:uid="{00000000-0005-0000-0000-00001E010000}"/>
    <cellStyle name="20% - Accent1 2 2 2 4 4 3" xfId="11145" xr:uid="{00000000-0005-0000-0000-00001F010000}"/>
    <cellStyle name="20% - Accent1 2 2 2 4 5" xfId="22806" xr:uid="{00000000-0005-0000-0000-000020010000}"/>
    <cellStyle name="20% - Accent1 2 2 2 4 5 2" xfId="29770" xr:uid="{00000000-0005-0000-0000-000021010000}"/>
    <cellStyle name="20% - Accent1 2 2 2 4 6" xfId="27823" xr:uid="{00000000-0005-0000-0000-000022010000}"/>
    <cellStyle name="20% - Accent1 2 2 2 5" xfId="33485" xr:uid="{00000000-0005-0000-0000-000023010000}"/>
    <cellStyle name="20% - Accent1 2 2 2 5 2" xfId="9384" xr:uid="{00000000-0005-0000-0000-000024010000}"/>
    <cellStyle name="20% - Accent1 2 2 2 5 2 2" xfId="9382" xr:uid="{00000000-0005-0000-0000-000025010000}"/>
    <cellStyle name="20% - Accent1 2 2 2 5 2 2 2" xfId="21597" xr:uid="{00000000-0005-0000-0000-000026010000}"/>
    <cellStyle name="20% - Accent1 2 2 2 5 2 2 2 2" xfId="22550" xr:uid="{00000000-0005-0000-0000-000027010000}"/>
    <cellStyle name="20% - Accent1 2 2 2 5 2 2 3" xfId="20241" xr:uid="{00000000-0005-0000-0000-000028010000}"/>
    <cellStyle name="20% - Accent1 2 2 2 5 2 3" xfId="11061" xr:uid="{00000000-0005-0000-0000-000029010000}"/>
    <cellStyle name="20% - Accent1 2 2 2 5 2 3 2" xfId="21590" xr:uid="{00000000-0005-0000-0000-00002A010000}"/>
    <cellStyle name="20% - Accent1 2 2 2 5 2 4" xfId="11044" xr:uid="{00000000-0005-0000-0000-00002B010000}"/>
    <cellStyle name="20% - Accent1 2 2 2 5 3" xfId="13650" xr:uid="{00000000-0005-0000-0000-00002C010000}"/>
    <cellStyle name="20% - Accent1 2 2 2 5 3 2" xfId="28065" xr:uid="{00000000-0005-0000-0000-00002D010000}"/>
    <cellStyle name="20% - Accent1 2 2 2 5 3 2 2" xfId="21586" xr:uid="{00000000-0005-0000-0000-00002E010000}"/>
    <cellStyle name="20% - Accent1 2 2 2 5 3 3" xfId="11040" xr:uid="{00000000-0005-0000-0000-00002F010000}"/>
    <cellStyle name="20% - Accent1 2 2 2 5 4" xfId="9376" xr:uid="{00000000-0005-0000-0000-000030010000}"/>
    <cellStyle name="20% - Accent1 2 2 2 5 4 2" xfId="9372" xr:uid="{00000000-0005-0000-0000-000031010000}"/>
    <cellStyle name="20% - Accent1 2 2 2 5 5" xfId="5515" xr:uid="{00000000-0005-0000-0000-000032010000}"/>
    <cellStyle name="20% - Accent1 2 2 2 6" xfId="32417" xr:uid="{00000000-0005-0000-0000-000033010000}"/>
    <cellStyle name="20% - Accent1 2 2 2 6 2" xfId="11954" xr:uid="{00000000-0005-0000-0000-000034010000}"/>
    <cellStyle name="20% - Accent1 2 2 2 6 2 2" xfId="11951" xr:uid="{00000000-0005-0000-0000-000035010000}"/>
    <cellStyle name="20% - Accent1 2 2 2 6 2 2 2" xfId="21564" xr:uid="{00000000-0005-0000-0000-000036010000}"/>
    <cellStyle name="20% - Accent1 2 2 2 6 2 3" xfId="10980" xr:uid="{00000000-0005-0000-0000-000037010000}"/>
    <cellStyle name="20% - Accent1 2 2 2 6 3" xfId="11947" xr:uid="{00000000-0005-0000-0000-000038010000}"/>
    <cellStyle name="20% - Accent1 2 2 2 6 3 2" xfId="9360" xr:uid="{00000000-0005-0000-0000-000039010000}"/>
    <cellStyle name="20% - Accent1 2 2 2 6 4" xfId="9358" xr:uid="{00000000-0005-0000-0000-00003A010000}"/>
    <cellStyle name="20% - Accent1 2 2 2 7" xfId="30887" xr:uid="{00000000-0005-0000-0000-00003B010000}"/>
    <cellStyle name="20% - Accent1 2 2 2 7 2" xfId="12258" xr:uid="{00000000-0005-0000-0000-00003C010000}"/>
    <cellStyle name="20% - Accent1 2 2 2 7 2 2" xfId="9353" xr:uid="{00000000-0005-0000-0000-00003D010000}"/>
    <cellStyle name="20% - Accent1 2 2 2 7 3" xfId="9351" xr:uid="{00000000-0005-0000-0000-00003E010000}"/>
    <cellStyle name="20% - Accent1 2 2 2 8" xfId="29221" xr:uid="{00000000-0005-0000-0000-00003F010000}"/>
    <cellStyle name="20% - Accent1 2 2 2 8 2" xfId="9344" xr:uid="{00000000-0005-0000-0000-000040010000}"/>
    <cellStyle name="20% - Accent1 2 2 2 9" xfId="25929" xr:uid="{00000000-0005-0000-0000-000041010000}"/>
    <cellStyle name="20% - Accent1 2 2 3" xfId="17471" xr:uid="{00000000-0005-0000-0000-000042010000}"/>
    <cellStyle name="20% - Accent1 2 2 3 2" xfId="31574" xr:uid="{00000000-0005-0000-0000-000043010000}"/>
    <cellStyle name="20% - Accent1 2 2 3 2 2" xfId="34094" xr:uid="{00000000-0005-0000-0000-000044010000}"/>
    <cellStyle name="20% - Accent1 2 2 3 2 2 2" xfId="33629" xr:uid="{00000000-0005-0000-0000-000045010000}"/>
    <cellStyle name="20% - Accent1 2 2 3 2 2 2 2" xfId="30396" xr:uid="{00000000-0005-0000-0000-000046010000}"/>
    <cellStyle name="20% - Accent1 2 2 3 2 2 2 2 2" xfId="14726" xr:uid="{00000000-0005-0000-0000-000047010000}"/>
    <cellStyle name="20% - Accent1 2 2 3 2 2 2 2 2 2" xfId="22268" xr:uid="{00000000-0005-0000-0000-000048010000}"/>
    <cellStyle name="20% - Accent1 2 2 3 2 2 2 2 2 2 2" xfId="33120" xr:uid="{00000000-0005-0000-0000-000049010000}"/>
    <cellStyle name="20% - Accent1 2 2 3 2 2 2 2 2 3" xfId="7207" xr:uid="{00000000-0005-0000-0000-00004A010000}"/>
    <cellStyle name="20% - Accent1 2 2 3 2 2 2 2 3" xfId="12854" xr:uid="{00000000-0005-0000-0000-00004B010000}"/>
    <cellStyle name="20% - Accent1 2 2 3 2 2 2 2 3 2" xfId="24420" xr:uid="{00000000-0005-0000-0000-00004C010000}"/>
    <cellStyle name="20% - Accent1 2 2 3 2 2 2 2 4" xfId="7111" xr:uid="{00000000-0005-0000-0000-00004D010000}"/>
    <cellStyle name="20% - Accent1 2 2 3 2 2 2 3" xfId="23521" xr:uid="{00000000-0005-0000-0000-00004E010000}"/>
    <cellStyle name="20% - Accent1 2 2 3 2 2 2 3 2" xfId="12852" xr:uid="{00000000-0005-0000-0000-00004F010000}"/>
    <cellStyle name="20% - Accent1 2 2 3 2 2 2 3 2 2" xfId="24409" xr:uid="{00000000-0005-0000-0000-000050010000}"/>
    <cellStyle name="20% - Accent1 2 2 3 2 2 2 3 3" xfId="7103" xr:uid="{00000000-0005-0000-0000-000051010000}"/>
    <cellStyle name="20% - Accent1 2 2 3 2 2 2 4" xfId="21478" xr:uid="{00000000-0005-0000-0000-000052010000}"/>
    <cellStyle name="20% - Accent1 2 2 3 2 2 2 4 2" xfId="15399" xr:uid="{00000000-0005-0000-0000-000053010000}"/>
    <cellStyle name="20% - Accent1 2 2 3 2 2 2 5" xfId="21473" xr:uid="{00000000-0005-0000-0000-000054010000}"/>
    <cellStyle name="20% - Accent1 2 2 3 2 2 3" xfId="33920" xr:uid="{00000000-0005-0000-0000-000055010000}"/>
    <cellStyle name="20% - Accent1 2 2 3 2 2 3 2" xfId="23501" xr:uid="{00000000-0005-0000-0000-000056010000}"/>
    <cellStyle name="20% - Accent1 2 2 3 2 2 3 2 2" xfId="12848" xr:uid="{00000000-0005-0000-0000-000057010000}"/>
    <cellStyle name="20% - Accent1 2 2 3 2 2 3 2 2 2" xfId="20160" xr:uid="{00000000-0005-0000-0000-000058010000}"/>
    <cellStyle name="20% - Accent1 2 2 3 2 2 3 2 3" xfId="22765" xr:uid="{00000000-0005-0000-0000-000059010000}"/>
    <cellStyle name="20% - Accent1 2 2 3 2 2 3 3" xfId="21465" xr:uid="{00000000-0005-0000-0000-00005A010000}"/>
    <cellStyle name="20% - Accent1 2 2 3 2 2 3 3 2" xfId="32963" xr:uid="{00000000-0005-0000-0000-00005B010000}"/>
    <cellStyle name="20% - Accent1 2 2 3 2 2 3 4" xfId="21461" xr:uid="{00000000-0005-0000-0000-00005C010000}"/>
    <cellStyle name="20% - Accent1 2 2 3 2 2 4" xfId="32391" xr:uid="{00000000-0005-0000-0000-00005D010000}"/>
    <cellStyle name="20% - Accent1 2 2 3 2 2 4 2" xfId="21459" xr:uid="{00000000-0005-0000-0000-00005E010000}"/>
    <cellStyle name="20% - Accent1 2 2 3 2 2 4 2 2" xfId="30447" xr:uid="{00000000-0005-0000-0000-00005F010000}"/>
    <cellStyle name="20% - Accent1 2 2 3 2 2 4 3" xfId="21455" xr:uid="{00000000-0005-0000-0000-000060010000}"/>
    <cellStyle name="20% - Accent1 2 2 3 2 2 5" xfId="34021" xr:uid="{00000000-0005-0000-0000-000061010000}"/>
    <cellStyle name="20% - Accent1 2 2 3 2 2 5 2" xfId="29826" xr:uid="{00000000-0005-0000-0000-000062010000}"/>
    <cellStyle name="20% - Accent1 2 2 3 2 2 6" xfId="32804" xr:uid="{00000000-0005-0000-0000-000063010000}"/>
    <cellStyle name="20% - Accent1 2 2 3 2 3" xfId="27909" xr:uid="{00000000-0005-0000-0000-000064010000}"/>
    <cellStyle name="20% - Accent1 2 2 3 2 3 2" xfId="34008" xr:uid="{00000000-0005-0000-0000-000065010000}"/>
    <cellStyle name="20% - Accent1 2 2 3 2 3 2 2" xfId="23342" xr:uid="{00000000-0005-0000-0000-000066010000}"/>
    <cellStyle name="20% - Accent1 2 2 3 2 3 2 2 2" xfId="29267" xr:uid="{00000000-0005-0000-0000-000067010000}"/>
    <cellStyle name="20% - Accent1 2 2 3 2 3 2 2 2 2" xfId="24076" xr:uid="{00000000-0005-0000-0000-000068010000}"/>
    <cellStyle name="20% - Accent1 2 2 3 2 3 2 2 3" xfId="28565" xr:uid="{00000000-0005-0000-0000-000069010000}"/>
    <cellStyle name="20% - Accent1 2 2 3 2 3 2 3" xfId="21445" xr:uid="{00000000-0005-0000-0000-00006A010000}"/>
    <cellStyle name="20% - Accent1 2 2 3 2 3 2 3 2" xfId="30553" xr:uid="{00000000-0005-0000-0000-00006B010000}"/>
    <cellStyle name="20% - Accent1 2 2 3 2 3 2 4" xfId="21440" xr:uid="{00000000-0005-0000-0000-00006C010000}"/>
    <cellStyle name="20% - Accent1 2 2 3 2 3 3" xfId="22144" xr:uid="{00000000-0005-0000-0000-00006D010000}"/>
    <cellStyle name="20% - Accent1 2 2 3 2 3 3 2" xfId="21438" xr:uid="{00000000-0005-0000-0000-00006E010000}"/>
    <cellStyle name="20% - Accent1 2 2 3 2 3 3 2 2" xfId="33891" xr:uid="{00000000-0005-0000-0000-00006F010000}"/>
    <cellStyle name="20% - Accent1 2 2 3 2 3 3 3" xfId="21431" xr:uid="{00000000-0005-0000-0000-000070010000}"/>
    <cellStyle name="20% - Accent1 2 2 3 2 3 4" xfId="34004" xr:uid="{00000000-0005-0000-0000-000071010000}"/>
    <cellStyle name="20% - Accent1 2 2 3 2 3 4 2" xfId="30310" xr:uid="{00000000-0005-0000-0000-000072010000}"/>
    <cellStyle name="20% - Accent1 2 2 3 2 3 5" xfId="33894" xr:uid="{00000000-0005-0000-0000-000073010000}"/>
    <cellStyle name="20% - Accent1 2 2 3 2 4" xfId="33990" xr:uid="{00000000-0005-0000-0000-000074010000}"/>
    <cellStyle name="20% - Accent1 2 2 3 2 4 2" xfId="33572" xr:uid="{00000000-0005-0000-0000-000075010000}"/>
    <cellStyle name="20% - Accent1 2 2 3 2 4 2 2" xfId="12739" xr:uid="{00000000-0005-0000-0000-000076010000}"/>
    <cellStyle name="20% - Accent1 2 2 3 2 4 2 2 2" xfId="31852" xr:uid="{00000000-0005-0000-0000-000077010000}"/>
    <cellStyle name="20% - Accent1 2 2 3 2 4 2 3" xfId="12732" xr:uid="{00000000-0005-0000-0000-000078010000}"/>
    <cellStyle name="20% - Accent1 2 2 3 2 4 3" xfId="33568" xr:uid="{00000000-0005-0000-0000-000079010000}"/>
    <cellStyle name="20% - Accent1 2 2 3 2 4 3 2" xfId="21415" xr:uid="{00000000-0005-0000-0000-00007A010000}"/>
    <cellStyle name="20% - Accent1 2 2 3 2 4 4" xfId="33908" xr:uid="{00000000-0005-0000-0000-00007B010000}"/>
    <cellStyle name="20% - Accent1 2 2 3 2 5" xfId="34238" xr:uid="{00000000-0005-0000-0000-00007C010000}"/>
    <cellStyle name="20% - Accent1 2 2 3 2 5 2" xfId="31378" xr:uid="{00000000-0005-0000-0000-00007D010000}"/>
    <cellStyle name="20% - Accent1 2 2 3 2 5 2 2" xfId="12281" xr:uid="{00000000-0005-0000-0000-00007E010000}"/>
    <cellStyle name="20% - Accent1 2 2 3 2 5 3" xfId="25424" xr:uid="{00000000-0005-0000-0000-00007F010000}"/>
    <cellStyle name="20% - Accent1 2 2 3 2 6" xfId="22912" xr:uid="{00000000-0005-0000-0000-000080010000}"/>
    <cellStyle name="20% - Accent1 2 2 3 2 6 2" xfId="33832" xr:uid="{00000000-0005-0000-0000-000081010000}"/>
    <cellStyle name="20% - Accent1 2 2 3 2 7" xfId="34022" xr:uid="{00000000-0005-0000-0000-000082010000}"/>
    <cellStyle name="20% - Accent1 2 2 3 3" xfId="34038" xr:uid="{00000000-0005-0000-0000-000083010000}"/>
    <cellStyle name="20% - Accent1 2 2 3 3 2" xfId="31702" xr:uid="{00000000-0005-0000-0000-000084010000}"/>
    <cellStyle name="20% - Accent1 2 2 3 3 2 2" xfId="24433" xr:uid="{00000000-0005-0000-0000-000085010000}"/>
    <cellStyle name="20% - Accent1 2 2 3 3 2 2 2" xfId="30445" xr:uid="{00000000-0005-0000-0000-000086010000}"/>
    <cellStyle name="20% - Accent1 2 2 3 3 2 2 2 2" xfId="12801" xr:uid="{00000000-0005-0000-0000-000087010000}"/>
    <cellStyle name="20% - Accent1 2 2 3 3 2 2 2 2 2" xfId="22544" xr:uid="{00000000-0005-0000-0000-000088010000}"/>
    <cellStyle name="20% - Accent1 2 2 3 3 2 2 2 3" xfId="11619" xr:uid="{00000000-0005-0000-0000-000089010000}"/>
    <cellStyle name="20% - Accent1 2 2 3 3 2 2 3" xfId="30177" xr:uid="{00000000-0005-0000-0000-00008A010000}"/>
    <cellStyle name="20% - Accent1 2 2 3 3 2 2 3 2" xfId="20596" xr:uid="{00000000-0005-0000-0000-00008B010000}"/>
    <cellStyle name="20% - Accent1 2 2 3 3 2 2 4" xfId="21386" xr:uid="{00000000-0005-0000-0000-00008C010000}"/>
    <cellStyle name="20% - Accent1 2 2 3 3 2 3" xfId="25744" xr:uid="{00000000-0005-0000-0000-00008D010000}"/>
    <cellStyle name="20% - Accent1 2 2 3 3 2 3 2" xfId="29713" xr:uid="{00000000-0005-0000-0000-00008E010000}"/>
    <cellStyle name="20% - Accent1 2 2 3 3 2 3 2 2" xfId="26141" xr:uid="{00000000-0005-0000-0000-00008F010000}"/>
    <cellStyle name="20% - Accent1 2 2 3 3 2 3 3" xfId="21384" xr:uid="{00000000-0005-0000-0000-000090010000}"/>
    <cellStyle name="20% - Accent1 2 2 3 3 2 4" xfId="32885" xr:uid="{00000000-0005-0000-0000-000091010000}"/>
    <cellStyle name="20% - Accent1 2 2 3 3 2 4 2" xfId="21382" xr:uid="{00000000-0005-0000-0000-000092010000}"/>
    <cellStyle name="20% - Accent1 2 2 3 3 2 5" xfId="10806" xr:uid="{00000000-0005-0000-0000-000093010000}"/>
    <cellStyle name="20% - Accent1 2 2 3 3 3" xfId="31676" xr:uid="{00000000-0005-0000-0000-000094010000}"/>
    <cellStyle name="20% - Accent1 2 2 3 3 3 2" xfId="31664" xr:uid="{00000000-0005-0000-0000-000095010000}"/>
    <cellStyle name="20% - Accent1 2 2 3 3 3 2 2" xfId="30143" xr:uid="{00000000-0005-0000-0000-000096010000}"/>
    <cellStyle name="20% - Accent1 2 2 3 3 3 2 2 2" xfId="18807" xr:uid="{00000000-0005-0000-0000-000097010000}"/>
    <cellStyle name="20% - Accent1 2 2 3 3 3 2 3" xfId="21376" xr:uid="{00000000-0005-0000-0000-000098010000}"/>
    <cellStyle name="20% - Accent1 2 2 3 3 3 3" xfId="10800" xr:uid="{00000000-0005-0000-0000-000099010000}"/>
    <cellStyle name="20% - Accent1 2 2 3 3 3 3 2" xfId="18016" xr:uid="{00000000-0005-0000-0000-00009A010000}"/>
    <cellStyle name="20% - Accent1 2 2 3 3 3 4" xfId="10790" xr:uid="{00000000-0005-0000-0000-00009B010000}"/>
    <cellStyle name="20% - Accent1 2 2 3 3 4" xfId="22260" xr:uid="{00000000-0005-0000-0000-00009C010000}"/>
    <cellStyle name="20% - Accent1 2 2 3 3 4 2" xfId="9274" xr:uid="{00000000-0005-0000-0000-00009D010000}"/>
    <cellStyle name="20% - Accent1 2 2 3 3 4 2 2" xfId="11993" xr:uid="{00000000-0005-0000-0000-00009E010000}"/>
    <cellStyle name="20% - Accent1 2 2 3 3 4 3" xfId="22880" xr:uid="{00000000-0005-0000-0000-00009F010000}"/>
    <cellStyle name="20% - Accent1 2 2 3 3 5" xfId="22790" xr:uid="{00000000-0005-0000-0000-0000A0010000}"/>
    <cellStyle name="20% - Accent1 2 2 3 3 5 2" xfId="9272" xr:uid="{00000000-0005-0000-0000-0000A1010000}"/>
    <cellStyle name="20% - Accent1 2 2 3 3 6" xfId="27383" xr:uid="{00000000-0005-0000-0000-0000A2010000}"/>
    <cellStyle name="20% - Accent1 2 2 3 4" xfId="31149" xr:uid="{00000000-0005-0000-0000-0000A3010000}"/>
    <cellStyle name="20% - Accent1 2 2 3 4 2" xfId="31644" xr:uid="{00000000-0005-0000-0000-0000A4010000}"/>
    <cellStyle name="20% - Accent1 2 2 3 4 2 2" xfId="31147" xr:uid="{00000000-0005-0000-0000-0000A5010000}"/>
    <cellStyle name="20% - Accent1 2 2 3 4 2 2 2" xfId="29925" xr:uid="{00000000-0005-0000-0000-0000A6010000}"/>
    <cellStyle name="20% - Accent1 2 2 3 4 2 2 2 2" xfId="18683" xr:uid="{00000000-0005-0000-0000-0000A7010000}"/>
    <cellStyle name="20% - Accent1 2 2 3 4 2 2 3" xfId="21358" xr:uid="{00000000-0005-0000-0000-0000A8010000}"/>
    <cellStyle name="20% - Accent1 2 2 3 4 2 3" xfId="14574" xr:uid="{00000000-0005-0000-0000-0000A9010000}"/>
    <cellStyle name="20% - Accent1 2 2 3 4 2 3 2" xfId="21354" xr:uid="{00000000-0005-0000-0000-0000AA010000}"/>
    <cellStyle name="20% - Accent1 2 2 3 4 2 4" xfId="10693" xr:uid="{00000000-0005-0000-0000-0000AB010000}"/>
    <cellStyle name="20% - Accent1 2 2 3 4 3" xfId="30800" xr:uid="{00000000-0005-0000-0000-0000AC010000}"/>
    <cellStyle name="20% - Accent1 2 2 3 4 3 2" xfId="14567" xr:uid="{00000000-0005-0000-0000-0000AD010000}"/>
    <cellStyle name="20% - Accent1 2 2 3 4 3 2 2" xfId="21351" xr:uid="{00000000-0005-0000-0000-0000AE010000}"/>
    <cellStyle name="20% - Accent1 2 2 3 4 3 3" xfId="10687" xr:uid="{00000000-0005-0000-0000-0000AF010000}"/>
    <cellStyle name="20% - Accent1 2 2 3 4 4" xfId="9238" xr:uid="{00000000-0005-0000-0000-0000B0010000}"/>
    <cellStyle name="20% - Accent1 2 2 3 4 4 2" xfId="9235" xr:uid="{00000000-0005-0000-0000-0000B1010000}"/>
    <cellStyle name="20% - Accent1 2 2 3 4 5" xfId="9233" xr:uid="{00000000-0005-0000-0000-0000B2010000}"/>
    <cellStyle name="20% - Accent1 2 2 3 5" xfId="25419" xr:uid="{00000000-0005-0000-0000-0000B3010000}"/>
    <cellStyle name="20% - Accent1 2 2 3 5 2" xfId="31624" xr:uid="{00000000-0005-0000-0000-0000B4010000}"/>
    <cellStyle name="20% - Accent1 2 2 3 5 2 2" xfId="14560" xr:uid="{00000000-0005-0000-0000-0000B5010000}"/>
    <cellStyle name="20% - Accent1 2 2 3 5 2 2 2" xfId="21341" xr:uid="{00000000-0005-0000-0000-0000B6010000}"/>
    <cellStyle name="20% - Accent1 2 2 3 5 2 3" xfId="10626" xr:uid="{00000000-0005-0000-0000-0000B7010000}"/>
    <cellStyle name="20% - Accent1 2 2 3 5 3" xfId="18209" xr:uid="{00000000-0005-0000-0000-0000B8010000}"/>
    <cellStyle name="20% - Accent1 2 2 3 5 3 2" xfId="9213" xr:uid="{00000000-0005-0000-0000-0000B9010000}"/>
    <cellStyle name="20% - Accent1 2 2 3 5 4" xfId="27714" xr:uid="{00000000-0005-0000-0000-0000BA010000}"/>
    <cellStyle name="20% - Accent1 2 2 3 6" xfId="29906" xr:uid="{00000000-0005-0000-0000-0000BB010000}"/>
    <cellStyle name="20% - Accent1 2 2 3 6 2" xfId="11941" xr:uid="{00000000-0005-0000-0000-0000BC010000}"/>
    <cellStyle name="20% - Accent1 2 2 3 6 2 2" xfId="12813" xr:uid="{00000000-0005-0000-0000-0000BD010000}"/>
    <cellStyle name="20% - Accent1 2 2 3 6 3" xfId="18205" xr:uid="{00000000-0005-0000-0000-0000BE010000}"/>
    <cellStyle name="20% - Accent1 2 2 3 7" xfId="29577" xr:uid="{00000000-0005-0000-0000-0000BF010000}"/>
    <cellStyle name="20% - Accent1 2 2 3 7 2" xfId="9195" xr:uid="{00000000-0005-0000-0000-0000C0010000}"/>
    <cellStyle name="20% - Accent1 2 2 3 8" xfId="29008" xr:uid="{00000000-0005-0000-0000-0000C1010000}"/>
    <cellStyle name="20% - Accent1 2 2 4" xfId="5639" xr:uid="{00000000-0005-0000-0000-0000C2010000}"/>
    <cellStyle name="20% - Accent1 2 2 4 2" xfId="9427" xr:uid="{00000000-0005-0000-0000-0000C3010000}"/>
    <cellStyle name="20% - Accent1 2 2 4 2 2" xfId="9424" xr:uid="{00000000-0005-0000-0000-0000C4010000}"/>
    <cellStyle name="20% - Accent1 2 2 4 2 2 2" xfId="33338" xr:uid="{00000000-0005-0000-0000-0000C5010000}"/>
    <cellStyle name="20% - Accent1 2 2 4 2 2 2 2" xfId="22850" xr:uid="{00000000-0005-0000-0000-0000C6010000}"/>
    <cellStyle name="20% - Accent1 2 2 4 2 2 2 2 2" xfId="29349" xr:uid="{00000000-0005-0000-0000-0000C7010000}"/>
    <cellStyle name="20% - Accent1 2 2 4 2 2 2 2 2 2" xfId="26327" xr:uid="{00000000-0005-0000-0000-0000C8010000}"/>
    <cellStyle name="20% - Accent1 2 2 4 2 2 2 2 3" xfId="10072" xr:uid="{00000000-0005-0000-0000-0000C9010000}"/>
    <cellStyle name="20% - Accent1 2 2 4 2 2 2 3" xfId="23554" xr:uid="{00000000-0005-0000-0000-0000CA010000}"/>
    <cellStyle name="20% - Accent1 2 2 4 2 2 2 3 2" xfId="28383" xr:uid="{00000000-0005-0000-0000-0000CB010000}"/>
    <cellStyle name="20% - Accent1 2 2 4 2 2 2 4" xfId="21252" xr:uid="{00000000-0005-0000-0000-0000CC010000}"/>
    <cellStyle name="20% - Accent1 2 2 4 2 2 3" xfId="33331" xr:uid="{00000000-0005-0000-0000-0000CD010000}"/>
    <cellStyle name="20% - Accent1 2 2 4 2 2 3 2" xfId="21248" xr:uid="{00000000-0005-0000-0000-0000CE010000}"/>
    <cellStyle name="20% - Accent1 2 2 4 2 2 3 2 2" xfId="21217" xr:uid="{00000000-0005-0000-0000-0000CF010000}"/>
    <cellStyle name="20% - Accent1 2 2 4 2 2 3 3" xfId="21245" xr:uid="{00000000-0005-0000-0000-0000D0010000}"/>
    <cellStyle name="20% - Accent1 2 2 4 2 2 4" xfId="33321" xr:uid="{00000000-0005-0000-0000-0000D1010000}"/>
    <cellStyle name="20% - Accent1 2 2 4 2 2 4 2" xfId="21242" xr:uid="{00000000-0005-0000-0000-0000D2010000}"/>
    <cellStyle name="20% - Accent1 2 2 4 2 2 5" xfId="32716" xr:uid="{00000000-0005-0000-0000-0000D3010000}"/>
    <cellStyle name="20% - Accent1 2 2 4 2 3" xfId="5637" xr:uid="{00000000-0005-0000-0000-0000D4010000}"/>
    <cellStyle name="20% - Accent1 2 2 4 2 3 2" xfId="33306" xr:uid="{00000000-0005-0000-0000-0000D5010000}"/>
    <cellStyle name="20% - Accent1 2 2 4 2 3 2 2" xfId="21233" xr:uid="{00000000-0005-0000-0000-0000D6010000}"/>
    <cellStyle name="20% - Accent1 2 2 4 2 3 2 2 2" xfId="20698" xr:uid="{00000000-0005-0000-0000-0000D7010000}"/>
    <cellStyle name="20% - Accent1 2 2 4 2 3 2 3" xfId="21229" xr:uid="{00000000-0005-0000-0000-0000D8010000}"/>
    <cellStyle name="20% - Accent1 2 2 4 2 3 3" xfId="33291" xr:uid="{00000000-0005-0000-0000-0000D9010000}"/>
    <cellStyle name="20% - Accent1 2 2 4 2 3 3 2" xfId="21225" xr:uid="{00000000-0005-0000-0000-0000DA010000}"/>
    <cellStyle name="20% - Accent1 2 2 4 2 3 4" xfId="32647" xr:uid="{00000000-0005-0000-0000-0000DB010000}"/>
    <cellStyle name="20% - Accent1 2 2 4 2 4" xfId="33217" xr:uid="{00000000-0005-0000-0000-0000DC010000}"/>
    <cellStyle name="20% - Accent1 2 2 4 2 4 2" xfId="31993" xr:uid="{00000000-0005-0000-0000-0000DD010000}"/>
    <cellStyle name="20% - Accent1 2 2 4 2 4 2 2" xfId="24394" xr:uid="{00000000-0005-0000-0000-0000DE010000}"/>
    <cellStyle name="20% - Accent1 2 2 4 2 4 3" xfId="32622" xr:uid="{00000000-0005-0000-0000-0000DF010000}"/>
    <cellStyle name="20% - Accent1 2 2 4 2 5" xfId="29113" xr:uid="{00000000-0005-0000-0000-0000E0010000}"/>
    <cellStyle name="20% - Accent1 2 2 4 2 5 2" xfId="16823" xr:uid="{00000000-0005-0000-0000-0000E1010000}"/>
    <cellStyle name="20% - Accent1 2 2 4 2 6" xfId="32584" xr:uid="{00000000-0005-0000-0000-0000E2010000}"/>
    <cellStyle name="20% - Accent1 2 2 4 3" xfId="9421" xr:uid="{00000000-0005-0000-0000-0000E3010000}"/>
    <cellStyle name="20% - Accent1 2 2 4 3 2" xfId="5633" xr:uid="{00000000-0005-0000-0000-0000E4010000}"/>
    <cellStyle name="20% - Accent1 2 2 4 3 2 2" xfId="13514" xr:uid="{00000000-0005-0000-0000-0000E5010000}"/>
    <cellStyle name="20% - Accent1 2 2 4 3 2 2 2" xfId="23357" xr:uid="{00000000-0005-0000-0000-0000E6010000}"/>
    <cellStyle name="20% - Accent1 2 2 4 3 2 2 2 2" xfId="18430" xr:uid="{00000000-0005-0000-0000-0000E7010000}"/>
    <cellStyle name="20% - Accent1 2 2 4 3 2 2 3" xfId="21208" xr:uid="{00000000-0005-0000-0000-0000E8010000}"/>
    <cellStyle name="20% - Accent1 2 2 4 3 2 3" xfId="10512" xr:uid="{00000000-0005-0000-0000-0000E9010000}"/>
    <cellStyle name="20% - Accent1 2 2 4 3 2 3 2" xfId="10420" xr:uid="{00000000-0005-0000-0000-0000EA010000}"/>
    <cellStyle name="20% - Accent1 2 2 4 3 2 4" xfId="10506" xr:uid="{00000000-0005-0000-0000-0000EB010000}"/>
    <cellStyle name="20% - Accent1 2 2 4 3 3" xfId="25485" xr:uid="{00000000-0005-0000-0000-0000EC010000}"/>
    <cellStyle name="20% - Accent1 2 2 4 3 3 2" xfId="9141" xr:uid="{00000000-0005-0000-0000-0000ED010000}"/>
    <cellStyle name="20% - Accent1 2 2 4 3 3 2 2" xfId="21202" xr:uid="{00000000-0005-0000-0000-0000EE010000}"/>
    <cellStyle name="20% - Accent1 2 2 4 3 3 3" xfId="10497" xr:uid="{00000000-0005-0000-0000-0000EF010000}"/>
    <cellStyle name="20% - Accent1 2 2 4 3 4" xfId="22549" xr:uid="{00000000-0005-0000-0000-0000F0010000}"/>
    <cellStyle name="20% - Accent1 2 2 4 3 4 2" xfId="9137" xr:uid="{00000000-0005-0000-0000-0000F1010000}"/>
    <cellStyle name="20% - Accent1 2 2 4 3 5" xfId="18751" xr:uid="{00000000-0005-0000-0000-0000F2010000}"/>
    <cellStyle name="20% - Accent1 2 2 4 4" xfId="5631" xr:uid="{00000000-0005-0000-0000-0000F3010000}"/>
    <cellStyle name="20% - Accent1 2 2 4 4 2" xfId="13292" xr:uid="{00000000-0005-0000-0000-0000F4010000}"/>
    <cellStyle name="20% - Accent1 2 2 4 4 2 2" xfId="13287" xr:uid="{00000000-0005-0000-0000-0000F5010000}"/>
    <cellStyle name="20% - Accent1 2 2 4 4 2 2 2" xfId="23861" xr:uid="{00000000-0005-0000-0000-0000F6010000}"/>
    <cellStyle name="20% - Accent1 2 2 4 4 2 3" xfId="10440" xr:uid="{00000000-0005-0000-0000-0000F7010000}"/>
    <cellStyle name="20% - Accent1 2 2 4 4 3" xfId="24503" xr:uid="{00000000-0005-0000-0000-0000F8010000}"/>
    <cellStyle name="20% - Accent1 2 2 4 4 3 2" xfId="9112" xr:uid="{00000000-0005-0000-0000-0000F9010000}"/>
    <cellStyle name="20% - Accent1 2 2 4 4 4" xfId="13627" xr:uid="{00000000-0005-0000-0000-0000FA010000}"/>
    <cellStyle name="20% - Accent1 2 2 4 5" xfId="25405" xr:uid="{00000000-0005-0000-0000-0000FB010000}"/>
    <cellStyle name="20% - Accent1 2 2 4 5 2" xfId="19584" xr:uid="{00000000-0005-0000-0000-0000FC010000}"/>
    <cellStyle name="20% - Accent1 2 2 4 5 2 2" xfId="9097" xr:uid="{00000000-0005-0000-0000-0000FD010000}"/>
    <cellStyle name="20% - Accent1 2 2 4 5 3" xfId="13166" xr:uid="{00000000-0005-0000-0000-0000FE010000}"/>
    <cellStyle name="20% - Accent1 2 2 4 6" xfId="33025" xr:uid="{00000000-0005-0000-0000-0000FF010000}"/>
    <cellStyle name="20% - Accent1 2 2 4 6 2" xfId="13145" xr:uid="{00000000-0005-0000-0000-000000020000}"/>
    <cellStyle name="20% - Accent1 2 2 4 7" xfId="31103" xr:uid="{00000000-0005-0000-0000-000001020000}"/>
    <cellStyle name="20% - Accent1 2 2 5" xfId="5629" xr:uid="{00000000-0005-0000-0000-000002020000}"/>
    <cellStyle name="20% - Accent1 2 2 5 2" xfId="33158" xr:uid="{00000000-0005-0000-0000-000003020000}"/>
    <cellStyle name="20% - Accent1 2 2 5 2 2" xfId="29215" xr:uid="{00000000-0005-0000-0000-000004020000}"/>
    <cellStyle name="20% - Accent1 2 2 5 2 2 2" xfId="25019" xr:uid="{00000000-0005-0000-0000-000005020000}"/>
    <cellStyle name="20% - Accent1 2 2 5 2 2 2 2" xfId="23179" xr:uid="{00000000-0005-0000-0000-000006020000}"/>
    <cellStyle name="20% - Accent1 2 2 5 2 2 2 2 2" xfId="30999" xr:uid="{00000000-0005-0000-0000-000007020000}"/>
    <cellStyle name="20% - Accent1 2 2 5 2 2 2 3" xfId="23350" xr:uid="{00000000-0005-0000-0000-000008020000}"/>
    <cellStyle name="20% - Accent1 2 2 5 2 2 3" xfId="33079" xr:uid="{00000000-0005-0000-0000-000009020000}"/>
    <cellStyle name="20% - Accent1 2 2 5 2 2 3 2" xfId="23346" xr:uid="{00000000-0005-0000-0000-00000A020000}"/>
    <cellStyle name="20% - Accent1 2 2 5 2 2 4" xfId="32747" xr:uid="{00000000-0005-0000-0000-00000B020000}"/>
    <cellStyle name="20% - Accent1 2 2 5 2 3" xfId="26217" xr:uid="{00000000-0005-0000-0000-00000C020000}"/>
    <cellStyle name="20% - Accent1 2 2 5 2 3 2" xfId="16849" xr:uid="{00000000-0005-0000-0000-00000D020000}"/>
    <cellStyle name="20% - Accent1 2 2 5 2 3 2 2" xfId="23332" xr:uid="{00000000-0005-0000-0000-00000E020000}"/>
    <cellStyle name="20% - Accent1 2 2 5 2 3 3" xfId="32375" xr:uid="{00000000-0005-0000-0000-00000F020000}"/>
    <cellStyle name="20% - Accent1 2 2 5 2 4" xfId="27253" xr:uid="{00000000-0005-0000-0000-000010020000}"/>
    <cellStyle name="20% - Accent1 2 2 5 2 4 2" xfId="27309" xr:uid="{00000000-0005-0000-0000-000011020000}"/>
    <cellStyle name="20% - Accent1 2 2 5 2 5" xfId="31116" xr:uid="{00000000-0005-0000-0000-000012020000}"/>
    <cellStyle name="20% - Accent1 2 2 5 3" xfId="11245" xr:uid="{00000000-0005-0000-0000-000013020000}"/>
    <cellStyle name="20% - Accent1 2 2 5 3 2" xfId="13051" xr:uid="{00000000-0005-0000-0000-000014020000}"/>
    <cellStyle name="20% - Accent1 2 2 5 3 2 2" xfId="13048" xr:uid="{00000000-0005-0000-0000-000015020000}"/>
    <cellStyle name="20% - Accent1 2 2 5 3 2 2 2" xfId="29261" xr:uid="{00000000-0005-0000-0000-000016020000}"/>
    <cellStyle name="20% - Accent1 2 2 5 3 2 3" xfId="10370" xr:uid="{00000000-0005-0000-0000-000017020000}"/>
    <cellStyle name="20% - Accent1 2 2 5 3 3" xfId="25459" xr:uid="{00000000-0005-0000-0000-000018020000}"/>
    <cellStyle name="20% - Accent1 2 2 5 3 3 2" xfId="9066" xr:uid="{00000000-0005-0000-0000-000019020000}"/>
    <cellStyle name="20% - Accent1 2 2 5 3 4" xfId="13585" xr:uid="{00000000-0005-0000-0000-00001A020000}"/>
    <cellStyle name="20% - Accent1 2 2 5 4" xfId="33280" xr:uid="{00000000-0005-0000-0000-00001B020000}"/>
    <cellStyle name="20% - Accent1 2 2 5 4 2" xfId="12967" xr:uid="{00000000-0005-0000-0000-00001C020000}"/>
    <cellStyle name="20% - Accent1 2 2 5 4 2 2" xfId="9058" xr:uid="{00000000-0005-0000-0000-00001D020000}"/>
    <cellStyle name="20% - Accent1 2 2 5 4 3" xfId="12952" xr:uid="{00000000-0005-0000-0000-00001E020000}"/>
    <cellStyle name="20% - Accent1 2 2 5 5" xfId="32696" xr:uid="{00000000-0005-0000-0000-00001F020000}"/>
    <cellStyle name="20% - Accent1 2 2 5 5 2" xfId="12929" xr:uid="{00000000-0005-0000-0000-000020020000}"/>
    <cellStyle name="20% - Accent1 2 2 5 6" xfId="30592" xr:uid="{00000000-0005-0000-0000-000021020000}"/>
    <cellStyle name="20% - Accent1 2 2 6" xfId="5627" xr:uid="{00000000-0005-0000-0000-000022020000}"/>
    <cellStyle name="20% - Accent1 2 2 6 2" xfId="11213" xr:uid="{00000000-0005-0000-0000-000023020000}"/>
    <cellStyle name="20% - Accent1 2 2 6 2 2" xfId="27601" xr:uid="{00000000-0005-0000-0000-000024020000}"/>
    <cellStyle name="20% - Accent1 2 2 6 2 2 2" xfId="24470" xr:uid="{00000000-0005-0000-0000-000025020000}"/>
    <cellStyle name="20% - Accent1 2 2 6 2 2 2 2" xfId="23127" xr:uid="{00000000-0005-0000-0000-000026020000}"/>
    <cellStyle name="20% - Accent1 2 2 6 2 2 3" xfId="18702" xr:uid="{00000000-0005-0000-0000-000027020000}"/>
    <cellStyle name="20% - Accent1 2 2 6 2 3" xfId="26043" xr:uid="{00000000-0005-0000-0000-000028020000}"/>
    <cellStyle name="20% - Accent1 2 2 6 2 3 2" xfId="18692" xr:uid="{00000000-0005-0000-0000-000029020000}"/>
    <cellStyle name="20% - Accent1 2 2 6 2 4" xfId="31085" xr:uid="{00000000-0005-0000-0000-00002A020000}"/>
    <cellStyle name="20% - Accent1 2 2 6 3" xfId="32177" xr:uid="{00000000-0005-0000-0000-00002B020000}"/>
    <cellStyle name="20% - Accent1 2 2 6 3 2" xfId="14749" xr:uid="{00000000-0005-0000-0000-00002C020000}"/>
    <cellStyle name="20% - Accent1 2 2 6 3 2 2" xfId="9023" xr:uid="{00000000-0005-0000-0000-00002D020000}"/>
    <cellStyle name="20% - Accent1 2 2 6 3 3" xfId="14732" xr:uid="{00000000-0005-0000-0000-00002E020000}"/>
    <cellStyle name="20% - Accent1 2 2 6 4" xfId="32524" xr:uid="{00000000-0005-0000-0000-00002F020000}"/>
    <cellStyle name="20% - Accent1 2 2 6 4 2" xfId="14691" xr:uid="{00000000-0005-0000-0000-000030020000}"/>
    <cellStyle name="20% - Accent1 2 2 6 5" xfId="32656" xr:uid="{00000000-0005-0000-0000-000031020000}"/>
    <cellStyle name="20% - Accent1 2 2 7" xfId="5625" xr:uid="{00000000-0005-0000-0000-000032020000}"/>
    <cellStyle name="20% - Accent1 2 2 7 2" xfId="25108" xr:uid="{00000000-0005-0000-0000-000033020000}"/>
    <cellStyle name="20% - Accent1 2 2 7 2 2" xfId="25106" xr:uid="{00000000-0005-0000-0000-000034020000}"/>
    <cellStyle name="20% - Accent1 2 2 7 2 2 2" xfId="19047" xr:uid="{00000000-0005-0000-0000-000035020000}"/>
    <cellStyle name="20% - Accent1 2 2 7 2 3" xfId="32105" xr:uid="{00000000-0005-0000-0000-000036020000}"/>
    <cellStyle name="20% - Accent1 2 2 7 3" xfId="29156" xr:uid="{00000000-0005-0000-0000-000037020000}"/>
    <cellStyle name="20% - Accent1 2 2 7 3 2" xfId="14281" xr:uid="{00000000-0005-0000-0000-000038020000}"/>
    <cellStyle name="20% - Accent1 2 2 7 4" xfId="29152" xr:uid="{00000000-0005-0000-0000-000039020000}"/>
    <cellStyle name="20% - Accent1 2 2 8" xfId="32074" xr:uid="{00000000-0005-0000-0000-00003A020000}"/>
    <cellStyle name="20% - Accent1 2 2 8 2" xfId="30662" xr:uid="{00000000-0005-0000-0000-00003B020000}"/>
    <cellStyle name="20% - Accent1 2 2 8 2 2" xfId="25768" xr:uid="{00000000-0005-0000-0000-00003C020000}"/>
    <cellStyle name="20% - Accent1 2 2 8 3" xfId="29143" xr:uid="{00000000-0005-0000-0000-00003D020000}"/>
    <cellStyle name="20% - Accent1 2 2 9" xfId="32581" xr:uid="{00000000-0005-0000-0000-00003E020000}"/>
    <cellStyle name="20% - Accent1 2 2 9 2" xfId="28559" xr:uid="{00000000-0005-0000-0000-00003F020000}"/>
    <cellStyle name="20% - Accent1 2 3" xfId="200" xr:uid="{00000000-0005-0000-0000-000040020000}"/>
    <cellStyle name="20% - Accent1 2 3 10" xfId="34535" xr:uid="{00000000-0005-0000-0000-000041020000}"/>
    <cellStyle name="20% - Accent1 2 3 11" xfId="30786" xr:uid="{00000000-0005-0000-0000-000042020000}"/>
    <cellStyle name="20% - Accent1 2 3 2" xfId="31373" xr:uid="{00000000-0005-0000-0000-000043020000}"/>
    <cellStyle name="20% - Accent1 2 3 2 2" xfId="31120" xr:uid="{00000000-0005-0000-0000-000044020000}"/>
    <cellStyle name="20% - Accent1 2 3 2 2 2" xfId="25746" xr:uid="{00000000-0005-0000-0000-000045020000}"/>
    <cellStyle name="20% - Accent1 2 3 2 2 2 2" xfId="25793" xr:uid="{00000000-0005-0000-0000-000046020000}"/>
    <cellStyle name="20% - Accent1 2 3 2 2 2 2 2" xfId="29206" xr:uid="{00000000-0005-0000-0000-000047020000}"/>
    <cellStyle name="20% - Accent1 2 3 2 2 2 2 2 2" xfId="16639" xr:uid="{00000000-0005-0000-0000-000048020000}"/>
    <cellStyle name="20% - Accent1 2 3 2 2 2 2 2 2 2" xfId="22347" xr:uid="{00000000-0005-0000-0000-000049020000}"/>
    <cellStyle name="20% - Accent1 2 3 2 2 2 2 2 2 2 2" xfId="18443" xr:uid="{00000000-0005-0000-0000-00004A020000}"/>
    <cellStyle name="20% - Accent1 2 3 2 2 2 2 2 2 3" xfId="26139" xr:uid="{00000000-0005-0000-0000-00004B020000}"/>
    <cellStyle name="20% - Accent1 2 3 2 2 2 2 2 3" xfId="27648" xr:uid="{00000000-0005-0000-0000-00004C020000}"/>
    <cellStyle name="20% - Accent1 2 3 2 2 2 2 2 3 2" xfId="26133" xr:uid="{00000000-0005-0000-0000-00004D020000}"/>
    <cellStyle name="20% - Accent1 2 3 2 2 2 2 2 4" xfId="33552" xr:uid="{00000000-0005-0000-0000-00004E020000}"/>
    <cellStyle name="20% - Accent1 2 3 2 2 2 2 3" xfId="21983" xr:uid="{00000000-0005-0000-0000-00004F020000}"/>
    <cellStyle name="20% - Accent1 2 3 2 2 2 2 3 2" xfId="31354" xr:uid="{00000000-0005-0000-0000-000050020000}"/>
    <cellStyle name="20% - Accent1 2 3 2 2 2 2 3 2 2" xfId="26124" xr:uid="{00000000-0005-0000-0000-000051020000}"/>
    <cellStyle name="20% - Accent1 2 3 2 2 2 2 3 3" xfId="33004" xr:uid="{00000000-0005-0000-0000-000052020000}"/>
    <cellStyle name="20% - Accent1 2 3 2 2 2 2 4" xfId="20765" xr:uid="{00000000-0005-0000-0000-000053020000}"/>
    <cellStyle name="20% - Accent1 2 3 2 2 2 2 4 2" xfId="31840" xr:uid="{00000000-0005-0000-0000-000054020000}"/>
    <cellStyle name="20% - Accent1 2 3 2 2 2 2 5" xfId="20653" xr:uid="{00000000-0005-0000-0000-000055020000}"/>
    <cellStyle name="20% - Accent1 2 3 2 2 2 3" xfId="24859" xr:uid="{00000000-0005-0000-0000-000056020000}"/>
    <cellStyle name="20% - Accent1 2 3 2 2 2 3 2" xfId="21960" xr:uid="{00000000-0005-0000-0000-000057020000}"/>
    <cellStyle name="20% - Accent1 2 3 2 2 2 3 2 2" xfId="31347" xr:uid="{00000000-0005-0000-0000-000058020000}"/>
    <cellStyle name="20% - Accent1 2 3 2 2 2 3 2 2 2" xfId="26108" xr:uid="{00000000-0005-0000-0000-000059020000}"/>
    <cellStyle name="20% - Accent1 2 3 2 2 2 3 2 3" xfId="28196" xr:uid="{00000000-0005-0000-0000-00005A020000}"/>
    <cellStyle name="20% - Accent1 2 3 2 2 2 3 3" xfId="21952" xr:uid="{00000000-0005-0000-0000-00005B020000}"/>
    <cellStyle name="20% - Accent1 2 3 2 2 2 3 3 2" xfId="33721" xr:uid="{00000000-0005-0000-0000-00005C020000}"/>
    <cellStyle name="20% - Accent1 2 3 2 2 2 3 4" xfId="20456" xr:uid="{00000000-0005-0000-0000-00005D020000}"/>
    <cellStyle name="20% - Accent1 2 3 2 2 2 4" xfId="24828" xr:uid="{00000000-0005-0000-0000-00005E020000}"/>
    <cellStyle name="20% - Accent1 2 3 2 2 2 4 2" xfId="21937" xr:uid="{00000000-0005-0000-0000-00005F020000}"/>
    <cellStyle name="20% - Accent1 2 3 2 2 2 4 2 2" xfId="33717" xr:uid="{00000000-0005-0000-0000-000060020000}"/>
    <cellStyle name="20% - Accent1 2 3 2 2 2 4 3" xfId="20967" xr:uid="{00000000-0005-0000-0000-000061020000}"/>
    <cellStyle name="20% - Accent1 2 3 2 2 2 5" xfId="31524" xr:uid="{00000000-0005-0000-0000-000062020000}"/>
    <cellStyle name="20% - Accent1 2 3 2 2 2 5 2" xfId="20962" xr:uid="{00000000-0005-0000-0000-000063020000}"/>
    <cellStyle name="20% - Accent1 2 3 2 2 2 6" xfId="33109" xr:uid="{00000000-0005-0000-0000-000064020000}"/>
    <cellStyle name="20% - Accent1 2 3 2 2 3" xfId="23057" xr:uid="{00000000-0005-0000-0000-000065020000}"/>
    <cellStyle name="20% - Accent1 2 3 2 2 3 2" xfId="24818" xr:uid="{00000000-0005-0000-0000-000066020000}"/>
    <cellStyle name="20% - Accent1 2 3 2 2 3 2 2" xfId="21781" xr:uid="{00000000-0005-0000-0000-000067020000}"/>
    <cellStyle name="20% - Accent1 2 3 2 2 3 2 2 2" xfId="31200" xr:uid="{00000000-0005-0000-0000-000068020000}"/>
    <cellStyle name="20% - Accent1 2 3 2 2 3 2 2 2 2" xfId="25961" xr:uid="{00000000-0005-0000-0000-000069020000}"/>
    <cellStyle name="20% - Accent1 2 3 2 2 3 2 2 3" xfId="32844" xr:uid="{00000000-0005-0000-0000-00006A020000}"/>
    <cellStyle name="20% - Accent1 2 3 2 2 3 2 3" xfId="21770" xr:uid="{00000000-0005-0000-0000-00006B020000}"/>
    <cellStyle name="20% - Accent1 2 3 2 2 3 2 3 2" xfId="34064" xr:uid="{00000000-0005-0000-0000-00006C020000}"/>
    <cellStyle name="20% - Accent1 2 3 2 2 3 2 4" xfId="19144" xr:uid="{00000000-0005-0000-0000-00006D020000}"/>
    <cellStyle name="20% - Accent1 2 3 2 2 3 3" xfId="26760" xr:uid="{00000000-0005-0000-0000-00006E020000}"/>
    <cellStyle name="20% - Accent1 2 3 2 2 3 3 2" xfId="21750" xr:uid="{00000000-0005-0000-0000-00006F020000}"/>
    <cellStyle name="20% - Accent1 2 3 2 2 3 3 2 2" xfId="32100" xr:uid="{00000000-0005-0000-0000-000070020000}"/>
    <cellStyle name="20% - Accent1 2 3 2 2 3 3 3" xfId="20958" xr:uid="{00000000-0005-0000-0000-000071020000}"/>
    <cellStyle name="20% - Accent1 2 3 2 2 3 4" xfId="34281" xr:uid="{00000000-0005-0000-0000-000072020000}"/>
    <cellStyle name="20% - Accent1 2 3 2 2 3 4 2" xfId="20953" xr:uid="{00000000-0005-0000-0000-000073020000}"/>
    <cellStyle name="20% - Accent1 2 3 2 2 3 5" xfId="29913" xr:uid="{00000000-0005-0000-0000-000074020000}"/>
    <cellStyle name="20% - Accent1 2 3 2 2 4" xfId="20474" xr:uid="{00000000-0005-0000-0000-000075020000}"/>
    <cellStyle name="20% - Accent1 2 3 2 2 4 2" xfId="28420" xr:uid="{00000000-0005-0000-0000-000076020000}"/>
    <cellStyle name="20% - Accent1 2 3 2 2 4 2 2" xfId="29126" xr:uid="{00000000-0005-0000-0000-000077020000}"/>
    <cellStyle name="20% - Accent1 2 3 2 2 4 2 2 2" xfId="33263" xr:uid="{00000000-0005-0000-0000-000078020000}"/>
    <cellStyle name="20% - Accent1 2 3 2 2 4 2 3" xfId="20945" xr:uid="{00000000-0005-0000-0000-000079020000}"/>
    <cellStyle name="20% - Accent1 2 3 2 2 4 3" xfId="32763" xr:uid="{00000000-0005-0000-0000-00007A020000}"/>
    <cellStyle name="20% - Accent1 2 3 2 2 4 3 2" xfId="29117" xr:uid="{00000000-0005-0000-0000-00007B020000}"/>
    <cellStyle name="20% - Accent1 2 3 2 2 4 4" xfId="32753" xr:uid="{00000000-0005-0000-0000-00007C020000}"/>
    <cellStyle name="20% - Accent1 2 3 2 2 5" xfId="22782" xr:uid="{00000000-0005-0000-0000-00007D020000}"/>
    <cellStyle name="20% - Accent1 2 3 2 2 5 2" xfId="32265" xr:uid="{00000000-0005-0000-0000-00007E020000}"/>
    <cellStyle name="20% - Accent1 2 3 2 2 5 2 2" xfId="20937" xr:uid="{00000000-0005-0000-0000-00007F020000}"/>
    <cellStyle name="20% - Accent1 2 3 2 2 5 3" xfId="33281" xr:uid="{00000000-0005-0000-0000-000080020000}"/>
    <cellStyle name="20% - Accent1 2 3 2 2 6" xfId="24319" xr:uid="{00000000-0005-0000-0000-000081020000}"/>
    <cellStyle name="20% - Accent1 2 3 2 2 6 2" xfId="34174" xr:uid="{00000000-0005-0000-0000-000082020000}"/>
    <cellStyle name="20% - Accent1 2 3 2 2 7" xfId="21959" xr:uid="{00000000-0005-0000-0000-000083020000}"/>
    <cellStyle name="20% - Accent1 2 3 2 3" xfId="33683" xr:uid="{00000000-0005-0000-0000-000084020000}"/>
    <cellStyle name="20% - Accent1 2 3 2 3 2" xfId="7546" xr:uid="{00000000-0005-0000-0000-000085020000}"/>
    <cellStyle name="20% - Accent1 2 3 2 3 2 2" xfId="7543" xr:uid="{00000000-0005-0000-0000-000086020000}"/>
    <cellStyle name="20% - Accent1 2 3 2 3 2 2 2" xfId="21451" xr:uid="{00000000-0005-0000-0000-000087020000}"/>
    <cellStyle name="20% - Accent1 2 3 2 3 2 2 2 2" xfId="30280" xr:uid="{00000000-0005-0000-0000-000088020000}"/>
    <cellStyle name="20% - Accent1 2 3 2 3 2 2 2 2 2" xfId="24604" xr:uid="{00000000-0005-0000-0000-000089020000}"/>
    <cellStyle name="20% - Accent1 2 3 2 3 2 2 2 3" xfId="30723" xr:uid="{00000000-0005-0000-0000-00008A020000}"/>
    <cellStyle name="20% - Accent1 2 3 2 3 2 2 3" xfId="21447" xr:uid="{00000000-0005-0000-0000-00008B020000}"/>
    <cellStyle name="20% - Accent1 2 3 2 3 2 2 3 2" xfId="33672" xr:uid="{00000000-0005-0000-0000-00008C020000}"/>
    <cellStyle name="20% - Accent1 2 3 2 3 2 2 4" xfId="22405" xr:uid="{00000000-0005-0000-0000-00008D020000}"/>
    <cellStyle name="20% - Accent1 2 3 2 3 2 3" xfId="10127" xr:uid="{00000000-0005-0000-0000-00008E020000}"/>
    <cellStyle name="20% - Accent1 2 3 2 3 2 3 2" xfId="21429" xr:uid="{00000000-0005-0000-0000-00008F020000}"/>
    <cellStyle name="20% - Accent1 2 3 2 3 2 3 2 2" xfId="32870" xr:uid="{00000000-0005-0000-0000-000090020000}"/>
    <cellStyle name="20% - Accent1 2 3 2 3 2 3 3" xfId="20889" xr:uid="{00000000-0005-0000-0000-000091020000}"/>
    <cellStyle name="20% - Accent1 2 3 2 3 2 4" xfId="10114" xr:uid="{00000000-0005-0000-0000-000092020000}"/>
    <cellStyle name="20% - Accent1 2 3 2 3 2 4 2" xfId="20886" xr:uid="{00000000-0005-0000-0000-000093020000}"/>
    <cellStyle name="20% - Accent1 2 3 2 3 2 5" xfId="10110" xr:uid="{00000000-0005-0000-0000-000094020000}"/>
    <cellStyle name="20% - Accent1 2 3 2 3 3" xfId="7524" xr:uid="{00000000-0005-0000-0000-000095020000}"/>
    <cellStyle name="20% - Accent1 2 3 2 3 3 2" xfId="7522" xr:uid="{00000000-0005-0000-0000-000096020000}"/>
    <cellStyle name="20% - Accent1 2 3 2 3 3 2 2" xfId="21379" xr:uid="{00000000-0005-0000-0000-000097020000}"/>
    <cellStyle name="20% - Accent1 2 3 2 3 3 2 2 2" xfId="34114" xr:uid="{00000000-0005-0000-0000-000098020000}"/>
    <cellStyle name="20% - Accent1 2 3 2 3 3 2 3" xfId="20880" xr:uid="{00000000-0005-0000-0000-000099020000}"/>
    <cellStyle name="20% - Accent1 2 3 2 3 3 3" xfId="10104" xr:uid="{00000000-0005-0000-0000-00009A020000}"/>
    <cellStyle name="20% - Accent1 2 3 2 3 3 3 2" xfId="20877" xr:uid="{00000000-0005-0000-0000-00009B020000}"/>
    <cellStyle name="20% - Accent1 2 3 2 3 3 4" xfId="10092" xr:uid="{00000000-0005-0000-0000-00009C020000}"/>
    <cellStyle name="20% - Accent1 2 3 2 3 4" xfId="7514" xr:uid="{00000000-0005-0000-0000-00009D020000}"/>
    <cellStyle name="20% - Accent1 2 3 2 3 4 2" xfId="7512" xr:uid="{00000000-0005-0000-0000-00009E020000}"/>
    <cellStyle name="20% - Accent1 2 3 2 3 4 2 2" xfId="20875" xr:uid="{00000000-0005-0000-0000-00009F020000}"/>
    <cellStyle name="20% - Accent1 2 3 2 3 4 3" xfId="10086" xr:uid="{00000000-0005-0000-0000-0000A0020000}"/>
    <cellStyle name="20% - Accent1 2 3 2 3 5" xfId="20074" xr:uid="{00000000-0005-0000-0000-0000A1020000}"/>
    <cellStyle name="20% - Accent1 2 3 2 3 5 2" xfId="7505" xr:uid="{00000000-0005-0000-0000-0000A2020000}"/>
    <cellStyle name="20% - Accent1 2 3 2 3 6" xfId="17640" xr:uid="{00000000-0005-0000-0000-0000A3020000}"/>
    <cellStyle name="20% - Accent1 2 3 2 4" xfId="6919" xr:uid="{00000000-0005-0000-0000-0000A4020000}"/>
    <cellStyle name="20% - Accent1 2 3 2 4 2" xfId="7476" xr:uid="{00000000-0005-0000-0000-0000A5020000}"/>
    <cellStyle name="20% - Accent1 2 3 2 4 2 2" xfId="7473" xr:uid="{00000000-0005-0000-0000-0000A6020000}"/>
    <cellStyle name="20% - Accent1 2 3 2 4 2 2 2" xfId="21238" xr:uid="{00000000-0005-0000-0000-0000A7020000}"/>
    <cellStyle name="20% - Accent1 2 3 2 4 2 2 2 2" xfId="33020" xr:uid="{00000000-0005-0000-0000-0000A8020000}"/>
    <cellStyle name="20% - Accent1 2 3 2 4 2 2 3" xfId="22180" xr:uid="{00000000-0005-0000-0000-0000A9020000}"/>
    <cellStyle name="20% - Accent1 2 3 2 4 2 3" xfId="10006" xr:uid="{00000000-0005-0000-0000-0000AA020000}"/>
    <cellStyle name="20% - Accent1 2 3 2 4 2 3 2" xfId="20833" xr:uid="{00000000-0005-0000-0000-0000AB020000}"/>
    <cellStyle name="20% - Accent1 2 3 2 4 2 4" xfId="9994" xr:uid="{00000000-0005-0000-0000-0000AC020000}"/>
    <cellStyle name="20% - Accent1 2 3 2 4 3" xfId="7466" xr:uid="{00000000-0005-0000-0000-0000AD020000}"/>
    <cellStyle name="20% - Accent1 2 3 2 4 3 2" xfId="7464" xr:uid="{00000000-0005-0000-0000-0000AE020000}"/>
    <cellStyle name="20% - Accent1 2 3 2 4 3 2 2" xfId="20830" xr:uid="{00000000-0005-0000-0000-0000AF020000}"/>
    <cellStyle name="20% - Accent1 2 3 2 4 3 3" xfId="9989" xr:uid="{00000000-0005-0000-0000-0000B0020000}"/>
    <cellStyle name="20% - Accent1 2 3 2 4 4" xfId="7459" xr:uid="{00000000-0005-0000-0000-0000B1020000}"/>
    <cellStyle name="20% - Accent1 2 3 2 4 4 2" xfId="7457" xr:uid="{00000000-0005-0000-0000-0000B2020000}"/>
    <cellStyle name="20% - Accent1 2 3 2 4 5" xfId="7454" xr:uid="{00000000-0005-0000-0000-0000B3020000}"/>
    <cellStyle name="20% - Accent1 2 3 2 5" xfId="33933" xr:uid="{00000000-0005-0000-0000-0000B4020000}"/>
    <cellStyle name="20% - Accent1 2 3 2 5 2" xfId="7429" xr:uid="{00000000-0005-0000-0000-0000B5020000}"/>
    <cellStyle name="20% - Accent1 2 3 2 5 2 2" xfId="7427" xr:uid="{00000000-0005-0000-0000-0000B6020000}"/>
    <cellStyle name="20% - Accent1 2 3 2 5 2 2 2" xfId="21443" xr:uid="{00000000-0005-0000-0000-0000B7020000}"/>
    <cellStyle name="20% - Accent1 2 3 2 5 2 3" xfId="21885" xr:uid="{00000000-0005-0000-0000-0000B8020000}"/>
    <cellStyle name="20% - Accent1 2 3 2 5 3" xfId="7422" xr:uid="{00000000-0005-0000-0000-0000B9020000}"/>
    <cellStyle name="20% - Accent1 2 3 2 5 3 2" xfId="32200" xr:uid="{00000000-0005-0000-0000-0000BA020000}"/>
    <cellStyle name="20% - Accent1 2 3 2 5 4" xfId="7417" xr:uid="{00000000-0005-0000-0000-0000BB020000}"/>
    <cellStyle name="20% - Accent1 2 3 2 6" xfId="31139" xr:uid="{00000000-0005-0000-0000-0000BC020000}"/>
    <cellStyle name="20% - Accent1 2 3 2 6 2" xfId="11779" xr:uid="{00000000-0005-0000-0000-0000BD020000}"/>
    <cellStyle name="20% - Accent1 2 3 2 6 2 2" xfId="7403" xr:uid="{00000000-0005-0000-0000-0000BE020000}"/>
    <cellStyle name="20% - Accent1 2 3 2 6 3" xfId="7399" xr:uid="{00000000-0005-0000-0000-0000BF020000}"/>
    <cellStyle name="20% - Accent1 2 3 2 7" xfId="31089" xr:uid="{00000000-0005-0000-0000-0000C0020000}"/>
    <cellStyle name="20% - Accent1 2 3 2 7 2" xfId="7389" xr:uid="{00000000-0005-0000-0000-0000C1020000}"/>
    <cellStyle name="20% - Accent1 2 3 2 8" xfId="25916" xr:uid="{00000000-0005-0000-0000-0000C2020000}"/>
    <cellStyle name="20% - Accent1 2 3 3" xfId="33553" xr:uid="{00000000-0005-0000-0000-0000C3020000}"/>
    <cellStyle name="20% - Accent1 2 3 3 2" xfId="33968" xr:uid="{00000000-0005-0000-0000-0000C4020000}"/>
    <cellStyle name="20% - Accent1 2 3 3 2 2" xfId="22933" xr:uid="{00000000-0005-0000-0000-0000C5020000}"/>
    <cellStyle name="20% - Accent1 2 3 3 2 2 2" xfId="22929" xr:uid="{00000000-0005-0000-0000-0000C6020000}"/>
    <cellStyle name="20% - Accent1 2 3 3 2 2 2 2" xfId="20964" xr:uid="{00000000-0005-0000-0000-0000C7020000}"/>
    <cellStyle name="20% - Accent1 2 3 3 2 2 2 2 2" xfId="12568" xr:uid="{00000000-0005-0000-0000-0000C8020000}"/>
    <cellStyle name="20% - Accent1 2 3 3 2 2 2 2 2 2" xfId="28640" xr:uid="{00000000-0005-0000-0000-0000C9020000}"/>
    <cellStyle name="20% - Accent1 2 3 3 2 2 2 2 3" xfId="6684" xr:uid="{00000000-0005-0000-0000-0000CA020000}"/>
    <cellStyle name="20% - Accent1 2 3 3 2 2 2 3" xfId="28829" xr:uid="{00000000-0005-0000-0000-0000CB020000}"/>
    <cellStyle name="20% - Accent1 2 3 3 2 2 2 3 2" xfId="16038" xr:uid="{00000000-0005-0000-0000-0000CC020000}"/>
    <cellStyle name="20% - Accent1 2 3 3 2 2 2 4" xfId="20717" xr:uid="{00000000-0005-0000-0000-0000CD020000}"/>
    <cellStyle name="20% - Accent1 2 3 3 2 2 3" xfId="29701" xr:uid="{00000000-0005-0000-0000-0000CE020000}"/>
    <cellStyle name="20% - Accent1 2 3 3 2 2 3 2" xfId="20949" xr:uid="{00000000-0005-0000-0000-0000CF020000}"/>
    <cellStyle name="20% - Accent1 2 3 3 2 2 3 2 2" xfId="10492" xr:uid="{00000000-0005-0000-0000-0000D0020000}"/>
    <cellStyle name="20% - Accent1 2 3 3 2 2 3 3" xfId="20713" xr:uid="{00000000-0005-0000-0000-0000D1020000}"/>
    <cellStyle name="20% - Accent1 2 3 3 2 2 4" xfId="29692" xr:uid="{00000000-0005-0000-0000-0000D2020000}"/>
    <cellStyle name="20% - Accent1 2 3 3 2 2 4 2" xfId="20710" xr:uid="{00000000-0005-0000-0000-0000D3020000}"/>
    <cellStyle name="20% - Accent1 2 3 3 2 2 5" xfId="33594" xr:uid="{00000000-0005-0000-0000-0000D4020000}"/>
    <cellStyle name="20% - Accent1 2 3 3 2 3" xfId="22920" xr:uid="{00000000-0005-0000-0000-0000D5020000}"/>
    <cellStyle name="20% - Accent1 2 3 3 2 3 2" xfId="22916" xr:uid="{00000000-0005-0000-0000-0000D6020000}"/>
    <cellStyle name="20% - Accent1 2 3 3 2 3 2 2" xfId="20884" xr:uid="{00000000-0005-0000-0000-0000D7020000}"/>
    <cellStyle name="20% - Accent1 2 3 3 2 3 2 2 2" xfId="33584" xr:uid="{00000000-0005-0000-0000-0000D8020000}"/>
    <cellStyle name="20% - Accent1 2 3 3 2 3 2 3" xfId="20708" xr:uid="{00000000-0005-0000-0000-0000D9020000}"/>
    <cellStyle name="20% - Accent1 2 3 3 2 3 3" xfId="29683" xr:uid="{00000000-0005-0000-0000-0000DA020000}"/>
    <cellStyle name="20% - Accent1 2 3 3 2 3 3 2" xfId="28779" xr:uid="{00000000-0005-0000-0000-0000DB020000}"/>
    <cellStyle name="20% - Accent1 2 3 3 2 3 4" xfId="33971" xr:uid="{00000000-0005-0000-0000-0000DC020000}"/>
    <cellStyle name="20% - Accent1 2 3 3 2 4" xfId="27618" xr:uid="{00000000-0005-0000-0000-0000DD020000}"/>
    <cellStyle name="20% - Accent1 2 3 3 2 4 2" xfId="25053" xr:uid="{00000000-0005-0000-0000-0000DE020000}"/>
    <cellStyle name="20% - Accent1 2 3 3 2 4 2 2" xfId="20701" xr:uid="{00000000-0005-0000-0000-0000DF020000}"/>
    <cellStyle name="20% - Accent1 2 3 3 2 4 3" xfId="28521" xr:uid="{00000000-0005-0000-0000-0000E0020000}"/>
    <cellStyle name="20% - Accent1 2 3 3 2 5" xfId="33575" xr:uid="{00000000-0005-0000-0000-0000E1020000}"/>
    <cellStyle name="20% - Accent1 2 3 3 2 5 2" xfId="34131" xr:uid="{00000000-0005-0000-0000-0000E2020000}"/>
    <cellStyle name="20% - Accent1 2 3 3 2 6" xfId="33570" xr:uid="{00000000-0005-0000-0000-0000E3020000}"/>
    <cellStyle name="20% - Accent1 2 3 3 3" xfId="33774" xr:uid="{00000000-0005-0000-0000-0000E4020000}"/>
    <cellStyle name="20% - Accent1 2 3 3 3 2" xfId="22621" xr:uid="{00000000-0005-0000-0000-0000E5020000}"/>
    <cellStyle name="20% - Accent1 2 3 3 3 2 2" xfId="21627" xr:uid="{00000000-0005-0000-0000-0000E6020000}"/>
    <cellStyle name="20% - Accent1 2 3 3 3 2 2 2" xfId="27165" xr:uid="{00000000-0005-0000-0000-0000E7020000}"/>
    <cellStyle name="20% - Accent1 2 3 3 3 2 2 2 2" xfId="24167" xr:uid="{00000000-0005-0000-0000-0000E8020000}"/>
    <cellStyle name="20% - Accent1 2 3 3 3 2 2 3" xfId="27157" xr:uid="{00000000-0005-0000-0000-0000E9020000}"/>
    <cellStyle name="20% - Accent1 2 3 3 3 2 3" xfId="9821" xr:uid="{00000000-0005-0000-0000-0000EA020000}"/>
    <cellStyle name="20% - Accent1 2 3 3 3 2 3 2" xfId="28564" xr:uid="{00000000-0005-0000-0000-0000EB020000}"/>
    <cellStyle name="20% - Accent1 2 3 3 3 2 4" xfId="9805" xr:uid="{00000000-0005-0000-0000-0000EC020000}"/>
    <cellStyle name="20% - Accent1 2 3 3 3 3" xfId="22615" xr:uid="{00000000-0005-0000-0000-0000ED020000}"/>
    <cellStyle name="20% - Accent1 2 3 3 3 3 2" xfId="7322" xr:uid="{00000000-0005-0000-0000-0000EE020000}"/>
    <cellStyle name="20% - Accent1 2 3 3 3 3 2 2" xfId="27137" xr:uid="{00000000-0005-0000-0000-0000EF020000}"/>
    <cellStyle name="20% - Accent1 2 3 3 3 3 3" xfId="9798" xr:uid="{00000000-0005-0000-0000-0000F0020000}"/>
    <cellStyle name="20% - Accent1 2 3 3 3 4" xfId="7315" xr:uid="{00000000-0005-0000-0000-0000F1020000}"/>
    <cellStyle name="20% - Accent1 2 3 3 3 4 2" xfId="6319" xr:uid="{00000000-0005-0000-0000-0000F2020000}"/>
    <cellStyle name="20% - Accent1 2 3 3 3 5" xfId="7309" xr:uid="{00000000-0005-0000-0000-0000F3020000}"/>
    <cellStyle name="20% - Accent1 2 3 3 4" xfId="25388" xr:uid="{00000000-0005-0000-0000-0000F4020000}"/>
    <cellStyle name="20% - Accent1 2 3 3 4 2" xfId="23363" xr:uid="{00000000-0005-0000-0000-0000F5020000}"/>
    <cellStyle name="20% - Accent1 2 3 3 4 2 2" xfId="14510" xr:uid="{00000000-0005-0000-0000-0000F6020000}"/>
    <cellStyle name="20% - Accent1 2 3 3 4 2 2 2" xfId="26927" xr:uid="{00000000-0005-0000-0000-0000F7020000}"/>
    <cellStyle name="20% - Accent1 2 3 3 4 2 3" xfId="9738" xr:uid="{00000000-0005-0000-0000-0000F8020000}"/>
    <cellStyle name="20% - Accent1 2 3 3 4 3" xfId="7285" xr:uid="{00000000-0005-0000-0000-0000F9020000}"/>
    <cellStyle name="20% - Accent1 2 3 3 4 3 2" xfId="7282" xr:uid="{00000000-0005-0000-0000-0000FA020000}"/>
    <cellStyle name="20% - Accent1 2 3 3 4 4" xfId="7278" xr:uid="{00000000-0005-0000-0000-0000FB020000}"/>
    <cellStyle name="20% - Accent1 2 3 3 5" xfId="25385" xr:uid="{00000000-0005-0000-0000-0000FC020000}"/>
    <cellStyle name="20% - Accent1 2 3 3 5 2" xfId="7261" xr:uid="{00000000-0005-0000-0000-0000FD020000}"/>
    <cellStyle name="20% - Accent1 2 3 3 5 2 2" xfId="7259" xr:uid="{00000000-0005-0000-0000-0000FE020000}"/>
    <cellStyle name="20% - Accent1 2 3 3 5 3" xfId="28737" xr:uid="{00000000-0005-0000-0000-0000FF020000}"/>
    <cellStyle name="20% - Accent1 2 3 3 6" xfId="32522" xr:uid="{00000000-0005-0000-0000-000000030000}"/>
    <cellStyle name="20% - Accent1 2 3 3 6 2" xfId="7246" xr:uid="{00000000-0005-0000-0000-000001030000}"/>
    <cellStyle name="20% - Accent1 2 3 3 7" xfId="31084" xr:uid="{00000000-0005-0000-0000-000002030000}"/>
    <cellStyle name="20% - Accent1 2 3 4" xfId="32049" xr:uid="{00000000-0005-0000-0000-000003030000}"/>
    <cellStyle name="20% - Accent1 2 3 4 2" xfId="24725" xr:uid="{00000000-0005-0000-0000-000004030000}"/>
    <cellStyle name="20% - Accent1 2 3 4 2 2" xfId="32032" xr:uid="{00000000-0005-0000-0000-000005030000}"/>
    <cellStyle name="20% - Accent1 2 3 4 2 2 2" xfId="29461" xr:uid="{00000000-0005-0000-0000-000006030000}"/>
    <cellStyle name="20% - Accent1 2 3 4 2 2 2 2" xfId="16956" xr:uid="{00000000-0005-0000-0000-000007030000}"/>
    <cellStyle name="20% - Accent1 2 3 4 2 2 2 2 2" xfId="26892" xr:uid="{00000000-0005-0000-0000-000008030000}"/>
    <cellStyle name="20% - Accent1 2 3 4 2 2 2 3" xfId="21692" xr:uid="{00000000-0005-0000-0000-000009030000}"/>
    <cellStyle name="20% - Accent1 2 3 4 2 2 3" xfId="29624" xr:uid="{00000000-0005-0000-0000-00000A030000}"/>
    <cellStyle name="20% - Accent1 2 3 4 2 2 3 2" xfId="20632" xr:uid="{00000000-0005-0000-0000-00000B030000}"/>
    <cellStyle name="20% - Accent1 2 3 4 2 2 4" xfId="20016" xr:uid="{00000000-0005-0000-0000-00000C030000}"/>
    <cellStyle name="20% - Accent1 2 3 4 2 3" xfId="29854" xr:uid="{00000000-0005-0000-0000-00000D030000}"/>
    <cellStyle name="20% - Accent1 2 3 4 2 3 2" xfId="31684" xr:uid="{00000000-0005-0000-0000-00000E030000}"/>
    <cellStyle name="20% - Accent1 2 3 4 2 3 2 2" xfId="20628" xr:uid="{00000000-0005-0000-0000-00000F030000}"/>
    <cellStyle name="20% - Accent1 2 3 4 2 3 3" xfId="33771" xr:uid="{00000000-0005-0000-0000-000010030000}"/>
    <cellStyle name="20% - Accent1 2 3 4 2 4" xfId="31194" xr:uid="{00000000-0005-0000-0000-000011030000}"/>
    <cellStyle name="20% - Accent1 2 3 4 2 4 2" xfId="34051" xr:uid="{00000000-0005-0000-0000-000012030000}"/>
    <cellStyle name="20% - Accent1 2 3 4 2 5" xfId="31962" xr:uid="{00000000-0005-0000-0000-000013030000}"/>
    <cellStyle name="20% - Accent1 2 3 4 3" xfId="24721" xr:uid="{00000000-0005-0000-0000-000014030000}"/>
    <cellStyle name="20% - Accent1 2 3 4 3 2" xfId="12633" xr:uid="{00000000-0005-0000-0000-000015030000}"/>
    <cellStyle name="20% - Accent1 2 3 4 3 2 2" xfId="7222" xr:uid="{00000000-0005-0000-0000-000016030000}"/>
    <cellStyle name="20% - Accent1 2 3 4 3 2 2 2" xfId="26098" xr:uid="{00000000-0005-0000-0000-000017030000}"/>
    <cellStyle name="20% - Accent1 2 3 4 3 2 3" xfId="9641" xr:uid="{00000000-0005-0000-0000-000018030000}"/>
    <cellStyle name="20% - Accent1 2 3 4 3 3" xfId="25444" xr:uid="{00000000-0005-0000-0000-000019030000}"/>
    <cellStyle name="20% - Accent1 2 3 4 3 3 2" xfId="7215" xr:uid="{00000000-0005-0000-0000-00001A030000}"/>
    <cellStyle name="20% - Accent1 2 3 4 3 4" xfId="21809" xr:uid="{00000000-0005-0000-0000-00001B030000}"/>
    <cellStyle name="20% - Accent1 2 3 4 4" xfId="25373" xr:uid="{00000000-0005-0000-0000-00001C030000}"/>
    <cellStyle name="20% - Accent1 2 3 4 4 2" xfId="12519" xr:uid="{00000000-0005-0000-0000-00001D030000}"/>
    <cellStyle name="20% - Accent1 2 3 4 4 2 2" xfId="7196" xr:uid="{00000000-0005-0000-0000-00001E030000}"/>
    <cellStyle name="20% - Accent1 2 3 4 4 3" xfId="21802" xr:uid="{00000000-0005-0000-0000-00001F030000}"/>
    <cellStyle name="20% - Accent1 2 3 4 5" xfId="32109" xr:uid="{00000000-0005-0000-0000-000020030000}"/>
    <cellStyle name="20% - Accent1 2 3 4 5 2" xfId="12465" xr:uid="{00000000-0005-0000-0000-000021030000}"/>
    <cellStyle name="20% - Accent1 2 3 4 6" xfId="31828" xr:uid="{00000000-0005-0000-0000-000022030000}"/>
    <cellStyle name="20% - Accent1 2 3 5" xfId="31799" xr:uid="{00000000-0005-0000-0000-000023030000}"/>
    <cellStyle name="20% - Accent1 2 3 5 2" xfId="24713" xr:uid="{00000000-0005-0000-0000-000024030000}"/>
    <cellStyle name="20% - Accent1 2 3 5 2 2" xfId="31792" xr:uid="{00000000-0005-0000-0000-000025030000}"/>
    <cellStyle name="20% - Accent1 2 3 5 2 2 2" xfId="26256" xr:uid="{00000000-0005-0000-0000-000026030000}"/>
    <cellStyle name="20% - Accent1 2 3 5 2 2 2 2" xfId="22785" xr:uid="{00000000-0005-0000-0000-000027030000}"/>
    <cellStyle name="20% - Accent1 2 3 5 2 2 3" xfId="31933" xr:uid="{00000000-0005-0000-0000-000028030000}"/>
    <cellStyle name="20% - Accent1 2 3 5 2 3" xfId="31756" xr:uid="{00000000-0005-0000-0000-000029030000}"/>
    <cellStyle name="20% - Accent1 2 3 5 2 3 2" xfId="26233" xr:uid="{00000000-0005-0000-0000-00002A030000}"/>
    <cellStyle name="20% - Accent1 2 3 5 2 4" xfId="31060" xr:uid="{00000000-0005-0000-0000-00002B030000}"/>
    <cellStyle name="20% - Accent1 2 3 5 3" xfId="31715" xr:uid="{00000000-0005-0000-0000-00002C030000}"/>
    <cellStyle name="20% - Accent1 2 3 5 3 2" xfId="12393" xr:uid="{00000000-0005-0000-0000-00002D030000}"/>
    <cellStyle name="20% - Accent1 2 3 5 3 2 2" xfId="7157" xr:uid="{00000000-0005-0000-0000-00002E030000}"/>
    <cellStyle name="20% - Accent1 2 3 5 3 3" xfId="12382" xr:uid="{00000000-0005-0000-0000-00002F030000}"/>
    <cellStyle name="20% - Accent1 2 3 5 4" xfId="32964" xr:uid="{00000000-0005-0000-0000-000030030000}"/>
    <cellStyle name="20% - Accent1 2 3 5 4 2" xfId="16966" xr:uid="{00000000-0005-0000-0000-000031030000}"/>
    <cellStyle name="20% - Accent1 2 3 5 5" xfId="33479" xr:uid="{00000000-0005-0000-0000-000032030000}"/>
    <cellStyle name="20% - Accent1 2 3 6" xfId="27845" xr:uid="{00000000-0005-0000-0000-000033030000}"/>
    <cellStyle name="20% - Accent1 2 3 6 2" xfId="22342" xr:uid="{00000000-0005-0000-0000-000034030000}"/>
    <cellStyle name="20% - Accent1 2 3 6 2 2" xfId="20372" xr:uid="{00000000-0005-0000-0000-000035030000}"/>
    <cellStyle name="20% - Accent1 2 3 6 2 2 2" xfId="18640" xr:uid="{00000000-0005-0000-0000-000036030000}"/>
    <cellStyle name="20% - Accent1 2 3 6 2 3" xfId="31653" xr:uid="{00000000-0005-0000-0000-000037030000}"/>
    <cellStyle name="20% - Accent1 2 3 6 3" xfId="31615" xr:uid="{00000000-0005-0000-0000-000038030000}"/>
    <cellStyle name="20% - Accent1 2 3 6 3 2" xfId="12769" xr:uid="{00000000-0005-0000-0000-000039030000}"/>
    <cellStyle name="20% - Accent1 2 3 6 4" xfId="32506" xr:uid="{00000000-0005-0000-0000-00003A030000}"/>
    <cellStyle name="20% - Accent1 2 3 7" xfId="23033" xr:uid="{00000000-0005-0000-0000-00003B030000}"/>
    <cellStyle name="20% - Accent1 2 3 7 2" xfId="23027" xr:uid="{00000000-0005-0000-0000-00003C030000}"/>
    <cellStyle name="20% - Accent1 2 3 7 2 2" xfId="31587" xr:uid="{00000000-0005-0000-0000-00003D030000}"/>
    <cellStyle name="20% - Accent1 2 3 7 3" xfId="22739" xr:uid="{00000000-0005-0000-0000-00003E030000}"/>
    <cellStyle name="20% - Accent1 2 3 8" xfId="16915" xr:uid="{00000000-0005-0000-0000-00003F030000}"/>
    <cellStyle name="20% - Accent1 2 3 8 2" xfId="23016" xr:uid="{00000000-0005-0000-0000-000040030000}"/>
    <cellStyle name="20% - Accent1 2 3 9" xfId="23446" xr:uid="{00000000-0005-0000-0000-000041030000}"/>
    <cellStyle name="20% - Accent1 2 4" xfId="29806" xr:uid="{00000000-0005-0000-0000-000042030000}"/>
    <cellStyle name="20% - Accent1 2 4 2" xfId="33003" xr:uid="{00000000-0005-0000-0000-000043030000}"/>
    <cellStyle name="20% - Accent1 2 4 2 2" xfId="34087" xr:uid="{00000000-0005-0000-0000-000044030000}"/>
    <cellStyle name="20% - Accent1 2 4 2 2 2" xfId="32976" xr:uid="{00000000-0005-0000-0000-000045030000}"/>
    <cellStyle name="20% - Accent1 2 4 2 2 2 2" xfId="31844" xr:uid="{00000000-0005-0000-0000-000046030000}"/>
    <cellStyle name="20% - Accent1 2 4 2 2 2 2 2" xfId="22319" xr:uid="{00000000-0005-0000-0000-000047030000}"/>
    <cellStyle name="20% - Accent1 2 4 2 2 2 2 2 2" xfId="27481" xr:uid="{00000000-0005-0000-0000-000048030000}"/>
    <cellStyle name="20% - Accent1 2 4 2 2 2 2 2 2 2" xfId="29014" xr:uid="{00000000-0005-0000-0000-000049030000}"/>
    <cellStyle name="20% - Accent1 2 4 2 2 2 2 2 3" xfId="22369" xr:uid="{00000000-0005-0000-0000-00004A030000}"/>
    <cellStyle name="20% - Accent1 2 4 2 2 2 2 3" xfId="22306" xr:uid="{00000000-0005-0000-0000-00004B030000}"/>
    <cellStyle name="20% - Accent1 2 4 2 2 2 2 3 2" xfId="27801" xr:uid="{00000000-0005-0000-0000-00004C030000}"/>
    <cellStyle name="20% - Accent1 2 4 2 2 2 2 4" xfId="18563" xr:uid="{00000000-0005-0000-0000-00004D030000}"/>
    <cellStyle name="20% - Accent1 2 4 2 2 2 3" xfId="31838" xr:uid="{00000000-0005-0000-0000-00004E030000}"/>
    <cellStyle name="20% - Accent1 2 4 2 2 2 3 2" xfId="22298" xr:uid="{00000000-0005-0000-0000-00004F030000}"/>
    <cellStyle name="20% - Accent1 2 4 2 2 2 3 2 2" xfId="27466" xr:uid="{00000000-0005-0000-0000-000050030000}"/>
    <cellStyle name="20% - Accent1 2 4 2 2 2 3 3" xfId="20529" xr:uid="{00000000-0005-0000-0000-000051030000}"/>
    <cellStyle name="20% - Accent1 2 4 2 2 2 4" xfId="33444" xr:uid="{00000000-0005-0000-0000-000052030000}"/>
    <cellStyle name="20% - Accent1 2 4 2 2 2 4 2" xfId="20519" xr:uid="{00000000-0005-0000-0000-000053030000}"/>
    <cellStyle name="20% - Accent1 2 4 2 2 2 5" xfId="32113" xr:uid="{00000000-0005-0000-0000-000054030000}"/>
    <cellStyle name="20% - Accent1 2 4 2 2 3" xfId="31824" xr:uid="{00000000-0005-0000-0000-000055030000}"/>
    <cellStyle name="20% - Accent1 2 4 2 2 3 2" xfId="33441" xr:uid="{00000000-0005-0000-0000-000056030000}"/>
    <cellStyle name="20% - Accent1 2 4 2 2 3 2 2" xfId="22242" xr:uid="{00000000-0005-0000-0000-000057030000}"/>
    <cellStyle name="20% - Accent1 2 4 2 2 3 2 2 2" xfId="33435" xr:uid="{00000000-0005-0000-0000-000058030000}"/>
    <cellStyle name="20% - Accent1 2 4 2 2 3 2 3" xfId="20510" xr:uid="{00000000-0005-0000-0000-000059030000}"/>
    <cellStyle name="20% - Accent1 2 4 2 2 3 3" xfId="33428" xr:uid="{00000000-0005-0000-0000-00005A030000}"/>
    <cellStyle name="20% - Accent1 2 4 2 2 3 3 2" xfId="5661" xr:uid="{00000000-0005-0000-0000-00005B030000}"/>
    <cellStyle name="20% - Accent1 2 4 2 2 3 4" xfId="33413" xr:uid="{00000000-0005-0000-0000-00005C030000}"/>
    <cellStyle name="20% - Accent1 2 4 2 2 4" xfId="22719" xr:uid="{00000000-0005-0000-0000-00005D030000}"/>
    <cellStyle name="20% - Accent1 2 4 2 2 4 2" xfId="33405" xr:uid="{00000000-0005-0000-0000-00005E030000}"/>
    <cellStyle name="20% - Accent1 2 4 2 2 4 2 2" xfId="20500" xr:uid="{00000000-0005-0000-0000-00005F030000}"/>
    <cellStyle name="20% - Accent1 2 4 2 2 4 3" xfId="26611" xr:uid="{00000000-0005-0000-0000-000060030000}"/>
    <cellStyle name="20% - Accent1 2 4 2 2 5" xfId="31800" xr:uid="{00000000-0005-0000-0000-000061030000}"/>
    <cellStyle name="20% - Accent1 2 4 2 2 5 2" xfId="33392" xr:uid="{00000000-0005-0000-0000-000062030000}"/>
    <cellStyle name="20% - Accent1 2 4 2 2 6" xfId="33379" xr:uid="{00000000-0005-0000-0000-000063030000}"/>
    <cellStyle name="20% - Accent1 2 4 2 3" xfId="31283" xr:uid="{00000000-0005-0000-0000-000064030000}"/>
    <cellStyle name="20% - Accent1 2 4 2 3 2" xfId="7909" xr:uid="{00000000-0005-0000-0000-000065030000}"/>
    <cellStyle name="20% - Accent1 2 4 2 3 2 2" xfId="6049" xr:uid="{00000000-0005-0000-0000-000066030000}"/>
    <cellStyle name="20% - Accent1 2 4 2 3 2 2 2" xfId="28346" xr:uid="{00000000-0005-0000-0000-000067030000}"/>
    <cellStyle name="20% - Accent1 2 4 2 3 2 2 2 2" xfId="28391" xr:uid="{00000000-0005-0000-0000-000068030000}"/>
    <cellStyle name="20% - Accent1 2 4 2 3 2 2 3" xfId="28329" xr:uid="{00000000-0005-0000-0000-000069030000}"/>
    <cellStyle name="20% - Accent1 2 4 2 3 2 3" xfId="11460" xr:uid="{00000000-0005-0000-0000-00006A030000}"/>
    <cellStyle name="20% - Accent1 2 4 2 3 2 3 2" xfId="25845" xr:uid="{00000000-0005-0000-0000-00006B030000}"/>
    <cellStyle name="20% - Accent1 2 4 2 3 2 4" xfId="11447" xr:uid="{00000000-0005-0000-0000-00006C030000}"/>
    <cellStyle name="20% - Accent1 2 4 2 3 3" xfId="30527" xr:uid="{00000000-0005-0000-0000-00006D030000}"/>
    <cellStyle name="20% - Accent1 2 4 2 3 3 2" xfId="32922" xr:uid="{00000000-0005-0000-0000-00006E030000}"/>
    <cellStyle name="20% - Accent1 2 4 2 3 3 2 2" xfId="5607" xr:uid="{00000000-0005-0000-0000-00006F030000}"/>
    <cellStyle name="20% - Accent1 2 4 2 3 3 3" xfId="32824" xr:uid="{00000000-0005-0000-0000-000070030000}"/>
    <cellStyle name="20% - Accent1 2 4 2 3 4" xfId="20005" xr:uid="{00000000-0005-0000-0000-000071030000}"/>
    <cellStyle name="20% - Accent1 2 4 2 3 4 2" xfId="14052" xr:uid="{00000000-0005-0000-0000-000072030000}"/>
    <cellStyle name="20% - Accent1 2 4 2 3 5" xfId="17526" xr:uid="{00000000-0005-0000-0000-000073030000}"/>
    <cellStyle name="20% - Accent1 2 4 2 4" xfId="33277" xr:uid="{00000000-0005-0000-0000-000074030000}"/>
    <cellStyle name="20% - Accent1 2 4 2 4 2" xfId="6012" xr:uid="{00000000-0005-0000-0000-000075030000}"/>
    <cellStyle name="20% - Accent1 2 4 2 4 2 2" xfId="17407" xr:uid="{00000000-0005-0000-0000-000076030000}"/>
    <cellStyle name="20% - Accent1 2 4 2 4 2 2 2" xfId="28280" xr:uid="{00000000-0005-0000-0000-000077030000}"/>
    <cellStyle name="20% - Accent1 2 4 2 4 2 3" xfId="17382" xr:uid="{00000000-0005-0000-0000-000078030000}"/>
    <cellStyle name="20% - Accent1 2 4 2 4 3" xfId="17296" xr:uid="{00000000-0005-0000-0000-000079030000}"/>
    <cellStyle name="20% - Accent1 2 4 2 4 3 2" xfId="29006" xr:uid="{00000000-0005-0000-0000-00007A030000}"/>
    <cellStyle name="20% - Accent1 2 4 2 4 4" xfId="18050" xr:uid="{00000000-0005-0000-0000-00007B030000}"/>
    <cellStyle name="20% - Accent1 2 4 2 5" xfId="32695" xr:uid="{00000000-0005-0000-0000-00007C030000}"/>
    <cellStyle name="20% - Accent1 2 4 2 5 2" xfId="5993" xr:uid="{00000000-0005-0000-0000-00007D030000}"/>
    <cellStyle name="20% - Accent1 2 4 2 5 2 2" xfId="17281" xr:uid="{00000000-0005-0000-0000-00007E030000}"/>
    <cellStyle name="20% - Accent1 2 4 2 5 3" xfId="23695" xr:uid="{00000000-0005-0000-0000-00007F030000}"/>
    <cellStyle name="20% - Accent1 2 4 2 6" xfId="29290" xr:uid="{00000000-0005-0000-0000-000080030000}"/>
    <cellStyle name="20% - Accent1 2 4 2 6 2" xfId="5975" xr:uid="{00000000-0005-0000-0000-000081030000}"/>
    <cellStyle name="20% - Accent1 2 4 2 7" xfId="31078" xr:uid="{00000000-0005-0000-0000-000082030000}"/>
    <cellStyle name="20% - Accent1 2 4 3" xfId="22345" xr:uid="{00000000-0005-0000-0000-000083030000}"/>
    <cellStyle name="20% - Accent1 2 4 3 2" xfId="33285" xr:uid="{00000000-0005-0000-0000-000084030000}"/>
    <cellStyle name="20% - Accent1 2 4 3 2 2" xfId="31469" xr:uid="{00000000-0005-0000-0000-000085030000}"/>
    <cellStyle name="20% - Accent1 2 4 3 2 2 2" xfId="31463" xr:uid="{00000000-0005-0000-0000-000086030000}"/>
    <cellStyle name="20% - Accent1 2 4 3 2 2 2 2" xfId="28258" xr:uid="{00000000-0005-0000-0000-000087030000}"/>
    <cellStyle name="20% - Accent1 2 4 3 2 2 2 2 2" xfId="26322" xr:uid="{00000000-0005-0000-0000-000088030000}"/>
    <cellStyle name="20% - Accent1 2 4 3 2 2 2 3" xfId="20447" xr:uid="{00000000-0005-0000-0000-000089030000}"/>
    <cellStyle name="20% - Accent1 2 4 3 2 2 3" xfId="31457" xr:uid="{00000000-0005-0000-0000-00008A030000}"/>
    <cellStyle name="20% - Accent1 2 4 3 2 2 3 2" xfId="20439" xr:uid="{00000000-0005-0000-0000-00008B030000}"/>
    <cellStyle name="20% - Accent1 2 4 3 2 2 4" xfId="30032" xr:uid="{00000000-0005-0000-0000-00008C030000}"/>
    <cellStyle name="20% - Accent1 2 4 3 2 3" xfId="31445" xr:uid="{00000000-0005-0000-0000-00008D030000}"/>
    <cellStyle name="20% - Accent1 2 4 3 2 3 2" xfId="33270" xr:uid="{00000000-0005-0000-0000-00008E030000}"/>
    <cellStyle name="20% - Accent1 2 4 3 2 3 2 2" xfId="20748" xr:uid="{00000000-0005-0000-0000-00008F030000}"/>
    <cellStyle name="20% - Accent1 2 4 3 2 3 3" xfId="29438" xr:uid="{00000000-0005-0000-0000-000090030000}"/>
    <cellStyle name="20% - Accent1 2 4 3 2 4" xfId="31440" xr:uid="{00000000-0005-0000-0000-000091030000}"/>
    <cellStyle name="20% - Accent1 2 4 3 2 4 2" xfId="33268" xr:uid="{00000000-0005-0000-0000-000092030000}"/>
    <cellStyle name="20% - Accent1 2 4 3 2 5" xfId="33221" xr:uid="{00000000-0005-0000-0000-000093030000}"/>
    <cellStyle name="20% - Accent1 2 4 3 3" xfId="33264" xr:uid="{00000000-0005-0000-0000-000094030000}"/>
    <cellStyle name="20% - Accent1 2 4 3 3 2" xfId="24583" xr:uid="{00000000-0005-0000-0000-000095030000}"/>
    <cellStyle name="20% - Accent1 2 4 3 3 2 2" xfId="19490" xr:uid="{00000000-0005-0000-0000-000096030000}"/>
    <cellStyle name="20% - Accent1 2 4 3 3 2 2 2" xfId="28201" xr:uid="{00000000-0005-0000-0000-000097030000}"/>
    <cellStyle name="20% - Accent1 2 4 3 3 2 3" xfId="11237" xr:uid="{00000000-0005-0000-0000-000098030000}"/>
    <cellStyle name="20% - Accent1 2 4 3 3 3" xfId="17287" xr:uid="{00000000-0005-0000-0000-000099030000}"/>
    <cellStyle name="20% - Accent1 2 4 3 3 3 2" xfId="27372" xr:uid="{00000000-0005-0000-0000-00009A030000}"/>
    <cellStyle name="20% - Accent1 2 4 3 3 4" xfId="30466" xr:uid="{00000000-0005-0000-0000-00009B030000}"/>
    <cellStyle name="20% - Accent1 2 4 3 4" xfId="32678" xr:uid="{00000000-0005-0000-0000-00009C030000}"/>
    <cellStyle name="20% - Accent1 2 4 3 4 2" xfId="5956" xr:uid="{00000000-0005-0000-0000-00009D030000}"/>
    <cellStyle name="20% - Accent1 2 4 3 4 2 2" xfId="17156" xr:uid="{00000000-0005-0000-0000-00009E030000}"/>
    <cellStyle name="20% - Accent1 2 4 3 4 3" xfId="30461" xr:uid="{00000000-0005-0000-0000-00009F030000}"/>
    <cellStyle name="20% - Accent1 2 4 3 5" xfId="32102" xr:uid="{00000000-0005-0000-0000-0000A0030000}"/>
    <cellStyle name="20% - Accent1 2 4 3 5 2" xfId="7826" xr:uid="{00000000-0005-0000-0000-0000A1030000}"/>
    <cellStyle name="20% - Accent1 2 4 3 6" xfId="33212" xr:uid="{00000000-0005-0000-0000-0000A2030000}"/>
    <cellStyle name="20% - Accent1 2 4 4" xfId="5623" xr:uid="{00000000-0005-0000-0000-0000A3030000}"/>
    <cellStyle name="20% - Accent1 2 4 4 2" xfId="18964" xr:uid="{00000000-0005-0000-0000-0000A4030000}"/>
    <cellStyle name="20% - Accent1 2 4 4 2 2" xfId="12331" xr:uid="{00000000-0005-0000-0000-0000A5030000}"/>
    <cellStyle name="20% - Accent1 2 4 4 2 2 2" xfId="31240" xr:uid="{00000000-0005-0000-0000-0000A6030000}"/>
    <cellStyle name="20% - Accent1 2 4 4 2 2 2 2" xfId="19535" xr:uid="{00000000-0005-0000-0000-0000A7030000}"/>
    <cellStyle name="20% - Accent1 2 4 4 2 2 3" xfId="32038" xr:uid="{00000000-0005-0000-0000-0000A8030000}"/>
    <cellStyle name="20% - Accent1 2 4 4 2 3" xfId="31235" xr:uid="{00000000-0005-0000-0000-0000A9030000}"/>
    <cellStyle name="20% - Accent1 2 4 4 2 3 2" xfId="31515" xr:uid="{00000000-0005-0000-0000-0000AA030000}"/>
    <cellStyle name="20% - Accent1 2 4 4 2 4" xfId="31511" xr:uid="{00000000-0005-0000-0000-0000AB030000}"/>
    <cellStyle name="20% - Accent1 2 4 4 3" xfId="25057" xr:uid="{00000000-0005-0000-0000-0000AC030000}"/>
    <cellStyle name="20% - Accent1 2 4 4 3 2" xfId="12179" xr:uid="{00000000-0005-0000-0000-0000AD030000}"/>
    <cellStyle name="20% - Accent1 2 4 4 3 2 2" xfId="5921" xr:uid="{00000000-0005-0000-0000-0000AE030000}"/>
    <cellStyle name="20% - Accent1 2 4 4 3 3" xfId="20115" xr:uid="{00000000-0005-0000-0000-0000AF030000}"/>
    <cellStyle name="20% - Accent1 2 4 4 4" xfId="22778" xr:uid="{00000000-0005-0000-0000-0000B0030000}"/>
    <cellStyle name="20% - Accent1 2 4 4 4 2" xfId="12143" xr:uid="{00000000-0005-0000-0000-0000B1030000}"/>
    <cellStyle name="20% - Accent1 2 4 4 5" xfId="31467" xr:uid="{00000000-0005-0000-0000-0000B2030000}"/>
    <cellStyle name="20% - Accent1 2 4 5" xfId="5620" xr:uid="{00000000-0005-0000-0000-0000B3030000}"/>
    <cellStyle name="20% - Accent1 2 4 5 2" xfId="18954" xr:uid="{00000000-0005-0000-0000-0000B4030000}"/>
    <cellStyle name="20% - Accent1 2 4 5 2 2" xfId="28398" xr:uid="{00000000-0005-0000-0000-0000B5030000}"/>
    <cellStyle name="20% - Accent1 2 4 5 2 2 2" xfId="25677" xr:uid="{00000000-0005-0000-0000-0000B6030000}"/>
    <cellStyle name="20% - Accent1 2 4 5 2 3" xfId="31424" xr:uid="{00000000-0005-0000-0000-0000B7030000}"/>
    <cellStyle name="20% - Accent1 2 4 5 3" xfId="12517" xr:uid="{00000000-0005-0000-0000-0000B8030000}"/>
    <cellStyle name="20% - Accent1 2 4 5 3 2" xfId="12078" xr:uid="{00000000-0005-0000-0000-0000B9030000}"/>
    <cellStyle name="20% - Accent1 2 4 5 4" xfId="12508" xr:uid="{00000000-0005-0000-0000-0000BA030000}"/>
    <cellStyle name="20% - Accent1 2 4 6" xfId="5405" xr:uid="{00000000-0005-0000-0000-0000BB030000}"/>
    <cellStyle name="20% - Accent1 2 4 6 2" xfId="31384" xr:uid="{00000000-0005-0000-0000-0000BC030000}"/>
    <cellStyle name="20% - Accent1 2 4 6 2 2" xfId="31382" xr:uid="{00000000-0005-0000-0000-0000BD030000}"/>
    <cellStyle name="20% - Accent1 2 4 6 3" xfId="12504" xr:uid="{00000000-0005-0000-0000-0000BE030000}"/>
    <cellStyle name="20% - Accent1 2 4 7" xfId="23405" xr:uid="{00000000-0005-0000-0000-0000BF030000}"/>
    <cellStyle name="20% - Accent1 2 4 7 2" xfId="23012" xr:uid="{00000000-0005-0000-0000-0000C0030000}"/>
    <cellStyle name="20% - Accent1 2 4 8" xfId="7704" xr:uid="{00000000-0005-0000-0000-0000C1030000}"/>
    <cellStyle name="20% - Accent1 2 4 9" xfId="34752" xr:uid="{00000000-0005-0000-0000-0000C2030000}"/>
    <cellStyle name="20% - Accent1 2 5" xfId="26401" xr:uid="{00000000-0005-0000-0000-0000C3030000}"/>
    <cellStyle name="20% - Accent1 2 5 2" xfId="14268" xr:uid="{00000000-0005-0000-0000-0000C4030000}"/>
    <cellStyle name="20% - Accent1 2 5 2 2" xfId="14266" xr:uid="{00000000-0005-0000-0000-0000C5030000}"/>
    <cellStyle name="20% - Accent1 2 5 2 2 2" xfId="28010" xr:uid="{00000000-0005-0000-0000-0000C6030000}"/>
    <cellStyle name="20% - Accent1 2 5 2 2 2 2" xfId="24192" xr:uid="{00000000-0005-0000-0000-0000C7030000}"/>
    <cellStyle name="20% - Accent1 2 5 2 2 2 2 2" xfId="20353" xr:uid="{00000000-0005-0000-0000-0000C8030000}"/>
    <cellStyle name="20% - Accent1 2 5 2 2 2 2 2 2" xfId="24800" xr:uid="{00000000-0005-0000-0000-0000C9030000}"/>
    <cellStyle name="20% - Accent1 2 5 2 2 2 2 3" xfId="18021" xr:uid="{00000000-0005-0000-0000-0000CA030000}"/>
    <cellStyle name="20% - Accent1 2 5 2 2 2 3" xfId="24187" xr:uid="{00000000-0005-0000-0000-0000CB030000}"/>
    <cellStyle name="20% - Accent1 2 5 2 2 2 3 2" xfId="20343" xr:uid="{00000000-0005-0000-0000-0000CC030000}"/>
    <cellStyle name="20% - Accent1 2 5 2 2 2 4" xfId="33964" xr:uid="{00000000-0005-0000-0000-0000CD030000}"/>
    <cellStyle name="20% - Accent1 2 5 2 2 3" xfId="33169" xr:uid="{00000000-0005-0000-0000-0000CE030000}"/>
    <cellStyle name="20% - Accent1 2 5 2 2 3 2" xfId="33162" xr:uid="{00000000-0005-0000-0000-0000CF030000}"/>
    <cellStyle name="20% - Accent1 2 5 2 2 3 2 2" xfId="28085" xr:uid="{00000000-0005-0000-0000-0000D0030000}"/>
    <cellStyle name="20% - Accent1 2 5 2 2 3 3" xfId="33803" xr:uid="{00000000-0005-0000-0000-0000D1030000}"/>
    <cellStyle name="20% - Accent1 2 5 2 2 4" xfId="33148" xr:uid="{00000000-0005-0000-0000-0000D2030000}"/>
    <cellStyle name="20% - Accent1 2 5 2 2 4 2" xfId="33143" xr:uid="{00000000-0005-0000-0000-0000D3030000}"/>
    <cellStyle name="20% - Accent1 2 5 2 2 5" xfId="19970" xr:uid="{00000000-0005-0000-0000-0000D4030000}"/>
    <cellStyle name="20% - Accent1 2 5 2 3" xfId="28007" xr:uid="{00000000-0005-0000-0000-0000D5030000}"/>
    <cellStyle name="20% - Accent1 2 5 2 3 2" xfId="33518" xr:uid="{00000000-0005-0000-0000-0000D6030000}"/>
    <cellStyle name="20% - Accent1 2 5 2 3 2 2" xfId="6491" xr:uid="{00000000-0005-0000-0000-0000D7030000}"/>
    <cellStyle name="20% - Accent1 2 5 2 3 2 2 2" xfId="28048" xr:uid="{00000000-0005-0000-0000-0000D8030000}"/>
    <cellStyle name="20% - Accent1 2 5 2 3 2 3" xfId="26737" xr:uid="{00000000-0005-0000-0000-0000D9030000}"/>
    <cellStyle name="20% - Accent1 2 5 2 3 3" xfId="17274" xr:uid="{00000000-0005-0000-0000-0000DA030000}"/>
    <cellStyle name="20% - Accent1 2 5 2 3 3 2" xfId="6476" xr:uid="{00000000-0005-0000-0000-0000DB030000}"/>
    <cellStyle name="20% - Accent1 2 5 2 3 4" xfId="17464" xr:uid="{00000000-0005-0000-0000-0000DC030000}"/>
    <cellStyle name="20% - Accent1 2 5 2 4" xfId="32961" xr:uid="{00000000-0005-0000-0000-0000DD030000}"/>
    <cellStyle name="20% - Accent1 2 5 2 4 2" xfId="32941" xr:uid="{00000000-0005-0000-0000-0000DE030000}"/>
    <cellStyle name="20% - Accent1 2 5 2 4 2 2" xfId="6456" xr:uid="{00000000-0005-0000-0000-0000DF030000}"/>
    <cellStyle name="20% - Accent1 2 5 2 4 3" xfId="33097" xr:uid="{00000000-0005-0000-0000-0000E0030000}"/>
    <cellStyle name="20% - Accent1 2 5 2 5" xfId="33075" xr:uid="{00000000-0005-0000-0000-0000E1030000}"/>
    <cellStyle name="20% - Accent1 2 5 2 5 2" xfId="25685" xr:uid="{00000000-0005-0000-0000-0000E2030000}"/>
    <cellStyle name="20% - Accent1 2 5 2 6" xfId="34000" xr:uid="{00000000-0005-0000-0000-0000E3030000}"/>
    <cellStyle name="20% - Accent1 2 5 3" xfId="9880" xr:uid="{00000000-0005-0000-0000-0000E4030000}"/>
    <cellStyle name="20% - Accent1 2 5 3 2" xfId="32712" xr:uid="{00000000-0005-0000-0000-0000E5030000}"/>
    <cellStyle name="20% - Accent1 2 5 3 2 2" xfId="30917" xr:uid="{00000000-0005-0000-0000-0000E6030000}"/>
    <cellStyle name="20% - Accent1 2 5 3 2 2 2" xfId="24094" xr:uid="{00000000-0005-0000-0000-0000E7030000}"/>
    <cellStyle name="20% - Accent1 2 5 3 2 2 2 2" xfId="20290" xr:uid="{00000000-0005-0000-0000-0000E8030000}"/>
    <cellStyle name="20% - Accent1 2 5 3 2 2 3" xfId="19061" xr:uid="{00000000-0005-0000-0000-0000E9030000}"/>
    <cellStyle name="20% - Accent1 2 5 3 2 3" xfId="32449" xr:uid="{00000000-0005-0000-0000-0000EA030000}"/>
    <cellStyle name="20% - Accent1 2 5 3 2 3 2" xfId="19037" xr:uid="{00000000-0005-0000-0000-0000EB030000}"/>
    <cellStyle name="20% - Accent1 2 5 3 2 4" xfId="33034" xr:uid="{00000000-0005-0000-0000-0000EC030000}"/>
    <cellStyle name="20% - Accent1 2 5 3 3" xfId="33015" xr:uid="{00000000-0005-0000-0000-0000ED030000}"/>
    <cellStyle name="20% - Accent1 2 5 3 3 2" xfId="32959" xr:uid="{00000000-0005-0000-0000-0000EE030000}"/>
    <cellStyle name="20% - Accent1 2 5 3 3 2 2" xfId="13253" xr:uid="{00000000-0005-0000-0000-0000EF030000}"/>
    <cellStyle name="20% - Accent1 2 5 3 3 3" xfId="32692" xr:uid="{00000000-0005-0000-0000-0000F0030000}"/>
    <cellStyle name="20% - Accent1 2 5 3 4" xfId="28271" xr:uid="{00000000-0005-0000-0000-0000F1030000}"/>
    <cellStyle name="20% - Accent1 2 5 3 4 2" xfId="32675" xr:uid="{00000000-0005-0000-0000-0000F2030000}"/>
    <cellStyle name="20% - Accent1 2 5 3 5" xfId="28269" xr:uid="{00000000-0005-0000-0000-0000F3030000}"/>
    <cellStyle name="20% - Accent1 2 5 4" xfId="26790" xr:uid="{00000000-0005-0000-0000-0000F4030000}"/>
    <cellStyle name="20% - Accent1 2 5 4 2" xfId="31325" xr:uid="{00000000-0005-0000-0000-0000F5030000}"/>
    <cellStyle name="20% - Accent1 2 5 4 2 2" xfId="31319" xr:uid="{00000000-0005-0000-0000-0000F6030000}"/>
    <cellStyle name="20% - Accent1 2 5 4 2 2 2" xfId="29185" xr:uid="{00000000-0005-0000-0000-0000F7030000}"/>
    <cellStyle name="20% - Accent1 2 5 4 2 3" xfId="30440" xr:uid="{00000000-0005-0000-0000-0000F8030000}"/>
    <cellStyle name="20% - Accent1 2 5 4 3" xfId="31289" xr:uid="{00000000-0005-0000-0000-0000F9030000}"/>
    <cellStyle name="20% - Accent1 2 5 4 3 2" xfId="27280" xr:uid="{00000000-0005-0000-0000-0000FA030000}"/>
    <cellStyle name="20% - Accent1 2 5 4 4" xfId="29458" xr:uid="{00000000-0005-0000-0000-0000FB030000}"/>
    <cellStyle name="20% - Accent1 2 5 5" xfId="13488" xr:uid="{00000000-0005-0000-0000-0000FC030000}"/>
    <cellStyle name="20% - Accent1 2 5 5 2" xfId="31232" xr:uid="{00000000-0005-0000-0000-0000FD030000}"/>
    <cellStyle name="20% - Accent1 2 5 5 2 2" xfId="31229" xr:uid="{00000000-0005-0000-0000-0000FE030000}"/>
    <cellStyle name="20% - Accent1 2 5 5 3" xfId="12495" xr:uid="{00000000-0005-0000-0000-0000FF030000}"/>
    <cellStyle name="20% - Accent1 2 5 6" xfId="28411" xr:uid="{00000000-0005-0000-0000-000000040000}"/>
    <cellStyle name="20% - Accent1 2 5 6 2" xfId="31203" xr:uid="{00000000-0005-0000-0000-000001040000}"/>
    <cellStyle name="20% - Accent1 2 5 7" xfId="23009" xr:uid="{00000000-0005-0000-0000-000002040000}"/>
    <cellStyle name="20% - Accent1 2 5 8" xfId="34942" xr:uid="{00000000-0005-0000-0000-000003040000}"/>
    <cellStyle name="20% - Accent1 2 6" xfId="17183" xr:uid="{00000000-0005-0000-0000-000004040000}"/>
    <cellStyle name="20% - Accent1 2 6 2" xfId="14255" xr:uid="{00000000-0005-0000-0000-000005040000}"/>
    <cellStyle name="20% - Accent1 2 6 2 2" xfId="27989" xr:uid="{00000000-0005-0000-0000-000006040000}"/>
    <cellStyle name="20% - Accent1 2 6 2 2 2" xfId="24736" xr:uid="{00000000-0005-0000-0000-000007040000}"/>
    <cellStyle name="20% - Accent1 2 6 2 2 2 2" xfId="28331" xr:uid="{00000000-0005-0000-0000-000008040000}"/>
    <cellStyle name="20% - Accent1 2 6 2 2 2 2 2" xfId="20238" xr:uid="{00000000-0005-0000-0000-000009040000}"/>
    <cellStyle name="20% - Accent1 2 6 2 2 2 3" xfId="27414" xr:uid="{00000000-0005-0000-0000-00000A040000}"/>
    <cellStyle name="20% - Accent1 2 6 2 2 3" xfId="24733" xr:uid="{00000000-0005-0000-0000-00000B040000}"/>
    <cellStyle name="20% - Accent1 2 6 2 2 3 2" xfId="26511" xr:uid="{00000000-0005-0000-0000-00000C040000}"/>
    <cellStyle name="20% - Accent1 2 6 2 2 4" xfId="24212" xr:uid="{00000000-0005-0000-0000-00000D040000}"/>
    <cellStyle name="20% - Accent1 2 6 2 3" xfId="33835" xr:uid="{00000000-0005-0000-0000-00000E040000}"/>
    <cellStyle name="20% - Accent1 2 6 2 3 2" xfId="24727" xr:uid="{00000000-0005-0000-0000-00000F040000}"/>
    <cellStyle name="20% - Accent1 2 6 2 3 2 2" xfId="6139" xr:uid="{00000000-0005-0000-0000-000010040000}"/>
    <cellStyle name="20% - Accent1 2 6 2 3 3" xfId="32933" xr:uid="{00000000-0005-0000-0000-000011040000}"/>
    <cellStyle name="20% - Accent1 2 6 2 4" xfId="32929" xr:uid="{00000000-0005-0000-0000-000012040000}"/>
    <cellStyle name="20% - Accent1 2 6 2 4 2" xfId="24723" xr:uid="{00000000-0005-0000-0000-000013040000}"/>
    <cellStyle name="20% - Accent1 2 6 2 5" xfId="32400" xr:uid="{00000000-0005-0000-0000-000014040000}"/>
    <cellStyle name="20% - Accent1 2 6 3" xfId="27988" xr:uid="{00000000-0005-0000-0000-000015040000}"/>
    <cellStyle name="20% - Accent1 2 6 3 2" xfId="19405" xr:uid="{00000000-0005-0000-0000-000016040000}"/>
    <cellStyle name="20% - Accent1 2 6 3 2 2" xfId="30168" xr:uid="{00000000-0005-0000-0000-000017040000}"/>
    <cellStyle name="20% - Accent1 2 6 3 2 2 2" xfId="31190" xr:uid="{00000000-0005-0000-0000-000018040000}"/>
    <cellStyle name="20% - Accent1 2 6 3 2 3" xfId="32580" xr:uid="{00000000-0005-0000-0000-000019040000}"/>
    <cellStyle name="20% - Accent1 2 6 3 3" xfId="32892" xr:uid="{00000000-0005-0000-0000-00001A040000}"/>
    <cellStyle name="20% - Accent1 2 6 3 3 2" xfId="30606" xr:uid="{00000000-0005-0000-0000-00001B040000}"/>
    <cellStyle name="20% - Accent1 2 6 3 4" xfId="28263" xr:uid="{00000000-0005-0000-0000-00001C040000}"/>
    <cellStyle name="20% - Accent1 2 6 4" xfId="29542" xr:uid="{00000000-0005-0000-0000-00001D040000}"/>
    <cellStyle name="20% - Accent1 2 6 4 2" xfId="31176" xr:uid="{00000000-0005-0000-0000-00001E040000}"/>
    <cellStyle name="20% - Accent1 2 6 4 2 2" xfId="32861" xr:uid="{00000000-0005-0000-0000-00001F040000}"/>
    <cellStyle name="20% - Accent1 2 6 4 3" xfId="31169" xr:uid="{00000000-0005-0000-0000-000020040000}"/>
    <cellStyle name="20% - Accent1 2 6 5" xfId="13480" xr:uid="{00000000-0005-0000-0000-000021040000}"/>
    <cellStyle name="20% - Accent1 2 6 5 2" xfId="31165" xr:uid="{00000000-0005-0000-0000-000022040000}"/>
    <cellStyle name="20% - Accent1 2 6 6" xfId="27652" xr:uid="{00000000-0005-0000-0000-000023040000}"/>
    <cellStyle name="20% - Accent1 2 6 7" xfId="35147" xr:uid="{00000000-0005-0000-0000-000024040000}"/>
    <cellStyle name="20% - Accent1 2 7" xfId="28414" xr:uid="{00000000-0005-0000-0000-000025040000}"/>
    <cellStyle name="20% - Accent1 2 7 2" xfId="28785" xr:uid="{00000000-0005-0000-0000-000026040000}"/>
    <cellStyle name="20% - Accent1 2 7 2 2" xfId="33858" xr:uid="{00000000-0005-0000-0000-000027040000}"/>
    <cellStyle name="20% - Accent1 2 7 2 2 2" xfId="24687" xr:uid="{00000000-0005-0000-0000-000028040000}"/>
    <cellStyle name="20% - Accent1 2 7 2 2 2 2" xfId="19982" xr:uid="{00000000-0005-0000-0000-000029040000}"/>
    <cellStyle name="20% - Accent1 2 7 2 2 3" xfId="24684" xr:uid="{00000000-0005-0000-0000-00002A040000}"/>
    <cellStyle name="20% - Accent1 2 7 2 3" xfId="34057" xr:uid="{00000000-0005-0000-0000-00002B040000}"/>
    <cellStyle name="20% - Accent1 2 7 2 3 2" xfId="33663" xr:uid="{00000000-0005-0000-0000-00002C040000}"/>
    <cellStyle name="20% - Accent1 2 7 2 4" xfId="32293" xr:uid="{00000000-0005-0000-0000-00002D040000}"/>
    <cellStyle name="20% - Accent1 2 7 3" xfId="32006" xr:uid="{00000000-0005-0000-0000-00002E040000}"/>
    <cellStyle name="20% - Accent1 2 7 3 2" xfId="33747" xr:uid="{00000000-0005-0000-0000-00002F040000}"/>
    <cellStyle name="20% - Accent1 2 7 3 2 2" xfId="15481" xr:uid="{00000000-0005-0000-0000-000030040000}"/>
    <cellStyle name="20% - Accent1 2 7 3 3" xfId="33809" xr:uid="{00000000-0005-0000-0000-000031040000}"/>
    <cellStyle name="20% - Accent1 2 7 4" xfId="25181" xr:uid="{00000000-0005-0000-0000-000032040000}"/>
    <cellStyle name="20% - Accent1 2 7 4 2" xfId="30968" xr:uid="{00000000-0005-0000-0000-000033040000}"/>
    <cellStyle name="20% - Accent1 2 7 5" xfId="19725" xr:uid="{00000000-0005-0000-0000-000034040000}"/>
    <cellStyle name="20% - Accent1 2 7 6" xfId="35376" xr:uid="{00000000-0005-0000-0000-000035040000}"/>
    <cellStyle name="20% - Accent1 2 8" xfId="32587" xr:uid="{00000000-0005-0000-0000-000036040000}"/>
    <cellStyle name="20% - Accent1 2 8 2" xfId="30222" xr:uid="{00000000-0005-0000-0000-000037040000}"/>
    <cellStyle name="20% - Accent1 2 8 2 2" xfId="33679" xr:uid="{00000000-0005-0000-0000-000038040000}"/>
    <cellStyle name="20% - Accent1 2 8 2 2 2" xfId="24653" xr:uid="{00000000-0005-0000-0000-000039040000}"/>
    <cellStyle name="20% - Accent1 2 8 2 3" xfId="33673" xr:uid="{00000000-0005-0000-0000-00003A040000}"/>
    <cellStyle name="20% - Accent1 2 8 3" xfId="20276" xr:uid="{00000000-0005-0000-0000-00003B040000}"/>
    <cellStyle name="20% - Accent1 2 8 3 2" xfId="27649" xr:uid="{00000000-0005-0000-0000-00003C040000}"/>
    <cellStyle name="20% - Accent1 2 8 4" xfId="32841" xr:uid="{00000000-0005-0000-0000-00003D040000}"/>
    <cellStyle name="20% - Accent1 2 8 5" xfId="36248" xr:uid="{00000000-0005-0000-0000-00003E040000}"/>
    <cellStyle name="20% - Accent1 2 9" xfId="33375" xr:uid="{00000000-0005-0000-0000-00003F040000}"/>
    <cellStyle name="20% - Accent1 2 9 2" xfId="32837" xr:uid="{00000000-0005-0000-0000-000040040000}"/>
    <cellStyle name="20% - Accent1 2 9 2 2" xfId="25904" xr:uid="{00000000-0005-0000-0000-000041040000}"/>
    <cellStyle name="20% - Accent1 2 9 3" xfId="32829" xr:uid="{00000000-0005-0000-0000-000042040000}"/>
    <cellStyle name="20% - Accent1 2 9 4" xfId="36534" xr:uid="{00000000-0005-0000-0000-000043040000}"/>
    <cellStyle name="20% - Accent1 20" xfId="35698" xr:uid="{00000000-0005-0000-0000-000044040000}"/>
    <cellStyle name="20% - Accent1 20 2" xfId="36867" xr:uid="{00000000-0005-0000-0000-000045040000}"/>
    <cellStyle name="20% - Accent1 20 3" xfId="37758" xr:uid="{00000000-0005-0000-0000-000046040000}"/>
    <cellStyle name="20% - Accent1 21" xfId="35717" xr:uid="{00000000-0005-0000-0000-000047040000}"/>
    <cellStyle name="20% - Accent1 21 2" xfId="36887" xr:uid="{00000000-0005-0000-0000-000048040000}"/>
    <cellStyle name="20% - Accent1 21 3" xfId="37778" xr:uid="{00000000-0005-0000-0000-000049040000}"/>
    <cellStyle name="20% - Accent1 22" xfId="35736" xr:uid="{00000000-0005-0000-0000-00004A040000}"/>
    <cellStyle name="20% - Accent1 22 2" xfId="36907" xr:uid="{00000000-0005-0000-0000-00004B040000}"/>
    <cellStyle name="20% - Accent1 22 3" xfId="37798" xr:uid="{00000000-0005-0000-0000-00004C040000}"/>
    <cellStyle name="20% - Accent1 23" xfId="35756" xr:uid="{00000000-0005-0000-0000-00004D040000}"/>
    <cellStyle name="20% - Accent1 23 2" xfId="36926" xr:uid="{00000000-0005-0000-0000-00004E040000}"/>
    <cellStyle name="20% - Accent1 23 3" xfId="37818" xr:uid="{00000000-0005-0000-0000-00004F040000}"/>
    <cellStyle name="20% - Accent1 24" xfId="35776" xr:uid="{00000000-0005-0000-0000-000050040000}"/>
    <cellStyle name="20% - Accent1 24 2" xfId="36945" xr:uid="{00000000-0005-0000-0000-000051040000}"/>
    <cellStyle name="20% - Accent1 24 3" xfId="37838" xr:uid="{00000000-0005-0000-0000-000052040000}"/>
    <cellStyle name="20% - Accent1 25" xfId="35795" xr:uid="{00000000-0005-0000-0000-000053040000}"/>
    <cellStyle name="20% - Accent1 25 2" xfId="36965" xr:uid="{00000000-0005-0000-0000-000054040000}"/>
    <cellStyle name="20% - Accent1 25 3" xfId="37858" xr:uid="{00000000-0005-0000-0000-000055040000}"/>
    <cellStyle name="20% - Accent1 26" xfId="35814" xr:uid="{00000000-0005-0000-0000-000056040000}"/>
    <cellStyle name="20% - Accent1 26 2" xfId="36985" xr:uid="{00000000-0005-0000-0000-000057040000}"/>
    <cellStyle name="20% - Accent1 26 3" xfId="37878" xr:uid="{00000000-0005-0000-0000-000058040000}"/>
    <cellStyle name="20% - Accent1 27" xfId="35833" xr:uid="{00000000-0005-0000-0000-000059040000}"/>
    <cellStyle name="20% - Accent1 27 2" xfId="37005" xr:uid="{00000000-0005-0000-0000-00005A040000}"/>
    <cellStyle name="20% - Accent1 27 3" xfId="37898" xr:uid="{00000000-0005-0000-0000-00005B040000}"/>
    <cellStyle name="20% - Accent1 28" xfId="35852" xr:uid="{00000000-0005-0000-0000-00005C040000}"/>
    <cellStyle name="20% - Accent1 28 2" xfId="37025" xr:uid="{00000000-0005-0000-0000-00005D040000}"/>
    <cellStyle name="20% - Accent1 28 3" xfId="37918" xr:uid="{00000000-0005-0000-0000-00005E040000}"/>
    <cellStyle name="20% - Accent1 29" xfId="35871" xr:uid="{00000000-0005-0000-0000-00005F040000}"/>
    <cellStyle name="20% - Accent1 29 2" xfId="37043" xr:uid="{00000000-0005-0000-0000-000060040000}"/>
    <cellStyle name="20% - Accent1 29 3" xfId="37937" xr:uid="{00000000-0005-0000-0000-000061040000}"/>
    <cellStyle name="20% - Accent1 3" xfId="98" xr:uid="{00000000-0005-0000-0000-000062040000}"/>
    <cellStyle name="20% - Accent1 3 10" xfId="29834" xr:uid="{00000000-0005-0000-0000-000063040000}"/>
    <cellStyle name="20% - Accent1 3 10 2" xfId="37438" xr:uid="{00000000-0005-0000-0000-000064040000}"/>
    <cellStyle name="20% - Accent1 3 11" xfId="34452" xr:uid="{00000000-0005-0000-0000-000065040000}"/>
    <cellStyle name="20% - Accent1 3 12" xfId="26678" xr:uid="{00000000-0005-0000-0000-000066040000}"/>
    <cellStyle name="20% - Accent1 3 2" xfId="159" xr:uid="{00000000-0005-0000-0000-000067040000}"/>
    <cellStyle name="20% - Accent1 3 2 10" xfId="34507" xr:uid="{00000000-0005-0000-0000-000068040000}"/>
    <cellStyle name="20% - Accent1 3 2 11" xfId="27050" xr:uid="{00000000-0005-0000-0000-000069040000}"/>
    <cellStyle name="20% - Accent1 3 2 2" xfId="32205" xr:uid="{00000000-0005-0000-0000-00006A040000}"/>
    <cellStyle name="20% - Accent1 3 2 2 2" xfId="30822" xr:uid="{00000000-0005-0000-0000-00006B040000}"/>
    <cellStyle name="20% - Accent1 3 2 2 2 2" xfId="33339" xr:uid="{00000000-0005-0000-0000-00006C040000}"/>
    <cellStyle name="20% - Accent1 3 2 2 2 2 2" xfId="33513" xr:uid="{00000000-0005-0000-0000-00006D040000}"/>
    <cellStyle name="20% - Accent1 3 2 2 2 2 2 2" xfId="14830" xr:uid="{00000000-0005-0000-0000-00006E040000}"/>
    <cellStyle name="20% - Accent1 3 2 2 2 2 2 2 2" xfId="25312" xr:uid="{00000000-0005-0000-0000-00006F040000}"/>
    <cellStyle name="20% - Accent1 3 2 2 2 2 2 2 2 2" xfId="20153" xr:uid="{00000000-0005-0000-0000-000070040000}"/>
    <cellStyle name="20% - Accent1 3 2 2 2 2 2 2 2 2 2" xfId="28253" xr:uid="{00000000-0005-0000-0000-000071040000}"/>
    <cellStyle name="20% - Accent1 3 2 2 2 2 2 2 2 3" xfId="25938" xr:uid="{00000000-0005-0000-0000-000072040000}"/>
    <cellStyle name="20% - Accent1 3 2 2 2 2 2 2 3" xfId="12290" xr:uid="{00000000-0005-0000-0000-000073040000}"/>
    <cellStyle name="20% - Accent1 3 2 2 2 2 2 2 3 2" xfId="26818" xr:uid="{00000000-0005-0000-0000-000074040000}"/>
    <cellStyle name="20% - Accent1 3 2 2 2 2 2 2 4" xfId="32802" xr:uid="{00000000-0005-0000-0000-000075040000}"/>
    <cellStyle name="20% - Accent1 3 2 2 2 2 2 3" xfId="14825" xr:uid="{00000000-0005-0000-0000-000076040000}"/>
    <cellStyle name="20% - Accent1 3 2 2 2 2 2 3 2" xfId="32779" xr:uid="{00000000-0005-0000-0000-000077040000}"/>
    <cellStyle name="20% - Accent1 3 2 2 2 2 2 3 2 2" xfId="18069" xr:uid="{00000000-0005-0000-0000-000078040000}"/>
    <cellStyle name="20% - Accent1 3 2 2 2 2 2 3 3" xfId="32768" xr:uid="{00000000-0005-0000-0000-000079040000}"/>
    <cellStyle name="20% - Accent1 3 2 2 2 2 2 4" xfId="19890" xr:uid="{00000000-0005-0000-0000-00007A040000}"/>
    <cellStyle name="20% - Accent1 3 2 2 2 2 2 4 2" xfId="24059" xr:uid="{00000000-0005-0000-0000-00007B040000}"/>
    <cellStyle name="20% - Accent1 3 2 2 2 2 2 5" xfId="19873" xr:uid="{00000000-0005-0000-0000-00007C040000}"/>
    <cellStyle name="20% - Accent1 3 2 2 2 2 3" xfId="28543" xr:uid="{00000000-0005-0000-0000-00007D040000}"/>
    <cellStyle name="20% - Accent1 3 2 2 2 2 3 2" xfId="18534" xr:uid="{00000000-0005-0000-0000-00007E040000}"/>
    <cellStyle name="20% - Accent1 3 2 2 2 2 3 2 2" xfId="33125" xr:uid="{00000000-0005-0000-0000-00007F040000}"/>
    <cellStyle name="20% - Accent1 3 2 2 2 2 3 2 2 2" xfId="25588" xr:uid="{00000000-0005-0000-0000-000080040000}"/>
    <cellStyle name="20% - Accent1 3 2 2 2 2 3 2 3" xfId="25494" xr:uid="{00000000-0005-0000-0000-000081040000}"/>
    <cellStyle name="20% - Accent1 3 2 2 2 2 3 3" xfId="19851" xr:uid="{00000000-0005-0000-0000-000082040000}"/>
    <cellStyle name="20% - Accent1 3 2 2 2 2 3 3 2" xfId="32751" xr:uid="{00000000-0005-0000-0000-000083040000}"/>
    <cellStyle name="20% - Accent1 3 2 2 2 2 3 4" xfId="19838" xr:uid="{00000000-0005-0000-0000-000084040000}"/>
    <cellStyle name="20% - Accent1 3 2 2 2 2 4" xfId="26772" xr:uid="{00000000-0005-0000-0000-000085040000}"/>
    <cellStyle name="20% - Accent1 3 2 2 2 2 4 2" xfId="19829" xr:uid="{00000000-0005-0000-0000-000086040000}"/>
    <cellStyle name="20% - Accent1 3 2 2 2 2 4 2 2" xfId="29892" xr:uid="{00000000-0005-0000-0000-000087040000}"/>
    <cellStyle name="20% - Accent1 3 2 2 2 2 4 3" xfId="19816" xr:uid="{00000000-0005-0000-0000-000088040000}"/>
    <cellStyle name="20% - Accent1 3 2 2 2 2 5" xfId="29877" xr:uid="{00000000-0005-0000-0000-000089040000}"/>
    <cellStyle name="20% - Accent1 3 2 2 2 2 5 2" xfId="5325" xr:uid="{00000000-0005-0000-0000-00008A040000}"/>
    <cellStyle name="20% - Accent1 3 2 2 2 2 6" xfId="22562" xr:uid="{00000000-0005-0000-0000-00008B040000}"/>
    <cellStyle name="20% - Accent1 3 2 2 2 3" xfId="28059" xr:uid="{00000000-0005-0000-0000-00008C040000}"/>
    <cellStyle name="20% - Accent1 3 2 2 2 3 2" xfId="33325" xr:uid="{00000000-0005-0000-0000-00008D040000}"/>
    <cellStyle name="20% - Accent1 3 2 2 2 3 2 2" xfId="10716" xr:uid="{00000000-0005-0000-0000-00008E040000}"/>
    <cellStyle name="20% - Accent1 3 2 2 2 3 2 2 2" xfId="34236" xr:uid="{00000000-0005-0000-0000-00008F040000}"/>
    <cellStyle name="20% - Accent1 3 2 2 2 3 2 2 2 2" xfId="31638" xr:uid="{00000000-0005-0000-0000-000090040000}"/>
    <cellStyle name="20% - Accent1 3 2 2 2 3 2 2 3" xfId="34375" xr:uid="{00000000-0005-0000-0000-000091040000}"/>
    <cellStyle name="20% - Accent1 3 2 2 2 3 2 3" xfId="19779" xr:uid="{00000000-0005-0000-0000-000092040000}"/>
    <cellStyle name="20% - Accent1 3 2 2 2 3 2 3 2" xfId="29220" xr:uid="{00000000-0005-0000-0000-000093040000}"/>
    <cellStyle name="20% - Accent1 3 2 2 2 3 2 4" xfId="21946" xr:uid="{00000000-0005-0000-0000-000094040000}"/>
    <cellStyle name="20% - Accent1 3 2 2 2 3 3" xfId="33196" xr:uid="{00000000-0005-0000-0000-000095040000}"/>
    <cellStyle name="20% - Accent1 3 2 2 2 3 3 2" xfId="31877" xr:uid="{00000000-0005-0000-0000-000096040000}"/>
    <cellStyle name="20% - Accent1 3 2 2 2 3 3 2 2" xfId="24476" xr:uid="{00000000-0005-0000-0000-000097040000}"/>
    <cellStyle name="20% - Accent1 3 2 2 2 3 3 3" xfId="32732" xr:uid="{00000000-0005-0000-0000-000098040000}"/>
    <cellStyle name="20% - Accent1 3 2 2 2 3 4" xfId="29840" xr:uid="{00000000-0005-0000-0000-000099040000}"/>
    <cellStyle name="20% - Accent1 3 2 2 2 3 4 2" xfId="29838" xr:uid="{00000000-0005-0000-0000-00009A040000}"/>
    <cellStyle name="20% - Accent1 3 2 2 2 3 5" xfId="22581" xr:uid="{00000000-0005-0000-0000-00009B040000}"/>
    <cellStyle name="20% - Accent1 3 2 2 2 4" xfId="33323" xr:uid="{00000000-0005-0000-0000-00009C040000}"/>
    <cellStyle name="20% - Accent1 3 2 2 2 4 2" xfId="33195" xr:uid="{00000000-0005-0000-0000-00009D040000}"/>
    <cellStyle name="20% - Accent1 3 2 2 2 4 2 2" xfId="32044" xr:uid="{00000000-0005-0000-0000-00009E040000}"/>
    <cellStyle name="20% - Accent1 3 2 2 2 4 2 2 2" xfId="33447" xr:uid="{00000000-0005-0000-0000-00009F040000}"/>
    <cellStyle name="20% - Accent1 3 2 2 2 4 2 3" xfId="19744" xr:uid="{00000000-0005-0000-0000-0000A0040000}"/>
    <cellStyle name="20% - Accent1 3 2 2 2 4 3" xfId="33062" xr:uid="{00000000-0005-0000-0000-0000A1040000}"/>
    <cellStyle name="20% - Accent1 3 2 2 2 4 3 2" xfId="30905" xr:uid="{00000000-0005-0000-0000-0000A2040000}"/>
    <cellStyle name="20% - Accent1 3 2 2 2 4 4" xfId="26756" xr:uid="{00000000-0005-0000-0000-0000A3040000}"/>
    <cellStyle name="20% - Accent1 3 2 2 2 5" xfId="32720" xr:uid="{00000000-0005-0000-0000-0000A4040000}"/>
    <cellStyle name="20% - Accent1 3 2 2 2 5 2" xfId="29939" xr:uid="{00000000-0005-0000-0000-0000A5040000}"/>
    <cellStyle name="20% - Accent1 3 2 2 2 5 2 2" xfId="19713" xr:uid="{00000000-0005-0000-0000-0000A6040000}"/>
    <cellStyle name="20% - Accent1 3 2 2 2 5 3" xfId="33736" xr:uid="{00000000-0005-0000-0000-0000A7040000}"/>
    <cellStyle name="20% - Accent1 3 2 2 2 6" xfId="20573" xr:uid="{00000000-0005-0000-0000-0000A8040000}"/>
    <cellStyle name="20% - Accent1 3 2 2 2 6 2" xfId="22658" xr:uid="{00000000-0005-0000-0000-0000A9040000}"/>
    <cellStyle name="20% - Accent1 3 2 2 2 7" xfId="20572" xr:uid="{00000000-0005-0000-0000-0000AA040000}"/>
    <cellStyle name="20% - Accent1 3 2 2 3" xfId="25704" xr:uid="{00000000-0005-0000-0000-0000AB040000}"/>
    <cellStyle name="20% - Accent1 3 2 2 3 2" xfId="27861" xr:uid="{00000000-0005-0000-0000-0000AC040000}"/>
    <cellStyle name="20% - Accent1 3 2 2 3 2 2" xfId="33298" xr:uid="{00000000-0005-0000-0000-0000AD040000}"/>
    <cellStyle name="20% - Accent1 3 2 2 3 2 2 2" xfId="14323" xr:uid="{00000000-0005-0000-0000-0000AE040000}"/>
    <cellStyle name="20% - Accent1 3 2 2 3 2 2 2 2" xfId="22592" xr:uid="{00000000-0005-0000-0000-0000AF040000}"/>
    <cellStyle name="20% - Accent1 3 2 2 3 2 2 2 2 2" xfId="32338" xr:uid="{00000000-0005-0000-0000-0000B0040000}"/>
    <cellStyle name="20% - Accent1 3 2 2 3 2 2 2 3" xfId="32708" xr:uid="{00000000-0005-0000-0000-0000B1040000}"/>
    <cellStyle name="20% - Accent1 3 2 2 3 2 2 3" xfId="30790" xr:uid="{00000000-0005-0000-0000-0000B2040000}"/>
    <cellStyle name="20% - Accent1 3 2 2 3 2 2 3 2" xfId="32702" xr:uid="{00000000-0005-0000-0000-0000B3040000}"/>
    <cellStyle name="20% - Accent1 3 2 2 3 2 2 4" xfId="20614" xr:uid="{00000000-0005-0000-0000-0000B4040000}"/>
    <cellStyle name="20% - Accent1 3 2 2 3 2 3" xfId="32701" xr:uid="{00000000-0005-0000-0000-0000B5040000}"/>
    <cellStyle name="20% - Accent1 3 2 2 3 2 3 2" xfId="19608" xr:uid="{00000000-0005-0000-0000-0000B6040000}"/>
    <cellStyle name="20% - Accent1 3 2 2 3 2 3 2 2" xfId="26890" xr:uid="{00000000-0005-0000-0000-0000B7040000}"/>
    <cellStyle name="20% - Accent1 3 2 2 3 2 3 3" xfId="32686" xr:uid="{00000000-0005-0000-0000-0000B8040000}"/>
    <cellStyle name="20% - Accent1 3 2 2 3 2 4" xfId="26681" xr:uid="{00000000-0005-0000-0000-0000B9040000}"/>
    <cellStyle name="20% - Accent1 3 2 2 3 2 4 2" xfId="19600" xr:uid="{00000000-0005-0000-0000-0000BA040000}"/>
    <cellStyle name="20% - Accent1 3 2 2 3 2 5" xfId="22489" xr:uid="{00000000-0005-0000-0000-0000BB040000}"/>
    <cellStyle name="20% - Accent1 3 2 2 3 3" xfId="33292" xr:uid="{00000000-0005-0000-0000-0000BC040000}"/>
    <cellStyle name="20% - Accent1 3 2 2 3 3 2" xfId="32682" xr:uid="{00000000-0005-0000-0000-0000BD040000}"/>
    <cellStyle name="20% - Accent1 3 2 2 3 3 2 2" xfId="19588" xr:uid="{00000000-0005-0000-0000-0000BE040000}"/>
    <cellStyle name="20% - Accent1 3 2 2 3 3 2 2 2" xfId="34379" xr:uid="{00000000-0005-0000-0000-0000BF040000}"/>
    <cellStyle name="20% - Accent1 3 2 2 3 3 2 3" xfId="31550" xr:uid="{00000000-0005-0000-0000-0000C0040000}"/>
    <cellStyle name="20% - Accent1 3 2 2 3 3 3" xfId="28538" xr:uid="{00000000-0005-0000-0000-0000C1040000}"/>
    <cellStyle name="20% - Accent1 3 2 2 3 3 3 2" xfId="32651" xr:uid="{00000000-0005-0000-0000-0000C2040000}"/>
    <cellStyle name="20% - Accent1 3 2 2 3 3 4" xfId="26672" xr:uid="{00000000-0005-0000-0000-0000C3040000}"/>
    <cellStyle name="20% - Accent1 3 2 2 3 4" xfId="10250" xr:uid="{00000000-0005-0000-0000-0000C4040000}"/>
    <cellStyle name="20% - Accent1 3 2 2 3 4 2" xfId="8458" xr:uid="{00000000-0005-0000-0000-0000C5040000}"/>
    <cellStyle name="20% - Accent1 3 2 2 3 4 2 2" xfId="19572" xr:uid="{00000000-0005-0000-0000-0000C6040000}"/>
    <cellStyle name="20% - Accent1 3 2 2 3 4 3" xfId="8455" xr:uid="{00000000-0005-0000-0000-0000C7040000}"/>
    <cellStyle name="20% - Accent1 3 2 2 3 5" xfId="8453" xr:uid="{00000000-0005-0000-0000-0000C8040000}"/>
    <cellStyle name="20% - Accent1 3 2 2 3 5 2" xfId="31419" xr:uid="{00000000-0005-0000-0000-0000C9040000}"/>
    <cellStyle name="20% - Accent1 3 2 2 3 6" xfId="8451" xr:uid="{00000000-0005-0000-0000-0000CA040000}"/>
    <cellStyle name="20% - Accent1 3 2 2 4" xfId="33290" xr:uid="{00000000-0005-0000-0000-0000CB040000}"/>
    <cellStyle name="20% - Accent1 3 2 2 4 2" xfId="27656" xr:uid="{00000000-0005-0000-0000-0000CC040000}"/>
    <cellStyle name="20% - Accent1 3 2 2 4 2 2" xfId="32630" xr:uid="{00000000-0005-0000-0000-0000CD040000}"/>
    <cellStyle name="20% - Accent1 3 2 2 4 2 2 2" xfId="19518" xr:uid="{00000000-0005-0000-0000-0000CE040000}"/>
    <cellStyle name="20% - Accent1 3 2 2 4 2 2 2 2" xfId="5574" xr:uid="{00000000-0005-0000-0000-0000CF040000}"/>
    <cellStyle name="20% - Accent1 3 2 2 4 2 2 3" xfId="31360" xr:uid="{00000000-0005-0000-0000-0000D0040000}"/>
    <cellStyle name="20% - Accent1 3 2 2 4 2 3" xfId="32627" xr:uid="{00000000-0005-0000-0000-0000D1040000}"/>
    <cellStyle name="20% - Accent1 3 2 2 4 2 3 2" xfId="19512" xr:uid="{00000000-0005-0000-0000-0000D2040000}"/>
    <cellStyle name="20% - Accent1 3 2 2 4 2 4" xfId="25840" xr:uid="{00000000-0005-0000-0000-0000D3040000}"/>
    <cellStyle name="20% - Accent1 3 2 2 4 3" xfId="21103" xr:uid="{00000000-0005-0000-0000-0000D4040000}"/>
    <cellStyle name="20% - Accent1 3 2 2 4 3 2" xfId="27655" xr:uid="{00000000-0005-0000-0000-0000D5040000}"/>
    <cellStyle name="20% - Accent1 3 2 2 4 3 2 2" xfId="19503" xr:uid="{00000000-0005-0000-0000-0000D6040000}"/>
    <cellStyle name="20% - Accent1 3 2 2 4 3 3" xfId="32614" xr:uid="{00000000-0005-0000-0000-0000D7040000}"/>
    <cellStyle name="20% - Accent1 3 2 2 4 4" xfId="8448" xr:uid="{00000000-0005-0000-0000-0000D8040000}"/>
    <cellStyle name="20% - Accent1 3 2 2 4 4 2" xfId="32613" xr:uid="{00000000-0005-0000-0000-0000D9040000}"/>
    <cellStyle name="20% - Accent1 3 2 2 4 5" xfId="18867" xr:uid="{00000000-0005-0000-0000-0000DA040000}"/>
    <cellStyle name="20% - Accent1 3 2 2 5" xfId="33289" xr:uid="{00000000-0005-0000-0000-0000DB040000}"/>
    <cellStyle name="20% - Accent1 3 2 2 5 2" xfId="28581" xr:uid="{00000000-0005-0000-0000-0000DC040000}"/>
    <cellStyle name="20% - Accent1 3 2 2 5 2 2" xfId="32951" xr:uid="{00000000-0005-0000-0000-0000DD040000}"/>
    <cellStyle name="20% - Accent1 3 2 2 5 2 2 2" xfId="18416" xr:uid="{00000000-0005-0000-0000-0000DE040000}"/>
    <cellStyle name="20% - Accent1 3 2 2 5 2 3" xfId="32600" xr:uid="{00000000-0005-0000-0000-0000DF040000}"/>
    <cellStyle name="20% - Accent1 3 2 2 5 3" xfId="32337" xr:uid="{00000000-0005-0000-0000-0000E0040000}"/>
    <cellStyle name="20% - Accent1 3 2 2 5 3 2" xfId="32595" xr:uid="{00000000-0005-0000-0000-0000E1040000}"/>
    <cellStyle name="20% - Accent1 3 2 2 5 4" xfId="28407" xr:uid="{00000000-0005-0000-0000-0000E2040000}"/>
    <cellStyle name="20% - Accent1 3 2 2 6" xfId="32056" xr:uid="{00000000-0005-0000-0000-0000E3040000}"/>
    <cellStyle name="20% - Accent1 3 2 2 6 2" xfId="20149" xr:uid="{00000000-0005-0000-0000-0000E4040000}"/>
    <cellStyle name="20% - Accent1 3 2 2 6 2 2" xfId="31672" xr:uid="{00000000-0005-0000-0000-0000E5040000}"/>
    <cellStyle name="20% - Accent1 3 2 2 6 3" xfId="31811" xr:uid="{00000000-0005-0000-0000-0000E6040000}"/>
    <cellStyle name="20% - Accent1 3 2 2 7" xfId="17831" xr:uid="{00000000-0005-0000-0000-0000E7040000}"/>
    <cellStyle name="20% - Accent1 3 2 2 7 2" xfId="34217" xr:uid="{00000000-0005-0000-0000-0000E8040000}"/>
    <cellStyle name="20% - Accent1 3 2 2 8" xfId="25892" xr:uid="{00000000-0005-0000-0000-0000E9040000}"/>
    <cellStyle name="20% - Accent1 3 2 3" xfId="32561" xr:uid="{00000000-0005-0000-0000-0000EA040000}"/>
    <cellStyle name="20% - Accent1 3 2 3 2" xfId="25667" xr:uid="{00000000-0005-0000-0000-0000EB040000}"/>
    <cellStyle name="20% - Accent1 3 2 3 2 2" xfId="33223" xr:uid="{00000000-0005-0000-0000-0000EC040000}"/>
    <cellStyle name="20% - Accent1 3 2 3 2 2 2" xfId="30169" xr:uid="{00000000-0005-0000-0000-0000ED040000}"/>
    <cellStyle name="20% - Accent1 3 2 3 2 2 2 2" xfId="29848" xr:uid="{00000000-0005-0000-0000-0000EE040000}"/>
    <cellStyle name="20% - Accent1 3 2 3 2 2 2 2 2" xfId="26675" xr:uid="{00000000-0005-0000-0000-0000EF040000}"/>
    <cellStyle name="20% - Accent1 3 2 3 2 2 2 2 2 2" xfId="30429" xr:uid="{00000000-0005-0000-0000-0000F0040000}"/>
    <cellStyle name="20% - Accent1 3 2 3 2 2 2 2 3" xfId="18389" xr:uid="{00000000-0005-0000-0000-0000F1040000}"/>
    <cellStyle name="20% - Accent1 3 2 3 2 2 2 3" xfId="15733" xr:uid="{00000000-0005-0000-0000-0000F2040000}"/>
    <cellStyle name="20% - Accent1 3 2 3 2 2 2 3 2" xfId="23056" xr:uid="{00000000-0005-0000-0000-0000F3040000}"/>
    <cellStyle name="20% - Accent1 3 2 3 2 2 2 4" xfId="10002" xr:uid="{00000000-0005-0000-0000-0000F4040000}"/>
    <cellStyle name="20% - Accent1 3 2 3 2 2 3" xfId="32560" xr:uid="{00000000-0005-0000-0000-0000F5040000}"/>
    <cellStyle name="20% - Accent1 3 2 3 2 2 3 2" xfId="19356" xr:uid="{00000000-0005-0000-0000-0000F6040000}"/>
    <cellStyle name="20% - Accent1 3 2 3 2 2 3 2 2" xfId="33422" xr:uid="{00000000-0005-0000-0000-0000F7040000}"/>
    <cellStyle name="20% - Accent1 3 2 3 2 2 3 3" xfId="19352" xr:uid="{00000000-0005-0000-0000-0000F8040000}"/>
    <cellStyle name="20% - Accent1 3 2 3 2 2 4" xfId="29721" xr:uid="{00000000-0005-0000-0000-0000F9040000}"/>
    <cellStyle name="20% - Accent1 3 2 3 2 2 4 2" xfId="19340" xr:uid="{00000000-0005-0000-0000-0000FA040000}"/>
    <cellStyle name="20% - Accent1 3 2 3 2 2 5" xfId="22379" xr:uid="{00000000-0005-0000-0000-0000FB040000}"/>
    <cellStyle name="20% - Accent1 3 2 3 2 3" xfId="29556" xr:uid="{00000000-0005-0000-0000-0000FC040000}"/>
    <cellStyle name="20% - Accent1 3 2 3 2 3 2" xfId="29545" xr:uid="{00000000-0005-0000-0000-0000FD040000}"/>
    <cellStyle name="20% - Accent1 3 2 3 2 3 2 2" xfId="12760" xr:uid="{00000000-0005-0000-0000-0000FE040000}"/>
    <cellStyle name="20% - Accent1 3 2 3 2 3 2 2 2" xfId="29661" xr:uid="{00000000-0005-0000-0000-0000FF040000}"/>
    <cellStyle name="20% - Accent1 3 2 3 2 3 2 3" xfId="19328" xr:uid="{00000000-0005-0000-0000-000000050000}"/>
    <cellStyle name="20% - Accent1 3 2 3 2 3 3" xfId="29533" xr:uid="{00000000-0005-0000-0000-000001050000}"/>
    <cellStyle name="20% - Accent1 3 2 3 2 3 3 2" xfId="29528" xr:uid="{00000000-0005-0000-0000-000002050000}"/>
    <cellStyle name="20% - Accent1 3 2 3 2 3 4" xfId="29566" xr:uid="{00000000-0005-0000-0000-000003050000}"/>
    <cellStyle name="20% - Accent1 3 2 3 2 4" xfId="31479" xr:uid="{00000000-0005-0000-0000-000004050000}"/>
    <cellStyle name="20% - Accent1 3 2 3 2 4 2" xfId="32452" xr:uid="{00000000-0005-0000-0000-000005050000}"/>
    <cellStyle name="20% - Accent1 3 2 3 2 4 2 2" xfId="19323" xr:uid="{00000000-0005-0000-0000-000006050000}"/>
    <cellStyle name="20% - Accent1 3 2 3 2 4 3" xfId="32900" xr:uid="{00000000-0005-0000-0000-000007050000}"/>
    <cellStyle name="20% - Accent1 3 2 3 2 5" xfId="31472" xr:uid="{00000000-0005-0000-0000-000008050000}"/>
    <cellStyle name="20% - Accent1 3 2 3 2 5 2" xfId="32539" xr:uid="{00000000-0005-0000-0000-000009050000}"/>
    <cellStyle name="20% - Accent1 3 2 3 2 6" xfId="29344" xr:uid="{00000000-0005-0000-0000-00000A050000}"/>
    <cellStyle name="20% - Accent1 3 2 3 3" xfId="33856" xr:uid="{00000000-0005-0000-0000-00000B050000}"/>
    <cellStyle name="20% - Accent1 3 2 3 3 2" xfId="33213" xr:uid="{00000000-0005-0000-0000-00000C050000}"/>
    <cellStyle name="20% - Accent1 3 2 3 3 2 2" xfId="32176" xr:uid="{00000000-0005-0000-0000-00000D050000}"/>
    <cellStyle name="20% - Accent1 3 2 3 3 2 2 2" xfId="12710" xr:uid="{00000000-0005-0000-0000-00000E050000}"/>
    <cellStyle name="20% - Accent1 3 2 3 3 2 2 2 2" xfId="18052" xr:uid="{00000000-0005-0000-0000-00000F050000}"/>
    <cellStyle name="20% - Accent1 3 2 3 3 2 2 3" xfId="28140" xr:uid="{00000000-0005-0000-0000-000010050000}"/>
    <cellStyle name="20% - Accent1 3 2 3 3 2 3" xfId="32525" xr:uid="{00000000-0005-0000-0000-000011050000}"/>
    <cellStyle name="20% - Accent1 3 2 3 3 2 3 2" xfId="19280" xr:uid="{00000000-0005-0000-0000-000012050000}"/>
    <cellStyle name="20% - Accent1 3 2 3 3 2 4" xfId="29677" xr:uid="{00000000-0005-0000-0000-000013050000}"/>
    <cellStyle name="20% - Accent1 3 2 3 3 3" xfId="30987" xr:uid="{00000000-0005-0000-0000-000014050000}"/>
    <cellStyle name="20% - Accent1 3 2 3 3 3 2" xfId="29526" xr:uid="{00000000-0005-0000-0000-000015050000}"/>
    <cellStyle name="20% - Accent1 3 2 3 3 3 2 2" xfId="19276" xr:uid="{00000000-0005-0000-0000-000016050000}"/>
    <cellStyle name="20% - Accent1 3 2 3 3 3 3" xfId="29522" xr:uid="{00000000-0005-0000-0000-000017050000}"/>
    <cellStyle name="20% - Accent1 3 2 3 3 4" xfId="8444" xr:uid="{00000000-0005-0000-0000-000018050000}"/>
    <cellStyle name="20% - Accent1 3 2 3 3 4 2" xfId="8442" xr:uid="{00000000-0005-0000-0000-000019050000}"/>
    <cellStyle name="20% - Accent1 3 2 3 3 5" xfId="8440" xr:uid="{00000000-0005-0000-0000-00001A050000}"/>
    <cellStyle name="20% - Accent1 3 2 3 4" xfId="25351" xr:uid="{00000000-0005-0000-0000-00001B050000}"/>
    <cellStyle name="20% - Accent1 3 2 3 4 2" xfId="20897" xr:uid="{00000000-0005-0000-0000-00001C050000}"/>
    <cellStyle name="20% - Accent1 3 2 3 4 2 2" xfId="31614" xr:uid="{00000000-0005-0000-0000-00001D050000}"/>
    <cellStyle name="20% - Accent1 3 2 3 4 2 2 2" xfId="19232" xr:uid="{00000000-0005-0000-0000-00001E050000}"/>
    <cellStyle name="20% - Accent1 3 2 3 4 2 3" xfId="32507" xr:uid="{00000000-0005-0000-0000-00001F050000}"/>
    <cellStyle name="20% - Accent1 3 2 3 4 3" xfId="30954" xr:uid="{00000000-0005-0000-0000-000020050000}"/>
    <cellStyle name="20% - Accent1 3 2 3 4 3 2" xfId="29507" xr:uid="{00000000-0005-0000-0000-000021050000}"/>
    <cellStyle name="20% - Accent1 3 2 3 4 4" xfId="8436" xr:uid="{00000000-0005-0000-0000-000022050000}"/>
    <cellStyle name="20% - Accent1 3 2 3 5" xfId="25346" xr:uid="{00000000-0005-0000-0000-000023050000}"/>
    <cellStyle name="20% - Accent1 3 2 3 5 2" xfId="32499" xr:uid="{00000000-0005-0000-0000-000024050000}"/>
    <cellStyle name="20% - Accent1 3 2 3 5 2 2" xfId="31371" xr:uid="{00000000-0005-0000-0000-000025050000}"/>
    <cellStyle name="20% - Accent1 3 2 3 5 3" xfId="29486" xr:uid="{00000000-0005-0000-0000-000026050000}"/>
    <cellStyle name="20% - Accent1 3 2 3 6" xfId="33657" xr:uid="{00000000-0005-0000-0000-000027050000}"/>
    <cellStyle name="20% - Accent1 3 2 3 6 2" xfId="32497" xr:uid="{00000000-0005-0000-0000-000028050000}"/>
    <cellStyle name="20% - Accent1 3 2 3 7" xfId="31057" xr:uid="{00000000-0005-0000-0000-000029050000}"/>
    <cellStyle name="20% - Accent1 3 2 4" xfId="30945" xr:uid="{00000000-0005-0000-0000-00002A050000}"/>
    <cellStyle name="20% - Accent1 3 2 4 2" xfId="33059" xr:uid="{00000000-0005-0000-0000-00002B050000}"/>
    <cellStyle name="20% - Accent1 3 2 4 2 2" xfId="30545" xr:uid="{00000000-0005-0000-0000-00002C050000}"/>
    <cellStyle name="20% - Accent1 3 2 4 2 2 2" xfId="29208" xr:uid="{00000000-0005-0000-0000-00002D050000}"/>
    <cellStyle name="20% - Accent1 3 2 4 2 2 2 2" xfId="5547" xr:uid="{00000000-0005-0000-0000-00002E050000}"/>
    <cellStyle name="20% - Accent1 3 2 4 2 2 2 2 2" xfId="21746" xr:uid="{00000000-0005-0000-0000-00002F050000}"/>
    <cellStyle name="20% - Accent1 3 2 4 2 2 2 3" xfId="20655" xr:uid="{00000000-0005-0000-0000-000030050000}"/>
    <cellStyle name="20% - Accent1 3 2 4 2 2 3" xfId="29194" xr:uid="{00000000-0005-0000-0000-000031050000}"/>
    <cellStyle name="20% - Accent1 3 2 4 2 2 3 2" xfId="16610" xr:uid="{00000000-0005-0000-0000-000032050000}"/>
    <cellStyle name="20% - Accent1 3 2 4 2 2 4" xfId="29167" xr:uid="{00000000-0005-0000-0000-000033050000}"/>
    <cellStyle name="20% - Accent1 3 2 4 2 3" xfId="29163" xr:uid="{00000000-0005-0000-0000-000034050000}"/>
    <cellStyle name="20% - Accent1 3 2 4 2 3 2" xfId="29262" xr:uid="{00000000-0005-0000-0000-000035050000}"/>
    <cellStyle name="20% - Accent1 3 2 4 2 3 2 2" xfId="10333" xr:uid="{00000000-0005-0000-0000-000036050000}"/>
    <cellStyle name="20% - Accent1 3 2 4 2 3 3" xfId="29250" xr:uid="{00000000-0005-0000-0000-000037050000}"/>
    <cellStyle name="20% - Accent1 3 2 4 2 4" xfId="26963" xr:uid="{00000000-0005-0000-0000-000038050000}"/>
    <cellStyle name="20% - Accent1 3 2 4 2 4 2" xfId="29248" xr:uid="{00000000-0005-0000-0000-000039050000}"/>
    <cellStyle name="20% - Accent1 3 2 4 2 5" xfId="29455" xr:uid="{00000000-0005-0000-0000-00003A050000}"/>
    <cellStyle name="20% - Accent1 3 2 4 3" xfId="33849" xr:uid="{00000000-0005-0000-0000-00003B050000}"/>
    <cellStyle name="20% - Accent1 3 2 4 3 2" xfId="11507" xr:uid="{00000000-0005-0000-0000-00003C050000}"/>
    <cellStyle name="20% - Accent1 3 2 4 3 2 2" xfId="13550" xr:uid="{00000000-0005-0000-0000-00003D050000}"/>
    <cellStyle name="20% - Accent1 3 2 4 3 2 2 2" xfId="9595" xr:uid="{00000000-0005-0000-0000-00003E050000}"/>
    <cellStyle name="20% - Accent1 3 2 4 3 2 3" xfId="11465" xr:uid="{00000000-0005-0000-0000-00003F050000}"/>
    <cellStyle name="20% - Accent1 3 2 4 3 3" xfId="29301" xr:uid="{00000000-0005-0000-0000-000040050000}"/>
    <cellStyle name="20% - Accent1 3 2 4 3 3 2" xfId="11413" xr:uid="{00000000-0005-0000-0000-000041050000}"/>
    <cellStyle name="20% - Accent1 3 2 4 3 4" xfId="8430" xr:uid="{00000000-0005-0000-0000-000042050000}"/>
    <cellStyle name="20% - Accent1 3 2 4 4" xfId="25335" xr:uid="{00000000-0005-0000-0000-000043050000}"/>
    <cellStyle name="20% - Accent1 3 2 4 4 2" xfId="11263" xr:uid="{00000000-0005-0000-0000-000044050000}"/>
    <cellStyle name="20% - Accent1 3 2 4 4 2 2" xfId="11261" xr:uid="{00000000-0005-0000-0000-000045050000}"/>
    <cellStyle name="20% - Accent1 3 2 4 4 3" xfId="11199" xr:uid="{00000000-0005-0000-0000-000046050000}"/>
    <cellStyle name="20% - Accent1 3 2 4 5" xfId="33930" xr:uid="{00000000-0005-0000-0000-000047050000}"/>
    <cellStyle name="20% - Accent1 3 2 4 5 2" xfId="11108" xr:uid="{00000000-0005-0000-0000-000048050000}"/>
    <cellStyle name="20% - Accent1 3 2 4 6" xfId="32468" xr:uid="{00000000-0005-0000-0000-000049050000}"/>
    <cellStyle name="20% - Accent1 3 2 5" xfId="32457" xr:uid="{00000000-0005-0000-0000-00004A050000}"/>
    <cellStyle name="20% - Accent1 3 2 5 2" xfId="33043" xr:uid="{00000000-0005-0000-0000-00004B050000}"/>
    <cellStyle name="20% - Accent1 3 2 5 2 2" xfId="21780" xr:uid="{00000000-0005-0000-0000-00004C050000}"/>
    <cellStyle name="20% - Accent1 3 2 5 2 2 2" xfId="34040" xr:uid="{00000000-0005-0000-0000-00004D050000}"/>
    <cellStyle name="20% - Accent1 3 2 5 2 2 2 2" xfId="20719" xr:uid="{00000000-0005-0000-0000-00004E050000}"/>
    <cellStyle name="20% - Accent1 3 2 5 2 2 3" xfId="33445" xr:uid="{00000000-0005-0000-0000-00004F050000}"/>
    <cellStyle name="20% - Accent1 3 2 5 2 3" xfId="30874" xr:uid="{00000000-0005-0000-0000-000050050000}"/>
    <cellStyle name="20% - Accent1 3 2 5 2 3 2" xfId="23479" xr:uid="{00000000-0005-0000-0000-000051050000}"/>
    <cellStyle name="20% - Accent1 3 2 5 2 4" xfId="21852" xr:uid="{00000000-0005-0000-0000-000052050000}"/>
    <cellStyle name="20% - Accent1 3 2 5 3" xfId="33645" xr:uid="{00000000-0005-0000-0000-000053050000}"/>
    <cellStyle name="20% - Accent1 3 2 5 3 2" xfId="24467" xr:uid="{00000000-0005-0000-0000-000054050000}"/>
    <cellStyle name="20% - Accent1 3 2 5 3 2 2" xfId="24550" xr:uid="{00000000-0005-0000-0000-000055050000}"/>
    <cellStyle name="20% - Accent1 3 2 5 3 3" xfId="10825" xr:uid="{00000000-0005-0000-0000-000056050000}"/>
    <cellStyle name="20% - Accent1 3 2 5 4" xfId="22023" xr:uid="{00000000-0005-0000-0000-000057050000}"/>
    <cellStyle name="20% - Accent1 3 2 5 4 2" xfId="10744" xr:uid="{00000000-0005-0000-0000-000058050000}"/>
    <cellStyle name="20% - Accent1 3 2 5 5" xfId="27585" xr:uid="{00000000-0005-0000-0000-000059050000}"/>
    <cellStyle name="20% - Accent1 3 2 6" xfId="29345" xr:uid="{00000000-0005-0000-0000-00005A050000}"/>
    <cellStyle name="20% - Accent1 3 2 6 2" xfId="33830" xr:uid="{00000000-0005-0000-0000-00005B050000}"/>
    <cellStyle name="20% - Accent1 3 2 6 2 2" xfId="31546" xr:uid="{00000000-0005-0000-0000-00005C050000}"/>
    <cellStyle name="20% - Accent1 3 2 6 2 2 2" xfId="18579" xr:uid="{00000000-0005-0000-0000-00005D050000}"/>
    <cellStyle name="20% - Accent1 3 2 6 2 3" xfId="29387" xr:uid="{00000000-0005-0000-0000-00005E050000}"/>
    <cellStyle name="20% - Accent1 3 2 6 3" xfId="33745" xr:uid="{00000000-0005-0000-0000-00005F050000}"/>
    <cellStyle name="20% - Accent1 3 2 6 3 2" xfId="10552" xr:uid="{00000000-0005-0000-0000-000060050000}"/>
    <cellStyle name="20% - Accent1 3 2 6 4" xfId="28309" xr:uid="{00000000-0005-0000-0000-000061050000}"/>
    <cellStyle name="20% - Accent1 3 2 7" xfId="31106" xr:uid="{00000000-0005-0000-0000-000062050000}"/>
    <cellStyle name="20% - Accent1 3 2 7 2" xfId="22275" xr:uid="{00000000-0005-0000-0000-000063050000}"/>
    <cellStyle name="20% - Accent1 3 2 7 2 2" xfId="31307" xr:uid="{00000000-0005-0000-0000-000064050000}"/>
    <cellStyle name="20% - Accent1 3 2 7 3" xfId="22271" xr:uid="{00000000-0005-0000-0000-000065050000}"/>
    <cellStyle name="20% - Accent1 3 2 8" xfId="33713" xr:uid="{00000000-0005-0000-0000-000066050000}"/>
    <cellStyle name="20% - Accent1 3 2 8 2" xfId="22257" xr:uid="{00000000-0005-0000-0000-000067050000}"/>
    <cellStyle name="20% - Accent1 3 2 9" xfId="15394" xr:uid="{00000000-0005-0000-0000-000068050000}"/>
    <cellStyle name="20% - Accent1 3 3" xfId="220" xr:uid="{00000000-0005-0000-0000-000069050000}"/>
    <cellStyle name="20% - Accent1 3 3 10" xfId="33164" xr:uid="{00000000-0005-0000-0000-00006A050000}"/>
    <cellStyle name="20% - Accent1 3 3 2" xfId="28197" xr:uid="{00000000-0005-0000-0000-00006B050000}"/>
    <cellStyle name="20% - Accent1 3 3 2 2" xfId="25560" xr:uid="{00000000-0005-0000-0000-00006C050000}"/>
    <cellStyle name="20% - Accent1 3 3 2 2 2" xfId="33740" xr:uid="{00000000-0005-0000-0000-00006D050000}"/>
    <cellStyle name="20% - Accent1 3 3 2 2 2 2" xfId="33102" xr:uid="{00000000-0005-0000-0000-00006E050000}"/>
    <cellStyle name="20% - Accent1 3 3 2 2 2 2 2" xfId="30439" xr:uid="{00000000-0005-0000-0000-00006F050000}"/>
    <cellStyle name="20% - Accent1 3 3 2 2 2 2 2 2" xfId="31002" xr:uid="{00000000-0005-0000-0000-000070050000}"/>
    <cellStyle name="20% - Accent1 3 3 2 2 2 2 2 2 2" xfId="24942" xr:uid="{00000000-0005-0000-0000-000071050000}"/>
    <cellStyle name="20% - Accent1 3 3 2 2 2 2 2 3" xfId="32426" xr:uid="{00000000-0005-0000-0000-000072050000}"/>
    <cellStyle name="20% - Accent1 3 3 2 2 2 2 3" xfId="30434" xr:uid="{00000000-0005-0000-0000-000073050000}"/>
    <cellStyle name="20% - Accent1 3 3 2 2 2 2 3 2" xfId="32419" xr:uid="{00000000-0005-0000-0000-000074050000}"/>
    <cellStyle name="20% - Accent1 3 3 2 2 2 2 4" xfId="17880" xr:uid="{00000000-0005-0000-0000-000075050000}"/>
    <cellStyle name="20% - Accent1 3 3 2 2 2 3" xfId="34035" xr:uid="{00000000-0005-0000-0000-000076050000}"/>
    <cellStyle name="20% - Accent1 3 3 2 2 2 3 2" xfId="18907" xr:uid="{00000000-0005-0000-0000-000077050000}"/>
    <cellStyle name="20% - Accent1 3 3 2 2 2 3 2 2" xfId="32418" xr:uid="{00000000-0005-0000-0000-000078050000}"/>
    <cellStyle name="20% - Accent1 3 3 2 2 2 3 3" xfId="17943" xr:uid="{00000000-0005-0000-0000-000079050000}"/>
    <cellStyle name="20% - Accent1 3 3 2 2 2 4" xfId="29546" xr:uid="{00000000-0005-0000-0000-00007A050000}"/>
    <cellStyle name="20% - Accent1 3 3 2 2 2 4 2" xfId="18896" xr:uid="{00000000-0005-0000-0000-00007B050000}"/>
    <cellStyle name="20% - Accent1 3 3 2 2 2 5" xfId="26995" xr:uid="{00000000-0005-0000-0000-00007C050000}"/>
    <cellStyle name="20% - Accent1 3 3 2 2 3" xfId="33084" xr:uid="{00000000-0005-0000-0000-00007D050000}"/>
    <cellStyle name="20% - Accent1 3 3 2 2 3 2" xfId="32413" xr:uid="{00000000-0005-0000-0000-00007E050000}"/>
    <cellStyle name="20% - Accent1 3 3 2 2 3 2 2" xfId="18890" xr:uid="{00000000-0005-0000-0000-00007F050000}"/>
    <cellStyle name="20% - Accent1 3 3 2 2 3 2 2 2" xfId="32410" xr:uid="{00000000-0005-0000-0000-000080050000}"/>
    <cellStyle name="20% - Accent1 3 3 2 2 3 2 3" xfId="27228" xr:uid="{00000000-0005-0000-0000-000081050000}"/>
    <cellStyle name="20% - Accent1 3 3 2 2 3 3" xfId="32405" xr:uid="{00000000-0005-0000-0000-000082050000}"/>
    <cellStyle name="20% - Accent1 3 3 2 2 3 3 2" xfId="29666" xr:uid="{00000000-0005-0000-0000-000083050000}"/>
    <cellStyle name="20% - Accent1 3 3 2 2 3 4" xfId="32451" xr:uid="{00000000-0005-0000-0000-000084050000}"/>
    <cellStyle name="20% - Accent1 3 3 2 2 4" xfId="26786" xr:uid="{00000000-0005-0000-0000-000085050000}"/>
    <cellStyle name="20% - Accent1 3 3 2 2 4 2" xfId="34189" xr:uid="{00000000-0005-0000-0000-000086050000}"/>
    <cellStyle name="20% - Accent1 3 3 2 2 4 2 2" xfId="16868" xr:uid="{00000000-0005-0000-0000-000087050000}"/>
    <cellStyle name="20% - Accent1 3 3 2 2 4 3" xfId="18530" xr:uid="{00000000-0005-0000-0000-000088050000}"/>
    <cellStyle name="20% - Accent1 3 3 2 2 5" xfId="26316" xr:uid="{00000000-0005-0000-0000-000089050000}"/>
    <cellStyle name="20% - Accent1 3 3 2 2 5 2" xfId="32393" xr:uid="{00000000-0005-0000-0000-00008A050000}"/>
    <cellStyle name="20% - Accent1 3 3 2 2 6" xfId="20390" xr:uid="{00000000-0005-0000-0000-00008B050000}"/>
    <cellStyle name="20% - Accent1 3 3 2 3" xfId="29218" xr:uid="{00000000-0005-0000-0000-00008C050000}"/>
    <cellStyle name="20% - Accent1 3 3 2 3 2" xfId="33066" xr:uid="{00000000-0005-0000-0000-00008D050000}"/>
    <cellStyle name="20% - Accent1 3 3 2 3 2 2" xfId="33711" xr:uid="{00000000-0005-0000-0000-00008E050000}"/>
    <cellStyle name="20% - Accent1 3 3 2 3 2 2 2" xfId="18804" xr:uid="{00000000-0005-0000-0000-00008F050000}"/>
    <cellStyle name="20% - Accent1 3 3 2 3 2 2 2 2" xfId="33962" xr:uid="{00000000-0005-0000-0000-000090050000}"/>
    <cellStyle name="20% - Accent1 3 3 2 3 2 2 3" xfId="26288" xr:uid="{00000000-0005-0000-0000-000091050000}"/>
    <cellStyle name="20% - Accent1 3 3 2 3 2 3" xfId="31841" xr:uid="{00000000-0005-0000-0000-000092050000}"/>
    <cellStyle name="20% - Accent1 3 3 2 3 2 3 2" xfId="18793" xr:uid="{00000000-0005-0000-0000-000093050000}"/>
    <cellStyle name="20% - Accent1 3 3 2 3 2 4" xfId="28013" xr:uid="{00000000-0005-0000-0000-000094050000}"/>
    <cellStyle name="20% - Accent1 3 3 2 3 3" xfId="32376" xr:uid="{00000000-0005-0000-0000-000095050000}"/>
    <cellStyle name="20% - Accent1 3 3 2 3 3 2" xfId="32374" xr:uid="{00000000-0005-0000-0000-000096050000}"/>
    <cellStyle name="20% - Accent1 3 3 2 3 3 2 2" xfId="18783" xr:uid="{00000000-0005-0000-0000-000097050000}"/>
    <cellStyle name="20% - Accent1 3 3 2 3 3 3" xfId="22050" xr:uid="{00000000-0005-0000-0000-000098050000}"/>
    <cellStyle name="20% - Accent1 3 3 2 3 4" xfId="8190" xr:uid="{00000000-0005-0000-0000-000099050000}"/>
    <cellStyle name="20% - Accent1 3 3 2 3 4 2" xfId="8187" xr:uid="{00000000-0005-0000-0000-00009A050000}"/>
    <cellStyle name="20% - Accent1 3 3 2 3 5" xfId="8185" xr:uid="{00000000-0005-0000-0000-00009B050000}"/>
    <cellStyle name="20% - Accent1 3 3 2 4" xfId="33991" xr:uid="{00000000-0005-0000-0000-00009C050000}"/>
    <cellStyle name="20% - Accent1 3 3 2 4 2" xfId="27571" xr:uid="{00000000-0005-0000-0000-00009D050000}"/>
    <cellStyle name="20% - Accent1 3 3 2 4 2 2" xfId="30049" xr:uid="{00000000-0005-0000-0000-00009E050000}"/>
    <cellStyle name="20% - Accent1 3 3 2 4 2 2 2" xfId="18762" xr:uid="{00000000-0005-0000-0000-00009F050000}"/>
    <cellStyle name="20% - Accent1 3 3 2 4 2 3" xfId="34032" xr:uid="{00000000-0005-0000-0000-0000A0050000}"/>
    <cellStyle name="20% - Accent1 3 3 2 4 3" xfId="32326" xr:uid="{00000000-0005-0000-0000-0000A1050000}"/>
    <cellStyle name="20% - Accent1 3 3 2 4 3 2" xfId="34285" xr:uid="{00000000-0005-0000-0000-0000A2050000}"/>
    <cellStyle name="20% - Accent1 3 3 2 4 4" xfId="8181" xr:uid="{00000000-0005-0000-0000-0000A3050000}"/>
    <cellStyle name="20% - Accent1 3 3 2 5" xfId="32363" xr:uid="{00000000-0005-0000-0000-0000A4050000}"/>
    <cellStyle name="20% - Accent1 3 3 2 5 2" xfId="32313" xr:uid="{00000000-0005-0000-0000-0000A5050000}"/>
    <cellStyle name="20% - Accent1 3 3 2 5 2 2" xfId="33923" xr:uid="{00000000-0005-0000-0000-0000A6050000}"/>
    <cellStyle name="20% - Accent1 3 3 2 5 3" xfId="24914" xr:uid="{00000000-0005-0000-0000-0000A7050000}"/>
    <cellStyle name="20% - Accent1 3 3 2 6" xfId="32352" xr:uid="{00000000-0005-0000-0000-0000A8050000}"/>
    <cellStyle name="20% - Accent1 3 3 2 6 2" xfId="24899" xr:uid="{00000000-0005-0000-0000-0000A9050000}"/>
    <cellStyle name="20% - Accent1 3 3 2 7" xfId="31049" xr:uid="{00000000-0005-0000-0000-0000AA050000}"/>
    <cellStyle name="20% - Accent1 3 3 3" xfId="33805" xr:uid="{00000000-0005-0000-0000-0000AB050000}"/>
    <cellStyle name="20% - Accent1 3 3 3 2" xfId="29575" xr:uid="{00000000-0005-0000-0000-0000AC050000}"/>
    <cellStyle name="20% - Accent1 3 3 3 2 2" xfId="33002" xr:uid="{00000000-0005-0000-0000-0000AD050000}"/>
    <cellStyle name="20% - Accent1 3 3 3 2 2 2" xfId="32952" xr:uid="{00000000-0005-0000-0000-0000AE050000}"/>
    <cellStyle name="20% - Accent1 3 3 3 2 2 2 2" xfId="18682" xr:uid="{00000000-0005-0000-0000-0000AF050000}"/>
    <cellStyle name="20% - Accent1 3 3 3 2 2 2 2 2" xfId="11140" xr:uid="{00000000-0005-0000-0000-0000B0050000}"/>
    <cellStyle name="20% - Accent1 3 3 3 2 2 2 3" xfId="30123" xr:uid="{00000000-0005-0000-0000-0000B1050000}"/>
    <cellStyle name="20% - Accent1 3 3 3 2 2 3" xfId="34028" xr:uid="{00000000-0005-0000-0000-0000B2050000}"/>
    <cellStyle name="20% - Accent1 3 3 3 2 2 3 2" xfId="18674" xr:uid="{00000000-0005-0000-0000-0000B3050000}"/>
    <cellStyle name="20% - Accent1 3 3 3 2 2 4" xfId="29266" xr:uid="{00000000-0005-0000-0000-0000B4050000}"/>
    <cellStyle name="20% - Accent1 3 3 3 2 3" xfId="29379" xr:uid="{00000000-0005-0000-0000-0000B5050000}"/>
    <cellStyle name="20% - Accent1 3 3 3 2 3 2" xfId="29366" xr:uid="{00000000-0005-0000-0000-0000B6050000}"/>
    <cellStyle name="20% - Accent1 3 3 3 2 3 2 2" xfId="18667" xr:uid="{00000000-0005-0000-0000-0000B7050000}"/>
    <cellStyle name="20% - Accent1 3 3 3 2 3 3" xfId="29359" xr:uid="{00000000-0005-0000-0000-0000B8050000}"/>
    <cellStyle name="20% - Accent1 3 3 3 2 4" xfId="31260" xr:uid="{00000000-0005-0000-0000-0000B9050000}"/>
    <cellStyle name="20% - Accent1 3 3 3 2 4 2" xfId="33916" xr:uid="{00000000-0005-0000-0000-0000BA050000}"/>
    <cellStyle name="20% - Accent1 3 3 3 2 5" xfId="29350" xr:uid="{00000000-0005-0000-0000-0000BB050000}"/>
    <cellStyle name="20% - Accent1 3 3 3 3" xfId="32997" xr:uid="{00000000-0005-0000-0000-0000BC050000}"/>
    <cellStyle name="20% - Accent1 3 3 3 3 2" xfId="32333" xr:uid="{00000000-0005-0000-0000-0000BD050000}"/>
    <cellStyle name="20% - Accent1 3 3 3 3 2 2" xfId="30449" xr:uid="{00000000-0005-0000-0000-0000BE050000}"/>
    <cellStyle name="20% - Accent1 3 3 3 3 2 2 2" xfId="18631" xr:uid="{00000000-0005-0000-0000-0000BF050000}"/>
    <cellStyle name="20% - Accent1 3 3 3 3 2 3" xfId="30432" xr:uid="{00000000-0005-0000-0000-0000C0050000}"/>
    <cellStyle name="20% - Accent1 3 3 3 3 3" xfId="30947" xr:uid="{00000000-0005-0000-0000-0000C1050000}"/>
    <cellStyle name="20% - Accent1 3 3 3 3 3 2" xfId="30890" xr:uid="{00000000-0005-0000-0000-0000C2050000}"/>
    <cellStyle name="20% - Accent1 3 3 3 3 4" xfId="8173" xr:uid="{00000000-0005-0000-0000-0000C3050000}"/>
    <cellStyle name="20% - Accent1 3 3 3 4" xfId="25320" xr:uid="{00000000-0005-0000-0000-0000C4050000}"/>
    <cellStyle name="20% - Accent1 3 3 3 4 2" xfId="32283" xr:uid="{00000000-0005-0000-0000-0000C5050000}"/>
    <cellStyle name="20% - Accent1 3 3 3 4 2 2" xfId="29927" xr:uid="{00000000-0005-0000-0000-0000C6050000}"/>
    <cellStyle name="20% - Accent1 3 3 3 4 3" xfId="29325" xr:uid="{00000000-0005-0000-0000-0000C7050000}"/>
    <cellStyle name="20% - Accent1 3 3 3 5" xfId="29037" xr:uid="{00000000-0005-0000-0000-0000C8050000}"/>
    <cellStyle name="20% - Accent1 3 3 3 5 2" xfId="32325" xr:uid="{00000000-0005-0000-0000-0000C9050000}"/>
    <cellStyle name="20% - Accent1 3 3 3 6" xfId="32308" xr:uid="{00000000-0005-0000-0000-0000CA050000}"/>
    <cellStyle name="20% - Accent1 3 3 4" xfId="33279" xr:uid="{00000000-0005-0000-0000-0000CB050000}"/>
    <cellStyle name="20% - Accent1 3 3 4 2" xfId="24630" xr:uid="{00000000-0005-0000-0000-0000CC050000}"/>
    <cellStyle name="20% - Accent1 3 3 4 2 2" xfId="32303" xr:uid="{00000000-0005-0000-0000-0000CD050000}"/>
    <cellStyle name="20% - Accent1 3 3 4 2 2 2" xfId="32562" xr:uid="{00000000-0005-0000-0000-0000CE050000}"/>
    <cellStyle name="20% - Accent1 3 3 4 2 2 2 2" xfId="8488" xr:uid="{00000000-0005-0000-0000-0000CF050000}"/>
    <cellStyle name="20% - Accent1 3 3 4 2 2 3" xfId="32299" xr:uid="{00000000-0005-0000-0000-0000D0050000}"/>
    <cellStyle name="20% - Accent1 3 3 4 2 3" xfId="29304" xr:uid="{00000000-0005-0000-0000-0000D1050000}"/>
    <cellStyle name="20% - Accent1 3 3 4 2 3 2" xfId="29291" xr:uid="{00000000-0005-0000-0000-0000D2050000}"/>
    <cellStyle name="20% - Accent1 3 3 4 2 4" xfId="29284" xr:uid="{00000000-0005-0000-0000-0000D3050000}"/>
    <cellStyle name="20% - Accent1 3 3 4 3" xfId="33901" xr:uid="{00000000-0005-0000-0000-0000D4050000}"/>
    <cellStyle name="20% - Accent1 3 3 4 3 2" xfId="10183" xr:uid="{00000000-0005-0000-0000-0000D5050000}"/>
    <cellStyle name="20% - Accent1 3 3 4 3 2 2" xfId="10181" xr:uid="{00000000-0005-0000-0000-0000D6050000}"/>
    <cellStyle name="20% - Accent1 3 3 4 3 3" xfId="29275" xr:uid="{00000000-0005-0000-0000-0000D7050000}"/>
    <cellStyle name="20% - Accent1 3 3 4 4" xfId="33892" xr:uid="{00000000-0005-0000-0000-0000D8050000}"/>
    <cellStyle name="20% - Accent1 3 3 4 4 2" xfId="10040" xr:uid="{00000000-0005-0000-0000-0000D9050000}"/>
    <cellStyle name="20% - Accent1 3 3 4 5" xfId="33206" xr:uid="{00000000-0005-0000-0000-0000DA050000}"/>
    <cellStyle name="20% - Accent1 3 3 5" xfId="13474" xr:uid="{00000000-0005-0000-0000-0000DB050000}"/>
    <cellStyle name="20% - Accent1 3 3 5 2" xfId="33783" xr:uid="{00000000-0005-0000-0000-0000DC050000}"/>
    <cellStyle name="20% - Accent1 3 3 5 2 2" xfId="32282" xr:uid="{00000000-0005-0000-0000-0000DD050000}"/>
    <cellStyle name="20% - Accent1 3 3 5 2 2 2" xfId="32571" xr:uid="{00000000-0005-0000-0000-0000DE050000}"/>
    <cellStyle name="20% - Accent1 3 3 5 2 3" xfId="29255" xr:uid="{00000000-0005-0000-0000-0000DF050000}"/>
    <cellStyle name="20% - Accent1 3 3 5 3" xfId="33190" xr:uid="{00000000-0005-0000-0000-0000E0050000}"/>
    <cellStyle name="20% - Accent1 3 3 5 3 2" xfId="9872" xr:uid="{00000000-0005-0000-0000-0000E1050000}"/>
    <cellStyle name="20% - Accent1 3 3 5 4" xfId="27524" xr:uid="{00000000-0005-0000-0000-0000E2050000}"/>
    <cellStyle name="20% - Accent1 3 3 6" xfId="29997" xr:uid="{00000000-0005-0000-0000-0000E3050000}"/>
    <cellStyle name="20% - Accent1 3 3 6 2" xfId="32275" xr:uid="{00000000-0005-0000-0000-0000E4050000}"/>
    <cellStyle name="20% - Accent1 3 3 6 2 2" xfId="32268" xr:uid="{00000000-0005-0000-0000-0000E5050000}"/>
    <cellStyle name="20% - Accent1 3 3 6 3" xfId="33670" xr:uid="{00000000-0005-0000-0000-0000E6050000}"/>
    <cellStyle name="20% - Accent1 3 3 7" xfId="23387" xr:uid="{00000000-0005-0000-0000-0000E7050000}"/>
    <cellStyle name="20% - Accent1 3 3 7 2" xfId="22228" xr:uid="{00000000-0005-0000-0000-0000E8050000}"/>
    <cellStyle name="20% - Accent1 3 3 8" xfId="22751" xr:uid="{00000000-0005-0000-0000-0000E9050000}"/>
    <cellStyle name="20% - Accent1 3 3 9" xfId="34549" xr:uid="{00000000-0005-0000-0000-0000EA050000}"/>
    <cellStyle name="20% - Accent1 3 4" xfId="23060" xr:uid="{00000000-0005-0000-0000-0000EB050000}"/>
    <cellStyle name="20% - Accent1 3 4 2" xfId="33137" xr:uid="{00000000-0005-0000-0000-0000EC050000}"/>
    <cellStyle name="20% - Accent1 3 4 2 2" xfId="31087" xr:uid="{00000000-0005-0000-0000-0000ED050000}"/>
    <cellStyle name="20% - Accent1 3 4 2 2 2" xfId="29995" xr:uid="{00000000-0005-0000-0000-0000EE050000}"/>
    <cellStyle name="20% - Accent1 3 4 2 2 2 2" xfId="30574" xr:uid="{00000000-0005-0000-0000-0000EF050000}"/>
    <cellStyle name="20% - Accent1 3 4 2 2 2 2 2" xfId="18428" xr:uid="{00000000-0005-0000-0000-0000F0050000}"/>
    <cellStyle name="20% - Accent1 3 4 2 2 2 2 2 2" xfId="33558" xr:uid="{00000000-0005-0000-0000-0000F1050000}"/>
    <cellStyle name="20% - Accent1 3 4 2 2 2 2 3" xfId="27154" xr:uid="{00000000-0005-0000-0000-0000F2050000}"/>
    <cellStyle name="20% - Accent1 3 4 2 2 2 3" xfId="32259" xr:uid="{00000000-0005-0000-0000-0000F3050000}"/>
    <cellStyle name="20% - Accent1 3 4 2 2 2 3 2" xfId="18710" xr:uid="{00000000-0005-0000-0000-0000F4050000}"/>
    <cellStyle name="20% - Accent1 3 4 2 2 2 4" xfId="29369" xr:uid="{00000000-0005-0000-0000-0000F5050000}"/>
    <cellStyle name="20% - Accent1 3 4 2 2 3" xfId="29982" xr:uid="{00000000-0005-0000-0000-0000F6050000}"/>
    <cellStyle name="20% - Accent1 3 4 2 2 3 2" xfId="32251" xr:uid="{00000000-0005-0000-0000-0000F7050000}"/>
    <cellStyle name="20% - Accent1 3 4 2 2 3 2 2" xfId="18408" xr:uid="{00000000-0005-0000-0000-0000F8050000}"/>
    <cellStyle name="20% - Accent1 3 4 2 2 3 3" xfId="32241" xr:uid="{00000000-0005-0000-0000-0000F9050000}"/>
    <cellStyle name="20% - Accent1 3 4 2 2 4" xfId="34120" xr:uid="{00000000-0005-0000-0000-0000FA050000}"/>
    <cellStyle name="20% - Accent1 3 4 2 2 4 2" xfId="34147" xr:uid="{00000000-0005-0000-0000-0000FB050000}"/>
    <cellStyle name="20% - Accent1 3 4 2 2 5" xfId="33766" xr:uid="{00000000-0005-0000-0000-0000FC050000}"/>
    <cellStyle name="20% - Accent1 3 4 2 3" xfId="32902" xr:uid="{00000000-0005-0000-0000-0000FD050000}"/>
    <cellStyle name="20% - Accent1 3 4 2 3 2" xfId="29952" xr:uid="{00000000-0005-0000-0000-0000FE050000}"/>
    <cellStyle name="20% - Accent1 3 4 2 3 2 2" xfId="34369" xr:uid="{00000000-0005-0000-0000-0000FF050000}"/>
    <cellStyle name="20% - Accent1 3 4 2 3 2 2 2" xfId="26925" xr:uid="{00000000-0005-0000-0000-000000060000}"/>
    <cellStyle name="20% - Accent1 3 4 2 3 2 3" xfId="34224" xr:uid="{00000000-0005-0000-0000-000001060000}"/>
    <cellStyle name="20% - Accent1 3 4 2 3 3" xfId="17249" xr:uid="{00000000-0005-0000-0000-000002060000}"/>
    <cellStyle name="20% - Accent1 3 4 2 3 3 2" xfId="32219" xr:uid="{00000000-0005-0000-0000-000003060000}"/>
    <cellStyle name="20% - Accent1 3 4 2 3 4" xfId="8073" xr:uid="{00000000-0005-0000-0000-000004060000}"/>
    <cellStyle name="20% - Accent1 3 4 2 4" xfId="30554" xr:uid="{00000000-0005-0000-0000-000005060000}"/>
    <cellStyle name="20% - Accent1 3 4 2 4 2" xfId="32213" xr:uid="{00000000-0005-0000-0000-000006060000}"/>
    <cellStyle name="20% - Accent1 3 4 2 4 2 2" xfId="28179" xr:uid="{00000000-0005-0000-0000-000007060000}"/>
    <cellStyle name="20% - Accent1 3 4 2 4 3" xfId="18280" xr:uid="{00000000-0005-0000-0000-000008060000}"/>
    <cellStyle name="20% - Accent1 3 4 2 5" xfId="28823" xr:uid="{00000000-0005-0000-0000-000009060000}"/>
    <cellStyle name="20% - Accent1 3 4 2 5 2" xfId="26158" xr:uid="{00000000-0005-0000-0000-00000A060000}"/>
    <cellStyle name="20% - Accent1 3 4 2 6" xfId="32191" xr:uid="{00000000-0005-0000-0000-00000B060000}"/>
    <cellStyle name="20% - Accent1 3 4 3" xfId="32179" xr:uid="{00000000-0005-0000-0000-00000C060000}"/>
    <cellStyle name="20% - Accent1 3 4 3 2" xfId="32865" xr:uid="{00000000-0005-0000-0000-00000D060000}"/>
    <cellStyle name="20% - Accent1 3 4 3 2 2" xfId="32175" xr:uid="{00000000-0005-0000-0000-00000E060000}"/>
    <cellStyle name="20% - Accent1 3 4 3 2 2 2" xfId="32164" xr:uid="{00000000-0005-0000-0000-00000F060000}"/>
    <cellStyle name="20% - Accent1 3 4 3 2 2 2 2" xfId="18369" xr:uid="{00000000-0005-0000-0000-000010060000}"/>
    <cellStyle name="20% - Accent1 3 4 3 2 2 3" xfId="34346" xr:uid="{00000000-0005-0000-0000-000011060000}"/>
    <cellStyle name="20% - Accent1 3 4 3 2 3" xfId="25917" xr:uid="{00000000-0005-0000-0000-000012060000}"/>
    <cellStyle name="20% - Accent1 3 4 3 2 3 2" xfId="34161" xr:uid="{00000000-0005-0000-0000-000013060000}"/>
    <cellStyle name="20% - Accent1 3 4 3 2 4" xfId="25909" xr:uid="{00000000-0005-0000-0000-000014060000}"/>
    <cellStyle name="20% - Accent1 3 4 3 3" xfId="34180" xr:uid="{00000000-0005-0000-0000-000015060000}"/>
    <cellStyle name="20% - Accent1 3 4 3 3 2" xfId="25898" xr:uid="{00000000-0005-0000-0000-000016060000}"/>
    <cellStyle name="20% - Accent1 3 4 3 3 2 2" xfId="32057" xr:uid="{00000000-0005-0000-0000-000017060000}"/>
    <cellStyle name="20% - Accent1 3 4 3 3 3" xfId="25886" xr:uid="{00000000-0005-0000-0000-000018060000}"/>
    <cellStyle name="20% - Accent1 3 4 3 4" xfId="28811" xr:uid="{00000000-0005-0000-0000-000019060000}"/>
    <cellStyle name="20% - Accent1 3 4 3 4 2" xfId="31860" xr:uid="{00000000-0005-0000-0000-00001A060000}"/>
    <cellStyle name="20% - Accent1 3 4 3 5" xfId="33050" xr:uid="{00000000-0005-0000-0000-00001B060000}"/>
    <cellStyle name="20% - Accent1 3 4 4" xfId="32679" xr:uid="{00000000-0005-0000-0000-00001C060000}"/>
    <cellStyle name="20% - Accent1 3 4 4 2" xfId="34109" xr:uid="{00000000-0005-0000-0000-00001D060000}"/>
    <cellStyle name="20% - Accent1 3 4 4 2 2" xfId="18918" xr:uid="{00000000-0005-0000-0000-00001E060000}"/>
    <cellStyle name="20% - Accent1 3 4 4 2 2 2" xfId="32145" xr:uid="{00000000-0005-0000-0000-00001F060000}"/>
    <cellStyle name="20% - Accent1 3 4 4 2 3" xfId="17984" xr:uid="{00000000-0005-0000-0000-000020060000}"/>
    <cellStyle name="20% - Accent1 3 4 4 3" xfId="33863" xr:uid="{00000000-0005-0000-0000-000021060000}"/>
    <cellStyle name="20% - Accent1 3 4 4 3 2" xfId="13547" xr:uid="{00000000-0005-0000-0000-000022060000}"/>
    <cellStyle name="20% - Accent1 3 4 4 4" xfId="33857" xr:uid="{00000000-0005-0000-0000-000023060000}"/>
    <cellStyle name="20% - Accent1 3 4 5" xfId="13466" xr:uid="{00000000-0005-0000-0000-000024060000}"/>
    <cellStyle name="20% - Accent1 3 4 5 2" xfId="32140" xr:uid="{00000000-0005-0000-0000-000025060000}"/>
    <cellStyle name="20% - Accent1 3 4 5 2 2" xfId="17964" xr:uid="{00000000-0005-0000-0000-000026060000}"/>
    <cellStyle name="20% - Accent1 3 4 5 3" xfId="12486" xr:uid="{00000000-0005-0000-0000-000027060000}"/>
    <cellStyle name="20% - Accent1 3 4 6" xfId="25926" xr:uid="{00000000-0005-0000-0000-000028060000}"/>
    <cellStyle name="20% - Accent1 3 4 6 2" xfId="33666" xr:uid="{00000000-0005-0000-0000-000029060000}"/>
    <cellStyle name="20% - Accent1 3 4 7" xfId="22995" xr:uid="{00000000-0005-0000-0000-00002A060000}"/>
    <cellStyle name="20% - Accent1 3 4 8" xfId="34771" xr:uid="{00000000-0005-0000-0000-00002B060000}"/>
    <cellStyle name="20% - Accent1 3 5" xfId="24832" xr:uid="{00000000-0005-0000-0000-00002C060000}"/>
    <cellStyle name="20% - Accent1 3 5 2" xfId="24912" xr:uid="{00000000-0005-0000-0000-00002D060000}"/>
    <cellStyle name="20% - Accent1 3 5 2 2" xfId="27969" xr:uid="{00000000-0005-0000-0000-00002E060000}"/>
    <cellStyle name="20% - Accent1 3 5 2 2 2" xfId="22491" xr:uid="{00000000-0005-0000-0000-00002F060000}"/>
    <cellStyle name="20% - Accent1 3 5 2 2 2 2" xfId="22252" xr:uid="{00000000-0005-0000-0000-000030060000}"/>
    <cellStyle name="20% - Accent1 3 5 2 2 2 2 2" xfId="18263" xr:uid="{00000000-0005-0000-0000-000031060000}"/>
    <cellStyle name="20% - Accent1 3 5 2 2 2 3" xfId="30826" xr:uid="{00000000-0005-0000-0000-000032060000}"/>
    <cellStyle name="20% - Accent1 3 5 2 2 3" xfId="28772" xr:uid="{00000000-0005-0000-0000-000033060000}"/>
    <cellStyle name="20% - Accent1 3 5 2 2 3 2" xfId="20185" xr:uid="{00000000-0005-0000-0000-000034060000}"/>
    <cellStyle name="20% - Accent1 3 5 2 2 4" xfId="33956" xr:uid="{00000000-0005-0000-0000-000035060000}"/>
    <cellStyle name="20% - Accent1 3 5 2 3" xfId="32106" xr:uid="{00000000-0005-0000-0000-000036060000}"/>
    <cellStyle name="20% - Accent1 3 5 2 3 2" xfId="32415" xr:uid="{00000000-0005-0000-0000-000037060000}"/>
    <cellStyle name="20% - Accent1 3 5 2 3 2 2" xfId="32104" xr:uid="{00000000-0005-0000-0000-000038060000}"/>
    <cellStyle name="20% - Accent1 3 5 2 3 3" xfId="32093" xr:uid="{00000000-0005-0000-0000-000039060000}"/>
    <cellStyle name="20% - Accent1 3 5 2 4" xfId="28807" xr:uid="{00000000-0005-0000-0000-00003A060000}"/>
    <cellStyle name="20% - Accent1 3 5 2 4 2" xfId="29904" xr:uid="{00000000-0005-0000-0000-00003B060000}"/>
    <cellStyle name="20% - Accent1 3 5 2 5" xfId="32082" xr:uid="{00000000-0005-0000-0000-00003C060000}"/>
    <cellStyle name="20% - Accent1 3 5 3" xfId="27965" xr:uid="{00000000-0005-0000-0000-00003D060000}"/>
    <cellStyle name="20% - Accent1 3 5 3 2" xfId="32815" xr:uid="{00000000-0005-0000-0000-00003E060000}"/>
    <cellStyle name="20% - Accent1 3 5 3 2 2" xfId="28322" xr:uid="{00000000-0005-0000-0000-00003F060000}"/>
    <cellStyle name="20% - Accent1 3 5 3 2 2 2" xfId="24883" xr:uid="{00000000-0005-0000-0000-000040060000}"/>
    <cellStyle name="20% - Accent1 3 5 3 2 3" xfId="28314" xr:uid="{00000000-0005-0000-0000-000041060000}"/>
    <cellStyle name="20% - Accent1 3 5 3 3" xfId="34353" xr:uid="{00000000-0005-0000-0000-000042060000}"/>
    <cellStyle name="20% - Accent1 3 5 3 3 2" xfId="28297" xr:uid="{00000000-0005-0000-0000-000043060000}"/>
    <cellStyle name="20% - Accent1 3 5 3 4" xfId="26814" xr:uid="{00000000-0005-0000-0000-000044060000}"/>
    <cellStyle name="20% - Accent1 3 5 4" xfId="26697" xr:uid="{00000000-0005-0000-0000-000045060000}"/>
    <cellStyle name="20% - Accent1 3 5 4 2" xfId="32024" xr:uid="{00000000-0005-0000-0000-000046060000}"/>
    <cellStyle name="20% - Accent1 3 5 4 2 2" xfId="17941" xr:uid="{00000000-0005-0000-0000-000047060000}"/>
    <cellStyle name="20% - Accent1 3 5 4 3" xfId="33728" xr:uid="{00000000-0005-0000-0000-000048060000}"/>
    <cellStyle name="20% - Accent1 3 5 5" xfId="13459" xr:uid="{00000000-0005-0000-0000-000049060000}"/>
    <cellStyle name="20% - Accent1 3 5 5 2" xfId="32013" xr:uid="{00000000-0005-0000-0000-00004A060000}"/>
    <cellStyle name="20% - Accent1 3 5 6" xfId="26419" xr:uid="{00000000-0005-0000-0000-00004B060000}"/>
    <cellStyle name="20% - Accent1 3 5 7" xfId="34961" xr:uid="{00000000-0005-0000-0000-00004C060000}"/>
    <cellStyle name="20% - Accent1 3 6" xfId="29501" xr:uid="{00000000-0005-0000-0000-00004D060000}"/>
    <cellStyle name="20% - Accent1 3 6 2" xfId="27956" xr:uid="{00000000-0005-0000-0000-00004E060000}"/>
    <cellStyle name="20% - Accent1 3 6 2 2" xfId="18698" xr:uid="{00000000-0005-0000-0000-00004F060000}"/>
    <cellStyle name="20% - Accent1 3 6 2 2 2" xfId="24634" xr:uid="{00000000-0005-0000-0000-000050060000}"/>
    <cellStyle name="20% - Accent1 3 6 2 2 2 2" xfId="30101" xr:uid="{00000000-0005-0000-0000-000051060000}"/>
    <cellStyle name="20% - Accent1 3 6 2 2 3" xfId="32067" xr:uid="{00000000-0005-0000-0000-000052060000}"/>
    <cellStyle name="20% - Accent1 3 6 2 3" xfId="32063" xr:uid="{00000000-0005-0000-0000-000053060000}"/>
    <cellStyle name="20% - Accent1 3 6 2 3 2" xfId="24632" xr:uid="{00000000-0005-0000-0000-000054060000}"/>
    <cellStyle name="20% - Accent1 3 6 2 4" xfId="32050" xr:uid="{00000000-0005-0000-0000-000055060000}"/>
    <cellStyle name="20% - Accent1 3 6 3" xfId="32003" xr:uid="{00000000-0005-0000-0000-000056060000}"/>
    <cellStyle name="20% - Accent1 3 6 3 2" xfId="32046" xr:uid="{00000000-0005-0000-0000-000057060000}"/>
    <cellStyle name="20% - Accent1 3 6 3 2 2" xfId="26554" xr:uid="{00000000-0005-0000-0000-000058060000}"/>
    <cellStyle name="20% - Accent1 3 6 3 3" xfId="34232" xr:uid="{00000000-0005-0000-0000-000059060000}"/>
    <cellStyle name="20% - Accent1 3 6 4" xfId="29525" xr:uid="{00000000-0005-0000-0000-00005A060000}"/>
    <cellStyle name="20% - Accent1 3 6 4 2" xfId="32009" xr:uid="{00000000-0005-0000-0000-00005B060000}"/>
    <cellStyle name="20% - Accent1 3 6 5" xfId="29521" xr:uid="{00000000-0005-0000-0000-00005C060000}"/>
    <cellStyle name="20% - Accent1 3 6 6" xfId="35166" xr:uid="{00000000-0005-0000-0000-00005D060000}"/>
    <cellStyle name="20% - Accent1 3 7" xfId="32364" xr:uid="{00000000-0005-0000-0000-00005E060000}"/>
    <cellStyle name="20% - Accent1 3 7 2" xfId="31678" xr:uid="{00000000-0005-0000-0000-00005F060000}"/>
    <cellStyle name="20% - Accent1 3 7 2 2" xfId="31666" xr:uid="{00000000-0005-0000-0000-000060060000}"/>
    <cellStyle name="20% - Accent1 3 7 2 2 2" xfId="24614" xr:uid="{00000000-0005-0000-0000-000061060000}"/>
    <cellStyle name="20% - Accent1 3 7 2 3" xfId="33614" xr:uid="{00000000-0005-0000-0000-000062060000}"/>
    <cellStyle name="20% - Accent1 3 7 3" xfId="31660" xr:uid="{00000000-0005-0000-0000-000063060000}"/>
    <cellStyle name="20% - Accent1 3 7 3 2" xfId="33715" xr:uid="{00000000-0005-0000-0000-000064060000}"/>
    <cellStyle name="20% - Accent1 3 7 4" xfId="32434" xr:uid="{00000000-0005-0000-0000-000065060000}"/>
    <cellStyle name="20% - Accent1 3 7 5" xfId="35395" xr:uid="{00000000-0005-0000-0000-000066060000}"/>
    <cellStyle name="20% - Accent1 3 8" xfId="24961" xr:uid="{00000000-0005-0000-0000-000067060000}"/>
    <cellStyle name="20% - Accent1 3 8 2" xfId="31631" xr:uid="{00000000-0005-0000-0000-000068060000}"/>
    <cellStyle name="20% - Accent1 3 8 2 2" xfId="33526" xr:uid="{00000000-0005-0000-0000-000069060000}"/>
    <cellStyle name="20% - Accent1 3 8 3" xfId="29938" xr:uid="{00000000-0005-0000-0000-00006A060000}"/>
    <cellStyle name="20% - Accent1 3 8 4" xfId="36267" xr:uid="{00000000-0005-0000-0000-00006B060000}"/>
    <cellStyle name="20% - Accent1 3 9" xfId="8390" xr:uid="{00000000-0005-0000-0000-00006C060000}"/>
    <cellStyle name="20% - Accent1 3 9 2" xfId="32547" xr:uid="{00000000-0005-0000-0000-00006D060000}"/>
    <cellStyle name="20% - Accent1 3 9 3" xfId="36553" xr:uid="{00000000-0005-0000-0000-00006E060000}"/>
    <cellStyle name="20% - Accent1 30" xfId="35892" xr:uid="{00000000-0005-0000-0000-00006F060000}"/>
    <cellStyle name="20% - Accent1 30 2" xfId="37064" xr:uid="{00000000-0005-0000-0000-000070060000}"/>
    <cellStyle name="20% - Accent1 30 3" xfId="37959" xr:uid="{00000000-0005-0000-0000-000071060000}"/>
    <cellStyle name="20% - Accent1 31" xfId="35912" xr:uid="{00000000-0005-0000-0000-000072060000}"/>
    <cellStyle name="20% - Accent1 31 2" xfId="37083" xr:uid="{00000000-0005-0000-0000-000073060000}"/>
    <cellStyle name="20% - Accent1 31 3" xfId="37979" xr:uid="{00000000-0005-0000-0000-000074060000}"/>
    <cellStyle name="20% - Accent1 32" xfId="35932" xr:uid="{00000000-0005-0000-0000-000075060000}"/>
    <cellStyle name="20% - Accent1 32 2" xfId="37102" xr:uid="{00000000-0005-0000-0000-000076060000}"/>
    <cellStyle name="20% - Accent1 32 3" xfId="37999" xr:uid="{00000000-0005-0000-0000-000077060000}"/>
    <cellStyle name="20% - Accent1 33" xfId="35952" xr:uid="{00000000-0005-0000-0000-000078060000}"/>
    <cellStyle name="20% - Accent1 33 2" xfId="37121" xr:uid="{00000000-0005-0000-0000-000079060000}"/>
    <cellStyle name="20% - Accent1 33 3" xfId="38019" xr:uid="{00000000-0005-0000-0000-00007A060000}"/>
    <cellStyle name="20% - Accent1 34" xfId="35972" xr:uid="{00000000-0005-0000-0000-00007B060000}"/>
    <cellStyle name="20% - Accent1 34 2" xfId="37141" xr:uid="{00000000-0005-0000-0000-00007C060000}"/>
    <cellStyle name="20% - Accent1 34 3" xfId="38039" xr:uid="{00000000-0005-0000-0000-00007D060000}"/>
    <cellStyle name="20% - Accent1 35" xfId="35992" xr:uid="{00000000-0005-0000-0000-00007E060000}"/>
    <cellStyle name="20% - Accent1 35 2" xfId="37161" xr:uid="{00000000-0005-0000-0000-00007F060000}"/>
    <cellStyle name="20% - Accent1 35 3" xfId="38059" xr:uid="{00000000-0005-0000-0000-000080060000}"/>
    <cellStyle name="20% - Accent1 36" xfId="36012" xr:uid="{00000000-0005-0000-0000-000081060000}"/>
    <cellStyle name="20% - Accent1 36 2" xfId="37181" xr:uid="{00000000-0005-0000-0000-000082060000}"/>
    <cellStyle name="20% - Accent1 36 3" xfId="38079" xr:uid="{00000000-0005-0000-0000-000083060000}"/>
    <cellStyle name="20% - Accent1 37" xfId="36032" xr:uid="{00000000-0005-0000-0000-000084060000}"/>
    <cellStyle name="20% - Accent1 37 2" xfId="37201" xr:uid="{00000000-0005-0000-0000-000085060000}"/>
    <cellStyle name="20% - Accent1 37 3" xfId="38099" xr:uid="{00000000-0005-0000-0000-000086060000}"/>
    <cellStyle name="20% - Accent1 38" xfId="36052" xr:uid="{00000000-0005-0000-0000-000087060000}"/>
    <cellStyle name="20% - Accent1 38 2" xfId="37221" xr:uid="{00000000-0005-0000-0000-000088060000}"/>
    <cellStyle name="20% - Accent1 38 3" xfId="38119" xr:uid="{00000000-0005-0000-0000-000089060000}"/>
    <cellStyle name="20% - Accent1 39" xfId="36072" xr:uid="{00000000-0005-0000-0000-00008A060000}"/>
    <cellStyle name="20% - Accent1 39 2" xfId="37241" xr:uid="{00000000-0005-0000-0000-00008B060000}"/>
    <cellStyle name="20% - Accent1 39 3" xfId="38139" xr:uid="{00000000-0005-0000-0000-00008C060000}"/>
    <cellStyle name="20% - Accent1 4" xfId="117" xr:uid="{00000000-0005-0000-0000-00008D060000}"/>
    <cellStyle name="20% - Accent1 4 10" xfId="34471" xr:uid="{00000000-0005-0000-0000-00008E060000}"/>
    <cellStyle name="20% - Accent1 4 11" xfId="5973" xr:uid="{00000000-0005-0000-0000-00008F060000}"/>
    <cellStyle name="20% - Accent1 4 2" xfId="240" xr:uid="{00000000-0005-0000-0000-000090060000}"/>
    <cellStyle name="20% - Accent1 4 2 10" xfId="19754" xr:uid="{00000000-0005-0000-0000-000091060000}"/>
    <cellStyle name="20% - Accent1 4 2 2" xfId="27637" xr:uid="{00000000-0005-0000-0000-000092060000}"/>
    <cellStyle name="20% - Accent1 4 2 2 2" xfId="25369" xr:uid="{00000000-0005-0000-0000-000093060000}"/>
    <cellStyle name="20% - Accent1 4 2 2 2 2" xfId="13641" xr:uid="{00000000-0005-0000-0000-000094060000}"/>
    <cellStyle name="20% - Accent1 4 2 2 2 2 2" xfId="13891" xr:uid="{00000000-0005-0000-0000-000095060000}"/>
    <cellStyle name="20% - Accent1 4 2 2 2 2 2 2" xfId="25034" xr:uid="{00000000-0005-0000-0000-000096060000}"/>
    <cellStyle name="20% - Accent1 4 2 2 2 2 2 2 2" xfId="25953" xr:uid="{00000000-0005-0000-0000-000097060000}"/>
    <cellStyle name="20% - Accent1 4 2 2 2 2 2 2 2 2" xfId="29569" xr:uid="{00000000-0005-0000-0000-000098060000}"/>
    <cellStyle name="20% - Accent1 4 2 2 2 2 2 2 3" xfId="22482" xr:uid="{00000000-0005-0000-0000-000099060000}"/>
    <cellStyle name="20% - Accent1 4 2 2 2 2 2 3" xfId="7404" xr:uid="{00000000-0005-0000-0000-00009A060000}"/>
    <cellStyle name="20% - Accent1 4 2 2 2 2 2 3 2" xfId="32015" xr:uid="{00000000-0005-0000-0000-00009B060000}"/>
    <cellStyle name="20% - Accent1 4 2 2 2 2 2 4" xfId="9929" xr:uid="{00000000-0005-0000-0000-00009C060000}"/>
    <cellStyle name="20% - Accent1 4 2 2 2 2 3" xfId="24014" xr:uid="{00000000-0005-0000-0000-00009D060000}"/>
    <cellStyle name="20% - Accent1 4 2 2 2 2 3 2" xfId="24964" xr:uid="{00000000-0005-0000-0000-00009E060000}"/>
    <cellStyle name="20% - Accent1 4 2 2 2 2 3 2 2" xfId="32010" xr:uid="{00000000-0005-0000-0000-00009F060000}"/>
    <cellStyle name="20% - Accent1 4 2 2 2 2 3 3" xfId="7397" xr:uid="{00000000-0005-0000-0000-0000A0060000}"/>
    <cellStyle name="20% - Accent1 4 2 2 2 2 4" xfId="7855" xr:uid="{00000000-0005-0000-0000-0000A1060000}"/>
    <cellStyle name="20% - Accent1 4 2 2 2 2 4 2" xfId="26356" xr:uid="{00000000-0005-0000-0000-0000A2060000}"/>
    <cellStyle name="20% - Accent1 4 2 2 2 2 5" xfId="28635" xr:uid="{00000000-0005-0000-0000-0000A3060000}"/>
    <cellStyle name="20% - Accent1 4 2 2 2 3" xfId="5489" xr:uid="{00000000-0005-0000-0000-0000A4060000}"/>
    <cellStyle name="20% - Accent1 4 2 2 2 3 2" xfId="23653" xr:uid="{00000000-0005-0000-0000-0000A5060000}"/>
    <cellStyle name="20% - Accent1 4 2 2 2 3 2 2" xfId="24953" xr:uid="{00000000-0005-0000-0000-0000A6060000}"/>
    <cellStyle name="20% - Accent1 4 2 2 2 3 2 2 2" xfId="33641" xr:uid="{00000000-0005-0000-0000-0000A7060000}"/>
    <cellStyle name="20% - Accent1 4 2 2 2 3 2 3" xfId="7387" xr:uid="{00000000-0005-0000-0000-0000A8060000}"/>
    <cellStyle name="20% - Accent1 4 2 2 2 3 3" xfId="32579" xr:uid="{00000000-0005-0000-0000-0000A9060000}"/>
    <cellStyle name="20% - Accent1 4 2 2 2 3 3 2" xfId="31784" xr:uid="{00000000-0005-0000-0000-0000AA060000}"/>
    <cellStyle name="20% - Accent1 4 2 2 2 3 4" xfId="7848" xr:uid="{00000000-0005-0000-0000-0000AB060000}"/>
    <cellStyle name="20% - Accent1 4 2 2 2 4" xfId="32569" xr:uid="{00000000-0005-0000-0000-0000AC060000}"/>
    <cellStyle name="20% - Accent1 4 2 2 2 4 2" xfId="34214" xr:uid="{00000000-0005-0000-0000-0000AD060000}"/>
    <cellStyle name="20% - Accent1 4 2 2 2 4 2 2" xfId="24814" xr:uid="{00000000-0005-0000-0000-0000AE060000}"/>
    <cellStyle name="20% - Accent1 4 2 2 2 4 3" xfId="33504" xr:uid="{00000000-0005-0000-0000-0000AF060000}"/>
    <cellStyle name="20% - Accent1 4 2 2 2 5" xfId="32564" xr:uid="{00000000-0005-0000-0000-0000B0060000}"/>
    <cellStyle name="20% - Accent1 4 2 2 2 5 2" xfId="33692" xr:uid="{00000000-0005-0000-0000-0000B1060000}"/>
    <cellStyle name="20% - Accent1 4 2 2 2 6" xfId="25127" xr:uid="{00000000-0005-0000-0000-0000B2060000}"/>
    <cellStyle name="20% - Accent1 4 2 2 3" xfId="31998" xr:uid="{00000000-0005-0000-0000-0000B3060000}"/>
    <cellStyle name="20% - Accent1 4 2 2 3 2" xfId="10794" xr:uid="{00000000-0005-0000-0000-0000B4060000}"/>
    <cellStyle name="20% - Accent1 4 2 2 3 2 2" xfId="31774" xr:uid="{00000000-0005-0000-0000-0000B5060000}"/>
    <cellStyle name="20% - Accent1 4 2 2 3 2 2 2" xfId="29460" xr:uid="{00000000-0005-0000-0000-0000B6060000}"/>
    <cellStyle name="20% - Accent1 4 2 2 3 2 2 2 2" xfId="19564" xr:uid="{00000000-0005-0000-0000-0000B7060000}"/>
    <cellStyle name="20% - Accent1 4 2 2 3 2 2 3" xfId="7243" xr:uid="{00000000-0005-0000-0000-0000B8060000}"/>
    <cellStyle name="20% - Accent1 4 2 2 3 2 3" xfId="33563" xr:uid="{00000000-0005-0000-0000-0000B9060000}"/>
    <cellStyle name="20% - Accent1 4 2 2 3 2 3 2" xfId="29306" xr:uid="{00000000-0005-0000-0000-0000BA060000}"/>
    <cellStyle name="20% - Accent1 4 2 2 3 2 4" xfId="7843" xr:uid="{00000000-0005-0000-0000-0000BB060000}"/>
    <cellStyle name="20% - Accent1 4 2 2 3 3" xfId="34080" xr:uid="{00000000-0005-0000-0000-0000BC060000}"/>
    <cellStyle name="20% - Accent1 4 2 2 3 3 2" xfId="32493" xr:uid="{00000000-0005-0000-0000-0000BD060000}"/>
    <cellStyle name="20% - Accent1 4 2 2 3 3 2 2" xfId="25397" xr:uid="{00000000-0005-0000-0000-0000BE060000}"/>
    <cellStyle name="20% - Accent1 4 2 2 3 3 3" xfId="31988" xr:uid="{00000000-0005-0000-0000-0000BF060000}"/>
    <cellStyle name="20% - Accent1 4 2 2 3 4" xfId="33115" xr:uid="{00000000-0005-0000-0000-0000C0060000}"/>
    <cellStyle name="20% - Accent1 4 2 2 3 4 2" xfId="7723" xr:uid="{00000000-0005-0000-0000-0000C1060000}"/>
    <cellStyle name="20% - Accent1 4 2 2 3 5" xfId="28339" xr:uid="{00000000-0005-0000-0000-0000C2060000}"/>
    <cellStyle name="20% - Accent1 4 2 2 4" xfId="31985" xr:uid="{00000000-0005-0000-0000-0000C3060000}"/>
    <cellStyle name="20% - Accent1 4 2 2 4 2" xfId="21882" xr:uid="{00000000-0005-0000-0000-0000C4060000}"/>
    <cellStyle name="20% - Accent1 4 2 2 4 2 2" xfId="31425" xr:uid="{00000000-0005-0000-0000-0000C5060000}"/>
    <cellStyle name="20% - Accent1 4 2 2 4 2 2 2" xfId="31975" xr:uid="{00000000-0005-0000-0000-0000C6060000}"/>
    <cellStyle name="20% - Accent1 4 2 2 4 2 3" xfId="30689" xr:uid="{00000000-0005-0000-0000-0000C7060000}"/>
    <cellStyle name="20% - Accent1 4 2 2 4 3" xfId="32462" xr:uid="{00000000-0005-0000-0000-0000C8060000}"/>
    <cellStyle name="20% - Accent1 4 2 2 4 3 2" xfId="31968" xr:uid="{00000000-0005-0000-0000-0000C9060000}"/>
    <cellStyle name="20% - Accent1 4 2 2 4 4" xfId="7720" xr:uid="{00000000-0005-0000-0000-0000CA060000}"/>
    <cellStyle name="20% - Accent1 4 2 2 5" xfId="31965" xr:uid="{00000000-0005-0000-0000-0000CB060000}"/>
    <cellStyle name="20% - Accent1 4 2 2 5 2" xfId="32443" xr:uid="{00000000-0005-0000-0000-0000CC060000}"/>
    <cellStyle name="20% - Accent1 4 2 2 5 2 2" xfId="15220" xr:uid="{00000000-0005-0000-0000-0000CD060000}"/>
    <cellStyle name="20% - Accent1 4 2 2 5 3" xfId="31957" xr:uid="{00000000-0005-0000-0000-0000CE060000}"/>
    <cellStyle name="20% - Accent1 4 2 2 6" xfId="31941" xr:uid="{00000000-0005-0000-0000-0000CF060000}"/>
    <cellStyle name="20% - Accent1 4 2 2 6 2" xfId="31930" xr:uid="{00000000-0005-0000-0000-0000D0060000}"/>
    <cellStyle name="20% - Accent1 4 2 2 7" xfId="31042" xr:uid="{00000000-0005-0000-0000-0000D1060000}"/>
    <cellStyle name="20% - Accent1 4 2 3" xfId="13032" xr:uid="{00000000-0005-0000-0000-0000D2060000}"/>
    <cellStyle name="20% - Accent1 4 2 3 2" xfId="31913" xr:uid="{00000000-0005-0000-0000-0000D3060000}"/>
    <cellStyle name="20% - Accent1 4 2 3 2 2" xfId="5487" xr:uid="{00000000-0005-0000-0000-0000D4060000}"/>
    <cellStyle name="20% - Accent1 4 2 3 2 2 2" xfId="31749" xr:uid="{00000000-0005-0000-0000-0000D5060000}"/>
    <cellStyle name="20% - Accent1 4 2 3 2 2 2 2" xfId="24851" xr:uid="{00000000-0005-0000-0000-0000D6060000}"/>
    <cellStyle name="20% - Accent1 4 2 3 2 2 2 2 2" xfId="29669" xr:uid="{00000000-0005-0000-0000-0000D7060000}"/>
    <cellStyle name="20% - Accent1 4 2 3 2 2 2 3" xfId="29200" xr:uid="{00000000-0005-0000-0000-0000D8060000}"/>
    <cellStyle name="20% - Accent1 4 2 3 2 2 3" xfId="32353" xr:uid="{00000000-0005-0000-0000-0000D9060000}"/>
    <cellStyle name="20% - Accent1 4 2 3 2 2 3 2" xfId="32669" xr:uid="{00000000-0005-0000-0000-0000DA060000}"/>
    <cellStyle name="20% - Accent1 4 2 3 2 2 4" xfId="13134" xr:uid="{00000000-0005-0000-0000-0000DB060000}"/>
    <cellStyle name="20% - Accent1 4 2 3 2 3" xfId="30329" xr:uid="{00000000-0005-0000-0000-0000DC060000}"/>
    <cellStyle name="20% - Accent1 4 2 3 2 3 2" xfId="28498" xr:uid="{00000000-0005-0000-0000-0000DD060000}"/>
    <cellStyle name="20% - Accent1 4 2 3 2 3 2 2" xfId="29783" xr:uid="{00000000-0005-0000-0000-0000DE060000}"/>
    <cellStyle name="20% - Accent1 4 2 3 2 3 3" xfId="28493" xr:uid="{00000000-0005-0000-0000-0000DF060000}"/>
    <cellStyle name="20% - Accent1 4 2 3 2 4" xfId="30327" xr:uid="{00000000-0005-0000-0000-0000E0060000}"/>
    <cellStyle name="20% - Accent1 4 2 3 2 4 2" xfId="28484" xr:uid="{00000000-0005-0000-0000-0000E1060000}"/>
    <cellStyle name="20% - Accent1 4 2 3 2 5" xfId="29515" xr:uid="{00000000-0005-0000-0000-0000E2060000}"/>
    <cellStyle name="20% - Accent1 4 2 3 3" xfId="31903" xr:uid="{00000000-0005-0000-0000-0000E3060000}"/>
    <cellStyle name="20% - Accent1 4 2 3 3 2" xfId="27532" xr:uid="{00000000-0005-0000-0000-0000E4060000}"/>
    <cellStyle name="20% - Accent1 4 2 3 3 2 2" xfId="32311" xr:uid="{00000000-0005-0000-0000-0000E5060000}"/>
    <cellStyle name="20% - Accent1 4 2 3 3 2 2 2" xfId="32876" xr:uid="{00000000-0005-0000-0000-0000E6060000}"/>
    <cellStyle name="20% - Accent1 4 2 3 3 2 3" xfId="31899" xr:uid="{00000000-0005-0000-0000-0000E7060000}"/>
    <cellStyle name="20% - Accent1 4 2 3 3 3" xfId="30323" xr:uid="{00000000-0005-0000-0000-0000E8060000}"/>
    <cellStyle name="20% - Accent1 4 2 3 3 3 2" xfId="28473" xr:uid="{00000000-0005-0000-0000-0000E9060000}"/>
    <cellStyle name="20% - Accent1 4 2 3 3 4" xfId="29496" xr:uid="{00000000-0005-0000-0000-0000EA060000}"/>
    <cellStyle name="20% - Accent1 4 2 3 4" xfId="25309" xr:uid="{00000000-0005-0000-0000-0000EB060000}"/>
    <cellStyle name="20% - Accent1 4 2 3 4 2" xfId="25180" xr:uid="{00000000-0005-0000-0000-0000EC060000}"/>
    <cellStyle name="20% - Accent1 4 2 3 4 2 2" xfId="31895" xr:uid="{00000000-0005-0000-0000-0000ED060000}"/>
    <cellStyle name="20% - Accent1 4 2 3 4 3" xfId="29477" xr:uid="{00000000-0005-0000-0000-0000EE060000}"/>
    <cellStyle name="20% - Accent1 4 2 3 5" xfId="31894" xr:uid="{00000000-0005-0000-0000-0000EF060000}"/>
    <cellStyle name="20% - Accent1 4 2 3 5 2" xfId="29796" xr:uid="{00000000-0005-0000-0000-0000F0060000}"/>
    <cellStyle name="20% - Accent1 4 2 3 6" xfId="26125" xr:uid="{00000000-0005-0000-0000-0000F1060000}"/>
    <cellStyle name="20% - Accent1 4 2 4" xfId="32994" xr:uid="{00000000-0005-0000-0000-0000F2060000}"/>
    <cellStyle name="20% - Accent1 4 2 4 2" xfId="23939" xr:uid="{00000000-0005-0000-0000-0000F3060000}"/>
    <cellStyle name="20% - Accent1 4 2 4 2 2" xfId="32204" xr:uid="{00000000-0005-0000-0000-0000F4060000}"/>
    <cellStyle name="20% - Accent1 4 2 4 2 2 2" xfId="30448" xr:uid="{00000000-0005-0000-0000-0000F5060000}"/>
    <cellStyle name="20% - Accent1 4 2 4 2 2 2 2" xfId="21042" xr:uid="{00000000-0005-0000-0000-0000F6060000}"/>
    <cellStyle name="20% - Accent1 4 2 4 2 2 3" xfId="30427" xr:uid="{00000000-0005-0000-0000-0000F7060000}"/>
    <cellStyle name="20% - Accent1 4 2 4 2 3" xfId="30194" xr:uid="{00000000-0005-0000-0000-0000F8060000}"/>
    <cellStyle name="20% - Accent1 4 2 4 2 3 2" xfId="21425" xr:uid="{00000000-0005-0000-0000-0000F9060000}"/>
    <cellStyle name="20% - Accent1 4 2 4 2 4" xfId="26413" xr:uid="{00000000-0005-0000-0000-0000FA060000}"/>
    <cellStyle name="20% - Accent1 4 2 4 3" xfId="23935" xr:uid="{00000000-0005-0000-0000-0000FB060000}"/>
    <cellStyle name="20% - Accent1 4 2 4 3 2" xfId="8852" xr:uid="{00000000-0005-0000-0000-0000FC060000}"/>
    <cellStyle name="20% - Accent1 4 2 4 3 2 2" xfId="10559" xr:uid="{00000000-0005-0000-0000-0000FD060000}"/>
    <cellStyle name="20% - Accent1 4 2 4 3 3" xfId="8780" xr:uid="{00000000-0005-0000-0000-0000FE060000}"/>
    <cellStyle name="20% - Accent1 4 2 4 4" xfId="31854" xr:uid="{00000000-0005-0000-0000-0000FF060000}"/>
    <cellStyle name="20% - Accent1 4 2 4 4 2" xfId="8637" xr:uid="{00000000-0005-0000-0000-000000070000}"/>
    <cellStyle name="20% - Accent1 4 2 4 5" xfId="34406" xr:uid="{00000000-0005-0000-0000-000001070000}"/>
    <cellStyle name="20% - Accent1 4 2 5" xfId="32984" xr:uid="{00000000-0005-0000-0000-000002070000}"/>
    <cellStyle name="20% - Accent1 4 2 5 2" xfId="28121" xr:uid="{00000000-0005-0000-0000-000003070000}"/>
    <cellStyle name="20% - Accent1 4 2 5 2 2" xfId="31974" xr:uid="{00000000-0005-0000-0000-000004070000}"/>
    <cellStyle name="20% - Accent1 4 2 5 2 2 2" xfId="22192" xr:uid="{00000000-0005-0000-0000-000005070000}"/>
    <cellStyle name="20% - Accent1 4 2 5 2 3" xfId="30185" xr:uid="{00000000-0005-0000-0000-000006070000}"/>
    <cellStyle name="20% - Accent1 4 2 5 3" xfId="25615" xr:uid="{00000000-0005-0000-0000-000007070000}"/>
    <cellStyle name="20% - Accent1 4 2 5 3 2" xfId="8361" xr:uid="{00000000-0005-0000-0000-000008070000}"/>
    <cellStyle name="20% - Accent1 4 2 5 4" xfId="27427" xr:uid="{00000000-0005-0000-0000-000009070000}"/>
    <cellStyle name="20% - Accent1 4 2 6" xfId="23933" xr:uid="{00000000-0005-0000-0000-00000A070000}"/>
    <cellStyle name="20% - Accent1 4 2 6 2" xfId="33440" xr:uid="{00000000-0005-0000-0000-00000B070000}"/>
    <cellStyle name="20% - Accent1 4 2 6 2 2" xfId="31807" xr:uid="{00000000-0005-0000-0000-00000C070000}"/>
    <cellStyle name="20% - Accent1 4 2 6 3" xfId="33423" xr:uid="{00000000-0005-0000-0000-00000D070000}"/>
    <cellStyle name="20% - Accent1 4 2 7" xfId="33408" xr:uid="{00000000-0005-0000-0000-00000E070000}"/>
    <cellStyle name="20% - Accent1 4 2 7 2" xfId="20166" xr:uid="{00000000-0005-0000-0000-00000F070000}"/>
    <cellStyle name="20% - Accent1 4 2 8" xfId="31805" xr:uid="{00000000-0005-0000-0000-000010070000}"/>
    <cellStyle name="20% - Accent1 4 2 9" xfId="34563" xr:uid="{00000000-0005-0000-0000-000011070000}"/>
    <cellStyle name="20% - Accent1 4 3" xfId="19747" xr:uid="{00000000-0005-0000-0000-000012070000}"/>
    <cellStyle name="20% - Accent1 4 3 2" xfId="31795" xr:uid="{00000000-0005-0000-0000-000013070000}"/>
    <cellStyle name="20% - Accent1 4 3 2 2" xfId="31067" xr:uid="{00000000-0005-0000-0000-000014070000}"/>
    <cellStyle name="20% - Accent1 4 3 2 2 2" xfId="5465" xr:uid="{00000000-0005-0000-0000-000015070000}"/>
    <cellStyle name="20% - Accent1 4 3 2 2 2 2" xfId="27230" xr:uid="{00000000-0005-0000-0000-000016070000}"/>
    <cellStyle name="20% - Accent1 4 3 2 2 2 2 2" xfId="25524" xr:uid="{00000000-0005-0000-0000-000017070000}"/>
    <cellStyle name="20% - Accent1 4 3 2 2 2 2 2 2" xfId="20069" xr:uid="{00000000-0005-0000-0000-000018070000}"/>
    <cellStyle name="20% - Accent1 4 3 2 2 2 2 3" xfId="25521" xr:uid="{00000000-0005-0000-0000-000019070000}"/>
    <cellStyle name="20% - Accent1 4 3 2 2 2 3" xfId="31952" xr:uid="{00000000-0005-0000-0000-00001A070000}"/>
    <cellStyle name="20% - Accent1 4 3 2 2 2 3 2" xfId="25515" xr:uid="{00000000-0005-0000-0000-00001B070000}"/>
    <cellStyle name="20% - Accent1 4 3 2 2 2 4" xfId="28503" xr:uid="{00000000-0005-0000-0000-00001C070000}"/>
    <cellStyle name="20% - Accent1 4 3 2 2 3" xfId="31936" xr:uid="{00000000-0005-0000-0000-00001D070000}"/>
    <cellStyle name="20% - Accent1 4 3 2 2 3 2" xfId="31924" xr:uid="{00000000-0005-0000-0000-00001E070000}"/>
    <cellStyle name="20% - Accent1 4 3 2 2 3 2 2" xfId="26744" xr:uid="{00000000-0005-0000-0000-00001F070000}"/>
    <cellStyle name="20% - Accent1 4 3 2 2 3 3" xfId="31773" xr:uid="{00000000-0005-0000-0000-000020070000}"/>
    <cellStyle name="20% - Accent1 4 3 2 2 4" xfId="34303" xr:uid="{00000000-0005-0000-0000-000021070000}"/>
    <cellStyle name="20% - Accent1 4 3 2 2 4 2" xfId="31765" xr:uid="{00000000-0005-0000-0000-000022070000}"/>
    <cellStyle name="20% - Accent1 4 3 2 2 5" xfId="22859" xr:uid="{00000000-0005-0000-0000-000023070000}"/>
    <cellStyle name="20% - Accent1 4 3 2 3" xfId="22162" xr:uid="{00000000-0005-0000-0000-000024070000}"/>
    <cellStyle name="20% - Accent1 4 3 2 3 2" xfId="31892" xr:uid="{00000000-0005-0000-0000-000025070000}"/>
    <cellStyle name="20% - Accent1 4 3 2 3 2 2" xfId="31888" xr:uid="{00000000-0005-0000-0000-000026070000}"/>
    <cellStyle name="20% - Accent1 4 3 2 3 2 2 2" xfId="25225" xr:uid="{00000000-0005-0000-0000-000027070000}"/>
    <cellStyle name="20% - Accent1 4 3 2 3 2 3" xfId="31748" xr:uid="{00000000-0005-0000-0000-000028070000}"/>
    <cellStyle name="20% - Accent1 4 3 2 3 3" xfId="31880" xr:uid="{00000000-0005-0000-0000-000029070000}"/>
    <cellStyle name="20% - Accent1 4 3 2 3 3 2" xfId="31742" xr:uid="{00000000-0005-0000-0000-00002A070000}"/>
    <cellStyle name="20% - Accent1 4 3 2 3 4" xfId="22363" xr:uid="{00000000-0005-0000-0000-00002B070000}"/>
    <cellStyle name="20% - Accent1 4 3 2 4" xfId="31734" xr:uid="{00000000-0005-0000-0000-00002C070000}"/>
    <cellStyle name="20% - Accent1 4 3 2 4 2" xfId="19712" xr:uid="{00000000-0005-0000-0000-00002D070000}"/>
    <cellStyle name="20% - Accent1 4 3 2 4 2 2" xfId="32771" xr:uid="{00000000-0005-0000-0000-00002E070000}"/>
    <cellStyle name="20% - Accent1 4 3 2 4 3" xfId="31733" xr:uid="{00000000-0005-0000-0000-00002F070000}"/>
    <cellStyle name="20% - Accent1 4 3 2 5" xfId="31728" xr:uid="{00000000-0005-0000-0000-000030070000}"/>
    <cellStyle name="20% - Accent1 4 3 2 5 2" xfId="33889" xr:uid="{00000000-0005-0000-0000-000031070000}"/>
    <cellStyle name="20% - Accent1 4 3 2 6" xfId="31724" xr:uid="{00000000-0005-0000-0000-000032070000}"/>
    <cellStyle name="20% - Accent1 4 3 3" xfId="31718" xr:uid="{00000000-0005-0000-0000-000033070000}"/>
    <cellStyle name="20% - Accent1 4 3 3 2" xfId="31053" xr:uid="{00000000-0005-0000-0000-000034070000}"/>
    <cellStyle name="20% - Accent1 4 3 3 2 2" xfId="31726" xr:uid="{00000000-0005-0000-0000-000035070000}"/>
    <cellStyle name="20% - Accent1 4 3 3 2 2 2" xfId="33884" xr:uid="{00000000-0005-0000-0000-000036070000}"/>
    <cellStyle name="20% - Accent1 4 3 3 2 2 2 2" xfId="26443" xr:uid="{00000000-0005-0000-0000-000037070000}"/>
    <cellStyle name="20% - Accent1 4 3 3 2 2 3" xfId="32928" xr:uid="{00000000-0005-0000-0000-000038070000}"/>
    <cellStyle name="20% - Accent1 4 3 3 2 3" xfId="30148" xr:uid="{00000000-0005-0000-0000-000039070000}"/>
    <cellStyle name="20% - Accent1 4 3 3 2 3 2" xfId="32891" xr:uid="{00000000-0005-0000-0000-00003A070000}"/>
    <cellStyle name="20% - Accent1 4 3 3 2 4" xfId="29332" xr:uid="{00000000-0005-0000-0000-00003B070000}"/>
    <cellStyle name="20% - Accent1 4 3 3 3" xfId="32897" xr:uid="{00000000-0005-0000-0000-00003C070000}"/>
    <cellStyle name="20% - Accent1 4 3 3 3 2" xfId="31710" xr:uid="{00000000-0005-0000-0000-00003D070000}"/>
    <cellStyle name="20% - Accent1 4 3 3 3 2 2" xfId="32501" xr:uid="{00000000-0005-0000-0000-00003E070000}"/>
    <cellStyle name="20% - Accent1 4 3 3 3 3" xfId="29317" xr:uid="{00000000-0005-0000-0000-00003F070000}"/>
    <cellStyle name="20% - Accent1 4 3 3 4" xfId="31708" xr:uid="{00000000-0005-0000-0000-000040070000}"/>
    <cellStyle name="20% - Accent1 4 3 3 4 2" xfId="34207" xr:uid="{00000000-0005-0000-0000-000041070000}"/>
    <cellStyle name="20% - Accent1 4 3 3 5" xfId="28827" xr:uid="{00000000-0005-0000-0000-000042070000}"/>
    <cellStyle name="20% - Accent1 4 3 4" xfId="32967" xr:uid="{00000000-0005-0000-0000-000043070000}"/>
    <cellStyle name="20% - Accent1 4 3 4 2" xfId="23929" xr:uid="{00000000-0005-0000-0000-000044070000}"/>
    <cellStyle name="20% - Accent1 4 3 4 2 2" xfId="32386" xr:uid="{00000000-0005-0000-0000-000045070000}"/>
    <cellStyle name="20% - Accent1 4 3 4 2 2 2" xfId="32062" xr:uid="{00000000-0005-0000-0000-000046070000}"/>
    <cellStyle name="20% - Accent1 4 3 4 2 3" xfId="29271" xr:uid="{00000000-0005-0000-0000-000047070000}"/>
    <cellStyle name="20% - Accent1 4 3 4 3" xfId="25605" xr:uid="{00000000-0005-0000-0000-000048070000}"/>
    <cellStyle name="20% - Accent1 4 3 4 3 2" xfId="7832" xr:uid="{00000000-0005-0000-0000-000049070000}"/>
    <cellStyle name="20% - Accent1 4 3 4 4" xfId="34244" xr:uid="{00000000-0005-0000-0000-00004A070000}"/>
    <cellStyle name="20% - Accent1 4 3 5" xfId="13451" xr:uid="{00000000-0005-0000-0000-00004B070000}"/>
    <cellStyle name="20% - Accent1 4 3 5 2" xfId="34187" xr:uid="{00000000-0005-0000-0000-00004C070000}"/>
    <cellStyle name="20% - Accent1 4 3 5 2 2" xfId="33769" xr:uid="{00000000-0005-0000-0000-00004D070000}"/>
    <cellStyle name="20% - Accent1 4 3 5 3" xfId="33374" xr:uid="{00000000-0005-0000-0000-00004E070000}"/>
    <cellStyle name="20% - Accent1 4 3 6" xfId="32168" xr:uid="{00000000-0005-0000-0000-00004F070000}"/>
    <cellStyle name="20% - Accent1 4 3 6 2" xfId="33590" xr:uid="{00000000-0005-0000-0000-000050070000}"/>
    <cellStyle name="20% - Accent1 4 3 7" xfId="22984" xr:uid="{00000000-0005-0000-0000-000051070000}"/>
    <cellStyle name="20% - Accent1 4 3 8" xfId="34784" xr:uid="{00000000-0005-0000-0000-000052070000}"/>
    <cellStyle name="20% - Accent1 4 4" xfId="31707" xr:uid="{00000000-0005-0000-0000-000053070000}"/>
    <cellStyle name="20% - Accent1 4 4 2" xfId="31706" xr:uid="{00000000-0005-0000-0000-000054070000}"/>
    <cellStyle name="20% - Accent1 4 4 2 2" xfId="31047" xr:uid="{00000000-0005-0000-0000-000055070000}"/>
    <cellStyle name="20% - Accent1 4 4 2 2 2" xfId="31704" xr:uid="{00000000-0005-0000-0000-000056070000}"/>
    <cellStyle name="20% - Accent1 4 4 2 2 2 2" xfId="24435" xr:uid="{00000000-0005-0000-0000-000057070000}"/>
    <cellStyle name="20% - Accent1 4 4 2 2 2 2 2" xfId="19855" xr:uid="{00000000-0005-0000-0000-000058070000}"/>
    <cellStyle name="20% - Accent1 4 4 2 2 2 3" xfId="31682" xr:uid="{00000000-0005-0000-0000-000059070000}"/>
    <cellStyle name="20% - Accent1 4 4 2 2 3" xfId="31679" xr:uid="{00000000-0005-0000-0000-00005A070000}"/>
    <cellStyle name="20% - Accent1 4 4 2 2 3 2" xfId="31667" xr:uid="{00000000-0005-0000-0000-00005B070000}"/>
    <cellStyle name="20% - Accent1 4 4 2 2 4" xfId="31661" xr:uid="{00000000-0005-0000-0000-00005C070000}"/>
    <cellStyle name="20% - Accent1 4 4 2 3" xfId="31654" xr:uid="{00000000-0005-0000-0000-00005D070000}"/>
    <cellStyle name="20% - Accent1 4 4 2 3 2" xfId="31646" xr:uid="{00000000-0005-0000-0000-00005E070000}"/>
    <cellStyle name="20% - Accent1 4 4 2 3 2 2" xfId="24980" xr:uid="{00000000-0005-0000-0000-00005F070000}"/>
    <cellStyle name="20% - Accent1 4 4 2 3 3" xfId="31632" xr:uid="{00000000-0005-0000-0000-000060070000}"/>
    <cellStyle name="20% - Accent1 4 4 2 4" xfId="28784" xr:uid="{00000000-0005-0000-0000-000061070000}"/>
    <cellStyle name="20% - Accent1 4 4 2 4 2" xfId="31626" xr:uid="{00000000-0005-0000-0000-000062070000}"/>
    <cellStyle name="20% - Accent1 4 4 2 5" xfId="32382" xr:uid="{00000000-0005-0000-0000-000063070000}"/>
    <cellStyle name="20% - Accent1 4 4 3" xfId="26466" xr:uid="{00000000-0005-0000-0000-000064070000}"/>
    <cellStyle name="20% - Accent1 4 4 3 2" xfId="33014" xr:uid="{00000000-0005-0000-0000-000065070000}"/>
    <cellStyle name="20% - Accent1 4 4 3 2 2" xfId="25595" xr:uid="{00000000-0005-0000-0000-000066070000}"/>
    <cellStyle name="20% - Accent1 4 4 3 2 2 2" xfId="31607" xr:uid="{00000000-0005-0000-0000-000067070000}"/>
    <cellStyle name="20% - Accent1 4 4 3 2 3" xfId="25489" xr:uid="{00000000-0005-0000-0000-000068070000}"/>
    <cellStyle name="20% - Accent1 4 4 3 3" xfId="31598" xr:uid="{00000000-0005-0000-0000-000069070000}"/>
    <cellStyle name="20% - Accent1 4 4 3 3 2" xfId="27612" xr:uid="{00000000-0005-0000-0000-00006A070000}"/>
    <cellStyle name="20% - Accent1 4 4 3 4" xfId="31594" xr:uid="{00000000-0005-0000-0000-00006B070000}"/>
    <cellStyle name="20% - Accent1 4 4 4" xfId="23923" xr:uid="{00000000-0005-0000-0000-00006C070000}"/>
    <cellStyle name="20% - Accent1 4 4 4 2" xfId="34092" xr:uid="{00000000-0005-0000-0000-00006D070000}"/>
    <cellStyle name="20% - Accent1 4 4 4 2 2" xfId="17899" xr:uid="{00000000-0005-0000-0000-00006E070000}"/>
    <cellStyle name="20% - Accent1 4 4 4 3" xfId="34177" xr:uid="{00000000-0005-0000-0000-00006F070000}"/>
    <cellStyle name="20% - Accent1 4 4 5" xfId="13444" xr:uid="{00000000-0005-0000-0000-000070070000}"/>
    <cellStyle name="20% - Accent1 4 4 5 2" xfId="33515" xr:uid="{00000000-0005-0000-0000-000071070000}"/>
    <cellStyle name="20% - Accent1 4 4 6" xfId="30206" xr:uid="{00000000-0005-0000-0000-000072070000}"/>
    <cellStyle name="20% - Accent1 4 4 7" xfId="34980" xr:uid="{00000000-0005-0000-0000-000073070000}"/>
    <cellStyle name="20% - Accent1 4 5" xfId="29488" xr:uid="{00000000-0005-0000-0000-000074070000}"/>
    <cellStyle name="20% - Accent1 4 5 2" xfId="29537" xr:uid="{00000000-0005-0000-0000-000075070000}"/>
    <cellStyle name="20% - Accent1 4 5 2 2" xfId="31588" xr:uid="{00000000-0005-0000-0000-000076070000}"/>
    <cellStyle name="20% - Accent1 4 5 2 2 2" xfId="31585" xr:uid="{00000000-0005-0000-0000-000077070000}"/>
    <cellStyle name="20% - Accent1 4 5 2 2 2 2" xfId="21631" xr:uid="{00000000-0005-0000-0000-000078070000}"/>
    <cellStyle name="20% - Accent1 4 5 2 2 3" xfId="17959" xr:uid="{00000000-0005-0000-0000-000079070000}"/>
    <cellStyle name="20% - Accent1 4 5 2 3" xfId="31571" xr:uid="{00000000-0005-0000-0000-00007A070000}"/>
    <cellStyle name="20% - Accent1 4 5 2 3 2" xfId="30835" xr:uid="{00000000-0005-0000-0000-00007B070000}"/>
    <cellStyle name="20% - Accent1 4 5 2 4" xfId="31570" xr:uid="{00000000-0005-0000-0000-00007C070000}"/>
    <cellStyle name="20% - Accent1 4 5 3" xfId="31562" xr:uid="{00000000-0005-0000-0000-00007D070000}"/>
    <cellStyle name="20% - Accent1 4 5 3 2" xfId="31554" xr:uid="{00000000-0005-0000-0000-00007E070000}"/>
    <cellStyle name="20% - Accent1 4 5 3 2 2" xfId="28289" xr:uid="{00000000-0005-0000-0000-00007F070000}"/>
    <cellStyle name="20% - Accent1 4 5 3 3" xfId="31552" xr:uid="{00000000-0005-0000-0000-000080070000}"/>
    <cellStyle name="20% - Accent1 4 5 4" xfId="33906" xr:uid="{00000000-0005-0000-0000-000081070000}"/>
    <cellStyle name="20% - Accent1 4 5 4 2" xfId="32473" xr:uid="{00000000-0005-0000-0000-000082070000}"/>
    <cellStyle name="20% - Accent1 4 5 5" xfId="33312" xr:uid="{00000000-0005-0000-0000-000083070000}"/>
    <cellStyle name="20% - Accent1 4 5 6" xfId="35185" xr:uid="{00000000-0005-0000-0000-000084070000}"/>
    <cellStyle name="20% - Accent1 4 6" xfId="32355" xr:uid="{00000000-0005-0000-0000-000085070000}"/>
    <cellStyle name="20% - Accent1 4 6 2" xfId="31548" xr:uid="{00000000-0005-0000-0000-000086070000}"/>
    <cellStyle name="20% - Accent1 4 6 2 2" xfId="31544" xr:uid="{00000000-0005-0000-0000-000087070000}"/>
    <cellStyle name="20% - Accent1 4 6 2 2 2" xfId="24586" xr:uid="{00000000-0005-0000-0000-000088070000}"/>
    <cellStyle name="20% - Accent1 4 6 2 3" xfId="32955" xr:uid="{00000000-0005-0000-0000-000089070000}"/>
    <cellStyle name="20% - Accent1 4 6 3" xfId="31543" xr:uid="{00000000-0005-0000-0000-00008A070000}"/>
    <cellStyle name="20% - Accent1 4 6 3 2" xfId="31538" xr:uid="{00000000-0005-0000-0000-00008B070000}"/>
    <cellStyle name="20% - Accent1 4 6 4" xfId="28708" xr:uid="{00000000-0005-0000-0000-00008C070000}"/>
    <cellStyle name="20% - Accent1 4 6 5" xfId="35414" xr:uid="{00000000-0005-0000-0000-00008D070000}"/>
    <cellStyle name="20% - Accent1 4 7" xfId="24949" xr:uid="{00000000-0005-0000-0000-00008E070000}"/>
    <cellStyle name="20% - Accent1 4 7 2" xfId="25488" xr:uid="{00000000-0005-0000-0000-00008F070000}"/>
    <cellStyle name="20% - Accent1 4 7 2 2" xfId="21491" xr:uid="{00000000-0005-0000-0000-000090070000}"/>
    <cellStyle name="20% - Accent1 4 7 3" xfId="31536" xr:uid="{00000000-0005-0000-0000-000091070000}"/>
    <cellStyle name="20% - Accent1 4 7 4" xfId="36286" xr:uid="{00000000-0005-0000-0000-000092070000}"/>
    <cellStyle name="20% - Accent1 4 8" xfId="8379" xr:uid="{00000000-0005-0000-0000-000093070000}"/>
    <cellStyle name="20% - Accent1 4 8 2" xfId="31535" xr:uid="{00000000-0005-0000-0000-000094070000}"/>
    <cellStyle name="20% - Accent1 4 8 3" xfId="36572" xr:uid="{00000000-0005-0000-0000-000095070000}"/>
    <cellStyle name="20% - Accent1 4 9" xfId="17780" xr:uid="{00000000-0005-0000-0000-000096070000}"/>
    <cellStyle name="20% - Accent1 4 9 2" xfId="37457" xr:uid="{00000000-0005-0000-0000-000097070000}"/>
    <cellStyle name="20% - Accent1 40" xfId="36092" xr:uid="{00000000-0005-0000-0000-000098070000}"/>
    <cellStyle name="20% - Accent1 40 2" xfId="37261" xr:uid="{00000000-0005-0000-0000-000099070000}"/>
    <cellStyle name="20% - Accent1 40 3" xfId="38159" xr:uid="{00000000-0005-0000-0000-00009A070000}"/>
    <cellStyle name="20% - Accent1 41" xfId="36112" xr:uid="{00000000-0005-0000-0000-00009B070000}"/>
    <cellStyle name="20% - Accent1 41 2" xfId="37281" xr:uid="{00000000-0005-0000-0000-00009C070000}"/>
    <cellStyle name="20% - Accent1 41 3" xfId="38179" xr:uid="{00000000-0005-0000-0000-00009D070000}"/>
    <cellStyle name="20% - Accent1 42" xfId="36132" xr:uid="{00000000-0005-0000-0000-00009E070000}"/>
    <cellStyle name="20% - Accent1 42 2" xfId="37301" xr:uid="{00000000-0005-0000-0000-00009F070000}"/>
    <cellStyle name="20% - Accent1 42 3" xfId="38199" xr:uid="{00000000-0005-0000-0000-0000A0070000}"/>
    <cellStyle name="20% - Accent1 43" xfId="36152" xr:uid="{00000000-0005-0000-0000-0000A1070000}"/>
    <cellStyle name="20% - Accent1 43 2" xfId="37321" xr:uid="{00000000-0005-0000-0000-0000A2070000}"/>
    <cellStyle name="20% - Accent1 43 3" xfId="38219" xr:uid="{00000000-0005-0000-0000-0000A3070000}"/>
    <cellStyle name="20% - Accent1 44" xfId="36172" xr:uid="{00000000-0005-0000-0000-0000A4070000}"/>
    <cellStyle name="20% - Accent1 44 2" xfId="37341" xr:uid="{00000000-0005-0000-0000-0000A5070000}"/>
    <cellStyle name="20% - Accent1 44 3" xfId="38239" xr:uid="{00000000-0005-0000-0000-0000A6070000}"/>
    <cellStyle name="20% - Accent1 45" xfId="36192" xr:uid="{00000000-0005-0000-0000-0000A7070000}"/>
    <cellStyle name="20% - Accent1 45 2" xfId="37361" xr:uid="{00000000-0005-0000-0000-0000A8070000}"/>
    <cellStyle name="20% - Accent1 45 3" xfId="38259" xr:uid="{00000000-0005-0000-0000-0000A9070000}"/>
    <cellStyle name="20% - Accent1 46" xfId="36212" xr:uid="{00000000-0005-0000-0000-0000AA070000}"/>
    <cellStyle name="20% - Accent1 46 2" xfId="37379" xr:uid="{00000000-0005-0000-0000-0000AB070000}"/>
    <cellStyle name="20% - Accent1 46 3" xfId="38279" xr:uid="{00000000-0005-0000-0000-0000AC070000}"/>
    <cellStyle name="20% - Accent1 47" xfId="36513" xr:uid="{00000000-0005-0000-0000-0000AD070000}"/>
    <cellStyle name="20% - Accent1 48" xfId="37398" xr:uid="{00000000-0005-0000-0000-0000AE070000}"/>
    <cellStyle name="20% - Accent1 5" xfId="260" xr:uid="{00000000-0005-0000-0000-0000AF070000}"/>
    <cellStyle name="20% - Accent1 5 10" xfId="5971" xr:uid="{00000000-0005-0000-0000-0000B0070000}"/>
    <cellStyle name="20% - Accent1 5 2" xfId="19737" xr:uid="{00000000-0005-0000-0000-0000B1070000}"/>
    <cellStyle name="20% - Accent1 5 2 2" xfId="33106" xr:uid="{00000000-0005-0000-0000-0000B2070000}"/>
    <cellStyle name="20% - Accent1 5 2 2 2" xfId="21437" xr:uid="{00000000-0005-0000-0000-0000B3070000}"/>
    <cellStyle name="20% - Accent1 5 2 2 2 2" xfId="5403" xr:uid="{00000000-0005-0000-0000-0000B4070000}"/>
    <cellStyle name="20% - Accent1 5 2 2 2 2 2" xfId="28413" xr:uid="{00000000-0005-0000-0000-0000B5070000}"/>
    <cellStyle name="20% - Accent1 5 2 2 2 2 2 2" xfId="31529" xr:uid="{00000000-0005-0000-0000-0000B6070000}"/>
    <cellStyle name="20% - Accent1 5 2 2 2 2 2 2 2" xfId="23384" xr:uid="{00000000-0005-0000-0000-0000B7070000}"/>
    <cellStyle name="20% - Accent1 5 2 2 2 2 2 3" xfId="17645" xr:uid="{00000000-0005-0000-0000-0000B8070000}"/>
    <cellStyle name="20% - Accent1 5 2 2 2 2 3" xfId="23008" xr:uid="{00000000-0005-0000-0000-0000B9070000}"/>
    <cellStyle name="20% - Accent1 5 2 2 2 2 3 2" xfId="33867" xr:uid="{00000000-0005-0000-0000-0000BA070000}"/>
    <cellStyle name="20% - Accent1 5 2 2 2 2 4" xfId="9566" xr:uid="{00000000-0005-0000-0000-0000BB070000}"/>
    <cellStyle name="20% - Accent1 5 2 2 2 3" xfId="32039" xr:uid="{00000000-0005-0000-0000-0000BC070000}"/>
    <cellStyle name="20% - Accent1 5 2 2 2 3 2" xfId="27651" xr:uid="{00000000-0005-0000-0000-0000BD070000}"/>
    <cellStyle name="20% - Accent1 5 2 2 2 3 2 2" xfId="31525" xr:uid="{00000000-0005-0000-0000-0000BE070000}"/>
    <cellStyle name="20% - Accent1 5 2 2 2 3 3" xfId="33612" xr:uid="{00000000-0005-0000-0000-0000BF070000}"/>
    <cellStyle name="20% - Accent1 5 2 2 2 4" xfId="32437" xr:uid="{00000000-0005-0000-0000-0000C0070000}"/>
    <cellStyle name="20% - Accent1 5 2 2 2 4 2" xfId="11254" xr:uid="{00000000-0005-0000-0000-0000C1070000}"/>
    <cellStyle name="20% - Accent1 5 2 2 2 5" xfId="32432" xr:uid="{00000000-0005-0000-0000-0000C2070000}"/>
    <cellStyle name="20% - Accent1 5 2 2 3" xfId="21430" xr:uid="{00000000-0005-0000-0000-0000C3070000}"/>
    <cellStyle name="20% - Accent1 5 2 2 3 2" xfId="31517" xr:uid="{00000000-0005-0000-0000-0000C4070000}"/>
    <cellStyle name="20% - Accent1 5 2 2 3 2 2" xfId="26418" xr:uid="{00000000-0005-0000-0000-0000C5070000}"/>
    <cellStyle name="20% - Accent1 5 2 2 3 2 2 2" xfId="16544" xr:uid="{00000000-0005-0000-0000-0000C6070000}"/>
    <cellStyle name="20% - Accent1 5 2 2 3 2 3" xfId="33571" xr:uid="{00000000-0005-0000-0000-0000C7070000}"/>
    <cellStyle name="20% - Accent1 5 2 2 3 3" xfId="20954" xr:uid="{00000000-0005-0000-0000-0000C8070000}"/>
    <cellStyle name="20% - Accent1 5 2 2 3 3 2" xfId="33523" xr:uid="{00000000-0005-0000-0000-0000C9070000}"/>
    <cellStyle name="20% - Accent1 5 2 2 3 4" xfId="7503" xr:uid="{00000000-0005-0000-0000-0000CA070000}"/>
    <cellStyle name="20% - Accent1 5 2 2 4" xfId="31512" xr:uid="{00000000-0005-0000-0000-0000CB070000}"/>
    <cellStyle name="20% - Accent1 5 2 2 4 2" xfId="31507" xr:uid="{00000000-0005-0000-0000-0000CC070000}"/>
    <cellStyle name="20% - Accent1 5 2 2 4 2 2" xfId="33501" xr:uid="{00000000-0005-0000-0000-0000CD070000}"/>
    <cellStyle name="20% - Accent1 5 2 2 4 3" xfId="32546" xr:uid="{00000000-0005-0000-0000-0000CE070000}"/>
    <cellStyle name="20% - Accent1 5 2 2 5" xfId="31698" xr:uid="{00000000-0005-0000-0000-0000CF070000}"/>
    <cellStyle name="20% - Accent1 5 2 2 5 2" xfId="31691" xr:uid="{00000000-0005-0000-0000-0000D0070000}"/>
    <cellStyle name="20% - Accent1 5 2 2 6" xfId="13056" xr:uid="{00000000-0005-0000-0000-0000D1070000}"/>
    <cellStyle name="20% - Accent1 5 2 3" xfId="23291" xr:uid="{00000000-0005-0000-0000-0000D2070000}"/>
    <cellStyle name="20% - Accent1 5 2 3 2" xfId="30309" xr:uid="{00000000-0005-0000-0000-0000D3070000}"/>
    <cellStyle name="20% - Accent1 5 2 3 2 2" xfId="31489" xr:uid="{00000000-0005-0000-0000-0000D4070000}"/>
    <cellStyle name="20% - Accent1 5 2 3 2 2 2" xfId="33187" xr:uid="{00000000-0005-0000-0000-0000D5070000}"/>
    <cellStyle name="20% - Accent1 5 2 3 2 2 2 2" xfId="33903" xr:uid="{00000000-0005-0000-0000-0000D6070000}"/>
    <cellStyle name="20% - Accent1 5 2 3 2 2 3" xfId="29382" xr:uid="{00000000-0005-0000-0000-0000D7070000}"/>
    <cellStyle name="20% - Accent1 5 2 3 2 3" xfId="29825" xr:uid="{00000000-0005-0000-0000-0000D8070000}"/>
    <cellStyle name="20% - Accent1 5 2 3 2 3 2" xfId="27605" xr:uid="{00000000-0005-0000-0000-0000D9070000}"/>
    <cellStyle name="20% - Accent1 5 2 3 2 4" xfId="29821" xr:uid="{00000000-0005-0000-0000-0000DA070000}"/>
    <cellStyle name="20% - Accent1 5 2 3 3" xfId="25571" xr:uid="{00000000-0005-0000-0000-0000DB070000}"/>
    <cellStyle name="20% - Accent1 5 2 3 3 2" xfId="30776" xr:uid="{00000000-0005-0000-0000-0000DC070000}"/>
    <cellStyle name="20% - Accent1 5 2 3 3 2 2" xfId="28459" xr:uid="{00000000-0005-0000-0000-0000DD070000}"/>
    <cellStyle name="20% - Accent1 5 2 3 3 3" xfId="29811" xr:uid="{00000000-0005-0000-0000-0000DE070000}"/>
    <cellStyle name="20% - Accent1 5 2 3 4" xfId="25568" xr:uid="{00000000-0005-0000-0000-0000DF070000}"/>
    <cellStyle name="20% - Accent1 5 2 3 4 2" xfId="29675" xr:uid="{00000000-0005-0000-0000-0000E0070000}"/>
    <cellStyle name="20% - Accent1 5 2 3 5" xfId="31641" xr:uid="{00000000-0005-0000-0000-0000E1070000}"/>
    <cellStyle name="20% - Accent1 5 2 4" xfId="32954" xr:uid="{00000000-0005-0000-0000-0000E2070000}"/>
    <cellStyle name="20% - Accent1 5 2 4 2" xfId="23875" xr:uid="{00000000-0005-0000-0000-0000E3070000}"/>
    <cellStyle name="20% - Accent1 5 2 4 2 2" xfId="33652" xr:uid="{00000000-0005-0000-0000-0000E4070000}"/>
    <cellStyle name="20% - Accent1 5 2 4 2 2 2" xfId="26499" xr:uid="{00000000-0005-0000-0000-0000E5070000}"/>
    <cellStyle name="20% - Accent1 5 2 4 2 3" xfId="30076" xr:uid="{00000000-0005-0000-0000-0000E6070000}"/>
    <cellStyle name="20% - Accent1 5 2 4 3" xfId="22453" xr:uid="{00000000-0005-0000-0000-0000E7070000}"/>
    <cellStyle name="20% - Accent1 5 2 4 3 2" xfId="25141" xr:uid="{00000000-0005-0000-0000-0000E8070000}"/>
    <cellStyle name="20% - Accent1 5 2 4 4" xfId="29227" xr:uid="{00000000-0005-0000-0000-0000E9070000}"/>
    <cellStyle name="20% - Accent1 5 2 5" xfId="23873" xr:uid="{00000000-0005-0000-0000-0000EA070000}"/>
    <cellStyle name="20% - Accent1 5 2 5 2" xfId="31464" xr:uid="{00000000-0005-0000-0000-0000EB070000}"/>
    <cellStyle name="20% - Accent1 5 2 5 2 2" xfId="22075" xr:uid="{00000000-0005-0000-0000-0000EC070000}"/>
    <cellStyle name="20% - Accent1 5 2 5 3" xfId="31458" xr:uid="{00000000-0005-0000-0000-0000ED070000}"/>
    <cellStyle name="20% - Accent1 5 2 6" xfId="31450" xr:uid="{00000000-0005-0000-0000-0000EE070000}"/>
    <cellStyle name="20% - Accent1 5 2 6 2" xfId="33269" xr:uid="{00000000-0005-0000-0000-0000EF070000}"/>
    <cellStyle name="20% - Accent1 5 2 7" xfId="31443" xr:uid="{00000000-0005-0000-0000-0000F0070000}"/>
    <cellStyle name="20% - Accent1 5 2 8" xfId="34797" xr:uid="{00000000-0005-0000-0000-0000F1070000}"/>
    <cellStyle name="20% - Accent1 5 3" xfId="32340" xr:uid="{00000000-0005-0000-0000-0000F2070000}"/>
    <cellStyle name="20% - Accent1 5 3 2" xfId="27044" xr:uid="{00000000-0005-0000-0000-0000F3070000}"/>
    <cellStyle name="20% - Accent1 5 3 2 2" xfId="21413" xr:uid="{00000000-0005-0000-0000-0000F4070000}"/>
    <cellStyle name="20% - Accent1 5 3 2 2 2" xfId="16105" xr:uid="{00000000-0005-0000-0000-0000F5070000}"/>
    <cellStyle name="20% - Accent1 5 3 2 2 2 2" xfId="32745" xr:uid="{00000000-0005-0000-0000-0000F6070000}"/>
    <cellStyle name="20% - Accent1 5 3 2 2 2 2 2" xfId="17744" xr:uid="{00000000-0005-0000-0000-0000F7070000}"/>
    <cellStyle name="20% - Accent1 5 3 2 2 2 3" xfId="32395" xr:uid="{00000000-0005-0000-0000-0000F8070000}"/>
    <cellStyle name="20% - Accent1 5 3 2 2 3" xfId="31430" xr:uid="{00000000-0005-0000-0000-0000F9070000}"/>
    <cellStyle name="20% - Accent1 5 3 2 2 3 2" xfId="32369" xr:uid="{00000000-0005-0000-0000-0000FA070000}"/>
    <cellStyle name="20% - Accent1 5 3 2 2 4" xfId="31429" xr:uid="{00000000-0005-0000-0000-0000FB070000}"/>
    <cellStyle name="20% - Accent1 5 3 2 3" xfId="12721" xr:uid="{00000000-0005-0000-0000-0000FC070000}"/>
    <cellStyle name="20% - Accent1 5 3 2 3 2" xfId="25875" xr:uid="{00000000-0005-0000-0000-0000FD070000}"/>
    <cellStyle name="20% - Accent1 5 3 2 3 2 2" xfId="32341" xr:uid="{00000000-0005-0000-0000-0000FE070000}"/>
    <cellStyle name="20% - Accent1 5 3 2 3 3" xfId="31416" xr:uid="{00000000-0005-0000-0000-0000FF070000}"/>
    <cellStyle name="20% - Accent1 5 3 2 4" xfId="31415" xr:uid="{00000000-0005-0000-0000-000000080000}"/>
    <cellStyle name="20% - Accent1 5 3 2 4 2" xfId="31409" xr:uid="{00000000-0005-0000-0000-000001080000}"/>
    <cellStyle name="20% - Accent1 5 3 2 5" xfId="31611" xr:uid="{00000000-0005-0000-0000-000002080000}"/>
    <cellStyle name="20% - Accent1 5 3 3" xfId="31399" xr:uid="{00000000-0005-0000-0000-000003080000}"/>
    <cellStyle name="20% - Accent1 5 3 3 2" xfId="15668" xr:uid="{00000000-0005-0000-0000-000004080000}"/>
    <cellStyle name="20% - Accent1 5 3 3 2 2" xfId="31397" xr:uid="{00000000-0005-0000-0000-000005080000}"/>
    <cellStyle name="20% - Accent1 5 3 3 2 2 2" xfId="34115" xr:uid="{00000000-0005-0000-0000-000006080000}"/>
    <cellStyle name="20% - Accent1 5 3 3 2 3" xfId="29680" xr:uid="{00000000-0005-0000-0000-000007080000}"/>
    <cellStyle name="20% - Accent1 5 3 3 3" xfId="29476" xr:uid="{00000000-0005-0000-0000-000008080000}"/>
    <cellStyle name="20% - Accent1 5 3 3 3 2" xfId="31396" xr:uid="{00000000-0005-0000-0000-000009080000}"/>
    <cellStyle name="20% - Accent1 5 3 3 4" xfId="31392" xr:uid="{00000000-0005-0000-0000-00000A080000}"/>
    <cellStyle name="20% - Accent1 5 3 4" xfId="23869" xr:uid="{00000000-0005-0000-0000-00000B080000}"/>
    <cellStyle name="20% - Accent1 5 3 4 2" xfId="33821" xr:uid="{00000000-0005-0000-0000-00000C080000}"/>
    <cellStyle name="20% - Accent1 5 3 4 2 2" xfId="33757" xr:uid="{00000000-0005-0000-0000-00000D080000}"/>
    <cellStyle name="20% - Accent1 5 3 4 3" xfId="31400" xr:uid="{00000000-0005-0000-0000-00000E080000}"/>
    <cellStyle name="20% - Accent1 5 3 5" xfId="23243" xr:uid="{00000000-0005-0000-0000-00000F080000}"/>
    <cellStyle name="20% - Accent1 5 3 5 2" xfId="33257" xr:uid="{00000000-0005-0000-0000-000010080000}"/>
    <cellStyle name="20% - Accent1 5 3 6" xfId="33381" xr:uid="{00000000-0005-0000-0000-000011080000}"/>
    <cellStyle name="20% - Accent1 5 3 7" xfId="34999" xr:uid="{00000000-0005-0000-0000-000012080000}"/>
    <cellStyle name="20% - Accent1 5 4" xfId="31390" xr:uid="{00000000-0005-0000-0000-000013080000}"/>
    <cellStyle name="20% - Accent1 5 4 2" xfId="31386" xr:uid="{00000000-0005-0000-0000-000014080000}"/>
    <cellStyle name="20% - Accent1 5 4 2 2" xfId="12267" xr:uid="{00000000-0005-0000-0000-000015080000}"/>
    <cellStyle name="20% - Accent1 5 4 2 2 2" xfId="31377" xr:uid="{00000000-0005-0000-0000-000016080000}"/>
    <cellStyle name="20% - Accent1 5 4 2 2 2 2" xfId="34299" xr:uid="{00000000-0005-0000-0000-000017080000}"/>
    <cellStyle name="20% - Accent1 5 4 2 2 3" xfId="31376" xr:uid="{00000000-0005-0000-0000-000018080000}"/>
    <cellStyle name="20% - Accent1 5 4 2 3" xfId="31142" xr:uid="{00000000-0005-0000-0000-000019080000}"/>
    <cellStyle name="20% - Accent1 5 4 2 3 2" xfId="32825" xr:uid="{00000000-0005-0000-0000-00001A080000}"/>
    <cellStyle name="20% - Accent1 5 4 2 4" xfId="27096" xr:uid="{00000000-0005-0000-0000-00001B080000}"/>
    <cellStyle name="20% - Accent1 5 4 3" xfId="31372" xr:uid="{00000000-0005-0000-0000-00001C080000}"/>
    <cellStyle name="20% - Accent1 5 4 3 2" xfId="31363" xr:uid="{00000000-0005-0000-0000-00001D080000}"/>
    <cellStyle name="20% - Accent1 5 4 3 2 2" xfId="25209" xr:uid="{00000000-0005-0000-0000-00001E080000}"/>
    <cellStyle name="20% - Accent1 5 4 3 3" xfId="30787" xr:uid="{00000000-0005-0000-0000-00001F080000}"/>
    <cellStyle name="20% - Accent1 5 4 4" xfId="33965" xr:uid="{00000000-0005-0000-0000-000020080000}"/>
    <cellStyle name="20% - Accent1 5 4 4 2" xfId="27051" xr:uid="{00000000-0005-0000-0000-000021080000}"/>
    <cellStyle name="20% - Accent1 5 4 5" xfId="33226" xr:uid="{00000000-0005-0000-0000-000022080000}"/>
    <cellStyle name="20% - Accent1 5 4 6" xfId="35205" xr:uid="{00000000-0005-0000-0000-000023080000}"/>
    <cellStyle name="20% - Accent1 5 5" xfId="26954" xr:uid="{00000000-0005-0000-0000-000024080000}"/>
    <cellStyle name="20% - Accent1 5 5 2" xfId="31352" xr:uid="{00000000-0005-0000-0000-000025080000}"/>
    <cellStyle name="20% - Accent1 5 5 2 2" xfId="27040" xr:uid="{00000000-0005-0000-0000-000026080000}"/>
    <cellStyle name="20% - Accent1 5 5 2 2 2" xfId="19942" xr:uid="{00000000-0005-0000-0000-000027080000}"/>
    <cellStyle name="20% - Accent1 5 5 2 3" xfId="31351" xr:uid="{00000000-0005-0000-0000-000028080000}"/>
    <cellStyle name="20% - Accent1 5 5 3" xfId="29889" xr:uid="{00000000-0005-0000-0000-000029080000}"/>
    <cellStyle name="20% - Accent1 5 5 3 2" xfId="27036" xr:uid="{00000000-0005-0000-0000-00002A080000}"/>
    <cellStyle name="20% - Accent1 5 5 4" xfId="29888" xr:uid="{00000000-0005-0000-0000-00002B080000}"/>
    <cellStyle name="20% - Accent1 5 5 5" xfId="35434" xr:uid="{00000000-0005-0000-0000-00002C080000}"/>
    <cellStyle name="20% - Accent1 5 6" xfId="33179" xr:uid="{00000000-0005-0000-0000-00002D080000}"/>
    <cellStyle name="20% - Accent1 5 6 2" xfId="33703" xr:uid="{00000000-0005-0000-0000-00002E080000}"/>
    <cellStyle name="20% - Accent1 5 6 2 2" xfId="27026" xr:uid="{00000000-0005-0000-0000-00002F080000}"/>
    <cellStyle name="20% - Accent1 5 6 3" xfId="29880" xr:uid="{00000000-0005-0000-0000-000030080000}"/>
    <cellStyle name="20% - Accent1 5 6 4" xfId="36306" xr:uid="{00000000-0005-0000-0000-000031080000}"/>
    <cellStyle name="20% - Accent1 5 7" xfId="22496" xr:uid="{00000000-0005-0000-0000-000032080000}"/>
    <cellStyle name="20% - Accent1 5 7 2" xfId="31475" xr:uid="{00000000-0005-0000-0000-000033080000}"/>
    <cellStyle name="20% - Accent1 5 7 3" xfId="36592" xr:uid="{00000000-0005-0000-0000-000034080000}"/>
    <cellStyle name="20% - Accent1 5 8" xfId="33860" xr:uid="{00000000-0005-0000-0000-000035080000}"/>
    <cellStyle name="20% - Accent1 5 8 2" xfId="37477" xr:uid="{00000000-0005-0000-0000-000036080000}"/>
    <cellStyle name="20% - Accent1 5 9" xfId="34577" xr:uid="{00000000-0005-0000-0000-000037080000}"/>
    <cellStyle name="20% - Accent1 6" xfId="280" xr:uid="{00000000-0005-0000-0000-000038080000}"/>
    <cellStyle name="20% - Accent1 6 2" xfId="29835" xr:uid="{00000000-0005-0000-0000-000039080000}"/>
    <cellStyle name="20% - Accent1 6 2 2" xfId="31327" xr:uid="{00000000-0005-0000-0000-00003A080000}"/>
    <cellStyle name="20% - Accent1 6 2 2 2" xfId="18017" xr:uid="{00000000-0005-0000-0000-00003B080000}"/>
    <cellStyle name="20% - Accent1 6 2 2 2 2" xfId="26608" xr:uid="{00000000-0005-0000-0000-00003C080000}"/>
    <cellStyle name="20% - Accent1 6 2 2 2 2 2" xfId="5353" xr:uid="{00000000-0005-0000-0000-00003D080000}"/>
    <cellStyle name="20% - Accent1 6 2 2 2 2 2 2" xfId="29763" xr:uid="{00000000-0005-0000-0000-00003E080000}"/>
    <cellStyle name="20% - Accent1 6 2 2 2 2 3" xfId="18187" xr:uid="{00000000-0005-0000-0000-00003F080000}"/>
    <cellStyle name="20% - Accent1 6 2 2 2 3" xfId="31304" xr:uid="{00000000-0005-0000-0000-000040080000}"/>
    <cellStyle name="20% - Accent1 6 2 2 2 3 2" xfId="33748" xr:uid="{00000000-0005-0000-0000-000041080000}"/>
    <cellStyle name="20% - Accent1 6 2 2 2 4" xfId="31301" xr:uid="{00000000-0005-0000-0000-000042080000}"/>
    <cellStyle name="20% - Accent1 6 2 2 3" xfId="23393" xr:uid="{00000000-0005-0000-0000-000043080000}"/>
    <cellStyle name="20% - Accent1 6 2 2 3 2" xfId="25546" xr:uid="{00000000-0005-0000-0000-000044080000}"/>
    <cellStyle name="20% - Accent1 6 2 2 3 2 2" xfId="31300" xr:uid="{00000000-0005-0000-0000-000045080000}"/>
    <cellStyle name="20% - Accent1 6 2 2 3 3" xfId="31294" xr:uid="{00000000-0005-0000-0000-000046080000}"/>
    <cellStyle name="20% - Accent1 6 2 2 4" xfId="32551" xr:uid="{00000000-0005-0000-0000-000047080000}"/>
    <cellStyle name="20% - Accent1 6 2 2 4 2" xfId="31293" xr:uid="{00000000-0005-0000-0000-000048080000}"/>
    <cellStyle name="20% - Accent1 6 2 2 5" xfId="31580" xr:uid="{00000000-0005-0000-0000-000049080000}"/>
    <cellStyle name="20% - Accent1 6 2 3" xfId="31291" xr:uid="{00000000-0005-0000-0000-00004A080000}"/>
    <cellStyle name="20% - Accent1 6 2 3 2" xfId="25778" xr:uid="{00000000-0005-0000-0000-00004B080000}"/>
    <cellStyle name="20% - Accent1 6 2 3 2 2" xfId="27124" xr:uid="{00000000-0005-0000-0000-00004C080000}"/>
    <cellStyle name="20% - Accent1 6 2 3 2 2 2" xfId="28367" xr:uid="{00000000-0005-0000-0000-00004D080000}"/>
    <cellStyle name="20% - Accent1 6 2 3 2 3" xfId="27121" xr:uid="{00000000-0005-0000-0000-00004E080000}"/>
    <cellStyle name="20% - Accent1 6 2 3 3" xfId="25534" xr:uid="{00000000-0005-0000-0000-00004F080000}"/>
    <cellStyle name="20% - Accent1 6 2 3 3 2" xfId="7685" xr:uid="{00000000-0005-0000-0000-000050080000}"/>
    <cellStyle name="20% - Accent1 6 2 3 4" xfId="31273" xr:uid="{00000000-0005-0000-0000-000051080000}"/>
    <cellStyle name="20% - Accent1 6 2 4" xfId="23844" xr:uid="{00000000-0005-0000-0000-000052080000}"/>
    <cellStyle name="20% - Accent1 6 2 4 2" xfId="31268" xr:uid="{00000000-0005-0000-0000-000053080000}"/>
    <cellStyle name="20% - Accent1 6 2 4 2 2" xfId="26077" xr:uid="{00000000-0005-0000-0000-000054080000}"/>
    <cellStyle name="20% - Accent1 6 2 4 3" xfId="31255" xr:uid="{00000000-0005-0000-0000-000055080000}"/>
    <cellStyle name="20% - Accent1 6 2 5" xfId="31252" xr:uid="{00000000-0005-0000-0000-000056080000}"/>
    <cellStyle name="20% - Accent1 6 2 5 2" xfId="31243" xr:uid="{00000000-0005-0000-0000-000057080000}"/>
    <cellStyle name="20% - Accent1 6 2 6" xfId="17575" xr:uid="{00000000-0005-0000-0000-000058080000}"/>
    <cellStyle name="20% - Accent1 6 2 7" xfId="34816" xr:uid="{00000000-0005-0000-0000-000059080000}"/>
    <cellStyle name="20% - Accent1 6 3" xfId="31234" xr:uid="{00000000-0005-0000-0000-00005A080000}"/>
    <cellStyle name="20% - Accent1 6 3 2" xfId="30254" xr:uid="{00000000-0005-0000-0000-00005B080000}"/>
    <cellStyle name="20% - Accent1 6 3 2 2" xfId="11983" xr:uid="{00000000-0005-0000-0000-00005C080000}"/>
    <cellStyle name="20% - Accent1 6 3 2 2 2" xfId="10276" xr:uid="{00000000-0005-0000-0000-00005D080000}"/>
    <cellStyle name="20% - Accent1 6 3 2 2 2 2" xfId="31221" xr:uid="{00000000-0005-0000-0000-00005E080000}"/>
    <cellStyle name="20% - Accent1 6 3 2 2 3" xfId="25374" xr:uid="{00000000-0005-0000-0000-00005F080000}"/>
    <cellStyle name="20% - Accent1 6 3 2 3" xfId="10274" xr:uid="{00000000-0005-0000-0000-000060080000}"/>
    <cellStyle name="20% - Accent1 6 3 2 3 2" xfId="31218" xr:uid="{00000000-0005-0000-0000-000061080000}"/>
    <cellStyle name="20% - Accent1 6 3 2 4" xfId="29028" xr:uid="{00000000-0005-0000-0000-000062080000}"/>
    <cellStyle name="20% - Accent1 6 3 3" xfId="31215" xr:uid="{00000000-0005-0000-0000-000063080000}"/>
    <cellStyle name="20% - Accent1 6 3 3 2" xfId="15630" xr:uid="{00000000-0005-0000-0000-000064080000}"/>
    <cellStyle name="20% - Accent1 6 3 3 2 2" xfId="24361" xr:uid="{00000000-0005-0000-0000-000065080000}"/>
    <cellStyle name="20% - Accent1 6 3 3 3" xfId="29021" xr:uid="{00000000-0005-0000-0000-000066080000}"/>
    <cellStyle name="20% - Accent1 6 3 4" xfId="34085" xr:uid="{00000000-0005-0000-0000-000067080000}"/>
    <cellStyle name="20% - Accent1 6 3 4 2" xfId="33490" xr:uid="{00000000-0005-0000-0000-000068080000}"/>
    <cellStyle name="20% - Accent1 6 3 5" xfId="31498" xr:uid="{00000000-0005-0000-0000-000069080000}"/>
    <cellStyle name="20% - Accent1 6 3 6" xfId="35018" xr:uid="{00000000-0005-0000-0000-00006A080000}"/>
    <cellStyle name="20% - Accent1 6 4" xfId="28954" xr:uid="{00000000-0005-0000-0000-00006B080000}"/>
    <cellStyle name="20% - Accent1 6 4 2" xfId="31207" xr:uid="{00000000-0005-0000-0000-00006C080000}"/>
    <cellStyle name="20% - Accent1 6 4 2 2" xfId="9525" xr:uid="{00000000-0005-0000-0000-00006D080000}"/>
    <cellStyle name="20% - Accent1 6 4 2 2 2" xfId="31202" xr:uid="{00000000-0005-0000-0000-00006E080000}"/>
    <cellStyle name="20% - Accent1 6 4 2 3" xfId="29011" xr:uid="{00000000-0005-0000-0000-00006F080000}"/>
    <cellStyle name="20% - Accent1 6 4 3" xfId="30391" xr:uid="{00000000-0005-0000-0000-000070080000}"/>
    <cellStyle name="20% - Accent1 6 4 3 2" xfId="27003" xr:uid="{00000000-0005-0000-0000-000071080000}"/>
    <cellStyle name="20% - Accent1 6 4 4" xfId="33284" xr:uid="{00000000-0005-0000-0000-000072080000}"/>
    <cellStyle name="20% - Accent1 6 4 5" xfId="35224" xr:uid="{00000000-0005-0000-0000-000073080000}"/>
    <cellStyle name="20% - Accent1 6 5" xfId="33017" xr:uid="{00000000-0005-0000-0000-000074080000}"/>
    <cellStyle name="20% - Accent1 6 5 2" xfId="30389" xr:uid="{00000000-0005-0000-0000-000075080000}"/>
    <cellStyle name="20% - Accent1 6 5 2 2" xfId="26991" xr:uid="{00000000-0005-0000-0000-000076080000}"/>
    <cellStyle name="20% - Accent1 6 5 3" xfId="29870" xr:uid="{00000000-0005-0000-0000-000077080000}"/>
    <cellStyle name="20% - Accent1 6 5 4" xfId="35453" xr:uid="{00000000-0005-0000-0000-000078080000}"/>
    <cellStyle name="20% - Accent1 6 6" xfId="8367" xr:uid="{00000000-0005-0000-0000-000079080000}"/>
    <cellStyle name="20% - Accent1 6 6 2" xfId="31181" xr:uid="{00000000-0005-0000-0000-00007A080000}"/>
    <cellStyle name="20% - Accent1 6 6 3" xfId="36325" xr:uid="{00000000-0005-0000-0000-00007B080000}"/>
    <cellStyle name="20% - Accent1 6 7" xfId="33690" xr:uid="{00000000-0005-0000-0000-00007C080000}"/>
    <cellStyle name="20% - Accent1 6 7 2" xfId="36611" xr:uid="{00000000-0005-0000-0000-00007D080000}"/>
    <cellStyle name="20% - Accent1 6 8" xfId="34591" xr:uid="{00000000-0005-0000-0000-00007E080000}"/>
    <cellStyle name="20% - Accent1 6 9" xfId="13856" xr:uid="{00000000-0005-0000-0000-00007F080000}"/>
    <cellStyle name="20% - Accent1 7" xfId="300" xr:uid="{00000000-0005-0000-0000-000080080000}"/>
    <cellStyle name="20% - Accent1 7 2" xfId="29544" xr:uid="{00000000-0005-0000-0000-000081080000}"/>
    <cellStyle name="20% - Accent1 7 2 2" xfId="31180" xr:uid="{00000000-0005-0000-0000-000082080000}"/>
    <cellStyle name="20% - Accent1 7 2 2 2" xfId="26832" xr:uid="{00000000-0005-0000-0000-000083080000}"/>
    <cellStyle name="20% - Accent1 7 2 2 2 2" xfId="33310" xr:uid="{00000000-0005-0000-0000-000084080000}"/>
    <cellStyle name="20% - Accent1 7 2 2 2 2 2" xfId="33302" xr:uid="{00000000-0005-0000-0000-000085080000}"/>
    <cellStyle name="20% - Accent1 7 2 2 2 3" xfId="33293" xr:uid="{00000000-0005-0000-0000-000086080000}"/>
    <cellStyle name="20% - Accent1 7 2 2 3" xfId="32795" xr:uid="{00000000-0005-0000-0000-000087080000}"/>
    <cellStyle name="20% - Accent1 7 2 2 3 2" xfId="31695" xr:uid="{00000000-0005-0000-0000-000088080000}"/>
    <cellStyle name="20% - Accent1 7 2 2 4" xfId="33013" xr:uid="{00000000-0005-0000-0000-000089080000}"/>
    <cellStyle name="20% - Accent1 7 2 3" xfId="31175" xr:uid="{00000000-0005-0000-0000-00008A080000}"/>
    <cellStyle name="20% - Accent1 7 2 3 2" xfId="33119" xr:uid="{00000000-0005-0000-0000-00008B080000}"/>
    <cellStyle name="20% - Accent1 7 2 3 2 2" xfId="30686" xr:uid="{00000000-0005-0000-0000-00008C080000}"/>
    <cellStyle name="20% - Accent1 7 2 3 3" xfId="33209" xr:uid="{00000000-0005-0000-0000-00008D080000}"/>
    <cellStyle name="20% - Accent1 7 2 4" xfId="27915" xr:uid="{00000000-0005-0000-0000-00008E080000}"/>
    <cellStyle name="20% - Accent1 7 2 4 2" xfId="27910" xr:uid="{00000000-0005-0000-0000-00008F080000}"/>
    <cellStyle name="20% - Accent1 7 2 5" xfId="25036" xr:uid="{00000000-0005-0000-0000-000090080000}"/>
    <cellStyle name="20% - Accent1 7 2 6" xfId="34835" xr:uid="{00000000-0005-0000-0000-000091080000}"/>
    <cellStyle name="20% - Accent1 7 3" xfId="29531" xr:uid="{00000000-0005-0000-0000-000092080000}"/>
    <cellStyle name="20% - Accent1 7 3 2" xfId="28726" xr:uid="{00000000-0005-0000-0000-000093080000}"/>
    <cellStyle name="20% - Accent1 7 3 2 2" xfId="8406" xr:uid="{00000000-0005-0000-0000-000094080000}"/>
    <cellStyle name="20% - Accent1 7 3 2 2 2" xfId="7925" xr:uid="{00000000-0005-0000-0000-000095080000}"/>
    <cellStyle name="20% - Accent1 7 3 2 3" xfId="7922" xr:uid="{00000000-0005-0000-0000-000096080000}"/>
    <cellStyle name="20% - Accent1 7 3 3" xfId="31164" xr:uid="{00000000-0005-0000-0000-000097080000}"/>
    <cellStyle name="20% - Accent1 7 3 3 2" xfId="15602" xr:uid="{00000000-0005-0000-0000-000098080000}"/>
    <cellStyle name="20% - Accent1 7 3 4" xfId="27903" xr:uid="{00000000-0005-0000-0000-000099080000}"/>
    <cellStyle name="20% - Accent1 7 3 5" xfId="35037" xr:uid="{00000000-0005-0000-0000-00009A080000}"/>
    <cellStyle name="20% - Accent1 7 4" xfId="29563" xr:uid="{00000000-0005-0000-0000-00009B080000}"/>
    <cellStyle name="20% - Accent1 7 4 2" xfId="30386" xr:uid="{00000000-0005-0000-0000-00009C080000}"/>
    <cellStyle name="20% - Accent1 7 4 2 2" xfId="7593" xr:uid="{00000000-0005-0000-0000-00009D080000}"/>
    <cellStyle name="20% - Accent1 7 4 3" xfId="31161" xr:uid="{00000000-0005-0000-0000-00009E080000}"/>
    <cellStyle name="20% - Accent1 7 4 4" xfId="35244" xr:uid="{00000000-0005-0000-0000-00009F080000}"/>
    <cellStyle name="20% - Accent1 7 5" xfId="8364" xr:uid="{00000000-0005-0000-0000-0000A0080000}"/>
    <cellStyle name="20% - Accent1 7 5 2" xfId="20380" xr:uid="{00000000-0005-0000-0000-0000A1080000}"/>
    <cellStyle name="20% - Accent1 7 5 3" xfId="35473" xr:uid="{00000000-0005-0000-0000-0000A2080000}"/>
    <cellStyle name="20% - Accent1 7 6" xfId="33687" xr:uid="{00000000-0005-0000-0000-0000A3080000}"/>
    <cellStyle name="20% - Accent1 7 6 2" xfId="36345" xr:uid="{00000000-0005-0000-0000-0000A4080000}"/>
    <cellStyle name="20% - Accent1 7 7" xfId="34605" xr:uid="{00000000-0005-0000-0000-0000A5080000}"/>
    <cellStyle name="20% - Accent1 7 8" xfId="29552" xr:uid="{00000000-0005-0000-0000-0000A6080000}"/>
    <cellStyle name="20% - Accent1 7 8 2" xfId="37503" xr:uid="{00000000-0005-0000-0000-0000A7080000}"/>
    <cellStyle name="20% - Accent1 8" xfId="320" xr:uid="{00000000-0005-0000-0000-0000A8080000}"/>
    <cellStyle name="20% - Accent1 8 2" xfId="23689" xr:uid="{00000000-0005-0000-0000-0000A9080000}"/>
    <cellStyle name="20% - Accent1 8 2 2" xfId="19886" xr:uid="{00000000-0005-0000-0000-0000AA080000}"/>
    <cellStyle name="20% - Accent1 8 2 2 2" xfId="32198" xr:uid="{00000000-0005-0000-0000-0000AB080000}"/>
    <cellStyle name="20% - Accent1 8 2 2 2 2" xfId="32192" xr:uid="{00000000-0005-0000-0000-0000AC080000}"/>
    <cellStyle name="20% - Accent1 8 2 2 3" xfId="32185" xr:uid="{00000000-0005-0000-0000-0000AD080000}"/>
    <cellStyle name="20% - Accent1 8 2 3" xfId="26858" xr:uid="{00000000-0005-0000-0000-0000AE080000}"/>
    <cellStyle name="20% - Accent1 8 2 3 2" xfId="33046" xr:uid="{00000000-0005-0000-0000-0000AF080000}"/>
    <cellStyle name="20% - Accent1 8 2 4" xfId="30134" xr:uid="{00000000-0005-0000-0000-0000B0080000}"/>
    <cellStyle name="20% - Accent1 8 2 5" xfId="34854" xr:uid="{00000000-0005-0000-0000-0000B1080000}"/>
    <cellStyle name="20% - Accent1 8 3" xfId="32973" xr:uid="{00000000-0005-0000-0000-0000B2080000}"/>
    <cellStyle name="20% - Accent1 8 3 2" xfId="17662" xr:uid="{00000000-0005-0000-0000-0000B3080000}"/>
    <cellStyle name="20% - Accent1 8 3 2 2" xfId="6351" xr:uid="{00000000-0005-0000-0000-0000B4080000}"/>
    <cellStyle name="20% - Accent1 8 3 3" xfId="27521" xr:uid="{00000000-0005-0000-0000-0000B5080000}"/>
    <cellStyle name="20% - Accent1 8 3 4" xfId="35056" xr:uid="{00000000-0005-0000-0000-0000B6080000}"/>
    <cellStyle name="20% - Accent1 8 4" xfId="31819" xr:uid="{00000000-0005-0000-0000-0000B7080000}"/>
    <cellStyle name="20% - Accent1 8 4 2" xfId="34033" xr:uid="{00000000-0005-0000-0000-0000B8080000}"/>
    <cellStyle name="20% - Accent1 8 4 3" xfId="35263" xr:uid="{00000000-0005-0000-0000-0000B9080000}"/>
    <cellStyle name="20% - Accent1 8 5" xfId="33452" xr:uid="{00000000-0005-0000-0000-0000BA080000}"/>
    <cellStyle name="20% - Accent1 8 5 2" xfId="35492" xr:uid="{00000000-0005-0000-0000-0000BB080000}"/>
    <cellStyle name="20% - Accent1 8 6" xfId="34619" xr:uid="{00000000-0005-0000-0000-0000BC080000}"/>
    <cellStyle name="20% - Accent1 8 7" xfId="31482" xr:uid="{00000000-0005-0000-0000-0000BD080000}"/>
    <cellStyle name="20% - Accent1 8 7 2" xfId="36637" xr:uid="{00000000-0005-0000-0000-0000BE080000}"/>
    <cellStyle name="20% - Accent1 8 8" xfId="37522" xr:uid="{00000000-0005-0000-0000-0000BF080000}"/>
    <cellStyle name="20% - Accent1 9" xfId="340" xr:uid="{00000000-0005-0000-0000-0000C0080000}"/>
    <cellStyle name="20% - Accent1 9 2" xfId="32840" xr:uid="{00000000-0005-0000-0000-0000C1080000}"/>
    <cellStyle name="20% - Accent1 9 2 2" xfId="25786" xr:uid="{00000000-0005-0000-0000-0000C2080000}"/>
    <cellStyle name="20% - Accent1 9 2 2 2" xfId="32379" xr:uid="{00000000-0005-0000-0000-0000C3080000}"/>
    <cellStyle name="20% - Accent1 9 2 3" xfId="25868" xr:uid="{00000000-0005-0000-0000-0000C4080000}"/>
    <cellStyle name="20% - Accent1 9 2 4" xfId="34874" xr:uid="{00000000-0005-0000-0000-0000C5080000}"/>
    <cellStyle name="20% - Accent1 9 3" xfId="34363" xr:uid="{00000000-0005-0000-0000-0000C6080000}"/>
    <cellStyle name="20% - Accent1 9 3 2" xfId="34185" xr:uid="{00000000-0005-0000-0000-0000C7080000}"/>
    <cellStyle name="20% - Accent1 9 3 3" xfId="35075" xr:uid="{00000000-0005-0000-0000-0000C8080000}"/>
    <cellStyle name="20% - Accent1 9 4" xfId="33978" xr:uid="{00000000-0005-0000-0000-0000C9080000}"/>
    <cellStyle name="20% - Accent1 9 4 2" xfId="35283" xr:uid="{00000000-0005-0000-0000-0000CA080000}"/>
    <cellStyle name="20% - Accent1 9 5" xfId="34633" xr:uid="{00000000-0005-0000-0000-0000CB080000}"/>
    <cellStyle name="20% - Accent1 9 6" xfId="31311" xr:uid="{00000000-0005-0000-0000-0000CC080000}"/>
    <cellStyle name="20% - Accent1 9 6 2" xfId="36371" xr:uid="{00000000-0005-0000-0000-0000CD080000}"/>
    <cellStyle name="20% - Accent1 9 7" xfId="36657" xr:uid="{00000000-0005-0000-0000-0000CE080000}"/>
    <cellStyle name="20% - Accent1 9 8" xfId="37542" xr:uid="{00000000-0005-0000-0000-0000CF080000}"/>
    <cellStyle name="20% - Accent2" xfId="27" builtinId="34" customBuiltin="1"/>
    <cellStyle name="20% - Accent2 10" xfId="181" xr:uid="{00000000-0005-0000-0000-0000D1080000}"/>
    <cellStyle name="20% - Accent2 10 2" xfId="28606" xr:uid="{00000000-0005-0000-0000-0000D2080000}"/>
    <cellStyle name="20% - Accent2 10 2 2" xfId="25196" xr:uid="{00000000-0005-0000-0000-0000D3080000}"/>
    <cellStyle name="20% - Accent2 10 2 3" xfId="34895" xr:uid="{00000000-0005-0000-0000-0000D4080000}"/>
    <cellStyle name="20% - Accent2 10 3" xfId="25192" xr:uid="{00000000-0005-0000-0000-0000D5080000}"/>
    <cellStyle name="20% - Accent2 10 3 2" xfId="35097" xr:uid="{00000000-0005-0000-0000-0000D6080000}"/>
    <cellStyle name="20% - Accent2 10 4" xfId="34522" xr:uid="{00000000-0005-0000-0000-0000D7080000}"/>
    <cellStyle name="20% - Accent2 10 5" xfId="27391" xr:uid="{00000000-0005-0000-0000-0000D8080000}"/>
    <cellStyle name="20% - Accent2 10 5 2" xfId="35520" xr:uid="{00000000-0005-0000-0000-0000D9080000}"/>
    <cellStyle name="20% - Accent2 10 6" xfId="36393" xr:uid="{00000000-0005-0000-0000-0000DA080000}"/>
    <cellStyle name="20% - Accent2 10 7" xfId="36679" xr:uid="{00000000-0005-0000-0000-0000DB080000}"/>
    <cellStyle name="20% - Accent2 10 8" xfId="37564" xr:uid="{00000000-0005-0000-0000-0000DC080000}"/>
    <cellStyle name="20% - Accent2 11" xfId="26646" xr:uid="{00000000-0005-0000-0000-0000DD080000}"/>
    <cellStyle name="20% - Accent2 11 2" xfId="26637" xr:uid="{00000000-0005-0000-0000-0000DE080000}"/>
    <cellStyle name="20% - Accent2 11 2 2" xfId="35116" xr:uid="{00000000-0005-0000-0000-0000DF080000}"/>
    <cellStyle name="20% - Accent2 11 3" xfId="34692" xr:uid="{00000000-0005-0000-0000-0000E0080000}"/>
    <cellStyle name="20% - Accent2 11 4" xfId="35540" xr:uid="{00000000-0005-0000-0000-0000E1080000}"/>
    <cellStyle name="20% - Accent2 11 5" xfId="36413" xr:uid="{00000000-0005-0000-0000-0000E2080000}"/>
    <cellStyle name="20% - Accent2 11 6" xfId="36699" xr:uid="{00000000-0005-0000-0000-0000E3080000}"/>
    <cellStyle name="20% - Accent2 11 7" xfId="37584" xr:uid="{00000000-0005-0000-0000-0000E4080000}"/>
    <cellStyle name="20% - Accent2 12" xfId="30674" xr:uid="{00000000-0005-0000-0000-0000E5080000}"/>
    <cellStyle name="20% - Accent2 12 2" xfId="34706" xr:uid="{00000000-0005-0000-0000-0000E6080000}"/>
    <cellStyle name="20% - Accent2 12 3" xfId="35319" xr:uid="{00000000-0005-0000-0000-0000E7080000}"/>
    <cellStyle name="20% - Accent2 12 4" xfId="35559" xr:uid="{00000000-0005-0000-0000-0000E8080000}"/>
    <cellStyle name="20% - Accent2 12 5" xfId="36432" xr:uid="{00000000-0005-0000-0000-0000E9080000}"/>
    <cellStyle name="20% - Accent2 12 6" xfId="36718" xr:uid="{00000000-0005-0000-0000-0000EA080000}"/>
    <cellStyle name="20% - Accent2 12 7" xfId="37603" xr:uid="{00000000-0005-0000-0000-0000EB080000}"/>
    <cellStyle name="20% - Accent2 13" xfId="31155" xr:uid="{00000000-0005-0000-0000-0000EC080000}"/>
    <cellStyle name="20% - Accent2 13 2" xfId="34734" xr:uid="{00000000-0005-0000-0000-0000ED080000}"/>
    <cellStyle name="20% - Accent2 13 3" xfId="35578" xr:uid="{00000000-0005-0000-0000-0000EE080000}"/>
    <cellStyle name="20% - Accent2 13 4" xfId="36453" xr:uid="{00000000-0005-0000-0000-0000EF080000}"/>
    <cellStyle name="20% - Accent2 13 5" xfId="36739" xr:uid="{00000000-0005-0000-0000-0000F0080000}"/>
    <cellStyle name="20% - Accent2 13 6" xfId="37624" xr:uid="{00000000-0005-0000-0000-0000F1080000}"/>
    <cellStyle name="20% - Accent2 14" xfId="31153" xr:uid="{00000000-0005-0000-0000-0000F2080000}"/>
    <cellStyle name="20% - Accent2 14 2" xfId="34924" xr:uid="{00000000-0005-0000-0000-0000F3080000}"/>
    <cellStyle name="20% - Accent2 14 3" xfId="36755" xr:uid="{00000000-0005-0000-0000-0000F4080000}"/>
    <cellStyle name="20% - Accent2 14 4" xfId="37640" xr:uid="{00000000-0005-0000-0000-0000F5080000}"/>
    <cellStyle name="20% - Accent2 15" xfId="34648" xr:uid="{00000000-0005-0000-0000-0000F6080000}"/>
    <cellStyle name="20% - Accent2 15 2" xfId="36478" xr:uid="{00000000-0005-0000-0000-0000F7080000}"/>
    <cellStyle name="20% - Accent2 15 3" xfId="36776" xr:uid="{00000000-0005-0000-0000-0000F8080000}"/>
    <cellStyle name="20% - Accent2 15 4" xfId="37664" xr:uid="{00000000-0005-0000-0000-0000F9080000}"/>
    <cellStyle name="20% - Accent2 16" xfId="35358" xr:uid="{00000000-0005-0000-0000-0000FA080000}"/>
    <cellStyle name="20% - Accent2 16 2" xfId="36496" xr:uid="{00000000-0005-0000-0000-0000FB080000}"/>
    <cellStyle name="20% - Accent2 16 3" xfId="36794" xr:uid="{00000000-0005-0000-0000-0000FC080000}"/>
    <cellStyle name="20% - Accent2 16 4" xfId="37683" xr:uid="{00000000-0005-0000-0000-0000FD080000}"/>
    <cellStyle name="20% - Accent2 17" xfId="35645" xr:uid="{00000000-0005-0000-0000-0000FE080000}"/>
    <cellStyle name="20% - Accent2 17 2" xfId="36813" xr:uid="{00000000-0005-0000-0000-0000FF080000}"/>
    <cellStyle name="20% - Accent2 17 3" xfId="37703" xr:uid="{00000000-0005-0000-0000-000000090000}"/>
    <cellStyle name="20% - Accent2 18" xfId="35663" xr:uid="{00000000-0005-0000-0000-000001090000}"/>
    <cellStyle name="20% - Accent2 18 2" xfId="36832" xr:uid="{00000000-0005-0000-0000-000002090000}"/>
    <cellStyle name="20% - Accent2 18 3" xfId="37722" xr:uid="{00000000-0005-0000-0000-000003090000}"/>
    <cellStyle name="20% - Accent2 19" xfId="35682" xr:uid="{00000000-0005-0000-0000-000004090000}"/>
    <cellStyle name="20% - Accent2 19 2" xfId="36851" xr:uid="{00000000-0005-0000-0000-000005090000}"/>
    <cellStyle name="20% - Accent2 19 3" xfId="37741" xr:uid="{00000000-0005-0000-0000-000006090000}"/>
    <cellStyle name="20% - Accent2 2" xfId="81" xr:uid="{00000000-0005-0000-0000-000007090000}"/>
    <cellStyle name="20% - Accent2 2 10" xfId="6019" xr:uid="{00000000-0005-0000-0000-000008090000}"/>
    <cellStyle name="20% - Accent2 2 10 2" xfId="32578" xr:uid="{00000000-0005-0000-0000-000009090000}"/>
    <cellStyle name="20% - Accent2 2 10 3" xfId="37422" xr:uid="{00000000-0005-0000-0000-00000A090000}"/>
    <cellStyle name="20% - Accent2 2 11" xfId="6017" xr:uid="{00000000-0005-0000-0000-00000B090000}"/>
    <cellStyle name="20% - Accent2 2 12" xfId="34440" xr:uid="{00000000-0005-0000-0000-00000C090000}"/>
    <cellStyle name="20% - Accent2 2 13" xfId="14855" xr:uid="{00000000-0005-0000-0000-00000D090000}"/>
    <cellStyle name="20% - Accent2 2 2" xfId="142" xr:uid="{00000000-0005-0000-0000-00000E090000}"/>
    <cellStyle name="20% - Accent2 2 2 10" xfId="34055" xr:uid="{00000000-0005-0000-0000-00000F090000}"/>
    <cellStyle name="20% - Accent2 2 2 11" xfId="34495" xr:uid="{00000000-0005-0000-0000-000010090000}"/>
    <cellStyle name="20% - Accent2 2 2 12" xfId="27035" xr:uid="{00000000-0005-0000-0000-000011090000}"/>
    <cellStyle name="20% - Accent2 2 2 2" xfId="33852" xr:uid="{00000000-0005-0000-0000-000012090000}"/>
    <cellStyle name="20% - Accent2 2 2 2 2" xfId="31148" xr:uid="{00000000-0005-0000-0000-000013090000}"/>
    <cellStyle name="20% - Accent2 2 2 2 2 2" xfId="27220" xr:uid="{00000000-0005-0000-0000-000014090000}"/>
    <cellStyle name="20% - Accent2 2 2 2 2 2 2" xfId="31129" xr:uid="{00000000-0005-0000-0000-000015090000}"/>
    <cellStyle name="20% - Accent2 2 2 2 2 2 2 2" xfId="9146" xr:uid="{00000000-0005-0000-0000-000016090000}"/>
    <cellStyle name="20% - Accent2 2 2 2 2 2 2 2 2" xfId="26964" xr:uid="{00000000-0005-0000-0000-000017090000}"/>
    <cellStyle name="20% - Accent2 2 2 2 2 2 2 2 2 2" xfId="19861" xr:uid="{00000000-0005-0000-0000-000018090000}"/>
    <cellStyle name="20% - Accent2 2 2 2 2 2 2 2 2 2 2" xfId="25894" xr:uid="{00000000-0005-0000-0000-000019090000}"/>
    <cellStyle name="20% - Accent2 2 2 2 2 2 2 2 2 2 2 2" xfId="32310" xr:uid="{00000000-0005-0000-0000-00001A090000}"/>
    <cellStyle name="20% - Accent2 2 2 2 2 2 2 2 2 2 3" xfId="30981" xr:uid="{00000000-0005-0000-0000-00001B090000}"/>
    <cellStyle name="20% - Accent2 2 2 2 2 2 2 2 2 3" xfId="19856" xr:uid="{00000000-0005-0000-0000-00001C090000}"/>
    <cellStyle name="20% - Accent2 2 2 2 2 2 2 2 2 3 2" xfId="29885" xr:uid="{00000000-0005-0000-0000-00001D090000}"/>
    <cellStyle name="20% - Accent2 2 2 2 2 2 2 2 2 4" xfId="28978" xr:uid="{00000000-0005-0000-0000-00001E090000}"/>
    <cellStyle name="20% - Accent2 2 2 2 2 2 2 2 3" xfId="30115" xr:uid="{00000000-0005-0000-0000-00001F090000}"/>
    <cellStyle name="20% - Accent2 2 2 2 2 2 2 2 3 2" xfId="19845" xr:uid="{00000000-0005-0000-0000-000020090000}"/>
    <cellStyle name="20% - Accent2 2 2 2 2 2 2 2 3 2 2" xfId="31117" xr:uid="{00000000-0005-0000-0000-000021090000}"/>
    <cellStyle name="20% - Accent2 2 2 2 2 2 2 2 3 3" xfId="28970" xr:uid="{00000000-0005-0000-0000-000022090000}"/>
    <cellStyle name="20% - Accent2 2 2 2 2 2 2 2 4" xfId="30111" xr:uid="{00000000-0005-0000-0000-000023090000}"/>
    <cellStyle name="20% - Accent2 2 2 2 2 2 2 2 4 2" xfId="31110" xr:uid="{00000000-0005-0000-0000-000024090000}"/>
    <cellStyle name="20% - Accent2 2 2 2 2 2 2 2 5" xfId="6233" xr:uid="{00000000-0005-0000-0000-000025090000}"/>
    <cellStyle name="20% - Accent2 2 2 2 2 2 2 3" xfId="13496" xr:uid="{00000000-0005-0000-0000-000026090000}"/>
    <cellStyle name="20% - Accent2 2 2 2 2 2 2 3 2" xfId="33640" xr:uid="{00000000-0005-0000-0000-000027090000}"/>
    <cellStyle name="20% - Accent2 2 2 2 2 2 2 3 2 2" xfId="19822" xr:uid="{00000000-0005-0000-0000-000028090000}"/>
    <cellStyle name="20% - Accent2 2 2 2 2 2 2 3 2 2 2" xfId="27065" xr:uid="{00000000-0005-0000-0000-000029090000}"/>
    <cellStyle name="20% - Accent2 2 2 2 2 2 2 3 2 3" xfId="28896" xr:uid="{00000000-0005-0000-0000-00002A090000}"/>
    <cellStyle name="20% - Accent2 2 2 2 2 2 2 3 3" xfId="32639" xr:uid="{00000000-0005-0000-0000-00002B090000}"/>
    <cellStyle name="20% - Accent2 2 2 2 2 2 2 3 3 2" xfId="31086" xr:uid="{00000000-0005-0000-0000-00002C090000}"/>
    <cellStyle name="20% - Accent2 2 2 2 2 2 2 3 4" xfId="27962" xr:uid="{00000000-0005-0000-0000-00002D090000}"/>
    <cellStyle name="20% - Accent2 2 2 2 2 2 2 4" xfId="13483" xr:uid="{00000000-0005-0000-0000-00002E090000}"/>
    <cellStyle name="20% - Accent2 2 2 2 2 2 2 4 2" xfId="33838" xr:uid="{00000000-0005-0000-0000-00002F090000}"/>
    <cellStyle name="20% - Accent2 2 2 2 2 2 2 4 2 2" xfId="31079" xr:uid="{00000000-0005-0000-0000-000030090000}"/>
    <cellStyle name="20% - Accent2 2 2 2 2 2 2 4 3" xfId="27949" xr:uid="{00000000-0005-0000-0000-000031090000}"/>
    <cellStyle name="20% - Accent2 2 2 2 2 2 2 5" xfId="13477" xr:uid="{00000000-0005-0000-0000-000032090000}"/>
    <cellStyle name="20% - Accent2 2 2 2 2 2 2 5 2" xfId="9464" xr:uid="{00000000-0005-0000-0000-000033090000}"/>
    <cellStyle name="20% - Accent2 2 2 2 2 2 2 6" xfId="24852" xr:uid="{00000000-0005-0000-0000-000034090000}"/>
    <cellStyle name="20% - Accent2 2 2 2 2 2 3" xfId="31534" xr:uid="{00000000-0005-0000-0000-000035090000}"/>
    <cellStyle name="20% - Accent2 2 2 2 2 2 3 2" xfId="13468" xr:uid="{00000000-0005-0000-0000-000036090000}"/>
    <cellStyle name="20% - Accent2 2 2 2 2 2 3 2 2" xfId="23005" xr:uid="{00000000-0005-0000-0000-000037090000}"/>
    <cellStyle name="20% - Accent2 2 2 2 2 2 3 2 2 2" xfId="27192" xr:uid="{00000000-0005-0000-0000-000038090000}"/>
    <cellStyle name="20% - Accent2 2 2 2 2 2 3 2 2 2 2" xfId="26204" xr:uid="{00000000-0005-0000-0000-000039090000}"/>
    <cellStyle name="20% - Accent2 2 2 2 2 2 3 2 2 3" xfId="28688" xr:uid="{00000000-0005-0000-0000-00003A090000}"/>
    <cellStyle name="20% - Accent2 2 2 2 2 2 3 2 3" xfId="31134" xr:uid="{00000000-0005-0000-0000-00003B090000}"/>
    <cellStyle name="20% - Accent2 2 2 2 2 2 3 2 3 2" xfId="21480" xr:uid="{00000000-0005-0000-0000-00003C090000}"/>
    <cellStyle name="20% - Accent2 2 2 2 2 2 3 2 4" xfId="27867" xr:uid="{00000000-0005-0000-0000-00003D090000}"/>
    <cellStyle name="20% - Accent2 2 2 2 2 2 3 3" xfId="13462" xr:uid="{00000000-0005-0000-0000-00003E090000}"/>
    <cellStyle name="20% - Accent2 2 2 2 2 2 3 3 2" xfId="33794" xr:uid="{00000000-0005-0000-0000-00003F090000}"/>
    <cellStyle name="20% - Accent2 2 2 2 2 2 3 3 2 2" xfId="31050" xr:uid="{00000000-0005-0000-0000-000040090000}"/>
    <cellStyle name="20% - Accent2 2 2 2 2 2 3 3 3" xfId="30850" xr:uid="{00000000-0005-0000-0000-000041090000}"/>
    <cellStyle name="20% - Accent2 2 2 2 2 2 3 4" xfId="13455" xr:uid="{00000000-0005-0000-0000-000042090000}"/>
    <cellStyle name="20% - Accent2 2 2 2 2 2 3 4 2" xfId="12184" xr:uid="{00000000-0005-0000-0000-000043090000}"/>
    <cellStyle name="20% - Accent2 2 2 2 2 2 3 5" xfId="13074" xr:uid="{00000000-0005-0000-0000-000044090000}"/>
    <cellStyle name="20% - Accent2 2 2 2 2 2 4" xfId="31519" xr:uid="{00000000-0005-0000-0000-000045090000}"/>
    <cellStyle name="20% - Accent2 2 2 2 2 2 4 2" xfId="13446" xr:uid="{00000000-0005-0000-0000-000046090000}"/>
    <cellStyle name="20% - Accent2 2 2 2 2 2 4 2 2" xfId="16943" xr:uid="{00000000-0005-0000-0000-000047090000}"/>
    <cellStyle name="20% - Accent2 2 2 2 2 2 4 2 2 2" xfId="16497" xr:uid="{00000000-0005-0000-0000-000048090000}"/>
    <cellStyle name="20% - Accent2 2 2 2 2 2 4 2 3" xfId="16939" xr:uid="{00000000-0005-0000-0000-000049090000}"/>
    <cellStyle name="20% - Accent2 2 2 2 2 2 4 3" xfId="14192" xr:uid="{00000000-0005-0000-0000-00004A090000}"/>
    <cellStyle name="20% - Accent2 2 2 2 2 2 4 3 2" xfId="16935" xr:uid="{00000000-0005-0000-0000-00004B090000}"/>
    <cellStyle name="20% - Accent2 2 2 2 2 2 4 4" xfId="27985" xr:uid="{00000000-0005-0000-0000-00004C090000}"/>
    <cellStyle name="20% - Accent2 2 2 2 2 2 5" xfId="5594" xr:uid="{00000000-0005-0000-0000-00004D090000}"/>
    <cellStyle name="20% - Accent2 2 2 2 2 2 5 2" xfId="13438" xr:uid="{00000000-0005-0000-0000-00004E090000}"/>
    <cellStyle name="20% - Accent2 2 2 2 2 2 5 2 2" xfId="16901" xr:uid="{00000000-0005-0000-0000-00004F090000}"/>
    <cellStyle name="20% - Accent2 2 2 2 2 2 5 3" xfId="33439" xr:uid="{00000000-0005-0000-0000-000050090000}"/>
    <cellStyle name="20% - Accent2 2 2 2 2 2 6" xfId="31697" xr:uid="{00000000-0005-0000-0000-000051090000}"/>
    <cellStyle name="20% - Accent2 2 2 2 2 2 6 2" xfId="31948" xr:uid="{00000000-0005-0000-0000-000052090000}"/>
    <cellStyle name="20% - Accent2 2 2 2 2 2 7" xfId="30015" xr:uid="{00000000-0005-0000-0000-000053090000}"/>
    <cellStyle name="20% - Accent2 2 2 2 2 3" xfId="27813" xr:uid="{00000000-0005-0000-0000-000054090000}"/>
    <cellStyle name="20% - Accent2 2 2 2 2 3 2" xfId="31031" xr:uid="{00000000-0005-0000-0000-000055090000}"/>
    <cellStyle name="20% - Accent2 2 2 2 2 3 2 2" xfId="13427" xr:uid="{00000000-0005-0000-0000-000056090000}"/>
    <cellStyle name="20% - Accent2 2 2 2 2 3 2 2 2" xfId="33497" xr:uid="{00000000-0005-0000-0000-000057090000}"/>
    <cellStyle name="20% - Accent2 2 2 2 2 3 2 2 2 2" xfId="19605" xr:uid="{00000000-0005-0000-0000-000058090000}"/>
    <cellStyle name="20% - Accent2 2 2 2 2 3 2 2 2 2 2" xfId="25723" xr:uid="{00000000-0005-0000-0000-000059090000}"/>
    <cellStyle name="20% - Accent2 2 2 2 2 3 2 2 2 3" xfId="27752" xr:uid="{00000000-0005-0000-0000-00005A090000}"/>
    <cellStyle name="20% - Accent2 2 2 2 2 3 2 2 3" xfId="18906" xr:uid="{00000000-0005-0000-0000-00005B090000}"/>
    <cellStyle name="20% - Accent2 2 2 2 2 3 2 2 3 2" xfId="29400" xr:uid="{00000000-0005-0000-0000-00005C090000}"/>
    <cellStyle name="20% - Accent2 2 2 2 2 3 2 2 4" xfId="17944" xr:uid="{00000000-0005-0000-0000-00005D090000}"/>
    <cellStyle name="20% - Accent2 2 2 2 2 3 2 3" xfId="25474" xr:uid="{00000000-0005-0000-0000-00005E090000}"/>
    <cellStyle name="20% - Accent2 2 2 2 2 3 2 3 2" xfId="33483" xr:uid="{00000000-0005-0000-0000-00005F090000}"/>
    <cellStyle name="20% - Accent2 2 2 2 2 3 2 3 2 2" xfId="27697" xr:uid="{00000000-0005-0000-0000-000060090000}"/>
    <cellStyle name="20% - Accent2 2 2 2 2 3 2 3 3" xfId="18895" xr:uid="{00000000-0005-0000-0000-000061090000}"/>
    <cellStyle name="20% - Accent2 2 2 2 2 3 2 4" xfId="29103" xr:uid="{00000000-0005-0000-0000-000062090000}"/>
    <cellStyle name="20% - Accent2 2 2 2 2 3 2 4 2" xfId="33476" xr:uid="{00000000-0005-0000-0000-000063090000}"/>
    <cellStyle name="20% - Accent2 2 2 2 2 3 2 5" xfId="29097" xr:uid="{00000000-0005-0000-0000-000064090000}"/>
    <cellStyle name="20% - Accent2 2 2 2 2 3 3" xfId="31495" xr:uid="{00000000-0005-0000-0000-000065090000}"/>
    <cellStyle name="20% - Accent2 2 2 2 2 3 3 2" xfId="13411" xr:uid="{00000000-0005-0000-0000-000066090000}"/>
    <cellStyle name="20% - Accent2 2 2 2 2 3 3 2 2" xfId="33461" xr:uid="{00000000-0005-0000-0000-000067090000}"/>
    <cellStyle name="20% - Accent2 2 2 2 2 3 3 2 2 2" xfId="30693" xr:uid="{00000000-0005-0000-0000-000068090000}"/>
    <cellStyle name="20% - Accent2 2 2 2 2 3 3 2 3" xfId="29665" xr:uid="{00000000-0005-0000-0000-000069090000}"/>
    <cellStyle name="20% - Accent2 2 2 2 2 3 3 3" xfId="13405" xr:uid="{00000000-0005-0000-0000-00006A090000}"/>
    <cellStyle name="20% - Accent2 2 2 2 2 3 3 3 2" xfId="34212" xr:uid="{00000000-0005-0000-0000-00006B090000}"/>
    <cellStyle name="20% - Accent2 2 2 2 2 3 3 4" xfId="29089" xr:uid="{00000000-0005-0000-0000-00006C090000}"/>
    <cellStyle name="20% - Accent2 2 2 2 2 3 4" xfId="33466" xr:uid="{00000000-0005-0000-0000-00006D090000}"/>
    <cellStyle name="20% - Accent2 2 2 2 2 3 4 2" xfId="31020" xr:uid="{00000000-0005-0000-0000-00006E090000}"/>
    <cellStyle name="20% - Accent2 2 2 2 2 3 4 2 2" xfId="24088" xr:uid="{00000000-0005-0000-0000-00006F090000}"/>
    <cellStyle name="20% - Accent2 2 2 2 2 3 4 3" xfId="30925" xr:uid="{00000000-0005-0000-0000-000070090000}"/>
    <cellStyle name="20% - Accent2 2 2 2 2 3 5" xfId="31486" xr:uid="{00000000-0005-0000-0000-000071090000}"/>
    <cellStyle name="20% - Accent2 2 2 2 2 3 5 2" xfId="32479" xr:uid="{00000000-0005-0000-0000-000072090000}"/>
    <cellStyle name="20% - Accent2 2 2 2 2 3 6" xfId="30958" xr:uid="{00000000-0005-0000-0000-000073090000}"/>
    <cellStyle name="20% - Accent2 2 2 2 2 4" xfId="31016" xr:uid="{00000000-0005-0000-0000-000074090000}"/>
    <cellStyle name="20% - Accent2 2 2 2 2 4 2" xfId="29555" xr:uid="{00000000-0005-0000-0000-000075090000}"/>
    <cellStyle name="20% - Accent2 2 2 2 2 4 2 2" xfId="13386" xr:uid="{00000000-0005-0000-0000-000076090000}"/>
    <cellStyle name="20% - Accent2 2 2 2 2 4 2 2 2" xfId="30983" xr:uid="{00000000-0005-0000-0000-000077090000}"/>
    <cellStyle name="20% - Accent2 2 2 2 2 4 2 2 2 2" xfId="29398" xr:uid="{00000000-0005-0000-0000-000078090000}"/>
    <cellStyle name="20% - Accent2 2 2 2 2 4 2 2 3" xfId="18792" xr:uid="{00000000-0005-0000-0000-000079090000}"/>
    <cellStyle name="20% - Accent2 2 2 2 2 4 2 3" xfId="13384" xr:uid="{00000000-0005-0000-0000-00007A090000}"/>
    <cellStyle name="20% - Accent2 2 2 2 2 4 2 3 2" xfId="34311" xr:uid="{00000000-0005-0000-0000-00007B090000}"/>
    <cellStyle name="20% - Accent2 2 2 2 2 4 2 4" xfId="24294" xr:uid="{00000000-0005-0000-0000-00007C090000}"/>
    <cellStyle name="20% - Accent2 2 2 2 2 4 3" xfId="27282" xr:uid="{00000000-0005-0000-0000-00007D090000}"/>
    <cellStyle name="20% - Accent2 2 2 2 2 4 3 2" xfId="13375" xr:uid="{00000000-0005-0000-0000-00007E090000}"/>
    <cellStyle name="20% - Accent2 2 2 2 2 4 3 2 2" xfId="30995" xr:uid="{00000000-0005-0000-0000-00007F090000}"/>
    <cellStyle name="20% - Accent2 2 2 2 2 4 3 3" xfId="30994" xr:uid="{00000000-0005-0000-0000-000080090000}"/>
    <cellStyle name="20% - Accent2 2 2 2 2 4 4" xfId="11931" xr:uid="{00000000-0005-0000-0000-000081090000}"/>
    <cellStyle name="20% - Accent2 2 2 2 2 4 4 2" xfId="28243" xr:uid="{00000000-0005-0000-0000-000082090000}"/>
    <cellStyle name="20% - Accent2 2 2 2 2 4 5" xfId="11927" xr:uid="{00000000-0005-0000-0000-000083090000}"/>
    <cellStyle name="20% - Accent2 2 2 2 2 5" xfId="14922" xr:uid="{00000000-0005-0000-0000-000084090000}"/>
    <cellStyle name="20% - Accent2 2 2 2 2 5 2" xfId="12956" xr:uid="{00000000-0005-0000-0000-000085090000}"/>
    <cellStyle name="20% - Accent2 2 2 2 2 5 2 2" xfId="19361" xr:uid="{00000000-0005-0000-0000-000086090000}"/>
    <cellStyle name="20% - Accent2 2 2 2 2 5 2 2 2" xfId="15960" xr:uid="{00000000-0005-0000-0000-000087090000}"/>
    <cellStyle name="20% - Accent2 2 2 2 2 5 2 3" xfId="25575" xr:uid="{00000000-0005-0000-0000-000088090000}"/>
    <cellStyle name="20% - Accent2 2 2 2 2 5 3" xfId="11924" xr:uid="{00000000-0005-0000-0000-000089090000}"/>
    <cellStyle name="20% - Accent2 2 2 2 2 5 3 2" xfId="25862" xr:uid="{00000000-0005-0000-0000-00008A090000}"/>
    <cellStyle name="20% - Accent2 2 2 2 2 5 4" xfId="11918" xr:uid="{00000000-0005-0000-0000-00008B090000}"/>
    <cellStyle name="20% - Accent2 2 2 2 2 6" xfId="25223" xr:uid="{00000000-0005-0000-0000-00008C090000}"/>
    <cellStyle name="20% - Accent2 2 2 2 2 6 2" xfId="6376" xr:uid="{00000000-0005-0000-0000-00008D090000}"/>
    <cellStyle name="20% - Accent2 2 2 2 2 6 2 2" xfId="25849" xr:uid="{00000000-0005-0000-0000-00008E090000}"/>
    <cellStyle name="20% - Accent2 2 2 2 2 6 3" xfId="11911" xr:uid="{00000000-0005-0000-0000-00008F090000}"/>
    <cellStyle name="20% - Accent2 2 2 2 2 7" xfId="19910" xr:uid="{00000000-0005-0000-0000-000090090000}"/>
    <cellStyle name="20% - Accent2 2 2 2 2 7 2" xfId="29127" xr:uid="{00000000-0005-0000-0000-000091090000}"/>
    <cellStyle name="20% - Accent2 2 2 2 2 8" xfId="19904" xr:uid="{00000000-0005-0000-0000-000092090000}"/>
    <cellStyle name="20% - Accent2 2 2 2 3" xfId="33943" xr:uid="{00000000-0005-0000-0000-000093090000}"/>
    <cellStyle name="20% - Accent2 2 2 2 3 2" xfId="19978" xr:uid="{00000000-0005-0000-0000-000094090000}"/>
    <cellStyle name="20% - Accent2 2 2 2 3 2 2" xfId="30975" xr:uid="{00000000-0005-0000-0000-000095090000}"/>
    <cellStyle name="20% - Accent2 2 2 2 3 2 2 2" xfId="30967" xr:uid="{00000000-0005-0000-0000-000096090000}"/>
    <cellStyle name="20% - Accent2 2 2 2 3 2 2 2 2" xfId="31391" xr:uid="{00000000-0005-0000-0000-000097090000}"/>
    <cellStyle name="20% - Accent2 2 2 2 3 2 2 2 2 2" xfId="17409" xr:uid="{00000000-0005-0000-0000-000098090000}"/>
    <cellStyle name="20% - Accent2 2 2 2 3 2 2 2 2 2 2" xfId="25673" xr:uid="{00000000-0005-0000-0000-000099090000}"/>
    <cellStyle name="20% - Accent2 2 2 2 3 2 2 2 2 3" xfId="17386" xr:uid="{00000000-0005-0000-0000-00009A090000}"/>
    <cellStyle name="20% - Accent2 2 2 2 3 2 2 2 3" xfId="29658" xr:uid="{00000000-0005-0000-0000-00009B090000}"/>
    <cellStyle name="20% - Accent2 2 2 2 3 2 2 2 3 2" xfId="24286" xr:uid="{00000000-0005-0000-0000-00009C090000}"/>
    <cellStyle name="20% - Accent2 2 2 2 3 2 2 2 4" xfId="34208" xr:uid="{00000000-0005-0000-0000-00009D090000}"/>
    <cellStyle name="20% - Accent2 2 2 2 3 2 2 3" xfId="25883" xr:uid="{00000000-0005-0000-0000-00009E090000}"/>
    <cellStyle name="20% - Accent2 2 2 2 3 2 2 3 2" xfId="27149" xr:uid="{00000000-0005-0000-0000-00009F090000}"/>
    <cellStyle name="20% - Accent2 2 2 2 3 2 2 3 2 2" xfId="17283" xr:uid="{00000000-0005-0000-0000-0000A0090000}"/>
    <cellStyle name="20% - Accent2 2 2 2 3 2 2 3 3" xfId="33255" xr:uid="{00000000-0005-0000-0000-0000A1090000}"/>
    <cellStyle name="20% - Accent2 2 2 2 3 2 2 4" xfId="29408" xr:uid="{00000000-0005-0000-0000-0000A2090000}"/>
    <cellStyle name="20% - Accent2 2 2 2 3 2 2 4 2" xfId="25757" xr:uid="{00000000-0005-0000-0000-0000A3090000}"/>
    <cellStyle name="20% - Accent2 2 2 2 3 2 2 5" xfId="23248" xr:uid="{00000000-0005-0000-0000-0000A4090000}"/>
    <cellStyle name="20% - Accent2 2 2 2 3 2 3" xfId="31433" xr:uid="{00000000-0005-0000-0000-0000A5090000}"/>
    <cellStyle name="20% - Accent2 2 2 2 3 2 3 2" xfId="30962" xr:uid="{00000000-0005-0000-0000-0000A6090000}"/>
    <cellStyle name="20% - Accent2 2 2 2 3 2 3 2 2" xfId="31696" xr:uid="{00000000-0005-0000-0000-0000A7090000}"/>
    <cellStyle name="20% - Accent2 2 2 2 3 2 3 2 2 2" xfId="17158" xr:uid="{00000000-0005-0000-0000-0000A8090000}"/>
    <cellStyle name="20% - Accent2 2 2 2 3 2 3 2 3" xfId="30016" xr:uid="{00000000-0005-0000-0000-0000A9090000}"/>
    <cellStyle name="20% - Accent2 2 2 2 3 2 3 3" xfId="23747" xr:uid="{00000000-0005-0000-0000-0000AA090000}"/>
    <cellStyle name="20% - Accent2 2 2 2 3 2 3 3 2" xfId="30959" xr:uid="{00000000-0005-0000-0000-0000AB090000}"/>
    <cellStyle name="20% - Accent2 2 2 2 3 2 3 4" xfId="23742" xr:uid="{00000000-0005-0000-0000-0000AC090000}"/>
    <cellStyle name="20% - Accent2 2 2 2 3 2 4" xfId="31421" xr:uid="{00000000-0005-0000-0000-0000AD090000}"/>
    <cellStyle name="20% - Accent2 2 2 2 3 2 4 2" xfId="27719" xr:uid="{00000000-0005-0000-0000-0000AE090000}"/>
    <cellStyle name="20% - Accent2 2 2 2 3 2 4 2 2" xfId="16265" xr:uid="{00000000-0005-0000-0000-0000AF090000}"/>
    <cellStyle name="20% - Accent2 2 2 2 3 2 4 3" xfId="23732" xr:uid="{00000000-0005-0000-0000-0000B0090000}"/>
    <cellStyle name="20% - Accent2 2 2 2 3 2 5" xfId="31414" xr:uid="{00000000-0005-0000-0000-0000B1090000}"/>
    <cellStyle name="20% - Accent2 2 2 2 3 2 5 2" xfId="32048" xr:uid="{00000000-0005-0000-0000-0000B2090000}"/>
    <cellStyle name="20% - Accent2 2 2 2 3 2 6" xfId="16263" xr:uid="{00000000-0005-0000-0000-0000B3090000}"/>
    <cellStyle name="20% - Accent2 2 2 2 3 3" xfId="32165" xr:uid="{00000000-0005-0000-0000-0000B4090000}"/>
    <cellStyle name="20% - Accent2 2 2 2 3 3 2" xfId="32161" xr:uid="{00000000-0005-0000-0000-0000B5090000}"/>
    <cellStyle name="20% - Accent2 2 2 2 3 3 2 2" xfId="31982" xr:uid="{00000000-0005-0000-0000-0000B6090000}"/>
    <cellStyle name="20% - Accent2 2 2 2 3 3 2 2 2" xfId="32914" xr:uid="{00000000-0005-0000-0000-0000B7090000}"/>
    <cellStyle name="20% - Accent2 2 2 2 3 3 2 2 2 2" xfId="23678" xr:uid="{00000000-0005-0000-0000-0000B8090000}"/>
    <cellStyle name="20% - Accent2 2 2 2 3 3 2 2 3" xfId="18673" xr:uid="{00000000-0005-0000-0000-0000B9090000}"/>
    <cellStyle name="20% - Accent2 2 2 2 3 3 2 3" xfId="23720" xr:uid="{00000000-0005-0000-0000-0000BA090000}"/>
    <cellStyle name="20% - Accent2 2 2 2 3 3 2 3 2" xfId="34350" xr:uid="{00000000-0005-0000-0000-0000BB090000}"/>
    <cellStyle name="20% - Accent2 2 2 2 3 3 2 4" xfId="20560" xr:uid="{00000000-0005-0000-0000-0000BC090000}"/>
    <cellStyle name="20% - Accent2 2 2 2 3 3 3" xfId="26664" xr:uid="{00000000-0005-0000-0000-0000BD090000}"/>
    <cellStyle name="20% - Accent2 2 2 2 3 3 3 2" xfId="29969" xr:uid="{00000000-0005-0000-0000-0000BE090000}"/>
    <cellStyle name="20% - Accent2 2 2 2 3 3 3 2 2" xfId="30950" xr:uid="{00000000-0005-0000-0000-0000BF090000}"/>
    <cellStyle name="20% - Accent2 2 2 2 3 3 3 3" xfId="23718" xr:uid="{00000000-0005-0000-0000-0000C0090000}"/>
    <cellStyle name="20% - Accent2 2 2 2 3 3 4" xfId="26660" xr:uid="{00000000-0005-0000-0000-0000C1090000}"/>
    <cellStyle name="20% - Accent2 2 2 2 3 3 4 2" xfId="30946" xr:uid="{00000000-0005-0000-0000-0000C2090000}"/>
    <cellStyle name="20% - Accent2 2 2 2 3 3 5" xfId="28557" xr:uid="{00000000-0005-0000-0000-0000C3090000}"/>
    <cellStyle name="20% - Accent2 2 2 2 3 4" xfId="20893" xr:uid="{00000000-0005-0000-0000-0000C4090000}"/>
    <cellStyle name="20% - Accent2 2 2 2 3 4 2" xfId="29456" xr:uid="{00000000-0005-0000-0000-0000C5090000}"/>
    <cellStyle name="20% - Accent2 2 2 2 3 4 2 2" xfId="24029" xr:uid="{00000000-0005-0000-0000-0000C6090000}"/>
    <cellStyle name="20% - Accent2 2 2 2 3 4 2 2 2" xfId="32862" xr:uid="{00000000-0005-0000-0000-0000C7090000}"/>
    <cellStyle name="20% - Accent2 2 2 2 3 4 2 3" xfId="23705" xr:uid="{00000000-0005-0000-0000-0000C8090000}"/>
    <cellStyle name="20% - Accent2 2 2 2 3 4 3" xfId="11907" xr:uid="{00000000-0005-0000-0000-0000C9090000}"/>
    <cellStyle name="20% - Accent2 2 2 2 3 4 3 2" xfId="32800" xr:uid="{00000000-0005-0000-0000-0000CA090000}"/>
    <cellStyle name="20% - Accent2 2 2 2 3 4 4" xfId="11900" xr:uid="{00000000-0005-0000-0000-0000CB090000}"/>
    <cellStyle name="20% - Accent2 2 2 2 3 5" xfId="28598" xr:uid="{00000000-0005-0000-0000-0000CC090000}"/>
    <cellStyle name="20% - Accent2 2 2 2 3 5 2" xfId="6374" xr:uid="{00000000-0005-0000-0000-0000CD090000}"/>
    <cellStyle name="20% - Accent2 2 2 2 3 5 2 2" xfId="23920" xr:uid="{00000000-0005-0000-0000-0000CE090000}"/>
    <cellStyle name="20% - Accent2 2 2 2 3 5 3" xfId="11891" xr:uid="{00000000-0005-0000-0000-0000CF090000}"/>
    <cellStyle name="20% - Accent2 2 2 2 3 6" xfId="19900" xr:uid="{00000000-0005-0000-0000-0000D0090000}"/>
    <cellStyle name="20% - Accent2 2 2 2 3 6 2" xfId="6372" xr:uid="{00000000-0005-0000-0000-0000D1090000}"/>
    <cellStyle name="20% - Accent2 2 2 2 3 7" xfId="19894" xr:uid="{00000000-0005-0000-0000-0000D2090000}"/>
    <cellStyle name="20% - Accent2 2 2 2 4" xfId="33632" xr:uid="{00000000-0005-0000-0000-0000D3090000}"/>
    <cellStyle name="20% - Accent2 2 2 2 4 2" xfId="30942" xr:uid="{00000000-0005-0000-0000-0000D4090000}"/>
    <cellStyle name="20% - Accent2 2 2 2 4 2 2" xfId="32634" xr:uid="{00000000-0005-0000-0000-0000D5090000}"/>
    <cellStyle name="20% - Accent2 2 2 2 4 2 2 2" xfId="30938" xr:uid="{00000000-0005-0000-0000-0000D6090000}"/>
    <cellStyle name="20% - Accent2 2 2 2 4 2 2 2 2" xfId="31878" xr:uid="{00000000-0005-0000-0000-0000D7090000}"/>
    <cellStyle name="20% - Accent2 2 2 2 4 2 2 2 2 2" xfId="15170" xr:uid="{00000000-0005-0000-0000-0000D8090000}"/>
    <cellStyle name="20% - Accent2 2 2 2 4 2 2 2 3" xfId="8577" xr:uid="{00000000-0005-0000-0000-0000D9090000}"/>
    <cellStyle name="20% - Accent2 2 2 2 4 2 2 3" xfId="22943" xr:uid="{00000000-0005-0000-0000-0000DA090000}"/>
    <cellStyle name="20% - Accent2 2 2 2 4 2 2 3 2" xfId="30936" xr:uid="{00000000-0005-0000-0000-0000DB090000}"/>
    <cellStyle name="20% - Accent2 2 2 2 4 2 2 4" xfId="21986" xr:uid="{00000000-0005-0000-0000-0000DC090000}"/>
    <cellStyle name="20% - Accent2 2 2 2 4 2 3" xfId="25619" xr:uid="{00000000-0005-0000-0000-0000DD090000}"/>
    <cellStyle name="20% - Accent2 2 2 2 4 2 3 2" xfId="30921" xr:uid="{00000000-0005-0000-0000-0000DE090000}"/>
    <cellStyle name="20% - Accent2 2 2 2 4 2 3 2 2" xfId="30911" xr:uid="{00000000-0005-0000-0000-0000DF090000}"/>
    <cellStyle name="20% - Accent2 2 2 2 4 2 3 3" xfId="21961" xr:uid="{00000000-0005-0000-0000-0000E0090000}"/>
    <cellStyle name="20% - Accent2 2 2 2 4 2 4" xfId="30153" xr:uid="{00000000-0005-0000-0000-0000E1090000}"/>
    <cellStyle name="20% - Accent2 2 2 2 4 2 4 2" xfId="30900" xr:uid="{00000000-0005-0000-0000-0000E2090000}"/>
    <cellStyle name="20% - Accent2 2 2 2 4 2 5" xfId="31375" xr:uid="{00000000-0005-0000-0000-0000E3090000}"/>
    <cellStyle name="20% - Accent2 2 2 2 4 3" xfId="32811" xr:uid="{00000000-0005-0000-0000-0000E4090000}"/>
    <cellStyle name="20% - Accent2 2 2 2 4 3 2" xfId="25275" xr:uid="{00000000-0005-0000-0000-0000E5090000}"/>
    <cellStyle name="20% - Accent2 2 2 2 4 3 2 2" xfId="22375" xr:uid="{00000000-0005-0000-0000-0000E6090000}"/>
    <cellStyle name="20% - Accent2 2 2 2 4 3 2 2 2" xfId="34182" xr:uid="{00000000-0005-0000-0000-0000E7090000}"/>
    <cellStyle name="20% - Accent2 2 2 2 4 3 2 3" xfId="21782" xr:uid="{00000000-0005-0000-0000-0000E8090000}"/>
    <cellStyle name="20% - Accent2 2 2 2 4 3 3" xfId="26641" xr:uid="{00000000-0005-0000-0000-0000E9090000}"/>
    <cellStyle name="20% - Accent2 2 2 2 4 3 3 2" xfId="27841" xr:uid="{00000000-0005-0000-0000-0000EA090000}"/>
    <cellStyle name="20% - Accent2 2 2 2 4 3 4" xfId="31357" xr:uid="{00000000-0005-0000-0000-0000EB090000}"/>
    <cellStyle name="20% - Accent2 2 2 2 4 4" xfId="29405" xr:uid="{00000000-0005-0000-0000-0000EC090000}"/>
    <cellStyle name="20% - Accent2 2 2 2 4 4 2" xfId="30881" xr:uid="{00000000-0005-0000-0000-0000ED090000}"/>
    <cellStyle name="20% - Accent2 2 2 2 4 4 2 2" xfId="29918" xr:uid="{00000000-0005-0000-0000-0000EE090000}"/>
    <cellStyle name="20% - Accent2 2 2 2 4 4 3" xfId="11881" xr:uid="{00000000-0005-0000-0000-0000EF090000}"/>
    <cellStyle name="20% - Accent2 2 2 2 4 5" xfId="19881" xr:uid="{00000000-0005-0000-0000-0000F0090000}"/>
    <cellStyle name="20% - Accent2 2 2 2 4 5 2" xfId="6370" xr:uid="{00000000-0005-0000-0000-0000F1090000}"/>
    <cellStyle name="20% - Accent2 2 2 2 4 6" xfId="19876" xr:uid="{00000000-0005-0000-0000-0000F2090000}"/>
    <cellStyle name="20% - Accent2 2 2 2 5" xfId="34134" xr:uid="{00000000-0005-0000-0000-0000F3090000}"/>
    <cellStyle name="20% - Accent2 2 2 2 5 2" xfId="30867" xr:uid="{00000000-0005-0000-0000-0000F4090000}"/>
    <cellStyle name="20% - Accent2 2 2 2 5 2 2" xfId="30865" xr:uid="{00000000-0005-0000-0000-0000F5090000}"/>
    <cellStyle name="20% - Accent2 2 2 2 5 2 2 2" xfId="6367" xr:uid="{00000000-0005-0000-0000-0000F6090000}"/>
    <cellStyle name="20% - Accent2 2 2 2 5 2 2 2 2" xfId="30853" xr:uid="{00000000-0005-0000-0000-0000F7090000}"/>
    <cellStyle name="20% - Accent2 2 2 2 5 2 2 3" xfId="5541" xr:uid="{00000000-0005-0000-0000-0000F8090000}"/>
    <cellStyle name="20% - Accent2 2 2 2 5 2 3" xfId="30121" xr:uid="{00000000-0005-0000-0000-0000F9090000}"/>
    <cellStyle name="20% - Accent2 2 2 2 5 2 3 2" xfId="5521" xr:uid="{00000000-0005-0000-0000-0000FA090000}"/>
    <cellStyle name="20% - Accent2 2 2 2 5 2 4" xfId="31349" xr:uid="{00000000-0005-0000-0000-0000FB090000}"/>
    <cellStyle name="20% - Accent2 2 2 2 5 3" xfId="32809" xr:uid="{00000000-0005-0000-0000-0000FC090000}"/>
    <cellStyle name="20% - Accent2 2 2 2 5 3 2" xfId="30845" xr:uid="{00000000-0005-0000-0000-0000FD090000}"/>
    <cellStyle name="20% - Accent2 2 2 2 5 3 2 2" xfId="20075" xr:uid="{00000000-0005-0000-0000-0000FE090000}"/>
    <cellStyle name="20% - Accent2 2 2 2 5 3 3" xfId="31337" xr:uid="{00000000-0005-0000-0000-0000FF090000}"/>
    <cellStyle name="20% - Accent2 2 2 2 5 4" xfId="29395" xr:uid="{00000000-0005-0000-0000-0000000A0000}"/>
    <cellStyle name="20% - Accent2 2 2 2 5 4 2" xfId="29386" xr:uid="{00000000-0005-0000-0000-0000010A0000}"/>
    <cellStyle name="20% - Accent2 2 2 2 5 5" xfId="19869" xr:uid="{00000000-0005-0000-0000-0000020A0000}"/>
    <cellStyle name="20% - Accent2 2 2 2 6" xfId="30836" xr:uid="{00000000-0005-0000-0000-0000030A0000}"/>
    <cellStyle name="20% - Accent2 2 2 2 6 2" xfId="30832" xr:uid="{00000000-0005-0000-0000-0000040A0000}"/>
    <cellStyle name="20% - Accent2 2 2 2 6 2 2" xfId="30830" xr:uid="{00000000-0005-0000-0000-0000050A0000}"/>
    <cellStyle name="20% - Accent2 2 2 2 6 2 2 2" xfId="17569" xr:uid="{00000000-0005-0000-0000-0000060A0000}"/>
    <cellStyle name="20% - Accent2 2 2 2 6 2 3" xfId="27002" xr:uid="{00000000-0005-0000-0000-0000070A0000}"/>
    <cellStyle name="20% - Accent2 2 2 2 6 3" xfId="31857" xr:uid="{00000000-0005-0000-0000-0000080A0000}"/>
    <cellStyle name="20% - Accent2 2 2 2 6 3 2" xfId="30821" xr:uid="{00000000-0005-0000-0000-0000090A0000}"/>
    <cellStyle name="20% - Accent2 2 2 2 6 4" xfId="30354" xr:uid="{00000000-0005-0000-0000-00000A0A0000}"/>
    <cellStyle name="20% - Accent2 2 2 2 7" xfId="30814" xr:uid="{00000000-0005-0000-0000-00000B0A0000}"/>
    <cellStyle name="20% - Accent2 2 2 2 7 2" xfId="13184" xr:uid="{00000000-0005-0000-0000-00000C0A0000}"/>
    <cellStyle name="20% - Accent2 2 2 2 7 2 2" xfId="33219" xr:uid="{00000000-0005-0000-0000-00000D0A0000}"/>
    <cellStyle name="20% - Accent2 2 2 2 7 3" xfId="33732" xr:uid="{00000000-0005-0000-0000-00000E0A0000}"/>
    <cellStyle name="20% - Accent2 2 2 2 8" xfId="27209" xr:uid="{00000000-0005-0000-0000-00000F0A0000}"/>
    <cellStyle name="20% - Accent2 2 2 2 8 2" xfId="30804" xr:uid="{00000000-0005-0000-0000-0000100A0000}"/>
    <cellStyle name="20% - Accent2 2 2 2 9" xfId="30802" xr:uid="{00000000-0005-0000-0000-0000110A0000}"/>
    <cellStyle name="20% - Accent2 2 2 3" xfId="29561" xr:uid="{00000000-0005-0000-0000-0000120A0000}"/>
    <cellStyle name="20% - Accent2 2 2 3 2" xfId="30797" xr:uid="{00000000-0005-0000-0000-0000130A0000}"/>
    <cellStyle name="20% - Accent2 2 2 3 2 2" xfId="30770" xr:uid="{00000000-0005-0000-0000-0000140A0000}"/>
    <cellStyle name="20% - Accent2 2 2 3 2 2 2" xfId="30769" xr:uid="{00000000-0005-0000-0000-0000150A0000}"/>
    <cellStyle name="20% - Accent2 2 2 3 2 2 2 2" xfId="27692" xr:uid="{00000000-0005-0000-0000-0000160A0000}"/>
    <cellStyle name="20% - Accent2 2 2 3 2 2 2 2 2" xfId="30767" xr:uid="{00000000-0005-0000-0000-0000170A0000}"/>
    <cellStyle name="20% - Accent2 2 2 3 2 2 2 2 2 2" xfId="18904" xr:uid="{00000000-0005-0000-0000-0000180A0000}"/>
    <cellStyle name="20% - Accent2 2 2 3 2 2 2 2 2 2 2" xfId="21966" xr:uid="{00000000-0005-0000-0000-0000190A0000}"/>
    <cellStyle name="20% - Accent2 2 2 3 2 2 2 2 2 3" xfId="30342" xr:uid="{00000000-0005-0000-0000-00001A0A0000}"/>
    <cellStyle name="20% - Accent2 2 2 3 2 2 2 2 3" xfId="31275" xr:uid="{00000000-0005-0000-0000-00001B0A0000}"/>
    <cellStyle name="20% - Accent2 2 2 3 2 2 2 2 3 2" xfId="30761" xr:uid="{00000000-0005-0000-0000-00001C0A0000}"/>
    <cellStyle name="20% - Accent2 2 2 3 2 2 2 2 4" xfId="31994" xr:uid="{00000000-0005-0000-0000-00001D0A0000}"/>
    <cellStyle name="20% - Accent2 2 2 3 2 2 2 3" xfId="13034" xr:uid="{00000000-0005-0000-0000-00001E0A0000}"/>
    <cellStyle name="20% - Accent2 2 2 3 2 2 2 3 2" xfId="30756" xr:uid="{00000000-0005-0000-0000-00001F0A0000}"/>
    <cellStyle name="20% - Accent2 2 2 3 2 2 2 3 2 2" xfId="30807" xr:uid="{00000000-0005-0000-0000-0000200A0000}"/>
    <cellStyle name="20% - Accent2 2 2 3 2 2 2 3 3" xfId="32632" xr:uid="{00000000-0005-0000-0000-0000210A0000}"/>
    <cellStyle name="20% - Accent2 2 2 3 2 2 2 4" xfId="13028" xr:uid="{00000000-0005-0000-0000-0000220A0000}"/>
    <cellStyle name="20% - Accent2 2 2 3 2 2 2 4 2" xfId="25787" xr:uid="{00000000-0005-0000-0000-0000230A0000}"/>
    <cellStyle name="20% - Accent2 2 2 3 2 2 2 5" xfId="33977" xr:uid="{00000000-0005-0000-0000-0000240A0000}"/>
    <cellStyle name="20% - Accent2 2 2 3 2 2 3" xfId="31313" xr:uid="{00000000-0005-0000-0000-0000250A0000}"/>
    <cellStyle name="20% - Accent2 2 2 3 2 2 3 2" xfId="13024" xr:uid="{00000000-0005-0000-0000-0000260A0000}"/>
    <cellStyle name="20% - Accent2 2 2 3 2 2 3 2 2" xfId="18928" xr:uid="{00000000-0005-0000-0000-0000270A0000}"/>
    <cellStyle name="20% - Accent2 2 2 3 2 2 3 2 2 2" xfId="30732" xr:uid="{00000000-0005-0000-0000-0000280A0000}"/>
    <cellStyle name="20% - Accent2 2 2 3 2 2 3 2 3" xfId="18920" xr:uid="{00000000-0005-0000-0000-0000290A0000}"/>
    <cellStyle name="20% - Accent2 2 2 3 2 2 3 3" xfId="13021" xr:uid="{00000000-0005-0000-0000-00002A0A0000}"/>
    <cellStyle name="20% - Accent2 2 2 3 2 2 3 3 2" xfId="18912" xr:uid="{00000000-0005-0000-0000-00002B0A0000}"/>
    <cellStyle name="20% - Accent2 2 2 3 2 2 3 4" xfId="32915" xr:uid="{00000000-0005-0000-0000-00002C0A0000}"/>
    <cellStyle name="20% - Accent2 2 2 3 2 2 4" xfId="32554" xr:uid="{00000000-0005-0000-0000-00002D0A0000}"/>
    <cellStyle name="20% - Accent2 2 2 3 2 2 4 2" xfId="13014" xr:uid="{00000000-0005-0000-0000-00002E0A0000}"/>
    <cellStyle name="20% - Accent2 2 2 3 2 2 4 2 2" xfId="14800" xr:uid="{00000000-0005-0000-0000-00002F0A0000}"/>
    <cellStyle name="20% - Accent2 2 2 3 2 2 4 3" xfId="25101" xr:uid="{00000000-0005-0000-0000-0000300A0000}"/>
    <cellStyle name="20% - Accent2 2 2 3 2 2 5" xfId="32428" xr:uid="{00000000-0005-0000-0000-0000310A0000}"/>
    <cellStyle name="20% - Accent2 2 2 3 2 2 5 2" xfId="25092" xr:uid="{00000000-0005-0000-0000-0000320A0000}"/>
    <cellStyle name="20% - Accent2 2 2 3 2 2 6" xfId="30949" xr:uid="{00000000-0005-0000-0000-0000330A0000}"/>
    <cellStyle name="20% - Accent2 2 2 3 2 3" xfId="34098" xr:uid="{00000000-0005-0000-0000-0000340A0000}"/>
    <cellStyle name="20% - Accent2 2 2 3 2 3 2" xfId="30718" xr:uid="{00000000-0005-0000-0000-0000350A0000}"/>
    <cellStyle name="20% - Accent2 2 2 3 2 3 2 2" xfId="13007" xr:uid="{00000000-0005-0000-0000-0000360A0000}"/>
    <cellStyle name="20% - Accent2 2 2 3 2 3 2 2 2" xfId="31008" xr:uid="{00000000-0005-0000-0000-0000370A0000}"/>
    <cellStyle name="20% - Accent2 2 2 3 2 3 2 2 2 2" xfId="29046" xr:uid="{00000000-0005-0000-0000-0000380A0000}"/>
    <cellStyle name="20% - Accent2 2 2 3 2 3 2 2 3" xfId="18709" xr:uid="{00000000-0005-0000-0000-0000390A0000}"/>
    <cellStyle name="20% - Accent2 2 2 3 2 3 2 3" xfId="13004" xr:uid="{00000000-0005-0000-0000-00003A0A0000}"/>
    <cellStyle name="20% - Accent2 2 2 3 2 3 2 3 2" xfId="33989" xr:uid="{00000000-0005-0000-0000-00003B0A0000}"/>
    <cellStyle name="20% - Accent2 2 2 3 2 3 2 4" xfId="28740" xr:uid="{00000000-0005-0000-0000-00003C0A0000}"/>
    <cellStyle name="20% - Accent2 2 2 3 2 3 3" xfId="25031" xr:uid="{00000000-0005-0000-0000-00003D0A0000}"/>
    <cellStyle name="20% - Accent2 2 2 3 2 3 3 2" xfId="13000" xr:uid="{00000000-0005-0000-0000-00003E0A0000}"/>
    <cellStyle name="20% - Accent2 2 2 3 2 3 3 2 2" xfId="18882" xr:uid="{00000000-0005-0000-0000-00003F0A0000}"/>
    <cellStyle name="20% - Accent2 2 2 3 2 3 3 3" xfId="31265" xr:uid="{00000000-0005-0000-0000-0000400A0000}"/>
    <cellStyle name="20% - Accent2 2 2 3 2 3 4" xfId="32412" xr:uid="{00000000-0005-0000-0000-0000410A0000}"/>
    <cellStyle name="20% - Accent2 2 2 3 2 3 4 2" xfId="31274" xr:uid="{00000000-0005-0000-0000-0000420A0000}"/>
    <cellStyle name="20% - Accent2 2 2 3 2 3 5" xfId="31270" xr:uid="{00000000-0005-0000-0000-0000430A0000}"/>
    <cellStyle name="20% - Accent2 2 2 3 2 4" xfId="30707" xr:uid="{00000000-0005-0000-0000-0000440A0000}"/>
    <cellStyle name="20% - Accent2 2 2 3 2 4 2" xfId="21711" xr:uid="{00000000-0005-0000-0000-0000450A0000}"/>
    <cellStyle name="20% - Accent2 2 2 3 2 4 2 2" xfId="12994" xr:uid="{00000000-0005-0000-0000-0000460A0000}"/>
    <cellStyle name="20% - Accent2 2 2 3 2 4 2 2 2" xfId="32590" xr:uid="{00000000-0005-0000-0000-0000470A0000}"/>
    <cellStyle name="20% - Accent2 2 2 3 2 4 2 3" xfId="23219" xr:uid="{00000000-0005-0000-0000-0000480A0000}"/>
    <cellStyle name="20% - Accent2 2 2 3 2 4 3" xfId="11856" xr:uid="{00000000-0005-0000-0000-0000490A0000}"/>
    <cellStyle name="20% - Accent2 2 2 3 2 4 3 2" xfId="31198" xr:uid="{00000000-0005-0000-0000-00004A0A0000}"/>
    <cellStyle name="20% - Accent2 2 2 3 2 4 4" xfId="11852" xr:uid="{00000000-0005-0000-0000-00004B0A0000}"/>
    <cellStyle name="20% - Accent2 2 2 3 2 5" xfId="15561" xr:uid="{00000000-0005-0000-0000-00004C0A0000}"/>
    <cellStyle name="20% - Accent2 2 2 3 2 5 2" xfId="6359" xr:uid="{00000000-0005-0000-0000-00004D0A0000}"/>
    <cellStyle name="20% - Accent2 2 2 3 2 5 2 2" xfId="23147" xr:uid="{00000000-0005-0000-0000-00004E0A0000}"/>
    <cellStyle name="20% - Accent2 2 2 3 2 5 3" xfId="15363" xr:uid="{00000000-0005-0000-0000-00004F0A0000}"/>
    <cellStyle name="20% - Accent2 2 2 3 2 6" xfId="15555" xr:uid="{00000000-0005-0000-0000-0000500A0000}"/>
    <cellStyle name="20% - Accent2 2 2 3 2 6 2" xfId="6356" xr:uid="{00000000-0005-0000-0000-0000510A0000}"/>
    <cellStyle name="20% - Accent2 2 2 3 2 7" xfId="19853" xr:uid="{00000000-0005-0000-0000-0000520A0000}"/>
    <cellStyle name="20% - Accent2 2 2 3 3" xfId="30702" xr:uid="{00000000-0005-0000-0000-0000530A0000}"/>
    <cellStyle name="20% - Accent2 2 2 3 3 2" xfId="30698" xr:uid="{00000000-0005-0000-0000-0000540A0000}"/>
    <cellStyle name="20% - Accent2 2 2 3 3 2 2" xfId="30697" xr:uid="{00000000-0005-0000-0000-0000550A0000}"/>
    <cellStyle name="20% - Accent2 2 2 3 3 2 2 2" xfId="16592" xr:uid="{00000000-0005-0000-0000-0000560A0000}"/>
    <cellStyle name="20% - Accent2 2 2 3 3 2 2 2 2" xfId="30687" xr:uid="{00000000-0005-0000-0000-0000570A0000}"/>
    <cellStyle name="20% - Accent2 2 2 3 3 2 2 2 2 2" xfId="21504" xr:uid="{00000000-0005-0000-0000-0000580A0000}"/>
    <cellStyle name="20% - Accent2 2 2 3 3 2 2 2 3" xfId="27563" xr:uid="{00000000-0005-0000-0000-0000590A0000}"/>
    <cellStyle name="20% - Accent2 2 2 3 3 2 2 3" xfId="16199" xr:uid="{00000000-0005-0000-0000-00005A0A0000}"/>
    <cellStyle name="20% - Accent2 2 2 3 3 2 2 3 2" xfId="31610" xr:uid="{00000000-0005-0000-0000-00005B0A0000}"/>
    <cellStyle name="20% - Accent2 2 2 3 3 2 2 4" xfId="17448" xr:uid="{00000000-0005-0000-0000-00005C0A0000}"/>
    <cellStyle name="20% - Accent2 2 2 3 3 2 3" xfId="31227" xr:uid="{00000000-0005-0000-0000-00005D0A0000}"/>
    <cellStyle name="20% - Accent2 2 2 3 3 2 3 2" xfId="29336" xr:uid="{00000000-0005-0000-0000-00005E0A0000}"/>
    <cellStyle name="20% - Accent2 2 2 3 3 2 3 2 2" xfId="18799" xr:uid="{00000000-0005-0000-0000-00005F0A0000}"/>
    <cellStyle name="20% - Accent2 2 2 3 3 2 3 3" xfId="16180" xr:uid="{00000000-0005-0000-0000-0000600A0000}"/>
    <cellStyle name="20% - Accent2 2 2 3 3 2 4" xfId="32542" xr:uid="{00000000-0005-0000-0000-0000610A0000}"/>
    <cellStyle name="20% - Accent2 2 2 3 3 2 4 2" xfId="25078" xr:uid="{00000000-0005-0000-0000-0000620A0000}"/>
    <cellStyle name="20% - Accent2 2 2 3 3 2 5" xfId="31217" xr:uid="{00000000-0005-0000-0000-0000630A0000}"/>
    <cellStyle name="20% - Accent2 2 2 3 3 3" xfId="32146" xr:uid="{00000000-0005-0000-0000-0000640A0000}"/>
    <cellStyle name="20% - Accent2 2 2 3 3 3 2" xfId="32144" xr:uid="{00000000-0005-0000-0000-0000650A0000}"/>
    <cellStyle name="20% - Accent2 2 2 3 3 3 2 2" xfId="29282" xr:uid="{00000000-0005-0000-0000-0000660A0000}"/>
    <cellStyle name="20% - Accent2 2 2 3 3 3 2 2 2" xfId="31121" xr:uid="{00000000-0005-0000-0000-0000670A0000}"/>
    <cellStyle name="20% - Accent2 2 2 3 3 3 2 3" xfId="16159" xr:uid="{00000000-0005-0000-0000-0000680A0000}"/>
    <cellStyle name="20% - Accent2 2 2 3 3 3 3" xfId="26620" xr:uid="{00000000-0005-0000-0000-0000690A0000}"/>
    <cellStyle name="20% - Accent2 2 2 3 3 3 3 2" xfId="30672" xr:uid="{00000000-0005-0000-0000-00006A0A0000}"/>
    <cellStyle name="20% - Accent2 2 2 3 3 3 4" xfId="31211" xr:uid="{00000000-0005-0000-0000-00006B0A0000}"/>
    <cellStyle name="20% - Accent2 2 2 3 3 4" xfId="30213" xr:uid="{00000000-0005-0000-0000-00006C0A0000}"/>
    <cellStyle name="20% - Accent2 2 2 3 3 4 2" xfId="29299" xr:uid="{00000000-0005-0000-0000-00006D0A0000}"/>
    <cellStyle name="20% - Accent2 2 2 3 3 4 2 2" xfId="23079" xr:uid="{00000000-0005-0000-0000-00006E0A0000}"/>
    <cellStyle name="20% - Accent2 2 2 3 3 4 3" xfId="11845" xr:uid="{00000000-0005-0000-0000-00006F0A0000}"/>
    <cellStyle name="20% - Accent2 2 2 3 3 5" xfId="15551" xr:uid="{00000000-0005-0000-0000-0000700A0000}"/>
    <cellStyle name="20% - Accent2 2 2 3 3 5 2" xfId="6353" xr:uid="{00000000-0005-0000-0000-0000710A0000}"/>
    <cellStyle name="20% - Accent2 2 2 3 3 6" xfId="19842" xr:uid="{00000000-0005-0000-0000-0000720A0000}"/>
    <cellStyle name="20% - Accent2 2 2 3 4" xfId="25281" xr:uid="{00000000-0005-0000-0000-0000730A0000}"/>
    <cellStyle name="20% - Accent2 2 2 3 4 2" xfId="30661" xr:uid="{00000000-0005-0000-0000-0000740A0000}"/>
    <cellStyle name="20% - Accent2 2 2 3 4 2 2" xfId="31947" xr:uid="{00000000-0005-0000-0000-0000750A0000}"/>
    <cellStyle name="20% - Accent2 2 2 3 4 2 2 2" xfId="31780" xr:uid="{00000000-0005-0000-0000-0000760A0000}"/>
    <cellStyle name="20% - Accent2 2 2 3 4 2 2 2 2" xfId="30658" xr:uid="{00000000-0005-0000-0000-0000770A0000}"/>
    <cellStyle name="20% - Accent2 2 2 3 4 2 2 3" xfId="16115" xr:uid="{00000000-0005-0000-0000-0000780A0000}"/>
    <cellStyle name="20% - Accent2 2 2 3 4 2 3" xfId="19053" xr:uid="{00000000-0005-0000-0000-0000790A0000}"/>
    <cellStyle name="20% - Accent2 2 2 3 4 2 3 2" xfId="30657" xr:uid="{00000000-0005-0000-0000-00007A0A0000}"/>
    <cellStyle name="20% - Accent2 2 2 3 4 2 4" xfId="19050" xr:uid="{00000000-0005-0000-0000-00007B0A0000}"/>
    <cellStyle name="20% - Accent2 2 2 3 4 3" xfId="32142" xr:uid="{00000000-0005-0000-0000-00007C0A0000}"/>
    <cellStyle name="20% - Accent2 2 2 3 4 3 2" xfId="31767" xr:uid="{00000000-0005-0000-0000-00007D0A0000}"/>
    <cellStyle name="20% - Accent2 2 2 3 4 3 2 2" xfId="30401" xr:uid="{00000000-0005-0000-0000-00007E0A0000}"/>
    <cellStyle name="20% - Accent2 2 2 3 4 3 3" xfId="31184" xr:uid="{00000000-0005-0000-0000-00007F0A0000}"/>
    <cellStyle name="20% - Accent2 2 2 3 4 4" xfId="30180" xr:uid="{00000000-0005-0000-0000-0000800A0000}"/>
    <cellStyle name="20% - Accent2 2 2 3 4 4 2" xfId="29253" xr:uid="{00000000-0005-0000-0000-0000810A0000}"/>
    <cellStyle name="20% - Accent2 2 2 3 4 5" xfId="19831" xr:uid="{00000000-0005-0000-0000-0000820A0000}"/>
    <cellStyle name="20% - Accent2 2 2 3 5" xfId="25276" xr:uid="{00000000-0005-0000-0000-0000830A0000}"/>
    <cellStyle name="20% - Accent2 2 2 3 5 2" xfId="30653" xr:uid="{00000000-0005-0000-0000-0000840A0000}"/>
    <cellStyle name="20% - Accent2 2 2 3 5 2 2" xfId="27895" xr:uid="{00000000-0005-0000-0000-0000850A0000}"/>
    <cellStyle name="20% - Accent2 2 2 3 5 2 2 2" xfId="31124" xr:uid="{00000000-0005-0000-0000-0000860A0000}"/>
    <cellStyle name="20% - Accent2 2 2 3 5 2 3" xfId="30923" xr:uid="{00000000-0005-0000-0000-0000870A0000}"/>
    <cellStyle name="20% - Accent2 2 2 3 5 3" xfId="30651" xr:uid="{00000000-0005-0000-0000-0000880A0000}"/>
    <cellStyle name="20% - Accent2 2 2 3 5 3 2" xfId="27694" xr:uid="{00000000-0005-0000-0000-0000890A0000}"/>
    <cellStyle name="20% - Accent2 2 2 3 5 4" xfId="30639" xr:uid="{00000000-0005-0000-0000-00008A0A0000}"/>
    <cellStyle name="20% - Accent2 2 2 3 6" xfId="30634" xr:uid="{00000000-0005-0000-0000-00008B0A0000}"/>
    <cellStyle name="20% - Accent2 2 2 3 6 2" xfId="30633" xr:uid="{00000000-0005-0000-0000-00008C0A0000}"/>
    <cellStyle name="20% - Accent2 2 2 3 6 2 2" xfId="27797" xr:uid="{00000000-0005-0000-0000-00008D0A0000}"/>
    <cellStyle name="20% - Accent2 2 2 3 6 3" xfId="30626" xr:uid="{00000000-0005-0000-0000-00008E0A0000}"/>
    <cellStyle name="20% - Accent2 2 2 3 7" xfId="30621" xr:uid="{00000000-0005-0000-0000-00008F0A0000}"/>
    <cellStyle name="20% - Accent2 2 2 3 7 2" xfId="30618" xr:uid="{00000000-0005-0000-0000-0000900A0000}"/>
    <cellStyle name="20% - Accent2 2 2 3 8" xfId="27850" xr:uid="{00000000-0005-0000-0000-0000910A0000}"/>
    <cellStyle name="20% - Accent2 2 2 4" xfId="5603" xr:uid="{00000000-0005-0000-0000-0000920A0000}"/>
    <cellStyle name="20% - Accent2 2 2 4 2" xfId="32943" xr:uid="{00000000-0005-0000-0000-0000930A0000}"/>
    <cellStyle name="20% - Accent2 2 2 4 2 2" xfId="30613" xr:uid="{00000000-0005-0000-0000-0000940A0000}"/>
    <cellStyle name="20% - Accent2 2 2 4 2 2 2" xfId="34102" xr:uid="{00000000-0005-0000-0000-0000950A0000}"/>
    <cellStyle name="20% - Accent2 2 2 4 2 2 2 2" xfId="14741" xr:uid="{00000000-0005-0000-0000-0000960A0000}"/>
    <cellStyle name="20% - Accent2 2 2 4 2 2 2 2 2" xfId="30608" xr:uid="{00000000-0005-0000-0000-0000970A0000}"/>
    <cellStyle name="20% - Accent2 2 2 4 2 2 2 2 2 2" xfId="28828" xr:uid="{00000000-0005-0000-0000-0000980A0000}"/>
    <cellStyle name="20% - Accent2 2 2 4 2 2 2 2 3" xfId="27293" xr:uid="{00000000-0005-0000-0000-0000990A0000}"/>
    <cellStyle name="20% - Accent2 2 2 4 2 2 2 3" xfId="12863" xr:uid="{00000000-0005-0000-0000-00009A0A0000}"/>
    <cellStyle name="20% - Accent2 2 2 4 2 2 2 3 2" xfId="30600" xr:uid="{00000000-0005-0000-0000-00009B0A0000}"/>
    <cellStyle name="20% - Accent2 2 2 4 2 2 2 4" xfId="34231" xr:uid="{00000000-0005-0000-0000-00009C0A0000}"/>
    <cellStyle name="20% - Accent2 2 2 4 2 2 3" xfId="33320" xr:uid="{00000000-0005-0000-0000-00009D0A0000}"/>
    <cellStyle name="20% - Accent2 2 2 4 2 2 3 2" xfId="12860" xr:uid="{00000000-0005-0000-0000-00009E0A0000}"/>
    <cellStyle name="20% - Accent2 2 2 4 2 2 3 2 2" xfId="19046" xr:uid="{00000000-0005-0000-0000-00009F0A0000}"/>
    <cellStyle name="20% - Accent2 2 2 4 2 2 3 3" xfId="30783" xr:uid="{00000000-0005-0000-0000-0000A00A0000}"/>
    <cellStyle name="20% - Accent2 2 2 4 2 2 4" xfId="32787" xr:uid="{00000000-0005-0000-0000-0000A10A0000}"/>
    <cellStyle name="20% - Accent2 2 2 4 2 2 4 2" xfId="15412" xr:uid="{00000000-0005-0000-0000-0000A20A0000}"/>
    <cellStyle name="20% - Accent2 2 2 4 2 2 5" xfId="12450" xr:uid="{00000000-0005-0000-0000-0000A30A0000}"/>
    <cellStyle name="20% - Accent2 2 2 4 2 3" xfId="26107" xr:uid="{00000000-0005-0000-0000-0000A40A0000}"/>
    <cellStyle name="20% - Accent2 2 2 4 2 3 2" xfId="33230" xr:uid="{00000000-0005-0000-0000-0000A50A0000}"/>
    <cellStyle name="20% - Accent2 2 2 4 2 3 2 2" xfId="12855" xr:uid="{00000000-0005-0000-0000-0000A60A0000}"/>
    <cellStyle name="20% - Accent2 2 2 4 2 3 2 2 2" xfId="21825" xr:uid="{00000000-0005-0000-0000-0000A70A0000}"/>
    <cellStyle name="20% - Accent2 2 2 4 2 3 2 3" xfId="7110" xr:uid="{00000000-0005-0000-0000-0000A80A0000}"/>
    <cellStyle name="20% - Accent2 2 2 4 2 3 3" xfId="32629" xr:uid="{00000000-0005-0000-0000-0000A90A0000}"/>
    <cellStyle name="20% - Accent2 2 2 4 2 3 3 2" xfId="7104" xr:uid="{00000000-0005-0000-0000-0000AA0A0000}"/>
    <cellStyle name="20% - Accent2 2 2 4 2 3 4" xfId="32626" xr:uid="{00000000-0005-0000-0000-0000AB0A0000}"/>
    <cellStyle name="20% - Accent2 2 2 4 2 4" xfId="26195" xr:uid="{00000000-0005-0000-0000-0000AC0A0000}"/>
    <cellStyle name="20% - Accent2 2 2 4 2 4 2" xfId="32646" xr:uid="{00000000-0005-0000-0000-0000AD0A0000}"/>
    <cellStyle name="20% - Accent2 2 2 4 2 4 2 2" xfId="22767" xr:uid="{00000000-0005-0000-0000-0000AE0A0000}"/>
    <cellStyle name="20% - Accent2 2 2 4 2 4 3" xfId="11821" xr:uid="{00000000-0005-0000-0000-0000AF0A0000}"/>
    <cellStyle name="20% - Accent2 2 2 4 2 5" xfId="15541" xr:uid="{00000000-0005-0000-0000-0000B00A0000}"/>
    <cellStyle name="20% - Accent2 2 2 4 2 5 2" xfId="6347" xr:uid="{00000000-0005-0000-0000-0000B10A0000}"/>
    <cellStyle name="20% - Accent2 2 2 4 2 6" xfId="19820" xr:uid="{00000000-0005-0000-0000-0000B20A0000}"/>
    <cellStyle name="20% - Accent2 2 2 4 3" xfId="27437" xr:uid="{00000000-0005-0000-0000-0000B30A0000}"/>
    <cellStyle name="20% - Accent2 2 2 4 3 2" xfId="30562" xr:uid="{00000000-0005-0000-0000-0000B40A0000}"/>
    <cellStyle name="20% - Accent2 2 2 4 3 2 2" xfId="33123" xr:uid="{00000000-0005-0000-0000-0000B50A0000}"/>
    <cellStyle name="20% - Accent2 2 2 4 3 2 2 2" xfId="18435" xr:uid="{00000000-0005-0000-0000-0000B60A0000}"/>
    <cellStyle name="20% - Accent2 2 2 4 3 2 2 2 2" xfId="30557" xr:uid="{00000000-0005-0000-0000-0000B70A0000}"/>
    <cellStyle name="20% - Accent2 2 2 4 3 2 2 3" xfId="16046" xr:uid="{00000000-0005-0000-0000-0000B80A0000}"/>
    <cellStyle name="20% - Accent2 2 2 4 3 2 3" xfId="33070" xr:uid="{00000000-0005-0000-0000-0000B90A0000}"/>
    <cellStyle name="20% - Accent2 2 2 4 3 2 3 2" xfId="30544" xr:uid="{00000000-0005-0000-0000-0000BA0A0000}"/>
    <cellStyle name="20% - Accent2 2 2 4 3 2 4" xfId="28439" xr:uid="{00000000-0005-0000-0000-0000BB0A0000}"/>
    <cellStyle name="20% - Accent2 2 2 4 3 3" xfId="26807" xr:uid="{00000000-0005-0000-0000-0000BC0A0000}"/>
    <cellStyle name="20% - Accent2 2 2 4 3 3 2" xfId="33009" xr:uid="{00000000-0005-0000-0000-0000BD0A0000}"/>
    <cellStyle name="20% - Accent2 2 2 4 3 3 2 2" xfId="28566" xr:uid="{00000000-0005-0000-0000-0000BE0A0000}"/>
    <cellStyle name="20% - Accent2 2 2 4 3 3 3" xfId="32949" xr:uid="{00000000-0005-0000-0000-0000BF0A0000}"/>
    <cellStyle name="20% - Accent2 2 2 4 3 4" xfId="30753" xr:uid="{00000000-0005-0000-0000-0000C00A0000}"/>
    <cellStyle name="20% - Accent2 2 2 4 3 4 2" xfId="32609" xr:uid="{00000000-0005-0000-0000-0000C10A0000}"/>
    <cellStyle name="20% - Accent2 2 2 4 3 5" xfId="19808" xr:uid="{00000000-0005-0000-0000-0000C20A0000}"/>
    <cellStyle name="20% - Accent2 2 2 4 4" xfId="25270" xr:uid="{00000000-0005-0000-0000-0000C30A0000}"/>
    <cellStyle name="20% - Accent2 2 2 4 4 2" xfId="23304" xr:uid="{00000000-0005-0000-0000-0000C40A0000}"/>
    <cellStyle name="20% - Accent2 2 2 4 4 2 2" xfId="32924" xr:uid="{00000000-0005-0000-0000-0000C50A0000}"/>
    <cellStyle name="20% - Accent2 2 2 4 4 2 2 2" xfId="30525" xr:uid="{00000000-0005-0000-0000-0000C60A0000}"/>
    <cellStyle name="20% - Accent2 2 2 4 4 2 3" xfId="32903" xr:uid="{00000000-0005-0000-0000-0000C70A0000}"/>
    <cellStyle name="20% - Accent2 2 2 4 4 3" xfId="30519" xr:uid="{00000000-0005-0000-0000-0000C80A0000}"/>
    <cellStyle name="20% - Accent2 2 2 4 4 3 2" xfId="32868" xr:uid="{00000000-0005-0000-0000-0000C90A0000}"/>
    <cellStyle name="20% - Accent2 2 2 4 4 4" xfId="30742" xr:uid="{00000000-0005-0000-0000-0000CA0A0000}"/>
    <cellStyle name="20% - Accent2 2 2 4 5" xfId="30518" xr:uid="{00000000-0005-0000-0000-0000CB0A0000}"/>
    <cellStyle name="20% - Accent2 2 2 4 5 2" xfId="30512" xr:uid="{00000000-0005-0000-0000-0000CC0A0000}"/>
    <cellStyle name="20% - Accent2 2 2 4 5 2 2" xfId="30124" xr:uid="{00000000-0005-0000-0000-0000CD0A0000}"/>
    <cellStyle name="20% - Accent2 2 2 4 5 3" xfId="30508" xr:uid="{00000000-0005-0000-0000-0000CE0A0000}"/>
    <cellStyle name="20% - Accent2 2 2 4 6" xfId="30499" xr:uid="{00000000-0005-0000-0000-0000CF0A0000}"/>
    <cellStyle name="20% - Accent2 2 2 4 6 2" xfId="30496" xr:uid="{00000000-0005-0000-0000-0000D00A0000}"/>
    <cellStyle name="20% - Accent2 2 2 4 7" xfId="30493" xr:uid="{00000000-0005-0000-0000-0000D10A0000}"/>
    <cellStyle name="20% - Accent2 2 2 5" xfId="32939" xr:uid="{00000000-0005-0000-0000-0000D20A0000}"/>
    <cellStyle name="20% - Accent2 2 2 5 2" xfId="32934" xr:uid="{00000000-0005-0000-0000-0000D30A0000}"/>
    <cellStyle name="20% - Accent2 2 2 5 2 2" xfId="33130" xr:uid="{00000000-0005-0000-0000-0000D40A0000}"/>
    <cellStyle name="20% - Accent2 2 2 5 2 2 2" xfId="32215" xr:uid="{00000000-0005-0000-0000-0000D50A0000}"/>
    <cellStyle name="20% - Accent2 2 2 5 2 2 2 2" xfId="12805" xr:uid="{00000000-0005-0000-0000-0000D60A0000}"/>
    <cellStyle name="20% - Accent2 2 2 5 2 2 2 2 2" xfId="27730" xr:uid="{00000000-0005-0000-0000-0000D70A0000}"/>
    <cellStyle name="20% - Accent2 2 2 5 2 2 2 3" xfId="33878" xr:uid="{00000000-0005-0000-0000-0000D80A0000}"/>
    <cellStyle name="20% - Accent2 2 2 5 2 2 3" xfId="30330" xr:uid="{00000000-0005-0000-0000-0000D90A0000}"/>
    <cellStyle name="20% - Accent2 2 2 5 2 2 3 2" xfId="33394" xr:uid="{00000000-0005-0000-0000-0000DA0A0000}"/>
    <cellStyle name="20% - Accent2 2 2 5 2 2 4" xfId="32180" xr:uid="{00000000-0005-0000-0000-0000DB0A0000}"/>
    <cellStyle name="20% - Accent2 2 2 5 2 3" xfId="30485" xr:uid="{00000000-0005-0000-0000-0000DC0A0000}"/>
    <cellStyle name="20% - Accent2 2 2 5 2 3 2" xfId="34068" xr:uid="{00000000-0005-0000-0000-0000DD0A0000}"/>
    <cellStyle name="20% - Accent2 2 2 5 2 3 2 2" xfId="11618" xr:uid="{00000000-0005-0000-0000-0000DE0A0000}"/>
    <cellStyle name="20% - Accent2 2 2 5 2 3 3" xfId="32508" xr:uid="{00000000-0005-0000-0000-0000DF0A0000}"/>
    <cellStyle name="20% - Accent2 2 2 5 2 4" xfId="30738" xr:uid="{00000000-0005-0000-0000-0000E00A0000}"/>
    <cellStyle name="20% - Accent2 2 2 5 2 4 2" xfId="21132" xr:uid="{00000000-0005-0000-0000-0000E10A0000}"/>
    <cellStyle name="20% - Accent2 2 2 5 2 5" xfId="19804" xr:uid="{00000000-0005-0000-0000-0000E20A0000}"/>
    <cellStyle name="20% - Accent2 2 2 5 3" xfId="30484" xr:uid="{00000000-0005-0000-0000-0000E30A0000}"/>
    <cellStyle name="20% - Accent2 2 2 5 3 2" xfId="30480" xr:uid="{00000000-0005-0000-0000-0000E40A0000}"/>
    <cellStyle name="20% - Accent2 2 2 5 3 2 2" xfId="32087" xr:uid="{00000000-0005-0000-0000-0000E50A0000}"/>
    <cellStyle name="20% - Accent2 2 2 5 3 2 2 2" xfId="30476" xr:uid="{00000000-0005-0000-0000-0000E60A0000}"/>
    <cellStyle name="20% - Accent2 2 2 5 3 2 3" xfId="32081" xr:uid="{00000000-0005-0000-0000-0000E70A0000}"/>
    <cellStyle name="20% - Accent2 2 2 5 3 3" xfId="30472" xr:uid="{00000000-0005-0000-0000-0000E80A0000}"/>
    <cellStyle name="20% - Accent2 2 2 5 3 3 2" xfId="23237" xr:uid="{00000000-0005-0000-0000-0000E90A0000}"/>
    <cellStyle name="20% - Accent2 2 2 5 3 4" xfId="30728" xr:uid="{00000000-0005-0000-0000-0000EA0A0000}"/>
    <cellStyle name="20% - Accent2 2 2 5 4" xfId="23687" xr:uid="{00000000-0005-0000-0000-0000EB0A0000}"/>
    <cellStyle name="20% - Accent2 2 2 5 4 2" xfId="22703" xr:uid="{00000000-0005-0000-0000-0000EC0A0000}"/>
    <cellStyle name="20% - Accent2 2 2 5 4 2 2" xfId="27374" xr:uid="{00000000-0005-0000-0000-0000ED0A0000}"/>
    <cellStyle name="20% - Accent2 2 2 5 4 3" xfId="30468" xr:uid="{00000000-0005-0000-0000-0000EE0A0000}"/>
    <cellStyle name="20% - Accent2 2 2 5 5" xfId="23668" xr:uid="{00000000-0005-0000-0000-0000EF0A0000}"/>
    <cellStyle name="20% - Accent2 2 2 5 5 2" xfId="30463" xr:uid="{00000000-0005-0000-0000-0000F00A0000}"/>
    <cellStyle name="20% - Accent2 2 2 5 6" xfId="23658" xr:uid="{00000000-0005-0000-0000-0000F10A0000}"/>
    <cellStyle name="20% - Accent2 2 2 6" xfId="32659" xr:uid="{00000000-0005-0000-0000-0000F20A0000}"/>
    <cellStyle name="20% - Accent2 2 2 6 2" xfId="30452" xr:uid="{00000000-0005-0000-0000-0000F30A0000}"/>
    <cellStyle name="20% - Accent2 2 2 6 2 2" xfId="30451" xr:uid="{00000000-0005-0000-0000-0000F40A0000}"/>
    <cellStyle name="20% - Accent2 2 2 6 2 2 2" xfId="31090" xr:uid="{00000000-0005-0000-0000-0000F50A0000}"/>
    <cellStyle name="20% - Accent2 2 2 6 2 2 2 2" xfId="20837" xr:uid="{00000000-0005-0000-0000-0000F60A0000}"/>
    <cellStyle name="20% - Accent2 2 2 6 2 2 3" xfId="32377" xr:uid="{00000000-0005-0000-0000-0000F70A0000}"/>
    <cellStyle name="20% - Accent2 2 2 6 2 3" xfId="34002" xr:uid="{00000000-0005-0000-0000-0000F80A0000}"/>
    <cellStyle name="20% - Accent2 2 2 6 2 3 2" xfId="31591" xr:uid="{00000000-0005-0000-0000-0000F90A0000}"/>
    <cellStyle name="20% - Accent2 2 2 6 2 4" xfId="31686" xr:uid="{00000000-0005-0000-0000-0000FA0A0000}"/>
    <cellStyle name="20% - Accent2 2 2 6 3" xfId="30034" xr:uid="{00000000-0005-0000-0000-0000FB0A0000}"/>
    <cellStyle name="20% - Accent2 2 2 6 3 2" xfId="15055" xr:uid="{00000000-0005-0000-0000-0000FC0A0000}"/>
    <cellStyle name="20% - Accent2 2 2 6 3 2 2" xfId="31565" xr:uid="{00000000-0005-0000-0000-0000FD0A0000}"/>
    <cellStyle name="20% - Accent2 2 2 6 3 3" xfId="23134" xr:uid="{00000000-0005-0000-0000-0000FE0A0000}"/>
    <cellStyle name="20% - Accent2 2 2 6 4" xfId="23647" xr:uid="{00000000-0005-0000-0000-0000FF0A0000}"/>
    <cellStyle name="20% - Accent2 2 2 6 4 2" xfId="21769" xr:uid="{00000000-0005-0000-0000-0000000B0000}"/>
    <cellStyle name="20% - Accent2 2 2 6 5" xfId="23285" xr:uid="{00000000-0005-0000-0000-0000010B0000}"/>
    <cellStyle name="20% - Accent2 2 2 7" xfId="30424" xr:uid="{00000000-0005-0000-0000-0000020B0000}"/>
    <cellStyle name="20% - Accent2 2 2 7 2" xfId="30422" xr:uid="{00000000-0005-0000-0000-0000030B0000}"/>
    <cellStyle name="20% - Accent2 2 2 7 2 2" xfId="30421" xr:uid="{00000000-0005-0000-0000-0000040B0000}"/>
    <cellStyle name="20% - Accent2 2 2 7 2 2 2" xfId="27798" xr:uid="{00000000-0005-0000-0000-0000050B0000}"/>
    <cellStyle name="20% - Accent2 2 2 7 2 3" xfId="30418" xr:uid="{00000000-0005-0000-0000-0000060B0000}"/>
    <cellStyle name="20% - Accent2 2 2 7 3" xfId="28994" xr:uid="{00000000-0005-0000-0000-0000070B0000}"/>
    <cellStyle name="20% - Accent2 2 2 7 3 2" xfId="16304" xr:uid="{00000000-0005-0000-0000-0000080B0000}"/>
    <cellStyle name="20% - Accent2 2 2 7 4" xfId="16302" xr:uid="{00000000-0005-0000-0000-0000090B0000}"/>
    <cellStyle name="20% - Accent2 2 2 8" xfId="30417" xr:uid="{00000000-0005-0000-0000-00000A0B0000}"/>
    <cellStyle name="20% - Accent2 2 2 8 2" xfId="33429" xr:uid="{00000000-0005-0000-0000-00000B0B0000}"/>
    <cellStyle name="20% - Accent2 2 2 8 2 2" xfId="25590" xr:uid="{00000000-0005-0000-0000-00000C0B0000}"/>
    <cellStyle name="20% - Accent2 2 2 8 3" xfId="16296" xr:uid="{00000000-0005-0000-0000-00000D0B0000}"/>
    <cellStyle name="20% - Accent2 2 2 9" xfId="30414" xr:uid="{00000000-0005-0000-0000-00000E0B0000}"/>
    <cellStyle name="20% - Accent2 2 2 9 2" xfId="27539" xr:uid="{00000000-0005-0000-0000-00000F0B0000}"/>
    <cellStyle name="20% - Accent2 2 3" xfId="203" xr:uid="{00000000-0005-0000-0000-0000100B0000}"/>
    <cellStyle name="20% - Accent2 2 3 10" xfId="34537" xr:uid="{00000000-0005-0000-0000-0000110B0000}"/>
    <cellStyle name="20% - Accent2 2 3 11" xfId="33237" xr:uid="{00000000-0005-0000-0000-0000120B0000}"/>
    <cellStyle name="20% - Accent2 2 3 2" xfId="32843" xr:uid="{00000000-0005-0000-0000-0000130B0000}"/>
    <cellStyle name="20% - Accent2 2 3 2 2" xfId="33173" xr:uid="{00000000-0005-0000-0000-0000140B0000}"/>
    <cellStyle name="20% - Accent2 2 3 2 2 2" xfId="30413" xr:uid="{00000000-0005-0000-0000-0000150B0000}"/>
    <cellStyle name="20% - Accent2 2 3 2 2 2 2" xfId="30398" xr:uid="{00000000-0005-0000-0000-0000160B0000}"/>
    <cellStyle name="20% - Accent2 2 3 2 2 2 2 2" xfId="7217" xr:uid="{00000000-0005-0000-0000-0000170B0000}"/>
    <cellStyle name="20% - Accent2 2 3 2 2 2 2 2 2" xfId="14584" xr:uid="{00000000-0005-0000-0000-0000180B0000}"/>
    <cellStyle name="20% - Accent2 2 3 2 2 2 2 2 2 2" xfId="7560" xr:uid="{00000000-0005-0000-0000-0000190B0000}"/>
    <cellStyle name="20% - Accent2 2 3 2 2 2 2 2 2 2 2" xfId="21853" xr:uid="{00000000-0005-0000-0000-00001A0B0000}"/>
    <cellStyle name="20% - Accent2 2 3 2 2 2 2 2 2 3" xfId="7555" xr:uid="{00000000-0005-0000-0000-00001B0B0000}"/>
    <cellStyle name="20% - Accent2 2 3 2 2 2 2 2 3" xfId="27041" xr:uid="{00000000-0005-0000-0000-00001C0B0000}"/>
    <cellStyle name="20% - Accent2 2 3 2 2 2 2 2 3 2" xfId="7551" xr:uid="{00000000-0005-0000-0000-00001D0B0000}"/>
    <cellStyle name="20% - Accent2 2 3 2 2 2 2 2 4" xfId="31350" xr:uid="{00000000-0005-0000-0000-00001E0B0000}"/>
    <cellStyle name="20% - Accent2 2 3 2 2 2 2 3" xfId="12616" xr:uid="{00000000-0005-0000-0000-00001F0B0000}"/>
    <cellStyle name="20% - Accent2 2 3 2 2 2 2 3 2" xfId="29747" xr:uid="{00000000-0005-0000-0000-0000200B0000}"/>
    <cellStyle name="20% - Accent2 2 3 2 2 2 2 3 2 2" xfId="30388" xr:uid="{00000000-0005-0000-0000-0000210B0000}"/>
    <cellStyle name="20% - Accent2 2 3 2 2 2 2 3 3" xfId="27037" xr:uid="{00000000-0005-0000-0000-0000220B0000}"/>
    <cellStyle name="20% - Accent2 2 3 2 2 2 2 4" xfId="12608" xr:uid="{00000000-0005-0000-0000-0000230B0000}"/>
    <cellStyle name="20% - Accent2 2 3 2 2 2 2 4 2" xfId="28931" xr:uid="{00000000-0005-0000-0000-0000240B0000}"/>
    <cellStyle name="20% - Accent2 2 3 2 2 2 2 5" xfId="28927" xr:uid="{00000000-0005-0000-0000-0000250B0000}"/>
    <cellStyle name="20% - Accent2 2 3 2 2 2 3" xfId="30379" xr:uid="{00000000-0005-0000-0000-0000260B0000}"/>
    <cellStyle name="20% - Accent2 2 3 2 2 2 3 2" xfId="12594" xr:uid="{00000000-0005-0000-0000-0000270B0000}"/>
    <cellStyle name="20% - Accent2 2 3 2 2 2 3 2 2" xfId="30548" xr:uid="{00000000-0005-0000-0000-0000280B0000}"/>
    <cellStyle name="20% - Accent2 2 3 2 2 2 3 2 2 2" xfId="7528" xr:uid="{00000000-0005-0000-0000-0000290B0000}"/>
    <cellStyle name="20% - Accent2 2 3 2 2 2 3 2 3" xfId="27025" xr:uid="{00000000-0005-0000-0000-00002A0B0000}"/>
    <cellStyle name="20% - Accent2 2 3 2 2 2 3 3" xfId="12590" xr:uid="{00000000-0005-0000-0000-00002B0B0000}"/>
    <cellStyle name="20% - Accent2 2 3 2 2 2 3 3 2" xfId="33450" xr:uid="{00000000-0005-0000-0000-00002C0B0000}"/>
    <cellStyle name="20% - Accent2 2 3 2 2 2 3 4" xfId="18197" xr:uid="{00000000-0005-0000-0000-00002D0B0000}"/>
    <cellStyle name="20% - Accent2 2 3 2 2 2 4" xfId="30377" xr:uid="{00000000-0005-0000-0000-00002E0B0000}"/>
    <cellStyle name="20% - Accent2 2 3 2 2 2 4 2" xfId="12582" xr:uid="{00000000-0005-0000-0000-00002F0B0000}"/>
    <cellStyle name="20% - Accent2 2 3 2 2 2 4 2 2" xfId="30460" xr:uid="{00000000-0005-0000-0000-0000300B0000}"/>
    <cellStyle name="20% - Accent2 2 3 2 2 2 4 3" xfId="25253" xr:uid="{00000000-0005-0000-0000-0000310B0000}"/>
    <cellStyle name="20% - Accent2 2 3 2 2 2 5" xfId="30502" xr:uid="{00000000-0005-0000-0000-0000320B0000}"/>
    <cellStyle name="20% - Accent2 2 3 2 2 2 5 2" xfId="15564" xr:uid="{00000000-0005-0000-0000-0000330B0000}"/>
    <cellStyle name="20% - Accent2 2 3 2 2 2 6" xfId="30910" xr:uid="{00000000-0005-0000-0000-0000340B0000}"/>
    <cellStyle name="20% - Accent2 2 3 2 2 3" xfId="30375" xr:uid="{00000000-0005-0000-0000-0000350B0000}"/>
    <cellStyle name="20% - Accent2 2 3 2 2 3 2" xfId="30362" xr:uid="{00000000-0005-0000-0000-0000360B0000}"/>
    <cellStyle name="20% - Accent2 2 3 2 2 3 2 2" xfId="30359" xr:uid="{00000000-0005-0000-0000-0000370B0000}"/>
    <cellStyle name="20% - Accent2 2 3 2 2 3 2 2 2" xfId="29493" xr:uid="{00000000-0005-0000-0000-0000380B0000}"/>
    <cellStyle name="20% - Accent2 2 3 2 2 3 2 2 2 2" xfId="30357" xr:uid="{00000000-0005-0000-0000-0000390B0000}"/>
    <cellStyle name="20% - Accent2 2 3 2 2 3 2 2 3" xfId="25514" xr:uid="{00000000-0005-0000-0000-00003A0B0000}"/>
    <cellStyle name="20% - Accent2 2 3 2 2 3 2 3" xfId="12570" xr:uid="{00000000-0005-0000-0000-00003B0B0000}"/>
    <cellStyle name="20% - Accent2 2 3 2 2 3 2 3 2" xfId="33848" xr:uid="{00000000-0005-0000-0000-00003C0B0000}"/>
    <cellStyle name="20% - Accent2 2 3 2 2 3 2 4" xfId="28352" xr:uid="{00000000-0005-0000-0000-00003D0B0000}"/>
    <cellStyle name="20% - Accent2 2 3 2 2 3 3" xfId="30334" xr:uid="{00000000-0005-0000-0000-00003E0B0000}"/>
    <cellStyle name="20% - Accent2 2 3 2 2 3 3 2" xfId="16043" xr:uid="{00000000-0005-0000-0000-00003F0B0000}"/>
    <cellStyle name="20% - Accent2 2 3 2 2 3 3 2 2" xfId="31760" xr:uid="{00000000-0005-0000-0000-0000400B0000}"/>
    <cellStyle name="20% - Accent2 2 3 2 2 3 3 3" xfId="18170" xr:uid="{00000000-0005-0000-0000-0000410B0000}"/>
    <cellStyle name="20% - Accent2 2 3 2 2 3 4" xfId="30332" xr:uid="{00000000-0005-0000-0000-0000420B0000}"/>
    <cellStyle name="20% - Accent2 2 3 2 2 3 4 2" xfId="25207" xr:uid="{00000000-0005-0000-0000-0000430B0000}"/>
    <cellStyle name="20% - Accent2 2 3 2 2 3 5" xfId="32577" xr:uid="{00000000-0005-0000-0000-0000440B0000}"/>
    <cellStyle name="20% - Accent2 2 3 2 2 4" xfId="31310" xr:uid="{00000000-0005-0000-0000-0000450B0000}"/>
    <cellStyle name="20% - Accent2 2 3 2 2 4 2" xfId="28306" xr:uid="{00000000-0005-0000-0000-0000460B0000}"/>
    <cellStyle name="20% - Accent2 2 3 2 2 4 2 2" xfId="13500" xr:uid="{00000000-0005-0000-0000-0000470B0000}"/>
    <cellStyle name="20% - Accent2 2 3 2 2 4 2 2 2" xfId="31572" xr:uid="{00000000-0005-0000-0000-0000480B0000}"/>
    <cellStyle name="20% - Accent2 2 3 2 2 4 2 3" xfId="21515" xr:uid="{00000000-0005-0000-0000-0000490B0000}"/>
    <cellStyle name="20% - Accent2 2 3 2 2 4 3" xfId="11771" xr:uid="{00000000-0005-0000-0000-00004A0B0000}"/>
    <cellStyle name="20% - Accent2 2 3 2 2 4 3 2" xfId="18157" xr:uid="{00000000-0005-0000-0000-00004B0B0000}"/>
    <cellStyle name="20% - Accent2 2 3 2 2 4 4" xfId="11762" xr:uid="{00000000-0005-0000-0000-00004C0B0000}"/>
    <cellStyle name="20% - Accent2 2 3 2 2 5" xfId="25137" xr:uid="{00000000-0005-0000-0000-00004D0B0000}"/>
    <cellStyle name="20% - Accent2 2 3 2 2 5 2" xfId="6093" xr:uid="{00000000-0005-0000-0000-00004E0B0000}"/>
    <cellStyle name="20% - Accent2 2 3 2 2 5 2 2" xfId="30482" xr:uid="{00000000-0005-0000-0000-00004F0B0000}"/>
    <cellStyle name="20% - Accent2 2 3 2 2 5 3" xfId="13493" xr:uid="{00000000-0005-0000-0000-0000500B0000}"/>
    <cellStyle name="20% - Accent2 2 3 2 2 6" xfId="19791" xr:uid="{00000000-0005-0000-0000-0000510B0000}"/>
    <cellStyle name="20% - Accent2 2 3 2 2 6 2" xfId="15788" xr:uid="{00000000-0005-0000-0000-0000520B0000}"/>
    <cellStyle name="20% - Accent2 2 3 2 2 7" xfId="19784" xr:uid="{00000000-0005-0000-0000-0000530B0000}"/>
    <cellStyle name="20% - Accent2 2 3 2 3" xfId="27456" xr:uid="{00000000-0005-0000-0000-0000540B0000}"/>
    <cellStyle name="20% - Accent2 2 3 2 3 2" xfId="32722" xr:uid="{00000000-0005-0000-0000-0000550B0000}"/>
    <cellStyle name="20% - Accent2 2 3 2 3 2 2" xfId="29581" xr:uid="{00000000-0005-0000-0000-0000560B0000}"/>
    <cellStyle name="20% - Accent2 2 3 2 3 2 2 2" xfId="12506" xr:uid="{00000000-0005-0000-0000-0000570B0000}"/>
    <cellStyle name="20% - Accent2 2 3 2 3 2 2 2 2" xfId="30926" xr:uid="{00000000-0005-0000-0000-0000580B0000}"/>
    <cellStyle name="20% - Accent2 2 3 2 3 2 2 2 2 2" xfId="7346" xr:uid="{00000000-0005-0000-0000-0000590B0000}"/>
    <cellStyle name="20% - Accent2 2 3 2 3 2 2 2 3" xfId="29818" xr:uid="{00000000-0005-0000-0000-00005A0B0000}"/>
    <cellStyle name="20% - Accent2 2 3 2 3 2 2 3" xfId="12502" xr:uid="{00000000-0005-0000-0000-00005B0B0000}"/>
    <cellStyle name="20% - Accent2 2 3 2 3 2 2 3 2" xfId="30305" xr:uid="{00000000-0005-0000-0000-00005C0B0000}"/>
    <cellStyle name="20% - Accent2 2 3 2 3 2 2 4" xfId="28908" xr:uid="{00000000-0005-0000-0000-00005D0B0000}"/>
    <cellStyle name="20% - Accent2 2 3 2 3 2 3" xfId="28879" xr:uid="{00000000-0005-0000-0000-00005E0B0000}"/>
    <cellStyle name="20% - Accent2 2 3 2 3 2 3 2" xfId="12493" xr:uid="{00000000-0005-0000-0000-00005F0B0000}"/>
    <cellStyle name="20% - Accent2 2 3 2 3 2 3 2 2" xfId="27587" xr:uid="{00000000-0005-0000-0000-0000600B0000}"/>
    <cellStyle name="20% - Accent2 2 3 2 3 2 3 3" xfId="30973" xr:uid="{00000000-0005-0000-0000-0000610B0000}"/>
    <cellStyle name="20% - Accent2 2 3 2 3 2 4" xfId="28877" xr:uid="{00000000-0005-0000-0000-0000620B0000}"/>
    <cellStyle name="20% - Accent2 2 3 2 3 2 4 2" xfId="28209" xr:uid="{00000000-0005-0000-0000-0000630B0000}"/>
    <cellStyle name="20% - Accent2 2 3 2 3 2 5" xfId="30297" xr:uid="{00000000-0005-0000-0000-0000640B0000}"/>
    <cellStyle name="20% - Accent2 2 3 2 3 3" xfId="34372" xr:uid="{00000000-0005-0000-0000-0000650B0000}"/>
    <cellStyle name="20% - Accent2 2 3 2 3 3 2" xfId="32078" xr:uid="{00000000-0005-0000-0000-0000660B0000}"/>
    <cellStyle name="20% - Accent2 2 3 2 3 3 2 2" xfId="12484" xr:uid="{00000000-0005-0000-0000-0000670B0000}"/>
    <cellStyle name="20% - Accent2 2 3 2 3 3 2 2 2" xfId="32456" xr:uid="{00000000-0005-0000-0000-0000680B0000}"/>
    <cellStyle name="20% - Accent2 2 3 2 3 3 2 3" xfId="28914" xr:uid="{00000000-0005-0000-0000-0000690B0000}"/>
    <cellStyle name="20% - Accent2 2 3 2 3 3 3" xfId="26520" xr:uid="{00000000-0005-0000-0000-00006A0B0000}"/>
    <cellStyle name="20% - Accent2 2 3 2 3 3 3 2" xfId="22411" xr:uid="{00000000-0005-0000-0000-00006B0B0000}"/>
    <cellStyle name="20% - Accent2 2 3 2 3 3 4" xfId="30294" xr:uid="{00000000-0005-0000-0000-00006C0B0000}"/>
    <cellStyle name="20% - Accent2 2 3 2 3 4" xfId="28817" xr:uid="{00000000-0005-0000-0000-00006D0B0000}"/>
    <cellStyle name="20% - Accent2 2 3 2 3 4 2" xfId="30313" xr:uid="{00000000-0005-0000-0000-00006E0B0000}"/>
    <cellStyle name="20% - Accent2 2 3 2 3 4 2 2" xfId="21301" xr:uid="{00000000-0005-0000-0000-00006F0B0000}"/>
    <cellStyle name="20% - Accent2 2 3 2 3 4 3" xfId="11750" xr:uid="{00000000-0005-0000-0000-0000700B0000}"/>
    <cellStyle name="20% - Accent2 2 3 2 3 5" xfId="17489" xr:uid="{00000000-0005-0000-0000-0000710B0000}"/>
    <cellStyle name="20% - Accent2 2 3 2 3 5 2" xfId="27113" xr:uid="{00000000-0005-0000-0000-0000720B0000}"/>
    <cellStyle name="20% - Accent2 2 3 2 3 6" xfId="17483" xr:uid="{00000000-0005-0000-0000-0000730B0000}"/>
    <cellStyle name="20% - Accent2 2 3 2 4" xfId="26388" xr:uid="{00000000-0005-0000-0000-0000740B0000}"/>
    <cellStyle name="20% - Accent2 2 3 2 4 2" xfId="30292" xr:uid="{00000000-0005-0000-0000-0000750B0000}"/>
    <cellStyle name="20% - Accent2 2 3 2 4 2 2" xfId="30454" xr:uid="{00000000-0005-0000-0000-0000760B0000}"/>
    <cellStyle name="20% - Accent2 2 3 2 4 2 2 2" xfId="12460" xr:uid="{00000000-0005-0000-0000-0000770B0000}"/>
    <cellStyle name="20% - Accent2 2 3 2 4 2 2 2 2" xfId="31995" xr:uid="{00000000-0005-0000-0000-0000780B0000}"/>
    <cellStyle name="20% - Accent2 2 3 2 4 2 2 3" xfId="22320" xr:uid="{00000000-0005-0000-0000-0000790B0000}"/>
    <cellStyle name="20% - Accent2 2 3 2 4 2 3" xfId="28863" xr:uid="{00000000-0005-0000-0000-00007A0B0000}"/>
    <cellStyle name="20% - Accent2 2 3 2 4 2 3 2" xfId="30288" xr:uid="{00000000-0005-0000-0000-00007B0B0000}"/>
    <cellStyle name="20% - Accent2 2 3 2 4 2 4" xfId="30282" xr:uid="{00000000-0005-0000-0000-00007C0B0000}"/>
    <cellStyle name="20% - Accent2 2 3 2 4 3" xfId="32076" xr:uid="{00000000-0005-0000-0000-00007D0B0000}"/>
    <cellStyle name="20% - Accent2 2 3 2 4 3 2" xfId="30279" xr:uid="{00000000-0005-0000-0000-00007E0B0000}"/>
    <cellStyle name="20% - Accent2 2 3 2 4 3 2 2" xfId="29445" xr:uid="{00000000-0005-0000-0000-00007F0B0000}"/>
    <cellStyle name="20% - Accent2 2 3 2 4 3 3" xfId="30276" xr:uid="{00000000-0005-0000-0000-0000800B0000}"/>
    <cellStyle name="20% - Accent2 2 3 2 4 4" xfId="30273" xr:uid="{00000000-0005-0000-0000-0000810B0000}"/>
    <cellStyle name="20% - Accent2 2 3 2 4 4 2" xfId="30269" xr:uid="{00000000-0005-0000-0000-0000820B0000}"/>
    <cellStyle name="20% - Accent2 2 3 2 4 5" xfId="17469" xr:uid="{00000000-0005-0000-0000-0000830B0000}"/>
    <cellStyle name="20% - Accent2 2 3 2 5" xfId="34359" xr:uid="{00000000-0005-0000-0000-0000840B0000}"/>
    <cellStyle name="20% - Accent2 2 3 2 5 2" xfId="30264" xr:uid="{00000000-0005-0000-0000-0000850B0000}"/>
    <cellStyle name="20% - Accent2 2 3 2 5 2 2" xfId="30262" xr:uid="{00000000-0005-0000-0000-0000860B0000}"/>
    <cellStyle name="20% - Accent2 2 3 2 5 2 2 2" xfId="20497" xr:uid="{00000000-0005-0000-0000-0000870B0000}"/>
    <cellStyle name="20% - Accent2 2 3 2 5 2 3" xfId="30258" xr:uid="{00000000-0005-0000-0000-0000880B0000}"/>
    <cellStyle name="20% - Accent2 2 3 2 5 3" xfId="30252" xr:uid="{00000000-0005-0000-0000-0000890B0000}"/>
    <cellStyle name="20% - Accent2 2 3 2 5 3 2" xfId="30247" xr:uid="{00000000-0005-0000-0000-00008A0B0000}"/>
    <cellStyle name="20% - Accent2 2 3 2 5 4" xfId="33156" xr:uid="{00000000-0005-0000-0000-00008B0B0000}"/>
    <cellStyle name="20% - Accent2 2 3 2 6" xfId="32483" xr:uid="{00000000-0005-0000-0000-00008C0B0000}"/>
    <cellStyle name="20% - Accent2 2 3 2 6 2" xfId="30244" xr:uid="{00000000-0005-0000-0000-00008D0B0000}"/>
    <cellStyle name="20% - Accent2 2 3 2 6 2 2" xfId="17644" xr:uid="{00000000-0005-0000-0000-00008E0B0000}"/>
    <cellStyle name="20% - Accent2 2 3 2 6 3" xfId="29147" xr:uid="{00000000-0005-0000-0000-00008F0B0000}"/>
    <cellStyle name="20% - Accent2 2 3 2 7" xfId="30235" xr:uid="{00000000-0005-0000-0000-0000900B0000}"/>
    <cellStyle name="20% - Accent2 2 3 2 7 2" xfId="30228" xr:uid="{00000000-0005-0000-0000-0000910B0000}"/>
    <cellStyle name="20% - Accent2 2 3 2 8" xfId="30225" xr:uid="{00000000-0005-0000-0000-0000920B0000}"/>
    <cellStyle name="20% - Accent2 2 3 3" xfId="31816" xr:uid="{00000000-0005-0000-0000-0000930B0000}"/>
    <cellStyle name="20% - Accent2 2 3 3 2" xfId="33913" xr:uid="{00000000-0005-0000-0000-0000940B0000}"/>
    <cellStyle name="20% - Accent2 2 3 3 2 2" xfId="30219" xr:uid="{00000000-0005-0000-0000-0000950B0000}"/>
    <cellStyle name="20% - Accent2 2 3 3 2 2 2" xfId="32328" xr:uid="{00000000-0005-0000-0000-0000960B0000}"/>
    <cellStyle name="20% - Accent2 2 3 3 2 2 2 2" xfId="28266" xr:uid="{00000000-0005-0000-0000-0000970B0000}"/>
    <cellStyle name="20% - Accent2 2 3 3 2 2 2 2 2" xfId="30217" xr:uid="{00000000-0005-0000-0000-0000980B0000}"/>
    <cellStyle name="20% - Accent2 2 3 3 2 2 2 2 2 2" xfId="29698" xr:uid="{00000000-0005-0000-0000-0000990B0000}"/>
    <cellStyle name="20% - Accent2 2 3 3 2 2 2 2 3" xfId="30211" xr:uid="{00000000-0005-0000-0000-00009A0B0000}"/>
    <cellStyle name="20% - Accent2 2 3 3 2 2 2 3" xfId="30197" xr:uid="{00000000-0005-0000-0000-00009B0B0000}"/>
    <cellStyle name="20% - Accent2 2 3 3 2 2 2 3 2" xfId="30182" xr:uid="{00000000-0005-0000-0000-00009C0B0000}"/>
    <cellStyle name="20% - Accent2 2 3 3 2 2 2 4" xfId="29423" xr:uid="{00000000-0005-0000-0000-00009D0B0000}"/>
    <cellStyle name="20% - Accent2 2 3 3 2 2 3" xfId="28041" xr:uid="{00000000-0005-0000-0000-00009E0B0000}"/>
    <cellStyle name="20% - Accent2 2 3 3 2 2 3 2" xfId="28777" xr:uid="{00000000-0005-0000-0000-00009F0B0000}"/>
    <cellStyle name="20% - Accent2 2 3 3 2 2 3 2 2" xfId="18422" xr:uid="{00000000-0005-0000-0000-0000A00B0000}"/>
    <cellStyle name="20% - Accent2 2 3 3 2 2 3 3" xfId="30174" xr:uid="{00000000-0005-0000-0000-0000A10B0000}"/>
    <cellStyle name="20% - Accent2 2 3 3 2 2 4" xfId="11570" xr:uid="{00000000-0005-0000-0000-0000A20B0000}"/>
    <cellStyle name="20% - Accent2 2 3 3 2 2 4 2" xfId="30171" xr:uid="{00000000-0005-0000-0000-0000A30B0000}"/>
    <cellStyle name="20% - Accent2 2 3 3 2 2 5" xfId="30166" xr:uid="{00000000-0005-0000-0000-0000A40B0000}"/>
    <cellStyle name="20% - Accent2 2 3 3 2 3" xfId="28526" xr:uid="{00000000-0005-0000-0000-0000A50B0000}"/>
    <cellStyle name="20% - Accent2 2 3 3 2 3 2" xfId="11562" xr:uid="{00000000-0005-0000-0000-0000A60B0000}"/>
    <cellStyle name="20% - Accent2 2 3 3 2 3 2 2" xfId="30156" xr:uid="{00000000-0005-0000-0000-0000A70B0000}"/>
    <cellStyle name="20% - Accent2 2 3 3 2 3 2 2 2" xfId="19844" xr:uid="{00000000-0005-0000-0000-0000A80B0000}"/>
    <cellStyle name="20% - Accent2 2 3 3 2 3 2 3" xfId="27342" xr:uid="{00000000-0005-0000-0000-0000A90B0000}"/>
    <cellStyle name="20% - Accent2 2 3 3 2 3 3" xfId="11559" xr:uid="{00000000-0005-0000-0000-0000AA0B0000}"/>
    <cellStyle name="20% - Accent2 2 3 3 2 3 3 2" xfId="31062" xr:uid="{00000000-0005-0000-0000-0000AB0B0000}"/>
    <cellStyle name="20% - Accent2 2 3 3 2 3 4" xfId="30150" xr:uid="{00000000-0005-0000-0000-0000AC0B0000}"/>
    <cellStyle name="20% - Accent2 2 3 3 2 4" xfId="28517" xr:uid="{00000000-0005-0000-0000-0000AD0B0000}"/>
    <cellStyle name="20% - Accent2 2 3 3 2 4 2" xfId="11552" xr:uid="{00000000-0005-0000-0000-0000AE0B0000}"/>
    <cellStyle name="20% - Accent2 2 3 3 2 4 2 2" xfId="20759" xr:uid="{00000000-0005-0000-0000-0000AF0B0000}"/>
    <cellStyle name="20% - Accent2 2 3 3 2 4 3" xfId="11731" xr:uid="{00000000-0005-0000-0000-0000B00B0000}"/>
    <cellStyle name="20% - Accent2 2 3 3 2 5" xfId="15521" xr:uid="{00000000-0005-0000-0000-0000B10B0000}"/>
    <cellStyle name="20% - Accent2 2 3 3 2 5 2" xfId="6083" xr:uid="{00000000-0005-0000-0000-0000B20B0000}"/>
    <cellStyle name="20% - Accent2 2 3 3 2 6" xfId="27189" xr:uid="{00000000-0005-0000-0000-0000B30B0000}"/>
    <cellStyle name="20% - Accent2 2 3 3 3" xfId="34329" xr:uid="{00000000-0005-0000-0000-0000B40B0000}"/>
    <cellStyle name="20% - Accent2 2 3 3 3 2" xfId="30145" xr:uid="{00000000-0005-0000-0000-0000B50B0000}"/>
    <cellStyle name="20% - Accent2 2 3 3 3 2 2" xfId="11538" xr:uid="{00000000-0005-0000-0000-0000B60B0000}"/>
    <cellStyle name="20% - Accent2 2 3 3 3 2 2 2" xfId="16794" xr:uid="{00000000-0005-0000-0000-0000B70B0000}"/>
    <cellStyle name="20% - Accent2 2 3 3 3 2 2 2 2" xfId="28573" xr:uid="{00000000-0005-0000-0000-0000B80B0000}"/>
    <cellStyle name="20% - Accent2 2 3 3 3 2 2 3" xfId="15879" xr:uid="{00000000-0005-0000-0000-0000B90B0000}"/>
    <cellStyle name="20% - Accent2 2 3 3 3 2 3" xfId="11535" xr:uid="{00000000-0005-0000-0000-0000BA0B0000}"/>
    <cellStyle name="20% - Accent2 2 3 3 3 2 3 2" xfId="30133" xr:uid="{00000000-0005-0000-0000-0000BB0B0000}"/>
    <cellStyle name="20% - Accent2 2 3 3 3 2 4" xfId="30128" xr:uid="{00000000-0005-0000-0000-0000BC0B0000}"/>
    <cellStyle name="20% - Accent2 2 3 3 3 3" xfId="28510" xr:uid="{00000000-0005-0000-0000-0000BD0B0000}"/>
    <cellStyle name="20% - Accent2 2 3 3 3 3 2" xfId="11530" xr:uid="{00000000-0005-0000-0000-0000BE0B0000}"/>
    <cellStyle name="20% - Accent2 2 3 3 3 3 2 2" xfId="30514" xr:uid="{00000000-0005-0000-0000-0000BF0B0000}"/>
    <cellStyle name="20% - Accent2 2 3 3 3 3 3" xfId="30113" xr:uid="{00000000-0005-0000-0000-0000C00B0000}"/>
    <cellStyle name="20% - Accent2 2 3 3 3 4" xfId="27105" xr:uid="{00000000-0005-0000-0000-0000C10B0000}"/>
    <cellStyle name="20% - Accent2 2 3 3 3 4 2" xfId="33661" xr:uid="{00000000-0005-0000-0000-0000C20B0000}"/>
    <cellStyle name="20% - Accent2 2 3 3 3 5" xfId="19771" xr:uid="{00000000-0005-0000-0000-0000C30B0000}"/>
    <cellStyle name="20% - Accent2 2 3 3 4" xfId="25257" xr:uid="{00000000-0005-0000-0000-0000C40B0000}"/>
    <cellStyle name="20% - Accent2 2 3 3 4 2" xfId="30610" xr:uid="{00000000-0005-0000-0000-0000C50B0000}"/>
    <cellStyle name="20% - Accent2 2 3 3 4 2 2" xfId="11519" xr:uid="{00000000-0005-0000-0000-0000C60B0000}"/>
    <cellStyle name="20% - Accent2 2 3 3 4 2 2 2" xfId="30108" xr:uid="{00000000-0005-0000-0000-0000C70B0000}"/>
    <cellStyle name="20% - Accent2 2 3 3 4 2 3" xfId="30105" xr:uid="{00000000-0005-0000-0000-0000C80B0000}"/>
    <cellStyle name="20% - Accent2 2 3 3 4 3" xfId="27103" xr:uid="{00000000-0005-0000-0000-0000C90B0000}"/>
    <cellStyle name="20% - Accent2 2 3 3 4 3 2" xfId="31137" xr:uid="{00000000-0005-0000-0000-0000CA0B0000}"/>
    <cellStyle name="20% - Accent2 2 3 3 4 4" xfId="25541" xr:uid="{00000000-0005-0000-0000-0000CB0B0000}"/>
    <cellStyle name="20% - Accent2 2 3 3 5" xfId="30103" xr:uid="{00000000-0005-0000-0000-0000CC0B0000}"/>
    <cellStyle name="20% - Accent2 2 3 3 5 2" xfId="30596" xr:uid="{00000000-0005-0000-0000-0000CD0B0000}"/>
    <cellStyle name="20% - Accent2 2 3 3 5 2 2" xfId="8684" xr:uid="{00000000-0005-0000-0000-0000CE0B0000}"/>
    <cellStyle name="20% - Accent2 2 3 3 5 3" xfId="30775" xr:uid="{00000000-0005-0000-0000-0000CF0B0000}"/>
    <cellStyle name="20% - Accent2 2 3 3 6" xfId="30093" xr:uid="{00000000-0005-0000-0000-0000D00B0000}"/>
    <cellStyle name="20% - Accent2 2 3 3 6 2" xfId="30589" xr:uid="{00000000-0005-0000-0000-0000D10B0000}"/>
    <cellStyle name="20% - Accent2 2 3 3 7" xfId="30087" xr:uid="{00000000-0005-0000-0000-0000D20B0000}"/>
    <cellStyle name="20% - Accent2 2 3 4" xfId="21723" xr:uid="{00000000-0005-0000-0000-0000D30B0000}"/>
    <cellStyle name="20% - Accent2 2 3 4 2" xfId="27131" xr:uid="{00000000-0005-0000-0000-0000D40B0000}"/>
    <cellStyle name="20% - Accent2 2 3 4 2 2" xfId="30081" xr:uid="{00000000-0005-0000-0000-0000D50B0000}"/>
    <cellStyle name="20% - Accent2 2 3 4 2 2 2" xfId="11456" xr:uid="{00000000-0005-0000-0000-0000D60B0000}"/>
    <cellStyle name="20% - Accent2 2 3 4 2 2 2 2" xfId="16147" xr:uid="{00000000-0005-0000-0000-0000D70B0000}"/>
    <cellStyle name="20% - Accent2 2 3 4 2 2 2 2 2" xfId="27896" xr:uid="{00000000-0005-0000-0000-0000D80B0000}"/>
    <cellStyle name="20% - Accent2 2 3 4 2 2 2 3" xfId="30079" xr:uid="{00000000-0005-0000-0000-0000D90B0000}"/>
    <cellStyle name="20% - Accent2 2 3 4 2 2 3" xfId="11453" xr:uid="{00000000-0005-0000-0000-0000DA0B0000}"/>
    <cellStyle name="20% - Accent2 2 3 4 2 2 3 2" xfId="30069" xr:uid="{00000000-0005-0000-0000-0000DB0B0000}"/>
    <cellStyle name="20% - Accent2 2 3 4 2 2 4" xfId="22400" xr:uid="{00000000-0005-0000-0000-0000DC0B0000}"/>
    <cellStyle name="20% - Accent2 2 3 4 2 3" xfId="30056" xr:uid="{00000000-0005-0000-0000-0000DD0B0000}"/>
    <cellStyle name="20% - Accent2 2 3 4 2 3 2" xfId="11444" xr:uid="{00000000-0005-0000-0000-0000DE0B0000}"/>
    <cellStyle name="20% - Accent2 2 3 4 2 3 2 2" xfId="10071" xr:uid="{00000000-0005-0000-0000-0000DF0B0000}"/>
    <cellStyle name="20% - Accent2 2 3 4 2 3 3" xfId="30051" xr:uid="{00000000-0005-0000-0000-0000E00B0000}"/>
    <cellStyle name="20% - Accent2 2 3 4 2 4" xfId="27083" xr:uid="{00000000-0005-0000-0000-0000E10B0000}"/>
    <cellStyle name="20% - Accent2 2 3 4 2 4 2" xfId="32786" xr:uid="{00000000-0005-0000-0000-0000E20B0000}"/>
    <cellStyle name="20% - Accent2 2 3 4 2 5" xfId="19763" xr:uid="{00000000-0005-0000-0000-0000E30B0000}"/>
    <cellStyle name="20% - Accent2 2 3 4 3" xfId="34381" xr:uid="{00000000-0005-0000-0000-0000E40B0000}"/>
    <cellStyle name="20% - Accent2 2 3 4 3 2" xfId="27017" xr:uid="{00000000-0005-0000-0000-0000E50B0000}"/>
    <cellStyle name="20% - Accent2 2 3 4 3 2 2" xfId="11429" xr:uid="{00000000-0005-0000-0000-0000E60B0000}"/>
    <cellStyle name="20% - Accent2 2 3 4 3 2 2 2" xfId="17966" xr:uid="{00000000-0005-0000-0000-0000E70B0000}"/>
    <cellStyle name="20% - Accent2 2 3 4 3 2 3" xfId="30028" xr:uid="{00000000-0005-0000-0000-0000E80B0000}"/>
    <cellStyle name="20% - Accent2 2 3 4 3 3" xfId="27081" xr:uid="{00000000-0005-0000-0000-0000E90B0000}"/>
    <cellStyle name="20% - Accent2 2 3 4 3 3 2" xfId="33487" xr:uid="{00000000-0005-0000-0000-0000EA0B0000}"/>
    <cellStyle name="20% - Accent2 2 3 4 3 4" xfId="33988" xr:uid="{00000000-0005-0000-0000-0000EB0B0000}"/>
    <cellStyle name="20% - Accent2 2 3 4 4" xfId="30012" xr:uid="{00000000-0005-0000-0000-0000EC0B0000}"/>
    <cellStyle name="20% - Accent2 2 3 4 4 2" xfId="30586" xr:uid="{00000000-0005-0000-0000-0000ED0B0000}"/>
    <cellStyle name="20% - Accent2 2 3 4 4 2 2" xfId="30009" xr:uid="{00000000-0005-0000-0000-0000EE0B0000}"/>
    <cellStyle name="20% - Accent2 2 3 4 4 3" xfId="34278" xr:uid="{00000000-0005-0000-0000-0000EF0B0000}"/>
    <cellStyle name="20% - Accent2 2 3 4 5" xfId="30001" xr:uid="{00000000-0005-0000-0000-0000F00B0000}"/>
    <cellStyle name="20% - Accent2 2 3 4 5 2" xfId="19392" xr:uid="{00000000-0005-0000-0000-0000F10B0000}"/>
    <cellStyle name="20% - Accent2 2 3 4 6" xfId="29988" xr:uid="{00000000-0005-0000-0000-0000F20B0000}"/>
    <cellStyle name="20% - Accent2 2 3 5" xfId="20112" xr:uid="{00000000-0005-0000-0000-0000F30B0000}"/>
    <cellStyle name="20% - Accent2 2 3 5 2" xfId="34397" xr:uid="{00000000-0005-0000-0000-0000F40B0000}"/>
    <cellStyle name="20% - Accent2 2 3 5 2 2" xfId="29979" xr:uid="{00000000-0005-0000-0000-0000F50B0000}"/>
    <cellStyle name="20% - Accent2 2 3 5 2 2 2" xfId="11379" xr:uid="{00000000-0005-0000-0000-0000F60B0000}"/>
    <cellStyle name="20% - Accent2 2 3 5 2 2 2 2" xfId="29977" xr:uid="{00000000-0005-0000-0000-0000F70B0000}"/>
    <cellStyle name="20% - Accent2 2 3 5 2 2 3" xfId="33651" xr:uid="{00000000-0005-0000-0000-0000F80B0000}"/>
    <cellStyle name="20% - Accent2 2 3 5 2 3" xfId="27071" xr:uid="{00000000-0005-0000-0000-0000F90B0000}"/>
    <cellStyle name="20% - Accent2 2 3 5 2 3 2" xfId="29976" xr:uid="{00000000-0005-0000-0000-0000FA0B0000}"/>
    <cellStyle name="20% - Accent2 2 3 5 2 4" xfId="30715" xr:uid="{00000000-0005-0000-0000-0000FB0B0000}"/>
    <cellStyle name="20% - Accent2 2 3 5 3" xfId="32531" xr:uid="{00000000-0005-0000-0000-0000FC0B0000}"/>
    <cellStyle name="20% - Accent2 2 3 5 3 2" xfId="29964" xr:uid="{00000000-0005-0000-0000-0000FD0B0000}"/>
    <cellStyle name="20% - Accent2 2 3 5 3 2 2" xfId="29960" xr:uid="{00000000-0005-0000-0000-0000FE0B0000}"/>
    <cellStyle name="20% - Accent2 2 3 5 3 3" xfId="29958" xr:uid="{00000000-0005-0000-0000-0000FF0B0000}"/>
    <cellStyle name="20% - Accent2 2 3 5 4" xfId="23631" xr:uid="{00000000-0005-0000-0000-0000000C0000}"/>
    <cellStyle name="20% - Accent2 2 3 5 4 2" xfId="30564" xr:uid="{00000000-0005-0000-0000-0000010C0000}"/>
    <cellStyle name="20% - Accent2 2 3 5 5" xfId="23625" xr:uid="{00000000-0005-0000-0000-0000020C0000}"/>
    <cellStyle name="20% - Accent2 2 3 6" xfId="28889" xr:uid="{00000000-0005-0000-0000-0000030C0000}"/>
    <cellStyle name="20% - Accent2 2 3 6 2" xfId="29946" xr:uid="{00000000-0005-0000-0000-0000040C0000}"/>
    <cellStyle name="20% - Accent2 2 3 6 2 2" xfId="29944" xr:uid="{00000000-0005-0000-0000-0000050C0000}"/>
    <cellStyle name="20% - Accent2 2 3 6 2 2 2" xfId="29470" xr:uid="{00000000-0005-0000-0000-0000060C0000}"/>
    <cellStyle name="20% - Accent2 2 3 6 2 3" xfId="29932" xr:uid="{00000000-0005-0000-0000-0000070C0000}"/>
    <cellStyle name="20% - Accent2 2 3 6 3" xfId="29930" xr:uid="{00000000-0005-0000-0000-0000080C0000}"/>
    <cellStyle name="20% - Accent2 2 3 6 3 2" xfId="23022" xr:uid="{00000000-0005-0000-0000-0000090C0000}"/>
    <cellStyle name="20% - Accent2 2 3 6 4" xfId="23273" xr:uid="{00000000-0005-0000-0000-00000A0C0000}"/>
    <cellStyle name="20% - Accent2 2 3 7" xfId="25652" xr:uid="{00000000-0005-0000-0000-00000B0C0000}"/>
    <cellStyle name="20% - Accent2 2 3 7 2" xfId="25646" xr:uid="{00000000-0005-0000-0000-00000C0C0000}"/>
    <cellStyle name="20% - Accent2 2 3 7 2 2" xfId="19956" xr:uid="{00000000-0005-0000-0000-00000D0C0000}"/>
    <cellStyle name="20% - Accent2 2 3 7 3" xfId="16287" xr:uid="{00000000-0005-0000-0000-00000E0C0000}"/>
    <cellStyle name="20% - Accent2 2 3 8" xfId="25642" xr:uid="{00000000-0005-0000-0000-00000F0C0000}"/>
    <cellStyle name="20% - Accent2 2 3 8 2" xfId="34373" xr:uid="{00000000-0005-0000-0000-0000100C0000}"/>
    <cellStyle name="20% - Accent2 2 3 9" xfId="25966" xr:uid="{00000000-0005-0000-0000-0000110C0000}"/>
    <cellStyle name="20% - Accent2 2 4" xfId="23045" xr:uid="{00000000-0005-0000-0000-0000120C0000}"/>
    <cellStyle name="20% - Accent2 2 4 2" xfId="29902" xr:uid="{00000000-0005-0000-0000-0000130C0000}"/>
    <cellStyle name="20% - Accent2 2 4 2 2" xfId="32424" xr:uid="{00000000-0005-0000-0000-0000140C0000}"/>
    <cellStyle name="20% - Accent2 2 4 2 2 2" xfId="29898" xr:uid="{00000000-0005-0000-0000-0000150C0000}"/>
    <cellStyle name="20% - Accent2 2 4 2 2 2 2" xfId="26774" xr:uid="{00000000-0005-0000-0000-0000160C0000}"/>
    <cellStyle name="20% - Accent2 2 4 2 2 2 2 2" xfId="5914" xr:uid="{00000000-0005-0000-0000-0000170C0000}"/>
    <cellStyle name="20% - Accent2 2 4 2 2 2 2 2 2" xfId="29893" xr:uid="{00000000-0005-0000-0000-0000180C0000}"/>
    <cellStyle name="20% - Accent2 2 4 2 2 2 2 2 2 2" xfId="17708" xr:uid="{00000000-0005-0000-0000-0000190C0000}"/>
    <cellStyle name="20% - Accent2 2 4 2 2 2 2 2 3" xfId="26012" xr:uid="{00000000-0005-0000-0000-00001A0C0000}"/>
    <cellStyle name="20% - Accent2 2 4 2 2 2 2 3" xfId="19818" xr:uid="{00000000-0005-0000-0000-00001B0C0000}"/>
    <cellStyle name="20% - Accent2 2 4 2 2 2 2 3 2" xfId="28294" xr:uid="{00000000-0005-0000-0000-00001C0C0000}"/>
    <cellStyle name="20% - Accent2 2 4 2 2 2 2 4" xfId="21914" xr:uid="{00000000-0005-0000-0000-00001D0C0000}"/>
    <cellStyle name="20% - Accent2 2 4 2 2 2 3" xfId="29879" xr:uid="{00000000-0005-0000-0000-00001E0C0000}"/>
    <cellStyle name="20% - Accent2 2 4 2 2 2 3 2" xfId="22310" xr:uid="{00000000-0005-0000-0000-00001F0C0000}"/>
    <cellStyle name="20% - Accent2 2 4 2 2 2 3 2 2" xfId="29871" xr:uid="{00000000-0005-0000-0000-0000200C0000}"/>
    <cellStyle name="20% - Accent2 2 4 2 2 2 3 3" xfId="19802" xr:uid="{00000000-0005-0000-0000-0000210C0000}"/>
    <cellStyle name="20% - Accent2 2 4 2 2 2 4" xfId="29246" xr:uid="{00000000-0005-0000-0000-0000220C0000}"/>
    <cellStyle name="20% - Accent2 2 4 2 2 2 4 2" xfId="19799" xr:uid="{00000000-0005-0000-0000-0000230C0000}"/>
    <cellStyle name="20% - Accent2 2 4 2 2 2 5" xfId="29850" xr:uid="{00000000-0005-0000-0000-0000240C0000}"/>
    <cellStyle name="20% - Accent2 2 4 2 2 3" xfId="29845" xr:uid="{00000000-0005-0000-0000-0000250C0000}"/>
    <cellStyle name="20% - Accent2 2 4 2 2 3 2" xfId="29842" xr:uid="{00000000-0005-0000-0000-0000260C0000}"/>
    <cellStyle name="20% - Accent2 2 4 2 2 3 2 2" xfId="26895" xr:uid="{00000000-0005-0000-0000-0000270C0000}"/>
    <cellStyle name="20% - Accent2 2 4 2 2 3 2 2 2" xfId="29836" xr:uid="{00000000-0005-0000-0000-0000280C0000}"/>
    <cellStyle name="20% - Accent2 2 4 2 2 3 2 3" xfId="19760" xr:uid="{00000000-0005-0000-0000-0000290C0000}"/>
    <cellStyle name="20% - Accent2 2 4 2 2 3 3" xfId="19766" xr:uid="{00000000-0005-0000-0000-00002A0C0000}"/>
    <cellStyle name="20% - Accent2 2 4 2 2 3 3 2" xfId="19758" xr:uid="{00000000-0005-0000-0000-00002B0C0000}"/>
    <cellStyle name="20% - Accent2 2 4 2 2 3 4" xfId="29830" xr:uid="{00000000-0005-0000-0000-00002C0C0000}"/>
    <cellStyle name="20% - Accent2 2 4 2 2 4" xfId="31282" xr:uid="{00000000-0005-0000-0000-00002D0C0000}"/>
    <cellStyle name="20% - Accent2 2 4 2 2 4 2" xfId="26759" xr:uid="{00000000-0005-0000-0000-00002E0C0000}"/>
    <cellStyle name="20% - Accent2 2 4 2 2 4 2 2" xfId="19407" xr:uid="{00000000-0005-0000-0000-00002F0C0000}"/>
    <cellStyle name="20% - Accent2 2 4 2 2 4 3" xfId="20262" xr:uid="{00000000-0005-0000-0000-0000300C0000}"/>
    <cellStyle name="20% - Accent2 2 4 2 2 5" xfId="19755" xr:uid="{00000000-0005-0000-0000-0000310C0000}"/>
    <cellStyle name="20% - Accent2 2 4 2 2 5 2" xfId="27638" xr:uid="{00000000-0005-0000-0000-0000320C0000}"/>
    <cellStyle name="20% - Accent2 2 4 2 2 6" xfId="19748" xr:uid="{00000000-0005-0000-0000-0000330C0000}"/>
    <cellStyle name="20% - Accent2 2 4 2 3" xfId="32137" xr:uid="{00000000-0005-0000-0000-0000340C0000}"/>
    <cellStyle name="20% - Accent2 2 4 2 3 2" xfId="29800" xr:uid="{00000000-0005-0000-0000-0000350C0000}"/>
    <cellStyle name="20% - Accent2 2 4 2 3 2 2" xfId="26683" xr:uid="{00000000-0005-0000-0000-0000360C0000}"/>
    <cellStyle name="20% - Accent2 2 4 2 3 2 2 2" xfId="19599" xr:uid="{00000000-0005-0000-0000-0000370C0000}"/>
    <cellStyle name="20% - Accent2 2 4 2 3 2 2 2 2" xfId="24835" xr:uid="{00000000-0005-0000-0000-0000380C0000}"/>
    <cellStyle name="20% - Accent2 2 4 2 3 2 2 3" xfId="27176" xr:uid="{00000000-0005-0000-0000-0000390C0000}"/>
    <cellStyle name="20% - Accent2 2 4 2 3 2 3" xfId="22516" xr:uid="{00000000-0005-0000-0000-00003A0C0000}"/>
    <cellStyle name="20% - Accent2 2 4 2 3 2 3 2" xfId="19592" xr:uid="{00000000-0005-0000-0000-00003B0C0000}"/>
    <cellStyle name="20% - Accent2 2 4 2 3 2 4" xfId="29792" xr:uid="{00000000-0005-0000-0000-00003C0C0000}"/>
    <cellStyle name="20% - Accent2 2 4 2 3 3" xfId="17217" xr:uid="{00000000-0005-0000-0000-00003D0C0000}"/>
    <cellStyle name="20% - Accent2 2 4 2 3 3 2" xfId="26674" xr:uid="{00000000-0005-0000-0000-00003E0C0000}"/>
    <cellStyle name="20% - Accent2 2 4 2 3 3 2 2" xfId="19577" xr:uid="{00000000-0005-0000-0000-00003F0C0000}"/>
    <cellStyle name="20% - Accent2 2 4 2 3 3 3" xfId="29786" xr:uid="{00000000-0005-0000-0000-0000400C0000}"/>
    <cellStyle name="20% - Accent2 2 4 2 3 4" xfId="29784" xr:uid="{00000000-0005-0000-0000-0000410C0000}"/>
    <cellStyle name="20% - Accent2 2 4 2 3 4 2" xfId="31981" xr:uid="{00000000-0005-0000-0000-0000420C0000}"/>
    <cellStyle name="20% - Accent2 2 4 2 3 5" xfId="19738" xr:uid="{00000000-0005-0000-0000-0000430C0000}"/>
    <cellStyle name="20% - Accent2 2 4 2 4" xfId="20595" xr:uid="{00000000-0005-0000-0000-0000440C0000}"/>
    <cellStyle name="20% - Accent2 2 4 2 4 2" xfId="29779" xr:uid="{00000000-0005-0000-0000-0000450C0000}"/>
    <cellStyle name="20% - Accent2 2 4 2 4 2 2" xfId="25842" xr:uid="{00000000-0005-0000-0000-0000460C0000}"/>
    <cellStyle name="20% - Accent2 2 4 2 4 2 2 2" xfId="19509" xr:uid="{00000000-0005-0000-0000-0000470C0000}"/>
    <cellStyle name="20% - Accent2 2 4 2 4 2 3" xfId="29777" xr:uid="{00000000-0005-0000-0000-0000480C0000}"/>
    <cellStyle name="20% - Accent2 2 4 2 4 3" xfId="29775" xr:uid="{00000000-0005-0000-0000-0000490C0000}"/>
    <cellStyle name="20% - Accent2 2 4 2 4 3 2" xfId="29769" xr:uid="{00000000-0005-0000-0000-00004A0C0000}"/>
    <cellStyle name="20% - Accent2 2 4 2 4 4" xfId="29766" xr:uid="{00000000-0005-0000-0000-00004B0C0000}"/>
    <cellStyle name="20% - Accent2 2 4 2 5" xfId="30073" xr:uid="{00000000-0005-0000-0000-00004C0C0000}"/>
    <cellStyle name="20% - Accent2 2 4 2 5 2" xfId="29761" xr:uid="{00000000-0005-0000-0000-00004D0C0000}"/>
    <cellStyle name="20% - Accent2 2 4 2 5 2 2" xfId="29755" xr:uid="{00000000-0005-0000-0000-00004E0C0000}"/>
    <cellStyle name="20% - Accent2 2 4 2 5 3" xfId="29752" xr:uid="{00000000-0005-0000-0000-00004F0C0000}"/>
    <cellStyle name="20% - Accent2 2 4 2 6" xfId="30064" xr:uid="{00000000-0005-0000-0000-0000500C0000}"/>
    <cellStyle name="20% - Accent2 2 4 2 6 2" xfId="29746" xr:uid="{00000000-0005-0000-0000-0000510C0000}"/>
    <cellStyle name="20% - Accent2 2 4 2 7" xfId="29743" xr:uid="{00000000-0005-0000-0000-0000520C0000}"/>
    <cellStyle name="20% - Accent2 2 4 3" xfId="28926" xr:uid="{00000000-0005-0000-0000-0000530C0000}"/>
    <cellStyle name="20% - Accent2 2 4 3 2" xfId="33828" xr:uid="{00000000-0005-0000-0000-0000540C0000}"/>
    <cellStyle name="20% - Accent2 2 4 3 2 2" xfId="29738" xr:uid="{00000000-0005-0000-0000-0000550C0000}"/>
    <cellStyle name="20% - Accent2 2 4 3 2 2 2" xfId="29725" xr:uid="{00000000-0005-0000-0000-0000560C0000}"/>
    <cellStyle name="20% - Accent2 2 4 3 2 2 2 2" xfId="19339" xr:uid="{00000000-0005-0000-0000-0000570C0000}"/>
    <cellStyle name="20% - Accent2 2 4 3 2 2 2 2 2" xfId="29718" xr:uid="{00000000-0005-0000-0000-0000580C0000}"/>
    <cellStyle name="20% - Accent2 2 4 3 2 2 2 3" xfId="19335" xr:uid="{00000000-0005-0000-0000-0000590C0000}"/>
    <cellStyle name="20% - Accent2 2 4 3 2 2 3" xfId="11296" xr:uid="{00000000-0005-0000-0000-00005A0C0000}"/>
    <cellStyle name="20% - Accent2 2 4 3 2 2 3 2" xfId="20181" xr:uid="{00000000-0005-0000-0000-00005B0C0000}"/>
    <cellStyle name="20% - Accent2 2 4 3 2 2 4" xfId="5581" xr:uid="{00000000-0005-0000-0000-00005C0C0000}"/>
    <cellStyle name="20% - Accent2 2 4 3 2 3" xfId="29705" xr:uid="{00000000-0005-0000-0000-00005D0C0000}"/>
    <cellStyle name="20% - Accent2 2 4 3 2 3 2" xfId="11291" xr:uid="{00000000-0005-0000-0000-00005E0C0000}"/>
    <cellStyle name="20% - Accent2 2 4 3 2 3 2 2" xfId="27580" xr:uid="{00000000-0005-0000-0000-00005F0C0000}"/>
    <cellStyle name="20% - Accent2 2 4 3 2 3 3" xfId="20336" xr:uid="{00000000-0005-0000-0000-0000600C0000}"/>
    <cellStyle name="20% - Accent2 2 4 3 2 4" xfId="27023" xr:uid="{00000000-0005-0000-0000-0000610C0000}"/>
    <cellStyle name="20% - Accent2 2 4 3 2 4 2" xfId="20326" xr:uid="{00000000-0005-0000-0000-0000620C0000}"/>
    <cellStyle name="20% - Accent2 2 4 3 2 5" xfId="19730" xr:uid="{00000000-0005-0000-0000-0000630C0000}"/>
    <cellStyle name="20% - Accent2 2 4 3 3" xfId="20591" xr:uid="{00000000-0005-0000-0000-0000640C0000}"/>
    <cellStyle name="20% - Accent2 2 4 3 3 2" xfId="29679" xr:uid="{00000000-0005-0000-0000-0000650C0000}"/>
    <cellStyle name="20% - Accent2 2 4 3 3 2 2" xfId="11277" xr:uid="{00000000-0005-0000-0000-0000660C0000}"/>
    <cellStyle name="20% - Accent2 2 4 3 3 2 2 2" xfId="19277" xr:uid="{00000000-0005-0000-0000-0000670C0000}"/>
    <cellStyle name="20% - Accent2 2 4 3 3 2 3" xfId="29674" xr:uid="{00000000-0005-0000-0000-0000680C0000}"/>
    <cellStyle name="20% - Accent2 2 4 3 3 3" xfId="27013" xr:uid="{00000000-0005-0000-0000-0000690C0000}"/>
    <cellStyle name="20% - Accent2 2 4 3 3 3 2" xfId="28804" xr:uid="{00000000-0005-0000-0000-00006A0C0000}"/>
    <cellStyle name="20% - Accent2 2 4 3 3 4" xfId="29505" xr:uid="{00000000-0005-0000-0000-00006B0C0000}"/>
    <cellStyle name="20% - Accent2 2 4 3 4" xfId="30053" xr:uid="{00000000-0005-0000-0000-00006C0C0000}"/>
    <cellStyle name="20% - Accent2 2 4 3 4 2" xfId="28436" xr:uid="{00000000-0005-0000-0000-00006D0C0000}"/>
    <cellStyle name="20% - Accent2 2 4 3 4 2 2" xfId="29657" xr:uid="{00000000-0005-0000-0000-00006E0C0000}"/>
    <cellStyle name="20% - Accent2 2 4 3 4 3" xfId="30551" xr:uid="{00000000-0005-0000-0000-00006F0C0000}"/>
    <cellStyle name="20% - Accent2 2 4 3 5" xfId="30048" xr:uid="{00000000-0005-0000-0000-0000700C0000}"/>
    <cellStyle name="20% - Accent2 2 4 3 5 2" xfId="30538" xr:uid="{00000000-0005-0000-0000-0000710C0000}"/>
    <cellStyle name="20% - Accent2 2 4 3 6" xfId="29652" xr:uid="{00000000-0005-0000-0000-0000720C0000}"/>
    <cellStyle name="20% - Accent2 2 4 4" xfId="21366" xr:uid="{00000000-0005-0000-0000-0000730C0000}"/>
    <cellStyle name="20% - Accent2 2 4 4 2" xfId="32519" xr:uid="{00000000-0005-0000-0000-0000740C0000}"/>
    <cellStyle name="20% - Accent2 2 4 4 2 2" xfId="29644" xr:uid="{00000000-0005-0000-0000-0000750C0000}"/>
    <cellStyle name="20% - Accent2 2 4 4 2 2 2" xfId="11232" xr:uid="{00000000-0005-0000-0000-0000760C0000}"/>
    <cellStyle name="20% - Accent2 2 4 4 2 2 2 2" xfId="20303" xr:uid="{00000000-0005-0000-0000-0000770C0000}"/>
    <cellStyle name="20% - Accent2 2 4 4 2 2 3" xfId="29640" xr:uid="{00000000-0005-0000-0000-0000780C0000}"/>
    <cellStyle name="20% - Accent2 2 4 4 2 3" xfId="29634" xr:uid="{00000000-0005-0000-0000-0000790C0000}"/>
    <cellStyle name="20% - Accent2 2 4 4 2 3 2" xfId="29631" xr:uid="{00000000-0005-0000-0000-00007A0C0000}"/>
    <cellStyle name="20% - Accent2 2 4 4 2 4" xfId="29882" xr:uid="{00000000-0005-0000-0000-00007B0C0000}"/>
    <cellStyle name="20% - Accent2 2 4 4 3" xfId="33336" xr:uid="{00000000-0005-0000-0000-00007C0C0000}"/>
    <cellStyle name="20% - Accent2 2 4 4 3 2" xfId="29622" xr:uid="{00000000-0005-0000-0000-00007D0C0000}"/>
    <cellStyle name="20% - Accent2 2 4 4 3 2 2" xfId="24890" xr:uid="{00000000-0005-0000-0000-00007E0C0000}"/>
    <cellStyle name="20% - Accent2 2 4 4 3 3" xfId="29617" xr:uid="{00000000-0005-0000-0000-00007F0C0000}"/>
    <cellStyle name="20% - Accent2 2 4 4 4" xfId="32783" xr:uid="{00000000-0005-0000-0000-0000800C0000}"/>
    <cellStyle name="20% - Accent2 2 4 4 4 2" xfId="30533" xr:uid="{00000000-0005-0000-0000-0000810C0000}"/>
    <cellStyle name="20% - Accent2 2 4 4 5" xfId="32173" xr:uid="{00000000-0005-0000-0000-0000820C0000}"/>
    <cellStyle name="20% - Accent2 2 4 5" xfId="13425" xr:uid="{00000000-0005-0000-0000-0000830C0000}"/>
    <cellStyle name="20% - Accent2 2 4 5 2" xfId="29609" xr:uid="{00000000-0005-0000-0000-0000840C0000}"/>
    <cellStyle name="20% - Accent2 2 4 5 2 2" xfId="25739" xr:uid="{00000000-0005-0000-0000-0000850C0000}"/>
    <cellStyle name="20% - Accent2 2 4 5 2 2 2" xfId="24354" xr:uid="{00000000-0005-0000-0000-0000860C0000}"/>
    <cellStyle name="20% - Accent2 2 4 5 2 3" xfId="29601" xr:uid="{00000000-0005-0000-0000-0000870C0000}"/>
    <cellStyle name="20% - Accent2 2 4 5 3" xfId="13040" xr:uid="{00000000-0005-0000-0000-0000880C0000}"/>
    <cellStyle name="20% - Accent2 2 4 5 3 2" xfId="29599" xr:uid="{00000000-0005-0000-0000-0000890C0000}"/>
    <cellStyle name="20% - Accent2 2 4 5 4" xfId="32759" xr:uid="{00000000-0005-0000-0000-00008A0C0000}"/>
    <cellStyle name="20% - Accent2 2 4 6" xfId="28857" xr:uid="{00000000-0005-0000-0000-00008B0C0000}"/>
    <cellStyle name="20% - Accent2 2 4 6 2" xfId="29591" xr:uid="{00000000-0005-0000-0000-00008C0C0000}"/>
    <cellStyle name="20% - Accent2 2 4 6 2 2" xfId="29589" xr:uid="{00000000-0005-0000-0000-00008D0C0000}"/>
    <cellStyle name="20% - Accent2 2 4 6 3" xfId="23261" xr:uid="{00000000-0005-0000-0000-00008E0C0000}"/>
    <cellStyle name="20% - Accent2 2 4 7" xfId="25627" xr:uid="{00000000-0005-0000-0000-00008F0C0000}"/>
    <cellStyle name="20% - Accent2 2 4 7 2" xfId="29584" xr:uid="{00000000-0005-0000-0000-0000900C0000}"/>
    <cellStyle name="20% - Accent2 2 4 8" xfId="11014" xr:uid="{00000000-0005-0000-0000-0000910C0000}"/>
    <cellStyle name="20% - Accent2 2 4 9" xfId="34755" xr:uid="{00000000-0005-0000-0000-0000920C0000}"/>
    <cellStyle name="20% - Accent2 2 5" xfId="17174" xr:uid="{00000000-0005-0000-0000-0000930C0000}"/>
    <cellStyle name="20% - Accent2 2 5 2" xfId="13913" xr:uid="{00000000-0005-0000-0000-0000940C0000}"/>
    <cellStyle name="20% - Accent2 2 5 2 2" xfId="25212" xr:uid="{00000000-0005-0000-0000-0000950C0000}"/>
    <cellStyle name="20% - Accent2 2 5 2 2 2" xfId="29558" xr:uid="{00000000-0005-0000-0000-0000960C0000}"/>
    <cellStyle name="20% - Accent2 2 5 2 2 2 2" xfId="29548" xr:uid="{00000000-0005-0000-0000-0000970C0000}"/>
    <cellStyle name="20% - Accent2 2 5 2 2 2 2 2" xfId="18894" xr:uid="{00000000-0005-0000-0000-0000980C0000}"/>
    <cellStyle name="20% - Accent2 2 5 2 2 2 2 2 2" xfId="29736" xr:uid="{00000000-0005-0000-0000-0000990C0000}"/>
    <cellStyle name="20% - Accent2 2 5 2 2 2 2 3" xfId="26143" xr:uid="{00000000-0005-0000-0000-00009A0C0000}"/>
    <cellStyle name="20% - Accent2 2 5 2 2 2 3" xfId="29536" xr:uid="{00000000-0005-0000-0000-00009B0C0000}"/>
    <cellStyle name="20% - Accent2 2 5 2 2 2 3 2" xfId="20578" xr:uid="{00000000-0005-0000-0000-00009C0C0000}"/>
    <cellStyle name="20% - Accent2 2 5 2 2 2 4" xfId="29571" xr:uid="{00000000-0005-0000-0000-00009D0C0000}"/>
    <cellStyle name="20% - Accent2 2 5 2 2 3" xfId="31481" xr:uid="{00000000-0005-0000-0000-00009E0C0000}"/>
    <cellStyle name="20% - Accent2 2 5 2 2 3 2" xfId="18474" xr:uid="{00000000-0005-0000-0000-00009F0C0000}"/>
    <cellStyle name="20% - Accent2 2 5 2 2 3 2 2" xfId="18875" xr:uid="{00000000-0005-0000-0000-0000A00C0000}"/>
    <cellStyle name="20% - Accent2 2 5 2 2 3 3" xfId="24534" xr:uid="{00000000-0005-0000-0000-0000A10C0000}"/>
    <cellStyle name="20% - Accent2 2 5 2 2 4" xfId="31474" xr:uid="{00000000-0005-0000-0000-0000A20C0000}"/>
    <cellStyle name="20% - Accent2 2 5 2 2 4 2" xfId="18468" xr:uid="{00000000-0005-0000-0000-0000A30C0000}"/>
    <cellStyle name="20% - Accent2 2 5 2 2 5" xfId="19709" xr:uid="{00000000-0005-0000-0000-0000A40C0000}"/>
    <cellStyle name="20% - Accent2 2 5 2 3" xfId="8396" xr:uid="{00000000-0005-0000-0000-0000A50C0000}"/>
    <cellStyle name="20% - Accent2 2 5 2 3 2" xfId="30989" xr:uid="{00000000-0005-0000-0000-0000A60C0000}"/>
    <cellStyle name="20% - Accent2 2 5 2 3 2 2" xfId="28015" xr:uid="{00000000-0005-0000-0000-0000A70C0000}"/>
    <cellStyle name="20% - Accent2 2 5 2 3 2 2 2" xfId="18787" xr:uid="{00000000-0005-0000-0000-0000A80C0000}"/>
    <cellStyle name="20% - Accent2 2 5 2 3 2 3" xfId="28006" xr:uid="{00000000-0005-0000-0000-0000A90C0000}"/>
    <cellStyle name="20% - Accent2 2 5 2 3 3" xfId="31462" xr:uid="{00000000-0005-0000-0000-0000AA0C0000}"/>
    <cellStyle name="20% - Accent2 2 5 2 3 3 2" xfId="18458" xr:uid="{00000000-0005-0000-0000-0000AB0C0000}"/>
    <cellStyle name="20% - Accent2 2 5 2 3 4" xfId="28416" xr:uid="{00000000-0005-0000-0000-0000AC0C0000}"/>
    <cellStyle name="20% - Accent2 2 5 2 4" xfId="30041" xr:uid="{00000000-0005-0000-0000-0000AD0C0000}"/>
    <cellStyle name="20% - Accent2 2 5 2 4 2" xfId="30956" xr:uid="{00000000-0005-0000-0000-0000AE0C0000}"/>
    <cellStyle name="20% - Accent2 2 5 2 4 2 2" xfId="27975" xr:uid="{00000000-0005-0000-0000-0000AF0C0000}"/>
    <cellStyle name="20% - Accent2 2 5 2 4 3" xfId="29503" xr:uid="{00000000-0005-0000-0000-0000B00C0000}"/>
    <cellStyle name="20% - Accent2 2 5 2 5" xfId="30025" xr:uid="{00000000-0005-0000-0000-0000B10C0000}"/>
    <cellStyle name="20% - Accent2 2 5 2 5 2" xfId="22799" xr:uid="{00000000-0005-0000-0000-0000B20C0000}"/>
    <cellStyle name="20% - Accent2 2 5 2 6" xfId="29475" xr:uid="{00000000-0005-0000-0000-0000B30C0000}"/>
    <cellStyle name="20% - Accent2 2 5 3" xfId="27874" xr:uid="{00000000-0005-0000-0000-0000B40C0000}"/>
    <cellStyle name="20% - Accent2 2 5 3 2" xfId="8393" xr:uid="{00000000-0005-0000-0000-0000B50C0000}"/>
    <cellStyle name="20% - Accent2 2 5 3 2 2" xfId="29162" xr:uid="{00000000-0005-0000-0000-0000B60C0000}"/>
    <cellStyle name="20% - Accent2 2 5 3 2 2 2" xfId="11282" xr:uid="{00000000-0005-0000-0000-0000B70C0000}"/>
    <cellStyle name="20% - Accent2 2 5 3 2 2 2 2" xfId="18668" xr:uid="{00000000-0005-0000-0000-0000B80C0000}"/>
    <cellStyle name="20% - Accent2 2 5 3 2 2 3" xfId="11272" xr:uid="{00000000-0005-0000-0000-0000B90C0000}"/>
    <cellStyle name="20% - Accent2 2 5 3 2 3" xfId="26962" xr:uid="{00000000-0005-0000-0000-0000BA0C0000}"/>
    <cellStyle name="20% - Accent2 2 5 3 2 3 2" xfId="13235" xr:uid="{00000000-0005-0000-0000-0000BB0C0000}"/>
    <cellStyle name="20% - Accent2 2 5 3 2 4" xfId="26046" xr:uid="{00000000-0005-0000-0000-0000BC0C0000}"/>
    <cellStyle name="20% - Accent2 2 5 3 3" xfId="29448" xr:uid="{00000000-0005-0000-0000-0000BD0C0000}"/>
    <cellStyle name="20% - Accent2 2 5 3 3 2" xfId="29579" xr:uid="{00000000-0005-0000-0000-0000BE0C0000}"/>
    <cellStyle name="20% - Accent2 2 5 3 3 2 2" xfId="27879" xr:uid="{00000000-0005-0000-0000-0000BF0C0000}"/>
    <cellStyle name="20% - Accent2 2 5 3 3 3" xfId="29428" xr:uid="{00000000-0005-0000-0000-0000C00C0000}"/>
    <cellStyle name="20% - Accent2 2 5 3 4" xfId="28026" xr:uid="{00000000-0005-0000-0000-0000C10C0000}"/>
    <cellStyle name="20% - Accent2 2 5 3 4 2" xfId="30173" xr:uid="{00000000-0005-0000-0000-0000C20C0000}"/>
    <cellStyle name="20% - Accent2 2 5 3 5" xfId="29419" xr:uid="{00000000-0005-0000-0000-0000C30C0000}"/>
    <cellStyle name="20% - Accent2 2 5 4" xfId="26548" xr:uid="{00000000-0005-0000-0000-0000C40C0000}"/>
    <cellStyle name="20% - Accent2 2 5 4 2" xfId="29409" xr:uid="{00000000-0005-0000-0000-0000C50C0000}"/>
    <cellStyle name="20% - Accent2 2 5 4 2 2" xfId="30876" xr:uid="{00000000-0005-0000-0000-0000C60C0000}"/>
    <cellStyle name="20% - Accent2 2 5 4 2 2 2" xfId="10756" xr:uid="{00000000-0005-0000-0000-0000C70C0000}"/>
    <cellStyle name="20% - Accent2 2 5 4 2 3" xfId="27163" xr:uid="{00000000-0005-0000-0000-0000C80C0000}"/>
    <cellStyle name="20% - Accent2 2 5 4 3" xfId="23247" xr:uid="{00000000-0005-0000-0000-0000C90C0000}"/>
    <cellStyle name="20% - Accent2 2 5 4 3 2" xfId="30190" xr:uid="{00000000-0005-0000-0000-0000CA0C0000}"/>
    <cellStyle name="20% - Accent2 2 5 4 4" xfId="23239" xr:uid="{00000000-0005-0000-0000-0000CB0C0000}"/>
    <cellStyle name="20% - Accent2 2 5 5" xfId="13422" xr:uid="{00000000-0005-0000-0000-0000CC0C0000}"/>
    <cellStyle name="20% - Accent2 2 5 5 2" xfId="23741" xr:uid="{00000000-0005-0000-0000-0000CD0C0000}"/>
    <cellStyle name="20% - Accent2 2 5 5 2 2" xfId="29389" xr:uid="{00000000-0005-0000-0000-0000CE0C0000}"/>
    <cellStyle name="20% - Accent2 2 5 5 3" xfId="23231" xr:uid="{00000000-0005-0000-0000-0000CF0C0000}"/>
    <cellStyle name="20% - Accent2 2 5 6" xfId="33188" xr:uid="{00000000-0005-0000-0000-0000D00C0000}"/>
    <cellStyle name="20% - Accent2 2 5 6 2" xfId="30345" xr:uid="{00000000-0005-0000-0000-0000D10C0000}"/>
    <cellStyle name="20% - Accent2 2 5 7" xfId="29383" xr:uid="{00000000-0005-0000-0000-0000D20C0000}"/>
    <cellStyle name="20% - Accent2 2 5 8" xfId="34945" xr:uid="{00000000-0005-0000-0000-0000D30C0000}"/>
    <cellStyle name="20% - Accent2 2 6" xfId="29426" xr:uid="{00000000-0005-0000-0000-0000D40C0000}"/>
    <cellStyle name="20% - Accent2 2 6 2" xfId="18926" xr:uid="{00000000-0005-0000-0000-0000D50C0000}"/>
    <cellStyle name="20% - Accent2 2 6 2 2" xfId="30706" xr:uid="{00000000-0005-0000-0000-0000D60C0000}"/>
    <cellStyle name="20% - Accent2 2 6 2 2 2" xfId="24538" xr:uid="{00000000-0005-0000-0000-0000D70C0000}"/>
    <cellStyle name="20% - Accent2 2 6 2 2 2 2" xfId="29372" xr:uid="{00000000-0005-0000-0000-0000D80C0000}"/>
    <cellStyle name="20% - Accent2 2 6 2 2 2 2 2" xfId="18705" xr:uid="{00000000-0005-0000-0000-0000D90C0000}"/>
    <cellStyle name="20% - Accent2 2 6 2 2 2 3" xfId="29363" xr:uid="{00000000-0005-0000-0000-0000DA0C0000}"/>
    <cellStyle name="20% - Accent2 2 6 2 2 3" xfId="31264" xr:uid="{00000000-0005-0000-0000-0000DB0C0000}"/>
    <cellStyle name="20% - Accent2 2 6 2 2 3 2" xfId="19425" xr:uid="{00000000-0005-0000-0000-0000DC0C0000}"/>
    <cellStyle name="20% - Accent2 2 6 2 2 4" xfId="29353" xr:uid="{00000000-0005-0000-0000-0000DD0C0000}"/>
    <cellStyle name="20% - Accent2 2 6 2 3" xfId="31605" xr:uid="{00000000-0005-0000-0000-0000DE0C0000}"/>
    <cellStyle name="20% - Accent2 2 6 2 3 2" xfId="24525" xr:uid="{00000000-0005-0000-0000-0000DF0C0000}"/>
    <cellStyle name="20% - Accent2 2 6 2 3 2 2" xfId="30893" xr:uid="{00000000-0005-0000-0000-0000E00C0000}"/>
    <cellStyle name="20% - Accent2 2 6 2 3 3" xfId="29342" xr:uid="{00000000-0005-0000-0000-0000E10C0000}"/>
    <cellStyle name="20% - Accent2 2 6 2 4" xfId="30007" xr:uid="{00000000-0005-0000-0000-0000E20C0000}"/>
    <cellStyle name="20% - Accent2 2 6 2 4 2" xfId="29328" xr:uid="{00000000-0005-0000-0000-0000E30C0000}"/>
    <cellStyle name="20% - Accent2 2 6 2 5" xfId="29314" xr:uid="{00000000-0005-0000-0000-0000E40C0000}"/>
    <cellStyle name="20% - Accent2 2 6 3" xfId="18917" xr:uid="{00000000-0005-0000-0000-0000E50C0000}"/>
    <cellStyle name="20% - Accent2 2 6 3 2" xfId="30216" xr:uid="{00000000-0005-0000-0000-0000E60C0000}"/>
    <cellStyle name="20% - Accent2 2 6 3 2 2" xfId="24518" xr:uid="{00000000-0005-0000-0000-0000E70C0000}"/>
    <cellStyle name="20% - Accent2 2 6 3 2 2 2" xfId="10049" xr:uid="{00000000-0005-0000-0000-0000E80C0000}"/>
    <cellStyle name="20% - Accent2 2 6 3 2 3" xfId="29288" xr:uid="{00000000-0005-0000-0000-0000E90C0000}"/>
    <cellStyle name="20% - Accent2 2 6 3 3" xfId="30205" xr:uid="{00000000-0005-0000-0000-0000EA0C0000}"/>
    <cellStyle name="20% - Accent2 2 6 3 3 2" xfId="29278" xr:uid="{00000000-0005-0000-0000-0000EB0C0000}"/>
    <cellStyle name="20% - Accent2 2 6 3 4" xfId="30409" xr:uid="{00000000-0005-0000-0000-0000EC0C0000}"/>
    <cellStyle name="20% - Accent2 2 6 4" xfId="17983" xr:uid="{00000000-0005-0000-0000-0000ED0C0000}"/>
    <cellStyle name="20% - Accent2 2 6 4 2" xfId="20558" xr:uid="{00000000-0005-0000-0000-0000EE0C0000}"/>
    <cellStyle name="20% - Accent2 2 6 4 2 2" xfId="29258" xr:uid="{00000000-0005-0000-0000-0000EF0C0000}"/>
    <cellStyle name="20% - Accent2 2 6 4 3" xfId="23215" xr:uid="{00000000-0005-0000-0000-0000F00C0000}"/>
    <cellStyle name="20% - Accent2 2 6 5" xfId="28962" xr:uid="{00000000-0005-0000-0000-0000F10C0000}"/>
    <cellStyle name="20% - Accent2 2 6 5 2" xfId="30637" xr:uid="{00000000-0005-0000-0000-0000F20C0000}"/>
    <cellStyle name="20% - Accent2 2 6 6" xfId="27606" xr:uid="{00000000-0005-0000-0000-0000F30C0000}"/>
    <cellStyle name="20% - Accent2 2 6 7" xfId="35150" xr:uid="{00000000-0005-0000-0000-0000F40C0000}"/>
    <cellStyle name="20% - Accent2 2 7" xfId="28101" xr:uid="{00000000-0005-0000-0000-0000F50C0000}"/>
    <cellStyle name="20% - Accent2 2 7 2" xfId="18911" xr:uid="{00000000-0005-0000-0000-0000F60C0000}"/>
    <cellStyle name="20% - Accent2 2 7 2 2" xfId="26275" xr:uid="{00000000-0005-0000-0000-0000F70C0000}"/>
    <cellStyle name="20% - Accent2 2 7 2 2 2" xfId="24492" xr:uid="{00000000-0005-0000-0000-0000F80C0000}"/>
    <cellStyle name="20% - Accent2 2 7 2 2 2 2" xfId="18958" xr:uid="{00000000-0005-0000-0000-0000F90C0000}"/>
    <cellStyle name="20% - Accent2 2 7 2 2 3" xfId="32621" xr:uid="{00000000-0005-0000-0000-0000FA0C0000}"/>
    <cellStyle name="20% - Accent2 2 7 2 3" xfId="32643" xr:uid="{00000000-0005-0000-0000-0000FB0C0000}"/>
    <cellStyle name="20% - Accent2 2 7 2 3 2" xfId="24849" xr:uid="{00000000-0005-0000-0000-0000FC0C0000}"/>
    <cellStyle name="20% - Accent2 2 7 2 4" xfId="32158" xr:uid="{00000000-0005-0000-0000-0000FD0C0000}"/>
    <cellStyle name="20% - Accent2 2 7 3" xfId="17979" xr:uid="{00000000-0005-0000-0000-0000FE0C0000}"/>
    <cellStyle name="20% - Accent2 2 7 3 2" xfId="30748" xr:uid="{00000000-0005-0000-0000-0000FF0C0000}"/>
    <cellStyle name="20% - Accent2 2 7 3 2 2" xfId="15369" xr:uid="{00000000-0005-0000-0000-0000000D0000}"/>
    <cellStyle name="20% - Accent2 2 7 3 3" xfId="32607" xr:uid="{00000000-0005-0000-0000-0000010D0000}"/>
    <cellStyle name="20% - Accent2 2 7 4" xfId="28942" xr:uid="{00000000-0005-0000-0000-0000020D0000}"/>
    <cellStyle name="20% - Accent2 2 7 4 2" xfId="17842" xr:uid="{00000000-0005-0000-0000-0000030D0000}"/>
    <cellStyle name="20% - Accent2 2 7 5" xfId="11104" xr:uid="{00000000-0005-0000-0000-0000040D0000}"/>
    <cellStyle name="20% - Accent2 2 7 6" xfId="35379" xr:uid="{00000000-0005-0000-0000-0000050D0000}"/>
    <cellStyle name="20% - Accent2 2 8" xfId="25638" xr:uid="{00000000-0005-0000-0000-0000060D0000}"/>
    <cellStyle name="20% - Accent2 2 8 2" xfId="17975" xr:uid="{00000000-0005-0000-0000-0000070D0000}"/>
    <cellStyle name="20% - Accent2 2 8 2 2" xfId="30736" xr:uid="{00000000-0005-0000-0000-0000080D0000}"/>
    <cellStyle name="20% - Accent2 2 8 2 2 2" xfId="32514" xr:uid="{00000000-0005-0000-0000-0000090D0000}"/>
    <cellStyle name="20% - Accent2 2 8 2 3" xfId="31128" xr:uid="{00000000-0005-0000-0000-00000A0D0000}"/>
    <cellStyle name="20% - Accent2 2 8 3" xfId="29868" xr:uid="{00000000-0005-0000-0000-00000B0D0000}"/>
    <cellStyle name="20% - Accent2 2 8 3 2" xfId="30724" xr:uid="{00000000-0005-0000-0000-00000C0D0000}"/>
    <cellStyle name="20% - Accent2 2 8 4" xfId="29242" xr:uid="{00000000-0005-0000-0000-00000D0D0000}"/>
    <cellStyle name="20% - Accent2 2 8 5" xfId="36251" xr:uid="{00000000-0005-0000-0000-00000E0D0000}"/>
    <cellStyle name="20% - Accent2 2 9" xfId="29231" xr:uid="{00000000-0005-0000-0000-00000F0D0000}"/>
    <cellStyle name="20% - Accent2 2 9 2" xfId="22864" xr:uid="{00000000-0005-0000-0000-0000100D0000}"/>
    <cellStyle name="20% - Accent2 2 9 2 2" xfId="25185" xr:uid="{00000000-0005-0000-0000-0000110D0000}"/>
    <cellStyle name="20% - Accent2 2 9 3" xfId="21719" xr:uid="{00000000-0005-0000-0000-0000120D0000}"/>
    <cellStyle name="20% - Accent2 2 9 4" xfId="36537" xr:uid="{00000000-0005-0000-0000-0000130D0000}"/>
    <cellStyle name="20% - Accent2 20" xfId="35701" xr:uid="{00000000-0005-0000-0000-0000140D0000}"/>
    <cellStyle name="20% - Accent2 20 2" xfId="36870" xr:uid="{00000000-0005-0000-0000-0000150D0000}"/>
    <cellStyle name="20% - Accent2 20 3" xfId="37761" xr:uid="{00000000-0005-0000-0000-0000160D0000}"/>
    <cellStyle name="20% - Accent2 21" xfId="35720" xr:uid="{00000000-0005-0000-0000-0000170D0000}"/>
    <cellStyle name="20% - Accent2 21 2" xfId="36890" xr:uid="{00000000-0005-0000-0000-0000180D0000}"/>
    <cellStyle name="20% - Accent2 21 3" xfId="37781" xr:uid="{00000000-0005-0000-0000-0000190D0000}"/>
    <cellStyle name="20% - Accent2 22" xfId="35739" xr:uid="{00000000-0005-0000-0000-00001A0D0000}"/>
    <cellStyle name="20% - Accent2 22 2" xfId="36910" xr:uid="{00000000-0005-0000-0000-00001B0D0000}"/>
    <cellStyle name="20% - Accent2 22 3" xfId="37801" xr:uid="{00000000-0005-0000-0000-00001C0D0000}"/>
    <cellStyle name="20% - Accent2 23" xfId="35759" xr:uid="{00000000-0005-0000-0000-00001D0D0000}"/>
    <cellStyle name="20% - Accent2 23 2" xfId="36929" xr:uid="{00000000-0005-0000-0000-00001E0D0000}"/>
    <cellStyle name="20% - Accent2 23 3" xfId="37821" xr:uid="{00000000-0005-0000-0000-00001F0D0000}"/>
    <cellStyle name="20% - Accent2 24" xfId="35779" xr:uid="{00000000-0005-0000-0000-0000200D0000}"/>
    <cellStyle name="20% - Accent2 24 2" xfId="36948" xr:uid="{00000000-0005-0000-0000-0000210D0000}"/>
    <cellStyle name="20% - Accent2 24 3" xfId="37841" xr:uid="{00000000-0005-0000-0000-0000220D0000}"/>
    <cellStyle name="20% - Accent2 25" xfId="35798" xr:uid="{00000000-0005-0000-0000-0000230D0000}"/>
    <cellStyle name="20% - Accent2 25 2" xfId="36968" xr:uid="{00000000-0005-0000-0000-0000240D0000}"/>
    <cellStyle name="20% - Accent2 25 3" xfId="37861" xr:uid="{00000000-0005-0000-0000-0000250D0000}"/>
    <cellStyle name="20% - Accent2 26" xfId="35817" xr:uid="{00000000-0005-0000-0000-0000260D0000}"/>
    <cellStyle name="20% - Accent2 26 2" xfId="36988" xr:uid="{00000000-0005-0000-0000-0000270D0000}"/>
    <cellStyle name="20% - Accent2 26 3" xfId="37881" xr:uid="{00000000-0005-0000-0000-0000280D0000}"/>
    <cellStyle name="20% - Accent2 27" xfId="35836" xr:uid="{00000000-0005-0000-0000-0000290D0000}"/>
    <cellStyle name="20% - Accent2 27 2" xfId="37008" xr:uid="{00000000-0005-0000-0000-00002A0D0000}"/>
    <cellStyle name="20% - Accent2 27 3" xfId="37901" xr:uid="{00000000-0005-0000-0000-00002B0D0000}"/>
    <cellStyle name="20% - Accent2 28" xfId="35855" xr:uid="{00000000-0005-0000-0000-00002C0D0000}"/>
    <cellStyle name="20% - Accent2 28 2" xfId="37028" xr:uid="{00000000-0005-0000-0000-00002D0D0000}"/>
    <cellStyle name="20% - Accent2 28 3" xfId="37921" xr:uid="{00000000-0005-0000-0000-00002E0D0000}"/>
    <cellStyle name="20% - Accent2 29" xfId="35872" xr:uid="{00000000-0005-0000-0000-00002F0D0000}"/>
    <cellStyle name="20% - Accent2 29 2" xfId="37044" xr:uid="{00000000-0005-0000-0000-0000300D0000}"/>
    <cellStyle name="20% - Accent2 29 3" xfId="37938" xr:uid="{00000000-0005-0000-0000-0000310D0000}"/>
    <cellStyle name="20% - Accent2 3" xfId="101" xr:uid="{00000000-0005-0000-0000-0000320D0000}"/>
    <cellStyle name="20% - Accent2 3 10" xfId="27226" xr:uid="{00000000-0005-0000-0000-0000330D0000}"/>
    <cellStyle name="20% - Accent2 3 10 2" xfId="37441" xr:uid="{00000000-0005-0000-0000-0000340D0000}"/>
    <cellStyle name="20% - Accent2 3 11" xfId="34455" xr:uid="{00000000-0005-0000-0000-0000350D0000}"/>
    <cellStyle name="20% - Accent2 3 12" xfId="29211" xr:uid="{00000000-0005-0000-0000-0000360D0000}"/>
    <cellStyle name="20% - Accent2 3 2" xfId="162" xr:uid="{00000000-0005-0000-0000-0000370D0000}"/>
    <cellStyle name="20% - Accent2 3 2 10" xfId="34509" xr:uid="{00000000-0005-0000-0000-0000380D0000}"/>
    <cellStyle name="20% - Accent2 3 2 11" xfId="28532" xr:uid="{00000000-0005-0000-0000-0000390D0000}"/>
    <cellStyle name="20% - Accent2 3 2 2" xfId="33058" xr:uid="{00000000-0005-0000-0000-00003A0D0000}"/>
    <cellStyle name="20% - Accent2 3 2 2 2" xfId="30547" xr:uid="{00000000-0005-0000-0000-00003B0D0000}"/>
    <cellStyle name="20% - Accent2 3 2 2 2 2" xfId="22158" xr:uid="{00000000-0005-0000-0000-00003C0D0000}"/>
    <cellStyle name="20% - Accent2 3 2 2 2 2 2" xfId="29207" xr:uid="{00000000-0005-0000-0000-00003D0D0000}"/>
    <cellStyle name="20% - Accent2 3 2 2 2 2 2 2" xfId="11491" xr:uid="{00000000-0005-0000-0000-00003E0D0000}"/>
    <cellStyle name="20% - Accent2 3 2 2 2 2 2 2 2" xfId="23716" xr:uid="{00000000-0005-0000-0000-00003F0D0000}"/>
    <cellStyle name="20% - Accent2 3 2 2 2 2 2 2 2 2" xfId="28865" xr:uid="{00000000-0005-0000-0000-0000400D0000}"/>
    <cellStyle name="20% - Accent2 3 2 2 2 2 2 2 2 2 2" xfId="29401" xr:uid="{00000000-0005-0000-0000-0000410D0000}"/>
    <cellStyle name="20% - Accent2 3 2 2 2 2 2 2 2 3" xfId="21159" xr:uid="{00000000-0005-0000-0000-0000420D0000}"/>
    <cellStyle name="20% - Accent2 3 2 2 2 2 2 2 3" xfId="17393" xr:uid="{00000000-0005-0000-0000-0000430D0000}"/>
    <cellStyle name="20% - Accent2 3 2 2 2 2 2 2 3 2" xfId="29895" xr:uid="{00000000-0005-0000-0000-0000440D0000}"/>
    <cellStyle name="20% - Accent2 3 2 2 2 2 2 2 4" xfId="29239" xr:uid="{00000000-0005-0000-0000-0000450D0000}"/>
    <cellStyle name="20% - Accent2 3 2 2 2 2 2 3" xfId="11483" xr:uid="{00000000-0005-0000-0000-0000460D0000}"/>
    <cellStyle name="20% - Accent2 3 2 2 2 2 2 3 2" xfId="29229" xr:uid="{00000000-0005-0000-0000-0000470D0000}"/>
    <cellStyle name="20% - Accent2 3 2 2 2 2 2 3 2 2" xfId="28664" xr:uid="{00000000-0005-0000-0000-0000480D0000}"/>
    <cellStyle name="20% - Accent2 3 2 2 2 2 2 3 3" xfId="29226" xr:uid="{00000000-0005-0000-0000-0000490D0000}"/>
    <cellStyle name="20% - Accent2 3 2 2 2 2 2 4" xfId="11477" xr:uid="{00000000-0005-0000-0000-00004A0D0000}"/>
    <cellStyle name="20% - Accent2 3 2 2 2 2 2 4 2" xfId="30038" xr:uid="{00000000-0005-0000-0000-00004B0D0000}"/>
    <cellStyle name="20% - Accent2 3 2 2 2 2 2 5" xfId="11470" xr:uid="{00000000-0005-0000-0000-00004C0D0000}"/>
    <cellStyle name="20% - Accent2 3 2 2 2 2 3" xfId="29228" xr:uid="{00000000-0005-0000-0000-00004D0D0000}"/>
    <cellStyle name="20% - Accent2 3 2 2 2 2 3 2" xfId="11450" xr:uid="{00000000-0005-0000-0000-00004E0D0000}"/>
    <cellStyle name="20% - Accent2 3 2 2 2 2 3 2 2" xfId="30982" xr:uid="{00000000-0005-0000-0000-00004F0D0000}"/>
    <cellStyle name="20% - Accent2 3 2 2 2 2 3 2 2 2" xfId="30036" xr:uid="{00000000-0005-0000-0000-0000500D0000}"/>
    <cellStyle name="20% - Accent2 3 2 2 2 2 3 2 3" xfId="33940" xr:uid="{00000000-0005-0000-0000-0000510D0000}"/>
    <cellStyle name="20% - Accent2 3 2 2 2 2 3 3" xfId="11441" xr:uid="{00000000-0005-0000-0000-0000520D0000}"/>
    <cellStyle name="20% - Accent2 3 2 2 2 2 3 3 2" xfId="29198" xr:uid="{00000000-0005-0000-0000-0000530D0000}"/>
    <cellStyle name="20% - Accent2 3 2 2 2 2 3 4" xfId="11435" xr:uid="{00000000-0005-0000-0000-0000540D0000}"/>
    <cellStyle name="20% - Accent2 3 2 2 2 2 4" xfId="26902" xr:uid="{00000000-0005-0000-0000-0000550D0000}"/>
    <cellStyle name="20% - Accent2 3 2 2 2 2 4 2" xfId="22566" xr:uid="{00000000-0005-0000-0000-0000560D0000}"/>
    <cellStyle name="20% - Accent2 3 2 2 2 2 4 2 2" xfId="26897" xr:uid="{00000000-0005-0000-0000-0000570D0000}"/>
    <cellStyle name="20% - Accent2 3 2 2 2 2 4 3" xfId="6971" xr:uid="{00000000-0005-0000-0000-0000580D0000}"/>
    <cellStyle name="20% - Accent2 3 2 2 2 2 5" xfId="27541" xr:uid="{00000000-0005-0000-0000-0000590D0000}"/>
    <cellStyle name="20% - Accent2 3 2 2 2 2 5 2" xfId="11421" xr:uid="{00000000-0005-0000-0000-00005A0D0000}"/>
    <cellStyle name="20% - Accent2 3 2 2 2 2 6" xfId="18800" xr:uid="{00000000-0005-0000-0000-00005B0D0000}"/>
    <cellStyle name="20% - Accent2 3 2 2 2 3" xfId="22150" xr:uid="{00000000-0005-0000-0000-00005C0D0000}"/>
    <cellStyle name="20% - Accent2 3 2 2 2 3 2" xfId="31454" xr:uid="{00000000-0005-0000-0000-00005D0D0000}"/>
    <cellStyle name="20% - Accent2 3 2 2 2 3 2 2" xfId="7508" xr:uid="{00000000-0005-0000-0000-00005E0D0000}"/>
    <cellStyle name="20% - Accent2 3 2 2 2 3 2 2 2" xfId="10158" xr:uid="{00000000-0005-0000-0000-00005F0D0000}"/>
    <cellStyle name="20% - Accent2 3 2 2 2 3 2 2 2 2" xfId="23138" xr:uid="{00000000-0005-0000-0000-0000600D0000}"/>
    <cellStyle name="20% - Accent2 3 2 2 2 3 2 2 3" xfId="10152" xr:uid="{00000000-0005-0000-0000-0000610D0000}"/>
    <cellStyle name="20% - Accent2 3 2 2 2 3 2 3" xfId="11399" xr:uid="{00000000-0005-0000-0000-0000620D0000}"/>
    <cellStyle name="20% - Accent2 3 2 2 2 3 2 3 2" xfId="10146" xr:uid="{00000000-0005-0000-0000-0000630D0000}"/>
    <cellStyle name="20% - Accent2 3 2 2 2 3 2 4" xfId="11393" xr:uid="{00000000-0005-0000-0000-0000640D0000}"/>
    <cellStyle name="20% - Accent2 3 2 2 2 3 3" xfId="30033" xr:uid="{00000000-0005-0000-0000-0000650D0000}"/>
    <cellStyle name="20% - Accent2 3 2 2 2 3 3 2" xfId="17363" xr:uid="{00000000-0005-0000-0000-0000660D0000}"/>
    <cellStyle name="20% - Accent2 3 2 2 2 3 3 2 2" xfId="15145" xr:uid="{00000000-0005-0000-0000-0000670D0000}"/>
    <cellStyle name="20% - Accent2 3 2 2 2 3 3 3" xfId="17350" xr:uid="{00000000-0005-0000-0000-0000680D0000}"/>
    <cellStyle name="20% - Accent2 3 2 2 2 3 4" xfId="26871" xr:uid="{00000000-0005-0000-0000-0000690D0000}"/>
    <cellStyle name="20% - Accent2 3 2 2 2 3 4 2" xfId="26866" xr:uid="{00000000-0005-0000-0000-00006A0D0000}"/>
    <cellStyle name="20% - Accent2 3 2 2 2 3 5" xfId="21181" xr:uid="{00000000-0005-0000-0000-00006B0D0000}"/>
    <cellStyle name="20% - Accent2 3 2 2 2 4" xfId="29181" xr:uid="{00000000-0005-0000-0000-00006C0D0000}"/>
    <cellStyle name="20% - Accent2 3 2 2 2 4 2" xfId="29439" xr:uid="{00000000-0005-0000-0000-00006D0D0000}"/>
    <cellStyle name="20% - Accent2 3 2 2 2 4 2 2" xfId="12513" xr:uid="{00000000-0005-0000-0000-00006E0D0000}"/>
    <cellStyle name="20% - Accent2 3 2 2 2 4 2 2 2" xfId="10023" xr:uid="{00000000-0005-0000-0000-00006F0D0000}"/>
    <cellStyle name="20% - Accent2 3 2 2 2 4 2 3" xfId="11359" xr:uid="{00000000-0005-0000-0000-0000700D0000}"/>
    <cellStyle name="20% - Accent2 3 2 2 2 4 3" xfId="24554" xr:uid="{00000000-0005-0000-0000-0000710D0000}"/>
    <cellStyle name="20% - Accent2 3 2 2 2 4 3 2" xfId="17254" xr:uid="{00000000-0005-0000-0000-0000720D0000}"/>
    <cellStyle name="20% - Accent2 3 2 2 2 4 4" xfId="9329" xr:uid="{00000000-0005-0000-0000-0000730D0000}"/>
    <cellStyle name="20% - Accent2 3 2 2 2 5" xfId="28802" xr:uid="{00000000-0005-0000-0000-0000740D0000}"/>
    <cellStyle name="20% - Accent2 3 2 2 2 5 2" xfId="28324" xr:uid="{00000000-0005-0000-0000-0000750D0000}"/>
    <cellStyle name="20% - Accent2 3 2 2 2 5 2 2" xfId="11331" xr:uid="{00000000-0005-0000-0000-0000760D0000}"/>
    <cellStyle name="20% - Accent2 3 2 2 2 5 3" xfId="10879" xr:uid="{00000000-0005-0000-0000-0000770D0000}"/>
    <cellStyle name="20% - Accent2 3 2 2 2 6" xfId="28794" xr:uid="{00000000-0005-0000-0000-0000780D0000}"/>
    <cellStyle name="20% - Accent2 3 2 2 2 6 2" xfId="28298" xr:uid="{00000000-0005-0000-0000-0000790D0000}"/>
    <cellStyle name="20% - Accent2 3 2 2 2 7" xfId="28790" xr:uid="{00000000-0005-0000-0000-00007A0D0000}"/>
    <cellStyle name="20% - Accent2 3 2 2 3" xfId="29164" xr:uid="{00000000-0005-0000-0000-00007B0D0000}"/>
    <cellStyle name="20% - Accent2 3 2 2 3 2" xfId="22146" xr:uid="{00000000-0005-0000-0000-00007C0D0000}"/>
    <cellStyle name="20% - Accent2 3 2 2 3 2 2" xfId="31401" xr:uid="{00000000-0005-0000-0000-00007D0D0000}"/>
    <cellStyle name="20% - Accent2 3 2 2 3 2 2 2" xfId="11255" xr:uid="{00000000-0005-0000-0000-00007E0D0000}"/>
    <cellStyle name="20% - Accent2 3 2 2 3 2 2 2 2" xfId="31162" xr:uid="{00000000-0005-0000-0000-00007F0D0000}"/>
    <cellStyle name="20% - Accent2 3 2 2 3 2 2 2 2 2" xfId="29974" xr:uid="{00000000-0005-0000-0000-0000800D0000}"/>
    <cellStyle name="20% - Accent2 3 2 2 3 2 2 2 3" xfId="31193" xr:uid="{00000000-0005-0000-0000-0000810D0000}"/>
    <cellStyle name="20% - Accent2 3 2 2 3 2 2 3" xfId="29159" xr:uid="{00000000-0005-0000-0000-0000820D0000}"/>
    <cellStyle name="20% - Accent2 3 2 2 3 2 2 3 2" xfId="29155" xr:uid="{00000000-0005-0000-0000-0000830D0000}"/>
    <cellStyle name="20% - Accent2 3 2 2 3 2 2 4" xfId="11249" xr:uid="{00000000-0005-0000-0000-0000840D0000}"/>
    <cellStyle name="20% - Accent2 3 2 2 3 2 3" xfId="29149" xr:uid="{00000000-0005-0000-0000-0000850D0000}"/>
    <cellStyle name="20% - Accent2 3 2 2 3 2 3 2" xfId="11228" xr:uid="{00000000-0005-0000-0000-0000860D0000}"/>
    <cellStyle name="20% - Accent2 3 2 2 3 2 3 2 2" xfId="29148" xr:uid="{00000000-0005-0000-0000-0000870D0000}"/>
    <cellStyle name="20% - Accent2 3 2 2 3 2 3 3" xfId="11218" xr:uid="{00000000-0005-0000-0000-0000880D0000}"/>
    <cellStyle name="20% - Accent2 3 2 2 3 2 4" xfId="28773" xr:uid="{00000000-0005-0000-0000-0000890D0000}"/>
    <cellStyle name="20% - Accent2 3 2 2 3 2 4 2" xfId="26805" xr:uid="{00000000-0005-0000-0000-00008A0D0000}"/>
    <cellStyle name="20% - Accent2 3 2 2 3 2 5" xfId="18790" xr:uid="{00000000-0005-0000-0000-00008B0D0000}"/>
    <cellStyle name="20% - Accent2 3 2 2 3 3" xfId="22143" xr:uid="{00000000-0005-0000-0000-00008C0D0000}"/>
    <cellStyle name="20% - Accent2 3 2 2 3 3 2" xfId="33243" xr:uid="{00000000-0005-0000-0000-00008D0D0000}"/>
    <cellStyle name="20% - Accent2 3 2 2 3 3 2 2" xfId="11184" xr:uid="{00000000-0005-0000-0000-00008E0D0000}"/>
    <cellStyle name="20% - Accent2 3 2 2 3 3 2 2 2" xfId="9846" xr:uid="{00000000-0005-0000-0000-00008F0D0000}"/>
    <cellStyle name="20% - Accent2 3 2 2 3 3 2 3" xfId="18982" xr:uid="{00000000-0005-0000-0000-0000900D0000}"/>
    <cellStyle name="20% - Accent2 3 2 2 3 3 3" xfId="25866" xr:uid="{00000000-0005-0000-0000-0000910D0000}"/>
    <cellStyle name="20% - Accent2 3 2 2 3 3 3 2" xfId="17123" xr:uid="{00000000-0005-0000-0000-0000920D0000}"/>
    <cellStyle name="20% - Accent2 3 2 2 3 3 4" xfId="28753" xr:uid="{00000000-0005-0000-0000-0000930D0000}"/>
    <cellStyle name="20% - Accent2 3 2 2 3 4" xfId="19375" xr:uid="{00000000-0005-0000-0000-0000940D0000}"/>
    <cellStyle name="20% - Accent2 3 2 2 3 4 2" xfId="6712" xr:uid="{00000000-0005-0000-0000-0000950D0000}"/>
    <cellStyle name="20% - Accent2 3 2 2 3 4 2 2" xfId="11157" xr:uid="{00000000-0005-0000-0000-0000960D0000}"/>
    <cellStyle name="20% - Accent2 3 2 2 3 4 3" xfId="9298" xr:uid="{00000000-0005-0000-0000-0000970D0000}"/>
    <cellStyle name="20% - Accent2 3 2 2 3 5" xfId="6709" xr:uid="{00000000-0005-0000-0000-0000980D0000}"/>
    <cellStyle name="20% - Accent2 3 2 2 3 5 2" xfId="28279" xr:uid="{00000000-0005-0000-0000-0000990D0000}"/>
    <cellStyle name="20% - Accent2 3 2 2 3 6" xfId="6707" xr:uid="{00000000-0005-0000-0000-00009A0D0000}"/>
    <cellStyle name="20% - Accent2 3 2 2 4" xfId="33741" xr:uid="{00000000-0005-0000-0000-00009B0D0000}"/>
    <cellStyle name="20% - Accent2 3 2 2 4 2" xfId="19913" xr:uid="{00000000-0005-0000-0000-00009C0D0000}"/>
    <cellStyle name="20% - Accent2 3 2 2 4 2 2" xfId="29129" xr:uid="{00000000-0005-0000-0000-00009D0D0000}"/>
    <cellStyle name="20% - Accent2 3 2 2 4 2 2 2" xfId="11091" xr:uid="{00000000-0005-0000-0000-00009E0D0000}"/>
    <cellStyle name="20% - Accent2 3 2 2 4 2 2 2 2" xfId="29123" xr:uid="{00000000-0005-0000-0000-00009F0D0000}"/>
    <cellStyle name="20% - Accent2 3 2 2 4 2 2 3" xfId="27448" xr:uid="{00000000-0005-0000-0000-0000A00D0000}"/>
    <cellStyle name="20% - Accent2 3 2 2 4 2 3" xfId="24315" xr:uid="{00000000-0005-0000-0000-0000A10D0000}"/>
    <cellStyle name="20% - Accent2 3 2 2 4 2 3 2" xfId="11076" xr:uid="{00000000-0005-0000-0000-0000A20D0000}"/>
    <cellStyle name="20% - Accent2 3 2 2 4 2 4" xfId="21957" xr:uid="{00000000-0005-0000-0000-0000A30D0000}"/>
    <cellStyle name="20% - Accent2 3 2 2 4 3" xfId="19906" xr:uid="{00000000-0005-0000-0000-0000A40D0000}"/>
    <cellStyle name="20% - Accent2 3 2 2 4 3 2" xfId="29119" xr:uid="{00000000-0005-0000-0000-0000A50D0000}"/>
    <cellStyle name="20% - Accent2 3 2 2 4 3 2 2" xfId="11052" xr:uid="{00000000-0005-0000-0000-0000A60D0000}"/>
    <cellStyle name="20% - Accent2 3 2 2 4 3 3" xfId="31778" xr:uid="{00000000-0005-0000-0000-0000A70D0000}"/>
    <cellStyle name="20% - Accent2 3 2 2 4 4" xfId="6705" xr:uid="{00000000-0005-0000-0000-0000A80D0000}"/>
    <cellStyle name="20% - Accent2 3 2 2 4 4 2" xfId="12980" xr:uid="{00000000-0005-0000-0000-0000A90D0000}"/>
    <cellStyle name="20% - Accent2 3 2 2 4 5" xfId="6703" xr:uid="{00000000-0005-0000-0000-0000AA0D0000}"/>
    <cellStyle name="20% - Accent2 3 2 2 5" xfId="33089" xr:uid="{00000000-0005-0000-0000-0000AB0D0000}"/>
    <cellStyle name="20% - Accent2 3 2 2 5 2" xfId="19897" xr:uid="{00000000-0005-0000-0000-0000AC0D0000}"/>
    <cellStyle name="20% - Accent2 3 2 2 5 2 2" xfId="29105" xr:uid="{00000000-0005-0000-0000-0000AD0D0000}"/>
    <cellStyle name="20% - Accent2 3 2 2 5 2 2 2" xfId="11000" xr:uid="{00000000-0005-0000-0000-0000AE0D0000}"/>
    <cellStyle name="20% - Accent2 3 2 2 5 2 3" xfId="29099" xr:uid="{00000000-0005-0000-0000-0000AF0D0000}"/>
    <cellStyle name="20% - Accent2 3 2 2 5 3" xfId="29095" xr:uid="{00000000-0005-0000-0000-0000B00D0000}"/>
    <cellStyle name="20% - Accent2 3 2 2 5 3 2" xfId="29092" xr:uid="{00000000-0005-0000-0000-0000B10D0000}"/>
    <cellStyle name="20% - Accent2 3 2 2 5 4" xfId="6700" xr:uid="{00000000-0005-0000-0000-0000B20D0000}"/>
    <cellStyle name="20% - Accent2 3 2 2 6" xfId="33077" xr:uid="{00000000-0005-0000-0000-0000B30D0000}"/>
    <cellStyle name="20% - Accent2 3 2 2 6 2" xfId="29080" xr:uid="{00000000-0005-0000-0000-0000B40D0000}"/>
    <cellStyle name="20% - Accent2 3 2 2 6 2 2" xfId="29073" xr:uid="{00000000-0005-0000-0000-0000B50D0000}"/>
    <cellStyle name="20% - Accent2 3 2 2 6 3" xfId="29070" xr:uid="{00000000-0005-0000-0000-0000B60D0000}"/>
    <cellStyle name="20% - Accent2 3 2 2 7" xfId="31027" xr:uid="{00000000-0005-0000-0000-0000B70D0000}"/>
    <cellStyle name="20% - Accent2 3 2 2 7 2" xfId="29057" xr:uid="{00000000-0005-0000-0000-0000B80D0000}"/>
    <cellStyle name="20% - Accent2 3 2 2 8" xfId="29050" xr:uid="{00000000-0005-0000-0000-0000B90D0000}"/>
    <cellStyle name="20% - Accent2 3 2 3" xfId="27776" xr:uid="{00000000-0005-0000-0000-0000BA0D0000}"/>
    <cellStyle name="20% - Accent2 3 2 3 2" xfId="32486" xr:uid="{00000000-0005-0000-0000-0000BB0D0000}"/>
    <cellStyle name="20% - Accent2 3 2 3 2 2" xfId="22122" xr:uid="{00000000-0005-0000-0000-0000BC0D0000}"/>
    <cellStyle name="20% - Accent2 3 2 3 2 2 2" xfId="31253" xr:uid="{00000000-0005-0000-0000-0000BD0D0000}"/>
    <cellStyle name="20% - Accent2 3 2 3 2 2 2 2" xfId="10870" xr:uid="{00000000-0005-0000-0000-0000BE0D0000}"/>
    <cellStyle name="20% - Accent2 3 2 3 2 2 2 2 2" xfId="31257" xr:uid="{00000000-0005-0000-0000-0000BF0D0000}"/>
    <cellStyle name="20% - Accent2 3 2 3 2 2 2 2 2 2" xfId="29045" xr:uid="{00000000-0005-0000-0000-0000C00D0000}"/>
    <cellStyle name="20% - Accent2 3 2 3 2 2 2 2 3" xfId="27405" xr:uid="{00000000-0005-0000-0000-0000C10D0000}"/>
    <cellStyle name="20% - Accent2 3 2 3 2 2 2 3" xfId="10865" xr:uid="{00000000-0005-0000-0000-0000C20D0000}"/>
    <cellStyle name="20% - Accent2 3 2 3 2 2 2 3 2" xfId="29934" xr:uid="{00000000-0005-0000-0000-0000C30D0000}"/>
    <cellStyle name="20% - Accent2 3 2 3 2 2 2 4" xfId="10860" xr:uid="{00000000-0005-0000-0000-0000C40D0000}"/>
    <cellStyle name="20% - Accent2 3 2 3 2 2 3" xfId="29031" xr:uid="{00000000-0005-0000-0000-0000C50D0000}"/>
    <cellStyle name="20% - Accent2 3 2 3 2 2 3 2" xfId="10848" xr:uid="{00000000-0005-0000-0000-0000C60D0000}"/>
    <cellStyle name="20% - Accent2 3 2 3 2 2 3 2 2" xfId="33344" xr:uid="{00000000-0005-0000-0000-0000C70D0000}"/>
    <cellStyle name="20% - Accent2 3 2 3 2 2 3 3" xfId="10842" xr:uid="{00000000-0005-0000-0000-0000C80D0000}"/>
    <cellStyle name="20% - Accent2 3 2 3 2 2 4" xfId="26751" xr:uid="{00000000-0005-0000-0000-0000C90D0000}"/>
    <cellStyle name="20% - Accent2 3 2 3 2 2 4 2" xfId="10835" xr:uid="{00000000-0005-0000-0000-0000CA0D0000}"/>
    <cellStyle name="20% - Accent2 3 2 3 2 2 5" xfId="22210" xr:uid="{00000000-0005-0000-0000-0000CB0D0000}"/>
    <cellStyle name="20% - Accent2 3 2 3 2 3" xfId="22119" xr:uid="{00000000-0005-0000-0000-0000CC0D0000}"/>
    <cellStyle name="20% - Accent2 3 2 3 2 3 2" xfId="26575" xr:uid="{00000000-0005-0000-0000-0000CD0D0000}"/>
    <cellStyle name="20% - Accent2 3 2 3 2 3 2 2" xfId="10816" xr:uid="{00000000-0005-0000-0000-0000CE0D0000}"/>
    <cellStyle name="20% - Accent2 3 2 3 2 3 2 2 2" xfId="9485" xr:uid="{00000000-0005-0000-0000-0000CF0D0000}"/>
    <cellStyle name="20% - Accent2 3 2 3 2 3 2 3" xfId="10811" xr:uid="{00000000-0005-0000-0000-0000D00D0000}"/>
    <cellStyle name="20% - Accent2 3 2 3 2 3 3" xfId="26572" xr:uid="{00000000-0005-0000-0000-0000D10D0000}"/>
    <cellStyle name="20% - Accent2 3 2 3 2 3 3 2" xfId="16499" xr:uid="{00000000-0005-0000-0000-0000D20D0000}"/>
    <cellStyle name="20% - Accent2 3 2 3 2 3 4" xfId="26741" xr:uid="{00000000-0005-0000-0000-0000D30D0000}"/>
    <cellStyle name="20% - Accent2 3 2 3 2 4" xfId="29004" xr:uid="{00000000-0005-0000-0000-0000D40D0000}"/>
    <cellStyle name="20% - Accent2 3 2 3 2 4 2" xfId="26568" xr:uid="{00000000-0005-0000-0000-0000D50D0000}"/>
    <cellStyle name="20% - Accent2 3 2 3 2 4 2 2" xfId="10796" xr:uid="{00000000-0005-0000-0000-0000D60D0000}"/>
    <cellStyle name="20% - Accent2 3 2 3 2 4 3" xfId="9268" xr:uid="{00000000-0005-0000-0000-0000D70D0000}"/>
    <cellStyle name="20% - Accent2 3 2 3 2 5" xfId="23397" xr:uid="{00000000-0005-0000-0000-0000D80D0000}"/>
    <cellStyle name="20% - Accent2 3 2 3 2 5 2" xfId="23565" xr:uid="{00000000-0005-0000-0000-0000D90D0000}"/>
    <cellStyle name="20% - Accent2 3 2 3 2 6" xfId="28698" xr:uid="{00000000-0005-0000-0000-0000DA0D0000}"/>
    <cellStyle name="20% - Accent2 3 2 3 3" xfId="32478" xr:uid="{00000000-0005-0000-0000-0000DB0D0000}"/>
    <cellStyle name="20% - Accent2 3 2 3 3 2" xfId="22118" xr:uid="{00000000-0005-0000-0000-0000DC0D0000}"/>
    <cellStyle name="20% - Accent2 3 2 3 3 2 2" xfId="28999" xr:uid="{00000000-0005-0000-0000-0000DD0D0000}"/>
    <cellStyle name="20% - Accent2 3 2 3 3 2 2 2" xfId="10734" xr:uid="{00000000-0005-0000-0000-0000DE0D0000}"/>
    <cellStyle name="20% - Accent2 3 2 3 3 2 2 2 2" xfId="28998" xr:uid="{00000000-0005-0000-0000-0000DF0D0000}"/>
    <cellStyle name="20% - Accent2 3 2 3 3 2 2 3" xfId="14235" xr:uid="{00000000-0005-0000-0000-0000E00D0000}"/>
    <cellStyle name="20% - Accent2 3 2 3 3 2 3" xfId="26903" xr:uid="{00000000-0005-0000-0000-0000E10D0000}"/>
    <cellStyle name="20% - Accent2 3 2 3 3 2 3 2" xfId="10719" xr:uid="{00000000-0005-0000-0000-0000E20D0000}"/>
    <cellStyle name="20% - Accent2 3 2 3 3 2 4" xfId="28594" xr:uid="{00000000-0005-0000-0000-0000E30D0000}"/>
    <cellStyle name="20% - Accent2 3 2 3 3 3" xfId="28990" xr:uid="{00000000-0005-0000-0000-0000E40D0000}"/>
    <cellStyle name="20% - Accent2 3 2 3 3 3 2" xfId="28217" xr:uid="{00000000-0005-0000-0000-0000E50D0000}"/>
    <cellStyle name="20% - Accent2 3 2 3 3 3 2 2" xfId="10699" xr:uid="{00000000-0005-0000-0000-0000E60D0000}"/>
    <cellStyle name="20% - Accent2 3 2 3 3 3 3" xfId="26552" xr:uid="{00000000-0005-0000-0000-0000E70D0000}"/>
    <cellStyle name="20% - Accent2 3 2 3 3 4" xfId="15529" xr:uid="{00000000-0005-0000-0000-0000E80D0000}"/>
    <cellStyle name="20% - Accent2 3 2 3 3 4 2" xfId="6698" xr:uid="{00000000-0005-0000-0000-0000E90D0000}"/>
    <cellStyle name="20% - Accent2 3 2 3 3 5" xfId="15526" xr:uid="{00000000-0005-0000-0000-0000EA0D0000}"/>
    <cellStyle name="20% - Accent2 3 2 3 4" xfId="25241" xr:uid="{00000000-0005-0000-0000-0000EB0D0000}"/>
    <cellStyle name="20% - Accent2 3 2 3 4 2" xfId="19857" xr:uid="{00000000-0005-0000-0000-0000EC0D0000}"/>
    <cellStyle name="20% - Accent2 3 2 3 4 2 2" xfId="28986" xr:uid="{00000000-0005-0000-0000-0000ED0D0000}"/>
    <cellStyle name="20% - Accent2 3 2 3 4 2 2 2" xfId="10649" xr:uid="{00000000-0005-0000-0000-0000EE0D0000}"/>
    <cellStyle name="20% - Accent2 3 2 3 4 2 3" xfId="28980" xr:uid="{00000000-0005-0000-0000-0000EF0D0000}"/>
    <cellStyle name="20% - Accent2 3 2 3 4 3" xfId="28979" xr:uid="{00000000-0005-0000-0000-0000F00D0000}"/>
    <cellStyle name="20% - Accent2 3 2 3 4 3 2" xfId="31478" xr:uid="{00000000-0005-0000-0000-0000F10D0000}"/>
    <cellStyle name="20% - Accent2 3 2 3 4 4" xfId="15518" xr:uid="{00000000-0005-0000-0000-0000F20D0000}"/>
    <cellStyle name="20% - Accent2 3 2 3 5" xfId="28974" xr:uid="{00000000-0005-0000-0000-0000F30D0000}"/>
    <cellStyle name="20% - Accent2 3 2 3 5 2" xfId="28971" xr:uid="{00000000-0005-0000-0000-0000F40D0000}"/>
    <cellStyle name="20% - Accent2 3 2 3 5 2 2" xfId="28969" xr:uid="{00000000-0005-0000-0000-0000F50D0000}"/>
    <cellStyle name="20% - Accent2 3 2 3 5 3" xfId="28966" xr:uid="{00000000-0005-0000-0000-0000F60D0000}"/>
    <cellStyle name="20% - Accent2 3 2 3 6" xfId="28959" xr:uid="{00000000-0005-0000-0000-0000F70D0000}"/>
    <cellStyle name="20% - Accent2 3 2 3 6 2" xfId="28948" xr:uid="{00000000-0005-0000-0000-0000F80D0000}"/>
    <cellStyle name="20% - Accent2 3 2 3 7" xfId="28938" xr:uid="{00000000-0005-0000-0000-0000F90D0000}"/>
    <cellStyle name="20% - Accent2 3 2 4" xfId="5586" xr:uid="{00000000-0005-0000-0000-0000FA0D0000}"/>
    <cellStyle name="20% - Accent2 3 2 4 2" xfId="32476" xr:uid="{00000000-0005-0000-0000-0000FB0D0000}"/>
    <cellStyle name="20% - Accent2 3 2 4 2 2" xfId="23728" xr:uid="{00000000-0005-0000-0000-0000FC0D0000}"/>
    <cellStyle name="20% - Accent2 3 2 4 2 2 2" xfId="28934" xr:uid="{00000000-0005-0000-0000-0000FD0D0000}"/>
    <cellStyle name="20% - Accent2 3 2 4 2 2 2 2" xfId="12606" xr:uid="{00000000-0005-0000-0000-0000FE0D0000}"/>
    <cellStyle name="20% - Accent2 3 2 4 2 2 2 2 2" xfId="28933" xr:uid="{00000000-0005-0000-0000-0000FF0D0000}"/>
    <cellStyle name="20% - Accent2 3 2 4 2 2 2 3" xfId="10543" xr:uid="{00000000-0005-0000-0000-0000000E0000}"/>
    <cellStyle name="20% - Accent2 3 2 4 2 2 3" xfId="28922" xr:uid="{00000000-0005-0000-0000-0000010E0000}"/>
    <cellStyle name="20% - Accent2 3 2 4 2 2 3 2" xfId="10530" xr:uid="{00000000-0005-0000-0000-0000020E0000}"/>
    <cellStyle name="20% - Accent2 3 2 4 2 2 4" xfId="26666" xr:uid="{00000000-0005-0000-0000-0000030E0000}"/>
    <cellStyle name="20% - Accent2 3 2 4 2 3" xfId="28920" xr:uid="{00000000-0005-0000-0000-0000040E0000}"/>
    <cellStyle name="20% - Accent2 3 2 4 2 3 2" xfId="26543" xr:uid="{00000000-0005-0000-0000-0000050E0000}"/>
    <cellStyle name="20% - Accent2 3 2 4 2 3 2 2" xfId="6685" xr:uid="{00000000-0005-0000-0000-0000060E0000}"/>
    <cellStyle name="20% - Accent2 3 2 4 2 3 3" xfId="26537" xr:uid="{00000000-0005-0000-0000-0000070E0000}"/>
    <cellStyle name="20% - Accent2 3 2 4 2 4" xfId="28912" xr:uid="{00000000-0005-0000-0000-0000080E0000}"/>
    <cellStyle name="20% - Accent2 3 2 4 2 4 2" xfId="26535" xr:uid="{00000000-0005-0000-0000-0000090E0000}"/>
    <cellStyle name="20% - Accent2 3 2 4 2 5" xfId="26531" xr:uid="{00000000-0005-0000-0000-00000A0E0000}"/>
    <cellStyle name="20% - Accent2 3 2 4 3" xfId="32475" xr:uid="{00000000-0005-0000-0000-00000B0E0000}"/>
    <cellStyle name="20% - Accent2 3 2 4 3 2" xfId="24966" xr:uid="{00000000-0005-0000-0000-00000C0E0000}"/>
    <cellStyle name="20% - Accent2 3 2 4 3 2 2" xfId="28909" xr:uid="{00000000-0005-0000-0000-00000D0E0000}"/>
    <cellStyle name="20% - Accent2 3 2 4 3 2 2 2" xfId="10461" xr:uid="{00000000-0005-0000-0000-00000E0E0000}"/>
    <cellStyle name="20% - Accent2 3 2 4 3 2 3" xfId="28900" xr:uid="{00000000-0005-0000-0000-00000F0E0000}"/>
    <cellStyle name="20% - Accent2 3 2 4 3 3" xfId="28898" xr:uid="{00000000-0005-0000-0000-0000100E0000}"/>
    <cellStyle name="20% - Accent2 3 2 4 3 3 2" xfId="26529" xr:uid="{00000000-0005-0000-0000-0000110E0000}"/>
    <cellStyle name="20% - Accent2 3 2 4 3 4" xfId="15514" xr:uid="{00000000-0005-0000-0000-0000120E0000}"/>
    <cellStyle name="20% - Accent2 3 2 4 4" xfId="24635" xr:uid="{00000000-0005-0000-0000-0000130E0000}"/>
    <cellStyle name="20% - Accent2 3 2 4 4 2" xfId="28897" xr:uid="{00000000-0005-0000-0000-0000140E0000}"/>
    <cellStyle name="20% - Accent2 3 2 4 4 2 2" xfId="13579" xr:uid="{00000000-0005-0000-0000-0000150E0000}"/>
    <cellStyle name="20% - Accent2 3 2 4 4 3" xfId="26527" xr:uid="{00000000-0005-0000-0000-0000160E0000}"/>
    <cellStyle name="20% - Accent2 3 2 4 5" xfId="28893" xr:uid="{00000000-0005-0000-0000-0000170E0000}"/>
    <cellStyle name="20% - Accent2 3 2 4 5 2" xfId="34089" xr:uid="{00000000-0005-0000-0000-0000180E0000}"/>
    <cellStyle name="20% - Accent2 3 2 4 6" xfId="28887" xr:uid="{00000000-0005-0000-0000-0000190E0000}"/>
    <cellStyle name="20% - Accent2 3 2 5" xfId="33927" xr:uid="{00000000-0005-0000-0000-00001A0E0000}"/>
    <cellStyle name="20% - Accent2 3 2 5 2" xfId="32469" xr:uid="{00000000-0005-0000-0000-00001B0E0000}"/>
    <cellStyle name="20% - Accent2 3 2 5 2 2" xfId="28882" xr:uid="{00000000-0005-0000-0000-00001C0E0000}"/>
    <cellStyle name="20% - Accent2 3 2 5 2 2 2" xfId="19930" xr:uid="{00000000-0005-0000-0000-00001D0E0000}"/>
    <cellStyle name="20% - Accent2 3 2 5 2 2 2 2" xfId="29422" xr:uid="{00000000-0005-0000-0000-00001E0E0000}"/>
    <cellStyle name="20% - Accent2 3 2 5 2 2 3" xfId="19926" xr:uid="{00000000-0005-0000-0000-00001F0E0000}"/>
    <cellStyle name="20% - Accent2 3 2 5 2 3" xfId="29109" xr:uid="{00000000-0005-0000-0000-0000200E0000}"/>
    <cellStyle name="20% - Accent2 3 2 5 2 3 2" xfId="19923" xr:uid="{00000000-0005-0000-0000-0000210E0000}"/>
    <cellStyle name="20% - Accent2 3 2 5 2 4" xfId="7482" xr:uid="{00000000-0005-0000-0000-0000220E0000}"/>
    <cellStyle name="20% - Accent2 3 2 5 3" xfId="28868" xr:uid="{00000000-0005-0000-0000-0000230E0000}"/>
    <cellStyle name="20% - Accent2 3 2 5 3 2" xfId="28864" xr:uid="{00000000-0005-0000-0000-0000240E0000}"/>
    <cellStyle name="20% - Accent2 3 2 5 3 2 2" xfId="25767" xr:uid="{00000000-0005-0000-0000-0000250E0000}"/>
    <cellStyle name="20% - Accent2 3 2 5 3 3" xfId="26517" xr:uid="{00000000-0005-0000-0000-0000260E0000}"/>
    <cellStyle name="20% - Accent2 3 2 5 4" xfId="23568" xr:uid="{00000000-0005-0000-0000-0000270E0000}"/>
    <cellStyle name="20% - Accent2 3 2 5 4 2" xfId="28050" xr:uid="{00000000-0005-0000-0000-0000280E0000}"/>
    <cellStyle name="20% - Accent2 3 2 5 5" xfId="23560" xr:uid="{00000000-0005-0000-0000-0000290E0000}"/>
    <cellStyle name="20% - Accent2 3 2 6" xfId="32463" xr:uid="{00000000-0005-0000-0000-00002A0E0000}"/>
    <cellStyle name="20% - Accent2 3 2 6 2" xfId="28854" xr:uid="{00000000-0005-0000-0000-00002B0E0000}"/>
    <cellStyle name="20% - Accent2 3 2 6 2 2" xfId="29612" xr:uid="{00000000-0005-0000-0000-00002C0E0000}"/>
    <cellStyle name="20% - Accent2 3 2 6 2 2 2" xfId="19866" xr:uid="{00000000-0005-0000-0000-00002D0E0000}"/>
    <cellStyle name="20% - Accent2 3 2 6 2 3" xfId="26506" xr:uid="{00000000-0005-0000-0000-00002E0E0000}"/>
    <cellStyle name="20% - Accent2 3 2 6 3" xfId="30066" xr:uid="{00000000-0005-0000-0000-00002F0E0000}"/>
    <cellStyle name="20% - Accent2 3 2 6 3 2" xfId="22734" xr:uid="{00000000-0005-0000-0000-0000300E0000}"/>
    <cellStyle name="20% - Accent2 3 2 6 4" xfId="7698" xr:uid="{00000000-0005-0000-0000-0000310E0000}"/>
    <cellStyle name="20% - Accent2 3 2 7" xfId="28849" xr:uid="{00000000-0005-0000-0000-0000320E0000}"/>
    <cellStyle name="20% - Accent2 3 2 7 2" xfId="28848" xr:uid="{00000000-0005-0000-0000-0000330E0000}"/>
    <cellStyle name="20% - Accent2 3 2 7 2 2" xfId="28847" xr:uid="{00000000-0005-0000-0000-0000340E0000}"/>
    <cellStyle name="20% - Accent2 3 2 7 3" xfId="16241" xr:uid="{00000000-0005-0000-0000-0000350E0000}"/>
    <cellStyle name="20% - Accent2 3 2 8" xfId="28838" xr:uid="{00000000-0005-0000-0000-0000360E0000}"/>
    <cellStyle name="20% - Accent2 3 2 8 2" xfId="32880" xr:uid="{00000000-0005-0000-0000-0000370E0000}"/>
    <cellStyle name="20% - Accent2 3 2 9" xfId="28837" xr:uid="{00000000-0005-0000-0000-0000380E0000}"/>
    <cellStyle name="20% - Accent2 3 3" xfId="223" xr:uid="{00000000-0005-0000-0000-0000390E0000}"/>
    <cellStyle name="20% - Accent2 3 3 10" xfId="32450" xr:uid="{00000000-0005-0000-0000-00003A0E0000}"/>
    <cellStyle name="20% - Accent2 3 3 2" xfId="31567" xr:uid="{00000000-0005-0000-0000-00003B0E0000}"/>
    <cellStyle name="20% - Accent2 3 3 2 2" xfId="32184" xr:uid="{00000000-0005-0000-0000-00003C0E0000}"/>
    <cellStyle name="20% - Accent2 3 3 2 2 2" xfId="22100" xr:uid="{00000000-0005-0000-0000-00003D0E0000}"/>
    <cellStyle name="20% - Accent2 3 3 2 2 2 2" xfId="33454" xr:uid="{00000000-0005-0000-0000-00003E0E0000}"/>
    <cellStyle name="20% - Accent2 3 3 2 2 2 2 2" xfId="10171" xr:uid="{00000000-0005-0000-0000-00003F0E0000}"/>
    <cellStyle name="20% - Accent2 3 3 2 2 2 2 2 2" xfId="29166" xr:uid="{00000000-0005-0000-0000-0000400E0000}"/>
    <cellStyle name="20% - Accent2 3 3 2 2 2 2 2 2 2" xfId="24545" xr:uid="{00000000-0005-0000-0000-0000410E0000}"/>
    <cellStyle name="20% - Accent2 3 3 2 2 2 2 2 3" xfId="22527" xr:uid="{00000000-0005-0000-0000-0000420E0000}"/>
    <cellStyle name="20% - Accent2 3 3 2 2 2 2 3" xfId="28836" xr:uid="{00000000-0005-0000-0000-0000430E0000}"/>
    <cellStyle name="20% - Accent2 3 3 2 2 2 2 3 2" xfId="33706" xr:uid="{00000000-0005-0000-0000-0000440E0000}"/>
    <cellStyle name="20% - Accent2 3 3 2 2 2 2 4" xfId="25042" xr:uid="{00000000-0005-0000-0000-0000450E0000}"/>
    <cellStyle name="20% - Accent2 3 3 2 2 2 3" xfId="28830" xr:uid="{00000000-0005-0000-0000-0000460E0000}"/>
    <cellStyle name="20% - Accent2 3 3 2 2 2 3 2" xfId="10151" xr:uid="{00000000-0005-0000-0000-0000470E0000}"/>
    <cellStyle name="20% - Accent2 3 3 2 2 2 3 2 2" xfId="32431" xr:uid="{00000000-0005-0000-0000-0000480E0000}"/>
    <cellStyle name="20% - Accent2 3 3 2 2 2 3 3" xfId="28826" xr:uid="{00000000-0005-0000-0000-0000490E0000}"/>
    <cellStyle name="20% - Accent2 3 3 2 2 2 4" xfId="26576" xr:uid="{00000000-0005-0000-0000-00004A0E0000}"/>
    <cellStyle name="20% - Accent2 3 3 2 2 2 4 2" xfId="10141" xr:uid="{00000000-0005-0000-0000-00004B0E0000}"/>
    <cellStyle name="20% - Accent2 3 3 2 2 2 5" xfId="23866" xr:uid="{00000000-0005-0000-0000-00004C0E0000}"/>
    <cellStyle name="20% - Accent2 3 3 2 2 3" xfId="24284" xr:uid="{00000000-0005-0000-0000-00004D0E0000}"/>
    <cellStyle name="20% - Accent2 3 3 2 2 3 2" xfId="33465" xr:uid="{00000000-0005-0000-0000-00004E0E0000}"/>
    <cellStyle name="20% - Accent2 3 3 2 2 3 2 2" xfId="10121" xr:uid="{00000000-0005-0000-0000-00004F0E0000}"/>
    <cellStyle name="20% - Accent2 3 3 2 2 3 2 2 2" xfId="18005" xr:uid="{00000000-0005-0000-0000-0000500E0000}"/>
    <cellStyle name="20% - Accent2 3 3 2 2 3 2 3" xfId="28810" xr:uid="{00000000-0005-0000-0000-0000510E0000}"/>
    <cellStyle name="20% - Accent2 3 3 2 2 3 3" xfId="28808" xr:uid="{00000000-0005-0000-0000-0000520E0000}"/>
    <cellStyle name="20% - Accent2 3 3 2 2 3 3 2" xfId="15137" xr:uid="{00000000-0005-0000-0000-0000530E0000}"/>
    <cellStyle name="20% - Accent2 3 3 2 2 3 4" xfId="26569" xr:uid="{00000000-0005-0000-0000-0000540E0000}"/>
    <cellStyle name="20% - Accent2 3 3 2 2 4" xfId="22586" xr:uid="{00000000-0005-0000-0000-0000550E0000}"/>
    <cellStyle name="20% - Accent2 3 3 2 2 4 2" xfId="28797" xr:uid="{00000000-0005-0000-0000-0000560E0000}"/>
    <cellStyle name="20% - Accent2 3 3 2 2 4 2 2" xfId="10099" xr:uid="{00000000-0005-0000-0000-0000570E0000}"/>
    <cellStyle name="20% - Accent2 3 3 2 2 4 3" xfId="9177" xr:uid="{00000000-0005-0000-0000-0000580E0000}"/>
    <cellStyle name="20% - Accent2 3 3 2 2 5" xfId="28616" xr:uid="{00000000-0005-0000-0000-0000590E0000}"/>
    <cellStyle name="20% - Accent2 3 3 2 2 5 2" xfId="28293" xr:uid="{00000000-0005-0000-0000-00005A0E0000}"/>
    <cellStyle name="20% - Accent2 3 3 2 2 6" xfId="28603" xr:uid="{00000000-0005-0000-0000-00005B0E0000}"/>
    <cellStyle name="20% - Accent2 3 3 2 3" xfId="32848" xr:uid="{00000000-0005-0000-0000-00005C0E0000}"/>
    <cellStyle name="20% - Accent2 3 3 2 3 2" xfId="30488" xr:uid="{00000000-0005-0000-0000-00005D0E0000}"/>
    <cellStyle name="20% - Accent2 3 3 2 3 2 2" xfId="28788" xr:uid="{00000000-0005-0000-0000-00005E0E0000}"/>
    <cellStyle name="20% - Accent2 3 3 2 3 2 2 2" xfId="10031" xr:uid="{00000000-0005-0000-0000-00005F0E0000}"/>
    <cellStyle name="20% - Accent2 3 3 2 3 2 2 2 2" xfId="34203" xr:uid="{00000000-0005-0000-0000-0000600E0000}"/>
    <cellStyle name="20% - Accent2 3 3 2 3 2 2 3" xfId="31621" xr:uid="{00000000-0005-0000-0000-0000610E0000}"/>
    <cellStyle name="20% - Accent2 3 3 2 3 2 3" xfId="28267" xr:uid="{00000000-0005-0000-0000-0000620E0000}"/>
    <cellStyle name="20% - Accent2 3 3 2 3 2 3 2" xfId="10019" xr:uid="{00000000-0005-0000-0000-0000630E0000}"/>
    <cellStyle name="20% - Accent2 3 3 2 3 2 4" xfId="28218" xr:uid="{00000000-0005-0000-0000-0000640E0000}"/>
    <cellStyle name="20% - Accent2 3 3 2 3 3" xfId="28782" xr:uid="{00000000-0005-0000-0000-0000650E0000}"/>
    <cellStyle name="20% - Accent2 3 3 2 3 3 2" xfId="28781" xr:uid="{00000000-0005-0000-0000-0000660E0000}"/>
    <cellStyle name="20% - Accent2 3 3 2 3 3 2 2" xfId="9999" xr:uid="{00000000-0005-0000-0000-0000670E0000}"/>
    <cellStyle name="20% - Accent2 3 3 2 3 3 3" xfId="28778" xr:uid="{00000000-0005-0000-0000-0000680E0000}"/>
    <cellStyle name="20% - Accent2 3 3 2 3 4" xfId="21081" xr:uid="{00000000-0005-0000-0000-0000690E0000}"/>
    <cellStyle name="20% - Accent2 3 3 2 3 4 2" xfId="6517" xr:uid="{00000000-0005-0000-0000-00006A0E0000}"/>
    <cellStyle name="20% - Accent2 3 3 2 3 5" xfId="6514" xr:uid="{00000000-0005-0000-0000-00006B0E0000}"/>
    <cellStyle name="20% - Accent2 3 3 2 4" xfId="33007" xr:uid="{00000000-0005-0000-0000-00006C0E0000}"/>
    <cellStyle name="20% - Accent2 3 3 2 4 2" xfId="19787" xr:uid="{00000000-0005-0000-0000-00006D0E0000}"/>
    <cellStyle name="20% - Accent2 3 3 2 4 2 2" xfId="28765" xr:uid="{00000000-0005-0000-0000-00006E0E0000}"/>
    <cellStyle name="20% - Accent2 3 3 2 4 2 2 2" xfId="9958" xr:uid="{00000000-0005-0000-0000-00006F0E0000}"/>
    <cellStyle name="20% - Accent2 3 3 2 4 2 3" xfId="28762" xr:uid="{00000000-0005-0000-0000-0000700E0000}"/>
    <cellStyle name="20% - Accent2 3 3 2 4 3" xfId="28761" xr:uid="{00000000-0005-0000-0000-0000710E0000}"/>
    <cellStyle name="20% - Accent2 3 3 2 4 3 2" xfId="28757" xr:uid="{00000000-0005-0000-0000-0000720E0000}"/>
    <cellStyle name="20% - Accent2 3 3 2 4 4" xfId="6511" xr:uid="{00000000-0005-0000-0000-0000730E0000}"/>
    <cellStyle name="20% - Accent2 3 3 2 5" xfId="28750" xr:uid="{00000000-0005-0000-0000-0000740E0000}"/>
    <cellStyle name="20% - Accent2 3 3 2 5 2" xfId="28747" xr:uid="{00000000-0005-0000-0000-0000750E0000}"/>
    <cellStyle name="20% - Accent2 3 3 2 5 2 2" xfId="28742" xr:uid="{00000000-0005-0000-0000-0000760E0000}"/>
    <cellStyle name="20% - Accent2 3 3 2 5 3" xfId="28736" xr:uid="{00000000-0005-0000-0000-0000770E0000}"/>
    <cellStyle name="20% - Accent2 3 3 2 6" xfId="28733" xr:uid="{00000000-0005-0000-0000-0000780E0000}"/>
    <cellStyle name="20% - Accent2 3 3 2 6 2" xfId="28724" xr:uid="{00000000-0005-0000-0000-0000790E0000}"/>
    <cellStyle name="20% - Accent2 3 3 2 7" xfId="13683" xr:uid="{00000000-0005-0000-0000-00007A0E0000}"/>
    <cellStyle name="20% - Accent2 3 3 3" xfId="26297" xr:uid="{00000000-0005-0000-0000-00007B0E0000}"/>
    <cellStyle name="20% - Accent2 3 3 3 2" xfId="32846" xr:uid="{00000000-0005-0000-0000-00007C0E0000}"/>
    <cellStyle name="20% - Accent2 3 3 3 2 2" xfId="22081" xr:uid="{00000000-0005-0000-0000-00007D0E0000}"/>
    <cellStyle name="20% - Accent2 3 3 3 2 2 2" xfId="10908" xr:uid="{00000000-0005-0000-0000-00007E0E0000}"/>
    <cellStyle name="20% - Accent2 3 3 3 2 2 2 2" xfId="9861" xr:uid="{00000000-0005-0000-0000-00007F0E0000}"/>
    <cellStyle name="20% - Accent2 3 3 3 2 2 2 2 2" xfId="32662" xr:uid="{00000000-0005-0000-0000-0000800E0000}"/>
    <cellStyle name="20% - Accent2 3 3 3 2 2 2 3" xfId="31405" xr:uid="{00000000-0005-0000-0000-0000810E0000}"/>
    <cellStyle name="20% - Accent2 3 3 3 2 2 3" xfId="10905" xr:uid="{00000000-0005-0000-0000-0000820E0000}"/>
    <cellStyle name="20% - Accent2 3 3 3 2 2 3 2" xfId="9838" xr:uid="{00000000-0005-0000-0000-0000830E0000}"/>
    <cellStyle name="20% - Accent2 3 3 3 2 2 4" xfId="26544" xr:uid="{00000000-0005-0000-0000-0000840E0000}"/>
    <cellStyle name="20% - Accent2 3 3 3 2 3" xfId="26850" xr:uid="{00000000-0005-0000-0000-0000850E0000}"/>
    <cellStyle name="20% - Accent2 3 3 3 2 3 2" xfId="10900" xr:uid="{00000000-0005-0000-0000-0000860E0000}"/>
    <cellStyle name="20% - Accent2 3 3 3 2 3 2 2" xfId="9812" xr:uid="{00000000-0005-0000-0000-0000870E0000}"/>
    <cellStyle name="20% - Accent2 3 3 3 2 3 3" xfId="26490" xr:uid="{00000000-0005-0000-0000-0000880E0000}"/>
    <cellStyle name="20% - Accent2 3 3 3 2 4" xfId="26838" xr:uid="{00000000-0005-0000-0000-0000890E0000}"/>
    <cellStyle name="20% - Accent2 3 3 3 2 4 2" xfId="26485" xr:uid="{00000000-0005-0000-0000-00008A0E0000}"/>
    <cellStyle name="20% - Accent2 3 3 3 2 5" xfId="26475" xr:uid="{00000000-0005-0000-0000-00008B0E0000}"/>
    <cellStyle name="20% - Accent2 3 3 3 3" xfId="32839" xr:uid="{00000000-0005-0000-0000-00008C0E0000}"/>
    <cellStyle name="20% - Accent2 3 3 3 3 2" xfId="28696" xr:uid="{00000000-0005-0000-0000-00008D0E0000}"/>
    <cellStyle name="20% - Accent2 3 3 3 3 2 2" xfId="10892" xr:uid="{00000000-0005-0000-0000-00008E0E0000}"/>
    <cellStyle name="20% - Accent2 3 3 3 3 2 2 2" xfId="9755" xr:uid="{00000000-0005-0000-0000-00008F0E0000}"/>
    <cellStyle name="20% - Accent2 3 3 3 3 2 3" xfId="34025" xr:uid="{00000000-0005-0000-0000-0000900E0000}"/>
    <cellStyle name="20% - Accent2 3 3 3 3 3" xfId="26813" xr:uid="{00000000-0005-0000-0000-0000910E0000}"/>
    <cellStyle name="20% - Accent2 3 3 3 3 3 2" xfId="26472" xr:uid="{00000000-0005-0000-0000-0000920E0000}"/>
    <cellStyle name="20% - Accent2 3 3 3 3 4" xfId="26470" xr:uid="{00000000-0005-0000-0000-0000930E0000}"/>
    <cellStyle name="20% - Accent2 3 3 3 4" xfId="28693" xr:uid="{00000000-0005-0000-0000-0000940E0000}"/>
    <cellStyle name="20% - Accent2 3 3 3 4 2" xfId="28690" xr:uid="{00000000-0005-0000-0000-0000950E0000}"/>
    <cellStyle name="20% - Accent2 3 3 3 4 2 2" xfId="28687" xr:uid="{00000000-0005-0000-0000-0000960E0000}"/>
    <cellStyle name="20% - Accent2 3 3 3 4 3" xfId="26464" xr:uid="{00000000-0005-0000-0000-0000970E0000}"/>
    <cellStyle name="20% - Accent2 3 3 3 5" xfId="28686" xr:uid="{00000000-0005-0000-0000-0000980E0000}"/>
    <cellStyle name="20% - Accent2 3 3 3 5 2" xfId="28684" xr:uid="{00000000-0005-0000-0000-0000990E0000}"/>
    <cellStyle name="20% - Accent2 3 3 3 6" xfId="28682" xr:uid="{00000000-0005-0000-0000-00009A0E0000}"/>
    <cellStyle name="20% - Accent2 3 3 4" xfId="20870" xr:uid="{00000000-0005-0000-0000-00009B0E0000}"/>
    <cellStyle name="20% - Accent2 3 3 4 2" xfId="32827" xr:uid="{00000000-0005-0000-0000-00009C0E0000}"/>
    <cellStyle name="20% - Accent2 3 3 4 2 2" xfId="24969" xr:uid="{00000000-0005-0000-0000-00009D0E0000}"/>
    <cellStyle name="20% - Accent2 3 3 4 2 2 2" xfId="10851" xr:uid="{00000000-0005-0000-0000-00009E0E0000}"/>
    <cellStyle name="20% - Accent2 3 3 4 2 2 2 2" xfId="9659" xr:uid="{00000000-0005-0000-0000-00009F0E0000}"/>
    <cellStyle name="20% - Accent2 3 3 4 2 2 3" xfId="28680" xr:uid="{00000000-0005-0000-0000-0000A00E0000}"/>
    <cellStyle name="20% - Accent2 3 3 4 2 3" xfId="25003" xr:uid="{00000000-0005-0000-0000-0000A10E0000}"/>
    <cellStyle name="20% - Accent2 3 3 4 2 3 2" xfId="26461" xr:uid="{00000000-0005-0000-0000-0000A20E0000}"/>
    <cellStyle name="20% - Accent2 3 3 4 2 4" xfId="24986" xr:uid="{00000000-0005-0000-0000-0000A30E0000}"/>
    <cellStyle name="20% - Accent2 3 3 4 3" xfId="28679" xr:uid="{00000000-0005-0000-0000-0000A40E0000}"/>
    <cellStyle name="20% - Accent2 3 3 4 3 2" xfId="24959" xr:uid="{00000000-0005-0000-0000-0000A50E0000}"/>
    <cellStyle name="20% - Accent2 3 3 4 3 2 2" xfId="28677" xr:uid="{00000000-0005-0000-0000-0000A60E0000}"/>
    <cellStyle name="20% - Accent2 3 3 4 3 3" xfId="24943" xr:uid="{00000000-0005-0000-0000-0000A70E0000}"/>
    <cellStyle name="20% - Accent2 3 3 4 4" xfId="28676" xr:uid="{00000000-0005-0000-0000-0000A80E0000}"/>
    <cellStyle name="20% - Accent2 3 3 4 4 2" xfId="24924" xr:uid="{00000000-0005-0000-0000-0000A90E0000}"/>
    <cellStyle name="20% - Accent2 3 3 4 5" xfId="32124" xr:uid="{00000000-0005-0000-0000-0000AA0E0000}"/>
    <cellStyle name="20% - Accent2 3 3 5" xfId="13417" xr:uid="{00000000-0005-0000-0000-0000AB0E0000}"/>
    <cellStyle name="20% - Accent2 3 3 5 2" xfId="28674" xr:uid="{00000000-0005-0000-0000-0000AC0E0000}"/>
    <cellStyle name="20% - Accent2 3 3 5 2 2" xfId="22106" xr:uid="{00000000-0005-0000-0000-0000AD0E0000}"/>
    <cellStyle name="20% - Accent2 3 3 5 2 2 2" xfId="19797" xr:uid="{00000000-0005-0000-0000-0000AE0E0000}"/>
    <cellStyle name="20% - Accent2 3 3 5 2 3" xfId="24290" xr:uid="{00000000-0005-0000-0000-0000AF0E0000}"/>
    <cellStyle name="20% - Accent2 3 3 5 3" xfId="28669" xr:uid="{00000000-0005-0000-0000-0000B00E0000}"/>
    <cellStyle name="20% - Accent2 3 3 5 3 2" xfId="22095" xr:uid="{00000000-0005-0000-0000-0000B10E0000}"/>
    <cellStyle name="20% - Accent2 3 3 5 4" xfId="23547" xr:uid="{00000000-0005-0000-0000-0000B20E0000}"/>
    <cellStyle name="20% - Accent2 3 3 6" xfId="28659" xr:uid="{00000000-0005-0000-0000-0000B30E0000}"/>
    <cellStyle name="20% - Accent2 3 3 6 2" xfId="28656" xr:uid="{00000000-0005-0000-0000-0000B40E0000}"/>
    <cellStyle name="20% - Accent2 3 3 6 2 2" xfId="22090" xr:uid="{00000000-0005-0000-0000-0000B50E0000}"/>
    <cellStyle name="20% - Accent2 3 3 6 3" xfId="19021" xr:uid="{00000000-0005-0000-0000-0000B60E0000}"/>
    <cellStyle name="20% - Accent2 3 3 7" xfId="28650" xr:uid="{00000000-0005-0000-0000-0000B70E0000}"/>
    <cellStyle name="20% - Accent2 3 3 7 2" xfId="28647" xr:uid="{00000000-0005-0000-0000-0000B80E0000}"/>
    <cellStyle name="20% - Accent2 3 3 8" xfId="7689" xr:uid="{00000000-0005-0000-0000-0000B90E0000}"/>
    <cellStyle name="20% - Accent2 3 3 9" xfId="34551" xr:uid="{00000000-0005-0000-0000-0000BA0E0000}"/>
    <cellStyle name="20% - Accent2 3 4" xfId="18679" xr:uid="{00000000-0005-0000-0000-0000BB0E0000}"/>
    <cellStyle name="20% - Accent2 3 4 2" xfId="27356" xr:uid="{00000000-0005-0000-0000-0000BC0E0000}"/>
    <cellStyle name="20% - Accent2 3 4 2 2" xfId="32439" xr:uid="{00000000-0005-0000-0000-0000BD0E0000}"/>
    <cellStyle name="20% - Accent2 3 4 2 2 2" xfId="20155" xr:uid="{00000000-0005-0000-0000-0000BE0E0000}"/>
    <cellStyle name="20% - Accent2 3 4 2 2 2 2" xfId="11701" xr:uid="{00000000-0005-0000-0000-0000BF0E0000}"/>
    <cellStyle name="20% - Accent2 3 4 2 2 2 2 2" xfId="26354" xr:uid="{00000000-0005-0000-0000-0000C00E0000}"/>
    <cellStyle name="20% - Accent2 3 4 2 2 2 2 2 2" xfId="34342" xr:uid="{00000000-0005-0000-0000-0000C10E0000}"/>
    <cellStyle name="20% - Accent2 3 4 2 2 2 2 3" xfId="21185" xr:uid="{00000000-0005-0000-0000-0000C20E0000}"/>
    <cellStyle name="20% - Accent2 3 4 2 2 2 3" xfId="28636" xr:uid="{00000000-0005-0000-0000-0000C30E0000}"/>
    <cellStyle name="20% - Accent2 3 4 2 2 2 3 2" xfId="9482" xr:uid="{00000000-0005-0000-0000-0000C40E0000}"/>
    <cellStyle name="20% - Accent2 3 4 2 2 2 4" xfId="28631" xr:uid="{00000000-0005-0000-0000-0000C50E0000}"/>
    <cellStyle name="20% - Accent2 3 4 2 2 3" xfId="28628" xr:uid="{00000000-0005-0000-0000-0000C60E0000}"/>
    <cellStyle name="20% - Accent2 3 4 2 2 3 2" xfId="28627" xr:uid="{00000000-0005-0000-0000-0000C70E0000}"/>
    <cellStyle name="20% - Accent2 3 4 2 2 3 2 2" xfId="28843" xr:uid="{00000000-0005-0000-0000-0000C80E0000}"/>
    <cellStyle name="20% - Accent2 3 4 2 2 3 3" xfId="28620" xr:uid="{00000000-0005-0000-0000-0000C90E0000}"/>
    <cellStyle name="20% - Accent2 3 4 2 2 4" xfId="28619" xr:uid="{00000000-0005-0000-0000-0000CA0E0000}"/>
    <cellStyle name="20% - Accent2 3 4 2 2 4 2" xfId="28611" xr:uid="{00000000-0005-0000-0000-0000CB0E0000}"/>
    <cellStyle name="20% - Accent2 3 4 2 2 5" xfId="28609" xr:uid="{00000000-0005-0000-0000-0000CC0E0000}"/>
    <cellStyle name="20% - Accent2 3 4 2 3" xfId="20396" xr:uid="{00000000-0005-0000-0000-0000CD0E0000}"/>
    <cellStyle name="20% - Accent2 3 4 2 3 2" xfId="27630" xr:uid="{00000000-0005-0000-0000-0000CE0E0000}"/>
    <cellStyle name="20% - Accent2 3 4 2 3 2 2" xfId="9080" xr:uid="{00000000-0005-0000-0000-0000CF0E0000}"/>
    <cellStyle name="20% - Accent2 3 4 2 3 2 2 2" xfId="14898" xr:uid="{00000000-0005-0000-0000-0000D00E0000}"/>
    <cellStyle name="20% - Accent2 3 4 2 3 2 3" xfId="18323" xr:uid="{00000000-0005-0000-0000-0000D10E0000}"/>
    <cellStyle name="20% - Accent2 3 4 2 3 3" xfId="28597" xr:uid="{00000000-0005-0000-0000-0000D20E0000}"/>
    <cellStyle name="20% - Accent2 3 4 2 3 3 2" xfId="28596" xr:uid="{00000000-0005-0000-0000-0000D30E0000}"/>
    <cellStyle name="20% - Accent2 3 4 2 3 4" xfId="6430" xr:uid="{00000000-0005-0000-0000-0000D40E0000}"/>
    <cellStyle name="20% - Accent2 3 4 2 4" xfId="28593" xr:uid="{00000000-0005-0000-0000-0000D50E0000}"/>
    <cellStyle name="20% - Accent2 3 4 2 4 2" xfId="28587" xr:uid="{00000000-0005-0000-0000-0000D60E0000}"/>
    <cellStyle name="20% - Accent2 3 4 2 4 2 2" xfId="7163" xr:uid="{00000000-0005-0000-0000-0000D70E0000}"/>
    <cellStyle name="20% - Accent2 3 4 2 4 3" xfId="27886" xr:uid="{00000000-0005-0000-0000-0000D80E0000}"/>
    <cellStyle name="20% - Accent2 3 4 2 5" xfId="28583" xr:uid="{00000000-0005-0000-0000-0000D90E0000}"/>
    <cellStyle name="20% - Accent2 3 4 2 5 2" xfId="28580" xr:uid="{00000000-0005-0000-0000-0000DA0E0000}"/>
    <cellStyle name="20% - Accent2 3 4 2 6" xfId="28575" xr:uid="{00000000-0005-0000-0000-0000DB0E0000}"/>
    <cellStyle name="20% - Accent2 3 4 3" xfId="33176" xr:uid="{00000000-0005-0000-0000-0000DC0E0000}"/>
    <cellStyle name="20% - Accent2 3 4 3 2" xfId="34316" xr:uid="{00000000-0005-0000-0000-0000DD0E0000}"/>
    <cellStyle name="20% - Accent2 3 4 3 2 2" xfId="23077" xr:uid="{00000000-0005-0000-0000-0000DE0E0000}"/>
    <cellStyle name="20% - Accent2 3 4 3 2 2 2" xfId="18265" xr:uid="{00000000-0005-0000-0000-0000DF0E0000}"/>
    <cellStyle name="20% - Accent2 3 4 3 2 2 2 2" xfId="16879" xr:uid="{00000000-0005-0000-0000-0000E00E0000}"/>
    <cellStyle name="20% - Accent2 3 4 3 2 2 3" xfId="18252" xr:uid="{00000000-0005-0000-0000-0000E10E0000}"/>
    <cellStyle name="20% - Accent2 3 4 3 2 3" xfId="23068" xr:uid="{00000000-0005-0000-0000-0000E20E0000}"/>
    <cellStyle name="20% - Accent2 3 4 3 2 3 2" xfId="18241" xr:uid="{00000000-0005-0000-0000-0000E30E0000}"/>
    <cellStyle name="20% - Accent2 3 4 3 2 4" xfId="23062" xr:uid="{00000000-0005-0000-0000-0000E40E0000}"/>
    <cellStyle name="20% - Accent2 3 4 3 3" xfId="28561" xr:uid="{00000000-0005-0000-0000-0000E50E0000}"/>
    <cellStyle name="20% - Accent2 3 4 3 3 2" xfId="28556" xr:uid="{00000000-0005-0000-0000-0000E60E0000}"/>
    <cellStyle name="20% - Accent2 3 4 3 3 2 2" xfId="28555" xr:uid="{00000000-0005-0000-0000-0000E70E0000}"/>
    <cellStyle name="20% - Accent2 3 4 3 3 3" xfId="26440" xr:uid="{00000000-0005-0000-0000-0000E80E0000}"/>
    <cellStyle name="20% - Accent2 3 4 3 4" xfId="28552" xr:uid="{00000000-0005-0000-0000-0000E90E0000}"/>
    <cellStyle name="20% - Accent2 3 4 3 4 2" xfId="28544" xr:uid="{00000000-0005-0000-0000-0000EA0E0000}"/>
    <cellStyle name="20% - Accent2 3 4 3 5" xfId="28542" xr:uid="{00000000-0005-0000-0000-0000EB0E0000}"/>
    <cellStyle name="20% - Accent2 3 4 4" xfId="20688" xr:uid="{00000000-0005-0000-0000-0000EC0E0000}"/>
    <cellStyle name="20% - Accent2 3 4 4 2" xfId="21090" xr:uid="{00000000-0005-0000-0000-0000ED0E0000}"/>
    <cellStyle name="20% - Accent2 3 4 4 2 2" xfId="17846" xr:uid="{00000000-0005-0000-0000-0000EE0E0000}"/>
    <cellStyle name="20% - Accent2 3 4 4 2 2 2" xfId="24297" xr:uid="{00000000-0005-0000-0000-0000EF0E0000}"/>
    <cellStyle name="20% - Accent2 3 4 4 2 3" xfId="23020" xr:uid="{00000000-0005-0000-0000-0000F00E0000}"/>
    <cellStyle name="20% - Accent2 3 4 4 3" xfId="21078" xr:uid="{00000000-0005-0000-0000-0000F10E0000}"/>
    <cellStyle name="20% - Accent2 3 4 4 3 2" xfId="28530" xr:uid="{00000000-0005-0000-0000-0000F20E0000}"/>
    <cellStyle name="20% - Accent2 3 4 4 4" xfId="21066" xr:uid="{00000000-0005-0000-0000-0000F30E0000}"/>
    <cellStyle name="20% - Accent2 3 4 5" xfId="13409" xr:uid="{00000000-0005-0000-0000-0000F40E0000}"/>
    <cellStyle name="20% - Accent2 3 4 5 2" xfId="21037" xr:uid="{00000000-0005-0000-0000-0000F50E0000}"/>
    <cellStyle name="20% - Accent2 3 4 5 2 2" xfId="22068" xr:uid="{00000000-0005-0000-0000-0000F60E0000}"/>
    <cellStyle name="20% - Accent2 3 4 5 3" xfId="21028" xr:uid="{00000000-0005-0000-0000-0000F70E0000}"/>
    <cellStyle name="20% - Accent2 3 4 6" xfId="25981" xr:uid="{00000000-0005-0000-0000-0000F80E0000}"/>
    <cellStyle name="20% - Accent2 3 4 6 2" xfId="21009" xr:uid="{00000000-0005-0000-0000-0000F90E0000}"/>
    <cellStyle name="20% - Accent2 3 4 7" xfId="28507" xr:uid="{00000000-0005-0000-0000-0000FA0E0000}"/>
    <cellStyle name="20% - Accent2 3 4 8" xfId="34773" xr:uid="{00000000-0005-0000-0000-0000FB0E0000}"/>
    <cellStyle name="20% - Accent2 3 5" xfId="26587" xr:uid="{00000000-0005-0000-0000-0000FC0E0000}"/>
    <cellStyle name="20% - Accent2 3 5 2" xfId="23913" xr:uid="{00000000-0005-0000-0000-0000FD0E0000}"/>
    <cellStyle name="20% - Accent2 3 5 2 2" xfId="12107" xr:uid="{00000000-0005-0000-0000-0000FE0E0000}"/>
    <cellStyle name="20% - Accent2 3 5 2 2 2" xfId="14569" xr:uid="{00000000-0005-0000-0000-0000FF0E0000}"/>
    <cellStyle name="20% - Accent2 3 5 2 2 2 2" xfId="24731" xr:uid="{00000000-0005-0000-0000-0000000F0000}"/>
    <cellStyle name="20% - Accent2 3 5 2 2 2 2 2" xfId="9308" xr:uid="{00000000-0005-0000-0000-0000010F0000}"/>
    <cellStyle name="20% - Accent2 3 5 2 2 2 3" xfId="28497" xr:uid="{00000000-0005-0000-0000-0000020F0000}"/>
    <cellStyle name="20% - Accent2 3 5 2 2 3" xfId="18936" xr:uid="{00000000-0005-0000-0000-0000030F0000}"/>
    <cellStyle name="20% - Accent2 3 5 2 2 3 2" xfId="28490" xr:uid="{00000000-0005-0000-0000-0000040F0000}"/>
    <cellStyle name="20% - Accent2 3 5 2 2 4" xfId="29517" xr:uid="{00000000-0005-0000-0000-0000050F0000}"/>
    <cellStyle name="20% - Accent2 3 5 2 3" xfId="30039" xr:uid="{00000000-0005-0000-0000-0000060F0000}"/>
    <cellStyle name="20% - Accent2 3 5 2 3 2" xfId="30324" xr:uid="{00000000-0005-0000-0000-0000070F0000}"/>
    <cellStyle name="20% - Accent2 3 5 2 3 2 2" xfId="28479" xr:uid="{00000000-0005-0000-0000-0000080F0000}"/>
    <cellStyle name="20% - Accent2 3 5 2 3 3" xfId="29498" xr:uid="{00000000-0005-0000-0000-0000090F0000}"/>
    <cellStyle name="20% - Accent2 3 5 2 4" xfId="30019" xr:uid="{00000000-0005-0000-0000-00000A0F0000}"/>
    <cellStyle name="20% - Accent2 3 5 2 4 2" xfId="6059" xr:uid="{00000000-0005-0000-0000-00000B0F0000}"/>
    <cellStyle name="20% - Accent2 3 5 2 5" xfId="29466" xr:uid="{00000000-0005-0000-0000-00000C0F0000}"/>
    <cellStyle name="20% - Accent2 3 5 3" xfId="31991" xr:uid="{00000000-0005-0000-0000-00000D0F0000}"/>
    <cellStyle name="20% - Accent2 3 5 3 2" xfId="29441" xr:uid="{00000000-0005-0000-0000-00000E0F0000}"/>
    <cellStyle name="20% - Accent2 3 5 3 2 2" xfId="26918" xr:uid="{00000000-0005-0000-0000-00000F0F0000}"/>
    <cellStyle name="20% - Accent2 3 5 3 2 2 2" xfId="8654" xr:uid="{00000000-0005-0000-0000-0000100F0000}"/>
    <cellStyle name="20% - Accent2 3 5 3 2 3" xfId="26411" xr:uid="{00000000-0005-0000-0000-0000110F0000}"/>
    <cellStyle name="20% - Accent2 3 5 3 3" xfId="33637" xr:uid="{00000000-0005-0000-0000-0000120F0000}"/>
    <cellStyle name="20% - Accent2 3 5 3 3 2" xfId="25674" xr:uid="{00000000-0005-0000-0000-0000130F0000}"/>
    <cellStyle name="20% - Accent2 3 5 3 4" xfId="29414" xr:uid="{00000000-0005-0000-0000-0000140F0000}"/>
    <cellStyle name="20% - Accent2 3 5 4" xfId="28468" xr:uid="{00000000-0005-0000-0000-0000150F0000}"/>
    <cellStyle name="20% - Accent2 3 5 4 2" xfId="21985" xr:uid="{00000000-0005-0000-0000-0000160F0000}"/>
    <cellStyle name="20% - Accent2 3 5 4 2 2" xfId="25648" xr:uid="{00000000-0005-0000-0000-0000170F0000}"/>
    <cellStyle name="20% - Accent2 3 5 4 3" xfId="20766" xr:uid="{00000000-0005-0000-0000-0000180F0000}"/>
    <cellStyle name="20% - Accent2 3 5 5" xfId="28465" xr:uid="{00000000-0005-0000-0000-0000190F0000}"/>
    <cellStyle name="20% - Accent2 3 5 5 2" xfId="21954" xr:uid="{00000000-0005-0000-0000-00001A0F0000}"/>
    <cellStyle name="20% - Accent2 3 5 6" xfId="28460" xr:uid="{00000000-0005-0000-0000-00001B0F0000}"/>
    <cellStyle name="20% - Accent2 3 5 7" xfId="34964" xr:uid="{00000000-0005-0000-0000-00001C0F0000}"/>
    <cellStyle name="20% - Accent2 3 6" xfId="28342" xr:uid="{00000000-0005-0000-0000-00001D0F0000}"/>
    <cellStyle name="20% - Accent2 3 6 2" xfId="18902" xr:uid="{00000000-0005-0000-0000-00001E0F0000}"/>
    <cellStyle name="20% - Accent2 3 6 2 2" xfId="31299" xr:uid="{00000000-0005-0000-0000-00001F0F0000}"/>
    <cellStyle name="20% - Accent2 3 6 2 2 2" xfId="24463" xr:uid="{00000000-0005-0000-0000-0000200F0000}"/>
    <cellStyle name="20% - Accent2 3 6 2 2 2 2" xfId="32889" xr:uid="{00000000-0005-0000-0000-0000210F0000}"/>
    <cellStyle name="20% - Accent2 3 6 2 2 3" xfId="29335" xr:uid="{00000000-0005-0000-0000-0000220F0000}"/>
    <cellStyle name="20% - Accent2 3 6 2 3" xfId="30004" xr:uid="{00000000-0005-0000-0000-0000230F0000}"/>
    <cellStyle name="20% - Accent2 3 6 2 3 2" xfId="29319" xr:uid="{00000000-0005-0000-0000-0000240F0000}"/>
    <cellStyle name="20% - Accent2 3 6 2 4" xfId="29311" xr:uid="{00000000-0005-0000-0000-0000250F0000}"/>
    <cellStyle name="20% - Accent2 3 6 3" xfId="17963" xr:uid="{00000000-0005-0000-0000-0000260F0000}"/>
    <cellStyle name="20% - Accent2 3 6 3 2" xfId="30201" xr:uid="{00000000-0005-0000-0000-0000270F0000}"/>
    <cellStyle name="20% - Accent2 3 6 3 2 2" xfId="25552" xr:uid="{00000000-0005-0000-0000-0000280F0000}"/>
    <cellStyle name="20% - Accent2 3 6 3 3" xfId="30406" xr:uid="{00000000-0005-0000-0000-0000290F0000}"/>
    <cellStyle name="20% - Accent2 3 6 4" xfId="29433" xr:uid="{00000000-0005-0000-0000-00002A0F0000}"/>
    <cellStyle name="20% - Accent2 3 6 4 2" xfId="21774" xr:uid="{00000000-0005-0000-0000-00002B0F0000}"/>
    <cellStyle name="20% - Accent2 3 6 5" xfId="28455" xr:uid="{00000000-0005-0000-0000-00002C0F0000}"/>
    <cellStyle name="20% - Accent2 3 6 6" xfId="35169" xr:uid="{00000000-0005-0000-0000-00002D0F0000}"/>
    <cellStyle name="20% - Accent2 3 7" xfId="24932" xr:uid="{00000000-0005-0000-0000-00002E0F0000}"/>
    <cellStyle name="20% - Accent2 3 7 2" xfId="17960" xr:uid="{00000000-0005-0000-0000-00002F0F0000}"/>
    <cellStyle name="20% - Accent2 3 7 2 2" xfId="31006" xr:uid="{00000000-0005-0000-0000-0000300F0000}"/>
    <cellStyle name="20% - Accent2 3 7 2 2 2" xfId="31602" xr:uid="{00000000-0005-0000-0000-0000310F0000}"/>
    <cellStyle name="20% - Accent2 3 7 2 3" xfId="32160" xr:uid="{00000000-0005-0000-0000-0000320F0000}"/>
    <cellStyle name="20% - Accent2 3 7 3" xfId="31876" xr:uid="{00000000-0005-0000-0000-0000330F0000}"/>
    <cellStyle name="20% - Accent2 3 7 3 2" xfId="32603" xr:uid="{00000000-0005-0000-0000-0000340F0000}"/>
    <cellStyle name="20% - Accent2 3 7 4" xfId="33355" xr:uid="{00000000-0005-0000-0000-0000350F0000}"/>
    <cellStyle name="20% - Accent2 3 7 5" xfId="35398" xr:uid="{00000000-0005-0000-0000-0000360F0000}"/>
    <cellStyle name="20% - Accent2 3 8" xfId="8345" xr:uid="{00000000-0005-0000-0000-0000370F0000}"/>
    <cellStyle name="20% - Accent2 3 8 2" xfId="28446" xr:uid="{00000000-0005-0000-0000-0000380F0000}"/>
    <cellStyle name="20% - Accent2 3 8 2 2" xfId="30712" xr:uid="{00000000-0005-0000-0000-0000390F0000}"/>
    <cellStyle name="20% - Accent2 3 8 3" xfId="30935" xr:uid="{00000000-0005-0000-0000-00003A0F0000}"/>
    <cellStyle name="20% - Accent2 3 8 4" xfId="36270" xr:uid="{00000000-0005-0000-0000-00003B0F0000}"/>
    <cellStyle name="20% - Accent2 3 9" xfId="28443" xr:uid="{00000000-0005-0000-0000-00003C0F0000}"/>
    <cellStyle name="20% - Accent2 3 9 2" xfId="22847" xr:uid="{00000000-0005-0000-0000-00003D0F0000}"/>
    <cellStyle name="20% - Accent2 3 9 3" xfId="36556" xr:uid="{00000000-0005-0000-0000-00003E0F0000}"/>
    <cellStyle name="20% - Accent2 30" xfId="35895" xr:uid="{00000000-0005-0000-0000-00003F0F0000}"/>
    <cellStyle name="20% - Accent2 30 2" xfId="37067" xr:uid="{00000000-0005-0000-0000-0000400F0000}"/>
    <cellStyle name="20% - Accent2 30 3" xfId="37962" xr:uid="{00000000-0005-0000-0000-0000410F0000}"/>
    <cellStyle name="20% - Accent2 31" xfId="35915" xr:uid="{00000000-0005-0000-0000-0000420F0000}"/>
    <cellStyle name="20% - Accent2 31 2" xfId="37086" xr:uid="{00000000-0005-0000-0000-0000430F0000}"/>
    <cellStyle name="20% - Accent2 31 3" xfId="37982" xr:uid="{00000000-0005-0000-0000-0000440F0000}"/>
    <cellStyle name="20% - Accent2 32" xfId="35935" xr:uid="{00000000-0005-0000-0000-0000450F0000}"/>
    <cellStyle name="20% - Accent2 32 2" xfId="37105" xr:uid="{00000000-0005-0000-0000-0000460F0000}"/>
    <cellStyle name="20% - Accent2 32 3" xfId="38002" xr:uid="{00000000-0005-0000-0000-0000470F0000}"/>
    <cellStyle name="20% - Accent2 33" xfId="35955" xr:uid="{00000000-0005-0000-0000-0000480F0000}"/>
    <cellStyle name="20% - Accent2 33 2" xfId="37124" xr:uid="{00000000-0005-0000-0000-0000490F0000}"/>
    <cellStyle name="20% - Accent2 33 3" xfId="38022" xr:uid="{00000000-0005-0000-0000-00004A0F0000}"/>
    <cellStyle name="20% - Accent2 34" xfId="35975" xr:uid="{00000000-0005-0000-0000-00004B0F0000}"/>
    <cellStyle name="20% - Accent2 34 2" xfId="37144" xr:uid="{00000000-0005-0000-0000-00004C0F0000}"/>
    <cellStyle name="20% - Accent2 34 3" xfId="38042" xr:uid="{00000000-0005-0000-0000-00004D0F0000}"/>
    <cellStyle name="20% - Accent2 35" xfId="35995" xr:uid="{00000000-0005-0000-0000-00004E0F0000}"/>
    <cellStyle name="20% - Accent2 35 2" xfId="37164" xr:uid="{00000000-0005-0000-0000-00004F0F0000}"/>
    <cellStyle name="20% - Accent2 35 3" xfId="38062" xr:uid="{00000000-0005-0000-0000-0000500F0000}"/>
    <cellStyle name="20% - Accent2 36" xfId="36015" xr:uid="{00000000-0005-0000-0000-0000510F0000}"/>
    <cellStyle name="20% - Accent2 36 2" xfId="37184" xr:uid="{00000000-0005-0000-0000-0000520F0000}"/>
    <cellStyle name="20% - Accent2 36 3" xfId="38082" xr:uid="{00000000-0005-0000-0000-0000530F0000}"/>
    <cellStyle name="20% - Accent2 37" xfId="36035" xr:uid="{00000000-0005-0000-0000-0000540F0000}"/>
    <cellStyle name="20% - Accent2 37 2" xfId="37204" xr:uid="{00000000-0005-0000-0000-0000550F0000}"/>
    <cellStyle name="20% - Accent2 37 3" xfId="38102" xr:uid="{00000000-0005-0000-0000-0000560F0000}"/>
    <cellStyle name="20% - Accent2 38" xfId="36055" xr:uid="{00000000-0005-0000-0000-0000570F0000}"/>
    <cellStyle name="20% - Accent2 38 2" xfId="37224" xr:uid="{00000000-0005-0000-0000-0000580F0000}"/>
    <cellStyle name="20% - Accent2 38 3" xfId="38122" xr:uid="{00000000-0005-0000-0000-0000590F0000}"/>
    <cellStyle name="20% - Accent2 39" xfId="36075" xr:uid="{00000000-0005-0000-0000-00005A0F0000}"/>
    <cellStyle name="20% - Accent2 39 2" xfId="37244" xr:uid="{00000000-0005-0000-0000-00005B0F0000}"/>
    <cellStyle name="20% - Accent2 39 3" xfId="38142" xr:uid="{00000000-0005-0000-0000-00005C0F0000}"/>
    <cellStyle name="20% - Accent2 4" xfId="120" xr:uid="{00000000-0005-0000-0000-00005D0F0000}"/>
    <cellStyle name="20% - Accent2 4 10" xfId="34474" xr:uid="{00000000-0005-0000-0000-00005E0F0000}"/>
    <cellStyle name="20% - Accent2 4 11" xfId="5968" xr:uid="{00000000-0005-0000-0000-00005F0F0000}"/>
    <cellStyle name="20% - Accent2 4 2" xfId="243" xr:uid="{00000000-0005-0000-0000-0000600F0000}"/>
    <cellStyle name="20% - Accent2 4 2 10" xfId="19729" xr:uid="{00000000-0005-0000-0000-0000610F0000}"/>
    <cellStyle name="20% - Accent2 4 2 2" xfId="16418" xr:uid="{00000000-0005-0000-0000-0000620F0000}"/>
    <cellStyle name="20% - Accent2 4 2 2 2" xfId="32300" xr:uid="{00000000-0005-0000-0000-0000630F0000}"/>
    <cellStyle name="20% - Accent2 4 2 2 2 2" xfId="22031" xr:uid="{00000000-0005-0000-0000-0000640F0000}"/>
    <cellStyle name="20% - Accent2 4 2 2 2 2 2" xfId="24121" xr:uid="{00000000-0005-0000-0000-0000650F0000}"/>
    <cellStyle name="20% - Accent2 4 2 2 2 2 2 2" xfId="8837" xr:uid="{00000000-0005-0000-0000-0000660F0000}"/>
    <cellStyle name="20% - Accent2 4 2 2 2 2 2 2 2" xfId="22002" xr:uid="{00000000-0005-0000-0000-0000670F0000}"/>
    <cellStyle name="20% - Accent2 4 2 2 2 2 2 2 2 2" xfId="32344" xr:uid="{00000000-0005-0000-0000-0000680F0000}"/>
    <cellStyle name="20% - Accent2 4 2 2 2 2 2 2 3" xfId="15155" xr:uid="{00000000-0005-0000-0000-0000690F0000}"/>
    <cellStyle name="20% - Accent2 4 2 2 2 2 2 3" xfId="15558" xr:uid="{00000000-0005-0000-0000-00006A0F0000}"/>
    <cellStyle name="20% - Accent2 4 2 2 2 2 2 3 2" xfId="28434" xr:uid="{00000000-0005-0000-0000-00006B0F0000}"/>
    <cellStyle name="20% - Accent2 4 2 2 2 2 2 4" xfId="8825" xr:uid="{00000000-0005-0000-0000-00006C0F0000}"/>
    <cellStyle name="20% - Accent2 4 2 2 2 2 3" xfId="24581" xr:uid="{00000000-0005-0000-0000-00006D0F0000}"/>
    <cellStyle name="20% - Accent2 4 2 2 2 2 3 2" xfId="8808" xr:uid="{00000000-0005-0000-0000-00006E0F0000}"/>
    <cellStyle name="20% - Accent2 4 2 2 2 2 3 2 2" xfId="23453" xr:uid="{00000000-0005-0000-0000-00006F0F0000}"/>
    <cellStyle name="20% - Accent2 4 2 2 2 2 3 3" xfId="8803" xr:uid="{00000000-0005-0000-0000-0000700F0000}"/>
    <cellStyle name="20% - Accent2 4 2 2 2 2 4" xfId="21795" xr:uid="{00000000-0005-0000-0000-0000710F0000}"/>
    <cellStyle name="20% - Accent2 4 2 2 2 2 4 2" xfId="8791" xr:uid="{00000000-0005-0000-0000-0000720F0000}"/>
    <cellStyle name="20% - Accent2 4 2 2 2 2 5" xfId="18629" xr:uid="{00000000-0005-0000-0000-0000730F0000}"/>
    <cellStyle name="20% - Accent2 4 2 2 2 3" xfId="21649" xr:uid="{00000000-0005-0000-0000-0000740F0000}"/>
    <cellStyle name="20% - Accent2 4 2 2 2 3 2" xfId="24577" xr:uid="{00000000-0005-0000-0000-0000750F0000}"/>
    <cellStyle name="20% - Accent2 4 2 2 2 3 2 2" xfId="8762" xr:uid="{00000000-0005-0000-0000-0000760F0000}"/>
    <cellStyle name="20% - Accent2 4 2 2 2 3 2 2 2" xfId="21785" xr:uid="{00000000-0005-0000-0000-0000770F0000}"/>
    <cellStyle name="20% - Accent2 4 2 2 2 3 2 3" xfId="8752" xr:uid="{00000000-0005-0000-0000-0000780F0000}"/>
    <cellStyle name="20% - Accent2 4 2 2 2 3 3" xfId="21789" xr:uid="{00000000-0005-0000-0000-0000790F0000}"/>
    <cellStyle name="20% - Accent2 4 2 2 2 3 3 2" xfId="8738" xr:uid="{00000000-0005-0000-0000-00007A0F0000}"/>
    <cellStyle name="20% - Accent2 4 2 2 2 3 4" xfId="28406" xr:uid="{00000000-0005-0000-0000-00007B0F0000}"/>
    <cellStyle name="20% - Accent2 4 2 2 2 4" xfId="28403" xr:uid="{00000000-0005-0000-0000-00007C0F0000}"/>
    <cellStyle name="20% - Accent2 4 2 2 2 4 2" xfId="28402" xr:uid="{00000000-0005-0000-0000-00007D0F0000}"/>
    <cellStyle name="20% - Accent2 4 2 2 2 4 2 2" xfId="27379" xr:uid="{00000000-0005-0000-0000-00007E0F0000}"/>
    <cellStyle name="20% - Accent2 4 2 2 2 4 3" xfId="21728" xr:uid="{00000000-0005-0000-0000-00007F0F0000}"/>
    <cellStyle name="20% - Accent2 4 2 2 2 5" xfId="28401" xr:uid="{00000000-0005-0000-0000-0000800F0000}"/>
    <cellStyle name="20% - Accent2 4 2 2 2 5 2" xfId="26922" xr:uid="{00000000-0005-0000-0000-0000810F0000}"/>
    <cellStyle name="20% - Accent2 4 2 2 2 6" xfId="28399" xr:uid="{00000000-0005-0000-0000-0000820F0000}"/>
    <cellStyle name="20% - Accent2 4 2 2 3" xfId="32294" xr:uid="{00000000-0005-0000-0000-0000830F0000}"/>
    <cellStyle name="20% - Accent2 4 2 2 3 2" xfId="22026" xr:uid="{00000000-0005-0000-0000-0000840F0000}"/>
    <cellStyle name="20% - Accent2 4 2 2 3 2 2" xfId="24572" xr:uid="{00000000-0005-0000-0000-0000850F0000}"/>
    <cellStyle name="20% - Accent2 4 2 2 3 2 2 2" xfId="8626" xr:uid="{00000000-0005-0000-0000-0000860F0000}"/>
    <cellStyle name="20% - Accent2 4 2 2 3 2 2 2 2" xfId="21460" xr:uid="{00000000-0005-0000-0000-0000870F0000}"/>
    <cellStyle name="20% - Accent2 4 2 2 3 2 2 3" xfId="8620" xr:uid="{00000000-0005-0000-0000-0000880F0000}"/>
    <cellStyle name="20% - Accent2 4 2 2 3 2 3" xfId="23115" xr:uid="{00000000-0005-0000-0000-0000890F0000}"/>
    <cellStyle name="20% - Accent2 4 2 2 3 2 3 2" xfId="8606" xr:uid="{00000000-0005-0000-0000-00008A0F0000}"/>
    <cellStyle name="20% - Accent2 4 2 2 3 2 4" xfId="26034" xr:uid="{00000000-0005-0000-0000-00008B0F0000}"/>
    <cellStyle name="20% - Accent2 4 2 2 3 3" xfId="28385" xr:uid="{00000000-0005-0000-0000-00008C0F0000}"/>
    <cellStyle name="20% - Accent2 4 2 2 3 3 2" xfId="28384" xr:uid="{00000000-0005-0000-0000-00008D0F0000}"/>
    <cellStyle name="20% - Accent2 4 2 2 3 3 2 2" xfId="8586" xr:uid="{00000000-0005-0000-0000-00008E0F0000}"/>
    <cellStyle name="20% - Accent2 4 2 2 3 3 3" xfId="28382" xr:uid="{00000000-0005-0000-0000-00008F0F0000}"/>
    <cellStyle name="20% - Accent2 4 2 2 3 4" xfId="6211" xr:uid="{00000000-0005-0000-0000-0000900F0000}"/>
    <cellStyle name="20% - Accent2 4 2 2 3 4 2" xfId="28377" xr:uid="{00000000-0005-0000-0000-0000910F0000}"/>
    <cellStyle name="20% - Accent2 4 2 2 3 5" xfId="25895" xr:uid="{00000000-0005-0000-0000-0000920F0000}"/>
    <cellStyle name="20% - Accent2 4 2 2 4" xfId="29524" xr:uid="{00000000-0005-0000-0000-0000930F0000}"/>
    <cellStyle name="20% - Accent2 4 2 2 4 2" xfId="16913" xr:uid="{00000000-0005-0000-0000-0000940F0000}"/>
    <cellStyle name="20% - Accent2 4 2 2 4 2 2" xfId="16908" xr:uid="{00000000-0005-0000-0000-0000950F0000}"/>
    <cellStyle name="20% - Accent2 4 2 2 4 2 2 2" xfId="8507" xr:uid="{00000000-0005-0000-0000-0000960F0000}"/>
    <cellStyle name="20% - Accent2 4 2 2 4 2 3" xfId="20089" xr:uid="{00000000-0005-0000-0000-0000970F0000}"/>
    <cellStyle name="20% - Accent2 4 2 2 4 3" xfId="16906" xr:uid="{00000000-0005-0000-0000-0000980F0000}"/>
    <cellStyle name="20% - Accent2 4 2 2 4 3 2" xfId="20062" xr:uid="{00000000-0005-0000-0000-0000990F0000}"/>
    <cellStyle name="20% - Accent2 4 2 2 4 4" xfId="27804" xr:uid="{00000000-0005-0000-0000-00009A0F0000}"/>
    <cellStyle name="20% - Accent2 4 2 2 5" xfId="28358" xr:uid="{00000000-0005-0000-0000-00009B0F0000}"/>
    <cellStyle name="20% - Accent2 4 2 2 5 2" xfId="16897" xr:uid="{00000000-0005-0000-0000-00009C0F0000}"/>
    <cellStyle name="20% - Accent2 4 2 2 5 2 2" xfId="28355" xr:uid="{00000000-0005-0000-0000-00009D0F0000}"/>
    <cellStyle name="20% - Accent2 4 2 2 5 3" xfId="27789" xr:uid="{00000000-0005-0000-0000-00009E0F0000}"/>
    <cellStyle name="20% - Accent2 4 2 2 6" xfId="27781" xr:uid="{00000000-0005-0000-0000-00009F0F0000}"/>
    <cellStyle name="20% - Accent2 4 2 2 6 2" xfId="27769" xr:uid="{00000000-0005-0000-0000-0000A00F0000}"/>
    <cellStyle name="20% - Accent2 4 2 2 7" xfId="28350" xr:uid="{00000000-0005-0000-0000-0000A10F0000}"/>
    <cellStyle name="20% - Accent2 4 2 3" xfId="28202" xr:uid="{00000000-0005-0000-0000-0000A20F0000}"/>
    <cellStyle name="20% - Accent2 4 2 3 2" xfId="32292" xr:uid="{00000000-0005-0000-0000-0000A30F0000}"/>
    <cellStyle name="20% - Accent2 4 2 3 2 2" xfId="22024" xr:uid="{00000000-0005-0000-0000-0000A40F0000}"/>
    <cellStyle name="20% - Accent2 4 2 3 2 2 2" xfId="10745" xr:uid="{00000000-0005-0000-0000-0000A50F0000}"/>
    <cellStyle name="20% - Accent2 4 2 3 2 2 2 2" xfId="28344" xr:uid="{00000000-0005-0000-0000-0000A60F0000}"/>
    <cellStyle name="20% - Accent2 4 2 3 2 2 2 2 2" xfId="20455" xr:uid="{00000000-0005-0000-0000-0000A70F0000}"/>
    <cellStyle name="20% - Accent2 4 2 3 2 2 2 3" xfId="24931" xr:uid="{00000000-0005-0000-0000-0000A80F0000}"/>
    <cellStyle name="20% - Accent2 4 2 3 2 2 3" xfId="10705" xr:uid="{00000000-0005-0000-0000-0000A90F0000}"/>
    <cellStyle name="20% - Accent2 4 2 3 2 2 3 2" xfId="24918" xr:uid="{00000000-0005-0000-0000-0000AA0F0000}"/>
    <cellStyle name="20% - Accent2 4 2 3 2 2 4" xfId="13313" xr:uid="{00000000-0005-0000-0000-0000AB0F0000}"/>
    <cellStyle name="20% - Accent2 4 2 3 2 3" xfId="27586" xr:uid="{00000000-0005-0000-0000-0000AC0F0000}"/>
    <cellStyle name="20% - Accent2 4 2 3 2 3 2" xfId="10661" xr:uid="{00000000-0005-0000-0000-0000AD0F0000}"/>
    <cellStyle name="20% - Accent2 4 2 3 2 3 2 2" xfId="25754" xr:uid="{00000000-0005-0000-0000-0000AE0F0000}"/>
    <cellStyle name="20% - Accent2 4 2 3 2 3 3" xfId="10629" xr:uid="{00000000-0005-0000-0000-0000AF0F0000}"/>
    <cellStyle name="20% - Accent2 4 2 3 2 4" xfId="27581" xr:uid="{00000000-0005-0000-0000-0000B00F0000}"/>
    <cellStyle name="20% - Accent2 4 2 3 2 4 2" xfId="10599" xr:uid="{00000000-0005-0000-0000-0000B10F0000}"/>
    <cellStyle name="20% - Accent2 4 2 3 2 5" xfId="25836" xr:uid="{00000000-0005-0000-0000-0000B20F0000}"/>
    <cellStyle name="20% - Accent2 4 2 3 3" xfId="32288" xr:uid="{00000000-0005-0000-0000-0000B30F0000}"/>
    <cellStyle name="20% - Accent2 4 2 3 3 2" xfId="28310" xr:uid="{00000000-0005-0000-0000-0000B40F0000}"/>
    <cellStyle name="20% - Accent2 4 2 3 3 2 2" xfId="10468" xr:uid="{00000000-0005-0000-0000-0000B50F0000}"/>
    <cellStyle name="20% - Accent2 4 2 3 3 2 2 2" xfId="22125" xr:uid="{00000000-0005-0000-0000-0000B60F0000}"/>
    <cellStyle name="20% - Accent2 4 2 3 3 2 3" xfId="10444" xr:uid="{00000000-0005-0000-0000-0000B70F0000}"/>
    <cellStyle name="20% - Accent2 4 2 3 3 3" xfId="28302" xr:uid="{00000000-0005-0000-0000-0000B80F0000}"/>
    <cellStyle name="20% - Accent2 4 2 3 3 3 2" xfId="25830" xr:uid="{00000000-0005-0000-0000-0000B90F0000}"/>
    <cellStyle name="20% - Accent2 4 2 3 3 4" xfId="17824" xr:uid="{00000000-0005-0000-0000-0000BA0F0000}"/>
    <cellStyle name="20% - Accent2 4 2 3 4" xfId="28286" xr:uid="{00000000-0005-0000-0000-0000BB0F0000}"/>
    <cellStyle name="20% - Accent2 4 2 3 4 2" xfId="16889" xr:uid="{00000000-0005-0000-0000-0000BC0F0000}"/>
    <cellStyle name="20% - Accent2 4 2 3 4 2 2" xfId="12030" xr:uid="{00000000-0005-0000-0000-0000BD0F0000}"/>
    <cellStyle name="20% - Accent2 4 2 3 4 3" xfId="26293" xr:uid="{00000000-0005-0000-0000-0000BE0F0000}"/>
    <cellStyle name="20% - Accent2 4 2 3 5" xfId="27739" xr:uid="{00000000-0005-0000-0000-0000BF0F0000}"/>
    <cellStyle name="20% - Accent2 4 2 3 5 2" xfId="33055" xr:uid="{00000000-0005-0000-0000-0000C00F0000}"/>
    <cellStyle name="20% - Accent2 4 2 3 6" xfId="27733" xr:uid="{00000000-0005-0000-0000-0000C10F0000}"/>
    <cellStyle name="20% - Accent2 4 2 4" xfId="21197" xr:uid="{00000000-0005-0000-0000-0000C20F0000}"/>
    <cellStyle name="20% - Accent2 4 2 4 2" xfId="26228" xr:uid="{00000000-0005-0000-0000-0000C30F0000}"/>
    <cellStyle name="20% - Accent2 4 2 4 2 2" xfId="27525" xr:uid="{00000000-0005-0000-0000-0000C40F0000}"/>
    <cellStyle name="20% - Accent2 4 2 4 2 2 2" xfId="14227" xr:uid="{00000000-0005-0000-0000-0000C50F0000}"/>
    <cellStyle name="20% - Accent2 4 2 4 2 2 2 2" xfId="25045" xr:uid="{00000000-0005-0000-0000-0000C60F0000}"/>
    <cellStyle name="20% - Accent2 4 2 4 2 2 3" xfId="9741" xr:uid="{00000000-0005-0000-0000-0000C70F0000}"/>
    <cellStyle name="20% - Accent2 4 2 4 2 3" xfId="27516" xr:uid="{00000000-0005-0000-0000-0000C80F0000}"/>
    <cellStyle name="20% - Accent2 4 2 4 2 3 2" xfId="9704" xr:uid="{00000000-0005-0000-0000-0000C90F0000}"/>
    <cellStyle name="20% - Accent2 4 2 4 2 4" xfId="25824" xr:uid="{00000000-0005-0000-0000-0000CA0F0000}"/>
    <cellStyle name="20% - Accent2 4 2 4 3" xfId="25297" xr:uid="{00000000-0005-0000-0000-0000CB0F0000}"/>
    <cellStyle name="20% - Accent2 4 2 4 3 2" xfId="28274" xr:uid="{00000000-0005-0000-0000-0000CC0F0000}"/>
    <cellStyle name="20% - Accent2 4 2 4 3 2 2" xfId="9626" xr:uid="{00000000-0005-0000-0000-0000CD0F0000}"/>
    <cellStyle name="20% - Accent2 4 2 4 3 3" xfId="25818" xr:uid="{00000000-0005-0000-0000-0000CE0F0000}"/>
    <cellStyle name="20% - Accent2 4 2 4 4" xfId="27725" xr:uid="{00000000-0005-0000-0000-0000CF0F0000}"/>
    <cellStyle name="20% - Accent2 4 2 4 4 2" xfId="10391" xr:uid="{00000000-0005-0000-0000-0000D00F0000}"/>
    <cellStyle name="20% - Accent2 4 2 4 5" xfId="27705" xr:uid="{00000000-0005-0000-0000-0000D10F0000}"/>
    <cellStyle name="20% - Accent2 4 2 5" xfId="26224" xr:uid="{00000000-0005-0000-0000-0000D20F0000}"/>
    <cellStyle name="20% - Accent2 4 2 5 2" xfId="32761" xr:uid="{00000000-0005-0000-0000-0000D30F0000}"/>
    <cellStyle name="20% - Accent2 4 2 5 2 2" xfId="27477" xr:uid="{00000000-0005-0000-0000-0000D40F0000}"/>
    <cellStyle name="20% - Accent2 4 2 5 2 2 2" xfId="11196" xr:uid="{00000000-0005-0000-0000-0000D50F0000}"/>
    <cellStyle name="20% - Accent2 4 2 5 2 3" xfId="25811" xr:uid="{00000000-0005-0000-0000-0000D60F0000}"/>
    <cellStyle name="20% - Accent2 4 2 5 3" xfId="33776" xr:uid="{00000000-0005-0000-0000-0000D70F0000}"/>
    <cellStyle name="20% - Accent2 4 2 5 3 2" xfId="27891" xr:uid="{00000000-0005-0000-0000-0000D80F0000}"/>
    <cellStyle name="20% - Accent2 4 2 5 4" xfId="23517" xr:uid="{00000000-0005-0000-0000-0000D90F0000}"/>
    <cellStyle name="20% - Accent2 4 2 6" xfId="33166" xr:uid="{00000000-0005-0000-0000-0000DA0F0000}"/>
    <cellStyle name="20% - Accent2 4 2 6 2" xfId="33159" xr:uid="{00000000-0005-0000-0000-0000DB0F0000}"/>
    <cellStyle name="20% - Accent2 4 2 6 2 2" xfId="28262" xr:uid="{00000000-0005-0000-0000-0000DC0F0000}"/>
    <cellStyle name="20% - Accent2 4 2 6 3" xfId="22998" xr:uid="{00000000-0005-0000-0000-0000DD0F0000}"/>
    <cellStyle name="20% - Accent2 4 2 7" xfId="33147" xr:uid="{00000000-0005-0000-0000-0000DE0F0000}"/>
    <cellStyle name="20% - Accent2 4 2 7 2" xfId="33142" xr:uid="{00000000-0005-0000-0000-0000DF0F0000}"/>
    <cellStyle name="20% - Accent2 4 2 8" xfId="33134" xr:uid="{00000000-0005-0000-0000-0000E00F0000}"/>
    <cellStyle name="20% - Accent2 4 2 9" xfId="34565" xr:uid="{00000000-0005-0000-0000-0000E10F0000}"/>
    <cellStyle name="20% - Accent2 4 3" xfId="32693" xr:uid="{00000000-0005-0000-0000-0000E20F0000}"/>
    <cellStyle name="20% - Accent2 4 3 2" xfId="26285" xr:uid="{00000000-0005-0000-0000-0000E30F0000}"/>
    <cellStyle name="20% - Accent2 4 3 2 2" xfId="32280" xr:uid="{00000000-0005-0000-0000-0000E40F0000}"/>
    <cellStyle name="20% - Accent2 4 3 2 2 2" xfId="22009" xr:uid="{00000000-0005-0000-0000-0000E50F0000}"/>
    <cellStyle name="20% - Accent2 4 3 2 2 2 2" xfId="24442" xr:uid="{00000000-0005-0000-0000-0000E60F0000}"/>
    <cellStyle name="20% - Accent2 4 3 2 2 2 2 2" xfId="18012" xr:uid="{00000000-0005-0000-0000-0000E70F0000}"/>
    <cellStyle name="20% - Accent2 4 3 2 2 2 2 2 2" xfId="19836" xr:uid="{00000000-0005-0000-0000-0000E80F0000}"/>
    <cellStyle name="20% - Accent2 4 3 2 2 2 2 3" xfId="19174" xr:uid="{00000000-0005-0000-0000-0000E90F0000}"/>
    <cellStyle name="20% - Accent2 4 3 2 2 2 3" xfId="26372" xr:uid="{00000000-0005-0000-0000-0000EA0F0000}"/>
    <cellStyle name="20% - Accent2 4 3 2 2 2 3 2" xfId="25774" xr:uid="{00000000-0005-0000-0000-0000EB0F0000}"/>
    <cellStyle name="20% - Accent2 4 3 2 2 2 4" xfId="25847" xr:uid="{00000000-0005-0000-0000-0000EC0F0000}"/>
    <cellStyle name="20% - Accent2 4 3 2 2 3" xfId="31522" xr:uid="{00000000-0005-0000-0000-0000ED0F0000}"/>
    <cellStyle name="20% - Accent2 4 3 2 2 3 2" xfId="28236" xr:uid="{00000000-0005-0000-0000-0000EE0F0000}"/>
    <cellStyle name="20% - Accent2 4 3 2 2 3 2 2" xfId="26504" xr:uid="{00000000-0005-0000-0000-0000EF0F0000}"/>
    <cellStyle name="20% - Accent2 4 3 2 2 3 3" xfId="34133" xr:uid="{00000000-0005-0000-0000-0000F00F0000}"/>
    <cellStyle name="20% - Accent2 4 3 2 2 4" xfId="28234" xr:uid="{00000000-0005-0000-0000-0000F10F0000}"/>
    <cellStyle name="20% - Accent2 4 3 2 2 4 2" xfId="32835" xr:uid="{00000000-0005-0000-0000-0000F20F0000}"/>
    <cellStyle name="20% - Accent2 4 3 2 2 5" xfId="26597" xr:uid="{00000000-0005-0000-0000-0000F30F0000}"/>
    <cellStyle name="20% - Accent2 4 3 2 3" xfId="32529" xr:uid="{00000000-0005-0000-0000-0000F40F0000}"/>
    <cellStyle name="20% - Accent2 4 3 2 3 2" xfId="28229" xr:uid="{00000000-0005-0000-0000-0000F50F0000}"/>
    <cellStyle name="20% - Accent2 4 3 2 3 2 2" xfId="33235" xr:uid="{00000000-0005-0000-0000-0000F60F0000}"/>
    <cellStyle name="20% - Accent2 4 3 2 3 2 2 2" xfId="26829" xr:uid="{00000000-0005-0000-0000-0000F70F0000}"/>
    <cellStyle name="20% - Accent2 4 3 2 3 2 3" xfId="34127" xr:uid="{00000000-0005-0000-0000-0000F80F0000}"/>
    <cellStyle name="20% - Accent2 4 3 2 3 3" xfId="28227" xr:uid="{00000000-0005-0000-0000-0000F90F0000}"/>
    <cellStyle name="20% - Accent2 4 3 2 3 3 2" xfId="28224" xr:uid="{00000000-0005-0000-0000-0000FA0F0000}"/>
    <cellStyle name="20% - Accent2 4 3 2 3 4" xfId="28222" xr:uid="{00000000-0005-0000-0000-0000FB0F0000}"/>
    <cellStyle name="20% - Accent2 4 3 2 4" xfId="28216" xr:uid="{00000000-0005-0000-0000-0000FC0F0000}"/>
    <cellStyle name="20% - Accent2 4 3 2 4 2" xfId="16856" xr:uid="{00000000-0005-0000-0000-0000FD0F0000}"/>
    <cellStyle name="20% - Accent2 4 3 2 4 2 2" xfId="19928" xr:uid="{00000000-0005-0000-0000-0000FE0F0000}"/>
    <cellStyle name="20% - Accent2 4 3 2 4 3" xfId="27321" xr:uid="{00000000-0005-0000-0000-0000FF0F0000}"/>
    <cellStyle name="20% - Accent2 4 3 2 5" xfId="28213" xr:uid="{00000000-0005-0000-0000-000000100000}"/>
    <cellStyle name="20% - Accent2 4 3 2 5 2" xfId="27317" xr:uid="{00000000-0005-0000-0000-000001100000}"/>
    <cellStyle name="20% - Accent2 4 3 2 6" xfId="28208" xr:uid="{00000000-0005-0000-0000-000002100000}"/>
    <cellStyle name="20% - Accent2 4 3 3" xfId="26282" xr:uid="{00000000-0005-0000-0000-000003100000}"/>
    <cellStyle name="20% - Accent2 4 3 3 2" xfId="32277" xr:uid="{00000000-0005-0000-0000-000004100000}"/>
    <cellStyle name="20% - Accent2 4 3 3 2 2" xfId="27428" xr:uid="{00000000-0005-0000-0000-000005100000}"/>
    <cellStyle name="20% - Accent2 4 3 3 2 2 2" xfId="8280" xr:uid="{00000000-0005-0000-0000-000006100000}"/>
    <cellStyle name="20% - Accent2 4 3 3 2 2 2 2" xfId="28200" xr:uid="{00000000-0005-0000-0000-000007100000}"/>
    <cellStyle name="20% - Accent2 4 3 3 2 2 3" xfId="8262" xr:uid="{00000000-0005-0000-0000-000008100000}"/>
    <cellStyle name="20% - Accent2 4 3 3 2 3" xfId="26564" xr:uid="{00000000-0005-0000-0000-000009100000}"/>
    <cellStyle name="20% - Accent2 4 3 3 2 3 2" xfId="8223" xr:uid="{00000000-0005-0000-0000-00000A100000}"/>
    <cellStyle name="20% - Accent2 4 3 3 2 4" xfId="25804" xr:uid="{00000000-0005-0000-0000-00000B100000}"/>
    <cellStyle name="20% - Accent2 4 3 3 3" xfId="28194" xr:uid="{00000000-0005-0000-0000-00000C100000}"/>
    <cellStyle name="20% - Accent2 4 3 3 3 2" xfId="28192" xr:uid="{00000000-0005-0000-0000-00000D100000}"/>
    <cellStyle name="20% - Accent2 4 3 3 3 2 2" xfId="8115" xr:uid="{00000000-0005-0000-0000-00000E100000}"/>
    <cellStyle name="20% - Accent2 4 3 3 3 3" xfId="25798" xr:uid="{00000000-0005-0000-0000-00000F100000}"/>
    <cellStyle name="20% - Accent2 4 3 3 4" xfId="27305" xr:uid="{00000000-0005-0000-0000-000010100000}"/>
    <cellStyle name="20% - Accent2 4 3 3 4 2" xfId="27302" xr:uid="{00000000-0005-0000-0000-000011100000}"/>
    <cellStyle name="20% - Accent2 4 3 3 5" xfId="27299" xr:uid="{00000000-0005-0000-0000-000012100000}"/>
    <cellStyle name="20% - Accent2 4 3 4" xfId="20471" xr:uid="{00000000-0005-0000-0000-000013100000}"/>
    <cellStyle name="20% - Accent2 4 3 4 2" xfId="32737" xr:uid="{00000000-0005-0000-0000-000014100000}"/>
    <cellStyle name="20% - Accent2 4 3 4 2 2" xfId="32688" xr:uid="{00000000-0005-0000-0000-000015100000}"/>
    <cellStyle name="20% - Accent2 4 3 4 2 2 2" xfId="7675" xr:uid="{00000000-0005-0000-0000-000016100000}"/>
    <cellStyle name="20% - Accent2 4 3 4 2 3" xfId="29729" xr:uid="{00000000-0005-0000-0000-000017100000}"/>
    <cellStyle name="20% - Accent2 4 3 4 3" xfId="32115" xr:uid="{00000000-0005-0000-0000-000018100000}"/>
    <cellStyle name="20% - Accent2 4 3 4 3 2" xfId="32778" xr:uid="{00000000-0005-0000-0000-000019100000}"/>
    <cellStyle name="20% - Accent2 4 3 4 4" xfId="27288" xr:uid="{00000000-0005-0000-0000-00001A100000}"/>
    <cellStyle name="20% - Accent2 4 3 5" xfId="13401" xr:uid="{00000000-0005-0000-0000-00001B100000}"/>
    <cellStyle name="20% - Accent2 4 3 5 2" xfId="32728" xr:uid="{00000000-0005-0000-0000-00001C100000}"/>
    <cellStyle name="20% - Accent2 4 3 5 2 2" xfId="22012" xr:uid="{00000000-0005-0000-0000-00001D100000}"/>
    <cellStyle name="20% - Accent2 4 3 5 3" xfId="33631" xr:uid="{00000000-0005-0000-0000-00001E100000}"/>
    <cellStyle name="20% - Accent2 4 3 6" xfId="33314" xr:uid="{00000000-0005-0000-0000-00001F100000}"/>
    <cellStyle name="20% - Accent2 4 3 6 2" xfId="33129" xr:uid="{00000000-0005-0000-0000-000020100000}"/>
    <cellStyle name="20% - Accent2 4 3 7" xfId="33127" xr:uid="{00000000-0005-0000-0000-000021100000}"/>
    <cellStyle name="20% - Accent2 4 3 8" xfId="34786" xr:uid="{00000000-0005-0000-0000-000022100000}"/>
    <cellStyle name="20% - Accent2 4 4" xfId="33246" xr:uid="{00000000-0005-0000-0000-000023100000}"/>
    <cellStyle name="20% - Accent2 4 4 2" xfId="32272" xr:uid="{00000000-0005-0000-0000-000024100000}"/>
    <cellStyle name="20% - Accent2 4 4 2 2" xfId="32264" xr:uid="{00000000-0005-0000-0000-000025100000}"/>
    <cellStyle name="20% - Accent2 4 4 2 2 2" xfId="28186" xr:uid="{00000000-0005-0000-0000-000026100000}"/>
    <cellStyle name="20% - Accent2 4 4 2 2 2 2" xfId="28184" xr:uid="{00000000-0005-0000-0000-000027100000}"/>
    <cellStyle name="20% - Accent2 4 4 2 2 2 2 2" xfId="7556" xr:uid="{00000000-0005-0000-0000-000028100000}"/>
    <cellStyle name="20% - Accent2 4 4 2 2 2 3" xfId="33875" xr:uid="{00000000-0005-0000-0000-000029100000}"/>
    <cellStyle name="20% - Accent2 4 4 2 2 3" xfId="28181" xr:uid="{00000000-0005-0000-0000-00002A100000}"/>
    <cellStyle name="20% - Accent2 4 4 2 2 3 2" xfId="28176" xr:uid="{00000000-0005-0000-0000-00002B100000}"/>
    <cellStyle name="20% - Accent2 4 4 2 2 4" xfId="5342" xr:uid="{00000000-0005-0000-0000-00002C100000}"/>
    <cellStyle name="20% - Accent2 4 4 2 3" xfId="28173" xr:uid="{00000000-0005-0000-0000-00002D100000}"/>
    <cellStyle name="20% - Accent2 4 4 2 3 2" xfId="28170" xr:uid="{00000000-0005-0000-0000-00002E100000}"/>
    <cellStyle name="20% - Accent2 4 4 2 3 2 2" xfId="28168" xr:uid="{00000000-0005-0000-0000-00002F100000}"/>
    <cellStyle name="20% - Accent2 4 4 2 3 3" xfId="28165" xr:uid="{00000000-0005-0000-0000-000030100000}"/>
    <cellStyle name="20% - Accent2 4 4 2 4" xfId="28163" xr:uid="{00000000-0005-0000-0000-000031100000}"/>
    <cellStyle name="20% - Accent2 4 4 2 4 2" xfId="34169" xr:uid="{00000000-0005-0000-0000-000032100000}"/>
    <cellStyle name="20% - Accent2 4 4 2 5" xfId="28156" xr:uid="{00000000-0005-0000-0000-000033100000}"/>
    <cellStyle name="20% - Accent2 4 4 3" xfId="33702" xr:uid="{00000000-0005-0000-0000-000034100000}"/>
    <cellStyle name="20% - Accent2 4 4 3 2" xfId="28152" xr:uid="{00000000-0005-0000-0000-000035100000}"/>
    <cellStyle name="20% - Accent2 4 4 3 2 2" xfId="22687" xr:uid="{00000000-0005-0000-0000-000036100000}"/>
    <cellStyle name="20% - Accent2 4 4 3 2 2 2" xfId="6590" xr:uid="{00000000-0005-0000-0000-000037100000}"/>
    <cellStyle name="20% - Accent2 4 4 3 2 3" xfId="22683" xr:uid="{00000000-0005-0000-0000-000038100000}"/>
    <cellStyle name="20% - Accent2 4 4 3 3" xfId="28149" xr:uid="{00000000-0005-0000-0000-000039100000}"/>
    <cellStyle name="20% - Accent2 4 4 3 3 2" xfId="28137" xr:uid="{00000000-0005-0000-0000-00003A100000}"/>
    <cellStyle name="20% - Accent2 4 4 3 4" xfId="28135" xr:uid="{00000000-0005-0000-0000-00003B100000}"/>
    <cellStyle name="20% - Accent2 4 4 4" xfId="22663" xr:uid="{00000000-0005-0000-0000-00003C100000}"/>
    <cellStyle name="20% - Accent2 4 4 4 2" xfId="21017" xr:uid="{00000000-0005-0000-0000-00003D100000}"/>
    <cellStyle name="20% - Accent2 4 4 4 2 2" xfId="22670" xr:uid="{00000000-0005-0000-0000-00003E100000}"/>
    <cellStyle name="20% - Accent2 4 4 4 3" xfId="19114" xr:uid="{00000000-0005-0000-0000-00003F100000}"/>
    <cellStyle name="20% - Accent2 4 4 5" xfId="33327" xr:uid="{00000000-0005-0000-0000-000040100000}"/>
    <cellStyle name="20% - Accent2 4 4 5 2" xfId="21006" xr:uid="{00000000-0005-0000-0000-000041100000}"/>
    <cellStyle name="20% - Accent2 4 4 6" xfId="33094" xr:uid="{00000000-0005-0000-0000-000042100000}"/>
    <cellStyle name="20% - Accent2 4 4 7" xfId="34983" xr:uid="{00000000-0005-0000-0000-000043100000}"/>
    <cellStyle name="20% - Accent2 4 5" xfId="32315" xr:uid="{00000000-0005-0000-0000-000044100000}"/>
    <cellStyle name="20% - Accent2 4 5 2" xfId="34070" xr:uid="{00000000-0005-0000-0000-000045100000}"/>
    <cellStyle name="20% - Accent2 4 5 2 2" xfId="31279" xr:uid="{00000000-0005-0000-0000-000046100000}"/>
    <cellStyle name="20% - Accent2 4 5 2 2 2" xfId="29828" xr:uid="{00000000-0005-0000-0000-000047100000}"/>
    <cellStyle name="20% - Accent2 4 5 2 2 2 2" xfId="28119" xr:uid="{00000000-0005-0000-0000-000048100000}"/>
    <cellStyle name="20% - Accent2 4 5 2 2 3" xfId="29824" xr:uid="{00000000-0005-0000-0000-000049100000}"/>
    <cellStyle name="20% - Accent2 4 5 2 3" xfId="29817" xr:uid="{00000000-0005-0000-0000-00004A100000}"/>
    <cellStyle name="20% - Accent2 4 5 2 3 2" xfId="29813" xr:uid="{00000000-0005-0000-0000-00004B100000}"/>
    <cellStyle name="20% - Accent2 4 5 2 4" xfId="29803" xr:uid="{00000000-0005-0000-0000-00004C100000}"/>
    <cellStyle name="20% - Accent2 4 5 3" xfId="28117" xr:uid="{00000000-0005-0000-0000-00004D100000}"/>
    <cellStyle name="20% - Accent2 4 5 3 2" xfId="29781" xr:uid="{00000000-0005-0000-0000-00004E100000}"/>
    <cellStyle name="20% - Accent2 4 5 3 2 2" xfId="25338" xr:uid="{00000000-0005-0000-0000-00004F100000}"/>
    <cellStyle name="20% - Accent2 4 5 3 3" xfId="34101" xr:uid="{00000000-0005-0000-0000-000050100000}"/>
    <cellStyle name="20% - Accent2 4 5 4" xfId="28113" xr:uid="{00000000-0005-0000-0000-000051100000}"/>
    <cellStyle name="20% - Accent2 4 5 4 2" xfId="5536" xr:uid="{00000000-0005-0000-0000-000052100000}"/>
    <cellStyle name="20% - Accent2 4 5 5" xfId="21814" xr:uid="{00000000-0005-0000-0000-000053100000}"/>
    <cellStyle name="20% - Accent2 4 5 6" xfId="35188" xr:uid="{00000000-0005-0000-0000-000054100000}"/>
    <cellStyle name="20% - Accent2 4 6" xfId="24917" xr:uid="{00000000-0005-0000-0000-000055100000}"/>
    <cellStyle name="20% - Accent2 4 6 2" xfId="17954" xr:uid="{00000000-0005-0000-0000-000056100000}"/>
    <cellStyle name="20% - Accent2 4 6 2 2" xfId="29688" xr:uid="{00000000-0005-0000-0000-000057100000}"/>
    <cellStyle name="20% - Accent2 4 6 2 2 2" xfId="24783" xr:uid="{00000000-0005-0000-0000-000058100000}"/>
    <cellStyle name="20% - Accent2 4 6 2 3" xfId="29594" xr:uid="{00000000-0005-0000-0000-000059100000}"/>
    <cellStyle name="20% - Accent2 4 6 3" xfId="28111" xr:uid="{00000000-0005-0000-0000-00005A100000}"/>
    <cellStyle name="20% - Accent2 4 6 3 2" xfId="32538" xr:uid="{00000000-0005-0000-0000-00005B100000}"/>
    <cellStyle name="20% - Accent2 4 6 4" xfId="28108" xr:uid="{00000000-0005-0000-0000-00005C100000}"/>
    <cellStyle name="20% - Accent2 4 6 5" xfId="35417" xr:uid="{00000000-0005-0000-0000-00005D100000}"/>
    <cellStyle name="20% - Accent2 4 7" xfId="8337" xr:uid="{00000000-0005-0000-0000-00005E100000}"/>
    <cellStyle name="20% - Accent2 4 7 2" xfId="28099" xr:uid="{00000000-0005-0000-0000-00005F100000}"/>
    <cellStyle name="20% - Accent2 4 7 2 2" xfId="21261" xr:uid="{00000000-0005-0000-0000-000060100000}"/>
    <cellStyle name="20% - Accent2 4 7 3" xfId="30904" xr:uid="{00000000-0005-0000-0000-000061100000}"/>
    <cellStyle name="20% - Accent2 4 7 4" xfId="36289" xr:uid="{00000000-0005-0000-0000-000062100000}"/>
    <cellStyle name="20% - Accent2 4 8" xfId="17220" xr:uid="{00000000-0005-0000-0000-000063100000}"/>
    <cellStyle name="20% - Accent2 4 8 2" xfId="28095" xr:uid="{00000000-0005-0000-0000-000064100000}"/>
    <cellStyle name="20% - Accent2 4 8 3" xfId="36575" xr:uid="{00000000-0005-0000-0000-000065100000}"/>
    <cellStyle name="20% - Accent2 4 9" xfId="17213" xr:uid="{00000000-0005-0000-0000-000066100000}"/>
    <cellStyle name="20% - Accent2 4 9 2" xfId="37460" xr:uid="{00000000-0005-0000-0000-000067100000}"/>
    <cellStyle name="20% - Accent2 40" xfId="36095" xr:uid="{00000000-0005-0000-0000-000068100000}"/>
    <cellStyle name="20% - Accent2 40 2" xfId="37264" xr:uid="{00000000-0005-0000-0000-000069100000}"/>
    <cellStyle name="20% - Accent2 40 3" xfId="38162" xr:uid="{00000000-0005-0000-0000-00006A100000}"/>
    <cellStyle name="20% - Accent2 41" xfId="36115" xr:uid="{00000000-0005-0000-0000-00006B100000}"/>
    <cellStyle name="20% - Accent2 41 2" xfId="37284" xr:uid="{00000000-0005-0000-0000-00006C100000}"/>
    <cellStyle name="20% - Accent2 41 3" xfId="38182" xr:uid="{00000000-0005-0000-0000-00006D100000}"/>
    <cellStyle name="20% - Accent2 42" xfId="36135" xr:uid="{00000000-0005-0000-0000-00006E100000}"/>
    <cellStyle name="20% - Accent2 42 2" xfId="37304" xr:uid="{00000000-0005-0000-0000-00006F100000}"/>
    <cellStyle name="20% - Accent2 42 3" xfId="38202" xr:uid="{00000000-0005-0000-0000-000070100000}"/>
    <cellStyle name="20% - Accent2 43" xfId="36155" xr:uid="{00000000-0005-0000-0000-000071100000}"/>
    <cellStyle name="20% - Accent2 43 2" xfId="37324" xr:uid="{00000000-0005-0000-0000-000072100000}"/>
    <cellStyle name="20% - Accent2 43 3" xfId="38222" xr:uid="{00000000-0005-0000-0000-000073100000}"/>
    <cellStyle name="20% - Accent2 44" xfId="36175" xr:uid="{00000000-0005-0000-0000-000074100000}"/>
    <cellStyle name="20% - Accent2 44 2" xfId="37344" xr:uid="{00000000-0005-0000-0000-000075100000}"/>
    <cellStyle name="20% - Accent2 44 3" xfId="38242" xr:uid="{00000000-0005-0000-0000-000076100000}"/>
    <cellStyle name="20% - Accent2 45" xfId="36195" xr:uid="{00000000-0005-0000-0000-000077100000}"/>
    <cellStyle name="20% - Accent2 45 2" xfId="37364" xr:uid="{00000000-0005-0000-0000-000078100000}"/>
    <cellStyle name="20% - Accent2 45 3" xfId="38262" xr:uid="{00000000-0005-0000-0000-000079100000}"/>
    <cellStyle name="20% - Accent2 46" xfId="36215" xr:uid="{00000000-0005-0000-0000-00007A100000}"/>
    <cellStyle name="20% - Accent2 46 2" xfId="37382" xr:uid="{00000000-0005-0000-0000-00007B100000}"/>
    <cellStyle name="20% - Accent2 46 3" xfId="38282" xr:uid="{00000000-0005-0000-0000-00007C100000}"/>
    <cellStyle name="20% - Accent2 47" xfId="36516" xr:uid="{00000000-0005-0000-0000-00007D100000}"/>
    <cellStyle name="20% - Accent2 48" xfId="37401" xr:uid="{00000000-0005-0000-0000-00007E100000}"/>
    <cellStyle name="20% - Accent2 5" xfId="263" xr:uid="{00000000-0005-0000-0000-00007F100000}"/>
    <cellStyle name="20% - Accent2 5 10" xfId="5966" xr:uid="{00000000-0005-0000-0000-000080100000}"/>
    <cellStyle name="20% - Accent2 5 2" xfId="32677" xr:uid="{00000000-0005-0000-0000-000081100000}"/>
    <cellStyle name="20% - Accent2 5 2 2" xfId="29193" xr:uid="{00000000-0005-0000-0000-000082100000}"/>
    <cellStyle name="20% - Accent2 5 2 2 2" xfId="21224" xr:uid="{00000000-0005-0000-0000-000083100000}"/>
    <cellStyle name="20% - Accent2 5 2 2 2 2" xfId="21979" xr:uid="{00000000-0005-0000-0000-000084100000}"/>
    <cellStyle name="20% - Accent2 5 2 2 2 2 2" xfId="24108" xr:uid="{00000000-0005-0000-0000-000085100000}"/>
    <cellStyle name="20% - Accent2 5 2 2 2 2 2 2" xfId="7001" xr:uid="{00000000-0005-0000-0000-000086100000}"/>
    <cellStyle name="20% - Accent2 5 2 2 2 2 2 2 2" xfId="13456" xr:uid="{00000000-0005-0000-0000-000087100000}"/>
    <cellStyle name="20% - Accent2 5 2 2 2 2 2 3" xfId="6995" xr:uid="{00000000-0005-0000-0000-000088100000}"/>
    <cellStyle name="20% - Accent2 5 2 2 2 2 3" xfId="25301" xr:uid="{00000000-0005-0000-0000-000089100000}"/>
    <cellStyle name="20% - Accent2 5 2 2 2 2 3 2" xfId="6983" xr:uid="{00000000-0005-0000-0000-00008A100000}"/>
    <cellStyle name="20% - Accent2 5 2 2 2 2 4" xfId="25495" xr:uid="{00000000-0005-0000-0000-00008B100000}"/>
    <cellStyle name="20% - Accent2 5 2 2 2 3" xfId="28319" xr:uid="{00000000-0005-0000-0000-00008C100000}"/>
    <cellStyle name="20% - Accent2 5 2 2 2 3 2" xfId="32855" xr:uid="{00000000-0005-0000-0000-00008D100000}"/>
    <cellStyle name="20% - Accent2 5 2 2 2 3 2 2" xfId="6952" xr:uid="{00000000-0005-0000-0000-00008E100000}"/>
    <cellStyle name="20% - Accent2 5 2 2 2 3 3" xfId="28089" xr:uid="{00000000-0005-0000-0000-00008F100000}"/>
    <cellStyle name="20% - Accent2 5 2 2 2 4" xfId="28318" xr:uid="{00000000-0005-0000-0000-000090100000}"/>
    <cellStyle name="20% - Accent2 5 2 2 2 4 2" xfId="8627" xr:uid="{00000000-0005-0000-0000-000091100000}"/>
    <cellStyle name="20% - Accent2 5 2 2 2 5" xfId="28087" xr:uid="{00000000-0005-0000-0000-000092100000}"/>
    <cellStyle name="20% - Accent2 5 2 2 3" xfId="32224" xr:uid="{00000000-0005-0000-0000-000093100000}"/>
    <cellStyle name="20% - Accent2 5 2 2 3 2" xfId="7713" xr:uid="{00000000-0005-0000-0000-000094100000}"/>
    <cellStyle name="20% - Accent2 5 2 2 3 2 2" xfId="5819" xr:uid="{00000000-0005-0000-0000-000095100000}"/>
    <cellStyle name="20% - Accent2 5 2 2 3 2 2 2" xfId="6845" xr:uid="{00000000-0005-0000-0000-000096100000}"/>
    <cellStyle name="20% - Accent2 5 2 2 3 2 3" xfId="5816" xr:uid="{00000000-0005-0000-0000-000097100000}"/>
    <cellStyle name="20% - Accent2 5 2 2 3 3" xfId="7708" xr:uid="{00000000-0005-0000-0000-000098100000}"/>
    <cellStyle name="20% - Accent2 5 2 2 3 3 2" xfId="5814" xr:uid="{00000000-0005-0000-0000-000099100000}"/>
    <cellStyle name="20% - Accent2 5 2 2 3 4" xfId="6032" xr:uid="{00000000-0005-0000-0000-00009A100000}"/>
    <cellStyle name="20% - Accent2 5 2 2 4" xfId="13217" xr:uid="{00000000-0005-0000-0000-00009B100000}"/>
    <cellStyle name="20% - Accent2 5 2 2 4 2" xfId="13211" xr:uid="{00000000-0005-0000-0000-00009C100000}"/>
    <cellStyle name="20% - Accent2 5 2 2 4 2 2" xfId="17533" xr:uid="{00000000-0005-0000-0000-00009D100000}"/>
    <cellStyle name="20% - Accent2 5 2 2 4 3" xfId="13195" xr:uid="{00000000-0005-0000-0000-00009E100000}"/>
    <cellStyle name="20% - Accent2 5 2 2 5" xfId="19581" xr:uid="{00000000-0005-0000-0000-00009F100000}"/>
    <cellStyle name="20% - Accent2 5 2 2 5 2" xfId="13182" xr:uid="{00000000-0005-0000-0000-0000A0100000}"/>
    <cellStyle name="20% - Accent2 5 2 2 6" xfId="12867" xr:uid="{00000000-0005-0000-0000-0000A1100000}"/>
    <cellStyle name="20% - Accent2 5 2 3" xfId="33862" xr:uid="{00000000-0005-0000-0000-0000A2100000}"/>
    <cellStyle name="20% - Accent2 5 2 3 2" xfId="32143" xr:uid="{00000000-0005-0000-0000-0000A3100000}"/>
    <cellStyle name="20% - Accent2 5 2 3 2 2" xfId="23567" xr:uid="{00000000-0005-0000-0000-0000A4100000}"/>
    <cellStyle name="20% - Accent2 5 2 3 2 2 2" xfId="28051" xr:uid="{00000000-0005-0000-0000-0000A5100000}"/>
    <cellStyle name="20% - Accent2 5 2 3 2 2 2 2" xfId="32245" xr:uid="{00000000-0005-0000-0000-0000A6100000}"/>
    <cellStyle name="20% - Accent2 5 2 3 2 2 3" xfId="28045" xr:uid="{00000000-0005-0000-0000-0000A7100000}"/>
    <cellStyle name="20% - Accent2 5 2 3 2 3" xfId="23559" xr:uid="{00000000-0005-0000-0000-0000A8100000}"/>
    <cellStyle name="20% - Accent2 5 2 3 2 3 2" xfId="28044" xr:uid="{00000000-0005-0000-0000-0000A9100000}"/>
    <cellStyle name="20% - Accent2 5 2 3 2 4" xfId="25448" xr:uid="{00000000-0005-0000-0000-0000AA100000}"/>
    <cellStyle name="20% - Accent2 5 2 3 3" xfId="5812" xr:uid="{00000000-0005-0000-0000-0000AB100000}"/>
    <cellStyle name="20% - Accent2 5 2 3 3 2" xfId="7699" xr:uid="{00000000-0005-0000-0000-0000AC100000}"/>
    <cellStyle name="20% - Accent2 5 2 3 3 2 2" xfId="14555" xr:uid="{00000000-0005-0000-0000-0000AD100000}"/>
    <cellStyle name="20% - Accent2 5 2 3 3 3" xfId="25442" xr:uid="{00000000-0005-0000-0000-0000AE100000}"/>
    <cellStyle name="20% - Accent2 5 2 3 4" xfId="13156" xr:uid="{00000000-0005-0000-0000-0000AF100000}"/>
    <cellStyle name="20% - Accent2 5 2 3 4 2" xfId="13154" xr:uid="{00000000-0005-0000-0000-0000B0100000}"/>
    <cellStyle name="20% - Accent2 5 2 3 5" xfId="13143" xr:uid="{00000000-0005-0000-0000-0000B1100000}"/>
    <cellStyle name="20% - Accent2 5 2 4" xfId="23980" xr:uid="{00000000-0005-0000-0000-0000B2100000}"/>
    <cellStyle name="20% - Accent2 5 2 4 2" xfId="32703" xr:uid="{00000000-0005-0000-0000-0000B3100000}"/>
    <cellStyle name="20% - Accent2 5 2 4 2 2" xfId="23546" xr:uid="{00000000-0005-0000-0000-0000B4100000}"/>
    <cellStyle name="20% - Accent2 5 2 4 2 2 2" xfId="28029" xr:uid="{00000000-0005-0000-0000-0000B5100000}"/>
    <cellStyle name="20% - Accent2 5 2 4 2 3" xfId="25438" xr:uid="{00000000-0005-0000-0000-0000B6100000}"/>
    <cellStyle name="20% - Accent2 5 2 4 3" xfId="5810" xr:uid="{00000000-0005-0000-0000-0000B7100000}"/>
    <cellStyle name="20% - Accent2 5 2 4 3 2" xfId="6422" xr:uid="{00000000-0005-0000-0000-0000B8100000}"/>
    <cellStyle name="20% - Accent2 5 2 4 4" xfId="13123" xr:uid="{00000000-0005-0000-0000-0000B9100000}"/>
    <cellStyle name="20% - Accent2 5 2 5" xfId="16780" xr:uid="{00000000-0005-0000-0000-0000BA100000}"/>
    <cellStyle name="20% - Accent2 5 2 5 2" xfId="32683" xr:uid="{00000000-0005-0000-0000-0000BB100000}"/>
    <cellStyle name="20% - Accent2 5 2 5 2 2" xfId="21021" xr:uid="{00000000-0005-0000-0000-0000BC100000}"/>
    <cellStyle name="20% - Accent2 5 2 5 3" xfId="17376" xr:uid="{00000000-0005-0000-0000-0000BD100000}"/>
    <cellStyle name="20% - Accent2 5 2 6" xfId="20056" xr:uid="{00000000-0005-0000-0000-0000BE100000}"/>
    <cellStyle name="20% - Accent2 5 2 6 2" xfId="33044" xr:uid="{00000000-0005-0000-0000-0000BF100000}"/>
    <cellStyle name="20% - Accent2 5 2 7" xfId="20048" xr:uid="{00000000-0005-0000-0000-0000C0100000}"/>
    <cellStyle name="20% - Accent2 5 2 8" xfId="34800" xr:uid="{00000000-0005-0000-0000-0000C1100000}"/>
    <cellStyle name="20% - Accent2 5 3" xfId="32653" xr:uid="{00000000-0005-0000-0000-0000C2100000}"/>
    <cellStyle name="20% - Accent2 5 3 2" xfId="26278" xr:uid="{00000000-0005-0000-0000-0000C3100000}"/>
    <cellStyle name="20% - Accent2 5 3 2 2" xfId="32133" xr:uid="{00000000-0005-0000-0000-0000C4100000}"/>
    <cellStyle name="20% - Accent2 5 3 2 2 2" xfId="28022" xr:uid="{00000000-0005-0000-0000-0000C5100000}"/>
    <cellStyle name="20% - Accent2 5 3 2 2 2 2" xfId="28020" xr:uid="{00000000-0005-0000-0000-0000C6100000}"/>
    <cellStyle name="20% - Accent2 5 3 2 2 2 2 2" xfId="7275" xr:uid="{00000000-0005-0000-0000-0000C7100000}"/>
    <cellStyle name="20% - Accent2 5 3 2 2 2 3" xfId="32331" xr:uid="{00000000-0005-0000-0000-0000C8100000}"/>
    <cellStyle name="20% - Accent2 5 3 2 2 3" xfId="28276" xr:uid="{00000000-0005-0000-0000-0000C9100000}"/>
    <cellStyle name="20% - Accent2 5 3 2 2 3 2" xfId="19515" xr:uid="{00000000-0005-0000-0000-0000CA100000}"/>
    <cellStyle name="20% - Accent2 5 3 2 2 4" xfId="33499" xr:uid="{00000000-0005-0000-0000-0000CB100000}"/>
    <cellStyle name="20% - Accent2 5 3 2 3" xfId="5807" xr:uid="{00000000-0005-0000-0000-0000CC100000}"/>
    <cellStyle name="20% - Accent2 5 3 2 3 2" xfId="23441" xr:uid="{00000000-0005-0000-0000-0000CD100000}"/>
    <cellStyle name="20% - Accent2 5 3 2 3 2 2" xfId="5804" xr:uid="{00000000-0005-0000-0000-0000CE100000}"/>
    <cellStyle name="20% - Accent2 5 3 2 3 3" xfId="5801" xr:uid="{00000000-0005-0000-0000-0000CF100000}"/>
    <cellStyle name="20% - Accent2 5 3 2 4" xfId="12938" xr:uid="{00000000-0005-0000-0000-0000D0100000}"/>
    <cellStyle name="20% - Accent2 5 3 2 4 2" xfId="32715" xr:uid="{00000000-0005-0000-0000-0000D1100000}"/>
    <cellStyle name="20% - Accent2 5 3 2 5" xfId="12927" xr:uid="{00000000-0005-0000-0000-0000D2100000}"/>
    <cellStyle name="20% - Accent2 5 3 3" xfId="30110" xr:uid="{00000000-0005-0000-0000-0000D3100000}"/>
    <cellStyle name="20% - Accent2 5 3 3 2" xfId="27998" xr:uid="{00000000-0005-0000-0000-0000D4100000}"/>
    <cellStyle name="20% - Accent2 5 3 3 2 2" xfId="23516" xr:uid="{00000000-0005-0000-0000-0000D5100000}"/>
    <cellStyle name="20% - Accent2 5 3 3 2 2 2" xfId="27996" xr:uid="{00000000-0005-0000-0000-0000D6100000}"/>
    <cellStyle name="20% - Accent2 5 3 3 2 3" xfId="27991" xr:uid="{00000000-0005-0000-0000-0000D7100000}"/>
    <cellStyle name="20% - Accent2 5 3 3 3" xfId="5798" xr:uid="{00000000-0005-0000-0000-0000D8100000}"/>
    <cellStyle name="20% - Accent2 5 3 3 3 2" xfId="5795" xr:uid="{00000000-0005-0000-0000-0000D9100000}"/>
    <cellStyle name="20% - Accent2 5 3 3 4" xfId="12914" xr:uid="{00000000-0005-0000-0000-0000DA100000}"/>
    <cellStyle name="20% - Accent2 5 3 4" xfId="20316" xr:uid="{00000000-0005-0000-0000-0000DB100000}"/>
    <cellStyle name="20% - Accent2 5 3 4 2" xfId="32664" xr:uid="{00000000-0005-0000-0000-0000DC100000}"/>
    <cellStyle name="20% - Accent2 5 3 4 2 2" xfId="33983" xr:uid="{00000000-0005-0000-0000-0000DD100000}"/>
    <cellStyle name="20% - Accent2 5 3 4 3" xfId="5791" xr:uid="{00000000-0005-0000-0000-0000DE100000}"/>
    <cellStyle name="20% - Accent2 5 3 5" xfId="16768" xr:uid="{00000000-0005-0000-0000-0000DF100000}"/>
    <cellStyle name="20% - Accent2 5 3 5 2" xfId="33935" xr:uid="{00000000-0005-0000-0000-0000E0100000}"/>
    <cellStyle name="20% - Accent2 5 3 6" xfId="28072" xr:uid="{00000000-0005-0000-0000-0000E1100000}"/>
    <cellStyle name="20% - Accent2 5 3 7" xfId="35002" xr:uid="{00000000-0005-0000-0000-0000E2100000}"/>
    <cellStyle name="20% - Accent2 5 4" xfId="32644" xr:uid="{00000000-0005-0000-0000-0000E3100000}"/>
    <cellStyle name="20% - Accent2 5 4 2" xfId="32638" xr:uid="{00000000-0005-0000-0000-0000E4100000}"/>
    <cellStyle name="20% - Accent2 5 4 2 2" xfId="27987" xr:uid="{00000000-0005-0000-0000-0000E5100000}"/>
    <cellStyle name="20% - Accent2 5 4 2 2 2" xfId="28424" xr:uid="{00000000-0005-0000-0000-0000E6100000}"/>
    <cellStyle name="20% - Accent2 5 4 2 2 2 2" xfId="27984" xr:uid="{00000000-0005-0000-0000-0000E7100000}"/>
    <cellStyle name="20% - Accent2 5 4 2 2 3" xfId="27981" xr:uid="{00000000-0005-0000-0000-0000E8100000}"/>
    <cellStyle name="20% - Accent2 5 4 2 3" xfId="27979" xr:uid="{00000000-0005-0000-0000-0000E9100000}"/>
    <cellStyle name="20% - Accent2 5 4 2 3 2" xfId="27972" xr:uid="{00000000-0005-0000-0000-0000EA100000}"/>
    <cellStyle name="20% - Accent2 5 4 2 4" xfId="27968" xr:uid="{00000000-0005-0000-0000-0000EB100000}"/>
    <cellStyle name="20% - Accent2 5 4 3" xfId="27964" xr:uid="{00000000-0005-0000-0000-0000EC100000}"/>
    <cellStyle name="20% - Accent2 5 4 3 2" xfId="27960" xr:uid="{00000000-0005-0000-0000-0000ED100000}"/>
    <cellStyle name="20% - Accent2 5 4 3 2 2" xfId="22535" xr:uid="{00000000-0005-0000-0000-0000EE100000}"/>
    <cellStyle name="20% - Accent2 5 4 3 3" xfId="25342" xr:uid="{00000000-0005-0000-0000-0000EF100000}"/>
    <cellStyle name="20% - Accent2 5 4 4" xfId="20280" xr:uid="{00000000-0005-0000-0000-0000F0100000}"/>
    <cellStyle name="20% - Accent2 5 4 4 2" xfId="20971" xr:uid="{00000000-0005-0000-0000-0000F1100000}"/>
    <cellStyle name="20% - Accent2 5 4 5" xfId="16763" xr:uid="{00000000-0005-0000-0000-0000F2100000}"/>
    <cellStyle name="20% - Accent2 5 4 6" xfId="35208" xr:uid="{00000000-0005-0000-0000-0000F3100000}"/>
    <cellStyle name="20% - Accent2 5 5" xfId="23683" xr:uid="{00000000-0005-0000-0000-0000F4100000}"/>
    <cellStyle name="20% - Accent2 5 5 2" xfId="27951" xr:uid="{00000000-0005-0000-0000-0000F5100000}"/>
    <cellStyle name="20% - Accent2 5 5 2 2" xfId="29820" xr:uid="{00000000-0005-0000-0000-0000F6100000}"/>
    <cellStyle name="20% - Accent2 5 5 2 2 2" xfId="29815" xr:uid="{00000000-0005-0000-0000-0000F7100000}"/>
    <cellStyle name="20% - Accent2 5 5 2 3" xfId="29540" xr:uid="{00000000-0005-0000-0000-0000F8100000}"/>
    <cellStyle name="20% - Accent2 5 5 3" xfId="22402" xr:uid="{00000000-0005-0000-0000-0000F9100000}"/>
    <cellStyle name="20% - Accent2 5 5 3 2" xfId="29513" xr:uid="{00000000-0005-0000-0000-0000FA100000}"/>
    <cellStyle name="20% - Accent2 5 5 4" xfId="31560" xr:uid="{00000000-0005-0000-0000-0000FB100000}"/>
    <cellStyle name="20% - Accent2 5 5 5" xfId="35437" xr:uid="{00000000-0005-0000-0000-0000FC100000}"/>
    <cellStyle name="20% - Accent2 5 6" xfId="8331" xr:uid="{00000000-0005-0000-0000-0000FD100000}"/>
    <cellStyle name="20% - Accent2 5 6 2" xfId="27942" xr:uid="{00000000-0005-0000-0000-0000FE100000}"/>
    <cellStyle name="20% - Accent2 5 6 2 2" xfId="29453" xr:uid="{00000000-0005-0000-0000-0000FF100000}"/>
    <cellStyle name="20% - Accent2 5 6 3" xfId="27938" xr:uid="{00000000-0005-0000-0000-000000110000}"/>
    <cellStyle name="20% - Accent2 5 6 4" xfId="36309" xr:uid="{00000000-0005-0000-0000-000001110000}"/>
    <cellStyle name="20% - Accent2 5 7" xfId="27935" xr:uid="{00000000-0005-0000-0000-000002110000}"/>
    <cellStyle name="20% - Accent2 5 7 2" xfId="33557" xr:uid="{00000000-0005-0000-0000-000003110000}"/>
    <cellStyle name="20% - Accent2 5 7 3" xfId="36595" xr:uid="{00000000-0005-0000-0000-000004110000}"/>
    <cellStyle name="20% - Accent2 5 8" xfId="17207" xr:uid="{00000000-0005-0000-0000-000005110000}"/>
    <cellStyle name="20% - Accent2 5 8 2" xfId="37480" xr:uid="{00000000-0005-0000-0000-000006110000}"/>
    <cellStyle name="20% - Accent2 5 9" xfId="34579" xr:uid="{00000000-0005-0000-0000-000007110000}"/>
    <cellStyle name="20% - Accent2 6" xfId="283" xr:uid="{00000000-0005-0000-0000-000008110000}"/>
    <cellStyle name="20% - Accent2 6 2" xfId="25226" xr:uid="{00000000-0005-0000-0000-000009110000}"/>
    <cellStyle name="20% - Accent2 6 2 2" xfId="32023" xr:uid="{00000000-0005-0000-0000-00000A110000}"/>
    <cellStyle name="20% - Accent2 6 2 2 2" xfId="7062" xr:uid="{00000000-0005-0000-0000-00000B110000}"/>
    <cellStyle name="20% - Accent2 6 2 2 2 2" xfId="23821" xr:uid="{00000000-0005-0000-0000-00000C110000}"/>
    <cellStyle name="20% - Accent2 6 2 2 2 2 2" xfId="27926" xr:uid="{00000000-0005-0000-0000-00000D110000}"/>
    <cellStyle name="20% - Accent2 6 2 2 2 2 2 2" xfId="27923" xr:uid="{00000000-0005-0000-0000-00000E110000}"/>
    <cellStyle name="20% - Accent2 6 2 2 2 2 3" xfId="18612" xr:uid="{00000000-0005-0000-0000-00000F110000}"/>
    <cellStyle name="20% - Accent2 6 2 2 2 3" xfId="28195" xr:uid="{00000000-0005-0000-0000-000010110000}"/>
    <cellStyle name="20% - Accent2 6 2 2 2 3 2" xfId="33433" xr:uid="{00000000-0005-0000-0000-000011110000}"/>
    <cellStyle name="20% - Accent2 6 2 2 2 4" xfId="27916" xr:uid="{00000000-0005-0000-0000-000012110000}"/>
    <cellStyle name="20% - Accent2 6 2 2 3" xfId="5782" xr:uid="{00000000-0005-0000-0000-000013110000}"/>
    <cellStyle name="20% - Accent2 6 2 2 3 2" xfId="7691" xr:uid="{00000000-0005-0000-0000-000014110000}"/>
    <cellStyle name="20% - Accent2 6 2 2 3 2 2" xfId="5779" xr:uid="{00000000-0005-0000-0000-000015110000}"/>
    <cellStyle name="20% - Accent2 6 2 2 3 3" xfId="5777" xr:uid="{00000000-0005-0000-0000-000016110000}"/>
    <cellStyle name="20% - Accent2 6 2 2 4" xfId="12476" xr:uid="{00000000-0005-0000-0000-000017110000}"/>
    <cellStyle name="20% - Accent2 6 2 2 4 2" xfId="12472" xr:uid="{00000000-0005-0000-0000-000018110000}"/>
    <cellStyle name="20% - Accent2 6 2 2 5" xfId="12463" xr:uid="{00000000-0005-0000-0000-000019110000}"/>
    <cellStyle name="20% - Accent2 6 2 3" xfId="33727" xr:uid="{00000000-0005-0000-0000-00001A110000}"/>
    <cellStyle name="20% - Accent2 6 2 3 2" xfId="23804" xr:uid="{00000000-0005-0000-0000-00001B110000}"/>
    <cellStyle name="20% - Accent2 6 2 3 2 2" xfId="26122" xr:uid="{00000000-0005-0000-0000-00001C110000}"/>
    <cellStyle name="20% - Accent2 6 2 3 2 2 2" xfId="26116" xr:uid="{00000000-0005-0000-0000-00001D110000}"/>
    <cellStyle name="20% - Accent2 6 2 3 2 3" xfId="23365" xr:uid="{00000000-0005-0000-0000-00001E110000}"/>
    <cellStyle name="20% - Accent2 6 2 3 3" xfId="5775" xr:uid="{00000000-0005-0000-0000-00001F110000}"/>
    <cellStyle name="20% - Accent2 6 2 3 3 2" xfId="5770" xr:uid="{00000000-0005-0000-0000-000020110000}"/>
    <cellStyle name="20% - Accent2 6 2 3 4" xfId="12453" xr:uid="{00000000-0005-0000-0000-000021110000}"/>
    <cellStyle name="20% - Accent2 6 2 4" xfId="23956" xr:uid="{00000000-0005-0000-0000-000022110000}"/>
    <cellStyle name="20% - Accent2 6 2 4 2" xfId="32544" xr:uid="{00000000-0005-0000-0000-000023110000}"/>
    <cellStyle name="20% - Accent2 6 2 4 2 2" xfId="25950" xr:uid="{00000000-0005-0000-0000-000024110000}"/>
    <cellStyle name="20% - Accent2 6 2 4 3" xfId="24003" xr:uid="{00000000-0005-0000-0000-000025110000}"/>
    <cellStyle name="20% - Accent2 6 2 5" xfId="16731" xr:uid="{00000000-0005-0000-0000-000026110000}"/>
    <cellStyle name="20% - Accent2 6 2 5 2" xfId="31312" xr:uid="{00000000-0005-0000-0000-000027110000}"/>
    <cellStyle name="20% - Accent2 6 2 6" xfId="27914" xr:uid="{00000000-0005-0000-0000-000028110000}"/>
    <cellStyle name="20% - Accent2 6 2 7" xfId="34819" xr:uid="{00000000-0005-0000-0000-000029110000}"/>
    <cellStyle name="20% - Accent2 6 3" xfId="19916" xr:uid="{00000000-0005-0000-0000-00002A110000}"/>
    <cellStyle name="20% - Accent2 6 3 2" xfId="31133" xr:uid="{00000000-0005-0000-0000-00002B110000}"/>
    <cellStyle name="20% - Accent2 6 3 2 2" xfId="23768" xr:uid="{00000000-0005-0000-0000-00002C110000}"/>
    <cellStyle name="20% - Accent2 6 3 2 2 2" xfId="27885" xr:uid="{00000000-0005-0000-0000-00002D110000}"/>
    <cellStyle name="20% - Accent2 6 3 2 2 2 2" xfId="15877" xr:uid="{00000000-0005-0000-0000-00002E110000}"/>
    <cellStyle name="20% - Accent2 6 3 2 2 3" xfId="27883" xr:uid="{00000000-0005-0000-0000-00002F110000}"/>
    <cellStyle name="20% - Accent2 6 3 2 3" xfId="5762" xr:uid="{00000000-0005-0000-0000-000030110000}"/>
    <cellStyle name="20% - Accent2 6 3 2 3 2" xfId="15765" xr:uid="{00000000-0005-0000-0000-000031110000}"/>
    <cellStyle name="20% - Accent2 6 3 2 4" xfId="12347" xr:uid="{00000000-0005-0000-0000-000032110000}"/>
    <cellStyle name="20% - Accent2 6 3 3" xfId="27869" xr:uid="{00000000-0005-0000-0000-000033110000}"/>
    <cellStyle name="20% - Accent2 6 3 3 2" xfId="27865" xr:uid="{00000000-0005-0000-0000-000034110000}"/>
    <cellStyle name="20% - Accent2 6 3 3 2 2" xfId="23497" xr:uid="{00000000-0005-0000-0000-000035110000}"/>
    <cellStyle name="20% - Accent2 6 3 3 3" xfId="5758" xr:uid="{00000000-0005-0000-0000-000036110000}"/>
    <cellStyle name="20% - Accent2 6 3 4" xfId="20223" xr:uid="{00000000-0005-0000-0000-000037110000}"/>
    <cellStyle name="20% - Accent2 6 3 4 2" xfId="27860" xr:uid="{00000000-0005-0000-0000-000038110000}"/>
    <cellStyle name="20% - Accent2 6 3 5" xfId="16725" xr:uid="{00000000-0005-0000-0000-000039110000}"/>
    <cellStyle name="20% - Accent2 6 3 6" xfId="35021" xr:uid="{00000000-0005-0000-0000-00003A110000}"/>
    <cellStyle name="20% - Accent2 6 4" xfId="19907" xr:uid="{00000000-0005-0000-0000-00003B110000}"/>
    <cellStyle name="20% - Accent2 6 4 2" xfId="33349" xr:uid="{00000000-0005-0000-0000-00003C110000}"/>
    <cellStyle name="20% - Accent2 6 4 2 2" xfId="27858" xr:uid="{00000000-0005-0000-0000-00003D110000}"/>
    <cellStyle name="20% - Accent2 6 4 2 2 2" xfId="32851" xr:uid="{00000000-0005-0000-0000-00003E110000}"/>
    <cellStyle name="20% - Accent2 6 4 2 3" xfId="27854" xr:uid="{00000000-0005-0000-0000-00003F110000}"/>
    <cellStyle name="20% - Accent2 6 4 3" xfId="27849" xr:uid="{00000000-0005-0000-0000-000040110000}"/>
    <cellStyle name="20% - Accent2 6 4 3 2" xfId="27847" xr:uid="{00000000-0005-0000-0000-000041110000}"/>
    <cellStyle name="20% - Accent2 6 4 4" xfId="31367" xr:uid="{00000000-0005-0000-0000-000042110000}"/>
    <cellStyle name="20% - Accent2 6 4 5" xfId="35227" xr:uid="{00000000-0005-0000-0000-000043110000}"/>
    <cellStyle name="20% - Accent2 6 5" xfId="8328" xr:uid="{00000000-0005-0000-0000-000044110000}"/>
    <cellStyle name="20% - Accent2 6 5 2" xfId="27838" xr:uid="{00000000-0005-0000-0000-000045110000}"/>
    <cellStyle name="20% - Accent2 6 5 2 2" xfId="29347" xr:uid="{00000000-0005-0000-0000-000046110000}"/>
    <cellStyle name="20% - Accent2 6 5 3" xfId="27833" xr:uid="{00000000-0005-0000-0000-000047110000}"/>
    <cellStyle name="20% - Accent2 6 5 4" xfId="35456" xr:uid="{00000000-0005-0000-0000-000048110000}"/>
    <cellStyle name="20% - Accent2 6 6" xfId="27830" xr:uid="{00000000-0005-0000-0000-000049110000}"/>
    <cellStyle name="20% - Accent2 6 6 2" xfId="27821" xr:uid="{00000000-0005-0000-0000-00004A110000}"/>
    <cellStyle name="20% - Accent2 6 6 3" xfId="36328" xr:uid="{00000000-0005-0000-0000-00004B110000}"/>
    <cellStyle name="20% - Accent2 6 7" xfId="27818" xr:uid="{00000000-0005-0000-0000-00004C110000}"/>
    <cellStyle name="20% - Accent2 6 7 2" xfId="36614" xr:uid="{00000000-0005-0000-0000-00004D110000}"/>
    <cellStyle name="20% - Accent2 6 8" xfId="34593" xr:uid="{00000000-0005-0000-0000-00004E110000}"/>
    <cellStyle name="20% - Accent2 6 9" xfId="27928" xr:uid="{00000000-0005-0000-0000-00004F110000}"/>
    <cellStyle name="20% - Accent2 7" xfId="303" xr:uid="{00000000-0005-0000-0000-000050110000}"/>
    <cellStyle name="20% - Accent2 7 2" xfId="19902" xr:uid="{00000000-0005-0000-0000-000051110000}"/>
    <cellStyle name="20% - Accent2 7 2 2" xfId="28373" xr:uid="{00000000-0005-0000-0000-000052110000}"/>
    <cellStyle name="20% - Accent2 7 2 2 2" xfId="22978" xr:uid="{00000000-0005-0000-0000-000053110000}"/>
    <cellStyle name="20% - Accent2 7 2 2 2 2" xfId="33904" xr:uid="{00000000-0005-0000-0000-000054110000}"/>
    <cellStyle name="20% - Accent2 7 2 2 2 2 2" xfId="27814" xr:uid="{00000000-0005-0000-0000-000055110000}"/>
    <cellStyle name="20% - Accent2 7 2 2 2 3" xfId="33869" xr:uid="{00000000-0005-0000-0000-000056110000}"/>
    <cellStyle name="20% - Accent2 7 2 2 3" xfId="28366" xr:uid="{00000000-0005-0000-0000-000057110000}"/>
    <cellStyle name="20% - Accent2 7 2 2 3 2" xfId="5750" xr:uid="{00000000-0005-0000-0000-000058110000}"/>
    <cellStyle name="20% - Accent2 7 2 2 4" xfId="12124" xr:uid="{00000000-0005-0000-0000-000059110000}"/>
    <cellStyle name="20% - Accent2 7 2 3" xfId="27811" xr:uid="{00000000-0005-0000-0000-00005A110000}"/>
    <cellStyle name="20% - Accent2 7 2 3 2" xfId="28359" xr:uid="{00000000-0005-0000-0000-00005B110000}"/>
    <cellStyle name="20% - Accent2 7 2 3 2 2" xfId="17784" xr:uid="{00000000-0005-0000-0000-00005C110000}"/>
    <cellStyle name="20% - Accent2 7 2 3 3" xfId="5748" xr:uid="{00000000-0005-0000-0000-00005D110000}"/>
    <cellStyle name="20% - Accent2 7 2 4" xfId="24334" xr:uid="{00000000-0005-0000-0000-00005E110000}"/>
    <cellStyle name="20% - Accent2 7 2 4 2" xfId="25018" xr:uid="{00000000-0005-0000-0000-00005F110000}"/>
    <cellStyle name="20% - Accent2 7 2 5" xfId="29403" xr:uid="{00000000-0005-0000-0000-000060110000}"/>
    <cellStyle name="20% - Accent2 7 2 6" xfId="34838" xr:uid="{00000000-0005-0000-0000-000061110000}"/>
    <cellStyle name="20% - Accent2 7 3" xfId="19898" xr:uid="{00000000-0005-0000-0000-000062110000}"/>
    <cellStyle name="20% - Accent2 7 3 2" xfId="27794" xr:uid="{00000000-0005-0000-0000-000063110000}"/>
    <cellStyle name="20% - Accent2 7 3 2 2" xfId="17868" xr:uid="{00000000-0005-0000-0000-000064110000}"/>
    <cellStyle name="20% - Accent2 7 3 2 2 2" xfId="34084" xr:uid="{00000000-0005-0000-0000-000065110000}"/>
    <cellStyle name="20% - Accent2 7 3 2 3" xfId="5745" xr:uid="{00000000-0005-0000-0000-000066110000}"/>
    <cellStyle name="20% - Accent2 7 3 3" xfId="27790" xr:uid="{00000000-0005-0000-0000-000067110000}"/>
    <cellStyle name="20% - Accent2 7 3 3 2" xfId="33060" xr:uid="{00000000-0005-0000-0000-000068110000}"/>
    <cellStyle name="20% - Accent2 7 3 4" xfId="20164" xr:uid="{00000000-0005-0000-0000-000069110000}"/>
    <cellStyle name="20% - Accent2 7 3 5" xfId="35040" xr:uid="{00000000-0005-0000-0000-00006A110000}"/>
    <cellStyle name="20% - Accent2 7 4" xfId="27782" xr:uid="{00000000-0005-0000-0000-00006B110000}"/>
    <cellStyle name="20% - Accent2 7 4 2" xfId="27770" xr:uid="{00000000-0005-0000-0000-00006C110000}"/>
    <cellStyle name="20% - Accent2 7 4 2 2" xfId="32660" xr:uid="{00000000-0005-0000-0000-00006D110000}"/>
    <cellStyle name="20% - Accent2 7 4 3" xfId="27758" xr:uid="{00000000-0005-0000-0000-00006E110000}"/>
    <cellStyle name="20% - Accent2 7 4 4" xfId="35247" xr:uid="{00000000-0005-0000-0000-00006F110000}"/>
    <cellStyle name="20% - Accent2 7 5" xfId="23655" xr:uid="{00000000-0005-0000-0000-000070110000}"/>
    <cellStyle name="20% - Accent2 7 5 2" xfId="20996" xr:uid="{00000000-0005-0000-0000-000071110000}"/>
    <cellStyle name="20% - Accent2 7 5 3" xfId="35476" xr:uid="{00000000-0005-0000-0000-000072110000}"/>
    <cellStyle name="20% - Accent2 7 6" xfId="28540" xr:uid="{00000000-0005-0000-0000-000073110000}"/>
    <cellStyle name="20% - Accent2 7 6 2" xfId="36348" xr:uid="{00000000-0005-0000-0000-000074110000}"/>
    <cellStyle name="20% - Accent2 7 7" xfId="34607" xr:uid="{00000000-0005-0000-0000-000075110000}"/>
    <cellStyle name="20% - Accent2 7 8" xfId="30986" xr:uid="{00000000-0005-0000-0000-000076110000}"/>
    <cellStyle name="20% - Accent2 7 8 2" xfId="37506" xr:uid="{00000000-0005-0000-0000-000077110000}"/>
    <cellStyle name="20% - Accent2 8" xfId="323" xr:uid="{00000000-0005-0000-0000-000078110000}"/>
    <cellStyle name="20% - Accent2 8 2" xfId="19879" xr:uid="{00000000-0005-0000-0000-000079110000}"/>
    <cellStyle name="20% - Accent2 8 2 2" xfId="26736" xr:uid="{00000000-0005-0000-0000-00007A110000}"/>
    <cellStyle name="20% - Accent2 8 2 2 2" xfId="28285" xr:uid="{00000000-0005-0000-0000-00007B110000}"/>
    <cellStyle name="20% - Accent2 8 2 2 2 2" xfId="34297" xr:uid="{00000000-0005-0000-0000-00007C110000}"/>
    <cellStyle name="20% - Accent2 8 2 2 3" xfId="23436" xr:uid="{00000000-0005-0000-0000-00007D110000}"/>
    <cellStyle name="20% - Accent2 8 2 3" xfId="26294" xr:uid="{00000000-0005-0000-0000-00007E110000}"/>
    <cellStyle name="20% - Accent2 8 2 3 2" xfId="27744" xr:uid="{00000000-0005-0000-0000-00007F110000}"/>
    <cellStyle name="20% - Accent2 8 2 4" xfId="27743" xr:uid="{00000000-0005-0000-0000-000080110000}"/>
    <cellStyle name="20% - Accent2 8 2 5" xfId="34857" xr:uid="{00000000-0005-0000-0000-000081110000}"/>
    <cellStyle name="20% - Accent2 8 3" xfId="27740" xr:uid="{00000000-0005-0000-0000-000082110000}"/>
    <cellStyle name="20% - Accent2 8 3 2" xfId="33057" xr:uid="{00000000-0005-0000-0000-000083110000}"/>
    <cellStyle name="20% - Accent2 8 3 2 2" xfId="31018" xr:uid="{00000000-0005-0000-0000-000084110000}"/>
    <cellStyle name="20% - Accent2 8 3 3" xfId="34194" xr:uid="{00000000-0005-0000-0000-000085110000}"/>
    <cellStyle name="20% - Accent2 8 3 4" xfId="35059" xr:uid="{00000000-0005-0000-0000-000086110000}"/>
    <cellStyle name="20% - Accent2 8 4" xfId="27734" xr:uid="{00000000-0005-0000-0000-000087110000}"/>
    <cellStyle name="20% - Accent2 8 4 2" xfId="33039" xr:uid="{00000000-0005-0000-0000-000088110000}"/>
    <cellStyle name="20% - Accent2 8 4 3" xfId="35266" xr:uid="{00000000-0005-0000-0000-000089110000}"/>
    <cellStyle name="20% - Accent2 8 5" xfId="27727" xr:uid="{00000000-0005-0000-0000-00008A110000}"/>
    <cellStyle name="20% - Accent2 8 5 2" xfId="35495" xr:uid="{00000000-0005-0000-0000-00008B110000}"/>
    <cellStyle name="20% - Accent2 8 6" xfId="34621" xr:uid="{00000000-0005-0000-0000-00008C110000}"/>
    <cellStyle name="20% - Accent2 8 7" xfId="31460" xr:uid="{00000000-0005-0000-0000-00008D110000}"/>
    <cellStyle name="20% - Accent2 8 7 2" xfId="36640" xr:uid="{00000000-0005-0000-0000-00008E110000}"/>
    <cellStyle name="20% - Accent2 8 8" xfId="37525" xr:uid="{00000000-0005-0000-0000-00008F110000}"/>
    <cellStyle name="20% - Accent2 9" xfId="343" xr:uid="{00000000-0005-0000-0000-000090110000}"/>
    <cellStyle name="20% - Accent2 9 2" xfId="27726" xr:uid="{00000000-0005-0000-0000-000091110000}"/>
    <cellStyle name="20% - Accent2 9 2 2" xfId="27722" xr:uid="{00000000-0005-0000-0000-000092110000}"/>
    <cellStyle name="20% - Accent2 9 2 2 2" xfId="27720" xr:uid="{00000000-0005-0000-0000-000093110000}"/>
    <cellStyle name="20% - Accent2 9 2 3" xfId="27712" xr:uid="{00000000-0005-0000-0000-000094110000}"/>
    <cellStyle name="20% - Accent2 9 2 4" xfId="34877" xr:uid="{00000000-0005-0000-0000-000095110000}"/>
    <cellStyle name="20% - Accent2 9 3" xfId="27526" xr:uid="{00000000-0005-0000-0000-000096110000}"/>
    <cellStyle name="20% - Accent2 9 3 2" xfId="34288" xr:uid="{00000000-0005-0000-0000-000097110000}"/>
    <cellStyle name="20% - Accent2 9 3 3" xfId="35078" xr:uid="{00000000-0005-0000-0000-000098110000}"/>
    <cellStyle name="20% - Accent2 9 4" xfId="18753" xr:uid="{00000000-0005-0000-0000-000099110000}"/>
    <cellStyle name="20% - Accent2 9 4 2" xfId="35286" xr:uid="{00000000-0005-0000-0000-00009A110000}"/>
    <cellStyle name="20% - Accent2 9 5" xfId="34635" xr:uid="{00000000-0005-0000-0000-00009B110000}"/>
    <cellStyle name="20% - Accent2 9 6" xfId="29511" xr:uid="{00000000-0005-0000-0000-00009C110000}"/>
    <cellStyle name="20% - Accent2 9 6 2" xfId="36374" xr:uid="{00000000-0005-0000-0000-00009D110000}"/>
    <cellStyle name="20% - Accent2 9 7" xfId="36660" xr:uid="{00000000-0005-0000-0000-00009E110000}"/>
    <cellStyle name="20% - Accent2 9 8" xfId="37545" xr:uid="{00000000-0005-0000-0000-00009F110000}"/>
    <cellStyle name="20% - Accent3" xfId="31" builtinId="38" customBuiltin="1"/>
    <cellStyle name="20% - Accent3 10" xfId="184" xr:uid="{00000000-0005-0000-0000-0000A1110000}"/>
    <cellStyle name="20% - Accent3 10 2" xfId="26183" xr:uid="{00000000-0005-0000-0000-0000A2110000}"/>
    <cellStyle name="20% - Accent3 10 2 2" xfId="26148" xr:uid="{00000000-0005-0000-0000-0000A3110000}"/>
    <cellStyle name="20% - Accent3 10 2 3" xfId="34898" xr:uid="{00000000-0005-0000-0000-0000A4110000}"/>
    <cellStyle name="20% - Accent3 10 3" xfId="26176" xr:uid="{00000000-0005-0000-0000-0000A5110000}"/>
    <cellStyle name="20% - Accent3 10 3 2" xfId="35100" xr:uid="{00000000-0005-0000-0000-0000A6110000}"/>
    <cellStyle name="20% - Accent3 10 4" xfId="34524" xr:uid="{00000000-0005-0000-0000-0000A7110000}"/>
    <cellStyle name="20% - Accent3 10 5" xfId="24246" xr:uid="{00000000-0005-0000-0000-0000A8110000}"/>
    <cellStyle name="20% - Accent3 10 5 2" xfId="35523" xr:uid="{00000000-0005-0000-0000-0000A9110000}"/>
    <cellStyle name="20% - Accent3 10 6" xfId="36396" xr:uid="{00000000-0005-0000-0000-0000AA110000}"/>
    <cellStyle name="20% - Accent3 10 7" xfId="36682" xr:uid="{00000000-0005-0000-0000-0000AB110000}"/>
    <cellStyle name="20% - Accent3 10 8" xfId="37567" xr:uid="{00000000-0005-0000-0000-0000AC110000}"/>
    <cellStyle name="20% - Accent3 11" xfId="24236" xr:uid="{00000000-0005-0000-0000-0000AD110000}"/>
    <cellStyle name="20% - Accent3 11 2" xfId="26165" xr:uid="{00000000-0005-0000-0000-0000AE110000}"/>
    <cellStyle name="20% - Accent3 11 2 2" xfId="35119" xr:uid="{00000000-0005-0000-0000-0000AF110000}"/>
    <cellStyle name="20% - Accent3 11 3" xfId="34694" xr:uid="{00000000-0005-0000-0000-0000B0110000}"/>
    <cellStyle name="20% - Accent3 11 4" xfId="35543" xr:uid="{00000000-0005-0000-0000-0000B1110000}"/>
    <cellStyle name="20% - Accent3 11 5" xfId="36416" xr:uid="{00000000-0005-0000-0000-0000B2110000}"/>
    <cellStyle name="20% - Accent3 11 6" xfId="36702" xr:uid="{00000000-0005-0000-0000-0000B3110000}"/>
    <cellStyle name="20% - Accent3 11 7" xfId="37587" xr:uid="{00000000-0005-0000-0000-0000B4110000}"/>
    <cellStyle name="20% - Accent3 12" xfId="26161" xr:uid="{00000000-0005-0000-0000-0000B5110000}"/>
    <cellStyle name="20% - Accent3 12 2" xfId="34709" xr:uid="{00000000-0005-0000-0000-0000B6110000}"/>
    <cellStyle name="20% - Accent3 12 3" xfId="35322" xr:uid="{00000000-0005-0000-0000-0000B7110000}"/>
    <cellStyle name="20% - Accent3 12 4" xfId="35562" xr:uid="{00000000-0005-0000-0000-0000B8110000}"/>
    <cellStyle name="20% - Accent3 12 5" xfId="36435" xr:uid="{00000000-0005-0000-0000-0000B9110000}"/>
    <cellStyle name="20% - Accent3 12 6" xfId="36721" xr:uid="{00000000-0005-0000-0000-0000BA110000}"/>
    <cellStyle name="20% - Accent3 12 7" xfId="37606" xr:uid="{00000000-0005-0000-0000-0000BB110000}"/>
    <cellStyle name="20% - Accent3 13" xfId="27485" xr:uid="{00000000-0005-0000-0000-0000BC110000}"/>
    <cellStyle name="20% - Accent3 13 2" xfId="34737" xr:uid="{00000000-0005-0000-0000-0000BD110000}"/>
    <cellStyle name="20% - Accent3 13 3" xfId="35581" xr:uid="{00000000-0005-0000-0000-0000BE110000}"/>
    <cellStyle name="20% - Accent3 13 4" xfId="36456" xr:uid="{00000000-0005-0000-0000-0000BF110000}"/>
    <cellStyle name="20% - Accent3 13 5" xfId="36742" xr:uid="{00000000-0005-0000-0000-0000C0110000}"/>
    <cellStyle name="20% - Accent3 13 6" xfId="37627" xr:uid="{00000000-0005-0000-0000-0000C1110000}"/>
    <cellStyle name="20% - Accent3 14" xfId="33676" xr:uid="{00000000-0005-0000-0000-0000C2110000}"/>
    <cellStyle name="20% - Accent3 14 2" xfId="34927" xr:uid="{00000000-0005-0000-0000-0000C3110000}"/>
    <cellStyle name="20% - Accent3 14 3" xfId="36756" xr:uid="{00000000-0005-0000-0000-0000C4110000}"/>
    <cellStyle name="20% - Accent3 14 4" xfId="37641" xr:uid="{00000000-0005-0000-0000-0000C5110000}"/>
    <cellStyle name="20% - Accent3 15" xfId="34649" xr:uid="{00000000-0005-0000-0000-0000C6110000}"/>
    <cellStyle name="20% - Accent3 15 2" xfId="36481" xr:uid="{00000000-0005-0000-0000-0000C7110000}"/>
    <cellStyle name="20% - Accent3 15 3" xfId="36779" xr:uid="{00000000-0005-0000-0000-0000C8110000}"/>
    <cellStyle name="20% - Accent3 15 4" xfId="37667" xr:uid="{00000000-0005-0000-0000-0000C9110000}"/>
    <cellStyle name="20% - Accent3 16" xfId="35361" xr:uid="{00000000-0005-0000-0000-0000CA110000}"/>
    <cellStyle name="20% - Accent3 16 2" xfId="36499" xr:uid="{00000000-0005-0000-0000-0000CB110000}"/>
    <cellStyle name="20% - Accent3 16 3" xfId="36797" xr:uid="{00000000-0005-0000-0000-0000CC110000}"/>
    <cellStyle name="20% - Accent3 16 4" xfId="37686" xr:uid="{00000000-0005-0000-0000-0000CD110000}"/>
    <cellStyle name="20% - Accent3 17" xfId="35648" xr:uid="{00000000-0005-0000-0000-0000CE110000}"/>
    <cellStyle name="20% - Accent3 17 2" xfId="36816" xr:uid="{00000000-0005-0000-0000-0000CF110000}"/>
    <cellStyle name="20% - Accent3 17 3" xfId="37706" xr:uid="{00000000-0005-0000-0000-0000D0110000}"/>
    <cellStyle name="20% - Accent3 18" xfId="35666" xr:uid="{00000000-0005-0000-0000-0000D1110000}"/>
    <cellStyle name="20% - Accent3 18 2" xfId="36835" xr:uid="{00000000-0005-0000-0000-0000D2110000}"/>
    <cellStyle name="20% - Accent3 18 3" xfId="37725" xr:uid="{00000000-0005-0000-0000-0000D3110000}"/>
    <cellStyle name="20% - Accent3 19" xfId="35685" xr:uid="{00000000-0005-0000-0000-0000D4110000}"/>
    <cellStyle name="20% - Accent3 19 2" xfId="36854" xr:uid="{00000000-0005-0000-0000-0000D5110000}"/>
    <cellStyle name="20% - Accent3 19 3" xfId="37744" xr:uid="{00000000-0005-0000-0000-0000D6110000}"/>
    <cellStyle name="20% - Accent3 2" xfId="84" xr:uid="{00000000-0005-0000-0000-0000D7110000}"/>
    <cellStyle name="20% - Accent3 2 10" xfId="27128" xr:uid="{00000000-0005-0000-0000-0000D8110000}"/>
    <cellStyle name="20% - Accent3 2 10 2" xfId="21599" xr:uid="{00000000-0005-0000-0000-0000D9110000}"/>
    <cellStyle name="20% - Accent3 2 10 3" xfId="37425" xr:uid="{00000000-0005-0000-0000-0000DA110000}"/>
    <cellStyle name="20% - Accent3 2 11" xfId="21645" xr:uid="{00000000-0005-0000-0000-0000DB110000}"/>
    <cellStyle name="20% - Accent3 2 12" xfId="34442" xr:uid="{00000000-0005-0000-0000-0000DC110000}"/>
    <cellStyle name="20% - Accent3 2 13" xfId="34003" xr:uid="{00000000-0005-0000-0000-0000DD110000}"/>
    <cellStyle name="20% - Accent3 2 2" xfId="145" xr:uid="{00000000-0005-0000-0000-0000DE110000}"/>
    <cellStyle name="20% - Accent3 2 2 10" xfId="29550" xr:uid="{00000000-0005-0000-0000-0000DF110000}"/>
    <cellStyle name="20% - Accent3 2 2 11" xfId="34497" xr:uid="{00000000-0005-0000-0000-0000E0110000}"/>
    <cellStyle name="20% - Accent3 2 2 12" xfId="33469" xr:uid="{00000000-0005-0000-0000-0000E1110000}"/>
    <cellStyle name="20% - Accent3 2 2 2" xfId="34318" xr:uid="{00000000-0005-0000-0000-0000E2110000}"/>
    <cellStyle name="20% - Accent3 2 2 2 2" xfId="33463" xr:uid="{00000000-0005-0000-0000-0000E3110000}"/>
    <cellStyle name="20% - Accent3 2 2 2 2 2" xfId="17572" xr:uid="{00000000-0005-0000-0000-0000E4110000}"/>
    <cellStyle name="20% - Accent3 2 2 2 2 2 2" xfId="32864" xr:uid="{00000000-0005-0000-0000-0000E5110000}"/>
    <cellStyle name="20% - Accent3 2 2 2 2 2 2 2" xfId="27687" xr:uid="{00000000-0005-0000-0000-0000E6110000}"/>
    <cellStyle name="20% - Accent3 2 2 2 2 2 2 2 2" xfId="27682" xr:uid="{00000000-0005-0000-0000-0000E7110000}"/>
    <cellStyle name="20% - Accent3 2 2 2 2 2 2 2 2 2" xfId="27680" xr:uid="{00000000-0005-0000-0000-0000E8110000}"/>
    <cellStyle name="20% - Accent3 2 2 2 2 2 2 2 2 2 2" xfId="27679" xr:uid="{00000000-0005-0000-0000-0000E9110000}"/>
    <cellStyle name="20% - Accent3 2 2 2 2 2 2 2 2 2 2 2" xfId="22085" xr:uid="{00000000-0005-0000-0000-0000EA110000}"/>
    <cellStyle name="20% - Accent3 2 2 2 2 2 2 2 2 2 3" xfId="27676" xr:uid="{00000000-0005-0000-0000-0000EB110000}"/>
    <cellStyle name="20% - Accent3 2 2 2 2 2 2 2 2 3" xfId="27675" xr:uid="{00000000-0005-0000-0000-0000EC110000}"/>
    <cellStyle name="20% - Accent3 2 2 2 2 2 2 2 2 3 2" xfId="33241" xr:uid="{00000000-0005-0000-0000-0000ED110000}"/>
    <cellStyle name="20% - Accent3 2 2 2 2 2 2 2 2 4" xfId="27673" xr:uid="{00000000-0005-0000-0000-0000EE110000}"/>
    <cellStyle name="20% - Accent3 2 2 2 2 2 2 2 3" xfId="27668" xr:uid="{00000000-0005-0000-0000-0000EF110000}"/>
    <cellStyle name="20% - Accent3 2 2 2 2 2 2 2 3 2" xfId="27660" xr:uid="{00000000-0005-0000-0000-0000F0110000}"/>
    <cellStyle name="20% - Accent3 2 2 2 2 2 2 2 3 2 2" xfId="27659" xr:uid="{00000000-0005-0000-0000-0000F1110000}"/>
    <cellStyle name="20% - Accent3 2 2 2 2 2 2 2 3 3" xfId="27658" xr:uid="{00000000-0005-0000-0000-0000F2110000}"/>
    <cellStyle name="20% - Accent3 2 2 2 2 2 2 2 4" xfId="27657" xr:uid="{00000000-0005-0000-0000-0000F3110000}"/>
    <cellStyle name="20% - Accent3 2 2 2 2 2 2 2 4 2" xfId="12659" xr:uid="{00000000-0005-0000-0000-0000F4110000}"/>
    <cellStyle name="20% - Accent3 2 2 2 2 2 2 2 5" xfId="21102" xr:uid="{00000000-0005-0000-0000-0000F5110000}"/>
    <cellStyle name="20% - Accent3 2 2 2 2 2 2 3" xfId="32849" xr:uid="{00000000-0005-0000-0000-0000F6110000}"/>
    <cellStyle name="20% - Accent3 2 2 2 2 2 2 3 2" xfId="27771" xr:uid="{00000000-0005-0000-0000-0000F7110000}"/>
    <cellStyle name="20% - Accent3 2 2 2 2 2 2 3 2 2" xfId="27653" xr:uid="{00000000-0005-0000-0000-0000F8110000}"/>
    <cellStyle name="20% - Accent3 2 2 2 2 2 2 3 2 2 2" xfId="27650" xr:uid="{00000000-0005-0000-0000-0000F9110000}"/>
    <cellStyle name="20% - Accent3 2 2 2 2 2 2 3 2 3" xfId="27645" xr:uid="{00000000-0005-0000-0000-0000FA110000}"/>
    <cellStyle name="20% - Accent3 2 2 2 2 2 2 3 3" xfId="28590" xr:uid="{00000000-0005-0000-0000-0000FB110000}"/>
    <cellStyle name="20% - Accent3 2 2 2 2 2 2 3 3 2" xfId="27642" xr:uid="{00000000-0005-0000-0000-0000FC110000}"/>
    <cellStyle name="20% - Accent3 2 2 2 2 2 2 3 4" xfId="28582" xr:uid="{00000000-0005-0000-0000-0000FD110000}"/>
    <cellStyle name="20% - Accent3 2 2 2 2 2 2 4" xfId="19690" xr:uid="{00000000-0005-0000-0000-0000FE110000}"/>
    <cellStyle name="20% - Accent3 2 2 2 2 2 2 4 2" xfId="19285" xr:uid="{00000000-0005-0000-0000-0000FF110000}"/>
    <cellStyle name="20% - Accent3 2 2 2 2 2 2 4 2 2" xfId="23835" xr:uid="{00000000-0005-0000-0000-000000120000}"/>
    <cellStyle name="20% - Accent3 2 2 2 2 2 2 4 3" xfId="28548" xr:uid="{00000000-0005-0000-0000-000001120000}"/>
    <cellStyle name="20% - Accent3 2 2 2 2 2 2 5" xfId="31889" xr:uid="{00000000-0005-0000-0000-000002120000}"/>
    <cellStyle name="20% - Accent3 2 2 2 2 2 2 5 2" xfId="15292" xr:uid="{00000000-0005-0000-0000-000003120000}"/>
    <cellStyle name="20% - Accent3 2 2 2 2 2 2 6" xfId="27634" xr:uid="{00000000-0005-0000-0000-000004120000}"/>
    <cellStyle name="20% - Accent3 2 2 2 2 2 3" xfId="25427" xr:uid="{00000000-0005-0000-0000-000005120000}"/>
    <cellStyle name="20% - Accent3 2 2 2 2 2 3 2" xfId="27629" xr:uid="{00000000-0005-0000-0000-000006120000}"/>
    <cellStyle name="20% - Accent3 2 2 2 2 2 3 2 2" xfId="18719" xr:uid="{00000000-0005-0000-0000-000007120000}"/>
    <cellStyle name="20% - Accent3 2 2 2 2 2 3 2 2 2" xfId="27628" xr:uid="{00000000-0005-0000-0000-000008120000}"/>
    <cellStyle name="20% - Accent3 2 2 2 2 2 3 2 2 2 2" xfId="27709" xr:uid="{00000000-0005-0000-0000-000009120000}"/>
    <cellStyle name="20% - Accent3 2 2 2 2 2 3 2 2 3" xfId="27625" xr:uid="{00000000-0005-0000-0000-00000A120000}"/>
    <cellStyle name="20% - Accent3 2 2 2 2 2 3 2 3" xfId="23537" xr:uid="{00000000-0005-0000-0000-00000B120000}"/>
    <cellStyle name="20% - Accent3 2 2 2 2 2 3 2 3 2" xfId="27617" xr:uid="{00000000-0005-0000-0000-00000C120000}"/>
    <cellStyle name="20% - Accent3 2 2 2 2 2 3 2 4" xfId="20899" xr:uid="{00000000-0005-0000-0000-00000D120000}"/>
    <cellStyle name="20% - Accent3 2 2 2 2 2 3 3" xfId="27609" xr:uid="{00000000-0005-0000-0000-00000E120000}"/>
    <cellStyle name="20% - Accent3 2 2 2 2 2 3 3 2" xfId="28903" xr:uid="{00000000-0005-0000-0000-00000F120000}"/>
    <cellStyle name="20% - Accent3 2 2 2 2 2 3 3 2 2" xfId="27608" xr:uid="{00000000-0005-0000-0000-000010120000}"/>
    <cellStyle name="20% - Accent3 2 2 2 2 2 3 3 3" xfId="20887" xr:uid="{00000000-0005-0000-0000-000011120000}"/>
    <cellStyle name="20% - Accent3 2 2 2 2 2 3 4" xfId="19542" xr:uid="{00000000-0005-0000-0000-000012120000}"/>
    <cellStyle name="20% - Accent3 2 2 2 2 2 3 4 2" xfId="19246" xr:uid="{00000000-0005-0000-0000-000013120000}"/>
    <cellStyle name="20% - Accent3 2 2 2 2 2 3 5" xfId="10903" xr:uid="{00000000-0005-0000-0000-000014120000}"/>
    <cellStyle name="20% - Accent3 2 2 2 2 2 4" xfId="31977" xr:uid="{00000000-0005-0000-0000-000015120000}"/>
    <cellStyle name="20% - Accent3 2 2 2 2 2 4 2" xfId="27598" xr:uid="{00000000-0005-0000-0000-000016120000}"/>
    <cellStyle name="20% - Accent3 2 2 2 2 2 4 2 2" xfId="23528" xr:uid="{00000000-0005-0000-0000-000017120000}"/>
    <cellStyle name="20% - Accent3 2 2 2 2 2 4 2 2 2" xfId="27597" xr:uid="{00000000-0005-0000-0000-000018120000}"/>
    <cellStyle name="20% - Accent3 2 2 2 2 2 4 2 3" xfId="20846" xr:uid="{00000000-0005-0000-0000-000019120000}"/>
    <cellStyle name="20% - Accent3 2 2 2 2 2 4 3" xfId="27593" xr:uid="{00000000-0005-0000-0000-00001A120000}"/>
    <cellStyle name="20% - Accent3 2 2 2 2 2 4 3 2" xfId="20836" xr:uid="{00000000-0005-0000-0000-00001B120000}"/>
    <cellStyle name="20% - Accent3 2 2 2 2 2 4 4" xfId="13580" xr:uid="{00000000-0005-0000-0000-00001C120000}"/>
    <cellStyle name="20% - Accent3 2 2 2 2 2 5" xfId="22022" xr:uid="{00000000-0005-0000-0000-00001D120000}"/>
    <cellStyle name="20% - Accent3 2 2 2 2 2 5 2" xfId="27591" xr:uid="{00000000-0005-0000-0000-00001E120000}"/>
    <cellStyle name="20% - Accent3 2 2 2 2 2 5 2 2" xfId="20810" xr:uid="{00000000-0005-0000-0000-00001F120000}"/>
    <cellStyle name="20% - Accent3 2 2 2 2 2 5 3" xfId="34356" xr:uid="{00000000-0005-0000-0000-000020120000}"/>
    <cellStyle name="20% - Accent3 2 2 2 2 2 6" xfId="27589" xr:uid="{00000000-0005-0000-0000-000021120000}"/>
    <cellStyle name="20% - Accent3 2 2 2 2 2 6 2" xfId="27584" xr:uid="{00000000-0005-0000-0000-000022120000}"/>
    <cellStyle name="20% - Accent3 2 2 2 2 2 7" xfId="27272" xr:uid="{00000000-0005-0000-0000-000023120000}"/>
    <cellStyle name="20% - Accent3 2 2 2 2 3" xfId="32676" xr:uid="{00000000-0005-0000-0000-000024120000}"/>
    <cellStyle name="20% - Accent3 2 2 2 2 3 2" xfId="32766" xr:uid="{00000000-0005-0000-0000-000025120000}"/>
    <cellStyle name="20% - Accent3 2 2 2 2 3 2 2" xfId="19716" xr:uid="{00000000-0005-0000-0000-000026120000}"/>
    <cellStyle name="20% - Accent3 2 2 2 2 3 2 2 2" xfId="27579" xr:uid="{00000000-0005-0000-0000-000027120000}"/>
    <cellStyle name="20% - Accent3 2 2 2 2 3 2 2 2 2" xfId="27577" xr:uid="{00000000-0005-0000-0000-000028120000}"/>
    <cellStyle name="20% - Accent3 2 2 2 2 3 2 2 2 2 2" xfId="28002" xr:uid="{00000000-0005-0000-0000-000029120000}"/>
    <cellStyle name="20% - Accent3 2 2 2 2 3 2 2 2 3" xfId="27576" xr:uid="{00000000-0005-0000-0000-00002A120000}"/>
    <cellStyle name="20% - Accent3 2 2 2 2 3 2 2 3" xfId="27078" xr:uid="{00000000-0005-0000-0000-00002B120000}"/>
    <cellStyle name="20% - Accent3 2 2 2 2 3 2 2 3 2" xfId="27574" xr:uid="{00000000-0005-0000-0000-00002C120000}"/>
    <cellStyle name="20% - Accent3 2 2 2 2 3 2 2 4" xfId="27572" xr:uid="{00000000-0005-0000-0000-00002D120000}"/>
    <cellStyle name="20% - Accent3 2 2 2 2 3 2 3" xfId="19705" xr:uid="{00000000-0005-0000-0000-00002E120000}"/>
    <cellStyle name="20% - Accent3 2 2 2 2 3 2 3 2" xfId="27688" xr:uid="{00000000-0005-0000-0000-00002F120000}"/>
    <cellStyle name="20% - Accent3 2 2 2 2 3 2 3 2 2" xfId="27569" xr:uid="{00000000-0005-0000-0000-000030120000}"/>
    <cellStyle name="20% - Accent3 2 2 2 2 3 2 3 3" xfId="28158" xr:uid="{00000000-0005-0000-0000-000031120000}"/>
    <cellStyle name="20% - Accent3 2 2 2 2 3 2 4" xfId="29063" xr:uid="{00000000-0005-0000-0000-000032120000}"/>
    <cellStyle name="20% - Accent3 2 2 2 2 3 2 4 2" xfId="28145" xr:uid="{00000000-0005-0000-0000-000033120000}"/>
    <cellStyle name="20% - Accent3 2 2 2 2 3 2 5" xfId="27567" xr:uid="{00000000-0005-0000-0000-000034120000}"/>
    <cellStyle name="20% - Accent3 2 2 2 2 3 3" xfId="30741" xr:uid="{00000000-0005-0000-0000-000035120000}"/>
    <cellStyle name="20% - Accent3 2 2 2 2 3 3 2" xfId="21574" xr:uid="{00000000-0005-0000-0000-000036120000}"/>
    <cellStyle name="20% - Accent3 2 2 2 2 3 3 2 2" xfId="26988" xr:uid="{00000000-0005-0000-0000-000037120000}"/>
    <cellStyle name="20% - Accent3 2 2 2 2 3 3 2 2 2" xfId="32069" xr:uid="{00000000-0005-0000-0000-000038120000}"/>
    <cellStyle name="20% - Accent3 2 2 2 2 3 3 2 3" xfId="27182" xr:uid="{00000000-0005-0000-0000-000039120000}"/>
    <cellStyle name="20% - Accent3 2 2 2 2 3 3 3" xfId="19698" xr:uid="{00000000-0005-0000-0000-00003A120000}"/>
    <cellStyle name="20% - Accent3 2 2 2 2 3 3 3 2" xfId="27148" xr:uid="{00000000-0005-0000-0000-00003B120000}"/>
    <cellStyle name="20% - Accent3 2 2 2 2 3 3 4" xfId="25166" xr:uid="{00000000-0005-0000-0000-00003C120000}"/>
    <cellStyle name="20% - Accent3 2 2 2 2 3 4" xfId="33779" xr:uid="{00000000-0005-0000-0000-00003D120000}"/>
    <cellStyle name="20% - Accent3 2 2 2 2 3 4 2" xfId="27566" xr:uid="{00000000-0005-0000-0000-00003E120000}"/>
    <cellStyle name="20% - Accent3 2 2 2 2 3 4 2 2" xfId="24075" xr:uid="{00000000-0005-0000-0000-00003F120000}"/>
    <cellStyle name="20% - Accent3 2 2 2 2 3 4 3" xfId="34204" xr:uid="{00000000-0005-0000-0000-000040120000}"/>
    <cellStyle name="20% - Accent3 2 2 2 2 3 5" xfId="28308" xr:uid="{00000000-0005-0000-0000-000041120000}"/>
    <cellStyle name="20% - Accent3 2 2 2 2 3 5 2" xfId="33602" xr:uid="{00000000-0005-0000-0000-000042120000}"/>
    <cellStyle name="20% - Accent3 2 2 2 2 3 6" xfId="28301" xr:uid="{00000000-0005-0000-0000-000043120000}"/>
    <cellStyle name="20% - Accent3 2 2 2 2 4" xfId="32652" xr:uid="{00000000-0005-0000-0000-000044120000}"/>
    <cellStyle name="20% - Accent3 2 2 2 2 4 2" xfId="23029" xr:uid="{00000000-0005-0000-0000-000045120000}"/>
    <cellStyle name="20% - Accent3 2 2 2 2 4 2 2" xfId="19556" xr:uid="{00000000-0005-0000-0000-000046120000}"/>
    <cellStyle name="20% - Accent3 2 2 2 2 4 2 2 2" xfId="26782" xr:uid="{00000000-0005-0000-0000-000047120000}"/>
    <cellStyle name="20% - Accent3 2 2 2 2 4 2 2 2 2" xfId="27562" xr:uid="{00000000-0005-0000-0000-000048120000}"/>
    <cellStyle name="20% - Accent3 2 2 2 2 4 2 2 3" xfId="27561" xr:uid="{00000000-0005-0000-0000-000049120000}"/>
    <cellStyle name="20% - Accent3 2 2 2 2 4 2 3" xfId="19551" xr:uid="{00000000-0005-0000-0000-00004A120000}"/>
    <cellStyle name="20% - Accent3 2 2 2 2 4 2 3 2" xfId="27973" xr:uid="{00000000-0005-0000-0000-00004B120000}"/>
    <cellStyle name="20% - Accent3 2 2 2 2 4 2 4" xfId="19121" xr:uid="{00000000-0005-0000-0000-00004C120000}"/>
    <cellStyle name="20% - Accent3 2 2 2 2 4 3" xfId="22488" xr:uid="{00000000-0005-0000-0000-00004D120000}"/>
    <cellStyle name="20% - Accent3 2 2 2 2 4 3 2" xfId="19546" xr:uid="{00000000-0005-0000-0000-00004E120000}"/>
    <cellStyle name="20% - Accent3 2 2 2 2 4 3 2 2" xfId="26118" xr:uid="{00000000-0005-0000-0000-00004F120000}"/>
    <cellStyle name="20% - Accent3 2 2 2 2 4 3 3" xfId="27560" xr:uid="{00000000-0005-0000-0000-000050120000}"/>
    <cellStyle name="20% - Accent3 2 2 2 2 4 4" xfId="19604" xr:uid="{00000000-0005-0000-0000-000051120000}"/>
    <cellStyle name="20% - Accent3 2 2 2 2 4 4 2" xfId="27558" xr:uid="{00000000-0005-0000-0000-000052120000}"/>
    <cellStyle name="20% - Accent3 2 2 2 2 4 5" xfId="27751" xr:uid="{00000000-0005-0000-0000-000053120000}"/>
    <cellStyle name="20% - Accent3 2 2 2 2 5" xfId="19500" xr:uid="{00000000-0005-0000-0000-000054120000}"/>
    <cellStyle name="20% - Accent3 2 2 2 2 5 2" xfId="10672" xr:uid="{00000000-0005-0000-0000-000055120000}"/>
    <cellStyle name="20% - Accent3 2 2 2 2 5 2 2" xfId="22900" xr:uid="{00000000-0005-0000-0000-000056120000}"/>
    <cellStyle name="20% - Accent3 2 2 2 2 5 2 2 2" xfId="27554" xr:uid="{00000000-0005-0000-0000-000057120000}"/>
    <cellStyle name="20% - Accent3 2 2 2 2 5 2 3" xfId="25378" xr:uid="{00000000-0005-0000-0000-000058120000}"/>
    <cellStyle name="20% - Accent3 2 2 2 2 5 3" xfId="10668" xr:uid="{00000000-0005-0000-0000-000059120000}"/>
    <cellStyle name="20% - Accent3 2 2 2 2 5 3 2" xfId="28430" xr:uid="{00000000-0005-0000-0000-00005A120000}"/>
    <cellStyle name="20% - Accent3 2 2 2 2 5 4" xfId="10663" xr:uid="{00000000-0005-0000-0000-00005B120000}"/>
    <cellStyle name="20% - Accent3 2 2 2 2 6" xfId="32128" xr:uid="{00000000-0005-0000-0000-00005C120000}"/>
    <cellStyle name="20% - Accent3 2 2 2 2 6 2" xfId="10641" xr:uid="{00000000-0005-0000-0000-00005D120000}"/>
    <cellStyle name="20% - Accent3 2 2 2 2 6 2 2" xfId="25326" xr:uid="{00000000-0005-0000-0000-00005E120000}"/>
    <cellStyle name="20% - Accent3 2 2 2 2 6 3" xfId="10633" xr:uid="{00000000-0005-0000-0000-00005F120000}"/>
    <cellStyle name="20% - Accent3 2 2 2 2 7" xfId="27943" xr:uid="{00000000-0005-0000-0000-000060120000}"/>
    <cellStyle name="20% - Accent3 2 2 2 2 7 2" xfId="10618" xr:uid="{00000000-0005-0000-0000-000061120000}"/>
    <cellStyle name="20% - Accent3 2 2 2 2 8" xfId="27932" xr:uid="{00000000-0005-0000-0000-000062120000}"/>
    <cellStyle name="20% - Accent3 2 2 2 3" xfId="34395" xr:uid="{00000000-0005-0000-0000-000063120000}"/>
    <cellStyle name="20% - Accent3 2 2 2 3 2" xfId="17566" xr:uid="{00000000-0005-0000-0000-000064120000}"/>
    <cellStyle name="20% - Accent3 2 2 2 3 2 2" xfId="32743" xr:uid="{00000000-0005-0000-0000-000065120000}"/>
    <cellStyle name="20% - Accent3 2 2 2 3 2 2 2" xfId="27553" xr:uid="{00000000-0005-0000-0000-000066120000}"/>
    <cellStyle name="20% - Accent3 2 2 2 3 2 2 2 2" xfId="20251" xr:uid="{00000000-0005-0000-0000-000067120000}"/>
    <cellStyle name="20% - Accent3 2 2 2 3 2 2 2 2 2" xfId="32558" xr:uid="{00000000-0005-0000-0000-000068120000}"/>
    <cellStyle name="20% - Accent3 2 2 2 3 2 2 2 2 2 2" xfId="19248" xr:uid="{00000000-0005-0000-0000-000069120000}"/>
    <cellStyle name="20% - Accent3 2 2 2 3 2 2 2 2 3" xfId="30974" xr:uid="{00000000-0005-0000-0000-00006A120000}"/>
    <cellStyle name="20% - Accent3 2 2 2 3 2 2 2 3" xfId="16432" xr:uid="{00000000-0005-0000-0000-00006B120000}"/>
    <cellStyle name="20% - Accent3 2 2 2 3 2 2 2 3 2" xfId="29480" xr:uid="{00000000-0005-0000-0000-00006C120000}"/>
    <cellStyle name="20% - Accent3 2 2 2 3 2 2 2 4" xfId="21883" xr:uid="{00000000-0005-0000-0000-00006D120000}"/>
    <cellStyle name="20% - Accent3 2 2 2 3 2 2 3" xfId="27551" xr:uid="{00000000-0005-0000-0000-00006E120000}"/>
    <cellStyle name="20% - Accent3 2 2 2 3 2 2 3 2" xfId="26313" xr:uid="{00000000-0005-0000-0000-00006F120000}"/>
    <cellStyle name="20% - Accent3 2 2 2 3 2 2 3 2 2" xfId="32543" xr:uid="{00000000-0005-0000-0000-000070120000}"/>
    <cellStyle name="20% - Accent3 2 2 2 3 2 2 3 3" xfId="20157" xr:uid="{00000000-0005-0000-0000-000071120000}"/>
    <cellStyle name="20% - Accent3 2 2 2 3 2 2 4" xfId="18844" xr:uid="{00000000-0005-0000-0000-000072120000}"/>
    <cellStyle name="20% - Accent3 2 2 2 3 2 2 4 2" xfId="18633" xr:uid="{00000000-0005-0000-0000-000073120000}"/>
    <cellStyle name="20% - Accent3 2 2 2 3 2 2 5" xfId="18615" xr:uid="{00000000-0005-0000-0000-000074120000}"/>
    <cellStyle name="20% - Accent3 2 2 2 3 2 3" xfId="32741" xr:uid="{00000000-0005-0000-0000-000075120000}"/>
    <cellStyle name="20% - Accent3 2 2 2 3 2 3 2" xfId="27531" xr:uid="{00000000-0005-0000-0000-000076120000}"/>
    <cellStyle name="20% - Accent3 2 2 2 3 2 3 2 2" xfId="18129" xr:uid="{00000000-0005-0000-0000-000077120000}"/>
    <cellStyle name="20% - Accent3 2 2 2 3 2 3 2 2 2" xfId="32797" xr:uid="{00000000-0005-0000-0000-000078120000}"/>
    <cellStyle name="20% - Accent3 2 2 2 3 2 3 2 3" xfId="18112" xr:uid="{00000000-0005-0000-0000-000079120000}"/>
    <cellStyle name="20% - Accent3 2 2 2 3 2 3 3" xfId="27530" xr:uid="{00000000-0005-0000-0000-00007A120000}"/>
    <cellStyle name="20% - Accent3 2 2 2 3 2 3 3 2" xfId="27471" xr:uid="{00000000-0005-0000-0000-00007B120000}"/>
    <cellStyle name="20% - Accent3 2 2 2 3 2 3 4" xfId="19488" xr:uid="{00000000-0005-0000-0000-00007C120000}"/>
    <cellStyle name="20% - Accent3 2 2 2 3 2 4" xfId="32118" xr:uid="{00000000-0005-0000-0000-00007D120000}"/>
    <cellStyle name="20% - Accent3 2 2 2 3 2 4 2" xfId="27529" xr:uid="{00000000-0005-0000-0000-00007E120000}"/>
    <cellStyle name="20% - Accent3 2 2 2 3 2 4 2 2" xfId="26206" xr:uid="{00000000-0005-0000-0000-00007F120000}"/>
    <cellStyle name="20% - Accent3 2 2 2 3 2 4 3" xfId="27528" xr:uid="{00000000-0005-0000-0000-000080120000}"/>
    <cellStyle name="20% - Accent3 2 2 2 3 2 5" xfId="24651" xr:uid="{00000000-0005-0000-0000-000081120000}"/>
    <cellStyle name="20% - Accent3 2 2 2 3 2 5 2" xfId="27518" xr:uid="{00000000-0005-0000-0000-000082120000}"/>
    <cellStyle name="20% - Accent3 2 2 2 3 2 6" xfId="24649" xr:uid="{00000000-0005-0000-0000-000083120000}"/>
    <cellStyle name="20% - Accent3 2 2 2 3 3" xfId="32005" xr:uid="{00000000-0005-0000-0000-000084120000}"/>
    <cellStyle name="20% - Accent3 2 2 2 3 3 2" xfId="32021" xr:uid="{00000000-0005-0000-0000-000085120000}"/>
    <cellStyle name="20% - Accent3 2 2 2 3 3 2 2" xfId="19318" xr:uid="{00000000-0005-0000-0000-000086120000}"/>
    <cellStyle name="20% - Accent3 2 2 2 3 3 2 2 2" xfId="26029" xr:uid="{00000000-0005-0000-0000-000087120000}"/>
    <cellStyle name="20% - Accent3 2 2 2 3 3 2 2 2 2" xfId="16361" xr:uid="{00000000-0005-0000-0000-000088120000}"/>
    <cellStyle name="20% - Accent3 2 2 2 3 3 2 2 3" xfId="27512" xr:uid="{00000000-0005-0000-0000-000089120000}"/>
    <cellStyle name="20% - Accent3 2 2 2 3 3 2 3" xfId="19312" xr:uid="{00000000-0005-0000-0000-00008A120000}"/>
    <cellStyle name="20% - Accent3 2 2 2 3 3 2 3 2" xfId="27511" xr:uid="{00000000-0005-0000-0000-00008B120000}"/>
    <cellStyle name="20% - Accent3 2 2 2 3 3 2 4" xfId="18647" xr:uid="{00000000-0005-0000-0000-00008C120000}"/>
    <cellStyle name="20% - Accent3 2 2 2 3 3 3" xfId="32730" xr:uid="{00000000-0005-0000-0000-00008D120000}"/>
    <cellStyle name="20% - Accent3 2 2 2 3 3 3 2" xfId="19307" xr:uid="{00000000-0005-0000-0000-00008E120000}"/>
    <cellStyle name="20% - Accent3 2 2 2 3 3 3 2 2" xfId="27508" xr:uid="{00000000-0005-0000-0000-00008F120000}"/>
    <cellStyle name="20% - Accent3 2 2 2 3 3 3 3" xfId="34304" xr:uid="{00000000-0005-0000-0000-000090120000}"/>
    <cellStyle name="20% - Accent3 2 2 2 3 3 4" xfId="27898" xr:uid="{00000000-0005-0000-0000-000091120000}"/>
    <cellStyle name="20% - Accent3 2 2 2 3 3 4 2" xfId="33300" xr:uid="{00000000-0005-0000-0000-000092120000}"/>
    <cellStyle name="20% - Accent3 2 2 2 3 3 5" xfId="24641" xr:uid="{00000000-0005-0000-0000-000093120000}"/>
    <cellStyle name="20% - Accent3 2 2 2 3 4" xfId="32989" xr:uid="{00000000-0005-0000-0000-000094120000}"/>
    <cellStyle name="20% - Accent3 2 2 2 3 4 2" xfId="22066" xr:uid="{00000000-0005-0000-0000-000095120000}"/>
    <cellStyle name="20% - Accent3 2 2 2 3 4 2 2" xfId="25922" xr:uid="{00000000-0005-0000-0000-000096120000}"/>
    <cellStyle name="20% - Accent3 2 2 2 3 4 2 2 2" xfId="27505" xr:uid="{00000000-0005-0000-0000-000097120000}"/>
    <cellStyle name="20% - Accent3 2 2 2 3 4 2 3" xfId="27504" xr:uid="{00000000-0005-0000-0000-000098120000}"/>
    <cellStyle name="20% - Accent3 2 2 2 3 4 3" xfId="19595" xr:uid="{00000000-0005-0000-0000-000099120000}"/>
    <cellStyle name="20% - Accent3 2 2 2 3 4 3 2" xfId="27501" xr:uid="{00000000-0005-0000-0000-00009A120000}"/>
    <cellStyle name="20% - Accent3 2 2 2 3 4 4" xfId="27698" xr:uid="{00000000-0005-0000-0000-00009B120000}"/>
    <cellStyle name="20% - Accent3 2 2 2 3 5" xfId="27681" xr:uid="{00000000-0005-0000-0000-00009C120000}"/>
    <cellStyle name="20% - Accent3 2 2 2 3 5 2" xfId="10604" xr:uid="{00000000-0005-0000-0000-00009D120000}"/>
    <cellStyle name="20% - Accent3 2 2 2 3 5 2 2" xfId="25265" xr:uid="{00000000-0005-0000-0000-00009E120000}"/>
    <cellStyle name="20% - Accent3 2 2 2 3 5 3" xfId="10601" xr:uid="{00000000-0005-0000-0000-00009F120000}"/>
    <cellStyle name="20% - Accent3 2 2 2 3 6" xfId="27667" xr:uid="{00000000-0005-0000-0000-0000A0120000}"/>
    <cellStyle name="20% - Accent3 2 2 2 3 6 2" xfId="10591" xr:uid="{00000000-0005-0000-0000-0000A1120000}"/>
    <cellStyle name="20% - Accent3 2 2 2 3 7" xfId="16503" xr:uid="{00000000-0005-0000-0000-0000A2120000}"/>
    <cellStyle name="20% - Accent3 2 2 2 4" xfId="22876" xr:uid="{00000000-0005-0000-0000-0000A3120000}"/>
    <cellStyle name="20% - Accent3 2 2 2 4 2" xfId="28529" xr:uid="{00000000-0005-0000-0000-0000A4120000}"/>
    <cellStyle name="20% - Accent3 2 2 2 4 2 2" xfId="32045" xr:uid="{00000000-0005-0000-0000-0000A5120000}"/>
    <cellStyle name="20% - Accent3 2 2 2 4 2 2 2" xfId="27498" xr:uid="{00000000-0005-0000-0000-0000A6120000}"/>
    <cellStyle name="20% - Accent3 2 2 2 4 2 2 2 2" xfId="25722" xr:uid="{00000000-0005-0000-0000-0000A7120000}"/>
    <cellStyle name="20% - Accent3 2 2 2 4 2 2 2 2 2" xfId="27494" xr:uid="{00000000-0005-0000-0000-0000A8120000}"/>
    <cellStyle name="20% - Accent3 2 2 2 4 2 2 2 3" xfId="26004" xr:uid="{00000000-0005-0000-0000-0000A9120000}"/>
    <cellStyle name="20% - Accent3 2 2 2 4 2 2 3" xfId="29074" xr:uid="{00000000-0005-0000-0000-0000AA120000}"/>
    <cellStyle name="20% - Accent3 2 2 2 4 2 2 3 2" xfId="27497" xr:uid="{00000000-0005-0000-0000-0000AB120000}"/>
    <cellStyle name="20% - Accent3 2 2 2 4 2 2 4" xfId="29064" xr:uid="{00000000-0005-0000-0000-0000AC120000}"/>
    <cellStyle name="20% - Accent3 2 2 2 4 2 3" xfId="30751" xr:uid="{00000000-0005-0000-0000-0000AD120000}"/>
    <cellStyle name="20% - Accent3 2 2 2 4 2 3 2" xfId="14397" xr:uid="{00000000-0005-0000-0000-0000AE120000}"/>
    <cellStyle name="20% - Accent3 2 2 2 4 2 3 2 2" xfId="27492" xr:uid="{00000000-0005-0000-0000-0000AF120000}"/>
    <cellStyle name="20% - Accent3 2 2 2 4 2 3 3" xfId="29051" xr:uid="{00000000-0005-0000-0000-0000B0120000}"/>
    <cellStyle name="20% - Accent3 2 2 2 4 2 4" xfId="27482" xr:uid="{00000000-0005-0000-0000-0000B1120000}"/>
    <cellStyle name="20% - Accent3 2 2 2 4 2 4 2" xfId="27479" xr:uid="{00000000-0005-0000-0000-0000B2120000}"/>
    <cellStyle name="20% - Accent3 2 2 2 4 2 5" xfId="24598" xr:uid="{00000000-0005-0000-0000-0000B3120000}"/>
    <cellStyle name="20% - Accent3 2 2 2 4 3" xfId="18798" xr:uid="{00000000-0005-0000-0000-0000B4120000}"/>
    <cellStyle name="20% - Accent3 2 2 2 4 3 2" xfId="32008" xr:uid="{00000000-0005-0000-0000-0000B5120000}"/>
    <cellStyle name="20% - Accent3 2 2 2 4 3 2 2" xfId="19128" xr:uid="{00000000-0005-0000-0000-0000B6120000}"/>
    <cellStyle name="20% - Accent3 2 2 2 4 3 2 2 2" xfId="27476" xr:uid="{00000000-0005-0000-0000-0000B7120000}"/>
    <cellStyle name="20% - Accent3 2 2 2 4 3 2 3" xfId="28939" xr:uid="{00000000-0005-0000-0000-0000B8120000}"/>
    <cellStyle name="20% - Accent3 2 2 2 4 3 3" xfId="27810" xr:uid="{00000000-0005-0000-0000-0000B9120000}"/>
    <cellStyle name="20% - Accent3 2 2 2 4 3 3 2" xfId="27474" xr:uid="{00000000-0005-0000-0000-0000BA120000}"/>
    <cellStyle name="20% - Accent3 2 2 2 4 3 4" xfId="27802" xr:uid="{00000000-0005-0000-0000-0000BB120000}"/>
    <cellStyle name="20% - Accent3 2 2 2 4 4" xfId="29520" xr:uid="{00000000-0005-0000-0000-0000BC120000}"/>
    <cellStyle name="20% - Accent3 2 2 2 4 4 2" xfId="22055" xr:uid="{00000000-0005-0000-0000-0000BD120000}"/>
    <cellStyle name="20% - Accent3 2 2 2 4 4 2 2" xfId="34387" xr:uid="{00000000-0005-0000-0000-0000BE120000}"/>
    <cellStyle name="20% - Accent3 2 2 2 4 4 3" xfId="27786" xr:uid="{00000000-0005-0000-0000-0000BF120000}"/>
    <cellStyle name="20% - Accent3 2 2 2 4 5" xfId="27773" xr:uid="{00000000-0005-0000-0000-0000C0120000}"/>
    <cellStyle name="20% - Accent3 2 2 2 4 5 2" xfId="10582" xr:uid="{00000000-0005-0000-0000-0000C1120000}"/>
    <cellStyle name="20% - Accent3 2 2 2 4 6" xfId="28589" xr:uid="{00000000-0005-0000-0000-0000C2120000}"/>
    <cellStyle name="20% - Accent3 2 2 2 5" xfId="27493" xr:uid="{00000000-0005-0000-0000-0000C3120000}"/>
    <cellStyle name="20% - Accent3 2 2 2 5 2" xfId="21180" xr:uid="{00000000-0005-0000-0000-0000C4120000}"/>
    <cellStyle name="20% - Accent3 2 2 2 5 2 2" xfId="29773" xr:uid="{00000000-0005-0000-0000-0000C5120000}"/>
    <cellStyle name="20% - Accent3 2 2 2 5 2 2 2" xfId="34257" xr:uid="{00000000-0005-0000-0000-0000C6120000}"/>
    <cellStyle name="20% - Accent3 2 2 2 5 2 2 2 2" xfId="27473" xr:uid="{00000000-0005-0000-0000-0000C7120000}"/>
    <cellStyle name="20% - Accent3 2 2 2 5 2 2 3" xfId="28713" xr:uid="{00000000-0005-0000-0000-0000C8120000}"/>
    <cellStyle name="20% - Accent3 2 2 2 5 2 3" xfId="27470" xr:uid="{00000000-0005-0000-0000-0000C9120000}"/>
    <cellStyle name="20% - Accent3 2 2 2 5 2 3 2" xfId="27468" xr:uid="{00000000-0005-0000-0000-0000CA120000}"/>
    <cellStyle name="20% - Accent3 2 2 2 5 2 4" xfId="27467" xr:uid="{00000000-0005-0000-0000-0000CB120000}"/>
    <cellStyle name="20% - Accent3 2 2 2 5 3" xfId="32433" xr:uid="{00000000-0005-0000-0000-0000CC120000}"/>
    <cellStyle name="20% - Accent3 2 2 2 5 3 2" xfId="27748" xr:uid="{00000000-0005-0000-0000-0000CD120000}"/>
    <cellStyle name="20% - Accent3 2 2 2 5 3 2 2" xfId="17751" xr:uid="{00000000-0005-0000-0000-0000CE120000}"/>
    <cellStyle name="20% - Accent3 2 2 2 5 3 3" xfId="27747" xr:uid="{00000000-0005-0000-0000-0000CF120000}"/>
    <cellStyle name="20% - Accent3 2 2 2 5 4" xfId="8554" xr:uid="{00000000-0005-0000-0000-0000D0120000}"/>
    <cellStyle name="20% - Accent3 2 2 2 5 4 2" xfId="33052" xr:uid="{00000000-0005-0000-0000-0000D1120000}"/>
    <cellStyle name="20% - Accent3 2 2 2 5 5" xfId="8548" xr:uid="{00000000-0005-0000-0000-0000D2120000}"/>
    <cellStyle name="20% - Accent3 2 2 2 6" xfId="30928" xr:uid="{00000000-0005-0000-0000-0000D3120000}"/>
    <cellStyle name="20% - Accent3 2 2 2 6 2" xfId="34313" xr:uid="{00000000-0005-0000-0000-0000D4120000}"/>
    <cellStyle name="20% - Accent3 2 2 2 6 2 2" xfId="27461" xr:uid="{00000000-0005-0000-0000-0000D5120000}"/>
    <cellStyle name="20% - Accent3 2 2 2 6 2 2 2" xfId="27459" xr:uid="{00000000-0005-0000-0000-0000D6120000}"/>
    <cellStyle name="20% - Accent3 2 2 2 6 2 3" xfId="17223" xr:uid="{00000000-0005-0000-0000-0000D7120000}"/>
    <cellStyle name="20% - Accent3 2 2 2 6 3" xfId="27724" xr:uid="{00000000-0005-0000-0000-0000D8120000}"/>
    <cellStyle name="20% - Accent3 2 2 2 6 3 2" xfId="17067" xr:uid="{00000000-0005-0000-0000-0000D9120000}"/>
    <cellStyle name="20% - Accent3 2 2 2 6 4" xfId="18695" xr:uid="{00000000-0005-0000-0000-0000DA120000}"/>
    <cellStyle name="20% - Accent3 2 2 2 7" xfId="31009" xr:uid="{00000000-0005-0000-0000-0000DB120000}"/>
    <cellStyle name="20% - Accent3 2 2 2 7 2" xfId="11110" xr:uid="{00000000-0005-0000-0000-0000DC120000}"/>
    <cellStyle name="20% - Accent3 2 2 2 7 2 2" xfId="16463" xr:uid="{00000000-0005-0000-0000-0000DD120000}"/>
    <cellStyle name="20% - Accent3 2 2 2 7 3" xfId="27446" xr:uid="{00000000-0005-0000-0000-0000DE120000}"/>
    <cellStyle name="20% - Accent3 2 2 2 8" xfId="27444" xr:uid="{00000000-0005-0000-0000-0000DF120000}"/>
    <cellStyle name="20% - Accent3 2 2 2 8 2" xfId="27443" xr:uid="{00000000-0005-0000-0000-0000E0120000}"/>
    <cellStyle name="20% - Accent3 2 2 2 9" xfId="33823" xr:uid="{00000000-0005-0000-0000-0000E1120000}"/>
    <cellStyle name="20% - Accent3 2 2 3" xfId="17654" xr:uid="{00000000-0005-0000-0000-0000E2120000}"/>
    <cellStyle name="20% - Accent3 2 2 3 2" xfId="33825" xr:uid="{00000000-0005-0000-0000-0000E3120000}"/>
    <cellStyle name="20% - Accent3 2 2 3 2 2" xfId="17547" xr:uid="{00000000-0005-0000-0000-0000E4120000}"/>
    <cellStyle name="20% - Accent3 2 2 3 2 2 2" xfId="24997" xr:uid="{00000000-0005-0000-0000-0000E5120000}"/>
    <cellStyle name="20% - Accent3 2 2 3 2 2 2 2" xfId="27439" xr:uid="{00000000-0005-0000-0000-0000E6120000}"/>
    <cellStyle name="20% - Accent3 2 2 3 2 2 2 2 2" xfId="25099" xr:uid="{00000000-0005-0000-0000-0000E7120000}"/>
    <cellStyle name="20% - Accent3 2 2 3 2 2 2 2 2 2" xfId="18285" xr:uid="{00000000-0005-0000-0000-0000E8120000}"/>
    <cellStyle name="20% - Accent3 2 2 3 2 2 2 2 2 2 2" xfId="27438" xr:uid="{00000000-0005-0000-0000-0000E9120000}"/>
    <cellStyle name="20% - Accent3 2 2 3 2 2 2 2 2 3" xfId="18137" xr:uid="{00000000-0005-0000-0000-0000EA120000}"/>
    <cellStyle name="20% - Accent3 2 2 3 2 2 2 2 3" xfId="29917" xr:uid="{00000000-0005-0000-0000-0000EB120000}"/>
    <cellStyle name="20% - Accent3 2 2 3 2 2 2 2 3 2" xfId="33103" xr:uid="{00000000-0005-0000-0000-0000EC120000}"/>
    <cellStyle name="20% - Accent3 2 2 3 2 2 2 2 4" xfId="19912" xr:uid="{00000000-0005-0000-0000-0000ED120000}"/>
    <cellStyle name="20% - Accent3 2 2 3 2 2 2 3" xfId="27436" xr:uid="{00000000-0005-0000-0000-0000EE120000}"/>
    <cellStyle name="20% - Accent3 2 2 3 2 2 2 3 2" xfId="29595" xr:uid="{00000000-0005-0000-0000-0000EF120000}"/>
    <cellStyle name="20% - Accent3 2 2 3 2 2 2 3 2 2" xfId="33720" xr:uid="{00000000-0005-0000-0000-0000F0120000}"/>
    <cellStyle name="20% - Accent3 2 2 3 2 2 2 3 3" xfId="24774" xr:uid="{00000000-0005-0000-0000-0000F1120000}"/>
    <cellStyle name="20% - Accent3 2 2 3 2 2 2 4" xfId="31119" xr:uid="{00000000-0005-0000-0000-0000F2120000}"/>
    <cellStyle name="20% - Accent3 2 2 3 2 2 2 4 2" xfId="33184" xr:uid="{00000000-0005-0000-0000-0000F3120000}"/>
    <cellStyle name="20% - Accent3 2 2 3 2 2 2 5" xfId="27435" xr:uid="{00000000-0005-0000-0000-0000F4120000}"/>
    <cellStyle name="20% - Accent3 2 2 3 2 2 3" xfId="31597" xr:uid="{00000000-0005-0000-0000-0000F5120000}"/>
    <cellStyle name="20% - Accent3 2 2 3 2 2 3 2" xfId="32540" xr:uid="{00000000-0005-0000-0000-0000F6120000}"/>
    <cellStyle name="20% - Accent3 2 2 3 2 2 3 2 2" xfId="21268" xr:uid="{00000000-0005-0000-0000-0000F7120000}"/>
    <cellStyle name="20% - Accent3 2 2 3 2 2 3 2 2 2" xfId="34030" xr:uid="{00000000-0005-0000-0000-0000F8120000}"/>
    <cellStyle name="20% - Accent3 2 2 3 2 2 3 2 3" xfId="24595" xr:uid="{00000000-0005-0000-0000-0000F9120000}"/>
    <cellStyle name="20% - Accent3 2 2 3 2 2 3 3" xfId="31216" xr:uid="{00000000-0005-0000-0000-0000FA120000}"/>
    <cellStyle name="20% - Accent3 2 2 3 2 2 3 3 2" xfId="24566" xr:uid="{00000000-0005-0000-0000-0000FB120000}"/>
    <cellStyle name="20% - Accent3 2 2 3 2 2 3 4" xfId="27433" xr:uid="{00000000-0005-0000-0000-0000FC120000}"/>
    <cellStyle name="20% - Accent3 2 2 3 2 2 4" xfId="31592" xr:uid="{00000000-0005-0000-0000-0000FD120000}"/>
    <cellStyle name="20% - Accent3 2 2 3 2 2 4 2" xfId="31208" xr:uid="{00000000-0005-0000-0000-0000FE120000}"/>
    <cellStyle name="20% - Accent3 2 2 3 2 2 4 2 2" xfId="28023" xr:uid="{00000000-0005-0000-0000-0000FF120000}"/>
    <cellStyle name="20% - Accent3 2 2 3 2 2 4 3" xfId="27429" xr:uid="{00000000-0005-0000-0000-000000130000}"/>
    <cellStyle name="20% - Accent3 2 2 3 2 2 5" xfId="26777" xr:uid="{00000000-0005-0000-0000-000001130000}"/>
    <cellStyle name="20% - Accent3 2 2 3 2 2 5 2" xfId="27425" xr:uid="{00000000-0005-0000-0000-000002130000}"/>
    <cellStyle name="20% - Accent3 2 2 3 2 2 6" xfId="26562" xr:uid="{00000000-0005-0000-0000-000003130000}"/>
    <cellStyle name="20% - Accent3 2 2 3 2 3" xfId="25005" xr:uid="{00000000-0005-0000-0000-000004130000}"/>
    <cellStyle name="20% - Accent3 2 2 3 2 3 2" xfId="33729" xr:uid="{00000000-0005-0000-0000-000005130000}"/>
    <cellStyle name="20% - Accent3 2 2 3 2 3 2 2" xfId="18857" xr:uid="{00000000-0005-0000-0000-000006130000}"/>
    <cellStyle name="20% - Accent3 2 2 3 2 3 2 2 2" xfId="22245" xr:uid="{00000000-0005-0000-0000-000007130000}"/>
    <cellStyle name="20% - Accent3 2 2 3 2 3 2 2 2 2" xfId="34323" xr:uid="{00000000-0005-0000-0000-000008130000}"/>
    <cellStyle name="20% - Accent3 2 2 3 2 3 2 2 3" xfId="24224" xr:uid="{00000000-0005-0000-0000-000009130000}"/>
    <cellStyle name="20% - Accent3 2 2 3 2 3 2 3" xfId="18853" xr:uid="{00000000-0005-0000-0000-00000A130000}"/>
    <cellStyle name="20% - Accent3 2 2 3 2 3 2 3 2" xfId="24185" xr:uid="{00000000-0005-0000-0000-00000B130000}"/>
    <cellStyle name="20% - Accent3 2 2 3 2 3 2 4" xfId="27412" xr:uid="{00000000-0005-0000-0000-00000C130000}"/>
    <cellStyle name="20% - Accent3 2 2 3 2 3 3" xfId="32684" xr:uid="{00000000-0005-0000-0000-00000D130000}"/>
    <cellStyle name="20% - Accent3 2 2 3 2 3 3 2" xfId="18850" xr:uid="{00000000-0005-0000-0000-00000E130000}"/>
    <cellStyle name="20% - Accent3 2 2 3 2 3 3 2 2" xfId="24113" xr:uid="{00000000-0005-0000-0000-00000F130000}"/>
    <cellStyle name="20% - Accent3 2 2 3 2 3 3 3" xfId="25201" xr:uid="{00000000-0005-0000-0000-000010130000}"/>
    <cellStyle name="20% - Accent3 2 2 3 2 3 4" xfId="27407" xr:uid="{00000000-0005-0000-0000-000011130000}"/>
    <cellStyle name="20% - Accent3 2 2 3 2 3 4 2" xfId="27406" xr:uid="{00000000-0005-0000-0000-000012130000}"/>
    <cellStyle name="20% - Accent3 2 2 3 2 3 5" xfId="28190" xr:uid="{00000000-0005-0000-0000-000013130000}"/>
    <cellStyle name="20% - Accent3 2 2 3 2 4" xfId="24988" xr:uid="{00000000-0005-0000-0000-000014130000}"/>
    <cellStyle name="20% - Accent3 2 2 3 2 4 2" xfId="25649" xr:uid="{00000000-0005-0000-0000-000015130000}"/>
    <cellStyle name="20% - Accent3 2 2 3 2 4 2 2" xfId="28404" xr:uid="{00000000-0005-0000-0000-000016130000}"/>
    <cellStyle name="20% - Accent3 2 2 3 2 4 2 2 2" xfId="23952" xr:uid="{00000000-0005-0000-0000-000017130000}"/>
    <cellStyle name="20% - Accent3 2 2 3 2 4 2 3" xfId="27401" xr:uid="{00000000-0005-0000-0000-000018130000}"/>
    <cellStyle name="20% - Accent3 2 2 3 2 4 3" xfId="19935" xr:uid="{00000000-0005-0000-0000-000019130000}"/>
    <cellStyle name="20% - Accent3 2 2 3 2 4 3 2" xfId="27398" xr:uid="{00000000-0005-0000-0000-00001A130000}"/>
    <cellStyle name="20% - Accent3 2 2 3 2 4 4" xfId="30694" xr:uid="{00000000-0005-0000-0000-00001B130000}"/>
    <cellStyle name="20% - Accent3 2 2 3 2 5" xfId="17190" xr:uid="{00000000-0005-0000-0000-00001C130000}"/>
    <cellStyle name="20% - Accent3 2 2 3 2 5 2" xfId="25623" xr:uid="{00000000-0005-0000-0000-00001D130000}"/>
    <cellStyle name="20% - Accent3 2 2 3 2 5 2 2" xfId="32904" xr:uid="{00000000-0005-0000-0000-00001E130000}"/>
    <cellStyle name="20% - Accent3 2 2 3 2 5 3" xfId="10422" xr:uid="{00000000-0005-0000-0000-00001F130000}"/>
    <cellStyle name="20% - Accent3 2 2 3 2 6" xfId="27452" xr:uid="{00000000-0005-0000-0000-000020130000}"/>
    <cellStyle name="20% - Accent3 2 2 3 2 6 2" xfId="10415" xr:uid="{00000000-0005-0000-0000-000021130000}"/>
    <cellStyle name="20% - Accent3 2 2 3 2 7" xfId="27389" xr:uid="{00000000-0005-0000-0000-000022130000}"/>
    <cellStyle name="20% - Accent3 2 2 3 3" xfId="21546" xr:uid="{00000000-0005-0000-0000-000023130000}"/>
    <cellStyle name="20% - Accent3 2 2 3 3 2" xfId="24960" xr:uid="{00000000-0005-0000-0000-000024130000}"/>
    <cellStyle name="20% - Accent3 2 2 3 3 2 2" xfId="31553" xr:uid="{00000000-0005-0000-0000-000025130000}"/>
    <cellStyle name="20% - Accent3 2 2 3 3 2 2 2" xfId="27381" xr:uid="{00000000-0005-0000-0000-000026130000}"/>
    <cellStyle name="20% - Accent3 2 2 3 3 2 2 2 2" xfId="27370" xr:uid="{00000000-0005-0000-0000-000027130000}"/>
    <cellStyle name="20% - Accent3 2 2 3 3 2 2 2 2 2" xfId="10730" xr:uid="{00000000-0005-0000-0000-000028130000}"/>
    <cellStyle name="20% - Accent3 2 2 3 3 2 2 2 3" xfId="16925" xr:uid="{00000000-0005-0000-0000-000029130000}"/>
    <cellStyle name="20% - Accent3 2 2 3 3 2 2 3" xfId="27365" xr:uid="{00000000-0005-0000-0000-00002A130000}"/>
    <cellStyle name="20% - Accent3 2 2 3 3 2 2 3 2" xfId="23502" xr:uid="{00000000-0005-0000-0000-00002B130000}"/>
    <cellStyle name="20% - Accent3 2 2 3 3 2 2 4" xfId="27363" xr:uid="{00000000-0005-0000-0000-00002C130000}"/>
    <cellStyle name="20% - Accent3 2 2 3 3 2 3" xfId="31551" xr:uid="{00000000-0005-0000-0000-00002D130000}"/>
    <cellStyle name="20% - Accent3 2 2 3 3 2 3 2" xfId="33993" xr:uid="{00000000-0005-0000-0000-00002E130000}"/>
    <cellStyle name="20% - Accent3 2 2 3 3 2 3 2 2" xfId="22274" xr:uid="{00000000-0005-0000-0000-00002F130000}"/>
    <cellStyle name="20% - Accent3 2 2 3 3 2 3 3" xfId="27360" xr:uid="{00000000-0005-0000-0000-000030130000}"/>
    <cellStyle name="20% - Accent3 2 2 3 3 2 4" xfId="27358" xr:uid="{00000000-0005-0000-0000-000031130000}"/>
    <cellStyle name="20% - Accent3 2 2 3 3 2 4 2" xfId="32597" xr:uid="{00000000-0005-0000-0000-000032130000}"/>
    <cellStyle name="20% - Accent3 2 2 3 3 2 5" xfId="26687" xr:uid="{00000000-0005-0000-0000-000033130000}"/>
    <cellStyle name="20% - Accent3 2 2 3 3 3" xfId="24945" xr:uid="{00000000-0005-0000-0000-000034130000}"/>
    <cellStyle name="20% - Accent3 2 2 3 3 3 2" xfId="32650" xr:uid="{00000000-0005-0000-0000-000035130000}"/>
    <cellStyle name="20% - Accent3 2 2 3 3 3 2 2" xfId="18652" xr:uid="{00000000-0005-0000-0000-000036130000}"/>
    <cellStyle name="20% - Accent3 2 2 3 3 3 2 2 2" xfId="27354" xr:uid="{00000000-0005-0000-0000-000037130000}"/>
    <cellStyle name="20% - Accent3 2 2 3 3 3 2 3" xfId="27352" xr:uid="{00000000-0005-0000-0000-000038130000}"/>
    <cellStyle name="20% - Accent3 2 2 3 3 3 3" xfId="27351" xr:uid="{00000000-0005-0000-0000-000039130000}"/>
    <cellStyle name="20% - Accent3 2 2 3 3 3 3 2" xfId="27346" xr:uid="{00000000-0005-0000-0000-00003A130000}"/>
    <cellStyle name="20% - Accent3 2 2 3 3 3 4" xfId="24810" xr:uid="{00000000-0005-0000-0000-00003B130000}"/>
    <cellStyle name="20% - Accent3 2 2 3 3 4" xfId="24937" xr:uid="{00000000-0005-0000-0000-00003C130000}"/>
    <cellStyle name="20% - Accent3 2 2 3 3 4 2" xfId="22046" xr:uid="{00000000-0005-0000-0000-00003D130000}"/>
    <cellStyle name="20% - Accent3 2 2 3 3 4 2 2" xfId="27341" xr:uid="{00000000-0005-0000-0000-00003E130000}"/>
    <cellStyle name="20% - Accent3 2 2 3 3 4 3" xfId="27339" xr:uid="{00000000-0005-0000-0000-00003F130000}"/>
    <cellStyle name="20% - Accent3 2 2 3 3 5" xfId="23541" xr:uid="{00000000-0005-0000-0000-000040130000}"/>
    <cellStyle name="20% - Accent3 2 2 3 3 5 2" xfId="10405" xr:uid="{00000000-0005-0000-0000-000041130000}"/>
    <cellStyle name="20% - Accent3 2 2 3 3 6" xfId="23536" xr:uid="{00000000-0005-0000-0000-000042130000}"/>
    <cellStyle name="20% - Accent3 2 2 3 4" xfId="30915" xr:uid="{00000000-0005-0000-0000-000043130000}"/>
    <cellStyle name="20% - Accent3 2 2 3 4 2" xfId="18789" xr:uid="{00000000-0005-0000-0000-000044130000}"/>
    <cellStyle name="20% - Accent3 2 2 3 4 2 2" xfId="31537" xr:uid="{00000000-0005-0000-0000-000045130000}"/>
    <cellStyle name="20% - Accent3 2 2 3 4 2 2 2" xfId="27333" xr:uid="{00000000-0005-0000-0000-000046130000}"/>
    <cellStyle name="20% - Accent3 2 2 3 4 2 2 2 2" xfId="22853" xr:uid="{00000000-0005-0000-0000-000047130000}"/>
    <cellStyle name="20% - Accent3 2 2 3 4 2 2 3" xfId="19540" xr:uid="{00000000-0005-0000-0000-000048130000}"/>
    <cellStyle name="20% - Accent3 2 2 3 4 2 3" xfId="27331" xr:uid="{00000000-0005-0000-0000-000049130000}"/>
    <cellStyle name="20% - Accent3 2 2 3 4 2 3 2" xfId="27328" xr:uid="{00000000-0005-0000-0000-00004A130000}"/>
    <cellStyle name="20% - Accent3 2 2 3 4 2 4" xfId="33434" xr:uid="{00000000-0005-0000-0000-00004B130000}"/>
    <cellStyle name="20% - Accent3 2 2 3 4 3" xfId="12815" xr:uid="{00000000-0005-0000-0000-00004C130000}"/>
    <cellStyle name="20% - Accent3 2 2 3 4 3 2" xfId="27327" xr:uid="{00000000-0005-0000-0000-00004D130000}"/>
    <cellStyle name="20% - Accent3 2 2 3 4 3 2 2" xfId="33144" xr:uid="{00000000-0005-0000-0000-00004E130000}"/>
    <cellStyle name="20% - Accent3 2 2 3 4 3 3" xfId="27323" xr:uid="{00000000-0005-0000-0000-00004F130000}"/>
    <cellStyle name="20% - Accent3 2 2 3 4 4" xfId="29032" xr:uid="{00000000-0005-0000-0000-000050130000}"/>
    <cellStyle name="20% - Accent3 2 2 3 4 4 2" xfId="26359" xr:uid="{00000000-0005-0000-0000-000051130000}"/>
    <cellStyle name="20% - Accent3 2 2 3 4 5" xfId="28905" xr:uid="{00000000-0005-0000-0000-000052130000}"/>
    <cellStyle name="20% - Accent3 2 2 3 5" xfId="30901" xr:uid="{00000000-0005-0000-0000-000053130000}"/>
    <cellStyle name="20% - Accent3 2 2 3 5 2" xfId="24886" xr:uid="{00000000-0005-0000-0000-000054130000}"/>
    <cellStyle name="20% - Accent3 2 2 3 5 2 2" xfId="27313" xr:uid="{00000000-0005-0000-0000-000055130000}"/>
    <cellStyle name="20% - Accent3 2 2 3 5 2 2 2" xfId="33524" xr:uid="{00000000-0005-0000-0000-000056130000}"/>
    <cellStyle name="20% - Accent3 2 2 3 5 2 3" xfId="27312" xr:uid="{00000000-0005-0000-0000-000057130000}"/>
    <cellStyle name="20% - Accent3 2 2 3 5 3" xfId="27311" xr:uid="{00000000-0005-0000-0000-000058130000}"/>
    <cellStyle name="20% - Accent3 2 2 3 5 3 2" xfId="27303" xr:uid="{00000000-0005-0000-0000-000059130000}"/>
    <cellStyle name="20% - Accent3 2 2 3 5 4" xfId="8536" xr:uid="{00000000-0005-0000-0000-00005A130000}"/>
    <cellStyle name="20% - Accent3 2 2 3 6" xfId="27297" xr:uid="{00000000-0005-0000-0000-00005B130000}"/>
    <cellStyle name="20% - Accent3 2 2 3 6 2" xfId="27295" xr:uid="{00000000-0005-0000-0000-00005C130000}"/>
    <cellStyle name="20% - Accent3 2 2 3 6 2 2" xfId="15068" xr:uid="{00000000-0005-0000-0000-00005D130000}"/>
    <cellStyle name="20% - Accent3 2 2 3 6 3" xfId="27292" xr:uid="{00000000-0005-0000-0000-00005E130000}"/>
    <cellStyle name="20% - Accent3 2 2 3 7" xfId="27286" xr:uid="{00000000-0005-0000-0000-00005F130000}"/>
    <cellStyle name="20% - Accent3 2 2 3 7 2" xfId="27284" xr:uid="{00000000-0005-0000-0000-000060130000}"/>
    <cellStyle name="20% - Accent3 2 2 3 8" xfId="25117" xr:uid="{00000000-0005-0000-0000-000061130000}"/>
    <cellStyle name="20% - Accent3 2 2 4" xfId="29043" xr:uid="{00000000-0005-0000-0000-000062130000}"/>
    <cellStyle name="20% - Accent3 2 2 4 2" xfId="29837" xr:uid="{00000000-0005-0000-0000-000063130000}"/>
    <cellStyle name="20% - Accent3 2 2 4 2 2" xfId="24879" xr:uid="{00000000-0005-0000-0000-000064130000}"/>
    <cellStyle name="20% - Accent3 2 2 4 2 2 2" xfId="30580" xr:uid="{00000000-0005-0000-0000-000065130000}"/>
    <cellStyle name="20% - Accent3 2 2 4 2 2 2 2" xfId="27279" xr:uid="{00000000-0005-0000-0000-000066130000}"/>
    <cellStyle name="20% - Accent3 2 2 4 2 2 2 2 2" xfId="28419" xr:uid="{00000000-0005-0000-0000-000067130000}"/>
    <cellStyle name="20% - Accent3 2 2 4 2 2 2 2 2 2" xfId="27345" xr:uid="{00000000-0005-0000-0000-000068130000}"/>
    <cellStyle name="20% - Accent3 2 2 4 2 2 2 2 3" xfId="21988" xr:uid="{00000000-0005-0000-0000-000069130000}"/>
    <cellStyle name="20% - Accent3 2 2 4 2 2 2 3" xfId="27278" xr:uid="{00000000-0005-0000-0000-00006A130000}"/>
    <cellStyle name="20% - Accent3 2 2 4 2 2 2 3 2" xfId="21963" xr:uid="{00000000-0005-0000-0000-00006B130000}"/>
    <cellStyle name="20% - Accent3 2 2 4 2 2 2 4" xfId="34213" xr:uid="{00000000-0005-0000-0000-00006C130000}"/>
    <cellStyle name="20% - Accent3 2 2 4 2 2 3" xfId="31361" xr:uid="{00000000-0005-0000-0000-00006D130000}"/>
    <cellStyle name="20% - Accent3 2 2 4 2 2 3 2" xfId="30125" xr:uid="{00000000-0005-0000-0000-00006E130000}"/>
    <cellStyle name="20% - Accent3 2 2 4 2 2 3 2 2" xfId="20036" xr:uid="{00000000-0005-0000-0000-00006F130000}"/>
    <cellStyle name="20% - Accent3 2 2 4 2 2 3 3" xfId="27277" xr:uid="{00000000-0005-0000-0000-000070130000}"/>
    <cellStyle name="20% - Accent3 2 2 4 2 2 4" xfId="27276" xr:uid="{00000000-0005-0000-0000-000071130000}"/>
    <cellStyle name="20% - Accent3 2 2 4 2 2 4 2" xfId="7735" xr:uid="{00000000-0005-0000-0000-000072130000}"/>
    <cellStyle name="20% - Accent3 2 2 4 2 2 5" xfId="22689" xr:uid="{00000000-0005-0000-0000-000073130000}"/>
    <cellStyle name="20% - Accent3 2 2 4 2 3" xfId="24869" xr:uid="{00000000-0005-0000-0000-000074130000}"/>
    <cellStyle name="20% - Accent3 2 2 4 2 3 2" xfId="22706" xr:uid="{00000000-0005-0000-0000-000075130000}"/>
    <cellStyle name="20% - Accent3 2 2 4 2 3 2 2" xfId="18391" xr:uid="{00000000-0005-0000-0000-000076130000}"/>
    <cellStyle name="20% - Accent3 2 2 4 2 3 2 2 2" xfId="21454" xr:uid="{00000000-0005-0000-0000-000077130000}"/>
    <cellStyle name="20% - Accent3 2 2 4 2 3 2 3" xfId="27275" xr:uid="{00000000-0005-0000-0000-000078130000}"/>
    <cellStyle name="20% - Accent3 2 2 4 2 3 3" xfId="22724" xr:uid="{00000000-0005-0000-0000-000079130000}"/>
    <cellStyle name="20% - Accent3 2 2 4 2 3 3 2" xfId="20473" xr:uid="{00000000-0005-0000-0000-00007A130000}"/>
    <cellStyle name="20% - Accent3 2 2 4 2 3 4" xfId="31563" xr:uid="{00000000-0005-0000-0000-00007B130000}"/>
    <cellStyle name="20% - Accent3 2 2 4 2 4" xfId="24862" xr:uid="{00000000-0005-0000-0000-00007C130000}"/>
    <cellStyle name="20% - Accent3 2 2 4 2 4 2" xfId="32096" xr:uid="{00000000-0005-0000-0000-00007D130000}"/>
    <cellStyle name="20% - Accent3 2 2 4 2 4 2 2" xfId="23982" xr:uid="{00000000-0005-0000-0000-00007E130000}"/>
    <cellStyle name="20% - Accent3 2 2 4 2 4 3" xfId="29115" xr:uid="{00000000-0005-0000-0000-00007F130000}"/>
    <cellStyle name="20% - Accent3 2 2 4 2 5" xfId="32089" xr:uid="{00000000-0005-0000-0000-000080130000}"/>
    <cellStyle name="20% - Accent3 2 2 4 2 5 2" xfId="10342" xr:uid="{00000000-0005-0000-0000-000081130000}"/>
    <cellStyle name="20% - Accent3 2 2 4 2 6" xfId="27269" xr:uid="{00000000-0005-0000-0000-000082130000}"/>
    <cellStyle name="20% - Accent3 2 2 4 3" xfId="31487" xr:uid="{00000000-0005-0000-0000-000083130000}"/>
    <cellStyle name="20% - Accent3 2 2 4 3 2" xfId="24842" xr:uid="{00000000-0005-0000-0000-000084130000}"/>
    <cellStyle name="20% - Accent3 2 2 4 3 2 2" xfId="17838" xr:uid="{00000000-0005-0000-0000-000085130000}"/>
    <cellStyle name="20% - Accent3 2 2 4 3 2 2 2" xfId="27267" xr:uid="{00000000-0005-0000-0000-000086130000}"/>
    <cellStyle name="20% - Accent3 2 2 4 3 2 2 2 2" xfId="20965" xr:uid="{00000000-0005-0000-0000-000087130000}"/>
    <cellStyle name="20% - Accent3 2 2 4 3 2 2 3" xfId="27264" xr:uid="{00000000-0005-0000-0000-000088130000}"/>
    <cellStyle name="20% - Accent3 2 2 4 3 2 3" xfId="15646" xr:uid="{00000000-0005-0000-0000-000089130000}"/>
    <cellStyle name="20% - Accent3 2 2 4 3 2 3 2" xfId="27259" xr:uid="{00000000-0005-0000-0000-00008A130000}"/>
    <cellStyle name="20% - Accent3 2 2 4 3 2 4" xfId="15641" xr:uid="{00000000-0005-0000-0000-00008B130000}"/>
    <cellStyle name="20% - Accent3 2 2 4 3 3" xfId="25411" xr:uid="{00000000-0005-0000-0000-00008C130000}"/>
    <cellStyle name="20% - Accent3 2 2 4 3 3 2" xfId="15616" xr:uid="{00000000-0005-0000-0000-00008D130000}"/>
    <cellStyle name="20% - Accent3 2 2 4 3 3 2 2" xfId="27255" xr:uid="{00000000-0005-0000-0000-00008E130000}"/>
    <cellStyle name="20% - Accent3 2 2 4 3 3 3" xfId="27089" xr:uid="{00000000-0005-0000-0000-00008F130000}"/>
    <cellStyle name="20% - Accent3 2 2 4 3 4" xfId="24837" xr:uid="{00000000-0005-0000-0000-000090130000}"/>
    <cellStyle name="20% - Accent3 2 2 4 3 4 2" xfId="15597" xr:uid="{00000000-0005-0000-0000-000091130000}"/>
    <cellStyle name="20% - Accent3 2 2 4 3 5" xfId="23530" xr:uid="{00000000-0005-0000-0000-000092130000}"/>
    <cellStyle name="20% - Accent3 2 2 4 4" xfId="30895" xr:uid="{00000000-0005-0000-0000-000093130000}"/>
    <cellStyle name="20% - Accent3 2 2 4 4 2" xfId="24825" xr:uid="{00000000-0005-0000-0000-000094130000}"/>
    <cellStyle name="20% - Accent3 2 2 4 4 2 2" xfId="13730" xr:uid="{00000000-0005-0000-0000-000095130000}"/>
    <cellStyle name="20% - Accent3 2 2 4 4 2 2 2" xfId="27251" xr:uid="{00000000-0005-0000-0000-000096130000}"/>
    <cellStyle name="20% - Accent3 2 2 4 4 2 3" xfId="13721" xr:uid="{00000000-0005-0000-0000-000097130000}"/>
    <cellStyle name="20% - Accent3 2 2 4 4 3" xfId="24106" xr:uid="{00000000-0005-0000-0000-000098130000}"/>
    <cellStyle name="20% - Accent3 2 2 4 4 3 2" xfId="13703" xr:uid="{00000000-0005-0000-0000-000099130000}"/>
    <cellStyle name="20% - Accent3 2 2 4 4 4" xfId="27237" xr:uid="{00000000-0005-0000-0000-00009A130000}"/>
    <cellStyle name="20% - Accent3 2 2 4 5" xfId="27235" xr:uid="{00000000-0005-0000-0000-00009B130000}"/>
    <cellStyle name="20% - Accent3 2 2 4 5 2" xfId="24819" xr:uid="{00000000-0005-0000-0000-00009C130000}"/>
    <cellStyle name="20% - Accent3 2 2 4 5 2 2" xfId="21700" xr:uid="{00000000-0005-0000-0000-00009D130000}"/>
    <cellStyle name="20% - Accent3 2 2 4 5 3" xfId="27234" xr:uid="{00000000-0005-0000-0000-00009E130000}"/>
    <cellStyle name="20% - Accent3 2 2 4 6" xfId="27232" xr:uid="{00000000-0005-0000-0000-00009F130000}"/>
    <cellStyle name="20% - Accent3 2 2 4 6 2" xfId="7093" xr:uid="{00000000-0005-0000-0000-0000A0130000}"/>
    <cellStyle name="20% - Accent3 2 2 4 7" xfId="27231" xr:uid="{00000000-0005-0000-0000-0000A1130000}"/>
    <cellStyle name="20% - Accent3 2 2 5" xfId="31545" xr:uid="{00000000-0005-0000-0000-0000A2130000}"/>
    <cellStyle name="20% - Accent3 2 2 5 2" xfId="29831" xr:uid="{00000000-0005-0000-0000-0000A3130000}"/>
    <cellStyle name="20% - Accent3 2 2 5 2 2" xfId="27442" xr:uid="{00000000-0005-0000-0000-0000A4130000}"/>
    <cellStyle name="20% - Accent3 2 2 5 2 2 2" xfId="28090" xr:uid="{00000000-0005-0000-0000-0000A5130000}"/>
    <cellStyle name="20% - Accent3 2 2 5 2 2 2 2" xfId="17545" xr:uid="{00000000-0005-0000-0000-0000A6130000}"/>
    <cellStyle name="20% - Accent3 2 2 5 2 2 2 2 2" xfId="22316" xr:uid="{00000000-0005-0000-0000-0000A7130000}"/>
    <cellStyle name="20% - Accent3 2 2 5 2 2 2 3" xfId="27222" xr:uid="{00000000-0005-0000-0000-0000A8130000}"/>
    <cellStyle name="20% - Accent3 2 2 5 2 2 3" xfId="27218" xr:uid="{00000000-0005-0000-0000-0000A9130000}"/>
    <cellStyle name="20% - Accent3 2 2 5 2 2 3 2" xfId="27213" xr:uid="{00000000-0005-0000-0000-0000AA130000}"/>
    <cellStyle name="20% - Accent3 2 2 5 2 2 4" xfId="27211" xr:uid="{00000000-0005-0000-0000-0000AB130000}"/>
    <cellStyle name="20% - Accent3 2 2 5 2 3" xfId="24802" xr:uid="{00000000-0005-0000-0000-0000AC130000}"/>
    <cellStyle name="20% - Accent3 2 2 5 2 3 2" xfId="12987" xr:uid="{00000000-0005-0000-0000-0000AD130000}"/>
    <cellStyle name="20% - Accent3 2 2 5 2 3 2 2" xfId="8958" xr:uid="{00000000-0005-0000-0000-0000AE130000}"/>
    <cellStyle name="20% - Accent3 2 2 5 2 3 3" xfId="28985" xr:uid="{00000000-0005-0000-0000-0000AF130000}"/>
    <cellStyle name="20% - Accent3 2 2 5 2 4" xfId="24797" xr:uid="{00000000-0005-0000-0000-0000B0130000}"/>
    <cellStyle name="20% - Accent3 2 2 5 2 4 2" xfId="15854" xr:uid="{00000000-0005-0000-0000-0000B1130000}"/>
    <cellStyle name="20% - Accent3 2 2 5 2 5" xfId="15850" xr:uid="{00000000-0005-0000-0000-0000B2130000}"/>
    <cellStyle name="20% - Accent3 2 2 5 3" xfId="27206" xr:uid="{00000000-0005-0000-0000-0000B3130000}"/>
    <cellStyle name="20% - Accent3 2 2 5 3 2" xfId="24789" xr:uid="{00000000-0005-0000-0000-0000B4130000}"/>
    <cellStyle name="20% - Accent3 2 2 5 3 2 2" xfId="27204" xr:uid="{00000000-0005-0000-0000-0000B5130000}"/>
    <cellStyle name="20% - Accent3 2 2 5 3 2 2 2" xfId="27202" xr:uid="{00000000-0005-0000-0000-0000B6130000}"/>
    <cellStyle name="20% - Accent3 2 2 5 3 2 3" xfId="25705" xr:uid="{00000000-0005-0000-0000-0000B7130000}"/>
    <cellStyle name="20% - Accent3 2 2 5 3 3" xfId="24786" xr:uid="{00000000-0005-0000-0000-0000B8130000}"/>
    <cellStyle name="20% - Accent3 2 2 5 3 3 2" xfId="22761" xr:uid="{00000000-0005-0000-0000-0000B9130000}"/>
    <cellStyle name="20% - Accent3 2 2 5 3 4" xfId="15844" xr:uid="{00000000-0005-0000-0000-0000BA130000}"/>
    <cellStyle name="20% - Accent3 2 2 5 4" xfId="23450" xr:uid="{00000000-0005-0000-0000-0000BB130000}"/>
    <cellStyle name="20% - Accent3 2 2 5 4 2" xfId="24779" xr:uid="{00000000-0005-0000-0000-0000BC130000}"/>
    <cellStyle name="20% - Accent3 2 2 5 4 2 2" xfId="25561" xr:uid="{00000000-0005-0000-0000-0000BD130000}"/>
    <cellStyle name="20% - Accent3 2 2 5 4 3" xfId="27185" xr:uid="{00000000-0005-0000-0000-0000BE130000}"/>
    <cellStyle name="20% - Accent3 2 2 5 5" xfId="23439" xr:uid="{00000000-0005-0000-0000-0000BF130000}"/>
    <cellStyle name="20% - Accent3 2 2 5 5 2" xfId="27181" xr:uid="{00000000-0005-0000-0000-0000C0130000}"/>
    <cellStyle name="20% - Accent3 2 2 5 6" xfId="23438" xr:uid="{00000000-0005-0000-0000-0000C1130000}"/>
    <cellStyle name="20% - Accent3 2 2 6" xfId="20991" xr:uid="{00000000-0005-0000-0000-0000C2130000}"/>
    <cellStyle name="20% - Accent3 2 2 6 2" xfId="13009" xr:uid="{00000000-0005-0000-0000-0000C3130000}"/>
    <cellStyle name="20% - Accent3 2 2 6 2 2" xfId="24770" xr:uid="{00000000-0005-0000-0000-0000C4130000}"/>
    <cellStyle name="20% - Accent3 2 2 6 2 2 2" xfId="27178" xr:uid="{00000000-0005-0000-0000-0000C5130000}"/>
    <cellStyle name="20% - Accent3 2 2 6 2 2 2 2" xfId="17319" xr:uid="{00000000-0005-0000-0000-0000C6130000}"/>
    <cellStyle name="20% - Accent3 2 2 6 2 2 3" xfId="27168" xr:uid="{00000000-0005-0000-0000-0000C7130000}"/>
    <cellStyle name="20% - Accent3 2 2 6 2 3" xfId="24767" xr:uid="{00000000-0005-0000-0000-0000C8130000}"/>
    <cellStyle name="20% - Accent3 2 2 6 2 3 2" xfId="25974" xr:uid="{00000000-0005-0000-0000-0000C9130000}"/>
    <cellStyle name="20% - Accent3 2 2 6 2 4" xfId="15810" xr:uid="{00000000-0005-0000-0000-0000CA130000}"/>
    <cellStyle name="20% - Accent3 2 2 6 3" xfId="32059" xr:uid="{00000000-0005-0000-0000-0000CB130000}"/>
    <cellStyle name="20% - Accent3 2 2 6 3 2" xfId="24761" xr:uid="{00000000-0005-0000-0000-0000CC130000}"/>
    <cellStyle name="20% - Accent3 2 2 6 3 2 2" xfId="25370" xr:uid="{00000000-0005-0000-0000-0000CD130000}"/>
    <cellStyle name="20% - Accent3 2 2 6 3 3" xfId="27159" xr:uid="{00000000-0005-0000-0000-0000CE130000}"/>
    <cellStyle name="20% - Accent3 2 2 6 4" xfId="7647" xr:uid="{00000000-0005-0000-0000-0000CF130000}"/>
    <cellStyle name="20% - Accent3 2 2 6 4 2" xfId="28568" xr:uid="{00000000-0005-0000-0000-0000D0130000}"/>
    <cellStyle name="20% - Accent3 2 2 6 5" xfId="23435" xr:uid="{00000000-0005-0000-0000-0000D1130000}"/>
    <cellStyle name="20% - Accent3 2 2 7" xfId="27146" xr:uid="{00000000-0005-0000-0000-0000D2130000}"/>
    <cellStyle name="20% - Accent3 2 2 7 2" xfId="26209" xr:uid="{00000000-0005-0000-0000-0000D3130000}"/>
    <cellStyle name="20% - Accent3 2 2 7 2 2" xfId="24755" xr:uid="{00000000-0005-0000-0000-0000D4130000}"/>
    <cellStyle name="20% - Accent3 2 2 7 2 2 2" xfId="24346" xr:uid="{00000000-0005-0000-0000-0000D5130000}"/>
    <cellStyle name="20% - Accent3 2 2 7 2 3" xfId="24227" xr:uid="{00000000-0005-0000-0000-0000D6130000}"/>
    <cellStyle name="20% - Accent3 2 2 7 3" xfId="15932" xr:uid="{00000000-0005-0000-0000-0000D7130000}"/>
    <cellStyle name="20% - Accent3 2 2 7 3 2" xfId="27139" xr:uid="{00000000-0005-0000-0000-0000D8130000}"/>
    <cellStyle name="20% - Accent3 2 2 7 4" xfId="23907" xr:uid="{00000000-0005-0000-0000-0000D9130000}"/>
    <cellStyle name="20% - Accent3 2 2 8" xfId="27125" xr:uid="{00000000-0005-0000-0000-0000DA130000}"/>
    <cellStyle name="20% - Accent3 2 2 8 2" xfId="28368" xr:uid="{00000000-0005-0000-0000-0000DB130000}"/>
    <cellStyle name="20% - Accent3 2 2 8 2 2" xfId="27123" xr:uid="{00000000-0005-0000-0000-0000DC130000}"/>
    <cellStyle name="20% - Accent3 2 2 8 3" xfId="27700" xr:uid="{00000000-0005-0000-0000-0000DD130000}"/>
    <cellStyle name="20% - Accent3 2 2 9" xfId="27122" xr:uid="{00000000-0005-0000-0000-0000DE130000}"/>
    <cellStyle name="20% - Accent3 2 2 9 2" xfId="26573" xr:uid="{00000000-0005-0000-0000-0000DF130000}"/>
    <cellStyle name="20% - Accent3 2 3" xfId="206" xr:uid="{00000000-0005-0000-0000-0000E0130000}"/>
    <cellStyle name="20% - Accent3 2 3 10" xfId="34539" xr:uid="{00000000-0005-0000-0000-0000E1130000}"/>
    <cellStyle name="20% - Accent3 2 3 11" xfId="22608" xr:uid="{00000000-0005-0000-0000-0000E2130000}"/>
    <cellStyle name="20% - Accent3 2 3 2" xfId="33539" xr:uid="{00000000-0005-0000-0000-0000E3130000}"/>
    <cellStyle name="20% - Accent3 2 3 2 2" xfId="33536" xr:uid="{00000000-0005-0000-0000-0000E4130000}"/>
    <cellStyle name="20% - Accent3 2 3 2 2 2" xfId="27911" xr:uid="{00000000-0005-0000-0000-0000E5130000}"/>
    <cellStyle name="20% - Accent3 2 3 2 2 2 2" xfId="29489" xr:uid="{00000000-0005-0000-0000-0000E6130000}"/>
    <cellStyle name="20% - Accent3 2 3 2 2 2 2 2" xfId="27119" xr:uid="{00000000-0005-0000-0000-0000E7130000}"/>
    <cellStyle name="20% - Accent3 2 3 2 2 2 2 2 2" xfId="12515" xr:uid="{00000000-0005-0000-0000-0000E8130000}"/>
    <cellStyle name="20% - Accent3 2 3 2 2 2 2 2 2 2" xfId="33503" xr:uid="{00000000-0005-0000-0000-0000E9130000}"/>
    <cellStyle name="20% - Accent3 2 3 2 2 2 2 2 2 2 2" xfId="30380" xr:uid="{00000000-0005-0000-0000-0000EA130000}"/>
    <cellStyle name="20% - Accent3 2 3 2 2 2 2 2 2 3" xfId="27110" xr:uid="{00000000-0005-0000-0000-0000EB130000}"/>
    <cellStyle name="20% - Accent3 2 3 2 2 2 2 2 3" xfId="33699" xr:uid="{00000000-0005-0000-0000-0000EC130000}"/>
    <cellStyle name="20% - Accent3 2 3 2 2 2 2 2 3 2" xfId="9942" xr:uid="{00000000-0005-0000-0000-0000ED130000}"/>
    <cellStyle name="20% - Accent3 2 3 2 2 2 2 2 4" xfId="33707" xr:uid="{00000000-0005-0000-0000-0000EE130000}"/>
    <cellStyle name="20% - Accent3 2 3 2 2 2 2 3" xfId="32968" xr:uid="{00000000-0005-0000-0000-0000EF130000}"/>
    <cellStyle name="20% - Accent3 2 3 2 2 2 2 3 2" xfId="21623" xr:uid="{00000000-0005-0000-0000-0000F0130000}"/>
    <cellStyle name="20% - Accent3 2 3 2 2 2 2 3 2 2" xfId="25567" xr:uid="{00000000-0005-0000-0000-0000F1130000}"/>
    <cellStyle name="20% - Accent3 2 3 2 2 2 2 3 3" xfId="21579" xr:uid="{00000000-0005-0000-0000-0000F2130000}"/>
    <cellStyle name="20% - Accent3 2 3 2 2 2 2 4" xfId="29801" xr:uid="{00000000-0005-0000-0000-0000F3130000}"/>
    <cellStyle name="20% - Accent3 2 3 2 2 2 2 4 2" xfId="22532" xr:uid="{00000000-0005-0000-0000-0000F4130000}"/>
    <cellStyle name="20% - Accent3 2 3 2 2 2 2 5" xfId="26213" xr:uid="{00000000-0005-0000-0000-0000F5130000}"/>
    <cellStyle name="20% - Accent3 2 3 2 2 2 3" xfId="21452" xr:uid="{00000000-0005-0000-0000-0000F6130000}"/>
    <cellStyle name="20% - Accent3 2 3 2 2 2 3 2" xfId="15286" xr:uid="{00000000-0005-0000-0000-0000F7130000}"/>
    <cellStyle name="20% - Accent3 2 3 2 2 2 3 2 2" xfId="22072" xr:uid="{00000000-0005-0000-0000-0000F8130000}"/>
    <cellStyle name="20% - Accent3 2 3 2 2 2 3 2 2 2" xfId="29066" xr:uid="{00000000-0005-0000-0000-0000F9130000}"/>
    <cellStyle name="20% - Accent3 2 3 2 2 2 3 2 3" xfId="33810" xr:uid="{00000000-0005-0000-0000-0000FA130000}"/>
    <cellStyle name="20% - Accent3 2 3 2 2 2 3 3" xfId="9592" xr:uid="{00000000-0005-0000-0000-0000FB130000}"/>
    <cellStyle name="20% - Accent3 2 3 2 2 2 3 3 2" xfId="20822" xr:uid="{00000000-0005-0000-0000-0000FC130000}"/>
    <cellStyle name="20% - Accent3 2 3 2 2 2 3 4" xfId="9583" xr:uid="{00000000-0005-0000-0000-0000FD130000}"/>
    <cellStyle name="20% - Accent3 2 3 2 2 2 4" xfId="28545" xr:uid="{00000000-0005-0000-0000-0000FE130000}"/>
    <cellStyle name="20% - Accent3 2 3 2 2 2 4 2" xfId="26980" xr:uid="{00000000-0005-0000-0000-0000FF130000}"/>
    <cellStyle name="20% - Accent3 2 3 2 2 2 4 2 2" xfId="29961" xr:uid="{00000000-0005-0000-0000-000000140000}"/>
    <cellStyle name="20% - Accent3 2 3 2 2 2 4 3" xfId="11966" xr:uid="{00000000-0005-0000-0000-000001140000}"/>
    <cellStyle name="20% - Accent3 2 3 2 2 2 5" xfId="28053" xr:uid="{00000000-0005-0000-0000-000002140000}"/>
    <cellStyle name="20% - Accent3 2 3 2 2 2 5 2" xfId="20929" xr:uid="{00000000-0005-0000-0000-000003140000}"/>
    <cellStyle name="20% - Accent3 2 3 2 2 2 6" xfId="27108" xr:uid="{00000000-0005-0000-0000-000004140000}"/>
    <cellStyle name="20% - Accent3 2 3 2 2 3" xfId="34332" xr:uid="{00000000-0005-0000-0000-000005140000}"/>
    <cellStyle name="20% - Accent3 2 3 2 2 3 2" xfId="22238" xr:uid="{00000000-0005-0000-0000-000006140000}"/>
    <cellStyle name="20% - Accent3 2 3 2 2 3 2 2" xfId="19416" xr:uid="{00000000-0005-0000-0000-000007140000}"/>
    <cellStyle name="20% - Accent3 2 3 2 2 3 2 2 2" xfId="32974" xr:uid="{00000000-0005-0000-0000-000008140000}"/>
    <cellStyle name="20% - Accent3 2 3 2 2 3 2 2 2 2" xfId="31158" xr:uid="{00000000-0005-0000-0000-000009140000}"/>
    <cellStyle name="20% - Accent3 2 3 2 2 3 2 2 3" xfId="22111" xr:uid="{00000000-0005-0000-0000-00000A140000}"/>
    <cellStyle name="20% - Accent3 2 3 2 2 3 2 3" xfId="15380" xr:uid="{00000000-0005-0000-0000-00000B140000}"/>
    <cellStyle name="20% - Accent3 2 3 2 2 3 2 3 2" xfId="19486" xr:uid="{00000000-0005-0000-0000-00000C140000}"/>
    <cellStyle name="20% - Accent3 2 3 2 2 3 2 4" xfId="15377" xr:uid="{00000000-0005-0000-0000-00000D140000}"/>
    <cellStyle name="20% - Accent3 2 3 2 2 3 3" xfId="22216" xr:uid="{00000000-0005-0000-0000-00000E140000}"/>
    <cellStyle name="20% - Accent3 2 3 2 2 3 3 2" xfId="19166" xr:uid="{00000000-0005-0000-0000-00000F140000}"/>
    <cellStyle name="20% - Accent3 2 3 2 2 3 3 2 2" xfId="31465" xr:uid="{00000000-0005-0000-0000-000010140000}"/>
    <cellStyle name="20% - Accent3 2 3 2 2 3 3 3" xfId="9546" xr:uid="{00000000-0005-0000-0000-000011140000}"/>
    <cellStyle name="20% - Accent3 2 3 2 2 3 4" xfId="28528" xr:uid="{00000000-0005-0000-0000-000012140000}"/>
    <cellStyle name="20% - Accent3 2 3 2 2 3 4 2" xfId="34261" xr:uid="{00000000-0005-0000-0000-000013140000}"/>
    <cellStyle name="20% - Accent3 2 3 2 2 3 5" xfId="28035" xr:uid="{00000000-0005-0000-0000-000014140000}"/>
    <cellStyle name="20% - Accent3 2 3 2 2 4" xfId="28842" xr:uid="{00000000-0005-0000-0000-000015140000}"/>
    <cellStyle name="20% - Accent3 2 3 2 2 4 2" xfId="20147" xr:uid="{00000000-0005-0000-0000-000016140000}"/>
    <cellStyle name="20% - Accent3 2 3 2 2 4 2 2" xfId="18730" xr:uid="{00000000-0005-0000-0000-000017140000}"/>
    <cellStyle name="20% - Accent3 2 3 2 2 4 2 2 2" xfId="33202" xr:uid="{00000000-0005-0000-0000-000018140000}"/>
    <cellStyle name="20% - Accent3 2 3 2 2 4 2 3" xfId="15354" xr:uid="{00000000-0005-0000-0000-000019140000}"/>
    <cellStyle name="20% - Accent3 2 3 2 2 4 3" xfId="20125" xr:uid="{00000000-0005-0000-0000-00001A140000}"/>
    <cellStyle name="20% - Accent3 2 3 2 2 4 3 2" xfId="27106" xr:uid="{00000000-0005-0000-0000-00001B140000}"/>
    <cellStyle name="20% - Accent3 2 3 2 2 4 4" xfId="29396" xr:uid="{00000000-0005-0000-0000-00001C140000}"/>
    <cellStyle name="20% - Accent3 2 3 2 2 5" xfId="28513" xr:uid="{00000000-0005-0000-0000-00001D140000}"/>
    <cellStyle name="20% - Accent3 2 3 2 2 5 2" xfId="9711" xr:uid="{00000000-0005-0000-0000-00001E140000}"/>
    <cellStyle name="20% - Accent3 2 3 2 2 5 2 2" xfId="28333" xr:uid="{00000000-0005-0000-0000-00001F140000}"/>
    <cellStyle name="20% - Accent3 2 3 2 2 5 3" xfId="17886" xr:uid="{00000000-0005-0000-0000-000020140000}"/>
    <cellStyle name="20% - Accent3 2 3 2 2 6" xfId="28504" xr:uid="{00000000-0005-0000-0000-000021140000}"/>
    <cellStyle name="20% - Accent3 2 3 2 2 6 2" xfId="12534" xr:uid="{00000000-0005-0000-0000-000022140000}"/>
    <cellStyle name="20% - Accent3 2 3 2 2 7" xfId="20344" xr:uid="{00000000-0005-0000-0000-000023140000}"/>
    <cellStyle name="20% - Accent3 2 3 2 3" xfId="27100" xr:uid="{00000000-0005-0000-0000-000024140000}"/>
    <cellStyle name="20% - Accent3 2 3 2 3 2" xfId="31989" xr:uid="{00000000-0005-0000-0000-000025140000}"/>
    <cellStyle name="20% - Accent3 2 3 2 3 2 2" xfId="29790" xr:uid="{00000000-0005-0000-0000-000026140000}"/>
    <cellStyle name="20% - Accent3 2 3 2 3 2 2 2" xfId="27098" xr:uid="{00000000-0005-0000-0000-000027140000}"/>
    <cellStyle name="20% - Accent3 2 3 2 3 2 2 2 2" xfId="33738" xr:uid="{00000000-0005-0000-0000-000028140000}"/>
    <cellStyle name="20% - Accent3 2 3 2 3 2 2 2 2 2" xfId="29019" xr:uid="{00000000-0005-0000-0000-000029140000}"/>
    <cellStyle name="20% - Accent3 2 3 2 3 2 2 2 3" xfId="33078" xr:uid="{00000000-0005-0000-0000-00002A140000}"/>
    <cellStyle name="20% - Accent3 2 3 2 3 2 2 3" xfId="34155" xr:uid="{00000000-0005-0000-0000-00002B140000}"/>
    <cellStyle name="20% - Accent3 2 3 2 3 2 2 3 2" xfId="33063" xr:uid="{00000000-0005-0000-0000-00002C140000}"/>
    <cellStyle name="20% - Accent3 2 3 2 3 2 2 4" xfId="26181" xr:uid="{00000000-0005-0000-0000-00002D140000}"/>
    <cellStyle name="20% - Accent3 2 3 2 3 2 3" xfId="26140" xr:uid="{00000000-0005-0000-0000-00002E140000}"/>
    <cellStyle name="20% - Accent3 2 3 2 3 2 3 2" xfId="27097" xr:uid="{00000000-0005-0000-0000-00002F140000}"/>
    <cellStyle name="20% - Accent3 2 3 2 3 2 3 2 2" xfId="32998" xr:uid="{00000000-0005-0000-0000-000030140000}"/>
    <cellStyle name="20% - Accent3 2 3 2 3 2 3 3" xfId="9366" xr:uid="{00000000-0005-0000-0000-000031140000}"/>
    <cellStyle name="20% - Accent3 2 3 2 3 2 4" xfId="9286" xr:uid="{00000000-0005-0000-0000-000032140000}"/>
    <cellStyle name="20% - Accent3 2 3 2 3 2 4 2" xfId="27094" xr:uid="{00000000-0005-0000-0000-000033140000}"/>
    <cellStyle name="20% - Accent3 2 3 2 3 2 5" xfId="6750" xr:uid="{00000000-0005-0000-0000-000034140000}"/>
    <cellStyle name="20% - Accent3 2 3 2 3 3" xfId="28466" xr:uid="{00000000-0005-0000-0000-000035140000}"/>
    <cellStyle name="20% - Accent3 2 3 2 3 3 2" xfId="29529" xr:uid="{00000000-0005-0000-0000-000036140000}"/>
    <cellStyle name="20% - Accent3 2 3 2 3 3 2 2" xfId="27091" xr:uid="{00000000-0005-0000-0000-000037140000}"/>
    <cellStyle name="20% - Accent3 2 3 2 3 3 2 2 2" xfId="29989" xr:uid="{00000000-0005-0000-0000-000038140000}"/>
    <cellStyle name="20% - Accent3 2 3 2 3 3 2 3" xfId="15301" xr:uid="{00000000-0005-0000-0000-000039140000}"/>
    <cellStyle name="20% - Accent3 2 3 2 3 3 3" xfId="26131" xr:uid="{00000000-0005-0000-0000-00003A140000}"/>
    <cellStyle name="20% - Accent3 2 3 2 3 3 3 2" xfId="27087" xr:uid="{00000000-0005-0000-0000-00003B140000}"/>
    <cellStyle name="20% - Accent3 2 3 2 3 3 4" xfId="6714" xr:uid="{00000000-0005-0000-0000-00003C140000}"/>
    <cellStyle name="20% - Accent3 2 3 2 3 4" xfId="28463" xr:uid="{00000000-0005-0000-0000-00003D140000}"/>
    <cellStyle name="20% - Accent3 2 3 2 3 4 2" xfId="21992" xr:uid="{00000000-0005-0000-0000-00003E140000}"/>
    <cellStyle name="20% - Accent3 2 3 2 3 4 2 2" xfId="10081" xr:uid="{00000000-0005-0000-0000-00003F140000}"/>
    <cellStyle name="20% - Accent3 2 3 2 3 4 3" xfId="27084" xr:uid="{00000000-0005-0000-0000-000040140000}"/>
    <cellStyle name="20% - Accent3 2 3 2 3 5" xfId="27578" xr:uid="{00000000-0005-0000-0000-000041140000}"/>
    <cellStyle name="20% - Accent3 2 3 2 3 5 2" xfId="9686" xr:uid="{00000000-0005-0000-0000-000042140000}"/>
    <cellStyle name="20% - Accent3 2 3 2 3 6" xfId="27079" xr:uid="{00000000-0005-0000-0000-000043140000}"/>
    <cellStyle name="20% - Accent3 2 3 2 4" xfId="30894" xr:uid="{00000000-0005-0000-0000-000044140000}"/>
    <cellStyle name="20% - Accent3 2 3 2 4 2" xfId="22021" xr:uid="{00000000-0005-0000-0000-000045140000}"/>
    <cellStyle name="20% - Accent3 2 3 2 4 2 2" xfId="5588" xr:uid="{00000000-0005-0000-0000-000046140000}"/>
    <cellStyle name="20% - Accent3 2 3 2 4 2 2 2" xfId="27074" xr:uid="{00000000-0005-0000-0000-000047140000}"/>
    <cellStyle name="20% - Accent3 2 3 2 4 2 2 2 2" xfId="27018" xr:uid="{00000000-0005-0000-0000-000048140000}"/>
    <cellStyle name="20% - Accent3 2 3 2 4 2 2 3" xfId="32028" xr:uid="{00000000-0005-0000-0000-000049140000}"/>
    <cellStyle name="20% - Accent3 2 3 2 4 2 3" xfId="6195" xr:uid="{00000000-0005-0000-0000-00004A140000}"/>
    <cellStyle name="20% - Accent3 2 3 2 4 2 3 2" xfId="27073" xr:uid="{00000000-0005-0000-0000-00004B140000}"/>
    <cellStyle name="20% - Accent3 2 3 2 4 2 4" xfId="6535" xr:uid="{00000000-0005-0000-0000-00004C140000}"/>
    <cellStyle name="20% - Accent3 2 3 2 4 3" xfId="27588" xr:uid="{00000000-0005-0000-0000-00004D140000}"/>
    <cellStyle name="20% - Accent3 2 3 2 4 3 2" xfId="25734" xr:uid="{00000000-0005-0000-0000-00004E140000}"/>
    <cellStyle name="20% - Accent3 2 3 2 4 3 2 2" xfId="27072" xr:uid="{00000000-0005-0000-0000-00004F140000}"/>
    <cellStyle name="20% - Accent3 2 3 2 4 3 3" xfId="18884" xr:uid="{00000000-0005-0000-0000-000050140000}"/>
    <cellStyle name="20% - Accent3 2 3 2 4 4" xfId="27273" xr:uid="{00000000-0005-0000-0000-000051140000}"/>
    <cellStyle name="20% - Accent3 2 3 2 4 4 2" xfId="23986" xr:uid="{00000000-0005-0000-0000-000052140000}"/>
    <cellStyle name="20% - Accent3 2 3 2 4 5" xfId="27690" xr:uid="{00000000-0005-0000-0000-000053140000}"/>
    <cellStyle name="20% - Accent3 2 3 2 5" xfId="30883" xr:uid="{00000000-0005-0000-0000-000054140000}"/>
    <cellStyle name="20% - Accent3 2 3 2 5 2" xfId="28307" xr:uid="{00000000-0005-0000-0000-000055140000}"/>
    <cellStyle name="20% - Accent3 2 3 2 5 2 2" xfId="33985" xr:uid="{00000000-0005-0000-0000-000056140000}"/>
    <cellStyle name="20% - Accent3 2 3 2 5 2 2 2" xfId="27415" xr:uid="{00000000-0005-0000-0000-000057140000}"/>
    <cellStyle name="20% - Accent3 2 3 2 5 2 3" xfId="27069" xr:uid="{00000000-0005-0000-0000-000058140000}"/>
    <cellStyle name="20% - Accent3 2 3 2 5 3" xfId="28300" xr:uid="{00000000-0005-0000-0000-000059140000}"/>
    <cellStyle name="20% - Accent3 2 3 2 5 3 2" xfId="27067" xr:uid="{00000000-0005-0000-0000-00005A140000}"/>
    <cellStyle name="20% - Accent3 2 3 2 5 4" xfId="8513" xr:uid="{00000000-0005-0000-0000-00005B140000}"/>
    <cellStyle name="20% - Accent3 2 3 2 6" xfId="27063" xr:uid="{00000000-0005-0000-0000-00005C140000}"/>
    <cellStyle name="20% - Accent3 2 3 2 6 2" xfId="27750" xr:uid="{00000000-0005-0000-0000-00005D140000}"/>
    <cellStyle name="20% - Accent3 2 3 2 6 2 2" xfId="27059" xr:uid="{00000000-0005-0000-0000-00005E140000}"/>
    <cellStyle name="20% - Accent3 2 3 2 6 3" xfId="27058" xr:uid="{00000000-0005-0000-0000-00005F140000}"/>
    <cellStyle name="20% - Accent3 2 3 2 7" xfId="34060" xr:uid="{00000000-0005-0000-0000-000060140000}"/>
    <cellStyle name="20% - Accent3 2 3 2 7 2" xfId="27056" xr:uid="{00000000-0005-0000-0000-000061140000}"/>
    <cellStyle name="20% - Accent3 2 3 2 8" xfId="27054" xr:uid="{00000000-0005-0000-0000-000062140000}"/>
    <cellStyle name="20% - Accent3 2 3 3" xfId="17651" xr:uid="{00000000-0005-0000-0000-000063140000}"/>
    <cellStyle name="20% - Accent3 2 3 3 2" xfId="27053" xr:uid="{00000000-0005-0000-0000-000064140000}"/>
    <cellStyle name="20% - Accent3 2 3 3 2 2" xfId="28541" xr:uid="{00000000-0005-0000-0000-000065140000}"/>
    <cellStyle name="20% - Accent3 2 3 3 2 2 2" xfId="25277" xr:uid="{00000000-0005-0000-0000-000066140000}"/>
    <cellStyle name="20% - Accent3 2 3 3 2 2 2 2" xfId="31383" xr:uid="{00000000-0005-0000-0000-000067140000}"/>
    <cellStyle name="20% - Accent3 2 3 3 2 2 2 2 2" xfId="30411" xr:uid="{00000000-0005-0000-0000-000068140000}"/>
    <cellStyle name="20% - Accent3 2 3 3 2 2 2 2 2 2" xfId="28956" xr:uid="{00000000-0005-0000-0000-000069140000}"/>
    <cellStyle name="20% - Accent3 2 3 3 2 2 2 2 3" xfId="30366" xr:uid="{00000000-0005-0000-0000-00006A140000}"/>
    <cellStyle name="20% - Accent3 2 3 3 2 2 2 3" xfId="31143" xr:uid="{00000000-0005-0000-0000-00006B140000}"/>
    <cellStyle name="20% - Accent3 2 3 3 2 2 2 3 2" xfId="25027" xr:uid="{00000000-0005-0000-0000-00006C140000}"/>
    <cellStyle name="20% - Accent3 2 3 3 2 2 2 4" xfId="27095" xr:uid="{00000000-0005-0000-0000-00006D140000}"/>
    <cellStyle name="20% - Accent3 2 3 3 2 2 3" xfId="25332" xr:uid="{00000000-0005-0000-0000-00006E140000}"/>
    <cellStyle name="20% - Accent3 2 3 3 2 2 3 2" xfId="31362" xr:uid="{00000000-0005-0000-0000-00006F140000}"/>
    <cellStyle name="20% - Accent3 2 3 3 2 2 3 2 2" xfId="22643" xr:uid="{00000000-0005-0000-0000-000070140000}"/>
    <cellStyle name="20% - Accent3 2 3 3 2 2 3 3" xfId="29178" xr:uid="{00000000-0005-0000-0000-000071140000}"/>
    <cellStyle name="20% - Accent3 2 3 3 2 2 4" xfId="28132" xr:uid="{00000000-0005-0000-0000-000072140000}"/>
    <cellStyle name="20% - Accent3 2 3 3 2 2 4 2" xfId="27052" xr:uid="{00000000-0005-0000-0000-000073140000}"/>
    <cellStyle name="20% - Accent3 2 3 3 2 2 5" xfId="27046" xr:uid="{00000000-0005-0000-0000-000074140000}"/>
    <cellStyle name="20% - Accent3 2 3 3 2 3" xfId="26433" xr:uid="{00000000-0005-0000-0000-000075140000}"/>
    <cellStyle name="20% - Accent3 2 3 3 2 3 2" xfId="22107" xr:uid="{00000000-0005-0000-0000-000076140000}"/>
    <cellStyle name="20% - Accent3 2 3 3 2 3 2 2" xfId="27043" xr:uid="{00000000-0005-0000-0000-000077140000}"/>
    <cellStyle name="20% - Accent3 2 3 3 2 3 2 2 2" xfId="29896" xr:uid="{00000000-0005-0000-0000-000078140000}"/>
    <cellStyle name="20% - Accent3 2 3 3 2 3 2 3" xfId="15039" xr:uid="{00000000-0005-0000-0000-000079140000}"/>
    <cellStyle name="20% - Accent3 2 3 3 2 3 3" xfId="28125" xr:uid="{00000000-0005-0000-0000-00007A140000}"/>
    <cellStyle name="20% - Accent3 2 3 3 2 3 3 2" xfId="27039" xr:uid="{00000000-0005-0000-0000-00007B140000}"/>
    <cellStyle name="20% - Accent3 2 3 3 2 3 4" xfId="27031" xr:uid="{00000000-0005-0000-0000-00007C140000}"/>
    <cellStyle name="20% - Accent3 2 3 3 2 4" xfId="24697" xr:uid="{00000000-0005-0000-0000-00007D140000}"/>
    <cellStyle name="20% - Accent3 2 3 3 2 4 2" xfId="25303" xr:uid="{00000000-0005-0000-0000-00007E140000}"/>
    <cellStyle name="20% - Accent3 2 3 3 2 4 2 2" xfId="27028" xr:uid="{00000000-0005-0000-0000-00007F140000}"/>
    <cellStyle name="20% - Accent3 2 3 3 2 4 3" xfId="27024" xr:uid="{00000000-0005-0000-0000-000080140000}"/>
    <cellStyle name="20% - Accent3 2 3 3 2 5" xfId="24690" xr:uid="{00000000-0005-0000-0000-000081140000}"/>
    <cellStyle name="20% - Accent3 2 3 3 2 5 2" xfId="9604" xr:uid="{00000000-0005-0000-0000-000082140000}"/>
    <cellStyle name="20% - Accent3 2 3 3 2 6" xfId="27009" xr:uid="{00000000-0005-0000-0000-000083140000}"/>
    <cellStyle name="20% - Accent3 2 3 3 3" xfId="27008" xr:uid="{00000000-0005-0000-0000-000084140000}"/>
    <cellStyle name="20% - Accent3 2 3 3 3 2" xfId="28114" xr:uid="{00000000-0005-0000-0000-000085140000}"/>
    <cellStyle name="20% - Accent3 2 3 3 3 2 2" xfId="10194" xr:uid="{00000000-0005-0000-0000-000086140000}"/>
    <cellStyle name="20% - Accent3 2 3 3 3 2 2 2" xfId="14658" xr:uid="{00000000-0005-0000-0000-000087140000}"/>
    <cellStyle name="20% - Accent3 2 3 3 3 2 2 2 2" xfId="34037" xr:uid="{00000000-0005-0000-0000-000088140000}"/>
    <cellStyle name="20% - Accent3 2 3 3 3 2 2 3" xfId="29010" xr:uid="{00000000-0005-0000-0000-000089140000}"/>
    <cellStyle name="20% - Accent3 2 3 3 3 2 3" xfId="26106" xr:uid="{00000000-0005-0000-0000-00008A140000}"/>
    <cellStyle name="20% - Accent3 2 3 3 3 2 3 2" xfId="27004" xr:uid="{00000000-0005-0000-0000-00008B140000}"/>
    <cellStyle name="20% - Accent3 2 3 3 3 2 4" xfId="13892" xr:uid="{00000000-0005-0000-0000-00008C140000}"/>
    <cellStyle name="20% - Accent3 2 3 3 3 3" xfId="24663" xr:uid="{00000000-0005-0000-0000-00008D140000}"/>
    <cellStyle name="20% - Accent3 2 3 3 3 3 2" xfId="29764" xr:uid="{00000000-0005-0000-0000-00008E140000}"/>
    <cellStyle name="20% - Accent3 2 3 3 3 3 2 2" xfId="26993" xr:uid="{00000000-0005-0000-0000-00008F140000}"/>
    <cellStyle name="20% - Accent3 2 3 3 3 3 3" xfId="33820" xr:uid="{00000000-0005-0000-0000-000090140000}"/>
    <cellStyle name="20% - Accent3 2 3 3 3 4" xfId="24658" xr:uid="{00000000-0005-0000-0000-000091140000}"/>
    <cellStyle name="20% - Accent3 2 3 3 3 4 2" xfId="29632" xr:uid="{00000000-0005-0000-0000-000092140000}"/>
    <cellStyle name="20% - Accent3 2 3 3 3 5" xfId="26990" xr:uid="{00000000-0005-0000-0000-000093140000}"/>
    <cellStyle name="20% - Accent3 2 3 3 4" xfId="33098" xr:uid="{00000000-0005-0000-0000-000094140000}"/>
    <cellStyle name="20% - Accent3 2 3 3 4 2" xfId="24652" xr:uid="{00000000-0005-0000-0000-000095140000}"/>
    <cellStyle name="20% - Accent3 2 3 3 4 2 2" xfId="27602" xr:uid="{00000000-0005-0000-0000-000096140000}"/>
    <cellStyle name="20% - Accent3 2 3 3 4 2 2 2" xfId="26987" xr:uid="{00000000-0005-0000-0000-000097140000}"/>
    <cellStyle name="20% - Accent3 2 3 3 4 2 3" xfId="26986" xr:uid="{00000000-0005-0000-0000-000098140000}"/>
    <cellStyle name="20% - Accent3 2 3 3 4 3" xfId="24650" xr:uid="{00000000-0005-0000-0000-000099140000}"/>
    <cellStyle name="20% - Accent3 2 3 3 4 3 2" xfId="30873" xr:uid="{00000000-0005-0000-0000-00009A140000}"/>
    <cellStyle name="20% - Accent3 2 3 3 4 4" xfId="26985" xr:uid="{00000000-0005-0000-0000-00009B140000}"/>
    <cellStyle name="20% - Accent3 2 3 3 5" xfId="15304" xr:uid="{00000000-0005-0000-0000-00009C140000}"/>
    <cellStyle name="20% - Accent3 2 3 3 5 2" xfId="24642" xr:uid="{00000000-0005-0000-0000-00009D140000}"/>
    <cellStyle name="20% - Accent3 2 3 3 5 2 2" xfId="26981" xr:uid="{00000000-0005-0000-0000-00009E140000}"/>
    <cellStyle name="20% - Accent3 2 3 3 5 3" xfId="26979" xr:uid="{00000000-0005-0000-0000-00009F140000}"/>
    <cellStyle name="20% - Accent3 2 3 3 6" xfId="26978" xr:uid="{00000000-0005-0000-0000-0000A0140000}"/>
    <cellStyle name="20% - Accent3 2 3 3 6 2" xfId="32291" xr:uid="{00000000-0005-0000-0000-0000A1140000}"/>
    <cellStyle name="20% - Accent3 2 3 3 7" xfId="26971" xr:uid="{00000000-0005-0000-0000-0000A2140000}"/>
    <cellStyle name="20% - Accent3 2 3 4" xfId="26969" xr:uid="{00000000-0005-0000-0000-0000A3140000}"/>
    <cellStyle name="20% - Accent3 2 3 4 2" xfId="29965" xr:uid="{00000000-0005-0000-0000-0000A4140000}"/>
    <cellStyle name="20% - Accent3 2 3 4 2 2" xfId="27961" xr:uid="{00000000-0005-0000-0000-0000A5140000}"/>
    <cellStyle name="20% - Accent3 2 3 4 2 2 2" xfId="10154" xr:uid="{00000000-0005-0000-0000-0000A6140000}"/>
    <cellStyle name="20% - Accent3 2 3 4 2 2 2 2" xfId="21758" xr:uid="{00000000-0005-0000-0000-0000A7140000}"/>
    <cellStyle name="20% - Accent3 2 3 4 2 2 2 2 2" xfId="34339" xr:uid="{00000000-0005-0000-0000-0000A8140000}"/>
    <cellStyle name="20% - Accent3 2 3 4 2 2 2 3" xfId="27976" xr:uid="{00000000-0005-0000-0000-0000A9140000}"/>
    <cellStyle name="20% - Accent3 2 3 4 2 2 3" xfId="25000" xr:uid="{00000000-0005-0000-0000-0000AA140000}"/>
    <cellStyle name="20% - Accent3 2 3 4 2 2 3 2" xfId="27958" xr:uid="{00000000-0005-0000-0000-0000AB140000}"/>
    <cellStyle name="20% - Accent3 2 3 4 2 2 4" xfId="24995" xr:uid="{00000000-0005-0000-0000-0000AC140000}"/>
    <cellStyle name="20% - Accent3 2 3 4 2 3" xfId="24624" xr:uid="{00000000-0005-0000-0000-0000AD140000}"/>
    <cellStyle name="20% - Accent3 2 3 4 2 3 2" xfId="27953" xr:uid="{00000000-0005-0000-0000-0000AE140000}"/>
    <cellStyle name="20% - Accent3 2 3 4 2 3 2 2" xfId="28448" xr:uid="{00000000-0005-0000-0000-0000AF140000}"/>
    <cellStyle name="20% - Accent3 2 3 4 2 3 3" xfId="24983" xr:uid="{00000000-0005-0000-0000-0000B0140000}"/>
    <cellStyle name="20% - Accent3 2 3 4 2 4" xfId="32051" xr:uid="{00000000-0005-0000-0000-0000B1140000}"/>
    <cellStyle name="20% - Accent3 2 3 4 2 4 2" xfId="25080" xr:uid="{00000000-0005-0000-0000-0000B2140000}"/>
    <cellStyle name="20% - Accent3 2 3 4 2 5" xfId="31064" xr:uid="{00000000-0005-0000-0000-0000B3140000}"/>
    <cellStyle name="20% - Accent3 2 3 4 3" xfId="11126" xr:uid="{00000000-0005-0000-0000-0000B4140000}"/>
    <cellStyle name="20% - Accent3 2 3 4 3 2" xfId="24611" xr:uid="{00000000-0005-0000-0000-0000B5140000}"/>
    <cellStyle name="20% - Accent3 2 3 4 3 2 2" xfId="29510" xr:uid="{00000000-0005-0000-0000-0000B6140000}"/>
    <cellStyle name="20% - Accent3 2 3 4 3 2 2 2" xfId="23664" xr:uid="{00000000-0005-0000-0000-0000B7140000}"/>
    <cellStyle name="20% - Accent3 2 3 4 3 2 3" xfId="26957" xr:uid="{00000000-0005-0000-0000-0000B8140000}"/>
    <cellStyle name="20% - Accent3 2 3 4 3 3" xfId="24602" xr:uid="{00000000-0005-0000-0000-0000B9140000}"/>
    <cellStyle name="20% - Accent3 2 3 4 3 3 2" xfId="30812" xr:uid="{00000000-0005-0000-0000-0000BA140000}"/>
    <cellStyle name="20% - Accent3 2 3 4 3 4" xfId="33653" xr:uid="{00000000-0005-0000-0000-0000BB140000}"/>
    <cellStyle name="20% - Accent3 2 3 4 4" xfId="26953" xr:uid="{00000000-0005-0000-0000-0000BC140000}"/>
    <cellStyle name="20% - Accent3 2 3 4 4 2" xfId="24599" xr:uid="{00000000-0005-0000-0000-0000BD140000}"/>
    <cellStyle name="20% - Accent3 2 3 4 4 2 2" xfId="26450" xr:uid="{00000000-0005-0000-0000-0000BE140000}"/>
    <cellStyle name="20% - Accent3 2 3 4 4 3" xfId="31540" xr:uid="{00000000-0005-0000-0000-0000BF140000}"/>
    <cellStyle name="20% - Accent3 2 3 4 5" xfId="31699" xr:uid="{00000000-0005-0000-0000-0000C0140000}"/>
    <cellStyle name="20% - Accent3 2 3 4 5 2" xfId="31692" xr:uid="{00000000-0005-0000-0000-0000C1140000}"/>
    <cellStyle name="20% - Accent3 2 3 4 6" xfId="31670" xr:uid="{00000000-0005-0000-0000-0000C2140000}"/>
    <cellStyle name="20% - Accent3 2 3 5" xfId="13391" xr:uid="{00000000-0005-0000-0000-0000C3140000}"/>
    <cellStyle name="20% - Accent3 2 3 5 2" xfId="26948" xr:uid="{00000000-0005-0000-0000-0000C4140000}"/>
    <cellStyle name="20% - Accent3 2 3 5 2 2" xfId="24579" xr:uid="{00000000-0005-0000-0000-0000C5140000}"/>
    <cellStyle name="20% - Accent3 2 3 5 2 2 2" xfId="20087" xr:uid="{00000000-0005-0000-0000-0000C6140000}"/>
    <cellStyle name="20% - Accent3 2 3 5 2 2 2 2" xfId="22419" xr:uid="{00000000-0005-0000-0000-0000C7140000}"/>
    <cellStyle name="20% - Accent3 2 3 5 2 2 3" xfId="20078" xr:uid="{00000000-0005-0000-0000-0000C8140000}"/>
    <cellStyle name="20% - Accent3 2 3 5 2 3" xfId="31365" xr:uid="{00000000-0005-0000-0000-0000C9140000}"/>
    <cellStyle name="20% - Accent3 2 3 5 2 3 2" xfId="20053" xr:uid="{00000000-0005-0000-0000-0000CA140000}"/>
    <cellStyle name="20% - Accent3 2 3 5 2 4" xfId="15721" xr:uid="{00000000-0005-0000-0000-0000CB140000}"/>
    <cellStyle name="20% - Accent3 2 3 5 3" xfId="26946" xr:uid="{00000000-0005-0000-0000-0000CC140000}"/>
    <cellStyle name="20% - Accent3 2 3 5 3 2" xfId="24569" xr:uid="{00000000-0005-0000-0000-0000CD140000}"/>
    <cellStyle name="20% - Accent3 2 3 5 3 2 2" xfId="26944" xr:uid="{00000000-0005-0000-0000-0000CE140000}"/>
    <cellStyle name="20% - Accent3 2 3 5 3 3" xfId="31339" xr:uid="{00000000-0005-0000-0000-0000CF140000}"/>
    <cellStyle name="20% - Accent3 2 3 5 4" xfId="23423" xr:uid="{00000000-0005-0000-0000-0000D0140000}"/>
    <cellStyle name="20% - Accent3 2 3 5 4 2" xfId="26940" xr:uid="{00000000-0005-0000-0000-0000D1140000}"/>
    <cellStyle name="20% - Accent3 2 3 5 5" xfId="23417" xr:uid="{00000000-0005-0000-0000-0000D2140000}"/>
    <cellStyle name="20% - Accent3 2 3 6" xfId="27422" xr:uid="{00000000-0005-0000-0000-0000D3140000}"/>
    <cellStyle name="20% - Accent3 2 3 6 2" xfId="26936" xr:uid="{00000000-0005-0000-0000-0000D4140000}"/>
    <cellStyle name="20% - Accent3 2 3 6 2 2" xfId="24561" xr:uid="{00000000-0005-0000-0000-0000D5140000}"/>
    <cellStyle name="20% - Accent3 2 3 6 2 2 2" xfId="20011" xr:uid="{00000000-0005-0000-0000-0000D6140000}"/>
    <cellStyle name="20% - Accent3 2 3 6 2 3" xfId="28819" xr:uid="{00000000-0005-0000-0000-0000D7140000}"/>
    <cellStyle name="20% - Accent3 2 3 6 3" xfId="25509" xr:uid="{00000000-0005-0000-0000-0000D8140000}"/>
    <cellStyle name="20% - Accent3 2 3 6 3 2" xfId="19563" xr:uid="{00000000-0005-0000-0000-0000D9140000}"/>
    <cellStyle name="20% - Accent3 2 3 6 4" xfId="23409" xr:uid="{00000000-0005-0000-0000-0000DA140000}"/>
    <cellStyle name="20% - Accent3 2 3 7" xfId="27418" xr:uid="{00000000-0005-0000-0000-0000DB140000}"/>
    <cellStyle name="20% - Accent3 2 3 7 2" xfId="26177" xr:uid="{00000000-0005-0000-0000-0000DC140000}"/>
    <cellStyle name="20% - Accent3 2 3 7 2 2" xfId="18939" xr:uid="{00000000-0005-0000-0000-0000DD140000}"/>
    <cellStyle name="20% - Accent3 2 3 7 3" xfId="26914" xr:uid="{00000000-0005-0000-0000-0000DE140000}"/>
    <cellStyle name="20% - Accent3 2 3 8" xfId="7686" xr:uid="{00000000-0005-0000-0000-0000DF140000}"/>
    <cellStyle name="20% - Accent3 2 3 8 2" xfId="26905" xr:uid="{00000000-0005-0000-0000-0000E0140000}"/>
    <cellStyle name="20% - Accent3 2 3 9" xfId="25852" xr:uid="{00000000-0005-0000-0000-0000E1140000}"/>
    <cellStyle name="20% - Accent3 2 4" xfId="22603" xr:uid="{00000000-0005-0000-0000-0000E2140000}"/>
    <cellStyle name="20% - Accent3 2 4 2" xfId="28906" xr:uid="{00000000-0005-0000-0000-0000E3140000}"/>
    <cellStyle name="20% - Accent3 2 4 2 2" xfId="7584" xr:uid="{00000000-0005-0000-0000-0000E4140000}"/>
    <cellStyle name="20% - Accent3 2 4 2 2 2" xfId="32791" xr:uid="{00000000-0005-0000-0000-0000E5140000}"/>
    <cellStyle name="20% - Accent3 2 4 2 2 2 2" xfId="23656" xr:uid="{00000000-0005-0000-0000-0000E6140000}"/>
    <cellStyle name="20% - Accent3 2 4 2 2 2 2 2" xfId="22564" xr:uid="{00000000-0005-0000-0000-0000E7140000}"/>
    <cellStyle name="20% - Accent3 2 4 2 2 2 2 2 2" xfId="26898" xr:uid="{00000000-0005-0000-0000-0000E8140000}"/>
    <cellStyle name="20% - Accent3 2 4 2 2 2 2 2 2 2" xfId="30068" xr:uid="{00000000-0005-0000-0000-0000E9140000}"/>
    <cellStyle name="20% - Accent3 2 4 2 2 2 2 2 3" xfId="26894" xr:uid="{00000000-0005-0000-0000-0000EA140000}"/>
    <cellStyle name="20% - Accent3 2 4 2 2 2 2 3" xfId="19379" xr:uid="{00000000-0005-0000-0000-0000EB140000}"/>
    <cellStyle name="20% - Accent3 2 4 2 2 2 2 3 2" xfId="26900" xr:uid="{00000000-0005-0000-0000-0000EC140000}"/>
    <cellStyle name="20% - Accent3 2 4 2 2 2 2 4" xfId="19373" xr:uid="{00000000-0005-0000-0000-0000ED140000}"/>
    <cellStyle name="20% - Accent3 2 4 2 2 2 3" xfId="27542" xr:uid="{00000000-0005-0000-0000-0000EE140000}"/>
    <cellStyle name="20% - Accent3 2 4 2 2 2 3 2" xfId="26885" xr:uid="{00000000-0005-0000-0000-0000EF140000}"/>
    <cellStyle name="20% - Accent3 2 4 2 2 2 3 2 2" xfId="22138" xr:uid="{00000000-0005-0000-0000-0000F0140000}"/>
    <cellStyle name="20% - Accent3 2 4 2 2 2 3 3" xfId="26884" xr:uid="{00000000-0005-0000-0000-0000F1140000}"/>
    <cellStyle name="20% - Accent3 2 4 2 2 2 4" xfId="26881" xr:uid="{00000000-0005-0000-0000-0000F2140000}"/>
    <cellStyle name="20% - Accent3 2 4 2 2 2 4 2" xfId="33790" xr:uid="{00000000-0005-0000-0000-0000F3140000}"/>
    <cellStyle name="20% - Accent3 2 4 2 2 2 5" xfId="26876" xr:uid="{00000000-0005-0000-0000-0000F4140000}"/>
    <cellStyle name="20% - Accent3 2 4 2 2 3" xfId="32836" xr:uid="{00000000-0005-0000-0000-0000F5140000}"/>
    <cellStyle name="20% - Accent3 2 4 2 2 3 2" xfId="26872" xr:uid="{00000000-0005-0000-0000-0000F6140000}"/>
    <cellStyle name="20% - Accent3 2 4 2 2 3 2 2" xfId="26867" xr:uid="{00000000-0005-0000-0000-0000F7140000}"/>
    <cellStyle name="20% - Accent3 2 4 2 2 3 2 2 2" xfId="26864" xr:uid="{00000000-0005-0000-0000-0000F8140000}"/>
    <cellStyle name="20% - Accent3 2 4 2 2 3 2 3" xfId="19341" xr:uid="{00000000-0005-0000-0000-0000F9140000}"/>
    <cellStyle name="20% - Accent3 2 4 2 2 3 3" xfId="26863" xr:uid="{00000000-0005-0000-0000-0000FA140000}"/>
    <cellStyle name="20% - Accent3 2 4 2 2 3 3 2" xfId="26861" xr:uid="{00000000-0005-0000-0000-0000FB140000}"/>
    <cellStyle name="20% - Accent3 2 4 2 2 3 4" xfId="26860" xr:uid="{00000000-0005-0000-0000-0000FC140000}"/>
    <cellStyle name="20% - Accent3 2 4 2 2 4" xfId="26857" xr:uid="{00000000-0005-0000-0000-0000FD140000}"/>
    <cellStyle name="20% - Accent3 2 4 2 2 4 2" xfId="22499" xr:uid="{00000000-0005-0000-0000-0000FE140000}"/>
    <cellStyle name="20% - Accent3 2 4 2 2 4 2 2" xfId="26840" xr:uid="{00000000-0005-0000-0000-0000FF140000}"/>
    <cellStyle name="20% - Accent3 2 4 2 2 4 3" xfId="26839" xr:uid="{00000000-0005-0000-0000-000000150000}"/>
    <cellStyle name="20% - Accent3 2 4 2 2 5" xfId="26823" xr:uid="{00000000-0005-0000-0000-000001150000}"/>
    <cellStyle name="20% - Accent3 2 4 2 2 5 2" xfId="9406" xr:uid="{00000000-0005-0000-0000-000002150000}"/>
    <cellStyle name="20% - Accent3 2 4 2 2 6" xfId="29000" xr:uid="{00000000-0005-0000-0000-000003150000}"/>
    <cellStyle name="20% - Accent3 2 4 2 3" xfId="24401" xr:uid="{00000000-0005-0000-0000-000004150000}"/>
    <cellStyle name="20% - Accent3 2 4 2 3 2" xfId="33397" xr:uid="{00000000-0005-0000-0000-000005150000}"/>
    <cellStyle name="20% - Accent3 2 4 2 3 2 2" xfId="28774" xr:uid="{00000000-0005-0000-0000-000006150000}"/>
    <cellStyle name="20% - Accent3 2 4 2 3 2 2 2" xfId="26806" xr:uid="{00000000-0005-0000-0000-000007150000}"/>
    <cellStyle name="20% - Accent3 2 4 2 3 2 2 2 2" xfId="32214" xr:uid="{00000000-0005-0000-0000-000008150000}"/>
    <cellStyle name="20% - Accent3 2 4 2 3 2 2 3" xfId="12417" xr:uid="{00000000-0005-0000-0000-000009150000}"/>
    <cellStyle name="20% - Accent3 2 4 2 3 2 3" xfId="25962" xr:uid="{00000000-0005-0000-0000-00000A150000}"/>
    <cellStyle name="20% - Accent3 2 4 2 3 2 3 2" xfId="26803" xr:uid="{00000000-0005-0000-0000-00000B150000}"/>
    <cellStyle name="20% - Accent3 2 4 2 3 2 4" xfId="5470" xr:uid="{00000000-0005-0000-0000-00000C150000}"/>
    <cellStyle name="20% - Accent3 2 4 2 3 3" xfId="26799" xr:uid="{00000000-0005-0000-0000-00000D150000}"/>
    <cellStyle name="20% - Accent3 2 4 2 3 3 2" xfId="28754" xr:uid="{00000000-0005-0000-0000-00000E150000}"/>
    <cellStyle name="20% - Accent3 2 4 2 3 3 2 2" xfId="26797" xr:uid="{00000000-0005-0000-0000-00000F150000}"/>
    <cellStyle name="20% - Accent3 2 4 2 3 3 3" xfId="26796" xr:uid="{00000000-0005-0000-0000-000010150000}"/>
    <cellStyle name="20% - Accent3 2 4 2 3 4" xfId="26794" xr:uid="{00000000-0005-0000-0000-000011150000}"/>
    <cellStyle name="20% - Accent3 2 4 2 3 4 2" xfId="25004" xr:uid="{00000000-0005-0000-0000-000012150000}"/>
    <cellStyle name="20% - Accent3 2 4 2 3 5" xfId="26783" xr:uid="{00000000-0005-0000-0000-000013150000}"/>
    <cellStyle name="20% - Accent3 2 4 2 4" xfId="30872" xr:uid="{00000000-0005-0000-0000-000014150000}"/>
    <cellStyle name="20% - Accent3 2 4 2 4 2" xfId="26778" xr:uid="{00000000-0005-0000-0000-000015150000}"/>
    <cellStyle name="20% - Accent3 2 4 2 4 2 2" xfId="33603" xr:uid="{00000000-0005-0000-0000-000016150000}"/>
    <cellStyle name="20% - Accent3 2 4 2 4 2 2 2" xfId="26771" xr:uid="{00000000-0005-0000-0000-000017150000}"/>
    <cellStyle name="20% - Accent3 2 4 2 4 2 3" xfId="34048" xr:uid="{00000000-0005-0000-0000-000018150000}"/>
    <cellStyle name="20% - Accent3 2 4 2 4 3" xfId="26561" xr:uid="{00000000-0005-0000-0000-000019150000}"/>
    <cellStyle name="20% - Accent3 2 4 2 4 3 2" xfId="33865" xr:uid="{00000000-0005-0000-0000-00001A150000}"/>
    <cellStyle name="20% - Accent3 2 4 2 4 4" xfId="28975" xr:uid="{00000000-0005-0000-0000-00001B150000}"/>
    <cellStyle name="20% - Accent3 2 4 2 5" xfId="26769" xr:uid="{00000000-0005-0000-0000-00001C150000}"/>
    <cellStyle name="20% - Accent3 2 4 2 5 2" xfId="28189" xr:uid="{00000000-0005-0000-0000-00001D150000}"/>
    <cellStyle name="20% - Accent3 2 4 2 5 2 2" xfId="32863" xr:uid="{00000000-0005-0000-0000-00001E150000}"/>
    <cellStyle name="20% - Accent3 2 4 2 5 3" xfId="30181" xr:uid="{00000000-0005-0000-0000-00001F150000}"/>
    <cellStyle name="20% - Accent3 2 4 2 6" xfId="26768" xr:uid="{00000000-0005-0000-0000-000020150000}"/>
    <cellStyle name="20% - Accent3 2 4 2 6 2" xfId="26764" xr:uid="{00000000-0005-0000-0000-000021150000}"/>
    <cellStyle name="20% - Accent3 2 4 2 7" xfId="26755" xr:uid="{00000000-0005-0000-0000-000022150000}"/>
    <cellStyle name="20% - Accent3 2 4 3" xfId="28917" xr:uid="{00000000-0005-0000-0000-000023150000}"/>
    <cellStyle name="20% - Accent3 2 4 3 2" xfId="26753" xr:uid="{00000000-0005-0000-0000-000024150000}"/>
    <cellStyle name="20% - Accent3 2 4 3 2 2" xfId="29523" xr:uid="{00000000-0005-0000-0000-000025150000}"/>
    <cellStyle name="20% - Accent3 2 4 3 2 2 2" xfId="10055" xr:uid="{00000000-0005-0000-0000-000026150000}"/>
    <cellStyle name="20% - Accent3 2 4 3 2 2 2 2" xfId="29022" xr:uid="{00000000-0005-0000-0000-000027150000}"/>
    <cellStyle name="20% - Accent3 2 4 3 2 2 2 2 2" xfId="26976" xr:uid="{00000000-0005-0000-0000-000028150000}"/>
    <cellStyle name="20% - Accent3 2 4 3 2 2 2 3" xfId="20999" xr:uid="{00000000-0005-0000-0000-000029150000}"/>
    <cellStyle name="20% - Accent3 2 4 3 2 2 3" xfId="26750" xr:uid="{00000000-0005-0000-0000-00002A150000}"/>
    <cellStyle name="20% - Accent3 2 4 3 2 2 3 2" xfId="32510" xr:uid="{00000000-0005-0000-0000-00002B150000}"/>
    <cellStyle name="20% - Accent3 2 4 3 2 2 4" xfId="20443" xr:uid="{00000000-0005-0000-0000-00002C150000}"/>
    <cellStyle name="20% - Accent3 2 4 3 2 3" xfId="24511" xr:uid="{00000000-0005-0000-0000-00002D150000}"/>
    <cellStyle name="20% - Accent3 2 4 3 2 3 2" xfId="14696" xr:uid="{00000000-0005-0000-0000-00002E150000}"/>
    <cellStyle name="20% - Accent3 2 4 3 2 3 2 2" xfId="30210" xr:uid="{00000000-0005-0000-0000-00002F150000}"/>
    <cellStyle name="20% - Accent3 2 4 3 2 3 3" xfId="20434" xr:uid="{00000000-0005-0000-0000-000030150000}"/>
    <cellStyle name="20% - Accent3 2 4 3 2 4" xfId="24502" xr:uid="{00000000-0005-0000-0000-000031150000}"/>
    <cellStyle name="20% - Accent3 2 4 3 2 4 2" xfId="18861" xr:uid="{00000000-0005-0000-0000-000032150000}"/>
    <cellStyle name="20% - Accent3 2 4 3 2 5" xfId="26728" xr:uid="{00000000-0005-0000-0000-000033150000}"/>
    <cellStyle name="20% - Accent3 2 4 3 3" xfId="26716" xr:uid="{00000000-0005-0000-0000-000034150000}"/>
    <cellStyle name="20% - Accent3 2 4 3 3 2" xfId="24485" xr:uid="{00000000-0005-0000-0000-000035150000}"/>
    <cellStyle name="20% - Accent3 2 4 3 3 2 2" xfId="20754" xr:uid="{00000000-0005-0000-0000-000036150000}"/>
    <cellStyle name="20% - Accent3 2 4 3 3 2 2 2" xfId="31590" xr:uid="{00000000-0005-0000-0000-000037150000}"/>
    <cellStyle name="20% - Accent3 2 4 3 3 2 3" xfId="20745" xr:uid="{00000000-0005-0000-0000-000038150000}"/>
    <cellStyle name="20% - Accent3 2 4 3 3 3" xfId="24473" xr:uid="{00000000-0005-0000-0000-000039150000}"/>
    <cellStyle name="20% - Accent3 2 4 3 3 3 2" xfId="27115" xr:uid="{00000000-0005-0000-0000-00003A150000}"/>
    <cellStyle name="20% - Accent3 2 4 3 3 4" xfId="26702" xr:uid="{00000000-0005-0000-0000-00003B150000}"/>
    <cellStyle name="20% - Accent3 2 4 3 4" xfId="26691" xr:uid="{00000000-0005-0000-0000-00003C150000}"/>
    <cellStyle name="20% - Accent3 2 4 3 4 2" xfId="26688" xr:uid="{00000000-0005-0000-0000-00003D150000}"/>
    <cellStyle name="20% - Accent3 2 4 3 4 2 2" xfId="20740" xr:uid="{00000000-0005-0000-0000-00003E150000}"/>
    <cellStyle name="20% - Accent3 2 4 3 4 3" xfId="34110" xr:uid="{00000000-0005-0000-0000-00003F150000}"/>
    <cellStyle name="20% - Accent3 2 4 3 5" xfId="26680" xr:uid="{00000000-0005-0000-0000-000040150000}"/>
    <cellStyle name="20% - Accent3 2 4 3 5 2" xfId="26679" xr:uid="{00000000-0005-0000-0000-000041150000}"/>
    <cellStyle name="20% - Accent3 2 4 3 6" xfId="26671" xr:uid="{00000000-0005-0000-0000-000042150000}"/>
    <cellStyle name="20% - Accent3 2 4 4" xfId="26669" xr:uid="{00000000-0005-0000-0000-000043150000}"/>
    <cellStyle name="20% - Accent3 2 4 4 2" xfId="28930" xr:uid="{00000000-0005-0000-0000-000044150000}"/>
    <cellStyle name="20% - Accent3 2 4 4 2 2" xfId="24458" xr:uid="{00000000-0005-0000-0000-000045150000}"/>
    <cellStyle name="20% - Accent3 2 4 4 2 2 2" xfId="18671" xr:uid="{00000000-0005-0000-0000-000046150000}"/>
    <cellStyle name="20% - Accent3 2 4 4 2 2 2 2" xfId="28711" xr:uid="{00000000-0005-0000-0000-000047150000}"/>
    <cellStyle name="20% - Accent3 2 4 4 2 2 3" xfId="24711" xr:uid="{00000000-0005-0000-0000-000048150000}"/>
    <cellStyle name="20% - Accent3 2 4 4 2 3" xfId="24454" xr:uid="{00000000-0005-0000-0000-000049150000}"/>
    <cellStyle name="20% - Accent3 2 4 4 2 3 2" xfId="18657" xr:uid="{00000000-0005-0000-0000-00004A150000}"/>
    <cellStyle name="20% - Accent3 2 4 4 2 4" xfId="28870" xr:uid="{00000000-0005-0000-0000-00004B150000}"/>
    <cellStyle name="20% - Accent3 2 4 4 3" xfId="26651" xr:uid="{00000000-0005-0000-0000-00004C150000}"/>
    <cellStyle name="20% - Accent3 2 4 4 3 2" xfId="26649" xr:uid="{00000000-0005-0000-0000-00004D150000}"/>
    <cellStyle name="20% - Accent3 2 4 4 3 2 2" xfId="20730" xr:uid="{00000000-0005-0000-0000-00004E150000}"/>
    <cellStyle name="20% - Accent3 2 4 4 3 3" xfId="30678" xr:uid="{00000000-0005-0000-0000-00004F150000}"/>
    <cellStyle name="20% - Accent3 2 4 4 4" xfId="26636" xr:uid="{00000000-0005-0000-0000-000050150000}"/>
    <cellStyle name="20% - Accent3 2 4 4 4 2" xfId="26630" xr:uid="{00000000-0005-0000-0000-000051150000}"/>
    <cellStyle name="20% - Accent3 2 4 4 5" xfId="31613" xr:uid="{00000000-0005-0000-0000-000052150000}"/>
    <cellStyle name="20% - Accent3 2 4 5" xfId="18032" xr:uid="{00000000-0005-0000-0000-000053150000}"/>
    <cellStyle name="20% - Accent3 2 4 5 2" xfId="18026" xr:uid="{00000000-0005-0000-0000-000054150000}"/>
    <cellStyle name="20% - Accent3 2 4 5 2 2" xfId="18020" xr:uid="{00000000-0005-0000-0000-000055150000}"/>
    <cellStyle name="20% - Accent3 2 4 5 2 2 2" xfId="18554" xr:uid="{00000000-0005-0000-0000-000056150000}"/>
    <cellStyle name="20% - Accent3 2 4 5 2 3" xfId="30667" xr:uid="{00000000-0005-0000-0000-000057150000}"/>
    <cellStyle name="20% - Accent3 2 4 5 3" xfId="18014" xr:uid="{00000000-0005-0000-0000-000058150000}"/>
    <cellStyle name="20% - Accent3 2 4 5 3 2" xfId="26609" xr:uid="{00000000-0005-0000-0000-000059150000}"/>
    <cellStyle name="20% - Accent3 2 4 5 4" xfId="23394" xr:uid="{00000000-0005-0000-0000-00005A150000}"/>
    <cellStyle name="20% - Accent3 2 4 6" xfId="18010" xr:uid="{00000000-0005-0000-0000-00005B150000}"/>
    <cellStyle name="20% - Accent3 2 4 6 2" xfId="18007" xr:uid="{00000000-0005-0000-0000-00005C150000}"/>
    <cellStyle name="20% - Accent3 2 4 6 2 2" xfId="26595" xr:uid="{00000000-0005-0000-0000-00005D150000}"/>
    <cellStyle name="20% - Accent3 2 4 6 3" xfId="25776" xr:uid="{00000000-0005-0000-0000-00005E150000}"/>
    <cellStyle name="20% - Accent3 2 4 7" xfId="26591" xr:uid="{00000000-0005-0000-0000-00005F150000}"/>
    <cellStyle name="20% - Accent3 2 4 7 2" xfId="26584" xr:uid="{00000000-0005-0000-0000-000060150000}"/>
    <cellStyle name="20% - Accent3 2 4 8" xfId="30139" xr:uid="{00000000-0005-0000-0000-000061150000}"/>
    <cellStyle name="20% - Accent3 2 4 9" xfId="34758" xr:uid="{00000000-0005-0000-0000-000062150000}"/>
    <cellStyle name="20% - Accent3 2 5" xfId="30188" xr:uid="{00000000-0005-0000-0000-000063150000}"/>
    <cellStyle name="20% - Accent3 2 5 2" xfId="26579" xr:uid="{00000000-0005-0000-0000-000064150000}"/>
    <cellStyle name="20% - Accent3 2 5 2 2" xfId="12044" xr:uid="{00000000-0005-0000-0000-000065150000}"/>
    <cellStyle name="20% - Accent3 2 5 2 2 2" xfId="22418" xr:uid="{00000000-0005-0000-0000-000066150000}"/>
    <cellStyle name="20% - Accent3 2 5 2 2 2 2" xfId="26577" xr:uid="{00000000-0005-0000-0000-000067150000}"/>
    <cellStyle name="20% - Accent3 2 5 2 2 2 2 2" xfId="28812" xr:uid="{00000000-0005-0000-0000-000068150000}"/>
    <cellStyle name="20% - Accent3 2 5 2 2 2 2 2 2" xfId="28845" xr:uid="{00000000-0005-0000-0000-000069150000}"/>
    <cellStyle name="20% - Accent3 2 5 2 2 2 2 3" xfId="29017" xr:uid="{00000000-0005-0000-0000-00006A150000}"/>
    <cellStyle name="20% - Accent3 2 5 2 2 2 3" xfId="26574" xr:uid="{00000000-0005-0000-0000-00006B150000}"/>
    <cellStyle name="20% - Accent3 2 5 2 2 2 3 2" xfId="29007" xr:uid="{00000000-0005-0000-0000-00006C150000}"/>
    <cellStyle name="20% - Accent3 2 5 2 2 2 4" xfId="14476" xr:uid="{00000000-0005-0000-0000-00006D150000}"/>
    <cellStyle name="20% - Accent3 2 5 2 2 3" xfId="29003" xr:uid="{00000000-0005-0000-0000-00006E150000}"/>
    <cellStyle name="20% - Accent3 2 5 2 2 3 2" xfId="26571" xr:uid="{00000000-0005-0000-0000-00006F150000}"/>
    <cellStyle name="20% - Accent3 2 5 2 2 3 2 2" xfId="31599" xr:uid="{00000000-0005-0000-0000-000070150000}"/>
    <cellStyle name="20% - Accent3 2 5 2 2 3 3" xfId="26567" xr:uid="{00000000-0005-0000-0000-000071150000}"/>
    <cellStyle name="20% - Accent3 2 5 2 2 4" xfId="28703" xr:uid="{00000000-0005-0000-0000-000072150000}"/>
    <cellStyle name="20% - Accent3 2 5 2 2 4 2" xfId="26565" xr:uid="{00000000-0005-0000-0000-000073150000}"/>
    <cellStyle name="20% - Accent3 2 5 2 2 5" xfId="28697" xr:uid="{00000000-0005-0000-0000-000074150000}"/>
    <cellStyle name="20% - Accent3 2 5 2 3" xfId="29170" xr:uid="{00000000-0005-0000-0000-000075150000}"/>
    <cellStyle name="20% - Accent3 2 5 2 3 2" xfId="28989" xr:uid="{00000000-0005-0000-0000-000076150000}"/>
    <cellStyle name="20% - Accent3 2 5 2 3 2 2" xfId="28219" xr:uid="{00000000-0005-0000-0000-000077150000}"/>
    <cellStyle name="20% - Accent3 2 5 2 3 2 2 2" xfId="28988" xr:uid="{00000000-0005-0000-0000-000078150000}"/>
    <cellStyle name="20% - Accent3 2 5 2 3 2 3" xfId="26553" xr:uid="{00000000-0005-0000-0000-000079150000}"/>
    <cellStyle name="20% - Accent3 2 5 2 3 3" xfId="28987" xr:uid="{00000000-0005-0000-0000-00007A150000}"/>
    <cellStyle name="20% - Accent3 2 5 2 3 3 2" xfId="26551" xr:uid="{00000000-0005-0000-0000-00007B150000}"/>
    <cellStyle name="20% - Accent3 2 5 2 3 4" xfId="26550" xr:uid="{00000000-0005-0000-0000-00007C150000}"/>
    <cellStyle name="20% - Accent3 2 5 2 4" xfId="29174" xr:uid="{00000000-0005-0000-0000-00007D150000}"/>
    <cellStyle name="20% - Accent3 2 5 2 4 2" xfId="22688" xr:uid="{00000000-0005-0000-0000-00007E150000}"/>
    <cellStyle name="20% - Accent3 2 5 2 4 2 2" xfId="31476" xr:uid="{00000000-0005-0000-0000-00007F150000}"/>
    <cellStyle name="20% - Accent3 2 5 2 4 3" xfId="28977" xr:uid="{00000000-0005-0000-0000-000080150000}"/>
    <cellStyle name="20% - Accent3 2 5 2 5" xfId="30980" xr:uid="{00000000-0005-0000-0000-000081150000}"/>
    <cellStyle name="20% - Accent3 2 5 2 5 2" xfId="28965" xr:uid="{00000000-0005-0000-0000-000082150000}"/>
    <cellStyle name="20% - Accent3 2 5 2 6" xfId="26546" xr:uid="{00000000-0005-0000-0000-000083150000}"/>
    <cellStyle name="20% - Accent3 2 5 3" xfId="31970" xr:uid="{00000000-0005-0000-0000-000084150000}"/>
    <cellStyle name="20% - Accent3 2 5 3 2" xfId="29140" xr:uid="{00000000-0005-0000-0000-000085150000}"/>
    <cellStyle name="20% - Accent3 2 5 3 2 2" xfId="15757" xr:uid="{00000000-0005-0000-0000-000086150000}"/>
    <cellStyle name="20% - Accent3 2 5 3 2 2 2" xfId="18410" xr:uid="{00000000-0005-0000-0000-000087150000}"/>
    <cellStyle name="20% - Accent3 2 5 3 2 2 2 2" xfId="28918" xr:uid="{00000000-0005-0000-0000-000088150000}"/>
    <cellStyle name="20% - Accent3 2 5 3 2 2 3" xfId="15753" xr:uid="{00000000-0005-0000-0000-000089150000}"/>
    <cellStyle name="20% - Accent3 2 5 3 2 3" xfId="15751" xr:uid="{00000000-0005-0000-0000-00008A150000}"/>
    <cellStyle name="20% - Accent3 2 5 3 2 3 2" xfId="18403" xr:uid="{00000000-0005-0000-0000-00008B150000}"/>
    <cellStyle name="20% - Accent3 2 5 3 2 4" xfId="26533" xr:uid="{00000000-0005-0000-0000-00008C150000}"/>
    <cellStyle name="20% - Accent3 2 5 3 3" xfId="29133" xr:uid="{00000000-0005-0000-0000-00008D150000}"/>
    <cellStyle name="20% - Accent3 2 5 3 3 2" xfId="15678" xr:uid="{00000000-0005-0000-0000-00008E150000}"/>
    <cellStyle name="20% - Accent3 2 5 3 3 2 2" xfId="15676" xr:uid="{00000000-0005-0000-0000-00008F150000}"/>
    <cellStyle name="20% - Accent3 2 5 3 3 3" xfId="15673" xr:uid="{00000000-0005-0000-0000-000090150000}"/>
    <cellStyle name="20% - Accent3 2 5 3 4" xfId="22116" xr:uid="{00000000-0005-0000-0000-000091150000}"/>
    <cellStyle name="20% - Accent3 2 5 3 4 2" xfId="15638" xr:uid="{00000000-0005-0000-0000-000092150000}"/>
    <cellStyle name="20% - Accent3 2 5 3 5" xfId="26523" xr:uid="{00000000-0005-0000-0000-000093150000}"/>
    <cellStyle name="20% - Accent3 2 5 4" xfId="26521" xr:uid="{00000000-0005-0000-0000-000094150000}"/>
    <cellStyle name="20% - Accent3 2 5 4 2" xfId="17447" xr:uid="{00000000-0005-0000-0000-000095150000}"/>
    <cellStyle name="20% - Accent3 2 5 4 2 2" xfId="20521" xr:uid="{00000000-0005-0000-0000-000096150000}"/>
    <cellStyle name="20% - Accent3 2 5 4 2 2 2" xfId="11221" xr:uid="{00000000-0005-0000-0000-000097150000}"/>
    <cellStyle name="20% - Accent3 2 5 4 2 3" xfId="19005" xr:uid="{00000000-0005-0000-0000-000098150000}"/>
    <cellStyle name="20% - Accent3 2 5 4 3" xfId="19523" xr:uid="{00000000-0005-0000-0000-000099150000}"/>
    <cellStyle name="20% - Accent3 2 5 4 3 2" xfId="19001" xr:uid="{00000000-0005-0000-0000-00009A150000}"/>
    <cellStyle name="20% - Accent3 2 5 4 4" xfId="16183" xr:uid="{00000000-0005-0000-0000-00009B150000}"/>
    <cellStyle name="20% - Accent3 2 5 5" xfId="26513" xr:uid="{00000000-0005-0000-0000-00009C150000}"/>
    <cellStyle name="20% - Accent3 2 5 5 2" xfId="29085" xr:uid="{00000000-0005-0000-0000-00009D150000}"/>
    <cellStyle name="20% - Accent3 2 5 5 2 2" xfId="18993" xr:uid="{00000000-0005-0000-0000-00009E150000}"/>
    <cellStyle name="20% - Accent3 2 5 5 3" xfId="16171" xr:uid="{00000000-0005-0000-0000-00009F150000}"/>
    <cellStyle name="20% - Accent3 2 5 6" xfId="26500" xr:uid="{00000000-0005-0000-0000-0000A0150000}"/>
    <cellStyle name="20% - Accent3 2 5 6 2" xfId="16163" xr:uid="{00000000-0005-0000-0000-0000A1150000}"/>
    <cellStyle name="20% - Accent3 2 5 7" xfId="32317" xr:uid="{00000000-0005-0000-0000-0000A2150000}"/>
    <cellStyle name="20% - Accent3 2 5 8" xfId="34948" xr:uid="{00000000-0005-0000-0000-0000A3150000}"/>
    <cellStyle name="20% - Accent3 2 6" xfId="26493" xr:uid="{00000000-0005-0000-0000-0000A4150000}"/>
    <cellStyle name="20% - Accent3 2 6 2" xfId="18880" xr:uid="{00000000-0005-0000-0000-0000A5150000}"/>
    <cellStyle name="20% - Accent3 2 6 2 2" xfId="26856" xr:uid="{00000000-0005-0000-0000-0000A6150000}"/>
    <cellStyle name="20% - Accent3 2 6 2 2 2" xfId="20216" xr:uid="{00000000-0005-0000-0000-0000A7150000}"/>
    <cellStyle name="20% - Accent3 2 6 2 2 2 2" xfId="28630" xr:uid="{00000000-0005-0000-0000-0000A8150000}"/>
    <cellStyle name="20% - Accent3 2 6 2 2 2 2 2" xfId="13521" xr:uid="{00000000-0005-0000-0000-0000A9150000}"/>
    <cellStyle name="20% - Accent3 2 6 2 2 2 3" xfId="26491" xr:uid="{00000000-0005-0000-0000-0000AA150000}"/>
    <cellStyle name="20% - Accent3 2 6 2 2 3" xfId="26834" xr:uid="{00000000-0005-0000-0000-0000AB150000}"/>
    <cellStyle name="20% - Accent3 2 6 2 2 3 2" xfId="26486" xr:uid="{00000000-0005-0000-0000-0000AC150000}"/>
    <cellStyle name="20% - Accent3 2 6 2 2 4" xfId="26480" xr:uid="{00000000-0005-0000-0000-0000AD150000}"/>
    <cellStyle name="20% - Accent3 2 6 2 3" xfId="26822" xr:uid="{00000000-0005-0000-0000-0000AE150000}"/>
    <cellStyle name="20% - Accent3 2 6 2 3 2" xfId="26812" xr:uid="{00000000-0005-0000-0000-0000AF150000}"/>
    <cellStyle name="20% - Accent3 2 6 2 3 2 2" xfId="26473" xr:uid="{00000000-0005-0000-0000-0000B0150000}"/>
    <cellStyle name="20% - Accent3 2 6 2 3 3" xfId="26471" xr:uid="{00000000-0005-0000-0000-0000B1150000}"/>
    <cellStyle name="20% - Accent3 2 6 2 4" xfId="29002" xr:uid="{00000000-0005-0000-0000-0000B2150000}"/>
    <cellStyle name="20% - Accent3 2 6 2 4 2" xfId="26465" xr:uid="{00000000-0005-0000-0000-0000B3150000}"/>
    <cellStyle name="20% - Accent3 2 6 2 5" xfId="26462" xr:uid="{00000000-0005-0000-0000-0000B4150000}"/>
    <cellStyle name="20% - Accent3 2 6 3" xfId="17940" xr:uid="{00000000-0005-0000-0000-0000B5150000}"/>
    <cellStyle name="20% - Accent3 2 6 3 2" xfId="26793" xr:uid="{00000000-0005-0000-0000-0000B6150000}"/>
    <cellStyle name="20% - Accent3 2 6 3 2 2" xfId="24397" xr:uid="{00000000-0005-0000-0000-0000B7150000}"/>
    <cellStyle name="20% - Accent3 2 6 3 2 2 2" xfId="18248" xr:uid="{00000000-0005-0000-0000-0000B8150000}"/>
    <cellStyle name="20% - Accent3 2 6 3 2 3" xfId="24987" xr:uid="{00000000-0005-0000-0000-0000B9150000}"/>
    <cellStyle name="20% - Accent3 2 6 3 3" xfId="26781" xr:uid="{00000000-0005-0000-0000-0000BA150000}"/>
    <cellStyle name="20% - Accent3 2 6 3 3 2" xfId="24944" xr:uid="{00000000-0005-0000-0000-0000BB150000}"/>
    <cellStyle name="20% - Accent3 2 6 3 4" xfId="28334" xr:uid="{00000000-0005-0000-0000-0000BC150000}"/>
    <cellStyle name="20% - Accent3 2 6 4" xfId="23660" xr:uid="{00000000-0005-0000-0000-0000BD150000}"/>
    <cellStyle name="20% - Accent3 2 6 4 2" xfId="19507" xr:uid="{00000000-0005-0000-0000-0000BE150000}"/>
    <cellStyle name="20% - Accent3 2 6 4 2 2" xfId="20554" xr:uid="{00000000-0005-0000-0000-0000BF150000}"/>
    <cellStyle name="20% - Accent3 2 6 4 3" xfId="16749" xr:uid="{00000000-0005-0000-0000-0000C0150000}"/>
    <cellStyle name="20% - Accent3 2 6 5" xfId="26458" xr:uid="{00000000-0005-0000-0000-0000C1150000}"/>
    <cellStyle name="20% - Accent3 2 6 5 2" xfId="16139" xr:uid="{00000000-0005-0000-0000-0000C2150000}"/>
    <cellStyle name="20% - Accent3 2 6 6" xfId="26451" xr:uid="{00000000-0005-0000-0000-0000C3150000}"/>
    <cellStyle name="20% - Accent3 2 6 7" xfId="35153" xr:uid="{00000000-0005-0000-0000-0000C4150000}"/>
    <cellStyle name="20% - Accent3 2 7" xfId="25762" xr:uid="{00000000-0005-0000-0000-0000C5150000}"/>
    <cellStyle name="20% - Accent3 2 7 2" xfId="17936" xr:uid="{00000000-0005-0000-0000-0000C6150000}"/>
    <cellStyle name="20% - Accent3 2 7 2 2" xfId="28911" xr:uid="{00000000-0005-0000-0000-0000C7150000}"/>
    <cellStyle name="20% - Accent3 2 7 2 2 2" xfId="18116" xr:uid="{00000000-0005-0000-0000-0000C8150000}"/>
    <cellStyle name="20% - Accent3 2 7 2 2 2 2" xfId="26446" xr:uid="{00000000-0005-0000-0000-0000C9150000}"/>
    <cellStyle name="20% - Accent3 2 7 2 2 3" xfId="28562" xr:uid="{00000000-0005-0000-0000-0000CA150000}"/>
    <cellStyle name="20% - Accent3 2 7 2 3" xfId="26724" xr:uid="{00000000-0005-0000-0000-0000CB150000}"/>
    <cellStyle name="20% - Accent3 2 7 2 3 2" xfId="17749" xr:uid="{00000000-0005-0000-0000-0000CC150000}"/>
    <cellStyle name="20% - Accent3 2 7 2 4" xfId="26439" xr:uid="{00000000-0005-0000-0000-0000CD150000}"/>
    <cellStyle name="20% - Accent3 2 7 3" xfId="26438" xr:uid="{00000000-0005-0000-0000-0000CE150000}"/>
    <cellStyle name="20% - Accent3 2 7 3 2" xfId="26700" xr:uid="{00000000-0005-0000-0000-0000CF150000}"/>
    <cellStyle name="20% - Accent3 2 7 3 2 2" xfId="26436" xr:uid="{00000000-0005-0000-0000-0000D0150000}"/>
    <cellStyle name="20% - Accent3 2 7 3 3" xfId="26432" xr:uid="{00000000-0005-0000-0000-0000D1150000}"/>
    <cellStyle name="20% - Accent3 2 7 4" xfId="26431" xr:uid="{00000000-0005-0000-0000-0000D2150000}"/>
    <cellStyle name="20% - Accent3 2 7 4 2" xfId="26428" xr:uid="{00000000-0005-0000-0000-0000D3150000}"/>
    <cellStyle name="20% - Accent3 2 7 5" xfId="11008" xr:uid="{00000000-0005-0000-0000-0000D4150000}"/>
    <cellStyle name="20% - Accent3 2 7 6" xfId="35382" xr:uid="{00000000-0005-0000-0000-0000D5150000}"/>
    <cellStyle name="20% - Accent3 2 8" xfId="29810" xr:uid="{00000000-0005-0000-0000-0000D6150000}"/>
    <cellStyle name="20% - Accent3 2 8 2" xfId="26417" xr:uid="{00000000-0005-0000-0000-0000D7150000}"/>
    <cellStyle name="20% - Accent3 2 8 2 2" xfId="28872" xr:uid="{00000000-0005-0000-0000-0000D8150000}"/>
    <cellStyle name="20% - Accent3 2 8 2 2 2" xfId="26415" xr:uid="{00000000-0005-0000-0000-0000D9150000}"/>
    <cellStyle name="20% - Accent3 2 8 2 3" xfId="30392" xr:uid="{00000000-0005-0000-0000-0000DA150000}"/>
    <cellStyle name="20% - Accent3 2 8 3" xfId="26408" xr:uid="{00000000-0005-0000-0000-0000DB150000}"/>
    <cellStyle name="20% - Accent3 2 8 3 2" xfId="26406" xr:uid="{00000000-0005-0000-0000-0000DC150000}"/>
    <cellStyle name="20% - Accent3 2 8 4" xfId="26405" xr:uid="{00000000-0005-0000-0000-0000DD150000}"/>
    <cellStyle name="20% - Accent3 2 8 5" xfId="36254" xr:uid="{00000000-0005-0000-0000-0000DE150000}"/>
    <cellStyle name="20% - Accent3 2 9" xfId="26404" xr:uid="{00000000-0005-0000-0000-0000DF150000}"/>
    <cellStyle name="20% - Accent3 2 9 2" xfId="22794" xr:uid="{00000000-0005-0000-0000-0000E0150000}"/>
    <cellStyle name="20% - Accent3 2 9 2 2" xfId="29586" xr:uid="{00000000-0005-0000-0000-0000E1150000}"/>
    <cellStyle name="20% - Accent3 2 9 3" xfId="6558" xr:uid="{00000000-0005-0000-0000-0000E2150000}"/>
    <cellStyle name="20% - Accent3 2 9 4" xfId="36540" xr:uid="{00000000-0005-0000-0000-0000E3150000}"/>
    <cellStyle name="20% - Accent3 20" xfId="35704" xr:uid="{00000000-0005-0000-0000-0000E4150000}"/>
    <cellStyle name="20% - Accent3 20 2" xfId="36873" xr:uid="{00000000-0005-0000-0000-0000E5150000}"/>
    <cellStyle name="20% - Accent3 20 3" xfId="37764" xr:uid="{00000000-0005-0000-0000-0000E6150000}"/>
    <cellStyle name="20% - Accent3 21" xfId="35723" xr:uid="{00000000-0005-0000-0000-0000E7150000}"/>
    <cellStyle name="20% - Accent3 21 2" xfId="36893" xr:uid="{00000000-0005-0000-0000-0000E8150000}"/>
    <cellStyle name="20% - Accent3 21 3" xfId="37784" xr:uid="{00000000-0005-0000-0000-0000E9150000}"/>
    <cellStyle name="20% - Accent3 22" xfId="35742" xr:uid="{00000000-0005-0000-0000-0000EA150000}"/>
    <cellStyle name="20% - Accent3 22 2" xfId="36913" xr:uid="{00000000-0005-0000-0000-0000EB150000}"/>
    <cellStyle name="20% - Accent3 22 3" xfId="37804" xr:uid="{00000000-0005-0000-0000-0000EC150000}"/>
    <cellStyle name="20% - Accent3 23" xfId="35762" xr:uid="{00000000-0005-0000-0000-0000ED150000}"/>
    <cellStyle name="20% - Accent3 23 2" xfId="36932" xr:uid="{00000000-0005-0000-0000-0000EE150000}"/>
    <cellStyle name="20% - Accent3 23 3" xfId="37824" xr:uid="{00000000-0005-0000-0000-0000EF150000}"/>
    <cellStyle name="20% - Accent3 24" xfId="35782" xr:uid="{00000000-0005-0000-0000-0000F0150000}"/>
    <cellStyle name="20% - Accent3 24 2" xfId="36951" xr:uid="{00000000-0005-0000-0000-0000F1150000}"/>
    <cellStyle name="20% - Accent3 24 3" xfId="37844" xr:uid="{00000000-0005-0000-0000-0000F2150000}"/>
    <cellStyle name="20% - Accent3 25" xfId="35801" xr:uid="{00000000-0005-0000-0000-0000F3150000}"/>
    <cellStyle name="20% - Accent3 25 2" xfId="36971" xr:uid="{00000000-0005-0000-0000-0000F4150000}"/>
    <cellStyle name="20% - Accent3 25 3" xfId="37864" xr:uid="{00000000-0005-0000-0000-0000F5150000}"/>
    <cellStyle name="20% - Accent3 26" xfId="35820" xr:uid="{00000000-0005-0000-0000-0000F6150000}"/>
    <cellStyle name="20% - Accent3 26 2" xfId="36991" xr:uid="{00000000-0005-0000-0000-0000F7150000}"/>
    <cellStyle name="20% - Accent3 26 3" xfId="37884" xr:uid="{00000000-0005-0000-0000-0000F8150000}"/>
    <cellStyle name="20% - Accent3 27" xfId="35839" xr:uid="{00000000-0005-0000-0000-0000F9150000}"/>
    <cellStyle name="20% - Accent3 27 2" xfId="37011" xr:uid="{00000000-0005-0000-0000-0000FA150000}"/>
    <cellStyle name="20% - Accent3 27 3" xfId="37904" xr:uid="{00000000-0005-0000-0000-0000FB150000}"/>
    <cellStyle name="20% - Accent3 28" xfId="35858" xr:uid="{00000000-0005-0000-0000-0000FC150000}"/>
    <cellStyle name="20% - Accent3 28 2" xfId="37031" xr:uid="{00000000-0005-0000-0000-0000FD150000}"/>
    <cellStyle name="20% - Accent3 28 3" xfId="37924" xr:uid="{00000000-0005-0000-0000-0000FE150000}"/>
    <cellStyle name="20% - Accent3 29" xfId="35873" xr:uid="{00000000-0005-0000-0000-0000FF150000}"/>
    <cellStyle name="20% - Accent3 29 2" xfId="37045" xr:uid="{00000000-0005-0000-0000-000000160000}"/>
    <cellStyle name="20% - Accent3 29 3" xfId="37939" xr:uid="{00000000-0005-0000-0000-000001160000}"/>
    <cellStyle name="20% - Accent3 3" xfId="104" xr:uid="{00000000-0005-0000-0000-000002160000}"/>
    <cellStyle name="20% - Accent3 3 10" xfId="28478" xr:uid="{00000000-0005-0000-0000-000003160000}"/>
    <cellStyle name="20% - Accent3 3 10 2" xfId="37444" xr:uid="{00000000-0005-0000-0000-000004160000}"/>
    <cellStyle name="20% - Accent3 3 11" xfId="34458" xr:uid="{00000000-0005-0000-0000-000005160000}"/>
    <cellStyle name="20% - Accent3 3 12" xfId="26842" xr:uid="{00000000-0005-0000-0000-000006160000}"/>
    <cellStyle name="20% - Accent3 3 2" xfId="165" xr:uid="{00000000-0005-0000-0000-000007160000}"/>
    <cellStyle name="20% - Accent3 3 2 10" xfId="34511" xr:uid="{00000000-0005-0000-0000-000008160000}"/>
    <cellStyle name="20% - Accent3 3 2 11" xfId="32991" xr:uid="{00000000-0005-0000-0000-000009160000}"/>
    <cellStyle name="20% - Accent3 3 2 2" xfId="32987" xr:uid="{00000000-0005-0000-0000-00000A160000}"/>
    <cellStyle name="20% - Accent3 3 2 2 2" xfId="32201" xr:uid="{00000000-0005-0000-0000-00000B160000}"/>
    <cellStyle name="20% - Accent3 3 2 2 2 2" xfId="17477" xr:uid="{00000000-0005-0000-0000-00000C160000}"/>
    <cellStyle name="20% - Accent3 3 2 2 2 2 2" xfId="17607" xr:uid="{00000000-0005-0000-0000-00000D160000}"/>
    <cellStyle name="20% - Accent3 3 2 2 2 2 2 2" xfId="26399" xr:uid="{00000000-0005-0000-0000-00000E160000}"/>
    <cellStyle name="20% - Accent3 3 2 2 2 2 2 2 2" xfId="29454" xr:uid="{00000000-0005-0000-0000-00000F160000}"/>
    <cellStyle name="20% - Accent3 3 2 2 2 2 2 2 2 2" xfId="26398" xr:uid="{00000000-0005-0000-0000-000010160000}"/>
    <cellStyle name="20% - Accent3 3 2 2 2 2 2 2 2 2 2" xfId="26394" xr:uid="{00000000-0005-0000-0000-000011160000}"/>
    <cellStyle name="20% - Accent3 3 2 2 2 2 2 2 2 3" xfId="26393" xr:uid="{00000000-0005-0000-0000-000012160000}"/>
    <cellStyle name="20% - Accent3 3 2 2 2 2 2 2 3" xfId="34367" xr:uid="{00000000-0005-0000-0000-000013160000}"/>
    <cellStyle name="20% - Accent3 3 2 2 2 2 2 2 3 2" xfId="26390" xr:uid="{00000000-0005-0000-0000-000014160000}"/>
    <cellStyle name="20% - Accent3 3 2 2 2 2 2 2 4" xfId="30572" xr:uid="{00000000-0005-0000-0000-000015160000}"/>
    <cellStyle name="20% - Accent3 3 2 2 2 2 2 3" xfId="33806" xr:uid="{00000000-0005-0000-0000-000016160000}"/>
    <cellStyle name="20% - Accent3 3 2 2 2 2 2 3 2" xfId="16686" xr:uid="{00000000-0005-0000-0000-000017160000}"/>
    <cellStyle name="20% - Accent3 3 2 2 2 2 2 3 2 2" xfId="5723" xr:uid="{00000000-0005-0000-0000-000018160000}"/>
    <cellStyle name="20% - Accent3 3 2 2 2 2 2 3 3" xfId="13349" xr:uid="{00000000-0005-0000-0000-000019160000}"/>
    <cellStyle name="20% - Accent3 3 2 2 2 2 2 4" xfId="30154" xr:uid="{00000000-0005-0000-0000-00001A160000}"/>
    <cellStyle name="20% - Accent3 3 2 2 2 2 2 4 2" xfId="13340" xr:uid="{00000000-0005-0000-0000-00001B160000}"/>
    <cellStyle name="20% - Accent3 3 2 2 2 2 2 5" xfId="26384" xr:uid="{00000000-0005-0000-0000-00001C160000}"/>
    <cellStyle name="20% - Accent3 3 2 2 2 2 3" xfId="18822" xr:uid="{00000000-0005-0000-0000-00001D160000}"/>
    <cellStyle name="20% - Accent3 3 2 2 2 2 3 2" xfId="34065" xr:uid="{00000000-0005-0000-0000-00001E160000}"/>
    <cellStyle name="20% - Accent3 3 2 2 2 2 3 2 2" xfId="7558" xr:uid="{00000000-0005-0000-0000-00001F160000}"/>
    <cellStyle name="20% - Accent3 3 2 2 2 2 3 2 2 2" xfId="26381" xr:uid="{00000000-0005-0000-0000-000020160000}"/>
    <cellStyle name="20% - Accent3 3 2 2 2 2 3 2 3" xfId="29697" xr:uid="{00000000-0005-0000-0000-000021160000}"/>
    <cellStyle name="20% - Accent3 3 2 2 2 2 3 3" xfId="33420" xr:uid="{00000000-0005-0000-0000-000022160000}"/>
    <cellStyle name="20% - Accent3 3 2 2 2 2 3 3 2" xfId="13319" xr:uid="{00000000-0005-0000-0000-000023160000}"/>
    <cellStyle name="20% - Accent3 3 2 2 2 2 3 4" xfId="34326" xr:uid="{00000000-0005-0000-0000-000024160000}"/>
    <cellStyle name="20% - Accent3 3 2 2 2 2 4" xfId="26379" xr:uid="{00000000-0005-0000-0000-000025160000}"/>
    <cellStyle name="20% - Accent3 3 2 2 2 2 4 2" xfId="24024" xr:uid="{00000000-0005-0000-0000-000026160000}"/>
    <cellStyle name="20% - Accent3 3 2 2 2 2 4 2 2" xfId="24023" xr:uid="{00000000-0005-0000-0000-000027160000}"/>
    <cellStyle name="20% - Accent3 3 2 2 2 2 4 3" xfId="26303" xr:uid="{00000000-0005-0000-0000-000028160000}"/>
    <cellStyle name="20% - Accent3 3 2 2 2 2 5" xfId="20772" xr:uid="{00000000-0005-0000-0000-000029160000}"/>
    <cellStyle name="20% - Accent3 3 2 2 2 2 5 2" xfId="22509" xr:uid="{00000000-0005-0000-0000-00002A160000}"/>
    <cellStyle name="20% - Accent3 3 2 2 2 2 6" xfId="24010" xr:uid="{00000000-0005-0000-0000-00002B160000}"/>
    <cellStyle name="20% - Accent3 3 2 2 2 3" xfId="30426" xr:uid="{00000000-0005-0000-0000-00002C160000}"/>
    <cellStyle name="20% - Accent3 3 2 2 2 3 2" xfId="17589" xr:uid="{00000000-0005-0000-0000-00002D160000}"/>
    <cellStyle name="20% - Accent3 3 2 2 2 3 2 2" xfId="32421" xr:uid="{00000000-0005-0000-0000-00002E160000}"/>
    <cellStyle name="20% - Accent3 3 2 2 2 3 2 2 2" xfId="33951" xr:uid="{00000000-0005-0000-0000-00002F160000}"/>
    <cellStyle name="20% - Accent3 3 2 2 2 3 2 2 2 2" xfId="28130" xr:uid="{00000000-0005-0000-0000-000030160000}"/>
    <cellStyle name="20% - Accent3 3 2 2 2 3 2 2 3" xfId="33136" xr:uid="{00000000-0005-0000-0000-000031160000}"/>
    <cellStyle name="20% - Accent3 3 2 2 2 3 2 3" xfId="26524" xr:uid="{00000000-0005-0000-0000-000032160000}"/>
    <cellStyle name="20% - Accent3 3 2 2 2 3 2 3 2" xfId="13281" xr:uid="{00000000-0005-0000-0000-000033160000}"/>
    <cellStyle name="20% - Accent3 3 2 2 2 3 2 4" xfId="26376" xr:uid="{00000000-0005-0000-0000-000034160000}"/>
    <cellStyle name="20% - Accent3 3 2 2 2 3 3" xfId="29708" xr:uid="{00000000-0005-0000-0000-000035160000}"/>
    <cellStyle name="20% - Accent3 3 2 2 2 3 3 2" xfId="33839" xr:uid="{00000000-0005-0000-0000-000036160000}"/>
    <cellStyle name="20% - Accent3 3 2 2 2 3 3 2 2" xfId="29628" xr:uid="{00000000-0005-0000-0000-000037160000}"/>
    <cellStyle name="20% - Accent3 3 2 2 2 3 3 3" xfId="26374" xr:uid="{00000000-0005-0000-0000-000038160000}"/>
    <cellStyle name="20% - Accent3 3 2 2 2 3 4" xfId="24001" xr:uid="{00000000-0005-0000-0000-000039160000}"/>
    <cellStyle name="20% - Accent3 3 2 2 2 3 4 2" xfId="23996" xr:uid="{00000000-0005-0000-0000-00003A160000}"/>
    <cellStyle name="20% - Accent3 3 2 2 2 3 5" xfId="26911" xr:uid="{00000000-0005-0000-0000-00003B160000}"/>
    <cellStyle name="20% - Accent3 3 2 2 2 4" xfId="6930" xr:uid="{00000000-0005-0000-0000-00003C160000}"/>
    <cellStyle name="20% - Accent3 3 2 2 2 4 2" xfId="23604" xr:uid="{00000000-0005-0000-0000-00003D160000}"/>
    <cellStyle name="20% - Accent3 3 2 2 2 4 2 2" xfId="26368" xr:uid="{00000000-0005-0000-0000-00003E160000}"/>
    <cellStyle name="20% - Accent3 3 2 2 2 4 2 2 2" xfId="33565" xr:uid="{00000000-0005-0000-0000-00003F160000}"/>
    <cellStyle name="20% - Accent3 3 2 2 2 4 2 3" xfId="26365" xr:uid="{00000000-0005-0000-0000-000040160000}"/>
    <cellStyle name="20% - Accent3 3 2 2 2 4 3" xfId="21153" xr:uid="{00000000-0005-0000-0000-000041160000}"/>
    <cellStyle name="20% - Accent3 3 2 2 2 4 3 2" xfId="26364" xr:uid="{00000000-0005-0000-0000-000042160000}"/>
    <cellStyle name="20% - Accent3 3 2 2 2 4 4" xfId="23984" xr:uid="{00000000-0005-0000-0000-000043160000}"/>
    <cellStyle name="20% - Accent3 3 2 2 2 5" xfId="20387" xr:uid="{00000000-0005-0000-0000-000044160000}"/>
    <cellStyle name="20% - Accent3 3 2 2 2 5 2" xfId="8234" xr:uid="{00000000-0005-0000-0000-000045160000}"/>
    <cellStyle name="20% - Accent3 3 2 2 2 5 2 2" xfId="28244" xr:uid="{00000000-0005-0000-0000-000046160000}"/>
    <cellStyle name="20% - Accent3 3 2 2 2 5 3" xfId="8226" xr:uid="{00000000-0005-0000-0000-000047160000}"/>
    <cellStyle name="20% - Accent3 3 2 2 2 6" xfId="18593" xr:uid="{00000000-0005-0000-0000-000048160000}"/>
    <cellStyle name="20% - Accent3 3 2 2 2 6 2" xfId="8216" xr:uid="{00000000-0005-0000-0000-000049160000}"/>
    <cellStyle name="20% - Accent3 3 2 2 2 7" xfId="20274" xr:uid="{00000000-0005-0000-0000-00004A160000}"/>
    <cellStyle name="20% - Accent3 3 2 2 3" xfId="32186" xr:uid="{00000000-0005-0000-0000-00004B160000}"/>
    <cellStyle name="20% - Accent3 3 2 2 3 2" xfId="21890" xr:uid="{00000000-0005-0000-0000-00004C160000}"/>
    <cellStyle name="20% - Accent3 3 2 2 3 2 2" xfId="17564" xr:uid="{00000000-0005-0000-0000-00004D160000}"/>
    <cellStyle name="20% - Accent3 3 2 2 3 2 2 2" xfId="31687" xr:uid="{00000000-0005-0000-0000-00004E160000}"/>
    <cellStyle name="20% - Accent3 3 2 2 3 2 2 2 2" xfId="33897" xr:uid="{00000000-0005-0000-0000-00004F160000}"/>
    <cellStyle name="20% - Accent3 3 2 2 3 2 2 2 2 2" xfId="26352" xr:uid="{00000000-0005-0000-0000-000050160000}"/>
    <cellStyle name="20% - Accent3 3 2 2 3 2 2 2 3" xfId="32208" xr:uid="{00000000-0005-0000-0000-000051160000}"/>
    <cellStyle name="20% - Accent3 3 2 2 3 2 2 3" xfId="26463" xr:uid="{00000000-0005-0000-0000-000052160000}"/>
    <cellStyle name="20% - Accent3 3 2 2 3 2 2 3 2" xfId="13208" xr:uid="{00000000-0005-0000-0000-000053160000}"/>
    <cellStyle name="20% - Accent3 3 2 2 3 2 2 4" xfId="26350" xr:uid="{00000000-0005-0000-0000-000054160000}"/>
    <cellStyle name="20% - Accent3 3 2 2 3 2 3" xfId="27229" xr:uid="{00000000-0005-0000-0000-000055160000}"/>
    <cellStyle name="20% - Accent3 3 2 2 3 2 3 2" xfId="26348" xr:uid="{00000000-0005-0000-0000-000056160000}"/>
    <cellStyle name="20% - Accent3 3 2 2 3 2 3 2 2" xfId="29247" xr:uid="{00000000-0005-0000-0000-000057160000}"/>
    <cellStyle name="20% - Accent3 3 2 2 3 2 3 3" xfId="26346" xr:uid="{00000000-0005-0000-0000-000058160000}"/>
    <cellStyle name="20% - Accent3 3 2 2 3 2 4" xfId="23974" xr:uid="{00000000-0005-0000-0000-000059160000}"/>
    <cellStyle name="20% - Accent3 3 2 2 3 2 4 2" xfId="26345" xr:uid="{00000000-0005-0000-0000-00005A160000}"/>
    <cellStyle name="20% - Accent3 3 2 2 3 2 5" xfId="23380" xr:uid="{00000000-0005-0000-0000-00005B160000}"/>
    <cellStyle name="20% - Accent3 3 2 2 3 3" xfId="30882" xr:uid="{00000000-0005-0000-0000-00005C160000}"/>
    <cellStyle name="20% - Accent3 3 2 2 3 3 2" xfId="27221" xr:uid="{00000000-0005-0000-0000-00005D160000}"/>
    <cellStyle name="20% - Accent3 3 2 2 3 3 2 2" xfId="26343" xr:uid="{00000000-0005-0000-0000-00005E160000}"/>
    <cellStyle name="20% - Accent3 3 2 2 3 3 2 2 2" xfId="32776" xr:uid="{00000000-0005-0000-0000-00005F160000}"/>
    <cellStyle name="20% - Accent3 3 2 2 3 3 2 3" xfId="26340" xr:uid="{00000000-0005-0000-0000-000060160000}"/>
    <cellStyle name="20% - Accent3 3 2 2 3 3 3" xfId="27212" xr:uid="{00000000-0005-0000-0000-000061160000}"/>
    <cellStyle name="20% - Accent3 3 2 2 3 3 3 2" xfId="26339" xr:uid="{00000000-0005-0000-0000-000062160000}"/>
    <cellStyle name="20% - Accent3 3 2 2 3 3 4" xfId="23962" xr:uid="{00000000-0005-0000-0000-000063160000}"/>
    <cellStyle name="20% - Accent3 3 2 2 3 4" xfId="6927" xr:uid="{00000000-0005-0000-0000-000064160000}"/>
    <cellStyle name="20% - Accent3 3 2 2 3 4 2" xfId="25857" xr:uid="{00000000-0005-0000-0000-000065160000}"/>
    <cellStyle name="20% - Accent3 3 2 2 3 4 2 2" xfId="26333" xr:uid="{00000000-0005-0000-0000-000066160000}"/>
    <cellStyle name="20% - Accent3 3 2 2 3 4 3" xfId="26332" xr:uid="{00000000-0005-0000-0000-000067160000}"/>
    <cellStyle name="20% - Accent3 3 2 2 3 5" xfId="20250" xr:uid="{00000000-0005-0000-0000-000068160000}"/>
    <cellStyle name="20% - Accent3 3 2 2 3 5 2" xfId="8203" xr:uid="{00000000-0005-0000-0000-000069160000}"/>
    <cellStyle name="20% - Accent3 3 2 2 3 6" xfId="20213" xr:uid="{00000000-0005-0000-0000-00006A160000}"/>
    <cellStyle name="20% - Accent3 3 2 2 4" xfId="30854" xr:uid="{00000000-0005-0000-0000-00006B160000}"/>
    <cellStyle name="20% - Accent3 3 2 2 4 2" xfId="23865" xr:uid="{00000000-0005-0000-0000-00006C160000}"/>
    <cellStyle name="20% - Accent3 3 2 2 4 2 2" xfId="25391" xr:uid="{00000000-0005-0000-0000-00006D160000}"/>
    <cellStyle name="20% - Accent3 3 2 2 4 2 2 2" xfId="26324" xr:uid="{00000000-0005-0000-0000-00006E160000}"/>
    <cellStyle name="20% - Accent3 3 2 2 4 2 2 2 2" xfId="33598" xr:uid="{00000000-0005-0000-0000-00006F160000}"/>
    <cellStyle name="20% - Accent3 3 2 2 4 2 2 3" xfId="26323" xr:uid="{00000000-0005-0000-0000-000070160000}"/>
    <cellStyle name="20% - Accent3 3 2 2 4 2 3" xfId="27207" xr:uid="{00000000-0005-0000-0000-000071160000}"/>
    <cellStyle name="20% - Accent3 3 2 2 4 2 3 2" xfId="12784" xr:uid="{00000000-0005-0000-0000-000072160000}"/>
    <cellStyle name="20% - Accent3 3 2 2 4 2 4" xfId="23940" xr:uid="{00000000-0005-0000-0000-000073160000}"/>
    <cellStyle name="20% - Accent3 3 2 2 4 3" xfId="33678" xr:uid="{00000000-0005-0000-0000-000074160000}"/>
    <cellStyle name="20% - Accent3 3 2 2 4 3 2" xfId="26320" xr:uid="{00000000-0005-0000-0000-000075160000}"/>
    <cellStyle name="20% - Accent3 3 2 2 4 3 2 2" xfId="26319" xr:uid="{00000000-0005-0000-0000-000076160000}"/>
    <cellStyle name="20% - Accent3 3 2 2 4 3 3" xfId="28981" xr:uid="{00000000-0005-0000-0000-000077160000}"/>
    <cellStyle name="20% - Accent3 3 2 2 4 4" xfId="6924" xr:uid="{00000000-0005-0000-0000-000078160000}"/>
    <cellStyle name="20% - Accent3 3 2 2 4 4 2" xfId="26317" xr:uid="{00000000-0005-0000-0000-000079160000}"/>
    <cellStyle name="20% - Accent3 3 2 2 4 5" xfId="26314" xr:uid="{00000000-0005-0000-0000-00007A160000}"/>
    <cellStyle name="20% - Accent3 3 2 2 5" xfId="34258" xr:uid="{00000000-0005-0000-0000-00007B160000}"/>
    <cellStyle name="20% - Accent3 3 2 2 5 2" xfId="26307" xr:uid="{00000000-0005-0000-0000-00007C160000}"/>
    <cellStyle name="20% - Accent3 3 2 2 5 2 2" xfId="24589" xr:uid="{00000000-0005-0000-0000-00007D160000}"/>
    <cellStyle name="20% - Accent3 3 2 2 5 2 2 2" xfId="26306" xr:uid="{00000000-0005-0000-0000-00007E160000}"/>
    <cellStyle name="20% - Accent3 3 2 2 5 2 3" xfId="24580" xr:uid="{00000000-0005-0000-0000-00007F160000}"/>
    <cellStyle name="20% - Accent3 3 2 2 5 3" xfId="26302" xr:uid="{00000000-0005-0000-0000-000080160000}"/>
    <cellStyle name="20% - Accent3 3 2 2 5 3 2" xfId="24576" xr:uid="{00000000-0005-0000-0000-000081160000}"/>
    <cellStyle name="20% - Accent3 3 2 2 5 4" xfId="22601" xr:uid="{00000000-0005-0000-0000-000082160000}"/>
    <cellStyle name="20% - Accent3 3 2 2 6" xfId="32034" xr:uid="{00000000-0005-0000-0000-000083160000}"/>
    <cellStyle name="20% - Accent3 3 2 2 6 2" xfId="32027" xr:uid="{00000000-0005-0000-0000-000084160000}"/>
    <cellStyle name="20% - Accent3 3 2 2 6 2 2" xfId="24571" xr:uid="{00000000-0005-0000-0000-000085160000}"/>
    <cellStyle name="20% - Accent3 3 2 2 6 3" xfId="31997" xr:uid="{00000000-0005-0000-0000-000086160000}"/>
    <cellStyle name="20% - Accent3 3 2 2 7" xfId="31916" xr:uid="{00000000-0005-0000-0000-000087160000}"/>
    <cellStyle name="20% - Accent3 3 2 2 7 2" xfId="31906" xr:uid="{00000000-0005-0000-0000-000088160000}"/>
    <cellStyle name="20% - Accent3 3 2 2 8" xfId="31205" xr:uid="{00000000-0005-0000-0000-000089160000}"/>
    <cellStyle name="20% - Accent3 3 2 3" xfId="28058" xr:uid="{00000000-0005-0000-0000-00008A160000}"/>
    <cellStyle name="20% - Accent3 3 2 3 2" xfId="33049" xr:uid="{00000000-0005-0000-0000-00008B160000}"/>
    <cellStyle name="20% - Accent3 3 2 3 2 2" xfId="21878" xr:uid="{00000000-0005-0000-0000-00008C160000}"/>
    <cellStyle name="20% - Accent3 3 2 3 2 2 2" xfId="17493" xr:uid="{00000000-0005-0000-0000-00008D160000}"/>
    <cellStyle name="20% - Accent3 3 2 3 2 2 2 2" xfId="31568" xr:uid="{00000000-0005-0000-0000-00008E160000}"/>
    <cellStyle name="20% - Accent3 3 2 3 2 2 2 2 2" xfId="26530" xr:uid="{00000000-0005-0000-0000-00008F160000}"/>
    <cellStyle name="20% - Accent3 3 2 3 2 2 2 2 2 2" xfId="26300" xr:uid="{00000000-0005-0000-0000-000090160000}"/>
    <cellStyle name="20% - Accent3 3 2 3 2 2 2 2 3" xfId="33554" xr:uid="{00000000-0005-0000-0000-000091160000}"/>
    <cellStyle name="20% - Accent3 3 2 3 2 2 2 3" xfId="26298" xr:uid="{00000000-0005-0000-0000-000092160000}"/>
    <cellStyle name="20% - Accent3 3 2 3 2 2 2 3 2" xfId="22610" xr:uid="{00000000-0005-0000-0000-000093160000}"/>
    <cellStyle name="20% - Accent3 3 2 3 2 2 2 4" xfId="20871" xr:uid="{00000000-0005-0000-0000-000094160000}"/>
    <cellStyle name="20% - Accent3 3 2 3 2 2 3" xfId="26289" xr:uid="{00000000-0005-0000-0000-000095160000}"/>
    <cellStyle name="20% - Accent3 3 2 3 2 2 3 2" xfId="27357" xr:uid="{00000000-0005-0000-0000-000096160000}"/>
    <cellStyle name="20% - Accent3 3 2 3 2 2 3 2 2" xfId="26444" xr:uid="{00000000-0005-0000-0000-000097160000}"/>
    <cellStyle name="20% - Accent3 3 2 3 2 2 3 3" xfId="33177" xr:uid="{00000000-0005-0000-0000-000098160000}"/>
    <cellStyle name="20% - Accent3 3 2 3 2 2 4" xfId="23917" xr:uid="{00000000-0005-0000-0000-000099160000}"/>
    <cellStyle name="20% - Accent3 3 2 3 2 2 4 2" xfId="23914" xr:uid="{00000000-0005-0000-0000-00009A160000}"/>
    <cellStyle name="20% - Accent3 3 2 3 2 2 5" xfId="23902" xr:uid="{00000000-0005-0000-0000-00009B160000}"/>
    <cellStyle name="20% - Accent3 3 2 3 2 3" xfId="29726" xr:uid="{00000000-0005-0000-0000-00009C160000}"/>
    <cellStyle name="20% - Accent3 3 2 3 2 3 2" xfId="29635" xr:uid="{00000000-0005-0000-0000-00009D160000}"/>
    <cellStyle name="20% - Accent3 3 2 3 2 3 2 2" xfId="26286" xr:uid="{00000000-0005-0000-0000-00009E160000}"/>
    <cellStyle name="20% - Accent3 3 2 3 2 3 2 2 2" xfId="19093" xr:uid="{00000000-0005-0000-0000-00009F160000}"/>
    <cellStyle name="20% - Accent3 3 2 3 2 3 2 3" xfId="26283" xr:uid="{00000000-0005-0000-0000-0000A0160000}"/>
    <cellStyle name="20% - Accent3 3 2 3 2 3 3" xfId="26280" xr:uid="{00000000-0005-0000-0000-0000A1160000}"/>
    <cellStyle name="20% - Accent3 3 2 3 2 3 3 2" xfId="32271" xr:uid="{00000000-0005-0000-0000-0000A2160000}"/>
    <cellStyle name="20% - Accent3 3 2 3 2 3 4" xfId="23896" xr:uid="{00000000-0005-0000-0000-0000A3160000}"/>
    <cellStyle name="20% - Accent3 3 2 3 2 4" xfId="6921" xr:uid="{00000000-0005-0000-0000-0000A4160000}"/>
    <cellStyle name="20% - Accent3 3 2 3 2 4 2" xfId="25813" xr:uid="{00000000-0005-0000-0000-0000A5160000}"/>
    <cellStyle name="20% - Accent3 3 2 3 2 4 2 2" xfId="26279" xr:uid="{00000000-0005-0000-0000-0000A6160000}"/>
    <cellStyle name="20% - Accent3 3 2 3 2 4 3" xfId="26276" xr:uid="{00000000-0005-0000-0000-0000A7160000}"/>
    <cellStyle name="20% - Accent3 3 2 3 2 5" xfId="24322" xr:uid="{00000000-0005-0000-0000-0000A8160000}"/>
    <cellStyle name="20% - Accent3 3 2 3 2 5 2" xfId="24487" xr:uid="{00000000-0005-0000-0000-0000A9160000}"/>
    <cellStyle name="20% - Accent3 3 2 3 2 6" xfId="18217" xr:uid="{00000000-0005-0000-0000-0000AA160000}"/>
    <cellStyle name="20% - Accent3 3 2 3 3" xfId="31855" xr:uid="{00000000-0005-0000-0000-0000AB160000}"/>
    <cellStyle name="20% - Accent3 3 2 3 3 2" xfId="30870" xr:uid="{00000000-0005-0000-0000-0000AC160000}"/>
    <cellStyle name="20% - Accent3 3 2 3 3 2 2" xfId="26262" xr:uid="{00000000-0005-0000-0000-0000AD160000}"/>
    <cellStyle name="20% - Accent3 3 2 3 3 2 2 2" xfId="26261" xr:uid="{00000000-0005-0000-0000-0000AE160000}"/>
    <cellStyle name="20% - Accent3 3 2 3 3 2 2 2 2" xfId="33808" xr:uid="{00000000-0005-0000-0000-0000AF160000}"/>
    <cellStyle name="20% - Accent3 3 2 3 3 2 2 3" xfId="26259" xr:uid="{00000000-0005-0000-0000-0000B0160000}"/>
    <cellStyle name="20% - Accent3 3 2 3 3 2 3" xfId="27198" xr:uid="{00000000-0005-0000-0000-0000B1160000}"/>
    <cellStyle name="20% - Accent3 3 2 3 3 2 3 2" xfId="27257" xr:uid="{00000000-0005-0000-0000-0000B2160000}"/>
    <cellStyle name="20% - Accent3 3 2 3 3 2 4" xfId="23884" xr:uid="{00000000-0005-0000-0000-0000B3160000}"/>
    <cellStyle name="20% - Accent3 3 2 3 3 3" xfId="23891" xr:uid="{00000000-0005-0000-0000-0000B4160000}"/>
    <cellStyle name="20% - Accent3 3 2 3 3 3 2" xfId="21118" xr:uid="{00000000-0005-0000-0000-0000B5160000}"/>
    <cellStyle name="20% - Accent3 3 2 3 3 3 2 2" xfId="26250" xr:uid="{00000000-0005-0000-0000-0000B6160000}"/>
    <cellStyle name="20% - Accent3 3 2 3 3 3 3" xfId="26248" xr:uid="{00000000-0005-0000-0000-0000B7160000}"/>
    <cellStyle name="20% - Accent3 3 2 3 3 4" xfId="6915" xr:uid="{00000000-0005-0000-0000-0000B8160000}"/>
    <cellStyle name="20% - Accent3 3 2 3 3 4 2" xfId="26247" xr:uid="{00000000-0005-0000-0000-0000B9160000}"/>
    <cellStyle name="20% - Accent3 3 2 3 3 5" xfId="18130" xr:uid="{00000000-0005-0000-0000-0000BA160000}"/>
    <cellStyle name="20% - Accent3 3 2 3 4" xfId="30846" xr:uid="{00000000-0005-0000-0000-0000BB160000}"/>
    <cellStyle name="20% - Accent3 3 2 3 4 2" xfId="9323" xr:uid="{00000000-0005-0000-0000-0000BC160000}"/>
    <cellStyle name="20% - Accent3 3 2 3 4 2 2" xfId="26242" xr:uid="{00000000-0005-0000-0000-0000BD160000}"/>
    <cellStyle name="20% - Accent3 3 2 3 4 2 2 2" xfId="26239" xr:uid="{00000000-0005-0000-0000-0000BE160000}"/>
    <cellStyle name="20% - Accent3 3 2 3 4 2 3" xfId="26235" xr:uid="{00000000-0005-0000-0000-0000BF160000}"/>
    <cellStyle name="20% - Accent3 3 2 3 4 3" xfId="7439" xr:uid="{00000000-0005-0000-0000-0000C0160000}"/>
    <cellStyle name="20% - Accent3 3 2 3 4 3 2" xfId="26230" xr:uid="{00000000-0005-0000-0000-0000C1160000}"/>
    <cellStyle name="20% - Accent3 3 2 3 4 4" xfId="26226" xr:uid="{00000000-0005-0000-0000-0000C2160000}"/>
    <cellStyle name="20% - Accent3 3 2 3 5" xfId="34255" xr:uid="{00000000-0005-0000-0000-0000C3160000}"/>
    <cellStyle name="20% - Accent3 3 2 3 5 2" xfId="5499" xr:uid="{00000000-0005-0000-0000-0000C4160000}"/>
    <cellStyle name="20% - Accent3 3 2 3 5 2 2" xfId="24562" xr:uid="{00000000-0005-0000-0000-0000C5160000}"/>
    <cellStyle name="20% - Accent3 3 2 3 5 3" xfId="26221" xr:uid="{00000000-0005-0000-0000-0000C6160000}"/>
    <cellStyle name="20% - Accent3 3 2 3 6" xfId="31794" xr:uid="{00000000-0005-0000-0000-0000C7160000}"/>
    <cellStyle name="20% - Accent3 3 2 3 6 2" xfId="31788" xr:uid="{00000000-0005-0000-0000-0000C8160000}"/>
    <cellStyle name="20% - Accent3 3 2 3 7" xfId="31713" xr:uid="{00000000-0005-0000-0000-0000C9160000}"/>
    <cellStyle name="20% - Accent3 3 2 4" xfId="31850" xr:uid="{00000000-0005-0000-0000-0000CA160000}"/>
    <cellStyle name="20% - Accent3 3 2 4 2" xfId="29789" xr:uid="{00000000-0005-0000-0000-0000CB160000}"/>
    <cellStyle name="20% - Accent3 3 2 4 2 2" xfId="32435" xr:uid="{00000000-0005-0000-0000-0000CC160000}"/>
    <cellStyle name="20% - Accent3 3 2 4 2 2 2" xfId="26215" xr:uid="{00000000-0005-0000-0000-0000CD160000}"/>
    <cellStyle name="20% - Accent3 3 2 4 2 2 2 2" xfId="11323" xr:uid="{00000000-0005-0000-0000-0000CE160000}"/>
    <cellStyle name="20% - Accent3 3 2 4 2 2 2 2 2" xfId="26192" xr:uid="{00000000-0005-0000-0000-0000CF160000}"/>
    <cellStyle name="20% - Accent3 3 2 4 2 2 2 3" xfId="26214" xr:uid="{00000000-0005-0000-0000-0000D0160000}"/>
    <cellStyle name="20% - Accent3 3 2 4 2 2 3" xfId="26210" xr:uid="{00000000-0005-0000-0000-0000D1160000}"/>
    <cellStyle name="20% - Accent3 3 2 4 2 2 3 2" xfId="26994" xr:uid="{00000000-0005-0000-0000-0000D2160000}"/>
    <cellStyle name="20% - Accent3 3 2 4 2 2 4" xfId="26208" xr:uid="{00000000-0005-0000-0000-0000D3160000}"/>
    <cellStyle name="20% - Accent3 3 2 4 2 3" xfId="24262" xr:uid="{00000000-0005-0000-0000-0000D4160000}"/>
    <cellStyle name="20% - Accent3 3 2 4 2 3 2" xfId="26203" xr:uid="{00000000-0005-0000-0000-0000D5160000}"/>
    <cellStyle name="20% - Accent3 3 2 4 2 3 2 2" xfId="11187" xr:uid="{00000000-0005-0000-0000-0000D6160000}"/>
    <cellStyle name="20% - Accent3 3 2 4 2 3 3" xfId="28371" xr:uid="{00000000-0005-0000-0000-0000D7160000}"/>
    <cellStyle name="20% - Accent3 3 2 4 2 4" xfId="6911" xr:uid="{00000000-0005-0000-0000-0000D8160000}"/>
    <cellStyle name="20% - Accent3 3 2 4 2 4 2" xfId="21468" xr:uid="{00000000-0005-0000-0000-0000D9160000}"/>
    <cellStyle name="20% - Accent3 3 2 4 2 5" xfId="26193" xr:uid="{00000000-0005-0000-0000-0000DA160000}"/>
    <cellStyle name="20% - Accent3 3 2 4 3" xfId="26185" xr:uid="{00000000-0005-0000-0000-0000DB160000}"/>
    <cellStyle name="20% - Accent3 3 2 4 3 2" xfId="9305" xr:uid="{00000000-0005-0000-0000-0000DC160000}"/>
    <cellStyle name="20% - Accent3 3 2 4 3 2 2" xfId="26184" xr:uid="{00000000-0005-0000-0000-0000DD160000}"/>
    <cellStyle name="20% - Accent3 3 2 4 3 2 2 2" xfId="26182" xr:uid="{00000000-0005-0000-0000-0000DE160000}"/>
    <cellStyle name="20% - Accent3 3 2 4 3 2 3" xfId="26178" xr:uid="{00000000-0005-0000-0000-0000DF160000}"/>
    <cellStyle name="20% - Accent3 3 2 4 3 3" xfId="7432" xr:uid="{00000000-0005-0000-0000-0000E0160000}"/>
    <cellStyle name="20% - Accent3 3 2 4 3 3 2" xfId="26168" xr:uid="{00000000-0005-0000-0000-0000E1160000}"/>
    <cellStyle name="20% - Accent3 3 2 4 3 4" xfId="26163" xr:uid="{00000000-0005-0000-0000-0000E2160000}"/>
    <cellStyle name="20% - Accent3 3 2 4 4" xfId="26153" xr:uid="{00000000-0005-0000-0000-0000E3160000}"/>
    <cellStyle name="20% - Accent3 3 2 4 4 2" xfId="6054" xr:uid="{00000000-0005-0000-0000-0000E4160000}"/>
    <cellStyle name="20% - Accent3 3 2 4 4 2 2" xfId="13324" xr:uid="{00000000-0005-0000-0000-0000E5160000}"/>
    <cellStyle name="20% - Accent3 3 2 4 4 3" xfId="26151" xr:uid="{00000000-0005-0000-0000-0000E6160000}"/>
    <cellStyle name="20% - Accent3 3 2 4 5" xfId="26149" xr:uid="{00000000-0005-0000-0000-0000E7160000}"/>
    <cellStyle name="20% - Accent3 3 2 4 5 2" xfId="26147" xr:uid="{00000000-0005-0000-0000-0000E8160000}"/>
    <cellStyle name="20% - Accent3 3 2 4 6" xfId="31705" xr:uid="{00000000-0005-0000-0000-0000E9160000}"/>
    <cellStyle name="20% - Accent3 3 2 5" xfId="34402" xr:uid="{00000000-0005-0000-0000-0000EA160000}"/>
    <cellStyle name="20% - Accent3 3 2 5 2" xfId="26144" xr:uid="{00000000-0005-0000-0000-0000EB160000}"/>
    <cellStyle name="20% - Accent3 3 2 5 2 2" xfId="24207" xr:uid="{00000000-0005-0000-0000-0000EC160000}"/>
    <cellStyle name="20% - Accent3 3 2 5 2 2 2" xfId="20297" xr:uid="{00000000-0005-0000-0000-0000ED160000}"/>
    <cellStyle name="20% - Accent3 3 2 5 2 2 2 2" xfId="15284" xr:uid="{00000000-0005-0000-0000-0000EE160000}"/>
    <cellStyle name="20% - Accent3 3 2 5 2 2 3" xfId="26090" xr:uid="{00000000-0005-0000-0000-0000EF160000}"/>
    <cellStyle name="20% - Accent3 3 2 5 2 3" xfId="24199" xr:uid="{00000000-0005-0000-0000-0000F0160000}"/>
    <cellStyle name="20% - Accent3 3 2 5 2 3 2" xfId="26138" xr:uid="{00000000-0005-0000-0000-0000F1160000}"/>
    <cellStyle name="20% - Accent3 3 2 5 2 4" xfId="23650" xr:uid="{00000000-0005-0000-0000-0000F2160000}"/>
    <cellStyle name="20% - Accent3 3 2 5 3" xfId="26129" xr:uid="{00000000-0005-0000-0000-0000F3160000}"/>
    <cellStyle name="20% - Accent3 3 2 5 3 2" xfId="12625" xr:uid="{00000000-0005-0000-0000-0000F4160000}"/>
    <cellStyle name="20% - Accent3 3 2 5 3 2 2" xfId="26128" xr:uid="{00000000-0005-0000-0000-0000F5160000}"/>
    <cellStyle name="20% - Accent3 3 2 5 3 3" xfId="30098" xr:uid="{00000000-0005-0000-0000-0000F6160000}"/>
    <cellStyle name="20% - Accent3 3 2 5 4" xfId="26123" xr:uid="{00000000-0005-0000-0000-0000F7160000}"/>
    <cellStyle name="20% - Accent3 3 2 5 4 2" xfId="26117" xr:uid="{00000000-0005-0000-0000-0000F8160000}"/>
    <cellStyle name="20% - Accent3 3 2 5 5" xfId="23366" xr:uid="{00000000-0005-0000-0000-0000F9160000}"/>
    <cellStyle name="20% - Accent3 3 2 6" xfId="26110" xr:uid="{00000000-0005-0000-0000-0000FA160000}"/>
    <cellStyle name="20% - Accent3 3 2 6 2" xfId="34360" xr:uid="{00000000-0005-0000-0000-0000FB160000}"/>
    <cellStyle name="20% - Accent3 3 2 6 2 2" xfId="24179" xr:uid="{00000000-0005-0000-0000-0000FC160000}"/>
    <cellStyle name="20% - Accent3 3 2 6 2 2 2" xfId="20206" xr:uid="{00000000-0005-0000-0000-0000FD160000}"/>
    <cellStyle name="20% - Accent3 3 2 6 2 3" xfId="30070" xr:uid="{00000000-0005-0000-0000-0000FE160000}"/>
    <cellStyle name="20% - Accent3 3 2 6 3" xfId="26105" xr:uid="{00000000-0005-0000-0000-0000FF160000}"/>
    <cellStyle name="20% - Accent3 3 2 6 3 2" xfId="26100" xr:uid="{00000000-0005-0000-0000-000000170000}"/>
    <cellStyle name="20% - Accent3 3 2 6 4" xfId="5771" xr:uid="{00000000-0005-0000-0000-000001170000}"/>
    <cellStyle name="20% - Accent3 3 2 7" xfId="26092" xr:uid="{00000000-0005-0000-0000-000002170000}"/>
    <cellStyle name="20% - Accent3 3 2 7 2" xfId="26091" xr:uid="{00000000-0005-0000-0000-000003170000}"/>
    <cellStyle name="20% - Accent3 3 2 7 2 2" xfId="26085" xr:uid="{00000000-0005-0000-0000-000004170000}"/>
    <cellStyle name="20% - Accent3 3 2 7 3" xfId="26083" xr:uid="{00000000-0005-0000-0000-000005170000}"/>
    <cellStyle name="20% - Accent3 3 2 8" xfId="26078" xr:uid="{00000000-0005-0000-0000-000006170000}"/>
    <cellStyle name="20% - Accent3 3 2 8 2" xfId="28921" xr:uid="{00000000-0005-0000-0000-000007170000}"/>
    <cellStyle name="20% - Accent3 3 2 9" xfId="26076" xr:uid="{00000000-0005-0000-0000-000008170000}"/>
    <cellStyle name="20% - Accent3 3 3" xfId="226" xr:uid="{00000000-0005-0000-0000-000009170000}"/>
    <cellStyle name="20% - Accent3 3 3 10" xfId="22600" xr:uid="{00000000-0005-0000-0000-00000A170000}"/>
    <cellStyle name="20% - Accent3 3 3 2" xfId="26260" xr:uid="{00000000-0005-0000-0000-00000B170000}"/>
    <cellStyle name="20% - Accent3 3 3 2 2" xfId="25052" xr:uid="{00000000-0005-0000-0000-00000C170000}"/>
    <cellStyle name="20% - Accent3 3 3 2 2 2" xfId="21857" xr:uid="{00000000-0005-0000-0000-00000D170000}"/>
    <cellStyle name="20% - Accent3 3 3 2 2 2 2" xfId="17372" xr:uid="{00000000-0005-0000-0000-00000E170000}"/>
    <cellStyle name="20% - Accent3 3 3 2 2 2 2 2" xfId="26075" xr:uid="{00000000-0005-0000-0000-00000F170000}"/>
    <cellStyle name="20% - Accent3 3 3 2 2 2 2 2 2" xfId="32535" xr:uid="{00000000-0005-0000-0000-000010170000}"/>
    <cellStyle name="20% - Accent3 3 3 2 2 2 2 2 2 2" xfId="28287" xr:uid="{00000000-0005-0000-0000-000011170000}"/>
    <cellStyle name="20% - Accent3 3 3 2 2 2 2 2 3" xfId="32527" xr:uid="{00000000-0005-0000-0000-000012170000}"/>
    <cellStyle name="20% - Accent3 3 3 2 2 2 2 3" xfId="26072" xr:uid="{00000000-0005-0000-0000-000013170000}"/>
    <cellStyle name="20% - Accent3 3 3 2 2 2 2 3 2" xfId="16537" xr:uid="{00000000-0005-0000-0000-000014170000}"/>
    <cellStyle name="20% - Accent3 3 3 2 2 2 2 4" xfId="26070" xr:uid="{00000000-0005-0000-0000-000015170000}"/>
    <cellStyle name="20% - Accent3 3 3 2 2 2 3" xfId="20581" xr:uid="{00000000-0005-0000-0000-000016170000}"/>
    <cellStyle name="20% - Accent3 3 3 2 2 2 3 2" xfId="27263" xr:uid="{00000000-0005-0000-0000-000017170000}"/>
    <cellStyle name="20% - Accent3 3 3 2 2 2 3 2 2" xfId="21302" xr:uid="{00000000-0005-0000-0000-000018170000}"/>
    <cellStyle name="20% - Accent3 3 3 2 2 2 3 3" xfId="26068" xr:uid="{00000000-0005-0000-0000-000019170000}"/>
    <cellStyle name="20% - Accent3 3 3 2 2 2 4" xfId="11603" xr:uid="{00000000-0005-0000-0000-00001A170000}"/>
    <cellStyle name="20% - Accent3 3 3 2 2 2 4 2" xfId="26066" xr:uid="{00000000-0005-0000-0000-00001B170000}"/>
    <cellStyle name="20% - Accent3 3 3 2 2 2 5" xfId="25356" xr:uid="{00000000-0005-0000-0000-00001C170000}"/>
    <cellStyle name="20% - Accent3 3 3 2 2 3" xfId="28850" xr:uid="{00000000-0005-0000-0000-00001D170000}"/>
    <cellStyle name="20% - Accent3 3 3 2 2 3 2" xfId="17354" xr:uid="{00000000-0005-0000-0000-00001E170000}"/>
    <cellStyle name="20% - Accent3 3 3 2 2 3 2 2" xfId="26063" xr:uid="{00000000-0005-0000-0000-00001F170000}"/>
    <cellStyle name="20% - Accent3 3 3 2 2 3 2 2 2" xfId="23837" xr:uid="{00000000-0005-0000-0000-000020170000}"/>
    <cellStyle name="20% - Accent3 3 3 2 2 3 2 3" xfId="26060" xr:uid="{00000000-0005-0000-0000-000021170000}"/>
    <cellStyle name="20% - Accent3 3 3 2 2 3 3" xfId="29249" xr:uid="{00000000-0005-0000-0000-000022170000}"/>
    <cellStyle name="20% - Accent3 3 3 2 2 3 3 2" xfId="26058" xr:uid="{00000000-0005-0000-0000-000023170000}"/>
    <cellStyle name="20% - Accent3 3 3 2 2 3 4" xfId="26055" xr:uid="{00000000-0005-0000-0000-000024170000}"/>
    <cellStyle name="20% - Accent3 3 3 2 2 4" xfId="6811" xr:uid="{00000000-0005-0000-0000-000025170000}"/>
    <cellStyle name="20% - Accent3 3 3 2 2 4 2" xfId="28128" xr:uid="{00000000-0005-0000-0000-000026170000}"/>
    <cellStyle name="20% - Accent3 3 3 2 2 4 2 2" xfId="26048" xr:uid="{00000000-0005-0000-0000-000027170000}"/>
    <cellStyle name="20% - Accent3 3 3 2 2 4 3" xfId="11632" xr:uid="{00000000-0005-0000-0000-000028170000}"/>
    <cellStyle name="20% - Accent3 3 3 2 2 5" xfId="26236" xr:uid="{00000000-0005-0000-0000-000029170000}"/>
    <cellStyle name="20% - Accent3 3 3 2 2 5 2" xfId="22698" xr:uid="{00000000-0005-0000-0000-00002A170000}"/>
    <cellStyle name="20% - Accent3 3 3 2 2 6" xfId="26044" xr:uid="{00000000-0005-0000-0000-00002B170000}"/>
    <cellStyle name="20% - Accent3 3 3 2 3" xfId="31839" xr:uid="{00000000-0005-0000-0000-00002C170000}"/>
    <cellStyle name="20% - Accent3 3 3 2 3 2" xfId="28840" xr:uid="{00000000-0005-0000-0000-00002D170000}"/>
    <cellStyle name="20% - Accent3 3 3 2 3 2 2" xfId="17322" xr:uid="{00000000-0005-0000-0000-00002E170000}"/>
    <cellStyle name="20% - Accent3 3 3 2 3 2 2 2" xfId="28068" xr:uid="{00000000-0005-0000-0000-00002F170000}"/>
    <cellStyle name="20% - Accent3 3 3 2 3 2 2 2 2" xfId="32484" xr:uid="{00000000-0005-0000-0000-000030170000}"/>
    <cellStyle name="20% - Accent3 3 3 2 3 2 2 3" xfId="26040" xr:uid="{00000000-0005-0000-0000-000031170000}"/>
    <cellStyle name="20% - Accent3 3 3 2 3 2 3" xfId="13601" xr:uid="{00000000-0005-0000-0000-000032170000}"/>
    <cellStyle name="20% - Accent3 3 3 2 3 2 3 2" xfId="26039" xr:uid="{00000000-0005-0000-0000-000033170000}"/>
    <cellStyle name="20% - Accent3 3 3 2 3 2 4" xfId="5412" xr:uid="{00000000-0005-0000-0000-000034170000}"/>
    <cellStyle name="20% - Accent3 3 3 2 3 3" xfId="26038" xr:uid="{00000000-0005-0000-0000-000035170000}"/>
    <cellStyle name="20% - Accent3 3 3 2 3 3 2" xfId="28451" xr:uid="{00000000-0005-0000-0000-000036170000}"/>
    <cellStyle name="20% - Accent3 3 3 2 3 3 2 2" xfId="26037" xr:uid="{00000000-0005-0000-0000-000037170000}"/>
    <cellStyle name="20% - Accent3 3 3 2 3 3 3" xfId="13593" xr:uid="{00000000-0005-0000-0000-000038170000}"/>
    <cellStyle name="20% - Accent3 3 3 2 3 4" xfId="6806" xr:uid="{00000000-0005-0000-0000-000039170000}"/>
    <cellStyle name="20% - Accent3 3 3 2 3 4 2" xfId="27066" xr:uid="{00000000-0005-0000-0000-00003A170000}"/>
    <cellStyle name="20% - Accent3 3 3 2 3 5" xfId="26030" xr:uid="{00000000-0005-0000-0000-00003B170000}"/>
    <cellStyle name="20% - Accent3 3 3 2 4" xfId="30838" xr:uid="{00000000-0005-0000-0000-00003C170000}"/>
    <cellStyle name="20% - Accent3 3 3 2 4 2" xfId="28052" xr:uid="{00000000-0005-0000-0000-00003D170000}"/>
    <cellStyle name="20% - Accent3 3 3 2 4 2 2" xfId="13677" xr:uid="{00000000-0005-0000-0000-00003E170000}"/>
    <cellStyle name="20% - Accent3 3 3 2 4 2 2 2" xfId="26026" xr:uid="{00000000-0005-0000-0000-00003F170000}"/>
    <cellStyle name="20% - Accent3 3 3 2 4 2 3" xfId="13558" xr:uid="{00000000-0005-0000-0000-000040170000}"/>
    <cellStyle name="20% - Accent3 3 3 2 4 3" xfId="27107" xr:uid="{00000000-0005-0000-0000-000041170000}"/>
    <cellStyle name="20% - Accent3 3 3 2 4 3 2" xfId="26983" xr:uid="{00000000-0005-0000-0000-000042170000}"/>
    <cellStyle name="20% - Accent3 3 3 2 4 4" xfId="26025" xr:uid="{00000000-0005-0000-0000-000043170000}"/>
    <cellStyle name="20% - Accent3 3 3 2 5" xfId="26016" xr:uid="{00000000-0005-0000-0000-000044170000}"/>
    <cellStyle name="20% - Accent3 3 3 2 5 2" xfId="28034" xr:uid="{00000000-0005-0000-0000-000045170000}"/>
    <cellStyle name="20% - Accent3 3 3 2 5 2 2" xfId="24440" xr:uid="{00000000-0005-0000-0000-000046170000}"/>
    <cellStyle name="20% - Accent3 3 3 2 5 3" xfId="26015" xr:uid="{00000000-0005-0000-0000-000047170000}"/>
    <cellStyle name="20% - Accent3 3 3 2 6" xfId="33105" xr:uid="{00000000-0005-0000-0000-000048170000}"/>
    <cellStyle name="20% - Accent3 3 3 2 6 2" xfId="31247" xr:uid="{00000000-0005-0000-0000-000049170000}"/>
    <cellStyle name="20% - Accent3 3 3 2 7" xfId="31504" xr:uid="{00000000-0005-0000-0000-00004A170000}"/>
    <cellStyle name="20% - Accent3 3 3 3" xfId="26258" xr:uid="{00000000-0005-0000-0000-00004B170000}"/>
    <cellStyle name="20% - Accent3 3 3 3 2" xfId="31832" xr:uid="{00000000-0005-0000-0000-00004C170000}"/>
    <cellStyle name="20% - Accent3 3 3 3 2 2" xfId="28652" xr:uid="{00000000-0005-0000-0000-00004D170000}"/>
    <cellStyle name="20% - Accent3 3 3 3 2 2 2" xfId="9891" xr:uid="{00000000-0005-0000-0000-00004E170000}"/>
    <cellStyle name="20% - Accent3 3 3 3 2 2 2 2" xfId="25493" xr:uid="{00000000-0005-0000-0000-00004F170000}"/>
    <cellStyle name="20% - Accent3 3 3 3 2 2 2 2 2" xfId="31939" xr:uid="{00000000-0005-0000-0000-000050170000}"/>
    <cellStyle name="20% - Accent3 3 3 3 2 2 2 3" xfId="31942" xr:uid="{00000000-0005-0000-0000-000051170000}"/>
    <cellStyle name="20% - Accent3 3 3 3 2 2 3" xfId="26496" xr:uid="{00000000-0005-0000-0000-000052170000}"/>
    <cellStyle name="20% - Accent3 3 3 3 2 2 3 2" xfId="26257" xr:uid="{00000000-0005-0000-0000-000053170000}"/>
    <cellStyle name="20% - Accent3 3 3 3 2 2 4" xfId="26198" xr:uid="{00000000-0005-0000-0000-000054170000}"/>
    <cellStyle name="20% - Accent3 3 3 3 2 3" xfId="24158" xr:uid="{00000000-0005-0000-0000-000055170000}"/>
    <cellStyle name="20% - Accent3 3 3 3 2 3 2" xfId="26452" xr:uid="{00000000-0005-0000-0000-000056170000}"/>
    <cellStyle name="20% - Accent3 3 3 3 2 3 2 2" xfId="26014" xr:uid="{00000000-0005-0000-0000-000057170000}"/>
    <cellStyle name="20% - Accent3 3 3 3 2 3 3" xfId="26448" xr:uid="{00000000-0005-0000-0000-000058170000}"/>
    <cellStyle name="20% - Accent3 3 3 3 2 4" xfId="6804" xr:uid="{00000000-0005-0000-0000-000059170000}"/>
    <cellStyle name="20% - Accent3 3 3 3 2 4 2" xfId="26422" xr:uid="{00000000-0005-0000-0000-00005A170000}"/>
    <cellStyle name="20% - Accent3 3 3 3 2 5" xfId="26010" xr:uid="{00000000-0005-0000-0000-00005B170000}"/>
    <cellStyle name="20% - Accent3 3 3 3 3" xfId="26009" xr:uid="{00000000-0005-0000-0000-00005C170000}"/>
    <cellStyle name="20% - Accent3 3 3 3 3 2" xfId="5614" xr:uid="{00000000-0005-0000-0000-00005D170000}"/>
    <cellStyle name="20% - Accent3 3 3 3 3 2 2" xfId="26791" xr:uid="{00000000-0005-0000-0000-00005E170000}"/>
    <cellStyle name="20% - Accent3 3 3 3 3 2 2 2" xfId="26006" xr:uid="{00000000-0005-0000-0000-00005F170000}"/>
    <cellStyle name="20% - Accent3 3 3 3 3 2 3" xfId="13489" xr:uid="{00000000-0005-0000-0000-000060170000}"/>
    <cellStyle name="20% - Accent3 3 3 3 3 3" xfId="5612" xr:uid="{00000000-0005-0000-0000-000061170000}"/>
    <cellStyle name="20% - Accent3 3 3 3 3 3 2" xfId="29541" xr:uid="{00000000-0005-0000-0000-000062170000}"/>
    <cellStyle name="20% - Accent3 3 3 3 3 4" xfId="20796" xr:uid="{00000000-0005-0000-0000-000063170000}"/>
    <cellStyle name="20% - Accent3 3 3 3 4" xfId="26001" xr:uid="{00000000-0005-0000-0000-000064170000}"/>
    <cellStyle name="20% - Accent3 3 3 3 4 2" xfId="6751" xr:uid="{00000000-0005-0000-0000-000065170000}"/>
    <cellStyle name="20% - Accent3 3 3 3 4 2 2" xfId="26698" xr:uid="{00000000-0005-0000-0000-000066170000}"/>
    <cellStyle name="20% - Accent3 3 3 3 4 3" xfId="26000" xr:uid="{00000000-0005-0000-0000-000067170000}"/>
    <cellStyle name="20% - Accent3 3 3 3 5" xfId="25993" xr:uid="{00000000-0005-0000-0000-000068170000}"/>
    <cellStyle name="20% - Accent3 3 3 3 5 2" xfId="25992" xr:uid="{00000000-0005-0000-0000-000069170000}"/>
    <cellStyle name="20% - Accent3 3 3 3 6" xfId="31435" xr:uid="{00000000-0005-0000-0000-00006A170000}"/>
    <cellStyle name="20% - Accent3 3 3 4" xfId="33442" xr:uid="{00000000-0005-0000-0000-00006B170000}"/>
    <cellStyle name="20% - Accent3 3 3 4 2" xfId="25991" xr:uid="{00000000-0005-0000-0000-00006C170000}"/>
    <cellStyle name="20% - Accent3 3 3 4 2 2" xfId="24127" xr:uid="{00000000-0005-0000-0000-00006D170000}"/>
    <cellStyle name="20% - Accent3 3 3 4 2 2 2" xfId="25990" xr:uid="{00000000-0005-0000-0000-00006E170000}"/>
    <cellStyle name="20% - Accent3 3 3 4 2 2 2 2" xfId="8786" xr:uid="{00000000-0005-0000-0000-00006F170000}"/>
    <cellStyle name="20% - Accent3 3 3 4 2 2 3" xfId="24335" xr:uid="{00000000-0005-0000-0000-000070170000}"/>
    <cellStyle name="20% - Accent3 3 3 4 2 3" xfId="24120" xr:uid="{00000000-0005-0000-0000-000071170000}"/>
    <cellStyle name="20% - Accent3 3 3 4 2 3 2" xfId="25989" xr:uid="{00000000-0005-0000-0000-000072170000}"/>
    <cellStyle name="20% - Accent3 3 3 4 2 4" xfId="30780" xr:uid="{00000000-0005-0000-0000-000073170000}"/>
    <cellStyle name="20% - Accent3 3 3 4 3" xfId="25979" xr:uid="{00000000-0005-0000-0000-000074170000}"/>
    <cellStyle name="20% - Accent3 3 3 4 3 2" xfId="6561" xr:uid="{00000000-0005-0000-0000-000075170000}"/>
    <cellStyle name="20% - Accent3 3 3 4 3 2 2" xfId="26549" xr:uid="{00000000-0005-0000-0000-000076170000}"/>
    <cellStyle name="20% - Accent3 3 3 4 3 3" xfId="28972" xr:uid="{00000000-0005-0000-0000-000077170000}"/>
    <cellStyle name="20% - Accent3 3 3 4 4" xfId="25972" xr:uid="{00000000-0005-0000-0000-000078170000}"/>
    <cellStyle name="20% - Accent3 3 3 4 4 2" xfId="32913" xr:uid="{00000000-0005-0000-0000-000079170000}"/>
    <cellStyle name="20% - Accent3 3 3 4 5" xfId="31581" xr:uid="{00000000-0005-0000-0000-00007A170000}"/>
    <cellStyle name="20% - Accent3 3 3 5" xfId="13380" xr:uid="{00000000-0005-0000-0000-00007B170000}"/>
    <cellStyle name="20% - Accent3 3 3 5 2" xfId="25971" xr:uid="{00000000-0005-0000-0000-00007C170000}"/>
    <cellStyle name="20% - Accent3 3 3 5 2 2" xfId="21862" xr:uid="{00000000-0005-0000-0000-00007D170000}"/>
    <cellStyle name="20% - Accent3 3 3 5 2 2 2" xfId="17512" xr:uid="{00000000-0005-0000-0000-00007E170000}"/>
    <cellStyle name="20% - Accent3 3 3 5 2 3" xfId="23187" xr:uid="{00000000-0005-0000-0000-00007F170000}"/>
    <cellStyle name="20% - Accent3 3 3 5 3" xfId="25959" xr:uid="{00000000-0005-0000-0000-000080170000}"/>
    <cellStyle name="20% - Accent3 3 3 5 3 2" xfId="21855" xr:uid="{00000000-0005-0000-0000-000081170000}"/>
    <cellStyle name="20% - Accent3 3 3 5 4" xfId="25951" xr:uid="{00000000-0005-0000-0000-000082170000}"/>
    <cellStyle name="20% - Accent3 3 3 6" xfId="27411" xr:uid="{00000000-0005-0000-0000-000083170000}"/>
    <cellStyle name="20% - Accent3 3 3 6 2" xfId="25946" xr:uid="{00000000-0005-0000-0000-000084170000}"/>
    <cellStyle name="20% - Accent3 3 3 6 2 2" xfId="21843" xr:uid="{00000000-0005-0000-0000-000085170000}"/>
    <cellStyle name="20% - Accent3 3 3 6 3" xfId="25940" xr:uid="{00000000-0005-0000-0000-000086170000}"/>
    <cellStyle name="20% - Accent3 3 3 7" xfId="25939" xr:uid="{00000000-0005-0000-0000-000087170000}"/>
    <cellStyle name="20% - Accent3 3 3 7 2" xfId="25934" xr:uid="{00000000-0005-0000-0000-000088170000}"/>
    <cellStyle name="20% - Accent3 3 3 8" xfId="25932" xr:uid="{00000000-0005-0000-0000-000089170000}"/>
    <cellStyle name="20% - Accent3 3 3 9" xfId="34553" xr:uid="{00000000-0005-0000-0000-00008A170000}"/>
    <cellStyle name="20% - Accent3 3 4" xfId="31821" xr:uid="{00000000-0005-0000-0000-00008B170000}"/>
    <cellStyle name="20% - Accent3 3 4 2" xfId="27256" xr:uid="{00000000-0005-0000-0000-00008C170000}"/>
    <cellStyle name="20% - Accent3 3 4 2 2" xfId="31806" xr:uid="{00000000-0005-0000-0000-00008D170000}"/>
    <cellStyle name="20% - Accent3 3 4 2 2 2" xfId="33798" xr:uid="{00000000-0005-0000-0000-00008E170000}"/>
    <cellStyle name="20% - Accent3 3 4 2 2 2 2" xfId="17126" xr:uid="{00000000-0005-0000-0000-00008F170000}"/>
    <cellStyle name="20% - Accent3 3 4 2 2 2 2 2" xfId="8438" xr:uid="{00000000-0005-0000-0000-000090170000}"/>
    <cellStyle name="20% - Accent3 3 4 2 2 2 2 2 2" xfId="32873" xr:uid="{00000000-0005-0000-0000-000091170000}"/>
    <cellStyle name="20% - Accent3 3 4 2 2 2 2 3" xfId="8434" xr:uid="{00000000-0005-0000-0000-000092170000}"/>
    <cellStyle name="20% - Accent3 3 4 2 2 2 3" xfId="18659" xr:uid="{00000000-0005-0000-0000-000093170000}"/>
    <cellStyle name="20% - Accent3 3 4 2 2 2 3 2" xfId="8428" xr:uid="{00000000-0005-0000-0000-000094170000}"/>
    <cellStyle name="20% - Accent3 3 4 2 2 2 4" xfId="14151" xr:uid="{00000000-0005-0000-0000-000095170000}"/>
    <cellStyle name="20% - Accent3 3 4 2 2 3" xfId="25919" xr:uid="{00000000-0005-0000-0000-000096170000}"/>
    <cellStyle name="20% - Accent3 3 4 2 2 3 2" xfId="13528" xr:uid="{00000000-0005-0000-0000-000097170000}"/>
    <cellStyle name="20% - Accent3 3 4 2 2 3 2 2" xfId="8171" xr:uid="{00000000-0005-0000-0000-000098170000}"/>
    <cellStyle name="20% - Accent3 3 4 2 2 3 3" xfId="33294" xr:uid="{00000000-0005-0000-0000-000099170000}"/>
    <cellStyle name="20% - Accent3 3 4 2 2 4" xfId="9462" xr:uid="{00000000-0005-0000-0000-00009A170000}"/>
    <cellStyle name="20% - Accent3 3 4 2 2 4 2" xfId="25908" xr:uid="{00000000-0005-0000-0000-00009B170000}"/>
    <cellStyle name="20% - Accent3 3 4 2 2 5" xfId="25905" xr:uid="{00000000-0005-0000-0000-00009C170000}"/>
    <cellStyle name="20% - Accent3 3 4 2 3" xfId="27546" xr:uid="{00000000-0005-0000-0000-00009D170000}"/>
    <cellStyle name="20% - Accent3 3 4 2 3 2" xfId="25899" xr:uid="{00000000-0005-0000-0000-00009E170000}"/>
    <cellStyle name="20% - Accent3 3 4 2 3 2 2" xfId="13518" xr:uid="{00000000-0005-0000-0000-00009F170000}"/>
    <cellStyle name="20% - Accent3 3 4 2 3 2 2 2" xfId="23551" xr:uid="{00000000-0005-0000-0000-0000A0170000}"/>
    <cellStyle name="20% - Accent3 3 4 2 3 2 3" xfId="13333" xr:uid="{00000000-0005-0000-0000-0000A1170000}"/>
    <cellStyle name="20% - Accent3 3 4 2 3 3" xfId="25887" xr:uid="{00000000-0005-0000-0000-0000A2170000}"/>
    <cellStyle name="20% - Accent3 3 4 2 3 3 2" xfId="26024" xr:uid="{00000000-0005-0000-0000-0000A3170000}"/>
    <cellStyle name="20% - Accent3 3 4 2 3 4" xfId="25884" xr:uid="{00000000-0005-0000-0000-0000A4170000}"/>
    <cellStyle name="20% - Accent3 3 4 2 4" xfId="27543" xr:uid="{00000000-0005-0000-0000-0000A5170000}"/>
    <cellStyle name="20% - Accent3 3 4 2 4 2" xfId="27045" xr:uid="{00000000-0005-0000-0000-0000A6170000}"/>
    <cellStyle name="20% - Accent3 3 4 2 4 2 2" xfId="33045" xr:uid="{00000000-0005-0000-0000-0000A7170000}"/>
    <cellStyle name="20% - Accent3 3 4 2 4 3" xfId="27544" xr:uid="{00000000-0005-0000-0000-0000A8170000}"/>
    <cellStyle name="20% - Accent3 3 4 2 5" xfId="25880" xr:uid="{00000000-0005-0000-0000-0000A9170000}"/>
    <cellStyle name="20% - Accent3 3 4 2 5 2" xfId="27522" xr:uid="{00000000-0005-0000-0000-0000AA170000}"/>
    <cellStyle name="20% - Accent3 3 4 2 6" xfId="31322" xr:uid="{00000000-0005-0000-0000-0000AB170000}"/>
    <cellStyle name="20% - Accent3 3 4 3" xfId="33416" xr:uid="{00000000-0005-0000-0000-0000AC170000}"/>
    <cellStyle name="20% - Accent3 3 4 3 2" xfId="26901" xr:uid="{00000000-0005-0000-0000-0000AD170000}"/>
    <cellStyle name="20% - Accent3 3 4 3 2 2" xfId="21296" xr:uid="{00000000-0005-0000-0000-0000AE170000}"/>
    <cellStyle name="20% - Accent3 3 4 3 2 2 2" xfId="10777" xr:uid="{00000000-0005-0000-0000-0000AF170000}"/>
    <cellStyle name="20% - Accent3 3 4 3 2 2 2 2" xfId="6696" xr:uid="{00000000-0005-0000-0000-0000B0170000}"/>
    <cellStyle name="20% - Accent3 3 4 3 2 2 3" xfId="10775" xr:uid="{00000000-0005-0000-0000-0000B1170000}"/>
    <cellStyle name="20% - Accent3 3 4 3 2 3" xfId="23491" xr:uid="{00000000-0005-0000-0000-0000B2170000}"/>
    <cellStyle name="20% - Accent3 3 4 3 2 3 2" xfId="10771" xr:uid="{00000000-0005-0000-0000-0000B3170000}"/>
    <cellStyle name="20% - Accent3 3 4 3 2 4" xfId="21286" xr:uid="{00000000-0005-0000-0000-0000B4170000}"/>
    <cellStyle name="20% - Accent3 3 4 3 3" xfId="27537" xr:uid="{00000000-0005-0000-0000-0000B5170000}"/>
    <cellStyle name="20% - Accent3 3 4 3 3 2" xfId="6222" xr:uid="{00000000-0005-0000-0000-0000B6170000}"/>
    <cellStyle name="20% - Accent3 3 4 3 3 2 2" xfId="10768" xr:uid="{00000000-0005-0000-0000-0000B7170000}"/>
    <cellStyle name="20% - Accent3 3 4 3 3 3" xfId="7864" xr:uid="{00000000-0005-0000-0000-0000B8170000}"/>
    <cellStyle name="20% - Accent3 3 4 3 4" xfId="26877" xr:uid="{00000000-0005-0000-0000-0000B9170000}"/>
    <cellStyle name="20% - Accent3 3 4 3 4 2" xfId="24015" xr:uid="{00000000-0005-0000-0000-0000BA170000}"/>
    <cellStyle name="20% - Accent3 3 4 3 5" xfId="26873" xr:uid="{00000000-0005-0000-0000-0000BB170000}"/>
    <cellStyle name="20% - Accent3 3 4 4" xfId="33411" xr:uid="{00000000-0005-0000-0000-0000BC170000}"/>
    <cellStyle name="20% - Accent3 3 4 4 2" xfId="26870" xr:uid="{00000000-0005-0000-0000-0000BD170000}"/>
    <cellStyle name="20% - Accent3 3 4 4 2 2" xfId="23606" xr:uid="{00000000-0005-0000-0000-0000BE170000}"/>
    <cellStyle name="20% - Accent3 3 4 4 2 2 2" xfId="10760" xr:uid="{00000000-0005-0000-0000-0000BF170000}"/>
    <cellStyle name="20% - Accent3 3 4 4 2 3" xfId="23192" xr:uid="{00000000-0005-0000-0000-0000C0170000}"/>
    <cellStyle name="20% - Accent3 3 4 4 3" xfId="20912" xr:uid="{00000000-0005-0000-0000-0000C1170000}"/>
    <cellStyle name="20% - Accent3 3 4 4 3 2" xfId="25865" xr:uid="{00000000-0005-0000-0000-0000C2170000}"/>
    <cellStyle name="20% - Accent3 3 4 4 4" xfId="21002" xr:uid="{00000000-0005-0000-0000-0000C3170000}"/>
    <cellStyle name="20% - Accent3 3 4 5" xfId="26853" xr:uid="{00000000-0005-0000-0000-0000C4170000}"/>
    <cellStyle name="20% - Accent3 3 4 5 2" xfId="26848" xr:uid="{00000000-0005-0000-0000-0000C5170000}"/>
    <cellStyle name="20% - Accent3 3 4 5 2 2" xfId="25859" xr:uid="{00000000-0005-0000-0000-0000C6170000}"/>
    <cellStyle name="20% - Accent3 3 4 5 3" xfId="20728" xr:uid="{00000000-0005-0000-0000-0000C7170000}"/>
    <cellStyle name="20% - Accent3 3 4 6" xfId="24413" xr:uid="{00000000-0005-0000-0000-0000C8170000}"/>
    <cellStyle name="20% - Accent3 3 4 6 2" xfId="20722" xr:uid="{00000000-0005-0000-0000-0000C9170000}"/>
    <cellStyle name="20% - Accent3 3 4 7" xfId="7987" xr:uid="{00000000-0005-0000-0000-0000CA170000}"/>
    <cellStyle name="20% - Accent3 3 4 8" xfId="34775" xr:uid="{00000000-0005-0000-0000-0000CB170000}"/>
    <cellStyle name="20% - Accent3 3 5" xfId="29040" xr:uid="{00000000-0005-0000-0000-0000CC170000}"/>
    <cellStyle name="20% - Accent3 3 5 2" xfId="27671" xr:uid="{00000000-0005-0000-0000-0000CD170000}"/>
    <cellStyle name="20% - Accent3 3 5 2 2" xfId="12212" xr:uid="{00000000-0005-0000-0000-0000CE170000}"/>
    <cellStyle name="20% - Accent3 3 5 2 2 2" xfId="28325" xr:uid="{00000000-0005-0000-0000-0000CF170000}"/>
    <cellStyle name="20% - Accent3 3 5 2 2 2 2" xfId="13297" xr:uid="{00000000-0005-0000-0000-0000D0170000}"/>
    <cellStyle name="20% - Accent3 3 5 2 2 2 2 2" xfId="25843" xr:uid="{00000000-0005-0000-0000-0000D1170000}"/>
    <cellStyle name="20% - Accent3 3 5 2 2 2 3" xfId="10357" xr:uid="{00000000-0005-0000-0000-0000D2170000}"/>
    <cellStyle name="20% - Accent3 3 5 2 2 3" xfId="28317" xr:uid="{00000000-0005-0000-0000-0000D3170000}"/>
    <cellStyle name="20% - Accent3 3 5 2 2 3 2" xfId="10345" xr:uid="{00000000-0005-0000-0000-0000D4170000}"/>
    <cellStyle name="20% - Accent3 3 5 2 2 4" xfId="25838" xr:uid="{00000000-0005-0000-0000-0000D5170000}"/>
    <cellStyle name="20% - Accent3 3 5 2 3" xfId="12208" xr:uid="{00000000-0005-0000-0000-0000D6170000}"/>
    <cellStyle name="20% - Accent3 3 5 2 3 2" xfId="28299" xr:uid="{00000000-0005-0000-0000-0000D7170000}"/>
    <cellStyle name="20% - Accent3 3 5 2 3 2 2" xfId="25834" xr:uid="{00000000-0005-0000-0000-0000D8170000}"/>
    <cellStyle name="20% - Accent3 3 5 2 3 3" xfId="25827" xr:uid="{00000000-0005-0000-0000-0000D9170000}"/>
    <cellStyle name="20% - Accent3 3 5 2 4" xfId="12205" xr:uid="{00000000-0005-0000-0000-0000DA170000}"/>
    <cellStyle name="20% - Accent3 3 5 2 4 2" xfId="26295" xr:uid="{00000000-0005-0000-0000-0000DB170000}"/>
    <cellStyle name="20% - Accent3 3 5 2 5" xfId="25825" xr:uid="{00000000-0005-0000-0000-0000DC170000}"/>
    <cellStyle name="20% - Accent3 3 5 3" xfId="33396" xr:uid="{00000000-0005-0000-0000-0000DD170000}"/>
    <cellStyle name="20% - Accent3 3 5 3 2" xfId="12203" xr:uid="{00000000-0005-0000-0000-0000DE170000}"/>
    <cellStyle name="20% - Accent3 3 5 3 2 2" xfId="22823" xr:uid="{00000000-0005-0000-0000-0000DF170000}"/>
    <cellStyle name="20% - Accent3 3 5 3 2 2 2" xfId="9568" xr:uid="{00000000-0005-0000-0000-0000E0170000}"/>
    <cellStyle name="20% - Accent3 3 5 3 2 3" xfId="22812" xr:uid="{00000000-0005-0000-0000-0000E1170000}"/>
    <cellStyle name="20% - Accent3 3 5 3 3" xfId="12201" xr:uid="{00000000-0005-0000-0000-0000E2170000}"/>
    <cellStyle name="20% - Accent3 3 5 3 3 2" xfId="25819" xr:uid="{00000000-0005-0000-0000-0000E3170000}"/>
    <cellStyle name="20% - Accent3 3 5 3 4" xfId="26802" xr:uid="{00000000-0005-0000-0000-0000E4170000}"/>
    <cellStyle name="20% - Accent3 3 5 4" xfId="26798" xr:uid="{00000000-0005-0000-0000-0000E5170000}"/>
    <cellStyle name="20% - Accent3 3 5 4 2" xfId="19473" xr:uid="{00000000-0005-0000-0000-0000E6170000}"/>
    <cellStyle name="20% - Accent3 3 5 4 2 2" xfId="25815" xr:uid="{00000000-0005-0000-0000-0000E7170000}"/>
    <cellStyle name="20% - Accent3 3 5 4 3" xfId="16100" xr:uid="{00000000-0005-0000-0000-0000E8170000}"/>
    <cellStyle name="20% - Accent3 3 5 5" xfId="26789" xr:uid="{00000000-0005-0000-0000-0000E9170000}"/>
    <cellStyle name="20% - Accent3 3 5 5 2" xfId="20715" xr:uid="{00000000-0005-0000-0000-0000EA170000}"/>
    <cellStyle name="20% - Accent3 3 5 6" xfId="7983" xr:uid="{00000000-0005-0000-0000-0000EB170000}"/>
    <cellStyle name="20% - Accent3 3 5 7" xfId="34967" xr:uid="{00000000-0005-0000-0000-0000EC170000}"/>
    <cellStyle name="20% - Accent3 3 6" xfId="25755" xr:uid="{00000000-0005-0000-0000-0000ED170000}"/>
    <cellStyle name="20% - Accent3 3 6 2" xfId="31452" xr:uid="{00000000-0005-0000-0000-0000EE170000}"/>
    <cellStyle name="20% - Accent3 3 6 2 2" xfId="12198" xr:uid="{00000000-0005-0000-0000-0000EF170000}"/>
    <cellStyle name="20% - Accent3 3 6 2 2 2" xfId="26560" xr:uid="{00000000-0005-0000-0000-0000F0170000}"/>
    <cellStyle name="20% - Accent3 3 6 2 2 2 2" xfId="8041" xr:uid="{00000000-0005-0000-0000-0000F1170000}"/>
    <cellStyle name="20% - Accent3 3 6 2 2 3" xfId="25807" xr:uid="{00000000-0005-0000-0000-0000F2170000}"/>
    <cellStyle name="20% - Accent3 3 6 2 3" xfId="12191" xr:uid="{00000000-0005-0000-0000-0000F3170000}"/>
    <cellStyle name="20% - Accent3 3 6 2 3 2" xfId="25800" xr:uid="{00000000-0005-0000-0000-0000F4170000}"/>
    <cellStyle name="20% - Accent3 3 6 2 4" xfId="25796" xr:uid="{00000000-0005-0000-0000-0000F5170000}"/>
    <cellStyle name="20% - Accent3 3 6 3" xfId="26776" xr:uid="{00000000-0005-0000-0000-0000F6170000}"/>
    <cellStyle name="20% - Accent3 3 6 3 2" xfId="12188" xr:uid="{00000000-0005-0000-0000-0000F7170000}"/>
    <cellStyle name="20% - Accent3 3 6 3 2 2" xfId="22731" xr:uid="{00000000-0005-0000-0000-0000F8170000}"/>
    <cellStyle name="20% - Accent3 3 6 3 3" xfId="34047" xr:uid="{00000000-0005-0000-0000-0000F9170000}"/>
    <cellStyle name="20% - Accent3 3 6 4" xfId="29874" xr:uid="{00000000-0005-0000-0000-0000FA170000}"/>
    <cellStyle name="20% - Accent3 3 6 4 2" xfId="18477" xr:uid="{00000000-0005-0000-0000-0000FB170000}"/>
    <cellStyle name="20% - Accent3 3 6 5" xfId="29858" xr:uid="{00000000-0005-0000-0000-0000FC170000}"/>
    <cellStyle name="20% - Accent3 3 6 6" xfId="35172" xr:uid="{00000000-0005-0000-0000-0000FD170000}"/>
    <cellStyle name="20% - Accent3 3 7" xfId="8320" xr:uid="{00000000-0005-0000-0000-0000FE170000}"/>
    <cellStyle name="20% - Accent3 3 7 2" xfId="25795" xr:uid="{00000000-0005-0000-0000-0000FF170000}"/>
    <cellStyle name="20% - Accent3 3 7 2 2" xfId="19863" xr:uid="{00000000-0005-0000-0000-000000180000}"/>
    <cellStyle name="20% - Accent3 3 7 2 2 2" xfId="25792" xr:uid="{00000000-0005-0000-0000-000001180000}"/>
    <cellStyle name="20% - Accent3 3 7 2 3" xfId="25788" xr:uid="{00000000-0005-0000-0000-000002180000}"/>
    <cellStyle name="20% - Accent3 3 7 3" xfId="24858" xr:uid="{00000000-0005-0000-0000-000003180000}"/>
    <cellStyle name="20% - Accent3 3 7 3 2" xfId="21106" xr:uid="{00000000-0005-0000-0000-000004180000}"/>
    <cellStyle name="20% - Accent3 3 7 4" xfId="24827" xr:uid="{00000000-0005-0000-0000-000005180000}"/>
    <cellStyle name="20% - Accent3 3 7 5" xfId="35401" xr:uid="{00000000-0005-0000-0000-000006180000}"/>
    <cellStyle name="20% - Accent3 3 8" xfId="23059" xr:uid="{00000000-0005-0000-0000-000007180000}"/>
    <cellStyle name="20% - Accent3 3 8 2" xfId="24817" xr:uid="{00000000-0005-0000-0000-000008180000}"/>
    <cellStyle name="20% - Accent3 3 8 2 2" xfId="25783" xr:uid="{00000000-0005-0000-0000-000009180000}"/>
    <cellStyle name="20% - Accent3 3 8 3" xfId="26761" xr:uid="{00000000-0005-0000-0000-00000A180000}"/>
    <cellStyle name="20% - Accent3 3 8 4" xfId="36273" xr:uid="{00000000-0005-0000-0000-00000B180000}"/>
    <cellStyle name="20% - Accent3 3 9" xfId="25780" xr:uid="{00000000-0005-0000-0000-00000C180000}"/>
    <cellStyle name="20% - Accent3 3 9 2" xfId="6689" xr:uid="{00000000-0005-0000-0000-00000D180000}"/>
    <cellStyle name="20% - Accent3 3 9 3" xfId="36559" xr:uid="{00000000-0005-0000-0000-00000E180000}"/>
    <cellStyle name="20% - Accent3 30" xfId="35898" xr:uid="{00000000-0005-0000-0000-00000F180000}"/>
    <cellStyle name="20% - Accent3 30 2" xfId="37070" xr:uid="{00000000-0005-0000-0000-000010180000}"/>
    <cellStyle name="20% - Accent3 30 3" xfId="37965" xr:uid="{00000000-0005-0000-0000-000011180000}"/>
    <cellStyle name="20% - Accent3 31" xfId="35918" xr:uid="{00000000-0005-0000-0000-000012180000}"/>
    <cellStyle name="20% - Accent3 31 2" xfId="37089" xr:uid="{00000000-0005-0000-0000-000013180000}"/>
    <cellStyle name="20% - Accent3 31 3" xfId="37985" xr:uid="{00000000-0005-0000-0000-000014180000}"/>
    <cellStyle name="20% - Accent3 32" xfId="35938" xr:uid="{00000000-0005-0000-0000-000015180000}"/>
    <cellStyle name="20% - Accent3 32 2" xfId="37108" xr:uid="{00000000-0005-0000-0000-000016180000}"/>
    <cellStyle name="20% - Accent3 32 3" xfId="38005" xr:uid="{00000000-0005-0000-0000-000017180000}"/>
    <cellStyle name="20% - Accent3 33" xfId="35958" xr:uid="{00000000-0005-0000-0000-000018180000}"/>
    <cellStyle name="20% - Accent3 33 2" xfId="37127" xr:uid="{00000000-0005-0000-0000-000019180000}"/>
    <cellStyle name="20% - Accent3 33 3" xfId="38025" xr:uid="{00000000-0005-0000-0000-00001A180000}"/>
    <cellStyle name="20% - Accent3 34" xfId="35978" xr:uid="{00000000-0005-0000-0000-00001B180000}"/>
    <cellStyle name="20% - Accent3 34 2" xfId="37147" xr:uid="{00000000-0005-0000-0000-00001C180000}"/>
    <cellStyle name="20% - Accent3 34 3" xfId="38045" xr:uid="{00000000-0005-0000-0000-00001D180000}"/>
    <cellStyle name="20% - Accent3 35" xfId="35998" xr:uid="{00000000-0005-0000-0000-00001E180000}"/>
    <cellStyle name="20% - Accent3 35 2" xfId="37167" xr:uid="{00000000-0005-0000-0000-00001F180000}"/>
    <cellStyle name="20% - Accent3 35 3" xfId="38065" xr:uid="{00000000-0005-0000-0000-000020180000}"/>
    <cellStyle name="20% - Accent3 36" xfId="36018" xr:uid="{00000000-0005-0000-0000-000021180000}"/>
    <cellStyle name="20% - Accent3 36 2" xfId="37187" xr:uid="{00000000-0005-0000-0000-000022180000}"/>
    <cellStyle name="20% - Accent3 36 3" xfId="38085" xr:uid="{00000000-0005-0000-0000-000023180000}"/>
    <cellStyle name="20% - Accent3 37" xfId="36038" xr:uid="{00000000-0005-0000-0000-000024180000}"/>
    <cellStyle name="20% - Accent3 37 2" xfId="37207" xr:uid="{00000000-0005-0000-0000-000025180000}"/>
    <cellStyle name="20% - Accent3 37 3" xfId="38105" xr:uid="{00000000-0005-0000-0000-000026180000}"/>
    <cellStyle name="20% - Accent3 38" xfId="36058" xr:uid="{00000000-0005-0000-0000-000027180000}"/>
    <cellStyle name="20% - Accent3 38 2" xfId="37227" xr:uid="{00000000-0005-0000-0000-000028180000}"/>
    <cellStyle name="20% - Accent3 38 3" xfId="38125" xr:uid="{00000000-0005-0000-0000-000029180000}"/>
    <cellStyle name="20% - Accent3 39" xfId="36078" xr:uid="{00000000-0005-0000-0000-00002A180000}"/>
    <cellStyle name="20% - Accent3 39 2" xfId="37247" xr:uid="{00000000-0005-0000-0000-00002B180000}"/>
    <cellStyle name="20% - Accent3 39 3" xfId="38145" xr:uid="{00000000-0005-0000-0000-00002C180000}"/>
    <cellStyle name="20% - Accent3 4" xfId="123" xr:uid="{00000000-0005-0000-0000-00002D180000}"/>
    <cellStyle name="20% - Accent3 4 10" xfId="34477" xr:uid="{00000000-0005-0000-0000-00002E180000}"/>
    <cellStyle name="20% - Accent3 4 11" xfId="5963" xr:uid="{00000000-0005-0000-0000-00002F180000}"/>
    <cellStyle name="20% - Accent3 4 2" xfId="246" xr:uid="{00000000-0005-0000-0000-000030180000}"/>
    <cellStyle name="20% - Accent3 4 2 10" xfId="32960" xr:uid="{00000000-0005-0000-0000-000031180000}"/>
    <cellStyle name="20% - Accent3 4 2 2" xfId="32229" xr:uid="{00000000-0005-0000-0000-000032180000}"/>
    <cellStyle name="20% - Accent3 4 2 2 2" xfId="32383" xr:uid="{00000000-0005-0000-0000-000033180000}"/>
    <cellStyle name="20% - Accent3 4 2 2 2 2" xfId="21812" xr:uid="{00000000-0005-0000-0000-000034180000}"/>
    <cellStyle name="20% - Accent3 4 2 2 2 2 2" xfId="16603" xr:uid="{00000000-0005-0000-0000-000035180000}"/>
    <cellStyle name="20% - Accent3 4 2 2 2 2 2 2" xfId="9618" xr:uid="{00000000-0005-0000-0000-000036180000}"/>
    <cellStyle name="20% - Accent3 4 2 2 2 2 2 2 2" xfId="30692" xr:uid="{00000000-0005-0000-0000-000037180000}"/>
    <cellStyle name="20% - Accent3 4 2 2 2 2 2 2 2 2" xfId="26959" xr:uid="{00000000-0005-0000-0000-000038180000}"/>
    <cellStyle name="20% - Accent3 4 2 2 2 2 2 2 3" xfId="32236" xr:uid="{00000000-0005-0000-0000-000039180000}"/>
    <cellStyle name="20% - Accent3 4 2 2 2 2 2 3" xfId="26360" xr:uid="{00000000-0005-0000-0000-00003A180000}"/>
    <cellStyle name="20% - Accent3 4 2 2 2 2 2 3 2" xfId="30684" xr:uid="{00000000-0005-0000-0000-00003B180000}"/>
    <cellStyle name="20% - Accent3 4 2 2 2 2 2 4" xfId="25772" xr:uid="{00000000-0005-0000-0000-00003C180000}"/>
    <cellStyle name="20% - Accent3 4 2 2 2 2 3" xfId="27155" xr:uid="{00000000-0005-0000-0000-00003D180000}"/>
    <cellStyle name="20% - Accent3 4 2 2 2 2 3 2" xfId="25769" xr:uid="{00000000-0005-0000-0000-00003E180000}"/>
    <cellStyle name="20% - Accent3 4 2 2 2 2 3 2 2" xfId="7434" xr:uid="{00000000-0005-0000-0000-00003F180000}"/>
    <cellStyle name="20% - Accent3 4 2 2 2 2 3 3" xfId="24519" xr:uid="{00000000-0005-0000-0000-000040180000}"/>
    <cellStyle name="20% - Accent3 4 2 2 2 2 4" xfId="30984" xr:uid="{00000000-0005-0000-0000-000041180000}"/>
    <cellStyle name="20% - Accent3 4 2 2 2 2 4 2" xfId="23074" xr:uid="{00000000-0005-0000-0000-000042180000}"/>
    <cellStyle name="20% - Accent3 4 2 2 2 2 5" xfId="22036" xr:uid="{00000000-0005-0000-0000-000043180000}"/>
    <cellStyle name="20% - Accent3 4 2 2 2 3" xfId="27147" xr:uid="{00000000-0005-0000-0000-000044180000}"/>
    <cellStyle name="20% - Accent3 4 2 2 2 3 2" xfId="7861" xr:uid="{00000000-0005-0000-0000-000045180000}"/>
    <cellStyle name="20% - Accent3 4 2 2 2 3 2 2" xfId="25765" xr:uid="{00000000-0005-0000-0000-000046180000}"/>
    <cellStyle name="20% - Accent3 4 2 2 2 3 2 2 2" xfId="22396" xr:uid="{00000000-0005-0000-0000-000047180000}"/>
    <cellStyle name="20% - Accent3 4 2 2 2 3 2 3" xfId="25764" xr:uid="{00000000-0005-0000-0000-000048180000}"/>
    <cellStyle name="20% - Accent3 4 2 2 2 3 3" xfId="25094" xr:uid="{00000000-0005-0000-0000-000049180000}"/>
    <cellStyle name="20% - Accent3 4 2 2 2 3 3 2" xfId="25756" xr:uid="{00000000-0005-0000-0000-00004A180000}"/>
    <cellStyle name="20% - Accent3 4 2 2 2 3 4" xfId="29805" xr:uid="{00000000-0005-0000-0000-00004B180000}"/>
    <cellStyle name="20% - Accent3 4 2 2 2 4" xfId="21111" xr:uid="{00000000-0005-0000-0000-00004C180000}"/>
    <cellStyle name="20% - Accent3 4 2 2 2 4 2" xfId="7858" xr:uid="{00000000-0005-0000-0000-00004D180000}"/>
    <cellStyle name="20% - Accent3 4 2 2 2 4 2 2" xfId="25750" xr:uid="{00000000-0005-0000-0000-00004E180000}"/>
    <cellStyle name="20% - Accent3 4 2 2 2 4 3" xfId="25748" xr:uid="{00000000-0005-0000-0000-00004F180000}"/>
    <cellStyle name="20% - Accent3 4 2 2 2 5" xfId="26179" xr:uid="{00000000-0005-0000-0000-000050180000}"/>
    <cellStyle name="20% - Accent3 4 2 2 2 5 2" xfId="6553" xr:uid="{00000000-0005-0000-0000-000051180000}"/>
    <cellStyle name="20% - Accent3 4 2 2 2 6" xfId="25740" xr:uid="{00000000-0005-0000-0000-000052180000}"/>
    <cellStyle name="20% - Accent3 4 2 2 3" xfId="28083" xr:uid="{00000000-0005-0000-0000-000053180000}"/>
    <cellStyle name="20% - Accent3 4 2 2 3 2" xfId="27141" xr:uid="{00000000-0005-0000-0000-000054180000}"/>
    <cellStyle name="20% - Accent3 4 2 2 3 2 2" xfId="27134" xr:uid="{00000000-0005-0000-0000-000055180000}"/>
    <cellStyle name="20% - Accent3 4 2 2 3 2 2 2" xfId="20330" xr:uid="{00000000-0005-0000-0000-000056180000}"/>
    <cellStyle name="20% - Accent3 4 2 2 3 2 2 2 2" xfId="30560" xr:uid="{00000000-0005-0000-0000-000057180000}"/>
    <cellStyle name="20% - Accent3 4 2 2 3 2 2 3" xfId="34072" xr:uid="{00000000-0005-0000-0000-000058180000}"/>
    <cellStyle name="20% - Accent3 4 2 2 3 2 3" xfId="32278" xr:uid="{00000000-0005-0000-0000-000059180000}"/>
    <cellStyle name="20% - Accent3 4 2 2 3 2 3 2" xfId="25737" xr:uid="{00000000-0005-0000-0000-00005A180000}"/>
    <cellStyle name="20% - Accent3 4 2 2 3 2 4" xfId="23052" xr:uid="{00000000-0005-0000-0000-00005B180000}"/>
    <cellStyle name="20% - Accent3 4 2 2 3 3" xfId="27127" xr:uid="{00000000-0005-0000-0000-00005C180000}"/>
    <cellStyle name="20% - Accent3 4 2 2 3 3 2" xfId="7852" xr:uid="{00000000-0005-0000-0000-00005D180000}"/>
    <cellStyle name="20% - Accent3 4 2 2 3 3 2 2" xfId="25732" xr:uid="{00000000-0005-0000-0000-00005E180000}"/>
    <cellStyle name="20% - Accent3 4 2 2 3 3 3" xfId="23723" xr:uid="{00000000-0005-0000-0000-00005F180000}"/>
    <cellStyle name="20% - Accent3 4 2 2 3 4" xfId="25729" xr:uid="{00000000-0005-0000-0000-000060180000}"/>
    <cellStyle name="20% - Accent3 4 2 2 3 4 2" xfId="22947" xr:uid="{00000000-0005-0000-0000-000061180000}"/>
    <cellStyle name="20% - Accent3 4 2 2 3 5" xfId="25724" xr:uid="{00000000-0005-0000-0000-000062180000}"/>
    <cellStyle name="20% - Accent3 4 2 2 4" xfId="14601" xr:uid="{00000000-0005-0000-0000-000063180000}"/>
    <cellStyle name="20% - Accent3 4 2 2 4 2" xfId="14779" xr:uid="{00000000-0005-0000-0000-000064180000}"/>
    <cellStyle name="20% - Accent3 4 2 2 4 2 2" xfId="14774" xr:uid="{00000000-0005-0000-0000-000065180000}"/>
    <cellStyle name="20% - Accent3 4 2 2 4 2 2 2" xfId="25716" xr:uid="{00000000-0005-0000-0000-000066180000}"/>
    <cellStyle name="20% - Accent3 4 2 2 4 2 3" xfId="24073" xr:uid="{00000000-0005-0000-0000-000067180000}"/>
    <cellStyle name="20% - Accent3 4 2 2 4 3" xfId="14771" xr:uid="{00000000-0005-0000-0000-000068180000}"/>
    <cellStyle name="20% - Accent3 4 2 2 4 3 2" xfId="25713" xr:uid="{00000000-0005-0000-0000-000069180000}"/>
    <cellStyle name="20% - Accent3 4 2 2 4 4" xfId="25708" xr:uid="{00000000-0005-0000-0000-00006A180000}"/>
    <cellStyle name="20% - Accent3 4 2 2 5" xfId="25707" xr:uid="{00000000-0005-0000-0000-00006B180000}"/>
    <cellStyle name="20% - Accent3 4 2 2 5 2" xfId="14758" xr:uid="{00000000-0005-0000-0000-00006C180000}"/>
    <cellStyle name="20% - Accent3 4 2 2 5 2 2" xfId="24105" xr:uid="{00000000-0005-0000-0000-00006D180000}"/>
    <cellStyle name="20% - Accent3 4 2 2 5 3" xfId="22430" xr:uid="{00000000-0005-0000-0000-00006E180000}"/>
    <cellStyle name="20% - Accent3 4 2 2 6" xfId="24194" xr:uid="{00000000-0005-0000-0000-00006F180000}"/>
    <cellStyle name="20% - Accent3 4 2 2 6 2" xfId="22423" xr:uid="{00000000-0005-0000-0000-000070180000}"/>
    <cellStyle name="20% - Accent3 4 2 2 7" xfId="21898" xr:uid="{00000000-0005-0000-0000-000071180000}"/>
    <cellStyle name="20% - Accent3 4 2 3" xfId="34295" xr:uid="{00000000-0005-0000-0000-000072180000}"/>
    <cellStyle name="20% - Accent3 4 2 3 2" xfId="33376" xr:uid="{00000000-0005-0000-0000-000073180000}"/>
    <cellStyle name="20% - Accent3 4 2 3 2 2" xfId="26930" xr:uid="{00000000-0005-0000-0000-000074180000}"/>
    <cellStyle name="20% - Accent3 4 2 3 2 2 2" xfId="26926" xr:uid="{00000000-0005-0000-0000-000075180000}"/>
    <cellStyle name="20% - Accent3 4 2 3 2 2 2 2" xfId="25703" xr:uid="{00000000-0005-0000-0000-000076180000}"/>
    <cellStyle name="20% - Accent3 4 2 3 2 2 2 2 2" xfId="30135" xr:uid="{00000000-0005-0000-0000-000077180000}"/>
    <cellStyle name="20% - Accent3 4 2 3 2 2 2 3" xfId="25702" xr:uid="{00000000-0005-0000-0000-000078180000}"/>
    <cellStyle name="20% - Accent3 4 2 3 2 2 3" xfId="25699" xr:uid="{00000000-0005-0000-0000-000079180000}"/>
    <cellStyle name="20% - Accent3 4 2 3 2 2 3 2" xfId="25698" xr:uid="{00000000-0005-0000-0000-00007A180000}"/>
    <cellStyle name="20% - Accent3 4 2 3 2 2 4" xfId="23025" xr:uid="{00000000-0005-0000-0000-00007B180000}"/>
    <cellStyle name="20% - Accent3 4 2 3 2 3" xfId="24011" xr:uid="{00000000-0005-0000-0000-00007C180000}"/>
    <cellStyle name="20% - Accent3 4 2 3 2 3 2" xfId="20308" xr:uid="{00000000-0005-0000-0000-00007D180000}"/>
    <cellStyle name="20% - Accent3 4 2 3 2 3 2 2" xfId="25695" xr:uid="{00000000-0005-0000-0000-00007E180000}"/>
    <cellStyle name="20% - Accent3 4 2 3 2 3 3" xfId="25693" xr:uid="{00000000-0005-0000-0000-00007F180000}"/>
    <cellStyle name="20% - Accent3 4 2 3 2 4" xfId="24006" xr:uid="{00000000-0005-0000-0000-000080180000}"/>
    <cellStyle name="20% - Accent3 4 2 3 2 4 2" xfId="25688" xr:uid="{00000000-0005-0000-0000-000081180000}"/>
    <cellStyle name="20% - Accent3 4 2 3 2 5" xfId="25686" xr:uid="{00000000-0005-0000-0000-000082180000}"/>
    <cellStyle name="20% - Accent3 4 2 3 3" xfId="25681" xr:uid="{00000000-0005-0000-0000-000083180000}"/>
    <cellStyle name="20% - Accent3 4 2 3 3 2" xfId="9262" xr:uid="{00000000-0005-0000-0000-000084180000}"/>
    <cellStyle name="20% - Accent3 4 2 3 3 2 2" xfId="25680" xr:uid="{00000000-0005-0000-0000-000085180000}"/>
    <cellStyle name="20% - Accent3 4 2 3 3 2 2 2" xfId="21084" xr:uid="{00000000-0005-0000-0000-000086180000}"/>
    <cellStyle name="20% - Accent3 4 2 3 3 2 3" xfId="25679" xr:uid="{00000000-0005-0000-0000-000087180000}"/>
    <cellStyle name="20% - Accent3 4 2 3 3 3" xfId="7408" xr:uid="{00000000-0005-0000-0000-000088180000}"/>
    <cellStyle name="20% - Accent3 4 2 3 3 3 2" xfId="25672" xr:uid="{00000000-0005-0000-0000-000089180000}"/>
    <cellStyle name="20% - Accent3 4 2 3 3 4" xfId="25670" xr:uid="{00000000-0005-0000-0000-00008A180000}"/>
    <cellStyle name="20% - Accent3 4 2 3 4" xfId="25668" xr:uid="{00000000-0005-0000-0000-00008B180000}"/>
    <cellStyle name="20% - Accent3 4 2 3 4 2" xfId="5480" xr:uid="{00000000-0005-0000-0000-00008C180000}"/>
    <cellStyle name="20% - Accent3 4 2 3 4 2 2" xfId="25663" xr:uid="{00000000-0005-0000-0000-00008D180000}"/>
    <cellStyle name="20% - Accent3 4 2 3 4 3" xfId="25661" xr:uid="{00000000-0005-0000-0000-00008E180000}"/>
    <cellStyle name="20% - Accent3 4 2 3 5" xfId="25659" xr:uid="{00000000-0005-0000-0000-00008F180000}"/>
    <cellStyle name="20% - Accent3 4 2 3 5 2" xfId="22367" xr:uid="{00000000-0005-0000-0000-000090180000}"/>
    <cellStyle name="20% - Accent3 4 2 3 6" xfId="33782" xr:uid="{00000000-0005-0000-0000-000091180000}"/>
    <cellStyle name="20% - Accent3 4 2 4" xfId="25997" xr:uid="{00000000-0005-0000-0000-000092180000}"/>
    <cellStyle name="20% - Accent3 4 2 4 2" xfId="32832" xr:uid="{00000000-0005-0000-0000-000093180000}"/>
    <cellStyle name="20% - Accent3 4 2 4 2 2" xfId="23971" xr:uid="{00000000-0005-0000-0000-000094180000}"/>
    <cellStyle name="20% - Accent3 4 2 4 2 2 2" xfId="25658" xr:uid="{00000000-0005-0000-0000-000095180000}"/>
    <cellStyle name="20% - Accent3 4 2 4 2 2 2 2" xfId="26069" xr:uid="{00000000-0005-0000-0000-000096180000}"/>
    <cellStyle name="20% - Accent3 4 2 4 2 2 3" xfId="25655" xr:uid="{00000000-0005-0000-0000-000097180000}"/>
    <cellStyle name="20% - Accent3 4 2 4 2 3" xfId="23964" xr:uid="{00000000-0005-0000-0000-000098180000}"/>
    <cellStyle name="20% - Accent3 4 2 4 2 3 2" xfId="18220" xr:uid="{00000000-0005-0000-0000-000099180000}"/>
    <cellStyle name="20% - Accent3 4 2 4 2 4" xfId="25644" xr:uid="{00000000-0005-0000-0000-00009A180000}"/>
    <cellStyle name="20% - Accent3 4 2 4 3" xfId="32828" xr:uid="{00000000-0005-0000-0000-00009B180000}"/>
    <cellStyle name="20% - Accent3 4 2 4 3 2" xfId="6037" xr:uid="{00000000-0005-0000-0000-00009C180000}"/>
    <cellStyle name="20% - Accent3 4 2 4 3 2 2" xfId="25633" xr:uid="{00000000-0005-0000-0000-00009D180000}"/>
    <cellStyle name="20% - Accent3 4 2 4 3 3" xfId="25629" xr:uid="{00000000-0005-0000-0000-00009E180000}"/>
    <cellStyle name="20% - Accent3 4 2 4 4" xfId="25622" xr:uid="{00000000-0005-0000-0000-00009F180000}"/>
    <cellStyle name="20% - Accent3 4 2 4 4 2" xfId="33714" xr:uid="{00000000-0005-0000-0000-0000A0180000}"/>
    <cellStyle name="20% - Accent3 4 2 4 5" xfId="25621" xr:uid="{00000000-0005-0000-0000-0000A1180000}"/>
    <cellStyle name="20% - Accent3 4 2 5" xfId="21513" xr:uid="{00000000-0005-0000-0000-0000A2180000}"/>
    <cellStyle name="20% - Accent3 4 2 5 2" xfId="32559" xr:uid="{00000000-0005-0000-0000-0000A3180000}"/>
    <cellStyle name="20% - Accent3 4 2 5 2 2" xfId="23936" xr:uid="{00000000-0005-0000-0000-0000A4180000}"/>
    <cellStyle name="20% - Accent3 4 2 5 2 2 2" xfId="25620" xr:uid="{00000000-0005-0000-0000-0000A5180000}"/>
    <cellStyle name="20% - Accent3 4 2 5 2 3" xfId="31853" xr:uid="{00000000-0005-0000-0000-0000A6180000}"/>
    <cellStyle name="20% - Accent3 4 2 5 3" xfId="34293" xr:uid="{00000000-0005-0000-0000-0000A7180000}"/>
    <cellStyle name="20% - Accent3 4 2 5 3 2" xfId="25616" xr:uid="{00000000-0005-0000-0000-0000A8180000}"/>
    <cellStyle name="20% - Accent3 4 2 5 4" xfId="23498" xr:uid="{00000000-0005-0000-0000-0000A9180000}"/>
    <cellStyle name="20% - Accent3 4 2 6" xfId="21502" xr:uid="{00000000-0005-0000-0000-0000AA180000}"/>
    <cellStyle name="20% - Accent3 4 2 6 2" xfId="32935" xr:uid="{00000000-0005-0000-0000-0000AB180000}"/>
    <cellStyle name="20% - Accent3 4 2 6 2 2" xfId="25606" xr:uid="{00000000-0005-0000-0000-0000AC180000}"/>
    <cellStyle name="20% - Accent3 4 2 6 3" xfId="25602" xr:uid="{00000000-0005-0000-0000-0000AD180000}"/>
    <cellStyle name="20% - Accent3 4 2 7" xfId="21500" xr:uid="{00000000-0005-0000-0000-0000AE180000}"/>
    <cellStyle name="20% - Accent3 4 2 7 2" xfId="27621" xr:uid="{00000000-0005-0000-0000-0000AF180000}"/>
    <cellStyle name="20% - Accent3 4 2 8" xfId="21498" xr:uid="{00000000-0005-0000-0000-0000B0180000}"/>
    <cellStyle name="20% - Accent3 4 2 9" xfId="34567" xr:uid="{00000000-0005-0000-0000-0000B1180000}"/>
    <cellStyle name="20% - Accent3 4 3" xfId="19256" xr:uid="{00000000-0005-0000-0000-0000B2180000}"/>
    <cellStyle name="20% - Accent3 4 3 2" xfId="26249" xr:uid="{00000000-0005-0000-0000-0000B3180000}"/>
    <cellStyle name="20% - Accent3 4 3 2 2" xfId="34179" xr:uid="{00000000-0005-0000-0000-0000B4180000}"/>
    <cellStyle name="20% - Accent3 4 3 2 2 2" xfId="26101" xr:uid="{00000000-0005-0000-0000-0000B5180000}"/>
    <cellStyle name="20% - Accent3 4 3 2 2 2 2" xfId="25640" xr:uid="{00000000-0005-0000-0000-0000B6180000}"/>
    <cellStyle name="20% - Accent3 4 3 2 2 2 2 2" xfId="20602" xr:uid="{00000000-0005-0000-0000-0000B7180000}"/>
    <cellStyle name="20% - Accent3 4 3 2 2 2 2 2 2" xfId="28363" xr:uid="{00000000-0005-0000-0000-0000B8180000}"/>
    <cellStyle name="20% - Accent3 4 3 2 2 2 2 3" xfId="26396" xr:uid="{00000000-0005-0000-0000-0000B9180000}"/>
    <cellStyle name="20% - Accent3 4 3 2 2 2 3" xfId="32649" xr:uid="{00000000-0005-0000-0000-0000BA180000}"/>
    <cellStyle name="20% - Accent3 4 3 2 2 2 3 2" xfId="25592" xr:uid="{00000000-0005-0000-0000-0000BB180000}"/>
    <cellStyle name="20% - Accent3 4 3 2 2 2 4" xfId="25696" xr:uid="{00000000-0005-0000-0000-0000BC180000}"/>
    <cellStyle name="20% - Accent3 4 3 2 2 3" xfId="26093" xr:uid="{00000000-0005-0000-0000-0000BD180000}"/>
    <cellStyle name="20% - Accent3 4 3 2 2 3 2" xfId="7821" xr:uid="{00000000-0005-0000-0000-0000BE180000}"/>
    <cellStyle name="20% - Accent3 4 3 2 2 3 2 2" xfId="25589" xr:uid="{00000000-0005-0000-0000-0000BF180000}"/>
    <cellStyle name="20% - Accent3 4 3 2 2 3 3" xfId="25584" xr:uid="{00000000-0005-0000-0000-0000C0180000}"/>
    <cellStyle name="20% - Accent3 4 3 2 2 4" xfId="25583" xr:uid="{00000000-0005-0000-0000-0000C1180000}"/>
    <cellStyle name="20% - Accent3 4 3 2 2 4 2" xfId="25581" xr:uid="{00000000-0005-0000-0000-0000C2180000}"/>
    <cellStyle name="20% - Accent3 4 3 2 2 5" xfId="31547" xr:uid="{00000000-0005-0000-0000-0000C3180000}"/>
    <cellStyle name="20% - Accent3 4 3 2 3" xfId="25573" xr:uid="{00000000-0005-0000-0000-0000C4180000}"/>
    <cellStyle name="20% - Accent3 4 3 2 3 2" xfId="26081" xr:uid="{00000000-0005-0000-0000-0000C5180000}"/>
    <cellStyle name="20% - Accent3 4 3 2 3 2 2" xfId="25572" xr:uid="{00000000-0005-0000-0000-0000C6180000}"/>
    <cellStyle name="20% - Accent3 4 3 2 3 2 2 2" xfId="18233" xr:uid="{00000000-0005-0000-0000-0000C7180000}"/>
    <cellStyle name="20% - Accent3 4 3 2 3 2 3" xfId="13092" xr:uid="{00000000-0005-0000-0000-0000C8180000}"/>
    <cellStyle name="20% - Accent3 4 3 2 3 3" xfId="25566" xr:uid="{00000000-0005-0000-0000-0000C9180000}"/>
    <cellStyle name="20% - Accent3 4 3 2 3 3 2" xfId="25564" xr:uid="{00000000-0005-0000-0000-0000CA180000}"/>
    <cellStyle name="20% - Accent3 4 3 2 3 4" xfId="25828" xr:uid="{00000000-0005-0000-0000-0000CB180000}"/>
    <cellStyle name="20% - Accent3 4 3 2 4" xfId="25563" xr:uid="{00000000-0005-0000-0000-0000CC180000}"/>
    <cellStyle name="20% - Accent3 4 3 2 4 2" xfId="26875" xr:uid="{00000000-0005-0000-0000-0000CD180000}"/>
    <cellStyle name="20% - Accent3 4 3 2 4 2 2" xfId="26086" xr:uid="{00000000-0005-0000-0000-0000CE180000}"/>
    <cellStyle name="20% - Accent3 4 3 2 4 3" xfId="29464" xr:uid="{00000000-0005-0000-0000-0000CF180000}"/>
    <cellStyle name="20% - Accent3 4 3 2 5" xfId="25558" xr:uid="{00000000-0005-0000-0000-0000D0180000}"/>
    <cellStyle name="20% - Accent3 4 3 2 5 2" xfId="29410" xr:uid="{00000000-0005-0000-0000-0000D1180000}"/>
    <cellStyle name="20% - Accent3 4 3 2 6" xfId="24175" xr:uid="{00000000-0005-0000-0000-0000D2180000}"/>
    <cellStyle name="20% - Accent3 4 3 3" xfId="33372" xr:uid="{00000000-0005-0000-0000-0000D3180000}"/>
    <cellStyle name="20% - Accent3 4 3 3 2" xfId="25557" xr:uid="{00000000-0005-0000-0000-0000D4180000}"/>
    <cellStyle name="20% - Accent3 4 3 3 2 2" xfId="23903" xr:uid="{00000000-0005-0000-0000-0000D5180000}"/>
    <cellStyle name="20% - Accent3 4 3 3 2 2 2" xfId="25468" xr:uid="{00000000-0005-0000-0000-0000D6180000}"/>
    <cellStyle name="20% - Accent3 4 3 3 2 2 2 2" xfId="22436" xr:uid="{00000000-0005-0000-0000-0000D7180000}"/>
    <cellStyle name="20% - Accent3 4 3 3 2 2 3" xfId="25456" xr:uid="{00000000-0005-0000-0000-0000D8180000}"/>
    <cellStyle name="20% - Accent3 4 3 3 2 3" xfId="23899" xr:uid="{00000000-0005-0000-0000-0000D9180000}"/>
    <cellStyle name="20% - Accent3 4 3 3 2 3 2" xfId="25451" xr:uid="{00000000-0005-0000-0000-0000DA180000}"/>
    <cellStyle name="20% - Accent3 4 3 3 2 4" xfId="25548" xr:uid="{00000000-0005-0000-0000-0000DB180000}"/>
    <cellStyle name="20% - Accent3 4 3 3 3" xfId="25543" xr:uid="{00000000-0005-0000-0000-0000DC180000}"/>
    <cellStyle name="20% - Accent3 4 3 3 3 2" xfId="13082" xr:uid="{00000000-0005-0000-0000-0000DD180000}"/>
    <cellStyle name="20% - Accent3 4 3 3 3 2 2" xfId="25536" xr:uid="{00000000-0005-0000-0000-0000DE180000}"/>
    <cellStyle name="20% - Accent3 4 3 3 3 3" xfId="25531" xr:uid="{00000000-0005-0000-0000-0000DF180000}"/>
    <cellStyle name="20% - Accent3 4 3 3 4" xfId="25526" xr:uid="{00000000-0005-0000-0000-0000E0180000}"/>
    <cellStyle name="20% - Accent3 4 3 3 4 2" xfId="29307" xr:uid="{00000000-0005-0000-0000-0000E1180000}"/>
    <cellStyle name="20% - Accent3 4 3 3 5" xfId="25523" xr:uid="{00000000-0005-0000-0000-0000E2180000}"/>
    <cellStyle name="20% - Accent3 4 3 4" xfId="33368" xr:uid="{00000000-0005-0000-0000-0000E3180000}"/>
    <cellStyle name="20% - Accent3 4 3 4 2" xfId="32552" xr:uid="{00000000-0005-0000-0000-0000E4180000}"/>
    <cellStyle name="20% - Accent3 4 3 4 2 2" xfId="23881" xr:uid="{00000000-0005-0000-0000-0000E5180000}"/>
    <cellStyle name="20% - Accent3 4 3 4 2 2 2" xfId="27684" xr:uid="{00000000-0005-0000-0000-0000E6180000}"/>
    <cellStyle name="20% - Accent3 4 3 4 2 3" xfId="27109" xr:uid="{00000000-0005-0000-0000-0000E7180000}"/>
    <cellStyle name="20% - Accent3 4 3 4 3" xfId="25520" xr:uid="{00000000-0005-0000-0000-0000E8180000}"/>
    <cellStyle name="20% - Accent3 4 3 4 3 2" xfId="33457" xr:uid="{00000000-0005-0000-0000-0000E9180000}"/>
    <cellStyle name="20% - Accent3 4 3 4 4" xfId="25517" xr:uid="{00000000-0005-0000-0000-0000EA180000}"/>
    <cellStyle name="20% - Accent3 4 3 5" xfId="21505" xr:uid="{00000000-0005-0000-0000-0000EB180000}"/>
    <cellStyle name="20% - Accent3 4 3 5 2" xfId="34336" xr:uid="{00000000-0005-0000-0000-0000EC180000}"/>
    <cellStyle name="20% - Accent3 4 3 5 2 2" xfId="22452" xr:uid="{00000000-0005-0000-0000-0000ED180000}"/>
    <cellStyle name="20% - Accent3 4 3 5 3" xfId="25513" xr:uid="{00000000-0005-0000-0000-0000EE180000}"/>
    <cellStyle name="20% - Accent3 4 3 6" xfId="21492" xr:uid="{00000000-0005-0000-0000-0000EF180000}"/>
    <cellStyle name="20% - Accent3 4 3 6 2" xfId="25506" xr:uid="{00000000-0005-0000-0000-0000F0180000}"/>
    <cellStyle name="20% - Accent3 4 3 7" xfId="21489" xr:uid="{00000000-0005-0000-0000-0000F1180000}"/>
    <cellStyle name="20% - Accent3 4 3 8" xfId="34788" xr:uid="{00000000-0005-0000-0000-0000F2180000}"/>
    <cellStyle name="20% - Accent3 4 4" xfId="29731" xr:uid="{00000000-0005-0000-0000-0000F3180000}"/>
    <cellStyle name="20% - Accent3 4 4 2" xfId="33586" xr:uid="{00000000-0005-0000-0000-0000F4180000}"/>
    <cellStyle name="20% - Accent3 4 4 2 2" xfId="25498" xr:uid="{00000000-0005-0000-0000-0000F5180000}"/>
    <cellStyle name="20% - Accent3 4 4 2 2 2" xfId="25598" xr:uid="{00000000-0005-0000-0000-0000F6180000}"/>
    <cellStyle name="20% - Accent3 4 4 2 2 2 2" xfId="25496" xr:uid="{00000000-0005-0000-0000-0000F7180000}"/>
    <cellStyle name="20% - Accent3 4 4 2 2 2 2 2" xfId="5379" xr:uid="{00000000-0005-0000-0000-0000F8180000}"/>
    <cellStyle name="20% - Accent3 4 4 2 2 2 3" xfId="33733" xr:uid="{00000000-0005-0000-0000-0000F9180000}"/>
    <cellStyle name="20% - Accent3 4 4 2 2 3" xfId="25491" xr:uid="{00000000-0005-0000-0000-0000FA180000}"/>
    <cellStyle name="20% - Accent3 4 4 2 2 3 2" xfId="25483" xr:uid="{00000000-0005-0000-0000-0000FB180000}"/>
    <cellStyle name="20% - Accent3 4 4 2 2 4" xfId="33755" xr:uid="{00000000-0005-0000-0000-0000FC180000}"/>
    <cellStyle name="20% - Accent3 4 4 2 3" xfId="27509" xr:uid="{00000000-0005-0000-0000-0000FD180000}"/>
    <cellStyle name="20% - Accent3 4 4 2 3 2" xfId="27613" xr:uid="{00000000-0005-0000-0000-0000FE180000}"/>
    <cellStyle name="20% - Accent3 4 4 2 3 2 2" xfId="28037" xr:uid="{00000000-0005-0000-0000-0000FF180000}"/>
    <cellStyle name="20% - Accent3 4 4 2 3 3" xfId="25480" xr:uid="{00000000-0005-0000-0000-000000190000}"/>
    <cellStyle name="20% - Accent3 4 4 2 4" xfId="25478" xr:uid="{00000000-0005-0000-0000-000001190000}"/>
    <cellStyle name="20% - Accent3 4 4 2 4 2" xfId="33579" xr:uid="{00000000-0005-0000-0000-000002190000}"/>
    <cellStyle name="20% - Accent3 4 4 2 5" xfId="25477" xr:uid="{00000000-0005-0000-0000-000003190000}"/>
    <cellStyle name="20% - Accent3 4 4 3" xfId="32819" xr:uid="{00000000-0005-0000-0000-000004190000}"/>
    <cellStyle name="20% - Accent3 4 4 3 2" xfId="25781" xr:uid="{00000000-0005-0000-0000-000005190000}"/>
    <cellStyle name="20% - Accent3 4 4 3 2 2" xfId="23908" xr:uid="{00000000-0005-0000-0000-000006190000}"/>
    <cellStyle name="20% - Accent3 4 4 3 2 2 2" xfId="19569" xr:uid="{00000000-0005-0000-0000-000007190000}"/>
    <cellStyle name="20% - Accent3 4 4 3 2 3" xfId="25466" xr:uid="{00000000-0005-0000-0000-000008190000}"/>
    <cellStyle name="20% - Accent3 4 4 3 3" xfId="26748" xr:uid="{00000000-0005-0000-0000-000009190000}"/>
    <cellStyle name="20% - Accent3 4 4 3 3 2" xfId="25455" xr:uid="{00000000-0005-0000-0000-00000A190000}"/>
    <cellStyle name="20% - Accent3 4 4 3 4" xfId="26746" xr:uid="{00000000-0005-0000-0000-00000B190000}"/>
    <cellStyle name="20% - Accent3 4 4 4" xfId="26743" xr:uid="{00000000-0005-0000-0000-00000C190000}"/>
    <cellStyle name="20% - Accent3 4 4 4 2" xfId="26740" xr:uid="{00000000-0005-0000-0000-00000D190000}"/>
    <cellStyle name="20% - Accent3 4 4 4 2 2" xfId="33194" xr:uid="{00000000-0005-0000-0000-00000E190000}"/>
    <cellStyle name="20% - Accent3 4 4 4 3" xfId="20855" xr:uid="{00000000-0005-0000-0000-00000F190000}"/>
    <cellStyle name="20% - Accent3 4 4 5" xfId="30306" xr:uid="{00000000-0005-0000-0000-000010190000}"/>
    <cellStyle name="20% - Accent3 4 4 5 2" xfId="26733" xr:uid="{00000000-0005-0000-0000-000011190000}"/>
    <cellStyle name="20% - Accent3 4 4 6" xfId="7973" xr:uid="{00000000-0005-0000-0000-000012190000}"/>
    <cellStyle name="20% - Accent3 4 4 7" xfId="34986" xr:uid="{00000000-0005-0000-0000-000013190000}"/>
    <cellStyle name="20% - Accent3 4 5" xfId="32321" xr:uid="{00000000-0005-0000-0000-000014190000}"/>
    <cellStyle name="20% - Accent3 4 5 2" xfId="33358" xr:uid="{00000000-0005-0000-0000-000015190000}"/>
    <cellStyle name="20% - Accent3 4 5 2 2" xfId="12177" xr:uid="{00000000-0005-0000-0000-000016190000}"/>
    <cellStyle name="20% - Accent3 4 5 2 2 2" xfId="28295" xr:uid="{00000000-0005-0000-0000-000017190000}"/>
    <cellStyle name="20% - Accent3 4 5 2 2 2 2" xfId="28043" xr:uid="{00000000-0005-0000-0000-000018190000}"/>
    <cellStyle name="20% - Accent3 4 5 2 2 3" xfId="25450" xr:uid="{00000000-0005-0000-0000-000019190000}"/>
    <cellStyle name="20% - Accent3 4 5 2 3" xfId="12173" xr:uid="{00000000-0005-0000-0000-00001A190000}"/>
    <cellStyle name="20% - Accent3 4 5 2 3 2" xfId="25443" xr:uid="{00000000-0005-0000-0000-00001B190000}"/>
    <cellStyle name="20% - Accent3 4 5 2 4" xfId="33972" xr:uid="{00000000-0005-0000-0000-00001C190000}"/>
    <cellStyle name="20% - Accent3 4 5 3" xfId="26714" xr:uid="{00000000-0005-0000-0000-00001D190000}"/>
    <cellStyle name="20% - Accent3 4 5 3 2" xfId="12171" xr:uid="{00000000-0005-0000-0000-00001E190000}"/>
    <cellStyle name="20% - Accent3 4 5 3 2 2" xfId="25440" xr:uid="{00000000-0005-0000-0000-00001F190000}"/>
    <cellStyle name="20% - Accent3 4 5 3 3" xfId="26711" xr:uid="{00000000-0005-0000-0000-000020190000}"/>
    <cellStyle name="20% - Accent3 4 5 4" xfId="26704" xr:uid="{00000000-0005-0000-0000-000021190000}"/>
    <cellStyle name="20% - Accent3 4 5 4 2" xfId="16072" xr:uid="{00000000-0005-0000-0000-000022190000}"/>
    <cellStyle name="20% - Accent3 4 5 5" xfId="26696" xr:uid="{00000000-0005-0000-0000-000023190000}"/>
    <cellStyle name="20% - Accent3 4 5 6" xfId="35191" xr:uid="{00000000-0005-0000-0000-000024190000}"/>
    <cellStyle name="20% - Accent3 4 6" xfId="8314" xr:uid="{00000000-0005-0000-0000-000025190000}"/>
    <cellStyle name="20% - Accent3 4 6 2" xfId="25435" xr:uid="{00000000-0005-0000-0000-000026190000}"/>
    <cellStyle name="20% - Accent3 4 6 2 2" xfId="12167" xr:uid="{00000000-0005-0000-0000-000027190000}"/>
    <cellStyle name="20% - Accent3 4 6 2 2 2" xfId="23506" xr:uid="{00000000-0005-0000-0000-000028190000}"/>
    <cellStyle name="20% - Accent3 4 6 2 3" xfId="23503" xr:uid="{00000000-0005-0000-0000-000029190000}"/>
    <cellStyle name="20% - Accent3 4 6 3" xfId="26686" xr:uid="{00000000-0005-0000-0000-00002A190000}"/>
    <cellStyle name="20% - Accent3 4 6 3 2" xfId="23482" xr:uid="{00000000-0005-0000-0000-00002B190000}"/>
    <cellStyle name="20% - Accent3 4 6 4" xfId="28672" xr:uid="{00000000-0005-0000-0000-00002C190000}"/>
    <cellStyle name="20% - Accent3 4 6 5" xfId="35420" xr:uid="{00000000-0005-0000-0000-00002D190000}"/>
    <cellStyle name="20% - Accent3 4 7" xfId="25433" xr:uid="{00000000-0005-0000-0000-00002E190000}"/>
    <cellStyle name="20% - Accent3 4 7 2" xfId="25431" xr:uid="{00000000-0005-0000-0000-00002F190000}"/>
    <cellStyle name="20% - Accent3 4 7 2 2" xfId="23327" xr:uid="{00000000-0005-0000-0000-000030190000}"/>
    <cellStyle name="20% - Accent3 4 7 3" xfId="26676" xr:uid="{00000000-0005-0000-0000-000031190000}"/>
    <cellStyle name="20% - Accent3 4 7 4" xfId="36292" xr:uid="{00000000-0005-0000-0000-000032190000}"/>
    <cellStyle name="20% - Accent3 4 8" xfId="17201" xr:uid="{00000000-0005-0000-0000-000033190000}"/>
    <cellStyle name="20% - Accent3 4 8 2" xfId="25429" xr:uid="{00000000-0005-0000-0000-000034190000}"/>
    <cellStyle name="20% - Accent3 4 8 3" xfId="36578" xr:uid="{00000000-0005-0000-0000-000035190000}"/>
    <cellStyle name="20% - Accent3 4 9" xfId="20083" xr:uid="{00000000-0005-0000-0000-000036190000}"/>
    <cellStyle name="20% - Accent3 4 9 2" xfId="37463" xr:uid="{00000000-0005-0000-0000-000037190000}"/>
    <cellStyle name="20% - Accent3 40" xfId="36098" xr:uid="{00000000-0005-0000-0000-000038190000}"/>
    <cellStyle name="20% - Accent3 40 2" xfId="37267" xr:uid="{00000000-0005-0000-0000-000039190000}"/>
    <cellStyle name="20% - Accent3 40 3" xfId="38165" xr:uid="{00000000-0005-0000-0000-00003A190000}"/>
    <cellStyle name="20% - Accent3 41" xfId="36118" xr:uid="{00000000-0005-0000-0000-00003B190000}"/>
    <cellStyle name="20% - Accent3 41 2" xfId="37287" xr:uid="{00000000-0005-0000-0000-00003C190000}"/>
    <cellStyle name="20% - Accent3 41 3" xfId="38185" xr:uid="{00000000-0005-0000-0000-00003D190000}"/>
    <cellStyle name="20% - Accent3 42" xfId="36138" xr:uid="{00000000-0005-0000-0000-00003E190000}"/>
    <cellStyle name="20% - Accent3 42 2" xfId="37307" xr:uid="{00000000-0005-0000-0000-00003F190000}"/>
    <cellStyle name="20% - Accent3 42 3" xfId="38205" xr:uid="{00000000-0005-0000-0000-000040190000}"/>
    <cellStyle name="20% - Accent3 43" xfId="36158" xr:uid="{00000000-0005-0000-0000-000041190000}"/>
    <cellStyle name="20% - Accent3 43 2" xfId="37327" xr:uid="{00000000-0005-0000-0000-000042190000}"/>
    <cellStyle name="20% - Accent3 43 3" xfId="38225" xr:uid="{00000000-0005-0000-0000-000043190000}"/>
    <cellStyle name="20% - Accent3 44" xfId="36178" xr:uid="{00000000-0005-0000-0000-000044190000}"/>
    <cellStyle name="20% - Accent3 44 2" xfId="37347" xr:uid="{00000000-0005-0000-0000-000045190000}"/>
    <cellStyle name="20% - Accent3 44 3" xfId="38245" xr:uid="{00000000-0005-0000-0000-000046190000}"/>
    <cellStyle name="20% - Accent3 45" xfId="36198" xr:uid="{00000000-0005-0000-0000-000047190000}"/>
    <cellStyle name="20% - Accent3 45 2" xfId="37367" xr:uid="{00000000-0005-0000-0000-000048190000}"/>
    <cellStyle name="20% - Accent3 45 3" xfId="38265" xr:uid="{00000000-0005-0000-0000-000049190000}"/>
    <cellStyle name="20% - Accent3 46" xfId="36218" xr:uid="{00000000-0005-0000-0000-00004A190000}"/>
    <cellStyle name="20% - Accent3 46 2" xfId="37385" xr:uid="{00000000-0005-0000-0000-00004B190000}"/>
    <cellStyle name="20% - Accent3 46 3" xfId="38285" xr:uid="{00000000-0005-0000-0000-00004C190000}"/>
    <cellStyle name="20% - Accent3 47" xfId="36519" xr:uid="{00000000-0005-0000-0000-00004D190000}"/>
    <cellStyle name="20% - Accent3 48" xfId="37404" xr:uid="{00000000-0005-0000-0000-00004E190000}"/>
    <cellStyle name="20% - Accent3 5" xfId="266" xr:uid="{00000000-0005-0000-0000-00004F190000}"/>
    <cellStyle name="20% - Accent3 5 10" xfId="19253" xr:uid="{00000000-0005-0000-0000-000050190000}"/>
    <cellStyle name="20% - Accent3 5 2" xfId="19251" xr:uid="{00000000-0005-0000-0000-000051190000}"/>
    <cellStyle name="20% - Accent3 5 2 2" xfId="34091" xr:uid="{00000000-0005-0000-0000-000052190000}"/>
    <cellStyle name="20% - Accent3 5 2 2 2" xfId="33627" xr:uid="{00000000-0005-0000-0000-000053190000}"/>
    <cellStyle name="20% - Accent3 5 2 2 2 2" xfId="25425" xr:uid="{00000000-0005-0000-0000-000054190000}"/>
    <cellStyle name="20% - Accent3 5 2 2 2 2 2" xfId="28875" xr:uid="{00000000-0005-0000-0000-000055190000}"/>
    <cellStyle name="20% - Accent3 5 2 2 2 2 2 2" xfId="19498" xr:uid="{00000000-0005-0000-0000-000056190000}"/>
    <cellStyle name="20% - Accent3 5 2 2 2 2 2 2 2" xfId="27376" xr:uid="{00000000-0005-0000-0000-000057190000}"/>
    <cellStyle name="20% - Accent3 5 2 2 2 2 2 3" xfId="33191" xr:uid="{00000000-0005-0000-0000-000058190000}"/>
    <cellStyle name="20% - Accent3 5 2 2 2 2 3" xfId="25423" xr:uid="{00000000-0005-0000-0000-000059190000}"/>
    <cellStyle name="20% - Accent3 5 2 2 2 2 3 2" xfId="34265" xr:uid="{00000000-0005-0000-0000-00005A190000}"/>
    <cellStyle name="20% - Accent3 5 2 2 2 2 4" xfId="22715" xr:uid="{00000000-0005-0000-0000-00005B190000}"/>
    <cellStyle name="20% - Accent3 5 2 2 2 3" xfId="28038" xr:uid="{00000000-0005-0000-0000-00005C190000}"/>
    <cellStyle name="20% - Accent3 5 2 2 2 3 2" xfId="7787" xr:uid="{00000000-0005-0000-0000-00005D190000}"/>
    <cellStyle name="20% - Accent3 5 2 2 2 3 2 2" xfId="25408" xr:uid="{00000000-0005-0000-0000-00005E190000}"/>
    <cellStyle name="20% - Accent3 5 2 2 2 3 3" xfId="25406" xr:uid="{00000000-0005-0000-0000-00005F190000}"/>
    <cellStyle name="20% - Accent3 5 2 2 2 4" xfId="25399" xr:uid="{00000000-0005-0000-0000-000060190000}"/>
    <cellStyle name="20% - Accent3 5 2 2 2 4 2" xfId="6844" xr:uid="{00000000-0005-0000-0000-000061190000}"/>
    <cellStyle name="20% - Accent3 5 2 2 2 5" xfId="22172" xr:uid="{00000000-0005-0000-0000-000062190000}"/>
    <cellStyle name="20% - Accent3 5 2 2 3" xfId="25395" xr:uid="{00000000-0005-0000-0000-000063190000}"/>
    <cellStyle name="20% - Accent3 5 2 2 3 2" xfId="25394" xr:uid="{00000000-0005-0000-0000-000064190000}"/>
    <cellStyle name="20% - Accent3 5 2 2 3 2 2" xfId="20037" xr:uid="{00000000-0005-0000-0000-000065190000}"/>
    <cellStyle name="20% - Accent3 5 2 2 3 2 2 2" xfId="25387" xr:uid="{00000000-0005-0000-0000-000066190000}"/>
    <cellStyle name="20% - Accent3 5 2 2 3 2 3" xfId="25386" xr:uid="{00000000-0005-0000-0000-000067190000}"/>
    <cellStyle name="20% - Accent3 5 2 2 3 3" xfId="25380" xr:uid="{00000000-0005-0000-0000-000068190000}"/>
    <cellStyle name="20% - Accent3 5 2 2 3 3 2" xfId="25375" xr:uid="{00000000-0005-0000-0000-000069190000}"/>
    <cellStyle name="20% - Accent3 5 2 2 3 4" xfId="33716" xr:uid="{00000000-0005-0000-0000-00006A190000}"/>
    <cellStyle name="20% - Accent3 5 2 2 4" xfId="25372" xr:uid="{00000000-0005-0000-0000-00006B190000}"/>
    <cellStyle name="20% - Accent3 5 2 2 4 2" xfId="14544" xr:uid="{00000000-0005-0000-0000-00006C190000}"/>
    <cellStyle name="20% - Accent3 5 2 2 4 2 2" xfId="29302" xr:uid="{00000000-0005-0000-0000-00006D190000}"/>
    <cellStyle name="20% - Accent3 5 2 2 4 3" xfId="25364" xr:uid="{00000000-0005-0000-0000-00006E190000}"/>
    <cellStyle name="20% - Accent3 5 2 2 5" xfId="25361" xr:uid="{00000000-0005-0000-0000-00006F190000}"/>
    <cellStyle name="20% - Accent3 5 2 2 5 2" xfId="20411" xr:uid="{00000000-0005-0000-0000-000070190000}"/>
    <cellStyle name="20% - Accent3 5 2 2 6" xfId="24096" xr:uid="{00000000-0005-0000-0000-000071190000}"/>
    <cellStyle name="20% - Accent3 5 2 3" xfId="34176" xr:uid="{00000000-0005-0000-0000-000072190000}"/>
    <cellStyle name="20% - Accent3 5 2 3 2" xfId="25360" xr:uid="{00000000-0005-0000-0000-000073190000}"/>
    <cellStyle name="20% - Accent3 5 2 3 2 2" xfId="25359" xr:uid="{00000000-0005-0000-0000-000074190000}"/>
    <cellStyle name="20% - Accent3 5 2 3 2 2 2" xfId="25354" xr:uid="{00000000-0005-0000-0000-000075190000}"/>
    <cellStyle name="20% - Accent3 5 2 3 2 2 2 2" xfId="25350" xr:uid="{00000000-0005-0000-0000-000076190000}"/>
    <cellStyle name="20% - Accent3 5 2 3 2 2 3" xfId="25348" xr:uid="{00000000-0005-0000-0000-000077190000}"/>
    <cellStyle name="20% - Accent3 5 2 3 2 3" xfId="25340" xr:uid="{00000000-0005-0000-0000-000078190000}"/>
    <cellStyle name="20% - Accent3 5 2 3 2 3 2" xfId="25336" xr:uid="{00000000-0005-0000-0000-000079190000}"/>
    <cellStyle name="20% - Accent3 5 2 3 2 4" xfId="25331" xr:uid="{00000000-0005-0000-0000-00007A190000}"/>
    <cellStyle name="20% - Accent3 5 2 3 3" xfId="25327" xr:uid="{00000000-0005-0000-0000-00007B190000}"/>
    <cellStyle name="20% - Accent3 5 2 3 3 2" xfId="5459" xr:uid="{00000000-0005-0000-0000-00007C190000}"/>
    <cellStyle name="20% - Accent3 5 2 3 3 2 2" xfId="25321" xr:uid="{00000000-0005-0000-0000-00007D190000}"/>
    <cellStyle name="20% - Accent3 5 2 3 3 3" xfId="25319" xr:uid="{00000000-0005-0000-0000-00007E190000}"/>
    <cellStyle name="20% - Accent3 5 2 3 4" xfId="25317" xr:uid="{00000000-0005-0000-0000-00007F190000}"/>
    <cellStyle name="20% - Accent3 5 2 3 4 2" xfId="25316" xr:uid="{00000000-0005-0000-0000-000080190000}"/>
    <cellStyle name="20% - Accent3 5 2 3 5" xfId="25313" xr:uid="{00000000-0005-0000-0000-000081190000}"/>
    <cellStyle name="20% - Accent3 5 2 4" xfId="24311" xr:uid="{00000000-0005-0000-0000-000082190000}"/>
    <cellStyle name="20% - Accent3 5 2 4 2" xfId="30365" xr:uid="{00000000-0005-0000-0000-000083190000}"/>
    <cellStyle name="20% - Accent3 5 2 4 2 2" xfId="25311" xr:uid="{00000000-0005-0000-0000-000084190000}"/>
    <cellStyle name="20% - Accent3 5 2 4 2 2 2" xfId="25310" xr:uid="{00000000-0005-0000-0000-000085190000}"/>
    <cellStyle name="20% - Accent3 5 2 4 2 3" xfId="25306" xr:uid="{00000000-0005-0000-0000-000086190000}"/>
    <cellStyle name="20% - Accent3 5 2 4 3" xfId="28637" xr:uid="{00000000-0005-0000-0000-000087190000}"/>
    <cellStyle name="20% - Accent3 5 2 4 3 2" xfId="25299" xr:uid="{00000000-0005-0000-0000-000088190000}"/>
    <cellStyle name="20% - Accent3 5 2 4 4" xfId="28632" xr:uid="{00000000-0005-0000-0000-000089190000}"/>
    <cellStyle name="20% - Accent3 5 2 5" xfId="16660" xr:uid="{00000000-0005-0000-0000-00008A190000}"/>
    <cellStyle name="20% - Accent3 5 2 5 2" xfId="32899" xr:uid="{00000000-0005-0000-0000-00008B190000}"/>
    <cellStyle name="20% - Accent3 5 2 5 2 2" xfId="25298" xr:uid="{00000000-0005-0000-0000-00008C190000}"/>
    <cellStyle name="20% - Accent3 5 2 5 3" xfId="28623" xr:uid="{00000000-0005-0000-0000-00008D190000}"/>
    <cellStyle name="20% - Accent3 5 2 6" xfId="19989" xr:uid="{00000000-0005-0000-0000-00008E190000}"/>
    <cellStyle name="20% - Accent3 5 2 6 2" xfId="25295" xr:uid="{00000000-0005-0000-0000-00008F190000}"/>
    <cellStyle name="20% - Accent3 5 2 7" xfId="18057" xr:uid="{00000000-0005-0000-0000-000090190000}"/>
    <cellStyle name="20% - Accent3 5 2 8" xfId="34803" xr:uid="{00000000-0005-0000-0000-000091190000}"/>
    <cellStyle name="20% - Accent3 5 3" xfId="19249" xr:uid="{00000000-0005-0000-0000-000092190000}"/>
    <cellStyle name="20% - Accent3 5 3 2" xfId="33488" xr:uid="{00000000-0005-0000-0000-000093190000}"/>
    <cellStyle name="20% - Accent3 5 3 2 2" xfId="25287" xr:uid="{00000000-0005-0000-0000-000094190000}"/>
    <cellStyle name="20% - Accent3 5 3 2 2 2" xfId="25286" xr:uid="{00000000-0005-0000-0000-000095190000}"/>
    <cellStyle name="20% - Accent3 5 3 2 2 2 2" xfId="25285" xr:uid="{00000000-0005-0000-0000-000096190000}"/>
    <cellStyle name="20% - Accent3 5 3 2 2 2 2 2" xfId="33029" xr:uid="{00000000-0005-0000-0000-000097190000}"/>
    <cellStyle name="20% - Accent3 5 3 2 2 2 3" xfId="25279" xr:uid="{00000000-0005-0000-0000-000098190000}"/>
    <cellStyle name="20% - Accent3 5 3 2 2 3" xfId="25272" xr:uid="{00000000-0005-0000-0000-000099190000}"/>
    <cellStyle name="20% - Accent3 5 3 2 2 3 2" xfId="21527" xr:uid="{00000000-0005-0000-0000-00009A190000}"/>
    <cellStyle name="20% - Accent3 5 3 2 2 4" xfId="25269" xr:uid="{00000000-0005-0000-0000-00009B190000}"/>
    <cellStyle name="20% - Accent3 5 3 2 3" xfId="25268" xr:uid="{00000000-0005-0000-0000-00009C190000}"/>
    <cellStyle name="20% - Accent3 5 3 2 3 2" xfId="25267" xr:uid="{00000000-0005-0000-0000-00009D190000}"/>
    <cellStyle name="20% - Accent3 5 3 2 3 2 2" xfId="25260" xr:uid="{00000000-0005-0000-0000-00009E190000}"/>
    <cellStyle name="20% - Accent3 5 3 2 3 3" xfId="25255" xr:uid="{00000000-0005-0000-0000-00009F190000}"/>
    <cellStyle name="20% - Accent3 5 3 2 4" xfId="25254" xr:uid="{00000000-0005-0000-0000-0000A0190000}"/>
    <cellStyle name="20% - Accent3 5 3 2 4 2" xfId="30979" xr:uid="{00000000-0005-0000-0000-0000A1190000}"/>
    <cellStyle name="20% - Accent3 5 3 2 5" xfId="25250" xr:uid="{00000000-0005-0000-0000-0000A2190000}"/>
    <cellStyle name="20% - Accent3 5 3 3" xfId="33467" xr:uid="{00000000-0005-0000-0000-0000A3190000}"/>
    <cellStyle name="20% - Accent3 5 3 3 2" xfId="25249" xr:uid="{00000000-0005-0000-0000-0000A4190000}"/>
    <cellStyle name="20% - Accent3 5 3 3 2 2" xfId="25247" xr:uid="{00000000-0005-0000-0000-0000A5190000}"/>
    <cellStyle name="20% - Accent3 5 3 3 2 2 2" xfId="25243" xr:uid="{00000000-0005-0000-0000-0000A6190000}"/>
    <cellStyle name="20% - Accent3 5 3 3 2 3" xfId="25238" xr:uid="{00000000-0005-0000-0000-0000A7190000}"/>
    <cellStyle name="20% - Accent3 5 3 3 3" xfId="25233" xr:uid="{00000000-0005-0000-0000-0000A8190000}"/>
    <cellStyle name="20% - Accent3 5 3 3 3 2" xfId="25229" xr:uid="{00000000-0005-0000-0000-0000A9190000}"/>
    <cellStyle name="20% - Accent3 5 3 3 4" xfId="25228" xr:uid="{00000000-0005-0000-0000-0000AA190000}"/>
    <cellStyle name="20% - Accent3 5 3 4" xfId="30688" xr:uid="{00000000-0005-0000-0000-0000AB190000}"/>
    <cellStyle name="20% - Accent3 5 3 4 2" xfId="25222" xr:uid="{00000000-0005-0000-0000-0000AC190000}"/>
    <cellStyle name="20% - Accent3 5 3 4 2 2" xfId="31459" xr:uid="{00000000-0005-0000-0000-0000AD190000}"/>
    <cellStyle name="20% - Accent3 5 3 4 3" xfId="28601" xr:uid="{00000000-0005-0000-0000-0000AE190000}"/>
    <cellStyle name="20% - Accent3 5 3 5" xfId="16648" xr:uid="{00000000-0005-0000-0000-0000AF190000}"/>
    <cellStyle name="20% - Accent3 5 3 5 2" xfId="25220" xr:uid="{00000000-0005-0000-0000-0000B0190000}"/>
    <cellStyle name="20% - Accent3 5 3 6" xfId="21456" xr:uid="{00000000-0005-0000-0000-0000B1190000}"/>
    <cellStyle name="20% - Accent3 5 3 7" xfId="35005" xr:uid="{00000000-0005-0000-0000-0000B2190000}"/>
    <cellStyle name="20% - Accent3 5 4" xfId="33332" xr:uid="{00000000-0005-0000-0000-0000B3190000}"/>
    <cellStyle name="20% - Accent3 5 4 2" xfId="33330" xr:uid="{00000000-0005-0000-0000-0000B4190000}"/>
    <cellStyle name="20% - Accent3 5 4 2 2" xfId="25215" xr:uid="{00000000-0005-0000-0000-0000B5190000}"/>
    <cellStyle name="20% - Accent3 5 4 2 2 2" xfId="15776" xr:uid="{00000000-0005-0000-0000-0000B6190000}"/>
    <cellStyle name="20% - Accent3 5 4 2 2 2 2" xfId="30914" xr:uid="{00000000-0005-0000-0000-0000B7190000}"/>
    <cellStyle name="20% - Accent3 5 4 2 2 3" xfId="33896" xr:uid="{00000000-0005-0000-0000-0000B8190000}"/>
    <cellStyle name="20% - Accent3 5 4 2 3" xfId="25208" xr:uid="{00000000-0005-0000-0000-0000B9190000}"/>
    <cellStyle name="20% - Accent3 5 4 2 3 2" xfId="25203" xr:uid="{00000000-0005-0000-0000-0000BA190000}"/>
    <cellStyle name="20% - Accent3 5 4 2 4" xfId="25200" xr:uid="{00000000-0005-0000-0000-0000BB190000}"/>
    <cellStyle name="20% - Accent3 5 4 3" xfId="27394" xr:uid="{00000000-0005-0000-0000-0000BC190000}"/>
    <cellStyle name="20% - Accent3 5 4 3 2" xfId="26662" xr:uid="{00000000-0005-0000-0000-0000BD190000}"/>
    <cellStyle name="20% - Accent3 5 4 3 2 2" xfId="24363" xr:uid="{00000000-0005-0000-0000-0000BE190000}"/>
    <cellStyle name="20% - Accent3 5 4 3 3" xfId="26659" xr:uid="{00000000-0005-0000-0000-0000BF190000}"/>
    <cellStyle name="20% - Accent3 5 4 4" xfId="30681" xr:uid="{00000000-0005-0000-0000-0000C0190000}"/>
    <cellStyle name="20% - Accent3 5 4 4 2" xfId="26654" xr:uid="{00000000-0005-0000-0000-0000C1190000}"/>
    <cellStyle name="20% - Accent3 5 4 5" xfId="16643" xr:uid="{00000000-0005-0000-0000-0000C2190000}"/>
    <cellStyle name="20% - Accent3 5 4 6" xfId="35211" xr:uid="{00000000-0005-0000-0000-0000C3190000}"/>
    <cellStyle name="20% - Accent3 5 5" xfId="8311" xr:uid="{00000000-0005-0000-0000-0000C4190000}"/>
    <cellStyle name="20% - Accent3 5 5 2" xfId="27392" xr:uid="{00000000-0005-0000-0000-0000C5190000}"/>
    <cellStyle name="20% - Accent3 5 5 2 2" xfId="28608" xr:uid="{00000000-0005-0000-0000-0000C6190000}"/>
    <cellStyle name="20% - Accent3 5 5 2 2 2" xfId="25198" xr:uid="{00000000-0005-0000-0000-0000C7190000}"/>
    <cellStyle name="20% - Accent3 5 5 2 3" xfId="25193" xr:uid="{00000000-0005-0000-0000-0000C8190000}"/>
    <cellStyle name="20% - Accent3 5 5 3" xfId="26647" xr:uid="{00000000-0005-0000-0000-0000C9190000}"/>
    <cellStyle name="20% - Accent3 5 5 3 2" xfId="26638" xr:uid="{00000000-0005-0000-0000-0000CA190000}"/>
    <cellStyle name="20% - Accent3 5 5 4" xfId="28340" xr:uid="{00000000-0005-0000-0000-0000CB190000}"/>
    <cellStyle name="20% - Accent3 5 5 5" xfId="35440" xr:uid="{00000000-0005-0000-0000-0000CC190000}"/>
    <cellStyle name="20% - Accent3 5 6" xfId="27388" xr:uid="{00000000-0005-0000-0000-0000CD190000}"/>
    <cellStyle name="20% - Accent3 5 6 2" xfId="25191" xr:uid="{00000000-0005-0000-0000-0000CE190000}"/>
    <cellStyle name="20% - Accent3 5 6 2 2" xfId="23160" xr:uid="{00000000-0005-0000-0000-0000CF190000}"/>
    <cellStyle name="20% - Accent3 5 6 3" xfId="26628" xr:uid="{00000000-0005-0000-0000-0000D0190000}"/>
    <cellStyle name="20% - Accent3 5 6 4" xfId="36312" xr:uid="{00000000-0005-0000-0000-0000D1190000}"/>
    <cellStyle name="20% - Accent3 5 7" xfId="31830" xr:uid="{00000000-0005-0000-0000-0000D2190000}"/>
    <cellStyle name="20% - Accent3 5 7 2" xfId="25189" xr:uid="{00000000-0005-0000-0000-0000D3190000}"/>
    <cellStyle name="20% - Accent3 5 7 3" xfId="36598" xr:uid="{00000000-0005-0000-0000-0000D4190000}"/>
    <cellStyle name="20% - Accent3 5 8" xfId="29192" xr:uid="{00000000-0005-0000-0000-0000D5190000}"/>
    <cellStyle name="20% - Accent3 5 8 2" xfId="37483" xr:uid="{00000000-0005-0000-0000-0000D6190000}"/>
    <cellStyle name="20% - Accent3 5 9" xfId="34581" xr:uid="{00000000-0005-0000-0000-0000D7190000}"/>
    <cellStyle name="20% - Accent3 6" xfId="286" xr:uid="{00000000-0005-0000-0000-0000D8190000}"/>
    <cellStyle name="20% - Accent3 6 2" xfId="19243" xr:uid="{00000000-0005-0000-0000-0000D9190000}"/>
    <cellStyle name="20% - Accent3 6 2 2" xfId="15591" xr:uid="{00000000-0005-0000-0000-0000DA190000}"/>
    <cellStyle name="20% - Accent3 6 2 2 2" xfId="21177" xr:uid="{00000000-0005-0000-0000-0000DB190000}"/>
    <cellStyle name="20% - Accent3 6 2 2 2 2" xfId="21172" xr:uid="{00000000-0005-0000-0000-0000DC190000}"/>
    <cellStyle name="20% - Accent3 6 2 2 2 2 2" xfId="25188" xr:uid="{00000000-0005-0000-0000-0000DD190000}"/>
    <cellStyle name="20% - Accent3 6 2 2 2 2 2 2" xfId="22959" xr:uid="{00000000-0005-0000-0000-0000DE190000}"/>
    <cellStyle name="20% - Accent3 6 2 2 2 2 3" xfId="25182" xr:uid="{00000000-0005-0000-0000-0000DF190000}"/>
    <cellStyle name="20% - Accent3 6 2 2 2 3" xfId="25179" xr:uid="{00000000-0005-0000-0000-0000E0190000}"/>
    <cellStyle name="20% - Accent3 6 2 2 2 3 2" xfId="27678" xr:uid="{00000000-0005-0000-0000-0000E1190000}"/>
    <cellStyle name="20% - Accent3 6 2 2 2 4" xfId="25177" xr:uid="{00000000-0005-0000-0000-0000E2190000}"/>
    <cellStyle name="20% - Accent3 6 2 2 3" xfId="21169" xr:uid="{00000000-0005-0000-0000-0000E3190000}"/>
    <cellStyle name="20% - Accent3 6 2 2 3 2" xfId="32906" xr:uid="{00000000-0005-0000-0000-0000E4190000}"/>
    <cellStyle name="20% - Accent3 6 2 2 3 2 2" xfId="25174" xr:uid="{00000000-0005-0000-0000-0000E5190000}"/>
    <cellStyle name="20% - Accent3 6 2 2 3 3" xfId="25173" xr:uid="{00000000-0005-0000-0000-0000E6190000}"/>
    <cellStyle name="20% - Accent3 6 2 2 4" xfId="31156" xr:uid="{00000000-0005-0000-0000-0000E7190000}"/>
    <cellStyle name="20% - Accent3 6 2 2 4 2" xfId="27170" xr:uid="{00000000-0005-0000-0000-0000E8190000}"/>
    <cellStyle name="20% - Accent3 6 2 2 5" xfId="27166" xr:uid="{00000000-0005-0000-0000-0000E9190000}"/>
    <cellStyle name="20% - Accent3 6 2 3" xfId="27350" xr:uid="{00000000-0005-0000-0000-0000EA190000}"/>
    <cellStyle name="20% - Accent3 6 2 3 2" xfId="21160" xr:uid="{00000000-0005-0000-0000-0000EB190000}"/>
    <cellStyle name="20% - Accent3 6 2 3 2 2" xfId="26447" xr:uid="{00000000-0005-0000-0000-0000EC190000}"/>
    <cellStyle name="20% - Accent3 6 2 3 2 2 2" xfId="25169" xr:uid="{00000000-0005-0000-0000-0000ED190000}"/>
    <cellStyle name="20% - Accent3 6 2 3 2 3" xfId="25163" xr:uid="{00000000-0005-0000-0000-0000EE190000}"/>
    <cellStyle name="20% - Accent3 6 2 3 3" xfId="31329" xr:uid="{00000000-0005-0000-0000-0000EF190000}"/>
    <cellStyle name="20% - Accent3 6 2 3 3 2" xfId="25154" xr:uid="{00000000-0005-0000-0000-0000F0190000}"/>
    <cellStyle name="20% - Accent3 6 2 3 4" xfId="27160" xr:uid="{00000000-0005-0000-0000-0000F1190000}"/>
    <cellStyle name="20% - Accent3 6 2 4" xfId="27344" xr:uid="{00000000-0005-0000-0000-0000F2190000}"/>
    <cellStyle name="20% - Accent3 6 2 4 2" xfId="25152" xr:uid="{00000000-0005-0000-0000-0000F3190000}"/>
    <cellStyle name="20% - Accent3 6 2 4 2 2" xfId="25760" xr:uid="{00000000-0005-0000-0000-0000F4190000}"/>
    <cellStyle name="20% - Accent3 6 2 4 3" xfId="28571" xr:uid="{00000000-0005-0000-0000-0000F5190000}"/>
    <cellStyle name="20% - Accent3 6 2 5" xfId="20482" xr:uid="{00000000-0005-0000-0000-0000F6190000}"/>
    <cellStyle name="20% - Accent3 6 2 5 2" xfId="33308" xr:uid="{00000000-0005-0000-0000-0000F7190000}"/>
    <cellStyle name="20% - Accent3 6 2 6" xfId="21433" xr:uid="{00000000-0005-0000-0000-0000F8190000}"/>
    <cellStyle name="20% - Accent3 6 2 7" xfId="34822" xr:uid="{00000000-0005-0000-0000-0000F9190000}"/>
    <cellStyle name="20% - Accent3 6 3" xfId="15587" xr:uid="{00000000-0005-0000-0000-0000FA190000}"/>
    <cellStyle name="20% - Accent3 6 3 2" xfId="33305" xr:uid="{00000000-0005-0000-0000-0000FB190000}"/>
    <cellStyle name="20% - Accent3 6 3 2 2" xfId="21143" xr:uid="{00000000-0005-0000-0000-0000FC190000}"/>
    <cellStyle name="20% - Accent3 6 3 2 2 2" xfId="25151" xr:uid="{00000000-0005-0000-0000-0000FD190000}"/>
    <cellStyle name="20% - Accent3 6 3 2 2 2 2" xfId="27450" xr:uid="{00000000-0005-0000-0000-0000FE190000}"/>
    <cellStyle name="20% - Accent3 6 3 2 2 3" xfId="25150" xr:uid="{00000000-0005-0000-0000-0000FF190000}"/>
    <cellStyle name="20% - Accent3 6 3 2 3" xfId="30300" xr:uid="{00000000-0005-0000-0000-0000001A0000}"/>
    <cellStyle name="20% - Accent3 6 3 2 3 2" xfId="25148" xr:uid="{00000000-0005-0000-0000-0000011A0000}"/>
    <cellStyle name="20% - Accent3 6 3 2 4" xfId="27143" xr:uid="{00000000-0005-0000-0000-0000021A0000}"/>
    <cellStyle name="20% - Accent3 6 3 3" xfId="27338" xr:uid="{00000000-0005-0000-0000-0000031A0000}"/>
    <cellStyle name="20% - Accent3 6 3 3 2" xfId="25145" xr:uid="{00000000-0005-0000-0000-0000041A0000}"/>
    <cellStyle name="20% - Accent3 6 3 3 2 2" xfId="26886" xr:uid="{00000000-0005-0000-0000-0000051A0000}"/>
    <cellStyle name="20% - Accent3 6 3 3 3" xfId="25140" xr:uid="{00000000-0005-0000-0000-0000061A0000}"/>
    <cellStyle name="20% - Accent3 6 3 4" xfId="30673" xr:uid="{00000000-0005-0000-0000-0000071A0000}"/>
    <cellStyle name="20% - Accent3 6 3 4 2" xfId="25135" xr:uid="{00000000-0005-0000-0000-0000081A0000}"/>
    <cellStyle name="20% - Accent3 6 3 5" xfId="16631" xr:uid="{00000000-0005-0000-0000-0000091A0000}"/>
    <cellStyle name="20% - Accent3 6 3 6" xfId="35024" xr:uid="{00000000-0005-0000-0000-00000A1A0000}"/>
    <cellStyle name="20% - Accent3 6 4" xfId="15585" xr:uid="{00000000-0005-0000-0000-00000B1A0000}"/>
    <cellStyle name="20% - Accent3 6 4 2" xfId="27335" xr:uid="{00000000-0005-0000-0000-00000C1A0000}"/>
    <cellStyle name="20% - Accent3 6 4 2 2" xfId="25130" xr:uid="{00000000-0005-0000-0000-00000D1A0000}"/>
    <cellStyle name="20% - Accent3 6 4 2 2 2" xfId="34096" xr:uid="{00000000-0005-0000-0000-00000E1A0000}"/>
    <cellStyle name="20% - Accent3 6 4 2 3" xfId="25121" xr:uid="{00000000-0005-0000-0000-00000F1A0000}"/>
    <cellStyle name="20% - Accent3 6 4 3" xfId="26622" xr:uid="{00000000-0005-0000-0000-0000101A0000}"/>
    <cellStyle name="20% - Accent3 6 4 3 2" xfId="26619" xr:uid="{00000000-0005-0000-0000-0000111A0000}"/>
    <cellStyle name="20% - Accent3 6 4 4" xfId="30663" xr:uid="{00000000-0005-0000-0000-0000121A0000}"/>
    <cellStyle name="20% - Accent3 6 4 5" xfId="35230" xr:uid="{00000000-0005-0000-0000-0000131A0000}"/>
    <cellStyle name="20% - Accent3 6 5" xfId="15583" xr:uid="{00000000-0005-0000-0000-0000141A0000}"/>
    <cellStyle name="20% - Accent3 6 5 2" xfId="25115" xr:uid="{00000000-0005-0000-0000-0000151A0000}"/>
    <cellStyle name="20% - Accent3 6 5 2 2" xfId="17753" xr:uid="{00000000-0005-0000-0000-0000161A0000}"/>
    <cellStyle name="20% - Accent3 6 5 3" xfId="26601" xr:uid="{00000000-0005-0000-0000-0000171A0000}"/>
    <cellStyle name="20% - Accent3 6 5 4" xfId="35459" xr:uid="{00000000-0005-0000-0000-0000181A0000}"/>
    <cellStyle name="20% - Accent3 6 6" xfId="28240" xr:uid="{00000000-0005-0000-0000-0000191A0000}"/>
    <cellStyle name="20% - Accent3 6 6 2" xfId="25113" xr:uid="{00000000-0005-0000-0000-00001A1A0000}"/>
    <cellStyle name="20% - Accent3 6 6 3" xfId="36331" xr:uid="{00000000-0005-0000-0000-00001B1A0000}"/>
    <cellStyle name="20% - Accent3 6 7" xfId="25112" xr:uid="{00000000-0005-0000-0000-00001C1A0000}"/>
    <cellStyle name="20% - Accent3 6 7 2" xfId="36617" xr:uid="{00000000-0005-0000-0000-00001D1A0000}"/>
    <cellStyle name="20% - Accent3 6 8" xfId="34595" xr:uid="{00000000-0005-0000-0000-00001E1A0000}"/>
    <cellStyle name="20% - Accent3 6 9" xfId="19245" xr:uid="{00000000-0005-0000-0000-00001F1A0000}"/>
    <cellStyle name="20% - Accent3 7" xfId="306" xr:uid="{00000000-0005-0000-0000-0000201A0000}"/>
    <cellStyle name="20% - Accent3 7 2" xfId="19846" xr:uid="{00000000-0005-0000-0000-0000211A0000}"/>
    <cellStyle name="20% - Accent3 7 2 2" xfId="27326" xr:uid="{00000000-0005-0000-0000-0000221A0000}"/>
    <cellStyle name="20% - Accent3 7 2 2 2" xfId="20608" xr:uid="{00000000-0005-0000-0000-0000231A0000}"/>
    <cellStyle name="20% - Accent3 7 2 2 2 2" xfId="32700" xr:uid="{00000000-0005-0000-0000-0000241A0000}"/>
    <cellStyle name="20% - Accent3 7 2 2 2 2 2" xfId="23271" xr:uid="{00000000-0005-0000-0000-0000251A0000}"/>
    <cellStyle name="20% - Accent3 7 2 2 2 3" xfId="33251" xr:uid="{00000000-0005-0000-0000-0000261A0000}"/>
    <cellStyle name="20% - Accent3 7 2 2 3" xfId="27759" xr:uid="{00000000-0005-0000-0000-0000271A0000}"/>
    <cellStyle name="20% - Accent3 7 2 2 3 2" xfId="26329" xr:uid="{00000000-0005-0000-0000-0000281A0000}"/>
    <cellStyle name="20% - Accent3 7 2 2 4" xfId="27754" xr:uid="{00000000-0005-0000-0000-0000291A0000}"/>
    <cellStyle name="20% - Accent3 7 2 3" xfId="27322" xr:uid="{00000000-0005-0000-0000-00002A1A0000}"/>
    <cellStyle name="20% - Accent3 7 2 3 2" xfId="25110" xr:uid="{00000000-0005-0000-0000-00002B1A0000}"/>
    <cellStyle name="20% - Accent3 7 2 3 2 2" xfId="32625" xr:uid="{00000000-0005-0000-0000-00002C1A0000}"/>
    <cellStyle name="20% - Accent3 7 2 3 3" xfId="27753" xr:uid="{00000000-0005-0000-0000-00002D1A0000}"/>
    <cellStyle name="20% - Accent3 7 2 4" xfId="25109" xr:uid="{00000000-0005-0000-0000-00002E1A0000}"/>
    <cellStyle name="20% - Accent3 7 2 4 2" xfId="25107" xr:uid="{00000000-0005-0000-0000-00002F1A0000}"/>
    <cellStyle name="20% - Accent3 7 2 5" xfId="21417" xr:uid="{00000000-0005-0000-0000-0000301A0000}"/>
    <cellStyle name="20% - Accent3 7 2 6" xfId="34841" xr:uid="{00000000-0005-0000-0000-0000311A0000}"/>
    <cellStyle name="20% - Accent3 7 3" xfId="28211" xr:uid="{00000000-0005-0000-0000-0000321A0000}"/>
    <cellStyle name="20% - Accent3 7 3 2" xfId="27318" xr:uid="{00000000-0005-0000-0000-0000331A0000}"/>
    <cellStyle name="20% - Accent3 7 3 2 2" xfId="32404" xr:uid="{00000000-0005-0000-0000-0000341A0000}"/>
    <cellStyle name="20% - Accent3 7 3 2 2 2" xfId="32523" xr:uid="{00000000-0005-0000-0000-0000351A0000}"/>
    <cellStyle name="20% - Accent3 7 3 2 3" xfId="33036" xr:uid="{00000000-0005-0000-0000-0000361A0000}"/>
    <cellStyle name="20% - Accent3 7 3 3" xfId="25105" xr:uid="{00000000-0005-0000-0000-0000371A0000}"/>
    <cellStyle name="20% - Accent3 7 3 3 2" xfId="34012" xr:uid="{00000000-0005-0000-0000-0000381A0000}"/>
    <cellStyle name="20% - Accent3 7 3 4" xfId="22157" xr:uid="{00000000-0005-0000-0000-0000391A0000}"/>
    <cellStyle name="20% - Accent3 7 3 5" xfId="35043" xr:uid="{00000000-0005-0000-0000-00003A1A0000}"/>
    <cellStyle name="20% - Accent3 7 4" xfId="28205" xr:uid="{00000000-0005-0000-0000-00003B1A0000}"/>
    <cellStyle name="20% - Accent3 7 4 2" xfId="25104" xr:uid="{00000000-0005-0000-0000-00003C1A0000}"/>
    <cellStyle name="20% - Accent3 7 4 2 2" xfId="17728" xr:uid="{00000000-0005-0000-0000-00003D1A0000}"/>
    <cellStyle name="20% - Accent3 7 4 3" xfId="26593" xr:uid="{00000000-0005-0000-0000-00003E1A0000}"/>
    <cellStyle name="20% - Accent3 7 4 4" xfId="35250" xr:uid="{00000000-0005-0000-0000-00003F1A0000}"/>
    <cellStyle name="20% - Accent3 7 5" xfId="28237" xr:uid="{00000000-0005-0000-0000-0000401A0000}"/>
    <cellStyle name="20% - Accent3 7 5 2" xfId="25100" xr:uid="{00000000-0005-0000-0000-0000411A0000}"/>
    <cellStyle name="20% - Accent3 7 5 3" xfId="35479" xr:uid="{00000000-0005-0000-0000-0000421A0000}"/>
    <cellStyle name="20% - Accent3 7 6" xfId="28522" xr:uid="{00000000-0005-0000-0000-0000431A0000}"/>
    <cellStyle name="20% - Accent3 7 6 2" xfId="36351" xr:uid="{00000000-0005-0000-0000-0000441A0000}"/>
    <cellStyle name="20% - Accent3 7 7" xfId="34609" xr:uid="{00000000-0005-0000-0000-0000451A0000}"/>
    <cellStyle name="20% - Accent3 7 8" xfId="20128" xr:uid="{00000000-0005-0000-0000-0000461A0000}"/>
    <cellStyle name="20% - Accent3 7 8 2" xfId="37509" xr:uid="{00000000-0005-0000-0000-0000471A0000}"/>
    <cellStyle name="20% - Accent3 8" xfId="326" xr:uid="{00000000-0005-0000-0000-0000481A0000}"/>
    <cellStyle name="20% - Accent3 8 2" xfId="27306" xr:uid="{00000000-0005-0000-0000-0000491A0000}"/>
    <cellStyle name="20% - Accent3 8 2 2" xfId="24693" xr:uid="{00000000-0005-0000-0000-00004A1A0000}"/>
    <cellStyle name="20% - Accent3 8 2 2 2" xfId="25097" xr:uid="{00000000-0005-0000-0000-00004B1A0000}"/>
    <cellStyle name="20% - Accent3 8 2 2 2 2" xfId="6280" xr:uid="{00000000-0005-0000-0000-00004C1A0000}"/>
    <cellStyle name="20% - Accent3 8 2 2 3" xfId="25103" xr:uid="{00000000-0005-0000-0000-00004D1A0000}"/>
    <cellStyle name="20% - Accent3 8 2 3" xfId="25096" xr:uid="{00000000-0005-0000-0000-00004E1A0000}"/>
    <cellStyle name="20% - Accent3 8 2 3 2" xfId="25093" xr:uid="{00000000-0005-0000-0000-00004F1A0000}"/>
    <cellStyle name="20% - Accent3 8 2 4" xfId="25090" xr:uid="{00000000-0005-0000-0000-0000501A0000}"/>
    <cellStyle name="20% - Accent3 8 2 5" xfId="34860" xr:uid="{00000000-0005-0000-0000-0000511A0000}"/>
    <cellStyle name="20% - Accent3 8 3" xfId="27300" xr:uid="{00000000-0005-0000-0000-0000521A0000}"/>
    <cellStyle name="20% - Accent3 8 3 2" xfId="32985" xr:uid="{00000000-0005-0000-0000-0000531A0000}"/>
    <cellStyle name="20% - Accent3 8 3 2 2" xfId="31344" xr:uid="{00000000-0005-0000-0000-0000541A0000}"/>
    <cellStyle name="20% - Accent3 8 3 3" xfId="25089" xr:uid="{00000000-0005-0000-0000-0000551A0000}"/>
    <cellStyle name="20% - Accent3 8 3 4" xfId="35062" xr:uid="{00000000-0005-0000-0000-0000561A0000}"/>
    <cellStyle name="20% - Accent3 8 4" xfId="25088" xr:uid="{00000000-0005-0000-0000-0000571A0000}"/>
    <cellStyle name="20% - Accent3 8 4 2" xfId="25087" xr:uid="{00000000-0005-0000-0000-0000581A0000}"/>
    <cellStyle name="20% - Accent3 8 4 3" xfId="35269" xr:uid="{00000000-0005-0000-0000-0000591A0000}"/>
    <cellStyle name="20% - Accent3 8 5" xfId="27223" xr:uid="{00000000-0005-0000-0000-00005A1A0000}"/>
    <cellStyle name="20% - Accent3 8 5 2" xfId="35498" xr:uid="{00000000-0005-0000-0000-00005B1A0000}"/>
    <cellStyle name="20% - Accent3 8 6" xfId="34623" xr:uid="{00000000-0005-0000-0000-00005C1A0000}"/>
    <cellStyle name="20% - Accent3 8 7" xfId="29490" xr:uid="{00000000-0005-0000-0000-00005D1A0000}"/>
    <cellStyle name="20% - Accent3 8 7 2" xfId="36643" xr:uid="{00000000-0005-0000-0000-00005E1A0000}"/>
    <cellStyle name="20% - Accent3 8 8" xfId="37528" xr:uid="{00000000-0005-0000-0000-00005F1A0000}"/>
    <cellStyle name="20% - Accent3 9" xfId="346" xr:uid="{00000000-0005-0000-0000-0000601A0000}"/>
    <cellStyle name="20% - Accent3 9 2" xfId="27290" xr:uid="{00000000-0005-0000-0000-0000611A0000}"/>
    <cellStyle name="20% - Accent3 9 2 2" xfId="25085" xr:uid="{00000000-0005-0000-0000-0000621A0000}"/>
    <cellStyle name="20% - Accent3 9 2 2 2" xfId="25079" xr:uid="{00000000-0005-0000-0000-0000631A0000}"/>
    <cellStyle name="20% - Accent3 9 2 3" xfId="25075" xr:uid="{00000000-0005-0000-0000-0000641A0000}"/>
    <cellStyle name="20% - Accent3 9 2 4" xfId="34880" xr:uid="{00000000-0005-0000-0000-0000651A0000}"/>
    <cellStyle name="20% - Accent3 9 3" xfId="13587" xr:uid="{00000000-0005-0000-0000-0000661A0000}"/>
    <cellStyle name="20% - Accent3 9 3 2" xfId="25072" xr:uid="{00000000-0005-0000-0000-0000671A0000}"/>
    <cellStyle name="20% - Accent3 9 3 3" xfId="35081" xr:uid="{00000000-0005-0000-0000-0000681A0000}"/>
    <cellStyle name="20% - Accent3 9 4" xfId="18610" xr:uid="{00000000-0005-0000-0000-0000691A0000}"/>
    <cellStyle name="20% - Accent3 9 4 2" xfId="35289" xr:uid="{00000000-0005-0000-0000-00006A1A0000}"/>
    <cellStyle name="20% - Accent3 9 5" xfId="34637" xr:uid="{00000000-0005-0000-0000-00006B1A0000}"/>
    <cellStyle name="20% - Accent3 9 6" xfId="21453" xr:uid="{00000000-0005-0000-0000-00006C1A0000}"/>
    <cellStyle name="20% - Accent3 9 6 2" xfId="36377" xr:uid="{00000000-0005-0000-0000-00006D1A0000}"/>
    <cellStyle name="20% - Accent3 9 7" xfId="36663" xr:uid="{00000000-0005-0000-0000-00006E1A0000}"/>
    <cellStyle name="20% - Accent3 9 8" xfId="37548" xr:uid="{00000000-0005-0000-0000-00006F1A0000}"/>
    <cellStyle name="20% - Accent4" xfId="35" builtinId="42" customBuiltin="1"/>
    <cellStyle name="20% - Accent4 10" xfId="187" xr:uid="{00000000-0005-0000-0000-0000711A0000}"/>
    <cellStyle name="20% - Accent4 10 2" xfId="27093" xr:uid="{00000000-0005-0000-0000-0000721A0000}"/>
    <cellStyle name="20% - Accent4 10 2 2" xfId="33438" xr:uid="{00000000-0005-0000-0000-0000731A0000}"/>
    <cellStyle name="20% - Accent4 10 2 3" xfId="34901" xr:uid="{00000000-0005-0000-0000-0000741A0000}"/>
    <cellStyle name="20% - Accent4 10 3" xfId="25070" xr:uid="{00000000-0005-0000-0000-0000751A0000}"/>
    <cellStyle name="20% - Accent4 10 3 2" xfId="35103" xr:uid="{00000000-0005-0000-0000-0000761A0000}"/>
    <cellStyle name="20% - Accent4 10 4" xfId="34526" xr:uid="{00000000-0005-0000-0000-0000771A0000}"/>
    <cellStyle name="20% - Accent4 10 5" xfId="25476" xr:uid="{00000000-0005-0000-0000-0000781A0000}"/>
    <cellStyle name="20% - Accent4 10 5 2" xfId="35526" xr:uid="{00000000-0005-0000-0000-0000791A0000}"/>
    <cellStyle name="20% - Accent4 10 6" xfId="36399" xr:uid="{00000000-0005-0000-0000-00007A1A0000}"/>
    <cellStyle name="20% - Accent4 10 7" xfId="36685" xr:uid="{00000000-0005-0000-0000-00007B1A0000}"/>
    <cellStyle name="20% - Accent4 10 8" xfId="37570" xr:uid="{00000000-0005-0000-0000-00007C1A0000}"/>
    <cellStyle name="20% - Accent4 11" xfId="32020" xr:uid="{00000000-0005-0000-0000-00007D1A0000}"/>
    <cellStyle name="20% - Accent4 11 2" xfId="34322" xr:uid="{00000000-0005-0000-0000-00007E1A0000}"/>
    <cellStyle name="20% - Accent4 11 2 2" xfId="35122" xr:uid="{00000000-0005-0000-0000-00007F1A0000}"/>
    <cellStyle name="20% - Accent4 11 3" xfId="34696" xr:uid="{00000000-0005-0000-0000-0000801A0000}"/>
    <cellStyle name="20% - Accent4 11 4" xfId="35546" xr:uid="{00000000-0005-0000-0000-0000811A0000}"/>
    <cellStyle name="20% - Accent4 11 5" xfId="36419" xr:uid="{00000000-0005-0000-0000-0000821A0000}"/>
    <cellStyle name="20% - Accent4 11 6" xfId="36705" xr:uid="{00000000-0005-0000-0000-0000831A0000}"/>
    <cellStyle name="20% - Accent4 11 7" xfId="37590" xr:uid="{00000000-0005-0000-0000-0000841A0000}"/>
    <cellStyle name="20% - Accent4 12" xfId="33724" xr:uid="{00000000-0005-0000-0000-0000851A0000}"/>
    <cellStyle name="20% - Accent4 12 2" xfId="34712" xr:uid="{00000000-0005-0000-0000-0000861A0000}"/>
    <cellStyle name="20% - Accent4 12 3" xfId="35325" xr:uid="{00000000-0005-0000-0000-0000871A0000}"/>
    <cellStyle name="20% - Accent4 12 4" xfId="35565" xr:uid="{00000000-0005-0000-0000-0000881A0000}"/>
    <cellStyle name="20% - Accent4 12 5" xfId="36438" xr:uid="{00000000-0005-0000-0000-0000891A0000}"/>
    <cellStyle name="20% - Accent4 12 6" xfId="36724" xr:uid="{00000000-0005-0000-0000-00008A1A0000}"/>
    <cellStyle name="20% - Accent4 12 7" xfId="37609" xr:uid="{00000000-0005-0000-0000-00008B1A0000}"/>
    <cellStyle name="20% - Accent4 13" xfId="27892" xr:uid="{00000000-0005-0000-0000-00008C1A0000}"/>
    <cellStyle name="20% - Accent4 13 2" xfId="34740" xr:uid="{00000000-0005-0000-0000-00008D1A0000}"/>
    <cellStyle name="20% - Accent4 13 3" xfId="35584" xr:uid="{00000000-0005-0000-0000-00008E1A0000}"/>
    <cellStyle name="20% - Accent4 13 4" xfId="36459" xr:uid="{00000000-0005-0000-0000-00008F1A0000}"/>
    <cellStyle name="20% - Accent4 13 5" xfId="36745" xr:uid="{00000000-0005-0000-0000-0000901A0000}"/>
    <cellStyle name="20% - Accent4 13 6" xfId="37630" xr:uid="{00000000-0005-0000-0000-0000911A0000}"/>
    <cellStyle name="20% - Accent4 14" xfId="30599" xr:uid="{00000000-0005-0000-0000-0000921A0000}"/>
    <cellStyle name="20% - Accent4 14 2" xfId="34930" xr:uid="{00000000-0005-0000-0000-0000931A0000}"/>
    <cellStyle name="20% - Accent4 14 3" xfId="36757" xr:uid="{00000000-0005-0000-0000-0000941A0000}"/>
    <cellStyle name="20% - Accent4 14 4" xfId="37642" xr:uid="{00000000-0005-0000-0000-0000951A0000}"/>
    <cellStyle name="20% - Accent4 15" xfId="34650" xr:uid="{00000000-0005-0000-0000-0000961A0000}"/>
    <cellStyle name="20% - Accent4 15 2" xfId="36484" xr:uid="{00000000-0005-0000-0000-0000971A0000}"/>
    <cellStyle name="20% - Accent4 15 3" xfId="36782" xr:uid="{00000000-0005-0000-0000-0000981A0000}"/>
    <cellStyle name="20% - Accent4 15 4" xfId="37670" xr:uid="{00000000-0005-0000-0000-0000991A0000}"/>
    <cellStyle name="20% - Accent4 16" xfId="35364" xr:uid="{00000000-0005-0000-0000-00009A1A0000}"/>
    <cellStyle name="20% - Accent4 16 2" xfId="36502" xr:uid="{00000000-0005-0000-0000-00009B1A0000}"/>
    <cellStyle name="20% - Accent4 16 3" xfId="36800" xr:uid="{00000000-0005-0000-0000-00009C1A0000}"/>
    <cellStyle name="20% - Accent4 16 4" xfId="37689" xr:uid="{00000000-0005-0000-0000-00009D1A0000}"/>
    <cellStyle name="20% - Accent4 17" xfId="35651" xr:uid="{00000000-0005-0000-0000-00009E1A0000}"/>
    <cellStyle name="20% - Accent4 17 2" xfId="36819" xr:uid="{00000000-0005-0000-0000-00009F1A0000}"/>
    <cellStyle name="20% - Accent4 17 3" xfId="37709" xr:uid="{00000000-0005-0000-0000-0000A01A0000}"/>
    <cellStyle name="20% - Accent4 18" xfId="35669" xr:uid="{00000000-0005-0000-0000-0000A11A0000}"/>
    <cellStyle name="20% - Accent4 18 2" xfId="36838" xr:uid="{00000000-0005-0000-0000-0000A21A0000}"/>
    <cellStyle name="20% - Accent4 18 3" xfId="37728" xr:uid="{00000000-0005-0000-0000-0000A31A0000}"/>
    <cellStyle name="20% - Accent4 19" xfId="35688" xr:uid="{00000000-0005-0000-0000-0000A41A0000}"/>
    <cellStyle name="20% - Accent4 19 2" xfId="36857" xr:uid="{00000000-0005-0000-0000-0000A51A0000}"/>
    <cellStyle name="20% - Accent4 19 3" xfId="37747" xr:uid="{00000000-0005-0000-0000-0000A61A0000}"/>
    <cellStyle name="20% - Accent4 2" xfId="87" xr:uid="{00000000-0005-0000-0000-0000A71A0000}"/>
    <cellStyle name="20% - Accent4 2 10" xfId="23226" xr:uid="{00000000-0005-0000-0000-0000A81A0000}"/>
    <cellStyle name="20% - Accent4 2 10 2" xfId="25062" xr:uid="{00000000-0005-0000-0000-0000A91A0000}"/>
    <cellStyle name="20% - Accent4 2 10 3" xfId="37428" xr:uid="{00000000-0005-0000-0000-0000AA1A0000}"/>
    <cellStyle name="20% - Accent4 2 11" xfId="25056" xr:uid="{00000000-0005-0000-0000-0000AB1A0000}"/>
    <cellStyle name="20% - Accent4 2 12" xfId="34444" xr:uid="{00000000-0005-0000-0000-0000AC1A0000}"/>
    <cellStyle name="20% - Accent4 2 13" xfId="28174" xr:uid="{00000000-0005-0000-0000-0000AD1A0000}"/>
    <cellStyle name="20% - Accent4 2 2" xfId="148" xr:uid="{00000000-0005-0000-0000-0000AE1A0000}"/>
    <cellStyle name="20% - Accent4 2 2 10" xfId="25048" xr:uid="{00000000-0005-0000-0000-0000AF1A0000}"/>
    <cellStyle name="20% - Accent4 2 2 11" xfId="34499" xr:uid="{00000000-0005-0000-0000-0000B01A0000}"/>
    <cellStyle name="20% - Accent4 2 2 12" xfId="33232" xr:uid="{00000000-0005-0000-0000-0000B11A0000}"/>
    <cellStyle name="20% - Accent4 2 2 2" xfId="33224" xr:uid="{00000000-0005-0000-0000-0000B21A0000}"/>
    <cellStyle name="20% - Accent4 2 2 2 2" xfId="33216" xr:uid="{00000000-0005-0000-0000-0000B31A0000}"/>
    <cellStyle name="20% - Accent4 2 2 2 2 2" xfId="25038" xr:uid="{00000000-0005-0000-0000-0000B41A0000}"/>
    <cellStyle name="20% - Accent4 2 2 2 2 2 2" xfId="25037" xr:uid="{00000000-0005-0000-0000-0000B51A0000}"/>
    <cellStyle name="20% - Accent4 2 2 2 2 2 2 2" xfId="25656" xr:uid="{00000000-0005-0000-0000-0000B61A0000}"/>
    <cellStyle name="20% - Accent4 2 2 2 2 2 2 2 2" xfId="34282" xr:uid="{00000000-0005-0000-0000-0000B71A0000}"/>
    <cellStyle name="20% - Accent4 2 2 2 2 2 2 2 2 2" xfId="8798" xr:uid="{00000000-0005-0000-0000-0000B81A0000}"/>
    <cellStyle name="20% - Accent4 2 2 2 2 2 2 2 2 2 2" xfId="31159" xr:uid="{00000000-0005-0000-0000-0000B91A0000}"/>
    <cellStyle name="20% - Accent4 2 2 2 2 2 2 2 2 2 2 2" xfId="25033" xr:uid="{00000000-0005-0000-0000-0000BA1A0000}"/>
    <cellStyle name="20% - Accent4 2 2 2 2 2 2 2 2 2 3" xfId="13542" xr:uid="{00000000-0005-0000-0000-0000BB1A0000}"/>
    <cellStyle name="20% - Accent4 2 2 2 2 2 2 2 2 3" xfId="8794" xr:uid="{00000000-0005-0000-0000-0000BC1A0000}"/>
    <cellStyle name="20% - Accent4 2 2 2 2 2 2 2 2 3 2" xfId="20370" xr:uid="{00000000-0005-0000-0000-0000BD1A0000}"/>
    <cellStyle name="20% - Accent4 2 2 2 2 2 2 2 2 4" xfId="27005" xr:uid="{00000000-0005-0000-0000-0000BE1A0000}"/>
    <cellStyle name="20% - Accent4 2 2 2 2 2 2 2 3" xfId="25030" xr:uid="{00000000-0005-0000-0000-0000BF1A0000}"/>
    <cellStyle name="20% - Accent4 2 2 2 2 2 2 2 3 2" xfId="22251" xr:uid="{00000000-0005-0000-0000-0000C01A0000}"/>
    <cellStyle name="20% - Accent4 2 2 2 2 2 2 2 3 2 2" xfId="13540" xr:uid="{00000000-0005-0000-0000-0000C11A0000}"/>
    <cellStyle name="20% - Accent4 2 2 2 2 2 2 2 3 3" xfId="30827" xr:uid="{00000000-0005-0000-0000-0000C21A0000}"/>
    <cellStyle name="20% - Accent4 2 2 2 2 2 2 2 4" xfId="30301" xr:uid="{00000000-0005-0000-0000-0000C31A0000}"/>
    <cellStyle name="20% - Accent4 2 2 2 2 2 2 2 4 2" xfId="20186" xr:uid="{00000000-0005-0000-0000-0000C41A0000}"/>
    <cellStyle name="20% - Accent4 2 2 2 2 2 2 2 5" xfId="25986" xr:uid="{00000000-0005-0000-0000-0000C51A0000}"/>
    <cellStyle name="20% - Accent4 2 2 2 2 2 2 3" xfId="25029" xr:uid="{00000000-0005-0000-0000-0000C61A0000}"/>
    <cellStyle name="20% - Accent4 2 2 2 2 2 2 3 2" xfId="25025" xr:uid="{00000000-0005-0000-0000-0000C71A0000}"/>
    <cellStyle name="20% - Accent4 2 2 2 2 2 2 3 2 2" xfId="8783" xr:uid="{00000000-0005-0000-0000-0000C81A0000}"/>
    <cellStyle name="20% - Accent4 2 2 2 2 2 2 3 2 2 2" xfId="27756" xr:uid="{00000000-0005-0000-0000-0000C91A0000}"/>
    <cellStyle name="20% - Accent4 2 2 2 2 2 2 3 2 3" xfId="32334" xr:uid="{00000000-0005-0000-0000-0000CA1A0000}"/>
    <cellStyle name="20% - Accent4 2 2 2 2 2 2 3 3" xfId="25024" xr:uid="{00000000-0005-0000-0000-0000CB1A0000}"/>
    <cellStyle name="20% - Accent4 2 2 2 2 2 2 3 3 2" xfId="32103" xr:uid="{00000000-0005-0000-0000-0000CC1A0000}"/>
    <cellStyle name="20% - Accent4 2 2 2 2 2 2 3 4" xfId="28919" xr:uid="{00000000-0005-0000-0000-0000CD1A0000}"/>
    <cellStyle name="20% - Accent4 2 2 2 2 2 2 4" xfId="29018" xr:uid="{00000000-0005-0000-0000-0000CE1A0000}"/>
    <cellStyle name="20% - Accent4 2 2 2 2 2 2 4 2" xfId="25023" xr:uid="{00000000-0005-0000-0000-0000CF1A0000}"/>
    <cellStyle name="20% - Accent4 2 2 2 2 2 2 4 2 2" xfId="6794" xr:uid="{00000000-0005-0000-0000-0000D01A0000}"/>
    <cellStyle name="20% - Accent4 2 2 2 2 2 2 4 3" xfId="25022" xr:uid="{00000000-0005-0000-0000-0000D11A0000}"/>
    <cellStyle name="20% - Accent4 2 2 2 2 2 2 5" xfId="25021" xr:uid="{00000000-0005-0000-0000-0000D21A0000}"/>
    <cellStyle name="20% - Accent4 2 2 2 2 2 2 5 2" xfId="27400" xr:uid="{00000000-0005-0000-0000-0000D31A0000}"/>
    <cellStyle name="20% - Accent4 2 2 2 2 2 2 6" xfId="25020" xr:uid="{00000000-0005-0000-0000-0000D41A0000}"/>
    <cellStyle name="20% - Accent4 2 2 2 2 2 3" xfId="13775" xr:uid="{00000000-0005-0000-0000-0000D51A0000}"/>
    <cellStyle name="20% - Accent4 2 2 2 2 2 3 2" xfId="25016" xr:uid="{00000000-0005-0000-0000-0000D61A0000}"/>
    <cellStyle name="20% - Accent4 2 2 2 2 2 3 2 2" xfId="25013" xr:uid="{00000000-0005-0000-0000-0000D71A0000}"/>
    <cellStyle name="20% - Accent4 2 2 2 2 2 3 2 2 2" xfId="8729" xr:uid="{00000000-0005-0000-0000-0000D81A0000}"/>
    <cellStyle name="20% - Accent4 2 2 2 2 2 3 2 2 2 2" xfId="13448" xr:uid="{00000000-0005-0000-0000-0000D91A0000}"/>
    <cellStyle name="20% - Accent4 2 2 2 2 2 3 2 2 3" xfId="33765" xr:uid="{00000000-0005-0000-0000-0000DA1A0000}"/>
    <cellStyle name="20% - Accent4 2 2 2 2 2 3 2 3" xfId="25012" xr:uid="{00000000-0005-0000-0000-0000DB1A0000}"/>
    <cellStyle name="20% - Accent4 2 2 2 2 2 3 2 3 2" xfId="24884" xr:uid="{00000000-0005-0000-0000-0000DC1A0000}"/>
    <cellStyle name="20% - Accent4 2 2 2 2 2 3 2 4" xfId="33786" xr:uid="{00000000-0005-0000-0000-0000DD1A0000}"/>
    <cellStyle name="20% - Accent4 2 2 2 2 2 3 3" xfId="25011" xr:uid="{00000000-0005-0000-0000-0000DE1A0000}"/>
    <cellStyle name="20% - Accent4 2 2 2 2 2 3 3 2" xfId="25010" xr:uid="{00000000-0005-0000-0000-0000DF1A0000}"/>
    <cellStyle name="20% - Accent4 2 2 2 2 2 3 3 2 2" xfId="34077" xr:uid="{00000000-0005-0000-0000-0000E01A0000}"/>
    <cellStyle name="20% - Accent4 2 2 2 2 2 3 3 3" xfId="28880" xr:uid="{00000000-0005-0000-0000-0000E11A0000}"/>
    <cellStyle name="20% - Accent4 2 2 2 2 2 3 4" xfId="25009" xr:uid="{00000000-0005-0000-0000-0000E21A0000}"/>
    <cellStyle name="20% - Accent4 2 2 2 2 2 3 4 2" xfId="25008" xr:uid="{00000000-0005-0000-0000-0000E31A0000}"/>
    <cellStyle name="20% - Accent4 2 2 2 2 2 3 5" xfId="25007" xr:uid="{00000000-0005-0000-0000-0000E41A0000}"/>
    <cellStyle name="20% - Accent4 2 2 2 2 2 4" xfId="5668" xr:uid="{00000000-0005-0000-0000-0000E51A0000}"/>
    <cellStyle name="20% - Accent4 2 2 2 2 2 4 2" xfId="25001" xr:uid="{00000000-0005-0000-0000-0000E61A0000}"/>
    <cellStyle name="20% - Accent4 2 2 2 2 2 4 2 2" xfId="24999" xr:uid="{00000000-0005-0000-0000-0000E71A0000}"/>
    <cellStyle name="20% - Accent4 2 2 2 2 2 4 2 2 2" xfId="33954" xr:uid="{00000000-0005-0000-0000-0000E81A0000}"/>
    <cellStyle name="20% - Accent4 2 2 2 2 2 4 2 3" xfId="24998" xr:uid="{00000000-0005-0000-0000-0000E91A0000}"/>
    <cellStyle name="20% - Accent4 2 2 2 2 2 4 3" xfId="24996" xr:uid="{00000000-0005-0000-0000-0000EA1A0000}"/>
    <cellStyle name="20% - Accent4 2 2 2 2 2 4 3 2" xfId="24993" xr:uid="{00000000-0005-0000-0000-0000EB1A0000}"/>
    <cellStyle name="20% - Accent4 2 2 2 2 2 4 4" xfId="13080" xr:uid="{00000000-0005-0000-0000-0000EC1A0000}"/>
    <cellStyle name="20% - Accent4 2 2 2 2 2 5" xfId="24990" xr:uid="{00000000-0005-0000-0000-0000ED1A0000}"/>
    <cellStyle name="20% - Accent4 2 2 2 2 2 5 2" xfId="24984" xr:uid="{00000000-0005-0000-0000-0000EE1A0000}"/>
    <cellStyle name="20% - Accent4 2 2 2 2 2 5 2 2" xfId="25014" xr:uid="{00000000-0005-0000-0000-0000EF1A0000}"/>
    <cellStyle name="20% - Accent4 2 2 2 2 2 5 3" xfId="24981" xr:uid="{00000000-0005-0000-0000-0000F01A0000}"/>
    <cellStyle name="20% - Accent4 2 2 2 2 2 6" xfId="24977" xr:uid="{00000000-0005-0000-0000-0000F11A0000}"/>
    <cellStyle name="20% - Accent4 2 2 2 2 2 6 2" xfId="27568" xr:uid="{00000000-0005-0000-0000-0000F21A0000}"/>
    <cellStyle name="20% - Accent4 2 2 2 2 2 7" xfId="27453" xr:uid="{00000000-0005-0000-0000-0000F31A0000}"/>
    <cellStyle name="20% - Accent4 2 2 2 2 3" xfId="24973" xr:uid="{00000000-0005-0000-0000-0000F41A0000}"/>
    <cellStyle name="20% - Accent4 2 2 2 2 3 2" xfId="24965" xr:uid="{00000000-0005-0000-0000-0000F51A0000}"/>
    <cellStyle name="20% - Accent4 2 2 2 2 3 2 2" xfId="25630" xr:uid="{00000000-0005-0000-0000-0000F61A0000}"/>
    <cellStyle name="20% - Accent4 2 2 2 2 3 2 2 2" xfId="24972" xr:uid="{00000000-0005-0000-0000-0000F71A0000}"/>
    <cellStyle name="20% - Accent4 2 2 2 2 3 2 2 2 2" xfId="8598" xr:uid="{00000000-0005-0000-0000-0000F81A0000}"/>
    <cellStyle name="20% - Accent4 2 2 2 2 3 2 2 2 2 2" xfId="13306" xr:uid="{00000000-0005-0000-0000-0000F91A0000}"/>
    <cellStyle name="20% - Accent4 2 2 2 2 3 2 2 2 3" xfId="10202" xr:uid="{00000000-0005-0000-0000-0000FA1A0000}"/>
    <cellStyle name="20% - Accent4 2 2 2 2 3 2 2 3" xfId="24971" xr:uid="{00000000-0005-0000-0000-0000FB1A0000}"/>
    <cellStyle name="20% - Accent4 2 2 2 2 3 2 2 3 2" xfId="30100" xr:uid="{00000000-0005-0000-0000-0000FC1A0000}"/>
    <cellStyle name="20% - Accent4 2 2 2 2 3 2 2 4" xfId="28752" xr:uid="{00000000-0005-0000-0000-0000FD1A0000}"/>
    <cellStyle name="20% - Accent4 2 2 2 2 3 2 3" xfId="32368" xr:uid="{00000000-0005-0000-0000-0000FE1A0000}"/>
    <cellStyle name="20% - Accent4 2 2 2 2 3 2 3 2" xfId="25035" xr:uid="{00000000-0005-0000-0000-0000FF1A0000}"/>
    <cellStyle name="20% - Accent4 2 2 2 2 3 2 3 2 2" xfId="33846" xr:uid="{00000000-0005-0000-0000-0000001B0000}"/>
    <cellStyle name="20% - Accent4 2 2 2 2 3 2 3 3" xfId="24970" xr:uid="{00000000-0005-0000-0000-0000011B0000}"/>
    <cellStyle name="20% - Accent4 2 2 2 2 3 2 4" xfId="32367" xr:uid="{00000000-0005-0000-0000-0000021B0000}"/>
    <cellStyle name="20% - Accent4 2 2 2 2 3 2 4 2" xfId="12530" xr:uid="{00000000-0005-0000-0000-0000031B0000}"/>
    <cellStyle name="20% - Accent4 2 2 2 2 3 2 5" xfId="24963" xr:uid="{00000000-0005-0000-0000-0000041B0000}"/>
    <cellStyle name="20% - Accent4 2 2 2 2 3 3" xfId="13761" xr:uid="{00000000-0005-0000-0000-0000051B0000}"/>
    <cellStyle name="20% - Accent4 2 2 2 2 3 3 2" xfId="32359" xr:uid="{00000000-0005-0000-0000-0000061B0000}"/>
    <cellStyle name="20% - Accent4 2 2 2 2 3 3 2 2" xfId="24956" xr:uid="{00000000-0005-0000-0000-0000071B0000}"/>
    <cellStyle name="20% - Accent4 2 2 2 2 3 3 2 2 2" xfId="31656" xr:uid="{00000000-0005-0000-0000-0000081B0000}"/>
    <cellStyle name="20% - Accent4 2 2 2 2 3 3 2 3" xfId="24955" xr:uid="{00000000-0005-0000-0000-0000091B0000}"/>
    <cellStyle name="20% - Accent4 2 2 2 2 3 3 3" xfId="32357" xr:uid="{00000000-0005-0000-0000-00000A1B0000}"/>
    <cellStyle name="20% - Accent4 2 2 2 2 3 3 3 2" xfId="24954" xr:uid="{00000000-0005-0000-0000-00000B1B0000}"/>
    <cellStyle name="20% - Accent4 2 2 2 2 3 3 4" xfId="24951" xr:uid="{00000000-0005-0000-0000-00000C1B0000}"/>
    <cellStyle name="20% - Accent4 2 2 2 2 3 4" xfId="24947" xr:uid="{00000000-0005-0000-0000-00000D1B0000}"/>
    <cellStyle name="20% - Accent4 2 2 2 2 3 4 2" xfId="26956" xr:uid="{00000000-0005-0000-0000-00000E1B0000}"/>
    <cellStyle name="20% - Accent4 2 2 2 2 3 4 2 2" xfId="24940" xr:uid="{00000000-0005-0000-0000-00000F1B0000}"/>
    <cellStyle name="20% - Accent4 2 2 2 2 3 4 3" xfId="29106" xr:uid="{00000000-0005-0000-0000-0000101B0000}"/>
    <cellStyle name="20% - Accent4 2 2 2 2 3 5" xfId="24939" xr:uid="{00000000-0005-0000-0000-0000111B0000}"/>
    <cellStyle name="20% - Accent4 2 2 2 2 3 5 2" xfId="33795" xr:uid="{00000000-0005-0000-0000-0000121B0000}"/>
    <cellStyle name="20% - Accent4 2 2 2 2 3 6" xfId="23542" xr:uid="{00000000-0005-0000-0000-0000131B0000}"/>
    <cellStyle name="20% - Accent4 2 2 2 2 4" xfId="24935" xr:uid="{00000000-0005-0000-0000-0000141B0000}"/>
    <cellStyle name="20% - Accent4 2 2 2 2 4 2" xfId="26358" xr:uid="{00000000-0005-0000-0000-0000151B0000}"/>
    <cellStyle name="20% - Accent4 2 2 2 2 4 2 2" xfId="26590" xr:uid="{00000000-0005-0000-0000-0000161B0000}"/>
    <cellStyle name="20% - Accent4 2 2 2 2 4 2 2 2" xfId="28272" xr:uid="{00000000-0005-0000-0000-0000171B0000}"/>
    <cellStyle name="20% - Accent4 2 2 2 2 4 2 2 2 2" xfId="19419" xr:uid="{00000000-0005-0000-0000-0000181B0000}"/>
    <cellStyle name="20% - Accent4 2 2 2 2 4 2 2 3" xfId="28270" xr:uid="{00000000-0005-0000-0000-0000191B0000}"/>
    <cellStyle name="20% - Accent4 2 2 2 2 4 2 3" xfId="30138" xr:uid="{00000000-0005-0000-0000-00001A1B0000}"/>
    <cellStyle name="20% - Accent4 2 2 2 2 4 2 3 2" xfId="29459" xr:uid="{00000000-0005-0000-0000-00001B1B0000}"/>
    <cellStyle name="20% - Accent4 2 2 2 2 4 2 4" xfId="24934" xr:uid="{00000000-0005-0000-0000-00001C1B0000}"/>
    <cellStyle name="20% - Accent4 2 2 2 2 4 3" xfId="13755" xr:uid="{00000000-0005-0000-0000-00001D1B0000}"/>
    <cellStyle name="20% - Accent4 2 2 2 2 4 3 2" xfId="32318" xr:uid="{00000000-0005-0000-0000-00001E1B0000}"/>
    <cellStyle name="20% - Accent4 2 2 2 2 4 3 2 2" xfId="28264" xr:uid="{00000000-0005-0000-0000-00001F1B0000}"/>
    <cellStyle name="20% - Accent4 2 2 2 2 4 3 3" xfId="24920" xr:uid="{00000000-0005-0000-0000-0000201B0000}"/>
    <cellStyle name="20% - Accent4 2 2 2 2 4 4" xfId="29048" xr:uid="{00000000-0005-0000-0000-0000211B0000}"/>
    <cellStyle name="20% - Accent4 2 2 2 2 4 4 2" xfId="24903" xr:uid="{00000000-0005-0000-0000-0000221B0000}"/>
    <cellStyle name="20% - Accent4 2 2 2 2 4 5" xfId="29033" xr:uid="{00000000-0005-0000-0000-0000231B0000}"/>
    <cellStyle name="20% - Accent4 2 2 2 2 5" xfId="34245" xr:uid="{00000000-0005-0000-0000-0000241B0000}"/>
    <cellStyle name="20% - Accent4 2 2 2 2 5 2" xfId="24888" xr:uid="{00000000-0005-0000-0000-0000251B0000}"/>
    <cellStyle name="20% - Accent4 2 2 2 2 5 2 2" xfId="29042" xr:uid="{00000000-0005-0000-0000-0000261B0000}"/>
    <cellStyle name="20% - Accent4 2 2 2 2 5 2 2 2" xfId="26815" xr:uid="{00000000-0005-0000-0000-0000271B0000}"/>
    <cellStyle name="20% - Accent4 2 2 2 2 5 2 3" xfId="29324" xr:uid="{00000000-0005-0000-0000-0000281B0000}"/>
    <cellStyle name="20% - Accent4 2 2 2 2 5 3" xfId="13751" xr:uid="{00000000-0005-0000-0000-0000291B0000}"/>
    <cellStyle name="20% - Accent4 2 2 2 2 5 3 2" xfId="32323" xr:uid="{00000000-0005-0000-0000-00002A1B0000}"/>
    <cellStyle name="20% - Accent4 2 2 2 2 5 4" xfId="27310" xr:uid="{00000000-0005-0000-0000-00002B1B0000}"/>
    <cellStyle name="20% - Accent4 2 2 2 2 6" xfId="32724" xr:uid="{00000000-0005-0000-0000-00002C1B0000}"/>
    <cellStyle name="20% - Accent4 2 2 2 2 6 2" xfId="31141" xr:uid="{00000000-0005-0000-0000-00002D1B0000}"/>
    <cellStyle name="20% - Accent4 2 2 2 2 6 2 2" xfId="32286" xr:uid="{00000000-0005-0000-0000-00002E1B0000}"/>
    <cellStyle name="20% - Accent4 2 2 2 2 6 3" xfId="27294" xr:uid="{00000000-0005-0000-0000-00002F1B0000}"/>
    <cellStyle name="20% - Accent4 2 2 2 2 7" xfId="28124" xr:uid="{00000000-0005-0000-0000-0000301B0000}"/>
    <cellStyle name="20% - Accent4 2 2 2 2 7 2" xfId="30781" xr:uid="{00000000-0005-0000-0000-0000311B0000}"/>
    <cellStyle name="20% - Accent4 2 2 2 2 8" xfId="27030" xr:uid="{00000000-0005-0000-0000-0000321B0000}"/>
    <cellStyle name="20% - Accent4 2 2 2 3" xfId="29112" xr:uid="{00000000-0005-0000-0000-0000331B0000}"/>
    <cellStyle name="20% - Accent4 2 2 2 3 2" xfId="31775" xr:uid="{00000000-0005-0000-0000-0000341B0000}"/>
    <cellStyle name="20% - Accent4 2 2 2 3 2 2" xfId="24952" xr:uid="{00000000-0005-0000-0000-0000351B0000}"/>
    <cellStyle name="20% - Accent4 2 2 2 3 2 2 2" xfId="24870" xr:uid="{00000000-0005-0000-0000-0000361B0000}"/>
    <cellStyle name="20% - Accent4 2 2 2 3 2 2 2 2" xfId="26266" xr:uid="{00000000-0005-0000-0000-0000371B0000}"/>
    <cellStyle name="20% - Accent4 2 2 2 3 2 2 2 2 2" xfId="8334" xr:uid="{00000000-0005-0000-0000-0000381B0000}"/>
    <cellStyle name="20% - Accent4 2 2 2 3 2 2 2 2 2 2" xfId="22428" xr:uid="{00000000-0005-0000-0000-0000391B0000}"/>
    <cellStyle name="20% - Accent4 2 2 2 3 2 2 2 2 3" xfId="28793" xr:uid="{00000000-0005-0000-0000-00003A1B0000}"/>
    <cellStyle name="20% - Accent4 2 2 2 3 2 2 2 3" xfId="24885" xr:uid="{00000000-0005-0000-0000-00003B1B0000}"/>
    <cellStyle name="20% - Accent4 2 2 2 3 2 2 2 3 2" xfId="21630" xr:uid="{00000000-0005-0000-0000-00003C1B0000}"/>
    <cellStyle name="20% - Accent4 2 2 2 3 2 2 2 4" xfId="29135" xr:uid="{00000000-0005-0000-0000-00003D1B0000}"/>
    <cellStyle name="20% - Accent4 2 2 2 3 2 2 3" xfId="24864" xr:uid="{00000000-0005-0000-0000-00003E1B0000}"/>
    <cellStyle name="20% - Accent4 2 2 2 3 2 2 3 2" xfId="19149" xr:uid="{00000000-0005-0000-0000-00003F1B0000}"/>
    <cellStyle name="20% - Accent4 2 2 2 3 2 2 3 2 2" xfId="24704" xr:uid="{00000000-0005-0000-0000-0000401B0000}"/>
    <cellStyle name="20% - Accent4 2 2 2 3 2 2 3 3" xfId="28284" xr:uid="{00000000-0005-0000-0000-0000411B0000}"/>
    <cellStyle name="20% - Accent4 2 2 2 3 2 2 4" xfId="27644" xr:uid="{00000000-0005-0000-0000-0000421B0000}"/>
    <cellStyle name="20% - Accent4 2 2 2 3 2 2 4 2" xfId="24880" xr:uid="{00000000-0005-0000-0000-0000431B0000}"/>
    <cellStyle name="20% - Accent4 2 2 2 3 2 2 5" xfId="18715" xr:uid="{00000000-0005-0000-0000-0000441B0000}"/>
    <cellStyle name="20% - Accent4 2 2 2 3 2 3" xfId="13728" xr:uid="{00000000-0005-0000-0000-0000451B0000}"/>
    <cellStyle name="20% - Accent4 2 2 2 3 2 3 2" xfId="26336" xr:uid="{00000000-0005-0000-0000-0000461B0000}"/>
    <cellStyle name="20% - Accent4 2 2 2 3 2 3 2 2" xfId="24878" xr:uid="{00000000-0005-0000-0000-0000471B0000}"/>
    <cellStyle name="20% - Accent4 2 2 2 3 2 3 2 2 2" xfId="28613" xr:uid="{00000000-0005-0000-0000-0000481B0000}"/>
    <cellStyle name="20% - Accent4 2 2 2 3 2 3 2 3" xfId="24875" xr:uid="{00000000-0005-0000-0000-0000491B0000}"/>
    <cellStyle name="20% - Accent4 2 2 2 3 2 3 3" xfId="24838" xr:uid="{00000000-0005-0000-0000-00004A1B0000}"/>
    <cellStyle name="20% - Accent4 2 2 2 3 2 3 3 2" xfId="18277" xr:uid="{00000000-0005-0000-0000-00004B1B0000}"/>
    <cellStyle name="20% - Accent4 2 2 2 3 2 3 4" xfId="26326" xr:uid="{00000000-0005-0000-0000-00004C1B0000}"/>
    <cellStyle name="20% - Accent4 2 2 2 3 2 4" xfId="24872" xr:uid="{00000000-0005-0000-0000-00004D1B0000}"/>
    <cellStyle name="20% - Accent4 2 2 2 3 2 4 2" xfId="20080" xr:uid="{00000000-0005-0000-0000-00004E1B0000}"/>
    <cellStyle name="20% - Accent4 2 2 2 3 2 4 2 2" xfId="18777" xr:uid="{00000000-0005-0000-0000-00004F1B0000}"/>
    <cellStyle name="20% - Accent4 2 2 2 3 2 4 3" xfId="26310" xr:uid="{00000000-0005-0000-0000-0000501B0000}"/>
    <cellStyle name="20% - Accent4 2 2 2 3 2 5" xfId="24865" xr:uid="{00000000-0005-0000-0000-0000511B0000}"/>
    <cellStyle name="20% - Accent4 2 2 2 3 2 5 2" xfId="26301" xr:uid="{00000000-0005-0000-0000-0000521B0000}"/>
    <cellStyle name="20% - Accent4 2 2 2 3 2 6" xfId="27643" xr:uid="{00000000-0005-0000-0000-0000531B0000}"/>
    <cellStyle name="20% - Accent4 2 2 2 3 3" xfId="24860" xr:uid="{00000000-0005-0000-0000-0000541B0000}"/>
    <cellStyle name="20% - Accent4 2 2 2 3 3 2" xfId="31785" xr:uid="{00000000-0005-0000-0000-0000551B0000}"/>
    <cellStyle name="20% - Accent4 2 2 2 3 3 2 2" xfId="24803" xr:uid="{00000000-0005-0000-0000-0000561B0000}"/>
    <cellStyle name="20% - Accent4 2 2 2 3 3 2 2 2" xfId="24856" xr:uid="{00000000-0005-0000-0000-0000571B0000}"/>
    <cellStyle name="20% - Accent4 2 2 2 3 3 2 2 2 2" xfId="28232" xr:uid="{00000000-0005-0000-0000-0000581B0000}"/>
    <cellStyle name="20% - Accent4 2 2 2 3 3 2 2 3" xfId="24855" xr:uid="{00000000-0005-0000-0000-0000591B0000}"/>
    <cellStyle name="20% - Accent4 2 2 2 3 3 2 3" xfId="24798" xr:uid="{00000000-0005-0000-0000-00005A1B0000}"/>
    <cellStyle name="20% - Accent4 2 2 2 3 3 2 3 2" xfId="24853" xr:uid="{00000000-0005-0000-0000-00005B1B0000}"/>
    <cellStyle name="20% - Accent4 2 2 2 3 3 2 4" xfId="26263" xr:uid="{00000000-0005-0000-0000-00005C1B0000}"/>
    <cellStyle name="20% - Accent4 2 2 2 3 3 3" xfId="13719" xr:uid="{00000000-0005-0000-0000-00005D1B0000}"/>
    <cellStyle name="20% - Accent4 2 2 2 3 3 3 2" xfId="24787" xr:uid="{00000000-0005-0000-0000-00005E1B0000}"/>
    <cellStyle name="20% - Accent4 2 2 2 3 3 3 2 2" xfId="24841" xr:uid="{00000000-0005-0000-0000-00005F1B0000}"/>
    <cellStyle name="20% - Accent4 2 2 2 3 3 3 3" xfId="26244" xr:uid="{00000000-0005-0000-0000-0000601B0000}"/>
    <cellStyle name="20% - Accent4 2 2 2 3 3 4" xfId="26334" xr:uid="{00000000-0005-0000-0000-0000611B0000}"/>
    <cellStyle name="20% - Accent4 2 2 2 3 3 4 2" xfId="26222" xr:uid="{00000000-0005-0000-0000-0000621B0000}"/>
    <cellStyle name="20% - Accent4 2 2 2 3 3 5" xfId="24839" xr:uid="{00000000-0005-0000-0000-0000631B0000}"/>
    <cellStyle name="20% - Accent4 2 2 2 3 4" xfId="24830" xr:uid="{00000000-0005-0000-0000-0000641B0000}"/>
    <cellStyle name="20% - Accent4 2 2 2 3 4 2" xfId="21494" xr:uid="{00000000-0005-0000-0000-0000651B0000}"/>
    <cellStyle name="20% - Accent4 2 2 2 3 4 2 2" xfId="17154" xr:uid="{00000000-0005-0000-0000-0000661B0000}"/>
    <cellStyle name="20% - Accent4 2 2 2 3 4 2 2 2" xfId="28027" xr:uid="{00000000-0005-0000-0000-0000671B0000}"/>
    <cellStyle name="20% - Accent4 2 2 2 3 4 2 3" xfId="17147" xr:uid="{00000000-0005-0000-0000-0000681B0000}"/>
    <cellStyle name="20% - Accent4 2 2 2 3 4 3" xfId="13716" xr:uid="{00000000-0005-0000-0000-0000691B0000}"/>
    <cellStyle name="20% - Accent4 2 2 2 3 4 3 2" xfId="17136" xr:uid="{00000000-0005-0000-0000-00006A1B0000}"/>
    <cellStyle name="20% - Accent4 2 2 2 3 4 4" xfId="20079" xr:uid="{00000000-0005-0000-0000-00006B1B0000}"/>
    <cellStyle name="20% - Accent4 2 2 2 3 5" xfId="29947" xr:uid="{00000000-0005-0000-0000-00006C1B0000}"/>
    <cellStyle name="20% - Accent4 2 2 2 3 5 2" xfId="24821" xr:uid="{00000000-0005-0000-0000-00006D1B0000}"/>
    <cellStyle name="20% - Accent4 2 2 2 3 5 2 2" xfId="17101" xr:uid="{00000000-0005-0000-0000-00006E1B0000}"/>
    <cellStyle name="20% - Accent4 2 2 2 3 5 3" xfId="24820" xr:uid="{00000000-0005-0000-0000-00006F1B0000}"/>
    <cellStyle name="20% - Accent4 2 2 2 3 6" xfId="29916" xr:uid="{00000000-0005-0000-0000-0000701B0000}"/>
    <cellStyle name="20% - Accent4 2 2 2 3 6 2" xfId="34129" xr:uid="{00000000-0005-0000-0000-0000711B0000}"/>
    <cellStyle name="20% - Accent4 2 2 2 3 7" xfId="27020" xr:uid="{00000000-0005-0000-0000-0000721B0000}"/>
    <cellStyle name="20% - Accent4 2 2 2 4" xfId="27900" xr:uid="{00000000-0005-0000-0000-0000731B0000}"/>
    <cellStyle name="20% - Accent4 2 2 2 4 2" xfId="18628" xr:uid="{00000000-0005-0000-0000-0000741B0000}"/>
    <cellStyle name="20% - Accent4 2 2 2 4 2 2" xfId="24815" xr:uid="{00000000-0005-0000-0000-0000751B0000}"/>
    <cellStyle name="20% - Accent4 2 2 2 4 2 2 2" xfId="24626" xr:uid="{00000000-0005-0000-0000-0000761B0000}"/>
    <cellStyle name="20% - Accent4 2 2 2 4 2 2 2 2" xfId="24809" xr:uid="{00000000-0005-0000-0000-0000771B0000}"/>
    <cellStyle name="20% - Accent4 2 2 2 4 2 2 2 2 2" xfId="26050" xr:uid="{00000000-0005-0000-0000-0000781B0000}"/>
    <cellStyle name="20% - Accent4 2 2 2 4 2 2 2 3" xfId="24808" xr:uid="{00000000-0005-0000-0000-0000791B0000}"/>
    <cellStyle name="20% - Accent4 2 2 2 4 2 2 3" xfId="11684" xr:uid="{00000000-0005-0000-0000-00007A1B0000}"/>
    <cellStyle name="20% - Accent4 2 2 2 4 2 2 3 2" xfId="31071" xr:uid="{00000000-0005-0000-0000-00007B1B0000}"/>
    <cellStyle name="20% - Accent4 2 2 2 4 2 2 4" xfId="26042" xr:uid="{00000000-0005-0000-0000-00007C1B0000}"/>
    <cellStyle name="20% - Accent4 2 2 2 4 2 3" xfId="13701" xr:uid="{00000000-0005-0000-0000-00007D1B0000}"/>
    <cellStyle name="20% - Accent4 2 2 2 4 2 3 2" xfId="11677" xr:uid="{00000000-0005-0000-0000-00007E1B0000}"/>
    <cellStyle name="20% - Accent4 2 2 2 4 2 3 2 2" xfId="24806" xr:uid="{00000000-0005-0000-0000-00007F1B0000}"/>
    <cellStyle name="20% - Accent4 2 2 2 4 2 3 3" xfId="26027" xr:uid="{00000000-0005-0000-0000-0000801B0000}"/>
    <cellStyle name="20% - Accent4 2 2 2 4 2 4" xfId="24805" xr:uid="{00000000-0005-0000-0000-0000811B0000}"/>
    <cellStyle name="20% - Accent4 2 2 2 4 2 4 2" xfId="26023" xr:uid="{00000000-0005-0000-0000-0000821B0000}"/>
    <cellStyle name="20% - Accent4 2 2 2 4 2 5" xfId="24799" xr:uid="{00000000-0005-0000-0000-0000831B0000}"/>
    <cellStyle name="20% - Accent4 2 2 2 4 3" xfId="34262" xr:uid="{00000000-0005-0000-0000-0000841B0000}"/>
    <cellStyle name="20% - Accent4 2 2 2 4 3 2" xfId="24794" xr:uid="{00000000-0005-0000-0000-0000851B0000}"/>
    <cellStyle name="20% - Accent4 2 2 2 4 3 2 2" xfId="11662" xr:uid="{00000000-0005-0000-0000-0000861B0000}"/>
    <cellStyle name="20% - Accent4 2 2 2 4 3 2 2 2" xfId="24792" xr:uid="{00000000-0005-0000-0000-0000871B0000}"/>
    <cellStyle name="20% - Accent4 2 2 2 4 3 2 3" xfId="24790" xr:uid="{00000000-0005-0000-0000-0000881B0000}"/>
    <cellStyle name="20% - Accent4 2 2 2 4 3 3" xfId="13696" xr:uid="{00000000-0005-0000-0000-0000891B0000}"/>
    <cellStyle name="20% - Accent4 2 2 2 4 3 3 2" xfId="31635" xr:uid="{00000000-0005-0000-0000-00008A1B0000}"/>
    <cellStyle name="20% - Accent4 2 2 2 4 3 4" xfId="24788" xr:uid="{00000000-0005-0000-0000-00008B1B0000}"/>
    <cellStyle name="20% - Accent4 2 2 2 4 4" xfId="29685" xr:uid="{00000000-0005-0000-0000-00008C1B0000}"/>
    <cellStyle name="20% - Accent4 2 2 2 4 4 2" xfId="24784" xr:uid="{00000000-0005-0000-0000-00008D1B0000}"/>
    <cellStyle name="20% - Accent4 2 2 2 4 4 2 2" xfId="17053" xr:uid="{00000000-0005-0000-0000-00008E1B0000}"/>
    <cellStyle name="20% - Accent4 2 2 2 4 4 3" xfId="24780" xr:uid="{00000000-0005-0000-0000-00008F1B0000}"/>
    <cellStyle name="20% - Accent4 2 2 2 4 5" xfId="10384" xr:uid="{00000000-0005-0000-0000-0000901B0000}"/>
    <cellStyle name="20% - Accent4 2 2 2 4 5 2" xfId="24778" xr:uid="{00000000-0005-0000-0000-0000911B0000}"/>
    <cellStyle name="20% - Accent4 2 2 2 4 6" xfId="24775" xr:uid="{00000000-0005-0000-0000-0000921B0000}"/>
    <cellStyle name="20% - Accent4 2 2 2 5" xfId="33710" xr:uid="{00000000-0005-0000-0000-0000931B0000}"/>
    <cellStyle name="20% - Accent4 2 2 2 5 2" xfId="30847" xr:uid="{00000000-0005-0000-0000-0000941B0000}"/>
    <cellStyle name="20% - Accent4 2 2 2 5 2 2" xfId="24771" xr:uid="{00000000-0005-0000-0000-0000951B0000}"/>
    <cellStyle name="20% - Accent4 2 2 2 5 2 2 2" xfId="12968" xr:uid="{00000000-0005-0000-0000-0000961B0000}"/>
    <cellStyle name="20% - Accent4 2 2 2 5 2 2 2 2" xfId="20540" xr:uid="{00000000-0005-0000-0000-0000971B0000}"/>
    <cellStyle name="20% - Accent4 2 2 2 5 2 2 3" xfId="12953" xr:uid="{00000000-0005-0000-0000-0000981B0000}"/>
    <cellStyle name="20% - Accent4 2 2 2 5 2 3" xfId="13687" xr:uid="{00000000-0005-0000-0000-0000991B0000}"/>
    <cellStyle name="20% - Accent4 2 2 2 5 2 3 2" xfId="12931" xr:uid="{00000000-0005-0000-0000-00009A1B0000}"/>
    <cellStyle name="20% - Accent4 2 2 2 5 2 4" xfId="17153" xr:uid="{00000000-0005-0000-0000-00009B1B0000}"/>
    <cellStyle name="20% - Accent4 2 2 2 5 3" xfId="32775" xr:uid="{00000000-0005-0000-0000-00009C1B0000}"/>
    <cellStyle name="20% - Accent4 2 2 2 5 3 2" xfId="24765" xr:uid="{00000000-0005-0000-0000-00009D1B0000}"/>
    <cellStyle name="20% - Accent4 2 2 2 5 3 2 2" xfId="14692" xr:uid="{00000000-0005-0000-0000-00009E1B0000}"/>
    <cellStyle name="20% - Accent4 2 2 2 5 3 3" xfId="24762" xr:uid="{00000000-0005-0000-0000-00009F1B0000}"/>
    <cellStyle name="20% - Accent4 2 2 2 5 4" xfId="11589" xr:uid="{00000000-0005-0000-0000-0000A01B0000}"/>
    <cellStyle name="20% - Accent4 2 2 2 5 4 2" xfId="25234" xr:uid="{00000000-0005-0000-0000-0000A11B0000}"/>
    <cellStyle name="20% - Accent4 2 2 2 5 5" xfId="8238" xr:uid="{00000000-0005-0000-0000-0000A21B0000}"/>
    <cellStyle name="20% - Accent4 2 2 2 6" xfId="33686" xr:uid="{00000000-0005-0000-0000-0000A31B0000}"/>
    <cellStyle name="20% - Accent4 2 2 2 6 2" xfId="32509" xr:uid="{00000000-0005-0000-0000-0000A41B0000}"/>
    <cellStyle name="20% - Accent4 2 2 2 6 2 2" xfId="24758" xr:uid="{00000000-0005-0000-0000-0000A51B0000}"/>
    <cellStyle name="20% - Accent4 2 2 2 6 2 2 2" xfId="16967" xr:uid="{00000000-0005-0000-0000-0000A61B0000}"/>
    <cellStyle name="20% - Accent4 2 2 2 6 2 3" xfId="24756" xr:uid="{00000000-0005-0000-0000-0000A71B0000}"/>
    <cellStyle name="20% - Accent4 2 2 2 6 3" xfId="34248" xr:uid="{00000000-0005-0000-0000-0000A81B0000}"/>
    <cellStyle name="20% - Accent4 2 2 2 6 3 2" xfId="24753" xr:uid="{00000000-0005-0000-0000-0000A91B0000}"/>
    <cellStyle name="20% - Accent4 2 2 2 6 4" xfId="8236" xr:uid="{00000000-0005-0000-0000-0000AA1B0000}"/>
    <cellStyle name="20% - Accent4 2 2 2 7" xfId="32907" xr:uid="{00000000-0005-0000-0000-0000AB1B0000}"/>
    <cellStyle name="20% - Accent4 2 2 2 7 2" xfId="8522" xr:uid="{00000000-0005-0000-0000-0000AC1B0000}"/>
    <cellStyle name="20% - Accent4 2 2 2 7 2 2" xfId="24751" xr:uid="{00000000-0005-0000-0000-0000AD1B0000}"/>
    <cellStyle name="20% - Accent4 2 2 2 7 3" xfId="24748" xr:uid="{00000000-0005-0000-0000-0000AE1B0000}"/>
    <cellStyle name="20% - Accent4 2 2 2 8" xfId="34170" xr:uid="{00000000-0005-0000-0000-0000AF1B0000}"/>
    <cellStyle name="20% - Accent4 2 2 2 8 2" xfId="32719" xr:uid="{00000000-0005-0000-0000-0000B01B0000}"/>
    <cellStyle name="20% - Accent4 2 2 2 9" xfId="24746" xr:uid="{00000000-0005-0000-0000-0000B11B0000}"/>
    <cellStyle name="20% - Accent4 2 2 3" xfId="17536" xr:uid="{00000000-0005-0000-0000-0000B21B0000}"/>
    <cellStyle name="20% - Accent4 2 2 3 2" xfId="33871" xr:uid="{00000000-0005-0000-0000-0000B31B0000}"/>
    <cellStyle name="20% - Accent4 2 2 3 2 2" xfId="24740" xr:uid="{00000000-0005-0000-0000-0000B41B0000}"/>
    <cellStyle name="20% - Accent4 2 2 3 2 2 2" xfId="29457" xr:uid="{00000000-0005-0000-0000-0000B51B0000}"/>
    <cellStyle name="20% - Accent4 2 2 3 2 2 2 2" xfId="7356" xr:uid="{00000000-0005-0000-0000-0000B61B0000}"/>
    <cellStyle name="20% - Accent4 2 2 3 2 2 2 2 2" xfId="24737" xr:uid="{00000000-0005-0000-0000-0000B71B0000}"/>
    <cellStyle name="20% - Accent4 2 2 3 2 2 2 2 2 2" xfId="7817" xr:uid="{00000000-0005-0000-0000-0000B81B0000}"/>
    <cellStyle name="20% - Accent4 2 2 3 2 2 2 2 2 2 2" xfId="12644" xr:uid="{00000000-0005-0000-0000-0000B91B0000}"/>
    <cellStyle name="20% - Accent4 2 2 3 2 2 2 2 2 3" xfId="24735" xr:uid="{00000000-0005-0000-0000-0000BA1B0000}"/>
    <cellStyle name="20% - Accent4 2 2 3 2 2 2 2 3" xfId="24734" xr:uid="{00000000-0005-0000-0000-0000BB1B0000}"/>
    <cellStyle name="20% - Accent4 2 2 3 2 2 2 2 3 2" xfId="24732" xr:uid="{00000000-0005-0000-0000-0000BC1B0000}"/>
    <cellStyle name="20% - Accent4 2 2 3 2 2 2 2 4" xfId="9070" xr:uid="{00000000-0005-0000-0000-0000BD1B0000}"/>
    <cellStyle name="20% - Accent4 2 2 3 2 2 2 3" xfId="7352" xr:uid="{00000000-0005-0000-0000-0000BE1B0000}"/>
    <cellStyle name="20% - Accent4 2 2 3 2 2 2 3 2" xfId="24729" xr:uid="{00000000-0005-0000-0000-0000BF1B0000}"/>
    <cellStyle name="20% - Accent4 2 2 3 2 2 2 3 2 2" xfId="17869" xr:uid="{00000000-0005-0000-0000-0000C01B0000}"/>
    <cellStyle name="20% - Accent4 2 2 3 2 2 2 3 3" xfId="29508" xr:uid="{00000000-0005-0000-0000-0000C11B0000}"/>
    <cellStyle name="20% - Accent4 2 2 3 2 2 2 4" xfId="24726" xr:uid="{00000000-0005-0000-0000-0000C21B0000}"/>
    <cellStyle name="20% - Accent4 2 2 3 2 2 2 4 2" xfId="24724" xr:uid="{00000000-0005-0000-0000-0000C31B0000}"/>
    <cellStyle name="20% - Accent4 2 2 3 2 2 2 5" xfId="24722" xr:uid="{00000000-0005-0000-0000-0000C41B0000}"/>
    <cellStyle name="20% - Accent4 2 2 3 2 2 3" xfId="11735" xr:uid="{00000000-0005-0000-0000-0000C51B0000}"/>
    <cellStyle name="20% - Accent4 2 2 3 2 2 3 2" xfId="7348" xr:uid="{00000000-0005-0000-0000-0000C61B0000}"/>
    <cellStyle name="20% - Accent4 2 2 3 2 2 3 2 2" xfId="30167" xr:uid="{00000000-0005-0000-0000-0000C71B0000}"/>
    <cellStyle name="20% - Accent4 2 2 3 2 2 3 2 2 2" xfId="24720" xr:uid="{00000000-0005-0000-0000-0000C81B0000}"/>
    <cellStyle name="20% - Accent4 2 2 3 2 2 3 2 3" xfId="17772" xr:uid="{00000000-0005-0000-0000-0000C91B0000}"/>
    <cellStyle name="20% - Accent4 2 2 3 2 2 3 3" xfId="24717" xr:uid="{00000000-0005-0000-0000-0000CA1B0000}"/>
    <cellStyle name="20% - Accent4 2 2 3 2 2 3 3 2" xfId="32882" xr:uid="{00000000-0005-0000-0000-0000CB1B0000}"/>
    <cellStyle name="20% - Accent4 2 2 3 2 2 3 4" xfId="24715" xr:uid="{00000000-0005-0000-0000-0000CC1B0000}"/>
    <cellStyle name="20% - Accent4 2 2 3 2 2 4" xfId="26435" xr:uid="{00000000-0005-0000-0000-0000CD1B0000}"/>
    <cellStyle name="20% - Accent4 2 2 3 2 2 4 2" xfId="24712" xr:uid="{00000000-0005-0000-0000-0000CE1B0000}"/>
    <cellStyle name="20% - Accent4 2 2 3 2 2 4 2 2" xfId="32860" xr:uid="{00000000-0005-0000-0000-0000CF1B0000}"/>
    <cellStyle name="20% - Accent4 2 2 3 2 2 4 3" xfId="24705" xr:uid="{00000000-0005-0000-0000-0000D01B0000}"/>
    <cellStyle name="20% - Accent4 2 2 3 2 2 5" xfId="24699" xr:uid="{00000000-0005-0000-0000-0000D11B0000}"/>
    <cellStyle name="20% - Accent4 2 2 3 2 2 5 2" xfId="24694" xr:uid="{00000000-0005-0000-0000-0000D21B0000}"/>
    <cellStyle name="20% - Accent4 2 2 3 2 2 6" xfId="11720" xr:uid="{00000000-0005-0000-0000-0000D31B0000}"/>
    <cellStyle name="20% - Accent4 2 2 3 2 3" xfId="21299" xr:uid="{00000000-0005-0000-0000-0000D41B0000}"/>
    <cellStyle name="20% - Accent4 2 2 3 2 3 2" xfId="29305" xr:uid="{00000000-0005-0000-0000-0000D51B0000}"/>
    <cellStyle name="20% - Accent4 2 2 3 2 3 2 2" xfId="7339" xr:uid="{00000000-0005-0000-0000-0000D61B0000}"/>
    <cellStyle name="20% - Accent4 2 2 3 2 3 2 2 2" xfId="24688" xr:uid="{00000000-0005-0000-0000-0000D71B0000}"/>
    <cellStyle name="20% - Accent4 2 2 3 2 3 2 2 2 2" xfId="24686" xr:uid="{00000000-0005-0000-0000-0000D81B0000}"/>
    <cellStyle name="20% - Accent4 2 2 3 2 3 2 2 3" xfId="24685" xr:uid="{00000000-0005-0000-0000-0000D91B0000}"/>
    <cellStyle name="20% - Accent4 2 2 3 2 3 2 3" xfId="24683" xr:uid="{00000000-0005-0000-0000-0000DA1B0000}"/>
    <cellStyle name="20% - Accent4 2 2 3 2 3 2 3 2" xfId="33662" xr:uid="{00000000-0005-0000-0000-0000DB1B0000}"/>
    <cellStyle name="20% - Accent4 2 2 3 2 3 2 4" xfId="24678" xr:uid="{00000000-0005-0000-0000-0000DC1B0000}"/>
    <cellStyle name="20% - Accent4 2 2 3 2 3 3" xfId="11717" xr:uid="{00000000-0005-0000-0000-0000DD1B0000}"/>
    <cellStyle name="20% - Accent4 2 2 3 2 3 3 2" xfId="24675" xr:uid="{00000000-0005-0000-0000-0000DE1B0000}"/>
    <cellStyle name="20% - Accent4 2 2 3 2 3 3 2 2" xfId="30415" xr:uid="{00000000-0005-0000-0000-0000DF1B0000}"/>
    <cellStyle name="20% - Accent4 2 2 3 2 3 3 3" xfId="24669" xr:uid="{00000000-0005-0000-0000-0000E01B0000}"/>
    <cellStyle name="20% - Accent4 2 2 3 2 3 4" xfId="24665" xr:uid="{00000000-0005-0000-0000-0000E11B0000}"/>
    <cellStyle name="20% - Accent4 2 2 3 2 3 4 2" xfId="6219" xr:uid="{00000000-0005-0000-0000-0000E21B0000}"/>
    <cellStyle name="20% - Accent4 2 2 3 2 3 5" xfId="11707" xr:uid="{00000000-0005-0000-0000-0000E31B0000}"/>
    <cellStyle name="20% - Accent4 2 2 3 2 4" xfId="24657" xr:uid="{00000000-0005-0000-0000-0000E41B0000}"/>
    <cellStyle name="20% - Accent4 2 2 3 2 4 2" xfId="22287" xr:uid="{00000000-0005-0000-0000-0000E51B0000}"/>
    <cellStyle name="20% - Accent4 2 2 3 2 4 2 2" xfId="34399" xr:uid="{00000000-0005-0000-0000-0000E61B0000}"/>
    <cellStyle name="20% - Accent4 2 2 3 2 4 2 2 2" xfId="24654" xr:uid="{00000000-0005-0000-0000-0000E71B0000}"/>
    <cellStyle name="20% - Accent4 2 2 3 2 4 2 3" xfId="25168" xr:uid="{00000000-0005-0000-0000-0000E81B0000}"/>
    <cellStyle name="20% - Accent4 2 2 3 2 4 3" xfId="11705" xr:uid="{00000000-0005-0000-0000-0000E91B0000}"/>
    <cellStyle name="20% - Accent4 2 2 3 2 4 3 2" xfId="33886" xr:uid="{00000000-0005-0000-0000-0000EA1B0000}"/>
    <cellStyle name="20% - Accent4 2 2 3 2 4 4" xfId="12223" xr:uid="{00000000-0005-0000-0000-0000EB1B0000}"/>
    <cellStyle name="20% - Accent4 2 2 3 2 5" xfId="24648" xr:uid="{00000000-0005-0000-0000-0000EC1B0000}"/>
    <cellStyle name="20% - Accent4 2 2 3 2 5 2" xfId="24645" xr:uid="{00000000-0005-0000-0000-0000ED1B0000}"/>
    <cellStyle name="20% - Accent4 2 2 3 2 5 2 2" xfId="34206" xr:uid="{00000000-0005-0000-0000-0000EE1B0000}"/>
    <cellStyle name="20% - Accent4 2 2 3 2 5 3" xfId="24644" xr:uid="{00000000-0005-0000-0000-0000EF1B0000}"/>
    <cellStyle name="20% - Accent4 2 2 3 2 6" xfId="24640" xr:uid="{00000000-0005-0000-0000-0000F01B0000}"/>
    <cellStyle name="20% - Accent4 2 2 3 2 6 2" xfId="30555" xr:uid="{00000000-0005-0000-0000-0000F11B0000}"/>
    <cellStyle name="20% - Accent4 2 2 3 2 7" xfId="24637" xr:uid="{00000000-0005-0000-0000-0000F21B0000}"/>
    <cellStyle name="20% - Accent4 2 2 3 3" xfId="33680" xr:uid="{00000000-0005-0000-0000-0000F31B0000}"/>
    <cellStyle name="20% - Accent4 2 2 3 3 2" xfId="25977" xr:uid="{00000000-0005-0000-0000-0000F41B0000}"/>
    <cellStyle name="20% - Accent4 2 2 3 3 2 2" xfId="25396" xr:uid="{00000000-0005-0000-0000-0000F51B0000}"/>
    <cellStyle name="20% - Accent4 2 2 3 3 2 2 2" xfId="24264" xr:uid="{00000000-0005-0000-0000-0000F61B0000}"/>
    <cellStyle name="20% - Accent4 2 2 3 3 2 2 2 2" xfId="5510" xr:uid="{00000000-0005-0000-0000-0000F71B0000}"/>
    <cellStyle name="20% - Accent4 2 2 3 3 2 2 2 2 2" xfId="26096" xr:uid="{00000000-0005-0000-0000-0000F81B0000}"/>
    <cellStyle name="20% - Accent4 2 2 3 3 2 2 2 3" xfId="5508" xr:uid="{00000000-0005-0000-0000-0000F91B0000}"/>
    <cellStyle name="20% - Accent4 2 2 3 3 2 2 3" xfId="24257" xr:uid="{00000000-0005-0000-0000-0000FA1B0000}"/>
    <cellStyle name="20% - Accent4 2 2 3 3 2 2 3 2" xfId="24633" xr:uid="{00000000-0005-0000-0000-0000FB1B0000}"/>
    <cellStyle name="20% - Accent4 2 2 3 3 2 2 4" xfId="24631" xr:uid="{00000000-0005-0000-0000-0000FC1B0000}"/>
    <cellStyle name="20% - Accent4 2 2 3 3 2 3" xfId="11688" xr:uid="{00000000-0005-0000-0000-0000FD1B0000}"/>
    <cellStyle name="20% - Accent4 2 2 3 3 2 3 2" xfId="24237" xr:uid="{00000000-0005-0000-0000-0000FE1B0000}"/>
    <cellStyle name="20% - Accent4 2 2 3 3 2 3 2 2" xfId="26555" xr:uid="{00000000-0005-0000-0000-0000FF1B0000}"/>
    <cellStyle name="20% - Accent4 2 2 3 3 2 3 3" xfId="24629" xr:uid="{00000000-0005-0000-0000-0000001C0000}"/>
    <cellStyle name="20% - Accent4 2 2 3 3 2 4" xfId="24627" xr:uid="{00000000-0005-0000-0000-0000011C0000}"/>
    <cellStyle name="20% - Accent4 2 2 3 3 2 4 2" xfId="24622" xr:uid="{00000000-0005-0000-0000-0000021C0000}"/>
    <cellStyle name="20% - Accent4 2 2 3 3 2 5" xfId="11683" xr:uid="{00000000-0005-0000-0000-0000031C0000}"/>
    <cellStyle name="20% - Accent4 2 2 3 3 3" xfId="21273" xr:uid="{00000000-0005-0000-0000-0000041C0000}"/>
    <cellStyle name="20% - Accent4 2 2 3 3 3 2" xfId="24619" xr:uid="{00000000-0005-0000-0000-0000051C0000}"/>
    <cellStyle name="20% - Accent4 2 2 3 3 3 2 2" xfId="24200" xr:uid="{00000000-0005-0000-0000-0000061C0000}"/>
    <cellStyle name="20% - Accent4 2 2 3 3 3 2 2 2" xfId="24615" xr:uid="{00000000-0005-0000-0000-0000071C0000}"/>
    <cellStyle name="20% - Accent4 2 2 3 3 3 2 3" xfId="24613" xr:uid="{00000000-0005-0000-0000-0000081C0000}"/>
    <cellStyle name="20% - Accent4 2 2 3 3 3 3" xfId="11681" xr:uid="{00000000-0005-0000-0000-0000091C0000}"/>
    <cellStyle name="20% - Accent4 2 2 3 3 3 3 2" xfId="24608" xr:uid="{00000000-0005-0000-0000-00000A1C0000}"/>
    <cellStyle name="20% - Accent4 2 2 3 3 3 4" xfId="11678" xr:uid="{00000000-0005-0000-0000-00000B1C0000}"/>
    <cellStyle name="20% - Accent4 2 2 3 3 4" xfId="23597" xr:uid="{00000000-0005-0000-0000-00000C1C0000}"/>
    <cellStyle name="20% - Accent4 2 2 3 3 4 2" xfId="24600" xr:uid="{00000000-0005-0000-0000-00000D1C0000}"/>
    <cellStyle name="20% - Accent4 2 2 3 3 4 2 2" xfId="27241" xr:uid="{00000000-0005-0000-0000-00000E1C0000}"/>
    <cellStyle name="20% - Accent4 2 2 3 3 4 3" xfId="21517" xr:uid="{00000000-0005-0000-0000-00000F1C0000}"/>
    <cellStyle name="20% - Accent4 2 2 3 3 5" xfId="21267" xr:uid="{00000000-0005-0000-0000-0000101C0000}"/>
    <cellStyle name="20% - Accent4 2 2 3 3 5 2" xfId="24597" xr:uid="{00000000-0005-0000-0000-0000111C0000}"/>
    <cellStyle name="20% - Accent4 2 2 3 3 6" xfId="24596" xr:uid="{00000000-0005-0000-0000-0000121C0000}"/>
    <cellStyle name="20% - Accent4 2 2 3 4" xfId="33664" xr:uid="{00000000-0005-0000-0000-0000131C0000}"/>
    <cellStyle name="20% - Accent4 2 2 3 4 2" xfId="30839" xr:uid="{00000000-0005-0000-0000-0000141C0000}"/>
    <cellStyle name="20% - Accent4 2 2 3 4 2 2" xfId="24590" xr:uid="{00000000-0005-0000-0000-0000151C0000}"/>
    <cellStyle name="20% - Accent4 2 2 3 4 2 2 2" xfId="24122" xr:uid="{00000000-0005-0000-0000-0000161C0000}"/>
    <cellStyle name="20% - Accent4 2 2 3 4 2 2 2 2" xfId="24588" xr:uid="{00000000-0005-0000-0000-0000171C0000}"/>
    <cellStyle name="20% - Accent4 2 2 3 4 2 2 3" xfId="24582" xr:uid="{00000000-0005-0000-0000-0000181C0000}"/>
    <cellStyle name="20% - Accent4 2 2 3 4 2 3" xfId="11664" xr:uid="{00000000-0005-0000-0000-0000191C0000}"/>
    <cellStyle name="20% - Accent4 2 2 3 4 2 3 2" xfId="24578" xr:uid="{00000000-0005-0000-0000-00001A1C0000}"/>
    <cellStyle name="20% - Accent4 2 2 3 4 2 4" xfId="11661" xr:uid="{00000000-0005-0000-0000-00001B1C0000}"/>
    <cellStyle name="20% - Accent4 2 2 3 4 3" xfId="21263" xr:uid="{00000000-0005-0000-0000-00001C1C0000}"/>
    <cellStyle name="20% - Accent4 2 2 3 4 3 2" xfId="24574" xr:uid="{00000000-0005-0000-0000-00001D1C0000}"/>
    <cellStyle name="20% - Accent4 2 2 3 4 3 2 2" xfId="24573" xr:uid="{00000000-0005-0000-0000-00001E1C0000}"/>
    <cellStyle name="20% - Accent4 2 2 3 4 3 3" xfId="11659" xr:uid="{00000000-0005-0000-0000-00001F1C0000}"/>
    <cellStyle name="20% - Accent4 2 2 3 4 4" xfId="21258" xr:uid="{00000000-0005-0000-0000-0000201C0000}"/>
    <cellStyle name="20% - Accent4 2 2 3 4 4 2" xfId="24568" xr:uid="{00000000-0005-0000-0000-0000211C0000}"/>
    <cellStyle name="20% - Accent4 2 2 3 4 5" xfId="24567" xr:uid="{00000000-0005-0000-0000-0000221C0000}"/>
    <cellStyle name="20% - Accent4 2 2 3 5" xfId="33616" xr:uid="{00000000-0005-0000-0000-0000231C0000}"/>
    <cellStyle name="20% - Accent4 2 2 3 5 2" xfId="23576" xr:uid="{00000000-0005-0000-0000-0000241C0000}"/>
    <cellStyle name="20% - Accent4 2 2 3 5 2 2" xfId="24563" xr:uid="{00000000-0005-0000-0000-0000251C0000}"/>
    <cellStyle name="20% - Accent4 2 2 3 5 2 2 2" xfId="10746" xr:uid="{00000000-0005-0000-0000-0000261C0000}"/>
    <cellStyle name="20% - Accent4 2 2 3 5 2 3" xfId="11649" xr:uid="{00000000-0005-0000-0000-0000271C0000}"/>
    <cellStyle name="20% - Accent4 2 2 3 5 3" xfId="23319" xr:uid="{00000000-0005-0000-0000-0000281C0000}"/>
    <cellStyle name="20% - Accent4 2 2 3 5 3 2" xfId="9173" xr:uid="{00000000-0005-0000-0000-0000291C0000}"/>
    <cellStyle name="20% - Accent4 2 2 3 5 4" xfId="8230" xr:uid="{00000000-0005-0000-0000-00002A1C0000}"/>
    <cellStyle name="20% - Accent4 2 2 3 6" xfId="26414" xr:uid="{00000000-0005-0000-0000-00002B1C0000}"/>
    <cellStyle name="20% - Accent4 2 2 3 6 2" xfId="30581" xr:uid="{00000000-0005-0000-0000-00002C1C0000}"/>
    <cellStyle name="20% - Accent4 2 2 3 6 2 2" xfId="24560" xr:uid="{00000000-0005-0000-0000-00002D1C0000}"/>
    <cellStyle name="20% - Accent4 2 2 3 6 3" xfId="24558" xr:uid="{00000000-0005-0000-0000-00002E1C0000}"/>
    <cellStyle name="20% - Accent4 2 2 3 7" xfId="34270" xr:uid="{00000000-0005-0000-0000-00002F1C0000}"/>
    <cellStyle name="20% - Accent4 2 2 3 7 2" xfId="24556" xr:uid="{00000000-0005-0000-0000-0000301C0000}"/>
    <cellStyle name="20% - Accent4 2 2 3 8" xfId="24552" xr:uid="{00000000-0005-0000-0000-0000311C0000}"/>
    <cellStyle name="20% - Accent4 2 2 4" xfId="24547" xr:uid="{00000000-0005-0000-0000-0000321C0000}"/>
    <cellStyle name="20% - Accent4 2 2 4 2" xfId="32979" xr:uid="{00000000-0005-0000-0000-0000331C0000}"/>
    <cellStyle name="20% - Accent4 2 2 4 2 2" xfId="25963" xr:uid="{00000000-0005-0000-0000-0000341C0000}"/>
    <cellStyle name="20% - Accent4 2 2 4 2 2 2" xfId="29527" xr:uid="{00000000-0005-0000-0000-0000351C0000}"/>
    <cellStyle name="20% - Accent4 2 2 4 2 2 2 2" xfId="24542" xr:uid="{00000000-0005-0000-0000-0000361C0000}"/>
    <cellStyle name="20% - Accent4 2 2 4 2 2 2 2 2" xfId="24539" xr:uid="{00000000-0005-0000-0000-0000371C0000}"/>
    <cellStyle name="20% - Accent4 2 2 4 2 2 2 2 2 2" xfId="28570" xr:uid="{00000000-0005-0000-0000-0000381C0000}"/>
    <cellStyle name="20% - Accent4 2 2 4 2 2 2 2 3" xfId="31261" xr:uid="{00000000-0005-0000-0000-0000391C0000}"/>
    <cellStyle name="20% - Accent4 2 2 4 2 2 2 3" xfId="24530" xr:uid="{00000000-0005-0000-0000-00003A1C0000}"/>
    <cellStyle name="20% - Accent4 2 2 4 2 2 2 3 2" xfId="24526" xr:uid="{00000000-0005-0000-0000-00003B1C0000}"/>
    <cellStyle name="20% - Accent4 2 2 4 2 2 2 4" xfId="27133" xr:uid="{00000000-0005-0000-0000-00003C1C0000}"/>
    <cellStyle name="20% - Accent4 2 2 4 2 2 3" xfId="9133" xr:uid="{00000000-0005-0000-0000-00003D1C0000}"/>
    <cellStyle name="20% - Accent4 2 2 4 2 2 3 2" xfId="24522" xr:uid="{00000000-0005-0000-0000-00003E1C0000}"/>
    <cellStyle name="20% - Accent4 2 2 4 2 2 3 2 2" xfId="24520" xr:uid="{00000000-0005-0000-0000-00003F1C0000}"/>
    <cellStyle name="20% - Accent4 2 2 4 2 2 3 3" xfId="24515" xr:uid="{00000000-0005-0000-0000-0000401C0000}"/>
    <cellStyle name="20% - Accent4 2 2 4 2 2 4" xfId="13294" xr:uid="{00000000-0005-0000-0000-0000411C0000}"/>
    <cellStyle name="20% - Accent4 2 2 4 2 2 4 2" xfId="24510" xr:uid="{00000000-0005-0000-0000-0000421C0000}"/>
    <cellStyle name="20% - Accent4 2 2 4 2 2 5" xfId="24506" xr:uid="{00000000-0005-0000-0000-0000431C0000}"/>
    <cellStyle name="20% - Accent4 2 2 4 2 3" xfId="22849" xr:uid="{00000000-0005-0000-0000-0000441C0000}"/>
    <cellStyle name="20% - Accent4 2 2 4 2 3 2" xfId="31833" xr:uid="{00000000-0005-0000-0000-0000451C0000}"/>
    <cellStyle name="20% - Accent4 2 2 4 2 3 2 2" xfId="24500" xr:uid="{00000000-0005-0000-0000-0000461C0000}"/>
    <cellStyle name="20% - Accent4 2 2 4 2 3 2 2 2" xfId="24493" xr:uid="{00000000-0005-0000-0000-0000471C0000}"/>
    <cellStyle name="20% - Accent4 2 2 4 2 3 2 3" xfId="17991" xr:uid="{00000000-0005-0000-0000-0000481C0000}"/>
    <cellStyle name="20% - Accent4 2 2 4 2 3 3" xfId="9108" xr:uid="{00000000-0005-0000-0000-0000491C0000}"/>
    <cellStyle name="20% - Accent4 2 2 4 2 3 3 2" xfId="24482" xr:uid="{00000000-0005-0000-0000-00004A1C0000}"/>
    <cellStyle name="20% - Accent4 2 2 4 2 3 4" xfId="19585" xr:uid="{00000000-0005-0000-0000-00004B1C0000}"/>
    <cellStyle name="20% - Accent4 2 2 4 2 4" xfId="23553" xr:uid="{00000000-0005-0000-0000-00004C1C0000}"/>
    <cellStyle name="20% - Accent4 2 2 4 2 4 2" xfId="24472" xr:uid="{00000000-0005-0000-0000-00004D1C0000}"/>
    <cellStyle name="20% - Accent4 2 2 4 2 4 2 2" xfId="31408" xr:uid="{00000000-0005-0000-0000-00004E1C0000}"/>
    <cellStyle name="20% - Accent4 2 2 4 2 4 3" xfId="9092" xr:uid="{00000000-0005-0000-0000-00004F1C0000}"/>
    <cellStyle name="20% - Accent4 2 2 4 2 5" xfId="21253" xr:uid="{00000000-0005-0000-0000-0000501C0000}"/>
    <cellStyle name="20% - Accent4 2 2 4 2 5 2" xfId="24148" xr:uid="{00000000-0005-0000-0000-0000511C0000}"/>
    <cellStyle name="20% - Accent4 2 2 4 2 6" xfId="24466" xr:uid="{00000000-0005-0000-0000-0000521C0000}"/>
    <cellStyle name="20% - Accent4 2 2 4 3" xfId="29884" xr:uid="{00000000-0005-0000-0000-0000531C0000}"/>
    <cellStyle name="20% - Accent4 2 2 4 3 2" xfId="25955" xr:uid="{00000000-0005-0000-0000-0000541C0000}"/>
    <cellStyle name="20% - Accent4 2 2 4 3 2 2" xfId="29509" xr:uid="{00000000-0005-0000-0000-0000551C0000}"/>
    <cellStyle name="20% - Accent4 2 2 4 3 2 2 2" xfId="23966" xr:uid="{00000000-0005-0000-0000-0000561C0000}"/>
    <cellStyle name="20% - Accent4 2 2 4 3 2 2 2 2" xfId="24465" xr:uid="{00000000-0005-0000-0000-0000571C0000}"/>
    <cellStyle name="20% - Accent4 2 2 4 3 2 2 3" xfId="24460" xr:uid="{00000000-0005-0000-0000-0000581C0000}"/>
    <cellStyle name="20% - Accent4 2 2 4 3 2 3" xfId="9062" xr:uid="{00000000-0005-0000-0000-0000591C0000}"/>
    <cellStyle name="20% - Accent4 2 2 4 3 2 3 2" xfId="24456" xr:uid="{00000000-0005-0000-0000-00005A1C0000}"/>
    <cellStyle name="20% - Accent4 2 2 4 3 2 4" xfId="12969" xr:uid="{00000000-0005-0000-0000-00005B1C0000}"/>
    <cellStyle name="20% - Accent4 2 2 4 3 3" xfId="21247" xr:uid="{00000000-0005-0000-0000-00005C1C0000}"/>
    <cellStyle name="20% - Accent4 2 2 4 3 3 2" xfId="30764" xr:uid="{00000000-0005-0000-0000-00005D1C0000}"/>
    <cellStyle name="20% - Accent4 2 2 4 3 3 2 2" xfId="24450" xr:uid="{00000000-0005-0000-0000-00005E1C0000}"/>
    <cellStyle name="20% - Accent4 2 2 4 3 3 3" xfId="9053" xr:uid="{00000000-0005-0000-0000-00005F1C0000}"/>
    <cellStyle name="20% - Accent4 2 2 4 3 4" xfId="21244" xr:uid="{00000000-0005-0000-0000-0000601C0000}"/>
    <cellStyle name="20% - Accent4 2 2 4 3 4 2" xfId="30760" xr:uid="{00000000-0005-0000-0000-0000611C0000}"/>
    <cellStyle name="20% - Accent4 2 2 4 3 5" xfId="33472" xr:uid="{00000000-0005-0000-0000-0000621C0000}"/>
    <cellStyle name="20% - Accent4 2 2 4 4" xfId="32347" xr:uid="{00000000-0005-0000-0000-0000631C0000}"/>
    <cellStyle name="20% - Accent4 2 2 4 4 2" xfId="23525" xr:uid="{00000000-0005-0000-0000-0000641C0000}"/>
    <cellStyle name="20% - Accent4 2 2 4 4 2 2" xfId="24445" xr:uid="{00000000-0005-0000-0000-0000651C0000}"/>
    <cellStyle name="20% - Accent4 2 2 4 4 2 2 2" xfId="24443" xr:uid="{00000000-0005-0000-0000-0000661C0000}"/>
    <cellStyle name="20% - Accent4 2 2 4 4 2 3" xfId="9018" xr:uid="{00000000-0005-0000-0000-0000671C0000}"/>
    <cellStyle name="20% - Accent4 2 2 4 4 3" xfId="21241" xr:uid="{00000000-0005-0000-0000-0000681C0000}"/>
    <cellStyle name="20% - Accent4 2 2 4 4 3 2" xfId="30806" xr:uid="{00000000-0005-0000-0000-0000691C0000}"/>
    <cellStyle name="20% - Accent4 2 2 4 4 4" xfId="33853" xr:uid="{00000000-0005-0000-0000-00006A1C0000}"/>
    <cellStyle name="20% - Accent4 2 2 4 5" xfId="31803" xr:uid="{00000000-0005-0000-0000-00006B1C0000}"/>
    <cellStyle name="20% - Accent4 2 2 4 5 2" xfId="34197" xr:uid="{00000000-0005-0000-0000-00006C1C0000}"/>
    <cellStyle name="20% - Accent4 2 2 4 5 2 2" xfId="24438" xr:uid="{00000000-0005-0000-0000-00006D1C0000}"/>
    <cellStyle name="20% - Accent4 2 2 4 5 3" xfId="9125" xr:uid="{00000000-0005-0000-0000-00006E1C0000}"/>
    <cellStyle name="20% - Accent4 2 2 4 6" xfId="33619" xr:uid="{00000000-0005-0000-0000-00006F1C0000}"/>
    <cellStyle name="20% - Accent4 2 2 4 6 2" xfId="27955" xr:uid="{00000000-0005-0000-0000-0000701C0000}"/>
    <cellStyle name="20% - Accent4 2 2 4 7" xfId="24436" xr:uid="{00000000-0005-0000-0000-0000711C0000}"/>
    <cellStyle name="20% - Accent4 2 2 5" xfId="24431" xr:uid="{00000000-0005-0000-0000-0000721C0000}"/>
    <cellStyle name="20% - Accent4 2 2 5 2" xfId="30367" xr:uid="{00000000-0005-0000-0000-0000731C0000}"/>
    <cellStyle name="20% - Accent4 2 2 5 2 2" xfId="25941" xr:uid="{00000000-0005-0000-0000-0000741C0000}"/>
    <cellStyle name="20% - Accent4 2 2 5 2 2 2" xfId="22269" xr:uid="{00000000-0005-0000-0000-0000751C0000}"/>
    <cellStyle name="20% - Accent4 2 2 5 2 2 2 2" xfId="24068" xr:uid="{00000000-0005-0000-0000-0000761C0000}"/>
    <cellStyle name="20% - Accent4 2 2 5 2 2 2 2 2" xfId="20217" xr:uid="{00000000-0005-0000-0000-0000771C0000}"/>
    <cellStyle name="20% - Accent4 2 2 5 2 2 2 3" xfId="31502" xr:uid="{00000000-0005-0000-0000-0000781C0000}"/>
    <cellStyle name="20% - Accent4 2 2 5 2 2 3" xfId="7208" xr:uid="{00000000-0005-0000-0000-0000791C0000}"/>
    <cellStyle name="20% - Accent4 2 2 5 2 2 3 2" xfId="24423" xr:uid="{00000000-0005-0000-0000-00007A1C0000}"/>
    <cellStyle name="20% - Accent4 2 2 5 2 2 4" xfId="12521" xr:uid="{00000000-0005-0000-0000-00007B1C0000}"/>
    <cellStyle name="20% - Accent4 2 2 5 2 3" xfId="21232" xr:uid="{00000000-0005-0000-0000-00007C1C0000}"/>
    <cellStyle name="20% - Accent4 2 2 5 2 3 2" xfId="24421" xr:uid="{00000000-0005-0000-0000-00007D1C0000}"/>
    <cellStyle name="20% - Accent4 2 2 5 2 3 2 2" xfId="24418" xr:uid="{00000000-0005-0000-0000-00007E1C0000}"/>
    <cellStyle name="20% - Accent4 2 2 5 2 3 3" xfId="7189" xr:uid="{00000000-0005-0000-0000-00007F1C0000}"/>
    <cellStyle name="20% - Accent4 2 2 5 2 4" xfId="21231" xr:uid="{00000000-0005-0000-0000-0000801C0000}"/>
    <cellStyle name="20% - Accent4 2 2 5 2 4 2" xfId="24412" xr:uid="{00000000-0005-0000-0000-0000811C0000}"/>
    <cellStyle name="20% - Accent4 2 2 5 2 5" xfId="24411" xr:uid="{00000000-0005-0000-0000-0000821C0000}"/>
    <cellStyle name="20% - Accent4 2 2 5 3" xfId="24347" xr:uid="{00000000-0005-0000-0000-0000831C0000}"/>
    <cellStyle name="20% - Accent4 2 2 5 3 2" xfId="8864" xr:uid="{00000000-0005-0000-0000-0000841C0000}"/>
    <cellStyle name="20% - Accent4 2 2 5 3 2 2" xfId="24410" xr:uid="{00000000-0005-0000-0000-0000851C0000}"/>
    <cellStyle name="20% - Accent4 2 2 5 3 2 2 2" xfId="25785" xr:uid="{00000000-0005-0000-0000-0000861C0000}"/>
    <cellStyle name="20% - Accent4 2 2 5 3 2 3" xfId="12374" xr:uid="{00000000-0005-0000-0000-0000871C0000}"/>
    <cellStyle name="20% - Accent4 2 2 5 3 3" xfId="21223" xr:uid="{00000000-0005-0000-0000-0000881C0000}"/>
    <cellStyle name="20% - Accent4 2 2 5 3 3 2" xfId="30731" xr:uid="{00000000-0005-0000-0000-0000891C0000}"/>
    <cellStyle name="20% - Accent4 2 2 5 3 4" xfId="33845" xr:uid="{00000000-0005-0000-0000-00008A1C0000}"/>
    <cellStyle name="20% - Accent4 2 2 5 4" xfId="23315" xr:uid="{00000000-0005-0000-0000-00008B1C0000}"/>
    <cellStyle name="20% - Accent4 2 2 5 4 2" xfId="34192" xr:uid="{00000000-0005-0000-0000-00008C1C0000}"/>
    <cellStyle name="20% - Accent4 2 2 5 4 2 2" xfId="24406" xr:uid="{00000000-0005-0000-0000-00008D1C0000}"/>
    <cellStyle name="20% - Accent4 2 2 5 4 3" xfId="24404" xr:uid="{00000000-0005-0000-0000-00008E1C0000}"/>
    <cellStyle name="20% - Accent4 2 2 5 5" xfId="23311" xr:uid="{00000000-0005-0000-0000-00008F1C0000}"/>
    <cellStyle name="20% - Accent4 2 2 5 5 2" xfId="24403" xr:uid="{00000000-0005-0000-0000-0000901C0000}"/>
    <cellStyle name="20% - Accent4 2 2 5 6" xfId="26084" xr:uid="{00000000-0005-0000-0000-0000911C0000}"/>
    <cellStyle name="20% - Accent4 2 2 6" xfId="33448" xr:uid="{00000000-0005-0000-0000-0000921C0000}"/>
    <cellStyle name="20% - Accent4 2 2 6 2" xfId="24342" xr:uid="{00000000-0005-0000-0000-0000931C0000}"/>
    <cellStyle name="20% - Accent4 2 2 6 2 2" xfId="23486" xr:uid="{00000000-0005-0000-0000-0000941C0000}"/>
    <cellStyle name="20% - Accent4 2 2 6 2 2 2" xfId="20161" xr:uid="{00000000-0005-0000-0000-0000951C0000}"/>
    <cellStyle name="20% - Accent4 2 2 6 2 2 2 2" xfId="24400" xr:uid="{00000000-0005-0000-0000-0000961C0000}"/>
    <cellStyle name="20% - Accent4 2 2 6 2 2 3" xfId="5900" xr:uid="{00000000-0005-0000-0000-0000971C0000}"/>
    <cellStyle name="20% - Accent4 2 2 6 2 3" xfId="24395" xr:uid="{00000000-0005-0000-0000-0000981C0000}"/>
    <cellStyle name="20% - Accent4 2 2 6 2 3 2" xfId="24389" xr:uid="{00000000-0005-0000-0000-0000991C0000}"/>
    <cellStyle name="20% - Accent4 2 2 6 2 4" xfId="24385" xr:uid="{00000000-0005-0000-0000-00009A1C0000}"/>
    <cellStyle name="20% - Accent4 2 2 6 3" xfId="24339" xr:uid="{00000000-0005-0000-0000-00009B1C0000}"/>
    <cellStyle name="20% - Accent4 2 2 6 3 2" xfId="33611" xr:uid="{00000000-0005-0000-0000-00009C1C0000}"/>
    <cellStyle name="20% - Accent4 2 2 6 3 2 2" xfId="24382" xr:uid="{00000000-0005-0000-0000-00009D1C0000}"/>
    <cellStyle name="20% - Accent4 2 2 6 3 3" xfId="24380" xr:uid="{00000000-0005-0000-0000-00009E1C0000}"/>
    <cellStyle name="20% - Accent4 2 2 6 4" xfId="23307" xr:uid="{00000000-0005-0000-0000-00009F1C0000}"/>
    <cellStyle name="20% - Accent4 2 2 6 4 2" xfId="24379" xr:uid="{00000000-0005-0000-0000-0000A01C0000}"/>
    <cellStyle name="20% - Accent4 2 2 6 5" xfId="24374" xr:uid="{00000000-0005-0000-0000-0000A11C0000}"/>
    <cellStyle name="20% - Accent4 2 2 7" xfId="24866" xr:uid="{00000000-0005-0000-0000-0000A21C0000}"/>
    <cellStyle name="20% - Accent4 2 2 7 2" xfId="24336" xr:uid="{00000000-0005-0000-0000-0000A31C0000}"/>
    <cellStyle name="20% - Accent4 2 2 7 2 2" xfId="24373" xr:uid="{00000000-0005-0000-0000-0000A41C0000}"/>
    <cellStyle name="20% - Accent4 2 2 7 2 2 2" xfId="18073" xr:uid="{00000000-0005-0000-0000-0000A51C0000}"/>
    <cellStyle name="20% - Accent4 2 2 7 2 3" xfId="24367" xr:uid="{00000000-0005-0000-0000-0000A61C0000}"/>
    <cellStyle name="20% - Accent4 2 2 7 3" xfId="24331" xr:uid="{00000000-0005-0000-0000-0000A71C0000}"/>
    <cellStyle name="20% - Accent4 2 2 7 3 2" xfId="24366" xr:uid="{00000000-0005-0000-0000-0000A81C0000}"/>
    <cellStyle name="20% - Accent4 2 2 7 4" xfId="24364" xr:uid="{00000000-0005-0000-0000-0000A91C0000}"/>
    <cellStyle name="20% - Accent4 2 2 8" xfId="24362" xr:uid="{00000000-0005-0000-0000-0000AA1C0000}"/>
    <cellStyle name="20% - Accent4 2 2 8 2" xfId="16152" xr:uid="{00000000-0005-0000-0000-0000AB1C0000}"/>
    <cellStyle name="20% - Accent4 2 2 8 2 2" xfId="24360" xr:uid="{00000000-0005-0000-0000-0000AC1C0000}"/>
    <cellStyle name="20% - Accent4 2 2 8 3" xfId="28704" xr:uid="{00000000-0005-0000-0000-0000AD1C0000}"/>
    <cellStyle name="20% - Accent4 2 2 9" xfId="24359" xr:uid="{00000000-0005-0000-0000-0000AE1C0000}"/>
    <cellStyle name="20% - Accent4 2 2 9 2" xfId="26489" xr:uid="{00000000-0005-0000-0000-0000AF1C0000}"/>
    <cellStyle name="20% - Accent4 2 3" xfId="209" xr:uid="{00000000-0005-0000-0000-0000B01C0000}"/>
    <cellStyle name="20% - Accent4 2 3 10" xfId="34541" xr:uid="{00000000-0005-0000-0000-0000B11C0000}"/>
    <cellStyle name="20% - Accent4 2 3 11" xfId="22599" xr:uid="{00000000-0005-0000-0000-0000B21C0000}"/>
    <cellStyle name="20% - Accent4 2 3 2" xfId="32002" xr:uid="{00000000-0005-0000-0000-0000B31C0000}"/>
    <cellStyle name="20% - Accent4 2 3 2 2" xfId="8854" xr:uid="{00000000-0005-0000-0000-0000B41C0000}"/>
    <cellStyle name="20% - Accent4 2 3 2 2 2" xfId="24358" xr:uid="{00000000-0005-0000-0000-0000B51C0000}"/>
    <cellStyle name="20% - Accent4 2 3 2 2 2 2" xfId="24843" xr:uid="{00000000-0005-0000-0000-0000B61C0000}"/>
    <cellStyle name="20% - Accent4 2 3 2 2 2 2 2" xfId="30368" xr:uid="{00000000-0005-0000-0000-0000B71C0000}"/>
    <cellStyle name="20% - Accent4 2 3 2 2 2 2 2 2" xfId="10535" xr:uid="{00000000-0005-0000-0000-0000B81C0000}"/>
    <cellStyle name="20% - Accent4 2 3 2 2 2 2 2 2 2" xfId="14499" xr:uid="{00000000-0005-0000-0000-0000B91C0000}"/>
    <cellStyle name="20% - Accent4 2 3 2 2 2 2 2 2 2 2" xfId="24356" xr:uid="{00000000-0005-0000-0000-0000BA1C0000}"/>
    <cellStyle name="20% - Accent4 2 3 2 2 2 2 2 2 3" xfId="6968" xr:uid="{00000000-0005-0000-0000-0000BB1C0000}"/>
    <cellStyle name="20% - Accent4 2 3 2 2 2 2 2 3" xfId="10524" xr:uid="{00000000-0005-0000-0000-0000BC1C0000}"/>
    <cellStyle name="20% - Accent4 2 3 2 2 2 2 2 3 2" xfId="6965" xr:uid="{00000000-0005-0000-0000-0000BD1C0000}"/>
    <cellStyle name="20% - Accent4 2 3 2 2 2 2 2 4" xfId="10521" xr:uid="{00000000-0005-0000-0000-0000BE1C0000}"/>
    <cellStyle name="20% - Accent4 2 3 2 2 2 2 3" xfId="24348" xr:uid="{00000000-0005-0000-0000-0000BF1C0000}"/>
    <cellStyle name="20% - Accent4 2 3 2 2 2 2 3 2" xfId="10504" xr:uid="{00000000-0005-0000-0000-0000C01C0000}"/>
    <cellStyle name="20% - Accent4 2 3 2 2 2 2 3 2 2" xfId="6958" xr:uid="{00000000-0005-0000-0000-0000C11C0000}"/>
    <cellStyle name="20% - Accent4 2 3 2 2 2 2 3 3" xfId="10501" xr:uid="{00000000-0005-0000-0000-0000C21C0000}"/>
    <cellStyle name="20% - Accent4 2 3 2 2 2 2 4" xfId="23316" xr:uid="{00000000-0005-0000-0000-0000C31C0000}"/>
    <cellStyle name="20% - Accent4 2 3 2 2 2 2 4 2" xfId="10486" xr:uid="{00000000-0005-0000-0000-0000C41C0000}"/>
    <cellStyle name="20% - Accent4 2 3 2 2 2 2 5" xfId="23312" xr:uid="{00000000-0005-0000-0000-0000C51C0000}"/>
    <cellStyle name="20% - Accent4 2 3 2 2 2 3" xfId="21877" xr:uid="{00000000-0005-0000-0000-0000C61C0000}"/>
    <cellStyle name="20% - Accent4 2 3 2 2 2 3 2" xfId="13173" xr:uid="{00000000-0005-0000-0000-0000C71C0000}"/>
    <cellStyle name="20% - Accent4 2 3 2 2 2 3 2 2" xfId="10453" xr:uid="{00000000-0005-0000-0000-0000C81C0000}"/>
    <cellStyle name="20% - Accent4 2 3 2 2 2 3 2 2 2" xfId="6935" xr:uid="{00000000-0005-0000-0000-0000C91C0000}"/>
    <cellStyle name="20% - Accent4 2 3 2 2 2 3 2 3" xfId="10446" xr:uid="{00000000-0005-0000-0000-0000CA1C0000}"/>
    <cellStyle name="20% - Accent4 2 3 2 2 2 3 3" xfId="24340" xr:uid="{00000000-0005-0000-0000-0000CB1C0000}"/>
    <cellStyle name="20% - Accent4 2 3 2 2 2 3 3 2" xfId="10436" xr:uid="{00000000-0005-0000-0000-0000CC1C0000}"/>
    <cellStyle name="20% - Accent4 2 3 2 2 2 3 4" xfId="23308" xr:uid="{00000000-0005-0000-0000-0000CD1C0000}"/>
    <cellStyle name="20% - Accent4 2 3 2 2 2 4" xfId="29727" xr:uid="{00000000-0005-0000-0000-0000CE1C0000}"/>
    <cellStyle name="20% - Accent4 2 3 2 2 2 4 2" xfId="24337" xr:uid="{00000000-0005-0000-0000-0000CF1C0000}"/>
    <cellStyle name="20% - Accent4 2 3 2 2 2 4 2 2" xfId="10412" xr:uid="{00000000-0005-0000-0000-0000D01C0000}"/>
    <cellStyle name="20% - Accent4 2 3 2 2 2 4 3" xfId="18945" xr:uid="{00000000-0005-0000-0000-0000D11C0000}"/>
    <cellStyle name="20% - Accent4 2 3 2 2 2 5" xfId="24330" xr:uid="{00000000-0005-0000-0000-0000D21C0000}"/>
    <cellStyle name="20% - Accent4 2 3 2 2 2 5 2" xfId="24327" xr:uid="{00000000-0005-0000-0000-0000D31C0000}"/>
    <cellStyle name="20% - Accent4 2 3 2 2 2 6" xfId="24325" xr:uid="{00000000-0005-0000-0000-0000D41C0000}"/>
    <cellStyle name="20% - Accent4 2 3 2 2 3" xfId="24314" xr:uid="{00000000-0005-0000-0000-0000D51C0000}"/>
    <cellStyle name="20% - Accent4 2 3 2 2 3 2" xfId="32667" xr:uid="{00000000-0005-0000-0000-0000D61C0000}"/>
    <cellStyle name="20% - Accent4 2 3 2 2 3 2 2" xfId="24313" xr:uid="{00000000-0005-0000-0000-0000D71C0000}"/>
    <cellStyle name="20% - Accent4 2 3 2 2 3 2 2 2" xfId="10378" xr:uid="{00000000-0005-0000-0000-0000D81C0000}"/>
    <cellStyle name="20% - Accent4 2 3 2 2 3 2 2 2 2" xfId="6827" xr:uid="{00000000-0005-0000-0000-0000D91C0000}"/>
    <cellStyle name="20% - Accent4 2 3 2 2 3 2 2 3" xfId="10374" xr:uid="{00000000-0005-0000-0000-0000DA1C0000}"/>
    <cellStyle name="20% - Accent4 2 3 2 2 3 2 3" xfId="24310" xr:uid="{00000000-0005-0000-0000-0000DB1C0000}"/>
    <cellStyle name="20% - Accent4 2 3 2 2 3 2 3 2" xfId="10365" xr:uid="{00000000-0005-0000-0000-0000DC1C0000}"/>
    <cellStyle name="20% - Accent4 2 3 2 2 3 2 4" xfId="23299" xr:uid="{00000000-0005-0000-0000-0000DD1C0000}"/>
    <cellStyle name="20% - Accent4 2 3 2 2 3 3" xfId="30868" xr:uid="{00000000-0005-0000-0000-0000DE1C0000}"/>
    <cellStyle name="20% - Accent4 2 3 2 2 3 3 2" xfId="24307" xr:uid="{00000000-0005-0000-0000-0000DF1C0000}"/>
    <cellStyle name="20% - Accent4 2 3 2 2 3 3 2 2" xfId="10349" xr:uid="{00000000-0005-0000-0000-0000E01C0000}"/>
    <cellStyle name="20% - Accent4 2 3 2 2 3 3 3" xfId="24303" xr:uid="{00000000-0005-0000-0000-0000E11C0000}"/>
    <cellStyle name="20% - Accent4 2 3 2 2 3 4" xfId="24299" xr:uid="{00000000-0005-0000-0000-0000E21C0000}"/>
    <cellStyle name="20% - Accent4 2 3 2 2 3 4 2" xfId="24044" xr:uid="{00000000-0005-0000-0000-0000E31C0000}"/>
    <cellStyle name="20% - Accent4 2 3 2 2 3 5" xfId="24296" xr:uid="{00000000-0005-0000-0000-0000E41C0000}"/>
    <cellStyle name="20% - Accent4 2 3 2 2 4" xfId="24295" xr:uid="{00000000-0005-0000-0000-0000E51C0000}"/>
    <cellStyle name="20% - Accent4 2 3 2 2 4 2" xfId="23784" xr:uid="{00000000-0005-0000-0000-0000E61C0000}"/>
    <cellStyle name="20% - Accent4 2 3 2 2 4 2 2" xfId="28769" xr:uid="{00000000-0005-0000-0000-0000E71C0000}"/>
    <cellStyle name="20% - Accent4 2 3 2 2 4 2 2 2" xfId="10310" xr:uid="{00000000-0005-0000-0000-0000E81C0000}"/>
    <cellStyle name="20% - Accent4 2 3 2 2 4 2 3" xfId="28760" xr:uid="{00000000-0005-0000-0000-0000E91C0000}"/>
    <cellStyle name="20% - Accent4 2 3 2 2 4 3" xfId="25083" xr:uid="{00000000-0005-0000-0000-0000EA1C0000}"/>
    <cellStyle name="20% - Accent4 2 3 2 2 4 3 2" xfId="23810" xr:uid="{00000000-0005-0000-0000-0000EB1C0000}"/>
    <cellStyle name="20% - Accent4 2 3 2 2 4 4" xfId="25074" xr:uid="{00000000-0005-0000-0000-0000EC1C0000}"/>
    <cellStyle name="20% - Accent4 2 3 2 2 5" xfId="24288" xr:uid="{00000000-0005-0000-0000-0000ED1C0000}"/>
    <cellStyle name="20% - Accent4 2 3 2 2 5 2" xfId="24287" xr:uid="{00000000-0005-0000-0000-0000EE1C0000}"/>
    <cellStyle name="20% - Accent4 2 3 2 2 5 2 2" xfId="23773" xr:uid="{00000000-0005-0000-0000-0000EF1C0000}"/>
    <cellStyle name="20% - Accent4 2 3 2 2 5 3" xfId="25071" xr:uid="{00000000-0005-0000-0000-0000F01C0000}"/>
    <cellStyle name="20% - Accent4 2 3 2 2 6" xfId="24281" xr:uid="{00000000-0005-0000-0000-0000F11C0000}"/>
    <cellStyle name="20% - Accent4 2 3 2 2 6 2" xfId="33876" xr:uid="{00000000-0005-0000-0000-0000F21C0000}"/>
    <cellStyle name="20% - Accent4 2 3 2 2 7" xfId="24279" xr:uid="{00000000-0005-0000-0000-0000F31C0000}"/>
    <cellStyle name="20% - Accent4 2 3 2 3" xfId="34349" xr:uid="{00000000-0005-0000-0000-0000F41C0000}"/>
    <cellStyle name="20% - Accent4 2 3 2 3 2" xfId="30996" xr:uid="{00000000-0005-0000-0000-0000F51C0000}"/>
    <cellStyle name="20% - Accent4 2 3 2 3 2 2" xfId="30888" xr:uid="{00000000-0005-0000-0000-0000F61C0000}"/>
    <cellStyle name="20% - Accent4 2 3 2 3 2 2 2" xfId="17802" xr:uid="{00000000-0005-0000-0000-0000F71C0000}"/>
    <cellStyle name="20% - Accent4 2 3 2 3 2 2 2 2" xfId="24278" xr:uid="{00000000-0005-0000-0000-0000F81C0000}"/>
    <cellStyle name="20% - Accent4 2 3 2 3 2 2 2 2 2" xfId="6640" xr:uid="{00000000-0005-0000-0000-0000F91C0000}"/>
    <cellStyle name="20% - Accent4 2 3 2 3 2 2 2 3" xfId="24276" xr:uid="{00000000-0005-0000-0000-0000FA1C0000}"/>
    <cellStyle name="20% - Accent4 2 3 2 3 2 2 3" xfId="17794" xr:uid="{00000000-0005-0000-0000-0000FB1C0000}"/>
    <cellStyle name="20% - Accent4 2 3 2 3 2 2 3 2" xfId="24273" xr:uid="{00000000-0005-0000-0000-0000FC1C0000}"/>
    <cellStyle name="20% - Accent4 2 3 2 3 2 2 4" xfId="17786" xr:uid="{00000000-0005-0000-0000-0000FD1C0000}"/>
    <cellStyle name="20% - Accent4 2 3 2 3 2 3" xfId="32436" xr:uid="{00000000-0005-0000-0000-0000FE1C0000}"/>
    <cellStyle name="20% - Accent4 2 3 2 3 2 3 2" xfId="21249" xr:uid="{00000000-0005-0000-0000-0000FF1C0000}"/>
    <cellStyle name="20% - Accent4 2 3 2 3 2 3 2 2" xfId="24267" xr:uid="{00000000-0005-0000-0000-0000001D0000}"/>
    <cellStyle name="20% - Accent4 2 3 2 3 2 3 3" xfId="17618" xr:uid="{00000000-0005-0000-0000-0000011D0000}"/>
    <cellStyle name="20% - Accent4 2 3 2 3 2 4" xfId="24265" xr:uid="{00000000-0005-0000-0000-0000021D0000}"/>
    <cellStyle name="20% - Accent4 2 3 2 3 2 4 2" xfId="17509" xr:uid="{00000000-0005-0000-0000-0000031D0000}"/>
    <cellStyle name="20% - Accent4 2 3 2 3 2 5" xfId="24258" xr:uid="{00000000-0005-0000-0000-0000041D0000}"/>
    <cellStyle name="20% - Accent4 2 3 2 3 3" xfId="30993" xr:uid="{00000000-0005-0000-0000-0000051D0000}"/>
    <cellStyle name="20% - Accent4 2 3 2 3 3 2" xfId="24256" xr:uid="{00000000-0005-0000-0000-0000061D0000}"/>
    <cellStyle name="20% - Accent4 2 3 2 3 3 2 2" xfId="21234" xr:uid="{00000000-0005-0000-0000-0000071D0000}"/>
    <cellStyle name="20% - Accent4 2 3 2 3 3 2 2 2" xfId="24252" xr:uid="{00000000-0005-0000-0000-0000081D0000}"/>
    <cellStyle name="20% - Accent4 2 3 2 3 3 2 3" xfId="24250" xr:uid="{00000000-0005-0000-0000-0000091D0000}"/>
    <cellStyle name="20% - Accent4 2 3 2 3 3 3" xfId="24247" xr:uid="{00000000-0005-0000-0000-00000A1D0000}"/>
    <cellStyle name="20% - Accent4 2 3 2 3 3 3 2" xfId="24245" xr:uid="{00000000-0005-0000-0000-00000B1D0000}"/>
    <cellStyle name="20% - Accent4 2 3 2 3 3 4" xfId="24238" xr:uid="{00000000-0005-0000-0000-00000C1D0000}"/>
    <cellStyle name="20% - Accent4 2 3 2 3 4" xfId="33924" xr:uid="{00000000-0005-0000-0000-00000D1D0000}"/>
    <cellStyle name="20% - Accent4 2 3 2 3 4 2" xfId="24235" xr:uid="{00000000-0005-0000-0000-00000E1D0000}"/>
    <cellStyle name="20% - Accent4 2 3 2 3 4 2 2" xfId="16363" xr:uid="{00000000-0005-0000-0000-00000F1D0000}"/>
    <cellStyle name="20% - Accent4 2 3 2 3 4 3" xfId="26152" xr:uid="{00000000-0005-0000-0000-0000101D0000}"/>
    <cellStyle name="20% - Accent4 2 3 2 3 5" xfId="27423" xr:uid="{00000000-0005-0000-0000-0000111D0000}"/>
    <cellStyle name="20% - Accent4 2 3 2 3 5 2" xfId="24230" xr:uid="{00000000-0005-0000-0000-0000121D0000}"/>
    <cellStyle name="20% - Accent4 2 3 2 3 6" xfId="24225" xr:uid="{00000000-0005-0000-0000-0000131D0000}"/>
    <cellStyle name="20% - Accent4 2 3 2 4" xfId="15919" xr:uid="{00000000-0005-0000-0000-0000141D0000}"/>
    <cellStyle name="20% - Accent4 2 3 2 4 2" xfId="20771" xr:uid="{00000000-0005-0000-0000-0000151D0000}"/>
    <cellStyle name="20% - Accent4 2 3 2 4 2 2" xfId="24219" xr:uid="{00000000-0005-0000-0000-0000161D0000}"/>
    <cellStyle name="20% - Accent4 2 3 2 4 2 2 2" xfId="23358" xr:uid="{00000000-0005-0000-0000-0000171D0000}"/>
    <cellStyle name="20% - Accent4 2 3 2 4 2 2 2 2" xfId="24214" xr:uid="{00000000-0005-0000-0000-0000181D0000}"/>
    <cellStyle name="20% - Accent4 2 3 2 4 2 2 3" xfId="24211" xr:uid="{00000000-0005-0000-0000-0000191D0000}"/>
    <cellStyle name="20% - Accent4 2 3 2 4 2 3" xfId="24208" xr:uid="{00000000-0005-0000-0000-00001A1D0000}"/>
    <cellStyle name="20% - Accent4 2 3 2 4 2 3 2" xfId="24204" xr:uid="{00000000-0005-0000-0000-00001B1D0000}"/>
    <cellStyle name="20% - Accent4 2 3 2 4 2 4" xfId="24201" xr:uid="{00000000-0005-0000-0000-00001C1D0000}"/>
    <cellStyle name="20% - Accent4 2 3 2 4 3" xfId="24009" xr:uid="{00000000-0005-0000-0000-00001D1D0000}"/>
    <cellStyle name="20% - Accent4 2 3 2 4 3 2" xfId="24196" xr:uid="{00000000-0005-0000-0000-00001E1D0000}"/>
    <cellStyle name="20% - Accent4 2 3 2 4 3 2 2" xfId="23195" xr:uid="{00000000-0005-0000-0000-00001F1D0000}"/>
    <cellStyle name="20% - Accent4 2 3 2 4 3 3" xfId="24189" xr:uid="{00000000-0005-0000-0000-0000201D0000}"/>
    <cellStyle name="20% - Accent4 2 3 2 4 4" xfId="29450" xr:uid="{00000000-0005-0000-0000-0000211D0000}"/>
    <cellStyle name="20% - Accent4 2 3 2 4 4 2" xfId="34138" xr:uid="{00000000-0005-0000-0000-0000221D0000}"/>
    <cellStyle name="20% - Accent4 2 3 2 4 5" xfId="24186" xr:uid="{00000000-0005-0000-0000-0000231D0000}"/>
    <cellStyle name="20% - Accent4 2 3 2 5" xfId="15909" xr:uid="{00000000-0005-0000-0000-0000241D0000}"/>
    <cellStyle name="20% - Accent4 2 3 2 5 2" xfId="26910" xr:uid="{00000000-0005-0000-0000-0000251D0000}"/>
    <cellStyle name="20% - Accent4 2 3 2 5 2 2" xfId="26041" xr:uid="{00000000-0005-0000-0000-0000261D0000}"/>
    <cellStyle name="20% - Accent4 2 3 2 5 2 2 2" xfId="22704" xr:uid="{00000000-0005-0000-0000-0000271D0000}"/>
    <cellStyle name="20% - Accent4 2 3 2 5 2 3" xfId="24180" xr:uid="{00000000-0005-0000-0000-0000281D0000}"/>
    <cellStyle name="20% - Accent4 2 3 2 5 3" xfId="32287" xr:uid="{00000000-0005-0000-0000-0000291D0000}"/>
    <cellStyle name="20% - Accent4 2 3 2 5 3 2" xfId="24177" xr:uid="{00000000-0005-0000-0000-00002A1D0000}"/>
    <cellStyle name="20% - Accent4 2 3 2 5 4" xfId="8218" xr:uid="{00000000-0005-0000-0000-00002B1D0000}"/>
    <cellStyle name="20% - Accent4 2 3 2 6" xfId="33574" xr:uid="{00000000-0005-0000-0000-00002C1D0000}"/>
    <cellStyle name="20% - Accent4 2 3 2 6 2" xfId="34130" xr:uid="{00000000-0005-0000-0000-00002D1D0000}"/>
    <cellStyle name="20% - Accent4 2 3 2 6 2 2" xfId="24173" xr:uid="{00000000-0005-0000-0000-00002E1D0000}"/>
    <cellStyle name="20% - Accent4 2 3 2 6 3" xfId="24170" xr:uid="{00000000-0005-0000-0000-00002F1D0000}"/>
    <cellStyle name="20% - Accent4 2 3 2 7" xfId="33569" xr:uid="{00000000-0005-0000-0000-0000301D0000}"/>
    <cellStyle name="20% - Accent4 2 3 2 7 2" xfId="26049" xr:uid="{00000000-0005-0000-0000-0000311D0000}"/>
    <cellStyle name="20% - Accent4 2 3 2 8" xfId="24168" xr:uid="{00000000-0005-0000-0000-0000321D0000}"/>
    <cellStyle name="20% - Accent4 2 3 3" xfId="31096" xr:uid="{00000000-0005-0000-0000-0000331D0000}"/>
    <cellStyle name="20% - Accent4 2 3 3 2" xfId="24164" xr:uid="{00000000-0005-0000-0000-0000341D0000}"/>
    <cellStyle name="20% - Accent4 2 3 3 2 2" xfId="24163" xr:uid="{00000000-0005-0000-0000-0000351D0000}"/>
    <cellStyle name="20% - Accent4 2 3 3 2 2 2" xfId="18838" xr:uid="{00000000-0005-0000-0000-0000361D0000}"/>
    <cellStyle name="20% - Accent4 2 3 3 2 2 2 2" xfId="21618" xr:uid="{00000000-0005-0000-0000-0000371D0000}"/>
    <cellStyle name="20% - Accent4 2 3 3 2 2 2 2 2" xfId="24709" xr:uid="{00000000-0005-0000-0000-0000381D0000}"/>
    <cellStyle name="20% - Accent4 2 3 3 2 2 2 2 2 2" xfId="6281" xr:uid="{00000000-0005-0000-0000-0000391D0000}"/>
    <cellStyle name="20% - Accent4 2 3 3 2 2 2 2 3" xfId="24701" xr:uid="{00000000-0005-0000-0000-00003A1D0000}"/>
    <cellStyle name="20% - Accent4 2 3 3 2 2 2 3" xfId="27214" xr:uid="{00000000-0005-0000-0000-00003B1D0000}"/>
    <cellStyle name="20% - Accent4 2 3 3 2 2 2 3 2" xfId="24692" xr:uid="{00000000-0005-0000-0000-00003C1D0000}"/>
    <cellStyle name="20% - Accent4 2 3 3 2 2 2 4" xfId="24269" xr:uid="{00000000-0005-0000-0000-00003D1D0000}"/>
    <cellStyle name="20% - Accent4 2 3 3 2 2 3" xfId="28651" xr:uid="{00000000-0005-0000-0000-00003E1D0000}"/>
    <cellStyle name="20% - Accent4 2 3 3 2 2 3 2" xfId="21577" xr:uid="{00000000-0005-0000-0000-00003F1D0000}"/>
    <cellStyle name="20% - Accent4 2 3 3 2 2 3 2 2" xfId="24660" xr:uid="{00000000-0005-0000-0000-0000401D0000}"/>
    <cellStyle name="20% - Accent4 2 3 3 2 2 3 3" xfId="24893" xr:uid="{00000000-0005-0000-0000-0000411D0000}"/>
    <cellStyle name="20% - Accent4 2 3 3 2 2 4" xfId="24159" xr:uid="{00000000-0005-0000-0000-0000421D0000}"/>
    <cellStyle name="20% - Accent4 2 3 3 2 2 4 2" xfId="22841" xr:uid="{00000000-0005-0000-0000-0000431D0000}"/>
    <cellStyle name="20% - Accent4 2 3 3 2 2 5" xfId="24157" xr:uid="{00000000-0005-0000-0000-0000441D0000}"/>
    <cellStyle name="20% - Accent4 2 3 3 2 3" xfId="25576" xr:uid="{00000000-0005-0000-0000-0000451D0000}"/>
    <cellStyle name="20% - Accent4 2 3 3 2 3 2" xfId="24156" xr:uid="{00000000-0005-0000-0000-0000461D0000}"/>
    <cellStyle name="20% - Accent4 2 3 3 2 3 2 2" xfId="22526" xr:uid="{00000000-0005-0000-0000-0000471D0000}"/>
    <cellStyle name="20% - Accent4 2 3 3 2 3 2 2 2" xfId="24621" xr:uid="{00000000-0005-0000-0000-0000481D0000}"/>
    <cellStyle name="20% - Accent4 2 3 3 2 3 2 3" xfId="27349" xr:uid="{00000000-0005-0000-0000-0000491D0000}"/>
    <cellStyle name="20% - Accent4 2 3 3 2 3 3" xfId="24155" xr:uid="{00000000-0005-0000-0000-00004A1D0000}"/>
    <cellStyle name="20% - Accent4 2 3 3 2 3 3 2" xfId="21322" xr:uid="{00000000-0005-0000-0000-00004B1D0000}"/>
    <cellStyle name="20% - Accent4 2 3 3 2 3 4" xfId="24154" xr:uid="{00000000-0005-0000-0000-00004C1D0000}"/>
    <cellStyle name="20% - Accent4 2 3 3 2 4" xfId="23709" xr:uid="{00000000-0005-0000-0000-00004D1D0000}"/>
    <cellStyle name="20% - Accent4 2 3 3 2 4 2" xfId="19477" xr:uid="{00000000-0005-0000-0000-00004E1D0000}"/>
    <cellStyle name="20% - Accent4 2 3 3 2 4 2 2" xfId="21187" xr:uid="{00000000-0005-0000-0000-00004F1D0000}"/>
    <cellStyle name="20% - Accent4 2 3 3 2 4 3" xfId="19470" xr:uid="{00000000-0005-0000-0000-0000501D0000}"/>
    <cellStyle name="20% - Accent4 2 3 3 2 5" xfId="24151" xr:uid="{00000000-0005-0000-0000-0000511D0000}"/>
    <cellStyle name="20% - Accent4 2 3 3 2 5 2" xfId="19466" xr:uid="{00000000-0005-0000-0000-0000521D0000}"/>
    <cellStyle name="20% - Accent4 2 3 3 2 6" xfId="24146" xr:uid="{00000000-0005-0000-0000-0000531D0000}"/>
    <cellStyle name="20% - Accent4 2 3 3 3" xfId="33449" xr:uid="{00000000-0005-0000-0000-0000541D0000}"/>
    <cellStyle name="20% - Accent4 2 3 3 3 2" xfId="25861" xr:uid="{00000000-0005-0000-0000-0000551D0000}"/>
    <cellStyle name="20% - Accent4 2 3 3 3 2 2" xfId="24145" xr:uid="{00000000-0005-0000-0000-0000561D0000}"/>
    <cellStyle name="20% - Accent4 2 3 3 3 2 2 2" xfId="12677" xr:uid="{00000000-0005-0000-0000-0000571D0000}"/>
    <cellStyle name="20% - Accent4 2 3 3 3 2 2 2 2" xfId="24508" xr:uid="{00000000-0005-0000-0000-0000581D0000}"/>
    <cellStyle name="20% - Accent4 2 3 3 3 2 2 3" xfId="24140" xr:uid="{00000000-0005-0000-0000-0000591D0000}"/>
    <cellStyle name="20% - Accent4 2 3 3 3 2 3" xfId="24128" xr:uid="{00000000-0005-0000-0000-00005A1D0000}"/>
    <cellStyle name="20% - Accent4 2 3 3 3 2 3 2" xfId="20793" xr:uid="{00000000-0005-0000-0000-00005B1D0000}"/>
    <cellStyle name="20% - Accent4 2 3 3 3 2 4" xfId="24123" xr:uid="{00000000-0005-0000-0000-00005C1D0000}"/>
    <cellStyle name="20% - Accent4 2 3 3 3 3" xfId="23402" xr:uid="{00000000-0005-0000-0000-00005D1D0000}"/>
    <cellStyle name="20% - Accent4 2 3 3 3 3 2" xfId="24118" xr:uid="{00000000-0005-0000-0000-00005E1D0000}"/>
    <cellStyle name="20% - Accent4 2 3 3 3 3 2 2" xfId="20682" xr:uid="{00000000-0005-0000-0000-00005F1D0000}"/>
    <cellStyle name="20% - Accent4 2 3 3 3 3 3" xfId="24115" xr:uid="{00000000-0005-0000-0000-0000601D0000}"/>
    <cellStyle name="20% - Accent4 2 3 3 3 4" xfId="29970" xr:uid="{00000000-0005-0000-0000-0000611D0000}"/>
    <cellStyle name="20% - Accent4 2 3 3 3 4 2" xfId="19445" xr:uid="{00000000-0005-0000-0000-0000621D0000}"/>
    <cellStyle name="20% - Accent4 2 3 3 3 5" xfId="24114" xr:uid="{00000000-0005-0000-0000-0000631D0000}"/>
    <cellStyle name="20% - Accent4 2 3 3 4" xfId="15903" xr:uid="{00000000-0005-0000-0000-0000641D0000}"/>
    <cellStyle name="20% - Accent4 2 3 3 4 2" xfId="23381" xr:uid="{00000000-0005-0000-0000-0000651D0000}"/>
    <cellStyle name="20% - Accent4 2 3 3 4 2 2" xfId="24112" xr:uid="{00000000-0005-0000-0000-0000661D0000}"/>
    <cellStyle name="20% - Accent4 2 3 3 4 2 2 2" xfId="24109" xr:uid="{00000000-0005-0000-0000-0000671D0000}"/>
    <cellStyle name="20% - Accent4 2 3 3 4 2 3" xfId="21863" xr:uid="{00000000-0005-0000-0000-0000681D0000}"/>
    <cellStyle name="20% - Accent4 2 3 3 4 3" xfId="21211" xr:uid="{00000000-0005-0000-0000-0000691D0000}"/>
    <cellStyle name="20% - Accent4 2 3 3 4 3 2" xfId="24098" xr:uid="{00000000-0005-0000-0000-00006A1D0000}"/>
    <cellStyle name="20% - Accent4 2 3 3 4 4" xfId="21073" xr:uid="{00000000-0005-0000-0000-00006B1D0000}"/>
    <cellStyle name="20% - Accent4 2 3 3 5" xfId="33525" xr:uid="{00000000-0005-0000-0000-00006C1D0000}"/>
    <cellStyle name="20% - Accent4 2 3 3 5 2" xfId="29210" xr:uid="{00000000-0005-0000-0000-00006D1D0000}"/>
    <cellStyle name="20% - Accent4 2 3 3 5 2 2" xfId="26065" xr:uid="{00000000-0005-0000-0000-00006E1D0000}"/>
    <cellStyle name="20% - Accent4 2 3 3 5 3" xfId="17626" xr:uid="{00000000-0005-0000-0000-00006F1D0000}"/>
    <cellStyle name="20% - Accent4 2 3 3 6" xfId="33548" xr:uid="{00000000-0005-0000-0000-0000701D0000}"/>
    <cellStyle name="20% - Accent4 2 3 3 6 2" xfId="24093" xr:uid="{00000000-0005-0000-0000-0000711D0000}"/>
    <cellStyle name="20% - Accent4 2 3 3 7" xfId="24092" xr:uid="{00000000-0005-0000-0000-0000721D0000}"/>
    <cellStyle name="20% - Accent4 2 3 4" xfId="31030" xr:uid="{00000000-0005-0000-0000-0000731D0000}"/>
    <cellStyle name="20% - Accent4 2 3 4 2" xfId="31470" xr:uid="{00000000-0005-0000-0000-0000741D0000}"/>
    <cellStyle name="20% - Accent4 2 3 4 2 2" xfId="25848" xr:uid="{00000000-0005-0000-0000-0000751D0000}"/>
    <cellStyle name="20% - Accent4 2 3 4 2 2 2" xfId="23527" xr:uid="{00000000-0005-0000-0000-0000761D0000}"/>
    <cellStyle name="20% - Accent4 2 3 4 2 2 2 2" xfId="19774" xr:uid="{00000000-0005-0000-0000-0000771D0000}"/>
    <cellStyle name="20% - Accent4 2 3 4 2 2 2 2 2" xfId="20827" xr:uid="{00000000-0005-0000-0000-0000781D0000}"/>
    <cellStyle name="20% - Accent4 2 3 4 2 2 2 3" xfId="21482" xr:uid="{00000000-0005-0000-0000-0000791D0000}"/>
    <cellStyle name="20% - Accent4 2 3 4 2 2 3" xfId="20845" xr:uid="{00000000-0005-0000-0000-00007A1D0000}"/>
    <cellStyle name="20% - Accent4 2 3 4 2 2 3 2" xfId="19456" xr:uid="{00000000-0005-0000-0000-00007B1D0000}"/>
    <cellStyle name="20% - Accent4 2 3 4 2 2 4" xfId="11264" xr:uid="{00000000-0005-0000-0000-00007C1D0000}"/>
    <cellStyle name="20% - Accent4 2 3 4 2 3" xfId="23355" xr:uid="{00000000-0005-0000-0000-00007D1D0000}"/>
    <cellStyle name="20% - Accent4 2 3 4 2 3 2" xfId="20835" xr:uid="{00000000-0005-0000-0000-00007E1D0000}"/>
    <cellStyle name="20% - Accent4 2 3 4 2 3 2 2" xfId="19200" xr:uid="{00000000-0005-0000-0000-00007F1D0000}"/>
    <cellStyle name="20% - Accent4 2 3 4 2 3 3" xfId="11134" xr:uid="{00000000-0005-0000-0000-0000801D0000}"/>
    <cellStyle name="20% - Accent4 2 3 4 2 4" xfId="21209" xr:uid="{00000000-0005-0000-0000-0000811D0000}"/>
    <cellStyle name="20% - Accent4 2 3 4 2 4 2" xfId="19188" xr:uid="{00000000-0005-0000-0000-0000821D0000}"/>
    <cellStyle name="20% - Accent4 2 3 4 2 5" xfId="24086" xr:uid="{00000000-0005-0000-0000-0000831D0000}"/>
    <cellStyle name="20% - Accent4 2 3 4 3" xfId="27196" xr:uid="{00000000-0005-0000-0000-0000841D0000}"/>
    <cellStyle name="20% - Accent4 2 3 4 3 2" xfId="23351" xr:uid="{00000000-0005-0000-0000-0000851D0000}"/>
    <cellStyle name="20% - Accent4 2 3 4 3 2 2" xfId="20809" xr:uid="{00000000-0005-0000-0000-0000861D0000}"/>
    <cellStyle name="20% - Accent4 2 3 4 3 2 2 2" xfId="17178" xr:uid="{00000000-0005-0000-0000-0000871D0000}"/>
    <cellStyle name="20% - Accent4 2 3 4 3 2 3" xfId="11896" xr:uid="{00000000-0005-0000-0000-0000881D0000}"/>
    <cellStyle name="20% - Accent4 2 3 4 3 3" xfId="21205" xr:uid="{00000000-0005-0000-0000-0000891D0000}"/>
    <cellStyle name="20% - Accent4 2 3 4 3 3 2" xfId="32042" xr:uid="{00000000-0005-0000-0000-00008A1D0000}"/>
    <cellStyle name="20% - Accent4 2 3 4 3 4" xfId="33796" xr:uid="{00000000-0005-0000-0000-00008B1D0000}"/>
    <cellStyle name="20% - Accent4 2 3 4 4" xfId="31442" xr:uid="{00000000-0005-0000-0000-00008C1D0000}"/>
    <cellStyle name="20% - Accent4 2 3 4 4 2" xfId="33826" xr:uid="{00000000-0005-0000-0000-00008D1D0000}"/>
    <cellStyle name="20% - Accent4 2 3 4 4 2 2" xfId="24085" xr:uid="{00000000-0005-0000-0000-00008E1D0000}"/>
    <cellStyle name="20% - Accent4 2 3 4 4 3" xfId="24083" xr:uid="{00000000-0005-0000-0000-00008F1D0000}"/>
    <cellStyle name="20% - Accent4 2 3 4 5" xfId="33542" xr:uid="{00000000-0005-0000-0000-0000901D0000}"/>
    <cellStyle name="20% - Accent4 2 3 4 5 2" xfId="24082" xr:uid="{00000000-0005-0000-0000-0000911D0000}"/>
    <cellStyle name="20% - Accent4 2 3 4 6" xfId="24081" xr:uid="{00000000-0005-0000-0000-0000921D0000}"/>
    <cellStyle name="20% - Accent4 2 3 5" xfId="16757" xr:uid="{00000000-0005-0000-0000-0000931D0000}"/>
    <cellStyle name="20% - Accent4 2 3 5 2" xfId="24312" xr:uid="{00000000-0005-0000-0000-0000941D0000}"/>
    <cellStyle name="20% - Accent4 2 3 5 2 2" xfId="23337" xr:uid="{00000000-0005-0000-0000-0000951D0000}"/>
    <cellStyle name="20% - Accent4 2 3 5 2 2 2" xfId="24077" xr:uid="{00000000-0005-0000-0000-0000961D0000}"/>
    <cellStyle name="20% - Accent4 2 3 5 2 2 2 2" xfId="21337" xr:uid="{00000000-0005-0000-0000-0000971D0000}"/>
    <cellStyle name="20% - Accent4 2 3 5 2 2 3" xfId="10076" xr:uid="{00000000-0005-0000-0000-0000981D0000}"/>
    <cellStyle name="20% - Accent4 2 3 5 2 3" xfId="21204" xr:uid="{00000000-0005-0000-0000-0000991D0000}"/>
    <cellStyle name="20% - Accent4 2 3 5 2 3 2" xfId="24072" xr:uid="{00000000-0005-0000-0000-00009A1D0000}"/>
    <cellStyle name="20% - Accent4 2 3 5 2 4" xfId="24071" xr:uid="{00000000-0005-0000-0000-00009B1D0000}"/>
    <cellStyle name="20% - Accent4 2 3 5 3" xfId="24309" xr:uid="{00000000-0005-0000-0000-00009C1D0000}"/>
    <cellStyle name="20% - Accent4 2 3 5 3 2" xfId="33538" xr:uid="{00000000-0005-0000-0000-00009D1D0000}"/>
    <cellStyle name="20% - Accent4 2 3 5 3 2 2" xfId="24070" xr:uid="{00000000-0005-0000-0000-00009E1D0000}"/>
    <cellStyle name="20% - Accent4 2 3 5 3 3" xfId="24069" xr:uid="{00000000-0005-0000-0000-00009F1D0000}"/>
    <cellStyle name="20% - Accent4 2 3 5 4" xfId="23298" xr:uid="{00000000-0005-0000-0000-0000A01D0000}"/>
    <cellStyle name="20% - Accent4 2 3 5 4 2" xfId="24066" xr:uid="{00000000-0005-0000-0000-0000A11D0000}"/>
    <cellStyle name="20% - Accent4 2 3 5 5" xfId="24065" xr:uid="{00000000-0005-0000-0000-0000A21D0000}"/>
    <cellStyle name="20% - Accent4 2 3 6" xfId="24062" xr:uid="{00000000-0005-0000-0000-0000A31D0000}"/>
    <cellStyle name="20% - Accent4 2 3 6 2" xfId="24306" xr:uid="{00000000-0005-0000-0000-0000A41D0000}"/>
    <cellStyle name="20% - Accent4 2 3 6 2 2" xfId="24060" xr:uid="{00000000-0005-0000-0000-0000A51D0000}"/>
    <cellStyle name="20% - Accent4 2 3 6 2 2 2" xfId="24057" xr:uid="{00000000-0005-0000-0000-0000A61D0000}"/>
    <cellStyle name="20% - Accent4 2 3 6 2 3" xfId="24055" xr:uid="{00000000-0005-0000-0000-0000A71D0000}"/>
    <cellStyle name="20% - Accent4 2 3 6 3" xfId="24302" xr:uid="{00000000-0005-0000-0000-0000A81D0000}"/>
    <cellStyle name="20% - Accent4 2 3 6 3 2" xfId="24053" xr:uid="{00000000-0005-0000-0000-0000A91D0000}"/>
    <cellStyle name="20% - Accent4 2 3 6 4" xfId="24050" xr:uid="{00000000-0005-0000-0000-0000AA1D0000}"/>
    <cellStyle name="20% - Accent4 2 3 7" xfId="24047" xr:uid="{00000000-0005-0000-0000-0000AB1D0000}"/>
    <cellStyle name="20% - Accent4 2 3 7 2" xfId="24045" xr:uid="{00000000-0005-0000-0000-0000AC1D0000}"/>
    <cellStyle name="20% - Accent4 2 3 7 2 2" xfId="18433" xr:uid="{00000000-0005-0000-0000-0000AD1D0000}"/>
    <cellStyle name="20% - Accent4 2 3 7 3" xfId="24042" xr:uid="{00000000-0005-0000-0000-0000AE1D0000}"/>
    <cellStyle name="20% - Accent4 2 3 8" xfId="28261" xr:uid="{00000000-0005-0000-0000-0000AF1D0000}"/>
    <cellStyle name="20% - Accent4 2 3 8 2" xfId="34024" xr:uid="{00000000-0005-0000-0000-0000B01D0000}"/>
    <cellStyle name="20% - Accent4 2 3 9" xfId="24040" xr:uid="{00000000-0005-0000-0000-0000B11D0000}"/>
    <cellStyle name="20% - Accent4 2 4" xfId="24033" xr:uid="{00000000-0005-0000-0000-0000B21D0000}"/>
    <cellStyle name="20% - Accent4 2 4 2" xfId="8975" xr:uid="{00000000-0005-0000-0000-0000B31D0000}"/>
    <cellStyle name="20% - Accent4 2 4 2 2" xfId="24031" xr:uid="{00000000-0005-0000-0000-0000B41D0000}"/>
    <cellStyle name="20% - Accent4 2 4 2 2 2" xfId="24030" xr:uid="{00000000-0005-0000-0000-0000B51D0000}"/>
    <cellStyle name="20% - Accent4 2 4 2 2 2 2" xfId="26378" xr:uid="{00000000-0005-0000-0000-0000B61D0000}"/>
    <cellStyle name="20% - Accent4 2 4 2 2 2 2 2" xfId="24026" xr:uid="{00000000-0005-0000-0000-0000B71D0000}"/>
    <cellStyle name="20% - Accent4 2 4 2 2 2 2 2 2" xfId="23478" xr:uid="{00000000-0005-0000-0000-0000B81D0000}"/>
    <cellStyle name="20% - Accent4 2 4 2 2 2 2 2 2 2" xfId="24022" xr:uid="{00000000-0005-0000-0000-0000B91D0000}"/>
    <cellStyle name="20% - Accent4 2 4 2 2 2 2 2 3" xfId="24021" xr:uid="{00000000-0005-0000-0000-0000BA1D0000}"/>
    <cellStyle name="20% - Accent4 2 4 2 2 2 2 3" xfId="26305" xr:uid="{00000000-0005-0000-0000-0000BB1D0000}"/>
    <cellStyle name="20% - Accent4 2 4 2 2 2 2 3 2" xfId="24020" xr:uid="{00000000-0005-0000-0000-0000BC1D0000}"/>
    <cellStyle name="20% - Accent4 2 4 2 2 2 2 4" xfId="19558" xr:uid="{00000000-0005-0000-0000-0000BD1D0000}"/>
    <cellStyle name="20% - Accent4 2 4 2 2 2 3" xfId="26929" xr:uid="{00000000-0005-0000-0000-0000BE1D0000}"/>
    <cellStyle name="20% - Accent4 2 4 2 2 2 3 2" xfId="24019" xr:uid="{00000000-0005-0000-0000-0000BF1D0000}"/>
    <cellStyle name="20% - Accent4 2 4 2 2 2 3 2 2" xfId="24017" xr:uid="{00000000-0005-0000-0000-0000C01D0000}"/>
    <cellStyle name="20% - Accent4 2 4 2 2 2 3 3" xfId="24013" xr:uid="{00000000-0005-0000-0000-0000C11D0000}"/>
    <cellStyle name="20% - Accent4 2 4 2 2 2 4" xfId="24012" xr:uid="{00000000-0005-0000-0000-0000C21D0000}"/>
    <cellStyle name="20% - Accent4 2 4 2 2 2 4 2" xfId="24008" xr:uid="{00000000-0005-0000-0000-0000C31D0000}"/>
    <cellStyle name="20% - Accent4 2 4 2 2 2 5" xfId="24007" xr:uid="{00000000-0005-0000-0000-0000C41D0000}"/>
    <cellStyle name="20% - Accent4 2 4 2 2 3" xfId="23706" xr:uid="{00000000-0005-0000-0000-0000C51D0000}"/>
    <cellStyle name="20% - Accent4 2 4 2 2 3 2" xfId="24002" xr:uid="{00000000-0005-0000-0000-0000C61D0000}"/>
    <cellStyle name="20% - Accent4 2 4 2 2 3 2 2" xfId="23998" xr:uid="{00000000-0005-0000-0000-0000C71D0000}"/>
    <cellStyle name="20% - Accent4 2 4 2 2 3 2 2 2" xfId="33801" xr:uid="{00000000-0005-0000-0000-0000C81D0000}"/>
    <cellStyle name="20% - Accent4 2 4 2 2 3 2 3" xfId="23994" xr:uid="{00000000-0005-0000-0000-0000C91D0000}"/>
    <cellStyle name="20% - Accent4 2 4 2 2 3 3" xfId="26909" xr:uid="{00000000-0005-0000-0000-0000CA1D0000}"/>
    <cellStyle name="20% - Accent4 2 4 2 2 3 3 2" xfId="23991" xr:uid="{00000000-0005-0000-0000-0000CB1D0000}"/>
    <cellStyle name="20% - Accent4 2 4 2 2 3 4" xfId="25678" xr:uid="{00000000-0005-0000-0000-0000CC1D0000}"/>
    <cellStyle name="20% - Accent4 2 4 2 2 4" xfId="23988" xr:uid="{00000000-0005-0000-0000-0000CD1D0000}"/>
    <cellStyle name="20% - Accent4 2 4 2 2 4 2" xfId="23985" xr:uid="{00000000-0005-0000-0000-0000CE1D0000}"/>
    <cellStyle name="20% - Accent4 2 4 2 2 4 2 2" xfId="33074" xr:uid="{00000000-0005-0000-0000-0000CF1D0000}"/>
    <cellStyle name="20% - Accent4 2 4 2 2 4 3" xfId="25664" xr:uid="{00000000-0005-0000-0000-0000D01D0000}"/>
    <cellStyle name="20% - Accent4 2 4 2 2 5" xfId="23977" xr:uid="{00000000-0005-0000-0000-0000D11D0000}"/>
    <cellStyle name="20% - Accent4 2 4 2 2 5 2" xfId="20318" xr:uid="{00000000-0005-0000-0000-0000D21D0000}"/>
    <cellStyle name="20% - Accent4 2 4 2 2 6" xfId="33051" xr:uid="{00000000-0005-0000-0000-0000D31D0000}"/>
    <cellStyle name="20% - Accent4 2 4 2 3" xfId="32029" xr:uid="{00000000-0005-0000-0000-0000D41D0000}"/>
    <cellStyle name="20% - Accent4 2 4 2 3 2" xfId="32799" xr:uid="{00000000-0005-0000-0000-0000D51D0000}"/>
    <cellStyle name="20% - Accent4 2 4 2 3 2 2" xfId="23975" xr:uid="{00000000-0005-0000-0000-0000D61D0000}"/>
    <cellStyle name="20% - Accent4 2 4 2 3 2 2 2" xfId="20639" xr:uid="{00000000-0005-0000-0000-0000D71D0000}"/>
    <cellStyle name="20% - Accent4 2 4 2 3 2 2 2 2" xfId="33185" xr:uid="{00000000-0005-0000-0000-0000D81D0000}"/>
    <cellStyle name="20% - Accent4 2 4 2 3 2 2 3" xfId="22528" xr:uid="{00000000-0005-0000-0000-0000D91D0000}"/>
    <cellStyle name="20% - Accent4 2 4 2 3 2 3" xfId="23972" xr:uid="{00000000-0005-0000-0000-0000DA1D0000}"/>
    <cellStyle name="20% - Accent4 2 4 2 3 2 3 2" xfId="30075" xr:uid="{00000000-0005-0000-0000-0000DB1D0000}"/>
    <cellStyle name="20% - Accent4 2 4 2 3 2 4" xfId="23967" xr:uid="{00000000-0005-0000-0000-0000DC1D0000}"/>
    <cellStyle name="20% - Accent4 2 4 2 3 3" xfId="27696" xr:uid="{00000000-0005-0000-0000-0000DD1D0000}"/>
    <cellStyle name="20% - Accent4 2 4 2 3 3 2" xfId="23963" xr:uid="{00000000-0005-0000-0000-0000DE1D0000}"/>
    <cellStyle name="20% - Accent4 2 4 2 3 3 2 2" xfId="31173" xr:uid="{00000000-0005-0000-0000-0000DF1D0000}"/>
    <cellStyle name="20% - Accent4 2 4 2 3 3 3" xfId="25634" xr:uid="{00000000-0005-0000-0000-0000E01D0000}"/>
    <cellStyle name="20% - Accent4 2 4 2 3 4" xfId="32567" xr:uid="{00000000-0005-0000-0000-0000E11D0000}"/>
    <cellStyle name="20% - Accent4 2 4 2 3 4 2" xfId="23958" xr:uid="{00000000-0005-0000-0000-0000E21D0000}"/>
    <cellStyle name="20% - Accent4 2 4 2 3 5" xfId="23953" xr:uid="{00000000-0005-0000-0000-0000E31D0000}"/>
    <cellStyle name="20% - Accent4 2 4 2 4" xfId="15890" xr:uid="{00000000-0005-0000-0000-0000E41D0000}"/>
    <cellStyle name="20% - Accent4 2 4 2 4 2" xfId="23901" xr:uid="{00000000-0005-0000-0000-0000E51D0000}"/>
    <cellStyle name="20% - Accent4 2 4 2 4 2 2" xfId="23941" xr:uid="{00000000-0005-0000-0000-0000E61D0000}"/>
    <cellStyle name="20% - Accent4 2 4 2 4 2 2 2" xfId="33725" xr:uid="{00000000-0005-0000-0000-0000E71D0000}"/>
    <cellStyle name="20% - Accent4 2 4 2 4 2 3" xfId="23937" xr:uid="{00000000-0005-0000-0000-0000E81D0000}"/>
    <cellStyle name="20% - Accent4 2 4 2 4 3" xfId="32983" xr:uid="{00000000-0005-0000-0000-0000E91D0000}"/>
    <cellStyle name="20% - Accent4 2 4 2 4 3 2" xfId="28122" xr:uid="{00000000-0005-0000-0000-0000EA1D0000}"/>
    <cellStyle name="20% - Accent4 2 4 2 4 4" xfId="23934" xr:uid="{00000000-0005-0000-0000-0000EB1D0000}"/>
    <cellStyle name="20% - Accent4 2 4 2 5" xfId="31984" xr:uid="{00000000-0005-0000-0000-0000EC1D0000}"/>
    <cellStyle name="20% - Accent4 2 4 2 5 2" xfId="32966" xr:uid="{00000000-0005-0000-0000-0000ED1D0000}"/>
    <cellStyle name="20% - Accent4 2 4 2 5 2 2" xfId="23930" xr:uid="{00000000-0005-0000-0000-0000EE1D0000}"/>
    <cellStyle name="20% - Accent4 2 4 2 5 3" xfId="23927" xr:uid="{00000000-0005-0000-0000-0000EF1D0000}"/>
    <cellStyle name="20% - Accent4 2 4 2 6" xfId="25507" xr:uid="{00000000-0005-0000-0000-0000F01D0000}"/>
    <cellStyle name="20% - Accent4 2 4 2 6 2" xfId="23924" xr:uid="{00000000-0005-0000-0000-0000F11D0000}"/>
    <cellStyle name="20% - Accent4 2 4 2 7" xfId="20032" xr:uid="{00000000-0005-0000-0000-0000F21D0000}"/>
    <cellStyle name="20% - Accent4 2 4 3" xfId="8973" xr:uid="{00000000-0005-0000-0000-0000F31D0000}"/>
    <cellStyle name="20% - Accent4 2 4 3 2" xfId="26299" xr:uid="{00000000-0005-0000-0000-0000F41D0000}"/>
    <cellStyle name="20% - Accent4 2 4 3 2 2" xfId="23922" xr:uid="{00000000-0005-0000-0000-0000F51D0000}"/>
    <cellStyle name="20% - Accent4 2 4 3 2 2 2" xfId="23919" xr:uid="{00000000-0005-0000-0000-0000F61D0000}"/>
    <cellStyle name="20% - Accent4 2 4 3 2 2 2 2" xfId="23916" xr:uid="{00000000-0005-0000-0000-0000F71D0000}"/>
    <cellStyle name="20% - Accent4 2 4 3 2 2 2 2 2" xfId="23616" xr:uid="{00000000-0005-0000-0000-0000F81D0000}"/>
    <cellStyle name="20% - Accent4 2 4 3 2 2 2 3" xfId="23906" xr:uid="{00000000-0005-0000-0000-0000F91D0000}"/>
    <cellStyle name="20% - Accent4 2 4 3 2 2 3" xfId="23905" xr:uid="{00000000-0005-0000-0000-0000FA1D0000}"/>
    <cellStyle name="20% - Accent4 2 4 3 2 2 3 2" xfId="32515" xr:uid="{00000000-0005-0000-0000-0000FB1D0000}"/>
    <cellStyle name="20% - Accent4 2 4 3 2 2 4" xfId="23900" xr:uid="{00000000-0005-0000-0000-0000FC1D0000}"/>
    <cellStyle name="20% - Accent4 2 4 3 2 3" xfId="23303" xr:uid="{00000000-0005-0000-0000-0000FD1D0000}"/>
    <cellStyle name="20% - Accent4 2 4 3 2 3 2" xfId="23898" xr:uid="{00000000-0005-0000-0000-0000FE1D0000}"/>
    <cellStyle name="20% - Accent4 2 4 3 2 3 2 2" xfId="23894" xr:uid="{00000000-0005-0000-0000-0000FF1D0000}"/>
    <cellStyle name="20% - Accent4 2 4 3 2 3 3" xfId="25539" xr:uid="{00000000-0005-0000-0000-0000001E0000}"/>
    <cellStyle name="20% - Accent4 2 4 3 2 4" xfId="23889" xr:uid="{00000000-0005-0000-0000-0000011E0000}"/>
    <cellStyle name="20% - Accent4 2 4 3 2 4 2" xfId="18744" xr:uid="{00000000-0005-0000-0000-0000021E0000}"/>
    <cellStyle name="20% - Accent4 2 4 3 2 5" xfId="23887" xr:uid="{00000000-0005-0000-0000-0000031E0000}"/>
    <cellStyle name="20% - Accent4 2 4 3 3" xfId="31910" xr:uid="{00000000-0005-0000-0000-0000041E0000}"/>
    <cellStyle name="20% - Accent4 2 4 3 3 2" xfId="31315" xr:uid="{00000000-0005-0000-0000-0000051E0000}"/>
    <cellStyle name="20% - Accent4 2 4 3 3 2 2" xfId="23886" xr:uid="{00000000-0005-0000-0000-0000061E0000}"/>
    <cellStyle name="20% - Accent4 2 4 3 3 2 2 2" xfId="23883" xr:uid="{00000000-0005-0000-0000-0000071E0000}"/>
    <cellStyle name="20% - Accent4 2 4 3 3 2 3" xfId="23882" xr:uid="{00000000-0005-0000-0000-0000081E0000}"/>
    <cellStyle name="20% - Accent4 2 4 3 3 3" xfId="24823" xr:uid="{00000000-0005-0000-0000-0000091E0000}"/>
    <cellStyle name="20% - Accent4 2 4 3 3 3 2" xfId="23880" xr:uid="{00000000-0005-0000-0000-00000A1E0000}"/>
    <cellStyle name="20% - Accent4 2 4 3 3 4" xfId="23878" xr:uid="{00000000-0005-0000-0000-00000B1E0000}"/>
    <cellStyle name="20% - Accent4 2 4 3 4" xfId="23368" xr:uid="{00000000-0005-0000-0000-00000C1E0000}"/>
    <cellStyle name="20% - Accent4 2 4 3 4 2" xfId="32953" xr:uid="{00000000-0005-0000-0000-00000D1E0000}"/>
    <cellStyle name="20% - Accent4 2 4 3 4 2 2" xfId="23876" xr:uid="{00000000-0005-0000-0000-00000E1E0000}"/>
    <cellStyle name="20% - Accent4 2 4 3 4 3" xfId="23874" xr:uid="{00000000-0005-0000-0000-00000F1E0000}"/>
    <cellStyle name="20% - Accent4 2 4 3 5" xfId="31898" xr:uid="{00000000-0005-0000-0000-0000101E0000}"/>
    <cellStyle name="20% - Accent4 2 4 3 5 2" xfId="23870" xr:uid="{00000000-0005-0000-0000-0000111E0000}"/>
    <cellStyle name="20% - Accent4 2 4 3 6" xfId="20027" xr:uid="{00000000-0005-0000-0000-0000121E0000}"/>
    <cellStyle name="20% - Accent4 2 4 4" xfId="8971" xr:uid="{00000000-0005-0000-0000-0000131E0000}"/>
    <cellStyle name="20% - Accent4 2 4 4 2" xfId="31251" xr:uid="{00000000-0005-0000-0000-0000141E0000}"/>
    <cellStyle name="20% - Accent4 2 4 4 2 2" xfId="24037" xr:uid="{00000000-0005-0000-0000-0000151E0000}"/>
    <cellStyle name="20% - Accent4 2 4 4 2 2 2" xfId="26207" xr:uid="{00000000-0005-0000-0000-0000161E0000}"/>
    <cellStyle name="20% - Accent4 2 4 4 2 2 2 2" xfId="15244" xr:uid="{00000000-0005-0000-0000-0000171E0000}"/>
    <cellStyle name="20% - Accent4 2 4 4 2 2 3" xfId="8701" xr:uid="{00000000-0005-0000-0000-0000181E0000}"/>
    <cellStyle name="20% - Accent4 2 4 4 2 3" xfId="23864" xr:uid="{00000000-0005-0000-0000-0000191E0000}"/>
    <cellStyle name="20% - Accent4 2 4 4 2 3 2" xfId="27701" xr:uid="{00000000-0005-0000-0000-00001A1E0000}"/>
    <cellStyle name="20% - Accent4 2 4 4 2 4" xfId="23856" xr:uid="{00000000-0005-0000-0000-00001B1E0000}"/>
    <cellStyle name="20% - Accent4 2 4 4 3" xfId="31237" xr:uid="{00000000-0005-0000-0000-00001C1E0000}"/>
    <cellStyle name="20% - Accent4 2 4 4 3 2" xfId="25357" xr:uid="{00000000-0005-0000-0000-00001D1E0000}"/>
    <cellStyle name="20% - Accent4 2 4 4 3 2 2" xfId="26913" xr:uid="{00000000-0005-0000-0000-00001E1E0000}"/>
    <cellStyle name="20% - Accent4 2 4 4 3 3" xfId="23851" xr:uid="{00000000-0005-0000-0000-00001F1E0000}"/>
    <cellStyle name="20% - Accent4 2 4 4 4" xfId="31870" xr:uid="{00000000-0005-0000-0000-0000201E0000}"/>
    <cellStyle name="20% - Accent4 2 4 4 4 2" xfId="23846" xr:uid="{00000000-0005-0000-0000-0000211E0000}"/>
    <cellStyle name="20% - Accent4 2 4 4 5" xfId="23838" xr:uid="{00000000-0005-0000-0000-0000221E0000}"/>
    <cellStyle name="20% - Accent4 2 4 5" xfId="31189" xr:uid="{00000000-0005-0000-0000-0000231E0000}"/>
    <cellStyle name="20% - Accent4 2 4 5 2" xfId="28768" xr:uid="{00000000-0005-0000-0000-0000241E0000}"/>
    <cellStyle name="20% - Accent4 2 4 5 2 2" xfId="23832" xr:uid="{00000000-0005-0000-0000-0000251E0000}"/>
    <cellStyle name="20% - Accent4 2 4 5 2 2 2" xfId="26082" xr:uid="{00000000-0005-0000-0000-0000261E0000}"/>
    <cellStyle name="20% - Accent4 2 4 5 2 3" xfId="23826" xr:uid="{00000000-0005-0000-0000-0000271E0000}"/>
    <cellStyle name="20% - Accent4 2 4 5 3" xfId="28759" xr:uid="{00000000-0005-0000-0000-0000281E0000}"/>
    <cellStyle name="20% - Accent4 2 4 5 3 2" xfId="23823" xr:uid="{00000000-0005-0000-0000-0000291E0000}"/>
    <cellStyle name="20% - Accent4 2 4 5 4" xfId="23820" xr:uid="{00000000-0005-0000-0000-00002A1E0000}"/>
    <cellStyle name="20% - Accent4 2 4 6" xfId="23814" xr:uid="{00000000-0005-0000-0000-00002B1E0000}"/>
    <cellStyle name="20% - Accent4 2 4 6 2" xfId="23811" xr:uid="{00000000-0005-0000-0000-00002C1E0000}"/>
    <cellStyle name="20% - Accent4 2 4 6 2 2" xfId="23807" xr:uid="{00000000-0005-0000-0000-00002D1E0000}"/>
    <cellStyle name="20% - Accent4 2 4 6 3" xfId="23805" xr:uid="{00000000-0005-0000-0000-00002E1E0000}"/>
    <cellStyle name="20% - Accent4 2 4 7" xfId="23800" xr:uid="{00000000-0005-0000-0000-00002F1E0000}"/>
    <cellStyle name="20% - Accent4 2 4 7 2" xfId="23796" xr:uid="{00000000-0005-0000-0000-0000301E0000}"/>
    <cellStyle name="20% - Accent4 2 4 8" xfId="26189" xr:uid="{00000000-0005-0000-0000-0000311E0000}"/>
    <cellStyle name="20% - Accent4 2 4 9" xfId="34761" xr:uid="{00000000-0005-0000-0000-0000321E0000}"/>
    <cellStyle name="20% - Accent4 2 5" xfId="23793" xr:uid="{00000000-0005-0000-0000-0000331E0000}"/>
    <cellStyle name="20% - Accent4 2 5 2" xfId="8968" xr:uid="{00000000-0005-0000-0000-0000341E0000}"/>
    <cellStyle name="20% - Accent4 2 5 2 2" xfId="23791" xr:uid="{00000000-0005-0000-0000-0000351E0000}"/>
    <cellStyle name="20% - Accent4 2 5 2 2 2" xfId="29919" xr:uid="{00000000-0005-0000-0000-0000361E0000}"/>
    <cellStyle name="20% - Accent4 2 5 2 2 2 2" xfId="29380" xr:uid="{00000000-0005-0000-0000-0000371E0000}"/>
    <cellStyle name="20% - Accent4 2 5 2 2 2 2 2" xfId="8969" xr:uid="{00000000-0005-0000-0000-0000381E0000}"/>
    <cellStyle name="20% - Accent4 2 5 2 2 2 2 2 2" xfId="19922" xr:uid="{00000000-0005-0000-0000-0000391E0000}"/>
    <cellStyle name="20% - Accent4 2 5 2 2 2 2 3" xfId="8964" xr:uid="{00000000-0005-0000-0000-00003A1E0000}"/>
    <cellStyle name="20% - Accent4 2 5 2 2 2 3" xfId="25358" xr:uid="{00000000-0005-0000-0000-00003B1E0000}"/>
    <cellStyle name="20% - Accent4 2 5 2 2 2 3 2" xfId="17926" xr:uid="{00000000-0005-0000-0000-00003C1E0000}"/>
    <cellStyle name="20% - Accent4 2 5 2 2 2 4" xfId="23850" xr:uid="{00000000-0005-0000-0000-00003D1E0000}"/>
    <cellStyle name="20% - Accent4 2 5 2 2 3" xfId="27384" xr:uid="{00000000-0005-0000-0000-00003E1E0000}"/>
    <cellStyle name="20% - Accent4 2 5 2 2 3 2" xfId="26054" xr:uid="{00000000-0005-0000-0000-00003F1E0000}"/>
    <cellStyle name="20% - Accent4 2 5 2 2 3 2 2" xfId="8943" xr:uid="{00000000-0005-0000-0000-0000401E0000}"/>
    <cellStyle name="20% - Accent4 2 5 2 2 3 3" xfId="23845" xr:uid="{00000000-0005-0000-0000-0000411E0000}"/>
    <cellStyle name="20% - Accent4 2 5 2 2 4" xfId="32209" xr:uid="{00000000-0005-0000-0000-0000421E0000}"/>
    <cellStyle name="20% - Accent4 2 5 2 2 4 2" xfId="26271" xr:uid="{00000000-0005-0000-0000-0000431E0000}"/>
    <cellStyle name="20% - Accent4 2 5 2 2 5" xfId="26264" xr:uid="{00000000-0005-0000-0000-0000441E0000}"/>
    <cellStyle name="20% - Accent4 2 5 2 3" xfId="31789" xr:uid="{00000000-0005-0000-0000-0000451E0000}"/>
    <cellStyle name="20% - Accent4 2 5 2 3 2" xfId="26254" xr:uid="{00000000-0005-0000-0000-0000461E0000}"/>
    <cellStyle name="20% - Accent4 2 5 2 3 2 2" xfId="26251" xr:uid="{00000000-0005-0000-0000-0000471E0000}"/>
    <cellStyle name="20% - Accent4 2 5 2 3 2 2 2" xfId="22304" xr:uid="{00000000-0005-0000-0000-0000481E0000}"/>
    <cellStyle name="20% - Accent4 2 5 2 3 2 3" xfId="23822" xr:uid="{00000000-0005-0000-0000-0000491E0000}"/>
    <cellStyle name="20% - Accent4 2 5 2 3 3" xfId="31931" xr:uid="{00000000-0005-0000-0000-00004A1E0000}"/>
    <cellStyle name="20% - Accent4 2 5 2 3 3 2" xfId="26246" xr:uid="{00000000-0005-0000-0000-00004B1E0000}"/>
    <cellStyle name="20% - Accent4 2 5 2 3 4" xfId="26245" xr:uid="{00000000-0005-0000-0000-00004C1E0000}"/>
    <cellStyle name="20% - Accent4 2 5 2 4" xfId="31753" xr:uid="{00000000-0005-0000-0000-00004D1E0000}"/>
    <cellStyle name="20% - Accent4 2 5 2 4 2" xfId="26231" xr:uid="{00000000-0005-0000-0000-00004E1E0000}"/>
    <cellStyle name="20% - Accent4 2 5 2 4 2 2" xfId="26229" xr:uid="{00000000-0005-0000-0000-00004F1E0000}"/>
    <cellStyle name="20% - Accent4 2 5 2 4 3" xfId="26225" xr:uid="{00000000-0005-0000-0000-0000501E0000}"/>
    <cellStyle name="20% - Accent4 2 5 2 5" xfId="31058" xr:uid="{00000000-0005-0000-0000-0000511E0000}"/>
    <cellStyle name="20% - Accent4 2 5 2 5 2" xfId="26220" xr:uid="{00000000-0005-0000-0000-0000521E0000}"/>
    <cellStyle name="20% - Accent4 2 5 2 6" xfId="19981" xr:uid="{00000000-0005-0000-0000-0000531E0000}"/>
    <cellStyle name="20% - Accent4 2 5 3" xfId="8965" xr:uid="{00000000-0005-0000-0000-0000541E0000}"/>
    <cellStyle name="20% - Accent4 2 5 3 2" xfId="23787" xr:uid="{00000000-0005-0000-0000-0000551E0000}"/>
    <cellStyle name="20% - Accent4 2 5 3 2 2" xfId="22473" xr:uid="{00000000-0005-0000-0000-0000561E0000}"/>
    <cellStyle name="20% - Accent4 2 5 3 2 2 2" xfId="26200" xr:uid="{00000000-0005-0000-0000-0000571E0000}"/>
    <cellStyle name="20% - Accent4 2 5 3 2 2 2 2" xfId="8842" xr:uid="{00000000-0005-0000-0000-0000581E0000}"/>
    <cellStyle name="20% - Accent4 2 5 3 2 2 3" xfId="25246" xr:uid="{00000000-0005-0000-0000-0000591E0000}"/>
    <cellStyle name="20% - Accent4 2 5 3 2 3" xfId="24609" xr:uid="{00000000-0005-0000-0000-00005A1E0000}"/>
    <cellStyle name="20% - Accent4 2 5 3 2 3 2" xfId="26194" xr:uid="{00000000-0005-0000-0000-00005B1E0000}"/>
    <cellStyle name="20% - Accent4 2 5 3 2 4" xfId="26190" xr:uid="{00000000-0005-0000-0000-00005C1E0000}"/>
    <cellStyle name="20% - Accent4 2 5 3 3" xfId="32253" xr:uid="{00000000-0005-0000-0000-00005D1E0000}"/>
    <cellStyle name="20% - Accent4 2 5 3 3 2" xfId="26172" xr:uid="{00000000-0005-0000-0000-00005E1E0000}"/>
    <cellStyle name="20% - Accent4 2 5 3 3 2 2" xfId="26164" xr:uid="{00000000-0005-0000-0000-00005F1E0000}"/>
    <cellStyle name="20% - Accent4 2 5 3 3 3" xfId="26159" xr:uid="{00000000-0005-0000-0000-0000601E0000}"/>
    <cellStyle name="20% - Accent4 2 5 3 4" xfId="32895" xr:uid="{00000000-0005-0000-0000-0000611E0000}"/>
    <cellStyle name="20% - Accent4 2 5 3 4 2" xfId="24357" xr:uid="{00000000-0005-0000-0000-0000621E0000}"/>
    <cellStyle name="20% - Accent4 2 5 3 5" xfId="23786" xr:uid="{00000000-0005-0000-0000-0000631E0000}"/>
    <cellStyle name="20% - Accent4 2 5 4" xfId="8962" xr:uid="{00000000-0005-0000-0000-0000641E0000}"/>
    <cellStyle name="20% - Accent4 2 5 4 2" xfId="19239" xr:uid="{00000000-0005-0000-0000-0000651E0000}"/>
    <cellStyle name="20% - Accent4 2 5 4 2 2" xfId="32710" xr:uid="{00000000-0005-0000-0000-0000661E0000}"/>
    <cellStyle name="20% - Accent4 2 5 4 2 2 2" xfId="24332" xr:uid="{00000000-0005-0000-0000-0000671E0000}"/>
    <cellStyle name="20% - Accent4 2 5 4 2 3" xfId="25187" xr:uid="{00000000-0005-0000-0000-0000681E0000}"/>
    <cellStyle name="20% - Accent4 2 5 4 3" xfId="23119" xr:uid="{00000000-0005-0000-0000-0000691E0000}"/>
    <cellStyle name="20% - Accent4 2 5 4 3 2" xfId="25245" xr:uid="{00000000-0005-0000-0000-00006A1E0000}"/>
    <cellStyle name="20% - Accent4 2 5 4 4" xfId="23781" xr:uid="{00000000-0005-0000-0000-00006B1E0000}"/>
    <cellStyle name="20% - Accent4 2 5 5" xfId="23778" xr:uid="{00000000-0005-0000-0000-00006C1E0000}"/>
    <cellStyle name="20% - Accent4 2 5 5 2" xfId="23775" xr:uid="{00000000-0005-0000-0000-00006D1E0000}"/>
    <cellStyle name="20% - Accent4 2 5 5 2 2" xfId="32666" xr:uid="{00000000-0005-0000-0000-00006E1E0000}"/>
    <cellStyle name="20% - Accent4 2 5 5 3" xfId="23769" xr:uid="{00000000-0005-0000-0000-00006F1E0000}"/>
    <cellStyle name="20% - Accent4 2 5 6" xfId="23763" xr:uid="{00000000-0005-0000-0000-0000701E0000}"/>
    <cellStyle name="20% - Accent4 2 5 6 2" xfId="30858" xr:uid="{00000000-0005-0000-0000-0000711E0000}"/>
    <cellStyle name="20% - Accent4 2 5 7" xfId="23758" xr:uid="{00000000-0005-0000-0000-0000721E0000}"/>
    <cellStyle name="20% - Accent4 2 5 8" xfId="34951" xr:uid="{00000000-0005-0000-0000-0000731E0000}"/>
    <cellStyle name="20% - Accent4 2 6" xfId="23754" xr:uid="{00000000-0005-0000-0000-0000741E0000}"/>
    <cellStyle name="20% - Accent4 2 6 2" xfId="17928" xr:uid="{00000000-0005-0000-0000-0000751E0000}"/>
    <cellStyle name="20% - Accent4 2 6 2 2" xfId="10495" xr:uid="{00000000-0005-0000-0000-0000761E0000}"/>
    <cellStyle name="20% - Accent4 2 6 2 2 2" xfId="10490" xr:uid="{00000000-0005-0000-0000-0000771E0000}"/>
    <cellStyle name="20% - Accent4 2 6 2 2 2 2" xfId="25927" xr:uid="{00000000-0005-0000-0000-0000781E0000}"/>
    <cellStyle name="20% - Accent4 2 6 2 2 2 2 2" xfId="8686" xr:uid="{00000000-0005-0000-0000-0000791E0000}"/>
    <cellStyle name="20% - Accent4 2 6 2 2 2 3" xfId="22996" xr:uid="{00000000-0005-0000-0000-00007A1E0000}"/>
    <cellStyle name="20% - Accent4 2 6 2 2 3" xfId="31516" xr:uid="{00000000-0005-0000-0000-00007B1E0000}"/>
    <cellStyle name="20% - Accent4 2 6 2 2 3 2" xfId="26420" xr:uid="{00000000-0005-0000-0000-00007C1E0000}"/>
    <cellStyle name="20% - Accent4 2 6 2 2 4" xfId="20955" xr:uid="{00000000-0005-0000-0000-00007D1E0000}"/>
    <cellStyle name="20% - Accent4 2 6 2 3" xfId="10485" xr:uid="{00000000-0005-0000-0000-00007E1E0000}"/>
    <cellStyle name="20% - Accent4 2 6 2 3 2" xfId="26005" xr:uid="{00000000-0005-0000-0000-00007F1E0000}"/>
    <cellStyle name="20% - Accent4 2 6 2 3 2 2" xfId="30207" xr:uid="{00000000-0005-0000-0000-0000801E0000}"/>
    <cellStyle name="20% - Accent4 2 6 2 3 3" xfId="31506" xr:uid="{00000000-0005-0000-0000-0000811E0000}"/>
    <cellStyle name="20% - Accent4 2 6 2 4" xfId="31652" xr:uid="{00000000-0005-0000-0000-0000821E0000}"/>
    <cellStyle name="20% - Accent4 2 6 2 4 2" xfId="25999" xr:uid="{00000000-0005-0000-0000-0000831E0000}"/>
    <cellStyle name="20% - Accent4 2 6 2 5" xfId="23751" xr:uid="{00000000-0005-0000-0000-0000841E0000}"/>
    <cellStyle name="20% - Accent4 2 6 3" xfId="8955" xr:uid="{00000000-0005-0000-0000-0000851E0000}"/>
    <cellStyle name="20% - Accent4 2 6 3 2" xfId="7067" xr:uid="{00000000-0005-0000-0000-0000861E0000}"/>
    <cellStyle name="20% - Accent4 2 6 3 2 2" xfId="30597" xr:uid="{00000000-0005-0000-0000-0000871E0000}"/>
    <cellStyle name="20% - Accent4 2 6 3 2 2 2" xfId="25982" xr:uid="{00000000-0005-0000-0000-0000881E0000}"/>
    <cellStyle name="20% - Accent4 2 6 3 2 3" xfId="30777" xr:uid="{00000000-0005-0000-0000-0000891E0000}"/>
    <cellStyle name="20% - Accent4 2 6 3 3" xfId="30963" xr:uid="{00000000-0005-0000-0000-00008A1E0000}"/>
    <cellStyle name="20% - Accent4 2 6 3 3 2" xfId="30590" xr:uid="{00000000-0005-0000-0000-00008B1E0000}"/>
    <cellStyle name="20% - Accent4 2 6 3 4" xfId="23750" xr:uid="{00000000-0005-0000-0000-00008C1E0000}"/>
    <cellStyle name="20% - Accent4 2 6 4" xfId="8000" xr:uid="{00000000-0005-0000-0000-00008D1E0000}"/>
    <cellStyle name="20% - Accent4 2 6 4 2" xfId="7993" xr:uid="{00000000-0005-0000-0000-00008E1E0000}"/>
    <cellStyle name="20% - Accent4 2 6 4 2 2" xfId="15017" xr:uid="{00000000-0005-0000-0000-00008F1E0000}"/>
    <cellStyle name="20% - Accent4 2 6 4 3" xfId="7979" xr:uid="{00000000-0005-0000-0000-0000901E0000}"/>
    <cellStyle name="20% - Accent4 2 6 5" xfId="23737" xr:uid="{00000000-0005-0000-0000-0000911E0000}"/>
    <cellStyle name="20% - Accent4 2 6 5 2" xfId="11803" xr:uid="{00000000-0005-0000-0000-0000921E0000}"/>
    <cellStyle name="20% - Accent4 2 6 6" xfId="11797" xr:uid="{00000000-0005-0000-0000-0000931E0000}"/>
    <cellStyle name="20% - Accent4 2 6 7" xfId="35156" xr:uid="{00000000-0005-0000-0000-0000941E0000}"/>
    <cellStyle name="20% - Accent4 2 7" xfId="23725" xr:uid="{00000000-0005-0000-0000-0000951E0000}"/>
    <cellStyle name="20% - Accent4 2 7 2" xfId="8952" xr:uid="{00000000-0005-0000-0000-0000961E0000}"/>
    <cellStyle name="20% - Accent4 2 7 2 2" xfId="10432" xr:uid="{00000000-0005-0000-0000-0000971E0000}"/>
    <cellStyle name="20% - Accent4 2 7 2 2 2" xfId="34029" xr:uid="{00000000-0005-0000-0000-0000981E0000}"/>
    <cellStyle name="20% - Accent4 2 7 2 2 2 2" xfId="25878" xr:uid="{00000000-0005-0000-0000-0000991E0000}"/>
    <cellStyle name="20% - Accent4 2 7 2 2 3" xfId="25876" xr:uid="{00000000-0005-0000-0000-00009A1E0000}"/>
    <cellStyle name="20% - Accent4 2 7 2 3" xfId="31586" xr:uid="{00000000-0005-0000-0000-00009B1E0000}"/>
    <cellStyle name="20% - Accent4 2 7 2 3 2" xfId="25872" xr:uid="{00000000-0005-0000-0000-00009C1E0000}"/>
    <cellStyle name="20% - Accent4 2 7 2 4" xfId="23722" xr:uid="{00000000-0005-0000-0000-00009D1E0000}"/>
    <cellStyle name="20% - Accent4 2 7 3" xfId="33273" xr:uid="{00000000-0005-0000-0000-00009E1E0000}"/>
    <cellStyle name="20% - Accent4 2 7 3 2" xfId="23721" xr:uid="{00000000-0005-0000-0000-00009F1E0000}"/>
    <cellStyle name="20% - Accent4 2 7 3 2 2" xfId="30540" xr:uid="{00000000-0005-0000-0000-0000A01E0000}"/>
    <cellStyle name="20% - Accent4 2 7 3 3" xfId="20561" xr:uid="{00000000-0005-0000-0000-0000A11E0000}"/>
    <cellStyle name="20% - Accent4 2 7 4" xfId="31576" xr:uid="{00000000-0005-0000-0000-0000A21E0000}"/>
    <cellStyle name="20% - Accent4 2 7 4 2" xfId="7941" xr:uid="{00000000-0005-0000-0000-0000A31E0000}"/>
    <cellStyle name="20% - Accent4 2 7 5" xfId="11791" xr:uid="{00000000-0005-0000-0000-0000A41E0000}"/>
    <cellStyle name="20% - Accent4 2 7 6" xfId="35385" xr:uid="{00000000-0005-0000-0000-0000A51E0000}"/>
    <cellStyle name="20% - Accent4 2 8" xfId="23044" xr:uid="{00000000-0005-0000-0000-0000A61E0000}"/>
    <cellStyle name="20% - Accent4 2 8 2" xfId="23715" xr:uid="{00000000-0005-0000-0000-0000A71E0000}"/>
    <cellStyle name="20% - Accent4 2 8 2 2" xfId="23713" xr:uid="{00000000-0005-0000-0000-0000A81E0000}"/>
    <cellStyle name="20% - Accent4 2 8 2 2 2" xfId="25823" xr:uid="{00000000-0005-0000-0000-0000A91E0000}"/>
    <cellStyle name="20% - Accent4 2 8 2 3" xfId="25736" xr:uid="{00000000-0005-0000-0000-0000AA1E0000}"/>
    <cellStyle name="20% - Accent4 2 8 3" xfId="34243" xr:uid="{00000000-0005-0000-0000-0000AB1E0000}"/>
    <cellStyle name="20% - Accent4 2 8 3 2" xfId="23707" xr:uid="{00000000-0005-0000-0000-0000AC1E0000}"/>
    <cellStyle name="20% - Accent4 2 8 4" xfId="7916" xr:uid="{00000000-0005-0000-0000-0000AD1E0000}"/>
    <cellStyle name="20% - Accent4 2 8 5" xfId="36257" xr:uid="{00000000-0005-0000-0000-0000AE1E0000}"/>
    <cellStyle name="20% - Accent4 2 9" xfId="31231" xr:uid="{00000000-0005-0000-0000-0000AF1E0000}"/>
    <cellStyle name="20% - Accent4 2 9 2" xfId="25603" xr:uid="{00000000-0005-0000-0000-0000B01E0000}"/>
    <cellStyle name="20% - Accent4 2 9 2 2" xfId="31219" xr:uid="{00000000-0005-0000-0000-0000B11E0000}"/>
    <cellStyle name="20% - Accent4 2 9 3" xfId="28665" xr:uid="{00000000-0005-0000-0000-0000B21E0000}"/>
    <cellStyle name="20% - Accent4 2 9 4" xfId="36543" xr:uid="{00000000-0005-0000-0000-0000B31E0000}"/>
    <cellStyle name="20% - Accent4 20" xfId="35707" xr:uid="{00000000-0005-0000-0000-0000B41E0000}"/>
    <cellStyle name="20% - Accent4 20 2" xfId="36876" xr:uid="{00000000-0005-0000-0000-0000B51E0000}"/>
    <cellStyle name="20% - Accent4 20 3" xfId="37767" xr:uid="{00000000-0005-0000-0000-0000B61E0000}"/>
    <cellStyle name="20% - Accent4 21" xfId="35726" xr:uid="{00000000-0005-0000-0000-0000B71E0000}"/>
    <cellStyle name="20% - Accent4 21 2" xfId="36896" xr:uid="{00000000-0005-0000-0000-0000B81E0000}"/>
    <cellStyle name="20% - Accent4 21 3" xfId="37787" xr:uid="{00000000-0005-0000-0000-0000B91E0000}"/>
    <cellStyle name="20% - Accent4 22" xfId="35745" xr:uid="{00000000-0005-0000-0000-0000BA1E0000}"/>
    <cellStyle name="20% - Accent4 22 2" xfId="36916" xr:uid="{00000000-0005-0000-0000-0000BB1E0000}"/>
    <cellStyle name="20% - Accent4 22 3" xfId="37807" xr:uid="{00000000-0005-0000-0000-0000BC1E0000}"/>
    <cellStyle name="20% - Accent4 23" xfId="35765" xr:uid="{00000000-0005-0000-0000-0000BD1E0000}"/>
    <cellStyle name="20% - Accent4 23 2" xfId="36935" xr:uid="{00000000-0005-0000-0000-0000BE1E0000}"/>
    <cellStyle name="20% - Accent4 23 3" xfId="37827" xr:uid="{00000000-0005-0000-0000-0000BF1E0000}"/>
    <cellStyle name="20% - Accent4 24" xfId="35785" xr:uid="{00000000-0005-0000-0000-0000C01E0000}"/>
    <cellStyle name="20% - Accent4 24 2" xfId="36954" xr:uid="{00000000-0005-0000-0000-0000C11E0000}"/>
    <cellStyle name="20% - Accent4 24 3" xfId="37847" xr:uid="{00000000-0005-0000-0000-0000C21E0000}"/>
    <cellStyle name="20% - Accent4 25" xfId="35804" xr:uid="{00000000-0005-0000-0000-0000C31E0000}"/>
    <cellStyle name="20% - Accent4 25 2" xfId="36974" xr:uid="{00000000-0005-0000-0000-0000C41E0000}"/>
    <cellStyle name="20% - Accent4 25 3" xfId="37867" xr:uid="{00000000-0005-0000-0000-0000C51E0000}"/>
    <cellStyle name="20% - Accent4 26" xfId="35823" xr:uid="{00000000-0005-0000-0000-0000C61E0000}"/>
    <cellStyle name="20% - Accent4 26 2" xfId="36994" xr:uid="{00000000-0005-0000-0000-0000C71E0000}"/>
    <cellStyle name="20% - Accent4 26 3" xfId="37887" xr:uid="{00000000-0005-0000-0000-0000C81E0000}"/>
    <cellStyle name="20% - Accent4 27" xfId="35842" xr:uid="{00000000-0005-0000-0000-0000C91E0000}"/>
    <cellStyle name="20% - Accent4 27 2" xfId="37014" xr:uid="{00000000-0005-0000-0000-0000CA1E0000}"/>
    <cellStyle name="20% - Accent4 27 3" xfId="37907" xr:uid="{00000000-0005-0000-0000-0000CB1E0000}"/>
    <cellStyle name="20% - Accent4 28" xfId="35861" xr:uid="{00000000-0005-0000-0000-0000CC1E0000}"/>
    <cellStyle name="20% - Accent4 28 2" xfId="37034" xr:uid="{00000000-0005-0000-0000-0000CD1E0000}"/>
    <cellStyle name="20% - Accent4 28 3" xfId="37927" xr:uid="{00000000-0005-0000-0000-0000CE1E0000}"/>
    <cellStyle name="20% - Accent4 29" xfId="35874" xr:uid="{00000000-0005-0000-0000-0000CF1E0000}"/>
    <cellStyle name="20% - Accent4 29 2" xfId="37046" xr:uid="{00000000-0005-0000-0000-0000D01E0000}"/>
    <cellStyle name="20% - Accent4 29 3" xfId="37940" xr:uid="{00000000-0005-0000-0000-0000D11E0000}"/>
    <cellStyle name="20% - Accent4 3" xfId="107" xr:uid="{00000000-0005-0000-0000-0000D21E0000}"/>
    <cellStyle name="20% - Accent4 3 10" xfId="23699" xr:uid="{00000000-0005-0000-0000-0000D31E0000}"/>
    <cellStyle name="20% - Accent4 3 10 2" xfId="37447" xr:uid="{00000000-0005-0000-0000-0000D41E0000}"/>
    <cellStyle name="20% - Accent4 3 11" xfId="34461" xr:uid="{00000000-0005-0000-0000-0000D51E0000}"/>
    <cellStyle name="20% - Accent4 3 12" xfId="23702" xr:uid="{00000000-0005-0000-0000-0000D61E0000}"/>
    <cellStyle name="20% - Accent4 3 2" xfId="168" xr:uid="{00000000-0005-0000-0000-0000D71E0000}"/>
    <cellStyle name="20% - Accent4 3 2 10" xfId="34513" xr:uid="{00000000-0005-0000-0000-0000D81E0000}"/>
    <cellStyle name="20% - Accent4 3 2 11" xfId="23697" xr:uid="{00000000-0005-0000-0000-0000D91E0000}"/>
    <cellStyle name="20% - Accent4 3 2 2" xfId="23696" xr:uid="{00000000-0005-0000-0000-0000DA1E0000}"/>
    <cellStyle name="20% - Accent4 3 2 2 2" xfId="23693" xr:uid="{00000000-0005-0000-0000-0000DB1E0000}"/>
    <cellStyle name="20% - Accent4 3 2 2 2 2" xfId="20982" xr:uid="{00000000-0005-0000-0000-0000DC1E0000}"/>
    <cellStyle name="20% - Accent4 3 2 2 2 2 2" xfId="25171" xr:uid="{00000000-0005-0000-0000-0000DD1E0000}"/>
    <cellStyle name="20% - Accent4 3 2 2 2 2 2 2" xfId="23688" xr:uid="{00000000-0005-0000-0000-0000DE1E0000}"/>
    <cellStyle name="20% - Accent4 3 2 2 2 2 2 2 2" xfId="23685" xr:uid="{00000000-0005-0000-0000-0000DF1E0000}"/>
    <cellStyle name="20% - Accent4 3 2 2 2 2 2 2 2 2" xfId="21667" xr:uid="{00000000-0005-0000-0000-0000E01E0000}"/>
    <cellStyle name="20% - Accent4 3 2 2 2 2 2 2 2 2 2" xfId="23680" xr:uid="{00000000-0005-0000-0000-0000E11E0000}"/>
    <cellStyle name="20% - Accent4 3 2 2 2 2 2 2 2 3" xfId="23677" xr:uid="{00000000-0005-0000-0000-0000E21E0000}"/>
    <cellStyle name="20% - Accent4 3 2 2 2 2 2 2 3" xfId="27946" xr:uid="{00000000-0005-0000-0000-0000E31E0000}"/>
    <cellStyle name="20% - Accent4 3 2 2 2 2 2 2 3 2" xfId="23676" xr:uid="{00000000-0005-0000-0000-0000E41E0000}"/>
    <cellStyle name="20% - Accent4 3 2 2 2 2 2 2 4" xfId="27933" xr:uid="{00000000-0005-0000-0000-0000E51E0000}"/>
    <cellStyle name="20% - Accent4 3 2 2 2 2 2 3" xfId="23669" xr:uid="{00000000-0005-0000-0000-0000E61E0000}"/>
    <cellStyle name="20% - Accent4 3 2 2 2 2 2 3 2" xfId="23667" xr:uid="{00000000-0005-0000-0000-0000E71E0000}"/>
    <cellStyle name="20% - Accent4 3 2 2 2 2 2 3 2 2" xfId="23665" xr:uid="{00000000-0005-0000-0000-0000E81E0000}"/>
    <cellStyle name="20% - Accent4 3 2 2 2 2 2 3 3" xfId="27828" xr:uid="{00000000-0005-0000-0000-0000E91E0000}"/>
    <cellStyle name="20% - Accent4 3 2 2 2 2 2 4" xfId="23662" xr:uid="{00000000-0005-0000-0000-0000EA1E0000}"/>
    <cellStyle name="20% - Accent4 3 2 2 2 2 2 4 2" xfId="23657" xr:uid="{00000000-0005-0000-0000-0000EB1E0000}"/>
    <cellStyle name="20% - Accent4 3 2 2 2 2 2 5" xfId="23654" xr:uid="{00000000-0005-0000-0000-0000EC1E0000}"/>
    <cellStyle name="20% - Accent4 3 2 2 2 2 3" xfId="24739" xr:uid="{00000000-0005-0000-0000-0000ED1E0000}"/>
    <cellStyle name="20% - Accent4 3 2 2 2 2 3 2" xfId="23648" xr:uid="{00000000-0005-0000-0000-0000EE1E0000}"/>
    <cellStyle name="20% - Accent4 3 2 2 2 2 3 2 2" xfId="31280" xr:uid="{00000000-0005-0000-0000-0000EF1E0000}"/>
    <cellStyle name="20% - Accent4 3 2 2 2 2 3 2 2 2" xfId="23645" xr:uid="{00000000-0005-0000-0000-0000F01E0000}"/>
    <cellStyle name="20% - Accent4 3 2 2 2 2 3 2 3" xfId="27386" xr:uid="{00000000-0005-0000-0000-0000F11E0000}"/>
    <cellStyle name="20% - Accent4 3 2 2 2 2 3 3" xfId="23642" xr:uid="{00000000-0005-0000-0000-0000F21E0000}"/>
    <cellStyle name="20% - Accent4 3 2 2 2 2 3 3 2" xfId="28251" xr:uid="{00000000-0005-0000-0000-0000F31E0000}"/>
    <cellStyle name="20% - Accent4 3 2 2 2 2 3 4" xfId="23641" xr:uid="{00000000-0005-0000-0000-0000F41E0000}"/>
    <cellStyle name="20% - Accent4 3 2 2 2 2 4" xfId="21298" xr:uid="{00000000-0005-0000-0000-0000F51E0000}"/>
    <cellStyle name="20% - Accent4 3 2 2 2 2 4 2" xfId="21297" xr:uid="{00000000-0005-0000-0000-0000F61E0000}"/>
    <cellStyle name="20% - Accent4 3 2 2 2 2 4 2 2" xfId="21291" xr:uid="{00000000-0005-0000-0000-0000F71E0000}"/>
    <cellStyle name="20% - Accent4 3 2 2 2 2 4 3" xfId="23492" xr:uid="{00000000-0005-0000-0000-0000F81E0000}"/>
    <cellStyle name="20% - Accent4 3 2 2 2 2 5" xfId="24655" xr:uid="{00000000-0005-0000-0000-0000F91E0000}"/>
    <cellStyle name="20% - Accent4 3 2 2 2 2 5 2" xfId="23636" xr:uid="{00000000-0005-0000-0000-0000FA1E0000}"/>
    <cellStyle name="20% - Accent4 3 2 2 2 2 6" xfId="24647" xr:uid="{00000000-0005-0000-0000-0000FB1E0000}"/>
    <cellStyle name="20% - Accent4 3 2 2 2 3" xfId="23635" xr:uid="{00000000-0005-0000-0000-0000FC1E0000}"/>
    <cellStyle name="20% - Accent4 3 2 2 2 3 2" xfId="31783" xr:uid="{00000000-0005-0000-0000-0000FD1E0000}"/>
    <cellStyle name="20% - Accent4 3 2 2 2 3 2 2" xfId="23634" xr:uid="{00000000-0005-0000-0000-0000FE1E0000}"/>
    <cellStyle name="20% - Accent4 3 2 2 2 3 2 2 2" xfId="32717" xr:uid="{00000000-0005-0000-0000-0000FF1E0000}"/>
    <cellStyle name="20% - Accent4 3 2 2 2 3 2 2 2 2" xfId="20313" xr:uid="{00000000-0005-0000-0000-0000001F0000}"/>
    <cellStyle name="20% - Accent4 3 2 2 2 3 2 2 3" xfId="27856" xr:uid="{00000000-0005-0000-0000-0000011F0000}"/>
    <cellStyle name="20% - Accent4 3 2 2 2 3 2 3" xfId="23627" xr:uid="{00000000-0005-0000-0000-0000021F0000}"/>
    <cellStyle name="20% - Accent4 3 2 2 2 3 2 3 2" xfId="30399" xr:uid="{00000000-0005-0000-0000-0000031F0000}"/>
    <cellStyle name="20% - Accent4 3 2 2 2 3 2 4" xfId="23620" xr:uid="{00000000-0005-0000-0000-0000041F0000}"/>
    <cellStyle name="20% - Accent4 3 2 2 2 3 3" xfId="25978" xr:uid="{00000000-0005-0000-0000-0000051F0000}"/>
    <cellStyle name="20% - Accent4 3 2 2 2 3 3 2" xfId="29923" xr:uid="{00000000-0005-0000-0000-0000061F0000}"/>
    <cellStyle name="20% - Accent4 3 2 2 2 3 3 2 2" xfId="31471" xr:uid="{00000000-0005-0000-0000-0000071F0000}"/>
    <cellStyle name="20% - Accent4 3 2 2 2 3 3 3" xfId="23614" xr:uid="{00000000-0005-0000-0000-0000081F0000}"/>
    <cellStyle name="20% - Accent4 3 2 2 2 3 4" xfId="13163" xr:uid="{00000000-0005-0000-0000-0000091F0000}"/>
    <cellStyle name="20% - Accent4 3 2 2 2 3 4 2" xfId="23607" xr:uid="{00000000-0005-0000-0000-00000A1F0000}"/>
    <cellStyle name="20% - Accent4 3 2 2 2 3 5" xfId="23599" xr:uid="{00000000-0005-0000-0000-00000B1F0000}"/>
    <cellStyle name="20% - Accent4 3 2 2 2 4" xfId="23596" xr:uid="{00000000-0005-0000-0000-00000C1F0000}"/>
    <cellStyle name="20% - Accent4 3 2 2 2 4 2" xfId="21355" xr:uid="{00000000-0005-0000-0000-00000D1F0000}"/>
    <cellStyle name="20% - Accent4 3 2 2 2 4 2 2" xfId="32757" xr:uid="{00000000-0005-0000-0000-00000E1F0000}"/>
    <cellStyle name="20% - Accent4 3 2 2 2 4 2 2 2" xfId="32401" xr:uid="{00000000-0005-0000-0000-00000F1F0000}"/>
    <cellStyle name="20% - Accent4 3 2 2 2 4 2 3" xfId="32247" xr:uid="{00000000-0005-0000-0000-0000101F0000}"/>
    <cellStyle name="20% - Accent4 3 2 2 2 4 3" xfId="32911" xr:uid="{00000000-0005-0000-0000-0000111F0000}"/>
    <cellStyle name="20% - Accent4 3 2 2 2 4 3 2" xfId="23593" xr:uid="{00000000-0005-0000-0000-0000121F0000}"/>
    <cellStyle name="20% - Accent4 3 2 2 2 4 4" xfId="21264" xr:uid="{00000000-0005-0000-0000-0000131F0000}"/>
    <cellStyle name="20% - Accent4 3 2 2 2 5" xfId="23588" xr:uid="{00000000-0005-0000-0000-0000141F0000}"/>
    <cellStyle name="20% - Accent4 3 2 2 2 5 2" xfId="23586" xr:uid="{00000000-0005-0000-0000-0000151F0000}"/>
    <cellStyle name="20% - Accent4 3 2 2 2 5 2 2" xfId="23582" xr:uid="{00000000-0005-0000-0000-0000161F0000}"/>
    <cellStyle name="20% - Accent4 3 2 2 2 5 3" xfId="23577" xr:uid="{00000000-0005-0000-0000-0000171F0000}"/>
    <cellStyle name="20% - Accent4 3 2 2 2 6" xfId="23574" xr:uid="{00000000-0005-0000-0000-0000181F0000}"/>
    <cellStyle name="20% - Accent4 3 2 2 2 6 2" xfId="30078" xr:uid="{00000000-0005-0000-0000-0000191F0000}"/>
    <cellStyle name="20% - Accent4 3 2 2 2 7" xfId="23571" xr:uid="{00000000-0005-0000-0000-00001A1F0000}"/>
    <cellStyle name="20% - Accent4 3 2 2 3" xfId="32975" xr:uid="{00000000-0005-0000-0000-00001B1F0000}"/>
    <cellStyle name="20% - Accent4 3 2 2 3 2" xfId="31843" xr:uid="{00000000-0005-0000-0000-00001C1F0000}"/>
    <cellStyle name="20% - Accent4 3 2 2 3 2 2" xfId="29908" xr:uid="{00000000-0005-0000-0000-00001D1F0000}"/>
    <cellStyle name="20% - Accent4 3 2 2 3 2 2 2" xfId="23570" xr:uid="{00000000-0005-0000-0000-00001E1F0000}"/>
    <cellStyle name="20% - Accent4 3 2 2 3 2 2 2 2" xfId="23563" xr:uid="{00000000-0005-0000-0000-00001F1F0000}"/>
    <cellStyle name="20% - Accent4 3 2 2 3 2 2 2 2 2" xfId="23562" xr:uid="{00000000-0005-0000-0000-0000201F0000}"/>
    <cellStyle name="20% - Accent4 3 2 2 3 2 2 2 3" xfId="25214" xr:uid="{00000000-0005-0000-0000-0000211F0000}"/>
    <cellStyle name="20% - Accent4 3 2 2 3 2 2 3" xfId="22019" xr:uid="{00000000-0005-0000-0000-0000221F0000}"/>
    <cellStyle name="20% - Accent4 3 2 2 3 2 2 3 2" xfId="23556" xr:uid="{00000000-0005-0000-0000-0000231F0000}"/>
    <cellStyle name="20% - Accent4 3 2 2 3 2 2 4" xfId="22015" xr:uid="{00000000-0005-0000-0000-0000241F0000}"/>
    <cellStyle name="20% - Accent4 3 2 2 3 2 3" xfId="25964" xr:uid="{00000000-0005-0000-0000-0000251F0000}"/>
    <cellStyle name="20% - Accent4 3 2 2 3 2 3 2" xfId="22004" xr:uid="{00000000-0005-0000-0000-0000261F0000}"/>
    <cellStyle name="20% - Accent4 3 2 2 3 2 3 2 2" xfId="28617" xr:uid="{00000000-0005-0000-0000-0000271F0000}"/>
    <cellStyle name="20% - Accent4 3 2 2 3 2 3 3" xfId="21999" xr:uid="{00000000-0005-0000-0000-0000281F0000}"/>
    <cellStyle name="20% - Accent4 3 2 2 3 2 4" xfId="17801" xr:uid="{00000000-0005-0000-0000-0000291F0000}"/>
    <cellStyle name="20% - Accent4 3 2 2 3 2 4 2" xfId="7958" xr:uid="{00000000-0005-0000-0000-00002A1F0000}"/>
    <cellStyle name="20% - Accent4 3 2 2 3 2 5" xfId="17793" xr:uid="{00000000-0005-0000-0000-00002B1F0000}"/>
    <cellStyle name="20% - Accent4 3 2 2 3 3" xfId="29320" xr:uid="{00000000-0005-0000-0000-00002C1F0000}"/>
    <cellStyle name="20% - Accent4 3 2 2 3 3 2" xfId="29582" xr:uid="{00000000-0005-0000-0000-00002D1F0000}"/>
    <cellStyle name="20% - Accent4 3 2 2 3 3 2 2" xfId="23550" xr:uid="{00000000-0005-0000-0000-00002E1F0000}"/>
    <cellStyle name="20% - Accent4 3 2 2 3 3 2 2 2" xfId="24844" xr:uid="{00000000-0005-0000-0000-00002F1F0000}"/>
    <cellStyle name="20% - Accent4 3 2 2 3 3 2 3" xfId="23540" xr:uid="{00000000-0005-0000-0000-0000301F0000}"/>
    <cellStyle name="20% - Accent4 3 2 2 3 3 3" xfId="25956" xr:uid="{00000000-0005-0000-0000-0000311F0000}"/>
    <cellStyle name="20% - Accent4 3 2 2 3 3 3 2" xfId="23455" xr:uid="{00000000-0005-0000-0000-0000321F0000}"/>
    <cellStyle name="20% - Accent4 3 2 2 3 3 4" xfId="21250" xr:uid="{00000000-0005-0000-0000-0000331F0000}"/>
    <cellStyle name="20% - Accent4 3 2 2 3 4" xfId="6271" xr:uid="{00000000-0005-0000-0000-0000341F0000}"/>
    <cellStyle name="20% - Accent4 3 2 2 3 4 2" xfId="23533" xr:uid="{00000000-0005-0000-0000-0000351F0000}"/>
    <cellStyle name="20% - Accent4 3 2 2 3 4 2 2" xfId="20045" xr:uid="{00000000-0005-0000-0000-0000361F0000}"/>
    <cellStyle name="20% - Accent4 3 2 2 3 4 3" xfId="23526" xr:uid="{00000000-0005-0000-0000-0000371F0000}"/>
    <cellStyle name="20% - Accent4 3 2 2 3 5" xfId="27368" xr:uid="{00000000-0005-0000-0000-0000381F0000}"/>
    <cellStyle name="20% - Accent4 3 2 2 3 5 2" xfId="23524" xr:uid="{00000000-0005-0000-0000-0000391F0000}"/>
    <cellStyle name="20% - Accent4 3 2 2 3 6" xfId="23522" xr:uid="{00000000-0005-0000-0000-00003A1F0000}"/>
    <cellStyle name="20% - Accent4 3 2 2 4" xfId="31822" xr:uid="{00000000-0005-0000-0000-00003B1F0000}"/>
    <cellStyle name="20% - Accent4 3 2 2 4 2" xfId="18699" xr:uid="{00000000-0005-0000-0000-00003C1F0000}"/>
    <cellStyle name="20% - Accent4 3 2 2 4 2 2" xfId="28643" xr:uid="{00000000-0005-0000-0000-00003D1F0000}"/>
    <cellStyle name="20% - Accent4 3 2 2 4 2 2 2" xfId="21800" xr:uid="{00000000-0005-0000-0000-00003E1F0000}"/>
    <cellStyle name="20% - Accent4 3 2 2 4 2 2 2 2" xfId="23513" xr:uid="{00000000-0005-0000-0000-00003F1F0000}"/>
    <cellStyle name="20% - Accent4 3 2 2 4 2 2 3" xfId="23512" xr:uid="{00000000-0005-0000-0000-0000401F0000}"/>
    <cellStyle name="20% - Accent4 3 2 2 4 2 3" xfId="25942" xr:uid="{00000000-0005-0000-0000-0000411F0000}"/>
    <cellStyle name="20% - Accent4 3 2 2 4 2 3 2" xfId="21787" xr:uid="{00000000-0005-0000-0000-0000421F0000}"/>
    <cellStyle name="20% - Accent4 3 2 2 4 2 4" xfId="21235" xr:uid="{00000000-0005-0000-0000-0000431F0000}"/>
    <cellStyle name="20% - Accent4 3 2 2 4 3" xfId="33425" xr:uid="{00000000-0005-0000-0000-0000441F0000}"/>
    <cellStyle name="20% - Accent4 3 2 2 4 3 2" xfId="23509" xr:uid="{00000000-0005-0000-0000-0000451F0000}"/>
    <cellStyle name="20% - Accent4 3 2 2 4 3 2 2" xfId="22908" xr:uid="{00000000-0005-0000-0000-0000461F0000}"/>
    <cellStyle name="20% - Accent4 3 2 2 4 3 3" xfId="23508" xr:uid="{00000000-0005-0000-0000-0000471F0000}"/>
    <cellStyle name="20% - Accent4 3 2 2 4 4" xfId="26477" xr:uid="{00000000-0005-0000-0000-0000481F0000}"/>
    <cellStyle name="20% - Accent4 3 2 2 4 4 2" xfId="23507" xr:uid="{00000000-0005-0000-0000-0000491F0000}"/>
    <cellStyle name="20% - Accent4 3 2 2 4 5" xfId="23504" xr:uid="{00000000-0005-0000-0000-00004A1F0000}"/>
    <cellStyle name="20% - Accent4 3 2 2 5" xfId="33410" xr:uid="{00000000-0005-0000-0000-00004B1F0000}"/>
    <cellStyle name="20% - Accent4 3 2 2 5 2" xfId="33404" xr:uid="{00000000-0005-0000-0000-00004C1F0000}"/>
    <cellStyle name="20% - Accent4 3 2 2 5 2 2" xfId="23499" xr:uid="{00000000-0005-0000-0000-00004D1F0000}"/>
    <cellStyle name="20% - Accent4 3 2 2 5 2 2 2" xfId="21675" xr:uid="{00000000-0005-0000-0000-00004E1F0000}"/>
    <cellStyle name="20% - Accent4 3 2 2 5 2 3" xfId="23487" xr:uid="{00000000-0005-0000-0000-00004F1F0000}"/>
    <cellStyle name="20% - Accent4 3 2 2 5 3" xfId="33399" xr:uid="{00000000-0005-0000-0000-0000501F0000}"/>
    <cellStyle name="20% - Accent4 3 2 2 5 3 2" xfId="23485" xr:uid="{00000000-0005-0000-0000-0000511F0000}"/>
    <cellStyle name="20% - Accent4 3 2 2 5 4" xfId="23484" xr:uid="{00000000-0005-0000-0000-0000521F0000}"/>
    <cellStyle name="20% - Accent4 3 2 2 6" xfId="30829" xr:uid="{00000000-0005-0000-0000-0000531F0000}"/>
    <cellStyle name="20% - Accent4 3 2 2 6 2" xfId="33391" xr:uid="{00000000-0005-0000-0000-0000541F0000}"/>
    <cellStyle name="20% - Accent4 3 2 2 6 2 2" xfId="19621" xr:uid="{00000000-0005-0000-0000-0000551F0000}"/>
    <cellStyle name="20% - Accent4 3 2 2 6 3" xfId="23475" xr:uid="{00000000-0005-0000-0000-0000561F0000}"/>
    <cellStyle name="20% - Accent4 3 2 2 7" xfId="27000" xr:uid="{00000000-0005-0000-0000-0000571F0000}"/>
    <cellStyle name="20% - Accent4 3 2 2 7 2" xfId="23471" xr:uid="{00000000-0005-0000-0000-0000581F0000}"/>
    <cellStyle name="20% - Accent4 3 2 2 8" xfId="16994" xr:uid="{00000000-0005-0000-0000-0000591F0000}"/>
    <cellStyle name="20% - Accent4 3 2 3" xfId="23468" xr:uid="{00000000-0005-0000-0000-00005A1F0000}"/>
    <cellStyle name="20% - Accent4 3 2 3 2" xfId="23459" xr:uid="{00000000-0005-0000-0000-00005B1F0000}"/>
    <cellStyle name="20% - Accent4 3 2 3 2 2" xfId="23452" xr:uid="{00000000-0005-0000-0000-00005C1F0000}"/>
    <cellStyle name="20% - Accent4 3 2 3 2 2 2" xfId="31751" xr:uid="{00000000-0005-0000-0000-00005D1F0000}"/>
    <cellStyle name="20% - Accent4 3 2 3 2 2 2 2" xfId="16802" xr:uid="{00000000-0005-0000-0000-00005E1F0000}"/>
    <cellStyle name="20% - Accent4 3 2 3 2 2 2 2 2" xfId="29180" xr:uid="{00000000-0005-0000-0000-00005F1F0000}"/>
    <cellStyle name="20% - Accent4 3 2 3 2 2 2 2 2 2" xfId="23449" xr:uid="{00000000-0005-0000-0000-0000601F0000}"/>
    <cellStyle name="20% - Accent4 3 2 3 2 2 2 2 3" xfId="29169" xr:uid="{00000000-0005-0000-0000-0000611F0000}"/>
    <cellStyle name="20% - Accent4 3 2 3 2 2 2 3" xfId="16790" xr:uid="{00000000-0005-0000-0000-0000621F0000}"/>
    <cellStyle name="20% - Accent4 3 2 3 2 2 2 3 2" xfId="29139" xr:uid="{00000000-0005-0000-0000-0000631F0000}"/>
    <cellStyle name="20% - Accent4 3 2 3 2 2 2 4" xfId="16786" xr:uid="{00000000-0005-0000-0000-0000641F0000}"/>
    <cellStyle name="20% - Accent4 3 2 3 2 2 3" xfId="24162" xr:uid="{00000000-0005-0000-0000-0000651F0000}"/>
    <cellStyle name="20% - Accent4 3 2 3 2 2 3 2" xfId="20049" xr:uid="{00000000-0005-0000-0000-0000661F0000}"/>
    <cellStyle name="20% - Accent4 3 2 3 2 2 3 2 2" xfId="26854" xr:uid="{00000000-0005-0000-0000-0000671F0000}"/>
    <cellStyle name="20% - Accent4 3 2 3 2 2 3 3" xfId="18080" xr:uid="{00000000-0005-0000-0000-0000681F0000}"/>
    <cellStyle name="20% - Accent4 3 2 3 2 2 4" xfId="25574" xr:uid="{00000000-0005-0000-0000-0000691F0000}"/>
    <cellStyle name="20% - Accent4 3 2 3 2 2 4 2" xfId="23911" xr:uid="{00000000-0005-0000-0000-00006A1F0000}"/>
    <cellStyle name="20% - Accent4 3 2 3 2 2 5" xfId="23710" xr:uid="{00000000-0005-0000-0000-00006B1F0000}"/>
    <cellStyle name="20% - Accent4 3 2 3 2 3" xfId="23429" xr:uid="{00000000-0005-0000-0000-00006C1F0000}"/>
    <cellStyle name="20% - Accent4 3 2 3 2 3 2" xfId="23432" xr:uid="{00000000-0005-0000-0000-00006D1F0000}"/>
    <cellStyle name="20% - Accent4 3 2 3 2 3 2 2" xfId="23426" xr:uid="{00000000-0005-0000-0000-00006E1F0000}"/>
    <cellStyle name="20% - Accent4 3 2 3 2 3 2 2 2" xfId="28801" xr:uid="{00000000-0005-0000-0000-00006F1F0000}"/>
    <cellStyle name="20% - Accent4 3 2 3 2 3 2 3" xfId="16734" xr:uid="{00000000-0005-0000-0000-0000701F0000}"/>
    <cellStyle name="20% - Accent4 3 2 3 2 3 3" xfId="25863" xr:uid="{00000000-0005-0000-0000-0000711F0000}"/>
    <cellStyle name="20% - Accent4 3 2 3 2 3 3 2" xfId="23411" xr:uid="{00000000-0005-0000-0000-0000721F0000}"/>
    <cellStyle name="20% - Accent4 3 2 3 2 3 4" xfId="23403" xr:uid="{00000000-0005-0000-0000-0000731F0000}"/>
    <cellStyle name="20% - Accent4 3 2 3 2 4" xfId="23223" xr:uid="{00000000-0005-0000-0000-0000741F0000}"/>
    <cellStyle name="20% - Accent4 3 2 3 2 4 2" xfId="23399" xr:uid="{00000000-0005-0000-0000-0000751F0000}"/>
    <cellStyle name="20% - Accent4 3 2 3 2 4 2 2" xfId="23396" xr:uid="{00000000-0005-0000-0000-0000761F0000}"/>
    <cellStyle name="20% - Accent4 3 2 3 2 4 3" xfId="23382" xr:uid="{00000000-0005-0000-0000-0000771F0000}"/>
    <cellStyle name="20% - Accent4 3 2 3 2 5" xfId="23377" xr:uid="{00000000-0005-0000-0000-0000781F0000}"/>
    <cellStyle name="20% - Accent4 3 2 3 2 5 2" xfId="23374" xr:uid="{00000000-0005-0000-0000-0000791F0000}"/>
    <cellStyle name="20% - Accent4 3 2 3 2 6" xfId="10929" xr:uid="{00000000-0005-0000-0000-00007A1F0000}"/>
    <cellStyle name="20% - Accent4 3 2 3 3" xfId="33480" xr:uid="{00000000-0005-0000-0000-00007B1F0000}"/>
    <cellStyle name="20% - Accent4 3 2 3 3 2" xfId="9167" xr:uid="{00000000-0005-0000-0000-00007C1F0000}"/>
    <cellStyle name="20% - Accent4 3 2 3 3 2 2" xfId="26906" xr:uid="{00000000-0005-0000-0000-00007D1F0000}"/>
    <cellStyle name="20% - Accent4 3 2 3 3 2 2 2" xfId="16668" xr:uid="{00000000-0005-0000-0000-00007E1F0000}"/>
    <cellStyle name="20% - Accent4 3 2 3 3 2 2 2 2" xfId="23790" xr:uid="{00000000-0005-0000-0000-00007F1F0000}"/>
    <cellStyle name="20% - Accent4 3 2 3 3 2 2 3" xfId="16664" xr:uid="{00000000-0005-0000-0000-0000801F0000}"/>
    <cellStyle name="20% - Accent4 3 2 3 3 2 3" xfId="25850" xr:uid="{00000000-0005-0000-0000-0000811F0000}"/>
    <cellStyle name="20% - Accent4 3 2 3 3 2 3 2" xfId="18056" xr:uid="{00000000-0005-0000-0000-0000821F0000}"/>
    <cellStyle name="20% - Accent4 3 2 3 3 2 4" xfId="23359" xr:uid="{00000000-0005-0000-0000-0000831F0000}"/>
    <cellStyle name="20% - Accent4 3 2 3 3 3" xfId="7264" xr:uid="{00000000-0005-0000-0000-0000841F0000}"/>
    <cellStyle name="20% - Accent4 3 2 3 3 3 2" xfId="30137" xr:uid="{00000000-0005-0000-0000-0000851F0000}"/>
    <cellStyle name="20% - Accent4 3 2 3 3 3 2 2" xfId="16635" xr:uid="{00000000-0005-0000-0000-0000861F0000}"/>
    <cellStyle name="20% - Accent4 3 2 3 3 3 3" xfId="23352" xr:uid="{00000000-0005-0000-0000-0000871F0000}"/>
    <cellStyle name="20% - Accent4 3 2 3 3 4" xfId="23378" xr:uid="{00000000-0005-0000-0000-0000881F0000}"/>
    <cellStyle name="20% - Accent4 3 2 3 3 4 2" xfId="23347" xr:uid="{00000000-0005-0000-0000-0000891F0000}"/>
    <cellStyle name="20% - Accent4 3 2 3 3 5" xfId="23343" xr:uid="{00000000-0005-0000-0000-00008A1F0000}"/>
    <cellStyle name="20% - Accent4 3 2 3 4" xfId="33366" xr:uid="{00000000-0005-0000-0000-00008B1F0000}"/>
    <cellStyle name="20% - Accent4 3 2 3 4 2" xfId="5418" xr:uid="{00000000-0005-0000-0000-00008C1F0000}"/>
    <cellStyle name="20% - Accent4 3 2 3 4 2 2" xfId="25930" xr:uid="{00000000-0005-0000-0000-00008D1F0000}"/>
    <cellStyle name="20% - Accent4 3 2 3 4 2 2 2" xfId="16604" xr:uid="{00000000-0005-0000-0000-00008E1F0000}"/>
    <cellStyle name="20% - Accent4 3 2 3 4 2 3" xfId="23338" xr:uid="{00000000-0005-0000-0000-00008F1F0000}"/>
    <cellStyle name="20% - Accent4 3 2 3 4 3" xfId="23372" xr:uid="{00000000-0005-0000-0000-0000901F0000}"/>
    <cellStyle name="20% - Accent4 3 2 3 4 3 2" xfId="23335" xr:uid="{00000000-0005-0000-0000-0000911F0000}"/>
    <cellStyle name="20% - Accent4 3 2 3 4 4" xfId="23328" xr:uid="{00000000-0005-0000-0000-0000921F0000}"/>
    <cellStyle name="20% - Accent4 3 2 3 5" xfId="33361" xr:uid="{00000000-0005-0000-0000-0000931F0000}"/>
    <cellStyle name="20% - Accent4 3 2 3 5 2" xfId="21057" xr:uid="{00000000-0005-0000-0000-0000941F0000}"/>
    <cellStyle name="20% - Accent4 3 2 3 5 2 2" xfId="23323" xr:uid="{00000000-0005-0000-0000-0000951F0000}"/>
    <cellStyle name="20% - Accent4 3 2 3 5 3" xfId="21049" xr:uid="{00000000-0005-0000-0000-0000961F0000}"/>
    <cellStyle name="20% - Accent4 3 2 3 6" xfId="30819" xr:uid="{00000000-0005-0000-0000-0000971F0000}"/>
    <cellStyle name="20% - Accent4 3 2 3 6 2" xfId="21045" xr:uid="{00000000-0005-0000-0000-0000981F0000}"/>
    <cellStyle name="20% - Accent4 3 2 3 7" xfId="23322" xr:uid="{00000000-0005-0000-0000-0000991F0000}"/>
    <cellStyle name="20% - Accent4 3 2 4" xfId="9331" xr:uid="{00000000-0005-0000-0000-00009A1F0000}"/>
    <cellStyle name="20% - Accent4 3 2 4 2" xfId="33203" xr:uid="{00000000-0005-0000-0000-00009B1F0000}"/>
    <cellStyle name="20% - Accent4 3 2 4 2 2" xfId="32760" xr:uid="{00000000-0005-0000-0000-00009C1F0000}"/>
    <cellStyle name="20% - Accent4 3 2 4 2 2 2" xfId="28268" xr:uid="{00000000-0005-0000-0000-00009D1F0000}"/>
    <cellStyle name="20% - Accent4 3 2 4 2 2 2 2" xfId="23318" xr:uid="{00000000-0005-0000-0000-00009E1F0000}"/>
    <cellStyle name="20% - Accent4 3 2 4 2 2 2 2 2" xfId="23313" xr:uid="{00000000-0005-0000-0000-00009F1F0000}"/>
    <cellStyle name="20% - Accent4 3 2 4 2 2 2 3" xfId="16524" xr:uid="{00000000-0005-0000-0000-0000A01F0000}"/>
    <cellStyle name="20% - Accent4 3 2 4 2 2 3" xfId="23921" xr:uid="{00000000-0005-0000-0000-0000A11F0000}"/>
    <cellStyle name="20% - Accent4 3 2 4 2 2 3 2" xfId="16514" xr:uid="{00000000-0005-0000-0000-0000A21F0000}"/>
    <cellStyle name="20% - Accent4 3 2 4 2 2 4" xfId="23305" xr:uid="{00000000-0005-0000-0000-0000A31F0000}"/>
    <cellStyle name="20% - Accent4 3 2 4 2 3" xfId="23178" xr:uid="{00000000-0005-0000-0000-0000A41F0000}"/>
    <cellStyle name="20% - Accent4 3 2 4 2 3 2" xfId="27890" xr:uid="{00000000-0005-0000-0000-0000A51F0000}"/>
    <cellStyle name="20% - Accent4 3 2 4 2 3 2 2" xfId="16483" xr:uid="{00000000-0005-0000-0000-0000A61F0000}"/>
    <cellStyle name="20% - Accent4 3 2 4 2 3 3" xfId="31317" xr:uid="{00000000-0005-0000-0000-0000A71F0000}"/>
    <cellStyle name="20% - Accent4 3 2 4 2 4" xfId="23349" xr:uid="{00000000-0005-0000-0000-0000A81F0000}"/>
    <cellStyle name="20% - Accent4 3 2 4 2 4 2" xfId="8867" xr:uid="{00000000-0005-0000-0000-0000A91F0000}"/>
    <cellStyle name="20% - Accent4 3 2 4 2 5" xfId="23287" xr:uid="{00000000-0005-0000-0000-0000AA1F0000}"/>
    <cellStyle name="20% - Accent4 3 2 4 3" xfId="31557" xr:uid="{00000000-0005-0000-0000-0000AB1F0000}"/>
    <cellStyle name="20% - Accent4 3 2 4 3 2" xfId="6014" xr:uid="{00000000-0005-0000-0000-0000AC1F0000}"/>
    <cellStyle name="20% - Accent4 3 2 4 3 2 2" xfId="28259" xr:uid="{00000000-0005-0000-0000-0000AD1F0000}"/>
    <cellStyle name="20% - Accent4 3 2 4 3 2 2 2" xfId="16451" xr:uid="{00000000-0005-0000-0000-0000AE1F0000}"/>
    <cellStyle name="20% - Accent4 3 2 4 3 2 3" xfId="24038" xr:uid="{00000000-0005-0000-0000-0000AF1F0000}"/>
    <cellStyle name="20% - Accent4 3 2 4 3 3" xfId="23345" xr:uid="{00000000-0005-0000-0000-0000B01F0000}"/>
    <cellStyle name="20% - Accent4 3 2 4 3 3 2" xfId="33471" xr:uid="{00000000-0005-0000-0000-0000B11F0000}"/>
    <cellStyle name="20% - Accent4 3 2 4 3 4" xfId="30337" xr:uid="{00000000-0005-0000-0000-0000B21F0000}"/>
    <cellStyle name="20% - Accent4 3 2 4 4" xfId="33146" xr:uid="{00000000-0005-0000-0000-0000B31F0000}"/>
    <cellStyle name="20% - Accent4 3 2 4 4 2" xfId="33141" xr:uid="{00000000-0005-0000-0000-0000B41F0000}"/>
    <cellStyle name="20% - Accent4 3 2 4 4 2 2" xfId="23283" xr:uid="{00000000-0005-0000-0000-0000B51F0000}"/>
    <cellStyle name="20% - Accent4 3 2 4 4 3" xfId="30065" xr:uid="{00000000-0005-0000-0000-0000B61F0000}"/>
    <cellStyle name="20% - Accent4 3 2 4 5" xfId="33133" xr:uid="{00000000-0005-0000-0000-0000B71F0000}"/>
    <cellStyle name="20% - Accent4 3 2 4 5 2" xfId="21033" xr:uid="{00000000-0005-0000-0000-0000B81F0000}"/>
    <cellStyle name="20% - Accent4 3 2 4 6" xfId="23279" xr:uid="{00000000-0005-0000-0000-0000B91F0000}"/>
    <cellStyle name="20% - Accent4 3 2 5" xfId="23277" xr:uid="{00000000-0005-0000-0000-0000BA1F0000}"/>
    <cellStyle name="20% - Accent4 3 2 5 2" xfId="17800" xr:uid="{00000000-0005-0000-0000-0000BB1F0000}"/>
    <cellStyle name="20% - Accent4 3 2 5 2 2" xfId="17796" xr:uid="{00000000-0005-0000-0000-0000BC1F0000}"/>
    <cellStyle name="20% - Accent4 3 2 5 2 2 2" xfId="22545" xr:uid="{00000000-0005-0000-0000-0000BD1F0000}"/>
    <cellStyle name="20% - Accent4 3 2 5 2 2 2 2" xfId="16367" xr:uid="{00000000-0005-0000-0000-0000BE1F0000}"/>
    <cellStyle name="20% - Accent4 3 2 5 2 2 3" xfId="22474" xr:uid="{00000000-0005-0000-0000-0000BF1F0000}"/>
    <cellStyle name="20% - Accent4 3 2 5 2 3" xfId="23331" xr:uid="{00000000-0005-0000-0000-0000C01F0000}"/>
    <cellStyle name="20% - Accent4 3 2 5 2 3 2" xfId="22357" xr:uid="{00000000-0005-0000-0000-0000C11F0000}"/>
    <cellStyle name="20% - Accent4 3 2 5 2 4" xfId="23276" xr:uid="{00000000-0005-0000-0000-0000C21F0000}"/>
    <cellStyle name="20% - Accent4 3 2 5 3" xfId="17792" xr:uid="{00000000-0005-0000-0000-0000C31F0000}"/>
    <cellStyle name="20% - Accent4 3 2 5 3 2" xfId="17788" xr:uid="{00000000-0005-0000-0000-0000C41F0000}"/>
    <cellStyle name="20% - Accent4 3 2 5 3 2 2" xfId="20271" xr:uid="{00000000-0005-0000-0000-0000C51F0000}"/>
    <cellStyle name="20% - Accent4 3 2 5 3 3" xfId="23270" xr:uid="{00000000-0005-0000-0000-0000C61F0000}"/>
    <cellStyle name="20% - Accent4 3 2 5 4" xfId="17785" xr:uid="{00000000-0005-0000-0000-0000C71F0000}"/>
    <cellStyle name="20% - Accent4 3 2 5 4 2" xfId="23267" xr:uid="{00000000-0005-0000-0000-0000C81F0000}"/>
    <cellStyle name="20% - Accent4 3 2 5 5" xfId="23495" xr:uid="{00000000-0005-0000-0000-0000C91F0000}"/>
    <cellStyle name="20% - Accent4 3 2 6" xfId="23264" xr:uid="{00000000-0005-0000-0000-0000CA1F0000}"/>
    <cellStyle name="20% - Accent4 3 2 6 2" xfId="21636" xr:uid="{00000000-0005-0000-0000-0000CB1F0000}"/>
    <cellStyle name="20% - Accent4 3 2 6 2 2" xfId="33111" xr:uid="{00000000-0005-0000-0000-0000CC1F0000}"/>
    <cellStyle name="20% - Accent4 3 2 6 2 2 2" xfId="24126" xr:uid="{00000000-0005-0000-0000-0000CD1F0000}"/>
    <cellStyle name="20% - Accent4 3 2 6 2 3" xfId="23263" xr:uid="{00000000-0005-0000-0000-0000CE1F0000}"/>
    <cellStyle name="20% - Accent4 3 2 6 3" xfId="17617" xr:uid="{00000000-0005-0000-0000-0000CF1F0000}"/>
    <cellStyle name="20% - Accent4 3 2 6 3 2" xfId="23259" xr:uid="{00000000-0005-0000-0000-0000D01F0000}"/>
    <cellStyle name="20% - Accent4 3 2 6 4" xfId="22575" xr:uid="{00000000-0005-0000-0000-0000D11F0000}"/>
    <cellStyle name="20% - Accent4 3 2 7" xfId="23257" xr:uid="{00000000-0005-0000-0000-0000D21F0000}"/>
    <cellStyle name="20% - Accent4 3 2 7 2" xfId="17508" xr:uid="{00000000-0005-0000-0000-0000D31F0000}"/>
    <cellStyle name="20% - Accent4 3 2 7 2 2" xfId="17504" xr:uid="{00000000-0005-0000-0000-0000D41F0000}"/>
    <cellStyle name="20% - Accent4 3 2 7 3" xfId="17502" xr:uid="{00000000-0005-0000-0000-0000D51F0000}"/>
    <cellStyle name="20% - Accent4 3 2 8" xfId="23256" xr:uid="{00000000-0005-0000-0000-0000D61F0000}"/>
    <cellStyle name="20% - Accent4 3 2 8 2" xfId="24130" xr:uid="{00000000-0005-0000-0000-0000D71F0000}"/>
    <cellStyle name="20% - Accent4 3 2 9" xfId="23254" xr:uid="{00000000-0005-0000-0000-0000D81F0000}"/>
    <cellStyle name="20% - Accent4 3 3" xfId="229" xr:uid="{00000000-0005-0000-0000-0000D91F0000}"/>
    <cellStyle name="20% - Accent4 3 3 10" xfId="23252" xr:uid="{00000000-0005-0000-0000-0000DA1F0000}"/>
    <cellStyle name="20% - Accent4 3 3 2" xfId="26238" xr:uid="{00000000-0005-0000-0000-0000DB1F0000}"/>
    <cellStyle name="20% - Accent4 3 3 2 2" xfId="23251" xr:uid="{00000000-0005-0000-0000-0000DC1F0000}"/>
    <cellStyle name="20% - Accent4 3 3 2 2 2" xfId="31063" xr:uid="{00000000-0005-0000-0000-0000DD1F0000}"/>
    <cellStyle name="20% - Accent4 3 3 2 2 2 2" xfId="27707" xr:uid="{00000000-0005-0000-0000-0000DE1F0000}"/>
    <cellStyle name="20% - Accent4 3 3 2 2 2 2 2" xfId="23249" xr:uid="{00000000-0005-0000-0000-0000DF1F0000}"/>
    <cellStyle name="20% - Accent4 3 3 2 2 2 2 2 2" xfId="34167" xr:uid="{00000000-0005-0000-0000-0000E01F0000}"/>
    <cellStyle name="20% - Accent4 3 3 2 2 2 2 2 2 2" xfId="19740" xr:uid="{00000000-0005-0000-0000-0000E11F0000}"/>
    <cellStyle name="20% - Accent4 3 3 2 2 2 2 2 3" xfId="23245" xr:uid="{00000000-0005-0000-0000-0000E21F0000}"/>
    <cellStyle name="20% - Accent4 3 3 2 2 2 2 3" xfId="23240" xr:uid="{00000000-0005-0000-0000-0000E31F0000}"/>
    <cellStyle name="20% - Accent4 3 3 2 2 2 2 3 2" xfId="23236" xr:uid="{00000000-0005-0000-0000-0000E41F0000}"/>
    <cellStyle name="20% - Accent4 3 3 2 2 2 2 4" xfId="31437" xr:uid="{00000000-0005-0000-0000-0000E51F0000}"/>
    <cellStyle name="20% - Accent4 3 3 2 2 2 3" xfId="23451" xr:uid="{00000000-0005-0000-0000-0000E61F0000}"/>
    <cellStyle name="20% - Accent4 3 3 2 2 2 3 2" xfId="23232" xr:uid="{00000000-0005-0000-0000-0000E71F0000}"/>
    <cellStyle name="20% - Accent4 3 3 2 2 2 3 2 2" xfId="23229" xr:uid="{00000000-0005-0000-0000-0000E81F0000}"/>
    <cellStyle name="20% - Accent4 3 3 2 2 2 3 3" xfId="21125" xr:uid="{00000000-0005-0000-0000-0000E91F0000}"/>
    <cellStyle name="20% - Accent4 3 3 2 2 2 4" xfId="23428" xr:uid="{00000000-0005-0000-0000-0000EA1F0000}"/>
    <cellStyle name="20% - Accent4 3 3 2 2 2 4 2" xfId="23031" xr:uid="{00000000-0005-0000-0000-0000EB1F0000}"/>
    <cellStyle name="20% - Accent4 3 3 2 2 2 5" xfId="23224" xr:uid="{00000000-0005-0000-0000-0000EC1F0000}"/>
    <cellStyle name="20% - Accent4 3 3 2 2 3" xfId="23220" xr:uid="{00000000-0005-0000-0000-0000ED1F0000}"/>
    <cellStyle name="20% - Accent4 3 3 2 2 3 2" xfId="23218" xr:uid="{00000000-0005-0000-0000-0000EE1F0000}"/>
    <cellStyle name="20% - Accent4 3 3 2 2 3 2 2" xfId="23216" xr:uid="{00000000-0005-0000-0000-0000EF1F0000}"/>
    <cellStyle name="20% - Accent4 3 3 2 2 3 2 2 2" xfId="23211" xr:uid="{00000000-0005-0000-0000-0000F01F0000}"/>
    <cellStyle name="20% - Accent4 3 3 2 2 3 2 3" xfId="23203" xr:uid="{00000000-0005-0000-0000-0000F11F0000}"/>
    <cellStyle name="20% - Accent4 3 3 2 2 3 3" xfId="33455" xr:uid="{00000000-0005-0000-0000-0000F21F0000}"/>
    <cellStyle name="20% - Accent4 3 3 2 2 3 3 2" xfId="23199" xr:uid="{00000000-0005-0000-0000-0000F31F0000}"/>
    <cellStyle name="20% - Accent4 3 3 2 2 3 4" xfId="23197" xr:uid="{00000000-0005-0000-0000-0000F41F0000}"/>
    <cellStyle name="20% - Accent4 3 3 2 2 4" xfId="6226" xr:uid="{00000000-0005-0000-0000-0000F51F0000}"/>
    <cellStyle name="20% - Accent4 3 3 2 2 4 2" xfId="23194" xr:uid="{00000000-0005-0000-0000-0000F61F0000}"/>
    <cellStyle name="20% - Accent4 3 3 2 2 4 2 2" xfId="23185" xr:uid="{00000000-0005-0000-0000-0000F71F0000}"/>
    <cellStyle name="20% - Accent4 3 3 2 2 4 3" xfId="8977" xr:uid="{00000000-0005-0000-0000-0000F81F0000}"/>
    <cellStyle name="20% - Accent4 3 3 2 2 5" xfId="30450" xr:uid="{00000000-0005-0000-0000-0000F91F0000}"/>
    <cellStyle name="20% - Accent4 3 3 2 2 5 2" xfId="31627" xr:uid="{00000000-0005-0000-0000-0000FA1F0000}"/>
    <cellStyle name="20% - Accent4 3 3 2 2 6" xfId="34001" xr:uid="{00000000-0005-0000-0000-0000FB1F0000}"/>
    <cellStyle name="20% - Accent4 3 3 2 3" xfId="31468" xr:uid="{00000000-0005-0000-0000-0000FC1F0000}"/>
    <cellStyle name="20% - Accent4 3 3 2 3 2" xfId="31197" xr:uid="{00000000-0005-0000-0000-0000FD1F0000}"/>
    <cellStyle name="20% - Accent4 3 3 2 3 2 2" xfId="26325" xr:uid="{00000000-0005-0000-0000-0000FE1F0000}"/>
    <cellStyle name="20% - Accent4 3 3 2 3 2 2 2" xfId="20767" xr:uid="{00000000-0005-0000-0000-0000FF1F0000}"/>
    <cellStyle name="20% - Accent4 3 3 2 3 2 2 2 2" xfId="32814" xr:uid="{00000000-0005-0000-0000-000000200000}"/>
    <cellStyle name="20% - Accent4 3 3 2 3 2 2 3" xfId="20656" xr:uid="{00000000-0005-0000-0000-000001200000}"/>
    <cellStyle name="20% - Accent4 3 3 2 3 2 3" xfId="12679" xr:uid="{00000000-0005-0000-0000-000002200000}"/>
    <cellStyle name="20% - Accent4 3 3 2 3 2 3 2" xfId="20457" xr:uid="{00000000-0005-0000-0000-000003200000}"/>
    <cellStyle name="20% - Accent4 3 3 2 3 2 4" xfId="12676" xr:uid="{00000000-0005-0000-0000-000004200000}"/>
    <cellStyle name="20% - Accent4 3 3 2 3 3" xfId="31455" xr:uid="{00000000-0005-0000-0000-000005200000}"/>
    <cellStyle name="20% - Accent4 3 3 2 3 3 2" xfId="23176" xr:uid="{00000000-0005-0000-0000-000006200000}"/>
    <cellStyle name="20% - Accent4 3 3 2 3 3 2 2" xfId="19146" xr:uid="{00000000-0005-0000-0000-000007200000}"/>
    <cellStyle name="20% - Accent4 3 3 2 3 3 3" xfId="23173" xr:uid="{00000000-0005-0000-0000-000008200000}"/>
    <cellStyle name="20% - Accent4 3 3 2 3 4" xfId="30029" xr:uid="{00000000-0005-0000-0000-000009200000}"/>
    <cellStyle name="20% - Accent4 3 3 2 3 4 2" xfId="23171" xr:uid="{00000000-0005-0000-0000-00000A200000}"/>
    <cellStyle name="20% - Accent4 3 3 2 3 5" xfId="27353" xr:uid="{00000000-0005-0000-0000-00000B200000}"/>
    <cellStyle name="20% - Accent4 3 3 2 4" xfId="15771" xr:uid="{00000000-0005-0000-0000-00000C200000}"/>
    <cellStyle name="20% - Accent4 3 3 2 4 2" xfId="25355" xr:uid="{00000000-0005-0000-0000-00000D200000}"/>
    <cellStyle name="20% - Accent4 3 3 2 4 2 2" xfId="23168" xr:uid="{00000000-0005-0000-0000-00000E200000}"/>
    <cellStyle name="20% - Accent4 3 3 2 4 2 2 2" xfId="23167" xr:uid="{00000000-0005-0000-0000-00000F200000}"/>
    <cellStyle name="20% - Accent4 3 3 2 4 2 3" xfId="12649" xr:uid="{00000000-0005-0000-0000-000010200000}"/>
    <cellStyle name="20% - Accent4 3 3 2 4 3" xfId="29435" xr:uid="{00000000-0005-0000-0000-000011200000}"/>
    <cellStyle name="20% - Accent4 3 3 2 4 3 2" xfId="23163" xr:uid="{00000000-0005-0000-0000-000012200000}"/>
    <cellStyle name="20% - Accent4 3 3 2 4 4" xfId="23161" xr:uid="{00000000-0005-0000-0000-000013200000}"/>
    <cellStyle name="20% - Accent4 3 3 2 5" xfId="31439" xr:uid="{00000000-0005-0000-0000-000014200000}"/>
    <cellStyle name="20% - Accent4 3 3 2 5 2" xfId="33267" xr:uid="{00000000-0005-0000-0000-000015200000}"/>
    <cellStyle name="20% - Accent4 3 3 2 5 2 2" xfId="23159" xr:uid="{00000000-0005-0000-0000-000016200000}"/>
    <cellStyle name="20% - Accent4 3 3 2 5 3" xfId="23154" xr:uid="{00000000-0005-0000-0000-000017200000}"/>
    <cellStyle name="20% - Accent4 3 3 2 6" xfId="33220" xr:uid="{00000000-0005-0000-0000-000018200000}"/>
    <cellStyle name="20% - Accent4 3 3 2 6 2" xfId="11598" xr:uid="{00000000-0005-0000-0000-000019200000}"/>
    <cellStyle name="20% - Accent4 3 3 2 7" xfId="23150" xr:uid="{00000000-0005-0000-0000-00001A200000}"/>
    <cellStyle name="20% - Accent4 3 3 3" xfId="31000" xr:uid="{00000000-0005-0000-0000-00001B200000}"/>
    <cellStyle name="20% - Accent4 3 3 3 2" xfId="23148" xr:uid="{00000000-0005-0000-0000-00001C200000}"/>
    <cellStyle name="20% - Accent4 3 3 3 2 2" xfId="18740" xr:uid="{00000000-0005-0000-0000-00001D200000}"/>
    <cellStyle name="20% - Accent4 3 3 3 2 2 2" xfId="23145" xr:uid="{00000000-0005-0000-0000-00001E200000}"/>
    <cellStyle name="20% - Accent4 3 3 3 2 2 2 2" xfId="19524" xr:uid="{00000000-0005-0000-0000-00001F200000}"/>
    <cellStyle name="20% - Accent4 3 3 3 2 2 2 2 2" xfId="33578" xr:uid="{00000000-0005-0000-0000-000020200000}"/>
    <cellStyle name="20% - Accent4 3 3 3 2 2 2 3" xfId="16184" xr:uid="{00000000-0005-0000-0000-000021200000}"/>
    <cellStyle name="20% - Accent4 3 3 3 2 2 3" xfId="23146" xr:uid="{00000000-0005-0000-0000-000022200000}"/>
    <cellStyle name="20% - Accent4 3 3 3 2 2 3 2" xfId="16170" xr:uid="{00000000-0005-0000-0000-000023200000}"/>
    <cellStyle name="20% - Accent4 3 3 3 2 2 4" xfId="23143" xr:uid="{00000000-0005-0000-0000-000024200000}"/>
    <cellStyle name="20% - Accent4 3 3 3 2 3" xfId="18736" xr:uid="{00000000-0005-0000-0000-000025200000}"/>
    <cellStyle name="20% - Accent4 3 3 3 2 3 2" xfId="23141" xr:uid="{00000000-0005-0000-0000-000026200000}"/>
    <cellStyle name="20% - Accent4 3 3 3 2 3 2 2" xfId="16750" xr:uid="{00000000-0005-0000-0000-000027200000}"/>
    <cellStyle name="20% - Accent4 3 3 3 2 3 3" xfId="23137" xr:uid="{00000000-0005-0000-0000-000028200000}"/>
    <cellStyle name="20% - Accent4 3 3 3 2 4" xfId="18733" xr:uid="{00000000-0005-0000-0000-000029200000}"/>
    <cellStyle name="20% - Accent4 3 3 3 2 4 2" xfId="31080" xr:uid="{00000000-0005-0000-0000-00002A200000}"/>
    <cellStyle name="20% - Accent4 3 3 3 2 5" xfId="30420" xr:uid="{00000000-0005-0000-0000-00002B200000}"/>
    <cellStyle name="20% - Accent4 3 3 3 3" xfId="33262" xr:uid="{00000000-0005-0000-0000-00002C200000}"/>
    <cellStyle name="20% - Accent4 3 3 3 3 2" xfId="21828" xr:uid="{00000000-0005-0000-0000-00002D200000}"/>
    <cellStyle name="20% - Accent4 3 3 3 3 2 2" xfId="23132" xr:uid="{00000000-0005-0000-0000-00002E200000}"/>
    <cellStyle name="20% - Accent4 3 3 3 3 2 2 2" xfId="16101" xr:uid="{00000000-0005-0000-0000-00002F200000}"/>
    <cellStyle name="20% - Accent4 3 3 3 3 2 3" xfId="12610" xr:uid="{00000000-0005-0000-0000-000030200000}"/>
    <cellStyle name="20% - Accent4 3 3 3 3 3" xfId="21820" xr:uid="{00000000-0005-0000-0000-000031200000}"/>
    <cellStyle name="20% - Accent4 3 3 3 3 3 2" xfId="23128" xr:uid="{00000000-0005-0000-0000-000032200000}"/>
    <cellStyle name="20% - Accent4 3 3 3 3 4" xfId="23125" xr:uid="{00000000-0005-0000-0000-000033200000}"/>
    <cellStyle name="20% - Accent4 3 3 3 4" xfId="33383" xr:uid="{00000000-0005-0000-0000-000034200000}"/>
    <cellStyle name="20% - Accent4 3 3 3 4 2" xfId="21778" xr:uid="{00000000-0005-0000-0000-000035200000}"/>
    <cellStyle name="20% - Accent4 3 3 3 4 2 2" xfId="23124" xr:uid="{00000000-0005-0000-0000-000036200000}"/>
    <cellStyle name="20% - Accent4 3 3 3 4 3" xfId="23123" xr:uid="{00000000-0005-0000-0000-000037200000}"/>
    <cellStyle name="20% - Accent4 3 3 3 5" xfId="33233" xr:uid="{00000000-0005-0000-0000-000038200000}"/>
    <cellStyle name="20% - Accent4 3 3 3 5 2" xfId="21014" xr:uid="{00000000-0005-0000-0000-000039200000}"/>
    <cellStyle name="20% - Accent4 3 3 3 6" xfId="23122" xr:uid="{00000000-0005-0000-0000-00003A200000}"/>
    <cellStyle name="20% - Accent4 3 3 4" xfId="32425" xr:uid="{00000000-0005-0000-0000-00003B200000}"/>
    <cellStyle name="20% - Accent4 3 3 4 2" xfId="32490" xr:uid="{00000000-0005-0000-0000-00003C200000}"/>
    <cellStyle name="20% - Accent4 3 3 4 2 2" xfId="18600" xr:uid="{00000000-0005-0000-0000-00003D200000}"/>
    <cellStyle name="20% - Accent4 3 3 4 2 2 2" xfId="28024" xr:uid="{00000000-0005-0000-0000-00003E200000}"/>
    <cellStyle name="20% - Accent4 3 3 4 2 2 2 2" xfId="23120" xr:uid="{00000000-0005-0000-0000-00003F200000}"/>
    <cellStyle name="20% - Accent4 3 3 4 2 2 3" xfId="23032" xr:uid="{00000000-0005-0000-0000-000040200000}"/>
    <cellStyle name="20% - Accent4 3 3 4 2 3" xfId="18597" xr:uid="{00000000-0005-0000-0000-000041200000}"/>
    <cellStyle name="20% - Accent4 3 3 4 2 3 2" xfId="23114" xr:uid="{00000000-0005-0000-0000-000042200000}"/>
    <cellStyle name="20% - Accent4 3 3 4 2 4" xfId="23112" xr:uid="{00000000-0005-0000-0000-000043200000}"/>
    <cellStyle name="20% - Accent4 3 3 4 3" xfId="32447" xr:uid="{00000000-0005-0000-0000-000044200000}"/>
    <cellStyle name="20% - Accent4 3 3 4 3 2" xfId="21684" xr:uid="{00000000-0005-0000-0000-000045200000}"/>
    <cellStyle name="20% - Accent4 3 3 4 3 2 2" xfId="23111" xr:uid="{00000000-0005-0000-0000-000046200000}"/>
    <cellStyle name="20% - Accent4 3 3 4 3 3" xfId="23110" xr:uid="{00000000-0005-0000-0000-000047200000}"/>
    <cellStyle name="20% - Accent4 3 3 4 4" xfId="33031" xr:uid="{00000000-0005-0000-0000-000048200000}"/>
    <cellStyle name="20% - Accent4 3 3 4 4 2" xfId="14811" xr:uid="{00000000-0005-0000-0000-000049200000}"/>
    <cellStyle name="20% - Accent4 3 3 4 5" xfId="23103" xr:uid="{00000000-0005-0000-0000-00004A200000}"/>
    <cellStyle name="20% - Accent4 3 3 5" xfId="23102" xr:uid="{00000000-0005-0000-0000-00004B200000}"/>
    <cellStyle name="20% - Accent4 3 3 5 2" xfId="24255" xr:uid="{00000000-0005-0000-0000-00004C200000}"/>
    <cellStyle name="20% - Accent4 3 3 5 2 2" xfId="18514" xr:uid="{00000000-0005-0000-0000-00004D200000}"/>
    <cellStyle name="20% - Accent4 3 3 5 2 2 2" xfId="23970" xr:uid="{00000000-0005-0000-0000-00004E200000}"/>
    <cellStyle name="20% - Accent4 3 3 5 2 3" xfId="30221" xr:uid="{00000000-0005-0000-0000-00004F200000}"/>
    <cellStyle name="20% - Accent4 3 3 5 3" xfId="24249" xr:uid="{00000000-0005-0000-0000-000050200000}"/>
    <cellStyle name="20% - Accent4 3 3 5 3 2" xfId="23101" xr:uid="{00000000-0005-0000-0000-000051200000}"/>
    <cellStyle name="20% - Accent4 3 3 5 4" xfId="23096" xr:uid="{00000000-0005-0000-0000-000052200000}"/>
    <cellStyle name="20% - Accent4 3 3 6" xfId="32504" xr:uid="{00000000-0005-0000-0000-000053200000}"/>
    <cellStyle name="20% - Accent4 3 3 6 2" xfId="24244" xr:uid="{00000000-0005-0000-0000-000054200000}"/>
    <cellStyle name="20% - Accent4 3 3 6 2 2" xfId="23091" xr:uid="{00000000-0005-0000-0000-000055200000}"/>
    <cellStyle name="20% - Accent4 3 3 6 3" xfId="23090" xr:uid="{00000000-0005-0000-0000-000056200000}"/>
    <cellStyle name="20% - Accent4 3 3 7" xfId="23088" xr:uid="{00000000-0005-0000-0000-000057200000}"/>
    <cellStyle name="20% - Accent4 3 3 7 2" xfId="23085" xr:uid="{00000000-0005-0000-0000-000058200000}"/>
    <cellStyle name="20% - Accent4 3 3 8" xfId="23281" xr:uid="{00000000-0005-0000-0000-000059200000}"/>
    <cellStyle name="20% - Accent4 3 3 9" xfId="34555" xr:uid="{00000000-0005-0000-0000-00005A200000}"/>
    <cellStyle name="20% - Accent4 3 4" xfId="23082" xr:uid="{00000000-0005-0000-0000-00005B200000}"/>
    <cellStyle name="20% - Accent4 3 4 2" xfId="20008" xr:uid="{00000000-0005-0000-0000-00005C200000}"/>
    <cellStyle name="20% - Accent4 3 4 2 2" xfId="23081" xr:uid="{00000000-0005-0000-0000-00005D200000}"/>
    <cellStyle name="20% - Accent4 3 4 2 2 2" xfId="23080" xr:uid="{00000000-0005-0000-0000-00005E200000}"/>
    <cellStyle name="20% - Accent4 3 4 2 2 2 2" xfId="30985" xr:uid="{00000000-0005-0000-0000-00005F200000}"/>
    <cellStyle name="20% - Accent4 3 4 2 2 2 2 2" xfId="23076" xr:uid="{00000000-0005-0000-0000-000060200000}"/>
    <cellStyle name="20% - Accent4 3 4 2 2 2 2 2 2" xfId="30648" xr:uid="{00000000-0005-0000-0000-000061200000}"/>
    <cellStyle name="20% - Accent4 3 4 2 2 2 2 3" xfId="23073" xr:uid="{00000000-0005-0000-0000-000062200000}"/>
    <cellStyle name="20% - Accent4 3 4 2 2 2 3" xfId="22830" xr:uid="{00000000-0005-0000-0000-000063200000}"/>
    <cellStyle name="20% - Accent4 3 4 2 2 2 3 2" xfId="23070" xr:uid="{00000000-0005-0000-0000-000064200000}"/>
    <cellStyle name="20% - Accent4 3 4 2 2 2 4" xfId="19741" xr:uid="{00000000-0005-0000-0000-000065200000}"/>
    <cellStyle name="20% - Accent4 3 4 2 2 3" xfId="21127" xr:uid="{00000000-0005-0000-0000-000066200000}"/>
    <cellStyle name="20% - Accent4 3 4 2 2 3 2" xfId="29807" xr:uid="{00000000-0005-0000-0000-000067200000}"/>
    <cellStyle name="20% - Accent4 3 4 2 2 3 2 2" xfId="23067" xr:uid="{00000000-0005-0000-0000-000068200000}"/>
    <cellStyle name="20% - Accent4 3 4 2 2 3 3" xfId="26402" xr:uid="{00000000-0005-0000-0000-000069200000}"/>
    <cellStyle name="20% - Accent4 3 4 2 2 4" xfId="23065" xr:uid="{00000000-0005-0000-0000-00006A200000}"/>
    <cellStyle name="20% - Accent4 3 4 2 2 4 2" xfId="23061" xr:uid="{00000000-0005-0000-0000-00006B200000}"/>
    <cellStyle name="20% - Accent4 3 4 2 2 5" xfId="29942" xr:uid="{00000000-0005-0000-0000-00006C200000}"/>
    <cellStyle name="20% - Accent4 3 4 2 3" xfId="18472" xr:uid="{00000000-0005-0000-0000-00006D200000}"/>
    <cellStyle name="20% - Accent4 3 4 2 3 2" xfId="31239" xr:uid="{00000000-0005-0000-0000-00006E200000}"/>
    <cellStyle name="20% - Accent4 3 4 2 3 2 2" xfId="23053" xr:uid="{00000000-0005-0000-0000-00006F200000}"/>
    <cellStyle name="20% - Accent4 3 4 2 3 2 2 2" xfId="18564" xr:uid="{00000000-0005-0000-0000-000070200000}"/>
    <cellStyle name="20% - Accent4 3 4 2 3 2 3" xfId="23050" xr:uid="{00000000-0005-0000-0000-000071200000}"/>
    <cellStyle name="20% - Accent4 3 4 2 3 3" xfId="32035" xr:uid="{00000000-0005-0000-0000-000072200000}"/>
    <cellStyle name="20% - Accent4 3 4 2 3 3 2" xfId="23046" xr:uid="{00000000-0005-0000-0000-000073200000}"/>
    <cellStyle name="20% - Accent4 3 4 2 3 4" xfId="23042" xr:uid="{00000000-0005-0000-0000-000074200000}"/>
    <cellStyle name="20% - Accent4 3 4 2 4" xfId="24532" xr:uid="{00000000-0005-0000-0000-000075200000}"/>
    <cellStyle name="20% - Accent4 3 4 2 4 2" xfId="31514" xr:uid="{00000000-0005-0000-0000-000076200000}"/>
    <cellStyle name="20% - Accent4 3 4 2 4 2 2" xfId="23040" xr:uid="{00000000-0005-0000-0000-000077200000}"/>
    <cellStyle name="20% - Accent4 3 4 2 4 3" xfId="17747" xr:uid="{00000000-0005-0000-0000-000078200000}"/>
    <cellStyle name="20% - Accent4 3 4 2 5" xfId="31510" xr:uid="{00000000-0005-0000-0000-000079200000}"/>
    <cellStyle name="20% - Accent4 3 4 2 5 2" xfId="23037" xr:uid="{00000000-0005-0000-0000-00007A200000}"/>
    <cellStyle name="20% - Accent4 3 4 2 6" xfId="19883" xr:uid="{00000000-0005-0000-0000-00007B200000}"/>
    <cellStyle name="20% - Accent4 3 4 3" xfId="26021" xr:uid="{00000000-0005-0000-0000-00007C200000}"/>
    <cellStyle name="20% - Accent4 3 4 3 2" xfId="23036" xr:uid="{00000000-0005-0000-0000-00007D200000}"/>
    <cellStyle name="20% - Accent4 3 4 3 2 2" xfId="23035" xr:uid="{00000000-0005-0000-0000-00007E200000}"/>
    <cellStyle name="20% - Accent4 3 4 3 2 2 2" xfId="23028" xr:uid="{00000000-0005-0000-0000-00007F200000}"/>
    <cellStyle name="20% - Accent4 3 4 3 2 2 2 2" xfId="15873" xr:uid="{00000000-0005-0000-0000-000080200000}"/>
    <cellStyle name="20% - Accent4 3 4 3 2 2 3" xfId="22741" xr:uid="{00000000-0005-0000-0000-000081200000}"/>
    <cellStyle name="20% - Accent4 3 4 3 2 3" xfId="16917" xr:uid="{00000000-0005-0000-0000-000082200000}"/>
    <cellStyle name="20% - Accent4 3 4 3 2 3 2" xfId="23017" xr:uid="{00000000-0005-0000-0000-000083200000}"/>
    <cellStyle name="20% - Accent4 3 4 3 2 4" xfId="23447" xr:uid="{00000000-0005-0000-0000-000084200000}"/>
    <cellStyle name="20% - Accent4 3 4 3 3" xfId="18465" xr:uid="{00000000-0005-0000-0000-000085200000}"/>
    <cellStyle name="20% - Accent4 3 4 3 3 2" xfId="23407" xr:uid="{00000000-0005-0000-0000-000086200000}"/>
    <cellStyle name="20% - Accent4 3 4 3 3 2 2" xfId="23013" xr:uid="{00000000-0005-0000-0000-000087200000}"/>
    <cellStyle name="20% - Accent4 3 4 3 3 3" xfId="7705" xr:uid="{00000000-0005-0000-0000-000088200000}"/>
    <cellStyle name="20% - Accent4 3 4 3 4" xfId="33201" xr:uid="{00000000-0005-0000-0000-000089200000}"/>
    <cellStyle name="20% - Accent4 3 4 3 4 2" xfId="23010" xr:uid="{00000000-0005-0000-0000-00008A200000}"/>
    <cellStyle name="20% - Accent4 3 4 3 5" xfId="23007" xr:uid="{00000000-0005-0000-0000-00008B200000}"/>
    <cellStyle name="20% - Accent4 3 4 4" xfId="11498" xr:uid="{00000000-0005-0000-0000-00008C200000}"/>
    <cellStyle name="20% - Accent4 3 4 4 2" xfId="21837" xr:uid="{00000000-0005-0000-0000-00008D200000}"/>
    <cellStyle name="20% - Accent4 3 4 4 2 2" xfId="23389" xr:uid="{00000000-0005-0000-0000-00008E200000}"/>
    <cellStyle name="20% - Accent4 3 4 4 2 2 2" xfId="22227" xr:uid="{00000000-0005-0000-0000-00008F200000}"/>
    <cellStyle name="20% - Accent4 3 4 4 2 3" xfId="22752" xr:uid="{00000000-0005-0000-0000-000090200000}"/>
    <cellStyle name="20% - Accent4 3 4 4 3" xfId="21832" xr:uid="{00000000-0005-0000-0000-000091200000}"/>
    <cellStyle name="20% - Accent4 3 4 4 3 2" xfId="22997" xr:uid="{00000000-0005-0000-0000-000092200000}"/>
    <cellStyle name="20% - Accent4 3 4 4 4" xfId="22992" xr:uid="{00000000-0005-0000-0000-000093200000}"/>
    <cellStyle name="20% - Accent4 3 4 5" xfId="22987" xr:uid="{00000000-0005-0000-0000-000094200000}"/>
    <cellStyle name="20% - Accent4 3 4 5 2" xfId="23840" xr:uid="{00000000-0005-0000-0000-000095200000}"/>
    <cellStyle name="20% - Accent4 3 4 5 2 2" xfId="22985" xr:uid="{00000000-0005-0000-0000-000096200000}"/>
    <cellStyle name="20% - Accent4 3 4 5 3" xfId="22979" xr:uid="{00000000-0005-0000-0000-000097200000}"/>
    <cellStyle name="20% - Accent4 3 4 6" xfId="16806" xr:uid="{00000000-0005-0000-0000-000098200000}"/>
    <cellStyle name="20% - Accent4 3 4 6 2" xfId="22975" xr:uid="{00000000-0005-0000-0000-000099200000}"/>
    <cellStyle name="20% - Accent4 3 4 7" xfId="6679" xr:uid="{00000000-0005-0000-0000-00009A200000}"/>
    <cellStyle name="20% - Accent4 3 4 8" xfId="34777" xr:uid="{00000000-0005-0000-0000-00009B200000}"/>
    <cellStyle name="20% - Accent4 3 5" xfId="22968" xr:uid="{00000000-0005-0000-0000-00009C200000}"/>
    <cellStyle name="20% - Accent4 3 5 2" xfId="8944" xr:uid="{00000000-0005-0000-0000-00009D200000}"/>
    <cellStyle name="20% - Accent4 3 5 2 2" xfId="12159" xr:uid="{00000000-0005-0000-0000-00009E200000}"/>
    <cellStyle name="20% - Accent4 3 5 2 2 2" xfId="26921" xr:uid="{00000000-0005-0000-0000-00009F200000}"/>
    <cellStyle name="20% - Accent4 3 5 2 2 2 2" xfId="25697" xr:uid="{00000000-0005-0000-0000-0000A0200000}"/>
    <cellStyle name="20% - Accent4 3 5 2 2 2 2 2" xfId="8418" xr:uid="{00000000-0005-0000-0000-0000A1200000}"/>
    <cellStyle name="20% - Accent4 3 5 2 2 2 3" xfId="25692" xr:uid="{00000000-0005-0000-0000-0000A2200000}"/>
    <cellStyle name="20% - Accent4 3 5 2 2 3" xfId="31618" xr:uid="{00000000-0005-0000-0000-0000A3200000}"/>
    <cellStyle name="20% - Accent4 3 5 2 2 3 2" xfId="25687" xr:uid="{00000000-0005-0000-0000-0000A4200000}"/>
    <cellStyle name="20% - Accent4 3 5 2 2 4" xfId="25683" xr:uid="{00000000-0005-0000-0000-0000A5200000}"/>
    <cellStyle name="20% - Accent4 3 5 2 3" xfId="12155" xr:uid="{00000000-0005-0000-0000-0000A6200000}"/>
    <cellStyle name="20% - Accent4 3 5 2 3 2" xfId="25675" xr:uid="{00000000-0005-0000-0000-0000A7200000}"/>
    <cellStyle name="20% - Accent4 3 5 2 3 2 2" xfId="25671" xr:uid="{00000000-0005-0000-0000-0000A8200000}"/>
    <cellStyle name="20% - Accent4 3 5 2 3 3" xfId="25669" xr:uid="{00000000-0005-0000-0000-0000A9200000}"/>
    <cellStyle name="20% - Accent4 3 5 2 4" xfId="31423" xr:uid="{00000000-0005-0000-0000-0000AA200000}"/>
    <cellStyle name="20% - Accent4 3 5 2 4 2" xfId="25660" xr:uid="{00000000-0005-0000-0000-0000AB200000}"/>
    <cellStyle name="20% - Accent4 3 5 2 5" xfId="33577" xr:uid="{00000000-0005-0000-0000-0000AC200000}"/>
    <cellStyle name="20% - Accent4 3 5 3" xfId="8941" xr:uid="{00000000-0005-0000-0000-0000AD200000}"/>
    <cellStyle name="20% - Accent4 3 5 3 2" xfId="12151" xr:uid="{00000000-0005-0000-0000-0000AE200000}"/>
    <cellStyle name="20% - Accent4 3 5 3 2 2" xfId="25654" xr:uid="{00000000-0005-0000-0000-0000AF200000}"/>
    <cellStyle name="20% - Accent4 3 5 3 2 2 2" xfId="25647" xr:uid="{00000000-0005-0000-0000-0000B0200000}"/>
    <cellStyle name="20% - Accent4 3 5 3 2 3" xfId="25643" xr:uid="{00000000-0005-0000-0000-0000B1200000}"/>
    <cellStyle name="20% - Accent4 3 5 3 3" xfId="20347" xr:uid="{00000000-0005-0000-0000-0000B2200000}"/>
    <cellStyle name="20% - Accent4 3 5 3 3 2" xfId="25628" xr:uid="{00000000-0005-0000-0000-0000B3200000}"/>
    <cellStyle name="20% - Accent4 3 5 3 4" xfId="17912" xr:uid="{00000000-0005-0000-0000-0000B4200000}"/>
    <cellStyle name="20% - Accent4 3 5 4" xfId="22961" xr:uid="{00000000-0005-0000-0000-0000B5200000}"/>
    <cellStyle name="20% - Accent4 3 5 4 2" xfId="16010" xr:uid="{00000000-0005-0000-0000-0000B6200000}"/>
    <cellStyle name="20% - Accent4 3 5 4 2 2" xfId="28649" xr:uid="{00000000-0005-0000-0000-0000B7200000}"/>
    <cellStyle name="20% - Accent4 3 5 4 3" xfId="18830" xr:uid="{00000000-0005-0000-0000-0000B8200000}"/>
    <cellStyle name="20% - Accent4 3 5 5" xfId="22960" xr:uid="{00000000-0005-0000-0000-0000B9200000}"/>
    <cellStyle name="20% - Accent4 3 5 5 2" xfId="18825" xr:uid="{00000000-0005-0000-0000-0000BA200000}"/>
    <cellStyle name="20% - Accent4 3 5 6" xfId="6653" xr:uid="{00000000-0005-0000-0000-0000BB200000}"/>
    <cellStyle name="20% - Accent4 3 5 7" xfId="34970" xr:uid="{00000000-0005-0000-0000-0000BC200000}"/>
    <cellStyle name="20% - Accent4 3 6" xfId="22950" xr:uid="{00000000-0005-0000-0000-0000BD200000}"/>
    <cellStyle name="20% - Accent4 3 6 2" xfId="8937" xr:uid="{00000000-0005-0000-0000-0000BE200000}"/>
    <cellStyle name="20% - Accent4 3 6 2 2" xfId="10360" xr:uid="{00000000-0005-0000-0000-0000BF200000}"/>
    <cellStyle name="20% - Accent4 3 6 2 2 2" xfId="25556" xr:uid="{00000000-0005-0000-0000-0000C0200000}"/>
    <cellStyle name="20% - Accent4 3 6 2 2 2 2" xfId="25549" xr:uid="{00000000-0005-0000-0000-0000C1200000}"/>
    <cellStyle name="20% - Accent4 3 6 2 2 3" xfId="25547" xr:uid="{00000000-0005-0000-0000-0000C2200000}"/>
    <cellStyle name="20% - Accent4 3 6 2 3" xfId="31381" xr:uid="{00000000-0005-0000-0000-0000C3200000}"/>
    <cellStyle name="20% - Accent4 3 6 2 3 2" xfId="25530" xr:uid="{00000000-0005-0000-0000-0000C4200000}"/>
    <cellStyle name="20% - Accent4 3 6 2 4" xfId="27582" xr:uid="{00000000-0005-0000-0000-0000C5200000}"/>
    <cellStyle name="20% - Accent4 3 6 3" xfId="29720" xr:uid="{00000000-0005-0000-0000-0000C6200000}"/>
    <cellStyle name="20% - Accent4 3 6 3 2" xfId="22944" xr:uid="{00000000-0005-0000-0000-0000C7200000}"/>
    <cellStyle name="20% - Accent4 3 6 3 2 2" xfId="27417" xr:uid="{00000000-0005-0000-0000-0000C8200000}"/>
    <cellStyle name="20% - Accent4 3 6 3 3" xfId="22940" xr:uid="{00000000-0005-0000-0000-0000C9200000}"/>
    <cellStyle name="20% - Accent4 3 6 4" xfId="29716" xr:uid="{00000000-0005-0000-0000-0000CA200000}"/>
    <cellStyle name="20% - Accent4 3 6 4 2" xfId="22938" xr:uid="{00000000-0005-0000-0000-0000CB200000}"/>
    <cellStyle name="20% - Accent4 3 6 5" xfId="29711" xr:uid="{00000000-0005-0000-0000-0000CC200000}"/>
    <cellStyle name="20% - Accent4 3 6 6" xfId="35175" xr:uid="{00000000-0005-0000-0000-0000CD200000}"/>
    <cellStyle name="20% - Accent4 3 7" xfId="22935" xr:uid="{00000000-0005-0000-0000-0000CE200000}"/>
    <cellStyle name="20% - Accent4 3 7 2" xfId="22931" xr:uid="{00000000-0005-0000-0000-0000CF200000}"/>
    <cellStyle name="20% - Accent4 3 7 2 2" xfId="22927" xr:uid="{00000000-0005-0000-0000-0000D0200000}"/>
    <cellStyle name="20% - Accent4 3 7 2 2 2" xfId="25463" xr:uid="{00000000-0005-0000-0000-0000D1200000}"/>
    <cellStyle name="20% - Accent4 3 7 2 3" xfId="22924" xr:uid="{00000000-0005-0000-0000-0000D2200000}"/>
    <cellStyle name="20% - Accent4 3 7 3" xfId="29702" xr:uid="{00000000-0005-0000-0000-0000D3200000}"/>
    <cellStyle name="20% - Accent4 3 7 3 2" xfId="27944" xr:uid="{00000000-0005-0000-0000-0000D4200000}"/>
    <cellStyle name="20% - Accent4 3 7 4" xfId="29694" xr:uid="{00000000-0005-0000-0000-0000D5200000}"/>
    <cellStyle name="20% - Accent4 3 7 5" xfId="35404" xr:uid="{00000000-0005-0000-0000-0000D6200000}"/>
    <cellStyle name="20% - Accent4 3 8" xfId="22922" xr:uid="{00000000-0005-0000-0000-0000D7200000}"/>
    <cellStyle name="20% - Accent4 3 8 2" xfId="22917" xr:uid="{00000000-0005-0000-0000-0000D8200000}"/>
    <cellStyle name="20% - Accent4 3 8 2 2" xfId="22913" xr:uid="{00000000-0005-0000-0000-0000D9200000}"/>
    <cellStyle name="20% - Accent4 3 8 3" xfId="29684" xr:uid="{00000000-0005-0000-0000-0000DA200000}"/>
    <cellStyle name="20% - Accent4 3 8 4" xfId="36276" xr:uid="{00000000-0005-0000-0000-0000DB200000}"/>
    <cellStyle name="20% - Accent4 3 9" xfId="27619" xr:uid="{00000000-0005-0000-0000-0000DC200000}"/>
    <cellStyle name="20% - Accent4 3 9 2" xfId="25055" xr:uid="{00000000-0005-0000-0000-0000DD200000}"/>
    <cellStyle name="20% - Accent4 3 9 3" xfId="36562" xr:uid="{00000000-0005-0000-0000-0000DE200000}"/>
    <cellStyle name="20% - Accent4 30" xfId="35901" xr:uid="{00000000-0005-0000-0000-0000DF200000}"/>
    <cellStyle name="20% - Accent4 30 2" xfId="37073" xr:uid="{00000000-0005-0000-0000-0000E0200000}"/>
    <cellStyle name="20% - Accent4 30 3" xfId="37968" xr:uid="{00000000-0005-0000-0000-0000E1200000}"/>
    <cellStyle name="20% - Accent4 31" xfId="35921" xr:uid="{00000000-0005-0000-0000-0000E2200000}"/>
    <cellStyle name="20% - Accent4 31 2" xfId="37092" xr:uid="{00000000-0005-0000-0000-0000E3200000}"/>
    <cellStyle name="20% - Accent4 31 3" xfId="37988" xr:uid="{00000000-0005-0000-0000-0000E4200000}"/>
    <cellStyle name="20% - Accent4 32" xfId="35941" xr:uid="{00000000-0005-0000-0000-0000E5200000}"/>
    <cellStyle name="20% - Accent4 32 2" xfId="37111" xr:uid="{00000000-0005-0000-0000-0000E6200000}"/>
    <cellStyle name="20% - Accent4 32 3" xfId="38008" xr:uid="{00000000-0005-0000-0000-0000E7200000}"/>
    <cellStyle name="20% - Accent4 33" xfId="35961" xr:uid="{00000000-0005-0000-0000-0000E8200000}"/>
    <cellStyle name="20% - Accent4 33 2" xfId="37130" xr:uid="{00000000-0005-0000-0000-0000E9200000}"/>
    <cellStyle name="20% - Accent4 33 3" xfId="38028" xr:uid="{00000000-0005-0000-0000-0000EA200000}"/>
    <cellStyle name="20% - Accent4 34" xfId="35981" xr:uid="{00000000-0005-0000-0000-0000EB200000}"/>
    <cellStyle name="20% - Accent4 34 2" xfId="37150" xr:uid="{00000000-0005-0000-0000-0000EC200000}"/>
    <cellStyle name="20% - Accent4 34 3" xfId="38048" xr:uid="{00000000-0005-0000-0000-0000ED200000}"/>
    <cellStyle name="20% - Accent4 35" xfId="36001" xr:uid="{00000000-0005-0000-0000-0000EE200000}"/>
    <cellStyle name="20% - Accent4 35 2" xfId="37170" xr:uid="{00000000-0005-0000-0000-0000EF200000}"/>
    <cellStyle name="20% - Accent4 35 3" xfId="38068" xr:uid="{00000000-0005-0000-0000-0000F0200000}"/>
    <cellStyle name="20% - Accent4 36" xfId="36021" xr:uid="{00000000-0005-0000-0000-0000F1200000}"/>
    <cellStyle name="20% - Accent4 36 2" xfId="37190" xr:uid="{00000000-0005-0000-0000-0000F2200000}"/>
    <cellStyle name="20% - Accent4 36 3" xfId="38088" xr:uid="{00000000-0005-0000-0000-0000F3200000}"/>
    <cellStyle name="20% - Accent4 37" xfId="36041" xr:uid="{00000000-0005-0000-0000-0000F4200000}"/>
    <cellStyle name="20% - Accent4 37 2" xfId="37210" xr:uid="{00000000-0005-0000-0000-0000F5200000}"/>
    <cellStyle name="20% - Accent4 37 3" xfId="38108" xr:uid="{00000000-0005-0000-0000-0000F6200000}"/>
    <cellStyle name="20% - Accent4 38" xfId="36061" xr:uid="{00000000-0005-0000-0000-0000F7200000}"/>
    <cellStyle name="20% - Accent4 38 2" xfId="37230" xr:uid="{00000000-0005-0000-0000-0000F8200000}"/>
    <cellStyle name="20% - Accent4 38 3" xfId="38128" xr:uid="{00000000-0005-0000-0000-0000F9200000}"/>
    <cellStyle name="20% - Accent4 39" xfId="36081" xr:uid="{00000000-0005-0000-0000-0000FA200000}"/>
    <cellStyle name="20% - Accent4 39 2" xfId="37250" xr:uid="{00000000-0005-0000-0000-0000FB200000}"/>
    <cellStyle name="20% - Accent4 39 3" xfId="38148" xr:uid="{00000000-0005-0000-0000-0000FC200000}"/>
    <cellStyle name="20% - Accent4 4" xfId="126" xr:uid="{00000000-0005-0000-0000-0000FD200000}"/>
    <cellStyle name="20% - Accent4 4 10" xfId="34480" xr:uid="{00000000-0005-0000-0000-0000FE200000}"/>
    <cellStyle name="20% - Accent4 4 11" xfId="19236" xr:uid="{00000000-0005-0000-0000-0000FF200000}"/>
    <cellStyle name="20% - Accent4 4 2" xfId="249" xr:uid="{00000000-0005-0000-0000-000000210000}"/>
    <cellStyle name="20% - Accent4 4 2 10" xfId="19234" xr:uid="{00000000-0005-0000-0000-000001210000}"/>
    <cellStyle name="20% - Accent4 4 2 2" xfId="22911" xr:uid="{00000000-0005-0000-0000-000002210000}"/>
    <cellStyle name="20% - Accent4 4 2 2 2" xfId="22910" xr:uid="{00000000-0005-0000-0000-000003210000}"/>
    <cellStyle name="20% - Accent4 4 2 2 2 2" xfId="22904" xr:uid="{00000000-0005-0000-0000-000004210000}"/>
    <cellStyle name="20% - Accent4 4 2 2 2 2 2" xfId="26019" xr:uid="{00000000-0005-0000-0000-000005210000}"/>
    <cellStyle name="20% - Accent4 4 2 2 2 2 2 2" xfId="22903" xr:uid="{00000000-0005-0000-0000-000006210000}"/>
    <cellStyle name="20% - Accent4 4 2 2 2 2 2 2 2" xfId="22902" xr:uid="{00000000-0005-0000-0000-000007210000}"/>
    <cellStyle name="20% - Accent4 4 2 2 2 2 2 2 2 2" xfId="23948" xr:uid="{00000000-0005-0000-0000-000008210000}"/>
    <cellStyle name="20% - Accent4 4 2 2 2 2 2 2 3" xfId="30607" xr:uid="{00000000-0005-0000-0000-000009210000}"/>
    <cellStyle name="20% - Accent4 4 2 2 2 2 2 3" xfId="22899" xr:uid="{00000000-0005-0000-0000-00000A210000}"/>
    <cellStyle name="20% - Accent4 4 2 2 2 2 2 3 2" xfId="22898" xr:uid="{00000000-0005-0000-0000-00000B210000}"/>
    <cellStyle name="20% - Accent4 4 2 2 2 2 2 4" xfId="22897" xr:uid="{00000000-0005-0000-0000-00000C210000}"/>
    <cellStyle name="20% - Accent4 4 2 2 2 2 3" xfId="21916" xr:uid="{00000000-0005-0000-0000-00000D210000}"/>
    <cellStyle name="20% - Accent4 4 2 2 2 2 3 2" xfId="22895" xr:uid="{00000000-0005-0000-0000-00000E210000}"/>
    <cellStyle name="20% - Accent4 4 2 2 2 2 3 2 2" xfId="22894" xr:uid="{00000000-0005-0000-0000-00000F210000}"/>
    <cellStyle name="20% - Accent4 4 2 2 2 2 3 3" xfId="22892" xr:uid="{00000000-0005-0000-0000-000010210000}"/>
    <cellStyle name="20% - Accent4 4 2 2 2 2 4" xfId="20648" xr:uid="{00000000-0005-0000-0000-000011210000}"/>
    <cellStyle name="20% - Accent4 4 2 2 2 2 4 2" xfId="22888" xr:uid="{00000000-0005-0000-0000-000012210000}"/>
    <cellStyle name="20% - Accent4 4 2 2 2 2 5" xfId="21619" xr:uid="{00000000-0005-0000-0000-000013210000}"/>
    <cellStyle name="20% - Accent4 4 2 2 2 3" xfId="22885" xr:uid="{00000000-0005-0000-0000-000014210000}"/>
    <cellStyle name="20% - Accent4 4 2 2 2 3 2" xfId="7702" xr:uid="{00000000-0005-0000-0000-000015210000}"/>
    <cellStyle name="20% - Accent4 4 2 2 2 3 2 2" xfId="22884" xr:uid="{00000000-0005-0000-0000-000016210000}"/>
    <cellStyle name="20% - Accent4 4 2 2 2 3 2 2 2" xfId="15478" xr:uid="{00000000-0005-0000-0000-000017210000}"/>
    <cellStyle name="20% - Accent4 4 2 2 2 3 2 3" xfId="22875" xr:uid="{00000000-0005-0000-0000-000018210000}"/>
    <cellStyle name="20% - Accent4 4 2 2 2 3 3" xfId="18298" xr:uid="{00000000-0005-0000-0000-000019210000}"/>
    <cellStyle name="20% - Accent4 4 2 2 2 3 3 2" xfId="28188" xr:uid="{00000000-0005-0000-0000-00001A210000}"/>
    <cellStyle name="20% - Accent4 4 2 2 2 3 4" xfId="18293" xr:uid="{00000000-0005-0000-0000-00001B210000}"/>
    <cellStyle name="20% - Accent4 4 2 2 2 4" xfId="22873" xr:uid="{00000000-0005-0000-0000-00001C210000}"/>
    <cellStyle name="20% - Accent4 4 2 2 2 4 2" xfId="22871" xr:uid="{00000000-0005-0000-0000-00001D210000}"/>
    <cellStyle name="20% - Accent4 4 2 2 2 4 2 2" xfId="22869" xr:uid="{00000000-0005-0000-0000-00001E210000}"/>
    <cellStyle name="20% - Accent4 4 2 2 2 4 3" xfId="23109" xr:uid="{00000000-0005-0000-0000-00001F210000}"/>
    <cellStyle name="20% - Accent4 4 2 2 2 5" xfId="22867" xr:uid="{00000000-0005-0000-0000-000020210000}"/>
    <cellStyle name="20% - Accent4 4 2 2 2 5 2" xfId="31226" xr:uid="{00000000-0005-0000-0000-000021210000}"/>
    <cellStyle name="20% - Accent4 4 2 2 2 6" xfId="26624" xr:uid="{00000000-0005-0000-0000-000022210000}"/>
    <cellStyle name="20% - Accent4 4 2 2 3" xfId="28009" xr:uid="{00000000-0005-0000-0000-000023210000}"/>
    <cellStyle name="20% - Accent4 4 2 2 3 2" xfId="26556" xr:uid="{00000000-0005-0000-0000-000024210000}"/>
    <cellStyle name="20% - Accent4 4 2 2 3 2 2" xfId="22865" xr:uid="{00000000-0005-0000-0000-000025210000}"/>
    <cellStyle name="20% - Accent4 4 2 2 3 2 2 2" xfId="19891" xr:uid="{00000000-0005-0000-0000-000026210000}"/>
    <cellStyle name="20% - Accent4 4 2 2 3 2 2 2 2" xfId="22861" xr:uid="{00000000-0005-0000-0000-000027210000}"/>
    <cellStyle name="20% - Accent4 4 2 2 3 2 2 3" xfId="19874" xr:uid="{00000000-0005-0000-0000-000028210000}"/>
    <cellStyle name="20% - Accent4 4 2 2 3 2 3" xfId="21716" xr:uid="{00000000-0005-0000-0000-000029210000}"/>
    <cellStyle name="20% - Accent4 4 2 2 3 2 3 2" xfId="19840" xr:uid="{00000000-0005-0000-0000-00002A210000}"/>
    <cellStyle name="20% - Accent4 4 2 2 3 2 4" xfId="20640" xr:uid="{00000000-0005-0000-0000-00002B210000}"/>
    <cellStyle name="20% - Accent4 4 2 2 3 3" xfId="25801" xr:uid="{00000000-0005-0000-0000-00002C210000}"/>
    <cellStyle name="20% - Accent4 4 2 2 3 3 2" xfId="22860" xr:uid="{00000000-0005-0000-0000-00002D210000}"/>
    <cellStyle name="20% - Accent4 4 2 2 3 3 2 2" xfId="21947" xr:uid="{00000000-0005-0000-0000-00002E210000}"/>
    <cellStyle name="20% - Accent4 4 2 2 3 3 3" xfId="23099" xr:uid="{00000000-0005-0000-0000-00002F210000}"/>
    <cellStyle name="20% - Accent4 4 2 2 3 4" xfId="22624" xr:uid="{00000000-0005-0000-0000-000030210000}"/>
    <cellStyle name="20% - Accent4 4 2 2 3 4 2" xfId="22857" xr:uid="{00000000-0005-0000-0000-000031210000}"/>
    <cellStyle name="20% - Accent4 4 2 2 3 5" xfId="22855" xr:uid="{00000000-0005-0000-0000-000032210000}"/>
    <cellStyle name="20% - Accent4 4 2 2 4" xfId="33168" xr:uid="{00000000-0005-0000-0000-000033210000}"/>
    <cellStyle name="20% - Accent4 4 2 2 4 2" xfId="14252" xr:uid="{00000000-0005-0000-0000-000034210000}"/>
    <cellStyle name="20% - Accent4 4 2 2 4 2 2" xfId="12790" xr:uid="{00000000-0005-0000-0000-000035210000}"/>
    <cellStyle name="20% - Accent4 4 2 2 4 2 2 2" xfId="13606" xr:uid="{00000000-0005-0000-0000-000036210000}"/>
    <cellStyle name="20% - Accent4 4 2 2 4 2 3" xfId="21615" xr:uid="{00000000-0005-0000-0000-000037210000}"/>
    <cellStyle name="20% - Accent4 4 2 2 4 3" xfId="12786" xr:uid="{00000000-0005-0000-0000-000038210000}"/>
    <cellStyle name="20% - Accent4 4 2 2 4 3 2" xfId="22840" xr:uid="{00000000-0005-0000-0000-000039210000}"/>
    <cellStyle name="20% - Accent4 4 2 2 4 4" xfId="22626" xr:uid="{00000000-0005-0000-0000-00003A210000}"/>
    <cellStyle name="20% - Accent4 4 2 2 5" xfId="27807" xr:uid="{00000000-0005-0000-0000-00003B210000}"/>
    <cellStyle name="20% - Accent4 4 2 2 5 2" xfId="12780" xr:uid="{00000000-0005-0000-0000-00003C210000}"/>
    <cellStyle name="20% - Accent4 4 2 2 5 2 2" xfId="22838" xr:uid="{00000000-0005-0000-0000-00003D210000}"/>
    <cellStyle name="20% - Accent4 4 2 2 5 3" xfId="17677" xr:uid="{00000000-0005-0000-0000-00003E210000}"/>
    <cellStyle name="20% - Accent4 4 2 2 6" xfId="27796" xr:uid="{00000000-0005-0000-0000-00003F210000}"/>
    <cellStyle name="20% - Accent4 4 2 2 6 2" xfId="17664" xr:uid="{00000000-0005-0000-0000-000040210000}"/>
    <cellStyle name="20% - Accent4 4 2 2 7" xfId="22837" xr:uid="{00000000-0005-0000-0000-000041210000}"/>
    <cellStyle name="20% - Accent4 4 2 3" xfId="22835" xr:uid="{00000000-0005-0000-0000-000042210000}"/>
    <cellStyle name="20% - Accent4 4 2 3 2" xfId="22832" xr:uid="{00000000-0005-0000-0000-000043210000}"/>
    <cellStyle name="20% - Accent4 4 2 3 2 2" xfId="22831" xr:uid="{00000000-0005-0000-0000-000044210000}"/>
    <cellStyle name="20% - Accent4 4 2 3 2 2 2" xfId="22828" xr:uid="{00000000-0005-0000-0000-000045210000}"/>
    <cellStyle name="20% - Accent4 4 2 3 2 2 2 2" xfId="14785" xr:uid="{00000000-0005-0000-0000-000046210000}"/>
    <cellStyle name="20% - Accent4 4 2 3 2 2 2 2 2" xfId="27737" xr:uid="{00000000-0005-0000-0000-000047210000}"/>
    <cellStyle name="20% - Accent4 4 2 3 2 2 2 3" xfId="14777" xr:uid="{00000000-0005-0000-0000-000048210000}"/>
    <cellStyle name="20% - Accent4 4 2 3 2 2 3" xfId="30481" xr:uid="{00000000-0005-0000-0000-000049210000}"/>
    <cellStyle name="20% - Accent4 4 2 3 2 2 3 2" xfId="14763" xr:uid="{00000000-0005-0000-0000-00004A210000}"/>
    <cellStyle name="20% - Accent4 4 2 3 2 2 4" xfId="23001" xr:uid="{00000000-0005-0000-0000-00004B210000}"/>
    <cellStyle name="20% - Accent4 4 2 3 2 3" xfId="22826" xr:uid="{00000000-0005-0000-0000-00004C210000}"/>
    <cellStyle name="20% - Accent4 4 2 3 2 3 2" xfId="22821" xr:uid="{00000000-0005-0000-0000-00004D210000}"/>
    <cellStyle name="20% - Accent4 4 2 3 2 3 2 2" xfId="14746" xr:uid="{00000000-0005-0000-0000-00004E210000}"/>
    <cellStyle name="20% - Accent4 4 2 3 2 3 3" xfId="18151" xr:uid="{00000000-0005-0000-0000-00004F210000}"/>
    <cellStyle name="20% - Accent4 4 2 3 2 4" xfId="22815" xr:uid="{00000000-0005-0000-0000-000050210000}"/>
    <cellStyle name="20% - Accent4 4 2 3 2 4 2" xfId="22808" xr:uid="{00000000-0005-0000-0000-000051210000}"/>
    <cellStyle name="20% - Accent4 4 2 3 2 5" xfId="22800" xr:uid="{00000000-0005-0000-0000-000052210000}"/>
    <cellStyle name="20% - Accent4 4 2 3 3" xfId="33517" xr:uid="{00000000-0005-0000-0000-000053210000}"/>
    <cellStyle name="20% - Accent4 4 2 3 3 2" xfId="5397" xr:uid="{00000000-0005-0000-0000-000054210000}"/>
    <cellStyle name="20% - Accent4 4 2 3 3 2 2" xfId="22795" xr:uid="{00000000-0005-0000-0000-000055210000}"/>
    <cellStyle name="20% - Accent4 4 2 3 3 2 2 2" xfId="19364" xr:uid="{00000000-0005-0000-0000-000056210000}"/>
    <cellStyle name="20% - Accent4 4 2 3 3 2 3" xfId="22981" xr:uid="{00000000-0005-0000-0000-000057210000}"/>
    <cellStyle name="20% - Accent4 4 2 3 3 3" xfId="24328" xr:uid="{00000000-0005-0000-0000-000058210000}"/>
    <cellStyle name="20% - Accent4 4 2 3 3 3 2" xfId="22792" xr:uid="{00000000-0005-0000-0000-000059210000}"/>
    <cellStyle name="20% - Accent4 4 2 3 3 4" xfId="22784" xr:uid="{00000000-0005-0000-0000-00005A210000}"/>
    <cellStyle name="20% - Accent4 4 2 3 4" xfId="33474" xr:uid="{00000000-0005-0000-0000-00005B210000}"/>
    <cellStyle name="20% - Accent4 4 2 3 4 2" xfId="16149" xr:uid="{00000000-0005-0000-0000-00005C210000}"/>
    <cellStyle name="20% - Accent4 4 2 3 4 2 2" xfId="28421" xr:uid="{00000000-0005-0000-0000-00005D210000}"/>
    <cellStyle name="20% - Accent4 4 2 3 4 3" xfId="22783" xr:uid="{00000000-0005-0000-0000-00005E210000}"/>
    <cellStyle name="20% - Accent4 4 2 3 5" xfId="27784" xr:uid="{00000000-0005-0000-0000-00005F210000}"/>
    <cellStyle name="20% - Accent4 4 2 3 5 2" xfId="20084" xr:uid="{00000000-0005-0000-0000-000060210000}"/>
    <cellStyle name="20% - Accent4 4 2 3 6" xfId="17635" xr:uid="{00000000-0005-0000-0000-000061210000}"/>
    <cellStyle name="20% - Accent4 4 2 4" xfId="19296" xr:uid="{00000000-0005-0000-0000-000062210000}"/>
    <cellStyle name="20% - Accent4 4 2 4 2" xfId="32945" xr:uid="{00000000-0005-0000-0000-000063210000}"/>
    <cellStyle name="20% - Accent4 4 2 4 2 2" xfId="23047" xr:uid="{00000000-0005-0000-0000-000064210000}"/>
    <cellStyle name="20% - Accent4 4 2 4 2 2 2" xfId="10240" xr:uid="{00000000-0005-0000-0000-000065210000}"/>
    <cellStyle name="20% - Accent4 4 2 4 2 2 2 2" xfId="14553" xr:uid="{00000000-0005-0000-0000-000066210000}"/>
    <cellStyle name="20% - Accent4 4 2 4 2 2 3" xfId="28866" xr:uid="{00000000-0005-0000-0000-000067210000}"/>
    <cellStyle name="20% - Accent4 4 2 4 2 3" xfId="23126" xr:uid="{00000000-0005-0000-0000-000068210000}"/>
    <cellStyle name="20% - Accent4 4 2 4 2 3 2" xfId="25614" xr:uid="{00000000-0005-0000-0000-000069210000}"/>
    <cellStyle name="20% - Accent4 4 2 4 2 4" xfId="25612" xr:uid="{00000000-0005-0000-0000-00006A210000}"/>
    <cellStyle name="20% - Accent4 4 2 4 3" xfId="32940" xr:uid="{00000000-0005-0000-0000-00006B210000}"/>
    <cellStyle name="20% - Accent4 4 2 4 3 2" xfId="24259" xr:uid="{00000000-0005-0000-0000-00006C210000}"/>
    <cellStyle name="20% - Accent4 4 2 4 3 2 2" xfId="25604" xr:uid="{00000000-0005-0000-0000-00006D210000}"/>
    <cellStyle name="20% - Accent4 4 2 4 3 3" xfId="25600" xr:uid="{00000000-0005-0000-0000-00006E210000}"/>
    <cellStyle name="20% - Accent4 4 2 4 4" xfId="33096" xr:uid="{00000000-0005-0000-0000-00006F210000}"/>
    <cellStyle name="20% - Accent4 4 2 4 4 2" xfId="27620" xr:uid="{00000000-0005-0000-0000-000070210000}"/>
    <cellStyle name="20% - Accent4 4 2 4 5" xfId="21709" xr:uid="{00000000-0005-0000-0000-000071210000}"/>
    <cellStyle name="20% - Accent4 4 2 5" xfId="22777" xr:uid="{00000000-0005-0000-0000-000072210000}"/>
    <cellStyle name="20% - Accent4 4 2 5 2" xfId="24216" xr:uid="{00000000-0005-0000-0000-000073210000}"/>
    <cellStyle name="20% - Accent4 4 2 5 2 2" xfId="34334" xr:uid="{00000000-0005-0000-0000-000074210000}"/>
    <cellStyle name="20% - Accent4 4 2 5 2 2 2" xfId="30752" xr:uid="{00000000-0005-0000-0000-000075210000}"/>
    <cellStyle name="20% - Accent4 4 2 5 2 3" xfId="25512" xr:uid="{00000000-0005-0000-0000-000076210000}"/>
    <cellStyle name="20% - Accent4 4 2 5 3" xfId="24210" xr:uid="{00000000-0005-0000-0000-000077210000}"/>
    <cellStyle name="20% - Accent4 4 2 5 3 2" xfId="25503" xr:uid="{00000000-0005-0000-0000-000078210000}"/>
    <cellStyle name="20% - Accent4 4 2 5 4" xfId="23158" xr:uid="{00000000-0005-0000-0000-000079210000}"/>
    <cellStyle name="20% - Accent4 4 2 6" xfId="30464" xr:uid="{00000000-0005-0000-0000-00007A210000}"/>
    <cellStyle name="20% - Accent4 4 2 6 2" xfId="24203" xr:uid="{00000000-0005-0000-0000-00007B210000}"/>
    <cellStyle name="20% - Accent4 4 2 6 2 2" xfId="26729" xr:uid="{00000000-0005-0000-0000-00007C210000}"/>
    <cellStyle name="20% - Accent4 4 2 6 3" xfId="8651" xr:uid="{00000000-0005-0000-0000-00007D210000}"/>
    <cellStyle name="20% - Accent4 4 2 7" xfId="7880" xr:uid="{00000000-0005-0000-0000-00007E210000}"/>
    <cellStyle name="20% - Accent4 4 2 7 2" xfId="26693" xr:uid="{00000000-0005-0000-0000-00007F210000}"/>
    <cellStyle name="20% - Accent4 4 2 8" xfId="7874" xr:uid="{00000000-0005-0000-0000-000080210000}"/>
    <cellStyle name="20% - Accent4 4 2 9" xfId="34569" xr:uid="{00000000-0005-0000-0000-000081210000}"/>
    <cellStyle name="20% - Accent4 4 3" xfId="22771" xr:uid="{00000000-0005-0000-0000-000082210000}"/>
    <cellStyle name="20% - Accent4 4 3 2" xfId="29859" xr:uid="{00000000-0005-0000-0000-000083210000}"/>
    <cellStyle name="20% - Accent4 4 3 2 2" xfId="34348" xr:uid="{00000000-0005-0000-0000-000084210000}"/>
    <cellStyle name="20% - Accent4 4 3 2 2 2" xfId="22768" xr:uid="{00000000-0005-0000-0000-000085210000}"/>
    <cellStyle name="20% - Accent4 4 3 2 2 2 2" xfId="22764" xr:uid="{00000000-0005-0000-0000-000086210000}"/>
    <cellStyle name="20% - Accent4 4 3 2 2 2 2 2" xfId="22763" xr:uid="{00000000-0005-0000-0000-000087210000}"/>
    <cellStyle name="20% - Accent4 4 3 2 2 2 2 2 2" xfId="22762" xr:uid="{00000000-0005-0000-0000-000088210000}"/>
    <cellStyle name="20% - Accent4 4 3 2 2 2 2 3" xfId="15773" xr:uid="{00000000-0005-0000-0000-000089210000}"/>
    <cellStyle name="20% - Accent4 4 3 2 2 2 3" xfId="20924" xr:uid="{00000000-0005-0000-0000-00008A210000}"/>
    <cellStyle name="20% - Accent4 4 3 2 2 2 3 2" xfId="20393" xr:uid="{00000000-0005-0000-0000-00008B210000}"/>
    <cellStyle name="20% - Accent4 4 3 2 2 2 4" xfId="22816" xr:uid="{00000000-0005-0000-0000-00008C210000}"/>
    <cellStyle name="20% - Accent4 4 3 2 2 3" xfId="22758" xr:uid="{00000000-0005-0000-0000-00008D210000}"/>
    <cellStyle name="20% - Accent4 4 3 2 2 3 2" xfId="29197" xr:uid="{00000000-0005-0000-0000-00008E210000}"/>
    <cellStyle name="20% - Accent4 4 3 2 2 3 2 2" xfId="22757" xr:uid="{00000000-0005-0000-0000-00008F210000}"/>
    <cellStyle name="20% - Accent4 4 3 2 2 3 3" xfId="25294" xr:uid="{00000000-0005-0000-0000-000090210000}"/>
    <cellStyle name="20% - Accent4 4 3 2 2 4" xfId="24991" xr:uid="{00000000-0005-0000-0000-000091210000}"/>
    <cellStyle name="20% - Accent4 4 3 2 2 4 2" xfId="22754" xr:uid="{00000000-0005-0000-0000-000092210000}"/>
    <cellStyle name="20% - Accent4 4 3 2 2 5" xfId="29611" xr:uid="{00000000-0005-0000-0000-000093210000}"/>
    <cellStyle name="20% - Accent4 4 3 2 3" xfId="30916" xr:uid="{00000000-0005-0000-0000-000094210000}"/>
    <cellStyle name="20% - Accent4 4 3 2 3 2" xfId="25789" xr:uid="{00000000-0005-0000-0000-000095210000}"/>
    <cellStyle name="20% - Accent4 4 3 2 3 2 2" xfId="22750" xr:uid="{00000000-0005-0000-0000-000096210000}"/>
    <cellStyle name="20% - Accent4 4 3 2 3 2 2 2" xfId="22749" xr:uid="{00000000-0005-0000-0000-000097210000}"/>
    <cellStyle name="20% - Accent4 4 3 2 3 2 3" xfId="12408" xr:uid="{00000000-0005-0000-0000-000098210000}"/>
    <cellStyle name="20% - Accent4 4 3 2 3 3" xfId="21949" xr:uid="{00000000-0005-0000-0000-000099210000}"/>
    <cellStyle name="20% - Accent4 4 3 2 3 3 2" xfId="22747" xr:uid="{00000000-0005-0000-0000-00009A210000}"/>
    <cellStyle name="20% - Accent4 4 3 2 3 4" xfId="22746" xr:uid="{00000000-0005-0000-0000-00009B210000}"/>
    <cellStyle name="20% - Accent4 4 3 2 4" xfId="32448" xr:uid="{00000000-0005-0000-0000-00009C210000}"/>
    <cellStyle name="20% - Accent4 4 3 2 4 2" xfId="12747" xr:uid="{00000000-0005-0000-0000-00009D210000}"/>
    <cellStyle name="20% - Accent4 4 3 2 4 2 2" xfId="22745" xr:uid="{00000000-0005-0000-0000-00009E210000}"/>
    <cellStyle name="20% - Accent4 4 3 2 4 3" xfId="22743" xr:uid="{00000000-0005-0000-0000-00009F210000}"/>
    <cellStyle name="20% - Accent4 4 3 2 5" xfId="27745" xr:uid="{00000000-0005-0000-0000-0000A0210000}"/>
    <cellStyle name="20% - Accent4 4 3 2 5 2" xfId="17576" xr:uid="{00000000-0005-0000-0000-0000A1210000}"/>
    <cellStyle name="20% - Accent4 4 3 2 6" xfId="17558" xr:uid="{00000000-0005-0000-0000-0000A2210000}"/>
    <cellStyle name="20% - Accent4 4 3 3" xfId="19294" xr:uid="{00000000-0005-0000-0000-0000A3210000}"/>
    <cellStyle name="20% - Accent4 4 3 3 2" xfId="22742" xr:uid="{00000000-0005-0000-0000-0000A4210000}"/>
    <cellStyle name="20% - Accent4 4 3 3 2 2" xfId="13351" xr:uid="{00000000-0005-0000-0000-0000A5210000}"/>
    <cellStyle name="20% - Accent4 4 3 3 2 2 2" xfId="22738" xr:uid="{00000000-0005-0000-0000-0000A6210000}"/>
    <cellStyle name="20% - Accent4 4 3 3 2 2 2 2" xfId="14258" xr:uid="{00000000-0005-0000-0000-0000A7210000}"/>
    <cellStyle name="20% - Accent4 4 3 3 2 2 3" xfId="27205" xr:uid="{00000000-0005-0000-0000-0000A8210000}"/>
    <cellStyle name="20% - Accent4 4 3 3 2 3" xfId="13347" xr:uid="{00000000-0005-0000-0000-0000A9210000}"/>
    <cellStyle name="20% - Accent4 4 3 3 2 3 2" xfId="22728" xr:uid="{00000000-0005-0000-0000-0000AA210000}"/>
    <cellStyle name="20% - Accent4 4 3 3 2 4" xfId="22723" xr:uid="{00000000-0005-0000-0000-0000AB210000}"/>
    <cellStyle name="20% - Accent4 4 3 3 3" xfId="32958" xr:uid="{00000000-0005-0000-0000-0000AC210000}"/>
    <cellStyle name="20% - Accent4 4 3 3 3 2" xfId="13336" xr:uid="{00000000-0005-0000-0000-0000AD210000}"/>
    <cellStyle name="20% - Accent4 4 3 3 3 2 2" xfId="22722" xr:uid="{00000000-0005-0000-0000-0000AE210000}"/>
    <cellStyle name="20% - Accent4 4 3 3 3 3" xfId="22721" xr:uid="{00000000-0005-0000-0000-0000AF210000}"/>
    <cellStyle name="20% - Accent4 4 3 3 4" xfId="32691" xr:uid="{00000000-0005-0000-0000-0000B0210000}"/>
    <cellStyle name="20% - Accent4 4 3 3 4 2" xfId="22720" xr:uid="{00000000-0005-0000-0000-0000B1210000}"/>
    <cellStyle name="20% - Accent4 4 3 3 5" xfId="17530" xr:uid="{00000000-0005-0000-0000-0000B2210000}"/>
    <cellStyle name="20% - Accent4 4 3 4" xfId="22717" xr:uid="{00000000-0005-0000-0000-0000B3210000}"/>
    <cellStyle name="20% - Accent4 4 3 4 2" xfId="32901" xr:uid="{00000000-0005-0000-0000-0000B4210000}"/>
    <cellStyle name="20% - Accent4 4 3 4 2 2" xfId="13317" xr:uid="{00000000-0005-0000-0000-0000B5210000}"/>
    <cellStyle name="20% - Accent4 4 3 4 2 2 2" xfId="25296" xr:uid="{00000000-0005-0000-0000-0000B6210000}"/>
    <cellStyle name="20% - Accent4 4 3 4 2 3" xfId="28622" xr:uid="{00000000-0005-0000-0000-0000B7210000}"/>
    <cellStyle name="20% - Accent4 4 3 4 3" xfId="32674" xr:uid="{00000000-0005-0000-0000-0000B8210000}"/>
    <cellStyle name="20% - Accent4 4 3 4 3 2" xfId="25291" xr:uid="{00000000-0005-0000-0000-0000B9210000}"/>
    <cellStyle name="20% - Accent4 4 3 4 4" xfId="25289" xr:uid="{00000000-0005-0000-0000-0000BA210000}"/>
    <cellStyle name="20% - Accent4 4 3 5" xfId="22713" xr:uid="{00000000-0005-0000-0000-0000BB210000}"/>
    <cellStyle name="20% - Accent4 4 3 5 2" xfId="32460" xr:uid="{00000000-0005-0000-0000-0000BC210000}"/>
    <cellStyle name="20% - Accent4 4 3 5 2 2" xfId="25217" xr:uid="{00000000-0005-0000-0000-0000BD210000}"/>
    <cellStyle name="20% - Accent4 4 3 5 3" xfId="33317" xr:uid="{00000000-0005-0000-0000-0000BE210000}"/>
    <cellStyle name="20% - Accent4 4 3 6" xfId="21389" xr:uid="{00000000-0005-0000-0000-0000BF210000}"/>
    <cellStyle name="20% - Accent4 4 3 6 2" xfId="33228" xr:uid="{00000000-0005-0000-0000-0000C0210000}"/>
    <cellStyle name="20% - Accent4 4 3 7" xfId="7870" xr:uid="{00000000-0005-0000-0000-0000C1210000}"/>
    <cellStyle name="20% - Accent4 4 3 8" xfId="34790" xr:uid="{00000000-0005-0000-0000-0000C2210000}"/>
    <cellStyle name="20% - Accent4 4 4" xfId="22695" xr:uid="{00000000-0005-0000-0000-0000C3210000}"/>
    <cellStyle name="20% - Accent4 4 4 2" xfId="8934" xr:uid="{00000000-0005-0000-0000-0000C4210000}"/>
    <cellStyle name="20% - Accent4 4 4 2 2" xfId="22692" xr:uid="{00000000-0005-0000-0000-0000C5210000}"/>
    <cellStyle name="20% - Accent4 4 4 2 2 2" xfId="22691" xr:uid="{00000000-0005-0000-0000-0000C6210000}"/>
    <cellStyle name="20% - Accent4 4 4 2 2 2 2" xfId="22716" xr:uid="{00000000-0005-0000-0000-0000C7210000}"/>
    <cellStyle name="20% - Accent4 4 4 2 2 2 2 2" xfId="22685" xr:uid="{00000000-0005-0000-0000-0000C8210000}"/>
    <cellStyle name="20% - Accent4 4 4 2 2 2 3" xfId="22709" xr:uid="{00000000-0005-0000-0000-0000C9210000}"/>
    <cellStyle name="20% - Accent4 4 4 2 2 3" xfId="19025" xr:uid="{00000000-0005-0000-0000-0000CA210000}"/>
    <cellStyle name="20% - Accent4 4 4 2 2 3 2" xfId="22681" xr:uid="{00000000-0005-0000-0000-0000CB210000}"/>
    <cellStyle name="20% - Accent4 4 4 2 2 4" xfId="24813" xr:uid="{00000000-0005-0000-0000-0000CC210000}"/>
    <cellStyle name="20% - Accent4 4 4 2 3" xfId="18445" xr:uid="{00000000-0005-0000-0000-0000CD210000}"/>
    <cellStyle name="20% - Accent4 4 4 2 3 2" xfId="21935" xr:uid="{00000000-0005-0000-0000-0000CE210000}"/>
    <cellStyle name="20% - Accent4 4 4 2 3 2 2" xfId="22678" xr:uid="{00000000-0005-0000-0000-0000CF210000}"/>
    <cellStyle name="20% - Accent4 4 4 2 3 3" xfId="22675" xr:uid="{00000000-0005-0000-0000-0000D0210000}"/>
    <cellStyle name="20% - Accent4 4 4 2 4" xfId="32557" xr:uid="{00000000-0005-0000-0000-0000D1210000}"/>
    <cellStyle name="20% - Accent4 4 4 2 4 2" xfId="22673" xr:uid="{00000000-0005-0000-0000-0000D2210000}"/>
    <cellStyle name="20% - Accent4 4 4 2 5" xfId="17480" xr:uid="{00000000-0005-0000-0000-0000D3210000}"/>
    <cellStyle name="20% - Accent4 4 4 3" xfId="8932" xr:uid="{00000000-0005-0000-0000-0000D4210000}"/>
    <cellStyle name="20% - Accent4 4 4 3 2" xfId="22671" xr:uid="{00000000-0005-0000-0000-0000D5210000}"/>
    <cellStyle name="20% - Accent4 4 4 3 2 2" xfId="13279" xr:uid="{00000000-0005-0000-0000-0000D6210000}"/>
    <cellStyle name="20% - Accent4 4 4 3 2 2 2" xfId="22667" xr:uid="{00000000-0005-0000-0000-0000D7210000}"/>
    <cellStyle name="20% - Accent4 4 4 3 2 3" xfId="7680" xr:uid="{00000000-0005-0000-0000-0000D8210000}"/>
    <cellStyle name="20% - Accent4 4 4 3 3" xfId="31288" xr:uid="{00000000-0005-0000-0000-0000D9210000}"/>
    <cellStyle name="20% - Accent4 4 4 3 3 2" xfId="22656" xr:uid="{00000000-0005-0000-0000-0000DA210000}"/>
    <cellStyle name="20% - Accent4 4 4 3 4" xfId="22654" xr:uid="{00000000-0005-0000-0000-0000DB210000}"/>
    <cellStyle name="20% - Accent4 4 4 4" xfId="22680" xr:uid="{00000000-0005-0000-0000-0000DC210000}"/>
    <cellStyle name="20% - Accent4 4 4 4 2" xfId="31035" xr:uid="{00000000-0005-0000-0000-0000DD210000}"/>
    <cellStyle name="20% - Accent4 4 4 4 2 2" xfId="33307" xr:uid="{00000000-0005-0000-0000-0000DE210000}"/>
    <cellStyle name="20% - Accent4 4 4 4 3" xfId="32789" xr:uid="{00000000-0005-0000-0000-0000DF210000}"/>
    <cellStyle name="20% - Accent4 4 4 5" xfId="22648" xr:uid="{00000000-0005-0000-0000-0000E0210000}"/>
    <cellStyle name="20% - Accent4 4 4 5 2" xfId="33114" xr:uid="{00000000-0005-0000-0000-0000E1210000}"/>
    <cellStyle name="20% - Accent4 4 4 6" xfId="14946" xr:uid="{00000000-0005-0000-0000-0000E2210000}"/>
    <cellStyle name="20% - Accent4 4 4 7" xfId="34989" xr:uid="{00000000-0005-0000-0000-0000E3210000}"/>
    <cellStyle name="20% - Accent4 4 5" xfId="8307" xr:uid="{00000000-0005-0000-0000-0000E4210000}"/>
    <cellStyle name="20% - Accent4 4 5 2" xfId="8929" xr:uid="{00000000-0005-0000-0000-0000E5210000}"/>
    <cellStyle name="20% - Accent4 4 5 2 2" xfId="19451" xr:uid="{00000000-0005-0000-0000-0000E6210000}"/>
    <cellStyle name="20% - Accent4 4 5 2 2 2" xfId="25339" xr:uid="{00000000-0005-0000-0000-0000E7210000}"/>
    <cellStyle name="20% - Accent4 4 5 2 2 2 2" xfId="25334" xr:uid="{00000000-0005-0000-0000-0000E8210000}"/>
    <cellStyle name="20% - Accent4 4 5 2 2 3" xfId="25330" xr:uid="{00000000-0005-0000-0000-0000E9210000}"/>
    <cellStyle name="20% - Accent4 4 5 2 3" xfId="31228" xr:uid="{00000000-0005-0000-0000-0000EA210000}"/>
    <cellStyle name="20% - Accent4 4 5 2 3 2" xfId="25318" xr:uid="{00000000-0005-0000-0000-0000EB210000}"/>
    <cellStyle name="20% - Accent4 4 5 2 4" xfId="22642" xr:uid="{00000000-0005-0000-0000-0000EC210000}"/>
    <cellStyle name="20% - Accent4 4 5 3" xfId="22641" xr:uid="{00000000-0005-0000-0000-0000ED210000}"/>
    <cellStyle name="20% - Accent4 4 5 3 2" xfId="22639" xr:uid="{00000000-0005-0000-0000-0000EE210000}"/>
    <cellStyle name="20% - Accent4 4 5 3 2 2" xfId="25305" xr:uid="{00000000-0005-0000-0000-0000EF210000}"/>
    <cellStyle name="20% - Accent4 4 5 3 3" xfId="17741" xr:uid="{00000000-0005-0000-0000-0000F0210000}"/>
    <cellStyle name="20% - Accent4 4 5 4" xfId="22634" xr:uid="{00000000-0005-0000-0000-0000F1210000}"/>
    <cellStyle name="20% - Accent4 4 5 4 2" xfId="18815" xr:uid="{00000000-0005-0000-0000-0000F2210000}"/>
    <cellStyle name="20% - Accent4 4 5 5" xfId="22633" xr:uid="{00000000-0005-0000-0000-0000F3210000}"/>
    <cellStyle name="20% - Accent4 4 5 6" xfId="35194" xr:uid="{00000000-0005-0000-0000-0000F4210000}"/>
    <cellStyle name="20% - Accent4 4 6" xfId="22631" xr:uid="{00000000-0005-0000-0000-0000F5210000}"/>
    <cellStyle name="20% - Accent4 4 6 2" xfId="22629" xr:uid="{00000000-0005-0000-0000-0000F6210000}"/>
    <cellStyle name="20% - Accent4 4 6 2 2" xfId="22627" xr:uid="{00000000-0005-0000-0000-0000F7210000}"/>
    <cellStyle name="20% - Accent4 4 6 2 2 2" xfId="25237" xr:uid="{00000000-0005-0000-0000-0000F8210000}"/>
    <cellStyle name="20% - Accent4 4 6 2 3" xfId="21061" xr:uid="{00000000-0005-0000-0000-0000F9210000}"/>
    <cellStyle name="20% - Accent4 4 6 3" xfId="29676" xr:uid="{00000000-0005-0000-0000-0000FA210000}"/>
    <cellStyle name="20% - Accent4 4 6 3 2" xfId="17673" xr:uid="{00000000-0005-0000-0000-0000FB210000}"/>
    <cellStyle name="20% - Accent4 4 6 4" xfId="29671" xr:uid="{00000000-0005-0000-0000-0000FC210000}"/>
    <cellStyle name="20% - Accent4 4 6 5" xfId="35423" xr:uid="{00000000-0005-0000-0000-0000FD210000}"/>
    <cellStyle name="20% - Accent4 4 7" xfId="22623" xr:uid="{00000000-0005-0000-0000-0000FE210000}"/>
    <cellStyle name="20% - Accent4 4 7 2" xfId="22618" xr:uid="{00000000-0005-0000-0000-0000FF210000}"/>
    <cellStyle name="20% - Accent4 4 7 2 2" xfId="24320" xr:uid="{00000000-0005-0000-0000-000000220000}"/>
    <cellStyle name="20% - Accent4 4 7 3" xfId="29662" xr:uid="{00000000-0005-0000-0000-000001220000}"/>
    <cellStyle name="20% - Accent4 4 7 4" xfId="36295" xr:uid="{00000000-0005-0000-0000-000002220000}"/>
    <cellStyle name="20% - Accent4 4 8" xfId="22616" xr:uid="{00000000-0005-0000-0000-000003220000}"/>
    <cellStyle name="20% - Accent4 4 8 2" xfId="31596" xr:uid="{00000000-0005-0000-0000-000004220000}"/>
    <cellStyle name="20% - Accent4 4 8 3" xfId="36581" xr:uid="{00000000-0005-0000-0000-000005220000}"/>
    <cellStyle name="20% - Accent4 4 9" xfId="31796" xr:uid="{00000000-0005-0000-0000-000006220000}"/>
    <cellStyle name="20% - Accent4 4 9 2" xfId="37466" xr:uid="{00000000-0005-0000-0000-000007220000}"/>
    <cellStyle name="20% - Accent4 40" xfId="36101" xr:uid="{00000000-0005-0000-0000-000008220000}"/>
    <cellStyle name="20% - Accent4 40 2" xfId="37270" xr:uid="{00000000-0005-0000-0000-000009220000}"/>
    <cellStyle name="20% - Accent4 40 3" xfId="38168" xr:uid="{00000000-0005-0000-0000-00000A220000}"/>
    <cellStyle name="20% - Accent4 41" xfId="36121" xr:uid="{00000000-0005-0000-0000-00000B220000}"/>
    <cellStyle name="20% - Accent4 41 2" xfId="37290" xr:uid="{00000000-0005-0000-0000-00000C220000}"/>
    <cellStyle name="20% - Accent4 41 3" xfId="38188" xr:uid="{00000000-0005-0000-0000-00000D220000}"/>
    <cellStyle name="20% - Accent4 42" xfId="36141" xr:uid="{00000000-0005-0000-0000-00000E220000}"/>
    <cellStyle name="20% - Accent4 42 2" xfId="37310" xr:uid="{00000000-0005-0000-0000-00000F220000}"/>
    <cellStyle name="20% - Accent4 42 3" xfId="38208" xr:uid="{00000000-0005-0000-0000-000010220000}"/>
    <cellStyle name="20% - Accent4 43" xfId="36161" xr:uid="{00000000-0005-0000-0000-000011220000}"/>
    <cellStyle name="20% - Accent4 43 2" xfId="37330" xr:uid="{00000000-0005-0000-0000-000012220000}"/>
    <cellStyle name="20% - Accent4 43 3" xfId="38228" xr:uid="{00000000-0005-0000-0000-000013220000}"/>
    <cellStyle name="20% - Accent4 44" xfId="36181" xr:uid="{00000000-0005-0000-0000-000014220000}"/>
    <cellStyle name="20% - Accent4 44 2" xfId="37350" xr:uid="{00000000-0005-0000-0000-000015220000}"/>
    <cellStyle name="20% - Accent4 44 3" xfId="38248" xr:uid="{00000000-0005-0000-0000-000016220000}"/>
    <cellStyle name="20% - Accent4 45" xfId="36201" xr:uid="{00000000-0005-0000-0000-000017220000}"/>
    <cellStyle name="20% - Accent4 45 2" xfId="37370" xr:uid="{00000000-0005-0000-0000-000018220000}"/>
    <cellStyle name="20% - Accent4 45 3" xfId="38268" xr:uid="{00000000-0005-0000-0000-000019220000}"/>
    <cellStyle name="20% - Accent4 46" xfId="36221" xr:uid="{00000000-0005-0000-0000-00001A220000}"/>
    <cellStyle name="20% - Accent4 46 2" xfId="37388" xr:uid="{00000000-0005-0000-0000-00001B220000}"/>
    <cellStyle name="20% - Accent4 46 3" xfId="38288" xr:uid="{00000000-0005-0000-0000-00001C220000}"/>
    <cellStyle name="20% - Accent4 47" xfId="36522" xr:uid="{00000000-0005-0000-0000-00001D220000}"/>
    <cellStyle name="20% - Accent4 48" xfId="37407" xr:uid="{00000000-0005-0000-0000-00001E220000}"/>
    <cellStyle name="20% - Accent4 5" xfId="269" xr:uid="{00000000-0005-0000-0000-00001F220000}"/>
    <cellStyle name="20% - Accent4 5 10" xfId="19225" xr:uid="{00000000-0005-0000-0000-000020220000}"/>
    <cellStyle name="20% - Accent4 5 2" xfId="19221" xr:uid="{00000000-0005-0000-0000-000021220000}"/>
    <cellStyle name="20% - Accent4 5 2 2" xfId="24144" xr:uid="{00000000-0005-0000-0000-000022220000}"/>
    <cellStyle name="20% - Accent4 5 2 2 2" xfId="22612" xr:uid="{00000000-0005-0000-0000-000023220000}"/>
    <cellStyle name="20% - Accent4 5 2 2 2 2" xfId="26949" xr:uid="{00000000-0005-0000-0000-000024220000}"/>
    <cellStyle name="20% - Accent4 5 2 2 2 2 2" xfId="20235" xr:uid="{00000000-0005-0000-0000-000025220000}"/>
    <cellStyle name="20% - Accent4 5 2 2 2 2 2 2" xfId="15331" xr:uid="{00000000-0005-0000-0000-000026220000}"/>
    <cellStyle name="20% - Accent4 5 2 2 2 2 2 2 2" xfId="22607" xr:uid="{00000000-0005-0000-0000-000027220000}"/>
    <cellStyle name="20% - Accent4 5 2 2 2 2 2 3" xfId="22606" xr:uid="{00000000-0005-0000-0000-000028220000}"/>
    <cellStyle name="20% - Accent4 5 2 2 2 2 3" xfId="19688" xr:uid="{00000000-0005-0000-0000-000029220000}"/>
    <cellStyle name="20% - Accent4 5 2 2 2 2 3 2" xfId="17686" xr:uid="{00000000-0005-0000-0000-00002A220000}"/>
    <cellStyle name="20% - Accent4 5 2 2 2 2 4" xfId="19664" xr:uid="{00000000-0005-0000-0000-00002B220000}"/>
    <cellStyle name="20% - Accent4 5 2 2 2 3" xfId="18943" xr:uid="{00000000-0005-0000-0000-00002C220000}"/>
    <cellStyle name="20% - Accent4 5 2 2 2 3 2" xfId="26934" xr:uid="{00000000-0005-0000-0000-00002D220000}"/>
    <cellStyle name="20% - Accent4 5 2 2 2 3 2 2" xfId="7327" xr:uid="{00000000-0005-0000-0000-00002E220000}"/>
    <cellStyle name="20% - Accent4 5 2 2 2 3 3" xfId="26932" xr:uid="{00000000-0005-0000-0000-00002F220000}"/>
    <cellStyle name="20% - Accent4 5 2 2 2 4" xfId="6070" xr:uid="{00000000-0005-0000-0000-000030220000}"/>
    <cellStyle name="20% - Accent4 5 2 2 2 4 2" xfId="26917" xr:uid="{00000000-0005-0000-0000-000031220000}"/>
    <cellStyle name="20% - Accent4 5 2 2 2 5" xfId="6067" xr:uid="{00000000-0005-0000-0000-000032220000}"/>
    <cellStyle name="20% - Accent4 5 2 2 3" xfId="5738" xr:uid="{00000000-0005-0000-0000-000033220000}"/>
    <cellStyle name="20% - Accent4 5 2 2 3 2" xfId="5735" xr:uid="{00000000-0005-0000-0000-000034220000}"/>
    <cellStyle name="20% - Accent4 5 2 2 3 2 2" xfId="5732" xr:uid="{00000000-0005-0000-0000-000035220000}"/>
    <cellStyle name="20% - Accent4 5 2 2 3 2 2 2" xfId="7293" xr:uid="{00000000-0005-0000-0000-000036220000}"/>
    <cellStyle name="20% - Accent4 5 2 2 3 2 3" xfId="19539" xr:uid="{00000000-0005-0000-0000-000037220000}"/>
    <cellStyle name="20% - Accent4 5 2 2 3 3" xfId="5729" xr:uid="{00000000-0005-0000-0000-000038220000}"/>
    <cellStyle name="20% - Accent4 5 2 2 3 3 2" xfId="26598" xr:uid="{00000000-0005-0000-0000-000039220000}"/>
    <cellStyle name="20% - Accent4 5 2 2 3 4" xfId="6065" xr:uid="{00000000-0005-0000-0000-00003A220000}"/>
    <cellStyle name="20% - Accent4 5 2 2 4" xfId="8563" xr:uid="{00000000-0005-0000-0000-00003B220000}"/>
    <cellStyle name="20% - Accent4 5 2 2 4 2" xfId="8558" xr:uid="{00000000-0005-0000-0000-00003C220000}"/>
    <cellStyle name="20% - Accent4 5 2 2 4 2 2" xfId="29081" xr:uid="{00000000-0005-0000-0000-00003D220000}"/>
    <cellStyle name="20% - Accent4 5 2 2 4 3" xfId="26497" xr:uid="{00000000-0005-0000-0000-00003E220000}"/>
    <cellStyle name="20% - Accent4 5 2 2 5" xfId="8518" xr:uid="{00000000-0005-0000-0000-00003F220000}"/>
    <cellStyle name="20% - Accent4 5 2 2 5 2" xfId="26454" xr:uid="{00000000-0005-0000-0000-000040220000}"/>
    <cellStyle name="20% - Accent4 5 2 2 6" xfId="22598" xr:uid="{00000000-0005-0000-0000-000041220000}"/>
    <cellStyle name="20% - Accent4 5 2 3" xfId="24136" xr:uid="{00000000-0005-0000-0000-000042220000}"/>
    <cellStyle name="20% - Accent4 5 2 3 2" xfId="22594" xr:uid="{00000000-0005-0000-0000-000043220000}"/>
    <cellStyle name="20% - Accent4 5 2 3 2 2" xfId="25689" xr:uid="{00000000-0005-0000-0000-000044220000}"/>
    <cellStyle name="20% - Accent4 5 2 3 2 2 2" xfId="25968" xr:uid="{00000000-0005-0000-0000-000045220000}"/>
    <cellStyle name="20% - Accent4 5 2 3 2 2 2 2" xfId="7225" xr:uid="{00000000-0005-0000-0000-000046220000}"/>
    <cellStyle name="20% - Accent4 5 2 3 2 2 3" xfId="19301" xr:uid="{00000000-0005-0000-0000-000047220000}"/>
    <cellStyle name="20% - Accent4 5 2 3 2 3" xfId="23014" xr:uid="{00000000-0005-0000-0000-000048220000}"/>
    <cellStyle name="20% - Accent4 5 2 3 2 3 2" xfId="25943" xr:uid="{00000000-0005-0000-0000-000049220000}"/>
    <cellStyle name="20% - Accent4 5 2 3 2 4" xfId="11522" xr:uid="{00000000-0005-0000-0000-00004A220000}"/>
    <cellStyle name="20% - Accent4 5 2 3 3" xfId="5727" xr:uid="{00000000-0005-0000-0000-00004B220000}"/>
    <cellStyle name="20% - Accent4 5 2 3 3 2" xfId="10915" xr:uid="{00000000-0005-0000-0000-00004C220000}"/>
    <cellStyle name="20% - Accent4 5 2 3 3 2 2" xfId="26843" xr:uid="{00000000-0005-0000-0000-00004D220000}"/>
    <cellStyle name="20% - Accent4 5 2 3 3 3" xfId="26816" xr:uid="{00000000-0005-0000-0000-00004E220000}"/>
    <cellStyle name="20% - Accent4 5 2 3 4" xfId="25413" xr:uid="{00000000-0005-0000-0000-00004F220000}"/>
    <cellStyle name="20% - Accent4 5 2 3 4 2" xfId="26787" xr:uid="{00000000-0005-0000-0000-000050220000}"/>
    <cellStyle name="20% - Accent4 5 2 3 5" xfId="22593" xr:uid="{00000000-0005-0000-0000-000051220000}"/>
    <cellStyle name="20% - Accent4 5 2 4" xfId="22590" xr:uid="{00000000-0005-0000-0000-000052220000}"/>
    <cellStyle name="20% - Accent4 5 2 4 2" xfId="22775" xr:uid="{00000000-0005-0000-0000-000053220000}"/>
    <cellStyle name="20% - Accent4 5 2 4 2 2" xfId="33730" xr:uid="{00000000-0005-0000-0000-000054220000}"/>
    <cellStyle name="20% - Accent4 5 2 4 2 2 2" xfId="34333" xr:uid="{00000000-0005-0000-0000-000055220000}"/>
    <cellStyle name="20% - Accent4 5 2 4 2 3" xfId="32773" xr:uid="{00000000-0005-0000-0000-000056220000}"/>
    <cellStyle name="20% - Accent4 5 2 4 3" xfId="5725" xr:uid="{00000000-0005-0000-0000-000057220000}"/>
    <cellStyle name="20% - Accent4 5 2 4 3 2" xfId="20523" xr:uid="{00000000-0005-0000-0000-000058220000}"/>
    <cellStyle name="20% - Accent4 5 2 4 4" xfId="22772" xr:uid="{00000000-0005-0000-0000-000059220000}"/>
    <cellStyle name="20% - Accent4 5 2 5" xfId="16598" xr:uid="{00000000-0005-0000-0000-00005A220000}"/>
    <cellStyle name="20% - Accent4 5 2 5 2" xfId="22705" xr:uid="{00000000-0005-0000-0000-00005B220000}"/>
    <cellStyle name="20% - Accent4 5 2 5 2 2" xfId="32878" xr:uid="{00000000-0005-0000-0000-00005C220000}"/>
    <cellStyle name="20% - Accent4 5 2 5 3" xfId="22697" xr:uid="{00000000-0005-0000-0000-00005D220000}"/>
    <cellStyle name="20% - Accent4 5 2 6" xfId="18036" xr:uid="{00000000-0005-0000-0000-00005E220000}"/>
    <cellStyle name="20% - Accent4 5 2 6 2" xfId="22646" xr:uid="{00000000-0005-0000-0000-00005F220000}"/>
    <cellStyle name="20% - Accent4 5 2 7" xfId="7862" xr:uid="{00000000-0005-0000-0000-000060220000}"/>
    <cellStyle name="20% - Accent4 5 2 8" xfId="34806" xr:uid="{00000000-0005-0000-0000-000061220000}"/>
    <cellStyle name="20% - Accent4 5 3" xfId="22579" xr:uid="{00000000-0005-0000-0000-000062220000}"/>
    <cellStyle name="20% - Accent4 5 3 2" xfId="6848" xr:uid="{00000000-0005-0000-0000-000063220000}"/>
    <cellStyle name="20% - Accent4 5 3 2 2" xfId="22577" xr:uid="{00000000-0005-0000-0000-000064220000}"/>
    <cellStyle name="20% - Accent4 5 3 2 2 2" xfId="24078" xr:uid="{00000000-0005-0000-0000-000065220000}"/>
    <cellStyle name="20% - Accent4 5 3 2 2 2 2" xfId="33259" xr:uid="{00000000-0005-0000-0000-000066220000}"/>
    <cellStyle name="20% - Accent4 5 3 2 2 2 2 2" xfId="19096" xr:uid="{00000000-0005-0000-0000-000067220000}"/>
    <cellStyle name="20% - Accent4 5 3 2 2 2 3" xfId="18840" xr:uid="{00000000-0005-0000-0000-000068220000}"/>
    <cellStyle name="20% - Accent4 5 3 2 2 3" xfId="24061" xr:uid="{00000000-0005-0000-0000-000069220000}"/>
    <cellStyle name="20% - Accent4 5 3 2 2 3 2" xfId="21279" xr:uid="{00000000-0005-0000-0000-00006A220000}"/>
    <cellStyle name="20% - Accent4 5 3 2 2 4" xfId="6056" xr:uid="{00000000-0005-0000-0000-00006B220000}"/>
    <cellStyle name="20% - Accent4 5 3 2 3" xfId="5718" xr:uid="{00000000-0005-0000-0000-00006C220000}"/>
    <cellStyle name="20% - Accent4 5 3 2 3 2" xfId="19397" xr:uid="{00000000-0005-0000-0000-00006D220000}"/>
    <cellStyle name="20% - Accent4 5 3 2 3 2 2" xfId="31497" xr:uid="{00000000-0005-0000-0000-00006E220000}"/>
    <cellStyle name="20% - Accent4 5 3 2 3 3" xfId="23812" xr:uid="{00000000-0005-0000-0000-00006F220000}"/>
    <cellStyle name="20% - Accent4 5 3 2 4" xfId="12193" xr:uid="{00000000-0005-0000-0000-000070220000}"/>
    <cellStyle name="20% - Accent4 5 3 2 4 2" xfId="23776" xr:uid="{00000000-0005-0000-0000-000071220000}"/>
    <cellStyle name="20% - Accent4 5 3 2 5" xfId="22574" xr:uid="{00000000-0005-0000-0000-000072220000}"/>
    <cellStyle name="20% - Accent4 5 3 3" xfId="22572" xr:uid="{00000000-0005-0000-0000-000073220000}"/>
    <cellStyle name="20% - Accent4 5 3 3 2" xfId="22571" xr:uid="{00000000-0005-0000-0000-000074220000}"/>
    <cellStyle name="20% - Accent4 5 3 3 2 2" xfId="13206" xr:uid="{00000000-0005-0000-0000-000075220000}"/>
    <cellStyle name="20% - Accent4 5 3 3 2 2 2" xfId="32957" xr:uid="{00000000-0005-0000-0000-000076220000}"/>
    <cellStyle name="20% - Accent4 5 3 3 2 3" xfId="32503" xr:uid="{00000000-0005-0000-0000-000077220000}"/>
    <cellStyle name="20% - Accent4 5 3 3 3" xfId="5715" xr:uid="{00000000-0005-0000-0000-000078220000}"/>
    <cellStyle name="20% - Accent4 5 3 3 3 2" xfId="22986" xr:uid="{00000000-0005-0000-0000-000079220000}"/>
    <cellStyle name="20% - Accent4 5 3 3 4" xfId="22567" xr:uid="{00000000-0005-0000-0000-00007A220000}"/>
    <cellStyle name="20% - Accent4 5 3 4" xfId="22677" xr:uid="{00000000-0005-0000-0000-00007B220000}"/>
    <cellStyle name="20% - Accent4 5 3 4 2" xfId="22589" xr:uid="{00000000-0005-0000-0000-00007C220000}"/>
    <cellStyle name="20% - Accent4 5 3 4 2 2" xfId="22701" xr:uid="{00000000-0005-0000-0000-00007D220000}"/>
    <cellStyle name="20% - Accent4 5 3 4 3" xfId="22583" xr:uid="{00000000-0005-0000-0000-00007E220000}"/>
    <cellStyle name="20% - Accent4 5 3 5" xfId="16588" xr:uid="{00000000-0005-0000-0000-00007F220000}"/>
    <cellStyle name="20% - Accent4 5 3 5 2" xfId="22560" xr:uid="{00000000-0005-0000-0000-000080220000}"/>
    <cellStyle name="20% - Accent4 5 3 6" xfId="22557" xr:uid="{00000000-0005-0000-0000-000081220000}"/>
    <cellStyle name="20% - Accent4 5 3 7" xfId="35008" xr:uid="{00000000-0005-0000-0000-000082220000}"/>
    <cellStyle name="20% - Accent4 5 4" xfId="22554" xr:uid="{00000000-0005-0000-0000-000083220000}"/>
    <cellStyle name="20% - Accent4 5 4 2" xfId="22543" xr:uid="{00000000-0005-0000-0000-000084220000}"/>
    <cellStyle name="20% - Accent4 5 4 2 2" xfId="22541" xr:uid="{00000000-0005-0000-0000-000085220000}"/>
    <cellStyle name="20% - Accent4 5 4 2 2 2" xfId="22539" xr:uid="{00000000-0005-0000-0000-000086220000}"/>
    <cellStyle name="20% - Accent4 5 4 2 2 2 2" xfId="22531" xr:uid="{00000000-0005-0000-0000-000087220000}"/>
    <cellStyle name="20% - Accent4 5 4 2 2 3" xfId="22524" xr:uid="{00000000-0005-0000-0000-000088220000}"/>
    <cellStyle name="20% - Accent4 5 4 2 3" xfId="32858" xr:uid="{00000000-0005-0000-0000-000089220000}"/>
    <cellStyle name="20% - Accent4 5 4 2 3 2" xfId="22518" xr:uid="{00000000-0005-0000-0000-00008A220000}"/>
    <cellStyle name="20% - Accent4 5 4 2 4" xfId="22511" xr:uid="{00000000-0005-0000-0000-00008B220000}"/>
    <cellStyle name="20% - Accent4 5 4 3" xfId="22507" xr:uid="{00000000-0005-0000-0000-00008C220000}"/>
    <cellStyle name="20% - Accent4 5 4 3 2" xfId="22505" xr:uid="{00000000-0005-0000-0000-00008D220000}"/>
    <cellStyle name="20% - Accent4 5 4 3 2 2" xfId="22503" xr:uid="{00000000-0005-0000-0000-00008E220000}"/>
    <cellStyle name="20% - Accent4 5 4 3 3" xfId="22493" xr:uid="{00000000-0005-0000-0000-00008F220000}"/>
    <cellStyle name="20% - Accent4 5 4 4" xfId="22486" xr:uid="{00000000-0005-0000-0000-000090220000}"/>
    <cellStyle name="20% - Accent4 5 4 4 2" xfId="22484" xr:uid="{00000000-0005-0000-0000-000091220000}"/>
    <cellStyle name="20% - Accent4 5 4 5" xfId="22479" xr:uid="{00000000-0005-0000-0000-000092220000}"/>
    <cellStyle name="20% - Accent4 5 4 6" xfId="35214" xr:uid="{00000000-0005-0000-0000-000093220000}"/>
    <cellStyle name="20% - Accent4 5 5" xfId="21292" xr:uid="{00000000-0005-0000-0000-000094220000}"/>
    <cellStyle name="20% - Accent4 5 5 2" xfId="22472" xr:uid="{00000000-0005-0000-0000-000095220000}"/>
    <cellStyle name="20% - Accent4 5 5 2 2" xfId="22471" xr:uid="{00000000-0005-0000-0000-000096220000}"/>
    <cellStyle name="20% - Accent4 5 5 2 2 2" xfId="25161" xr:uid="{00000000-0005-0000-0000-000097220000}"/>
    <cellStyle name="20% - Accent4 5 5 2 3" xfId="22469" xr:uid="{00000000-0005-0000-0000-000098220000}"/>
    <cellStyle name="20% - Accent4 5 5 3" xfId="22467" xr:uid="{00000000-0005-0000-0000-000099220000}"/>
    <cellStyle name="20% - Accent4 5 5 3 2" xfId="17606" xr:uid="{00000000-0005-0000-0000-00009A220000}"/>
    <cellStyle name="20% - Accent4 5 5 4" xfId="22465" xr:uid="{00000000-0005-0000-0000-00009B220000}"/>
    <cellStyle name="20% - Accent4 5 5 5" xfId="35443" xr:uid="{00000000-0005-0000-0000-00009C220000}"/>
    <cellStyle name="20% - Accent4 5 6" xfId="21289" xr:uid="{00000000-0005-0000-0000-00009D220000}"/>
    <cellStyle name="20% - Accent4 5 6 2" xfId="22463" xr:uid="{00000000-0005-0000-0000-00009E220000}"/>
    <cellStyle name="20% - Accent4 5 6 2 2" xfId="22461" xr:uid="{00000000-0005-0000-0000-00009F220000}"/>
    <cellStyle name="20% - Accent4 5 6 3" xfId="29654" xr:uid="{00000000-0005-0000-0000-0000A0220000}"/>
    <cellStyle name="20% - Accent4 5 6 4" xfId="36315" xr:uid="{00000000-0005-0000-0000-0000A1220000}"/>
    <cellStyle name="20% - Accent4 5 7" xfId="23364" xr:uid="{00000000-0005-0000-0000-0000A2220000}"/>
    <cellStyle name="20% - Accent4 5 7 2" xfId="22460" xr:uid="{00000000-0005-0000-0000-0000A3220000}"/>
    <cellStyle name="20% - Accent4 5 7 3" xfId="36601" xr:uid="{00000000-0005-0000-0000-0000A4220000}"/>
    <cellStyle name="20% - Accent4 5 8" xfId="22457" xr:uid="{00000000-0005-0000-0000-0000A5220000}"/>
    <cellStyle name="20% - Accent4 5 8 2" xfId="37486" xr:uid="{00000000-0005-0000-0000-0000A6220000}"/>
    <cellStyle name="20% - Accent4 5 9" xfId="34583" xr:uid="{00000000-0005-0000-0000-0000A7220000}"/>
    <cellStyle name="20% - Accent4 6" xfId="289" xr:uid="{00000000-0005-0000-0000-0000A8220000}"/>
    <cellStyle name="20% - Accent4 6 2" xfId="19824" xr:uid="{00000000-0005-0000-0000-0000A9220000}"/>
    <cellStyle name="20% - Accent4 6 2 2" xfId="24117" xr:uid="{00000000-0005-0000-0000-0000AA220000}"/>
    <cellStyle name="20% - Accent4 6 2 2 2" xfId="19075" xr:uid="{00000000-0005-0000-0000-0000AB220000}"/>
    <cellStyle name="20% - Accent4 6 2 2 2 2" xfId="19074" xr:uid="{00000000-0005-0000-0000-0000AC220000}"/>
    <cellStyle name="20% - Accent4 6 2 2 2 2 2" xfId="22451" xr:uid="{00000000-0005-0000-0000-0000AD220000}"/>
    <cellStyle name="20% - Accent4 6 2 2 2 2 2 2" xfId="21411" xr:uid="{00000000-0005-0000-0000-0000AE220000}"/>
    <cellStyle name="20% - Accent4 6 2 2 2 2 3" xfId="22448" xr:uid="{00000000-0005-0000-0000-0000AF220000}"/>
    <cellStyle name="20% - Accent4 6 2 2 2 3" xfId="26032" xr:uid="{00000000-0005-0000-0000-0000B0220000}"/>
    <cellStyle name="20% - Accent4 6 2 2 2 3 2" xfId="22446" xr:uid="{00000000-0005-0000-0000-0000B1220000}"/>
    <cellStyle name="20% - Accent4 6 2 2 2 4" xfId="6042" xr:uid="{00000000-0005-0000-0000-0000B2220000}"/>
    <cellStyle name="20% - Accent4 6 2 2 3" xfId="5709" xr:uid="{00000000-0005-0000-0000-0000B3220000}"/>
    <cellStyle name="20% - Accent4 6 2 2 3 2" xfId="21656" xr:uid="{00000000-0005-0000-0000-0000B4220000}"/>
    <cellStyle name="20% - Accent4 6 2 2 3 2 2" xfId="22445" xr:uid="{00000000-0005-0000-0000-0000B5220000}"/>
    <cellStyle name="20% - Accent4 6 2 2 3 3" xfId="26020" xr:uid="{00000000-0005-0000-0000-0000B6220000}"/>
    <cellStyle name="20% - Accent4 6 2 2 4" xfId="7751" xr:uid="{00000000-0005-0000-0000-0000B7220000}"/>
    <cellStyle name="20% - Accent4 6 2 2 4 2" xfId="33231" xr:uid="{00000000-0005-0000-0000-0000B8220000}"/>
    <cellStyle name="20% - Accent4 6 2 2 5" xfId="23701" xr:uid="{00000000-0005-0000-0000-0000B9220000}"/>
    <cellStyle name="20% - Accent4 6 2 3" xfId="22444" xr:uid="{00000000-0005-0000-0000-0000BA220000}"/>
    <cellStyle name="20% - Accent4 6 2 3 2" xfId="19065" xr:uid="{00000000-0005-0000-0000-0000BB220000}"/>
    <cellStyle name="20% - Accent4 6 2 3 2 2" xfId="22443" xr:uid="{00000000-0005-0000-0000-0000BC220000}"/>
    <cellStyle name="20% - Accent4 6 2 3 2 2 2" xfId="22442" xr:uid="{00000000-0005-0000-0000-0000BD220000}"/>
    <cellStyle name="20% - Accent4 6 2 3 2 3" xfId="17971" xr:uid="{00000000-0005-0000-0000-0000BE220000}"/>
    <cellStyle name="20% - Accent4 6 2 3 3" xfId="5706" xr:uid="{00000000-0005-0000-0000-0000BF220000}"/>
    <cellStyle name="20% - Accent4 6 2 3 3 2" xfId="22440" xr:uid="{00000000-0005-0000-0000-0000C0220000}"/>
    <cellStyle name="20% - Accent4 6 2 3 4" xfId="22439" xr:uid="{00000000-0005-0000-0000-0000C1220000}"/>
    <cellStyle name="20% - Accent4 6 2 4" xfId="22435" xr:uid="{00000000-0005-0000-0000-0000C2220000}"/>
    <cellStyle name="20% - Accent4 6 2 4 2" xfId="22434" xr:uid="{00000000-0005-0000-0000-0000C3220000}"/>
    <cellStyle name="20% - Accent4 6 2 4 2 2" xfId="25401" xr:uid="{00000000-0005-0000-0000-0000C4220000}"/>
    <cellStyle name="20% - Accent4 6 2 4 3" xfId="22431" xr:uid="{00000000-0005-0000-0000-0000C5220000}"/>
    <cellStyle name="20% - Accent4 6 2 5" xfId="16580" xr:uid="{00000000-0005-0000-0000-0000C6220000}"/>
    <cellStyle name="20% - Accent4 6 2 5 2" xfId="22427" xr:uid="{00000000-0005-0000-0000-0000C7220000}"/>
    <cellStyle name="20% - Accent4 6 2 6" xfId="22420" xr:uid="{00000000-0005-0000-0000-0000C8220000}"/>
    <cellStyle name="20% - Accent4 6 2 7" xfId="34825" xr:uid="{00000000-0005-0000-0000-0000C9220000}"/>
    <cellStyle name="20% - Accent4 6 3" xfId="22416" xr:uid="{00000000-0005-0000-0000-0000CA220000}"/>
    <cellStyle name="20% - Accent4 6 3 2" xfId="22408" xr:uid="{00000000-0005-0000-0000-0000CB220000}"/>
    <cellStyle name="20% - Accent4 6 3 2 2" xfId="19051" xr:uid="{00000000-0005-0000-0000-0000CC220000}"/>
    <cellStyle name="20% - Accent4 6 3 2 2 2" xfId="22393" xr:uid="{00000000-0005-0000-0000-0000CD220000}"/>
    <cellStyle name="20% - Accent4 6 3 2 2 2 2" xfId="22391" xr:uid="{00000000-0005-0000-0000-0000CE220000}"/>
    <cellStyle name="20% - Accent4 6 3 2 2 3" xfId="24769" xr:uid="{00000000-0005-0000-0000-0000CF220000}"/>
    <cellStyle name="20% - Accent4 6 3 2 3" xfId="14158" xr:uid="{00000000-0005-0000-0000-0000D0220000}"/>
    <cellStyle name="20% - Accent4 6 3 2 3 2" xfId="22096" xr:uid="{00000000-0005-0000-0000-0000D1220000}"/>
    <cellStyle name="20% - Accent4 6 3 2 4" xfId="22284" xr:uid="{00000000-0005-0000-0000-0000D2220000}"/>
    <cellStyle name="20% - Accent4 6 3 3" xfId="22390" xr:uid="{00000000-0005-0000-0000-0000D3220000}"/>
    <cellStyle name="20% - Accent4 6 3 3 2" xfId="22386" xr:uid="{00000000-0005-0000-0000-0000D4220000}"/>
    <cellStyle name="20% - Accent4 6 3 3 2 2" xfId="22382" xr:uid="{00000000-0005-0000-0000-0000D5220000}"/>
    <cellStyle name="20% - Accent4 6 3 3 3" xfId="22381" xr:uid="{00000000-0005-0000-0000-0000D6220000}"/>
    <cellStyle name="20% - Accent4 6 3 4" xfId="22378" xr:uid="{00000000-0005-0000-0000-0000D7220000}"/>
    <cellStyle name="20% - Accent4 6 3 4 2" xfId="22371" xr:uid="{00000000-0005-0000-0000-0000D8220000}"/>
    <cellStyle name="20% - Accent4 6 3 5" xfId="22366" xr:uid="{00000000-0005-0000-0000-0000D9220000}"/>
    <cellStyle name="20% - Accent4 6 3 6" xfId="35027" xr:uid="{00000000-0005-0000-0000-0000DA220000}"/>
    <cellStyle name="20% - Accent4 6 4" xfId="22362" xr:uid="{00000000-0005-0000-0000-0000DB220000}"/>
    <cellStyle name="20% - Accent4 6 4 2" xfId="22355" xr:uid="{00000000-0005-0000-0000-0000DC220000}"/>
    <cellStyle name="20% - Accent4 6 4 2 2" xfId="17688" xr:uid="{00000000-0005-0000-0000-0000DD220000}"/>
    <cellStyle name="20% - Accent4 6 4 2 2 2" xfId="22348" xr:uid="{00000000-0005-0000-0000-0000DE220000}"/>
    <cellStyle name="20% - Accent4 6 4 2 3" xfId="22341" xr:uid="{00000000-0005-0000-0000-0000DF220000}"/>
    <cellStyle name="20% - Accent4 6 4 3" xfId="22336" xr:uid="{00000000-0005-0000-0000-0000E0220000}"/>
    <cellStyle name="20% - Accent4 6 4 3 2" xfId="22328" xr:uid="{00000000-0005-0000-0000-0000E1220000}"/>
    <cellStyle name="20% - Accent4 6 4 4" xfId="22326" xr:uid="{00000000-0005-0000-0000-0000E2220000}"/>
    <cellStyle name="20% - Accent4 6 4 5" xfId="35233" xr:uid="{00000000-0005-0000-0000-0000E3220000}"/>
    <cellStyle name="20% - Accent4 6 5" xfId="32040" xr:uid="{00000000-0005-0000-0000-0000E4220000}"/>
    <cellStyle name="20% - Accent4 6 5 2" xfId="22322" xr:uid="{00000000-0005-0000-0000-0000E5220000}"/>
    <cellStyle name="20% - Accent4 6 5 2 2" xfId="22312" xr:uid="{00000000-0005-0000-0000-0000E6220000}"/>
    <cellStyle name="20% - Accent4 6 5 3" xfId="22308" xr:uid="{00000000-0005-0000-0000-0000E7220000}"/>
    <cellStyle name="20% - Accent4 6 5 4" xfId="35462" xr:uid="{00000000-0005-0000-0000-0000E8220000}"/>
    <cellStyle name="20% - Accent4 6 6" xfId="32617" xr:uid="{00000000-0005-0000-0000-0000E9220000}"/>
    <cellStyle name="20% - Accent4 6 6 2" xfId="22301" xr:uid="{00000000-0005-0000-0000-0000EA220000}"/>
    <cellStyle name="20% - Accent4 6 6 3" xfId="36334" xr:uid="{00000000-0005-0000-0000-0000EB220000}"/>
    <cellStyle name="20% - Accent4 6 7" xfId="22294" xr:uid="{00000000-0005-0000-0000-0000EC220000}"/>
    <cellStyle name="20% - Accent4 6 7 2" xfId="36620" xr:uid="{00000000-0005-0000-0000-0000ED220000}"/>
    <cellStyle name="20% - Accent4 6 8" xfId="34597" xr:uid="{00000000-0005-0000-0000-0000EE220000}"/>
    <cellStyle name="20% - Accent4 6 9" xfId="19217" xr:uid="{00000000-0005-0000-0000-0000EF220000}"/>
    <cellStyle name="20% - Accent4 7" xfId="309" xr:uid="{00000000-0005-0000-0000-0000F0220000}"/>
    <cellStyle name="20% - Accent4 7 2" xfId="28160" xr:uid="{00000000-0005-0000-0000-0000F1220000}"/>
    <cellStyle name="20% - Accent4 7 2 2" xfId="34165" xr:uid="{00000000-0005-0000-0000-0000F2220000}"/>
    <cellStyle name="20% - Accent4 7 2 2 2" xfId="18516" xr:uid="{00000000-0005-0000-0000-0000F3220000}"/>
    <cellStyle name="20% - Accent4 7 2 2 2 2" xfId="22291" xr:uid="{00000000-0005-0000-0000-0000F4220000}"/>
    <cellStyle name="20% - Accent4 7 2 2 2 2 2" xfId="22290" xr:uid="{00000000-0005-0000-0000-0000F5220000}"/>
    <cellStyle name="20% - Accent4 7 2 2 2 3" xfId="24575" xr:uid="{00000000-0005-0000-0000-0000F6220000}"/>
    <cellStyle name="20% - Accent4 7 2 2 3" xfId="5697" xr:uid="{00000000-0005-0000-0000-0000F7220000}"/>
    <cellStyle name="20% - Accent4 7 2 2 3 2" xfId="22289" xr:uid="{00000000-0005-0000-0000-0000F8220000}"/>
    <cellStyle name="20% - Accent4 7 2 2 4" xfId="22281" xr:uid="{00000000-0005-0000-0000-0000F9220000}"/>
    <cellStyle name="20% - Accent4 7 2 3" xfId="23241" xr:uid="{00000000-0005-0000-0000-0000FA220000}"/>
    <cellStyle name="20% - Accent4 7 2 3 2" xfId="22279" xr:uid="{00000000-0005-0000-0000-0000FB220000}"/>
    <cellStyle name="20% - Accent4 7 2 3 2 2" xfId="21069" xr:uid="{00000000-0005-0000-0000-0000FC220000}"/>
    <cellStyle name="20% - Accent4 7 2 3 3" xfId="22278" xr:uid="{00000000-0005-0000-0000-0000FD220000}"/>
    <cellStyle name="20% - Accent4 7 2 4" xfId="22276" xr:uid="{00000000-0005-0000-0000-0000FE220000}"/>
    <cellStyle name="20% - Accent4 7 2 4 2" xfId="31306" xr:uid="{00000000-0005-0000-0000-0000FF220000}"/>
    <cellStyle name="20% - Accent4 7 2 5" xfId="22273" xr:uid="{00000000-0005-0000-0000-000000230000}"/>
    <cellStyle name="20% - Accent4 7 2 6" xfId="34844" xr:uid="{00000000-0005-0000-0000-000001230000}"/>
    <cellStyle name="20% - Accent4 7 3" xfId="28154" xr:uid="{00000000-0005-0000-0000-000002230000}"/>
    <cellStyle name="20% - Accent4 7 3 2" xfId="23233" xr:uid="{00000000-0005-0000-0000-000003230000}"/>
    <cellStyle name="20% - Accent4 7 3 2 2" xfId="22267" xr:uid="{00000000-0005-0000-0000-000004230000}"/>
    <cellStyle name="20% - Accent4 7 3 2 2 2" xfId="26891" xr:uid="{00000000-0005-0000-0000-000005230000}"/>
    <cellStyle name="20% - Accent4 7 3 2 3" xfId="22264" xr:uid="{00000000-0005-0000-0000-000006230000}"/>
    <cellStyle name="20% - Accent4 7 3 3" xfId="22262" xr:uid="{00000000-0005-0000-0000-000007230000}"/>
    <cellStyle name="20% - Accent4 7 3 3 2" xfId="22258" xr:uid="{00000000-0005-0000-0000-000008230000}"/>
    <cellStyle name="20% - Accent4 7 3 4" xfId="22099" xr:uid="{00000000-0005-0000-0000-000009230000}"/>
    <cellStyle name="20% - Accent4 7 3 5" xfId="35046" xr:uid="{00000000-0005-0000-0000-00000A230000}"/>
    <cellStyle name="20% - Accent4 7 4" xfId="33620" xr:uid="{00000000-0005-0000-0000-00000B230000}"/>
    <cellStyle name="20% - Accent4 7 4 2" xfId="22256" xr:uid="{00000000-0005-0000-0000-00000C230000}"/>
    <cellStyle name="20% - Accent4 7 4 2 2" xfId="22250" xr:uid="{00000000-0005-0000-0000-00000D230000}"/>
    <cellStyle name="20% - Accent4 7 4 3" xfId="22248" xr:uid="{00000000-0005-0000-0000-00000E230000}"/>
    <cellStyle name="20% - Accent4 7 4 4" xfId="35253" xr:uid="{00000000-0005-0000-0000-00000F230000}"/>
    <cellStyle name="20% - Accent4 7 5" xfId="32108" xr:uid="{00000000-0005-0000-0000-000010230000}"/>
    <cellStyle name="20% - Accent4 7 5 2" xfId="22246" xr:uid="{00000000-0005-0000-0000-000011230000}"/>
    <cellStyle name="20% - Accent4 7 5 3" xfId="35482" xr:uid="{00000000-0005-0000-0000-000012230000}"/>
    <cellStyle name="20% - Accent4 7 6" xfId="22240" xr:uid="{00000000-0005-0000-0000-000013230000}"/>
    <cellStyle name="20% - Accent4 7 6 2" xfId="36354" xr:uid="{00000000-0005-0000-0000-000014230000}"/>
    <cellStyle name="20% - Accent4 7 7" xfId="34611" xr:uid="{00000000-0005-0000-0000-000015230000}"/>
    <cellStyle name="20% - Accent4 7 8" xfId="23054" xr:uid="{00000000-0005-0000-0000-000016230000}"/>
    <cellStyle name="20% - Accent4 7 8 2" xfId="37512" xr:uid="{00000000-0005-0000-0000-000017230000}"/>
    <cellStyle name="20% - Accent4 8" xfId="329" xr:uid="{00000000-0005-0000-0000-000018230000}"/>
    <cellStyle name="20% - Accent4 8 2" xfId="28133" xr:uid="{00000000-0005-0000-0000-000019230000}"/>
    <cellStyle name="20% - Accent4 8 2 2" xfId="23225" xr:uid="{00000000-0005-0000-0000-00001A230000}"/>
    <cellStyle name="20% - Accent4 8 2 2 2" xfId="30591" xr:uid="{00000000-0005-0000-0000-00001B230000}"/>
    <cellStyle name="20% - Accent4 8 2 2 2 2" xfId="22237" xr:uid="{00000000-0005-0000-0000-00001C230000}"/>
    <cellStyle name="20% - Accent4 8 2 2 3" xfId="22234" xr:uid="{00000000-0005-0000-0000-00001D230000}"/>
    <cellStyle name="20% - Accent4 8 2 3" xfId="22232" xr:uid="{00000000-0005-0000-0000-00001E230000}"/>
    <cellStyle name="20% - Accent4 8 2 3 2" xfId="22230" xr:uid="{00000000-0005-0000-0000-00001F230000}"/>
    <cellStyle name="20% - Accent4 8 2 4" xfId="22229" xr:uid="{00000000-0005-0000-0000-000020230000}"/>
    <cellStyle name="20% - Accent4 8 2 5" xfId="34863" xr:uid="{00000000-0005-0000-0000-000021230000}"/>
    <cellStyle name="20% - Accent4 8 3" xfId="18426" xr:uid="{00000000-0005-0000-0000-000022230000}"/>
    <cellStyle name="20% - Accent4 8 3 2" xfId="22225" xr:uid="{00000000-0005-0000-0000-000023230000}"/>
    <cellStyle name="20% - Accent4 8 3 2 2" xfId="21928" xr:uid="{00000000-0005-0000-0000-000024230000}"/>
    <cellStyle name="20% - Accent4 8 3 3" xfId="22224" xr:uid="{00000000-0005-0000-0000-000025230000}"/>
    <cellStyle name="20% - Accent4 8 3 4" xfId="35065" xr:uid="{00000000-0005-0000-0000-000026230000}"/>
    <cellStyle name="20% - Accent4 8 4" xfId="18421" xr:uid="{00000000-0005-0000-0000-000027230000}"/>
    <cellStyle name="20% - Accent4 8 4 2" xfId="22222" xr:uid="{00000000-0005-0000-0000-000028230000}"/>
    <cellStyle name="20% - Accent4 8 4 3" xfId="35272" xr:uid="{00000000-0005-0000-0000-000029230000}"/>
    <cellStyle name="20% - Accent4 8 5" xfId="22220" xr:uid="{00000000-0005-0000-0000-00002A230000}"/>
    <cellStyle name="20% - Accent4 8 5 2" xfId="35501" xr:uid="{00000000-0005-0000-0000-00002B230000}"/>
    <cellStyle name="20% - Accent4 8 6" xfId="34625" xr:uid="{00000000-0005-0000-0000-00002C230000}"/>
    <cellStyle name="20% - Accent4 8 7" xfId="22239" xr:uid="{00000000-0005-0000-0000-00002D230000}"/>
    <cellStyle name="20% - Accent4 8 7 2" xfId="36646" xr:uid="{00000000-0005-0000-0000-00002E230000}"/>
    <cellStyle name="20% - Accent4 8 8" xfId="37531" xr:uid="{00000000-0005-0000-0000-00002F230000}"/>
    <cellStyle name="20% - Accent4 9" xfId="349" xr:uid="{00000000-0005-0000-0000-000030230000}"/>
    <cellStyle name="20% - Accent4 9 2" xfId="22213" xr:uid="{00000000-0005-0000-0000-000031230000}"/>
    <cellStyle name="20% - Accent4 9 2 2" xfId="24152" xr:uid="{00000000-0005-0000-0000-000032230000}"/>
    <cellStyle name="20% - Accent4 9 2 2 2" xfId="22209" xr:uid="{00000000-0005-0000-0000-000033230000}"/>
    <cellStyle name="20% - Accent4 9 2 3" xfId="22207" xr:uid="{00000000-0005-0000-0000-000034230000}"/>
    <cellStyle name="20% - Accent4 9 2 4" xfId="34883" xr:uid="{00000000-0005-0000-0000-000035230000}"/>
    <cellStyle name="20% - Accent4 9 3" xfId="14723" xr:uid="{00000000-0005-0000-0000-000036230000}"/>
    <cellStyle name="20% - Accent4 9 3 2" xfId="22202" xr:uid="{00000000-0005-0000-0000-000037230000}"/>
    <cellStyle name="20% - Accent4 9 3 3" xfId="35084" xr:uid="{00000000-0005-0000-0000-000038230000}"/>
    <cellStyle name="20% - Accent4 9 4" xfId="18521" xr:uid="{00000000-0005-0000-0000-000039230000}"/>
    <cellStyle name="20% - Accent4 9 4 2" xfId="35292" xr:uid="{00000000-0005-0000-0000-00003A230000}"/>
    <cellStyle name="20% - Accent4 9 5" xfId="34639" xr:uid="{00000000-0005-0000-0000-00003B230000}"/>
    <cellStyle name="20% - Accent4 9 6" xfId="22217" xr:uid="{00000000-0005-0000-0000-00003C230000}"/>
    <cellStyle name="20% - Accent4 9 6 2" xfId="36380" xr:uid="{00000000-0005-0000-0000-00003D230000}"/>
    <cellStyle name="20% - Accent4 9 7" xfId="36666" xr:uid="{00000000-0005-0000-0000-00003E230000}"/>
    <cellStyle name="20% - Accent4 9 8" xfId="37551" xr:uid="{00000000-0005-0000-0000-00003F230000}"/>
    <cellStyle name="20% - Accent5" xfId="39" builtinId="46" customBuiltin="1"/>
    <cellStyle name="20% - Accent5 10" xfId="190" xr:uid="{00000000-0005-0000-0000-000041230000}"/>
    <cellStyle name="20% - Accent5 10 2" xfId="24494" xr:uid="{00000000-0005-0000-0000-000042230000}"/>
    <cellStyle name="20% - Accent5 10 2 2" xfId="11793" xr:uid="{00000000-0005-0000-0000-000043230000}"/>
    <cellStyle name="20% - Accent5 10 2 3" xfId="34904" xr:uid="{00000000-0005-0000-0000-000044230000}"/>
    <cellStyle name="20% - Accent5 10 3" xfId="24464" xr:uid="{00000000-0005-0000-0000-000045230000}"/>
    <cellStyle name="20% - Accent5 10 3 2" xfId="35106" xr:uid="{00000000-0005-0000-0000-000046230000}"/>
    <cellStyle name="20% - Accent5 10 4" xfId="34528" xr:uid="{00000000-0005-0000-0000-000047230000}"/>
    <cellStyle name="20% - Accent5 10 5" xfId="22201" xr:uid="{00000000-0005-0000-0000-000048230000}"/>
    <cellStyle name="20% - Accent5 10 5 2" xfId="35529" xr:uid="{00000000-0005-0000-0000-000049230000}"/>
    <cellStyle name="20% - Accent5 10 6" xfId="36402" xr:uid="{00000000-0005-0000-0000-00004A230000}"/>
    <cellStyle name="20% - Accent5 10 7" xfId="36688" xr:uid="{00000000-0005-0000-0000-00004B230000}"/>
    <cellStyle name="20% - Accent5 10 8" xfId="37573" xr:uid="{00000000-0005-0000-0000-00004C230000}"/>
    <cellStyle name="20% - Accent5 11" xfId="22194" xr:uid="{00000000-0005-0000-0000-00004D230000}"/>
    <cellStyle name="20% - Accent5 11 2" xfId="24477" xr:uid="{00000000-0005-0000-0000-00004E230000}"/>
    <cellStyle name="20% - Accent5 11 2 2" xfId="35125" xr:uid="{00000000-0005-0000-0000-00004F230000}"/>
    <cellStyle name="20% - Accent5 11 3" xfId="34698" xr:uid="{00000000-0005-0000-0000-000050230000}"/>
    <cellStyle name="20% - Accent5 11 4" xfId="35549" xr:uid="{00000000-0005-0000-0000-000051230000}"/>
    <cellStyle name="20% - Accent5 11 5" xfId="36422" xr:uid="{00000000-0005-0000-0000-000052230000}"/>
    <cellStyle name="20% - Accent5 11 6" xfId="36708" xr:uid="{00000000-0005-0000-0000-000053230000}"/>
    <cellStyle name="20% - Accent5 11 7" xfId="37593" xr:uid="{00000000-0005-0000-0000-000054230000}"/>
    <cellStyle name="20% - Accent5 12" xfId="22193" xr:uid="{00000000-0005-0000-0000-000055230000}"/>
    <cellStyle name="20% - Accent5 12 2" xfId="34715" xr:uid="{00000000-0005-0000-0000-000056230000}"/>
    <cellStyle name="20% - Accent5 12 3" xfId="35328" xr:uid="{00000000-0005-0000-0000-000057230000}"/>
    <cellStyle name="20% - Accent5 12 4" xfId="35568" xr:uid="{00000000-0005-0000-0000-000058230000}"/>
    <cellStyle name="20% - Accent5 12 5" xfId="36441" xr:uid="{00000000-0005-0000-0000-000059230000}"/>
    <cellStyle name="20% - Accent5 12 6" xfId="36727" xr:uid="{00000000-0005-0000-0000-00005A230000}"/>
    <cellStyle name="20% - Accent5 12 7" xfId="37612" xr:uid="{00000000-0005-0000-0000-00005B230000}"/>
    <cellStyle name="20% - Accent5 13" xfId="22187" xr:uid="{00000000-0005-0000-0000-00005C230000}"/>
    <cellStyle name="20% - Accent5 13 2" xfId="34743" xr:uid="{00000000-0005-0000-0000-00005D230000}"/>
    <cellStyle name="20% - Accent5 13 3" xfId="35587" xr:uid="{00000000-0005-0000-0000-00005E230000}"/>
    <cellStyle name="20% - Accent5 13 4" xfId="36462" xr:uid="{00000000-0005-0000-0000-00005F230000}"/>
    <cellStyle name="20% - Accent5 13 5" xfId="36748" xr:uid="{00000000-0005-0000-0000-000060230000}"/>
    <cellStyle name="20% - Accent5 13 6" xfId="37633" xr:uid="{00000000-0005-0000-0000-000061230000}"/>
    <cellStyle name="20% - Accent5 14" xfId="19751" xr:uid="{00000000-0005-0000-0000-000062230000}"/>
    <cellStyle name="20% - Accent5 14 2" xfId="34933" xr:uid="{00000000-0005-0000-0000-000063230000}"/>
    <cellStyle name="20% - Accent5 14 3" xfId="36758" xr:uid="{00000000-0005-0000-0000-000064230000}"/>
    <cellStyle name="20% - Accent5 14 4" xfId="37643" xr:uid="{00000000-0005-0000-0000-000065230000}"/>
    <cellStyle name="20% - Accent5 15" xfId="34651" xr:uid="{00000000-0005-0000-0000-000066230000}"/>
    <cellStyle name="20% - Accent5 15 2" xfId="36487" xr:uid="{00000000-0005-0000-0000-000067230000}"/>
    <cellStyle name="20% - Accent5 15 3" xfId="36785" xr:uid="{00000000-0005-0000-0000-000068230000}"/>
    <cellStyle name="20% - Accent5 15 4" xfId="37673" xr:uid="{00000000-0005-0000-0000-000069230000}"/>
    <cellStyle name="20% - Accent5 16" xfId="35367" xr:uid="{00000000-0005-0000-0000-00006A230000}"/>
    <cellStyle name="20% - Accent5 16 2" xfId="36505" xr:uid="{00000000-0005-0000-0000-00006B230000}"/>
    <cellStyle name="20% - Accent5 16 3" xfId="36803" xr:uid="{00000000-0005-0000-0000-00006C230000}"/>
    <cellStyle name="20% - Accent5 16 4" xfId="37692" xr:uid="{00000000-0005-0000-0000-00006D230000}"/>
    <cellStyle name="20% - Accent5 17" xfId="35654" xr:uid="{00000000-0005-0000-0000-00006E230000}"/>
    <cellStyle name="20% - Accent5 17 2" xfId="36822" xr:uid="{00000000-0005-0000-0000-00006F230000}"/>
    <cellStyle name="20% - Accent5 17 3" xfId="37712" xr:uid="{00000000-0005-0000-0000-000070230000}"/>
    <cellStyle name="20% - Accent5 18" xfId="35672" xr:uid="{00000000-0005-0000-0000-000071230000}"/>
    <cellStyle name="20% - Accent5 18 2" xfId="36841" xr:uid="{00000000-0005-0000-0000-000072230000}"/>
    <cellStyle name="20% - Accent5 18 3" xfId="37731" xr:uid="{00000000-0005-0000-0000-000073230000}"/>
    <cellStyle name="20% - Accent5 19" xfId="35691" xr:uid="{00000000-0005-0000-0000-000074230000}"/>
    <cellStyle name="20% - Accent5 19 2" xfId="36860" xr:uid="{00000000-0005-0000-0000-000075230000}"/>
    <cellStyle name="20% - Accent5 19 3" xfId="37750" xr:uid="{00000000-0005-0000-0000-000076230000}"/>
    <cellStyle name="20% - Accent5 2" xfId="90" xr:uid="{00000000-0005-0000-0000-000077230000}"/>
    <cellStyle name="20% - Accent5 2 10" xfId="13044" xr:uid="{00000000-0005-0000-0000-000078230000}"/>
    <cellStyle name="20% - Accent5 2 10 2" xfId="11666" xr:uid="{00000000-0005-0000-0000-000079230000}"/>
    <cellStyle name="20% - Accent5 2 10 3" xfId="37431" xr:uid="{00000000-0005-0000-0000-00007A230000}"/>
    <cellStyle name="20% - Accent5 2 11" xfId="7517" xr:uid="{00000000-0005-0000-0000-00007B230000}"/>
    <cellStyle name="20% - Accent5 2 12" xfId="34446" xr:uid="{00000000-0005-0000-0000-00007C230000}"/>
    <cellStyle name="20% - Accent5 2 13" xfId="22438" xr:uid="{00000000-0005-0000-0000-00007D230000}"/>
    <cellStyle name="20% - Accent5 2 2" xfId="151" xr:uid="{00000000-0005-0000-0000-00007E230000}"/>
    <cellStyle name="20% - Accent5 2 2 10" xfId="22186" xr:uid="{00000000-0005-0000-0000-00007F230000}"/>
    <cellStyle name="20% - Accent5 2 2 11" xfId="34501" xr:uid="{00000000-0005-0000-0000-000080230000}"/>
    <cellStyle name="20% - Accent5 2 2 12" xfId="33207" xr:uid="{00000000-0005-0000-0000-000081230000}"/>
    <cellStyle name="20% - Accent5 2 2 2" xfId="22185" xr:uid="{00000000-0005-0000-0000-000082230000}"/>
    <cellStyle name="20% - Accent5 2 2 2 2" xfId="22183" xr:uid="{00000000-0005-0000-0000-000083230000}"/>
    <cellStyle name="20% - Accent5 2 2 2 2 2" xfId="22178" xr:uid="{00000000-0005-0000-0000-000084230000}"/>
    <cellStyle name="20% - Accent5 2 2 2 2 2 2" xfId="25721" xr:uid="{00000000-0005-0000-0000-000085230000}"/>
    <cellStyle name="20% - Accent5 2 2 2 2 2 2 2" xfId="32174" xr:uid="{00000000-0005-0000-0000-000086230000}"/>
    <cellStyle name="20% - Accent5 2 2 2 2 2 2 2 2" xfId="22174" xr:uid="{00000000-0005-0000-0000-000087230000}"/>
    <cellStyle name="20% - Accent5 2 2 2 2 2 2 2 2 2" xfId="22173" xr:uid="{00000000-0005-0000-0000-000088230000}"/>
    <cellStyle name="20% - Accent5 2 2 2 2 2 2 2 2 2 2" xfId="22538" xr:uid="{00000000-0005-0000-0000-000089230000}"/>
    <cellStyle name="20% - Accent5 2 2 2 2 2 2 2 2 2 2 2" xfId="22171" xr:uid="{00000000-0005-0000-0000-00008A230000}"/>
    <cellStyle name="20% - Accent5 2 2 2 2 2 2 2 2 2 3" xfId="22523" xr:uid="{00000000-0005-0000-0000-00008B230000}"/>
    <cellStyle name="20% - Accent5 2 2 2 2 2 2 2 2 3" xfId="22169" xr:uid="{00000000-0005-0000-0000-00008C230000}"/>
    <cellStyle name="20% - Accent5 2 2 2 2 2 2 2 2 3 2" xfId="22517" xr:uid="{00000000-0005-0000-0000-00008D230000}"/>
    <cellStyle name="20% - Accent5 2 2 2 2 2 2 2 2 4" xfId="24672" xr:uid="{00000000-0005-0000-0000-00008E230000}"/>
    <cellStyle name="20% - Accent5 2 2 2 2 2 2 2 3" xfId="22167" xr:uid="{00000000-0005-0000-0000-00008F230000}"/>
    <cellStyle name="20% - Accent5 2 2 2 2 2 2 2 3 2" xfId="22166" xr:uid="{00000000-0005-0000-0000-000090230000}"/>
    <cellStyle name="20% - Accent5 2 2 2 2 2 2 2 3 2 2" xfId="22502" xr:uid="{00000000-0005-0000-0000-000091230000}"/>
    <cellStyle name="20% - Accent5 2 2 2 2 2 2 2 3 3" xfId="22165" xr:uid="{00000000-0005-0000-0000-000092230000}"/>
    <cellStyle name="20% - Accent5 2 2 2 2 2 2 2 4" xfId="27721" xr:uid="{00000000-0005-0000-0000-000093230000}"/>
    <cellStyle name="20% - Accent5 2 2 2 2 2 2 2 4 2" xfId="22163" xr:uid="{00000000-0005-0000-0000-000094230000}"/>
    <cellStyle name="20% - Accent5 2 2 2 2 2 2 2 5" xfId="27711" xr:uid="{00000000-0005-0000-0000-000095230000}"/>
    <cellStyle name="20% - Accent5 2 2 2 2 2 2 3" xfId="25918" xr:uid="{00000000-0005-0000-0000-000096230000}"/>
    <cellStyle name="20% - Accent5 2 2 2 2 2 2 3 2" xfId="22160" xr:uid="{00000000-0005-0000-0000-000097230000}"/>
    <cellStyle name="20% - Accent5 2 2 2 2 2 2 3 2 2" xfId="22156" xr:uid="{00000000-0005-0000-0000-000098230000}"/>
    <cellStyle name="20% - Accent5 2 2 2 2 2 2 3 2 2 2" xfId="25160" xr:uid="{00000000-0005-0000-0000-000099230000}"/>
    <cellStyle name="20% - Accent5 2 2 2 2 2 2 3 2 3" xfId="22155" xr:uid="{00000000-0005-0000-0000-00009A230000}"/>
    <cellStyle name="20% - Accent5 2 2 2 2 2 2 3 3" xfId="22152" xr:uid="{00000000-0005-0000-0000-00009B230000}"/>
    <cellStyle name="20% - Accent5 2 2 2 2 2 2 3 3 2" xfId="22149" xr:uid="{00000000-0005-0000-0000-00009C230000}"/>
    <cellStyle name="20% - Accent5 2 2 2 2 2 2 3 4" xfId="8292" xr:uid="{00000000-0005-0000-0000-00009D230000}"/>
    <cellStyle name="20% - Accent5 2 2 2 2 2 2 4" xfId="25910" xr:uid="{00000000-0005-0000-0000-00009E230000}"/>
    <cellStyle name="20% - Accent5 2 2 2 2 2 2 4 2" xfId="22148" xr:uid="{00000000-0005-0000-0000-00009F230000}"/>
    <cellStyle name="20% - Accent5 2 2 2 2 2 2 4 2 2" xfId="22145" xr:uid="{00000000-0005-0000-0000-0000A0230000}"/>
    <cellStyle name="20% - Accent5 2 2 2 2 2 2 4 3" xfId="8288" xr:uid="{00000000-0005-0000-0000-0000A1230000}"/>
    <cellStyle name="20% - Accent5 2 2 2 2 2 2 5" xfId="25902" xr:uid="{00000000-0005-0000-0000-0000A2230000}"/>
    <cellStyle name="20% - Accent5 2 2 2 2 2 2 5 2" xfId="19915" xr:uid="{00000000-0005-0000-0000-0000A3230000}"/>
    <cellStyle name="20% - Accent5 2 2 2 2 2 2 6" xfId="31649" xr:uid="{00000000-0005-0000-0000-0000A4230000}"/>
    <cellStyle name="20% - Accent5 2 2 2 2 2 3" xfId="30976" xr:uid="{00000000-0005-0000-0000-0000A5230000}"/>
    <cellStyle name="20% - Accent5 2 2 2 2 2 3 2" xfId="12026" xr:uid="{00000000-0005-0000-0000-0000A6230000}"/>
    <cellStyle name="20% - Accent5 2 2 2 2 2 3 2 2" xfId="19516" xr:uid="{00000000-0005-0000-0000-0000A7230000}"/>
    <cellStyle name="20% - Accent5 2 2 2 2 2 3 2 2 2" xfId="22142" xr:uid="{00000000-0005-0000-0000-0000A8230000}"/>
    <cellStyle name="20% - Accent5 2 2 2 2 2 3 2 2 2 2" xfId="22346" xr:uid="{00000000-0005-0000-0000-0000A9230000}"/>
    <cellStyle name="20% - Accent5 2 2 2 2 2 3 2 2 3" xfId="16234" xr:uid="{00000000-0005-0000-0000-0000AA230000}"/>
    <cellStyle name="20% - Accent5 2 2 2 2 2 3 2 3" xfId="22137" xr:uid="{00000000-0005-0000-0000-0000AB230000}"/>
    <cellStyle name="20% - Accent5 2 2 2 2 2 3 2 3 2" xfId="22133" xr:uid="{00000000-0005-0000-0000-0000AC230000}"/>
    <cellStyle name="20% - Accent5 2 2 2 2 2 3 2 4" xfId="23290" xr:uid="{00000000-0005-0000-0000-0000AD230000}"/>
    <cellStyle name="20% - Accent5 2 2 2 2 2 3 3" xfId="12975" xr:uid="{00000000-0005-0000-0000-0000AE230000}"/>
    <cellStyle name="20% - Accent5 2 2 2 2 2 3 3 2" xfId="22126" xr:uid="{00000000-0005-0000-0000-0000AF230000}"/>
    <cellStyle name="20% - Accent5 2 2 2 2 2 3 3 2 2" xfId="22121" xr:uid="{00000000-0005-0000-0000-0000B0230000}"/>
    <cellStyle name="20% - Accent5 2 2 2 2 2 3 3 3" xfId="8274" xr:uid="{00000000-0005-0000-0000-0000B1230000}"/>
    <cellStyle name="20% - Accent5 2 2 2 2 2 3 4" xfId="12971" xr:uid="{00000000-0005-0000-0000-0000B2230000}"/>
    <cellStyle name="20% - Accent5 2 2 2 2 2 3 4 2" xfId="8266" xr:uid="{00000000-0005-0000-0000-0000B3230000}"/>
    <cellStyle name="20% - Accent5 2 2 2 2 2 3 5" xfId="8077" xr:uid="{00000000-0005-0000-0000-0000B4230000}"/>
    <cellStyle name="20% - Accent5 2 2 2 2 2 4" xfId="23954" xr:uid="{00000000-0005-0000-0000-0000B5230000}"/>
    <cellStyle name="20% - Accent5 2 2 2 2 2 4 2" xfId="18527" xr:uid="{00000000-0005-0000-0000-0000B6230000}"/>
    <cellStyle name="20% - Accent5 2 2 2 2 2 4 2 2" xfId="23760" xr:uid="{00000000-0005-0000-0000-0000B7230000}"/>
    <cellStyle name="20% - Accent5 2 2 2 2 2 4 2 2 2" xfId="22117" xr:uid="{00000000-0005-0000-0000-0000B8230000}"/>
    <cellStyle name="20% - Accent5 2 2 2 2 2 4 2 3" xfId="23756" xr:uid="{00000000-0005-0000-0000-0000B9230000}"/>
    <cellStyle name="20% - Accent5 2 2 2 2 2 4 3" xfId="12960" xr:uid="{00000000-0005-0000-0000-0000BA230000}"/>
    <cellStyle name="20% - Accent5 2 2 2 2 2 4 3 2" xfId="8255" xr:uid="{00000000-0005-0000-0000-0000BB230000}"/>
    <cellStyle name="20% - Accent5 2 2 2 2 2 4 4" xfId="12958" xr:uid="{00000000-0005-0000-0000-0000BC230000}"/>
    <cellStyle name="20% - Accent5 2 2 2 2 2 5" xfId="27647" xr:uid="{00000000-0005-0000-0000-0000BD230000}"/>
    <cellStyle name="20% - Accent5 2 2 2 2 2 5 2" xfId="27520" xr:uid="{00000000-0005-0000-0000-0000BE230000}"/>
    <cellStyle name="20% - Accent5 2 2 2 2 2 5 2 2" xfId="22957" xr:uid="{00000000-0005-0000-0000-0000BF230000}"/>
    <cellStyle name="20% - Accent5 2 2 2 2 2 5 3" xfId="12945" xr:uid="{00000000-0005-0000-0000-0000C0230000}"/>
    <cellStyle name="20% - Accent5 2 2 2 2 2 6" xfId="22112" xr:uid="{00000000-0005-0000-0000-0000C1230000}"/>
    <cellStyle name="20% - Accent5 2 2 2 2 2 6 2" xfId="12942" xr:uid="{00000000-0005-0000-0000-0000C2230000}"/>
    <cellStyle name="20% - Accent5 2 2 2 2 2 7" xfId="22110" xr:uid="{00000000-0005-0000-0000-0000C3230000}"/>
    <cellStyle name="20% - Accent5 2 2 2 2 3" xfId="22132" xr:uid="{00000000-0005-0000-0000-0000C4230000}"/>
    <cellStyle name="20% - Accent5 2 2 2 2 3 2" xfId="27495" xr:uid="{00000000-0005-0000-0000-0000C5230000}"/>
    <cellStyle name="20% - Accent5 2 2 2 2 3 2 2" xfId="25879" xr:uid="{00000000-0005-0000-0000-0000C6230000}"/>
    <cellStyle name="20% - Accent5 2 2 2 2 3 2 2 2" xfId="22109" xr:uid="{00000000-0005-0000-0000-0000C7230000}"/>
    <cellStyle name="20% - Accent5 2 2 2 2 3 2 2 2 2" xfId="22104" xr:uid="{00000000-0005-0000-0000-0000C8230000}"/>
    <cellStyle name="20% - Accent5 2 2 2 2 3 2 2 2 2 2" xfId="32194" xr:uid="{00000000-0005-0000-0000-0000C9230000}"/>
    <cellStyle name="20% - Accent5 2 2 2 2 3 2 2 2 3" xfId="26974" xr:uid="{00000000-0005-0000-0000-0000CA230000}"/>
    <cellStyle name="20% - Accent5 2 2 2 2 3 2 2 3" xfId="24291" xr:uid="{00000000-0005-0000-0000-0000CB230000}"/>
    <cellStyle name="20% - Accent5 2 2 2 2 3 2 2 3 2" xfId="23686" xr:uid="{00000000-0005-0000-0000-0000CC230000}"/>
    <cellStyle name="20% - Accent5 2 2 2 2 3 2 2 4" xfId="25082" xr:uid="{00000000-0005-0000-0000-0000CD230000}"/>
    <cellStyle name="20% - Accent5 2 2 2 2 3 2 3" xfId="32227" xr:uid="{00000000-0005-0000-0000-0000CE230000}"/>
    <cellStyle name="20% - Accent5 2 2 2 2 3 2 3 2" xfId="22102" xr:uid="{00000000-0005-0000-0000-0000CF230000}"/>
    <cellStyle name="20% - Accent5 2 2 2 2 3 2 3 2 2" xfId="18769" xr:uid="{00000000-0005-0000-0000-0000D0230000}"/>
    <cellStyle name="20% - Accent5 2 2 2 2 3 2 3 3" xfId="24171" xr:uid="{00000000-0005-0000-0000-0000D1230000}"/>
    <cellStyle name="20% - Accent5 2 2 2 2 3 2 4" xfId="25874" xr:uid="{00000000-0005-0000-0000-0000D2230000}"/>
    <cellStyle name="20% - Accent5 2 2 2 2 3 2 4 2" xfId="8228" xr:uid="{00000000-0005-0000-0000-0000D3230000}"/>
    <cellStyle name="20% - Accent5 2 2 2 2 3 2 5" xfId="30243" xr:uid="{00000000-0005-0000-0000-0000D4230000}"/>
    <cellStyle name="20% - Accent5 2 2 2 2 3 3" xfId="22093" xr:uid="{00000000-0005-0000-0000-0000D5230000}"/>
    <cellStyle name="20% - Accent5 2 2 2 2 3 3 2" xfId="12935" xr:uid="{00000000-0005-0000-0000-0000D6230000}"/>
    <cellStyle name="20% - Accent5 2 2 2 2 3 3 2 2" xfId="22092" xr:uid="{00000000-0005-0000-0000-0000D7230000}"/>
    <cellStyle name="20% - Accent5 2 2 2 2 3 3 2 2 2" xfId="22088" xr:uid="{00000000-0005-0000-0000-0000D8230000}"/>
    <cellStyle name="20% - Accent5 2 2 2 2 3 3 2 3" xfId="24234" xr:uid="{00000000-0005-0000-0000-0000D9230000}"/>
    <cellStyle name="20% - Accent5 2 2 2 2 3 3 3" xfId="25870" xr:uid="{00000000-0005-0000-0000-0000DA230000}"/>
    <cellStyle name="20% - Accent5 2 2 2 2 3 3 3 2" xfId="22084" xr:uid="{00000000-0005-0000-0000-0000DB230000}"/>
    <cellStyle name="20% - Accent5 2 2 2 2 3 3 4" xfId="12933" xr:uid="{00000000-0005-0000-0000-0000DC230000}"/>
    <cellStyle name="20% - Accent5 2 2 2 2 3 4" xfId="22078" xr:uid="{00000000-0005-0000-0000-0000DD230000}"/>
    <cellStyle name="20% - Accent5 2 2 2 2 3 4 2" xfId="12923" xr:uid="{00000000-0005-0000-0000-0000DE230000}"/>
    <cellStyle name="20% - Accent5 2 2 2 2 3 4 2 2" xfId="34159" xr:uid="{00000000-0005-0000-0000-0000DF230000}"/>
    <cellStyle name="20% - Accent5 2 2 2 2 3 4 3" xfId="12921" xr:uid="{00000000-0005-0000-0000-0000E0230000}"/>
    <cellStyle name="20% - Accent5 2 2 2 2 3 5" xfId="22076" xr:uid="{00000000-0005-0000-0000-0000E1230000}"/>
    <cellStyle name="20% - Accent5 2 2 2 2 3 5 2" xfId="12917" xr:uid="{00000000-0005-0000-0000-0000E2230000}"/>
    <cellStyle name="20% - Accent5 2 2 2 2 3 6" xfId="22073" xr:uid="{00000000-0005-0000-0000-0000E3230000}"/>
    <cellStyle name="20% - Accent5 2 2 2 2 4" xfId="22071" xr:uid="{00000000-0005-0000-0000-0000E4230000}"/>
    <cellStyle name="20% - Accent5 2 2 2 2 4 2" xfId="20466" xr:uid="{00000000-0005-0000-0000-0000E5230000}"/>
    <cellStyle name="20% - Accent5 2 2 2 2 4 2 2" xfId="25867" xr:uid="{00000000-0005-0000-0000-0000E6230000}"/>
    <cellStyle name="20% - Accent5 2 2 2 2 4 2 2 2" xfId="22070" xr:uid="{00000000-0005-0000-0000-0000E7230000}"/>
    <cellStyle name="20% - Accent5 2 2 2 2 4 2 2 2 2" xfId="22065" xr:uid="{00000000-0005-0000-0000-0000E8230000}"/>
    <cellStyle name="20% - Accent5 2 2 2 2 4 2 2 3" xfId="24153" xr:uid="{00000000-0005-0000-0000-0000E9230000}"/>
    <cellStyle name="20% - Accent5 2 2 2 2 4 2 3" xfId="30539" xr:uid="{00000000-0005-0000-0000-0000EA230000}"/>
    <cellStyle name="20% - Accent5 2 2 2 2 4 2 3 2" xfId="8206" xr:uid="{00000000-0005-0000-0000-0000EB230000}"/>
    <cellStyle name="20% - Accent5 2 2 2 2 4 2 4" xfId="23708" xr:uid="{00000000-0005-0000-0000-0000EC230000}"/>
    <cellStyle name="20% - Accent5 2 2 2 2 4 3" xfId="32944" xr:uid="{00000000-0005-0000-0000-0000ED230000}"/>
    <cellStyle name="20% - Accent5 2 2 2 2 4 3 2" xfId="12907" xr:uid="{00000000-0005-0000-0000-0000EE230000}"/>
    <cellStyle name="20% - Accent5 2 2 2 2 4 3 2 2" xfId="22062" xr:uid="{00000000-0005-0000-0000-0000EF230000}"/>
    <cellStyle name="20% - Accent5 2 2 2 2 4 3 3" xfId="12905" xr:uid="{00000000-0005-0000-0000-0000F0230000}"/>
    <cellStyle name="20% - Accent5 2 2 2 2 4 4" xfId="7969" xr:uid="{00000000-0005-0000-0000-0000F1230000}"/>
    <cellStyle name="20% - Accent5 2 2 2 2 4 4 2" xfId="12899" xr:uid="{00000000-0005-0000-0000-0000F2230000}"/>
    <cellStyle name="20% - Accent5 2 2 2 2 4 5" xfId="26613" xr:uid="{00000000-0005-0000-0000-0000F3230000}"/>
    <cellStyle name="20% - Accent5 2 2 2 2 5" xfId="22054" xr:uid="{00000000-0005-0000-0000-0000F4230000}"/>
    <cellStyle name="20% - Accent5 2 2 2 2 5 2" xfId="32019" xr:uid="{00000000-0005-0000-0000-0000F5230000}"/>
    <cellStyle name="20% - Accent5 2 2 2 2 5 2 2" xfId="8741" xr:uid="{00000000-0005-0000-0000-0000F6230000}"/>
    <cellStyle name="20% - Accent5 2 2 2 2 5 2 2 2" xfId="22051" xr:uid="{00000000-0005-0000-0000-0000F7230000}"/>
    <cellStyle name="20% - Accent5 2 2 2 2 5 2 3" xfId="23353" xr:uid="{00000000-0005-0000-0000-0000F8230000}"/>
    <cellStyle name="20% - Accent5 2 2 2 2 5 3" xfId="33674" xr:uid="{00000000-0005-0000-0000-0000F9230000}"/>
    <cellStyle name="20% - Accent5 2 2 2 2 5 3 2" xfId="12886" xr:uid="{00000000-0005-0000-0000-0000FA230000}"/>
    <cellStyle name="20% - Accent5 2 2 2 2 5 4" xfId="7963" xr:uid="{00000000-0005-0000-0000-0000FB230000}"/>
    <cellStyle name="20% - Accent5 2 2 2 2 6" xfId="22045" xr:uid="{00000000-0005-0000-0000-0000FC230000}"/>
    <cellStyle name="20% - Accent5 2 2 2 2 6 2" xfId="28923" xr:uid="{00000000-0005-0000-0000-0000FD230000}"/>
    <cellStyle name="20% - Accent5 2 2 2 2 6 2 2" xfId="23336" xr:uid="{00000000-0005-0000-0000-0000FE230000}"/>
    <cellStyle name="20% - Accent5 2 2 2 2 6 3" xfId="32917" xr:uid="{00000000-0005-0000-0000-0000FF230000}"/>
    <cellStyle name="20% - Accent5 2 2 2 2 7" xfId="22043" xr:uid="{00000000-0005-0000-0000-000000240000}"/>
    <cellStyle name="20% - Accent5 2 2 2 2 7 2" xfId="27872" xr:uid="{00000000-0005-0000-0000-000001240000}"/>
    <cellStyle name="20% - Accent5 2 2 2 2 8" xfId="22042" xr:uid="{00000000-0005-0000-0000-000002240000}"/>
    <cellStyle name="20% - Accent5 2 2 2 3" xfId="31144" xr:uid="{00000000-0005-0000-0000-000003240000}"/>
    <cellStyle name="20% - Accent5 2 2 2 3 2" xfId="18303" xr:uid="{00000000-0005-0000-0000-000004240000}"/>
    <cellStyle name="20% - Accent5 2 2 2 3 2 2" xfId="27490" xr:uid="{00000000-0005-0000-0000-000005240000}"/>
    <cellStyle name="20% - Accent5 2 2 2 3 2 2 2" xfId="28323" xr:uid="{00000000-0005-0000-0000-000006240000}"/>
    <cellStyle name="20% - Accent5 2 2 2 3 2 2 2 2" xfId="22040" xr:uid="{00000000-0005-0000-0000-000007240000}"/>
    <cellStyle name="20% - Accent5 2 2 2 3 2 2 2 2 2" xfId="6068" xr:uid="{00000000-0005-0000-0000-000008240000}"/>
    <cellStyle name="20% - Accent5 2 2 2 3 2 2 2 2 2 2" xfId="13781" xr:uid="{00000000-0005-0000-0000-000009240000}"/>
    <cellStyle name="20% - Accent5 2 2 2 3 2 2 2 2 3" xfId="33460" xr:uid="{00000000-0005-0000-0000-00000A240000}"/>
    <cellStyle name="20% - Accent5 2 2 2 3 2 2 2 3" xfId="21662" xr:uid="{00000000-0005-0000-0000-00000B240000}"/>
    <cellStyle name="20% - Accent5 2 2 2 3 2 2 2 3 2" xfId="22039" xr:uid="{00000000-0005-0000-0000-00000C240000}"/>
    <cellStyle name="20% - Accent5 2 2 2 3 2 2 2 4" xfId="21655" xr:uid="{00000000-0005-0000-0000-00000D240000}"/>
    <cellStyle name="20% - Accent5 2 2 2 3 2 2 3" xfId="28315" xr:uid="{00000000-0005-0000-0000-00000E240000}"/>
    <cellStyle name="20% - Accent5 2 2 2 3 2 2 3 2" xfId="22033" xr:uid="{00000000-0005-0000-0000-00000F240000}"/>
    <cellStyle name="20% - Accent5 2 2 2 3 2 2 3 2 2" xfId="22029" xr:uid="{00000000-0005-0000-0000-000010240000}"/>
    <cellStyle name="20% - Accent5 2 2 2 3 2 2 3 3" xfId="21651" xr:uid="{00000000-0005-0000-0000-000011240000}"/>
    <cellStyle name="20% - Accent5 2 2 2 3 2 2 4" xfId="25835" xr:uid="{00000000-0005-0000-0000-000012240000}"/>
    <cellStyle name="20% - Accent5 2 2 2 3 2 2 4 2" xfId="8118" xr:uid="{00000000-0005-0000-0000-000013240000}"/>
    <cellStyle name="20% - Accent5 2 2 2 3 2 2 5" xfId="31380" xr:uid="{00000000-0005-0000-0000-000014240000}"/>
    <cellStyle name="20% - Accent5 2 2 2 3 2 3" xfId="31531" xr:uid="{00000000-0005-0000-0000-000015240000}"/>
    <cellStyle name="20% - Accent5 2 2 2 3 2 3 2" xfId="14700" xr:uid="{00000000-0005-0000-0000-000016240000}"/>
    <cellStyle name="20% - Accent5 2 2 2 3 2 3 2 2" xfId="24344" xr:uid="{00000000-0005-0000-0000-000017240000}"/>
    <cellStyle name="20% - Accent5 2 2 2 3 2 3 2 2 2" xfId="22025" xr:uid="{00000000-0005-0000-0000-000018240000}"/>
    <cellStyle name="20% - Accent5 2 2 2 3 2 3 2 3" xfId="21643" xr:uid="{00000000-0005-0000-0000-000019240000}"/>
    <cellStyle name="20% - Accent5 2 2 2 3 2 3 3" xfId="17317" xr:uid="{00000000-0005-0000-0000-00001A240000}"/>
    <cellStyle name="20% - Accent5 2 2 2 3 2 3 3 2" xfId="8110" xr:uid="{00000000-0005-0000-0000-00001B240000}"/>
    <cellStyle name="20% - Accent5 2 2 2 3 2 3 4" xfId="12839" xr:uid="{00000000-0005-0000-0000-00001C240000}"/>
    <cellStyle name="20% - Accent5 2 2 2 3 2 4" xfId="23569" xr:uid="{00000000-0005-0000-0000-00001D240000}"/>
    <cellStyle name="20% - Accent5 2 2 2 3 2 4 2" xfId="14686" xr:uid="{00000000-0005-0000-0000-00001E240000}"/>
    <cellStyle name="20% - Accent5 2 2 2 3 2 4 2 2" xfId="19719" xr:uid="{00000000-0005-0000-0000-00001F240000}"/>
    <cellStyle name="20% - Accent5 2 2 2 3 2 4 3" xfId="12835" xr:uid="{00000000-0005-0000-0000-000020240000}"/>
    <cellStyle name="20% - Accent5 2 2 2 3 2 5" xfId="22020" xr:uid="{00000000-0005-0000-0000-000021240000}"/>
    <cellStyle name="20% - Accent5 2 2 2 3 2 5 2" xfId="12833" xr:uid="{00000000-0005-0000-0000-000022240000}"/>
    <cellStyle name="20% - Accent5 2 2 2 3 2 6" xfId="22016" xr:uid="{00000000-0005-0000-0000-000023240000}"/>
    <cellStyle name="20% - Accent5 2 2 2 3 3" xfId="24369" xr:uid="{00000000-0005-0000-0000-000024240000}"/>
    <cellStyle name="20% - Accent5 2 2 2 3 3 2" xfId="29912" xr:uid="{00000000-0005-0000-0000-000025240000}"/>
    <cellStyle name="20% - Accent5 2 2 2 3 3 2 2" xfId="28277" xr:uid="{00000000-0005-0000-0000-000026240000}"/>
    <cellStyle name="20% - Accent5 2 2 2 3 3 2 2 2" xfId="22013" xr:uid="{00000000-0005-0000-0000-000027240000}"/>
    <cellStyle name="20% - Accent5 2 2 2 3 3 2 2 2 2" xfId="34062" xr:uid="{00000000-0005-0000-0000-000028240000}"/>
    <cellStyle name="20% - Accent5 2 2 2 3 3 2 2 3" xfId="21587" xr:uid="{00000000-0005-0000-0000-000029240000}"/>
    <cellStyle name="20% - Accent5 2 2 2 3 3 2 3" xfId="25820" xr:uid="{00000000-0005-0000-0000-00002A240000}"/>
    <cellStyle name="20% - Accent5 2 2 2 3 3 2 3 2" xfId="8096" xr:uid="{00000000-0005-0000-0000-00002B240000}"/>
    <cellStyle name="20% - Accent5 2 2 2 3 3 2 4" xfId="22925" xr:uid="{00000000-0005-0000-0000-00002C240000}"/>
    <cellStyle name="20% - Accent5 2 2 2 3 3 3" xfId="24773" xr:uid="{00000000-0005-0000-0000-00002D240000}"/>
    <cellStyle name="20% - Accent5 2 2 2 3 3 3 2" xfId="25817" xr:uid="{00000000-0005-0000-0000-00002E240000}"/>
    <cellStyle name="20% - Accent5 2 2 2 3 3 3 2 2" xfId="31528" xr:uid="{00000000-0005-0000-0000-00002F240000}"/>
    <cellStyle name="20% - Accent5 2 2 2 3 3 3 3" xfId="16190" xr:uid="{00000000-0005-0000-0000-000030240000}"/>
    <cellStyle name="20% - Accent5 2 2 2 3 3 4" xfId="22005" xr:uid="{00000000-0005-0000-0000-000031240000}"/>
    <cellStyle name="20% - Accent5 2 2 2 3 3 4 2" xfId="16187" xr:uid="{00000000-0005-0000-0000-000032240000}"/>
    <cellStyle name="20% - Accent5 2 2 2 3 3 5" xfId="22000" xr:uid="{00000000-0005-0000-0000-000033240000}"/>
    <cellStyle name="20% - Accent5 2 2 2 3 4" xfId="18300" xr:uid="{00000000-0005-0000-0000-000034240000}"/>
    <cellStyle name="20% - Accent5 2 2 2 3 4 2" xfId="29553" xr:uid="{00000000-0005-0000-0000-000035240000}"/>
    <cellStyle name="20% - Accent5 2 2 2 3 4 2 2" xfId="25808" xr:uid="{00000000-0005-0000-0000-000036240000}"/>
    <cellStyle name="20% - Accent5 2 2 2 3 4 2 2 2" xfId="21998" xr:uid="{00000000-0005-0000-0000-000037240000}"/>
    <cellStyle name="20% - Accent5 2 2 2 3 4 2 3" xfId="23301" xr:uid="{00000000-0005-0000-0000-000038240000}"/>
    <cellStyle name="20% - Accent5 2 2 2 3 4 3" xfId="15248" xr:uid="{00000000-0005-0000-0000-000039240000}"/>
    <cellStyle name="20% - Accent5 2 2 2 3 4 3 2" xfId="16176" xr:uid="{00000000-0005-0000-0000-00003A240000}"/>
    <cellStyle name="20% - Accent5 2 2 2 3 4 4" xfId="7957" xr:uid="{00000000-0005-0000-0000-00003B240000}"/>
    <cellStyle name="20% - Accent5 2 2 2 3 5" xfId="28418" xr:uid="{00000000-0005-0000-0000-00003C240000}"/>
    <cellStyle name="20% - Accent5 2 2 2 3 5 2" xfId="30328" xr:uid="{00000000-0005-0000-0000-00003D240000}"/>
    <cellStyle name="20% - Accent5 2 2 2 3 5 2 2" xfId="24035" xr:uid="{00000000-0005-0000-0000-00003E240000}"/>
    <cellStyle name="20% - Accent5 2 2 2 3 5 3" xfId="30325" xr:uid="{00000000-0005-0000-0000-00003F240000}"/>
    <cellStyle name="20% - Accent5 2 2 2 3 6" xfId="21989" xr:uid="{00000000-0005-0000-0000-000040240000}"/>
    <cellStyle name="20% - Accent5 2 2 2 3 6 2" xfId="30320" xr:uid="{00000000-0005-0000-0000-000041240000}"/>
    <cellStyle name="20% - Accent5 2 2 2 3 7" xfId="20491" xr:uid="{00000000-0005-0000-0000-000042240000}"/>
    <cellStyle name="20% - Accent5 2 2 2 4" xfId="33081" xr:uid="{00000000-0005-0000-0000-000043240000}"/>
    <cellStyle name="20% - Accent5 2 2 2 4 2" xfId="11350" xr:uid="{00000000-0005-0000-0000-000044240000}"/>
    <cellStyle name="20% - Accent5 2 2 2 4 2 2" xfId="29479" xr:uid="{00000000-0005-0000-0000-000045240000}"/>
    <cellStyle name="20% - Accent5 2 2 2 4 2 2 2" xfId="26557" xr:uid="{00000000-0005-0000-0000-000046240000}"/>
    <cellStyle name="20% - Accent5 2 2 2 4 2 2 2 2" xfId="21982" xr:uid="{00000000-0005-0000-0000-000047240000}"/>
    <cellStyle name="20% - Accent5 2 2 2 4 2 2 2 2 2" xfId="20106" xr:uid="{00000000-0005-0000-0000-000048240000}"/>
    <cellStyle name="20% - Accent5 2 2 2 4 2 2 2 3" xfId="21352" xr:uid="{00000000-0005-0000-0000-000049240000}"/>
    <cellStyle name="20% - Accent5 2 2 2 4 2 2 3" xfId="25802" xr:uid="{00000000-0005-0000-0000-00004A240000}"/>
    <cellStyle name="20% - Accent5 2 2 2 4 2 2 3 2" xfId="8037" xr:uid="{00000000-0005-0000-0000-00004B240000}"/>
    <cellStyle name="20% - Accent5 2 2 2 4 2 2 4" xfId="22625" xr:uid="{00000000-0005-0000-0000-00004C240000}"/>
    <cellStyle name="20% - Accent5 2 2 2 4 2 3" xfId="24594" xr:uid="{00000000-0005-0000-0000-00004D240000}"/>
    <cellStyle name="20% - Accent5 2 2 2 4 2 3 2" xfId="14253" xr:uid="{00000000-0005-0000-0000-00004E240000}"/>
    <cellStyle name="20% - Accent5 2 2 2 4 2 3 2 2" xfId="21596" xr:uid="{00000000-0005-0000-0000-00004F240000}"/>
    <cellStyle name="20% - Accent5 2 2 2 4 2 3 3" xfId="12787" xr:uid="{00000000-0005-0000-0000-000050240000}"/>
    <cellStyle name="20% - Accent5 2 2 2 4 2 4" xfId="23549" xr:uid="{00000000-0005-0000-0000-000051240000}"/>
    <cellStyle name="20% - Accent5 2 2 2 4 2 4 2" xfId="12779" xr:uid="{00000000-0005-0000-0000-000052240000}"/>
    <cellStyle name="20% - Accent5 2 2 2 4 2 5" xfId="23539" xr:uid="{00000000-0005-0000-0000-000053240000}"/>
    <cellStyle name="20% - Accent5 2 2 2 4 3" xfId="29471" xr:uid="{00000000-0005-0000-0000-000054240000}"/>
    <cellStyle name="20% - Accent5 2 2 2 4 3 2" xfId="24565" xr:uid="{00000000-0005-0000-0000-000055240000}"/>
    <cellStyle name="20% - Accent5 2 2 2 4 3 2 2" xfId="5396" xr:uid="{00000000-0005-0000-0000-000056240000}"/>
    <cellStyle name="20% - Accent5 2 2 2 4 3 2 2 2" xfId="21976" xr:uid="{00000000-0005-0000-0000-000057240000}"/>
    <cellStyle name="20% - Accent5 2 2 2 4 3 2 3" xfId="24329" xr:uid="{00000000-0005-0000-0000-000058240000}"/>
    <cellStyle name="20% - Accent5 2 2 2 4 3 3" xfId="21969" xr:uid="{00000000-0005-0000-0000-000059240000}"/>
    <cellStyle name="20% - Accent5 2 2 2 4 3 3 2" xfId="16150" xr:uid="{00000000-0005-0000-0000-00005A240000}"/>
    <cellStyle name="20% - Accent5 2 2 2 4 3 4" xfId="23456" xr:uid="{00000000-0005-0000-0000-00005B240000}"/>
    <cellStyle name="20% - Accent5 2 2 2 4 4" xfId="33041" xr:uid="{00000000-0005-0000-0000-00005C240000}"/>
    <cellStyle name="20% - Accent5 2 2 2 4 4 2" xfId="26478" xr:uid="{00000000-0005-0000-0000-00005D240000}"/>
    <cellStyle name="20% - Accent5 2 2 2 4 4 2 2" xfId="24260" xr:uid="{00000000-0005-0000-0000-00005E240000}"/>
    <cellStyle name="20% - Accent5 2 2 2 4 4 3" xfId="26655" xr:uid="{00000000-0005-0000-0000-00005F240000}"/>
    <cellStyle name="20% - Accent5 2 2 2 4 5" xfId="21964" xr:uid="{00000000-0005-0000-0000-000060240000}"/>
    <cellStyle name="20% - Accent5 2 2 2 4 5 2" xfId="30192" xr:uid="{00000000-0005-0000-0000-000061240000}"/>
    <cellStyle name="20% - Accent5 2 2 2 4 6" xfId="21956" xr:uid="{00000000-0005-0000-0000-000062240000}"/>
    <cellStyle name="20% - Accent5 2 2 2 5" xfId="32750" xr:uid="{00000000-0005-0000-0000-000063240000}"/>
    <cellStyle name="20% - Accent5 2 2 2 5 2" xfId="29416" xr:uid="{00000000-0005-0000-0000-000064240000}"/>
    <cellStyle name="20% - Accent5 2 2 2 5 2 2" xfId="32635" xr:uid="{00000000-0005-0000-0000-000065240000}"/>
    <cellStyle name="20% - Accent5 2 2 2 5 2 2 2" xfId="25790" xr:uid="{00000000-0005-0000-0000-000066240000}"/>
    <cellStyle name="20% - Accent5 2 2 2 5 2 2 2 2" xfId="23831" xr:uid="{00000000-0005-0000-0000-000067240000}"/>
    <cellStyle name="20% - Accent5 2 2 2 5 2 2 3" xfId="21950" xr:uid="{00000000-0005-0000-0000-000068240000}"/>
    <cellStyle name="20% - Accent5 2 2 2 5 2 3" xfId="30161" xr:uid="{00000000-0005-0000-0000-000069240000}"/>
    <cellStyle name="20% - Accent5 2 2 2 5 2 3 2" xfId="12748" xr:uid="{00000000-0005-0000-0000-00006A240000}"/>
    <cellStyle name="20% - Accent5 2 2 2 5 2 4" xfId="20046" xr:uid="{00000000-0005-0000-0000-00006B240000}"/>
    <cellStyle name="20% - Accent5 2 2 2 5 3" xfId="34015" xr:uid="{00000000-0005-0000-0000-00006C240000}"/>
    <cellStyle name="20% - Accent5 2 2 2 5 3 2" xfId="32153" xr:uid="{00000000-0005-0000-0000-00006D240000}"/>
    <cellStyle name="20% - Accent5 2 2 2 5 3 2 2" xfId="13337" xr:uid="{00000000-0005-0000-0000-00006E240000}"/>
    <cellStyle name="20% - Accent5 2 2 2 5 3 3" xfId="21944" xr:uid="{00000000-0005-0000-0000-00006F240000}"/>
    <cellStyle name="20% - Accent5 2 2 2 5 4" xfId="8098" xr:uid="{00000000-0005-0000-0000-000070240000}"/>
    <cellStyle name="20% - Accent5 2 2 2 5 4 2" xfId="27812" xr:uid="{00000000-0005-0000-0000-000071240000}"/>
    <cellStyle name="20% - Accent5 2 2 2 5 5" xfId="21940" xr:uid="{00000000-0005-0000-0000-000072240000}"/>
    <cellStyle name="20% - Accent5 2 2 2 6" xfId="32399" xr:uid="{00000000-0005-0000-0000-000073240000}"/>
    <cellStyle name="20% - Accent5 2 2 2 6 2" xfId="32392" xr:uid="{00000000-0005-0000-0000-000074240000}"/>
    <cellStyle name="20% - Accent5 2 2 2 6 2 2" xfId="30862" xr:uid="{00000000-0005-0000-0000-000075240000}"/>
    <cellStyle name="20% - Accent5 2 2 2 6 2 2 2" xfId="21936" xr:uid="{00000000-0005-0000-0000-000076240000}"/>
    <cellStyle name="20% - Accent5 2 2 2 6 2 3" xfId="21934" xr:uid="{00000000-0005-0000-0000-000077240000}"/>
    <cellStyle name="20% - Accent5 2 2 2 6 3" xfId="21930" xr:uid="{00000000-0005-0000-0000-000078240000}"/>
    <cellStyle name="20% - Accent5 2 2 2 6 3 2" xfId="21926" xr:uid="{00000000-0005-0000-0000-000079240000}"/>
    <cellStyle name="20% - Accent5 2 2 2 6 4" xfId="21922" xr:uid="{00000000-0005-0000-0000-00007A240000}"/>
    <cellStyle name="20% - Accent5 2 2 2 7" xfId="32658" xr:uid="{00000000-0005-0000-0000-00007B240000}"/>
    <cellStyle name="20% - Accent5 2 2 2 7 2" xfId="6772" xr:uid="{00000000-0005-0000-0000-00007C240000}"/>
    <cellStyle name="20% - Accent5 2 2 2 7 2 2" xfId="30824" xr:uid="{00000000-0005-0000-0000-00007D240000}"/>
    <cellStyle name="20% - Accent5 2 2 2 7 3" xfId="16681" xr:uid="{00000000-0005-0000-0000-00007E240000}"/>
    <cellStyle name="20% - Accent5 2 2 2 8" xfId="33402" xr:uid="{00000000-0005-0000-0000-00007F240000}"/>
    <cellStyle name="20% - Accent5 2 2 2 8 2" xfId="16671" xr:uid="{00000000-0005-0000-0000-000080240000}"/>
    <cellStyle name="20% - Accent5 2 2 2 9" xfId="33395" xr:uid="{00000000-0005-0000-0000-000081240000}"/>
    <cellStyle name="20% - Accent5 2 2 3" xfId="21920" xr:uid="{00000000-0005-0000-0000-000082240000}"/>
    <cellStyle name="20% - Accent5 2 2 3 2" xfId="21918" xr:uid="{00000000-0005-0000-0000-000083240000}"/>
    <cellStyle name="20% - Accent5 2 2 3 2 2" xfId="21917" xr:uid="{00000000-0005-0000-0000-000084240000}"/>
    <cellStyle name="20% - Accent5 2 2 3 2 2 2" xfId="27475" xr:uid="{00000000-0005-0000-0000-000085240000}"/>
    <cellStyle name="20% - Accent5 2 2 3 2 2 2 2" xfId="25597" xr:uid="{00000000-0005-0000-0000-000086240000}"/>
    <cellStyle name="20% - Accent5 2 2 3 2 2 2 2 2" xfId="21911" xr:uid="{00000000-0005-0000-0000-000087240000}"/>
    <cellStyle name="20% - Accent5 2 2 3 2 2 2 2 2 2" xfId="21909" xr:uid="{00000000-0005-0000-0000-000088240000}"/>
    <cellStyle name="20% - Accent5 2 2 3 2 2 2 2 2 2 2" xfId="19618" xr:uid="{00000000-0005-0000-0000-000089240000}"/>
    <cellStyle name="20% - Accent5 2 2 3 2 2 2 2 2 3" xfId="21901" xr:uid="{00000000-0005-0000-0000-00008A240000}"/>
    <cellStyle name="20% - Accent5 2 2 3 2 2 2 2 3" xfId="21190" xr:uid="{00000000-0005-0000-0000-00008B240000}"/>
    <cellStyle name="20% - Accent5 2 2 3 2 2 2 2 3 2" xfId="21899" xr:uid="{00000000-0005-0000-0000-00008C240000}"/>
    <cellStyle name="20% - Accent5 2 2 3 2 2 2 2 4" xfId="5939" xr:uid="{00000000-0005-0000-0000-00008D240000}"/>
    <cellStyle name="20% - Accent5 2 2 3 2 2 2 3" xfId="25490" xr:uid="{00000000-0005-0000-0000-00008E240000}"/>
    <cellStyle name="20% - Accent5 2 2 3 2 2 2 3 2" xfId="17073" xr:uid="{00000000-0005-0000-0000-00008F240000}"/>
    <cellStyle name="20% - Accent5 2 2 3 2 2 2 3 2 2" xfId="21894" xr:uid="{00000000-0005-0000-0000-000090240000}"/>
    <cellStyle name="20% - Accent5 2 2 3 2 2 2 3 3" xfId="23093" xr:uid="{00000000-0005-0000-0000-000091240000}"/>
    <cellStyle name="20% - Accent5 2 2 3 2 2 2 4" xfId="33753" xr:uid="{00000000-0005-0000-0000-000092240000}"/>
    <cellStyle name="20% - Accent5 2 2 3 2 2 2 4 2" xfId="21892" xr:uid="{00000000-0005-0000-0000-000093240000}"/>
    <cellStyle name="20% - Accent5 2 2 3 2 2 2 5" xfId="32267" xr:uid="{00000000-0005-0000-0000-000094240000}"/>
    <cellStyle name="20% - Accent5 2 2 3 2 2 3" xfId="21889" xr:uid="{00000000-0005-0000-0000-000095240000}"/>
    <cellStyle name="20% - Accent5 2 2 3 2 2 3 2" xfId="9560" xr:uid="{00000000-0005-0000-0000-000096240000}"/>
    <cellStyle name="20% - Accent5 2 2 3 2 2 3 2 2" xfId="24979" xr:uid="{00000000-0005-0000-0000-000097240000}"/>
    <cellStyle name="20% - Accent5 2 2 3 2 2 3 2 2 2" xfId="21888" xr:uid="{00000000-0005-0000-0000-000098240000}"/>
    <cellStyle name="20% - Accent5 2 2 3 2 2 3 2 3" xfId="30965" xr:uid="{00000000-0005-0000-0000-000099240000}"/>
    <cellStyle name="20% - Accent5 2 2 3 2 2 3 3" xfId="12368" xr:uid="{00000000-0005-0000-0000-00009A240000}"/>
    <cellStyle name="20% - Accent5 2 2 3 2 2 3 3 2" xfId="21881" xr:uid="{00000000-0005-0000-0000-00009B240000}"/>
    <cellStyle name="20% - Accent5 2 2 3 2 2 3 4" xfId="12364" xr:uid="{00000000-0005-0000-0000-00009C240000}"/>
    <cellStyle name="20% - Accent5 2 2 3 2 2 4" xfId="21874" xr:uid="{00000000-0005-0000-0000-00009D240000}"/>
    <cellStyle name="20% - Accent5 2 2 3 2 2 4 2" xfId="31076" xr:uid="{00000000-0005-0000-0000-00009E240000}"/>
    <cellStyle name="20% - Accent5 2 2 3 2 2 4 2 2" xfId="21872" xr:uid="{00000000-0005-0000-0000-00009F240000}"/>
    <cellStyle name="20% - Accent5 2 2 3 2 2 4 3" xfId="12359" xr:uid="{00000000-0005-0000-0000-0000A0240000}"/>
    <cellStyle name="20% - Accent5 2 2 3 2 2 5" xfId="21870" xr:uid="{00000000-0005-0000-0000-0000A1240000}"/>
    <cellStyle name="20% - Accent5 2 2 3 2 2 5 2" xfId="15796" xr:uid="{00000000-0005-0000-0000-0000A2240000}"/>
    <cellStyle name="20% - Accent5 2 2 3 2 2 6" xfId="21869" xr:uid="{00000000-0005-0000-0000-0000A3240000}"/>
    <cellStyle name="20% - Accent5 2 2 3 2 3" xfId="20649" xr:uid="{00000000-0005-0000-0000-0000A4240000}"/>
    <cellStyle name="20% - Accent5 2 2 3 2 3 2" xfId="21867" xr:uid="{00000000-0005-0000-0000-0000A5240000}"/>
    <cellStyle name="20% - Accent5 2 2 3 2 3 2 2" xfId="25470" xr:uid="{00000000-0005-0000-0000-0000A6240000}"/>
    <cellStyle name="20% - Accent5 2 2 3 2 3 2 2 2" xfId="21866" xr:uid="{00000000-0005-0000-0000-0000A7240000}"/>
    <cellStyle name="20% - Accent5 2 2 3 2 3 2 2 2 2" xfId="21861" xr:uid="{00000000-0005-0000-0000-0000A8240000}"/>
    <cellStyle name="20% - Accent5 2 2 3 2 3 2 2 3" xfId="23190" xr:uid="{00000000-0005-0000-0000-0000A9240000}"/>
    <cellStyle name="20% - Accent5 2 2 3 2 3 2 3" xfId="25461" xr:uid="{00000000-0005-0000-0000-0000AA240000}"/>
    <cellStyle name="20% - Accent5 2 2 3 2 3 2 3 2" xfId="21859" xr:uid="{00000000-0005-0000-0000-0000AB240000}"/>
    <cellStyle name="20% - Accent5 2 2 3 2 3 2 4" xfId="21854" xr:uid="{00000000-0005-0000-0000-0000AC240000}"/>
    <cellStyle name="20% - Accent5 2 2 3 2 3 3" xfId="21848" xr:uid="{00000000-0005-0000-0000-0000AD240000}"/>
    <cellStyle name="20% - Accent5 2 2 3 2 3 3 2" xfId="12342" xr:uid="{00000000-0005-0000-0000-0000AE240000}"/>
    <cellStyle name="20% - Accent5 2 2 3 2 3 3 2 2" xfId="21847" xr:uid="{00000000-0005-0000-0000-0000AF240000}"/>
    <cellStyle name="20% - Accent5 2 2 3 2 3 3 3" xfId="12339" xr:uid="{00000000-0005-0000-0000-0000B0240000}"/>
    <cellStyle name="20% - Accent5 2 2 3 2 3 4" xfId="21841" xr:uid="{00000000-0005-0000-0000-0000B1240000}"/>
    <cellStyle name="20% - Accent5 2 2 3 2 3 4 2" xfId="12663" xr:uid="{00000000-0005-0000-0000-0000B2240000}"/>
    <cellStyle name="20% - Accent5 2 2 3 2 3 5" xfId="21840" xr:uid="{00000000-0005-0000-0000-0000B3240000}"/>
    <cellStyle name="20% - Accent5 2 2 3 2 4" xfId="21839" xr:uid="{00000000-0005-0000-0000-0000B4240000}"/>
    <cellStyle name="20% - Accent5 2 2 3 2 4 2" xfId="18381" xr:uid="{00000000-0005-0000-0000-0000B5240000}"/>
    <cellStyle name="20% - Accent5 2 2 3 2 4 2 2" xfId="33192" xr:uid="{00000000-0005-0000-0000-0000B6240000}"/>
    <cellStyle name="20% - Accent5 2 2 3 2 4 2 2 2" xfId="32520" xr:uid="{00000000-0005-0000-0000-0000B7240000}"/>
    <cellStyle name="20% - Accent5 2 2 3 2 4 2 3" xfId="23144" xr:uid="{00000000-0005-0000-0000-0000B8240000}"/>
    <cellStyle name="20% - Accent5 2 2 3 2 4 3" xfId="28332" xr:uid="{00000000-0005-0000-0000-0000B9240000}"/>
    <cellStyle name="20% - Accent5 2 2 3 2 4 3 2" xfId="12324" xr:uid="{00000000-0005-0000-0000-0000BA240000}"/>
    <cellStyle name="20% - Accent5 2 2 3 2 4 4" xfId="7929" xr:uid="{00000000-0005-0000-0000-0000BB240000}"/>
    <cellStyle name="20% - Accent5 2 2 3 2 5" xfId="21834" xr:uid="{00000000-0005-0000-0000-0000BC240000}"/>
    <cellStyle name="20% - Accent5 2 2 3 2 5 2" xfId="33533" xr:uid="{00000000-0005-0000-0000-0000BD240000}"/>
    <cellStyle name="20% - Accent5 2 2 3 2 5 2 2" xfId="23130" xr:uid="{00000000-0005-0000-0000-0000BE240000}"/>
    <cellStyle name="20% - Accent5 2 2 3 2 5 3" xfId="26965" xr:uid="{00000000-0005-0000-0000-0000BF240000}"/>
    <cellStyle name="20% - Accent5 2 2 3 2 6" xfId="21824" xr:uid="{00000000-0005-0000-0000-0000C0240000}"/>
    <cellStyle name="20% - Accent5 2 2 3 2 6 2" xfId="28913" xr:uid="{00000000-0005-0000-0000-0000C1240000}"/>
    <cellStyle name="20% - Accent5 2 2 3 2 7" xfId="8722" xr:uid="{00000000-0005-0000-0000-0000C2240000}"/>
    <cellStyle name="20% - Accent5 2 2 3 3" xfId="30788" xr:uid="{00000000-0005-0000-0000-0000C3240000}"/>
    <cellStyle name="20% - Accent5 2 2 3 3 2" xfId="18297" xr:uid="{00000000-0005-0000-0000-0000C4240000}"/>
    <cellStyle name="20% - Accent5 2 2 3 3 2 2" xfId="24906" xr:uid="{00000000-0005-0000-0000-0000C5240000}"/>
    <cellStyle name="20% - Accent5 2 2 3 3 2 2 2" xfId="28290" xr:uid="{00000000-0005-0000-0000-0000C6240000}"/>
    <cellStyle name="20% - Accent5 2 2 3 3 2 2 2 2" xfId="21818" xr:uid="{00000000-0005-0000-0000-0000C7240000}"/>
    <cellStyle name="20% - Accent5 2 2 3 3 2 2 2 2 2" xfId="21815" xr:uid="{00000000-0005-0000-0000-0000C8240000}"/>
    <cellStyle name="20% - Accent5 2 2 3 3 2 2 2 3" xfId="20831" xr:uid="{00000000-0005-0000-0000-0000C9240000}"/>
    <cellStyle name="20% - Accent5 2 2 3 3 2 2 3" xfId="25447" xr:uid="{00000000-0005-0000-0000-0000CA240000}"/>
    <cellStyle name="20% - Accent5 2 2 3 3 2 2 3 2" xfId="20672" xr:uid="{00000000-0005-0000-0000-0000CB240000}"/>
    <cellStyle name="20% - Accent5 2 2 3 3 2 2 4" xfId="21811" xr:uid="{00000000-0005-0000-0000-0000CC240000}"/>
    <cellStyle name="20% - Accent5 2 2 3 3 2 3" xfId="24223" xr:uid="{00000000-0005-0000-0000-0000CD240000}"/>
    <cellStyle name="20% - Accent5 2 2 3 3 2 3 2" xfId="13906" xr:uid="{00000000-0005-0000-0000-0000CE240000}"/>
    <cellStyle name="20% - Accent5 2 2 3 3 2 3 2 2" xfId="21807" xr:uid="{00000000-0005-0000-0000-0000CF240000}"/>
    <cellStyle name="20% - Accent5 2 2 3 3 2 3 3" xfId="12741" xr:uid="{00000000-0005-0000-0000-0000D0240000}"/>
    <cellStyle name="20% - Accent5 2 2 3 3 2 4" xfId="21801" xr:uid="{00000000-0005-0000-0000-0000D1240000}"/>
    <cellStyle name="20% - Accent5 2 2 3 3 2 4 2" xfId="12734" xr:uid="{00000000-0005-0000-0000-0000D2240000}"/>
    <cellStyle name="20% - Accent5 2 2 3 3 2 5" xfId="23511" xr:uid="{00000000-0005-0000-0000-0000D3240000}"/>
    <cellStyle name="20% - Accent5 2 2 3 3 3" xfId="18292" xr:uid="{00000000-0005-0000-0000-0000D4240000}"/>
    <cellStyle name="20% - Accent5 2 2 3 3 3 2" xfId="24184" xr:uid="{00000000-0005-0000-0000-0000D5240000}"/>
    <cellStyle name="20% - Accent5 2 2 3 3 3 2 2" xfId="25436" xr:uid="{00000000-0005-0000-0000-0000D6240000}"/>
    <cellStyle name="20% - Accent5 2 2 3 3 3 2 2 2" xfId="22455" xr:uid="{00000000-0005-0000-0000-0000D7240000}"/>
    <cellStyle name="20% - Accent5 2 2 3 3 3 2 3" xfId="21796" xr:uid="{00000000-0005-0000-0000-0000D8240000}"/>
    <cellStyle name="20% - Accent5 2 2 3 3 3 3" xfId="21793" xr:uid="{00000000-0005-0000-0000-0000D9240000}"/>
    <cellStyle name="20% - Accent5 2 2 3 3 3 3 2" xfId="16108" xr:uid="{00000000-0005-0000-0000-0000DA240000}"/>
    <cellStyle name="20% - Accent5 2 2 3 3 3 4" xfId="21788" xr:uid="{00000000-0005-0000-0000-0000DB240000}"/>
    <cellStyle name="20% - Accent5 2 2 3 3 4" xfId="23839" xr:uid="{00000000-0005-0000-0000-0000DC240000}"/>
    <cellStyle name="20% - Accent5 2 2 3 3 4 2" xfId="11860" xr:uid="{00000000-0005-0000-0000-0000DD240000}"/>
    <cellStyle name="20% - Accent5 2 2 3 3 4 2 2" xfId="23116" xr:uid="{00000000-0005-0000-0000-0000DE240000}"/>
    <cellStyle name="20% - Accent5 2 2 3 3 4 3" xfId="9229" xr:uid="{00000000-0005-0000-0000-0000DF240000}"/>
    <cellStyle name="20% - Accent5 2 2 3 3 5" xfId="20039" xr:uid="{00000000-0005-0000-0000-0000E0240000}"/>
    <cellStyle name="20% - Accent5 2 2 3 3 5 2" xfId="23942" xr:uid="{00000000-0005-0000-0000-0000E1240000}"/>
    <cellStyle name="20% - Accent5 2 2 3 3 6" xfId="21776" xr:uid="{00000000-0005-0000-0000-0000E2240000}"/>
    <cellStyle name="20% - Accent5 2 2 3 4" xfId="30700" xr:uid="{00000000-0005-0000-0000-0000E3240000}"/>
    <cellStyle name="20% - Accent5 2 2 3 4 2" xfId="23106" xr:uid="{00000000-0005-0000-0000-0000E4240000}"/>
    <cellStyle name="20% - Accent5 2 2 3 4 2 2" xfId="23674" xr:uid="{00000000-0005-0000-0000-0000E5240000}"/>
    <cellStyle name="20% - Accent5 2 2 3 4 2 2 2" xfId="5736" xr:uid="{00000000-0005-0000-0000-0000E6240000}"/>
    <cellStyle name="20% - Accent5 2 2 3 4 2 2 2 2" xfId="33567" xr:uid="{00000000-0005-0000-0000-0000E7240000}"/>
    <cellStyle name="20% - Accent5 2 2 3 4 2 2 3" xfId="5730" xr:uid="{00000000-0005-0000-0000-0000E8240000}"/>
    <cellStyle name="20% - Accent5 2 2 3 4 2 3" xfId="21767" xr:uid="{00000000-0005-0000-0000-0000E9240000}"/>
    <cellStyle name="20% - Accent5 2 2 3 4 2 3 2" xfId="8557" xr:uid="{00000000-0005-0000-0000-0000EA240000}"/>
    <cellStyle name="20% - Accent5 2 2 3 4 2 4" xfId="22909" xr:uid="{00000000-0005-0000-0000-0000EB240000}"/>
    <cellStyle name="20% - Accent5 2 2 3 4 3" xfId="20644" xr:uid="{00000000-0005-0000-0000-0000EC240000}"/>
    <cellStyle name="20% - Accent5 2 2 3 4 3 2" xfId="21762" xr:uid="{00000000-0005-0000-0000-0000ED240000}"/>
    <cellStyle name="20% - Accent5 2 2 3 4 3 2 2" xfId="10916" xr:uid="{00000000-0005-0000-0000-0000EE240000}"/>
    <cellStyle name="20% - Accent5 2 2 3 4 3 3" xfId="21759" xr:uid="{00000000-0005-0000-0000-0000EF240000}"/>
    <cellStyle name="20% - Accent5 2 2 3 4 4" xfId="21755" xr:uid="{00000000-0005-0000-0000-0000F0240000}"/>
    <cellStyle name="20% - Accent5 2 2 3 4 4 2" xfId="29296" xr:uid="{00000000-0005-0000-0000-0000F1240000}"/>
    <cellStyle name="20% - Accent5 2 2 3 4 5" xfId="21752" xr:uid="{00000000-0005-0000-0000-0000F2240000}"/>
    <cellStyle name="20% - Accent5 2 2 3 5" xfId="32371" xr:uid="{00000000-0005-0000-0000-0000F3240000}"/>
    <cellStyle name="20% - Accent5 2 2 3 5 2" xfId="34136" xr:uid="{00000000-0005-0000-0000-0000F4240000}"/>
    <cellStyle name="20% - Accent5 2 2 3 5 2 2" xfId="31943" xr:uid="{00000000-0005-0000-0000-0000F5240000}"/>
    <cellStyle name="20% - Accent5 2 2 3 5 2 2 2" xfId="19398" xr:uid="{00000000-0005-0000-0000-0000F6240000}"/>
    <cellStyle name="20% - Accent5 2 2 3 5 2 3" xfId="25635" xr:uid="{00000000-0005-0000-0000-0000F7240000}"/>
    <cellStyle name="20% - Accent5 2 2 3 5 3" xfId="21749" xr:uid="{00000000-0005-0000-0000-0000F8240000}"/>
    <cellStyle name="20% - Accent5 2 2 3 5 3 2" xfId="21747" xr:uid="{00000000-0005-0000-0000-0000F9240000}"/>
    <cellStyle name="20% - Accent5 2 2 3 5 4" xfId="21742" xr:uid="{00000000-0005-0000-0000-0000FA240000}"/>
    <cellStyle name="20% - Accent5 2 2 3 6" xfId="28393" xr:uid="{00000000-0005-0000-0000-0000FB240000}"/>
    <cellStyle name="20% - Accent5 2 2 3 6 2" xfId="21739" xr:uid="{00000000-0005-0000-0000-0000FC240000}"/>
    <cellStyle name="20% - Accent5 2 2 3 6 2 2" xfId="21737" xr:uid="{00000000-0005-0000-0000-0000FD240000}"/>
    <cellStyle name="20% - Accent5 2 2 3 6 3" xfId="21731" xr:uid="{00000000-0005-0000-0000-0000FE240000}"/>
    <cellStyle name="20% - Accent5 2 2 3 7" xfId="28390" xr:uid="{00000000-0005-0000-0000-0000FF240000}"/>
    <cellStyle name="20% - Accent5 2 2 3 7 2" xfId="16654" xr:uid="{00000000-0005-0000-0000-000000250000}"/>
    <cellStyle name="20% - Accent5 2 2 3 8" xfId="33388" xr:uid="{00000000-0005-0000-0000-000001250000}"/>
    <cellStyle name="20% - Accent5 2 2 4" xfId="21725" xr:uid="{00000000-0005-0000-0000-000002250000}"/>
    <cellStyle name="20% - Accent5 2 2 4 2" xfId="21721" xr:uid="{00000000-0005-0000-0000-000003250000}"/>
    <cellStyle name="20% - Accent5 2 2 4 2 2" xfId="21720" xr:uid="{00000000-0005-0000-0000-000004250000}"/>
    <cellStyle name="20% - Accent5 2 2 4 2 2 2" xfId="21715" xr:uid="{00000000-0005-0000-0000-000005250000}"/>
    <cellStyle name="20% - Accent5 2 2 4 2 2 2 2" xfId="25210" xr:uid="{00000000-0005-0000-0000-000006250000}"/>
    <cellStyle name="20% - Accent5 2 2 4 2 2 2 2 2" xfId="21713" xr:uid="{00000000-0005-0000-0000-000007250000}"/>
    <cellStyle name="20% - Accent5 2 2 4 2 2 2 2 2 2" xfId="21712" xr:uid="{00000000-0005-0000-0000-000008250000}"/>
    <cellStyle name="20% - Accent5 2 2 4 2 2 2 2 3" xfId="19630" xr:uid="{00000000-0005-0000-0000-000009250000}"/>
    <cellStyle name="20% - Accent5 2 2 4 2 2 2 3" xfId="33895" xr:uid="{00000000-0005-0000-0000-00000A250000}"/>
    <cellStyle name="20% - Accent5 2 2 4 2 2 2 3 2" xfId="12666" xr:uid="{00000000-0005-0000-0000-00000B250000}"/>
    <cellStyle name="20% - Accent5 2 2 4 2 2 2 4" xfId="30795" xr:uid="{00000000-0005-0000-0000-00000C250000}"/>
    <cellStyle name="20% - Accent5 2 2 4 2 2 3" xfId="27761" xr:uid="{00000000-0005-0000-0000-00000D250000}"/>
    <cellStyle name="20% - Accent5 2 2 4 2 2 3 2" xfId="10973" xr:uid="{00000000-0005-0000-0000-00000E250000}"/>
    <cellStyle name="20% - Accent5 2 2 4 2 2 3 2 2" xfId="21710" xr:uid="{00000000-0005-0000-0000-00000F250000}"/>
    <cellStyle name="20% - Accent5 2 2 4 2 2 3 3" xfId="12068" xr:uid="{00000000-0005-0000-0000-000010250000}"/>
    <cellStyle name="20% - Accent5 2 2 4 2 2 4" xfId="18989" xr:uid="{00000000-0005-0000-0000-000011250000}"/>
    <cellStyle name="20% - Accent5 2 2 4 2 2 4 2" xfId="21708" xr:uid="{00000000-0005-0000-0000-000012250000}"/>
    <cellStyle name="20% - Accent5 2 2 4 2 2 5" xfId="21706" xr:uid="{00000000-0005-0000-0000-000013250000}"/>
    <cellStyle name="20% - Accent5 2 2 4 2 3" xfId="20641" xr:uid="{00000000-0005-0000-0000-000014250000}"/>
    <cellStyle name="20% - Accent5 2 2 4 2 3 2" xfId="21702" xr:uid="{00000000-0005-0000-0000-000015250000}"/>
    <cellStyle name="20% - Accent5 2 2 4 2 3 2 2" xfId="25199" xr:uid="{00000000-0005-0000-0000-000016250000}"/>
    <cellStyle name="20% - Accent5 2 2 4 2 3 2 2 2" xfId="21699" xr:uid="{00000000-0005-0000-0000-000017250000}"/>
    <cellStyle name="20% - Accent5 2 2 4 2 3 2 3" xfId="21697" xr:uid="{00000000-0005-0000-0000-000018250000}"/>
    <cellStyle name="20% - Accent5 2 2 4 2 3 3" xfId="21696" xr:uid="{00000000-0005-0000-0000-000019250000}"/>
    <cellStyle name="20% - Accent5 2 2 4 2 3 3 2" xfId="12057" xr:uid="{00000000-0005-0000-0000-00001A250000}"/>
    <cellStyle name="20% - Accent5 2 2 4 2 3 4" xfId="33682" xr:uid="{00000000-0005-0000-0000-00001B250000}"/>
    <cellStyle name="20% - Accent5 2 2 4 2 4" xfId="21694" xr:uid="{00000000-0005-0000-0000-00001C250000}"/>
    <cellStyle name="20% - Accent5 2 2 4 2 4 2" xfId="24745" xr:uid="{00000000-0005-0000-0000-00001D250000}"/>
    <cellStyle name="20% - Accent5 2 2 4 2 4 2 2" xfId="23024" xr:uid="{00000000-0005-0000-0000-00001E250000}"/>
    <cellStyle name="20% - Accent5 2 2 4 2 4 3" xfId="24546" xr:uid="{00000000-0005-0000-0000-00001F250000}"/>
    <cellStyle name="20% - Accent5 2 2 4 2 5" xfId="21689" xr:uid="{00000000-0005-0000-0000-000020250000}"/>
    <cellStyle name="20% - Accent5 2 2 4 2 5 2" xfId="31093" xr:uid="{00000000-0005-0000-0000-000021250000}"/>
    <cellStyle name="20% - Accent5 2 2 4 2 6" xfId="21682" xr:uid="{00000000-0005-0000-0000-000022250000}"/>
    <cellStyle name="20% - Accent5 2 2 4 3" xfId="26174" xr:uid="{00000000-0005-0000-0000-000023250000}"/>
    <cellStyle name="20% - Accent5 2 2 4 3 2" xfId="23097" xr:uid="{00000000-0005-0000-0000-000024250000}"/>
    <cellStyle name="20% - Accent5 2 2 4 3 2 2" xfId="23947" xr:uid="{00000000-0005-0000-0000-000025250000}"/>
    <cellStyle name="20% - Accent5 2 2 4 3 2 2 2" xfId="25194" xr:uid="{00000000-0005-0000-0000-000026250000}"/>
    <cellStyle name="20% - Accent5 2 2 4 3 2 2 2 2" xfId="26712" xr:uid="{00000000-0005-0000-0000-000027250000}"/>
    <cellStyle name="20% - Accent5 2 2 4 3 2 2 3" xfId="21681" xr:uid="{00000000-0005-0000-0000-000028250000}"/>
    <cellStyle name="20% - Accent5 2 2 4 3 2 3" xfId="21680" xr:uid="{00000000-0005-0000-0000-000029250000}"/>
    <cellStyle name="20% - Accent5 2 2 4 3 2 3 2" xfId="11998" xr:uid="{00000000-0005-0000-0000-00002A250000}"/>
    <cellStyle name="20% - Accent5 2 2 4 3 2 4" xfId="21676" xr:uid="{00000000-0005-0000-0000-00002B250000}"/>
    <cellStyle name="20% - Accent5 2 2 4 3 3" xfId="20630" xr:uid="{00000000-0005-0000-0000-00002C250000}"/>
    <cellStyle name="20% - Accent5 2 2 4 3 3 2" xfId="30605" xr:uid="{00000000-0005-0000-0000-00002D250000}"/>
    <cellStyle name="20% - Accent5 2 2 4 3 3 2 2" xfId="26373" xr:uid="{00000000-0005-0000-0000-00002E250000}"/>
    <cellStyle name="20% - Accent5 2 2 4 3 3 3" xfId="21668" xr:uid="{00000000-0005-0000-0000-00002F250000}"/>
    <cellStyle name="20% - Accent5 2 2 4 3 4" xfId="28102" xr:uid="{00000000-0005-0000-0000-000030250000}"/>
    <cellStyle name="20% - Accent5 2 2 4 3 4 2" xfId="23464" xr:uid="{00000000-0005-0000-0000-000031250000}"/>
    <cellStyle name="20% - Accent5 2 2 4 3 5" xfId="30515" xr:uid="{00000000-0005-0000-0000-000032250000}"/>
    <cellStyle name="20% - Accent5 2 2 4 4" xfId="18290" xr:uid="{00000000-0005-0000-0000-000033250000}"/>
    <cellStyle name="20% - Accent5 2 2 4 4 2" xfId="34284" xr:uid="{00000000-0005-0000-0000-000034250000}"/>
    <cellStyle name="20% - Accent5 2 2 4 4 2 2" xfId="17294" xr:uid="{00000000-0005-0000-0000-000035250000}"/>
    <cellStyle name="20% - Accent5 2 2 4 4 2 2 2" xfId="21658" xr:uid="{00000000-0005-0000-0000-000036250000}"/>
    <cellStyle name="20% - Accent5 2 2 4 4 2 3" xfId="14592" xr:uid="{00000000-0005-0000-0000-000037250000}"/>
    <cellStyle name="20% - Accent5 2 2 4 4 3" xfId="34266" xr:uid="{00000000-0005-0000-0000-000038250000}"/>
    <cellStyle name="20% - Accent5 2 2 4 4 3 2" xfId="14590" xr:uid="{00000000-0005-0000-0000-000039250000}"/>
    <cellStyle name="20% - Accent5 2 2 4 4 4" xfId="30470" xr:uid="{00000000-0005-0000-0000-00003A250000}"/>
    <cellStyle name="20% - Accent5 2 2 4 5" xfId="24927" xr:uid="{00000000-0005-0000-0000-00003B250000}"/>
    <cellStyle name="20% - Accent5 2 2 4 5 2" xfId="21644" xr:uid="{00000000-0005-0000-0000-00003C250000}"/>
    <cellStyle name="20% - Accent5 2 2 4 5 2 2" xfId="11629" xr:uid="{00000000-0005-0000-0000-00003D250000}"/>
    <cellStyle name="20% - Accent5 2 2 4 5 3" xfId="21634" xr:uid="{00000000-0005-0000-0000-00003E250000}"/>
    <cellStyle name="20% - Accent5 2 2 4 6" xfId="28386" xr:uid="{00000000-0005-0000-0000-00003F250000}"/>
    <cellStyle name="20% - Accent5 2 2 4 6 2" xfId="33918" xr:uid="{00000000-0005-0000-0000-000040250000}"/>
    <cellStyle name="20% - Accent5 2 2 4 7" xfId="21632" xr:uid="{00000000-0005-0000-0000-000041250000}"/>
    <cellStyle name="20% - Accent5 2 2 5" xfId="21624" xr:uid="{00000000-0005-0000-0000-000042250000}"/>
    <cellStyle name="20% - Accent5 2 2 5 2" xfId="21620" xr:uid="{00000000-0005-0000-0000-000043250000}"/>
    <cellStyle name="20% - Accent5 2 2 5 2 2" xfId="21616" xr:uid="{00000000-0005-0000-0000-000044250000}"/>
    <cellStyle name="20% - Accent5 2 2 5 2 2 2" xfId="26328" xr:uid="{00000000-0005-0000-0000-000045250000}"/>
    <cellStyle name="20% - Accent5 2 2 5 2 2 2 2" xfId="31210" xr:uid="{00000000-0005-0000-0000-000046250000}"/>
    <cellStyle name="20% - Accent5 2 2 5 2 2 2 2 2" xfId="21614" xr:uid="{00000000-0005-0000-0000-000047250000}"/>
    <cellStyle name="20% - Accent5 2 2 5 2 2 2 3" xfId="21613" xr:uid="{00000000-0005-0000-0000-000048250000}"/>
    <cellStyle name="20% - Accent5 2 2 5 2 2 3" xfId="21612" xr:uid="{00000000-0005-0000-0000-000049250000}"/>
    <cellStyle name="20% - Accent5 2 2 5 2 2 3 2" xfId="11838" xr:uid="{00000000-0005-0000-0000-00004A250000}"/>
    <cellStyle name="20% - Accent5 2 2 5 2 2 4" xfId="21611" xr:uid="{00000000-0005-0000-0000-00004B250000}"/>
    <cellStyle name="20% - Accent5 2 2 5 2 3" xfId="20629" xr:uid="{00000000-0005-0000-0000-00004C250000}"/>
    <cellStyle name="20% - Accent5 2 2 5 2 3 2" xfId="21610" xr:uid="{00000000-0005-0000-0000-00004D250000}"/>
    <cellStyle name="20% - Accent5 2 2 5 2 3 2 2" xfId="34273" xr:uid="{00000000-0005-0000-0000-00004E250000}"/>
    <cellStyle name="20% - Accent5 2 2 5 2 3 3" xfId="21609" xr:uid="{00000000-0005-0000-0000-00004F250000}"/>
    <cellStyle name="20% - Accent5 2 2 5 2 4" xfId="21608" xr:uid="{00000000-0005-0000-0000-000050250000}"/>
    <cellStyle name="20% - Accent5 2 2 5 2 4 2" xfId="21919" xr:uid="{00000000-0005-0000-0000-000051250000}"/>
    <cellStyle name="20% - Accent5 2 2 5 2 5" xfId="21600" xr:uid="{00000000-0005-0000-0000-000052250000}"/>
    <cellStyle name="20% - Accent5 2 2 5 3" xfId="27215" xr:uid="{00000000-0005-0000-0000-000053250000}"/>
    <cellStyle name="20% - Accent5 2 2 5 3 2" xfId="33922" xr:uid="{00000000-0005-0000-0000-000054250000}"/>
    <cellStyle name="20% - Accent5 2 2 5 3 2 2" xfId="21598" xr:uid="{00000000-0005-0000-0000-000055250000}"/>
    <cellStyle name="20% - Accent5 2 2 5 3 2 2 2" xfId="21594" xr:uid="{00000000-0005-0000-0000-000056250000}"/>
    <cellStyle name="20% - Accent5 2 2 5 3 2 3" xfId="20242" xr:uid="{00000000-0005-0000-0000-000057250000}"/>
    <cellStyle name="20% - Accent5 2 2 5 3 3" xfId="21592" xr:uid="{00000000-0005-0000-0000-000058250000}"/>
    <cellStyle name="20% - Accent5 2 2 5 3 3 2" xfId="21591" xr:uid="{00000000-0005-0000-0000-000059250000}"/>
    <cellStyle name="20% - Accent5 2 2 5 3 4" xfId="30010" xr:uid="{00000000-0005-0000-0000-00005A250000}"/>
    <cellStyle name="20% - Accent5 2 2 5 4" xfId="24270" xr:uid="{00000000-0005-0000-0000-00005B250000}"/>
    <cellStyle name="20% - Accent5 2 2 5 4 2" xfId="21588" xr:uid="{00000000-0005-0000-0000-00005C250000}"/>
    <cellStyle name="20% - Accent5 2 2 5 4 2 2" xfId="14581" xr:uid="{00000000-0005-0000-0000-00005D250000}"/>
    <cellStyle name="20% - Accent5 2 2 5 4 3" xfId="21584" xr:uid="{00000000-0005-0000-0000-00005E250000}"/>
    <cellStyle name="20% - Accent5 2 2 5 5" xfId="21583" xr:uid="{00000000-0005-0000-0000-00005F250000}"/>
    <cellStyle name="20% - Accent5 2 2 5 5 2" xfId="21582" xr:uid="{00000000-0005-0000-0000-000060250000}"/>
    <cellStyle name="20% - Accent5 2 2 5 6" xfId="21581" xr:uid="{00000000-0005-0000-0000-000061250000}"/>
    <cellStyle name="20% - Accent5 2 2 6" xfId="21580" xr:uid="{00000000-0005-0000-0000-000062250000}"/>
    <cellStyle name="20% - Accent5 2 2 6 2" xfId="21578" xr:uid="{00000000-0005-0000-0000-000063250000}"/>
    <cellStyle name="20% - Accent5 2 2 6 2 2" xfId="21576" xr:uid="{00000000-0005-0000-0000-000064250000}"/>
    <cellStyle name="20% - Accent5 2 2 6 2 2 2" xfId="34181" xr:uid="{00000000-0005-0000-0000-000065250000}"/>
    <cellStyle name="20% - Accent5 2 2 6 2 2 2 2" xfId="21575" xr:uid="{00000000-0005-0000-0000-000066250000}"/>
    <cellStyle name="20% - Accent5 2 2 6 2 2 3" xfId="21573" xr:uid="{00000000-0005-0000-0000-000067250000}"/>
    <cellStyle name="20% - Accent5 2 2 6 2 3" xfId="21571" xr:uid="{00000000-0005-0000-0000-000068250000}"/>
    <cellStyle name="20% - Accent5 2 2 6 2 3 2" xfId="21570" xr:uid="{00000000-0005-0000-0000-000069250000}"/>
    <cellStyle name="20% - Accent5 2 2 6 2 4" xfId="29832" xr:uid="{00000000-0005-0000-0000-00006A250000}"/>
    <cellStyle name="20% - Accent5 2 2 6 3" xfId="24894" xr:uid="{00000000-0005-0000-0000-00006B250000}"/>
    <cellStyle name="20% - Accent5 2 2 6 3 2" xfId="21567" xr:uid="{00000000-0005-0000-0000-00006C250000}"/>
    <cellStyle name="20% - Accent5 2 2 6 3 2 2" xfId="21565" xr:uid="{00000000-0005-0000-0000-00006D250000}"/>
    <cellStyle name="20% - Accent5 2 2 6 3 3" xfId="21560" xr:uid="{00000000-0005-0000-0000-00006E250000}"/>
    <cellStyle name="20% - Accent5 2 2 6 4" xfId="21559" xr:uid="{00000000-0005-0000-0000-00006F250000}"/>
    <cellStyle name="20% - Accent5 2 2 6 4 2" xfId="21558" xr:uid="{00000000-0005-0000-0000-000070250000}"/>
    <cellStyle name="20% - Accent5 2 2 6 5" xfId="21557" xr:uid="{00000000-0005-0000-0000-000071250000}"/>
    <cellStyle name="20% - Accent5 2 2 7" xfId="21556" xr:uid="{00000000-0005-0000-0000-000072250000}"/>
    <cellStyle name="20% - Accent5 2 2 7 2" xfId="22842" xr:uid="{00000000-0005-0000-0000-000073250000}"/>
    <cellStyle name="20% - Accent5 2 2 7 2 2" xfId="21555" xr:uid="{00000000-0005-0000-0000-000074250000}"/>
    <cellStyle name="20% - Accent5 2 2 7 2 2 2" xfId="17592" xr:uid="{00000000-0005-0000-0000-000075250000}"/>
    <cellStyle name="20% - Accent5 2 2 7 2 3" xfId="21552" xr:uid="{00000000-0005-0000-0000-000076250000}"/>
    <cellStyle name="20% - Accent5 2 2 7 3" xfId="21551" xr:uid="{00000000-0005-0000-0000-000077250000}"/>
    <cellStyle name="20% - Accent5 2 2 7 3 2" xfId="21550" xr:uid="{00000000-0005-0000-0000-000078250000}"/>
    <cellStyle name="20% - Accent5 2 2 7 4" xfId="21549" xr:uid="{00000000-0005-0000-0000-000079250000}"/>
    <cellStyle name="20% - Accent5 2 2 8" xfId="21548" xr:uid="{00000000-0005-0000-0000-00007A250000}"/>
    <cellStyle name="20% - Accent5 2 2 8 2" xfId="28569" xr:uid="{00000000-0005-0000-0000-00007B250000}"/>
    <cellStyle name="20% - Accent5 2 2 8 2 2" xfId="21547" xr:uid="{00000000-0005-0000-0000-00007C250000}"/>
    <cellStyle name="20% - Accent5 2 2 8 3" xfId="21545" xr:uid="{00000000-0005-0000-0000-00007D250000}"/>
    <cellStyle name="20% - Accent5 2 2 9" xfId="21544" xr:uid="{00000000-0005-0000-0000-00007E250000}"/>
    <cellStyle name="20% - Accent5 2 2 9 2" xfId="21543" xr:uid="{00000000-0005-0000-0000-00007F250000}"/>
    <cellStyle name="20% - Accent5 2 3" xfId="212" xr:uid="{00000000-0005-0000-0000-000080250000}"/>
    <cellStyle name="20% - Accent5 2 3 10" xfId="34543" xr:uid="{00000000-0005-0000-0000-000081250000}"/>
    <cellStyle name="20% - Accent5 2 3 11" xfId="33581" xr:uid="{00000000-0005-0000-0000-000082250000}"/>
    <cellStyle name="20% - Accent5 2 3 2" xfId="30953" xr:uid="{00000000-0005-0000-0000-000083250000}"/>
    <cellStyle name="20% - Accent5 2 3 2 2" xfId="21542" xr:uid="{00000000-0005-0000-0000-000084250000}"/>
    <cellStyle name="20% - Accent5 2 3 2 2 2" xfId="7371" xr:uid="{00000000-0005-0000-0000-000085250000}"/>
    <cellStyle name="20% - Accent5 2 3 2 2 2 2" xfId="27472" xr:uid="{00000000-0005-0000-0000-000086250000}"/>
    <cellStyle name="20% - Accent5 2 3 2 2 2 2 2" xfId="23078" xr:uid="{00000000-0005-0000-0000-000087250000}"/>
    <cellStyle name="20% - Accent5 2 3 2 2 2 2 2 2" xfId="7773" xr:uid="{00000000-0005-0000-0000-000088250000}"/>
    <cellStyle name="20% - Accent5 2 3 2 2 2 2 2 2 2" xfId="20707" xr:uid="{00000000-0005-0000-0000-000089250000}"/>
    <cellStyle name="20% - Accent5 2 3 2 2 2 2 2 2 2 2" xfId="12778" xr:uid="{00000000-0005-0000-0000-00008A250000}"/>
    <cellStyle name="20% - Accent5 2 3 2 2 2 2 2 2 3" xfId="21537" xr:uid="{00000000-0005-0000-0000-00008B250000}"/>
    <cellStyle name="20% - Accent5 2 3 2 2 2 2 2 3" xfId="21533" xr:uid="{00000000-0005-0000-0000-00008C250000}"/>
    <cellStyle name="20% - Accent5 2 3 2 2 2 2 2 3 2" xfId="29462" xr:uid="{00000000-0005-0000-0000-00008D250000}"/>
    <cellStyle name="20% - Accent5 2 3 2 2 2 2 2 4" xfId="21532" xr:uid="{00000000-0005-0000-0000-00008E250000}"/>
    <cellStyle name="20% - Accent5 2 3 2 2 2 2 3" xfId="23069" xr:uid="{00000000-0005-0000-0000-00008F250000}"/>
    <cellStyle name="20% - Accent5 2 3 2 2 2 2 3 2" xfId="17681" xr:uid="{00000000-0005-0000-0000-000090250000}"/>
    <cellStyle name="20% - Accent5 2 3 2 2 2 2 3 2 2" xfId="21531" xr:uid="{00000000-0005-0000-0000-000091250000}"/>
    <cellStyle name="20% - Accent5 2 3 2 2 2 2 3 3" xfId="6603" xr:uid="{00000000-0005-0000-0000-000092250000}"/>
    <cellStyle name="20% - Accent5 2 3 2 2 2 2 4" xfId="23064" xr:uid="{00000000-0005-0000-0000-000093250000}"/>
    <cellStyle name="20% - Accent5 2 3 2 2 2 2 4 2" xfId="6597" xr:uid="{00000000-0005-0000-0000-000094250000}"/>
    <cellStyle name="20% - Accent5 2 3 2 2 2 2 5" xfId="29941" xr:uid="{00000000-0005-0000-0000-000095250000}"/>
    <cellStyle name="20% - Accent5 2 3 2 2 2 3" xfId="21529" xr:uid="{00000000-0005-0000-0000-000096250000}"/>
    <cellStyle name="20% - Accent5 2 3 2 2 2 3 2" xfId="10763" xr:uid="{00000000-0005-0000-0000-000097250000}"/>
    <cellStyle name="20% - Accent5 2 3 2 2 2 3 2 2" xfId="21528" xr:uid="{00000000-0005-0000-0000-000098250000}"/>
    <cellStyle name="20% - Accent5 2 3 2 2 2 3 2 2 2" xfId="21526" xr:uid="{00000000-0005-0000-0000-000099250000}"/>
    <cellStyle name="20% - Accent5 2 3 2 2 2 3 2 3" xfId="21524" xr:uid="{00000000-0005-0000-0000-00009A250000}"/>
    <cellStyle name="20% - Accent5 2 3 2 2 2 3 3" xfId="10754" xr:uid="{00000000-0005-0000-0000-00009B250000}"/>
    <cellStyle name="20% - Accent5 2 3 2 2 2 3 3 2" xfId="6584" xr:uid="{00000000-0005-0000-0000-00009C250000}"/>
    <cellStyle name="20% - Accent5 2 3 2 2 2 3 4" xfId="10750" xr:uid="{00000000-0005-0000-0000-00009D250000}"/>
    <cellStyle name="20% - Accent5 2 3 2 2 2 4" xfId="21523" xr:uid="{00000000-0005-0000-0000-00009E250000}"/>
    <cellStyle name="20% - Accent5 2 3 2 2 2 4 2" xfId="10727" xr:uid="{00000000-0005-0000-0000-00009F250000}"/>
    <cellStyle name="20% - Accent5 2 3 2 2 2 4 2 2" xfId="21521" xr:uid="{00000000-0005-0000-0000-0000A0250000}"/>
    <cellStyle name="20% - Accent5 2 3 2 2 2 4 3" xfId="10713" xr:uid="{00000000-0005-0000-0000-0000A1250000}"/>
    <cellStyle name="20% - Accent5 2 3 2 2 2 5" xfId="30719" xr:uid="{00000000-0005-0000-0000-0000A2250000}"/>
    <cellStyle name="20% - Accent5 2 3 2 2 2 5 2" xfId="10695" xr:uid="{00000000-0005-0000-0000-0000A3250000}"/>
    <cellStyle name="20% - Accent5 2 3 2 2 2 6" xfId="21519" xr:uid="{00000000-0005-0000-0000-0000A4250000}"/>
    <cellStyle name="20% - Accent5 2 3 2 2 3" xfId="21516" xr:uid="{00000000-0005-0000-0000-0000A5250000}"/>
    <cellStyle name="20% - Accent5 2 3 2 2 3 2" xfId="21514" xr:uid="{00000000-0005-0000-0000-0000A6250000}"/>
    <cellStyle name="20% - Accent5 2 3 2 2 3 2 2" xfId="23030" xr:uid="{00000000-0005-0000-0000-0000A7250000}"/>
    <cellStyle name="20% - Accent5 2 3 2 2 3 2 2 2" xfId="21512" xr:uid="{00000000-0005-0000-0000-0000A8250000}"/>
    <cellStyle name="20% - Accent5 2 3 2 2 3 2 2 2 2" xfId="21508" xr:uid="{00000000-0005-0000-0000-0000A9250000}"/>
    <cellStyle name="20% - Accent5 2 3 2 2 3 2 2 3" xfId="18795" xr:uid="{00000000-0005-0000-0000-0000AA250000}"/>
    <cellStyle name="20% - Accent5 2 3 2 2 3 2 3" xfId="22487" xr:uid="{00000000-0005-0000-0000-0000AB250000}"/>
    <cellStyle name="20% - Accent5 2 3 2 2 3 2 3 2" xfId="6556" xr:uid="{00000000-0005-0000-0000-0000AC250000}"/>
    <cellStyle name="20% - Accent5 2 3 2 2 3 2 4" xfId="19603" xr:uid="{00000000-0005-0000-0000-0000AD250000}"/>
    <cellStyle name="20% - Accent5 2 3 2 2 3 3" xfId="21503" xr:uid="{00000000-0005-0000-0000-0000AE250000}"/>
    <cellStyle name="20% - Accent5 2 3 2 2 3 3 2" xfId="10673" xr:uid="{00000000-0005-0000-0000-0000AF250000}"/>
    <cellStyle name="20% - Accent5 2 3 2 2 3 3 2 2" xfId="18763" xr:uid="{00000000-0005-0000-0000-0000B0250000}"/>
    <cellStyle name="20% - Accent5 2 3 2 2 3 3 3" xfId="10667" xr:uid="{00000000-0005-0000-0000-0000B1250000}"/>
    <cellStyle name="20% - Accent5 2 3 2 2 3 4" xfId="21501" xr:uid="{00000000-0005-0000-0000-0000B2250000}"/>
    <cellStyle name="20% - Accent5 2 3 2 2 3 4 2" xfId="10642" xr:uid="{00000000-0005-0000-0000-0000B3250000}"/>
    <cellStyle name="20% - Accent5 2 3 2 2 3 5" xfId="21499" xr:uid="{00000000-0005-0000-0000-0000B4250000}"/>
    <cellStyle name="20% - Accent5 2 3 2 2 4" xfId="21497" xr:uid="{00000000-0005-0000-0000-0000B5250000}"/>
    <cellStyle name="20% - Accent5 2 3 2 2 4 2" xfId="21506" xr:uid="{00000000-0005-0000-0000-0000B6250000}"/>
    <cellStyle name="20% - Accent5 2 3 2 2 4 2 2" xfId="22067" xr:uid="{00000000-0005-0000-0000-0000B7250000}"/>
    <cellStyle name="20% - Accent5 2 3 2 2 4 2 2 2" xfId="18632" xr:uid="{00000000-0005-0000-0000-0000B8250000}"/>
    <cellStyle name="20% - Accent5 2 3 2 2 4 2 3" xfId="19594" xr:uid="{00000000-0005-0000-0000-0000B9250000}"/>
    <cellStyle name="20% - Accent5 2 3 2 2 4 3" xfId="21493" xr:uid="{00000000-0005-0000-0000-0000BA250000}"/>
    <cellStyle name="20% - Accent5 2 3 2 2 4 3 2" xfId="10605" xr:uid="{00000000-0005-0000-0000-0000BB250000}"/>
    <cellStyle name="20% - Accent5 2 3 2 2 4 4" xfId="21490" xr:uid="{00000000-0005-0000-0000-0000BC250000}"/>
    <cellStyle name="20% - Accent5 2 3 2 2 5" xfId="21488" xr:uid="{00000000-0005-0000-0000-0000BD250000}"/>
    <cellStyle name="20% - Accent5 2 3 2 2 5 2" xfId="30307" xr:uid="{00000000-0005-0000-0000-0000BE250000}"/>
    <cellStyle name="20% - Accent5 2 3 2 2 5 2 2" xfId="22056" xr:uid="{00000000-0005-0000-0000-0000BF250000}"/>
    <cellStyle name="20% - Accent5 2 3 2 2 5 3" xfId="7972" xr:uid="{00000000-0005-0000-0000-0000C0250000}"/>
    <cellStyle name="20% - Accent5 2 3 2 2 6" xfId="21487" xr:uid="{00000000-0005-0000-0000-0000C1250000}"/>
    <cellStyle name="20% - Accent5 2 3 2 2 6 2" xfId="26695" xr:uid="{00000000-0005-0000-0000-0000C2250000}"/>
    <cellStyle name="20% - Accent5 2 3 2 2 7" xfId="21486" xr:uid="{00000000-0005-0000-0000-0000C3250000}"/>
    <cellStyle name="20% - Accent5 2 3 2 3" xfId="16698" xr:uid="{00000000-0005-0000-0000-0000C4250000}"/>
    <cellStyle name="20% - Accent5 2 3 2 3 2" xfId="18156" xr:uid="{00000000-0005-0000-0000-0000C5250000}"/>
    <cellStyle name="20% - Accent5 2 3 2 3 2 2" xfId="16696" xr:uid="{00000000-0005-0000-0000-0000C6250000}"/>
    <cellStyle name="20% - Accent5 2 3 2 3 2 2 2" xfId="26919" xr:uid="{00000000-0005-0000-0000-0000C7250000}"/>
    <cellStyle name="20% - Accent5 2 3 2 3 2 2 2 2" xfId="21485" xr:uid="{00000000-0005-0000-0000-0000C8250000}"/>
    <cellStyle name="20% - Accent5 2 3 2 3 2 2 2 2 2" xfId="21484" xr:uid="{00000000-0005-0000-0000-0000C9250000}"/>
    <cellStyle name="20% - Accent5 2 3 2 3 2 2 2 3" xfId="19504" xr:uid="{00000000-0005-0000-0000-0000CA250000}"/>
    <cellStyle name="20% - Accent5 2 3 2 3 2 2 3" xfId="26409" xr:uid="{00000000-0005-0000-0000-0000CB250000}"/>
    <cellStyle name="20% - Accent5 2 3 2 3 2 2 3 2" xfId="7783" xr:uid="{00000000-0005-0000-0000-0000CC250000}"/>
    <cellStyle name="20% - Accent5 2 3 2 3 2 2 4" xfId="25682" xr:uid="{00000000-0005-0000-0000-0000CD250000}"/>
    <cellStyle name="20% - Accent5 2 3 2 3 2 3" xfId="16678" xr:uid="{00000000-0005-0000-0000-0000CE250000}"/>
    <cellStyle name="20% - Accent5 2 3 2 3 2 3 2" xfId="10476" xr:uid="{00000000-0005-0000-0000-0000CF250000}"/>
    <cellStyle name="20% - Accent5 2 3 2 3 2 3 2 2" xfId="21479" xr:uid="{00000000-0005-0000-0000-0000D0250000}"/>
    <cellStyle name="20% - Accent5 2 3 2 3 2 3 3" xfId="10472" xr:uid="{00000000-0005-0000-0000-0000D1250000}"/>
    <cellStyle name="20% - Accent5 2 3 2 3 2 4" xfId="16669" xr:uid="{00000000-0005-0000-0000-0000D2250000}"/>
    <cellStyle name="20% - Accent5 2 3 2 3 2 4 2" xfId="10457" xr:uid="{00000000-0005-0000-0000-0000D3250000}"/>
    <cellStyle name="20% - Accent5 2 3 2 3 2 5" xfId="16665" xr:uid="{00000000-0005-0000-0000-0000D4250000}"/>
    <cellStyle name="20% - Accent5 2 3 2 3 3" xfId="21904" xr:uid="{00000000-0005-0000-0000-0000D5250000}"/>
    <cellStyle name="20% - Accent5 2 3 2 3 3 2" xfId="16661" xr:uid="{00000000-0005-0000-0000-0000D6250000}"/>
    <cellStyle name="20% - Accent5 2 3 2 3 3 2 2" xfId="25650" xr:uid="{00000000-0005-0000-0000-0000D7250000}"/>
    <cellStyle name="20% - Accent5 2 3 2 3 3 2 2 2" xfId="21472" xr:uid="{00000000-0005-0000-0000-0000D8250000}"/>
    <cellStyle name="20% - Accent5 2 3 2 3 3 2 3" xfId="19934" xr:uid="{00000000-0005-0000-0000-0000D9250000}"/>
    <cellStyle name="20% - Accent5 2 3 2 3 3 3" xfId="19990" xr:uid="{00000000-0005-0000-0000-0000DA250000}"/>
    <cellStyle name="20% - Accent5 2 3 2 3 3 3 2" xfId="25625" xr:uid="{00000000-0005-0000-0000-0000DB250000}"/>
    <cellStyle name="20% - Accent5 2 3 2 3 3 4" xfId="18058" xr:uid="{00000000-0005-0000-0000-0000DC250000}"/>
    <cellStyle name="20% - Accent5 2 3 2 3 4" xfId="16651" xr:uid="{00000000-0005-0000-0000-0000DD250000}"/>
    <cellStyle name="20% - Accent5 2 3 2 3 4 2" xfId="16649" xr:uid="{00000000-0005-0000-0000-0000DE250000}"/>
    <cellStyle name="20% - Accent5 2 3 2 3 4 2 2" xfId="22047" xr:uid="{00000000-0005-0000-0000-0000DF250000}"/>
    <cellStyle name="20% - Accent5 2 3 2 3 4 3" xfId="21458" xr:uid="{00000000-0005-0000-0000-0000E0250000}"/>
    <cellStyle name="20% - Accent5 2 3 2 3 5" xfId="16646" xr:uid="{00000000-0005-0000-0000-0000E1250000}"/>
    <cellStyle name="20% - Accent5 2 3 2 3 5 2" xfId="16644" xr:uid="{00000000-0005-0000-0000-0000E2250000}"/>
    <cellStyle name="20% - Accent5 2 3 2 3 6" xfId="16641" xr:uid="{00000000-0005-0000-0000-0000E3250000}"/>
    <cellStyle name="20% - Accent5 2 3 2 4" xfId="13940" xr:uid="{00000000-0005-0000-0000-0000E4250000}"/>
    <cellStyle name="20% - Accent5 2 3 2 4 2" xfId="22035" xr:uid="{00000000-0005-0000-0000-0000E5250000}"/>
    <cellStyle name="20% - Accent5 2 3 2 4 2 2" xfId="22218" xr:uid="{00000000-0005-0000-0000-0000E6250000}"/>
    <cellStyle name="20% - Accent5 2 3 2 4 2 2 2" xfId="25554" xr:uid="{00000000-0005-0000-0000-0000E7250000}"/>
    <cellStyle name="20% - Accent5 2 3 2 4 2 2 2 2" xfId="27623" xr:uid="{00000000-0005-0000-0000-0000E8250000}"/>
    <cellStyle name="20% - Accent5 2 3 2 4 2 2 3" xfId="25545" xr:uid="{00000000-0005-0000-0000-0000E9250000}"/>
    <cellStyle name="20% - Accent5 2 3 2 4 2 3" xfId="20495" xr:uid="{00000000-0005-0000-0000-0000EA250000}"/>
    <cellStyle name="20% - Accent5 2 3 2 4 2 3 2" xfId="25529" xr:uid="{00000000-0005-0000-0000-0000EB250000}"/>
    <cellStyle name="20% - Accent5 2 3 2 4 2 4" xfId="16636" xr:uid="{00000000-0005-0000-0000-0000EC250000}"/>
    <cellStyle name="20% - Accent5 2 3 2 4 3" xfId="20487" xr:uid="{00000000-0005-0000-0000-0000ED250000}"/>
    <cellStyle name="20% - Accent5 2 3 2 4 3 2" xfId="20483" xr:uid="{00000000-0005-0000-0000-0000EE250000}"/>
    <cellStyle name="20% - Accent5 2 3 2 4 3 2 2" xfId="32095" xr:uid="{00000000-0005-0000-0000-0000EF250000}"/>
    <cellStyle name="20% - Accent5 2 3 2 4 3 3" xfId="21434" xr:uid="{00000000-0005-0000-0000-0000F0250000}"/>
    <cellStyle name="20% - Accent5 2 3 2 4 4" xfId="20479" xr:uid="{00000000-0005-0000-0000-0000F1250000}"/>
    <cellStyle name="20% - Accent5 2 3 2 4 4 2" xfId="16632" xr:uid="{00000000-0005-0000-0000-0000F2250000}"/>
    <cellStyle name="20% - Accent5 2 3 2 4 5" xfId="16629" xr:uid="{00000000-0005-0000-0000-0000F3250000}"/>
    <cellStyle name="20% - Accent5 2 3 2 5" xfId="16626" xr:uid="{00000000-0005-0000-0000-0000F4250000}"/>
    <cellStyle name="20% - Accent5 2 3 2 5 2" xfId="29213" xr:uid="{00000000-0005-0000-0000-0000F5250000}"/>
    <cellStyle name="20% - Accent5 2 3 2 5 2 2" xfId="28814" xr:uid="{00000000-0005-0000-0000-0000F6250000}"/>
    <cellStyle name="20% - Accent5 2 3 2 5 2 2 2" xfId="15863" xr:uid="{00000000-0005-0000-0000-0000F7250000}"/>
    <cellStyle name="20% - Accent5 2 3 2 5 2 3" xfId="21427" xr:uid="{00000000-0005-0000-0000-0000F8250000}"/>
    <cellStyle name="20% - Accent5 2 3 2 5 3" xfId="21421" xr:uid="{00000000-0005-0000-0000-0000F9250000}"/>
    <cellStyle name="20% - Accent5 2 3 2 5 3 2" xfId="21418" xr:uid="{00000000-0005-0000-0000-0000FA250000}"/>
    <cellStyle name="20% - Accent5 2 3 2 5 4" xfId="16623" xr:uid="{00000000-0005-0000-0000-0000FB250000}"/>
    <cellStyle name="20% - Accent5 2 3 2 6" xfId="16621" xr:uid="{00000000-0005-0000-0000-0000FC250000}"/>
    <cellStyle name="20% - Accent5 2 3 2 6 2" xfId="21412" xr:uid="{00000000-0005-0000-0000-0000FD250000}"/>
    <cellStyle name="20% - Accent5 2 3 2 6 2 2" xfId="21408" xr:uid="{00000000-0005-0000-0000-0000FE250000}"/>
    <cellStyle name="20% - Accent5 2 3 2 6 3" xfId="16619" xr:uid="{00000000-0005-0000-0000-0000FF250000}"/>
    <cellStyle name="20% - Accent5 2 3 2 7" xfId="21405" xr:uid="{00000000-0005-0000-0000-000000260000}"/>
    <cellStyle name="20% - Accent5 2 3 2 7 2" xfId="21403" xr:uid="{00000000-0005-0000-0000-000001260000}"/>
    <cellStyle name="20% - Accent5 2 3 2 8" xfId="26717" xr:uid="{00000000-0005-0000-0000-000002260000}"/>
    <cellStyle name="20% - Accent5 2 3 3" xfId="30952" xr:uid="{00000000-0005-0000-0000-000003260000}"/>
    <cellStyle name="20% - Accent5 2 3 3 2" xfId="21400" xr:uid="{00000000-0005-0000-0000-000004260000}"/>
    <cellStyle name="20% - Accent5 2 3 3 2 2" xfId="30483" xr:uid="{00000000-0005-0000-0000-000005260000}"/>
    <cellStyle name="20% - Accent5 2 3 3 2 2 2" xfId="30477" xr:uid="{00000000-0005-0000-0000-000006260000}"/>
    <cellStyle name="20% - Accent5 2 3 3 2 2 2 2" xfId="22690" xr:uid="{00000000-0005-0000-0000-000007260000}"/>
    <cellStyle name="20% - Accent5 2 3 3 2 2 2 2 2" xfId="21399" xr:uid="{00000000-0005-0000-0000-000008260000}"/>
    <cellStyle name="20% - Accent5 2 3 3 2 2 2 2 2 2" xfId="21397" xr:uid="{00000000-0005-0000-0000-000009260000}"/>
    <cellStyle name="20% - Accent5 2 3 3 2 2 2 2 3" xfId="21395" xr:uid="{00000000-0005-0000-0000-00000A260000}"/>
    <cellStyle name="20% - Accent5 2 3 3 2 2 2 3" xfId="22684" xr:uid="{00000000-0005-0000-0000-00000B260000}"/>
    <cellStyle name="20% - Accent5 2 3 3 2 2 2 3 2" xfId="6166" xr:uid="{00000000-0005-0000-0000-00000C260000}"/>
    <cellStyle name="20% - Accent5 2 3 3 2 2 2 4" xfId="24812" xr:uid="{00000000-0005-0000-0000-00000D260000}"/>
    <cellStyle name="20% - Accent5 2 3 3 2 2 3" xfId="30471" xr:uid="{00000000-0005-0000-0000-00000E260000}"/>
    <cellStyle name="20% - Accent5 2 3 3 2 2 3 2" xfId="9774" xr:uid="{00000000-0005-0000-0000-00000F260000}"/>
    <cellStyle name="20% - Accent5 2 3 3 2 2 3 2 2" xfId="21394" xr:uid="{00000000-0005-0000-0000-000010260000}"/>
    <cellStyle name="20% - Accent5 2 3 3 2 2 3 3" xfId="11381" xr:uid="{00000000-0005-0000-0000-000011260000}"/>
    <cellStyle name="20% - Accent5 2 3 3 2 2 4" xfId="30726" xr:uid="{00000000-0005-0000-0000-000012260000}"/>
    <cellStyle name="20% - Accent5 2 3 3 2 2 4 2" xfId="9750" xr:uid="{00000000-0005-0000-0000-000013260000}"/>
    <cellStyle name="20% - Accent5 2 3 3 2 2 5" xfId="21393" xr:uid="{00000000-0005-0000-0000-000014260000}"/>
    <cellStyle name="20% - Accent5 2 3 3 2 3" xfId="23000" xr:uid="{00000000-0005-0000-0000-000015260000}"/>
    <cellStyle name="20% - Accent5 2 3 3 2 3 2" xfId="22776" xr:uid="{00000000-0005-0000-0000-000016260000}"/>
    <cellStyle name="20% - Accent5 2 3 3 2 3 2 2" xfId="20146" xr:uid="{00000000-0005-0000-0000-000017260000}"/>
    <cellStyle name="20% - Accent5 2 3 3 2 3 2 2 2" xfId="21392" xr:uid="{00000000-0005-0000-0000-000018260000}"/>
    <cellStyle name="20% - Accent5 2 3 3 2 3 2 3" xfId="20126" xr:uid="{00000000-0005-0000-0000-000019260000}"/>
    <cellStyle name="20% - Accent5 2 3 3 2 3 3" xfId="30465" xr:uid="{00000000-0005-0000-0000-00001A260000}"/>
    <cellStyle name="20% - Accent5 2 3 3 2 3 3 2" xfId="9710" xr:uid="{00000000-0005-0000-0000-00001B260000}"/>
    <cellStyle name="20% - Accent5 2 3 3 2 3 4" xfId="7881" xr:uid="{00000000-0005-0000-0000-00001C260000}"/>
    <cellStyle name="20% - Accent5 2 3 3 2 4" xfId="31037" xr:uid="{00000000-0005-0000-0000-00001D260000}"/>
    <cellStyle name="20% - Accent5 2 3 3 2 4 2" xfId="22712" xr:uid="{00000000-0005-0000-0000-00001E260000}"/>
    <cellStyle name="20% - Accent5 2 3 3 2 4 2 2" xfId="21993" xr:uid="{00000000-0005-0000-0000-00001F260000}"/>
    <cellStyle name="20% - Accent5 2 3 3 2 4 3" xfId="21390" xr:uid="{00000000-0005-0000-0000-000020260000}"/>
    <cellStyle name="20% - Accent5 2 3 3 2 5" xfId="26937" xr:uid="{00000000-0005-0000-0000-000021260000}"/>
    <cellStyle name="20% - Accent5 2 3 3 2 5 2" xfId="22647" xr:uid="{00000000-0005-0000-0000-000022260000}"/>
    <cellStyle name="20% - Accent5 2 3 3 2 6" xfId="21388" xr:uid="{00000000-0005-0000-0000-000023260000}"/>
    <cellStyle name="20% - Accent5 2 3 3 3" xfId="16615" xr:uid="{00000000-0005-0000-0000-000024260000}"/>
    <cellStyle name="20% - Accent5 2 3 3 3 2" xfId="18150" xr:uid="{00000000-0005-0000-0000-000025260000}"/>
    <cellStyle name="20% - Accent5 2 3 3 3 2 2" xfId="16613" xr:uid="{00000000-0005-0000-0000-000026260000}"/>
    <cellStyle name="20% - Accent5 2 3 3 3 2 2 2" xfId="10215" xr:uid="{00000000-0005-0000-0000-000027260000}"/>
    <cellStyle name="20% - Accent5 2 3 3 3 2 2 2 2" xfId="21387" xr:uid="{00000000-0005-0000-0000-000028260000}"/>
    <cellStyle name="20% - Accent5 2 3 3 3 2 2 3" xfId="25329" xr:uid="{00000000-0005-0000-0000-000029260000}"/>
    <cellStyle name="20% - Accent5 2 3 3 3 2 3" xfId="16607" xr:uid="{00000000-0005-0000-0000-00002A260000}"/>
    <cellStyle name="20% - Accent5 2 3 3 3 2 3 2" xfId="9630" xr:uid="{00000000-0005-0000-0000-00002B260000}"/>
    <cellStyle name="20% - Accent5 2 3 3 3 2 4" xfId="16605" xr:uid="{00000000-0005-0000-0000-00002C260000}"/>
    <cellStyle name="20% - Accent5 2 3 3 3 3" xfId="16600" xr:uid="{00000000-0005-0000-0000-00002D260000}"/>
    <cellStyle name="20% - Accent5 2 3 3 3 3 2" xfId="16597" xr:uid="{00000000-0005-0000-0000-00002E260000}"/>
    <cellStyle name="20% - Accent5 2 3 3 3 3 2 2" xfId="25304" xr:uid="{00000000-0005-0000-0000-00002F260000}"/>
    <cellStyle name="20% - Accent5 2 3 3 3 3 3" xfId="18037" xr:uid="{00000000-0005-0000-0000-000030260000}"/>
    <cellStyle name="20% - Accent5 2 3 3 3 4" xfId="16594" xr:uid="{00000000-0005-0000-0000-000031260000}"/>
    <cellStyle name="20% - Accent5 2 3 3 3 4 2" xfId="16589" xr:uid="{00000000-0005-0000-0000-000032260000}"/>
    <cellStyle name="20% - Accent5 2 3 3 3 5" xfId="16584" xr:uid="{00000000-0005-0000-0000-000033260000}"/>
    <cellStyle name="20% - Accent5 2 3 3 4" xfId="18146" xr:uid="{00000000-0005-0000-0000-000034260000}"/>
    <cellStyle name="20% - Accent5 2 3 3 4 2" xfId="20426" xr:uid="{00000000-0005-0000-0000-000035260000}"/>
    <cellStyle name="20% - Accent5 2 3 3 4 2 2" xfId="30141" xr:uid="{00000000-0005-0000-0000-000036260000}"/>
    <cellStyle name="20% - Accent5 2 3 3 4 2 2 2" xfId="25236" xr:uid="{00000000-0005-0000-0000-000037260000}"/>
    <cellStyle name="20% - Accent5 2 3 3 4 2 3" xfId="16582" xr:uid="{00000000-0005-0000-0000-000038260000}"/>
    <cellStyle name="20% - Accent5 2 3 3 4 3" xfId="20421" xr:uid="{00000000-0005-0000-0000-000039260000}"/>
    <cellStyle name="20% - Accent5 2 3 3 4 3 2" xfId="16579" xr:uid="{00000000-0005-0000-0000-00003A260000}"/>
    <cellStyle name="20% - Accent5 2 3 3 4 4" xfId="16576" xr:uid="{00000000-0005-0000-0000-00003B260000}"/>
    <cellStyle name="20% - Accent5 2 3 3 5" xfId="19657" xr:uid="{00000000-0005-0000-0000-00003C260000}"/>
    <cellStyle name="20% - Accent5 2 3 3 5 2" xfId="25912" xr:uid="{00000000-0005-0000-0000-00003D260000}"/>
    <cellStyle name="20% - Accent5 2 3 3 5 2 2" xfId="21374" xr:uid="{00000000-0005-0000-0000-00003E260000}"/>
    <cellStyle name="20% - Accent5 2 3 3 5 3" xfId="16572" xr:uid="{00000000-0005-0000-0000-00003F260000}"/>
    <cellStyle name="20% - Accent5 2 3 3 6" xfId="16568" xr:uid="{00000000-0005-0000-0000-000040260000}"/>
    <cellStyle name="20% - Accent5 2 3 3 6 2" xfId="26879" xr:uid="{00000000-0005-0000-0000-000041260000}"/>
    <cellStyle name="20% - Accent5 2 3 3 7" xfId="21372" xr:uid="{00000000-0005-0000-0000-000042260000}"/>
    <cellStyle name="20% - Accent5 2 3 4" xfId="21368" xr:uid="{00000000-0005-0000-0000-000043260000}"/>
    <cellStyle name="20% - Accent5 2 3 4 2" xfId="21364" xr:uid="{00000000-0005-0000-0000-000044260000}"/>
    <cellStyle name="20% - Accent5 2 3 4 2 2" xfId="22980" xr:uid="{00000000-0005-0000-0000-000045260000}"/>
    <cellStyle name="20% - Accent5 2 3 4 2 2 2" xfId="29962" xr:uid="{00000000-0005-0000-0000-000046260000}"/>
    <cellStyle name="20% - Accent5 2 3 4 2 2 2 2" xfId="22536" xr:uid="{00000000-0005-0000-0000-000047260000}"/>
    <cellStyle name="20% - Accent5 2 3 4 2 2 2 2 2" xfId="28157" xr:uid="{00000000-0005-0000-0000-000048260000}"/>
    <cellStyle name="20% - Accent5 2 3 4 2 2 2 3" xfId="22521" xr:uid="{00000000-0005-0000-0000-000049260000}"/>
    <cellStyle name="20% - Accent5 2 3 4 2 2 3" xfId="22887" xr:uid="{00000000-0005-0000-0000-00004A260000}"/>
    <cellStyle name="20% - Accent5 2 3 4 2 2 3 2" xfId="9415" xr:uid="{00000000-0005-0000-0000-00004B260000}"/>
    <cellStyle name="20% - Accent5 2 3 4 2 2 4" xfId="29891" xr:uid="{00000000-0005-0000-0000-00004C260000}"/>
    <cellStyle name="20% - Accent5 2 3 4 2 3" xfId="26097" xr:uid="{00000000-0005-0000-0000-00004D260000}"/>
    <cellStyle name="20% - Accent5 2 3 4 2 3 2" xfId="22432" xr:uid="{00000000-0005-0000-0000-00004E260000}"/>
    <cellStyle name="20% - Accent5 2 3 4 2 3 2 2" xfId="22500" xr:uid="{00000000-0005-0000-0000-00004F260000}"/>
    <cellStyle name="20% - Accent5 2 3 4 2 3 3" xfId="21363" xr:uid="{00000000-0005-0000-0000-000050260000}"/>
    <cellStyle name="20% - Accent5 2 3 4 2 4" xfId="26705" xr:uid="{00000000-0005-0000-0000-000051260000}"/>
    <cellStyle name="20% - Accent5 2 3 4 2 4 2" xfId="21361" xr:uid="{00000000-0005-0000-0000-000052260000}"/>
    <cellStyle name="20% - Accent5 2 3 4 2 5" xfId="21359" xr:uid="{00000000-0005-0000-0000-000053260000}"/>
    <cellStyle name="20% - Accent5 2 3 4 3" xfId="18142" xr:uid="{00000000-0005-0000-0000-000054260000}"/>
    <cellStyle name="20% - Accent5 2 3 4 3 2" xfId="16565" xr:uid="{00000000-0005-0000-0000-000055260000}"/>
    <cellStyle name="20% - Accent5 2 3 4 3 2 2" xfId="16563" xr:uid="{00000000-0005-0000-0000-000056260000}"/>
    <cellStyle name="20% - Accent5 2 3 4 3 2 2 2" xfId="25158" xr:uid="{00000000-0005-0000-0000-000057260000}"/>
    <cellStyle name="20% - Accent5 2 3 4 3 2 3" xfId="16561" xr:uid="{00000000-0005-0000-0000-000058260000}"/>
    <cellStyle name="20% - Accent5 2 3 4 3 3" xfId="20310" xr:uid="{00000000-0005-0000-0000-000059260000}"/>
    <cellStyle name="20% - Accent5 2 3 4 3 3 2" xfId="16559" xr:uid="{00000000-0005-0000-0000-00005A260000}"/>
    <cellStyle name="20% - Accent5 2 3 4 3 4" xfId="16555" xr:uid="{00000000-0005-0000-0000-00005B260000}"/>
    <cellStyle name="20% - Accent5 2 3 4 4" xfId="10997" xr:uid="{00000000-0005-0000-0000-00005C260000}"/>
    <cellStyle name="20% - Accent5 2 3 4 4 2" xfId="20406" xr:uid="{00000000-0005-0000-0000-00005D260000}"/>
    <cellStyle name="20% - Accent5 2 3 4 4 2 2" xfId="15182" xr:uid="{00000000-0005-0000-0000-00005E260000}"/>
    <cellStyle name="20% - Accent5 2 3 4 4 3" xfId="16553" xr:uid="{00000000-0005-0000-0000-00005F260000}"/>
    <cellStyle name="20% - Accent5 2 3 4 5" xfId="16550" xr:uid="{00000000-0005-0000-0000-000060260000}"/>
    <cellStyle name="20% - Accent5 2 3 4 5 2" xfId="16548" xr:uid="{00000000-0005-0000-0000-000061260000}"/>
    <cellStyle name="20% - Accent5 2 3 4 6" xfId="16546" xr:uid="{00000000-0005-0000-0000-000062260000}"/>
    <cellStyle name="20% - Accent5 2 3 5" xfId="22533" xr:uid="{00000000-0005-0000-0000-000063260000}"/>
    <cellStyle name="20% - Accent5 2 3 5 2" xfId="22529" xr:uid="{00000000-0005-0000-0000-000064260000}"/>
    <cellStyle name="20% - Accent5 2 3 5 2 2" xfId="32764" xr:uid="{00000000-0005-0000-0000-000065260000}"/>
    <cellStyle name="20% - Accent5 2 3 5 2 2 2" xfId="29597" xr:uid="{00000000-0005-0000-0000-000066260000}"/>
    <cellStyle name="20% - Accent5 2 3 5 2 2 2 2" xfId="22343" xr:uid="{00000000-0005-0000-0000-000067260000}"/>
    <cellStyle name="20% - Accent5 2 3 5 2 2 3" xfId="21347" xr:uid="{00000000-0005-0000-0000-000068260000}"/>
    <cellStyle name="20% - Accent5 2 3 5 2 3" xfId="32754" xr:uid="{00000000-0005-0000-0000-000069260000}"/>
    <cellStyle name="20% - Accent5 2 3 5 2 3 2" xfId="21345" xr:uid="{00000000-0005-0000-0000-00006A260000}"/>
    <cellStyle name="20% - Accent5 2 3 5 2 4" xfId="21343" xr:uid="{00000000-0005-0000-0000-00006B260000}"/>
    <cellStyle name="20% - Accent5 2 3 5 3" xfId="24974" xr:uid="{00000000-0005-0000-0000-00006C260000}"/>
    <cellStyle name="20% - Accent5 2 3 5 3 2" xfId="33283" xr:uid="{00000000-0005-0000-0000-00006D260000}"/>
    <cellStyle name="20% - Accent5 2 3 5 3 2 2" xfId="16542" xr:uid="{00000000-0005-0000-0000-00006E260000}"/>
    <cellStyle name="20% - Accent5 2 3 5 3 3" xfId="21339" xr:uid="{00000000-0005-0000-0000-00006F260000}"/>
    <cellStyle name="20% - Accent5 2 3 5 4" xfId="21334" xr:uid="{00000000-0005-0000-0000-000070260000}"/>
    <cellStyle name="20% - Accent5 2 3 5 4 2" xfId="21329" xr:uid="{00000000-0005-0000-0000-000071260000}"/>
    <cellStyle name="20% - Accent5 2 3 5 5" xfId="21326" xr:uid="{00000000-0005-0000-0000-000072260000}"/>
    <cellStyle name="20% - Accent5 2 3 6" xfId="22520" xr:uid="{00000000-0005-0000-0000-000073260000}"/>
    <cellStyle name="20% - Accent5 2 3 6 2" xfId="21323" xr:uid="{00000000-0005-0000-0000-000074260000}"/>
    <cellStyle name="20% - Accent5 2 3 6 2 2" xfId="33807" xr:uid="{00000000-0005-0000-0000-000075260000}"/>
    <cellStyle name="20% - Accent5 2 3 6 2 2 2" xfId="20110" xr:uid="{00000000-0005-0000-0000-000076260000}"/>
    <cellStyle name="20% - Accent5 2 3 6 2 3" xfId="18712" xr:uid="{00000000-0005-0000-0000-000077260000}"/>
    <cellStyle name="20% - Accent5 2 3 6 3" xfId="21316" xr:uid="{00000000-0005-0000-0000-000078260000}"/>
    <cellStyle name="20% - Accent5 2 3 6 3 2" xfId="20910" xr:uid="{00000000-0005-0000-0000-000079260000}"/>
    <cellStyle name="20% - Accent5 2 3 6 4" xfId="21313" xr:uid="{00000000-0005-0000-0000-00007A260000}"/>
    <cellStyle name="20% - Accent5 2 3 7" xfId="24218" xr:uid="{00000000-0005-0000-0000-00007B260000}"/>
    <cellStyle name="20% - Accent5 2 3 7 2" xfId="21311" xr:uid="{00000000-0005-0000-0000-00007C260000}"/>
    <cellStyle name="20% - Accent5 2 3 7 2 2" xfId="21309" xr:uid="{00000000-0005-0000-0000-00007D260000}"/>
    <cellStyle name="20% - Accent5 2 3 7 3" xfId="21308" xr:uid="{00000000-0005-0000-0000-00007E260000}"/>
    <cellStyle name="20% - Accent5 2 3 8" xfId="24206" xr:uid="{00000000-0005-0000-0000-00007F260000}"/>
    <cellStyle name="20% - Accent5 2 3 8 2" xfId="21306" xr:uid="{00000000-0005-0000-0000-000080260000}"/>
    <cellStyle name="20% - Accent5 2 3 9" xfId="24197" xr:uid="{00000000-0005-0000-0000-000081260000}"/>
    <cellStyle name="20% - Accent5 2 4" xfId="21305" xr:uid="{00000000-0005-0000-0000-000082260000}"/>
    <cellStyle name="20% - Accent5 2 4 2" xfId="8919" xr:uid="{00000000-0005-0000-0000-000083260000}"/>
    <cellStyle name="20% - Accent5 2 4 2 2" xfId="21304" xr:uid="{00000000-0005-0000-0000-000084260000}"/>
    <cellStyle name="20% - Accent5 2 4 2 2 2" xfId="21303" xr:uid="{00000000-0005-0000-0000-000085260000}"/>
    <cellStyle name="20% - Accent5 2 4 2 2 2 2" xfId="21300" xr:uid="{00000000-0005-0000-0000-000086260000}"/>
    <cellStyle name="20% - Accent5 2 4 2 2 2 2 2" xfId="16999" xr:uid="{00000000-0005-0000-0000-000087260000}"/>
    <cellStyle name="20% - Accent5 2 4 2 2 2 2 2 2" xfId="21293" xr:uid="{00000000-0005-0000-0000-000088260000}"/>
    <cellStyle name="20% - Accent5 2 4 2 2 2 2 2 2 2" xfId="27343" xr:uid="{00000000-0005-0000-0000-000089260000}"/>
    <cellStyle name="20% - Accent5 2 4 2 2 2 2 2 3" xfId="21290" xr:uid="{00000000-0005-0000-0000-00008A260000}"/>
    <cellStyle name="20% - Accent5 2 4 2 2 2 2 3" xfId="23493" xr:uid="{00000000-0005-0000-0000-00008B260000}"/>
    <cellStyle name="20% - Accent5 2 4 2 2 2 2 3 2" xfId="32041" xr:uid="{00000000-0005-0000-0000-00008C260000}"/>
    <cellStyle name="20% - Accent5 2 4 2 2 2 2 4" xfId="21287" xr:uid="{00000000-0005-0000-0000-00008D260000}"/>
    <cellStyle name="20% - Accent5 2 4 2 2 2 3" xfId="24656" xr:uid="{00000000-0005-0000-0000-00008E260000}"/>
    <cellStyle name="20% - Accent5 2 4 2 2 2 3 2" xfId="8290" xr:uid="{00000000-0005-0000-0000-00008F260000}"/>
    <cellStyle name="20% - Accent5 2 4 2 2 2 3 2 2" xfId="21280" xr:uid="{00000000-0005-0000-0000-000090260000}"/>
    <cellStyle name="20% - Accent5 2 4 2 2 2 3 3" xfId="8286" xr:uid="{00000000-0005-0000-0000-000091260000}"/>
    <cellStyle name="20% - Accent5 2 4 2 2 2 4" xfId="24646" xr:uid="{00000000-0005-0000-0000-000092260000}"/>
    <cellStyle name="20% - Accent5 2 4 2 2 2 4 2" xfId="8270" xr:uid="{00000000-0005-0000-0000-000093260000}"/>
    <cellStyle name="20% - Accent5 2 4 2 2 2 5" xfId="24638" xr:uid="{00000000-0005-0000-0000-000094260000}"/>
    <cellStyle name="20% - Accent5 2 4 2 2 3" xfId="21277" xr:uid="{00000000-0005-0000-0000-000095260000}"/>
    <cellStyle name="20% - Accent5 2 4 2 2 3 2" xfId="21274" xr:uid="{00000000-0005-0000-0000-000096260000}"/>
    <cellStyle name="20% - Accent5 2 4 2 2 3 2 2" xfId="23605" xr:uid="{00000000-0005-0000-0000-000097260000}"/>
    <cellStyle name="20% - Accent5 2 4 2 2 3 2 2 2" xfId="21271" xr:uid="{00000000-0005-0000-0000-000098260000}"/>
    <cellStyle name="20% - Accent5 2 4 2 2 3 2 3" xfId="21152" xr:uid="{00000000-0005-0000-0000-000099260000}"/>
    <cellStyle name="20% - Accent5 2 4 2 2 3 3" xfId="23598" xr:uid="{00000000-0005-0000-0000-00009A260000}"/>
    <cellStyle name="20% - Accent5 2 4 2 2 3 3 2" xfId="8233" xr:uid="{00000000-0005-0000-0000-00009B260000}"/>
    <cellStyle name="20% - Accent5 2 4 2 2 3 4" xfId="21269" xr:uid="{00000000-0005-0000-0000-00009C260000}"/>
    <cellStyle name="20% - Accent5 2 4 2 2 4" xfId="21266" xr:uid="{00000000-0005-0000-0000-00009D260000}"/>
    <cellStyle name="20% - Accent5 2 4 2 2 4 2" xfId="21265" xr:uid="{00000000-0005-0000-0000-00009E260000}"/>
    <cellStyle name="20% - Accent5 2 4 2 2 4 2 2" xfId="25858" xr:uid="{00000000-0005-0000-0000-00009F260000}"/>
    <cellStyle name="20% - Accent5 2 4 2 2 4 3" xfId="21262" xr:uid="{00000000-0005-0000-0000-0000A0260000}"/>
    <cellStyle name="20% - Accent5 2 4 2 2 5" xfId="21257" xr:uid="{00000000-0005-0000-0000-0000A1260000}"/>
    <cellStyle name="20% - Accent5 2 4 2 2 5 2" xfId="29272" xr:uid="{00000000-0005-0000-0000-0000A2260000}"/>
    <cellStyle name="20% - Accent5 2 4 2 2 6" xfId="21255" xr:uid="{00000000-0005-0000-0000-0000A3260000}"/>
    <cellStyle name="20% - Accent5 2 4 2 3" xfId="16461" xr:uid="{00000000-0005-0000-0000-0000A4260000}"/>
    <cellStyle name="20% - Accent5 2 4 2 3 2" xfId="20211" xr:uid="{00000000-0005-0000-0000-0000A5260000}"/>
    <cellStyle name="20% - Accent5 2 4 2 3 2 2" xfId="16459" xr:uid="{00000000-0005-0000-0000-0000A6260000}"/>
    <cellStyle name="20% - Accent5 2 4 2 3 2 2 2" xfId="22824" xr:uid="{00000000-0005-0000-0000-0000A7260000}"/>
    <cellStyle name="20% - Accent5 2 4 2 3 2 2 2 2" xfId="21254" xr:uid="{00000000-0005-0000-0000-0000A8260000}"/>
    <cellStyle name="20% - Accent5 2 4 2 3 2 2 3" xfId="22813" xr:uid="{00000000-0005-0000-0000-0000A9260000}"/>
    <cellStyle name="20% - Accent5 2 4 2 3 2 3" xfId="16453" xr:uid="{00000000-0005-0000-0000-0000AA260000}"/>
    <cellStyle name="20% - Accent5 2 4 2 3 2 3 2" xfId="8121" xr:uid="{00000000-0005-0000-0000-0000AB260000}"/>
    <cellStyle name="20% - Accent5 2 4 2 3 2 4" xfId="16450" xr:uid="{00000000-0005-0000-0000-0000AC260000}"/>
    <cellStyle name="20% - Accent5 2 4 2 3 3" xfId="16446" xr:uid="{00000000-0005-0000-0000-0000AD260000}"/>
    <cellStyle name="20% - Accent5 2 4 2 3 3 2" xfId="16442" xr:uid="{00000000-0005-0000-0000-0000AE260000}"/>
    <cellStyle name="20% - Accent5 2 4 2 3 3 2 2" xfId="25814" xr:uid="{00000000-0005-0000-0000-0000AF260000}"/>
    <cellStyle name="20% - Accent5 2 4 2 3 3 3" xfId="16437" xr:uid="{00000000-0005-0000-0000-0000B0260000}"/>
    <cellStyle name="20% - Accent5 2 4 2 3 4" xfId="16435" xr:uid="{00000000-0005-0000-0000-0000B1260000}"/>
    <cellStyle name="20% - Accent5 2 4 2 3 4 2" xfId="6334" xr:uid="{00000000-0005-0000-0000-0000B2260000}"/>
    <cellStyle name="20% - Accent5 2 4 2 3 5" xfId="16429" xr:uid="{00000000-0005-0000-0000-0000B3260000}"/>
    <cellStyle name="20% - Accent5 2 4 2 4" xfId="16427" xr:uid="{00000000-0005-0000-0000-0000B4260000}"/>
    <cellStyle name="20% - Accent5 2 4 2 4 2" xfId="20332" xr:uid="{00000000-0005-0000-0000-0000B5260000}"/>
    <cellStyle name="20% - Accent5 2 4 2 4 2 2" xfId="20328" xr:uid="{00000000-0005-0000-0000-0000B6260000}"/>
    <cellStyle name="20% - Accent5 2 4 2 4 2 2 2" xfId="22733" xr:uid="{00000000-0005-0000-0000-0000B7260000}"/>
    <cellStyle name="20% - Accent5 2 4 2 4 2 3" xfId="16424" xr:uid="{00000000-0005-0000-0000-0000B8260000}"/>
    <cellStyle name="20% - Accent5 2 4 2 4 3" xfId="20321" xr:uid="{00000000-0005-0000-0000-0000B9260000}"/>
    <cellStyle name="20% - Accent5 2 4 2 4 3 2" xfId="16420" xr:uid="{00000000-0005-0000-0000-0000BA260000}"/>
    <cellStyle name="20% - Accent5 2 4 2 4 4" xfId="16416" xr:uid="{00000000-0005-0000-0000-0000BB260000}"/>
    <cellStyle name="20% - Accent5 2 4 2 5" xfId="16414" xr:uid="{00000000-0005-0000-0000-0000BC260000}"/>
    <cellStyle name="20% - Accent5 2 4 2 5 2" xfId="21221" xr:uid="{00000000-0005-0000-0000-0000BD260000}"/>
    <cellStyle name="20% - Accent5 2 4 2 5 2 2" xfId="24392" xr:uid="{00000000-0005-0000-0000-0000BE260000}"/>
    <cellStyle name="20% - Accent5 2 4 2 5 3" xfId="16412" xr:uid="{00000000-0005-0000-0000-0000BF260000}"/>
    <cellStyle name="20% - Accent5 2 4 2 6" xfId="16410" xr:uid="{00000000-0005-0000-0000-0000C0260000}"/>
    <cellStyle name="20% - Accent5 2 4 2 6 2" xfId="16408" xr:uid="{00000000-0005-0000-0000-0000C1260000}"/>
    <cellStyle name="20% - Accent5 2 4 2 7" xfId="19670" xr:uid="{00000000-0005-0000-0000-0000C2260000}"/>
    <cellStyle name="20% - Accent5 2 4 3" xfId="8912" xr:uid="{00000000-0005-0000-0000-0000C3260000}"/>
    <cellStyle name="20% - Accent5 2 4 3 2" xfId="21215" xr:uid="{00000000-0005-0000-0000-0000C4260000}"/>
    <cellStyle name="20% - Accent5 2 4 3 2 2" xfId="28867" xr:uid="{00000000-0005-0000-0000-0000C5260000}"/>
    <cellStyle name="20% - Accent5 2 4 3 2 2 2" xfId="17247" xr:uid="{00000000-0005-0000-0000-0000C6260000}"/>
    <cellStyle name="20% - Accent5 2 4 3 2 2 2 2" xfId="14848" xr:uid="{00000000-0005-0000-0000-0000C7260000}"/>
    <cellStyle name="20% - Accent5 2 4 3 2 2 2 2 2" xfId="21214" xr:uid="{00000000-0005-0000-0000-0000C8260000}"/>
    <cellStyle name="20% - Accent5 2 4 3 2 2 2 3" xfId="25464" xr:uid="{00000000-0005-0000-0000-0000C9260000}"/>
    <cellStyle name="20% - Accent5 2 4 3 2 2 3" xfId="15206" xr:uid="{00000000-0005-0000-0000-0000CA260000}"/>
    <cellStyle name="20% - Accent5 2 4 3 2 2 3 2" xfId="25454" xr:uid="{00000000-0005-0000-0000-0000CB260000}"/>
    <cellStyle name="20% - Accent5 2 4 3 2 2 4" xfId="24150" xr:uid="{00000000-0005-0000-0000-0000CC260000}"/>
    <cellStyle name="20% - Accent5 2 4 3 2 3" xfId="25952" xr:uid="{00000000-0005-0000-0000-0000CD260000}"/>
    <cellStyle name="20% - Accent5 2 4 3 2 3 2" xfId="15185" xr:uid="{00000000-0005-0000-0000-0000CE260000}"/>
    <cellStyle name="20% - Accent5 2 4 3 2 3 2 2" xfId="28127" xr:uid="{00000000-0005-0000-0000-0000CF260000}"/>
    <cellStyle name="20% - Accent5 2 4 3 2 3 3" xfId="29971" xr:uid="{00000000-0005-0000-0000-0000D0260000}"/>
    <cellStyle name="20% - Accent5 2 4 3 2 4" xfId="28861" xr:uid="{00000000-0005-0000-0000-0000D1260000}"/>
    <cellStyle name="20% - Accent5 2 4 3 2 4 2" xfId="21212" xr:uid="{00000000-0005-0000-0000-0000D2260000}"/>
    <cellStyle name="20% - Accent5 2 4 3 2 5" xfId="21210" xr:uid="{00000000-0005-0000-0000-0000D3260000}"/>
    <cellStyle name="20% - Accent5 2 4 3 3" xfId="16405" xr:uid="{00000000-0005-0000-0000-0000D4260000}"/>
    <cellStyle name="20% - Accent5 2 4 3 3 2" xfId="29034" xr:uid="{00000000-0005-0000-0000-0000D5260000}"/>
    <cellStyle name="20% - Accent5 2 4 3 3 2 2" xfId="15158" xr:uid="{00000000-0005-0000-0000-0000D6260000}"/>
    <cellStyle name="20% - Accent5 2 4 3 3 2 2 2" xfId="25439" xr:uid="{00000000-0005-0000-0000-0000D7260000}"/>
    <cellStyle name="20% - Accent5 2 4 3 3 2 3" xfId="16403" xr:uid="{00000000-0005-0000-0000-0000D8260000}"/>
    <cellStyle name="20% - Accent5 2 4 3 3 3" xfId="28853" xr:uid="{00000000-0005-0000-0000-0000D9260000}"/>
    <cellStyle name="20% - Accent5 2 4 3 3 3 2" xfId="16401" xr:uid="{00000000-0005-0000-0000-0000DA260000}"/>
    <cellStyle name="20% - Accent5 2 4 3 3 4" xfId="16399" xr:uid="{00000000-0005-0000-0000-0000DB260000}"/>
    <cellStyle name="20% - Accent5 2 4 3 4" xfId="20994" xr:uid="{00000000-0005-0000-0000-0000DC260000}"/>
    <cellStyle name="20% - Accent5 2 4 3 4 2" xfId="20286" xr:uid="{00000000-0005-0000-0000-0000DD260000}"/>
    <cellStyle name="20% - Accent5 2 4 3 4 2 2" xfId="16396" xr:uid="{00000000-0005-0000-0000-0000DE260000}"/>
    <cellStyle name="20% - Accent5 2 4 3 4 3" xfId="16393" xr:uid="{00000000-0005-0000-0000-0000DF260000}"/>
    <cellStyle name="20% - Accent5 2 4 3 5" xfId="16389" xr:uid="{00000000-0005-0000-0000-0000E0260000}"/>
    <cellStyle name="20% - Accent5 2 4 3 5 2" xfId="21196" xr:uid="{00000000-0005-0000-0000-0000E1260000}"/>
    <cellStyle name="20% - Accent5 2 4 3 6" xfId="16387" xr:uid="{00000000-0005-0000-0000-0000E2260000}"/>
    <cellStyle name="20% - Accent5 2 4 4" xfId="8910" xr:uid="{00000000-0005-0000-0000-0000E3260000}"/>
    <cellStyle name="20% - Accent5 2 4 4 2" xfId="21194" xr:uid="{00000000-0005-0000-0000-0000E4260000}"/>
    <cellStyle name="20% - Accent5 2 4 4 2 2" xfId="28666" xr:uid="{00000000-0005-0000-0000-0000E5260000}"/>
    <cellStyle name="20% - Accent5 2 4 4 2 2 2" xfId="15115" xr:uid="{00000000-0005-0000-0000-0000E6260000}"/>
    <cellStyle name="20% - Accent5 2 4 4 2 2 2 2" xfId="13536" xr:uid="{00000000-0005-0000-0000-0000E7260000}"/>
    <cellStyle name="20% - Accent5 2 4 4 2 2 3" xfId="9181" xr:uid="{00000000-0005-0000-0000-0000E8260000}"/>
    <cellStyle name="20% - Accent5 2 4 4 2 3" xfId="28662" xr:uid="{00000000-0005-0000-0000-0000E9260000}"/>
    <cellStyle name="20% - Accent5 2 4 4 2 3 2" xfId="24824" xr:uid="{00000000-0005-0000-0000-0000EA260000}"/>
    <cellStyle name="20% - Accent5 2 4 4 2 4" xfId="21192" xr:uid="{00000000-0005-0000-0000-0000EB260000}"/>
    <cellStyle name="20% - Accent5 2 4 4 3" xfId="16384" xr:uid="{00000000-0005-0000-0000-0000EC260000}"/>
    <cellStyle name="20% - Accent5 2 4 4 3 2" xfId="25691" xr:uid="{00000000-0005-0000-0000-0000ED260000}"/>
    <cellStyle name="20% - Accent5 2 4 4 3 2 2" xfId="23863" xr:uid="{00000000-0005-0000-0000-0000EE260000}"/>
    <cellStyle name="20% - Accent5 2 4 4 3 3" xfId="16382" xr:uid="{00000000-0005-0000-0000-0000EF260000}"/>
    <cellStyle name="20% - Accent5 2 4 4 4" xfId="16380" xr:uid="{00000000-0005-0000-0000-0000F0260000}"/>
    <cellStyle name="20% - Accent5 2 4 4 4 2" xfId="16378" xr:uid="{00000000-0005-0000-0000-0000F1260000}"/>
    <cellStyle name="20% - Accent5 2 4 4 5" xfId="8166" xr:uid="{00000000-0005-0000-0000-0000F2260000}"/>
    <cellStyle name="20% - Accent5 2 4 5" xfId="22513" xr:uid="{00000000-0005-0000-0000-0000F3260000}"/>
    <cellStyle name="20% - Accent5 2 4 5 2" xfId="21188" xr:uid="{00000000-0005-0000-0000-0000F4260000}"/>
    <cellStyle name="20% - Accent5 2 4 5 2 2" xfId="22951" xr:uid="{00000000-0005-0000-0000-0000F5260000}"/>
    <cellStyle name="20% - Accent5 2 4 5 2 2 2" xfId="24610" xr:uid="{00000000-0005-0000-0000-0000F6260000}"/>
    <cellStyle name="20% - Accent5 2 4 5 2 3" xfId="21183" xr:uid="{00000000-0005-0000-0000-0000F7260000}"/>
    <cellStyle name="20% - Accent5 2 4 5 3" xfId="21179" xr:uid="{00000000-0005-0000-0000-0000F8260000}"/>
    <cellStyle name="20% - Accent5 2 4 5 3 2" xfId="21174" xr:uid="{00000000-0005-0000-0000-0000F9260000}"/>
    <cellStyle name="20% - Accent5 2 4 5 4" xfId="21171" xr:uid="{00000000-0005-0000-0000-0000FA260000}"/>
    <cellStyle name="20% - Accent5 2 4 6" xfId="21167" xr:uid="{00000000-0005-0000-0000-0000FB260000}"/>
    <cellStyle name="20% - Accent5 2 4 6 2" xfId="21165" xr:uid="{00000000-0005-0000-0000-0000FC260000}"/>
    <cellStyle name="20% - Accent5 2 4 6 2 2" xfId="21163" xr:uid="{00000000-0005-0000-0000-0000FD260000}"/>
    <cellStyle name="20% - Accent5 2 4 6 3" xfId="21162" xr:uid="{00000000-0005-0000-0000-0000FE260000}"/>
    <cellStyle name="20% - Accent5 2 4 7" xfId="24193" xr:uid="{00000000-0005-0000-0000-0000FF260000}"/>
    <cellStyle name="20% - Accent5 2 4 7 2" xfId="21158" xr:uid="{00000000-0005-0000-0000-000000270000}"/>
    <cellStyle name="20% - Accent5 2 4 8" xfId="24188" xr:uid="{00000000-0005-0000-0000-000001270000}"/>
    <cellStyle name="20% - Accent5 2 4 9" xfId="34764" xr:uid="{00000000-0005-0000-0000-000002270000}"/>
    <cellStyle name="20% - Accent5 2 5" xfId="32233" xr:uid="{00000000-0005-0000-0000-000003270000}"/>
    <cellStyle name="20% - Accent5 2 5 2" xfId="22303" xr:uid="{00000000-0005-0000-0000-000004270000}"/>
    <cellStyle name="20% - Accent5 2 5 2 2" xfId="21157" xr:uid="{00000000-0005-0000-0000-000005270000}"/>
    <cellStyle name="20% - Accent5 2 5 2 2 2" xfId="23434" xr:uid="{00000000-0005-0000-0000-000006270000}"/>
    <cellStyle name="20% - Accent5 2 5 2 2 2 2" xfId="23430" xr:uid="{00000000-0005-0000-0000-000007270000}"/>
    <cellStyle name="20% - Accent5 2 5 2 2 2 2 2" xfId="7869" xr:uid="{00000000-0005-0000-0000-000008270000}"/>
    <cellStyle name="20% - Accent5 2 5 2 2 2 2 2 2" xfId="28605" xr:uid="{00000000-0005-0000-0000-000009270000}"/>
    <cellStyle name="20% - Accent5 2 5 2 2 2 2 3" xfId="7866" xr:uid="{00000000-0005-0000-0000-00000A270000}"/>
    <cellStyle name="20% - Accent5 2 5 2 2 2 3" xfId="23221" xr:uid="{00000000-0005-0000-0000-00000B270000}"/>
    <cellStyle name="20% - Accent5 2 5 2 2 2 3 2" xfId="6600" xr:uid="{00000000-0005-0000-0000-00000C270000}"/>
    <cellStyle name="20% - Accent5 2 5 2 2 2 4" xfId="23376" xr:uid="{00000000-0005-0000-0000-00000D270000}"/>
    <cellStyle name="20% - Accent5 2 5 2 2 3" xfId="23401" xr:uid="{00000000-0005-0000-0000-00000E270000}"/>
    <cellStyle name="20% - Accent5 2 5 2 2 3 2" xfId="23196" xr:uid="{00000000-0005-0000-0000-00000F270000}"/>
    <cellStyle name="20% - Accent5 2 5 2 2 3 2 2" xfId="7859" xr:uid="{00000000-0005-0000-0000-000010270000}"/>
    <cellStyle name="20% - Accent5 2 5 2 2 3 3" xfId="23379" xr:uid="{00000000-0005-0000-0000-000011270000}"/>
    <cellStyle name="20% - Accent5 2 5 2 2 4" xfId="23375" xr:uid="{00000000-0005-0000-0000-000012270000}"/>
    <cellStyle name="20% - Accent5 2 5 2 2 4 2" xfId="23373" xr:uid="{00000000-0005-0000-0000-000013270000}"/>
    <cellStyle name="20% - Accent5 2 5 2 2 5" xfId="23367" xr:uid="{00000000-0005-0000-0000-000014270000}"/>
    <cellStyle name="20% - Accent5 2 5 2 3" xfId="16335" xr:uid="{00000000-0005-0000-0000-000015270000}"/>
    <cellStyle name="20% - Accent5 2 5 2 3 2" xfId="16333" xr:uid="{00000000-0005-0000-0000-000016270000}"/>
    <cellStyle name="20% - Accent5 2 5 2 3 2 2" xfId="16331" xr:uid="{00000000-0005-0000-0000-000017270000}"/>
    <cellStyle name="20% - Accent5 2 5 2 3 2 2 2" xfId="19812" xr:uid="{00000000-0005-0000-0000-000018270000}"/>
    <cellStyle name="20% - Accent5 2 5 2 3 2 3" xfId="16329" xr:uid="{00000000-0005-0000-0000-000019270000}"/>
    <cellStyle name="20% - Accent5 2 5 2 3 3" xfId="16327" xr:uid="{00000000-0005-0000-0000-00001A270000}"/>
    <cellStyle name="20% - Accent5 2 5 2 3 3 2" xfId="16325" xr:uid="{00000000-0005-0000-0000-00001B270000}"/>
    <cellStyle name="20% - Accent5 2 5 2 3 4" xfId="16323" xr:uid="{00000000-0005-0000-0000-00001C270000}"/>
    <cellStyle name="20% - Accent5 2 5 2 4" xfId="16321" xr:uid="{00000000-0005-0000-0000-00001D270000}"/>
    <cellStyle name="20% - Accent5 2 5 2 4 2" xfId="20227" xr:uid="{00000000-0005-0000-0000-00001E270000}"/>
    <cellStyle name="20% - Accent5 2 5 2 4 2 2" xfId="23334" xr:uid="{00000000-0005-0000-0000-00001F270000}"/>
    <cellStyle name="20% - Accent5 2 5 2 4 3" xfId="16318" xr:uid="{00000000-0005-0000-0000-000020270000}"/>
    <cellStyle name="20% - Accent5 2 5 2 5" xfId="16316" xr:uid="{00000000-0005-0000-0000-000021270000}"/>
    <cellStyle name="20% - Accent5 2 5 2 5 2" xfId="16314" xr:uid="{00000000-0005-0000-0000-000022270000}"/>
    <cellStyle name="20% - Accent5 2 5 2 6" xfId="16311" xr:uid="{00000000-0005-0000-0000-000023270000}"/>
    <cellStyle name="20% - Accent5 2 5 3" xfId="18559" xr:uid="{00000000-0005-0000-0000-000024270000}"/>
    <cellStyle name="20% - Accent5 2 5 3 2" xfId="21156" xr:uid="{00000000-0005-0000-0000-000025270000}"/>
    <cellStyle name="20% - Accent5 2 5 3 2 2" xfId="30035" xr:uid="{00000000-0005-0000-0000-000026270000}"/>
    <cellStyle name="20% - Accent5 2 5 3 2 2 2" xfId="15056" xr:uid="{00000000-0005-0000-0000-000027270000}"/>
    <cellStyle name="20% - Accent5 2 5 3 2 2 2 2" xfId="7824" xr:uid="{00000000-0005-0000-0000-000028270000}"/>
    <cellStyle name="20% - Accent5 2 5 3 2 2 3" xfId="23135" xr:uid="{00000000-0005-0000-0000-000029270000}"/>
    <cellStyle name="20% - Accent5 2 5 3 2 3" xfId="23646" xr:uid="{00000000-0005-0000-0000-00002A270000}"/>
    <cellStyle name="20% - Accent5 2 5 3 2 3 2" xfId="21768" xr:uid="{00000000-0005-0000-0000-00002B270000}"/>
    <cellStyle name="20% - Accent5 2 5 3 2 4" xfId="23286" xr:uid="{00000000-0005-0000-0000-00002C270000}"/>
    <cellStyle name="20% - Accent5 2 5 3 3" xfId="16307" xr:uid="{00000000-0005-0000-0000-00002D270000}"/>
    <cellStyle name="20% - Accent5 2 5 3 3 2" xfId="28993" xr:uid="{00000000-0005-0000-0000-00002E270000}"/>
    <cellStyle name="20% - Accent5 2 5 3 3 2 2" xfId="16305" xr:uid="{00000000-0005-0000-0000-00002F270000}"/>
    <cellStyle name="20% - Accent5 2 5 3 3 3" xfId="16301" xr:uid="{00000000-0005-0000-0000-000030270000}"/>
    <cellStyle name="20% - Accent5 2 5 3 4" xfId="16299" xr:uid="{00000000-0005-0000-0000-000031270000}"/>
    <cellStyle name="20% - Accent5 2 5 3 4 2" xfId="16295" xr:uid="{00000000-0005-0000-0000-000032270000}"/>
    <cellStyle name="20% - Accent5 2 5 3 5" xfId="16293" xr:uid="{00000000-0005-0000-0000-000033270000}"/>
    <cellStyle name="20% - Accent5 2 5 4" xfId="34183" xr:uid="{00000000-0005-0000-0000-000034270000}"/>
    <cellStyle name="20% - Accent5 2 5 4 2" xfId="15973" xr:uid="{00000000-0005-0000-0000-000035270000}"/>
    <cellStyle name="20% - Accent5 2 5 4 2 2" xfId="29929" xr:uid="{00000000-0005-0000-0000-000036270000}"/>
    <cellStyle name="20% - Accent5 2 5 4 2 2 2" xfId="23023" xr:uid="{00000000-0005-0000-0000-000037270000}"/>
    <cellStyle name="20% - Accent5 2 5 4 2 3" xfId="23274" xr:uid="{00000000-0005-0000-0000-000038270000}"/>
    <cellStyle name="20% - Accent5 2 5 4 3" xfId="16291" xr:uid="{00000000-0005-0000-0000-000039270000}"/>
    <cellStyle name="20% - Accent5 2 5 4 3 2" xfId="16288" xr:uid="{00000000-0005-0000-0000-00003A270000}"/>
    <cellStyle name="20% - Accent5 2 5 4 4" xfId="16284" xr:uid="{00000000-0005-0000-0000-00003B270000}"/>
    <cellStyle name="20% - Accent5 2 5 5" xfId="34250" xr:uid="{00000000-0005-0000-0000-00003C270000}"/>
    <cellStyle name="20% - Accent5 2 5 5 2" xfId="21150" xr:uid="{00000000-0005-0000-0000-00003D270000}"/>
    <cellStyle name="20% - Accent5 2 5 5 2 2" xfId="23262" xr:uid="{00000000-0005-0000-0000-00003E270000}"/>
    <cellStyle name="20% - Accent5 2 5 5 3" xfId="21145" xr:uid="{00000000-0005-0000-0000-00003F270000}"/>
    <cellStyle name="20% - Accent5 2 5 6" xfId="34157" xr:uid="{00000000-0005-0000-0000-000040270000}"/>
    <cellStyle name="20% - Accent5 2 5 6 2" xfId="31122" xr:uid="{00000000-0005-0000-0000-000041270000}"/>
    <cellStyle name="20% - Accent5 2 5 7" xfId="33161" xr:uid="{00000000-0005-0000-0000-000042270000}"/>
    <cellStyle name="20% - Accent5 2 5 8" xfId="34954" xr:uid="{00000000-0005-0000-0000-000043270000}"/>
    <cellStyle name="20% - Accent5 2 6" xfId="25711" xr:uid="{00000000-0005-0000-0000-000044270000}"/>
    <cellStyle name="20% - Accent5 2 6 2" xfId="20527" xr:uid="{00000000-0005-0000-0000-000045270000}"/>
    <cellStyle name="20% - Accent5 2 6 2 2" xfId="33751" xr:uid="{00000000-0005-0000-0000-000046270000}"/>
    <cellStyle name="20% - Accent5 2 6 2 2 2" xfId="23142" xr:uid="{00000000-0005-0000-0000-000047270000}"/>
    <cellStyle name="20% - Accent5 2 6 2 2 2 2" xfId="22825" xr:uid="{00000000-0005-0000-0000-000048270000}"/>
    <cellStyle name="20% - Accent5 2 6 2 2 2 2 2" xfId="6891" xr:uid="{00000000-0005-0000-0000-000049270000}"/>
    <cellStyle name="20% - Accent5 2 6 2 2 2 3" xfId="22814" xr:uid="{00000000-0005-0000-0000-00004A270000}"/>
    <cellStyle name="20% - Accent5 2 6 2 2 3" xfId="7714" xr:uid="{00000000-0005-0000-0000-00004B270000}"/>
    <cellStyle name="20% - Accent5 2 6 2 2 3 2" xfId="5818" xr:uid="{00000000-0005-0000-0000-00004C270000}"/>
    <cellStyle name="20% - Accent5 2 6 2 2 4" xfId="7707" xr:uid="{00000000-0005-0000-0000-00004D270000}"/>
    <cellStyle name="20% - Accent5 2 6 2 3" xfId="16258" xr:uid="{00000000-0005-0000-0000-00004E270000}"/>
    <cellStyle name="20% - Accent5 2 6 2 3 2" xfId="30339" xr:uid="{00000000-0005-0000-0000-00004F270000}"/>
    <cellStyle name="20% - Accent5 2 6 2 3 2 2" xfId="16256" xr:uid="{00000000-0005-0000-0000-000050270000}"/>
    <cellStyle name="20% - Accent5 2 6 2 3 3" xfId="13212" xr:uid="{00000000-0005-0000-0000-000051270000}"/>
    <cellStyle name="20% - Accent5 2 6 2 4" xfId="16252" xr:uid="{00000000-0005-0000-0000-000052270000}"/>
    <cellStyle name="20% - Accent5 2 6 2 4 2" xfId="16249" xr:uid="{00000000-0005-0000-0000-000053270000}"/>
    <cellStyle name="20% - Accent5 2 6 2 5" xfId="17700" xr:uid="{00000000-0005-0000-0000-000054270000}"/>
    <cellStyle name="20% - Accent5 2 6 3" xfId="29176" xr:uid="{00000000-0005-0000-0000-000055270000}"/>
    <cellStyle name="20% - Accent5 2 6 3 2" xfId="21875" xr:uid="{00000000-0005-0000-0000-000056270000}"/>
    <cellStyle name="20% - Accent5 2 6 3 2 2" xfId="30067" xr:uid="{00000000-0005-0000-0000-000057270000}"/>
    <cellStyle name="20% - Accent5 2 6 3 2 2 2" xfId="22735" xr:uid="{00000000-0005-0000-0000-000058270000}"/>
    <cellStyle name="20% - Accent5 2 6 3 2 3" xfId="7700" xr:uid="{00000000-0005-0000-0000-000059270000}"/>
    <cellStyle name="20% - Accent5 2 6 3 3" xfId="16244" xr:uid="{00000000-0005-0000-0000-00005A270000}"/>
    <cellStyle name="20% - Accent5 2 6 3 3 2" xfId="16242" xr:uid="{00000000-0005-0000-0000-00005B270000}"/>
    <cellStyle name="20% - Accent5 2 6 3 4" xfId="16238" xr:uid="{00000000-0005-0000-0000-00005C270000}"/>
    <cellStyle name="20% - Accent5 2 6 4" xfId="29171" xr:uid="{00000000-0005-0000-0000-00005D270000}"/>
    <cellStyle name="20% - Accent5 2 6 4 2" xfId="32586" xr:uid="{00000000-0005-0000-0000-00005E270000}"/>
    <cellStyle name="20% - Accent5 2 6 4 2 2" xfId="19022" xr:uid="{00000000-0005-0000-0000-00005F270000}"/>
    <cellStyle name="20% - Accent5 2 6 4 3" xfId="32297" xr:uid="{00000000-0005-0000-0000-000060270000}"/>
    <cellStyle name="20% - Accent5 2 6 5" xfId="34153" xr:uid="{00000000-0005-0000-0000-000061270000}"/>
    <cellStyle name="20% - Accent5 2 6 5 2" xfId="17774" xr:uid="{00000000-0005-0000-0000-000062270000}"/>
    <cellStyle name="20% - Accent5 2 6 6" xfId="34279" xr:uid="{00000000-0005-0000-0000-000063270000}"/>
    <cellStyle name="20% - Accent5 2 6 7" xfId="35159" xr:uid="{00000000-0005-0000-0000-000064270000}"/>
    <cellStyle name="20% - Accent5 2 7" xfId="27919" xr:uid="{00000000-0005-0000-0000-000065270000}"/>
    <cellStyle name="20% - Accent5 2 7 2" xfId="34240" xr:uid="{00000000-0005-0000-0000-000066270000}"/>
    <cellStyle name="20% - Accent5 2 7 2 2" xfId="21849" xr:uid="{00000000-0005-0000-0000-000067270000}"/>
    <cellStyle name="20% - Accent5 2 7 2 2 2" xfId="23019" xr:uid="{00000000-0005-0000-0000-000068270000}"/>
    <cellStyle name="20% - Accent5 2 7 2 2 2 2" xfId="23015" xr:uid="{00000000-0005-0000-0000-000069270000}"/>
    <cellStyle name="20% - Accent5 2 7 2 2 3" xfId="23443" xr:uid="{00000000-0005-0000-0000-00006A270000}"/>
    <cellStyle name="20% - Accent5 2 7 2 3" xfId="21142" xr:uid="{00000000-0005-0000-0000-00006B270000}"/>
    <cellStyle name="20% - Accent5 2 7 2 3 2" xfId="16217" xr:uid="{00000000-0005-0000-0000-00006C270000}"/>
    <cellStyle name="20% - Accent5 2 7 2 4" xfId="21137" xr:uid="{00000000-0005-0000-0000-00006D270000}"/>
    <cellStyle name="20% - Accent5 2 7 3" xfId="33948" xr:uid="{00000000-0005-0000-0000-00006E270000}"/>
    <cellStyle name="20% - Accent5 2 7 3 2" xfId="21134" xr:uid="{00000000-0005-0000-0000-00006F270000}"/>
    <cellStyle name="20% - Accent5 2 7 3 2 2" xfId="22999" xr:uid="{00000000-0005-0000-0000-000070270000}"/>
    <cellStyle name="20% - Accent5 2 7 3 3" xfId="16213" xr:uid="{00000000-0005-0000-0000-000071270000}"/>
    <cellStyle name="20% - Accent5 2 7 4" xfId="33946" xr:uid="{00000000-0005-0000-0000-000072270000}"/>
    <cellStyle name="20% - Accent5 2 7 4 2" xfId="31992" xr:uid="{00000000-0005-0000-0000-000073270000}"/>
    <cellStyle name="20% - Accent5 2 7 5" xfId="34306" xr:uid="{00000000-0005-0000-0000-000074270000}"/>
    <cellStyle name="20% - Accent5 2 7 6" xfId="35388" xr:uid="{00000000-0005-0000-0000-000075270000}"/>
    <cellStyle name="20% - Accent5 2 8" xfId="32148" xr:uid="{00000000-0005-0000-0000-000076270000}"/>
    <cellStyle name="20% - Accent5 2 8 2" xfId="30737" xr:uid="{00000000-0005-0000-0000-000077270000}"/>
    <cellStyle name="20% - Accent5 2 8 2 2" xfId="21133" xr:uid="{00000000-0005-0000-0000-000078270000}"/>
    <cellStyle name="20% - Accent5 2 8 2 2 2" xfId="25639" xr:uid="{00000000-0005-0000-0000-000079270000}"/>
    <cellStyle name="20% - Accent5 2 8 2 3" xfId="21131" xr:uid="{00000000-0005-0000-0000-00007A270000}"/>
    <cellStyle name="20% - Accent5 2 8 3" xfId="30709" xr:uid="{00000000-0005-0000-0000-00007B270000}"/>
    <cellStyle name="20% - Accent5 2 8 3 2" xfId="21129" xr:uid="{00000000-0005-0000-0000-00007C270000}"/>
    <cellStyle name="20% - Accent5 2 8 4" xfId="16972" xr:uid="{00000000-0005-0000-0000-00007D270000}"/>
    <cellStyle name="20% - Accent5 2 8 5" xfId="36260" xr:uid="{00000000-0005-0000-0000-00007E270000}"/>
    <cellStyle name="20% - Accent5 2 9" xfId="25502" xr:uid="{00000000-0005-0000-0000-00007F270000}"/>
    <cellStyle name="20% - Accent5 2 9 2" xfId="30727" xr:uid="{00000000-0005-0000-0000-000080270000}"/>
    <cellStyle name="20% - Accent5 2 9 2 2" xfId="21126" xr:uid="{00000000-0005-0000-0000-000081270000}"/>
    <cellStyle name="20% - Accent5 2 9 3" xfId="33492" xr:uid="{00000000-0005-0000-0000-000082270000}"/>
    <cellStyle name="20% - Accent5 2 9 4" xfId="36546" xr:uid="{00000000-0005-0000-0000-000083270000}"/>
    <cellStyle name="20% - Accent5 20" xfId="35710" xr:uid="{00000000-0005-0000-0000-000084270000}"/>
    <cellStyle name="20% - Accent5 20 2" xfId="36879" xr:uid="{00000000-0005-0000-0000-000085270000}"/>
    <cellStyle name="20% - Accent5 20 3" xfId="37770" xr:uid="{00000000-0005-0000-0000-000086270000}"/>
    <cellStyle name="20% - Accent5 21" xfId="35729" xr:uid="{00000000-0005-0000-0000-000087270000}"/>
    <cellStyle name="20% - Accent5 21 2" xfId="36899" xr:uid="{00000000-0005-0000-0000-000088270000}"/>
    <cellStyle name="20% - Accent5 21 3" xfId="37790" xr:uid="{00000000-0005-0000-0000-000089270000}"/>
    <cellStyle name="20% - Accent5 22" xfId="35748" xr:uid="{00000000-0005-0000-0000-00008A270000}"/>
    <cellStyle name="20% - Accent5 22 2" xfId="36919" xr:uid="{00000000-0005-0000-0000-00008B270000}"/>
    <cellStyle name="20% - Accent5 22 3" xfId="37810" xr:uid="{00000000-0005-0000-0000-00008C270000}"/>
    <cellStyle name="20% - Accent5 23" xfId="35768" xr:uid="{00000000-0005-0000-0000-00008D270000}"/>
    <cellStyle name="20% - Accent5 23 2" xfId="36938" xr:uid="{00000000-0005-0000-0000-00008E270000}"/>
    <cellStyle name="20% - Accent5 23 3" xfId="37830" xr:uid="{00000000-0005-0000-0000-00008F270000}"/>
    <cellStyle name="20% - Accent5 24" xfId="35788" xr:uid="{00000000-0005-0000-0000-000090270000}"/>
    <cellStyle name="20% - Accent5 24 2" xfId="36957" xr:uid="{00000000-0005-0000-0000-000091270000}"/>
    <cellStyle name="20% - Accent5 24 3" xfId="37850" xr:uid="{00000000-0005-0000-0000-000092270000}"/>
    <cellStyle name="20% - Accent5 25" xfId="35807" xr:uid="{00000000-0005-0000-0000-000093270000}"/>
    <cellStyle name="20% - Accent5 25 2" xfId="36977" xr:uid="{00000000-0005-0000-0000-000094270000}"/>
    <cellStyle name="20% - Accent5 25 3" xfId="37870" xr:uid="{00000000-0005-0000-0000-000095270000}"/>
    <cellStyle name="20% - Accent5 26" xfId="35826" xr:uid="{00000000-0005-0000-0000-000096270000}"/>
    <cellStyle name="20% - Accent5 26 2" xfId="36997" xr:uid="{00000000-0005-0000-0000-000097270000}"/>
    <cellStyle name="20% - Accent5 26 3" xfId="37890" xr:uid="{00000000-0005-0000-0000-000098270000}"/>
    <cellStyle name="20% - Accent5 27" xfId="35845" xr:uid="{00000000-0005-0000-0000-000099270000}"/>
    <cellStyle name="20% - Accent5 27 2" xfId="37017" xr:uid="{00000000-0005-0000-0000-00009A270000}"/>
    <cellStyle name="20% - Accent5 27 3" xfId="37910" xr:uid="{00000000-0005-0000-0000-00009B270000}"/>
    <cellStyle name="20% - Accent5 28" xfId="35864" xr:uid="{00000000-0005-0000-0000-00009C270000}"/>
    <cellStyle name="20% - Accent5 28 2" xfId="37037" xr:uid="{00000000-0005-0000-0000-00009D270000}"/>
    <cellStyle name="20% - Accent5 28 3" xfId="37930" xr:uid="{00000000-0005-0000-0000-00009E270000}"/>
    <cellStyle name="20% - Accent5 29" xfId="35875" xr:uid="{00000000-0005-0000-0000-00009F270000}"/>
    <cellStyle name="20% - Accent5 29 2" xfId="37047" xr:uid="{00000000-0005-0000-0000-0000A0270000}"/>
    <cellStyle name="20% - Accent5 29 3" xfId="37941" xr:uid="{00000000-0005-0000-0000-0000A1270000}"/>
    <cellStyle name="20% - Accent5 3" xfId="110" xr:uid="{00000000-0005-0000-0000-0000A2270000}"/>
    <cellStyle name="20% - Accent5 3 10" xfId="22285" xr:uid="{00000000-0005-0000-0000-0000A3270000}"/>
    <cellStyle name="20% - Accent5 3 10 2" xfId="37450" xr:uid="{00000000-0005-0000-0000-0000A4270000}"/>
    <cellStyle name="20% - Accent5 3 11" xfId="34464" xr:uid="{00000000-0005-0000-0000-0000A5270000}"/>
    <cellStyle name="20% - Accent5 3 12" xfId="21124" xr:uid="{00000000-0005-0000-0000-0000A6270000}"/>
    <cellStyle name="20% - Accent5 3 2" xfId="171" xr:uid="{00000000-0005-0000-0000-0000A7270000}"/>
    <cellStyle name="20% - Accent5 3 2 10" xfId="34515" xr:uid="{00000000-0005-0000-0000-0000A8270000}"/>
    <cellStyle name="20% - Accent5 3 2 11" xfId="29565" xr:uid="{00000000-0005-0000-0000-0000A9270000}"/>
    <cellStyle name="20% - Accent5 3 2 2" xfId="21123" xr:uid="{00000000-0005-0000-0000-0000AA270000}"/>
    <cellStyle name="20% - Accent5 3 2 2 2" xfId="21439" xr:uid="{00000000-0005-0000-0000-0000AB270000}"/>
    <cellStyle name="20% - Accent5 3 2 2 2 2" xfId="21122" xr:uid="{00000000-0005-0000-0000-0000AC270000}"/>
    <cellStyle name="20% - Accent5 3 2 2 2 2 2" xfId="22852" xr:uid="{00000000-0005-0000-0000-0000AD270000}"/>
    <cellStyle name="20% - Accent5 3 2 2 2 2 2 2" xfId="21117" xr:uid="{00000000-0005-0000-0000-0000AE270000}"/>
    <cellStyle name="20% - Accent5 3 2 2 2 2 2 2 2" xfId="9363" xr:uid="{00000000-0005-0000-0000-0000AF270000}"/>
    <cellStyle name="20% - Accent5 3 2 2 2 2 2 2 2 2" xfId="21113" xr:uid="{00000000-0005-0000-0000-0000B0270000}"/>
    <cellStyle name="20% - Accent5 3 2 2 2 2 2 2 2 2 2" xfId="21112" xr:uid="{00000000-0005-0000-0000-0000B1270000}"/>
    <cellStyle name="20% - Accent5 3 2 2 2 2 2 2 2 3" xfId="23640" xr:uid="{00000000-0005-0000-0000-0000B2270000}"/>
    <cellStyle name="20% - Accent5 3 2 2 2 2 2 2 3" xfId="22744" xr:uid="{00000000-0005-0000-0000-0000B3270000}"/>
    <cellStyle name="20% - Accent5 3 2 2 2 2 2 2 3 2" xfId="21108" xr:uid="{00000000-0005-0000-0000-0000B4270000}"/>
    <cellStyle name="20% - Accent5 3 2 2 2 2 2 2 4" xfId="21107" xr:uid="{00000000-0005-0000-0000-0000B5270000}"/>
    <cellStyle name="20% - Accent5 3 2 2 2 2 2 3" xfId="21105" xr:uid="{00000000-0005-0000-0000-0000B6270000}"/>
    <cellStyle name="20% - Accent5 3 2 2 2 2 2 3 2" xfId="17808" xr:uid="{00000000-0005-0000-0000-0000B7270000}"/>
    <cellStyle name="20% - Accent5 3 2 2 2 2 2 3 2 2" xfId="21104" xr:uid="{00000000-0005-0000-0000-0000B8270000}"/>
    <cellStyle name="20% - Accent5 3 2 2 2 2 2 3 3" xfId="21101" xr:uid="{00000000-0005-0000-0000-0000B9270000}"/>
    <cellStyle name="20% - Accent5 3 2 2 2 2 2 4" xfId="21099" xr:uid="{00000000-0005-0000-0000-0000BA270000}"/>
    <cellStyle name="20% - Accent5 3 2 2 2 2 2 4 2" xfId="21095" xr:uid="{00000000-0005-0000-0000-0000BB270000}"/>
    <cellStyle name="20% - Accent5 3 2 2 2 2 2 5" xfId="21093" xr:uid="{00000000-0005-0000-0000-0000BC270000}"/>
    <cellStyle name="20% - Accent5 3 2 2 2 2 3" xfId="21092" xr:uid="{00000000-0005-0000-0000-0000BD270000}"/>
    <cellStyle name="20% - Accent5 3 2 2 2 2 3 2" xfId="21088" xr:uid="{00000000-0005-0000-0000-0000BE270000}"/>
    <cellStyle name="20% - Accent5 3 2 2 2 2 3 2 2" xfId="20231" xr:uid="{00000000-0005-0000-0000-0000BF270000}"/>
    <cellStyle name="20% - Accent5 3 2 2 2 2 3 2 2 2" xfId="32250" xr:uid="{00000000-0005-0000-0000-0000C0270000}"/>
    <cellStyle name="20% - Accent5 3 2 2 2 2 3 2 3" xfId="21087" xr:uid="{00000000-0005-0000-0000-0000C1270000}"/>
    <cellStyle name="20% - Accent5 3 2 2 2 2 3 3" xfId="21086" xr:uid="{00000000-0005-0000-0000-0000C2270000}"/>
    <cellStyle name="20% - Accent5 3 2 2 2 2 3 3 2" xfId="21085" xr:uid="{00000000-0005-0000-0000-0000C3270000}"/>
    <cellStyle name="20% - Accent5 3 2 2 2 2 3 4" xfId="21080" xr:uid="{00000000-0005-0000-0000-0000C4270000}"/>
    <cellStyle name="20% - Accent5 3 2 2 2 2 4" xfId="21079" xr:uid="{00000000-0005-0000-0000-0000C5270000}"/>
    <cellStyle name="20% - Accent5 3 2 2 2 2 4 2" xfId="21075" xr:uid="{00000000-0005-0000-0000-0000C6270000}"/>
    <cellStyle name="20% - Accent5 3 2 2 2 2 4 2 2" xfId="21072" xr:uid="{00000000-0005-0000-0000-0000C7270000}"/>
    <cellStyle name="20% - Accent5 3 2 2 2 2 4 3" xfId="21070" xr:uid="{00000000-0005-0000-0000-0000C8270000}"/>
    <cellStyle name="20% - Accent5 3 2 2 2 2 5" xfId="21067" xr:uid="{00000000-0005-0000-0000-0000C9270000}"/>
    <cellStyle name="20% - Accent5 3 2 2 2 2 5 2" xfId="21064" xr:uid="{00000000-0005-0000-0000-0000CA270000}"/>
    <cellStyle name="20% - Accent5 3 2 2 2 2 6" xfId="22964" xr:uid="{00000000-0005-0000-0000-0000CB270000}"/>
    <cellStyle name="20% - Accent5 3 2 2 2 3" xfId="23566" xr:uid="{00000000-0005-0000-0000-0000CC270000}"/>
    <cellStyle name="20% - Accent5 3 2 2 2 3 2" xfId="21063" xr:uid="{00000000-0005-0000-0000-0000CD270000}"/>
    <cellStyle name="20% - Accent5 3 2 2 2 3 2 2" xfId="21060" xr:uid="{00000000-0005-0000-0000-0000CE270000}"/>
    <cellStyle name="20% - Accent5 3 2 2 2 3 2 2 2" xfId="21059" xr:uid="{00000000-0005-0000-0000-0000CF270000}"/>
    <cellStyle name="20% - Accent5 3 2 2 2 3 2 2 2 2" xfId="21052" xr:uid="{00000000-0005-0000-0000-0000D0270000}"/>
    <cellStyle name="20% - Accent5 3 2 2 2 3 2 2 3" xfId="21050" xr:uid="{00000000-0005-0000-0000-0000D1270000}"/>
    <cellStyle name="20% - Accent5 3 2 2 2 3 2 3" xfId="21047" xr:uid="{00000000-0005-0000-0000-0000D2270000}"/>
    <cellStyle name="20% - Accent5 3 2 2 2 3 2 3 2" xfId="21046" xr:uid="{00000000-0005-0000-0000-0000D3270000}"/>
    <cellStyle name="20% - Accent5 3 2 2 2 3 2 4" xfId="21039" xr:uid="{00000000-0005-0000-0000-0000D4270000}"/>
    <cellStyle name="20% - Accent5 3 2 2 2 3 3" xfId="21038" xr:uid="{00000000-0005-0000-0000-0000D5270000}"/>
    <cellStyle name="20% - Accent5 3 2 2 2 3 3 2" xfId="21035" xr:uid="{00000000-0005-0000-0000-0000D6270000}"/>
    <cellStyle name="20% - Accent5 3 2 2 2 3 3 2 2" xfId="21034" xr:uid="{00000000-0005-0000-0000-0000D7270000}"/>
    <cellStyle name="20% - Accent5 3 2 2 2 3 3 3" xfId="21030" xr:uid="{00000000-0005-0000-0000-0000D8270000}"/>
    <cellStyle name="20% - Accent5 3 2 2 2 3 4" xfId="21029" xr:uid="{00000000-0005-0000-0000-0000D9270000}"/>
    <cellStyle name="20% - Accent5 3 2 2 2 3 4 2" xfId="21025" xr:uid="{00000000-0005-0000-0000-0000DA270000}"/>
    <cellStyle name="20% - Accent5 3 2 2 2 3 5" xfId="21022" xr:uid="{00000000-0005-0000-0000-0000DB270000}"/>
    <cellStyle name="20% - Accent5 3 2 2 2 4" xfId="23558" xr:uid="{00000000-0005-0000-0000-0000DC270000}"/>
    <cellStyle name="20% - Accent5 3 2 2 2 4 2" xfId="17668" xr:uid="{00000000-0005-0000-0000-0000DD270000}"/>
    <cellStyle name="20% - Accent5 3 2 2 2 4 2 2" xfId="21019" xr:uid="{00000000-0005-0000-0000-0000DE270000}"/>
    <cellStyle name="20% - Accent5 3 2 2 2 4 2 2 2" xfId="21015" xr:uid="{00000000-0005-0000-0000-0000DF270000}"/>
    <cellStyle name="20% - Accent5 3 2 2 2 4 2 3" xfId="21011" xr:uid="{00000000-0005-0000-0000-0000E0270000}"/>
    <cellStyle name="20% - Accent5 3 2 2 2 4 3" xfId="21010" xr:uid="{00000000-0005-0000-0000-0000E1270000}"/>
    <cellStyle name="20% - Accent5 3 2 2 2 4 3 2" xfId="21008" xr:uid="{00000000-0005-0000-0000-0000E2270000}"/>
    <cellStyle name="20% - Accent5 3 2 2 2 4 4" xfId="21001" xr:uid="{00000000-0005-0000-0000-0000E3270000}"/>
    <cellStyle name="20% - Accent5 3 2 2 2 5" xfId="23555" xr:uid="{00000000-0005-0000-0000-0000E4270000}"/>
    <cellStyle name="20% - Accent5 3 2 2 2 5 2" xfId="20998" xr:uid="{00000000-0005-0000-0000-0000E5270000}"/>
    <cellStyle name="20% - Accent5 3 2 2 2 5 2 2" xfId="21448" xr:uid="{00000000-0005-0000-0000-0000E6270000}"/>
    <cellStyle name="20% - Accent5 3 2 2 2 5 3" xfId="20993" xr:uid="{00000000-0005-0000-0000-0000E7270000}"/>
    <cellStyle name="20% - Accent5 3 2 2 2 6" xfId="33037" xr:uid="{00000000-0005-0000-0000-0000E8270000}"/>
    <cellStyle name="20% - Accent5 3 2 2 2 6 2" xfId="20992" xr:uid="{00000000-0005-0000-0000-0000E9270000}"/>
    <cellStyle name="20% - Accent5 3 2 2 2 7" xfId="20990" xr:uid="{00000000-0005-0000-0000-0000EA270000}"/>
    <cellStyle name="20% - Accent5 3 2 2 3" xfId="29991" xr:uid="{00000000-0005-0000-0000-0000EB270000}"/>
    <cellStyle name="20% - Accent5 3 2 2 3 2" xfId="30573" xr:uid="{00000000-0005-0000-0000-0000EC270000}"/>
    <cellStyle name="20% - Accent5 3 2 2 3 2 2" xfId="22942" xr:uid="{00000000-0005-0000-0000-0000ED270000}"/>
    <cellStyle name="20% - Accent5 3 2 2 3 2 2 2" xfId="26363" xr:uid="{00000000-0005-0000-0000-0000EE270000}"/>
    <cellStyle name="20% - Accent5 3 2 2 3 2 2 2 2" xfId="22389" xr:uid="{00000000-0005-0000-0000-0000EF270000}"/>
    <cellStyle name="20% - Accent5 3 2 2 3 2 2 2 2 2" xfId="20989" xr:uid="{00000000-0005-0000-0000-0000F0270000}"/>
    <cellStyle name="20% - Accent5 3 2 2 3 2 2 2 3" xfId="22376" xr:uid="{00000000-0005-0000-0000-0000F1270000}"/>
    <cellStyle name="20% - Accent5 3 2 2 3 2 2 3" xfId="26362" xr:uid="{00000000-0005-0000-0000-0000F2270000}"/>
    <cellStyle name="20% - Accent5 3 2 2 3 2 2 3 2" xfId="22335" xr:uid="{00000000-0005-0000-0000-0000F3270000}"/>
    <cellStyle name="20% - Accent5 3 2 2 3 2 2 4" xfId="20983" xr:uid="{00000000-0005-0000-0000-0000F4270000}"/>
    <cellStyle name="20% - Accent5 3 2 2 3 2 3" xfId="21987" xr:uid="{00000000-0005-0000-0000-0000F5270000}"/>
    <cellStyle name="20% - Accent5 3 2 2 3 2 3 2" xfId="26361" xr:uid="{00000000-0005-0000-0000-0000F6270000}"/>
    <cellStyle name="20% - Accent5 3 2 2 3 2 3 2 2" xfId="22261" xr:uid="{00000000-0005-0000-0000-0000F7270000}"/>
    <cellStyle name="20% - Accent5 3 2 2 3 2 3 3" xfId="20981" xr:uid="{00000000-0005-0000-0000-0000F8270000}"/>
    <cellStyle name="20% - Accent5 3 2 2 3 2 4" xfId="20768" xr:uid="{00000000-0005-0000-0000-0000F9270000}"/>
    <cellStyle name="20% - Accent5 3 2 2 3 2 4 2" xfId="20980" xr:uid="{00000000-0005-0000-0000-0000FA270000}"/>
    <cellStyle name="20% - Accent5 3 2 2 3 2 5" xfId="20657" xr:uid="{00000000-0005-0000-0000-0000FB270000}"/>
    <cellStyle name="20% - Accent5 3 2 2 3 3" xfId="32257" xr:uid="{00000000-0005-0000-0000-0000FC270000}"/>
    <cellStyle name="20% - Accent5 3 2 2 3 3 2" xfId="21962" xr:uid="{00000000-0005-0000-0000-0000FD270000}"/>
    <cellStyle name="20% - Accent5 3 2 2 3 3 2 2" xfId="26330" xr:uid="{00000000-0005-0000-0000-0000FE270000}"/>
    <cellStyle name="20% - Accent5 3 2 2 3 3 2 2 2" xfId="12221" xr:uid="{00000000-0005-0000-0000-0000FF270000}"/>
    <cellStyle name="20% - Accent5 3 2 2 3 3 2 3" xfId="27708" xr:uid="{00000000-0005-0000-0000-000000280000}"/>
    <cellStyle name="20% - Accent5 3 2 2 3 3 3" xfId="21955" xr:uid="{00000000-0005-0000-0000-000001280000}"/>
    <cellStyle name="20% - Accent5 3 2 2 3 3 3 2" xfId="20974" xr:uid="{00000000-0005-0000-0000-000002280000}"/>
    <cellStyle name="20% - Accent5 3 2 2 3 3 4" xfId="20458" xr:uid="{00000000-0005-0000-0000-000003280000}"/>
    <cellStyle name="20% - Accent5 3 2 2 3 4" xfId="32898" xr:uid="{00000000-0005-0000-0000-000004280000}"/>
    <cellStyle name="20% - Accent5 3 2 2 3 4 2" xfId="21938" xr:uid="{00000000-0005-0000-0000-000005280000}"/>
    <cellStyle name="20% - Accent5 3 2 2 3 4 2 2" xfId="20973" xr:uid="{00000000-0005-0000-0000-000006280000}"/>
    <cellStyle name="20% - Accent5 3 2 2 3 4 3" xfId="20968" xr:uid="{00000000-0005-0000-0000-000007280000}"/>
    <cellStyle name="20% - Accent5 3 2 2 3 5" xfId="20966" xr:uid="{00000000-0005-0000-0000-000008280000}"/>
    <cellStyle name="20% - Accent5 3 2 2 3 5 2" xfId="20963" xr:uid="{00000000-0005-0000-0000-000009280000}"/>
    <cellStyle name="20% - Accent5 3 2 2 3 6" xfId="32853" xr:uid="{00000000-0005-0000-0000-00000A280000}"/>
    <cellStyle name="20% - Accent5 3 2 2 4" xfId="29981" xr:uid="{00000000-0005-0000-0000-00000B280000}"/>
    <cellStyle name="20% - Accent5 3 2 2 4 2" xfId="32248" xr:uid="{00000000-0005-0000-0000-00000C280000}"/>
    <cellStyle name="20% - Accent5 3 2 2 4 2 2" xfId="21783" xr:uid="{00000000-0005-0000-0000-00000D280000}"/>
    <cellStyle name="20% - Accent5 3 2 2 4 2 2 2" xfId="26268" xr:uid="{00000000-0005-0000-0000-00000E280000}"/>
    <cellStyle name="20% - Accent5 3 2 2 4 2 2 2 2" xfId="27805" xr:uid="{00000000-0005-0000-0000-00000F280000}"/>
    <cellStyle name="20% - Accent5 3 2 2 4 2 2 3" xfId="30744" xr:uid="{00000000-0005-0000-0000-000010280000}"/>
    <cellStyle name="20% - Accent5 3 2 2 4 2 3" xfId="21775" xr:uid="{00000000-0005-0000-0000-000011280000}"/>
    <cellStyle name="20% - Accent5 3 2 2 4 2 3 2" xfId="17485" xr:uid="{00000000-0005-0000-0000-000012280000}"/>
    <cellStyle name="20% - Accent5 3 2 2 4 2 4" xfId="19147" xr:uid="{00000000-0005-0000-0000-000013280000}"/>
    <cellStyle name="20% - Accent5 3 2 2 4 3" xfId="31387" xr:uid="{00000000-0005-0000-0000-000014280000}"/>
    <cellStyle name="20% - Accent5 3 2 2 4 3 2" xfId="21751" xr:uid="{00000000-0005-0000-0000-000015280000}"/>
    <cellStyle name="20% - Accent5 3 2 2 4 3 2 2" xfId="21522" xr:uid="{00000000-0005-0000-0000-000016280000}"/>
    <cellStyle name="20% - Accent5 3 2 2 4 3 3" xfId="20961" xr:uid="{00000000-0005-0000-0000-000017280000}"/>
    <cellStyle name="20% - Accent5 3 2 2 4 4" xfId="20957" xr:uid="{00000000-0005-0000-0000-000018280000}"/>
    <cellStyle name="20% - Accent5 3 2 2 4 4 2" xfId="20956" xr:uid="{00000000-0005-0000-0000-000019280000}"/>
    <cellStyle name="20% - Accent5 3 2 2 4 5" xfId="20952" xr:uid="{00000000-0005-0000-0000-00001A280000}"/>
    <cellStyle name="20% - Accent5 3 2 2 5" xfId="34119" xr:uid="{00000000-0005-0000-0000-00001B280000}"/>
    <cellStyle name="20% - Accent5 3 2 2 5 2" xfId="34146" xr:uid="{00000000-0005-0000-0000-00001C280000}"/>
    <cellStyle name="20% - Accent5 3 2 2 5 2 2" xfId="29125" xr:uid="{00000000-0005-0000-0000-00001D280000}"/>
    <cellStyle name="20% - Accent5 3 2 2 5 2 2 2" xfId="30749" xr:uid="{00000000-0005-0000-0000-00001E280000}"/>
    <cellStyle name="20% - Accent5 3 2 2 5 2 3" xfId="20948" xr:uid="{00000000-0005-0000-0000-00001F280000}"/>
    <cellStyle name="20% - Accent5 3 2 2 5 3" xfId="20944" xr:uid="{00000000-0005-0000-0000-000020280000}"/>
    <cellStyle name="20% - Accent5 3 2 2 5 3 2" xfId="29116" xr:uid="{00000000-0005-0000-0000-000021280000}"/>
    <cellStyle name="20% - Accent5 3 2 2 5 4" xfId="20943" xr:uid="{00000000-0005-0000-0000-000022280000}"/>
    <cellStyle name="20% - Accent5 3 2 2 6" xfId="30241" xr:uid="{00000000-0005-0000-0000-000023280000}"/>
    <cellStyle name="20% - Accent5 3 2 2 6 2" xfId="20939" xr:uid="{00000000-0005-0000-0000-000024280000}"/>
    <cellStyle name="20% - Accent5 3 2 2 6 2 2" xfId="20938" xr:uid="{00000000-0005-0000-0000-000025280000}"/>
    <cellStyle name="20% - Accent5 3 2 2 6 3" xfId="20934" xr:uid="{00000000-0005-0000-0000-000026280000}"/>
    <cellStyle name="20% - Accent5 3 2 2 7" xfId="30991" xr:uid="{00000000-0005-0000-0000-000027280000}"/>
    <cellStyle name="20% - Accent5 3 2 2 7 2" xfId="17421" xr:uid="{00000000-0005-0000-0000-000028280000}"/>
    <cellStyle name="20% - Accent5 3 2 2 8" xfId="14844" xr:uid="{00000000-0005-0000-0000-000029280000}"/>
    <cellStyle name="20% - Accent5 3 2 3" xfId="20931" xr:uid="{00000000-0005-0000-0000-00002A280000}"/>
    <cellStyle name="20% - Accent5 3 2 3 2" xfId="20926" xr:uid="{00000000-0005-0000-0000-00002B280000}"/>
    <cellStyle name="20% - Accent5 3 2 3 2 2" xfId="20925" xr:uid="{00000000-0005-0000-0000-00002C280000}"/>
    <cellStyle name="20% - Accent5 3 2 3 2 2 2" xfId="20923" xr:uid="{00000000-0005-0000-0000-00002D280000}"/>
    <cellStyle name="20% - Accent5 3 2 3 2 2 2 2" xfId="27021" xr:uid="{00000000-0005-0000-0000-00002E280000}"/>
    <cellStyle name="20% - Accent5 3 2 3 2 2 2 2 2" xfId="7406" xr:uid="{00000000-0005-0000-0000-00002F280000}"/>
    <cellStyle name="20% - Accent5 3 2 3 2 2 2 2 2 2" xfId="20921" xr:uid="{00000000-0005-0000-0000-000030280000}"/>
    <cellStyle name="20% - Accent5 3 2 3 2 2 2 2 3" xfId="23770" xr:uid="{00000000-0005-0000-0000-000031280000}"/>
    <cellStyle name="20% - Accent5 3 2 3 2 2 2 3" xfId="29449" xr:uid="{00000000-0005-0000-0000-000032280000}"/>
    <cellStyle name="20% - Accent5 3 2 3 2 2 2 3 2" xfId="20920" xr:uid="{00000000-0005-0000-0000-000033280000}"/>
    <cellStyle name="20% - Accent5 3 2 3 2 2 2 4" xfId="32746" xr:uid="{00000000-0005-0000-0000-000034280000}"/>
    <cellStyle name="20% - Accent5 3 2 3 2 2 3" xfId="21018" xr:uid="{00000000-0005-0000-0000-000035280000}"/>
    <cellStyle name="20% - Accent5 3 2 3 2 2 3 2" xfId="29506" xr:uid="{00000000-0005-0000-0000-000036280000}"/>
    <cellStyle name="20% - Accent5 3 2 3 2 2 3 2 2" xfId="22114" xr:uid="{00000000-0005-0000-0000-000037280000}"/>
    <cellStyle name="20% - Accent5 3 2 3 2 2 3 3" xfId="23018" xr:uid="{00000000-0005-0000-0000-000038280000}"/>
    <cellStyle name="20% - Accent5 3 2 3 2 2 4" xfId="19115" xr:uid="{00000000-0005-0000-0000-000039280000}"/>
    <cellStyle name="20% - Accent5 3 2 3 2 2 4 2" xfId="27308" xr:uid="{00000000-0005-0000-0000-00003A280000}"/>
    <cellStyle name="20% - Accent5 3 2 3 2 2 5" xfId="19108" xr:uid="{00000000-0005-0000-0000-00003B280000}"/>
    <cellStyle name="20% - Accent5 3 2 3 2 3" xfId="22817" xr:uid="{00000000-0005-0000-0000-00003C280000}"/>
    <cellStyle name="20% - Accent5 3 2 3 2 3 2" xfId="20917" xr:uid="{00000000-0005-0000-0000-00003D280000}"/>
    <cellStyle name="20% - Accent5 3 2 3 2 3 2 2" xfId="29883" xr:uid="{00000000-0005-0000-0000-00003E280000}"/>
    <cellStyle name="20% - Accent5 3 2 3 2 3 2 2 2" xfId="13735" xr:uid="{00000000-0005-0000-0000-00003F280000}"/>
    <cellStyle name="20% - Accent5 3 2 3 2 3 2 3" xfId="32346" xr:uid="{00000000-0005-0000-0000-000040280000}"/>
    <cellStyle name="20% - Accent5 3 2 3 2 3 3" xfId="21007" xr:uid="{00000000-0005-0000-0000-000041280000}"/>
    <cellStyle name="20% - Accent5 3 2 3 2 3 3 2" xfId="27245" xr:uid="{00000000-0005-0000-0000-000042280000}"/>
    <cellStyle name="20% - Accent5 3 2 3 2 3 4" xfId="20909" xr:uid="{00000000-0005-0000-0000-000043280000}"/>
    <cellStyle name="20% - Accent5 3 2 3 2 4" xfId="22993" xr:uid="{00000000-0005-0000-0000-000044280000}"/>
    <cellStyle name="20% - Accent5 3 2 3 2 4 2" xfId="20905" xr:uid="{00000000-0005-0000-0000-000045280000}"/>
    <cellStyle name="20% - Accent5 3 2 3 2 4 2 2" xfId="27195" xr:uid="{00000000-0005-0000-0000-000046280000}"/>
    <cellStyle name="20% - Accent5 3 2 3 2 4 3" xfId="20904" xr:uid="{00000000-0005-0000-0000-000047280000}"/>
    <cellStyle name="20% - Accent5 3 2 3 2 5" xfId="20902" xr:uid="{00000000-0005-0000-0000-000048280000}"/>
    <cellStyle name="20% - Accent5 3 2 3 2 5 2" xfId="20896" xr:uid="{00000000-0005-0000-0000-000049280000}"/>
    <cellStyle name="20% - Accent5 3 2 3 2 6" xfId="10875" xr:uid="{00000000-0005-0000-0000-00004A280000}"/>
    <cellStyle name="20% - Accent5 3 2 3 3" xfId="29951" xr:uid="{00000000-0005-0000-0000-00004B280000}"/>
    <cellStyle name="20% - Accent5 3 2 3 3 2" xfId="25293" xr:uid="{00000000-0005-0000-0000-00004C280000}"/>
    <cellStyle name="20% - Accent5 3 2 3 3 2 2" xfId="5540" xr:uid="{00000000-0005-0000-0000-00004D280000}"/>
    <cellStyle name="20% - Accent5 3 2 3 3 2 2 2" xfId="21693" xr:uid="{00000000-0005-0000-0000-00004E280000}"/>
    <cellStyle name="20% - Accent5 3 2 3 3 2 2 2 2" xfId="20894" xr:uid="{00000000-0005-0000-0000-00004F280000}"/>
    <cellStyle name="20% - Accent5 3 2 3 3 2 2 3" xfId="21688" xr:uid="{00000000-0005-0000-0000-000050280000}"/>
    <cellStyle name="20% - Accent5 3 2 3 3 2 3" xfId="5537" xr:uid="{00000000-0005-0000-0000-000051280000}"/>
    <cellStyle name="20% - Accent5 3 2 3 3 2 3 2" xfId="28103" xr:uid="{00000000-0005-0000-0000-000052280000}"/>
    <cellStyle name="20% - Accent5 3 2 3 3 2 4" xfId="23166" xr:uid="{00000000-0005-0000-0000-000053280000}"/>
    <cellStyle name="20% - Accent5 3 2 3 3 3" xfId="22801" xr:uid="{00000000-0005-0000-0000-000054280000}"/>
    <cellStyle name="20% - Accent5 3 2 3 3 3 2" xfId="5519" xr:uid="{00000000-0005-0000-0000-000055280000}"/>
    <cellStyle name="20% - Accent5 3 2 3 3 3 2 2" xfId="21607" xr:uid="{00000000-0005-0000-0000-000056280000}"/>
    <cellStyle name="20% - Accent5 3 2 3 3 3 3" xfId="20891" xr:uid="{00000000-0005-0000-0000-000057280000}"/>
    <cellStyle name="20% - Accent5 3 2 3 3 4" xfId="20888" xr:uid="{00000000-0005-0000-0000-000058280000}"/>
    <cellStyle name="20% - Accent5 3 2 3 3 4 2" xfId="10425" xr:uid="{00000000-0005-0000-0000-000059280000}"/>
    <cellStyle name="20% - Accent5 3 2 3 3 5" xfId="20885" xr:uid="{00000000-0005-0000-0000-00005A280000}"/>
    <cellStyle name="20% - Accent5 3 2 3 4" xfId="32221" xr:uid="{00000000-0005-0000-0000-00005B280000}"/>
    <cellStyle name="20% - Accent5 3 2 3 4 2" xfId="32218" xr:uid="{00000000-0005-0000-0000-00005C280000}"/>
    <cellStyle name="20% - Accent5 3 2 3 4 2 2" xfId="21380" xr:uid="{00000000-0005-0000-0000-00005D280000}"/>
    <cellStyle name="20% - Accent5 3 2 3 4 2 2 2" xfId="26706" xr:uid="{00000000-0005-0000-0000-00005E280000}"/>
    <cellStyle name="20% - Accent5 3 2 3 4 2 3" xfId="20883" xr:uid="{00000000-0005-0000-0000-00005F280000}"/>
    <cellStyle name="20% - Accent5 3 2 3 4 3" xfId="20879" xr:uid="{00000000-0005-0000-0000-000060280000}"/>
    <cellStyle name="20% - Accent5 3 2 3 4 3 2" xfId="20878" xr:uid="{00000000-0005-0000-0000-000061280000}"/>
    <cellStyle name="20% - Accent5 3 2 3 4 4" xfId="27685" xr:uid="{00000000-0005-0000-0000-000062280000}"/>
    <cellStyle name="20% - Accent5 3 2 3 5" xfId="34106" xr:uid="{00000000-0005-0000-0000-000063280000}"/>
    <cellStyle name="20% - Accent5 3 2 3 5 2" xfId="29212" xr:uid="{00000000-0005-0000-0000-000064280000}"/>
    <cellStyle name="20% - Accent5 3 2 3 5 2 2" xfId="20876" xr:uid="{00000000-0005-0000-0000-000065280000}"/>
    <cellStyle name="20% - Accent5 3 2 3 5 3" xfId="29196" xr:uid="{00000000-0005-0000-0000-000066280000}"/>
    <cellStyle name="20% - Accent5 3 2 3 6" xfId="33509" xr:uid="{00000000-0005-0000-0000-000067280000}"/>
    <cellStyle name="20% - Accent5 3 2 3 6 2" xfId="30013" xr:uid="{00000000-0005-0000-0000-000068280000}"/>
    <cellStyle name="20% - Accent5 3 2 3 7" xfId="20874" xr:uid="{00000000-0005-0000-0000-000069280000}"/>
    <cellStyle name="20% - Accent5 3 2 4" xfId="20873" xr:uid="{00000000-0005-0000-0000-00006A280000}"/>
    <cellStyle name="20% - Accent5 3 2 4 2" xfId="20868" xr:uid="{00000000-0005-0000-0000-00006B280000}"/>
    <cellStyle name="20% - Accent5 3 2 4 2 2" xfId="20867" xr:uid="{00000000-0005-0000-0000-00006C280000}"/>
    <cellStyle name="20% - Accent5 3 2 4 2 2 2" xfId="20866" xr:uid="{00000000-0005-0000-0000-00006D280000}"/>
    <cellStyle name="20% - Accent5 3 2 4 2 2 2 2" xfId="23063" xr:uid="{00000000-0005-0000-0000-00006E280000}"/>
    <cellStyle name="20% - Accent5 3 2 4 2 2 2 2 2" xfId="5978" xr:uid="{00000000-0005-0000-0000-00006F280000}"/>
    <cellStyle name="20% - Accent5 3 2 4 2 2 2 3" xfId="29940" xr:uid="{00000000-0005-0000-0000-000070280000}"/>
    <cellStyle name="20% - Accent5 3 2 4 2 2 3" xfId="20972" xr:uid="{00000000-0005-0000-0000-000071280000}"/>
    <cellStyle name="20% - Accent5 3 2 4 2 2 3 2" xfId="23041" xr:uid="{00000000-0005-0000-0000-000072280000}"/>
    <cellStyle name="20% - Accent5 3 2 4 2 2 4" xfId="20864" xr:uid="{00000000-0005-0000-0000-000073280000}"/>
    <cellStyle name="20% - Accent5 3 2 4 2 3" xfId="22786" xr:uid="{00000000-0005-0000-0000-000074280000}"/>
    <cellStyle name="20% - Accent5 3 2 4 2 3 2" xfId="20859" xr:uid="{00000000-0005-0000-0000-000075280000}"/>
    <cellStyle name="20% - Accent5 3 2 4 2 3 2 2" xfId="23444" xr:uid="{00000000-0005-0000-0000-000076280000}"/>
    <cellStyle name="20% - Accent5 3 2 4 2 3 3" xfId="20854" xr:uid="{00000000-0005-0000-0000-000077280000}"/>
    <cellStyle name="20% - Accent5 3 2 4 2 4" xfId="20849" xr:uid="{00000000-0005-0000-0000-000078280000}"/>
    <cellStyle name="20% - Accent5 3 2 4 2 4 2" xfId="20841" xr:uid="{00000000-0005-0000-0000-000079280000}"/>
    <cellStyle name="20% - Accent5 3 2 4 2 5" xfId="20840" xr:uid="{00000000-0005-0000-0000-00007A280000}"/>
    <cellStyle name="20% - Accent5 3 2 4 3" xfId="32212" xr:uid="{00000000-0005-0000-0000-00007B280000}"/>
    <cellStyle name="20% - Accent5 3 2 4 3 2" xfId="32210" xr:uid="{00000000-0005-0000-0000-00007C280000}"/>
    <cellStyle name="20% - Accent5 3 2 4 3 2 2" xfId="21239" xr:uid="{00000000-0005-0000-0000-00007D280000}"/>
    <cellStyle name="20% - Accent5 3 2 4 3 2 2 2" xfId="20848" xr:uid="{00000000-0005-0000-0000-00007E280000}"/>
    <cellStyle name="20% - Accent5 3 2 4 3 2 3" xfId="22182" xr:uid="{00000000-0005-0000-0000-00007F280000}"/>
    <cellStyle name="20% - Accent5 3 2 4 3 3" xfId="20838" xr:uid="{00000000-0005-0000-0000-000080280000}"/>
    <cellStyle name="20% - Accent5 3 2 4 3 3 2" xfId="20834" xr:uid="{00000000-0005-0000-0000-000081280000}"/>
    <cellStyle name="20% - Accent5 3 2 4 3 4" xfId="30896" xr:uid="{00000000-0005-0000-0000-000082280000}"/>
    <cellStyle name="20% - Accent5 3 2 4 4" xfId="26187" xr:uid="{00000000-0005-0000-0000-000083280000}"/>
    <cellStyle name="20% - Accent5 3 2 4 4 2" xfId="20832" xr:uid="{00000000-0005-0000-0000-000084280000}"/>
    <cellStyle name="20% - Accent5 3 2 4 4 2 2" xfId="14481" xr:uid="{00000000-0005-0000-0000-000085280000}"/>
    <cellStyle name="20% - Accent5 3 2 4 4 3" xfId="20828" xr:uid="{00000000-0005-0000-0000-000086280000}"/>
    <cellStyle name="20% - Accent5 3 2 4 5" xfId="20825" xr:uid="{00000000-0005-0000-0000-000087280000}"/>
    <cellStyle name="20% - Accent5 3 2 4 5 2" xfId="33693" xr:uid="{00000000-0005-0000-0000-000088280000}"/>
    <cellStyle name="20% - Accent5 3 2 4 6" xfId="20824" xr:uid="{00000000-0005-0000-0000-000089280000}"/>
    <cellStyle name="20% - Accent5 3 2 5" xfId="20823" xr:uid="{00000000-0005-0000-0000-00008A280000}"/>
    <cellStyle name="20% - Accent5 3 2 5 2" xfId="20821" xr:uid="{00000000-0005-0000-0000-00008B280000}"/>
    <cellStyle name="20% - Accent5 3 2 5 2 2" xfId="20819" xr:uid="{00000000-0005-0000-0000-00008C280000}"/>
    <cellStyle name="20% - Accent5 3 2 5 2 2 2" xfId="23519" xr:uid="{00000000-0005-0000-0000-00008D280000}"/>
    <cellStyle name="20% - Accent5 3 2 5 2 2 2 2" xfId="24811" xr:uid="{00000000-0005-0000-0000-00008E280000}"/>
    <cellStyle name="20% - Accent5 3 2 5 2 2 3" xfId="21476" xr:uid="{00000000-0005-0000-0000-00008F280000}"/>
    <cellStyle name="20% - Accent5 3 2 5 2 3" xfId="20813" xr:uid="{00000000-0005-0000-0000-000090280000}"/>
    <cellStyle name="20% - Accent5 3 2 5 2 3 2" xfId="21464" xr:uid="{00000000-0005-0000-0000-000091280000}"/>
    <cellStyle name="20% - Accent5 3 2 5 2 4" xfId="20808" xr:uid="{00000000-0005-0000-0000-000092280000}"/>
    <cellStyle name="20% - Accent5 3 2 5 3" xfId="24139" xr:uid="{00000000-0005-0000-0000-000093280000}"/>
    <cellStyle name="20% - Accent5 3 2 5 3 2" xfId="20805" xr:uid="{00000000-0005-0000-0000-000094280000}"/>
    <cellStyle name="20% - Accent5 3 2 5 3 2 2" xfId="21444" xr:uid="{00000000-0005-0000-0000-000095280000}"/>
    <cellStyle name="20% - Accent5 3 2 5 3 3" xfId="20803" xr:uid="{00000000-0005-0000-0000-000096280000}"/>
    <cellStyle name="20% - Accent5 3 2 5 4" xfId="20801" xr:uid="{00000000-0005-0000-0000-000097280000}"/>
    <cellStyle name="20% - Accent5 3 2 5 4 2" xfId="20799" xr:uid="{00000000-0005-0000-0000-000098280000}"/>
    <cellStyle name="20% - Accent5 3 2 5 5" xfId="23156" xr:uid="{00000000-0005-0000-0000-000099280000}"/>
    <cellStyle name="20% - Accent5 3 2 6" xfId="20795" xr:uid="{00000000-0005-0000-0000-00009A280000}"/>
    <cellStyle name="20% - Accent5 3 2 6 2" xfId="20794" xr:uid="{00000000-0005-0000-0000-00009B280000}"/>
    <cellStyle name="20% - Accent5 3 2 6 2 2" xfId="20791" xr:uid="{00000000-0005-0000-0000-00009C280000}"/>
    <cellStyle name="20% - Accent5 3 2 6 2 2 2" xfId="30438" xr:uid="{00000000-0005-0000-0000-00009D280000}"/>
    <cellStyle name="20% - Accent5 3 2 6 2 3" xfId="20789" xr:uid="{00000000-0005-0000-0000-00009E280000}"/>
    <cellStyle name="20% - Accent5 3 2 6 3" xfId="20786" xr:uid="{00000000-0005-0000-0000-00009F280000}"/>
    <cellStyle name="20% - Accent5 3 2 6 3 2" xfId="20783" xr:uid="{00000000-0005-0000-0000-0000A0280000}"/>
    <cellStyle name="20% - Accent5 3 2 6 4" xfId="20781" xr:uid="{00000000-0005-0000-0000-0000A1280000}"/>
    <cellStyle name="20% - Accent5 3 2 7" xfId="20779" xr:uid="{00000000-0005-0000-0000-0000A2280000}"/>
    <cellStyle name="20% - Accent5 3 2 7 2" xfId="7123" xr:uid="{00000000-0005-0000-0000-0000A3280000}"/>
    <cellStyle name="20% - Accent5 3 2 7 2 2" xfId="20778" xr:uid="{00000000-0005-0000-0000-0000A4280000}"/>
    <cellStyle name="20% - Accent5 3 2 7 3" xfId="7119" xr:uid="{00000000-0005-0000-0000-0000A5280000}"/>
    <cellStyle name="20% - Accent5 3 2 8" xfId="20776" xr:uid="{00000000-0005-0000-0000-0000A6280000}"/>
    <cellStyle name="20% - Accent5 3 2 8 2" xfId="21348" xr:uid="{00000000-0005-0000-0000-0000A7280000}"/>
    <cellStyle name="20% - Accent5 3 2 9" xfId="20774" xr:uid="{00000000-0005-0000-0000-0000A8280000}"/>
    <cellStyle name="20% - Accent5 3 3" xfId="232" xr:uid="{00000000-0005-0000-0000-0000A9280000}"/>
    <cellStyle name="20% - Accent5 3 3 10" xfId="20770" xr:uid="{00000000-0005-0000-0000-0000AA280000}"/>
    <cellStyle name="20% - Accent5 3 3 2" xfId="30943" xr:uid="{00000000-0005-0000-0000-0000AB280000}"/>
    <cellStyle name="20% - Accent5 3 3 2 2" xfId="20761" xr:uid="{00000000-0005-0000-0000-0000AC280000}"/>
    <cellStyle name="20% - Accent5 3 3 2 2 2" xfId="20760" xr:uid="{00000000-0005-0000-0000-0000AD280000}"/>
    <cellStyle name="20% - Accent5 3 3 2 2 2 2" xfId="20758" xr:uid="{00000000-0005-0000-0000-0000AE280000}"/>
    <cellStyle name="20% - Accent5 3 3 2 2 2 2 2" xfId="18616" xr:uid="{00000000-0005-0000-0000-0000AF280000}"/>
    <cellStyle name="20% - Accent5 3 3 2 2 2 2 2 2" xfId="20733" xr:uid="{00000000-0005-0000-0000-0000B0280000}"/>
    <cellStyle name="20% - Accent5 3 3 2 2 2 2 2 2 2" xfId="20753" xr:uid="{00000000-0005-0000-0000-0000B1280000}"/>
    <cellStyle name="20% - Accent5 3 3 2 2 2 2 2 3" xfId="20751" xr:uid="{00000000-0005-0000-0000-0000B2280000}"/>
    <cellStyle name="20% - Accent5 3 3 2 2 2 2 3" xfId="13807" xr:uid="{00000000-0005-0000-0000-0000B3280000}"/>
    <cellStyle name="20% - Accent5 3 3 2 2 2 2 3 2" xfId="27118" xr:uid="{00000000-0005-0000-0000-0000B4280000}"/>
    <cellStyle name="20% - Accent5 3 3 2 2 2 2 4" xfId="32441" xr:uid="{00000000-0005-0000-0000-0000B5280000}"/>
    <cellStyle name="20% - Accent5 3 3 2 2 2 3" xfId="26869" xr:uid="{00000000-0005-0000-0000-0000B6280000}"/>
    <cellStyle name="20% - Accent5 3 3 2 2 2 3 2" xfId="11235" xr:uid="{00000000-0005-0000-0000-0000B7280000}"/>
    <cellStyle name="20% - Accent5 3 3 2 2 2 3 2 2" xfId="20743" xr:uid="{00000000-0005-0000-0000-0000B8280000}"/>
    <cellStyle name="20% - Accent5 3 3 2 2 2 3 3" xfId="11220" xr:uid="{00000000-0005-0000-0000-0000B9280000}"/>
    <cellStyle name="20% - Accent5 3 3 2 2 2 4" xfId="20913" xr:uid="{00000000-0005-0000-0000-0000BA280000}"/>
    <cellStyle name="20% - Accent5 3 3 2 2 2 4 2" xfId="29627" xr:uid="{00000000-0005-0000-0000-0000BB280000}"/>
    <cellStyle name="20% - Accent5 3 3 2 2 2 5" xfId="21003" xr:uid="{00000000-0005-0000-0000-0000BC280000}"/>
    <cellStyle name="20% - Accent5 3 3 2 2 3" xfId="23514" xr:uid="{00000000-0005-0000-0000-0000BD280000}"/>
    <cellStyle name="20% - Accent5 3 3 2 2 3 2" xfId="20392" xr:uid="{00000000-0005-0000-0000-0000BE280000}"/>
    <cellStyle name="20% - Accent5 3 3 2 2 3 2 2" xfId="26357" xr:uid="{00000000-0005-0000-0000-0000BF280000}"/>
    <cellStyle name="20% - Accent5 3 3 2 2 3 2 2 2" xfId="20737" xr:uid="{00000000-0005-0000-0000-0000C0280000}"/>
    <cellStyle name="20% - Accent5 3 3 2 2 3 2 3" xfId="13754" xr:uid="{00000000-0005-0000-0000-0000C1280000}"/>
    <cellStyle name="20% - Accent5 3 3 2 2 3 3" xfId="26847" xr:uid="{00000000-0005-0000-0000-0000C2280000}"/>
    <cellStyle name="20% - Accent5 3 3 2 2 3 3 2" xfId="24887" xr:uid="{00000000-0005-0000-0000-0000C3280000}"/>
    <cellStyle name="20% - Accent5 3 3 2 2 3 4" xfId="20729" xr:uid="{00000000-0005-0000-0000-0000C4280000}"/>
    <cellStyle name="20% - Accent5 3 3 2 2 4" xfId="23510" xr:uid="{00000000-0005-0000-0000-0000C5280000}"/>
    <cellStyle name="20% - Accent5 3 3 2 2 4 2" xfId="20725" xr:uid="{00000000-0005-0000-0000-0000C6280000}"/>
    <cellStyle name="20% - Accent5 3 3 2 2 4 2 2" xfId="21495" xr:uid="{00000000-0005-0000-0000-0000C7280000}"/>
    <cellStyle name="20% - Accent5 3 3 2 2 4 3" xfId="20723" xr:uid="{00000000-0005-0000-0000-0000C8280000}"/>
    <cellStyle name="20% - Accent5 3 3 2 2 5" xfId="31157" xr:uid="{00000000-0005-0000-0000-0000C9280000}"/>
    <cellStyle name="20% - Accent5 3 3 2 2 5 2" xfId="27172" xr:uid="{00000000-0005-0000-0000-0000CA280000}"/>
    <cellStyle name="20% - Accent5 3 3 2 2 6" xfId="25086" xr:uid="{00000000-0005-0000-0000-0000CB280000}"/>
    <cellStyle name="20% - Accent5 3 3 2 3" xfId="16118" xr:uid="{00000000-0005-0000-0000-0000CC280000}"/>
    <cellStyle name="20% - Accent5 3 3 2 3 2" xfId="32163" xr:uid="{00000000-0005-0000-0000-0000CD280000}"/>
    <cellStyle name="20% - Accent5 3 3 2 3 2 2" xfId="16114" xr:uid="{00000000-0005-0000-0000-0000CE280000}"/>
    <cellStyle name="20% - Accent5 3 3 2 3 2 2 2" xfId="25742" xr:uid="{00000000-0005-0000-0000-0000CF280000}"/>
    <cellStyle name="20% - Accent5 3 3 2 3 2 2 2 2" xfId="30351" xr:uid="{00000000-0005-0000-0000-0000D0280000}"/>
    <cellStyle name="20% - Accent5 3 3 2 3 2 2 3" xfId="11787" xr:uid="{00000000-0005-0000-0000-0000D1280000}"/>
    <cellStyle name="20% - Accent5 3 3 2 3 2 3" xfId="19472" xr:uid="{00000000-0005-0000-0000-0000D2280000}"/>
    <cellStyle name="20% - Accent5 3 3 2 3 2 3 2" xfId="29602" xr:uid="{00000000-0005-0000-0000-0000D3280000}"/>
    <cellStyle name="20% - Accent5 3 3 2 3 2 4" xfId="16102" xr:uid="{00000000-0005-0000-0000-0000D4280000}"/>
    <cellStyle name="20% - Accent5 3 3 2 3 3" xfId="16096" xr:uid="{00000000-0005-0000-0000-0000D5280000}"/>
    <cellStyle name="20% - Accent5 3 3 2 3 3 2" xfId="20951" xr:uid="{00000000-0005-0000-0000-0000D6280000}"/>
    <cellStyle name="20% - Accent5 3 3 2 3 3 2 2" xfId="22288" xr:uid="{00000000-0005-0000-0000-0000D7280000}"/>
    <cellStyle name="20% - Accent5 3 3 2 3 3 3" xfId="20716" xr:uid="{00000000-0005-0000-0000-0000D8280000}"/>
    <cellStyle name="20% - Accent5 3 3 2 3 4" xfId="16091" xr:uid="{00000000-0005-0000-0000-0000D9280000}"/>
    <cellStyle name="20% - Accent5 3 3 2 3 4 2" xfId="20712" xr:uid="{00000000-0005-0000-0000-0000DA280000}"/>
    <cellStyle name="20% - Accent5 3 3 2 3 5" xfId="26385" xr:uid="{00000000-0005-0000-0000-0000DB280000}"/>
    <cellStyle name="20% - Accent5 3 3 2 4" xfId="16089" xr:uid="{00000000-0005-0000-0000-0000DC280000}"/>
    <cellStyle name="20% - Accent5 3 3 2 4 2" xfId="18399" xr:uid="{00000000-0005-0000-0000-0000DD280000}"/>
    <cellStyle name="20% - Accent5 3 3 2 4 2 2" xfId="18397" xr:uid="{00000000-0005-0000-0000-0000DE280000}"/>
    <cellStyle name="20% - Accent5 3 3 2 4 2 2 2" xfId="32628" xr:uid="{00000000-0005-0000-0000-0000DF280000}"/>
    <cellStyle name="20% - Accent5 3 3 2 4 2 3" xfId="18478" xr:uid="{00000000-0005-0000-0000-0000E0280000}"/>
    <cellStyle name="20% - Accent5 3 3 2 4 3" xfId="18393" xr:uid="{00000000-0005-0000-0000-0000E1280000}"/>
    <cellStyle name="20% - Accent5 3 3 2 4 3 2" xfId="18387" xr:uid="{00000000-0005-0000-0000-0000E2280000}"/>
    <cellStyle name="20% - Accent5 3 3 2 4 4" xfId="18384" xr:uid="{00000000-0005-0000-0000-0000E3280000}"/>
    <cellStyle name="20% - Accent5 3 3 2 5" xfId="16082" xr:uid="{00000000-0005-0000-0000-0000E4280000}"/>
    <cellStyle name="20% - Accent5 3 3 2 5 2" xfId="20706" xr:uid="{00000000-0005-0000-0000-0000E5280000}"/>
    <cellStyle name="20% - Accent5 3 3 2 5 2 2" xfId="20703" xr:uid="{00000000-0005-0000-0000-0000E6280000}"/>
    <cellStyle name="20% - Accent5 3 3 2 5 3" xfId="20700" xr:uid="{00000000-0005-0000-0000-0000E7280000}"/>
    <cellStyle name="20% - Accent5 3 3 2 6" xfId="16080" xr:uid="{00000000-0005-0000-0000-0000E8280000}"/>
    <cellStyle name="20% - Accent5 3 3 2 6 2" xfId="20697" xr:uid="{00000000-0005-0000-0000-0000E9280000}"/>
    <cellStyle name="20% - Accent5 3 3 2 7" xfId="20693" xr:uid="{00000000-0005-0000-0000-0000EA280000}"/>
    <cellStyle name="20% - Accent5 3 3 3" xfId="32409" xr:uid="{00000000-0005-0000-0000-0000EB280000}"/>
    <cellStyle name="20% - Accent5 3 3 3 2" xfId="20691" xr:uid="{00000000-0005-0000-0000-0000EC280000}"/>
    <cellStyle name="20% - Accent5 3 3 3 2 2" xfId="13102" xr:uid="{00000000-0005-0000-0000-0000ED280000}"/>
    <cellStyle name="20% - Accent5 3 3 3 2 2 2" xfId="29869" xr:uid="{00000000-0005-0000-0000-0000EE280000}"/>
    <cellStyle name="20% - Accent5 3 3 3 2 2 2 2" xfId="24501" xr:uid="{00000000-0005-0000-0000-0000EF280000}"/>
    <cellStyle name="20% - Accent5 3 3 3 2 2 2 2 2" xfId="12121" xr:uid="{00000000-0005-0000-0000-0000F0280000}"/>
    <cellStyle name="20% - Accent5 3 3 3 2 2 2 3" xfId="26727" xr:uid="{00000000-0005-0000-0000-0000F1280000}"/>
    <cellStyle name="20% - Accent5 3 3 3 2 2 3" xfId="26739" xr:uid="{00000000-0005-0000-0000-0000F2280000}"/>
    <cellStyle name="20% - Accent5 3 3 3 2 2 3 2" xfId="26701" xr:uid="{00000000-0005-0000-0000-0000F3280000}"/>
    <cellStyle name="20% - Accent5 3 3 3 2 2 4" xfId="20856" xr:uid="{00000000-0005-0000-0000-0000F4280000}"/>
    <cellStyle name="20% - Accent5 3 3 3 2 3" xfId="13098" xr:uid="{00000000-0005-0000-0000-0000F5280000}"/>
    <cellStyle name="20% - Accent5 3 3 3 2 3 2" xfId="27186" xr:uid="{00000000-0005-0000-0000-0000F6280000}"/>
    <cellStyle name="20% - Accent5 3 3 3 2 3 2 2" xfId="23783" xr:uid="{00000000-0005-0000-0000-0000F7280000}"/>
    <cellStyle name="20% - Accent5 3 3 3 2 3 3" xfId="26732" xr:uid="{00000000-0005-0000-0000-0000F8280000}"/>
    <cellStyle name="20% - Accent5 3 3 3 2 4" xfId="27183" xr:uid="{00000000-0005-0000-0000-0000F9280000}"/>
    <cellStyle name="20% - Accent5 3 3 3 2 4 2" xfId="27180" xr:uid="{00000000-0005-0000-0000-0000FA280000}"/>
    <cellStyle name="20% - Accent5 3 3 3 2 5" xfId="27145" xr:uid="{00000000-0005-0000-0000-0000FB280000}"/>
    <cellStyle name="20% - Accent5 3 3 3 3" xfId="30642" xr:uid="{00000000-0005-0000-0000-0000FC280000}"/>
    <cellStyle name="20% - Accent5 3 3 3 3 2" xfId="22953" xr:uid="{00000000-0005-0000-0000-0000FD280000}"/>
    <cellStyle name="20% - Accent5 3 3 3 3 2 2" xfId="16076" xr:uid="{00000000-0005-0000-0000-0000FE280000}"/>
    <cellStyle name="20% - Accent5 3 3 3 3 2 2 2" xfId="19529" xr:uid="{00000000-0005-0000-0000-0000FF280000}"/>
    <cellStyle name="20% - Accent5 3 3 3 3 2 3" xfId="16073" xr:uid="{00000000-0005-0000-0000-000000290000}"/>
    <cellStyle name="20% - Accent5 3 3 3 3 3" xfId="16070" xr:uid="{00000000-0005-0000-0000-000001290000}"/>
    <cellStyle name="20% - Accent5 3 3 3 3 3 2" xfId="27265" xr:uid="{00000000-0005-0000-0000-000002290000}"/>
    <cellStyle name="20% - Accent5 3 3 3 3 4" xfId="16067" xr:uid="{00000000-0005-0000-0000-000003290000}"/>
    <cellStyle name="20% - Accent5 3 3 3 4" xfId="19635" xr:uid="{00000000-0005-0000-0000-000004290000}"/>
    <cellStyle name="20% - Accent5 3 3 3 4 2" xfId="18361" xr:uid="{00000000-0005-0000-0000-000005290000}"/>
    <cellStyle name="20% - Accent5 3 3 3 4 2 2" xfId="18358" xr:uid="{00000000-0005-0000-0000-000006290000}"/>
    <cellStyle name="20% - Accent5 3 3 3 4 3" xfId="18353" xr:uid="{00000000-0005-0000-0000-000007290000}"/>
    <cellStyle name="20% - Accent5 3 3 3 5" xfId="16065" xr:uid="{00000000-0005-0000-0000-000008290000}"/>
    <cellStyle name="20% - Accent5 3 3 3 5 2" xfId="29024" xr:uid="{00000000-0005-0000-0000-000009290000}"/>
    <cellStyle name="20% - Accent5 3 3 3 6" xfId="16063" xr:uid="{00000000-0005-0000-0000-00000A290000}"/>
    <cellStyle name="20% - Accent5 3 3 4" xfId="20690" xr:uid="{00000000-0005-0000-0000-00000B290000}"/>
    <cellStyle name="20% - Accent5 3 3 4 2" xfId="20686" xr:uid="{00000000-0005-0000-0000-00000C290000}"/>
    <cellStyle name="20% - Accent5 3 3 4 2 2" xfId="13076" xr:uid="{00000000-0005-0000-0000-00000D290000}"/>
    <cellStyle name="20% - Accent5 3 3 4 2 2 2" xfId="27831" xr:uid="{00000000-0005-0000-0000-00000E290000}"/>
    <cellStyle name="20% - Accent5 3 3 4 2 2 2 2" xfId="21284" xr:uid="{00000000-0005-0000-0000-00000F290000}"/>
    <cellStyle name="20% - Accent5 3 3 4 2 2 3" xfId="26653" xr:uid="{00000000-0005-0000-0000-000010290000}"/>
    <cellStyle name="20% - Accent5 3 3 4 2 3" xfId="26941" xr:uid="{00000000-0005-0000-0000-000011290000}"/>
    <cellStyle name="20% - Accent5 3 3 4 2 3 2" xfId="26939" xr:uid="{00000000-0005-0000-0000-000012290000}"/>
    <cellStyle name="20% - Accent5 3 3 4 2 4" xfId="31642" xr:uid="{00000000-0005-0000-0000-000013290000}"/>
    <cellStyle name="20% - Accent5 3 3 4 3" xfId="30622" xr:uid="{00000000-0005-0000-0000-000014290000}"/>
    <cellStyle name="20% - Accent5 3 3 4 3 2" xfId="16060" xr:uid="{00000000-0005-0000-0000-000015290000}"/>
    <cellStyle name="20% - Accent5 3 3 4 3 2 2" xfId="16058" xr:uid="{00000000-0005-0000-0000-000016290000}"/>
    <cellStyle name="20% - Accent5 3 3 4 3 3" xfId="16056" xr:uid="{00000000-0005-0000-0000-000017290000}"/>
    <cellStyle name="20% - Accent5 3 3 4 4" xfId="16054" xr:uid="{00000000-0005-0000-0000-000018290000}"/>
    <cellStyle name="20% - Accent5 3 3 4 4 2" xfId="18309" xr:uid="{00000000-0005-0000-0000-000019290000}"/>
    <cellStyle name="20% - Accent5 3 3 4 5" xfId="20685" xr:uid="{00000000-0005-0000-0000-00001A290000}"/>
    <cellStyle name="20% - Accent5 3 3 5" xfId="22495" xr:uid="{00000000-0005-0000-0000-00001B290000}"/>
    <cellStyle name="20% - Accent5 3 3 5 2" xfId="20683" xr:uid="{00000000-0005-0000-0000-00001C290000}"/>
    <cellStyle name="20% - Accent5 3 3 5 2 2" xfId="26612" xr:uid="{00000000-0005-0000-0000-00001D290000}"/>
    <cellStyle name="20% - Accent5 3 3 5 2 2 2" xfId="26604" xr:uid="{00000000-0005-0000-0000-00001E290000}"/>
    <cellStyle name="20% - Accent5 3 3 5 2 3" xfId="26600" xr:uid="{00000000-0005-0000-0000-00001F290000}"/>
    <cellStyle name="20% - Accent5 3 3 5 3" xfId="20678" xr:uid="{00000000-0005-0000-0000-000020290000}"/>
    <cellStyle name="20% - Accent5 3 3 5 3 2" xfId="22052" xr:uid="{00000000-0005-0000-0000-000021290000}"/>
    <cellStyle name="20% - Accent5 3 3 5 4" xfId="20671" xr:uid="{00000000-0005-0000-0000-000022290000}"/>
    <cellStyle name="20% - Accent5 3 3 6" xfId="20667" xr:uid="{00000000-0005-0000-0000-000023290000}"/>
    <cellStyle name="20% - Accent5 3 3 6 2" xfId="20664" xr:uid="{00000000-0005-0000-0000-000024290000}"/>
    <cellStyle name="20% - Accent5 3 3 6 2 2" xfId="26502" xr:uid="{00000000-0005-0000-0000-000025290000}"/>
    <cellStyle name="20% - Accent5 3 3 6 3" xfId="20661" xr:uid="{00000000-0005-0000-0000-000026290000}"/>
    <cellStyle name="20% - Accent5 3 3 7" xfId="32574" xr:uid="{00000000-0005-0000-0000-000027290000}"/>
    <cellStyle name="20% - Accent5 3 3 7 2" xfId="7114" xr:uid="{00000000-0005-0000-0000-000028290000}"/>
    <cellStyle name="20% - Accent5 3 3 8" xfId="24178" xr:uid="{00000000-0005-0000-0000-000029290000}"/>
    <cellStyle name="20% - Accent5 3 3 9" xfId="34557" xr:uid="{00000000-0005-0000-0000-00002A290000}"/>
    <cellStyle name="20% - Accent5 3 4" xfId="20658" xr:uid="{00000000-0005-0000-0000-00002B290000}"/>
    <cellStyle name="20% - Accent5 3 4 2" xfId="8906" xr:uid="{00000000-0005-0000-0000-00002C290000}"/>
    <cellStyle name="20% - Accent5 3 4 2 2" xfId="20651" xr:uid="{00000000-0005-0000-0000-00002D290000}"/>
    <cellStyle name="20% - Accent5 3 4 2 2 2" xfId="21295" xr:uid="{00000000-0005-0000-0000-00002E290000}"/>
    <cellStyle name="20% - Accent5 3 4 2 2 2 2" xfId="20650" xr:uid="{00000000-0005-0000-0000-00002F290000}"/>
    <cellStyle name="20% - Accent5 3 4 2 2 2 2 2" xfId="22886" xr:uid="{00000000-0005-0000-0000-000030290000}"/>
    <cellStyle name="20% - Accent5 3 4 2 2 2 2 2 2" xfId="33973" xr:uid="{00000000-0005-0000-0000-000031290000}"/>
    <cellStyle name="20% - Accent5 3 4 2 2 2 2 3" xfId="29890" xr:uid="{00000000-0005-0000-0000-000032290000}"/>
    <cellStyle name="20% - Accent5 3 4 2 2 2 3" xfId="21838" xr:uid="{00000000-0005-0000-0000-000033290000}"/>
    <cellStyle name="20% - Accent5 3 4 2 2 2 3 2" xfId="10991" xr:uid="{00000000-0005-0000-0000-000034290000}"/>
    <cellStyle name="20% - Accent5 3 4 2 2 2 4" xfId="21833" xr:uid="{00000000-0005-0000-0000-000035290000}"/>
    <cellStyle name="20% - Accent5 3 4 2 2 3" xfId="23489" xr:uid="{00000000-0005-0000-0000-000036290000}"/>
    <cellStyle name="20% - Accent5 3 4 2 2 3 2" xfId="18294" xr:uid="{00000000-0005-0000-0000-000037290000}"/>
    <cellStyle name="20% - Accent5 3 4 2 2 3 2 2" xfId="21356" xr:uid="{00000000-0005-0000-0000-000038290000}"/>
    <cellStyle name="20% - Accent5 3 4 2 2 3 3" xfId="23841" xr:uid="{00000000-0005-0000-0000-000039290000}"/>
    <cellStyle name="20% - Accent5 3 4 2 2 4" xfId="21283" xr:uid="{00000000-0005-0000-0000-00003A290000}"/>
    <cellStyle name="20% - Accent5 3 4 2 2 4 2" xfId="20645" xr:uid="{00000000-0005-0000-0000-00003B290000}"/>
    <cellStyle name="20% - Accent5 3 4 2 2 5" xfId="27755" xr:uid="{00000000-0005-0000-0000-00003C290000}"/>
    <cellStyle name="20% - Accent5 3 4 2 3" xfId="16020" xr:uid="{00000000-0005-0000-0000-00003D290000}"/>
    <cellStyle name="20% - Accent5 3 4 2 3 2" xfId="16016" xr:uid="{00000000-0005-0000-0000-00003E290000}"/>
    <cellStyle name="20% - Accent5 3 4 2 3 2 2" xfId="16012" xr:uid="{00000000-0005-0000-0000-00003F290000}"/>
    <cellStyle name="20% - Accent5 3 4 2 3 2 2 2" xfId="21346" xr:uid="{00000000-0005-0000-0000-000040290000}"/>
    <cellStyle name="20% - Accent5 3 4 2 3 2 3" xfId="16009" xr:uid="{00000000-0005-0000-0000-000041290000}"/>
    <cellStyle name="20% - Accent5 3 4 2 3 3" xfId="16006" xr:uid="{00000000-0005-0000-0000-000042290000}"/>
    <cellStyle name="20% - Accent5 3 4 2 3 3 2" xfId="20634" xr:uid="{00000000-0005-0000-0000-000043290000}"/>
    <cellStyle name="20% - Accent5 3 4 2 3 4" xfId="16004" xr:uid="{00000000-0005-0000-0000-000044290000}"/>
    <cellStyle name="20% - Accent5 3 4 2 4" xfId="16002" xr:uid="{00000000-0005-0000-0000-000045290000}"/>
    <cellStyle name="20% - Accent5 3 4 2 4 2" xfId="18236" xr:uid="{00000000-0005-0000-0000-000046290000}"/>
    <cellStyle name="20% - Accent5 3 4 2 4 2 2" xfId="18231" xr:uid="{00000000-0005-0000-0000-000047290000}"/>
    <cellStyle name="20% - Accent5 3 4 2 4 3" xfId="18226" xr:uid="{00000000-0005-0000-0000-000048290000}"/>
    <cellStyle name="20% - Accent5 3 4 2 5" xfId="15998" xr:uid="{00000000-0005-0000-0000-000049290000}"/>
    <cellStyle name="20% - Accent5 3 4 2 5 2" xfId="20625" xr:uid="{00000000-0005-0000-0000-00004A290000}"/>
    <cellStyle name="20% - Accent5 3 4 2 6" xfId="15996" xr:uid="{00000000-0005-0000-0000-00004B290000}"/>
    <cellStyle name="20% - Accent5 3 4 3" xfId="8903" xr:uid="{00000000-0005-0000-0000-00004C290000}"/>
    <cellStyle name="20% - Accent5 3 4 3 2" xfId="20622" xr:uid="{00000000-0005-0000-0000-00004D290000}"/>
    <cellStyle name="20% - Accent5 3 4 3 2 2" xfId="13042" xr:uid="{00000000-0005-0000-0000-00004E290000}"/>
    <cellStyle name="20% - Accent5 3 4 3 2 2 2" xfId="14943" xr:uid="{00000000-0005-0000-0000-00004F290000}"/>
    <cellStyle name="20% - Accent5 3 4 3 2 2 2 2" xfId="23888" xr:uid="{00000000-0005-0000-0000-000050290000}"/>
    <cellStyle name="20% - Accent5 3 4 3 2 2 3" xfId="31036" xr:uid="{00000000-0005-0000-0000-000051290000}"/>
    <cellStyle name="20% - Accent5 3 4 3 2 3" xfId="9504" xr:uid="{00000000-0005-0000-0000-000052290000}"/>
    <cellStyle name="20% - Accent5 3 4 3 2 3 2" xfId="26115" xr:uid="{00000000-0005-0000-0000-000053290000}"/>
    <cellStyle name="20% - Accent5 3 4 3 2 4" xfId="26112" xr:uid="{00000000-0005-0000-0000-000054290000}"/>
    <cellStyle name="20% - Accent5 3 4 3 3" xfId="30504" xr:uid="{00000000-0005-0000-0000-000055290000}"/>
    <cellStyle name="20% - Accent5 3 4 3 3 2" xfId="26103" xr:uid="{00000000-0005-0000-0000-000056290000}"/>
    <cellStyle name="20% - Accent5 3 4 3 3 2 2" xfId="15991" xr:uid="{00000000-0005-0000-0000-000057290000}"/>
    <cellStyle name="20% - Accent5 3 4 3 3 3" xfId="7876" xr:uid="{00000000-0005-0000-0000-000058290000}"/>
    <cellStyle name="20% - Accent5 3 4 3 4" xfId="15989" xr:uid="{00000000-0005-0000-0000-000059290000}"/>
    <cellStyle name="20% - Accent5 3 4 3 4 2" xfId="18188" xr:uid="{00000000-0005-0000-0000-00005A290000}"/>
    <cellStyle name="20% - Accent5 3 4 3 5" xfId="15987" xr:uid="{00000000-0005-0000-0000-00005B290000}"/>
    <cellStyle name="20% - Accent5 3 4 4" xfId="20620" xr:uid="{00000000-0005-0000-0000-00005C290000}"/>
    <cellStyle name="20% - Accent5 3 4 4 2" xfId="20619" xr:uid="{00000000-0005-0000-0000-00005D290000}"/>
    <cellStyle name="20% - Accent5 3 4 4 2 2" xfId="25958" xr:uid="{00000000-0005-0000-0000-00005E290000}"/>
    <cellStyle name="20% - Accent5 3 4 4 2 2 2" xfId="25954" xr:uid="{00000000-0005-0000-0000-00005F290000}"/>
    <cellStyle name="20% - Accent5 3 4 4 2 3" xfId="25948" xr:uid="{00000000-0005-0000-0000-000060290000}"/>
    <cellStyle name="20% - Accent5 3 4 4 3" xfId="15985" xr:uid="{00000000-0005-0000-0000-000061290000}"/>
    <cellStyle name="20% - Accent5 3 4 4 3 2" xfId="15983" xr:uid="{00000000-0005-0000-0000-000062290000}"/>
    <cellStyle name="20% - Accent5 3 4 4 4" xfId="15981" xr:uid="{00000000-0005-0000-0000-000063290000}"/>
    <cellStyle name="20% - Accent5 3 4 5" xfId="20616" xr:uid="{00000000-0005-0000-0000-000064290000}"/>
    <cellStyle name="20% - Accent5 3 4 5 2" xfId="20613" xr:uid="{00000000-0005-0000-0000-000065290000}"/>
    <cellStyle name="20% - Accent5 3 4 5 2 2" xfId="26825" xr:uid="{00000000-0005-0000-0000-000066290000}"/>
    <cellStyle name="20% - Accent5 3 4 5 3" xfId="20610" xr:uid="{00000000-0005-0000-0000-000067290000}"/>
    <cellStyle name="20% - Accent5 3 4 6" xfId="6499" xr:uid="{00000000-0005-0000-0000-000068290000}"/>
    <cellStyle name="20% - Accent5 3 4 6 2" xfId="20601" xr:uid="{00000000-0005-0000-0000-000069290000}"/>
    <cellStyle name="20% - Accent5 3 4 7" xfId="6492" xr:uid="{00000000-0005-0000-0000-00006A290000}"/>
    <cellStyle name="20% - Accent5 3 4 8" xfId="34779" xr:uid="{00000000-0005-0000-0000-00006B290000}"/>
    <cellStyle name="20% - Accent5 3 5" xfId="8305" xr:uid="{00000000-0005-0000-0000-00006C290000}"/>
    <cellStyle name="20% - Accent5 3 5 2" xfId="20508" xr:uid="{00000000-0005-0000-0000-00006D290000}"/>
    <cellStyle name="20% - Accent5 3 5 2 2" xfId="11543" xr:uid="{00000000-0005-0000-0000-00006E290000}"/>
    <cellStyle name="20% - Accent5 3 5 2 2 2" xfId="22822" xr:uid="{00000000-0005-0000-0000-00006F290000}"/>
    <cellStyle name="20% - Accent5 3 5 2 2 2 2" xfId="22818" xr:uid="{00000000-0005-0000-0000-000070290000}"/>
    <cellStyle name="20% - Accent5 3 5 2 2 2 2 2" xfId="13215" xr:uid="{00000000-0005-0000-0000-000071290000}"/>
    <cellStyle name="20% - Accent5 3 5 2 2 2 3" xfId="20618" xr:uid="{00000000-0005-0000-0000-000072290000}"/>
    <cellStyle name="20% - Accent5 3 5 2 2 3" xfId="8708" xr:uid="{00000000-0005-0000-0000-000073290000}"/>
    <cellStyle name="20% - Accent5 3 5 2 2 3 2" xfId="22802" xr:uid="{00000000-0005-0000-0000-000074290000}"/>
    <cellStyle name="20% - Accent5 3 5 2 2 4" xfId="22796" xr:uid="{00000000-0005-0000-0000-000075290000}"/>
    <cellStyle name="20% - Accent5 3 5 2 3" xfId="15953" xr:uid="{00000000-0005-0000-0000-000076290000}"/>
    <cellStyle name="20% - Accent5 3 5 2 3 2" xfId="15948" xr:uid="{00000000-0005-0000-0000-000077290000}"/>
    <cellStyle name="20% - Accent5 3 5 2 3 2 2" xfId="22788" xr:uid="{00000000-0005-0000-0000-000078290000}"/>
    <cellStyle name="20% - Accent5 3 5 2 3 3" xfId="15946" xr:uid="{00000000-0005-0000-0000-000079290000}"/>
    <cellStyle name="20% - Accent5 3 5 2 4" xfId="15944" xr:uid="{00000000-0005-0000-0000-00007A290000}"/>
    <cellStyle name="20% - Accent5 3 5 2 4 2" xfId="22781" xr:uid="{00000000-0005-0000-0000-00007B290000}"/>
    <cellStyle name="20% - Accent5 3 5 2 5" xfId="15942" xr:uid="{00000000-0005-0000-0000-00007C290000}"/>
    <cellStyle name="20% - Accent5 3 5 3" xfId="33905" xr:uid="{00000000-0005-0000-0000-00007D290000}"/>
    <cellStyle name="20% - Accent5 3 5 3 2" xfId="20548" xr:uid="{00000000-0005-0000-0000-00007E290000}"/>
    <cellStyle name="20% - Accent5 3 5 3 2 2" xfId="32058" xr:uid="{00000000-0005-0000-0000-00007F290000}"/>
    <cellStyle name="20% - Accent5 3 5 3 2 2 2" xfId="24760" xr:uid="{00000000-0005-0000-0000-000080290000}"/>
    <cellStyle name="20% - Accent5 3 5 3 2 3" xfId="7646" xr:uid="{00000000-0005-0000-0000-000081290000}"/>
    <cellStyle name="20% - Accent5 3 5 3 3" xfId="15935" xr:uid="{00000000-0005-0000-0000-000082290000}"/>
    <cellStyle name="20% - Accent5 3 5 3 3 2" xfId="15933" xr:uid="{00000000-0005-0000-0000-000083290000}"/>
    <cellStyle name="20% - Accent5 3 5 3 4" xfId="15929" xr:uid="{00000000-0005-0000-0000-000084290000}"/>
    <cellStyle name="20% - Accent5 3 5 4" xfId="33870" xr:uid="{00000000-0005-0000-0000-000085290000}"/>
    <cellStyle name="20% - Accent5 3 5 4 2" xfId="18576" xr:uid="{00000000-0005-0000-0000-000086290000}"/>
    <cellStyle name="20% - Accent5 3 5 4 2 2" xfId="25510" xr:uid="{00000000-0005-0000-0000-000087290000}"/>
    <cellStyle name="20% - Accent5 3 5 4 3" xfId="15925" xr:uid="{00000000-0005-0000-0000-000088290000}"/>
    <cellStyle name="20% - Accent5 3 5 5" xfId="33958" xr:uid="{00000000-0005-0000-0000-000089290000}"/>
    <cellStyle name="20% - Accent5 3 5 5 2" xfId="20584" xr:uid="{00000000-0005-0000-0000-00008A290000}"/>
    <cellStyle name="20% - Accent5 3 5 6" xfId="6479" xr:uid="{00000000-0005-0000-0000-00008B290000}"/>
    <cellStyle name="20% - Accent5 3 5 7" xfId="34973" xr:uid="{00000000-0005-0000-0000-00008C290000}"/>
    <cellStyle name="20% - Accent5 3 6" xfId="33432" xr:uid="{00000000-0005-0000-0000-00008D290000}"/>
    <cellStyle name="20% - Accent5 3 6 2" xfId="21539" xr:uid="{00000000-0005-0000-0000-00008E290000}"/>
    <cellStyle name="20% - Accent5 3 6 2 2" xfId="20535" xr:uid="{00000000-0005-0000-0000-00008F290000}"/>
    <cellStyle name="20% - Accent5 3 6 2 2 2" xfId="22729" xr:uid="{00000000-0005-0000-0000-000090290000}"/>
    <cellStyle name="20% - Accent5 3 6 2 2 2 2" xfId="22726" xr:uid="{00000000-0005-0000-0000-000091290000}"/>
    <cellStyle name="20% - Accent5 3 6 2 2 3" xfId="7692" xr:uid="{00000000-0005-0000-0000-000092290000}"/>
    <cellStyle name="20% - Accent5 3 6 2 3" xfId="15905" xr:uid="{00000000-0005-0000-0000-000093290000}"/>
    <cellStyle name="20% - Accent5 3 6 2 3 2" xfId="16784" xr:uid="{00000000-0005-0000-0000-000094290000}"/>
    <cellStyle name="20% - Accent5 3 6 2 4" xfId="15901" xr:uid="{00000000-0005-0000-0000-000095290000}"/>
    <cellStyle name="20% - Accent5 3 6 3" xfId="21536" xr:uid="{00000000-0005-0000-0000-000096290000}"/>
    <cellStyle name="20% - Accent5 3 6 3 2" xfId="19299" xr:uid="{00000000-0005-0000-0000-000097290000}"/>
    <cellStyle name="20% - Accent5 3 6 3 2 2" xfId="26104" xr:uid="{00000000-0005-0000-0000-000098290000}"/>
    <cellStyle name="20% - Accent5 3 6 3 3" xfId="15896" xr:uid="{00000000-0005-0000-0000-000099290000}"/>
    <cellStyle name="20% - Accent5 3 6 4" xfId="29637" xr:uid="{00000000-0005-0000-0000-00009A290000}"/>
    <cellStyle name="20% - Accent5 3 6 4 2" xfId="20576" xr:uid="{00000000-0005-0000-0000-00009B290000}"/>
    <cellStyle name="20% - Accent5 3 6 5" xfId="33952" xr:uid="{00000000-0005-0000-0000-00009C290000}"/>
    <cellStyle name="20% - Accent5 3 6 6" xfId="35178" xr:uid="{00000000-0005-0000-0000-00009D290000}"/>
    <cellStyle name="20% - Accent5 3 7" xfId="32031" xr:uid="{00000000-0005-0000-0000-00009E290000}"/>
    <cellStyle name="20% - Accent5 3 7 2" xfId="29463" xr:uid="{00000000-0005-0000-0000-00009F290000}"/>
    <cellStyle name="20% - Accent5 3 7 2 2" xfId="20574" xr:uid="{00000000-0005-0000-0000-0000A0290000}"/>
    <cellStyle name="20% - Accent5 3 7 2 2 2" xfId="22660" xr:uid="{00000000-0005-0000-0000-0000A1290000}"/>
    <cellStyle name="20% - Accent5 3 7 2 3" xfId="15888" xr:uid="{00000000-0005-0000-0000-0000A2290000}"/>
    <cellStyle name="20% - Accent5 3 7 3" xfId="29625" xr:uid="{00000000-0005-0000-0000-0000A3290000}"/>
    <cellStyle name="20% - Accent5 3 7 3 2" xfId="27367" xr:uid="{00000000-0005-0000-0000-0000A4290000}"/>
    <cellStyle name="20% - Accent5 3 7 4" xfId="20014" xr:uid="{00000000-0005-0000-0000-0000A5290000}"/>
    <cellStyle name="20% - Accent5 3 7 5" xfId="35407" xr:uid="{00000000-0005-0000-0000-0000A6290000}"/>
    <cellStyle name="20% - Accent5 3 8" xfId="29852" xr:uid="{00000000-0005-0000-0000-0000A7290000}"/>
    <cellStyle name="20% - Accent5 3 8 2" xfId="31685" xr:uid="{00000000-0005-0000-0000-0000A8290000}"/>
    <cellStyle name="20% - Accent5 3 8 2 2" xfId="29343" xr:uid="{00000000-0005-0000-0000-0000A9290000}"/>
    <cellStyle name="20% - Accent5 3 8 3" xfId="33772" xr:uid="{00000000-0005-0000-0000-0000AA290000}"/>
    <cellStyle name="20% - Accent5 3 8 4" xfId="36279" xr:uid="{00000000-0005-0000-0000-0000AB290000}"/>
    <cellStyle name="20% - Accent5 3 9" xfId="31195" xr:uid="{00000000-0005-0000-0000-0000AC290000}"/>
    <cellStyle name="20% - Accent5 3 9 2" xfId="6635" xr:uid="{00000000-0005-0000-0000-0000AD290000}"/>
    <cellStyle name="20% - Accent5 3 9 3" xfId="36565" xr:uid="{00000000-0005-0000-0000-0000AE290000}"/>
    <cellStyle name="20% - Accent5 30" xfId="35904" xr:uid="{00000000-0005-0000-0000-0000AF290000}"/>
    <cellStyle name="20% - Accent5 30 2" xfId="37076" xr:uid="{00000000-0005-0000-0000-0000B0290000}"/>
    <cellStyle name="20% - Accent5 30 3" xfId="37971" xr:uid="{00000000-0005-0000-0000-0000B1290000}"/>
    <cellStyle name="20% - Accent5 31" xfId="35924" xr:uid="{00000000-0005-0000-0000-0000B2290000}"/>
    <cellStyle name="20% - Accent5 31 2" xfId="37095" xr:uid="{00000000-0005-0000-0000-0000B3290000}"/>
    <cellStyle name="20% - Accent5 31 3" xfId="37991" xr:uid="{00000000-0005-0000-0000-0000B4290000}"/>
    <cellStyle name="20% - Accent5 32" xfId="35944" xr:uid="{00000000-0005-0000-0000-0000B5290000}"/>
    <cellStyle name="20% - Accent5 32 2" xfId="37114" xr:uid="{00000000-0005-0000-0000-0000B6290000}"/>
    <cellStyle name="20% - Accent5 32 3" xfId="38011" xr:uid="{00000000-0005-0000-0000-0000B7290000}"/>
    <cellStyle name="20% - Accent5 33" xfId="35964" xr:uid="{00000000-0005-0000-0000-0000B8290000}"/>
    <cellStyle name="20% - Accent5 33 2" xfId="37133" xr:uid="{00000000-0005-0000-0000-0000B9290000}"/>
    <cellStyle name="20% - Accent5 33 3" xfId="38031" xr:uid="{00000000-0005-0000-0000-0000BA290000}"/>
    <cellStyle name="20% - Accent5 34" xfId="35984" xr:uid="{00000000-0005-0000-0000-0000BB290000}"/>
    <cellStyle name="20% - Accent5 34 2" xfId="37153" xr:uid="{00000000-0005-0000-0000-0000BC290000}"/>
    <cellStyle name="20% - Accent5 34 3" xfId="38051" xr:uid="{00000000-0005-0000-0000-0000BD290000}"/>
    <cellStyle name="20% - Accent5 35" xfId="36004" xr:uid="{00000000-0005-0000-0000-0000BE290000}"/>
    <cellStyle name="20% - Accent5 35 2" xfId="37173" xr:uid="{00000000-0005-0000-0000-0000BF290000}"/>
    <cellStyle name="20% - Accent5 35 3" xfId="38071" xr:uid="{00000000-0005-0000-0000-0000C0290000}"/>
    <cellStyle name="20% - Accent5 36" xfId="36024" xr:uid="{00000000-0005-0000-0000-0000C1290000}"/>
    <cellStyle name="20% - Accent5 36 2" xfId="37193" xr:uid="{00000000-0005-0000-0000-0000C2290000}"/>
    <cellStyle name="20% - Accent5 36 3" xfId="38091" xr:uid="{00000000-0005-0000-0000-0000C3290000}"/>
    <cellStyle name="20% - Accent5 37" xfId="36044" xr:uid="{00000000-0005-0000-0000-0000C4290000}"/>
    <cellStyle name="20% - Accent5 37 2" xfId="37213" xr:uid="{00000000-0005-0000-0000-0000C5290000}"/>
    <cellStyle name="20% - Accent5 37 3" xfId="38111" xr:uid="{00000000-0005-0000-0000-0000C6290000}"/>
    <cellStyle name="20% - Accent5 38" xfId="36064" xr:uid="{00000000-0005-0000-0000-0000C7290000}"/>
    <cellStyle name="20% - Accent5 38 2" xfId="37233" xr:uid="{00000000-0005-0000-0000-0000C8290000}"/>
    <cellStyle name="20% - Accent5 38 3" xfId="38131" xr:uid="{00000000-0005-0000-0000-0000C9290000}"/>
    <cellStyle name="20% - Accent5 39" xfId="36084" xr:uid="{00000000-0005-0000-0000-0000CA290000}"/>
    <cellStyle name="20% - Accent5 39 2" xfId="37253" xr:uid="{00000000-0005-0000-0000-0000CB290000}"/>
    <cellStyle name="20% - Accent5 39 3" xfId="38151" xr:uid="{00000000-0005-0000-0000-0000CC290000}"/>
    <cellStyle name="20% - Accent5 4" xfId="129" xr:uid="{00000000-0005-0000-0000-0000CD290000}"/>
    <cellStyle name="20% - Accent5 4 10" xfId="34483" xr:uid="{00000000-0005-0000-0000-0000CE290000}"/>
    <cellStyle name="20% - Accent5 4 11" xfId="19213" xr:uid="{00000000-0005-0000-0000-0000CF290000}"/>
    <cellStyle name="20% - Accent5 4 2" xfId="252" xr:uid="{00000000-0005-0000-0000-0000D0290000}"/>
    <cellStyle name="20% - Accent5 4 2 10" xfId="20571" xr:uid="{00000000-0005-0000-0000-0000D1290000}"/>
    <cellStyle name="20% - Accent5 4 2 2" xfId="20567" xr:uid="{00000000-0005-0000-0000-0000D2290000}"/>
    <cellStyle name="20% - Accent5 4 2 2 2" xfId="20566" xr:uid="{00000000-0005-0000-0000-0000D3290000}"/>
    <cellStyle name="20% - Accent5 4 2 2 2 2" xfId="22477" xr:uid="{00000000-0005-0000-0000-0000D4290000}"/>
    <cellStyle name="20% - Accent5 4 2 2 2 2 2" xfId="20636" xr:uid="{00000000-0005-0000-0000-0000D5290000}"/>
    <cellStyle name="20% - Accent5 4 2 2 2 2 2 2" xfId="27670" xr:uid="{00000000-0005-0000-0000-0000D6290000}"/>
    <cellStyle name="20% - Accent5 4 2 2 2 2 2 2 2" xfId="20565" xr:uid="{00000000-0005-0000-0000-0000D7290000}"/>
    <cellStyle name="20% - Accent5 4 2 2 2 2 2 2 2 2" xfId="16923" xr:uid="{00000000-0005-0000-0000-0000D8290000}"/>
    <cellStyle name="20% - Accent5 4 2 2 2 2 2 2 3" xfId="28417" xr:uid="{00000000-0005-0000-0000-0000D9290000}"/>
    <cellStyle name="20% - Accent5 4 2 2 2 2 2 3" xfId="26146" xr:uid="{00000000-0005-0000-0000-0000DA290000}"/>
    <cellStyle name="20% - Accent5 4 2 2 2 2 2 3 2" xfId="19395" xr:uid="{00000000-0005-0000-0000-0000DB290000}"/>
    <cellStyle name="20% - Accent5 4 2 2 2 2 2 4" xfId="20555" xr:uid="{00000000-0005-0000-0000-0000DC290000}"/>
    <cellStyle name="20% - Accent5 4 2 2 2 2 3" xfId="22466" xr:uid="{00000000-0005-0000-0000-0000DD290000}"/>
    <cellStyle name="20% - Accent5 4 2 2 2 2 3 2" xfId="20553" xr:uid="{00000000-0005-0000-0000-0000DE290000}"/>
    <cellStyle name="20% - Accent5 4 2 2 2 2 3 2 2" xfId="20551" xr:uid="{00000000-0005-0000-0000-0000DF290000}"/>
    <cellStyle name="20% - Accent5 4 2 2 2 2 3 3" xfId="20550" xr:uid="{00000000-0005-0000-0000-0000E0290000}"/>
    <cellStyle name="20% - Accent5 4 2 2 2 2 4" xfId="18582" xr:uid="{00000000-0005-0000-0000-0000E1290000}"/>
    <cellStyle name="20% - Accent5 4 2 2 2 2 4 2" xfId="20549" xr:uid="{00000000-0005-0000-0000-0000E2290000}"/>
    <cellStyle name="20% - Accent5 4 2 2 2 2 5" xfId="20545" xr:uid="{00000000-0005-0000-0000-0000E3290000}"/>
    <cellStyle name="20% - Accent5 4 2 2 2 3" xfId="34357" xr:uid="{00000000-0005-0000-0000-0000E4290000}"/>
    <cellStyle name="20% - Accent5 4 2 2 2 3 2" xfId="22462" xr:uid="{00000000-0005-0000-0000-0000E5290000}"/>
    <cellStyle name="20% - Accent5 4 2 2 2 3 2 2" xfId="20541" xr:uid="{00000000-0005-0000-0000-0000E6290000}"/>
    <cellStyle name="20% - Accent5 4 2 2 2 3 2 2 2" xfId="13506" xr:uid="{00000000-0005-0000-0000-0000E7290000}"/>
    <cellStyle name="20% - Accent5 4 2 2 2 3 2 3" xfId="20537" xr:uid="{00000000-0005-0000-0000-0000E8290000}"/>
    <cellStyle name="20% - Accent5 4 2 2 2 3 3" xfId="29653" xr:uid="{00000000-0005-0000-0000-0000E9290000}"/>
    <cellStyle name="20% - Accent5 4 2 2 2 3 3 2" xfId="20536" xr:uid="{00000000-0005-0000-0000-0000EA290000}"/>
    <cellStyle name="20% - Accent5 4 2 2 2 3 4" xfId="18571" xr:uid="{00000000-0005-0000-0000-0000EB290000}"/>
    <cellStyle name="20% - Accent5 4 2 2 2 4" xfId="23360" xr:uid="{00000000-0005-0000-0000-0000EC290000}"/>
    <cellStyle name="20% - Accent5 4 2 2 2 4 2" xfId="22459" xr:uid="{00000000-0005-0000-0000-0000ED290000}"/>
    <cellStyle name="20% - Accent5 4 2 2 2 4 2 2" xfId="20534" xr:uid="{00000000-0005-0000-0000-0000EE290000}"/>
    <cellStyle name="20% - Accent5 4 2 2 2 4 3" xfId="20532" xr:uid="{00000000-0005-0000-0000-0000EF290000}"/>
    <cellStyle name="20% - Accent5 4 2 2 2 5" xfId="22456" xr:uid="{00000000-0005-0000-0000-0000F0290000}"/>
    <cellStyle name="20% - Accent5 4 2 2 2 5 2" xfId="31549" xr:uid="{00000000-0005-0000-0000-0000F1290000}"/>
    <cellStyle name="20% - Accent5 4 2 2 2 6" xfId="23827" xr:uid="{00000000-0005-0000-0000-0000F2290000}"/>
    <cellStyle name="20% - Accent5 4 2 2 3" xfId="32126" xr:uid="{00000000-0005-0000-0000-0000F3290000}"/>
    <cellStyle name="20% - Accent5 4 2 2 3 2" xfId="25553" xr:uid="{00000000-0005-0000-0000-0000F4290000}"/>
    <cellStyle name="20% - Accent5 4 2 2 3 2 2" xfId="22321" xr:uid="{00000000-0005-0000-0000-0000F5290000}"/>
    <cellStyle name="20% - Accent5 4 2 2 3 2 2 2" xfId="23585" xr:uid="{00000000-0005-0000-0000-0000F6290000}"/>
    <cellStyle name="20% - Accent5 4 2 2 3 2 2 2 2" xfId="20531" xr:uid="{00000000-0005-0000-0000-0000F7290000}"/>
    <cellStyle name="20% - Accent5 4 2 2 3 2 2 3" xfId="23575" xr:uid="{00000000-0005-0000-0000-0000F8290000}"/>
    <cellStyle name="20% - Accent5 4 2 2 3 2 3" xfId="22307" xr:uid="{00000000-0005-0000-0000-0000F9290000}"/>
    <cellStyle name="20% - Accent5 4 2 2 3 2 3 2" xfId="20397" xr:uid="{00000000-0005-0000-0000-0000FA290000}"/>
    <cellStyle name="20% - Accent5 4 2 2 3 2 4" xfId="18565" xr:uid="{00000000-0005-0000-0000-0000FB290000}"/>
    <cellStyle name="20% - Accent5 4 2 2 3 3" xfId="25544" xr:uid="{00000000-0005-0000-0000-0000FC290000}"/>
    <cellStyle name="20% - Accent5 4 2 2 3 3 2" xfId="22299" xr:uid="{00000000-0005-0000-0000-0000FD290000}"/>
    <cellStyle name="20% - Accent5 4 2 2 3 3 2 2" xfId="23523" xr:uid="{00000000-0005-0000-0000-0000FE290000}"/>
    <cellStyle name="20% - Accent5 4 2 2 3 3 3" xfId="20530" xr:uid="{00000000-0005-0000-0000-0000FF290000}"/>
    <cellStyle name="20% - Accent5 4 2 2 3 4" xfId="22292" xr:uid="{00000000-0005-0000-0000-0000002A0000}"/>
    <cellStyle name="20% - Accent5 4 2 2 3 4 2" xfId="20520" xr:uid="{00000000-0005-0000-0000-0000012A0000}"/>
    <cellStyle name="20% - Accent5 4 2 2 3 5" xfId="20637" xr:uid="{00000000-0005-0000-0000-0000022A0000}"/>
    <cellStyle name="20% - Accent5 4 2 2 4" xfId="33183" xr:uid="{00000000-0005-0000-0000-0000032A0000}"/>
    <cellStyle name="20% - Accent5 4 2 2 4 2" xfId="25527" xr:uid="{00000000-0005-0000-0000-0000042A0000}"/>
    <cellStyle name="20% - Accent5 4 2 2 4 2 2" xfId="22244" xr:uid="{00000000-0005-0000-0000-0000052A0000}"/>
    <cellStyle name="20% - Accent5 4 2 2 4 2 2 2" xfId="23369" xr:uid="{00000000-0005-0000-0000-0000062A0000}"/>
    <cellStyle name="20% - Accent5 4 2 2 4 2 3" xfId="20512" xr:uid="{00000000-0005-0000-0000-0000072A0000}"/>
    <cellStyle name="20% - Accent5 4 2 2 4 3" xfId="10355" xr:uid="{00000000-0005-0000-0000-0000082A0000}"/>
    <cellStyle name="20% - Accent5 4 2 2 4 3 2" xfId="20506" xr:uid="{00000000-0005-0000-0000-0000092A0000}"/>
    <cellStyle name="20% - Accent5 4 2 2 4 4" xfId="20502" xr:uid="{00000000-0005-0000-0000-00000A2A0000}"/>
    <cellStyle name="20% - Accent5 4 2 2 5" xfId="22038" xr:uid="{00000000-0005-0000-0000-00000B2A0000}"/>
    <cellStyle name="20% - Accent5 4 2 2 5 2" xfId="10351" xr:uid="{00000000-0005-0000-0000-00000C2A0000}"/>
    <cellStyle name="20% - Accent5 4 2 2 5 2 2" xfId="20501" xr:uid="{00000000-0005-0000-0000-00000D2A0000}"/>
    <cellStyle name="20% - Accent5 4 2 2 5 3" xfId="20498" xr:uid="{00000000-0005-0000-0000-00000E2A0000}"/>
    <cellStyle name="20% - Accent5 4 2 2 6" xfId="20489" xr:uid="{00000000-0005-0000-0000-00000F2A0000}"/>
    <cellStyle name="20% - Accent5 4 2 2 6 2" xfId="20485" xr:uid="{00000000-0005-0000-0000-0000102A0000}"/>
    <cellStyle name="20% - Accent5 4 2 2 7" xfId="20481" xr:uid="{00000000-0005-0000-0000-0000112A0000}"/>
    <cellStyle name="20% - Accent5 4 2 3" xfId="20478" xr:uid="{00000000-0005-0000-0000-0000122A0000}"/>
    <cellStyle name="20% - Accent5 4 2 3 2" xfId="24868" xr:uid="{00000000-0005-0000-0000-0000132A0000}"/>
    <cellStyle name="20% - Accent5 4 2 3 2 2" xfId="22707" xr:uid="{00000000-0005-0000-0000-0000142A0000}"/>
    <cellStyle name="20% - Accent5 4 2 3 2 2 2" xfId="34074" xr:uid="{00000000-0005-0000-0000-0000152A0000}"/>
    <cellStyle name="20% - Accent5 4 2 3 2 2 2 2" xfId="20255" xr:uid="{00000000-0005-0000-0000-0000162A0000}"/>
    <cellStyle name="20% - Accent5 4 2 3 2 2 2 2 2" xfId="34016" xr:uid="{00000000-0005-0000-0000-0000172A0000}"/>
    <cellStyle name="20% - Accent5 4 2 3 2 2 2 3" xfId="29935" xr:uid="{00000000-0005-0000-0000-0000182A0000}"/>
    <cellStyle name="20% - Accent5 4 2 3 2 2 3" xfId="34122" xr:uid="{00000000-0005-0000-0000-0000192A0000}"/>
    <cellStyle name="20% - Accent5 4 2 3 2 2 3 2" xfId="18134" xr:uid="{00000000-0005-0000-0000-00001A2A0000}"/>
    <cellStyle name="20% - Accent5 4 2 3 2 2 4" xfId="18545" xr:uid="{00000000-0005-0000-0000-00001B2A0000}"/>
    <cellStyle name="20% - Accent5 4 2 3 2 3" xfId="22725" xr:uid="{00000000-0005-0000-0000-00001C2A0000}"/>
    <cellStyle name="20% - Accent5 4 2 3 2 3 2" xfId="34067" xr:uid="{00000000-0005-0000-0000-00001D2A0000}"/>
    <cellStyle name="20% - Accent5 4 2 3 2 3 2 2" xfId="32086" xr:uid="{00000000-0005-0000-0000-00001E2A0000}"/>
    <cellStyle name="20% - Accent5 4 2 3 2 3 3" xfId="34228" xr:uid="{00000000-0005-0000-0000-00001F2A0000}"/>
    <cellStyle name="20% - Accent5 4 2 3 2 4" xfId="31564" xr:uid="{00000000-0005-0000-0000-0000202A0000}"/>
    <cellStyle name="20% - Accent5 4 2 3 2 4 2" xfId="34056" xr:uid="{00000000-0005-0000-0000-0000212A0000}"/>
    <cellStyle name="20% - Accent5 4 2 3 2 5" xfId="28964" xr:uid="{00000000-0005-0000-0000-0000222A0000}"/>
    <cellStyle name="20% - Accent5 4 2 3 3" xfId="24861" xr:uid="{00000000-0005-0000-0000-0000232A0000}"/>
    <cellStyle name="20% - Accent5 4 2 3 3 2" xfId="32097" xr:uid="{00000000-0005-0000-0000-0000242A0000}"/>
    <cellStyle name="20% - Accent5 4 2 3 3 2 2" xfId="28345" xr:uid="{00000000-0005-0000-0000-0000252A0000}"/>
    <cellStyle name="20% - Accent5 4 2 3 3 2 2 2" xfId="20376" xr:uid="{00000000-0005-0000-0000-0000262A0000}"/>
    <cellStyle name="20% - Accent5 4 2 3 3 2 3" xfId="28328" xr:uid="{00000000-0005-0000-0000-0000272A0000}"/>
    <cellStyle name="20% - Accent5 4 2 3 3 3" xfId="29114" xr:uid="{00000000-0005-0000-0000-0000282A0000}"/>
    <cellStyle name="20% - Accent5 4 2 3 3 3 2" xfId="25844" xr:uid="{00000000-0005-0000-0000-0000292A0000}"/>
    <cellStyle name="20% - Accent5 4 2 3 3 4" xfId="33722" xr:uid="{00000000-0005-0000-0000-00002A2A0000}"/>
    <cellStyle name="20% - Accent5 4 2 3 4" xfId="32090" xr:uid="{00000000-0005-0000-0000-00002B2A0000}"/>
    <cellStyle name="20% - Accent5 4 2 3 4 2" xfId="10341" xr:uid="{00000000-0005-0000-0000-00002C2A0000}"/>
    <cellStyle name="20% - Accent5 4 2 3 4 2 2" xfId="28303" xr:uid="{00000000-0005-0000-0000-00002D2A0000}"/>
    <cellStyle name="20% - Accent5 4 2 3 4 3" xfId="31276" xr:uid="{00000000-0005-0000-0000-00002E2A0000}"/>
    <cellStyle name="20% - Accent5 4 2 3 5" xfId="27268" xr:uid="{00000000-0005-0000-0000-00002F2A0000}"/>
    <cellStyle name="20% - Accent5 4 2 3 5 2" xfId="28818" xr:uid="{00000000-0005-0000-0000-0000302A0000}"/>
    <cellStyle name="20% - Accent5 4 2 3 6" xfId="25928" xr:uid="{00000000-0005-0000-0000-0000312A0000}"/>
    <cellStyle name="20% - Accent5 4 2 4" xfId="20476" xr:uid="{00000000-0005-0000-0000-0000322A0000}"/>
    <cellStyle name="20% - Accent5 4 2 4 2" xfId="25412" xr:uid="{00000000-0005-0000-0000-0000332A0000}"/>
    <cellStyle name="20% - Accent5 4 2 4 2 2" xfId="15615" xr:uid="{00000000-0005-0000-0000-0000342A0000}"/>
    <cellStyle name="20% - Accent5 4 2 4 2 2 2" xfId="15613" xr:uid="{00000000-0005-0000-0000-0000352A0000}"/>
    <cellStyle name="20% - Accent5 4 2 4 2 2 2 2" xfId="33742" xr:uid="{00000000-0005-0000-0000-0000362A0000}"/>
    <cellStyle name="20% - Accent5 4 2 4 2 2 3" xfId="25631" xr:uid="{00000000-0005-0000-0000-0000372A0000}"/>
    <cellStyle name="20% - Accent5 4 2 4 2 3" xfId="27088" xr:uid="{00000000-0005-0000-0000-0000382A0000}"/>
    <cellStyle name="20% - Accent5 4 2 4 2 3 2" xfId="15609" xr:uid="{00000000-0005-0000-0000-0000392A0000}"/>
    <cellStyle name="20% - Accent5 4 2 4 2 4" xfId="19973" xr:uid="{00000000-0005-0000-0000-00003A2A0000}"/>
    <cellStyle name="20% - Accent5 4 2 4 3" xfId="24836" xr:uid="{00000000-0005-0000-0000-00003B2A0000}"/>
    <cellStyle name="20% - Accent5 4 2 4 3 2" xfId="15596" xr:uid="{00000000-0005-0000-0000-00003C2A0000}"/>
    <cellStyle name="20% - Accent5 4 2 4 3 2 2" xfId="15593" xr:uid="{00000000-0005-0000-0000-00003D2A0000}"/>
    <cellStyle name="20% - Accent5 4 2 4 3 3" xfId="27085" xr:uid="{00000000-0005-0000-0000-00003E2A0000}"/>
    <cellStyle name="20% - Accent5 4 2 4 4" xfId="23529" xr:uid="{00000000-0005-0000-0000-00003F2A0000}"/>
    <cellStyle name="20% - Accent5 4 2 4 4 2" xfId="28515" xr:uid="{00000000-0005-0000-0000-0000402A0000}"/>
    <cellStyle name="20% - Accent5 4 2 4 5" xfId="31111" xr:uid="{00000000-0005-0000-0000-0000412A0000}"/>
    <cellStyle name="20% - Accent5 4 2 5" xfId="22433" xr:uid="{00000000-0005-0000-0000-0000422A0000}"/>
    <cellStyle name="20% - Accent5 4 2 5 2" xfId="24107" xr:uid="{00000000-0005-0000-0000-0000432A0000}"/>
    <cellStyle name="20% - Accent5 4 2 5 2 2" xfId="13704" xr:uid="{00000000-0005-0000-0000-0000442A0000}"/>
    <cellStyle name="20% - Accent5 4 2 5 2 2 2" xfId="13700" xr:uid="{00000000-0005-0000-0000-0000452A0000}"/>
    <cellStyle name="20% - Accent5 4 2 5 2 3" xfId="25471" xr:uid="{00000000-0005-0000-0000-0000462A0000}"/>
    <cellStyle name="20% - Accent5 4 2 5 3" xfId="27236" xr:uid="{00000000-0005-0000-0000-0000472A0000}"/>
    <cellStyle name="20% - Accent5 4 2 5 3 2" xfId="13689" xr:uid="{00000000-0005-0000-0000-0000482A0000}"/>
    <cellStyle name="20% - Accent5 4 2 5 4" xfId="31099" xr:uid="{00000000-0005-0000-0000-0000492A0000}"/>
    <cellStyle name="20% - Accent5 4 2 6" xfId="21362" xr:uid="{00000000-0005-0000-0000-00004A2A0000}"/>
    <cellStyle name="20% - Accent5 4 2 6 2" xfId="27233" xr:uid="{00000000-0005-0000-0000-00004B2A0000}"/>
    <cellStyle name="20% - Accent5 4 2 6 2 2" xfId="24743" xr:uid="{00000000-0005-0000-0000-00004C2A0000}"/>
    <cellStyle name="20% - Accent5 4 2 6 3" xfId="8526" xr:uid="{00000000-0005-0000-0000-00004D2A0000}"/>
    <cellStyle name="20% - Accent5 4 2 7" xfId="19849" xr:uid="{00000000-0005-0000-0000-00004E2A0000}"/>
    <cellStyle name="20% - Accent5 4 2 7 2" xfId="8986" xr:uid="{00000000-0005-0000-0000-00004F2A0000}"/>
    <cellStyle name="20% - Accent5 4 2 8" xfId="19834" xr:uid="{00000000-0005-0000-0000-0000502A0000}"/>
    <cellStyle name="20% - Accent5 4 2 9" xfId="34571" xr:uid="{00000000-0005-0000-0000-0000512A0000}"/>
    <cellStyle name="20% - Accent5 4 3" xfId="20462" xr:uid="{00000000-0005-0000-0000-0000522A0000}"/>
    <cellStyle name="20% - Accent5 4 3 2" xfId="20454" xr:uid="{00000000-0005-0000-0000-0000532A0000}"/>
    <cellStyle name="20% - Accent5 4 3 2 2" xfId="20453" xr:uid="{00000000-0005-0000-0000-0000542A0000}"/>
    <cellStyle name="20% - Accent5 4 3 2 2 2" xfId="33249" xr:uid="{00000000-0005-0000-0000-0000552A0000}"/>
    <cellStyle name="20% - Accent5 4 3 2 2 2 2" xfId="32273" xr:uid="{00000000-0005-0000-0000-0000562A0000}"/>
    <cellStyle name="20% - Accent5 4 3 2 2 2 2 2" xfId="31432" xr:uid="{00000000-0005-0000-0000-0000572A0000}"/>
    <cellStyle name="20% - Accent5 4 3 2 2 2 2 2 2" xfId="8484" xr:uid="{00000000-0005-0000-0000-0000582A0000}"/>
    <cellStyle name="20% - Accent5 4 3 2 2 2 2 3" xfId="31417" xr:uid="{00000000-0005-0000-0000-0000592A0000}"/>
    <cellStyle name="20% - Accent5 4 3 2 2 2 3" xfId="33667" xr:uid="{00000000-0005-0000-0000-00005A2A0000}"/>
    <cellStyle name="20% - Accent5 4 3 2 2 2 3 2" xfId="26663" xr:uid="{00000000-0005-0000-0000-00005B2A0000}"/>
    <cellStyle name="20% - Accent5 4 3 2 2 2 4" xfId="18124" xr:uid="{00000000-0005-0000-0000-00005C2A0000}"/>
    <cellStyle name="20% - Accent5 4 3 2 2 3" xfId="33240" xr:uid="{00000000-0005-0000-0000-00005D2A0000}"/>
    <cellStyle name="20% - Accent5 4 3 2 2 3 2" xfId="34071" xr:uid="{00000000-0005-0000-0000-00005E2A0000}"/>
    <cellStyle name="20% - Accent5 4 3 2 2 3 2 2" xfId="20465" xr:uid="{00000000-0005-0000-0000-00005F2A0000}"/>
    <cellStyle name="20% - Accent5 4 3 2 2 3 3" xfId="20452" xr:uid="{00000000-0005-0000-0000-0000602A0000}"/>
    <cellStyle name="20% - Accent5 4 3 2 2 4" xfId="32430" xr:uid="{00000000-0005-0000-0000-0000612A0000}"/>
    <cellStyle name="20% - Accent5 4 3 2 2 4 2" xfId="20451" xr:uid="{00000000-0005-0000-0000-0000622A0000}"/>
    <cellStyle name="20% - Accent5 4 3 2 2 5" xfId="26109" xr:uid="{00000000-0005-0000-0000-0000632A0000}"/>
    <cellStyle name="20% - Accent5 4 3 2 3" xfId="31101" xr:uid="{00000000-0005-0000-0000-0000642A0000}"/>
    <cellStyle name="20% - Accent5 4 3 2 3 2" xfId="15862" xr:uid="{00000000-0005-0000-0000-0000652A0000}"/>
    <cellStyle name="20% - Accent5 4 3 2 3 2 2" xfId="28257" xr:uid="{00000000-0005-0000-0000-0000662A0000}"/>
    <cellStyle name="20% - Accent5 4 3 2 3 2 2 2" xfId="31223" xr:uid="{00000000-0005-0000-0000-0000672A0000}"/>
    <cellStyle name="20% - Accent5 4 3 2 3 2 3" xfId="20449" xr:uid="{00000000-0005-0000-0000-0000682A0000}"/>
    <cellStyle name="20% - Accent5 4 3 2 3 3" xfId="32130" xr:uid="{00000000-0005-0000-0000-0000692A0000}"/>
    <cellStyle name="20% - Accent5 4 3 2 3 3 2" xfId="20441" xr:uid="{00000000-0005-0000-0000-00006A2A0000}"/>
    <cellStyle name="20% - Accent5 4 3 2 3 4" xfId="20433" xr:uid="{00000000-0005-0000-0000-00006B2A0000}"/>
    <cellStyle name="20% - Accent5 4 3 2 4" xfId="15860" xr:uid="{00000000-0005-0000-0000-00006C2A0000}"/>
    <cellStyle name="20% - Accent5 4 3 2 4 2" xfId="10302" xr:uid="{00000000-0005-0000-0000-00006D2A0000}"/>
    <cellStyle name="20% - Accent5 4 3 2 4 2 2" xfId="20750" xr:uid="{00000000-0005-0000-0000-00006E2A0000}"/>
    <cellStyle name="20% - Accent5 4 3 2 4 3" xfId="20431" xr:uid="{00000000-0005-0000-0000-00006F2A0000}"/>
    <cellStyle name="20% - Accent5 4 3 2 5" xfId="20429" xr:uid="{00000000-0005-0000-0000-0000702A0000}"/>
    <cellStyle name="20% - Accent5 4 3 2 5 2" xfId="15858" xr:uid="{00000000-0005-0000-0000-0000712A0000}"/>
    <cellStyle name="20% - Accent5 4 3 2 6" xfId="20424" xr:uid="{00000000-0005-0000-0000-0000722A0000}"/>
    <cellStyle name="20% - Accent5 4 3 3" xfId="20419" xr:uid="{00000000-0005-0000-0000-0000732A0000}"/>
    <cellStyle name="20% - Accent5 4 3 3 2" xfId="24801" xr:uid="{00000000-0005-0000-0000-0000742A0000}"/>
    <cellStyle name="20% - Accent5 4 3 3 2 2" xfId="12985" xr:uid="{00000000-0005-0000-0000-0000752A0000}"/>
    <cellStyle name="20% - Accent5 4 3 3 2 2 2" xfId="33587" xr:uid="{00000000-0005-0000-0000-0000762A0000}"/>
    <cellStyle name="20% - Accent5 4 3 3 2 2 2 2" xfId="13381" xr:uid="{00000000-0005-0000-0000-0000772A0000}"/>
    <cellStyle name="20% - Accent5 4 3 3 2 2 3" xfId="5828" xr:uid="{00000000-0005-0000-0000-0000782A0000}"/>
    <cellStyle name="20% - Accent5 4 3 3 2 3" xfId="28984" xr:uid="{00000000-0005-0000-0000-0000792A0000}"/>
    <cellStyle name="20% - Accent5 4 3 3 2 3 2" xfId="34191" xr:uid="{00000000-0005-0000-0000-00007A2A0000}"/>
    <cellStyle name="20% - Accent5 4 3 3 2 4" xfId="33436" xr:uid="{00000000-0005-0000-0000-00007B2A0000}"/>
    <cellStyle name="20% - Accent5 4 3 3 3" xfId="24795" xr:uid="{00000000-0005-0000-0000-00007C2A0000}"/>
    <cellStyle name="20% - Accent5 4 3 3 3 2" xfId="15853" xr:uid="{00000000-0005-0000-0000-00007D2A0000}"/>
    <cellStyle name="20% - Accent5 4 3 3 3 2 2" xfId="23738" xr:uid="{00000000-0005-0000-0000-00007E2A0000}"/>
    <cellStyle name="20% - Accent5 4 3 3 3 3" xfId="33346" xr:uid="{00000000-0005-0000-0000-00007F2A0000}"/>
    <cellStyle name="20% - Accent5 4 3 3 4" xfId="15849" xr:uid="{00000000-0005-0000-0000-0000802A0000}"/>
    <cellStyle name="20% - Accent5 4 3 3 4 2" xfId="15847" xr:uid="{00000000-0005-0000-0000-0000812A0000}"/>
    <cellStyle name="20% - Accent5 4 3 3 5" xfId="25915" xr:uid="{00000000-0005-0000-0000-0000822A0000}"/>
    <cellStyle name="20% - Accent5 4 3 4" xfId="22666" xr:uid="{00000000-0005-0000-0000-0000832A0000}"/>
    <cellStyle name="20% - Accent5 4 3 4 2" xfId="24785" xr:uid="{00000000-0005-0000-0000-0000842A0000}"/>
    <cellStyle name="20% - Accent5 4 3 4 2 2" xfId="22759" xr:uid="{00000000-0005-0000-0000-0000852A0000}"/>
    <cellStyle name="20% - Accent5 4 3 4 2 2 2" xfId="33537" xr:uid="{00000000-0005-0000-0000-0000862A0000}"/>
    <cellStyle name="20% - Accent5 4 3 4 2 3" xfId="33534" xr:uid="{00000000-0005-0000-0000-0000872A0000}"/>
    <cellStyle name="20% - Accent5 4 3 4 3" xfId="15843" xr:uid="{00000000-0005-0000-0000-0000882A0000}"/>
    <cellStyle name="20% - Accent5 4 3 4 3 2" xfId="15841" xr:uid="{00000000-0005-0000-0000-0000892A0000}"/>
    <cellStyle name="20% - Accent5 4 3 4 4" xfId="15839" xr:uid="{00000000-0005-0000-0000-00008A2A0000}"/>
    <cellStyle name="20% - Accent5 4 3 5" xfId="21360" xr:uid="{00000000-0005-0000-0000-00008B2A0000}"/>
    <cellStyle name="20% - Accent5 4 3 5 2" xfId="27184" xr:uid="{00000000-0005-0000-0000-00008C2A0000}"/>
    <cellStyle name="20% - Accent5 4 3 5 2 2" xfId="31846" xr:uid="{00000000-0005-0000-0000-00008D2A0000}"/>
    <cellStyle name="20% - Accent5 4 3 5 3" xfId="26725" xr:uid="{00000000-0005-0000-0000-00008E2A0000}"/>
    <cellStyle name="20% - Accent5 4 3 6" xfId="20418" xr:uid="{00000000-0005-0000-0000-00008F2A0000}"/>
    <cellStyle name="20% - Accent5 4 3 6 2" xfId="33477" xr:uid="{00000000-0005-0000-0000-0000902A0000}"/>
    <cellStyle name="20% - Accent5 4 3 7" xfId="19813" xr:uid="{00000000-0005-0000-0000-0000912A0000}"/>
    <cellStyle name="20% - Accent5 4 3 8" xfId="34792" xr:uid="{00000000-0005-0000-0000-0000922A0000}"/>
    <cellStyle name="20% - Accent5 4 4" xfId="15794" xr:uid="{00000000-0005-0000-0000-0000932A0000}"/>
    <cellStyle name="20% - Accent5 4 4 2" xfId="8894" xr:uid="{00000000-0005-0000-0000-0000942A0000}"/>
    <cellStyle name="20% - Accent5 4 4 2 2" xfId="20410" xr:uid="{00000000-0005-0000-0000-0000952A0000}"/>
    <cellStyle name="20% - Accent5 4 4 2 2 2" xfId="26007" xr:uid="{00000000-0005-0000-0000-0000962A0000}"/>
    <cellStyle name="20% - Accent5 4 4 2 2 2 2" xfId="19663" xr:uid="{00000000-0005-0000-0000-0000972A0000}"/>
    <cellStyle name="20% - Accent5 4 4 2 2 2 2 2" xfId="19257" xr:uid="{00000000-0005-0000-0000-0000982A0000}"/>
    <cellStyle name="20% - Accent5 4 4 2 2 2 3" xfId="19643" xr:uid="{00000000-0005-0000-0000-0000992A0000}"/>
    <cellStyle name="20% - Accent5 4 4 2 2 3" xfId="26002" xr:uid="{00000000-0005-0000-0000-00009A2A0000}"/>
    <cellStyle name="20% - Accent5 4 4 2 2 3 2" xfId="28645" xr:uid="{00000000-0005-0000-0000-00009B2A0000}"/>
    <cellStyle name="20% - Accent5 4 4 2 2 4" xfId="28642" xr:uid="{00000000-0005-0000-0000-00009C2A0000}"/>
    <cellStyle name="20% - Accent5 4 4 2 3" xfId="15823" xr:uid="{00000000-0005-0000-0000-00009D2A0000}"/>
    <cellStyle name="20% - Accent5 4 4 2 3 2" xfId="15819" xr:uid="{00000000-0005-0000-0000-00009E2A0000}"/>
    <cellStyle name="20% - Accent5 4 4 2 3 2 2" xfId="19534" xr:uid="{00000000-0005-0000-0000-00009F2A0000}"/>
    <cellStyle name="20% - Accent5 4 4 2 3 3" xfId="28506" xr:uid="{00000000-0005-0000-0000-0000A02A0000}"/>
    <cellStyle name="20% - Accent5 4 4 2 4" xfId="9914" xr:uid="{00000000-0005-0000-0000-0000A12A0000}"/>
    <cellStyle name="20% - Accent5 4 4 2 4 2" xfId="15816" xr:uid="{00000000-0005-0000-0000-0000A22A0000}"/>
    <cellStyle name="20% - Accent5 4 4 2 5" xfId="20409" xr:uid="{00000000-0005-0000-0000-0000A32A0000}"/>
    <cellStyle name="20% - Accent5 4 4 3" xfId="20405" xr:uid="{00000000-0005-0000-0000-0000A42A0000}"/>
    <cellStyle name="20% - Accent5 4 4 3 2" xfId="24766" xr:uid="{00000000-0005-0000-0000-0000A52A0000}"/>
    <cellStyle name="20% - Accent5 4 4 3 2 2" xfId="25975" xr:uid="{00000000-0005-0000-0000-0000A62A0000}"/>
    <cellStyle name="20% - Accent5 4 4 3 2 2 2" xfId="19292" xr:uid="{00000000-0005-0000-0000-0000A72A0000}"/>
    <cellStyle name="20% - Accent5 4 4 3 2 3" xfId="33032" xr:uid="{00000000-0005-0000-0000-0000A82A0000}"/>
    <cellStyle name="20% - Accent5 4 4 3 3" xfId="15811" xr:uid="{00000000-0005-0000-0000-0000A92A0000}"/>
    <cellStyle name="20% - Accent5 4 4 3 3 2" xfId="15807" xr:uid="{00000000-0005-0000-0000-0000AA2A0000}"/>
    <cellStyle name="20% - Accent5 4 4 3 4" xfId="15805" xr:uid="{00000000-0005-0000-0000-0000AB2A0000}"/>
    <cellStyle name="20% - Accent5 4 4 4" xfId="20403" xr:uid="{00000000-0005-0000-0000-0000AC2A0000}"/>
    <cellStyle name="20% - Accent5 4 4 4 2" xfId="27158" xr:uid="{00000000-0005-0000-0000-0000AD2A0000}"/>
    <cellStyle name="20% - Accent5 4 4 4 2 2" xfId="32690" xr:uid="{00000000-0005-0000-0000-0000AE2A0000}"/>
    <cellStyle name="20% - Accent5 4 4 4 3" xfId="15801" xr:uid="{00000000-0005-0000-0000-0000AF2A0000}"/>
    <cellStyle name="20% - Accent5 4 4 5" xfId="20401" xr:uid="{00000000-0005-0000-0000-0000B02A0000}"/>
    <cellStyle name="20% - Accent5 4 4 5 2" xfId="31466" xr:uid="{00000000-0005-0000-0000-0000B12A0000}"/>
    <cellStyle name="20% - Accent5 4 4 6" xfId="6461" xr:uid="{00000000-0005-0000-0000-0000B22A0000}"/>
    <cellStyle name="20% - Accent5 4 4 7" xfId="34992" xr:uid="{00000000-0005-0000-0000-0000B32A0000}"/>
    <cellStyle name="20% - Accent5 4 5" xfId="22693" xr:uid="{00000000-0005-0000-0000-0000B42A0000}"/>
    <cellStyle name="20% - Accent5 4 5 2" xfId="34104" xr:uid="{00000000-0005-0000-0000-0000B52A0000}"/>
    <cellStyle name="20% - Accent5 4 5 2 2" xfId="20398" xr:uid="{00000000-0005-0000-0000-0000B62A0000}"/>
    <cellStyle name="20% - Accent5 4 5 2 2 2" xfId="19138" xr:uid="{00000000-0005-0000-0000-0000B72A0000}"/>
    <cellStyle name="20% - Accent5 4 5 2 2 2 2" xfId="18589" xr:uid="{00000000-0005-0000-0000-0000B82A0000}"/>
    <cellStyle name="20% - Accent5 4 5 2 2 3" xfId="25936" xr:uid="{00000000-0005-0000-0000-0000B92A0000}"/>
    <cellStyle name="20% - Accent5 4 5 2 3" xfId="15784" xr:uid="{00000000-0005-0000-0000-0000BA2A0000}"/>
    <cellStyle name="20% - Accent5 4 5 2 3 2" xfId="15781" xr:uid="{00000000-0005-0000-0000-0000BB2A0000}"/>
    <cellStyle name="20% - Accent5 4 5 2 4" xfId="15779" xr:uid="{00000000-0005-0000-0000-0000BC2A0000}"/>
    <cellStyle name="20% - Accent5 4 5 3" xfId="30556" xr:uid="{00000000-0005-0000-0000-0000BD2A0000}"/>
    <cellStyle name="20% - Accent5 4 5 3 2" xfId="24228" xr:uid="{00000000-0005-0000-0000-0000BE2A0000}"/>
    <cellStyle name="20% - Accent5 4 5 3 2 2" xfId="24338" xr:uid="{00000000-0005-0000-0000-0000BF2A0000}"/>
    <cellStyle name="20% - Accent5 4 5 3 3" xfId="31014" xr:uid="{00000000-0005-0000-0000-0000C02A0000}"/>
    <cellStyle name="20% - Accent5 4 5 4" xfId="33625" xr:uid="{00000000-0005-0000-0000-0000C12A0000}"/>
    <cellStyle name="20% - Accent5 4 5 4 2" xfId="30852" xr:uid="{00000000-0005-0000-0000-0000C22A0000}"/>
    <cellStyle name="20% - Accent5 4 5 5" xfId="33763" xr:uid="{00000000-0005-0000-0000-0000C32A0000}"/>
    <cellStyle name="20% - Accent5 4 5 6" xfId="35197" xr:uid="{00000000-0005-0000-0000-0000C42A0000}"/>
    <cellStyle name="20% - Accent5 4 6" xfId="34151" xr:uid="{00000000-0005-0000-0000-0000C52A0000}"/>
    <cellStyle name="20% - Accent5 4 6 2" xfId="21530" xr:uid="{00000000-0005-0000-0000-0000C62A0000}"/>
    <cellStyle name="20% - Accent5 4 6 2 2" xfId="20394" xr:uid="{00000000-0005-0000-0000-0000C72A0000}"/>
    <cellStyle name="20% - Accent5 4 6 2 2 2" xfId="32502" xr:uid="{00000000-0005-0000-0000-0000C82A0000}"/>
    <cellStyle name="20% - Accent5 4 6 2 3" xfId="15761" xr:uid="{00000000-0005-0000-0000-0000C92A0000}"/>
    <cellStyle name="20% - Accent5 4 6 3" xfId="29620" xr:uid="{00000000-0005-0000-0000-0000CA2A0000}"/>
    <cellStyle name="20% - Accent5 4 6 3 2" xfId="32910" xr:uid="{00000000-0005-0000-0000-0000CB2A0000}"/>
    <cellStyle name="20% - Accent5 4 6 4" xfId="34006" xr:uid="{00000000-0005-0000-0000-0000CC2A0000}"/>
    <cellStyle name="20% - Accent5 4 6 5" xfId="35426" xr:uid="{00000000-0005-0000-0000-0000CD2A0000}"/>
    <cellStyle name="20% - Accent5 4 7" xfId="31911" xr:uid="{00000000-0005-0000-0000-0000CE2A0000}"/>
    <cellStyle name="20% - Accent5 4 7 2" xfId="32360" xr:uid="{00000000-0005-0000-0000-0000CF2A0000}"/>
    <cellStyle name="20% - Accent5 4 7 2 2" xfId="20391" xr:uid="{00000000-0005-0000-0000-0000D02A0000}"/>
    <cellStyle name="20% - Accent5 4 7 3" xfId="32350" xr:uid="{00000000-0005-0000-0000-0000D12A0000}"/>
    <cellStyle name="20% - Accent5 4 7 4" xfId="36298" xr:uid="{00000000-0005-0000-0000-0000D22A0000}"/>
    <cellStyle name="20% - Accent5 4 8" xfId="31902" xr:uid="{00000000-0005-0000-0000-0000D32A0000}"/>
    <cellStyle name="20% - Accent5 4 8 2" xfId="31358" xr:uid="{00000000-0005-0000-0000-0000D42A0000}"/>
    <cellStyle name="20% - Accent5 4 8 3" xfId="36584" xr:uid="{00000000-0005-0000-0000-0000D52A0000}"/>
    <cellStyle name="20% - Accent5 4 9" xfId="24124" xr:uid="{00000000-0005-0000-0000-0000D62A0000}"/>
    <cellStyle name="20% - Accent5 4 9 2" xfId="37469" xr:uid="{00000000-0005-0000-0000-0000D72A0000}"/>
    <cellStyle name="20% - Accent5 40" xfId="36104" xr:uid="{00000000-0005-0000-0000-0000D82A0000}"/>
    <cellStyle name="20% - Accent5 40 2" xfId="37273" xr:uid="{00000000-0005-0000-0000-0000D92A0000}"/>
    <cellStyle name="20% - Accent5 40 3" xfId="38171" xr:uid="{00000000-0005-0000-0000-0000DA2A0000}"/>
    <cellStyle name="20% - Accent5 41" xfId="36124" xr:uid="{00000000-0005-0000-0000-0000DB2A0000}"/>
    <cellStyle name="20% - Accent5 41 2" xfId="37293" xr:uid="{00000000-0005-0000-0000-0000DC2A0000}"/>
    <cellStyle name="20% - Accent5 41 3" xfId="38191" xr:uid="{00000000-0005-0000-0000-0000DD2A0000}"/>
    <cellStyle name="20% - Accent5 42" xfId="36144" xr:uid="{00000000-0005-0000-0000-0000DE2A0000}"/>
    <cellStyle name="20% - Accent5 42 2" xfId="37313" xr:uid="{00000000-0005-0000-0000-0000DF2A0000}"/>
    <cellStyle name="20% - Accent5 42 3" xfId="38211" xr:uid="{00000000-0005-0000-0000-0000E02A0000}"/>
    <cellStyle name="20% - Accent5 43" xfId="36164" xr:uid="{00000000-0005-0000-0000-0000E12A0000}"/>
    <cellStyle name="20% - Accent5 43 2" xfId="37333" xr:uid="{00000000-0005-0000-0000-0000E22A0000}"/>
    <cellStyle name="20% - Accent5 43 3" xfId="38231" xr:uid="{00000000-0005-0000-0000-0000E32A0000}"/>
    <cellStyle name="20% - Accent5 44" xfId="36184" xr:uid="{00000000-0005-0000-0000-0000E42A0000}"/>
    <cellStyle name="20% - Accent5 44 2" xfId="37353" xr:uid="{00000000-0005-0000-0000-0000E52A0000}"/>
    <cellStyle name="20% - Accent5 44 3" xfId="38251" xr:uid="{00000000-0005-0000-0000-0000E62A0000}"/>
    <cellStyle name="20% - Accent5 45" xfId="36204" xr:uid="{00000000-0005-0000-0000-0000E72A0000}"/>
    <cellStyle name="20% - Accent5 45 2" xfId="37373" xr:uid="{00000000-0005-0000-0000-0000E82A0000}"/>
    <cellStyle name="20% - Accent5 45 3" xfId="38271" xr:uid="{00000000-0005-0000-0000-0000E92A0000}"/>
    <cellStyle name="20% - Accent5 46" xfId="36224" xr:uid="{00000000-0005-0000-0000-0000EA2A0000}"/>
    <cellStyle name="20% - Accent5 46 2" xfId="37391" xr:uid="{00000000-0005-0000-0000-0000EB2A0000}"/>
    <cellStyle name="20% - Accent5 46 3" xfId="38291" xr:uid="{00000000-0005-0000-0000-0000EC2A0000}"/>
    <cellStyle name="20% - Accent5 47" xfId="36525" xr:uid="{00000000-0005-0000-0000-0000ED2A0000}"/>
    <cellStyle name="20% - Accent5 48" xfId="37410" xr:uid="{00000000-0005-0000-0000-0000EE2A0000}"/>
    <cellStyle name="20% - Accent5 5" xfId="272" xr:uid="{00000000-0005-0000-0000-0000EF2A0000}"/>
    <cellStyle name="20% - Accent5 5 10" xfId="19209" xr:uid="{00000000-0005-0000-0000-0000F02A0000}"/>
    <cellStyle name="20% - Accent5 5 2" xfId="20389" xr:uid="{00000000-0005-0000-0000-0000F12A0000}"/>
    <cellStyle name="20% - Accent5 5 2 2" xfId="24101" xr:uid="{00000000-0005-0000-0000-0000F22A0000}"/>
    <cellStyle name="20% - Accent5 5 2 2 2" xfId="20385" xr:uid="{00000000-0005-0000-0000-0000F32A0000}"/>
    <cellStyle name="20% - Accent5 5 2 2 2 2" xfId="10165" xr:uid="{00000000-0005-0000-0000-0000F42A0000}"/>
    <cellStyle name="20% - Accent5 5 2 2 2 2 2" xfId="20383" xr:uid="{00000000-0005-0000-0000-0000F52A0000}"/>
    <cellStyle name="20% - Accent5 5 2 2 2 2 2 2" xfId="20381" xr:uid="{00000000-0005-0000-0000-0000F62A0000}"/>
    <cellStyle name="20% - Accent5 5 2 2 2 2 2 2 2" xfId="20375" xr:uid="{00000000-0005-0000-0000-0000F72A0000}"/>
    <cellStyle name="20% - Accent5 5 2 2 2 2 2 3" xfId="20373" xr:uid="{00000000-0005-0000-0000-0000F82A0000}"/>
    <cellStyle name="20% - Accent5 5 2 2 2 2 3" xfId="20366" xr:uid="{00000000-0005-0000-0000-0000F92A0000}"/>
    <cellStyle name="20% - Accent5 5 2 2 2 2 3 2" xfId="12797" xr:uid="{00000000-0005-0000-0000-0000FA2A0000}"/>
    <cellStyle name="20% - Accent5 5 2 2 2 2 4" xfId="18336" xr:uid="{00000000-0005-0000-0000-0000FB2A0000}"/>
    <cellStyle name="20% - Accent5 5 2 2 2 3" xfId="23284" xr:uid="{00000000-0005-0000-0000-0000FC2A0000}"/>
    <cellStyle name="20% - Accent5 5 2 2 2 3 2" xfId="20362" xr:uid="{00000000-0005-0000-0000-0000FD2A0000}"/>
    <cellStyle name="20% - Accent5 5 2 2 2 3 2 2" xfId="20361" xr:uid="{00000000-0005-0000-0000-0000FE2A0000}"/>
    <cellStyle name="20% - Accent5 5 2 2 2 3 3" xfId="20357" xr:uid="{00000000-0005-0000-0000-0000FF2A0000}"/>
    <cellStyle name="20% - Accent5 5 2 2 2 4" xfId="6023" xr:uid="{00000000-0005-0000-0000-0000002B0000}"/>
    <cellStyle name="20% - Accent5 5 2 2 2 4 2" xfId="20356" xr:uid="{00000000-0005-0000-0000-0000012B0000}"/>
    <cellStyle name="20% - Accent5 5 2 2 2 5" xfId="20105" xr:uid="{00000000-0005-0000-0000-0000022B0000}"/>
    <cellStyle name="20% - Accent5 5 2 2 3" xfId="34385" xr:uid="{00000000-0005-0000-0000-0000032B0000}"/>
    <cellStyle name="20% - Accent5 5 2 2 3 2" xfId="25235" xr:uid="{00000000-0005-0000-0000-0000042B0000}"/>
    <cellStyle name="20% - Accent5 5 2 2 3 2 2" xfId="17369" xr:uid="{00000000-0005-0000-0000-0000052B0000}"/>
    <cellStyle name="20% - Accent5 5 2 2 3 2 2 2" xfId="20997" xr:uid="{00000000-0005-0000-0000-0000062B0000}"/>
    <cellStyle name="20% - Accent5 5 2 2 3 2 3" xfId="20350" xr:uid="{00000000-0005-0000-0000-0000072B0000}"/>
    <cellStyle name="20% - Accent5 5 2 2 3 3" xfId="20346" xr:uid="{00000000-0005-0000-0000-0000082B0000}"/>
    <cellStyle name="20% - Accent5 5 2 2 3 3 2" xfId="20345" xr:uid="{00000000-0005-0000-0000-0000092B0000}"/>
    <cellStyle name="20% - Accent5 5 2 2 3 4" xfId="20339" xr:uid="{00000000-0005-0000-0000-00000A2B0000}"/>
    <cellStyle name="20% - Accent5 5 2 2 4" xfId="32065" xr:uid="{00000000-0005-0000-0000-00000B2B0000}"/>
    <cellStyle name="20% - Accent5 5 2 2 4 2" xfId="17171" xr:uid="{00000000-0005-0000-0000-00000C2B0000}"/>
    <cellStyle name="20% - Accent5 5 2 2 4 2 2" xfId="28084" xr:uid="{00000000-0005-0000-0000-00000D2B0000}"/>
    <cellStyle name="20% - Accent5 5 2 2 4 3" xfId="20338" xr:uid="{00000000-0005-0000-0000-00000E2B0000}"/>
    <cellStyle name="20% - Accent5 5 2 2 5" xfId="20334" xr:uid="{00000000-0005-0000-0000-00000F2B0000}"/>
    <cellStyle name="20% - Accent5 5 2 2 5 2" xfId="20331" xr:uid="{00000000-0005-0000-0000-0000102B0000}"/>
    <cellStyle name="20% - Accent5 5 2 2 6" xfId="20323" xr:uid="{00000000-0005-0000-0000-0000112B0000}"/>
    <cellStyle name="20% - Accent5 5 2 3" xfId="20320" xr:uid="{00000000-0005-0000-0000-0000122B0000}"/>
    <cellStyle name="20% - Accent5 5 2 3 2" xfId="24623" xr:uid="{00000000-0005-0000-0000-0000132B0000}"/>
    <cellStyle name="20% - Accent5 5 2 3 2 2" xfId="27952" xr:uid="{00000000-0005-0000-0000-0000142B0000}"/>
    <cellStyle name="20% - Accent5 5 2 3 2 2 2" xfId="15442" xr:uid="{00000000-0005-0000-0000-0000152B0000}"/>
    <cellStyle name="20% - Accent5 5 2 3 2 2 2 2" xfId="31187" xr:uid="{00000000-0005-0000-0000-0000162B0000}"/>
    <cellStyle name="20% - Accent5 5 2 3 2 2 3" xfId="32598" xr:uid="{00000000-0005-0000-0000-0000172B0000}"/>
    <cellStyle name="20% - Accent5 5 2 3 2 3" xfId="24982" xr:uid="{00000000-0005-0000-0000-0000182B0000}"/>
    <cellStyle name="20% - Accent5 5 2 3 2 3 2" xfId="32593" xr:uid="{00000000-0005-0000-0000-0000192B0000}"/>
    <cellStyle name="20% - Accent5 5 2 3 2 4" xfId="32588" xr:uid="{00000000-0005-0000-0000-00001A2B0000}"/>
    <cellStyle name="20% - Accent5 5 2 3 3" xfId="32052" xr:uid="{00000000-0005-0000-0000-00001B2B0000}"/>
    <cellStyle name="20% - Accent5 5 2 3 3 2" xfId="25081" xr:uid="{00000000-0005-0000-0000-00001C2B0000}"/>
    <cellStyle name="20% - Accent5 5 2 3 3 2 2" xfId="28046" xr:uid="{00000000-0005-0000-0000-00001D2B0000}"/>
    <cellStyle name="20% - Accent5 5 2 3 3 3" xfId="31808" xr:uid="{00000000-0005-0000-0000-00001E2B0000}"/>
    <cellStyle name="20% - Accent5 5 2 3 4" xfId="31065" xr:uid="{00000000-0005-0000-0000-00001F2B0000}"/>
    <cellStyle name="20% - Accent5 5 2 3 4 2" xfId="28806" xr:uid="{00000000-0005-0000-0000-0000202B0000}"/>
    <cellStyle name="20% - Accent5 5 2 3 5" xfId="25890" xr:uid="{00000000-0005-0000-0000-0000212B0000}"/>
    <cellStyle name="20% - Accent5 5 2 4" xfId="20319" xr:uid="{00000000-0005-0000-0000-0000222B0000}"/>
    <cellStyle name="20% - Accent5 5 2 4 2" xfId="24601" xr:uid="{00000000-0005-0000-0000-0000232B0000}"/>
    <cellStyle name="20% - Accent5 5 2 4 2 2" xfId="30811" xr:uid="{00000000-0005-0000-0000-0000242B0000}"/>
    <cellStyle name="20% - Accent5 5 2 4 2 2 2" xfId="31370" xr:uid="{00000000-0005-0000-0000-0000252B0000}"/>
    <cellStyle name="20% - Accent5 5 2 4 2 3" xfId="29484" xr:uid="{00000000-0005-0000-0000-0000262B0000}"/>
    <cellStyle name="20% - Accent5 5 2 4 3" xfId="33654" xr:uid="{00000000-0005-0000-0000-0000272B0000}"/>
    <cellStyle name="20% - Accent5 5 2 4 3 2" xfId="18833" xr:uid="{00000000-0005-0000-0000-0000282B0000}"/>
    <cellStyle name="20% - Accent5 5 2 4 4" xfId="31051" xr:uid="{00000000-0005-0000-0000-0000292B0000}"/>
    <cellStyle name="20% - Accent5 5 2 5" xfId="16558" xr:uid="{00000000-0005-0000-0000-00002A2B0000}"/>
    <cellStyle name="20% - Accent5 5 2 5 2" xfId="31539" xr:uid="{00000000-0005-0000-0000-00002B2B0000}"/>
    <cellStyle name="20% - Accent5 5 2 5 2 2" xfId="32471" xr:uid="{00000000-0005-0000-0000-00002C2B0000}"/>
    <cellStyle name="20% - Accent5 5 2 5 3" xfId="32466" xr:uid="{00000000-0005-0000-0000-00002D2B0000}"/>
    <cellStyle name="20% - Accent5 5 2 6" xfId="20314" xr:uid="{00000000-0005-0000-0000-00002E2B0000}"/>
    <cellStyle name="20% - Accent5 5 2 6 2" xfId="32446" xr:uid="{00000000-0005-0000-0000-00002F2B0000}"/>
    <cellStyle name="20% - Accent5 5 2 7" xfId="20309" xr:uid="{00000000-0005-0000-0000-0000302B0000}"/>
    <cellStyle name="20% - Accent5 5 2 8" xfId="34809" xr:uid="{00000000-0005-0000-0000-0000312B0000}"/>
    <cellStyle name="20% - Accent5 5 3" xfId="10263" xr:uid="{00000000-0005-0000-0000-0000322B0000}"/>
    <cellStyle name="20% - Accent5 5 3 2" xfId="20302" xr:uid="{00000000-0005-0000-0000-0000332B0000}"/>
    <cellStyle name="20% - Accent5 5 3 2 2" xfId="20299" xr:uid="{00000000-0005-0000-0000-0000342B0000}"/>
    <cellStyle name="20% - Accent5 5 3 2 2 2" xfId="32358" xr:uid="{00000000-0005-0000-0000-0000352B0000}"/>
    <cellStyle name="20% - Accent5 5 3 2 2 2 2" xfId="20294" xr:uid="{00000000-0005-0000-0000-0000362B0000}"/>
    <cellStyle name="20% - Accent5 5 3 2 2 2 2 2" xfId="23698" xr:uid="{00000000-0005-0000-0000-0000372B0000}"/>
    <cellStyle name="20% - Accent5 5 3 2 2 2 3" xfId="20292" xr:uid="{00000000-0005-0000-0000-0000382B0000}"/>
    <cellStyle name="20% - Accent5 5 3 2 2 3" xfId="32354" xr:uid="{00000000-0005-0000-0000-0000392B0000}"/>
    <cellStyle name="20% - Accent5 5 3 2 2 3 2" xfId="20291" xr:uid="{00000000-0005-0000-0000-00003A2B0000}"/>
    <cellStyle name="20% - Accent5 5 3 2 2 4" xfId="24948" xr:uid="{00000000-0005-0000-0000-00003B2B0000}"/>
    <cellStyle name="20% - Accent5 5 3 2 3" xfId="15736" xr:uid="{00000000-0005-0000-0000-00003C2B0000}"/>
    <cellStyle name="20% - Accent5 5 3 2 3 2" xfId="15731" xr:uid="{00000000-0005-0000-0000-00003D2B0000}"/>
    <cellStyle name="20% - Accent5 5 3 2 3 2 2" xfId="18195" xr:uid="{00000000-0005-0000-0000-00003E2B0000}"/>
    <cellStyle name="20% - Accent5 5 3 2 3 3" xfId="15729" xr:uid="{00000000-0005-0000-0000-00003F2B0000}"/>
    <cellStyle name="20% - Accent5 5 3 2 4" xfId="15727" xr:uid="{00000000-0005-0000-0000-0000402B0000}"/>
    <cellStyle name="20% - Accent5 5 3 2 4 2" xfId="15725" xr:uid="{00000000-0005-0000-0000-0000412B0000}"/>
    <cellStyle name="20% - Accent5 5 3 2 5" xfId="20289" xr:uid="{00000000-0005-0000-0000-0000422B0000}"/>
    <cellStyle name="20% - Accent5 5 3 3" xfId="20285" xr:uid="{00000000-0005-0000-0000-0000432B0000}"/>
    <cellStyle name="20% - Accent5 5 3 3 2" xfId="31364" xr:uid="{00000000-0005-0000-0000-0000442B0000}"/>
    <cellStyle name="20% - Accent5 5 3 3 2 2" xfId="20052" xr:uid="{00000000-0005-0000-0000-0000452B0000}"/>
    <cellStyle name="20% - Accent5 5 3 3 2 2 2" xfId="33921" xr:uid="{00000000-0005-0000-0000-0000462B0000}"/>
    <cellStyle name="20% - Accent5 5 3 3 2 3" xfId="24911" xr:uid="{00000000-0005-0000-0000-0000472B0000}"/>
    <cellStyle name="20% - Accent5 5 3 3 3" xfId="15720" xr:uid="{00000000-0005-0000-0000-0000482B0000}"/>
    <cellStyle name="20% - Accent5 5 3 3 3 2" xfId="15718" xr:uid="{00000000-0005-0000-0000-0000492B0000}"/>
    <cellStyle name="20% - Accent5 5 3 3 4" xfId="15716" xr:uid="{00000000-0005-0000-0000-00004A2B0000}"/>
    <cellStyle name="20% - Accent5 5 3 4" xfId="20284" xr:uid="{00000000-0005-0000-0000-00004B2B0000}"/>
    <cellStyle name="20% - Accent5 5 3 4 2" xfId="31338" xr:uid="{00000000-0005-0000-0000-00004C2B0000}"/>
    <cellStyle name="20% - Accent5 5 3 4 2 2" xfId="32319" xr:uid="{00000000-0005-0000-0000-00004D2B0000}"/>
    <cellStyle name="20% - Accent5 5 3 4 3" xfId="15714" xr:uid="{00000000-0005-0000-0000-00004E2B0000}"/>
    <cellStyle name="20% - Accent5 5 3 5" xfId="20278" xr:uid="{00000000-0005-0000-0000-00004F2B0000}"/>
    <cellStyle name="20% - Accent5 5 3 5 2" xfId="33205" xr:uid="{00000000-0005-0000-0000-0000502B0000}"/>
    <cellStyle name="20% - Accent5 5 3 6" xfId="20275" xr:uid="{00000000-0005-0000-0000-0000512B0000}"/>
    <cellStyle name="20% - Accent5 5 3 7" xfId="35011" xr:uid="{00000000-0005-0000-0000-0000522B0000}"/>
    <cellStyle name="20% - Accent5 5 4" xfId="15791" xr:uid="{00000000-0005-0000-0000-0000532B0000}"/>
    <cellStyle name="20% - Accent5 5 4 2" xfId="20270" xr:uid="{00000000-0005-0000-0000-0000542B0000}"/>
    <cellStyle name="20% - Accent5 5 4 2 2" xfId="28833" xr:uid="{00000000-0005-0000-0000-0000552B0000}"/>
    <cellStyle name="20% - Accent5 5 4 2 2 2" xfId="25537" xr:uid="{00000000-0005-0000-0000-0000562B0000}"/>
    <cellStyle name="20% - Accent5 5 4 2 2 2 2" xfId="20269" xr:uid="{00000000-0005-0000-0000-0000572B0000}"/>
    <cellStyle name="20% - Accent5 5 4 2 2 3" xfId="26243" xr:uid="{00000000-0005-0000-0000-0000582B0000}"/>
    <cellStyle name="20% - Accent5 5 4 2 3" xfId="15701" xr:uid="{00000000-0005-0000-0000-0000592B0000}"/>
    <cellStyle name="20% - Accent5 5 4 2 3 2" xfId="15699" xr:uid="{00000000-0005-0000-0000-00005A2B0000}"/>
    <cellStyle name="20% - Accent5 5 4 2 4" xfId="15696" xr:uid="{00000000-0005-0000-0000-00005B2B0000}"/>
    <cellStyle name="20% - Accent5 5 4 3" xfId="20268" xr:uid="{00000000-0005-0000-0000-00005C2B0000}"/>
    <cellStyle name="20% - Accent5 5 4 3 2" xfId="28820" xr:uid="{00000000-0005-0000-0000-00005D2B0000}"/>
    <cellStyle name="20% - Accent5 5 4 3 2 2" xfId="26154" xr:uid="{00000000-0005-0000-0000-00005E2B0000}"/>
    <cellStyle name="20% - Accent5 5 4 3 3" xfId="15693" xr:uid="{00000000-0005-0000-0000-00005F2B0000}"/>
    <cellStyle name="20% - Accent5 5 4 4" xfId="20267" xr:uid="{00000000-0005-0000-0000-0000602B0000}"/>
    <cellStyle name="20% - Accent5 5 4 4 2" xfId="19158" xr:uid="{00000000-0005-0000-0000-0000612B0000}"/>
    <cellStyle name="20% - Accent5 5 4 5" xfId="20264" xr:uid="{00000000-0005-0000-0000-0000622B0000}"/>
    <cellStyle name="20% - Accent5 5 4 6" xfId="35217" xr:uid="{00000000-0005-0000-0000-0000632B0000}"/>
    <cellStyle name="20% - Accent5 5 5" xfId="21278" xr:uid="{00000000-0005-0000-0000-0000642B0000}"/>
    <cellStyle name="20% - Accent5 5 5 2" xfId="34073" xr:uid="{00000000-0005-0000-0000-0000652B0000}"/>
    <cellStyle name="20% - Accent5 5 5 2 2" xfId="18960" xr:uid="{00000000-0005-0000-0000-0000662B0000}"/>
    <cellStyle name="20% - Accent5 5 5 2 2 2" xfId="31633" xr:uid="{00000000-0005-0000-0000-0000672B0000}"/>
    <cellStyle name="20% - Accent5 5 5 2 3" xfId="17876" xr:uid="{00000000-0005-0000-0000-0000682B0000}"/>
    <cellStyle name="20% - Accent5 5 5 3" xfId="34121" xr:uid="{00000000-0005-0000-0000-0000692B0000}"/>
    <cellStyle name="20% - Accent5 5 5 3 2" xfId="20097" xr:uid="{00000000-0005-0000-0000-00006A2B0000}"/>
    <cellStyle name="20% - Accent5 5 5 4" xfId="30758" xr:uid="{00000000-0005-0000-0000-00006B2B0000}"/>
    <cellStyle name="20% - Accent5 5 5 5" xfId="35446" xr:uid="{00000000-0005-0000-0000-00006C2B0000}"/>
    <cellStyle name="20% - Accent5 5 6" xfId="33861" xr:uid="{00000000-0005-0000-0000-00006D2B0000}"/>
    <cellStyle name="20% - Accent5 5 6 2" xfId="34066" xr:uid="{00000000-0005-0000-0000-00006E2B0000}"/>
    <cellStyle name="20% - Accent5 5 6 2 2" xfId="20259" xr:uid="{00000000-0005-0000-0000-00006F2B0000}"/>
    <cellStyle name="20% - Accent5 5 6 3" xfId="34227" xr:uid="{00000000-0005-0000-0000-0000702B0000}"/>
    <cellStyle name="20% - Accent5 5 6 4" xfId="36318" xr:uid="{00000000-0005-0000-0000-0000712B0000}"/>
    <cellStyle name="20% - Accent5 5 7" xfId="31238" xr:uid="{00000000-0005-0000-0000-0000722B0000}"/>
    <cellStyle name="20% - Accent5 5 7 2" xfId="32203" xr:uid="{00000000-0005-0000-0000-0000732B0000}"/>
    <cellStyle name="20% - Accent5 5 7 3" xfId="36604" xr:uid="{00000000-0005-0000-0000-0000742B0000}"/>
    <cellStyle name="20% - Accent5 5 8" xfId="31872" xr:uid="{00000000-0005-0000-0000-0000752B0000}"/>
    <cellStyle name="20% - Accent5 5 8 2" xfId="37489" xr:uid="{00000000-0005-0000-0000-0000762B0000}"/>
    <cellStyle name="20% - Accent5 5 9" xfId="34585" xr:uid="{00000000-0005-0000-0000-0000772B0000}"/>
    <cellStyle name="20% - Accent5 6" xfId="292" xr:uid="{00000000-0005-0000-0000-0000782B0000}"/>
    <cellStyle name="20% - Accent5 6 2" xfId="20253" xr:uid="{00000000-0005-0000-0000-0000792B0000}"/>
    <cellStyle name="20% - Accent5 6 2 2" xfId="26331" xr:uid="{00000000-0005-0000-0000-00007A2B0000}"/>
    <cellStyle name="20% - Accent5 6 2 2 2" xfId="20248" xr:uid="{00000000-0005-0000-0000-00007B2B0000}"/>
    <cellStyle name="20% - Accent5 6 2 2 2 2" xfId="20247" xr:uid="{00000000-0005-0000-0000-00007C2B0000}"/>
    <cellStyle name="20% - Accent5 6 2 2 2 2 2" xfId="20246" xr:uid="{00000000-0005-0000-0000-00007D2B0000}"/>
    <cellStyle name="20% - Accent5 6 2 2 2 2 2 2" xfId="22425" xr:uid="{00000000-0005-0000-0000-00007E2B0000}"/>
    <cellStyle name="20% - Accent5 6 2 2 2 2 3" xfId="30598" xr:uid="{00000000-0005-0000-0000-00007F2B0000}"/>
    <cellStyle name="20% - Accent5 6 2 2 2 3" xfId="24202" xr:uid="{00000000-0005-0000-0000-0000802B0000}"/>
    <cellStyle name="20% - Accent5 6 2 2 2 3 2" xfId="20245" xr:uid="{00000000-0005-0000-0000-0000812B0000}"/>
    <cellStyle name="20% - Accent5 6 2 2 2 4" xfId="20244" xr:uid="{00000000-0005-0000-0000-0000822B0000}"/>
    <cellStyle name="20% - Accent5 6 2 2 3" xfId="33085" xr:uid="{00000000-0005-0000-0000-0000832B0000}"/>
    <cellStyle name="20% - Accent5 6 2 2 3 2" xfId="20243" xr:uid="{00000000-0005-0000-0000-0000842B0000}"/>
    <cellStyle name="20% - Accent5 6 2 2 3 2 2" xfId="20239" xr:uid="{00000000-0005-0000-0000-0000852B0000}"/>
    <cellStyle name="20% - Accent5 6 2 2 3 3" xfId="20236" xr:uid="{00000000-0005-0000-0000-0000862B0000}"/>
    <cellStyle name="20% - Accent5 6 2 2 4" xfId="20233" xr:uid="{00000000-0005-0000-0000-0000872B0000}"/>
    <cellStyle name="20% - Accent5 6 2 2 4 2" xfId="20232" xr:uid="{00000000-0005-0000-0000-0000882B0000}"/>
    <cellStyle name="20% - Accent5 6 2 2 5" xfId="20230" xr:uid="{00000000-0005-0000-0000-0000892B0000}"/>
    <cellStyle name="20% - Accent5 6 2 3" xfId="20226" xr:uid="{00000000-0005-0000-0000-00008A2B0000}"/>
    <cellStyle name="20% - Accent5 6 2 3 2" xfId="24453" xr:uid="{00000000-0005-0000-0000-00008B2B0000}"/>
    <cellStyle name="20% - Accent5 6 2 3 2 2" xfId="18656" xr:uid="{00000000-0005-0000-0000-00008C2B0000}"/>
    <cellStyle name="20% - Accent5 6 2 3 2 2 2" xfId="31958" xr:uid="{00000000-0005-0000-0000-00008D2B0000}"/>
    <cellStyle name="20% - Accent5 6 2 3 2 3" xfId="31954" xr:uid="{00000000-0005-0000-0000-00008E2B0000}"/>
    <cellStyle name="20% - Accent5 6 2 3 3" xfId="28869" xr:uid="{00000000-0005-0000-0000-00008F2B0000}"/>
    <cellStyle name="20% - Accent5 6 2 3 3 2" xfId="31925" xr:uid="{00000000-0005-0000-0000-0000902B0000}"/>
    <cellStyle name="20% - Accent5 6 2 3 4" xfId="31040" xr:uid="{00000000-0005-0000-0000-0000912B0000}"/>
    <cellStyle name="20% - Accent5 6 2 4" xfId="20225" xr:uid="{00000000-0005-0000-0000-0000922B0000}"/>
    <cellStyle name="20% - Accent5 6 2 4 2" xfId="30677" xr:uid="{00000000-0005-0000-0000-0000932B0000}"/>
    <cellStyle name="20% - Accent5 6 2 4 2 2" xfId="29794" xr:uid="{00000000-0005-0000-0000-0000942B0000}"/>
    <cellStyle name="20% - Accent5 6 2 4 3" xfId="31882" xr:uid="{00000000-0005-0000-0000-0000952B0000}"/>
    <cellStyle name="20% - Accent5 6 2 5" xfId="20221" xr:uid="{00000000-0005-0000-0000-0000962B0000}"/>
    <cellStyle name="20% - Accent5 6 2 5 2" xfId="34404" xr:uid="{00000000-0005-0000-0000-0000972B0000}"/>
    <cellStyle name="20% - Accent5 6 2 6" xfId="20218" xr:uid="{00000000-0005-0000-0000-0000982B0000}"/>
    <cellStyle name="20% - Accent5 6 2 7" xfId="34828" xr:uid="{00000000-0005-0000-0000-0000992B0000}"/>
    <cellStyle name="20% - Accent5 6 3" xfId="20214" xr:uid="{00000000-0005-0000-0000-00009A2B0000}"/>
    <cellStyle name="20% - Accent5 6 3 2" xfId="20208" xr:uid="{00000000-0005-0000-0000-00009B2B0000}"/>
    <cellStyle name="20% - Accent5 6 3 2 2" xfId="20207" xr:uid="{00000000-0005-0000-0000-00009C2B0000}"/>
    <cellStyle name="20% - Accent5 6 3 2 2 2" xfId="24670" xr:uid="{00000000-0005-0000-0000-00009D2B0000}"/>
    <cellStyle name="20% - Accent5 6 3 2 2 2 2" xfId="20201" xr:uid="{00000000-0005-0000-0000-00009E2B0000}"/>
    <cellStyle name="20% - Accent5 6 3 2 2 3" xfId="24666" xr:uid="{00000000-0005-0000-0000-00009F2B0000}"/>
    <cellStyle name="20% - Accent5 6 3 2 3" xfId="15660" xr:uid="{00000000-0005-0000-0000-0000A02B0000}"/>
    <cellStyle name="20% - Accent5 6 3 2 3 2" xfId="15658" xr:uid="{00000000-0005-0000-0000-0000A12B0000}"/>
    <cellStyle name="20% - Accent5 6 3 2 4" xfId="15656" xr:uid="{00000000-0005-0000-0000-0000A22B0000}"/>
    <cellStyle name="20% - Accent5 6 3 3" xfId="20978" xr:uid="{00000000-0005-0000-0000-0000A32B0000}"/>
    <cellStyle name="20% - Accent5 6 3 3 2" xfId="30666" xr:uid="{00000000-0005-0000-0000-0000A42B0000}"/>
    <cellStyle name="20% - Accent5 6 3 3 2 2" xfId="31151" xr:uid="{00000000-0005-0000-0000-0000A52B0000}"/>
    <cellStyle name="20% - Accent5 6 3 3 3" xfId="30158" xr:uid="{00000000-0005-0000-0000-0000A62B0000}"/>
    <cellStyle name="20% - Accent5 6 3 4" xfId="20200" xr:uid="{00000000-0005-0000-0000-0000A72B0000}"/>
    <cellStyle name="20% - Accent5 6 3 4 2" xfId="31709" xr:uid="{00000000-0005-0000-0000-0000A82B0000}"/>
    <cellStyle name="20% - Accent5 6 3 5" xfId="20199" xr:uid="{00000000-0005-0000-0000-0000A92B0000}"/>
    <cellStyle name="20% - Accent5 6 3 6" xfId="35030" xr:uid="{00000000-0005-0000-0000-0000AA2B0000}"/>
    <cellStyle name="20% - Accent5 6 4" xfId="21884" xr:uid="{00000000-0005-0000-0000-0000AB2B0000}"/>
    <cellStyle name="20% - Accent5 6 4 2" xfId="20198" xr:uid="{00000000-0005-0000-0000-0000AC2B0000}"/>
    <cellStyle name="20% - Accent5 6 4 2 2" xfId="6438" xr:uid="{00000000-0005-0000-0000-0000AD2B0000}"/>
    <cellStyle name="20% - Accent5 6 4 2 2 2" xfId="24605" xr:uid="{00000000-0005-0000-0000-0000AE2B0000}"/>
    <cellStyle name="20% - Accent5 6 4 2 3" xfId="15648" xr:uid="{00000000-0005-0000-0000-0000AF2B0000}"/>
    <cellStyle name="20% - Accent5 6 4 3" xfId="20192" xr:uid="{00000000-0005-0000-0000-0000B02B0000}"/>
    <cellStyle name="20% - Accent5 6 4 3 2" xfId="32380" xr:uid="{00000000-0005-0000-0000-0000B12B0000}"/>
    <cellStyle name="20% - Accent5 6 4 4" xfId="20190" xr:uid="{00000000-0005-0000-0000-0000B22B0000}"/>
    <cellStyle name="20% - Accent5 6 4 5" xfId="35236" xr:uid="{00000000-0005-0000-0000-0000B32B0000}"/>
    <cellStyle name="20% - Accent5 6 5" xfId="32094" xr:uid="{00000000-0005-0000-0000-0000B42B0000}"/>
    <cellStyle name="20% - Accent5 6 5 2" xfId="34045" xr:uid="{00000000-0005-0000-0000-0000B52B0000}"/>
    <cellStyle name="20% - Accent5 6 5 2 2" xfId="18812" xr:uid="{00000000-0005-0000-0000-0000B62B0000}"/>
    <cellStyle name="20% - Accent5 6 5 3" xfId="28457" xr:uid="{00000000-0005-0000-0000-0000B72B0000}"/>
    <cellStyle name="20% - Accent5 6 5 4" xfId="35465" xr:uid="{00000000-0005-0000-0000-0000B82B0000}"/>
    <cellStyle name="20% - Accent5 6 6" xfId="33743" xr:uid="{00000000-0005-0000-0000-0000B92B0000}"/>
    <cellStyle name="20% - Accent5 6 6 2" xfId="32182" xr:uid="{00000000-0005-0000-0000-0000BA2B0000}"/>
    <cellStyle name="20% - Accent5 6 6 3" xfId="36337" xr:uid="{00000000-0005-0000-0000-0000BB2B0000}"/>
    <cellStyle name="20% - Accent5 6 7" xfId="31847" xr:uid="{00000000-0005-0000-0000-0000BC2B0000}"/>
    <cellStyle name="20% - Accent5 6 7 2" xfId="36623" xr:uid="{00000000-0005-0000-0000-0000BD2B0000}"/>
    <cellStyle name="20% - Accent5 6 8" xfId="34599" xr:uid="{00000000-0005-0000-0000-0000BE2B0000}"/>
    <cellStyle name="20% - Accent5 6 9" xfId="20256" xr:uid="{00000000-0005-0000-0000-0000BF2B0000}"/>
    <cellStyle name="20% - Accent5 7" xfId="312" xr:uid="{00000000-0005-0000-0000-0000C02B0000}"/>
    <cellStyle name="20% - Accent5 7 2" xfId="26312" xr:uid="{00000000-0005-0000-0000-0000C12B0000}"/>
    <cellStyle name="20% - Accent5 7 2 2" xfId="23206" xr:uid="{00000000-0005-0000-0000-0000C22B0000}"/>
    <cellStyle name="20% - Accent5 7 2 2 2" xfId="13904" xr:uid="{00000000-0005-0000-0000-0000C32B0000}"/>
    <cellStyle name="20% - Accent5 7 2 2 2 2" xfId="28821" xr:uid="{00000000-0005-0000-0000-0000C42B0000}"/>
    <cellStyle name="20% - Accent5 7 2 2 2 2 2" xfId="20180" xr:uid="{00000000-0005-0000-0000-0000C52B0000}"/>
    <cellStyle name="20% - Accent5 7 2 2 2 3" xfId="20301" xr:uid="{00000000-0005-0000-0000-0000C62B0000}"/>
    <cellStyle name="20% - Accent5 7 2 2 3" xfId="20177" xr:uid="{00000000-0005-0000-0000-0000C72B0000}"/>
    <cellStyle name="20% - Accent5 7 2 2 3 2" xfId="20174" xr:uid="{00000000-0005-0000-0000-0000C82B0000}"/>
    <cellStyle name="20% - Accent5 7 2 2 4" xfId="20172" xr:uid="{00000000-0005-0000-0000-0000C92B0000}"/>
    <cellStyle name="20% - Accent5 7 2 3" xfId="20169" xr:uid="{00000000-0005-0000-0000-0000CA2B0000}"/>
    <cellStyle name="20% - Accent5 7 2 3 2" xfId="19004" xr:uid="{00000000-0005-0000-0000-0000CB2B0000}"/>
    <cellStyle name="20% - Accent5 7 2 3 2 2" xfId="31689" xr:uid="{00000000-0005-0000-0000-0000CC2B0000}"/>
    <cellStyle name="20% - Accent5 7 2 3 3" xfId="26290" xr:uid="{00000000-0005-0000-0000-0000CD2B0000}"/>
    <cellStyle name="20% - Accent5 7 2 4" xfId="20167" xr:uid="{00000000-0005-0000-0000-0000CE2B0000}"/>
    <cellStyle name="20% - Accent5 7 2 4 2" xfId="13749" xr:uid="{00000000-0005-0000-0000-0000CF2B0000}"/>
    <cellStyle name="20% - Accent5 7 2 5" xfId="20163" xr:uid="{00000000-0005-0000-0000-0000D02B0000}"/>
    <cellStyle name="20% - Accent5 7 2 6" xfId="34847" xr:uid="{00000000-0005-0000-0000-0000D12B0000}"/>
    <cellStyle name="20% - Accent5 7 3" xfId="20159" xr:uid="{00000000-0005-0000-0000-0000D22B0000}"/>
    <cellStyle name="20% - Accent5 7 3 2" xfId="30321" xr:uid="{00000000-0005-0000-0000-0000D32B0000}"/>
    <cellStyle name="20% - Accent5 7 3 2 2" xfId="11944" xr:uid="{00000000-0005-0000-0000-0000D42B0000}"/>
    <cellStyle name="20% - Accent5 7 3 2 2 2" xfId="24475" xr:uid="{00000000-0005-0000-0000-0000D52B0000}"/>
    <cellStyle name="20% - Accent5 7 3 2 3" xfId="15621" xr:uid="{00000000-0005-0000-0000-0000D62B0000}"/>
    <cellStyle name="20% - Accent5 7 3 3" xfId="33840" xr:uid="{00000000-0005-0000-0000-0000D72B0000}"/>
    <cellStyle name="20% - Accent5 7 3 3 2" xfId="11777" xr:uid="{00000000-0005-0000-0000-0000D82B0000}"/>
    <cellStyle name="20% - Accent5 7 3 4" xfId="20156" xr:uid="{00000000-0005-0000-0000-0000D92B0000}"/>
    <cellStyle name="20% - Accent5 7 3 5" xfId="35049" xr:uid="{00000000-0005-0000-0000-0000DA2B0000}"/>
    <cellStyle name="20% - Accent5 7 4" xfId="20154" xr:uid="{00000000-0005-0000-0000-0000DB2B0000}"/>
    <cellStyle name="20% - Accent5 7 4 2" xfId="33642" xr:uid="{00000000-0005-0000-0000-0000DC2B0000}"/>
    <cellStyle name="20% - Accent5 7 4 2 2" xfId="9349" xr:uid="{00000000-0005-0000-0000-0000DD2B0000}"/>
    <cellStyle name="20% - Accent5 7 4 3" xfId="20151" xr:uid="{00000000-0005-0000-0000-0000DE2B0000}"/>
    <cellStyle name="20% - Accent5 7 4 4" xfId="35256" xr:uid="{00000000-0005-0000-0000-0000DF2B0000}"/>
    <cellStyle name="20% - Accent5 7 5" xfId="25937" xr:uid="{00000000-0005-0000-0000-0000E02B0000}"/>
    <cellStyle name="20% - Accent5 7 5 2" xfId="23951" xr:uid="{00000000-0005-0000-0000-0000E12B0000}"/>
    <cellStyle name="20% - Accent5 7 5 3" xfId="35485" xr:uid="{00000000-0005-0000-0000-0000E22B0000}"/>
    <cellStyle name="20% - Accent5 7 6" xfId="33718" xr:uid="{00000000-0005-0000-0000-0000E32B0000}"/>
    <cellStyle name="20% - Accent5 7 6 2" xfId="36357" xr:uid="{00000000-0005-0000-0000-0000E42B0000}"/>
    <cellStyle name="20% - Accent5 7 7" xfId="34613" xr:uid="{00000000-0005-0000-0000-0000E52B0000}"/>
    <cellStyle name="20% - Accent5 7 8" xfId="29937" xr:uid="{00000000-0005-0000-0000-0000E62B0000}"/>
    <cellStyle name="20% - Accent5 7 8 2" xfId="37515" xr:uid="{00000000-0005-0000-0000-0000E72B0000}"/>
    <cellStyle name="20% - Accent5 8" xfId="332" xr:uid="{00000000-0005-0000-0000-0000E82B0000}"/>
    <cellStyle name="20% - Accent5 8 2" xfId="20144" xr:uid="{00000000-0005-0000-0000-0000E92B0000}"/>
    <cellStyle name="20% - Accent5 8 2 2" xfId="20142" xr:uid="{00000000-0005-0000-0000-0000EA2B0000}"/>
    <cellStyle name="20% - Accent5 8 2 2 2" xfId="20140" xr:uid="{00000000-0005-0000-0000-0000EB2B0000}"/>
    <cellStyle name="20% - Accent5 8 2 2 2 2" xfId="20139" xr:uid="{00000000-0005-0000-0000-0000EC2B0000}"/>
    <cellStyle name="20% - Accent5 8 2 2 3" xfId="20136" xr:uid="{00000000-0005-0000-0000-0000ED2B0000}"/>
    <cellStyle name="20% - Accent5 8 2 3" xfId="20134" xr:uid="{00000000-0005-0000-0000-0000EE2B0000}"/>
    <cellStyle name="20% - Accent5 8 2 3 2" xfId="31575" xr:uid="{00000000-0005-0000-0000-0000EF2B0000}"/>
    <cellStyle name="20% - Accent5 8 2 4" xfId="27550" xr:uid="{00000000-0005-0000-0000-0000F02B0000}"/>
    <cellStyle name="20% - Accent5 8 2 5" xfId="34866" xr:uid="{00000000-0005-0000-0000-0000F12B0000}"/>
    <cellStyle name="20% - Accent5 8 3" xfId="18414" xr:uid="{00000000-0005-0000-0000-0000F22B0000}"/>
    <cellStyle name="20% - Accent5 8 3 2" xfId="33898" xr:uid="{00000000-0005-0000-0000-0000F32B0000}"/>
    <cellStyle name="20% - Accent5 8 3 2 2" xfId="20933" xr:uid="{00000000-0005-0000-0000-0000F42B0000}"/>
    <cellStyle name="20% - Accent5 8 3 3" xfId="20132" xr:uid="{00000000-0005-0000-0000-0000F52B0000}"/>
    <cellStyle name="20% - Accent5 8 3 4" xfId="35068" xr:uid="{00000000-0005-0000-0000-0000F62B0000}"/>
    <cellStyle name="20% - Accent5 8 4" xfId="26817" xr:uid="{00000000-0005-0000-0000-0000F72B0000}"/>
    <cellStyle name="20% - Accent5 8 4 2" xfId="20130" xr:uid="{00000000-0005-0000-0000-0000F82B0000}"/>
    <cellStyle name="20% - Accent5 8 4 3" xfId="35275" xr:uid="{00000000-0005-0000-0000-0000F92B0000}"/>
    <cellStyle name="20% - Accent5 8 5" xfId="28813" xr:uid="{00000000-0005-0000-0000-0000FA2B0000}"/>
    <cellStyle name="20% - Accent5 8 5 2" xfId="35504" xr:uid="{00000000-0005-0000-0000-0000FB2B0000}"/>
    <cellStyle name="20% - Accent5 8 6" xfId="34627" xr:uid="{00000000-0005-0000-0000-0000FC2B0000}"/>
    <cellStyle name="20% - Accent5 8 7" xfId="20148" xr:uid="{00000000-0005-0000-0000-0000FD2B0000}"/>
    <cellStyle name="20% - Accent5 8 7 2" xfId="36649" xr:uid="{00000000-0005-0000-0000-0000FE2B0000}"/>
    <cellStyle name="20% - Accent5 8 8" xfId="37534" xr:uid="{00000000-0005-0000-0000-0000FF2B0000}"/>
    <cellStyle name="20% - Accent5 9" xfId="352" xr:uid="{00000000-0005-0000-0000-0000002C0000}"/>
    <cellStyle name="20% - Accent5 9 2" xfId="20123" xr:uid="{00000000-0005-0000-0000-0000012C0000}"/>
    <cellStyle name="20% - Accent5 9 2 2" xfId="20122" xr:uid="{00000000-0005-0000-0000-0000022C0000}"/>
    <cellStyle name="20% - Accent5 9 2 2 2" xfId="20121" xr:uid="{00000000-0005-0000-0000-0000032C0000}"/>
    <cellStyle name="20% - Accent5 9 2 3" xfId="33506" xr:uid="{00000000-0005-0000-0000-0000042C0000}"/>
    <cellStyle name="20% - Accent5 9 2 4" xfId="34886" xr:uid="{00000000-0005-0000-0000-0000052C0000}"/>
    <cellStyle name="20% - Accent5 9 3" xfId="17128" xr:uid="{00000000-0005-0000-0000-0000062C0000}"/>
    <cellStyle name="20% - Accent5 9 3 2" xfId="20119" xr:uid="{00000000-0005-0000-0000-0000072C0000}"/>
    <cellStyle name="20% - Accent5 9 3 3" xfId="35087" xr:uid="{00000000-0005-0000-0000-0000082C0000}"/>
    <cellStyle name="20% - Accent5 9 4" xfId="18661" xr:uid="{00000000-0005-0000-0000-0000092C0000}"/>
    <cellStyle name="20% - Accent5 9 4 2" xfId="35295" xr:uid="{00000000-0005-0000-0000-00000A2C0000}"/>
    <cellStyle name="20% - Accent5 9 5" xfId="34641" xr:uid="{00000000-0005-0000-0000-00000B2C0000}"/>
    <cellStyle name="20% - Accent5 9 6" xfId="20127" xr:uid="{00000000-0005-0000-0000-00000C2C0000}"/>
    <cellStyle name="20% - Accent5 9 6 2" xfId="36383" xr:uid="{00000000-0005-0000-0000-00000D2C0000}"/>
    <cellStyle name="20% - Accent5 9 7" xfId="36669" xr:uid="{00000000-0005-0000-0000-00000E2C0000}"/>
    <cellStyle name="20% - Accent5 9 8" xfId="37554" xr:uid="{00000000-0005-0000-0000-00000F2C0000}"/>
    <cellStyle name="20% - Accent6" xfId="43" builtinId="50" customBuiltin="1"/>
    <cellStyle name="20% - Accent6 10" xfId="193" xr:uid="{00000000-0005-0000-0000-0000112C0000}"/>
    <cellStyle name="20% - Accent6 10 2" xfId="20118" xr:uid="{00000000-0005-0000-0000-0000122C0000}"/>
    <cellStyle name="20% - Accent6 10 2 2" xfId="31072" xr:uid="{00000000-0005-0000-0000-0000132C0000}"/>
    <cellStyle name="20% - Accent6 10 2 3" xfId="34907" xr:uid="{00000000-0005-0000-0000-0000142C0000}"/>
    <cellStyle name="20% - Accent6 10 3" xfId="20114" xr:uid="{00000000-0005-0000-0000-0000152C0000}"/>
    <cellStyle name="20% - Accent6 10 3 2" xfId="35109" xr:uid="{00000000-0005-0000-0000-0000162C0000}"/>
    <cellStyle name="20% - Accent6 10 4" xfId="34530" xr:uid="{00000000-0005-0000-0000-0000172C0000}"/>
    <cellStyle name="20% - Accent6 10 5" xfId="34142" xr:uid="{00000000-0005-0000-0000-0000182C0000}"/>
    <cellStyle name="20% - Accent6 10 5 2" xfId="35532" xr:uid="{00000000-0005-0000-0000-0000192C0000}"/>
    <cellStyle name="20% - Accent6 10 6" xfId="36405" xr:uid="{00000000-0005-0000-0000-00001A2C0000}"/>
    <cellStyle name="20% - Accent6 10 7" xfId="36691" xr:uid="{00000000-0005-0000-0000-00001B2C0000}"/>
    <cellStyle name="20% - Accent6 10 8" xfId="37576" xr:uid="{00000000-0005-0000-0000-00001C2C0000}"/>
    <cellStyle name="20% - Accent6 11" xfId="21732" xr:uid="{00000000-0005-0000-0000-00001D2C0000}"/>
    <cellStyle name="20% - Accent6 11 2" xfId="34376" xr:uid="{00000000-0005-0000-0000-00001E2C0000}"/>
    <cellStyle name="20% - Accent6 11 2 2" xfId="35128" xr:uid="{00000000-0005-0000-0000-00001F2C0000}"/>
    <cellStyle name="20% - Accent6 11 3" xfId="34700" xr:uid="{00000000-0005-0000-0000-0000202C0000}"/>
    <cellStyle name="20% - Accent6 11 4" xfId="35552" xr:uid="{00000000-0005-0000-0000-0000212C0000}"/>
    <cellStyle name="20% - Accent6 11 5" xfId="36425" xr:uid="{00000000-0005-0000-0000-0000222C0000}"/>
    <cellStyle name="20% - Accent6 11 6" xfId="36711" xr:uid="{00000000-0005-0000-0000-0000232C0000}"/>
    <cellStyle name="20% - Accent6 11 7" xfId="37596" xr:uid="{00000000-0005-0000-0000-0000242C0000}"/>
    <cellStyle name="20% - Accent6 12" xfId="18947" xr:uid="{00000000-0005-0000-0000-0000252C0000}"/>
    <cellStyle name="20% - Accent6 12 2" xfId="34718" xr:uid="{00000000-0005-0000-0000-0000262C0000}"/>
    <cellStyle name="20% - Accent6 12 3" xfId="35331" xr:uid="{00000000-0005-0000-0000-0000272C0000}"/>
    <cellStyle name="20% - Accent6 12 4" xfId="35571" xr:uid="{00000000-0005-0000-0000-0000282C0000}"/>
    <cellStyle name="20% - Accent6 12 5" xfId="36444" xr:uid="{00000000-0005-0000-0000-0000292C0000}"/>
    <cellStyle name="20% - Accent6 12 6" xfId="36730" xr:uid="{00000000-0005-0000-0000-00002A2C0000}"/>
    <cellStyle name="20% - Accent6 12 7" xfId="37615" xr:uid="{00000000-0005-0000-0000-00002B2C0000}"/>
    <cellStyle name="20% - Accent6 13" xfId="18942" xr:uid="{00000000-0005-0000-0000-00002C2C0000}"/>
    <cellStyle name="20% - Accent6 13 2" xfId="34746" xr:uid="{00000000-0005-0000-0000-00002D2C0000}"/>
    <cellStyle name="20% - Accent6 13 3" xfId="35590" xr:uid="{00000000-0005-0000-0000-00002E2C0000}"/>
    <cellStyle name="20% - Accent6 13 4" xfId="36465" xr:uid="{00000000-0005-0000-0000-00002F2C0000}"/>
    <cellStyle name="20% - Accent6 13 5" xfId="36751" xr:uid="{00000000-0005-0000-0000-0000302C0000}"/>
    <cellStyle name="20% - Accent6 13 6" xfId="37636" xr:uid="{00000000-0005-0000-0000-0000312C0000}"/>
    <cellStyle name="20% - Accent6 14" xfId="28536" xr:uid="{00000000-0005-0000-0000-0000322C0000}"/>
    <cellStyle name="20% - Accent6 14 2" xfId="34936" xr:uid="{00000000-0005-0000-0000-0000332C0000}"/>
    <cellStyle name="20% - Accent6 14 3" xfId="36759" xr:uid="{00000000-0005-0000-0000-0000342C0000}"/>
    <cellStyle name="20% - Accent6 14 4" xfId="37644" xr:uid="{00000000-0005-0000-0000-0000352C0000}"/>
    <cellStyle name="20% - Accent6 15" xfId="34652" xr:uid="{00000000-0005-0000-0000-0000362C0000}"/>
    <cellStyle name="20% - Accent6 15 2" xfId="36490" xr:uid="{00000000-0005-0000-0000-0000372C0000}"/>
    <cellStyle name="20% - Accent6 15 3" xfId="36788" xr:uid="{00000000-0005-0000-0000-0000382C0000}"/>
    <cellStyle name="20% - Accent6 15 4" xfId="37676" xr:uid="{00000000-0005-0000-0000-0000392C0000}"/>
    <cellStyle name="20% - Accent6 16" xfId="35370" xr:uid="{00000000-0005-0000-0000-00003A2C0000}"/>
    <cellStyle name="20% - Accent6 16 2" xfId="36508" xr:uid="{00000000-0005-0000-0000-00003B2C0000}"/>
    <cellStyle name="20% - Accent6 16 3" xfId="36806" xr:uid="{00000000-0005-0000-0000-00003C2C0000}"/>
    <cellStyle name="20% - Accent6 16 4" xfId="37695" xr:uid="{00000000-0005-0000-0000-00003D2C0000}"/>
    <cellStyle name="20% - Accent6 17" xfId="35657" xr:uid="{00000000-0005-0000-0000-00003E2C0000}"/>
    <cellStyle name="20% - Accent6 17 2" xfId="36825" xr:uid="{00000000-0005-0000-0000-00003F2C0000}"/>
    <cellStyle name="20% - Accent6 17 3" xfId="37715" xr:uid="{00000000-0005-0000-0000-0000402C0000}"/>
    <cellStyle name="20% - Accent6 18" xfId="35675" xr:uid="{00000000-0005-0000-0000-0000412C0000}"/>
    <cellStyle name="20% - Accent6 18 2" xfId="36844" xr:uid="{00000000-0005-0000-0000-0000422C0000}"/>
    <cellStyle name="20% - Accent6 18 3" xfId="37734" xr:uid="{00000000-0005-0000-0000-0000432C0000}"/>
    <cellStyle name="20% - Accent6 19" xfId="35694" xr:uid="{00000000-0005-0000-0000-0000442C0000}"/>
    <cellStyle name="20% - Accent6 19 2" xfId="36863" xr:uid="{00000000-0005-0000-0000-0000452C0000}"/>
    <cellStyle name="20% - Accent6 19 3" xfId="37753" xr:uid="{00000000-0005-0000-0000-0000462C0000}"/>
    <cellStyle name="20% - Accent6 2" xfId="93" xr:uid="{00000000-0005-0000-0000-0000472C0000}"/>
    <cellStyle name="20% - Accent6 2 10" xfId="6618" xr:uid="{00000000-0005-0000-0000-0000482C0000}"/>
    <cellStyle name="20% - Accent6 2 10 2" xfId="6616" xr:uid="{00000000-0005-0000-0000-0000492C0000}"/>
    <cellStyle name="20% - Accent6 2 10 3" xfId="37434" xr:uid="{00000000-0005-0000-0000-00004A2C0000}"/>
    <cellStyle name="20% - Accent6 2 11" xfId="6613" xr:uid="{00000000-0005-0000-0000-00004B2C0000}"/>
    <cellStyle name="20% - Accent6 2 12" xfId="34448" xr:uid="{00000000-0005-0000-0000-00004C2C0000}"/>
    <cellStyle name="20% - Accent6 2 13" xfId="20469" xr:uid="{00000000-0005-0000-0000-00004D2C0000}"/>
    <cellStyle name="20% - Accent6 2 2" xfId="154" xr:uid="{00000000-0005-0000-0000-00004E2C0000}"/>
    <cellStyle name="20% - Accent6 2 2 10" xfId="27646" xr:uid="{00000000-0005-0000-0000-00004F2C0000}"/>
    <cellStyle name="20% - Accent6 2 2 11" xfId="34503" xr:uid="{00000000-0005-0000-0000-0000502C0000}"/>
    <cellStyle name="20% - Accent6 2 2 12" xfId="19666" xr:uid="{00000000-0005-0000-0000-0000512C0000}"/>
    <cellStyle name="20% - Accent6 2 2 2" xfId="20107" xr:uid="{00000000-0005-0000-0000-0000522C0000}"/>
    <cellStyle name="20% - Accent6 2 2 2 2" xfId="20102" xr:uid="{00000000-0005-0000-0000-0000532C0000}"/>
    <cellStyle name="20% - Accent6 2 2 2 2 2" xfId="20099" xr:uid="{00000000-0005-0000-0000-0000542C0000}"/>
    <cellStyle name="20% - Accent6 2 2 2 2 2 2" xfId="27019" xr:uid="{00000000-0005-0000-0000-0000552C0000}"/>
    <cellStyle name="20% - Accent6 2 2 2 2 2 2 2" xfId="25542" xr:uid="{00000000-0005-0000-0000-0000562C0000}"/>
    <cellStyle name="20% - Accent6 2 2 2 2 2 2 2 2" xfId="20096" xr:uid="{00000000-0005-0000-0000-0000572C0000}"/>
    <cellStyle name="20% - Accent6 2 2 2 2 2 2 2 2 2" xfId="9033" xr:uid="{00000000-0005-0000-0000-0000582C0000}"/>
    <cellStyle name="20% - Accent6 2 2 2 2 2 2 2 2 2 2" xfId="12717" xr:uid="{00000000-0005-0000-0000-0000592C0000}"/>
    <cellStyle name="20% - Accent6 2 2 2 2 2 2 2 2 2 2 2" xfId="6180" xr:uid="{00000000-0005-0000-0000-00005A2C0000}"/>
    <cellStyle name="20% - Accent6 2 2 2 2 2 2 2 2 2 3" xfId="20094" xr:uid="{00000000-0005-0000-0000-00005B2C0000}"/>
    <cellStyle name="20% - Accent6 2 2 2 2 2 2 2 2 3" xfId="9910" xr:uid="{00000000-0005-0000-0000-00005C2C0000}"/>
    <cellStyle name="20% - Accent6 2 2 2 2 2 2 2 2 3 2" xfId="20092" xr:uid="{00000000-0005-0000-0000-00005D2C0000}"/>
    <cellStyle name="20% - Accent6 2 2 2 2 2 2 2 2 4" xfId="16737" xr:uid="{00000000-0005-0000-0000-00005E2C0000}"/>
    <cellStyle name="20% - Accent6 2 2 2 2 2 2 2 3" xfId="16909" xr:uid="{00000000-0005-0000-0000-00005F2C0000}"/>
    <cellStyle name="20% - Accent6 2 2 2 2 2 2 2 3 2" xfId="17628" xr:uid="{00000000-0005-0000-0000-0000602C0000}"/>
    <cellStyle name="20% - Accent6 2 2 2 2 2 2 2 3 2 2" xfId="20564" xr:uid="{00000000-0005-0000-0000-0000612C0000}"/>
    <cellStyle name="20% - Accent6 2 2 2 2 2 2 2 3 3" xfId="12334" xr:uid="{00000000-0005-0000-0000-0000622C0000}"/>
    <cellStyle name="20% - Accent6 2 2 2 2 2 2 2 4" xfId="20090" xr:uid="{00000000-0005-0000-0000-0000632C0000}"/>
    <cellStyle name="20% - Accent6 2 2 2 2 2 2 2 4 2" xfId="30486" xr:uid="{00000000-0005-0000-0000-0000642C0000}"/>
    <cellStyle name="20% - Accent6 2 2 2 2 2 2 2 5" xfId="20082" xr:uid="{00000000-0005-0000-0000-0000652C0000}"/>
    <cellStyle name="20% - Accent6 2 2 2 2 2 2 3" xfId="25525" xr:uid="{00000000-0005-0000-0000-0000662C0000}"/>
    <cellStyle name="20% - Accent6 2 2 2 2 2 2 3 2" xfId="20072" xr:uid="{00000000-0005-0000-0000-0000672C0000}"/>
    <cellStyle name="20% - Accent6 2 2 2 2 2 2 3 2 2" xfId="17540" xr:uid="{00000000-0005-0000-0000-0000682C0000}"/>
    <cellStyle name="20% - Accent6 2 2 2 2 2 2 3 2 2 2" xfId="20066" xr:uid="{00000000-0005-0000-0000-0000692C0000}"/>
    <cellStyle name="20% - Accent6 2 2 2 2 2 2 3 2 3" xfId="24232" xr:uid="{00000000-0005-0000-0000-00006A2C0000}"/>
    <cellStyle name="20% - Accent6 2 2 2 2 2 2 3 3" xfId="20063" xr:uid="{00000000-0005-0000-0000-00006B2C0000}"/>
    <cellStyle name="20% - Accent6 2 2 2 2 2 2 3 3 2" xfId="22079" xr:uid="{00000000-0005-0000-0000-00006C2C0000}"/>
    <cellStyle name="20% - Accent6 2 2 2 2 2 2 3 4" xfId="20055" xr:uid="{00000000-0005-0000-0000-00006D2C0000}"/>
    <cellStyle name="20% - Accent6 2 2 2 2 2 2 4" xfId="25522" xr:uid="{00000000-0005-0000-0000-00006E2C0000}"/>
    <cellStyle name="20% - Accent6 2 2 2 2 2 2 4 2" xfId="28082" xr:uid="{00000000-0005-0000-0000-00006F2C0000}"/>
    <cellStyle name="20% - Accent6 2 2 2 2 2 2 4 2 2" xfId="27592" xr:uid="{00000000-0005-0000-0000-0000702C0000}"/>
    <cellStyle name="20% - Accent6 2 2 2 2 2 2 4 3" xfId="28077" xr:uid="{00000000-0005-0000-0000-0000712C0000}"/>
    <cellStyle name="20% - Accent6 2 2 2 2 2 2 5" xfId="20043" xr:uid="{00000000-0005-0000-0000-0000722C0000}"/>
    <cellStyle name="20% - Accent6 2 2 2 2 2 2 5 2" xfId="21276" xr:uid="{00000000-0005-0000-0000-0000732C0000}"/>
    <cellStyle name="20% - Accent6 2 2 2 2 2 2 6" xfId="20042" xr:uid="{00000000-0005-0000-0000-0000742C0000}"/>
    <cellStyle name="20% - Accent6 2 2 2 2 2 3" xfId="20041" xr:uid="{00000000-0005-0000-0000-0000752C0000}"/>
    <cellStyle name="20% - Accent6 2 2 2 2 2 3 2" xfId="25519" xr:uid="{00000000-0005-0000-0000-0000762C0000}"/>
    <cellStyle name="20% - Accent6 2 2 2 2 2 3 2 2" xfId="33550" xr:uid="{00000000-0005-0000-0000-0000772C0000}"/>
    <cellStyle name="20% - Accent6 2 2 2 2 2 3 2 2 2" xfId="17233" xr:uid="{00000000-0005-0000-0000-0000782C0000}"/>
    <cellStyle name="20% - Accent6 2 2 2 2 2 3 2 2 2 2" xfId="20040" xr:uid="{00000000-0005-0000-0000-0000792C0000}"/>
    <cellStyle name="20% - Accent6 2 2 2 2 2 3 2 2 3" xfId="16709" xr:uid="{00000000-0005-0000-0000-00007A2C0000}"/>
    <cellStyle name="20% - Accent6 2 2 2 2 2 3 2 3" xfId="28354" xr:uid="{00000000-0005-0000-0000-00007B2C0000}"/>
    <cellStyle name="20% - Accent6 2 2 2 2 2 3 2 3 2" xfId="22064" xr:uid="{00000000-0005-0000-0000-00007C2C0000}"/>
    <cellStyle name="20% - Accent6 2 2 2 2 2 3 2 4" xfId="26942" xr:uid="{00000000-0005-0000-0000-00007D2C0000}"/>
    <cellStyle name="20% - Accent6 2 2 2 2 2 3 3" xfId="25516" xr:uid="{00000000-0005-0000-0000-00007E2C0000}"/>
    <cellStyle name="20% - Accent6 2 2 2 2 2 3 3 2" xfId="25995" xr:uid="{00000000-0005-0000-0000-00007F2C0000}"/>
    <cellStyle name="20% - Accent6 2 2 2 2 2 3 3 2 2" xfId="22059" xr:uid="{00000000-0005-0000-0000-0000802C0000}"/>
    <cellStyle name="20% - Accent6 2 2 2 2 2 3 3 3" xfId="33329" xr:uid="{00000000-0005-0000-0000-0000812C0000}"/>
    <cellStyle name="20% - Accent6 2 2 2 2 2 3 4" xfId="20035" xr:uid="{00000000-0005-0000-0000-0000822C0000}"/>
    <cellStyle name="20% - Accent6 2 2 2 2 2 3 4 2" xfId="28004" xr:uid="{00000000-0005-0000-0000-0000832C0000}"/>
    <cellStyle name="20% - Accent6 2 2 2 2 2 3 5" xfId="20034" xr:uid="{00000000-0005-0000-0000-0000842C0000}"/>
    <cellStyle name="20% - Accent6 2 2 2 2 2 4" xfId="21240" xr:uid="{00000000-0005-0000-0000-0000852C0000}"/>
    <cellStyle name="20% - Accent6 2 2 2 2 2 4 2" xfId="25508" xr:uid="{00000000-0005-0000-0000-0000862C0000}"/>
    <cellStyle name="20% - Accent6 2 2 2 2 2 4 2 2" xfId="23748" xr:uid="{00000000-0005-0000-0000-0000872C0000}"/>
    <cellStyle name="20% - Accent6 2 2 2 2 2 4 2 2 2" xfId="22049" xr:uid="{00000000-0005-0000-0000-0000882C0000}"/>
    <cellStyle name="20% - Accent6 2 2 2 2 2 4 2 3" xfId="23735" xr:uid="{00000000-0005-0000-0000-0000892C0000}"/>
    <cellStyle name="20% - Accent6 2 2 2 2 2 4 3" xfId="20033" xr:uid="{00000000-0005-0000-0000-00008A2C0000}"/>
    <cellStyle name="20% - Accent6 2 2 2 2 2 4 3 2" xfId="26607" xr:uid="{00000000-0005-0000-0000-00008B2C0000}"/>
    <cellStyle name="20% - Accent6 2 2 2 2 2 4 4" xfId="20031" xr:uid="{00000000-0005-0000-0000-00008C2C0000}"/>
    <cellStyle name="20% - Accent6 2 2 2 2 2 5" xfId="20029" xr:uid="{00000000-0005-0000-0000-00008D2C0000}"/>
    <cellStyle name="20% - Accent6 2 2 2 2 2 5 2" xfId="20028" xr:uid="{00000000-0005-0000-0000-00008E2C0000}"/>
    <cellStyle name="20% - Accent6 2 2 2 2 2 5 2 2" xfId="29714" xr:uid="{00000000-0005-0000-0000-00008F2C0000}"/>
    <cellStyle name="20% - Accent6 2 2 2 2 2 5 3" xfId="20026" xr:uid="{00000000-0005-0000-0000-0000902C0000}"/>
    <cellStyle name="20% - Accent6 2 2 2 2 2 6" xfId="20022" xr:uid="{00000000-0005-0000-0000-0000912C0000}"/>
    <cellStyle name="20% - Accent6 2 2 2 2 2 6 2" xfId="20020" xr:uid="{00000000-0005-0000-0000-0000922C0000}"/>
    <cellStyle name="20% - Accent6 2 2 2 2 2 7" xfId="24616" xr:uid="{00000000-0005-0000-0000-0000932C0000}"/>
    <cellStyle name="20% - Accent6 2 2 2 2 3" xfId="20019" xr:uid="{00000000-0005-0000-0000-0000942C0000}"/>
    <cellStyle name="20% - Accent6 2 2 2 2 3 2" xfId="20018" xr:uid="{00000000-0005-0000-0000-0000952C0000}"/>
    <cellStyle name="20% - Accent6 2 2 2 2 3 2 2" xfId="26747" xr:uid="{00000000-0005-0000-0000-0000962C0000}"/>
    <cellStyle name="20% - Accent6 2 2 2 2 3 2 2 2" xfId="12038" xr:uid="{00000000-0005-0000-0000-0000972C0000}"/>
    <cellStyle name="20% - Accent6 2 2 2 2 3 2 2 2 2" xfId="7764" xr:uid="{00000000-0005-0000-0000-0000982C0000}"/>
    <cellStyle name="20% - Accent6 2 2 2 2 3 2 2 2 2 2" xfId="18107" xr:uid="{00000000-0005-0000-0000-0000992C0000}"/>
    <cellStyle name="20% - Accent6 2 2 2 2 3 2 2 2 3" xfId="23979" xr:uid="{00000000-0005-0000-0000-00009A2C0000}"/>
    <cellStyle name="20% - Accent6 2 2 2 2 3 2 2 3" xfId="12031" xr:uid="{00000000-0005-0000-0000-00009B2C0000}"/>
    <cellStyle name="20% - Accent6 2 2 2 2 3 2 2 3 2" xfId="22007" xr:uid="{00000000-0005-0000-0000-00009C2C0000}"/>
    <cellStyle name="20% - Accent6 2 2 2 2 3 2 2 4" xfId="12020" xr:uid="{00000000-0005-0000-0000-00009D2C0000}"/>
    <cellStyle name="20% - Accent6 2 2 2 2 3 2 3" xfId="26745" xr:uid="{00000000-0005-0000-0000-00009E2C0000}"/>
    <cellStyle name="20% - Accent6 2 2 2 2 3 2 3 2" xfId="20002" xr:uid="{00000000-0005-0000-0000-00009F2C0000}"/>
    <cellStyle name="20% - Accent6 2 2 2 2 3 2 3 2 2" xfId="31526" xr:uid="{00000000-0005-0000-0000-0000A02C0000}"/>
    <cellStyle name="20% - Accent6 2 2 2 2 3 2 3 3" xfId="19995" xr:uid="{00000000-0005-0000-0000-0000A12C0000}"/>
    <cellStyle name="20% - Accent6 2 2 2 2 3 2 4" xfId="19988" xr:uid="{00000000-0005-0000-0000-0000A22C0000}"/>
    <cellStyle name="20% - Accent6 2 2 2 2 3 2 4 2" xfId="27906" xr:uid="{00000000-0005-0000-0000-0000A32C0000}"/>
    <cellStyle name="20% - Accent6 2 2 2 2 3 2 5" xfId="19987" xr:uid="{00000000-0005-0000-0000-0000A42C0000}"/>
    <cellStyle name="20% - Accent6 2 2 2 2 3 3" xfId="30513" xr:uid="{00000000-0005-0000-0000-0000A52C0000}"/>
    <cellStyle name="20% - Accent6 2 2 2 2 3 3 2" xfId="26734" xr:uid="{00000000-0005-0000-0000-0000A62C0000}"/>
    <cellStyle name="20% - Accent6 2 2 2 2 3 3 2 2" xfId="12002" xr:uid="{00000000-0005-0000-0000-0000A72C0000}"/>
    <cellStyle name="20% - Accent6 2 2 2 2 3 3 2 2 2" xfId="21996" xr:uid="{00000000-0005-0000-0000-0000A82C0000}"/>
    <cellStyle name="20% - Accent6 2 2 2 2 3 3 2 3" xfId="11995" xr:uid="{00000000-0005-0000-0000-0000A92C0000}"/>
    <cellStyle name="20% - Accent6 2 2 2 2 3 3 3" xfId="19986" xr:uid="{00000000-0005-0000-0000-0000AA2C0000}"/>
    <cellStyle name="20% - Accent6 2 2 2 2 3 3 3 2" xfId="26539" xr:uid="{00000000-0005-0000-0000-0000AB2C0000}"/>
    <cellStyle name="20% - Accent6 2 2 2 2 3 3 4" xfId="19985" xr:uid="{00000000-0005-0000-0000-0000AC2C0000}"/>
    <cellStyle name="20% - Accent6 2 2 2 2 3 4" xfId="19984" xr:uid="{00000000-0005-0000-0000-0000AD2C0000}"/>
    <cellStyle name="20% - Accent6 2 2 2 2 3 4 2" xfId="19983" xr:uid="{00000000-0005-0000-0000-0000AE2C0000}"/>
    <cellStyle name="20% - Accent6 2 2 2 2 3 4 2 2" xfId="15452" xr:uid="{00000000-0005-0000-0000-0000AF2C0000}"/>
    <cellStyle name="20% - Accent6 2 2 2 2 3 4 3" xfId="19980" xr:uid="{00000000-0005-0000-0000-0000B02C0000}"/>
    <cellStyle name="20% - Accent6 2 2 2 2 3 5" xfId="22141" xr:uid="{00000000-0005-0000-0000-0000B12C0000}"/>
    <cellStyle name="20% - Accent6 2 2 2 2 3 5 2" xfId="19977" xr:uid="{00000000-0005-0000-0000-0000B22C0000}"/>
    <cellStyle name="20% - Accent6 2 2 2 2 3 6" xfId="22139" xr:uid="{00000000-0005-0000-0000-0000B32C0000}"/>
    <cellStyle name="20% - Accent6 2 2 2 2 4" xfId="19976" xr:uid="{00000000-0005-0000-0000-0000B42C0000}"/>
    <cellStyle name="20% - Accent6 2 2 2 2 4 2" xfId="19975" xr:uid="{00000000-0005-0000-0000-0000B52C0000}"/>
    <cellStyle name="20% - Accent6 2 2 2 2 4 2 2" xfId="26710" xr:uid="{00000000-0005-0000-0000-0000B62C0000}"/>
    <cellStyle name="20% - Accent6 2 2 2 2 4 2 2 2" xfId="11967" xr:uid="{00000000-0005-0000-0000-0000B72C0000}"/>
    <cellStyle name="20% - Accent6 2 2 2 2 4 2 2 2 2" xfId="21972" xr:uid="{00000000-0005-0000-0000-0000B82C0000}"/>
    <cellStyle name="20% - Accent6 2 2 2 2 4 2 2 3" xfId="11960" xr:uid="{00000000-0005-0000-0000-0000B92C0000}"/>
    <cellStyle name="20% - Accent6 2 2 2 2 4 2 3" xfId="19966" xr:uid="{00000000-0005-0000-0000-0000BA2C0000}"/>
    <cellStyle name="20% - Accent6 2 2 2 2 4 2 3 2" xfId="19964" xr:uid="{00000000-0005-0000-0000-0000BB2C0000}"/>
    <cellStyle name="20% - Accent6 2 2 2 2 4 2 4" xfId="28639" xr:uid="{00000000-0005-0000-0000-0000BC2C0000}"/>
    <cellStyle name="20% - Accent6 2 2 2 2 4 3" xfId="19957" xr:uid="{00000000-0005-0000-0000-0000BD2C0000}"/>
    <cellStyle name="20% - Accent6 2 2 2 2 4 3 2" xfId="19950" xr:uid="{00000000-0005-0000-0000-0000BE2C0000}"/>
    <cellStyle name="20% - Accent6 2 2 2 2 4 3 2 2" xfId="12245" xr:uid="{00000000-0005-0000-0000-0000BF2C0000}"/>
    <cellStyle name="20% - Accent6 2 2 2 2 4 3 3" xfId="19948" xr:uid="{00000000-0005-0000-0000-0000C02C0000}"/>
    <cellStyle name="20% - Accent6 2 2 2 2 4 4" xfId="22177" xr:uid="{00000000-0005-0000-0000-0000C12C0000}"/>
    <cellStyle name="20% - Accent6 2 2 2 2 4 4 2" xfId="5998" xr:uid="{00000000-0005-0000-0000-0000C22C0000}"/>
    <cellStyle name="20% - Accent6 2 2 2 2 4 5" xfId="22131" xr:uid="{00000000-0005-0000-0000-0000C32C0000}"/>
    <cellStyle name="20% - Accent6 2 2 2 2 5" xfId="22354" xr:uid="{00000000-0005-0000-0000-0000C42C0000}"/>
    <cellStyle name="20% - Accent6 2 2 2 2 5 2" xfId="22350" xr:uid="{00000000-0005-0000-0000-0000C52C0000}"/>
    <cellStyle name="20% - Accent6 2 2 2 2 5 2 2" xfId="19946" xr:uid="{00000000-0005-0000-0000-0000C62C0000}"/>
    <cellStyle name="20% - Accent6 2 2 2 2 5 2 2 2" xfId="11952" xr:uid="{00000000-0005-0000-0000-0000C72C0000}"/>
    <cellStyle name="20% - Accent6 2 2 2 2 5 2 3" xfId="19944" xr:uid="{00000000-0005-0000-0000-0000C82C0000}"/>
    <cellStyle name="20% - Accent6 2 2 2 2 5 3" xfId="22339" xr:uid="{00000000-0005-0000-0000-0000C92C0000}"/>
    <cellStyle name="20% - Accent6 2 2 2 2 5 3 2" xfId="19941" xr:uid="{00000000-0005-0000-0000-0000CA2C0000}"/>
    <cellStyle name="20% - Accent6 2 2 2 2 5 4" xfId="33101" xr:uid="{00000000-0005-0000-0000-0000CB2C0000}"/>
    <cellStyle name="20% - Accent6 2 2 2 2 6" xfId="22331" xr:uid="{00000000-0005-0000-0000-0000CC2C0000}"/>
    <cellStyle name="20% - Accent6 2 2 2 2 6 2" xfId="22327" xr:uid="{00000000-0005-0000-0000-0000CD2C0000}"/>
    <cellStyle name="20% - Accent6 2 2 2 2 6 2 2" xfId="19939" xr:uid="{00000000-0005-0000-0000-0000CE2C0000}"/>
    <cellStyle name="20% - Accent6 2 2 2 2 6 3" xfId="13432" xr:uid="{00000000-0005-0000-0000-0000CF2C0000}"/>
    <cellStyle name="20% - Accent6 2 2 2 2 7" xfId="22324" xr:uid="{00000000-0005-0000-0000-0000D02C0000}"/>
    <cellStyle name="20% - Accent6 2 2 2 2 7 2" xfId="20220" xr:uid="{00000000-0005-0000-0000-0000D12C0000}"/>
    <cellStyle name="20% - Accent6 2 2 2 2 8" xfId="19933" xr:uid="{00000000-0005-0000-0000-0000D22C0000}"/>
    <cellStyle name="20% - Accent6 2 2 2 3" xfId="31960" xr:uid="{00000000-0005-0000-0000-0000D32C0000}"/>
    <cellStyle name="20% - Accent6 2 2 2 3 2" xfId="31711" xr:uid="{00000000-0005-0000-0000-0000D42C0000}"/>
    <cellStyle name="20% - Accent6 2 2 2 3 2 2" xfId="30500" xr:uid="{00000000-0005-0000-0000-0000D52C0000}"/>
    <cellStyle name="20% - Accent6 2 2 2 3 2 2 2" xfId="25230" xr:uid="{00000000-0005-0000-0000-0000D62C0000}"/>
    <cellStyle name="20% - Accent6 2 2 2 3 2 2 2 2" xfId="19931" xr:uid="{00000000-0005-0000-0000-0000D72C0000}"/>
    <cellStyle name="20% - Accent6 2 2 2 3 2 2 2 2 2" xfId="21865" xr:uid="{00000000-0005-0000-0000-0000D82C0000}"/>
    <cellStyle name="20% - Accent6 2 2 2 3 2 2 2 2 2 2" xfId="18686" xr:uid="{00000000-0005-0000-0000-0000D92C0000}"/>
    <cellStyle name="20% - Accent6 2 2 2 3 2 2 2 2 3" xfId="23189" xr:uid="{00000000-0005-0000-0000-0000DA2C0000}"/>
    <cellStyle name="20% - Accent6 2 2 2 3 2 2 2 3" xfId="19929" xr:uid="{00000000-0005-0000-0000-0000DB2C0000}"/>
    <cellStyle name="20% - Accent6 2 2 2 3 2 2 2 3 2" xfId="21856" xr:uid="{00000000-0005-0000-0000-0000DC2C0000}"/>
    <cellStyle name="20% - Accent6 2 2 2 3 2 2 2 4" xfId="19925" xr:uid="{00000000-0005-0000-0000-0000DD2C0000}"/>
    <cellStyle name="20% - Accent6 2 2 2 3 2 2 3" xfId="25227" xr:uid="{00000000-0005-0000-0000-0000DE2C0000}"/>
    <cellStyle name="20% - Accent6 2 2 2 3 2 2 3 2" xfId="5358" xr:uid="{00000000-0005-0000-0000-0000DF2C0000}"/>
    <cellStyle name="20% - Accent6 2 2 2 3 2 2 3 2 2" xfId="21845" xr:uid="{00000000-0005-0000-0000-0000E02C0000}"/>
    <cellStyle name="20% - Accent6 2 2 2 3 2 2 3 3" xfId="19920" xr:uid="{00000000-0005-0000-0000-0000E12C0000}"/>
    <cellStyle name="20% - Accent6 2 2 2 3 2 2 4" xfId="19917" xr:uid="{00000000-0005-0000-0000-0000E22C0000}"/>
    <cellStyle name="20% - Accent6 2 2 2 3 2 2 4 2" xfId="25366" xr:uid="{00000000-0005-0000-0000-0000E32C0000}"/>
    <cellStyle name="20% - Accent6 2 2 2 3 2 2 5" xfId="19908" xr:uid="{00000000-0005-0000-0000-0000E42C0000}"/>
    <cellStyle name="20% - Accent6 2 2 2 3 2 3" xfId="25428" xr:uid="{00000000-0005-0000-0000-0000E52C0000}"/>
    <cellStyle name="20% - Accent6 2 2 2 3 2 3 2" xfId="28600" xr:uid="{00000000-0005-0000-0000-0000E62C0000}"/>
    <cellStyle name="20% - Accent6 2 2 2 3 2 3 2 2" xfId="25766" xr:uid="{00000000-0005-0000-0000-0000E72C0000}"/>
    <cellStyle name="20% - Accent6 2 2 2 3 2 3 2 2 2" xfId="25856" xr:uid="{00000000-0005-0000-0000-0000E82C0000}"/>
    <cellStyle name="20% - Accent6 2 2 2 3 2 3 2 3" xfId="30383" xr:uid="{00000000-0005-0000-0000-0000E92C0000}"/>
    <cellStyle name="20% - Accent6 2 2 2 3 2 3 3" xfId="19903" xr:uid="{00000000-0005-0000-0000-0000EA2C0000}"/>
    <cellStyle name="20% - Accent6 2 2 2 3 2 3 3 2" xfId="23072" xr:uid="{00000000-0005-0000-0000-0000EB2C0000}"/>
    <cellStyle name="20% - Accent6 2 2 2 3 2 3 4" xfId="19899" xr:uid="{00000000-0005-0000-0000-0000EC2C0000}"/>
    <cellStyle name="20% - Accent6 2 2 2 3 2 4" xfId="19892" xr:uid="{00000000-0005-0000-0000-0000ED2C0000}"/>
    <cellStyle name="20% - Accent6 2 2 2 3 2 4 2" xfId="19884" xr:uid="{00000000-0005-0000-0000-0000EE2C0000}"/>
    <cellStyle name="20% - Accent6 2 2 2 3 2 4 2 2" xfId="30343" xr:uid="{00000000-0005-0000-0000-0000EF2C0000}"/>
    <cellStyle name="20% - Accent6 2 2 2 3 2 4 3" xfId="19880" xr:uid="{00000000-0005-0000-0000-0000F02C0000}"/>
    <cellStyle name="20% - Accent6 2 2 2 3 2 5" xfId="19875" xr:uid="{00000000-0005-0000-0000-0000F12C0000}"/>
    <cellStyle name="20% - Accent6 2 2 2 3 2 5 2" xfId="19871" xr:uid="{00000000-0005-0000-0000-0000F22C0000}"/>
    <cellStyle name="20% - Accent6 2 2 2 3 2 6" xfId="19868" xr:uid="{00000000-0005-0000-0000-0000F32C0000}"/>
    <cellStyle name="20% - Accent6 2 2 2 3 3" xfId="31949" xr:uid="{00000000-0005-0000-0000-0000F42C0000}"/>
    <cellStyle name="20% - Accent6 2 2 2 3 3 2" xfId="32767" xr:uid="{00000000-0005-0000-0000-0000F52C0000}"/>
    <cellStyle name="20% - Accent6 2 2 2 3 3 2 2" xfId="26658" xr:uid="{00000000-0005-0000-0000-0000F62C0000}"/>
    <cellStyle name="20% - Accent6 2 2 2 3 3 2 2 2" xfId="11819" xr:uid="{00000000-0005-0000-0000-0000F72C0000}"/>
    <cellStyle name="20% - Accent6 2 2 2 3 3 2 2 2 2" xfId="22454" xr:uid="{00000000-0005-0000-0000-0000F82C0000}"/>
    <cellStyle name="20% - Accent6 2 2 2 3 3 2 2 3" xfId="11816" xr:uid="{00000000-0005-0000-0000-0000F92C0000}"/>
    <cellStyle name="20% - Accent6 2 2 2 3 3 2 3" xfId="19242" xr:uid="{00000000-0005-0000-0000-0000FA2C0000}"/>
    <cellStyle name="20% - Accent6 2 2 2 3 3 2 3 2" xfId="19860" xr:uid="{00000000-0005-0000-0000-0000FB2C0000}"/>
    <cellStyle name="20% - Accent6 2 2 2 3 3 2 4" xfId="15588" xr:uid="{00000000-0005-0000-0000-0000FC2C0000}"/>
    <cellStyle name="20% - Accent6 2 2 2 3 3 3" xfId="19852" xr:uid="{00000000-0005-0000-0000-0000FD2C0000}"/>
    <cellStyle name="20% - Accent6 2 2 2 3 3 3 2" xfId="19848" xr:uid="{00000000-0005-0000-0000-0000FE2C0000}"/>
    <cellStyle name="20% - Accent6 2 2 2 3 3 3 2 2" xfId="11805" xr:uid="{00000000-0005-0000-0000-0000FF2C0000}"/>
    <cellStyle name="20% - Accent6 2 2 2 3 3 3 3" xfId="19847" xr:uid="{00000000-0005-0000-0000-0000002D0000}"/>
    <cellStyle name="20% - Accent6 2 2 2 3 3 4" xfId="19841" xr:uid="{00000000-0005-0000-0000-0000012D0000}"/>
    <cellStyle name="20% - Accent6 2 2 2 3 3 4 2" xfId="19833" xr:uid="{00000000-0005-0000-0000-0000022D0000}"/>
    <cellStyle name="20% - Accent6 2 2 2 3 3 5" xfId="22120" xr:uid="{00000000-0005-0000-0000-0000032D0000}"/>
    <cellStyle name="20% - Accent6 2 2 2 3 4" xfId="31776" xr:uid="{00000000-0005-0000-0000-0000042D0000}"/>
    <cellStyle name="20% - Accent6 2 2 2 3 4 2" xfId="19830" xr:uid="{00000000-0005-0000-0000-0000052D0000}"/>
    <cellStyle name="20% - Accent6 2 2 2 3 4 2 2" xfId="19827" xr:uid="{00000000-0005-0000-0000-0000062D0000}"/>
    <cellStyle name="20% - Accent6 2 2 2 3 4 2 2 2" xfId="29136" xr:uid="{00000000-0005-0000-0000-0000072D0000}"/>
    <cellStyle name="20% - Accent6 2 2 2 3 4 2 3" xfId="19825" xr:uid="{00000000-0005-0000-0000-0000082D0000}"/>
    <cellStyle name="20% - Accent6 2 2 2 3 4 3" xfId="19819" xr:uid="{00000000-0005-0000-0000-0000092D0000}"/>
    <cellStyle name="20% - Accent6 2 2 2 3 4 3 2" xfId="19811" xr:uid="{00000000-0005-0000-0000-00000A2D0000}"/>
    <cellStyle name="20% - Accent6 2 2 2 3 4 4" xfId="21915" xr:uid="{00000000-0005-0000-0000-00000B2D0000}"/>
    <cellStyle name="20% - Accent6 2 2 2 3 5" xfId="22317" xr:uid="{00000000-0005-0000-0000-00000C2D0000}"/>
    <cellStyle name="20% - Accent6 2 2 2 3 5 2" xfId="22311" xr:uid="{00000000-0005-0000-0000-00000D2D0000}"/>
    <cellStyle name="20% - Accent6 2 2 2 3 5 2 2" xfId="19807" xr:uid="{00000000-0005-0000-0000-00000E2D0000}"/>
    <cellStyle name="20% - Accent6 2 2 2 3 5 3" xfId="19803" xr:uid="{00000000-0005-0000-0000-00000F2D0000}"/>
    <cellStyle name="20% - Accent6 2 2 2 3 6" xfId="22302" xr:uid="{00000000-0005-0000-0000-0000102D0000}"/>
    <cellStyle name="20% - Accent6 2 2 2 3 6 2" xfId="19800" xr:uid="{00000000-0005-0000-0000-0000112D0000}"/>
    <cellStyle name="20% - Accent6 2 2 2 3 7" xfId="18482" xr:uid="{00000000-0005-0000-0000-0000122D0000}"/>
    <cellStyle name="20% - Accent6 2 2 2 4" xfId="31934" xr:uid="{00000000-0005-0000-0000-0000132D0000}"/>
    <cellStyle name="20% - Accent6 2 2 2 4 2" xfId="31920" xr:uid="{00000000-0005-0000-0000-0000142D0000}"/>
    <cellStyle name="20% - Accent6 2 2 2 4 2 2" xfId="30295" xr:uid="{00000000-0005-0000-0000-0000152D0000}"/>
    <cellStyle name="20% - Accent6 2 2 2 4 2 2 2" xfId="25139" xr:uid="{00000000-0005-0000-0000-0000162D0000}"/>
    <cellStyle name="20% - Accent6 2 2 2 4 2 2 2 2" xfId="19798" xr:uid="{00000000-0005-0000-0000-0000172D0000}"/>
    <cellStyle name="20% - Accent6 2 2 2 4 2 2 2 2 2" xfId="21698" xr:uid="{00000000-0005-0000-0000-0000182D0000}"/>
    <cellStyle name="20% - Accent6 2 2 2 4 2 2 2 3" xfId="32290" xr:uid="{00000000-0005-0000-0000-0000192D0000}"/>
    <cellStyle name="20% - Accent6 2 2 2 4 2 2 3" xfId="9221" xr:uid="{00000000-0005-0000-0000-00001A2D0000}"/>
    <cellStyle name="20% - Accent6 2 2 2 4 2 2 3 2" xfId="19789" xr:uid="{00000000-0005-0000-0000-00001B2D0000}"/>
    <cellStyle name="20% - Accent6 2 2 2 4 2 2 4" xfId="5662" xr:uid="{00000000-0005-0000-0000-00001C2D0000}"/>
    <cellStyle name="20% - Accent6 2 2 2 4 2 3" xfId="19781" xr:uid="{00000000-0005-0000-0000-00001D2D0000}"/>
    <cellStyle name="20% - Accent6 2 2 2 4 2 3 2" xfId="17491" xr:uid="{00000000-0005-0000-0000-00001E2D0000}"/>
    <cellStyle name="20% - Accent6 2 2 2 4 2 3 2 2" xfId="30195" xr:uid="{00000000-0005-0000-0000-00001F2D0000}"/>
    <cellStyle name="20% - Accent6 2 2 2 4 2 3 3" xfId="10647" xr:uid="{00000000-0005-0000-0000-0000202D0000}"/>
    <cellStyle name="20% - Accent6 2 2 2 4 2 4" xfId="21948" xr:uid="{00000000-0005-0000-0000-0000212D0000}"/>
    <cellStyle name="20% - Accent6 2 2 2 4 2 4 2" xfId="17472" xr:uid="{00000000-0005-0000-0000-0000222D0000}"/>
    <cellStyle name="20% - Accent6 2 2 2 4 2 5" xfId="19778" xr:uid="{00000000-0005-0000-0000-0000232D0000}"/>
    <cellStyle name="20% - Accent6 2 2 2 4 3" xfId="31770" xr:uid="{00000000-0005-0000-0000-0000242D0000}"/>
    <cellStyle name="20% - Accent6 2 2 2 4 3 2" xfId="21251" xr:uid="{00000000-0005-0000-0000-0000252D0000}"/>
    <cellStyle name="20% - Accent6 2 2 2 4 3 2 2" xfId="19777" xr:uid="{00000000-0005-0000-0000-0000262D0000}"/>
    <cellStyle name="20% - Accent6 2 2 2 4 3 2 2 2" xfId="11712" xr:uid="{00000000-0005-0000-0000-0000272D0000}"/>
    <cellStyle name="20% - Accent6 2 2 2 4 3 2 3" xfId="27191" xr:uid="{00000000-0005-0000-0000-0000282D0000}"/>
    <cellStyle name="20% - Accent6 2 2 2 4 3 3" xfId="32731" xr:uid="{00000000-0005-0000-0000-0000292D0000}"/>
    <cellStyle name="20% - Accent6 2 2 2 4 3 3 2" xfId="19776" xr:uid="{00000000-0005-0000-0000-00002A2D0000}"/>
    <cellStyle name="20% - Accent6 2 2 2 4 3 4" xfId="19769" xr:uid="{00000000-0005-0000-0000-00002B2D0000}"/>
    <cellStyle name="20% - Accent6 2 2 2 4 4" xfId="19768" xr:uid="{00000000-0005-0000-0000-00002C2D0000}"/>
    <cellStyle name="20% - Accent6 2 2 2 4 4 2" xfId="29839" xr:uid="{00000000-0005-0000-0000-00002D2D0000}"/>
    <cellStyle name="20% - Accent6 2 2 2 4 4 2 2" xfId="19767" xr:uid="{00000000-0005-0000-0000-00002E2D0000}"/>
    <cellStyle name="20% - Accent6 2 2 2 4 4 3" xfId="19761" xr:uid="{00000000-0005-0000-0000-00002F2D0000}"/>
    <cellStyle name="20% - Accent6 2 2 2 4 5" xfId="22297" xr:uid="{00000000-0005-0000-0000-0000302D0000}"/>
    <cellStyle name="20% - Accent6 2 2 2 4 5 2" xfId="19759" xr:uid="{00000000-0005-0000-0000-0000312D0000}"/>
    <cellStyle name="20% - Accent6 2 2 2 4 6" xfId="20525" xr:uid="{00000000-0005-0000-0000-0000322D0000}"/>
    <cellStyle name="20% - Accent6 2 2 2 5" xfId="34301" xr:uid="{00000000-0005-0000-0000-0000332D0000}"/>
    <cellStyle name="20% - Accent6 2 2 2 5 2" xfId="31762" xr:uid="{00000000-0005-0000-0000-0000342D0000}"/>
    <cellStyle name="20% - Accent6 2 2 2 5 2 2" xfId="32043" xr:uid="{00000000-0005-0000-0000-0000352D0000}"/>
    <cellStyle name="20% - Accent6 2 2 2 5 2 2 2" xfId="19757" xr:uid="{00000000-0005-0000-0000-0000362D0000}"/>
    <cellStyle name="20% - Accent6 2 2 2 5 2 2 2 2" xfId="19752" xr:uid="{00000000-0005-0000-0000-0000372D0000}"/>
    <cellStyle name="20% - Accent6 2 2 2 5 2 2 3" xfId="15298" xr:uid="{00000000-0005-0000-0000-0000382D0000}"/>
    <cellStyle name="20% - Accent6 2 2 2 5 2 3" xfId="19745" xr:uid="{00000000-0005-0000-0000-0000392D0000}"/>
    <cellStyle name="20% - Accent6 2 2 2 5 2 3 2" xfId="19743" xr:uid="{00000000-0005-0000-0000-00003A2D0000}"/>
    <cellStyle name="20% - Accent6 2 2 2 5 2 4" xfId="14761" xr:uid="{00000000-0005-0000-0000-00003B2D0000}"/>
    <cellStyle name="20% - Accent6 2 2 2 5 3" xfId="19735" xr:uid="{00000000-0005-0000-0000-00003C2D0000}"/>
    <cellStyle name="20% - Accent6 2 2 2 5 3 2" xfId="30906" xr:uid="{00000000-0005-0000-0000-00003D2D0000}"/>
    <cellStyle name="20% - Accent6 2 2 2 5 3 2 2" xfId="19733" xr:uid="{00000000-0005-0000-0000-00003E2D0000}"/>
    <cellStyle name="20% - Accent6 2 2 2 5 3 3" xfId="19721" xr:uid="{00000000-0005-0000-0000-00003F2D0000}"/>
    <cellStyle name="20% - Accent6 2 2 2 5 4" xfId="19409" xr:uid="{00000000-0005-0000-0000-0000402D0000}"/>
    <cellStyle name="20% - Accent6 2 2 2 5 4 2" xfId="13218" xr:uid="{00000000-0005-0000-0000-0000412D0000}"/>
    <cellStyle name="20% - Accent6 2 2 2 5 5" xfId="20518" xr:uid="{00000000-0005-0000-0000-0000422D0000}"/>
    <cellStyle name="20% - Accent6 2 2 2 6" xfId="31759" xr:uid="{00000000-0005-0000-0000-0000432D0000}"/>
    <cellStyle name="20% - Accent6 2 2 2 6 2" xfId="6990" xr:uid="{00000000-0005-0000-0000-0000442D0000}"/>
    <cellStyle name="20% - Accent6 2 2 2 6 2 2" xfId="19715" xr:uid="{00000000-0005-0000-0000-0000452D0000}"/>
    <cellStyle name="20% - Accent6 2 2 2 6 2 2 2" xfId="19711" xr:uid="{00000000-0005-0000-0000-0000462D0000}"/>
    <cellStyle name="20% - Accent6 2 2 2 6 2 3" xfId="27902" xr:uid="{00000000-0005-0000-0000-0000472D0000}"/>
    <cellStyle name="20% - Accent6 2 2 2 6 3" xfId="19707" xr:uid="{00000000-0005-0000-0000-0000482D0000}"/>
    <cellStyle name="20% - Accent6 2 2 2 6 3 2" xfId="19704" xr:uid="{00000000-0005-0000-0000-0000492D0000}"/>
    <cellStyle name="20% - Accent6 2 2 2 6 4" xfId="29062" xr:uid="{00000000-0005-0000-0000-00004A2D0000}"/>
    <cellStyle name="20% - Accent6 2 2 2 7" xfId="19996" xr:uid="{00000000-0005-0000-0000-00004B2D0000}"/>
    <cellStyle name="20% - Accent6 2 2 2 7 2" xfId="16455" xr:uid="{00000000-0005-0000-0000-00004C2D0000}"/>
    <cellStyle name="20% - Accent6 2 2 2 7 2 2" xfId="19702" xr:uid="{00000000-0005-0000-0000-00004D2D0000}"/>
    <cellStyle name="20% - Accent6 2 2 2 7 3" xfId="19700" xr:uid="{00000000-0005-0000-0000-00004E2D0000}"/>
    <cellStyle name="20% - Accent6 2 2 2 8" xfId="19696" xr:uid="{00000000-0005-0000-0000-00004F2D0000}"/>
    <cellStyle name="20% - Accent6 2 2 2 8 2" xfId="27565" xr:uid="{00000000-0005-0000-0000-0000502D0000}"/>
    <cellStyle name="20% - Accent6 2 2 2 9" xfId="33215" xr:uid="{00000000-0005-0000-0000-0000512D0000}"/>
    <cellStyle name="20% - Accent6 2 2 3" xfId="19694" xr:uid="{00000000-0005-0000-0000-0000522D0000}"/>
    <cellStyle name="20% - Accent6 2 2 3 2" xfId="19691" xr:uid="{00000000-0005-0000-0000-0000532D0000}"/>
    <cellStyle name="20% - Accent6 2 2 3 2 2" xfId="19689" xr:uid="{00000000-0005-0000-0000-0000542D0000}"/>
    <cellStyle name="20% - Accent6 2 2 3 2 2 2" xfId="19687" xr:uid="{00000000-0005-0000-0000-0000552D0000}"/>
    <cellStyle name="20% - Accent6 2 2 3 2 2 2 2" xfId="18101" xr:uid="{00000000-0005-0000-0000-0000562D0000}"/>
    <cellStyle name="20% - Accent6 2 2 3 2 2 2 2 2" xfId="19685" xr:uid="{00000000-0005-0000-0000-0000572D0000}"/>
    <cellStyle name="20% - Accent6 2 2 3 2 2 2 2 2 2" xfId="21510" xr:uid="{00000000-0005-0000-0000-0000582D0000}"/>
    <cellStyle name="20% - Accent6 2 2 3 2 2 2 2 2 2 2" xfId="23836" xr:uid="{00000000-0005-0000-0000-0000592D0000}"/>
    <cellStyle name="20% - Accent6 2 2 3 2 2 2 2 2 3" xfId="16145" xr:uid="{00000000-0005-0000-0000-00005A2D0000}"/>
    <cellStyle name="20% - Accent6 2 2 3 2 2 2 2 3" xfId="17534" xr:uid="{00000000-0005-0000-0000-00005B2D0000}"/>
    <cellStyle name="20% - Accent6 2 2 3 2 2 2 2 3 2" xfId="30318" xr:uid="{00000000-0005-0000-0000-00005C2D0000}"/>
    <cellStyle name="20% - Accent6 2 2 3 2 2 2 2 4" xfId="17513" xr:uid="{00000000-0005-0000-0000-00005D2D0000}"/>
    <cellStyle name="20% - Accent6 2 2 3 2 2 2 3" xfId="26442" xr:uid="{00000000-0005-0000-0000-00005E2D0000}"/>
    <cellStyle name="20% - Accent6 2 2 3 2 2 2 3 2" xfId="19683" xr:uid="{00000000-0005-0000-0000-00005F2D0000}"/>
    <cellStyle name="20% - Accent6 2 2 3 2 2 2 3 2 2" xfId="23481" xr:uid="{00000000-0005-0000-0000-0000602D0000}"/>
    <cellStyle name="20% - Accent6 2 2 3 2 2 2 3 3" xfId="19679" xr:uid="{00000000-0005-0000-0000-0000612D0000}"/>
    <cellStyle name="20% - Accent6 2 2 3 2 2 2 4" xfId="22718" xr:uid="{00000000-0005-0000-0000-0000622D0000}"/>
    <cellStyle name="20% - Accent6 2 2 3 2 2 2 4 2" xfId="8573" xr:uid="{00000000-0005-0000-0000-0000632D0000}"/>
    <cellStyle name="20% - Accent6 2 2 3 2 2 2 5" xfId="19675" xr:uid="{00000000-0005-0000-0000-0000642D0000}"/>
    <cellStyle name="20% - Accent6 2 2 3 2 2 3" xfId="19674" xr:uid="{00000000-0005-0000-0000-0000652D0000}"/>
    <cellStyle name="20% - Accent6 2 2 3 2 2 3 2" xfId="32673" xr:uid="{00000000-0005-0000-0000-0000662D0000}"/>
    <cellStyle name="20% - Accent6 2 2 3 2 2 3 2 2" xfId="20378" xr:uid="{00000000-0005-0000-0000-0000672D0000}"/>
    <cellStyle name="20% - Accent6 2 2 3 2 2 3 2 2 2" xfId="21496" xr:uid="{00000000-0005-0000-0000-0000682D0000}"/>
    <cellStyle name="20% - Accent6 2 2 3 2 2 3 2 3" xfId="20368" xr:uid="{00000000-0005-0000-0000-0000692D0000}"/>
    <cellStyle name="20% - Accent6 2 2 3 2 2 3 3" xfId="25288" xr:uid="{00000000-0005-0000-0000-00006A2D0000}"/>
    <cellStyle name="20% - Accent6 2 2 3 2 2 3 3 2" xfId="20365" xr:uid="{00000000-0005-0000-0000-00006B2D0000}"/>
    <cellStyle name="20% - Accent6 2 2 3 2 2 3 4" xfId="19671" xr:uid="{00000000-0005-0000-0000-00006C2D0000}"/>
    <cellStyle name="20% - Accent6 2 2 3 2 2 4" xfId="13639" xr:uid="{00000000-0005-0000-0000-00006D2D0000}"/>
    <cellStyle name="20% - Accent6 2 2 3 2 2 4 2" xfId="21218" xr:uid="{00000000-0005-0000-0000-00006E2D0000}"/>
    <cellStyle name="20% - Accent6 2 2 3 2 2 4 2 2" xfId="20360" xr:uid="{00000000-0005-0000-0000-00006F2D0000}"/>
    <cellStyle name="20% - Accent6 2 2 3 2 2 4 3" xfId="5484" xr:uid="{00000000-0005-0000-0000-0000702D0000}"/>
    <cellStyle name="20% - Accent6 2 2 3 2 2 5" xfId="13637" xr:uid="{00000000-0005-0000-0000-0000712D0000}"/>
    <cellStyle name="20% - Accent6 2 2 3 2 2 5 2" xfId="19668" xr:uid="{00000000-0005-0000-0000-0000722D0000}"/>
    <cellStyle name="20% - Accent6 2 2 3 2 2 6" xfId="19667" xr:uid="{00000000-0005-0000-0000-0000732D0000}"/>
    <cellStyle name="20% - Accent6 2 2 3 2 3" xfId="19665" xr:uid="{00000000-0005-0000-0000-0000742D0000}"/>
    <cellStyle name="20% - Accent6 2 2 3 2 3 2" xfId="19662" xr:uid="{00000000-0005-0000-0000-0000752D0000}"/>
    <cellStyle name="20% - Accent6 2 2 3 2 3 2 2" xfId="31287" xr:uid="{00000000-0005-0000-0000-0000762D0000}"/>
    <cellStyle name="20% - Accent6 2 2 3 2 3 2 2 2" xfId="19660" xr:uid="{00000000-0005-0000-0000-0000772D0000}"/>
    <cellStyle name="20% - Accent6 2 2 3 2 3 2 2 2 2" xfId="21466" xr:uid="{00000000-0005-0000-0000-0000782D0000}"/>
    <cellStyle name="20% - Accent6 2 2 3 2 3 2 2 3" xfId="19659" xr:uid="{00000000-0005-0000-0000-0000792D0000}"/>
    <cellStyle name="20% - Accent6 2 2 3 2 3 2 3" xfId="22653" xr:uid="{00000000-0005-0000-0000-00007A2D0000}"/>
    <cellStyle name="20% - Accent6 2 2 3 2 3 2 3 2" xfId="19656" xr:uid="{00000000-0005-0000-0000-00007B2D0000}"/>
    <cellStyle name="20% - Accent6 2 2 3 2 3 2 4" xfId="19652" xr:uid="{00000000-0005-0000-0000-00007C2D0000}"/>
    <cellStyle name="20% - Accent6 2 2 3 2 3 3" xfId="19648" xr:uid="{00000000-0005-0000-0000-00007D2D0000}"/>
    <cellStyle name="20% - Accent6 2 2 3 2 3 3 2" xfId="32788" xr:uid="{00000000-0005-0000-0000-00007E2D0000}"/>
    <cellStyle name="20% - Accent6 2 2 3 2 3 3 2 2" xfId="14630" xr:uid="{00000000-0005-0000-0000-00007F2D0000}"/>
    <cellStyle name="20% - Accent6 2 2 3 2 3 3 3" xfId="19647" xr:uid="{00000000-0005-0000-0000-0000802D0000}"/>
    <cellStyle name="20% - Accent6 2 2 3 2 3 4" xfId="16444" xr:uid="{00000000-0005-0000-0000-0000812D0000}"/>
    <cellStyle name="20% - Accent6 2 2 3 2 3 4 2" xfId="19645" xr:uid="{00000000-0005-0000-0000-0000822D0000}"/>
    <cellStyle name="20% - Accent6 2 2 3 2 3 5" xfId="22115" xr:uid="{00000000-0005-0000-0000-0000832D0000}"/>
    <cellStyle name="20% - Accent6 2 2 3 2 4" xfId="19644" xr:uid="{00000000-0005-0000-0000-0000842D0000}"/>
    <cellStyle name="20% - Accent6 2 2 3 2 4 2" xfId="19642" xr:uid="{00000000-0005-0000-0000-0000852D0000}"/>
    <cellStyle name="20% - Accent6 2 2 3 2 4 2 2" xfId="22637" xr:uid="{00000000-0005-0000-0000-0000862D0000}"/>
    <cellStyle name="20% - Accent6 2 2 3 2 4 2 2 2" xfId="19640" xr:uid="{00000000-0005-0000-0000-0000872D0000}"/>
    <cellStyle name="20% - Accent6 2 2 3 2 4 2 3" xfId="19634" xr:uid="{00000000-0005-0000-0000-0000882D0000}"/>
    <cellStyle name="20% - Accent6 2 2 3 2 4 3" xfId="19631" xr:uid="{00000000-0005-0000-0000-0000892D0000}"/>
    <cellStyle name="20% - Accent6 2 2 3 2 4 3 2" xfId="19627" xr:uid="{00000000-0005-0000-0000-00008A2D0000}"/>
    <cellStyle name="20% - Accent6 2 2 3 2 4 4" xfId="21541" xr:uid="{00000000-0005-0000-0000-00008B2D0000}"/>
    <cellStyle name="20% - Accent6 2 2 3 2 5" xfId="22255" xr:uid="{00000000-0005-0000-0000-00008C2D0000}"/>
    <cellStyle name="20% - Accent6 2 2 3 2 5 2" xfId="22249" xr:uid="{00000000-0005-0000-0000-00008D2D0000}"/>
    <cellStyle name="20% - Accent6 2 2 3 2 5 2 2" xfId="19625" xr:uid="{00000000-0005-0000-0000-00008E2D0000}"/>
    <cellStyle name="20% - Accent6 2 2 3 2 5 3" xfId="19623" xr:uid="{00000000-0005-0000-0000-00008F2D0000}"/>
    <cellStyle name="20% - Accent6 2 2 3 2 6" xfId="22247" xr:uid="{00000000-0005-0000-0000-0000902D0000}"/>
    <cellStyle name="20% - Accent6 2 2 3 2 6 2" xfId="19620" xr:uid="{00000000-0005-0000-0000-0000912D0000}"/>
    <cellStyle name="20% - Accent6 2 2 3 2 7" xfId="10266" xr:uid="{00000000-0005-0000-0000-0000922D0000}"/>
    <cellStyle name="20% - Accent6 2 2 3 3" xfId="31890" xr:uid="{00000000-0005-0000-0000-0000932D0000}"/>
    <cellStyle name="20% - Accent6 2 2 3 3 2" xfId="26931" xr:uid="{00000000-0005-0000-0000-0000942D0000}"/>
    <cellStyle name="20% - Accent6 2 2 3 3 2 2" xfId="30164" xr:uid="{00000000-0005-0000-0000-0000952D0000}"/>
    <cellStyle name="20% - Accent6 2 2 3 3 2 2 2" xfId="29876" xr:uid="{00000000-0005-0000-0000-0000962D0000}"/>
    <cellStyle name="20% - Accent6 2 2 3 3 2 2 2 2" xfId="19619" xr:uid="{00000000-0005-0000-0000-0000972D0000}"/>
    <cellStyle name="20% - Accent6 2 2 3 3 2 2 2 2 2" xfId="21377" xr:uid="{00000000-0005-0000-0000-0000982D0000}"/>
    <cellStyle name="20% - Accent6 2 2 3 3 2 2 2 3" xfId="33521" xr:uid="{00000000-0005-0000-0000-0000992D0000}"/>
    <cellStyle name="20% - Accent6 2 2 3 3 2 2 3" xfId="22563" xr:uid="{00000000-0005-0000-0000-00009A2D0000}"/>
    <cellStyle name="20% - Accent6 2 2 3 3 2 2 3 2" xfId="19615" xr:uid="{00000000-0005-0000-0000-00009B2D0000}"/>
    <cellStyle name="20% - Accent6 2 2 3 3 2 2 4" xfId="19612" xr:uid="{00000000-0005-0000-0000-00009C2D0000}"/>
    <cellStyle name="20% - Accent6 2 2 3 3 2 3" xfId="30791" xr:uid="{00000000-0005-0000-0000-00009D2D0000}"/>
    <cellStyle name="20% - Accent6 2 2 3 3 2 3 2" xfId="22582" xr:uid="{00000000-0005-0000-0000-00009E2D0000}"/>
    <cellStyle name="20% - Accent6 2 2 3 3 2 3 2 2" xfId="31186" xr:uid="{00000000-0005-0000-0000-00009F2D0000}"/>
    <cellStyle name="20% - Accent6 2 2 3 3 2 3 3" xfId="22580" xr:uid="{00000000-0005-0000-0000-0000A02D0000}"/>
    <cellStyle name="20% - Accent6 2 2 3 3 2 4" xfId="13605" xr:uid="{00000000-0005-0000-0000-0000A12D0000}"/>
    <cellStyle name="20% - Accent6 2 2 3 3 2 4 2" xfId="20623" xr:uid="{00000000-0005-0000-0000-0000A22D0000}"/>
    <cellStyle name="20% - Accent6 2 2 3 3 2 5" xfId="25280" xr:uid="{00000000-0005-0000-0000-0000A32D0000}"/>
    <cellStyle name="20% - Accent6 2 2 3 3 3" xfId="28644" xr:uid="{00000000-0005-0000-0000-0000A42D0000}"/>
    <cellStyle name="20% - Accent6 2 2 3 3 3 2" xfId="19609" xr:uid="{00000000-0005-0000-0000-0000A52D0000}"/>
    <cellStyle name="20% - Accent6 2 2 3 3 3 2 2" xfId="22490" xr:uid="{00000000-0005-0000-0000-0000A62D0000}"/>
    <cellStyle name="20% - Accent6 2 2 3 3 3 2 2 2" xfId="19142" xr:uid="{00000000-0005-0000-0000-0000A72D0000}"/>
    <cellStyle name="20% - Accent6 2 2 3 3 3 2 3" xfId="19607" xr:uid="{00000000-0005-0000-0000-0000A82D0000}"/>
    <cellStyle name="20% - Accent6 2 2 3 3 3 3" xfId="32685" xr:uid="{00000000-0005-0000-0000-0000A92D0000}"/>
    <cellStyle name="20% - Accent6 2 2 3 3 3 3 2" xfId="22417" xr:uid="{00000000-0005-0000-0000-0000AA2D0000}"/>
    <cellStyle name="20% - Accent6 2 2 3 3 3 4" xfId="34291" xr:uid="{00000000-0005-0000-0000-0000AB2D0000}"/>
    <cellStyle name="20% - Accent6 2 2 3 3 4" xfId="19602" xr:uid="{00000000-0005-0000-0000-0000AC2D0000}"/>
    <cellStyle name="20% - Accent6 2 2 3 3 4 2" xfId="19601" xr:uid="{00000000-0005-0000-0000-0000AD2D0000}"/>
    <cellStyle name="20% - Accent6 2 2 3 3 4 2 2" xfId="19597" xr:uid="{00000000-0005-0000-0000-0000AE2D0000}"/>
    <cellStyle name="20% - Accent6 2 2 3 3 4 3" xfId="27174" xr:uid="{00000000-0005-0000-0000-0000AF2D0000}"/>
    <cellStyle name="20% - Accent6 2 2 3 3 5" xfId="22241" xr:uid="{00000000-0005-0000-0000-0000B02D0000}"/>
    <cellStyle name="20% - Accent6 2 2 3 3 5 2" xfId="19593" xr:uid="{00000000-0005-0000-0000-0000B12D0000}"/>
    <cellStyle name="20% - Accent6 2 2 3 3 6" xfId="20507" xr:uid="{00000000-0005-0000-0000-0000B22D0000}"/>
    <cellStyle name="20% - Accent6 2 2 3 4" xfId="27632" xr:uid="{00000000-0005-0000-0000-0000B32D0000}"/>
    <cellStyle name="20% - Accent6 2 2 3 4 2" xfId="28379" xr:uid="{00000000-0005-0000-0000-0000B42D0000}"/>
    <cellStyle name="20% - Accent6 2 2 3 4 2 2" xfId="19591" xr:uid="{00000000-0005-0000-0000-0000B52D0000}"/>
    <cellStyle name="20% - Accent6 2 2 3 4 2 2 2" xfId="22380" xr:uid="{00000000-0005-0000-0000-0000B62D0000}"/>
    <cellStyle name="20% - Accent6 2 2 3 4 2 2 2 2" xfId="19587" xr:uid="{00000000-0005-0000-0000-0000B72D0000}"/>
    <cellStyle name="20% - Accent6 2 2 3 4 2 2 3" xfId="19580" xr:uid="{00000000-0005-0000-0000-0000B82D0000}"/>
    <cellStyle name="20% - Accent6 2 2 3 4 2 3" xfId="27247" xr:uid="{00000000-0005-0000-0000-0000B92D0000}"/>
    <cellStyle name="20% - Accent6 2 2 3 4 2 3 2" xfId="20312" xr:uid="{00000000-0005-0000-0000-0000BA2D0000}"/>
    <cellStyle name="20% - Accent6 2 2 3 4 2 4" xfId="8789" xr:uid="{00000000-0005-0000-0000-0000BB2D0000}"/>
    <cellStyle name="20% - Accent6 2 2 3 4 3" xfId="19579" xr:uid="{00000000-0005-0000-0000-0000BC2D0000}"/>
    <cellStyle name="20% - Accent6 2 2 3 4 3 2" xfId="27239" xr:uid="{00000000-0005-0000-0000-0000BD2D0000}"/>
    <cellStyle name="20% - Accent6 2 2 3 4 3 2 2" xfId="19936" xr:uid="{00000000-0005-0000-0000-0000BE2D0000}"/>
    <cellStyle name="20% - Accent6 2 2 3 4 3 3" xfId="8785" xr:uid="{00000000-0005-0000-0000-0000BF2D0000}"/>
    <cellStyle name="20% - Accent6 2 2 3 4 4" xfId="19578" xr:uid="{00000000-0005-0000-0000-0000C02D0000}"/>
    <cellStyle name="20% - Accent6 2 2 3 4 4 2" xfId="8706" xr:uid="{00000000-0005-0000-0000-0000C12D0000}"/>
    <cellStyle name="20% - Accent6 2 2 3 4 5" xfId="20505" xr:uid="{00000000-0005-0000-0000-0000C22D0000}"/>
    <cellStyle name="20% - Accent6 2 2 3 5" xfId="31736" xr:uid="{00000000-0005-0000-0000-0000C32D0000}"/>
    <cellStyle name="20% - Accent6 2 2 3 5 2" xfId="21281" xr:uid="{00000000-0005-0000-0000-0000C42D0000}"/>
    <cellStyle name="20% - Accent6 2 2 3 5 2 2" xfId="19576" xr:uid="{00000000-0005-0000-0000-0000C52D0000}"/>
    <cellStyle name="20% - Accent6 2 2 3 5 2 2 2" xfId="19571" xr:uid="{00000000-0005-0000-0000-0000C62D0000}"/>
    <cellStyle name="20% - Accent6 2 2 3 5 2 3" xfId="8732" xr:uid="{00000000-0005-0000-0000-0000C72D0000}"/>
    <cellStyle name="20% - Accent6 2 2 3 5 3" xfId="19567" xr:uid="{00000000-0005-0000-0000-0000C82D0000}"/>
    <cellStyle name="20% - Accent6 2 2 3 5 3 2" xfId="19562" xr:uid="{00000000-0005-0000-0000-0000C92D0000}"/>
    <cellStyle name="20% - Accent6 2 2 3 5 4" xfId="19161" xr:uid="{00000000-0005-0000-0000-0000CA2D0000}"/>
    <cellStyle name="20% - Accent6 2 2 3 6" xfId="34327" xr:uid="{00000000-0005-0000-0000-0000CB2D0000}"/>
    <cellStyle name="20% - Accent6 2 2 3 6 2" xfId="19557" xr:uid="{00000000-0005-0000-0000-0000CC2D0000}"/>
    <cellStyle name="20% - Accent6 2 2 3 6 2 2" xfId="11635" xr:uid="{00000000-0005-0000-0000-0000CD2D0000}"/>
    <cellStyle name="20% - Accent6 2 2 3 6 3" xfId="19553" xr:uid="{00000000-0005-0000-0000-0000CE2D0000}"/>
    <cellStyle name="20% - Accent6 2 2 3 7" xfId="19549" xr:uid="{00000000-0005-0000-0000-0000CF2D0000}"/>
    <cellStyle name="20% - Accent6 2 2 3 7 2" xfId="19547" xr:uid="{00000000-0005-0000-0000-0000D02D0000}"/>
    <cellStyle name="20% - Accent6 2 2 3 8" xfId="19727" xr:uid="{00000000-0005-0000-0000-0000D12D0000}"/>
    <cellStyle name="20% - Accent6 2 2 4" xfId="19544" xr:uid="{00000000-0005-0000-0000-0000D22D0000}"/>
    <cellStyle name="20% - Accent6 2 2 4 2" xfId="19543" xr:uid="{00000000-0005-0000-0000-0000D32D0000}"/>
    <cellStyle name="20% - Accent6 2 2 4 2 2" xfId="19541" xr:uid="{00000000-0005-0000-0000-0000D42D0000}"/>
    <cellStyle name="20% - Accent6 2 2 4 2 2 2" xfId="19538" xr:uid="{00000000-0005-0000-0000-0000D52D0000}"/>
    <cellStyle name="20% - Accent6 2 2 4 2 2 2 2" xfId="27153" xr:uid="{00000000-0005-0000-0000-0000D62D0000}"/>
    <cellStyle name="20% - Accent6 2 2 4 2 2 2 2 2" xfId="25426" xr:uid="{00000000-0005-0000-0000-0000D72D0000}"/>
    <cellStyle name="20% - Accent6 2 2 4 2 2 2 2 2 2" xfId="21270" xr:uid="{00000000-0005-0000-0000-0000D82D0000}"/>
    <cellStyle name="20% - Accent6 2 2 4 2 2 2 2 3" xfId="31976" xr:uid="{00000000-0005-0000-0000-0000D92D0000}"/>
    <cellStyle name="20% - Accent6 2 2 4 2 2 2 3" xfId="30784" xr:uid="{00000000-0005-0000-0000-0000DA2D0000}"/>
    <cellStyle name="20% - Accent6 2 2 4 2 2 2 3 2" xfId="30740" xr:uid="{00000000-0005-0000-0000-0000DB2D0000}"/>
    <cellStyle name="20% - Accent6 2 2 4 2 2 2 4" xfId="25911" xr:uid="{00000000-0005-0000-0000-0000DC2D0000}"/>
    <cellStyle name="20% - Accent6 2 2 4 2 2 3" xfId="24777" xr:uid="{00000000-0005-0000-0000-0000DD2D0000}"/>
    <cellStyle name="20% - Accent6 2 2 4 2 2 3 2" xfId="27047" xr:uid="{00000000-0005-0000-0000-0000DE2D0000}"/>
    <cellStyle name="20% - Accent6 2 2 4 2 2 3 2 2" xfId="32740" xr:uid="{00000000-0005-0000-0000-0000DF2D0000}"/>
    <cellStyle name="20% - Accent6 2 2 4 2 2 3 3" xfId="31081" xr:uid="{00000000-0005-0000-0000-0000E02D0000}"/>
    <cellStyle name="20% - Accent6 2 2 4 2 2 4" xfId="13567" xr:uid="{00000000-0005-0000-0000-0000E12D0000}"/>
    <cellStyle name="20% - Accent6 2 2 4 2 2 4 2" xfId="19129" xr:uid="{00000000-0005-0000-0000-0000E22D0000}"/>
    <cellStyle name="20% - Accent6 2 2 4 2 2 5" xfId="30990" xr:uid="{00000000-0005-0000-0000-0000E32D0000}"/>
    <cellStyle name="20% - Accent6 2 2 4 2 3" xfId="9506" xr:uid="{00000000-0005-0000-0000-0000E42D0000}"/>
    <cellStyle name="20% - Accent6 2 2 4 2 3 2" xfId="30565" xr:uid="{00000000-0005-0000-0000-0000E52D0000}"/>
    <cellStyle name="20% - Accent6 2 2 4 2 3 2 2" xfId="27032" xr:uid="{00000000-0005-0000-0000-0000E62D0000}"/>
    <cellStyle name="20% - Accent6 2 2 4 2 3 2 2 2" xfId="31595" xr:uid="{00000000-0005-0000-0000-0000E72D0000}"/>
    <cellStyle name="20% - Accent6 2 2 4 2 3 2 3" xfId="30695" xr:uid="{00000000-0005-0000-0000-0000E82D0000}"/>
    <cellStyle name="20% - Accent6 2 2 4 2 3 3" xfId="19532" xr:uid="{00000000-0005-0000-0000-0000E92D0000}"/>
    <cellStyle name="20% - Accent6 2 2 4 2 3 3 2" xfId="33210" xr:uid="{00000000-0005-0000-0000-0000EA2D0000}"/>
    <cellStyle name="20% - Accent6 2 2 4 2 3 4" xfId="19531" xr:uid="{00000000-0005-0000-0000-0000EB2D0000}"/>
    <cellStyle name="20% - Accent6 2 2 4 2 4" xfId="19530" xr:uid="{00000000-0005-0000-0000-0000EC2D0000}"/>
    <cellStyle name="20% - Accent6 2 2 4 2 4 2" xfId="19528" xr:uid="{00000000-0005-0000-0000-0000ED2D0000}"/>
    <cellStyle name="20% - Accent6 2 2 4 2 4 2 2" xfId="33997" xr:uid="{00000000-0005-0000-0000-0000EE2D0000}"/>
    <cellStyle name="20% - Accent6 2 2 4 2 4 3" xfId="19527" xr:uid="{00000000-0005-0000-0000-0000EF2D0000}"/>
    <cellStyle name="20% - Accent6 2 2 4 2 5" xfId="22221" xr:uid="{00000000-0005-0000-0000-0000F02D0000}"/>
    <cellStyle name="20% - Accent6 2 2 4 2 5 2" xfId="29182" xr:uid="{00000000-0005-0000-0000-0000F12D0000}"/>
    <cellStyle name="20% - Accent6 2 2 4 2 6" xfId="19521" xr:uid="{00000000-0005-0000-0000-0000F22D0000}"/>
    <cellStyle name="20% - Accent6 2 2 4 3" xfId="27599" xr:uid="{00000000-0005-0000-0000-0000F32D0000}"/>
    <cellStyle name="20% - Accent6 2 2 4 3 2" xfId="32769" xr:uid="{00000000-0005-0000-0000-0000F42D0000}"/>
    <cellStyle name="20% - Accent6 2 2 4 3 2 2" xfId="19519" xr:uid="{00000000-0005-0000-0000-0000F52D0000}"/>
    <cellStyle name="20% - Accent6 2 2 4 3 2 2 2" xfId="26996" xr:uid="{00000000-0005-0000-0000-0000F62D0000}"/>
    <cellStyle name="20% - Accent6 2 2 4 3 2 2 2 2" xfId="28558" xr:uid="{00000000-0005-0000-0000-0000F72D0000}"/>
    <cellStyle name="20% - Accent6 2 2 4 3 2 2 3" xfId="31044" xr:uid="{00000000-0005-0000-0000-0000F82D0000}"/>
    <cellStyle name="20% - Accent6 2 2 4 3 2 3" xfId="31359" xr:uid="{00000000-0005-0000-0000-0000F92D0000}"/>
    <cellStyle name="20% - Accent6 2 2 4 3 2 3 2" xfId="32304" xr:uid="{00000000-0005-0000-0000-0000FA2D0000}"/>
    <cellStyle name="20% - Accent6 2 2 4 3 2 4" xfId="32477" xr:uid="{00000000-0005-0000-0000-0000FB2D0000}"/>
    <cellStyle name="20% - Accent6 2 2 4 3 3" xfId="30558" xr:uid="{00000000-0005-0000-0000-0000FC2D0000}"/>
    <cellStyle name="20% - Accent6 2 2 4 3 3 2" xfId="19513" xr:uid="{00000000-0005-0000-0000-0000FD2D0000}"/>
    <cellStyle name="20% - Accent6 2 2 4 3 3 2 2" xfId="28518" xr:uid="{00000000-0005-0000-0000-0000FE2D0000}"/>
    <cellStyle name="20% - Accent6 2 2 4 3 3 3" xfId="23448" xr:uid="{00000000-0005-0000-0000-0000FF2D0000}"/>
    <cellStyle name="20% - Accent6 2 2 4 3 4" xfId="33735" xr:uid="{00000000-0005-0000-0000-0000002E0000}"/>
    <cellStyle name="20% - Accent6 2 2 4 3 4 2" xfId="19510" xr:uid="{00000000-0005-0000-0000-0000012E0000}"/>
    <cellStyle name="20% - Accent6 2 2 4 3 5" xfId="20499" xr:uid="{00000000-0005-0000-0000-0000022E0000}"/>
    <cellStyle name="20% - Accent6 2 2 4 4" xfId="31730" xr:uid="{00000000-0005-0000-0000-0000032E0000}"/>
    <cellStyle name="20% - Accent6 2 2 4 4 2" xfId="19505" xr:uid="{00000000-0005-0000-0000-0000042E0000}"/>
    <cellStyle name="20% - Accent6 2 2 4 4 2 2" xfId="14162" xr:uid="{00000000-0005-0000-0000-0000052E0000}"/>
    <cellStyle name="20% - Accent6 2 2 4 4 2 2 2" xfId="31719" xr:uid="{00000000-0005-0000-0000-0000062E0000}"/>
    <cellStyle name="20% - Accent6 2 2 4 4 2 3" xfId="8600" xr:uid="{00000000-0005-0000-0000-0000072E0000}"/>
    <cellStyle name="20% - Accent6 2 2 4 4 3" xfId="19501" xr:uid="{00000000-0005-0000-0000-0000082E0000}"/>
    <cellStyle name="20% - Accent6 2 2 4 4 3 2" xfId="8303" xr:uid="{00000000-0005-0000-0000-0000092E0000}"/>
    <cellStyle name="20% - Accent6 2 2 4 4 4" xfId="19499" xr:uid="{00000000-0005-0000-0000-00000A2E0000}"/>
    <cellStyle name="20% - Accent6 2 2 4 5" xfId="19497" xr:uid="{00000000-0005-0000-0000-00000B2E0000}"/>
    <cellStyle name="20% - Accent6 2 2 4 5 2" xfId="19496" xr:uid="{00000000-0005-0000-0000-00000C2E0000}"/>
    <cellStyle name="20% - Accent6 2 2 4 5 2 2" xfId="8245" xr:uid="{00000000-0005-0000-0000-00000D2E0000}"/>
    <cellStyle name="20% - Accent6 2 2 4 5 3" xfId="24719" xr:uid="{00000000-0005-0000-0000-00000E2E0000}"/>
    <cellStyle name="20% - Accent6 2 2 4 6" xfId="19493" xr:uid="{00000000-0005-0000-0000-00000F2E0000}"/>
    <cellStyle name="20% - Accent6 2 2 4 6 2" xfId="22901" xr:uid="{00000000-0005-0000-0000-0000102E0000}"/>
    <cellStyle name="20% - Accent6 2 2 4 7" xfId="19492" xr:uid="{00000000-0005-0000-0000-0000112E0000}"/>
    <cellStyle name="20% - Accent6 2 2 5" xfId="19487" xr:uid="{00000000-0005-0000-0000-0000122E0000}"/>
    <cellStyle name="20% - Accent6 2 2 5 2" xfId="22153" xr:uid="{00000000-0005-0000-0000-0000132E0000}"/>
    <cellStyle name="20% - Accent6 2 2 5 2 2" xfId="28245" xr:uid="{00000000-0005-0000-0000-0000142E0000}"/>
    <cellStyle name="20% - Accent6 2 2 5 2 2 2" xfId="19483" xr:uid="{00000000-0005-0000-0000-0000152E0000}"/>
    <cellStyle name="20% - Accent6 2 2 5 2 2 2 2" xfId="32481" xr:uid="{00000000-0005-0000-0000-0000162E0000}"/>
    <cellStyle name="20% - Accent6 2 2 5 2 2 2 2 2" xfId="26130" xr:uid="{00000000-0005-0000-0000-0000172E0000}"/>
    <cellStyle name="20% - Accent6 2 2 5 2 2 2 3" xfId="30233" xr:uid="{00000000-0005-0000-0000-0000182E0000}"/>
    <cellStyle name="20% - Accent6 2 2 5 2 2 3" xfId="19482" xr:uid="{00000000-0005-0000-0000-0000192E0000}"/>
    <cellStyle name="20% - Accent6 2 2 5 2 2 3 2" xfId="30091" xr:uid="{00000000-0005-0000-0000-00001A2E0000}"/>
    <cellStyle name="20% - Accent6 2 2 5 2 2 4" xfId="19481" xr:uid="{00000000-0005-0000-0000-00001B2E0000}"/>
    <cellStyle name="20% - Accent6 2 2 5 2 3" xfId="30475" xr:uid="{00000000-0005-0000-0000-00001C2E0000}"/>
    <cellStyle name="20% - Accent6 2 2 5 2 3 2" xfId="19480" xr:uid="{00000000-0005-0000-0000-00001D2E0000}"/>
    <cellStyle name="20% - Accent6 2 2 5 2 3 2 2" xfId="30062" xr:uid="{00000000-0005-0000-0000-00001E2E0000}"/>
    <cellStyle name="20% - Accent6 2 2 5 2 3 3" xfId="19479" xr:uid="{00000000-0005-0000-0000-00001F2E0000}"/>
    <cellStyle name="20% - Accent6 2 2 5 2 4" xfId="19478" xr:uid="{00000000-0005-0000-0000-0000202E0000}"/>
    <cellStyle name="20% - Accent6 2 2 5 2 4 2" xfId="19476" xr:uid="{00000000-0005-0000-0000-0000212E0000}"/>
    <cellStyle name="20% - Accent6 2 2 5 2 5" xfId="19471" xr:uid="{00000000-0005-0000-0000-0000222E0000}"/>
    <cellStyle name="20% - Accent6 2 2 5 3" xfId="33773" xr:uid="{00000000-0005-0000-0000-0000232E0000}"/>
    <cellStyle name="20% - Accent6 2 2 5 3 2" xfId="19469" xr:uid="{00000000-0005-0000-0000-0000242E0000}"/>
    <cellStyle name="20% - Accent6 2 2 5 3 2 2" xfId="18417" xr:uid="{00000000-0005-0000-0000-0000252E0000}"/>
    <cellStyle name="20% - Accent6 2 2 5 3 2 2 2" xfId="28728" xr:uid="{00000000-0005-0000-0000-0000262E0000}"/>
    <cellStyle name="20% - Accent6 2 2 5 3 2 3" xfId="18412" xr:uid="{00000000-0005-0000-0000-0000272E0000}"/>
    <cellStyle name="20% - Accent6 2 2 5 3 3" xfId="19468" xr:uid="{00000000-0005-0000-0000-0000282E0000}"/>
    <cellStyle name="20% - Accent6 2 2 5 3 3 2" xfId="18406" xr:uid="{00000000-0005-0000-0000-0000292E0000}"/>
    <cellStyle name="20% - Accent6 2 2 5 3 4" xfId="19467" xr:uid="{00000000-0005-0000-0000-00002A2E0000}"/>
    <cellStyle name="20% - Accent6 2 2 5 4" xfId="19465" xr:uid="{00000000-0005-0000-0000-00002B2E0000}"/>
    <cellStyle name="20% - Accent6 2 2 5 4 2" xfId="19464" xr:uid="{00000000-0005-0000-0000-00002C2E0000}"/>
    <cellStyle name="20% - Accent6 2 2 5 4 2 2" xfId="8130" xr:uid="{00000000-0005-0000-0000-00002D2E0000}"/>
    <cellStyle name="20% - Accent6 2 2 5 4 3" xfId="20120" xr:uid="{00000000-0005-0000-0000-00002E2E0000}"/>
    <cellStyle name="20% - Accent6 2 2 5 5" xfId="21013" xr:uid="{00000000-0005-0000-0000-00002F2E0000}"/>
    <cellStyle name="20% - Accent6 2 2 5 5 2" xfId="33010" xr:uid="{00000000-0005-0000-0000-0000302E0000}"/>
    <cellStyle name="20% - Accent6 2 2 5 6" xfId="19461" xr:uid="{00000000-0005-0000-0000-0000312E0000}"/>
    <cellStyle name="20% - Accent6 2 2 6" xfId="19460" xr:uid="{00000000-0005-0000-0000-0000322E0000}"/>
    <cellStyle name="20% - Accent6 2 2 6 2" xfId="19457" xr:uid="{00000000-0005-0000-0000-0000332E0000}"/>
    <cellStyle name="20% - Accent6 2 2 6 2 2" xfId="19453" xr:uid="{00000000-0005-0000-0000-0000342E0000}"/>
    <cellStyle name="20% - Accent6 2 2 6 2 2 2" xfId="19450" xr:uid="{00000000-0005-0000-0000-0000352E0000}"/>
    <cellStyle name="20% - Accent6 2 2 6 2 2 2 2" xfId="27060" xr:uid="{00000000-0005-0000-0000-0000362E0000}"/>
    <cellStyle name="20% - Accent6 2 2 6 2 2 3" xfId="33124" xr:uid="{00000000-0005-0000-0000-0000372E0000}"/>
    <cellStyle name="20% - Accent6 2 2 6 2 3" xfId="19448" xr:uid="{00000000-0005-0000-0000-0000382E0000}"/>
    <cellStyle name="20% - Accent6 2 2 6 2 3 2" xfId="19447" xr:uid="{00000000-0005-0000-0000-0000392E0000}"/>
    <cellStyle name="20% - Accent6 2 2 6 2 4" xfId="19446" xr:uid="{00000000-0005-0000-0000-00003A2E0000}"/>
    <cellStyle name="20% - Accent6 2 2 6 3" xfId="19444" xr:uid="{00000000-0005-0000-0000-00003B2E0000}"/>
    <cellStyle name="20% - Accent6 2 2 6 3 2" xfId="19443" xr:uid="{00000000-0005-0000-0000-00003C2E0000}"/>
    <cellStyle name="20% - Accent6 2 2 6 3 2 2" xfId="18368" xr:uid="{00000000-0005-0000-0000-00003D2E0000}"/>
    <cellStyle name="20% - Accent6 2 2 6 3 3" xfId="19442" xr:uid="{00000000-0005-0000-0000-00003E2E0000}"/>
    <cellStyle name="20% - Accent6 2 2 6 4" xfId="19441" xr:uid="{00000000-0005-0000-0000-00003F2E0000}"/>
    <cellStyle name="20% - Accent6 2 2 6 4 2" xfId="28992" xr:uid="{00000000-0005-0000-0000-0000402E0000}"/>
    <cellStyle name="20% - Accent6 2 2 6 5" xfId="19440" xr:uid="{00000000-0005-0000-0000-0000412E0000}"/>
    <cellStyle name="20% - Accent6 2 2 7" xfId="19439" xr:uid="{00000000-0005-0000-0000-0000422E0000}"/>
    <cellStyle name="20% - Accent6 2 2 7 2" xfId="23420" xr:uid="{00000000-0005-0000-0000-0000432E0000}"/>
    <cellStyle name="20% - Accent6 2 2 7 2 2" xfId="19438" xr:uid="{00000000-0005-0000-0000-0000442E0000}"/>
    <cellStyle name="20% - Accent6 2 2 7 2 2 2" xfId="19436" xr:uid="{00000000-0005-0000-0000-0000452E0000}"/>
    <cellStyle name="20% - Accent6 2 2 7 2 3" xfId="19435" xr:uid="{00000000-0005-0000-0000-0000462E0000}"/>
    <cellStyle name="20% - Accent6 2 2 7 3" xfId="19433" xr:uid="{00000000-0005-0000-0000-0000472E0000}"/>
    <cellStyle name="20% - Accent6 2 2 7 3 2" xfId="19431" xr:uid="{00000000-0005-0000-0000-0000482E0000}"/>
    <cellStyle name="20% - Accent6 2 2 7 4" xfId="7886" xr:uid="{00000000-0005-0000-0000-0000492E0000}"/>
    <cellStyle name="20% - Accent6 2 2 8" xfId="19430" xr:uid="{00000000-0005-0000-0000-00004A2E0000}"/>
    <cellStyle name="20% - Accent6 2 2 8 2" xfId="19429" xr:uid="{00000000-0005-0000-0000-00004B2E0000}"/>
    <cellStyle name="20% - Accent6 2 2 8 2 2" xfId="19427" xr:uid="{00000000-0005-0000-0000-00004C2E0000}"/>
    <cellStyle name="20% - Accent6 2 2 8 3" xfId="19421" xr:uid="{00000000-0005-0000-0000-00004D2E0000}"/>
    <cellStyle name="20% - Accent6 2 2 9" xfId="19417" xr:uid="{00000000-0005-0000-0000-00004E2E0000}"/>
    <cellStyle name="20% - Accent6 2 2 9 2" xfId="19415" xr:uid="{00000000-0005-0000-0000-00004F2E0000}"/>
    <cellStyle name="20% - Accent6 2 3" xfId="215" xr:uid="{00000000-0005-0000-0000-0000502E0000}"/>
    <cellStyle name="20% - Accent6 2 3 10" xfId="34545" xr:uid="{00000000-0005-0000-0000-0000512E0000}"/>
    <cellStyle name="20% - Accent6 2 3 11" xfId="19413" xr:uid="{00000000-0005-0000-0000-0000522E0000}"/>
    <cellStyle name="20% - Accent6 2 3 2" xfId="30886" xr:uid="{00000000-0005-0000-0000-0000532E0000}"/>
    <cellStyle name="20% - Accent6 2 3 2 2" xfId="19410" xr:uid="{00000000-0005-0000-0000-0000542E0000}"/>
    <cellStyle name="20% - Accent6 2 3 2 2 2" xfId="19408" xr:uid="{00000000-0005-0000-0000-0000552E0000}"/>
    <cellStyle name="20% - Accent6 2 3 2 2 2 2" xfId="26449" xr:uid="{00000000-0005-0000-0000-0000562E0000}"/>
    <cellStyle name="20% - Accent6 2 3 2 2 2 2 2" xfId="26984" xr:uid="{00000000-0005-0000-0000-0000572E0000}"/>
    <cellStyle name="20% - Accent6 2 3 2 2 2 2 2 2" xfId="6249" xr:uid="{00000000-0005-0000-0000-0000582E0000}"/>
    <cellStyle name="20% - Accent6 2 3 2 2 2 2 2 2 2" xfId="21054" xr:uid="{00000000-0005-0000-0000-0000592E0000}"/>
    <cellStyle name="20% - Accent6 2 3 2 2 2 2 2 2 2 2" xfId="19406" xr:uid="{00000000-0005-0000-0000-00005A2E0000}"/>
    <cellStyle name="20% - Accent6 2 3 2 2 2 2 2 2 3" xfId="14620" xr:uid="{00000000-0005-0000-0000-00005B2E0000}"/>
    <cellStyle name="20% - Accent6 2 3 2 2 2 2 2 3" xfId="14773" xr:uid="{00000000-0005-0000-0000-00005C2E0000}"/>
    <cellStyle name="20% - Accent6 2 3 2 2 2 2 2 3 2" xfId="21041" xr:uid="{00000000-0005-0000-0000-00005D2E0000}"/>
    <cellStyle name="20% - Accent6 2 3 2 2 2 2 2 4" xfId="24074" xr:uid="{00000000-0005-0000-0000-00005E2E0000}"/>
    <cellStyle name="20% - Accent6 2 3 2 2 2 2 3" xfId="27271" xr:uid="{00000000-0005-0000-0000-00005F2E0000}"/>
    <cellStyle name="20% - Accent6 2 3 2 2 2 2 3 2" xfId="22569" xr:uid="{00000000-0005-0000-0000-0000602E0000}"/>
    <cellStyle name="20% - Accent6 2 3 2 2 2 2 3 2 2" xfId="21032" xr:uid="{00000000-0005-0000-0000-0000612E0000}"/>
    <cellStyle name="20% - Accent6 2 3 2 2 2 2 3 3" xfId="25712" xr:uid="{00000000-0005-0000-0000-0000622E0000}"/>
    <cellStyle name="20% - Accent6 2 3 2 2 2 2 4" xfId="26633" xr:uid="{00000000-0005-0000-0000-0000632E0000}"/>
    <cellStyle name="20% - Accent6 2 3 2 2 2 2 4 2" xfId="22587" xr:uid="{00000000-0005-0000-0000-0000642E0000}"/>
    <cellStyle name="20% - Accent6 2 3 2 2 2 2 5" xfId="19404" xr:uid="{00000000-0005-0000-0000-0000652E0000}"/>
    <cellStyle name="20% - Accent6 2 3 2 2 2 3" xfId="19402" xr:uid="{00000000-0005-0000-0000-0000662E0000}"/>
    <cellStyle name="20% - Accent6 2 3 2 2 2 3 2" xfId="8500" xr:uid="{00000000-0005-0000-0000-0000672E0000}"/>
    <cellStyle name="20% - Accent6 2 3 2 2 2 3 2 2" xfId="22540" xr:uid="{00000000-0005-0000-0000-0000682E0000}"/>
    <cellStyle name="20% - Accent6 2 3 2 2 2 3 2 2 2" xfId="8380" xr:uid="{00000000-0005-0000-0000-0000692E0000}"/>
    <cellStyle name="20% - Accent6 2 3 2 2 2 3 2 3" xfId="24104" xr:uid="{00000000-0005-0000-0000-00006A2E0000}"/>
    <cellStyle name="20% - Accent6 2 3 2 2 2 3 3" xfId="17561" xr:uid="{00000000-0005-0000-0000-00006B2E0000}"/>
    <cellStyle name="20% - Accent6 2 3 2 2 2 3 3 2" xfId="22504" xr:uid="{00000000-0005-0000-0000-00006C2E0000}"/>
    <cellStyle name="20% - Accent6 2 3 2 2 2 3 4" xfId="19401" xr:uid="{00000000-0005-0000-0000-00006D2E0000}"/>
    <cellStyle name="20% - Accent6 2 3 2 2 2 4" xfId="19396" xr:uid="{00000000-0005-0000-0000-00006E2E0000}"/>
    <cellStyle name="20% - Accent6 2 3 2 2 2 4 2" xfId="33648" xr:uid="{00000000-0005-0000-0000-00006F2E0000}"/>
    <cellStyle name="20% - Accent6 2 3 2 2 2 4 2 2" xfId="22470" xr:uid="{00000000-0005-0000-0000-0000702E0000}"/>
    <cellStyle name="20% - Accent6 2 3 2 2 2 4 3" xfId="19394" xr:uid="{00000000-0005-0000-0000-0000712E0000}"/>
    <cellStyle name="20% - Accent6 2 3 2 2 2 5" xfId="19393" xr:uid="{00000000-0005-0000-0000-0000722E0000}"/>
    <cellStyle name="20% - Accent6 2 3 2 2 2 5 2" xfId="34392" xr:uid="{00000000-0005-0000-0000-0000732E0000}"/>
    <cellStyle name="20% - Accent6 2 3 2 2 2 6" xfId="19390" xr:uid="{00000000-0005-0000-0000-0000742E0000}"/>
    <cellStyle name="20% - Accent6 2 3 2 2 3" xfId="19389" xr:uid="{00000000-0005-0000-0000-0000752E0000}"/>
    <cellStyle name="20% - Accent6 2 3 2 2 3 2" xfId="19388" xr:uid="{00000000-0005-0000-0000-0000762E0000}"/>
    <cellStyle name="20% - Accent6 2 3 2 2 3 2 2" xfId="32465" xr:uid="{00000000-0005-0000-0000-0000772E0000}"/>
    <cellStyle name="20% - Accent6 2 3 2 2 3 2 2 2" xfId="22404" xr:uid="{00000000-0005-0000-0000-0000782E0000}"/>
    <cellStyle name="20% - Accent6 2 3 2 2 3 2 2 2 2" xfId="20977" xr:uid="{00000000-0005-0000-0000-0000792E0000}"/>
    <cellStyle name="20% - Accent6 2 3 2 2 3 2 2 3" xfId="25662" xr:uid="{00000000-0005-0000-0000-00007A2E0000}"/>
    <cellStyle name="20% - Accent6 2 3 2 2 3 2 3" xfId="31108" xr:uid="{00000000-0005-0000-0000-00007B2E0000}"/>
    <cellStyle name="20% - Accent6 2 3 2 2 3 2 3 2" xfId="22385" xr:uid="{00000000-0005-0000-0000-00007C2E0000}"/>
    <cellStyle name="20% - Accent6 2 3 2 2 3 2 4" xfId="19387" xr:uid="{00000000-0005-0000-0000-00007D2E0000}"/>
    <cellStyle name="20% - Accent6 2 3 2 2 3 3" xfId="19385" xr:uid="{00000000-0005-0000-0000-00007E2E0000}"/>
    <cellStyle name="20% - Accent6 2 3 2 2 3 3 2" xfId="19418" xr:uid="{00000000-0005-0000-0000-00007F2E0000}"/>
    <cellStyle name="20% - Accent6 2 3 2 2 3 3 2 2" xfId="13523" xr:uid="{00000000-0005-0000-0000-0000802E0000}"/>
    <cellStyle name="20% - Accent6 2 3 2 2 3 3 3" xfId="19384" xr:uid="{00000000-0005-0000-0000-0000812E0000}"/>
    <cellStyle name="20% - Accent6 2 3 2 2 3 4" xfId="19383" xr:uid="{00000000-0005-0000-0000-0000822E0000}"/>
    <cellStyle name="20% - Accent6 2 3 2 2 3 4 2" xfId="19382" xr:uid="{00000000-0005-0000-0000-0000832E0000}"/>
    <cellStyle name="20% - Accent6 2 3 2 2 3 5" xfId="22086" xr:uid="{00000000-0005-0000-0000-0000842E0000}"/>
    <cellStyle name="20% - Accent6 2 3 2 2 4" xfId="19381" xr:uid="{00000000-0005-0000-0000-0000852E0000}"/>
    <cellStyle name="20% - Accent6 2 3 2 2 4 2" xfId="19380" xr:uid="{00000000-0005-0000-0000-0000862E0000}"/>
    <cellStyle name="20% - Accent6 2 3 2 2 4 2 2" xfId="21012" xr:uid="{00000000-0005-0000-0000-0000872E0000}"/>
    <cellStyle name="20% - Accent6 2 3 2 2 4 2 2 2" xfId="19520" xr:uid="{00000000-0005-0000-0000-0000882E0000}"/>
    <cellStyle name="20% - Accent6 2 3 2 2 4 2 3" xfId="21572" xr:uid="{00000000-0005-0000-0000-0000892E0000}"/>
    <cellStyle name="20% - Accent6 2 3 2 2 4 3" xfId="19374" xr:uid="{00000000-0005-0000-0000-00008A2E0000}"/>
    <cellStyle name="20% - Accent6 2 3 2 2 4 3 2" xfId="21568" xr:uid="{00000000-0005-0000-0000-00008B2E0000}"/>
    <cellStyle name="20% - Accent6 2 3 2 2 4 4" xfId="21121" xr:uid="{00000000-0005-0000-0000-00008C2E0000}"/>
    <cellStyle name="20% - Accent6 2 3 2 2 5" xfId="20197" xr:uid="{00000000-0005-0000-0000-00008D2E0000}"/>
    <cellStyle name="20% - Accent6 2 3 2 2 5 2" xfId="26883" xr:uid="{00000000-0005-0000-0000-00008E2E0000}"/>
    <cellStyle name="20% - Accent6 2 3 2 2 5 2 2" xfId="21471" xr:uid="{00000000-0005-0000-0000-00008F2E0000}"/>
    <cellStyle name="20% - Accent6 2 3 2 2 5 3" xfId="20195" xr:uid="{00000000-0005-0000-0000-0000902E0000}"/>
    <cellStyle name="20% - Accent6 2 3 2 2 6" xfId="20191" xr:uid="{00000000-0005-0000-0000-0000912E0000}"/>
    <cellStyle name="20% - Accent6 2 3 2 2 6 2" xfId="19639" xr:uid="{00000000-0005-0000-0000-0000922E0000}"/>
    <cellStyle name="20% - Accent6 2 3 2 2 7" xfId="20189" xr:uid="{00000000-0005-0000-0000-0000932E0000}"/>
    <cellStyle name="20% - Accent6 2 3 2 3" xfId="20517" xr:uid="{00000000-0005-0000-0000-0000942E0000}"/>
    <cellStyle name="20% - Accent6 2 3 2 3 2" xfId="20103" xr:uid="{00000000-0005-0000-0000-0000952E0000}"/>
    <cellStyle name="20% - Accent6 2 3 2 3 2 2" xfId="20100" xr:uid="{00000000-0005-0000-0000-0000962E0000}"/>
    <cellStyle name="20% - Accent6 2 3 2 3 2 2 2" xfId="31900" xr:uid="{00000000-0005-0000-0000-0000972E0000}"/>
    <cellStyle name="20% - Accent6 2 3 2 3 2 2 2 2" xfId="20298" xr:uid="{00000000-0005-0000-0000-0000982E0000}"/>
    <cellStyle name="20% - Accent6 2 3 2 3 2 2 2 2 2" xfId="31213" xr:uid="{00000000-0005-0000-0000-0000992E0000}"/>
    <cellStyle name="20% - Accent6 2 3 2 3 2 2 2 3" xfId="26087" xr:uid="{00000000-0005-0000-0000-00009A2E0000}"/>
    <cellStyle name="20% - Accent6 2 3 2 3 2 2 3" xfId="31897" xr:uid="{00000000-0005-0000-0000-00009B2E0000}"/>
    <cellStyle name="20% - Accent6 2 3 2 3 2 2 3 2" xfId="26134" xr:uid="{00000000-0005-0000-0000-00009C2E0000}"/>
    <cellStyle name="20% - Accent6 2 3 2 3 2 2 4" xfId="23868" xr:uid="{00000000-0005-0000-0000-00009D2E0000}"/>
    <cellStyle name="20% - Accent6 2 3 2 3 2 3" xfId="19370" xr:uid="{00000000-0005-0000-0000-00009E2E0000}"/>
    <cellStyle name="20% - Accent6 2 3 2 3 2 3 2" xfId="31867" xr:uid="{00000000-0005-0000-0000-00009F2E0000}"/>
    <cellStyle name="20% - Accent6 2 3 2 3 2 3 2 2" xfId="26126" xr:uid="{00000000-0005-0000-0000-0000A02E0000}"/>
    <cellStyle name="20% - Accent6 2 3 2 3 2 3 3" xfId="23833" xr:uid="{00000000-0005-0000-0000-0000A12E0000}"/>
    <cellStyle name="20% - Accent6 2 3 2 3 2 4" xfId="19366" xr:uid="{00000000-0005-0000-0000-0000A22E0000}"/>
    <cellStyle name="20% - Accent6 2 3 2 3 2 4 2" xfId="23815" xr:uid="{00000000-0005-0000-0000-0000A32E0000}"/>
    <cellStyle name="20% - Accent6 2 3 2 3 2 5" xfId="19360" xr:uid="{00000000-0005-0000-0000-0000A42E0000}"/>
    <cellStyle name="20% - Accent6 2 3 2 3 3" xfId="19692" xr:uid="{00000000-0005-0000-0000-0000A52E0000}"/>
    <cellStyle name="20% - Accent6 2 3 2 3 3 2" xfId="19358" xr:uid="{00000000-0005-0000-0000-0000A62E0000}"/>
    <cellStyle name="20% - Accent6 2 3 2 3 3 2 2" xfId="32893" xr:uid="{00000000-0005-0000-0000-0000A72E0000}"/>
    <cellStyle name="20% - Accent6 2 3 2 3 3 2 2 2" xfId="8997" xr:uid="{00000000-0005-0000-0000-0000A82E0000}"/>
    <cellStyle name="20% - Accent6 2 3 2 3 3 2 3" xfId="23785" xr:uid="{00000000-0005-0000-0000-0000A92E0000}"/>
    <cellStyle name="20% - Accent6 2 3 2 3 3 3" xfId="19354" xr:uid="{00000000-0005-0000-0000-0000AA2E0000}"/>
    <cellStyle name="20% - Accent6 2 3 2 3 3 3 2" xfId="23779" xr:uid="{00000000-0005-0000-0000-0000AB2E0000}"/>
    <cellStyle name="20% - Accent6 2 3 2 3 3 4" xfId="19347" xr:uid="{00000000-0005-0000-0000-0000AC2E0000}"/>
    <cellStyle name="20% - Accent6 2 3 2 3 4" xfId="19345" xr:uid="{00000000-0005-0000-0000-0000AD2E0000}"/>
    <cellStyle name="20% - Accent6 2 3 2 3 4 2" xfId="19343" xr:uid="{00000000-0005-0000-0000-0000AE2E0000}"/>
    <cellStyle name="20% - Accent6 2 3 2 3 4 2 2" xfId="23749" xr:uid="{00000000-0005-0000-0000-0000AF2E0000}"/>
    <cellStyle name="20% - Accent6 2 3 2 3 4 3" xfId="19337" xr:uid="{00000000-0005-0000-0000-0000B02E0000}"/>
    <cellStyle name="20% - Accent6 2 3 2 3 5" xfId="19484" xr:uid="{00000000-0005-0000-0000-0000B12E0000}"/>
    <cellStyle name="20% - Accent6 2 3 2 3 5 2" xfId="20183" xr:uid="{00000000-0005-0000-0000-0000B22E0000}"/>
    <cellStyle name="20% - Accent6 2 3 2 3 6" xfId="19458" xr:uid="{00000000-0005-0000-0000-0000B32E0000}"/>
    <cellStyle name="20% - Accent6 2 3 2 4" xfId="19411" xr:uid="{00000000-0005-0000-0000-0000B42E0000}"/>
    <cellStyle name="20% - Accent6 2 3 2 4 2" xfId="30884" xr:uid="{00000000-0005-0000-0000-0000B52E0000}"/>
    <cellStyle name="20% - Accent6 2 3 2 4 2 2" xfId="19333" xr:uid="{00000000-0005-0000-0000-0000B62E0000}"/>
    <cellStyle name="20% - Accent6 2 3 2 4 2 2 2" xfId="33199" xr:uid="{00000000-0005-0000-0000-0000B72E0000}"/>
    <cellStyle name="20% - Accent6 2 3 2 4 2 2 2 2" xfId="17514" xr:uid="{00000000-0005-0000-0000-0000B82E0000}"/>
    <cellStyle name="20% - Accent6 2 3 2 4 2 2 3" xfId="23006" xr:uid="{00000000-0005-0000-0000-0000B92E0000}"/>
    <cellStyle name="20% - Accent6 2 3 2 4 2 3" xfId="19330" xr:uid="{00000000-0005-0000-0000-0000BA2E0000}"/>
    <cellStyle name="20% - Accent6 2 3 2 4 2 3 2" xfId="22989" xr:uid="{00000000-0005-0000-0000-0000BB2E0000}"/>
    <cellStyle name="20% - Accent6 2 3 2 4 2 4" xfId="19325" xr:uid="{00000000-0005-0000-0000-0000BC2E0000}"/>
    <cellStyle name="20% - Accent6 2 3 2 4 3" xfId="19304" xr:uid="{00000000-0005-0000-0000-0000BD2E0000}"/>
    <cellStyle name="20% - Accent6 2 3 2 4 3 2" xfId="29058" xr:uid="{00000000-0005-0000-0000-0000BE2E0000}"/>
    <cellStyle name="20% - Accent6 2 3 2 4 3 2 2" xfId="22962" xr:uid="{00000000-0005-0000-0000-0000BF2E0000}"/>
    <cellStyle name="20% - Accent6 2 3 2 4 3 3" xfId="24426" xr:uid="{00000000-0005-0000-0000-0000C02E0000}"/>
    <cellStyle name="20% - Accent6 2 3 2 4 4" xfId="7028" xr:uid="{00000000-0005-0000-0000-0000C12E0000}"/>
    <cellStyle name="20% - Accent6 2 3 2 4 4 2" xfId="25164" xr:uid="{00000000-0005-0000-0000-0000C22E0000}"/>
    <cellStyle name="20% - Accent6 2 3 2 4 5" xfId="7024" xr:uid="{00000000-0005-0000-0000-0000C32E0000}"/>
    <cellStyle name="20% - Accent6 2 3 2 5" xfId="18438" xr:uid="{00000000-0005-0000-0000-0000C42E0000}"/>
    <cellStyle name="20% - Accent6 2 3 2 5 2" xfId="19163" xr:uid="{00000000-0005-0000-0000-0000C52E0000}"/>
    <cellStyle name="20% - Accent6 2 3 2 5 2 2" xfId="19156" xr:uid="{00000000-0005-0000-0000-0000C62E0000}"/>
    <cellStyle name="20% - Accent6 2 3 2 5 2 2 2" xfId="22649" xr:uid="{00000000-0005-0000-0000-0000C72E0000}"/>
    <cellStyle name="20% - Accent6 2 3 2 5 2 3" xfId="19322" xr:uid="{00000000-0005-0000-0000-0000C82E0000}"/>
    <cellStyle name="20% - Accent6 2 3 2 5 3" xfId="19124" xr:uid="{00000000-0005-0000-0000-0000C92E0000}"/>
    <cellStyle name="20% - Accent6 2 3 2 5 3 2" xfId="19118" xr:uid="{00000000-0005-0000-0000-0000CA2E0000}"/>
    <cellStyle name="20% - Accent6 2 3 2 5 4" xfId="7022" xr:uid="{00000000-0005-0000-0000-0000CB2E0000}"/>
    <cellStyle name="20% - Accent6 2 3 2 6" xfId="18432" xr:uid="{00000000-0005-0000-0000-0000CC2E0000}"/>
    <cellStyle name="20% - Accent6 2 3 2 6 2" xfId="19320" xr:uid="{00000000-0005-0000-0000-0000CD2E0000}"/>
    <cellStyle name="20% - Accent6 2 3 2 6 2 2" xfId="19317" xr:uid="{00000000-0005-0000-0000-0000CE2E0000}"/>
    <cellStyle name="20% - Accent6 2 3 2 6 3" xfId="19315" xr:uid="{00000000-0005-0000-0000-0000CF2E0000}"/>
    <cellStyle name="20% - Accent6 2 3 2 7" xfId="19311" xr:uid="{00000000-0005-0000-0000-0000D02E0000}"/>
    <cellStyle name="20% - Accent6 2 3 2 7 2" xfId="19309" xr:uid="{00000000-0005-0000-0000-0000D12E0000}"/>
    <cellStyle name="20% - Accent6 2 3 2 8" xfId="33140" xr:uid="{00000000-0005-0000-0000-0000D22E0000}"/>
    <cellStyle name="20% - Accent6 2 3 3" xfId="19306" xr:uid="{00000000-0005-0000-0000-0000D32E0000}"/>
    <cellStyle name="20% - Accent6 2 3 3 2" xfId="12412" xr:uid="{00000000-0005-0000-0000-0000D42E0000}"/>
    <cellStyle name="20% - Accent6 2 3 3 2 2" xfId="19302" xr:uid="{00000000-0005-0000-0000-0000D52E0000}"/>
    <cellStyle name="20% - Accent6 2 3 3 2 2 2" xfId="23727" xr:uid="{00000000-0005-0000-0000-0000D62E0000}"/>
    <cellStyle name="20% - Accent6 2 3 3 2 2 2 2" xfId="30191" xr:uid="{00000000-0005-0000-0000-0000D72E0000}"/>
    <cellStyle name="20% - Accent6 2 3 3 2 2 2 2 2" xfId="32301" xr:uid="{00000000-0005-0000-0000-0000D82E0000}"/>
    <cellStyle name="20% - Accent6 2 3 3 2 2 2 2 2 2" xfId="20736" xr:uid="{00000000-0005-0000-0000-0000D92E0000}"/>
    <cellStyle name="20% - Accent6 2 3 3 2 2 2 2 3" xfId="29303" xr:uid="{00000000-0005-0000-0000-0000DA2E0000}"/>
    <cellStyle name="20% - Accent6 2 3 3 2 2 2 3" xfId="25871" xr:uid="{00000000-0005-0000-0000-0000DB2E0000}"/>
    <cellStyle name="20% - Accent6 2 3 3 2 2 2 3 2" xfId="28409" xr:uid="{00000000-0005-0000-0000-0000DC2E0000}"/>
    <cellStyle name="20% - Accent6 2 3 3 2 2 2 4" xfId="31491" xr:uid="{00000000-0005-0000-0000-0000DD2E0000}"/>
    <cellStyle name="20% - Accent6 2 3 3 2 2 3" xfId="19300" xr:uid="{00000000-0005-0000-0000-0000DE2E0000}"/>
    <cellStyle name="20% - Accent6 2 3 3 2 2 3 2" xfId="22834" xr:uid="{00000000-0005-0000-0000-0000DF2E0000}"/>
    <cellStyle name="20% - Accent6 2 3 3 2 2 3 2 2" xfId="32281" xr:uid="{00000000-0005-0000-0000-0000E02E0000}"/>
    <cellStyle name="20% - Accent6 2 3 3 2 2 3 3" xfId="19297" xr:uid="{00000000-0005-0000-0000-0000E12E0000}"/>
    <cellStyle name="20% - Accent6 2 3 3 2 2 4" xfId="13502" xr:uid="{00000000-0005-0000-0000-0000E22E0000}"/>
    <cellStyle name="20% - Accent6 2 3 3 2 2 4 2" xfId="19295" xr:uid="{00000000-0005-0000-0000-0000E32E0000}"/>
    <cellStyle name="20% - Accent6 2 3 3 2 2 5" xfId="33393" xr:uid="{00000000-0005-0000-0000-0000E42E0000}"/>
    <cellStyle name="20% - Accent6 2 3 3 2 3" xfId="19293" xr:uid="{00000000-0005-0000-0000-0000E52E0000}"/>
    <cellStyle name="20% - Accent6 2 3 3 2 3 2" xfId="19291" xr:uid="{00000000-0005-0000-0000-0000E62E0000}"/>
    <cellStyle name="20% - Accent6 2 3 3 2 3 2 2" xfId="28885" xr:uid="{00000000-0005-0000-0000-0000E72E0000}"/>
    <cellStyle name="20% - Accent6 2 3 3 2 3 2 2 2" xfId="32151" xr:uid="{00000000-0005-0000-0000-0000E82E0000}"/>
    <cellStyle name="20% - Accent6 2 3 3 2 3 2 3" xfId="19290" xr:uid="{00000000-0005-0000-0000-0000E92E0000}"/>
    <cellStyle name="20% - Accent6 2 3 3 2 3 3" xfId="19287" xr:uid="{00000000-0005-0000-0000-0000EA2E0000}"/>
    <cellStyle name="20% - Accent6 2 3 3 2 3 3 2" xfId="24133" xr:uid="{00000000-0005-0000-0000-0000EB2E0000}"/>
    <cellStyle name="20% - Accent6 2 3 3 2 3 4" xfId="7716" xr:uid="{00000000-0005-0000-0000-0000EC2E0000}"/>
    <cellStyle name="20% - Accent6 2 3 3 2 4" xfId="19286" xr:uid="{00000000-0005-0000-0000-0000ED2E0000}"/>
    <cellStyle name="20% - Accent6 2 3 3 2 4 2" xfId="12418" xr:uid="{00000000-0005-0000-0000-0000EE2E0000}"/>
    <cellStyle name="20% - Accent6 2 3 3 2 4 2 2" xfId="21319" xr:uid="{00000000-0005-0000-0000-0000EF2E0000}"/>
    <cellStyle name="20% - Accent6 2 3 3 2 4 3" xfId="19284" xr:uid="{00000000-0005-0000-0000-0000F02E0000}"/>
    <cellStyle name="20% - Accent6 2 3 3 2 5" xfId="28547" xr:uid="{00000000-0005-0000-0000-0000F12E0000}"/>
    <cellStyle name="20% - Accent6 2 3 3 2 5 2" xfId="20152" xr:uid="{00000000-0005-0000-0000-0000F22E0000}"/>
    <cellStyle name="20% - Accent6 2 3 3 2 6" xfId="20150" xr:uid="{00000000-0005-0000-0000-0000F32E0000}"/>
    <cellStyle name="20% - Accent6 2 3 3 3" xfId="19016" xr:uid="{00000000-0005-0000-0000-0000F42E0000}"/>
    <cellStyle name="20% - Accent6 2 3 3 3 2" xfId="19013" xr:uid="{00000000-0005-0000-0000-0000F52E0000}"/>
    <cellStyle name="20% - Accent6 2 3 3 3 2 2" xfId="19010" xr:uid="{00000000-0005-0000-0000-0000F62E0000}"/>
    <cellStyle name="20% - Accent6 2 3 3 3 2 2 2" xfId="28634" xr:uid="{00000000-0005-0000-0000-0000F72E0000}"/>
    <cellStyle name="20% - Accent6 2 3 3 3 2 2 2 2" xfId="25617" xr:uid="{00000000-0005-0000-0000-0000F82E0000}"/>
    <cellStyle name="20% - Accent6 2 3 3 3 2 2 3" xfId="21199" xr:uid="{00000000-0005-0000-0000-0000F92E0000}"/>
    <cellStyle name="20% - Accent6 2 3 3 3 2 3" xfId="28139" xr:uid="{00000000-0005-0000-0000-0000FA2E0000}"/>
    <cellStyle name="20% - Accent6 2 3 3 3 2 3 2" xfId="20477" xr:uid="{00000000-0005-0000-0000-0000FB2E0000}"/>
    <cellStyle name="20% - Accent6 2 3 3 3 2 4" xfId="26017" xr:uid="{00000000-0005-0000-0000-0000FC2E0000}"/>
    <cellStyle name="20% - Accent6 2 3 3 3 3" xfId="19282" xr:uid="{00000000-0005-0000-0000-0000FD2E0000}"/>
    <cellStyle name="20% - Accent6 2 3 3 3 3 2" xfId="18842" xr:uid="{00000000-0005-0000-0000-0000FE2E0000}"/>
    <cellStyle name="20% - Accent6 2 3 3 3 3 2 2" xfId="21155" xr:uid="{00000000-0005-0000-0000-0000FF2E0000}"/>
    <cellStyle name="20% - Accent6 2 3 3 3 3 3" xfId="27533" xr:uid="{00000000-0005-0000-0000-0000002F0000}"/>
    <cellStyle name="20% - Accent6 2 3 3 3 4" xfId="15294" xr:uid="{00000000-0005-0000-0000-0000012F0000}"/>
    <cellStyle name="20% - Accent6 2 3 3 3 4 2" xfId="19279" xr:uid="{00000000-0005-0000-0000-0000022F0000}"/>
    <cellStyle name="20% - Accent6 2 3 3 3 5" xfId="33253" xr:uid="{00000000-0005-0000-0000-0000032F0000}"/>
    <cellStyle name="20% - Accent6 2 3 3 4" xfId="19140" xr:uid="{00000000-0005-0000-0000-0000042F0000}"/>
    <cellStyle name="20% - Accent6 2 3 3 4 2" xfId="18727" xr:uid="{00000000-0005-0000-0000-0000052F0000}"/>
    <cellStyle name="20% - Accent6 2 3 3 4 2 2" xfId="18724" xr:uid="{00000000-0005-0000-0000-0000062F0000}"/>
    <cellStyle name="20% - Accent6 2 3 3 4 2 2 2" xfId="20621" xr:uid="{00000000-0005-0000-0000-0000072F0000}"/>
    <cellStyle name="20% - Accent6 2 3 3 4 2 3" xfId="24901" xr:uid="{00000000-0005-0000-0000-0000082F0000}"/>
    <cellStyle name="20% - Accent6 2 3 3 4 3" xfId="19275" xr:uid="{00000000-0005-0000-0000-0000092F0000}"/>
    <cellStyle name="20% - Accent6 2 3 3 4 3 2" xfId="7801" xr:uid="{00000000-0005-0000-0000-00000A2F0000}"/>
    <cellStyle name="20% - Accent6 2 3 3 4 4" xfId="7016" xr:uid="{00000000-0005-0000-0000-00000B2F0000}"/>
    <cellStyle name="20% - Accent6 2 3 3 5" xfId="19136" xr:uid="{00000000-0005-0000-0000-00000C2F0000}"/>
    <cellStyle name="20% - Accent6 2 3 3 5 2" xfId="18586" xr:uid="{00000000-0005-0000-0000-00000D2F0000}"/>
    <cellStyle name="20% - Accent6 2 3 3 5 2 2" xfId="7761" xr:uid="{00000000-0005-0000-0000-00000E2F0000}"/>
    <cellStyle name="20% - Accent6 2 3 3 5 3" xfId="19270" xr:uid="{00000000-0005-0000-0000-00000F2F0000}"/>
    <cellStyle name="20% - Accent6 2 3 3 6" xfId="19266" xr:uid="{00000000-0005-0000-0000-0000102F0000}"/>
    <cellStyle name="20% - Accent6 2 3 3 6 2" xfId="25924" xr:uid="{00000000-0005-0000-0000-0000112F0000}"/>
    <cellStyle name="20% - Accent6 2 3 3 7" xfId="19264" xr:uid="{00000000-0005-0000-0000-0000122F0000}"/>
    <cellStyle name="20% - Accent6 2 3 4" xfId="33543" xr:uid="{00000000-0005-0000-0000-0000132F0000}"/>
    <cellStyle name="20% - Accent6 2 3 4 2" xfId="25167" xr:uid="{00000000-0005-0000-0000-0000142F0000}"/>
    <cellStyle name="20% - Accent6 2 3 4 2 2" xfId="19261" xr:uid="{00000000-0005-0000-0000-0000152F0000}"/>
    <cellStyle name="20% - Accent6 2 3 4 2 2 2" xfId="30236" xr:uid="{00000000-0005-0000-0000-0000162F0000}"/>
    <cellStyle name="20% - Accent6 2 3 4 2 2 2 2" xfId="23744" xr:uid="{00000000-0005-0000-0000-0000172F0000}"/>
    <cellStyle name="20% - Accent6 2 3 4 2 2 2 2 2" xfId="24967" xr:uid="{00000000-0005-0000-0000-0000182F0000}"/>
    <cellStyle name="20% - Accent6 2 3 4 2 2 2 3" xfId="19260" xr:uid="{00000000-0005-0000-0000-0000192F0000}"/>
    <cellStyle name="20% - Accent6 2 3 4 2 2 3" xfId="19258" xr:uid="{00000000-0005-0000-0000-00001A2F0000}"/>
    <cellStyle name="20% - Accent6 2 3 4 2 2 3 2" xfId="19255" xr:uid="{00000000-0005-0000-0000-00001B2F0000}"/>
    <cellStyle name="20% - Accent6 2 3 4 2 2 4" xfId="29732" xr:uid="{00000000-0005-0000-0000-00001C2F0000}"/>
    <cellStyle name="20% - Accent6 2 3 4 2 3" xfId="19254" xr:uid="{00000000-0005-0000-0000-00001D2F0000}"/>
    <cellStyle name="20% - Accent6 2 3 4 2 3 2" xfId="19252" xr:uid="{00000000-0005-0000-0000-00001E2F0000}"/>
    <cellStyle name="20% - Accent6 2 3 4 2 3 2 2" xfId="24484" xr:uid="{00000000-0005-0000-0000-00001F2F0000}"/>
    <cellStyle name="20% - Accent6 2 3 4 2 3 3" xfId="19250" xr:uid="{00000000-0005-0000-0000-0000202F0000}"/>
    <cellStyle name="20% - Accent6 2 3 4 2 4" xfId="19247" xr:uid="{00000000-0005-0000-0000-0000212F0000}"/>
    <cellStyle name="20% - Accent6 2 3 4 2 4 2" xfId="19244" xr:uid="{00000000-0005-0000-0000-0000222F0000}"/>
    <cellStyle name="20% - Accent6 2 3 4 2 5" xfId="20129" xr:uid="{00000000-0005-0000-0000-0000232F0000}"/>
    <cellStyle name="20% - Accent6 2 3 4 3" xfId="18491" xr:uid="{00000000-0005-0000-0000-0000242F0000}"/>
    <cellStyle name="20% - Accent6 2 3 4 3 2" xfId="19238" xr:uid="{00000000-0005-0000-0000-0000252F0000}"/>
    <cellStyle name="20% - Accent6 2 3 4 3 2 2" xfId="18488" xr:uid="{00000000-0005-0000-0000-0000262F0000}"/>
    <cellStyle name="20% - Accent6 2 3 4 3 2 2 2" xfId="19231" xr:uid="{00000000-0005-0000-0000-0000272F0000}"/>
    <cellStyle name="20% - Accent6 2 3 4 3 2 3" xfId="22770" xr:uid="{00000000-0005-0000-0000-0000282F0000}"/>
    <cellStyle name="20% - Accent6 2 3 4 3 3" xfId="19227" xr:uid="{00000000-0005-0000-0000-0000292F0000}"/>
    <cellStyle name="20% - Accent6 2 3 4 3 3 2" xfId="19223" xr:uid="{00000000-0005-0000-0000-00002A2F0000}"/>
    <cellStyle name="20% - Accent6 2 3 4 3 4" xfId="19219" xr:uid="{00000000-0005-0000-0000-00002B2F0000}"/>
    <cellStyle name="20% - Accent6 2 3 4 4" xfId="19132" xr:uid="{00000000-0005-0000-0000-00002C2F0000}"/>
    <cellStyle name="20% - Accent6 2 3 4 4 2" xfId="19215" xr:uid="{00000000-0005-0000-0000-00002D2F0000}"/>
    <cellStyle name="20% - Accent6 2 3 4 4 2 2" xfId="20570" xr:uid="{00000000-0005-0000-0000-00002E2F0000}"/>
    <cellStyle name="20% - Accent6 2 3 4 4 3" xfId="19211" xr:uid="{00000000-0005-0000-0000-00002F2F0000}"/>
    <cellStyle name="20% - Accent6 2 3 4 5" xfId="18342" xr:uid="{00000000-0005-0000-0000-0000302F0000}"/>
    <cellStyle name="20% - Accent6 2 3 4 5 2" xfId="18339" xr:uid="{00000000-0005-0000-0000-0000312F0000}"/>
    <cellStyle name="20% - Accent6 2 3 4 6" xfId="19207" xr:uid="{00000000-0005-0000-0000-0000322F0000}"/>
    <cellStyle name="20% - Accent6 2 3 5" xfId="25156" xr:uid="{00000000-0005-0000-0000-0000332F0000}"/>
    <cellStyle name="20% - Accent6 2 3 5 2" xfId="19201" xr:uid="{00000000-0005-0000-0000-0000342F0000}"/>
    <cellStyle name="20% - Accent6 2 3 5 2 2" xfId="19195" xr:uid="{00000000-0005-0000-0000-0000352F0000}"/>
    <cellStyle name="20% - Accent6 2 3 5 2 2 2" xfId="19194" xr:uid="{00000000-0005-0000-0000-0000362F0000}"/>
    <cellStyle name="20% - Accent6 2 3 5 2 2 2 2" xfId="16830" xr:uid="{00000000-0005-0000-0000-0000372F0000}"/>
    <cellStyle name="20% - Accent6 2 3 5 2 2 3" xfId="19192" xr:uid="{00000000-0005-0000-0000-0000382F0000}"/>
    <cellStyle name="20% - Accent6 2 3 5 2 3" xfId="19191" xr:uid="{00000000-0005-0000-0000-0000392F0000}"/>
    <cellStyle name="20% - Accent6 2 3 5 2 3 2" xfId="19434" xr:uid="{00000000-0005-0000-0000-00003A2F0000}"/>
    <cellStyle name="20% - Accent6 2 3 5 2 4" xfId="19189" xr:uid="{00000000-0005-0000-0000-00003B2F0000}"/>
    <cellStyle name="20% - Accent6 2 3 5 3" xfId="17850" xr:uid="{00000000-0005-0000-0000-00003C2F0000}"/>
    <cellStyle name="20% - Accent6 2 3 5 3 2" xfId="19186" xr:uid="{00000000-0005-0000-0000-00003D2F0000}"/>
    <cellStyle name="20% - Accent6 2 3 5 3 2 2" xfId="18255" xr:uid="{00000000-0005-0000-0000-00003E2F0000}"/>
    <cellStyle name="20% - Accent6 2 3 5 3 3" xfId="25718" xr:uid="{00000000-0005-0000-0000-00003F2F0000}"/>
    <cellStyle name="20% - Accent6 2 3 5 4" xfId="18215" xr:uid="{00000000-0005-0000-0000-0000402F0000}"/>
    <cellStyle name="20% - Accent6 2 3 5 4 2" xfId="18212" xr:uid="{00000000-0005-0000-0000-0000412F0000}"/>
    <cellStyle name="20% - Accent6 2 3 5 5" xfId="18177" xr:uid="{00000000-0005-0000-0000-0000422F0000}"/>
    <cellStyle name="20% - Accent6 2 3 6" xfId="19182" xr:uid="{00000000-0005-0000-0000-0000432F0000}"/>
    <cellStyle name="20% - Accent6 2 3 6 2" xfId="19180" xr:uid="{00000000-0005-0000-0000-0000442F0000}"/>
    <cellStyle name="20% - Accent6 2 3 6 2 2" xfId="19178" xr:uid="{00000000-0005-0000-0000-0000452F0000}"/>
    <cellStyle name="20% - Accent6 2 3 6 2 2 2" xfId="19177" xr:uid="{00000000-0005-0000-0000-0000462F0000}"/>
    <cellStyle name="20% - Accent6 2 3 6 2 3" xfId="18643" xr:uid="{00000000-0005-0000-0000-0000472F0000}"/>
    <cellStyle name="20% - Accent6 2 3 6 3" xfId="18126" xr:uid="{00000000-0005-0000-0000-0000482F0000}"/>
    <cellStyle name="20% - Accent6 2 3 6 3 2" xfId="18121" xr:uid="{00000000-0005-0000-0000-0000492F0000}"/>
    <cellStyle name="20% - Accent6 2 3 6 4" xfId="18109" xr:uid="{00000000-0005-0000-0000-00004A2F0000}"/>
    <cellStyle name="20% - Accent6 2 3 7" xfId="24111" xr:uid="{00000000-0005-0000-0000-00004B2F0000}"/>
    <cellStyle name="20% - Accent6 2 3 7 2" xfId="19176" xr:uid="{00000000-0005-0000-0000-00004C2F0000}"/>
    <cellStyle name="20% - Accent6 2 3 7 2 2" xfId="19173" xr:uid="{00000000-0005-0000-0000-00004D2F0000}"/>
    <cellStyle name="20% - Accent6 2 3 7 3" xfId="19172" xr:uid="{00000000-0005-0000-0000-00004E2F0000}"/>
    <cellStyle name="20% - Accent6 2 3 8" xfId="24099" xr:uid="{00000000-0005-0000-0000-00004F2F0000}"/>
    <cellStyle name="20% - Accent6 2 3 8 2" xfId="19169" xr:uid="{00000000-0005-0000-0000-0000502F0000}"/>
    <cellStyle name="20% - Accent6 2 3 9" xfId="19167" xr:uid="{00000000-0005-0000-0000-0000512F0000}"/>
    <cellStyle name="20% - Accent6 2 4" xfId="19165" xr:uid="{00000000-0005-0000-0000-0000522F0000}"/>
    <cellStyle name="20% - Accent6 2 4 2" xfId="8883" xr:uid="{00000000-0005-0000-0000-0000532F0000}"/>
    <cellStyle name="20% - Accent6 2 4 2 2" xfId="19162" xr:uid="{00000000-0005-0000-0000-0000542F0000}"/>
    <cellStyle name="20% - Accent6 2 4 2 2 2" xfId="23629" xr:uid="{00000000-0005-0000-0000-0000552F0000}"/>
    <cellStyle name="20% - Accent6 2 4 2 2 2 2" xfId="21077" xr:uid="{00000000-0005-0000-0000-0000562F0000}"/>
    <cellStyle name="20% - Accent6 2 4 2 2 2 2 2" xfId="21074" xr:uid="{00000000-0005-0000-0000-0000572F0000}"/>
    <cellStyle name="20% - Accent6 2 4 2 2 2 2 2 2" xfId="21071" xr:uid="{00000000-0005-0000-0000-0000582F0000}"/>
    <cellStyle name="20% - Accent6 2 4 2 2 2 2 2 2 2" xfId="20538" xr:uid="{00000000-0005-0000-0000-0000592F0000}"/>
    <cellStyle name="20% - Accent6 2 4 2 2 2 2 2 3" xfId="12789" xr:uid="{00000000-0005-0000-0000-00005A2F0000}"/>
    <cellStyle name="20% - Accent6 2 4 2 2 2 2 3" xfId="21068" xr:uid="{00000000-0005-0000-0000-00005B2F0000}"/>
    <cellStyle name="20% - Accent6 2 4 2 2 2 2 3 2" xfId="28534" xr:uid="{00000000-0005-0000-0000-00005C2F0000}"/>
    <cellStyle name="20% - Accent6 2 4 2 2 2 2 4" xfId="27834" xr:uid="{00000000-0005-0000-0000-00005D2F0000}"/>
    <cellStyle name="20% - Accent6 2 4 2 2 2 3" xfId="21065" xr:uid="{00000000-0005-0000-0000-00005E2F0000}"/>
    <cellStyle name="20% - Accent6 2 4 2 2 2 3 2" xfId="17622" xr:uid="{00000000-0005-0000-0000-00005F2F0000}"/>
    <cellStyle name="20% - Accent6 2 4 2 2 2 3 2 2" xfId="33635" xr:uid="{00000000-0005-0000-0000-0000602F0000}"/>
    <cellStyle name="20% - Accent6 2 4 2 2 2 3 3" xfId="10377" xr:uid="{00000000-0005-0000-0000-0000612F0000}"/>
    <cellStyle name="20% - Accent6 2 4 2 2 2 4" xfId="22965" xr:uid="{00000000-0005-0000-0000-0000622F0000}"/>
    <cellStyle name="20% - Accent6 2 4 2 2 2 4 2" xfId="10368" xr:uid="{00000000-0005-0000-0000-0000632F0000}"/>
    <cellStyle name="20% - Accent6 2 4 2 2 2 5" xfId="22945" xr:uid="{00000000-0005-0000-0000-0000642F0000}"/>
    <cellStyle name="20% - Accent6 2 4 2 2 3" xfId="23622" xr:uid="{00000000-0005-0000-0000-0000652F0000}"/>
    <cellStyle name="20% - Accent6 2 4 2 2 3 2" xfId="21027" xr:uid="{00000000-0005-0000-0000-0000662F0000}"/>
    <cellStyle name="20% - Accent6 2 4 2 2 3 2 2" xfId="21023" xr:uid="{00000000-0005-0000-0000-0000672F0000}"/>
    <cellStyle name="20% - Accent6 2 4 2 2 3 2 2 2" xfId="28146" xr:uid="{00000000-0005-0000-0000-0000682F0000}"/>
    <cellStyle name="20% - Accent6 2 4 2 2 3 2 3" xfId="30725" xr:uid="{00000000-0005-0000-0000-0000692F0000}"/>
    <cellStyle name="20% - Accent6 2 4 2 2 3 3" xfId="21020" xr:uid="{00000000-0005-0000-0000-00006A2F0000}"/>
    <cellStyle name="20% - Accent6 2 4 2 2 3 3 2" xfId="12023" xr:uid="{00000000-0005-0000-0000-00006B2F0000}"/>
    <cellStyle name="20% - Accent6 2 4 2 2 3 4" xfId="22644" xr:uid="{00000000-0005-0000-0000-00006C2F0000}"/>
    <cellStyle name="20% - Accent6 2 4 2 2 4" xfId="23618" xr:uid="{00000000-0005-0000-0000-00006D2F0000}"/>
    <cellStyle name="20% - Accent6 2 4 2 2 4 2" xfId="21000" xr:uid="{00000000-0005-0000-0000-00006E2F0000}"/>
    <cellStyle name="20% - Accent6 2 4 2 2 4 2 2" xfId="30436" xr:uid="{00000000-0005-0000-0000-00006F2F0000}"/>
    <cellStyle name="20% - Accent6 2 4 2 2 4 3" xfId="22552" xr:uid="{00000000-0005-0000-0000-0000702F0000}"/>
    <cellStyle name="20% - Accent6 2 4 2 2 5" xfId="19155" xr:uid="{00000000-0005-0000-0000-0000712F0000}"/>
    <cellStyle name="20% - Accent6 2 4 2 2 5 2" xfId="22413" xr:uid="{00000000-0005-0000-0000-0000722F0000}"/>
    <cellStyle name="20% - Accent6 2 4 2 2 6" xfId="19150" xr:uid="{00000000-0005-0000-0000-0000732F0000}"/>
    <cellStyle name="20% - Accent6 2 4 2 3" xfId="25569" xr:uid="{00000000-0005-0000-0000-0000742F0000}"/>
    <cellStyle name="20% - Accent6 2 4 2 3 2" xfId="25063" xr:uid="{00000000-0005-0000-0000-0000752F0000}"/>
    <cellStyle name="20% - Accent6 2 4 2 3 2 2" xfId="17029" xr:uid="{00000000-0005-0000-0000-0000762F0000}"/>
    <cellStyle name="20% - Accent6 2 4 2 3 2 2 2" xfId="20979" xr:uid="{00000000-0005-0000-0000-0000772F0000}"/>
    <cellStyle name="20% - Accent6 2 4 2 3 2 2 2 2" xfId="22546" xr:uid="{00000000-0005-0000-0000-0000782F0000}"/>
    <cellStyle name="20% - Accent6 2 4 2 3 2 2 3" xfId="33986" xr:uid="{00000000-0005-0000-0000-0000792F0000}"/>
    <cellStyle name="20% - Accent6 2 4 2 3 2 3" xfId="14483" xr:uid="{00000000-0005-0000-0000-00007A2F0000}"/>
    <cellStyle name="20% - Accent6 2 4 2 3 2 3 2" xfId="10316" xr:uid="{00000000-0005-0000-0000-00007B2F0000}"/>
    <cellStyle name="20% - Accent6 2 4 2 3 2 4" xfId="14479" xr:uid="{00000000-0005-0000-0000-00007C2F0000}"/>
    <cellStyle name="20% - Accent6 2 4 2 3 3" xfId="23612" xr:uid="{00000000-0005-0000-0000-00007D2F0000}"/>
    <cellStyle name="20% - Accent6 2 4 2 3 3 2" xfId="20460" xr:uid="{00000000-0005-0000-0000-00007E2F0000}"/>
    <cellStyle name="20% - Accent6 2 4 2 3 3 2 2" xfId="29955" xr:uid="{00000000-0005-0000-0000-00007F2F0000}"/>
    <cellStyle name="20% - Accent6 2 4 2 3 3 3" xfId="20414" xr:uid="{00000000-0005-0000-0000-0000802F0000}"/>
    <cellStyle name="20% - Accent6 2 4 2 3 4" xfId="14472" xr:uid="{00000000-0005-0000-0000-0000812F0000}"/>
    <cellStyle name="20% - Accent6 2 4 2 3 4 2" xfId="20306" xr:uid="{00000000-0005-0000-0000-0000822F0000}"/>
    <cellStyle name="20% - Accent6 2 4 2 3 5" xfId="14470" xr:uid="{00000000-0005-0000-0000-0000832F0000}"/>
    <cellStyle name="20% - Accent6 2 4 2 4" xfId="14468" xr:uid="{00000000-0005-0000-0000-0000842F0000}"/>
    <cellStyle name="20% - Accent6 2 4 2 4 2" xfId="23602" xr:uid="{00000000-0005-0000-0000-0000852F0000}"/>
    <cellStyle name="20% - Accent6 2 4 2 4 2 2" xfId="17930" xr:uid="{00000000-0005-0000-0000-0000862F0000}"/>
    <cellStyle name="20% - Accent6 2 4 2 4 2 2 2" xfId="29615" xr:uid="{00000000-0005-0000-0000-0000872F0000}"/>
    <cellStyle name="20% - Accent6 2 4 2 4 2 3" xfId="14465" xr:uid="{00000000-0005-0000-0000-0000882F0000}"/>
    <cellStyle name="20% - Accent6 2 4 2 4 3" xfId="14462" xr:uid="{00000000-0005-0000-0000-0000892F0000}"/>
    <cellStyle name="20% - Accent6 2 4 2 4 3 2" xfId="17918" xr:uid="{00000000-0005-0000-0000-00008A2F0000}"/>
    <cellStyle name="20% - Accent6 2 4 2 4 4" xfId="6959" xr:uid="{00000000-0005-0000-0000-00008B2F0000}"/>
    <cellStyle name="20% - Accent6 2 4 2 5" xfId="14460" xr:uid="{00000000-0005-0000-0000-00008C2F0000}"/>
    <cellStyle name="20% - Accent6 2 4 2 5 2" xfId="19131" xr:uid="{00000000-0005-0000-0000-00008D2F0000}"/>
    <cellStyle name="20% - Accent6 2 4 2 5 2 2" xfId="14456" xr:uid="{00000000-0005-0000-0000-00008E2F0000}"/>
    <cellStyle name="20% - Accent6 2 4 2 5 3" xfId="14454" xr:uid="{00000000-0005-0000-0000-00008F2F0000}"/>
    <cellStyle name="20% - Accent6 2 4 2 6" xfId="14452" xr:uid="{00000000-0005-0000-0000-0000902F0000}"/>
    <cellStyle name="20% - Accent6 2 4 2 6 2" xfId="14450" xr:uid="{00000000-0005-0000-0000-0000912F0000}"/>
    <cellStyle name="20% - Accent6 2 4 2 7" xfId="19127" xr:uid="{00000000-0005-0000-0000-0000922F0000}"/>
    <cellStyle name="20% - Accent6 2 4 3" xfId="8880" xr:uid="{00000000-0005-0000-0000-0000932F0000}"/>
    <cellStyle name="20% - Accent6 2 4 3 2" xfId="19122" xr:uid="{00000000-0005-0000-0000-0000942F0000}"/>
    <cellStyle name="20% - Accent6 2 4 3 2 2" xfId="29973" xr:uid="{00000000-0005-0000-0000-0000952F0000}"/>
    <cellStyle name="20% - Accent6 2 4 3 2 2 2" xfId="19117" xr:uid="{00000000-0005-0000-0000-0000962F0000}"/>
    <cellStyle name="20% - Accent6 2 4 3 2 2 2 2" xfId="27307" xr:uid="{00000000-0005-0000-0000-0000972F0000}"/>
    <cellStyle name="20% - Accent6 2 4 3 2 2 2 2 2" xfId="19110" xr:uid="{00000000-0005-0000-0000-0000982F0000}"/>
    <cellStyle name="20% - Accent6 2 4 3 2 2 2 3" xfId="23011" xr:uid="{00000000-0005-0000-0000-0000992F0000}"/>
    <cellStyle name="20% - Accent6 2 4 3 2 2 3" xfId="19109" xr:uid="{00000000-0005-0000-0000-00009A2F0000}"/>
    <cellStyle name="20% - Accent6 2 4 3 2 2 3 2" xfId="26526" xr:uid="{00000000-0005-0000-0000-00009B2F0000}"/>
    <cellStyle name="20% - Accent6 2 4 3 2 2 4" xfId="32532" xr:uid="{00000000-0005-0000-0000-00009C2F0000}"/>
    <cellStyle name="20% - Accent6 2 4 3 2 3" xfId="32244" xr:uid="{00000000-0005-0000-0000-00009D2F0000}"/>
    <cellStyle name="20% - Accent6 2 4 3 2 3 2" xfId="20907" xr:uid="{00000000-0005-0000-0000-00009E2F0000}"/>
    <cellStyle name="20% - Accent6 2 4 3 2 3 2 2" xfId="26516" xr:uid="{00000000-0005-0000-0000-00009F2F0000}"/>
    <cellStyle name="20% - Accent6 2 4 3 2 3 3" xfId="32453" xr:uid="{00000000-0005-0000-0000-0000A02F0000}"/>
    <cellStyle name="20% - Accent6 2 4 3 2 4" xfId="28144" xr:uid="{00000000-0005-0000-0000-0000A12F0000}"/>
    <cellStyle name="20% - Accent6 2 4 3 2 4 2" xfId="33278" xr:uid="{00000000-0005-0000-0000-0000A22F0000}"/>
    <cellStyle name="20% - Accent6 2 4 3 2 5" xfId="19106" xr:uid="{00000000-0005-0000-0000-0000A32F0000}"/>
    <cellStyle name="20% - Accent6 2 4 3 3" xfId="14447" xr:uid="{00000000-0005-0000-0000-0000A42F0000}"/>
    <cellStyle name="20% - Accent6 2 4 3 3 2" xfId="23591" xr:uid="{00000000-0005-0000-0000-0000A52F0000}"/>
    <cellStyle name="20% - Accent6 2 4 3 3 2 2" xfId="14445" xr:uid="{00000000-0005-0000-0000-0000A62F0000}"/>
    <cellStyle name="20% - Accent6 2 4 3 3 2 2 2" xfId="24941" xr:uid="{00000000-0005-0000-0000-0000A72F0000}"/>
    <cellStyle name="20% - Accent6 2 4 3 3 2 3" xfId="14443" xr:uid="{00000000-0005-0000-0000-0000A82F0000}"/>
    <cellStyle name="20% - Accent6 2 4 3 3 3" xfId="14441" xr:uid="{00000000-0005-0000-0000-0000A92F0000}"/>
    <cellStyle name="20% - Accent6 2 4 3 3 3 2" xfId="27361" xr:uid="{00000000-0005-0000-0000-0000AA2F0000}"/>
    <cellStyle name="20% - Accent6 2 4 3 3 4" xfId="19104" xr:uid="{00000000-0005-0000-0000-0000AB2F0000}"/>
    <cellStyle name="20% - Accent6 2 4 3 4" xfId="14439" xr:uid="{00000000-0005-0000-0000-0000AC2F0000}"/>
    <cellStyle name="20% - Accent6 2 4 3 4 2" xfId="14437" xr:uid="{00000000-0005-0000-0000-0000AD2F0000}"/>
    <cellStyle name="20% - Accent6 2 4 3 4 2 2" xfId="10138" xr:uid="{00000000-0005-0000-0000-0000AE2F0000}"/>
    <cellStyle name="20% - Accent6 2 4 3 4 3" xfId="14435" xr:uid="{00000000-0005-0000-0000-0000AF2F0000}"/>
    <cellStyle name="20% - Accent6 2 4 3 5" xfId="14433" xr:uid="{00000000-0005-0000-0000-0000B02F0000}"/>
    <cellStyle name="20% - Accent6 2 4 3 5 2" xfId="14431" xr:uid="{00000000-0005-0000-0000-0000B12F0000}"/>
    <cellStyle name="20% - Accent6 2 4 3 6" xfId="14429" xr:uid="{00000000-0005-0000-0000-0000B22F0000}"/>
    <cellStyle name="20% - Accent6 2 4 4" xfId="25153" xr:uid="{00000000-0005-0000-0000-0000B32F0000}"/>
    <cellStyle name="20% - Accent6 2 4 4 2" xfId="19100" xr:uid="{00000000-0005-0000-0000-0000B42F0000}"/>
    <cellStyle name="20% - Accent6 2 4 4 2 2" xfId="23580" xr:uid="{00000000-0005-0000-0000-0000B52F0000}"/>
    <cellStyle name="20% - Accent6 2 4 4 2 2 2" xfId="20862" xr:uid="{00000000-0005-0000-0000-0000B62F0000}"/>
    <cellStyle name="20% - Accent6 2 4 4 2 2 2 2" xfId="5617" xr:uid="{00000000-0005-0000-0000-0000B72F0000}"/>
    <cellStyle name="20% - Accent6 2 4 4 2 2 3" xfId="9398" xr:uid="{00000000-0005-0000-0000-0000B82F0000}"/>
    <cellStyle name="20% - Accent6 2 4 4 2 3" xfId="19095" xr:uid="{00000000-0005-0000-0000-0000B92F0000}"/>
    <cellStyle name="20% - Accent6 2 4 4 2 3 2" xfId="33843" xr:uid="{00000000-0005-0000-0000-0000BA2F0000}"/>
    <cellStyle name="20% - Accent6 2 4 4 2 4" xfId="19094" xr:uid="{00000000-0005-0000-0000-0000BB2F0000}"/>
    <cellStyle name="20% - Accent6 2 4 4 3" xfId="14427" xr:uid="{00000000-0005-0000-0000-0000BC2F0000}"/>
    <cellStyle name="20% - Accent6 2 4 4 3 2" xfId="14425" xr:uid="{00000000-0005-0000-0000-0000BD2F0000}"/>
    <cellStyle name="20% - Accent6 2 4 4 3 2 2" xfId="14423" xr:uid="{00000000-0005-0000-0000-0000BE2F0000}"/>
    <cellStyle name="20% - Accent6 2 4 4 3 3" xfId="14421" xr:uid="{00000000-0005-0000-0000-0000BF2F0000}"/>
    <cellStyle name="20% - Accent6 2 4 4 4" xfId="14419" xr:uid="{00000000-0005-0000-0000-0000C02F0000}"/>
    <cellStyle name="20% - Accent6 2 4 4 4 2" xfId="14416" xr:uid="{00000000-0005-0000-0000-0000C12F0000}"/>
    <cellStyle name="20% - Accent6 2 4 4 5" xfId="14414" xr:uid="{00000000-0005-0000-0000-0000C22F0000}"/>
    <cellStyle name="20% - Accent6 2 4 5" xfId="19087" xr:uid="{00000000-0005-0000-0000-0000C32F0000}"/>
    <cellStyle name="20% - Accent6 2 4 5 2" xfId="19085" xr:uid="{00000000-0005-0000-0000-0000C42F0000}"/>
    <cellStyle name="20% - Accent6 2 4 5 2 2" xfId="19083" xr:uid="{00000000-0005-0000-0000-0000C52F0000}"/>
    <cellStyle name="20% - Accent6 2 4 5 2 2 2" xfId="21790" xr:uid="{00000000-0005-0000-0000-0000C62F0000}"/>
    <cellStyle name="20% - Accent6 2 4 5 2 3" xfId="19079" xr:uid="{00000000-0005-0000-0000-0000C72F0000}"/>
    <cellStyle name="20% - Accent6 2 4 5 3" xfId="19078" xr:uid="{00000000-0005-0000-0000-0000C82F0000}"/>
    <cellStyle name="20% - Accent6 2 4 5 3 2" xfId="14410" xr:uid="{00000000-0005-0000-0000-0000C92F0000}"/>
    <cellStyle name="20% - Accent6 2 4 5 4" xfId="14407" xr:uid="{00000000-0005-0000-0000-0000CA2F0000}"/>
    <cellStyle name="20% - Accent6 2 4 6" xfId="19073" xr:uid="{00000000-0005-0000-0000-0000CB2F0000}"/>
    <cellStyle name="20% - Accent6 2 4 6 2" xfId="19070" xr:uid="{00000000-0005-0000-0000-0000CC2F0000}"/>
    <cellStyle name="20% - Accent6 2 4 6 2 2" xfId="19069" xr:uid="{00000000-0005-0000-0000-0000CD2F0000}"/>
    <cellStyle name="20% - Accent6 2 4 6 3" xfId="19068" xr:uid="{00000000-0005-0000-0000-0000CE2F0000}"/>
    <cellStyle name="20% - Accent6 2 4 7" xfId="24095" xr:uid="{00000000-0005-0000-0000-0000CF2F0000}"/>
    <cellStyle name="20% - Accent6 2 4 7 2" xfId="19064" xr:uid="{00000000-0005-0000-0000-0000D02F0000}"/>
    <cellStyle name="20% - Accent6 2 4 8" xfId="19062" xr:uid="{00000000-0005-0000-0000-0000D12F0000}"/>
    <cellStyle name="20% - Accent6 2 4 9" xfId="34767" xr:uid="{00000000-0005-0000-0000-0000D22F0000}"/>
    <cellStyle name="20% - Accent6 2 5" xfId="34093" xr:uid="{00000000-0005-0000-0000-0000D32F0000}"/>
    <cellStyle name="20% - Accent6 2 5 2" xfId="28326" xr:uid="{00000000-0005-0000-0000-0000D42F0000}"/>
    <cellStyle name="20% - Accent6 2 5 2 2" xfId="32930" xr:uid="{00000000-0005-0000-0000-0000D52F0000}"/>
    <cellStyle name="20% - Accent6 2 5 2 2 2" xfId="23543" xr:uid="{00000000-0005-0000-0000-0000D62F0000}"/>
    <cellStyle name="20% - Accent6 2 5 2 2 2 2" xfId="20915" xr:uid="{00000000-0005-0000-0000-0000D72F0000}"/>
    <cellStyle name="20% - Accent6 2 5 2 2 2 2 2" xfId="16575" xr:uid="{00000000-0005-0000-0000-0000D82F0000}"/>
    <cellStyle name="20% - Accent6 2 5 2 2 2 2 2 2" xfId="29444" xr:uid="{00000000-0005-0000-0000-0000D92F0000}"/>
    <cellStyle name="20% - Accent6 2 5 2 2 2 2 3" xfId="32345" xr:uid="{00000000-0005-0000-0000-0000DA2F0000}"/>
    <cellStyle name="20% - Accent6 2 5 2 2 2 3" xfId="21004" xr:uid="{00000000-0005-0000-0000-0000DB2F0000}"/>
    <cellStyle name="20% - Accent6 2 5 2 2 2 3 2" xfId="27244" xr:uid="{00000000-0005-0000-0000-0000DC2F0000}"/>
    <cellStyle name="20% - Accent6 2 5 2 2 2 4" xfId="20906" xr:uid="{00000000-0005-0000-0000-0000DD2F0000}"/>
    <cellStyle name="20% - Accent6 2 5 2 2 3" xfId="23538" xr:uid="{00000000-0005-0000-0000-0000DE2F0000}"/>
    <cellStyle name="20% - Accent6 2 5 2 2 3 2" xfId="20727" xr:uid="{00000000-0005-0000-0000-0000DF2F0000}"/>
    <cellStyle name="20% - Accent6 2 5 2 2 3 2 2" xfId="27194" xr:uid="{00000000-0005-0000-0000-0000E02F0000}"/>
    <cellStyle name="20% - Accent6 2 5 2 2 3 3" xfId="20093" xr:uid="{00000000-0005-0000-0000-0000E12F0000}"/>
    <cellStyle name="20% - Accent6 2 5 2 2 4" xfId="20900" xr:uid="{00000000-0005-0000-0000-0000E22F0000}"/>
    <cellStyle name="20% - Accent6 2 5 2 2 4 2" xfId="20091" xr:uid="{00000000-0005-0000-0000-0000E32F0000}"/>
    <cellStyle name="20% - Accent6 2 5 2 2 5" xfId="20895" xr:uid="{00000000-0005-0000-0000-0000E42F0000}"/>
    <cellStyle name="20% - Accent6 2 5 2 3" xfId="29948" xr:uid="{00000000-0005-0000-0000-0000E52F0000}"/>
    <cellStyle name="20% - Accent6 2 5 2 3 2" xfId="28902" xr:uid="{00000000-0005-0000-0000-0000E62F0000}"/>
    <cellStyle name="20% - Accent6 2 5 2 3 2 2" xfId="16098" xr:uid="{00000000-0005-0000-0000-0000E72F0000}"/>
    <cellStyle name="20% - Accent6 2 5 2 3 2 2 2" xfId="31556" xr:uid="{00000000-0005-0000-0000-0000E82F0000}"/>
    <cellStyle name="20% - Accent6 2 5 2 3 2 3" xfId="14368" xr:uid="{00000000-0005-0000-0000-0000E92F0000}"/>
    <cellStyle name="20% - Accent6 2 5 2 3 3" xfId="14366" xr:uid="{00000000-0005-0000-0000-0000EA2F0000}"/>
    <cellStyle name="20% - Accent6 2 5 2 3 3 2" xfId="20563" xr:uid="{00000000-0005-0000-0000-0000EB2F0000}"/>
    <cellStyle name="20% - Accent6 2 5 2 3 4" xfId="14364" xr:uid="{00000000-0005-0000-0000-0000EC2F0000}"/>
    <cellStyle name="20% - Accent6 2 5 2 4" xfId="14362" xr:uid="{00000000-0005-0000-0000-0000ED2F0000}"/>
    <cellStyle name="20% - Accent6 2 5 2 4 2" xfId="14359" xr:uid="{00000000-0005-0000-0000-0000EE2F0000}"/>
    <cellStyle name="20% - Accent6 2 5 2 4 2 2" xfId="16713" xr:uid="{00000000-0005-0000-0000-0000EF2F0000}"/>
    <cellStyle name="20% - Accent6 2 5 2 4 3" xfId="14357" xr:uid="{00000000-0005-0000-0000-0000F02F0000}"/>
    <cellStyle name="20% - Accent6 2 5 2 5" xfId="14355" xr:uid="{00000000-0005-0000-0000-0000F12F0000}"/>
    <cellStyle name="20% - Accent6 2 5 2 5 2" xfId="14350" xr:uid="{00000000-0005-0000-0000-0000F22F0000}"/>
    <cellStyle name="20% - Accent6 2 5 2 6" xfId="9897" xr:uid="{00000000-0005-0000-0000-0000F32F0000}"/>
    <cellStyle name="20% - Accent6 2 5 3" xfId="33919" xr:uid="{00000000-0005-0000-0000-0000F42F0000}"/>
    <cellStyle name="20% - Accent6 2 5 3 2" xfId="29613" xr:uid="{00000000-0005-0000-0000-0000F52F0000}"/>
    <cellStyle name="20% - Accent6 2 5 3 2 2" xfId="23531" xr:uid="{00000000-0005-0000-0000-0000F62F0000}"/>
    <cellStyle name="20% - Accent6 2 5 3 2 2 2" xfId="20858" xr:uid="{00000000-0005-0000-0000-0000F72F0000}"/>
    <cellStyle name="20% - Accent6 2 5 3 2 2 2 2" xfId="26171" xr:uid="{00000000-0005-0000-0000-0000F82F0000}"/>
    <cellStyle name="20% - Accent6 2 5 3 2 2 3" xfId="20852" xr:uid="{00000000-0005-0000-0000-0000F92F0000}"/>
    <cellStyle name="20% - Accent6 2 5 3 2 3" xfId="20847" xr:uid="{00000000-0005-0000-0000-0000FA2F0000}"/>
    <cellStyle name="20% - Accent6 2 5 3 2 3 2" xfId="20065" xr:uid="{00000000-0005-0000-0000-0000FB2F0000}"/>
    <cellStyle name="20% - Accent6 2 5 3 2 4" xfId="20839" xr:uid="{00000000-0005-0000-0000-0000FC2F0000}"/>
    <cellStyle name="20% - Accent6 2 5 3 3" xfId="14347" xr:uid="{00000000-0005-0000-0000-0000FD2F0000}"/>
    <cellStyle name="20% - Accent6 2 5 3 3 2" xfId="14344" xr:uid="{00000000-0005-0000-0000-0000FE2F0000}"/>
    <cellStyle name="20% - Accent6 2 5 3 3 2 2" xfId="14342" xr:uid="{00000000-0005-0000-0000-0000FF2F0000}"/>
    <cellStyle name="20% - Accent6 2 5 3 3 3" xfId="14339" xr:uid="{00000000-0005-0000-0000-000000300000}"/>
    <cellStyle name="20% - Accent6 2 5 3 4" xfId="14337" xr:uid="{00000000-0005-0000-0000-000001300000}"/>
    <cellStyle name="20% - Accent6 2 5 3 4 2" xfId="14335" xr:uid="{00000000-0005-0000-0000-000002300000}"/>
    <cellStyle name="20% - Accent6 2 5 3 5" xfId="20986" xr:uid="{00000000-0005-0000-0000-000003300000}"/>
    <cellStyle name="20% - Accent6 2 5 4" xfId="32389" xr:uid="{00000000-0005-0000-0000-000004300000}"/>
    <cellStyle name="20% - Accent6 2 5 4 2" xfId="19060" xr:uid="{00000000-0005-0000-0000-000005300000}"/>
    <cellStyle name="20% - Accent6 2 5 4 2 2" xfId="20811" xr:uid="{00000000-0005-0000-0000-000006300000}"/>
    <cellStyle name="20% - Accent6 2 5 4 2 2 2" xfId="21462" xr:uid="{00000000-0005-0000-0000-000007300000}"/>
    <cellStyle name="20% - Accent6 2 5 4 2 3" xfId="20806" xr:uid="{00000000-0005-0000-0000-000008300000}"/>
    <cellStyle name="20% - Accent6 2 5 4 3" xfId="14333" xr:uid="{00000000-0005-0000-0000-000009300000}"/>
    <cellStyle name="20% - Accent6 2 5 4 3 2" xfId="14330" xr:uid="{00000000-0005-0000-0000-00000A300000}"/>
    <cellStyle name="20% - Accent6 2 5 4 4" xfId="14328" xr:uid="{00000000-0005-0000-0000-00000B300000}"/>
    <cellStyle name="20% - Accent6 2 5 5" xfId="34019" xr:uid="{00000000-0005-0000-0000-00000C300000}"/>
    <cellStyle name="20% - Accent6 2 5 5 2" xfId="19054" xr:uid="{00000000-0005-0000-0000-00000D300000}"/>
    <cellStyle name="20% - Accent6 2 5 5 2 2" xfId="20788" xr:uid="{00000000-0005-0000-0000-00000E300000}"/>
    <cellStyle name="20% - Accent6 2 5 5 3" xfId="14324" xr:uid="{00000000-0005-0000-0000-00000F300000}"/>
    <cellStyle name="20% - Accent6 2 5 6" xfId="32803" xr:uid="{00000000-0005-0000-0000-000010300000}"/>
    <cellStyle name="20% - Accent6 2 5 6 2" xfId="19044" xr:uid="{00000000-0005-0000-0000-000011300000}"/>
    <cellStyle name="20% - Accent6 2 5 7" xfId="19038" xr:uid="{00000000-0005-0000-0000-000012300000}"/>
    <cellStyle name="20% - Accent6 2 5 8" xfId="34957" xr:uid="{00000000-0005-0000-0000-000013300000}"/>
    <cellStyle name="20% - Accent6 2 6" xfId="27908" xr:uid="{00000000-0005-0000-0000-000014300000}"/>
    <cellStyle name="20% - Accent6 2 6 2" xfId="33785" xr:uid="{00000000-0005-0000-0000-000015300000}"/>
    <cellStyle name="20% - Accent6 2 6 2 2" xfId="32444" xr:uid="{00000000-0005-0000-0000-000016300000}"/>
    <cellStyle name="20% - Accent6 2 6 2 2 2" xfId="26989" xr:uid="{00000000-0005-0000-0000-000017300000}"/>
    <cellStyle name="20% - Accent6 2 6 2 2 2 2" xfId="21831" xr:uid="{00000000-0005-0000-0000-000018300000}"/>
    <cellStyle name="20% - Accent6 2 6 2 2 2 2 2" xfId="7014" xr:uid="{00000000-0005-0000-0000-000019300000}"/>
    <cellStyle name="20% - Accent6 2 6 2 2 2 3" xfId="21823" xr:uid="{00000000-0005-0000-0000-00001A300000}"/>
    <cellStyle name="20% - Accent6 2 6 2 2 3" xfId="25393" xr:uid="{00000000-0005-0000-0000-00001B300000}"/>
    <cellStyle name="20% - Accent6 2 6 2 2 3 2" xfId="20038" xr:uid="{00000000-0005-0000-0000-00001C300000}"/>
    <cellStyle name="20% - Accent6 2 6 2 2 4" xfId="25379" xr:uid="{00000000-0005-0000-0000-00001D300000}"/>
    <cellStyle name="20% - Accent6 2 6 2 3" xfId="14300" xr:uid="{00000000-0005-0000-0000-00001E300000}"/>
    <cellStyle name="20% - Accent6 2 6 2 3 2" xfId="14551" xr:uid="{00000000-0005-0000-0000-00001F300000}"/>
    <cellStyle name="20% - Accent6 2 6 2 3 2 2" xfId="14293" xr:uid="{00000000-0005-0000-0000-000020300000}"/>
    <cellStyle name="20% - Accent6 2 6 2 3 3" xfId="14545" xr:uid="{00000000-0005-0000-0000-000021300000}"/>
    <cellStyle name="20% - Accent6 2 6 2 4" xfId="14290" xr:uid="{00000000-0005-0000-0000-000022300000}"/>
    <cellStyle name="20% - Accent6 2 6 2 4 2" xfId="14532" xr:uid="{00000000-0005-0000-0000-000023300000}"/>
    <cellStyle name="20% - Accent6 2 6 2 5" xfId="9886" xr:uid="{00000000-0005-0000-0000-000024300000}"/>
    <cellStyle name="20% - Accent6 2 6 3" xfId="20023" xr:uid="{00000000-0005-0000-0000-000025300000}"/>
    <cellStyle name="20% - Accent6 2 6 3 2" xfId="19036" xr:uid="{00000000-0005-0000-0000-000026300000}"/>
    <cellStyle name="20% - Accent6 2 6 3 2 2" xfId="9226" xr:uid="{00000000-0005-0000-0000-000027300000}"/>
    <cellStyle name="20% - Accent6 2 6 3 2 2 2" xfId="26938" xr:uid="{00000000-0005-0000-0000-000028300000}"/>
    <cellStyle name="20% - Accent6 2 6 3 2 3" xfId="5460" xr:uid="{00000000-0005-0000-0000-000029300000}"/>
    <cellStyle name="20% - Accent6 2 6 3 3" xfId="9218" xr:uid="{00000000-0005-0000-0000-00002A300000}"/>
    <cellStyle name="20% - Accent6 2 6 3 3 2" xfId="5684" xr:uid="{00000000-0005-0000-0000-00002B300000}"/>
    <cellStyle name="20% - Accent6 2 6 3 4" xfId="5658" xr:uid="{00000000-0005-0000-0000-00002C300000}"/>
    <cellStyle name="20% - Accent6 2 6 4" xfId="10657" xr:uid="{00000000-0005-0000-0000-00002D300000}"/>
    <cellStyle name="20% - Accent6 2 6 4 2" xfId="10651" xr:uid="{00000000-0005-0000-0000-00002E300000}"/>
    <cellStyle name="20% - Accent6 2 6 4 2 2" xfId="6178" xr:uid="{00000000-0005-0000-0000-00002F300000}"/>
    <cellStyle name="20% - Accent6 2 6 4 3" xfId="10645" xr:uid="{00000000-0005-0000-0000-000030300000}"/>
    <cellStyle name="20% - Accent6 2 6 5" xfId="10638" xr:uid="{00000000-0005-0000-0000-000031300000}"/>
    <cellStyle name="20% - Accent6 2 6 5 2" xfId="10635" xr:uid="{00000000-0005-0000-0000-000032300000}"/>
    <cellStyle name="20% - Accent6 2 6 6" xfId="10631" xr:uid="{00000000-0005-0000-0000-000033300000}"/>
    <cellStyle name="20% - Accent6 2 6 7" xfId="35162" xr:uid="{00000000-0005-0000-0000-000034300000}"/>
    <cellStyle name="20% - Accent6 2 7" xfId="33248" xr:uid="{00000000-0005-0000-0000-000035300000}"/>
    <cellStyle name="20% - Accent6 2 7 2" xfId="29603" xr:uid="{00000000-0005-0000-0000-000036300000}"/>
    <cellStyle name="20% - Accent6 2 7 2 2" xfId="19031" xr:uid="{00000000-0005-0000-0000-000037300000}"/>
    <cellStyle name="20% - Accent6 2 7 2 2 2" xfId="26119" xr:uid="{00000000-0005-0000-0000-000038300000}"/>
    <cellStyle name="20% - Accent6 2 7 2 2 2 2" xfId="20901" xr:uid="{00000000-0005-0000-0000-000039300000}"/>
    <cellStyle name="20% - Accent6 2 7 2 2 3" xfId="25266" xr:uid="{00000000-0005-0000-0000-00003A300000}"/>
    <cellStyle name="20% - Accent6 2 7 2 3" xfId="14261" xr:uid="{00000000-0005-0000-0000-00003B300000}"/>
    <cellStyle name="20% - Accent6 2 7 2 3 2" xfId="14477" xr:uid="{00000000-0005-0000-0000-00003C300000}"/>
    <cellStyle name="20% - Accent6 2 7 2 4" xfId="14256" xr:uid="{00000000-0005-0000-0000-00003D300000}"/>
    <cellStyle name="20% - Accent6 2 7 3" xfId="14558" xr:uid="{00000000-0005-0000-0000-00003E300000}"/>
    <cellStyle name="20% - Accent6 2 7 3 2" xfId="9215" xr:uid="{00000000-0005-0000-0000-00003F300000}"/>
    <cellStyle name="20% - Accent6 2 7 3 2 2" xfId="5457" xr:uid="{00000000-0005-0000-0000-000040300000}"/>
    <cellStyle name="20% - Accent6 2 7 3 3" xfId="5454" xr:uid="{00000000-0005-0000-0000-000041300000}"/>
    <cellStyle name="20% - Accent6 2 7 4" xfId="10624" xr:uid="{00000000-0005-0000-0000-000042300000}"/>
    <cellStyle name="20% - Accent6 2 7 4 2" xfId="10620" xr:uid="{00000000-0005-0000-0000-000043300000}"/>
    <cellStyle name="20% - Accent6 2 7 5" xfId="10616" xr:uid="{00000000-0005-0000-0000-000044300000}"/>
    <cellStyle name="20% - Accent6 2 7 6" xfId="35391" xr:uid="{00000000-0005-0000-0000-000045300000}"/>
    <cellStyle name="20% - Accent6 2 8" xfId="34237" xr:uid="{00000000-0005-0000-0000-000046300000}"/>
    <cellStyle name="20% - Accent6 2 8 2" xfId="30713" xr:uid="{00000000-0005-0000-0000-000047300000}"/>
    <cellStyle name="20% - Accent6 2 8 2 2" xfId="19028" xr:uid="{00000000-0005-0000-0000-000048300000}"/>
    <cellStyle name="20% - Accent6 2 8 2 2 2" xfId="15759" xr:uid="{00000000-0005-0000-0000-000049300000}"/>
    <cellStyle name="20% - Accent6 2 8 2 3" xfId="19027" xr:uid="{00000000-0005-0000-0000-00004A300000}"/>
    <cellStyle name="20% - Accent6 2 8 3" xfId="9211" xr:uid="{00000000-0005-0000-0000-00004B300000}"/>
    <cellStyle name="20% - Accent6 2 8 3 2" xfId="6745" xr:uid="{00000000-0005-0000-0000-00004C300000}"/>
    <cellStyle name="20% - Accent6 2 8 4" xfId="10612" xr:uid="{00000000-0005-0000-0000-00004D300000}"/>
    <cellStyle name="20% - Accent6 2 8 5" xfId="36263" xr:uid="{00000000-0005-0000-0000-00004E300000}"/>
    <cellStyle name="20% - Accent6 2 9" xfId="31182" xr:uid="{00000000-0005-0000-0000-00004F300000}"/>
    <cellStyle name="20% - Accent6 2 9 2" xfId="7083" xr:uid="{00000000-0005-0000-0000-000050300000}"/>
    <cellStyle name="20% - Accent6 2 9 2 2" xfId="19023" xr:uid="{00000000-0005-0000-0000-000051300000}"/>
    <cellStyle name="20% - Accent6 2 9 3" xfId="5451" xr:uid="{00000000-0005-0000-0000-000052300000}"/>
    <cellStyle name="20% - Accent6 2 9 4" xfId="36549" xr:uid="{00000000-0005-0000-0000-000053300000}"/>
    <cellStyle name="20% - Accent6 20" xfId="35713" xr:uid="{00000000-0005-0000-0000-000054300000}"/>
    <cellStyle name="20% - Accent6 20 2" xfId="36882" xr:uid="{00000000-0005-0000-0000-000055300000}"/>
    <cellStyle name="20% - Accent6 20 3" xfId="37773" xr:uid="{00000000-0005-0000-0000-000056300000}"/>
    <cellStyle name="20% - Accent6 21" xfId="35732" xr:uid="{00000000-0005-0000-0000-000057300000}"/>
    <cellStyle name="20% - Accent6 21 2" xfId="36902" xr:uid="{00000000-0005-0000-0000-000058300000}"/>
    <cellStyle name="20% - Accent6 21 3" xfId="37793" xr:uid="{00000000-0005-0000-0000-000059300000}"/>
    <cellStyle name="20% - Accent6 22" xfId="35751" xr:uid="{00000000-0005-0000-0000-00005A300000}"/>
    <cellStyle name="20% - Accent6 22 2" xfId="36922" xr:uid="{00000000-0005-0000-0000-00005B300000}"/>
    <cellStyle name="20% - Accent6 22 3" xfId="37813" xr:uid="{00000000-0005-0000-0000-00005C300000}"/>
    <cellStyle name="20% - Accent6 23" xfId="35771" xr:uid="{00000000-0005-0000-0000-00005D300000}"/>
    <cellStyle name="20% - Accent6 23 2" xfId="36941" xr:uid="{00000000-0005-0000-0000-00005E300000}"/>
    <cellStyle name="20% - Accent6 23 3" xfId="37833" xr:uid="{00000000-0005-0000-0000-00005F300000}"/>
    <cellStyle name="20% - Accent6 24" xfId="35791" xr:uid="{00000000-0005-0000-0000-000060300000}"/>
    <cellStyle name="20% - Accent6 24 2" xfId="36960" xr:uid="{00000000-0005-0000-0000-000061300000}"/>
    <cellStyle name="20% - Accent6 24 3" xfId="37853" xr:uid="{00000000-0005-0000-0000-000062300000}"/>
    <cellStyle name="20% - Accent6 25" xfId="35810" xr:uid="{00000000-0005-0000-0000-000063300000}"/>
    <cellStyle name="20% - Accent6 25 2" xfId="36980" xr:uid="{00000000-0005-0000-0000-000064300000}"/>
    <cellStyle name="20% - Accent6 25 3" xfId="37873" xr:uid="{00000000-0005-0000-0000-000065300000}"/>
    <cellStyle name="20% - Accent6 26" xfId="35829" xr:uid="{00000000-0005-0000-0000-000066300000}"/>
    <cellStyle name="20% - Accent6 26 2" xfId="37000" xr:uid="{00000000-0005-0000-0000-000067300000}"/>
    <cellStyle name="20% - Accent6 26 3" xfId="37893" xr:uid="{00000000-0005-0000-0000-000068300000}"/>
    <cellStyle name="20% - Accent6 27" xfId="35848" xr:uid="{00000000-0005-0000-0000-000069300000}"/>
    <cellStyle name="20% - Accent6 27 2" xfId="37020" xr:uid="{00000000-0005-0000-0000-00006A300000}"/>
    <cellStyle name="20% - Accent6 27 3" xfId="37913" xr:uid="{00000000-0005-0000-0000-00006B300000}"/>
    <cellStyle name="20% - Accent6 28" xfId="35867" xr:uid="{00000000-0005-0000-0000-00006C300000}"/>
    <cellStyle name="20% - Accent6 28 2" xfId="37040" xr:uid="{00000000-0005-0000-0000-00006D300000}"/>
    <cellStyle name="20% - Accent6 28 3" xfId="37933" xr:uid="{00000000-0005-0000-0000-00006E300000}"/>
    <cellStyle name="20% - Accent6 29" xfId="35876" xr:uid="{00000000-0005-0000-0000-00006F300000}"/>
    <cellStyle name="20% - Accent6 29 2" xfId="37048" xr:uid="{00000000-0005-0000-0000-000070300000}"/>
    <cellStyle name="20% - Accent6 29 3" xfId="37942" xr:uid="{00000000-0005-0000-0000-000071300000}"/>
    <cellStyle name="20% - Accent6 3" xfId="113" xr:uid="{00000000-0005-0000-0000-000072300000}"/>
    <cellStyle name="20% - Accent6 3 10" xfId="19019" xr:uid="{00000000-0005-0000-0000-000073300000}"/>
    <cellStyle name="20% - Accent6 3 10 2" xfId="37453" xr:uid="{00000000-0005-0000-0000-000074300000}"/>
    <cellStyle name="20% - Accent6 3 11" xfId="34467" xr:uid="{00000000-0005-0000-0000-000075300000}"/>
    <cellStyle name="20% - Accent6 3 12" xfId="20464" xr:uid="{00000000-0005-0000-0000-000076300000}"/>
    <cellStyle name="20% - Accent6 3 2" xfId="174" xr:uid="{00000000-0005-0000-0000-000077300000}"/>
    <cellStyle name="20% - Accent6 3 2 10" xfId="34517" xr:uid="{00000000-0005-0000-0000-000078300000}"/>
    <cellStyle name="20% - Accent6 3 2 11" xfId="19018" xr:uid="{00000000-0005-0000-0000-000079300000}"/>
    <cellStyle name="20% - Accent6 3 2 2" xfId="19015" xr:uid="{00000000-0005-0000-0000-00007A300000}"/>
    <cellStyle name="20% - Accent6 3 2 2 2" xfId="19012" xr:uid="{00000000-0005-0000-0000-00007B300000}"/>
    <cellStyle name="20% - Accent6 3 2 2 2 2" xfId="19009" xr:uid="{00000000-0005-0000-0000-00007C300000}"/>
    <cellStyle name="20% - Accent6 3 2 2 2 2 2" xfId="20493" xr:uid="{00000000-0005-0000-0000-00007D300000}"/>
    <cellStyle name="20% - Accent6 3 2 2 2 2 2 2" xfId="30716" xr:uid="{00000000-0005-0000-0000-00007E300000}"/>
    <cellStyle name="20% - Accent6 3 2 2 2 2 2 2 2" xfId="22296" xr:uid="{00000000-0005-0000-0000-00007F300000}"/>
    <cellStyle name="20% - Accent6 3 2 2 2 2 2 2 2 2" xfId="20017" xr:uid="{00000000-0005-0000-0000-000080300000}"/>
    <cellStyle name="20% - Accent6 3 2 2 2 2 2 2 2 2 2" xfId="19979" xr:uid="{00000000-0005-0000-0000-000081300000}"/>
    <cellStyle name="20% - Accent6 3 2 2 2 2 2 2 2 3" xfId="20012" xr:uid="{00000000-0005-0000-0000-000082300000}"/>
    <cellStyle name="20% - Accent6 3 2 2 2 2 2 2 3" xfId="20524" xr:uid="{00000000-0005-0000-0000-000083300000}"/>
    <cellStyle name="20% - Accent6 3 2 2 2 2 2 2 3 2" xfId="19997" xr:uid="{00000000-0005-0000-0000-000084300000}"/>
    <cellStyle name="20% - Accent6 3 2 2 2 2 2 2 4" xfId="19007" xr:uid="{00000000-0005-0000-0000-000085300000}"/>
    <cellStyle name="20% - Accent6 3 2 2 2 2 2 3" xfId="17743" xr:uid="{00000000-0005-0000-0000-000086300000}"/>
    <cellStyle name="20% - Accent6 3 2 2 2 2 2 3 2" xfId="20515" xr:uid="{00000000-0005-0000-0000-000087300000}"/>
    <cellStyle name="20% - Accent6 3 2 2 2 2 2 3 2 2" xfId="24102" xr:uid="{00000000-0005-0000-0000-000088300000}"/>
    <cellStyle name="20% - Accent6 3 2 2 2 2 2 3 3" xfId="19003" xr:uid="{00000000-0005-0000-0000-000089300000}"/>
    <cellStyle name="20% - Accent6 3 2 2 2 2 2 4" xfId="19000" xr:uid="{00000000-0005-0000-0000-00008A300000}"/>
    <cellStyle name="20% - Accent6 3 2 2 2 2 2 4 2" xfId="27330" xr:uid="{00000000-0005-0000-0000-00008B300000}"/>
    <cellStyle name="20% - Accent6 3 2 2 2 2 2 5" xfId="18998" xr:uid="{00000000-0005-0000-0000-00008C300000}"/>
    <cellStyle name="20% - Accent6 3 2 2 2 2 3" xfId="18997" xr:uid="{00000000-0005-0000-0000-00008D300000}"/>
    <cellStyle name="20% - Accent6 3 2 2 2 2 3 2" xfId="17739" xr:uid="{00000000-0005-0000-0000-00008E300000}"/>
    <cellStyle name="20% - Accent6 3 2 2 2 2 3 2 2" xfId="20504" xr:uid="{00000000-0005-0000-0000-00008F300000}"/>
    <cellStyle name="20% - Accent6 3 2 2 2 2 3 2 2 2" xfId="18497" xr:uid="{00000000-0005-0000-0000-000090300000}"/>
    <cellStyle name="20% - Accent6 3 2 2 2 2 3 2 3" xfId="18995" xr:uid="{00000000-0005-0000-0000-000091300000}"/>
    <cellStyle name="20% - Accent6 3 2 2 2 2 3 3" xfId="18992" xr:uid="{00000000-0005-0000-0000-000092300000}"/>
    <cellStyle name="20% - Accent6 3 2 2 2 2 3 3 2" xfId="18990" xr:uid="{00000000-0005-0000-0000-000093300000}"/>
    <cellStyle name="20% - Accent6 3 2 2 2 2 3 4" xfId="18987" xr:uid="{00000000-0005-0000-0000-000094300000}"/>
    <cellStyle name="20% - Accent6 3 2 2 2 2 4" xfId="18986" xr:uid="{00000000-0005-0000-0000-000095300000}"/>
    <cellStyle name="20% - Accent6 3 2 2 2 2 4 2" xfId="18985" xr:uid="{00000000-0005-0000-0000-000096300000}"/>
    <cellStyle name="20% - Accent6 3 2 2 2 2 4 2 2" xfId="18981" xr:uid="{00000000-0005-0000-0000-000097300000}"/>
    <cellStyle name="20% - Accent6 3 2 2 2 2 4 3" xfId="33890" xr:uid="{00000000-0005-0000-0000-000098300000}"/>
    <cellStyle name="20% - Accent6 3 2 2 2 2 5" xfId="15688" xr:uid="{00000000-0005-0000-0000-000099300000}"/>
    <cellStyle name="20% - Accent6 3 2 2 2 2 5 2" xfId="18979" xr:uid="{00000000-0005-0000-0000-00009A300000}"/>
    <cellStyle name="20% - Accent6 3 2 2 2 2 6" xfId="15685" xr:uid="{00000000-0005-0000-0000-00009B300000}"/>
    <cellStyle name="20% - Accent6 3 2 2 2 3" xfId="23182" xr:uid="{00000000-0005-0000-0000-00009C300000}"/>
    <cellStyle name="20% - Accent6 3 2 2 2 3 2" xfId="18974" xr:uid="{00000000-0005-0000-0000-00009D300000}"/>
    <cellStyle name="20% - Accent6 3 2 2 2 3 2 2" xfId="17716" xr:uid="{00000000-0005-0000-0000-00009E300000}"/>
    <cellStyle name="20% - Accent6 3 2 2 2 3 2 2 2" xfId="32181" xr:uid="{00000000-0005-0000-0000-00009F300000}"/>
    <cellStyle name="20% - Accent6 3 2 2 2 3 2 2 2 2" xfId="7310" xr:uid="{00000000-0005-0000-0000-0000A0300000}"/>
    <cellStyle name="20% - Accent6 3 2 2 2 3 2 2 3" xfId="18972" xr:uid="{00000000-0005-0000-0000-0000A1300000}"/>
    <cellStyle name="20% - Accent6 3 2 2 2 3 2 3" xfId="14918" xr:uid="{00000000-0005-0000-0000-0000A2300000}"/>
    <cellStyle name="20% - Accent6 3 2 2 2 3 2 3 2" xfId="18970" xr:uid="{00000000-0005-0000-0000-0000A3300000}"/>
    <cellStyle name="20% - Accent6 3 2 2 2 3 2 4" xfId="14912" xr:uid="{00000000-0005-0000-0000-0000A4300000}"/>
    <cellStyle name="20% - Accent6 3 2 2 2 3 3" xfId="18968" xr:uid="{00000000-0005-0000-0000-0000A5300000}"/>
    <cellStyle name="20% - Accent6 3 2 2 2 3 3 2" xfId="18967" xr:uid="{00000000-0005-0000-0000-0000A6300000}"/>
    <cellStyle name="20% - Accent6 3 2 2 2 3 3 2 2" xfId="18963" xr:uid="{00000000-0005-0000-0000-0000A7300000}"/>
    <cellStyle name="20% - Accent6 3 2 2 2 3 3 3" xfId="25060" xr:uid="{00000000-0005-0000-0000-0000A8300000}"/>
    <cellStyle name="20% - Accent6 3 2 2 2 3 4" xfId="18961" xr:uid="{00000000-0005-0000-0000-0000A9300000}"/>
    <cellStyle name="20% - Accent6 3 2 2 2 3 4 2" xfId="18959" xr:uid="{00000000-0005-0000-0000-0000AA300000}"/>
    <cellStyle name="20% - Accent6 3 2 2 2 3 5" xfId="17875" xr:uid="{00000000-0005-0000-0000-0000AB300000}"/>
    <cellStyle name="20% - Accent6 3 2 2 2 4" xfId="23180" xr:uid="{00000000-0005-0000-0000-0000AC300000}"/>
    <cellStyle name="20% - Accent6 3 2 2 2 4 2" xfId="18953" xr:uid="{00000000-0005-0000-0000-0000AD300000}"/>
    <cellStyle name="20% - Accent6 3 2 2 2 4 2 2" xfId="18948" xr:uid="{00000000-0005-0000-0000-0000AE300000}"/>
    <cellStyle name="20% - Accent6 3 2 2 2 4 2 2 2" xfId="18946" xr:uid="{00000000-0005-0000-0000-0000AF300000}"/>
    <cellStyle name="20% - Accent6 3 2 2 2 4 2 3" xfId="14881" xr:uid="{00000000-0005-0000-0000-0000B0300000}"/>
    <cellStyle name="20% - Accent6 3 2 2 2 4 3" xfId="18940" xr:uid="{00000000-0005-0000-0000-0000B1300000}"/>
    <cellStyle name="20% - Accent6 3 2 2 2 4 3 2" xfId="18938" xr:uid="{00000000-0005-0000-0000-0000B2300000}"/>
    <cellStyle name="20% - Accent6 3 2 2 2 4 4" xfId="20098" xr:uid="{00000000-0005-0000-0000-0000B3300000}"/>
    <cellStyle name="20% - Accent6 3 2 2 2 5" xfId="32139" xr:uid="{00000000-0005-0000-0000-0000B4300000}"/>
    <cellStyle name="20% - Accent6 3 2 2 2 5 2" xfId="19494" xr:uid="{00000000-0005-0000-0000-0000B5300000}"/>
    <cellStyle name="20% - Accent6 3 2 2 2 5 2 2" xfId="18937" xr:uid="{00000000-0005-0000-0000-0000B6300000}"/>
    <cellStyle name="20% - Accent6 3 2 2 2 5 3" xfId="20598" xr:uid="{00000000-0005-0000-0000-0000B7300000}"/>
    <cellStyle name="20% - Accent6 3 2 2 2 6" xfId="33854" xr:uid="{00000000-0005-0000-0000-0000B8300000}"/>
    <cellStyle name="20% - Accent6 3 2 2 2 6 2" xfId="20593" xr:uid="{00000000-0005-0000-0000-0000B9300000}"/>
    <cellStyle name="20% - Accent6 3 2 2 2 7" xfId="18934" xr:uid="{00000000-0005-0000-0000-0000BA300000}"/>
    <cellStyle name="20% - Accent6 3 2 2 3" xfId="31700" xr:uid="{00000000-0005-0000-0000-0000BB300000}"/>
    <cellStyle name="20% - Accent6 3 2 2 3 2" xfId="31694" xr:uid="{00000000-0005-0000-0000-0000BC300000}"/>
    <cellStyle name="20% - Accent6 3 2 2 3 2 2" xfId="27447" xr:uid="{00000000-0005-0000-0000-0000BD300000}"/>
    <cellStyle name="20% - Accent6 3 2 2 3 2 2 2" xfId="17670" xr:uid="{00000000-0005-0000-0000-0000BE300000}"/>
    <cellStyle name="20% - Accent6 3 2 2 3 2 2 2 2" xfId="20438" xr:uid="{00000000-0005-0000-0000-0000BF300000}"/>
    <cellStyle name="20% - Accent6 3 2 2 3 2 2 2 2 2" xfId="7595" xr:uid="{00000000-0005-0000-0000-0000C0300000}"/>
    <cellStyle name="20% - Accent6 3 2 2 3 2 2 2 3" xfId="18931" xr:uid="{00000000-0005-0000-0000-0000C1300000}"/>
    <cellStyle name="20% - Accent6 3 2 2 3 2 2 3" xfId="18929" xr:uid="{00000000-0005-0000-0000-0000C2300000}"/>
    <cellStyle name="20% - Accent6 3 2 2 3 2 2 3 2" xfId="18923" xr:uid="{00000000-0005-0000-0000-0000C3300000}"/>
    <cellStyle name="20% - Accent6 3 2 2 3 2 2 4" xfId="18921" xr:uid="{00000000-0005-0000-0000-0000C4300000}"/>
    <cellStyle name="20% - Accent6 3 2 2 3 2 3" xfId="30433" xr:uid="{00000000-0005-0000-0000-0000C5300000}"/>
    <cellStyle name="20% - Accent6 3 2 2 3 2 3 2" xfId="18933" xr:uid="{00000000-0005-0000-0000-0000C6300000}"/>
    <cellStyle name="20% - Accent6 3 2 2 3 2 3 2 2" xfId="22891" xr:uid="{00000000-0005-0000-0000-0000C7300000}"/>
    <cellStyle name="20% - Accent6 3 2 2 3 2 3 3" xfId="18913" xr:uid="{00000000-0005-0000-0000-0000C8300000}"/>
    <cellStyle name="20% - Accent6 3 2 2 3 2 4" xfId="22748" xr:uid="{00000000-0005-0000-0000-0000C9300000}"/>
    <cellStyle name="20% - Accent6 3 2 2 3 2 4 2" xfId="9497" xr:uid="{00000000-0005-0000-0000-0000CA300000}"/>
    <cellStyle name="20% - Accent6 3 2 2 3 2 5" xfId="27431" xr:uid="{00000000-0005-0000-0000-0000CB300000}"/>
    <cellStyle name="20% - Accent6 3 2 2 3 3" xfId="31680" xr:uid="{00000000-0005-0000-0000-0000CC300000}"/>
    <cellStyle name="20% - Accent6 3 2 2 3 3 2" xfId="18908" xr:uid="{00000000-0005-0000-0000-0000CD300000}"/>
    <cellStyle name="20% - Accent6 3 2 2 3 3 2 2" xfId="18905" xr:uid="{00000000-0005-0000-0000-0000CE300000}"/>
    <cellStyle name="20% - Accent6 3 2 2 3 3 2 2 2" xfId="24376" xr:uid="{00000000-0005-0000-0000-0000CF300000}"/>
    <cellStyle name="20% - Accent6 3 2 2 3 3 2 3" xfId="14801" xr:uid="{00000000-0005-0000-0000-0000D0300000}"/>
    <cellStyle name="20% - Accent6 3 2 2 3 3 3" xfId="29707" xr:uid="{00000000-0005-0000-0000-0000D1300000}"/>
    <cellStyle name="20% - Accent6 3 2 2 3 3 3 2" xfId="18899" xr:uid="{00000000-0005-0000-0000-0000D2300000}"/>
    <cellStyle name="20% - Accent6 3 2 2 3 3 4" xfId="20258" xr:uid="{00000000-0005-0000-0000-0000D3300000}"/>
    <cellStyle name="20% - Accent6 3 2 2 3 4" xfId="18898" xr:uid="{00000000-0005-0000-0000-0000D4300000}"/>
    <cellStyle name="20% - Accent6 3 2 2 3 4 2" xfId="18897" xr:uid="{00000000-0005-0000-0000-0000D5300000}"/>
    <cellStyle name="20% - Accent6 3 2 2 3 4 2 2" xfId="18892" xr:uid="{00000000-0005-0000-0000-0000D6300000}"/>
    <cellStyle name="20% - Accent6 3 2 2 3 4 3" xfId="26142" xr:uid="{00000000-0005-0000-0000-0000D7300000}"/>
    <cellStyle name="20% - Accent6 3 2 2 3 5" xfId="33665" xr:uid="{00000000-0005-0000-0000-0000D8300000}"/>
    <cellStyle name="20% - Accent6 3 2 2 3 5 2" xfId="20580" xr:uid="{00000000-0005-0000-0000-0000D9300000}"/>
    <cellStyle name="20% - Accent6 3 2 2 3 6" xfId="20445" xr:uid="{00000000-0005-0000-0000-0000DA300000}"/>
    <cellStyle name="20% - Accent6 3 2 2 4" xfId="31673" xr:uid="{00000000-0005-0000-0000-0000DB300000}"/>
    <cellStyle name="20% - Accent6 3 2 2 4 2" xfId="31662" xr:uid="{00000000-0005-0000-0000-0000DC300000}"/>
    <cellStyle name="20% - Accent6 3 2 2 4 2 2" xfId="18891" xr:uid="{00000000-0005-0000-0000-0000DD300000}"/>
    <cellStyle name="20% - Accent6 3 2 2 4 2 2 2" xfId="18888" xr:uid="{00000000-0005-0000-0000-0000DE300000}"/>
    <cellStyle name="20% - Accent6 3 2 2 4 2 2 2 2" xfId="18887" xr:uid="{00000000-0005-0000-0000-0000DF300000}"/>
    <cellStyle name="20% - Accent6 3 2 2 4 2 2 3" xfId="18883" xr:uid="{00000000-0005-0000-0000-0000E0300000}"/>
    <cellStyle name="20% - Accent6 3 2 2 4 2 3" xfId="27225" xr:uid="{00000000-0005-0000-0000-0000E1300000}"/>
    <cellStyle name="20% - Accent6 3 2 2 4 2 3 2" xfId="24383" xr:uid="{00000000-0005-0000-0000-0000E2300000}"/>
    <cellStyle name="20% - Accent6 3 2 2 4 2 4" xfId="27409" xr:uid="{00000000-0005-0000-0000-0000E3300000}"/>
    <cellStyle name="20% - Accent6 3 2 2 4 3" xfId="31485" xr:uid="{00000000-0005-0000-0000-0000E4300000}"/>
    <cellStyle name="20% - Accent6 3 2 2 4 3 2" xfId="29663" xr:uid="{00000000-0005-0000-0000-0000E5300000}"/>
    <cellStyle name="20% - Accent6 3 2 2 4 3 2 2" xfId="18878" xr:uid="{00000000-0005-0000-0000-0000E6300000}"/>
    <cellStyle name="20% - Accent6 3 2 2 4 3 3" xfId="27403" xr:uid="{00000000-0005-0000-0000-0000E7300000}"/>
    <cellStyle name="20% - Accent6 3 2 2 4 4" xfId="18877" xr:uid="{00000000-0005-0000-0000-0000E8300000}"/>
    <cellStyle name="20% - Accent6 3 2 2 4 4 2" xfId="18876" xr:uid="{00000000-0005-0000-0000-0000E9300000}"/>
    <cellStyle name="20% - Accent6 3 2 2 4 5" xfId="20436" xr:uid="{00000000-0005-0000-0000-0000EA300000}"/>
    <cellStyle name="20% - Accent6 3 2 2 5" xfId="31658" xr:uid="{00000000-0005-0000-0000-0000EB300000}"/>
    <cellStyle name="20% - Accent6 3 2 2 5 2" xfId="18874" xr:uid="{00000000-0005-0000-0000-0000EC300000}"/>
    <cellStyle name="20% - Accent6 3 2 2 5 2 2" xfId="18872" xr:uid="{00000000-0005-0000-0000-0000ED300000}"/>
    <cellStyle name="20% - Accent6 3 2 2 5 2 2 2" xfId="18869" xr:uid="{00000000-0005-0000-0000-0000EE300000}"/>
    <cellStyle name="20% - Accent6 3 2 2 5 2 3" xfId="27397" xr:uid="{00000000-0005-0000-0000-0000EF300000}"/>
    <cellStyle name="20% - Accent6 3 2 2 5 3" xfId="18866" xr:uid="{00000000-0005-0000-0000-0000F0300000}"/>
    <cellStyle name="20% - Accent6 3 2 2 5 3 2" xfId="18865" xr:uid="{00000000-0005-0000-0000-0000F1300000}"/>
    <cellStyle name="20% - Accent6 3 2 2 5 4" xfId="18863" xr:uid="{00000000-0005-0000-0000-0000F2300000}"/>
    <cellStyle name="20% - Accent6 3 2 2 6" xfId="18859" xr:uid="{00000000-0005-0000-0000-0000F3300000}"/>
    <cellStyle name="20% - Accent6 3 2 2 6 2" xfId="18858" xr:uid="{00000000-0005-0000-0000-0000F4300000}"/>
    <cellStyle name="20% - Accent6 3 2 2 6 2 2" xfId="18856" xr:uid="{00000000-0005-0000-0000-0000F5300000}"/>
    <cellStyle name="20% - Accent6 3 2 2 6 3" xfId="18854" xr:uid="{00000000-0005-0000-0000-0000F6300000}"/>
    <cellStyle name="20% - Accent6 3 2 2 7" xfId="18852" xr:uid="{00000000-0005-0000-0000-0000F7300000}"/>
    <cellStyle name="20% - Accent6 3 2 2 7 2" xfId="18851" xr:uid="{00000000-0005-0000-0000-0000F8300000}"/>
    <cellStyle name="20% - Accent6 3 2 2 8" xfId="18849" xr:uid="{00000000-0005-0000-0000-0000F9300000}"/>
    <cellStyle name="20% - Accent6 3 2 3" xfId="27161" xr:uid="{00000000-0005-0000-0000-0000FA300000}"/>
    <cellStyle name="20% - Accent6 3 2 3 2" xfId="18845" xr:uid="{00000000-0005-0000-0000-0000FB300000}"/>
    <cellStyle name="20% - Accent6 3 2 3 2 2" xfId="18841" xr:uid="{00000000-0005-0000-0000-0000FC300000}"/>
    <cellStyle name="20% - Accent6 3 2 3 2 2 2" xfId="18837" xr:uid="{00000000-0005-0000-0000-0000FD300000}"/>
    <cellStyle name="20% - Accent6 3 2 3 2 2 2 2" xfId="17604" xr:uid="{00000000-0005-0000-0000-0000FE300000}"/>
    <cellStyle name="20% - Accent6 3 2 3 2 2 2 2 2" xfId="20342" xr:uid="{00000000-0005-0000-0000-0000FF300000}"/>
    <cellStyle name="20% - Accent6 3 2 3 2 2 2 2 2 2" xfId="22403" xr:uid="{00000000-0005-0000-0000-000000310000}"/>
    <cellStyle name="20% - Accent6 3 2 3 2 2 2 2 3" xfId="18834" xr:uid="{00000000-0005-0000-0000-000001310000}"/>
    <cellStyle name="20% - Accent6 3 2 3 2 2 2 3" xfId="32171" xr:uid="{00000000-0005-0000-0000-000002310000}"/>
    <cellStyle name="20% - Accent6 3 2 3 2 2 2 3 2" xfId="18828" xr:uid="{00000000-0005-0000-0000-000003310000}"/>
    <cellStyle name="20% - Accent6 3 2 3 2 2 2 4" xfId="18819" xr:uid="{00000000-0005-0000-0000-000004310000}"/>
    <cellStyle name="20% - Accent6 3 2 3 2 2 3" xfId="20533" xr:uid="{00000000-0005-0000-0000-000005310000}"/>
    <cellStyle name="20% - Accent6 3 2 3 2 2 3 2" xfId="32752" xr:uid="{00000000-0005-0000-0000-000006310000}"/>
    <cellStyle name="20% - Accent6 3 2 3 2 2 3 2 2" xfId="34083" xr:uid="{00000000-0005-0000-0000-000007310000}"/>
    <cellStyle name="20% - Accent6 3 2 3 2 2 3 3" xfId="21342" xr:uid="{00000000-0005-0000-0000-000008310000}"/>
    <cellStyle name="20% - Accent6 3 2 3 2 2 4" xfId="6432" xr:uid="{00000000-0005-0000-0000-000009310000}"/>
    <cellStyle name="20% - Accent6 3 2 3 2 2 4 2" xfId="21335" xr:uid="{00000000-0005-0000-0000-00000A310000}"/>
    <cellStyle name="20% - Accent6 3 2 3 2 2 5" xfId="15643" xr:uid="{00000000-0005-0000-0000-00000B310000}"/>
    <cellStyle name="20% - Accent6 3 2 3 2 3" xfId="23174" xr:uid="{00000000-0005-0000-0000-00000C310000}"/>
    <cellStyle name="20% - Accent6 3 2 3 2 3 2" xfId="18818" xr:uid="{00000000-0005-0000-0000-00000D310000}"/>
    <cellStyle name="20% - Accent6 3 2 3 2 3 2 2" xfId="32735" xr:uid="{00000000-0005-0000-0000-00000E310000}"/>
    <cellStyle name="20% - Accent6 3 2 3 2 3 2 2 2" xfId="18817" xr:uid="{00000000-0005-0000-0000-00000F310000}"/>
    <cellStyle name="20% - Accent6 3 2 3 2 3 2 3" xfId="14384" xr:uid="{00000000-0005-0000-0000-000010310000}"/>
    <cellStyle name="20% - Accent6 3 2 3 2 3 3" xfId="18814" xr:uid="{00000000-0005-0000-0000-000011310000}"/>
    <cellStyle name="20% - Accent6 3 2 3 2 3 3 2" xfId="21317" xr:uid="{00000000-0005-0000-0000-000012310000}"/>
    <cellStyle name="20% - Accent6 3 2 3 2 3 4" xfId="18813" xr:uid="{00000000-0005-0000-0000-000013310000}"/>
    <cellStyle name="20% - Accent6 3 2 3 2 4" xfId="18811" xr:uid="{00000000-0005-0000-0000-000014310000}"/>
    <cellStyle name="20% - Accent6 3 2 3 2 4 2" xfId="18810" xr:uid="{00000000-0005-0000-0000-000015310000}"/>
    <cellStyle name="20% - Accent6 3 2 3 2 4 2 2" xfId="18809" xr:uid="{00000000-0005-0000-0000-000016310000}"/>
    <cellStyle name="20% - Accent6 3 2 3 2 4 3" xfId="18808" xr:uid="{00000000-0005-0000-0000-000017310000}"/>
    <cellStyle name="20% - Accent6 3 2 3 2 5" xfId="32012" xr:uid="{00000000-0005-0000-0000-000018310000}"/>
    <cellStyle name="20% - Accent6 3 2 3 2 5 2" xfId="18494" xr:uid="{00000000-0005-0000-0000-000019310000}"/>
    <cellStyle name="20% - Accent6 3 2 3 2 6" xfId="18806" xr:uid="{00000000-0005-0000-0000-00001A310000}"/>
    <cellStyle name="20% - Accent6 3 2 3 3" xfId="27535" xr:uid="{00000000-0005-0000-0000-00001B310000}"/>
    <cellStyle name="20% - Accent6 3 2 3 3 2" xfId="21511" xr:uid="{00000000-0005-0000-0000-00001C310000}"/>
    <cellStyle name="20% - Accent6 3 2 3 3 2 2" xfId="18805" xr:uid="{00000000-0005-0000-0000-00001D310000}"/>
    <cellStyle name="20% - Accent6 3 2 3 3 2 2 2" xfId="27540" xr:uid="{00000000-0005-0000-0000-00001E310000}"/>
    <cellStyle name="20% - Accent6 3 2 3 3 2 2 2 2" xfId="18803" xr:uid="{00000000-0005-0000-0000-00001F310000}"/>
    <cellStyle name="20% - Accent6 3 2 3 3 2 2 3" xfId="18801" xr:uid="{00000000-0005-0000-0000-000020310000}"/>
    <cellStyle name="20% - Accent6 3 2 3 3 2 3" xfId="26287" xr:uid="{00000000-0005-0000-0000-000021310000}"/>
    <cellStyle name="20% - Accent6 3 2 3 3 2 3 2" xfId="21182" xr:uid="{00000000-0005-0000-0000-000022310000}"/>
    <cellStyle name="20% - Accent6 3 2 3 3 2 4" xfId="27359" xr:uid="{00000000-0005-0000-0000-000023310000}"/>
    <cellStyle name="20% - Accent6 3 2 3 3 3" xfId="18796" xr:uid="{00000000-0005-0000-0000-000024310000}"/>
    <cellStyle name="20% - Accent6 3 2 3 3 3 2" xfId="18794" xr:uid="{00000000-0005-0000-0000-000025310000}"/>
    <cellStyle name="20% - Accent6 3 2 3 3 3 2 2" xfId="18791" xr:uid="{00000000-0005-0000-0000-000026310000}"/>
    <cellStyle name="20% - Accent6 3 2 3 3 3 3" xfId="32596" xr:uid="{00000000-0005-0000-0000-000027310000}"/>
    <cellStyle name="20% - Accent6 3 2 3 3 4" xfId="20756" xr:uid="{00000000-0005-0000-0000-000028310000}"/>
    <cellStyle name="20% - Accent6 3 2 3 3 4 2" xfId="18788" xr:uid="{00000000-0005-0000-0000-000029310000}"/>
    <cellStyle name="20% - Accent6 3 2 3 3 5" xfId="20747" xr:uid="{00000000-0005-0000-0000-00002A310000}"/>
    <cellStyle name="20% - Accent6 3 2 3 4" xfId="31629" xr:uid="{00000000-0005-0000-0000-00002B310000}"/>
    <cellStyle name="20% - Accent6 3 2 3 4 2" xfId="18786" xr:uid="{00000000-0005-0000-0000-00002C310000}"/>
    <cellStyle name="20% - Accent6 3 2 3 4 2 2" xfId="18785" xr:uid="{00000000-0005-0000-0000-00002D310000}"/>
    <cellStyle name="20% - Accent6 3 2 3 4 2 2 2" xfId="22211" xr:uid="{00000000-0005-0000-0000-00002E310000}"/>
    <cellStyle name="20% - Accent6 3 2 3 4 2 3" xfId="26581" xr:uid="{00000000-0005-0000-0000-00002F310000}"/>
    <cellStyle name="20% - Accent6 3 2 3 4 3" xfId="18781" xr:uid="{00000000-0005-0000-0000-000030310000}"/>
    <cellStyle name="20% - Accent6 3 2 3 4 3 2" xfId="6917" xr:uid="{00000000-0005-0000-0000-000031310000}"/>
    <cellStyle name="20% - Accent6 3 2 3 4 4" xfId="27117" xr:uid="{00000000-0005-0000-0000-000032310000}"/>
    <cellStyle name="20% - Accent6 3 2 3 5" xfId="18780" xr:uid="{00000000-0005-0000-0000-000033310000}"/>
    <cellStyle name="20% - Accent6 3 2 3 5 2" xfId="28422" xr:uid="{00000000-0005-0000-0000-000034310000}"/>
    <cellStyle name="20% - Accent6 3 2 3 5 2 2" xfId="6808" xr:uid="{00000000-0005-0000-0000-000035310000}"/>
    <cellStyle name="20% - Accent6 3 2 3 5 3" xfId="32681" xr:uid="{00000000-0005-0000-0000-000036310000}"/>
    <cellStyle name="20% - Accent6 3 2 3 6" xfId="18776" xr:uid="{00000000-0005-0000-0000-000037310000}"/>
    <cellStyle name="20% - Accent6 3 2 3 6 2" xfId="28405" xr:uid="{00000000-0005-0000-0000-000038310000}"/>
    <cellStyle name="20% - Accent6 3 2 3 7" xfId="18775" xr:uid="{00000000-0005-0000-0000-000039310000}"/>
    <cellStyle name="20% - Accent6 3 2 4" xfId="27150" xr:uid="{00000000-0005-0000-0000-00003A310000}"/>
    <cellStyle name="20% - Accent6 3 2 4 2" xfId="19867" xr:uid="{00000000-0005-0000-0000-00003B310000}"/>
    <cellStyle name="20% - Accent6 3 2 4 2 2" xfId="18774" xr:uid="{00000000-0005-0000-0000-00003C310000}"/>
    <cellStyle name="20% - Accent6 3 2 4 2 2 2" xfId="7632" xr:uid="{00000000-0005-0000-0000-00003D310000}"/>
    <cellStyle name="20% - Accent6 3 2 4 2 2 2 2" xfId="26634" xr:uid="{00000000-0005-0000-0000-00003E310000}"/>
    <cellStyle name="20% - Accent6 3 2 4 2 2 2 2 2" xfId="17978" xr:uid="{00000000-0005-0000-0000-00003F310000}"/>
    <cellStyle name="20% - Accent6 3 2 4 2 2 2 3" xfId="19403" xr:uid="{00000000-0005-0000-0000-000040310000}"/>
    <cellStyle name="20% - Accent6 3 2 4 2 2 3" xfId="7617" xr:uid="{00000000-0005-0000-0000-000041310000}"/>
    <cellStyle name="20% - Accent6 3 2 4 2 2 3 2" xfId="19400" xr:uid="{00000000-0005-0000-0000-000042310000}"/>
    <cellStyle name="20% - Accent6 3 2 4 2 2 4" xfId="7603" xr:uid="{00000000-0005-0000-0000-000043310000}"/>
    <cellStyle name="20% - Accent6 3 2 4 2 3" xfId="18770" xr:uid="{00000000-0005-0000-0000-000044310000}"/>
    <cellStyle name="20% - Accent6 3 2 4 2 3 2" xfId="7414" xr:uid="{00000000-0005-0000-0000-000045310000}"/>
    <cellStyle name="20% - Accent6 3 2 4 2 3 2 2" xfId="19386" xr:uid="{00000000-0005-0000-0000-000046310000}"/>
    <cellStyle name="20% - Accent6 3 2 4 2 3 3" xfId="7394" xr:uid="{00000000-0005-0000-0000-000047310000}"/>
    <cellStyle name="20% - Accent6 3 2 4 2 4" xfId="18767" xr:uid="{00000000-0005-0000-0000-000048310000}"/>
    <cellStyle name="20% - Accent6 3 2 4 2 4 2" xfId="7254" xr:uid="{00000000-0005-0000-0000-000049310000}"/>
    <cellStyle name="20% - Accent6 3 2 4 2 5" xfId="18765" xr:uid="{00000000-0005-0000-0000-00004A310000}"/>
    <cellStyle name="20% - Accent6 3 2 4 3" xfId="31619" xr:uid="{00000000-0005-0000-0000-00004B310000}"/>
    <cellStyle name="20% - Accent6 3 2 4 3 2" xfId="18764" xr:uid="{00000000-0005-0000-0000-00004C310000}"/>
    <cellStyle name="20% - Accent6 3 2 4 3 2 2" xfId="7920" xr:uid="{00000000-0005-0000-0000-00004D310000}"/>
    <cellStyle name="20% - Accent6 3 2 4 3 2 2 2" xfId="23867" xr:uid="{00000000-0005-0000-0000-00004E310000}"/>
    <cellStyle name="20% - Accent6 3 2 4 3 2 3" xfId="6097" xr:uid="{00000000-0005-0000-0000-00004F310000}"/>
    <cellStyle name="20% - Accent6 3 2 4 3 3" xfId="18761" xr:uid="{00000000-0005-0000-0000-000050310000}"/>
    <cellStyle name="20% - Accent6 3 2 4 3 3 2" xfId="5987" xr:uid="{00000000-0005-0000-0000-000051310000}"/>
    <cellStyle name="20% - Accent6 3 2 4 3 4" xfId="20742" xr:uid="{00000000-0005-0000-0000-000052310000}"/>
    <cellStyle name="20% - Accent6 3 2 4 4" xfId="18760" xr:uid="{00000000-0005-0000-0000-000053310000}"/>
    <cellStyle name="20% - Accent6 3 2 4 4 2" xfId="18759" xr:uid="{00000000-0005-0000-0000-000054310000}"/>
    <cellStyle name="20% - Accent6 3 2 4 4 2 2" xfId="6620" xr:uid="{00000000-0005-0000-0000-000055310000}"/>
    <cellStyle name="20% - Accent6 3 2 4 4 3" xfId="18758" xr:uid="{00000000-0005-0000-0000-000056310000}"/>
    <cellStyle name="20% - Accent6 3 2 4 5" xfId="18757" xr:uid="{00000000-0005-0000-0000-000057310000}"/>
    <cellStyle name="20% - Accent6 3 2 4 5 2" xfId="32645" xr:uid="{00000000-0005-0000-0000-000058310000}"/>
    <cellStyle name="20% - Accent6 3 2 4 6" xfId="18756" xr:uid="{00000000-0005-0000-0000-000059310000}"/>
    <cellStyle name="20% - Accent6 3 2 5" xfId="33256" xr:uid="{00000000-0005-0000-0000-00005A310000}"/>
    <cellStyle name="20% - Accent6 3 2 5 2" xfId="18755" xr:uid="{00000000-0005-0000-0000-00005B310000}"/>
    <cellStyle name="20% - Accent6 3 2 5 2 2" xfId="13360" xr:uid="{00000000-0005-0000-0000-00005C310000}"/>
    <cellStyle name="20% - Accent6 3 2 5 2 2 2" xfId="19368" xr:uid="{00000000-0005-0000-0000-00005D310000}"/>
    <cellStyle name="20% - Accent6 3 2 5 2 2 2 2" xfId="31490" xr:uid="{00000000-0005-0000-0000-00005E310000}"/>
    <cellStyle name="20% - Accent6 3 2 5 2 2 3" xfId="19363" xr:uid="{00000000-0005-0000-0000-00005F310000}"/>
    <cellStyle name="20% - Accent6 3 2 5 2 3" xfId="18747" xr:uid="{00000000-0005-0000-0000-000060310000}"/>
    <cellStyle name="20% - Accent6 3 2 5 2 3 2" xfId="19349" xr:uid="{00000000-0005-0000-0000-000061310000}"/>
    <cellStyle name="20% - Accent6 3 2 5 2 4" xfId="18745" xr:uid="{00000000-0005-0000-0000-000062310000}"/>
    <cellStyle name="20% - Accent6 3 2 5 3" xfId="18742" xr:uid="{00000000-0005-0000-0000-000063310000}"/>
    <cellStyle name="20% - Accent6 3 2 5 3 2" xfId="19971" xr:uid="{00000000-0005-0000-0000-000064310000}"/>
    <cellStyle name="20% - Accent6 3 2 5 3 2 2" xfId="19327" xr:uid="{00000000-0005-0000-0000-000065310000}"/>
    <cellStyle name="20% - Accent6 3 2 5 3 3" xfId="19968" xr:uid="{00000000-0005-0000-0000-000066310000}"/>
    <cellStyle name="20% - Accent6 3 2 5 4" xfId="18738" xr:uid="{00000000-0005-0000-0000-000067310000}"/>
    <cellStyle name="20% - Accent6 3 2 5 4 2" xfId="19959" xr:uid="{00000000-0005-0000-0000-000068310000}"/>
    <cellStyle name="20% - Accent6 3 2 5 5" xfId="18735" xr:uid="{00000000-0005-0000-0000-000069310000}"/>
    <cellStyle name="20% - Accent6 3 2 6" xfId="33242" xr:uid="{00000000-0005-0000-0000-00006A310000}"/>
    <cellStyle name="20% - Accent6 3 2 6 2" xfId="21836" xr:uid="{00000000-0005-0000-0000-00006B310000}"/>
    <cellStyle name="20% - Accent6 3 2 6 2 2" xfId="33545" xr:uid="{00000000-0005-0000-0000-00006C310000}"/>
    <cellStyle name="20% - Accent6 3 2 6 2 2 2" xfId="31651" xr:uid="{00000000-0005-0000-0000-00006D310000}"/>
    <cellStyle name="20% - Accent6 3 2 6 2 3" xfId="33540" xr:uid="{00000000-0005-0000-0000-00006E310000}"/>
    <cellStyle name="20% - Accent6 3 2 6 3" xfId="21830" xr:uid="{00000000-0005-0000-0000-00006F310000}"/>
    <cellStyle name="20% - Accent6 3 2 6 3 2" xfId="33532" xr:uid="{00000000-0005-0000-0000-000070310000}"/>
    <cellStyle name="20% - Accent6 3 2 6 4" xfId="21822" xr:uid="{00000000-0005-0000-0000-000071310000}"/>
    <cellStyle name="20% - Accent6 3 2 7" xfId="27261" xr:uid="{00000000-0005-0000-0000-000072310000}"/>
    <cellStyle name="20% - Accent6 3 2 7 2" xfId="7071" xr:uid="{00000000-0005-0000-0000-000073310000}"/>
    <cellStyle name="20% - Accent6 3 2 7 2 2" xfId="31862" xr:uid="{00000000-0005-0000-0000-000074310000}"/>
    <cellStyle name="20% - Accent6 3 2 7 3" xfId="7785" xr:uid="{00000000-0005-0000-0000-000075310000}"/>
    <cellStyle name="20% - Accent6 3 2 8" xfId="26067" xr:uid="{00000000-0005-0000-0000-000076310000}"/>
    <cellStyle name="20% - Accent6 3 2 8 2" xfId="7781" xr:uid="{00000000-0005-0000-0000-000077310000}"/>
    <cellStyle name="20% - Accent6 3 2 9" xfId="18731" xr:uid="{00000000-0005-0000-0000-000078310000}"/>
    <cellStyle name="20% - Accent6 3 3" xfId="235" xr:uid="{00000000-0005-0000-0000-000079310000}"/>
    <cellStyle name="20% - Accent6 3 3 10" xfId="19143" xr:uid="{00000000-0005-0000-0000-00007A310000}"/>
    <cellStyle name="20% - Accent6 3 3 2" xfId="18729" xr:uid="{00000000-0005-0000-0000-00007B310000}"/>
    <cellStyle name="20% - Accent6 3 3 2 2" xfId="18726" xr:uid="{00000000-0005-0000-0000-00007C310000}"/>
    <cellStyle name="20% - Accent6 3 3 2 2 2" xfId="18721" xr:uid="{00000000-0005-0000-0000-00007D310000}"/>
    <cellStyle name="20% - Accent6 3 3 2 2 2 2" xfId="18718" xr:uid="{00000000-0005-0000-0000-00007E310000}"/>
    <cellStyle name="20% - Accent6 3 3 2 2 2 2 2" xfId="18716" xr:uid="{00000000-0005-0000-0000-00007F310000}"/>
    <cellStyle name="20% - Accent6 3 3 2 2 2 2 2 2" xfId="18713" xr:uid="{00000000-0005-0000-0000-000080310000}"/>
    <cellStyle name="20% - Accent6 3 3 2 2 2 2 2 2 2" xfId="26627" xr:uid="{00000000-0005-0000-0000-000081310000}"/>
    <cellStyle name="20% - Accent6 3 3 2 2 2 2 2 3" xfId="27049" xr:uid="{00000000-0005-0000-0000-000082310000}"/>
    <cellStyle name="20% - Accent6 3 3 2 2 2 2 3" xfId="24471" xr:uid="{00000000-0005-0000-0000-000083310000}"/>
    <cellStyle name="20% - Accent6 3 3 2 2 2 2 3 2" xfId="18708" xr:uid="{00000000-0005-0000-0000-000084310000}"/>
    <cellStyle name="20% - Accent6 3 3 2 2 2 2 4" xfId="18703" xr:uid="{00000000-0005-0000-0000-000085310000}"/>
    <cellStyle name="20% - Accent6 3 3 2 2 2 3" xfId="32921" xr:uid="{00000000-0005-0000-0000-000086310000}"/>
    <cellStyle name="20% - Accent6 3 3 2 2 2 3 2" xfId="30521" xr:uid="{00000000-0005-0000-0000-000087310000}"/>
    <cellStyle name="20% - Accent6 3 3 2 2 2 3 2 2" xfId="18697" xr:uid="{00000000-0005-0000-0000-000088310000}"/>
    <cellStyle name="20% - Accent6 3 3 2 2 2 3 3" xfId="18693" xr:uid="{00000000-0005-0000-0000-000089310000}"/>
    <cellStyle name="20% - Accent6 3 3 2 2 2 4" xfId="21621" xr:uid="{00000000-0005-0000-0000-00008A310000}"/>
    <cellStyle name="20% - Accent6 3 3 2 2 2 4 2" xfId="18691" xr:uid="{00000000-0005-0000-0000-00008B310000}"/>
    <cellStyle name="20% - Accent6 3 3 2 2 2 5" xfId="13759" xr:uid="{00000000-0005-0000-0000-00008C310000}"/>
    <cellStyle name="20% - Accent6 3 3 2 2 3" xfId="23164" xr:uid="{00000000-0005-0000-0000-00008D310000}"/>
    <cellStyle name="20% - Accent6 3 3 2 2 3 2" xfId="18689" xr:uid="{00000000-0005-0000-0000-00008E310000}"/>
    <cellStyle name="20% - Accent6 3 3 2 2 3 2 2" xfId="18688" xr:uid="{00000000-0005-0000-0000-00008F310000}"/>
    <cellStyle name="20% - Accent6 3 3 2 2 3 2 2 2" xfId="30817" xr:uid="{00000000-0005-0000-0000-000090310000}"/>
    <cellStyle name="20% - Accent6 3 3 2 2 3 2 3" xfId="9022" xr:uid="{00000000-0005-0000-0000-000091310000}"/>
    <cellStyle name="20% - Accent6 3 3 2 2 3 3" xfId="32866" xr:uid="{00000000-0005-0000-0000-000092310000}"/>
    <cellStyle name="20% - Accent6 3 3 2 2 3 3 2" xfId="18687" xr:uid="{00000000-0005-0000-0000-000093310000}"/>
    <cellStyle name="20% - Accent6 3 3 2 2 3 4" xfId="18158" xr:uid="{00000000-0005-0000-0000-000094310000}"/>
    <cellStyle name="20% - Accent6 3 3 2 2 4" xfId="18685" xr:uid="{00000000-0005-0000-0000-000095310000}"/>
    <cellStyle name="20% - Accent6 3 3 2 2 4 2" xfId="29016" xr:uid="{00000000-0005-0000-0000-000096310000}"/>
    <cellStyle name="20% - Accent6 3 3 2 2 4 2 2" xfId="19449" xr:uid="{00000000-0005-0000-0000-000097310000}"/>
    <cellStyle name="20% - Accent6 3 3 2 2 4 3" xfId="18684" xr:uid="{00000000-0005-0000-0000-000098310000}"/>
    <cellStyle name="20% - Accent6 3 3 2 2 5" xfId="33514" xr:uid="{00000000-0005-0000-0000-000099310000}"/>
    <cellStyle name="20% - Accent6 3 3 2 2 5 2" xfId="24402" xr:uid="{00000000-0005-0000-0000-00009A310000}"/>
    <cellStyle name="20% - Accent6 3 3 2 2 6" xfId="24390" xr:uid="{00000000-0005-0000-0000-00009B310000}"/>
    <cellStyle name="20% - Accent6 3 3 2 3" xfId="14171" xr:uid="{00000000-0005-0000-0000-00009C310000}"/>
    <cellStyle name="20% - Accent6 3 3 2 3 2" xfId="14169" xr:uid="{00000000-0005-0000-0000-00009D310000}"/>
    <cellStyle name="20% - Accent6 3 3 2 3 2 2" xfId="14167" xr:uid="{00000000-0005-0000-0000-00009E310000}"/>
    <cellStyle name="20% - Accent6 3 3 2 3 2 2 2" xfId="19052" xr:uid="{00000000-0005-0000-0000-00009F310000}"/>
    <cellStyle name="20% - Accent6 3 3 2 3 2 2 2 2" xfId="18681" xr:uid="{00000000-0005-0000-0000-0000A0310000}"/>
    <cellStyle name="20% - Accent6 3 3 2 3 2 2 3" xfId="19048" xr:uid="{00000000-0005-0000-0000-0000A1310000}"/>
    <cellStyle name="20% - Accent6 3 3 2 3 2 3" xfId="14164" xr:uid="{00000000-0005-0000-0000-0000A2310000}"/>
    <cellStyle name="20% - Accent6 3 3 2 3 2 3 2" xfId="19039" xr:uid="{00000000-0005-0000-0000-0000A3310000}"/>
    <cellStyle name="20% - Accent6 3 3 2 3 2 4" xfId="14156" xr:uid="{00000000-0005-0000-0000-0000A4310000}"/>
    <cellStyle name="20% - Accent6 3 3 2 3 3" xfId="14147" xr:uid="{00000000-0005-0000-0000-0000A5310000}"/>
    <cellStyle name="20% - Accent6 3 3 2 3 3 2" xfId="18676" xr:uid="{00000000-0005-0000-0000-0000A6310000}"/>
    <cellStyle name="20% - Accent6 3 3 2 3 3 2 2" xfId="19032" xr:uid="{00000000-0005-0000-0000-0000A7310000}"/>
    <cellStyle name="20% - Accent6 3 3 2 3 3 3" xfId="26211" xr:uid="{00000000-0005-0000-0000-0000A8310000}"/>
    <cellStyle name="20% - Accent6 3 3 2 3 4" xfId="14145" xr:uid="{00000000-0005-0000-0000-0000A9310000}"/>
    <cellStyle name="20% - Accent6 3 3 2 3 4 2" xfId="18670" xr:uid="{00000000-0005-0000-0000-0000AA310000}"/>
    <cellStyle name="20% - Accent6 3 3 2 3 5" xfId="14143" xr:uid="{00000000-0005-0000-0000-0000AB310000}"/>
    <cellStyle name="20% - Accent6 3 3 2 4" xfId="14141" xr:uid="{00000000-0005-0000-0000-0000AC310000}"/>
    <cellStyle name="20% - Accent6 3 3 2 4 2" xfId="14139" xr:uid="{00000000-0005-0000-0000-0000AD310000}"/>
    <cellStyle name="20% - Accent6 3 3 2 4 2 2" xfId="14137" xr:uid="{00000000-0005-0000-0000-0000AE310000}"/>
    <cellStyle name="20% - Accent6 3 3 2 4 2 2 2" xfId="18665" xr:uid="{00000000-0005-0000-0000-0000AF310000}"/>
    <cellStyle name="20% - Accent6 3 3 2 4 2 3" xfId="14135" xr:uid="{00000000-0005-0000-0000-0000B0310000}"/>
    <cellStyle name="20% - Accent6 3 3 2 4 3" xfId="14132" xr:uid="{00000000-0005-0000-0000-0000B1310000}"/>
    <cellStyle name="20% - Accent6 3 3 2 4 3 2" xfId="26196" xr:uid="{00000000-0005-0000-0000-0000B2310000}"/>
    <cellStyle name="20% - Accent6 3 3 2 4 4" xfId="6856" xr:uid="{00000000-0005-0000-0000-0000B3310000}"/>
    <cellStyle name="20% - Accent6 3 3 2 5" xfId="14130" xr:uid="{00000000-0005-0000-0000-0000B4310000}"/>
    <cellStyle name="20% - Accent6 3 3 2 5 2" xfId="15577" xr:uid="{00000000-0005-0000-0000-0000B5310000}"/>
    <cellStyle name="20% - Accent6 3 3 2 5 2 2" xfId="14128" xr:uid="{00000000-0005-0000-0000-0000B6310000}"/>
    <cellStyle name="20% - Accent6 3 3 2 5 3" xfId="14126" xr:uid="{00000000-0005-0000-0000-0000B7310000}"/>
    <cellStyle name="20% - Accent6 3 3 2 6" xfId="14124" xr:uid="{00000000-0005-0000-0000-0000B8310000}"/>
    <cellStyle name="20% - Accent6 3 3 2 6 2" xfId="14122" xr:uid="{00000000-0005-0000-0000-0000B9310000}"/>
    <cellStyle name="20% - Accent6 3 3 2 7" xfId="18650" xr:uid="{00000000-0005-0000-0000-0000BA310000}"/>
    <cellStyle name="20% - Accent6 3 3 3" xfId="28563" xr:uid="{00000000-0005-0000-0000-0000BB310000}"/>
    <cellStyle name="20% - Accent6 3 3 3 2" xfId="18648" xr:uid="{00000000-0005-0000-0000-0000BC310000}"/>
    <cellStyle name="20% - Accent6 3 3 3 2 2" xfId="12879" xr:uid="{00000000-0005-0000-0000-0000BD310000}"/>
    <cellStyle name="20% - Accent6 3 3 3 2 2 2" xfId="18646" xr:uid="{00000000-0005-0000-0000-0000BE310000}"/>
    <cellStyle name="20% - Accent6 3 3 3 2 2 2 2" xfId="18645" xr:uid="{00000000-0005-0000-0000-0000BF310000}"/>
    <cellStyle name="20% - Accent6 3 3 3 2 2 2 2 2" xfId="18644" xr:uid="{00000000-0005-0000-0000-0000C0310000}"/>
    <cellStyle name="20% - Accent6 3 3 3 2 2 2 3" xfId="18641" xr:uid="{00000000-0005-0000-0000-0000C1310000}"/>
    <cellStyle name="20% - Accent6 3 3 3 2 2 3" xfId="27371" xr:uid="{00000000-0005-0000-0000-0000C2310000}"/>
    <cellStyle name="20% - Accent6 3 3 3 2 2 3 2" xfId="19190" xr:uid="{00000000-0005-0000-0000-0000C3310000}"/>
    <cellStyle name="20% - Accent6 3 3 3 2 2 4" xfId="33222" xr:uid="{00000000-0005-0000-0000-0000C4310000}"/>
    <cellStyle name="20% - Accent6 3 3 3 2 3" xfId="18639" xr:uid="{00000000-0005-0000-0000-0000C5310000}"/>
    <cellStyle name="20% - Accent6 3 3 3 2 3 2" xfId="18638" xr:uid="{00000000-0005-0000-0000-0000C6310000}"/>
    <cellStyle name="20% - Accent6 3 3 3 2 3 2 2" xfId="18637" xr:uid="{00000000-0005-0000-0000-0000C7310000}"/>
    <cellStyle name="20% - Accent6 3 3 3 2 3 3" xfId="18635" xr:uid="{00000000-0005-0000-0000-0000C8310000}"/>
    <cellStyle name="20% - Accent6 3 3 3 2 4" xfId="18634" xr:uid="{00000000-0005-0000-0000-0000C9310000}"/>
    <cellStyle name="20% - Accent6 3 3 3 2 4 2" xfId="20108" xr:uid="{00000000-0005-0000-0000-0000CA310000}"/>
    <cellStyle name="20% - Accent6 3 3 3 2 5" xfId="24372" xr:uid="{00000000-0005-0000-0000-0000CB310000}"/>
    <cellStyle name="20% - Accent6 3 3 3 3" xfId="7443" xr:uid="{00000000-0005-0000-0000-0000CC310000}"/>
    <cellStyle name="20% - Accent6 3 3 3 3 2" xfId="14118" xr:uid="{00000000-0005-0000-0000-0000CD310000}"/>
    <cellStyle name="20% - Accent6 3 3 3 3 2 2" xfId="14116" xr:uid="{00000000-0005-0000-0000-0000CE310000}"/>
    <cellStyle name="20% - Accent6 3 3 3 3 2 2 2" xfId="18630" xr:uid="{00000000-0005-0000-0000-0000CF310000}"/>
    <cellStyle name="20% - Accent6 3 3 3 3 2 3" xfId="14113" xr:uid="{00000000-0005-0000-0000-0000D0310000}"/>
    <cellStyle name="20% - Accent6 3 3 3 3 3" xfId="14111" xr:uid="{00000000-0005-0000-0000-0000D1310000}"/>
    <cellStyle name="20% - Accent6 3 3 3 3 3 2" xfId="18626" xr:uid="{00000000-0005-0000-0000-0000D2310000}"/>
    <cellStyle name="20% - Accent6 3 3 3 3 4" xfId="20734" xr:uid="{00000000-0005-0000-0000-0000D3310000}"/>
    <cellStyle name="20% - Accent6 3 3 3 4" xfId="14109" xr:uid="{00000000-0005-0000-0000-0000D4310000}"/>
    <cellStyle name="20% - Accent6 3 3 3 4 2" xfId="15141" xr:uid="{00000000-0005-0000-0000-0000D5310000}"/>
    <cellStyle name="20% - Accent6 3 3 3 4 2 2" xfId="15636" xr:uid="{00000000-0005-0000-0000-0000D6310000}"/>
    <cellStyle name="20% - Accent6 3 3 3 4 3" xfId="14107" xr:uid="{00000000-0005-0000-0000-0000D7310000}"/>
    <cellStyle name="20% - Accent6 3 3 3 5" xfId="14104" xr:uid="{00000000-0005-0000-0000-0000D8310000}"/>
    <cellStyle name="20% - Accent6 3 3 3 5 2" xfId="14102" xr:uid="{00000000-0005-0000-0000-0000D9310000}"/>
    <cellStyle name="20% - Accent6 3 3 3 6" xfId="14099" xr:uid="{00000000-0005-0000-0000-0000DA310000}"/>
    <cellStyle name="20% - Accent6 3 3 4" xfId="25758" xr:uid="{00000000-0005-0000-0000-0000DB310000}"/>
    <cellStyle name="20% - Accent6 3 3 4 2" xfId="18624" xr:uid="{00000000-0005-0000-0000-0000DC310000}"/>
    <cellStyle name="20% - Accent6 3 3 4 2 2" xfId="22447" xr:uid="{00000000-0005-0000-0000-0000DD310000}"/>
    <cellStyle name="20% - Accent6 3 3 4 2 2 2" xfId="18623" xr:uid="{00000000-0005-0000-0000-0000DE310000}"/>
    <cellStyle name="20% - Accent6 3 3 4 2 2 2 2" xfId="27836" xr:uid="{00000000-0005-0000-0000-0000DF310000}"/>
    <cellStyle name="20% - Accent6 3 3 4 2 2 3" xfId="18621" xr:uid="{00000000-0005-0000-0000-0000E0310000}"/>
    <cellStyle name="20% - Accent6 3 3 4 2 3" xfId="27939" xr:uid="{00000000-0005-0000-0000-0000E1310000}"/>
    <cellStyle name="20% - Accent6 3 3 4 2 3 2" xfId="18619" xr:uid="{00000000-0005-0000-0000-0000E2310000}"/>
    <cellStyle name="20% - Accent6 3 3 4 2 4" xfId="18617" xr:uid="{00000000-0005-0000-0000-0000E3310000}"/>
    <cellStyle name="20% - Accent6 3 3 4 3" xfId="14096" xr:uid="{00000000-0005-0000-0000-0000E4310000}"/>
    <cellStyle name="20% - Accent6 3 3 4 3 2" xfId="14094" xr:uid="{00000000-0005-0000-0000-0000E5310000}"/>
    <cellStyle name="20% - Accent6 3 3 4 3 2 2" xfId="14091" xr:uid="{00000000-0005-0000-0000-0000E6310000}"/>
    <cellStyle name="20% - Accent6 3 3 4 3 3" xfId="14088" xr:uid="{00000000-0005-0000-0000-0000E7310000}"/>
    <cellStyle name="20% - Accent6 3 3 4 4" xfId="14084" xr:uid="{00000000-0005-0000-0000-0000E8310000}"/>
    <cellStyle name="20% - Accent6 3 3 4 4 2" xfId="14082" xr:uid="{00000000-0005-0000-0000-0000E9310000}"/>
    <cellStyle name="20% - Accent6 3 3 4 5" xfId="14079" xr:uid="{00000000-0005-0000-0000-0000EA310000}"/>
    <cellStyle name="20% - Accent6 3 3 5" xfId="33239" xr:uid="{00000000-0005-0000-0000-0000EB310000}"/>
    <cellStyle name="20% - Accent6 3 3 5 2" xfId="18613" xr:uid="{00000000-0005-0000-0000-0000EC310000}"/>
    <cellStyle name="20% - Accent6 3 3 5 2 2" xfId="18607" xr:uid="{00000000-0005-0000-0000-0000ED310000}"/>
    <cellStyle name="20% - Accent6 3 3 5 2 2 2" xfId="17678" xr:uid="{00000000-0005-0000-0000-0000EE310000}"/>
    <cellStyle name="20% - Accent6 3 3 5 2 3" xfId="18605" xr:uid="{00000000-0005-0000-0000-0000EF310000}"/>
    <cellStyle name="20% - Accent6 3 3 5 3" xfId="18603" xr:uid="{00000000-0005-0000-0000-0000F0310000}"/>
    <cellStyle name="20% - Accent6 3 3 5 3 2" xfId="22352" xr:uid="{00000000-0005-0000-0000-0000F1310000}"/>
    <cellStyle name="20% - Accent6 3 3 5 4" xfId="14076" xr:uid="{00000000-0005-0000-0000-0000F2310000}"/>
    <cellStyle name="20% - Accent6 3 3 6" xfId="18595" xr:uid="{00000000-0005-0000-0000-0000F3310000}"/>
    <cellStyle name="20% - Accent6 3 3 6 2" xfId="21690" xr:uid="{00000000-0005-0000-0000-0000F4310000}"/>
    <cellStyle name="20% - Accent6 3 3 6 2 2" xfId="24742" xr:uid="{00000000-0005-0000-0000-0000F5310000}"/>
    <cellStyle name="20% - Accent6 3 3 6 3" xfId="21687" xr:uid="{00000000-0005-0000-0000-0000F6310000}"/>
    <cellStyle name="20% - Accent6 3 3 7" xfId="26064" xr:uid="{00000000-0005-0000-0000-0000F7310000}"/>
    <cellStyle name="20% - Accent6 3 3 7 2" xfId="30531" xr:uid="{00000000-0005-0000-0000-0000F8310000}"/>
    <cellStyle name="20% - Accent6 3 3 8" xfId="18591" xr:uid="{00000000-0005-0000-0000-0000F9310000}"/>
    <cellStyle name="20% - Accent6 3 3 9" xfId="34559" xr:uid="{00000000-0005-0000-0000-0000FA310000}"/>
    <cellStyle name="20% - Accent6 3 4" xfId="19139" xr:uid="{00000000-0005-0000-0000-0000FB310000}"/>
    <cellStyle name="20% - Accent6 3 4 2" xfId="18590" xr:uid="{00000000-0005-0000-0000-0000FC310000}"/>
    <cellStyle name="20% - Accent6 3 4 2 2" xfId="18585" xr:uid="{00000000-0005-0000-0000-0000FD310000}"/>
    <cellStyle name="20% - Accent6 3 4 2 2 2" xfId="23419" xr:uid="{00000000-0005-0000-0000-0000FE310000}"/>
    <cellStyle name="20% - Accent6 3 4 2 2 2 2" xfId="18583" xr:uid="{00000000-0005-0000-0000-0000FF310000}"/>
    <cellStyle name="20% - Accent6 3 4 2 2 2 2 2" xfId="20547" xr:uid="{00000000-0005-0000-0000-000000320000}"/>
    <cellStyle name="20% - Accent6 3 4 2 2 2 2 2 2" xfId="16245" xr:uid="{00000000-0005-0000-0000-000001320000}"/>
    <cellStyle name="20% - Accent6 3 4 2 2 2 2 3" xfId="18580" xr:uid="{00000000-0005-0000-0000-000002320000}"/>
    <cellStyle name="20% - Accent6 3 4 2 2 2 3" xfId="20544" xr:uid="{00000000-0005-0000-0000-000003320000}"/>
    <cellStyle name="20% - Accent6 3 4 2 2 2 3 2" xfId="18577" xr:uid="{00000000-0005-0000-0000-000004320000}"/>
    <cellStyle name="20% - Accent6 3 4 2 2 2 4" xfId="18573" xr:uid="{00000000-0005-0000-0000-000005320000}"/>
    <cellStyle name="20% - Accent6 3 4 2 2 3" xfId="23415" xr:uid="{00000000-0005-0000-0000-000006320000}"/>
    <cellStyle name="20% - Accent6 3 4 2 2 3 2" xfId="18572" xr:uid="{00000000-0005-0000-0000-000007320000}"/>
    <cellStyle name="20% - Accent6 3 4 2 2 3 2 2" xfId="13661" xr:uid="{00000000-0005-0000-0000-000008320000}"/>
    <cellStyle name="20% - Accent6 3 4 2 2 3 3" xfId="18569" xr:uid="{00000000-0005-0000-0000-000009320000}"/>
    <cellStyle name="20% - Accent6 3 4 2 2 4" xfId="18568" xr:uid="{00000000-0005-0000-0000-00000A320000}"/>
    <cellStyle name="20% - Accent6 3 4 2 2 4 2" xfId="18566" xr:uid="{00000000-0005-0000-0000-00000B320000}"/>
    <cellStyle name="20% - Accent6 3 4 2 2 5" xfId="24058" xr:uid="{00000000-0005-0000-0000-00000C320000}"/>
    <cellStyle name="20% - Accent6 3 4 2 3" xfId="14037" xr:uid="{00000000-0005-0000-0000-00000D320000}"/>
    <cellStyle name="20% - Accent6 3 4 2 3 2" xfId="22127" xr:uid="{00000000-0005-0000-0000-00000E320000}"/>
    <cellStyle name="20% - Accent6 3 4 2 3 2 2" xfId="14034" xr:uid="{00000000-0005-0000-0000-00000F320000}"/>
    <cellStyle name="20% - Accent6 3 4 2 3 2 2 2" xfId="24229" xr:uid="{00000000-0005-0000-0000-000010320000}"/>
    <cellStyle name="20% - Accent6 3 4 2 3 2 3" xfId="14032" xr:uid="{00000000-0005-0000-0000-000011320000}"/>
    <cellStyle name="20% - Accent6 3 4 2 3 3" xfId="14028" xr:uid="{00000000-0005-0000-0000-000012320000}"/>
    <cellStyle name="20% - Accent6 3 4 2 3 3 2" xfId="18557" xr:uid="{00000000-0005-0000-0000-000013320000}"/>
    <cellStyle name="20% - Accent6 3 4 2 3 4" xfId="14026" xr:uid="{00000000-0005-0000-0000-000014320000}"/>
    <cellStyle name="20% - Accent6 3 4 2 4" xfId="14024" xr:uid="{00000000-0005-0000-0000-000015320000}"/>
    <cellStyle name="20% - Accent6 3 4 2 4 2" xfId="14022" xr:uid="{00000000-0005-0000-0000-000016320000}"/>
    <cellStyle name="20% - Accent6 3 4 2 4 2 2" xfId="14020" xr:uid="{00000000-0005-0000-0000-000017320000}"/>
    <cellStyle name="20% - Accent6 3 4 2 4 3" xfId="14017" xr:uid="{00000000-0005-0000-0000-000018320000}"/>
    <cellStyle name="20% - Accent6 3 4 2 5" xfId="14015" xr:uid="{00000000-0005-0000-0000-000019320000}"/>
    <cellStyle name="20% - Accent6 3 4 2 5 2" xfId="14013" xr:uid="{00000000-0005-0000-0000-00001A320000}"/>
    <cellStyle name="20% - Accent6 3 4 2 6" xfId="14011" xr:uid="{00000000-0005-0000-0000-00001B320000}"/>
    <cellStyle name="20% - Accent6 3 4 3" xfId="25751" xr:uid="{00000000-0005-0000-0000-00001C320000}"/>
    <cellStyle name="20% - Accent6 3 4 3 2" xfId="18548" xr:uid="{00000000-0005-0000-0000-00001D320000}"/>
    <cellStyle name="20% - Accent6 3 4 3 2 2" xfId="23385" xr:uid="{00000000-0005-0000-0000-00001E320000}"/>
    <cellStyle name="20% - Accent6 3 4 3 2 2 2" xfId="18546" xr:uid="{00000000-0005-0000-0000-00001F320000}"/>
    <cellStyle name="20% - Accent6 3 4 3 2 2 2 2" xfId="18513" xr:uid="{00000000-0005-0000-0000-000020320000}"/>
    <cellStyle name="20% - Accent6 3 4 3 2 2 3" xfId="18543" xr:uid="{00000000-0005-0000-0000-000021320000}"/>
    <cellStyle name="20% - Accent6 3 4 3 2 3" xfId="7628" xr:uid="{00000000-0005-0000-0000-000022320000}"/>
    <cellStyle name="20% - Accent6 3 4 3 2 3 2" xfId="13673" xr:uid="{00000000-0005-0000-0000-000023320000}"/>
    <cellStyle name="20% - Accent6 3 4 3 2 4" xfId="13671" xr:uid="{00000000-0005-0000-0000-000024320000}"/>
    <cellStyle name="20% - Accent6 3 4 3 3" xfId="14006" xr:uid="{00000000-0005-0000-0000-000025320000}"/>
    <cellStyle name="20% - Accent6 3 4 3 3 2" xfId="14004" xr:uid="{00000000-0005-0000-0000-000026320000}"/>
    <cellStyle name="20% - Accent6 3 4 3 3 2 2" xfId="14002" xr:uid="{00000000-0005-0000-0000-000027320000}"/>
    <cellStyle name="20% - Accent6 3 4 3 3 3" xfId="14000" xr:uid="{00000000-0005-0000-0000-000028320000}"/>
    <cellStyle name="20% - Accent6 3 4 3 4" xfId="13998" xr:uid="{00000000-0005-0000-0000-000029320000}"/>
    <cellStyle name="20% - Accent6 3 4 3 4 2" xfId="13996" xr:uid="{00000000-0005-0000-0000-00002A320000}"/>
    <cellStyle name="20% - Accent6 3 4 3 5" xfId="13994" xr:uid="{00000000-0005-0000-0000-00002B320000}"/>
    <cellStyle name="20% - Accent6 3 4 4" xfId="25745" xr:uid="{00000000-0005-0000-0000-00002C320000}"/>
    <cellStyle name="20% - Accent6 3 4 4 2" xfId="18538" xr:uid="{00000000-0005-0000-0000-00002D320000}"/>
    <cellStyle name="20% - Accent6 3 4 4 2 2" xfId="18536" xr:uid="{00000000-0005-0000-0000-00002E320000}"/>
    <cellStyle name="20% - Accent6 3 4 4 2 2 2" xfId="20068" xr:uid="{00000000-0005-0000-0000-00002F320000}"/>
    <cellStyle name="20% - Accent6 3 4 4 2 3" xfId="18533" xr:uid="{00000000-0005-0000-0000-000030320000}"/>
    <cellStyle name="20% - Accent6 3 4 4 3" xfId="13992" xr:uid="{00000000-0005-0000-0000-000031320000}"/>
    <cellStyle name="20% - Accent6 3 4 4 3 2" xfId="13990" xr:uid="{00000000-0005-0000-0000-000032320000}"/>
    <cellStyle name="20% - Accent6 3 4 4 4" xfId="13987" xr:uid="{00000000-0005-0000-0000-000033320000}"/>
    <cellStyle name="20% - Accent6 3 4 5" xfId="18526" xr:uid="{00000000-0005-0000-0000-000034320000}"/>
    <cellStyle name="20% - Accent6 3 4 5 2" xfId="18524" xr:uid="{00000000-0005-0000-0000-000035320000}"/>
    <cellStyle name="20% - Accent6 3 4 5 2 2" xfId="18519" xr:uid="{00000000-0005-0000-0000-000036320000}"/>
    <cellStyle name="20% - Accent6 3 4 5 3" xfId="13984" xr:uid="{00000000-0005-0000-0000-000037320000}"/>
    <cellStyle name="20% - Accent6 3 4 6" xfId="13257" xr:uid="{00000000-0005-0000-0000-000038320000}"/>
    <cellStyle name="20% - Accent6 3 4 6 2" xfId="21604" xr:uid="{00000000-0005-0000-0000-000039320000}"/>
    <cellStyle name="20% - Accent6 3 4 7" xfId="13254" xr:uid="{00000000-0005-0000-0000-00003A320000}"/>
    <cellStyle name="20% - Accent6 3 4 8" xfId="34781" xr:uid="{00000000-0005-0000-0000-00003B320000}"/>
    <cellStyle name="20% - Accent6 3 5" xfId="25935" xr:uid="{00000000-0005-0000-0000-00003C320000}"/>
    <cellStyle name="20% - Accent6 3 5 2" xfId="33980" xr:uid="{00000000-0005-0000-0000-00003D320000}"/>
    <cellStyle name="20% - Accent6 3 5 2 2" xfId="18136" xr:uid="{00000000-0005-0000-0000-00003E320000}"/>
    <cellStyle name="20% - Accent6 3 5 2 2 2" xfId="18128" xr:uid="{00000000-0005-0000-0000-00003F320000}"/>
    <cellStyle name="20% - Accent6 3 5 2 2 2 2" xfId="18123" xr:uid="{00000000-0005-0000-0000-000040320000}"/>
    <cellStyle name="20% - Accent6 3 5 2 2 2 2 2" xfId="21332" xr:uid="{00000000-0005-0000-0000-000041320000}"/>
    <cellStyle name="20% - Accent6 3 5 2 2 2 3" xfId="32260" xr:uid="{00000000-0005-0000-0000-000042320000}"/>
    <cellStyle name="20% - Accent6 3 5 2 2 3" xfId="18111" xr:uid="{00000000-0005-0000-0000-000043320000}"/>
    <cellStyle name="20% - Accent6 3 5 2 2 3 2" xfId="18106" xr:uid="{00000000-0005-0000-0000-000044320000}"/>
    <cellStyle name="20% - Accent6 3 5 2 2 4" xfId="18098" xr:uid="{00000000-0005-0000-0000-000045320000}"/>
    <cellStyle name="20% - Accent6 3 5 2 3" xfId="13964" xr:uid="{00000000-0005-0000-0000-000046320000}"/>
    <cellStyle name="20% - Accent6 3 5 2 3 2" xfId="13961" xr:uid="{00000000-0005-0000-0000-000047320000}"/>
    <cellStyle name="20% - Accent6 3 5 2 3 2 2" xfId="18088" xr:uid="{00000000-0005-0000-0000-000048320000}"/>
    <cellStyle name="20% - Accent6 3 5 2 3 3" xfId="13959" xr:uid="{00000000-0005-0000-0000-000049320000}"/>
    <cellStyle name="20% - Accent6 3 5 2 4" xfId="13957" xr:uid="{00000000-0005-0000-0000-00004A320000}"/>
    <cellStyle name="20% - Accent6 3 5 2 4 2" xfId="13955" xr:uid="{00000000-0005-0000-0000-00004B320000}"/>
    <cellStyle name="20% - Accent6 3 5 2 5" xfId="9852" xr:uid="{00000000-0005-0000-0000-00004C320000}"/>
    <cellStyle name="20% - Accent6 3 5 3" xfId="25741" xr:uid="{00000000-0005-0000-0000-00004D320000}"/>
    <cellStyle name="20% - Accent6 3 5 3 2" xfId="18029" xr:uid="{00000000-0005-0000-0000-00004E320000}"/>
    <cellStyle name="20% - Accent6 3 5 3 2 2" xfId="27484" xr:uid="{00000000-0005-0000-0000-00004F320000}"/>
    <cellStyle name="20% - Accent6 3 5 3 2 2 2" xfId="33914" xr:uid="{00000000-0005-0000-0000-000050320000}"/>
    <cellStyle name="20% - Accent6 3 5 3 2 3" xfId="33677" xr:uid="{00000000-0005-0000-0000-000051320000}"/>
    <cellStyle name="20% - Accent6 3 5 3 3" xfId="13953" xr:uid="{00000000-0005-0000-0000-000052320000}"/>
    <cellStyle name="20% - Accent6 3 5 3 3 2" xfId="16820" xr:uid="{00000000-0005-0000-0000-000053320000}"/>
    <cellStyle name="20% - Accent6 3 5 3 4" xfId="13951" xr:uid="{00000000-0005-0000-0000-000054320000}"/>
    <cellStyle name="20% - Accent6 3 5 4" xfId="34053" xr:uid="{00000000-0005-0000-0000-000055320000}"/>
    <cellStyle name="20% - Accent6 3 5 4 2" xfId="18509" xr:uid="{00000000-0005-0000-0000-000056320000}"/>
    <cellStyle name="20% - Accent6 3 5 4 2 2" xfId="33646" xr:uid="{00000000-0005-0000-0000-000057320000}"/>
    <cellStyle name="20% - Accent6 3 5 4 3" xfId="13949" xr:uid="{00000000-0005-0000-0000-000058320000}"/>
    <cellStyle name="20% - Accent6 3 5 5" xfId="33984" xr:uid="{00000000-0005-0000-0000-000059320000}"/>
    <cellStyle name="20% - Accent6 3 5 5 2" xfId="18663" xr:uid="{00000000-0005-0000-0000-00005A320000}"/>
    <cellStyle name="20% - Accent6 3 5 6" xfId="13229" xr:uid="{00000000-0005-0000-0000-00005B320000}"/>
    <cellStyle name="20% - Accent6 3 5 7" xfId="34976" xr:uid="{00000000-0005-0000-0000-00005C320000}"/>
    <cellStyle name="20% - Accent6 3 6" xfId="32655" xr:uid="{00000000-0005-0000-0000-00005D320000}"/>
    <cellStyle name="20% - Accent6 3 6 2" xfId="21525" xr:uid="{00000000-0005-0000-0000-00005E320000}"/>
    <cellStyle name="20% - Accent6 3 6 2 2" xfId="18505" xr:uid="{00000000-0005-0000-0000-00005F320000}"/>
    <cellStyle name="20% - Accent6 3 6 2 2 2" xfId="27507" xr:uid="{00000000-0005-0000-0000-000060320000}"/>
    <cellStyle name="20% - Accent6 3 6 2 2 2 2" xfId="22254" xr:uid="{00000000-0005-0000-0000-000061320000}"/>
    <cellStyle name="20% - Accent6 3 6 2 2 3" xfId="32905" xr:uid="{00000000-0005-0000-0000-000062320000}"/>
    <cellStyle name="20% - Accent6 3 6 2 3" xfId="13928" xr:uid="{00000000-0005-0000-0000-000063320000}"/>
    <cellStyle name="20% - Accent6 3 6 2 3 2" xfId="14395" xr:uid="{00000000-0005-0000-0000-000064320000}"/>
    <cellStyle name="20% - Accent6 3 6 2 4" xfId="13926" xr:uid="{00000000-0005-0000-0000-000065320000}"/>
    <cellStyle name="20% - Accent6 3 6 3" xfId="9206" xr:uid="{00000000-0005-0000-0000-000066320000}"/>
    <cellStyle name="20% - Accent6 3 6 3 2" xfId="18502" xr:uid="{00000000-0005-0000-0000-000067320000}"/>
    <cellStyle name="20% - Accent6 3 6 3 2 2" xfId="5448" xr:uid="{00000000-0005-0000-0000-000068320000}"/>
    <cellStyle name="20% - Accent6 3 6 3 3" xfId="5445" xr:uid="{00000000-0005-0000-0000-000069320000}"/>
    <cellStyle name="20% - Accent6 3 6 4" xfId="7574" xr:uid="{00000000-0005-0000-0000-00006A320000}"/>
    <cellStyle name="20% - Accent6 3 6 4 2" xfId="10594" xr:uid="{00000000-0005-0000-0000-00006B320000}"/>
    <cellStyle name="20% - Accent6 3 6 5" xfId="6142" xr:uid="{00000000-0005-0000-0000-00006C320000}"/>
    <cellStyle name="20% - Accent6 3 6 6" xfId="35181" xr:uid="{00000000-0005-0000-0000-00006D320000}"/>
    <cellStyle name="20% - Accent6 3 7" xfId="31791" xr:uid="{00000000-0005-0000-0000-00006E320000}"/>
    <cellStyle name="20% - Accent6 3 7 2" xfId="26255" xr:uid="{00000000-0005-0000-0000-00006F320000}"/>
    <cellStyle name="20% - Accent6 3 7 2 2" xfId="25126" xr:uid="{00000000-0005-0000-0000-000070320000}"/>
    <cellStyle name="20% - Accent6 3 7 2 2 2" xfId="25578" xr:uid="{00000000-0005-0000-0000-000071320000}"/>
    <cellStyle name="20% - Accent6 3 7 2 3" xfId="14154" xr:uid="{00000000-0005-0000-0000-000072320000}"/>
    <cellStyle name="20% - Accent6 3 7 3" xfId="7568" xr:uid="{00000000-0005-0000-0000-000073320000}"/>
    <cellStyle name="20% - Accent6 3 7 3 2" xfId="5443" xr:uid="{00000000-0005-0000-0000-000074320000}"/>
    <cellStyle name="20% - Accent6 3 7 4" xfId="6136" xr:uid="{00000000-0005-0000-0000-000075320000}"/>
    <cellStyle name="20% - Accent6 3 7 5" xfId="35410" xr:uid="{00000000-0005-0000-0000-000076320000}"/>
    <cellStyle name="20% - Accent6 3 8" xfId="31755" xr:uid="{00000000-0005-0000-0000-000077320000}"/>
    <cellStyle name="20% - Accent6 3 8 2" xfId="26232" xr:uid="{00000000-0005-0000-0000-000078320000}"/>
    <cellStyle name="20% - Accent6 3 8 2 2" xfId="26370" xr:uid="{00000000-0005-0000-0000-000079320000}"/>
    <cellStyle name="20% - Accent6 3 8 3" xfId="5440" xr:uid="{00000000-0005-0000-0000-00007A320000}"/>
    <cellStyle name="20% - Accent6 3 8 4" xfId="36282" xr:uid="{00000000-0005-0000-0000-00007B320000}"/>
    <cellStyle name="20% - Accent6 3 9" xfId="31059" xr:uid="{00000000-0005-0000-0000-00007C320000}"/>
    <cellStyle name="20% - Accent6 3 9 2" xfId="6623" xr:uid="{00000000-0005-0000-0000-00007D320000}"/>
    <cellStyle name="20% - Accent6 3 9 3" xfId="36568" xr:uid="{00000000-0005-0000-0000-00007E320000}"/>
    <cellStyle name="20% - Accent6 30" xfId="35907" xr:uid="{00000000-0005-0000-0000-00007F320000}"/>
    <cellStyle name="20% - Accent6 30 2" xfId="37079" xr:uid="{00000000-0005-0000-0000-000080320000}"/>
    <cellStyle name="20% - Accent6 30 3" xfId="37974" xr:uid="{00000000-0005-0000-0000-000081320000}"/>
    <cellStyle name="20% - Accent6 31" xfId="35927" xr:uid="{00000000-0005-0000-0000-000082320000}"/>
    <cellStyle name="20% - Accent6 31 2" xfId="37098" xr:uid="{00000000-0005-0000-0000-000083320000}"/>
    <cellStyle name="20% - Accent6 31 3" xfId="37994" xr:uid="{00000000-0005-0000-0000-000084320000}"/>
    <cellStyle name="20% - Accent6 32" xfId="35947" xr:uid="{00000000-0005-0000-0000-000085320000}"/>
    <cellStyle name="20% - Accent6 32 2" xfId="37117" xr:uid="{00000000-0005-0000-0000-000086320000}"/>
    <cellStyle name="20% - Accent6 32 3" xfId="38014" xr:uid="{00000000-0005-0000-0000-000087320000}"/>
    <cellStyle name="20% - Accent6 33" xfId="35967" xr:uid="{00000000-0005-0000-0000-000088320000}"/>
    <cellStyle name="20% - Accent6 33 2" xfId="37136" xr:uid="{00000000-0005-0000-0000-000089320000}"/>
    <cellStyle name="20% - Accent6 33 3" xfId="38034" xr:uid="{00000000-0005-0000-0000-00008A320000}"/>
    <cellStyle name="20% - Accent6 34" xfId="35987" xr:uid="{00000000-0005-0000-0000-00008B320000}"/>
    <cellStyle name="20% - Accent6 34 2" xfId="37156" xr:uid="{00000000-0005-0000-0000-00008C320000}"/>
    <cellStyle name="20% - Accent6 34 3" xfId="38054" xr:uid="{00000000-0005-0000-0000-00008D320000}"/>
    <cellStyle name="20% - Accent6 35" xfId="36007" xr:uid="{00000000-0005-0000-0000-00008E320000}"/>
    <cellStyle name="20% - Accent6 35 2" xfId="37176" xr:uid="{00000000-0005-0000-0000-00008F320000}"/>
    <cellStyle name="20% - Accent6 35 3" xfId="38074" xr:uid="{00000000-0005-0000-0000-000090320000}"/>
    <cellStyle name="20% - Accent6 36" xfId="36027" xr:uid="{00000000-0005-0000-0000-000091320000}"/>
    <cellStyle name="20% - Accent6 36 2" xfId="37196" xr:uid="{00000000-0005-0000-0000-000092320000}"/>
    <cellStyle name="20% - Accent6 36 3" xfId="38094" xr:uid="{00000000-0005-0000-0000-000093320000}"/>
    <cellStyle name="20% - Accent6 37" xfId="36047" xr:uid="{00000000-0005-0000-0000-000094320000}"/>
    <cellStyle name="20% - Accent6 37 2" xfId="37216" xr:uid="{00000000-0005-0000-0000-000095320000}"/>
    <cellStyle name="20% - Accent6 37 3" xfId="38114" xr:uid="{00000000-0005-0000-0000-000096320000}"/>
    <cellStyle name="20% - Accent6 38" xfId="36067" xr:uid="{00000000-0005-0000-0000-000097320000}"/>
    <cellStyle name="20% - Accent6 38 2" xfId="37236" xr:uid="{00000000-0005-0000-0000-000098320000}"/>
    <cellStyle name="20% - Accent6 38 3" xfId="38134" xr:uid="{00000000-0005-0000-0000-000099320000}"/>
    <cellStyle name="20% - Accent6 39" xfId="36087" xr:uid="{00000000-0005-0000-0000-00009A320000}"/>
    <cellStyle name="20% - Accent6 39 2" xfId="37256" xr:uid="{00000000-0005-0000-0000-00009B320000}"/>
    <cellStyle name="20% - Accent6 39 3" xfId="38154" xr:uid="{00000000-0005-0000-0000-00009C320000}"/>
    <cellStyle name="20% - Accent6 4" xfId="132" xr:uid="{00000000-0005-0000-0000-00009D320000}"/>
    <cellStyle name="20% - Accent6 4 10" xfId="34486" xr:uid="{00000000-0005-0000-0000-00009E320000}"/>
    <cellStyle name="20% - Accent6 4 11" xfId="18496" xr:uid="{00000000-0005-0000-0000-00009F320000}"/>
    <cellStyle name="20% - Accent6 4 2" xfId="255" xr:uid="{00000000-0005-0000-0000-0000A0320000}"/>
    <cellStyle name="20% - Accent6 4 2 10" xfId="18493" xr:uid="{00000000-0005-0000-0000-0000A1320000}"/>
    <cellStyle name="20% - Accent6 4 2 2" xfId="24528" xr:uid="{00000000-0005-0000-0000-0000A2320000}"/>
    <cellStyle name="20% - Accent6 4 2 2 2" xfId="18490" xr:uid="{00000000-0005-0000-0000-0000A3320000}"/>
    <cellStyle name="20% - Accent6 4 2 2 2 2" xfId="18486" xr:uid="{00000000-0005-0000-0000-0000A4320000}"/>
    <cellStyle name="20% - Accent6 4 2 2 2 2 2" xfId="18484" xr:uid="{00000000-0005-0000-0000-0000A5320000}"/>
    <cellStyle name="20% - Accent6 4 2 2 2 2 2 2" xfId="17497" xr:uid="{00000000-0005-0000-0000-0000A6320000}"/>
    <cellStyle name="20% - Accent6 4 2 2 2 2 2 2 2" xfId="18475" xr:uid="{00000000-0005-0000-0000-0000A7320000}"/>
    <cellStyle name="20% - Accent6 4 2 2 2 2 2 2 2 2" xfId="31328" xr:uid="{00000000-0005-0000-0000-0000A8320000}"/>
    <cellStyle name="20% - Accent6 4 2 2 2 2 2 2 3" xfId="24535" xr:uid="{00000000-0005-0000-0000-0000A9320000}"/>
    <cellStyle name="20% - Accent6 4 2 2 2 2 2 3" xfId="18471" xr:uid="{00000000-0005-0000-0000-0000AA320000}"/>
    <cellStyle name="20% - Accent6 4 2 2 2 2 2 3 2" xfId="18469" xr:uid="{00000000-0005-0000-0000-0000AB320000}"/>
    <cellStyle name="20% - Accent6 4 2 2 2 2 2 4" xfId="18464" xr:uid="{00000000-0005-0000-0000-0000AC320000}"/>
    <cellStyle name="20% - Accent6 4 2 2 2 2 3" xfId="18463" xr:uid="{00000000-0005-0000-0000-0000AD320000}"/>
    <cellStyle name="20% - Accent6 4 2 2 2 2 3 2" xfId="18462" xr:uid="{00000000-0005-0000-0000-0000AE320000}"/>
    <cellStyle name="20% - Accent6 4 2 2 2 2 3 2 2" xfId="18459" xr:uid="{00000000-0005-0000-0000-0000AF320000}"/>
    <cellStyle name="20% - Accent6 4 2 2 2 2 3 3" xfId="18455" xr:uid="{00000000-0005-0000-0000-0000B0320000}"/>
    <cellStyle name="20% - Accent6 4 2 2 2 2 4" xfId="18454" xr:uid="{00000000-0005-0000-0000-0000B1320000}"/>
    <cellStyle name="20% - Accent6 4 2 2 2 2 4 2" xfId="18453" xr:uid="{00000000-0005-0000-0000-0000B2320000}"/>
    <cellStyle name="20% - Accent6 4 2 2 2 2 5" xfId="18450" xr:uid="{00000000-0005-0000-0000-0000B3320000}"/>
    <cellStyle name="20% - Accent6 4 2 2 2 3" xfId="23131" xr:uid="{00000000-0005-0000-0000-0000B4320000}"/>
    <cellStyle name="20% - Accent6 4 2 2 2 3 2" xfId="18449" xr:uid="{00000000-0005-0000-0000-0000B5320000}"/>
    <cellStyle name="20% - Accent6 4 2 2 2 3 2 2" xfId="18448" xr:uid="{00000000-0005-0000-0000-0000B6320000}"/>
    <cellStyle name="20% - Accent6 4 2 2 2 3 2 2 2" xfId="13237" xr:uid="{00000000-0005-0000-0000-0000B7320000}"/>
    <cellStyle name="20% - Accent6 4 2 2 2 3 2 3" xfId="18444" xr:uid="{00000000-0005-0000-0000-0000B8320000}"/>
    <cellStyle name="20% - Accent6 4 2 2 2 3 3" xfId="34178" xr:uid="{00000000-0005-0000-0000-0000B9320000}"/>
    <cellStyle name="20% - Accent6 4 2 2 2 3 3 2" xfId="18442" xr:uid="{00000000-0005-0000-0000-0000BA320000}"/>
    <cellStyle name="20% - Accent6 4 2 2 2 3 4" xfId="18441" xr:uid="{00000000-0005-0000-0000-0000BB320000}"/>
    <cellStyle name="20% - Accent6 4 2 2 2 4" xfId="18440" xr:uid="{00000000-0005-0000-0000-0000BC320000}"/>
    <cellStyle name="20% - Accent6 4 2 2 2 4 2" xfId="18439" xr:uid="{00000000-0005-0000-0000-0000BD320000}"/>
    <cellStyle name="20% - Accent6 4 2 2 2 4 2 2" xfId="18550" xr:uid="{00000000-0005-0000-0000-0000BE320000}"/>
    <cellStyle name="20% - Accent6 4 2 2 2 4 3" xfId="18434" xr:uid="{00000000-0005-0000-0000-0000BF320000}"/>
    <cellStyle name="20% - Accent6 4 2 2 2 5" xfId="28527" xr:uid="{00000000-0005-0000-0000-0000C0320000}"/>
    <cellStyle name="20% - Accent6 4 2 2 2 5 2" xfId="19273" xr:uid="{00000000-0005-0000-0000-0000C1320000}"/>
    <cellStyle name="20% - Accent6 4 2 2 2 6" xfId="28519" xr:uid="{00000000-0005-0000-0000-0000C2320000}"/>
    <cellStyle name="20% - Accent6 4 2 2 3" xfId="31582" xr:uid="{00000000-0005-0000-0000-0000C3320000}"/>
    <cellStyle name="20% - Accent6 4 2 2 3 2" xfId="22732" xr:uid="{00000000-0005-0000-0000-0000C4320000}"/>
    <cellStyle name="20% - Accent6 4 2 2 3 2 2" xfId="18429" xr:uid="{00000000-0005-0000-0000-0000C5320000}"/>
    <cellStyle name="20% - Accent6 4 2 2 3 2 2 2" xfId="18427" xr:uid="{00000000-0005-0000-0000-0000C6320000}"/>
    <cellStyle name="20% - Accent6 4 2 2 3 2 2 2 2" xfId="19426" xr:uid="{00000000-0005-0000-0000-0000C7320000}"/>
    <cellStyle name="20% - Accent6 4 2 2 3 2 2 3" xfId="18423" xr:uid="{00000000-0005-0000-0000-0000C8320000}"/>
    <cellStyle name="20% - Accent6 4 2 2 3 2 3" xfId="27152" xr:uid="{00000000-0005-0000-0000-0000C9320000}"/>
    <cellStyle name="20% - Accent6 4 2 2 3 2 3 2" xfId="22205" xr:uid="{00000000-0005-0000-0000-0000CA320000}"/>
    <cellStyle name="20% - Accent6 4 2 2 3 2 4" xfId="30785" xr:uid="{00000000-0005-0000-0000-0000CB320000}"/>
    <cellStyle name="20% - Accent6 4 2 2 3 3" xfId="18418" xr:uid="{00000000-0005-0000-0000-0000CC320000}"/>
    <cellStyle name="20% - Accent6 4 2 2 3 3 2" xfId="18711" xr:uid="{00000000-0005-0000-0000-0000CD320000}"/>
    <cellStyle name="20% - Accent6 4 2 2 3 3 2 2" xfId="18415" xr:uid="{00000000-0005-0000-0000-0000CE320000}"/>
    <cellStyle name="20% - Accent6 4 2 2 3 3 3" xfId="27048" xr:uid="{00000000-0005-0000-0000-0000CF320000}"/>
    <cellStyle name="20% - Accent6 4 2 2 3 4" xfId="18413" xr:uid="{00000000-0005-0000-0000-0000D0320000}"/>
    <cellStyle name="20% - Accent6 4 2 2 3 4 2" xfId="18706" xr:uid="{00000000-0005-0000-0000-0000D1320000}"/>
    <cellStyle name="20% - Accent6 4 2 2 3 5" xfId="20382" xr:uid="{00000000-0005-0000-0000-0000D2320000}"/>
    <cellStyle name="20% - Accent6 4 2 2 4" xfId="31385" xr:uid="{00000000-0005-0000-0000-0000D3320000}"/>
    <cellStyle name="20% - Accent6 4 2 2 4 2" xfId="8035" xr:uid="{00000000-0005-0000-0000-0000D4320000}"/>
    <cellStyle name="20% - Accent6 4 2 2 4 2 2" xfId="8033" xr:uid="{00000000-0005-0000-0000-0000D5320000}"/>
    <cellStyle name="20% - Accent6 4 2 2 4 2 2 2" xfId="18407" xr:uid="{00000000-0005-0000-0000-0000D6320000}"/>
    <cellStyle name="20% - Accent6 4 2 2 4 2 3" xfId="27034" xr:uid="{00000000-0005-0000-0000-0000D7320000}"/>
    <cellStyle name="20% - Accent6 4 2 2 4 3" xfId="8031" xr:uid="{00000000-0005-0000-0000-0000D8320000}"/>
    <cellStyle name="20% - Accent6 4 2 2 4 3 2" xfId="18694" xr:uid="{00000000-0005-0000-0000-0000D9320000}"/>
    <cellStyle name="20% - Accent6 4 2 2 4 4" xfId="18405" xr:uid="{00000000-0005-0000-0000-0000DA320000}"/>
    <cellStyle name="20% - Accent6 4 2 2 5" xfId="18401" xr:uid="{00000000-0005-0000-0000-0000DB320000}"/>
    <cellStyle name="20% - Accent6 4 2 2 5 2" xfId="8027" xr:uid="{00000000-0005-0000-0000-0000DC320000}"/>
    <cellStyle name="20% - Accent6 4 2 2 5 2 2" xfId="18396" xr:uid="{00000000-0005-0000-0000-0000DD320000}"/>
    <cellStyle name="20% - Accent6 4 2 2 5 3" xfId="18480" xr:uid="{00000000-0005-0000-0000-0000DE320000}"/>
    <cellStyle name="20% - Accent6 4 2 2 6" xfId="18395" xr:uid="{00000000-0005-0000-0000-0000DF320000}"/>
    <cellStyle name="20% - Accent6 4 2 2 6 2" xfId="18392" xr:uid="{00000000-0005-0000-0000-0000E0320000}"/>
    <cellStyle name="20% - Accent6 4 2 2 7" xfId="18386" xr:uid="{00000000-0005-0000-0000-0000E1320000}"/>
    <cellStyle name="20% - Accent6 4 2 3" xfId="27129" xr:uid="{00000000-0005-0000-0000-0000E2320000}"/>
    <cellStyle name="20% - Accent6 4 2 3 2" xfId="24261" xr:uid="{00000000-0005-0000-0000-0000E3320000}"/>
    <cellStyle name="20% - Accent6 4 2 3 2 2" xfId="26202" xr:uid="{00000000-0005-0000-0000-0000E4320000}"/>
    <cellStyle name="20% - Accent6 4 2 3 2 2 2" xfId="30860" xr:uid="{00000000-0005-0000-0000-0000E5320000}"/>
    <cellStyle name="20% - Accent6 4 2 3 2 2 2 2" xfId="18627" xr:uid="{00000000-0005-0000-0000-0000E6320000}"/>
    <cellStyle name="20% - Accent6 4 2 3 2 2 2 2 2" xfId="28489" xr:uid="{00000000-0005-0000-0000-0000E7320000}"/>
    <cellStyle name="20% - Accent6 4 2 3 2 2 2 3" xfId="34263" xr:uid="{00000000-0005-0000-0000-0000E8320000}"/>
    <cellStyle name="20% - Accent6 4 2 3 2 2 3" xfId="30117" xr:uid="{00000000-0005-0000-0000-0000E9320000}"/>
    <cellStyle name="20% - Accent6 4 2 3 2 2 3 2" xfId="30848" xr:uid="{00000000-0005-0000-0000-0000EA320000}"/>
    <cellStyle name="20% - Accent6 4 2 3 2 2 4" xfId="31346" xr:uid="{00000000-0005-0000-0000-0000EB320000}"/>
    <cellStyle name="20% - Accent6 4 2 3 2 3" xfId="28370" xr:uid="{00000000-0005-0000-0000-0000EC320000}"/>
    <cellStyle name="20% - Accent6 4 2 3 2 3 2" xfId="30842" xr:uid="{00000000-0005-0000-0000-0000ED320000}"/>
    <cellStyle name="20% - Accent6 4 2 3 2 3 2 2" xfId="30840" xr:uid="{00000000-0005-0000-0000-0000EE320000}"/>
    <cellStyle name="20% - Accent6 4 2 3 2 3 3" xfId="31333" xr:uid="{00000000-0005-0000-0000-0000EF320000}"/>
    <cellStyle name="20% - Accent6 4 2 3 2 4" xfId="29391" xr:uid="{00000000-0005-0000-0000-0000F0320000}"/>
    <cellStyle name="20% - Accent6 4 2 3 2 4 2" xfId="18655" xr:uid="{00000000-0005-0000-0000-0000F1320000}"/>
    <cellStyle name="20% - Accent6 4 2 3 2 5" xfId="26219" xr:uid="{00000000-0005-0000-0000-0000F2320000}"/>
    <cellStyle name="20% - Accent6 4 2 3 3" xfId="6910" xr:uid="{00000000-0005-0000-0000-0000F3320000}"/>
    <cellStyle name="20% - Accent6 4 2 3 3 2" xfId="21469" xr:uid="{00000000-0005-0000-0000-0000F4320000}"/>
    <cellStyle name="20% - Accent6 4 2 3 3 2 2" xfId="26924" xr:uid="{00000000-0005-0000-0000-0000F5320000}"/>
    <cellStyle name="20% - Accent6 4 2 3 3 2 2 2" xfId="20773" xr:uid="{00000000-0005-0000-0000-0000F6320000}"/>
    <cellStyle name="20% - Accent6 4 2 3 3 2 3" xfId="26998" xr:uid="{00000000-0005-0000-0000-0000F7320000}"/>
    <cellStyle name="20% - Accent6 4 2 3 3 3" xfId="19463" xr:uid="{00000000-0005-0000-0000-0000F8320000}"/>
    <cellStyle name="20% - Accent6 4 2 3 3 3 2" xfId="30816" xr:uid="{00000000-0005-0000-0000-0000F9320000}"/>
    <cellStyle name="20% - Accent6 4 2 3 3 4" xfId="30347" xr:uid="{00000000-0005-0000-0000-0000FA320000}"/>
    <cellStyle name="20% - Accent6 4 2 3 4" xfId="26191" xr:uid="{00000000-0005-0000-0000-0000FB320000}"/>
    <cellStyle name="20% - Accent6 4 2 3 4 2" xfId="8020" xr:uid="{00000000-0005-0000-0000-0000FC320000}"/>
    <cellStyle name="20% - Accent6 4 2 3 4 2 2" xfId="22215" xr:uid="{00000000-0005-0000-0000-0000FD320000}"/>
    <cellStyle name="20% - Accent6 4 2 3 4 3" xfId="28512" xr:uid="{00000000-0005-0000-0000-0000FE320000}"/>
    <cellStyle name="20% - Accent6 4 2 3 5" xfId="27208" xr:uid="{00000000-0005-0000-0000-0000FF320000}"/>
    <cellStyle name="20% - Accent6 4 2 3 5 2" xfId="28462" xr:uid="{00000000-0005-0000-0000-000000330000}"/>
    <cellStyle name="20% - Accent6 4 2 3 6" xfId="30801" xr:uid="{00000000-0005-0000-0000-000001330000}"/>
    <cellStyle name="20% - Accent6 4 2 4" xfId="30957" xr:uid="{00000000-0005-0000-0000-000002330000}"/>
    <cellStyle name="20% - Accent6 4 2 4 2" xfId="7431" xr:uid="{00000000-0005-0000-0000-000003330000}"/>
    <cellStyle name="20% - Accent6 4 2 4 2 2" xfId="26167" xr:uid="{00000000-0005-0000-0000-000004330000}"/>
    <cellStyle name="20% - Accent6 4 2 4 2 2 2" xfId="31744" xr:uid="{00000000-0005-0000-0000-000005330000}"/>
    <cellStyle name="20% - Accent6 4 2 4 2 2 2 2" xfId="18701" xr:uid="{00000000-0005-0000-0000-000006330000}"/>
    <cellStyle name="20% - Accent6 4 2 4 2 2 3" xfId="23633" xr:uid="{00000000-0005-0000-0000-000007330000}"/>
    <cellStyle name="20% - Accent6 4 2 4 2 3" xfId="30645" xr:uid="{00000000-0005-0000-0000-000008330000}"/>
    <cellStyle name="20% - Accent6 4 2 4 2 3 2" xfId="30641" xr:uid="{00000000-0005-0000-0000-000009330000}"/>
    <cellStyle name="20% - Accent6 4 2 4 2 4" xfId="19638" xr:uid="{00000000-0005-0000-0000-00000A330000}"/>
    <cellStyle name="20% - Accent6 4 2 4 3" xfId="26162" xr:uid="{00000000-0005-0000-0000-00000B330000}"/>
    <cellStyle name="20% - Accent6 4 2 4 3 2" xfId="30630" xr:uid="{00000000-0005-0000-0000-00000C330000}"/>
    <cellStyle name="20% - Accent6 4 2 4 3 2 2" xfId="30628" xr:uid="{00000000-0005-0000-0000-00000D330000}"/>
    <cellStyle name="20% - Accent6 4 2 4 3 3" xfId="30625" xr:uid="{00000000-0005-0000-0000-00000E330000}"/>
    <cellStyle name="20% - Accent6 4 2 4 4" xfId="30619" xr:uid="{00000000-0005-0000-0000-00000F330000}"/>
    <cellStyle name="20% - Accent6 4 2 4 4 2" xfId="24696" xr:uid="{00000000-0005-0000-0000-000010330000}"/>
    <cellStyle name="20% - Accent6 4 2 4 5" xfId="30614" xr:uid="{00000000-0005-0000-0000-000011330000}"/>
    <cellStyle name="20% - Accent6 4 2 5" xfId="21344" xr:uid="{00000000-0005-0000-0000-000012330000}"/>
    <cellStyle name="20% - Accent6 4 2 5 2" xfId="26150" xr:uid="{00000000-0005-0000-0000-000013330000}"/>
    <cellStyle name="20% - Accent6 4 2 5 2 2" xfId="30511" xr:uid="{00000000-0005-0000-0000-000014330000}"/>
    <cellStyle name="20% - Accent6 4 2 5 2 2 2" xfId="24593" xr:uid="{00000000-0005-0000-0000-000015330000}"/>
    <cellStyle name="20% - Accent6 4 2 5 2 3" xfId="30507" xr:uid="{00000000-0005-0000-0000-000016330000}"/>
    <cellStyle name="20% - Accent6 4 2 5 3" xfId="30498" xr:uid="{00000000-0005-0000-0000-000017330000}"/>
    <cellStyle name="20% - Accent6 4 2 5 3 2" xfId="30495" xr:uid="{00000000-0005-0000-0000-000018330000}"/>
    <cellStyle name="20% - Accent6 4 2 5 4" xfId="30490" xr:uid="{00000000-0005-0000-0000-000019330000}"/>
    <cellStyle name="20% - Accent6 4 2 6" xfId="18383" xr:uid="{00000000-0005-0000-0000-00001A330000}"/>
    <cellStyle name="20% - Accent6 4 2 6 2" xfId="31034" xr:uid="{00000000-0005-0000-0000-00001B330000}"/>
    <cellStyle name="20% - Accent6 4 2 6 2 2" xfId="30459" xr:uid="{00000000-0005-0000-0000-00001C330000}"/>
    <cellStyle name="20% - Accent6 4 2 6 3" xfId="30456" xr:uid="{00000000-0005-0000-0000-00001D330000}"/>
    <cellStyle name="20% - Accent6 4 2 7" xfId="26057" xr:uid="{00000000-0005-0000-0000-00001E330000}"/>
    <cellStyle name="20% - Accent6 4 2 7 2" xfId="23476" xr:uid="{00000000-0005-0000-0000-00001F330000}"/>
    <cellStyle name="20% - Accent6 4 2 8" xfId="18382" xr:uid="{00000000-0005-0000-0000-000020330000}"/>
    <cellStyle name="20% - Accent6 4 2 9" xfId="34573" xr:uid="{00000000-0005-0000-0000-000021330000}"/>
    <cellStyle name="20% - Accent6 4 3" xfId="19134" xr:uid="{00000000-0005-0000-0000-000022330000}"/>
    <cellStyle name="20% - Accent6 4 3 2" xfId="24512" xr:uid="{00000000-0005-0000-0000-000023330000}"/>
    <cellStyle name="20% - Accent6 4 3 2 2" xfId="26391" xr:uid="{00000000-0005-0000-0000-000024330000}"/>
    <cellStyle name="20% - Accent6 4 3 2 2 2" xfId="18380" xr:uid="{00000000-0005-0000-0000-000025330000}"/>
    <cellStyle name="20% - Accent6 4 3 2 2 2 2" xfId="18070" xr:uid="{00000000-0005-0000-0000-000026330000}"/>
    <cellStyle name="20% - Accent6 4 3 2 2 2 2 2" xfId="26801" xr:uid="{00000000-0005-0000-0000-000027330000}"/>
    <cellStyle name="20% - Accent6 4 3 2 2 2 2 2 2" xfId="26570" xr:uid="{00000000-0005-0000-0000-000028330000}"/>
    <cellStyle name="20% - Accent6 4 3 2 2 2 2 3" xfId="31091" xr:uid="{00000000-0005-0000-0000-000029330000}"/>
    <cellStyle name="20% - Accent6 4 3 2 2 2 3" xfId="28895" xr:uid="{00000000-0005-0000-0000-00002A330000}"/>
    <cellStyle name="20% - Accent6 4 3 2 2 2 3 2" xfId="31024" xr:uid="{00000000-0005-0000-0000-00002B330000}"/>
    <cellStyle name="20% - Accent6 4 3 2 2 2 4" xfId="18064" xr:uid="{00000000-0005-0000-0000-00002C330000}"/>
    <cellStyle name="20% - Accent6 4 3 2 2 3" xfId="18379" xr:uid="{00000000-0005-0000-0000-00002D330000}"/>
    <cellStyle name="20% - Accent6 4 3 2 2 3 2" xfId="18378" xr:uid="{00000000-0005-0000-0000-00002E330000}"/>
    <cellStyle name="20% - Accent6 4 3 2 2 3 2 2" xfId="31003" xr:uid="{00000000-0005-0000-0000-00002F330000}"/>
    <cellStyle name="20% - Accent6 4 3 2 2 3 3" xfId="18376" xr:uid="{00000000-0005-0000-0000-000030330000}"/>
    <cellStyle name="20% - Accent6 4 3 2 2 4" xfId="18374" xr:uid="{00000000-0005-0000-0000-000031330000}"/>
    <cellStyle name="20% - Accent6 4 3 2 2 4 2" xfId="18373" xr:uid="{00000000-0005-0000-0000-000032330000}"/>
    <cellStyle name="20% - Accent6 4 3 2 2 5" xfId="33110" xr:uid="{00000000-0005-0000-0000-000033330000}"/>
    <cellStyle name="20% - Accent6 4 3 2 3" xfId="30491" xr:uid="{00000000-0005-0000-0000-000034330000}"/>
    <cellStyle name="20% - Accent6 4 3 2 3 2" xfId="13867" xr:uid="{00000000-0005-0000-0000-000035330000}"/>
    <cellStyle name="20% - Accent6 4 3 2 3 2 2" xfId="18371" xr:uid="{00000000-0005-0000-0000-000036330000}"/>
    <cellStyle name="20% - Accent6 4 3 2 3 2 2 2" xfId="27808" xr:uid="{00000000-0005-0000-0000-000037330000}"/>
    <cellStyle name="20% - Accent6 4 3 2 3 2 3" xfId="17187" xr:uid="{00000000-0005-0000-0000-000038330000}"/>
    <cellStyle name="20% - Accent6 4 3 2 3 3" xfId="13864" xr:uid="{00000000-0005-0000-0000-000039330000}"/>
    <cellStyle name="20% - Accent6 4 3 2 3 3 2" xfId="18678" xr:uid="{00000000-0005-0000-0000-00003A330000}"/>
    <cellStyle name="20% - Accent6 4 3 2 3 4" xfId="13861" xr:uid="{00000000-0005-0000-0000-00003B330000}"/>
    <cellStyle name="20% - Accent6 4 3 2 4" xfId="18367" xr:uid="{00000000-0005-0000-0000-00003C330000}"/>
    <cellStyle name="20% - Accent6 4 3 2 4 2" xfId="13859" xr:uid="{00000000-0005-0000-0000-00003D330000}"/>
    <cellStyle name="20% - Accent6 4 3 2 4 2 2" xfId="17181" xr:uid="{00000000-0005-0000-0000-00003E330000}"/>
    <cellStyle name="20% - Accent6 4 3 2 4 3" xfId="13854" xr:uid="{00000000-0005-0000-0000-00003F330000}"/>
    <cellStyle name="20% - Accent6 4 3 2 5" xfId="18365" xr:uid="{00000000-0005-0000-0000-000040330000}"/>
    <cellStyle name="20% - Accent6 4 3 2 5 2" xfId="13852" xr:uid="{00000000-0005-0000-0000-000041330000}"/>
    <cellStyle name="20% - Accent6 4 3 2 6" xfId="18357" xr:uid="{00000000-0005-0000-0000-000042330000}"/>
    <cellStyle name="20% - Accent6 4 3 3" xfId="25733" xr:uid="{00000000-0005-0000-0000-000043330000}"/>
    <cellStyle name="20% - Accent6 4 3 3 2" xfId="24198" xr:uid="{00000000-0005-0000-0000-000044330000}"/>
    <cellStyle name="20% - Accent6 4 3 3 2 2" xfId="26137" xr:uid="{00000000-0005-0000-0000-000045330000}"/>
    <cellStyle name="20% - Accent6 4 3 3 2 2 2" xfId="30260" xr:uid="{00000000-0005-0000-0000-000046330000}"/>
    <cellStyle name="20% - Accent6 4 3 3 2 2 2 2" xfId="11351" xr:uid="{00000000-0005-0000-0000-000047330000}"/>
    <cellStyle name="20% - Accent6 4 3 3 2 2 3" xfId="30256" xr:uid="{00000000-0005-0000-0000-000048330000}"/>
    <cellStyle name="20% - Accent6 4 3 3 2 3" xfId="30249" xr:uid="{00000000-0005-0000-0000-000049330000}"/>
    <cellStyle name="20% - Accent6 4 3 3 2 3 2" xfId="17574" xr:uid="{00000000-0005-0000-0000-00004A330000}"/>
    <cellStyle name="20% - Accent6 4 3 3 2 4" xfId="33152" xr:uid="{00000000-0005-0000-0000-00004B330000}"/>
    <cellStyle name="20% - Accent6 4 3 3 3" xfId="23651" xr:uid="{00000000-0005-0000-0000-00004C330000}"/>
    <cellStyle name="20% - Accent6 4 3 3 3 2" xfId="13850" xr:uid="{00000000-0005-0000-0000-00004D330000}"/>
    <cellStyle name="20% - Accent6 4 3 3 3 2 2" xfId="30240" xr:uid="{00000000-0005-0000-0000-00004E330000}"/>
    <cellStyle name="20% - Accent6 4 3 3 3 3" xfId="13846" xr:uid="{00000000-0005-0000-0000-00004F330000}"/>
    <cellStyle name="20% - Accent6 4 3 3 4" xfId="30231" xr:uid="{00000000-0005-0000-0000-000050330000}"/>
    <cellStyle name="20% - Accent6 4 3 3 4 2" xfId="13843" xr:uid="{00000000-0005-0000-0000-000051330000}"/>
    <cellStyle name="20% - Accent6 4 3 3 5" xfId="28625" xr:uid="{00000000-0005-0000-0000-000052330000}"/>
    <cellStyle name="20% - Accent6 4 3 4" xfId="25731" xr:uid="{00000000-0005-0000-0000-000053330000}"/>
    <cellStyle name="20% - Accent6 4 3 4 2" xfId="30099" xr:uid="{00000000-0005-0000-0000-000054330000}"/>
    <cellStyle name="20% - Accent6 4 3 4 2 2" xfId="30594" xr:uid="{00000000-0005-0000-0000-000055330000}"/>
    <cellStyle name="20% - Accent6 4 3 4 2 2 2" xfId="30096" xr:uid="{00000000-0005-0000-0000-000056330000}"/>
    <cellStyle name="20% - Accent6 4 3 4 2 3" xfId="30772" xr:uid="{00000000-0005-0000-0000-000057330000}"/>
    <cellStyle name="20% - Accent6 4 3 4 3" xfId="30089" xr:uid="{00000000-0005-0000-0000-000058330000}"/>
    <cellStyle name="20% - Accent6 4 3 4 3 2" xfId="13840" xr:uid="{00000000-0005-0000-0000-000059330000}"/>
    <cellStyle name="20% - Accent6 4 3 4 4" xfId="30083" xr:uid="{00000000-0005-0000-0000-00005A330000}"/>
    <cellStyle name="20% - Accent6 4 3 5" xfId="18350" xr:uid="{00000000-0005-0000-0000-00005B330000}"/>
    <cellStyle name="20% - Accent6 4 3 5 2" xfId="29999" xr:uid="{00000000-0005-0000-0000-00005C330000}"/>
    <cellStyle name="20% - Accent6 4 3 5 2 2" xfId="30578" xr:uid="{00000000-0005-0000-0000-00005D330000}"/>
    <cellStyle name="20% - Accent6 4 3 5 3" xfId="29985" xr:uid="{00000000-0005-0000-0000-00005E330000}"/>
    <cellStyle name="20% - Accent6 4 3 6" xfId="18345" xr:uid="{00000000-0005-0000-0000-00005F330000}"/>
    <cellStyle name="20% - Accent6 4 3 6 2" xfId="29954" xr:uid="{00000000-0005-0000-0000-000060330000}"/>
    <cellStyle name="20% - Accent6 4 3 7" xfId="18344" xr:uid="{00000000-0005-0000-0000-000061330000}"/>
    <cellStyle name="20% - Accent6 4 3 8" xfId="34794" xr:uid="{00000000-0005-0000-0000-000062330000}"/>
    <cellStyle name="20% - Accent6 4 4" xfId="15782" xr:uid="{00000000-0005-0000-0000-000063330000}"/>
    <cellStyle name="20% - Accent6 4 4 2" xfId="18341" xr:uid="{00000000-0005-0000-0000-000064330000}"/>
    <cellStyle name="20% - Accent6 4 4 2 2" xfId="18338" xr:uid="{00000000-0005-0000-0000-000065330000}"/>
    <cellStyle name="20% - Accent6 4 4 2 2 2" xfId="23295" xr:uid="{00000000-0005-0000-0000-000066330000}"/>
    <cellStyle name="20% - Accent6 4 4 2 2 2 2" xfId="18337" xr:uid="{00000000-0005-0000-0000-000067330000}"/>
    <cellStyle name="20% - Accent6 4 4 2 2 2 2 2" xfId="30341" xr:uid="{00000000-0005-0000-0000-000068330000}"/>
    <cellStyle name="20% - Accent6 4 4 2 2 2 3" xfId="18333" xr:uid="{00000000-0005-0000-0000-000069330000}"/>
    <cellStyle name="20% - Accent6 4 4 2 2 3" xfId="18331" xr:uid="{00000000-0005-0000-0000-00006A330000}"/>
    <cellStyle name="20% - Accent6 4 4 2 2 3 2" xfId="18328" xr:uid="{00000000-0005-0000-0000-00006B330000}"/>
    <cellStyle name="20% - Accent6 4 4 2 2 4" xfId="22844" xr:uid="{00000000-0005-0000-0000-00006C330000}"/>
    <cellStyle name="20% - Accent6 4 4 2 3" xfId="18326" xr:uid="{00000000-0005-0000-0000-00006D330000}"/>
    <cellStyle name="20% - Accent6 4 4 2 3 2" xfId="13824" xr:uid="{00000000-0005-0000-0000-00006E330000}"/>
    <cellStyle name="20% - Accent6 4 4 2 3 2 2" xfId="16391" xr:uid="{00000000-0005-0000-0000-00006F330000}"/>
    <cellStyle name="20% - Accent6 4 4 2 3 3" xfId="13822" xr:uid="{00000000-0005-0000-0000-000070330000}"/>
    <cellStyle name="20% - Accent6 4 4 2 4" xfId="18317" xr:uid="{00000000-0005-0000-0000-000071330000}"/>
    <cellStyle name="20% - Accent6 4 4 2 4 2" xfId="13820" xr:uid="{00000000-0005-0000-0000-000072330000}"/>
    <cellStyle name="20% - Accent6 4 4 2 5" xfId="18313" xr:uid="{00000000-0005-0000-0000-000073330000}"/>
    <cellStyle name="20% - Accent6 4 4 3" xfId="25725" xr:uid="{00000000-0005-0000-0000-000074330000}"/>
    <cellStyle name="20% - Accent6 4 4 3 2" xfId="30071" xr:uid="{00000000-0005-0000-0000-000075330000}"/>
    <cellStyle name="20% - Accent6 4 4 3 2 2" xfId="29759" xr:uid="{00000000-0005-0000-0000-000076330000}"/>
    <cellStyle name="20% - Accent6 4 4 3 2 2 2" xfId="25050" xr:uid="{00000000-0005-0000-0000-000077330000}"/>
    <cellStyle name="20% - Accent6 4 4 3 2 3" xfId="29750" xr:uid="{00000000-0005-0000-0000-000078330000}"/>
    <cellStyle name="20% - Accent6 4 4 3 3" xfId="30059" xr:uid="{00000000-0005-0000-0000-000079330000}"/>
    <cellStyle name="20% - Accent6 4 4 3 3 2" xfId="13818" xr:uid="{00000000-0005-0000-0000-00007A330000}"/>
    <cellStyle name="20% - Accent6 4 4 3 4" xfId="29741" xr:uid="{00000000-0005-0000-0000-00007B330000}"/>
    <cellStyle name="20% - Accent6 4 4 4" xfId="18308" xr:uid="{00000000-0005-0000-0000-00007C330000}"/>
    <cellStyle name="20% - Accent6 4 4 4 2" xfId="30046" xr:uid="{00000000-0005-0000-0000-00007D330000}"/>
    <cellStyle name="20% - Accent6 4 4 4 2 2" xfId="30536" xr:uid="{00000000-0005-0000-0000-00007E330000}"/>
    <cellStyle name="20% - Accent6 4 4 4 3" xfId="29649" xr:uid="{00000000-0005-0000-0000-00007F330000}"/>
    <cellStyle name="20% - Accent6 4 4 5" xfId="18306" xr:uid="{00000000-0005-0000-0000-000080330000}"/>
    <cellStyle name="20% - Accent6 4 4 5 2" xfId="32170" xr:uid="{00000000-0005-0000-0000-000081330000}"/>
    <cellStyle name="20% - Accent6 4 4 6" xfId="13169" xr:uid="{00000000-0005-0000-0000-000082330000}"/>
    <cellStyle name="20% - Accent6 4 4 7" xfId="34995" xr:uid="{00000000-0005-0000-0000-000083330000}"/>
    <cellStyle name="20% - Accent6 4 5" xfId="33851" xr:uid="{00000000-0005-0000-0000-000084330000}"/>
    <cellStyle name="20% - Accent6 4 5 2" xfId="31145" xr:uid="{00000000-0005-0000-0000-000085330000}"/>
    <cellStyle name="20% - Accent6 4 5 2 2" xfId="18305" xr:uid="{00000000-0005-0000-0000-000086330000}"/>
    <cellStyle name="20% - Accent6 4 5 2 2 2" xfId="27489" xr:uid="{00000000-0005-0000-0000-000087330000}"/>
    <cellStyle name="20% - Accent6 4 5 2 2 2 2" xfId="32592" xr:uid="{00000000-0005-0000-0000-000088330000}"/>
    <cellStyle name="20% - Accent6 4 5 2 2 3" xfId="31532" xr:uid="{00000000-0005-0000-0000-000089330000}"/>
    <cellStyle name="20% - Accent6 4 5 2 3" xfId="24371" xr:uid="{00000000-0005-0000-0000-00008A330000}"/>
    <cellStyle name="20% - Accent6 4 5 2 3 2" xfId="13809" xr:uid="{00000000-0005-0000-0000-00008B330000}"/>
    <cellStyle name="20% - Accent6 4 5 2 4" xfId="18302" xr:uid="{00000000-0005-0000-0000-00008C330000}"/>
    <cellStyle name="20% - Accent6 4 5 3" xfId="33080" xr:uid="{00000000-0005-0000-0000-00008D330000}"/>
    <cellStyle name="20% - Accent6 4 5 3 2" xfId="30023" xr:uid="{00000000-0005-0000-0000-00008E330000}"/>
    <cellStyle name="20% - Accent6 4 5 3 2 2" xfId="29483" xr:uid="{00000000-0005-0000-0000-00008F330000}"/>
    <cellStyle name="20% - Accent6 4 5 3 3" xfId="29473" xr:uid="{00000000-0005-0000-0000-000090330000}"/>
    <cellStyle name="20% - Accent6 4 5 4" xfId="32749" xr:uid="{00000000-0005-0000-0000-000091330000}"/>
    <cellStyle name="20% - Accent6 4 5 4 2" xfId="29417" xr:uid="{00000000-0005-0000-0000-000092330000}"/>
    <cellStyle name="20% - Accent6 4 5 5" xfId="32397" xr:uid="{00000000-0005-0000-0000-000093330000}"/>
    <cellStyle name="20% - Accent6 4 5 6" xfId="35200" xr:uid="{00000000-0005-0000-0000-000094330000}"/>
    <cellStyle name="20% - Accent6 4 6" xfId="30798" xr:uid="{00000000-0005-0000-0000-000095330000}"/>
    <cellStyle name="20% - Accent6 4 6 2" xfId="30789" xr:uid="{00000000-0005-0000-0000-000096330000}"/>
    <cellStyle name="20% - Accent6 4 6 2 2" xfId="14246" xr:uid="{00000000-0005-0000-0000-000097330000}"/>
    <cellStyle name="20% - Accent6 4 6 2 2 2" xfId="24910" xr:uid="{00000000-0005-0000-0000-000098330000}"/>
    <cellStyle name="20% - Accent6 4 6 2 3" xfId="18296" xr:uid="{00000000-0005-0000-0000-000099330000}"/>
    <cellStyle name="20% - Accent6 4 6 3" xfId="9197" xr:uid="{00000000-0005-0000-0000-00009A330000}"/>
    <cellStyle name="20% - Accent6 4 6 3 2" xfId="23108" xr:uid="{00000000-0005-0000-0000-00009B330000}"/>
    <cellStyle name="20% - Accent6 4 6 4" xfId="10576" xr:uid="{00000000-0005-0000-0000-00009C330000}"/>
    <cellStyle name="20% - Accent6 4 6 5" xfId="35429" xr:uid="{00000000-0005-0000-0000-00009D330000}"/>
    <cellStyle name="20% - Accent6 4 7" xfId="32255" xr:uid="{00000000-0005-0000-0000-00009E330000}"/>
    <cellStyle name="20% - Accent6 4 7 2" xfId="26173" xr:uid="{00000000-0005-0000-0000-00009F330000}"/>
    <cellStyle name="20% - Accent6 4 7 2 2" xfId="23098" xr:uid="{00000000-0005-0000-0000-0000A0330000}"/>
    <cellStyle name="20% - Accent6 4 7 3" xfId="5433" xr:uid="{00000000-0005-0000-0000-0000A1330000}"/>
    <cellStyle name="20% - Accent6 4 7 4" xfId="36301" xr:uid="{00000000-0005-0000-0000-0000A2330000}"/>
    <cellStyle name="20% - Accent6 4 8" xfId="32896" xr:uid="{00000000-0005-0000-0000-0000A3330000}"/>
    <cellStyle name="20% - Accent6 4 8 2" xfId="27216" xr:uid="{00000000-0005-0000-0000-0000A4330000}"/>
    <cellStyle name="20% - Accent6 4 8 3" xfId="36587" xr:uid="{00000000-0005-0000-0000-0000A5330000}"/>
    <cellStyle name="20% - Accent6 4 9" xfId="18287" xr:uid="{00000000-0005-0000-0000-0000A6330000}"/>
    <cellStyle name="20% - Accent6 4 9 2" xfId="37472" xr:uid="{00000000-0005-0000-0000-0000A7330000}"/>
    <cellStyle name="20% - Accent6 40" xfId="36107" xr:uid="{00000000-0005-0000-0000-0000A8330000}"/>
    <cellStyle name="20% - Accent6 40 2" xfId="37276" xr:uid="{00000000-0005-0000-0000-0000A9330000}"/>
    <cellStyle name="20% - Accent6 40 3" xfId="38174" xr:uid="{00000000-0005-0000-0000-0000AA330000}"/>
    <cellStyle name="20% - Accent6 41" xfId="36127" xr:uid="{00000000-0005-0000-0000-0000AB330000}"/>
    <cellStyle name="20% - Accent6 41 2" xfId="37296" xr:uid="{00000000-0005-0000-0000-0000AC330000}"/>
    <cellStyle name="20% - Accent6 41 3" xfId="38194" xr:uid="{00000000-0005-0000-0000-0000AD330000}"/>
    <cellStyle name="20% - Accent6 42" xfId="36147" xr:uid="{00000000-0005-0000-0000-0000AE330000}"/>
    <cellStyle name="20% - Accent6 42 2" xfId="37316" xr:uid="{00000000-0005-0000-0000-0000AF330000}"/>
    <cellStyle name="20% - Accent6 42 3" xfId="38214" xr:uid="{00000000-0005-0000-0000-0000B0330000}"/>
    <cellStyle name="20% - Accent6 43" xfId="36167" xr:uid="{00000000-0005-0000-0000-0000B1330000}"/>
    <cellStyle name="20% - Accent6 43 2" xfId="37336" xr:uid="{00000000-0005-0000-0000-0000B2330000}"/>
    <cellStyle name="20% - Accent6 43 3" xfId="38234" xr:uid="{00000000-0005-0000-0000-0000B3330000}"/>
    <cellStyle name="20% - Accent6 44" xfId="36187" xr:uid="{00000000-0005-0000-0000-0000B4330000}"/>
    <cellStyle name="20% - Accent6 44 2" xfId="37356" xr:uid="{00000000-0005-0000-0000-0000B5330000}"/>
    <cellStyle name="20% - Accent6 44 3" xfId="38254" xr:uid="{00000000-0005-0000-0000-0000B6330000}"/>
    <cellStyle name="20% - Accent6 45" xfId="36207" xr:uid="{00000000-0005-0000-0000-0000B7330000}"/>
    <cellStyle name="20% - Accent6 45 2" xfId="37376" xr:uid="{00000000-0005-0000-0000-0000B8330000}"/>
    <cellStyle name="20% - Accent6 45 3" xfId="38274" xr:uid="{00000000-0005-0000-0000-0000B9330000}"/>
    <cellStyle name="20% - Accent6 46" xfId="36227" xr:uid="{00000000-0005-0000-0000-0000BA330000}"/>
    <cellStyle name="20% - Accent6 46 2" xfId="37394" xr:uid="{00000000-0005-0000-0000-0000BB330000}"/>
    <cellStyle name="20% - Accent6 46 3" xfId="38294" xr:uid="{00000000-0005-0000-0000-0000BC330000}"/>
    <cellStyle name="20% - Accent6 47" xfId="36528" xr:uid="{00000000-0005-0000-0000-0000BD330000}"/>
    <cellStyle name="20% - Accent6 48" xfId="37413" xr:uid="{00000000-0005-0000-0000-0000BE330000}"/>
    <cellStyle name="20% - Accent6 5" xfId="275" xr:uid="{00000000-0005-0000-0000-0000BF330000}"/>
    <cellStyle name="20% - Accent6 5 10" xfId="18286" xr:uid="{00000000-0005-0000-0000-0000C0330000}"/>
    <cellStyle name="20% - Accent6 5 2" xfId="24324" xr:uid="{00000000-0005-0000-0000-0000C1330000}"/>
    <cellStyle name="20% - Accent6 5 2 2" xfId="24488" xr:uid="{00000000-0005-0000-0000-0000C2330000}"/>
    <cellStyle name="20% - Accent6 5 2 2 2" xfId="18283" xr:uid="{00000000-0005-0000-0000-0000C3330000}"/>
    <cellStyle name="20% - Accent6 5 2 2 2 2" xfId="18282" xr:uid="{00000000-0005-0000-0000-0000C4330000}"/>
    <cellStyle name="20% - Accent6 5 2 2 2 2 2" xfId="18281" xr:uid="{00000000-0005-0000-0000-0000C5330000}"/>
    <cellStyle name="20% - Accent6 5 2 2 2 2 2 2" xfId="34082" xr:uid="{00000000-0005-0000-0000-0000C6330000}"/>
    <cellStyle name="20% - Accent6 5 2 2 2 2 2 2 2" xfId="18279" xr:uid="{00000000-0005-0000-0000-0000C7330000}"/>
    <cellStyle name="20% - Accent6 5 2 2 2 2 2 3" xfId="33689" xr:uid="{00000000-0005-0000-0000-0000C8330000}"/>
    <cellStyle name="20% - Accent6 5 2 2 2 2 3" xfId="32378" xr:uid="{00000000-0005-0000-0000-0000C9330000}"/>
    <cellStyle name="20% - Accent6 5 2 2 2 2 3 2" xfId="13283" xr:uid="{00000000-0005-0000-0000-0000CA330000}"/>
    <cellStyle name="20% - Accent6 5 2 2 2 2 4" xfId="18278" xr:uid="{00000000-0005-0000-0000-0000CB330000}"/>
    <cellStyle name="20% - Accent6 5 2 2 2 3" xfId="18276" xr:uid="{00000000-0005-0000-0000-0000CC330000}"/>
    <cellStyle name="20% - Accent6 5 2 2 2 3 2" xfId="18275" xr:uid="{00000000-0005-0000-0000-0000CD330000}"/>
    <cellStyle name="20% - Accent6 5 2 2 2 3 2 2" xfId="27827" xr:uid="{00000000-0005-0000-0000-0000CE330000}"/>
    <cellStyle name="20% - Accent6 5 2 2 2 3 3" xfId="18272" xr:uid="{00000000-0005-0000-0000-0000CF330000}"/>
    <cellStyle name="20% - Accent6 5 2 2 2 4" xfId="18268" xr:uid="{00000000-0005-0000-0000-0000D0330000}"/>
    <cellStyle name="20% - Accent6 5 2 2 2 4 2" xfId="27120" xr:uid="{00000000-0005-0000-0000-0000D1330000}"/>
    <cellStyle name="20% - Accent6 5 2 2 2 5" xfId="26841" xr:uid="{00000000-0005-0000-0000-0000D2330000}"/>
    <cellStyle name="20% - Accent6 5 2 2 3" xfId="5682" xr:uid="{00000000-0005-0000-0000-0000D3330000}"/>
    <cellStyle name="20% - Accent6 5 2 2 3 2" xfId="5680" xr:uid="{00000000-0005-0000-0000-0000D4330000}"/>
    <cellStyle name="20% - Accent6 5 2 2 3 2 2" xfId="18264" xr:uid="{00000000-0005-0000-0000-0000D5330000}"/>
    <cellStyle name="20% - Accent6 5 2 2 3 2 2 2" xfId="18261" xr:uid="{00000000-0005-0000-0000-0000D6330000}"/>
    <cellStyle name="20% - Accent6 5 2 2 3 2 3" xfId="23743" xr:uid="{00000000-0005-0000-0000-0000D7330000}"/>
    <cellStyle name="20% - Accent6 5 2 2 3 3" xfId="18256" xr:uid="{00000000-0005-0000-0000-0000D8330000}"/>
    <cellStyle name="20% - Accent6 5 2 2 3 3 2" xfId="18642" xr:uid="{00000000-0005-0000-0000-0000D9330000}"/>
    <cellStyle name="20% - Accent6 5 2 2 3 4" xfId="18251" xr:uid="{00000000-0005-0000-0000-0000DA330000}"/>
    <cellStyle name="20% - Accent6 5 2 2 4" xfId="18246" xr:uid="{00000000-0005-0000-0000-0000DB330000}"/>
    <cellStyle name="20% - Accent6 5 2 2 4 2" xfId="18244" xr:uid="{00000000-0005-0000-0000-0000DC330000}"/>
    <cellStyle name="20% - Accent6 5 2 2 4 2 2" xfId="22077" xr:uid="{00000000-0005-0000-0000-0000DD330000}"/>
    <cellStyle name="20% - Accent6 5 2 2 4 3" xfId="18240" xr:uid="{00000000-0005-0000-0000-0000DE330000}"/>
    <cellStyle name="20% - Accent6 5 2 2 5" xfId="18238" xr:uid="{00000000-0005-0000-0000-0000DF330000}"/>
    <cellStyle name="20% - Accent6 5 2 2 5 2" xfId="18234" xr:uid="{00000000-0005-0000-0000-0000E0330000}"/>
    <cellStyle name="20% - Accent6 5 2 2 6" xfId="18229" xr:uid="{00000000-0005-0000-0000-0000E1330000}"/>
    <cellStyle name="20% - Accent6 5 2 3" xfId="25720" xr:uid="{00000000-0005-0000-0000-0000E2330000}"/>
    <cellStyle name="20% - Accent6 5 2 3 2" xfId="24119" xr:uid="{00000000-0005-0000-0000-0000E3330000}"/>
    <cellStyle name="20% - Accent6 5 2 3 2 2" xfId="25988" xr:uid="{00000000-0005-0000-0000-0000E4330000}"/>
    <cellStyle name="20% - Accent6 5 2 3 2 2 2" xfId="29104" xr:uid="{00000000-0005-0000-0000-0000E5330000}"/>
    <cellStyle name="20% - Accent6 5 2 3 2 2 2 2" xfId="26888" xr:uid="{00000000-0005-0000-0000-0000E6330000}"/>
    <cellStyle name="20% - Accent6 5 2 3 2 2 3" xfId="29098" xr:uid="{00000000-0005-0000-0000-0000E7330000}"/>
    <cellStyle name="20% - Accent6 5 2 3 2 3" xfId="29094" xr:uid="{00000000-0005-0000-0000-0000E8330000}"/>
    <cellStyle name="20% - Accent6 5 2 3 2 3 2" xfId="29090" xr:uid="{00000000-0005-0000-0000-0000E9330000}"/>
    <cellStyle name="20% - Accent6 5 2 3 2 4" xfId="29087" xr:uid="{00000000-0005-0000-0000-0000EA330000}"/>
    <cellStyle name="20% - Accent6 5 2 3 3" xfId="30778" xr:uid="{00000000-0005-0000-0000-0000EB330000}"/>
    <cellStyle name="20% - Accent6 5 2 3 3 2" xfId="29076" xr:uid="{00000000-0005-0000-0000-0000EC330000}"/>
    <cellStyle name="20% - Accent6 5 2 3 3 2 2" xfId="24293" xr:uid="{00000000-0005-0000-0000-0000ED330000}"/>
    <cellStyle name="20% - Accent6 5 2 3 3 3" xfId="11132" xr:uid="{00000000-0005-0000-0000-0000EE330000}"/>
    <cellStyle name="20% - Accent6 5 2 3 4" xfId="31026" xr:uid="{00000000-0005-0000-0000-0000EF330000}"/>
    <cellStyle name="20% - Accent6 5 2 3 4 2" xfId="26052" xr:uid="{00000000-0005-0000-0000-0000F0330000}"/>
    <cellStyle name="20% - Accent6 5 2 3 5" xfId="29049" xr:uid="{00000000-0005-0000-0000-0000F1330000}"/>
    <cellStyle name="20% - Accent6 5 2 4" xfId="25714" xr:uid="{00000000-0005-0000-0000-0000F2330000}"/>
    <cellStyle name="20% - Accent6 5 2 4 2" xfId="28973" xr:uid="{00000000-0005-0000-0000-0000F3330000}"/>
    <cellStyle name="20% - Accent6 5 2 4 2 2" xfId="17982" xr:uid="{00000000-0005-0000-0000-0000F4330000}"/>
    <cellStyle name="20% - Accent6 5 2 4 2 2 2" xfId="20559" xr:uid="{00000000-0005-0000-0000-0000F5330000}"/>
    <cellStyle name="20% - Accent6 5 2 4 2 3" xfId="28963" xr:uid="{00000000-0005-0000-0000-0000F6330000}"/>
    <cellStyle name="20% - Accent6 5 2 4 3" xfId="28957" xr:uid="{00000000-0005-0000-0000-0000F7330000}"/>
    <cellStyle name="20% - Accent6 5 2 4 3 2" xfId="28943" xr:uid="{00000000-0005-0000-0000-0000F8330000}"/>
    <cellStyle name="20% - Accent6 5 2 4 4" xfId="28935" xr:uid="{00000000-0005-0000-0000-0000F9330000}"/>
    <cellStyle name="20% - Accent6 5 2 5" xfId="18225" xr:uid="{00000000-0005-0000-0000-0000FA330000}"/>
    <cellStyle name="20% - Accent6 5 2 5 2" xfId="28892" xr:uid="{00000000-0005-0000-0000-0000FB330000}"/>
    <cellStyle name="20% - Accent6 5 2 5 2 2" xfId="29432" xr:uid="{00000000-0005-0000-0000-0000FC330000}"/>
    <cellStyle name="20% - Accent6 5 2 5 3" xfId="28886" xr:uid="{00000000-0005-0000-0000-0000FD330000}"/>
    <cellStyle name="20% - Accent6 5 2 6" xfId="18223" xr:uid="{00000000-0005-0000-0000-0000FE330000}"/>
    <cellStyle name="20% - Accent6 5 2 6 2" xfId="28860" xr:uid="{00000000-0005-0000-0000-0000FF330000}"/>
    <cellStyle name="20% - Accent6 5 2 7" xfId="18221" xr:uid="{00000000-0005-0000-0000-000000340000}"/>
    <cellStyle name="20% - Accent6 5 2 8" xfId="34812" xr:uid="{00000000-0005-0000-0000-000001340000}"/>
    <cellStyle name="20% - Accent6 5 3" xfId="18218" xr:uid="{00000000-0005-0000-0000-000002340000}"/>
    <cellStyle name="20% - Accent6 5 3 2" xfId="18214" xr:uid="{00000000-0005-0000-0000-000003340000}"/>
    <cellStyle name="20% - Accent6 5 3 2 2" xfId="19331" xr:uid="{00000000-0005-0000-0000-000004340000}"/>
    <cellStyle name="20% - Accent6 5 3 2 2 2" xfId="24304" xr:uid="{00000000-0005-0000-0000-000005340000}"/>
    <cellStyle name="20% - Accent6 5 3 2 2 2 2" xfId="18211" xr:uid="{00000000-0005-0000-0000-000006340000}"/>
    <cellStyle name="20% - Accent6 5 3 2 2 2 2 2" xfId="29184" xr:uid="{00000000-0005-0000-0000-000007340000}"/>
    <cellStyle name="20% - Accent6 5 3 2 2 2 3" xfId="27716" xr:uid="{00000000-0005-0000-0000-000008340000}"/>
    <cellStyle name="20% - Accent6 5 3 2 2 3" xfId="24300" xr:uid="{00000000-0005-0000-0000-000009340000}"/>
    <cellStyle name="20% - Accent6 5 3 2 2 3 2" xfId="18207" xr:uid="{00000000-0005-0000-0000-00000A340000}"/>
    <cellStyle name="20% - Accent6 5 3 2 2 4" xfId="18202" xr:uid="{00000000-0005-0000-0000-00000B340000}"/>
    <cellStyle name="20% - Accent6 5 3 2 3" xfId="5673" xr:uid="{00000000-0005-0000-0000-00000C340000}"/>
    <cellStyle name="20% - Accent6 5 3 2 3 2" xfId="13784" xr:uid="{00000000-0005-0000-0000-00000D340000}"/>
    <cellStyle name="20% - Accent6 5 3 2 3 2 2" xfId="14985" xr:uid="{00000000-0005-0000-0000-00000E340000}"/>
    <cellStyle name="20% - Accent6 5 3 2 3 3" xfId="13779" xr:uid="{00000000-0005-0000-0000-00000F340000}"/>
    <cellStyle name="20% - Accent6 5 3 2 4" xfId="18199" xr:uid="{00000000-0005-0000-0000-000010340000}"/>
    <cellStyle name="20% - Accent6 5 3 2 4 2" xfId="13777" xr:uid="{00000000-0005-0000-0000-000011340000}"/>
    <cellStyle name="20% - Accent6 5 3 2 5" xfId="18192" xr:uid="{00000000-0005-0000-0000-000012340000}"/>
    <cellStyle name="20% - Accent6 5 3 3" xfId="25709" xr:uid="{00000000-0005-0000-0000-000013340000}"/>
    <cellStyle name="20% - Accent6 5 3 3 2" xfId="23186" xr:uid="{00000000-0005-0000-0000-000014340000}"/>
    <cellStyle name="20% - Accent6 5 3 3 2 2" xfId="28744" xr:uid="{00000000-0005-0000-0000-000015340000}"/>
    <cellStyle name="20% - Accent6 5 3 3 2 2 2" xfId="28741" xr:uid="{00000000-0005-0000-0000-000016340000}"/>
    <cellStyle name="20% - Accent6 5 3 3 2 3" xfId="28735" xr:uid="{00000000-0005-0000-0000-000017340000}"/>
    <cellStyle name="20% - Accent6 5 3 3 3" xfId="25252" xr:uid="{00000000-0005-0000-0000-000018340000}"/>
    <cellStyle name="20% - Accent6 5 3 3 3 2" xfId="28716" xr:uid="{00000000-0005-0000-0000-000019340000}"/>
    <cellStyle name="20% - Accent6 5 3 3 4" xfId="28491" xr:uid="{00000000-0005-0000-0000-00001A340000}"/>
    <cellStyle name="20% - Accent6 5 3 4" xfId="18186" xr:uid="{00000000-0005-0000-0000-00001B340000}"/>
    <cellStyle name="20% - Accent6 5 3 4 2" xfId="25231" xr:uid="{00000000-0005-0000-0000-00001C340000}"/>
    <cellStyle name="20% - Accent6 5 3 4 2 2" xfId="23661" xr:uid="{00000000-0005-0000-0000-00001D340000}"/>
    <cellStyle name="20% - Accent6 5 3 4 3" xfId="28482" xr:uid="{00000000-0005-0000-0000-00001E340000}"/>
    <cellStyle name="20% - Accent6 5 3 5" xfId="18183" xr:uid="{00000000-0005-0000-0000-00001F340000}"/>
    <cellStyle name="20% - Accent6 5 3 5 2" xfId="32122" xr:uid="{00000000-0005-0000-0000-000020340000}"/>
    <cellStyle name="20% - Accent6 5 3 6" xfId="18181" xr:uid="{00000000-0005-0000-0000-000021340000}"/>
    <cellStyle name="20% - Accent6 5 3 7" xfId="35014" xr:uid="{00000000-0005-0000-0000-000022340000}"/>
    <cellStyle name="20% - Accent6 5 4" xfId="18179" xr:uid="{00000000-0005-0000-0000-000023340000}"/>
    <cellStyle name="20% - Accent6 5 4 2" xfId="23649" xr:uid="{00000000-0005-0000-0000-000024340000}"/>
    <cellStyle name="20% - Accent6 5 4 2 2" xfId="11641" xr:uid="{00000000-0005-0000-0000-000025340000}"/>
    <cellStyle name="20% - Accent6 5 4 2 2 2" xfId="24242" xr:uid="{00000000-0005-0000-0000-000026340000}"/>
    <cellStyle name="20% - Accent6 5 4 2 2 2 2" xfId="18176" xr:uid="{00000000-0005-0000-0000-000027340000}"/>
    <cellStyle name="20% - Accent6 5 4 2 2 3" xfId="21116" xr:uid="{00000000-0005-0000-0000-000028340000}"/>
    <cellStyle name="20% - Accent6 5 4 2 3" xfId="18173" xr:uid="{00000000-0005-0000-0000-000029340000}"/>
    <cellStyle name="20% - Accent6 5 4 2 3 2" xfId="13765" xr:uid="{00000000-0005-0000-0000-00002A340000}"/>
    <cellStyle name="20% - Accent6 5 4 2 4" xfId="15199" xr:uid="{00000000-0005-0000-0000-00002B340000}"/>
    <cellStyle name="20% - Accent6 5 4 3" xfId="18164" xr:uid="{00000000-0005-0000-0000-00002C340000}"/>
    <cellStyle name="20% - Accent6 5 4 3 2" xfId="13377" xr:uid="{00000000-0005-0000-0000-00002D340000}"/>
    <cellStyle name="20% - Accent6 5 4 3 2 2" xfId="28579" xr:uid="{00000000-0005-0000-0000-00002E340000}"/>
    <cellStyle name="20% - Accent6 5 4 3 3" xfId="7892" xr:uid="{00000000-0005-0000-0000-00002F340000}"/>
    <cellStyle name="20% - Accent6 5 4 4" xfId="18163" xr:uid="{00000000-0005-0000-0000-000030340000}"/>
    <cellStyle name="20% - Accent6 5 4 4 2" xfId="8004" xr:uid="{00000000-0005-0000-0000-000031340000}"/>
    <cellStyle name="20% - Accent6 5 4 5" xfId="18161" xr:uid="{00000000-0005-0000-0000-000032340000}"/>
    <cellStyle name="20% - Accent6 5 4 6" xfId="35220" xr:uid="{00000000-0005-0000-0000-000033340000}"/>
    <cellStyle name="20% - Accent6 5 5" xfId="33546" xr:uid="{00000000-0005-0000-0000-000034340000}"/>
    <cellStyle name="20% - Accent6 5 5 2" xfId="32999" xr:uid="{00000000-0005-0000-0000-000035340000}"/>
    <cellStyle name="20% - Accent6 5 5 2 2" xfId="18159" xr:uid="{00000000-0005-0000-0000-000036340000}"/>
    <cellStyle name="20% - Accent6 5 5 2 2 2" xfId="30394" xr:uid="{00000000-0005-0000-0000-000037340000}"/>
    <cellStyle name="20% - Accent6 5 5 2 3" xfId="21906" xr:uid="{00000000-0005-0000-0000-000038340000}"/>
    <cellStyle name="20% - Accent6 5 5 3" xfId="29378" xr:uid="{00000000-0005-0000-0000-000039340000}"/>
    <cellStyle name="20% - Accent6 5 5 3 2" xfId="29365" xr:uid="{00000000-0005-0000-0000-00003A340000}"/>
    <cellStyle name="20% - Accent6 5 5 4" xfId="31259" xr:uid="{00000000-0005-0000-0000-00003B340000}"/>
    <cellStyle name="20% - Accent6 5 5 5" xfId="35449" xr:uid="{00000000-0005-0000-0000-00003C340000}"/>
    <cellStyle name="20% - Accent6 5 6" xfId="24791" xr:uid="{00000000-0005-0000-0000-00003D340000}"/>
    <cellStyle name="20% - Accent6 5 6 2" xfId="32332" xr:uid="{00000000-0005-0000-0000-00003E340000}"/>
    <cellStyle name="20% - Accent6 5 6 2 2" xfId="18152" xr:uid="{00000000-0005-0000-0000-00003F340000}"/>
    <cellStyle name="20% - Accent6 5 6 3" xfId="5430" xr:uid="{00000000-0005-0000-0000-000040340000}"/>
    <cellStyle name="20% - Accent6 5 6 4" xfId="36321" xr:uid="{00000000-0005-0000-0000-000041340000}"/>
    <cellStyle name="20% - Accent6 5 7" xfId="32231" xr:uid="{00000000-0005-0000-0000-000042340000}"/>
    <cellStyle name="20% - Accent6 5 7 2" xfId="18143" xr:uid="{00000000-0005-0000-0000-000043340000}"/>
    <cellStyle name="20% - Accent6 5 7 3" xfId="36607" xr:uid="{00000000-0005-0000-0000-000044340000}"/>
    <cellStyle name="20% - Accent6 5 8" xfId="18140" xr:uid="{00000000-0005-0000-0000-000045340000}"/>
    <cellStyle name="20% - Accent6 5 8 2" xfId="37492" xr:uid="{00000000-0005-0000-0000-000046340000}"/>
    <cellStyle name="20% - Accent6 5 9" xfId="34587" xr:uid="{00000000-0005-0000-0000-000047340000}"/>
    <cellStyle name="20% - Accent6 6" xfId="295" xr:uid="{00000000-0005-0000-0000-000048340000}"/>
    <cellStyle name="20% - Accent6 6 2" xfId="18132" xr:uid="{00000000-0005-0000-0000-000049340000}"/>
    <cellStyle name="20% - Accent6 6 2 2" xfId="18125" xr:uid="{00000000-0005-0000-0000-00004A340000}"/>
    <cellStyle name="20% - Accent6 6 2 2 2" xfId="32990" xr:uid="{00000000-0005-0000-0000-00004B340000}"/>
    <cellStyle name="20% - Accent6 6 2 2 2 2" xfId="31130" xr:uid="{00000000-0005-0000-0000-00004C340000}"/>
    <cellStyle name="20% - Accent6 6 2 2 2 2 2" xfId="27887" xr:uid="{00000000-0005-0000-0000-00004D340000}"/>
    <cellStyle name="20% - Accent6 6 2 2 2 2 2 2" xfId="22779" xr:uid="{00000000-0005-0000-0000-00004E340000}"/>
    <cellStyle name="20% - Accent6 6 2 2 2 2 3" xfId="27875" xr:uid="{00000000-0005-0000-0000-00004F340000}"/>
    <cellStyle name="20% - Accent6 6 2 2 2 3" xfId="27866" xr:uid="{00000000-0005-0000-0000-000050340000}"/>
    <cellStyle name="20% - Accent6 6 2 2 2 3 2" xfId="27863" xr:uid="{00000000-0005-0000-0000-000051340000}"/>
    <cellStyle name="20% - Accent6 6 2 2 2 4" xfId="31398" xr:uid="{00000000-0005-0000-0000-000052340000}"/>
    <cellStyle name="20% - Accent6 6 2 2 3" xfId="15538" xr:uid="{00000000-0005-0000-0000-000053340000}"/>
    <cellStyle name="20% - Accent6 6 2 2 3 2" xfId="13895" xr:uid="{00000000-0005-0000-0000-000054340000}"/>
    <cellStyle name="20% - Accent6 6 2 2 3 2 2" xfId="23038" xr:uid="{00000000-0005-0000-0000-000055340000}"/>
    <cellStyle name="20% - Accent6 6 2 2 3 3" xfId="22450" xr:uid="{00000000-0005-0000-0000-000056340000}"/>
    <cellStyle name="20% - Accent6 6 2 2 4" xfId="26366" xr:uid="{00000000-0005-0000-0000-000057340000}"/>
    <cellStyle name="20% - Accent6 6 2 2 4 2" xfId="22113" xr:uid="{00000000-0005-0000-0000-000058340000}"/>
    <cellStyle name="20% - Accent6 6 2 2 5" xfId="27826" xr:uid="{00000000-0005-0000-0000-000059340000}"/>
    <cellStyle name="20% - Accent6 6 2 3" xfId="32261" xr:uid="{00000000-0005-0000-0000-00005A340000}"/>
    <cellStyle name="20% - Accent6 6 2 3 2" xfId="23191" xr:uid="{00000000-0005-0000-0000-00005B340000}"/>
    <cellStyle name="20% - Accent6 6 2 3 2 2" xfId="27793" xr:uid="{00000000-0005-0000-0000-00005C340000}"/>
    <cellStyle name="20% - Accent6 6 2 3 2 2 2" xfId="28353" xr:uid="{00000000-0005-0000-0000-00005D340000}"/>
    <cellStyle name="20% - Accent6 6 2 3 2 3" xfId="27788" xr:uid="{00000000-0005-0000-0000-00005E340000}"/>
    <cellStyle name="20% - Accent6 6 2 3 3" xfId="15533" xr:uid="{00000000-0005-0000-0000-00005F340000}"/>
    <cellStyle name="20% - Accent6 6 2 3 3 2" xfId="27763" xr:uid="{00000000-0005-0000-0000-000060340000}"/>
    <cellStyle name="20% - Accent6 6 2 3 4" xfId="23370" xr:uid="{00000000-0005-0000-0000-000061340000}"/>
    <cellStyle name="20% - Accent6 6 2 4" xfId="18120" xr:uid="{00000000-0005-0000-0000-000062340000}"/>
    <cellStyle name="20% - Accent6 6 2 4 2" xfId="27736" xr:uid="{00000000-0005-0000-0000-000063340000}"/>
    <cellStyle name="20% - Accent6 6 2 4 2 2" xfId="33054" xr:uid="{00000000-0005-0000-0000-000064340000}"/>
    <cellStyle name="20% - Accent6 6 2 4 3" xfId="21055" xr:uid="{00000000-0005-0000-0000-000065340000}"/>
    <cellStyle name="20% - Accent6 6 2 5" xfId="33696" xr:uid="{00000000-0005-0000-0000-000066340000}"/>
    <cellStyle name="20% - Accent6 6 2 5 2" xfId="7844" xr:uid="{00000000-0005-0000-0000-000067340000}"/>
    <cellStyle name="20% - Accent6 6 2 6" xfId="18118" xr:uid="{00000000-0005-0000-0000-000068340000}"/>
    <cellStyle name="20% - Accent6 6 2 7" xfId="34831" xr:uid="{00000000-0005-0000-0000-000069340000}"/>
    <cellStyle name="20% - Accent6 6 3" xfId="18113" xr:uid="{00000000-0005-0000-0000-00006A340000}"/>
    <cellStyle name="20% - Accent6 6 3 2" xfId="18108" xr:uid="{00000000-0005-0000-0000-00006B340000}"/>
    <cellStyle name="20% - Accent6 6 3 2 2" xfId="30303" xr:uid="{00000000-0005-0000-0000-00006C340000}"/>
    <cellStyle name="20% - Accent6 6 3 2 2 2" xfId="33304" xr:uid="{00000000-0005-0000-0000-00006D340000}"/>
    <cellStyle name="20% - Accent6 6 3 2 2 2 2" xfId="33609" xr:uid="{00000000-0005-0000-0000-00006E340000}"/>
    <cellStyle name="20% - Accent6 6 3 2 2 3" xfId="27337" xr:uid="{00000000-0005-0000-0000-00006F340000}"/>
    <cellStyle name="20% - Accent6 6 3 2 3" xfId="15511" xr:uid="{00000000-0005-0000-0000-000070340000}"/>
    <cellStyle name="20% - Accent6 6 3 2 3 2" xfId="13732" xr:uid="{00000000-0005-0000-0000-000071340000}"/>
    <cellStyle name="20% - Accent6 6 3 2 4" xfId="28249" xr:uid="{00000000-0005-0000-0000-000072340000}"/>
    <cellStyle name="20% - Accent6 6 3 3" xfId="18105" xr:uid="{00000000-0005-0000-0000-000073340000}"/>
    <cellStyle name="20% - Accent6 6 3 3 2" xfId="23169" xr:uid="{00000000-0005-0000-0000-000074340000}"/>
    <cellStyle name="20% - Accent6 6 3 3 2 2" xfId="27315" xr:uid="{00000000-0005-0000-0000-000075340000}"/>
    <cellStyle name="20% - Accent6 6 3 3 3" xfId="21423" xr:uid="{00000000-0005-0000-0000-000076340000}"/>
    <cellStyle name="20% - Accent6 6 3 4" xfId="18104" xr:uid="{00000000-0005-0000-0000-000077340000}"/>
    <cellStyle name="20% - Accent6 6 3 4 2" xfId="7839" xr:uid="{00000000-0005-0000-0000-000078340000}"/>
    <cellStyle name="20% - Accent6 6 3 5" xfId="18103" xr:uid="{00000000-0005-0000-0000-000079340000}"/>
    <cellStyle name="20% - Accent6 6 3 6" xfId="35033" xr:uid="{00000000-0005-0000-0000-00007A340000}"/>
    <cellStyle name="20% - Accent6 6 4" xfId="18099" xr:uid="{00000000-0005-0000-0000-00007B340000}"/>
    <cellStyle name="20% - Accent6 6 4 2" xfId="19151" xr:uid="{00000000-0005-0000-0000-00007C340000}"/>
    <cellStyle name="20% - Accent6 6 4 2 2" xfId="22412" xr:uid="{00000000-0005-0000-0000-00007D340000}"/>
    <cellStyle name="20% - Accent6 6 4 2 2 2" xfId="22407" xr:uid="{00000000-0005-0000-0000-00007E340000}"/>
    <cellStyle name="20% - Accent6 6 4 2 3" xfId="22361" xr:uid="{00000000-0005-0000-0000-00007F340000}"/>
    <cellStyle name="20% - Accent6 6 4 3" xfId="19148" xr:uid="{00000000-0005-0000-0000-000080340000}"/>
    <cellStyle name="20% - Accent6 6 4 3 2" xfId="7837" xr:uid="{00000000-0005-0000-0000-000081340000}"/>
    <cellStyle name="20% - Accent6 6 4 4" xfId="18097" xr:uid="{00000000-0005-0000-0000-000082340000}"/>
    <cellStyle name="20% - Accent6 6 4 5" xfId="35239" xr:uid="{00000000-0005-0000-0000-000083340000}"/>
    <cellStyle name="20% - Accent6 6 5" xfId="29899" xr:uid="{00000000-0005-0000-0000-000084340000}"/>
    <cellStyle name="20% - Accent6 6 5 2" xfId="32302" xr:uid="{00000000-0005-0000-0000-000085340000}"/>
    <cellStyle name="20% - Accent6 6 5 2 2" xfId="7678" xr:uid="{00000000-0005-0000-0000-000086340000}"/>
    <cellStyle name="20% - Accent6 6 5 3" xfId="6073" xr:uid="{00000000-0005-0000-0000-000087340000}"/>
    <cellStyle name="20% - Accent6 6 5 4" xfId="35468" xr:uid="{00000000-0005-0000-0000-000088340000}"/>
    <cellStyle name="20% - Accent6 6 6" xfId="32011" xr:uid="{00000000-0005-0000-0000-000089340000}"/>
    <cellStyle name="20% - Accent6 6 6 2" xfId="18944" xr:uid="{00000000-0005-0000-0000-00008A340000}"/>
    <cellStyle name="20% - Accent6 6 6 3" xfId="36340" xr:uid="{00000000-0005-0000-0000-00008B340000}"/>
    <cellStyle name="20% - Accent6 6 7" xfId="18093" xr:uid="{00000000-0005-0000-0000-00008C340000}"/>
    <cellStyle name="20% - Accent6 6 7 2" xfId="36626" xr:uid="{00000000-0005-0000-0000-00008D340000}"/>
    <cellStyle name="20% - Accent6 6 8" xfId="34601" xr:uid="{00000000-0005-0000-0000-00008E340000}"/>
    <cellStyle name="20% - Accent6 6 9" xfId="18138" xr:uid="{00000000-0005-0000-0000-00008F340000}"/>
    <cellStyle name="20% - Accent6 7" xfId="315" xr:uid="{00000000-0005-0000-0000-000090340000}"/>
    <cellStyle name="20% - Accent6 7 2" xfId="9719" xr:uid="{00000000-0005-0000-0000-000091340000}"/>
    <cellStyle name="20% - Accent6 7 2 2" xfId="18091" xr:uid="{00000000-0005-0000-0000-000092340000}"/>
    <cellStyle name="20% - Accent6 7 2 2 2" xfId="20059" xr:uid="{00000000-0005-0000-0000-000093340000}"/>
    <cellStyle name="20% - Accent6 7 2 2 2 2" xfId="34195" xr:uid="{00000000-0005-0000-0000-000094340000}"/>
    <cellStyle name="20% - Accent6 7 2 2 2 2 2" xfId="27545" xr:uid="{00000000-0005-0000-0000-000095340000}"/>
    <cellStyle name="20% - Accent6 7 2 2 2 3" xfId="18086" xr:uid="{00000000-0005-0000-0000-000096340000}"/>
    <cellStyle name="20% - Accent6 7 2 2 3" xfId="15500" xr:uid="{00000000-0005-0000-0000-000097340000}"/>
    <cellStyle name="20% - Accent6 7 2 2 3 2" xfId="18085" xr:uid="{00000000-0005-0000-0000-000098340000}"/>
    <cellStyle name="20% - Accent6 7 2 2 4" xfId="18082" xr:uid="{00000000-0005-0000-0000-000099340000}"/>
    <cellStyle name="20% - Accent6 7 2 3" xfId="18075" xr:uid="{00000000-0005-0000-0000-00009A340000}"/>
    <cellStyle name="20% - Accent6 7 2 3 2" xfId="28075" xr:uid="{00000000-0005-0000-0000-00009B340000}"/>
    <cellStyle name="20% - Accent6 7 2 3 2 2" xfId="28070" xr:uid="{00000000-0005-0000-0000-00009C340000}"/>
    <cellStyle name="20% - Accent6 7 2 3 3" xfId="28063" xr:uid="{00000000-0005-0000-0000-00009D340000}"/>
    <cellStyle name="20% - Accent6 7 2 4" xfId="8916" xr:uid="{00000000-0005-0000-0000-00009E340000}"/>
    <cellStyle name="20% - Accent6 7 2 4 2" xfId="13118" xr:uid="{00000000-0005-0000-0000-00009F340000}"/>
    <cellStyle name="20% - Accent6 7 2 5" xfId="14577" xr:uid="{00000000-0005-0000-0000-0000A0340000}"/>
    <cellStyle name="20% - Accent6 7 2 6" xfId="34850" xr:uid="{00000000-0005-0000-0000-0000A1340000}"/>
    <cellStyle name="20% - Accent6 7 3" xfId="9715" xr:uid="{00000000-0005-0000-0000-0000A2340000}"/>
    <cellStyle name="20% - Accent6 7 3 2" xfId="31864" xr:uid="{00000000-0005-0000-0000-0000A3340000}"/>
    <cellStyle name="20% - Accent6 7 3 2 2" xfId="30286" xr:uid="{00000000-0005-0000-0000-0000A4340000}"/>
    <cellStyle name="20% - Accent6 7 3 2 2 2" xfId="33108" xr:uid="{00000000-0005-0000-0000-0000A5340000}"/>
    <cellStyle name="20% - Accent6 7 3 2 3" xfId="22189" xr:uid="{00000000-0005-0000-0000-0000A6340000}"/>
    <cellStyle name="20% - Accent6 7 3 3" xfId="18072" xr:uid="{00000000-0005-0000-0000-0000A7340000}"/>
    <cellStyle name="20% - Accent6 7 3 3 2" xfId="7816" xr:uid="{00000000-0005-0000-0000-0000A8340000}"/>
    <cellStyle name="20% - Accent6 7 3 4" xfId="14570" xr:uid="{00000000-0005-0000-0000-0000A9340000}"/>
    <cellStyle name="20% - Accent6 7 3 5" xfId="35052" xr:uid="{00000000-0005-0000-0000-0000AA340000}"/>
    <cellStyle name="20% - Accent6 7 4" xfId="18071" xr:uid="{00000000-0005-0000-0000-0000AB340000}"/>
    <cellStyle name="20% - Accent6 7 4 2" xfId="19105" xr:uid="{00000000-0005-0000-0000-0000AC340000}"/>
    <cellStyle name="20% - Accent6 7 4 2 2" xfId="18831" xr:uid="{00000000-0005-0000-0000-0000AD340000}"/>
    <cellStyle name="20% - Accent6 7 4 3" xfId="18067" xr:uid="{00000000-0005-0000-0000-0000AE340000}"/>
    <cellStyle name="20% - Accent6 7 4 4" xfId="35259" xr:uid="{00000000-0005-0000-0000-0000AF340000}"/>
    <cellStyle name="20% - Accent6 7 5" xfId="28894" xr:uid="{00000000-0005-0000-0000-0000B0340000}"/>
    <cellStyle name="20% - Accent6 7 5 2" xfId="18066" xr:uid="{00000000-0005-0000-0000-0000B1340000}"/>
    <cellStyle name="20% - Accent6 7 5 3" xfId="35488" xr:uid="{00000000-0005-0000-0000-0000B2340000}"/>
    <cellStyle name="20% - Accent6 7 6" xfId="18065" xr:uid="{00000000-0005-0000-0000-0000B3340000}"/>
    <cellStyle name="20% - Accent6 7 6 2" xfId="36360" xr:uid="{00000000-0005-0000-0000-0000B4340000}"/>
    <cellStyle name="20% - Accent6 7 7" xfId="34615" xr:uid="{00000000-0005-0000-0000-0000B5340000}"/>
    <cellStyle name="20% - Accent6 7 8" xfId="9722" xr:uid="{00000000-0005-0000-0000-0000B6340000}"/>
    <cellStyle name="20% - Accent6 7 8 2" xfId="37518" xr:uid="{00000000-0005-0000-0000-0000B7340000}"/>
    <cellStyle name="20% - Accent6 8" xfId="335" xr:uid="{00000000-0005-0000-0000-0000B8340000}"/>
    <cellStyle name="20% - Accent6 8 2" xfId="9707" xr:uid="{00000000-0005-0000-0000-0000B9340000}"/>
    <cellStyle name="20% - Accent6 8 2 2" xfId="18062" xr:uid="{00000000-0005-0000-0000-0000BA340000}"/>
    <cellStyle name="20% - Accent6 8 2 2 2" xfId="19992" xr:uid="{00000000-0005-0000-0000-0000BB340000}"/>
    <cellStyle name="20% - Accent6 8 2 2 2 2" xfId="19717" xr:uid="{00000000-0005-0000-0000-0000BC340000}"/>
    <cellStyle name="20% - Accent6 8 2 2 3" xfId="18060" xr:uid="{00000000-0005-0000-0000-0000BD340000}"/>
    <cellStyle name="20% - Accent6 8 2 3" xfId="18048" xr:uid="{00000000-0005-0000-0000-0000BE340000}"/>
    <cellStyle name="20% - Accent6 8 2 3 2" xfId="7810" xr:uid="{00000000-0005-0000-0000-0000BF340000}"/>
    <cellStyle name="20% - Accent6 8 2 4" xfId="14562" xr:uid="{00000000-0005-0000-0000-0000C0340000}"/>
    <cellStyle name="20% - Accent6 8 2 5" xfId="34869" xr:uid="{00000000-0005-0000-0000-0000C1340000}"/>
    <cellStyle name="20% - Accent6 8 3" xfId="28787" xr:uid="{00000000-0005-0000-0000-0000C2340000}"/>
    <cellStyle name="20% - Accent6 8 3 2" xfId="18046" xr:uid="{00000000-0005-0000-0000-0000C3340000}"/>
    <cellStyle name="20% - Accent6 8 3 2 2" xfId="32916" xr:uid="{00000000-0005-0000-0000-0000C4340000}"/>
    <cellStyle name="20% - Accent6 8 3 3" xfId="18045" xr:uid="{00000000-0005-0000-0000-0000C5340000}"/>
    <cellStyle name="20% - Accent6 8 3 4" xfId="35071" xr:uid="{00000000-0005-0000-0000-0000C6340000}"/>
    <cellStyle name="20% - Accent6 8 4" xfId="18377" xr:uid="{00000000-0005-0000-0000-0000C7340000}"/>
    <cellStyle name="20% - Accent6 8 4 2" xfId="18044" xr:uid="{00000000-0005-0000-0000-0000C8340000}"/>
    <cellStyle name="20% - Accent6 8 4 3" xfId="35278" xr:uid="{00000000-0005-0000-0000-0000C9340000}"/>
    <cellStyle name="20% - Accent6 8 5" xfId="18375" xr:uid="{00000000-0005-0000-0000-0000CA340000}"/>
    <cellStyle name="20% - Accent6 8 5 2" xfId="35507" xr:uid="{00000000-0005-0000-0000-0000CB340000}"/>
    <cellStyle name="20% - Accent6 8 6" xfId="34629" xr:uid="{00000000-0005-0000-0000-0000CC340000}"/>
    <cellStyle name="20% - Accent6 8 7" xfId="9712" xr:uid="{00000000-0005-0000-0000-0000CD340000}"/>
    <cellStyle name="20% - Accent6 8 7 2" xfId="36652" xr:uid="{00000000-0005-0000-0000-0000CE340000}"/>
    <cellStyle name="20% - Accent6 8 8" xfId="37537" xr:uid="{00000000-0005-0000-0000-0000CF340000}"/>
    <cellStyle name="20% - Accent6 9" xfId="355" xr:uid="{00000000-0005-0000-0000-0000D0340000}"/>
    <cellStyle name="20% - Accent6 9 2" xfId="18043" xr:uid="{00000000-0005-0000-0000-0000D1340000}"/>
    <cellStyle name="20% - Accent6 9 2 2" xfId="18041" xr:uid="{00000000-0005-0000-0000-0000D2340000}"/>
    <cellStyle name="20% - Accent6 9 2 2 2" xfId="18040" xr:uid="{00000000-0005-0000-0000-0000D3340000}"/>
    <cellStyle name="20% - Accent6 9 2 3" xfId="18035" xr:uid="{00000000-0005-0000-0000-0000D4340000}"/>
    <cellStyle name="20% - Accent6 9 2 4" xfId="34889" xr:uid="{00000000-0005-0000-0000-0000D5340000}"/>
    <cellStyle name="20% - Accent6 9 3" xfId="13520" xr:uid="{00000000-0005-0000-0000-0000D6340000}"/>
    <cellStyle name="20% - Accent6 9 3 2" xfId="18034" xr:uid="{00000000-0005-0000-0000-0000D7340000}"/>
    <cellStyle name="20% - Accent6 9 3 3" xfId="35090" xr:uid="{00000000-0005-0000-0000-0000D8340000}"/>
    <cellStyle name="20% - Accent6 9 4" xfId="18372" xr:uid="{00000000-0005-0000-0000-0000D9340000}"/>
    <cellStyle name="20% - Accent6 9 4 2" xfId="35298" xr:uid="{00000000-0005-0000-0000-0000DA340000}"/>
    <cellStyle name="20% - Accent6 9 5" xfId="34643" xr:uid="{00000000-0005-0000-0000-0000DB340000}"/>
    <cellStyle name="20% - Accent6 9 6" xfId="17887" xr:uid="{00000000-0005-0000-0000-0000DC340000}"/>
    <cellStyle name="20% - Accent6 9 6 2" xfId="36386" xr:uid="{00000000-0005-0000-0000-0000DD340000}"/>
    <cellStyle name="20% - Accent6 9 7" xfId="36672" xr:uid="{00000000-0005-0000-0000-0000DE340000}"/>
    <cellStyle name="20% - Accent6 9 8" xfId="37557" xr:uid="{00000000-0005-0000-0000-0000DF340000}"/>
    <cellStyle name="40% - Accent1" xfId="24" builtinId="31" customBuiltin="1"/>
    <cellStyle name="40% - Accent1 10" xfId="179" xr:uid="{00000000-0005-0000-0000-0000E1340000}"/>
    <cellStyle name="40% - Accent1 10 2" xfId="18027" xr:uid="{00000000-0005-0000-0000-0000E2340000}"/>
    <cellStyle name="40% - Accent1 10 2 2" xfId="18022" xr:uid="{00000000-0005-0000-0000-0000E3340000}"/>
    <cellStyle name="40% - Accent1 10 2 3" xfId="34893" xr:uid="{00000000-0005-0000-0000-0000E4340000}"/>
    <cellStyle name="40% - Accent1 10 3" xfId="18018" xr:uid="{00000000-0005-0000-0000-0000E5340000}"/>
    <cellStyle name="40% - Accent1 10 3 2" xfId="35095" xr:uid="{00000000-0005-0000-0000-0000E6340000}"/>
    <cellStyle name="40% - Accent1 10 4" xfId="34521" xr:uid="{00000000-0005-0000-0000-0000E7340000}"/>
    <cellStyle name="40% - Accent1 10 5" xfId="18033" xr:uid="{00000000-0005-0000-0000-0000E8340000}"/>
    <cellStyle name="40% - Accent1 10 5 2" xfId="35518" xr:uid="{00000000-0005-0000-0000-0000E9340000}"/>
    <cellStyle name="40% - Accent1 10 6" xfId="36391" xr:uid="{00000000-0005-0000-0000-0000EA340000}"/>
    <cellStyle name="40% - Accent1 10 7" xfId="36677" xr:uid="{00000000-0005-0000-0000-0000EB340000}"/>
    <cellStyle name="40% - Accent1 10 8" xfId="37562" xr:uid="{00000000-0005-0000-0000-0000EC340000}"/>
    <cellStyle name="40% - Accent1 11" xfId="18011" xr:uid="{00000000-0005-0000-0000-0000ED340000}"/>
    <cellStyle name="40% - Accent1 11 2" xfId="18008" xr:uid="{00000000-0005-0000-0000-0000EE340000}"/>
    <cellStyle name="40% - Accent1 11 2 2" xfId="35114" xr:uid="{00000000-0005-0000-0000-0000EF340000}"/>
    <cellStyle name="40% - Accent1 11 3" xfId="34691" xr:uid="{00000000-0005-0000-0000-0000F0340000}"/>
    <cellStyle name="40% - Accent1 11 4" xfId="35538" xr:uid="{00000000-0005-0000-0000-0000F1340000}"/>
    <cellStyle name="40% - Accent1 11 5" xfId="36411" xr:uid="{00000000-0005-0000-0000-0000F2340000}"/>
    <cellStyle name="40% - Accent1 11 6" xfId="36697" xr:uid="{00000000-0005-0000-0000-0000F3340000}"/>
    <cellStyle name="40% - Accent1 11 7" xfId="37582" xr:uid="{00000000-0005-0000-0000-0000F4340000}"/>
    <cellStyle name="40% - Accent1 12" xfId="26589" xr:uid="{00000000-0005-0000-0000-0000F5340000}"/>
    <cellStyle name="40% - Accent1 12 2" xfId="34704" xr:uid="{00000000-0005-0000-0000-0000F6340000}"/>
    <cellStyle name="40% - Accent1 12 3" xfId="35317" xr:uid="{00000000-0005-0000-0000-0000F7340000}"/>
    <cellStyle name="40% - Accent1 12 4" xfId="35557" xr:uid="{00000000-0005-0000-0000-0000F8340000}"/>
    <cellStyle name="40% - Accent1 12 5" xfId="36430" xr:uid="{00000000-0005-0000-0000-0000F9340000}"/>
    <cellStyle name="40% - Accent1 12 6" xfId="36716" xr:uid="{00000000-0005-0000-0000-0000FA340000}"/>
    <cellStyle name="40% - Accent1 12 7" xfId="37601" xr:uid="{00000000-0005-0000-0000-0000FB340000}"/>
    <cellStyle name="40% - Accent1 13" xfId="23039" xr:uid="{00000000-0005-0000-0000-0000FC340000}"/>
    <cellStyle name="40% - Accent1 13 2" xfId="34732" xr:uid="{00000000-0005-0000-0000-0000FD340000}"/>
    <cellStyle name="40% - Accent1 13 3" xfId="35576" xr:uid="{00000000-0005-0000-0000-0000FE340000}"/>
    <cellStyle name="40% - Accent1 13 4" xfId="36451" xr:uid="{00000000-0005-0000-0000-0000FF340000}"/>
    <cellStyle name="40% - Accent1 13 5" xfId="36737" xr:uid="{00000000-0005-0000-0000-000000350000}"/>
    <cellStyle name="40% - Accent1 13 6" xfId="37622" xr:uid="{00000000-0005-0000-0000-000001350000}"/>
    <cellStyle name="40% - Accent1 14" xfId="19111" xr:uid="{00000000-0005-0000-0000-000002350000}"/>
    <cellStyle name="40% - Accent1 14 2" xfId="34922" xr:uid="{00000000-0005-0000-0000-000003350000}"/>
    <cellStyle name="40% - Accent1 14 3" xfId="36760" xr:uid="{00000000-0005-0000-0000-000004350000}"/>
    <cellStyle name="40% - Accent1 14 4" xfId="37645" xr:uid="{00000000-0005-0000-0000-000005350000}"/>
    <cellStyle name="40% - Accent1 15" xfId="34653" xr:uid="{00000000-0005-0000-0000-000006350000}"/>
    <cellStyle name="40% - Accent1 15 2" xfId="36476" xr:uid="{00000000-0005-0000-0000-000007350000}"/>
    <cellStyle name="40% - Accent1 15 3" xfId="36774" xr:uid="{00000000-0005-0000-0000-000008350000}"/>
    <cellStyle name="40% - Accent1 15 4" xfId="37662" xr:uid="{00000000-0005-0000-0000-000009350000}"/>
    <cellStyle name="40% - Accent1 16" xfId="35356" xr:uid="{00000000-0005-0000-0000-00000A350000}"/>
    <cellStyle name="40% - Accent1 16 2" xfId="36494" xr:uid="{00000000-0005-0000-0000-00000B350000}"/>
    <cellStyle name="40% - Accent1 16 3" xfId="36792" xr:uid="{00000000-0005-0000-0000-00000C350000}"/>
    <cellStyle name="40% - Accent1 16 4" xfId="37681" xr:uid="{00000000-0005-0000-0000-00000D350000}"/>
    <cellStyle name="40% - Accent1 17" xfId="35643" xr:uid="{00000000-0005-0000-0000-00000E350000}"/>
    <cellStyle name="40% - Accent1 17 2" xfId="36811" xr:uid="{00000000-0005-0000-0000-00000F350000}"/>
    <cellStyle name="40% - Accent1 17 3" xfId="37701" xr:uid="{00000000-0005-0000-0000-000010350000}"/>
    <cellStyle name="40% - Accent1 18" xfId="35661" xr:uid="{00000000-0005-0000-0000-000011350000}"/>
    <cellStyle name="40% - Accent1 18 2" xfId="36830" xr:uid="{00000000-0005-0000-0000-000012350000}"/>
    <cellStyle name="40% - Accent1 18 3" xfId="37720" xr:uid="{00000000-0005-0000-0000-000013350000}"/>
    <cellStyle name="40% - Accent1 19" xfId="35680" xr:uid="{00000000-0005-0000-0000-000014350000}"/>
    <cellStyle name="40% - Accent1 19 2" xfId="36849" xr:uid="{00000000-0005-0000-0000-000015350000}"/>
    <cellStyle name="40% - Accent1 19 3" xfId="37739" xr:uid="{00000000-0005-0000-0000-000016350000}"/>
    <cellStyle name="40% - Accent1 2" xfId="79" xr:uid="{00000000-0005-0000-0000-000017350000}"/>
    <cellStyle name="40% - Accent1 2 10" xfId="18003" xr:uid="{00000000-0005-0000-0000-000018350000}"/>
    <cellStyle name="40% - Accent1 2 10 2" xfId="7657" xr:uid="{00000000-0005-0000-0000-000019350000}"/>
    <cellStyle name="40% - Accent1 2 10 3" xfId="37420" xr:uid="{00000000-0005-0000-0000-00001A350000}"/>
    <cellStyle name="40% - Accent1 2 11" xfId="18001" xr:uid="{00000000-0005-0000-0000-00001B350000}"/>
    <cellStyle name="40% - Accent1 2 12" xfId="34439" xr:uid="{00000000-0005-0000-0000-00001C350000}"/>
    <cellStyle name="40% - Accent1 2 13" xfId="21646" xr:uid="{00000000-0005-0000-0000-00001D350000}"/>
    <cellStyle name="40% - Accent1 2 2" xfId="140" xr:uid="{00000000-0005-0000-0000-00001E350000}"/>
    <cellStyle name="40% - Accent1 2 2 10" xfId="18529" xr:uid="{00000000-0005-0000-0000-00001F350000}"/>
    <cellStyle name="40% - Accent1 2 2 11" xfId="34494" xr:uid="{00000000-0005-0000-0000-000020350000}"/>
    <cellStyle name="40% - Accent1 2 2 12" xfId="18228" xr:uid="{00000000-0005-0000-0000-000021350000}"/>
    <cellStyle name="40% - Accent1 2 2 2" xfId="17998" xr:uid="{00000000-0005-0000-0000-000022350000}"/>
    <cellStyle name="40% - Accent1 2 2 2 2" xfId="29190" xr:uid="{00000000-0005-0000-0000-000023350000}"/>
    <cellStyle name="40% - Accent1 2 2 2 2 2" xfId="32738" xr:uid="{00000000-0005-0000-0000-000024350000}"/>
    <cellStyle name="40% - Accent1 2 2 2 2 2 2" xfId="32394" xr:uid="{00000000-0005-0000-0000-000025350000}"/>
    <cellStyle name="40% - Accent1 2 2 2 2 2 2 2" xfId="18977" xr:uid="{00000000-0005-0000-0000-000026350000}"/>
    <cellStyle name="40% - Accent1 2 2 2 2 2 2 2 2" xfId="17996" xr:uid="{00000000-0005-0000-0000-000027350000}"/>
    <cellStyle name="40% - Accent1 2 2 2 2 2 2 2 2 2" xfId="18927" xr:uid="{00000000-0005-0000-0000-000028350000}"/>
    <cellStyle name="40% - Accent1 2 2 2 2 2 2 2 2 2 2" xfId="18352" xr:uid="{00000000-0005-0000-0000-000029350000}"/>
    <cellStyle name="40% - Accent1 2 2 2 2 2 2 2 2 2 2 2" xfId="17992" xr:uid="{00000000-0005-0000-0000-00002A350000}"/>
    <cellStyle name="40% - Accent1 2 2 2 2 2 2 2 2 2 3" xfId="26170" xr:uid="{00000000-0005-0000-0000-00002B350000}"/>
    <cellStyle name="40% - Accent1 2 2 2 2 2 2 2 2 3" xfId="18919" xr:uid="{00000000-0005-0000-0000-00002C350000}"/>
    <cellStyle name="40% - Accent1 2 2 2 2 2 2 2 2 3 2" xfId="28700" xr:uid="{00000000-0005-0000-0000-00002D350000}"/>
    <cellStyle name="40% - Accent1 2 2 2 2 2 2 2 2 4" xfId="17985" xr:uid="{00000000-0005-0000-0000-00002E350000}"/>
    <cellStyle name="40% - Accent1 2 2 2 2 2 2 2 3" xfId="27201" xr:uid="{00000000-0005-0000-0000-00002F350000}"/>
    <cellStyle name="40% - Accent1 2 2 2 2 2 2 2 3 2" xfId="13553" xr:uid="{00000000-0005-0000-0000-000030350000}"/>
    <cellStyle name="40% - Accent1 2 2 2 2 2 2 2 3 2 2" xfId="29330" xr:uid="{00000000-0005-0000-0000-000031350000}"/>
    <cellStyle name="40% - Accent1 2 2 2 2 2 2 2 3 3" xfId="13548" xr:uid="{00000000-0005-0000-0000-000032350000}"/>
    <cellStyle name="40% - Accent1 2 2 2 2 2 2 2 4" xfId="30970" xr:uid="{00000000-0005-0000-0000-000033350000}"/>
    <cellStyle name="40% - Accent1 2 2 2 2 2 2 2 4 2" xfId="13533" xr:uid="{00000000-0005-0000-0000-000034350000}"/>
    <cellStyle name="40% - Accent1 2 2 2 2 2 2 2 5" xfId="17970" xr:uid="{00000000-0005-0000-0000-000035350000}"/>
    <cellStyle name="40% - Accent1 2 2 2 2 2 2 3" xfId="17968" xr:uid="{00000000-0005-0000-0000-000036350000}"/>
    <cellStyle name="40% - Accent1 2 2 2 2 2 2 3 2" xfId="33607" xr:uid="{00000000-0005-0000-0000-000037350000}"/>
    <cellStyle name="40% - Accent1 2 2 2 2 2 2 3 2 2" xfId="18903" xr:uid="{00000000-0005-0000-0000-000038350000}"/>
    <cellStyle name="40% - Accent1 2 2 2 2 2 2 3 2 2 2" xfId="27369" xr:uid="{00000000-0005-0000-0000-000039350000}"/>
    <cellStyle name="40% - Accent1 2 2 2 2 2 2 3 2 3" xfId="17965" xr:uid="{00000000-0005-0000-0000-00003A350000}"/>
    <cellStyle name="40% - Accent1 2 2 2 2 2 2 3 3" xfId="30299" xr:uid="{00000000-0005-0000-0000-00003B350000}"/>
    <cellStyle name="40% - Accent1 2 2 2 2 2 2 3 3 2" xfId="13453" xr:uid="{00000000-0005-0000-0000-00003C350000}"/>
    <cellStyle name="40% - Accent1 2 2 2 2 2 2 3 4" xfId="27142" xr:uid="{00000000-0005-0000-0000-00003D350000}"/>
    <cellStyle name="40% - Accent1 2 2 2 2 2 2 4" xfId="17956" xr:uid="{00000000-0005-0000-0000-00003E350000}"/>
    <cellStyle name="40% - Accent1 2 2 2 2 2 2 4 2" xfId="25144" xr:uid="{00000000-0005-0000-0000-00003F350000}"/>
    <cellStyle name="40% - Accent1 2 2 2 2 2 2 4 2 2" xfId="17955" xr:uid="{00000000-0005-0000-0000-000040350000}"/>
    <cellStyle name="40% - Accent1 2 2 2 2 2 2 4 3" xfId="9281" xr:uid="{00000000-0005-0000-0000-000041350000}"/>
    <cellStyle name="40% - Accent1 2 2 2 2 2 2 5" xfId="17950" xr:uid="{00000000-0005-0000-0000-000042350000}"/>
    <cellStyle name="40% - Accent1 2 2 2 2 2 2 5 2" xfId="25134" xr:uid="{00000000-0005-0000-0000-000043350000}"/>
    <cellStyle name="40% - Accent1 2 2 2 2 2 2 6" xfId="33008" xr:uid="{00000000-0005-0000-0000-000044350000}"/>
    <cellStyle name="40% - Accent1 2 2 2 2 2 3" xfId="17949" xr:uid="{00000000-0005-0000-0000-000045350000}"/>
    <cellStyle name="40% - Accent1 2 2 2 2 2 3 2" xfId="17948" xr:uid="{00000000-0005-0000-0000-000046350000}"/>
    <cellStyle name="40% - Accent1 2 2 2 2 2 3 2 2" xfId="17947" xr:uid="{00000000-0005-0000-0000-000047350000}"/>
    <cellStyle name="40% - Accent1 2 2 2 2 2 3 2 2 2" xfId="18881" xr:uid="{00000000-0005-0000-0000-000048350000}"/>
    <cellStyle name="40% - Accent1 2 2 2 2 2 3 2 2 2 2" xfId="31428" xr:uid="{00000000-0005-0000-0000-000049350000}"/>
    <cellStyle name="40% - Accent1 2 2 2 2 2 3 2 2 3" xfId="17942" xr:uid="{00000000-0005-0000-0000-00004A350000}"/>
    <cellStyle name="40% - Accent1 2 2 2 2 2 3 2 3" xfId="33788" xr:uid="{00000000-0005-0000-0000-00004B350000}"/>
    <cellStyle name="40% - Accent1 2 2 2 2 2 3 2 3 2" xfId="17938" xr:uid="{00000000-0005-0000-0000-00004C350000}"/>
    <cellStyle name="40% - Accent1 2 2 2 2 2 3 2 4" xfId="17934" xr:uid="{00000000-0005-0000-0000-00004D350000}"/>
    <cellStyle name="40% - Accent1 2 2 2 2 2 3 3" xfId="23995" xr:uid="{00000000-0005-0000-0000-00004E350000}"/>
    <cellStyle name="40% - Accent1 2 2 2 2 2 3 3 2" xfId="25123" xr:uid="{00000000-0005-0000-0000-00004F350000}"/>
    <cellStyle name="40% - Accent1 2 2 2 2 2 3 3 2 2" xfId="31453" xr:uid="{00000000-0005-0000-0000-000050350000}"/>
    <cellStyle name="40% - Accent1 2 2 2 2 2 3 3 3" xfId="25116" xr:uid="{00000000-0005-0000-0000-000051350000}"/>
    <cellStyle name="40% - Accent1 2 2 2 2 2 3 4" xfId="23992" xr:uid="{00000000-0005-0000-0000-000052350000}"/>
    <cellStyle name="40% - Accent1 2 2 2 2 2 3 4 2" xfId="26615" xr:uid="{00000000-0005-0000-0000-000053350000}"/>
    <cellStyle name="40% - Accent1 2 2 2 2 2 3 5" xfId="17933" xr:uid="{00000000-0005-0000-0000-000054350000}"/>
    <cellStyle name="40% - Accent1 2 2 2 2 2 4" xfId="20352" xr:uid="{00000000-0005-0000-0000-000055350000}"/>
    <cellStyle name="40% - Accent1 2 2 2 2 2 4 2" xfId="17932" xr:uid="{00000000-0005-0000-0000-000056350000}"/>
    <cellStyle name="40% - Accent1 2 2 2 2 2 4 2 2" xfId="24848" xr:uid="{00000000-0005-0000-0000-000057350000}"/>
    <cellStyle name="40% - Accent1 2 2 2 2 2 4 2 2 2" xfId="17929" xr:uid="{00000000-0005-0000-0000-000058350000}"/>
    <cellStyle name="40% - Accent1 2 2 2 2 2 4 2 3" xfId="17924" xr:uid="{00000000-0005-0000-0000-000059350000}"/>
    <cellStyle name="40% - Accent1 2 2 2 2 2 4 3" xfId="14464" xr:uid="{00000000-0005-0000-0000-00005A350000}"/>
    <cellStyle name="40% - Accent1 2 2 2 2 2 4 3 2" xfId="25114" xr:uid="{00000000-0005-0000-0000-00005B350000}"/>
    <cellStyle name="40% - Accent1 2 2 2 2 2 4 4" xfId="17923" xr:uid="{00000000-0005-0000-0000-00005C350000}"/>
    <cellStyle name="40% - Accent1 2 2 2 2 2 5" xfId="20348" xr:uid="{00000000-0005-0000-0000-00005D350000}"/>
    <cellStyle name="40% - Accent1 2 2 2 2 2 5 2" xfId="17919" xr:uid="{00000000-0005-0000-0000-00005E350000}"/>
    <cellStyle name="40% - Accent1 2 2 2 2 2 5 2 2" xfId="33067" xr:uid="{00000000-0005-0000-0000-00005F350000}"/>
    <cellStyle name="40% - Accent1 2 2 2 2 2 5 3" xfId="17916" xr:uid="{00000000-0005-0000-0000-000060350000}"/>
    <cellStyle name="40% - Accent1 2 2 2 2 2 6" xfId="17914" xr:uid="{00000000-0005-0000-0000-000061350000}"/>
    <cellStyle name="40% - Accent1 2 2 2 2 2 6 2" xfId="17911" xr:uid="{00000000-0005-0000-0000-000062350000}"/>
    <cellStyle name="40% - Accent1 2 2 2 2 2 7" xfId="17907" xr:uid="{00000000-0005-0000-0000-000063350000}"/>
    <cellStyle name="40% - Accent1 2 2 2 2 3" xfId="32117" xr:uid="{00000000-0005-0000-0000-000064350000}"/>
    <cellStyle name="40% - Accent1 2 2 2 2 3 2" xfId="17906" xr:uid="{00000000-0005-0000-0000-000065350000}"/>
    <cellStyle name="40% - Accent1 2 2 2 2 3 2 2" xfId="17904" xr:uid="{00000000-0005-0000-0000-000066350000}"/>
    <cellStyle name="40% - Accent1 2 2 2 2 3 2 2 2" xfId="17903" xr:uid="{00000000-0005-0000-0000-000067350000}"/>
    <cellStyle name="40% - Accent1 2 2 2 2 3 2 2 2 2" xfId="18797" xr:uid="{00000000-0005-0000-0000-000068350000}"/>
    <cellStyle name="40% - Accent1 2 2 2 2 3 2 2 2 2 2" xfId="14106" xr:uid="{00000000-0005-0000-0000-000069350000}"/>
    <cellStyle name="40% - Accent1 2 2 2 2 3 2 2 2 3" xfId="17900" xr:uid="{00000000-0005-0000-0000-00006A350000}"/>
    <cellStyle name="40% - Accent1 2 2 2 2 3 2 2 3" xfId="30285" xr:uid="{00000000-0005-0000-0000-00006B350000}"/>
    <cellStyle name="40% - Accent1 2 2 2 2 3 2 2 3 2" xfId="13067" xr:uid="{00000000-0005-0000-0000-00006C350000}"/>
    <cellStyle name="40% - Accent1 2 2 2 2 3 2 2 4" xfId="17898" xr:uid="{00000000-0005-0000-0000-00006D350000}"/>
    <cellStyle name="40% - Accent1 2 2 2 2 3 2 3" xfId="28839" xr:uid="{00000000-0005-0000-0000-00006E350000}"/>
    <cellStyle name="40% - Accent1 2 2 2 2 3 2 3 2" xfId="32403" xr:uid="{00000000-0005-0000-0000-00006F350000}"/>
    <cellStyle name="40% - Accent1 2 2 2 2 3 2 3 2 2" xfId="17897" xr:uid="{00000000-0005-0000-0000-000070350000}"/>
    <cellStyle name="40% - Accent1 2 2 2 2 3 2 3 3" xfId="33035" xr:uid="{00000000-0005-0000-0000-000071350000}"/>
    <cellStyle name="40% - Accent1 2 2 2 2 3 2 4" xfId="18517" xr:uid="{00000000-0005-0000-0000-000072350000}"/>
    <cellStyle name="40% - Accent1 2 2 2 2 3 2 4 2" xfId="34011" xr:uid="{00000000-0005-0000-0000-000073350000}"/>
    <cellStyle name="40% - Accent1 2 2 2 2 3 2 5" xfId="26035" xr:uid="{00000000-0005-0000-0000-000074350000}"/>
    <cellStyle name="40% - Accent1 2 2 2 2 3 3" xfId="17896" xr:uid="{00000000-0005-0000-0000-000075350000}"/>
    <cellStyle name="40% - Accent1 2 2 2 2 3 3 2" xfId="17894" xr:uid="{00000000-0005-0000-0000-000076350000}"/>
    <cellStyle name="40% - Accent1 2 2 2 2 3 3 2 2" xfId="17893" xr:uid="{00000000-0005-0000-0000-000077350000}"/>
    <cellStyle name="40% - Accent1 2 2 2 2 3 3 2 2 2" xfId="22204" xr:uid="{00000000-0005-0000-0000-000078350000}"/>
    <cellStyle name="40% - Accent1 2 2 2 2 3 3 2 3" xfId="17891" xr:uid="{00000000-0005-0000-0000-000079350000}"/>
    <cellStyle name="40% - Accent1 2 2 2 2 3 3 3" xfId="33073" xr:uid="{00000000-0005-0000-0000-00007A350000}"/>
    <cellStyle name="40% - Accent1 2 2 2 2 3 3 3 2" xfId="34275" xr:uid="{00000000-0005-0000-0000-00007B350000}"/>
    <cellStyle name="40% - Accent1 2 2 2 2 3 3 4" xfId="14393" xr:uid="{00000000-0005-0000-0000-00007C350000}"/>
    <cellStyle name="40% - Accent1 2 2 2 2 3 4" xfId="20341" xr:uid="{00000000-0005-0000-0000-00007D350000}"/>
    <cellStyle name="40% - Accent1 2 2 2 2 3 4 2" xfId="14457" xr:uid="{00000000-0005-0000-0000-00007E350000}"/>
    <cellStyle name="40% - Accent1 2 2 2 2 3 4 2 2" xfId="17890" xr:uid="{00000000-0005-0000-0000-00007F350000}"/>
    <cellStyle name="40% - Accent1 2 2 2 2 3 4 3" xfId="30849" xr:uid="{00000000-0005-0000-0000-000080350000}"/>
    <cellStyle name="40% - Accent1 2 2 2 2 3 5" xfId="18832" xr:uid="{00000000-0005-0000-0000-000081350000}"/>
    <cellStyle name="40% - Accent1 2 2 2 2 3 5 2" xfId="17889" xr:uid="{00000000-0005-0000-0000-000082350000}"/>
    <cellStyle name="40% - Accent1 2 2 2 2 3 6" xfId="17885" xr:uid="{00000000-0005-0000-0000-000083350000}"/>
    <cellStyle name="40% - Accent1 2 2 2 2 4" xfId="27523" xr:uid="{00000000-0005-0000-0000-000084350000}"/>
    <cellStyle name="40% - Accent1 2 2 2 2 4 2" xfId="17884" xr:uid="{00000000-0005-0000-0000-000085350000}"/>
    <cellStyle name="40% - Accent1 2 2 2 2 4 2 2" xfId="17879" xr:uid="{00000000-0005-0000-0000-000086350000}"/>
    <cellStyle name="40% - Accent1 2 2 2 2 4 2 2 2" xfId="31369" xr:uid="{00000000-0005-0000-0000-000087350000}"/>
    <cellStyle name="40% - Accent1 2 2 2 2 4 2 2 2 2" xfId="17878" xr:uid="{00000000-0005-0000-0000-000088350000}"/>
    <cellStyle name="40% - Accent1 2 2 2 2 4 2 2 3" xfId="30971" xr:uid="{00000000-0005-0000-0000-000089350000}"/>
    <cellStyle name="40% - Accent1 2 2 2 2 4 2 3" xfId="26008" xr:uid="{00000000-0005-0000-0000-00008A350000}"/>
    <cellStyle name="40% - Accent1 2 2 2 2 4 2 3 2" xfId="31342" xr:uid="{00000000-0005-0000-0000-00008B350000}"/>
    <cellStyle name="40% - Accent1 2 2 2 2 4 2 4" xfId="26003" xr:uid="{00000000-0005-0000-0000-00008C350000}"/>
    <cellStyle name="40% - Accent1 2 2 2 2 4 3" xfId="17874" xr:uid="{00000000-0005-0000-0000-00008D350000}"/>
    <cellStyle name="40% - Accent1 2 2 2 2 4 3 2" xfId="17872" xr:uid="{00000000-0005-0000-0000-00008E350000}"/>
    <cellStyle name="40% - Accent1 2 2 2 2 4 3 2 2" xfId="31196" xr:uid="{00000000-0005-0000-0000-00008F350000}"/>
    <cellStyle name="40% - Accent1 2 2 2 2 4 3 3" xfId="28514" xr:uid="{00000000-0005-0000-0000-000090350000}"/>
    <cellStyle name="40% - Accent1 2 2 2 2 4 4" xfId="18826" xr:uid="{00000000-0005-0000-0000-000091350000}"/>
    <cellStyle name="40% - Accent1 2 2 2 2 4 4 2" xfId="17871" xr:uid="{00000000-0005-0000-0000-000092350000}"/>
    <cellStyle name="40% - Accent1 2 2 2 2 4 5" xfId="17870" xr:uid="{00000000-0005-0000-0000-000093350000}"/>
    <cellStyle name="40% - Accent1 2 2 2 2 5" xfId="27515" xr:uid="{00000000-0005-0000-0000-000094350000}"/>
    <cellStyle name="40% - Accent1 2 2 2 2 5 2" xfId="17867" xr:uid="{00000000-0005-0000-0000-000095350000}"/>
    <cellStyle name="40% - Accent1 2 2 2 2 5 2 2" xfId="31781" xr:uid="{00000000-0005-0000-0000-000096350000}"/>
    <cellStyle name="40% - Accent1 2 2 2 2 5 2 2 2" xfId="30670" xr:uid="{00000000-0005-0000-0000-000097350000}"/>
    <cellStyle name="40% - Accent1 2 2 2 2 5 2 3" xfId="25976" xr:uid="{00000000-0005-0000-0000-000098350000}"/>
    <cellStyle name="40% - Accent1 2 2 2 2 5 3" xfId="26241" xr:uid="{00000000-0005-0000-0000-000099350000}"/>
    <cellStyle name="40% - Accent1 2 2 2 2 5 3 2" xfId="23594" xr:uid="{00000000-0005-0000-0000-00009A350000}"/>
    <cellStyle name="40% - Accent1 2 2 2 2 5 4" xfId="26234" xr:uid="{00000000-0005-0000-0000-00009B350000}"/>
    <cellStyle name="40% - Accent1 2 2 2 2 6" xfId="17865" xr:uid="{00000000-0005-0000-0000-00009C350000}"/>
    <cellStyle name="40% - Accent1 2 2 2 2 6 2" xfId="17864" xr:uid="{00000000-0005-0000-0000-00009D350000}"/>
    <cellStyle name="40% - Accent1 2 2 2 2 6 2 2" xfId="20237" xr:uid="{00000000-0005-0000-0000-00009E350000}"/>
    <cellStyle name="40% - Accent1 2 2 2 2 6 3" xfId="26227" xr:uid="{00000000-0005-0000-0000-00009F350000}"/>
    <cellStyle name="40% - Accent1 2 2 2 2 7" xfId="17861" xr:uid="{00000000-0005-0000-0000-0000A0350000}"/>
    <cellStyle name="40% - Accent1 2 2 2 2 7 2" xfId="23572" xr:uid="{00000000-0005-0000-0000-0000A1350000}"/>
    <cellStyle name="40% - Accent1 2 2 2 2 8" xfId="20815" xr:uid="{00000000-0005-0000-0000-0000A2350000}"/>
    <cellStyle name="40% - Accent1 2 2 2 3" xfId="31242" xr:uid="{00000000-0005-0000-0000-0000A3350000}"/>
    <cellStyle name="40% - Accent1 2 2 2 3 2" xfId="32729" xr:uid="{00000000-0005-0000-0000-0000A4350000}"/>
    <cellStyle name="40% - Accent1 2 2 2 3 2 2" xfId="31389" xr:uid="{00000000-0005-0000-0000-0000A5350000}"/>
    <cellStyle name="40% - Accent1 2 2 2 3 2 2 2" xfId="10168" xr:uid="{00000000-0005-0000-0000-0000A6350000}"/>
    <cellStyle name="40% - Accent1 2 2 2 3 2 2 2 2" xfId="17854" xr:uid="{00000000-0005-0000-0000-0000A7350000}"/>
    <cellStyle name="40% - Accent1 2 2 2 3 2 2 2 2 2" xfId="19045" xr:uid="{00000000-0005-0000-0000-0000A8350000}"/>
    <cellStyle name="40% - Accent1 2 2 2 3 2 2 2 2 2 2" xfId="17851" xr:uid="{00000000-0005-0000-0000-0000A9350000}"/>
    <cellStyle name="40% - Accent1 2 2 2 3 2 2 2 2 3" xfId="17847" xr:uid="{00000000-0005-0000-0000-0000AA350000}"/>
    <cellStyle name="40% - Accent1 2 2 2 3 2 2 2 3" xfId="30132" xr:uid="{00000000-0005-0000-0000-0000AB350000}"/>
    <cellStyle name="40% - Accent1 2 2 2 3 2 2 2 3 2" xfId="17845" xr:uid="{00000000-0005-0000-0000-0000AC350000}"/>
    <cellStyle name="40% - Accent1 2 2 2 3 2 2 2 4" xfId="17844" xr:uid="{00000000-0005-0000-0000-0000AD350000}"/>
    <cellStyle name="40% - Accent1 2 2 2 3 2 2 3" xfId="17837" xr:uid="{00000000-0005-0000-0000-0000AE350000}"/>
    <cellStyle name="40% - Accent1 2 2 2 3 2 2 3 2" xfId="22397" xr:uid="{00000000-0005-0000-0000-0000AF350000}"/>
    <cellStyle name="40% - Accent1 2 2 2 3 2 2 3 2 2" xfId="34234" xr:uid="{00000000-0005-0000-0000-0000B0350000}"/>
    <cellStyle name="40% - Accent1 2 2 2 3 2 2 3 3" xfId="33818" xr:uid="{00000000-0005-0000-0000-0000B1350000}"/>
    <cellStyle name="40% - Accent1 2 2 2 3 2 2 4" xfId="17834" xr:uid="{00000000-0005-0000-0000-0000B2350000}"/>
    <cellStyle name="40% - Accent1 2 2 2 3 2 2 4 2" xfId="22384" xr:uid="{00000000-0005-0000-0000-0000B3350000}"/>
    <cellStyle name="40% - Accent1 2 2 2 3 2 2 5" xfId="12423" xr:uid="{00000000-0005-0000-0000-0000B4350000}"/>
    <cellStyle name="40% - Accent1 2 2 2 3 2 3" xfId="18622" xr:uid="{00000000-0005-0000-0000-0000B5350000}"/>
    <cellStyle name="40% - Accent1 2 2 2 3 2 3 2" xfId="10149" xr:uid="{00000000-0005-0000-0000-0000B6350000}"/>
    <cellStyle name="40% - Accent1 2 2 2 3 2 3 2 2" xfId="19974" xr:uid="{00000000-0005-0000-0000-0000B7350000}"/>
    <cellStyle name="40% - Accent1 2 2 2 3 2 3 2 2 2" xfId="17830" xr:uid="{00000000-0005-0000-0000-0000B8350000}"/>
    <cellStyle name="40% - Accent1 2 2 2 3 2 3 2 3" xfId="19953" xr:uid="{00000000-0005-0000-0000-0000B9350000}"/>
    <cellStyle name="40% - Accent1 2 2 2 3 2 3 3" xfId="31171" xr:uid="{00000000-0005-0000-0000-0000BA350000}"/>
    <cellStyle name="40% - Accent1 2 2 2 3 2 3 3 2" xfId="22349" xr:uid="{00000000-0005-0000-0000-0000BB350000}"/>
    <cellStyle name="40% - Accent1 2 2 2 3 2 3 4" xfId="31168" xr:uid="{00000000-0005-0000-0000-0000BC350000}"/>
    <cellStyle name="40% - Accent1 2 2 2 3 2 4" xfId="18620" xr:uid="{00000000-0005-0000-0000-0000BD350000}"/>
    <cellStyle name="40% - Accent1 2 2 2 3 2 4 2" xfId="10137" xr:uid="{00000000-0005-0000-0000-0000BE350000}"/>
    <cellStyle name="40% - Accent1 2 2 2 3 2 4 2 2" xfId="19828" xr:uid="{00000000-0005-0000-0000-0000BF350000}"/>
    <cellStyle name="40% - Accent1 2 2 2 3 2 4 3" xfId="31163" xr:uid="{00000000-0005-0000-0000-0000C0350000}"/>
    <cellStyle name="40% - Accent1 2 2 2 3 2 5" xfId="22939" xr:uid="{00000000-0005-0000-0000-0000C1350000}"/>
    <cellStyle name="40% - Accent1 2 2 2 3 2 5 2" xfId="30385" xr:uid="{00000000-0005-0000-0000-0000C2350000}"/>
    <cellStyle name="40% - Accent1 2 2 2 3 2 6" xfId="33859" xr:uid="{00000000-0005-0000-0000-0000C3350000}"/>
    <cellStyle name="40% - Accent1 2 2 2 3 3" xfId="27897" xr:uid="{00000000-0005-0000-0000-0000C4350000}"/>
    <cellStyle name="40% - Accent1 2 2 2 3 3 2" xfId="28952" xr:uid="{00000000-0005-0000-0000-0000C5350000}"/>
    <cellStyle name="40% - Accent1 2 2 2 3 3 2 2" xfId="10118" xr:uid="{00000000-0005-0000-0000-0000C6350000}"/>
    <cellStyle name="40% - Accent1 2 2 2 3 3 2 2 2" xfId="17829" xr:uid="{00000000-0005-0000-0000-0000C7350000}"/>
    <cellStyle name="40% - Accent1 2 2 2 3 3 2 2 2 2" xfId="17827" xr:uid="{00000000-0005-0000-0000-0000C8350000}"/>
    <cellStyle name="40% - Accent1 2 2 2 3 3 2 2 3" xfId="17826" xr:uid="{00000000-0005-0000-0000-0000C9350000}"/>
    <cellStyle name="40% - Accent1 2 2 2 3 3 2 3" xfId="25897" xr:uid="{00000000-0005-0000-0000-0000CA350000}"/>
    <cellStyle name="40% - Accent1 2 2 2 3 3 2 3 2" xfId="22266" xr:uid="{00000000-0005-0000-0000-0000CB350000}"/>
    <cellStyle name="40% - Accent1 2 2 2 3 3 2 4" xfId="25885" xr:uid="{00000000-0005-0000-0000-0000CC350000}"/>
    <cellStyle name="40% - Accent1 2 2 2 3 3 3" xfId="18618" xr:uid="{00000000-0005-0000-0000-0000CD350000}"/>
    <cellStyle name="40% - Accent1 2 2 2 3 3 3 2" xfId="15135" xr:uid="{00000000-0005-0000-0000-0000CE350000}"/>
    <cellStyle name="40% - Accent1 2 2 2 3 3 3 2 2" xfId="19641" xr:uid="{00000000-0005-0000-0000-0000CF350000}"/>
    <cellStyle name="40% - Accent1 2 2 2 3 3 3 3" xfId="31858" xr:uid="{00000000-0005-0000-0000-0000D0350000}"/>
    <cellStyle name="40% - Accent1 2 2 2 3 3 4" xfId="22936" xr:uid="{00000000-0005-0000-0000-0000D1350000}"/>
    <cellStyle name="40% - Accent1 2 2 2 3 3 4 2" xfId="31842" xr:uid="{00000000-0005-0000-0000-0000D2350000}"/>
    <cellStyle name="40% - Accent1 2 2 2 3 3 5" xfId="33688" xr:uid="{00000000-0005-0000-0000-0000D3350000}"/>
    <cellStyle name="40% - Accent1 2 2 2 3 4" xfId="30924" xr:uid="{00000000-0005-0000-0000-0000D4350000}"/>
    <cellStyle name="40% - Accent1 2 2 2 3 4 2" xfId="29562" xr:uid="{00000000-0005-0000-0000-0000D5350000}"/>
    <cellStyle name="40% - Accent1 2 2 2 3 4 2 2" xfId="10096" xr:uid="{00000000-0005-0000-0000-0000D6350000}"/>
    <cellStyle name="40% - Accent1 2 2 2 3 4 2 2 2" xfId="30583" xr:uid="{00000000-0005-0000-0000-0000D7350000}"/>
    <cellStyle name="40% - Accent1 2 2 2 3 4 2 3" xfId="25873" xr:uid="{00000000-0005-0000-0000-0000D8350000}"/>
    <cellStyle name="40% - Accent1 2 2 2 3 4 3" xfId="30899" xr:uid="{00000000-0005-0000-0000-0000D9350000}"/>
    <cellStyle name="40% - Accent1 2 2 2 3 4 3 2" xfId="32228" xr:uid="{00000000-0005-0000-0000-0000DA350000}"/>
    <cellStyle name="40% - Accent1 2 2 2 3 4 4" xfId="32938" xr:uid="{00000000-0005-0000-0000-0000DB350000}"/>
    <cellStyle name="40% - Accent1 2 2 2 3 5" xfId="30316" xr:uid="{00000000-0005-0000-0000-0000DC350000}"/>
    <cellStyle name="40% - Accent1 2 2 2 3 5 2" xfId="31817" xr:uid="{00000000-0005-0000-0000-0000DD350000}"/>
    <cellStyle name="40% - Accent1 2 2 2 3 5 2 2" xfId="23427" xr:uid="{00000000-0005-0000-0000-0000DE350000}"/>
    <cellStyle name="40% - Accent1 2 2 2 3 5 3" xfId="33451" xr:uid="{00000000-0005-0000-0000-0000DF350000}"/>
    <cellStyle name="40% - Accent1 2 2 2 3 6" xfId="17822" xr:uid="{00000000-0005-0000-0000-0000E0350000}"/>
    <cellStyle name="40% - Accent1 2 2 2 3 6 2" xfId="28924" xr:uid="{00000000-0005-0000-0000-0000E1350000}"/>
    <cellStyle name="40% - Accent1 2 2 2 3 7" xfId="17819" xr:uid="{00000000-0005-0000-0000-0000E2350000}"/>
    <cellStyle name="40% - Accent1 2 2 2 4" xfId="23857" xr:uid="{00000000-0005-0000-0000-0000E3350000}"/>
    <cellStyle name="40% - Accent1 2 2 2 4 2" xfId="27699" xr:uid="{00000000-0005-0000-0000-0000E4350000}"/>
    <cellStyle name="40% - Accent1 2 2 2 4 2 2" xfId="22387" xr:uid="{00000000-0005-0000-0000-0000E5350000}"/>
    <cellStyle name="40% - Accent1 2 2 2 4 2 2 2" xfId="10029" xr:uid="{00000000-0005-0000-0000-0000E6350000}"/>
    <cellStyle name="40% - Accent1 2 2 2 4 2 2 2 2" xfId="17818" xr:uid="{00000000-0005-0000-0000-0000E7350000}"/>
    <cellStyle name="40% - Accent1 2 2 2 4 2 2 2 2 2" xfId="17815" xr:uid="{00000000-0005-0000-0000-0000E8350000}"/>
    <cellStyle name="40% - Accent1 2 2 2 4 2 2 2 3" xfId="17814" xr:uid="{00000000-0005-0000-0000-0000E9350000}"/>
    <cellStyle name="40% - Accent1 2 2 2 4 2 2 3" xfId="26916" xr:uid="{00000000-0005-0000-0000-0000EA350000}"/>
    <cellStyle name="40% - Accent1 2 2 2 4 2 2 3 2" xfId="20204" xr:uid="{00000000-0005-0000-0000-0000EB350000}"/>
    <cellStyle name="40% - Accent1 2 2 2 4 2 2 4" xfId="28380" xr:uid="{00000000-0005-0000-0000-0000EC350000}"/>
    <cellStyle name="40% - Accent1 2 2 2 4 2 3" xfId="14090" xr:uid="{00000000-0005-0000-0000-0000ED350000}"/>
    <cellStyle name="40% - Accent1 2 2 2 4 2 3 2" xfId="10017" xr:uid="{00000000-0005-0000-0000-0000EE350000}"/>
    <cellStyle name="40% - Accent1 2 2 2 4 2 3 2 2" xfId="19378" xr:uid="{00000000-0005-0000-0000-0000EF350000}"/>
    <cellStyle name="40% - Accent1 2 2 2 4 2 3 3" xfId="23488" xr:uid="{00000000-0005-0000-0000-0000F0350000}"/>
    <cellStyle name="40% - Accent1 2 2 2 4 2 4" xfId="27945" xr:uid="{00000000-0005-0000-0000-0000F1350000}"/>
    <cellStyle name="40% - Accent1 2 2 2 4 2 4 2" xfId="27791" xr:uid="{00000000-0005-0000-0000-0000F2350000}"/>
    <cellStyle name="40% - Accent1 2 2 2 4 2 5" xfId="25967" xr:uid="{00000000-0005-0000-0000-0000F3350000}"/>
    <cellStyle name="40% - Accent1 2 2 2 4 3" xfId="27695" xr:uid="{00000000-0005-0000-0000-0000F4350000}"/>
    <cellStyle name="40% - Accent1 2 2 2 4 3 2" xfId="22334" xr:uid="{00000000-0005-0000-0000-0000F5350000}"/>
    <cellStyle name="40% - Accent1 2 2 2 4 3 2 2" xfId="9997" xr:uid="{00000000-0005-0000-0000-0000F6350000}"/>
    <cellStyle name="40% - Accent1 2 2 2 4 3 2 2 2" xfId="17810" xr:uid="{00000000-0005-0000-0000-0000F7350000}"/>
    <cellStyle name="40% - Accent1 2 2 2 4 3 2 3" xfId="28296" xr:uid="{00000000-0005-0000-0000-0000F8350000}"/>
    <cellStyle name="40% - Accent1 2 2 2 4 3 3" xfId="27842" xr:uid="{00000000-0005-0000-0000-0000F9350000}"/>
    <cellStyle name="40% - Accent1 2 2 2 4 3 3 2" xfId="27749" xr:uid="{00000000-0005-0000-0000-0000FA350000}"/>
    <cellStyle name="40% - Accent1 2 2 2 4 3 4" xfId="27825" xr:uid="{00000000-0005-0000-0000-0000FB350000}"/>
    <cellStyle name="40% - Accent1 2 2 2 4 4" xfId="30304" xr:uid="{00000000-0005-0000-0000-0000FC350000}"/>
    <cellStyle name="40% - Accent1 2 2 2 4 4 2" xfId="27777" xr:uid="{00000000-0005-0000-0000-0000FD350000}"/>
    <cellStyle name="40% - Accent1 2 2 2 4 4 2 2" xfId="28273" xr:uid="{00000000-0005-0000-0000-0000FE350000}"/>
    <cellStyle name="40% - Accent1 2 2 2 4 4 3" xfId="28347" xr:uid="{00000000-0005-0000-0000-0000FF350000}"/>
    <cellStyle name="40% - Accent1 2 2 2 4 5" xfId="27483" xr:uid="{00000000-0005-0000-0000-000000360000}"/>
    <cellStyle name="40% - Accent1 2 2 2 4 5 2" xfId="27728" xr:uid="{00000000-0005-0000-0000-000001360000}"/>
    <cellStyle name="40% - Accent1 2 2 2 4 6" xfId="33775" xr:uid="{00000000-0005-0000-0000-000002360000}"/>
    <cellStyle name="40% - Accent1 2 2 2 5" xfId="23853" xr:uid="{00000000-0005-0000-0000-000003360000}"/>
    <cellStyle name="40% - Accent1 2 2 2 5 2" xfId="6172" xr:uid="{00000000-0005-0000-0000-000004360000}"/>
    <cellStyle name="40% - Accent1 2 2 2 5 2 2" xfId="17001" xr:uid="{00000000-0005-0000-0000-000005360000}"/>
    <cellStyle name="40% - Accent1 2 2 2 5 2 2 2" xfId="9956" xr:uid="{00000000-0005-0000-0000-000006360000}"/>
    <cellStyle name="40% - Accent1 2 2 2 5 2 2 2 2" xfId="33342" xr:uid="{00000000-0005-0000-0000-000007360000}"/>
    <cellStyle name="40% - Accent1 2 2 2 5 2 2 3" xfId="28225" xr:uid="{00000000-0005-0000-0000-000008360000}"/>
    <cellStyle name="40% - Accent1 2 2 2 5 2 3" xfId="16997" xr:uid="{00000000-0005-0000-0000-000009360000}"/>
    <cellStyle name="40% - Accent1 2 2 2 5 2 3 2" xfId="27325" xr:uid="{00000000-0005-0000-0000-00000A360000}"/>
    <cellStyle name="40% - Accent1 2 2 2 5 2 4" xfId="27385" xr:uid="{00000000-0005-0000-0000-00000B360000}"/>
    <cellStyle name="40% - Accent1 2 2 2 5 3" xfId="6170" xr:uid="{00000000-0005-0000-0000-00000C360000}"/>
    <cellStyle name="40% - Accent1 2 2 2 5 3 2" xfId="16984" xr:uid="{00000000-0005-0000-0000-00000D360000}"/>
    <cellStyle name="40% - Accent1 2 2 2 5 3 2 2" xfId="22437" xr:uid="{00000000-0005-0000-0000-00000E360000}"/>
    <cellStyle name="40% - Accent1 2 2 2 5 3 3" xfId="26253" xr:uid="{00000000-0005-0000-0000-00000F360000}"/>
    <cellStyle name="40% - Accent1 2 2 2 5 4" xfId="6168" xr:uid="{00000000-0005-0000-0000-000010360000}"/>
    <cellStyle name="40% - Accent1 2 2 2 5 4 2" xfId="28203" xr:uid="{00000000-0005-0000-0000-000011360000}"/>
    <cellStyle name="40% - Accent1 2 2 2 5 5" xfId="17804" xr:uid="{00000000-0005-0000-0000-000012360000}"/>
    <cellStyle name="40% - Accent1 2 2 2 6" xfId="17803" xr:uid="{00000000-0005-0000-0000-000013360000}"/>
    <cellStyle name="40% - Accent1 2 2 2 6 2" xfId="17798" xr:uid="{00000000-0005-0000-0000-000014360000}"/>
    <cellStyle name="40% - Accent1 2 2 2 6 2 2" xfId="17862" xr:uid="{00000000-0005-0000-0000-000015360000}"/>
    <cellStyle name="40% - Accent1 2 2 2 6 2 2 2" xfId="20919" xr:uid="{00000000-0005-0000-0000-000016360000}"/>
    <cellStyle name="40% - Accent1 2 2 2 6 2 3" xfId="22475" xr:uid="{00000000-0005-0000-0000-000017360000}"/>
    <cellStyle name="40% - Accent1 2 2 2 6 3" xfId="17859" xr:uid="{00000000-0005-0000-0000-000018360000}"/>
    <cellStyle name="40% - Accent1 2 2 2 6 3 2" xfId="22358" xr:uid="{00000000-0005-0000-0000-000019360000}"/>
    <cellStyle name="40% - Accent1 2 2 2 6 4" xfId="23275" xr:uid="{00000000-0005-0000-0000-00001A360000}"/>
    <cellStyle name="40% - Accent1 2 2 2 7" xfId="17795" xr:uid="{00000000-0005-0000-0000-00001B360000}"/>
    <cellStyle name="40% - Accent1 2 2 2 7 2" xfId="17790" xr:uid="{00000000-0005-0000-0000-00001C360000}"/>
    <cellStyle name="40% - Accent1 2 2 2 7 2 2" xfId="20273" xr:uid="{00000000-0005-0000-0000-00001D360000}"/>
    <cellStyle name="40% - Accent1 2 2 2 7 3" xfId="23269" xr:uid="{00000000-0005-0000-0000-00001E360000}"/>
    <cellStyle name="40% - Accent1 2 2 2 8" xfId="17787" xr:uid="{00000000-0005-0000-0000-00001F360000}"/>
    <cellStyle name="40% - Accent1 2 2 2 8 2" xfId="23266" xr:uid="{00000000-0005-0000-0000-000020360000}"/>
    <cellStyle name="40% - Accent1 2 2 2 9" xfId="23494" xr:uid="{00000000-0005-0000-0000-000021360000}"/>
    <cellStyle name="40% - Accent1 2 2 3" xfId="21294" xr:uid="{00000000-0005-0000-0000-000022360000}"/>
    <cellStyle name="40% - Accent1 2 2 3 2" xfId="20647" xr:uid="{00000000-0005-0000-0000-000023360000}"/>
    <cellStyle name="40% - Accent1 2 2 3 2 2" xfId="32725" xr:uid="{00000000-0005-0000-0000-000024360000}"/>
    <cellStyle name="40% - Accent1 2 2 3 2 2 2" xfId="17781" xr:uid="{00000000-0005-0000-0000-000025360000}"/>
    <cellStyle name="40% - Accent1 2 2 3 2 2 2 2" xfId="17778" xr:uid="{00000000-0005-0000-0000-000026360000}"/>
    <cellStyle name="40% - Accent1 2 2 3 2 2 2 2 2" xfId="17776" xr:uid="{00000000-0005-0000-0000-000027360000}"/>
    <cellStyle name="40% - Accent1 2 2 3 2 2 2 2 2 2" xfId="18420" xr:uid="{00000000-0005-0000-0000-000028360000}"/>
    <cellStyle name="40% - Accent1 2 2 3 2 2 2 2 2 2 2" xfId="17771" xr:uid="{00000000-0005-0000-0000-000029360000}"/>
    <cellStyle name="40% - Accent1 2 2 3 2 2 2 2 2 3" xfId="17770" xr:uid="{00000000-0005-0000-0000-00002A360000}"/>
    <cellStyle name="40% - Accent1 2 2 3 2 2 2 2 3" xfId="25129" xr:uid="{00000000-0005-0000-0000-00002B360000}"/>
    <cellStyle name="40% - Accent1 2 2 3 2 2 2 2 3 2" xfId="17768" xr:uid="{00000000-0005-0000-0000-00002C360000}"/>
    <cellStyle name="40% - Accent1 2 2 3 2 2 2 2 4" xfId="25120" xr:uid="{00000000-0005-0000-0000-00002D360000}"/>
    <cellStyle name="40% - Accent1 2 2 3 2 2 2 3" xfId="17767" xr:uid="{00000000-0005-0000-0000-00002E360000}"/>
    <cellStyle name="40% - Accent1 2 2 3 2 2 2 3 2" xfId="31249" xr:uid="{00000000-0005-0000-0000-00002F360000}"/>
    <cellStyle name="40% - Accent1 2 2 3 2 2 2 3 2 2" xfId="17766" xr:uid="{00000000-0005-0000-0000-000030360000}"/>
    <cellStyle name="40% - Accent1 2 2 3 2 2 2 3 3" xfId="26618" xr:uid="{00000000-0005-0000-0000-000031360000}"/>
    <cellStyle name="40% - Accent1 2 2 3 2 2 2 4" xfId="17764" xr:uid="{00000000-0005-0000-0000-000032360000}"/>
    <cellStyle name="40% - Accent1 2 2 3 2 2 2 4 2" xfId="31500" xr:uid="{00000000-0005-0000-0000-000033360000}"/>
    <cellStyle name="40% - Accent1 2 2 3 2 2 2 5" xfId="17763" xr:uid="{00000000-0005-0000-0000-000034360000}"/>
    <cellStyle name="40% - Accent1 2 2 3 2 2 3" xfId="17762" xr:uid="{00000000-0005-0000-0000-000035360000}"/>
    <cellStyle name="40% - Accent1 2 2 3 2 2 3 2" xfId="17761" xr:uid="{00000000-0005-0000-0000-000036360000}"/>
    <cellStyle name="40% - Accent1 2 2 3 2 2 3 2 2" xfId="17760" xr:uid="{00000000-0005-0000-0000-000037360000}"/>
    <cellStyle name="40% - Accent1 2 2 3 2 2 3 2 2 2" xfId="17756" xr:uid="{00000000-0005-0000-0000-000038360000}"/>
    <cellStyle name="40% - Accent1 2 2 3 2 2 3 2 3" xfId="17755" xr:uid="{00000000-0005-0000-0000-000039360000}"/>
    <cellStyle name="40% - Accent1 2 2 3 2 2 3 3" xfId="23890" xr:uid="{00000000-0005-0000-0000-00003A360000}"/>
    <cellStyle name="40% - Accent1 2 2 3 2 2 3 3 2" xfId="28396" xr:uid="{00000000-0005-0000-0000-00003B360000}"/>
    <cellStyle name="40% - Accent1 2 2 3 2 2 3 4" xfId="17752" xr:uid="{00000000-0005-0000-0000-00003C360000}"/>
    <cellStyle name="40% - Accent1 2 2 3 2 2 4" xfId="22638" xr:uid="{00000000-0005-0000-0000-00003D360000}"/>
    <cellStyle name="40% - Accent1 2 2 3 2 2 4 2" xfId="16712" xr:uid="{00000000-0005-0000-0000-00003E360000}"/>
    <cellStyle name="40% - Accent1 2 2 3 2 2 4 2 2" xfId="17750" xr:uid="{00000000-0005-0000-0000-00003F360000}"/>
    <cellStyle name="40% - Accent1 2 2 3 2 2 4 3" xfId="17745" xr:uid="{00000000-0005-0000-0000-000040360000}"/>
    <cellStyle name="40% - Accent1 2 2 3 2 2 5" xfId="17742" xr:uid="{00000000-0005-0000-0000-000041360000}"/>
    <cellStyle name="40% - Accent1 2 2 3 2 2 5 2" xfId="17740" xr:uid="{00000000-0005-0000-0000-000042360000}"/>
    <cellStyle name="40% - Accent1 2 2 3 2 2 6" xfId="30446" xr:uid="{00000000-0005-0000-0000-000043360000}"/>
    <cellStyle name="40% - Accent1 2 2 3 2 3" xfId="27480" xr:uid="{00000000-0005-0000-0000-000044360000}"/>
    <cellStyle name="40% - Accent1 2 2 3 2 3 2" xfId="27594" xr:uid="{00000000-0005-0000-0000-000045360000}"/>
    <cellStyle name="40% - Accent1 2 2 3 2 3 2 2" xfId="17736" xr:uid="{00000000-0005-0000-0000-000046360000}"/>
    <cellStyle name="40% - Accent1 2 2 3 2 3 2 2 2" xfId="17734" xr:uid="{00000000-0005-0000-0000-000047360000}"/>
    <cellStyle name="40% - Accent1 2 2 3 2 3 2 2 2 2" xfId="17731" xr:uid="{00000000-0005-0000-0000-000048360000}"/>
    <cellStyle name="40% - Accent1 2 2 3 2 3 2 2 3" xfId="17730" xr:uid="{00000000-0005-0000-0000-000049360000}"/>
    <cellStyle name="40% - Accent1 2 2 3 2 3 2 3" xfId="26079" xr:uid="{00000000-0005-0000-0000-00004A360000}"/>
    <cellStyle name="40% - Accent1 2 2 3 2 3 2 3 2" xfId="27918" xr:uid="{00000000-0005-0000-0000-00004B360000}"/>
    <cellStyle name="40% - Accent1 2 2 3 2 3 2 4" xfId="25565" xr:uid="{00000000-0005-0000-0000-00004C360000}"/>
    <cellStyle name="40% - Accent1 2 2 3 2 3 3" xfId="17726" xr:uid="{00000000-0005-0000-0000-00004D360000}"/>
    <cellStyle name="40% - Accent1 2 2 3 2 3 3 2" xfId="17721" xr:uid="{00000000-0005-0000-0000-00004E360000}"/>
    <cellStyle name="40% - Accent1 2 2 3 2 3 3 2 2" xfId="17720" xr:uid="{00000000-0005-0000-0000-00004F360000}"/>
    <cellStyle name="40% - Accent1 2 2 3 2 3 3 3" xfId="30014" xr:uid="{00000000-0005-0000-0000-000050360000}"/>
    <cellStyle name="40% - Accent1 2 2 3 2 3 4" xfId="18816" xr:uid="{00000000-0005-0000-0000-000051360000}"/>
    <cellStyle name="40% - Accent1 2 2 3 2 3 4 2" xfId="17717" xr:uid="{00000000-0005-0000-0000-000052360000}"/>
    <cellStyle name="40% - Accent1 2 2 3 2 3 5" xfId="17714" xr:uid="{00000000-0005-0000-0000-000053360000}"/>
    <cellStyle name="40% - Accent1 2 2 3 2 4" xfId="21860" xr:uid="{00000000-0005-0000-0000-000054360000}"/>
    <cellStyle name="40% - Accent1 2 2 3 2 4 2" xfId="17713" xr:uid="{00000000-0005-0000-0000-000055360000}"/>
    <cellStyle name="40% - Accent1 2 2 3 2 4 2 2" xfId="17707" xr:uid="{00000000-0005-0000-0000-000056360000}"/>
    <cellStyle name="40% - Accent1 2 2 3 2 4 2 2 2" xfId="22804" xr:uid="{00000000-0005-0000-0000-000057360000}"/>
    <cellStyle name="40% - Accent1 2 2 3 2 4 2 3" xfId="25538" xr:uid="{00000000-0005-0000-0000-000058360000}"/>
    <cellStyle name="40% - Accent1 2 2 3 2 4 3" xfId="17706" xr:uid="{00000000-0005-0000-0000-000059360000}"/>
    <cellStyle name="40% - Accent1 2 2 3 2 4 3 2" xfId="17705" xr:uid="{00000000-0005-0000-0000-00005A360000}"/>
    <cellStyle name="40% - Accent1 2 2 3 2 4 4" xfId="17704" xr:uid="{00000000-0005-0000-0000-00005B360000}"/>
    <cellStyle name="40% - Accent1 2 2 3 2 5" xfId="17703" xr:uid="{00000000-0005-0000-0000-00005C360000}"/>
    <cellStyle name="40% - Accent1 2 2 3 2 5 2" xfId="17702" xr:uid="{00000000-0005-0000-0000-00005D360000}"/>
    <cellStyle name="40% - Accent1 2 2 3 2 5 2 2" xfId="23217" xr:uid="{00000000-0005-0000-0000-00005E360000}"/>
    <cellStyle name="40% - Accent1 2 2 3 2 5 3" xfId="8561" xr:uid="{00000000-0005-0000-0000-00005F360000}"/>
    <cellStyle name="40% - Accent1 2 2 3 2 6" xfId="17698" xr:uid="{00000000-0005-0000-0000-000060360000}"/>
    <cellStyle name="40% - Accent1 2 2 3 2 6 2" xfId="6901" xr:uid="{00000000-0005-0000-0000-000061360000}"/>
    <cellStyle name="40% - Accent1 2 2 3 2 7" xfId="17697" xr:uid="{00000000-0005-0000-0000-000062360000}"/>
    <cellStyle name="40% - Accent1 2 2 3 3" xfId="20374" xr:uid="{00000000-0005-0000-0000-000063360000}"/>
    <cellStyle name="40% - Accent1 2 2 3 3 2" xfId="27809" xr:uid="{00000000-0005-0000-0000-000064360000}"/>
    <cellStyle name="40% - Accent1 2 2 3 3 2 2" xfId="17696" xr:uid="{00000000-0005-0000-0000-000065360000}"/>
    <cellStyle name="40% - Accent1 2 2 3 3 2 2 2" xfId="9858" xr:uid="{00000000-0005-0000-0000-000066360000}"/>
    <cellStyle name="40% - Accent1 2 2 3 3 2 2 2 2" xfId="17694" xr:uid="{00000000-0005-0000-0000-000067360000}"/>
    <cellStyle name="40% - Accent1 2 2 3 3 2 2 2 2 2" xfId="17727" xr:uid="{00000000-0005-0000-0000-000068360000}"/>
    <cellStyle name="40% - Accent1 2 2 3 3 2 2 2 3" xfId="17691" xr:uid="{00000000-0005-0000-0000-000069360000}"/>
    <cellStyle name="40% - Accent1 2 2 3 3 2 2 3" xfId="17687" xr:uid="{00000000-0005-0000-0000-00006A360000}"/>
    <cellStyle name="40% - Accent1 2 2 3 3 2 2 3 2" xfId="32150" xr:uid="{00000000-0005-0000-0000-00006B360000}"/>
    <cellStyle name="40% - Accent1 2 2 3 3 2 2 4" xfId="17683" xr:uid="{00000000-0005-0000-0000-00006C360000}"/>
    <cellStyle name="40% - Accent1 2 2 3 3 2 3" xfId="17679" xr:uid="{00000000-0005-0000-0000-00006D360000}"/>
    <cellStyle name="40% - Accent1 2 2 3 3 2 3 2" xfId="9835" xr:uid="{00000000-0005-0000-0000-00006E360000}"/>
    <cellStyle name="40% - Accent1 2 2 3 3 2 3 2 2" xfId="18951" xr:uid="{00000000-0005-0000-0000-00006F360000}"/>
    <cellStyle name="40% - Accent1 2 2 3 3 2 3 3" xfId="17676" xr:uid="{00000000-0005-0000-0000-000070360000}"/>
    <cellStyle name="40% - Accent1 2 2 3 3 2 4" xfId="17674" xr:uid="{00000000-0005-0000-0000-000071360000}"/>
    <cellStyle name="40% - Accent1 2 2 3 3 2 4 2" xfId="17672" xr:uid="{00000000-0005-0000-0000-000072360000}"/>
    <cellStyle name="40% - Accent1 2 2 3 3 2 5" xfId="17669" xr:uid="{00000000-0005-0000-0000-000073360000}"/>
    <cellStyle name="40% - Accent1 2 2 3 3 3" xfId="27799" xr:uid="{00000000-0005-0000-0000-000074360000}"/>
    <cellStyle name="40% - Accent1 2 2 3 3 3 2" xfId="17665" xr:uid="{00000000-0005-0000-0000-000075360000}"/>
    <cellStyle name="40% - Accent1 2 2 3 3 3 2 2" xfId="9809" xr:uid="{00000000-0005-0000-0000-000076360000}"/>
    <cellStyle name="40% - Accent1 2 2 3 3 3 2 2 2" xfId="17661" xr:uid="{00000000-0005-0000-0000-000077360000}"/>
    <cellStyle name="40% - Accent1 2 2 3 3 3 2 3" xfId="27611" xr:uid="{00000000-0005-0000-0000-000078360000}"/>
    <cellStyle name="40% - Accent1 2 2 3 3 3 3" xfId="17657" xr:uid="{00000000-0005-0000-0000-000079360000}"/>
    <cellStyle name="40% - Accent1 2 2 3 3 3 3 2" xfId="34310" xr:uid="{00000000-0005-0000-0000-00007A360000}"/>
    <cellStyle name="40% - Accent1 2 2 3 3 3 4" xfId="18259" xr:uid="{00000000-0005-0000-0000-00007B360000}"/>
    <cellStyle name="40% - Accent1 2 2 3 3 4" xfId="22836" xr:uid="{00000000-0005-0000-0000-00007C360000}"/>
    <cellStyle name="40% - Accent1 2 2 3 3 4 2" xfId="17655" xr:uid="{00000000-0005-0000-0000-00007D360000}"/>
    <cellStyle name="40% - Accent1 2 2 3 3 4 2 2" xfId="21535" xr:uid="{00000000-0005-0000-0000-00007E360000}"/>
    <cellStyle name="40% - Accent1 2 2 3 3 4 3" xfId="29044" xr:uid="{00000000-0005-0000-0000-00007F360000}"/>
    <cellStyle name="40% - Accent1 2 2 3 3 5" xfId="17653" xr:uid="{00000000-0005-0000-0000-000080360000}"/>
    <cellStyle name="40% - Accent1 2 2 3 3 5 2" xfId="17652" xr:uid="{00000000-0005-0000-0000-000081360000}"/>
    <cellStyle name="40% - Accent1 2 2 3 3 6" xfId="13947" xr:uid="{00000000-0005-0000-0000-000082360000}"/>
    <cellStyle name="40% - Accent1 2 2 3 4" xfId="23847" xr:uid="{00000000-0005-0000-0000-000083360000}"/>
    <cellStyle name="40% - Accent1 2 2 3 4 2" xfId="27785" xr:uid="{00000000-0005-0000-0000-000084360000}"/>
    <cellStyle name="40% - Accent1 2 2 3 4 2 2" xfId="20085" xr:uid="{00000000-0005-0000-0000-000085360000}"/>
    <cellStyle name="40% - Accent1 2 2 3 4 2 2 2" xfId="9752" xr:uid="{00000000-0005-0000-0000-000086360000}"/>
    <cellStyle name="40% - Accent1 2 2 3 4 2 2 2 2" xfId="17647" xr:uid="{00000000-0005-0000-0000-000087360000}"/>
    <cellStyle name="40% - Accent1 2 2 3 4 2 2 3" xfId="28311" xr:uid="{00000000-0005-0000-0000-000088360000}"/>
    <cellStyle name="40% - Accent1 2 2 3 4 2 3" xfId="20076" xr:uid="{00000000-0005-0000-0000-000089360000}"/>
    <cellStyle name="40% - Accent1 2 2 3 4 2 3 2" xfId="28079" xr:uid="{00000000-0005-0000-0000-00008A360000}"/>
    <cellStyle name="40% - Accent1 2 2 3 4 2 4" xfId="17641" xr:uid="{00000000-0005-0000-0000-00008B360000}"/>
    <cellStyle name="40% - Accent1 2 2 3 4 3" xfId="17636" xr:uid="{00000000-0005-0000-0000-00008C360000}"/>
    <cellStyle name="40% - Accent1 2 2 3 4 3 2" xfId="20044" xr:uid="{00000000-0005-0000-0000-00008D360000}"/>
    <cellStyle name="40% - Accent1 2 2 3 4 3 2 2" xfId="28032" xr:uid="{00000000-0005-0000-0000-00008E360000}"/>
    <cellStyle name="40% - Accent1 2 2 3 4 3 3" xfId="18077" xr:uid="{00000000-0005-0000-0000-00008F360000}"/>
    <cellStyle name="40% - Accent1 2 2 3 4 4" xfId="13615" xr:uid="{00000000-0005-0000-0000-000090360000}"/>
    <cellStyle name="40% - Accent1 2 2 3 4 4 2" xfId="28060" xr:uid="{00000000-0005-0000-0000-000091360000}"/>
    <cellStyle name="40% - Accent1 2 2 3 4 5" xfId="17625" xr:uid="{00000000-0005-0000-0000-000092360000}"/>
    <cellStyle name="40% - Accent1 2 2 3 5" xfId="34352" xr:uid="{00000000-0005-0000-0000-000093360000}"/>
    <cellStyle name="40% - Accent1 2 2 3 5 2" xfId="6126" xr:uid="{00000000-0005-0000-0000-000094360000}"/>
    <cellStyle name="40% - Accent1 2 2 3 5 2 2" xfId="5425" xr:uid="{00000000-0005-0000-0000-000095360000}"/>
    <cellStyle name="40% - Accent1 2 2 3 5 2 2 2" xfId="28012" xr:uid="{00000000-0005-0000-0000-000096360000}"/>
    <cellStyle name="40% - Accent1 2 2 3 5 2 3" xfId="25906" xr:uid="{00000000-0005-0000-0000-000097360000}"/>
    <cellStyle name="40% - Accent1 2 2 3 5 3" xfId="16440" xr:uid="{00000000-0005-0000-0000-000098360000}"/>
    <cellStyle name="40% - Accent1 2 2 3 5 3 2" xfId="33090" xr:uid="{00000000-0005-0000-0000-000099360000}"/>
    <cellStyle name="40% - Accent1 2 2 3 5 4" xfId="17621" xr:uid="{00000000-0005-0000-0000-00009A360000}"/>
    <cellStyle name="40% - Accent1 2 2 3 6" xfId="21637" xr:uid="{00000000-0005-0000-0000-00009B360000}"/>
    <cellStyle name="40% - Accent1 2 2 3 6 2" xfId="5373" xr:uid="{00000000-0005-0000-0000-00009C360000}"/>
    <cellStyle name="40% - Accent1 2 2 3 6 2 2" xfId="24125" xr:uid="{00000000-0005-0000-0000-00009D360000}"/>
    <cellStyle name="40% - Accent1 2 2 3 6 3" xfId="16743" xr:uid="{00000000-0005-0000-0000-00009E360000}"/>
    <cellStyle name="40% - Accent1 2 2 3 7" xfId="17619" xr:uid="{00000000-0005-0000-0000-00009F360000}"/>
    <cellStyle name="40% - Accent1 2 2 3 7 2" xfId="16738" xr:uid="{00000000-0005-0000-0000-0000A0360000}"/>
    <cellStyle name="40% - Accent1 2 2 3 8" xfId="22576" xr:uid="{00000000-0005-0000-0000-0000A1360000}"/>
    <cellStyle name="40% - Accent1 2 2 4" xfId="18424" xr:uid="{00000000-0005-0000-0000-0000A2360000}"/>
    <cellStyle name="40% - Accent1 2 2 4 2" xfId="20646" xr:uid="{00000000-0005-0000-0000-0000A3360000}"/>
    <cellStyle name="40% - Accent1 2 2 4 2 2" xfId="27469" xr:uid="{00000000-0005-0000-0000-0000A4360000}"/>
    <cellStyle name="40% - Accent1 2 2 4 2 2 2" xfId="16946" xr:uid="{00000000-0005-0000-0000-0000A5360000}"/>
    <cellStyle name="40% - Accent1 2 2 4 2 2 2 2" xfId="8984" xr:uid="{00000000-0005-0000-0000-0000A6360000}"/>
    <cellStyle name="40% - Accent1 2 2 4 2 2 2 2 2" xfId="10450" xr:uid="{00000000-0005-0000-0000-0000A7360000}"/>
    <cellStyle name="40% - Accent1 2 2 4 2 2 2 2 2 2" xfId="17613" xr:uid="{00000000-0005-0000-0000-0000A8360000}"/>
    <cellStyle name="40% - Accent1 2 2 4 2 2 2 2 3" xfId="12759" xr:uid="{00000000-0005-0000-0000-0000A9360000}"/>
    <cellStyle name="40% - Accent1 2 2 4 2 2 2 3" xfId="27506" xr:uid="{00000000-0005-0000-0000-0000AA360000}"/>
    <cellStyle name="40% - Accent1 2 2 4 2 2 2 3 2" xfId="29642" xr:uid="{00000000-0005-0000-0000-0000AB360000}"/>
    <cellStyle name="40% - Accent1 2 2 4 2 2 2 4" xfId="27502" xr:uid="{00000000-0005-0000-0000-0000AC360000}"/>
    <cellStyle name="40% - Accent1 2 2 4 2 2 3" xfId="17882" xr:uid="{00000000-0005-0000-0000-0000AD360000}"/>
    <cellStyle name="40% - Accent1 2 2 4 2 2 3 2" xfId="17612" xr:uid="{00000000-0005-0000-0000-0000AE360000}"/>
    <cellStyle name="40% - Accent1 2 2 4 2 2 3 2 2" xfId="17611" xr:uid="{00000000-0005-0000-0000-0000AF360000}"/>
    <cellStyle name="40% - Accent1 2 2 4 2 2 3 3" xfId="27499" xr:uid="{00000000-0005-0000-0000-0000B0360000}"/>
    <cellStyle name="40% - Accent1 2 2 4 2 2 4" xfId="17609" xr:uid="{00000000-0005-0000-0000-0000B1360000}"/>
    <cellStyle name="40% - Accent1 2 2 4 2 2 4 2" xfId="17605" xr:uid="{00000000-0005-0000-0000-0000B2360000}"/>
    <cellStyle name="40% - Accent1 2 2 4 2 2 5" xfId="18823" xr:uid="{00000000-0005-0000-0000-0000B3360000}"/>
    <cellStyle name="40% - Accent1 2 2 4 2 3" xfId="20842" xr:uid="{00000000-0005-0000-0000-0000B4360000}"/>
    <cellStyle name="40% - Accent1 2 2 4 2 3 2" xfId="16903" xr:uid="{00000000-0005-0000-0000-0000B5360000}"/>
    <cellStyle name="40% - Accent1 2 2 4 2 3 2 2" xfId="17600" xr:uid="{00000000-0005-0000-0000-0000B6360000}"/>
    <cellStyle name="40% - Accent1 2 2 4 2 3 2 2 2" xfId="17599" xr:uid="{00000000-0005-0000-0000-0000B7360000}"/>
    <cellStyle name="40% - Accent1 2 2 4 2 3 2 3" xfId="25261" xr:uid="{00000000-0005-0000-0000-0000B8360000}"/>
    <cellStyle name="40% - Accent1 2 2 4 2 3 3" xfId="17597" xr:uid="{00000000-0005-0000-0000-0000B9360000}"/>
    <cellStyle name="40% - Accent1 2 2 4 2 3 3 2" xfId="17593" xr:uid="{00000000-0005-0000-0000-0000BA360000}"/>
    <cellStyle name="40% - Accent1 2 2 4 2 3 4" xfId="17591" xr:uid="{00000000-0005-0000-0000-0000BB360000}"/>
    <cellStyle name="40% - Accent1 2 2 4 2 4" xfId="17588" xr:uid="{00000000-0005-0000-0000-0000BC360000}"/>
    <cellStyle name="40% - Accent1 2 2 4 2 4 2" xfId="16886" xr:uid="{00000000-0005-0000-0000-0000BD360000}"/>
    <cellStyle name="40% - Accent1 2 2 4 2 4 2 2" xfId="17581" xr:uid="{00000000-0005-0000-0000-0000BE360000}"/>
    <cellStyle name="40% - Accent1 2 2 4 2 4 3" xfId="17580" xr:uid="{00000000-0005-0000-0000-0000BF360000}"/>
    <cellStyle name="40% - Accent1 2 2 4 2 5" xfId="31873" xr:uid="{00000000-0005-0000-0000-0000C0360000}"/>
    <cellStyle name="40% - Accent1 2 2 4 2 5 2" xfId="29264" xr:uid="{00000000-0005-0000-0000-0000C1360000}"/>
    <cellStyle name="40% - Accent1 2 2 4 2 6" xfId="33351" xr:uid="{00000000-0005-0000-0000-0000C2360000}"/>
    <cellStyle name="40% - Accent1 2 2 4 3" xfId="19684" xr:uid="{00000000-0005-0000-0000-0000C3360000}"/>
    <cellStyle name="40% - Accent1 2 2 4 3 2" xfId="27746" xr:uid="{00000000-0005-0000-0000-0000C4360000}"/>
    <cellStyle name="40% - Accent1 2 2 4 3 2 2" xfId="17578" xr:uid="{00000000-0005-0000-0000-0000C5360000}"/>
    <cellStyle name="40% - Accent1 2 2 4 3 2 2 2" xfId="9656" xr:uid="{00000000-0005-0000-0000-0000C6360000}"/>
    <cellStyle name="40% - Accent1 2 2 4 3 2 2 2 2" xfId="17922" xr:uid="{00000000-0005-0000-0000-0000C7360000}"/>
    <cellStyle name="40% - Accent1 2 2 4 3 2 2 3" xfId="12652" xr:uid="{00000000-0005-0000-0000-0000C8360000}"/>
    <cellStyle name="40% - Accent1 2 2 4 3 2 3" xfId="17571" xr:uid="{00000000-0005-0000-0000-0000C9360000}"/>
    <cellStyle name="40% - Accent1 2 2 4 3 2 3 2" xfId="17568" xr:uid="{00000000-0005-0000-0000-0000CA360000}"/>
    <cellStyle name="40% - Accent1 2 2 4 3 2 4" xfId="17565" xr:uid="{00000000-0005-0000-0000-0000CB360000}"/>
    <cellStyle name="40% - Accent1 2 2 4 3 3" xfId="17559" xr:uid="{00000000-0005-0000-0000-0000CC360000}"/>
    <cellStyle name="40% - Accent1 2 2 4 3 3 2" xfId="17553" xr:uid="{00000000-0005-0000-0000-0000CD360000}"/>
    <cellStyle name="40% - Accent1 2 2 4 3 3 2 2" xfId="12595" xr:uid="{00000000-0005-0000-0000-0000CE360000}"/>
    <cellStyle name="40% - Accent1 2 2 4 3 3 3" xfId="17546" xr:uid="{00000000-0005-0000-0000-0000CF360000}"/>
    <cellStyle name="40% - Accent1 2 2 4 3 4" xfId="17543" xr:uid="{00000000-0005-0000-0000-0000D0360000}"/>
    <cellStyle name="40% - Accent1 2 2 4 3 4 2" xfId="17538" xr:uid="{00000000-0005-0000-0000-0000D1360000}"/>
    <cellStyle name="40% - Accent1 2 2 4 3 5" xfId="30931" xr:uid="{00000000-0005-0000-0000-0000D2360000}"/>
    <cellStyle name="40% - Accent1 2 2 4 4" xfId="17535" xr:uid="{00000000-0005-0000-0000-0000D3360000}"/>
    <cellStyle name="40% - Accent1 2 2 4 4 2" xfId="17531" xr:uid="{00000000-0005-0000-0000-0000D4360000}"/>
    <cellStyle name="40% - Accent1 2 2 4 4 2 2" xfId="20007" xr:uid="{00000000-0005-0000-0000-0000D5360000}"/>
    <cellStyle name="40% - Accent1 2 2 4 4 2 2 2" xfId="26382" xr:uid="{00000000-0005-0000-0000-0000D6360000}"/>
    <cellStyle name="40% - Accent1 2 2 4 4 2 3" xfId="17529" xr:uid="{00000000-0005-0000-0000-0000D7360000}"/>
    <cellStyle name="40% - Accent1 2 2 4 4 3" xfId="17524" xr:uid="{00000000-0005-0000-0000-0000D8360000}"/>
    <cellStyle name="40% - Accent1 2 2 4 4 3 2" xfId="18053" xr:uid="{00000000-0005-0000-0000-0000D9360000}"/>
    <cellStyle name="40% - Accent1 2 2 4 4 4" xfId="17520" xr:uid="{00000000-0005-0000-0000-0000DA360000}"/>
    <cellStyle name="40% - Accent1 2 2 4 5" xfId="17515" xr:uid="{00000000-0005-0000-0000-0000DB360000}"/>
    <cellStyle name="40% - Accent1 2 2 4 5 2" xfId="6100" xr:uid="{00000000-0005-0000-0000-0000DC360000}"/>
    <cellStyle name="40% - Accent1 2 2 4 5 2 2" xfId="32016" xr:uid="{00000000-0005-0000-0000-0000DD360000}"/>
    <cellStyle name="40% - Accent1 2 2 4 5 3" xfId="27993" xr:uid="{00000000-0005-0000-0000-0000DE360000}"/>
    <cellStyle name="40% - Accent1 2 2 4 6" xfId="7806" xr:uid="{00000000-0005-0000-0000-0000DF360000}"/>
    <cellStyle name="40% - Accent1 2 2 4 6 2" xfId="17506" xr:uid="{00000000-0005-0000-0000-0000E0360000}"/>
    <cellStyle name="40% - Accent1 2 2 4 7" xfId="17503" xr:uid="{00000000-0005-0000-0000-0000E1360000}"/>
    <cellStyle name="40% - Accent1 2 2 5" xfId="21282" xr:uid="{00000000-0005-0000-0000-0000E2360000}"/>
    <cellStyle name="40% - Accent1 2 2 5 2" xfId="19573" xr:uid="{00000000-0005-0000-0000-0000E3360000}"/>
    <cellStyle name="40% - Accent1 2 2 5 2 2" xfId="27451" xr:uid="{00000000-0005-0000-0000-0000E4360000}"/>
    <cellStyle name="40% - Accent1 2 2 5 2 2 2" xfId="16267" xr:uid="{00000000-0005-0000-0000-0000E5360000}"/>
    <cellStyle name="40% - Accent1 2 2 5 2 2 2 2" xfId="17499" xr:uid="{00000000-0005-0000-0000-0000E6360000}"/>
    <cellStyle name="40% - Accent1 2 2 5 2 2 2 2 2" xfId="17498" xr:uid="{00000000-0005-0000-0000-0000E7360000}"/>
    <cellStyle name="40% - Accent1 2 2 5 2 2 2 3" xfId="27340" xr:uid="{00000000-0005-0000-0000-0000E8360000}"/>
    <cellStyle name="40% - Accent1 2 2 5 2 2 3" xfId="17711" xr:uid="{00000000-0005-0000-0000-0000E9360000}"/>
    <cellStyle name="40% - Accent1 2 2 5 2 2 3 2" xfId="18779" xr:uid="{00000000-0005-0000-0000-0000EA360000}"/>
    <cellStyle name="40% - Accent1 2 2 5 2 2 4" xfId="17495" xr:uid="{00000000-0005-0000-0000-0000EB360000}"/>
    <cellStyle name="40% - Accent1 2 2 5 2 3" xfId="17492" xr:uid="{00000000-0005-0000-0000-0000EC360000}"/>
    <cellStyle name="40% - Accent1 2 2 5 2 3 2" xfId="16251" xr:uid="{00000000-0005-0000-0000-0000ED360000}"/>
    <cellStyle name="40% - Accent1 2 2 5 2 3 2 2" xfId="17487" xr:uid="{00000000-0005-0000-0000-0000EE360000}"/>
    <cellStyle name="40% - Accent1 2 2 5 2 3 3" xfId="17699" xr:uid="{00000000-0005-0000-0000-0000EF360000}"/>
    <cellStyle name="40% - Accent1 2 2 5 2 4" xfId="17486" xr:uid="{00000000-0005-0000-0000-0000F0360000}"/>
    <cellStyle name="40% - Accent1 2 2 5 2 4 2" xfId="16237" xr:uid="{00000000-0005-0000-0000-0000F1360000}"/>
    <cellStyle name="40% - Accent1 2 2 5 2 5" xfId="28745" xr:uid="{00000000-0005-0000-0000-0000F2360000}"/>
    <cellStyle name="40% - Accent1 2 2 5 3" xfId="19680" xr:uid="{00000000-0005-0000-0000-0000F3360000}"/>
    <cellStyle name="40% - Accent1 2 2 5 3 2" xfId="17481" xr:uid="{00000000-0005-0000-0000-0000F4360000}"/>
    <cellStyle name="40% - Accent1 2 2 5 3 2 2" xfId="20739" xr:uid="{00000000-0005-0000-0000-0000F5360000}"/>
    <cellStyle name="40% - Accent1 2 2 5 3 2 2 2" xfId="17479" xr:uid="{00000000-0005-0000-0000-0000F6360000}"/>
    <cellStyle name="40% - Accent1 2 2 5 3 2 3" xfId="17476" xr:uid="{00000000-0005-0000-0000-0000F7360000}"/>
    <cellStyle name="40% - Accent1 2 2 5 3 3" xfId="17473" xr:uid="{00000000-0005-0000-0000-0000F8360000}"/>
    <cellStyle name="40% - Accent1 2 2 5 3 3 2" xfId="21136" xr:uid="{00000000-0005-0000-0000-0000F9360000}"/>
    <cellStyle name="40% - Accent1 2 2 5 3 4" xfId="19795" xr:uid="{00000000-0005-0000-0000-0000FA360000}"/>
    <cellStyle name="40% - Accent1 2 2 5 4" xfId="19677" xr:uid="{00000000-0005-0000-0000-0000FB360000}"/>
    <cellStyle name="40% - Accent1 2 2 5 4 2" xfId="17467" xr:uid="{00000000-0005-0000-0000-0000FC360000}"/>
    <cellStyle name="40% - Accent1 2 2 5 4 2 2" xfId="17466" xr:uid="{00000000-0005-0000-0000-0000FD360000}"/>
    <cellStyle name="40% - Accent1 2 2 5 4 3" xfId="17463" xr:uid="{00000000-0005-0000-0000-0000FE360000}"/>
    <cellStyle name="40% - Accent1 2 2 5 5" xfId="24142" xr:uid="{00000000-0005-0000-0000-0000FF360000}"/>
    <cellStyle name="40% - Accent1 2 2 5 5 2" xfId="22609" xr:uid="{00000000-0005-0000-0000-000000370000}"/>
    <cellStyle name="40% - Accent1 2 2 5 6" xfId="24131" xr:uid="{00000000-0005-0000-0000-000001370000}"/>
    <cellStyle name="40% - Accent1 2 2 6" xfId="19565" xr:uid="{00000000-0005-0000-0000-000002370000}"/>
    <cellStyle name="40% - Accent1 2 2 6 2" xfId="19559" xr:uid="{00000000-0005-0000-0000-000003370000}"/>
    <cellStyle name="40% - Accent1 2 2 6 2 2" xfId="17461" xr:uid="{00000000-0005-0000-0000-000004370000}"/>
    <cellStyle name="40% - Accent1 2 2 6 2 2 2" xfId="15911" xr:uid="{00000000-0005-0000-0000-000005370000}"/>
    <cellStyle name="40% - Accent1 2 2 6 2 2 2 2" xfId="17460" xr:uid="{00000000-0005-0000-0000-000006370000}"/>
    <cellStyle name="40% - Accent1 2 2 6 2 2 3" xfId="17584" xr:uid="{00000000-0005-0000-0000-000007370000}"/>
    <cellStyle name="40% - Accent1 2 2 6 2 3" xfId="19775" xr:uid="{00000000-0005-0000-0000-000008370000}"/>
    <cellStyle name="40% - Accent1 2 2 6 2 3 2" xfId="15900" xr:uid="{00000000-0005-0000-0000-000009370000}"/>
    <cellStyle name="40% - Accent1 2 2 6 2 4" xfId="21483" xr:uid="{00000000-0005-0000-0000-00000A370000}"/>
    <cellStyle name="40% - Accent1 2 2 6 3" xfId="24349" xr:uid="{00000000-0005-0000-0000-00000B370000}"/>
    <cellStyle name="40% - Accent1 2 2 6 3 2" xfId="17459" xr:uid="{00000000-0005-0000-0000-00000C370000}"/>
    <cellStyle name="40% - Accent1 2 2 6 3 2 2" xfId="17457" xr:uid="{00000000-0005-0000-0000-00000D370000}"/>
    <cellStyle name="40% - Accent1 2 2 6 3 3" xfId="19455" xr:uid="{00000000-0005-0000-0000-00000E370000}"/>
    <cellStyle name="40% - Accent1 2 2 6 4" xfId="22191" xr:uid="{00000000-0005-0000-0000-00000F370000}"/>
    <cellStyle name="40% - Accent1 2 2 6 4 2" xfId="17782" xr:uid="{00000000-0005-0000-0000-000010370000}"/>
    <cellStyle name="40% - Accent1 2 2 6 5" xfId="17455" xr:uid="{00000000-0005-0000-0000-000011370000}"/>
    <cellStyle name="40% - Accent1 2 2 7" xfId="19159" xr:uid="{00000000-0005-0000-0000-000012370000}"/>
    <cellStyle name="40% - Accent1 2 2 7 2" xfId="23628" xr:uid="{00000000-0005-0000-0000-000013370000}"/>
    <cellStyle name="40% - Accent1 2 2 7 2 2" xfId="21076" xr:uid="{00000000-0005-0000-0000-000014370000}"/>
    <cellStyle name="40% - Accent1 2 2 7 2 2 2" xfId="15768" xr:uid="{00000000-0005-0000-0000-000015370000}"/>
    <cellStyle name="40% - Accent1 2 2 7 2 3" xfId="19199" xr:uid="{00000000-0005-0000-0000-000016370000}"/>
    <cellStyle name="40% - Accent1 2 2 7 3" xfId="23621" xr:uid="{00000000-0005-0000-0000-000017370000}"/>
    <cellStyle name="40% - Accent1 2 2 7 3 2" xfId="21026" xr:uid="{00000000-0005-0000-0000-000018370000}"/>
    <cellStyle name="40% - Accent1 2 2 7 4" xfId="23617" xr:uid="{00000000-0005-0000-0000-000019370000}"/>
    <cellStyle name="40% - Accent1 2 2 8" xfId="32384" xr:uid="{00000000-0005-0000-0000-00001A370000}"/>
    <cellStyle name="40% - Accent1 2 2 8 2" xfId="32060" xr:uid="{00000000-0005-0000-0000-00001B370000}"/>
    <cellStyle name="40% - Accent1 2 2 8 2 2" xfId="20764" xr:uid="{00000000-0005-0000-0000-00001C370000}"/>
    <cellStyle name="40% - Accent1 2 2 8 3" xfId="23610" xr:uid="{00000000-0005-0000-0000-00001D370000}"/>
    <cellStyle name="40% - Accent1 2 2 9" xfId="29269" xr:uid="{00000000-0005-0000-0000-00001E370000}"/>
    <cellStyle name="40% - Accent1 2 2 9 2" xfId="23600" xr:uid="{00000000-0005-0000-0000-00001F370000}"/>
    <cellStyle name="40% - Accent1 2 3" xfId="201" xr:uid="{00000000-0005-0000-0000-000020370000}"/>
    <cellStyle name="40% - Accent1 2 3 10" xfId="34536" xr:uid="{00000000-0005-0000-0000-000021370000}"/>
    <cellStyle name="40% - Accent1 2 3 11" xfId="17452" xr:uid="{00000000-0005-0000-0000-000022370000}"/>
    <cellStyle name="40% - Accent1 2 3 2" xfId="17451" xr:uid="{00000000-0005-0000-0000-000023370000}"/>
    <cellStyle name="40% - Accent1 2 3 2 2" xfId="17446" xr:uid="{00000000-0005-0000-0000-000024370000}"/>
    <cellStyle name="40% - Accent1 2 3 2 2 2" xfId="17445" xr:uid="{00000000-0005-0000-0000-000025370000}"/>
    <cellStyle name="40% - Accent1 2 3 2 2 2 2" xfId="17444" xr:uid="{00000000-0005-0000-0000-000026370000}"/>
    <cellStyle name="40% - Accent1 2 3 2 2 2 2 2" xfId="17443" xr:uid="{00000000-0005-0000-0000-000027370000}"/>
    <cellStyle name="40% - Accent1 2 3 2 2 2 2 2 2" xfId="29009" xr:uid="{00000000-0005-0000-0000-000028370000}"/>
    <cellStyle name="40% - Accent1 2 3 2 2 2 2 2 2 2" xfId="25684" xr:uid="{00000000-0005-0000-0000-000029370000}"/>
    <cellStyle name="40% - Accent1 2 3 2 2 2 2 2 2 2 2" xfId="24052" xr:uid="{00000000-0005-0000-0000-00002A370000}"/>
    <cellStyle name="40% - Accent1 2 3 2 2 2 2 2 2 3" xfId="17442" xr:uid="{00000000-0005-0000-0000-00002B370000}"/>
    <cellStyle name="40% - Accent1 2 3 2 2 2 2 2 3" xfId="17439" xr:uid="{00000000-0005-0000-0000-00002C370000}"/>
    <cellStyle name="40% - Accent1 2 3 2 2 2 2 2 3 2" xfId="27488" xr:uid="{00000000-0005-0000-0000-00002D370000}"/>
    <cellStyle name="40% - Accent1 2 3 2 2 2 2 2 4" xfId="17438" xr:uid="{00000000-0005-0000-0000-00002E370000}"/>
    <cellStyle name="40% - Accent1 2 3 2 2 2 2 3" xfId="17436" xr:uid="{00000000-0005-0000-0000-00002F370000}"/>
    <cellStyle name="40% - Accent1 2 3 2 2 2 2 3 2" xfId="17435" xr:uid="{00000000-0005-0000-0000-000030370000}"/>
    <cellStyle name="40% - Accent1 2 3 2 2 2 2 3 2 2" xfId="17434" xr:uid="{00000000-0005-0000-0000-000031370000}"/>
    <cellStyle name="40% - Accent1 2 3 2 2 2 2 3 3" xfId="17430" xr:uid="{00000000-0005-0000-0000-000032370000}"/>
    <cellStyle name="40% - Accent1 2 3 2 2 2 2 4" xfId="17429" xr:uid="{00000000-0005-0000-0000-000033370000}"/>
    <cellStyle name="40% - Accent1 2 3 2 2 2 2 4 2" xfId="17425" xr:uid="{00000000-0005-0000-0000-000034370000}"/>
    <cellStyle name="40% - Accent1 2 3 2 2 2 2 5" xfId="17423" xr:uid="{00000000-0005-0000-0000-000035370000}"/>
    <cellStyle name="40% - Accent1 2 3 2 2 2 3" xfId="17420" xr:uid="{00000000-0005-0000-0000-000036370000}"/>
    <cellStyle name="40% - Accent1 2 3 2 2 2 3 2" xfId="17419" xr:uid="{00000000-0005-0000-0000-000037370000}"/>
    <cellStyle name="40% - Accent1 2 3 2 2 2 3 2 2" xfId="17418" xr:uid="{00000000-0005-0000-0000-000038370000}"/>
    <cellStyle name="40% - Accent1 2 3 2 2 2 3 2 2 2" xfId="17417" xr:uid="{00000000-0005-0000-0000-000039370000}"/>
    <cellStyle name="40% - Accent1 2 3 2 2 2 3 2 3" xfId="17416" xr:uid="{00000000-0005-0000-0000-00003A370000}"/>
    <cellStyle name="40% - Accent1 2 3 2 2 2 3 3" xfId="17415" xr:uid="{00000000-0005-0000-0000-00003B370000}"/>
    <cellStyle name="40% - Accent1 2 3 2 2 2 3 3 2" xfId="17414" xr:uid="{00000000-0005-0000-0000-00003C370000}"/>
    <cellStyle name="40% - Accent1 2 3 2 2 2 3 4" xfId="17413" xr:uid="{00000000-0005-0000-0000-00003D370000}"/>
    <cellStyle name="40% - Accent1 2 3 2 2 2 4" xfId="20546" xr:uid="{00000000-0005-0000-0000-00003E370000}"/>
    <cellStyle name="40% - Accent1 2 3 2 2 2 4 2" xfId="14019" xr:uid="{00000000-0005-0000-0000-00003F370000}"/>
    <cellStyle name="40% - Accent1 2 3 2 2 2 4 2 2" xfId="17411" xr:uid="{00000000-0005-0000-0000-000040370000}"/>
    <cellStyle name="40% - Accent1 2 3 2 2 2 4 3" xfId="23255" xr:uid="{00000000-0005-0000-0000-000041370000}"/>
    <cellStyle name="40% - Accent1 2 3 2 2 2 5" xfId="18578" xr:uid="{00000000-0005-0000-0000-000042370000}"/>
    <cellStyle name="40% - Accent1 2 3 2 2 2 5 2" xfId="23087" xr:uid="{00000000-0005-0000-0000-000043370000}"/>
    <cellStyle name="40% - Accent1 2 3 2 2 2 6" xfId="20587" xr:uid="{00000000-0005-0000-0000-000044370000}"/>
    <cellStyle name="40% - Accent1 2 3 2 2 3" xfId="17410" xr:uid="{00000000-0005-0000-0000-000045370000}"/>
    <cellStyle name="40% - Accent1 2 3 2 2 3 2" xfId="17406" xr:uid="{00000000-0005-0000-0000-000046370000}"/>
    <cellStyle name="40% - Accent1 2 3 2 2 3 2 2" xfId="17404" xr:uid="{00000000-0005-0000-0000-000047370000}"/>
    <cellStyle name="40% - Accent1 2 3 2 2 3 2 2 2" xfId="17403" xr:uid="{00000000-0005-0000-0000-000048370000}"/>
    <cellStyle name="40% - Accent1 2 3 2 2 3 2 2 2 2" xfId="17402" xr:uid="{00000000-0005-0000-0000-000049370000}"/>
    <cellStyle name="40% - Accent1 2 3 2 2 3 2 2 3" xfId="17399" xr:uid="{00000000-0005-0000-0000-00004A370000}"/>
    <cellStyle name="40% - Accent1 2 3 2 2 3 2 3" xfId="17398" xr:uid="{00000000-0005-0000-0000-00004B370000}"/>
    <cellStyle name="40% - Accent1 2 3 2 2 3 2 3 2" xfId="17397" xr:uid="{00000000-0005-0000-0000-00004C370000}"/>
    <cellStyle name="40% - Accent1 2 3 2 2 3 2 4" xfId="17396" xr:uid="{00000000-0005-0000-0000-00004D370000}"/>
    <cellStyle name="40% - Accent1 2 3 2 2 3 3" xfId="17392" xr:uid="{00000000-0005-0000-0000-00004E370000}"/>
    <cellStyle name="40% - Accent1 2 3 2 2 3 3 2" xfId="17390" xr:uid="{00000000-0005-0000-0000-00004F370000}"/>
    <cellStyle name="40% - Accent1 2 3 2 2 3 3 2 2" xfId="17389" xr:uid="{00000000-0005-0000-0000-000050370000}"/>
    <cellStyle name="40% - Accent1 2 3 2 2 3 3 3" xfId="17388" xr:uid="{00000000-0005-0000-0000-000051370000}"/>
    <cellStyle name="40% - Accent1 2 3 2 2 3 4" xfId="18575" xr:uid="{00000000-0005-0000-0000-000052370000}"/>
    <cellStyle name="40% - Accent1 2 3 2 2 3 4 2" xfId="22774" xr:uid="{00000000-0005-0000-0000-000053370000}"/>
    <cellStyle name="40% - Accent1 2 3 2 2 3 5" xfId="20585" xr:uid="{00000000-0005-0000-0000-000054370000}"/>
    <cellStyle name="40% - Accent1 2 3 2 2 4" xfId="17387" xr:uid="{00000000-0005-0000-0000-000055370000}"/>
    <cellStyle name="40% - Accent1 2 3 2 2 4 2" xfId="17381" xr:uid="{00000000-0005-0000-0000-000056370000}"/>
    <cellStyle name="40% - Accent1 2 3 2 2 4 2 2" xfId="17378" xr:uid="{00000000-0005-0000-0000-000057370000}"/>
    <cellStyle name="40% - Accent1 2 3 2 2 4 2 2 2" xfId="17375" xr:uid="{00000000-0005-0000-0000-000058370000}"/>
    <cellStyle name="40% - Accent1 2 3 2 2 4 2 3" xfId="23294" xr:uid="{00000000-0005-0000-0000-000059370000}"/>
    <cellStyle name="40% - Accent1 2 3 2 2 4 3" xfId="17374" xr:uid="{00000000-0005-0000-0000-00005A370000}"/>
    <cellStyle name="40% - Accent1 2 3 2 2 4 3 2" xfId="17366" xr:uid="{00000000-0005-0000-0000-00005B370000}"/>
    <cellStyle name="40% - Accent1 2 3 2 2 4 4" xfId="20583" xr:uid="{00000000-0005-0000-0000-00005C370000}"/>
    <cellStyle name="40% - Accent1 2 3 2 2 5" xfId="17365" xr:uid="{00000000-0005-0000-0000-00005D370000}"/>
    <cellStyle name="40% - Accent1 2 3 2 2 5 2" xfId="17360" xr:uid="{00000000-0005-0000-0000-00005E370000}"/>
    <cellStyle name="40% - Accent1 2 3 2 2 5 2 2" xfId="17357" xr:uid="{00000000-0005-0000-0000-00005F370000}"/>
    <cellStyle name="40% - Accent1 2 3 2 2 5 3" xfId="17356" xr:uid="{00000000-0005-0000-0000-000060370000}"/>
    <cellStyle name="40% - Accent1 2 3 2 2 6" xfId="17352" xr:uid="{00000000-0005-0000-0000-000061370000}"/>
    <cellStyle name="40% - Accent1 2 3 2 2 6 2" xfId="17347" xr:uid="{00000000-0005-0000-0000-000062370000}"/>
    <cellStyle name="40% - Accent1 2 3 2 2 7" xfId="17345" xr:uid="{00000000-0005-0000-0000-000063370000}"/>
    <cellStyle name="40% - Accent1 2 3 2 3" xfId="17344" xr:uid="{00000000-0005-0000-0000-000064370000}"/>
    <cellStyle name="40% - Accent1 2 3 2 3 2" xfId="17342" xr:uid="{00000000-0005-0000-0000-000065370000}"/>
    <cellStyle name="40% - Accent1 2 3 2 3 2 2" xfId="17341" xr:uid="{00000000-0005-0000-0000-000066370000}"/>
    <cellStyle name="40% - Accent1 2 3 2 3 2 2 2" xfId="17340" xr:uid="{00000000-0005-0000-0000-000067370000}"/>
    <cellStyle name="40% - Accent1 2 3 2 3 2 2 2 2" xfId="27851" xr:uid="{00000000-0005-0000-0000-000068370000}"/>
    <cellStyle name="40% - Accent1 2 3 2 3 2 2 2 2 2" xfId="22797" xr:uid="{00000000-0005-0000-0000-000069370000}"/>
    <cellStyle name="40% - Accent1 2 3 2 3 2 2 2 3" xfId="10400" xr:uid="{00000000-0005-0000-0000-00006A370000}"/>
    <cellStyle name="40% - Accent1 2 3 2 3 2 2 3" xfId="17337" xr:uid="{00000000-0005-0000-0000-00006B370000}"/>
    <cellStyle name="40% - Accent1 2 3 2 3 2 2 3 2" xfId="31589" xr:uid="{00000000-0005-0000-0000-00006C370000}"/>
    <cellStyle name="40% - Accent1 2 3 2 3 2 2 4" xfId="17335" xr:uid="{00000000-0005-0000-0000-00006D370000}"/>
    <cellStyle name="40% - Accent1 2 3 2 3 2 3" xfId="20067" xr:uid="{00000000-0005-0000-0000-00006E370000}"/>
    <cellStyle name="40% - Accent1 2 3 2 3 2 3 2" xfId="9480" xr:uid="{00000000-0005-0000-0000-00006F370000}"/>
    <cellStyle name="40% - Accent1 2 3 2 3 2 3 2 2" xfId="31105" xr:uid="{00000000-0005-0000-0000-000070370000}"/>
    <cellStyle name="40% - Accent1 2 3 2 3 2 3 3" xfId="17333" xr:uid="{00000000-0005-0000-0000-000071370000}"/>
    <cellStyle name="40% - Accent1 2 3 2 3 2 4" xfId="19298" xr:uid="{00000000-0005-0000-0000-000072370000}"/>
    <cellStyle name="40% - Accent1 2 3 2 3 2 4 2" xfId="6052" xr:uid="{00000000-0005-0000-0000-000073370000}"/>
    <cellStyle name="40% - Accent1 2 3 2 3 2 5" xfId="20577" xr:uid="{00000000-0005-0000-0000-000074370000}"/>
    <cellStyle name="40% - Accent1 2 3 2 3 3" xfId="24285" xr:uid="{00000000-0005-0000-0000-000075370000}"/>
    <cellStyle name="40% - Accent1 2 3 2 3 3 2" xfId="23639" xr:uid="{00000000-0005-0000-0000-000076370000}"/>
    <cellStyle name="40% - Accent1 2 3 2 3 3 2 2" xfId="25727" xr:uid="{00000000-0005-0000-0000-000077370000}"/>
    <cellStyle name="40% - Accent1 2 3 2 3 3 2 2 2" xfId="30423" xr:uid="{00000000-0005-0000-0000-000078370000}"/>
    <cellStyle name="40% - Accent1 2 3 2 3 3 2 3" xfId="21146" xr:uid="{00000000-0005-0000-0000-000079370000}"/>
    <cellStyle name="40% - Accent1 2 3 2 3 3 3" xfId="30656" xr:uid="{00000000-0005-0000-0000-00007A370000}"/>
    <cellStyle name="40% - Accent1 2 3 2 3 3 3 2" xfId="13058" xr:uid="{00000000-0005-0000-0000-00007B370000}"/>
    <cellStyle name="40% - Accent1 2 3 2 3 3 4" xfId="20575" xr:uid="{00000000-0005-0000-0000-00007C370000}"/>
    <cellStyle name="40% - Accent1 2 3 2 3 4" xfId="17331" xr:uid="{00000000-0005-0000-0000-00007D370000}"/>
    <cellStyle name="40% - Accent1 2 3 2 3 4 2" xfId="17327" xr:uid="{00000000-0005-0000-0000-00007E370000}"/>
    <cellStyle name="40% - Accent1 2 3 2 3 4 2 2" xfId="25076" xr:uid="{00000000-0005-0000-0000-00007F370000}"/>
    <cellStyle name="40% - Accent1 2 3 2 3 4 3" xfId="17324" xr:uid="{00000000-0005-0000-0000-000080370000}"/>
    <cellStyle name="40% - Accent1 2 3 2 3 5" xfId="32872" xr:uid="{00000000-0005-0000-0000-000081370000}"/>
    <cellStyle name="40% - Accent1 2 3 2 3 5 2" xfId="17321" xr:uid="{00000000-0005-0000-0000-000082370000}"/>
    <cellStyle name="40% - Accent1 2 3 2 3 6" xfId="17316" xr:uid="{00000000-0005-0000-0000-000083370000}"/>
    <cellStyle name="40% - Accent1 2 3 2 4" xfId="17315" xr:uid="{00000000-0005-0000-0000-000084370000}"/>
    <cellStyle name="40% - Accent1 2 3 2 4 2" xfId="17314" xr:uid="{00000000-0005-0000-0000-000085370000}"/>
    <cellStyle name="40% - Accent1 2 3 2 4 2 2" xfId="32648" xr:uid="{00000000-0005-0000-0000-000086370000}"/>
    <cellStyle name="40% - Accent1 2 3 2 4 2 2 2" xfId="14896" xr:uid="{00000000-0005-0000-0000-000087370000}"/>
    <cellStyle name="40% - Accent1 2 3 2 4 2 2 2 2" xfId="25118" xr:uid="{00000000-0005-0000-0000-000088370000}"/>
    <cellStyle name="40% - Accent1 2 3 2 4 2 2 3" xfId="17313" xr:uid="{00000000-0005-0000-0000-000089370000}"/>
    <cellStyle name="40% - Accent1 2 3 2 4 2 3" xfId="30400" xr:uid="{00000000-0005-0000-0000-00008A370000}"/>
    <cellStyle name="40% - Accent1 2 3 2 4 2 3 2" xfId="14870" xr:uid="{00000000-0005-0000-0000-00008B370000}"/>
    <cellStyle name="40% - Accent1 2 3 2 4 2 4" xfId="27366" xr:uid="{00000000-0005-0000-0000-00008C370000}"/>
    <cellStyle name="40% - Accent1 2 3 2 4 3" xfId="17311" xr:uid="{00000000-0005-0000-0000-00008D370000}"/>
    <cellStyle name="40% - Accent1 2 3 2 4 3 2" xfId="34113" xr:uid="{00000000-0005-0000-0000-00008E370000}"/>
    <cellStyle name="40% - Accent1 2 3 2 4 3 2 2" xfId="17367" xr:uid="{00000000-0005-0000-0000-00008F370000}"/>
    <cellStyle name="40% - Accent1 2 3 2 4 3 3" xfId="32608" xr:uid="{00000000-0005-0000-0000-000090370000}"/>
    <cellStyle name="40% - Accent1 2 3 2 4 4" xfId="17309" xr:uid="{00000000-0005-0000-0000-000091370000}"/>
    <cellStyle name="40% - Accent1 2 3 2 4 4 2" xfId="32589" xr:uid="{00000000-0005-0000-0000-000092370000}"/>
    <cellStyle name="40% - Accent1 2 3 2 4 5" xfId="17307" xr:uid="{00000000-0005-0000-0000-000093370000}"/>
    <cellStyle name="40% - Accent1 2 3 2 5" xfId="17306" xr:uid="{00000000-0005-0000-0000-000094370000}"/>
    <cellStyle name="40% - Accent1 2 3 2 5 2" xfId="11396" xr:uid="{00000000-0005-0000-0000-000095370000}"/>
    <cellStyle name="40% - Accent1 2 3 2 5 2 2" xfId="14852" xr:uid="{00000000-0005-0000-0000-000096370000}"/>
    <cellStyle name="40% - Accent1 2 3 2 5 2 2 2" xfId="14373" xr:uid="{00000000-0005-0000-0000-000097370000}"/>
    <cellStyle name="40% - Accent1 2 3 2 5 2 3" xfId="26920" xr:uid="{00000000-0005-0000-0000-000098370000}"/>
    <cellStyle name="40% - Accent1 2 3 2 5 3" xfId="11389" xr:uid="{00000000-0005-0000-0000-000099370000}"/>
    <cellStyle name="40% - Accent1 2 3 2 5 3 2" xfId="29499" xr:uid="{00000000-0005-0000-0000-00009A370000}"/>
    <cellStyle name="40% - Accent1 2 3 2 5 4" xfId="17303" xr:uid="{00000000-0005-0000-0000-00009B370000}"/>
    <cellStyle name="40% - Accent1 2 3 2 6" xfId="24254" xr:uid="{00000000-0005-0000-0000-00009C370000}"/>
    <cellStyle name="40% - Accent1 2 3 2 6 2" xfId="17348" xr:uid="{00000000-0005-0000-0000-00009D370000}"/>
    <cellStyle name="40% - Accent1 2 3 2 6 2 2" xfId="23968" xr:uid="{00000000-0005-0000-0000-00009E370000}"/>
    <cellStyle name="40% - Accent1 2 3 2 6 3" xfId="30220" xr:uid="{00000000-0005-0000-0000-00009F370000}"/>
    <cellStyle name="40% - Accent1 2 3 2 7" xfId="24248" xr:uid="{00000000-0005-0000-0000-0000A0370000}"/>
    <cellStyle name="40% - Accent1 2 3 2 7 2" xfId="23100" xr:uid="{00000000-0005-0000-0000-0000A1370000}"/>
    <cellStyle name="40% - Accent1 2 3 2 8" xfId="23095" xr:uid="{00000000-0005-0000-0000-0000A2370000}"/>
    <cellStyle name="40% - Accent1 2 3 3" xfId="27460" xr:uid="{00000000-0005-0000-0000-0000A3370000}"/>
    <cellStyle name="40% - Accent1 2 3 3 2" xfId="17302" xr:uid="{00000000-0005-0000-0000-0000A4370000}"/>
    <cellStyle name="40% - Accent1 2 3 3 2 2" xfId="17301" xr:uid="{00000000-0005-0000-0000-0000A5370000}"/>
    <cellStyle name="40% - Accent1 2 3 3 2 2 2" xfId="17300" xr:uid="{00000000-0005-0000-0000-0000A6370000}"/>
    <cellStyle name="40% - Accent1 2 3 3 2 2 2 2" xfId="8800" xr:uid="{00000000-0005-0000-0000-0000A7370000}"/>
    <cellStyle name="40% - Accent1 2 3 3 2 2 2 2 2" xfId="30526" xr:uid="{00000000-0005-0000-0000-0000A8370000}"/>
    <cellStyle name="40% - Accent1 2 3 3 2 2 2 2 2 2" xfId="24636" xr:uid="{00000000-0005-0000-0000-0000A9370000}"/>
    <cellStyle name="40% - Accent1 2 3 3 2 2 2 2 3" xfId="20003" xr:uid="{00000000-0005-0000-0000-0000AA370000}"/>
    <cellStyle name="40% - Accent1 2 3 3 2 2 2 3" xfId="17299" xr:uid="{00000000-0005-0000-0000-0000AB370000}"/>
    <cellStyle name="40% - Accent1 2 3 3 2 2 2 3 2" xfId="17298" xr:uid="{00000000-0005-0000-0000-0000AC370000}"/>
    <cellStyle name="40% - Accent1 2 3 3 2 2 2 4" xfId="17293" xr:uid="{00000000-0005-0000-0000-0000AD370000}"/>
    <cellStyle name="40% - Accent1 2 3 3 2 2 3" xfId="17291" xr:uid="{00000000-0005-0000-0000-0000AE370000}"/>
    <cellStyle name="40% - Accent1 2 3 3 2 2 3 2" xfId="17290" xr:uid="{00000000-0005-0000-0000-0000AF370000}"/>
    <cellStyle name="40% - Accent1 2 3 3 2 2 3 2 2" xfId="17289" xr:uid="{00000000-0005-0000-0000-0000B0370000}"/>
    <cellStyle name="40% - Accent1 2 3 3 2 2 3 3" xfId="17285" xr:uid="{00000000-0005-0000-0000-0000B1370000}"/>
    <cellStyle name="40% - Accent1 2 3 3 2 2 4" xfId="24226" xr:uid="{00000000-0005-0000-0000-0000B2370000}"/>
    <cellStyle name="40% - Accent1 2 3 3 2 2 4 2" xfId="18714" xr:uid="{00000000-0005-0000-0000-0000B3370000}"/>
    <cellStyle name="40% - Accent1 2 3 3 2 2 5" xfId="22315" xr:uid="{00000000-0005-0000-0000-0000B4370000}"/>
    <cellStyle name="40% - Accent1 2 3 3 2 3" xfId="17284" xr:uid="{00000000-0005-0000-0000-0000B5370000}"/>
    <cellStyle name="40% - Accent1 2 3 3 2 3 2" xfId="17279" xr:uid="{00000000-0005-0000-0000-0000B6370000}"/>
    <cellStyle name="40% - Accent1 2 3 3 2 3 2 2" xfId="17276" xr:uid="{00000000-0005-0000-0000-0000B7370000}"/>
    <cellStyle name="40% - Accent1 2 3 3 2 3 2 2 2" xfId="17275" xr:uid="{00000000-0005-0000-0000-0000B8370000}"/>
    <cellStyle name="40% - Accent1 2 3 3 2 3 2 3" xfId="17272" xr:uid="{00000000-0005-0000-0000-0000B9370000}"/>
    <cellStyle name="40% - Accent1 2 3 3 2 3 3" xfId="17271" xr:uid="{00000000-0005-0000-0000-0000BA370000}"/>
    <cellStyle name="40% - Accent1 2 3 3 2 3 3 2" xfId="17268" xr:uid="{00000000-0005-0000-0000-0000BB370000}"/>
    <cellStyle name="40% - Accent1 2 3 3 2 3 4" xfId="30851" xr:uid="{00000000-0005-0000-0000-0000BC370000}"/>
    <cellStyle name="40% - Accent1 2 3 3 2 4" xfId="17267" xr:uid="{00000000-0005-0000-0000-0000BD370000}"/>
    <cellStyle name="40% - Accent1 2 3 3 2 4 2" xfId="9320" xr:uid="{00000000-0005-0000-0000-0000BE370000}"/>
    <cellStyle name="40% - Accent1 2 3 3 2 4 2 2" xfId="17257" xr:uid="{00000000-0005-0000-0000-0000BF370000}"/>
    <cellStyle name="40% - Accent1 2 3 3 2 4 3" xfId="9315" xr:uid="{00000000-0005-0000-0000-0000C0370000}"/>
    <cellStyle name="40% - Accent1 2 3 3 2 5" xfId="17256" xr:uid="{00000000-0005-0000-0000-0000C1370000}"/>
    <cellStyle name="40% - Accent1 2 3 3 2 5 2" xfId="10862" xr:uid="{00000000-0005-0000-0000-0000C2370000}"/>
    <cellStyle name="40% - Accent1 2 3 3 2 6" xfId="17252" xr:uid="{00000000-0005-0000-0000-0000C3370000}"/>
    <cellStyle name="40% - Accent1 2 3 3 3" xfId="17251" xr:uid="{00000000-0005-0000-0000-0000C4370000}"/>
    <cellStyle name="40% - Accent1 2 3 3 3 2" xfId="34144" xr:uid="{00000000-0005-0000-0000-0000C5370000}"/>
    <cellStyle name="40% - Accent1 2 3 3 3 2 2" xfId="26453" xr:uid="{00000000-0005-0000-0000-0000C6370000}"/>
    <cellStyle name="40% - Accent1 2 3 3 3 2 2 2" xfId="16875" xr:uid="{00000000-0005-0000-0000-0000C7370000}"/>
    <cellStyle name="40% - Accent1 2 3 3 3 2 2 2 2" xfId="17250" xr:uid="{00000000-0005-0000-0000-0000C8370000}"/>
    <cellStyle name="40% - Accent1 2 3 3 3 2 2 3" xfId="17243" xr:uid="{00000000-0005-0000-0000-0000C9370000}"/>
    <cellStyle name="40% - Accent1 2 3 3 3 2 3" xfId="31123" xr:uid="{00000000-0005-0000-0000-0000CA370000}"/>
    <cellStyle name="40% - Accent1 2 3 3 3 2 3 2" xfId="16842" xr:uid="{00000000-0005-0000-0000-0000CB370000}"/>
    <cellStyle name="40% - Accent1 2 3 3 3 2 4" xfId="32909" xr:uid="{00000000-0005-0000-0000-0000CC370000}"/>
    <cellStyle name="40% - Accent1 2 3 3 3 3" xfId="22597" xr:uid="{00000000-0005-0000-0000-0000CD370000}"/>
    <cellStyle name="40% - Accent1 2 3 3 3 3 2" xfId="17241" xr:uid="{00000000-0005-0000-0000-0000CE370000}"/>
    <cellStyle name="40% - Accent1 2 3 3 3 3 2 2" xfId="16227" xr:uid="{00000000-0005-0000-0000-0000CF370000}"/>
    <cellStyle name="40% - Accent1 2 3 3 3 3 3" xfId="17237" xr:uid="{00000000-0005-0000-0000-0000D0370000}"/>
    <cellStyle name="40% - Accent1 2 3 3 3 4" xfId="17236" xr:uid="{00000000-0005-0000-0000-0000D1370000}"/>
    <cellStyle name="40% - Accent1 2 3 3 3 4 2" xfId="9283" xr:uid="{00000000-0005-0000-0000-0000D2370000}"/>
    <cellStyle name="40% - Accent1 2 3 3 3 5" xfId="17230" xr:uid="{00000000-0005-0000-0000-0000D3370000}"/>
    <cellStyle name="40% - Accent1 2 3 3 4" xfId="25349" xr:uid="{00000000-0005-0000-0000-0000D4370000}"/>
    <cellStyle name="40% - Accent1 2 3 3 4 2" xfId="22591" xr:uid="{00000000-0005-0000-0000-0000D5370000}"/>
    <cellStyle name="40% - Accent1 2 3 3 4 2 2" xfId="32372" xr:uid="{00000000-0005-0000-0000-0000D6370000}"/>
    <cellStyle name="40% - Accent1 2 3 3 4 2 2 2" xfId="14720" xr:uid="{00000000-0005-0000-0000-0000D7370000}"/>
    <cellStyle name="40% - Accent1 2 3 3 4 2 3" xfId="28394" xr:uid="{00000000-0005-0000-0000-0000D8370000}"/>
    <cellStyle name="40% - Accent1 2 3 3 4 3" xfId="32706" xr:uid="{00000000-0005-0000-0000-0000D9370000}"/>
    <cellStyle name="40% - Accent1 2 3 3 4 3 2" xfId="24928" xr:uid="{00000000-0005-0000-0000-0000DA370000}"/>
    <cellStyle name="40% - Accent1 2 3 3 4 4" xfId="17228" xr:uid="{00000000-0005-0000-0000-0000DB370000}"/>
    <cellStyle name="40% - Accent1 2 3 3 5" xfId="17226" xr:uid="{00000000-0005-0000-0000-0000DC370000}"/>
    <cellStyle name="40% - Accent1 2 3 3 5 2" xfId="11357" xr:uid="{00000000-0005-0000-0000-0000DD370000}"/>
    <cellStyle name="40% - Accent1 2 3 3 5 2 2" xfId="29339" xr:uid="{00000000-0005-0000-0000-0000DE370000}"/>
    <cellStyle name="40% - Accent1 2 3 3 5 3" xfId="17225" xr:uid="{00000000-0005-0000-0000-0000DF370000}"/>
    <cellStyle name="40% - Accent1 2 3 3 6" xfId="18039" xr:uid="{00000000-0005-0000-0000-0000E0370000}"/>
    <cellStyle name="40% - Accent1 2 3 3 6 2" xfId="20354" xr:uid="{00000000-0005-0000-0000-0000E1370000}"/>
    <cellStyle name="40% - Accent1 2 3 3 7" xfId="23089" xr:uid="{00000000-0005-0000-0000-0000E2370000}"/>
    <cellStyle name="40% - Accent1 2 3 4" xfId="17224" xr:uid="{00000000-0005-0000-0000-0000E3370000}"/>
    <cellStyle name="40% - Accent1 2 3 4 2" xfId="17222" xr:uid="{00000000-0005-0000-0000-0000E4370000}"/>
    <cellStyle name="40% - Accent1 2 3 4 2 2" xfId="31520" xr:uid="{00000000-0005-0000-0000-0000E5370000}"/>
    <cellStyle name="40% - Accent1 2 3 4 2 2 2" xfId="14804" xr:uid="{00000000-0005-0000-0000-0000E6370000}"/>
    <cellStyle name="40% - Accent1 2 3 4 2 2 2 2" xfId="17221" xr:uid="{00000000-0005-0000-0000-0000E7370000}"/>
    <cellStyle name="40% - Accent1 2 3 4 2 2 2 2 2" xfId="17218" xr:uid="{00000000-0005-0000-0000-0000E8370000}"/>
    <cellStyle name="40% - Accent1 2 3 4 2 2 2 3" xfId="17214" xr:uid="{00000000-0005-0000-0000-0000E9370000}"/>
    <cellStyle name="40% - Accent1 2 3 4 2 2 3" xfId="17211" xr:uid="{00000000-0005-0000-0000-0000EA370000}"/>
    <cellStyle name="40% - Accent1 2 3 4 2 2 3 2" xfId="17208" xr:uid="{00000000-0005-0000-0000-0000EB370000}"/>
    <cellStyle name="40% - Accent1 2 3 4 2 2 4" xfId="17371" xr:uid="{00000000-0005-0000-0000-0000EC370000}"/>
    <cellStyle name="40% - Accent1 2 3 4 2 3" xfId="29202" xr:uid="{00000000-0005-0000-0000-0000ED370000}"/>
    <cellStyle name="40% - Accent1 2 3 4 2 3 2" xfId="14767" xr:uid="{00000000-0005-0000-0000-0000EE370000}"/>
    <cellStyle name="40% - Accent1 2 3 4 2 3 2 2" xfId="17202" xr:uid="{00000000-0005-0000-0000-0000EF370000}"/>
    <cellStyle name="40% - Accent1 2 3 4 2 3 3" xfId="17199" xr:uid="{00000000-0005-0000-0000-0000F0370000}"/>
    <cellStyle name="40% - Accent1 2 3 4 2 4" xfId="33530" xr:uid="{00000000-0005-0000-0000-0000F1370000}"/>
    <cellStyle name="40% - Accent1 2 3 4 2 4 2" xfId="9251" xr:uid="{00000000-0005-0000-0000-0000F2370000}"/>
    <cellStyle name="40% - Accent1 2 3 4 2 5" xfId="17197" xr:uid="{00000000-0005-0000-0000-0000F3370000}"/>
    <cellStyle name="40% - Accent1 2 3 4 3" xfId="20377" xr:uid="{00000000-0005-0000-0000-0000F4370000}"/>
    <cellStyle name="40% - Accent1 2 3 4 3 2" xfId="22573" xr:uid="{00000000-0005-0000-0000-0000F5370000}"/>
    <cellStyle name="40% - Accent1 2 3 4 3 2 2" xfId="17196" xr:uid="{00000000-0005-0000-0000-0000F6370000}"/>
    <cellStyle name="40% - Accent1 2 3 4 3 2 2 2" xfId="6300" xr:uid="{00000000-0005-0000-0000-0000F7370000}"/>
    <cellStyle name="40% - Accent1 2 3 4 3 2 3" xfId="17193" xr:uid="{00000000-0005-0000-0000-0000F8370000}"/>
    <cellStyle name="40% - Accent1 2 3 4 3 3" xfId="33761" xr:uid="{00000000-0005-0000-0000-0000F9370000}"/>
    <cellStyle name="40% - Accent1 2 3 4 3 3 2" xfId="14702" xr:uid="{00000000-0005-0000-0000-0000FA370000}"/>
    <cellStyle name="40% - Accent1 2 3 4 3 4" xfId="17189" xr:uid="{00000000-0005-0000-0000-0000FB370000}"/>
    <cellStyle name="40% - Accent1 2 3 4 4" xfId="20367" xr:uid="{00000000-0005-0000-0000-0000FC370000}"/>
    <cellStyle name="40% - Accent1 2 3 4 4 2" xfId="26889" xr:uid="{00000000-0005-0000-0000-0000FD370000}"/>
    <cellStyle name="40% - Accent1 2 3 4 4 2 2" xfId="32335" xr:uid="{00000000-0005-0000-0000-0000FE370000}"/>
    <cellStyle name="40% - Accent1 2 3 4 4 3" xfId="26887" xr:uid="{00000000-0005-0000-0000-0000FF370000}"/>
    <cellStyle name="40% - Accent1 2 3 4 5" xfId="17186" xr:uid="{00000000-0005-0000-0000-000000380000}"/>
    <cellStyle name="40% - Accent1 2 3 4 5 2" xfId="26882" xr:uid="{00000000-0005-0000-0000-000001380000}"/>
    <cellStyle name="40% - Accent1 2 3 4 6" xfId="23084" xr:uid="{00000000-0005-0000-0000-000002380000}"/>
    <cellStyle name="40% - Accent1 2 3 5" xfId="19555" xr:uid="{00000000-0005-0000-0000-000003380000}"/>
    <cellStyle name="40% - Accent1 2 3 5 2" xfId="19554" xr:uid="{00000000-0005-0000-0000-000004380000}"/>
    <cellStyle name="40% - Accent1 2 3 5 2 2" xfId="22829" xr:uid="{00000000-0005-0000-0000-000005380000}"/>
    <cellStyle name="40% - Accent1 2 3 5 2 2 2" xfId="14308" xr:uid="{00000000-0005-0000-0000-000006380000}"/>
    <cellStyle name="40% - Accent1 2 3 5 2 2 2 2" xfId="21097" xr:uid="{00000000-0005-0000-0000-000007380000}"/>
    <cellStyle name="40% - Accent1 2 3 5 2 2 3" xfId="17260" xr:uid="{00000000-0005-0000-0000-000008380000}"/>
    <cellStyle name="40% - Accent1 2 3 5 2 3" xfId="19742" xr:uid="{00000000-0005-0000-0000-000009380000}"/>
    <cellStyle name="40% - Accent1 2 3 5 2 3 2" xfId="14291" xr:uid="{00000000-0005-0000-0000-00000A380000}"/>
    <cellStyle name="40% - Accent1 2 3 5 2 4" xfId="17185" xr:uid="{00000000-0005-0000-0000-00000B380000}"/>
    <cellStyle name="40% - Accent1 2 3 5 3" xfId="20363" xr:uid="{00000000-0005-0000-0000-00000C380000}"/>
    <cellStyle name="40% - Accent1 2 3 5 3 2" xfId="26400" xr:uid="{00000000-0005-0000-0000-00000D380000}"/>
    <cellStyle name="40% - Accent1 2 3 5 3 2 2" xfId="14269" xr:uid="{00000000-0005-0000-0000-00000E380000}"/>
    <cellStyle name="40% - Accent1 2 3 5 3 3" xfId="17184" xr:uid="{00000000-0005-0000-0000-00000F380000}"/>
    <cellStyle name="40% - Accent1 2 3 5 4" xfId="10478" xr:uid="{00000000-0005-0000-0000-000010380000}"/>
    <cellStyle name="40% - Accent1 2 3 5 4 2" xfId="24833" xr:uid="{00000000-0005-0000-0000-000011380000}"/>
    <cellStyle name="40% - Accent1 2 3 5 5" xfId="8387" xr:uid="{00000000-0005-0000-0000-000012380000}"/>
    <cellStyle name="40% - Accent1 2 3 6" xfId="19550" xr:uid="{00000000-0005-0000-0000-000013380000}"/>
    <cellStyle name="40% - Accent1 2 3 6 2" xfId="17180" xr:uid="{00000000-0005-0000-0000-000014380000}"/>
    <cellStyle name="40% - Accent1 2 3 6 2 2" xfId="23049" xr:uid="{00000000-0005-0000-0000-000015380000}"/>
    <cellStyle name="40% - Accent1 2 3 6 2 2 2" xfId="13935" xr:uid="{00000000-0005-0000-0000-000016380000}"/>
    <cellStyle name="40% - Accent1 2 3 6 2 3" xfId="17179" xr:uid="{00000000-0005-0000-0000-000017380000}"/>
    <cellStyle name="40% - Accent1 2 3 6 3" xfId="17176" xr:uid="{00000000-0005-0000-0000-000018380000}"/>
    <cellStyle name="40% - Accent1 2 3 6 3 2" xfId="17175" xr:uid="{00000000-0005-0000-0000-000019380000}"/>
    <cellStyle name="40% - Accent1 2 3 6 4" xfId="8359" xr:uid="{00000000-0005-0000-0000-00001A380000}"/>
    <cellStyle name="40% - Accent1 2 3 7" xfId="19120" xr:uid="{00000000-0005-0000-0000-00001B380000}"/>
    <cellStyle name="40% - Accent1 2 3 7 2" xfId="29972" xr:uid="{00000000-0005-0000-0000-00001C380000}"/>
    <cellStyle name="40% - Accent1 2 3 7 2 2" xfId="19112" xr:uid="{00000000-0005-0000-0000-00001D380000}"/>
    <cellStyle name="40% - Accent1 2 3 7 3" xfId="32243" xr:uid="{00000000-0005-0000-0000-00001E380000}"/>
    <cellStyle name="40% - Accent1 2 3 8" xfId="21470" xr:uid="{00000000-0005-0000-0000-00001F380000}"/>
    <cellStyle name="40% - Accent1 2 3 8 2" xfId="23589" xr:uid="{00000000-0005-0000-0000-000020380000}"/>
    <cellStyle name="40% - Accent1 2 3 9" xfId="19228" xr:uid="{00000000-0005-0000-0000-000021380000}"/>
    <cellStyle name="40% - Accent1 2 4" xfId="18871" xr:uid="{00000000-0005-0000-0000-000022380000}"/>
    <cellStyle name="40% - Accent1 2 4 2" xfId="17173" xr:uid="{00000000-0005-0000-0000-000023380000}"/>
    <cellStyle name="40% - Accent1 2 4 2 2" xfId="17170" xr:uid="{00000000-0005-0000-0000-000024380000}"/>
    <cellStyle name="40% - Accent1 2 4 2 2 2" xfId="19205" xr:uid="{00000000-0005-0000-0000-000025380000}"/>
    <cellStyle name="40% - Accent1 2 4 2 2 2 2" xfId="25264" xr:uid="{00000000-0005-0000-0000-000026380000}"/>
    <cellStyle name="40% - Accent1 2 4 2 2 2 2 2" xfId="17169" xr:uid="{00000000-0005-0000-0000-000027380000}"/>
    <cellStyle name="40% - Accent1 2 4 2 2 2 2 2 2" xfId="17168" xr:uid="{00000000-0005-0000-0000-000028380000}"/>
    <cellStyle name="40% - Accent1 2 4 2 2 2 2 2 2 2" xfId="23340" xr:uid="{00000000-0005-0000-0000-000029380000}"/>
    <cellStyle name="40% - Accent1 2 4 2 2 2 2 2 3" xfId="17167" xr:uid="{00000000-0005-0000-0000-00002A380000}"/>
    <cellStyle name="40% - Accent1 2 4 2 2 2 2 3" xfId="17166" xr:uid="{00000000-0005-0000-0000-00002B380000}"/>
    <cellStyle name="40% - Accent1 2 4 2 2 2 2 3 2" xfId="17165" xr:uid="{00000000-0005-0000-0000-00002C380000}"/>
    <cellStyle name="40% - Accent1 2 4 2 2 2 2 4" xfId="17164" xr:uid="{00000000-0005-0000-0000-00002D380000}"/>
    <cellStyle name="40% - Accent1 2 4 2 2 2 3" xfId="17162" xr:uid="{00000000-0005-0000-0000-00002E380000}"/>
    <cellStyle name="40% - Accent1 2 4 2 2 2 3 2" xfId="28400" xr:uid="{00000000-0005-0000-0000-00002F380000}"/>
    <cellStyle name="40% - Accent1 2 4 2 2 2 3 2 2" xfId="28953" xr:uid="{00000000-0005-0000-0000-000030380000}"/>
    <cellStyle name="40% - Accent1 2 4 2 2 2 3 3" xfId="18456" xr:uid="{00000000-0005-0000-0000-000031380000}"/>
    <cellStyle name="40% - Accent1 2 4 2 2 2 4" xfId="18512" xr:uid="{00000000-0005-0000-0000-000032380000}"/>
    <cellStyle name="40% - Accent1 2 4 2 2 2 4 2" xfId="20351" xr:uid="{00000000-0005-0000-0000-000033380000}"/>
    <cellStyle name="40% - Accent1 2 4 2 2 2 5" xfId="24388" xr:uid="{00000000-0005-0000-0000-000034380000}"/>
    <cellStyle name="40% - Accent1 2 4 2 2 3" xfId="17159" xr:uid="{00000000-0005-0000-0000-000035380000}"/>
    <cellStyle name="40% - Accent1 2 4 2 2 3 2" xfId="17155" xr:uid="{00000000-0005-0000-0000-000036380000}"/>
    <cellStyle name="40% - Accent1 2 4 2 2 3 2 2" xfId="17150" xr:uid="{00000000-0005-0000-0000-000037380000}"/>
    <cellStyle name="40% - Accent1 2 4 2 2 3 2 2 2" xfId="17149" xr:uid="{00000000-0005-0000-0000-000038380000}"/>
    <cellStyle name="40% - Accent1 2 4 2 2 3 2 3" xfId="31427" xr:uid="{00000000-0005-0000-0000-000039380000}"/>
    <cellStyle name="40% - Accent1 2 4 2 2 3 3" xfId="17148" xr:uid="{00000000-0005-0000-0000-00003A380000}"/>
    <cellStyle name="40% - Accent1 2 4 2 2 3 3 2" xfId="15061" xr:uid="{00000000-0005-0000-0000-00003B380000}"/>
    <cellStyle name="40% - Accent1 2 4 2 2 3 4" xfId="18508" xr:uid="{00000000-0005-0000-0000-00003C380000}"/>
    <cellStyle name="40% - Accent1 2 4 2 2 4" xfId="17142" xr:uid="{00000000-0005-0000-0000-00003D380000}"/>
    <cellStyle name="40% - Accent1 2 4 2 2 4 2" xfId="17137" xr:uid="{00000000-0005-0000-0000-00003E380000}"/>
    <cellStyle name="40% - Accent1 2 4 2 2 4 2 2" xfId="17133" xr:uid="{00000000-0005-0000-0000-00003F380000}"/>
    <cellStyle name="40% - Accent1 2 4 2 2 4 3" xfId="17132" xr:uid="{00000000-0005-0000-0000-000040380000}"/>
    <cellStyle name="40% - Accent1 2 4 2 2 5" xfId="17125" xr:uid="{00000000-0005-0000-0000-000041380000}"/>
    <cellStyle name="40% - Accent1 2 4 2 2 5 2" xfId="17120" xr:uid="{00000000-0005-0000-0000-000042380000}"/>
    <cellStyle name="40% - Accent1 2 4 2 2 6" xfId="18978" xr:uid="{00000000-0005-0000-0000-000043380000}"/>
    <cellStyle name="40% - Accent1 2 4 2 3" xfId="17116" xr:uid="{00000000-0005-0000-0000-000044380000}"/>
    <cellStyle name="40% - Accent1 2 4 2 3 2" xfId="17114" xr:uid="{00000000-0005-0000-0000-000045380000}"/>
    <cellStyle name="40% - Accent1 2 4 2 3 2 2" xfId="17113" xr:uid="{00000000-0005-0000-0000-000046380000}"/>
    <cellStyle name="40% - Accent1 2 4 2 3 2 2 2" xfId="17111" xr:uid="{00000000-0005-0000-0000-000047380000}"/>
    <cellStyle name="40% - Accent1 2 4 2 3 2 2 2 2" xfId="17109" xr:uid="{00000000-0005-0000-0000-000048380000}"/>
    <cellStyle name="40% - Accent1 2 4 2 3 2 2 3" xfId="17106" xr:uid="{00000000-0005-0000-0000-000049380000}"/>
    <cellStyle name="40% - Accent1 2 4 2 3 2 3" xfId="30524" xr:uid="{00000000-0005-0000-0000-00004A380000}"/>
    <cellStyle name="40% - Accent1 2 4 2 3 2 3 2" xfId="28231" xr:uid="{00000000-0005-0000-0000-00004B380000}"/>
    <cellStyle name="40% - Accent1 2 4 2 3 2 4" xfId="18500" xr:uid="{00000000-0005-0000-0000-00004C380000}"/>
    <cellStyle name="40% - Accent1 2 4 2 3 3" xfId="17104" xr:uid="{00000000-0005-0000-0000-00004D380000}"/>
    <cellStyle name="40% - Accent1 2 4 2 3 3 2" xfId="17102" xr:uid="{00000000-0005-0000-0000-00004E380000}"/>
    <cellStyle name="40% - Accent1 2 4 2 3 3 2 2" xfId="6486" xr:uid="{00000000-0005-0000-0000-00004F380000}"/>
    <cellStyle name="40% - Accent1 2 4 2 3 3 3" xfId="17097" xr:uid="{00000000-0005-0000-0000-000050380000}"/>
    <cellStyle name="40% - Accent1 2 4 2 3 4" xfId="17094" xr:uid="{00000000-0005-0000-0000-000051380000}"/>
    <cellStyle name="40% - Accent1 2 4 2 3 4 2" xfId="17091" xr:uid="{00000000-0005-0000-0000-000052380000}"/>
    <cellStyle name="40% - Accent1 2 4 2 3 5" xfId="33500" xr:uid="{00000000-0005-0000-0000-000053380000}"/>
    <cellStyle name="40% - Accent1 2 4 2 4" xfId="17088" xr:uid="{00000000-0005-0000-0000-000054380000}"/>
    <cellStyle name="40% - Accent1 2 4 2 4 2" xfId="23184" xr:uid="{00000000-0005-0000-0000-000055380000}"/>
    <cellStyle name="40% - Accent1 2 4 2 4 2 2" xfId="34267" xr:uid="{00000000-0005-0000-0000-000056380000}"/>
    <cellStyle name="40% - Accent1 2 4 2 4 2 2 2" xfId="17086" xr:uid="{00000000-0005-0000-0000-000057380000}"/>
    <cellStyle name="40% - Accent1 2 4 2 4 2 3" xfId="28337" xr:uid="{00000000-0005-0000-0000-000058380000}"/>
    <cellStyle name="40% - Accent1 2 4 2 4 3" xfId="17084" xr:uid="{00000000-0005-0000-0000-000059380000}"/>
    <cellStyle name="40% - Accent1 2 4 2 4 3 2" xfId="31966" xr:uid="{00000000-0005-0000-0000-00005A380000}"/>
    <cellStyle name="40% - Accent1 2 4 2 4 4" xfId="17081" xr:uid="{00000000-0005-0000-0000-00005B380000}"/>
    <cellStyle name="40% - Accent1 2 4 2 5" xfId="17079" xr:uid="{00000000-0005-0000-0000-00005C380000}"/>
    <cellStyle name="40% - Accent1 2 4 2 5 2" xfId="17077" xr:uid="{00000000-0005-0000-0000-00005D380000}"/>
    <cellStyle name="40% - Accent1 2 4 2 5 2 2" xfId="29494" xr:uid="{00000000-0005-0000-0000-00005E380000}"/>
    <cellStyle name="40% - Accent1 2 4 2 5 3" xfId="17070" xr:uid="{00000000-0005-0000-0000-00005F380000}"/>
    <cellStyle name="40% - Accent1 2 4 2 6" xfId="28586" xr:uid="{00000000-0005-0000-0000-000060380000}"/>
    <cellStyle name="40% - Accent1 2 4 2 6 2" xfId="22983" xr:uid="{00000000-0005-0000-0000-000061380000}"/>
    <cellStyle name="40% - Accent1 2 4 2 7" xfId="22977" xr:uid="{00000000-0005-0000-0000-000062380000}"/>
    <cellStyle name="40% - Accent1 2 4 3" xfId="17068" xr:uid="{00000000-0005-0000-0000-000063380000}"/>
    <cellStyle name="40% - Accent1 2 4 3 2" xfId="17066" xr:uid="{00000000-0005-0000-0000-000064380000}"/>
    <cellStyle name="40% - Accent1 2 4 3 2 2" xfId="17065" xr:uid="{00000000-0005-0000-0000-000065380000}"/>
    <cellStyle name="40% - Accent1 2 4 3 2 2 2" xfId="11651" xr:uid="{00000000-0005-0000-0000-000066380000}"/>
    <cellStyle name="40% - Accent1 2 4 3 2 2 2 2" xfId="27669" xr:uid="{00000000-0005-0000-0000-000067380000}"/>
    <cellStyle name="40% - Accent1 2 4 3 2 2 2 2 2" xfId="17062" xr:uid="{00000000-0005-0000-0000-000068380000}"/>
    <cellStyle name="40% - Accent1 2 4 3 2 2 2 3" xfId="26145" xr:uid="{00000000-0005-0000-0000-000069380000}"/>
    <cellStyle name="40% - Accent1 2 4 3 2 2 3" xfId="17061" xr:uid="{00000000-0005-0000-0000-00006A380000}"/>
    <cellStyle name="40% - Accent1 2 4 3 2 2 3 2" xfId="20552" xr:uid="{00000000-0005-0000-0000-00006B380000}"/>
    <cellStyle name="40% - Accent1 2 4 3 2 2 4" xfId="30022" xr:uid="{00000000-0005-0000-0000-00006C380000}"/>
    <cellStyle name="40% - Accent1 2 4 3 2 3" xfId="17057" xr:uid="{00000000-0005-0000-0000-00006D380000}"/>
    <cellStyle name="40% - Accent1 2 4 3 2 3 2" xfId="17054" xr:uid="{00000000-0005-0000-0000-00006E380000}"/>
    <cellStyle name="40% - Accent1 2 4 3 2 3 2 2" xfId="5323" xr:uid="{00000000-0005-0000-0000-00006F380000}"/>
    <cellStyle name="40% - Accent1 2 4 3 2 3 3" xfId="17048" xr:uid="{00000000-0005-0000-0000-000070380000}"/>
    <cellStyle name="40% - Accent1 2 4 3 2 4" xfId="17044" xr:uid="{00000000-0005-0000-0000-000071380000}"/>
    <cellStyle name="40% - Accent1 2 4 3 2 4 2" xfId="9157" xr:uid="{00000000-0005-0000-0000-000072380000}"/>
    <cellStyle name="40% - Accent1 2 4 3 2 5" xfId="17040" xr:uid="{00000000-0005-0000-0000-000073380000}"/>
    <cellStyle name="40% - Accent1 2 4 3 3" xfId="17039" xr:uid="{00000000-0005-0000-0000-000074380000}"/>
    <cellStyle name="40% - Accent1 2 4 3 3 2" xfId="23700" xr:uid="{00000000-0005-0000-0000-000075380000}"/>
    <cellStyle name="40% - Accent1 2 4 3 3 2 2" xfId="17037" xr:uid="{00000000-0005-0000-0000-000076380000}"/>
    <cellStyle name="40% - Accent1 2 4 3 3 2 2 2" xfId="23584" xr:uid="{00000000-0005-0000-0000-000077380000}"/>
    <cellStyle name="40% - Accent1 2 4 3 3 2 3" xfId="22870" xr:uid="{00000000-0005-0000-0000-000078380000}"/>
    <cellStyle name="40% - Accent1 2 4 3 3 3" xfId="17034" xr:uid="{00000000-0005-0000-0000-000079380000}"/>
    <cellStyle name="40% - Accent1 2 4 3 3 3 2" xfId="17031" xr:uid="{00000000-0005-0000-0000-00007A380000}"/>
    <cellStyle name="40% - Accent1 2 4 3 3 4" xfId="17025" xr:uid="{00000000-0005-0000-0000-00007B380000}"/>
    <cellStyle name="40% - Accent1 2 4 3 4" xfId="17024" xr:uid="{00000000-0005-0000-0000-00007C380000}"/>
    <cellStyle name="40% - Accent1 2 4 3 4 2" xfId="34378" xr:uid="{00000000-0005-0000-0000-00007D380000}"/>
    <cellStyle name="40% - Accent1 2 4 3 4 2 2" xfId="31740" xr:uid="{00000000-0005-0000-0000-00007E380000}"/>
    <cellStyle name="40% - Accent1 2 4 3 4 3" xfId="17022" xr:uid="{00000000-0005-0000-0000-00007F380000}"/>
    <cellStyle name="40% - Accent1 2 4 3 5" xfId="17019" xr:uid="{00000000-0005-0000-0000-000080380000}"/>
    <cellStyle name="40% - Accent1 2 4 3 5 2" xfId="17017" xr:uid="{00000000-0005-0000-0000-000081380000}"/>
    <cellStyle name="40% - Accent1 2 4 3 6" xfId="22973" xr:uid="{00000000-0005-0000-0000-000082380000}"/>
    <cellStyle name="40% - Accent1 2 4 4" xfId="17015" xr:uid="{00000000-0005-0000-0000-000083380000}"/>
    <cellStyle name="40% - Accent1 2 4 4 2" xfId="17014" xr:uid="{00000000-0005-0000-0000-000084380000}"/>
    <cellStyle name="40% - Accent1 2 4 4 2 2" xfId="29157" xr:uid="{00000000-0005-0000-0000-000085380000}"/>
    <cellStyle name="40% - Accent1 2 4 4 2 2 2" xfId="14283" xr:uid="{00000000-0005-0000-0000-000086380000}"/>
    <cellStyle name="40% - Accent1 2 4 4 2 2 2 2" xfId="20254" xr:uid="{00000000-0005-0000-0000-000087380000}"/>
    <cellStyle name="40% - Accent1 2 4 4 2 2 3" xfId="17012" xr:uid="{00000000-0005-0000-0000-000088380000}"/>
    <cellStyle name="40% - Accent1 2 4 4 2 3" xfId="29153" xr:uid="{00000000-0005-0000-0000-000089380000}"/>
    <cellStyle name="40% - Accent1 2 4 4 2 3 2" xfId="14248" xr:uid="{00000000-0005-0000-0000-00008A380000}"/>
    <cellStyle name="40% - Accent1 2 4 4 2 4" xfId="33734" xr:uid="{00000000-0005-0000-0000-00008B380000}"/>
    <cellStyle name="40% - Accent1 2 4 4 3" xfId="20359" xr:uid="{00000000-0005-0000-0000-00008C380000}"/>
    <cellStyle name="40% - Accent1 2 4 4 3 2" xfId="29144" xr:uid="{00000000-0005-0000-0000-00008D380000}"/>
    <cellStyle name="40% - Accent1 2 4 4 3 2 2" xfId="13921" xr:uid="{00000000-0005-0000-0000-00008E380000}"/>
    <cellStyle name="40% - Accent1 2 4 4 3 3" xfId="33872" xr:uid="{00000000-0005-0000-0000-00008F380000}"/>
    <cellStyle name="40% - Accent1 2 4 4 4" xfId="17003" xr:uid="{00000000-0005-0000-0000-000090380000}"/>
    <cellStyle name="40% - Accent1 2 4 4 4 2" xfId="30612" xr:uid="{00000000-0005-0000-0000-000091380000}"/>
    <cellStyle name="40% - Accent1 2 4 4 5" xfId="17000" xr:uid="{00000000-0005-0000-0000-000092380000}"/>
    <cellStyle name="40% - Accent1 2 4 5" xfId="19545" xr:uid="{00000000-0005-0000-0000-000093380000}"/>
    <cellStyle name="40% - Accent1 2 4 5 2" xfId="16996" xr:uid="{00000000-0005-0000-0000-000094380000}"/>
    <cellStyle name="40% - Accent1 2 4 5 2 2" xfId="22740" xr:uid="{00000000-0005-0000-0000-000095380000}"/>
    <cellStyle name="40% - Accent1 2 4 5 2 2 2" xfId="12275" xr:uid="{00000000-0005-0000-0000-000096380000}"/>
    <cellStyle name="40% - Accent1 2 4 5 2 3" xfId="16991" xr:uid="{00000000-0005-0000-0000-000097380000}"/>
    <cellStyle name="40% - Accent1 2 4 5 3" xfId="16990" xr:uid="{00000000-0005-0000-0000-000098380000}"/>
    <cellStyle name="40% - Accent1 2 4 5 3 2" xfId="16986" xr:uid="{00000000-0005-0000-0000-000099380000}"/>
    <cellStyle name="40% - Accent1 2 4 5 4" xfId="8296" xr:uid="{00000000-0005-0000-0000-00009A380000}"/>
    <cellStyle name="40% - Accent1 2 4 6" xfId="27559" xr:uid="{00000000-0005-0000-0000-00009B380000}"/>
    <cellStyle name="40% - Accent1 2 4 6 2" xfId="16982" xr:uid="{00000000-0005-0000-0000-00009C380000}"/>
    <cellStyle name="40% - Accent1 2 4 6 2 2" xfId="18827" xr:uid="{00000000-0005-0000-0000-00009D380000}"/>
    <cellStyle name="40% - Accent1 2 4 6 3" xfId="16980" xr:uid="{00000000-0005-0000-0000-00009E380000}"/>
    <cellStyle name="40% - Accent1 2 4 7" xfId="19099" xr:uid="{00000000-0005-0000-0000-00009F380000}"/>
    <cellStyle name="40% - Accent1 2 4 7 2" xfId="23579" xr:uid="{00000000-0005-0000-0000-0000A0380000}"/>
    <cellStyle name="40% - Accent1 2 4 8" xfId="19091" xr:uid="{00000000-0005-0000-0000-0000A1380000}"/>
    <cellStyle name="40% - Accent1 2 4 9" xfId="34753" xr:uid="{00000000-0005-0000-0000-0000A2380000}"/>
    <cellStyle name="40% - Accent1 2 5" xfId="27395" xr:uid="{00000000-0005-0000-0000-0000A3380000}"/>
    <cellStyle name="40% - Accent1 2 5 2" xfId="16978" xr:uid="{00000000-0005-0000-0000-0000A4380000}"/>
    <cellStyle name="40% - Accent1 2 5 2 2" xfId="16977" xr:uid="{00000000-0005-0000-0000-0000A5380000}"/>
    <cellStyle name="40% - Accent1 2 5 2 2 2" xfId="16975" xr:uid="{00000000-0005-0000-0000-0000A6380000}"/>
    <cellStyle name="40% - Accent1 2 5 2 2 2 2" xfId="29626" xr:uid="{00000000-0005-0000-0000-0000A7380000}"/>
    <cellStyle name="40% - Accent1 2 5 2 2 2 2 2" xfId="16973" xr:uid="{00000000-0005-0000-0000-0000A8380000}"/>
    <cellStyle name="40% - Accent1 2 5 2 2 2 2 2 2" xfId="16970" xr:uid="{00000000-0005-0000-0000-0000A9380000}"/>
    <cellStyle name="40% - Accent1 2 5 2 2 2 2 3" xfId="16965" xr:uid="{00000000-0005-0000-0000-0000AA380000}"/>
    <cellStyle name="40% - Accent1 2 5 2 2 2 3" xfId="32343" xr:uid="{00000000-0005-0000-0000-0000AB380000}"/>
    <cellStyle name="40% - Accent1 2 5 2 2 2 3 2" xfId="16963" xr:uid="{00000000-0005-0000-0000-0000AC380000}"/>
    <cellStyle name="40% - Accent1 2 5 2 2 2 4" xfId="16962" xr:uid="{00000000-0005-0000-0000-0000AD380000}"/>
    <cellStyle name="40% - Accent1 2 5 2 2 3" xfId="16960" xr:uid="{00000000-0005-0000-0000-0000AE380000}"/>
    <cellStyle name="40% - Accent1 2 5 2 2 3 2" xfId="27242" xr:uid="{00000000-0005-0000-0000-0000AF380000}"/>
    <cellStyle name="40% - Accent1 2 5 2 2 3 2 2" xfId="16959" xr:uid="{00000000-0005-0000-0000-0000B0380000}"/>
    <cellStyle name="40% - Accent1 2 5 2 2 3 3" xfId="24161" xr:uid="{00000000-0005-0000-0000-0000B1380000}"/>
    <cellStyle name="40% - Accent1 2 5 2 2 4" xfId="16958" xr:uid="{00000000-0005-0000-0000-0000B2380000}"/>
    <cellStyle name="40% - Accent1 2 5 2 2 4 2" xfId="16953" xr:uid="{00000000-0005-0000-0000-0000B3380000}"/>
    <cellStyle name="40% - Accent1 2 5 2 2 5" xfId="16949" xr:uid="{00000000-0005-0000-0000-0000B4380000}"/>
    <cellStyle name="40% - Accent1 2 5 2 3" xfId="16947" xr:uid="{00000000-0005-0000-0000-0000B5380000}"/>
    <cellStyle name="40% - Accent1 2 5 2 3 2" xfId="16944" xr:uid="{00000000-0005-0000-0000-0000B6380000}"/>
    <cellStyle name="40% - Accent1 2 5 2 3 2 2" xfId="27193" xr:uid="{00000000-0005-0000-0000-0000B7380000}"/>
    <cellStyle name="40% - Accent1 2 5 2 3 2 2 2" xfId="10613" xr:uid="{00000000-0005-0000-0000-0000B8380000}"/>
    <cellStyle name="40% - Accent1 2 5 2 3 2 3" xfId="16942" xr:uid="{00000000-0005-0000-0000-0000B9380000}"/>
    <cellStyle name="40% - Accent1 2 5 2 3 3" xfId="16940" xr:uid="{00000000-0005-0000-0000-0000BA380000}"/>
    <cellStyle name="40% - Accent1 2 5 2 3 3 2" xfId="16938" xr:uid="{00000000-0005-0000-0000-0000BB380000}"/>
    <cellStyle name="40% - Accent1 2 5 2 3 4" xfId="16937" xr:uid="{00000000-0005-0000-0000-0000BC380000}"/>
    <cellStyle name="40% - Accent1 2 5 2 4" xfId="17883" xr:uid="{00000000-0005-0000-0000-0000BD380000}"/>
    <cellStyle name="40% - Accent1 2 5 2 4 2" xfId="16936" xr:uid="{00000000-0005-0000-0000-0000BE380000}"/>
    <cellStyle name="40% - Accent1 2 5 2 4 2 2" xfId="34312" xr:uid="{00000000-0005-0000-0000-0000BF380000}"/>
    <cellStyle name="40% - Accent1 2 5 2 4 3" xfId="16933" xr:uid="{00000000-0005-0000-0000-0000C0380000}"/>
    <cellStyle name="40% - Accent1 2 5 2 5" xfId="17608" xr:uid="{00000000-0005-0000-0000-0000C1380000}"/>
    <cellStyle name="40% - Accent1 2 5 2 5 2" xfId="12145" xr:uid="{00000000-0005-0000-0000-0000C2380000}"/>
    <cellStyle name="40% - Accent1 2 5 2 6" xfId="18824" xr:uid="{00000000-0005-0000-0000-0000C3380000}"/>
    <cellStyle name="40% - Accent1 2 5 3" xfId="16930" xr:uid="{00000000-0005-0000-0000-0000C4380000}"/>
    <cellStyle name="40% - Accent1 2 5 3 2" xfId="16929" xr:uid="{00000000-0005-0000-0000-0000C5380000}"/>
    <cellStyle name="40% - Accent1 2 5 3 2 2" xfId="16926" xr:uid="{00000000-0005-0000-0000-0000C6380000}"/>
    <cellStyle name="40% - Accent1 2 5 3 2 2 2" xfId="31555" xr:uid="{00000000-0005-0000-0000-0000C7380000}"/>
    <cellStyle name="40% - Accent1 2 5 3 2 2 2 2" xfId="31431" xr:uid="{00000000-0005-0000-0000-0000C8380000}"/>
    <cellStyle name="40% - Accent1 2 5 3 2 2 3" xfId="16920" xr:uid="{00000000-0005-0000-0000-0000C9380000}"/>
    <cellStyle name="40% - Accent1 2 5 3 2 3" xfId="16914" xr:uid="{00000000-0005-0000-0000-0000CA380000}"/>
    <cellStyle name="40% - Accent1 2 5 3 2 3 2" xfId="16910" xr:uid="{00000000-0005-0000-0000-0000CB380000}"/>
    <cellStyle name="40% - Accent1 2 5 3 2 4" xfId="16907" xr:uid="{00000000-0005-0000-0000-0000CC380000}"/>
    <cellStyle name="40% - Accent1 2 5 3 3" xfId="16904" xr:uid="{00000000-0005-0000-0000-0000CD380000}"/>
    <cellStyle name="40% - Accent1 2 5 3 3 2" xfId="16902" xr:uid="{00000000-0005-0000-0000-0000CE380000}"/>
    <cellStyle name="40% - Accent1 2 5 3 3 2 2" xfId="16899" xr:uid="{00000000-0005-0000-0000-0000CF380000}"/>
    <cellStyle name="40% - Accent1 2 5 3 3 3" xfId="16898" xr:uid="{00000000-0005-0000-0000-0000D0380000}"/>
    <cellStyle name="40% - Accent1 2 5 3 4" xfId="17596" xr:uid="{00000000-0005-0000-0000-0000D1380000}"/>
    <cellStyle name="40% - Accent1 2 5 3 4 2" xfId="16895" xr:uid="{00000000-0005-0000-0000-0000D2380000}"/>
    <cellStyle name="40% - Accent1 2 5 3 5" xfId="17590" xr:uid="{00000000-0005-0000-0000-0000D3380000}"/>
    <cellStyle name="40% - Accent1 2 5 4" xfId="16892" xr:uid="{00000000-0005-0000-0000-0000D4380000}"/>
    <cellStyle name="40% - Accent1 2 5 4 2" xfId="16891" xr:uid="{00000000-0005-0000-0000-0000D5380000}"/>
    <cellStyle name="40% - Accent1 2 5 4 2 2" xfId="22270" xr:uid="{00000000-0005-0000-0000-0000D6380000}"/>
    <cellStyle name="40% - Accent1 2 5 4 2 2 2" xfId="10386" xr:uid="{00000000-0005-0000-0000-0000D7380000}"/>
    <cellStyle name="40% - Accent1 2 5 4 2 3" xfId="16890" xr:uid="{00000000-0005-0000-0000-0000D8380000}"/>
    <cellStyle name="40% - Accent1 2 5 4 3" xfId="16887" xr:uid="{00000000-0005-0000-0000-0000D9380000}"/>
    <cellStyle name="40% - Accent1 2 5 4 3 2" xfId="16885" xr:uid="{00000000-0005-0000-0000-0000DA380000}"/>
    <cellStyle name="40% - Accent1 2 5 4 4" xfId="17579" xr:uid="{00000000-0005-0000-0000-0000DB380000}"/>
    <cellStyle name="40% - Accent1 2 5 5" xfId="27557" xr:uid="{00000000-0005-0000-0000-0000DC380000}"/>
    <cellStyle name="40% - Accent1 2 5 5 2" xfId="34027" xr:uid="{00000000-0005-0000-0000-0000DD380000}"/>
    <cellStyle name="40% - Accent1 2 5 5 2 2" xfId="12406" xr:uid="{00000000-0005-0000-0000-0000DE380000}"/>
    <cellStyle name="40% - Accent1 2 5 5 3" xfId="29265" xr:uid="{00000000-0005-0000-0000-0000DF380000}"/>
    <cellStyle name="40% - Accent1 2 5 6" xfId="16881" xr:uid="{00000000-0005-0000-0000-0000E0380000}"/>
    <cellStyle name="40% - Accent1 2 5 6 2" xfId="29358" xr:uid="{00000000-0005-0000-0000-0000E1380000}"/>
    <cellStyle name="40% - Accent1 2 5 7" xfId="6441" xr:uid="{00000000-0005-0000-0000-0000E2380000}"/>
    <cellStyle name="40% - Accent1 2 5 8" xfId="34943" xr:uid="{00000000-0005-0000-0000-0000E3380000}"/>
    <cellStyle name="40% - Accent1 2 6" xfId="10572" xr:uid="{00000000-0005-0000-0000-0000E4380000}"/>
    <cellStyle name="40% - Accent1 2 6 2" xfId="16874" xr:uid="{00000000-0005-0000-0000-0000E5380000}"/>
    <cellStyle name="40% - Accent1 2 6 2 2" xfId="16873" xr:uid="{00000000-0005-0000-0000-0000E6380000}"/>
    <cellStyle name="40% - Accent1 2 6 2 2 2" xfId="16870" xr:uid="{00000000-0005-0000-0000-0000E7380000}"/>
    <cellStyle name="40% - Accent1 2 6 2 2 2 2" xfId="26169" xr:uid="{00000000-0005-0000-0000-0000E8380000}"/>
    <cellStyle name="40% - Accent1 2 6 2 2 2 2 2" xfId="24776" xr:uid="{00000000-0005-0000-0000-0000E9380000}"/>
    <cellStyle name="40% - Accent1 2 6 2 2 2 3" xfId="26095" xr:uid="{00000000-0005-0000-0000-0000EA380000}"/>
    <cellStyle name="40% - Accent1 2 6 2 2 3" xfId="16869" xr:uid="{00000000-0005-0000-0000-0000EB380000}"/>
    <cellStyle name="40% - Accent1 2 6 2 2 3 2" xfId="16864" xr:uid="{00000000-0005-0000-0000-0000EC380000}"/>
    <cellStyle name="40% - Accent1 2 6 2 2 4" xfId="16862" xr:uid="{00000000-0005-0000-0000-0000ED380000}"/>
    <cellStyle name="40% - Accent1 2 6 2 3" xfId="17577" xr:uid="{00000000-0005-0000-0000-0000EE380000}"/>
    <cellStyle name="40% - Accent1 2 6 2 3 2" xfId="24087" xr:uid="{00000000-0005-0000-0000-0000EF380000}"/>
    <cellStyle name="40% - Accent1 2 6 2 3 2 2" xfId="27219" xr:uid="{00000000-0005-0000-0000-0000F0380000}"/>
    <cellStyle name="40% - Accent1 2 6 2 3 3" xfId="33942" xr:uid="{00000000-0005-0000-0000-0000F1380000}"/>
    <cellStyle name="40% - Accent1 2 6 2 4" xfId="17570" xr:uid="{00000000-0005-0000-0000-0000F2380000}"/>
    <cellStyle name="40% - Accent1 2 6 2 4 2" xfId="30796" xr:uid="{00000000-0005-0000-0000-0000F3380000}"/>
    <cellStyle name="40% - Accent1 2 6 2 5" xfId="17563" xr:uid="{00000000-0005-0000-0000-0000F4380000}"/>
    <cellStyle name="40% - Accent1 2 6 3" xfId="31637" xr:uid="{00000000-0005-0000-0000-0000F5380000}"/>
    <cellStyle name="40% - Accent1 2 6 3 2" xfId="31199" xr:uid="{00000000-0005-0000-0000-0000F6380000}"/>
    <cellStyle name="40% - Accent1 2 6 3 2 2" xfId="16860" xr:uid="{00000000-0005-0000-0000-0000F7380000}"/>
    <cellStyle name="40% - Accent1 2 6 3 2 2 2" xfId="16858" xr:uid="{00000000-0005-0000-0000-0000F8380000}"/>
    <cellStyle name="40% - Accent1 2 6 3 2 3" xfId="16857" xr:uid="{00000000-0005-0000-0000-0000F9380000}"/>
    <cellStyle name="40% - Accent1 2 6 3 3" xfId="17552" xr:uid="{00000000-0005-0000-0000-0000FA380000}"/>
    <cellStyle name="40% - Accent1 2 6 3 3 2" xfId="33171" xr:uid="{00000000-0005-0000-0000-0000FB380000}"/>
    <cellStyle name="40% - Accent1 2 6 3 4" xfId="17544" xr:uid="{00000000-0005-0000-0000-0000FC380000}"/>
    <cellStyle name="40% - Accent1 2 6 4" xfId="16853" xr:uid="{00000000-0005-0000-0000-0000FD380000}"/>
    <cellStyle name="40% - Accent1 2 6 4 2" xfId="34063" xr:uid="{00000000-0005-0000-0000-0000FE380000}"/>
    <cellStyle name="40% - Accent1 2 6 4 2 2" xfId="16852" xr:uid="{00000000-0005-0000-0000-0000FF380000}"/>
    <cellStyle name="40% - Accent1 2 6 4 3" xfId="17537" xr:uid="{00000000-0005-0000-0000-000000390000}"/>
    <cellStyle name="40% - Accent1 2 6 5" xfId="16848" xr:uid="{00000000-0005-0000-0000-000001390000}"/>
    <cellStyle name="40% - Accent1 2 6 5 2" xfId="30431" xr:uid="{00000000-0005-0000-0000-000002390000}"/>
    <cellStyle name="40% - Accent1 2 6 6" xfId="16844" xr:uid="{00000000-0005-0000-0000-000003390000}"/>
    <cellStyle name="40% - Accent1 2 6 7" xfId="35148" xr:uid="{00000000-0005-0000-0000-000004390000}"/>
    <cellStyle name="40% - Accent1 2 7" xfId="16841" xr:uid="{00000000-0005-0000-0000-000005390000}"/>
    <cellStyle name="40% - Accent1 2 7 2" xfId="33484" xr:uid="{00000000-0005-0000-0000-000006390000}"/>
    <cellStyle name="40% - Accent1 2 7 2 2" xfId="33691" xr:uid="{00000000-0005-0000-0000-000007390000}"/>
    <cellStyle name="40% - Accent1 2 7 2 2 2" xfId="34075" xr:uid="{00000000-0005-0000-0000-000008390000}"/>
    <cellStyle name="40% - Accent1 2 7 2 2 2 2" xfId="6800" xr:uid="{00000000-0005-0000-0000-000009390000}"/>
    <cellStyle name="40% - Accent1 2 7 2 2 3" xfId="34124" xr:uid="{00000000-0005-0000-0000-00000A390000}"/>
    <cellStyle name="40% - Accent1 2 7 2 3" xfId="20006" xr:uid="{00000000-0005-0000-0000-00000B390000}"/>
    <cellStyle name="40% - Accent1 2 7 2 3 2" xfId="30546" xr:uid="{00000000-0005-0000-0000-00000C390000}"/>
    <cellStyle name="40% - Accent1 2 7 2 4" xfId="17528" xr:uid="{00000000-0005-0000-0000-00000D390000}"/>
    <cellStyle name="40% - Accent1 2 7 3" xfId="32416" xr:uid="{00000000-0005-0000-0000-00000E390000}"/>
    <cellStyle name="40% - Accent1 2 7 3 2" xfId="32098" xr:uid="{00000000-0005-0000-0000-00000F390000}"/>
    <cellStyle name="40% - Accent1 2 7 3 2 2" xfId="34046" xr:uid="{00000000-0005-0000-0000-000010390000}"/>
    <cellStyle name="40% - Accent1 2 7 3 3" xfId="18051" xr:uid="{00000000-0005-0000-0000-000011390000}"/>
    <cellStyle name="40% - Accent1 2 7 4" xfId="25559" xr:uid="{00000000-0005-0000-0000-000012390000}"/>
    <cellStyle name="40% - Accent1 2 7 4 2" xfId="33739" xr:uid="{00000000-0005-0000-0000-000013390000}"/>
    <cellStyle name="40% - Accent1 2 7 5" xfId="29219" xr:uid="{00000000-0005-0000-0000-000014390000}"/>
    <cellStyle name="40% - Accent1 2 7 6" xfId="35377" xr:uid="{00000000-0005-0000-0000-000015390000}"/>
    <cellStyle name="40% - Accent1 2 8" xfId="16840" xr:uid="{00000000-0005-0000-0000-000016390000}"/>
    <cellStyle name="40% - Accent1 2 8 2" xfId="25417" xr:uid="{00000000-0005-0000-0000-000017390000}"/>
    <cellStyle name="40% - Accent1 2 8 2 2" xfId="33547" xr:uid="{00000000-0005-0000-0000-000018390000}"/>
    <cellStyle name="40% - Accent1 2 8 2 2 2" xfId="6047" xr:uid="{00000000-0005-0000-0000-000019390000}"/>
    <cellStyle name="40% - Accent1 2 8 2 3" xfId="32017" xr:uid="{00000000-0005-0000-0000-00001A390000}"/>
    <cellStyle name="40% - Accent1 2 8 3" xfId="29905" xr:uid="{00000000-0005-0000-0000-00001B390000}"/>
    <cellStyle name="40% - Accent1 2 8 3 2" xfId="29900" xr:uid="{00000000-0005-0000-0000-00001C390000}"/>
    <cellStyle name="40% - Accent1 2 8 4" xfId="29576" xr:uid="{00000000-0005-0000-0000-00001D390000}"/>
    <cellStyle name="40% - Accent1 2 8 5" xfId="36249" xr:uid="{00000000-0005-0000-0000-00001E390000}"/>
    <cellStyle name="40% - Accent1 2 9" xfId="27055" xr:uid="{00000000-0005-0000-0000-00001F390000}"/>
    <cellStyle name="40% - Accent1 2 9 2" xfId="25404" xr:uid="{00000000-0005-0000-0000-000020390000}"/>
    <cellStyle name="40% - Accent1 2 9 2 2" xfId="25067" xr:uid="{00000000-0005-0000-0000-000021390000}"/>
    <cellStyle name="40% - Accent1 2 9 3" xfId="33024" xr:uid="{00000000-0005-0000-0000-000022390000}"/>
    <cellStyle name="40% - Accent1 2 9 4" xfId="36535" xr:uid="{00000000-0005-0000-0000-000023390000}"/>
    <cellStyle name="40% - Accent1 20" xfId="35699" xr:uid="{00000000-0005-0000-0000-000024390000}"/>
    <cellStyle name="40% - Accent1 20 2" xfId="36868" xr:uid="{00000000-0005-0000-0000-000025390000}"/>
    <cellStyle name="40% - Accent1 20 3" xfId="37759" xr:uid="{00000000-0005-0000-0000-000026390000}"/>
    <cellStyle name="40% - Accent1 21" xfId="35718" xr:uid="{00000000-0005-0000-0000-000027390000}"/>
    <cellStyle name="40% - Accent1 21 2" xfId="36888" xr:uid="{00000000-0005-0000-0000-000028390000}"/>
    <cellStyle name="40% - Accent1 21 3" xfId="37779" xr:uid="{00000000-0005-0000-0000-000029390000}"/>
    <cellStyle name="40% - Accent1 22" xfId="35737" xr:uid="{00000000-0005-0000-0000-00002A390000}"/>
    <cellStyle name="40% - Accent1 22 2" xfId="36908" xr:uid="{00000000-0005-0000-0000-00002B390000}"/>
    <cellStyle name="40% - Accent1 22 3" xfId="37799" xr:uid="{00000000-0005-0000-0000-00002C390000}"/>
    <cellStyle name="40% - Accent1 23" xfId="35757" xr:uid="{00000000-0005-0000-0000-00002D390000}"/>
    <cellStyle name="40% - Accent1 23 2" xfId="36927" xr:uid="{00000000-0005-0000-0000-00002E390000}"/>
    <cellStyle name="40% - Accent1 23 3" xfId="37819" xr:uid="{00000000-0005-0000-0000-00002F390000}"/>
    <cellStyle name="40% - Accent1 24" xfId="35777" xr:uid="{00000000-0005-0000-0000-000030390000}"/>
    <cellStyle name="40% - Accent1 24 2" xfId="36946" xr:uid="{00000000-0005-0000-0000-000031390000}"/>
    <cellStyle name="40% - Accent1 24 3" xfId="37839" xr:uid="{00000000-0005-0000-0000-000032390000}"/>
    <cellStyle name="40% - Accent1 25" xfId="35796" xr:uid="{00000000-0005-0000-0000-000033390000}"/>
    <cellStyle name="40% - Accent1 25 2" xfId="36966" xr:uid="{00000000-0005-0000-0000-000034390000}"/>
    <cellStyle name="40% - Accent1 25 3" xfId="37859" xr:uid="{00000000-0005-0000-0000-000035390000}"/>
    <cellStyle name="40% - Accent1 26" xfId="35815" xr:uid="{00000000-0005-0000-0000-000036390000}"/>
    <cellStyle name="40% - Accent1 26 2" xfId="36986" xr:uid="{00000000-0005-0000-0000-000037390000}"/>
    <cellStyle name="40% - Accent1 26 3" xfId="37879" xr:uid="{00000000-0005-0000-0000-000038390000}"/>
    <cellStyle name="40% - Accent1 27" xfId="35834" xr:uid="{00000000-0005-0000-0000-000039390000}"/>
    <cellStyle name="40% - Accent1 27 2" xfId="37006" xr:uid="{00000000-0005-0000-0000-00003A390000}"/>
    <cellStyle name="40% - Accent1 27 3" xfId="37899" xr:uid="{00000000-0005-0000-0000-00003B390000}"/>
    <cellStyle name="40% - Accent1 28" xfId="35853" xr:uid="{00000000-0005-0000-0000-00003C390000}"/>
    <cellStyle name="40% - Accent1 28 2" xfId="37026" xr:uid="{00000000-0005-0000-0000-00003D390000}"/>
    <cellStyle name="40% - Accent1 28 3" xfId="37919" xr:uid="{00000000-0005-0000-0000-00003E390000}"/>
    <cellStyle name="40% - Accent1 29" xfId="35877" xr:uid="{00000000-0005-0000-0000-00003F390000}"/>
    <cellStyle name="40% - Accent1 29 2" xfId="37049" xr:uid="{00000000-0005-0000-0000-000040390000}"/>
    <cellStyle name="40% - Accent1 29 3" xfId="37943" xr:uid="{00000000-0005-0000-0000-000041390000}"/>
    <cellStyle name="40% - Accent1 3" xfId="99" xr:uid="{00000000-0005-0000-0000-000042390000}"/>
    <cellStyle name="40% - Accent1 3 10" xfId="16838" xr:uid="{00000000-0005-0000-0000-000043390000}"/>
    <cellStyle name="40% - Accent1 3 10 2" xfId="37439" xr:uid="{00000000-0005-0000-0000-000044390000}"/>
    <cellStyle name="40% - Accent1 3 11" xfId="34453" xr:uid="{00000000-0005-0000-0000-000045390000}"/>
    <cellStyle name="40% - Accent1 3 12" xfId="30319" xr:uid="{00000000-0005-0000-0000-000046390000}"/>
    <cellStyle name="40% - Accent1 3 2" xfId="160" xr:uid="{00000000-0005-0000-0000-000047390000}"/>
    <cellStyle name="40% - Accent1 3 2 10" xfId="34508" xr:uid="{00000000-0005-0000-0000-000048390000}"/>
    <cellStyle name="40% - Accent1 3 2 11" xfId="16837" xr:uid="{00000000-0005-0000-0000-000049390000}"/>
    <cellStyle name="40% - Accent1 3 2 2" xfId="27319" xr:uid="{00000000-0005-0000-0000-00004A390000}"/>
    <cellStyle name="40% - Accent1 3 2 2 2" xfId="16836" xr:uid="{00000000-0005-0000-0000-00004B390000}"/>
    <cellStyle name="40% - Accent1 3 2 2 2 2" xfId="16835" xr:uid="{00000000-0005-0000-0000-00004C390000}"/>
    <cellStyle name="40% - Accent1 3 2 2 2 2 2" xfId="16834" xr:uid="{00000000-0005-0000-0000-00004D390000}"/>
    <cellStyle name="40% - Accent1 3 2 2 2 2 2 2" xfId="6448" xr:uid="{00000000-0005-0000-0000-00004E390000}"/>
    <cellStyle name="40% - Accent1 3 2 2 2 2 2 2 2" xfId="16833" xr:uid="{00000000-0005-0000-0000-00004F390000}"/>
    <cellStyle name="40% - Accent1 3 2 2 2 2 2 2 2 2" xfId="16831" xr:uid="{00000000-0005-0000-0000-000050390000}"/>
    <cellStyle name="40% - Accent1 3 2 2 2 2 2 2 2 2 2" xfId="16829" xr:uid="{00000000-0005-0000-0000-000051390000}"/>
    <cellStyle name="40% - Accent1 3 2 2 2 2 2 2 2 3" xfId="16827" xr:uid="{00000000-0005-0000-0000-000052390000}"/>
    <cellStyle name="40% - Accent1 3 2 2 2 2 2 2 3" xfId="24763" xr:uid="{00000000-0005-0000-0000-000053390000}"/>
    <cellStyle name="40% - Accent1 3 2 2 2 2 2 2 3 2" xfId="29772" xr:uid="{00000000-0005-0000-0000-000054390000}"/>
    <cellStyle name="40% - Accent1 3 2 2 2 2 2 2 4" xfId="8207" xr:uid="{00000000-0005-0000-0000-000055390000}"/>
    <cellStyle name="40% - Accent1 3 2 2 2 2 2 3" xfId="6444" xr:uid="{00000000-0005-0000-0000-000056390000}"/>
    <cellStyle name="40% - Accent1 3 2 2 2 2 2 3 2" xfId="16825" xr:uid="{00000000-0005-0000-0000-000057390000}"/>
    <cellStyle name="40% - Accent1 3 2 2 2 2 2 3 2 2" xfId="16824" xr:uid="{00000000-0005-0000-0000-000058390000}"/>
    <cellStyle name="40% - Accent1 3 2 2 2 2 2 3 3" xfId="8201" xr:uid="{00000000-0005-0000-0000-000059390000}"/>
    <cellStyle name="40% - Accent1 3 2 2 2 2 2 4" xfId="16506" xr:uid="{00000000-0005-0000-0000-00005A390000}"/>
    <cellStyle name="40% - Accent1 3 2 2 2 2 2 4 2" xfId="16819" xr:uid="{00000000-0005-0000-0000-00005B390000}"/>
    <cellStyle name="40% - Accent1 3 2 2 2 2 2 5" xfId="16818" xr:uid="{00000000-0005-0000-0000-00005C390000}"/>
    <cellStyle name="40% - Accent1 3 2 2 2 2 3" xfId="16817" xr:uid="{00000000-0005-0000-0000-00005D390000}"/>
    <cellStyle name="40% - Accent1 3 2 2 2 2 3 2" xfId="16816" xr:uid="{00000000-0005-0000-0000-00005E390000}"/>
    <cellStyle name="40% - Accent1 3 2 2 2 2 3 2 2" xfId="16814" xr:uid="{00000000-0005-0000-0000-00005F390000}"/>
    <cellStyle name="40% - Accent1 3 2 2 2 2 3 2 2 2" xfId="16811" xr:uid="{00000000-0005-0000-0000-000060390000}"/>
    <cellStyle name="40% - Accent1 3 2 2 2 2 3 2 3" xfId="16810" xr:uid="{00000000-0005-0000-0000-000061390000}"/>
    <cellStyle name="40% - Accent1 3 2 2 2 2 3 3" xfId="10564" xr:uid="{00000000-0005-0000-0000-000062390000}"/>
    <cellStyle name="40% - Accent1 3 2 2 2 2 3 3 2" xfId="16805" xr:uid="{00000000-0005-0000-0000-000063390000}"/>
    <cellStyle name="40% - Accent1 3 2 2 2 2 3 4" xfId="16804" xr:uid="{00000000-0005-0000-0000-000064390000}"/>
    <cellStyle name="40% - Accent1 3 2 2 2 2 4" xfId="16803" xr:uid="{00000000-0005-0000-0000-000065390000}"/>
    <cellStyle name="40% - Accent1 3 2 2 2 2 4 2" xfId="10546" xr:uid="{00000000-0005-0000-0000-000066390000}"/>
    <cellStyle name="40% - Accent1 3 2 2 2 2 4 2 2" xfId="16796" xr:uid="{00000000-0005-0000-0000-000067390000}"/>
    <cellStyle name="40% - Accent1 3 2 2 2 2 4 3" xfId="16795" xr:uid="{00000000-0005-0000-0000-000068390000}"/>
    <cellStyle name="40% - Accent1 3 2 2 2 2 5" xfId="16791" xr:uid="{00000000-0005-0000-0000-000069390000}"/>
    <cellStyle name="40% - Accent1 3 2 2 2 2 5 2" xfId="12361" xr:uid="{00000000-0005-0000-0000-00006A390000}"/>
    <cellStyle name="40% - Accent1 3 2 2 2 2 6" xfId="16787" xr:uid="{00000000-0005-0000-0000-00006B390000}"/>
    <cellStyle name="40% - Accent1 3 2 2 2 3" xfId="16782" xr:uid="{00000000-0005-0000-0000-00006C390000}"/>
    <cellStyle name="40% - Accent1 3 2 2 2 3 2" xfId="16781" xr:uid="{00000000-0005-0000-0000-00006D390000}"/>
    <cellStyle name="40% - Accent1 3 2 2 2 3 2 2" xfId="6397" xr:uid="{00000000-0005-0000-0000-00006E390000}"/>
    <cellStyle name="40% - Accent1 3 2 2 2 3 2 2 2" xfId="16778" xr:uid="{00000000-0005-0000-0000-00006F390000}"/>
    <cellStyle name="40% - Accent1 3 2 2 2 3 2 2 2 2" xfId="32972" xr:uid="{00000000-0005-0000-0000-000070390000}"/>
    <cellStyle name="40% - Accent1 3 2 2 2 3 2 2 3" xfId="8188" xr:uid="{00000000-0005-0000-0000-000071390000}"/>
    <cellStyle name="40% - Accent1 3 2 2 2 3 2 3" xfId="6394" xr:uid="{00000000-0005-0000-0000-000072390000}"/>
    <cellStyle name="40% - Accent1 3 2 2 2 3 2 3 2" xfId="16777" xr:uid="{00000000-0005-0000-0000-000073390000}"/>
    <cellStyle name="40% - Accent1 3 2 2 2 3 2 4" xfId="16775" xr:uid="{00000000-0005-0000-0000-000074390000}"/>
    <cellStyle name="40% - Accent1 3 2 2 2 3 3" xfId="20057" xr:uid="{00000000-0005-0000-0000-000075390000}"/>
    <cellStyle name="40% - Accent1 3 2 2 2 3 3 2" xfId="10481" xr:uid="{00000000-0005-0000-0000-000076390000}"/>
    <cellStyle name="40% - Accent1 3 2 2 2 3 3 2 2" xfId="16773" xr:uid="{00000000-0005-0000-0000-000077390000}"/>
    <cellStyle name="40% - Accent1 3 2 2 2 3 3 3" xfId="16772" xr:uid="{00000000-0005-0000-0000-000078390000}"/>
    <cellStyle name="40% - Accent1 3 2 2 2 3 4" xfId="20050" xr:uid="{00000000-0005-0000-0000-000079390000}"/>
    <cellStyle name="40% - Accent1 3 2 2 2 3 4 2" xfId="12355" xr:uid="{00000000-0005-0000-0000-00007A390000}"/>
    <cellStyle name="40% - Accent1 3 2 2 2 3 5" xfId="18081" xr:uid="{00000000-0005-0000-0000-00007B390000}"/>
    <cellStyle name="40% - Accent1 3 2 2 2 4" xfId="16770" xr:uid="{00000000-0005-0000-0000-00007C390000}"/>
    <cellStyle name="40% - Accent1 3 2 2 2 4 2" xfId="16769" xr:uid="{00000000-0005-0000-0000-00007D390000}"/>
    <cellStyle name="40% - Accent1 3 2 2 2 4 2 2" xfId="19895" xr:uid="{00000000-0005-0000-0000-00007E390000}"/>
    <cellStyle name="40% - Accent1 3 2 2 2 4 2 2 2" xfId="6063" xr:uid="{00000000-0005-0000-0000-00007F390000}"/>
    <cellStyle name="40% - Accent1 3 2 2 2 4 2 3" xfId="23615" xr:uid="{00000000-0005-0000-0000-000080390000}"/>
    <cellStyle name="40% - Accent1 3 2 2 2 4 3" xfId="28073" xr:uid="{00000000-0005-0000-0000-000081390000}"/>
    <cellStyle name="40% - Accent1 3 2 2 2 4 3 2" xfId="23609" xr:uid="{00000000-0005-0000-0000-000082390000}"/>
    <cellStyle name="40% - Accent1 3 2 2 2 4 4" xfId="23910" xr:uid="{00000000-0005-0000-0000-000083390000}"/>
    <cellStyle name="40% - Accent1 3 2 2 2 5" xfId="16765" xr:uid="{00000000-0005-0000-0000-000084390000}"/>
    <cellStyle name="40% - Accent1 3 2 2 2 5 2" xfId="16764" xr:uid="{00000000-0005-0000-0000-000085390000}"/>
    <cellStyle name="40% - Accent1 3 2 2 2 5 2 2" xfId="32242" xr:uid="{00000000-0005-0000-0000-000086390000}"/>
    <cellStyle name="40% - Accent1 3 2 2 2 5 3" xfId="28031" xr:uid="{00000000-0005-0000-0000-000087390000}"/>
    <cellStyle name="40% - Accent1 3 2 2 2 6" xfId="16761" xr:uid="{00000000-0005-0000-0000-000088390000}"/>
    <cellStyle name="40% - Accent1 3 2 2 2 6 2" xfId="16760" xr:uid="{00000000-0005-0000-0000-000089390000}"/>
    <cellStyle name="40% - Accent1 3 2 2 2 7" xfId="16755" xr:uid="{00000000-0005-0000-0000-00008A390000}"/>
    <cellStyle name="40% - Accent1 3 2 2 3" xfId="12630" xr:uid="{00000000-0005-0000-0000-00008B390000}"/>
    <cellStyle name="40% - Accent1 3 2 2 3 2" xfId="11333" xr:uid="{00000000-0005-0000-0000-00008C390000}"/>
    <cellStyle name="40% - Accent1 3 2 2 3 2 2" xfId="16752" xr:uid="{00000000-0005-0000-0000-00008D390000}"/>
    <cellStyle name="40% - Accent1 3 2 2 3 2 2 2" xfId="9078" xr:uid="{00000000-0005-0000-0000-00008E390000}"/>
    <cellStyle name="40% - Accent1 3 2 2 3 2 2 2 2" xfId="16747" xr:uid="{00000000-0005-0000-0000-00008F390000}"/>
    <cellStyle name="40% - Accent1 3 2 2 3 2 2 2 2 2" xfId="16746" xr:uid="{00000000-0005-0000-0000-000090390000}"/>
    <cellStyle name="40% - Accent1 3 2 2 3 2 2 2 3" xfId="8081" xr:uid="{00000000-0005-0000-0000-000091390000}"/>
    <cellStyle name="40% - Accent1 3 2 2 3 2 2 3" xfId="5375" xr:uid="{00000000-0005-0000-0000-000092390000}"/>
    <cellStyle name="40% - Accent1 3 2 2 3 2 2 3 2" xfId="17343" xr:uid="{00000000-0005-0000-0000-000093390000}"/>
    <cellStyle name="40% - Accent1 3 2 2 3 2 2 4" xfId="16744" xr:uid="{00000000-0005-0000-0000-000094390000}"/>
    <cellStyle name="40% - Accent1 3 2 2 3 2 3" xfId="30095" xr:uid="{00000000-0005-0000-0000-000095390000}"/>
    <cellStyle name="40% - Accent1 3 2 2 3 2 3 2" xfId="9912" xr:uid="{00000000-0005-0000-0000-000096390000}"/>
    <cellStyle name="40% - Accent1 3 2 2 3 2 3 2 2" xfId="16740" xr:uid="{00000000-0005-0000-0000-000097390000}"/>
    <cellStyle name="40% - Accent1 3 2 2 3 2 3 3" xfId="16739" xr:uid="{00000000-0005-0000-0000-000098390000}"/>
    <cellStyle name="40% - Accent1 3 2 2 3 2 4" xfId="23425" xr:uid="{00000000-0005-0000-0000-000099390000}"/>
    <cellStyle name="40% - Accent1 3 2 2 3 2 4 2" xfId="12335" xr:uid="{00000000-0005-0000-0000-00009A390000}"/>
    <cellStyle name="40% - Accent1 3 2 2 3 2 5" xfId="16735" xr:uid="{00000000-0005-0000-0000-00009B390000}"/>
    <cellStyle name="40% - Accent1 3 2 2 3 3" xfId="30097" xr:uid="{00000000-0005-0000-0000-00009C390000}"/>
    <cellStyle name="40% - Accent1 3 2 2 3 3 2" xfId="16732" xr:uid="{00000000-0005-0000-0000-00009D390000}"/>
    <cellStyle name="40% - Accent1 3 2 2 3 3 2 2" xfId="27665" xr:uid="{00000000-0005-0000-0000-00009E390000}"/>
    <cellStyle name="40% - Accent1 3 2 2 3 3 2 2 2" xfId="16729" xr:uid="{00000000-0005-0000-0000-00009F390000}"/>
    <cellStyle name="40% - Accent1 3 2 2 3 3 2 3" xfId="17505" xr:uid="{00000000-0005-0000-0000-0000A0390000}"/>
    <cellStyle name="40% - Accent1 3 2 2 3 3 3" xfId="27913" xr:uid="{00000000-0005-0000-0000-0000A1390000}"/>
    <cellStyle name="40% - Accent1 3 2 2 3 3 3 2" xfId="24231" xr:uid="{00000000-0005-0000-0000-0000A2390000}"/>
    <cellStyle name="40% - Accent1 3 2 2 3 3 4" xfId="23410" xr:uid="{00000000-0005-0000-0000-0000A3390000}"/>
    <cellStyle name="40% - Accent1 3 2 2 3 4" xfId="16727" xr:uid="{00000000-0005-0000-0000-0000A4390000}"/>
    <cellStyle name="40% - Accent1 3 2 2 3 4 2" xfId="16726" xr:uid="{00000000-0005-0000-0000-0000A5390000}"/>
    <cellStyle name="40% - Accent1 3 2 2 3 4 2 2" xfId="23535" xr:uid="{00000000-0005-0000-0000-0000A6390000}"/>
    <cellStyle name="40% - Accent1 3 2 2 3 4 3" xfId="28000" xr:uid="{00000000-0005-0000-0000-0000A7390000}"/>
    <cellStyle name="40% - Accent1 3 2 2 3 5" xfId="16723" xr:uid="{00000000-0005-0000-0000-0000A8390000}"/>
    <cellStyle name="40% - Accent1 3 2 2 3 5 2" xfId="16722" xr:uid="{00000000-0005-0000-0000-0000A9390000}"/>
    <cellStyle name="40% - Accent1 3 2 2 3 6" xfId="16719" xr:uid="{00000000-0005-0000-0000-0000AA390000}"/>
    <cellStyle name="40% - Accent1 3 2 2 4" xfId="12623" xr:uid="{00000000-0005-0000-0000-0000AB390000}"/>
    <cellStyle name="40% - Accent1 3 2 2 4 2" xfId="16718" xr:uid="{00000000-0005-0000-0000-0000AC390000}"/>
    <cellStyle name="40% - Accent1 3 2 2 4 2 2" xfId="20892" xr:uid="{00000000-0005-0000-0000-0000AD390000}"/>
    <cellStyle name="40% - Accent1 3 2 2 4 2 2 2" xfId="16717" xr:uid="{00000000-0005-0000-0000-0000AE390000}"/>
    <cellStyle name="40% - Accent1 3 2 2 4 2 2 2 2" xfId="16711" xr:uid="{00000000-0005-0000-0000-0000AF390000}"/>
    <cellStyle name="40% - Accent1 3 2 2 4 2 2 3" xfId="20355" xr:uid="{00000000-0005-0000-0000-0000B0390000}"/>
    <cellStyle name="40% - Accent1 3 2 2 4 2 3" xfId="29443" xr:uid="{00000000-0005-0000-0000-0000B1390000}"/>
    <cellStyle name="40% - Accent1 3 2 2 4 2 3 2" xfId="16710" xr:uid="{00000000-0005-0000-0000-0000B2390000}"/>
    <cellStyle name="40% - Accent1 3 2 2 4 2 4" xfId="23395" xr:uid="{00000000-0005-0000-0000-0000B3390000}"/>
    <cellStyle name="40% - Accent1 3 2 2 4 3" xfId="16707" xr:uid="{00000000-0005-0000-0000-0000B4390000}"/>
    <cellStyle name="40% - Accent1 3 2 2 4 3 2" xfId="29404" xr:uid="{00000000-0005-0000-0000-0000B5390000}"/>
    <cellStyle name="40% - Accent1 3 2 2 4 3 2 2" xfId="27076" xr:uid="{00000000-0005-0000-0000-0000B6390000}"/>
    <cellStyle name="40% - Accent1 3 2 2 4 3 3" xfId="30271" xr:uid="{00000000-0005-0000-0000-0000B7390000}"/>
    <cellStyle name="40% - Accent1 3 2 2 4 4" xfId="16706" xr:uid="{00000000-0005-0000-0000-0000B8390000}"/>
    <cellStyle name="40% - Accent1 3 2 2 4 4 2" xfId="29394" xr:uid="{00000000-0005-0000-0000-0000B9390000}"/>
    <cellStyle name="40% - Accent1 3 2 2 4 5" xfId="16705" xr:uid="{00000000-0005-0000-0000-0000BA390000}"/>
    <cellStyle name="40% - Accent1 3 2 2 5" xfId="16704" xr:uid="{00000000-0005-0000-0000-0000BB390000}"/>
    <cellStyle name="40% - Accent1 3 2 2 5 2" xfId="16703" xr:uid="{00000000-0005-0000-0000-0000BC390000}"/>
    <cellStyle name="40% - Accent1 3 2 2 5 2 2" xfId="30212" xr:uid="{00000000-0005-0000-0000-0000BD390000}"/>
    <cellStyle name="40% - Accent1 3 2 2 5 2 2 2" xfId="16702" xr:uid="{00000000-0005-0000-0000-0000BE390000}"/>
    <cellStyle name="40% - Accent1 3 2 2 5 2 3" xfId="23433" xr:uid="{00000000-0005-0000-0000-0000BF390000}"/>
    <cellStyle name="40% - Accent1 3 2 2 5 3" xfId="16701" xr:uid="{00000000-0005-0000-0000-0000C0390000}"/>
    <cellStyle name="40% - Accent1 3 2 2 5 3 2" xfId="30179" xr:uid="{00000000-0005-0000-0000-0000C1390000}"/>
    <cellStyle name="40% - Accent1 3 2 2 5 4" xfId="16700" xr:uid="{00000000-0005-0000-0000-0000C2390000}"/>
    <cellStyle name="40% - Accent1 3 2 2 6" xfId="24215" xr:uid="{00000000-0005-0000-0000-0000C3390000}"/>
    <cellStyle name="40% - Accent1 3 2 2 6 2" xfId="31022" xr:uid="{00000000-0005-0000-0000-0000C4390000}"/>
    <cellStyle name="40% - Accent1 3 2 2 6 2 2" xfId="30750" xr:uid="{00000000-0005-0000-0000-0000C5390000}"/>
    <cellStyle name="40% - Accent1 3 2 2 6 3" xfId="25511" xr:uid="{00000000-0005-0000-0000-0000C6390000}"/>
    <cellStyle name="40% - Accent1 3 2 2 7" xfId="24209" xr:uid="{00000000-0005-0000-0000-0000C7390000}"/>
    <cellStyle name="40% - Accent1 3 2 2 7 2" xfId="25501" xr:uid="{00000000-0005-0000-0000-0000C8390000}"/>
    <cellStyle name="40% - Accent1 3 2 2 8" xfId="23157" xr:uid="{00000000-0005-0000-0000-0000C9390000}"/>
    <cellStyle name="40% - Accent1 3 2 3" xfId="11112" xr:uid="{00000000-0005-0000-0000-0000CA390000}"/>
    <cellStyle name="40% - Accent1 3 2 3 2" xfId="16699" xr:uid="{00000000-0005-0000-0000-0000CB390000}"/>
    <cellStyle name="40% - Accent1 3 2 3 2 2" xfId="18155" xr:uid="{00000000-0005-0000-0000-0000CC390000}"/>
    <cellStyle name="40% - Accent1 3 2 3 2 2 2" xfId="16697" xr:uid="{00000000-0005-0000-0000-0000CD390000}"/>
    <cellStyle name="40% - Accent1 3 2 3 2 2 2 2" xfId="16695" xr:uid="{00000000-0005-0000-0000-0000CE390000}"/>
    <cellStyle name="40% - Accent1 3 2 3 2 2 2 2 2" xfId="16692" xr:uid="{00000000-0005-0000-0000-0000CF390000}"/>
    <cellStyle name="40% - Accent1 3 2 3 2 2 2 2 2 2" xfId="34362" xr:uid="{00000000-0005-0000-0000-0000D0390000}"/>
    <cellStyle name="40% - Accent1 3 2 3 2 2 2 2 3" xfId="16690" xr:uid="{00000000-0005-0000-0000-0000D1390000}"/>
    <cellStyle name="40% - Accent1 3 2 3 2 2 2 3" xfId="6773" xr:uid="{00000000-0005-0000-0000-0000D2390000}"/>
    <cellStyle name="40% - Accent1 3 2 3 2 2 2 3 2" xfId="16685" xr:uid="{00000000-0005-0000-0000-0000D3390000}"/>
    <cellStyle name="40% - Accent1 3 2 3 2 2 2 4" xfId="16682" xr:uid="{00000000-0005-0000-0000-0000D4390000}"/>
    <cellStyle name="40% - Accent1 3 2 3 2 2 3" xfId="16679" xr:uid="{00000000-0005-0000-0000-0000D5390000}"/>
    <cellStyle name="40% - Accent1 3 2 3 2 2 3 2" xfId="16677" xr:uid="{00000000-0005-0000-0000-0000D6390000}"/>
    <cellStyle name="40% - Accent1 3 2 3 2 2 3 2 2" xfId="16674" xr:uid="{00000000-0005-0000-0000-0000D7390000}"/>
    <cellStyle name="40% - Accent1 3 2 3 2 2 3 3" xfId="16672" xr:uid="{00000000-0005-0000-0000-0000D8390000}"/>
    <cellStyle name="40% - Accent1 3 2 3 2 2 4" xfId="16670" xr:uid="{00000000-0005-0000-0000-0000D9390000}"/>
    <cellStyle name="40% - Accent1 3 2 3 2 2 4 2" xfId="16127" xr:uid="{00000000-0005-0000-0000-0000DA390000}"/>
    <cellStyle name="40% - Accent1 3 2 3 2 2 5" xfId="16666" xr:uid="{00000000-0005-0000-0000-0000DB390000}"/>
    <cellStyle name="40% - Accent1 3 2 3 2 3" xfId="21903" xr:uid="{00000000-0005-0000-0000-0000DC390000}"/>
    <cellStyle name="40% - Accent1 3 2 3 2 3 2" xfId="16662" xr:uid="{00000000-0005-0000-0000-0000DD390000}"/>
    <cellStyle name="40% - Accent1 3 2 3 2 3 2 2" xfId="6733" xr:uid="{00000000-0005-0000-0000-0000DE390000}"/>
    <cellStyle name="40% - Accent1 3 2 3 2 3 2 2 2" xfId="16658" xr:uid="{00000000-0005-0000-0000-0000DF390000}"/>
    <cellStyle name="40% - Accent1 3 2 3 2 3 2 3" xfId="16655" xr:uid="{00000000-0005-0000-0000-0000E0390000}"/>
    <cellStyle name="40% - Accent1 3 2 3 2 3 3" xfId="19991" xr:uid="{00000000-0005-0000-0000-0000E1390000}"/>
    <cellStyle name="40% - Accent1 3 2 3 2 3 3 2" xfId="16653" xr:uid="{00000000-0005-0000-0000-0000E2390000}"/>
    <cellStyle name="40% - Accent1 3 2 3 2 3 4" xfId="18059" xr:uid="{00000000-0005-0000-0000-0000E3390000}"/>
    <cellStyle name="40% - Accent1 3 2 3 2 4" xfId="16652" xr:uid="{00000000-0005-0000-0000-0000E4390000}"/>
    <cellStyle name="40% - Accent1 3 2 3 2 4 2" xfId="16650" xr:uid="{00000000-0005-0000-0000-0000E5390000}"/>
    <cellStyle name="40% - Accent1 3 2 3 2 4 2 2" xfId="23414" xr:uid="{00000000-0005-0000-0000-0000E6390000}"/>
    <cellStyle name="40% - Accent1 3 2 3 2 4 3" xfId="21457" xr:uid="{00000000-0005-0000-0000-0000E7390000}"/>
    <cellStyle name="40% - Accent1 3 2 3 2 5" xfId="16647" xr:uid="{00000000-0005-0000-0000-0000E8390000}"/>
    <cellStyle name="40% - Accent1 3 2 3 2 5 2" xfId="16645" xr:uid="{00000000-0005-0000-0000-0000E9390000}"/>
    <cellStyle name="40% - Accent1 3 2 3 2 6" xfId="16642" xr:uid="{00000000-0005-0000-0000-0000EA390000}"/>
    <cellStyle name="40% - Accent1 3 2 3 3" xfId="13941" xr:uid="{00000000-0005-0000-0000-0000EB390000}"/>
    <cellStyle name="40% - Accent1 3 2 3 3 2" xfId="22037" xr:uid="{00000000-0005-0000-0000-0000EC390000}"/>
    <cellStyle name="40% - Accent1 3 2 3 3 2 2" xfId="22219" xr:uid="{00000000-0005-0000-0000-0000ED390000}"/>
    <cellStyle name="40% - Accent1 3 2 3 3 2 2 2" xfId="6548" xr:uid="{00000000-0005-0000-0000-0000EE390000}"/>
    <cellStyle name="40% - Accent1 3 2 3 3 2 2 2 2" xfId="16640" xr:uid="{00000000-0005-0000-0000-0000EF390000}"/>
    <cellStyle name="40% - Accent1 3 2 3 3 2 2 3" xfId="21402" xr:uid="{00000000-0005-0000-0000-0000F0390000}"/>
    <cellStyle name="40% - Accent1 3 2 3 3 2 3" xfId="20496" xr:uid="{00000000-0005-0000-0000-0000F1390000}"/>
    <cellStyle name="40% - Accent1 3 2 3 3 2 3 2" xfId="23978" xr:uid="{00000000-0005-0000-0000-0000F2390000}"/>
    <cellStyle name="40% - Accent1 3 2 3 3 2 4" xfId="16637" xr:uid="{00000000-0005-0000-0000-0000F3390000}"/>
    <cellStyle name="40% - Accent1 3 2 3 3 3" xfId="20488" xr:uid="{00000000-0005-0000-0000-0000F4390000}"/>
    <cellStyle name="40% - Accent1 3 2 3 3 3 2" xfId="20484" xr:uid="{00000000-0005-0000-0000-0000F5390000}"/>
    <cellStyle name="40% - Accent1 3 2 3 3 3 2 2" xfId="20212" xr:uid="{00000000-0005-0000-0000-0000F6390000}"/>
    <cellStyle name="40% - Accent1 3 2 3 3 3 3" xfId="21432" xr:uid="{00000000-0005-0000-0000-0000F7390000}"/>
    <cellStyle name="40% - Accent1 3 2 3 3 4" xfId="20480" xr:uid="{00000000-0005-0000-0000-0000F8390000}"/>
    <cellStyle name="40% - Accent1 3 2 3 3 4 2" xfId="16633" xr:uid="{00000000-0005-0000-0000-0000F9390000}"/>
    <cellStyle name="40% - Accent1 3 2 3 3 5" xfId="16630" xr:uid="{00000000-0005-0000-0000-0000FA390000}"/>
    <cellStyle name="40% - Accent1 3 2 3 4" xfId="16627" xr:uid="{00000000-0005-0000-0000-0000FB390000}"/>
    <cellStyle name="40% - Accent1 3 2 3 4 2" xfId="29214" xr:uid="{00000000-0005-0000-0000-0000FC390000}"/>
    <cellStyle name="40% - Accent1 3 2 3 4 2 2" xfId="28815" xr:uid="{00000000-0005-0000-0000-0000FD390000}"/>
    <cellStyle name="40% - Accent1 3 2 3 4 2 2 2" xfId="16625" xr:uid="{00000000-0005-0000-0000-0000FE390000}"/>
    <cellStyle name="40% - Accent1 3 2 3 4 2 3" xfId="21426" xr:uid="{00000000-0005-0000-0000-0000FF390000}"/>
    <cellStyle name="40% - Accent1 3 2 3 4 3" xfId="21420" xr:uid="{00000000-0005-0000-0000-0000003A0000}"/>
    <cellStyle name="40% - Accent1 3 2 3 4 3 2" xfId="21416" xr:uid="{00000000-0005-0000-0000-0000013A0000}"/>
    <cellStyle name="40% - Accent1 3 2 3 4 4" xfId="16624" xr:uid="{00000000-0005-0000-0000-0000023A0000}"/>
    <cellStyle name="40% - Accent1 3 2 3 5" xfId="16622" xr:uid="{00000000-0005-0000-0000-0000033A0000}"/>
    <cellStyle name="40% - Accent1 3 2 3 5 2" xfId="21410" xr:uid="{00000000-0005-0000-0000-0000043A0000}"/>
    <cellStyle name="40% - Accent1 3 2 3 5 2 2" xfId="21407" xr:uid="{00000000-0005-0000-0000-0000053A0000}"/>
    <cellStyle name="40% - Accent1 3 2 3 5 3" xfId="16620" xr:uid="{00000000-0005-0000-0000-0000063A0000}"/>
    <cellStyle name="40% - Accent1 3 2 3 6" xfId="21404" xr:uid="{00000000-0005-0000-0000-0000073A0000}"/>
    <cellStyle name="40% - Accent1 3 2 3 6 2" xfId="21401" xr:uid="{00000000-0005-0000-0000-0000083A0000}"/>
    <cellStyle name="40% - Accent1 3 2 3 7" xfId="26718" xr:uid="{00000000-0005-0000-0000-0000093A0000}"/>
    <cellStyle name="40% - Accent1 3 2 4" xfId="16617" xr:uid="{00000000-0005-0000-0000-00000A3A0000}"/>
    <cellStyle name="40% - Accent1 3 2 4 2" xfId="16616" xr:uid="{00000000-0005-0000-0000-00000B3A0000}"/>
    <cellStyle name="40% - Accent1 3 2 4 2 2" xfId="18149" xr:uid="{00000000-0005-0000-0000-00000C3A0000}"/>
    <cellStyle name="40% - Accent1 3 2 4 2 2 2" xfId="16614" xr:uid="{00000000-0005-0000-0000-00000D3A0000}"/>
    <cellStyle name="40% - Accent1 3 2 4 2 2 2 2" xfId="17428" xr:uid="{00000000-0005-0000-0000-00000E3A0000}"/>
    <cellStyle name="40% - Accent1 3 2 4 2 2 2 2 2" xfId="10822" xr:uid="{00000000-0005-0000-0000-00000F3A0000}"/>
    <cellStyle name="40% - Accent1 3 2 4 2 2 2 3" xfId="17422" xr:uid="{00000000-0005-0000-0000-0000103A0000}"/>
    <cellStyle name="40% - Accent1 3 2 4 2 2 3" xfId="16608" xr:uid="{00000000-0005-0000-0000-0000113A0000}"/>
    <cellStyle name="40% - Accent1 3 2 4 2 2 3 2" xfId="17412" xr:uid="{00000000-0005-0000-0000-0000123A0000}"/>
    <cellStyle name="40% - Accent1 3 2 4 2 2 4" xfId="16606" xr:uid="{00000000-0005-0000-0000-0000133A0000}"/>
    <cellStyle name="40% - Accent1 3 2 4 2 3" xfId="16601" xr:uid="{00000000-0005-0000-0000-0000143A0000}"/>
    <cellStyle name="40% - Accent1 3 2 4 2 3 2" xfId="16599" xr:uid="{00000000-0005-0000-0000-0000153A0000}"/>
    <cellStyle name="40% - Accent1 3 2 4 2 3 2 2" xfId="17394" xr:uid="{00000000-0005-0000-0000-0000163A0000}"/>
    <cellStyle name="40% - Accent1 3 2 4 2 3 3" xfId="18038" xr:uid="{00000000-0005-0000-0000-0000173A0000}"/>
    <cellStyle name="40% - Accent1 3 2 4 2 4" xfId="16596" xr:uid="{00000000-0005-0000-0000-0000183A0000}"/>
    <cellStyle name="40% - Accent1 3 2 4 2 4 2" xfId="16590" xr:uid="{00000000-0005-0000-0000-0000193A0000}"/>
    <cellStyle name="40% - Accent1 3 2 4 2 5" xfId="16586" xr:uid="{00000000-0005-0000-0000-00001A3A0000}"/>
    <cellStyle name="40% - Accent1 3 2 4 3" xfId="18145" xr:uid="{00000000-0005-0000-0000-00001B3A0000}"/>
    <cellStyle name="40% - Accent1 3 2 4 3 2" xfId="20427" xr:uid="{00000000-0005-0000-0000-00001C3A0000}"/>
    <cellStyle name="40% - Accent1 3 2 4 3 2 2" xfId="30140" xr:uid="{00000000-0005-0000-0000-00001D3A0000}"/>
    <cellStyle name="40% - Accent1 3 2 4 3 2 2 2" xfId="10205" xr:uid="{00000000-0005-0000-0000-00001E3A0000}"/>
    <cellStyle name="40% - Accent1 3 2 4 3 2 3" xfId="16583" xr:uid="{00000000-0005-0000-0000-00001F3A0000}"/>
    <cellStyle name="40% - Accent1 3 2 4 3 3" xfId="20422" xr:uid="{00000000-0005-0000-0000-0000203A0000}"/>
    <cellStyle name="40% - Accent1 3 2 4 3 3 2" xfId="16581" xr:uid="{00000000-0005-0000-0000-0000213A0000}"/>
    <cellStyle name="40% - Accent1 3 2 4 3 4" xfId="16578" xr:uid="{00000000-0005-0000-0000-0000223A0000}"/>
    <cellStyle name="40% - Accent1 3 2 4 4" xfId="19658" xr:uid="{00000000-0005-0000-0000-0000233A0000}"/>
    <cellStyle name="40% - Accent1 3 2 4 4 2" xfId="25913" xr:uid="{00000000-0005-0000-0000-0000243A0000}"/>
    <cellStyle name="40% - Accent1 3 2 4 4 2 2" xfId="21373" xr:uid="{00000000-0005-0000-0000-0000253A0000}"/>
    <cellStyle name="40% - Accent1 3 2 4 4 3" xfId="16573" xr:uid="{00000000-0005-0000-0000-0000263A0000}"/>
    <cellStyle name="40% - Accent1 3 2 4 5" xfId="16569" xr:uid="{00000000-0005-0000-0000-0000273A0000}"/>
    <cellStyle name="40% - Accent1 3 2 4 5 2" xfId="26878" xr:uid="{00000000-0005-0000-0000-0000283A0000}"/>
    <cellStyle name="40% - Accent1 3 2 4 6" xfId="21371" xr:uid="{00000000-0005-0000-0000-0000293A0000}"/>
    <cellStyle name="40% - Accent1 3 2 5" xfId="19495" xr:uid="{00000000-0005-0000-0000-00002A3A0000}"/>
    <cellStyle name="40% - Accent1 3 2 5 2" xfId="18141" xr:uid="{00000000-0005-0000-0000-00002B3A0000}"/>
    <cellStyle name="40% - Accent1 3 2 5 2 2" xfId="16566" xr:uid="{00000000-0005-0000-0000-00002C3A0000}"/>
    <cellStyle name="40% - Accent1 3 2 5 2 2 2" xfId="16564" xr:uid="{00000000-0005-0000-0000-00002D3A0000}"/>
    <cellStyle name="40% - Accent1 3 2 5 2 2 2 2" xfId="17292" xr:uid="{00000000-0005-0000-0000-00002E3A0000}"/>
    <cellStyle name="40% - Accent1 3 2 5 2 2 3" xfId="16562" xr:uid="{00000000-0005-0000-0000-00002F3A0000}"/>
    <cellStyle name="40% - Accent1 3 2 5 2 3" xfId="20311" xr:uid="{00000000-0005-0000-0000-0000303A0000}"/>
    <cellStyle name="40% - Accent1 3 2 5 2 3 2" xfId="16560" xr:uid="{00000000-0005-0000-0000-0000313A0000}"/>
    <cellStyle name="40% - Accent1 3 2 5 2 4" xfId="16557" xr:uid="{00000000-0005-0000-0000-0000323A0000}"/>
    <cellStyle name="40% - Accent1 3 2 5 3" xfId="10998" xr:uid="{00000000-0005-0000-0000-0000333A0000}"/>
    <cellStyle name="40% - Accent1 3 2 5 3 2" xfId="20407" xr:uid="{00000000-0005-0000-0000-0000343A0000}"/>
    <cellStyle name="40% - Accent1 3 2 5 3 2 2" xfId="15183" xr:uid="{00000000-0005-0000-0000-0000353A0000}"/>
    <cellStyle name="40% - Accent1 3 2 5 3 3" xfId="16554" xr:uid="{00000000-0005-0000-0000-0000363A0000}"/>
    <cellStyle name="40% - Accent1 3 2 5 4" xfId="16551" xr:uid="{00000000-0005-0000-0000-0000373A0000}"/>
    <cellStyle name="40% - Accent1 3 2 5 4 2" xfId="16549" xr:uid="{00000000-0005-0000-0000-0000383A0000}"/>
    <cellStyle name="40% - Accent1 3 2 5 5" xfId="16547" xr:uid="{00000000-0005-0000-0000-0000393A0000}"/>
    <cellStyle name="40% - Accent1 3 2 6" xfId="20597" xr:uid="{00000000-0005-0000-0000-00003A3A0000}"/>
    <cellStyle name="40% - Accent1 3 2 6 2" xfId="24975" xr:uid="{00000000-0005-0000-0000-00003B3A0000}"/>
    <cellStyle name="40% - Accent1 3 2 6 2 2" xfId="33282" xr:uid="{00000000-0005-0000-0000-00003C3A0000}"/>
    <cellStyle name="40% - Accent1 3 2 6 2 2 2" xfId="16543" xr:uid="{00000000-0005-0000-0000-00003D3A0000}"/>
    <cellStyle name="40% - Accent1 3 2 6 2 3" xfId="21338" xr:uid="{00000000-0005-0000-0000-00003E3A0000}"/>
    <cellStyle name="40% - Accent1 3 2 6 3" xfId="21333" xr:uid="{00000000-0005-0000-0000-00003F3A0000}"/>
    <cellStyle name="40% - Accent1 3 2 6 3 2" xfId="21328" xr:uid="{00000000-0005-0000-0000-0000403A0000}"/>
    <cellStyle name="40% - Accent1 3 2 6 4" xfId="21325" xr:uid="{00000000-0005-0000-0000-0000413A0000}"/>
    <cellStyle name="40% - Accent1 3 2 7" xfId="33658" xr:uid="{00000000-0005-0000-0000-0000423A0000}"/>
    <cellStyle name="40% - Accent1 3 2 7 2" xfId="21315" xr:uid="{00000000-0005-0000-0000-0000433A0000}"/>
    <cellStyle name="40% - Accent1 3 2 7 2 2" xfId="20911" xr:uid="{00000000-0005-0000-0000-0000443A0000}"/>
    <cellStyle name="40% - Accent1 3 2 7 3" xfId="21312" xr:uid="{00000000-0005-0000-0000-0000453A0000}"/>
    <cellStyle name="40% - Accent1 3 2 8" xfId="33767" xr:uid="{00000000-0005-0000-0000-0000463A0000}"/>
    <cellStyle name="40% - Accent1 3 2 8 2" xfId="21307" xr:uid="{00000000-0005-0000-0000-0000473A0000}"/>
    <cellStyle name="40% - Accent1 3 2 9" xfId="24424" xr:uid="{00000000-0005-0000-0000-0000483A0000}"/>
    <cellStyle name="40% - Accent1 3 3" xfId="221" xr:uid="{00000000-0005-0000-0000-0000493A0000}"/>
    <cellStyle name="40% - Accent1 3 3 10" xfId="16541" xr:uid="{00000000-0005-0000-0000-00004A3A0000}"/>
    <cellStyle name="40% - Accent1 3 3 2" xfId="16540" xr:uid="{00000000-0005-0000-0000-00004B3A0000}"/>
    <cellStyle name="40% - Accent1 3 3 2 2" xfId="16539" xr:uid="{00000000-0005-0000-0000-00004C3A0000}"/>
    <cellStyle name="40% - Accent1 3 3 2 2 2" xfId="16538" xr:uid="{00000000-0005-0000-0000-00004D3A0000}"/>
    <cellStyle name="40% - Accent1 3 3 2 2 2 2" xfId="16536" xr:uid="{00000000-0005-0000-0000-00004E3A0000}"/>
    <cellStyle name="40% - Accent1 3 3 2 2 2 2 2" xfId="16535" xr:uid="{00000000-0005-0000-0000-00004F3A0000}"/>
    <cellStyle name="40% - Accent1 3 3 2 2 2 2 2 2" xfId="24138" xr:uid="{00000000-0005-0000-0000-0000503A0000}"/>
    <cellStyle name="40% - Accent1 3 3 2 2 2 2 2 2 2" xfId="16532" xr:uid="{00000000-0005-0000-0000-0000513A0000}"/>
    <cellStyle name="40% - Accent1 3 3 2 2 2 2 2 3" xfId="6532" xr:uid="{00000000-0005-0000-0000-0000523A0000}"/>
    <cellStyle name="40% - Accent1 3 3 2 2 2 2 3" xfId="16531" xr:uid="{00000000-0005-0000-0000-0000533A0000}"/>
    <cellStyle name="40% - Accent1 3 3 2 2 2 2 3 2" xfId="20785" xr:uid="{00000000-0005-0000-0000-0000543A0000}"/>
    <cellStyle name="40% - Accent1 3 3 2 2 2 2 4" xfId="16529" xr:uid="{00000000-0005-0000-0000-0000553A0000}"/>
    <cellStyle name="40% - Accent1 3 3 2 2 2 3" xfId="16526" xr:uid="{00000000-0005-0000-0000-0000563A0000}"/>
    <cellStyle name="40% - Accent1 3 3 2 2 2 3 2" xfId="30018" xr:uid="{00000000-0005-0000-0000-0000573A0000}"/>
    <cellStyle name="40% - Accent1 3 3 2 2 2 3 2 2" xfId="20676" xr:uid="{00000000-0005-0000-0000-0000583A0000}"/>
    <cellStyle name="40% - Accent1 3 3 2 2 2 3 3" xfId="29465" xr:uid="{00000000-0005-0000-0000-0000593A0000}"/>
    <cellStyle name="40% - Accent1 3 3 2 2 2 4" xfId="23317" xr:uid="{00000000-0005-0000-0000-00005A3A0000}"/>
    <cellStyle name="40% - Accent1 3 3 2 2 2 4 2" xfId="29413" xr:uid="{00000000-0005-0000-0000-00005B3A0000}"/>
    <cellStyle name="40% - Accent1 3 3 2 2 2 5" xfId="16525" xr:uid="{00000000-0005-0000-0000-00005C3A0000}"/>
    <cellStyle name="40% - Accent1 3 3 2 2 3" xfId="23679" xr:uid="{00000000-0005-0000-0000-00005D3A0000}"/>
    <cellStyle name="40% - Accent1 3 3 2 2 3 2" xfId="16521" xr:uid="{00000000-0005-0000-0000-00005E3A0000}"/>
    <cellStyle name="40% - Accent1 3 3 2 2 3 2 2" xfId="16519" xr:uid="{00000000-0005-0000-0000-00005F3A0000}"/>
    <cellStyle name="40% - Accent1 3 3 2 2 3 2 2 2" xfId="33023" xr:uid="{00000000-0005-0000-0000-0000603A0000}"/>
    <cellStyle name="40% - Accent1 3 3 2 2 3 2 3" xfId="16517" xr:uid="{00000000-0005-0000-0000-0000613A0000}"/>
    <cellStyle name="40% - Accent1 3 3 2 2 3 3" xfId="16516" xr:uid="{00000000-0005-0000-0000-0000623A0000}"/>
    <cellStyle name="40% - Accent1 3 3 2 2 3 3 2" xfId="29309" xr:uid="{00000000-0005-0000-0000-0000633A0000}"/>
    <cellStyle name="40% - Accent1 3 3 2 2 3 4" xfId="16515" xr:uid="{00000000-0005-0000-0000-0000643A0000}"/>
    <cellStyle name="40% - Accent1 3 3 2 2 4" xfId="16512" xr:uid="{00000000-0005-0000-0000-0000653A0000}"/>
    <cellStyle name="40% - Accent1 3 3 2 2 4 2" xfId="16508" xr:uid="{00000000-0005-0000-0000-0000663A0000}"/>
    <cellStyle name="40% - Accent1 3 3 2 2 4 2 2" xfId="16504" xr:uid="{00000000-0005-0000-0000-0000673A0000}"/>
    <cellStyle name="40% - Accent1 3 3 2 2 4 3" xfId="16502" xr:uid="{00000000-0005-0000-0000-0000683A0000}"/>
    <cellStyle name="40% - Accent1 3 3 2 2 5" xfId="16501" xr:uid="{00000000-0005-0000-0000-0000693A0000}"/>
    <cellStyle name="40% - Accent1 3 3 2 2 5 2" xfId="16496" xr:uid="{00000000-0005-0000-0000-00006A3A0000}"/>
    <cellStyle name="40% - Accent1 3 3 2 2 6" xfId="16494" xr:uid="{00000000-0005-0000-0000-00006B3A0000}"/>
    <cellStyle name="40% - Accent1 3 3 2 3" xfId="12619" xr:uid="{00000000-0005-0000-0000-00006C3A0000}"/>
    <cellStyle name="40% - Accent1 3 3 2 3 2" xfId="16493" xr:uid="{00000000-0005-0000-0000-00006D3A0000}"/>
    <cellStyle name="40% - Accent1 3 3 2 3 2 2" xfId="16492" xr:uid="{00000000-0005-0000-0000-00006E3A0000}"/>
    <cellStyle name="40% - Accent1 3 3 2 3 2 2 2" xfId="16490" xr:uid="{00000000-0005-0000-0000-00006F3A0000}"/>
    <cellStyle name="40% - Accent1 3 3 2 3 2 2 2 2" xfId="14833" xr:uid="{00000000-0005-0000-0000-0000703A0000}"/>
    <cellStyle name="40% - Accent1 3 3 2 3 2 2 3" xfId="16486" xr:uid="{00000000-0005-0000-0000-0000713A0000}"/>
    <cellStyle name="40% - Accent1 3 3 2 3 2 3" xfId="30107" xr:uid="{00000000-0005-0000-0000-0000723A0000}"/>
    <cellStyle name="40% - Accent1 3 3 2 3 2 3 2" xfId="23188" xr:uid="{00000000-0005-0000-0000-0000733A0000}"/>
    <cellStyle name="40% - Accent1 3 3 2 3 2 4" xfId="16484" xr:uid="{00000000-0005-0000-0000-0000743A0000}"/>
    <cellStyle name="40% - Accent1 3 3 2 3 3" xfId="16481" xr:uid="{00000000-0005-0000-0000-0000753A0000}"/>
    <cellStyle name="40% - Accent1 3 3 2 3 3 2" xfId="5665" xr:uid="{00000000-0005-0000-0000-0000763A0000}"/>
    <cellStyle name="40% - Accent1 3 3 2 3 3 2 2" xfId="29914" xr:uid="{00000000-0005-0000-0000-0000773A0000}"/>
    <cellStyle name="40% - Accent1 3 3 2 3 3 3" xfId="16479" xr:uid="{00000000-0005-0000-0000-0000783A0000}"/>
    <cellStyle name="40% - Accent1 3 3 2 3 4" xfId="16478" xr:uid="{00000000-0005-0000-0000-0000793A0000}"/>
    <cellStyle name="40% - Accent1 3 3 2 3 4 2" xfId="16475" xr:uid="{00000000-0005-0000-0000-00007A3A0000}"/>
    <cellStyle name="40% - Accent1 3 3 2 3 5" xfId="16474" xr:uid="{00000000-0005-0000-0000-00007B3A0000}"/>
    <cellStyle name="40% - Accent1 3 3 2 4" xfId="16473" xr:uid="{00000000-0005-0000-0000-00007C3A0000}"/>
    <cellStyle name="40% - Accent1 3 3 2 4 2" xfId="16472" xr:uid="{00000000-0005-0000-0000-00007D3A0000}"/>
    <cellStyle name="40% - Accent1 3 3 2 4 2 2" xfId="29141" xr:uid="{00000000-0005-0000-0000-00007E3A0000}"/>
    <cellStyle name="40% - Accent1 3 3 2 4 2 2 2" xfId="16471" xr:uid="{00000000-0005-0000-0000-00007F3A0000}"/>
    <cellStyle name="40% - Accent1 3 3 2 4 2 3" xfId="28254" xr:uid="{00000000-0005-0000-0000-0000803A0000}"/>
    <cellStyle name="40% - Accent1 3 3 2 4 3" xfId="16470" xr:uid="{00000000-0005-0000-0000-0000813A0000}"/>
    <cellStyle name="40% - Accent1 3 3 2 4 3 2" xfId="29110" xr:uid="{00000000-0005-0000-0000-0000823A0000}"/>
    <cellStyle name="40% - Accent1 3 3 2 4 4" xfId="16469" xr:uid="{00000000-0005-0000-0000-0000833A0000}"/>
    <cellStyle name="40% - Accent1 3 3 2 5" xfId="16468" xr:uid="{00000000-0005-0000-0000-0000843A0000}"/>
    <cellStyle name="40% - Accent1 3 3 2 5 2" xfId="16466" xr:uid="{00000000-0005-0000-0000-0000853A0000}"/>
    <cellStyle name="40% - Accent1 3 3 2 5 2 2" xfId="25418" xr:uid="{00000000-0005-0000-0000-0000863A0000}"/>
    <cellStyle name="40% - Accent1 3 3 2 5 3" xfId="16465" xr:uid="{00000000-0005-0000-0000-0000873A0000}"/>
    <cellStyle name="40% - Accent1 3 3 2 6" xfId="32459" xr:uid="{00000000-0005-0000-0000-0000883A0000}"/>
    <cellStyle name="40% - Accent1 3 3 2 6 2" xfId="25216" xr:uid="{00000000-0005-0000-0000-0000893A0000}"/>
    <cellStyle name="40% - Accent1 3 3 2 7" xfId="33316" xr:uid="{00000000-0005-0000-0000-00008A3A0000}"/>
    <cellStyle name="40% - Accent1 3 3 3" xfId="16464" xr:uid="{00000000-0005-0000-0000-00008B3A0000}"/>
    <cellStyle name="40% - Accent1 3 3 3 2" xfId="16462" xr:uid="{00000000-0005-0000-0000-00008C3A0000}"/>
    <cellStyle name="40% - Accent1 3 3 3 2 2" xfId="20210" xr:uid="{00000000-0005-0000-0000-00008D3A0000}"/>
    <cellStyle name="40% - Accent1 3 3 3 2 2 2" xfId="16460" xr:uid="{00000000-0005-0000-0000-00008E3A0000}"/>
    <cellStyle name="40% - Accent1 3 3 3 2 2 2 2" xfId="6976" xr:uid="{00000000-0005-0000-0000-00008F3A0000}"/>
    <cellStyle name="40% - Accent1 3 3 3 2 2 2 2 2" xfId="16458" xr:uid="{00000000-0005-0000-0000-0000903A0000}"/>
    <cellStyle name="40% - Accent1 3 3 3 2 2 2 3" xfId="16456" xr:uid="{00000000-0005-0000-0000-0000913A0000}"/>
    <cellStyle name="40% - Accent1 3 3 3 2 2 3" xfId="16454" xr:uid="{00000000-0005-0000-0000-0000923A0000}"/>
    <cellStyle name="40% - Accent1 3 3 3 2 2 3 2" xfId="28791" xr:uid="{00000000-0005-0000-0000-0000933A0000}"/>
    <cellStyle name="40% - Accent1 3 3 3 2 2 4" xfId="16452" xr:uid="{00000000-0005-0000-0000-0000943A0000}"/>
    <cellStyle name="40% - Accent1 3 3 3 2 3" xfId="16447" xr:uid="{00000000-0005-0000-0000-0000953A0000}"/>
    <cellStyle name="40% - Accent1 3 3 3 2 3 2" xfId="16443" xr:uid="{00000000-0005-0000-0000-0000963A0000}"/>
    <cellStyle name="40% - Accent1 3 3 3 2 3 2 2" xfId="31757" xr:uid="{00000000-0005-0000-0000-0000973A0000}"/>
    <cellStyle name="40% - Accent1 3 3 3 2 3 3" xfId="16438" xr:uid="{00000000-0005-0000-0000-0000983A0000}"/>
    <cellStyle name="40% - Accent1 3 3 3 2 4" xfId="16436" xr:uid="{00000000-0005-0000-0000-0000993A0000}"/>
    <cellStyle name="40% - Accent1 3 3 3 2 4 2" xfId="6335" xr:uid="{00000000-0005-0000-0000-00009A3A0000}"/>
    <cellStyle name="40% - Accent1 3 3 3 2 5" xfId="16430" xr:uid="{00000000-0005-0000-0000-00009B3A0000}"/>
    <cellStyle name="40% - Accent1 3 3 3 3" xfId="16428" xr:uid="{00000000-0005-0000-0000-00009C3A0000}"/>
    <cellStyle name="40% - Accent1 3 3 3 3 2" xfId="20333" xr:uid="{00000000-0005-0000-0000-00009D3A0000}"/>
    <cellStyle name="40% - Accent1 3 3 3 3 2 2" xfId="20329" xr:uid="{00000000-0005-0000-0000-00009E3A0000}"/>
    <cellStyle name="40% - Accent1 3 3 3 3 2 2 2" xfId="16426" xr:uid="{00000000-0005-0000-0000-00009F3A0000}"/>
    <cellStyle name="40% - Accent1 3 3 3 3 2 3" xfId="16425" xr:uid="{00000000-0005-0000-0000-0000A03A0000}"/>
    <cellStyle name="40% - Accent1 3 3 3 3 3" xfId="20322" xr:uid="{00000000-0005-0000-0000-0000A13A0000}"/>
    <cellStyle name="40% - Accent1 3 3 3 3 3 2" xfId="16421" xr:uid="{00000000-0005-0000-0000-0000A23A0000}"/>
    <cellStyle name="40% - Accent1 3 3 3 3 4" xfId="16417" xr:uid="{00000000-0005-0000-0000-0000A33A0000}"/>
    <cellStyle name="40% - Accent1 3 3 3 4" xfId="16415" xr:uid="{00000000-0005-0000-0000-0000A43A0000}"/>
    <cellStyle name="40% - Accent1 3 3 3 4 2" xfId="21220" xr:uid="{00000000-0005-0000-0000-0000A53A0000}"/>
    <cellStyle name="40% - Accent1 3 3 3 4 2 2" xfId="24391" xr:uid="{00000000-0005-0000-0000-0000A63A0000}"/>
    <cellStyle name="40% - Accent1 3 3 3 4 3" xfId="16413" xr:uid="{00000000-0005-0000-0000-0000A73A0000}"/>
    <cellStyle name="40% - Accent1 3 3 3 5" xfId="16411" xr:uid="{00000000-0005-0000-0000-0000A83A0000}"/>
    <cellStyle name="40% - Accent1 3 3 3 5 2" xfId="16409" xr:uid="{00000000-0005-0000-0000-0000A93A0000}"/>
    <cellStyle name="40% - Accent1 3 3 3 6" xfId="19669" xr:uid="{00000000-0005-0000-0000-0000AA3A0000}"/>
    <cellStyle name="40% - Accent1 3 3 4" xfId="16407" xr:uid="{00000000-0005-0000-0000-0000AB3A0000}"/>
    <cellStyle name="40% - Accent1 3 3 4 2" xfId="16406" xr:uid="{00000000-0005-0000-0000-0000AC3A0000}"/>
    <cellStyle name="40% - Accent1 3 3 4 2 2" xfId="29035" xr:uid="{00000000-0005-0000-0000-0000AD3A0000}"/>
    <cellStyle name="40% - Accent1 3 3 4 2 2 2" xfId="15159" xr:uid="{00000000-0005-0000-0000-0000AE3A0000}"/>
    <cellStyle name="40% - Accent1 3 3 4 2 2 2 2" xfId="17163" xr:uid="{00000000-0005-0000-0000-0000AF3A0000}"/>
    <cellStyle name="40% - Accent1 3 3 4 2 2 3" xfId="16404" xr:uid="{00000000-0005-0000-0000-0000B03A0000}"/>
    <cellStyle name="40% - Accent1 3 3 4 2 3" xfId="28852" xr:uid="{00000000-0005-0000-0000-0000B13A0000}"/>
    <cellStyle name="40% - Accent1 3 3 4 2 3 2" xfId="16402" xr:uid="{00000000-0005-0000-0000-0000B23A0000}"/>
    <cellStyle name="40% - Accent1 3 3 4 2 4" xfId="16400" xr:uid="{00000000-0005-0000-0000-0000B33A0000}"/>
    <cellStyle name="40% - Accent1 3 3 4 3" xfId="20995" xr:uid="{00000000-0005-0000-0000-0000B43A0000}"/>
    <cellStyle name="40% - Accent1 3 3 4 3 2" xfId="20287" xr:uid="{00000000-0005-0000-0000-0000B53A0000}"/>
    <cellStyle name="40% - Accent1 3 3 4 3 2 2" xfId="16397" xr:uid="{00000000-0005-0000-0000-0000B63A0000}"/>
    <cellStyle name="40% - Accent1 3 3 4 3 3" xfId="16394" xr:uid="{00000000-0005-0000-0000-0000B73A0000}"/>
    <cellStyle name="40% - Accent1 3 3 4 4" xfId="16390" xr:uid="{00000000-0005-0000-0000-0000B83A0000}"/>
    <cellStyle name="40% - Accent1 3 3 4 4 2" xfId="21195" xr:uid="{00000000-0005-0000-0000-0000B93A0000}"/>
    <cellStyle name="40% - Accent1 3 3 4 5" xfId="16388" xr:uid="{00000000-0005-0000-0000-0000BA3A0000}"/>
    <cellStyle name="40% - Accent1 3 3 5" xfId="20592" xr:uid="{00000000-0005-0000-0000-0000BB3A0000}"/>
    <cellStyle name="40% - Accent1 3 3 5 2" xfId="16385" xr:uid="{00000000-0005-0000-0000-0000BC3A0000}"/>
    <cellStyle name="40% - Accent1 3 3 5 2 2" xfId="25690" xr:uid="{00000000-0005-0000-0000-0000BD3A0000}"/>
    <cellStyle name="40% - Accent1 3 3 5 2 2 2" xfId="23862" xr:uid="{00000000-0005-0000-0000-0000BE3A0000}"/>
    <cellStyle name="40% - Accent1 3 3 5 2 3" xfId="16383" xr:uid="{00000000-0005-0000-0000-0000BF3A0000}"/>
    <cellStyle name="40% - Accent1 3 3 5 3" xfId="16381" xr:uid="{00000000-0005-0000-0000-0000C03A0000}"/>
    <cellStyle name="40% - Accent1 3 3 5 3 2" xfId="16379" xr:uid="{00000000-0005-0000-0000-0000C13A0000}"/>
    <cellStyle name="40% - Accent1 3 3 5 4" xfId="8167" xr:uid="{00000000-0005-0000-0000-0000C23A0000}"/>
    <cellStyle name="40% - Accent1 3 3 6" xfId="25376" xr:uid="{00000000-0005-0000-0000-0000C33A0000}"/>
    <cellStyle name="40% - Accent1 3 3 6 2" xfId="21178" xr:uid="{00000000-0005-0000-0000-0000C43A0000}"/>
    <cellStyle name="40% - Accent1 3 3 6 2 2" xfId="21173" xr:uid="{00000000-0005-0000-0000-0000C53A0000}"/>
    <cellStyle name="40% - Accent1 3 3 6 3" xfId="21170" xr:uid="{00000000-0005-0000-0000-0000C63A0000}"/>
    <cellStyle name="40% - Accent1 3 3 7" xfId="34107" xr:uid="{00000000-0005-0000-0000-0000C73A0000}"/>
    <cellStyle name="40% - Accent1 3 3 7 2" xfId="21161" xr:uid="{00000000-0005-0000-0000-0000C83A0000}"/>
    <cellStyle name="40% - Accent1 3 3 8" xfId="24419" xr:uid="{00000000-0005-0000-0000-0000C93A0000}"/>
    <cellStyle name="40% - Accent1 3 3 9" xfId="34550" xr:uid="{00000000-0005-0000-0000-0000CA3A0000}"/>
    <cellStyle name="40% - Accent1 3 4" xfId="18864" xr:uid="{00000000-0005-0000-0000-0000CB3A0000}"/>
    <cellStyle name="40% - Accent1 3 4 2" xfId="16377" xr:uid="{00000000-0005-0000-0000-0000CC3A0000}"/>
    <cellStyle name="40% - Accent1 3 4 2 2" xfId="16376" xr:uid="{00000000-0005-0000-0000-0000CD3A0000}"/>
    <cellStyle name="40% - Accent1 3 4 2 2 2" xfId="16375" xr:uid="{00000000-0005-0000-0000-0000CE3A0000}"/>
    <cellStyle name="40% - Accent1 3 4 2 2 2 2" xfId="24544" xr:uid="{00000000-0005-0000-0000-0000CF3A0000}"/>
    <cellStyle name="40% - Accent1 3 4 2 2 2 2 2" xfId="18549" xr:uid="{00000000-0005-0000-0000-0000D03A0000}"/>
    <cellStyle name="40% - Accent1 3 4 2 2 2 2 2 2" xfId="5491" xr:uid="{00000000-0005-0000-0000-0000D13A0000}"/>
    <cellStyle name="40% - Accent1 3 4 2 2 2 2 3" xfId="16374" xr:uid="{00000000-0005-0000-0000-0000D23A0000}"/>
    <cellStyle name="40% - Accent1 3 4 2 2 2 3" xfId="16371" xr:uid="{00000000-0005-0000-0000-0000D33A0000}"/>
    <cellStyle name="40% - Accent1 3 4 2 2 2 3 2" xfId="16369" xr:uid="{00000000-0005-0000-0000-0000D43A0000}"/>
    <cellStyle name="40% - Accent1 3 4 2 2 2 4" xfId="16368" xr:uid="{00000000-0005-0000-0000-0000D53A0000}"/>
    <cellStyle name="40% - Accent1 3 4 2 2 3" xfId="16365" xr:uid="{00000000-0005-0000-0000-0000D63A0000}"/>
    <cellStyle name="40% - Accent1 3 4 2 2 3 2" xfId="16364" xr:uid="{00000000-0005-0000-0000-0000D73A0000}"/>
    <cellStyle name="40% - Accent1 3 4 2 2 3 2 2" xfId="16360" xr:uid="{00000000-0005-0000-0000-0000D83A0000}"/>
    <cellStyle name="40% - Accent1 3 4 2 2 3 3" xfId="16359" xr:uid="{00000000-0005-0000-0000-0000D93A0000}"/>
    <cellStyle name="40% - Accent1 3 4 2 2 4" xfId="16358" xr:uid="{00000000-0005-0000-0000-0000DA3A0000}"/>
    <cellStyle name="40% - Accent1 3 4 2 2 4 2" xfId="16355" xr:uid="{00000000-0005-0000-0000-0000DB3A0000}"/>
    <cellStyle name="40% - Accent1 3 4 2 2 5" xfId="16354" xr:uid="{00000000-0005-0000-0000-0000DC3A0000}"/>
    <cellStyle name="40% - Accent1 3 4 2 3" xfId="16353" xr:uid="{00000000-0005-0000-0000-0000DD3A0000}"/>
    <cellStyle name="40% - Accent1 3 4 2 3 2" xfId="16351" xr:uid="{00000000-0005-0000-0000-0000DE3A0000}"/>
    <cellStyle name="40% - Accent1 3 4 2 3 2 2" xfId="17856" xr:uid="{00000000-0005-0000-0000-0000DF3A0000}"/>
    <cellStyle name="40% - Accent1 3 4 2 3 2 2 2" xfId="16349" xr:uid="{00000000-0005-0000-0000-0000E03A0000}"/>
    <cellStyle name="40% - Accent1 3 4 2 3 2 3" xfId="17835" xr:uid="{00000000-0005-0000-0000-0000E13A0000}"/>
    <cellStyle name="40% - Accent1 3 4 2 3 3" xfId="16347" xr:uid="{00000000-0005-0000-0000-0000E23A0000}"/>
    <cellStyle name="40% - Accent1 3 4 2 3 3 2" xfId="31178" xr:uid="{00000000-0005-0000-0000-0000E33A0000}"/>
    <cellStyle name="40% - Accent1 3 4 2 3 4" xfId="16345" xr:uid="{00000000-0005-0000-0000-0000E43A0000}"/>
    <cellStyle name="40% - Accent1 3 4 2 4" xfId="16344" xr:uid="{00000000-0005-0000-0000-0000E53A0000}"/>
    <cellStyle name="40% - Accent1 3 4 2 4 2" xfId="16343" xr:uid="{00000000-0005-0000-0000-0000E63A0000}"/>
    <cellStyle name="40% - Accent1 3 4 2 4 2 2" xfId="28381" xr:uid="{00000000-0005-0000-0000-0000E73A0000}"/>
    <cellStyle name="40% - Accent1 3 4 2 4 3" xfId="16340" xr:uid="{00000000-0005-0000-0000-0000E83A0000}"/>
    <cellStyle name="40% - Accent1 3 4 2 5" xfId="16339" xr:uid="{00000000-0005-0000-0000-0000E93A0000}"/>
    <cellStyle name="40% - Accent1 3 4 2 5 2" xfId="16338" xr:uid="{00000000-0005-0000-0000-0000EA3A0000}"/>
    <cellStyle name="40% - Accent1 3 4 2 6" xfId="33113" xr:uid="{00000000-0005-0000-0000-0000EB3A0000}"/>
    <cellStyle name="40% - Accent1 3 4 3" xfId="16337" xr:uid="{00000000-0005-0000-0000-0000EC3A0000}"/>
    <cellStyle name="40% - Accent1 3 4 3 2" xfId="16336" xr:uid="{00000000-0005-0000-0000-0000ED3A0000}"/>
    <cellStyle name="40% - Accent1 3 4 3 2 2" xfId="16334" xr:uid="{00000000-0005-0000-0000-0000EE3A0000}"/>
    <cellStyle name="40% - Accent1 3 4 3 2 2 2" xfId="16332" xr:uid="{00000000-0005-0000-0000-0000EF3A0000}"/>
    <cellStyle name="40% - Accent1 3 4 3 2 2 2 2" xfId="20379" xr:uid="{00000000-0005-0000-0000-0000F03A0000}"/>
    <cellStyle name="40% - Accent1 3 4 3 2 2 3" xfId="16330" xr:uid="{00000000-0005-0000-0000-0000F13A0000}"/>
    <cellStyle name="40% - Accent1 3 4 3 2 3" xfId="16328" xr:uid="{00000000-0005-0000-0000-0000F23A0000}"/>
    <cellStyle name="40% - Accent1 3 4 3 2 3 2" xfId="16326" xr:uid="{00000000-0005-0000-0000-0000F33A0000}"/>
    <cellStyle name="40% - Accent1 3 4 3 2 4" xfId="16324" xr:uid="{00000000-0005-0000-0000-0000F43A0000}"/>
    <cellStyle name="40% - Accent1 3 4 3 3" xfId="16322" xr:uid="{00000000-0005-0000-0000-0000F53A0000}"/>
    <cellStyle name="40% - Accent1 3 4 3 3 2" xfId="20229" xr:uid="{00000000-0005-0000-0000-0000F63A0000}"/>
    <cellStyle name="40% - Accent1 3 4 3 3 2 2" xfId="23333" xr:uid="{00000000-0005-0000-0000-0000F73A0000}"/>
    <cellStyle name="40% - Accent1 3 4 3 3 3" xfId="16319" xr:uid="{00000000-0005-0000-0000-0000F83A0000}"/>
    <cellStyle name="40% - Accent1 3 4 3 4" xfId="16317" xr:uid="{00000000-0005-0000-0000-0000F93A0000}"/>
    <cellStyle name="40% - Accent1 3 4 3 4 2" xfId="16315" xr:uid="{00000000-0005-0000-0000-0000FA3A0000}"/>
    <cellStyle name="40% - Accent1 3 4 3 5" xfId="16312" xr:uid="{00000000-0005-0000-0000-0000FB3A0000}"/>
    <cellStyle name="40% - Accent1 3 4 4" xfId="16310" xr:uid="{00000000-0005-0000-0000-0000FC3A0000}"/>
    <cellStyle name="40% - Accent1 3 4 4 2" xfId="16308" xr:uid="{00000000-0005-0000-0000-0000FD3A0000}"/>
    <cellStyle name="40% - Accent1 3 4 4 2 2" xfId="28995" xr:uid="{00000000-0005-0000-0000-0000FE3A0000}"/>
    <cellStyle name="40% - Accent1 3 4 4 2 2 2" xfId="16306" xr:uid="{00000000-0005-0000-0000-0000FF3A0000}"/>
    <cellStyle name="40% - Accent1 3 4 4 2 3" xfId="16303" xr:uid="{00000000-0005-0000-0000-0000003B0000}"/>
    <cellStyle name="40% - Accent1 3 4 4 3" xfId="16300" xr:uid="{00000000-0005-0000-0000-0000013B0000}"/>
    <cellStyle name="40% - Accent1 3 4 4 3 2" xfId="16297" xr:uid="{00000000-0005-0000-0000-0000023B0000}"/>
    <cellStyle name="40% - Accent1 3 4 4 4" xfId="16294" xr:uid="{00000000-0005-0000-0000-0000033B0000}"/>
    <cellStyle name="40% - Accent1 3 4 5" xfId="28429" xr:uid="{00000000-0005-0000-0000-0000043B0000}"/>
    <cellStyle name="40% - Accent1 3 4 5 2" xfId="16292" xr:uid="{00000000-0005-0000-0000-0000053B0000}"/>
    <cellStyle name="40% - Accent1 3 4 5 2 2" xfId="16289" xr:uid="{00000000-0005-0000-0000-0000063B0000}"/>
    <cellStyle name="40% - Accent1 3 4 5 3" xfId="16285" xr:uid="{00000000-0005-0000-0000-0000073B0000}"/>
    <cellStyle name="40% - Accent1 3 4 6" xfId="16281" xr:uid="{00000000-0005-0000-0000-0000083B0000}"/>
    <cellStyle name="40% - Accent1 3 4 6 2" xfId="21144" xr:uid="{00000000-0005-0000-0000-0000093B0000}"/>
    <cellStyle name="40% - Accent1 3 4 7" xfId="19057" xr:uid="{00000000-0005-0000-0000-00000A3B0000}"/>
    <cellStyle name="40% - Accent1 3 4 8" xfId="34772" xr:uid="{00000000-0005-0000-0000-00000B3B0000}"/>
    <cellStyle name="40% - Accent1 3 5" xfId="16279" xr:uid="{00000000-0005-0000-0000-00000C3B0000}"/>
    <cellStyle name="40% - Accent1 3 5 2" xfId="16278" xr:uid="{00000000-0005-0000-0000-00000D3B0000}"/>
    <cellStyle name="40% - Accent1 3 5 2 2" xfId="24272" xr:uid="{00000000-0005-0000-0000-00000E3B0000}"/>
    <cellStyle name="40% - Accent1 3 5 2 2 2" xfId="16277" xr:uid="{00000000-0005-0000-0000-00000F3B0000}"/>
    <cellStyle name="40% - Accent1 3 5 2 2 2 2" xfId="33419" xr:uid="{00000000-0005-0000-0000-0000103B0000}"/>
    <cellStyle name="40% - Accent1 3 5 2 2 2 2 2" xfId="16276" xr:uid="{00000000-0005-0000-0000-0000113B0000}"/>
    <cellStyle name="40% - Accent1 3 5 2 2 2 3" xfId="16273" xr:uid="{00000000-0005-0000-0000-0000123B0000}"/>
    <cellStyle name="40% - Accent1 3 5 2 2 3" xfId="16271" xr:uid="{00000000-0005-0000-0000-0000133B0000}"/>
    <cellStyle name="40% - Accent1 3 5 2 2 3 2" xfId="16270" xr:uid="{00000000-0005-0000-0000-0000143B0000}"/>
    <cellStyle name="40% - Accent1 3 5 2 2 4" xfId="16269" xr:uid="{00000000-0005-0000-0000-0000153B0000}"/>
    <cellStyle name="40% - Accent1 3 5 2 3" xfId="16268" xr:uid="{00000000-0005-0000-0000-0000163B0000}"/>
    <cellStyle name="40% - Accent1 3 5 2 3 2" xfId="16266" xr:uid="{00000000-0005-0000-0000-0000173B0000}"/>
    <cellStyle name="40% - Accent1 3 5 2 3 2 2" xfId="20095" xr:uid="{00000000-0005-0000-0000-0000183B0000}"/>
    <cellStyle name="40% - Accent1 3 5 2 3 3" xfId="16262" xr:uid="{00000000-0005-0000-0000-0000193B0000}"/>
    <cellStyle name="40% - Accent1 3 5 2 4" xfId="17712" xr:uid="{00000000-0005-0000-0000-00001A3B0000}"/>
    <cellStyle name="40% - Accent1 3 5 2 4 2" xfId="16261" xr:uid="{00000000-0005-0000-0000-00001B3B0000}"/>
    <cellStyle name="40% - Accent1 3 5 2 5" xfId="17494" xr:uid="{00000000-0005-0000-0000-00001C3B0000}"/>
    <cellStyle name="40% - Accent1 3 5 3" xfId="16260" xr:uid="{00000000-0005-0000-0000-00001D3B0000}"/>
    <cellStyle name="40% - Accent1 3 5 3 2" xfId="16259" xr:uid="{00000000-0005-0000-0000-00001E3B0000}"/>
    <cellStyle name="40% - Accent1 3 5 3 2 2" xfId="30340" xr:uid="{00000000-0005-0000-0000-00001F3B0000}"/>
    <cellStyle name="40% - Accent1 3 5 3 2 2 2" xfId="16257" xr:uid="{00000000-0005-0000-0000-0000203B0000}"/>
    <cellStyle name="40% - Accent1 3 5 3 2 3" xfId="13213" xr:uid="{00000000-0005-0000-0000-0000213B0000}"/>
    <cellStyle name="40% - Accent1 3 5 3 3" xfId="16253" xr:uid="{00000000-0005-0000-0000-0000223B0000}"/>
    <cellStyle name="40% - Accent1 3 5 3 3 2" xfId="16250" xr:uid="{00000000-0005-0000-0000-0000233B0000}"/>
    <cellStyle name="40% - Accent1 3 5 3 4" xfId="17701" xr:uid="{00000000-0005-0000-0000-0000243B0000}"/>
    <cellStyle name="40% - Accent1 3 5 4" xfId="16247" xr:uid="{00000000-0005-0000-0000-0000253B0000}"/>
    <cellStyle name="40% - Accent1 3 5 4 2" xfId="16246" xr:uid="{00000000-0005-0000-0000-0000263B0000}"/>
    <cellStyle name="40% - Accent1 3 5 4 2 2" xfId="16243" xr:uid="{00000000-0005-0000-0000-0000273B0000}"/>
    <cellStyle name="40% - Accent1 3 5 4 3" xfId="16239" xr:uid="{00000000-0005-0000-0000-0000283B0000}"/>
    <cellStyle name="40% - Accent1 3 5 5" xfId="16236" xr:uid="{00000000-0005-0000-0000-0000293B0000}"/>
    <cellStyle name="40% - Accent1 3 5 5 2" xfId="32298" xr:uid="{00000000-0005-0000-0000-00002A3B0000}"/>
    <cellStyle name="40% - Accent1 3 5 6" xfId="16231" xr:uid="{00000000-0005-0000-0000-00002B3B0000}"/>
    <cellStyle name="40% - Accent1 3 5 7" xfId="34962" xr:uid="{00000000-0005-0000-0000-00002C3B0000}"/>
    <cellStyle name="40% - Accent1 3 6" xfId="16226" xr:uid="{00000000-0005-0000-0000-00002D3B0000}"/>
    <cellStyle name="40% - Accent1 3 6 2" xfId="16225" xr:uid="{00000000-0005-0000-0000-00002E3B0000}"/>
    <cellStyle name="40% - Accent1 3 6 2 2" xfId="27815" xr:uid="{00000000-0005-0000-0000-00002F3B0000}"/>
    <cellStyle name="40% - Accent1 3 6 2 2 2" xfId="16224" xr:uid="{00000000-0005-0000-0000-0000303B0000}"/>
    <cellStyle name="40% - Accent1 3 6 2 2 2 2" xfId="31448" xr:uid="{00000000-0005-0000-0000-0000313B0000}"/>
    <cellStyle name="40% - Accent1 3 6 2 2 3" xfId="16223" xr:uid="{00000000-0005-0000-0000-0000323B0000}"/>
    <cellStyle name="40% - Accent1 3 6 2 3" xfId="20738" xr:uid="{00000000-0005-0000-0000-0000333B0000}"/>
    <cellStyle name="40% - Accent1 3 6 2 3 2" xfId="33462" xr:uid="{00000000-0005-0000-0000-0000343B0000}"/>
    <cellStyle name="40% - Accent1 3 6 2 4" xfId="17475" xr:uid="{00000000-0005-0000-0000-0000353B0000}"/>
    <cellStyle name="40% - Accent1 3 6 3" xfId="16221" xr:uid="{00000000-0005-0000-0000-0000363B0000}"/>
    <cellStyle name="40% - Accent1 3 6 3 2" xfId="21141" xr:uid="{00000000-0005-0000-0000-0000373B0000}"/>
    <cellStyle name="40% - Accent1 3 6 3 2 2" xfId="16218" xr:uid="{00000000-0005-0000-0000-0000383B0000}"/>
    <cellStyle name="40% - Accent1 3 6 3 3" xfId="21135" xr:uid="{00000000-0005-0000-0000-0000393B0000}"/>
    <cellStyle name="40% - Accent1 3 6 4" xfId="16215" xr:uid="{00000000-0005-0000-0000-00003A3B0000}"/>
    <cellStyle name="40% - Accent1 3 6 4 2" xfId="16214" xr:uid="{00000000-0005-0000-0000-00003B3B0000}"/>
    <cellStyle name="40% - Accent1 3 6 5" xfId="16212" xr:uid="{00000000-0005-0000-0000-00003C3B0000}"/>
    <cellStyle name="40% - Accent1 3 6 6" xfId="35167" xr:uid="{00000000-0005-0000-0000-00003D3B0000}"/>
    <cellStyle name="40% - Accent1 3 7" xfId="16210" xr:uid="{00000000-0005-0000-0000-00003E3B0000}"/>
    <cellStyle name="40% - Accent1 3 7 2" xfId="26665" xr:uid="{00000000-0005-0000-0000-00003F3B0000}"/>
    <cellStyle name="40% - Accent1 3 7 2 2" xfId="25111" xr:uid="{00000000-0005-0000-0000-0000403B0000}"/>
    <cellStyle name="40% - Accent1 3 7 2 2 2" xfId="33588" xr:uid="{00000000-0005-0000-0000-0000413B0000}"/>
    <cellStyle name="40% - Accent1 3 7 2 3" xfId="17465" xr:uid="{00000000-0005-0000-0000-0000423B0000}"/>
    <cellStyle name="40% - Accent1 3 7 3" xfId="31138" xr:uid="{00000000-0005-0000-0000-0000433B0000}"/>
    <cellStyle name="40% - Accent1 3 7 3 2" xfId="21130" xr:uid="{00000000-0005-0000-0000-0000443B0000}"/>
    <cellStyle name="40% - Accent1 3 7 4" xfId="31088" xr:uid="{00000000-0005-0000-0000-0000453B0000}"/>
    <cellStyle name="40% - Accent1 3 7 5" xfId="35396" xr:uid="{00000000-0005-0000-0000-0000463B0000}"/>
    <cellStyle name="40% - Accent1 3 8" xfId="32127" xr:uid="{00000000-0005-0000-0000-0000473B0000}"/>
    <cellStyle name="40% - Accent1 3 8 2" xfId="25384" xr:uid="{00000000-0005-0000-0000-0000483B0000}"/>
    <cellStyle name="40% - Accent1 3 8 2 2" xfId="22293" xr:uid="{00000000-0005-0000-0000-0000493B0000}"/>
    <cellStyle name="40% - Accent1 3 8 3" xfId="32521" xr:uid="{00000000-0005-0000-0000-00004A3B0000}"/>
    <cellStyle name="40% - Accent1 3 8 4" xfId="36268" xr:uid="{00000000-0005-0000-0000-00004B3B0000}"/>
    <cellStyle name="40% - Accent1 3 9" xfId="28770" xr:uid="{00000000-0005-0000-0000-00004C3B0000}"/>
    <cellStyle name="40% - Accent1 3 9 2" xfId="9224" xr:uid="{00000000-0005-0000-0000-00004D3B0000}"/>
    <cellStyle name="40% - Accent1 3 9 3" xfId="36554" xr:uid="{00000000-0005-0000-0000-00004E3B0000}"/>
    <cellStyle name="40% - Accent1 30" xfId="35893" xr:uid="{00000000-0005-0000-0000-00004F3B0000}"/>
    <cellStyle name="40% - Accent1 30 2" xfId="37065" xr:uid="{00000000-0005-0000-0000-0000503B0000}"/>
    <cellStyle name="40% - Accent1 30 3" xfId="37960" xr:uid="{00000000-0005-0000-0000-0000513B0000}"/>
    <cellStyle name="40% - Accent1 31" xfId="35913" xr:uid="{00000000-0005-0000-0000-0000523B0000}"/>
    <cellStyle name="40% - Accent1 31 2" xfId="37084" xr:uid="{00000000-0005-0000-0000-0000533B0000}"/>
    <cellStyle name="40% - Accent1 31 3" xfId="37980" xr:uid="{00000000-0005-0000-0000-0000543B0000}"/>
    <cellStyle name="40% - Accent1 32" xfId="35933" xr:uid="{00000000-0005-0000-0000-0000553B0000}"/>
    <cellStyle name="40% - Accent1 32 2" xfId="37103" xr:uid="{00000000-0005-0000-0000-0000563B0000}"/>
    <cellStyle name="40% - Accent1 32 3" xfId="38000" xr:uid="{00000000-0005-0000-0000-0000573B0000}"/>
    <cellStyle name="40% - Accent1 33" xfId="35953" xr:uid="{00000000-0005-0000-0000-0000583B0000}"/>
    <cellStyle name="40% - Accent1 33 2" xfId="37122" xr:uid="{00000000-0005-0000-0000-0000593B0000}"/>
    <cellStyle name="40% - Accent1 33 3" xfId="38020" xr:uid="{00000000-0005-0000-0000-00005A3B0000}"/>
    <cellStyle name="40% - Accent1 34" xfId="35973" xr:uid="{00000000-0005-0000-0000-00005B3B0000}"/>
    <cellStyle name="40% - Accent1 34 2" xfId="37142" xr:uid="{00000000-0005-0000-0000-00005C3B0000}"/>
    <cellStyle name="40% - Accent1 34 3" xfId="38040" xr:uid="{00000000-0005-0000-0000-00005D3B0000}"/>
    <cellStyle name="40% - Accent1 35" xfId="35993" xr:uid="{00000000-0005-0000-0000-00005E3B0000}"/>
    <cellStyle name="40% - Accent1 35 2" xfId="37162" xr:uid="{00000000-0005-0000-0000-00005F3B0000}"/>
    <cellStyle name="40% - Accent1 35 3" xfId="38060" xr:uid="{00000000-0005-0000-0000-0000603B0000}"/>
    <cellStyle name="40% - Accent1 36" xfId="36013" xr:uid="{00000000-0005-0000-0000-0000613B0000}"/>
    <cellStyle name="40% - Accent1 36 2" xfId="37182" xr:uid="{00000000-0005-0000-0000-0000623B0000}"/>
    <cellStyle name="40% - Accent1 36 3" xfId="38080" xr:uid="{00000000-0005-0000-0000-0000633B0000}"/>
    <cellStyle name="40% - Accent1 37" xfId="36033" xr:uid="{00000000-0005-0000-0000-0000643B0000}"/>
    <cellStyle name="40% - Accent1 37 2" xfId="37202" xr:uid="{00000000-0005-0000-0000-0000653B0000}"/>
    <cellStyle name="40% - Accent1 37 3" xfId="38100" xr:uid="{00000000-0005-0000-0000-0000663B0000}"/>
    <cellStyle name="40% - Accent1 38" xfId="36053" xr:uid="{00000000-0005-0000-0000-0000673B0000}"/>
    <cellStyle name="40% - Accent1 38 2" xfId="37222" xr:uid="{00000000-0005-0000-0000-0000683B0000}"/>
    <cellStyle name="40% - Accent1 38 3" xfId="38120" xr:uid="{00000000-0005-0000-0000-0000693B0000}"/>
    <cellStyle name="40% - Accent1 39" xfId="36073" xr:uid="{00000000-0005-0000-0000-00006A3B0000}"/>
    <cellStyle name="40% - Accent1 39 2" xfId="37242" xr:uid="{00000000-0005-0000-0000-00006B3B0000}"/>
    <cellStyle name="40% - Accent1 39 3" xfId="38140" xr:uid="{00000000-0005-0000-0000-00006C3B0000}"/>
    <cellStyle name="40% - Accent1 4" xfId="118" xr:uid="{00000000-0005-0000-0000-00006D3B0000}"/>
    <cellStyle name="40% - Accent1 4 10" xfId="34472" xr:uid="{00000000-0005-0000-0000-00006E3B0000}"/>
    <cellStyle name="40% - Accent1 4 11" xfId="30308" xr:uid="{00000000-0005-0000-0000-00006F3B0000}"/>
    <cellStyle name="40% - Accent1 4 2" xfId="241" xr:uid="{00000000-0005-0000-0000-0000703B0000}"/>
    <cellStyle name="40% - Accent1 4 2 10" xfId="16207" xr:uid="{00000000-0005-0000-0000-0000713B0000}"/>
    <cellStyle name="40% - Accent1 4 2 2" xfId="16206" xr:uid="{00000000-0005-0000-0000-0000723B0000}"/>
    <cellStyle name="40% - Accent1 4 2 2 2" xfId="16204" xr:uid="{00000000-0005-0000-0000-0000733B0000}"/>
    <cellStyle name="40% - Accent1 4 2 2 2 2" xfId="16202" xr:uid="{00000000-0005-0000-0000-0000743B0000}"/>
    <cellStyle name="40% - Accent1 4 2 2 2 2 2" xfId="16201" xr:uid="{00000000-0005-0000-0000-0000753B0000}"/>
    <cellStyle name="40% - Accent1 4 2 2 2 2 2 2" xfId="32073" xr:uid="{00000000-0005-0000-0000-0000763B0000}"/>
    <cellStyle name="40% - Accent1 4 2 2 2 2 2 2 2" xfId="16196" xr:uid="{00000000-0005-0000-0000-0000773B0000}"/>
    <cellStyle name="40% - Accent1 4 2 2 2 2 2 2 2 2" xfId="16195" xr:uid="{00000000-0005-0000-0000-0000783B0000}"/>
    <cellStyle name="40% - Accent1 4 2 2 2 2 2 2 3" xfId="21593" xr:uid="{00000000-0005-0000-0000-0000793B0000}"/>
    <cellStyle name="40% - Accent1 4 2 2 2 2 2 3" xfId="31220" xr:uid="{00000000-0005-0000-0000-00007A3B0000}"/>
    <cellStyle name="40% - Accent1 4 2 2 2 2 2 3 2" xfId="16193" xr:uid="{00000000-0005-0000-0000-00007B3B0000}"/>
    <cellStyle name="40% - Accent1 4 2 2 2 2 2 4" xfId="16192" xr:uid="{00000000-0005-0000-0000-00007C3B0000}"/>
    <cellStyle name="40% - Accent1 4 2 2 2 2 3" xfId="17449" xr:uid="{00000000-0005-0000-0000-00007D3B0000}"/>
    <cellStyle name="40% - Accent1 4 2 2 2 2 3 2" xfId="34216" xr:uid="{00000000-0005-0000-0000-00007E3B0000}"/>
    <cellStyle name="40% - Accent1 4 2 2 2 2 3 2 2" xfId="28182" xr:uid="{00000000-0005-0000-0000-00007F3B0000}"/>
    <cellStyle name="40% - Accent1 4 2 2 2 2 3 3" xfId="16189" xr:uid="{00000000-0005-0000-0000-0000803B0000}"/>
    <cellStyle name="40% - Accent1 4 2 2 2 2 4" xfId="19525" xr:uid="{00000000-0005-0000-0000-0000813B0000}"/>
    <cellStyle name="40% - Accent1 4 2 2 2 2 4 2" xfId="9761" xr:uid="{00000000-0005-0000-0000-0000823B0000}"/>
    <cellStyle name="40% - Accent1 4 2 2 2 2 5" xfId="16185" xr:uid="{00000000-0005-0000-0000-0000833B0000}"/>
    <cellStyle name="40% - Accent1 4 2 2 2 3" xfId="30390" xr:uid="{00000000-0005-0000-0000-0000843B0000}"/>
    <cellStyle name="40% - Accent1 4 2 2 2 3 2" xfId="16181" xr:uid="{00000000-0005-0000-0000-0000853B0000}"/>
    <cellStyle name="40% - Accent1 4 2 2 2 3 2 2" xfId="32496" xr:uid="{00000000-0005-0000-0000-0000863B0000}"/>
    <cellStyle name="40% - Accent1 4 2 2 2 3 2 2 2" xfId="16179" xr:uid="{00000000-0005-0000-0000-0000873B0000}"/>
    <cellStyle name="40% - Accent1 4 2 2 2 3 2 3" xfId="16178" xr:uid="{00000000-0005-0000-0000-0000883B0000}"/>
    <cellStyle name="40% - Accent1 4 2 2 2 3 3" xfId="29084" xr:uid="{00000000-0005-0000-0000-0000893B0000}"/>
    <cellStyle name="40% - Accent1 4 2 2 2 3 3 2" xfId="16175" xr:uid="{00000000-0005-0000-0000-00008A3B0000}"/>
    <cellStyle name="40% - Accent1 4 2 2 2 3 4" xfId="16172" xr:uid="{00000000-0005-0000-0000-00008B3B0000}"/>
    <cellStyle name="40% - Accent1 4 2 2 2 4" xfId="16167" xr:uid="{00000000-0005-0000-0000-00008C3B0000}"/>
    <cellStyle name="40% - Accent1 4 2 2 2 4 2" xfId="16166" xr:uid="{00000000-0005-0000-0000-00008D3B0000}"/>
    <cellStyle name="40% - Accent1 4 2 2 2 4 2 2" xfId="16165" xr:uid="{00000000-0005-0000-0000-00008E3B0000}"/>
    <cellStyle name="40% - Accent1 4 2 2 2 4 3" xfId="16164" xr:uid="{00000000-0005-0000-0000-00008F3B0000}"/>
    <cellStyle name="40% - Accent1 4 2 2 2 5" xfId="26397" xr:uid="{00000000-0005-0000-0000-0000903B0000}"/>
    <cellStyle name="40% - Accent1 4 2 2 2 5 2" xfId="16162" xr:uid="{00000000-0005-0000-0000-0000913B0000}"/>
    <cellStyle name="40% - Accent1 4 2 2 2 6" xfId="26392" xr:uid="{00000000-0005-0000-0000-0000923B0000}"/>
    <cellStyle name="40% - Accent1 4 2 2 3" xfId="12599" xr:uid="{00000000-0005-0000-0000-0000933B0000}"/>
    <cellStyle name="40% - Accent1 4 2 2 3 2" xfId="16161" xr:uid="{00000000-0005-0000-0000-0000943B0000}"/>
    <cellStyle name="40% - Accent1 4 2 2 3 2 2" xfId="16160" xr:uid="{00000000-0005-0000-0000-0000953B0000}"/>
    <cellStyle name="40% - Accent1 4 2 2 3 2 2 2" xfId="24898" xr:uid="{00000000-0005-0000-0000-0000963B0000}"/>
    <cellStyle name="40% - Accent1 4 2 2 3 2 2 2 2" xfId="16155" xr:uid="{00000000-0005-0000-0000-0000973B0000}"/>
    <cellStyle name="40% - Accent1 4 2 2 3 2 2 3" xfId="16153" xr:uid="{00000000-0005-0000-0000-0000983B0000}"/>
    <cellStyle name="40% - Accent1 4 2 2 3 2 3" xfId="19508" xr:uid="{00000000-0005-0000-0000-0000993B0000}"/>
    <cellStyle name="40% - Accent1 4 2 2 3 2 3 2" xfId="16146" xr:uid="{00000000-0005-0000-0000-00009A3B0000}"/>
    <cellStyle name="40% - Accent1 4 2 2 3 2 4" xfId="16751" xr:uid="{00000000-0005-0000-0000-00009B3B0000}"/>
    <cellStyle name="40% - Accent1 4 2 2 3 3" xfId="16142" xr:uid="{00000000-0005-0000-0000-00009C3B0000}"/>
    <cellStyle name="40% - Accent1 4 2 2 3 3 2" xfId="16141" xr:uid="{00000000-0005-0000-0000-00009D3B0000}"/>
    <cellStyle name="40% - Accent1 4 2 2 3 3 2 2" xfId="33698" xr:uid="{00000000-0005-0000-0000-00009E3B0000}"/>
    <cellStyle name="40% - Accent1 4 2 2 3 3 3" xfId="16140" xr:uid="{00000000-0005-0000-0000-00009F3B0000}"/>
    <cellStyle name="40% - Accent1 4 2 2 3 4" xfId="16138" xr:uid="{00000000-0005-0000-0000-0000A03B0000}"/>
    <cellStyle name="40% - Accent1 4 2 2 3 4 2" xfId="16135" xr:uid="{00000000-0005-0000-0000-0000A13B0000}"/>
    <cellStyle name="40% - Accent1 4 2 2 3 5" xfId="26389" xr:uid="{00000000-0005-0000-0000-0000A23B0000}"/>
    <cellStyle name="40% - Accent1 4 2 2 4" xfId="16133" xr:uid="{00000000-0005-0000-0000-0000A33B0000}"/>
    <cellStyle name="40% - Accent1 4 2 2 4 2" xfId="16132" xr:uid="{00000000-0005-0000-0000-0000A43B0000}"/>
    <cellStyle name="40% - Accent1 4 2 2 4 2 2" xfId="32988" xr:uid="{00000000-0005-0000-0000-0000A53B0000}"/>
    <cellStyle name="40% - Accent1 4 2 2 4 2 2 2" xfId="16131" xr:uid="{00000000-0005-0000-0000-0000A63B0000}"/>
    <cellStyle name="40% - Accent1 4 2 2 4 2 3" xfId="26427" xr:uid="{00000000-0005-0000-0000-0000A73B0000}"/>
    <cellStyle name="40% - Accent1 4 2 2 4 3" xfId="16126" xr:uid="{00000000-0005-0000-0000-0000A83B0000}"/>
    <cellStyle name="40% - Accent1 4 2 2 4 3 2" xfId="29518" xr:uid="{00000000-0005-0000-0000-0000A93B0000}"/>
    <cellStyle name="40% - Accent1 4 2 2 4 4" xfId="16125" xr:uid="{00000000-0005-0000-0000-0000AA3B0000}"/>
    <cellStyle name="40% - Accent1 4 2 2 5" xfId="16124" xr:uid="{00000000-0005-0000-0000-0000AB3B0000}"/>
    <cellStyle name="40% - Accent1 4 2 2 5 2" xfId="16123" xr:uid="{00000000-0005-0000-0000-0000AC3B0000}"/>
    <cellStyle name="40% - Accent1 4 2 2 5 2 2" xfId="24936" xr:uid="{00000000-0005-0000-0000-0000AD3B0000}"/>
    <cellStyle name="40% - Accent1 4 2 2 5 3" xfId="16122" xr:uid="{00000000-0005-0000-0000-0000AE3B0000}"/>
    <cellStyle name="40% - Accent1 4 2 2 6" xfId="22702" xr:uid="{00000000-0005-0000-0000-0000AF3B0000}"/>
    <cellStyle name="40% - Accent1 4 2 2 6 2" xfId="32877" xr:uid="{00000000-0005-0000-0000-0000B03B0000}"/>
    <cellStyle name="40% - Accent1 4 2 2 7" xfId="22696" xr:uid="{00000000-0005-0000-0000-0000B13B0000}"/>
    <cellStyle name="40% - Accent1 4 2 3" xfId="16121" xr:uid="{00000000-0005-0000-0000-0000B23B0000}"/>
    <cellStyle name="40% - Accent1 4 2 3 2" xfId="16119" xr:uid="{00000000-0005-0000-0000-0000B33B0000}"/>
    <cellStyle name="40% - Accent1 4 2 3 2 2" xfId="32162" xr:uid="{00000000-0005-0000-0000-0000B43B0000}"/>
    <cellStyle name="40% - Accent1 4 2 3 2 2 2" xfId="16116" xr:uid="{00000000-0005-0000-0000-0000B53B0000}"/>
    <cellStyle name="40% - Accent1 4 2 3 2 2 2 2" xfId="31929" xr:uid="{00000000-0005-0000-0000-0000B63B0000}"/>
    <cellStyle name="40% - Accent1 4 2 3 2 2 2 2 2" xfId="16113" xr:uid="{00000000-0005-0000-0000-0000B73B0000}"/>
    <cellStyle name="40% - Accent1 4 2 3 2 2 2 3" xfId="16111" xr:uid="{00000000-0005-0000-0000-0000B83B0000}"/>
    <cellStyle name="40% - Accent1 4 2 3 2 2 3" xfId="19475" xr:uid="{00000000-0005-0000-0000-0000B93B0000}"/>
    <cellStyle name="40% - Accent1 4 2 3 2 2 3 2" xfId="16107" xr:uid="{00000000-0005-0000-0000-0000BA3B0000}"/>
    <cellStyle name="40% - Accent1 4 2 3 2 2 4" xfId="16103" xr:uid="{00000000-0005-0000-0000-0000BB3B0000}"/>
    <cellStyle name="40% - Accent1 4 2 3 2 3" xfId="16097" xr:uid="{00000000-0005-0000-0000-0000BC3B0000}"/>
    <cellStyle name="40% - Accent1 4 2 3 2 3 2" xfId="20950" xr:uid="{00000000-0005-0000-0000-0000BD3B0000}"/>
    <cellStyle name="40% - Accent1 4 2 3 2 3 2 2" xfId="16095" xr:uid="{00000000-0005-0000-0000-0000BE3B0000}"/>
    <cellStyle name="40% - Accent1 4 2 3 2 3 3" xfId="20714" xr:uid="{00000000-0005-0000-0000-0000BF3B0000}"/>
    <cellStyle name="40% - Accent1 4 2 3 2 4" xfId="16092" xr:uid="{00000000-0005-0000-0000-0000C03B0000}"/>
    <cellStyle name="40% - Accent1 4 2 3 2 4 2" xfId="20711" xr:uid="{00000000-0005-0000-0000-0000C13B0000}"/>
    <cellStyle name="40% - Accent1 4 2 3 2 5" xfId="26386" xr:uid="{00000000-0005-0000-0000-0000C23B0000}"/>
    <cellStyle name="40% - Accent1 4 2 3 3" xfId="16090" xr:uid="{00000000-0005-0000-0000-0000C33B0000}"/>
    <cellStyle name="40% - Accent1 4 2 3 3 2" xfId="18400" xr:uid="{00000000-0005-0000-0000-0000C43B0000}"/>
    <cellStyle name="40% - Accent1 4 2 3 3 2 2" xfId="18398" xr:uid="{00000000-0005-0000-0000-0000C53B0000}"/>
    <cellStyle name="40% - Accent1 4 2 3 3 2 2 2" xfId="16088" xr:uid="{00000000-0005-0000-0000-0000C63B0000}"/>
    <cellStyle name="40% - Accent1 4 2 3 3 2 3" xfId="18479" xr:uid="{00000000-0005-0000-0000-0000C73B0000}"/>
    <cellStyle name="40% - Accent1 4 2 3 3 3" xfId="18394" xr:uid="{00000000-0005-0000-0000-0000C83B0000}"/>
    <cellStyle name="40% - Accent1 4 2 3 3 3 2" xfId="18388" xr:uid="{00000000-0005-0000-0000-0000C93B0000}"/>
    <cellStyle name="40% - Accent1 4 2 3 3 4" xfId="18385" xr:uid="{00000000-0005-0000-0000-0000CA3B0000}"/>
    <cellStyle name="40% - Accent1 4 2 3 4" xfId="16083" xr:uid="{00000000-0005-0000-0000-0000CB3B0000}"/>
    <cellStyle name="40% - Accent1 4 2 3 4 2" xfId="20705" xr:uid="{00000000-0005-0000-0000-0000CC3B0000}"/>
    <cellStyle name="40% - Accent1 4 2 3 4 2 2" xfId="20702" xr:uid="{00000000-0005-0000-0000-0000CD3B0000}"/>
    <cellStyle name="40% - Accent1 4 2 3 4 3" xfId="20699" xr:uid="{00000000-0005-0000-0000-0000CE3B0000}"/>
    <cellStyle name="40% - Accent1 4 2 3 5" xfId="16081" xr:uid="{00000000-0005-0000-0000-0000CF3B0000}"/>
    <cellStyle name="40% - Accent1 4 2 3 5 2" xfId="20695" xr:uid="{00000000-0005-0000-0000-0000D03B0000}"/>
    <cellStyle name="40% - Accent1 4 2 3 6" xfId="20692" xr:uid="{00000000-0005-0000-0000-0000D13B0000}"/>
    <cellStyle name="40% - Accent1 4 2 4" xfId="16079" xr:uid="{00000000-0005-0000-0000-0000D23B0000}"/>
    <cellStyle name="40% - Accent1 4 2 4 2" xfId="30643" xr:uid="{00000000-0005-0000-0000-0000D33B0000}"/>
    <cellStyle name="40% - Accent1 4 2 4 2 2" xfId="22954" xr:uid="{00000000-0005-0000-0000-0000D43B0000}"/>
    <cellStyle name="40% - Accent1 4 2 4 2 2 2" xfId="16077" xr:uid="{00000000-0005-0000-0000-0000D53B0000}"/>
    <cellStyle name="40% - Accent1 4 2 4 2 2 2 2" xfId="16528" xr:uid="{00000000-0005-0000-0000-0000D63B0000}"/>
    <cellStyle name="40% - Accent1 4 2 4 2 2 3" xfId="16074" xr:uid="{00000000-0005-0000-0000-0000D73B0000}"/>
    <cellStyle name="40% - Accent1 4 2 4 2 3" xfId="16071" xr:uid="{00000000-0005-0000-0000-0000D83B0000}"/>
    <cellStyle name="40% - Accent1 4 2 4 2 3 2" xfId="27266" xr:uid="{00000000-0005-0000-0000-0000D93B0000}"/>
    <cellStyle name="40% - Accent1 4 2 4 2 4" xfId="16069" xr:uid="{00000000-0005-0000-0000-0000DA3B0000}"/>
    <cellStyle name="40% - Accent1 4 2 4 3" xfId="19636" xr:uid="{00000000-0005-0000-0000-0000DB3B0000}"/>
    <cellStyle name="40% - Accent1 4 2 4 3 2" xfId="18362" xr:uid="{00000000-0005-0000-0000-0000DC3B0000}"/>
    <cellStyle name="40% - Accent1 4 2 4 3 2 2" xfId="18359" xr:uid="{00000000-0005-0000-0000-0000DD3B0000}"/>
    <cellStyle name="40% - Accent1 4 2 4 3 3" xfId="18354" xr:uid="{00000000-0005-0000-0000-0000DE3B0000}"/>
    <cellStyle name="40% - Accent1 4 2 4 4" xfId="16066" xr:uid="{00000000-0005-0000-0000-0000DF3B0000}"/>
    <cellStyle name="40% - Accent1 4 2 4 4 2" xfId="29023" xr:uid="{00000000-0005-0000-0000-0000E03B0000}"/>
    <cellStyle name="40% - Accent1 4 2 4 5" xfId="16064" xr:uid="{00000000-0005-0000-0000-0000E13B0000}"/>
    <cellStyle name="40% - Accent1 4 2 5" xfId="20579" xr:uid="{00000000-0005-0000-0000-0000E23B0000}"/>
    <cellStyle name="40% - Accent1 4 2 5 2" xfId="30623" xr:uid="{00000000-0005-0000-0000-0000E33B0000}"/>
    <cellStyle name="40% - Accent1 4 2 5 2 2" xfId="16061" xr:uid="{00000000-0005-0000-0000-0000E43B0000}"/>
    <cellStyle name="40% - Accent1 4 2 5 2 2 2" xfId="16059" xr:uid="{00000000-0005-0000-0000-0000E53B0000}"/>
    <cellStyle name="40% - Accent1 4 2 5 2 3" xfId="16057" xr:uid="{00000000-0005-0000-0000-0000E63B0000}"/>
    <cellStyle name="40% - Accent1 4 2 5 3" xfId="16055" xr:uid="{00000000-0005-0000-0000-0000E73B0000}"/>
    <cellStyle name="40% - Accent1 4 2 5 3 2" xfId="18310" xr:uid="{00000000-0005-0000-0000-0000E83B0000}"/>
    <cellStyle name="40% - Accent1 4 2 5 4" xfId="20684" xr:uid="{00000000-0005-0000-0000-0000E93B0000}"/>
    <cellStyle name="40% - Accent1 4 2 6" xfId="16053" xr:uid="{00000000-0005-0000-0000-0000EA3B0000}"/>
    <cellStyle name="40% - Accent1 4 2 6 2" xfId="20677" xr:uid="{00000000-0005-0000-0000-0000EB3B0000}"/>
    <cellStyle name="40% - Accent1 4 2 6 2 2" xfId="22053" xr:uid="{00000000-0005-0000-0000-0000EC3B0000}"/>
    <cellStyle name="40% - Accent1 4 2 6 3" xfId="20670" xr:uid="{00000000-0005-0000-0000-0000ED3B0000}"/>
    <cellStyle name="40% - Accent1 4 2 7" xfId="34078" xr:uid="{00000000-0005-0000-0000-0000EE3B0000}"/>
    <cellStyle name="40% - Accent1 4 2 7 2" xfId="20660" xr:uid="{00000000-0005-0000-0000-0000EF3B0000}"/>
    <cellStyle name="40% - Accent1 4 2 8" xfId="24408" xr:uid="{00000000-0005-0000-0000-0000F03B0000}"/>
    <cellStyle name="40% - Accent1 4 2 9" xfId="34564" xr:uid="{00000000-0005-0000-0000-0000F13B0000}"/>
    <cellStyle name="40% - Accent1 4 3" xfId="16052" xr:uid="{00000000-0005-0000-0000-0000F23B0000}"/>
    <cellStyle name="40% - Accent1 4 3 2" xfId="16051" xr:uid="{00000000-0005-0000-0000-0000F33B0000}"/>
    <cellStyle name="40% - Accent1 4 3 2 2" xfId="16050" xr:uid="{00000000-0005-0000-0000-0000F43B0000}"/>
    <cellStyle name="40% - Accent1 4 3 2 2 2" xfId="16049" xr:uid="{00000000-0005-0000-0000-0000F53B0000}"/>
    <cellStyle name="40% - Accent1 4 3 2 2 2 2" xfId="16047" xr:uid="{00000000-0005-0000-0000-0000F63B0000}"/>
    <cellStyle name="40% - Accent1 4 3 2 2 2 2 2" xfId="29079" xr:uid="{00000000-0005-0000-0000-0000F73B0000}"/>
    <cellStyle name="40% - Accent1 4 3 2 2 2 2 2 2" xfId="25328" xr:uid="{00000000-0005-0000-0000-0000F83B0000}"/>
    <cellStyle name="40% - Accent1 4 3 2 2 2 2 3" xfId="29069" xr:uid="{00000000-0005-0000-0000-0000F93B0000}"/>
    <cellStyle name="40% - Accent1 4 3 2 2 2 3" xfId="19240" xr:uid="{00000000-0005-0000-0000-0000FA3B0000}"/>
    <cellStyle name="40% - Accent1 4 3 2 2 2 3 2" xfId="29056" xr:uid="{00000000-0005-0000-0000-0000FB3B0000}"/>
    <cellStyle name="40% - Accent1 4 3 2 2 2 4" xfId="23118" xr:uid="{00000000-0005-0000-0000-0000FC3B0000}"/>
    <cellStyle name="40% - Accent1 4 3 2 2 3" xfId="16045" xr:uid="{00000000-0005-0000-0000-0000FD3B0000}"/>
    <cellStyle name="40% - Accent1 4 3 2 2 3 2" xfId="16042" xr:uid="{00000000-0005-0000-0000-0000FE3B0000}"/>
    <cellStyle name="40% - Accent1 4 3 2 2 3 2 2" xfId="28947" xr:uid="{00000000-0005-0000-0000-0000FF3B0000}"/>
    <cellStyle name="40% - Accent1 4 3 2 2 3 3" xfId="23774" xr:uid="{00000000-0005-0000-0000-0000003C0000}"/>
    <cellStyle name="40% - Accent1 4 3 2 2 4" xfId="16040" xr:uid="{00000000-0005-0000-0000-0000013C0000}"/>
    <cellStyle name="40% - Accent1 4 3 2 2 4 2" xfId="16036" xr:uid="{00000000-0005-0000-0000-0000023C0000}"/>
    <cellStyle name="40% - Accent1 4 3 2 2 5" xfId="26380" xr:uid="{00000000-0005-0000-0000-0000033C0000}"/>
    <cellStyle name="40% - Accent1 4 3 2 3" xfId="16035" xr:uid="{00000000-0005-0000-0000-0000043C0000}"/>
    <cellStyle name="40% - Accent1 4 3 2 3 2" xfId="16034" xr:uid="{00000000-0005-0000-0000-0000053C0000}"/>
    <cellStyle name="40% - Accent1 4 3 2 3 2 2" xfId="5400" xr:uid="{00000000-0005-0000-0000-0000063C0000}"/>
    <cellStyle name="40% - Accent1 4 3 2 3 2 2 2" xfId="28722" xr:uid="{00000000-0005-0000-0000-0000073C0000}"/>
    <cellStyle name="40% - Accent1 4 3 2 3 2 3" xfId="7992" xr:uid="{00000000-0005-0000-0000-0000083C0000}"/>
    <cellStyle name="40% - Accent1 4 3 2 3 3" xfId="31938" xr:uid="{00000000-0005-0000-0000-0000093C0000}"/>
    <cellStyle name="40% - Accent1 4 3 2 3 3 2" xfId="16031" xr:uid="{00000000-0005-0000-0000-00000A3C0000}"/>
    <cellStyle name="40% - Accent1 4 3 2 3 4" xfId="16030" xr:uid="{00000000-0005-0000-0000-00000B3C0000}"/>
    <cellStyle name="40% - Accent1 4 3 2 4" xfId="16029" xr:uid="{00000000-0005-0000-0000-00000C3C0000}"/>
    <cellStyle name="40% - Accent1 4 3 2 4 2" xfId="16027" xr:uid="{00000000-0005-0000-0000-00000D3C0000}"/>
    <cellStyle name="40% - Accent1 4 3 2 4 2 2" xfId="26337" xr:uid="{00000000-0005-0000-0000-00000E3C0000}"/>
    <cellStyle name="40% - Accent1 4 3 2 4 3" xfId="16025" xr:uid="{00000000-0005-0000-0000-00000F3C0000}"/>
    <cellStyle name="40% - Accent1 4 3 2 5" xfId="16024" xr:uid="{00000000-0005-0000-0000-0000103C0000}"/>
    <cellStyle name="40% - Accent1 4 3 2 5 2" xfId="16023" xr:uid="{00000000-0005-0000-0000-0000113C0000}"/>
    <cellStyle name="40% - Accent1 4 3 2 6" xfId="22558" xr:uid="{00000000-0005-0000-0000-0000123C0000}"/>
    <cellStyle name="40% - Accent1 4 3 3" xfId="16022" xr:uid="{00000000-0005-0000-0000-0000133C0000}"/>
    <cellStyle name="40% - Accent1 4 3 3 2" xfId="16021" xr:uid="{00000000-0005-0000-0000-0000143C0000}"/>
    <cellStyle name="40% - Accent1 4 3 3 2 2" xfId="16017" xr:uid="{00000000-0005-0000-0000-0000153C0000}"/>
    <cellStyle name="40% - Accent1 4 3 3 2 2 2" xfId="16013" xr:uid="{00000000-0005-0000-0000-0000163C0000}"/>
    <cellStyle name="40% - Accent1 4 3 3 2 2 2 2" xfId="27768" xr:uid="{00000000-0005-0000-0000-0000173C0000}"/>
    <cellStyle name="40% - Accent1 4 3 3 2 2 3" xfId="16011" xr:uid="{00000000-0005-0000-0000-0000183C0000}"/>
    <cellStyle name="40% - Accent1 4 3 3 2 3" xfId="16007" xr:uid="{00000000-0005-0000-0000-0000193C0000}"/>
    <cellStyle name="40% - Accent1 4 3 3 2 3 2" xfId="20633" xr:uid="{00000000-0005-0000-0000-00001A3C0000}"/>
    <cellStyle name="40% - Accent1 4 3 3 2 4" xfId="16005" xr:uid="{00000000-0005-0000-0000-00001B3C0000}"/>
    <cellStyle name="40% - Accent1 4 3 3 3" xfId="16003" xr:uid="{00000000-0005-0000-0000-00001C3C0000}"/>
    <cellStyle name="40% - Accent1 4 3 3 3 2" xfId="18237" xr:uid="{00000000-0005-0000-0000-00001D3C0000}"/>
    <cellStyle name="40% - Accent1 4 3 3 3 2 2" xfId="18232" xr:uid="{00000000-0005-0000-0000-00001E3C0000}"/>
    <cellStyle name="40% - Accent1 4 3 3 3 3" xfId="18227" xr:uid="{00000000-0005-0000-0000-00001F3C0000}"/>
    <cellStyle name="40% - Accent1 4 3 3 4" xfId="15999" xr:uid="{00000000-0005-0000-0000-0000203C0000}"/>
    <cellStyle name="40% - Accent1 4 3 3 4 2" xfId="20624" xr:uid="{00000000-0005-0000-0000-0000213C0000}"/>
    <cellStyle name="40% - Accent1 4 3 3 5" xfId="15997" xr:uid="{00000000-0005-0000-0000-0000223C0000}"/>
    <cellStyle name="40% - Accent1 4 3 4" xfId="15995" xr:uid="{00000000-0005-0000-0000-0000233C0000}"/>
    <cellStyle name="40% - Accent1 4 3 4 2" xfId="30505" xr:uid="{00000000-0005-0000-0000-0000243C0000}"/>
    <cellStyle name="40% - Accent1 4 3 4 2 2" xfId="26102" xr:uid="{00000000-0005-0000-0000-0000253C0000}"/>
    <cellStyle name="40% - Accent1 4 3 4 2 2 2" xfId="15992" xr:uid="{00000000-0005-0000-0000-0000263C0000}"/>
    <cellStyle name="40% - Accent1 4 3 4 2 3" xfId="7877" xr:uid="{00000000-0005-0000-0000-0000273C0000}"/>
    <cellStyle name="40% - Accent1 4 3 4 3" xfId="15990" xr:uid="{00000000-0005-0000-0000-0000283C0000}"/>
    <cellStyle name="40% - Accent1 4 3 4 3 2" xfId="18189" xr:uid="{00000000-0005-0000-0000-0000293C0000}"/>
    <cellStyle name="40% - Accent1 4 3 4 4" xfId="15988" xr:uid="{00000000-0005-0000-0000-00002A3C0000}"/>
    <cellStyle name="40% - Accent1 4 3 5" xfId="25325" xr:uid="{00000000-0005-0000-0000-00002B3C0000}"/>
    <cellStyle name="40% - Accent1 4 3 5 2" xfId="15986" xr:uid="{00000000-0005-0000-0000-00002C3C0000}"/>
    <cellStyle name="40% - Accent1 4 3 5 2 2" xfId="15984" xr:uid="{00000000-0005-0000-0000-00002D3C0000}"/>
    <cellStyle name="40% - Accent1 4 3 5 3" xfId="15982" xr:uid="{00000000-0005-0000-0000-00002E3C0000}"/>
    <cellStyle name="40% - Accent1 4 3 6" xfId="30561" xr:uid="{00000000-0005-0000-0000-00002F3C0000}"/>
    <cellStyle name="40% - Accent1 4 3 6 2" xfId="20609" xr:uid="{00000000-0005-0000-0000-0000303C0000}"/>
    <cellStyle name="40% - Accent1 4 3 7" xfId="19033" xr:uid="{00000000-0005-0000-0000-0000313C0000}"/>
    <cellStyle name="40% - Accent1 4 3 8" xfId="34785" xr:uid="{00000000-0005-0000-0000-0000323C0000}"/>
    <cellStyle name="40% - Accent1 4 4" xfId="6728" xr:uid="{00000000-0005-0000-0000-0000333C0000}"/>
    <cellStyle name="40% - Accent1 4 4 2" xfId="15980" xr:uid="{00000000-0005-0000-0000-0000343C0000}"/>
    <cellStyle name="40% - Accent1 4 4 2 2" xfId="11580" xr:uid="{00000000-0005-0000-0000-0000353C0000}"/>
    <cellStyle name="40% - Accent1 4 4 2 2 2" xfId="15977" xr:uid="{00000000-0005-0000-0000-0000363C0000}"/>
    <cellStyle name="40% - Accent1 4 4 2 2 2 2" xfId="15975" xr:uid="{00000000-0005-0000-0000-0000373C0000}"/>
    <cellStyle name="40% - Accent1 4 4 2 2 2 2 2" xfId="30131" xr:uid="{00000000-0005-0000-0000-0000383C0000}"/>
    <cellStyle name="40% - Accent1 4 4 2 2 2 3" xfId="15974" xr:uid="{00000000-0005-0000-0000-0000393C0000}"/>
    <cellStyle name="40% - Accent1 4 4 2 2 3" xfId="8710" xr:uid="{00000000-0005-0000-0000-00003A3C0000}"/>
    <cellStyle name="40% - Accent1 4 4 2 2 3 2" xfId="15972" xr:uid="{00000000-0005-0000-0000-00003B3C0000}"/>
    <cellStyle name="40% - Accent1 4 4 2 2 4" xfId="34390" xr:uid="{00000000-0005-0000-0000-00003C3C0000}"/>
    <cellStyle name="40% - Accent1 4 4 2 3" xfId="15971" xr:uid="{00000000-0005-0000-0000-00003D3C0000}"/>
    <cellStyle name="40% - Accent1 4 4 2 3 2" xfId="15969" xr:uid="{00000000-0005-0000-0000-00003E3C0000}"/>
    <cellStyle name="40% - Accent1 4 4 2 3 2 2" xfId="17338" xr:uid="{00000000-0005-0000-0000-00003F3C0000}"/>
    <cellStyle name="40% - Accent1 4 4 2 3 3" xfId="15966" xr:uid="{00000000-0005-0000-0000-0000403C0000}"/>
    <cellStyle name="40% - Accent1 4 4 2 4" xfId="15965" xr:uid="{00000000-0005-0000-0000-0000413C0000}"/>
    <cellStyle name="40% - Accent1 4 4 2 4 2" xfId="15962" xr:uid="{00000000-0005-0000-0000-0000423C0000}"/>
    <cellStyle name="40% - Accent1 4 4 2 5" xfId="15958" xr:uid="{00000000-0005-0000-0000-0000433C0000}"/>
    <cellStyle name="40% - Accent1 4 4 3" xfId="15955" xr:uid="{00000000-0005-0000-0000-0000443C0000}"/>
    <cellStyle name="40% - Accent1 4 4 3 2" xfId="15954" xr:uid="{00000000-0005-0000-0000-0000453C0000}"/>
    <cellStyle name="40% - Accent1 4 4 3 2 2" xfId="15949" xr:uid="{00000000-0005-0000-0000-0000463C0000}"/>
    <cellStyle name="40% - Accent1 4 4 3 2 2 2" xfId="22787" xr:uid="{00000000-0005-0000-0000-0000473C0000}"/>
    <cellStyle name="40% - Accent1 4 4 3 2 3" xfId="15947" xr:uid="{00000000-0005-0000-0000-0000483C0000}"/>
    <cellStyle name="40% - Accent1 4 4 3 3" xfId="15945" xr:uid="{00000000-0005-0000-0000-0000493C0000}"/>
    <cellStyle name="40% - Accent1 4 4 3 3 2" xfId="22780" xr:uid="{00000000-0005-0000-0000-00004A3C0000}"/>
    <cellStyle name="40% - Accent1 4 4 3 4" xfId="15943" xr:uid="{00000000-0005-0000-0000-00004B3C0000}"/>
    <cellStyle name="40% - Accent1 4 4 4" xfId="15939" xr:uid="{00000000-0005-0000-0000-00004C3C0000}"/>
    <cellStyle name="40% - Accent1 4 4 4 2" xfId="15936" xr:uid="{00000000-0005-0000-0000-00004D3C0000}"/>
    <cellStyle name="40% - Accent1 4 4 4 2 2" xfId="15934" xr:uid="{00000000-0005-0000-0000-00004E3C0000}"/>
    <cellStyle name="40% - Accent1 4 4 4 3" xfId="15930" xr:uid="{00000000-0005-0000-0000-00004F3C0000}"/>
    <cellStyle name="40% - Accent1 4 4 5" xfId="15928" xr:uid="{00000000-0005-0000-0000-0000503C0000}"/>
    <cellStyle name="40% - Accent1 4 4 5 2" xfId="15926" xr:uid="{00000000-0005-0000-0000-0000513C0000}"/>
    <cellStyle name="40% - Accent1 4 4 6" xfId="30542" xr:uid="{00000000-0005-0000-0000-0000523C0000}"/>
    <cellStyle name="40% - Accent1 4 4 7" xfId="34981" xr:uid="{00000000-0005-0000-0000-0000533C0000}"/>
    <cellStyle name="40% - Accent1 4 5" xfId="15923" xr:uid="{00000000-0005-0000-0000-0000543C0000}"/>
    <cellStyle name="40% - Accent1 4 5 2" xfId="15922" xr:uid="{00000000-0005-0000-0000-0000553C0000}"/>
    <cellStyle name="40% - Accent1 4 5 2 2" xfId="15921" xr:uid="{00000000-0005-0000-0000-0000563C0000}"/>
    <cellStyle name="40% - Accent1 4 5 2 2 2" xfId="15916" xr:uid="{00000000-0005-0000-0000-0000573C0000}"/>
    <cellStyle name="40% - Accent1 4 5 2 2 2 2" xfId="15915" xr:uid="{00000000-0005-0000-0000-0000583C0000}"/>
    <cellStyle name="40% - Accent1 4 5 2 2 3" xfId="15914" xr:uid="{00000000-0005-0000-0000-0000593C0000}"/>
    <cellStyle name="40% - Accent1 4 5 2 3" xfId="15912" xr:uid="{00000000-0005-0000-0000-00005A3C0000}"/>
    <cellStyle name="40% - Accent1 4 5 2 3 2" xfId="15908" xr:uid="{00000000-0005-0000-0000-00005B3C0000}"/>
    <cellStyle name="40% - Accent1 4 5 2 4" xfId="17585" xr:uid="{00000000-0005-0000-0000-00005C3C0000}"/>
    <cellStyle name="40% - Accent1 4 5 3" xfId="15907" xr:uid="{00000000-0005-0000-0000-00005D3C0000}"/>
    <cellStyle name="40% - Accent1 4 5 3 2" xfId="15906" xr:uid="{00000000-0005-0000-0000-00005E3C0000}"/>
    <cellStyle name="40% - Accent1 4 5 3 2 2" xfId="16785" xr:uid="{00000000-0005-0000-0000-00005F3C0000}"/>
    <cellStyle name="40% - Accent1 4 5 3 3" xfId="15902" xr:uid="{00000000-0005-0000-0000-0000603C0000}"/>
    <cellStyle name="40% - Accent1 4 5 4" xfId="15898" xr:uid="{00000000-0005-0000-0000-0000613C0000}"/>
    <cellStyle name="40% - Accent1 4 5 4 2" xfId="15897" xr:uid="{00000000-0005-0000-0000-0000623C0000}"/>
    <cellStyle name="40% - Accent1 4 5 5" xfId="15895" xr:uid="{00000000-0005-0000-0000-0000633C0000}"/>
    <cellStyle name="40% - Accent1 4 5 6" xfId="35186" xr:uid="{00000000-0005-0000-0000-0000643C0000}"/>
    <cellStyle name="40% - Accent1 4 6" xfId="15893" xr:uid="{00000000-0005-0000-0000-0000653C0000}"/>
    <cellStyle name="40% - Accent1 4 6 2" xfId="10920" xr:uid="{00000000-0005-0000-0000-0000663C0000}"/>
    <cellStyle name="40% - Accent1 4 6 2 2" xfId="15892" xr:uid="{00000000-0005-0000-0000-0000673C0000}"/>
    <cellStyle name="40% - Accent1 4 6 2 2 2" xfId="8948" xr:uid="{00000000-0005-0000-0000-0000683C0000}"/>
    <cellStyle name="40% - Accent1 4 6 2 3" xfId="17456" xr:uid="{00000000-0005-0000-0000-0000693C0000}"/>
    <cellStyle name="40% - Accent1 4 6 3" xfId="33019" xr:uid="{00000000-0005-0000-0000-00006A3C0000}"/>
    <cellStyle name="40% - Accent1 4 6 3 2" xfId="15889" xr:uid="{00000000-0005-0000-0000-00006B3C0000}"/>
    <cellStyle name="40% - Accent1 4 6 4" xfId="15887" xr:uid="{00000000-0005-0000-0000-00006C3C0000}"/>
    <cellStyle name="40% - Accent1 4 6 5" xfId="35415" xr:uid="{00000000-0005-0000-0000-00006D3C0000}"/>
    <cellStyle name="40% - Accent1 4 7" xfId="15885" xr:uid="{00000000-0005-0000-0000-00006E3C0000}"/>
    <cellStyle name="40% - Accent1 4 7 2" xfId="32694" xr:uid="{00000000-0005-0000-0000-00006F3C0000}"/>
    <cellStyle name="40% - Accent1 4 7 2 2" xfId="33315" xr:uid="{00000000-0005-0000-0000-0000703C0000}"/>
    <cellStyle name="40% - Accent1 4 7 3" xfId="29289" xr:uid="{00000000-0005-0000-0000-0000713C0000}"/>
    <cellStyle name="40% - Accent1 4 7 4" xfId="36287" xr:uid="{00000000-0005-0000-0000-0000723C0000}"/>
    <cellStyle name="40% - Accent1 4 8" xfId="32414" xr:uid="{00000000-0005-0000-0000-0000733C0000}"/>
    <cellStyle name="40% - Accent1 4 8 2" xfId="32101" xr:uid="{00000000-0005-0000-0000-0000743C0000}"/>
    <cellStyle name="40% - Accent1 4 8 3" xfId="36573" xr:uid="{00000000-0005-0000-0000-0000753C0000}"/>
    <cellStyle name="40% - Accent1 4 9" xfId="32091" xr:uid="{00000000-0005-0000-0000-0000763C0000}"/>
    <cellStyle name="40% - Accent1 4 9 2" xfId="37458" xr:uid="{00000000-0005-0000-0000-0000773C0000}"/>
    <cellStyle name="40% - Accent1 40" xfId="36093" xr:uid="{00000000-0005-0000-0000-0000783C0000}"/>
    <cellStyle name="40% - Accent1 40 2" xfId="37262" xr:uid="{00000000-0005-0000-0000-0000793C0000}"/>
    <cellStyle name="40% - Accent1 40 3" xfId="38160" xr:uid="{00000000-0005-0000-0000-00007A3C0000}"/>
    <cellStyle name="40% - Accent1 41" xfId="36113" xr:uid="{00000000-0005-0000-0000-00007B3C0000}"/>
    <cellStyle name="40% - Accent1 41 2" xfId="37282" xr:uid="{00000000-0005-0000-0000-00007C3C0000}"/>
    <cellStyle name="40% - Accent1 41 3" xfId="38180" xr:uid="{00000000-0005-0000-0000-00007D3C0000}"/>
    <cellStyle name="40% - Accent1 42" xfId="36133" xr:uid="{00000000-0005-0000-0000-00007E3C0000}"/>
    <cellStyle name="40% - Accent1 42 2" xfId="37302" xr:uid="{00000000-0005-0000-0000-00007F3C0000}"/>
    <cellStyle name="40% - Accent1 42 3" xfId="38200" xr:uid="{00000000-0005-0000-0000-0000803C0000}"/>
    <cellStyle name="40% - Accent1 43" xfId="36153" xr:uid="{00000000-0005-0000-0000-0000813C0000}"/>
    <cellStyle name="40% - Accent1 43 2" xfId="37322" xr:uid="{00000000-0005-0000-0000-0000823C0000}"/>
    <cellStyle name="40% - Accent1 43 3" xfId="38220" xr:uid="{00000000-0005-0000-0000-0000833C0000}"/>
    <cellStyle name="40% - Accent1 44" xfId="36173" xr:uid="{00000000-0005-0000-0000-0000843C0000}"/>
    <cellStyle name="40% - Accent1 44 2" xfId="37342" xr:uid="{00000000-0005-0000-0000-0000853C0000}"/>
    <cellStyle name="40% - Accent1 44 3" xfId="38240" xr:uid="{00000000-0005-0000-0000-0000863C0000}"/>
    <cellStyle name="40% - Accent1 45" xfId="36193" xr:uid="{00000000-0005-0000-0000-0000873C0000}"/>
    <cellStyle name="40% - Accent1 45 2" xfId="37362" xr:uid="{00000000-0005-0000-0000-0000883C0000}"/>
    <cellStyle name="40% - Accent1 45 3" xfId="38260" xr:uid="{00000000-0005-0000-0000-0000893C0000}"/>
    <cellStyle name="40% - Accent1 46" xfId="36213" xr:uid="{00000000-0005-0000-0000-00008A3C0000}"/>
    <cellStyle name="40% - Accent1 46 2" xfId="37380" xr:uid="{00000000-0005-0000-0000-00008B3C0000}"/>
    <cellStyle name="40% - Accent1 46 3" xfId="38280" xr:uid="{00000000-0005-0000-0000-00008C3C0000}"/>
    <cellStyle name="40% - Accent1 47" xfId="36514" xr:uid="{00000000-0005-0000-0000-00008D3C0000}"/>
    <cellStyle name="40% - Accent1 48" xfId="37399" xr:uid="{00000000-0005-0000-0000-00008E3C0000}"/>
    <cellStyle name="40% - Accent1 5" xfId="261" xr:uid="{00000000-0005-0000-0000-00008F3C0000}"/>
    <cellStyle name="40% - Accent1 5 10" xfId="28907" xr:uid="{00000000-0005-0000-0000-0000903C0000}"/>
    <cellStyle name="40% - Accent1 5 2" xfId="15884" xr:uid="{00000000-0005-0000-0000-0000913C0000}"/>
    <cellStyle name="40% - Accent1 5 2 2" xfId="15882" xr:uid="{00000000-0005-0000-0000-0000923C0000}"/>
    <cellStyle name="40% - Accent1 5 2 2 2" xfId="29574" xr:uid="{00000000-0005-0000-0000-0000933C0000}"/>
    <cellStyle name="40% - Accent1 5 2 2 2 2" xfId="29572" xr:uid="{00000000-0005-0000-0000-0000943C0000}"/>
    <cellStyle name="40% - Accent1 5 2 2 2 2 2" xfId="15880" xr:uid="{00000000-0005-0000-0000-0000953C0000}"/>
    <cellStyle name="40% - Accent1 5 2 2 2 2 2 2" xfId="14827" xr:uid="{00000000-0005-0000-0000-0000963C0000}"/>
    <cellStyle name="40% - Accent1 5 2 2 2 2 2 2 2" xfId="30237" xr:uid="{00000000-0005-0000-0000-0000973C0000}"/>
    <cellStyle name="40% - Accent1 5 2 2 2 2 2 3" xfId="15878" xr:uid="{00000000-0005-0000-0000-0000983C0000}"/>
    <cellStyle name="40% - Accent1 5 2 2 2 2 3" xfId="18766" xr:uid="{00000000-0005-0000-0000-0000993C0000}"/>
    <cellStyle name="40% - Accent1 5 2 2 2 2 3 2" xfId="15875" xr:uid="{00000000-0005-0000-0000-00009A3C0000}"/>
    <cellStyle name="40% - Accent1 5 2 2 2 2 4" xfId="15874" xr:uid="{00000000-0005-0000-0000-00009B3C0000}"/>
    <cellStyle name="40% - Accent1 5 2 2 2 3" xfId="32269" xr:uid="{00000000-0005-0000-0000-00009C3C0000}"/>
    <cellStyle name="40% - Accent1 5 2 2 2 3 2" xfId="32262" xr:uid="{00000000-0005-0000-0000-00009D3C0000}"/>
    <cellStyle name="40% - Accent1 5 2 2 2 3 2 2" xfId="15871" xr:uid="{00000000-0005-0000-0000-00009E3C0000}"/>
    <cellStyle name="40% - Accent1 5 2 2 2 3 3" xfId="28171" xr:uid="{00000000-0005-0000-0000-00009F3C0000}"/>
    <cellStyle name="40% - Accent1 5 2 2 2 4" xfId="33700" xr:uid="{00000000-0005-0000-0000-0000A03C0000}"/>
    <cellStyle name="40% - Accent1 5 2 2 2 4 2" xfId="28150" xr:uid="{00000000-0005-0000-0000-0000A13C0000}"/>
    <cellStyle name="40% - Accent1 5 2 2 2 5" xfId="28129" xr:uid="{00000000-0005-0000-0000-0000A23C0000}"/>
    <cellStyle name="40% - Accent1 5 2 2 3" xfId="31112" xr:uid="{00000000-0005-0000-0000-0000A33C0000}"/>
    <cellStyle name="40% - Accent1 5 2 2 3 2" xfId="10327" xr:uid="{00000000-0005-0000-0000-0000A43C0000}"/>
    <cellStyle name="40% - Accent1 5 2 2 3 2 2" xfId="10325" xr:uid="{00000000-0005-0000-0000-0000A53C0000}"/>
    <cellStyle name="40% - Accent1 5 2 2 3 2 2 2" xfId="33938" xr:uid="{00000000-0005-0000-0000-0000A63C0000}"/>
    <cellStyle name="40% - Accent1 5 2 2 3 2 3" xfId="15870" xr:uid="{00000000-0005-0000-0000-0000A73C0000}"/>
    <cellStyle name="40% - Accent1 5 2 2 3 3" xfId="10323" xr:uid="{00000000-0005-0000-0000-0000A83C0000}"/>
    <cellStyle name="40% - Accent1 5 2 2 3 3 2" xfId="31277" xr:uid="{00000000-0005-0000-0000-0000A93C0000}"/>
    <cellStyle name="40% - Accent1 5 2 2 3 4" xfId="28115" xr:uid="{00000000-0005-0000-0000-0000AA3C0000}"/>
    <cellStyle name="40% - Accent1 5 2 2 4" xfId="15869" xr:uid="{00000000-0005-0000-0000-0000AB3C0000}"/>
    <cellStyle name="40% - Accent1 5 2 2 4 2" xfId="10312" xr:uid="{00000000-0005-0000-0000-0000AC3C0000}"/>
    <cellStyle name="40% - Accent1 5 2 2 4 2 2" xfId="24829" xr:uid="{00000000-0005-0000-0000-0000AD3C0000}"/>
    <cellStyle name="40% - Accent1 5 2 2 4 3" xfId="17951" xr:uid="{00000000-0005-0000-0000-0000AE3C0000}"/>
    <cellStyle name="40% - Accent1 5 2 2 5" xfId="15868" xr:uid="{00000000-0005-0000-0000-0000AF3C0000}"/>
    <cellStyle name="40% - Accent1 5 2 2 5 2" xfId="15867" xr:uid="{00000000-0005-0000-0000-0000B03C0000}"/>
    <cellStyle name="40% - Accent1 5 2 2 6" xfId="22426" xr:uid="{00000000-0005-0000-0000-0000B13C0000}"/>
    <cellStyle name="40% - Accent1 5 2 3" xfId="15866" xr:uid="{00000000-0005-0000-0000-0000B23C0000}"/>
    <cellStyle name="40% - Accent1 5 2 3 2" xfId="31102" xr:uid="{00000000-0005-0000-0000-0000B33C0000}"/>
    <cellStyle name="40% - Accent1 5 2 3 2 2" xfId="15864" xr:uid="{00000000-0005-0000-0000-0000B43C0000}"/>
    <cellStyle name="40% - Accent1 5 2 3 2 2 2" xfId="28256" xr:uid="{00000000-0005-0000-0000-0000B53C0000}"/>
    <cellStyle name="40% - Accent1 5 2 3 2 2 2 2" xfId="30353" xr:uid="{00000000-0005-0000-0000-0000B63C0000}"/>
    <cellStyle name="40% - Accent1 5 2 3 2 2 3" xfId="20448" xr:uid="{00000000-0005-0000-0000-0000B73C0000}"/>
    <cellStyle name="40% - Accent1 5 2 3 2 3" xfId="32129" xr:uid="{00000000-0005-0000-0000-0000B83C0000}"/>
    <cellStyle name="40% - Accent1 5 2 3 2 3 2" xfId="20440" xr:uid="{00000000-0005-0000-0000-0000B93C0000}"/>
    <cellStyle name="40% - Accent1 5 2 3 2 4" xfId="20432" xr:uid="{00000000-0005-0000-0000-0000BA3C0000}"/>
    <cellStyle name="40% - Accent1 5 2 3 3" xfId="15861" xr:uid="{00000000-0005-0000-0000-0000BB3C0000}"/>
    <cellStyle name="40% - Accent1 5 2 3 3 2" xfId="10303" xr:uid="{00000000-0005-0000-0000-0000BC3C0000}"/>
    <cellStyle name="40% - Accent1 5 2 3 3 2 2" xfId="20749" xr:uid="{00000000-0005-0000-0000-0000BD3C0000}"/>
    <cellStyle name="40% - Accent1 5 2 3 3 3" xfId="20430" xr:uid="{00000000-0005-0000-0000-0000BE3C0000}"/>
    <cellStyle name="40% - Accent1 5 2 3 4" xfId="20428" xr:uid="{00000000-0005-0000-0000-0000BF3C0000}"/>
    <cellStyle name="40% - Accent1 5 2 3 4 2" xfId="15859" xr:uid="{00000000-0005-0000-0000-0000C03C0000}"/>
    <cellStyle name="40% - Accent1 5 2 3 5" xfId="20423" xr:uid="{00000000-0005-0000-0000-0000C13C0000}"/>
    <cellStyle name="40% - Accent1 5 2 4" xfId="15857" xr:uid="{00000000-0005-0000-0000-0000C23C0000}"/>
    <cellStyle name="40% - Accent1 5 2 4 2" xfId="24796" xr:uid="{00000000-0005-0000-0000-0000C33C0000}"/>
    <cellStyle name="40% - Accent1 5 2 4 2 2" xfId="15855" xr:uid="{00000000-0005-0000-0000-0000C43C0000}"/>
    <cellStyle name="40% - Accent1 5 2 4 2 2 2" xfId="23739" xr:uid="{00000000-0005-0000-0000-0000C53C0000}"/>
    <cellStyle name="40% - Accent1 5 2 4 2 3" xfId="33347" xr:uid="{00000000-0005-0000-0000-0000C63C0000}"/>
    <cellStyle name="40% - Accent1 5 2 4 3" xfId="15851" xr:uid="{00000000-0005-0000-0000-0000C73C0000}"/>
    <cellStyle name="40% - Accent1 5 2 4 3 2" xfId="15848" xr:uid="{00000000-0005-0000-0000-0000C83C0000}"/>
    <cellStyle name="40% - Accent1 5 2 4 4" xfId="25914" xr:uid="{00000000-0005-0000-0000-0000C93C0000}"/>
    <cellStyle name="40% - Accent1 5 2 5" xfId="15846" xr:uid="{00000000-0005-0000-0000-0000CA3C0000}"/>
    <cellStyle name="40% - Accent1 5 2 5 2" xfId="15845" xr:uid="{00000000-0005-0000-0000-0000CB3C0000}"/>
    <cellStyle name="40% - Accent1 5 2 5 2 2" xfId="15842" xr:uid="{00000000-0005-0000-0000-0000CC3C0000}"/>
    <cellStyle name="40% - Accent1 5 2 5 3" xfId="15840" xr:uid="{00000000-0005-0000-0000-0000CD3C0000}"/>
    <cellStyle name="40% - Accent1 5 2 6" xfId="15838" xr:uid="{00000000-0005-0000-0000-0000CE3C0000}"/>
    <cellStyle name="40% - Accent1 5 2 6 2" xfId="26726" xr:uid="{00000000-0005-0000-0000-0000CF3C0000}"/>
    <cellStyle name="40% - Accent1 5 2 7" xfId="19029" xr:uid="{00000000-0005-0000-0000-0000D03C0000}"/>
    <cellStyle name="40% - Accent1 5 2 8" xfId="34798" xr:uid="{00000000-0005-0000-0000-0000D13C0000}"/>
    <cellStyle name="40% - Accent1 5 3" xfId="26272" xr:uid="{00000000-0005-0000-0000-0000D23C0000}"/>
    <cellStyle name="40% - Accent1 5 3 2" xfId="24489" xr:uid="{00000000-0005-0000-0000-0000D33C0000}"/>
    <cellStyle name="40% - Accent1 5 3 2 2" xfId="31083" xr:uid="{00000000-0005-0000-0000-0000D43C0000}"/>
    <cellStyle name="40% - Accent1 5 3 2 2 2" xfId="15837" xr:uid="{00000000-0005-0000-0000-0000D53C0000}"/>
    <cellStyle name="40% - Accent1 5 3 2 2 2 2" xfId="15834" xr:uid="{00000000-0005-0000-0000-0000D63C0000}"/>
    <cellStyle name="40% - Accent1 5 3 2 2 2 2 2" xfId="15833" xr:uid="{00000000-0005-0000-0000-0000D73C0000}"/>
    <cellStyle name="40% - Accent1 5 3 2 2 2 3" xfId="15830" xr:uid="{00000000-0005-0000-0000-0000D83C0000}"/>
    <cellStyle name="40% - Accent1 5 3 2 2 3" xfId="33585" xr:uid="{00000000-0005-0000-0000-0000D93C0000}"/>
    <cellStyle name="40% - Accent1 5 3 2 2 3 2" xfId="25497" xr:uid="{00000000-0005-0000-0000-0000DA3C0000}"/>
    <cellStyle name="40% - Accent1 5 3 2 2 4" xfId="32818" xr:uid="{00000000-0005-0000-0000-0000DB3C0000}"/>
    <cellStyle name="40% - Accent1 5 3 2 3" xfId="15829" xr:uid="{00000000-0005-0000-0000-0000DC3C0000}"/>
    <cellStyle name="40% - Accent1 5 3 2 3 2" xfId="10285" xr:uid="{00000000-0005-0000-0000-0000DD3C0000}"/>
    <cellStyle name="40% - Accent1 5 3 2 3 2 2" xfId="15827" xr:uid="{00000000-0005-0000-0000-0000DE3C0000}"/>
    <cellStyle name="40% - Accent1 5 3 2 3 3" xfId="33357" xr:uid="{00000000-0005-0000-0000-0000DF3C0000}"/>
    <cellStyle name="40% - Accent1 5 3 2 4" xfId="15826" xr:uid="{00000000-0005-0000-0000-0000E03C0000}"/>
    <cellStyle name="40% - Accent1 5 3 2 4 2" xfId="15825" xr:uid="{00000000-0005-0000-0000-0000E13C0000}"/>
    <cellStyle name="40% - Accent1 5 3 2 5" xfId="27800" xr:uid="{00000000-0005-0000-0000-0000E23C0000}"/>
    <cellStyle name="40% - Accent1 5 3 3" xfId="32618" xr:uid="{00000000-0005-0000-0000-0000E33C0000}"/>
    <cellStyle name="40% - Accent1 5 3 3 2" xfId="15824" xr:uid="{00000000-0005-0000-0000-0000E43C0000}"/>
    <cellStyle name="40% - Accent1 5 3 3 2 2" xfId="15820" xr:uid="{00000000-0005-0000-0000-0000E53C0000}"/>
    <cellStyle name="40% - Accent1 5 3 3 2 2 2" xfId="19533" xr:uid="{00000000-0005-0000-0000-0000E63C0000}"/>
    <cellStyle name="40% - Accent1 5 3 3 2 3" xfId="28505" xr:uid="{00000000-0005-0000-0000-0000E73C0000}"/>
    <cellStyle name="40% - Accent1 5 3 3 3" xfId="9915" xr:uid="{00000000-0005-0000-0000-0000E83C0000}"/>
    <cellStyle name="40% - Accent1 5 3 3 3 2" xfId="15817" xr:uid="{00000000-0005-0000-0000-0000E93C0000}"/>
    <cellStyle name="40% - Accent1 5 3 3 4" xfId="20408" xr:uid="{00000000-0005-0000-0000-0000EA3C0000}"/>
    <cellStyle name="40% - Accent1 5 3 4" xfId="15815" xr:uid="{00000000-0005-0000-0000-0000EB3C0000}"/>
    <cellStyle name="40% - Accent1 5 3 4 2" xfId="15812" xr:uid="{00000000-0005-0000-0000-0000EC3C0000}"/>
    <cellStyle name="40% - Accent1 5 3 4 2 2" xfId="15808" xr:uid="{00000000-0005-0000-0000-0000ED3C0000}"/>
    <cellStyle name="40% - Accent1 5 3 4 3" xfId="15806" xr:uid="{00000000-0005-0000-0000-0000EE3C0000}"/>
    <cellStyle name="40% - Accent1 5 3 5" xfId="15803" xr:uid="{00000000-0005-0000-0000-0000EF3C0000}"/>
    <cellStyle name="40% - Accent1 5 3 5 2" xfId="15802" xr:uid="{00000000-0005-0000-0000-0000F03C0000}"/>
    <cellStyle name="40% - Accent1 5 3 6" xfId="30534" xr:uid="{00000000-0005-0000-0000-0000F13C0000}"/>
    <cellStyle name="40% - Accent1 5 3 7" xfId="35000" xr:uid="{00000000-0005-0000-0000-0000F23C0000}"/>
    <cellStyle name="40% - Accent1 5 4" xfId="32640" xr:uid="{00000000-0005-0000-0000-0000F33C0000}"/>
    <cellStyle name="40% - Accent1 5 4 2" xfId="24845" xr:uid="{00000000-0005-0000-0000-0000F43C0000}"/>
    <cellStyle name="40% - Accent1 5 4 2 2" xfId="15798" xr:uid="{00000000-0005-0000-0000-0000F53C0000}"/>
    <cellStyle name="40% - Accent1 5 4 2 2 2" xfId="15795" xr:uid="{00000000-0005-0000-0000-0000F63C0000}"/>
    <cellStyle name="40% - Accent1 5 4 2 2 2 2" xfId="8895" xr:uid="{00000000-0005-0000-0000-0000F73C0000}"/>
    <cellStyle name="40% - Accent1 5 4 2 2 3" xfId="22694" xr:uid="{00000000-0005-0000-0000-0000F83C0000}"/>
    <cellStyle name="40% - Accent1 5 4 2 3" xfId="15793" xr:uid="{00000000-0005-0000-0000-0000F93C0000}"/>
    <cellStyle name="40% - Accent1 5 4 2 3 2" xfId="15792" xr:uid="{00000000-0005-0000-0000-0000FA3C0000}"/>
    <cellStyle name="40% - Accent1 5 4 2 4" xfId="15790" xr:uid="{00000000-0005-0000-0000-0000FB3C0000}"/>
    <cellStyle name="40% - Accent1 5 4 3" xfId="32689" xr:uid="{00000000-0005-0000-0000-0000FC3C0000}"/>
    <cellStyle name="40% - Accent1 5 4 3 2" xfId="15785" xr:uid="{00000000-0005-0000-0000-0000FD3C0000}"/>
    <cellStyle name="40% - Accent1 5 4 3 2 2" xfId="15783" xr:uid="{00000000-0005-0000-0000-0000FE3C0000}"/>
    <cellStyle name="40% - Accent1 5 4 3 3" xfId="15780" xr:uid="{00000000-0005-0000-0000-0000FF3C0000}"/>
    <cellStyle name="40% - Accent1 5 4 4" xfId="15778" xr:uid="{00000000-0005-0000-0000-0000003D0000}"/>
    <cellStyle name="40% - Accent1 5 4 4 2" xfId="31015" xr:uid="{00000000-0005-0000-0000-0000013D0000}"/>
    <cellStyle name="40% - Accent1 5 4 5" xfId="15777" xr:uid="{00000000-0005-0000-0000-0000023D0000}"/>
    <cellStyle name="40% - Accent1 5 4 6" xfId="35206" xr:uid="{00000000-0005-0000-0000-0000033D0000}"/>
    <cellStyle name="40% - Accent1 5 5" xfId="32155" xr:uid="{00000000-0005-0000-0000-0000043D0000}"/>
    <cellStyle name="40% - Accent1 5 5 2" xfId="27633" xr:uid="{00000000-0005-0000-0000-0000053D0000}"/>
    <cellStyle name="40% - Accent1 5 5 2 2" xfId="15774" xr:uid="{00000000-0005-0000-0000-0000063D0000}"/>
    <cellStyle name="40% - Accent1 5 5 2 2 2" xfId="15770" xr:uid="{00000000-0005-0000-0000-0000073D0000}"/>
    <cellStyle name="40% - Accent1 5 5 2 3" xfId="15769" xr:uid="{00000000-0005-0000-0000-0000083D0000}"/>
    <cellStyle name="40% - Accent1 5 5 3" xfId="15767" xr:uid="{00000000-0005-0000-0000-0000093D0000}"/>
    <cellStyle name="40% - Accent1 5 5 3 2" xfId="15762" xr:uid="{00000000-0005-0000-0000-00000A3D0000}"/>
    <cellStyle name="40% - Accent1 5 5 4" xfId="15760" xr:uid="{00000000-0005-0000-0000-00000B3D0000}"/>
    <cellStyle name="40% - Accent1 5 5 5" xfId="35435" xr:uid="{00000000-0005-0000-0000-00000C3D0000}"/>
    <cellStyle name="40% - Accent1 5 6" xfId="15758" xr:uid="{00000000-0005-0000-0000-00000D3D0000}"/>
    <cellStyle name="40% - Accent1 5 6 2" xfId="18409" xr:uid="{00000000-0005-0000-0000-00000E3D0000}"/>
    <cellStyle name="40% - Accent1 5 6 2 2" xfId="15756" xr:uid="{00000000-0005-0000-0000-00000F3D0000}"/>
    <cellStyle name="40% - Accent1 5 6 3" xfId="15755" xr:uid="{00000000-0005-0000-0000-0000103D0000}"/>
    <cellStyle name="40% - Accent1 5 6 4" xfId="36307" xr:uid="{00000000-0005-0000-0000-0000113D0000}"/>
    <cellStyle name="40% - Accent1 5 7" xfId="15752" xr:uid="{00000000-0005-0000-0000-0000123D0000}"/>
    <cellStyle name="40% - Accent1 5 7 2" xfId="18402" xr:uid="{00000000-0005-0000-0000-0000133D0000}"/>
    <cellStyle name="40% - Accent1 5 7 3" xfId="36593" xr:uid="{00000000-0005-0000-0000-0000143D0000}"/>
    <cellStyle name="40% - Accent1 5 8" xfId="26532" xr:uid="{00000000-0005-0000-0000-0000153D0000}"/>
    <cellStyle name="40% - Accent1 5 8 2" xfId="37478" xr:uid="{00000000-0005-0000-0000-0000163D0000}"/>
    <cellStyle name="40% - Accent1 5 9" xfId="34578" xr:uid="{00000000-0005-0000-0000-0000173D0000}"/>
    <cellStyle name="40% - Accent1 6" xfId="281" xr:uid="{00000000-0005-0000-0000-0000183D0000}"/>
    <cellStyle name="40% - Accent1 6 2" xfId="33800" xr:uid="{00000000-0005-0000-0000-0000193D0000}"/>
    <cellStyle name="40% - Accent1 6 2 2" xfId="15750" xr:uid="{00000000-0005-0000-0000-00001A3D0000}"/>
    <cellStyle name="40% - Accent1 6 2 2 2" xfId="31056" xr:uid="{00000000-0005-0000-0000-00001B3D0000}"/>
    <cellStyle name="40% - Accent1 6 2 2 2 2" xfId="16174" xr:uid="{00000000-0005-0000-0000-00001C3D0000}"/>
    <cellStyle name="40% - Accent1 6 2 2 2 2 2" xfId="16229" xr:uid="{00000000-0005-0000-0000-00001D3D0000}"/>
    <cellStyle name="40% - Accent1 6 2 2 2 2 2 2" xfId="15748" xr:uid="{00000000-0005-0000-0000-00001E3D0000}"/>
    <cellStyle name="40% - Accent1 6 2 2 2 2 3" xfId="18360" xr:uid="{00000000-0005-0000-0000-00001F3D0000}"/>
    <cellStyle name="40% - Accent1 6 2 2 2 3" xfId="15747" xr:uid="{00000000-0005-0000-0000-0000203D0000}"/>
    <cellStyle name="40% - Accent1 6 2 2 2 3 2" xfId="30229" xr:uid="{00000000-0005-0000-0000-0000213D0000}"/>
    <cellStyle name="40% - Accent1 6 2 2 2 4" xfId="15746" xr:uid="{00000000-0005-0000-0000-0000223D0000}"/>
    <cellStyle name="40% - Accent1 6 2 2 3" xfId="15745" xr:uid="{00000000-0005-0000-0000-0000233D0000}"/>
    <cellStyle name="40% - Accent1 6 2 2 3 2" xfId="9543" xr:uid="{00000000-0005-0000-0000-0000243D0000}"/>
    <cellStyle name="40% - Accent1 6 2 2 3 2 2" xfId="18315" xr:uid="{00000000-0005-0000-0000-0000253D0000}"/>
    <cellStyle name="40% - Accent1 6 2 2 3 3" xfId="15743" xr:uid="{00000000-0005-0000-0000-0000263D0000}"/>
    <cellStyle name="40% - Accent1 6 2 2 4" xfId="15742" xr:uid="{00000000-0005-0000-0000-0000273D0000}"/>
    <cellStyle name="40% - Accent1 6 2 2 4 2" xfId="15741" xr:uid="{00000000-0005-0000-0000-0000283D0000}"/>
    <cellStyle name="40% - Accent1 6 2 2 5" xfId="15740" xr:uid="{00000000-0005-0000-0000-0000293D0000}"/>
    <cellStyle name="40% - Accent1 6 2 3" xfId="15739" xr:uid="{00000000-0005-0000-0000-00002A3D0000}"/>
    <cellStyle name="40% - Accent1 6 2 3 2" xfId="15737" xr:uid="{00000000-0005-0000-0000-00002B3D0000}"/>
    <cellStyle name="40% - Accent1 6 2 3 2 2" xfId="15732" xr:uid="{00000000-0005-0000-0000-00002C3D0000}"/>
    <cellStyle name="40% - Accent1 6 2 3 2 2 2" xfId="18196" xr:uid="{00000000-0005-0000-0000-00002D3D0000}"/>
    <cellStyle name="40% - Accent1 6 2 3 2 3" xfId="15730" xr:uid="{00000000-0005-0000-0000-00002E3D0000}"/>
    <cellStyle name="40% - Accent1 6 2 3 3" xfId="15728" xr:uid="{00000000-0005-0000-0000-00002F3D0000}"/>
    <cellStyle name="40% - Accent1 6 2 3 3 2" xfId="15726" xr:uid="{00000000-0005-0000-0000-0000303D0000}"/>
    <cellStyle name="40% - Accent1 6 2 3 4" xfId="20288" xr:uid="{00000000-0005-0000-0000-0000313D0000}"/>
    <cellStyle name="40% - Accent1 6 2 4" xfId="15724" xr:uid="{00000000-0005-0000-0000-0000323D0000}"/>
    <cellStyle name="40% - Accent1 6 2 4 2" xfId="15722" xr:uid="{00000000-0005-0000-0000-0000333D0000}"/>
    <cellStyle name="40% - Accent1 6 2 4 2 2" xfId="15719" xr:uid="{00000000-0005-0000-0000-0000343D0000}"/>
    <cellStyle name="40% - Accent1 6 2 4 3" xfId="15717" xr:uid="{00000000-0005-0000-0000-0000353D0000}"/>
    <cellStyle name="40% - Accent1 6 2 5" xfId="32014" xr:uid="{00000000-0005-0000-0000-0000363D0000}"/>
    <cellStyle name="40% - Accent1 6 2 5 2" xfId="15715" xr:uid="{00000000-0005-0000-0000-0000373D0000}"/>
    <cellStyle name="40% - Accent1 6 2 6" xfId="15712" xr:uid="{00000000-0005-0000-0000-0000383D0000}"/>
    <cellStyle name="40% - Accent1 6 2 7" xfId="34817" xr:uid="{00000000-0005-0000-0000-0000393D0000}"/>
    <cellStyle name="40% - Accent1 6 3" xfId="30745" xr:uid="{00000000-0005-0000-0000-00003A3D0000}"/>
    <cellStyle name="40% - Accent1 6 3 2" xfId="32226" xr:uid="{00000000-0005-0000-0000-00003B3D0000}"/>
    <cellStyle name="40% - Accent1 6 3 2 2" xfId="15711" xr:uid="{00000000-0005-0000-0000-00003C3D0000}"/>
    <cellStyle name="40% - Accent1 6 3 2 2 2" xfId="24877" xr:uid="{00000000-0005-0000-0000-00003D3D0000}"/>
    <cellStyle name="40% - Accent1 6 3 2 2 2 2" xfId="15708" xr:uid="{00000000-0005-0000-0000-00003E3D0000}"/>
    <cellStyle name="40% - Accent1 6 3 2 2 3" xfId="15707" xr:uid="{00000000-0005-0000-0000-00003F3D0000}"/>
    <cellStyle name="40% - Accent1 6 3 2 3" xfId="15706" xr:uid="{00000000-0005-0000-0000-0000403D0000}"/>
    <cellStyle name="40% - Accent1 6 3 2 3 2" xfId="15705" xr:uid="{00000000-0005-0000-0000-0000413D0000}"/>
    <cellStyle name="40% - Accent1 6 3 2 4" xfId="15704" xr:uid="{00000000-0005-0000-0000-0000423D0000}"/>
    <cellStyle name="40% - Accent1 6 3 3" xfId="15703" xr:uid="{00000000-0005-0000-0000-0000433D0000}"/>
    <cellStyle name="40% - Accent1 6 3 3 2" xfId="15702" xr:uid="{00000000-0005-0000-0000-0000443D0000}"/>
    <cellStyle name="40% - Accent1 6 3 3 2 2" xfId="15700" xr:uid="{00000000-0005-0000-0000-0000453D0000}"/>
    <cellStyle name="40% - Accent1 6 3 3 3" xfId="15697" xr:uid="{00000000-0005-0000-0000-0000463D0000}"/>
    <cellStyle name="40% - Accent1 6 3 4" xfId="15695" xr:uid="{00000000-0005-0000-0000-0000473D0000}"/>
    <cellStyle name="40% - Accent1 6 3 4 2" xfId="15694" xr:uid="{00000000-0005-0000-0000-0000483D0000}"/>
    <cellStyle name="40% - Accent1 6 3 5" xfId="15690" xr:uid="{00000000-0005-0000-0000-0000493D0000}"/>
    <cellStyle name="40% - Accent1 6 3 6" xfId="35019" xr:uid="{00000000-0005-0000-0000-00004A3D0000}"/>
    <cellStyle name="40% - Accent1 6 4" xfId="32604" xr:uid="{00000000-0005-0000-0000-00004B3D0000}"/>
    <cellStyle name="40% - Accent1 6 4 2" xfId="30889" xr:uid="{00000000-0005-0000-0000-00004C3D0000}"/>
    <cellStyle name="40% - Accent1 6 4 2 2" xfId="15689" xr:uid="{00000000-0005-0000-0000-00004D3D0000}"/>
    <cellStyle name="40% - Accent1 6 4 2 2 2" xfId="15687" xr:uid="{00000000-0005-0000-0000-00004E3D0000}"/>
    <cellStyle name="40% - Accent1 6 4 2 3" xfId="15686" xr:uid="{00000000-0005-0000-0000-00004F3D0000}"/>
    <cellStyle name="40% - Accent1 6 4 3" xfId="15684" xr:uid="{00000000-0005-0000-0000-0000503D0000}"/>
    <cellStyle name="40% - Accent1 6 4 3 2" xfId="17877" xr:uid="{00000000-0005-0000-0000-0000513D0000}"/>
    <cellStyle name="40% - Accent1 6 4 4" xfId="15683" xr:uid="{00000000-0005-0000-0000-0000523D0000}"/>
    <cellStyle name="40% - Accent1 6 4 5" xfId="35225" xr:uid="{00000000-0005-0000-0000-0000533D0000}"/>
    <cellStyle name="40% - Accent1 6 5" xfId="15682" xr:uid="{00000000-0005-0000-0000-0000543D0000}"/>
    <cellStyle name="40% - Accent1 6 5 2" xfId="15681" xr:uid="{00000000-0005-0000-0000-0000553D0000}"/>
    <cellStyle name="40% - Accent1 6 5 2 2" xfId="27430" xr:uid="{00000000-0005-0000-0000-0000563D0000}"/>
    <cellStyle name="40% - Accent1 6 5 3" xfId="15680" xr:uid="{00000000-0005-0000-0000-0000573D0000}"/>
    <cellStyle name="40% - Accent1 6 5 4" xfId="35454" xr:uid="{00000000-0005-0000-0000-0000583D0000}"/>
    <cellStyle name="40% - Accent1 6 6" xfId="15679" xr:uid="{00000000-0005-0000-0000-0000593D0000}"/>
    <cellStyle name="40% - Accent1 6 6 2" xfId="15677" xr:uid="{00000000-0005-0000-0000-00005A3D0000}"/>
    <cellStyle name="40% - Accent1 6 6 3" xfId="36326" xr:uid="{00000000-0005-0000-0000-00005B3D0000}"/>
    <cellStyle name="40% - Accent1 6 7" xfId="15674" xr:uid="{00000000-0005-0000-0000-00005C3D0000}"/>
    <cellStyle name="40% - Accent1 6 7 2" xfId="36612" xr:uid="{00000000-0005-0000-0000-00005D3D0000}"/>
    <cellStyle name="40% - Accent1 6 8" xfId="34592" xr:uid="{00000000-0005-0000-0000-00005E3D0000}"/>
    <cellStyle name="40% - Accent1 6 9" xfId="15931" xr:uid="{00000000-0005-0000-0000-00005F3D0000}"/>
    <cellStyle name="40% - Accent1 7" xfId="301" xr:uid="{00000000-0005-0000-0000-0000603D0000}"/>
    <cellStyle name="40% - Accent1 7 2" xfId="30129" xr:uid="{00000000-0005-0000-0000-0000613D0000}"/>
    <cellStyle name="40% - Accent1 7 2 2" xfId="15671" xr:uid="{00000000-0005-0000-0000-0000623D0000}"/>
    <cellStyle name="40% - Accent1 7 2 2 2" xfId="15670" xr:uid="{00000000-0005-0000-0000-0000633D0000}"/>
    <cellStyle name="40% - Accent1 7 2 2 2 2" xfId="8062" xr:uid="{00000000-0005-0000-0000-0000643D0000}"/>
    <cellStyle name="40% - Accent1 7 2 2 2 2 2" xfId="15666" xr:uid="{00000000-0005-0000-0000-0000653D0000}"/>
    <cellStyle name="40% - Accent1 7 2 2 2 3" xfId="15665" xr:uid="{00000000-0005-0000-0000-0000663D0000}"/>
    <cellStyle name="40% - Accent1 7 2 2 3" xfId="15664" xr:uid="{00000000-0005-0000-0000-0000673D0000}"/>
    <cellStyle name="40% - Accent1 7 2 2 3 2" xfId="21058" xr:uid="{00000000-0005-0000-0000-0000683D0000}"/>
    <cellStyle name="40% - Accent1 7 2 2 4" xfId="15663" xr:uid="{00000000-0005-0000-0000-0000693D0000}"/>
    <cellStyle name="40% - Accent1 7 2 3" xfId="15662" xr:uid="{00000000-0005-0000-0000-00006A3D0000}"/>
    <cellStyle name="40% - Accent1 7 2 3 2" xfId="15661" xr:uid="{00000000-0005-0000-0000-00006B3D0000}"/>
    <cellStyle name="40% - Accent1 7 2 3 2 2" xfId="15659" xr:uid="{00000000-0005-0000-0000-00006C3D0000}"/>
    <cellStyle name="40% - Accent1 7 2 3 3" xfId="15657" xr:uid="{00000000-0005-0000-0000-00006D3D0000}"/>
    <cellStyle name="40% - Accent1 7 2 4" xfId="15655" xr:uid="{00000000-0005-0000-0000-00006E3D0000}"/>
    <cellStyle name="40% - Accent1 7 2 4 2" xfId="30159" xr:uid="{00000000-0005-0000-0000-00006F3D0000}"/>
    <cellStyle name="40% - Accent1 7 2 5" xfId="15654" xr:uid="{00000000-0005-0000-0000-0000703D0000}"/>
    <cellStyle name="40% - Accent1 7 2 6" xfId="34836" xr:uid="{00000000-0005-0000-0000-0000713D0000}"/>
    <cellStyle name="40% - Accent1 7 3" xfId="17839" xr:uid="{00000000-0005-0000-0000-0000723D0000}"/>
    <cellStyle name="40% - Accent1 7 3 2" xfId="15653" xr:uid="{00000000-0005-0000-0000-0000733D0000}"/>
    <cellStyle name="40% - Accent1 7 3 2 2" xfId="10235" xr:uid="{00000000-0005-0000-0000-0000743D0000}"/>
    <cellStyle name="40% - Accent1 7 3 2 2 2" xfId="15652" xr:uid="{00000000-0005-0000-0000-0000753D0000}"/>
    <cellStyle name="40% - Accent1 7 3 2 3" xfId="15650" xr:uid="{00000000-0005-0000-0000-0000763D0000}"/>
    <cellStyle name="40% - Accent1 7 3 3" xfId="25657" xr:uid="{00000000-0005-0000-0000-0000773D0000}"/>
    <cellStyle name="40% - Accent1 7 3 3 2" xfId="15649" xr:uid="{00000000-0005-0000-0000-0000783D0000}"/>
    <cellStyle name="40% - Accent1 7 3 4" xfId="25028" xr:uid="{00000000-0005-0000-0000-0000793D0000}"/>
    <cellStyle name="40% - Accent1 7 3 5" xfId="35038" xr:uid="{00000000-0005-0000-0000-00007A3D0000}"/>
    <cellStyle name="40% - Accent1 7 4" xfId="15647" xr:uid="{00000000-0005-0000-0000-00007B3D0000}"/>
    <cellStyle name="40% - Accent1 7 4 2" xfId="15645" xr:uid="{00000000-0005-0000-0000-00007C3D0000}"/>
    <cellStyle name="40% - Accent1 7 4 2 2" xfId="15644" xr:uid="{00000000-0005-0000-0000-00007D3D0000}"/>
    <cellStyle name="40% - Accent1 7 4 3" xfId="25015" xr:uid="{00000000-0005-0000-0000-00007E3D0000}"/>
    <cellStyle name="40% - Accent1 7 4 4" xfId="35245" xr:uid="{00000000-0005-0000-0000-00007F3D0000}"/>
    <cellStyle name="40% - Accent1 7 5" xfId="15642" xr:uid="{00000000-0005-0000-0000-0000803D0000}"/>
    <cellStyle name="40% - Accent1 7 5 2" xfId="15640" xr:uid="{00000000-0005-0000-0000-0000813D0000}"/>
    <cellStyle name="40% - Accent1 7 5 3" xfId="35474" xr:uid="{00000000-0005-0000-0000-0000823D0000}"/>
    <cellStyle name="40% - Accent1 7 6" xfId="15639" xr:uid="{00000000-0005-0000-0000-0000833D0000}"/>
    <cellStyle name="40% - Accent1 7 6 2" xfId="36346" xr:uid="{00000000-0005-0000-0000-0000843D0000}"/>
    <cellStyle name="40% - Accent1 7 7" xfId="34606" xr:uid="{00000000-0005-0000-0000-0000853D0000}"/>
    <cellStyle name="40% - Accent1 7 8" xfId="15672" xr:uid="{00000000-0005-0000-0000-0000863D0000}"/>
    <cellStyle name="40% - Accent1 7 8 2" xfId="37504" xr:uid="{00000000-0005-0000-0000-0000873D0000}"/>
    <cellStyle name="40% - Accent1 8" xfId="321" xr:uid="{00000000-0005-0000-0000-0000883D0000}"/>
    <cellStyle name="40% - Accent1 8 2" xfId="33816" xr:uid="{00000000-0005-0000-0000-0000893D0000}"/>
    <cellStyle name="40% - Accent1 8 2 2" xfId="10069" xr:uid="{00000000-0005-0000-0000-00008A3D0000}"/>
    <cellStyle name="40% - Accent1 8 2 2 2" xfId="15633" xr:uid="{00000000-0005-0000-0000-00008B3D0000}"/>
    <cellStyle name="40% - Accent1 8 2 2 2 2" xfId="15627" xr:uid="{00000000-0005-0000-0000-00008C3D0000}"/>
    <cellStyle name="40% - Accent1 8 2 2 3" xfId="15625" xr:uid="{00000000-0005-0000-0000-00008D3D0000}"/>
    <cellStyle name="40% - Accent1 8 2 3" xfId="15623" xr:uid="{00000000-0005-0000-0000-00008E3D0000}"/>
    <cellStyle name="40% - Accent1 8 2 3 2" xfId="15622" xr:uid="{00000000-0005-0000-0000-00008F3D0000}"/>
    <cellStyle name="40% - Accent1 8 2 4" xfId="15619" xr:uid="{00000000-0005-0000-0000-0000903D0000}"/>
    <cellStyle name="40% - Accent1 8 2 5" xfId="34855" xr:uid="{00000000-0005-0000-0000-0000913D0000}"/>
    <cellStyle name="40% - Accent1 8 3" xfId="15617" xr:uid="{00000000-0005-0000-0000-0000923D0000}"/>
    <cellStyle name="40% - Accent1 8 3 2" xfId="15614" xr:uid="{00000000-0005-0000-0000-0000933D0000}"/>
    <cellStyle name="40% - Accent1 8 3 2 2" xfId="15612" xr:uid="{00000000-0005-0000-0000-0000943D0000}"/>
    <cellStyle name="40% - Accent1 8 3 3" xfId="25632" xr:uid="{00000000-0005-0000-0000-0000953D0000}"/>
    <cellStyle name="40% - Accent1 8 3 4" xfId="35057" xr:uid="{00000000-0005-0000-0000-0000963D0000}"/>
    <cellStyle name="40% - Accent1 8 4" xfId="27090" xr:uid="{00000000-0005-0000-0000-0000973D0000}"/>
    <cellStyle name="40% - Accent1 8 4 2" xfId="15610" xr:uid="{00000000-0005-0000-0000-0000983D0000}"/>
    <cellStyle name="40% - Accent1 8 4 3" xfId="35264" xr:uid="{00000000-0005-0000-0000-0000993D0000}"/>
    <cellStyle name="40% - Accent1 8 5" xfId="19972" xr:uid="{00000000-0005-0000-0000-00009A3D0000}"/>
    <cellStyle name="40% - Accent1 8 5 2" xfId="35493" xr:uid="{00000000-0005-0000-0000-00009B3D0000}"/>
    <cellStyle name="40% - Accent1 8 6" xfId="34620" xr:uid="{00000000-0005-0000-0000-00009C3D0000}"/>
    <cellStyle name="40% - Accent1 8 7" xfId="15634" xr:uid="{00000000-0005-0000-0000-00009D3D0000}"/>
    <cellStyle name="40% - Accent1 8 7 2" xfId="36638" xr:uid="{00000000-0005-0000-0000-00009E3D0000}"/>
    <cellStyle name="40% - Accent1 8 8" xfId="37523" xr:uid="{00000000-0005-0000-0000-00009F3D0000}"/>
    <cellStyle name="40% - Accent1 9" xfId="341" xr:uid="{00000000-0005-0000-0000-0000A03D0000}"/>
    <cellStyle name="40% - Accent1 9 2" xfId="32474" xr:uid="{00000000-0005-0000-0000-0000A13D0000}"/>
    <cellStyle name="40% - Accent1 9 2 2" xfId="30428" xr:uid="{00000000-0005-0000-0000-0000A23D0000}"/>
    <cellStyle name="40% - Accent1 9 2 2 2" xfId="15606" xr:uid="{00000000-0005-0000-0000-0000A33D0000}"/>
    <cellStyle name="40% - Accent1 9 2 3" xfId="15599" xr:uid="{00000000-0005-0000-0000-0000A43D0000}"/>
    <cellStyle name="40% - Accent1 9 2 4" xfId="34875" xr:uid="{00000000-0005-0000-0000-0000A53D0000}"/>
    <cellStyle name="40% - Accent1 9 3" xfId="15598" xr:uid="{00000000-0005-0000-0000-0000A63D0000}"/>
    <cellStyle name="40% - Accent1 9 3 2" xfId="15594" xr:uid="{00000000-0005-0000-0000-0000A73D0000}"/>
    <cellStyle name="40% - Accent1 9 3 3" xfId="35076" xr:uid="{00000000-0005-0000-0000-0000A83D0000}"/>
    <cellStyle name="40% - Accent1 9 4" xfId="27086" xr:uid="{00000000-0005-0000-0000-0000A93D0000}"/>
    <cellStyle name="40% - Accent1 9 4 2" xfId="35284" xr:uid="{00000000-0005-0000-0000-0000AA3D0000}"/>
    <cellStyle name="40% - Accent1 9 5" xfId="34634" xr:uid="{00000000-0005-0000-0000-0000AB3D0000}"/>
    <cellStyle name="40% - Accent1 9 6" xfId="15608" xr:uid="{00000000-0005-0000-0000-0000AC3D0000}"/>
    <cellStyle name="40% - Accent1 9 6 2" xfId="36372" xr:uid="{00000000-0005-0000-0000-0000AD3D0000}"/>
    <cellStyle name="40% - Accent1 9 7" xfId="36658" xr:uid="{00000000-0005-0000-0000-0000AE3D0000}"/>
    <cellStyle name="40% - Accent1 9 8" xfId="37543" xr:uid="{00000000-0005-0000-0000-0000AF3D0000}"/>
    <cellStyle name="40% - Accent2" xfId="28" builtinId="35" customBuiltin="1"/>
    <cellStyle name="40% - Accent2 10" xfId="182" xr:uid="{00000000-0005-0000-0000-0000B13D0000}"/>
    <cellStyle name="40% - Accent2 10 2" xfId="7366" xr:uid="{00000000-0005-0000-0000-0000B23D0000}"/>
    <cellStyle name="40% - Accent2 10 2 2" xfId="6896" xr:uid="{00000000-0005-0000-0000-0000B33D0000}"/>
    <cellStyle name="40% - Accent2 10 2 3" xfId="34896" xr:uid="{00000000-0005-0000-0000-0000B43D0000}"/>
    <cellStyle name="40% - Accent2 10 3" xfId="33418" xr:uid="{00000000-0005-0000-0000-0000B53D0000}"/>
    <cellStyle name="40% - Accent2 10 3 2" xfId="35098" xr:uid="{00000000-0005-0000-0000-0000B63D0000}"/>
    <cellStyle name="40% - Accent2 10 4" xfId="34523" xr:uid="{00000000-0005-0000-0000-0000B73D0000}"/>
    <cellStyle name="40% - Accent2 10 5" xfId="26657" xr:uid="{00000000-0005-0000-0000-0000B83D0000}"/>
    <cellStyle name="40% - Accent2 10 5 2" xfId="35521" xr:uid="{00000000-0005-0000-0000-0000B93D0000}"/>
    <cellStyle name="40% - Accent2 10 6" xfId="36394" xr:uid="{00000000-0005-0000-0000-0000BA3D0000}"/>
    <cellStyle name="40% - Accent2 10 7" xfId="36680" xr:uid="{00000000-0005-0000-0000-0000BB3D0000}"/>
    <cellStyle name="40% - Accent2 10 8" xfId="37565" xr:uid="{00000000-0005-0000-0000-0000BC3D0000}"/>
    <cellStyle name="40% - Accent2 11" xfId="19241" xr:uid="{00000000-0005-0000-0000-0000BD3D0000}"/>
    <cellStyle name="40% - Accent2 11 2" xfId="15592" xr:uid="{00000000-0005-0000-0000-0000BE3D0000}"/>
    <cellStyle name="40% - Accent2 11 2 2" xfId="35117" xr:uid="{00000000-0005-0000-0000-0000BF3D0000}"/>
    <cellStyle name="40% - Accent2 11 3" xfId="34693" xr:uid="{00000000-0005-0000-0000-0000C03D0000}"/>
    <cellStyle name="40% - Accent2 11 4" xfId="35541" xr:uid="{00000000-0005-0000-0000-0000C13D0000}"/>
    <cellStyle name="40% - Accent2 11 5" xfId="36414" xr:uid="{00000000-0005-0000-0000-0000C23D0000}"/>
    <cellStyle name="40% - Accent2 11 6" xfId="36700" xr:uid="{00000000-0005-0000-0000-0000C33D0000}"/>
    <cellStyle name="40% - Accent2 11 7" xfId="37585" xr:uid="{00000000-0005-0000-0000-0000C43D0000}"/>
    <cellStyle name="40% - Accent2 12" xfId="15589" xr:uid="{00000000-0005-0000-0000-0000C53D0000}"/>
    <cellStyle name="40% - Accent2 12 2" xfId="34707" xr:uid="{00000000-0005-0000-0000-0000C63D0000}"/>
    <cellStyle name="40% - Accent2 12 3" xfId="35320" xr:uid="{00000000-0005-0000-0000-0000C73D0000}"/>
    <cellStyle name="40% - Accent2 12 4" xfId="35560" xr:uid="{00000000-0005-0000-0000-0000C83D0000}"/>
    <cellStyle name="40% - Accent2 12 5" xfId="36433" xr:uid="{00000000-0005-0000-0000-0000C93D0000}"/>
    <cellStyle name="40% - Accent2 12 6" xfId="36719" xr:uid="{00000000-0005-0000-0000-0000CA3D0000}"/>
    <cellStyle name="40% - Accent2 12 7" xfId="37604" xr:uid="{00000000-0005-0000-0000-0000CB3D0000}"/>
    <cellStyle name="40% - Accent2 13" xfId="15586" xr:uid="{00000000-0005-0000-0000-0000CC3D0000}"/>
    <cellStyle name="40% - Accent2 13 2" xfId="34735" xr:uid="{00000000-0005-0000-0000-0000CD3D0000}"/>
    <cellStyle name="40% - Accent2 13 3" xfId="35579" xr:uid="{00000000-0005-0000-0000-0000CE3D0000}"/>
    <cellStyle name="40% - Accent2 13 4" xfId="36454" xr:uid="{00000000-0005-0000-0000-0000CF3D0000}"/>
    <cellStyle name="40% - Accent2 13 5" xfId="36740" xr:uid="{00000000-0005-0000-0000-0000D03D0000}"/>
    <cellStyle name="40% - Accent2 13 6" xfId="37625" xr:uid="{00000000-0005-0000-0000-0000D13D0000}"/>
    <cellStyle name="40% - Accent2 14" xfId="15584" xr:uid="{00000000-0005-0000-0000-0000D23D0000}"/>
    <cellStyle name="40% - Accent2 14 2" xfId="34925" xr:uid="{00000000-0005-0000-0000-0000D33D0000}"/>
    <cellStyle name="40% - Accent2 14 3" xfId="36761" xr:uid="{00000000-0005-0000-0000-0000D43D0000}"/>
    <cellStyle name="40% - Accent2 14 4" xfId="37646" xr:uid="{00000000-0005-0000-0000-0000D53D0000}"/>
    <cellStyle name="40% - Accent2 15" xfId="34654" xr:uid="{00000000-0005-0000-0000-0000D63D0000}"/>
    <cellStyle name="40% - Accent2 15 2" xfId="36479" xr:uid="{00000000-0005-0000-0000-0000D73D0000}"/>
    <cellStyle name="40% - Accent2 15 3" xfId="36777" xr:uid="{00000000-0005-0000-0000-0000D83D0000}"/>
    <cellStyle name="40% - Accent2 15 4" xfId="37665" xr:uid="{00000000-0005-0000-0000-0000D93D0000}"/>
    <cellStyle name="40% - Accent2 16" xfId="35359" xr:uid="{00000000-0005-0000-0000-0000DA3D0000}"/>
    <cellStyle name="40% - Accent2 16 2" xfId="36497" xr:uid="{00000000-0005-0000-0000-0000DB3D0000}"/>
    <cellStyle name="40% - Accent2 16 3" xfId="36795" xr:uid="{00000000-0005-0000-0000-0000DC3D0000}"/>
    <cellStyle name="40% - Accent2 16 4" xfId="37684" xr:uid="{00000000-0005-0000-0000-0000DD3D0000}"/>
    <cellStyle name="40% - Accent2 17" xfId="35646" xr:uid="{00000000-0005-0000-0000-0000DE3D0000}"/>
    <cellStyle name="40% - Accent2 17 2" xfId="36814" xr:uid="{00000000-0005-0000-0000-0000DF3D0000}"/>
    <cellStyle name="40% - Accent2 17 3" xfId="37704" xr:uid="{00000000-0005-0000-0000-0000E03D0000}"/>
    <cellStyle name="40% - Accent2 18" xfId="35664" xr:uid="{00000000-0005-0000-0000-0000E13D0000}"/>
    <cellStyle name="40% - Accent2 18 2" xfId="36833" xr:uid="{00000000-0005-0000-0000-0000E23D0000}"/>
    <cellStyle name="40% - Accent2 18 3" xfId="37723" xr:uid="{00000000-0005-0000-0000-0000E33D0000}"/>
    <cellStyle name="40% - Accent2 19" xfId="35683" xr:uid="{00000000-0005-0000-0000-0000E43D0000}"/>
    <cellStyle name="40% - Accent2 19 2" xfId="36852" xr:uid="{00000000-0005-0000-0000-0000E53D0000}"/>
    <cellStyle name="40% - Accent2 19 3" xfId="37742" xr:uid="{00000000-0005-0000-0000-0000E63D0000}"/>
    <cellStyle name="40% - Accent2 2" xfId="82" xr:uid="{00000000-0005-0000-0000-0000E73D0000}"/>
    <cellStyle name="40% - Accent2 2 10" xfId="22617" xr:uid="{00000000-0005-0000-0000-0000E83D0000}"/>
    <cellStyle name="40% - Accent2 2 10 2" xfId="24318" xr:uid="{00000000-0005-0000-0000-0000E93D0000}"/>
    <cellStyle name="40% - Accent2 2 10 3" xfId="37423" xr:uid="{00000000-0005-0000-0000-0000EA3D0000}"/>
    <cellStyle name="40% - Accent2 2 11" xfId="29660" xr:uid="{00000000-0005-0000-0000-0000EB3D0000}"/>
    <cellStyle name="40% - Accent2 2 12" xfId="34441" xr:uid="{00000000-0005-0000-0000-0000EC3D0000}"/>
    <cellStyle name="40% - Accent2 2 13" xfId="15582" xr:uid="{00000000-0005-0000-0000-0000ED3D0000}"/>
    <cellStyle name="40% - Accent2 2 2" xfId="143" xr:uid="{00000000-0005-0000-0000-0000EE3D0000}"/>
    <cellStyle name="40% - Accent2 2 2 10" xfId="15579" xr:uid="{00000000-0005-0000-0000-0000EF3D0000}"/>
    <cellStyle name="40% - Accent2 2 2 11" xfId="34496" xr:uid="{00000000-0005-0000-0000-0000F03D0000}"/>
    <cellStyle name="40% - Accent2 2 2 12" xfId="15581" xr:uid="{00000000-0005-0000-0000-0000F13D0000}"/>
    <cellStyle name="40% - Accent2 2 2 2" xfId="15576" xr:uid="{00000000-0005-0000-0000-0000F23D0000}"/>
    <cellStyle name="40% - Accent2 2 2 2 2" xfId="15575" xr:uid="{00000000-0005-0000-0000-0000F33D0000}"/>
    <cellStyle name="40% - Accent2 2 2 2 2 2" xfId="15574" xr:uid="{00000000-0005-0000-0000-0000F43D0000}"/>
    <cellStyle name="40% - Accent2 2 2 2 2 2 2" xfId="18531" xr:uid="{00000000-0005-0000-0000-0000F53D0000}"/>
    <cellStyle name="40% - Accent2 2 2 2 2 2 2 2" xfId="23731" xr:uid="{00000000-0005-0000-0000-0000F63D0000}"/>
    <cellStyle name="40% - Accent2 2 2 2 2 2 2 2 2" xfId="12580" xr:uid="{00000000-0005-0000-0000-0000F73D0000}"/>
    <cellStyle name="40% - Accent2 2 2 2 2 2 2 2 2 2" xfId="15125" xr:uid="{00000000-0005-0000-0000-0000F83D0000}"/>
    <cellStyle name="40% - Accent2 2 2 2 2 2 2 2 2 2 2" xfId="15573" xr:uid="{00000000-0005-0000-0000-0000F93D0000}"/>
    <cellStyle name="40% - Accent2 2 2 2 2 2 2 2 2 2 2 2" xfId="15571" xr:uid="{00000000-0005-0000-0000-0000FA3D0000}"/>
    <cellStyle name="40% - Accent2 2 2 2 2 2 2 2 2 2 3" xfId="15570" xr:uid="{00000000-0005-0000-0000-0000FB3D0000}"/>
    <cellStyle name="40% - Accent2 2 2 2 2 2 2 2 2 3" xfId="15567" xr:uid="{00000000-0005-0000-0000-0000FC3D0000}"/>
    <cellStyle name="40% - Accent2 2 2 2 2 2 2 2 2 3 2" xfId="14236" xr:uid="{00000000-0005-0000-0000-0000FD3D0000}"/>
    <cellStyle name="40% - Accent2 2 2 2 2 2 2 2 2 4" xfId="30469" xr:uid="{00000000-0005-0000-0000-0000FE3D0000}"/>
    <cellStyle name="40% - Accent2 2 2 2 2 2 2 2 3" xfId="15565" xr:uid="{00000000-0005-0000-0000-0000FF3D0000}"/>
    <cellStyle name="40% - Accent2 2 2 2 2 2 2 2 3 2" xfId="15563" xr:uid="{00000000-0005-0000-0000-0000003E0000}"/>
    <cellStyle name="40% - Accent2 2 2 2 2 2 2 2 3 2 2" xfId="15560" xr:uid="{00000000-0005-0000-0000-0000013E0000}"/>
    <cellStyle name="40% - Accent2 2 2 2 2 2 2 2 3 3" xfId="15557" xr:uid="{00000000-0005-0000-0000-0000023E0000}"/>
    <cellStyle name="40% - Accent2 2 2 2 2 2 2 2 4" xfId="15554" xr:uid="{00000000-0005-0000-0000-0000033E0000}"/>
    <cellStyle name="40% - Accent2 2 2 2 2 2 2 2 4 2" xfId="15553" xr:uid="{00000000-0005-0000-0000-0000043E0000}"/>
    <cellStyle name="40% - Accent2 2 2 2 2 2 2 2 5" xfId="15550" xr:uid="{00000000-0005-0000-0000-0000053E0000}"/>
    <cellStyle name="40% - Accent2 2 2 2 2 2 2 3" xfId="14951" xr:uid="{00000000-0005-0000-0000-0000063E0000}"/>
    <cellStyle name="40% - Accent2 2 2 2 2 2 2 3 2" xfId="15549" xr:uid="{00000000-0005-0000-0000-0000073E0000}"/>
    <cellStyle name="40% - Accent2 2 2 2 2 2 2 3 2 2" xfId="15548" xr:uid="{00000000-0005-0000-0000-0000083E0000}"/>
    <cellStyle name="40% - Accent2 2 2 2 2 2 2 3 2 2 2" xfId="15547" xr:uid="{00000000-0005-0000-0000-0000093E0000}"/>
    <cellStyle name="40% - Accent2 2 2 2 2 2 2 3 2 3" xfId="15545" xr:uid="{00000000-0005-0000-0000-00000A3E0000}"/>
    <cellStyle name="40% - Accent2 2 2 2 2 2 2 3 3" xfId="15544" xr:uid="{00000000-0005-0000-0000-00000B3E0000}"/>
    <cellStyle name="40% - Accent2 2 2 2 2 2 2 3 3 2" xfId="15543" xr:uid="{00000000-0005-0000-0000-00000C3E0000}"/>
    <cellStyle name="40% - Accent2 2 2 2 2 2 2 3 4" xfId="15540" xr:uid="{00000000-0005-0000-0000-00000D3E0000}"/>
    <cellStyle name="40% - Accent2 2 2 2 2 2 2 4" xfId="14920" xr:uid="{00000000-0005-0000-0000-00000E3E0000}"/>
    <cellStyle name="40% - Accent2 2 2 2 2 2 2 4 2" xfId="15539" xr:uid="{00000000-0005-0000-0000-00000F3E0000}"/>
    <cellStyle name="40% - Accent2 2 2 2 2 2 2 4 2 2" xfId="15536" xr:uid="{00000000-0005-0000-0000-0000103E0000}"/>
    <cellStyle name="40% - Accent2 2 2 2 2 2 2 4 3" xfId="26367" xr:uid="{00000000-0005-0000-0000-0000113E0000}"/>
    <cellStyle name="40% - Accent2 2 2 2 2 2 2 5" xfId="14907" xr:uid="{00000000-0005-0000-0000-0000123E0000}"/>
    <cellStyle name="40% - Accent2 2 2 2 2 2 2 5 2" xfId="15535" xr:uid="{00000000-0005-0000-0000-0000133E0000}"/>
    <cellStyle name="40% - Accent2 2 2 2 2 2 2 6" xfId="14900" xr:uid="{00000000-0005-0000-0000-0000143E0000}"/>
    <cellStyle name="40% - Accent2 2 2 2 2 2 3" xfId="15532" xr:uid="{00000000-0005-0000-0000-0000153E0000}"/>
    <cellStyle name="40% - Accent2 2 2 2 2 2 3 2" xfId="31797" xr:uid="{00000000-0005-0000-0000-0000163E0000}"/>
    <cellStyle name="40% - Accent2 2 2 2 2 2 3 2 2" xfId="27570" xr:uid="{00000000-0005-0000-0000-0000173E0000}"/>
    <cellStyle name="40% - Accent2 2 2 2 2 2 3 2 2 2" xfId="15531" xr:uid="{00000000-0005-0000-0000-0000183E0000}"/>
    <cellStyle name="40% - Accent2 2 2 2 2 2 3 2 2 2 2" xfId="32366" xr:uid="{00000000-0005-0000-0000-0000193E0000}"/>
    <cellStyle name="40% - Accent2 2 2 2 2 2 3 2 2 3" xfId="15528" xr:uid="{00000000-0005-0000-0000-00001A3E0000}"/>
    <cellStyle name="40% - Accent2 2 2 2 2 2 3 2 3" xfId="15525" xr:uid="{00000000-0005-0000-0000-00001B3E0000}"/>
    <cellStyle name="40% - Accent2 2 2 2 2 2 3 2 3 2" xfId="15523" xr:uid="{00000000-0005-0000-0000-00001C3E0000}"/>
    <cellStyle name="40% - Accent2 2 2 2 2 2 3 2 4" xfId="15517" xr:uid="{00000000-0005-0000-0000-00001D3E0000}"/>
    <cellStyle name="40% - Accent2 2 2 2 2 2 3 3" xfId="25585" xr:uid="{00000000-0005-0000-0000-00001E3E0000}"/>
    <cellStyle name="40% - Accent2 2 2 2 2 2 3 3 2" xfId="13745" xr:uid="{00000000-0005-0000-0000-00001F3E0000}"/>
    <cellStyle name="40% - Accent2 2 2 2 2 2 3 3 2 2" xfId="15516" xr:uid="{00000000-0005-0000-0000-0000203E0000}"/>
    <cellStyle name="40% - Accent2 2 2 2 2 2 3 3 3" xfId="13738" xr:uid="{00000000-0005-0000-0000-0000213E0000}"/>
    <cellStyle name="40% - Accent2 2 2 2 2 2 3 4" xfId="14883" xr:uid="{00000000-0005-0000-0000-0000223E0000}"/>
    <cellStyle name="40% - Accent2 2 2 2 2 2 3 4 2" xfId="15513" xr:uid="{00000000-0005-0000-0000-0000233E0000}"/>
    <cellStyle name="40% - Accent2 2 2 2 2 2 3 5" xfId="14876" xr:uid="{00000000-0005-0000-0000-0000243E0000}"/>
    <cellStyle name="40% - Accent2 2 2 2 2 2 4" xfId="16924" xr:uid="{00000000-0005-0000-0000-0000253E0000}"/>
    <cellStyle name="40% - Accent2 2 2 2 2 2 4 2" xfId="33092" xr:uid="{00000000-0005-0000-0000-0000263E0000}"/>
    <cellStyle name="40% - Accent2 2 2 2 2 2 4 2 2" xfId="27144" xr:uid="{00000000-0005-0000-0000-0000273E0000}"/>
    <cellStyle name="40% - Accent2 2 2 2 2 2 4 2 2 2" xfId="28533" xr:uid="{00000000-0005-0000-0000-0000283E0000}"/>
    <cellStyle name="40% - Accent2 2 2 2 2 2 4 2 3" xfId="15510" xr:uid="{00000000-0005-0000-0000-0000293E0000}"/>
    <cellStyle name="40% - Accent2 2 2 2 2 2 4 3" xfId="14866" xr:uid="{00000000-0005-0000-0000-00002A3E0000}"/>
    <cellStyle name="40% - Accent2 2 2 2 2 2 4 3 2" xfId="13726" xr:uid="{00000000-0005-0000-0000-00002B3E0000}"/>
    <cellStyle name="40% - Accent2 2 2 2 2 2 4 4" xfId="14859" xr:uid="{00000000-0005-0000-0000-00002C3E0000}"/>
    <cellStyle name="40% - Accent2 2 2 2 2 2 5" xfId="16912" xr:uid="{00000000-0005-0000-0000-00002D3E0000}"/>
    <cellStyle name="40% - Accent2 2 2 2 2 2 5 2" xfId="31233" xr:uid="{00000000-0005-0000-0000-00002E3E0000}"/>
    <cellStyle name="40% - Accent2 2 2 2 2 2 5 2 2" xfId="17999" xr:uid="{00000000-0005-0000-0000-00002F3E0000}"/>
    <cellStyle name="40% - Accent2 2 2 2 2 2 5 3" xfId="14846" xr:uid="{00000000-0005-0000-0000-0000303E0000}"/>
    <cellStyle name="40% - Accent2 2 2 2 2 2 6" xfId="16905" xr:uid="{00000000-0005-0000-0000-0000313E0000}"/>
    <cellStyle name="40% - Accent2 2 2 2 2 2 6 2" xfId="29530" xr:uid="{00000000-0005-0000-0000-0000323E0000}"/>
    <cellStyle name="40% - Accent2 2 2 2 2 2 7" xfId="15508" xr:uid="{00000000-0005-0000-0000-0000333E0000}"/>
    <cellStyle name="40% - Accent2 2 2 2 2 3" xfId="15507" xr:uid="{00000000-0005-0000-0000-0000343E0000}"/>
    <cellStyle name="40% - Accent2 2 2 2 2 3 2" xfId="33489" xr:uid="{00000000-0005-0000-0000-0000353E0000}"/>
    <cellStyle name="40% - Accent2 2 2 2 2 3 2 2" xfId="32455" xr:uid="{00000000-0005-0000-0000-0000363E0000}"/>
    <cellStyle name="40% - Accent2 2 2 2 2 3 2 2 2" xfId="15506" xr:uid="{00000000-0005-0000-0000-0000373E0000}"/>
    <cellStyle name="40% - Accent2 2 2 2 2 3 2 2 2 2" xfId="23431" xr:uid="{00000000-0005-0000-0000-0000383E0000}"/>
    <cellStyle name="40% - Accent2 2 2 2 2 3 2 2 2 2 2" xfId="23422" xr:uid="{00000000-0005-0000-0000-0000393E0000}"/>
    <cellStyle name="40% - Accent2 2 2 2 2 3 2 2 2 3" xfId="25860" xr:uid="{00000000-0005-0000-0000-00003A3E0000}"/>
    <cellStyle name="40% - Accent2 2 2 2 2 3 2 2 3" xfId="15505" xr:uid="{00000000-0005-0000-0000-00003B3E0000}"/>
    <cellStyle name="40% - Accent2 2 2 2 2 3 2 2 3 2" xfId="23398" xr:uid="{00000000-0005-0000-0000-00003C3E0000}"/>
    <cellStyle name="40% - Accent2 2 2 2 2 3 2 2 4" xfId="15504" xr:uid="{00000000-0005-0000-0000-00003D3E0000}"/>
    <cellStyle name="40% - Accent2 2 2 2 2 3 2 3" xfId="14821" xr:uid="{00000000-0005-0000-0000-00003E3E0000}"/>
    <cellStyle name="40% - Accent2 2 2 2 2 3 2 3 2" xfId="15503" xr:uid="{00000000-0005-0000-0000-00003F3E0000}"/>
    <cellStyle name="40% - Accent2 2 2 2 2 3 2 3 2 2" xfId="30136" xr:uid="{00000000-0005-0000-0000-0000403E0000}"/>
    <cellStyle name="40% - Accent2 2 2 2 2 3 2 3 3" xfId="15502" xr:uid="{00000000-0005-0000-0000-0000413E0000}"/>
    <cellStyle name="40% - Accent2 2 2 2 2 3 2 4" xfId="14803" xr:uid="{00000000-0005-0000-0000-0000423E0000}"/>
    <cellStyle name="40% - Accent2 2 2 2 2 3 2 4 2" xfId="15501" xr:uid="{00000000-0005-0000-0000-0000433E0000}"/>
    <cellStyle name="40% - Accent2 2 2 2 2 3 2 5" xfId="17209" xr:uid="{00000000-0005-0000-0000-0000443E0000}"/>
    <cellStyle name="40% - Accent2 2 2 2 2 3 3" xfId="22280" xr:uid="{00000000-0005-0000-0000-0000453E0000}"/>
    <cellStyle name="40% - Accent2 2 2 2 2 3 3 2" xfId="32699" xr:uid="{00000000-0005-0000-0000-0000463E0000}"/>
    <cellStyle name="40% - Accent2 2 2 2 2 3 3 2 2" xfId="15499" xr:uid="{00000000-0005-0000-0000-0000473E0000}"/>
    <cellStyle name="40% - Accent2 2 2 2 2 3 3 2 2 2" xfId="27888" xr:uid="{00000000-0005-0000-0000-0000483E0000}"/>
    <cellStyle name="40% - Accent2 2 2 2 2 3 3 2 3" xfId="16971" xr:uid="{00000000-0005-0000-0000-0000493E0000}"/>
    <cellStyle name="40% - Accent2 2 2 2 2 3 3 3" xfId="14790" xr:uid="{00000000-0005-0000-0000-00004A3E0000}"/>
    <cellStyle name="40% - Accent2 2 2 2 2 3 3 3 2" xfId="13710" xr:uid="{00000000-0005-0000-0000-00004B3E0000}"/>
    <cellStyle name="40% - Accent2 2 2 2 2 3 3 4" xfId="14766" xr:uid="{00000000-0005-0000-0000-00004C3E0000}"/>
    <cellStyle name="40% - Accent2 2 2 2 2 3 4" xfId="16900" xr:uid="{00000000-0005-0000-0000-00004D3E0000}"/>
    <cellStyle name="40% - Accent2 2 2 2 2 3 4 2" xfId="9266" xr:uid="{00000000-0005-0000-0000-00004E3E0000}"/>
    <cellStyle name="40% - Accent2 2 2 2 2 3 4 2 2" xfId="15498" xr:uid="{00000000-0005-0000-0000-00004F3E0000}"/>
    <cellStyle name="40% - Accent2 2 2 2 2 3 4 3" xfId="9258" xr:uid="{00000000-0005-0000-0000-0000503E0000}"/>
    <cellStyle name="40% - Accent2 2 2 2 2 3 5" xfId="16896" xr:uid="{00000000-0005-0000-0000-0000513E0000}"/>
    <cellStyle name="40% - Accent2 2 2 2 2 3 5 2" xfId="10736" xr:uid="{00000000-0005-0000-0000-0000523E0000}"/>
    <cellStyle name="40% - Accent2 2 2 2 2 3 6" xfId="15497" xr:uid="{00000000-0005-0000-0000-0000533E0000}"/>
    <cellStyle name="40% - Accent2 2 2 2 2 4" xfId="15495" xr:uid="{00000000-0005-0000-0000-0000543E0000}"/>
    <cellStyle name="40% - Accent2 2 2 2 2 4 2" xfId="22277" xr:uid="{00000000-0005-0000-0000-0000553E0000}"/>
    <cellStyle name="40% - Accent2 2 2 2 2 4 2 2" xfId="32982" xr:uid="{00000000-0005-0000-0000-0000563E0000}"/>
    <cellStyle name="40% - Accent2 2 2 2 2 4 2 2 2" xfId="15494" xr:uid="{00000000-0005-0000-0000-0000573E0000}"/>
    <cellStyle name="40% - Accent2 2 2 2 2 4 2 2 2 2" xfId="23140" xr:uid="{00000000-0005-0000-0000-0000583E0000}"/>
    <cellStyle name="40% - Accent2 2 2 2 2 4 2 2 3" xfId="15493" xr:uid="{00000000-0005-0000-0000-0000593E0000}"/>
    <cellStyle name="40% - Accent2 2 2 2 2 4 2 3" xfId="14715" xr:uid="{00000000-0005-0000-0000-00005A3E0000}"/>
    <cellStyle name="40% - Accent2 2 2 2 2 4 2 3 2" xfId="15492" xr:uid="{00000000-0005-0000-0000-00005B3E0000}"/>
    <cellStyle name="40% - Accent2 2 2 2 2 4 2 4" xfId="17194" xr:uid="{00000000-0005-0000-0000-00005C3E0000}"/>
    <cellStyle name="40% - Accent2 2 2 2 2 4 3" xfId="15491" xr:uid="{00000000-0005-0000-0000-00005D3E0000}"/>
    <cellStyle name="40% - Accent2 2 2 2 2 4 3 2" xfId="23926" xr:uid="{00000000-0005-0000-0000-00005E3E0000}"/>
    <cellStyle name="40% - Accent2 2 2 2 2 4 3 2 2" xfId="15490" xr:uid="{00000000-0005-0000-0000-00005F3E0000}"/>
    <cellStyle name="40% - Accent2 2 2 2 2 4 3 3" xfId="33364" xr:uid="{00000000-0005-0000-0000-0000603E0000}"/>
    <cellStyle name="40% - Accent2 2 2 2 2 4 4" xfId="16894" xr:uid="{00000000-0005-0000-0000-0000613E0000}"/>
    <cellStyle name="40% - Accent2 2 2 2 2 4 4 2" xfId="9245" xr:uid="{00000000-0005-0000-0000-0000623E0000}"/>
    <cellStyle name="40% - Accent2 2 2 2 2 4 5" xfId="15489" xr:uid="{00000000-0005-0000-0000-0000633E0000}"/>
    <cellStyle name="40% - Accent2 2 2 2 2 5" xfId="13598" xr:uid="{00000000-0005-0000-0000-0000643E0000}"/>
    <cellStyle name="40% - Accent2 2 2 2 2 5 2" xfId="10331" xr:uid="{00000000-0005-0000-0000-0000653E0000}"/>
    <cellStyle name="40% - Accent2 2 2 2 2 5 2 2" xfId="23872" xr:uid="{00000000-0005-0000-0000-0000663E0000}"/>
    <cellStyle name="40% - Accent2 2 2 2 2 5 2 2 2" xfId="15488" xr:uid="{00000000-0005-0000-0000-0000673E0000}"/>
    <cellStyle name="40% - Accent2 2 2 2 2 5 2 3" xfId="31447" xr:uid="{00000000-0005-0000-0000-0000683E0000}"/>
    <cellStyle name="40% - Accent2 2 2 2 2 5 3" xfId="10321" xr:uid="{00000000-0005-0000-0000-0000693E0000}"/>
    <cellStyle name="40% - Accent2 2 2 2 2 5 3 2" xfId="33261" xr:uid="{00000000-0005-0000-0000-00006A3E0000}"/>
    <cellStyle name="40% - Accent2 2 2 2 2 5 4" xfId="10308" xr:uid="{00000000-0005-0000-0000-00006B3E0000}"/>
    <cellStyle name="40% - Accent2 2 2 2 2 6" xfId="12005" xr:uid="{00000000-0005-0000-0000-00006C3E0000}"/>
    <cellStyle name="40% - Accent2 2 2 2 2 6 2" xfId="12003" xr:uid="{00000000-0005-0000-0000-00006D3E0000}"/>
    <cellStyle name="40% - Accent2 2 2 2 2 6 2 2" xfId="18704" xr:uid="{00000000-0005-0000-0000-00006E3E0000}"/>
    <cellStyle name="40% - Accent2 2 2 2 2 6 3" xfId="11996" xr:uid="{00000000-0005-0000-0000-00006F3E0000}"/>
    <cellStyle name="40% - Accent2 2 2 2 2 7" xfId="11992" xr:uid="{00000000-0005-0000-0000-0000703E0000}"/>
    <cellStyle name="40% - Accent2 2 2 2 2 7 2" xfId="26541" xr:uid="{00000000-0005-0000-0000-0000713E0000}"/>
    <cellStyle name="40% - Accent2 2 2 2 2 8" xfId="11988" xr:uid="{00000000-0005-0000-0000-0000723E0000}"/>
    <cellStyle name="40% - Accent2 2 2 2 3" xfId="15487" xr:uid="{00000000-0005-0000-0000-0000733E0000}"/>
    <cellStyle name="40% - Accent2 2 2 2 3 2" xfId="15486" xr:uid="{00000000-0005-0000-0000-0000743E0000}"/>
    <cellStyle name="40% - Accent2 2 2 2 3 2 2" xfId="15485" xr:uid="{00000000-0005-0000-0000-0000753E0000}"/>
    <cellStyle name="40% - Accent2 2 2 2 3 2 2 2" xfId="32937" xr:uid="{00000000-0005-0000-0000-0000763E0000}"/>
    <cellStyle name="40% - Accent2 2 2 2 3 2 2 2 2" xfId="15484" xr:uid="{00000000-0005-0000-0000-0000773E0000}"/>
    <cellStyle name="40% - Accent2 2 2 2 3 2 2 2 2 2" xfId="15483" xr:uid="{00000000-0005-0000-0000-0000783E0000}"/>
    <cellStyle name="40% - Accent2 2 2 2 3 2 2 2 2 2 2" xfId="22136" xr:uid="{00000000-0005-0000-0000-0000793E0000}"/>
    <cellStyle name="40% - Accent2 2 2 2 3 2 2 2 2 3" xfId="20257" xr:uid="{00000000-0005-0000-0000-00007A3E0000}"/>
    <cellStyle name="40% - Accent2 2 2 2 3 2 2 2 3" xfId="15482" xr:uid="{00000000-0005-0000-0000-00007B3E0000}"/>
    <cellStyle name="40% - Accent2 2 2 2 3 2 2 2 3 2" xfId="17191" xr:uid="{00000000-0005-0000-0000-00007C3E0000}"/>
    <cellStyle name="40% - Accent2 2 2 2 3 2 2 2 4" xfId="15480" xr:uid="{00000000-0005-0000-0000-00007D3E0000}"/>
    <cellStyle name="40% - Accent2 2 2 2 3 2 2 3" xfId="14402" xr:uid="{00000000-0005-0000-0000-00007E3E0000}"/>
    <cellStyle name="40% - Accent2 2 2 2 3 2 2 3 2" xfId="15479" xr:uid="{00000000-0005-0000-0000-00007F3E0000}"/>
    <cellStyle name="40% - Accent2 2 2 2 3 2 2 3 2 2" xfId="33182" xr:uid="{00000000-0005-0000-0000-0000803E0000}"/>
    <cellStyle name="40% - Accent2 2 2 2 3 2 2 3 3" xfId="15477" xr:uid="{00000000-0005-0000-0000-0000813E0000}"/>
    <cellStyle name="40% - Accent2 2 2 2 3 2 2 4" xfId="14386" xr:uid="{00000000-0005-0000-0000-0000823E0000}"/>
    <cellStyle name="40% - Accent2 2 2 2 3 2 2 4 2" xfId="15476" xr:uid="{00000000-0005-0000-0000-0000833E0000}"/>
    <cellStyle name="40% - Accent2 2 2 2 3 2 2 5" xfId="14379" xr:uid="{00000000-0005-0000-0000-0000843E0000}"/>
    <cellStyle name="40% - Accent2 2 2 2 3 2 3" xfId="29124" xr:uid="{00000000-0005-0000-0000-0000853E0000}"/>
    <cellStyle name="40% - Accent2 2 2 2 3 2 3 2" xfId="32931" xr:uid="{00000000-0005-0000-0000-0000863E0000}"/>
    <cellStyle name="40% - Accent2 2 2 2 3 2 3 2 2" xfId="15475" xr:uid="{00000000-0005-0000-0000-0000873E0000}"/>
    <cellStyle name="40% - Accent2 2 2 2 3 2 3 2 2 2" xfId="15474" xr:uid="{00000000-0005-0000-0000-0000883E0000}"/>
    <cellStyle name="40% - Accent2 2 2 2 3 2 3 2 3" xfId="15473" xr:uid="{00000000-0005-0000-0000-0000893E0000}"/>
    <cellStyle name="40% - Accent2 2 2 2 3 2 3 3" xfId="29950" xr:uid="{00000000-0005-0000-0000-00008A3E0000}"/>
    <cellStyle name="40% - Accent2 2 2 2 3 2 3 3 2" xfId="11698" xr:uid="{00000000-0005-0000-0000-00008B3E0000}"/>
    <cellStyle name="40% - Accent2 2 2 2 3 2 3 4" xfId="14361" xr:uid="{00000000-0005-0000-0000-00008C3E0000}"/>
    <cellStyle name="40% - Accent2 2 2 2 3 2 4" xfId="29121" xr:uid="{00000000-0005-0000-0000-00008D3E0000}"/>
    <cellStyle name="40% - Accent2 2 2 2 3 2 4 2" xfId="29614" xr:uid="{00000000-0005-0000-0000-00008E3E0000}"/>
    <cellStyle name="40% - Accent2 2 2 2 3 2 4 2 2" xfId="15472" xr:uid="{00000000-0005-0000-0000-00008F3E0000}"/>
    <cellStyle name="40% - Accent2 2 2 2 3 2 4 3" xfId="14346" xr:uid="{00000000-0005-0000-0000-0000903E0000}"/>
    <cellStyle name="40% - Accent2 2 2 2 3 2 5" xfId="16888" xr:uid="{00000000-0005-0000-0000-0000913E0000}"/>
    <cellStyle name="40% - Accent2 2 2 2 3 2 5 2" xfId="19059" xr:uid="{00000000-0005-0000-0000-0000923E0000}"/>
    <cellStyle name="40% - Accent2 2 2 2 3 2 6" xfId="15471" xr:uid="{00000000-0005-0000-0000-0000933E0000}"/>
    <cellStyle name="40% - Accent2 2 2 2 3 3" xfId="28968" xr:uid="{00000000-0005-0000-0000-0000943E0000}"/>
    <cellStyle name="40% - Accent2 2 2 2 3 3 2" xfId="22263" xr:uid="{00000000-0005-0000-0000-0000953E0000}"/>
    <cellStyle name="40% - Accent2 2 2 2 3 3 2 2" xfId="33926" xr:uid="{00000000-0005-0000-0000-0000963E0000}"/>
    <cellStyle name="40% - Accent2 2 2 2 3 3 2 2 2" xfId="15470" xr:uid="{00000000-0005-0000-0000-0000973E0000}"/>
    <cellStyle name="40% - Accent2 2 2 2 3 3 2 2 2 2" xfId="22820" xr:uid="{00000000-0005-0000-0000-0000983E0000}"/>
    <cellStyle name="40% - Accent2 2 2 2 3 3 2 2 3" xfId="15469" xr:uid="{00000000-0005-0000-0000-0000993E0000}"/>
    <cellStyle name="40% - Accent2 2 2 2 3 3 2 3" xfId="14318" xr:uid="{00000000-0005-0000-0000-00009A3E0000}"/>
    <cellStyle name="40% - Accent2 2 2 2 3 3 2 3 2" xfId="15468" xr:uid="{00000000-0005-0000-0000-00009B3E0000}"/>
    <cellStyle name="40% - Accent2 2 2 2 3 3 2 4" xfId="14307" xr:uid="{00000000-0005-0000-0000-00009C3E0000}"/>
    <cellStyle name="40% - Accent2 2 2 2 3 3 3" xfId="29120" xr:uid="{00000000-0005-0000-0000-00009D3E0000}"/>
    <cellStyle name="40% - Accent2 2 2 2 3 3 3 2" xfId="32445" xr:uid="{00000000-0005-0000-0000-00009E3E0000}"/>
    <cellStyle name="40% - Accent2 2 2 2 3 3 3 2 2" xfId="15467" xr:uid="{00000000-0005-0000-0000-00009F3E0000}"/>
    <cellStyle name="40% - Accent2 2 2 2 3 3 3 3" xfId="14299" xr:uid="{00000000-0005-0000-0000-0000A03E0000}"/>
    <cellStyle name="40% - Accent2 2 2 2 3 3 4" xfId="16884" xr:uid="{00000000-0005-0000-0000-0000A13E0000}"/>
    <cellStyle name="40% - Accent2 2 2 2 3 3 4 2" xfId="19035" xr:uid="{00000000-0005-0000-0000-0000A23E0000}"/>
    <cellStyle name="40% - Accent2 2 2 2 3 3 5" xfId="15466" xr:uid="{00000000-0005-0000-0000-0000A33E0000}"/>
    <cellStyle name="40% - Accent2 2 2 2 3 4" xfId="15465" xr:uid="{00000000-0005-0000-0000-0000A43E0000}"/>
    <cellStyle name="40% - Accent2 2 2 2 3 4 2" xfId="15464" xr:uid="{00000000-0005-0000-0000-0000A53E0000}"/>
    <cellStyle name="40% - Accent2 2 2 2 3 4 2 2" xfId="26223" xr:uid="{00000000-0005-0000-0000-0000A63E0000}"/>
    <cellStyle name="40% - Accent2 2 2 2 3 4 2 2 2" xfId="15463" xr:uid="{00000000-0005-0000-0000-0000A73E0000}"/>
    <cellStyle name="40% - Accent2 2 2 2 3 4 2 3" xfId="14274" xr:uid="{00000000-0005-0000-0000-0000A83E0000}"/>
    <cellStyle name="40% - Accent2 2 2 2 3 4 3" xfId="26770" xr:uid="{00000000-0005-0000-0000-0000A93E0000}"/>
    <cellStyle name="40% - Accent2 2 2 2 3 4 3 2" xfId="19030" xr:uid="{00000000-0005-0000-0000-0000AA3E0000}"/>
    <cellStyle name="40% - Accent2 2 2 2 3 4 4" xfId="15462" xr:uid="{00000000-0005-0000-0000-0000AB3E0000}"/>
    <cellStyle name="40% - Accent2 2 2 2 3 5" xfId="15460" xr:uid="{00000000-0005-0000-0000-0000AC3E0000}"/>
    <cellStyle name="40% - Accent2 2 2 2 3 5 2" xfId="15458" xr:uid="{00000000-0005-0000-0000-0000AD3E0000}"/>
    <cellStyle name="40% - Accent2 2 2 2 3 5 2 2" xfId="24352" xr:uid="{00000000-0005-0000-0000-0000AE3E0000}"/>
    <cellStyle name="40% - Accent2 2 2 2 3 5 3" xfId="10282" xr:uid="{00000000-0005-0000-0000-0000AF3E0000}"/>
    <cellStyle name="40% - Accent2 2 2 2 3 6" xfId="15456" xr:uid="{00000000-0005-0000-0000-0000B03E0000}"/>
    <cellStyle name="40% - Accent2 2 2 2 3 6 2" xfId="15454" xr:uid="{00000000-0005-0000-0000-0000B13E0000}"/>
    <cellStyle name="40% - Accent2 2 2 2 3 7" xfId="11984" xr:uid="{00000000-0005-0000-0000-0000B23E0000}"/>
    <cellStyle name="40% - Accent2 2 2 2 4" xfId="15451" xr:uid="{00000000-0005-0000-0000-0000B33E0000}"/>
    <cellStyle name="40% - Accent2 2 2 2 4 2" xfId="15450" xr:uid="{00000000-0005-0000-0000-0000B43E0000}"/>
    <cellStyle name="40% - Accent2 2 2 2 4 2 2" xfId="30349" xr:uid="{00000000-0005-0000-0000-0000B53E0000}"/>
    <cellStyle name="40% - Accent2 2 2 2 4 2 2 2" xfId="10911" xr:uid="{00000000-0005-0000-0000-0000B63E0000}"/>
    <cellStyle name="40% - Accent2 2 2 2 4 2 2 2 2" xfId="15448" xr:uid="{00000000-0005-0000-0000-0000B73E0000}"/>
    <cellStyle name="40% - Accent2 2 2 2 4 2 2 2 2 2" xfId="15447" xr:uid="{00000000-0005-0000-0000-0000B83E0000}"/>
    <cellStyle name="40% - Accent2 2 2 2 4 2 2 2 3" xfId="15445" xr:uid="{00000000-0005-0000-0000-0000B93E0000}"/>
    <cellStyle name="40% - Accent2 2 2 2 4 2 2 3" xfId="13979" xr:uid="{00000000-0005-0000-0000-0000BA3E0000}"/>
    <cellStyle name="40% - Accent2 2 2 2 4 2 2 3 2" xfId="15444" xr:uid="{00000000-0005-0000-0000-0000BB3E0000}"/>
    <cellStyle name="40% - Accent2 2 2 2 4 2 2 4" xfId="13972" xr:uid="{00000000-0005-0000-0000-0000BC3E0000}"/>
    <cellStyle name="40% - Accent2 2 2 2 4 2 3" xfId="12112" xr:uid="{00000000-0005-0000-0000-0000BD3E0000}"/>
    <cellStyle name="40% - Accent2 2 2 2 4 2 3 2" xfId="18135" xr:uid="{00000000-0005-0000-0000-0000BE3E0000}"/>
    <cellStyle name="40% - Accent2 2 2 2 4 2 3 2 2" xfId="21873" xr:uid="{00000000-0005-0000-0000-0000BF3E0000}"/>
    <cellStyle name="40% - Accent2 2 2 2 4 2 3 3" xfId="13963" xr:uid="{00000000-0005-0000-0000-0000C03E0000}"/>
    <cellStyle name="40% - Accent2 2 2 2 4 2 4" xfId="16882" xr:uid="{00000000-0005-0000-0000-0000C13E0000}"/>
    <cellStyle name="40% - Accent2 2 2 2 4 2 4 2" xfId="18030" xr:uid="{00000000-0005-0000-0000-0000C23E0000}"/>
    <cellStyle name="40% - Accent2 2 2 2 4 2 5" xfId="15443" xr:uid="{00000000-0005-0000-0000-0000C33E0000}"/>
    <cellStyle name="40% - Accent2 2 2 2 4 3" xfId="15441" xr:uid="{00000000-0005-0000-0000-0000C43E0000}"/>
    <cellStyle name="40% - Accent2 2 2 2 4 3 2" xfId="15439" xr:uid="{00000000-0005-0000-0000-0000C53E0000}"/>
    <cellStyle name="40% - Accent2 2 2 2 4 3 2 2" xfId="34401" xr:uid="{00000000-0005-0000-0000-0000C63E0000}"/>
    <cellStyle name="40% - Accent2 2 2 2 4 3 2 2 2" xfId="20514" xr:uid="{00000000-0005-0000-0000-0000C73E0000}"/>
    <cellStyle name="40% - Accent2 2 2 2 4 3 2 3" xfId="13943" xr:uid="{00000000-0005-0000-0000-0000C83E0000}"/>
    <cellStyle name="40% - Accent2 2 2 2 4 3 3" xfId="15438" xr:uid="{00000000-0005-0000-0000-0000C93E0000}"/>
    <cellStyle name="40% - Accent2 2 2 2 4 3 3 2" xfId="18504" xr:uid="{00000000-0005-0000-0000-0000CA3E0000}"/>
    <cellStyle name="40% - Accent2 2 2 2 4 3 4" xfId="15437" xr:uid="{00000000-0005-0000-0000-0000CB3E0000}"/>
    <cellStyle name="40% - Accent2 2 2 2 4 4" xfId="15436" xr:uid="{00000000-0005-0000-0000-0000CC3E0000}"/>
    <cellStyle name="40% - Accent2 2 2 2 4 4 2" xfId="15435" xr:uid="{00000000-0005-0000-0000-0000CD3E0000}"/>
    <cellStyle name="40% - Accent2 2 2 2 4 4 2 2" xfId="32947" xr:uid="{00000000-0005-0000-0000-0000CE3E0000}"/>
    <cellStyle name="40% - Accent2 2 2 2 4 4 3" xfId="33274" xr:uid="{00000000-0005-0000-0000-0000CF3E0000}"/>
    <cellStyle name="40% - Accent2 2 2 2 4 5" xfId="15434" xr:uid="{00000000-0005-0000-0000-0000D03E0000}"/>
    <cellStyle name="40% - Accent2 2 2 2 4 5 2" xfId="10269" xr:uid="{00000000-0005-0000-0000-0000D13E0000}"/>
    <cellStyle name="40% - Accent2 2 2 2 4 6" xfId="11976" xr:uid="{00000000-0005-0000-0000-0000D23E0000}"/>
    <cellStyle name="40% - Accent2 2 2 2 5" xfId="15432" xr:uid="{00000000-0005-0000-0000-0000D33E0000}"/>
    <cellStyle name="40% - Accent2 2 2 2 5 2" xfId="15431" xr:uid="{00000000-0005-0000-0000-0000D43E0000}"/>
    <cellStyle name="40% - Accent2 2 2 2 5 2 2" xfId="15428" xr:uid="{00000000-0005-0000-0000-0000D53E0000}"/>
    <cellStyle name="40% - Accent2 2 2 2 5 2 2 2" xfId="24430" xr:uid="{00000000-0005-0000-0000-0000D63E0000}"/>
    <cellStyle name="40% - Accent2 2 2 2 5 2 2 2 2" xfId="15426" xr:uid="{00000000-0005-0000-0000-0000D73E0000}"/>
    <cellStyle name="40% - Accent2 2 2 2 5 2 2 3" xfId="13815" xr:uid="{00000000-0005-0000-0000-0000D83E0000}"/>
    <cellStyle name="40% - Accent2 2 2 2 5 2 3" xfId="15425" xr:uid="{00000000-0005-0000-0000-0000D93E0000}"/>
    <cellStyle name="40% - Accent2 2 2 2 5 2 3 2" xfId="18304" xr:uid="{00000000-0005-0000-0000-0000DA3E0000}"/>
    <cellStyle name="40% - Accent2 2 2 2 5 2 4" xfId="15424" xr:uid="{00000000-0005-0000-0000-0000DB3E0000}"/>
    <cellStyle name="40% - Accent2 2 2 2 5 3" xfId="15423" xr:uid="{00000000-0005-0000-0000-0000DC3E0000}"/>
    <cellStyle name="40% - Accent2 2 2 2 5 3 2" xfId="15421" xr:uid="{00000000-0005-0000-0000-0000DD3E0000}"/>
    <cellStyle name="40% - Accent2 2 2 2 5 3 2 2" xfId="14259" xr:uid="{00000000-0005-0000-0000-0000DE3E0000}"/>
    <cellStyle name="40% - Accent2 2 2 2 5 3 3" xfId="15420" xr:uid="{00000000-0005-0000-0000-0000DF3E0000}"/>
    <cellStyle name="40% - Accent2 2 2 2 5 4" xfId="15419" xr:uid="{00000000-0005-0000-0000-0000E03E0000}"/>
    <cellStyle name="40% - Accent2 2 2 2 5 4 2" xfId="15418" xr:uid="{00000000-0005-0000-0000-0000E13E0000}"/>
    <cellStyle name="40% - Accent2 2 2 2 5 5" xfId="10255" xr:uid="{00000000-0005-0000-0000-0000E23E0000}"/>
    <cellStyle name="40% - Accent2 2 2 2 6" xfId="20820" xr:uid="{00000000-0005-0000-0000-0000E33E0000}"/>
    <cellStyle name="40% - Accent2 2 2 2 6 2" xfId="20818" xr:uid="{00000000-0005-0000-0000-0000E43E0000}"/>
    <cellStyle name="40% - Accent2 2 2 2 6 2 2" xfId="23518" xr:uid="{00000000-0005-0000-0000-0000E53E0000}"/>
    <cellStyle name="40% - Accent2 2 2 2 6 2 2 2" xfId="21622" xr:uid="{00000000-0005-0000-0000-0000E63E0000}"/>
    <cellStyle name="40% - Accent2 2 2 2 6 2 3" xfId="21474" xr:uid="{00000000-0005-0000-0000-0000E73E0000}"/>
    <cellStyle name="40% - Accent2 2 2 2 6 3" xfId="20812" xr:uid="{00000000-0005-0000-0000-0000E83E0000}"/>
    <cellStyle name="40% - Accent2 2 2 2 6 3 2" xfId="21463" xr:uid="{00000000-0005-0000-0000-0000E93E0000}"/>
    <cellStyle name="40% - Accent2 2 2 2 6 4" xfId="20807" xr:uid="{00000000-0005-0000-0000-0000EA3E0000}"/>
    <cellStyle name="40% - Accent2 2 2 2 7" xfId="24137" xr:uid="{00000000-0005-0000-0000-0000EB3E0000}"/>
    <cellStyle name="40% - Accent2 2 2 2 7 2" xfId="20804" xr:uid="{00000000-0005-0000-0000-0000EC3E0000}"/>
    <cellStyle name="40% - Accent2 2 2 2 7 2 2" xfId="21442" xr:uid="{00000000-0005-0000-0000-0000ED3E0000}"/>
    <cellStyle name="40% - Accent2 2 2 2 7 3" xfId="20802" xr:uid="{00000000-0005-0000-0000-0000EE3E0000}"/>
    <cellStyle name="40% - Accent2 2 2 2 8" xfId="20800" xr:uid="{00000000-0005-0000-0000-0000EF3E0000}"/>
    <cellStyle name="40% - Accent2 2 2 2 8 2" xfId="20798" xr:uid="{00000000-0005-0000-0000-0000F03E0000}"/>
    <cellStyle name="40% - Accent2 2 2 2 9" xfId="23155" xr:uid="{00000000-0005-0000-0000-0000F13E0000}"/>
    <cellStyle name="40% - Accent2 2 2 3" xfId="27324" xr:uid="{00000000-0005-0000-0000-0000F23E0000}"/>
    <cellStyle name="40% - Accent2 2 2 3 2" xfId="15417" xr:uid="{00000000-0005-0000-0000-0000F33E0000}"/>
    <cellStyle name="40% - Accent2 2 2 3 2 2" xfId="15416" xr:uid="{00000000-0005-0000-0000-0000F43E0000}"/>
    <cellStyle name="40% - Accent2 2 2 3 2 2 2" xfId="15415" xr:uid="{00000000-0005-0000-0000-0000F53E0000}"/>
    <cellStyle name="40% - Accent2 2 2 3 2 2 2 2" xfId="17773" xr:uid="{00000000-0005-0000-0000-0000F63E0000}"/>
    <cellStyle name="40% - Accent2 2 2 3 2 2 2 2 2" xfId="15414" xr:uid="{00000000-0005-0000-0000-0000F73E0000}"/>
    <cellStyle name="40% - Accent2 2 2 3 2 2 2 2 2 2" xfId="14514" xr:uid="{00000000-0005-0000-0000-0000F83E0000}"/>
    <cellStyle name="40% - Accent2 2 2 3 2 2 2 2 2 2 2" xfId="28057" xr:uid="{00000000-0005-0000-0000-0000F93E0000}"/>
    <cellStyle name="40% - Accent2 2 2 3 2 2 2 2 2 3" xfId="15413" xr:uid="{00000000-0005-0000-0000-0000FA3E0000}"/>
    <cellStyle name="40% - Accent2 2 2 3 2 2 2 2 3" xfId="15410" xr:uid="{00000000-0005-0000-0000-0000FB3E0000}"/>
    <cellStyle name="40% - Accent2 2 2 3 2 2 2 2 3 2" xfId="15408" xr:uid="{00000000-0005-0000-0000-0000FC3E0000}"/>
    <cellStyle name="40% - Accent2 2 2 3 2 2 2 2 4" xfId="15404" xr:uid="{00000000-0005-0000-0000-0000FD3E0000}"/>
    <cellStyle name="40% - Accent2 2 2 3 2 2 2 3" xfId="11343" xr:uid="{00000000-0005-0000-0000-0000FE3E0000}"/>
    <cellStyle name="40% - Accent2 2 2 3 2 2 2 3 2" xfId="15401" xr:uid="{00000000-0005-0000-0000-0000FF3E0000}"/>
    <cellStyle name="40% - Accent2 2 2 3 2 2 2 3 2 2" xfId="15400" xr:uid="{00000000-0005-0000-0000-0000003F0000}"/>
    <cellStyle name="40% - Accent2 2 2 3 2 2 2 3 3" xfId="15397" xr:uid="{00000000-0005-0000-0000-0000013F0000}"/>
    <cellStyle name="40% - Accent2 2 2 3 2 2 2 4" xfId="14750" xr:uid="{00000000-0005-0000-0000-0000023F0000}"/>
    <cellStyle name="40% - Accent2 2 2 3 2 2 2 4 2" xfId="15395" xr:uid="{00000000-0005-0000-0000-0000033F0000}"/>
    <cellStyle name="40% - Accent2 2 2 3 2 2 2 5" xfId="14734" xr:uid="{00000000-0005-0000-0000-0000043F0000}"/>
    <cellStyle name="40% - Accent2 2 2 3 2 2 3" xfId="15393" xr:uid="{00000000-0005-0000-0000-0000053F0000}"/>
    <cellStyle name="40% - Accent2 2 2 3 2 2 3 2" xfId="24444" xr:uid="{00000000-0005-0000-0000-0000063F0000}"/>
    <cellStyle name="40% - Accent2 2 2 3 2 2 3 2 2" xfId="19686" xr:uid="{00000000-0005-0000-0000-0000073F0000}"/>
    <cellStyle name="40% - Accent2 2 2 3 2 2 3 2 2 2" xfId="15391" xr:uid="{00000000-0005-0000-0000-0000083F0000}"/>
    <cellStyle name="40% - Accent2 2 2 3 2 2 3 2 3" xfId="19673" xr:uid="{00000000-0005-0000-0000-0000093F0000}"/>
    <cellStyle name="40% - Accent2 2 2 3 2 2 3 3" xfId="9017" xr:uid="{00000000-0005-0000-0000-00000A3F0000}"/>
    <cellStyle name="40% - Accent2 2 2 3 2 2 3 3 2" xfId="19661" xr:uid="{00000000-0005-0000-0000-00000B3F0000}"/>
    <cellStyle name="40% - Accent2 2 2 3 2 2 3 4" xfId="14694" xr:uid="{00000000-0005-0000-0000-00000C3F0000}"/>
    <cellStyle name="40% - Accent2 2 2 3 2 2 4" xfId="16859" xr:uid="{00000000-0005-0000-0000-00000D3F0000}"/>
    <cellStyle name="40% - Accent2 2 2 3 2 2 4 2" xfId="30805" xr:uid="{00000000-0005-0000-0000-00000E3F0000}"/>
    <cellStyle name="40% - Accent2 2 2 3 2 2 4 2 2" xfId="30163" xr:uid="{00000000-0005-0000-0000-00000F3F0000}"/>
    <cellStyle name="40% - Accent2 2 2 3 2 2 4 3" xfId="9011" xr:uid="{00000000-0005-0000-0000-0000103F0000}"/>
    <cellStyle name="40% - Accent2 2 2 3 2 2 5" xfId="16854" xr:uid="{00000000-0005-0000-0000-0000113F0000}"/>
    <cellStyle name="40% - Accent2 2 2 3 2 2 5 2" xfId="15389" xr:uid="{00000000-0005-0000-0000-0000123F0000}"/>
    <cellStyle name="40% - Accent2 2 2 3 2 2 6" xfId="15388" xr:uid="{00000000-0005-0000-0000-0000133F0000}"/>
    <cellStyle name="40% - Accent2 2 2 3 2 3" xfId="15387" xr:uid="{00000000-0005-0000-0000-0000143F0000}"/>
    <cellStyle name="40% - Accent2 2 2 3 2 3 2" xfId="22233" xr:uid="{00000000-0005-0000-0000-0000153F0000}"/>
    <cellStyle name="40% - Accent2 2 2 3 2 3 2 2" xfId="17758" xr:uid="{00000000-0005-0000-0000-0000163F0000}"/>
    <cellStyle name="40% - Accent2 2 2 3 2 3 2 2 2" xfId="15386" xr:uid="{00000000-0005-0000-0000-0000173F0000}"/>
    <cellStyle name="40% - Accent2 2 2 3 2 3 2 2 2 2" xfId="20916" xr:uid="{00000000-0005-0000-0000-0000183F0000}"/>
    <cellStyle name="40% - Accent2 2 2 3 2 3 2 2 3" xfId="15385" xr:uid="{00000000-0005-0000-0000-0000193F0000}"/>
    <cellStyle name="40% - Accent2 2 2 3 2 3 2 3" xfId="8999" xr:uid="{00000000-0005-0000-0000-00001A3F0000}"/>
    <cellStyle name="40% - Accent2 2 2 3 2 3 2 3 2" xfId="34347" xr:uid="{00000000-0005-0000-0000-00001B3F0000}"/>
    <cellStyle name="40% - Accent2 2 2 3 2 3 2 4" xfId="14284" xr:uid="{00000000-0005-0000-0000-00001C3F0000}"/>
    <cellStyle name="40% - Accent2 2 2 3 2 3 3" xfId="15383" xr:uid="{00000000-0005-0000-0000-00001D3F0000}"/>
    <cellStyle name="40% - Accent2 2 2 3 2 3 3 2" xfId="24437" xr:uid="{00000000-0005-0000-0000-00001E3F0000}"/>
    <cellStyle name="40% - Accent2 2 2 3 2 3 3 2 2" xfId="19537" xr:uid="{00000000-0005-0000-0000-00001F3F0000}"/>
    <cellStyle name="40% - Accent2 2 2 3 2 3 3 3" xfId="8991" xr:uid="{00000000-0005-0000-0000-0000203F0000}"/>
    <cellStyle name="40% - Accent2 2 2 3 2 3 4" xfId="33170" xr:uid="{00000000-0005-0000-0000-0000213F0000}"/>
    <cellStyle name="40% - Accent2 2 2 3 2 3 4 2" xfId="9121" xr:uid="{00000000-0005-0000-0000-0000223F0000}"/>
    <cellStyle name="40% - Accent2 2 2 3 2 3 5" xfId="27454" xr:uid="{00000000-0005-0000-0000-0000233F0000}"/>
    <cellStyle name="40% - Accent2 2 2 3 2 4" xfId="15382" xr:uid="{00000000-0005-0000-0000-0000243F0000}"/>
    <cellStyle name="40% - Accent2 2 2 3 2 4 2" xfId="15381" xr:uid="{00000000-0005-0000-0000-0000253F0000}"/>
    <cellStyle name="40% - Accent2 2 2 3 2 4 2 2" xfId="17746" xr:uid="{00000000-0005-0000-0000-0000263F0000}"/>
    <cellStyle name="40% - Accent2 2 2 3 2 4 2 2 2" xfId="15379" xr:uid="{00000000-0005-0000-0000-0000273F0000}"/>
    <cellStyle name="40% - Accent2 2 2 3 2 4 2 3" xfId="13930" xr:uid="{00000000-0005-0000-0000-0000283F0000}"/>
    <cellStyle name="40% - Accent2 2 2 3 2 4 3" xfId="15378" xr:uid="{00000000-0005-0000-0000-0000293F0000}"/>
    <cellStyle name="40% - Accent2 2 2 3 2 4 3 2" xfId="15376" xr:uid="{00000000-0005-0000-0000-00002A3F0000}"/>
    <cellStyle name="40% - Accent2 2 2 3 2 4 4" xfId="33911" xr:uid="{00000000-0005-0000-0000-00002B3F0000}"/>
    <cellStyle name="40% - Accent2 2 2 3 2 5" xfId="9549" xr:uid="{00000000-0005-0000-0000-00002C3F0000}"/>
    <cellStyle name="40% - Accent2 2 2 3 2 5 2" xfId="9547" xr:uid="{00000000-0005-0000-0000-00002D3F0000}"/>
    <cellStyle name="40% - Accent2 2 2 3 2 5 2 2" xfId="24730" xr:uid="{00000000-0005-0000-0000-00002E3F0000}"/>
    <cellStyle name="40% - Accent2 2 2 3 2 5 3" xfId="9541" xr:uid="{00000000-0005-0000-0000-00002F3F0000}"/>
    <cellStyle name="40% - Accent2 2 2 3 2 6" xfId="12250" xr:uid="{00000000-0005-0000-0000-0000303F0000}"/>
    <cellStyle name="40% - Accent2 2 2 3 2 6 2" xfId="12246" xr:uid="{00000000-0005-0000-0000-0000313F0000}"/>
    <cellStyle name="40% - Accent2 2 2 3 2 7" xfId="12239" xr:uid="{00000000-0005-0000-0000-0000323F0000}"/>
    <cellStyle name="40% - Accent2 2 2 3 3" xfId="15375" xr:uid="{00000000-0005-0000-0000-0000333F0000}"/>
    <cellStyle name="40% - Accent2 2 2 3 3 2" xfId="15374" xr:uid="{00000000-0005-0000-0000-0000343F0000}"/>
    <cellStyle name="40% - Accent2 2 2 3 3 2 2" xfId="21941" xr:uid="{00000000-0005-0000-0000-0000353F0000}"/>
    <cellStyle name="40% - Accent2 2 2 3 3 2 2 2" xfId="17732" xr:uid="{00000000-0005-0000-0000-0000363F0000}"/>
    <cellStyle name="40% - Accent2 2 2 3 3 2 2 2 2" xfId="15372" xr:uid="{00000000-0005-0000-0000-0000373F0000}"/>
    <cellStyle name="40% - Accent2 2 2 3 3 2 2 2 2 2" xfId="15371" xr:uid="{00000000-0005-0000-0000-0000383F0000}"/>
    <cellStyle name="40% - Accent2 2 2 3 3 2 2 2 3" xfId="15370" xr:uid="{00000000-0005-0000-0000-0000393F0000}"/>
    <cellStyle name="40% - Accent2 2 2 3 3 2 2 3" xfId="12798" xr:uid="{00000000-0005-0000-0000-00003A3F0000}"/>
    <cellStyle name="40% - Accent2 2 2 3 3 2 2 3 2" xfId="15366" xr:uid="{00000000-0005-0000-0000-00003B3F0000}"/>
    <cellStyle name="40% - Accent2 2 2 3 3 2 2 4" xfId="12770" xr:uid="{00000000-0005-0000-0000-00003C3F0000}"/>
    <cellStyle name="40% - Accent2 2 2 3 3 2 3" xfId="21939" xr:uid="{00000000-0005-0000-0000-00003D3F0000}"/>
    <cellStyle name="40% - Accent2 2 2 3 3 2 3 2" xfId="24405" xr:uid="{00000000-0005-0000-0000-00003E3F0000}"/>
    <cellStyle name="40% - Accent2 2 2 3 3 2 3 2 2" xfId="23726" xr:uid="{00000000-0005-0000-0000-00003F3F0000}"/>
    <cellStyle name="40% - Accent2 2 2 3 3 2 3 3" xfId="13619" xr:uid="{00000000-0005-0000-0000-0000403F0000}"/>
    <cellStyle name="40% - Accent2 2 2 3 3 2 4" xfId="16851" xr:uid="{00000000-0005-0000-0000-0000413F0000}"/>
    <cellStyle name="40% - Accent2 2 2 3 3 2 4 2" xfId="15365" xr:uid="{00000000-0005-0000-0000-0000423F0000}"/>
    <cellStyle name="40% - Accent2 2 2 3 3 2 5" xfId="18952" xr:uid="{00000000-0005-0000-0000-0000433F0000}"/>
    <cellStyle name="40% - Accent2 2 2 3 3 3" xfId="15361" xr:uid="{00000000-0005-0000-0000-0000443F0000}"/>
    <cellStyle name="40% - Accent2 2 2 3 3 3 2" xfId="21921" xr:uid="{00000000-0005-0000-0000-0000453F0000}"/>
    <cellStyle name="40% - Accent2 2 2 3 3 3 2 2" xfId="17718" xr:uid="{00000000-0005-0000-0000-0000463F0000}"/>
    <cellStyle name="40% - Accent2 2 2 3 3 3 2 2 2" xfId="33276" xr:uid="{00000000-0005-0000-0000-0000473F0000}"/>
    <cellStyle name="40% - Accent2 2 2 3 3 3 2 3" xfId="12299" xr:uid="{00000000-0005-0000-0000-0000483F0000}"/>
    <cellStyle name="40% - Accent2 2 2 3 3 3 3" xfId="15358" xr:uid="{00000000-0005-0000-0000-0000493F0000}"/>
    <cellStyle name="40% - Accent2 2 2 3 3 3 3 2" xfId="15357" xr:uid="{00000000-0005-0000-0000-00004A3F0000}"/>
    <cellStyle name="40% - Accent2 2 2 3 3 3 4" xfId="32422" xr:uid="{00000000-0005-0000-0000-00004B3F0000}"/>
    <cellStyle name="40% - Accent2 2 2 3 3 4" xfId="15356" xr:uid="{00000000-0005-0000-0000-00004C3F0000}"/>
    <cellStyle name="40% - Accent2 2 2 3 3 4 2" xfId="15355" xr:uid="{00000000-0005-0000-0000-00004D3F0000}"/>
    <cellStyle name="40% - Accent2 2 2 3 3 4 2 2" xfId="15353" xr:uid="{00000000-0005-0000-0000-00004E3F0000}"/>
    <cellStyle name="40% - Accent2 2 2 3 3 4 3" xfId="15352" xr:uid="{00000000-0005-0000-0000-00004F3F0000}"/>
    <cellStyle name="40% - Accent2 2 2 3 3 5" xfId="15351" xr:uid="{00000000-0005-0000-0000-0000503F0000}"/>
    <cellStyle name="40% - Accent2 2 2 3 3 5 2" xfId="9531" xr:uid="{00000000-0005-0000-0000-0000513F0000}"/>
    <cellStyle name="40% - Accent2 2 2 3 3 6" xfId="12234" xr:uid="{00000000-0005-0000-0000-0000523F0000}"/>
    <cellStyle name="40% - Accent2 2 2 3 4" xfId="15347" xr:uid="{00000000-0005-0000-0000-0000533F0000}"/>
    <cellStyle name="40% - Accent2 2 2 3 4 2" xfId="15346" xr:uid="{00000000-0005-0000-0000-0000543F0000}"/>
    <cellStyle name="40% - Accent2 2 2 3 4 2 2" xfId="21740" xr:uid="{00000000-0005-0000-0000-0000553F0000}"/>
    <cellStyle name="40% - Accent2 2 2 3 4 2 2 2" xfId="31061" xr:uid="{00000000-0005-0000-0000-0000563F0000}"/>
    <cellStyle name="40% - Accent2 2 2 3 4 2 2 2 2" xfId="29173" xr:uid="{00000000-0005-0000-0000-0000573F0000}"/>
    <cellStyle name="40% - Accent2 2 2 3 4 2 2 3" xfId="12042" xr:uid="{00000000-0005-0000-0000-0000583F0000}"/>
    <cellStyle name="40% - Accent2 2 2 3 4 2 3" xfId="15342" xr:uid="{00000000-0005-0000-0000-0000593F0000}"/>
    <cellStyle name="40% - Accent2 2 2 3 4 2 3 2" xfId="15341" xr:uid="{00000000-0005-0000-0000-00005A3F0000}"/>
    <cellStyle name="40% - Accent2 2 2 3 4 2 4" xfId="15339" xr:uid="{00000000-0005-0000-0000-00005B3F0000}"/>
    <cellStyle name="40% - Accent2 2 2 3 4 3" xfId="15338" xr:uid="{00000000-0005-0000-0000-00005C3F0000}"/>
    <cellStyle name="40% - Accent2 2 2 3 4 3 2" xfId="15337" xr:uid="{00000000-0005-0000-0000-00005D3F0000}"/>
    <cellStyle name="40% - Accent2 2 2 3 4 3 2 2" xfId="15336" xr:uid="{00000000-0005-0000-0000-00005E3F0000}"/>
    <cellStyle name="40% - Accent2 2 2 3 4 3 3" xfId="15335" xr:uid="{00000000-0005-0000-0000-00005F3F0000}"/>
    <cellStyle name="40% - Accent2 2 2 3 4 4" xfId="15334" xr:uid="{00000000-0005-0000-0000-0000603F0000}"/>
    <cellStyle name="40% - Accent2 2 2 3 4 4 2" xfId="15333" xr:uid="{00000000-0005-0000-0000-0000613F0000}"/>
    <cellStyle name="40% - Accent2 2 2 3 4 5" xfId="9521" xr:uid="{00000000-0005-0000-0000-0000623F0000}"/>
    <cellStyle name="40% - Accent2 2 2 3 5" xfId="15328" xr:uid="{00000000-0005-0000-0000-0000633F0000}"/>
    <cellStyle name="40% - Accent2 2 2 3 5 2" xfId="15327" xr:uid="{00000000-0005-0000-0000-0000643F0000}"/>
    <cellStyle name="40% - Accent2 2 2 3 5 2 2" xfId="15325" xr:uid="{00000000-0005-0000-0000-0000653F0000}"/>
    <cellStyle name="40% - Accent2 2 2 3 5 2 2 2" xfId="15324" xr:uid="{00000000-0005-0000-0000-0000663F0000}"/>
    <cellStyle name="40% - Accent2 2 2 3 5 2 3" xfId="15323" xr:uid="{00000000-0005-0000-0000-0000673F0000}"/>
    <cellStyle name="40% - Accent2 2 2 3 5 3" xfId="15322" xr:uid="{00000000-0005-0000-0000-0000683F0000}"/>
    <cellStyle name="40% - Accent2 2 2 3 5 3 2" xfId="15321" xr:uid="{00000000-0005-0000-0000-0000693F0000}"/>
    <cellStyle name="40% - Accent2 2 2 3 5 4" xfId="15320" xr:uid="{00000000-0005-0000-0000-00006A3F0000}"/>
    <cellStyle name="40% - Accent2 2 2 3 6" xfId="20792" xr:uid="{00000000-0005-0000-0000-00006B3F0000}"/>
    <cellStyle name="40% - Accent2 2 2 3 6 2" xfId="16485" xr:uid="{00000000-0005-0000-0000-00006C3F0000}"/>
    <cellStyle name="40% - Accent2 2 2 3 6 2 2" xfId="30437" xr:uid="{00000000-0005-0000-0000-00006D3F0000}"/>
    <cellStyle name="40% - Accent2 2 2 3 6 3" xfId="16154" xr:uid="{00000000-0005-0000-0000-00006E3F0000}"/>
    <cellStyle name="40% - Accent2 2 2 3 7" xfId="20784" xr:uid="{00000000-0005-0000-0000-00006F3F0000}"/>
    <cellStyle name="40% - Accent2 2 2 3 7 2" xfId="20782" xr:uid="{00000000-0005-0000-0000-0000703F0000}"/>
    <cellStyle name="40% - Accent2 2 2 3 8" xfId="20780" xr:uid="{00000000-0005-0000-0000-0000713F0000}"/>
    <cellStyle name="40% - Accent2 2 2 4" xfId="15319" xr:uid="{00000000-0005-0000-0000-0000723F0000}"/>
    <cellStyle name="40% - Accent2 2 2 4 2" xfId="15318" xr:uid="{00000000-0005-0000-0000-0000733F0000}"/>
    <cellStyle name="40% - Accent2 2 2 4 2 2" xfId="15316" xr:uid="{00000000-0005-0000-0000-0000743F0000}"/>
    <cellStyle name="40% - Accent2 2 2 4 2 2 2" xfId="15313" xr:uid="{00000000-0005-0000-0000-0000753F0000}"/>
    <cellStyle name="40% - Accent2 2 2 4 2 2 2 2" xfId="17692" xr:uid="{00000000-0005-0000-0000-0000763F0000}"/>
    <cellStyle name="40% - Accent2 2 2 4 2 2 2 2 2" xfId="15312" xr:uid="{00000000-0005-0000-0000-0000773F0000}"/>
    <cellStyle name="40% - Accent2 2 2 4 2 2 2 2 2 2" xfId="14049" xr:uid="{00000000-0005-0000-0000-0000783F0000}"/>
    <cellStyle name="40% - Accent2 2 2 4 2 2 2 2 3" xfId="31494" xr:uid="{00000000-0005-0000-0000-0000793F0000}"/>
    <cellStyle name="40% - Accent2 2 2 4 2 2 2 3" xfId="11887" xr:uid="{00000000-0005-0000-0000-00007A3F0000}"/>
    <cellStyle name="40% - Accent2 2 2 4 2 2 2 3 2" xfId="15310" xr:uid="{00000000-0005-0000-0000-00007B3F0000}"/>
    <cellStyle name="40% - Accent2 2 2 4 2 2 2 4" xfId="10553" xr:uid="{00000000-0005-0000-0000-00007C3F0000}"/>
    <cellStyle name="40% - Accent2 2 2 4 2 2 3" xfId="15309" xr:uid="{00000000-0005-0000-0000-00007D3F0000}"/>
    <cellStyle name="40% - Accent2 2 2 4 2 2 3 2" xfId="24084" xr:uid="{00000000-0005-0000-0000-00007E3F0000}"/>
    <cellStyle name="40% - Accent2 2 2 4 2 2 3 2 2" xfId="18835" xr:uid="{00000000-0005-0000-0000-00007F3F0000}"/>
    <cellStyle name="40% - Accent2 2 2 4 2 2 3 3" xfId="13576" xr:uid="{00000000-0005-0000-0000-0000803F0000}"/>
    <cellStyle name="40% - Accent2 2 2 4 2 2 4" xfId="25170" xr:uid="{00000000-0005-0000-0000-0000813F0000}"/>
    <cellStyle name="40% - Accent2 2 2 4 2 2 4 2" xfId="27464" xr:uid="{00000000-0005-0000-0000-0000823F0000}"/>
    <cellStyle name="40% - Accent2 2 2 4 2 2 5" xfId="24738" xr:uid="{00000000-0005-0000-0000-0000833F0000}"/>
    <cellStyle name="40% - Accent2 2 2 4 2 3" xfId="15308" xr:uid="{00000000-0005-0000-0000-0000843F0000}"/>
    <cellStyle name="40% - Accent2 2 2 4 2 3 2" xfId="15306" xr:uid="{00000000-0005-0000-0000-0000853F0000}"/>
    <cellStyle name="40% - Accent2 2 2 4 2 3 2 2" xfId="18949" xr:uid="{00000000-0005-0000-0000-0000863F0000}"/>
    <cellStyle name="40% - Accent2 2 2 4 2 3 2 2 2" xfId="15305" xr:uid="{00000000-0005-0000-0000-0000873F0000}"/>
    <cellStyle name="40% - Accent2 2 2 4 2 3 2 3" xfId="10393" xr:uid="{00000000-0005-0000-0000-0000883F0000}"/>
    <cellStyle name="40% - Accent2 2 2 4 2 3 3" xfId="15303" xr:uid="{00000000-0005-0000-0000-0000893F0000}"/>
    <cellStyle name="40% - Accent2 2 2 4 2 3 3 2" xfId="20744" xr:uid="{00000000-0005-0000-0000-00008A3F0000}"/>
    <cellStyle name="40% - Accent2 2 2 4 2 3 4" xfId="31782" xr:uid="{00000000-0005-0000-0000-00008B3F0000}"/>
    <cellStyle name="40% - Accent2 2 2 4 2 4" xfId="33639" xr:uid="{00000000-0005-0000-0000-00008C3F0000}"/>
    <cellStyle name="40% - Accent2 2 2 4 2 4 2" xfId="15302" xr:uid="{00000000-0005-0000-0000-00008D3F0000}"/>
    <cellStyle name="40% - Accent2 2 2 4 2 4 2 2" xfId="15300" xr:uid="{00000000-0005-0000-0000-00008E3F0000}"/>
    <cellStyle name="40% - Accent2 2 2 4 2 4 3" xfId="15297" xr:uid="{00000000-0005-0000-0000-00008F3F0000}"/>
    <cellStyle name="40% - Accent2 2 2 4 2 5" xfId="14030" xr:uid="{00000000-0005-0000-0000-0000903F0000}"/>
    <cellStyle name="40% - Accent2 2 2 4 2 5 2" xfId="9355" xr:uid="{00000000-0005-0000-0000-0000913F0000}"/>
    <cellStyle name="40% - Accent2 2 2 4 2 6" xfId="12259" xr:uid="{00000000-0005-0000-0000-0000923F0000}"/>
    <cellStyle name="40% - Accent2 2 2 4 3" xfId="19617" xr:uid="{00000000-0005-0000-0000-0000933F0000}"/>
    <cellStyle name="40% - Accent2 2 2 4 3 2" xfId="15296" xr:uid="{00000000-0005-0000-0000-0000943F0000}"/>
    <cellStyle name="40% - Accent2 2 2 4 3 2 2" xfId="10094" xr:uid="{00000000-0005-0000-0000-0000953F0000}"/>
    <cellStyle name="40% - Accent2 2 2 4 3 2 2 2" xfId="17658" xr:uid="{00000000-0005-0000-0000-0000963F0000}"/>
    <cellStyle name="40% - Accent2 2 2 4 3 2 2 2 2" xfId="15291" xr:uid="{00000000-0005-0000-0000-0000973F0000}"/>
    <cellStyle name="40% - Accent2 2 2 4 3 2 2 3" xfId="9676" xr:uid="{00000000-0005-0000-0000-0000983F0000}"/>
    <cellStyle name="40% - Accent2 2 2 4 3 2 3" xfId="10090" xr:uid="{00000000-0005-0000-0000-0000993F0000}"/>
    <cellStyle name="40% - Accent2 2 2 4 3 2 3 2" xfId="15290" xr:uid="{00000000-0005-0000-0000-00009A3F0000}"/>
    <cellStyle name="40% - Accent2 2 2 4 3 2 4" xfId="29907" xr:uid="{00000000-0005-0000-0000-00009B3F0000}"/>
    <cellStyle name="40% - Accent2 2 2 4 3 3" xfId="15289" xr:uid="{00000000-0005-0000-0000-00009C3F0000}"/>
    <cellStyle name="40% - Accent2 2 2 4 3 3 2" xfId="10084" xr:uid="{00000000-0005-0000-0000-00009D3F0000}"/>
    <cellStyle name="40% - Accent2 2 2 4 3 3 2 2" xfId="15287" xr:uid="{00000000-0005-0000-0000-00009E3F0000}"/>
    <cellStyle name="40% - Accent2 2 2 4 3 3 3" xfId="15285" xr:uid="{00000000-0005-0000-0000-00009F3F0000}"/>
    <cellStyle name="40% - Accent2 2 2 4 3 4" xfId="33837" xr:uid="{00000000-0005-0000-0000-0000A03F0000}"/>
    <cellStyle name="40% - Accent2 2 2 4 3 4 2" xfId="15283" xr:uid="{00000000-0005-0000-0000-0000A13F0000}"/>
    <cellStyle name="40% - Accent2 2 2 4 3 5" xfId="9347" xr:uid="{00000000-0005-0000-0000-0000A23F0000}"/>
    <cellStyle name="40% - Accent2 2 2 4 4" xfId="33519" xr:uid="{00000000-0005-0000-0000-0000A33F0000}"/>
    <cellStyle name="40% - Accent2 2 2 4 4 2" xfId="15282" xr:uid="{00000000-0005-0000-0000-0000A43F0000}"/>
    <cellStyle name="40% - Accent2 2 2 4 4 2 2" xfId="9984" xr:uid="{00000000-0005-0000-0000-0000A53F0000}"/>
    <cellStyle name="40% - Accent2 2 2 4 4 2 2 2" xfId="21738" xr:uid="{00000000-0005-0000-0000-0000A63F0000}"/>
    <cellStyle name="40% - Accent2 2 2 4 4 2 3" xfId="15281" xr:uid="{00000000-0005-0000-0000-0000A73F0000}"/>
    <cellStyle name="40% - Accent2 2 2 4 4 3" xfId="15279" xr:uid="{00000000-0005-0000-0000-0000A83F0000}"/>
    <cellStyle name="40% - Accent2 2 2 4 4 3 2" xfId="15277" xr:uid="{00000000-0005-0000-0000-0000A93F0000}"/>
    <cellStyle name="40% - Accent2 2 2 4 4 4" xfId="31070" xr:uid="{00000000-0005-0000-0000-0000AA3F0000}"/>
    <cellStyle name="40% - Accent2 2 2 4 5" xfId="15276" xr:uid="{00000000-0005-0000-0000-0000AB3F0000}"/>
    <cellStyle name="40% - Accent2 2 2 4 5 2" xfId="15275" xr:uid="{00000000-0005-0000-0000-0000AC3F0000}"/>
    <cellStyle name="40% - Accent2 2 2 4 5 2 2" xfId="17205" xr:uid="{00000000-0005-0000-0000-0000AD3F0000}"/>
    <cellStyle name="40% - Accent2 2 2 4 5 3" xfId="15274" xr:uid="{00000000-0005-0000-0000-0000AE3F0000}"/>
    <cellStyle name="40% - Accent2 2 2 4 6" xfId="33252" xr:uid="{00000000-0005-0000-0000-0000AF3F0000}"/>
    <cellStyle name="40% - Accent2 2 2 4 6 2" xfId="20777" xr:uid="{00000000-0005-0000-0000-0000B03F0000}"/>
    <cellStyle name="40% - Accent2 2 2 4 7" xfId="33122" xr:uid="{00000000-0005-0000-0000-0000B13F0000}"/>
    <cellStyle name="40% - Accent2 2 2 5" xfId="19272" xr:uid="{00000000-0005-0000-0000-0000B23F0000}"/>
    <cellStyle name="40% - Accent2 2 2 5 2" xfId="19271" xr:uid="{00000000-0005-0000-0000-0000B33F0000}"/>
    <cellStyle name="40% - Accent2 2 2 5 2 2" xfId="15273" xr:uid="{00000000-0005-0000-0000-0000B43F0000}"/>
    <cellStyle name="40% - Accent2 2 2 5 2 2 2" xfId="15272" xr:uid="{00000000-0005-0000-0000-0000B53F0000}"/>
    <cellStyle name="40% - Accent2 2 2 5 2 2 2 2" xfId="17642" xr:uid="{00000000-0005-0000-0000-0000B63F0000}"/>
    <cellStyle name="40% - Accent2 2 2 5 2 2 2 2 2" xfId="15270" xr:uid="{00000000-0005-0000-0000-0000B73F0000}"/>
    <cellStyle name="40% - Accent2 2 2 5 2 2 2 3" xfId="26762" xr:uid="{00000000-0005-0000-0000-0000B83F0000}"/>
    <cellStyle name="40% - Accent2 2 2 5 2 2 3" xfId="15269" xr:uid="{00000000-0005-0000-0000-0000B93F0000}"/>
    <cellStyle name="40% - Accent2 2 2 5 2 2 3 2" xfId="15268" xr:uid="{00000000-0005-0000-0000-0000BA3F0000}"/>
    <cellStyle name="40% - Accent2 2 2 5 2 2 4" xfId="31750" xr:uid="{00000000-0005-0000-0000-0000BB3F0000}"/>
    <cellStyle name="40% - Accent2 2 2 5 2 3" xfId="22988" xr:uid="{00000000-0005-0000-0000-0000BC3F0000}"/>
    <cellStyle name="40% - Accent2 2 2 5 2 3 2" xfId="15267" xr:uid="{00000000-0005-0000-0000-0000BD3F0000}"/>
    <cellStyle name="40% - Accent2 2 2 5 2 3 2 2" xfId="15266" xr:uid="{00000000-0005-0000-0000-0000BE3F0000}"/>
    <cellStyle name="40% - Accent2 2 2 5 2 3 3" xfId="15265" xr:uid="{00000000-0005-0000-0000-0000BF3F0000}"/>
    <cellStyle name="40% - Accent2 2 2 5 2 4" xfId="33793" xr:uid="{00000000-0005-0000-0000-0000C03F0000}"/>
    <cellStyle name="40% - Accent2 2 2 5 2 4 2" xfId="15264" xr:uid="{00000000-0005-0000-0000-0000C13F0000}"/>
    <cellStyle name="40% - Accent2 2 2 5 2 5" xfId="9203" xr:uid="{00000000-0005-0000-0000-0000C23F0000}"/>
    <cellStyle name="40% - Accent2 2 2 5 3" xfId="19613" xr:uid="{00000000-0005-0000-0000-0000C33F0000}"/>
    <cellStyle name="40% - Accent2 2 2 5 3 2" xfId="15262" xr:uid="{00000000-0005-0000-0000-0000C43F0000}"/>
    <cellStyle name="40% - Accent2 2 2 5 3 2 2" xfId="9791" xr:uid="{00000000-0005-0000-0000-0000C53F0000}"/>
    <cellStyle name="40% - Accent2 2 2 5 3 2 2 2" xfId="20918" xr:uid="{00000000-0005-0000-0000-0000C63F0000}"/>
    <cellStyle name="40% - Accent2 2 2 5 3 2 3" xfId="15261" xr:uid="{00000000-0005-0000-0000-0000C73F0000}"/>
    <cellStyle name="40% - Accent2 2 2 5 3 3" xfId="15260" xr:uid="{00000000-0005-0000-0000-0000C83F0000}"/>
    <cellStyle name="40% - Accent2 2 2 5 3 3 2" xfId="15258" xr:uid="{00000000-0005-0000-0000-0000C93F0000}"/>
    <cellStyle name="40% - Accent2 2 2 5 3 4" xfId="31043" xr:uid="{00000000-0005-0000-0000-0000CA3F0000}"/>
    <cellStyle name="40% - Accent2 2 2 5 4" xfId="15257" xr:uid="{00000000-0005-0000-0000-0000CB3F0000}"/>
    <cellStyle name="40% - Accent2 2 2 5 4 2" xfId="15256" xr:uid="{00000000-0005-0000-0000-0000CC3F0000}"/>
    <cellStyle name="40% - Accent2 2 2 5 4 2 2" xfId="15255" xr:uid="{00000000-0005-0000-0000-0000CD3F0000}"/>
    <cellStyle name="40% - Accent2 2 2 5 4 3" xfId="15254" xr:uid="{00000000-0005-0000-0000-0000CE3F0000}"/>
    <cellStyle name="40% - Accent2 2 2 5 5" xfId="15253" xr:uid="{00000000-0005-0000-0000-0000CF3F0000}"/>
    <cellStyle name="40% - Accent2 2 2 5 5 2" xfId="29111" xr:uid="{00000000-0005-0000-0000-0000D03F0000}"/>
    <cellStyle name="40% - Accent2 2 2 5 6" xfId="33236" xr:uid="{00000000-0005-0000-0000-0000D13F0000}"/>
    <cellStyle name="40% - Accent2 2 2 6" xfId="19267" xr:uid="{00000000-0005-0000-0000-0000D23F0000}"/>
    <cellStyle name="40% - Accent2 2 2 6 2" xfId="15252" xr:uid="{00000000-0005-0000-0000-0000D33F0000}"/>
    <cellStyle name="40% - Accent2 2 2 6 2 2" xfId="15251" xr:uid="{00000000-0005-0000-0000-0000D43F0000}"/>
    <cellStyle name="40% - Accent2 2 2 6 2 2 2" xfId="15250" xr:uid="{00000000-0005-0000-0000-0000D53F0000}"/>
    <cellStyle name="40% - Accent2 2 2 6 2 2 2 2" xfId="15249" xr:uid="{00000000-0005-0000-0000-0000D63F0000}"/>
    <cellStyle name="40% - Accent2 2 2 6 2 2 3" xfId="15246" xr:uid="{00000000-0005-0000-0000-0000D73F0000}"/>
    <cellStyle name="40% - Accent2 2 2 6 2 3" xfId="15245" xr:uid="{00000000-0005-0000-0000-0000D83F0000}"/>
    <cellStyle name="40% - Accent2 2 2 6 2 3 2" xfId="15242" xr:uid="{00000000-0005-0000-0000-0000D93F0000}"/>
    <cellStyle name="40% - Accent2 2 2 6 2 4" xfId="24149" xr:uid="{00000000-0005-0000-0000-0000DA3F0000}"/>
    <cellStyle name="40% - Accent2 2 2 6 3" xfId="15240" xr:uid="{00000000-0005-0000-0000-0000DB3F0000}"/>
    <cellStyle name="40% - Accent2 2 2 6 3 2" xfId="15239" xr:uid="{00000000-0005-0000-0000-0000DC3F0000}"/>
    <cellStyle name="40% - Accent2 2 2 6 3 2 2" xfId="31069" xr:uid="{00000000-0005-0000-0000-0000DD3F0000}"/>
    <cellStyle name="40% - Accent2 2 2 6 3 3" xfId="15238" xr:uid="{00000000-0005-0000-0000-0000DE3F0000}"/>
    <cellStyle name="40% - Accent2 2 2 6 4" xfId="15236" xr:uid="{00000000-0005-0000-0000-0000DF3F0000}"/>
    <cellStyle name="40% - Accent2 2 2 6 4 2" xfId="15235" xr:uid="{00000000-0005-0000-0000-0000E03F0000}"/>
    <cellStyle name="40% - Accent2 2 2 6 5" xfId="15233" xr:uid="{00000000-0005-0000-0000-0000E13F0000}"/>
    <cellStyle name="40% - Accent2 2 2 7" xfId="18584" xr:uid="{00000000-0005-0000-0000-0000E23F0000}"/>
    <cellStyle name="40% - Accent2 2 2 7 2" xfId="23418" xr:uid="{00000000-0005-0000-0000-0000E33F0000}"/>
    <cellStyle name="40% - Accent2 2 2 7 2 2" xfId="18581" xr:uid="{00000000-0005-0000-0000-0000E43F0000}"/>
    <cellStyle name="40% - Accent2 2 2 7 2 2 2" xfId="15232" xr:uid="{00000000-0005-0000-0000-0000E53F0000}"/>
    <cellStyle name="40% - Accent2 2 2 7 2 3" xfId="20543" xr:uid="{00000000-0005-0000-0000-0000E63F0000}"/>
    <cellStyle name="40% - Accent2 2 2 7 3" xfId="23412" xr:uid="{00000000-0005-0000-0000-0000E73F0000}"/>
    <cellStyle name="40% - Accent2 2 2 7 3 2" xfId="18570" xr:uid="{00000000-0005-0000-0000-0000E83F0000}"/>
    <cellStyle name="40% - Accent2 2 2 7 4" xfId="18567" xr:uid="{00000000-0005-0000-0000-0000E93F0000}"/>
    <cellStyle name="40% - Accent2 2 2 8" xfId="33628" xr:uid="{00000000-0005-0000-0000-0000EA3F0000}"/>
    <cellStyle name="40% - Accent2 2 2 8 2" xfId="23404" xr:uid="{00000000-0005-0000-0000-0000EB3F0000}"/>
    <cellStyle name="40% - Accent2 2 2 8 2 2" xfId="18561" xr:uid="{00000000-0005-0000-0000-0000EC3F0000}"/>
    <cellStyle name="40% - Accent2 2 2 8 3" xfId="18558" xr:uid="{00000000-0005-0000-0000-0000ED3F0000}"/>
    <cellStyle name="40% - Accent2 2 2 9" xfId="18552" xr:uid="{00000000-0005-0000-0000-0000EE3F0000}"/>
    <cellStyle name="40% - Accent2 2 2 9 2" xfId="18551" xr:uid="{00000000-0005-0000-0000-0000EF3F0000}"/>
    <cellStyle name="40% - Accent2 2 3" xfId="204" xr:uid="{00000000-0005-0000-0000-0000F03F0000}"/>
    <cellStyle name="40% - Accent2 2 3 10" xfId="34538" xr:uid="{00000000-0005-0000-0000-0000F13F0000}"/>
    <cellStyle name="40% - Accent2 2 3 11" xfId="15230" xr:uid="{00000000-0005-0000-0000-0000F23F0000}"/>
    <cellStyle name="40% - Accent2 2 3 2" xfId="15229" xr:uid="{00000000-0005-0000-0000-0000F33F0000}"/>
    <cellStyle name="40% - Accent2 2 3 2 2" xfId="15227" xr:uid="{00000000-0005-0000-0000-0000F43F0000}"/>
    <cellStyle name="40% - Accent2 2 3 2 2 2" xfId="15226" xr:uid="{00000000-0005-0000-0000-0000F53F0000}"/>
    <cellStyle name="40% - Accent2 2 3 2 2 2 2" xfId="15224" xr:uid="{00000000-0005-0000-0000-0000F63F0000}"/>
    <cellStyle name="40% - Accent2 2 3 2 2 2 2 2" xfId="28204" xr:uid="{00000000-0005-0000-0000-0000F73F0000}"/>
    <cellStyle name="40% - Accent2 2 3 2 2 2 2 2 2" xfId="10133" xr:uid="{00000000-0005-0000-0000-0000F83F0000}"/>
    <cellStyle name="40% - Accent2 2 3 2 2 2 2 2 2 2" xfId="15222" xr:uid="{00000000-0005-0000-0000-0000F93F0000}"/>
    <cellStyle name="40% - Accent2 2 3 2 2 2 2 2 2 2 2" xfId="15221" xr:uid="{00000000-0005-0000-0000-0000FA3F0000}"/>
    <cellStyle name="40% - Accent2 2 3 2 2 2 2 2 2 3" xfId="15219" xr:uid="{00000000-0005-0000-0000-0000FB3F0000}"/>
    <cellStyle name="40% - Accent2 2 3 2 2 2 2 2 3" xfId="15216" xr:uid="{00000000-0005-0000-0000-0000FC3F0000}"/>
    <cellStyle name="40% - Accent2 2 3 2 2 2 2 2 3 2" xfId="15215" xr:uid="{00000000-0005-0000-0000-0000FD3F0000}"/>
    <cellStyle name="40% - Accent2 2 3 2 2 2 2 2 4" xfId="15214" xr:uid="{00000000-0005-0000-0000-0000FE3F0000}"/>
    <cellStyle name="40% - Accent2 2 3 2 2 2 2 3" xfId="15213" xr:uid="{00000000-0005-0000-0000-0000FF3F0000}"/>
    <cellStyle name="40% - Accent2 2 3 2 2 2 2 3 2" xfId="15212" xr:uid="{00000000-0005-0000-0000-000000400000}"/>
    <cellStyle name="40% - Accent2 2 3 2 2 2 2 3 2 2" xfId="15211" xr:uid="{00000000-0005-0000-0000-000001400000}"/>
    <cellStyle name="40% - Accent2 2 3 2 2 2 2 3 3" xfId="15210" xr:uid="{00000000-0005-0000-0000-000002400000}"/>
    <cellStyle name="40% - Accent2 2 3 2 2 2 2 4" xfId="17248" xr:uid="{00000000-0005-0000-0000-000003400000}"/>
    <cellStyle name="40% - Accent2 2 3 2 2 2 2 4 2" xfId="15209" xr:uid="{00000000-0005-0000-0000-000004400000}"/>
    <cellStyle name="40% - Accent2 2 3 2 2 2 2 5" xfId="15207" xr:uid="{00000000-0005-0000-0000-000005400000}"/>
    <cellStyle name="40% - Accent2 2 3 2 2 2 3" xfId="15203" xr:uid="{00000000-0005-0000-0000-000006400000}"/>
    <cellStyle name="40% - Accent2 2 3 2 2 2 3 2" xfId="15202" xr:uid="{00000000-0005-0000-0000-000007400000}"/>
    <cellStyle name="40% - Accent2 2 3 2 2 2 3 2 2" xfId="15196" xr:uid="{00000000-0005-0000-0000-000008400000}"/>
    <cellStyle name="40% - Accent2 2 3 2 2 2 3 2 2 2" xfId="15195" xr:uid="{00000000-0005-0000-0000-000009400000}"/>
    <cellStyle name="40% - Accent2 2 3 2 2 2 3 2 3" xfId="15193" xr:uid="{00000000-0005-0000-0000-00000A400000}"/>
    <cellStyle name="40% - Accent2 2 3 2 2 2 3 3" xfId="15192" xr:uid="{00000000-0005-0000-0000-00000B400000}"/>
    <cellStyle name="40% - Accent2 2 3 2 2 2 3 3 2" xfId="15187" xr:uid="{00000000-0005-0000-0000-00000C400000}"/>
    <cellStyle name="40% - Accent2 2 3 2 2 2 3 4" xfId="15186" xr:uid="{00000000-0005-0000-0000-00000D400000}"/>
    <cellStyle name="40% - Accent2 2 3 2 2 2 4" xfId="30338" xr:uid="{00000000-0005-0000-0000-00000E400000}"/>
    <cellStyle name="40% - Accent2 2 3 2 2 2 4 2" xfId="15181" xr:uid="{00000000-0005-0000-0000-00000F400000}"/>
    <cellStyle name="40% - Accent2 2 3 2 2 2 4 2 2" xfId="15179" xr:uid="{00000000-0005-0000-0000-000010400000}"/>
    <cellStyle name="40% - Accent2 2 3 2 2 2 4 3" xfId="15178" xr:uid="{00000000-0005-0000-0000-000011400000}"/>
    <cellStyle name="40% - Accent2 2 3 2 2 2 5" xfId="16254" xr:uid="{00000000-0005-0000-0000-000012400000}"/>
    <cellStyle name="40% - Accent2 2 3 2 2 2 5 2" xfId="15175" xr:uid="{00000000-0005-0000-0000-000013400000}"/>
    <cellStyle name="40% - Accent2 2 3 2 2 2 6" xfId="15172" xr:uid="{00000000-0005-0000-0000-000014400000}"/>
    <cellStyle name="40% - Accent2 2 3 2 2 3" xfId="15171" xr:uid="{00000000-0005-0000-0000-000015400000}"/>
    <cellStyle name="40% - Accent2 2 3 2 2 3 2" xfId="20175" xr:uid="{00000000-0005-0000-0000-000016400000}"/>
    <cellStyle name="40% - Accent2 2 3 2 2 3 2 2" xfId="15168" xr:uid="{00000000-0005-0000-0000-000017400000}"/>
    <cellStyle name="40% - Accent2 2 3 2 2 3 2 2 2" xfId="15165" xr:uid="{00000000-0005-0000-0000-000018400000}"/>
    <cellStyle name="40% - Accent2 2 3 2 2 3 2 2 2 2" xfId="16309" xr:uid="{00000000-0005-0000-0000-000019400000}"/>
    <cellStyle name="40% - Accent2 2 3 2 2 3 2 2 3" xfId="15164" xr:uid="{00000000-0005-0000-0000-00001A400000}"/>
    <cellStyle name="40% - Accent2 2 3 2 2 3 2 3" xfId="15163" xr:uid="{00000000-0005-0000-0000-00001B400000}"/>
    <cellStyle name="40% - Accent2 2 3 2 2 3 2 3 2" xfId="15161" xr:uid="{00000000-0005-0000-0000-00001C400000}"/>
    <cellStyle name="40% - Accent2 2 3 2 2 3 2 4" xfId="15160" xr:uid="{00000000-0005-0000-0000-00001D400000}"/>
    <cellStyle name="40% - Accent2 2 3 2 2 3 3" xfId="20170" xr:uid="{00000000-0005-0000-0000-00001E400000}"/>
    <cellStyle name="40% - Accent2 2 3 2 2 3 3 2" xfId="15154" xr:uid="{00000000-0005-0000-0000-00001F400000}"/>
    <cellStyle name="40% - Accent2 2 3 2 2 3 3 2 2" xfId="25047" xr:uid="{00000000-0005-0000-0000-000020400000}"/>
    <cellStyle name="40% - Accent2 2 3 2 2 3 3 3" xfId="15271" xr:uid="{00000000-0005-0000-0000-000021400000}"/>
    <cellStyle name="40% - Accent2 2 3 2 2 3 4" xfId="16248" xr:uid="{00000000-0005-0000-0000-000022400000}"/>
    <cellStyle name="40% - Accent2 2 3 2 2 3 4 2" xfId="15151" xr:uid="{00000000-0005-0000-0000-000023400000}"/>
    <cellStyle name="40% - Accent2 2 3 2 2 3 5" xfId="15149" xr:uid="{00000000-0005-0000-0000-000024400000}"/>
    <cellStyle name="40% - Accent2 2 3 2 2 4" xfId="15148" xr:uid="{00000000-0005-0000-0000-000025400000}"/>
    <cellStyle name="40% - Accent2 2 3 2 2 4 2" xfId="31669" xr:uid="{00000000-0005-0000-0000-000026400000}"/>
    <cellStyle name="40% - Accent2 2 3 2 2 4 2 2" xfId="21228" xr:uid="{00000000-0005-0000-0000-000027400000}"/>
    <cellStyle name="40% - Accent2 2 3 2 2 4 2 2 2" xfId="15143" xr:uid="{00000000-0005-0000-0000-000028400000}"/>
    <cellStyle name="40% - Accent2 2 3 2 2 4 2 3" xfId="21222" xr:uid="{00000000-0005-0000-0000-000029400000}"/>
    <cellStyle name="40% - Accent2 2 3 2 2 4 3" xfId="15140" xr:uid="{00000000-0005-0000-0000-00002A400000}"/>
    <cellStyle name="40% - Accent2 2 3 2 2 4 3 2" xfId="21520" xr:uid="{00000000-0005-0000-0000-00002B400000}"/>
    <cellStyle name="40% - Accent2 2 3 2 2 4 4" xfId="15139" xr:uid="{00000000-0005-0000-0000-00002C400000}"/>
    <cellStyle name="40% - Accent2 2 3 2 2 5" xfId="8002" xr:uid="{00000000-0005-0000-0000-00002D400000}"/>
    <cellStyle name="40% - Accent2 2 3 2 2 5 2" xfId="7996" xr:uid="{00000000-0005-0000-0000-00002E400000}"/>
    <cellStyle name="40% - Accent2 2 3 2 2 5 2 2" xfId="21200" xr:uid="{00000000-0005-0000-0000-00002F400000}"/>
    <cellStyle name="40% - Accent2 2 3 2 2 5 3" xfId="7981" xr:uid="{00000000-0005-0000-0000-000030400000}"/>
    <cellStyle name="40% - Accent2 2 3 2 2 6" xfId="15134" xr:uid="{00000000-0005-0000-0000-000031400000}"/>
    <cellStyle name="40% - Accent2 2 3 2 2 6 2" xfId="11806" xr:uid="{00000000-0005-0000-0000-000032400000}"/>
    <cellStyle name="40% - Accent2 2 3 2 2 7" xfId="11800" xr:uid="{00000000-0005-0000-0000-000033400000}"/>
    <cellStyle name="40% - Accent2 2 3 2 3" xfId="15131" xr:uid="{00000000-0005-0000-0000-000034400000}"/>
    <cellStyle name="40% - Accent2 2 3 2 3 2" xfId="15130" xr:uid="{00000000-0005-0000-0000-000035400000}"/>
    <cellStyle name="40% - Accent2 2 3 2 3 2 2" xfId="15128" xr:uid="{00000000-0005-0000-0000-000036400000}"/>
    <cellStyle name="40% - Accent2 2 3 2 3 2 2 2" xfId="15127" xr:uid="{00000000-0005-0000-0000-000037400000}"/>
    <cellStyle name="40% - Accent2 2 3 2 3 2 2 2 2" xfId="15124" xr:uid="{00000000-0005-0000-0000-000038400000}"/>
    <cellStyle name="40% - Accent2 2 3 2 3 2 2 2 2 2" xfId="15120" xr:uid="{00000000-0005-0000-0000-000039400000}"/>
    <cellStyle name="40% - Accent2 2 3 2 3 2 2 2 3" xfId="15119" xr:uid="{00000000-0005-0000-0000-00003A400000}"/>
    <cellStyle name="40% - Accent2 2 3 2 3 2 2 3" xfId="15118" xr:uid="{00000000-0005-0000-0000-00003B400000}"/>
    <cellStyle name="40% - Accent2 2 3 2 3 2 2 3 2" xfId="15117" xr:uid="{00000000-0005-0000-0000-00003C400000}"/>
    <cellStyle name="40% - Accent2 2 3 2 3 2 2 4" xfId="15116" xr:uid="{00000000-0005-0000-0000-00003D400000}"/>
    <cellStyle name="40% - Accent2 2 3 2 3 2 3" xfId="28982" xr:uid="{00000000-0005-0000-0000-00003E400000}"/>
    <cellStyle name="40% - Accent2 2 3 2 3 2 3 2" xfId="15113" xr:uid="{00000000-0005-0000-0000-00003F400000}"/>
    <cellStyle name="40% - Accent2 2 3 2 3 2 3 2 2" xfId="15112" xr:uid="{00000000-0005-0000-0000-000040400000}"/>
    <cellStyle name="40% - Accent2 2 3 2 3 2 3 3" xfId="15111" xr:uid="{00000000-0005-0000-0000-000041400000}"/>
    <cellStyle name="40% - Accent2 2 3 2 3 2 4" xfId="16240" xr:uid="{00000000-0005-0000-0000-000042400000}"/>
    <cellStyle name="40% - Accent2 2 3 2 3 2 4 2" xfId="15110" xr:uid="{00000000-0005-0000-0000-000043400000}"/>
    <cellStyle name="40% - Accent2 2 3 2 3 2 5" xfId="15109" xr:uid="{00000000-0005-0000-0000-000044400000}"/>
    <cellStyle name="40% - Accent2 2 3 2 3 3" xfId="15108" xr:uid="{00000000-0005-0000-0000-000045400000}"/>
    <cellStyle name="40% - Accent2 2 3 2 3 3 2" xfId="22188" xr:uid="{00000000-0005-0000-0000-000046400000}"/>
    <cellStyle name="40% - Accent2 2 3 2 3 3 2 2" xfId="15107" xr:uid="{00000000-0005-0000-0000-000047400000}"/>
    <cellStyle name="40% - Accent2 2 3 2 3 3 2 2 2" xfId="15104" xr:uid="{00000000-0005-0000-0000-000048400000}"/>
    <cellStyle name="40% - Accent2 2 3 2 3 3 2 3" xfId="33597" xr:uid="{00000000-0005-0000-0000-000049400000}"/>
    <cellStyle name="40% - Accent2 2 3 2 3 3 3" xfId="15103" xr:uid="{00000000-0005-0000-0000-00004A400000}"/>
    <cellStyle name="40% - Accent2 2 3 2 3 3 3 2" xfId="15102" xr:uid="{00000000-0005-0000-0000-00004B400000}"/>
    <cellStyle name="40% - Accent2 2 3 2 3 3 4" xfId="15098" xr:uid="{00000000-0005-0000-0000-00004C400000}"/>
    <cellStyle name="40% - Accent2 2 3 2 3 4" xfId="15097" xr:uid="{00000000-0005-0000-0000-00004D400000}"/>
    <cellStyle name="40% - Accent2 2 3 2 3 4 2" xfId="15093" xr:uid="{00000000-0005-0000-0000-00004E400000}"/>
    <cellStyle name="40% - Accent2 2 3 2 3 4 2 2" xfId="23326" xr:uid="{00000000-0005-0000-0000-00004F400000}"/>
    <cellStyle name="40% - Accent2 2 3 2 3 4 3" xfId="15092" xr:uid="{00000000-0005-0000-0000-000050400000}"/>
    <cellStyle name="40% - Accent2 2 3 2 3 5" xfId="15091" xr:uid="{00000000-0005-0000-0000-000051400000}"/>
    <cellStyle name="40% - Accent2 2 3 2 3 5 2" xfId="7943" xr:uid="{00000000-0005-0000-0000-000052400000}"/>
    <cellStyle name="40% - Accent2 2 3 2 3 6" xfId="11794" xr:uid="{00000000-0005-0000-0000-000053400000}"/>
    <cellStyle name="40% - Accent2 2 3 2 4" xfId="15089" xr:uid="{00000000-0005-0000-0000-000054400000}"/>
    <cellStyle name="40% - Accent2 2 3 2 4 2" xfId="31837" xr:uid="{00000000-0005-0000-0000-000055400000}"/>
    <cellStyle name="40% - Accent2 2 3 2 4 2 2" xfId="15087" xr:uid="{00000000-0005-0000-0000-000056400000}"/>
    <cellStyle name="40% - Accent2 2 3 2 4 2 2 2" xfId="15086" xr:uid="{00000000-0005-0000-0000-000057400000}"/>
    <cellStyle name="40% - Accent2 2 3 2 4 2 2 2 2" xfId="15402" xr:uid="{00000000-0005-0000-0000-000058400000}"/>
    <cellStyle name="40% - Accent2 2 3 2 4 2 2 3" xfId="15085" xr:uid="{00000000-0005-0000-0000-000059400000}"/>
    <cellStyle name="40% - Accent2 2 3 2 4 2 3" xfId="15084" xr:uid="{00000000-0005-0000-0000-00005A400000}"/>
    <cellStyle name="40% - Accent2 2 3 2 4 2 3 2" xfId="15083" xr:uid="{00000000-0005-0000-0000-00005B400000}"/>
    <cellStyle name="40% - Accent2 2 3 2 4 2 4" xfId="15080" xr:uid="{00000000-0005-0000-0000-00005C400000}"/>
    <cellStyle name="40% - Accent2 2 3 2 4 3" xfId="33443" xr:uid="{00000000-0005-0000-0000-00005D400000}"/>
    <cellStyle name="40% - Accent2 2 3 2 4 3 2" xfId="15079" xr:uid="{00000000-0005-0000-0000-00005E400000}"/>
    <cellStyle name="40% - Accent2 2 3 2 4 3 2 2" xfId="15078" xr:uid="{00000000-0005-0000-0000-00005F400000}"/>
    <cellStyle name="40% - Accent2 2 3 2 4 3 3" xfId="15077" xr:uid="{00000000-0005-0000-0000-000060400000}"/>
    <cellStyle name="40% - Accent2 2 3 2 4 4" xfId="32112" xr:uid="{00000000-0005-0000-0000-000061400000}"/>
    <cellStyle name="40% - Accent2 2 3 2 4 4 2" xfId="15076" xr:uid="{00000000-0005-0000-0000-000062400000}"/>
    <cellStyle name="40% - Accent2 2 3 2 4 5" xfId="7918" xr:uid="{00000000-0005-0000-0000-000063400000}"/>
    <cellStyle name="40% - Accent2 2 3 2 5" xfId="34201" xr:uid="{00000000-0005-0000-0000-000064400000}"/>
    <cellStyle name="40% - Accent2 2 3 2 5 2" xfId="33427" xr:uid="{00000000-0005-0000-0000-000065400000}"/>
    <cellStyle name="40% - Accent2 2 3 2 5 2 2" xfId="15075" xr:uid="{00000000-0005-0000-0000-000066400000}"/>
    <cellStyle name="40% - Accent2 2 3 2 5 2 2 2" xfId="15074" xr:uid="{00000000-0005-0000-0000-000067400000}"/>
    <cellStyle name="40% - Accent2 2 3 2 5 2 3" xfId="15073" xr:uid="{00000000-0005-0000-0000-000068400000}"/>
    <cellStyle name="40% - Accent2 2 3 2 5 3" xfId="33412" xr:uid="{00000000-0005-0000-0000-000069400000}"/>
    <cellStyle name="40% - Accent2 2 3 2 5 3 2" xfId="15072" xr:uid="{00000000-0005-0000-0000-00006A400000}"/>
    <cellStyle name="40% - Accent2 2 3 2 5 4" xfId="15071" xr:uid="{00000000-0005-0000-0000-00006B400000}"/>
    <cellStyle name="40% - Accent2 2 3 2 6" xfId="20681" xr:uid="{00000000-0005-0000-0000-00006C400000}"/>
    <cellStyle name="40% - Accent2 2 3 2 6 2" xfId="26610" xr:uid="{00000000-0005-0000-0000-00006D400000}"/>
    <cellStyle name="40% - Accent2 2 3 2 6 2 2" xfId="26603" xr:uid="{00000000-0005-0000-0000-00006E400000}"/>
    <cellStyle name="40% - Accent2 2 3 2 6 3" xfId="26599" xr:uid="{00000000-0005-0000-0000-00006F400000}"/>
    <cellStyle name="40% - Accent2 2 3 2 7" xfId="20674" xr:uid="{00000000-0005-0000-0000-000070400000}"/>
    <cellStyle name="40% - Accent2 2 3 2 7 2" xfId="26592" xr:uid="{00000000-0005-0000-0000-000071400000}"/>
    <cellStyle name="40% - Accent2 2 3 2 8" xfId="20669" xr:uid="{00000000-0005-0000-0000-000072400000}"/>
    <cellStyle name="40% - Accent2 2 3 3" xfId="15069" xr:uid="{00000000-0005-0000-0000-000073400000}"/>
    <cellStyle name="40% - Accent2 2 3 3 2" xfId="25593" xr:uid="{00000000-0005-0000-0000-000074400000}"/>
    <cellStyle name="40% - Accent2 2 3 3 2 2" xfId="15067" xr:uid="{00000000-0005-0000-0000-000075400000}"/>
    <cellStyle name="40% - Accent2 2 3 3 2 2 2" xfId="15064" xr:uid="{00000000-0005-0000-0000-000076400000}"/>
    <cellStyle name="40% - Accent2 2 3 3 2 2 2 2" xfId="17614" xr:uid="{00000000-0005-0000-0000-000077400000}"/>
    <cellStyle name="40% - Accent2 2 3 3 2 2 2 2 2" xfId="15063" xr:uid="{00000000-0005-0000-0000-000078400000}"/>
    <cellStyle name="40% - Accent2 2 3 3 2 2 2 2 2 2" xfId="7755" xr:uid="{00000000-0005-0000-0000-000079400000}"/>
    <cellStyle name="40% - Accent2 2 3 3 2 2 2 2 3" xfId="15060" xr:uid="{00000000-0005-0000-0000-00007A400000}"/>
    <cellStyle name="40% - Accent2 2 3 3 2 2 2 3" xfId="29762" xr:uid="{00000000-0005-0000-0000-00007B400000}"/>
    <cellStyle name="40% - Accent2 2 3 3 2 2 2 3 2" xfId="15058" xr:uid="{00000000-0005-0000-0000-00007C400000}"/>
    <cellStyle name="40% - Accent2 2 3 3 2 2 2 4" xfId="15057" xr:uid="{00000000-0005-0000-0000-00007D400000}"/>
    <cellStyle name="40% - Accent2 2 3 3 2 2 3" xfId="15053" xr:uid="{00000000-0005-0000-0000-00007E400000}"/>
    <cellStyle name="40% - Accent2 2 3 3 2 2 3 2" xfId="23282" xr:uid="{00000000-0005-0000-0000-00007F400000}"/>
    <cellStyle name="40% - Accent2 2 3 3 2 2 3 2 2" xfId="24350" xr:uid="{00000000-0005-0000-0000-000080400000}"/>
    <cellStyle name="40% - Accent2 2 3 3 2 2 3 3" xfId="15052" xr:uid="{00000000-0005-0000-0000-000081400000}"/>
    <cellStyle name="40% - Accent2 2 3 3 2 2 4" xfId="16216" xr:uid="{00000000-0005-0000-0000-000082400000}"/>
    <cellStyle name="40% - Accent2 2 3 3 2 2 4 2" xfId="15051" xr:uid="{00000000-0005-0000-0000-000083400000}"/>
    <cellStyle name="40% - Accent2 2 3 3 2 2 5" xfId="15050" xr:uid="{00000000-0005-0000-0000-000084400000}"/>
    <cellStyle name="40% - Accent2 2 3 3 2 3" xfId="15048" xr:uid="{00000000-0005-0000-0000-000085400000}"/>
    <cellStyle name="40% - Accent2 2 3 3 2 3 2" xfId="20135" xr:uid="{00000000-0005-0000-0000-000086400000}"/>
    <cellStyle name="40% - Accent2 2 3 3 2 3 2 2" xfId="17610" xr:uid="{00000000-0005-0000-0000-000087400000}"/>
    <cellStyle name="40% - Accent2 2 3 3 2 3 2 2 2" xfId="15047" xr:uid="{00000000-0005-0000-0000-000088400000}"/>
    <cellStyle name="40% - Accent2 2 3 3 2 3 2 3" xfId="15046" xr:uid="{00000000-0005-0000-0000-000089400000}"/>
    <cellStyle name="40% - Accent2 2 3 3 2 3 3" xfId="15045" xr:uid="{00000000-0005-0000-0000-00008A400000}"/>
    <cellStyle name="40% - Accent2 2 3 3 2 3 3 2" xfId="15044" xr:uid="{00000000-0005-0000-0000-00008B400000}"/>
    <cellStyle name="40% - Accent2 2 3 3 2 3 4" xfId="33535" xr:uid="{00000000-0005-0000-0000-00008C400000}"/>
    <cellStyle name="40% - Accent2 2 3 3 2 4" xfId="15043" xr:uid="{00000000-0005-0000-0000-00008D400000}"/>
    <cellStyle name="40% - Accent2 2 3 3 2 4 2" xfId="15040" xr:uid="{00000000-0005-0000-0000-00008E400000}"/>
    <cellStyle name="40% - Accent2 2 3 3 2 4 2 2" xfId="20626" xr:uid="{00000000-0005-0000-0000-00008F400000}"/>
    <cellStyle name="40% - Accent2 2 3 3 2 4 3" xfId="15037" xr:uid="{00000000-0005-0000-0000-000090400000}"/>
    <cellStyle name="40% - Accent2 2 3 3 2 5" xfId="7615" xr:uid="{00000000-0005-0000-0000-000091400000}"/>
    <cellStyle name="40% - Accent2 2 3 3 2 5 2" xfId="24429" xr:uid="{00000000-0005-0000-0000-000092400000}"/>
    <cellStyle name="40% - Accent2 2 3 3 2 6" xfId="12228" xr:uid="{00000000-0005-0000-0000-000093400000}"/>
    <cellStyle name="40% - Accent2 2 3 3 3" xfId="26395" xr:uid="{00000000-0005-0000-0000-000094400000}"/>
    <cellStyle name="40% - Accent2 2 3 3 3 2" xfId="15035" xr:uid="{00000000-0005-0000-0000-000095400000}"/>
    <cellStyle name="40% - Accent2 2 3 3 3 2 2" xfId="20942" xr:uid="{00000000-0005-0000-0000-000096400000}"/>
    <cellStyle name="40% - Accent2 2 3 3 3 2 2 2" xfId="17598" xr:uid="{00000000-0005-0000-0000-000097400000}"/>
    <cellStyle name="40% - Accent2 2 3 3 3 2 2 2 2" xfId="15034" xr:uid="{00000000-0005-0000-0000-000098400000}"/>
    <cellStyle name="40% - Accent2 2 3 3 3 2 2 3" xfId="15032" xr:uid="{00000000-0005-0000-0000-000099400000}"/>
    <cellStyle name="40% - Accent2 2 3 3 3 2 3" xfId="15031" xr:uid="{00000000-0005-0000-0000-00009A400000}"/>
    <cellStyle name="40% - Accent2 2 3 3 3 2 3 2" xfId="15029" xr:uid="{00000000-0005-0000-0000-00009B400000}"/>
    <cellStyle name="40% - Accent2 2 3 3 3 2 4" xfId="15028" xr:uid="{00000000-0005-0000-0000-00009C400000}"/>
    <cellStyle name="40% - Accent2 2 3 3 3 3" xfId="15027" xr:uid="{00000000-0005-0000-0000-00009D400000}"/>
    <cellStyle name="40% - Accent2 2 3 3 3 3 2" xfId="15026" xr:uid="{00000000-0005-0000-0000-00009E400000}"/>
    <cellStyle name="40% - Accent2 2 3 3 3 3 2 2" xfId="15024" xr:uid="{00000000-0005-0000-0000-00009F400000}"/>
    <cellStyle name="40% - Accent2 2 3 3 3 3 3" xfId="15023" xr:uid="{00000000-0005-0000-0000-0000A0400000}"/>
    <cellStyle name="40% - Accent2 2 3 3 3 4" xfId="15022" xr:uid="{00000000-0005-0000-0000-0000A1400000}"/>
    <cellStyle name="40% - Accent2 2 3 3 3 4 2" xfId="15021" xr:uid="{00000000-0005-0000-0000-0000A2400000}"/>
    <cellStyle name="40% - Accent2 2 3 3 3 5" xfId="7601" xr:uid="{00000000-0005-0000-0000-0000A3400000}"/>
    <cellStyle name="40% - Accent2 2 3 3 4" xfId="15016" xr:uid="{00000000-0005-0000-0000-0000A4400000}"/>
    <cellStyle name="40% - Accent2 2 3 3 4 2" xfId="32533" xr:uid="{00000000-0005-0000-0000-0000A5400000}"/>
    <cellStyle name="40% - Accent2 2 3 3 4 2 2" xfId="15014" xr:uid="{00000000-0005-0000-0000-0000A6400000}"/>
    <cellStyle name="40% - Accent2 2 3 3 4 2 2 2" xfId="15012" xr:uid="{00000000-0005-0000-0000-0000A7400000}"/>
    <cellStyle name="40% - Accent2 2 3 3 4 2 3" xfId="15011" xr:uid="{00000000-0005-0000-0000-0000A8400000}"/>
    <cellStyle name="40% - Accent2 2 3 3 4 3" xfId="33370" xr:uid="{00000000-0005-0000-0000-0000A9400000}"/>
    <cellStyle name="40% - Accent2 2 3 3 4 3 2" xfId="15010" xr:uid="{00000000-0005-0000-0000-0000AA400000}"/>
    <cellStyle name="40% - Accent2 2 3 3 4 4" xfId="15009" xr:uid="{00000000-0005-0000-0000-0000AB400000}"/>
    <cellStyle name="40% - Accent2 2 3 3 5" xfId="15008" xr:uid="{00000000-0005-0000-0000-0000AC400000}"/>
    <cellStyle name="40% - Accent2 2 3 3 5 2" xfId="32822" xr:uid="{00000000-0005-0000-0000-0000AD400000}"/>
    <cellStyle name="40% - Accent2 2 3 3 5 2 2" xfId="15006" xr:uid="{00000000-0005-0000-0000-0000AE400000}"/>
    <cellStyle name="40% - Accent2 2 3 3 5 3" xfId="15004" xr:uid="{00000000-0005-0000-0000-0000AF400000}"/>
    <cellStyle name="40% - Accent2 2 3 3 6" xfId="20663" xr:uid="{00000000-0005-0000-0000-0000B0400000}"/>
    <cellStyle name="40% - Accent2 2 3 3 6 2" xfId="26501" xr:uid="{00000000-0005-0000-0000-0000B1400000}"/>
    <cellStyle name="40% - Accent2 2 3 3 7" xfId="20659" xr:uid="{00000000-0005-0000-0000-0000B2400000}"/>
    <cellStyle name="40% - Accent2 2 3 4" xfId="15003" xr:uid="{00000000-0005-0000-0000-0000B3400000}"/>
    <cellStyle name="40% - Accent2 2 3 4 2" xfId="25591" xr:uid="{00000000-0005-0000-0000-0000B4400000}"/>
    <cellStyle name="40% - Accent2 2 3 4 2 2" xfId="28834" xr:uid="{00000000-0005-0000-0000-0000B5400000}"/>
    <cellStyle name="40% - Accent2 2 3 4 2 2 2" xfId="14649" xr:uid="{00000000-0005-0000-0000-0000B6400000}"/>
    <cellStyle name="40% - Accent2 2 3 4 2 2 2 2" xfId="17920" xr:uid="{00000000-0005-0000-0000-0000B7400000}"/>
    <cellStyle name="40% - Accent2 2 3 4 2 2 2 2 2" xfId="15002" xr:uid="{00000000-0005-0000-0000-0000B8400000}"/>
    <cellStyle name="40% - Accent2 2 3 4 2 2 2 3" xfId="15000" xr:uid="{00000000-0005-0000-0000-0000B9400000}"/>
    <cellStyle name="40% - Accent2 2 3 4 2 2 3" xfId="14999" xr:uid="{00000000-0005-0000-0000-0000BA400000}"/>
    <cellStyle name="40% - Accent2 2 3 4 2 2 3 2" xfId="14998" xr:uid="{00000000-0005-0000-0000-0000BB400000}"/>
    <cellStyle name="40% - Accent2 2 3 4 2 2 4" xfId="27706" xr:uid="{00000000-0005-0000-0000-0000BC400000}"/>
    <cellStyle name="40% - Accent2 2 3 4 2 3" xfId="25039" xr:uid="{00000000-0005-0000-0000-0000BD400000}"/>
    <cellStyle name="40% - Accent2 2 3 4 2 3 2" xfId="14997" xr:uid="{00000000-0005-0000-0000-0000BE400000}"/>
    <cellStyle name="40% - Accent2 2 3 4 2 3 2 2" xfId="14996" xr:uid="{00000000-0005-0000-0000-0000BF400000}"/>
    <cellStyle name="40% - Accent2 2 3 4 2 3 3" xfId="14995" xr:uid="{00000000-0005-0000-0000-0000C0400000}"/>
    <cellStyle name="40% - Accent2 2 3 4 2 4" xfId="33482" xr:uid="{00000000-0005-0000-0000-0000C1400000}"/>
    <cellStyle name="40% - Accent2 2 3 4 2 4 2" xfId="14994" xr:uid="{00000000-0005-0000-0000-0000C2400000}"/>
    <cellStyle name="40% - Accent2 2 3 4 2 5" xfId="7392" xr:uid="{00000000-0005-0000-0000-0000C3400000}"/>
    <cellStyle name="40% - Accent2 2 3 4 3" xfId="31185" xr:uid="{00000000-0005-0000-0000-0000C4400000}"/>
    <cellStyle name="40% - Accent2 2 3 4 3 2" xfId="28824" xr:uid="{00000000-0005-0000-0000-0000C5400000}"/>
    <cellStyle name="40% - Accent2 2 3 4 3 2 2" xfId="14992" xr:uid="{00000000-0005-0000-0000-0000C6400000}"/>
    <cellStyle name="40% - Accent2 2 3 4 3 2 2 2" xfId="14989" xr:uid="{00000000-0005-0000-0000-0000C7400000}"/>
    <cellStyle name="40% - Accent2 2 3 4 3 2 3" xfId="14988" xr:uid="{00000000-0005-0000-0000-0000C8400000}"/>
    <cellStyle name="40% - Accent2 2 3 4 3 3" xfId="14987" xr:uid="{00000000-0005-0000-0000-0000C9400000}"/>
    <cellStyle name="40% - Accent2 2 3 4 3 3 2" xfId="14984" xr:uid="{00000000-0005-0000-0000-0000CA400000}"/>
    <cellStyle name="40% - Accent2 2 3 4 3 4" xfId="33475" xr:uid="{00000000-0005-0000-0000-0000CB400000}"/>
    <cellStyle name="40% - Accent2 2 3 4 4" xfId="14983" xr:uid="{00000000-0005-0000-0000-0000CC400000}"/>
    <cellStyle name="40% - Accent2 2 3 4 4 2" xfId="29015" xr:uid="{00000000-0005-0000-0000-0000CD400000}"/>
    <cellStyle name="40% - Accent2 2 3 4 4 2 2" xfId="14981" xr:uid="{00000000-0005-0000-0000-0000CE400000}"/>
    <cellStyle name="40% - Accent2 2 3 4 4 3" xfId="14980" xr:uid="{00000000-0005-0000-0000-0000CF400000}"/>
    <cellStyle name="40% - Accent2 2 3 4 5" xfId="33301" xr:uid="{00000000-0005-0000-0000-0000D0400000}"/>
    <cellStyle name="40% - Accent2 2 3 4 5 2" xfId="14979" xr:uid="{00000000-0005-0000-0000-0000D1400000}"/>
    <cellStyle name="40% - Accent2 2 3 4 6" xfId="32491" xr:uid="{00000000-0005-0000-0000-0000D2400000}"/>
    <cellStyle name="40% - Accent2 2 3 5" xfId="25920" xr:uid="{00000000-0005-0000-0000-0000D3400000}"/>
    <cellStyle name="40% - Accent2 2 3 5 2" xfId="25694" xr:uid="{00000000-0005-0000-0000-0000D4400000}"/>
    <cellStyle name="40% - Accent2 2 3 5 2 2" xfId="22708" xr:uid="{00000000-0005-0000-0000-0000D5400000}"/>
    <cellStyle name="40% - Accent2 2 3 5 2 2 2" xfId="14978" xr:uid="{00000000-0005-0000-0000-0000D6400000}"/>
    <cellStyle name="40% - Accent2 2 3 5 2 2 2 2" xfId="18999" xr:uid="{00000000-0005-0000-0000-0000D7400000}"/>
    <cellStyle name="40% - Accent2 2 3 5 2 2 3" xfId="14976" xr:uid="{00000000-0005-0000-0000-0000D8400000}"/>
    <cellStyle name="40% - Accent2 2 3 5 2 3" xfId="14974" xr:uid="{00000000-0005-0000-0000-0000D9400000}"/>
    <cellStyle name="40% - Accent2 2 3 5 2 3 2" xfId="14973" xr:uid="{00000000-0005-0000-0000-0000DA400000}"/>
    <cellStyle name="40% - Accent2 2 3 5 2 4" xfId="34211" xr:uid="{00000000-0005-0000-0000-0000DB400000}"/>
    <cellStyle name="40% - Accent2 2 3 5 3" xfId="14972" xr:uid="{00000000-0005-0000-0000-0000DC400000}"/>
    <cellStyle name="40% - Accent2 2 3 5 3 2" xfId="14971" xr:uid="{00000000-0005-0000-0000-0000DD400000}"/>
    <cellStyle name="40% - Accent2 2 3 5 3 2 2" xfId="14970" xr:uid="{00000000-0005-0000-0000-0000DE400000}"/>
    <cellStyle name="40% - Accent2 2 3 5 3 3" xfId="14969" xr:uid="{00000000-0005-0000-0000-0000DF400000}"/>
    <cellStyle name="40% - Accent2 2 3 5 4" xfId="14968" xr:uid="{00000000-0005-0000-0000-0000E0400000}"/>
    <cellStyle name="40% - Accent2 2 3 5 4 2" xfId="14966" xr:uid="{00000000-0005-0000-0000-0000E1400000}"/>
    <cellStyle name="40% - Accent2 2 3 5 5" xfId="14964" xr:uid="{00000000-0005-0000-0000-0000E2400000}"/>
    <cellStyle name="40% - Accent2 2 3 6" xfId="27503" xr:uid="{00000000-0005-0000-0000-0000E3400000}"/>
    <cellStyle name="40% - Accent2 2 3 6 2" xfId="14962" xr:uid="{00000000-0005-0000-0000-0000E4400000}"/>
    <cellStyle name="40% - Accent2 2 3 6 2 2" xfId="14961" xr:uid="{00000000-0005-0000-0000-0000E5400000}"/>
    <cellStyle name="40% - Accent2 2 3 6 2 2 2" xfId="14960" xr:uid="{00000000-0005-0000-0000-0000E6400000}"/>
    <cellStyle name="40% - Accent2 2 3 6 2 3" xfId="14959" xr:uid="{00000000-0005-0000-0000-0000E7400000}"/>
    <cellStyle name="40% - Accent2 2 3 6 3" xfId="14957" xr:uid="{00000000-0005-0000-0000-0000E8400000}"/>
    <cellStyle name="40% - Accent2 2 3 6 3 2" xfId="14956" xr:uid="{00000000-0005-0000-0000-0000E9400000}"/>
    <cellStyle name="40% - Accent2 2 3 6 4" xfId="14955" xr:uid="{00000000-0005-0000-0000-0000EA400000}"/>
    <cellStyle name="40% - Accent2 2 3 7" xfId="18547" xr:uid="{00000000-0005-0000-0000-0000EB400000}"/>
    <cellStyle name="40% - Accent2 2 3 7 2" xfId="23383" xr:uid="{00000000-0005-0000-0000-0000EC400000}"/>
    <cellStyle name="40% - Accent2 2 3 7 2 2" xfId="18544" xr:uid="{00000000-0005-0000-0000-0000ED400000}"/>
    <cellStyle name="40% - Accent2 2 3 7 3" xfId="18542" xr:uid="{00000000-0005-0000-0000-0000EE400000}"/>
    <cellStyle name="40% - Accent2 2 3 8" xfId="18541" xr:uid="{00000000-0005-0000-0000-0000EF400000}"/>
    <cellStyle name="40% - Accent2 2 3 8 2" xfId="18540" xr:uid="{00000000-0005-0000-0000-0000F0400000}"/>
    <cellStyle name="40% - Accent2 2 3 9" xfId="18539" xr:uid="{00000000-0005-0000-0000-0000F1400000}"/>
    <cellStyle name="40% - Accent2 2 4" xfId="18855" xr:uid="{00000000-0005-0000-0000-0000F2400000}"/>
    <cellStyle name="40% - Accent2 2 4 2" xfId="14953" xr:uid="{00000000-0005-0000-0000-0000F3400000}"/>
    <cellStyle name="40% - Accent2 2 4 2 2" xfId="14952" xr:uid="{00000000-0005-0000-0000-0000F4400000}"/>
    <cellStyle name="40% - Accent2 2 4 2 2 2" xfId="25749" xr:uid="{00000000-0005-0000-0000-0000F5400000}"/>
    <cellStyle name="40% - Accent2 2 4 2 2 2 2" xfId="16800" xr:uid="{00000000-0005-0000-0000-0000F6400000}"/>
    <cellStyle name="40% - Accent2 2 4 2 2 2 2 2" xfId="16798" xr:uid="{00000000-0005-0000-0000-0000F7400000}"/>
    <cellStyle name="40% - Accent2 2 4 2 2 2 2 2 2" xfId="7814" xr:uid="{00000000-0005-0000-0000-0000F8400000}"/>
    <cellStyle name="40% - Accent2 2 4 2 2 2 2 2 2 2" xfId="14950" xr:uid="{00000000-0005-0000-0000-0000F9400000}"/>
    <cellStyle name="40% - Accent2 2 4 2 2 2 2 2 3" xfId="14948" xr:uid="{00000000-0005-0000-0000-0000FA400000}"/>
    <cellStyle name="40% - Accent2 2 4 2 2 2 2 3" xfId="16792" xr:uid="{00000000-0005-0000-0000-0000FB400000}"/>
    <cellStyle name="40% - Accent2 2 4 2 2 2 2 3 2" xfId="14945" xr:uid="{00000000-0005-0000-0000-0000FC400000}"/>
    <cellStyle name="40% - Accent2 2 4 2 2 2 2 4" xfId="14944" xr:uid="{00000000-0005-0000-0000-0000FD400000}"/>
    <cellStyle name="40% - Accent2 2 4 2 2 2 3" xfId="16789" xr:uid="{00000000-0005-0000-0000-0000FE400000}"/>
    <cellStyle name="40% - Accent2 2 4 2 2 2 3 2" xfId="16788" xr:uid="{00000000-0005-0000-0000-0000FF400000}"/>
    <cellStyle name="40% - Accent2 2 4 2 2 2 3 2 2" xfId="14941" xr:uid="{00000000-0005-0000-0000-000000410000}"/>
    <cellStyle name="40% - Accent2 2 4 2 2 2 3 3" xfId="14940" xr:uid="{00000000-0005-0000-0000-000001410000}"/>
    <cellStyle name="40% - Accent2 2 4 2 2 2 4" xfId="16783" xr:uid="{00000000-0005-0000-0000-000002410000}"/>
    <cellStyle name="40% - Accent2 2 4 2 2 2 4 2" xfId="14939" xr:uid="{00000000-0005-0000-0000-000003410000}"/>
    <cellStyle name="40% - Accent2 2 4 2 2 2 5" xfId="14938" xr:uid="{00000000-0005-0000-0000-000004410000}"/>
    <cellStyle name="40% - Accent2 2 4 2 2 3" xfId="14937" xr:uid="{00000000-0005-0000-0000-000005410000}"/>
    <cellStyle name="40% - Accent2 2 4 2 2 3 2" xfId="20047" xr:uid="{00000000-0005-0000-0000-000006410000}"/>
    <cellStyle name="40% - Accent2 2 4 2 2 3 2 2" xfId="16771" xr:uid="{00000000-0005-0000-0000-000007410000}"/>
    <cellStyle name="40% - Accent2 2 4 2 2 3 2 2 2" xfId="14936" xr:uid="{00000000-0005-0000-0000-000008410000}"/>
    <cellStyle name="40% - Accent2 2 4 2 2 3 2 3" xfId="14934" xr:uid="{00000000-0005-0000-0000-000009410000}"/>
    <cellStyle name="40% - Accent2 2 4 2 2 3 3" xfId="18078" xr:uid="{00000000-0005-0000-0000-00000A410000}"/>
    <cellStyle name="40% - Accent2 2 4 2 2 3 3 2" xfId="14933" xr:uid="{00000000-0005-0000-0000-00000B410000}"/>
    <cellStyle name="40% - Accent2 2 4 2 2 3 4" xfId="14931" xr:uid="{00000000-0005-0000-0000-00000C410000}"/>
    <cellStyle name="40% - Accent2 2 4 2 2 4" xfId="14930" xr:uid="{00000000-0005-0000-0000-00000D410000}"/>
    <cellStyle name="40% - Accent2 2 4 2 2 4 2" xfId="28061" xr:uid="{00000000-0005-0000-0000-00000E410000}"/>
    <cellStyle name="40% - Accent2 2 4 2 2 4 2 2" xfId="19135" xr:uid="{00000000-0005-0000-0000-00000F410000}"/>
    <cellStyle name="40% - Accent2 2 4 2 2 4 3" xfId="14926" xr:uid="{00000000-0005-0000-0000-000010410000}"/>
    <cellStyle name="40% - Accent2 2 4 2 2 5" xfId="6378" xr:uid="{00000000-0005-0000-0000-000011410000}"/>
    <cellStyle name="40% - Accent2 2 4 2 2 5 2" xfId="14924" xr:uid="{00000000-0005-0000-0000-000012410000}"/>
    <cellStyle name="40% - Accent2 2 4 2 2 6" xfId="11709" xr:uid="{00000000-0005-0000-0000-000013410000}"/>
    <cellStyle name="40% - Accent2 2 4 2 3" xfId="14921" xr:uid="{00000000-0005-0000-0000-000014410000}"/>
    <cellStyle name="40% - Accent2 2 4 2 3 2" xfId="14919" xr:uid="{00000000-0005-0000-0000-000015410000}"/>
    <cellStyle name="40% - Accent2 2 4 2 3 2 2" xfId="30289" xr:uid="{00000000-0005-0000-0000-000016410000}"/>
    <cellStyle name="40% - Accent2 2 4 2 3 2 2 2" xfId="16736" xr:uid="{00000000-0005-0000-0000-000017410000}"/>
    <cellStyle name="40% - Accent2 2 4 2 3 2 2 2 2" xfId="14917" xr:uid="{00000000-0005-0000-0000-000018410000}"/>
    <cellStyle name="40% - Accent2 2 4 2 3 2 2 3" xfId="14916" xr:uid="{00000000-0005-0000-0000-000019410000}"/>
    <cellStyle name="40% - Accent2 2 4 2 3 2 3" xfId="16733" xr:uid="{00000000-0005-0000-0000-00001A410000}"/>
    <cellStyle name="40% - Accent2 2 4 2 3 2 3 2" xfId="14915" xr:uid="{00000000-0005-0000-0000-00001B410000}"/>
    <cellStyle name="40% - Accent2 2 4 2 3 2 4" xfId="14914" xr:uid="{00000000-0005-0000-0000-00001C410000}"/>
    <cellStyle name="40% - Accent2 2 4 2 3 3" xfId="14913" xr:uid="{00000000-0005-0000-0000-00001D410000}"/>
    <cellStyle name="40% - Accent2 2 4 2 3 3 2" xfId="33091" xr:uid="{00000000-0005-0000-0000-00001E410000}"/>
    <cellStyle name="40% - Accent2 2 4 2 3 3 2 2" xfId="28546" xr:uid="{00000000-0005-0000-0000-00001F410000}"/>
    <cellStyle name="40% - Accent2 2 4 2 3 3 3" xfId="14911" xr:uid="{00000000-0005-0000-0000-000020410000}"/>
    <cellStyle name="40% - Accent2 2 4 2 3 4" xfId="14910" xr:uid="{00000000-0005-0000-0000-000021410000}"/>
    <cellStyle name="40% - Accent2 2 4 2 3 4 2" xfId="15126" xr:uid="{00000000-0005-0000-0000-000022410000}"/>
    <cellStyle name="40% - Accent2 2 4 2 3 5" xfId="6361" xr:uid="{00000000-0005-0000-0000-000023410000}"/>
    <cellStyle name="40% - Accent2 2 4 2 4" xfId="14908" xr:uid="{00000000-0005-0000-0000-000024410000}"/>
    <cellStyle name="40% - Accent2 2 4 2 4 2" xfId="25059" xr:uid="{00000000-0005-0000-0000-000025410000}"/>
    <cellStyle name="40% - Accent2 2 4 2 4 2 2" xfId="33638" xr:uid="{00000000-0005-0000-0000-000026410000}"/>
    <cellStyle name="40% - Accent2 2 4 2 4 2 2 2" xfId="14904" xr:uid="{00000000-0005-0000-0000-000027410000}"/>
    <cellStyle name="40% - Accent2 2 4 2 4 2 3" xfId="16921" xr:uid="{00000000-0005-0000-0000-000028410000}"/>
    <cellStyle name="40% - Accent2 2 4 2 4 3" xfId="30031" xr:uid="{00000000-0005-0000-0000-000029410000}"/>
    <cellStyle name="40% - Accent2 2 4 2 4 3 2" xfId="32734" xr:uid="{00000000-0005-0000-0000-00002A410000}"/>
    <cellStyle name="40% - Accent2 2 4 2 4 4" xfId="14903" xr:uid="{00000000-0005-0000-0000-00002B410000}"/>
    <cellStyle name="40% - Accent2 2 4 2 5" xfId="14901" xr:uid="{00000000-0005-0000-0000-00002C410000}"/>
    <cellStyle name="40% - Accent2 2 4 2 5 2" xfId="29437" xr:uid="{00000000-0005-0000-0000-00002D410000}"/>
    <cellStyle name="40% - Accent2 2 4 2 5 2 2" xfId="23400" xr:uid="{00000000-0005-0000-0000-00002E410000}"/>
    <cellStyle name="40% - Accent2 2 4 2 5 3" xfId="14895" xr:uid="{00000000-0005-0000-0000-00002F410000}"/>
    <cellStyle name="40% - Accent2 2 4 2 6" xfId="20612" xr:uid="{00000000-0005-0000-0000-000030410000}"/>
    <cellStyle name="40% - Accent2 2 4 2 6 2" xfId="26824" xr:uid="{00000000-0005-0000-0000-000031410000}"/>
    <cellStyle name="40% - Accent2 2 4 2 7" xfId="11609" xr:uid="{00000000-0005-0000-0000-000032410000}"/>
    <cellStyle name="40% - Accent2 2 4 3" xfId="14894" xr:uid="{00000000-0005-0000-0000-000033410000}"/>
    <cellStyle name="40% - Accent2 2 4 3 2" xfId="25586" xr:uid="{00000000-0005-0000-0000-000034410000}"/>
    <cellStyle name="40% - Accent2 2 4 3 2 2" xfId="14893" xr:uid="{00000000-0005-0000-0000-000035410000}"/>
    <cellStyle name="40% - Accent2 2 4 3 2 2 2" xfId="16667" xr:uid="{00000000-0005-0000-0000-000036410000}"/>
    <cellStyle name="40% - Accent2 2 4 3 2 2 2 2" xfId="17496" xr:uid="{00000000-0005-0000-0000-000037410000}"/>
    <cellStyle name="40% - Accent2 2 4 3 2 2 2 2 2" xfId="14892" xr:uid="{00000000-0005-0000-0000-000038410000}"/>
    <cellStyle name="40% - Accent2 2 4 3 2 2 2 3" xfId="18470" xr:uid="{00000000-0005-0000-0000-000039410000}"/>
    <cellStyle name="40% - Accent2 2 4 3 2 2 3" xfId="16663" xr:uid="{00000000-0005-0000-0000-00003A410000}"/>
    <cellStyle name="40% - Accent2 2 4 3 2 2 3 2" xfId="18461" xr:uid="{00000000-0005-0000-0000-00003B410000}"/>
    <cellStyle name="40% - Accent2 2 4 3 2 2 4" xfId="14889" xr:uid="{00000000-0005-0000-0000-00003C410000}"/>
    <cellStyle name="40% - Accent2 2 4 3 2 3" xfId="14887" xr:uid="{00000000-0005-0000-0000-00003D410000}"/>
    <cellStyle name="40% - Accent2 2 4 3 2 3 2" xfId="18055" xr:uid="{00000000-0005-0000-0000-00003E410000}"/>
    <cellStyle name="40% - Accent2 2 4 3 2 3 2 2" xfId="18447" xr:uid="{00000000-0005-0000-0000-00003F410000}"/>
    <cellStyle name="40% - Accent2 2 4 3 2 3 3" xfId="14886" xr:uid="{00000000-0005-0000-0000-000040410000}"/>
    <cellStyle name="40% - Accent2 2 4 3 2 4" xfId="14885" xr:uid="{00000000-0005-0000-0000-000041410000}"/>
    <cellStyle name="40% - Accent2 2 4 3 2 4 2" xfId="30647" xr:uid="{00000000-0005-0000-0000-000042410000}"/>
    <cellStyle name="40% - Accent2 2 4 3 2 5" xfId="6095" xr:uid="{00000000-0005-0000-0000-000043410000}"/>
    <cellStyle name="40% - Accent2 2 4 3 3" xfId="14884" xr:uid="{00000000-0005-0000-0000-000044410000}"/>
    <cellStyle name="40% - Accent2 2 4 3 3 2" xfId="14882" xr:uid="{00000000-0005-0000-0000-000045410000}"/>
    <cellStyle name="40% - Accent2 2 4 3 3 2 2" xfId="16634" xr:uid="{00000000-0005-0000-0000-000046410000}"/>
    <cellStyle name="40% - Accent2 2 4 3 3 2 2 2" xfId="18425" xr:uid="{00000000-0005-0000-0000-000047410000}"/>
    <cellStyle name="40% - Accent2 2 4 3 3 2 3" xfId="22458" xr:uid="{00000000-0005-0000-0000-000048410000}"/>
    <cellStyle name="40% - Accent2 2 4 3 3 3" xfId="14880" xr:uid="{00000000-0005-0000-0000-000049410000}"/>
    <cellStyle name="40% - Accent2 2 4 3 3 3 2" xfId="14879" xr:uid="{00000000-0005-0000-0000-00004A410000}"/>
    <cellStyle name="40% - Accent2 2 4 3 3 4" xfId="14878" xr:uid="{00000000-0005-0000-0000-00004B410000}"/>
    <cellStyle name="40% - Accent2 2 4 3 4" xfId="14877" xr:uid="{00000000-0005-0000-0000-00004C410000}"/>
    <cellStyle name="40% - Accent2 2 4 3 4 2" xfId="33245" xr:uid="{00000000-0005-0000-0000-00004D410000}"/>
    <cellStyle name="40% - Accent2 2 4 3 4 2 2" xfId="34099" xr:uid="{00000000-0005-0000-0000-00004E410000}"/>
    <cellStyle name="40% - Accent2 2 4 3 4 3" xfId="14873" xr:uid="{00000000-0005-0000-0000-00004F410000}"/>
    <cellStyle name="40% - Accent2 2 4 3 5" xfId="14872" xr:uid="{00000000-0005-0000-0000-000050410000}"/>
    <cellStyle name="40% - Accent2 2 4 3 5 2" xfId="14869" xr:uid="{00000000-0005-0000-0000-000051410000}"/>
    <cellStyle name="40% - Accent2 2 4 3 6" xfId="20599" xr:uid="{00000000-0005-0000-0000-000052410000}"/>
    <cellStyle name="40% - Accent2 2 4 4" xfId="14868" xr:uid="{00000000-0005-0000-0000-000053410000}"/>
    <cellStyle name="40% - Accent2 2 4 4 2" xfId="14867" xr:uid="{00000000-0005-0000-0000-000054410000}"/>
    <cellStyle name="40% - Accent2 2 4 4 2 2" xfId="34190" xr:uid="{00000000-0005-0000-0000-000055410000}"/>
    <cellStyle name="40% - Accent2 2 4 4 2 2 2" xfId="16602" xr:uid="{00000000-0005-0000-0000-000056410000}"/>
    <cellStyle name="40% - Accent2 2 4 4 2 2 2 2" xfId="23253" xr:uid="{00000000-0005-0000-0000-000057410000}"/>
    <cellStyle name="40% - Accent2 2 4 4 2 2 3" xfId="14865" xr:uid="{00000000-0005-0000-0000-000058410000}"/>
    <cellStyle name="40% - Accent2 2 4 4 2 3" xfId="14864" xr:uid="{00000000-0005-0000-0000-000059410000}"/>
    <cellStyle name="40% - Accent2 2 4 4 2 3 2" xfId="14862" xr:uid="{00000000-0005-0000-0000-00005A410000}"/>
    <cellStyle name="40% - Accent2 2 4 4 2 4" xfId="26677" xr:uid="{00000000-0005-0000-0000-00005B410000}"/>
    <cellStyle name="40% - Accent2 2 4 4 3" xfId="14860" xr:uid="{00000000-0005-0000-0000-00005C410000}"/>
    <cellStyle name="40% - Accent2 2 4 4 3 2" xfId="14858" xr:uid="{00000000-0005-0000-0000-00005D410000}"/>
    <cellStyle name="40% - Accent2 2 4 4 3 2 2" xfId="14857" xr:uid="{00000000-0005-0000-0000-00005E410000}"/>
    <cellStyle name="40% - Accent2 2 4 4 3 3" xfId="14856" xr:uid="{00000000-0005-0000-0000-00005F410000}"/>
    <cellStyle name="40% - Accent2 2 4 4 4" xfId="14854" xr:uid="{00000000-0005-0000-0000-000060410000}"/>
    <cellStyle name="40% - Accent2 2 4 4 4 2" xfId="14851" xr:uid="{00000000-0005-0000-0000-000061410000}"/>
    <cellStyle name="40% - Accent2 2 4 4 5" xfId="14849" xr:uid="{00000000-0005-0000-0000-000062410000}"/>
    <cellStyle name="40% - Accent2 2 4 5" xfId="27500" xr:uid="{00000000-0005-0000-0000-000063410000}"/>
    <cellStyle name="40% - Accent2 2 4 5 2" xfId="14847" xr:uid="{00000000-0005-0000-0000-000064410000}"/>
    <cellStyle name="40% - Accent2 2 4 5 2 2" xfId="14843" xr:uid="{00000000-0005-0000-0000-000065410000}"/>
    <cellStyle name="40% - Accent2 2 4 5 2 2 2" xfId="14842" xr:uid="{00000000-0005-0000-0000-000066410000}"/>
    <cellStyle name="40% - Accent2 2 4 5 2 3" xfId="14841" xr:uid="{00000000-0005-0000-0000-000067410000}"/>
    <cellStyle name="40% - Accent2 2 4 5 3" xfId="14840" xr:uid="{00000000-0005-0000-0000-000068410000}"/>
    <cellStyle name="40% - Accent2 2 4 5 3 2" xfId="14838" xr:uid="{00000000-0005-0000-0000-000069410000}"/>
    <cellStyle name="40% - Accent2 2 4 5 4" xfId="14836" xr:uid="{00000000-0005-0000-0000-00006A410000}"/>
    <cellStyle name="40% - Accent2 2 4 6" xfId="14834" xr:uid="{00000000-0005-0000-0000-00006B410000}"/>
    <cellStyle name="40% - Accent2 2 4 6 2" xfId="14831" xr:uid="{00000000-0005-0000-0000-00006C410000}"/>
    <cellStyle name="40% - Accent2 2 4 6 2 2" xfId="14828" xr:uid="{00000000-0005-0000-0000-00006D410000}"/>
    <cellStyle name="40% - Accent2 2 4 6 3" xfId="14826" xr:uid="{00000000-0005-0000-0000-00006E410000}"/>
    <cellStyle name="40% - Accent2 2 4 7" xfId="6436" xr:uid="{00000000-0005-0000-0000-00006F410000}"/>
    <cellStyle name="40% - Accent2 2 4 7 2" xfId="18535" xr:uid="{00000000-0005-0000-0000-000070410000}"/>
    <cellStyle name="40% - Accent2 2 4 8" xfId="18532" xr:uid="{00000000-0005-0000-0000-000071410000}"/>
    <cellStyle name="40% - Accent2 2 4 9" xfId="34756" xr:uid="{00000000-0005-0000-0000-000072410000}"/>
    <cellStyle name="40% - Accent2 2 5" xfId="14824" xr:uid="{00000000-0005-0000-0000-000073410000}"/>
    <cellStyle name="40% - Accent2 2 5 2" xfId="14823" xr:uid="{00000000-0005-0000-0000-000074410000}"/>
    <cellStyle name="40% - Accent2 2 5 2 2" xfId="14822" xr:uid="{00000000-0005-0000-0000-000075410000}"/>
    <cellStyle name="40% - Accent2 2 5 2 2 2" xfId="14819" xr:uid="{00000000-0005-0000-0000-000076410000}"/>
    <cellStyle name="40% - Accent2 2 5 2 2 2 2" xfId="32084" xr:uid="{00000000-0005-0000-0000-000077410000}"/>
    <cellStyle name="40% - Accent2 2 5 2 2 2 2 2" xfId="29411" xr:uid="{00000000-0005-0000-0000-000078410000}"/>
    <cellStyle name="40% - Accent2 2 5 2 2 2 2 2 2" xfId="20607" xr:uid="{00000000-0005-0000-0000-000079410000}"/>
    <cellStyle name="40% - Accent2 2 5 2 2 2 2 3" xfId="14818" xr:uid="{00000000-0005-0000-0000-00007A410000}"/>
    <cellStyle name="40% - Accent2 2 5 2 2 2 3" xfId="16523" xr:uid="{00000000-0005-0000-0000-00007B410000}"/>
    <cellStyle name="40% - Accent2 2 5 2 2 2 3 2" xfId="14817" xr:uid="{00000000-0005-0000-0000-00007C410000}"/>
    <cellStyle name="40% - Accent2 2 5 2 2 2 4" xfId="14816" xr:uid="{00000000-0005-0000-0000-00007D410000}"/>
    <cellStyle name="40% - Accent2 2 5 2 2 3" xfId="14814" xr:uid="{00000000-0005-0000-0000-00007E410000}"/>
    <cellStyle name="40% - Accent2 2 5 2 2 3 2" xfId="16513" xr:uid="{00000000-0005-0000-0000-00007F410000}"/>
    <cellStyle name="40% - Accent2 2 5 2 2 3 2 2" xfId="14813" xr:uid="{00000000-0005-0000-0000-000080410000}"/>
    <cellStyle name="40% - Accent2 2 5 2 2 3 3" xfId="14810" xr:uid="{00000000-0005-0000-0000-000081410000}"/>
    <cellStyle name="40% - Accent2 2 5 2 2 4" xfId="14808" xr:uid="{00000000-0005-0000-0000-000082410000}"/>
    <cellStyle name="40% - Accent2 2 5 2 2 4 2" xfId="14806" xr:uid="{00000000-0005-0000-0000-000083410000}"/>
    <cellStyle name="40% - Accent2 2 5 2 2 5" xfId="6627" xr:uid="{00000000-0005-0000-0000-000084410000}"/>
    <cellStyle name="40% - Accent2 2 5 2 3" xfId="14805" xr:uid="{00000000-0005-0000-0000-000085410000}"/>
    <cellStyle name="40% - Accent2 2 5 2 3 2" xfId="14802" xr:uid="{00000000-0005-0000-0000-000086410000}"/>
    <cellStyle name="40% - Accent2 2 5 2 3 2 2" xfId="16482" xr:uid="{00000000-0005-0000-0000-000087410000}"/>
    <cellStyle name="40% - Accent2 2 5 2 3 2 2 2" xfId="14799" xr:uid="{00000000-0005-0000-0000-000088410000}"/>
    <cellStyle name="40% - Accent2 2 5 2 3 2 3" xfId="14798" xr:uid="{00000000-0005-0000-0000-000089410000}"/>
    <cellStyle name="40% - Accent2 2 5 2 3 3" xfId="14796" xr:uid="{00000000-0005-0000-0000-00008A410000}"/>
    <cellStyle name="40% - Accent2 2 5 2 3 3 2" xfId="14795" xr:uid="{00000000-0005-0000-0000-00008B410000}"/>
    <cellStyle name="40% - Accent2 2 5 2 3 4" xfId="14794" xr:uid="{00000000-0005-0000-0000-00008C410000}"/>
    <cellStyle name="40% - Accent2 2 5 2 4" xfId="17210" xr:uid="{00000000-0005-0000-0000-00008D410000}"/>
    <cellStyle name="40% - Accent2 2 5 2 4 2" xfId="32037" xr:uid="{00000000-0005-0000-0000-00008E410000}"/>
    <cellStyle name="40% - Accent2 2 5 2 4 2 2" xfId="28241" xr:uid="{00000000-0005-0000-0000-00008F410000}"/>
    <cellStyle name="40% - Accent2 2 5 2 4 3" xfId="19865" xr:uid="{00000000-0005-0000-0000-000090410000}"/>
    <cellStyle name="40% - Accent2 2 5 2 5" xfId="17373" xr:uid="{00000000-0005-0000-0000-000091410000}"/>
    <cellStyle name="40% - Accent2 2 5 2 5 2" xfId="9456" xr:uid="{00000000-0005-0000-0000-000092410000}"/>
    <cellStyle name="40% - Accent2 2 5 2 6" xfId="20582" xr:uid="{00000000-0005-0000-0000-000093410000}"/>
    <cellStyle name="40% - Accent2 2 5 3" xfId="14792" xr:uid="{00000000-0005-0000-0000-000094410000}"/>
    <cellStyle name="40% - Accent2 2 5 3 2" xfId="14791" xr:uid="{00000000-0005-0000-0000-000095410000}"/>
    <cellStyle name="40% - Accent2 2 5 3 2 2" xfId="14787" xr:uid="{00000000-0005-0000-0000-000096410000}"/>
    <cellStyle name="40% - Accent2 2 5 3 2 2 2" xfId="16449" xr:uid="{00000000-0005-0000-0000-000097410000}"/>
    <cellStyle name="40% - Accent2 2 5 3 2 2 2 2" xfId="26800" xr:uid="{00000000-0005-0000-0000-000098410000}"/>
    <cellStyle name="40% - Accent2 2 5 3 2 2 3" xfId="14784" xr:uid="{00000000-0005-0000-0000-000099410000}"/>
    <cellStyle name="40% - Accent2 2 5 3 2 3" xfId="14780" xr:uid="{00000000-0005-0000-0000-00009A410000}"/>
    <cellStyle name="40% - Accent2 2 5 3 2 3 2" xfId="14775" xr:uid="{00000000-0005-0000-0000-00009B410000}"/>
    <cellStyle name="40% - Accent2 2 5 3 2 4" xfId="14772" xr:uid="{00000000-0005-0000-0000-00009C410000}"/>
    <cellStyle name="40% - Accent2 2 5 3 3" xfId="14768" xr:uid="{00000000-0005-0000-0000-00009D410000}"/>
    <cellStyle name="40% - Accent2 2 5 3 3 2" xfId="14765" xr:uid="{00000000-0005-0000-0000-00009E410000}"/>
    <cellStyle name="40% - Accent2 2 5 3 3 2 2" xfId="14760" xr:uid="{00000000-0005-0000-0000-00009F410000}"/>
    <cellStyle name="40% - Accent2 2 5 3 3 3" xfId="14759" xr:uid="{00000000-0005-0000-0000-0000A0410000}"/>
    <cellStyle name="40% - Accent2 2 5 3 4" xfId="17198" xr:uid="{00000000-0005-0000-0000-0000A1410000}"/>
    <cellStyle name="40% - Accent2 2 5 3 4 2" xfId="14755" xr:uid="{00000000-0005-0000-0000-0000A2410000}"/>
    <cellStyle name="40% - Accent2 2 5 3 5" xfId="17355" xr:uid="{00000000-0005-0000-0000-0000A3410000}"/>
    <cellStyle name="40% - Accent2 2 5 4" xfId="14752" xr:uid="{00000000-0005-0000-0000-0000A4410000}"/>
    <cellStyle name="40% - Accent2 2 5 4 2" xfId="9259" xr:uid="{00000000-0005-0000-0000-0000A5410000}"/>
    <cellStyle name="40% - Accent2 2 5 4 2 2" xfId="9255" xr:uid="{00000000-0005-0000-0000-0000A6410000}"/>
    <cellStyle name="40% - Accent2 2 5 4 2 2 2" xfId="14744" xr:uid="{00000000-0005-0000-0000-0000A7410000}"/>
    <cellStyle name="40% - Accent2 2 5 4 2 3" xfId="5481" xr:uid="{00000000-0005-0000-0000-0000A8410000}"/>
    <cellStyle name="40% - Accent2 2 5 4 3" xfId="9252" xr:uid="{00000000-0005-0000-0000-0000A9410000}"/>
    <cellStyle name="40% - Accent2 2 5 4 3 2" xfId="12085" xr:uid="{00000000-0005-0000-0000-0000AA410000}"/>
    <cellStyle name="40% - Accent2 2 5 4 4" xfId="5478" xr:uid="{00000000-0005-0000-0000-0000AB410000}"/>
    <cellStyle name="40% - Accent2 2 5 5" xfId="14736" xr:uid="{00000000-0005-0000-0000-0000AC410000}"/>
    <cellStyle name="40% - Accent2 2 5 5 2" xfId="10729" xr:uid="{00000000-0005-0000-0000-0000AD410000}"/>
    <cellStyle name="40% - Accent2 2 5 5 2 2" xfId="5474" xr:uid="{00000000-0005-0000-0000-0000AE410000}"/>
    <cellStyle name="40% - Accent2 2 5 5 3" xfId="29294" xr:uid="{00000000-0005-0000-0000-0000AF410000}"/>
    <cellStyle name="40% - Accent2 2 5 6" xfId="14725" xr:uid="{00000000-0005-0000-0000-0000B0410000}"/>
    <cellStyle name="40% - Accent2 2 5 6 2" xfId="10717" xr:uid="{00000000-0005-0000-0000-0000B1410000}"/>
    <cellStyle name="40% - Accent2 2 5 7" xfId="18523" xr:uid="{00000000-0005-0000-0000-0000B2410000}"/>
    <cellStyle name="40% - Accent2 2 5 8" xfId="34946" xr:uid="{00000000-0005-0000-0000-0000B3410000}"/>
    <cellStyle name="40% - Accent2 2 6" xfId="14718" xr:uid="{00000000-0005-0000-0000-0000B4410000}"/>
    <cellStyle name="40% - Accent2 2 6 2" xfId="29735" xr:uid="{00000000-0005-0000-0000-0000B5410000}"/>
    <cellStyle name="40% - Accent2 2 6 2 2" xfId="14716" xr:uid="{00000000-0005-0000-0000-0000B6410000}"/>
    <cellStyle name="40% - Accent2 2 6 2 2 2" xfId="14714" xr:uid="{00000000-0005-0000-0000-0000B7410000}"/>
    <cellStyle name="40% - Accent2 2 6 2 2 2 2" xfId="16366" xr:uid="{00000000-0005-0000-0000-0000B8410000}"/>
    <cellStyle name="40% - Accent2 2 6 2 2 2 2 2" xfId="16922" xr:uid="{00000000-0005-0000-0000-0000B9410000}"/>
    <cellStyle name="40% - Accent2 2 6 2 2 2 3" xfId="14713" xr:uid="{00000000-0005-0000-0000-0000BA410000}"/>
    <cellStyle name="40% - Accent2 2 6 2 2 3" xfId="14711" xr:uid="{00000000-0005-0000-0000-0000BB410000}"/>
    <cellStyle name="40% - Accent2 2 6 2 2 3 2" xfId="26958" xr:uid="{00000000-0005-0000-0000-0000BC410000}"/>
    <cellStyle name="40% - Accent2 2 6 2 2 4" xfId="14710" xr:uid="{00000000-0005-0000-0000-0000BD410000}"/>
    <cellStyle name="40% - Accent2 2 6 2 3" xfId="17195" xr:uid="{00000000-0005-0000-0000-0000BE410000}"/>
    <cellStyle name="40% - Accent2 2 6 2 3 2" xfId="14708" xr:uid="{00000000-0005-0000-0000-0000BF410000}"/>
    <cellStyle name="40% - Accent2 2 6 2 3 2 2" xfId="17832" xr:uid="{00000000-0005-0000-0000-0000C0410000}"/>
    <cellStyle name="40% - Accent2 2 6 2 3 3" xfId="14707" xr:uid="{00000000-0005-0000-0000-0000C1410000}"/>
    <cellStyle name="40% - Accent2 2 6 2 4" xfId="17192" xr:uid="{00000000-0005-0000-0000-0000C2410000}"/>
    <cellStyle name="40% - Accent2 2 6 2 4 2" xfId="14706" xr:uid="{00000000-0005-0000-0000-0000C3410000}"/>
    <cellStyle name="40% - Accent2 2 6 2 5" xfId="17323" xr:uid="{00000000-0005-0000-0000-0000C4410000}"/>
    <cellStyle name="40% - Accent2 2 6 3" xfId="14704" xr:uid="{00000000-0005-0000-0000-0000C5410000}"/>
    <cellStyle name="40% - Accent2 2 6 3 2" xfId="33363" xr:uid="{00000000-0005-0000-0000-0000C6410000}"/>
    <cellStyle name="40% - Accent2 2 6 3 2 2" xfId="26880" xr:uid="{00000000-0005-0000-0000-0000C7410000}"/>
    <cellStyle name="40% - Accent2 2 6 3 2 2 2" xfId="31919" xr:uid="{00000000-0005-0000-0000-0000C8410000}"/>
    <cellStyle name="40% - Accent2 2 6 3 2 3" xfId="26874" xr:uid="{00000000-0005-0000-0000-0000C9410000}"/>
    <cellStyle name="40% - Accent2 2 6 3 3" xfId="14703" xr:uid="{00000000-0005-0000-0000-0000CA410000}"/>
    <cellStyle name="40% - Accent2 2 6 3 3 2" xfId="26859" xr:uid="{00000000-0005-0000-0000-0000CB410000}"/>
    <cellStyle name="40% - Accent2 2 6 3 4" xfId="17320" xr:uid="{00000000-0005-0000-0000-0000CC410000}"/>
    <cellStyle name="40% - Accent2 2 6 4" xfId="14699" xr:uid="{00000000-0005-0000-0000-0000CD410000}"/>
    <cellStyle name="40% - Accent2 2 6 4 2" xfId="9240" xr:uid="{00000000-0005-0000-0000-0000CE410000}"/>
    <cellStyle name="40% - Accent2 2 6 4 2 2" xfId="5469" xr:uid="{00000000-0005-0000-0000-0000CF410000}"/>
    <cellStyle name="40% - Accent2 2 6 4 3" xfId="14689" xr:uid="{00000000-0005-0000-0000-0000D0410000}"/>
    <cellStyle name="40% - Accent2 2 6 5" xfId="14685" xr:uid="{00000000-0005-0000-0000-0000D1410000}"/>
    <cellStyle name="40% - Accent2 2 6 5 2" xfId="10697" xr:uid="{00000000-0005-0000-0000-0000D2410000}"/>
    <cellStyle name="40% - Accent2 2 6 6" xfId="14680" xr:uid="{00000000-0005-0000-0000-0000D3410000}"/>
    <cellStyle name="40% - Accent2 2 6 7" xfId="35151" xr:uid="{00000000-0005-0000-0000-0000D4410000}"/>
    <cellStyle name="40% - Accent2 2 7" xfId="14677" xr:uid="{00000000-0005-0000-0000-0000D5410000}"/>
    <cellStyle name="40% - Accent2 2 7 2" xfId="33288" xr:uid="{00000000-0005-0000-0000-0000D6410000}"/>
    <cellStyle name="40% - Accent2 2 7 2 2" xfId="31446" xr:uid="{00000000-0005-0000-0000-0000D7410000}"/>
    <cellStyle name="40% - Accent2 2 7 2 2 2" xfId="32950" xr:uid="{00000000-0005-0000-0000-0000D8410000}"/>
    <cellStyle name="40% - Accent2 2 7 2 2 2 2" xfId="14675" xr:uid="{00000000-0005-0000-0000-0000D9410000}"/>
    <cellStyle name="40% - Accent2 2 7 2 2 3" xfId="32599" xr:uid="{00000000-0005-0000-0000-0000DA410000}"/>
    <cellStyle name="40% - Accent2 2 7 2 3" xfId="32336" xr:uid="{00000000-0005-0000-0000-0000DB410000}"/>
    <cellStyle name="40% - Accent2 2 7 2 3 2" xfId="32594" xr:uid="{00000000-0005-0000-0000-0000DC410000}"/>
    <cellStyle name="40% - Accent2 2 7 2 4" xfId="6276" xr:uid="{00000000-0005-0000-0000-0000DD410000}"/>
    <cellStyle name="40% - Accent2 2 7 3" xfId="32055" xr:uid="{00000000-0005-0000-0000-0000DE410000}"/>
    <cellStyle name="40% - Accent2 2 7 3 2" xfId="32071" xr:uid="{00000000-0005-0000-0000-0000DF410000}"/>
    <cellStyle name="40% - Accent2 2 7 3 2 2" xfId="20442" xr:uid="{00000000-0005-0000-0000-0000E0410000}"/>
    <cellStyle name="40% - Accent2 2 7 3 3" xfId="31809" xr:uid="{00000000-0005-0000-0000-0000E1410000}"/>
    <cellStyle name="40% - Accent2 2 7 4" xfId="31068" xr:uid="{00000000-0005-0000-0000-0000E2410000}"/>
    <cellStyle name="40% - Accent2 2 7 4 2" xfId="5464" xr:uid="{00000000-0005-0000-0000-0000E3410000}"/>
    <cellStyle name="40% - Accent2 2 7 5" xfId="22161" xr:uid="{00000000-0005-0000-0000-0000E4410000}"/>
    <cellStyle name="40% - Accent2 2 7 6" xfId="35380" xr:uid="{00000000-0005-0000-0000-0000E5410000}"/>
    <cellStyle name="40% - Accent2 2 8" xfId="14674" xr:uid="{00000000-0005-0000-0000-0000E6410000}"/>
    <cellStyle name="40% - Accent2 2 8 2" xfId="25345" xr:uid="{00000000-0005-0000-0000-0000E7410000}"/>
    <cellStyle name="40% - Accent2 2 8 2 2" xfId="32498" xr:uid="{00000000-0005-0000-0000-0000E8410000}"/>
    <cellStyle name="40% - Accent2 2 8 2 2 2" xfId="6009" xr:uid="{00000000-0005-0000-0000-0000E9410000}"/>
    <cellStyle name="40% - Accent2 2 8 2 3" xfId="29485" xr:uid="{00000000-0005-0000-0000-0000EA410000}"/>
    <cellStyle name="40% - Accent2 2 8 3" xfId="33656" xr:uid="{00000000-0005-0000-0000-0000EB410000}"/>
    <cellStyle name="40% - Accent2 2 8 3 2" xfId="32495" xr:uid="{00000000-0005-0000-0000-0000EC410000}"/>
    <cellStyle name="40% - Accent2 2 8 4" xfId="31054" xr:uid="{00000000-0005-0000-0000-0000ED410000}"/>
    <cellStyle name="40% - Accent2 2 8 5" xfId="36252" xr:uid="{00000000-0005-0000-0000-0000EE410000}"/>
    <cellStyle name="40% - Accent2 2 9" xfId="28702" xr:uid="{00000000-0005-0000-0000-0000EF410000}"/>
    <cellStyle name="40% - Accent2 2 9 2" xfId="33929" xr:uid="{00000000-0005-0000-0000-0000F0410000}"/>
    <cellStyle name="40% - Accent2 2 9 2 2" xfId="32472" xr:uid="{00000000-0005-0000-0000-0000F1410000}"/>
    <cellStyle name="40% - Accent2 2 9 3" xfId="32467" xr:uid="{00000000-0005-0000-0000-0000F2410000}"/>
    <cellStyle name="40% - Accent2 2 9 4" xfId="36538" xr:uid="{00000000-0005-0000-0000-0000F3410000}"/>
    <cellStyle name="40% - Accent2 20" xfId="35702" xr:uid="{00000000-0005-0000-0000-0000F4410000}"/>
    <cellStyle name="40% - Accent2 20 2" xfId="36871" xr:uid="{00000000-0005-0000-0000-0000F5410000}"/>
    <cellStyle name="40% - Accent2 20 3" xfId="37762" xr:uid="{00000000-0005-0000-0000-0000F6410000}"/>
    <cellStyle name="40% - Accent2 21" xfId="35721" xr:uid="{00000000-0005-0000-0000-0000F7410000}"/>
    <cellStyle name="40% - Accent2 21 2" xfId="36891" xr:uid="{00000000-0005-0000-0000-0000F8410000}"/>
    <cellStyle name="40% - Accent2 21 3" xfId="37782" xr:uid="{00000000-0005-0000-0000-0000F9410000}"/>
    <cellStyle name="40% - Accent2 22" xfId="35740" xr:uid="{00000000-0005-0000-0000-0000FA410000}"/>
    <cellStyle name="40% - Accent2 22 2" xfId="36911" xr:uid="{00000000-0005-0000-0000-0000FB410000}"/>
    <cellStyle name="40% - Accent2 22 3" xfId="37802" xr:uid="{00000000-0005-0000-0000-0000FC410000}"/>
    <cellStyle name="40% - Accent2 23" xfId="35760" xr:uid="{00000000-0005-0000-0000-0000FD410000}"/>
    <cellStyle name="40% - Accent2 23 2" xfId="36930" xr:uid="{00000000-0005-0000-0000-0000FE410000}"/>
    <cellStyle name="40% - Accent2 23 3" xfId="37822" xr:uid="{00000000-0005-0000-0000-0000FF410000}"/>
    <cellStyle name="40% - Accent2 24" xfId="35780" xr:uid="{00000000-0005-0000-0000-000000420000}"/>
    <cellStyle name="40% - Accent2 24 2" xfId="36949" xr:uid="{00000000-0005-0000-0000-000001420000}"/>
    <cellStyle name="40% - Accent2 24 3" xfId="37842" xr:uid="{00000000-0005-0000-0000-000002420000}"/>
    <cellStyle name="40% - Accent2 25" xfId="35799" xr:uid="{00000000-0005-0000-0000-000003420000}"/>
    <cellStyle name="40% - Accent2 25 2" xfId="36969" xr:uid="{00000000-0005-0000-0000-000004420000}"/>
    <cellStyle name="40% - Accent2 25 3" xfId="37862" xr:uid="{00000000-0005-0000-0000-000005420000}"/>
    <cellStyle name="40% - Accent2 26" xfId="35818" xr:uid="{00000000-0005-0000-0000-000006420000}"/>
    <cellStyle name="40% - Accent2 26 2" xfId="36989" xr:uid="{00000000-0005-0000-0000-000007420000}"/>
    <cellStyle name="40% - Accent2 26 3" xfId="37882" xr:uid="{00000000-0005-0000-0000-000008420000}"/>
    <cellStyle name="40% - Accent2 27" xfId="35837" xr:uid="{00000000-0005-0000-0000-000009420000}"/>
    <cellStyle name="40% - Accent2 27 2" xfId="37009" xr:uid="{00000000-0005-0000-0000-00000A420000}"/>
    <cellStyle name="40% - Accent2 27 3" xfId="37902" xr:uid="{00000000-0005-0000-0000-00000B420000}"/>
    <cellStyle name="40% - Accent2 28" xfId="35856" xr:uid="{00000000-0005-0000-0000-00000C420000}"/>
    <cellStyle name="40% - Accent2 28 2" xfId="37029" xr:uid="{00000000-0005-0000-0000-00000D420000}"/>
    <cellStyle name="40% - Accent2 28 3" xfId="37922" xr:uid="{00000000-0005-0000-0000-00000E420000}"/>
    <cellStyle name="40% - Accent2 29" xfId="35878" xr:uid="{00000000-0005-0000-0000-00000F420000}"/>
    <cellStyle name="40% - Accent2 29 2" xfId="37050" xr:uid="{00000000-0005-0000-0000-000010420000}"/>
    <cellStyle name="40% - Accent2 29 3" xfId="37944" xr:uid="{00000000-0005-0000-0000-000011420000}"/>
    <cellStyle name="40% - Accent2 3" xfId="102" xr:uid="{00000000-0005-0000-0000-000012420000}"/>
    <cellStyle name="40% - Accent2 3 10" xfId="14672" xr:uid="{00000000-0005-0000-0000-000013420000}"/>
    <cellStyle name="40% - Accent2 3 10 2" xfId="37442" xr:uid="{00000000-0005-0000-0000-000014420000}"/>
    <cellStyle name="40% - Accent2 3 11" xfId="34456" xr:uid="{00000000-0005-0000-0000-000015420000}"/>
    <cellStyle name="40% - Accent2 3 12" xfId="30302" xr:uid="{00000000-0005-0000-0000-000016420000}"/>
    <cellStyle name="40% - Accent2 3 2" xfId="163" xr:uid="{00000000-0005-0000-0000-000017420000}"/>
    <cellStyle name="40% - Accent2 3 2 10" xfId="34510" xr:uid="{00000000-0005-0000-0000-000018420000}"/>
    <cellStyle name="40% - Accent2 3 2 11" xfId="33303" xr:uid="{00000000-0005-0000-0000-000019420000}"/>
    <cellStyle name="40% - Accent2 3 2 2" xfId="33608" xr:uid="{00000000-0005-0000-0000-00001A420000}"/>
    <cellStyle name="40% - Accent2 3 2 2 2" xfId="14671" xr:uid="{00000000-0005-0000-0000-00001B420000}"/>
    <cellStyle name="40% - Accent2 3 2 2 2 2" xfId="14670" xr:uid="{00000000-0005-0000-0000-00001C420000}"/>
    <cellStyle name="40% - Accent2 3 2 2 2 2 2" xfId="14669" xr:uid="{00000000-0005-0000-0000-00001D420000}"/>
    <cellStyle name="40% - Accent2 3 2 2 2 2 2 2" xfId="30611" xr:uid="{00000000-0005-0000-0000-00001E420000}"/>
    <cellStyle name="40% - Accent2 3 2 2 2 2 2 2 2" xfId="20589" xr:uid="{00000000-0005-0000-0000-00001F420000}"/>
    <cellStyle name="40% - Accent2 3 2 2 2 2 2 2 2 2" xfId="27014" xr:uid="{00000000-0005-0000-0000-000020420000}"/>
    <cellStyle name="40% - Accent2 3 2 2 2 2 2 2 2 2 2" xfId="26292" xr:uid="{00000000-0005-0000-0000-000021420000}"/>
    <cellStyle name="40% - Accent2 3 2 2 2 2 2 2 2 3" xfId="22017" xr:uid="{00000000-0005-0000-0000-000022420000}"/>
    <cellStyle name="40% - Accent2 3 2 2 2 2 2 2 3" xfId="20928" xr:uid="{00000000-0005-0000-0000-000023420000}"/>
    <cellStyle name="40% - Accent2 3 2 2 2 2 2 2 3 2" xfId="22001" xr:uid="{00000000-0005-0000-0000-000024420000}"/>
    <cellStyle name="40% - Accent2 3 2 2 2 2 2 2 4" xfId="19962" xr:uid="{00000000-0005-0000-0000-000025420000}"/>
    <cellStyle name="40% - Accent2 3 2 2 2 2 2 3" xfId="14668" xr:uid="{00000000-0005-0000-0000-000026420000}"/>
    <cellStyle name="40% - Accent2 3 2 2 2 2 2 3 2" xfId="33333" xr:uid="{00000000-0005-0000-0000-000027420000}"/>
    <cellStyle name="40% - Accent2 3 2 2 2 2 2 3 2 2" xfId="23690" xr:uid="{00000000-0005-0000-0000-000028420000}"/>
    <cellStyle name="40% - Accent2 3 2 2 2 2 2 3 3" xfId="32781" xr:uid="{00000000-0005-0000-0000-000029420000}"/>
    <cellStyle name="40% - Accent2 3 2 2 2 2 2 4" xfId="17108" xr:uid="{00000000-0005-0000-0000-00002A420000}"/>
    <cellStyle name="40% - Accent2 3 2 2 2 2 2 4 2" xfId="32765" xr:uid="{00000000-0005-0000-0000-00002B420000}"/>
    <cellStyle name="40% - Accent2 3 2 2 2 2 2 5" xfId="14667" xr:uid="{00000000-0005-0000-0000-00002C420000}"/>
    <cellStyle name="40% - Accent2 3 2 2 2 2 3" xfId="14666" xr:uid="{00000000-0005-0000-0000-00002D420000}"/>
    <cellStyle name="40% - Accent2 3 2 2 2 2 3 2" xfId="14664" xr:uid="{00000000-0005-0000-0000-00002E420000}"/>
    <cellStyle name="40% - Accent2 3 2 2 2 2 3 2 2" xfId="29446" xr:uid="{00000000-0005-0000-0000-00002F420000}"/>
    <cellStyle name="40% - Accent2 3 2 2 2 2 3 2 2 2" xfId="21797" xr:uid="{00000000-0005-0000-0000-000030420000}"/>
    <cellStyle name="40% - Accent2 3 2 2 2 2 3 2 3" xfId="30763" xr:uid="{00000000-0005-0000-0000-000031420000}"/>
    <cellStyle name="40% - Accent2 3 2 2 2 2 3 3" xfId="14663" xr:uid="{00000000-0005-0000-0000-000032420000}"/>
    <cellStyle name="40% - Accent2 3 2 2 2 2 3 3 2" xfId="32742" xr:uid="{00000000-0005-0000-0000-000033420000}"/>
    <cellStyle name="40% - Accent2 3 2 2 2 2 3 4" xfId="14662" xr:uid="{00000000-0005-0000-0000-000034420000}"/>
    <cellStyle name="40% - Accent2 3 2 2 2 2 4" xfId="14786" xr:uid="{00000000-0005-0000-0000-000035420000}"/>
    <cellStyle name="40% - Accent2 3 2 2 2 2 4 2" xfId="14661" xr:uid="{00000000-0005-0000-0000-000036420000}"/>
    <cellStyle name="40% - Accent2 3 2 2 2 2 4 2 2" xfId="30202" xr:uid="{00000000-0005-0000-0000-000037420000}"/>
    <cellStyle name="40% - Accent2 3 2 2 2 2 4 3" xfId="14659" xr:uid="{00000000-0005-0000-0000-000038420000}"/>
    <cellStyle name="40% - Accent2 3 2 2 2 2 5" xfId="14778" xr:uid="{00000000-0005-0000-0000-000039420000}"/>
    <cellStyle name="40% - Accent2 3 2 2 2 2 5 2" xfId="14656" xr:uid="{00000000-0005-0000-0000-00003A420000}"/>
    <cellStyle name="40% - Accent2 3 2 2 2 2 6" xfId="14770" xr:uid="{00000000-0005-0000-0000-00003B420000}"/>
    <cellStyle name="40% - Accent2 3 2 2 2 3" xfId="14654" xr:uid="{00000000-0005-0000-0000-00003C420000}"/>
    <cellStyle name="40% - Accent2 3 2 2 2 3 2" xfId="14653" xr:uid="{00000000-0005-0000-0000-00003D420000}"/>
    <cellStyle name="40% - Accent2 3 2 2 2 3 2 2" xfId="14652" xr:uid="{00000000-0005-0000-0000-00003E420000}"/>
    <cellStyle name="40% - Accent2 3 2 2 2 3 2 2 2" xfId="28560" xr:uid="{00000000-0005-0000-0000-00003F420000}"/>
    <cellStyle name="40% - Accent2 3 2 2 2 3 2 2 2 2" xfId="21477" xr:uid="{00000000-0005-0000-0000-000040420000}"/>
    <cellStyle name="40% - Accent2 3 2 2 2 3 2 2 3" xfId="28551" xr:uid="{00000000-0005-0000-0000-000041420000}"/>
    <cellStyle name="40% - Accent2 3 2 2 2 3 2 3" xfId="14651" xr:uid="{00000000-0005-0000-0000-000042420000}"/>
    <cellStyle name="40% - Accent2 3 2 2 2 3 2 3 2" xfId="28537" xr:uid="{00000000-0005-0000-0000-000043420000}"/>
    <cellStyle name="40% - Accent2 3 2 2 2 3 2 4" xfId="14650" xr:uid="{00000000-0005-0000-0000-000044420000}"/>
    <cellStyle name="40% - Accent2 3 2 2 2 3 3" xfId="14647" xr:uid="{00000000-0005-0000-0000-000045420000}"/>
    <cellStyle name="40% - Accent2 3 2 2 2 3 3 2" xfId="14646" xr:uid="{00000000-0005-0000-0000-000046420000}"/>
    <cellStyle name="40% - Accent2 3 2 2 2 3 3 2 2" xfId="33636" xr:uid="{00000000-0005-0000-0000-000047420000}"/>
    <cellStyle name="40% - Accent2 3 2 2 2 3 3 3" xfId="14645" xr:uid="{00000000-0005-0000-0000-000048420000}"/>
    <cellStyle name="40% - Accent2 3 2 2 2 3 4" xfId="14764" xr:uid="{00000000-0005-0000-0000-000049420000}"/>
    <cellStyle name="40% - Accent2 3 2 2 2 3 4 2" xfId="14644" xr:uid="{00000000-0005-0000-0000-00004A420000}"/>
    <cellStyle name="40% - Accent2 3 2 2 2 3 5" xfId="14757" xr:uid="{00000000-0005-0000-0000-00004B420000}"/>
    <cellStyle name="40% - Accent2 3 2 2 2 4" xfId="14641" xr:uid="{00000000-0005-0000-0000-00004C420000}"/>
    <cellStyle name="40% - Accent2 3 2 2 2 4 2" xfId="14640" xr:uid="{00000000-0005-0000-0000-00004D420000}"/>
    <cellStyle name="40% - Accent2 3 2 2 2 4 2 2" xfId="14639" xr:uid="{00000000-0005-0000-0000-00004E420000}"/>
    <cellStyle name="40% - Accent2 3 2 2 2 4 2 2 2" xfId="28147" xr:uid="{00000000-0005-0000-0000-00004F420000}"/>
    <cellStyle name="40% - Accent2 3 2 2 2 4 2 3" xfId="14638" xr:uid="{00000000-0005-0000-0000-000050420000}"/>
    <cellStyle name="40% - Accent2 3 2 2 2 4 3" xfId="31488" xr:uid="{00000000-0005-0000-0000-000051420000}"/>
    <cellStyle name="40% - Accent2 3 2 2 2 4 3 2" xfId="14636" xr:uid="{00000000-0005-0000-0000-000052420000}"/>
    <cellStyle name="40% - Accent2 3 2 2 2 4 4" xfId="14754" xr:uid="{00000000-0005-0000-0000-000053420000}"/>
    <cellStyle name="40% - Accent2 3 2 2 2 5" xfId="14635" xr:uid="{00000000-0005-0000-0000-000054420000}"/>
    <cellStyle name="40% - Accent2 3 2 2 2 5 2" xfId="14634" xr:uid="{00000000-0005-0000-0000-000055420000}"/>
    <cellStyle name="40% - Accent2 3 2 2 2 5 2 2" xfId="9169" xr:uid="{00000000-0005-0000-0000-000056420000}"/>
    <cellStyle name="40% - Accent2 3 2 2 2 5 3" xfId="14633" xr:uid="{00000000-0005-0000-0000-000057420000}"/>
    <cellStyle name="40% - Accent2 3 2 2 2 6" xfId="14632" xr:uid="{00000000-0005-0000-0000-000058420000}"/>
    <cellStyle name="40% - Accent2 3 2 2 2 6 2" xfId="14631" xr:uid="{00000000-0005-0000-0000-000059420000}"/>
    <cellStyle name="40% - Accent2 3 2 2 2 7" xfId="14629" xr:uid="{00000000-0005-0000-0000-00005A420000}"/>
    <cellStyle name="40% - Accent2 3 2 2 3" xfId="12574" xr:uid="{00000000-0005-0000-0000-00005B420000}"/>
    <cellStyle name="40% - Accent2 3 2 2 3 2" xfId="14626" xr:uid="{00000000-0005-0000-0000-00005C420000}"/>
    <cellStyle name="40% - Accent2 3 2 2 3 2 2" xfId="14625" xr:uid="{00000000-0005-0000-0000-00005D420000}"/>
    <cellStyle name="40% - Accent2 3 2 2 3 2 2 2" xfId="15461" xr:uid="{00000000-0005-0000-0000-00005E420000}"/>
    <cellStyle name="40% - Accent2 3 2 2 3 2 2 2 2" xfId="26715" xr:uid="{00000000-0005-0000-0000-00005F420000}"/>
    <cellStyle name="40% - Accent2 3 2 2 3 2 2 2 2 2" xfId="20763" xr:uid="{00000000-0005-0000-0000-000060420000}"/>
    <cellStyle name="40% - Accent2 3 2 2 3 2 2 2 3" xfId="26690" xr:uid="{00000000-0005-0000-0000-000061420000}"/>
    <cellStyle name="40% - Accent2 3 2 2 3 2 2 3" xfId="14624" xr:uid="{00000000-0005-0000-0000-000062420000}"/>
    <cellStyle name="40% - Accent2 3 2 2 3 2 2 3 2" xfId="11639" xr:uid="{00000000-0005-0000-0000-000063420000}"/>
    <cellStyle name="40% - Accent2 3 2 2 3 2 2 4" xfId="14623" xr:uid="{00000000-0005-0000-0000-000064420000}"/>
    <cellStyle name="40% - Accent2 3 2 2 3 2 3" xfId="28764" xr:uid="{00000000-0005-0000-0000-000065420000}"/>
    <cellStyle name="40% - Accent2 3 2 2 3 2 3 2" xfId="14621" xr:uid="{00000000-0005-0000-0000-000066420000}"/>
    <cellStyle name="40% - Accent2 3 2 2 3 2 3 2 2" xfId="29131" xr:uid="{00000000-0005-0000-0000-000067420000}"/>
    <cellStyle name="40% - Accent2 3 2 2 3 2 3 3" xfId="14619" xr:uid="{00000000-0005-0000-0000-000068420000}"/>
    <cellStyle name="40% - Accent2 3 2 2 3 2 4" xfId="14747" xr:uid="{00000000-0005-0000-0000-000069420000}"/>
    <cellStyle name="40% - Accent2 3 2 2 3 2 4 2" xfId="14618" xr:uid="{00000000-0005-0000-0000-00006A420000}"/>
    <cellStyle name="40% - Accent2 3 2 2 3 2 5" xfId="14743" xr:uid="{00000000-0005-0000-0000-00006B420000}"/>
    <cellStyle name="40% - Accent2 3 2 2 3 3" xfId="14616" xr:uid="{00000000-0005-0000-0000-00006C420000}"/>
    <cellStyle name="40% - Accent2 3 2 2 3 3 2" xfId="14615" xr:uid="{00000000-0005-0000-0000-00006D420000}"/>
    <cellStyle name="40% - Accent2 3 2 2 3 3 2 2" xfId="34366" xr:uid="{00000000-0005-0000-0000-00006E420000}"/>
    <cellStyle name="40% - Accent2 3 2 2 3 3 2 2 2" xfId="27536" xr:uid="{00000000-0005-0000-0000-00006F420000}"/>
    <cellStyle name="40% - Accent2 3 2 2 3 3 2 3" xfId="30571" xr:uid="{00000000-0005-0000-0000-000070420000}"/>
    <cellStyle name="40% - Accent2 3 2 2 3 3 3" xfId="14614" xr:uid="{00000000-0005-0000-0000-000071420000}"/>
    <cellStyle name="40% - Accent2 3 2 2 3 3 3 2" xfId="33976" xr:uid="{00000000-0005-0000-0000-000072420000}"/>
    <cellStyle name="40% - Accent2 3 2 2 3 3 4" xfId="14739" xr:uid="{00000000-0005-0000-0000-000073420000}"/>
    <cellStyle name="40% - Accent2 3 2 2 3 4" xfId="7046" xr:uid="{00000000-0005-0000-0000-000074420000}"/>
    <cellStyle name="40% - Accent2 3 2 2 3 4 2" xfId="14613" xr:uid="{00000000-0005-0000-0000-000075420000}"/>
    <cellStyle name="40% - Accent2 3 2 2 3 4 2 2" xfId="29696" xr:uid="{00000000-0005-0000-0000-000076420000}"/>
    <cellStyle name="40% - Accent2 3 2 2 3 4 3" xfId="14612" xr:uid="{00000000-0005-0000-0000-000077420000}"/>
    <cellStyle name="40% - Accent2 3 2 2 3 5" xfId="10398" xr:uid="{00000000-0005-0000-0000-000078420000}"/>
    <cellStyle name="40% - Accent2 3 2 2 3 5 2" xfId="14611" xr:uid="{00000000-0005-0000-0000-000079420000}"/>
    <cellStyle name="40% - Accent2 3 2 2 3 6" xfId="7041" xr:uid="{00000000-0005-0000-0000-00007A420000}"/>
    <cellStyle name="40% - Accent2 3 2 2 4" xfId="14610" xr:uid="{00000000-0005-0000-0000-00007B420000}"/>
    <cellStyle name="40% - Accent2 3 2 2 4 2" xfId="14608" xr:uid="{00000000-0005-0000-0000-00007C420000}"/>
    <cellStyle name="40% - Accent2 3 2 2 4 2 2" xfId="14607" xr:uid="{00000000-0005-0000-0000-00007D420000}"/>
    <cellStyle name="40% - Accent2 3 2 2 4 2 2 2" xfId="8389" xr:uid="{00000000-0005-0000-0000-00007E420000}"/>
    <cellStyle name="40% - Accent2 3 2 2 4 2 2 2 2" xfId="31909" xr:uid="{00000000-0005-0000-0000-00007F420000}"/>
    <cellStyle name="40% - Accent2 3 2 2 4 2 2 3" xfId="20588" xr:uid="{00000000-0005-0000-0000-000080420000}"/>
    <cellStyle name="40% - Accent2 3 2 2 4 2 3" xfId="14606" xr:uid="{00000000-0005-0000-0000-000081420000}"/>
    <cellStyle name="40% - Accent2 3 2 2 4 2 3 2" xfId="17779" xr:uid="{00000000-0005-0000-0000-000082420000}"/>
    <cellStyle name="40% - Accent2 3 2 2 4 2 4" xfId="14728" xr:uid="{00000000-0005-0000-0000-000083420000}"/>
    <cellStyle name="40% - Accent2 3 2 2 4 3" xfId="14605" xr:uid="{00000000-0005-0000-0000-000084420000}"/>
    <cellStyle name="40% - Accent2 3 2 2 4 3 2" xfId="14604" xr:uid="{00000000-0005-0000-0000-000085420000}"/>
    <cellStyle name="40% - Accent2 3 2 2 4 3 2 2" xfId="28442" xr:uid="{00000000-0005-0000-0000-000086420000}"/>
    <cellStyle name="40% - Accent2 3 2 2 4 3 3" xfId="14603" xr:uid="{00000000-0005-0000-0000-000087420000}"/>
    <cellStyle name="40% - Accent2 3 2 2 4 4" xfId="7039" xr:uid="{00000000-0005-0000-0000-000088420000}"/>
    <cellStyle name="40% - Accent2 3 2 2 4 4 2" xfId="14602" xr:uid="{00000000-0005-0000-0000-000089420000}"/>
    <cellStyle name="40% - Accent2 3 2 2 4 5" xfId="13782" xr:uid="{00000000-0005-0000-0000-00008A420000}"/>
    <cellStyle name="40% - Accent2 3 2 2 5" xfId="14600" xr:uid="{00000000-0005-0000-0000-00008B420000}"/>
    <cellStyle name="40% - Accent2 3 2 2 5 2" xfId="6881" xr:uid="{00000000-0005-0000-0000-00008C420000}"/>
    <cellStyle name="40% - Accent2 3 2 2 5 2 2" xfId="14599" xr:uid="{00000000-0005-0000-0000-00008D420000}"/>
    <cellStyle name="40% - Accent2 3 2 2 5 2 2 2" xfId="34314" xr:uid="{00000000-0005-0000-0000-00008E420000}"/>
    <cellStyle name="40% - Accent2 3 2 2 5 2 3" xfId="14597" xr:uid="{00000000-0005-0000-0000-00008F420000}"/>
    <cellStyle name="40% - Accent2 3 2 2 5 3" xfId="14596" xr:uid="{00000000-0005-0000-0000-000090420000}"/>
    <cellStyle name="40% - Accent2 3 2 2 5 3 2" xfId="14595" xr:uid="{00000000-0005-0000-0000-000091420000}"/>
    <cellStyle name="40% - Accent2 3 2 2 5 4" xfId="7034" xr:uid="{00000000-0005-0000-0000-000092420000}"/>
    <cellStyle name="40% - Accent2 3 2 2 6" xfId="24103" xr:uid="{00000000-0005-0000-0000-000093420000}"/>
    <cellStyle name="40% - Accent2 3 2 2 6 2" xfId="25066" xr:uid="{00000000-0005-0000-0000-000094420000}"/>
    <cellStyle name="40% - Accent2 3 2 2 6 2 2" xfId="32852" xr:uid="{00000000-0005-0000-0000-000095420000}"/>
    <cellStyle name="40% - Accent2 3 2 2 6 3" xfId="33649" xr:uid="{00000000-0005-0000-0000-000096420000}"/>
    <cellStyle name="40% - Accent2 3 2 2 7" xfId="33021" xr:uid="{00000000-0005-0000-0000-000097420000}"/>
    <cellStyle name="40% - Accent2 3 2 2 7 2" xfId="33831" xr:uid="{00000000-0005-0000-0000-000098420000}"/>
    <cellStyle name="40% - Accent2 3 2 2 8" xfId="31097" xr:uid="{00000000-0005-0000-0000-000099420000}"/>
    <cellStyle name="40% - Accent2 3 2 3" xfId="20467" xr:uid="{00000000-0005-0000-0000-00009A420000}"/>
    <cellStyle name="40% - Accent2 3 2 3 2" xfId="20516" xr:uid="{00000000-0005-0000-0000-00009B420000}"/>
    <cellStyle name="40% - Accent2 3 2 3 2 2" xfId="20104" xr:uid="{00000000-0005-0000-0000-00009C420000}"/>
    <cellStyle name="40% - Accent2 3 2 3 2 2 2" xfId="20101" xr:uid="{00000000-0005-0000-0000-00009D420000}"/>
    <cellStyle name="40% - Accent2 3 2 3 2 2 2 2" xfId="34163" xr:uid="{00000000-0005-0000-0000-00009E420000}"/>
    <cellStyle name="40% - Accent2 3 2 3 2 2 2 2 2" xfId="19208" xr:uid="{00000000-0005-0000-0000-00009F420000}"/>
    <cellStyle name="40% - Accent2 3 2 3 2 2 2 2 2 2" xfId="19887" xr:uid="{00000000-0005-0000-0000-0000A0420000}"/>
    <cellStyle name="40% - Accent2 3 2 3 2 2 2 2 3" xfId="19204" xr:uid="{00000000-0005-0000-0000-0000A1420000}"/>
    <cellStyle name="40% - Accent2 3 2 3 2 2 2 3" xfId="34149" xr:uid="{00000000-0005-0000-0000-0000A2420000}"/>
    <cellStyle name="40% - Accent2 3 2 3 2 2 2 3 2" xfId="19183" xr:uid="{00000000-0005-0000-0000-0000A3420000}"/>
    <cellStyle name="40% - Accent2 3 2 3 2 2 2 4" xfId="14594" xr:uid="{00000000-0005-0000-0000-0000A4420000}"/>
    <cellStyle name="40% - Accent2 3 2 3 2 2 3" xfId="19369" xr:uid="{00000000-0005-0000-0000-0000A5420000}"/>
    <cellStyle name="40% - Accent2 3 2 3 2 2 3 2" xfId="17295" xr:uid="{00000000-0005-0000-0000-0000A6420000}"/>
    <cellStyle name="40% - Accent2 3 2 3 2 2 3 2 2" xfId="19088" xr:uid="{00000000-0005-0000-0000-0000A7420000}"/>
    <cellStyle name="40% - Accent2 3 2 3 2 2 3 3" xfId="14593" xr:uid="{00000000-0005-0000-0000-0000A8420000}"/>
    <cellStyle name="40% - Accent2 3 2 3 2 2 4" xfId="19365" xr:uid="{00000000-0005-0000-0000-0000A9420000}"/>
    <cellStyle name="40% - Accent2 3 2 3 2 2 4 2" xfId="14591" xr:uid="{00000000-0005-0000-0000-0000AA420000}"/>
    <cellStyle name="40% - Accent2 3 2 3 2 2 5" xfId="19359" xr:uid="{00000000-0005-0000-0000-0000AB420000}"/>
    <cellStyle name="40% - Accent2 3 2 3 2 3" xfId="19693" xr:uid="{00000000-0005-0000-0000-0000AC420000}"/>
    <cellStyle name="40% - Accent2 3 2 3 2 3 2" xfId="19357" xr:uid="{00000000-0005-0000-0000-0000AD420000}"/>
    <cellStyle name="40% - Accent2 3 2 3 2 3 2 2" xfId="17286" xr:uid="{00000000-0005-0000-0000-0000AE420000}"/>
    <cellStyle name="40% - Accent2 3 2 3 2 3 2 2 2" xfId="18614" xr:uid="{00000000-0005-0000-0000-0000AF420000}"/>
    <cellStyle name="40% - Accent2 3 2 3 2 3 2 3" xfId="14587" xr:uid="{00000000-0005-0000-0000-0000B0420000}"/>
    <cellStyle name="40% - Accent2 3 2 3 2 3 3" xfId="19353" xr:uid="{00000000-0005-0000-0000-0000B1420000}"/>
    <cellStyle name="40% - Accent2 3 2 3 2 3 3 2" xfId="11630" xr:uid="{00000000-0005-0000-0000-0000B2420000}"/>
    <cellStyle name="40% - Accent2 3 2 3 2 3 4" xfId="19346" xr:uid="{00000000-0005-0000-0000-0000B3420000}"/>
    <cellStyle name="40% - Accent2 3 2 3 2 4" xfId="19344" xr:uid="{00000000-0005-0000-0000-0000B4420000}"/>
    <cellStyle name="40% - Accent2 3 2 3 2 4 2" xfId="19342" xr:uid="{00000000-0005-0000-0000-0000B5420000}"/>
    <cellStyle name="40% - Accent2 3 2 3 2 4 2 2" xfId="14586" xr:uid="{00000000-0005-0000-0000-0000B6420000}"/>
    <cellStyle name="40% - Accent2 3 2 3 2 4 3" xfId="19336" xr:uid="{00000000-0005-0000-0000-0000B7420000}"/>
    <cellStyle name="40% - Accent2 3 2 3 2 5" xfId="19485" xr:uid="{00000000-0005-0000-0000-0000B8420000}"/>
    <cellStyle name="40% - Accent2 3 2 3 2 5 2" xfId="20182" xr:uid="{00000000-0005-0000-0000-0000B9420000}"/>
    <cellStyle name="40% - Accent2 3 2 3 2 6" xfId="19459" xr:uid="{00000000-0005-0000-0000-0000BA420000}"/>
    <cellStyle name="40% - Accent2 3 2 3 3" xfId="19412" xr:uid="{00000000-0005-0000-0000-0000BB420000}"/>
    <cellStyle name="40% - Accent2 3 2 3 3 2" xfId="30885" xr:uid="{00000000-0005-0000-0000-0000BC420000}"/>
    <cellStyle name="40% - Accent2 3 2 3 3 2 2" xfId="19332" xr:uid="{00000000-0005-0000-0000-0000BD420000}"/>
    <cellStyle name="40% - Accent2 3 2 3 3 2 2 2" xfId="17273" xr:uid="{00000000-0005-0000-0000-0000BE420000}"/>
    <cellStyle name="40% - Accent2 3 2 3 3 2 2 2 2" xfId="14585" xr:uid="{00000000-0005-0000-0000-0000BF420000}"/>
    <cellStyle name="40% - Accent2 3 2 3 3 2 2 3" xfId="14583" xr:uid="{00000000-0005-0000-0000-0000C0420000}"/>
    <cellStyle name="40% - Accent2 3 2 3 3 2 3" xfId="19329" xr:uid="{00000000-0005-0000-0000-0000C1420000}"/>
    <cellStyle name="40% - Accent2 3 2 3 3 2 3 2" xfId="14582" xr:uid="{00000000-0005-0000-0000-0000C2420000}"/>
    <cellStyle name="40% - Accent2 3 2 3 3 2 4" xfId="19324" xr:uid="{00000000-0005-0000-0000-0000C3420000}"/>
    <cellStyle name="40% - Accent2 3 2 3 3 3" xfId="19305" xr:uid="{00000000-0005-0000-0000-0000C4420000}"/>
    <cellStyle name="40% - Accent2 3 2 3 3 3 2" xfId="29059" xr:uid="{00000000-0005-0000-0000-0000C5420000}"/>
    <cellStyle name="40% - Accent2 3 2 3 3 3 2 2" xfId="32207" xr:uid="{00000000-0005-0000-0000-0000C6420000}"/>
    <cellStyle name="40% - Accent2 3 2 3 3 3 3" xfId="24425" xr:uid="{00000000-0005-0000-0000-0000C7420000}"/>
    <cellStyle name="40% - Accent2 3 2 3 3 4" xfId="7027" xr:uid="{00000000-0005-0000-0000-0000C8420000}"/>
    <cellStyle name="40% - Accent2 3 2 3 3 4 2" xfId="25165" xr:uid="{00000000-0005-0000-0000-0000C9420000}"/>
    <cellStyle name="40% - Accent2 3 2 3 3 5" xfId="7025" xr:uid="{00000000-0005-0000-0000-0000CA420000}"/>
    <cellStyle name="40% - Accent2 3 2 3 4" xfId="18437" xr:uid="{00000000-0005-0000-0000-0000CB420000}"/>
    <cellStyle name="40% - Accent2 3 2 3 4 2" xfId="19164" xr:uid="{00000000-0005-0000-0000-0000CC420000}"/>
    <cellStyle name="40% - Accent2 3 2 3 4 2 2" xfId="19157" xr:uid="{00000000-0005-0000-0000-0000CD420000}"/>
    <cellStyle name="40% - Accent2 3 2 3 4 2 2 2" xfId="26752" xr:uid="{00000000-0005-0000-0000-0000CE420000}"/>
    <cellStyle name="40% - Accent2 3 2 3 4 2 3" xfId="19321" xr:uid="{00000000-0005-0000-0000-0000CF420000}"/>
    <cellStyle name="40% - Accent2 3 2 3 4 3" xfId="19125" xr:uid="{00000000-0005-0000-0000-0000D0420000}"/>
    <cellStyle name="40% - Accent2 3 2 3 4 3 2" xfId="19119" xr:uid="{00000000-0005-0000-0000-0000D1420000}"/>
    <cellStyle name="40% - Accent2 3 2 3 4 4" xfId="7021" xr:uid="{00000000-0005-0000-0000-0000D2420000}"/>
    <cellStyle name="40% - Accent2 3 2 3 5" xfId="18431" xr:uid="{00000000-0005-0000-0000-0000D3420000}"/>
    <cellStyle name="40% - Accent2 3 2 3 5 2" xfId="19319" xr:uid="{00000000-0005-0000-0000-0000D4420000}"/>
    <cellStyle name="40% - Accent2 3 2 3 5 2 2" xfId="19316" xr:uid="{00000000-0005-0000-0000-0000D5420000}"/>
    <cellStyle name="40% - Accent2 3 2 3 5 3" xfId="19314" xr:uid="{00000000-0005-0000-0000-0000D6420000}"/>
    <cellStyle name="40% - Accent2 3 2 3 6" xfId="19310" xr:uid="{00000000-0005-0000-0000-0000D7420000}"/>
    <cellStyle name="40% - Accent2 3 2 3 6 2" xfId="19308" xr:uid="{00000000-0005-0000-0000-0000D8420000}"/>
    <cellStyle name="40% - Accent2 3 2 3 7" xfId="33139" xr:uid="{00000000-0005-0000-0000-0000D9420000}"/>
    <cellStyle name="40% - Accent2 3 2 4" xfId="20463" xr:uid="{00000000-0005-0000-0000-0000DA420000}"/>
    <cellStyle name="40% - Accent2 3 2 4 2" xfId="19017" xr:uid="{00000000-0005-0000-0000-0000DB420000}"/>
    <cellStyle name="40% - Accent2 3 2 4 2 2" xfId="19014" xr:uid="{00000000-0005-0000-0000-0000DC420000}"/>
    <cellStyle name="40% - Accent2 3 2 4 2 2 2" xfId="19011" xr:uid="{00000000-0005-0000-0000-0000DD420000}"/>
    <cellStyle name="40% - Accent2 3 2 4 2 2 2 2" xfId="17245" xr:uid="{00000000-0005-0000-0000-0000DE420000}"/>
    <cellStyle name="40% - Accent2 3 2 4 2 2 2 2 2" xfId="15208" xr:uid="{00000000-0005-0000-0000-0000DF420000}"/>
    <cellStyle name="40% - Accent2 3 2 4 2 2 2 3" xfId="15205" xr:uid="{00000000-0005-0000-0000-0000E0420000}"/>
    <cellStyle name="40% - Accent2 3 2 4 2 2 3" xfId="28138" xr:uid="{00000000-0005-0000-0000-0000E1420000}"/>
    <cellStyle name="40% - Accent2 3 2 4 2 2 3 2" xfId="15184" xr:uid="{00000000-0005-0000-0000-0000E2420000}"/>
    <cellStyle name="40% - Accent2 3 2 4 2 2 4" xfId="26018" xr:uid="{00000000-0005-0000-0000-0000E3420000}"/>
    <cellStyle name="40% - Accent2 3 2 4 2 3" xfId="19281" xr:uid="{00000000-0005-0000-0000-0000E4420000}"/>
    <cellStyle name="40% - Accent2 3 2 4 2 3 2" xfId="18843" xr:uid="{00000000-0005-0000-0000-0000E5420000}"/>
    <cellStyle name="40% - Accent2 3 2 4 2 3 2 2" xfId="15157" xr:uid="{00000000-0005-0000-0000-0000E6420000}"/>
    <cellStyle name="40% - Accent2 3 2 4 2 3 3" xfId="27534" xr:uid="{00000000-0005-0000-0000-0000E7420000}"/>
    <cellStyle name="40% - Accent2 3 2 4 2 4" xfId="15293" xr:uid="{00000000-0005-0000-0000-0000E8420000}"/>
    <cellStyle name="40% - Accent2 3 2 4 2 4 2" xfId="19278" xr:uid="{00000000-0005-0000-0000-0000E9420000}"/>
    <cellStyle name="40% - Accent2 3 2 4 2 5" xfId="33254" xr:uid="{00000000-0005-0000-0000-0000EA420000}"/>
    <cellStyle name="40% - Accent2 3 2 4 3" xfId="19141" xr:uid="{00000000-0005-0000-0000-0000EB420000}"/>
    <cellStyle name="40% - Accent2 3 2 4 3 2" xfId="18728" xr:uid="{00000000-0005-0000-0000-0000EC420000}"/>
    <cellStyle name="40% - Accent2 3 2 4 3 2 2" xfId="18725" xr:uid="{00000000-0005-0000-0000-0000ED420000}"/>
    <cellStyle name="40% - Accent2 3 2 4 3 2 2 2" xfId="15114" xr:uid="{00000000-0005-0000-0000-0000EE420000}"/>
    <cellStyle name="40% - Accent2 3 2 4 3 2 3" xfId="24900" xr:uid="{00000000-0005-0000-0000-0000EF420000}"/>
    <cellStyle name="40% - Accent2 3 2 4 3 3" xfId="19274" xr:uid="{00000000-0005-0000-0000-0000F0420000}"/>
    <cellStyle name="40% - Accent2 3 2 4 3 3 2" xfId="7802" xr:uid="{00000000-0005-0000-0000-0000F1420000}"/>
    <cellStyle name="40% - Accent2 3 2 4 3 4" xfId="7015" xr:uid="{00000000-0005-0000-0000-0000F2420000}"/>
    <cellStyle name="40% - Accent2 3 2 4 4" xfId="19137" xr:uid="{00000000-0005-0000-0000-0000F3420000}"/>
    <cellStyle name="40% - Accent2 3 2 4 4 2" xfId="18587" xr:uid="{00000000-0005-0000-0000-0000F4420000}"/>
    <cellStyle name="40% - Accent2 3 2 4 4 2 2" xfId="7762" xr:uid="{00000000-0005-0000-0000-0000F5420000}"/>
    <cellStyle name="40% - Accent2 3 2 4 4 3" xfId="19269" xr:uid="{00000000-0005-0000-0000-0000F6420000}"/>
    <cellStyle name="40% - Accent2 3 2 4 5" xfId="19265" xr:uid="{00000000-0005-0000-0000-0000F7420000}"/>
    <cellStyle name="40% - Accent2 3 2 4 5 2" xfId="25923" xr:uid="{00000000-0005-0000-0000-0000F8420000}"/>
    <cellStyle name="40% - Accent2 3 2 4 6" xfId="19263" xr:uid="{00000000-0005-0000-0000-0000F9420000}"/>
    <cellStyle name="40% - Accent2 3 2 5" xfId="18495" xr:uid="{00000000-0005-0000-0000-0000FA420000}"/>
    <cellStyle name="40% - Accent2 3 2 5 2" xfId="18492" xr:uid="{00000000-0005-0000-0000-0000FB420000}"/>
    <cellStyle name="40% - Accent2 3 2 5 2 2" xfId="19237" xr:uid="{00000000-0005-0000-0000-0000FC420000}"/>
    <cellStyle name="40% - Accent2 3 2 5 2 2 2" xfId="18489" xr:uid="{00000000-0005-0000-0000-0000FD420000}"/>
    <cellStyle name="40% - Accent2 3 2 5 2 2 2 2" xfId="15054" xr:uid="{00000000-0005-0000-0000-0000FE420000}"/>
    <cellStyle name="40% - Accent2 3 2 5 2 2 3" xfId="22769" xr:uid="{00000000-0005-0000-0000-0000FF420000}"/>
    <cellStyle name="40% - Accent2 3 2 5 2 3" xfId="19226" xr:uid="{00000000-0005-0000-0000-000000430000}"/>
    <cellStyle name="40% - Accent2 3 2 5 2 3 2" xfId="19222" xr:uid="{00000000-0005-0000-0000-000001430000}"/>
    <cellStyle name="40% - Accent2 3 2 5 2 4" xfId="19218" xr:uid="{00000000-0005-0000-0000-000002430000}"/>
    <cellStyle name="40% - Accent2 3 2 5 3" xfId="19133" xr:uid="{00000000-0005-0000-0000-000003430000}"/>
    <cellStyle name="40% - Accent2 3 2 5 3 2" xfId="19214" xr:uid="{00000000-0005-0000-0000-000004430000}"/>
    <cellStyle name="40% - Accent2 3 2 5 3 2 2" xfId="20568" xr:uid="{00000000-0005-0000-0000-000005430000}"/>
    <cellStyle name="40% - Accent2 3 2 5 3 3" xfId="19210" xr:uid="{00000000-0005-0000-0000-000006430000}"/>
    <cellStyle name="40% - Accent2 3 2 5 4" xfId="18343" xr:uid="{00000000-0005-0000-0000-000007430000}"/>
    <cellStyle name="40% - Accent2 3 2 5 4 2" xfId="18340" xr:uid="{00000000-0005-0000-0000-000008430000}"/>
    <cellStyle name="40% - Accent2 3 2 5 5" xfId="19206" xr:uid="{00000000-0005-0000-0000-000009430000}"/>
    <cellStyle name="40% - Accent2 3 2 6" xfId="18284" xr:uid="{00000000-0005-0000-0000-00000A430000}"/>
    <cellStyle name="40% - Accent2 3 2 6 2" xfId="17849" xr:uid="{00000000-0005-0000-0000-00000B430000}"/>
    <cellStyle name="40% - Accent2 3 2 6 2 2" xfId="19185" xr:uid="{00000000-0005-0000-0000-00000C430000}"/>
    <cellStyle name="40% - Accent2 3 2 6 2 2 2" xfId="18254" xr:uid="{00000000-0005-0000-0000-00000D430000}"/>
    <cellStyle name="40% - Accent2 3 2 6 2 3" xfId="25719" xr:uid="{00000000-0005-0000-0000-00000E430000}"/>
    <cellStyle name="40% - Accent2 3 2 6 3" xfId="18216" xr:uid="{00000000-0005-0000-0000-00000F430000}"/>
    <cellStyle name="40% - Accent2 3 2 6 3 2" xfId="18213" xr:uid="{00000000-0005-0000-0000-000010430000}"/>
    <cellStyle name="40% - Accent2 3 2 6 4" xfId="18178" xr:uid="{00000000-0005-0000-0000-000011430000}"/>
    <cellStyle name="40% - Accent2 3 2 7" xfId="18133" xr:uid="{00000000-0005-0000-0000-000012430000}"/>
    <cellStyle name="40% - Accent2 3 2 7 2" xfId="18127" xr:uid="{00000000-0005-0000-0000-000013430000}"/>
    <cellStyle name="40% - Accent2 3 2 7 2 2" xfId="18122" xr:uid="{00000000-0005-0000-0000-000014430000}"/>
    <cellStyle name="40% - Accent2 3 2 7 3" xfId="18110" xr:uid="{00000000-0005-0000-0000-000015430000}"/>
    <cellStyle name="40% - Accent2 3 2 8" xfId="18092" xr:uid="{00000000-0005-0000-0000-000016430000}"/>
    <cellStyle name="40% - Accent2 3 2 8 2" xfId="19171" xr:uid="{00000000-0005-0000-0000-000017430000}"/>
    <cellStyle name="40% - Accent2 3 2 9" xfId="18063" xr:uid="{00000000-0005-0000-0000-000018430000}"/>
    <cellStyle name="40% - Accent2 3 3" xfId="224" xr:uid="{00000000-0005-0000-0000-000019430000}"/>
    <cellStyle name="40% - Accent2 3 3 10" xfId="27336" xr:uid="{00000000-0005-0000-0000-00001A430000}"/>
    <cellStyle name="40% - Accent2 3 3 2" xfId="14580" xr:uid="{00000000-0005-0000-0000-00001B430000}"/>
    <cellStyle name="40% - Accent2 3 3 2 2" xfId="31154" xr:uid="{00000000-0005-0000-0000-00001C430000}"/>
    <cellStyle name="40% - Accent2 3 3 2 2 2" xfId="14579" xr:uid="{00000000-0005-0000-0000-00001D430000}"/>
    <cellStyle name="40% - Accent2 3 3 2 2 2 2" xfId="34229" xr:uid="{00000000-0005-0000-0000-00001E430000}"/>
    <cellStyle name="40% - Accent2 3 3 2 2 2 2 2" xfId="14850" xr:uid="{00000000-0005-0000-0000-00001F430000}"/>
    <cellStyle name="40% - Accent2 3 3 2 2 2 2 2 2" xfId="8915" xr:uid="{00000000-0005-0000-0000-000020430000}"/>
    <cellStyle name="40% - Accent2 3 3 2 2 2 2 2 2 2" xfId="27817" xr:uid="{00000000-0005-0000-0000-000021430000}"/>
    <cellStyle name="40% - Accent2 3 3 2 2 2 2 2 3" xfId="14578" xr:uid="{00000000-0005-0000-0000-000022430000}"/>
    <cellStyle name="40% - Accent2 3 3 2 2 2 2 3" xfId="14572" xr:uid="{00000000-0005-0000-0000-000023430000}"/>
    <cellStyle name="40% - Accent2 3 3 2 2 2 2 3 2" xfId="14571" xr:uid="{00000000-0005-0000-0000-000024430000}"/>
    <cellStyle name="40% - Accent2 3 3 2 2 2 2 4" xfId="19116" xr:uid="{00000000-0005-0000-0000-000025430000}"/>
    <cellStyle name="40% - Accent2 3 3 2 2 2 3" xfId="32830" xr:uid="{00000000-0005-0000-0000-000026430000}"/>
    <cellStyle name="40% - Accent2 3 3 2 2 2 3 2" xfId="14564" xr:uid="{00000000-0005-0000-0000-000027430000}"/>
    <cellStyle name="40% - Accent2 3 3 2 2 2 3 2 2" xfId="14563" xr:uid="{00000000-0005-0000-0000-000028430000}"/>
    <cellStyle name="40% - Accent2 3 3 2 2 2 3 3" xfId="14557" xr:uid="{00000000-0005-0000-0000-000029430000}"/>
    <cellStyle name="40% - Accent2 3 3 2 2 2 4" xfId="14554" xr:uid="{00000000-0005-0000-0000-00002A430000}"/>
    <cellStyle name="40% - Accent2 3 3 2 2 2 4 2" xfId="14549" xr:uid="{00000000-0005-0000-0000-00002B430000}"/>
    <cellStyle name="40% - Accent2 3 3 2 2 2 5" xfId="14547" xr:uid="{00000000-0005-0000-0000-00002C430000}"/>
    <cellStyle name="40% - Accent2 3 3 2 2 3" xfId="14541" xr:uid="{00000000-0005-0000-0000-00002D430000}"/>
    <cellStyle name="40% - Accent2 3 3 2 2 3 2" xfId="32615" xr:uid="{00000000-0005-0000-0000-00002E430000}"/>
    <cellStyle name="40% - Accent2 3 3 2 2 3 2 2" xfId="14540" xr:uid="{00000000-0005-0000-0000-00002F430000}"/>
    <cellStyle name="40% - Accent2 3 3 2 2 3 2 2 2" xfId="14539" xr:uid="{00000000-0005-0000-0000-000030430000}"/>
    <cellStyle name="40% - Accent2 3 3 2 2 3 2 3" xfId="13652" xr:uid="{00000000-0005-0000-0000-000031430000}"/>
    <cellStyle name="40% - Accent2 3 3 2 2 3 3" xfId="14536" xr:uid="{00000000-0005-0000-0000-000032430000}"/>
    <cellStyle name="40% - Accent2 3 3 2 2 3 3 2" xfId="28008" xr:uid="{00000000-0005-0000-0000-000033430000}"/>
    <cellStyle name="40% - Accent2 3 3 2 2 3 4" xfId="14535" xr:uid="{00000000-0005-0000-0000-000034430000}"/>
    <cellStyle name="40% - Accent2 3 3 2 2 4" xfId="14530" xr:uid="{00000000-0005-0000-0000-000035430000}"/>
    <cellStyle name="40% - Accent2 3 3 2 2 4 2" xfId="14525" xr:uid="{00000000-0005-0000-0000-000036430000}"/>
    <cellStyle name="40% - Accent2 3 3 2 2 4 2 2" xfId="14524" xr:uid="{00000000-0005-0000-0000-000037430000}"/>
    <cellStyle name="40% - Accent2 3 3 2 2 4 3" xfId="14522" xr:uid="{00000000-0005-0000-0000-000038430000}"/>
    <cellStyle name="40% - Accent2 3 3 2 2 5" xfId="14521" xr:uid="{00000000-0005-0000-0000-000039430000}"/>
    <cellStyle name="40% - Accent2 3 3 2 2 5 2" xfId="14520" xr:uid="{00000000-0005-0000-0000-00003A430000}"/>
    <cellStyle name="40% - Accent2 3 3 2 2 6" xfId="14519" xr:uid="{00000000-0005-0000-0000-00003B430000}"/>
    <cellStyle name="40% - Accent2 3 3 2 3" xfId="31152" xr:uid="{00000000-0005-0000-0000-00003C430000}"/>
    <cellStyle name="40% - Accent2 3 3 2 3 2" xfId="14517" xr:uid="{00000000-0005-0000-0000-00003D430000}"/>
    <cellStyle name="40% - Accent2 3 3 2 3 2 2" xfId="34218" xr:uid="{00000000-0005-0000-0000-00003E430000}"/>
    <cellStyle name="40% - Accent2 3 3 2 3 2 2 2" xfId="14516" xr:uid="{00000000-0005-0000-0000-00003F430000}"/>
    <cellStyle name="40% - Accent2 3 3 2 3 2 2 2 2" xfId="14512" xr:uid="{00000000-0005-0000-0000-000040430000}"/>
    <cellStyle name="40% - Accent2 3 3 2 3 2 2 3" xfId="14508" xr:uid="{00000000-0005-0000-0000-000041430000}"/>
    <cellStyle name="40% - Accent2 3 3 2 3 2 3" xfId="14507" xr:uid="{00000000-0005-0000-0000-000042430000}"/>
    <cellStyle name="40% - Accent2 3 3 2 3 2 3 2" xfId="14506" xr:uid="{00000000-0005-0000-0000-000043430000}"/>
    <cellStyle name="40% - Accent2 3 3 2 3 2 4" xfId="14505" xr:uid="{00000000-0005-0000-0000-000044430000}"/>
    <cellStyle name="40% - Accent2 3 3 2 3 3" xfId="33719" xr:uid="{00000000-0005-0000-0000-000045430000}"/>
    <cellStyle name="40% - Accent2 3 3 2 3 3 2" xfId="14503" xr:uid="{00000000-0005-0000-0000-000046430000}"/>
    <cellStyle name="40% - Accent2 3 3 2 3 3 2 2" xfId="18318" xr:uid="{00000000-0005-0000-0000-000047430000}"/>
    <cellStyle name="40% - Accent2 3 3 2 3 3 3" xfId="14502" xr:uid="{00000000-0005-0000-0000-000048430000}"/>
    <cellStyle name="40% - Accent2 3 3 2 3 4" xfId="14501" xr:uid="{00000000-0005-0000-0000-000049430000}"/>
    <cellStyle name="40% - Accent2 3 3 2 3 4 2" xfId="14498" xr:uid="{00000000-0005-0000-0000-00004A430000}"/>
    <cellStyle name="40% - Accent2 3 3 2 3 5" xfId="6969" xr:uid="{00000000-0005-0000-0000-00004B430000}"/>
    <cellStyle name="40% - Accent2 3 3 2 4" xfId="14497" xr:uid="{00000000-0005-0000-0000-00004C430000}"/>
    <cellStyle name="40% - Accent2 3 3 2 4 2" xfId="33778" xr:uid="{00000000-0005-0000-0000-00004D430000}"/>
    <cellStyle name="40% - Accent2 3 3 2 4 2 2" xfId="14495" xr:uid="{00000000-0005-0000-0000-00004E430000}"/>
    <cellStyle name="40% - Accent2 3 3 2 4 2 2 2" xfId="19216" xr:uid="{00000000-0005-0000-0000-00004F430000}"/>
    <cellStyle name="40% - Accent2 3 3 2 4 2 3" xfId="14494" xr:uid="{00000000-0005-0000-0000-000050430000}"/>
    <cellStyle name="40% - Accent2 3 3 2 4 3" xfId="33963" xr:uid="{00000000-0005-0000-0000-000051430000}"/>
    <cellStyle name="40% - Accent2 3 3 2 4 3 2" xfId="14493" xr:uid="{00000000-0005-0000-0000-000052430000}"/>
    <cellStyle name="40% - Accent2 3 3 2 4 4" xfId="6966" xr:uid="{00000000-0005-0000-0000-000053430000}"/>
    <cellStyle name="40% - Accent2 3 3 2 5" xfId="14492" xr:uid="{00000000-0005-0000-0000-000054430000}"/>
    <cellStyle name="40% - Accent2 3 3 2 5 2" xfId="33802" xr:uid="{00000000-0005-0000-0000-000055430000}"/>
    <cellStyle name="40% - Accent2 3 3 2 5 2 2" xfId="14490" xr:uid="{00000000-0005-0000-0000-000056430000}"/>
    <cellStyle name="40% - Accent2 3 3 2 5 3" xfId="14489" xr:uid="{00000000-0005-0000-0000-000057430000}"/>
    <cellStyle name="40% - Accent2 3 3 2 6" xfId="32978" xr:uid="{00000000-0005-0000-0000-000058430000}"/>
    <cellStyle name="40% - Accent2 3 3 2 6 2" xfId="31845" xr:uid="{00000000-0005-0000-0000-000059430000}"/>
    <cellStyle name="40% - Accent2 3 3 2 7" xfId="31825" xr:uid="{00000000-0005-0000-0000-00005A430000}"/>
    <cellStyle name="40% - Accent2 3 3 3" xfId="14488" xr:uid="{00000000-0005-0000-0000-00005B430000}"/>
    <cellStyle name="40% - Accent2 3 3 3 2" xfId="25570" xr:uid="{00000000-0005-0000-0000-00005C430000}"/>
    <cellStyle name="40% - Accent2 3 3 3 2 2" xfId="25064" xr:uid="{00000000-0005-0000-0000-00005D430000}"/>
    <cellStyle name="40% - Accent2 3 3 3 2 2 2" xfId="17028" xr:uid="{00000000-0005-0000-0000-00005E430000}"/>
    <cellStyle name="40% - Accent2 3 3 3 2 2 2 2" xfId="17215" xr:uid="{00000000-0005-0000-0000-00005F430000}"/>
    <cellStyle name="40% - Accent2 3 3 3 2 2 2 2 2" xfId="14487" xr:uid="{00000000-0005-0000-0000-000060430000}"/>
    <cellStyle name="40% - Accent2 3 3 3 2 2 2 3" xfId="14486" xr:uid="{00000000-0005-0000-0000-000061430000}"/>
    <cellStyle name="40% - Accent2 3 3 3 2 2 3" xfId="14484" xr:uid="{00000000-0005-0000-0000-000062430000}"/>
    <cellStyle name="40% - Accent2 3 3 3 2 2 3 2" xfId="14482" xr:uid="{00000000-0005-0000-0000-000063430000}"/>
    <cellStyle name="40% - Accent2 3 3 3 2 2 4" xfId="14480" xr:uid="{00000000-0005-0000-0000-000064430000}"/>
    <cellStyle name="40% - Accent2 3 3 3 2 3" xfId="23611" xr:uid="{00000000-0005-0000-0000-000065430000}"/>
    <cellStyle name="40% - Accent2 3 3 3 2 3 2" xfId="20459" xr:uid="{00000000-0005-0000-0000-000066430000}"/>
    <cellStyle name="40% - Accent2 3 3 3 2 3 2 2" xfId="14474" xr:uid="{00000000-0005-0000-0000-000067430000}"/>
    <cellStyle name="40% - Accent2 3 3 3 2 3 3" xfId="20413" xr:uid="{00000000-0005-0000-0000-000068430000}"/>
    <cellStyle name="40% - Accent2 3 3 3 2 4" xfId="14473" xr:uid="{00000000-0005-0000-0000-000069430000}"/>
    <cellStyle name="40% - Accent2 3 3 3 2 4 2" xfId="20305" xr:uid="{00000000-0005-0000-0000-00006A430000}"/>
    <cellStyle name="40% - Accent2 3 3 3 2 5" xfId="14471" xr:uid="{00000000-0005-0000-0000-00006B430000}"/>
    <cellStyle name="40% - Accent2 3 3 3 3" xfId="14469" xr:uid="{00000000-0005-0000-0000-00006C430000}"/>
    <cellStyle name="40% - Accent2 3 3 3 3 2" xfId="23601" xr:uid="{00000000-0005-0000-0000-00006D430000}"/>
    <cellStyle name="40% - Accent2 3 3 3 3 2 2" xfId="17931" xr:uid="{00000000-0005-0000-0000-00006E430000}"/>
    <cellStyle name="40% - Accent2 3 3 3 3 2 2 2" xfId="14467" xr:uid="{00000000-0005-0000-0000-00006F430000}"/>
    <cellStyle name="40% - Accent2 3 3 3 3 2 3" xfId="14466" xr:uid="{00000000-0005-0000-0000-000070430000}"/>
    <cellStyle name="40% - Accent2 3 3 3 3 3" xfId="14463" xr:uid="{00000000-0005-0000-0000-000071430000}"/>
    <cellStyle name="40% - Accent2 3 3 3 3 3 2" xfId="17917" xr:uid="{00000000-0005-0000-0000-000072430000}"/>
    <cellStyle name="40% - Accent2 3 3 3 3 4" xfId="6960" xr:uid="{00000000-0005-0000-0000-000073430000}"/>
    <cellStyle name="40% - Accent2 3 3 3 4" xfId="14461" xr:uid="{00000000-0005-0000-0000-000074430000}"/>
    <cellStyle name="40% - Accent2 3 3 3 4 2" xfId="19130" xr:uid="{00000000-0005-0000-0000-000075430000}"/>
    <cellStyle name="40% - Accent2 3 3 3 4 2 2" xfId="14458" xr:uid="{00000000-0005-0000-0000-000076430000}"/>
    <cellStyle name="40% - Accent2 3 3 3 4 3" xfId="14455" xr:uid="{00000000-0005-0000-0000-000077430000}"/>
    <cellStyle name="40% - Accent2 3 3 3 5" xfId="14453" xr:uid="{00000000-0005-0000-0000-000078430000}"/>
    <cellStyle name="40% - Accent2 3 3 3 5 2" xfId="14451" xr:uid="{00000000-0005-0000-0000-000079430000}"/>
    <cellStyle name="40% - Accent2 3 3 3 6" xfId="19126" xr:uid="{00000000-0005-0000-0000-00007A430000}"/>
    <cellStyle name="40% - Accent2 3 3 4" xfId="14449" xr:uid="{00000000-0005-0000-0000-00007B430000}"/>
    <cellStyle name="40% - Accent2 3 3 4 2" xfId="14448" xr:uid="{00000000-0005-0000-0000-00007C430000}"/>
    <cellStyle name="40% - Accent2 3 3 4 2 2" xfId="23590" xr:uid="{00000000-0005-0000-0000-00007D430000}"/>
    <cellStyle name="40% - Accent2 3 3 4 2 2 2" xfId="14446" xr:uid="{00000000-0005-0000-0000-00007E430000}"/>
    <cellStyle name="40% - Accent2 3 3 4 2 2 2 2" xfId="14942" xr:uid="{00000000-0005-0000-0000-00007F430000}"/>
    <cellStyle name="40% - Accent2 3 3 4 2 2 3" xfId="14444" xr:uid="{00000000-0005-0000-0000-000080430000}"/>
    <cellStyle name="40% - Accent2 3 3 4 2 3" xfId="14442" xr:uid="{00000000-0005-0000-0000-000081430000}"/>
    <cellStyle name="40% - Accent2 3 3 4 2 3 2" xfId="27362" xr:uid="{00000000-0005-0000-0000-000082430000}"/>
    <cellStyle name="40% - Accent2 3 3 4 2 4" xfId="19103" xr:uid="{00000000-0005-0000-0000-000083430000}"/>
    <cellStyle name="40% - Accent2 3 3 4 3" xfId="14440" xr:uid="{00000000-0005-0000-0000-000084430000}"/>
    <cellStyle name="40% - Accent2 3 3 4 3 2" xfId="14438" xr:uid="{00000000-0005-0000-0000-000085430000}"/>
    <cellStyle name="40% - Accent2 3 3 4 3 2 2" xfId="10139" xr:uid="{00000000-0005-0000-0000-000086430000}"/>
    <cellStyle name="40% - Accent2 3 3 4 3 3" xfId="14436" xr:uid="{00000000-0005-0000-0000-000087430000}"/>
    <cellStyle name="40% - Accent2 3 3 4 4" xfId="14434" xr:uid="{00000000-0005-0000-0000-000088430000}"/>
    <cellStyle name="40% - Accent2 3 3 4 4 2" xfId="14432" xr:uid="{00000000-0005-0000-0000-000089430000}"/>
    <cellStyle name="40% - Accent2 3 3 4 5" xfId="14430" xr:uid="{00000000-0005-0000-0000-00008A430000}"/>
    <cellStyle name="40% - Accent2 3 3 5" xfId="25262" xr:uid="{00000000-0005-0000-0000-00008B430000}"/>
    <cellStyle name="40% - Accent2 3 3 5 2" xfId="14428" xr:uid="{00000000-0005-0000-0000-00008C430000}"/>
    <cellStyle name="40% - Accent2 3 3 5 2 2" xfId="14426" xr:uid="{00000000-0005-0000-0000-00008D430000}"/>
    <cellStyle name="40% - Accent2 3 3 5 2 2 2" xfId="14424" xr:uid="{00000000-0005-0000-0000-00008E430000}"/>
    <cellStyle name="40% - Accent2 3 3 5 2 3" xfId="14422" xr:uid="{00000000-0005-0000-0000-00008F430000}"/>
    <cellStyle name="40% - Accent2 3 3 5 3" xfId="14420" xr:uid="{00000000-0005-0000-0000-000090430000}"/>
    <cellStyle name="40% - Accent2 3 3 5 3 2" xfId="14417" xr:uid="{00000000-0005-0000-0000-000091430000}"/>
    <cellStyle name="40% - Accent2 3 3 5 4" xfId="14415" xr:uid="{00000000-0005-0000-0000-000092430000}"/>
    <cellStyle name="40% - Accent2 3 3 6" xfId="17161" xr:uid="{00000000-0005-0000-0000-000093430000}"/>
    <cellStyle name="40% - Accent2 3 3 6 2" xfId="19077" xr:uid="{00000000-0005-0000-0000-000094430000}"/>
    <cellStyle name="40% - Accent2 3 3 6 2 2" xfId="14411" xr:uid="{00000000-0005-0000-0000-000095430000}"/>
    <cellStyle name="40% - Accent2 3 3 6 3" xfId="14408" xr:uid="{00000000-0005-0000-0000-000096430000}"/>
    <cellStyle name="40% - Accent2 3 3 7" xfId="18511" xr:uid="{00000000-0005-0000-0000-000097430000}"/>
    <cellStyle name="40% - Accent2 3 3 7 2" xfId="19067" xr:uid="{00000000-0005-0000-0000-000098430000}"/>
    <cellStyle name="40% - Accent2 3 3 8" xfId="24387" xr:uid="{00000000-0005-0000-0000-000099430000}"/>
    <cellStyle name="40% - Accent2 3 3 9" xfId="34552" xr:uid="{00000000-0005-0000-0000-00009A430000}"/>
    <cellStyle name="40% - Accent2 3 4" xfId="14404" xr:uid="{00000000-0005-0000-0000-00009B430000}"/>
    <cellStyle name="40% - Accent2 3 4 2" xfId="15033" xr:uid="{00000000-0005-0000-0000-00009C430000}"/>
    <cellStyle name="40% - Accent2 3 4 2 2" xfId="14403" xr:uid="{00000000-0005-0000-0000-00009D430000}"/>
    <cellStyle name="40% - Accent2 3 4 2 2 2" xfId="14401" xr:uid="{00000000-0005-0000-0000-00009E430000}"/>
    <cellStyle name="40% - Accent2 3 4 2 2 2 2" xfId="19522" xr:uid="{00000000-0005-0000-0000-00009F430000}"/>
    <cellStyle name="40% - Accent2 3 4 2 2 2 2 2" xfId="15359" xr:uid="{00000000-0005-0000-0000-0000A0430000}"/>
    <cellStyle name="40% - Accent2 3 4 2 2 2 2 2 2" xfId="28166" xr:uid="{00000000-0005-0000-0000-0000A1430000}"/>
    <cellStyle name="40% - Accent2 3 4 2 2 2 2 3" xfId="14400" xr:uid="{00000000-0005-0000-0000-0000A2430000}"/>
    <cellStyle name="40% - Accent2 3 4 2 2 2 3" xfId="16182" xr:uid="{00000000-0005-0000-0000-0000A3430000}"/>
    <cellStyle name="40% - Accent2 3 4 2 2 2 3 2" xfId="14399" xr:uid="{00000000-0005-0000-0000-0000A4430000}"/>
    <cellStyle name="40% - Accent2 3 4 2 2 2 4" xfId="14398" xr:uid="{00000000-0005-0000-0000-0000A5430000}"/>
    <cellStyle name="40% - Accent2 3 4 2 2 3" xfId="14392" xr:uid="{00000000-0005-0000-0000-0000A6430000}"/>
    <cellStyle name="40% - Accent2 3 4 2 2 3 2" xfId="16169" xr:uid="{00000000-0005-0000-0000-0000A7430000}"/>
    <cellStyle name="40% - Accent2 3 4 2 2 3 2 2" xfId="15744" xr:uid="{00000000-0005-0000-0000-0000A8430000}"/>
    <cellStyle name="40% - Accent2 3 4 2 2 3 3" xfId="14391" xr:uid="{00000000-0005-0000-0000-0000A9430000}"/>
    <cellStyle name="40% - Accent2 3 4 2 2 4" xfId="14390" xr:uid="{00000000-0005-0000-0000-0000AA430000}"/>
    <cellStyle name="40% - Accent2 3 4 2 2 4 2" xfId="14389" xr:uid="{00000000-0005-0000-0000-0000AB430000}"/>
    <cellStyle name="40% - Accent2 3 4 2 2 5" xfId="14388" xr:uid="{00000000-0005-0000-0000-0000AC430000}"/>
    <cellStyle name="40% - Accent2 3 4 2 3" xfId="14387" xr:uid="{00000000-0005-0000-0000-0000AD430000}"/>
    <cellStyle name="40% - Accent2 3 4 2 3 2" xfId="14385" xr:uid="{00000000-0005-0000-0000-0000AE430000}"/>
    <cellStyle name="40% - Accent2 3 4 2 3 2 2" xfId="16748" xr:uid="{00000000-0005-0000-0000-0000AF430000}"/>
    <cellStyle name="40% - Accent2 3 4 2 3 2 2 2" xfId="27575" xr:uid="{00000000-0005-0000-0000-0000B0430000}"/>
    <cellStyle name="40% - Accent2 3 4 2 3 2 3" xfId="16745" xr:uid="{00000000-0005-0000-0000-0000B1430000}"/>
    <cellStyle name="40% - Accent2 3 4 2 3 3" xfId="14382" xr:uid="{00000000-0005-0000-0000-0000B2430000}"/>
    <cellStyle name="40% - Accent2 3 4 2 3 3 2" xfId="16741" xr:uid="{00000000-0005-0000-0000-0000B3430000}"/>
    <cellStyle name="40% - Accent2 3 4 2 3 4" xfId="6936" xr:uid="{00000000-0005-0000-0000-0000B4430000}"/>
    <cellStyle name="40% - Accent2 3 4 2 4" xfId="14381" xr:uid="{00000000-0005-0000-0000-0000B5430000}"/>
    <cellStyle name="40% - Accent2 3 4 2 4 2" xfId="29234" xr:uid="{00000000-0005-0000-0000-0000B6430000}"/>
    <cellStyle name="40% - Accent2 3 4 2 4 2 2" xfId="27661" xr:uid="{00000000-0005-0000-0000-0000B7430000}"/>
    <cellStyle name="40% - Accent2 3 4 2 4 3" xfId="14375" xr:uid="{00000000-0005-0000-0000-0000B8430000}"/>
    <cellStyle name="40% - Accent2 3 4 2 5" xfId="9907" xr:uid="{00000000-0005-0000-0000-0000B9430000}"/>
    <cellStyle name="40% - Accent2 3 4 2 5 2" xfId="14371" xr:uid="{00000000-0005-0000-0000-0000BA430000}"/>
    <cellStyle name="40% - Accent2 3 4 2 6" xfId="9905" xr:uid="{00000000-0005-0000-0000-0000BB430000}"/>
    <cellStyle name="40% - Accent2 3 4 3" xfId="14370" xr:uid="{00000000-0005-0000-0000-0000BC430000}"/>
    <cellStyle name="40% - Accent2 3 4 3 2" xfId="29949" xr:uid="{00000000-0005-0000-0000-0000BD430000}"/>
    <cellStyle name="40% - Accent2 3 4 3 2 2" xfId="28901" xr:uid="{00000000-0005-0000-0000-0000BE430000}"/>
    <cellStyle name="40% - Accent2 3 4 3 2 2 2" xfId="16099" xr:uid="{00000000-0005-0000-0000-0000BF430000}"/>
    <cellStyle name="40% - Accent2 3 4 3 2 2 2 2" xfId="34081" xr:uid="{00000000-0005-0000-0000-0000C0430000}"/>
    <cellStyle name="40% - Accent2 3 4 3 2 2 3" xfId="14369" xr:uid="{00000000-0005-0000-0000-0000C1430000}"/>
    <cellStyle name="40% - Accent2 3 4 3 2 3" xfId="14367" xr:uid="{00000000-0005-0000-0000-0000C2430000}"/>
    <cellStyle name="40% - Accent2 3 4 3 2 3 2" xfId="20562" xr:uid="{00000000-0005-0000-0000-0000C3430000}"/>
    <cellStyle name="40% - Accent2 3 4 3 2 4" xfId="14365" xr:uid="{00000000-0005-0000-0000-0000C4430000}"/>
    <cellStyle name="40% - Accent2 3 4 3 3" xfId="14363" xr:uid="{00000000-0005-0000-0000-0000C5430000}"/>
    <cellStyle name="40% - Accent2 3 4 3 3 2" xfId="14360" xr:uid="{00000000-0005-0000-0000-0000C6430000}"/>
    <cellStyle name="40% - Accent2 3 4 3 3 2 2" xfId="16714" xr:uid="{00000000-0005-0000-0000-0000C7430000}"/>
    <cellStyle name="40% - Accent2 3 4 3 3 3" xfId="14358" xr:uid="{00000000-0005-0000-0000-0000C8430000}"/>
    <cellStyle name="40% - Accent2 3 4 3 4" xfId="14356" xr:uid="{00000000-0005-0000-0000-0000C9430000}"/>
    <cellStyle name="40% - Accent2 3 4 3 4 2" xfId="14351" xr:uid="{00000000-0005-0000-0000-0000CA430000}"/>
    <cellStyle name="40% - Accent2 3 4 3 5" xfId="9898" xr:uid="{00000000-0005-0000-0000-0000CB430000}"/>
    <cellStyle name="40% - Accent2 3 4 4" xfId="14349" xr:uid="{00000000-0005-0000-0000-0000CC430000}"/>
    <cellStyle name="40% - Accent2 3 4 4 2" xfId="14348" xr:uid="{00000000-0005-0000-0000-0000CD430000}"/>
    <cellStyle name="40% - Accent2 3 4 4 2 2" xfId="14345" xr:uid="{00000000-0005-0000-0000-0000CE430000}"/>
    <cellStyle name="40% - Accent2 3 4 4 2 2 2" xfId="14343" xr:uid="{00000000-0005-0000-0000-0000CF430000}"/>
    <cellStyle name="40% - Accent2 3 4 4 2 3" xfId="14340" xr:uid="{00000000-0005-0000-0000-0000D0430000}"/>
    <cellStyle name="40% - Accent2 3 4 4 3" xfId="14338" xr:uid="{00000000-0005-0000-0000-0000D1430000}"/>
    <cellStyle name="40% - Accent2 3 4 4 3 2" xfId="14336" xr:uid="{00000000-0005-0000-0000-0000D2430000}"/>
    <cellStyle name="40% - Accent2 3 4 4 4" xfId="20984" xr:uid="{00000000-0005-0000-0000-0000D3430000}"/>
    <cellStyle name="40% - Accent2 3 4 5" xfId="17152" xr:uid="{00000000-0005-0000-0000-0000D4430000}"/>
    <cellStyle name="40% - Accent2 3 4 5 2" xfId="14334" xr:uid="{00000000-0005-0000-0000-0000D5430000}"/>
    <cellStyle name="40% - Accent2 3 4 5 2 2" xfId="14331" xr:uid="{00000000-0005-0000-0000-0000D6430000}"/>
    <cellStyle name="40% - Accent2 3 4 5 3" xfId="14329" xr:uid="{00000000-0005-0000-0000-0000D7430000}"/>
    <cellStyle name="40% - Accent2 3 4 6" xfId="17146" xr:uid="{00000000-0005-0000-0000-0000D8430000}"/>
    <cellStyle name="40% - Accent2 3 4 6 2" xfId="14325" xr:uid="{00000000-0005-0000-0000-0000D9430000}"/>
    <cellStyle name="40% - Accent2 3 4 7" xfId="18507" xr:uid="{00000000-0005-0000-0000-0000DA430000}"/>
    <cellStyle name="40% - Accent2 3 4 8" xfId="34774" xr:uid="{00000000-0005-0000-0000-0000DB430000}"/>
    <cellStyle name="40% - Accent2 3 5" xfId="14321" xr:uid="{00000000-0005-0000-0000-0000DC430000}"/>
    <cellStyle name="40% - Accent2 3 5 2" xfId="14320" xr:uid="{00000000-0005-0000-0000-0000DD430000}"/>
    <cellStyle name="40% - Accent2 3 5 2 2" xfId="14319" xr:uid="{00000000-0005-0000-0000-0000DE430000}"/>
    <cellStyle name="40% - Accent2 3 5 2 2 2" xfId="14317" xr:uid="{00000000-0005-0000-0000-0000DF430000}"/>
    <cellStyle name="40% - Accent2 3 5 2 2 2 2" xfId="33311" xr:uid="{00000000-0005-0000-0000-0000E0430000}"/>
    <cellStyle name="40% - Accent2 3 5 2 2 2 2 2" xfId="14316" xr:uid="{00000000-0005-0000-0000-0000E1430000}"/>
    <cellStyle name="40% - Accent2 3 5 2 2 2 3" xfId="33297" xr:uid="{00000000-0005-0000-0000-0000E2430000}"/>
    <cellStyle name="40% - Accent2 3 5 2 2 3" xfId="14311" xr:uid="{00000000-0005-0000-0000-0000E3430000}"/>
    <cellStyle name="40% - Accent2 3 5 2 2 3 2" xfId="28210" xr:uid="{00000000-0005-0000-0000-0000E4430000}"/>
    <cellStyle name="40% - Accent2 3 5 2 2 4" xfId="14310" xr:uid="{00000000-0005-0000-0000-0000E5430000}"/>
    <cellStyle name="40% - Accent2 3 5 2 3" xfId="14309" xr:uid="{00000000-0005-0000-0000-0000E6430000}"/>
    <cellStyle name="40% - Accent2 3 5 2 3 2" xfId="14306" xr:uid="{00000000-0005-0000-0000-0000E7430000}"/>
    <cellStyle name="40% - Accent2 3 5 2 3 2 2" xfId="22414" xr:uid="{00000000-0005-0000-0000-0000E8430000}"/>
    <cellStyle name="40% - Accent2 3 5 2 3 3" xfId="14305" xr:uid="{00000000-0005-0000-0000-0000E9430000}"/>
    <cellStyle name="40% - Accent2 3 5 2 4" xfId="17262" xr:uid="{00000000-0005-0000-0000-0000EA430000}"/>
    <cellStyle name="40% - Accent2 3 5 2 4 2" xfId="14304" xr:uid="{00000000-0005-0000-0000-0000EB430000}"/>
    <cellStyle name="40% - Accent2 3 5 2 5" xfId="9892" xr:uid="{00000000-0005-0000-0000-0000EC430000}"/>
    <cellStyle name="40% - Accent2 3 5 3" xfId="14303" xr:uid="{00000000-0005-0000-0000-0000ED430000}"/>
    <cellStyle name="40% - Accent2 3 5 3 2" xfId="14301" xr:uid="{00000000-0005-0000-0000-0000EE430000}"/>
    <cellStyle name="40% - Accent2 3 5 3 2 2" xfId="14552" xr:uid="{00000000-0005-0000-0000-0000EF430000}"/>
    <cellStyle name="40% - Accent2 3 5 3 2 2 2" xfId="14294" xr:uid="{00000000-0005-0000-0000-0000F0430000}"/>
    <cellStyle name="40% - Accent2 3 5 3 2 3" xfId="14546" xr:uid="{00000000-0005-0000-0000-0000F1430000}"/>
    <cellStyle name="40% - Accent2 3 5 3 3" xfId="14292" xr:uid="{00000000-0005-0000-0000-0000F2430000}"/>
    <cellStyle name="40% - Accent2 3 5 3 3 2" xfId="14534" xr:uid="{00000000-0005-0000-0000-0000F3430000}"/>
    <cellStyle name="40% - Accent2 3 5 3 4" xfId="9887" xr:uid="{00000000-0005-0000-0000-0000F4430000}"/>
    <cellStyle name="40% - Accent2 3 5 4" xfId="14287" xr:uid="{00000000-0005-0000-0000-0000F5430000}"/>
    <cellStyle name="40% - Accent2 3 5 4 2" xfId="9219" xr:uid="{00000000-0005-0000-0000-0000F6430000}"/>
    <cellStyle name="40% - Accent2 3 5 4 2 2" xfId="5685" xr:uid="{00000000-0005-0000-0000-0000F7430000}"/>
    <cellStyle name="40% - Accent2 3 5 4 3" xfId="5659" xr:uid="{00000000-0005-0000-0000-0000F8430000}"/>
    <cellStyle name="40% - Accent2 3 5 5" xfId="17135" xr:uid="{00000000-0005-0000-0000-0000F9430000}"/>
    <cellStyle name="40% - Accent2 3 5 5 2" xfId="10644" xr:uid="{00000000-0005-0000-0000-0000FA430000}"/>
    <cellStyle name="40% - Accent2 3 5 6" xfId="17131" xr:uid="{00000000-0005-0000-0000-0000FB430000}"/>
    <cellStyle name="40% - Accent2 3 5 7" xfId="34965" xr:uid="{00000000-0005-0000-0000-0000FC430000}"/>
    <cellStyle name="40% - Accent2 3 6" xfId="14279" xr:uid="{00000000-0005-0000-0000-0000FD430000}"/>
    <cellStyle name="40% - Accent2 3 6 2" xfId="14277" xr:uid="{00000000-0005-0000-0000-0000FE430000}"/>
    <cellStyle name="40% - Accent2 3 6 2 2" xfId="14275" xr:uid="{00000000-0005-0000-0000-0000FF430000}"/>
    <cellStyle name="40% - Accent2 3 6 2 2 2" xfId="14273" xr:uid="{00000000-0005-0000-0000-000000440000}"/>
    <cellStyle name="40% - Accent2 3 6 2 2 2 2" xfId="14272" xr:uid="{00000000-0005-0000-0000-000001440000}"/>
    <cellStyle name="40% - Accent2 3 6 2 2 3" xfId="14271" xr:uid="{00000000-0005-0000-0000-000002440000}"/>
    <cellStyle name="40% - Accent2 3 6 2 3" xfId="14270" xr:uid="{00000000-0005-0000-0000-000003440000}"/>
    <cellStyle name="40% - Accent2 3 6 2 3 2" xfId="14267" xr:uid="{00000000-0005-0000-0000-000004440000}"/>
    <cellStyle name="40% - Accent2 3 6 2 4" xfId="9881" xr:uid="{00000000-0005-0000-0000-000005440000}"/>
    <cellStyle name="40% - Accent2 3 6 3" xfId="14265" xr:uid="{00000000-0005-0000-0000-000006440000}"/>
    <cellStyle name="40% - Accent2 3 6 3 2" xfId="14262" xr:uid="{00000000-0005-0000-0000-000007440000}"/>
    <cellStyle name="40% - Accent2 3 6 3 2 2" xfId="14478" xr:uid="{00000000-0005-0000-0000-000008440000}"/>
    <cellStyle name="40% - Accent2 3 6 3 3" xfId="14257" xr:uid="{00000000-0005-0000-0000-000009440000}"/>
    <cellStyle name="40% - Accent2 3 6 4" xfId="14250" xr:uid="{00000000-0005-0000-0000-00000A440000}"/>
    <cellStyle name="40% - Accent2 3 6 4 2" xfId="5455" xr:uid="{00000000-0005-0000-0000-00000B440000}"/>
    <cellStyle name="40% - Accent2 3 6 5" xfId="17119" xr:uid="{00000000-0005-0000-0000-00000C440000}"/>
    <cellStyle name="40% - Accent2 3 6 6" xfId="35170" xr:uid="{00000000-0005-0000-0000-00000D440000}"/>
    <cellStyle name="40% - Accent2 3 7" xfId="14243" xr:uid="{00000000-0005-0000-0000-00000E440000}"/>
    <cellStyle name="40% - Accent2 3 7 2" xfId="32362" xr:uid="{00000000-0005-0000-0000-00000F440000}"/>
    <cellStyle name="40% - Accent2 3 7 2 2" xfId="32312" xr:uid="{00000000-0005-0000-0000-000010440000}"/>
    <cellStyle name="40% - Accent2 3 7 2 2 2" xfId="15886" xr:uid="{00000000-0005-0000-0000-000011440000}"/>
    <cellStyle name="40% - Accent2 3 7 2 3" xfId="24913" xr:uid="{00000000-0005-0000-0000-000012440000}"/>
    <cellStyle name="40% - Accent2 3 7 3" xfId="32351" xr:uid="{00000000-0005-0000-0000-000013440000}"/>
    <cellStyle name="40% - Accent2 3 7 3 2" xfId="19026" xr:uid="{00000000-0005-0000-0000-000014440000}"/>
    <cellStyle name="40% - Accent2 3 7 4" xfId="31048" xr:uid="{00000000-0005-0000-0000-000015440000}"/>
    <cellStyle name="40% - Accent2 3 7 5" xfId="35399" xr:uid="{00000000-0005-0000-0000-000016440000}"/>
    <cellStyle name="40% - Accent2 3 8" xfId="28321" xr:uid="{00000000-0005-0000-0000-000017440000}"/>
    <cellStyle name="40% - Accent2 3 8 2" xfId="29036" xr:uid="{00000000-0005-0000-0000-000018440000}"/>
    <cellStyle name="40% - Accent2 3 8 2 2" xfId="32324" xr:uid="{00000000-0005-0000-0000-000019440000}"/>
    <cellStyle name="40% - Accent2 3 8 3" xfId="32307" xr:uid="{00000000-0005-0000-0000-00001A440000}"/>
    <cellStyle name="40% - Accent2 3 8 4" xfId="36271" xr:uid="{00000000-0005-0000-0000-00001B440000}"/>
    <cellStyle name="40% - Accent2 3 9" xfId="28312" xr:uid="{00000000-0005-0000-0000-00001C440000}"/>
    <cellStyle name="40% - Accent2 3 9 2" xfId="22388" xr:uid="{00000000-0005-0000-0000-00001D440000}"/>
    <cellStyle name="40% - Accent2 3 9 3" xfId="36557" xr:uid="{00000000-0005-0000-0000-00001E440000}"/>
    <cellStyle name="40% - Accent2 30" xfId="35896" xr:uid="{00000000-0005-0000-0000-00001F440000}"/>
    <cellStyle name="40% - Accent2 30 2" xfId="37068" xr:uid="{00000000-0005-0000-0000-000020440000}"/>
    <cellStyle name="40% - Accent2 30 3" xfId="37963" xr:uid="{00000000-0005-0000-0000-000021440000}"/>
    <cellStyle name="40% - Accent2 31" xfId="35916" xr:uid="{00000000-0005-0000-0000-000022440000}"/>
    <cellStyle name="40% - Accent2 31 2" xfId="37087" xr:uid="{00000000-0005-0000-0000-000023440000}"/>
    <cellStyle name="40% - Accent2 31 3" xfId="37983" xr:uid="{00000000-0005-0000-0000-000024440000}"/>
    <cellStyle name="40% - Accent2 32" xfId="35936" xr:uid="{00000000-0005-0000-0000-000025440000}"/>
    <cellStyle name="40% - Accent2 32 2" xfId="37106" xr:uid="{00000000-0005-0000-0000-000026440000}"/>
    <cellStyle name="40% - Accent2 32 3" xfId="38003" xr:uid="{00000000-0005-0000-0000-000027440000}"/>
    <cellStyle name="40% - Accent2 33" xfId="35956" xr:uid="{00000000-0005-0000-0000-000028440000}"/>
    <cellStyle name="40% - Accent2 33 2" xfId="37125" xr:uid="{00000000-0005-0000-0000-000029440000}"/>
    <cellStyle name="40% - Accent2 33 3" xfId="38023" xr:uid="{00000000-0005-0000-0000-00002A440000}"/>
    <cellStyle name="40% - Accent2 34" xfId="35976" xr:uid="{00000000-0005-0000-0000-00002B440000}"/>
    <cellStyle name="40% - Accent2 34 2" xfId="37145" xr:uid="{00000000-0005-0000-0000-00002C440000}"/>
    <cellStyle name="40% - Accent2 34 3" xfId="38043" xr:uid="{00000000-0005-0000-0000-00002D440000}"/>
    <cellStyle name="40% - Accent2 35" xfId="35996" xr:uid="{00000000-0005-0000-0000-00002E440000}"/>
    <cellStyle name="40% - Accent2 35 2" xfId="37165" xr:uid="{00000000-0005-0000-0000-00002F440000}"/>
    <cellStyle name="40% - Accent2 35 3" xfId="38063" xr:uid="{00000000-0005-0000-0000-000030440000}"/>
    <cellStyle name="40% - Accent2 36" xfId="36016" xr:uid="{00000000-0005-0000-0000-000031440000}"/>
    <cellStyle name="40% - Accent2 36 2" xfId="37185" xr:uid="{00000000-0005-0000-0000-000032440000}"/>
    <cellStyle name="40% - Accent2 36 3" xfId="38083" xr:uid="{00000000-0005-0000-0000-000033440000}"/>
    <cellStyle name="40% - Accent2 37" xfId="36036" xr:uid="{00000000-0005-0000-0000-000034440000}"/>
    <cellStyle name="40% - Accent2 37 2" xfId="37205" xr:uid="{00000000-0005-0000-0000-000035440000}"/>
    <cellStyle name="40% - Accent2 37 3" xfId="38103" xr:uid="{00000000-0005-0000-0000-000036440000}"/>
    <cellStyle name="40% - Accent2 38" xfId="36056" xr:uid="{00000000-0005-0000-0000-000037440000}"/>
    <cellStyle name="40% - Accent2 38 2" xfId="37225" xr:uid="{00000000-0005-0000-0000-000038440000}"/>
    <cellStyle name="40% - Accent2 38 3" xfId="38123" xr:uid="{00000000-0005-0000-0000-000039440000}"/>
    <cellStyle name="40% - Accent2 39" xfId="36076" xr:uid="{00000000-0005-0000-0000-00003A440000}"/>
    <cellStyle name="40% - Accent2 39 2" xfId="37245" xr:uid="{00000000-0005-0000-0000-00003B440000}"/>
    <cellStyle name="40% - Accent2 39 3" xfId="38143" xr:uid="{00000000-0005-0000-0000-00003C440000}"/>
    <cellStyle name="40% - Accent2 4" xfId="121" xr:uid="{00000000-0005-0000-0000-00003D440000}"/>
    <cellStyle name="40% - Accent2 4 10" xfId="34475" xr:uid="{00000000-0005-0000-0000-00003E440000}"/>
    <cellStyle name="40% - Accent2 4 11" xfId="30972" xr:uid="{00000000-0005-0000-0000-00003F440000}"/>
    <cellStyle name="40% - Accent2 4 2" xfId="244" xr:uid="{00000000-0005-0000-0000-000040440000}"/>
    <cellStyle name="40% - Accent2 4 2 10" xfId="27334" xr:uid="{00000000-0005-0000-0000-000041440000}"/>
    <cellStyle name="40% - Accent2 4 2 2" xfId="14241" xr:uid="{00000000-0005-0000-0000-000042440000}"/>
    <cellStyle name="40% - Accent2 4 2 2 2" xfId="14240" xr:uid="{00000000-0005-0000-0000-000043440000}"/>
    <cellStyle name="40% - Accent2 4 2 2 2 2" xfId="14238" xr:uid="{00000000-0005-0000-0000-000044440000}"/>
    <cellStyle name="40% - Accent2 4 2 2 2 2 2" xfId="14237" xr:uid="{00000000-0005-0000-0000-000045440000}"/>
    <cellStyle name="40% - Accent2 4 2 2 2 2 2 2" xfId="14233" xr:uid="{00000000-0005-0000-0000-000046440000}"/>
    <cellStyle name="40% - Accent2 4 2 2 2 2 2 2 2" xfId="31518" xr:uid="{00000000-0005-0000-0000-000047440000}"/>
    <cellStyle name="40% - Accent2 4 2 2 2 2 2 2 2 2" xfId="14100" xr:uid="{00000000-0005-0000-0000-000048440000}"/>
    <cellStyle name="40% - Accent2 4 2 2 2 2 2 2 3" xfId="24326" xr:uid="{00000000-0005-0000-0000-000049440000}"/>
    <cellStyle name="40% - Accent2 4 2 2 2 2 2 3" xfId="14232" xr:uid="{00000000-0005-0000-0000-00004A440000}"/>
    <cellStyle name="40% - Accent2 4 2 2 2 2 2 3 2" xfId="14230" xr:uid="{00000000-0005-0000-0000-00004B440000}"/>
    <cellStyle name="40% - Accent2 4 2 2 2 2 2 4" xfId="14229" xr:uid="{00000000-0005-0000-0000-00004C440000}"/>
    <cellStyle name="40% - Accent2 4 2 2 2 2 3" xfId="14226" xr:uid="{00000000-0005-0000-0000-00004D440000}"/>
    <cellStyle name="40% - Accent2 4 2 2 2 2 3 2" xfId="14225" xr:uid="{00000000-0005-0000-0000-00004E440000}"/>
    <cellStyle name="40% - Accent2 4 2 2 2 2 3 2 2" xfId="14223" xr:uid="{00000000-0005-0000-0000-00004F440000}"/>
    <cellStyle name="40% - Accent2 4 2 2 2 2 3 3" xfId="14222" xr:uid="{00000000-0005-0000-0000-000050440000}"/>
    <cellStyle name="40% - Accent2 4 2 2 2 2 4" xfId="14260" xr:uid="{00000000-0005-0000-0000-000051440000}"/>
    <cellStyle name="40% - Accent2 4 2 2 2 2 4 2" xfId="14218" xr:uid="{00000000-0005-0000-0000-000052440000}"/>
    <cellStyle name="40% - Accent2 4 2 2 2 2 5" xfId="13805" xr:uid="{00000000-0005-0000-0000-000053440000}"/>
    <cellStyle name="40% - Accent2 4 2 2 2 3" xfId="14215" xr:uid="{00000000-0005-0000-0000-000054440000}"/>
    <cellStyle name="40% - Accent2 4 2 2 2 3 2" xfId="14214" xr:uid="{00000000-0005-0000-0000-000055440000}"/>
    <cellStyle name="40% - Accent2 4 2 2 2 3 2 2" xfId="14213" xr:uid="{00000000-0005-0000-0000-000056440000}"/>
    <cellStyle name="40% - Accent2 4 2 2 2 3 2 2 2" xfId="14209" xr:uid="{00000000-0005-0000-0000-000057440000}"/>
    <cellStyle name="40% - Accent2 4 2 2 2 3 2 3" xfId="14208" xr:uid="{00000000-0005-0000-0000-000058440000}"/>
    <cellStyle name="40% - Accent2 4 2 2 2 3 3" xfId="14205" xr:uid="{00000000-0005-0000-0000-000059440000}"/>
    <cellStyle name="40% - Accent2 4 2 2 2 3 3 2" xfId="28357" xr:uid="{00000000-0005-0000-0000-00005A440000}"/>
    <cellStyle name="40% - Accent2 4 2 2 2 3 4" xfId="14247" xr:uid="{00000000-0005-0000-0000-00005B440000}"/>
    <cellStyle name="40% - Accent2 4 2 2 2 4" xfId="14204" xr:uid="{00000000-0005-0000-0000-00005C440000}"/>
    <cellStyle name="40% - Accent2 4 2 2 2 4 2" xfId="14203" xr:uid="{00000000-0005-0000-0000-00005D440000}"/>
    <cellStyle name="40% - Accent2 4 2 2 2 4 2 2" xfId="14202" xr:uid="{00000000-0005-0000-0000-00005E440000}"/>
    <cellStyle name="40% - Accent2 4 2 2 2 4 3" xfId="14200" xr:uid="{00000000-0005-0000-0000-00005F440000}"/>
    <cellStyle name="40% - Accent2 4 2 2 2 5" xfId="26351" xr:uid="{00000000-0005-0000-0000-000060440000}"/>
    <cellStyle name="40% - Accent2 4 2 2 2 5 2" xfId="14199" xr:uid="{00000000-0005-0000-0000-000061440000}"/>
    <cellStyle name="40% - Accent2 4 2 2 2 6" xfId="14198" xr:uid="{00000000-0005-0000-0000-000062440000}"/>
    <cellStyle name="40% - Accent2 4 2 2 3" xfId="14197" xr:uid="{00000000-0005-0000-0000-000063440000}"/>
    <cellStyle name="40% - Accent2 4 2 2 3 2" xfId="14196" xr:uid="{00000000-0005-0000-0000-000064440000}"/>
    <cellStyle name="40% - Accent2 4 2 2 3 2 2" xfId="14195" xr:uid="{00000000-0005-0000-0000-000065440000}"/>
    <cellStyle name="40% - Accent2 4 2 2 3 2 2 2" xfId="14194" xr:uid="{00000000-0005-0000-0000-000066440000}"/>
    <cellStyle name="40% - Accent2 4 2 2 3 2 2 2 2" xfId="14191" xr:uid="{00000000-0005-0000-0000-000067440000}"/>
    <cellStyle name="40% - Accent2 4 2 2 3 2 2 3" xfId="14190" xr:uid="{00000000-0005-0000-0000-000068440000}"/>
    <cellStyle name="40% - Accent2 4 2 2 3 2 3" xfId="14187" xr:uid="{00000000-0005-0000-0000-000069440000}"/>
    <cellStyle name="40% - Accent2 4 2 2 3 2 3 2" xfId="14186" xr:uid="{00000000-0005-0000-0000-00006A440000}"/>
    <cellStyle name="40% - Accent2 4 2 2 3 2 4" xfId="24897" xr:uid="{00000000-0005-0000-0000-00006B440000}"/>
    <cellStyle name="40% - Accent2 4 2 2 3 3" xfId="14184" xr:uid="{00000000-0005-0000-0000-00006C440000}"/>
    <cellStyle name="40% - Accent2 4 2 2 3 3 2" xfId="14183" xr:uid="{00000000-0005-0000-0000-00006D440000}"/>
    <cellStyle name="40% - Accent2 4 2 2 3 3 2 2" xfId="32526" xr:uid="{00000000-0005-0000-0000-00006E440000}"/>
    <cellStyle name="40% - Accent2 4 2 2 3 3 3" xfId="14182" xr:uid="{00000000-0005-0000-0000-00006F440000}"/>
    <cellStyle name="40% - Accent2 4 2 2 3 4" xfId="6864" xr:uid="{00000000-0005-0000-0000-000070440000}"/>
    <cellStyle name="40% - Accent2 4 2 2 3 4 2" xfId="14181" xr:uid="{00000000-0005-0000-0000-000071440000}"/>
    <cellStyle name="40% - Accent2 4 2 2 3 5" xfId="6861" xr:uid="{00000000-0005-0000-0000-000072440000}"/>
    <cellStyle name="40% - Accent2 4 2 2 4" xfId="14180" xr:uid="{00000000-0005-0000-0000-000073440000}"/>
    <cellStyle name="40% - Accent2 4 2 2 4 2" xfId="14179" xr:uid="{00000000-0005-0000-0000-000074440000}"/>
    <cellStyle name="40% - Accent2 4 2 2 4 2 2" xfId="14178" xr:uid="{00000000-0005-0000-0000-000075440000}"/>
    <cellStyle name="40% - Accent2 4 2 2 4 2 2 2" xfId="24080" xr:uid="{00000000-0005-0000-0000-000076440000}"/>
    <cellStyle name="40% - Accent2 4 2 2 4 2 3" xfId="33822" xr:uid="{00000000-0005-0000-0000-000077440000}"/>
    <cellStyle name="40% - Accent2 4 2 2 4 3" xfId="14177" xr:uid="{00000000-0005-0000-0000-000078440000}"/>
    <cellStyle name="40% - Accent2 4 2 2 4 3 2" xfId="14176" xr:uid="{00000000-0005-0000-0000-000079440000}"/>
    <cellStyle name="40% - Accent2 4 2 2 4 4" xfId="6859" xr:uid="{00000000-0005-0000-0000-00007A440000}"/>
    <cellStyle name="40% - Accent2 4 2 2 5" xfId="14175" xr:uid="{00000000-0005-0000-0000-00007B440000}"/>
    <cellStyle name="40% - Accent2 4 2 2 5 2" xfId="14174" xr:uid="{00000000-0005-0000-0000-00007C440000}"/>
    <cellStyle name="40% - Accent2 4 2 2 5 2 2" xfId="22074" xr:uid="{00000000-0005-0000-0000-00007D440000}"/>
    <cellStyle name="40% - Accent2 4 2 2 5 3" xfId="25715" xr:uid="{00000000-0005-0000-0000-00007E440000}"/>
    <cellStyle name="40% - Accent2 4 2 2 6" xfId="33928" xr:uid="{00000000-0005-0000-0000-00007F440000}"/>
    <cellStyle name="40% - Accent2 4 2 2 6 2" xfId="32470" xr:uid="{00000000-0005-0000-0000-000080440000}"/>
    <cellStyle name="40% - Accent2 4 2 2 7" xfId="32464" xr:uid="{00000000-0005-0000-0000-000081440000}"/>
    <cellStyle name="40% - Accent2 4 2 3" xfId="14173" xr:uid="{00000000-0005-0000-0000-000082440000}"/>
    <cellStyle name="40% - Accent2 4 2 3 2" xfId="14172" xr:uid="{00000000-0005-0000-0000-000083440000}"/>
    <cellStyle name="40% - Accent2 4 2 3 2 2" xfId="14170" xr:uid="{00000000-0005-0000-0000-000084440000}"/>
    <cellStyle name="40% - Accent2 4 2 3 2 2 2" xfId="14168" xr:uid="{00000000-0005-0000-0000-000085440000}"/>
    <cellStyle name="40% - Accent2 4 2 3 2 2 2 2" xfId="8316" xr:uid="{00000000-0005-0000-0000-000086440000}"/>
    <cellStyle name="40% - Accent2 4 2 3 2 2 2 2 2" xfId="14166" xr:uid="{00000000-0005-0000-0000-000087440000}"/>
    <cellStyle name="40% - Accent2 4 2 3 2 2 2 3" xfId="8612" xr:uid="{00000000-0005-0000-0000-000088440000}"/>
    <cellStyle name="40% - Accent2 4 2 3 2 2 3" xfId="14165" xr:uid="{00000000-0005-0000-0000-000089440000}"/>
    <cellStyle name="40% - Accent2 4 2 3 2 2 3 2" xfId="14163" xr:uid="{00000000-0005-0000-0000-00008A440000}"/>
    <cellStyle name="40% - Accent2 4 2 3 2 2 4" xfId="14157" xr:uid="{00000000-0005-0000-0000-00008B440000}"/>
    <cellStyle name="40% - Accent2 4 2 3 2 3" xfId="14148" xr:uid="{00000000-0005-0000-0000-00008C440000}"/>
    <cellStyle name="40% - Accent2 4 2 3 2 3 2" xfId="18675" xr:uid="{00000000-0005-0000-0000-00008D440000}"/>
    <cellStyle name="40% - Accent2 4 2 3 2 3 2 2" xfId="8252" xr:uid="{00000000-0005-0000-0000-00008E440000}"/>
    <cellStyle name="40% - Accent2 4 2 3 2 3 3" xfId="26212" xr:uid="{00000000-0005-0000-0000-00008F440000}"/>
    <cellStyle name="40% - Accent2 4 2 3 2 4" xfId="14146" xr:uid="{00000000-0005-0000-0000-000090440000}"/>
    <cellStyle name="40% - Accent2 4 2 3 2 4 2" xfId="18669" xr:uid="{00000000-0005-0000-0000-000091440000}"/>
    <cellStyle name="40% - Accent2 4 2 3 2 5" xfId="14144" xr:uid="{00000000-0005-0000-0000-000092440000}"/>
    <cellStyle name="40% - Accent2 4 2 3 3" xfId="14142" xr:uid="{00000000-0005-0000-0000-000093440000}"/>
    <cellStyle name="40% - Accent2 4 2 3 3 2" xfId="14140" xr:uid="{00000000-0005-0000-0000-000094440000}"/>
    <cellStyle name="40% - Accent2 4 2 3 3 2 2" xfId="14138" xr:uid="{00000000-0005-0000-0000-000095440000}"/>
    <cellStyle name="40% - Accent2 4 2 3 3 2 2 2" xfId="8134" xr:uid="{00000000-0005-0000-0000-000096440000}"/>
    <cellStyle name="40% - Accent2 4 2 3 3 2 3" xfId="14136" xr:uid="{00000000-0005-0000-0000-000097440000}"/>
    <cellStyle name="40% - Accent2 4 2 3 3 3" xfId="14133" xr:uid="{00000000-0005-0000-0000-000098440000}"/>
    <cellStyle name="40% - Accent2 4 2 3 3 3 2" xfId="26197" xr:uid="{00000000-0005-0000-0000-000099440000}"/>
    <cellStyle name="40% - Accent2 4 2 3 3 4" xfId="6857" xr:uid="{00000000-0005-0000-0000-00009A440000}"/>
    <cellStyle name="40% - Accent2 4 2 3 4" xfId="14131" xr:uid="{00000000-0005-0000-0000-00009B440000}"/>
    <cellStyle name="40% - Accent2 4 2 3 4 2" xfId="15578" xr:uid="{00000000-0005-0000-0000-00009C440000}"/>
    <cellStyle name="40% - Accent2 4 2 3 4 2 2" xfId="14129" xr:uid="{00000000-0005-0000-0000-00009D440000}"/>
    <cellStyle name="40% - Accent2 4 2 3 4 3" xfId="14127" xr:uid="{00000000-0005-0000-0000-00009E440000}"/>
    <cellStyle name="40% - Accent2 4 2 3 5" xfId="14125" xr:uid="{00000000-0005-0000-0000-00009F440000}"/>
    <cellStyle name="40% - Accent2 4 2 3 5 2" xfId="14123" xr:uid="{00000000-0005-0000-0000-0000A0440000}"/>
    <cellStyle name="40% - Accent2 4 2 3 6" xfId="18649" xr:uid="{00000000-0005-0000-0000-0000A1440000}"/>
    <cellStyle name="40% - Accent2 4 2 4" xfId="14120" xr:uid="{00000000-0005-0000-0000-0000A2440000}"/>
    <cellStyle name="40% - Accent2 4 2 4 2" xfId="7444" xr:uid="{00000000-0005-0000-0000-0000A3440000}"/>
    <cellStyle name="40% - Accent2 4 2 4 2 2" xfId="14119" xr:uid="{00000000-0005-0000-0000-0000A4440000}"/>
    <cellStyle name="40% - Accent2 4 2 4 2 2 2" xfId="14117" xr:uid="{00000000-0005-0000-0000-0000A5440000}"/>
    <cellStyle name="40% - Accent2 4 2 4 2 2 2 2" xfId="23761" xr:uid="{00000000-0005-0000-0000-0000A6440000}"/>
    <cellStyle name="40% - Accent2 4 2 4 2 2 3" xfId="14115" xr:uid="{00000000-0005-0000-0000-0000A7440000}"/>
    <cellStyle name="40% - Accent2 4 2 4 2 3" xfId="14112" xr:uid="{00000000-0005-0000-0000-0000A8440000}"/>
    <cellStyle name="40% - Accent2 4 2 4 2 3 2" xfId="18625" xr:uid="{00000000-0005-0000-0000-0000A9440000}"/>
    <cellStyle name="40% - Accent2 4 2 4 2 4" xfId="20732" xr:uid="{00000000-0005-0000-0000-0000AA440000}"/>
    <cellStyle name="40% - Accent2 4 2 4 3" xfId="14110" xr:uid="{00000000-0005-0000-0000-0000AB440000}"/>
    <cellStyle name="40% - Accent2 4 2 4 3 2" xfId="15142" xr:uid="{00000000-0005-0000-0000-0000AC440000}"/>
    <cellStyle name="40% - Accent2 4 2 4 3 2 2" xfId="15637" xr:uid="{00000000-0005-0000-0000-0000AD440000}"/>
    <cellStyle name="40% - Accent2 4 2 4 3 3" xfId="14108" xr:uid="{00000000-0005-0000-0000-0000AE440000}"/>
    <cellStyle name="40% - Accent2 4 2 4 4" xfId="14105" xr:uid="{00000000-0005-0000-0000-0000AF440000}"/>
    <cellStyle name="40% - Accent2 4 2 4 4 2" xfId="14103" xr:uid="{00000000-0005-0000-0000-0000B0440000}"/>
    <cellStyle name="40% - Accent2 4 2 4 5" xfId="14101" xr:uid="{00000000-0005-0000-0000-0000B1440000}"/>
    <cellStyle name="40% - Accent2 4 2 5" xfId="14098" xr:uid="{00000000-0005-0000-0000-0000B2440000}"/>
    <cellStyle name="40% - Accent2 4 2 5 2" xfId="14097" xr:uid="{00000000-0005-0000-0000-0000B3440000}"/>
    <cellStyle name="40% - Accent2 4 2 5 2 2" xfId="14095" xr:uid="{00000000-0005-0000-0000-0000B4440000}"/>
    <cellStyle name="40% - Accent2 4 2 5 2 2 2" xfId="14092" xr:uid="{00000000-0005-0000-0000-0000B5440000}"/>
    <cellStyle name="40% - Accent2 4 2 5 2 3" xfId="14089" xr:uid="{00000000-0005-0000-0000-0000B6440000}"/>
    <cellStyle name="40% - Accent2 4 2 5 3" xfId="14085" xr:uid="{00000000-0005-0000-0000-0000B7440000}"/>
    <cellStyle name="40% - Accent2 4 2 5 3 2" xfId="14083" xr:uid="{00000000-0005-0000-0000-0000B8440000}"/>
    <cellStyle name="40% - Accent2 4 2 5 4" xfId="14080" xr:uid="{00000000-0005-0000-0000-0000B9440000}"/>
    <cellStyle name="40% - Accent2 4 2 6" xfId="14078" xr:uid="{00000000-0005-0000-0000-0000BA440000}"/>
    <cellStyle name="40% - Accent2 4 2 6 2" xfId="18602" xr:uid="{00000000-0005-0000-0000-0000BB440000}"/>
    <cellStyle name="40% - Accent2 4 2 6 2 2" xfId="22353" xr:uid="{00000000-0005-0000-0000-0000BC440000}"/>
    <cellStyle name="40% - Accent2 4 2 6 3" xfId="14077" xr:uid="{00000000-0005-0000-0000-0000BD440000}"/>
    <cellStyle name="40% - Accent2 4 2 7" xfId="18503" xr:uid="{00000000-0005-0000-0000-0000BE440000}"/>
    <cellStyle name="40% - Accent2 4 2 7 2" xfId="21686" xr:uid="{00000000-0005-0000-0000-0000BF440000}"/>
    <cellStyle name="40% - Accent2 4 2 8" xfId="24381" xr:uid="{00000000-0005-0000-0000-0000C0440000}"/>
    <cellStyle name="40% - Accent2 4 2 9" xfId="34566" xr:uid="{00000000-0005-0000-0000-0000C1440000}"/>
    <cellStyle name="40% - Accent2 4 3" xfId="22441" xr:uid="{00000000-0005-0000-0000-0000C2440000}"/>
    <cellStyle name="40% - Accent2 4 3 2" xfId="33994" xr:uid="{00000000-0005-0000-0000-0000C3440000}"/>
    <cellStyle name="40% - Accent2 4 3 2 2" xfId="14075" xr:uid="{00000000-0005-0000-0000-0000C4440000}"/>
    <cellStyle name="40% - Accent2 4 3 2 2 2" xfId="14074" xr:uid="{00000000-0005-0000-0000-0000C5440000}"/>
    <cellStyle name="40% - Accent2 4 3 2 2 2 2" xfId="31851" xr:uid="{00000000-0005-0000-0000-0000C6440000}"/>
    <cellStyle name="40% - Accent2 4 3 2 2 2 2 2" xfId="14072" xr:uid="{00000000-0005-0000-0000-0000C7440000}"/>
    <cellStyle name="40% - Accent2 4 3 2 2 2 2 2 2" xfId="31978" xr:uid="{00000000-0005-0000-0000-0000C8440000}"/>
    <cellStyle name="40% - Accent2 4 3 2 2 2 2 3" xfId="14070" xr:uid="{00000000-0005-0000-0000-0000C9440000}"/>
    <cellStyle name="40% - Accent2 4 3 2 2 2 3" xfId="14068" xr:uid="{00000000-0005-0000-0000-0000CA440000}"/>
    <cellStyle name="40% - Accent2 4 3 2 2 2 3 2" xfId="14066" xr:uid="{00000000-0005-0000-0000-0000CB440000}"/>
    <cellStyle name="40% - Accent2 4 3 2 2 2 4" xfId="14064" xr:uid="{00000000-0005-0000-0000-0000CC440000}"/>
    <cellStyle name="40% - Accent2 4 3 2 2 3" xfId="26899" xr:uid="{00000000-0005-0000-0000-0000CD440000}"/>
    <cellStyle name="40% - Accent2 4 3 2 2 3 2" xfId="28783" xr:uid="{00000000-0005-0000-0000-0000CE440000}"/>
    <cellStyle name="40% - Accent2 4 3 2 2 3 2 2" xfId="16137" xr:uid="{00000000-0005-0000-0000-0000CF440000}"/>
    <cellStyle name="40% - Accent2 4 3 2 2 3 3" xfId="32381" xr:uid="{00000000-0005-0000-0000-0000D0440000}"/>
    <cellStyle name="40% - Accent2 4 3 2 2 4" xfId="14059" xr:uid="{00000000-0005-0000-0000-0000D1440000}"/>
    <cellStyle name="40% - Accent2 4 3 2 2 4 2" xfId="31593" xr:uid="{00000000-0005-0000-0000-0000D2440000}"/>
    <cellStyle name="40% - Accent2 4 3 2 2 5" xfId="14058" xr:uid="{00000000-0005-0000-0000-0000D3440000}"/>
    <cellStyle name="40% - Accent2 4 3 2 3" xfId="14057" xr:uid="{00000000-0005-0000-0000-0000D4440000}"/>
    <cellStyle name="40% - Accent2 4 3 2 3 2" xfId="14055" xr:uid="{00000000-0005-0000-0000-0000D5440000}"/>
    <cellStyle name="40% - Accent2 4 3 2 3 2 2" xfId="14054" xr:uid="{00000000-0005-0000-0000-0000D6440000}"/>
    <cellStyle name="40% - Accent2 4 3 2 3 2 2 2" xfId="14053" xr:uid="{00000000-0005-0000-0000-0000D7440000}"/>
    <cellStyle name="40% - Accent2 4 3 2 3 2 3" xfId="14047" xr:uid="{00000000-0005-0000-0000-0000D8440000}"/>
    <cellStyle name="40% - Accent2 4 3 2 3 3" xfId="14045" xr:uid="{00000000-0005-0000-0000-0000D9440000}"/>
    <cellStyle name="40% - Accent2 4 3 2 3 3 2" xfId="31569" xr:uid="{00000000-0005-0000-0000-0000DA440000}"/>
    <cellStyle name="40% - Accent2 4 3 2 3 4" xfId="6828" xr:uid="{00000000-0005-0000-0000-0000DB440000}"/>
    <cellStyle name="40% - Accent2 4 3 2 4" xfId="14044" xr:uid="{00000000-0005-0000-0000-0000DC440000}"/>
    <cellStyle name="40% - Accent2 4 3 2 4 2" xfId="27413" xr:uid="{00000000-0005-0000-0000-0000DD440000}"/>
    <cellStyle name="40% - Accent2 4 3 2 4 2 2" xfId="14043" xr:uid="{00000000-0005-0000-0000-0000DE440000}"/>
    <cellStyle name="40% - Accent2 4 3 2 4 3" xfId="14042" xr:uid="{00000000-0005-0000-0000-0000DF440000}"/>
    <cellStyle name="40% - Accent2 4 3 2 5" xfId="14041" xr:uid="{00000000-0005-0000-0000-0000E0440000}"/>
    <cellStyle name="40% - Accent2 4 3 2 5 2" xfId="14040" xr:uid="{00000000-0005-0000-0000-0000E1440000}"/>
    <cellStyle name="40% - Accent2 4 3 2 6" xfId="33204" xr:uid="{00000000-0005-0000-0000-0000E2440000}"/>
    <cellStyle name="40% - Accent2 4 3 3" xfId="14039" xr:uid="{00000000-0005-0000-0000-0000E3440000}"/>
    <cellStyle name="40% - Accent2 4 3 3 2" xfId="14038" xr:uid="{00000000-0005-0000-0000-0000E4440000}"/>
    <cellStyle name="40% - Accent2 4 3 3 2 2" xfId="22128" xr:uid="{00000000-0005-0000-0000-0000E5440000}"/>
    <cellStyle name="40% - Accent2 4 3 3 2 2 2" xfId="14035" xr:uid="{00000000-0005-0000-0000-0000E6440000}"/>
    <cellStyle name="40% - Accent2 4 3 3 2 2 2 2" xfId="11019" xr:uid="{00000000-0005-0000-0000-0000E7440000}"/>
    <cellStyle name="40% - Accent2 4 3 3 2 2 3" xfId="14033" xr:uid="{00000000-0005-0000-0000-0000E8440000}"/>
    <cellStyle name="40% - Accent2 4 3 3 2 3" xfId="14029" xr:uid="{00000000-0005-0000-0000-0000E9440000}"/>
    <cellStyle name="40% - Accent2 4 3 3 2 3 2" xfId="18556" xr:uid="{00000000-0005-0000-0000-0000EA440000}"/>
    <cellStyle name="40% - Accent2 4 3 3 2 4" xfId="14027" xr:uid="{00000000-0005-0000-0000-0000EB440000}"/>
    <cellStyle name="40% - Accent2 4 3 3 3" xfId="14025" xr:uid="{00000000-0005-0000-0000-0000EC440000}"/>
    <cellStyle name="40% - Accent2 4 3 3 3 2" xfId="14023" xr:uid="{00000000-0005-0000-0000-0000ED440000}"/>
    <cellStyle name="40% - Accent2 4 3 3 3 2 2" xfId="14021" xr:uid="{00000000-0005-0000-0000-0000EE440000}"/>
    <cellStyle name="40% - Accent2 4 3 3 3 3" xfId="14018" xr:uid="{00000000-0005-0000-0000-0000EF440000}"/>
    <cellStyle name="40% - Accent2 4 3 3 4" xfId="14016" xr:uid="{00000000-0005-0000-0000-0000F0440000}"/>
    <cellStyle name="40% - Accent2 4 3 3 4 2" xfId="14014" xr:uid="{00000000-0005-0000-0000-0000F1440000}"/>
    <cellStyle name="40% - Accent2 4 3 3 5" xfId="14012" xr:uid="{00000000-0005-0000-0000-0000F2440000}"/>
    <cellStyle name="40% - Accent2 4 3 4" xfId="14010" xr:uid="{00000000-0005-0000-0000-0000F3440000}"/>
    <cellStyle name="40% - Accent2 4 3 4 2" xfId="14007" xr:uid="{00000000-0005-0000-0000-0000F4440000}"/>
    <cellStyle name="40% - Accent2 4 3 4 2 2" xfId="14005" xr:uid="{00000000-0005-0000-0000-0000F5440000}"/>
    <cellStyle name="40% - Accent2 4 3 4 2 2 2" xfId="14003" xr:uid="{00000000-0005-0000-0000-0000F6440000}"/>
    <cellStyle name="40% - Accent2 4 3 4 2 3" xfId="14001" xr:uid="{00000000-0005-0000-0000-0000F7440000}"/>
    <cellStyle name="40% - Accent2 4 3 4 3" xfId="13999" xr:uid="{00000000-0005-0000-0000-0000F8440000}"/>
    <cellStyle name="40% - Accent2 4 3 4 3 2" xfId="13997" xr:uid="{00000000-0005-0000-0000-0000F9440000}"/>
    <cellStyle name="40% - Accent2 4 3 4 4" xfId="13995" xr:uid="{00000000-0005-0000-0000-0000FA440000}"/>
    <cellStyle name="40% - Accent2 4 3 5" xfId="17112" xr:uid="{00000000-0005-0000-0000-0000FB440000}"/>
    <cellStyle name="40% - Accent2 4 3 5 2" xfId="13993" xr:uid="{00000000-0005-0000-0000-0000FC440000}"/>
    <cellStyle name="40% - Accent2 4 3 5 2 2" xfId="13991" xr:uid="{00000000-0005-0000-0000-0000FD440000}"/>
    <cellStyle name="40% - Accent2 4 3 5 3" xfId="13988" xr:uid="{00000000-0005-0000-0000-0000FE440000}"/>
    <cellStyle name="40% - Accent2 4 3 6" xfId="30523" xr:uid="{00000000-0005-0000-0000-0000FF440000}"/>
    <cellStyle name="40% - Accent2 4 3 6 2" xfId="13985" xr:uid="{00000000-0005-0000-0000-000000450000}"/>
    <cellStyle name="40% - Accent2 4 3 7" xfId="18499" xr:uid="{00000000-0005-0000-0000-000001450000}"/>
    <cellStyle name="40% - Accent2 4 3 8" xfId="34787" xr:uid="{00000000-0005-0000-0000-000002450000}"/>
    <cellStyle name="40% - Accent2 4 4" xfId="13982" xr:uid="{00000000-0005-0000-0000-000003450000}"/>
    <cellStyle name="40% - Accent2 4 4 2" xfId="13981" xr:uid="{00000000-0005-0000-0000-000004450000}"/>
    <cellStyle name="40% - Accent2 4 4 2 2" xfId="13980" xr:uid="{00000000-0005-0000-0000-000005450000}"/>
    <cellStyle name="40% - Accent2 4 4 2 2 2" xfId="13977" xr:uid="{00000000-0005-0000-0000-000006450000}"/>
    <cellStyle name="40% - Accent2 4 4 2 2 2 2" xfId="15872" xr:uid="{00000000-0005-0000-0000-000007450000}"/>
    <cellStyle name="40% - Accent2 4 4 2 2 2 2 2" xfId="8082" xr:uid="{00000000-0005-0000-0000-000008450000}"/>
    <cellStyle name="40% - Accent2 4 4 2 2 2 3" xfId="13976" xr:uid="{00000000-0005-0000-0000-000009450000}"/>
    <cellStyle name="40% - Accent2 4 4 2 2 3" xfId="13975" xr:uid="{00000000-0005-0000-0000-00000A450000}"/>
    <cellStyle name="40% - Accent2 4 4 2 2 3 2" xfId="28161" xr:uid="{00000000-0005-0000-0000-00000B450000}"/>
    <cellStyle name="40% - Accent2 4 4 2 2 4" xfId="13974" xr:uid="{00000000-0005-0000-0000-00000C450000}"/>
    <cellStyle name="40% - Accent2 4 4 2 3" xfId="13973" xr:uid="{00000000-0005-0000-0000-00000D450000}"/>
    <cellStyle name="40% - Accent2 4 4 2 3 2" xfId="13971" xr:uid="{00000000-0005-0000-0000-00000E450000}"/>
    <cellStyle name="40% - Accent2 4 4 2 3 2 2" xfId="16487" xr:uid="{00000000-0005-0000-0000-00000F450000}"/>
    <cellStyle name="40% - Accent2 4 4 2 3 3" xfId="13970" xr:uid="{00000000-0005-0000-0000-000010450000}"/>
    <cellStyle name="40% - Accent2 4 4 2 4" xfId="9865" xr:uid="{00000000-0005-0000-0000-000011450000}"/>
    <cellStyle name="40% - Accent2 4 4 2 4 2" xfId="13967" xr:uid="{00000000-0005-0000-0000-000012450000}"/>
    <cellStyle name="40% - Accent2 4 4 2 5" xfId="9863" xr:uid="{00000000-0005-0000-0000-000013450000}"/>
    <cellStyle name="40% - Accent2 4 4 3" xfId="13966" xr:uid="{00000000-0005-0000-0000-000014450000}"/>
    <cellStyle name="40% - Accent2 4 4 3 2" xfId="13965" xr:uid="{00000000-0005-0000-0000-000015450000}"/>
    <cellStyle name="40% - Accent2 4 4 3 2 2" xfId="13962" xr:uid="{00000000-0005-0000-0000-000016450000}"/>
    <cellStyle name="40% - Accent2 4 4 3 2 2 2" xfId="18087" xr:uid="{00000000-0005-0000-0000-000017450000}"/>
    <cellStyle name="40% - Accent2 4 4 3 2 3" xfId="13960" xr:uid="{00000000-0005-0000-0000-000018450000}"/>
    <cellStyle name="40% - Accent2 4 4 3 3" xfId="13958" xr:uid="{00000000-0005-0000-0000-000019450000}"/>
    <cellStyle name="40% - Accent2 4 4 3 3 2" xfId="13956" xr:uid="{00000000-0005-0000-0000-00001A450000}"/>
    <cellStyle name="40% - Accent2 4 4 3 4" xfId="9853" xr:uid="{00000000-0005-0000-0000-00001B450000}"/>
    <cellStyle name="40% - Accent2 4 4 4" xfId="21051" xr:uid="{00000000-0005-0000-0000-00001C450000}"/>
    <cellStyle name="40% - Accent2 4 4 4 2" xfId="13954" xr:uid="{00000000-0005-0000-0000-00001D450000}"/>
    <cellStyle name="40% - Accent2 4 4 4 2 2" xfId="16821" xr:uid="{00000000-0005-0000-0000-00001E450000}"/>
    <cellStyle name="40% - Accent2 4 4 4 3" xfId="13952" xr:uid="{00000000-0005-0000-0000-00001F450000}"/>
    <cellStyle name="40% - Accent2 4 4 5" xfId="17100" xr:uid="{00000000-0005-0000-0000-000020450000}"/>
    <cellStyle name="40% - Accent2 4 4 5 2" xfId="13950" xr:uid="{00000000-0005-0000-0000-000021450000}"/>
    <cellStyle name="40% - Accent2 4 4 6" xfId="17096" xr:uid="{00000000-0005-0000-0000-000022450000}"/>
    <cellStyle name="40% - Accent2 4 4 7" xfId="34984" xr:uid="{00000000-0005-0000-0000-000023450000}"/>
    <cellStyle name="40% - Accent2 4 5" xfId="13946" xr:uid="{00000000-0005-0000-0000-000024450000}"/>
    <cellStyle name="40% - Accent2 4 5 2" xfId="13945" xr:uid="{00000000-0005-0000-0000-000025450000}"/>
    <cellStyle name="40% - Accent2 4 5 2 2" xfId="13944" xr:uid="{00000000-0005-0000-0000-000026450000}"/>
    <cellStyle name="40% - Accent2 4 5 2 2 2" xfId="13939" xr:uid="{00000000-0005-0000-0000-000027450000}"/>
    <cellStyle name="40% - Accent2 4 5 2 2 2 2" xfId="13938" xr:uid="{00000000-0005-0000-0000-000028450000}"/>
    <cellStyle name="40% - Accent2 4 5 2 2 3" xfId="13937" xr:uid="{00000000-0005-0000-0000-000029450000}"/>
    <cellStyle name="40% - Accent2 4 5 2 3" xfId="13936" xr:uid="{00000000-0005-0000-0000-00002A450000}"/>
    <cellStyle name="40% - Accent2 4 5 2 3 2" xfId="13934" xr:uid="{00000000-0005-0000-0000-00002B450000}"/>
    <cellStyle name="40% - Accent2 4 5 2 4" xfId="9840" xr:uid="{00000000-0005-0000-0000-00002C450000}"/>
    <cellStyle name="40% - Accent2 4 5 3" xfId="13933" xr:uid="{00000000-0005-0000-0000-00002D450000}"/>
    <cellStyle name="40% - Accent2 4 5 3 2" xfId="13929" xr:uid="{00000000-0005-0000-0000-00002E450000}"/>
    <cellStyle name="40% - Accent2 4 5 3 2 2" xfId="14396" xr:uid="{00000000-0005-0000-0000-00002F450000}"/>
    <cellStyle name="40% - Accent2 4 5 3 3" xfId="13927" xr:uid="{00000000-0005-0000-0000-000030450000}"/>
    <cellStyle name="40% - Accent2 4 5 4" xfId="13923" xr:uid="{00000000-0005-0000-0000-000031450000}"/>
    <cellStyle name="40% - Accent2 4 5 4 2" xfId="5446" xr:uid="{00000000-0005-0000-0000-000032450000}"/>
    <cellStyle name="40% - Accent2 4 5 5" xfId="17090" xr:uid="{00000000-0005-0000-0000-000033450000}"/>
    <cellStyle name="40% - Accent2 4 5 6" xfId="35189" xr:uid="{00000000-0005-0000-0000-000034450000}"/>
    <cellStyle name="40% - Accent2 4 6" xfId="5544" xr:uid="{00000000-0005-0000-0000-000035450000}"/>
    <cellStyle name="40% - Accent2 4 6 2" xfId="33932" xr:uid="{00000000-0005-0000-0000-000036450000}"/>
    <cellStyle name="40% - Accent2 4 6 2 2" xfId="13919" xr:uid="{00000000-0005-0000-0000-000037450000}"/>
    <cellStyle name="40% - Accent2 4 6 2 2 2" xfId="13917" xr:uid="{00000000-0005-0000-0000-000038450000}"/>
    <cellStyle name="40% - Accent2 4 6 2 3" xfId="13914" xr:uid="{00000000-0005-0000-0000-000039450000}"/>
    <cellStyle name="40% - Accent2 4 6 3" xfId="13911" xr:uid="{00000000-0005-0000-0000-00003A450000}"/>
    <cellStyle name="40% - Accent2 4 6 3 2" xfId="14155" xr:uid="{00000000-0005-0000-0000-00003B450000}"/>
    <cellStyle name="40% - Accent2 4 6 4" xfId="13909" xr:uid="{00000000-0005-0000-0000-00003C450000}"/>
    <cellStyle name="40% - Accent2 4 6 5" xfId="35418" xr:uid="{00000000-0005-0000-0000-00003D450000}"/>
    <cellStyle name="40% - Accent2 4 7" xfId="13905" xr:uid="{00000000-0005-0000-0000-00003E450000}"/>
    <cellStyle name="40% - Accent2 4 7 2" xfId="28822" xr:uid="{00000000-0005-0000-0000-00003F450000}"/>
    <cellStyle name="40% - Accent2 4 7 2 2" xfId="20179" xr:uid="{00000000-0005-0000-0000-000040450000}"/>
    <cellStyle name="40% - Accent2 4 7 3" xfId="20300" xr:uid="{00000000-0005-0000-0000-000041450000}"/>
    <cellStyle name="40% - Accent2 4 7 4" xfId="36290" xr:uid="{00000000-0005-0000-0000-000042450000}"/>
    <cellStyle name="40% - Accent2 4 8" xfId="20176" xr:uid="{00000000-0005-0000-0000-000043450000}"/>
    <cellStyle name="40% - Accent2 4 8 2" xfId="20173" xr:uid="{00000000-0005-0000-0000-000044450000}"/>
    <cellStyle name="40% - Accent2 4 8 3" xfId="36576" xr:uid="{00000000-0005-0000-0000-000045450000}"/>
    <cellStyle name="40% - Accent2 4 9" xfId="20171" xr:uid="{00000000-0005-0000-0000-000046450000}"/>
    <cellStyle name="40% - Accent2 4 9 2" xfId="37461" xr:uid="{00000000-0005-0000-0000-000047450000}"/>
    <cellStyle name="40% - Accent2 40" xfId="36096" xr:uid="{00000000-0005-0000-0000-000048450000}"/>
    <cellStyle name="40% - Accent2 40 2" xfId="37265" xr:uid="{00000000-0005-0000-0000-000049450000}"/>
    <cellStyle name="40% - Accent2 40 3" xfId="38163" xr:uid="{00000000-0005-0000-0000-00004A450000}"/>
    <cellStyle name="40% - Accent2 41" xfId="36116" xr:uid="{00000000-0005-0000-0000-00004B450000}"/>
    <cellStyle name="40% - Accent2 41 2" xfId="37285" xr:uid="{00000000-0005-0000-0000-00004C450000}"/>
    <cellStyle name="40% - Accent2 41 3" xfId="38183" xr:uid="{00000000-0005-0000-0000-00004D450000}"/>
    <cellStyle name="40% - Accent2 42" xfId="36136" xr:uid="{00000000-0005-0000-0000-00004E450000}"/>
    <cellStyle name="40% - Accent2 42 2" xfId="37305" xr:uid="{00000000-0005-0000-0000-00004F450000}"/>
    <cellStyle name="40% - Accent2 42 3" xfId="38203" xr:uid="{00000000-0005-0000-0000-000050450000}"/>
    <cellStyle name="40% - Accent2 43" xfId="36156" xr:uid="{00000000-0005-0000-0000-000051450000}"/>
    <cellStyle name="40% - Accent2 43 2" xfId="37325" xr:uid="{00000000-0005-0000-0000-000052450000}"/>
    <cellStyle name="40% - Accent2 43 3" xfId="38223" xr:uid="{00000000-0005-0000-0000-000053450000}"/>
    <cellStyle name="40% - Accent2 44" xfId="36176" xr:uid="{00000000-0005-0000-0000-000054450000}"/>
    <cellStyle name="40% - Accent2 44 2" xfId="37345" xr:uid="{00000000-0005-0000-0000-000055450000}"/>
    <cellStyle name="40% - Accent2 44 3" xfId="38243" xr:uid="{00000000-0005-0000-0000-000056450000}"/>
    <cellStyle name="40% - Accent2 45" xfId="36196" xr:uid="{00000000-0005-0000-0000-000057450000}"/>
    <cellStyle name="40% - Accent2 45 2" xfId="37365" xr:uid="{00000000-0005-0000-0000-000058450000}"/>
    <cellStyle name="40% - Accent2 45 3" xfId="38263" xr:uid="{00000000-0005-0000-0000-000059450000}"/>
    <cellStyle name="40% - Accent2 46" xfId="36216" xr:uid="{00000000-0005-0000-0000-00005A450000}"/>
    <cellStyle name="40% - Accent2 46 2" xfId="37383" xr:uid="{00000000-0005-0000-0000-00005B450000}"/>
    <cellStyle name="40% - Accent2 46 3" xfId="38283" xr:uid="{00000000-0005-0000-0000-00005C450000}"/>
    <cellStyle name="40% - Accent2 47" xfId="36517" xr:uid="{00000000-0005-0000-0000-00005D450000}"/>
    <cellStyle name="40% - Accent2 48" xfId="37402" xr:uid="{00000000-0005-0000-0000-00005E450000}"/>
    <cellStyle name="40% - Accent2 5" xfId="264" xr:uid="{00000000-0005-0000-0000-00005F450000}"/>
    <cellStyle name="40% - Accent2 5 10" xfId="28246" xr:uid="{00000000-0005-0000-0000-000060450000}"/>
    <cellStyle name="40% - Accent2 5 2" xfId="13902" xr:uid="{00000000-0005-0000-0000-000061450000}"/>
    <cellStyle name="40% - Accent2 5 2 2" xfId="8089" xr:uid="{00000000-0005-0000-0000-000062450000}"/>
    <cellStyle name="40% - Accent2 5 2 2 2" xfId="30620" xr:uid="{00000000-0005-0000-0000-000063450000}"/>
    <cellStyle name="40% - Accent2 5 2 2 2 2" xfId="30617" xr:uid="{00000000-0005-0000-0000-000064450000}"/>
    <cellStyle name="40% - Accent2 5 2 2 2 2 2" xfId="17557" xr:uid="{00000000-0005-0000-0000-000065450000}"/>
    <cellStyle name="40% - Accent2 5 2 2 2 2 2 2" xfId="13901" xr:uid="{00000000-0005-0000-0000-000066450000}"/>
    <cellStyle name="40% - Accent2 5 2 2 2 2 2 2 2" xfId="13899" xr:uid="{00000000-0005-0000-0000-000067450000}"/>
    <cellStyle name="40% - Accent2 5 2 2 2 2 2 3" xfId="13896" xr:uid="{00000000-0005-0000-0000-000068450000}"/>
    <cellStyle name="40% - Accent2 5 2 2 2 2 3" xfId="17542" xr:uid="{00000000-0005-0000-0000-000069450000}"/>
    <cellStyle name="40% - Accent2 5 2 2 2 2 3 2" xfId="7401" xr:uid="{00000000-0005-0000-0000-00006A450000}"/>
    <cellStyle name="40% - Accent2 5 2 2 2 2 4" xfId="30930" xr:uid="{00000000-0005-0000-0000-00006B450000}"/>
    <cellStyle name="40% - Accent2 5 2 2 2 3" xfId="13889" xr:uid="{00000000-0005-0000-0000-00006C450000}"/>
    <cellStyle name="40% - Accent2 5 2 2 2 3 2" xfId="17523" xr:uid="{00000000-0005-0000-0000-00006D450000}"/>
    <cellStyle name="40% - Accent2 5 2 2 2 3 2 2" xfId="17821" xr:uid="{00000000-0005-0000-0000-00006E450000}"/>
    <cellStyle name="40% - Accent2 5 2 2 2 3 3" xfId="17519" xr:uid="{00000000-0005-0000-0000-00006F450000}"/>
    <cellStyle name="40% - Accent2 5 2 2 2 4" xfId="13887" xr:uid="{00000000-0005-0000-0000-000070450000}"/>
    <cellStyle name="40% - Accent2 5 2 2 2 4 2" xfId="27992" xr:uid="{00000000-0005-0000-0000-000071450000}"/>
    <cellStyle name="40% - Accent2 5 2 2 2 5" xfId="13885" xr:uid="{00000000-0005-0000-0000-000072450000}"/>
    <cellStyle name="40% - Accent2 5 2 2 3" xfId="30615" xr:uid="{00000000-0005-0000-0000-000073450000}"/>
    <cellStyle name="40% - Accent2 5 2 2 3 2" xfId="13884" xr:uid="{00000000-0005-0000-0000-000074450000}"/>
    <cellStyle name="40% - Accent2 5 2 2 3 2 2" xfId="7985" xr:uid="{00000000-0005-0000-0000-000075450000}"/>
    <cellStyle name="40% - Accent2 5 2 2 3 2 2 2" xfId="13881" xr:uid="{00000000-0005-0000-0000-000076450000}"/>
    <cellStyle name="40% - Accent2 5 2 2 3 2 3" xfId="19794" xr:uid="{00000000-0005-0000-0000-000077450000}"/>
    <cellStyle name="40% - Accent2 5 2 2 3 3" xfId="13879" xr:uid="{00000000-0005-0000-0000-000078450000}"/>
    <cellStyle name="40% - Accent2 5 2 2 3 3 2" xfId="17462" xr:uid="{00000000-0005-0000-0000-000079450000}"/>
    <cellStyle name="40% - Accent2 5 2 2 3 4" xfId="6777" xr:uid="{00000000-0005-0000-0000-00007A450000}"/>
    <cellStyle name="40% - Accent2 5 2 2 4" xfId="13876" xr:uid="{00000000-0005-0000-0000-00007B450000}"/>
    <cellStyle name="40% - Accent2 5 2 2 4 2" xfId="13875" xr:uid="{00000000-0005-0000-0000-00007C450000}"/>
    <cellStyle name="40% - Accent2 5 2 2 4 2 2" xfId="34298" xr:uid="{00000000-0005-0000-0000-00007D450000}"/>
    <cellStyle name="40% - Accent2 5 2 2 4 3" xfId="13871" xr:uid="{00000000-0005-0000-0000-00007E450000}"/>
    <cellStyle name="40% - Accent2 5 2 2 5" xfId="13870" xr:uid="{00000000-0005-0000-0000-00007F450000}"/>
    <cellStyle name="40% - Accent2 5 2 2 5 2" xfId="13869" xr:uid="{00000000-0005-0000-0000-000080450000}"/>
    <cellStyle name="40% - Accent2 5 2 2 6" xfId="34403" xr:uid="{00000000-0005-0000-0000-000081450000}"/>
    <cellStyle name="40% - Accent2 5 2 3" xfId="33286" xr:uid="{00000000-0005-0000-0000-000082450000}"/>
    <cellStyle name="40% - Accent2 5 2 3 2" xfId="30492" xr:uid="{00000000-0005-0000-0000-000083450000}"/>
    <cellStyle name="40% - Accent2 5 2 3 2 2" xfId="13868" xr:uid="{00000000-0005-0000-0000-000084450000}"/>
    <cellStyle name="40% - Accent2 5 2 3 2 2 2" xfId="18370" xr:uid="{00000000-0005-0000-0000-000085450000}"/>
    <cellStyle name="40% - Accent2 5 2 3 2 2 2 2" xfId="32252" xr:uid="{00000000-0005-0000-0000-000086450000}"/>
    <cellStyle name="40% - Accent2 5 2 3 2 2 3" xfId="17188" xr:uid="{00000000-0005-0000-0000-000087450000}"/>
    <cellStyle name="40% - Accent2 5 2 3 2 3" xfId="13865" xr:uid="{00000000-0005-0000-0000-000088450000}"/>
    <cellStyle name="40% - Accent2 5 2 3 2 3 2" xfId="18677" xr:uid="{00000000-0005-0000-0000-000089450000}"/>
    <cellStyle name="40% - Accent2 5 2 3 2 4" xfId="13862" xr:uid="{00000000-0005-0000-0000-00008A450000}"/>
    <cellStyle name="40% - Accent2 5 2 3 3" xfId="18366" xr:uid="{00000000-0005-0000-0000-00008B450000}"/>
    <cellStyle name="40% - Accent2 5 2 3 3 2" xfId="13860" xr:uid="{00000000-0005-0000-0000-00008C450000}"/>
    <cellStyle name="40% - Accent2 5 2 3 3 2 2" xfId="17182" xr:uid="{00000000-0005-0000-0000-00008D450000}"/>
    <cellStyle name="40% - Accent2 5 2 3 3 3" xfId="13855" xr:uid="{00000000-0005-0000-0000-00008E450000}"/>
    <cellStyle name="40% - Accent2 5 2 3 4" xfId="18364" xr:uid="{00000000-0005-0000-0000-00008F450000}"/>
    <cellStyle name="40% - Accent2 5 2 3 4 2" xfId="13853" xr:uid="{00000000-0005-0000-0000-000090450000}"/>
    <cellStyle name="40% - Accent2 5 2 3 5" xfId="18356" xr:uid="{00000000-0005-0000-0000-000091450000}"/>
    <cellStyle name="40% - Accent2 5 2 4" xfId="6906" xr:uid="{00000000-0005-0000-0000-000092450000}"/>
    <cellStyle name="40% - Accent2 5 2 4 2" xfId="23652" xr:uid="{00000000-0005-0000-0000-000093450000}"/>
    <cellStyle name="40% - Accent2 5 2 4 2 2" xfId="13851" xr:uid="{00000000-0005-0000-0000-000094450000}"/>
    <cellStyle name="40% - Accent2 5 2 4 2 2 2" xfId="30239" xr:uid="{00000000-0005-0000-0000-000095450000}"/>
    <cellStyle name="40% - Accent2 5 2 4 2 3" xfId="13847" xr:uid="{00000000-0005-0000-0000-000096450000}"/>
    <cellStyle name="40% - Accent2 5 2 4 3" xfId="30230" xr:uid="{00000000-0005-0000-0000-000097450000}"/>
    <cellStyle name="40% - Accent2 5 2 4 3 2" xfId="13844" xr:uid="{00000000-0005-0000-0000-000098450000}"/>
    <cellStyle name="40% - Accent2 5 2 4 4" xfId="28626" xr:uid="{00000000-0005-0000-0000-000099450000}"/>
    <cellStyle name="40% - Accent2 5 2 5" xfId="32568" xr:uid="{00000000-0005-0000-0000-00009A450000}"/>
    <cellStyle name="40% - Accent2 5 2 5 2" xfId="30088" xr:uid="{00000000-0005-0000-0000-00009B450000}"/>
    <cellStyle name="40% - Accent2 5 2 5 2 2" xfId="13841" xr:uid="{00000000-0005-0000-0000-00009C450000}"/>
    <cellStyle name="40% - Accent2 5 2 5 3" xfId="30082" xr:uid="{00000000-0005-0000-0000-00009D450000}"/>
    <cellStyle name="40% - Accent2 5 2 6" xfId="32563" xr:uid="{00000000-0005-0000-0000-00009E450000}"/>
    <cellStyle name="40% - Accent2 5 2 6 2" xfId="29984" xr:uid="{00000000-0005-0000-0000-00009F450000}"/>
    <cellStyle name="40% - Accent2 5 2 7" xfId="25124" xr:uid="{00000000-0005-0000-0000-0000A0450000}"/>
    <cellStyle name="40% - Accent2 5 2 8" xfId="34801" xr:uid="{00000000-0005-0000-0000-0000A1450000}"/>
    <cellStyle name="40% - Accent2 5 3" xfId="30733" xr:uid="{00000000-0005-0000-0000-0000A2450000}"/>
    <cellStyle name="40% - Accent2 5 3 2" xfId="32511" xr:uid="{00000000-0005-0000-0000-0000A3450000}"/>
    <cellStyle name="40% - Accent2 5 3 2 2" xfId="30085" xr:uid="{00000000-0005-0000-0000-0000A4450000}"/>
    <cellStyle name="40% - Accent2 5 3 2 2 2" xfId="13837" xr:uid="{00000000-0005-0000-0000-0000A5450000}"/>
    <cellStyle name="40% - Accent2 5 3 2 2 2 2" xfId="20420" xr:uid="{00000000-0005-0000-0000-0000A6450000}"/>
    <cellStyle name="40% - Accent2 5 3 2 2 2 2 2" xfId="13836" xr:uid="{00000000-0005-0000-0000-0000A7450000}"/>
    <cellStyle name="40% - Accent2 5 3 2 2 2 3" xfId="16574" xr:uid="{00000000-0005-0000-0000-0000A8450000}"/>
    <cellStyle name="40% - Accent2 5 3 2 2 3" xfId="13834" xr:uid="{00000000-0005-0000-0000-0000A9450000}"/>
    <cellStyle name="40% - Accent2 5 3 2 2 3 2" xfId="16570" xr:uid="{00000000-0005-0000-0000-0000AA450000}"/>
    <cellStyle name="40% - Accent2 5 3 2 2 4" xfId="13833" xr:uid="{00000000-0005-0000-0000-0000AB450000}"/>
    <cellStyle name="40% - Accent2 5 3 2 3" xfId="13831" xr:uid="{00000000-0005-0000-0000-0000AC450000}"/>
    <cellStyle name="40% - Accent2 5 3 2 3 2" xfId="13830" xr:uid="{00000000-0005-0000-0000-0000AD450000}"/>
    <cellStyle name="40% - Accent2 5 3 2 3 2 2" xfId="16552" xr:uid="{00000000-0005-0000-0000-0000AE450000}"/>
    <cellStyle name="40% - Accent2 5 3 2 3 3" xfId="13828" xr:uid="{00000000-0005-0000-0000-0000AF450000}"/>
    <cellStyle name="40% - Accent2 5 3 2 4" xfId="13827" xr:uid="{00000000-0005-0000-0000-0000B0450000}"/>
    <cellStyle name="40% - Accent2 5 3 2 4 2" xfId="13826" xr:uid="{00000000-0005-0000-0000-0000B1450000}"/>
    <cellStyle name="40% - Accent2 5 3 2 5" xfId="32193" xr:uid="{00000000-0005-0000-0000-0000B2450000}"/>
    <cellStyle name="40% - Accent2 5 3 3" xfId="34256" xr:uid="{00000000-0005-0000-0000-0000B3450000}"/>
    <cellStyle name="40% - Accent2 5 3 3 2" xfId="18325" xr:uid="{00000000-0005-0000-0000-0000B4450000}"/>
    <cellStyle name="40% - Accent2 5 3 3 2 2" xfId="13825" xr:uid="{00000000-0005-0000-0000-0000B5450000}"/>
    <cellStyle name="40% - Accent2 5 3 3 2 2 2" xfId="16392" xr:uid="{00000000-0005-0000-0000-0000B6450000}"/>
    <cellStyle name="40% - Accent2 5 3 3 2 3" xfId="13823" xr:uid="{00000000-0005-0000-0000-0000B7450000}"/>
    <cellStyle name="40% - Accent2 5 3 3 3" xfId="18316" xr:uid="{00000000-0005-0000-0000-0000B8450000}"/>
    <cellStyle name="40% - Accent2 5 3 3 3 2" xfId="13821" xr:uid="{00000000-0005-0000-0000-0000B9450000}"/>
    <cellStyle name="40% - Accent2 5 3 3 4" xfId="18312" xr:uid="{00000000-0005-0000-0000-0000BA450000}"/>
    <cellStyle name="40% - Accent2 5 3 4" xfId="34079" xr:uid="{00000000-0005-0000-0000-0000BB450000}"/>
    <cellStyle name="40% - Accent2 5 3 4 2" xfId="30058" xr:uid="{00000000-0005-0000-0000-0000BC450000}"/>
    <cellStyle name="40% - Accent2 5 3 4 2 2" xfId="13819" xr:uid="{00000000-0005-0000-0000-0000BD450000}"/>
    <cellStyle name="40% - Accent2 5 3 4 3" xfId="29740" xr:uid="{00000000-0005-0000-0000-0000BE450000}"/>
    <cellStyle name="40% - Accent2 5 3 5" xfId="24834" xr:uid="{00000000-0005-0000-0000-0000BF450000}"/>
    <cellStyle name="40% - Accent2 5 3 5 2" xfId="29648" xr:uid="{00000000-0005-0000-0000-0000C0450000}"/>
    <cellStyle name="40% - Accent2 5 3 6" xfId="28336" xr:uid="{00000000-0005-0000-0000-0000C1450000}"/>
    <cellStyle name="40% - Accent2 5 3 7" xfId="35003" xr:uid="{00000000-0005-0000-0000-0000C2450000}"/>
    <cellStyle name="40% - Accent2 5 4" xfId="31125" xr:uid="{00000000-0005-0000-0000-0000C3450000}"/>
    <cellStyle name="40% - Accent2 5 4 2" xfId="32874" xr:uid="{00000000-0005-0000-0000-0000C4450000}"/>
    <cellStyle name="40% - Accent2 5 4 2 2" xfId="13816" xr:uid="{00000000-0005-0000-0000-0000C5450000}"/>
    <cellStyle name="40% - Accent2 5 4 2 2 2" xfId="13814" xr:uid="{00000000-0005-0000-0000-0000C6450000}"/>
    <cellStyle name="40% - Accent2 5 4 2 2 2 2" xfId="18351" xr:uid="{00000000-0005-0000-0000-0000C7450000}"/>
    <cellStyle name="40% - Accent2 5 4 2 2 3" xfId="13813" xr:uid="{00000000-0005-0000-0000-0000C8450000}"/>
    <cellStyle name="40% - Accent2 5 4 2 3" xfId="13812" xr:uid="{00000000-0005-0000-0000-0000C9450000}"/>
    <cellStyle name="40% - Accent2 5 4 2 3 2" xfId="13811" xr:uid="{00000000-0005-0000-0000-0000CA450000}"/>
    <cellStyle name="40% - Accent2 5 4 2 4" xfId="9814" xr:uid="{00000000-0005-0000-0000-0000CB450000}"/>
    <cellStyle name="40% - Accent2 5 4 3" xfId="34049" xr:uid="{00000000-0005-0000-0000-0000CC450000}"/>
    <cellStyle name="40% - Accent2 5 4 3 2" xfId="24370" xr:uid="{00000000-0005-0000-0000-0000CD450000}"/>
    <cellStyle name="40% - Accent2 5 4 3 2 2" xfId="13810" xr:uid="{00000000-0005-0000-0000-0000CE450000}"/>
    <cellStyle name="40% - Accent2 5 4 3 3" xfId="18301" xr:uid="{00000000-0005-0000-0000-0000CF450000}"/>
    <cellStyle name="40% - Accent2 5 4 4" xfId="32461" xr:uid="{00000000-0005-0000-0000-0000D0450000}"/>
    <cellStyle name="40% - Accent2 5 4 4 2" xfId="29472" xr:uid="{00000000-0005-0000-0000-0000D1450000}"/>
    <cellStyle name="40% - Accent2 5 4 5" xfId="25197" xr:uid="{00000000-0005-0000-0000-0000D2450000}"/>
    <cellStyle name="40% - Accent2 5 4 6" xfId="35209" xr:uid="{00000000-0005-0000-0000-0000D3450000}"/>
    <cellStyle name="40% - Accent2 5 5" xfId="22295" xr:uid="{00000000-0005-0000-0000-0000D4450000}"/>
    <cellStyle name="40% - Accent2 5 5 2" xfId="13808" xr:uid="{00000000-0005-0000-0000-0000D5450000}"/>
    <cellStyle name="40% - Accent2 5 5 2 2" xfId="13806" xr:uid="{00000000-0005-0000-0000-0000D6450000}"/>
    <cellStyle name="40% - Accent2 5 5 2 2 2" xfId="23666" xr:uid="{00000000-0005-0000-0000-0000D7450000}"/>
    <cellStyle name="40% - Accent2 5 5 2 3" xfId="13804" xr:uid="{00000000-0005-0000-0000-0000D8450000}"/>
    <cellStyle name="40% - Accent2 5 5 3" xfId="32442" xr:uid="{00000000-0005-0000-0000-0000D9450000}"/>
    <cellStyle name="40% - Accent2 5 5 3 2" xfId="18295" xr:uid="{00000000-0005-0000-0000-0000DA450000}"/>
    <cellStyle name="40% - Accent2 5 5 4" xfId="31956" xr:uid="{00000000-0005-0000-0000-0000DB450000}"/>
    <cellStyle name="40% - Accent2 5 5 5" xfId="35438" xr:uid="{00000000-0005-0000-0000-0000DC450000}"/>
    <cellStyle name="40% - Accent2 5 6" xfId="20522" xr:uid="{00000000-0005-0000-0000-0000DD450000}"/>
    <cellStyle name="40% - Accent2 5 6 2" xfId="11223" xr:uid="{00000000-0005-0000-0000-0000DE450000}"/>
    <cellStyle name="40% - Accent2 5 6 2 2" xfId="13803" xr:uid="{00000000-0005-0000-0000-0000DF450000}"/>
    <cellStyle name="40% - Accent2 5 6 3" xfId="11215" xr:uid="{00000000-0005-0000-0000-0000E0450000}"/>
    <cellStyle name="40% - Accent2 5 6 4" xfId="36310" xr:uid="{00000000-0005-0000-0000-0000E1450000}"/>
    <cellStyle name="40% - Accent2 5 7" xfId="19006" xr:uid="{00000000-0005-0000-0000-0000E2450000}"/>
    <cellStyle name="40% - Accent2 5 7 2" xfId="31688" xr:uid="{00000000-0005-0000-0000-0000E3450000}"/>
    <cellStyle name="40% - Accent2 5 7 3" xfId="36596" xr:uid="{00000000-0005-0000-0000-0000E4450000}"/>
    <cellStyle name="40% - Accent2 5 8" xfId="26291" xr:uid="{00000000-0005-0000-0000-0000E5450000}"/>
    <cellStyle name="40% - Accent2 5 8 2" xfId="37481" xr:uid="{00000000-0005-0000-0000-0000E6450000}"/>
    <cellStyle name="40% - Accent2 5 9" xfId="34580" xr:uid="{00000000-0005-0000-0000-0000E7450000}"/>
    <cellStyle name="40% - Accent2 6" xfId="284" xr:uid="{00000000-0005-0000-0000-0000E8450000}"/>
    <cellStyle name="40% - Accent2 6 2" xfId="17305" xr:uid="{00000000-0005-0000-0000-0000E9450000}"/>
    <cellStyle name="40% - Accent2 6 2 2" xfId="13801" xr:uid="{00000000-0005-0000-0000-0000EA450000}"/>
    <cellStyle name="40% - Accent2 6 2 2 2" xfId="28937" xr:uid="{00000000-0005-0000-0000-0000EB450000}"/>
    <cellStyle name="40% - Accent2 6 2 2 2 2" xfId="13800" xr:uid="{00000000-0005-0000-0000-0000EC450000}"/>
    <cellStyle name="40% - Accent2 6 2 2 2 2 2" xfId="15288" xr:uid="{00000000-0005-0000-0000-0000ED450000}"/>
    <cellStyle name="40% - Accent2 6 2 2 2 2 2 2" xfId="22010" xr:uid="{00000000-0005-0000-0000-0000EE450000}"/>
    <cellStyle name="40% - Accent2 6 2 2 2 2 3" xfId="33836" xr:uid="{00000000-0005-0000-0000-0000EF450000}"/>
    <cellStyle name="40% - Accent2 6 2 2 2 3" xfId="13797" xr:uid="{00000000-0005-0000-0000-0000F0450000}"/>
    <cellStyle name="40% - Accent2 6 2 2 2 3 2" xfId="15278" xr:uid="{00000000-0005-0000-0000-0000F1450000}"/>
    <cellStyle name="40% - Accent2 6 2 2 2 4" xfId="13795" xr:uid="{00000000-0005-0000-0000-0000F2450000}"/>
    <cellStyle name="40% - Accent2 6 2 2 3" xfId="13794" xr:uid="{00000000-0005-0000-0000-0000F3450000}"/>
    <cellStyle name="40% - Accent2 6 2 2 3 2" xfId="13793" xr:uid="{00000000-0005-0000-0000-0000F4450000}"/>
    <cellStyle name="40% - Accent2 6 2 2 3 2 2" xfId="15259" xr:uid="{00000000-0005-0000-0000-0000F5450000}"/>
    <cellStyle name="40% - Accent2 6 2 2 3 3" xfId="13789" xr:uid="{00000000-0005-0000-0000-0000F6450000}"/>
    <cellStyle name="40% - Accent2 6 2 2 4" xfId="13788" xr:uid="{00000000-0005-0000-0000-0000F7450000}"/>
    <cellStyle name="40% - Accent2 6 2 2 4 2" xfId="13787" xr:uid="{00000000-0005-0000-0000-0000F8450000}"/>
    <cellStyle name="40% - Accent2 6 2 2 5" xfId="13786" xr:uid="{00000000-0005-0000-0000-0000F9450000}"/>
    <cellStyle name="40% - Accent2 6 2 3" xfId="5675" xr:uid="{00000000-0005-0000-0000-0000FA450000}"/>
    <cellStyle name="40% - Accent2 6 2 3 2" xfId="5672" xr:uid="{00000000-0005-0000-0000-0000FB450000}"/>
    <cellStyle name="40% - Accent2 6 2 3 2 2" xfId="13785" xr:uid="{00000000-0005-0000-0000-0000FC450000}"/>
    <cellStyle name="40% - Accent2 6 2 3 2 2 2" xfId="14986" xr:uid="{00000000-0005-0000-0000-0000FD450000}"/>
    <cellStyle name="40% - Accent2 6 2 3 2 3" xfId="13780" xr:uid="{00000000-0005-0000-0000-0000FE450000}"/>
    <cellStyle name="40% - Accent2 6 2 3 3" xfId="18198" xr:uid="{00000000-0005-0000-0000-0000FF450000}"/>
    <cellStyle name="40% - Accent2 6 2 3 3 2" xfId="13778" xr:uid="{00000000-0005-0000-0000-000000460000}"/>
    <cellStyle name="40% - Accent2 6 2 3 4" xfId="18191" xr:uid="{00000000-0005-0000-0000-000001460000}"/>
    <cellStyle name="40% - Accent2 6 2 4" xfId="5670" xr:uid="{00000000-0005-0000-0000-000002460000}"/>
    <cellStyle name="40% - Accent2 6 2 4 2" xfId="25251" xr:uid="{00000000-0005-0000-0000-000003460000}"/>
    <cellStyle name="40% - Accent2 6 2 4 2 2" xfId="28715" xr:uid="{00000000-0005-0000-0000-000004460000}"/>
    <cellStyle name="40% - Accent2 6 2 4 3" xfId="28492" xr:uid="{00000000-0005-0000-0000-000005460000}"/>
    <cellStyle name="40% - Accent2 6 2 5" xfId="30326" xr:uid="{00000000-0005-0000-0000-000006460000}"/>
    <cellStyle name="40% - Accent2 6 2 5 2" xfId="28483" xr:uid="{00000000-0005-0000-0000-000007460000}"/>
    <cellStyle name="40% - Accent2 6 2 6" xfId="29514" xr:uid="{00000000-0005-0000-0000-000008460000}"/>
    <cellStyle name="40% - Accent2 6 2 7" xfId="34820" xr:uid="{00000000-0005-0000-0000-000009460000}"/>
    <cellStyle name="40% - Accent2 6 3" xfId="30720" xr:uid="{00000000-0005-0000-0000-00000A460000}"/>
    <cellStyle name="40% - Accent2 6 3 2" xfId="13776" xr:uid="{00000000-0005-0000-0000-00000B460000}"/>
    <cellStyle name="40% - Accent2 6 3 2 2" xfId="13774" xr:uid="{00000000-0005-0000-0000-00000C460000}"/>
    <cellStyle name="40% - Accent2 6 3 2 2 2" xfId="12826" xr:uid="{00000000-0005-0000-0000-00000D460000}"/>
    <cellStyle name="40% - Accent2 6 3 2 2 2 2" xfId="12706" xr:uid="{00000000-0005-0000-0000-00000E460000}"/>
    <cellStyle name="40% - Accent2 6 3 2 2 3" xfId="12432" xr:uid="{00000000-0005-0000-0000-00000F460000}"/>
    <cellStyle name="40% - Accent2 6 3 2 3" xfId="13770" xr:uid="{00000000-0005-0000-0000-000010460000}"/>
    <cellStyle name="40% - Accent2 6 3 2 3 2" xfId="5936" xr:uid="{00000000-0005-0000-0000-000011460000}"/>
    <cellStyle name="40% - Accent2 6 3 2 4" xfId="13768" xr:uid="{00000000-0005-0000-0000-000012460000}"/>
    <cellStyle name="40% - Accent2 6 3 3" xfId="5667" xr:uid="{00000000-0005-0000-0000-000013460000}"/>
    <cellStyle name="40% - Accent2 6 3 3 2" xfId="18171" xr:uid="{00000000-0005-0000-0000-000014460000}"/>
    <cellStyle name="40% - Accent2 6 3 3 2 2" xfId="13766" xr:uid="{00000000-0005-0000-0000-000015460000}"/>
    <cellStyle name="40% - Accent2 6 3 3 3" xfId="15198" xr:uid="{00000000-0005-0000-0000-000016460000}"/>
    <cellStyle name="40% - Accent2 6 3 4" xfId="24989" xr:uid="{00000000-0005-0000-0000-000017460000}"/>
    <cellStyle name="40% - Accent2 6 3 4 2" xfId="7893" xr:uid="{00000000-0005-0000-0000-000018460000}"/>
    <cellStyle name="40% - Accent2 6 3 5" xfId="24976" xr:uid="{00000000-0005-0000-0000-000019460000}"/>
    <cellStyle name="40% - Accent2 6 3 6" xfId="35022" xr:uid="{00000000-0005-0000-0000-00001A460000}"/>
    <cellStyle name="40% - Accent2 6 4" xfId="13763" xr:uid="{00000000-0005-0000-0000-00001B460000}"/>
    <cellStyle name="40% - Accent2 6 4 2" xfId="13762" xr:uid="{00000000-0005-0000-0000-00001C460000}"/>
    <cellStyle name="40% - Accent2 6 4 2 2" xfId="13760" xr:uid="{00000000-0005-0000-0000-00001D460000}"/>
    <cellStyle name="40% - Accent2 6 4 2 2 2" xfId="13758" xr:uid="{00000000-0005-0000-0000-00001E460000}"/>
    <cellStyle name="40% - Accent2 6 4 2 3" xfId="13757" xr:uid="{00000000-0005-0000-0000-00001F460000}"/>
    <cellStyle name="40% - Accent2 6 4 3" xfId="24946" xr:uid="{00000000-0005-0000-0000-000020460000}"/>
    <cellStyle name="40% - Accent2 6 4 3 2" xfId="21905" xr:uid="{00000000-0005-0000-0000-000021460000}"/>
    <cellStyle name="40% - Accent2 6 4 4" xfId="24938" xr:uid="{00000000-0005-0000-0000-000022460000}"/>
    <cellStyle name="40% - Accent2 6 4 5" xfId="35228" xr:uid="{00000000-0005-0000-0000-000023460000}"/>
    <cellStyle name="40% - Accent2 6 5" xfId="20513" xr:uid="{00000000-0005-0000-0000-000024460000}"/>
    <cellStyle name="40% - Accent2 6 5 2" xfId="13756" xr:uid="{00000000-0005-0000-0000-000025460000}"/>
    <cellStyle name="40% - Accent2 6 5 2 2" xfId="13753" xr:uid="{00000000-0005-0000-0000-000026460000}"/>
    <cellStyle name="40% - Accent2 6 5 3" xfId="29047" xr:uid="{00000000-0005-0000-0000-000027460000}"/>
    <cellStyle name="40% - Accent2 6 5 4" xfId="35457" xr:uid="{00000000-0005-0000-0000-000028460000}"/>
    <cellStyle name="40% - Accent2 6 6" xfId="19002" xr:uid="{00000000-0005-0000-0000-000029460000}"/>
    <cellStyle name="40% - Accent2 6 6 2" xfId="13752" xr:uid="{00000000-0005-0000-0000-00002A460000}"/>
    <cellStyle name="40% - Accent2 6 6 3" xfId="36329" xr:uid="{00000000-0005-0000-0000-00002B460000}"/>
    <cellStyle name="40% - Accent2 6 7" xfId="13750" xr:uid="{00000000-0005-0000-0000-00002C460000}"/>
    <cellStyle name="40% - Accent2 6 7 2" xfId="36615" xr:uid="{00000000-0005-0000-0000-00002D460000}"/>
    <cellStyle name="40% - Accent2 6 8" xfId="34594" xr:uid="{00000000-0005-0000-0000-00002E460000}"/>
    <cellStyle name="40% - Accent2 6 9" xfId="13802" xr:uid="{00000000-0005-0000-0000-00002F460000}"/>
    <cellStyle name="40% - Accent2 7" xfId="304" xr:uid="{00000000-0005-0000-0000-000030460000}"/>
    <cellStyle name="40% - Accent2 7 2" xfId="19951" xr:uid="{00000000-0005-0000-0000-000031460000}"/>
    <cellStyle name="40% - Accent2 7 2 2" xfId="13747" xr:uid="{00000000-0005-0000-0000-000032460000}"/>
    <cellStyle name="40% - Accent2 7 2 2 2" xfId="13746" xr:uid="{00000000-0005-0000-0000-000033460000}"/>
    <cellStyle name="40% - Accent2 7 2 2 2 2" xfId="13743" xr:uid="{00000000-0005-0000-0000-000034460000}"/>
    <cellStyle name="40% - Accent2 7 2 2 2 2 2" xfId="13742" xr:uid="{00000000-0005-0000-0000-000035460000}"/>
    <cellStyle name="40% - Accent2 7 2 2 2 3" xfId="13740" xr:uid="{00000000-0005-0000-0000-000036460000}"/>
    <cellStyle name="40% - Accent2 7 2 2 3" xfId="13739" xr:uid="{00000000-0005-0000-0000-000037460000}"/>
    <cellStyle name="40% - Accent2 7 2 2 3 2" xfId="13736" xr:uid="{00000000-0005-0000-0000-000038460000}"/>
    <cellStyle name="40% - Accent2 7 2 2 4" xfId="13734" xr:uid="{00000000-0005-0000-0000-000039460000}"/>
    <cellStyle name="40% - Accent2 7 2 3" xfId="16753" xr:uid="{00000000-0005-0000-0000-00003A460000}"/>
    <cellStyle name="40% - Accent2 7 2 3 2" xfId="15512" xr:uid="{00000000-0005-0000-0000-00003B460000}"/>
    <cellStyle name="40% - Accent2 7 2 3 2 2" xfId="13733" xr:uid="{00000000-0005-0000-0000-00003C460000}"/>
    <cellStyle name="40% - Accent2 7 2 3 3" xfId="28248" xr:uid="{00000000-0005-0000-0000-00003D460000}"/>
    <cellStyle name="40% - Accent2 7 2 4" xfId="30193" xr:uid="{00000000-0005-0000-0000-00003E460000}"/>
    <cellStyle name="40% - Accent2 7 2 4 2" xfId="21424" xr:uid="{00000000-0005-0000-0000-00003F460000}"/>
    <cellStyle name="40% - Accent2 7 2 5" xfId="26412" xr:uid="{00000000-0005-0000-0000-000040460000}"/>
    <cellStyle name="40% - Accent2 7 2 6" xfId="34839" xr:uid="{00000000-0005-0000-0000-000041460000}"/>
    <cellStyle name="40% - Accent2 7 3" xfId="13731" xr:uid="{00000000-0005-0000-0000-000042460000}"/>
    <cellStyle name="40% - Accent2 7 3 2" xfId="13729" xr:uid="{00000000-0005-0000-0000-000043460000}"/>
    <cellStyle name="40% - Accent2 7 3 2 2" xfId="13727" xr:uid="{00000000-0005-0000-0000-000044460000}"/>
    <cellStyle name="40% - Accent2 7 3 2 2 2" xfId="13725" xr:uid="{00000000-0005-0000-0000-000045460000}"/>
    <cellStyle name="40% - Accent2 7 3 2 3" xfId="13724" xr:uid="{00000000-0005-0000-0000-000046460000}"/>
    <cellStyle name="40% - Accent2 7 3 3" xfId="24871" xr:uid="{00000000-0005-0000-0000-000047460000}"/>
    <cellStyle name="40% - Accent2 7 3 3 2" xfId="22360" xr:uid="{00000000-0005-0000-0000-000048460000}"/>
    <cellStyle name="40% - Accent2 7 3 4" xfId="24863" xr:uid="{00000000-0005-0000-0000-000049460000}"/>
    <cellStyle name="40% - Accent2 7 3 5" xfId="35041" xr:uid="{00000000-0005-0000-0000-00004A460000}"/>
    <cellStyle name="40% - Accent2 7 4" xfId="13722" xr:uid="{00000000-0005-0000-0000-00004B460000}"/>
    <cellStyle name="40% - Accent2 7 4 2" xfId="13720" xr:uid="{00000000-0005-0000-0000-00004C460000}"/>
    <cellStyle name="40% - Accent2 7 4 2 2" xfId="13718" xr:uid="{00000000-0005-0000-0000-00004D460000}"/>
    <cellStyle name="40% - Accent2 7 4 3" xfId="26335" xr:uid="{00000000-0005-0000-0000-00004E460000}"/>
    <cellStyle name="40% - Accent2 7 4 4" xfId="35248" xr:uid="{00000000-0005-0000-0000-00004F460000}"/>
    <cellStyle name="40% - Accent2 7 5" xfId="27329" xr:uid="{00000000-0005-0000-0000-000050460000}"/>
    <cellStyle name="40% - Accent2 7 5 2" xfId="13717" xr:uid="{00000000-0005-0000-0000-000051460000}"/>
    <cellStyle name="40% - Accent2 7 5 3" xfId="35477" xr:uid="{00000000-0005-0000-0000-000052460000}"/>
    <cellStyle name="40% - Accent2 7 6" xfId="13715" xr:uid="{00000000-0005-0000-0000-000053460000}"/>
    <cellStyle name="40% - Accent2 7 6 2" xfId="36349" xr:uid="{00000000-0005-0000-0000-000054460000}"/>
    <cellStyle name="40% - Accent2 7 7" xfId="34608" xr:uid="{00000000-0005-0000-0000-000055460000}"/>
    <cellStyle name="40% - Accent2 7 8" xfId="13748" xr:uid="{00000000-0005-0000-0000-000056460000}"/>
    <cellStyle name="40% - Accent2 7 8 2" xfId="37507" xr:uid="{00000000-0005-0000-0000-000057460000}"/>
    <cellStyle name="40% - Accent2 8" xfId="324" xr:uid="{00000000-0005-0000-0000-000058460000}"/>
    <cellStyle name="40% - Accent2 8 2" xfId="13712" xr:uid="{00000000-0005-0000-0000-000059460000}"/>
    <cellStyle name="40% - Accent2 8 2 2" xfId="33027" xr:uid="{00000000-0005-0000-0000-00005A460000}"/>
    <cellStyle name="40% - Accent2 8 2 2 2" xfId="13711" xr:uid="{00000000-0005-0000-0000-00005B460000}"/>
    <cellStyle name="40% - Accent2 8 2 2 2 2" xfId="13707" xr:uid="{00000000-0005-0000-0000-00005C460000}"/>
    <cellStyle name="40% - Accent2 8 2 2 3" xfId="13706" xr:uid="{00000000-0005-0000-0000-00005D460000}"/>
    <cellStyle name="40% - Accent2 8 2 3" xfId="31972" xr:uid="{00000000-0005-0000-0000-00005E460000}"/>
    <cellStyle name="40% - Accent2 8 2 3 2" xfId="22190" xr:uid="{00000000-0005-0000-0000-00005F460000}"/>
    <cellStyle name="40% - Accent2 8 2 4" xfId="30184" xr:uid="{00000000-0005-0000-0000-000060460000}"/>
    <cellStyle name="40% - Accent2 8 2 5" xfId="34858" xr:uid="{00000000-0005-0000-0000-000061460000}"/>
    <cellStyle name="40% - Accent2 8 3" xfId="13705" xr:uid="{00000000-0005-0000-0000-000062460000}"/>
    <cellStyle name="40% - Accent2 8 3 2" xfId="13702" xr:uid="{00000000-0005-0000-0000-000063460000}"/>
    <cellStyle name="40% - Accent2 8 3 2 2" xfId="17913" xr:uid="{00000000-0005-0000-0000-000064460000}"/>
    <cellStyle name="40% - Accent2 8 3 3" xfId="24804" xr:uid="{00000000-0005-0000-0000-000065460000}"/>
    <cellStyle name="40% - Accent2 8 3 4" xfId="35060" xr:uid="{00000000-0005-0000-0000-000066460000}"/>
    <cellStyle name="40% - Accent2 8 4" xfId="25472" xr:uid="{00000000-0005-0000-0000-000067460000}"/>
    <cellStyle name="40% - Accent2 8 4 2" xfId="13697" xr:uid="{00000000-0005-0000-0000-000068460000}"/>
    <cellStyle name="40% - Accent2 8 4 3" xfId="35267" xr:uid="{00000000-0005-0000-0000-000069460000}"/>
    <cellStyle name="40% - Accent2 8 5" xfId="13695" xr:uid="{00000000-0005-0000-0000-00006A460000}"/>
    <cellStyle name="40% - Accent2 8 5 2" xfId="35496" xr:uid="{00000000-0005-0000-0000-00006B460000}"/>
    <cellStyle name="40% - Accent2 8 6" xfId="34622" xr:uid="{00000000-0005-0000-0000-00006C460000}"/>
    <cellStyle name="40% - Accent2 8 7" xfId="13714" xr:uid="{00000000-0005-0000-0000-00006D460000}"/>
    <cellStyle name="40% - Accent2 8 7 2" xfId="36641" xr:uid="{00000000-0005-0000-0000-00006E460000}"/>
    <cellStyle name="40% - Accent2 8 8" xfId="37526" xr:uid="{00000000-0005-0000-0000-00006F460000}"/>
    <cellStyle name="40% - Accent2 9" xfId="344" xr:uid="{00000000-0005-0000-0000-000070460000}"/>
    <cellStyle name="40% - Accent2 9 2" xfId="13694" xr:uid="{00000000-0005-0000-0000-000071460000}"/>
    <cellStyle name="40% - Accent2 9 2 2" xfId="13693" xr:uid="{00000000-0005-0000-0000-000072460000}"/>
    <cellStyle name="40% - Accent2 9 2 2 2" xfId="13691" xr:uid="{00000000-0005-0000-0000-000073460000}"/>
    <cellStyle name="40% - Accent2 9 2 3" xfId="25263" xr:uid="{00000000-0005-0000-0000-000074460000}"/>
    <cellStyle name="40% - Accent2 9 2 4" xfId="34878" xr:uid="{00000000-0005-0000-0000-000075460000}"/>
    <cellStyle name="40% - Accent2 9 3" xfId="13690" xr:uid="{00000000-0005-0000-0000-000076460000}"/>
    <cellStyle name="40% - Accent2 9 3 2" xfId="13688" xr:uid="{00000000-0005-0000-0000-000077460000}"/>
    <cellStyle name="40% - Accent2 9 3 3" xfId="35079" xr:uid="{00000000-0005-0000-0000-000078460000}"/>
    <cellStyle name="40% - Accent2 9 4" xfId="13686" xr:uid="{00000000-0005-0000-0000-000079460000}"/>
    <cellStyle name="40% - Accent2 9 4 2" xfId="35287" xr:uid="{00000000-0005-0000-0000-00007A460000}"/>
    <cellStyle name="40% - Accent2 9 5" xfId="34636" xr:uid="{00000000-0005-0000-0000-00007B460000}"/>
    <cellStyle name="40% - Accent2 9 6" xfId="17921" xr:uid="{00000000-0005-0000-0000-00007C460000}"/>
    <cellStyle name="40% - Accent2 9 6 2" xfId="36375" xr:uid="{00000000-0005-0000-0000-00007D460000}"/>
    <cellStyle name="40% - Accent2 9 7" xfId="36661" xr:uid="{00000000-0005-0000-0000-00007E460000}"/>
    <cellStyle name="40% - Accent2 9 8" xfId="37546" xr:uid="{00000000-0005-0000-0000-00007F460000}"/>
    <cellStyle name="40% - Accent3" xfId="32" builtinId="39" customBuiltin="1"/>
    <cellStyle name="40% - Accent3 10" xfId="185" xr:uid="{00000000-0005-0000-0000-000081460000}"/>
    <cellStyle name="40% - Accent3 10 2" xfId="13685" xr:uid="{00000000-0005-0000-0000-000082460000}"/>
    <cellStyle name="40% - Accent3 10 2 2" xfId="13684" xr:uid="{00000000-0005-0000-0000-000083460000}"/>
    <cellStyle name="40% - Accent3 10 2 3" xfId="34899" xr:uid="{00000000-0005-0000-0000-000084460000}"/>
    <cellStyle name="40% - Accent3 10 3" xfId="13680" xr:uid="{00000000-0005-0000-0000-000085460000}"/>
    <cellStyle name="40% - Accent3 10 3 2" xfId="35101" xr:uid="{00000000-0005-0000-0000-000086460000}"/>
    <cellStyle name="40% - Accent3 10 4" xfId="34525" xr:uid="{00000000-0005-0000-0000-000087460000}"/>
    <cellStyle name="40% - Accent3 10 5" xfId="6277" xr:uid="{00000000-0005-0000-0000-000088460000}"/>
    <cellStyle name="40% - Accent3 10 5 2" xfId="35524" xr:uid="{00000000-0005-0000-0000-000089460000}"/>
    <cellStyle name="40% - Accent3 10 6" xfId="36397" xr:uid="{00000000-0005-0000-0000-00008A460000}"/>
    <cellStyle name="40% - Accent3 10 7" xfId="36683" xr:uid="{00000000-0005-0000-0000-00008B460000}"/>
    <cellStyle name="40% - Accent3 10 8" xfId="37568" xr:uid="{00000000-0005-0000-0000-00008C460000}"/>
    <cellStyle name="40% - Accent3 11" xfId="13678" xr:uid="{00000000-0005-0000-0000-00008D460000}"/>
    <cellStyle name="40% - Accent3 11 2" xfId="13676" xr:uid="{00000000-0005-0000-0000-00008E460000}"/>
    <cellStyle name="40% - Accent3 11 2 2" xfId="35120" xr:uid="{00000000-0005-0000-0000-00008F460000}"/>
    <cellStyle name="40% - Accent3 11 3" xfId="34695" xr:uid="{00000000-0005-0000-0000-000090460000}"/>
    <cellStyle name="40% - Accent3 11 4" xfId="35544" xr:uid="{00000000-0005-0000-0000-000091460000}"/>
    <cellStyle name="40% - Accent3 11 5" xfId="36417" xr:uid="{00000000-0005-0000-0000-000092460000}"/>
    <cellStyle name="40% - Accent3 11 6" xfId="36703" xr:uid="{00000000-0005-0000-0000-000093460000}"/>
    <cellStyle name="40% - Accent3 11 7" xfId="37588" xr:uid="{00000000-0005-0000-0000-000094460000}"/>
    <cellStyle name="40% - Accent3 12" xfId="13557" xr:uid="{00000000-0005-0000-0000-000095460000}"/>
    <cellStyle name="40% - Accent3 12 2" xfId="34710" xr:uid="{00000000-0005-0000-0000-000096460000}"/>
    <cellStyle name="40% - Accent3 12 3" xfId="35323" xr:uid="{00000000-0005-0000-0000-000097460000}"/>
    <cellStyle name="40% - Accent3 12 4" xfId="35563" xr:uid="{00000000-0005-0000-0000-000098460000}"/>
    <cellStyle name="40% - Accent3 12 5" xfId="36436" xr:uid="{00000000-0005-0000-0000-000099460000}"/>
    <cellStyle name="40% - Accent3 12 6" xfId="36722" xr:uid="{00000000-0005-0000-0000-00009A460000}"/>
    <cellStyle name="40% - Accent3 12 7" xfId="37607" xr:uid="{00000000-0005-0000-0000-00009B460000}"/>
    <cellStyle name="40% - Accent3 13" xfId="30403" xr:uid="{00000000-0005-0000-0000-00009C460000}"/>
    <cellStyle name="40% - Accent3 13 2" xfId="34738" xr:uid="{00000000-0005-0000-0000-00009D460000}"/>
    <cellStyle name="40% - Accent3 13 3" xfId="35582" xr:uid="{00000000-0005-0000-0000-00009E460000}"/>
    <cellStyle name="40% - Accent3 13 4" xfId="36457" xr:uid="{00000000-0005-0000-0000-00009F460000}"/>
    <cellStyle name="40% - Accent3 13 5" xfId="36743" xr:uid="{00000000-0005-0000-0000-0000A0460000}"/>
    <cellStyle name="40% - Accent3 13 6" xfId="37628" xr:uid="{00000000-0005-0000-0000-0000A1460000}"/>
    <cellStyle name="40% - Accent3 14" xfId="14812" xr:uid="{00000000-0005-0000-0000-0000A2460000}"/>
    <cellStyle name="40% - Accent3 14 2" xfId="34928" xr:uid="{00000000-0005-0000-0000-0000A3460000}"/>
    <cellStyle name="40% - Accent3 14 3" xfId="36762" xr:uid="{00000000-0005-0000-0000-0000A4460000}"/>
    <cellStyle name="40% - Accent3 14 4" xfId="37647" xr:uid="{00000000-0005-0000-0000-0000A5460000}"/>
    <cellStyle name="40% - Accent3 15" xfId="34655" xr:uid="{00000000-0005-0000-0000-0000A6460000}"/>
    <cellStyle name="40% - Accent3 15 2" xfId="36482" xr:uid="{00000000-0005-0000-0000-0000A7460000}"/>
    <cellStyle name="40% - Accent3 15 3" xfId="36780" xr:uid="{00000000-0005-0000-0000-0000A8460000}"/>
    <cellStyle name="40% - Accent3 15 4" xfId="37668" xr:uid="{00000000-0005-0000-0000-0000A9460000}"/>
    <cellStyle name="40% - Accent3 16" xfId="35362" xr:uid="{00000000-0005-0000-0000-0000AA460000}"/>
    <cellStyle name="40% - Accent3 16 2" xfId="36500" xr:uid="{00000000-0005-0000-0000-0000AB460000}"/>
    <cellStyle name="40% - Accent3 16 3" xfId="36798" xr:uid="{00000000-0005-0000-0000-0000AC460000}"/>
    <cellStyle name="40% - Accent3 16 4" xfId="37687" xr:uid="{00000000-0005-0000-0000-0000AD460000}"/>
    <cellStyle name="40% - Accent3 17" xfId="35649" xr:uid="{00000000-0005-0000-0000-0000AE460000}"/>
    <cellStyle name="40% - Accent3 17 2" xfId="36817" xr:uid="{00000000-0005-0000-0000-0000AF460000}"/>
    <cellStyle name="40% - Accent3 17 3" xfId="37707" xr:uid="{00000000-0005-0000-0000-0000B0460000}"/>
    <cellStyle name="40% - Accent3 18" xfId="35667" xr:uid="{00000000-0005-0000-0000-0000B1460000}"/>
    <cellStyle name="40% - Accent3 18 2" xfId="36836" xr:uid="{00000000-0005-0000-0000-0000B2460000}"/>
    <cellStyle name="40% - Accent3 18 3" xfId="37726" xr:uid="{00000000-0005-0000-0000-0000B3460000}"/>
    <cellStyle name="40% - Accent3 19" xfId="35686" xr:uid="{00000000-0005-0000-0000-0000B4460000}"/>
    <cellStyle name="40% - Accent3 19 2" xfId="36855" xr:uid="{00000000-0005-0000-0000-0000B5460000}"/>
    <cellStyle name="40% - Accent3 19 3" xfId="37745" xr:uid="{00000000-0005-0000-0000-0000B6460000}"/>
    <cellStyle name="40% - Accent3 2" xfId="85" xr:uid="{00000000-0005-0000-0000-0000B7460000}"/>
    <cellStyle name="40% - Accent3 2 10" xfId="7629" xr:uid="{00000000-0005-0000-0000-0000B8460000}"/>
    <cellStyle name="40% - Accent3 2 10 2" xfId="13674" xr:uid="{00000000-0005-0000-0000-0000B9460000}"/>
    <cellStyle name="40% - Accent3 2 10 3" xfId="37426" xr:uid="{00000000-0005-0000-0000-0000BA460000}"/>
    <cellStyle name="40% - Accent3 2 11" xfId="13672" xr:uid="{00000000-0005-0000-0000-0000BB460000}"/>
    <cellStyle name="40% - Accent3 2 12" xfId="34443" xr:uid="{00000000-0005-0000-0000-0000BC460000}"/>
    <cellStyle name="40% - Accent3 2 13" xfId="13675" xr:uid="{00000000-0005-0000-0000-0000BD460000}"/>
    <cellStyle name="40% - Accent3 2 2" xfId="146" xr:uid="{00000000-0005-0000-0000-0000BE460000}"/>
    <cellStyle name="40% - Accent3 2 2 10" xfId="26341" xr:uid="{00000000-0005-0000-0000-0000BF460000}"/>
    <cellStyle name="40% - Accent3 2 2 11" xfId="34498" xr:uid="{00000000-0005-0000-0000-0000C0460000}"/>
    <cellStyle name="40% - Accent3 2 2 12" xfId="13670" xr:uid="{00000000-0005-0000-0000-0000C1460000}"/>
    <cellStyle name="40% - Accent3 2 2 2" xfId="9186" xr:uid="{00000000-0005-0000-0000-0000C2460000}"/>
    <cellStyle name="40% - Accent3 2 2 2 2" xfId="9183" xr:uid="{00000000-0005-0000-0000-0000C3460000}"/>
    <cellStyle name="40% - Accent3 2 2 2 2 2" xfId="13668" xr:uid="{00000000-0005-0000-0000-0000C4460000}"/>
    <cellStyle name="40% - Accent3 2 2 2 2 2 2" xfId="9178" xr:uid="{00000000-0005-0000-0000-0000C5460000}"/>
    <cellStyle name="40% - Accent3 2 2 2 2 2 2 2" xfId="27527" xr:uid="{00000000-0005-0000-0000-0000C6460000}"/>
    <cellStyle name="40% - Accent3 2 2 2 2 2 2 2 2" xfId="13666" xr:uid="{00000000-0005-0000-0000-0000C7460000}"/>
    <cellStyle name="40% - Accent3 2 2 2 2 2 2 2 2 2" xfId="29734" xr:uid="{00000000-0005-0000-0000-0000C8460000}"/>
    <cellStyle name="40% - Accent3 2 2 2 2 2 2 2 2 2 2" xfId="13665" xr:uid="{00000000-0005-0000-0000-0000C9460000}"/>
    <cellStyle name="40% - Accent3 2 2 2 2 2 2 2 2 2 2 2" xfId="13662" xr:uid="{00000000-0005-0000-0000-0000CA460000}"/>
    <cellStyle name="40% - Accent3 2 2 2 2 2 2 2 2 2 3" xfId="17030" xr:uid="{00000000-0005-0000-0000-0000CB460000}"/>
    <cellStyle name="40% - Accent3 2 2 2 2 2 2 2 2 3" xfId="10052" xr:uid="{00000000-0005-0000-0000-0000CC460000}"/>
    <cellStyle name="40% - Accent3 2 2 2 2 2 2 2 2 3 2" xfId="13660" xr:uid="{00000000-0005-0000-0000-0000CD460000}"/>
    <cellStyle name="40% - Accent3 2 2 2 2 2 2 2 2 4" xfId="14698" xr:uid="{00000000-0005-0000-0000-0000CE460000}"/>
    <cellStyle name="40% - Accent3 2 2 2 2 2 2 2 3" xfId="13656" xr:uid="{00000000-0005-0000-0000-0000CF460000}"/>
    <cellStyle name="40% - Accent3 2 2 2 2 2 2 2 3 2" xfId="33287" xr:uid="{00000000-0005-0000-0000-0000D0460000}"/>
    <cellStyle name="40% - Accent3 2 2 2 2 2 2 2 3 2 2" xfId="31732" xr:uid="{00000000-0005-0000-0000-0000D1460000}"/>
    <cellStyle name="40% - Accent3 2 2 2 2 2 2 2 3 3" xfId="32054" xr:uid="{00000000-0005-0000-0000-0000D2460000}"/>
    <cellStyle name="40% - Accent3 2 2 2 2 2 2 2 4" xfId="13655" xr:uid="{00000000-0005-0000-0000-0000D3460000}"/>
    <cellStyle name="40% - Accent3 2 2 2 2 2 2 2 4 2" xfId="25344" xr:uid="{00000000-0005-0000-0000-0000D4460000}"/>
    <cellStyle name="40% - Accent3 2 2 2 2 2 2 2 5" xfId="21569" xr:uid="{00000000-0005-0000-0000-0000D5460000}"/>
    <cellStyle name="40% - Accent3 2 2 2 2 2 2 3" xfId="18754" xr:uid="{00000000-0005-0000-0000-0000D6460000}"/>
    <cellStyle name="40% - Accent3 2 2 2 2 2 2 3 2" xfId="13654" xr:uid="{00000000-0005-0000-0000-0000D7460000}"/>
    <cellStyle name="40% - Accent3 2 2 2 2 2 2 3 2 2" xfId="14276" xr:uid="{00000000-0005-0000-0000-0000D8460000}"/>
    <cellStyle name="40% - Accent3 2 2 2 2 2 2 3 2 2 2" xfId="13653" xr:uid="{00000000-0005-0000-0000-0000D9460000}"/>
    <cellStyle name="40% - Accent3 2 2 2 2 2 2 3 2 3" xfId="14263" xr:uid="{00000000-0005-0000-0000-0000DA460000}"/>
    <cellStyle name="40% - Accent3 2 2 2 2 2 2 3 3" xfId="13648" xr:uid="{00000000-0005-0000-0000-0000DB460000}"/>
    <cellStyle name="40% - Accent3 2 2 2 2 2 2 3 3 2" xfId="32361" xr:uid="{00000000-0005-0000-0000-0000DC460000}"/>
    <cellStyle name="40% - Accent3 2 2 2 2 2 2 3 4" xfId="13644" xr:uid="{00000000-0005-0000-0000-0000DD460000}"/>
    <cellStyle name="40% - Accent3 2 2 2 2 2 2 4" xfId="18741" xr:uid="{00000000-0005-0000-0000-0000DE460000}"/>
    <cellStyle name="40% - Accent3 2 2 2 2 2 2 4 2" xfId="13640" xr:uid="{00000000-0005-0000-0000-0000DF460000}"/>
    <cellStyle name="40% - Accent3 2 2 2 2 2 2 4 2 2" xfId="33931" xr:uid="{00000000-0005-0000-0000-0000E0460000}"/>
    <cellStyle name="40% - Accent3 2 2 2 2 2 2 4 3" xfId="13638" xr:uid="{00000000-0005-0000-0000-0000E1460000}"/>
    <cellStyle name="40% - Accent3 2 2 2 2 2 2 5" xfId="18737" xr:uid="{00000000-0005-0000-0000-0000E2460000}"/>
    <cellStyle name="40% - Accent3 2 2 2 2 2 2 5 2" xfId="16445" xr:uid="{00000000-0005-0000-0000-0000E3460000}"/>
    <cellStyle name="40% - Accent3 2 2 2 2 2 2 6" xfId="18734" xr:uid="{00000000-0005-0000-0000-0000E4460000}"/>
    <cellStyle name="40% - Accent3 2 2 2 2 2 3" xfId="9165" xr:uid="{00000000-0005-0000-0000-0000E5460000}"/>
    <cellStyle name="40% - Accent3 2 2 2 2 2 3 2" xfId="13630" xr:uid="{00000000-0005-0000-0000-0000E6460000}"/>
    <cellStyle name="40% - Accent3 2 2 2 2 2 3 2 2" xfId="28751" xr:uid="{00000000-0005-0000-0000-0000E7460000}"/>
    <cellStyle name="40% - Accent3 2 2 2 2 2 3 2 2 2" xfId="13626" xr:uid="{00000000-0005-0000-0000-0000E8460000}"/>
    <cellStyle name="40% - Accent3 2 2 2 2 2 3 2 2 2 2" xfId="13624" xr:uid="{00000000-0005-0000-0000-0000E9460000}"/>
    <cellStyle name="40% - Accent3 2 2 2 2 2 3 2 2 3" xfId="13622" xr:uid="{00000000-0005-0000-0000-0000EA460000}"/>
    <cellStyle name="40% - Accent3 2 2 2 2 2 3 2 3" xfId="13617" xr:uid="{00000000-0005-0000-0000-0000EB460000}"/>
    <cellStyle name="40% - Accent3 2 2 2 2 2 3 2 3 2" xfId="31964" xr:uid="{00000000-0005-0000-0000-0000EC460000}"/>
    <cellStyle name="40% - Accent3 2 2 2 2 2 3 2 4" xfId="13614" xr:uid="{00000000-0005-0000-0000-0000ED460000}"/>
    <cellStyle name="40% - Accent3 2 2 2 2 2 3 3" xfId="9148" xr:uid="{00000000-0005-0000-0000-0000EE460000}"/>
    <cellStyle name="40% - Accent3 2 2 2 2 2 3 3 2" xfId="13613" xr:uid="{00000000-0005-0000-0000-0000EF460000}"/>
    <cellStyle name="40% - Accent3 2 2 2 2 2 3 3 2 2" xfId="13612" xr:uid="{00000000-0005-0000-0000-0000F0460000}"/>
    <cellStyle name="40% - Accent3 2 2 2 2 2 3 3 3" xfId="13610" xr:uid="{00000000-0005-0000-0000-0000F1460000}"/>
    <cellStyle name="40% - Accent3 2 2 2 2 2 3 4" xfId="21829" xr:uid="{00000000-0005-0000-0000-0000F2460000}"/>
    <cellStyle name="40% - Accent3 2 2 2 2 2 3 4 2" xfId="13607" xr:uid="{00000000-0005-0000-0000-0000F3460000}"/>
    <cellStyle name="40% - Accent3 2 2 2 2 2 3 5" xfId="21821" xr:uid="{00000000-0005-0000-0000-0000F4460000}"/>
    <cellStyle name="40% - Accent3 2 2 2 2 2 4" xfId="9159" xr:uid="{00000000-0005-0000-0000-0000F5460000}"/>
    <cellStyle name="40% - Accent3 2 2 2 2 2 4 2" xfId="13602" xr:uid="{00000000-0005-0000-0000-0000F6460000}"/>
    <cellStyle name="40% - Accent3 2 2 2 2 2 4 2 2" xfId="8835" xr:uid="{00000000-0005-0000-0000-0000F7460000}"/>
    <cellStyle name="40% - Accent3 2 2 2 2 2 4 2 2 2" xfId="12910" xr:uid="{00000000-0005-0000-0000-0000F8460000}"/>
    <cellStyle name="40% - Accent3 2 2 2 2 2 4 2 3" xfId="13597" xr:uid="{00000000-0005-0000-0000-0000F9460000}"/>
    <cellStyle name="40% - Accent3 2 2 2 2 2 4 3" xfId="5411" xr:uid="{00000000-0005-0000-0000-0000FA460000}"/>
    <cellStyle name="40% - Accent3 2 2 2 2 2 4 3 2" xfId="8806" xr:uid="{00000000-0005-0000-0000-0000FB460000}"/>
    <cellStyle name="40% - Accent3 2 2 2 2 2 4 4" xfId="21779" xr:uid="{00000000-0005-0000-0000-0000FC460000}"/>
    <cellStyle name="40% - Accent3 2 2 2 2 2 5" xfId="13595" xr:uid="{00000000-0005-0000-0000-0000FD460000}"/>
    <cellStyle name="40% - Accent3 2 2 2 2 2 5 2" xfId="13594" xr:uid="{00000000-0005-0000-0000-0000FE460000}"/>
    <cellStyle name="40% - Accent3 2 2 2 2 2 5 2 2" xfId="8759" xr:uid="{00000000-0005-0000-0000-0000FF460000}"/>
    <cellStyle name="40% - Accent3 2 2 2 2 2 5 3" xfId="21754" xr:uid="{00000000-0005-0000-0000-000000470000}"/>
    <cellStyle name="40% - Accent3 2 2 2 2 2 6" xfId="13591" xr:uid="{00000000-0005-0000-0000-000001470000}"/>
    <cellStyle name="40% - Accent3 2 2 2 2 2 6 2" xfId="11503" xr:uid="{00000000-0005-0000-0000-000002470000}"/>
    <cellStyle name="40% - Accent3 2 2 2 2 2 7" xfId="32309" xr:uid="{00000000-0005-0000-0000-000003470000}"/>
    <cellStyle name="40% - Accent3 2 2 2 2 3" xfId="10548" xr:uid="{00000000-0005-0000-0000-000004470000}"/>
    <cellStyle name="40% - Accent3 2 2 2 2 3 2" xfId="12613" xr:uid="{00000000-0005-0000-0000-000005470000}"/>
    <cellStyle name="40% - Accent3 2 2 2 2 3 2 2" xfId="13588" xr:uid="{00000000-0005-0000-0000-000006470000}"/>
    <cellStyle name="40% - Accent3 2 2 2 2 3 2 2 2" xfId="13582" xr:uid="{00000000-0005-0000-0000-000007470000}"/>
    <cellStyle name="40% - Accent3 2 2 2 2 3 2 2 2 2" xfId="13581" xr:uid="{00000000-0005-0000-0000-000008470000}"/>
    <cellStyle name="40% - Accent3 2 2 2 2 3 2 2 2 2 2" xfId="17997" xr:uid="{00000000-0005-0000-0000-000009470000}"/>
    <cellStyle name="40% - Accent3 2 2 2 2 3 2 2 2 3" xfId="13578" xr:uid="{00000000-0005-0000-0000-00000A470000}"/>
    <cellStyle name="40% - Accent3 2 2 2 2 3 2 2 3" xfId="13575" xr:uid="{00000000-0005-0000-0000-00000B470000}"/>
    <cellStyle name="40% - Accent3 2 2 2 2 3 2 2 3 2" xfId="33088" xr:uid="{00000000-0005-0000-0000-00000C470000}"/>
    <cellStyle name="40% - Accent3 2 2 2 2 3 2 2 4" xfId="13574" xr:uid="{00000000-0005-0000-0000-00000D470000}"/>
    <cellStyle name="40% - Accent3 2 2 2 2 3 2 3" xfId="18611" xr:uid="{00000000-0005-0000-0000-00000E470000}"/>
    <cellStyle name="40% - Accent3 2 2 2 2 3 2 3 2" xfId="13573" xr:uid="{00000000-0005-0000-0000-00000F470000}"/>
    <cellStyle name="40% - Accent3 2 2 2 2 3 2 3 2 2" xfId="13572" xr:uid="{00000000-0005-0000-0000-000010470000}"/>
    <cellStyle name="40% - Accent3 2 2 2 2 3 2 3 3" xfId="13571" xr:uid="{00000000-0005-0000-0000-000011470000}"/>
    <cellStyle name="40% - Accent3 2 2 2 2 3 2 4" xfId="18601" xr:uid="{00000000-0005-0000-0000-000012470000}"/>
    <cellStyle name="40% - Accent3 2 2 2 2 3 2 4 2" xfId="13568" xr:uid="{00000000-0005-0000-0000-000013470000}"/>
    <cellStyle name="40% - Accent3 2 2 2 2 3 2 5" xfId="18598" xr:uid="{00000000-0005-0000-0000-000014470000}"/>
    <cellStyle name="40% - Accent3 2 2 2 2 3 3" xfId="12604" xr:uid="{00000000-0005-0000-0000-000015470000}"/>
    <cellStyle name="40% - Accent3 2 2 2 2 3 3 2" xfId="13565" xr:uid="{00000000-0005-0000-0000-000016470000}"/>
    <cellStyle name="40% - Accent3 2 2 2 2 3 3 2 2" xfId="13563" xr:uid="{00000000-0005-0000-0000-000017470000}"/>
    <cellStyle name="40% - Accent3 2 2 2 2 3 3 2 2 2" xfId="14211" xr:uid="{00000000-0005-0000-0000-000018470000}"/>
    <cellStyle name="40% - Accent3 2 2 2 2 3 3 2 3" xfId="13562" xr:uid="{00000000-0005-0000-0000-000019470000}"/>
    <cellStyle name="40% - Accent3 2 2 2 2 3 3 3" xfId="5409" xr:uid="{00000000-0005-0000-0000-00001A470000}"/>
    <cellStyle name="40% - Accent3 2 2 2 2 3 3 3 2" xfId="13561" xr:uid="{00000000-0005-0000-0000-00001B470000}"/>
    <cellStyle name="40% - Accent3 2 2 2 2 3 3 4" xfId="21685" xr:uid="{00000000-0005-0000-0000-00001C470000}"/>
    <cellStyle name="40% - Accent3 2 2 2 2 3 4" xfId="13560" xr:uid="{00000000-0005-0000-0000-00001D470000}"/>
    <cellStyle name="40% - Accent3 2 2 2 2 3 4 2" xfId="13559" xr:uid="{00000000-0005-0000-0000-00001E470000}"/>
    <cellStyle name="40% - Accent3 2 2 2 2 3 4 2 2" xfId="8624" xr:uid="{00000000-0005-0000-0000-00001F470000}"/>
    <cellStyle name="40% - Accent3 2 2 2 2 3 4 3" xfId="30402" xr:uid="{00000000-0005-0000-0000-000020470000}"/>
    <cellStyle name="40% - Accent3 2 2 2 2 3 5" xfId="13555" xr:uid="{00000000-0005-0000-0000-000021470000}"/>
    <cellStyle name="40% - Accent3 2 2 2 2 3 5 2" xfId="13552" xr:uid="{00000000-0005-0000-0000-000022470000}"/>
    <cellStyle name="40% - Accent3 2 2 2 2 3 6" xfId="13100" xr:uid="{00000000-0005-0000-0000-000023470000}"/>
    <cellStyle name="40% - Accent3 2 2 2 2 4" xfId="10538" xr:uid="{00000000-0005-0000-0000-000024470000}"/>
    <cellStyle name="40% - Accent3 2 2 2 2 4 2" xfId="12587" xr:uid="{00000000-0005-0000-0000-000025470000}"/>
    <cellStyle name="40% - Accent3 2 2 2 2 4 2 2" xfId="14724" xr:uid="{00000000-0005-0000-0000-000026470000}"/>
    <cellStyle name="40% - Accent3 2 2 2 2 4 2 2 2" xfId="31160" xr:uid="{00000000-0005-0000-0000-000027470000}"/>
    <cellStyle name="40% - Accent3 2 2 2 2 4 2 2 2 2" xfId="13546" xr:uid="{00000000-0005-0000-0000-000028470000}"/>
    <cellStyle name="40% - Accent3 2 2 2 2 4 2 2 3" xfId="13543" xr:uid="{00000000-0005-0000-0000-000029470000}"/>
    <cellStyle name="40% - Accent3 2 2 2 2 4 2 3" xfId="18522" xr:uid="{00000000-0005-0000-0000-00002A470000}"/>
    <cellStyle name="40% - Accent3 2 2 2 2 4 2 3 2" xfId="20371" xr:uid="{00000000-0005-0000-0000-00002B470000}"/>
    <cellStyle name="40% - Accent3 2 2 2 2 4 2 4" xfId="18515" xr:uid="{00000000-0005-0000-0000-00002C470000}"/>
    <cellStyle name="40% - Accent3 2 2 2 2 4 3" xfId="32545" xr:uid="{00000000-0005-0000-0000-00002D470000}"/>
    <cellStyle name="40% - Accent3 2 2 2 2 4 3 2" xfId="14679" xr:uid="{00000000-0005-0000-0000-00002E470000}"/>
    <cellStyle name="40% - Accent3 2 2 2 2 4 3 2 2" xfId="13541" xr:uid="{00000000-0005-0000-0000-00002F470000}"/>
    <cellStyle name="40% - Accent3 2 2 2 2 4 3 3" xfId="21602" xr:uid="{00000000-0005-0000-0000-000030470000}"/>
    <cellStyle name="40% - Accent3 2 2 2 2 4 4" xfId="13539" xr:uid="{00000000-0005-0000-0000-000031470000}"/>
    <cellStyle name="40% - Accent3 2 2 2 2 4 4 2" xfId="13538" xr:uid="{00000000-0005-0000-0000-000032470000}"/>
    <cellStyle name="40% - Accent3 2 2 2 2 4 5" xfId="13535" xr:uid="{00000000-0005-0000-0000-000033470000}"/>
    <cellStyle name="40% - Accent3 2 2 2 2 5" xfId="10526" xr:uid="{00000000-0005-0000-0000-000034470000}"/>
    <cellStyle name="40% - Accent3 2 2 2 2 5 2" xfId="32623" xr:uid="{00000000-0005-0000-0000-000035470000}"/>
    <cellStyle name="40% - Accent3 2 2 2 2 5 2 2" xfId="17129" xr:uid="{00000000-0005-0000-0000-000036470000}"/>
    <cellStyle name="40% - Accent3 2 2 2 2 5 2 2 2" xfId="27757" xr:uid="{00000000-0005-0000-0000-000037470000}"/>
    <cellStyle name="40% - Accent3 2 2 2 2 5 2 3" xfId="18662" xr:uid="{00000000-0005-0000-0000-000038470000}"/>
    <cellStyle name="40% - Accent3 2 2 2 2 5 3" xfId="13531" xr:uid="{00000000-0005-0000-0000-000039470000}"/>
    <cellStyle name="40% - Accent3 2 2 2 2 5 3 2" xfId="13530" xr:uid="{00000000-0005-0000-0000-00003A470000}"/>
    <cellStyle name="40% - Accent3 2 2 2 2 5 4" xfId="13526" xr:uid="{00000000-0005-0000-0000-00003B470000}"/>
    <cellStyle name="40% - Accent3 2 2 2 2 6" xfId="13525" xr:uid="{00000000-0005-0000-0000-00003C470000}"/>
    <cellStyle name="40% - Accent3 2 2 2 2 6 2" xfId="13524" xr:uid="{00000000-0005-0000-0000-00003D470000}"/>
    <cellStyle name="40% - Accent3 2 2 2 2 6 2 2" xfId="13522" xr:uid="{00000000-0005-0000-0000-00003E470000}"/>
    <cellStyle name="40% - Accent3 2 2 2 2 6 3" xfId="13517" xr:uid="{00000000-0005-0000-0000-00003F470000}"/>
    <cellStyle name="40% - Accent3 2 2 2 2 7" xfId="25248" xr:uid="{00000000-0005-0000-0000-000040470000}"/>
    <cellStyle name="40% - Accent3 2 2 2 2 7 2" xfId="25244" xr:uid="{00000000-0005-0000-0000-000041470000}"/>
    <cellStyle name="40% - Accent3 2 2 2 2 8" xfId="25232" xr:uid="{00000000-0005-0000-0000-000042470000}"/>
    <cellStyle name="40% - Accent3 2 2 2 3" xfId="5635" xr:uid="{00000000-0005-0000-0000-000043470000}"/>
    <cellStyle name="40% - Accent3 2 2 2 3 2" xfId="13516" xr:uid="{00000000-0005-0000-0000-000044470000}"/>
    <cellStyle name="40% - Accent3 2 2 2 3 2 2" xfId="9153" xr:uid="{00000000-0005-0000-0000-000045470000}"/>
    <cellStyle name="40% - Accent3 2 2 2 3 2 2 2" xfId="31798" xr:uid="{00000000-0005-0000-0000-000046470000}"/>
    <cellStyle name="40% - Accent3 2 2 2 3 2 2 2 2" xfId="13513" xr:uid="{00000000-0005-0000-0000-000047470000}"/>
    <cellStyle name="40% - Accent3 2 2 2 3 2 2 2 2 2" xfId="12283" xr:uid="{00000000-0005-0000-0000-000048470000}"/>
    <cellStyle name="40% - Accent3 2 2 2 3 2 2 2 2 2 2" xfId="31334" xr:uid="{00000000-0005-0000-0000-000049470000}"/>
    <cellStyle name="40% - Accent3 2 2 2 3 2 2 2 2 3" xfId="13511" xr:uid="{00000000-0005-0000-0000-00004A470000}"/>
    <cellStyle name="40% - Accent3 2 2 2 3 2 2 2 3" xfId="13509" xr:uid="{00000000-0005-0000-0000-00004B470000}"/>
    <cellStyle name="40% - Accent3 2 2 2 3 2 2 2 3 2" xfId="12269" xr:uid="{00000000-0005-0000-0000-00004C470000}"/>
    <cellStyle name="40% - Accent3 2 2 2 3 2 2 2 4" xfId="13508" xr:uid="{00000000-0005-0000-0000-00004D470000}"/>
    <cellStyle name="40% - Accent3 2 2 2 3 2 2 3" xfId="27844" xr:uid="{00000000-0005-0000-0000-00004E470000}"/>
    <cellStyle name="40% - Accent3 2 2 2 3 2 2 3 2" xfId="13507" xr:uid="{00000000-0005-0000-0000-00004F470000}"/>
    <cellStyle name="40% - Accent3 2 2 2 3 2 2 3 2 2" xfId="12287" xr:uid="{00000000-0005-0000-0000-000050470000}"/>
    <cellStyle name="40% - Accent3 2 2 2 3 2 2 3 3" xfId="13505" xr:uid="{00000000-0005-0000-0000-000051470000}"/>
    <cellStyle name="40% - Accent3 2 2 2 3 2 2 4" xfId="23034" xr:uid="{00000000-0005-0000-0000-000052470000}"/>
    <cellStyle name="40% - Accent3 2 2 2 3 2 2 4 2" xfId="13503" xr:uid="{00000000-0005-0000-0000-000053470000}"/>
    <cellStyle name="40% - Accent3 2 2 2 3 2 2 5" xfId="16916" xr:uid="{00000000-0005-0000-0000-000054470000}"/>
    <cellStyle name="40% - Accent3 2 2 2 3 2 3" xfId="9145" xr:uid="{00000000-0005-0000-0000-000055470000}"/>
    <cellStyle name="40% - Accent3 2 2 2 3 2 3 2" xfId="5621" xr:uid="{00000000-0005-0000-0000-000056470000}"/>
    <cellStyle name="40% - Accent3 2 2 2 3 2 3 2 2" xfId="13499" xr:uid="{00000000-0005-0000-0000-000057470000}"/>
    <cellStyle name="40% - Accent3 2 2 2 3 2 3 2 2 2" xfId="12242" xr:uid="{00000000-0005-0000-0000-000058470000}"/>
    <cellStyle name="40% - Accent3 2 2 2 3 2 3 2 3" xfId="21053" xr:uid="{00000000-0005-0000-0000-000059470000}"/>
    <cellStyle name="40% - Accent3 2 2 2 3 2 3 3" xfId="5406" xr:uid="{00000000-0005-0000-0000-00005A470000}"/>
    <cellStyle name="40% - Accent3 2 2 2 3 2 3 3 2" xfId="13498" xr:uid="{00000000-0005-0000-0000-00005B470000}"/>
    <cellStyle name="40% - Accent3 2 2 2 3 2 3 4" xfId="23406" xr:uid="{00000000-0005-0000-0000-00005C470000}"/>
    <cellStyle name="40% - Accent3 2 2 2 3 2 4" xfId="13497" xr:uid="{00000000-0005-0000-0000-00005D470000}"/>
    <cellStyle name="40% - Accent3 2 2 2 3 2 4 2" xfId="13490" xr:uid="{00000000-0005-0000-0000-00005E470000}"/>
    <cellStyle name="40% - Accent3 2 2 2 3 2 4 2 2" xfId="13486" xr:uid="{00000000-0005-0000-0000-00005F470000}"/>
    <cellStyle name="40% - Accent3 2 2 2 3 2 4 3" xfId="28412" xr:uid="{00000000-0005-0000-0000-000060470000}"/>
    <cellStyle name="40% - Accent3 2 2 2 3 2 5" xfId="13484" xr:uid="{00000000-0005-0000-0000-000061470000}"/>
    <cellStyle name="40% - Accent3 2 2 2 3 2 5 2" xfId="13481" xr:uid="{00000000-0005-0000-0000-000062470000}"/>
    <cellStyle name="40% - Accent3 2 2 2 3 2 6" xfId="13478" xr:uid="{00000000-0005-0000-0000-000063470000}"/>
    <cellStyle name="40% - Accent3 2 2 2 3 3" xfId="10513" xr:uid="{00000000-0005-0000-0000-000064470000}"/>
    <cellStyle name="40% - Accent3 2 2 2 3 3 2" xfId="12566" xr:uid="{00000000-0005-0000-0000-000065470000}"/>
    <cellStyle name="40% - Accent3 2 2 2 3 3 2 2" xfId="13475" xr:uid="{00000000-0005-0000-0000-000066470000}"/>
    <cellStyle name="40% - Accent3 2 2 2 3 3 2 2 2" xfId="13471" xr:uid="{00000000-0005-0000-0000-000067470000}"/>
    <cellStyle name="40% - Accent3 2 2 2 3 3 2 2 2 2" xfId="11961" xr:uid="{00000000-0005-0000-0000-000068470000}"/>
    <cellStyle name="40% - Accent3 2 2 2 3 3 2 2 3" xfId="32995" xr:uid="{00000000-0005-0000-0000-000069470000}"/>
    <cellStyle name="40% - Accent3 2 2 2 3 3 2 3" xfId="29998" xr:uid="{00000000-0005-0000-0000-00006A470000}"/>
    <cellStyle name="40% - Accent3 2 2 2 3 3 2 3 2" xfId="13470" xr:uid="{00000000-0005-0000-0000-00006B470000}"/>
    <cellStyle name="40% - Accent3 2 2 2 3 3 2 4" xfId="23388" xr:uid="{00000000-0005-0000-0000-00006C470000}"/>
    <cellStyle name="40% - Accent3 2 2 2 3 3 3" xfId="13469" xr:uid="{00000000-0005-0000-0000-00006D470000}"/>
    <cellStyle name="40% - Accent3 2 2 2 3 3 3 2" xfId="13467" xr:uid="{00000000-0005-0000-0000-00006E470000}"/>
    <cellStyle name="40% - Accent3 2 2 2 3 3 3 2 2" xfId="13464" xr:uid="{00000000-0005-0000-0000-00006F470000}"/>
    <cellStyle name="40% - Accent3 2 2 2 3 3 3 3" xfId="25925" xr:uid="{00000000-0005-0000-0000-000070470000}"/>
    <cellStyle name="40% - Accent3 2 2 2 3 3 4" xfId="13463" xr:uid="{00000000-0005-0000-0000-000071470000}"/>
    <cellStyle name="40% - Accent3 2 2 2 3 3 4 2" xfId="13460" xr:uid="{00000000-0005-0000-0000-000072470000}"/>
    <cellStyle name="40% - Accent3 2 2 2 3 3 5" xfId="13457" xr:uid="{00000000-0005-0000-0000-000073470000}"/>
    <cellStyle name="40% - Accent3 2 2 2 3 4" xfId="10507" xr:uid="{00000000-0005-0000-0000-000074470000}"/>
    <cellStyle name="40% - Accent3 2 2 2 3 4 2" xfId="29160" xr:uid="{00000000-0005-0000-0000-000075470000}"/>
    <cellStyle name="40% - Accent3 2 2 2 3 4 2 2" xfId="13452" xr:uid="{00000000-0005-0000-0000-000076470000}"/>
    <cellStyle name="40% - Accent3 2 2 2 3 4 2 2 2" xfId="13449" xr:uid="{00000000-0005-0000-0000-000077470000}"/>
    <cellStyle name="40% - Accent3 2 2 2 3 4 2 3" xfId="32169" xr:uid="{00000000-0005-0000-0000-000078470000}"/>
    <cellStyle name="40% - Accent3 2 2 2 3 4 3" xfId="13447" xr:uid="{00000000-0005-0000-0000-000079470000}"/>
    <cellStyle name="40% - Accent3 2 2 2 3 4 3 2" xfId="13445" xr:uid="{00000000-0005-0000-0000-00007A470000}"/>
    <cellStyle name="40% - Accent3 2 2 2 3 4 4" xfId="14193" xr:uid="{00000000-0005-0000-0000-00007B470000}"/>
    <cellStyle name="40% - Accent3 2 2 2 3 5" xfId="13441" xr:uid="{00000000-0005-0000-0000-00007C470000}"/>
    <cellStyle name="40% - Accent3 2 2 2 3 5 2" xfId="13440" xr:uid="{00000000-0005-0000-0000-00007D470000}"/>
    <cellStyle name="40% - Accent3 2 2 2 3 5 2 2" xfId="23244" xr:uid="{00000000-0005-0000-0000-00007E470000}"/>
    <cellStyle name="40% - Accent3 2 2 2 3 5 3" xfId="13439" xr:uid="{00000000-0005-0000-0000-00007F470000}"/>
    <cellStyle name="40% - Accent3 2 2 2 3 6" xfId="13437" xr:uid="{00000000-0005-0000-0000-000080470000}"/>
    <cellStyle name="40% - Accent3 2 2 2 3 6 2" xfId="13436" xr:uid="{00000000-0005-0000-0000-000081470000}"/>
    <cellStyle name="40% - Accent3 2 2 2 3 7" xfId="25221" xr:uid="{00000000-0005-0000-0000-000082470000}"/>
    <cellStyle name="40% - Accent3 2 2 2 4" xfId="25486" xr:uid="{00000000-0005-0000-0000-000083470000}"/>
    <cellStyle name="40% - Accent3 2 2 2 4 2" xfId="9142" xr:uid="{00000000-0005-0000-0000-000084470000}"/>
    <cellStyle name="40% - Accent3 2 2 2 4 2 2" xfId="13435" xr:uid="{00000000-0005-0000-0000-000085470000}"/>
    <cellStyle name="40% - Accent3 2 2 2 4 2 2 2" xfId="20113" xr:uid="{00000000-0005-0000-0000-000086470000}"/>
    <cellStyle name="40% - Accent3 2 2 2 4 2 2 2 2" xfId="31871" xr:uid="{00000000-0005-0000-0000-000087470000}"/>
    <cellStyle name="40% - Accent3 2 2 2 4 2 2 2 2 2" xfId="13433" xr:uid="{00000000-0005-0000-0000-000088470000}"/>
    <cellStyle name="40% - Accent3 2 2 2 4 2 2 2 3" xfId="13430" xr:uid="{00000000-0005-0000-0000-000089470000}"/>
    <cellStyle name="40% - Accent3 2 2 2 4 2 2 3" xfId="28890" xr:uid="{00000000-0005-0000-0000-00008A470000}"/>
    <cellStyle name="40% - Accent3 2 2 2 4 2 2 3 2" xfId="34090" xr:uid="{00000000-0005-0000-0000-00008B470000}"/>
    <cellStyle name="40% - Accent3 2 2 2 4 2 2 4" xfId="25653" xr:uid="{00000000-0005-0000-0000-00008C470000}"/>
    <cellStyle name="40% - Accent3 2 2 2 4 2 3" xfId="13429" xr:uid="{00000000-0005-0000-0000-00008D470000}"/>
    <cellStyle name="40% - Accent3 2 2 2 4 2 3 2" xfId="13426" xr:uid="{00000000-0005-0000-0000-00008E470000}"/>
    <cellStyle name="40% - Accent3 2 2 2 4 2 3 2 2" xfId="18139" xr:uid="{00000000-0005-0000-0000-00008F470000}"/>
    <cellStyle name="40% - Accent3 2 2 2 4 2 3 3" xfId="28858" xr:uid="{00000000-0005-0000-0000-000090470000}"/>
    <cellStyle name="40% - Accent3 2 2 2 4 2 4" xfId="25475" xr:uid="{00000000-0005-0000-0000-000091470000}"/>
    <cellStyle name="40% - Accent3 2 2 2 4 2 4 2" xfId="13423" xr:uid="{00000000-0005-0000-0000-000092470000}"/>
    <cellStyle name="40% - Accent3 2 2 2 4 2 5" xfId="29102" xr:uid="{00000000-0005-0000-0000-000093470000}"/>
    <cellStyle name="40% - Accent3 2 2 2 4 3" xfId="10498" xr:uid="{00000000-0005-0000-0000-000094470000}"/>
    <cellStyle name="40% - Accent3 2 2 2 4 3 2" xfId="13419" xr:uid="{00000000-0005-0000-0000-000095470000}"/>
    <cellStyle name="40% - Accent3 2 2 2 4 3 2 2" xfId="13418" xr:uid="{00000000-0005-0000-0000-000096470000}"/>
    <cellStyle name="40% - Accent3 2 2 2 4 3 2 2 2" xfId="13413" xr:uid="{00000000-0005-0000-0000-000097470000}"/>
    <cellStyle name="40% - Accent3 2 2 2 4 3 2 3" xfId="28658" xr:uid="{00000000-0005-0000-0000-000098470000}"/>
    <cellStyle name="40% - Accent3 2 2 2 4 3 3" xfId="13412" xr:uid="{00000000-0005-0000-0000-000099470000}"/>
    <cellStyle name="40% - Accent3 2 2 2 4 3 3 2" xfId="13410" xr:uid="{00000000-0005-0000-0000-00009A470000}"/>
    <cellStyle name="40% - Accent3 2 2 2 4 3 4" xfId="13406" xr:uid="{00000000-0005-0000-0000-00009B470000}"/>
    <cellStyle name="40% - Accent3 2 2 2 4 4" xfId="13404" xr:uid="{00000000-0005-0000-0000-00009C470000}"/>
    <cellStyle name="40% - Accent3 2 2 2 4 4 2" xfId="13403" xr:uid="{00000000-0005-0000-0000-00009D470000}"/>
    <cellStyle name="40% - Accent3 2 2 2 4 4 2 2" xfId="13402" xr:uid="{00000000-0005-0000-0000-00009E470000}"/>
    <cellStyle name="40% - Accent3 2 2 2 4 4 3" xfId="31019" xr:uid="{00000000-0005-0000-0000-00009F470000}"/>
    <cellStyle name="40% - Accent3 2 2 2 4 5" xfId="13395" xr:uid="{00000000-0005-0000-0000-0000A0470000}"/>
    <cellStyle name="40% - Accent3 2 2 2 4 5 2" xfId="32222" xr:uid="{00000000-0005-0000-0000-0000A1470000}"/>
    <cellStyle name="40% - Accent3 2 2 2 4 6" xfId="13394" xr:uid="{00000000-0005-0000-0000-0000A2470000}"/>
    <cellStyle name="40% - Accent3 2 2 2 5" xfId="22548" xr:uid="{00000000-0005-0000-0000-0000A3470000}"/>
    <cellStyle name="40% - Accent3 2 2 2 5 2" xfId="9138" xr:uid="{00000000-0005-0000-0000-0000A4470000}"/>
    <cellStyle name="40% - Accent3 2 2 2 5 2 2" xfId="13393" xr:uid="{00000000-0005-0000-0000-0000A5470000}"/>
    <cellStyle name="40% - Accent3 2 2 2 5 2 2 2" xfId="13392" xr:uid="{00000000-0005-0000-0000-0000A6470000}"/>
    <cellStyle name="40% - Accent3 2 2 2 5 2 2 2 2" xfId="13389" xr:uid="{00000000-0005-0000-0000-0000A7470000}"/>
    <cellStyle name="40% - Accent3 2 2 2 5 2 2 3" xfId="27421" xr:uid="{00000000-0005-0000-0000-0000A8470000}"/>
    <cellStyle name="40% - Accent3 2 2 2 5 2 3" xfId="13387" xr:uid="{00000000-0005-0000-0000-0000A9470000}"/>
    <cellStyle name="40% - Accent3 2 2 2 5 2 3 2" xfId="18031" xr:uid="{00000000-0005-0000-0000-0000AA470000}"/>
    <cellStyle name="40% - Accent3 2 2 2 5 2 4" xfId="13385" xr:uid="{00000000-0005-0000-0000-0000AB470000}"/>
    <cellStyle name="40% - Accent3 2 2 2 5 3" xfId="13383" xr:uid="{00000000-0005-0000-0000-0000AC470000}"/>
    <cellStyle name="40% - Accent3 2 2 2 5 3 2" xfId="22087" xr:uid="{00000000-0005-0000-0000-0000AD470000}"/>
    <cellStyle name="40% - Accent3 2 2 2 5 3 2 2" xfId="13382" xr:uid="{00000000-0005-0000-0000-0000AE470000}"/>
    <cellStyle name="40% - Accent3 2 2 2 5 3 3" xfId="13376" xr:uid="{00000000-0005-0000-0000-0000AF470000}"/>
    <cellStyle name="40% - Accent3 2 2 2 5 4" xfId="13374" xr:uid="{00000000-0005-0000-0000-0000B0470000}"/>
    <cellStyle name="40% - Accent3 2 2 2 5 4 2" xfId="13373" xr:uid="{00000000-0005-0000-0000-0000B1470000}"/>
    <cellStyle name="40% - Accent3 2 2 2 5 5" xfId="13372" xr:uid="{00000000-0005-0000-0000-0000B2470000}"/>
    <cellStyle name="40% - Accent3 2 2 2 6" xfId="18752" xr:uid="{00000000-0005-0000-0000-0000B3470000}"/>
    <cellStyle name="40% - Accent3 2 2 2 6 2" xfId="18749" xr:uid="{00000000-0005-0000-0000-0000B4470000}"/>
    <cellStyle name="40% - Accent3 2 2 2 6 2 2" xfId="19367" xr:uid="{00000000-0005-0000-0000-0000B5470000}"/>
    <cellStyle name="40% - Accent3 2 2 2 6 2 2 2" xfId="16758" xr:uid="{00000000-0005-0000-0000-0000B6470000}"/>
    <cellStyle name="40% - Accent3 2 2 2 6 2 3" xfId="19362" xr:uid="{00000000-0005-0000-0000-0000B7470000}"/>
    <cellStyle name="40% - Accent3 2 2 2 6 3" xfId="18746" xr:uid="{00000000-0005-0000-0000-0000B8470000}"/>
    <cellStyle name="40% - Accent3 2 2 2 6 3 2" xfId="19348" xr:uid="{00000000-0005-0000-0000-0000B9470000}"/>
    <cellStyle name="40% - Accent3 2 2 2 6 4" xfId="18743" xr:uid="{00000000-0005-0000-0000-0000BA470000}"/>
    <cellStyle name="40% - Accent3 2 2 2 7" xfId="18739" xr:uid="{00000000-0005-0000-0000-0000BB470000}"/>
    <cellStyle name="40% - Accent3 2 2 2 7 2" xfId="19969" xr:uid="{00000000-0005-0000-0000-0000BC470000}"/>
    <cellStyle name="40% - Accent3 2 2 2 7 2 2" xfId="19326" xr:uid="{00000000-0005-0000-0000-0000BD470000}"/>
    <cellStyle name="40% - Accent3 2 2 2 7 3" xfId="19967" xr:uid="{00000000-0005-0000-0000-0000BE470000}"/>
    <cellStyle name="40% - Accent3 2 2 2 8" xfId="18262" xr:uid="{00000000-0005-0000-0000-0000BF470000}"/>
    <cellStyle name="40% - Accent3 2 2 2 8 2" xfId="19958" xr:uid="{00000000-0005-0000-0000-0000C0470000}"/>
    <cellStyle name="40% - Accent3 2 2 2 9" xfId="18732" xr:uid="{00000000-0005-0000-0000-0000C1470000}"/>
    <cellStyle name="40% - Accent3 2 2 3" xfId="13371" xr:uid="{00000000-0005-0000-0000-0000C2470000}"/>
    <cellStyle name="40% - Accent3 2 2 3 2" xfId="9132" xr:uid="{00000000-0005-0000-0000-0000C3470000}"/>
    <cellStyle name="40% - Accent3 2 2 3 2 2" xfId="9128" xr:uid="{00000000-0005-0000-0000-0000C4470000}"/>
    <cellStyle name="40% - Accent3 2 2 3 2 2 2" xfId="9123" xr:uid="{00000000-0005-0000-0000-0000C5470000}"/>
    <cellStyle name="40% - Accent3 2 2 3 2 2 2 2" xfId="16691" xr:uid="{00000000-0005-0000-0000-0000C6470000}"/>
    <cellStyle name="40% - Accent3 2 2 3 2 2 2 2 2" xfId="13369" xr:uid="{00000000-0005-0000-0000-0000C7470000}"/>
    <cellStyle name="40% - Accent3 2 2 3 2 2 2 2 2 2" xfId="13368" xr:uid="{00000000-0005-0000-0000-0000C8470000}"/>
    <cellStyle name="40% - Accent3 2 2 3 2 2 2 2 2 2 2" xfId="13366" xr:uid="{00000000-0005-0000-0000-0000C9470000}"/>
    <cellStyle name="40% - Accent3 2 2 3 2 2 2 2 2 3" xfId="13364" xr:uid="{00000000-0005-0000-0000-0000CA470000}"/>
    <cellStyle name="40% - Accent3 2 2 3 2 2 2 2 3" xfId="13362" xr:uid="{00000000-0005-0000-0000-0000CB470000}"/>
    <cellStyle name="40% - Accent3 2 2 3 2 2 2 2 3 2" xfId="13361" xr:uid="{00000000-0005-0000-0000-0000CC470000}"/>
    <cellStyle name="40% - Accent3 2 2 3 2 2 2 2 4" xfId="13359" xr:uid="{00000000-0005-0000-0000-0000CD470000}"/>
    <cellStyle name="40% - Accent3 2 2 3 2 2 2 3" xfId="16688" xr:uid="{00000000-0005-0000-0000-0000CE470000}"/>
    <cellStyle name="40% - Accent3 2 2 3 2 2 2 3 2" xfId="13358" xr:uid="{00000000-0005-0000-0000-0000CF470000}"/>
    <cellStyle name="40% - Accent3 2 2 3 2 2 2 3 2 2" xfId="13357" xr:uid="{00000000-0005-0000-0000-0000D0470000}"/>
    <cellStyle name="40% - Accent3 2 2 3 2 2 2 3 3" xfId="13355" xr:uid="{00000000-0005-0000-0000-0000D1470000}"/>
    <cellStyle name="40% - Accent3 2 2 3 2 2 2 4" xfId="13352" xr:uid="{00000000-0005-0000-0000-0000D2470000}"/>
    <cellStyle name="40% - Accent3 2 2 3 2 2 2 4 2" xfId="6433" xr:uid="{00000000-0005-0000-0000-0000D3470000}"/>
    <cellStyle name="40% - Accent3 2 2 3 2 2 2 5" xfId="13348" xr:uid="{00000000-0005-0000-0000-0000D4470000}"/>
    <cellStyle name="40% - Accent3 2 2 3 2 2 3" xfId="9117" xr:uid="{00000000-0005-0000-0000-0000D5470000}"/>
    <cellStyle name="40% - Accent3 2 2 3 2 2 3 2" xfId="16684" xr:uid="{00000000-0005-0000-0000-0000D6470000}"/>
    <cellStyle name="40% - Accent3 2 2 3 2 2 3 2 2" xfId="13345" xr:uid="{00000000-0005-0000-0000-0000D7470000}"/>
    <cellStyle name="40% - Accent3 2 2 3 2 2 3 2 2 2" xfId="13344" xr:uid="{00000000-0005-0000-0000-0000D8470000}"/>
    <cellStyle name="40% - Accent3 2 2 3 2 2 3 2 3" xfId="13342" xr:uid="{00000000-0005-0000-0000-0000D9470000}"/>
    <cellStyle name="40% - Accent3 2 2 3 2 2 3 3" xfId="5389" xr:uid="{00000000-0005-0000-0000-0000DA470000}"/>
    <cellStyle name="40% - Accent3 2 2 3 2 2 3 3 2" xfId="13339" xr:uid="{00000000-0005-0000-0000-0000DB470000}"/>
    <cellStyle name="40% - Accent3 2 2 3 2 2 3 4" xfId="13338" xr:uid="{00000000-0005-0000-0000-0000DC470000}"/>
    <cellStyle name="40% - Accent3 2 2 3 2 2 4" xfId="33685" xr:uid="{00000000-0005-0000-0000-0000DD470000}"/>
    <cellStyle name="40% - Accent3 2 2 3 2 2 4 2" xfId="13334" xr:uid="{00000000-0005-0000-0000-0000DE470000}"/>
    <cellStyle name="40% - Accent3 2 2 3 2 2 4 2 2" xfId="13331" xr:uid="{00000000-0005-0000-0000-0000DF470000}"/>
    <cellStyle name="40% - Accent3 2 2 3 2 2 4 3" xfId="16129" xr:uid="{00000000-0005-0000-0000-0000E0470000}"/>
    <cellStyle name="40% - Accent3 2 2 3 2 2 5" xfId="32518" xr:uid="{00000000-0005-0000-0000-0000E1470000}"/>
    <cellStyle name="40% - Accent3 2 2 3 2 2 5 2" xfId="13329" xr:uid="{00000000-0005-0000-0000-0000E2470000}"/>
    <cellStyle name="40% - Accent3 2 2 3 2 2 6" xfId="33335" xr:uid="{00000000-0005-0000-0000-0000E3470000}"/>
    <cellStyle name="40% - Accent3 2 2 3 2 3" xfId="10464" xr:uid="{00000000-0005-0000-0000-0000E4470000}"/>
    <cellStyle name="40% - Accent3 2 2 3 2 3 2" xfId="12499" xr:uid="{00000000-0005-0000-0000-0000E5470000}"/>
    <cellStyle name="40% - Accent3 2 2 3 2 3 2 2" xfId="16673" xr:uid="{00000000-0005-0000-0000-0000E6470000}"/>
    <cellStyle name="40% - Accent3 2 2 3 2 3 2 2 2" xfId="13326" xr:uid="{00000000-0005-0000-0000-0000E7470000}"/>
    <cellStyle name="40% - Accent3 2 2 3 2 3 2 2 2 2" xfId="13325" xr:uid="{00000000-0005-0000-0000-0000E8470000}"/>
    <cellStyle name="40% - Accent3 2 2 3 2 3 2 2 3" xfId="13322" xr:uid="{00000000-0005-0000-0000-0000E9470000}"/>
    <cellStyle name="40% - Accent3 2 2 3 2 3 2 3" xfId="13321" xr:uid="{00000000-0005-0000-0000-0000EA470000}"/>
    <cellStyle name="40% - Accent3 2 2 3 2 3 2 3 2" xfId="7946" xr:uid="{00000000-0005-0000-0000-0000EB470000}"/>
    <cellStyle name="40% - Accent3 2 2 3 2 3 2 4" xfId="13318" xr:uid="{00000000-0005-0000-0000-0000EC470000}"/>
    <cellStyle name="40% - Accent3 2 2 3 2 3 3" xfId="33615" xr:uid="{00000000-0005-0000-0000-0000ED470000}"/>
    <cellStyle name="40% - Accent3 2 2 3 2 3 3 2" xfId="13315" xr:uid="{00000000-0005-0000-0000-0000EE470000}"/>
    <cellStyle name="40% - Accent3 2 2 3 2 3 3 2 2" xfId="13312" xr:uid="{00000000-0005-0000-0000-0000EF470000}"/>
    <cellStyle name="40% - Accent3 2 2 3 2 3 3 3" xfId="13311" xr:uid="{00000000-0005-0000-0000-0000F0470000}"/>
    <cellStyle name="40% - Accent3 2 2 3 2 3 4" xfId="33613" xr:uid="{00000000-0005-0000-0000-0000F1470000}"/>
    <cellStyle name="40% - Accent3 2 2 3 2 3 4 2" xfId="13309" xr:uid="{00000000-0005-0000-0000-0000F2470000}"/>
    <cellStyle name="40% - Accent3 2 2 3 2 3 5" xfId="29608" xr:uid="{00000000-0005-0000-0000-0000F3470000}"/>
    <cellStyle name="40% - Accent3 2 2 3 2 4" xfId="10455" xr:uid="{00000000-0005-0000-0000-0000F4470000}"/>
    <cellStyle name="40% - Accent3 2 2 3 2 4 2" xfId="26059" xr:uid="{00000000-0005-0000-0000-0000F5470000}"/>
    <cellStyle name="40% - Accent3 2 2 3 2 4 2 2" xfId="14891" xr:uid="{00000000-0005-0000-0000-0000F6470000}"/>
    <cellStyle name="40% - Accent3 2 2 3 2 4 2 2 2" xfId="13307" xr:uid="{00000000-0005-0000-0000-0000F7470000}"/>
    <cellStyle name="40% - Accent3 2 2 3 2 4 2 3" xfId="13304" xr:uid="{00000000-0005-0000-0000-0000F8470000}"/>
    <cellStyle name="40% - Accent3 2 2 3 2 4 3" xfId="31801" xr:uid="{00000000-0005-0000-0000-0000F9470000}"/>
    <cellStyle name="40% - Accent3 2 2 3 2 4 3 2" xfId="13302" xr:uid="{00000000-0005-0000-0000-0000FA470000}"/>
    <cellStyle name="40% - Accent3 2 2 3 2 4 4" xfId="33617" xr:uid="{00000000-0005-0000-0000-0000FB470000}"/>
    <cellStyle name="40% - Accent3 2 2 3 2 5" xfId="25091" xr:uid="{00000000-0005-0000-0000-0000FC470000}"/>
    <cellStyle name="40% - Accent3 2 2 3 2 5 2" xfId="23314" xr:uid="{00000000-0005-0000-0000-0000FD470000}"/>
    <cellStyle name="40% - Accent3 2 2 3 2 5 2 2" xfId="13299" xr:uid="{00000000-0005-0000-0000-0000FE470000}"/>
    <cellStyle name="40% - Accent3 2 2 3 2 5 3" xfId="23309" xr:uid="{00000000-0005-0000-0000-0000FF470000}"/>
    <cellStyle name="40% - Accent3 2 2 3 2 6" xfId="13296" xr:uid="{00000000-0005-0000-0000-000000480000}"/>
    <cellStyle name="40% - Accent3 2 2 3 2 6 2" xfId="23306" xr:uid="{00000000-0005-0000-0000-000001480000}"/>
    <cellStyle name="40% - Accent3 2 2 3 2 7" xfId="26661" xr:uid="{00000000-0005-0000-0000-000002480000}"/>
    <cellStyle name="40% - Accent3 2 2 3 3" xfId="13295" xr:uid="{00000000-0005-0000-0000-000003480000}"/>
    <cellStyle name="40% - Accent3 2 2 3 3 2" xfId="13289" xr:uid="{00000000-0005-0000-0000-000004480000}"/>
    <cellStyle name="40% - Accent3 2 2 3 3 2 2" xfId="33812" xr:uid="{00000000-0005-0000-0000-000005480000}"/>
    <cellStyle name="40% - Accent3 2 2 3 3 2 2 2" xfId="16657" xr:uid="{00000000-0005-0000-0000-000006480000}"/>
    <cellStyle name="40% - Accent3 2 2 3 3 2 2 2 2" xfId="13286" xr:uid="{00000000-0005-0000-0000-000007480000}"/>
    <cellStyle name="40% - Accent3 2 2 3 3 2 2 2 2 2" xfId="27068" xr:uid="{00000000-0005-0000-0000-000008480000}"/>
    <cellStyle name="40% - Accent3 2 2 3 3 2 2 2 3" xfId="13285" xr:uid="{00000000-0005-0000-0000-000009480000}"/>
    <cellStyle name="40% - Accent3 2 2 3 3 2 2 3" xfId="13284" xr:uid="{00000000-0005-0000-0000-00000A480000}"/>
    <cellStyle name="40% - Accent3 2 2 3 3 2 2 3 2" xfId="20021" xr:uid="{00000000-0005-0000-0000-00000B480000}"/>
    <cellStyle name="40% - Accent3 2 2 3 3 2 2 4" xfId="13280" xr:uid="{00000000-0005-0000-0000-00000C480000}"/>
    <cellStyle name="40% - Accent3 2 2 3 3 2 3" xfId="30966" xr:uid="{00000000-0005-0000-0000-00000D480000}"/>
    <cellStyle name="40% - Accent3 2 2 3 3 2 3 2" xfId="13277" xr:uid="{00000000-0005-0000-0000-00000E480000}"/>
    <cellStyle name="40% - Accent3 2 2 3 3 2 3 2 2" xfId="13275" xr:uid="{00000000-0005-0000-0000-00000F480000}"/>
    <cellStyle name="40% - Accent3 2 2 3 3 2 3 3" xfId="13274" xr:uid="{00000000-0005-0000-0000-000010480000}"/>
    <cellStyle name="40% - Accent3 2 2 3 3 2 4" xfId="25882" xr:uid="{00000000-0005-0000-0000-000011480000}"/>
    <cellStyle name="40% - Accent3 2 2 3 3 2 4 2" xfId="13271" xr:uid="{00000000-0005-0000-0000-000012480000}"/>
    <cellStyle name="40% - Accent3 2 2 3 3 2 5" xfId="29407" xr:uid="{00000000-0005-0000-0000-000013480000}"/>
    <cellStyle name="40% - Accent3 2 2 3 3 3" xfId="10441" xr:uid="{00000000-0005-0000-0000-000014480000}"/>
    <cellStyle name="40% - Accent3 2 2 3 3 3 2" xfId="33549" xr:uid="{00000000-0005-0000-0000-000015480000}"/>
    <cellStyle name="40% - Accent3 2 2 3 3 3 2 2" xfId="13269" xr:uid="{00000000-0005-0000-0000-000016480000}"/>
    <cellStyle name="40% - Accent3 2 2 3 3 3 2 2 2" xfId="13267" xr:uid="{00000000-0005-0000-0000-000017480000}"/>
    <cellStyle name="40% - Accent3 2 2 3 3 3 2 3" xfId="13266" xr:uid="{00000000-0005-0000-0000-000018480000}"/>
    <cellStyle name="40% - Accent3 2 2 3 3 3 3" xfId="30961" xr:uid="{00000000-0005-0000-0000-000019480000}"/>
    <cellStyle name="40% - Accent3 2 2 3 3 3 3 2" xfId="13264" xr:uid="{00000000-0005-0000-0000-00001A480000}"/>
    <cellStyle name="40% - Accent3 2 2 3 3 3 4" xfId="23746" xr:uid="{00000000-0005-0000-0000-00001B480000}"/>
    <cellStyle name="40% - Accent3 2 2 3 3 4" xfId="13262" xr:uid="{00000000-0005-0000-0000-00001C480000}"/>
    <cellStyle name="40% - Accent3 2 2 3 3 4 2" xfId="31441" xr:uid="{00000000-0005-0000-0000-00001D480000}"/>
    <cellStyle name="40% - Accent3 2 2 3 3 4 2 2" xfId="13261" xr:uid="{00000000-0005-0000-0000-00001E480000}"/>
    <cellStyle name="40% - Accent3 2 2 3 3 4 3" xfId="27718" xr:uid="{00000000-0005-0000-0000-00001F480000}"/>
    <cellStyle name="40% - Accent3 2 2 3 3 5" xfId="13259" xr:uid="{00000000-0005-0000-0000-000020480000}"/>
    <cellStyle name="40% - Accent3 2 2 3 3 5 2" xfId="23297" xr:uid="{00000000-0005-0000-0000-000021480000}"/>
    <cellStyle name="40% - Accent3 2 2 3 3 6" xfId="13256" xr:uid="{00000000-0005-0000-0000-000022480000}"/>
    <cellStyle name="40% - Accent3 2 2 3 4" xfId="24504" xr:uid="{00000000-0005-0000-0000-000023480000}"/>
    <cellStyle name="40% - Accent3 2 2 3 4 2" xfId="9113" xr:uid="{00000000-0005-0000-0000-000024480000}"/>
    <cellStyle name="40% - Accent3 2 2 3 4 2 2" xfId="29851" xr:uid="{00000000-0005-0000-0000-000025480000}"/>
    <cellStyle name="40% - Accent3 2 2 3 4 2 2 2" xfId="5753" xr:uid="{00000000-0005-0000-0000-000026480000}"/>
    <cellStyle name="40% - Accent3 2 2 3 4 2 2 2 2" xfId="34276" xr:uid="{00000000-0005-0000-0000-000027480000}"/>
    <cellStyle name="40% - Accent3 2 2 3 4 2 2 3" xfId="13249" xr:uid="{00000000-0005-0000-0000-000028480000}"/>
    <cellStyle name="40% - Accent3 2 2 3 4 2 3" xfId="31983" xr:uid="{00000000-0005-0000-0000-000029480000}"/>
    <cellStyle name="40% - Accent3 2 2 3 4 2 3 2" xfId="13245" xr:uid="{00000000-0005-0000-0000-00002A480000}"/>
    <cellStyle name="40% - Accent3 2 2 3 4 2 4" xfId="23719" xr:uid="{00000000-0005-0000-0000-00002B480000}"/>
    <cellStyle name="40% - Accent3 2 2 3 4 3" xfId="13240" xr:uid="{00000000-0005-0000-0000-00002C480000}"/>
    <cellStyle name="40% - Accent3 2 2 3 4 3 2" xfId="31901" xr:uid="{00000000-0005-0000-0000-00002D480000}"/>
    <cellStyle name="40% - Accent3 2 2 3 4 3 2 2" xfId="13239" xr:uid="{00000000-0005-0000-0000-00002E480000}"/>
    <cellStyle name="40% - Accent3 2 2 3 4 3 3" xfId="29968" xr:uid="{00000000-0005-0000-0000-00002F480000}"/>
    <cellStyle name="40% - Accent3 2 2 3 4 4" xfId="13232" xr:uid="{00000000-0005-0000-0000-000030480000}"/>
    <cellStyle name="40% - Accent3 2 2 3 4 4 2" xfId="31869" xr:uid="{00000000-0005-0000-0000-000031480000}"/>
    <cellStyle name="40% - Accent3 2 2 3 4 5" xfId="13231" xr:uid="{00000000-0005-0000-0000-000032480000}"/>
    <cellStyle name="40% - Accent3 2 2 3 5" xfId="13629" xr:uid="{00000000-0005-0000-0000-000033480000}"/>
    <cellStyle name="40% - Accent3 2 2 3 5 2" xfId="13228" xr:uid="{00000000-0005-0000-0000-000034480000}"/>
    <cellStyle name="40% - Accent3 2 2 3 5 2 2" xfId="31752" xr:uid="{00000000-0005-0000-0000-000035480000}"/>
    <cellStyle name="40% - Accent3 2 2 3 5 2 2 2" xfId="13227" xr:uid="{00000000-0005-0000-0000-000036480000}"/>
    <cellStyle name="40% - Accent3 2 2 3 5 2 3" xfId="24028" xr:uid="{00000000-0005-0000-0000-000037480000}"/>
    <cellStyle name="40% - Accent3 2 2 3 5 3" xfId="13223" xr:uid="{00000000-0005-0000-0000-000038480000}"/>
    <cellStyle name="40% - Accent3 2 2 3 5 3 2" xfId="32894" xr:uid="{00000000-0005-0000-0000-000039480000}"/>
    <cellStyle name="40% - Accent3 2 2 3 5 4" xfId="13222" xr:uid="{00000000-0005-0000-0000-00003A480000}"/>
    <cellStyle name="40% - Accent3 2 2 3 6" xfId="21835" xr:uid="{00000000-0005-0000-0000-00003B480000}"/>
    <cellStyle name="40% - Accent3 2 2 3 6 2" xfId="33544" xr:uid="{00000000-0005-0000-0000-00003C480000}"/>
    <cellStyle name="40% - Accent3 2 2 3 6 2 2" xfId="31650" xr:uid="{00000000-0005-0000-0000-00003D480000}"/>
    <cellStyle name="40% - Accent3 2 2 3 6 3" xfId="31001" xr:uid="{00000000-0005-0000-0000-00003E480000}"/>
    <cellStyle name="40% - Accent3 2 2 3 7" xfId="21826" xr:uid="{00000000-0005-0000-0000-00003F480000}"/>
    <cellStyle name="40% - Accent3 2 2 3 7 2" xfId="33531" xr:uid="{00000000-0005-0000-0000-000040480000}"/>
    <cellStyle name="40% - Accent3 2 2 3 8" xfId="21819" xr:uid="{00000000-0005-0000-0000-000041480000}"/>
    <cellStyle name="40% - Accent3 2 2 4" xfId="13221" xr:uid="{00000000-0005-0000-0000-000042480000}"/>
    <cellStyle name="40% - Accent3 2 2 4 2" xfId="9109" xr:uid="{00000000-0005-0000-0000-000043480000}"/>
    <cellStyle name="40% - Accent3 2 2 4 2 2" xfId="9106" xr:uid="{00000000-0005-0000-0000-000044480000}"/>
    <cellStyle name="40% - Accent3 2 2 4 2 2 2" xfId="9101" xr:uid="{00000000-0005-0000-0000-000045480000}"/>
    <cellStyle name="40% - Accent3 2 2 4 2 2 2 2" xfId="15496" xr:uid="{00000000-0005-0000-0000-000046480000}"/>
    <cellStyle name="40% - Accent3 2 2 4 2 2 2 2 2" xfId="15994" xr:uid="{00000000-0005-0000-0000-000047480000}"/>
    <cellStyle name="40% - Accent3 2 2 4 2 2 2 2 2 2" xfId="15201" xr:uid="{00000000-0005-0000-0000-000048480000}"/>
    <cellStyle name="40% - Accent3 2 2 4 2 2 2 2 3" xfId="25324" xr:uid="{00000000-0005-0000-0000-000049480000}"/>
    <cellStyle name="40% - Accent3 2 2 4 2 2 2 3" xfId="13210" xr:uid="{00000000-0005-0000-0000-00004A480000}"/>
    <cellStyle name="40% - Accent3 2 2 4 2 2 2 3 2" xfId="15938" xr:uid="{00000000-0005-0000-0000-00004B480000}"/>
    <cellStyle name="40% - Accent3 2 2 4 2 2 2 4" xfId="13207" xr:uid="{00000000-0005-0000-0000-00004C480000}"/>
    <cellStyle name="40% - Accent3 2 2 4 2 2 3" xfId="33409" xr:uid="{00000000-0005-0000-0000-00004D480000}"/>
    <cellStyle name="40% - Accent3 2 2 4 2 2 3 2" xfId="13204" xr:uid="{00000000-0005-0000-0000-00004E480000}"/>
    <cellStyle name="40% - Accent3 2 2 4 2 2 3 2 2" xfId="15814" xr:uid="{00000000-0005-0000-0000-00004F480000}"/>
    <cellStyle name="40% - Accent3 2 2 4 2 2 3 3" xfId="13202" xr:uid="{00000000-0005-0000-0000-000050480000}"/>
    <cellStyle name="40% - Accent3 2 2 4 2 2 4" xfId="22851" xr:uid="{00000000-0005-0000-0000-000051480000}"/>
    <cellStyle name="40% - Accent3 2 2 4 2 2 4 2" xfId="13200" xr:uid="{00000000-0005-0000-0000-000052480000}"/>
    <cellStyle name="40% - Accent3 2 2 4 2 2 5" xfId="21091" xr:uid="{00000000-0005-0000-0000-000053480000}"/>
    <cellStyle name="40% - Accent3 2 2 4 2 3" xfId="13198" xr:uid="{00000000-0005-0000-0000-000054480000}"/>
    <cellStyle name="40% - Accent3 2 2 4 2 3 2" xfId="33365" xr:uid="{00000000-0005-0000-0000-000055480000}"/>
    <cellStyle name="40% - Accent3 2 2 4 2 3 2 2" xfId="13194" xr:uid="{00000000-0005-0000-0000-000056480000}"/>
    <cellStyle name="40% - Accent3 2 2 4 2 3 2 2 2" xfId="14009" xr:uid="{00000000-0005-0000-0000-000057480000}"/>
    <cellStyle name="40% - Accent3 2 2 4 2 3 2 3" xfId="13192" xr:uid="{00000000-0005-0000-0000-000058480000}"/>
    <cellStyle name="40% - Accent3 2 2 4 2 3 3" xfId="33360" xr:uid="{00000000-0005-0000-0000-000059480000}"/>
    <cellStyle name="40% - Accent3 2 2 4 2 3 3 2" xfId="13190" xr:uid="{00000000-0005-0000-0000-00005A480000}"/>
    <cellStyle name="40% - Accent3 2 2 4 2 3 4" xfId="21062" xr:uid="{00000000-0005-0000-0000-00005B480000}"/>
    <cellStyle name="40% - Accent3 2 2 4 2 4" xfId="30754" xr:uid="{00000000-0005-0000-0000-00005C480000}"/>
    <cellStyle name="40% - Accent3 2 2 4 2 4 2" xfId="33145" xr:uid="{00000000-0005-0000-0000-00005D480000}"/>
    <cellStyle name="40% - Accent3 2 2 4 2 4 2 2" xfId="13187" xr:uid="{00000000-0005-0000-0000-00005E480000}"/>
    <cellStyle name="40% - Accent3 2 2 4 2 4 3" xfId="33131" xr:uid="{00000000-0005-0000-0000-00005F480000}"/>
    <cellStyle name="40% - Accent3 2 2 4 2 5" xfId="32631" xr:uid="{00000000-0005-0000-0000-000060480000}"/>
    <cellStyle name="40% - Accent3 2 2 4 2 5 2" xfId="17783" xr:uid="{00000000-0005-0000-0000-000061480000}"/>
    <cellStyle name="40% - Accent3 2 2 4 2 6" xfId="13185" xr:uid="{00000000-0005-0000-0000-000062480000}"/>
    <cellStyle name="40% - Accent3 2 2 4 3" xfId="19586" xr:uid="{00000000-0005-0000-0000-000063480000}"/>
    <cellStyle name="40% - Accent3 2 2 4 3 2" xfId="9098" xr:uid="{00000000-0005-0000-0000-000064480000}"/>
    <cellStyle name="40% - Accent3 2 2 4 3 2 2" xfId="31444" xr:uid="{00000000-0005-0000-0000-000065480000}"/>
    <cellStyle name="40% - Accent3 2 2 4 3 2 2 2" xfId="13181" xr:uid="{00000000-0005-0000-0000-000066480000}"/>
    <cellStyle name="40% - Accent3 2 2 4 3 2 2 2 2" xfId="13179" xr:uid="{00000000-0005-0000-0000-000067480000}"/>
    <cellStyle name="40% - Accent3 2 2 4 3 2 2 3" xfId="13177" xr:uid="{00000000-0005-0000-0000-000068480000}"/>
    <cellStyle name="40% - Accent3 2 2 4 3 2 3" xfId="30937" xr:uid="{00000000-0005-0000-0000-000069480000}"/>
    <cellStyle name="40% - Accent3 2 2 4 3 2 3 2" xfId="13175" xr:uid="{00000000-0005-0000-0000-00006A480000}"/>
    <cellStyle name="40% - Accent3 2 2 4 3 2 4" xfId="22941" xr:uid="{00000000-0005-0000-0000-00006B480000}"/>
    <cellStyle name="40% - Accent3 2 2 4 3 3" xfId="13741" xr:uid="{00000000-0005-0000-0000-00006C480000}"/>
    <cellStyle name="40% - Accent3 2 2 4 3 3 2" xfId="33382" xr:uid="{00000000-0005-0000-0000-00006D480000}"/>
    <cellStyle name="40% - Accent3 2 2 4 3 3 2 2" xfId="13174" xr:uid="{00000000-0005-0000-0000-00006E480000}"/>
    <cellStyle name="40% - Accent3 2 2 4 3 3 3" xfId="30920" xr:uid="{00000000-0005-0000-0000-00006F480000}"/>
    <cellStyle name="40% - Accent3 2 2 4 3 4" xfId="6608" xr:uid="{00000000-0005-0000-0000-000070480000}"/>
    <cellStyle name="40% - Accent3 2 2 4 3 4 2" xfId="33030" xr:uid="{00000000-0005-0000-0000-000071480000}"/>
    <cellStyle name="40% - Accent3 2 2 4 3 5" xfId="13171" xr:uid="{00000000-0005-0000-0000-000072480000}"/>
    <cellStyle name="40% - Accent3 2 2 4 4" xfId="13168" xr:uid="{00000000-0005-0000-0000-000073480000}"/>
    <cellStyle name="40% - Accent3 2 2 4 4 2" xfId="13165" xr:uid="{00000000-0005-0000-0000-000074480000}"/>
    <cellStyle name="40% - Accent3 2 2 4 4 2 2" xfId="24531" xr:uid="{00000000-0005-0000-0000-000075480000}"/>
    <cellStyle name="40% - Accent3 2 2 4 4 2 2 2" xfId="13164" xr:uid="{00000000-0005-0000-0000-000076480000}"/>
    <cellStyle name="40% - Accent3 2 2 4 4 2 3" xfId="22374" xr:uid="{00000000-0005-0000-0000-000077480000}"/>
    <cellStyle name="40% - Accent3 2 2 4 4 3" xfId="13161" xr:uid="{00000000-0005-0000-0000-000078480000}"/>
    <cellStyle name="40% - Accent3 2 2 4 4 3 2" xfId="33200" xr:uid="{00000000-0005-0000-0000-000079480000}"/>
    <cellStyle name="40% - Accent3 2 2 4 4 4" xfId="13160" xr:uid="{00000000-0005-0000-0000-00007A480000}"/>
    <cellStyle name="40% - Accent3 2 2 4 5" xfId="13600" xr:uid="{00000000-0005-0000-0000-00007B480000}"/>
    <cellStyle name="40% - Accent3 2 2 4 5 2" xfId="13159" xr:uid="{00000000-0005-0000-0000-00007C480000}"/>
    <cellStyle name="40% - Accent3 2 2 4 5 2 2" xfId="31422" xr:uid="{00000000-0005-0000-0000-00007D480000}"/>
    <cellStyle name="40% - Accent3 2 2 4 5 3" xfId="13158" xr:uid="{00000000-0005-0000-0000-00007E480000}"/>
    <cellStyle name="40% - Accent3 2 2 4 6" xfId="34289" xr:uid="{00000000-0005-0000-0000-00007F480000}"/>
    <cellStyle name="40% - Accent3 2 2 4 6 2" xfId="31861" xr:uid="{00000000-0005-0000-0000-000080480000}"/>
    <cellStyle name="40% - Accent3 2 2 4 7" xfId="21777" xr:uid="{00000000-0005-0000-0000-000081480000}"/>
    <cellStyle name="40% - Accent3 2 2 5" xfId="19102" xr:uid="{00000000-0005-0000-0000-000082480000}"/>
    <cellStyle name="40% - Accent3 2 2 5 2" xfId="9093" xr:uid="{00000000-0005-0000-0000-000083480000}"/>
    <cellStyle name="40% - Accent3 2 2 5 2 2" xfId="9088" xr:uid="{00000000-0005-0000-0000-000084480000}"/>
    <cellStyle name="40% - Accent3 2 2 5 2 2 2" xfId="33167" xr:uid="{00000000-0005-0000-0000-000085480000}"/>
    <cellStyle name="40% - Accent3 2 2 5 2 2 2 2" xfId="33842" xr:uid="{00000000-0005-0000-0000-000086480000}"/>
    <cellStyle name="40% - Accent3 2 2 5 2 2 2 2 2" xfId="29374" xr:uid="{00000000-0005-0000-0000-000087480000}"/>
    <cellStyle name="40% - Accent3 2 2 5 2 2 2 3" xfId="13153" xr:uid="{00000000-0005-0000-0000-000088480000}"/>
    <cellStyle name="40% - Accent3 2 2 5 2 2 3" xfId="27806" xr:uid="{00000000-0005-0000-0000-000089480000}"/>
    <cellStyle name="40% - Accent3 2 2 5 2 2 3 2" xfId="13151" xr:uid="{00000000-0005-0000-0000-00008A480000}"/>
    <cellStyle name="40% - Accent3 2 2 5 2 2 4" xfId="20922" xr:uid="{00000000-0005-0000-0000-00008B480000}"/>
    <cellStyle name="40% - Accent3 2 2 5 2 3" xfId="29549" xr:uid="{00000000-0005-0000-0000-00008C480000}"/>
    <cellStyle name="40% - Accent3 2 2 5 2 3 2" xfId="33473" xr:uid="{00000000-0005-0000-0000-00008D480000}"/>
    <cellStyle name="40% - Accent3 2 2 5 2 3 2 2" xfId="13149" xr:uid="{00000000-0005-0000-0000-00008E480000}"/>
    <cellStyle name="40% - Accent3 2 2 5 2 3 3" xfId="27783" xr:uid="{00000000-0005-0000-0000-00008F480000}"/>
    <cellStyle name="40% - Accent3 2 2 5 2 4" xfId="30730" xr:uid="{00000000-0005-0000-0000-000090480000}"/>
    <cellStyle name="40% - Accent3 2 2 5 2 4 2" xfId="33095" xr:uid="{00000000-0005-0000-0000-000091480000}"/>
    <cellStyle name="40% - Accent3 2 2 5 2 5" xfId="33266" xr:uid="{00000000-0005-0000-0000-000092480000}"/>
    <cellStyle name="40% - Accent3 2 2 5 3" xfId="13147" xr:uid="{00000000-0005-0000-0000-000093480000}"/>
    <cellStyle name="40% - Accent3 2 2 5 3 2" xfId="13142" xr:uid="{00000000-0005-0000-0000-000094480000}"/>
    <cellStyle name="40% - Accent3 2 2 5 3 2 2" xfId="6470" xr:uid="{00000000-0005-0000-0000-000095480000}"/>
    <cellStyle name="40% - Accent3 2 2 5 3 2 2 2" xfId="13141" xr:uid="{00000000-0005-0000-0000-000096480000}"/>
    <cellStyle name="40% - Accent3 2 2 5 3 2 3" xfId="6366" xr:uid="{00000000-0005-0000-0000-000097480000}"/>
    <cellStyle name="40% - Accent3 2 2 5 3 3" xfId="13139" xr:uid="{00000000-0005-0000-0000-000098480000}"/>
    <cellStyle name="40% - Accent3 2 2 5 3 3 2" xfId="5526" xr:uid="{00000000-0005-0000-0000-000099480000}"/>
    <cellStyle name="40% - Accent3 2 2 5 3 4" xfId="13137" xr:uid="{00000000-0005-0000-0000-00009A480000}"/>
    <cellStyle name="40% - Accent3 2 2 5 4" xfId="13132" xr:uid="{00000000-0005-0000-0000-00009B480000}"/>
    <cellStyle name="40% - Accent3 2 2 5 4 2" xfId="13131" xr:uid="{00000000-0005-0000-0000-00009C480000}"/>
    <cellStyle name="40% - Accent3 2 2 5 4 2 2" xfId="32556" xr:uid="{00000000-0005-0000-0000-00009D480000}"/>
    <cellStyle name="40% - Accent3 2 2 5 4 3" xfId="13130" xr:uid="{00000000-0005-0000-0000-00009E480000}"/>
    <cellStyle name="40% - Accent3 2 2 5 5" xfId="13592" xr:uid="{00000000-0005-0000-0000-00009F480000}"/>
    <cellStyle name="40% - Accent3 2 2 5 5 2" xfId="13128" xr:uid="{00000000-0005-0000-0000-0000A0480000}"/>
    <cellStyle name="40% - Accent3 2 2 5 6" xfId="21753" xr:uid="{00000000-0005-0000-0000-0000A1480000}"/>
    <cellStyle name="40% - Accent3 2 2 6" xfId="9085" xr:uid="{00000000-0005-0000-0000-0000A2480000}"/>
    <cellStyle name="40% - Accent3 2 2 6 2" xfId="13127" xr:uid="{00000000-0005-0000-0000-0000A3480000}"/>
    <cellStyle name="40% - Accent3 2 2 6 2 2" xfId="13122" xr:uid="{00000000-0005-0000-0000-0000A4480000}"/>
    <cellStyle name="40% - Accent3 2 2 6 2 2 2" xfId="29061" xr:uid="{00000000-0005-0000-0000-0000A5480000}"/>
    <cellStyle name="40% - Accent3 2 2 6 2 2 2 2" xfId="15595" xr:uid="{00000000-0005-0000-0000-0000A6480000}"/>
    <cellStyle name="40% - Accent3 2 2 6 2 2 3" xfId="34143" xr:uid="{00000000-0005-0000-0000-0000A7480000}"/>
    <cellStyle name="40% - Accent3 2 2 6 2 3" xfId="8767" xr:uid="{00000000-0005-0000-0000-0000A8480000}"/>
    <cellStyle name="40% - Accent3 2 2 6 2 3 2" xfId="32932" xr:uid="{00000000-0005-0000-0000-0000A9480000}"/>
    <cellStyle name="40% - Accent3 2 2 6 2 4" xfId="13120" xr:uid="{00000000-0005-0000-0000-0000AA480000}"/>
    <cellStyle name="40% - Accent3 2 2 6 3" xfId="13117" xr:uid="{00000000-0005-0000-0000-0000AB480000}"/>
    <cellStyle name="40% - Accent3 2 2 6 3 2" xfId="13115" xr:uid="{00000000-0005-0000-0000-0000AC480000}"/>
    <cellStyle name="40% - Accent3 2 2 6 3 2 2" xfId="33508" xr:uid="{00000000-0005-0000-0000-0000AD480000}"/>
    <cellStyle name="40% - Accent3 2 2 6 3 3" xfId="13113" xr:uid="{00000000-0005-0000-0000-0000AE480000}"/>
    <cellStyle name="40% - Accent3 2 2 6 4" xfId="13111" xr:uid="{00000000-0005-0000-0000-0000AF480000}"/>
    <cellStyle name="40% - Accent3 2 2 6 4 2" xfId="13109" xr:uid="{00000000-0005-0000-0000-0000B0480000}"/>
    <cellStyle name="40% - Accent3 2 2 6 5" xfId="13589" xr:uid="{00000000-0005-0000-0000-0000B1480000}"/>
    <cellStyle name="40% - Accent3 2 2 7" xfId="9081" xr:uid="{00000000-0005-0000-0000-0000B2480000}"/>
    <cellStyle name="40% - Accent3 2 2 7 2" xfId="23293" xr:uid="{00000000-0005-0000-0000-0000B3480000}"/>
    <cellStyle name="40% - Accent3 2 2 7 2 2" xfId="18335" xr:uid="{00000000-0005-0000-0000-0000B4480000}"/>
    <cellStyle name="40% - Accent3 2 2 7 2 2 2" xfId="33704" xr:uid="{00000000-0005-0000-0000-0000B5480000}"/>
    <cellStyle name="40% - Accent3 2 2 7 2 3" xfId="18332" xr:uid="{00000000-0005-0000-0000-0000B6480000}"/>
    <cellStyle name="40% - Accent3 2 2 7 3" xfId="18330" xr:uid="{00000000-0005-0000-0000-0000B7480000}"/>
    <cellStyle name="40% - Accent3 2 2 7 3 2" xfId="18327" xr:uid="{00000000-0005-0000-0000-0000B8480000}"/>
    <cellStyle name="40% - Accent3 2 2 7 4" xfId="22843" xr:uid="{00000000-0005-0000-0000-0000B9480000}"/>
    <cellStyle name="40% - Accent3 2 2 8" xfId="18324" xr:uid="{00000000-0005-0000-0000-0000BA480000}"/>
    <cellStyle name="40% - Accent3 2 2 8 2" xfId="18322" xr:uid="{00000000-0005-0000-0000-0000BB480000}"/>
    <cellStyle name="40% - Accent3 2 2 8 2 2" xfId="18320" xr:uid="{00000000-0005-0000-0000-0000BC480000}"/>
    <cellStyle name="40% - Accent3 2 2 8 3" xfId="18319" xr:uid="{00000000-0005-0000-0000-0000BD480000}"/>
    <cellStyle name="40% - Accent3 2 2 9" xfId="18314" xr:uid="{00000000-0005-0000-0000-0000BE480000}"/>
    <cellStyle name="40% - Accent3 2 2 9 2" xfId="22896" xr:uid="{00000000-0005-0000-0000-0000BF480000}"/>
    <cellStyle name="40% - Accent3 2 3" xfId="207" xr:uid="{00000000-0005-0000-0000-0000C0480000}"/>
    <cellStyle name="40% - Accent3 2 3 10" xfId="34540" xr:uid="{00000000-0005-0000-0000-0000C1480000}"/>
    <cellStyle name="40% - Accent3 2 3 11" xfId="13108" xr:uid="{00000000-0005-0000-0000-0000C2480000}"/>
    <cellStyle name="40% - Accent3 2 3 2" xfId="9074" xr:uid="{00000000-0005-0000-0000-0000C3480000}"/>
    <cellStyle name="40% - Accent3 2 3 2 2" xfId="9071" xr:uid="{00000000-0005-0000-0000-0000C4480000}"/>
    <cellStyle name="40% - Accent3 2 3 2 2 2" xfId="17631" xr:uid="{00000000-0005-0000-0000-0000C5480000}"/>
    <cellStyle name="40% - Accent3 2 3 2 2 2 2" xfId="28055" xr:uid="{00000000-0005-0000-0000-0000C6480000}"/>
    <cellStyle name="40% - Accent3 2 3 2 2 2 2 2" xfId="13106" xr:uid="{00000000-0005-0000-0000-0000C7480000}"/>
    <cellStyle name="40% - Accent3 2 3 2 2 2 2 2 2" xfId="13272" xr:uid="{00000000-0005-0000-0000-0000C8480000}"/>
    <cellStyle name="40% - Accent3 2 3 2 2 2 2 2 2 2" xfId="32178" xr:uid="{00000000-0005-0000-0000-0000C9480000}"/>
    <cellStyle name="40% - Accent3 2 3 2 2 2 2 2 2 2 2" xfId="13105" xr:uid="{00000000-0005-0000-0000-0000CA480000}"/>
    <cellStyle name="40% - Accent3 2 3 2 2 2 2 2 2 3" xfId="30569" xr:uid="{00000000-0005-0000-0000-0000CB480000}"/>
    <cellStyle name="40% - Accent3 2 3 2 2 2 2 2 3" xfId="9978" xr:uid="{00000000-0005-0000-0000-0000CC480000}"/>
    <cellStyle name="40% - Accent3 2 3 2 2 2 2 2 3 2" xfId="31747" xr:uid="{00000000-0005-0000-0000-0000CD480000}"/>
    <cellStyle name="40% - Accent3 2 3 2 2 2 2 2 4" xfId="25594" xr:uid="{00000000-0005-0000-0000-0000CE480000}"/>
    <cellStyle name="40% - Accent3 2 3 2 2 2 2 3" xfId="13104" xr:uid="{00000000-0005-0000-0000-0000CF480000}"/>
    <cellStyle name="40% - Accent3 2 3 2 2 2 2 3 2" xfId="11671" xr:uid="{00000000-0005-0000-0000-0000D0480000}"/>
    <cellStyle name="40% - Accent3 2 3 2 2 2 2 3 2 2" xfId="29690" xr:uid="{00000000-0005-0000-0000-0000D1480000}"/>
    <cellStyle name="40% - Accent3 2 3 2 2 2 2 3 3" xfId="25500" xr:uid="{00000000-0005-0000-0000-0000D2480000}"/>
    <cellStyle name="40% - Accent3 2 3 2 2 2 2 4" xfId="13103" xr:uid="{00000000-0005-0000-0000-0000D3480000}"/>
    <cellStyle name="40% - Accent3 2 3 2 2 2 2 4 2" xfId="26722" xr:uid="{00000000-0005-0000-0000-0000D4480000}"/>
    <cellStyle name="40% - Accent3 2 3 2 2 2 2 5" xfId="13099" xr:uid="{00000000-0005-0000-0000-0000D5480000}"/>
    <cellStyle name="40% - Accent3 2 3 2 2 2 3" xfId="31848" xr:uid="{00000000-0005-0000-0000-0000D6480000}"/>
    <cellStyle name="40% - Accent3 2 3 2 2 2 3 2" xfId="13096" xr:uid="{00000000-0005-0000-0000-0000D7480000}"/>
    <cellStyle name="40% - Accent3 2 3 2 2 2 3 2 2" xfId="9725" xr:uid="{00000000-0005-0000-0000-0000D8480000}"/>
    <cellStyle name="40% - Accent3 2 3 2 2 2 3 2 2 2" xfId="33945" xr:uid="{00000000-0005-0000-0000-0000D9480000}"/>
    <cellStyle name="40% - Accent3 2 3 2 2 2 3 2 3" xfId="25290" xr:uid="{00000000-0005-0000-0000-0000DA480000}"/>
    <cellStyle name="40% - Accent3 2 3 2 2 2 3 3" xfId="13095" xr:uid="{00000000-0005-0000-0000-0000DB480000}"/>
    <cellStyle name="40% - Accent3 2 3 2 2 2 3 3 2" xfId="33319" xr:uid="{00000000-0005-0000-0000-0000DC480000}"/>
    <cellStyle name="40% - Accent3 2 3 2 2 2 3 4" xfId="22955" xr:uid="{00000000-0005-0000-0000-0000DD480000}"/>
    <cellStyle name="40% - Accent3 2 3 2 2 2 4" xfId="33762" xr:uid="{00000000-0005-0000-0000-0000DE480000}"/>
    <cellStyle name="40% - Accent3 2 3 2 2 2 4 2" xfId="13093" xr:uid="{00000000-0005-0000-0000-0000DF480000}"/>
    <cellStyle name="40% - Accent3 2 3 2 2 2 4 2 2" xfId="32790" xr:uid="{00000000-0005-0000-0000-0000E0480000}"/>
    <cellStyle name="40% - Accent3 2 3 2 2 2 4 3" xfId="13091" xr:uid="{00000000-0005-0000-0000-0000E1480000}"/>
    <cellStyle name="40% - Accent3 2 3 2 2 2 5" xfId="13365" xr:uid="{00000000-0005-0000-0000-0000E2480000}"/>
    <cellStyle name="40% - Accent3 2 3 2 2 2 5 2" xfId="13089" xr:uid="{00000000-0005-0000-0000-0000E3480000}"/>
    <cellStyle name="40% - Accent3 2 3 2 2 2 6" xfId="13088" xr:uid="{00000000-0005-0000-0000-0000E4480000}"/>
    <cellStyle name="40% - Accent3 2 3 2 2 3" xfId="13086" xr:uid="{00000000-0005-0000-0000-0000E5480000}"/>
    <cellStyle name="40% - Accent3 2 3 2 2 3 2" xfId="29619" xr:uid="{00000000-0005-0000-0000-0000E6480000}"/>
    <cellStyle name="40% - Accent3 2 3 2 2 3 2 2" xfId="13084" xr:uid="{00000000-0005-0000-0000-0000E7480000}"/>
    <cellStyle name="40% - Accent3 2 3 2 2 3 2 2 2" xfId="11373" xr:uid="{00000000-0005-0000-0000-0000E8480000}"/>
    <cellStyle name="40% - Accent3 2 3 2 2 3 2 2 2 2" xfId="13081" xr:uid="{00000000-0005-0000-0000-0000E9480000}"/>
    <cellStyle name="40% - Accent3 2 3 2 2 3 2 2 3" xfId="22773" xr:uid="{00000000-0005-0000-0000-0000EA480000}"/>
    <cellStyle name="40% - Accent3 2 3 2 2 3 2 3" xfId="13078" xr:uid="{00000000-0005-0000-0000-0000EB480000}"/>
    <cellStyle name="40% - Accent3 2 3 2 2 3 2 3 2" xfId="22700" xr:uid="{00000000-0005-0000-0000-0000EC480000}"/>
    <cellStyle name="40% - Accent3 2 3 2 2 3 2 4" xfId="13077" xr:uid="{00000000-0005-0000-0000-0000ED480000}"/>
    <cellStyle name="40% - Accent3 2 3 2 2 3 3" xfId="34005" xr:uid="{00000000-0005-0000-0000-0000EE480000}"/>
    <cellStyle name="40% - Accent3 2 3 2 2 3 3 2" xfId="13073" xr:uid="{00000000-0005-0000-0000-0000EF480000}"/>
    <cellStyle name="40% - Accent3 2 3 2 2 3 3 2 2" xfId="22584" xr:uid="{00000000-0005-0000-0000-0000F0480000}"/>
    <cellStyle name="40% - Accent3 2 3 2 2 3 3 3" xfId="13072" xr:uid="{00000000-0005-0000-0000-0000F1480000}"/>
    <cellStyle name="40% - Accent3 2 3 2 2 3 4" xfId="13071" xr:uid="{00000000-0005-0000-0000-0000F2480000}"/>
    <cellStyle name="40% - Accent3 2 3 2 2 3 4 2" xfId="13070" xr:uid="{00000000-0005-0000-0000-0000F3480000}"/>
    <cellStyle name="40% - Accent3 2 3 2 2 3 5" xfId="13069" xr:uid="{00000000-0005-0000-0000-0000F4480000}"/>
    <cellStyle name="40% - Accent3 2 3 2 2 4" xfId="10380" xr:uid="{00000000-0005-0000-0000-0000F5480000}"/>
    <cellStyle name="40% - Accent3 2 3 2 2 4 2" xfId="32349" xr:uid="{00000000-0005-0000-0000-0000F6480000}"/>
    <cellStyle name="40% - Accent3 2 3 2 2 4 2 2" xfId="13064" xr:uid="{00000000-0005-0000-0000-0000F7480000}"/>
    <cellStyle name="40% - Accent3 2 3 2 2 4 2 2 2" xfId="22429" xr:uid="{00000000-0005-0000-0000-0000F8480000}"/>
    <cellStyle name="40% - Accent3 2 3 2 2 4 2 3" xfId="13063" xr:uid="{00000000-0005-0000-0000-0000F9480000}"/>
    <cellStyle name="40% - Accent3 2 3 2 2 4 3" xfId="32018" xr:uid="{00000000-0005-0000-0000-0000FA480000}"/>
    <cellStyle name="40% - Accent3 2 3 2 2 4 3 2" xfId="13062" xr:uid="{00000000-0005-0000-0000-0000FB480000}"/>
    <cellStyle name="40% - Accent3 2 3 2 2 4 4" xfId="13016" xr:uid="{00000000-0005-0000-0000-0000FC480000}"/>
    <cellStyle name="40% - Accent3 2 3 2 2 5" xfId="13061" xr:uid="{00000000-0005-0000-0000-0000FD480000}"/>
    <cellStyle name="40% - Accent3 2 3 2 2 5 2" xfId="13057" xr:uid="{00000000-0005-0000-0000-0000FE480000}"/>
    <cellStyle name="40% - Accent3 2 3 2 2 5 2 2" xfId="13055" xr:uid="{00000000-0005-0000-0000-0000FF480000}"/>
    <cellStyle name="40% - Accent3 2 3 2 2 5 3" xfId="13054" xr:uid="{00000000-0005-0000-0000-000000490000}"/>
    <cellStyle name="40% - Accent3 2 3 2 2 6" xfId="5339" xr:uid="{00000000-0005-0000-0000-000001490000}"/>
    <cellStyle name="40% - Accent3 2 3 2 2 6 2" xfId="5336" xr:uid="{00000000-0005-0000-0000-000002490000}"/>
    <cellStyle name="40% - Accent3 2 3 2 2 7" xfId="5332" xr:uid="{00000000-0005-0000-0000-000003490000}"/>
    <cellStyle name="40% - Accent3 2 3 2 3" xfId="13053" xr:uid="{00000000-0005-0000-0000-000004490000}"/>
    <cellStyle name="40% - Accent3 2 3 2 3 2" xfId="13050" xr:uid="{00000000-0005-0000-0000-000005490000}"/>
    <cellStyle name="40% - Accent3 2 3 2 3 2 2" xfId="29646" xr:uid="{00000000-0005-0000-0000-000006490000}"/>
    <cellStyle name="40% - Accent3 2 3 2 3 2 2 2" xfId="13047" xr:uid="{00000000-0005-0000-0000-000007490000}"/>
    <cellStyle name="40% - Accent3 2 3 2 3 2 2 2 2" xfId="7759" xr:uid="{00000000-0005-0000-0000-000008490000}"/>
    <cellStyle name="40% - Accent3 2 3 2 3 2 2 2 2 2" xfId="16988" xr:uid="{00000000-0005-0000-0000-000009490000}"/>
    <cellStyle name="40% - Accent3 2 3 2 3 2 2 2 3" xfId="7757" xr:uid="{00000000-0005-0000-0000-00000A490000}"/>
    <cellStyle name="40% - Accent3 2 3 2 3 2 2 3" xfId="13046" xr:uid="{00000000-0005-0000-0000-00000B490000}"/>
    <cellStyle name="40% - Accent3 2 3 2 3 2 2 3 2" xfId="7737" xr:uid="{00000000-0005-0000-0000-00000C490000}"/>
    <cellStyle name="40% - Accent3 2 3 2 3 2 2 4" xfId="13043" xr:uid="{00000000-0005-0000-0000-00000D490000}"/>
    <cellStyle name="40% - Accent3 2 3 2 3 2 3" xfId="27691" xr:uid="{00000000-0005-0000-0000-00000E490000}"/>
    <cellStyle name="40% - Accent3 2 3 2 3 2 3 2" xfId="13038" xr:uid="{00000000-0005-0000-0000-00000F490000}"/>
    <cellStyle name="40% - Accent3 2 3 2 3 2 3 2 2" xfId="7668" xr:uid="{00000000-0005-0000-0000-000010490000}"/>
    <cellStyle name="40% - Accent3 2 3 2 3 2 3 3" xfId="13036" xr:uid="{00000000-0005-0000-0000-000011490000}"/>
    <cellStyle name="40% - Accent3 2 3 2 3 2 4" xfId="13035" xr:uid="{00000000-0005-0000-0000-000012490000}"/>
    <cellStyle name="40% - Accent3 2 3 2 3 2 4 2" xfId="13031" xr:uid="{00000000-0005-0000-0000-000013490000}"/>
    <cellStyle name="40% - Accent3 2 3 2 3 2 5" xfId="13029" xr:uid="{00000000-0005-0000-0000-000014490000}"/>
    <cellStyle name="40% - Accent3 2 3 2 3 3" xfId="10371" xr:uid="{00000000-0005-0000-0000-000015490000}"/>
    <cellStyle name="40% - Accent3 2 3 2 3 3 2" xfId="34226" xr:uid="{00000000-0005-0000-0000-000016490000}"/>
    <cellStyle name="40% - Accent3 2 3 2 3 3 2 2" xfId="13027" xr:uid="{00000000-0005-0000-0000-000017490000}"/>
    <cellStyle name="40% - Accent3 2 3 2 3 3 2 2 2" xfId="10107" xr:uid="{00000000-0005-0000-0000-000018490000}"/>
    <cellStyle name="40% - Accent3 2 3 2 3 3 2 3" xfId="13026" xr:uid="{00000000-0005-0000-0000-000019490000}"/>
    <cellStyle name="40% - Accent3 2 3 2 3 3 3" xfId="13025" xr:uid="{00000000-0005-0000-0000-00001A490000}"/>
    <cellStyle name="40% - Accent3 2 3 2 3 3 3 2" xfId="13023" xr:uid="{00000000-0005-0000-0000-00001B490000}"/>
    <cellStyle name="40% - Accent3 2 3 2 3 3 4" xfId="13022" xr:uid="{00000000-0005-0000-0000-00001C490000}"/>
    <cellStyle name="40% - Accent3 2 3 2 3 4" xfId="13020" xr:uid="{00000000-0005-0000-0000-00001D490000}"/>
    <cellStyle name="40% - Accent3 2 3 2 3 4 2" xfId="13018" xr:uid="{00000000-0005-0000-0000-00001E490000}"/>
    <cellStyle name="40% - Accent3 2 3 2 3 4 2 2" xfId="13017" xr:uid="{00000000-0005-0000-0000-00001F490000}"/>
    <cellStyle name="40% - Accent3 2 3 2 3 4 3" xfId="13015" xr:uid="{00000000-0005-0000-0000-000020490000}"/>
    <cellStyle name="40% - Accent3 2 3 2 3 5" xfId="13013" xr:uid="{00000000-0005-0000-0000-000021490000}"/>
    <cellStyle name="40% - Accent3 2 3 2 3 5 2" xfId="13012" xr:uid="{00000000-0005-0000-0000-000022490000}"/>
    <cellStyle name="40% - Accent3 2 3 2 3 6" xfId="8086" xr:uid="{00000000-0005-0000-0000-000023490000}"/>
    <cellStyle name="40% - Accent3 2 3 2 4" xfId="25458" xr:uid="{00000000-0005-0000-0000-000024490000}"/>
    <cellStyle name="40% - Accent3 2 3 2 4 2" xfId="9065" xr:uid="{00000000-0005-0000-0000-000025490000}"/>
    <cellStyle name="40% - Accent3 2 3 2 4 2 2" xfId="28456" xr:uid="{00000000-0005-0000-0000-000026490000}"/>
    <cellStyle name="40% - Accent3 2 3 2 4 2 2 2" xfId="13011" xr:uid="{00000000-0005-0000-0000-000027490000}"/>
    <cellStyle name="40% - Accent3 2 3 2 4 2 2 2 2" xfId="9277" xr:uid="{00000000-0005-0000-0000-000028490000}"/>
    <cellStyle name="40% - Accent3 2 3 2 4 2 2 3" xfId="13010" xr:uid="{00000000-0005-0000-0000-000029490000}"/>
    <cellStyle name="40% - Accent3 2 3 2 4 2 3" xfId="13008" xr:uid="{00000000-0005-0000-0000-00002A490000}"/>
    <cellStyle name="40% - Accent3 2 3 2 4 2 3 2" xfId="13006" xr:uid="{00000000-0005-0000-0000-00002B490000}"/>
    <cellStyle name="40% - Accent3 2 3 2 4 2 4" xfId="13005" xr:uid="{00000000-0005-0000-0000-00002C490000}"/>
    <cellStyle name="40% - Accent3 2 3 2 4 3" xfId="29367" xr:uid="{00000000-0005-0000-0000-00002D490000}"/>
    <cellStyle name="40% - Accent3 2 3 2 4 3 2" xfId="13003" xr:uid="{00000000-0005-0000-0000-00002E490000}"/>
    <cellStyle name="40% - Accent3 2 3 2 4 3 2 2" xfId="13002" xr:uid="{00000000-0005-0000-0000-00002F490000}"/>
    <cellStyle name="40% - Accent3 2 3 2 4 3 3" xfId="13001" xr:uid="{00000000-0005-0000-0000-000030490000}"/>
    <cellStyle name="40% - Accent3 2 3 2 4 4" xfId="29360" xr:uid="{00000000-0005-0000-0000-000031490000}"/>
    <cellStyle name="40% - Accent3 2 3 2 4 4 2" xfId="12999" xr:uid="{00000000-0005-0000-0000-000032490000}"/>
    <cellStyle name="40% - Accent3 2 3 2 4 5" xfId="12998" xr:uid="{00000000-0005-0000-0000-000033490000}"/>
    <cellStyle name="40% - Accent3 2 3 2 5" xfId="13586" xr:uid="{00000000-0005-0000-0000-000034490000}"/>
    <cellStyle name="40% - Accent3 2 3 2 5 2" xfId="32239" xr:uid="{00000000-0005-0000-0000-000035490000}"/>
    <cellStyle name="40% - Accent3 2 3 2 5 2 2" xfId="12997" xr:uid="{00000000-0005-0000-0000-000036490000}"/>
    <cellStyle name="40% - Accent3 2 3 2 5 2 2 2" xfId="12996" xr:uid="{00000000-0005-0000-0000-000037490000}"/>
    <cellStyle name="40% - Accent3 2 3 2 5 2 3" xfId="12995" xr:uid="{00000000-0005-0000-0000-000038490000}"/>
    <cellStyle name="40% - Accent3 2 3 2 5 3" xfId="33917" xr:uid="{00000000-0005-0000-0000-000039490000}"/>
    <cellStyle name="40% - Accent3 2 3 2 5 3 2" xfId="12993" xr:uid="{00000000-0005-0000-0000-00003A490000}"/>
    <cellStyle name="40% - Accent3 2 3 2 5 4" xfId="12992" xr:uid="{00000000-0005-0000-0000-00003B490000}"/>
    <cellStyle name="40% - Accent3 2 3 2 6" xfId="18609" xr:uid="{00000000-0005-0000-0000-00003C490000}"/>
    <cellStyle name="40% - Accent3 2 3 2 6 2" xfId="18606" xr:uid="{00000000-0005-0000-0000-00003D490000}"/>
    <cellStyle name="40% - Accent3 2 3 2 6 2 2" xfId="20652" xr:uid="{00000000-0005-0000-0000-00003E490000}"/>
    <cellStyle name="40% - Accent3 2 3 2 6 3" xfId="18604" xr:uid="{00000000-0005-0000-0000-00003F490000}"/>
    <cellStyle name="40% - Accent3 2 3 2 7" xfId="18599" xr:uid="{00000000-0005-0000-0000-000040490000}"/>
    <cellStyle name="40% - Accent3 2 3 2 7 2" xfId="32004" xr:uid="{00000000-0005-0000-0000-000041490000}"/>
    <cellStyle name="40% - Accent3 2 3 2 8" xfId="18596" xr:uid="{00000000-0005-0000-0000-000042490000}"/>
    <cellStyle name="40% - Accent3 2 3 3" xfId="12991" xr:uid="{00000000-0005-0000-0000-000043490000}"/>
    <cellStyle name="40% - Accent3 2 3 3 2" xfId="9061" xr:uid="{00000000-0005-0000-0000-000044490000}"/>
    <cellStyle name="40% - Accent3 2 3 3 2 2" xfId="17517" xr:uid="{00000000-0005-0000-0000-000045490000}"/>
    <cellStyle name="40% - Accent3 2 3 3 2 2 2" xfId="23466" xr:uid="{00000000-0005-0000-0000-000046490000}"/>
    <cellStyle name="40% - Accent3 2 3 3 2 2 2 2" xfId="17424" xr:uid="{00000000-0005-0000-0000-000047490000}"/>
    <cellStyle name="40% - Accent3 2 3 3 2 2 2 2 2" xfId="22652" xr:uid="{00000000-0005-0000-0000-000048490000}"/>
    <cellStyle name="40% - Accent3 2 3 3 2 2 2 2 2 2" xfId="12989" xr:uid="{00000000-0005-0000-0000-000049490000}"/>
    <cellStyle name="40% - Accent3 2 3 3 2 2 2 2 3" xfId="19651" xr:uid="{00000000-0005-0000-0000-00004A490000}"/>
    <cellStyle name="40% - Accent3 2 3 3 2 2 2 3" xfId="27922" xr:uid="{00000000-0005-0000-0000-00004B490000}"/>
    <cellStyle name="40% - Accent3 2 3 3 2 2 2 3 2" xfId="19646" xr:uid="{00000000-0005-0000-0000-00004C490000}"/>
    <cellStyle name="40% - Accent3 2 3 3 2 2 2 4" xfId="12988" xr:uid="{00000000-0005-0000-0000-00004D490000}"/>
    <cellStyle name="40% - Accent3 2 3 3 2 2 3" xfId="32748" xr:uid="{00000000-0005-0000-0000-00004E490000}"/>
    <cellStyle name="40% - Accent3 2 3 3 2 2 3 2" xfId="12983" xr:uid="{00000000-0005-0000-0000-00004F490000}"/>
    <cellStyle name="40% - Accent3 2 3 3 2 2 3 2 2" xfId="19633" xr:uid="{00000000-0005-0000-0000-000050490000}"/>
    <cellStyle name="40% - Accent3 2 3 3 2 2 3 3" xfId="12982" xr:uid="{00000000-0005-0000-0000-000051490000}"/>
    <cellStyle name="40% - Accent3 2 3 3 2 2 4" xfId="32396" xr:uid="{00000000-0005-0000-0000-000052490000}"/>
    <cellStyle name="40% - Accent3 2 3 3 2 2 4 2" xfId="32726" xr:uid="{00000000-0005-0000-0000-000053490000}"/>
    <cellStyle name="40% - Accent3 2 3 3 2 2 5" xfId="28929" xr:uid="{00000000-0005-0000-0000-000054490000}"/>
    <cellStyle name="40% - Accent3 2 3 3 2 3" xfId="12025" xr:uid="{00000000-0005-0000-0000-000055490000}"/>
    <cellStyle name="40% - Accent3 2 3 3 2 3 2" xfId="30699" xr:uid="{00000000-0005-0000-0000-000056490000}"/>
    <cellStyle name="40% - Accent3 2 3 3 2 3 2 2" xfId="12978" xr:uid="{00000000-0005-0000-0000-000057490000}"/>
    <cellStyle name="40% - Accent3 2 3 3 2 3 2 2 2" xfId="19606" xr:uid="{00000000-0005-0000-0000-000058490000}"/>
    <cellStyle name="40% - Accent3 2 3 3 2 3 2 3" xfId="12977" xr:uid="{00000000-0005-0000-0000-000059490000}"/>
    <cellStyle name="40% - Accent3 2 3 3 2 3 3" xfId="32370" xr:uid="{00000000-0005-0000-0000-00005A490000}"/>
    <cellStyle name="40% - Accent3 2 3 3 2 3 3 2" xfId="16826" xr:uid="{00000000-0005-0000-0000-00005B490000}"/>
    <cellStyle name="40% - Accent3 2 3 3 2 3 4" xfId="28392" xr:uid="{00000000-0005-0000-0000-00005C490000}"/>
    <cellStyle name="40% - Accent3 2 3 3 2 4" xfId="12976" xr:uid="{00000000-0005-0000-0000-00005D490000}"/>
    <cellStyle name="40% - Accent3 2 3 3 2 4 2" xfId="18289" xr:uid="{00000000-0005-0000-0000-00005E490000}"/>
    <cellStyle name="40% - Accent3 2 3 3 2 4 2 2" xfId="12973" xr:uid="{00000000-0005-0000-0000-00005F490000}"/>
    <cellStyle name="40% - Accent3 2 3 3 2 4 3" xfId="24925" xr:uid="{00000000-0005-0000-0000-000060490000}"/>
    <cellStyle name="40% - Accent3 2 3 3 2 5" xfId="12972" xr:uid="{00000000-0005-0000-0000-000061490000}"/>
    <cellStyle name="40% - Accent3 2 3 3 2 5 2" xfId="24268" xr:uid="{00000000-0005-0000-0000-000062490000}"/>
    <cellStyle name="40% - Accent3 2 3 3 2 6" xfId="8076" xr:uid="{00000000-0005-0000-0000-000063490000}"/>
    <cellStyle name="40% - Accent3 2 3 3 3" xfId="12970" xr:uid="{00000000-0005-0000-0000-000064490000}"/>
    <cellStyle name="40% - Accent3 2 3 3 3 2" xfId="9057" xr:uid="{00000000-0005-0000-0000-000065490000}"/>
    <cellStyle name="40% - Accent3 2 3 3 3 2 2" xfId="10395" xr:uid="{00000000-0005-0000-0000-000066490000}"/>
    <cellStyle name="40% - Accent3 2 3 3 3 2 2 2" xfId="12965" xr:uid="{00000000-0005-0000-0000-000067490000}"/>
    <cellStyle name="40% - Accent3 2 3 3 3 2 2 2 2" xfId="30696" xr:uid="{00000000-0005-0000-0000-000068490000}"/>
    <cellStyle name="40% - Accent3 2 3 3 3 2 2 3" xfId="12964" xr:uid="{00000000-0005-0000-0000-000069490000}"/>
    <cellStyle name="40% - Accent3 2 3 3 3 2 3" xfId="16591" xr:uid="{00000000-0005-0000-0000-00006A490000}"/>
    <cellStyle name="40% - Accent3 2 3 3 3 2 3 2" xfId="12963" xr:uid="{00000000-0005-0000-0000-00006B490000}"/>
    <cellStyle name="40% - Accent3 2 3 3 3 2 4" xfId="16198" xr:uid="{00000000-0005-0000-0000-00006C490000}"/>
    <cellStyle name="40% - Accent3 2 3 3 3 3" xfId="18528" xr:uid="{00000000-0005-0000-0000-00006D490000}"/>
    <cellStyle name="40% - Accent3 2 3 3 3 3 2" xfId="18144" xr:uid="{00000000-0005-0000-0000-00006E490000}"/>
    <cellStyle name="40% - Accent3 2 3 3 3 3 2 2" xfId="12962" xr:uid="{00000000-0005-0000-0000-00006F490000}"/>
    <cellStyle name="40% - Accent3 2 3 3 3 3 3" xfId="29337" xr:uid="{00000000-0005-0000-0000-000070490000}"/>
    <cellStyle name="40% - Accent3 2 3 3 3 4" xfId="12961" xr:uid="{00000000-0005-0000-0000-000071490000}"/>
    <cellStyle name="40% - Accent3 2 3 3 3 4 2" xfId="29321" xr:uid="{00000000-0005-0000-0000-000072490000}"/>
    <cellStyle name="40% - Accent3 2 3 3 3 5" xfId="12959" xr:uid="{00000000-0005-0000-0000-000073490000}"/>
    <cellStyle name="40% - Accent3 2 3 3 4" xfId="12955" xr:uid="{00000000-0005-0000-0000-000074490000}"/>
    <cellStyle name="40% - Accent3 2 3 3 4 2" xfId="34221" xr:uid="{00000000-0005-0000-0000-000075490000}"/>
    <cellStyle name="40% - Accent3 2 3 3 4 2 2" xfId="18094" xr:uid="{00000000-0005-0000-0000-000076490000}"/>
    <cellStyle name="40% - Accent3 2 3 3 4 2 2 2" xfId="12950" xr:uid="{00000000-0005-0000-0000-000077490000}"/>
    <cellStyle name="40% - Accent3 2 3 3 4 2 3" xfId="29283" xr:uid="{00000000-0005-0000-0000-000078490000}"/>
    <cellStyle name="40% - Accent3 2 3 3 4 3" xfId="27519" xr:uid="{00000000-0005-0000-0000-000079490000}"/>
    <cellStyle name="40% - Accent3 2 3 3 4 3 2" xfId="29273" xr:uid="{00000000-0005-0000-0000-00007A490000}"/>
    <cellStyle name="40% - Accent3 2 3 3 4 4" xfId="12946" xr:uid="{00000000-0005-0000-0000-00007B490000}"/>
    <cellStyle name="40% - Accent3 2 3 3 5" xfId="13564" xr:uid="{00000000-0005-0000-0000-00007C490000}"/>
    <cellStyle name="40% - Accent3 2 3 3 5 2" xfId="12944" xr:uid="{00000000-0005-0000-0000-00007D490000}"/>
    <cellStyle name="40% - Accent3 2 3 3 5 2 2" xfId="29254" xr:uid="{00000000-0005-0000-0000-00007E490000}"/>
    <cellStyle name="40% - Accent3 2 3 3 5 3" xfId="12943" xr:uid="{00000000-0005-0000-0000-00007F490000}"/>
    <cellStyle name="40% - Accent3 2 3 3 6" xfId="18664" xr:uid="{00000000-0005-0000-0000-000080490000}"/>
    <cellStyle name="40% - Accent3 2 3 3 6 2" xfId="24741" xr:uid="{00000000-0005-0000-0000-000081490000}"/>
    <cellStyle name="40% - Accent3 2 3 3 7" xfId="21683" xr:uid="{00000000-0005-0000-0000-000082490000}"/>
    <cellStyle name="40% - Accent3 2 3 4" xfId="12941" xr:uid="{00000000-0005-0000-0000-000083490000}"/>
    <cellStyle name="40% - Accent3 2 3 4 2" xfId="9054" xr:uid="{00000000-0005-0000-0000-000084490000}"/>
    <cellStyle name="40% - Accent3 2 3 4 2 2" xfId="9049" xr:uid="{00000000-0005-0000-0000-000085490000}"/>
    <cellStyle name="40% - Accent3 2 3 4 2 2 2" xfId="29980" xr:uid="{00000000-0005-0000-0000-000086490000}"/>
    <cellStyle name="40% - Accent3 2 3 4 2 2 2 2" xfId="31353" xr:uid="{00000000-0005-0000-0000-000087490000}"/>
    <cellStyle name="40% - Accent3 2 3 4 2 2 2 2 2" xfId="19289" xr:uid="{00000000-0005-0000-0000-000088490000}"/>
    <cellStyle name="40% - Accent3 2 3 4 2 2 2 3" xfId="33180" xr:uid="{00000000-0005-0000-0000-000089490000}"/>
    <cellStyle name="40% - Accent3 2 3 4 2 2 3" xfId="34118" xr:uid="{00000000-0005-0000-0000-00008A490000}"/>
    <cellStyle name="40% - Accent3 2 3 4 2 2 3 2" xfId="33018" xr:uid="{00000000-0005-0000-0000-00008B490000}"/>
    <cellStyle name="40% - Accent3 2 3 4 2 2 4" xfId="20757" xr:uid="{00000000-0005-0000-0000-00008C490000}"/>
    <cellStyle name="40% - Accent3 2 3 4 2 3" xfId="12936" xr:uid="{00000000-0005-0000-0000-00008D490000}"/>
    <cellStyle name="40% - Accent3 2 3 4 2 3 2" xfId="32220" xr:uid="{00000000-0005-0000-0000-00008E490000}"/>
    <cellStyle name="40% - Accent3 2 3 4 2 3 2 2" xfId="32131" xr:uid="{00000000-0005-0000-0000-00008F490000}"/>
    <cellStyle name="40% - Accent3 2 3 4 2 3 3" xfId="34105" xr:uid="{00000000-0005-0000-0000-000090490000}"/>
    <cellStyle name="40% - Accent3 2 3 4 2 4" xfId="25869" xr:uid="{00000000-0005-0000-0000-000091490000}"/>
    <cellStyle name="40% - Accent3 2 3 4 2 4 2" xfId="26186" xr:uid="{00000000-0005-0000-0000-000092490000}"/>
    <cellStyle name="40% - Accent3 2 3 4 2 5" xfId="12934" xr:uid="{00000000-0005-0000-0000-000093490000}"/>
    <cellStyle name="40% - Accent3 2 3 4 3" xfId="12932" xr:uid="{00000000-0005-0000-0000-000094490000}"/>
    <cellStyle name="40% - Accent3 2 3 4 3 2" xfId="12925" xr:uid="{00000000-0005-0000-0000-000095490000}"/>
    <cellStyle name="40% - Accent3 2 3 4 3 2 2" xfId="15152" xr:uid="{00000000-0005-0000-0000-000096490000}"/>
    <cellStyle name="40% - Accent3 2 3 4 3 2 2 2" xfId="29587" xr:uid="{00000000-0005-0000-0000-000097490000}"/>
    <cellStyle name="40% - Accent3 2 3 4 3 2 3" xfId="31779" xr:uid="{00000000-0005-0000-0000-000098490000}"/>
    <cellStyle name="40% - Accent3 2 3 4 3 3" xfId="12924" xr:uid="{00000000-0005-0000-0000-000099490000}"/>
    <cellStyle name="40% - Accent3 2 3 4 3 3 2" xfId="32152" xr:uid="{00000000-0005-0000-0000-00009A490000}"/>
    <cellStyle name="40% - Accent3 2 3 4 3 4" xfId="12922" xr:uid="{00000000-0005-0000-0000-00009B490000}"/>
    <cellStyle name="40% - Accent3 2 3 4 4" xfId="12920" xr:uid="{00000000-0005-0000-0000-00009C490000}"/>
    <cellStyle name="40% - Accent3 2 3 4 4 2" xfId="12919" xr:uid="{00000000-0005-0000-0000-00009D490000}"/>
    <cellStyle name="40% - Accent3 2 3 4 4 2 2" xfId="32225" xr:uid="{00000000-0005-0000-0000-00009E490000}"/>
    <cellStyle name="40% - Accent3 2 3 4 4 3" xfId="12918" xr:uid="{00000000-0005-0000-0000-00009F490000}"/>
    <cellStyle name="40% - Accent3 2 3 4 5" xfId="13556" xr:uid="{00000000-0005-0000-0000-0000A0490000}"/>
    <cellStyle name="40% - Accent3 2 3 4 5 2" xfId="12916" xr:uid="{00000000-0005-0000-0000-0000A1490000}"/>
    <cellStyle name="40% - Accent3 2 3 4 6" xfId="30529" xr:uid="{00000000-0005-0000-0000-0000A2490000}"/>
    <cellStyle name="40% - Accent3 2 3 5" xfId="9044" xr:uid="{00000000-0005-0000-0000-0000A3490000}"/>
    <cellStyle name="40% - Accent3 2 3 5 2" xfId="9040" xr:uid="{00000000-0005-0000-0000-0000A4490000}"/>
    <cellStyle name="40% - Accent3 2 3 5 2 2" xfId="12912" xr:uid="{00000000-0005-0000-0000-0000A5490000}"/>
    <cellStyle name="40% - Accent3 2 3 5 2 2 2" xfId="33181" xr:uid="{00000000-0005-0000-0000-0000A6490000}"/>
    <cellStyle name="40% - Accent3 2 3 5 2 2 2 2" xfId="12911" xr:uid="{00000000-0005-0000-0000-0000A7490000}"/>
    <cellStyle name="40% - Accent3 2 3 5 2 2 3" xfId="22034" xr:uid="{00000000-0005-0000-0000-0000A8490000}"/>
    <cellStyle name="40% - Accent3 2 3 5 2 3" xfId="12908" xr:uid="{00000000-0005-0000-0000-0000A9490000}"/>
    <cellStyle name="40% - Accent3 2 3 5 2 3 2" xfId="32088" xr:uid="{00000000-0005-0000-0000-0000AA490000}"/>
    <cellStyle name="40% - Accent3 2 3 5 2 4" xfId="12906" xr:uid="{00000000-0005-0000-0000-0000AB490000}"/>
    <cellStyle name="40% - Accent3 2 3 5 3" xfId="12903" xr:uid="{00000000-0005-0000-0000-0000AC490000}"/>
    <cellStyle name="40% - Accent3 2 3 5 3 2" xfId="12902" xr:uid="{00000000-0005-0000-0000-0000AD490000}"/>
    <cellStyle name="40% - Accent3 2 3 5 3 2 2" xfId="15100" xr:uid="{00000000-0005-0000-0000-0000AE490000}"/>
    <cellStyle name="40% - Accent3 2 3 5 3 3" xfId="12900" xr:uid="{00000000-0005-0000-0000-0000AF490000}"/>
    <cellStyle name="40% - Accent3 2 3 5 4" xfId="7497" xr:uid="{00000000-0005-0000-0000-0000B0490000}"/>
    <cellStyle name="40% - Accent3 2 3 5 4 2" xfId="12894" xr:uid="{00000000-0005-0000-0000-0000B1490000}"/>
    <cellStyle name="40% - Accent3 2 3 5 5" xfId="7490" xr:uid="{00000000-0005-0000-0000-0000B2490000}"/>
    <cellStyle name="40% - Accent3 2 3 6" xfId="9035" xr:uid="{00000000-0005-0000-0000-0000B3490000}"/>
    <cellStyle name="40% - Accent3 2 3 6 2" xfId="12891" xr:uid="{00000000-0005-0000-0000-0000B4490000}"/>
    <cellStyle name="40% - Accent3 2 3 6 2 2" xfId="12889" xr:uid="{00000000-0005-0000-0000-0000B5490000}"/>
    <cellStyle name="40% - Accent3 2 3 6 2 2 2" xfId="32064" xr:uid="{00000000-0005-0000-0000-0000B6490000}"/>
    <cellStyle name="40% - Accent3 2 3 6 2 3" xfId="12887" xr:uid="{00000000-0005-0000-0000-0000B7490000}"/>
    <cellStyle name="40% - Accent3 2 3 6 3" xfId="12885" xr:uid="{00000000-0005-0000-0000-0000B8490000}"/>
    <cellStyle name="40% - Accent3 2 3 6 3 2" xfId="12883" xr:uid="{00000000-0005-0000-0000-0000B9490000}"/>
    <cellStyle name="40% - Accent3 2 3 6 4" xfId="10034" xr:uid="{00000000-0005-0000-0000-0000BA490000}"/>
    <cellStyle name="40% - Accent3 2 3 7" xfId="28595" xr:uid="{00000000-0005-0000-0000-0000BB490000}"/>
    <cellStyle name="40% - Accent3 2 3 7 2" xfId="29757" xr:uid="{00000000-0005-0000-0000-0000BC490000}"/>
    <cellStyle name="40% - Accent3 2 3 7 2 2" xfId="29753" xr:uid="{00000000-0005-0000-0000-0000BD490000}"/>
    <cellStyle name="40% - Accent3 2 3 7 3" xfId="29748" xr:uid="{00000000-0005-0000-0000-0000BE490000}"/>
    <cellStyle name="40% - Accent3 2 3 8" xfId="30057" xr:uid="{00000000-0005-0000-0000-0000BF490000}"/>
    <cellStyle name="40% - Accent3 2 3 8 2" xfId="29744" xr:uid="{00000000-0005-0000-0000-0000C0490000}"/>
    <cellStyle name="40% - Accent3 2 3 9" xfId="29739" xr:uid="{00000000-0005-0000-0000-0000C1490000}"/>
    <cellStyle name="40% - Accent3 2 4" xfId="12882" xr:uid="{00000000-0005-0000-0000-0000C2490000}"/>
    <cellStyle name="40% - Accent3 2 4 2" xfId="9030" xr:uid="{00000000-0005-0000-0000-0000C3490000}"/>
    <cellStyle name="40% - Accent3 2 4 2 2" xfId="11344" xr:uid="{00000000-0005-0000-0000-0000C4490000}"/>
    <cellStyle name="40% - Accent3 2 4 2 2 2" xfId="14789" xr:uid="{00000000-0005-0000-0000-0000C5490000}"/>
    <cellStyle name="40% - Accent3 2 4 2 2 2 2" xfId="9027" xr:uid="{00000000-0005-0000-0000-0000C6490000}"/>
    <cellStyle name="40% - Accent3 2 4 2 2 2 2 2" xfId="14660" xr:uid="{00000000-0005-0000-0000-0000C7490000}"/>
    <cellStyle name="40% - Accent3 2 4 2 2 2 2 2 2" xfId="16350" xr:uid="{00000000-0005-0000-0000-0000C8490000}"/>
    <cellStyle name="40% - Accent3 2 4 2 2 2 2 2 2 2" xfId="21671" xr:uid="{00000000-0005-0000-0000-0000C9490000}"/>
    <cellStyle name="40% - Accent3 2 4 2 2 2 2 2 3" xfId="16346" xr:uid="{00000000-0005-0000-0000-0000CA490000}"/>
    <cellStyle name="40% - Accent3 2 4 2 2 2 2 3" xfId="14657" xr:uid="{00000000-0005-0000-0000-0000CB490000}"/>
    <cellStyle name="40% - Accent3 2 4 2 2 2 2 3 2" xfId="16342" xr:uid="{00000000-0005-0000-0000-0000CC490000}"/>
    <cellStyle name="40% - Accent3 2 4 2 2 2 2 4" xfId="12880" xr:uid="{00000000-0005-0000-0000-0000CD490000}"/>
    <cellStyle name="40% - Accent3 2 4 2 2 2 3" xfId="14776" xr:uid="{00000000-0005-0000-0000-0000CE490000}"/>
    <cellStyle name="40% - Accent3 2 4 2 2 2 3 2" xfId="14655" xr:uid="{00000000-0005-0000-0000-0000CF490000}"/>
    <cellStyle name="40% - Accent3 2 4 2 2 2 3 2 2" xfId="20228" xr:uid="{00000000-0005-0000-0000-0000D0490000}"/>
    <cellStyle name="40% - Accent3 2 4 2 2 2 3 3" xfId="12877" xr:uid="{00000000-0005-0000-0000-0000D1490000}"/>
    <cellStyle name="40% - Accent3 2 4 2 2 2 4" xfId="14769" xr:uid="{00000000-0005-0000-0000-0000D2490000}"/>
    <cellStyle name="40% - Accent3 2 4 2 2 2 4 2" xfId="12876" xr:uid="{00000000-0005-0000-0000-0000D3490000}"/>
    <cellStyle name="40% - Accent3 2 4 2 2 2 5" xfId="12875" xr:uid="{00000000-0005-0000-0000-0000D4490000}"/>
    <cellStyle name="40% - Accent3 2 4 2 2 3" xfId="10318" xr:uid="{00000000-0005-0000-0000-0000D5490000}"/>
    <cellStyle name="40% - Accent3 2 4 2 2 3 2" xfId="14762" xr:uid="{00000000-0005-0000-0000-0000D6490000}"/>
    <cellStyle name="40% - Accent3 2 4 2 2 3 2 2" xfId="14642" xr:uid="{00000000-0005-0000-0000-0000D7490000}"/>
    <cellStyle name="40% - Accent3 2 4 2 2 3 2 2 2" xfId="16264" xr:uid="{00000000-0005-0000-0000-0000D8490000}"/>
    <cellStyle name="40% - Accent3 2 4 2 2 3 2 3" xfId="12874" xr:uid="{00000000-0005-0000-0000-0000D9490000}"/>
    <cellStyle name="40% - Accent3 2 4 2 2 3 3" xfId="14756" xr:uid="{00000000-0005-0000-0000-0000DA490000}"/>
    <cellStyle name="40% - Accent3 2 4 2 2 3 3 2" xfId="12873" xr:uid="{00000000-0005-0000-0000-0000DB490000}"/>
    <cellStyle name="40% - Accent3 2 4 2 2 3 4" xfId="12872" xr:uid="{00000000-0005-0000-0000-0000DC490000}"/>
    <cellStyle name="40% - Accent3 2 4 2 2 4" xfId="17359" xr:uid="{00000000-0005-0000-0000-0000DD490000}"/>
    <cellStyle name="40% - Accent3 2 4 2 2 4 2" xfId="14753" xr:uid="{00000000-0005-0000-0000-0000DE490000}"/>
    <cellStyle name="40% - Accent3 2 4 2 2 4 2 2" xfId="12871" xr:uid="{00000000-0005-0000-0000-0000DF490000}"/>
    <cellStyle name="40% - Accent3 2 4 2 2 4 3" xfId="12870" xr:uid="{00000000-0005-0000-0000-0000E0490000}"/>
    <cellStyle name="40% - Accent3 2 4 2 2 5" xfId="17353" xr:uid="{00000000-0005-0000-0000-0000E1490000}"/>
    <cellStyle name="40% - Accent3 2 4 2 2 5 2" xfId="12869" xr:uid="{00000000-0005-0000-0000-0000E2490000}"/>
    <cellStyle name="40% - Accent3 2 4 2 2 6" xfId="8016" xr:uid="{00000000-0005-0000-0000-0000E3490000}"/>
    <cellStyle name="40% - Accent3 2 4 2 3" xfId="14751" xr:uid="{00000000-0005-0000-0000-0000E4490000}"/>
    <cellStyle name="40% - Accent3 2 4 2 3 2" xfId="9024" xr:uid="{00000000-0005-0000-0000-0000E5490000}"/>
    <cellStyle name="40% - Accent3 2 4 2 3 2 2" xfId="14745" xr:uid="{00000000-0005-0000-0000-0000E6490000}"/>
    <cellStyle name="40% - Accent3 2 4 2 3 2 2 2" xfId="14617" xr:uid="{00000000-0005-0000-0000-0000E7490000}"/>
    <cellStyle name="40% - Accent3 2 4 2 3 2 2 2 2" xfId="15968" xr:uid="{00000000-0005-0000-0000-0000E8490000}"/>
    <cellStyle name="40% - Accent3 2 4 2 3 2 2 3" xfId="12866" xr:uid="{00000000-0005-0000-0000-0000E9490000}"/>
    <cellStyle name="40% - Accent3 2 4 2 3 2 3" xfId="14742" xr:uid="{00000000-0005-0000-0000-0000EA490000}"/>
    <cellStyle name="40% - Accent3 2 4 2 3 2 3 2" xfId="12865" xr:uid="{00000000-0005-0000-0000-0000EB490000}"/>
    <cellStyle name="40% - Accent3 2 4 2 3 2 4" xfId="12864" xr:uid="{00000000-0005-0000-0000-0000EC490000}"/>
    <cellStyle name="40% - Accent3 2 4 2 3 3" xfId="14740" xr:uid="{00000000-0005-0000-0000-0000ED490000}"/>
    <cellStyle name="40% - Accent3 2 4 2 3 3 2" xfId="14738" xr:uid="{00000000-0005-0000-0000-0000EE490000}"/>
    <cellStyle name="40% - Accent3 2 4 2 3 3 2 2" xfId="12862" xr:uid="{00000000-0005-0000-0000-0000EF490000}"/>
    <cellStyle name="40% - Accent3 2 4 2 3 3 3" xfId="12861" xr:uid="{00000000-0005-0000-0000-0000F0490000}"/>
    <cellStyle name="40% - Accent3 2 4 2 3 4" xfId="17346" xr:uid="{00000000-0005-0000-0000-0000F1490000}"/>
    <cellStyle name="40% - Accent3 2 4 2 3 4 2" xfId="14515" xr:uid="{00000000-0005-0000-0000-0000F2490000}"/>
    <cellStyle name="40% - Accent3 2 4 2 3 5" xfId="12858" xr:uid="{00000000-0005-0000-0000-0000F3490000}"/>
    <cellStyle name="40% - Accent3 2 4 2 4" xfId="14735" xr:uid="{00000000-0005-0000-0000-0000F4490000}"/>
    <cellStyle name="40% - Accent3 2 4 2 4 2" xfId="34344" xr:uid="{00000000-0005-0000-0000-0000F5490000}"/>
    <cellStyle name="40% - Accent3 2 4 2 4 2 2" xfId="14727" xr:uid="{00000000-0005-0000-0000-0000F6490000}"/>
    <cellStyle name="40% - Accent3 2 4 2 4 2 2 2" xfId="29606" xr:uid="{00000000-0005-0000-0000-0000F7490000}"/>
    <cellStyle name="40% - Accent3 2 4 2 4 2 3" xfId="12857" xr:uid="{00000000-0005-0000-0000-0000F8490000}"/>
    <cellStyle name="40% - Accent3 2 4 2 4 3" xfId="29292" xr:uid="{00000000-0005-0000-0000-0000F9490000}"/>
    <cellStyle name="40% - Accent3 2 4 2 4 3 2" xfId="12853" xr:uid="{00000000-0005-0000-0000-0000FA490000}"/>
    <cellStyle name="40% - Accent3 2 4 2 4 4" xfId="12850" xr:uid="{00000000-0005-0000-0000-0000FB490000}"/>
    <cellStyle name="40% - Accent3 2 4 2 5" xfId="14722" xr:uid="{00000000-0005-0000-0000-0000FC490000}"/>
    <cellStyle name="40% - Accent3 2 4 2 5 2" xfId="14719" xr:uid="{00000000-0005-0000-0000-0000FD490000}"/>
    <cellStyle name="40% - Accent3 2 4 2 5 2 2" xfId="12849" xr:uid="{00000000-0005-0000-0000-0000FE490000}"/>
    <cellStyle name="40% - Accent3 2 4 2 5 3" xfId="12847" xr:uid="{00000000-0005-0000-0000-0000FF490000}"/>
    <cellStyle name="40% - Accent3 2 4 2 6" xfId="18520" xr:uid="{00000000-0005-0000-0000-0000004A0000}"/>
    <cellStyle name="40% - Accent3 2 4 2 6 2" xfId="18518" xr:uid="{00000000-0005-0000-0000-0000014A0000}"/>
    <cellStyle name="40% - Accent3 2 4 2 7" xfId="11565" xr:uid="{00000000-0005-0000-0000-0000024A0000}"/>
    <cellStyle name="40% - Accent3 2 4 3" xfId="12846" xr:uid="{00000000-0005-0000-0000-0000034A0000}"/>
    <cellStyle name="40% - Accent3 2 4 3 2" xfId="9019" xr:uid="{00000000-0005-0000-0000-0000044A0000}"/>
    <cellStyle name="40% - Accent3 2 4 3 2 2" xfId="9014" xr:uid="{00000000-0005-0000-0000-0000054A0000}"/>
    <cellStyle name="40% - Accent3 2 4 3 2 2 2" xfId="8736" xr:uid="{00000000-0005-0000-0000-0000064A0000}"/>
    <cellStyle name="40% - Accent3 2 4 3 2 2 2 2" xfId="14589" xr:uid="{00000000-0005-0000-0000-0000074A0000}"/>
    <cellStyle name="40% - Accent3 2 4 3 2 2 2 2 2" xfId="14383" xr:uid="{00000000-0005-0000-0000-0000084A0000}"/>
    <cellStyle name="40% - Accent3 2 4 3 2 2 2 3" xfId="25368" xr:uid="{00000000-0005-0000-0000-0000094A0000}"/>
    <cellStyle name="40% - Accent3 2 4 3 2 2 3" xfId="34300" xr:uid="{00000000-0005-0000-0000-00000A4A0000}"/>
    <cellStyle name="40% - Accent3 2 4 3 2 2 3 2" xfId="12844" xr:uid="{00000000-0005-0000-0000-00000B4A0000}"/>
    <cellStyle name="40% - Accent3 2 4 3 2 2 4" xfId="31758" xr:uid="{00000000-0005-0000-0000-00000C4A0000}"/>
    <cellStyle name="40% - Accent3 2 4 3 2 3" xfId="14701" xr:uid="{00000000-0005-0000-0000-00000D4A0000}"/>
    <cellStyle name="40% - Accent3 2 4 3 2 3 2" xfId="27631" xr:uid="{00000000-0005-0000-0000-00000E4A0000}"/>
    <cellStyle name="40% - Accent3 2 4 3 2 3 2 2" xfId="12842" xr:uid="{00000000-0005-0000-0000-00000F4A0000}"/>
    <cellStyle name="40% - Accent3 2 4 3 2 3 3" xfId="31735" xr:uid="{00000000-0005-0000-0000-0000104A0000}"/>
    <cellStyle name="40% - Accent3 2 4 3 2 4" xfId="17318" xr:uid="{00000000-0005-0000-0000-0000114A0000}"/>
    <cellStyle name="40% - Accent3 2 4 3 2 4 2" xfId="31729" xr:uid="{00000000-0005-0000-0000-0000124A0000}"/>
    <cellStyle name="40% - Accent3 2 4 3 2 5" xfId="12840" xr:uid="{00000000-0005-0000-0000-0000134A0000}"/>
    <cellStyle name="40% - Accent3 2 4 3 3" xfId="14695" xr:uid="{00000000-0005-0000-0000-0000144A0000}"/>
    <cellStyle name="40% - Accent3 2 4 3 3 2" xfId="14690" xr:uid="{00000000-0005-0000-0000-0000154A0000}"/>
    <cellStyle name="40% - Accent3 2 4 3 3 2 2" xfId="30146" xr:uid="{00000000-0005-0000-0000-0000164A0000}"/>
    <cellStyle name="40% - Accent3 2 4 3 3 2 2 2" xfId="12838" xr:uid="{00000000-0005-0000-0000-0000174A0000}"/>
    <cellStyle name="40% - Accent3 2 4 3 3 2 3" xfId="18436" xr:uid="{00000000-0005-0000-0000-0000184A0000}"/>
    <cellStyle name="40% - Accent3 2 4 3 3 3" xfId="14687" xr:uid="{00000000-0005-0000-0000-0000194A0000}"/>
    <cellStyle name="40% - Accent3 2 4 3 3 3 2" xfId="29316" xr:uid="{00000000-0005-0000-0000-00001A4A0000}"/>
    <cellStyle name="40% - Accent3 2 4 3 3 4" xfId="12836" xr:uid="{00000000-0005-0000-0000-00001B4A0000}"/>
    <cellStyle name="40% - Accent3 2 4 3 4" xfId="14684" xr:uid="{00000000-0005-0000-0000-00001C4A0000}"/>
    <cellStyle name="40% - Accent3 2 4 3 4 2" xfId="14681" xr:uid="{00000000-0005-0000-0000-00001D4A0000}"/>
    <cellStyle name="40% - Accent3 2 4 3 4 2 2" xfId="29268" xr:uid="{00000000-0005-0000-0000-00001E4A0000}"/>
    <cellStyle name="40% - Accent3 2 4 3 4 3" xfId="12834" xr:uid="{00000000-0005-0000-0000-00001F4A0000}"/>
    <cellStyle name="40% - Accent3 2 4 3 5" xfId="14678" xr:uid="{00000000-0005-0000-0000-0000204A0000}"/>
    <cellStyle name="40% - Accent3 2 4 3 5 2" xfId="12832" xr:uid="{00000000-0005-0000-0000-0000214A0000}"/>
    <cellStyle name="40% - Accent3 2 4 3 6" xfId="21601" xr:uid="{00000000-0005-0000-0000-0000224A0000}"/>
    <cellStyle name="40% - Accent3 2 4 4" xfId="12831" xr:uid="{00000000-0005-0000-0000-0000234A0000}"/>
    <cellStyle name="40% - Accent3 2 4 4 2" xfId="9010" xr:uid="{00000000-0005-0000-0000-0000244A0000}"/>
    <cellStyle name="40% - Accent3 2 4 4 2 2" xfId="32070" xr:uid="{00000000-0005-0000-0000-0000254A0000}"/>
    <cellStyle name="40% - Accent3 2 4 4 2 2 2" xfId="31671" xr:uid="{00000000-0005-0000-0000-0000264A0000}"/>
    <cellStyle name="40% - Accent3 2 4 4 2 2 2 2" xfId="12829" xr:uid="{00000000-0005-0000-0000-0000274A0000}"/>
    <cellStyle name="40% - Accent3 2 4 4 2 2 3" xfId="31657" xr:uid="{00000000-0005-0000-0000-0000284A0000}"/>
    <cellStyle name="40% - Accent3 2 4 4 2 3" xfId="25816" xr:uid="{00000000-0005-0000-0000-0000294A0000}"/>
    <cellStyle name="40% - Accent3 2 4 4 2 3 2" xfId="31628" xr:uid="{00000000-0005-0000-0000-00002A4A0000}"/>
    <cellStyle name="40% - Accent3 2 4 4 2 4" xfId="16191" xr:uid="{00000000-0005-0000-0000-00002B4A0000}"/>
    <cellStyle name="40% - Accent3 2 4 4 3" xfId="31066" xr:uid="{00000000-0005-0000-0000-00002C4A0000}"/>
    <cellStyle name="40% - Accent3 2 4 4 3 2" xfId="34215" xr:uid="{00000000-0005-0000-0000-00002D4A0000}"/>
    <cellStyle name="40% - Accent3 2 4 4 3 2 2" xfId="31600" xr:uid="{00000000-0005-0000-0000-00002E4A0000}"/>
    <cellStyle name="40% - Accent3 2 4 4 3 3" xfId="16188" xr:uid="{00000000-0005-0000-0000-00002F4A0000}"/>
    <cellStyle name="40% - Accent3 2 4 4 4" xfId="25891" xr:uid="{00000000-0005-0000-0000-0000304A0000}"/>
    <cellStyle name="40% - Accent3 2 4 4 4 2" xfId="16186" xr:uid="{00000000-0005-0000-0000-0000314A0000}"/>
    <cellStyle name="40% - Accent3 2 4 4 5" xfId="13537" xr:uid="{00000000-0005-0000-0000-0000324A0000}"/>
    <cellStyle name="40% - Accent3 2 4 5" xfId="12824" xr:uid="{00000000-0005-0000-0000-0000334A0000}"/>
    <cellStyle name="40% - Accent3 2 4 5 2" xfId="33655" xr:uid="{00000000-0005-0000-0000-0000344A0000}"/>
    <cellStyle name="40% - Accent3 2 4 5 2 2" xfId="32494" xr:uid="{00000000-0005-0000-0000-0000354A0000}"/>
    <cellStyle name="40% - Accent3 2 4 5 2 2 2" xfId="16797" xr:uid="{00000000-0005-0000-0000-0000364A0000}"/>
    <cellStyle name="40% - Accent3 2 4 5 2 3" xfId="16177" xr:uid="{00000000-0005-0000-0000-0000374A0000}"/>
    <cellStyle name="40% - Accent3 2 4 5 3" xfId="31052" xr:uid="{00000000-0005-0000-0000-0000384A0000}"/>
    <cellStyle name="40% - Accent3 2 4 5 3 2" xfId="16173" xr:uid="{00000000-0005-0000-0000-0000394A0000}"/>
    <cellStyle name="40% - Accent3 2 4 5 4" xfId="7471" xr:uid="{00000000-0005-0000-0000-00003A4A0000}"/>
    <cellStyle name="40% - Accent3 2 4 6" xfId="12820" xr:uid="{00000000-0005-0000-0000-00003B4A0000}"/>
    <cellStyle name="40% - Accent3 2 4 6 2" xfId="29847" xr:uid="{00000000-0005-0000-0000-00003C4A0000}"/>
    <cellStyle name="40% - Accent3 2 4 6 2 2" xfId="15832" xr:uid="{00000000-0005-0000-0000-00003D4A0000}"/>
    <cellStyle name="40% - Accent3 2 4 6 3" xfId="15734" xr:uid="{00000000-0005-0000-0000-00003E4A0000}"/>
    <cellStyle name="40% - Accent3 2 4 7" xfId="30045" xr:uid="{00000000-0005-0000-0000-00003F4A0000}"/>
    <cellStyle name="40% - Accent3 2 4 7 2" xfId="19355" xr:uid="{00000000-0005-0000-0000-0000404A0000}"/>
    <cellStyle name="40% - Accent3 2 4 8" xfId="29647" xr:uid="{00000000-0005-0000-0000-0000414A0000}"/>
    <cellStyle name="40% - Accent3 2 4 9" xfId="34759" xr:uid="{00000000-0005-0000-0000-0000424A0000}"/>
    <cellStyle name="40% - Accent3 2 5" xfId="9006" xr:uid="{00000000-0005-0000-0000-0000434A0000}"/>
    <cellStyle name="40% - Accent3 2 5 2" xfId="9003" xr:uid="{00000000-0005-0000-0000-0000444A0000}"/>
    <cellStyle name="40% - Accent3 2 5 2 2" xfId="9000" xr:uid="{00000000-0005-0000-0000-0000454A0000}"/>
    <cellStyle name="40% - Accent3 2 5 2 2 2" xfId="14297" xr:uid="{00000000-0005-0000-0000-0000464A0000}"/>
    <cellStyle name="40% - Accent3 2 5 2 2 2 2" xfId="14550" xr:uid="{00000000-0005-0000-0000-0000474A0000}"/>
    <cellStyle name="40% - Accent3 2 5 2 2 2 2 2" xfId="14548" xr:uid="{00000000-0005-0000-0000-0000484A0000}"/>
    <cellStyle name="40% - Accent3 2 5 2 2 2 2 2 2" xfId="12816" xr:uid="{00000000-0005-0000-0000-0000494A0000}"/>
    <cellStyle name="40% - Accent3 2 5 2 2 2 2 3" xfId="12812" xr:uid="{00000000-0005-0000-0000-00004A4A0000}"/>
    <cellStyle name="40% - Accent3 2 5 2 2 2 3" xfId="14543" xr:uid="{00000000-0005-0000-0000-00004B4A0000}"/>
    <cellStyle name="40% - Accent3 2 5 2 2 2 3 2" xfId="26708" xr:uid="{00000000-0005-0000-0000-00004C4A0000}"/>
    <cellStyle name="40% - Accent3 2 5 2 2 2 4" xfId="12811" xr:uid="{00000000-0005-0000-0000-00004D4A0000}"/>
    <cellStyle name="40% - Accent3 2 5 2 2 3" xfId="14289" xr:uid="{00000000-0005-0000-0000-00004E4A0000}"/>
    <cellStyle name="40% - Accent3 2 5 2 2 3 2" xfId="14531" xr:uid="{00000000-0005-0000-0000-00004F4A0000}"/>
    <cellStyle name="40% - Accent3 2 5 2 2 3 2 2" xfId="33516" xr:uid="{00000000-0005-0000-0000-0000504A0000}"/>
    <cellStyle name="40% - Accent3 2 5 2 2 3 3" xfId="12810" xr:uid="{00000000-0005-0000-0000-0000514A0000}"/>
    <cellStyle name="40% - Accent3 2 5 2 2 4" xfId="17253" xr:uid="{00000000-0005-0000-0000-0000524A0000}"/>
    <cellStyle name="40% - Accent3 2 5 2 2 4 2" xfId="12809" xr:uid="{00000000-0005-0000-0000-0000534A0000}"/>
    <cellStyle name="40% - Accent3 2 5 2 2 5" xfId="12808" xr:uid="{00000000-0005-0000-0000-0000544A0000}"/>
    <cellStyle name="40% - Accent3 2 5 2 3" xfId="14285" xr:uid="{00000000-0005-0000-0000-0000554A0000}"/>
    <cellStyle name="40% - Accent3 2 5 2 3 2" xfId="11576" xr:uid="{00000000-0005-0000-0000-0000564A0000}"/>
    <cellStyle name="40% - Accent3 2 5 2 3 2 2" xfId="14504" xr:uid="{00000000-0005-0000-0000-0000574A0000}"/>
    <cellStyle name="40% - Accent3 2 5 2 3 2 2 2" xfId="12807" xr:uid="{00000000-0005-0000-0000-0000584A0000}"/>
    <cellStyle name="40% - Accent3 2 5 2 3 2 3" xfId="12806" xr:uid="{00000000-0005-0000-0000-0000594A0000}"/>
    <cellStyle name="40% - Accent3 2 5 2 3 3" xfId="14280" xr:uid="{00000000-0005-0000-0000-00005A4A0000}"/>
    <cellStyle name="40% - Accent3 2 5 2 3 3 2" xfId="12804" xr:uid="{00000000-0005-0000-0000-00005B4A0000}"/>
    <cellStyle name="40% - Accent3 2 5 2 3 4" xfId="12803" xr:uid="{00000000-0005-0000-0000-00005C4A0000}"/>
    <cellStyle name="40% - Accent3 2 5 2 4" xfId="17011" xr:uid="{00000000-0005-0000-0000-00005D4A0000}"/>
    <cellStyle name="40% - Accent3 2 5 2 4 2" xfId="34407" xr:uid="{00000000-0005-0000-0000-00005E4A0000}"/>
    <cellStyle name="40% - Accent3 2 5 2 4 2 2" xfId="12802" xr:uid="{00000000-0005-0000-0000-00005F4A0000}"/>
    <cellStyle name="40% - Accent3 2 5 2 4 3" xfId="12800" xr:uid="{00000000-0005-0000-0000-0000604A0000}"/>
    <cellStyle name="40% - Accent3 2 5 2 5" xfId="17127" xr:uid="{00000000-0005-0000-0000-0000614A0000}"/>
    <cellStyle name="40% - Accent3 2 5 2 5 2" xfId="7530" xr:uid="{00000000-0005-0000-0000-0000624A0000}"/>
    <cellStyle name="40% - Accent3 2 5 2 6" xfId="18660" xr:uid="{00000000-0005-0000-0000-0000634A0000}"/>
    <cellStyle name="40% - Accent3 2 5 3" xfId="8995" xr:uid="{00000000-0005-0000-0000-0000644A0000}"/>
    <cellStyle name="40% - Accent3 2 5 3 2" xfId="8992" xr:uid="{00000000-0005-0000-0000-0000654A0000}"/>
    <cellStyle name="40% - Accent3 2 5 3 2 2" xfId="11572" xr:uid="{00000000-0005-0000-0000-0000664A0000}"/>
    <cellStyle name="40% - Accent3 2 5 3 2 2 2" xfId="14475" xr:uid="{00000000-0005-0000-0000-0000674A0000}"/>
    <cellStyle name="40% - Accent3 2 5 3 2 2 2 2" xfId="12795" xr:uid="{00000000-0005-0000-0000-0000684A0000}"/>
    <cellStyle name="40% - Accent3 2 5 3 2 2 3" xfId="12793" xr:uid="{00000000-0005-0000-0000-0000694A0000}"/>
    <cellStyle name="40% - Accent3 2 5 3 2 3" xfId="14254" xr:uid="{00000000-0005-0000-0000-00006A4A0000}"/>
    <cellStyle name="40% - Accent3 2 5 3 2 3 2" xfId="12791" xr:uid="{00000000-0005-0000-0000-00006B4A0000}"/>
    <cellStyle name="40% - Accent3 2 5 3 2 4" xfId="12788" xr:uid="{00000000-0005-0000-0000-00006C4A0000}"/>
    <cellStyle name="40% - Accent3 2 5 3 3" xfId="14249" xr:uid="{00000000-0005-0000-0000-00006D4A0000}"/>
    <cellStyle name="40% - Accent3 2 5 3 3 2" xfId="14245" xr:uid="{00000000-0005-0000-0000-00006E4A0000}"/>
    <cellStyle name="40% - Accent3 2 5 3 3 2 2" xfId="12782" xr:uid="{00000000-0005-0000-0000-00006F4A0000}"/>
    <cellStyle name="40% - Accent3 2 5 3 3 3" xfId="12781" xr:uid="{00000000-0005-0000-0000-0000704A0000}"/>
    <cellStyle name="40% - Accent3 2 5 3 4" xfId="17118" xr:uid="{00000000-0005-0000-0000-0000714A0000}"/>
    <cellStyle name="40% - Accent3 2 5 3 4 2" xfId="12776" xr:uid="{00000000-0005-0000-0000-0000724A0000}"/>
    <cellStyle name="40% - Accent3 2 5 3 5" xfId="13529" xr:uid="{00000000-0005-0000-0000-0000734A0000}"/>
    <cellStyle name="40% - Accent3 2 5 4" xfId="12774" xr:uid="{00000000-0005-0000-0000-0000744A0000}"/>
    <cellStyle name="40% - Accent3 2 5 4 2" xfId="9115" xr:uid="{00000000-0005-0000-0000-0000754A0000}"/>
    <cellStyle name="40% - Accent3 2 5 4 2 2" xfId="5394" xr:uid="{00000000-0005-0000-0000-0000764A0000}"/>
    <cellStyle name="40% - Accent3 2 5 4 2 2 2" xfId="12768" xr:uid="{00000000-0005-0000-0000-0000774A0000}"/>
    <cellStyle name="40% - Accent3 2 5 4 2 3" xfId="16151" xr:uid="{00000000-0005-0000-0000-0000784A0000}"/>
    <cellStyle name="40% - Accent3 2 5 4 3" xfId="5392" xr:uid="{00000000-0005-0000-0000-0000794A0000}"/>
    <cellStyle name="40% - Accent3 2 5 4 3 2" xfId="16144" xr:uid="{00000000-0005-0000-0000-00007A4A0000}"/>
    <cellStyle name="40% - Accent3 2 5 4 4" xfId="12767" xr:uid="{00000000-0005-0000-0000-00007B4A0000}"/>
    <cellStyle name="40% - Accent3 2 5 5" xfId="12764" xr:uid="{00000000-0005-0000-0000-00007C4A0000}"/>
    <cellStyle name="40% - Accent3 2 5 5 2" xfId="10459" xr:uid="{00000000-0005-0000-0000-00007D4A0000}"/>
    <cellStyle name="40% - Accent3 2 5 5 2 2" xfId="33697" xr:uid="{00000000-0005-0000-0000-00007E4A0000}"/>
    <cellStyle name="40% - Accent3 2 5 5 3" xfId="15710" xr:uid="{00000000-0005-0000-0000-00007F4A0000}"/>
    <cellStyle name="40% - Accent3 2 5 6" xfId="13450" xr:uid="{00000000-0005-0000-0000-0000804A0000}"/>
    <cellStyle name="40% - Accent3 2 5 6 2" xfId="12761" xr:uid="{00000000-0005-0000-0000-0000814A0000}"/>
    <cellStyle name="40% - Accent3 2 5 7" xfId="32167" xr:uid="{00000000-0005-0000-0000-0000824A0000}"/>
    <cellStyle name="40% - Accent3 2 5 8" xfId="34949" xr:uid="{00000000-0005-0000-0000-0000834A0000}"/>
    <cellStyle name="40% - Accent3 2 6" xfId="12756" xr:uid="{00000000-0005-0000-0000-0000844A0000}"/>
    <cellStyle name="40% - Accent3 2 6 2" xfId="13625" xr:uid="{00000000-0005-0000-0000-0000854A0000}"/>
    <cellStyle name="40% - Accent3 2 6 2 2" xfId="13931" xr:uid="{00000000-0005-0000-0000-0000864A0000}"/>
    <cellStyle name="40% - Accent3 2 6 2 2 2" xfId="11566" xr:uid="{00000000-0005-0000-0000-0000874A0000}"/>
    <cellStyle name="40% - Accent3 2 6 2 2 2 2" xfId="14394" xr:uid="{00000000-0005-0000-0000-0000884A0000}"/>
    <cellStyle name="40% - Accent3 2 6 2 2 2 2 2" xfId="12755" xr:uid="{00000000-0005-0000-0000-0000894A0000}"/>
    <cellStyle name="40% - Accent3 2 6 2 2 2 3" xfId="12754" xr:uid="{00000000-0005-0000-0000-00008A4A0000}"/>
    <cellStyle name="40% - Accent3 2 6 2 2 3" xfId="13924" xr:uid="{00000000-0005-0000-0000-00008B4A0000}"/>
    <cellStyle name="40% - Accent3 2 6 2 2 3 2" xfId="12753" xr:uid="{00000000-0005-0000-0000-00008C4A0000}"/>
    <cellStyle name="40% - Accent3 2 6 2 2 4" xfId="12752" xr:uid="{00000000-0005-0000-0000-00008D4A0000}"/>
    <cellStyle name="40% - Accent3 2 6 2 3" xfId="13922" xr:uid="{00000000-0005-0000-0000-00008E4A0000}"/>
    <cellStyle name="40% - Accent3 2 6 2 3 2" xfId="13920" xr:uid="{00000000-0005-0000-0000-00008F4A0000}"/>
    <cellStyle name="40% - Accent3 2 6 2 3 2 2" xfId="16742" xr:uid="{00000000-0005-0000-0000-0000904A0000}"/>
    <cellStyle name="40% - Accent3 2 6 2 3 3" xfId="34103" xr:uid="{00000000-0005-0000-0000-0000914A0000}"/>
    <cellStyle name="40% - Accent3 2 6 2 4" xfId="17089" xr:uid="{00000000-0005-0000-0000-0000924A0000}"/>
    <cellStyle name="40% - Accent3 2 6 2 4 2" xfId="12751" xr:uid="{00000000-0005-0000-0000-0000934A0000}"/>
    <cellStyle name="40% - Accent3 2 6 2 5" xfId="13519" xr:uid="{00000000-0005-0000-0000-0000944A0000}"/>
    <cellStyle name="40% - Accent3 2 6 3" xfId="13621" xr:uid="{00000000-0005-0000-0000-0000954A0000}"/>
    <cellStyle name="40% - Accent3 2 6 3 2" xfId="13910" xr:uid="{00000000-0005-0000-0000-0000964A0000}"/>
    <cellStyle name="40% - Accent3 2 6 3 2 2" xfId="14152" xr:uid="{00000000-0005-0000-0000-0000974A0000}"/>
    <cellStyle name="40% - Accent3 2 6 3 2 2 2" xfId="12750" xr:uid="{00000000-0005-0000-0000-0000984A0000}"/>
    <cellStyle name="40% - Accent3 2 6 3 2 3" xfId="12749" xr:uid="{00000000-0005-0000-0000-0000994A0000}"/>
    <cellStyle name="40% - Accent3 2 6 3 3" xfId="13908" xr:uid="{00000000-0005-0000-0000-00009A4A0000}"/>
    <cellStyle name="40% - Accent3 2 6 3 3 2" xfId="12745" xr:uid="{00000000-0005-0000-0000-00009B4A0000}"/>
    <cellStyle name="40% - Accent3 2 6 3 4" xfId="12743" xr:uid="{00000000-0005-0000-0000-00009C4A0000}"/>
    <cellStyle name="40% - Accent3 2 6 4" xfId="12740" xr:uid="{00000000-0005-0000-0000-00009D4A0000}"/>
    <cellStyle name="40% - Accent3 2 6 4 2" xfId="32190" xr:uid="{00000000-0005-0000-0000-00009E4A0000}"/>
    <cellStyle name="40% - Accent3 2 6 4 2 2" xfId="16130" xr:uid="{00000000-0005-0000-0000-00009F4A0000}"/>
    <cellStyle name="40% - Accent3 2 6 4 3" xfId="12736" xr:uid="{00000000-0005-0000-0000-0000A04A0000}"/>
    <cellStyle name="40% - Accent3 2 6 5" xfId="12733" xr:uid="{00000000-0005-0000-0000-0000A14A0000}"/>
    <cellStyle name="40% - Accent3 2 6 5 2" xfId="12731" xr:uid="{00000000-0005-0000-0000-0000A24A0000}"/>
    <cellStyle name="40% - Accent3 2 6 6" xfId="13443" xr:uid="{00000000-0005-0000-0000-0000A34A0000}"/>
    <cellStyle name="40% - Accent3 2 6 7" xfId="35154" xr:uid="{00000000-0005-0000-0000-0000A44A0000}"/>
    <cellStyle name="40% - Accent3 2 7" xfId="12729" xr:uid="{00000000-0005-0000-0000-0000A54A0000}"/>
    <cellStyle name="40% - Accent3 2 7 2" xfId="31963" xr:uid="{00000000-0005-0000-0000-0000A64A0000}"/>
    <cellStyle name="40% - Accent3 2 7 2 2" xfId="32440" xr:uid="{00000000-0005-0000-0000-0000A74A0000}"/>
    <cellStyle name="40% - Accent3 2 7 2 2 2" xfId="31959" xr:uid="{00000000-0005-0000-0000-0000A84A0000}"/>
    <cellStyle name="40% - Accent3 2 7 2 2 2 2" xfId="28250" xr:uid="{00000000-0005-0000-0000-0000A94A0000}"/>
    <cellStyle name="40% - Accent3 2 7 2 2 3" xfId="12727" xr:uid="{00000000-0005-0000-0000-0000AA4A0000}"/>
    <cellStyle name="40% - Accent3 2 7 2 3" xfId="31955" xr:uid="{00000000-0005-0000-0000-0000AB4A0000}"/>
    <cellStyle name="40% - Accent3 2 7 2 3 2" xfId="12726" xr:uid="{00000000-0005-0000-0000-0000AC4A0000}"/>
    <cellStyle name="40% - Accent3 2 7 2 4" xfId="12725" xr:uid="{00000000-0005-0000-0000-0000AD4A0000}"/>
    <cellStyle name="40% - Accent3 2 7 3" xfId="31940" xr:uid="{00000000-0005-0000-0000-0000AE4A0000}"/>
    <cellStyle name="40% - Accent3 2 7 3 2" xfId="31927" xr:uid="{00000000-0005-0000-0000-0000AF4A0000}"/>
    <cellStyle name="40% - Accent3 2 7 3 2 2" xfId="12724" xr:uid="{00000000-0005-0000-0000-0000B04A0000}"/>
    <cellStyle name="40% - Accent3 2 7 3 3" xfId="16110" xr:uid="{00000000-0005-0000-0000-0000B14A0000}"/>
    <cellStyle name="40% - Accent3 2 7 4" xfId="21414" xr:uid="{00000000-0005-0000-0000-0000B24A0000}"/>
    <cellStyle name="40% - Accent3 2 7 4 2" xfId="16106" xr:uid="{00000000-0005-0000-0000-0000B34A0000}"/>
    <cellStyle name="40% - Accent3 2 7 5" xfId="12722" xr:uid="{00000000-0005-0000-0000-0000B44A0000}"/>
    <cellStyle name="40% - Accent3 2 7 6" xfId="35383" xr:uid="{00000000-0005-0000-0000-0000B54A0000}"/>
    <cellStyle name="40% - Accent3 2 8" xfId="12719" xr:uid="{00000000-0005-0000-0000-0000B64A0000}"/>
    <cellStyle name="40% - Accent3 2 8 2" xfId="31893" xr:uid="{00000000-0005-0000-0000-0000B74A0000}"/>
    <cellStyle name="40% - Accent3 2 8 2 2" xfId="29795" xr:uid="{00000000-0005-0000-0000-0000B84A0000}"/>
    <cellStyle name="40% - Accent3 2 8 2 2 2" xfId="12716" xr:uid="{00000000-0005-0000-0000-0000B94A0000}"/>
    <cellStyle name="40% - Accent3 2 8 2 3" xfId="12715" xr:uid="{00000000-0005-0000-0000-0000BA4A0000}"/>
    <cellStyle name="40% - Accent3 2 8 3" xfId="31884" xr:uid="{00000000-0005-0000-0000-0000BB4A0000}"/>
    <cellStyle name="40% - Accent3 2 8 3 2" xfId="16094" xr:uid="{00000000-0005-0000-0000-0000BC4A0000}"/>
    <cellStyle name="40% - Accent3 2 8 4" xfId="15669" xr:uid="{00000000-0005-0000-0000-0000BD4A0000}"/>
    <cellStyle name="40% - Accent3 2 8 5" xfId="36255" xr:uid="{00000000-0005-0000-0000-0000BE4A0000}"/>
    <cellStyle name="40% - Accent3 2 9" xfId="12714" xr:uid="{00000000-0005-0000-0000-0000BF4A0000}"/>
    <cellStyle name="40% - Accent3 2 9 2" xfId="34405" xr:uid="{00000000-0005-0000-0000-0000C04A0000}"/>
    <cellStyle name="40% - Accent3 2 9 2 2" xfId="12713" xr:uid="{00000000-0005-0000-0000-0000C14A0000}"/>
    <cellStyle name="40% - Accent3 2 9 3" xfId="12712" xr:uid="{00000000-0005-0000-0000-0000C24A0000}"/>
    <cellStyle name="40% - Accent3 2 9 4" xfId="36541" xr:uid="{00000000-0005-0000-0000-0000C34A0000}"/>
    <cellStyle name="40% - Accent3 20" xfId="35705" xr:uid="{00000000-0005-0000-0000-0000C44A0000}"/>
    <cellStyle name="40% - Accent3 20 2" xfId="36874" xr:uid="{00000000-0005-0000-0000-0000C54A0000}"/>
    <cellStyle name="40% - Accent3 20 3" xfId="37765" xr:uid="{00000000-0005-0000-0000-0000C64A0000}"/>
    <cellStyle name="40% - Accent3 21" xfId="35724" xr:uid="{00000000-0005-0000-0000-0000C74A0000}"/>
    <cellStyle name="40% - Accent3 21 2" xfId="36894" xr:uid="{00000000-0005-0000-0000-0000C84A0000}"/>
    <cellStyle name="40% - Accent3 21 3" xfId="37785" xr:uid="{00000000-0005-0000-0000-0000C94A0000}"/>
    <cellStyle name="40% - Accent3 22" xfId="35743" xr:uid="{00000000-0005-0000-0000-0000CA4A0000}"/>
    <cellStyle name="40% - Accent3 22 2" xfId="36914" xr:uid="{00000000-0005-0000-0000-0000CB4A0000}"/>
    <cellStyle name="40% - Accent3 22 3" xfId="37805" xr:uid="{00000000-0005-0000-0000-0000CC4A0000}"/>
    <cellStyle name="40% - Accent3 23" xfId="35763" xr:uid="{00000000-0005-0000-0000-0000CD4A0000}"/>
    <cellStyle name="40% - Accent3 23 2" xfId="36933" xr:uid="{00000000-0005-0000-0000-0000CE4A0000}"/>
    <cellStyle name="40% - Accent3 23 3" xfId="37825" xr:uid="{00000000-0005-0000-0000-0000CF4A0000}"/>
    <cellStyle name="40% - Accent3 24" xfId="35783" xr:uid="{00000000-0005-0000-0000-0000D04A0000}"/>
    <cellStyle name="40% - Accent3 24 2" xfId="36952" xr:uid="{00000000-0005-0000-0000-0000D14A0000}"/>
    <cellStyle name="40% - Accent3 24 3" xfId="37845" xr:uid="{00000000-0005-0000-0000-0000D24A0000}"/>
    <cellStyle name="40% - Accent3 25" xfId="35802" xr:uid="{00000000-0005-0000-0000-0000D34A0000}"/>
    <cellStyle name="40% - Accent3 25 2" xfId="36972" xr:uid="{00000000-0005-0000-0000-0000D44A0000}"/>
    <cellStyle name="40% - Accent3 25 3" xfId="37865" xr:uid="{00000000-0005-0000-0000-0000D54A0000}"/>
    <cellStyle name="40% - Accent3 26" xfId="35821" xr:uid="{00000000-0005-0000-0000-0000D64A0000}"/>
    <cellStyle name="40% - Accent3 26 2" xfId="36992" xr:uid="{00000000-0005-0000-0000-0000D74A0000}"/>
    <cellStyle name="40% - Accent3 26 3" xfId="37885" xr:uid="{00000000-0005-0000-0000-0000D84A0000}"/>
    <cellStyle name="40% - Accent3 27" xfId="35840" xr:uid="{00000000-0005-0000-0000-0000D94A0000}"/>
    <cellStyle name="40% - Accent3 27 2" xfId="37012" xr:uid="{00000000-0005-0000-0000-0000DA4A0000}"/>
    <cellStyle name="40% - Accent3 27 3" xfId="37905" xr:uid="{00000000-0005-0000-0000-0000DB4A0000}"/>
    <cellStyle name="40% - Accent3 28" xfId="35859" xr:uid="{00000000-0005-0000-0000-0000DC4A0000}"/>
    <cellStyle name="40% - Accent3 28 2" xfId="37032" xr:uid="{00000000-0005-0000-0000-0000DD4A0000}"/>
    <cellStyle name="40% - Accent3 28 3" xfId="37925" xr:uid="{00000000-0005-0000-0000-0000DE4A0000}"/>
    <cellStyle name="40% - Accent3 29" xfId="35879" xr:uid="{00000000-0005-0000-0000-0000DF4A0000}"/>
    <cellStyle name="40% - Accent3 29 2" xfId="37051" xr:uid="{00000000-0005-0000-0000-0000E04A0000}"/>
    <cellStyle name="40% - Accent3 29 3" xfId="37945" xr:uid="{00000000-0005-0000-0000-0000E14A0000}"/>
    <cellStyle name="40% - Accent3 3" xfId="105" xr:uid="{00000000-0005-0000-0000-0000E24A0000}"/>
    <cellStyle name="40% - Accent3 3 10" xfId="12709" xr:uid="{00000000-0005-0000-0000-0000E34A0000}"/>
    <cellStyle name="40% - Accent3 3 10 2" xfId="37445" xr:uid="{00000000-0005-0000-0000-0000E44A0000}"/>
    <cellStyle name="40% - Accent3 3 11" xfId="34459" xr:uid="{00000000-0005-0000-0000-0000E54A0000}"/>
    <cellStyle name="40% - Accent3 3 12" xfId="13773" xr:uid="{00000000-0005-0000-0000-0000E64A0000}"/>
    <cellStyle name="40% - Accent3 3 2" xfId="166" xr:uid="{00000000-0005-0000-0000-0000E74A0000}"/>
    <cellStyle name="40% - Accent3 3 2 10" xfId="34512" xr:uid="{00000000-0005-0000-0000-0000E84A0000}"/>
    <cellStyle name="40% - Accent3 3 2 11" xfId="12825" xr:uid="{00000000-0005-0000-0000-0000E94A0000}"/>
    <cellStyle name="40% - Accent3 3 2 2" xfId="12708" xr:uid="{00000000-0005-0000-0000-0000EA4A0000}"/>
    <cellStyle name="40% - Accent3 3 2 2 2" xfId="7233" xr:uid="{00000000-0005-0000-0000-0000EB4A0000}"/>
    <cellStyle name="40% - Accent3 3 2 2 2 2" xfId="12705" xr:uid="{00000000-0005-0000-0000-0000EC4A0000}"/>
    <cellStyle name="40% - Accent3 3 2 2 2 2 2" xfId="7231" xr:uid="{00000000-0005-0000-0000-0000ED4A0000}"/>
    <cellStyle name="40% - Accent3 3 2 2 2 2 2 2" xfId="31269" xr:uid="{00000000-0005-0000-0000-0000EE4A0000}"/>
    <cellStyle name="40% - Accent3 3 2 2 2 2 2 2 2" xfId="12703" xr:uid="{00000000-0005-0000-0000-0000EF4A0000}"/>
    <cellStyle name="40% - Accent3 3 2 2 2 2 2 2 2 2" xfId="27175" xr:uid="{00000000-0005-0000-0000-0000F04A0000}"/>
    <cellStyle name="40% - Accent3 3 2 2 2 2 2 2 2 2 2" xfId="12701" xr:uid="{00000000-0005-0000-0000-0000F14A0000}"/>
    <cellStyle name="40% - Accent3 3 2 2 2 2 2 2 2 3" xfId="21149" xr:uid="{00000000-0005-0000-0000-0000F24A0000}"/>
    <cellStyle name="40% - Accent3 3 2 2 2 2 2 2 3" xfId="12700" xr:uid="{00000000-0005-0000-0000-0000F34A0000}"/>
    <cellStyle name="40% - Accent3 3 2 2 2 2 2 2 3 2" xfId="13060" xr:uid="{00000000-0005-0000-0000-0000F44A0000}"/>
    <cellStyle name="40% - Accent3 3 2 2 2 2 2 2 4" xfId="17603" xr:uid="{00000000-0005-0000-0000-0000F54A0000}"/>
    <cellStyle name="40% - Accent3 3 2 2 2 2 2 3" xfId="12698" xr:uid="{00000000-0005-0000-0000-0000F64A0000}"/>
    <cellStyle name="40% - Accent3 3 2 2 2 2 2 3 2" xfId="15920" xr:uid="{00000000-0005-0000-0000-0000F74A0000}"/>
    <cellStyle name="40% - Accent3 3 2 2 2 2 2 3 2 2" xfId="9586" xr:uid="{00000000-0005-0000-0000-0000F84A0000}"/>
    <cellStyle name="40% - Accent3 3 2 2 2 2 2 3 3" xfId="15910" xr:uid="{00000000-0005-0000-0000-0000F94A0000}"/>
    <cellStyle name="40% - Accent3 3 2 2 2 2 2 4" xfId="12697" xr:uid="{00000000-0005-0000-0000-0000FA4A0000}"/>
    <cellStyle name="40% - Accent3 3 2 2 2 2 2 4 2" xfId="15904" xr:uid="{00000000-0005-0000-0000-0000FB4A0000}"/>
    <cellStyle name="40% - Accent3 3 2 2 2 2 2 5" xfId="12696" xr:uid="{00000000-0005-0000-0000-0000FC4A0000}"/>
    <cellStyle name="40% - Accent3 3 2 2 2 2 3" xfId="7228" xr:uid="{00000000-0005-0000-0000-0000FD4A0000}"/>
    <cellStyle name="40% - Accent3 3 2 2 2 2 3 2" xfId="12694" xr:uid="{00000000-0005-0000-0000-0000FE4A0000}"/>
    <cellStyle name="40% - Accent3 3 2 2 2 2 3 2 2" xfId="12693" xr:uid="{00000000-0005-0000-0000-0000FF4A0000}"/>
    <cellStyle name="40% - Accent3 3 2 2 2 2 3 2 2 2" xfId="17370" xr:uid="{00000000-0005-0000-0000-0000004B0000}"/>
    <cellStyle name="40% - Accent3 3 2 2 2 2 3 2 3" xfId="12690" xr:uid="{00000000-0005-0000-0000-0000014B0000}"/>
    <cellStyle name="40% - Accent3 3 2 2 2 2 3 3" xfId="12687" xr:uid="{00000000-0005-0000-0000-0000024B0000}"/>
    <cellStyle name="40% - Accent3 3 2 2 2 2 3 3 2" xfId="15891" xr:uid="{00000000-0005-0000-0000-0000034B0000}"/>
    <cellStyle name="40% - Accent3 3 2 2 2 2 3 4" xfId="12685" xr:uid="{00000000-0005-0000-0000-0000044B0000}"/>
    <cellStyle name="40% - Accent3 3 2 2 2 2 4" xfId="7226" xr:uid="{00000000-0005-0000-0000-0000054B0000}"/>
    <cellStyle name="40% - Accent3 3 2 2 2 2 4 2" xfId="12680" xr:uid="{00000000-0005-0000-0000-0000064B0000}"/>
    <cellStyle name="40% - Accent3 3 2 2 2 2 4 2 2" xfId="33165" xr:uid="{00000000-0005-0000-0000-0000074B0000}"/>
    <cellStyle name="40% - Accent3 3 2 2 2 2 4 3" xfId="12678" xr:uid="{00000000-0005-0000-0000-0000084B0000}"/>
    <cellStyle name="40% - Accent3 3 2 2 2 2 5" xfId="12675" xr:uid="{00000000-0005-0000-0000-0000094B0000}"/>
    <cellStyle name="40% - Accent3 3 2 2 2 2 5 2" xfId="23172" xr:uid="{00000000-0005-0000-0000-00000A4B0000}"/>
    <cellStyle name="40% - Accent3 3 2 2 2 2 6" xfId="12673" xr:uid="{00000000-0005-0000-0000-00000B4B0000}"/>
    <cellStyle name="40% - Accent3 3 2 2 2 3" xfId="9663" xr:uid="{00000000-0005-0000-0000-00000C4B0000}"/>
    <cellStyle name="40% - Accent3 3 2 2 2 3 2" xfId="12670" xr:uid="{00000000-0005-0000-0000-00000D4B0000}"/>
    <cellStyle name="40% - Accent3 3 2 2 2 3 2 2" xfId="12668" xr:uid="{00000000-0005-0000-0000-00000E4B0000}"/>
    <cellStyle name="40% - Accent3 3 2 2 2 3 2 2 2" xfId="12665" xr:uid="{00000000-0005-0000-0000-00000F4B0000}"/>
    <cellStyle name="40% - Accent3 3 2 2 2 3 2 2 2 2" xfId="16230" xr:uid="{00000000-0005-0000-0000-0000104B0000}"/>
    <cellStyle name="40% - Accent3 3 2 2 2 3 2 2 3" xfId="12662" xr:uid="{00000000-0005-0000-0000-0000114B0000}"/>
    <cellStyle name="40% - Accent3 3 2 2 2 3 2 3" xfId="12661" xr:uid="{00000000-0005-0000-0000-0000124B0000}"/>
    <cellStyle name="40% - Accent3 3 2 2 2 3 2 3 2" xfId="15772" xr:uid="{00000000-0005-0000-0000-0000134B0000}"/>
    <cellStyle name="40% - Accent3 3 2 2 2 3 2 4" xfId="12657" xr:uid="{00000000-0005-0000-0000-0000144B0000}"/>
    <cellStyle name="40% - Accent3 3 2 2 2 3 3" xfId="9657" xr:uid="{00000000-0005-0000-0000-0000154B0000}"/>
    <cellStyle name="40% - Accent3 3 2 2 2 3 3 2" xfId="12656" xr:uid="{00000000-0005-0000-0000-0000164B0000}"/>
    <cellStyle name="40% - Accent3 3 2 2 2 3 3 2 2" xfId="12655" xr:uid="{00000000-0005-0000-0000-0000174B0000}"/>
    <cellStyle name="40% - Accent3 3 2 2 2 3 3 3" xfId="12654" xr:uid="{00000000-0005-0000-0000-0000184B0000}"/>
    <cellStyle name="40% - Accent3 3 2 2 2 3 4" xfId="12653" xr:uid="{00000000-0005-0000-0000-0000194B0000}"/>
    <cellStyle name="40% - Accent3 3 2 2 2 3 4 2" xfId="12650" xr:uid="{00000000-0005-0000-0000-00001A4B0000}"/>
    <cellStyle name="40% - Accent3 3 2 2 2 3 5" xfId="12648" xr:uid="{00000000-0005-0000-0000-00001B4B0000}"/>
    <cellStyle name="40% - Accent3 3 2 2 2 4" xfId="9653" xr:uid="{00000000-0005-0000-0000-00001C4B0000}"/>
    <cellStyle name="40% - Accent3 3 2 2 2 4 2" xfId="9650" xr:uid="{00000000-0005-0000-0000-00001D4B0000}"/>
    <cellStyle name="40% - Accent3 3 2 2 2 4 2 2" xfId="12646" xr:uid="{00000000-0005-0000-0000-00001E4B0000}"/>
    <cellStyle name="40% - Accent3 3 2 2 2 4 2 2 2" xfId="12645" xr:uid="{00000000-0005-0000-0000-00001F4B0000}"/>
    <cellStyle name="40% - Accent3 3 2 2 2 4 2 3" xfId="12643" xr:uid="{00000000-0005-0000-0000-0000204B0000}"/>
    <cellStyle name="40% - Accent3 3 2 2 2 4 3" xfId="17567" xr:uid="{00000000-0005-0000-0000-0000214B0000}"/>
    <cellStyle name="40% - Accent3 3 2 2 2 4 3 2" xfId="12642" xr:uid="{00000000-0005-0000-0000-0000224B0000}"/>
    <cellStyle name="40% - Accent3 3 2 2 2 4 4" xfId="12641" xr:uid="{00000000-0005-0000-0000-0000234B0000}"/>
    <cellStyle name="40% - Accent3 3 2 2 2 5" xfId="9647" xr:uid="{00000000-0005-0000-0000-0000244B0000}"/>
    <cellStyle name="40% - Accent3 3 2 2 2 5 2" xfId="12639" xr:uid="{00000000-0005-0000-0000-0000254B0000}"/>
    <cellStyle name="40% - Accent3 3 2 2 2 5 2 2" xfId="14925" xr:uid="{00000000-0005-0000-0000-0000264B0000}"/>
    <cellStyle name="40% - Accent3 3 2 2 2 5 3" xfId="12638" xr:uid="{00000000-0005-0000-0000-0000274B0000}"/>
    <cellStyle name="40% - Accent3 3 2 2 2 6" xfId="12637" xr:uid="{00000000-0005-0000-0000-0000284B0000}"/>
    <cellStyle name="40% - Accent3 3 2 2 2 6 2" xfId="12636" xr:uid="{00000000-0005-0000-0000-0000294B0000}"/>
    <cellStyle name="40% - Accent3 3 2 2 2 7" xfId="22570" xr:uid="{00000000-0005-0000-0000-00002A4B0000}"/>
    <cellStyle name="40% - Accent3 3 2 2 3" xfId="12635" xr:uid="{00000000-0005-0000-0000-00002B4B0000}"/>
    <cellStyle name="40% - Accent3 3 2 2 3 2" xfId="7223" xr:uid="{00000000-0005-0000-0000-00002C4B0000}"/>
    <cellStyle name="40% - Accent3 3 2 2 3 2 2" xfId="7220" xr:uid="{00000000-0005-0000-0000-00002D4B0000}"/>
    <cellStyle name="40% - Accent3 3 2 2 3 2 2 2" xfId="12632" xr:uid="{00000000-0005-0000-0000-00002E4B0000}"/>
    <cellStyle name="40% - Accent3 3 2 2 3 2 2 2 2" xfId="12631" xr:uid="{00000000-0005-0000-0000-00002F4B0000}"/>
    <cellStyle name="40% - Accent3 3 2 2 3 2 2 2 2 2" xfId="12628" xr:uid="{00000000-0005-0000-0000-0000304B0000}"/>
    <cellStyle name="40% - Accent3 3 2 2 3 2 2 2 3" xfId="12624" xr:uid="{00000000-0005-0000-0000-0000314B0000}"/>
    <cellStyle name="40% - Accent3 3 2 2 3 2 2 3" xfId="12622" xr:uid="{00000000-0005-0000-0000-0000324B0000}"/>
    <cellStyle name="40% - Accent3 3 2 2 3 2 2 3 2" xfId="13942" xr:uid="{00000000-0005-0000-0000-0000334B0000}"/>
    <cellStyle name="40% - Accent3 3 2 2 3 2 2 4" xfId="20790" xr:uid="{00000000-0005-0000-0000-0000344B0000}"/>
    <cellStyle name="40% - Accent3 3 2 2 3 2 3" xfId="7218" xr:uid="{00000000-0005-0000-0000-0000354B0000}"/>
    <cellStyle name="40% - Accent3 3 2 2 3 2 3 2" xfId="12621" xr:uid="{00000000-0005-0000-0000-0000364B0000}"/>
    <cellStyle name="40% - Accent3 3 2 2 3 2 3 2 2" xfId="12620" xr:uid="{00000000-0005-0000-0000-0000374B0000}"/>
    <cellStyle name="40% - Accent3 3 2 2 3 2 3 3" xfId="12618" xr:uid="{00000000-0005-0000-0000-0000384B0000}"/>
    <cellStyle name="40% - Accent3 3 2 2 3 2 4" xfId="12617" xr:uid="{00000000-0005-0000-0000-0000394B0000}"/>
    <cellStyle name="40% - Accent3 3 2 2 3 2 4 2" xfId="12611" xr:uid="{00000000-0005-0000-0000-00003A4B0000}"/>
    <cellStyle name="40% - Accent3 3 2 2 3 2 5" xfId="12609" xr:uid="{00000000-0005-0000-0000-00003B4B0000}"/>
    <cellStyle name="40% - Accent3 3 2 2 3 3" xfId="9642" xr:uid="{00000000-0005-0000-0000-00003C4B0000}"/>
    <cellStyle name="40% - Accent3 3 2 2 3 3 2" xfId="12602" xr:uid="{00000000-0005-0000-0000-00003D4B0000}"/>
    <cellStyle name="40% - Accent3 3 2 2 3 3 2 2" xfId="32234" xr:uid="{00000000-0005-0000-0000-00003E4B0000}"/>
    <cellStyle name="40% - Accent3 3 2 2 3 3 2 2 2" xfId="12600" xr:uid="{00000000-0005-0000-0000-00003F4B0000}"/>
    <cellStyle name="40% - Accent3 3 2 2 3 3 2 3" xfId="12598" xr:uid="{00000000-0005-0000-0000-0000404B0000}"/>
    <cellStyle name="40% - Accent3 3 2 2 3 3 3" xfId="12596" xr:uid="{00000000-0005-0000-0000-0000414B0000}"/>
    <cellStyle name="40% - Accent3 3 2 2 3 3 3 2" xfId="12593" xr:uid="{00000000-0005-0000-0000-0000424B0000}"/>
    <cellStyle name="40% - Accent3 3 2 2 3 3 4" xfId="12591" xr:uid="{00000000-0005-0000-0000-0000434B0000}"/>
    <cellStyle name="40% - Accent3 3 2 2 3 4" xfId="6670" xr:uid="{00000000-0005-0000-0000-0000444B0000}"/>
    <cellStyle name="40% - Accent3 3 2 2 3 4 2" xfId="12585" xr:uid="{00000000-0005-0000-0000-0000454B0000}"/>
    <cellStyle name="40% - Accent3 3 2 2 3 4 2 2" xfId="12584" xr:uid="{00000000-0005-0000-0000-0000464B0000}"/>
    <cellStyle name="40% - Accent3 3 2 2 3 4 3" xfId="12583" xr:uid="{00000000-0005-0000-0000-0000474B0000}"/>
    <cellStyle name="40% - Accent3 3 2 2 3 5" xfId="8071" xr:uid="{00000000-0005-0000-0000-0000484B0000}"/>
    <cellStyle name="40% - Accent3 3 2 2 3 5 2" xfId="12581" xr:uid="{00000000-0005-0000-0000-0000494B0000}"/>
    <cellStyle name="40% - Accent3 3 2 2 3 6" xfId="12579" xr:uid="{00000000-0005-0000-0000-00004A4B0000}"/>
    <cellStyle name="40% - Accent3 3 2 2 4" xfId="25445" xr:uid="{00000000-0005-0000-0000-00004B4B0000}"/>
    <cellStyle name="40% - Accent3 3 2 2 4 2" xfId="7214" xr:uid="{00000000-0005-0000-0000-00004C4B0000}"/>
    <cellStyle name="40% - Accent3 3 2 2 4 2 2" xfId="12578" xr:uid="{00000000-0005-0000-0000-00004D4B0000}"/>
    <cellStyle name="40% - Accent3 3 2 2 4 2 2 2" xfId="12576" xr:uid="{00000000-0005-0000-0000-00004E4B0000}"/>
    <cellStyle name="40% - Accent3 3 2 2 4 2 2 2 2" xfId="12575" xr:uid="{00000000-0005-0000-0000-00004F4B0000}"/>
    <cellStyle name="40% - Accent3 3 2 2 4 2 2 3" xfId="28881" xr:uid="{00000000-0005-0000-0000-0000504B0000}"/>
    <cellStyle name="40% - Accent3 3 2 2 4 2 3" xfId="30358" xr:uid="{00000000-0005-0000-0000-0000514B0000}"/>
    <cellStyle name="40% - Accent3 3 2 2 4 2 3 2" xfId="12572" xr:uid="{00000000-0005-0000-0000-0000524B0000}"/>
    <cellStyle name="40% - Accent3 3 2 2 4 2 4" xfId="12571" xr:uid="{00000000-0005-0000-0000-0000534B0000}"/>
    <cellStyle name="40% - Accent3 3 2 2 4 3" xfId="9637" xr:uid="{00000000-0005-0000-0000-0000544B0000}"/>
    <cellStyle name="40% - Accent3 3 2 2 4 3 2" xfId="16048" xr:uid="{00000000-0005-0000-0000-0000554B0000}"/>
    <cellStyle name="40% - Accent3 3 2 2 4 3 2 2" xfId="12564" xr:uid="{00000000-0005-0000-0000-0000564B0000}"/>
    <cellStyle name="40% - Accent3 3 2 2 4 3 3" xfId="16044" xr:uid="{00000000-0005-0000-0000-0000574B0000}"/>
    <cellStyle name="40% - Accent3 3 2 2 4 4" xfId="6667" xr:uid="{00000000-0005-0000-0000-0000584B0000}"/>
    <cellStyle name="40% - Accent3 3 2 2 4 4 2" xfId="16032" xr:uid="{00000000-0005-0000-0000-0000594B0000}"/>
    <cellStyle name="40% - Accent3 3 2 2 4 5" xfId="16028" xr:uid="{00000000-0005-0000-0000-00005A4B0000}"/>
    <cellStyle name="40% - Accent3 3 2 2 5" xfId="21808" xr:uid="{00000000-0005-0000-0000-00005B4B0000}"/>
    <cellStyle name="40% - Accent3 3 2 2 5 2" xfId="7212" xr:uid="{00000000-0005-0000-0000-00005C4B0000}"/>
    <cellStyle name="40% - Accent3 3 2 2 5 2 2" xfId="12563" xr:uid="{00000000-0005-0000-0000-00005D4B0000}"/>
    <cellStyle name="40% - Accent3 3 2 2 5 2 2 2" xfId="12561" xr:uid="{00000000-0005-0000-0000-00005E4B0000}"/>
    <cellStyle name="40% - Accent3 3 2 2 5 2 3" xfId="13501" xr:uid="{00000000-0005-0000-0000-00005F4B0000}"/>
    <cellStyle name="40% - Accent3 3 2 2 5 3" xfId="16019" xr:uid="{00000000-0005-0000-0000-0000604B0000}"/>
    <cellStyle name="40% - Accent3 3 2 2 5 3 2" xfId="16015" xr:uid="{00000000-0005-0000-0000-0000614B0000}"/>
    <cellStyle name="40% - Accent3 3 2 2 5 4" xfId="16001" xr:uid="{00000000-0005-0000-0000-0000624B0000}"/>
    <cellStyle name="40% - Accent3 3 2 2 6" xfId="30517" xr:uid="{00000000-0005-0000-0000-0000634B0000}"/>
    <cellStyle name="40% - Accent3 3 2 2 6 2" xfId="30509" xr:uid="{00000000-0005-0000-0000-0000644B0000}"/>
    <cellStyle name="40% - Accent3 3 2 2 6 2 2" xfId="30122" xr:uid="{00000000-0005-0000-0000-0000654B0000}"/>
    <cellStyle name="40% - Accent3 3 2 2 6 3" xfId="30503" xr:uid="{00000000-0005-0000-0000-0000664B0000}"/>
    <cellStyle name="40% - Accent3 3 2 2 7" xfId="30497" xr:uid="{00000000-0005-0000-0000-0000674B0000}"/>
    <cellStyle name="40% - Accent3 3 2 2 7 2" xfId="25921" xr:uid="{00000000-0005-0000-0000-0000684B0000}"/>
    <cellStyle name="40% - Accent3 3 2 2 8" xfId="30489" xr:uid="{00000000-0005-0000-0000-0000694B0000}"/>
    <cellStyle name="40% - Accent3 3 2 3" xfId="12560" xr:uid="{00000000-0005-0000-0000-00006A4B0000}"/>
    <cellStyle name="40% - Accent3 3 2 3 2" xfId="7209" xr:uid="{00000000-0005-0000-0000-00006B4B0000}"/>
    <cellStyle name="40% - Accent3 3 2 3 2 2" xfId="7205" xr:uid="{00000000-0005-0000-0000-00006C4B0000}"/>
    <cellStyle name="40% - Accent3 3 2 3 2 2 2" xfId="7202" xr:uid="{00000000-0005-0000-0000-00006D4B0000}"/>
    <cellStyle name="40% - Accent3 3 2 3 2 2 2 2" xfId="16457" xr:uid="{00000000-0005-0000-0000-00006E4B0000}"/>
    <cellStyle name="40% - Accent3 3 2 3 2 2 2 2 2" xfId="12557" xr:uid="{00000000-0005-0000-0000-00006F4B0000}"/>
    <cellStyle name="40% - Accent3 3 2 3 2 2 2 2 2 2" xfId="31039" xr:uid="{00000000-0005-0000-0000-0000704B0000}"/>
    <cellStyle name="40% - Accent3 3 2 3 2 2 2 2 3" xfId="12554" xr:uid="{00000000-0005-0000-0000-0000714B0000}"/>
    <cellStyle name="40% - Accent3 3 2 3 2 2 2 3" xfId="12551" xr:uid="{00000000-0005-0000-0000-0000724B0000}"/>
    <cellStyle name="40% - Accent3 3 2 3 2 2 2 3 2" xfId="12550" xr:uid="{00000000-0005-0000-0000-0000734B0000}"/>
    <cellStyle name="40% - Accent3 3 2 3 2 2 2 4" xfId="33377" xr:uid="{00000000-0005-0000-0000-0000744B0000}"/>
    <cellStyle name="40% - Accent3 3 2 3 2 2 3" xfId="7200" xr:uid="{00000000-0005-0000-0000-0000754B0000}"/>
    <cellStyle name="40% - Accent3 3 2 3 2 2 3 2" xfId="12547" xr:uid="{00000000-0005-0000-0000-0000764B0000}"/>
    <cellStyle name="40% - Accent3 3 2 3 2 2 3 2 2" xfId="12546" xr:uid="{00000000-0005-0000-0000-0000774B0000}"/>
    <cellStyle name="40% - Accent3 3 2 3 2 2 3 3" xfId="12543" xr:uid="{00000000-0005-0000-0000-0000784B0000}"/>
    <cellStyle name="40% - Accent3 3 2 3 2 2 4" xfId="12542" xr:uid="{00000000-0005-0000-0000-0000794B0000}"/>
    <cellStyle name="40% - Accent3 3 2 3 2 2 4 2" xfId="23048" xr:uid="{00000000-0005-0000-0000-00007A4B0000}"/>
    <cellStyle name="40% - Accent3 3 2 3 2 2 5" xfId="12540" xr:uid="{00000000-0005-0000-0000-00007B4B0000}"/>
    <cellStyle name="40% - Accent3 3 2 3 2 3" xfId="9622" xr:uid="{00000000-0005-0000-0000-00007C4B0000}"/>
    <cellStyle name="40% - Accent3 3 2 3 2 3 2" xfId="8178" xr:uid="{00000000-0005-0000-0000-00007D4B0000}"/>
    <cellStyle name="40% - Accent3 3 2 3 2 3 2 2" xfId="12537" xr:uid="{00000000-0005-0000-0000-00007E4B0000}"/>
    <cellStyle name="40% - Accent3 3 2 3 2 3 2 2 2" xfId="12536" xr:uid="{00000000-0005-0000-0000-00007F4B0000}"/>
    <cellStyle name="40% - Accent3 3 2 3 2 3 2 3" xfId="12531" xr:uid="{00000000-0005-0000-0000-0000804B0000}"/>
    <cellStyle name="40% - Accent3 3 2 3 2 3 3" xfId="26383" xr:uid="{00000000-0005-0000-0000-0000814B0000}"/>
    <cellStyle name="40% - Accent3 3 2 3 2 3 3 2" xfId="11312" xr:uid="{00000000-0005-0000-0000-0000824B0000}"/>
    <cellStyle name="40% - Accent3 3 2 3 2 3 4" xfId="12529" xr:uid="{00000000-0005-0000-0000-0000834B0000}"/>
    <cellStyle name="40% - Accent3 3 2 3 2 4" xfId="9616" xr:uid="{00000000-0005-0000-0000-0000844B0000}"/>
    <cellStyle name="40% - Accent3 3 2 3 2 4 2" xfId="34325" xr:uid="{00000000-0005-0000-0000-0000854B0000}"/>
    <cellStyle name="40% - Accent3 3 2 3 2 4 2 2" xfId="12527" xr:uid="{00000000-0005-0000-0000-0000864B0000}"/>
    <cellStyle name="40% - Accent3 3 2 3 2 4 3" xfId="12526" xr:uid="{00000000-0005-0000-0000-0000874B0000}"/>
    <cellStyle name="40% - Accent3 3 2 3 2 5" xfId="12525" xr:uid="{00000000-0005-0000-0000-0000884B0000}"/>
    <cellStyle name="40% - Accent3 3 2 3 2 5 2" xfId="23117" xr:uid="{00000000-0005-0000-0000-0000894B0000}"/>
    <cellStyle name="40% - Accent3 3 2 3 2 6" xfId="12523" xr:uid="{00000000-0005-0000-0000-00008A4B0000}"/>
    <cellStyle name="40% - Accent3 3 2 3 3" xfId="12522" xr:uid="{00000000-0005-0000-0000-00008B4B0000}"/>
    <cellStyle name="40% - Accent3 3 2 3 3 2" xfId="7197" xr:uid="{00000000-0005-0000-0000-00008C4B0000}"/>
    <cellStyle name="40% - Accent3 3 2 3 3 2 2" xfId="11755" xr:uid="{00000000-0005-0000-0000-00008D4B0000}"/>
    <cellStyle name="40% - Accent3 3 2 3 3 2 2 2" xfId="12518" xr:uid="{00000000-0005-0000-0000-00008E4B0000}"/>
    <cellStyle name="40% - Accent3 3 2 3 3 2 2 2 2" xfId="12516" xr:uid="{00000000-0005-0000-0000-00008F4B0000}"/>
    <cellStyle name="40% - Accent3 3 2 3 3 2 2 3" xfId="12509" xr:uid="{00000000-0005-0000-0000-0000904B0000}"/>
    <cellStyle name="40% - Accent3 3 2 3 3 2 3" xfId="12507" xr:uid="{00000000-0005-0000-0000-0000914B0000}"/>
    <cellStyle name="40% - Accent3 3 2 3 3 2 3 2" xfId="12505" xr:uid="{00000000-0005-0000-0000-0000924B0000}"/>
    <cellStyle name="40% - Accent3 3 2 3 3 2 4" xfId="12503" xr:uid="{00000000-0005-0000-0000-0000934B0000}"/>
    <cellStyle name="40% - Accent3 3 2 3 3 3" xfId="9611" xr:uid="{00000000-0005-0000-0000-0000944B0000}"/>
    <cellStyle name="40% - Accent3 3 2 3 3 3 2" xfId="26375" xr:uid="{00000000-0005-0000-0000-0000954B0000}"/>
    <cellStyle name="40% - Accent3 3 2 3 3 3 2 2" xfId="12496" xr:uid="{00000000-0005-0000-0000-0000964B0000}"/>
    <cellStyle name="40% - Accent3 3 2 3 3 3 3" xfId="12494" xr:uid="{00000000-0005-0000-0000-0000974B0000}"/>
    <cellStyle name="40% - Accent3 3 2 3 3 4" xfId="6662" xr:uid="{00000000-0005-0000-0000-0000984B0000}"/>
    <cellStyle name="40% - Accent3 3 2 3 3 4 2" xfId="12492" xr:uid="{00000000-0005-0000-0000-0000994B0000}"/>
    <cellStyle name="40% - Accent3 3 2 3 3 5" xfId="12491" xr:uid="{00000000-0005-0000-0000-00009A4B0000}"/>
    <cellStyle name="40% - Accent3 3 2 3 4" xfId="21803" xr:uid="{00000000-0005-0000-0000-00009B4B0000}"/>
    <cellStyle name="40% - Accent3 3 2 3 4 2" xfId="7194" xr:uid="{00000000-0005-0000-0000-00009C4B0000}"/>
    <cellStyle name="40% - Accent3 3 2 3 4 2 2" xfId="12488" xr:uid="{00000000-0005-0000-0000-00009D4B0000}"/>
    <cellStyle name="40% - Accent3 3 2 3 4 2 2 2" xfId="12487" xr:uid="{00000000-0005-0000-0000-00009E4B0000}"/>
    <cellStyle name="40% - Accent3 3 2 3 4 2 3" xfId="12485" xr:uid="{00000000-0005-0000-0000-00009F4B0000}"/>
    <cellStyle name="40% - Accent3 3 2 3 4 3" xfId="15979" xr:uid="{00000000-0005-0000-0000-0000A04B0000}"/>
    <cellStyle name="40% - Accent3 3 2 3 4 3 2" xfId="15976" xr:uid="{00000000-0005-0000-0000-0000A14B0000}"/>
    <cellStyle name="40% - Accent3 3 2 3 4 4" xfId="15970" xr:uid="{00000000-0005-0000-0000-0000A24B0000}"/>
    <cellStyle name="40% - Accent3 3 2 3 5" xfId="7192" xr:uid="{00000000-0005-0000-0000-0000A34B0000}"/>
    <cellStyle name="40% - Accent3 3 2 3 5 2" xfId="12483" xr:uid="{00000000-0005-0000-0000-0000A44B0000}"/>
    <cellStyle name="40% - Accent3 3 2 3 5 2 2" xfId="12481" xr:uid="{00000000-0005-0000-0000-0000A54B0000}"/>
    <cellStyle name="40% - Accent3 3 2 3 5 3" xfId="15952" xr:uid="{00000000-0005-0000-0000-0000A64B0000}"/>
    <cellStyle name="40% - Accent3 3 2 3 6" xfId="31033" xr:uid="{00000000-0005-0000-0000-0000A74B0000}"/>
    <cellStyle name="40% - Accent3 3 2 3 6 2" xfId="30457" xr:uid="{00000000-0005-0000-0000-0000A84B0000}"/>
    <cellStyle name="40% - Accent3 3 2 3 7" xfId="30455" xr:uid="{00000000-0005-0000-0000-0000A94B0000}"/>
    <cellStyle name="40% - Accent3 3 2 4" xfId="12479" xr:uid="{00000000-0005-0000-0000-0000AA4B0000}"/>
    <cellStyle name="40% - Accent3 3 2 4 2" xfId="7190" xr:uid="{00000000-0005-0000-0000-0000AB4B0000}"/>
    <cellStyle name="40% - Accent3 3 2 4 2 2" xfId="7187" xr:uid="{00000000-0005-0000-0000-0000AC4B0000}"/>
    <cellStyle name="40% - Accent3 3 2 4 2 2 2" xfId="7183" xr:uid="{00000000-0005-0000-0000-0000AD4B0000}"/>
    <cellStyle name="40% - Accent3 3 2 4 2 2 2 2" xfId="13101" xr:uid="{00000000-0005-0000-0000-0000AE4B0000}"/>
    <cellStyle name="40% - Accent3 3 2 4 2 2 2 2 2" xfId="26721" xr:uid="{00000000-0005-0000-0000-0000AF4B0000}"/>
    <cellStyle name="40% - Accent3 3 2 4 2 2 2 3" xfId="13097" xr:uid="{00000000-0005-0000-0000-0000B04B0000}"/>
    <cellStyle name="40% - Accent3 3 2 4 2 2 3" xfId="12471" xr:uid="{00000000-0005-0000-0000-0000B14B0000}"/>
    <cellStyle name="40% - Accent3 3 2 4 2 2 3 2" xfId="22952" xr:uid="{00000000-0005-0000-0000-0000B24B0000}"/>
    <cellStyle name="40% - Accent3 3 2 4 2 2 4" xfId="20635" xr:uid="{00000000-0005-0000-0000-0000B34B0000}"/>
    <cellStyle name="40% - Accent3 3 2 4 2 3" xfId="9600" xr:uid="{00000000-0005-0000-0000-0000B44B0000}"/>
    <cellStyle name="40% - Accent3 3 2 4 2 3 2" xfId="26349" xr:uid="{00000000-0005-0000-0000-0000B54B0000}"/>
    <cellStyle name="40% - Accent3 3 2 4 2 3 2 2" xfId="13075" xr:uid="{00000000-0005-0000-0000-0000B64B0000}"/>
    <cellStyle name="40% - Accent3 3 2 4 2 3 3" xfId="12469" xr:uid="{00000000-0005-0000-0000-0000B74B0000}"/>
    <cellStyle name="40% - Accent3 3 2 4 2 4" xfId="31609" xr:uid="{00000000-0005-0000-0000-0000B84B0000}"/>
    <cellStyle name="40% - Accent3 3 2 4 2 4 2" xfId="12468" xr:uid="{00000000-0005-0000-0000-0000B94B0000}"/>
    <cellStyle name="40% - Accent3 3 2 4 2 5" xfId="17615" xr:uid="{00000000-0005-0000-0000-0000BA4B0000}"/>
    <cellStyle name="40% - Accent3 3 2 4 3" xfId="12467" xr:uid="{00000000-0005-0000-0000-0000BB4B0000}"/>
    <cellStyle name="40% - Accent3 3 2 4 3 2" xfId="7181" xr:uid="{00000000-0005-0000-0000-0000BC4B0000}"/>
    <cellStyle name="40% - Accent3 3 2 4 3 2 2" xfId="12462" xr:uid="{00000000-0005-0000-0000-0000BD4B0000}"/>
    <cellStyle name="40% - Accent3 3 2 4 3 2 2 2" xfId="13041" xr:uid="{00000000-0005-0000-0000-0000BE4B0000}"/>
    <cellStyle name="40% - Accent3 3 2 4 3 2 3" xfId="12461" xr:uid="{00000000-0005-0000-0000-0000BF4B0000}"/>
    <cellStyle name="40% - Accent3 3 2 4 3 3" xfId="12702" xr:uid="{00000000-0005-0000-0000-0000C04B0000}"/>
    <cellStyle name="40% - Accent3 3 2 4 3 3 2" xfId="12459" xr:uid="{00000000-0005-0000-0000-0000C14B0000}"/>
    <cellStyle name="40% - Accent3 3 2 4 3 4" xfId="12699" xr:uid="{00000000-0005-0000-0000-0000C24B0000}"/>
    <cellStyle name="40% - Accent3 3 2 4 4" xfId="8697" xr:uid="{00000000-0005-0000-0000-0000C34B0000}"/>
    <cellStyle name="40% - Accent3 3 2 4 4 2" xfId="12457" xr:uid="{00000000-0005-0000-0000-0000C44B0000}"/>
    <cellStyle name="40% - Accent3 3 2 4 4 2 2" xfId="12456" xr:uid="{00000000-0005-0000-0000-0000C54B0000}"/>
    <cellStyle name="40% - Accent3 3 2 4 4 3" xfId="15918" xr:uid="{00000000-0005-0000-0000-0000C64B0000}"/>
    <cellStyle name="40% - Accent3 3 2 4 5" xfId="13487" xr:uid="{00000000-0005-0000-0000-0000C74B0000}"/>
    <cellStyle name="40% - Accent3 3 2 4 5 2" xfId="12455" xr:uid="{00000000-0005-0000-0000-0000C84B0000}"/>
    <cellStyle name="40% - Accent3 3 2 4 6" xfId="30425" xr:uid="{00000000-0005-0000-0000-0000C94B0000}"/>
    <cellStyle name="40% - Accent3 3 2 5" xfId="7178" xr:uid="{00000000-0005-0000-0000-0000CA4B0000}"/>
    <cellStyle name="40% - Accent3 3 2 5 2" xfId="7176" xr:uid="{00000000-0005-0000-0000-0000CB4B0000}"/>
    <cellStyle name="40% - Accent3 3 2 5 2 2" xfId="7174" xr:uid="{00000000-0005-0000-0000-0000CC4B0000}"/>
    <cellStyle name="40% - Accent3 3 2 5 2 2 2" xfId="12449" xr:uid="{00000000-0005-0000-0000-0000CD4B0000}"/>
    <cellStyle name="40% - Accent3 3 2 5 2 2 2 2" xfId="12984" xr:uid="{00000000-0005-0000-0000-0000CE4B0000}"/>
    <cellStyle name="40% - Accent3 3 2 5 2 2 3" xfId="15373" xr:uid="{00000000-0005-0000-0000-0000CF4B0000}"/>
    <cellStyle name="40% - Accent3 3 2 5 2 3" xfId="12448" xr:uid="{00000000-0005-0000-0000-0000D04B0000}"/>
    <cellStyle name="40% - Accent3 3 2 5 2 3 2" xfId="12447" xr:uid="{00000000-0005-0000-0000-0000D14B0000}"/>
    <cellStyle name="40% - Accent3 3 2 5 2 4" xfId="12446" xr:uid="{00000000-0005-0000-0000-0000D24B0000}"/>
    <cellStyle name="40% - Accent3 3 2 5 3" xfId="7171" xr:uid="{00000000-0005-0000-0000-0000D34B0000}"/>
    <cellStyle name="40% - Accent3 3 2 5 3 2" xfId="27855" xr:uid="{00000000-0005-0000-0000-0000D44B0000}"/>
    <cellStyle name="40% - Accent3 3 2 5 3 2 2" xfId="12443" xr:uid="{00000000-0005-0000-0000-0000D54B0000}"/>
    <cellStyle name="40% - Accent3 3 2 5 3 3" xfId="12692" xr:uid="{00000000-0005-0000-0000-0000D64B0000}"/>
    <cellStyle name="40% - Accent3 3 2 5 4" xfId="12441" xr:uid="{00000000-0005-0000-0000-0000D74B0000}"/>
    <cellStyle name="40% - Accent3 3 2 5 4 2" xfId="12440" xr:uid="{00000000-0005-0000-0000-0000D84B0000}"/>
    <cellStyle name="40% - Accent3 3 2 5 5" xfId="13479" xr:uid="{00000000-0005-0000-0000-0000D94B0000}"/>
    <cellStyle name="40% - Accent3 3 2 6" xfId="7169" xr:uid="{00000000-0005-0000-0000-0000DA4B0000}"/>
    <cellStyle name="40% - Accent3 3 2 6 2" xfId="7167" xr:uid="{00000000-0005-0000-0000-0000DB4B0000}"/>
    <cellStyle name="40% - Accent3 3 2 6 2 2" xfId="12439" xr:uid="{00000000-0005-0000-0000-0000DC4B0000}"/>
    <cellStyle name="40% - Accent3 3 2 6 2 2 2" xfId="12436" xr:uid="{00000000-0005-0000-0000-0000DD4B0000}"/>
    <cellStyle name="40% - Accent3 3 2 6 2 3" xfId="33481" xr:uid="{00000000-0005-0000-0000-0000DE4B0000}"/>
    <cellStyle name="40% - Accent3 3 2 6 3" xfId="17441" xr:uid="{00000000-0005-0000-0000-0000DF4B0000}"/>
    <cellStyle name="40% - Accent3 3 2 6 3 2" xfId="12435" xr:uid="{00000000-0005-0000-0000-0000E04B0000}"/>
    <cellStyle name="40% - Accent3 3 2 6 4" xfId="12434" xr:uid="{00000000-0005-0000-0000-0000E14B0000}"/>
    <cellStyle name="40% - Accent3 3 2 7" xfId="7164" xr:uid="{00000000-0005-0000-0000-0000E24B0000}"/>
    <cellStyle name="40% - Accent3 3 2 7 2" xfId="27487" xr:uid="{00000000-0005-0000-0000-0000E34B0000}"/>
    <cellStyle name="40% - Accent3 3 2 7 2 2" xfId="32591" xr:uid="{00000000-0005-0000-0000-0000E44B0000}"/>
    <cellStyle name="40% - Accent3 3 2 7 3" xfId="31530" xr:uid="{00000000-0005-0000-0000-0000E54B0000}"/>
    <cellStyle name="40% - Accent3 3 2 8" xfId="24368" xr:uid="{00000000-0005-0000-0000-0000E64B0000}"/>
    <cellStyle name="40% - Accent3 3 2 8 2" xfId="29909" xr:uid="{00000000-0005-0000-0000-0000E74B0000}"/>
    <cellStyle name="40% - Accent3 3 2 9" xfId="18299" xr:uid="{00000000-0005-0000-0000-0000E84B0000}"/>
    <cellStyle name="40% - Accent3 3 3" xfId="227" xr:uid="{00000000-0005-0000-0000-0000E94B0000}"/>
    <cellStyle name="40% - Accent3 3 3 10" xfId="12433" xr:uid="{00000000-0005-0000-0000-0000EA4B0000}"/>
    <cellStyle name="40% - Accent3 3 3 2" xfId="12429" xr:uid="{00000000-0005-0000-0000-0000EB4B0000}"/>
    <cellStyle name="40% - Accent3 3 3 2 2" xfId="12426" xr:uid="{00000000-0005-0000-0000-0000EC4B0000}"/>
    <cellStyle name="40% - Accent3 3 3 2 2 2" xfId="16220" xr:uid="{00000000-0005-0000-0000-0000ED4B0000}"/>
    <cellStyle name="40% - Accent3 3 3 2 2 2 2" xfId="33153" xr:uid="{00000000-0005-0000-0000-0000EE4B0000}"/>
    <cellStyle name="40% - Accent3 3 3 2 2 2 2 2" xfId="12424" xr:uid="{00000000-0005-0000-0000-0000EF4B0000}"/>
    <cellStyle name="40% - Accent3 3 3 2 2 2 2 2 2" xfId="12422" xr:uid="{00000000-0005-0000-0000-0000F04B0000}"/>
    <cellStyle name="40% - Accent3 3 3 2 2 2 2 2 2 2" xfId="12419" xr:uid="{00000000-0005-0000-0000-0000F14B0000}"/>
    <cellStyle name="40% - Accent3 3 3 2 2 2 2 2 3" xfId="22208" xr:uid="{00000000-0005-0000-0000-0000F24B0000}"/>
    <cellStyle name="40% - Accent3 3 3 2 2 2 2 3" xfId="12415" xr:uid="{00000000-0005-0000-0000-0000F34B0000}"/>
    <cellStyle name="40% - Accent3 3 3 2 2 2 2 3 2" xfId="12414" xr:uid="{00000000-0005-0000-0000-0000F44B0000}"/>
    <cellStyle name="40% - Accent3 3 3 2 2 2 2 4" xfId="12413" xr:uid="{00000000-0005-0000-0000-0000F54B0000}"/>
    <cellStyle name="40% - Accent3 3 3 2 2 2 3" xfId="7159" xr:uid="{00000000-0005-0000-0000-0000F64B0000}"/>
    <cellStyle name="40% - Accent3 3 3 2 2 2 3 2" xfId="12411" xr:uid="{00000000-0005-0000-0000-0000F74B0000}"/>
    <cellStyle name="40% - Accent3 3 3 2 2 2 3 2 2" xfId="21409" xr:uid="{00000000-0005-0000-0000-0000F84B0000}"/>
    <cellStyle name="40% - Accent3 3 3 2 2 2 3 3" xfId="12410" xr:uid="{00000000-0005-0000-0000-0000F94B0000}"/>
    <cellStyle name="40% - Accent3 3 3 2 2 2 4" xfId="17650" xr:uid="{00000000-0005-0000-0000-0000FA4B0000}"/>
    <cellStyle name="40% - Accent3 3 3 2 2 2 4 2" xfId="12409" xr:uid="{00000000-0005-0000-0000-0000FB4B0000}"/>
    <cellStyle name="40% - Accent3 3 3 2 2 2 5" xfId="26968" xr:uid="{00000000-0005-0000-0000-0000FC4B0000}"/>
    <cellStyle name="40% - Accent3 3 3 2 2 3" xfId="9580" xr:uid="{00000000-0005-0000-0000-0000FD4B0000}"/>
    <cellStyle name="40% - Accent3 3 3 2 2 3 2" xfId="9577" xr:uid="{00000000-0005-0000-0000-0000FE4B0000}"/>
    <cellStyle name="40% - Accent3 3 3 2 2 3 2 2" xfId="12405" xr:uid="{00000000-0005-0000-0000-0000FF4B0000}"/>
    <cellStyle name="40% - Accent3 3 3 2 2 3 2 2 2" xfId="12404" xr:uid="{00000000-0005-0000-0000-0000004C0000}"/>
    <cellStyle name="40% - Accent3 3 3 2 2 3 2 3" xfId="12401" xr:uid="{00000000-0005-0000-0000-0000014C0000}"/>
    <cellStyle name="40% - Accent3 3 3 2 2 3 3" xfId="17478" xr:uid="{00000000-0005-0000-0000-0000024C0000}"/>
    <cellStyle name="40% - Accent3 3 3 2 2 3 3 2" xfId="12400" xr:uid="{00000000-0005-0000-0000-0000034C0000}"/>
    <cellStyle name="40% - Accent3 3 3 2 2 3 4" xfId="28916" xr:uid="{00000000-0005-0000-0000-0000044C0000}"/>
    <cellStyle name="40% - Accent3 3 3 2 2 4" xfId="9574" xr:uid="{00000000-0005-0000-0000-0000054C0000}"/>
    <cellStyle name="40% - Accent3 3 3 2 2 4 2" xfId="12399" xr:uid="{00000000-0005-0000-0000-0000064C0000}"/>
    <cellStyle name="40% - Accent3 3 3 2 2 4 2 2" xfId="12398" xr:uid="{00000000-0005-0000-0000-0000074C0000}"/>
    <cellStyle name="40% - Accent3 3 3 2 2 4 3" xfId="26578" xr:uid="{00000000-0005-0000-0000-0000084C0000}"/>
    <cellStyle name="40% - Accent3 3 3 2 2 5" xfId="12397" xr:uid="{00000000-0005-0000-0000-0000094C0000}"/>
    <cellStyle name="40% - Accent3 3 3 2 2 5 2" xfId="12396" xr:uid="{00000000-0005-0000-0000-00000A4C0000}"/>
    <cellStyle name="40% - Accent3 3 3 2 2 6" xfId="19043" xr:uid="{00000000-0005-0000-0000-00000B4C0000}"/>
    <cellStyle name="40% - Accent3 3 3 2 3" xfId="12395" xr:uid="{00000000-0005-0000-0000-00000C4C0000}"/>
    <cellStyle name="40% - Accent3 3 3 2 3 2" xfId="7156" xr:uid="{00000000-0005-0000-0000-00000D4C0000}"/>
    <cellStyle name="40% - Accent3 3 3 2 3 2 2" xfId="7154" xr:uid="{00000000-0005-0000-0000-00000E4C0000}"/>
    <cellStyle name="40% - Accent3 3 3 2 3 2 2 2" xfId="12392" xr:uid="{00000000-0005-0000-0000-00000F4C0000}"/>
    <cellStyle name="40% - Accent3 3 3 2 3 2 2 2 2" xfId="12391" xr:uid="{00000000-0005-0000-0000-0000104C0000}"/>
    <cellStyle name="40% - Accent3 3 3 2 3 2 2 3" xfId="12388" xr:uid="{00000000-0005-0000-0000-0000114C0000}"/>
    <cellStyle name="40% - Accent3 3 3 2 3 2 3" xfId="28265" xr:uid="{00000000-0005-0000-0000-0000124C0000}"/>
    <cellStyle name="40% - Accent3 3 3 2 3 2 3 2" xfId="12387" xr:uid="{00000000-0005-0000-0000-0000134C0000}"/>
    <cellStyle name="40% - Accent3 3 3 2 3 2 4" xfId="30196" xr:uid="{00000000-0005-0000-0000-0000144C0000}"/>
    <cellStyle name="40% - Accent3 3 3 2 3 3" xfId="9571" xr:uid="{00000000-0005-0000-0000-0000154C0000}"/>
    <cellStyle name="40% - Accent3 3 3 2 3 3 2" xfId="33604" xr:uid="{00000000-0005-0000-0000-0000164C0000}"/>
    <cellStyle name="40% - Accent3 3 3 2 3 3 2 2" xfId="12386" xr:uid="{00000000-0005-0000-0000-0000174C0000}"/>
    <cellStyle name="40% - Accent3 3 3 2 3 3 3" xfId="28776" xr:uid="{00000000-0005-0000-0000-0000184C0000}"/>
    <cellStyle name="40% - Accent3 3 3 2 3 4" xfId="6639" xr:uid="{00000000-0005-0000-0000-0000194C0000}"/>
    <cellStyle name="40% - Accent3 3 3 2 3 4 2" xfId="27674" xr:uid="{00000000-0005-0000-0000-00001A4C0000}"/>
    <cellStyle name="40% - Accent3 3 3 2 3 5" xfId="12385" xr:uid="{00000000-0005-0000-0000-00001B4C0000}"/>
    <cellStyle name="40% - Accent3 3 3 2 4" xfId="12384" xr:uid="{00000000-0005-0000-0000-00001C4C0000}"/>
    <cellStyle name="40% - Accent3 3 3 2 4 2" xfId="7152" xr:uid="{00000000-0005-0000-0000-00001D4C0000}"/>
    <cellStyle name="40% - Accent3 3 3 2 4 2 2" xfId="33824" xr:uid="{00000000-0005-0000-0000-00001E4C0000}"/>
    <cellStyle name="40% - Accent3 3 3 2 4 2 2 2" xfId="12380" xr:uid="{00000000-0005-0000-0000-00001F4C0000}"/>
    <cellStyle name="40% - Accent3 3 3 2 4 2 3" xfId="30155" xr:uid="{00000000-0005-0000-0000-0000204C0000}"/>
    <cellStyle name="40% - Accent3 3 3 2 4 3" xfId="31082" xr:uid="{00000000-0005-0000-0000-0000214C0000}"/>
    <cellStyle name="40% - Accent3 3 3 2 4 3 2" xfId="15835" xr:uid="{00000000-0005-0000-0000-0000224C0000}"/>
    <cellStyle name="40% - Accent3 3 3 2 4 4" xfId="15828" xr:uid="{00000000-0005-0000-0000-0000234C0000}"/>
    <cellStyle name="40% - Accent3 3 3 2 5" xfId="13473" xr:uid="{00000000-0005-0000-0000-0000244C0000}"/>
    <cellStyle name="40% - Accent3 3 3 2 5 2" xfId="31827" xr:uid="{00000000-0005-0000-0000-0000254C0000}"/>
    <cellStyle name="40% - Accent3 3 3 2 5 2 2" xfId="12379" xr:uid="{00000000-0005-0000-0000-0000264C0000}"/>
    <cellStyle name="40% - Accent3 3 3 2 5 3" xfId="15822" xr:uid="{00000000-0005-0000-0000-0000274C0000}"/>
    <cellStyle name="40% - Accent3 3 3 2 6" xfId="29996" xr:uid="{00000000-0005-0000-0000-0000284C0000}"/>
    <cellStyle name="40% - Accent3 3 3 2 6 2" xfId="30576" xr:uid="{00000000-0005-0000-0000-0000294C0000}"/>
    <cellStyle name="40% - Accent3 3 3 2 7" xfId="29983" xr:uid="{00000000-0005-0000-0000-00002A4C0000}"/>
    <cellStyle name="40% - Accent3 3 3 3" xfId="12377" xr:uid="{00000000-0005-0000-0000-00002B4C0000}"/>
    <cellStyle name="40% - Accent3 3 3 3 2" xfId="12375" xr:uid="{00000000-0005-0000-0000-00002C4C0000}"/>
    <cellStyle name="40% - Accent3 3 3 3 2 2" xfId="7150" xr:uid="{00000000-0005-0000-0000-00002D4C0000}"/>
    <cellStyle name="40% - Accent3 3 3 3 2 2 2" xfId="6522" xr:uid="{00000000-0005-0000-0000-00002E4C0000}"/>
    <cellStyle name="40% - Accent3 3 3 3 2 2 2 2" xfId="12372" xr:uid="{00000000-0005-0000-0000-00002F4C0000}"/>
    <cellStyle name="40% - Accent3 3 3 3 2 2 2 2 2" xfId="27552" xr:uid="{00000000-0005-0000-0000-0000304C0000}"/>
    <cellStyle name="40% - Accent3 3 3 3 2 2 2 3" xfId="12371" xr:uid="{00000000-0005-0000-0000-0000314C0000}"/>
    <cellStyle name="40% - Accent3 3 3 3 2 2 3" xfId="6519" xr:uid="{00000000-0005-0000-0000-0000324C0000}"/>
    <cellStyle name="40% - Accent3 3 3 3 2 2 3 2" xfId="12370" xr:uid="{00000000-0005-0000-0000-0000334C0000}"/>
    <cellStyle name="40% - Accent3 3 3 3 2 2 4" xfId="31095" xr:uid="{00000000-0005-0000-0000-0000344C0000}"/>
    <cellStyle name="40% - Accent3 3 3 3 2 3" xfId="9561" xr:uid="{00000000-0005-0000-0000-0000354C0000}"/>
    <cellStyle name="40% - Accent3 3 3 3 2 3 2" xfId="6509" xr:uid="{00000000-0005-0000-0000-0000364C0000}"/>
    <cellStyle name="40% - Accent3 3 3 3 2 3 2 2" xfId="31818" xr:uid="{00000000-0005-0000-0000-0000374C0000}"/>
    <cellStyle name="40% - Accent3 3 3 3 2 3 3" xfId="31025" xr:uid="{00000000-0005-0000-0000-0000384C0000}"/>
    <cellStyle name="40% - Accent3 3 3 3 2 4" xfId="12369" xr:uid="{00000000-0005-0000-0000-0000394C0000}"/>
    <cellStyle name="40% - Accent3 3 3 3 2 4 2" xfId="12366" xr:uid="{00000000-0005-0000-0000-00003A4C0000}"/>
    <cellStyle name="40% - Accent3 3 3 3 2 5" xfId="12365" xr:uid="{00000000-0005-0000-0000-00003B4C0000}"/>
    <cellStyle name="40% - Accent3 3 3 3 3" xfId="16969" xr:uid="{00000000-0005-0000-0000-00003C4C0000}"/>
    <cellStyle name="40% - Accent3 3 3 3 3 2" xfId="7148" xr:uid="{00000000-0005-0000-0000-00003D4C0000}"/>
    <cellStyle name="40% - Accent3 3 3 3 3 2 2" xfId="10545" xr:uid="{00000000-0005-0000-0000-00003E4C0000}"/>
    <cellStyle name="40% - Accent3 3 3 3 3 2 2 2" xfId="12363" xr:uid="{00000000-0005-0000-0000-00003F4C0000}"/>
    <cellStyle name="40% - Accent3 3 3 3 3 2 3" xfId="16793" xr:uid="{00000000-0005-0000-0000-0000404C0000}"/>
    <cellStyle name="40% - Accent3 3 3 3 3 3" xfId="31077" xr:uid="{00000000-0005-0000-0000-0000414C0000}"/>
    <cellStyle name="40% - Accent3 3 3 3 3 3 2" xfId="12362" xr:uid="{00000000-0005-0000-0000-0000424C0000}"/>
    <cellStyle name="40% - Accent3 3 3 3 3 4" xfId="12360" xr:uid="{00000000-0005-0000-0000-0000434C0000}"/>
    <cellStyle name="40% - Accent3 3 3 3 4" xfId="12358" xr:uid="{00000000-0005-0000-0000-0000444C0000}"/>
    <cellStyle name="40% - Accent3 3 3 3 4 2" xfId="33211" xr:uid="{00000000-0005-0000-0000-0000454C0000}"/>
    <cellStyle name="40% - Accent3 3 3 3 4 2 2" xfId="12356" xr:uid="{00000000-0005-0000-0000-0000464C0000}"/>
    <cellStyle name="40% - Accent3 3 3 3 4 3" xfId="15797" xr:uid="{00000000-0005-0000-0000-0000474C0000}"/>
    <cellStyle name="40% - Accent3 3 3 3 5" xfId="13465" xr:uid="{00000000-0005-0000-0000-0000484C0000}"/>
    <cellStyle name="40% - Accent3 3 3 3 5 2" xfId="12354" xr:uid="{00000000-0005-0000-0000-0000494C0000}"/>
    <cellStyle name="40% - Accent3 3 3 3 6" xfId="29953" xr:uid="{00000000-0005-0000-0000-00004A4C0000}"/>
    <cellStyle name="40% - Accent3 3 3 4" xfId="12352" xr:uid="{00000000-0005-0000-0000-00004B4C0000}"/>
    <cellStyle name="40% - Accent3 3 3 4 2" xfId="12350" xr:uid="{00000000-0005-0000-0000-00004C4C0000}"/>
    <cellStyle name="40% - Accent3 3 3 4 2 2" xfId="7146" xr:uid="{00000000-0005-0000-0000-00004D4C0000}"/>
    <cellStyle name="40% - Accent3 3 3 4 2 2 2" xfId="12345" xr:uid="{00000000-0005-0000-0000-00004E4C0000}"/>
    <cellStyle name="40% - Accent3 3 3 4 2 2 2 2" xfId="12878" xr:uid="{00000000-0005-0000-0000-00004F4C0000}"/>
    <cellStyle name="40% - Accent3 3 3 4 2 2 3" xfId="23265" xr:uid="{00000000-0005-0000-0000-0000504C0000}"/>
    <cellStyle name="40% - Accent3 3 3 4 2 3" xfId="12343" xr:uid="{00000000-0005-0000-0000-0000514C0000}"/>
    <cellStyle name="40% - Accent3 3 3 4 2 3 2" xfId="12341" xr:uid="{00000000-0005-0000-0000-0000524C0000}"/>
    <cellStyle name="40% - Accent3 3 3 4 2 4" xfId="12340" xr:uid="{00000000-0005-0000-0000-0000534C0000}"/>
    <cellStyle name="40% - Accent3 3 3 4 3" xfId="12338" xr:uid="{00000000-0005-0000-0000-0000544C0000}"/>
    <cellStyle name="40% - Accent3 3 3 4 3 2" xfId="33999" xr:uid="{00000000-0005-0000-0000-0000554C0000}"/>
    <cellStyle name="40% - Accent3 3 3 4 3 2 2" xfId="12336" xr:uid="{00000000-0005-0000-0000-0000564C0000}"/>
    <cellStyle name="40% - Accent3 3 3 4 3 3" xfId="12664" xr:uid="{00000000-0005-0000-0000-0000574C0000}"/>
    <cellStyle name="40% - Accent3 3 3 4 4" xfId="12333" xr:uid="{00000000-0005-0000-0000-0000584C0000}"/>
    <cellStyle name="40% - Accent3 3 3 4 4 2" xfId="12330" xr:uid="{00000000-0005-0000-0000-0000594C0000}"/>
    <cellStyle name="40% - Accent3 3 3 4 5" xfId="13458" xr:uid="{00000000-0005-0000-0000-00005A4C0000}"/>
    <cellStyle name="40% - Accent3 3 3 5" xfId="17064" xr:uid="{00000000-0005-0000-0000-00005B4C0000}"/>
    <cellStyle name="40% - Accent3 3 3 5 2" xfId="12329" xr:uid="{00000000-0005-0000-0000-00005C4C0000}"/>
    <cellStyle name="40% - Accent3 3 3 5 2 2" xfId="12327" xr:uid="{00000000-0005-0000-0000-00005D4C0000}"/>
    <cellStyle name="40% - Accent3 3 3 5 2 2 2" xfId="12326" xr:uid="{00000000-0005-0000-0000-00005E4C0000}"/>
    <cellStyle name="40% - Accent3 3 3 5 2 3" xfId="12325" xr:uid="{00000000-0005-0000-0000-00005F4C0000}"/>
    <cellStyle name="40% - Accent3 3 3 5 3" xfId="12323" xr:uid="{00000000-0005-0000-0000-0000604C0000}"/>
    <cellStyle name="40% - Accent3 3 3 5 3 2" xfId="12321" xr:uid="{00000000-0005-0000-0000-0000614C0000}"/>
    <cellStyle name="40% - Accent3 3 3 5 4" xfId="7446" xr:uid="{00000000-0005-0000-0000-0000624C0000}"/>
    <cellStyle name="40% - Accent3 3 3 6" xfId="17060" xr:uid="{00000000-0005-0000-0000-0000634C0000}"/>
    <cellStyle name="40% - Accent3 3 3 6 2" xfId="17433" xr:uid="{00000000-0005-0000-0000-0000644C0000}"/>
    <cellStyle name="40% - Accent3 3 3 6 2 2" xfId="12320" xr:uid="{00000000-0005-0000-0000-0000654C0000}"/>
    <cellStyle name="40% - Accent3 3 3 6 3" xfId="12319" xr:uid="{00000000-0005-0000-0000-0000664C0000}"/>
    <cellStyle name="40% - Accent3 3 3 7" xfId="30021" xr:uid="{00000000-0005-0000-0000-0000674C0000}"/>
    <cellStyle name="40% - Accent3 3 3 7 2" xfId="29478" xr:uid="{00000000-0005-0000-0000-0000684C0000}"/>
    <cellStyle name="40% - Accent3 3 3 8" xfId="29468" xr:uid="{00000000-0005-0000-0000-0000694C0000}"/>
    <cellStyle name="40% - Accent3 3 3 9" xfId="34554" xr:uid="{00000000-0005-0000-0000-00006A4C0000}"/>
    <cellStyle name="40% - Accent3 3 4" xfId="12318" xr:uid="{00000000-0005-0000-0000-00006B4C0000}"/>
    <cellStyle name="40% - Accent3 3 4 2" xfId="12315" xr:uid="{00000000-0005-0000-0000-00006C4C0000}"/>
    <cellStyle name="40% - Accent3 3 4 2 2" xfId="12799" xr:uid="{00000000-0005-0000-0000-00006D4C0000}"/>
    <cellStyle name="40% - Accent3 3 4 2 2 2" xfId="7143" xr:uid="{00000000-0005-0000-0000-00006E4C0000}"/>
    <cellStyle name="40% - Accent3 3 4 2 2 2 2" xfId="7141" xr:uid="{00000000-0005-0000-0000-00006F4C0000}"/>
    <cellStyle name="40% - Accent3 3 4 2 2 2 2 2" xfId="14216" xr:uid="{00000000-0005-0000-0000-0000704C0000}"/>
    <cellStyle name="40% - Accent3 3 4 2 2 2 2 2 2" xfId="23458" xr:uid="{00000000-0005-0000-0000-0000714C0000}"/>
    <cellStyle name="40% - Accent3 3 4 2 2 2 2 3" xfId="12313" xr:uid="{00000000-0005-0000-0000-0000724C0000}"/>
    <cellStyle name="40% - Accent3 3 4 2 2 2 3" xfId="14251" xr:uid="{00000000-0005-0000-0000-0000734C0000}"/>
    <cellStyle name="40% - Accent3 3 4 2 2 2 3 2" xfId="12310" xr:uid="{00000000-0005-0000-0000-0000744C0000}"/>
    <cellStyle name="40% - Accent3 3 4 2 2 2 4" xfId="12785" xr:uid="{00000000-0005-0000-0000-0000754C0000}"/>
    <cellStyle name="40% - Accent3 3 4 2 2 3" xfId="9538" xr:uid="{00000000-0005-0000-0000-0000764C0000}"/>
    <cellStyle name="40% - Accent3 3 4 2 2 3 2" xfId="14244" xr:uid="{00000000-0005-0000-0000-0000774C0000}"/>
    <cellStyle name="40% - Accent3 3 4 2 2 3 2 2" xfId="27738" xr:uid="{00000000-0005-0000-0000-0000784C0000}"/>
    <cellStyle name="40% - Accent3 3 4 2 2 3 3" xfId="12777" xr:uid="{00000000-0005-0000-0000-0000794C0000}"/>
    <cellStyle name="40% - Accent3 3 4 2 2 4" xfId="17117" xr:uid="{00000000-0005-0000-0000-00007A4C0000}"/>
    <cellStyle name="40% - Accent3 3 4 2 2 4 2" xfId="12775" xr:uid="{00000000-0005-0000-0000-00007B4C0000}"/>
    <cellStyle name="40% - Accent3 3 4 2 2 5" xfId="13527" xr:uid="{00000000-0005-0000-0000-00007C4C0000}"/>
    <cellStyle name="40% - Accent3 3 4 2 3" xfId="12772" xr:uid="{00000000-0005-0000-0000-00007D4C0000}"/>
    <cellStyle name="40% - Accent3 3 4 2 3 2" xfId="7139" xr:uid="{00000000-0005-0000-0000-00007E4C0000}"/>
    <cellStyle name="40% - Accent3 3 4 2 3 2 2" xfId="24896" xr:uid="{00000000-0005-0000-0000-00007F4C0000}"/>
    <cellStyle name="40% - Accent3 3 4 2 3 2 2 2" xfId="12309" xr:uid="{00000000-0005-0000-0000-0000804C0000}"/>
    <cellStyle name="40% - Accent3 3 4 2 3 2 3" xfId="16148" xr:uid="{00000000-0005-0000-0000-0000814C0000}"/>
    <cellStyle name="40% - Accent3 3 4 2 3 3" xfId="31046" xr:uid="{00000000-0005-0000-0000-0000824C0000}"/>
    <cellStyle name="40% - Accent3 3 4 2 3 3 2" xfId="16143" xr:uid="{00000000-0005-0000-0000-0000834C0000}"/>
    <cellStyle name="40% - Accent3 3 4 2 3 4" xfId="12765" xr:uid="{00000000-0005-0000-0000-0000844C0000}"/>
    <cellStyle name="40% - Accent3 3 4 2 4" xfId="9784" xr:uid="{00000000-0005-0000-0000-0000854C0000}"/>
    <cellStyle name="40% - Accent3 3 4 2 4 2" xfId="32306" xr:uid="{00000000-0005-0000-0000-0000864C0000}"/>
    <cellStyle name="40% - Accent3 3 4 2 4 2 2" xfId="29348" xr:uid="{00000000-0005-0000-0000-0000874C0000}"/>
    <cellStyle name="40% - Accent3 3 4 2 4 3" xfId="15709" xr:uid="{00000000-0005-0000-0000-0000884C0000}"/>
    <cellStyle name="40% - Accent3 3 4 2 5" xfId="9780" xr:uid="{00000000-0005-0000-0000-0000894C0000}"/>
    <cellStyle name="40% - Accent3 3 4 2 5 2" xfId="12758" xr:uid="{00000000-0005-0000-0000-00008A4C0000}"/>
    <cellStyle name="40% - Accent3 3 4 2 6" xfId="32166" xr:uid="{00000000-0005-0000-0000-00008B4C0000}"/>
    <cellStyle name="40% - Accent3 3 4 3" xfId="12308" xr:uid="{00000000-0005-0000-0000-00008C4C0000}"/>
    <cellStyle name="40% - Accent3 3 4 3 2" xfId="13620" xr:uid="{00000000-0005-0000-0000-00008D4C0000}"/>
    <cellStyle name="40% - Accent3 3 4 3 2 2" xfId="7136" xr:uid="{00000000-0005-0000-0000-00008E4C0000}"/>
    <cellStyle name="40% - Accent3 3 4 3 2 2 2" xfId="14150" xr:uid="{00000000-0005-0000-0000-00008F4C0000}"/>
    <cellStyle name="40% - Accent3 3 4 3 2 2 2 2" xfId="12306" xr:uid="{00000000-0005-0000-0000-0000904C0000}"/>
    <cellStyle name="40% - Accent3 3 4 3 2 2 3" xfId="12746" xr:uid="{00000000-0005-0000-0000-0000914C0000}"/>
    <cellStyle name="40% - Accent3 3 4 3 2 3" xfId="13907" xr:uid="{00000000-0005-0000-0000-0000924C0000}"/>
    <cellStyle name="40% - Accent3 3 4 3 2 3 2" xfId="12744" xr:uid="{00000000-0005-0000-0000-0000934C0000}"/>
    <cellStyle name="40% - Accent3 3 4 3 2 4" xfId="12742" xr:uid="{00000000-0005-0000-0000-0000944C0000}"/>
    <cellStyle name="40% - Accent3 3 4 3 3" xfId="12738" xr:uid="{00000000-0005-0000-0000-0000954C0000}"/>
    <cellStyle name="40% - Accent3 3 4 3 3 2" xfId="32188" xr:uid="{00000000-0005-0000-0000-0000964C0000}"/>
    <cellStyle name="40% - Accent3 3 4 3 3 2 2" xfId="16128" xr:uid="{00000000-0005-0000-0000-0000974C0000}"/>
    <cellStyle name="40% - Accent3 3 4 3 3 3" xfId="12735" xr:uid="{00000000-0005-0000-0000-0000984C0000}"/>
    <cellStyle name="40% - Accent3 3 4 3 4" xfId="9776" xr:uid="{00000000-0005-0000-0000-0000994C0000}"/>
    <cellStyle name="40% - Accent3 3 4 3 4 2" xfId="12730" xr:uid="{00000000-0005-0000-0000-00009A4C0000}"/>
    <cellStyle name="40% - Accent3 3 4 3 5" xfId="13442" xr:uid="{00000000-0005-0000-0000-00009B4C0000}"/>
    <cellStyle name="40% - Accent3 3 4 4" xfId="12304" xr:uid="{00000000-0005-0000-0000-00009C4C0000}"/>
    <cellStyle name="40% - Accent3 3 4 4 2" xfId="28374" xr:uid="{00000000-0005-0000-0000-00009D4C0000}"/>
    <cellStyle name="40% - Accent3 3 4 4 2 2" xfId="31926" xr:uid="{00000000-0005-0000-0000-00009E4C0000}"/>
    <cellStyle name="40% - Accent3 3 4 4 2 2 2" xfId="12723" xr:uid="{00000000-0005-0000-0000-00009F4C0000}"/>
    <cellStyle name="40% - Accent3 3 4 4 2 3" xfId="16109" xr:uid="{00000000-0005-0000-0000-0000A04C0000}"/>
    <cellStyle name="40% - Accent3 3 4 4 3" xfId="31041" xr:uid="{00000000-0005-0000-0000-0000A14C0000}"/>
    <cellStyle name="40% - Accent3 3 4 4 3 2" xfId="16104" xr:uid="{00000000-0005-0000-0000-0000A24C0000}"/>
    <cellStyle name="40% - Accent3 3 4 4 4" xfId="12720" xr:uid="{00000000-0005-0000-0000-0000A34C0000}"/>
    <cellStyle name="40% - Accent3 3 4 5" xfId="17052" xr:uid="{00000000-0005-0000-0000-0000A44C0000}"/>
    <cellStyle name="40% - Accent3 3 4 5 2" xfId="31883" xr:uid="{00000000-0005-0000-0000-0000A54C0000}"/>
    <cellStyle name="40% - Accent3 3 4 5 2 2" xfId="16093" xr:uid="{00000000-0005-0000-0000-0000A64C0000}"/>
    <cellStyle name="40% - Accent3 3 4 5 3" xfId="15667" xr:uid="{00000000-0005-0000-0000-0000A74C0000}"/>
    <cellStyle name="40% - Accent3 3 4 6" xfId="17047" xr:uid="{00000000-0005-0000-0000-0000A84C0000}"/>
    <cellStyle name="40% - Accent3 3 4 6 2" xfId="12711" xr:uid="{00000000-0005-0000-0000-0000A94C0000}"/>
    <cellStyle name="40% - Accent3 3 4 7" xfId="29415" xr:uid="{00000000-0005-0000-0000-0000AA4C0000}"/>
    <cellStyle name="40% - Accent3 3 4 8" xfId="34776" xr:uid="{00000000-0005-0000-0000-0000AB4C0000}"/>
    <cellStyle name="40% - Accent3 3 5" xfId="12302" xr:uid="{00000000-0005-0000-0000-0000AC4C0000}"/>
    <cellStyle name="40% - Accent3 3 5 2" xfId="19610" xr:uid="{00000000-0005-0000-0000-0000AD4C0000}"/>
    <cellStyle name="40% - Accent3 3 5 2 2" xfId="12300" xr:uid="{00000000-0005-0000-0000-0000AE4C0000}"/>
    <cellStyle name="40% - Accent3 3 5 2 2 2" xfId="7134" xr:uid="{00000000-0005-0000-0000-0000AF4C0000}"/>
    <cellStyle name="40% - Accent3 3 5 2 2 2 2" xfId="14063" xr:uid="{00000000-0005-0000-0000-0000B04C0000}"/>
    <cellStyle name="40% - Accent3 3 5 2 2 2 2 2" xfId="12291" xr:uid="{00000000-0005-0000-0000-0000B14C0000}"/>
    <cellStyle name="40% - Accent3 3 5 2 2 2 3" xfId="12289" xr:uid="{00000000-0005-0000-0000-0000B24C0000}"/>
    <cellStyle name="40% - Accent3 3 5 2 2 3" xfId="12285" xr:uid="{00000000-0005-0000-0000-0000B34C0000}"/>
    <cellStyle name="40% - Accent3 3 5 2 2 3 2" xfId="12280" xr:uid="{00000000-0005-0000-0000-0000B44C0000}"/>
    <cellStyle name="40% - Accent3 3 5 2 2 4" xfId="23235" xr:uid="{00000000-0005-0000-0000-0000B54C0000}"/>
    <cellStyle name="40% - Accent3 3 5 2 3" xfId="12276" xr:uid="{00000000-0005-0000-0000-0000B64C0000}"/>
    <cellStyle name="40% - Accent3 3 5 2 3 2" xfId="31723" xr:uid="{00000000-0005-0000-0000-0000B74C0000}"/>
    <cellStyle name="40% - Accent3 3 5 2 3 2 2" xfId="16087" xr:uid="{00000000-0005-0000-0000-0000B84C0000}"/>
    <cellStyle name="40% - Accent3 3 5 2 3 3" xfId="12271" xr:uid="{00000000-0005-0000-0000-0000B94C0000}"/>
    <cellStyle name="40% - Accent3 3 5 2 4" xfId="9770" xr:uid="{00000000-0005-0000-0000-0000BA4C0000}"/>
    <cellStyle name="40% - Accent3 3 5 2 4 2" xfId="12266" xr:uid="{00000000-0005-0000-0000-0000BB4C0000}"/>
    <cellStyle name="40% - Accent3 3 5 2 5" xfId="10778" xr:uid="{00000000-0005-0000-0000-0000BC4C0000}"/>
    <cellStyle name="40% - Accent3 3 5 3" xfId="12297" xr:uid="{00000000-0005-0000-0000-0000BD4C0000}"/>
    <cellStyle name="40% - Accent3 3 5 3 2" xfId="12294" xr:uid="{00000000-0005-0000-0000-0000BE4C0000}"/>
    <cellStyle name="40% - Accent3 3 5 3 2 2" xfId="14062" xr:uid="{00000000-0005-0000-0000-0000BF4C0000}"/>
    <cellStyle name="40% - Accent3 3 5 3 2 2 2" xfId="12263" xr:uid="{00000000-0005-0000-0000-0000C04C0000}"/>
    <cellStyle name="40% - Accent3 3 5 3 2 3" xfId="8559" xr:uid="{00000000-0005-0000-0000-0000C14C0000}"/>
    <cellStyle name="40% - Accent3 3 5 3 3" xfId="12284" xr:uid="{00000000-0005-0000-0000-0000C24C0000}"/>
    <cellStyle name="40% - Accent3 3 5 3 3 2" xfId="12279" xr:uid="{00000000-0005-0000-0000-0000C34C0000}"/>
    <cellStyle name="40% - Accent3 3 5 3 4" xfId="13510" xr:uid="{00000000-0005-0000-0000-0000C44C0000}"/>
    <cellStyle name="40% - Accent3 3 5 4" xfId="12273" xr:uid="{00000000-0005-0000-0000-0000C54C0000}"/>
    <cellStyle name="40% - Accent3 3 5 4 2" xfId="5384" xr:uid="{00000000-0005-0000-0000-0000C64C0000}"/>
    <cellStyle name="40% - Accent3 3 5 4 2 2" xfId="16086" xr:uid="{00000000-0005-0000-0000-0000C74C0000}"/>
    <cellStyle name="40% - Accent3 3 5 4 3" xfId="12270" xr:uid="{00000000-0005-0000-0000-0000C84C0000}"/>
    <cellStyle name="40% - Accent3 3 5 5" xfId="34166" xr:uid="{00000000-0005-0000-0000-0000C94C0000}"/>
    <cellStyle name="40% - Accent3 3 5 5 2" xfId="12265" xr:uid="{00000000-0005-0000-0000-0000CA4C0000}"/>
    <cellStyle name="40% - Accent3 3 5 6" xfId="23242" xr:uid="{00000000-0005-0000-0000-0000CB4C0000}"/>
    <cellStyle name="40% - Accent3 3 5 7" xfId="34968" xr:uid="{00000000-0005-0000-0000-0000CC4C0000}"/>
    <cellStyle name="40% - Accent3 3 6" xfId="12257" xr:uid="{00000000-0005-0000-0000-0000CD4C0000}"/>
    <cellStyle name="40% - Accent3 3 6 2" xfId="13611" xr:uid="{00000000-0005-0000-0000-0000CE4C0000}"/>
    <cellStyle name="40% - Accent3 3 6 2 2" xfId="12256" xr:uid="{00000000-0005-0000-0000-0000CF4C0000}"/>
    <cellStyle name="40% - Accent3 3 6 2 2 2" xfId="12253" xr:uid="{00000000-0005-0000-0000-0000D04C0000}"/>
    <cellStyle name="40% - Accent3 3 6 2 2 2 2" xfId="12249" xr:uid="{00000000-0005-0000-0000-0000D14C0000}"/>
    <cellStyle name="40% - Accent3 3 6 2 2 3" xfId="12244" xr:uid="{00000000-0005-0000-0000-0000D24C0000}"/>
    <cellStyle name="40% - Accent3 3 6 2 3" xfId="13659" xr:uid="{00000000-0005-0000-0000-0000D34C0000}"/>
    <cellStyle name="40% - Accent3 3 6 2 3 2" xfId="12237" xr:uid="{00000000-0005-0000-0000-0000D44C0000}"/>
    <cellStyle name="40% - Accent3 3 6 2 4" xfId="23228" xr:uid="{00000000-0005-0000-0000-0000D54C0000}"/>
    <cellStyle name="40% - Accent3 3 6 3" xfId="12292" xr:uid="{00000000-0005-0000-0000-0000D64C0000}"/>
    <cellStyle name="40% - Accent3 3 6 3 2" xfId="14061" xr:uid="{00000000-0005-0000-0000-0000D74C0000}"/>
    <cellStyle name="40% - Accent3 3 6 3 2 2" xfId="12262" xr:uid="{00000000-0005-0000-0000-0000D84C0000}"/>
    <cellStyle name="40% - Accent3 3 6 3 3" xfId="12288" xr:uid="{00000000-0005-0000-0000-0000D94C0000}"/>
    <cellStyle name="40% - Accent3 3 6 4" xfId="12282" xr:uid="{00000000-0005-0000-0000-0000DA4C0000}"/>
    <cellStyle name="40% - Accent3 3 6 4 2" xfId="12278" xr:uid="{00000000-0005-0000-0000-0000DB4C0000}"/>
    <cellStyle name="40% - Accent3 3 6 5" xfId="23234" xr:uid="{00000000-0005-0000-0000-0000DC4C0000}"/>
    <cellStyle name="40% - Accent3 3 6 6" xfId="35173" xr:uid="{00000000-0005-0000-0000-0000DD4C0000}"/>
    <cellStyle name="40% - Accent3 3 7" xfId="12233" xr:uid="{00000000-0005-0000-0000-0000DE4C0000}"/>
    <cellStyle name="40% - Accent3 3 7 2" xfId="31727" xr:uid="{00000000-0005-0000-0000-0000DF4C0000}"/>
    <cellStyle name="40% - Accent3 3 7 2 2" xfId="33888" xr:uid="{00000000-0005-0000-0000-0000E04C0000}"/>
    <cellStyle name="40% - Accent3 3 7 2 2 2" xfId="12231" xr:uid="{00000000-0005-0000-0000-0000E14C0000}"/>
    <cellStyle name="40% - Accent3 3 7 2 3" xfId="12227" xr:uid="{00000000-0005-0000-0000-0000E24C0000}"/>
    <cellStyle name="40% - Accent3 3 7 3" xfId="31721" xr:uid="{00000000-0005-0000-0000-0000E34C0000}"/>
    <cellStyle name="40% - Accent3 3 7 3 2" xfId="16085" xr:uid="{00000000-0005-0000-0000-0000E44C0000}"/>
    <cellStyle name="40% - Accent3 3 7 4" xfId="12268" xr:uid="{00000000-0005-0000-0000-0000E54C0000}"/>
    <cellStyle name="40% - Accent3 3 7 5" xfId="35402" xr:uid="{00000000-0005-0000-0000-0000E64C0000}"/>
    <cellStyle name="40% - Accent3 3 8" xfId="15632" xr:uid="{00000000-0005-0000-0000-0000E74C0000}"/>
    <cellStyle name="40% - Accent3 3 8 2" xfId="15626" xr:uid="{00000000-0005-0000-0000-0000E84C0000}"/>
    <cellStyle name="40% - Accent3 3 8 2 2" xfId="12225" xr:uid="{00000000-0005-0000-0000-0000E94C0000}"/>
    <cellStyle name="40% - Accent3 3 8 3" xfId="12264" xr:uid="{00000000-0005-0000-0000-0000EA4C0000}"/>
    <cellStyle name="40% - Accent3 3 8 4" xfId="36274" xr:uid="{00000000-0005-0000-0000-0000EB4C0000}"/>
    <cellStyle name="40% - Accent3 3 9" xfId="15624" xr:uid="{00000000-0005-0000-0000-0000EC4C0000}"/>
    <cellStyle name="40% - Accent3 3 9 2" xfId="12222" xr:uid="{00000000-0005-0000-0000-0000ED4C0000}"/>
    <cellStyle name="40% - Accent3 3 9 3" xfId="36560" xr:uid="{00000000-0005-0000-0000-0000EE4C0000}"/>
    <cellStyle name="40% - Accent3 30" xfId="35899" xr:uid="{00000000-0005-0000-0000-0000EF4C0000}"/>
    <cellStyle name="40% - Accent3 30 2" xfId="37071" xr:uid="{00000000-0005-0000-0000-0000F04C0000}"/>
    <cellStyle name="40% - Accent3 30 3" xfId="37966" xr:uid="{00000000-0005-0000-0000-0000F14C0000}"/>
    <cellStyle name="40% - Accent3 31" xfId="35919" xr:uid="{00000000-0005-0000-0000-0000F24C0000}"/>
    <cellStyle name="40% - Accent3 31 2" xfId="37090" xr:uid="{00000000-0005-0000-0000-0000F34C0000}"/>
    <cellStyle name="40% - Accent3 31 3" xfId="37986" xr:uid="{00000000-0005-0000-0000-0000F44C0000}"/>
    <cellStyle name="40% - Accent3 32" xfId="35939" xr:uid="{00000000-0005-0000-0000-0000F54C0000}"/>
    <cellStyle name="40% - Accent3 32 2" xfId="37109" xr:uid="{00000000-0005-0000-0000-0000F64C0000}"/>
    <cellStyle name="40% - Accent3 32 3" xfId="38006" xr:uid="{00000000-0005-0000-0000-0000F74C0000}"/>
    <cellStyle name="40% - Accent3 33" xfId="35959" xr:uid="{00000000-0005-0000-0000-0000F84C0000}"/>
    <cellStyle name="40% - Accent3 33 2" xfId="37128" xr:uid="{00000000-0005-0000-0000-0000F94C0000}"/>
    <cellStyle name="40% - Accent3 33 3" xfId="38026" xr:uid="{00000000-0005-0000-0000-0000FA4C0000}"/>
    <cellStyle name="40% - Accent3 34" xfId="35979" xr:uid="{00000000-0005-0000-0000-0000FB4C0000}"/>
    <cellStyle name="40% - Accent3 34 2" xfId="37148" xr:uid="{00000000-0005-0000-0000-0000FC4C0000}"/>
    <cellStyle name="40% - Accent3 34 3" xfId="38046" xr:uid="{00000000-0005-0000-0000-0000FD4C0000}"/>
    <cellStyle name="40% - Accent3 35" xfId="35999" xr:uid="{00000000-0005-0000-0000-0000FE4C0000}"/>
    <cellStyle name="40% - Accent3 35 2" xfId="37168" xr:uid="{00000000-0005-0000-0000-0000FF4C0000}"/>
    <cellStyle name="40% - Accent3 35 3" xfId="38066" xr:uid="{00000000-0005-0000-0000-0000004D0000}"/>
    <cellStyle name="40% - Accent3 36" xfId="36019" xr:uid="{00000000-0005-0000-0000-0000014D0000}"/>
    <cellStyle name="40% - Accent3 36 2" xfId="37188" xr:uid="{00000000-0005-0000-0000-0000024D0000}"/>
    <cellStyle name="40% - Accent3 36 3" xfId="38086" xr:uid="{00000000-0005-0000-0000-0000034D0000}"/>
    <cellStyle name="40% - Accent3 37" xfId="36039" xr:uid="{00000000-0005-0000-0000-0000044D0000}"/>
    <cellStyle name="40% - Accent3 37 2" xfId="37208" xr:uid="{00000000-0005-0000-0000-0000054D0000}"/>
    <cellStyle name="40% - Accent3 37 3" xfId="38106" xr:uid="{00000000-0005-0000-0000-0000064D0000}"/>
    <cellStyle name="40% - Accent3 38" xfId="36059" xr:uid="{00000000-0005-0000-0000-0000074D0000}"/>
    <cellStyle name="40% - Accent3 38 2" xfId="37228" xr:uid="{00000000-0005-0000-0000-0000084D0000}"/>
    <cellStyle name="40% - Accent3 38 3" xfId="38126" xr:uid="{00000000-0005-0000-0000-0000094D0000}"/>
    <cellStyle name="40% - Accent3 39" xfId="36079" xr:uid="{00000000-0005-0000-0000-00000A4D0000}"/>
    <cellStyle name="40% - Accent3 39 2" xfId="37248" xr:uid="{00000000-0005-0000-0000-00000B4D0000}"/>
    <cellStyle name="40% - Accent3 39 3" xfId="38146" xr:uid="{00000000-0005-0000-0000-00000C4D0000}"/>
    <cellStyle name="40% - Accent3 4" xfId="124" xr:uid="{00000000-0005-0000-0000-00000D4D0000}"/>
    <cellStyle name="40% - Accent3 4 10" xfId="34478" xr:uid="{00000000-0005-0000-0000-00000E4D0000}"/>
    <cellStyle name="40% - Accent3 4 11" xfId="13769" xr:uid="{00000000-0005-0000-0000-00000F4D0000}"/>
    <cellStyle name="40% - Accent3 4 2" xfId="247" xr:uid="{00000000-0005-0000-0000-0000104D0000}"/>
    <cellStyle name="40% - Accent3 4 2 10" xfId="5937" xr:uid="{00000000-0005-0000-0000-0000114D0000}"/>
    <cellStyle name="40% - Accent3 4 2 2" xfId="12220" xr:uid="{00000000-0005-0000-0000-0000124D0000}"/>
    <cellStyle name="40% - Accent3 4 2 2 2" xfId="5934" xr:uid="{00000000-0005-0000-0000-0000134D0000}"/>
    <cellStyle name="40% - Accent3 4 2 2 2 2" xfId="12215" xr:uid="{00000000-0005-0000-0000-0000144D0000}"/>
    <cellStyle name="40% - Accent3 4 2 2 2 2 2" xfId="8275" xr:uid="{00000000-0005-0000-0000-0000154D0000}"/>
    <cellStyle name="40% - Accent3 4 2 2 2 2 2 2" xfId="12213" xr:uid="{00000000-0005-0000-0000-0000164D0000}"/>
    <cellStyle name="40% - Accent3 4 2 2 2 2 2 2 2" xfId="12211" xr:uid="{00000000-0005-0000-0000-0000174D0000}"/>
    <cellStyle name="40% - Accent3 4 2 2 2 2 2 2 2 2" xfId="33061" xr:uid="{00000000-0005-0000-0000-0000184D0000}"/>
    <cellStyle name="40% - Accent3 4 2 2 2 2 2 2 3" xfId="12210" xr:uid="{00000000-0005-0000-0000-0000194D0000}"/>
    <cellStyle name="40% - Accent3 4 2 2 2 2 2 3" xfId="12209" xr:uid="{00000000-0005-0000-0000-00001A4D0000}"/>
    <cellStyle name="40% - Accent3 4 2 2 2 2 2 3 2" xfId="12207" xr:uid="{00000000-0005-0000-0000-00001B4D0000}"/>
    <cellStyle name="40% - Accent3 4 2 2 2 2 2 4" xfId="12206" xr:uid="{00000000-0005-0000-0000-00001C4D0000}"/>
    <cellStyle name="40% - Accent3 4 2 2 2 2 3" xfId="5930" xr:uid="{00000000-0005-0000-0000-00001D4D0000}"/>
    <cellStyle name="40% - Accent3 4 2 2 2 2 3 2" xfId="12204" xr:uid="{00000000-0005-0000-0000-00001E4D0000}"/>
    <cellStyle name="40% - Accent3 4 2 2 2 2 3 2 2" xfId="30927" xr:uid="{00000000-0005-0000-0000-00001F4D0000}"/>
    <cellStyle name="40% - Accent3 4 2 2 2 2 3 3" xfId="12202" xr:uid="{00000000-0005-0000-0000-0000204D0000}"/>
    <cellStyle name="40% - Accent3 4 2 2 2 2 4" xfId="5925" xr:uid="{00000000-0005-0000-0000-0000214D0000}"/>
    <cellStyle name="40% - Accent3 4 2 2 2 2 4 2" xfId="19474" xr:uid="{00000000-0005-0000-0000-0000224D0000}"/>
    <cellStyle name="40% - Accent3 4 2 2 2 2 5" xfId="29238" xr:uid="{00000000-0005-0000-0000-0000234D0000}"/>
    <cellStyle name="40% - Accent3 4 2 2 2 3" xfId="11098" xr:uid="{00000000-0005-0000-0000-0000244D0000}"/>
    <cellStyle name="40% - Accent3 4 2 2 2 3 2" xfId="9388" xr:uid="{00000000-0005-0000-0000-0000254D0000}"/>
    <cellStyle name="40% - Accent3 4 2 2 2 3 2 2" xfId="12199" xr:uid="{00000000-0005-0000-0000-0000264D0000}"/>
    <cellStyle name="40% - Accent3 4 2 2 2 3 2 2 2" xfId="12195" xr:uid="{00000000-0005-0000-0000-0000274D0000}"/>
    <cellStyle name="40% - Accent3 4 2 2 2 3 2 3" xfId="12192" xr:uid="{00000000-0005-0000-0000-0000284D0000}"/>
    <cellStyle name="40% - Accent3 4 2 2 2 3 3" xfId="6299" xr:uid="{00000000-0005-0000-0000-0000294D0000}"/>
    <cellStyle name="40% - Accent3 4 2 2 2 3 3 2" xfId="12189" xr:uid="{00000000-0005-0000-0000-00002A4D0000}"/>
    <cellStyle name="40% - Accent3 4 2 2 2 3 4" xfId="29225" xr:uid="{00000000-0005-0000-0000-00002B4D0000}"/>
    <cellStyle name="40% - Accent3 4 2 2 2 4" xfId="11086" xr:uid="{00000000-0005-0000-0000-00002C4D0000}"/>
    <cellStyle name="40% - Accent3 4 2 2 2 4 2" xfId="6294" xr:uid="{00000000-0005-0000-0000-00002D4D0000}"/>
    <cellStyle name="40% - Accent3 4 2 2 2 4 2 2" xfId="19864" xr:uid="{00000000-0005-0000-0000-00002E4D0000}"/>
    <cellStyle name="40% - Accent3 4 2 2 2 4 3" xfId="30037" xr:uid="{00000000-0005-0000-0000-00002F4D0000}"/>
    <cellStyle name="40% - Accent3 4 2 2 2 5" xfId="12186" xr:uid="{00000000-0005-0000-0000-0000304D0000}"/>
    <cellStyle name="40% - Accent3 4 2 2 2 5 2" xfId="12183" xr:uid="{00000000-0005-0000-0000-0000314D0000}"/>
    <cellStyle name="40% - Accent3 4 2 2 2 6" xfId="12182" xr:uid="{00000000-0005-0000-0000-0000324D0000}"/>
    <cellStyle name="40% - Accent3 4 2 2 3" xfId="12181" xr:uid="{00000000-0005-0000-0000-0000334D0000}"/>
    <cellStyle name="40% - Accent3 4 2 2 3 2" xfId="5922" xr:uid="{00000000-0005-0000-0000-0000344D0000}"/>
    <cellStyle name="40% - Accent3 4 2 2 3 2 2" xfId="5919" xr:uid="{00000000-0005-0000-0000-0000354D0000}"/>
    <cellStyle name="40% - Accent3 4 2 2 3 2 2 2" xfId="12178" xr:uid="{00000000-0005-0000-0000-0000364D0000}"/>
    <cellStyle name="40% - Accent3 4 2 2 3 2 2 2 2" xfId="12176" xr:uid="{00000000-0005-0000-0000-0000374D0000}"/>
    <cellStyle name="40% - Accent3 4 2 2 3 2 2 3" xfId="12174" xr:uid="{00000000-0005-0000-0000-0000384D0000}"/>
    <cellStyle name="40% - Accent3 4 2 2 3 2 3" xfId="5913" xr:uid="{00000000-0005-0000-0000-0000394D0000}"/>
    <cellStyle name="40% - Accent3 4 2 2 3 2 3 2" xfId="12172" xr:uid="{00000000-0005-0000-0000-00003A4D0000}"/>
    <cellStyle name="40% - Accent3 4 2 2 3 2 4" xfId="19817" xr:uid="{00000000-0005-0000-0000-00003B4D0000}"/>
    <cellStyle name="40% - Accent3 4 2 2 3 3" xfId="11078" xr:uid="{00000000-0005-0000-0000-00003C4D0000}"/>
    <cellStyle name="40% - Accent3 4 2 2 3 3 2" xfId="6285" xr:uid="{00000000-0005-0000-0000-00003D4D0000}"/>
    <cellStyle name="40% - Accent3 4 2 2 3 3 2 2" xfId="12168" xr:uid="{00000000-0005-0000-0000-00003E4D0000}"/>
    <cellStyle name="40% - Accent3 4 2 2 3 3 3" xfId="22309" xr:uid="{00000000-0005-0000-0000-00003F4D0000}"/>
    <cellStyle name="40% - Accent3 4 2 2 3 4" xfId="11073" xr:uid="{00000000-0005-0000-0000-0000404D0000}"/>
    <cellStyle name="40% - Accent3 4 2 2 3 4 2" xfId="12164" xr:uid="{00000000-0005-0000-0000-0000414D0000}"/>
    <cellStyle name="40% - Accent3 4 2 2 3 5" xfId="12163" xr:uid="{00000000-0005-0000-0000-0000424D0000}"/>
    <cellStyle name="40% - Accent3 4 2 2 4" xfId="20117" xr:uid="{00000000-0005-0000-0000-0000434D0000}"/>
    <cellStyle name="40% - Accent3 4 2 2 4 2" xfId="5910" xr:uid="{00000000-0005-0000-0000-0000444D0000}"/>
    <cellStyle name="40% - Accent3 4 2 2 4 2 2" xfId="5908" xr:uid="{00000000-0005-0000-0000-0000454D0000}"/>
    <cellStyle name="40% - Accent3 4 2 2 4 2 2 2" xfId="28607" xr:uid="{00000000-0005-0000-0000-0000464D0000}"/>
    <cellStyle name="40% - Accent3 4 2 2 4 2 3" xfId="26896" xr:uid="{00000000-0005-0000-0000-0000474D0000}"/>
    <cellStyle name="40% - Accent3 4 2 2 4 3" xfId="11065" xr:uid="{00000000-0005-0000-0000-0000484D0000}"/>
    <cellStyle name="40% - Accent3 4 2 2 4 3 2" xfId="14073" xr:uid="{00000000-0005-0000-0000-0000494D0000}"/>
    <cellStyle name="40% - Accent3 4 2 2 4 4" xfId="14056" xr:uid="{00000000-0005-0000-0000-00004A4D0000}"/>
    <cellStyle name="40% - Accent3 4 2 2 5" xfId="5905" xr:uid="{00000000-0005-0000-0000-00004B4D0000}"/>
    <cellStyle name="40% - Accent3 4 2 2 5 2" xfId="6164" xr:uid="{00000000-0005-0000-0000-00004C4D0000}"/>
    <cellStyle name="40% - Accent3 4 2 2 5 2 2" xfId="22140" xr:uid="{00000000-0005-0000-0000-00004D4D0000}"/>
    <cellStyle name="40% - Accent3 4 2 2 5 3" xfId="14036" xr:uid="{00000000-0005-0000-0000-00004E4D0000}"/>
    <cellStyle name="40% - Accent3 4 2 2 6" xfId="5903" xr:uid="{00000000-0005-0000-0000-00004F4D0000}"/>
    <cellStyle name="40% - Accent3 4 2 2 6 2" xfId="34088" xr:uid="{00000000-0005-0000-0000-0000504D0000}"/>
    <cellStyle name="40% - Accent3 4 2 2 7" xfId="28883" xr:uid="{00000000-0005-0000-0000-0000514D0000}"/>
    <cellStyle name="40% - Accent3 4 2 3" xfId="21638" xr:uid="{00000000-0005-0000-0000-0000524D0000}"/>
    <cellStyle name="40% - Accent3 4 2 3 2" xfId="5901" xr:uid="{00000000-0005-0000-0000-0000534D0000}"/>
    <cellStyle name="40% - Accent3 4 2 3 2 2" xfId="12162" xr:uid="{00000000-0005-0000-0000-0000544D0000}"/>
    <cellStyle name="40% - Accent3 4 2 3 2 2 2" xfId="5898" xr:uid="{00000000-0005-0000-0000-0000554D0000}"/>
    <cellStyle name="40% - Accent3 4 2 3 2 2 2 2" xfId="12160" xr:uid="{00000000-0005-0000-0000-0000564D0000}"/>
    <cellStyle name="40% - Accent3 4 2 3 2 2 2 2 2" xfId="12158" xr:uid="{00000000-0005-0000-0000-0000574D0000}"/>
    <cellStyle name="40% - Accent3 4 2 3 2 2 2 3" xfId="12156" xr:uid="{00000000-0005-0000-0000-0000584D0000}"/>
    <cellStyle name="40% - Accent3 4 2 3 2 2 3" xfId="5895" xr:uid="{00000000-0005-0000-0000-0000594D0000}"/>
    <cellStyle name="40% - Accent3 4 2 3 2 2 3 2" xfId="12152" xr:uid="{00000000-0005-0000-0000-00005A4D0000}"/>
    <cellStyle name="40% - Accent3 4 2 3 2 2 4" xfId="29189" xr:uid="{00000000-0005-0000-0000-00005B4D0000}"/>
    <cellStyle name="40% - Accent3 4 2 3 2 3" xfId="11054" xr:uid="{00000000-0005-0000-0000-00005C4D0000}"/>
    <cellStyle name="40% - Accent3 4 2 3 2 3 2" xfId="10517" xr:uid="{00000000-0005-0000-0000-00005D4D0000}"/>
    <cellStyle name="40% - Accent3 4 2 3 2 3 2 2" xfId="10361" xr:uid="{00000000-0005-0000-0000-00005E4D0000}"/>
    <cellStyle name="40% - Accent3 4 2 3 2 3 3" xfId="33737" xr:uid="{00000000-0005-0000-0000-00005F4D0000}"/>
    <cellStyle name="40% - Accent3 4 2 3 2 4" xfId="11048" xr:uid="{00000000-0005-0000-0000-0000604D0000}"/>
    <cellStyle name="40% - Accent3 4 2 3 2 4 2" xfId="12148" xr:uid="{00000000-0005-0000-0000-0000614D0000}"/>
    <cellStyle name="40% - Accent3 4 2 3 2 5" xfId="12146" xr:uid="{00000000-0005-0000-0000-0000624D0000}"/>
    <cellStyle name="40% - Accent3 4 2 3 3" xfId="12144" xr:uid="{00000000-0005-0000-0000-0000634D0000}"/>
    <cellStyle name="40% - Accent3 4 2 3 3 2" xfId="12141" xr:uid="{00000000-0005-0000-0000-0000644D0000}"/>
    <cellStyle name="40% - Accent3 4 2 3 3 2 2" xfId="12139" xr:uid="{00000000-0005-0000-0000-0000654D0000}"/>
    <cellStyle name="40% - Accent3 4 2 3 3 2 2 2" xfId="19452" xr:uid="{00000000-0005-0000-0000-0000664D0000}"/>
    <cellStyle name="40% - Accent3 4 2 3 3 2 3" xfId="19598" xr:uid="{00000000-0005-0000-0000-0000674D0000}"/>
    <cellStyle name="40% - Accent3 4 2 3 3 3" xfId="12136" xr:uid="{00000000-0005-0000-0000-0000684D0000}"/>
    <cellStyle name="40% - Accent3 4 2 3 3 3 2" xfId="12134" xr:uid="{00000000-0005-0000-0000-0000694D0000}"/>
    <cellStyle name="40% - Accent3 4 2 3 3 4" xfId="12133" xr:uid="{00000000-0005-0000-0000-00006A4D0000}"/>
    <cellStyle name="40% - Accent3 4 2 3 4" xfId="5892" xr:uid="{00000000-0005-0000-0000-00006B4D0000}"/>
    <cellStyle name="40% - Accent3 4 2 3 4 2" xfId="12132" xr:uid="{00000000-0005-0000-0000-00006C4D0000}"/>
    <cellStyle name="40% - Accent3 4 2 3 4 2 2" xfId="12130" xr:uid="{00000000-0005-0000-0000-00006D4D0000}"/>
    <cellStyle name="40% - Accent3 4 2 3 4 3" xfId="13978" xr:uid="{00000000-0005-0000-0000-00006E4D0000}"/>
    <cellStyle name="40% - Accent3 4 2 3 5" xfId="5890" xr:uid="{00000000-0005-0000-0000-00006F4D0000}"/>
    <cellStyle name="40% - Accent3 4 2 3 5 2" xfId="12129" xr:uid="{00000000-0005-0000-0000-0000704D0000}"/>
    <cellStyle name="40% - Accent3 4 2 3 6" xfId="28855" xr:uid="{00000000-0005-0000-0000-0000714D0000}"/>
    <cellStyle name="40% - Accent3 4 2 4" xfId="5888" xr:uid="{00000000-0005-0000-0000-0000724D0000}"/>
    <cellStyle name="40% - Accent3 4 2 4 2" xfId="7819" xr:uid="{00000000-0005-0000-0000-0000734D0000}"/>
    <cellStyle name="40% - Accent3 4 2 4 2 2" xfId="6791" xr:uid="{00000000-0005-0000-0000-0000744D0000}"/>
    <cellStyle name="40% - Accent3 4 2 4 2 2 2" xfId="5886" xr:uid="{00000000-0005-0000-0000-0000754D0000}"/>
    <cellStyle name="40% - Accent3 4 2 4 2 2 2 2" xfId="11544" xr:uid="{00000000-0005-0000-0000-0000764D0000}"/>
    <cellStyle name="40% - Accent3 4 2 4 2 2 3" xfId="25322" xr:uid="{00000000-0005-0000-0000-0000774D0000}"/>
    <cellStyle name="40% - Accent3 4 2 4 2 3" xfId="11033" xr:uid="{00000000-0005-0000-0000-0000784D0000}"/>
    <cellStyle name="40% - Accent3 4 2 4 2 3 2" xfId="12123" xr:uid="{00000000-0005-0000-0000-0000794D0000}"/>
    <cellStyle name="40% - Accent3 4 2 4 2 4" xfId="12122" xr:uid="{00000000-0005-0000-0000-00007A4D0000}"/>
    <cellStyle name="40% - Accent3 4 2 4 3" xfId="5882" xr:uid="{00000000-0005-0000-0000-00007B4D0000}"/>
    <cellStyle name="40% - Accent3 4 2 4 3 2" xfId="12120" xr:uid="{00000000-0005-0000-0000-00007C4D0000}"/>
    <cellStyle name="40% - Accent3 4 2 4 3 2 2" xfId="12117" xr:uid="{00000000-0005-0000-0000-00007D4D0000}"/>
    <cellStyle name="40% - Accent3 4 2 4 3 3" xfId="12629" xr:uid="{00000000-0005-0000-0000-00007E4D0000}"/>
    <cellStyle name="40% - Accent3 4 2 4 4" xfId="8630" xr:uid="{00000000-0005-0000-0000-00007F4D0000}"/>
    <cellStyle name="40% - Accent3 4 2 4 4 2" xfId="12116" xr:uid="{00000000-0005-0000-0000-0000804D0000}"/>
    <cellStyle name="40% - Accent3 4 2 4 5" xfId="13420" xr:uid="{00000000-0005-0000-0000-0000814D0000}"/>
    <cellStyle name="40% - Accent3 4 2 5" xfId="5880" xr:uid="{00000000-0005-0000-0000-0000824D0000}"/>
    <cellStyle name="40% - Accent3 4 2 5 2" xfId="5878" xr:uid="{00000000-0005-0000-0000-0000834D0000}"/>
    <cellStyle name="40% - Accent3 4 2 5 2 2" xfId="6780" xr:uid="{00000000-0005-0000-0000-0000844D0000}"/>
    <cellStyle name="40% - Accent3 4 2 5 2 2 2" xfId="12113" xr:uid="{00000000-0005-0000-0000-0000854D0000}"/>
    <cellStyle name="40% - Accent3 4 2 5 2 3" xfId="12111" xr:uid="{00000000-0005-0000-0000-0000864D0000}"/>
    <cellStyle name="40% - Accent3 4 2 5 3" xfId="5876" xr:uid="{00000000-0005-0000-0000-0000874D0000}"/>
    <cellStyle name="40% - Accent3 4 2 5 3 2" xfId="12109" xr:uid="{00000000-0005-0000-0000-0000884D0000}"/>
    <cellStyle name="40% - Accent3 4 2 5 4" xfId="12105" xr:uid="{00000000-0005-0000-0000-0000894D0000}"/>
    <cellStyle name="40% - Accent3 4 2 6" xfId="5874" xr:uid="{00000000-0005-0000-0000-00008A4D0000}"/>
    <cellStyle name="40% - Accent3 4 2 6 2" xfId="5872" xr:uid="{00000000-0005-0000-0000-00008B4D0000}"/>
    <cellStyle name="40% - Accent3 4 2 6 2 2" xfId="12104" xr:uid="{00000000-0005-0000-0000-00008C4D0000}"/>
    <cellStyle name="40% - Accent3 4 2 6 3" xfId="12100" xr:uid="{00000000-0005-0000-0000-00008D4D0000}"/>
    <cellStyle name="40% - Accent3 4 2 7" xfId="5869" xr:uid="{00000000-0005-0000-0000-00008E4D0000}"/>
    <cellStyle name="40% - Accent3 4 2 7 2" xfId="24904" xr:uid="{00000000-0005-0000-0000-00008F4D0000}"/>
    <cellStyle name="40% - Accent3 4 2 8" xfId="18291" xr:uid="{00000000-0005-0000-0000-0000904D0000}"/>
    <cellStyle name="40% - Accent3 4 2 9" xfId="34568" xr:uid="{00000000-0005-0000-0000-0000914D0000}"/>
    <cellStyle name="40% - Accent3 4 3" xfId="12099" xr:uid="{00000000-0005-0000-0000-0000924D0000}"/>
    <cellStyle name="40% - Accent3 4 3 2" xfId="12096" xr:uid="{00000000-0005-0000-0000-0000934D0000}"/>
    <cellStyle name="40% - Accent3 4 3 2 2" xfId="12093" xr:uid="{00000000-0005-0000-0000-0000944D0000}"/>
    <cellStyle name="40% - Accent3 4 3 2 2 2" xfId="5867" xr:uid="{00000000-0005-0000-0000-0000954D0000}"/>
    <cellStyle name="40% - Accent3 4 3 2 2 2 2" xfId="12090" xr:uid="{00000000-0005-0000-0000-0000964D0000}"/>
    <cellStyle name="40% - Accent3 4 3 2 2 2 2 2" xfId="14418" xr:uid="{00000000-0005-0000-0000-0000974D0000}"/>
    <cellStyle name="40% - Accent3 4 3 2 2 2 2 2 2" xfId="12087" xr:uid="{00000000-0005-0000-0000-0000984D0000}"/>
    <cellStyle name="40% - Accent3 4 3 2 2 2 2 3" xfId="14412" xr:uid="{00000000-0005-0000-0000-0000994D0000}"/>
    <cellStyle name="40% - Accent3 4 3 2 2 2 3" xfId="28142" xr:uid="{00000000-0005-0000-0000-00009A4D0000}"/>
    <cellStyle name="40% - Accent3 4 3 2 2 2 3 2" xfId="14405" xr:uid="{00000000-0005-0000-0000-00009B4D0000}"/>
    <cellStyle name="40% - Accent3 4 3 2 2 2 4" xfId="31192" xr:uid="{00000000-0005-0000-0000-00009C4D0000}"/>
    <cellStyle name="40% - Accent3 4 3 2 2 3" xfId="11004" xr:uid="{00000000-0005-0000-0000-00009D4D0000}"/>
    <cellStyle name="40% - Accent3 4 3 2 2 3 2" xfId="6246" xr:uid="{00000000-0005-0000-0000-00009E4D0000}"/>
    <cellStyle name="40% - Accent3 4 3 2 2 3 2 2" xfId="14327" xr:uid="{00000000-0005-0000-0000-00009F4D0000}"/>
    <cellStyle name="40% - Accent3 4 3 2 2 3 3" xfId="29154" xr:uid="{00000000-0005-0000-0000-0000A04D0000}"/>
    <cellStyle name="40% - Accent3 4 3 2 2 4" xfId="10995" xr:uid="{00000000-0005-0000-0000-0000A14D0000}"/>
    <cellStyle name="40% - Accent3 4 3 2 2 4 2" xfId="12082" xr:uid="{00000000-0005-0000-0000-0000A24D0000}"/>
    <cellStyle name="40% - Accent3 4 3 2 2 5" xfId="12081" xr:uid="{00000000-0005-0000-0000-0000A34D0000}"/>
    <cellStyle name="40% - Accent3 4 3 2 3" xfId="12080" xr:uid="{00000000-0005-0000-0000-0000A44D0000}"/>
    <cellStyle name="40% - Accent3 4 3 2 3 2" xfId="5862" xr:uid="{00000000-0005-0000-0000-0000A54D0000}"/>
    <cellStyle name="40% - Accent3 4 3 2 3 2 2" xfId="5859" xr:uid="{00000000-0005-0000-0000-0000A64D0000}"/>
    <cellStyle name="40% - Accent3 4 3 2 3 2 2 2" xfId="13986" xr:uid="{00000000-0005-0000-0000-0000A74D0000}"/>
    <cellStyle name="40% - Accent3 4 3 2 3 2 3" xfId="19338" xr:uid="{00000000-0005-0000-0000-0000A84D0000}"/>
    <cellStyle name="40% - Accent3 4 3 2 3 3" xfId="10988" xr:uid="{00000000-0005-0000-0000-0000A94D0000}"/>
    <cellStyle name="40% - Accent3 4 3 2 3 3 2" xfId="30226" xr:uid="{00000000-0005-0000-0000-0000AA4D0000}"/>
    <cellStyle name="40% - Accent3 4 3 2 3 4" xfId="30223" xr:uid="{00000000-0005-0000-0000-0000AB4D0000}"/>
    <cellStyle name="40% - Accent3 4 3 2 4" xfId="12077" xr:uid="{00000000-0005-0000-0000-0000AC4D0000}"/>
    <cellStyle name="40% - Accent3 4 3 2 4 2" xfId="5856" xr:uid="{00000000-0005-0000-0000-0000AD4D0000}"/>
    <cellStyle name="40% - Accent3 4 3 2 4 2 2" xfId="30587" xr:uid="{00000000-0005-0000-0000-0000AE4D0000}"/>
    <cellStyle name="40% - Accent3 4 3 2 4 3" xfId="30084" xr:uid="{00000000-0005-0000-0000-0000AF4D0000}"/>
    <cellStyle name="40% - Accent3 4 3 2 5" xfId="13415" xr:uid="{00000000-0005-0000-0000-0000B04D0000}"/>
    <cellStyle name="40% - Accent3 4 3 2 5 2" xfId="29986" xr:uid="{00000000-0005-0000-0000-0000B14D0000}"/>
    <cellStyle name="40% - Accent3 4 3 2 6" xfId="32120" xr:uid="{00000000-0005-0000-0000-0000B24D0000}"/>
    <cellStyle name="40% - Accent3 4 3 3" xfId="12075" xr:uid="{00000000-0005-0000-0000-0000B34D0000}"/>
    <cellStyle name="40% - Accent3 4 3 3 2" xfId="12072" xr:uid="{00000000-0005-0000-0000-0000B44D0000}"/>
    <cellStyle name="40% - Accent3 4 3 3 2 2" xfId="5854" xr:uid="{00000000-0005-0000-0000-0000B54D0000}"/>
    <cellStyle name="40% - Accent3 4 3 3 2 2 2" xfId="5852" xr:uid="{00000000-0005-0000-0000-0000B64D0000}"/>
    <cellStyle name="40% - Accent3 4 3 3 2 2 2 2" xfId="12322" xr:uid="{00000000-0005-0000-0000-0000B74D0000}"/>
    <cellStyle name="40% - Accent3 4 3 3 2 2 3" xfId="29142" xr:uid="{00000000-0005-0000-0000-0000B84D0000}"/>
    <cellStyle name="40% - Accent3 4 3 3 2 3" xfId="10974" xr:uid="{00000000-0005-0000-0000-0000B94D0000}"/>
    <cellStyle name="40% - Accent3 4 3 3 2 3 2" xfId="12070" xr:uid="{00000000-0005-0000-0000-0000BA4D0000}"/>
    <cellStyle name="40% - Accent3 4 3 3 2 4" xfId="12069" xr:uid="{00000000-0005-0000-0000-0000BB4D0000}"/>
    <cellStyle name="40% - Accent3 4 3 3 3" xfId="12067" xr:uid="{00000000-0005-0000-0000-0000BC4D0000}"/>
    <cellStyle name="40% - Accent3 4 3 3 3 2" xfId="16865" xr:uid="{00000000-0005-0000-0000-0000BD4D0000}"/>
    <cellStyle name="40% - Accent3 4 3 3 3 2 2" xfId="29412" xr:uid="{00000000-0005-0000-0000-0000BE4D0000}"/>
    <cellStyle name="40% - Accent3 4 3 3 3 3" xfId="21707" xr:uid="{00000000-0005-0000-0000-0000BF4D0000}"/>
    <cellStyle name="40% - Accent3 4 3 3 4" xfId="12065" xr:uid="{00000000-0005-0000-0000-0000C04D0000}"/>
    <cellStyle name="40% - Accent3 4 3 3 4 2" xfId="29650" xr:uid="{00000000-0005-0000-0000-0000C14D0000}"/>
    <cellStyle name="40% - Accent3 4 3 3 5" xfId="13407" xr:uid="{00000000-0005-0000-0000-0000C24D0000}"/>
    <cellStyle name="40% - Accent3 4 3 4" xfId="12063" xr:uid="{00000000-0005-0000-0000-0000C34D0000}"/>
    <cellStyle name="40% - Accent3 4 3 4 2" xfId="12061" xr:uid="{00000000-0005-0000-0000-0000C44D0000}"/>
    <cellStyle name="40% - Accent3 4 3 4 2 2" xfId="6764" xr:uid="{00000000-0005-0000-0000-0000C54D0000}"/>
    <cellStyle name="40% - Accent3 4 3 4 2 2 2" xfId="12059" xr:uid="{00000000-0005-0000-0000-0000C64D0000}"/>
    <cellStyle name="40% - Accent3 4 3 4 2 3" xfId="12058" xr:uid="{00000000-0005-0000-0000-0000C74D0000}"/>
    <cellStyle name="40% - Accent3 4 3 4 3" xfId="5849" xr:uid="{00000000-0005-0000-0000-0000C84D0000}"/>
    <cellStyle name="40% - Accent3 4 3 4 3 2" xfId="17969" xr:uid="{00000000-0005-0000-0000-0000C94D0000}"/>
    <cellStyle name="40% - Accent3 4 3 4 4" xfId="12056" xr:uid="{00000000-0005-0000-0000-0000CA4D0000}"/>
    <cellStyle name="40% - Accent3 4 3 5" xfId="17036" xr:uid="{00000000-0005-0000-0000-0000CB4D0000}"/>
    <cellStyle name="40% - Accent3 4 3 5 2" xfId="12055" xr:uid="{00000000-0005-0000-0000-0000CC4D0000}"/>
    <cellStyle name="40% - Accent3 4 3 5 2 2" xfId="12053" xr:uid="{00000000-0005-0000-0000-0000CD4D0000}"/>
    <cellStyle name="40% - Accent3 4 3 5 3" xfId="12050" xr:uid="{00000000-0005-0000-0000-0000CE4D0000}"/>
    <cellStyle name="40% - Accent3 4 3 6" xfId="5847" xr:uid="{00000000-0005-0000-0000-0000CF4D0000}"/>
    <cellStyle name="40% - Accent3 4 3 6 2" xfId="23681" xr:uid="{00000000-0005-0000-0000-0000D04D0000}"/>
    <cellStyle name="40% - Accent3 4 3 7" xfId="23104" xr:uid="{00000000-0005-0000-0000-0000D14D0000}"/>
    <cellStyle name="40% - Accent3 4 3 8" xfId="34789" xr:uid="{00000000-0005-0000-0000-0000D24D0000}"/>
    <cellStyle name="40% - Accent3 4 4" xfId="12049" xr:uid="{00000000-0005-0000-0000-0000D34D0000}"/>
    <cellStyle name="40% - Accent3 4 4 2" xfId="12047" xr:uid="{00000000-0005-0000-0000-0000D44D0000}"/>
    <cellStyle name="40% - Accent3 4 4 2 2" xfId="12043" xr:uid="{00000000-0005-0000-0000-0000D54D0000}"/>
    <cellStyle name="40% - Accent3 4 4 2 2 2" xfId="5844" xr:uid="{00000000-0005-0000-0000-0000D64D0000}"/>
    <cellStyle name="40% - Accent3 4 4 2 2 2 2" xfId="5842" xr:uid="{00000000-0005-0000-0000-0000D74D0000}"/>
    <cellStyle name="40% - Accent3 4 4 2 2 2 2 2" xfId="12037" xr:uid="{00000000-0005-0000-0000-0000D84D0000}"/>
    <cellStyle name="40% - Accent3 4 4 2 2 2 3" xfId="29122" xr:uid="{00000000-0005-0000-0000-0000D94D0000}"/>
    <cellStyle name="40% - Accent3 4 4 2 2 3" xfId="12034" xr:uid="{00000000-0005-0000-0000-0000DA4D0000}"/>
    <cellStyle name="40% - Accent3 4 4 2 2 3 2" xfId="12029" xr:uid="{00000000-0005-0000-0000-0000DB4D0000}"/>
    <cellStyle name="40% - Accent3 4 4 2 2 4" xfId="12022" xr:uid="{00000000-0005-0000-0000-0000DC4D0000}"/>
    <cellStyle name="40% - Accent3 4 4 2 3" xfId="12019" xr:uid="{00000000-0005-0000-0000-0000DD4D0000}"/>
    <cellStyle name="40% - Accent3 4 4 2 3 2" xfId="28731" xr:uid="{00000000-0005-0000-0000-0000DE4D0000}"/>
    <cellStyle name="40% - Accent3 4 4 2 3 2 2" xfId="28720" xr:uid="{00000000-0005-0000-0000-0000DF4D0000}"/>
    <cellStyle name="40% - Accent3 4 4 2 3 3" xfId="28712" xr:uid="{00000000-0005-0000-0000-0000E04D0000}"/>
    <cellStyle name="40% - Accent3 4 4 2 4" xfId="12015" xr:uid="{00000000-0005-0000-0000-0000E14D0000}"/>
    <cellStyle name="40% - Accent3 4 4 2 4 2" xfId="18270" xr:uid="{00000000-0005-0000-0000-0000E24D0000}"/>
    <cellStyle name="40% - Accent3 4 4 2 5" xfId="13399" xr:uid="{00000000-0005-0000-0000-0000E34D0000}"/>
    <cellStyle name="40% - Accent3 4 4 3" xfId="12010" xr:uid="{00000000-0005-0000-0000-0000E44D0000}"/>
    <cellStyle name="40% - Accent3 4 4 3 2" xfId="12008" xr:uid="{00000000-0005-0000-0000-0000E54D0000}"/>
    <cellStyle name="40% - Accent3 4 4 3 2 2" xfId="8847" xr:uid="{00000000-0005-0000-0000-0000E64D0000}"/>
    <cellStyle name="40% - Accent3 4 4 3 2 2 2" xfId="12001" xr:uid="{00000000-0005-0000-0000-0000E74D0000}"/>
    <cellStyle name="40% - Accent3 4 4 3 2 3" xfId="11999" xr:uid="{00000000-0005-0000-0000-0000E84D0000}"/>
    <cellStyle name="40% - Accent3 4 4 3 3" xfId="5839" xr:uid="{00000000-0005-0000-0000-0000E94D0000}"/>
    <cellStyle name="40% - Accent3 4 4 3 3 2" xfId="28574" xr:uid="{00000000-0005-0000-0000-0000EA4D0000}"/>
    <cellStyle name="40% - Accent3 4 4 3 4" xfId="11990" xr:uid="{00000000-0005-0000-0000-0000EB4D0000}"/>
    <cellStyle name="40% - Accent3 4 4 4" xfId="13664" xr:uid="{00000000-0005-0000-0000-0000EC4D0000}"/>
    <cellStyle name="40% - Accent3 4 4 4 2" xfId="5837" xr:uid="{00000000-0005-0000-0000-0000ED4D0000}"/>
    <cellStyle name="40% - Accent3 4 4 4 2 2" xfId="16527" xr:uid="{00000000-0005-0000-0000-0000EE4D0000}"/>
    <cellStyle name="40% - Accent3 4 4 4 3" xfId="11986" xr:uid="{00000000-0005-0000-0000-0000EF4D0000}"/>
    <cellStyle name="40% - Accent3 4 4 5" xfId="17027" xr:uid="{00000000-0005-0000-0000-0000F04D0000}"/>
    <cellStyle name="40% - Accent3 4 4 5 2" xfId="11978" xr:uid="{00000000-0005-0000-0000-0000F14D0000}"/>
    <cellStyle name="40% - Accent3 4 4 6" xfId="31224" xr:uid="{00000000-0005-0000-0000-0000F24D0000}"/>
    <cellStyle name="40% - Accent3 4 4 7" xfId="34987" xr:uid="{00000000-0005-0000-0000-0000F34D0000}"/>
    <cellStyle name="40% - Accent3 4 5" xfId="11975" xr:uid="{00000000-0005-0000-0000-0000F44D0000}"/>
    <cellStyle name="40% - Accent3 4 5 2" xfId="11973" xr:uid="{00000000-0005-0000-0000-0000F54D0000}"/>
    <cellStyle name="40% - Accent3 4 5 2 2" xfId="11971" xr:uid="{00000000-0005-0000-0000-0000F64D0000}"/>
    <cellStyle name="40% - Accent3 4 5 2 2 2" xfId="5835" xr:uid="{00000000-0005-0000-0000-0000F74D0000}"/>
    <cellStyle name="40% - Accent3 4 5 2 2 2 2" xfId="11965" xr:uid="{00000000-0005-0000-0000-0000F84D0000}"/>
    <cellStyle name="40% - Accent3 4 5 2 2 3" xfId="11963" xr:uid="{00000000-0005-0000-0000-0000F94D0000}"/>
    <cellStyle name="40% - Accent3 4 5 2 3" xfId="5833" xr:uid="{00000000-0005-0000-0000-0000FA4D0000}"/>
    <cellStyle name="40% - Accent3 4 5 2 3 2" xfId="28206" xr:uid="{00000000-0005-0000-0000-0000FB4D0000}"/>
    <cellStyle name="40% - Accent3 4 5 2 4" xfId="23210" xr:uid="{00000000-0005-0000-0000-0000FC4D0000}"/>
    <cellStyle name="40% - Accent3 4 5 3" xfId="12255" xr:uid="{00000000-0005-0000-0000-0000FD4D0000}"/>
    <cellStyle name="40% - Accent3 4 5 3 2" xfId="5831" xr:uid="{00000000-0005-0000-0000-0000FE4D0000}"/>
    <cellStyle name="40% - Accent3 4 5 3 2 2" xfId="12248" xr:uid="{00000000-0005-0000-0000-0000FF4D0000}"/>
    <cellStyle name="40% - Accent3 4 5 3 3" xfId="12243" xr:uid="{00000000-0005-0000-0000-0000004E0000}"/>
    <cellStyle name="40% - Accent3 4 5 4" xfId="13658" xr:uid="{00000000-0005-0000-0000-0000014E0000}"/>
    <cellStyle name="40% - Accent3 4 5 4 2" xfId="12236" xr:uid="{00000000-0005-0000-0000-0000024E0000}"/>
    <cellStyle name="40% - Accent3 4 5 5" xfId="23227" xr:uid="{00000000-0005-0000-0000-0000034E0000}"/>
    <cellStyle name="40% - Accent3 4 5 6" xfId="35192" xr:uid="{00000000-0005-0000-0000-0000044E0000}"/>
    <cellStyle name="40% - Accent3 4 6" xfId="11957" xr:uid="{00000000-0005-0000-0000-0000054E0000}"/>
    <cellStyle name="40% - Accent3 4 6 2" xfId="14067" xr:uid="{00000000-0005-0000-0000-0000064E0000}"/>
    <cellStyle name="40% - Accent3 4 6 2 2" xfId="11956" xr:uid="{00000000-0005-0000-0000-0000074E0000}"/>
    <cellStyle name="40% - Accent3 4 6 2 2 2" xfId="10212" xr:uid="{00000000-0005-0000-0000-0000084E0000}"/>
    <cellStyle name="40% - Accent3 4 6 2 3" xfId="11950" xr:uid="{00000000-0005-0000-0000-0000094E0000}"/>
    <cellStyle name="40% - Accent3 4 6 3" xfId="14060" xr:uid="{00000000-0005-0000-0000-00000A4E0000}"/>
    <cellStyle name="40% - Accent3 4 6 3 2" xfId="12261" xr:uid="{00000000-0005-0000-0000-00000B4E0000}"/>
    <cellStyle name="40% - Accent3 4 6 4" xfId="12286" xr:uid="{00000000-0005-0000-0000-00000C4E0000}"/>
    <cellStyle name="40% - Accent3 4 6 5" xfId="35421" xr:uid="{00000000-0005-0000-0000-00000D4E0000}"/>
    <cellStyle name="40% - Accent3 4 7" xfId="11945" xr:uid="{00000000-0005-0000-0000-00000E4E0000}"/>
    <cellStyle name="40% - Accent3 4 7 2" xfId="24474" xr:uid="{00000000-0005-0000-0000-00000F4E0000}"/>
    <cellStyle name="40% - Accent3 4 7 2 2" xfId="11943" xr:uid="{00000000-0005-0000-0000-0000104E0000}"/>
    <cellStyle name="40% - Accent3 4 7 3" xfId="12277" xr:uid="{00000000-0005-0000-0000-0000114E0000}"/>
    <cellStyle name="40% - Accent3 4 7 4" xfId="36293" xr:uid="{00000000-0005-0000-0000-0000124E0000}"/>
    <cellStyle name="40% - Accent3 4 8" xfId="15620" xr:uid="{00000000-0005-0000-0000-0000134E0000}"/>
    <cellStyle name="40% - Accent3 4 8 2" xfId="11940" xr:uid="{00000000-0005-0000-0000-0000144E0000}"/>
    <cellStyle name="40% - Accent3 4 8 3" xfId="36579" xr:uid="{00000000-0005-0000-0000-0000154E0000}"/>
    <cellStyle name="40% - Accent3 4 9" xfId="22006" xr:uid="{00000000-0005-0000-0000-0000164E0000}"/>
    <cellStyle name="40% - Accent3 4 9 2" xfId="37464" xr:uid="{00000000-0005-0000-0000-0000174E0000}"/>
    <cellStyle name="40% - Accent3 40" xfId="36099" xr:uid="{00000000-0005-0000-0000-0000184E0000}"/>
    <cellStyle name="40% - Accent3 40 2" xfId="37268" xr:uid="{00000000-0005-0000-0000-0000194E0000}"/>
    <cellStyle name="40% - Accent3 40 3" xfId="38166" xr:uid="{00000000-0005-0000-0000-00001A4E0000}"/>
    <cellStyle name="40% - Accent3 41" xfId="36119" xr:uid="{00000000-0005-0000-0000-00001B4E0000}"/>
    <cellStyle name="40% - Accent3 41 2" xfId="37288" xr:uid="{00000000-0005-0000-0000-00001C4E0000}"/>
    <cellStyle name="40% - Accent3 41 3" xfId="38186" xr:uid="{00000000-0005-0000-0000-00001D4E0000}"/>
    <cellStyle name="40% - Accent3 42" xfId="36139" xr:uid="{00000000-0005-0000-0000-00001E4E0000}"/>
    <cellStyle name="40% - Accent3 42 2" xfId="37308" xr:uid="{00000000-0005-0000-0000-00001F4E0000}"/>
    <cellStyle name="40% - Accent3 42 3" xfId="38206" xr:uid="{00000000-0005-0000-0000-0000204E0000}"/>
    <cellStyle name="40% - Accent3 43" xfId="36159" xr:uid="{00000000-0005-0000-0000-0000214E0000}"/>
    <cellStyle name="40% - Accent3 43 2" xfId="37328" xr:uid="{00000000-0005-0000-0000-0000224E0000}"/>
    <cellStyle name="40% - Accent3 43 3" xfId="38226" xr:uid="{00000000-0005-0000-0000-0000234E0000}"/>
    <cellStyle name="40% - Accent3 44" xfId="36179" xr:uid="{00000000-0005-0000-0000-0000244E0000}"/>
    <cellStyle name="40% - Accent3 44 2" xfId="37348" xr:uid="{00000000-0005-0000-0000-0000254E0000}"/>
    <cellStyle name="40% - Accent3 44 3" xfId="38246" xr:uid="{00000000-0005-0000-0000-0000264E0000}"/>
    <cellStyle name="40% - Accent3 45" xfId="36199" xr:uid="{00000000-0005-0000-0000-0000274E0000}"/>
    <cellStyle name="40% - Accent3 45 2" xfId="37368" xr:uid="{00000000-0005-0000-0000-0000284E0000}"/>
    <cellStyle name="40% - Accent3 45 3" xfId="38266" xr:uid="{00000000-0005-0000-0000-0000294E0000}"/>
    <cellStyle name="40% - Accent3 46" xfId="36219" xr:uid="{00000000-0005-0000-0000-00002A4E0000}"/>
    <cellStyle name="40% - Accent3 46 2" xfId="37386" xr:uid="{00000000-0005-0000-0000-00002B4E0000}"/>
    <cellStyle name="40% - Accent3 46 3" xfId="38286" xr:uid="{00000000-0005-0000-0000-00002C4E0000}"/>
    <cellStyle name="40% - Accent3 47" xfId="36520" xr:uid="{00000000-0005-0000-0000-00002D4E0000}"/>
    <cellStyle name="40% - Accent3 48" xfId="37405" xr:uid="{00000000-0005-0000-0000-00002E4E0000}"/>
    <cellStyle name="40% - Accent3 5" xfId="267" xr:uid="{00000000-0005-0000-0000-00002F4E0000}"/>
    <cellStyle name="40% - Accent3 5 10" xfId="13767" xr:uid="{00000000-0005-0000-0000-0000304E0000}"/>
    <cellStyle name="40% - Accent3 5 2" xfId="33754" xr:uid="{00000000-0005-0000-0000-0000314E0000}"/>
    <cellStyle name="40% - Accent3 5 2 2" xfId="11939" xr:uid="{00000000-0005-0000-0000-0000324E0000}"/>
    <cellStyle name="40% - Accent3 5 2 2 2" xfId="27285" xr:uid="{00000000-0005-0000-0000-0000334E0000}"/>
    <cellStyle name="40% - Accent3 5 2 2 2 2" xfId="27283" xr:uid="{00000000-0005-0000-0000-0000344E0000}"/>
    <cellStyle name="40% - Accent3 5 2 2 2 2 2" xfId="11937" xr:uid="{00000000-0005-0000-0000-0000354E0000}"/>
    <cellStyle name="40% - Accent3 5 2 2 2 2 2 2" xfId="11936" xr:uid="{00000000-0005-0000-0000-0000364E0000}"/>
    <cellStyle name="40% - Accent3 5 2 2 2 2 2 2 2" xfId="11935" xr:uid="{00000000-0005-0000-0000-0000374E0000}"/>
    <cellStyle name="40% - Accent3 5 2 2 2 2 2 3" xfId="11934" xr:uid="{00000000-0005-0000-0000-0000384E0000}"/>
    <cellStyle name="40% - Accent3 5 2 2 2 2 3" xfId="31256" xr:uid="{00000000-0005-0000-0000-0000394E0000}"/>
    <cellStyle name="40% - Accent3 5 2 2 2 2 3 2" xfId="11933" xr:uid="{00000000-0005-0000-0000-00003A4E0000}"/>
    <cellStyle name="40% - Accent3 5 2 2 2 2 4" xfId="5598" xr:uid="{00000000-0005-0000-0000-00003B4E0000}"/>
    <cellStyle name="40% - Accent3 5 2 2 2 3" xfId="11932" xr:uid="{00000000-0005-0000-0000-00003C4E0000}"/>
    <cellStyle name="40% - Accent3 5 2 2 2 3 2" xfId="11929" xr:uid="{00000000-0005-0000-0000-00003D4E0000}"/>
    <cellStyle name="40% - Accent3 5 2 2 2 3 2 2" xfId="22283" xr:uid="{00000000-0005-0000-0000-00003E4E0000}"/>
    <cellStyle name="40% - Accent3 5 2 2 2 3 3" xfId="29933" xr:uid="{00000000-0005-0000-0000-00003F4E0000}"/>
    <cellStyle name="40% - Accent3 5 2 2 2 4" xfId="11928" xr:uid="{00000000-0005-0000-0000-0000404E0000}"/>
    <cellStyle name="40% - Accent3 5 2 2 2 4 2" xfId="11926" xr:uid="{00000000-0005-0000-0000-0000414E0000}"/>
    <cellStyle name="40% - Accent3 5 2 2 2 5" xfId="34337" xr:uid="{00000000-0005-0000-0000-0000424E0000}"/>
    <cellStyle name="40% - Accent3 5 2 2 3" xfId="27281" xr:uid="{00000000-0005-0000-0000-0000434E0000}"/>
    <cellStyle name="40% - Accent3 5 2 2 3 2" xfId="11925" xr:uid="{00000000-0005-0000-0000-0000444E0000}"/>
    <cellStyle name="40% - Accent3 5 2 2 3 2 2" xfId="11922" xr:uid="{00000000-0005-0000-0000-0000454E0000}"/>
    <cellStyle name="40% - Accent3 5 2 2 3 2 2 2" xfId="11920" xr:uid="{00000000-0005-0000-0000-0000464E0000}"/>
    <cellStyle name="40% - Accent3 5 2 2 3 2 3" xfId="18893" xr:uid="{00000000-0005-0000-0000-0000474E0000}"/>
    <cellStyle name="40% - Accent3 5 2 2 3 3" xfId="11919" xr:uid="{00000000-0005-0000-0000-0000484E0000}"/>
    <cellStyle name="40% - Accent3 5 2 2 3 3 2" xfId="11916" xr:uid="{00000000-0005-0000-0000-0000494E0000}"/>
    <cellStyle name="40% - Accent3 5 2 2 3 4" xfId="11915" xr:uid="{00000000-0005-0000-0000-00004A4E0000}"/>
    <cellStyle name="40% - Accent3 5 2 2 4" xfId="11914" xr:uid="{00000000-0005-0000-0000-00004B4E0000}"/>
    <cellStyle name="40% - Accent3 5 2 2 4 2" xfId="11913" xr:uid="{00000000-0005-0000-0000-00004C4E0000}"/>
    <cellStyle name="40% - Accent3 5 2 2 4 2 2" xfId="11910" xr:uid="{00000000-0005-0000-0000-00004D4E0000}"/>
    <cellStyle name="40% - Accent3 5 2 2 4 3" xfId="12091" xr:uid="{00000000-0005-0000-0000-00004E4E0000}"/>
    <cellStyle name="40% - Accent3 5 2 2 5" xfId="13390" xr:uid="{00000000-0005-0000-0000-00004F4E0000}"/>
    <cellStyle name="40% - Accent3 5 2 2 5 2" xfId="11909" xr:uid="{00000000-0005-0000-0000-0000504E0000}"/>
    <cellStyle name="40% - Accent3 5 2 2 6" xfId="27704" xr:uid="{00000000-0005-0000-0000-0000514E0000}"/>
    <cellStyle name="40% - Accent3 5 2 3" xfId="31961" xr:uid="{00000000-0005-0000-0000-0000524E0000}"/>
    <cellStyle name="40% - Accent3 5 2 3 2" xfId="20988" xr:uid="{00000000-0005-0000-0000-0000534E0000}"/>
    <cellStyle name="40% - Accent3 5 2 3 2 2" xfId="11908" xr:uid="{00000000-0005-0000-0000-0000544E0000}"/>
    <cellStyle name="40% - Accent3 5 2 3 2 2 2" xfId="11905" xr:uid="{00000000-0005-0000-0000-0000554E0000}"/>
    <cellStyle name="40% - Accent3 5 2 3 2 2 2 2" xfId="11902" xr:uid="{00000000-0005-0000-0000-0000564E0000}"/>
    <cellStyle name="40% - Accent3 5 2 3 2 2 3" xfId="28846" xr:uid="{00000000-0005-0000-0000-0000574E0000}"/>
    <cellStyle name="40% - Accent3 5 2 3 2 3" xfId="11901" xr:uid="{00000000-0005-0000-0000-0000584E0000}"/>
    <cellStyle name="40% - Accent3 5 2 3 2 3 2" xfId="11898" xr:uid="{00000000-0005-0000-0000-0000594E0000}"/>
    <cellStyle name="40% - Accent3 5 2 3 2 4" xfId="11895" xr:uid="{00000000-0005-0000-0000-00005A4E0000}"/>
    <cellStyle name="40% - Accent3 5 2 3 3" xfId="31951" xr:uid="{00000000-0005-0000-0000-00005B4E0000}"/>
    <cellStyle name="40% - Accent3 5 2 3 3 2" xfId="11893" xr:uid="{00000000-0005-0000-0000-00005C4E0000}"/>
    <cellStyle name="40% - Accent3 5 2 3 3 2 2" xfId="11889" xr:uid="{00000000-0005-0000-0000-00005D4E0000}"/>
    <cellStyle name="40% - Accent3 5 2 3 3 3" xfId="11886" xr:uid="{00000000-0005-0000-0000-00005E4E0000}"/>
    <cellStyle name="40% - Accent3 5 2 3 4" xfId="28501" xr:uid="{00000000-0005-0000-0000-00005F4E0000}"/>
    <cellStyle name="40% - Accent3 5 2 3 4 2" xfId="11884" xr:uid="{00000000-0005-0000-0000-0000604E0000}"/>
    <cellStyle name="40% - Accent3 5 2 3 5" xfId="28496" xr:uid="{00000000-0005-0000-0000-0000614E0000}"/>
    <cellStyle name="40% - Accent3 5 2 4" xfId="31935" xr:uid="{00000000-0005-0000-0000-0000624E0000}"/>
    <cellStyle name="40% - Accent3 5 2 4 2" xfId="31923" xr:uid="{00000000-0005-0000-0000-0000634E0000}"/>
    <cellStyle name="40% - Accent3 5 2 4 2 2" xfId="11882" xr:uid="{00000000-0005-0000-0000-0000644E0000}"/>
    <cellStyle name="40% - Accent3 5 2 4 2 2 2" xfId="11878" xr:uid="{00000000-0005-0000-0000-0000654E0000}"/>
    <cellStyle name="40% - Accent3 5 2 4 2 3" xfId="11875" xr:uid="{00000000-0005-0000-0000-0000664E0000}"/>
    <cellStyle name="40% - Accent3 5 2 4 3" xfId="31772" xr:uid="{00000000-0005-0000-0000-0000674E0000}"/>
    <cellStyle name="40% - Accent3 5 2 4 3 2" xfId="11872" xr:uid="{00000000-0005-0000-0000-0000684E0000}"/>
    <cellStyle name="40% - Accent3 5 2 4 4" xfId="28487" xr:uid="{00000000-0005-0000-0000-0000694E0000}"/>
    <cellStyle name="40% - Accent3 5 2 5" xfId="34302" xr:uid="{00000000-0005-0000-0000-00006A4E0000}"/>
    <cellStyle name="40% - Accent3 5 2 5 2" xfId="31764" xr:uid="{00000000-0005-0000-0000-00006B4E0000}"/>
    <cellStyle name="40% - Accent3 5 2 5 2 2" xfId="11869" xr:uid="{00000000-0005-0000-0000-00006C4E0000}"/>
    <cellStyle name="40% - Accent3 5 2 5 3" xfId="11865" xr:uid="{00000000-0005-0000-0000-00006D4E0000}"/>
    <cellStyle name="40% - Accent3 5 2 6" xfId="22858" xr:uid="{00000000-0005-0000-0000-00006E4E0000}"/>
    <cellStyle name="40% - Accent3 5 2 6 2" xfId="11863" xr:uid="{00000000-0005-0000-0000-00006F4E0000}"/>
    <cellStyle name="40% - Accent3 5 2 7" xfId="19839" xr:uid="{00000000-0005-0000-0000-0000704E0000}"/>
    <cellStyle name="40% - Accent3 5 2 8" xfId="34804" xr:uid="{00000000-0005-0000-0000-0000714E0000}"/>
    <cellStyle name="40% - Accent3 5 3" xfId="31683" xr:uid="{00000000-0005-0000-0000-0000724E0000}"/>
    <cellStyle name="40% - Accent3 5 3 2" xfId="11859" xr:uid="{00000000-0005-0000-0000-0000734E0000}"/>
    <cellStyle name="40% - Accent3 5 3 2 2" xfId="26970" xr:uid="{00000000-0005-0000-0000-0000744E0000}"/>
    <cellStyle name="40% - Accent3 5 3 2 2 2" xfId="11857" xr:uid="{00000000-0005-0000-0000-0000754E0000}"/>
    <cellStyle name="40% - Accent3 5 3 2 2 2 2" xfId="11855" xr:uid="{00000000-0005-0000-0000-0000764E0000}"/>
    <cellStyle name="40% - Accent3 5 3 2 2 2 2 2" xfId="11854" xr:uid="{00000000-0005-0000-0000-0000774E0000}"/>
    <cellStyle name="40% - Accent3 5 3 2 2 2 3" xfId="28996" xr:uid="{00000000-0005-0000-0000-0000784E0000}"/>
    <cellStyle name="40% - Accent3 5 3 2 2 3" xfId="11853" xr:uid="{00000000-0005-0000-0000-0000794E0000}"/>
    <cellStyle name="40% - Accent3 5 3 2 2 3 2" xfId="11850" xr:uid="{00000000-0005-0000-0000-00007A4E0000}"/>
    <cellStyle name="40% - Accent3 5 3 2 2 4" xfId="11849" xr:uid="{00000000-0005-0000-0000-00007B4E0000}"/>
    <cellStyle name="40% - Accent3 5 3 2 3" xfId="33599" xr:uid="{00000000-0005-0000-0000-00007C4E0000}"/>
    <cellStyle name="40% - Accent3 5 3 2 3 2" xfId="15362" xr:uid="{00000000-0005-0000-0000-00007D4E0000}"/>
    <cellStyle name="40% - Accent3 5 3 2 3 2 2" xfId="30932" xr:uid="{00000000-0005-0000-0000-00007E4E0000}"/>
    <cellStyle name="40% - Accent3 5 3 2 3 3" xfId="34059" xr:uid="{00000000-0005-0000-0000-00007F4E0000}"/>
    <cellStyle name="40% - Accent3 5 3 2 4" xfId="11847" xr:uid="{00000000-0005-0000-0000-0000804E0000}"/>
    <cellStyle name="40% - Accent3 5 3 2 4 2" xfId="26977" xr:uid="{00000000-0005-0000-0000-0000814E0000}"/>
    <cellStyle name="40% - Accent3 5 3 2 5" xfId="13379" xr:uid="{00000000-0005-0000-0000-0000824E0000}"/>
    <cellStyle name="40% - Accent3 5 3 3" xfId="31891" xr:uid="{00000000-0005-0000-0000-0000834E0000}"/>
    <cellStyle name="40% - Accent3 5 3 3 2" xfId="31887" xr:uid="{00000000-0005-0000-0000-0000844E0000}"/>
    <cellStyle name="40% - Accent3 5 3 3 2 2" xfId="11846" xr:uid="{00000000-0005-0000-0000-0000854E0000}"/>
    <cellStyle name="40% - Accent3 5 3 3 2 2 2" xfId="11842" xr:uid="{00000000-0005-0000-0000-0000864E0000}"/>
    <cellStyle name="40% - Accent3 5 3 3 2 3" xfId="11839" xr:uid="{00000000-0005-0000-0000-0000874E0000}"/>
    <cellStyle name="40% - Accent3 5 3 3 3" xfId="31746" xr:uid="{00000000-0005-0000-0000-0000884E0000}"/>
    <cellStyle name="40% - Accent3 5 3 3 3 2" xfId="26767" xr:uid="{00000000-0005-0000-0000-0000894E0000}"/>
    <cellStyle name="40% - Accent3 5 3 3 4" xfId="28476" xr:uid="{00000000-0005-0000-0000-00008A4E0000}"/>
    <cellStyle name="40% - Accent3 5 3 4" xfId="31879" xr:uid="{00000000-0005-0000-0000-00008B4E0000}"/>
    <cellStyle name="40% - Accent3 5 3 4 2" xfId="31741" xr:uid="{00000000-0005-0000-0000-00008C4E0000}"/>
    <cellStyle name="40% - Accent3 5 3 4 2 2" xfId="11835" xr:uid="{00000000-0005-0000-0000-00008D4E0000}"/>
    <cellStyle name="40% - Accent3 5 3 4 3" xfId="11831" xr:uid="{00000000-0005-0000-0000-00008E4E0000}"/>
    <cellStyle name="40% - Accent3 5 3 5" xfId="31737" xr:uid="{00000000-0005-0000-0000-00008F4E0000}"/>
    <cellStyle name="40% - Accent3 5 3 5 2" xfId="11830" xr:uid="{00000000-0005-0000-0000-0000904E0000}"/>
    <cellStyle name="40% - Accent3 5 3 6" xfId="22856" xr:uid="{00000000-0005-0000-0000-0000914E0000}"/>
    <cellStyle name="40% - Accent3 5 3 7" xfId="35006" xr:uid="{00000000-0005-0000-0000-0000924E0000}"/>
    <cellStyle name="40% - Accent3 5 4" xfId="11826" xr:uid="{00000000-0005-0000-0000-0000934E0000}"/>
    <cellStyle name="40% - Accent3 5 4 2" xfId="11825" xr:uid="{00000000-0005-0000-0000-0000944E0000}"/>
    <cellStyle name="40% - Accent3 5 4 2 2" xfId="11824" xr:uid="{00000000-0005-0000-0000-0000954E0000}"/>
    <cellStyle name="40% - Accent3 5 4 2 2 2" xfId="11822" xr:uid="{00000000-0005-0000-0000-0000964E0000}"/>
    <cellStyle name="40% - Accent3 5 4 2 2 2 2" xfId="27948" xr:uid="{00000000-0005-0000-0000-0000974E0000}"/>
    <cellStyle name="40% - Accent3 5 4 2 2 3" xfId="11818" xr:uid="{00000000-0005-0000-0000-0000984E0000}"/>
    <cellStyle name="40% - Accent3 5 4 2 3" xfId="11814" xr:uid="{00000000-0005-0000-0000-0000994E0000}"/>
    <cellStyle name="40% - Accent3 5 4 2 3 2" xfId="33104" xr:uid="{00000000-0005-0000-0000-00009A4E0000}"/>
    <cellStyle name="40% - Accent3 5 4 2 4" xfId="11811" xr:uid="{00000000-0005-0000-0000-00009B4E0000}"/>
    <cellStyle name="40% - Accent3 5 4 3" xfId="34400" xr:uid="{00000000-0005-0000-0000-00009C4E0000}"/>
    <cellStyle name="40% - Accent3 5 4 3 2" xfId="32770" xr:uid="{00000000-0005-0000-0000-00009D4E0000}"/>
    <cellStyle name="40% - Accent3 5 4 3 2 2" xfId="11808" xr:uid="{00000000-0005-0000-0000-00009E4E0000}"/>
    <cellStyle name="40% - Accent3 5 4 3 3" xfId="11802" xr:uid="{00000000-0005-0000-0000-00009F4E0000}"/>
    <cellStyle name="40% - Accent3 5 4 4" xfId="31731" xr:uid="{00000000-0005-0000-0000-0000A04E0000}"/>
    <cellStyle name="40% - Accent3 5 4 4 2" xfId="11796" xr:uid="{00000000-0005-0000-0000-0000A14E0000}"/>
    <cellStyle name="40% - Accent3 5 4 5" xfId="11789" xr:uid="{00000000-0005-0000-0000-0000A24E0000}"/>
    <cellStyle name="40% - Accent3 5 4 6" xfId="35212" xr:uid="{00000000-0005-0000-0000-0000A34E0000}"/>
    <cellStyle name="40% - Accent3 5 5" xfId="20503" xr:uid="{00000000-0005-0000-0000-0000A44E0000}"/>
    <cellStyle name="40% - Accent3 5 5 2" xfId="11788" xr:uid="{00000000-0005-0000-0000-0000A54E0000}"/>
    <cellStyle name="40% - Accent3 5 5 2 2" xfId="11786" xr:uid="{00000000-0005-0000-0000-0000A64E0000}"/>
    <cellStyle name="40% - Accent3 5 5 2 2 2" xfId="29138" xr:uid="{00000000-0005-0000-0000-0000A74E0000}"/>
    <cellStyle name="40% - Accent3 5 5 2 3" xfId="11784" xr:uid="{00000000-0005-0000-0000-0000A84E0000}"/>
    <cellStyle name="40% - Accent3 5 5 3" xfId="33887" xr:uid="{00000000-0005-0000-0000-0000A94E0000}"/>
    <cellStyle name="40% - Accent3 5 5 3 2" xfId="12230" xr:uid="{00000000-0005-0000-0000-0000AA4E0000}"/>
    <cellStyle name="40% - Accent3 5 5 4" xfId="12226" xr:uid="{00000000-0005-0000-0000-0000AB4E0000}"/>
    <cellStyle name="40% - Accent3 5 5 5" xfId="35441" xr:uid="{00000000-0005-0000-0000-0000AC4E0000}"/>
    <cellStyle name="40% - Accent3 5 6" xfId="18994" xr:uid="{00000000-0005-0000-0000-0000AD4E0000}"/>
    <cellStyle name="40% - Accent3 5 6 2" xfId="14046" xr:uid="{00000000-0005-0000-0000-0000AE4E0000}"/>
    <cellStyle name="40% - Accent3 5 6 2 2" xfId="11781" xr:uid="{00000000-0005-0000-0000-0000AF4E0000}"/>
    <cellStyle name="40% - Accent3 5 6 3" xfId="16084" xr:uid="{00000000-0005-0000-0000-0000B04E0000}"/>
    <cellStyle name="40% - Accent3 5 6 4" xfId="36313" xr:uid="{00000000-0005-0000-0000-0000B14E0000}"/>
    <cellStyle name="40% - Accent3 5 7" xfId="11778" xr:uid="{00000000-0005-0000-0000-0000B24E0000}"/>
    <cellStyle name="40% - Accent3 5 7 2" xfId="11776" xr:uid="{00000000-0005-0000-0000-0000B34E0000}"/>
    <cellStyle name="40% - Accent3 5 7 3" xfId="36599" xr:uid="{00000000-0005-0000-0000-0000B44E0000}"/>
    <cellStyle name="40% - Accent3 5 8" xfId="27710" xr:uid="{00000000-0005-0000-0000-0000B54E0000}"/>
    <cellStyle name="40% - Accent3 5 8 2" xfId="37484" xr:uid="{00000000-0005-0000-0000-0000B64E0000}"/>
    <cellStyle name="40% - Accent3 5 9" xfId="34582" xr:uid="{00000000-0005-0000-0000-0000B74E0000}"/>
    <cellStyle name="40% - Accent3 6" xfId="287" xr:uid="{00000000-0005-0000-0000-0000B84E0000}"/>
    <cellStyle name="40% - Accent3 6 2" xfId="11775" xr:uid="{00000000-0005-0000-0000-0000B94E0000}"/>
    <cellStyle name="40% - Accent3 6 2 2" xfId="11774" xr:uid="{00000000-0005-0000-0000-0000BA4E0000}"/>
    <cellStyle name="40% - Accent3 6 2 2 2" xfId="22893" xr:uid="{00000000-0005-0000-0000-0000BB4E0000}"/>
    <cellStyle name="40% - Accent3 6 2 2 2 2" xfId="11772" xr:uid="{00000000-0005-0000-0000-0000BC4E0000}"/>
    <cellStyle name="40% - Accent3 6 2 2 2 2 2" xfId="11766" xr:uid="{00000000-0005-0000-0000-0000BD4E0000}"/>
    <cellStyle name="40% - Accent3 6 2 2 2 2 2 2" xfId="20976" xr:uid="{00000000-0005-0000-0000-0000BE4E0000}"/>
    <cellStyle name="40% - Accent3 6 2 2 2 2 3" xfId="23871" xr:uid="{00000000-0005-0000-0000-0000BF4E0000}"/>
    <cellStyle name="40% - Accent3 6 2 2 2 3" xfId="11763" xr:uid="{00000000-0005-0000-0000-0000C04E0000}"/>
    <cellStyle name="40% - Accent3 6 2 2 2 3 2" xfId="11759" xr:uid="{00000000-0005-0000-0000-0000C14E0000}"/>
    <cellStyle name="40% - Accent3 6 2 2 2 4" xfId="11758" xr:uid="{00000000-0005-0000-0000-0000C24E0000}"/>
    <cellStyle name="40% - Accent3 6 2 2 3" xfId="11757" xr:uid="{00000000-0005-0000-0000-0000C34E0000}"/>
    <cellStyle name="40% - Accent3 6 2 2 3 2" xfId="13495" xr:uid="{00000000-0005-0000-0000-0000C44E0000}"/>
    <cellStyle name="40% - Accent3 6 2 2 3 2 2" xfId="11753" xr:uid="{00000000-0005-0000-0000-0000C54E0000}"/>
    <cellStyle name="40% - Accent3 6 2 2 3 3" xfId="13482" xr:uid="{00000000-0005-0000-0000-0000C64E0000}"/>
    <cellStyle name="40% - Accent3 6 2 2 4" xfId="11752" xr:uid="{00000000-0005-0000-0000-0000C74E0000}"/>
    <cellStyle name="40% - Accent3 6 2 2 4 2" xfId="13461" xr:uid="{00000000-0005-0000-0000-0000C84E0000}"/>
    <cellStyle name="40% - Accent3 6 2 2 5" xfId="16756" xr:uid="{00000000-0005-0000-0000-0000C94E0000}"/>
    <cellStyle name="40% - Accent3 6 2 3" xfId="31725" xr:uid="{00000000-0005-0000-0000-0000CA4E0000}"/>
    <cellStyle name="40% - Accent3 6 2 3 2" xfId="33883" xr:uid="{00000000-0005-0000-0000-0000CB4E0000}"/>
    <cellStyle name="40% - Accent3 6 2 3 2 2" xfId="11751" xr:uid="{00000000-0005-0000-0000-0000CC4E0000}"/>
    <cellStyle name="40% - Accent3 6 2 3 2 2 2" xfId="11747" xr:uid="{00000000-0005-0000-0000-0000CD4E0000}"/>
    <cellStyle name="40% - Accent3 6 2 3 2 3" xfId="11746" xr:uid="{00000000-0005-0000-0000-0000CE4E0000}"/>
    <cellStyle name="40% - Accent3 6 2 3 3" xfId="32927" xr:uid="{00000000-0005-0000-0000-0000CF4E0000}"/>
    <cellStyle name="40% - Accent3 6 2 3 3 2" xfId="25473" xr:uid="{00000000-0005-0000-0000-0000D04E0000}"/>
    <cellStyle name="40% - Accent3 6 2 3 4" xfId="28470" xr:uid="{00000000-0005-0000-0000-0000D14E0000}"/>
    <cellStyle name="40% - Accent3 6 2 4" xfId="30147" xr:uid="{00000000-0005-0000-0000-0000D24E0000}"/>
    <cellStyle name="40% - Accent3 6 2 4 2" xfId="32890" xr:uid="{00000000-0005-0000-0000-0000D34E0000}"/>
    <cellStyle name="40% - Accent3 6 2 4 2 2" xfId="11745" xr:uid="{00000000-0005-0000-0000-0000D44E0000}"/>
    <cellStyle name="40% - Accent3 6 2 4 3" xfId="11742" xr:uid="{00000000-0005-0000-0000-0000D54E0000}"/>
    <cellStyle name="40% - Accent3 6 2 5" xfId="29331" xr:uid="{00000000-0005-0000-0000-0000D64E0000}"/>
    <cellStyle name="40% - Accent3 6 2 5 2" xfId="11741" xr:uid="{00000000-0005-0000-0000-0000D74E0000}"/>
    <cellStyle name="40% - Accent3 6 2 6" xfId="22839" xr:uid="{00000000-0005-0000-0000-0000D84E0000}"/>
    <cellStyle name="40% - Accent3 6 2 7" xfId="34823" xr:uid="{00000000-0005-0000-0000-0000D94E0000}"/>
    <cellStyle name="40% - Accent3 6 3" xfId="21714" xr:uid="{00000000-0005-0000-0000-0000DA4E0000}"/>
    <cellStyle name="40% - Accent3 6 3 2" xfId="11736" xr:uid="{00000000-0005-0000-0000-0000DB4E0000}"/>
    <cellStyle name="40% - Accent3 6 3 2 2" xfId="11734" xr:uid="{00000000-0005-0000-0000-0000DC4E0000}"/>
    <cellStyle name="40% - Accent3 6 3 2 2 2" xfId="11732" xr:uid="{00000000-0005-0000-0000-0000DD4E0000}"/>
    <cellStyle name="40% - Accent3 6 3 2 2 2 2" xfId="11728" xr:uid="{00000000-0005-0000-0000-0000DE4E0000}"/>
    <cellStyle name="40% - Accent3 6 3 2 2 3" xfId="11727" xr:uid="{00000000-0005-0000-0000-0000DF4E0000}"/>
    <cellStyle name="40% - Accent3 6 3 2 3" xfId="11725" xr:uid="{00000000-0005-0000-0000-0000E04E0000}"/>
    <cellStyle name="40% - Accent3 6 3 2 3 2" xfId="33573" xr:uid="{00000000-0005-0000-0000-0000E14E0000}"/>
    <cellStyle name="40% - Accent3 6 3 2 4" xfId="11724" xr:uid="{00000000-0005-0000-0000-0000E24E0000}"/>
    <cellStyle name="40% - Accent3 6 3 3" xfId="26434" xr:uid="{00000000-0005-0000-0000-0000E34E0000}"/>
    <cellStyle name="40% - Accent3 6 3 3 2" xfId="32500" xr:uid="{00000000-0005-0000-0000-0000E44E0000}"/>
    <cellStyle name="40% - Accent3 6 3 3 2 2" xfId="25518" xr:uid="{00000000-0005-0000-0000-0000E54E0000}"/>
    <cellStyle name="40% - Accent3 6 3 3 3" xfId="11723" xr:uid="{00000000-0005-0000-0000-0000E64E0000}"/>
    <cellStyle name="40% - Accent3 6 3 4" xfId="24698" xr:uid="{00000000-0005-0000-0000-0000E74E0000}"/>
    <cellStyle name="40% - Accent3 6 3 4 2" xfId="11722" xr:uid="{00000000-0005-0000-0000-0000E84E0000}"/>
    <cellStyle name="40% - Accent3 6 3 5" xfId="11721" xr:uid="{00000000-0005-0000-0000-0000E94E0000}"/>
    <cellStyle name="40% - Accent3 6 3 6" xfId="35025" xr:uid="{00000000-0005-0000-0000-0000EA4E0000}"/>
    <cellStyle name="40% - Accent3 6 4" xfId="27760" xr:uid="{00000000-0005-0000-0000-0000EB4E0000}"/>
    <cellStyle name="40% - Accent3 6 4 2" xfId="11718" xr:uid="{00000000-0005-0000-0000-0000EC4E0000}"/>
    <cellStyle name="40% - Accent3 6 4 2 2" xfId="11716" xr:uid="{00000000-0005-0000-0000-0000ED4E0000}"/>
    <cellStyle name="40% - Accent3 6 4 2 2 2" xfId="11714" xr:uid="{00000000-0005-0000-0000-0000EE4E0000}"/>
    <cellStyle name="40% - Accent3 6 4 2 3" xfId="30810" xr:uid="{00000000-0005-0000-0000-0000EF4E0000}"/>
    <cellStyle name="40% - Accent3 6 4 3" xfId="24664" xr:uid="{00000000-0005-0000-0000-0000F04E0000}"/>
    <cellStyle name="40% - Accent3 6 4 3 2" xfId="11711" xr:uid="{00000000-0005-0000-0000-0000F14E0000}"/>
    <cellStyle name="40% - Accent3 6 4 4" xfId="11708" xr:uid="{00000000-0005-0000-0000-0000F24E0000}"/>
    <cellStyle name="40% - Accent3 6 4 5" xfId="35231" xr:uid="{00000000-0005-0000-0000-0000F34E0000}"/>
    <cellStyle name="40% - Accent3 6 5" xfId="18988" xr:uid="{00000000-0005-0000-0000-0000F44E0000}"/>
    <cellStyle name="40% - Accent3 6 5 2" xfId="11706" xr:uid="{00000000-0005-0000-0000-0000F54E0000}"/>
    <cellStyle name="40% - Accent3 6 5 2 2" xfId="11704" xr:uid="{00000000-0005-0000-0000-0000F64E0000}"/>
    <cellStyle name="40% - Accent3 6 5 3" xfId="12224" xr:uid="{00000000-0005-0000-0000-0000F74E0000}"/>
    <cellStyle name="40% - Accent3 6 5 4" xfId="35460" xr:uid="{00000000-0005-0000-0000-0000F84E0000}"/>
    <cellStyle name="40% - Accent3 6 6" xfId="21705" xr:uid="{00000000-0005-0000-0000-0000F94E0000}"/>
    <cellStyle name="40% - Accent3 6 6 2" xfId="24643" xr:uid="{00000000-0005-0000-0000-0000FA4E0000}"/>
    <cellStyle name="40% - Accent3 6 6 3" xfId="36332" xr:uid="{00000000-0005-0000-0000-0000FB4E0000}"/>
    <cellStyle name="40% - Accent3 6 7" xfId="11702" xr:uid="{00000000-0005-0000-0000-0000FC4E0000}"/>
    <cellStyle name="40% - Accent3 6 7 2" xfId="36618" xr:uid="{00000000-0005-0000-0000-0000FD4E0000}"/>
    <cellStyle name="40% - Accent3 6 8" xfId="34596" xr:uid="{00000000-0005-0000-0000-0000FE4E0000}"/>
    <cellStyle name="40% - Accent3 6 9" xfId="17244" xr:uid="{00000000-0005-0000-0000-0000FF4E0000}"/>
    <cellStyle name="40% - Accent3 7" xfId="307" xr:uid="{00000000-0005-0000-0000-0000004F0000}"/>
    <cellStyle name="40% - Accent3 7 2" xfId="29012" xr:uid="{00000000-0005-0000-0000-0000014F0000}"/>
    <cellStyle name="40% - Accent3 7 2 2" xfId="11700" xr:uid="{00000000-0005-0000-0000-0000024F0000}"/>
    <cellStyle name="40% - Accent3 7 2 2 2" xfId="11699" xr:uid="{00000000-0005-0000-0000-0000034F0000}"/>
    <cellStyle name="40% - Accent3 7 2 2 2 2" xfId="20263" xr:uid="{00000000-0005-0000-0000-0000044F0000}"/>
    <cellStyle name="40% - Accent3 7 2 2 2 2 2" xfId="11696" xr:uid="{00000000-0005-0000-0000-0000054F0000}"/>
    <cellStyle name="40% - Accent3 7 2 2 2 3" xfId="11695" xr:uid="{00000000-0005-0000-0000-0000064F0000}"/>
    <cellStyle name="40% - Accent3 7 2 2 3" xfId="11694" xr:uid="{00000000-0005-0000-0000-0000074F0000}"/>
    <cellStyle name="40% - Accent3 7 2 2 3 2" xfId="13033" xr:uid="{00000000-0005-0000-0000-0000084F0000}"/>
    <cellStyle name="40% - Accent3 7 2 2 4" xfId="11693" xr:uid="{00000000-0005-0000-0000-0000094F0000}"/>
    <cellStyle name="40% - Accent3 7 2 3" xfId="32385" xr:uid="{00000000-0005-0000-0000-00000A4F0000}"/>
    <cellStyle name="40% - Accent3 7 2 3 2" xfId="32061" xr:uid="{00000000-0005-0000-0000-00000B4F0000}"/>
    <cellStyle name="40% - Accent3 7 2 3 2 2" xfId="11692" xr:uid="{00000000-0005-0000-0000-00000C4F0000}"/>
    <cellStyle name="40% - Accent3 7 2 3 3" xfId="11691" xr:uid="{00000000-0005-0000-0000-00000D4F0000}"/>
    <cellStyle name="40% - Accent3 7 2 4" xfId="29270" xr:uid="{00000000-0005-0000-0000-00000E4F0000}"/>
    <cellStyle name="40% - Accent3 7 2 4 2" xfId="9900" xr:uid="{00000000-0005-0000-0000-00000F4F0000}"/>
    <cellStyle name="40% - Accent3 7 2 5" xfId="11690" xr:uid="{00000000-0005-0000-0000-0000104F0000}"/>
    <cellStyle name="40% - Accent3 7 2 6" xfId="34842" xr:uid="{00000000-0005-0000-0000-0000114F0000}"/>
    <cellStyle name="40% - Accent3 7 3" xfId="21701" xr:uid="{00000000-0005-0000-0000-0000124F0000}"/>
    <cellStyle name="40% - Accent3 7 3 2" xfId="11689" xr:uid="{00000000-0005-0000-0000-0000134F0000}"/>
    <cellStyle name="40% - Accent3 7 3 2 2" xfId="11687" xr:uid="{00000000-0005-0000-0000-0000144F0000}"/>
    <cellStyle name="40% - Accent3 7 3 2 2 2" xfId="16422" xr:uid="{00000000-0005-0000-0000-0000154F0000}"/>
    <cellStyle name="40% - Accent3 7 3 2 3" xfId="12083" xr:uid="{00000000-0005-0000-0000-0000164F0000}"/>
    <cellStyle name="40% - Accent3 7 3 3" xfId="24625" xr:uid="{00000000-0005-0000-0000-0000174F0000}"/>
    <cellStyle name="40% - Accent3 7 3 3 2" xfId="11686" xr:uid="{00000000-0005-0000-0000-0000184F0000}"/>
    <cellStyle name="40% - Accent3 7 3 4" xfId="11685" xr:uid="{00000000-0005-0000-0000-0000194F0000}"/>
    <cellStyle name="40% - Accent3 7 3 5" xfId="35044" xr:uid="{00000000-0005-0000-0000-00001A4F0000}"/>
    <cellStyle name="40% - Accent3 7 4" xfId="21695" xr:uid="{00000000-0005-0000-0000-00001B4F0000}"/>
    <cellStyle name="40% - Accent3 7 4 2" xfId="11682" xr:uid="{00000000-0005-0000-0000-00001C4F0000}"/>
    <cellStyle name="40% - Accent3 7 4 2 2" xfId="11680" xr:uid="{00000000-0005-0000-0000-00001D4F0000}"/>
    <cellStyle name="40% - Accent3 7 4 3" xfId="11679" xr:uid="{00000000-0005-0000-0000-00001E4F0000}"/>
    <cellStyle name="40% - Accent3 7 4 4" xfId="35251" xr:uid="{00000000-0005-0000-0000-00001F4F0000}"/>
    <cellStyle name="40% - Accent3 7 5" xfId="33681" xr:uid="{00000000-0005-0000-0000-0000204F0000}"/>
    <cellStyle name="40% - Accent3 7 5 2" xfId="21518" xr:uid="{00000000-0005-0000-0000-0000214F0000}"/>
    <cellStyle name="40% - Accent3 7 5 3" xfId="35480" xr:uid="{00000000-0005-0000-0000-0000224F0000}"/>
    <cellStyle name="40% - Accent3 7 6" xfId="11676" xr:uid="{00000000-0005-0000-0000-0000234F0000}"/>
    <cellStyle name="40% - Accent3 7 6 2" xfId="36352" xr:uid="{00000000-0005-0000-0000-0000244F0000}"/>
    <cellStyle name="40% - Accent3 7 7" xfId="34610" xr:uid="{00000000-0005-0000-0000-0000254F0000}"/>
    <cellStyle name="40% - Accent3 7 8" xfId="15204" xr:uid="{00000000-0005-0000-0000-0000264F0000}"/>
    <cellStyle name="40% - Accent3 7 8 2" xfId="37510" xr:uid="{00000000-0005-0000-0000-0000274F0000}"/>
    <cellStyle name="40% - Accent3 8" xfId="327" xr:uid="{00000000-0005-0000-0000-0000284F0000}"/>
    <cellStyle name="40% - Accent3 8 2" xfId="11674" xr:uid="{00000000-0005-0000-0000-0000294F0000}"/>
    <cellStyle name="40% - Accent3 8 2 2" xfId="11673" xr:uid="{00000000-0005-0000-0000-00002A4F0000}"/>
    <cellStyle name="40% - Accent3 8 2 2 2" xfId="32801" xr:uid="{00000000-0005-0000-0000-00002B4F0000}"/>
    <cellStyle name="40% - Accent3 8 2 2 2 2" xfId="31812" xr:uid="{00000000-0005-0000-0000-00002C4F0000}"/>
    <cellStyle name="40% - Accent3 8 2 2 3" xfId="11670" xr:uid="{00000000-0005-0000-0000-00002D4F0000}"/>
    <cellStyle name="40% - Accent3 8 2 3" xfId="33768" xr:uid="{00000000-0005-0000-0000-00002E4F0000}"/>
    <cellStyle name="40% - Accent3 8 2 3 2" xfId="11669" xr:uid="{00000000-0005-0000-0000-00002F4F0000}"/>
    <cellStyle name="40% - Accent3 8 2 4" xfId="11668" xr:uid="{00000000-0005-0000-0000-0000304F0000}"/>
    <cellStyle name="40% - Accent3 8 2 5" xfId="34861" xr:uid="{00000000-0005-0000-0000-0000314F0000}"/>
    <cellStyle name="40% - Accent3 8 3" xfId="24744" xr:uid="{00000000-0005-0000-0000-0000324F0000}"/>
    <cellStyle name="40% - Accent3 8 3 2" xfId="11665" xr:uid="{00000000-0005-0000-0000-0000334F0000}"/>
    <cellStyle name="40% - Accent3 8 3 2 2" xfId="20586" xr:uid="{00000000-0005-0000-0000-0000344F0000}"/>
    <cellStyle name="40% - Accent3 8 3 3" xfId="11663" xr:uid="{00000000-0005-0000-0000-0000354F0000}"/>
    <cellStyle name="40% - Accent3 8 3 4" xfId="35063" xr:uid="{00000000-0005-0000-0000-0000364F0000}"/>
    <cellStyle name="40% - Accent3 8 4" xfId="24543" xr:uid="{00000000-0005-0000-0000-0000374F0000}"/>
    <cellStyle name="40% - Accent3 8 4 2" xfId="11660" xr:uid="{00000000-0005-0000-0000-0000384F0000}"/>
    <cellStyle name="40% - Accent3 8 4 3" xfId="35270" xr:uid="{00000000-0005-0000-0000-0000394F0000}"/>
    <cellStyle name="40% - Accent3 8 5" xfId="16370" xr:uid="{00000000-0005-0000-0000-00003A4F0000}"/>
    <cellStyle name="40% - Accent3 8 5 2" xfId="35499" xr:uid="{00000000-0005-0000-0000-00003B4F0000}"/>
    <cellStyle name="40% - Accent3 8 6" xfId="34624" xr:uid="{00000000-0005-0000-0000-00003C4F0000}"/>
    <cellStyle name="40% - Accent3 8 7" xfId="11675" xr:uid="{00000000-0005-0000-0000-00003D4F0000}"/>
    <cellStyle name="40% - Accent3 8 7 2" xfId="36644" xr:uid="{00000000-0005-0000-0000-00003E4F0000}"/>
    <cellStyle name="40% - Accent3 8 8" xfId="37529" xr:uid="{00000000-0005-0000-0000-00003F4F0000}"/>
    <cellStyle name="40% - Accent3 9" xfId="347" xr:uid="{00000000-0005-0000-0000-0000404F0000}"/>
    <cellStyle name="40% - Accent3 9 2" xfId="11657" xr:uid="{00000000-0005-0000-0000-0000414F0000}"/>
    <cellStyle name="40% - Accent3 9 2 2" xfId="11656" xr:uid="{00000000-0005-0000-0000-0000424F0000}"/>
    <cellStyle name="40% - Accent3 9 2 2 2" xfId="11655" xr:uid="{00000000-0005-0000-0000-0000434F0000}"/>
    <cellStyle name="40% - Accent3 9 2 3" xfId="11652" xr:uid="{00000000-0005-0000-0000-0000444F0000}"/>
    <cellStyle name="40% - Accent3 9 2 4" xfId="34881" xr:uid="{00000000-0005-0000-0000-0000454F0000}"/>
    <cellStyle name="40% - Accent3 9 3" xfId="31092" xr:uid="{00000000-0005-0000-0000-0000464F0000}"/>
    <cellStyle name="40% - Accent3 9 3 2" xfId="11650" xr:uid="{00000000-0005-0000-0000-0000474F0000}"/>
    <cellStyle name="40% - Accent3 9 3 3" xfId="35082" xr:uid="{00000000-0005-0000-0000-0000484F0000}"/>
    <cellStyle name="40% - Accent3 9 4" xfId="16362" xr:uid="{00000000-0005-0000-0000-0000494F0000}"/>
    <cellStyle name="40% - Accent3 9 4 2" xfId="35290" xr:uid="{00000000-0005-0000-0000-00004A4F0000}"/>
    <cellStyle name="40% - Accent3 9 5" xfId="34638" xr:uid="{00000000-0005-0000-0000-00004B4F0000}"/>
    <cellStyle name="40% - Accent3 9 6" xfId="11658" xr:uid="{00000000-0005-0000-0000-00004C4F0000}"/>
    <cellStyle name="40% - Accent3 9 6 2" xfId="36378" xr:uid="{00000000-0005-0000-0000-00004D4F0000}"/>
    <cellStyle name="40% - Accent3 9 7" xfId="36664" xr:uid="{00000000-0005-0000-0000-00004E4F0000}"/>
    <cellStyle name="40% - Accent3 9 8" xfId="37549" xr:uid="{00000000-0005-0000-0000-00004F4F0000}"/>
    <cellStyle name="40% - Accent4" xfId="36" builtinId="43" customBuiltin="1"/>
    <cellStyle name="40% - Accent4 10" xfId="188" xr:uid="{00000000-0005-0000-0000-0000514F0000}"/>
    <cellStyle name="40% - Accent4 10 2" xfId="11648" xr:uid="{00000000-0005-0000-0000-0000524F0000}"/>
    <cellStyle name="40% - Accent4 10 2 2" xfId="11647" xr:uid="{00000000-0005-0000-0000-0000534F0000}"/>
    <cellStyle name="40% - Accent4 10 2 3" xfId="34902" xr:uid="{00000000-0005-0000-0000-0000544F0000}"/>
    <cellStyle name="40% - Accent4 10 3" xfId="14598" xr:uid="{00000000-0005-0000-0000-0000554F0000}"/>
    <cellStyle name="40% - Accent4 10 3 2" xfId="35104" xr:uid="{00000000-0005-0000-0000-0000564F0000}"/>
    <cellStyle name="40% - Accent4 10 4" xfId="34527" xr:uid="{00000000-0005-0000-0000-0000574F0000}"/>
    <cellStyle name="40% - Accent4 10 5" xfId="29605" xr:uid="{00000000-0005-0000-0000-0000584F0000}"/>
    <cellStyle name="40% - Accent4 10 5 2" xfId="35527" xr:uid="{00000000-0005-0000-0000-0000594F0000}"/>
    <cellStyle name="40% - Accent4 10 6" xfId="36400" xr:uid="{00000000-0005-0000-0000-00005A4F0000}"/>
    <cellStyle name="40% - Accent4 10 7" xfId="36686" xr:uid="{00000000-0005-0000-0000-00005B4F0000}"/>
    <cellStyle name="40% - Accent4 10 8" xfId="37571" xr:uid="{00000000-0005-0000-0000-00005C4F0000}"/>
    <cellStyle name="40% - Accent4 11" xfId="30126" xr:uid="{00000000-0005-0000-0000-00005D4F0000}"/>
    <cellStyle name="40% - Accent4 11 2" xfId="11646" xr:uid="{00000000-0005-0000-0000-00005E4F0000}"/>
    <cellStyle name="40% - Accent4 11 2 2" xfId="35123" xr:uid="{00000000-0005-0000-0000-00005F4F0000}"/>
    <cellStyle name="40% - Accent4 11 3" xfId="34697" xr:uid="{00000000-0005-0000-0000-0000604F0000}"/>
    <cellStyle name="40% - Accent4 11 4" xfId="35547" xr:uid="{00000000-0005-0000-0000-0000614F0000}"/>
    <cellStyle name="40% - Accent4 11 5" xfId="36420" xr:uid="{00000000-0005-0000-0000-0000624F0000}"/>
    <cellStyle name="40% - Accent4 11 6" xfId="36706" xr:uid="{00000000-0005-0000-0000-0000634F0000}"/>
    <cellStyle name="40% - Accent4 11 7" xfId="37591" xr:uid="{00000000-0005-0000-0000-0000644F0000}"/>
    <cellStyle name="40% - Accent4 12" xfId="11645" xr:uid="{00000000-0005-0000-0000-0000654F0000}"/>
    <cellStyle name="40% - Accent4 12 2" xfId="34713" xr:uid="{00000000-0005-0000-0000-0000664F0000}"/>
    <cellStyle name="40% - Accent4 12 3" xfId="35326" xr:uid="{00000000-0005-0000-0000-0000674F0000}"/>
    <cellStyle name="40% - Accent4 12 4" xfId="35566" xr:uid="{00000000-0005-0000-0000-0000684F0000}"/>
    <cellStyle name="40% - Accent4 12 5" xfId="36439" xr:uid="{00000000-0005-0000-0000-0000694F0000}"/>
    <cellStyle name="40% - Accent4 12 6" xfId="36725" xr:uid="{00000000-0005-0000-0000-00006A4F0000}"/>
    <cellStyle name="40% - Accent4 12 7" xfId="37610" xr:uid="{00000000-0005-0000-0000-00006B4F0000}"/>
    <cellStyle name="40% - Accent4 13" xfId="11643" xr:uid="{00000000-0005-0000-0000-00006C4F0000}"/>
    <cellStyle name="40% - Accent4 13 2" xfId="34741" xr:uid="{00000000-0005-0000-0000-00006D4F0000}"/>
    <cellStyle name="40% - Accent4 13 3" xfId="35585" xr:uid="{00000000-0005-0000-0000-00006E4F0000}"/>
    <cellStyle name="40% - Accent4 13 4" xfId="36460" xr:uid="{00000000-0005-0000-0000-00006F4F0000}"/>
    <cellStyle name="40% - Accent4 13 5" xfId="36746" xr:uid="{00000000-0005-0000-0000-0000704F0000}"/>
    <cellStyle name="40% - Accent4 13 6" xfId="37631" xr:uid="{00000000-0005-0000-0000-0000714F0000}"/>
    <cellStyle name="40% - Accent4 14" xfId="13037" xr:uid="{00000000-0005-0000-0000-0000724F0000}"/>
    <cellStyle name="40% - Accent4 14 2" xfId="34931" xr:uid="{00000000-0005-0000-0000-0000734F0000}"/>
    <cellStyle name="40% - Accent4 14 3" xfId="36763" xr:uid="{00000000-0005-0000-0000-0000744F0000}"/>
    <cellStyle name="40% - Accent4 14 4" xfId="37648" xr:uid="{00000000-0005-0000-0000-0000754F0000}"/>
    <cellStyle name="40% - Accent4 15" xfId="34656" xr:uid="{00000000-0005-0000-0000-0000764F0000}"/>
    <cellStyle name="40% - Accent4 15 2" xfId="36485" xr:uid="{00000000-0005-0000-0000-0000774F0000}"/>
    <cellStyle name="40% - Accent4 15 3" xfId="36783" xr:uid="{00000000-0005-0000-0000-0000784F0000}"/>
    <cellStyle name="40% - Accent4 15 4" xfId="37671" xr:uid="{00000000-0005-0000-0000-0000794F0000}"/>
    <cellStyle name="40% - Accent4 16" xfId="35365" xr:uid="{00000000-0005-0000-0000-00007A4F0000}"/>
    <cellStyle name="40% - Accent4 16 2" xfId="36503" xr:uid="{00000000-0005-0000-0000-00007B4F0000}"/>
    <cellStyle name="40% - Accent4 16 3" xfId="36801" xr:uid="{00000000-0005-0000-0000-00007C4F0000}"/>
    <cellStyle name="40% - Accent4 16 4" xfId="37690" xr:uid="{00000000-0005-0000-0000-00007D4F0000}"/>
    <cellStyle name="40% - Accent4 17" xfId="35652" xr:uid="{00000000-0005-0000-0000-00007E4F0000}"/>
    <cellStyle name="40% - Accent4 17 2" xfId="36820" xr:uid="{00000000-0005-0000-0000-00007F4F0000}"/>
    <cellStyle name="40% - Accent4 17 3" xfId="37710" xr:uid="{00000000-0005-0000-0000-0000804F0000}"/>
    <cellStyle name="40% - Accent4 18" xfId="35670" xr:uid="{00000000-0005-0000-0000-0000814F0000}"/>
    <cellStyle name="40% - Accent4 18 2" xfId="36839" xr:uid="{00000000-0005-0000-0000-0000824F0000}"/>
    <cellStyle name="40% - Accent4 18 3" xfId="37729" xr:uid="{00000000-0005-0000-0000-0000834F0000}"/>
    <cellStyle name="40% - Accent4 19" xfId="35689" xr:uid="{00000000-0005-0000-0000-0000844F0000}"/>
    <cellStyle name="40% - Accent4 19 2" xfId="36858" xr:uid="{00000000-0005-0000-0000-0000854F0000}"/>
    <cellStyle name="40% - Accent4 19 3" xfId="37748" xr:uid="{00000000-0005-0000-0000-0000864F0000}"/>
    <cellStyle name="40% - Accent4 2" xfId="88" xr:uid="{00000000-0005-0000-0000-0000874F0000}"/>
    <cellStyle name="40% - Accent4 2 10" xfId="11640" xr:uid="{00000000-0005-0000-0000-0000884F0000}"/>
    <cellStyle name="40% - Accent4 2 10 2" xfId="18916" xr:uid="{00000000-0005-0000-0000-0000894F0000}"/>
    <cellStyle name="40% - Accent4 2 10 3" xfId="37429" xr:uid="{00000000-0005-0000-0000-00008A4F0000}"/>
    <cellStyle name="40% - Accent4 2 11" xfId="11638" xr:uid="{00000000-0005-0000-0000-00008B4F0000}"/>
    <cellStyle name="40% - Accent4 2 12" xfId="34445" xr:uid="{00000000-0005-0000-0000-00008C4F0000}"/>
    <cellStyle name="40% - Accent4 2 13" xfId="11642" xr:uid="{00000000-0005-0000-0000-00008D4F0000}"/>
    <cellStyle name="40% - Accent4 2 2" xfId="149" xr:uid="{00000000-0005-0000-0000-00008E4F0000}"/>
    <cellStyle name="40% - Accent4 2 2 10" xfId="19697" xr:uid="{00000000-0005-0000-0000-00008F4F0000}"/>
    <cellStyle name="40% - Accent4 2 2 11" xfId="34500" xr:uid="{00000000-0005-0000-0000-0000904F0000}"/>
    <cellStyle name="40% - Accent4 2 2 12" xfId="24241" xr:uid="{00000000-0005-0000-0000-0000914F0000}"/>
    <cellStyle name="40% - Accent4 2 2 2" xfId="18175" xr:uid="{00000000-0005-0000-0000-0000924F0000}"/>
    <cellStyle name="40% - Accent4 2 2 2 2" xfId="11637" xr:uid="{00000000-0005-0000-0000-0000934F0000}"/>
    <cellStyle name="40% - Accent4 2 2 2 2 2" xfId="13590" xr:uid="{00000000-0005-0000-0000-0000944F0000}"/>
    <cellStyle name="40% - Accent4 2 2 2 2 2 2" xfId="11633" xr:uid="{00000000-0005-0000-0000-0000954F0000}"/>
    <cellStyle name="40% - Accent4 2 2 2 2 2 2 2" xfId="26309" xr:uid="{00000000-0005-0000-0000-0000964F0000}"/>
    <cellStyle name="40% - Accent4 2 2 2 2 2 2 2 2" xfId="29724" xr:uid="{00000000-0005-0000-0000-0000974F0000}"/>
    <cellStyle name="40% - Accent4 2 2 2 2 2 2 2 2 2" xfId="11654" xr:uid="{00000000-0005-0000-0000-0000984F0000}"/>
    <cellStyle name="40% - Accent4 2 2 2 2 2 2 2 2 2 2" xfId="11631" xr:uid="{00000000-0005-0000-0000-0000994F0000}"/>
    <cellStyle name="40% - Accent4 2 2 2 2 2 2 2 2 2 2 2" xfId="15605" xr:uid="{00000000-0005-0000-0000-00009A4F0000}"/>
    <cellStyle name="40% - Accent4 2 2 2 2 2 2 2 2 2 3" xfId="6258" xr:uid="{00000000-0005-0000-0000-00009B4F0000}"/>
    <cellStyle name="40% - Accent4 2 2 2 2 2 2 2 2 3" xfId="34292" xr:uid="{00000000-0005-0000-0000-00009C4F0000}"/>
    <cellStyle name="40% - Accent4 2 2 2 2 2 2 2 2 3 2" xfId="11628" xr:uid="{00000000-0005-0000-0000-00009D4F0000}"/>
    <cellStyle name="40% - Accent4 2 2 2 2 2 2 2 2 4" xfId="25611" xr:uid="{00000000-0005-0000-0000-00009E4F0000}"/>
    <cellStyle name="40% - Accent4 2 2 2 2 2 2 2 3" xfId="11297" xr:uid="{00000000-0005-0000-0000-00009F4F0000}"/>
    <cellStyle name="40% - Accent4 2 2 2 2 2 2 2 3 2" xfId="11626" xr:uid="{00000000-0005-0000-0000-0000A04F0000}"/>
    <cellStyle name="40% - Accent4 2 2 2 2 2 2 2 3 2 2" xfId="11625" xr:uid="{00000000-0005-0000-0000-0000A14F0000}"/>
    <cellStyle name="40% - Accent4 2 2 2 2 2 2 2 3 3" xfId="25599" xr:uid="{00000000-0005-0000-0000-0000A24F0000}"/>
    <cellStyle name="40% - Accent4 2 2 2 2 2 2 2 4" xfId="5582" xr:uid="{00000000-0005-0000-0000-0000A34F0000}"/>
    <cellStyle name="40% - Accent4 2 2 2 2 2 2 2 4 2" xfId="11624" xr:uid="{00000000-0005-0000-0000-0000A44F0000}"/>
    <cellStyle name="40% - Accent4 2 2 2 2 2 2 2 5" xfId="21816" xr:uid="{00000000-0005-0000-0000-0000A54F0000}"/>
    <cellStyle name="40% - Accent4 2 2 2 2 2 2 3" xfId="25157" xr:uid="{00000000-0005-0000-0000-0000A64F0000}"/>
    <cellStyle name="40% - Accent4 2 2 2 2 2 2 3 2" xfId="11292" xr:uid="{00000000-0005-0000-0000-0000A74F0000}"/>
    <cellStyle name="40% - Accent4 2 2 2 2 2 2 3 2 2" xfId="11623" xr:uid="{00000000-0005-0000-0000-0000A84F0000}"/>
    <cellStyle name="40% - Accent4 2 2 2 2 2 2 3 2 2 2" xfId="12154" xr:uid="{00000000-0005-0000-0000-0000A94F0000}"/>
    <cellStyle name="40% - Accent4 2 2 2 2 2 2 3 2 3" xfId="18700" xr:uid="{00000000-0005-0000-0000-0000AA4F0000}"/>
    <cellStyle name="40% - Accent4 2 2 2 2 2 2 3 3" xfId="20337" xr:uid="{00000000-0005-0000-0000-0000AB4F0000}"/>
    <cellStyle name="40% - Accent4 2 2 2 2 2 2 3 3 2" xfId="11622" xr:uid="{00000000-0005-0000-0000-0000AC4F0000}"/>
    <cellStyle name="40% - Accent4 2 2 2 2 2 2 3 4" xfId="5572" xr:uid="{00000000-0005-0000-0000-0000AD4F0000}"/>
    <cellStyle name="40% - Accent4 2 2 2 2 2 2 4" xfId="11621" xr:uid="{00000000-0005-0000-0000-0000AE4F0000}"/>
    <cellStyle name="40% - Accent4 2 2 2 2 2 2 4 2" xfId="20327" xr:uid="{00000000-0005-0000-0000-0000AF4F0000}"/>
    <cellStyle name="40% - Accent4 2 2 2 2 2 2 4 2 2" xfId="9161" xr:uid="{00000000-0005-0000-0000-0000B04F0000}"/>
    <cellStyle name="40% - Accent4 2 2 2 2 2 2 4 3" xfId="16423" xr:uid="{00000000-0005-0000-0000-0000B14F0000}"/>
    <cellStyle name="40% - Accent4 2 2 2 2 2 2 5" xfId="11617" xr:uid="{00000000-0005-0000-0000-0000B24F0000}"/>
    <cellStyle name="40% - Accent4 2 2 2 2 2 2 5 2" xfId="16419" xr:uid="{00000000-0005-0000-0000-0000B34F0000}"/>
    <cellStyle name="40% - Accent4 2 2 2 2 2 2 6" xfId="11614" xr:uid="{00000000-0005-0000-0000-0000B44F0000}"/>
    <cellStyle name="40% - Accent4 2 2 2 2 2 3" xfId="11613" xr:uid="{00000000-0005-0000-0000-0000B54F0000}"/>
    <cellStyle name="40% - Accent4 2 2 2 2 2 3 2" xfId="11611" xr:uid="{00000000-0005-0000-0000-0000B64F0000}"/>
    <cellStyle name="40% - Accent4 2 2 2 2 2 3 2 2" xfId="11278" xr:uid="{00000000-0005-0000-0000-0000B74F0000}"/>
    <cellStyle name="40% - Accent4 2 2 2 2 2 3 2 2 2" xfId="11610" xr:uid="{00000000-0005-0000-0000-0000B84F0000}"/>
    <cellStyle name="40% - Accent4 2 2 2 2 2 3 2 2 2 2" xfId="11608" xr:uid="{00000000-0005-0000-0000-0000B94F0000}"/>
    <cellStyle name="40% - Accent4 2 2 2 2 2 3 2 2 3" xfId="28621" xr:uid="{00000000-0005-0000-0000-0000BA4F0000}"/>
    <cellStyle name="40% - Accent4 2 2 2 2 2 3 2 3" xfId="29673" xr:uid="{00000000-0005-0000-0000-0000BB4F0000}"/>
    <cellStyle name="40% - Accent4 2 2 2 2 2 3 2 3 2" xfId="11607" xr:uid="{00000000-0005-0000-0000-0000BC4F0000}"/>
    <cellStyle name="40% - Accent4 2 2 2 2 2 3 2 4" xfId="5567" xr:uid="{00000000-0005-0000-0000-0000BD4F0000}"/>
    <cellStyle name="40% - Accent4 2 2 2 2 2 3 3" xfId="11606" xr:uid="{00000000-0005-0000-0000-0000BE4F0000}"/>
    <cellStyle name="40% - Accent4 2 2 2 2 2 3 3 2" xfId="28805" xr:uid="{00000000-0005-0000-0000-0000BF4F0000}"/>
    <cellStyle name="40% - Accent4 2 2 2 2 2 3 3 2 2" xfId="11604" xr:uid="{00000000-0005-0000-0000-0000C04F0000}"/>
    <cellStyle name="40% - Accent4 2 2 2 2 2 3 3 3" xfId="28614" xr:uid="{00000000-0005-0000-0000-0000C14F0000}"/>
    <cellStyle name="40% - Accent4 2 2 2 2 2 3 4" xfId="11602" xr:uid="{00000000-0005-0000-0000-0000C24F0000}"/>
    <cellStyle name="40% - Accent4 2 2 2 2 2 3 4 2" xfId="28775" xr:uid="{00000000-0005-0000-0000-0000C34F0000}"/>
    <cellStyle name="40% - Accent4 2 2 2 2 2 3 5" xfId="11600" xr:uid="{00000000-0005-0000-0000-0000C44F0000}"/>
    <cellStyle name="40% - Accent4 2 2 2 2 2 4" xfId="11599" xr:uid="{00000000-0005-0000-0000-0000C54F0000}"/>
    <cellStyle name="40% - Accent4 2 2 2 2 2 4 2" xfId="11597" xr:uid="{00000000-0005-0000-0000-0000C64F0000}"/>
    <cellStyle name="40% - Accent4 2 2 2 2 2 4 2 2" xfId="29656" xr:uid="{00000000-0005-0000-0000-0000C74F0000}"/>
    <cellStyle name="40% - Accent4 2 2 2 2 2 4 2 2 2" xfId="11596" xr:uid="{00000000-0005-0000-0000-0000C84F0000}"/>
    <cellStyle name="40% - Accent4 2 2 2 2 2 4 2 3" xfId="11593" xr:uid="{00000000-0005-0000-0000-0000C94F0000}"/>
    <cellStyle name="40% - Accent4 2 2 2 2 2 4 3" xfId="11592" xr:uid="{00000000-0005-0000-0000-0000CA4F0000}"/>
    <cellStyle name="40% - Accent4 2 2 2 2 2 4 3 2" xfId="26836" xr:uid="{00000000-0005-0000-0000-0000CB4F0000}"/>
    <cellStyle name="40% - Accent4 2 2 2 2 2 4 4" xfId="11591" xr:uid="{00000000-0005-0000-0000-0000CC4F0000}"/>
    <cellStyle name="40% - Accent4 2 2 2 2 2 5" xfId="11588" xr:uid="{00000000-0005-0000-0000-0000CD4F0000}"/>
    <cellStyle name="40% - Accent4 2 2 2 2 2 5 2" xfId="11587" xr:uid="{00000000-0005-0000-0000-0000CE4F0000}"/>
    <cellStyle name="40% - Accent4 2 2 2 2 2 5 2 2" xfId="11585" xr:uid="{00000000-0005-0000-0000-0000CF4F0000}"/>
    <cellStyle name="40% - Accent4 2 2 2 2 2 5 3" xfId="11584" xr:uid="{00000000-0005-0000-0000-0000D04F0000}"/>
    <cellStyle name="40% - Accent4 2 2 2 2 2 6" xfId="11582" xr:uid="{00000000-0005-0000-0000-0000D14F0000}"/>
    <cellStyle name="40% - Accent4 2 2 2 2 2 6 2" xfId="18773" xr:uid="{00000000-0005-0000-0000-0000D24F0000}"/>
    <cellStyle name="40% - Accent4 2 2 2 2 2 7" xfId="11581" xr:uid="{00000000-0005-0000-0000-0000D34F0000}"/>
    <cellStyle name="40% - Accent4 2 2 2 2 3" xfId="11129" xr:uid="{00000000-0005-0000-0000-0000D44F0000}"/>
    <cellStyle name="40% - Accent4 2 2 2 2 3 2" xfId="11579" xr:uid="{00000000-0005-0000-0000-0000D54F0000}"/>
    <cellStyle name="40% - Accent4 2 2 2 2 3 2 2" xfId="28018" xr:uid="{00000000-0005-0000-0000-0000D64F0000}"/>
    <cellStyle name="40% - Accent4 2 2 2 2 3 2 2 2" xfId="11231" xr:uid="{00000000-0005-0000-0000-0000D74F0000}"/>
    <cellStyle name="40% - Accent4 2 2 2 2 3 2 2 2 2" xfId="14296" xr:uid="{00000000-0005-0000-0000-0000D84F0000}"/>
    <cellStyle name="40% - Accent4 2 2 2 2 3 2 2 2 2 2" xfId="12895" xr:uid="{00000000-0005-0000-0000-0000D94F0000}"/>
    <cellStyle name="40% - Accent4 2 2 2 2 3 2 2 2 3" xfId="14288" xr:uid="{00000000-0005-0000-0000-0000DA4F0000}"/>
    <cellStyle name="40% - Accent4 2 2 2 2 3 2 2 3" xfId="29639" xr:uid="{00000000-0005-0000-0000-0000DB4F0000}"/>
    <cellStyle name="40% - Accent4 2 2 2 2 3 2 2 3 2" xfId="11577" xr:uid="{00000000-0005-0000-0000-0000DC4F0000}"/>
    <cellStyle name="40% - Accent4 2 2 2 2 3 2 2 4" xfId="11575" xr:uid="{00000000-0005-0000-0000-0000DD4F0000}"/>
    <cellStyle name="40% - Accent4 2 2 2 2 3 2 3" xfId="32329" xr:uid="{00000000-0005-0000-0000-0000DE4F0000}"/>
    <cellStyle name="40% - Accent4 2 2 2 2 3 2 3 2" xfId="29630" xr:uid="{00000000-0005-0000-0000-0000DF4F0000}"/>
    <cellStyle name="40% - Accent4 2 2 2 2 3 2 3 2 2" xfId="11573" xr:uid="{00000000-0005-0000-0000-0000E04F0000}"/>
    <cellStyle name="40% - Accent4 2 2 2 2 3 2 3 3" xfId="15446" xr:uid="{00000000-0005-0000-0000-0000E14F0000}"/>
    <cellStyle name="40% - Accent4 2 2 2 2 3 2 4" xfId="28042" xr:uid="{00000000-0005-0000-0000-0000E24F0000}"/>
    <cellStyle name="40% - Accent4 2 2 2 2 3 2 4 2" xfId="16395" xr:uid="{00000000-0005-0000-0000-0000E34F0000}"/>
    <cellStyle name="40% - Accent4 2 2 2 2 3 2 5" xfId="11571" xr:uid="{00000000-0005-0000-0000-0000E44F0000}"/>
    <cellStyle name="40% - Accent4 2 2 2 2 3 3" xfId="11568" xr:uid="{00000000-0005-0000-0000-0000E54F0000}"/>
    <cellStyle name="40% - Accent4 2 2 2 2 3 3 2" xfId="28017" xr:uid="{00000000-0005-0000-0000-0000E64F0000}"/>
    <cellStyle name="40% - Accent4 2 2 2 2 3 3 2 2" xfId="24891" xr:uid="{00000000-0005-0000-0000-0000E74F0000}"/>
    <cellStyle name="40% - Accent4 2 2 2 2 3 3 2 2 2" xfId="11567" xr:uid="{00000000-0005-0000-0000-0000E84F0000}"/>
    <cellStyle name="40% - Accent4 2 2 2 2 3 3 2 3" xfId="11564" xr:uid="{00000000-0005-0000-0000-0000E94F0000}"/>
    <cellStyle name="40% - Accent4 2 2 2 2 3 3 3" xfId="11563" xr:uid="{00000000-0005-0000-0000-0000EA4F0000}"/>
    <cellStyle name="40% - Accent4 2 2 2 2 3 3 3 2" xfId="28618" xr:uid="{00000000-0005-0000-0000-0000EB4F0000}"/>
    <cellStyle name="40% - Accent4 2 2 2 2 3 3 4" xfId="11560" xr:uid="{00000000-0005-0000-0000-0000EC4F0000}"/>
    <cellStyle name="40% - Accent4 2 2 2 2 3 4" xfId="11557" xr:uid="{00000000-0005-0000-0000-0000ED4F0000}"/>
    <cellStyle name="40% - Accent4 2 2 2 2 3 4 2" xfId="11556" xr:uid="{00000000-0005-0000-0000-0000EE4F0000}"/>
    <cellStyle name="40% - Accent4 2 2 2 2 3 4 2 2" xfId="11554" xr:uid="{00000000-0005-0000-0000-0000EF4F0000}"/>
    <cellStyle name="40% - Accent4 2 2 2 2 3 4 3" xfId="11553" xr:uid="{00000000-0005-0000-0000-0000F04F0000}"/>
    <cellStyle name="40% - Accent4 2 2 2 2 3 5" xfId="11549" xr:uid="{00000000-0005-0000-0000-0000F14F0000}"/>
    <cellStyle name="40% - Accent4 2 2 2 2 3 5 2" xfId="11548" xr:uid="{00000000-0005-0000-0000-0000F24F0000}"/>
    <cellStyle name="40% - Accent4 2 2 2 2 3 6" xfId="11545" xr:uid="{00000000-0005-0000-0000-0000F34F0000}"/>
    <cellStyle name="40% - Accent4 2 2 2 2 4" xfId="11542" xr:uid="{00000000-0005-0000-0000-0000F44F0000}"/>
    <cellStyle name="40% - Accent4 2 2 2 2 4 2" xfId="33069" xr:uid="{00000000-0005-0000-0000-0000F54F0000}"/>
    <cellStyle name="40% - Accent4 2 2 2 2 4 2 2" xfId="28011" xr:uid="{00000000-0005-0000-0000-0000F64F0000}"/>
    <cellStyle name="40% - Accent4 2 2 2 2 4 2 2 2" xfId="24355" xr:uid="{00000000-0005-0000-0000-0000F74F0000}"/>
    <cellStyle name="40% - Accent4 2 2 2 2 4 2 2 2 2" xfId="7133" xr:uid="{00000000-0005-0000-0000-0000F84F0000}"/>
    <cellStyle name="40% - Accent4 2 2 2 2 4 2 2 3" xfId="11540" xr:uid="{00000000-0005-0000-0000-0000F94F0000}"/>
    <cellStyle name="40% - Accent4 2 2 2 2 4 2 3" xfId="11539" xr:uid="{00000000-0005-0000-0000-0000FA4F0000}"/>
    <cellStyle name="40% - Accent4 2 2 2 2 4 2 3 2" xfId="18941" xr:uid="{00000000-0005-0000-0000-0000FB4F0000}"/>
    <cellStyle name="40% - Accent4 2 2 2 2 4 2 4" xfId="11536" xr:uid="{00000000-0005-0000-0000-0000FC4F0000}"/>
    <cellStyle name="40% - Accent4 2 2 2 2 4 3" xfId="28438" xr:uid="{00000000-0005-0000-0000-0000FD4F0000}"/>
    <cellStyle name="40% - Accent4 2 2 2 2 4 3 2" xfId="11533" xr:uid="{00000000-0005-0000-0000-0000FE4F0000}"/>
    <cellStyle name="40% - Accent4 2 2 2 2 4 3 2 2" xfId="11532" xr:uid="{00000000-0005-0000-0000-0000FF4F0000}"/>
    <cellStyle name="40% - Accent4 2 2 2 2 4 3 3" xfId="11531" xr:uid="{00000000-0005-0000-0000-000000500000}"/>
    <cellStyle name="40% - Accent4 2 2 2 2 4 4" xfId="28437" xr:uid="{00000000-0005-0000-0000-000001500000}"/>
    <cellStyle name="40% - Accent4 2 2 2 2 4 4 2" xfId="11528" xr:uid="{00000000-0005-0000-0000-000002500000}"/>
    <cellStyle name="40% - Accent4 2 2 2 2 4 5" xfId="11526" xr:uid="{00000000-0005-0000-0000-000003500000}"/>
    <cellStyle name="40% - Accent4 2 2 2 2 5" xfId="11525" xr:uid="{00000000-0005-0000-0000-000004500000}"/>
    <cellStyle name="40% - Accent4 2 2 2 2 5 2" xfId="32948" xr:uid="{00000000-0005-0000-0000-000005500000}"/>
    <cellStyle name="40% - Accent4 2 2 2 2 5 2 2" xfId="11521" xr:uid="{00000000-0005-0000-0000-000006500000}"/>
    <cellStyle name="40% - Accent4 2 2 2 2 5 2 2 2" xfId="31388" xr:uid="{00000000-0005-0000-0000-000007500000}"/>
    <cellStyle name="40% - Accent4 2 2 2 2 5 2 3" xfId="11520" xr:uid="{00000000-0005-0000-0000-000008500000}"/>
    <cellStyle name="40% - Accent4 2 2 2 2 5 3" xfId="28432" xr:uid="{00000000-0005-0000-0000-000009500000}"/>
    <cellStyle name="40% - Accent4 2 2 2 2 5 3 2" xfId="11517" xr:uid="{00000000-0005-0000-0000-00000A500000}"/>
    <cellStyle name="40% - Accent4 2 2 2 2 5 4" xfId="11515" xr:uid="{00000000-0005-0000-0000-00000B500000}"/>
    <cellStyle name="40% - Accent4 2 2 2 2 6" xfId="11514" xr:uid="{00000000-0005-0000-0000-00000C500000}"/>
    <cellStyle name="40% - Accent4 2 2 2 2 6 2" xfId="11513" xr:uid="{00000000-0005-0000-0000-00000D500000}"/>
    <cellStyle name="40% - Accent4 2 2 2 2 6 2 2" xfId="8687" xr:uid="{00000000-0005-0000-0000-00000E500000}"/>
    <cellStyle name="40% - Accent4 2 2 2 2 6 3" xfId="11511" xr:uid="{00000000-0005-0000-0000-00000F500000}"/>
    <cellStyle name="40% - Accent4 2 2 2 2 7" xfId="11510" xr:uid="{00000000-0005-0000-0000-000010500000}"/>
    <cellStyle name="40% - Accent4 2 2 2 2 7 2" xfId="23133" xr:uid="{00000000-0005-0000-0000-000011500000}"/>
    <cellStyle name="40% - Accent4 2 2 2 2 8" xfId="11509" xr:uid="{00000000-0005-0000-0000-000012500000}"/>
    <cellStyle name="40% - Accent4 2 2 2 3" xfId="11508" xr:uid="{00000000-0005-0000-0000-000013500000}"/>
    <cellStyle name="40% - Accent4 2 2 2 3 2" xfId="13551" xr:uid="{00000000-0005-0000-0000-000014500000}"/>
    <cellStyle name="40% - Accent4 2 2 2 3 2 2" xfId="11504" xr:uid="{00000000-0005-0000-0000-000015500000}"/>
    <cellStyle name="40% - Accent4 2 2 2 3 2 2 2" xfId="11500" xr:uid="{00000000-0005-0000-0000-000016500000}"/>
    <cellStyle name="40% - Accent4 2 2 2 3 2 2 2 2" xfId="11284" xr:uid="{00000000-0005-0000-0000-000017500000}"/>
    <cellStyle name="40% - Accent4 2 2 2 3 2 2 2 2 2" xfId="26160" xr:uid="{00000000-0005-0000-0000-000018500000}"/>
    <cellStyle name="40% - Accent4 2 2 2 3 2 2 2 2 2 2" xfId="8246" xr:uid="{00000000-0005-0000-0000-000019500000}"/>
    <cellStyle name="40% - Accent4 2 2 2 3 2 2 2 2 3" xfId="11159" xr:uid="{00000000-0005-0000-0000-00001A500000}"/>
    <cellStyle name="40% - Accent4 2 2 2 3 2 2 2 3" xfId="11273" xr:uid="{00000000-0005-0000-0000-00001B500000}"/>
    <cellStyle name="40% - Accent4 2 2 2 3 2 2 2 3 2" xfId="11497" xr:uid="{00000000-0005-0000-0000-00001C500000}"/>
    <cellStyle name="40% - Accent4 2 2 2 3 2 2 2 4" xfId="11268" xr:uid="{00000000-0005-0000-0000-00001D500000}"/>
    <cellStyle name="40% - Accent4 2 2 2 3 2 2 3" xfId="11496" xr:uid="{00000000-0005-0000-0000-00001E500000}"/>
    <cellStyle name="40% - Accent4 2 2 2 3 2 2 3 2" xfId="13236" xr:uid="{00000000-0005-0000-0000-00001F500000}"/>
    <cellStyle name="40% - Accent4 2 2 2 3 2 2 3 2 2" xfId="11495" xr:uid="{00000000-0005-0000-0000-000020500000}"/>
    <cellStyle name="40% - Accent4 2 2 2 3 2 2 3 3" xfId="11206" xr:uid="{00000000-0005-0000-0000-000021500000}"/>
    <cellStyle name="40% - Accent4 2 2 2 3 2 2 4" xfId="11494" xr:uid="{00000000-0005-0000-0000-000022500000}"/>
    <cellStyle name="40% - Accent4 2 2 2 3 2 2 4 2" xfId="11173" xr:uid="{00000000-0005-0000-0000-000023500000}"/>
    <cellStyle name="40% - Accent4 2 2 2 3 2 2 5" xfId="6200" xr:uid="{00000000-0005-0000-0000-000024500000}"/>
    <cellStyle name="40% - Accent4 2 2 2 3 2 3" xfId="11492" xr:uid="{00000000-0005-0000-0000-000025500000}"/>
    <cellStyle name="40% - Accent4 2 2 2 3 2 3 2" xfId="11488" xr:uid="{00000000-0005-0000-0000-000026500000}"/>
    <cellStyle name="40% - Accent4 2 2 2 3 2 3 2 2" xfId="27877" xr:uid="{00000000-0005-0000-0000-000027500000}"/>
    <cellStyle name="40% - Accent4 2 2 2 3 2 3 2 2 2" xfId="11487" xr:uid="{00000000-0005-0000-0000-000028500000}"/>
    <cellStyle name="40% - Accent4 2 2 2 3 2 3 2 3" xfId="11114" xr:uid="{00000000-0005-0000-0000-000029500000}"/>
    <cellStyle name="40% - Accent4 2 2 2 3 2 3 3" xfId="11486" xr:uid="{00000000-0005-0000-0000-00002A500000}"/>
    <cellStyle name="40% - Accent4 2 2 2 3 2 3 3 2" xfId="11070" xr:uid="{00000000-0005-0000-0000-00002B500000}"/>
    <cellStyle name="40% - Accent4 2 2 2 3 2 3 4" xfId="11485" xr:uid="{00000000-0005-0000-0000-00002C500000}"/>
    <cellStyle name="40% - Accent4 2 2 2 3 2 4" xfId="11484" xr:uid="{00000000-0005-0000-0000-00002D500000}"/>
    <cellStyle name="40% - Accent4 2 2 2 3 2 4 2" xfId="11480" xr:uid="{00000000-0005-0000-0000-00002E500000}"/>
    <cellStyle name="40% - Accent4 2 2 2 3 2 4 2 2" xfId="11016" xr:uid="{00000000-0005-0000-0000-00002F500000}"/>
    <cellStyle name="40% - Accent4 2 2 2 3 2 4 3" xfId="11479" xr:uid="{00000000-0005-0000-0000-000030500000}"/>
    <cellStyle name="40% - Accent4 2 2 2 3 2 5" xfId="11478" xr:uid="{00000000-0005-0000-0000-000031500000}"/>
    <cellStyle name="40% - Accent4 2 2 2 3 2 5 2" xfId="11473" xr:uid="{00000000-0005-0000-0000-000032500000}"/>
    <cellStyle name="40% - Accent4 2 2 2 3 2 6" xfId="11471" xr:uid="{00000000-0005-0000-0000-000033500000}"/>
    <cellStyle name="40% - Accent4 2 2 2 3 3" xfId="11467" xr:uid="{00000000-0005-0000-0000-000034500000}"/>
    <cellStyle name="40% - Accent4 2 2 2 3 3 2" xfId="11463" xr:uid="{00000000-0005-0000-0000-000035500000}"/>
    <cellStyle name="40% - Accent4 2 2 2 3 3 2 2" xfId="27994" xr:uid="{00000000-0005-0000-0000-000036500000}"/>
    <cellStyle name="40% - Accent4 2 2 2 3 3 2 2 2" xfId="10755" xr:uid="{00000000-0005-0000-0000-000037500000}"/>
    <cellStyle name="40% - Accent4 2 2 2 3 3 2 2 2 2" xfId="11459" xr:uid="{00000000-0005-0000-0000-000038500000}"/>
    <cellStyle name="40% - Accent4 2 2 2 3 3 2 2 3" xfId="10749" xr:uid="{00000000-0005-0000-0000-000039500000}"/>
    <cellStyle name="40% - Accent4 2 2 2 3 3 2 3" xfId="11457" xr:uid="{00000000-0005-0000-0000-00003A500000}"/>
    <cellStyle name="40% - Accent4 2 2 2 3 3 2 3 2" xfId="10714" xr:uid="{00000000-0005-0000-0000-00003B500000}"/>
    <cellStyle name="40% - Accent4 2 2 2 3 3 2 4" xfId="11454" xr:uid="{00000000-0005-0000-0000-00003C500000}"/>
    <cellStyle name="40% - Accent4 2 2 2 3 3 3" xfId="11451" xr:uid="{00000000-0005-0000-0000-00003D500000}"/>
    <cellStyle name="40% - Accent4 2 2 2 3 3 3 2" xfId="11446" xr:uid="{00000000-0005-0000-0000-00003E500000}"/>
    <cellStyle name="40% - Accent4 2 2 2 3 3 3 2 2" xfId="10666" xr:uid="{00000000-0005-0000-0000-00003F500000}"/>
    <cellStyle name="40% - Accent4 2 2 2 3 3 3 3" xfId="11445" xr:uid="{00000000-0005-0000-0000-000040500000}"/>
    <cellStyle name="40% - Accent4 2 2 2 3 3 4" xfId="11442" xr:uid="{00000000-0005-0000-0000-000041500000}"/>
    <cellStyle name="40% - Accent4 2 2 2 3 3 4 2" xfId="11438" xr:uid="{00000000-0005-0000-0000-000042500000}"/>
    <cellStyle name="40% - Accent4 2 2 2 3 3 5" xfId="11436" xr:uid="{00000000-0005-0000-0000-000043500000}"/>
    <cellStyle name="40% - Accent4 2 2 2 3 4" xfId="13252" xr:uid="{00000000-0005-0000-0000-000044500000}"/>
    <cellStyle name="40% - Accent4 2 2 2 3 4 2" xfId="7125" xr:uid="{00000000-0005-0000-0000-000045500000}"/>
    <cellStyle name="40% - Accent4 2 2 2 3 4 2 2" xfId="11431" xr:uid="{00000000-0005-0000-0000-000046500000}"/>
    <cellStyle name="40% - Accent4 2 2 2 3 4 2 2 2" xfId="10473" xr:uid="{00000000-0005-0000-0000-000047500000}"/>
    <cellStyle name="40% - Accent4 2 2 2 3 4 2 3" xfId="11430" xr:uid="{00000000-0005-0000-0000-000048500000}"/>
    <cellStyle name="40% - Accent4 2 2 2 3 4 3" xfId="22565" xr:uid="{00000000-0005-0000-0000-000049500000}"/>
    <cellStyle name="40% - Accent4 2 2 2 3 4 3 2" xfId="11427" xr:uid="{00000000-0005-0000-0000-00004A500000}"/>
    <cellStyle name="40% - Accent4 2 2 2 3 4 4" xfId="6972" xr:uid="{00000000-0005-0000-0000-00004B500000}"/>
    <cellStyle name="40% - Accent4 2 2 2 3 5" xfId="13247" xr:uid="{00000000-0005-0000-0000-00004C500000}"/>
    <cellStyle name="40% - Accent4 2 2 2 3 5 2" xfId="11426" xr:uid="{00000000-0005-0000-0000-00004D500000}"/>
    <cellStyle name="40% - Accent4 2 2 2 3 5 2 2" xfId="11423" xr:uid="{00000000-0005-0000-0000-00004E500000}"/>
    <cellStyle name="40% - Accent4 2 2 2 3 5 3" xfId="11422" xr:uid="{00000000-0005-0000-0000-00004F500000}"/>
    <cellStyle name="40% - Accent4 2 2 2 3 6" xfId="11419" xr:uid="{00000000-0005-0000-0000-000050500000}"/>
    <cellStyle name="40% - Accent4 2 2 2 3 6 2" xfId="11417" xr:uid="{00000000-0005-0000-0000-000051500000}"/>
    <cellStyle name="40% - Accent4 2 2 2 3 7" xfId="11415" xr:uid="{00000000-0005-0000-0000-000052500000}"/>
    <cellStyle name="40% - Accent4 2 2 2 4" xfId="29300" xr:uid="{00000000-0005-0000-0000-000053500000}"/>
    <cellStyle name="40% - Accent4 2 2 2 4 2" xfId="11414" xr:uid="{00000000-0005-0000-0000-000054500000}"/>
    <cellStyle name="40% - Accent4 2 2 2 4 2 2" xfId="11410" xr:uid="{00000000-0005-0000-0000-000055500000}"/>
    <cellStyle name="40% - Accent4 2 2 2 4 2 2 2" xfId="11407" xr:uid="{00000000-0005-0000-0000-000056500000}"/>
    <cellStyle name="40% - Accent4 2 2 2 4 2 2 2 2" xfId="10050" xr:uid="{00000000-0005-0000-0000-000057500000}"/>
    <cellStyle name="40% - Accent4 2 2 2 4 2 2 2 2 2" xfId="30336" xr:uid="{00000000-0005-0000-0000-000058500000}"/>
    <cellStyle name="40% - Accent4 2 2 2 4 2 2 2 3" xfId="10044" xr:uid="{00000000-0005-0000-0000-000059500000}"/>
    <cellStyle name="40% - Accent4 2 2 2 4 2 2 3" xfId="11406" xr:uid="{00000000-0005-0000-0000-00005A500000}"/>
    <cellStyle name="40% - Accent4 2 2 2 4 2 2 3 2" xfId="10015" xr:uid="{00000000-0005-0000-0000-00005B500000}"/>
    <cellStyle name="40% - Accent4 2 2 2 4 2 2 4" xfId="11405" xr:uid="{00000000-0005-0000-0000-00005C500000}"/>
    <cellStyle name="40% - Accent4 2 2 2 4 2 3" xfId="7509" xr:uid="{00000000-0005-0000-0000-00005D500000}"/>
    <cellStyle name="40% - Accent4 2 2 2 4 2 3 2" xfId="11402" xr:uid="{00000000-0005-0000-0000-00005E500000}"/>
    <cellStyle name="40% - Accent4 2 2 2 4 2 3 2 2" xfId="9966" xr:uid="{00000000-0005-0000-0000-00005F500000}"/>
    <cellStyle name="40% - Accent4 2 2 2 4 2 3 3" xfId="11401" xr:uid="{00000000-0005-0000-0000-000060500000}"/>
    <cellStyle name="40% - Accent4 2 2 2 4 2 4" xfId="11400" xr:uid="{00000000-0005-0000-0000-000061500000}"/>
    <cellStyle name="40% - Accent4 2 2 2 4 2 4 2" xfId="11395" xr:uid="{00000000-0005-0000-0000-000062500000}"/>
    <cellStyle name="40% - Accent4 2 2 2 4 2 5" xfId="11394" xr:uid="{00000000-0005-0000-0000-000063500000}"/>
    <cellStyle name="40% - Accent4 2 2 2 4 3" xfId="11388" xr:uid="{00000000-0005-0000-0000-000064500000}"/>
    <cellStyle name="40% - Accent4 2 2 2 4 3 2" xfId="17385" xr:uid="{00000000-0005-0000-0000-000065500000}"/>
    <cellStyle name="40% - Accent4 2 2 2 4 3 2 2" xfId="11384" xr:uid="{00000000-0005-0000-0000-000066500000}"/>
    <cellStyle name="40% - Accent4 2 2 2 4 3 2 2 2" xfId="11383" xr:uid="{00000000-0005-0000-0000-000067500000}"/>
    <cellStyle name="40% - Accent4 2 2 2 4 3 2 3" xfId="11380" xr:uid="{00000000-0005-0000-0000-000068500000}"/>
    <cellStyle name="40% - Accent4 2 2 2 4 3 3" xfId="17364" xr:uid="{00000000-0005-0000-0000-000069500000}"/>
    <cellStyle name="40% - Accent4 2 2 2 4 3 3 2" xfId="11377" xr:uid="{00000000-0005-0000-0000-00006A500000}"/>
    <cellStyle name="40% - Accent4 2 2 2 4 3 4" xfId="17351" xr:uid="{00000000-0005-0000-0000-00006B500000}"/>
    <cellStyle name="40% - Accent4 2 2 2 4 4" xfId="13243" xr:uid="{00000000-0005-0000-0000-00006C500000}"/>
    <cellStyle name="40% - Accent4 2 2 2 4 4 2" xfId="17330" xr:uid="{00000000-0005-0000-0000-00006D500000}"/>
    <cellStyle name="40% - Accent4 2 2 2 4 4 2 2" xfId="11376" xr:uid="{00000000-0005-0000-0000-00006E500000}"/>
    <cellStyle name="40% - Accent4 2 2 2 4 4 3" xfId="26865" xr:uid="{00000000-0005-0000-0000-00006F500000}"/>
    <cellStyle name="40% - Accent4 2 2 2 4 5" xfId="11375" xr:uid="{00000000-0005-0000-0000-000070500000}"/>
    <cellStyle name="40% - Accent4 2 2 2 4 5 2" xfId="11644" xr:uid="{00000000-0005-0000-0000-000071500000}"/>
    <cellStyle name="40% - Accent4 2 2 2 4 6" xfId="11371" xr:uid="{00000000-0005-0000-0000-000072500000}"/>
    <cellStyle name="40% - Accent4 2 2 2 5" xfId="8431" xr:uid="{00000000-0005-0000-0000-000073500000}"/>
    <cellStyle name="40% - Accent4 2 2 2 5 2" xfId="11370" xr:uid="{00000000-0005-0000-0000-000074500000}"/>
    <cellStyle name="40% - Accent4 2 2 2 5 2 2" xfId="11366" xr:uid="{00000000-0005-0000-0000-000075500000}"/>
    <cellStyle name="40% - Accent4 2 2 2 5 2 2 2" xfId="32575" xr:uid="{00000000-0005-0000-0000-000076500000}"/>
    <cellStyle name="40% - Accent4 2 2 2 5 2 2 2 2" xfId="9458" xr:uid="{00000000-0005-0000-0000-000077500000}"/>
    <cellStyle name="40% - Accent4 2 2 2 5 2 2 3" xfId="11362" xr:uid="{00000000-0005-0000-0000-000078500000}"/>
    <cellStyle name="40% - Accent4 2 2 2 5 2 3" xfId="12514" xr:uid="{00000000-0005-0000-0000-000079500000}"/>
    <cellStyle name="40% - Accent4 2 2 2 5 2 3 2" xfId="11361" xr:uid="{00000000-0005-0000-0000-00007A500000}"/>
    <cellStyle name="40% - Accent4 2 2 2 5 2 4" xfId="11360" xr:uid="{00000000-0005-0000-0000-00007B500000}"/>
    <cellStyle name="40% - Accent4 2 2 2 5 3" xfId="11355" xr:uid="{00000000-0005-0000-0000-00007C500000}"/>
    <cellStyle name="40% - Accent4 2 2 2 5 3 2" xfId="17266" xr:uid="{00000000-0005-0000-0000-00007D500000}"/>
    <cellStyle name="40% - Accent4 2 2 2 5 3 2 2" xfId="11352" xr:uid="{00000000-0005-0000-0000-00007E500000}"/>
    <cellStyle name="40% - Accent4 2 2 2 5 3 3" xfId="17255" xr:uid="{00000000-0005-0000-0000-00007F500000}"/>
    <cellStyle name="40% - Accent4 2 2 2 5 4" xfId="11349" xr:uid="{00000000-0005-0000-0000-000080500000}"/>
    <cellStyle name="40% - Accent4 2 2 2 5 4 2" xfId="17235" xr:uid="{00000000-0005-0000-0000-000081500000}"/>
    <cellStyle name="40% - Accent4 2 2 2 5 5" xfId="11346" xr:uid="{00000000-0005-0000-0000-000082500000}"/>
    <cellStyle name="40% - Accent4 2 2 2 6" xfId="16687" xr:uid="{00000000-0005-0000-0000-000083500000}"/>
    <cellStyle name="40% - Accent4 2 2 2 6 2" xfId="11341" xr:uid="{00000000-0005-0000-0000-000084500000}"/>
    <cellStyle name="40% - Accent4 2 2 2 6 2 2" xfId="11338" xr:uid="{00000000-0005-0000-0000-000085500000}"/>
    <cellStyle name="40% - Accent4 2 2 2 6 2 2 2" xfId="11334" xr:uid="{00000000-0005-0000-0000-000086500000}"/>
    <cellStyle name="40% - Accent4 2 2 2 6 2 3" xfId="11332" xr:uid="{00000000-0005-0000-0000-000087500000}"/>
    <cellStyle name="40% - Accent4 2 2 2 6 3" xfId="11328" xr:uid="{00000000-0005-0000-0000-000088500000}"/>
    <cellStyle name="40% - Accent4 2 2 2 6 3 2" xfId="7799" xr:uid="{00000000-0005-0000-0000-000089500000}"/>
    <cellStyle name="40% - Accent4 2 2 2 6 4" xfId="11324" xr:uid="{00000000-0005-0000-0000-00008A500000}"/>
    <cellStyle name="40% - Accent4 2 2 2 7" xfId="13350" xr:uid="{00000000-0005-0000-0000-00008B500000}"/>
    <cellStyle name="40% - Accent4 2 2 2 7 2" xfId="11322" xr:uid="{00000000-0005-0000-0000-00008C500000}"/>
    <cellStyle name="40% - Accent4 2 2 2 7 2 2" xfId="19750" xr:uid="{00000000-0005-0000-0000-00008D500000}"/>
    <cellStyle name="40% - Accent4 2 2 2 7 3" xfId="11319" xr:uid="{00000000-0005-0000-0000-00008E500000}"/>
    <cellStyle name="40% - Accent4 2 2 2 8" xfId="13346" xr:uid="{00000000-0005-0000-0000-00008F500000}"/>
    <cellStyle name="40% - Accent4 2 2 2 8 2" xfId="30175" xr:uid="{00000000-0005-0000-0000-000090500000}"/>
    <cellStyle name="40% - Accent4 2 2 2 9" xfId="11318" xr:uid="{00000000-0005-0000-0000-000091500000}"/>
    <cellStyle name="40% - Accent4 2 2 3" xfId="11317" xr:uid="{00000000-0005-0000-0000-000092500000}"/>
    <cellStyle name="40% - Accent4 2 2 3 2" xfId="20844" xr:uid="{00000000-0005-0000-0000-000093500000}"/>
    <cellStyle name="40% - Accent4 2 2 3 2 2" xfId="13476" xr:uid="{00000000-0005-0000-0000-000094500000}"/>
    <cellStyle name="40% - Accent4 2 2 3 2 2 2" xfId="11315" xr:uid="{00000000-0005-0000-0000-000095500000}"/>
    <cellStyle name="40% - Accent4 2 2 3 2 2 2 2" xfId="16112" xr:uid="{00000000-0005-0000-0000-000096500000}"/>
    <cellStyle name="40% - Accent4 2 2 3 2 2 2 2 2" xfId="18267" xr:uid="{00000000-0005-0000-0000-000097500000}"/>
    <cellStyle name="40% - Accent4 2 2 3 2 2 2 2 2 2" xfId="11314" xr:uid="{00000000-0005-0000-0000-000098500000}"/>
    <cellStyle name="40% - Accent4 2 2 3 2 2 2 2 2 2 2" xfId="11313" xr:uid="{00000000-0005-0000-0000-000099500000}"/>
    <cellStyle name="40% - Accent4 2 2 3 2 2 2 2 2 3" xfId="11311" xr:uid="{00000000-0005-0000-0000-00009A500000}"/>
    <cellStyle name="40% - Accent4 2 2 3 2 2 2 2 3" xfId="18253" xr:uid="{00000000-0005-0000-0000-00009B500000}"/>
    <cellStyle name="40% - Accent4 2 2 3 2 2 2 2 3 2" xfId="33877" xr:uid="{00000000-0005-0000-0000-00009C500000}"/>
    <cellStyle name="40% - Accent4 2 2 3 2 2 2 2 4" xfId="18250" xr:uid="{00000000-0005-0000-0000-00009D500000}"/>
    <cellStyle name="40% - Accent4 2 2 3 2 2 2 3" xfId="32274" xr:uid="{00000000-0005-0000-0000-00009E500000}"/>
    <cellStyle name="40% - Accent4 2 2 3 2 2 2 3 2" xfId="18242" xr:uid="{00000000-0005-0000-0000-00009F500000}"/>
    <cellStyle name="40% - Accent4 2 2 3 2 2 2 3 2 2" xfId="11310" xr:uid="{00000000-0005-0000-0000-0000A0500000}"/>
    <cellStyle name="40% - Accent4 2 2 3 2 2 2 3 3" xfId="18239" xr:uid="{00000000-0005-0000-0000-0000A1500000}"/>
    <cellStyle name="40% - Accent4 2 2 3 2 2 2 4" xfId="33669" xr:uid="{00000000-0005-0000-0000-0000A2500000}"/>
    <cellStyle name="40% - Accent4 2 2 3 2 2 2 4 2" xfId="18230" xr:uid="{00000000-0005-0000-0000-0000A3500000}"/>
    <cellStyle name="40% - Accent4 2 2 3 2 2 2 5" xfId="11309" xr:uid="{00000000-0005-0000-0000-0000A4500000}"/>
    <cellStyle name="40% - Accent4 2 2 3 2 2 3" xfId="11306" xr:uid="{00000000-0005-0000-0000-0000A5500000}"/>
    <cellStyle name="40% - Accent4 2 2 3 2 2 3 2" xfId="22231" xr:uid="{00000000-0005-0000-0000-0000A6500000}"/>
    <cellStyle name="40% - Accent4 2 2 3 2 2 3 2 2" xfId="28554" xr:uid="{00000000-0005-0000-0000-0000A7500000}"/>
    <cellStyle name="40% - Accent4 2 2 3 2 2 3 2 2 2" xfId="11305" xr:uid="{00000000-0005-0000-0000-0000A8500000}"/>
    <cellStyle name="40% - Accent4 2 2 3 2 2 3 2 3" xfId="18168" xr:uid="{00000000-0005-0000-0000-0000A9500000}"/>
    <cellStyle name="40% - Accent4 2 2 3 2 2 3 3" xfId="22226" xr:uid="{00000000-0005-0000-0000-0000AA500000}"/>
    <cellStyle name="40% - Accent4 2 2 3 2 2 3 3 2" xfId="25204" xr:uid="{00000000-0005-0000-0000-0000AB500000}"/>
    <cellStyle name="40% - Accent4 2 2 3 2 2 3 4" xfId="19732" xr:uid="{00000000-0005-0000-0000-0000AC500000}"/>
    <cellStyle name="40% - Accent4 2 2 3 2 2 4" xfId="11304" xr:uid="{00000000-0005-0000-0000-0000AD500000}"/>
    <cellStyle name="40% - Accent4 2 2 3 2 2 4 2" xfId="22223" xr:uid="{00000000-0005-0000-0000-0000AE500000}"/>
    <cellStyle name="40% - Accent4 2 2 3 2 2 4 2 2" xfId="18153" xr:uid="{00000000-0005-0000-0000-0000AF500000}"/>
    <cellStyle name="40% - Accent4 2 2 3 2 2 4 3" xfId="29543" xr:uid="{00000000-0005-0000-0000-0000B0500000}"/>
    <cellStyle name="40% - Accent4 2 2 3 2 2 5" xfId="11303" xr:uid="{00000000-0005-0000-0000-0000B1500000}"/>
    <cellStyle name="40% - Accent4 2 2 3 2 2 5 2" xfId="11302" xr:uid="{00000000-0005-0000-0000-0000B2500000}"/>
    <cellStyle name="40% - Accent4 2 2 3 2 2 6" xfId="11300" xr:uid="{00000000-0005-0000-0000-0000B3500000}"/>
    <cellStyle name="40% - Accent4 2 2 3 2 3" xfId="11120" xr:uid="{00000000-0005-0000-0000-0000B4500000}"/>
    <cellStyle name="40% - Accent4 2 2 3 2 3 2" xfId="11299" xr:uid="{00000000-0005-0000-0000-0000B5500000}"/>
    <cellStyle name="40% - Accent4 2 2 3 2 3 2 2" xfId="27982" xr:uid="{00000000-0005-0000-0000-0000B6500000}"/>
    <cellStyle name="40% - Accent4 2 2 3 2 3 2 2 2" xfId="24298" xr:uid="{00000000-0005-0000-0000-0000B7500000}"/>
    <cellStyle name="40% - Accent4 2 2 3 2 3 2 2 2 2" xfId="20843" xr:uid="{00000000-0005-0000-0000-0000B8500000}"/>
    <cellStyle name="40% - Accent4 2 2 3 2 3 2 2 3" xfId="18200" xr:uid="{00000000-0005-0000-0000-0000B9500000}"/>
    <cellStyle name="40% - Accent4 2 2 3 2 3 2 3" xfId="29723" xr:uid="{00000000-0005-0000-0000-0000BA500000}"/>
    <cellStyle name="40% - Accent4 2 2 3 2 3 2 3 2" xfId="18194" xr:uid="{00000000-0005-0000-0000-0000BB500000}"/>
    <cellStyle name="40% - Accent4 2 2 3 2 3 2 4" xfId="11298" xr:uid="{00000000-0005-0000-0000-0000BC500000}"/>
    <cellStyle name="40% - Accent4 2 2 3 2 3 3" xfId="11294" xr:uid="{00000000-0005-0000-0000-0000BD500000}"/>
    <cellStyle name="40% - Accent4 2 2 3 2 3 3 2" xfId="22206" xr:uid="{00000000-0005-0000-0000-0000BE500000}"/>
    <cellStyle name="40% - Accent4 2 2 3 2 3 3 2 2" xfId="22409" xr:uid="{00000000-0005-0000-0000-0000BF500000}"/>
    <cellStyle name="40% - Accent4 2 2 3 2 3 3 3" xfId="11293" xr:uid="{00000000-0005-0000-0000-0000C0500000}"/>
    <cellStyle name="40% - Accent4 2 2 3 2 3 4" xfId="11289" xr:uid="{00000000-0005-0000-0000-0000C1500000}"/>
    <cellStyle name="40% - Accent4 2 2 3 2 3 4 2" xfId="11288" xr:uid="{00000000-0005-0000-0000-0000C2500000}"/>
    <cellStyle name="40% - Accent4 2 2 3 2 3 5" xfId="11286" xr:uid="{00000000-0005-0000-0000-0000C3500000}"/>
    <cellStyle name="40% - Accent4 2 2 3 2 4" xfId="11285" xr:uid="{00000000-0005-0000-0000-0000C4500000}"/>
    <cellStyle name="40% - Accent4 2 2 3 2 4 2" xfId="32080" xr:uid="{00000000-0005-0000-0000-0000C5500000}"/>
    <cellStyle name="40% - Accent4 2 2 3 2 4 2 2" xfId="11280" xr:uid="{00000000-0005-0000-0000-0000C6500000}"/>
    <cellStyle name="40% - Accent4 2 2 3 2 4 2 2 2" xfId="18167" xr:uid="{00000000-0005-0000-0000-0000C7500000}"/>
    <cellStyle name="40% - Accent4 2 2 3 2 4 2 3" xfId="11279" xr:uid="{00000000-0005-0000-0000-0000C8500000}"/>
    <cellStyle name="40% - Accent4 2 2 3 2 4 3" xfId="28410" xr:uid="{00000000-0005-0000-0000-0000C9500000}"/>
    <cellStyle name="40% - Accent4 2 2 3 2 4 3 2" xfId="11275" xr:uid="{00000000-0005-0000-0000-0000CA500000}"/>
    <cellStyle name="40% - Accent4 2 2 3 2 4 4" xfId="33684" xr:uid="{00000000-0005-0000-0000-0000CB500000}"/>
    <cellStyle name="40% - Accent4 2 2 3 2 5" xfId="11274" xr:uid="{00000000-0005-0000-0000-0000CC500000}"/>
    <cellStyle name="40% - Accent4 2 2 3 2 5 2" xfId="31436" xr:uid="{00000000-0005-0000-0000-0000CD500000}"/>
    <cellStyle name="40% - Accent4 2 2 3 2 5 2 2" xfId="11270" xr:uid="{00000000-0005-0000-0000-0000CE500000}"/>
    <cellStyle name="40% - Accent4 2 2 3 2 5 3" xfId="18446" xr:uid="{00000000-0005-0000-0000-0000CF500000}"/>
    <cellStyle name="40% - Accent4 2 2 3 2 6" xfId="11269" xr:uid="{00000000-0005-0000-0000-0000D0500000}"/>
    <cellStyle name="40% - Accent4 2 2 3 2 6 2" xfId="11267" xr:uid="{00000000-0005-0000-0000-0000D1500000}"/>
    <cellStyle name="40% - Accent4 2 2 3 2 7" xfId="11266" xr:uid="{00000000-0005-0000-0000-0000D2500000}"/>
    <cellStyle name="40% - Accent4 2 2 3 3" xfId="11265" xr:uid="{00000000-0005-0000-0000-0000D3500000}"/>
    <cellStyle name="40% - Accent4 2 2 3 3 2" xfId="11262" xr:uid="{00000000-0005-0000-0000-0000D4500000}"/>
    <cellStyle name="40% - Accent4 2 2 3 3 2 2" xfId="19726" xr:uid="{00000000-0005-0000-0000-0000D5500000}"/>
    <cellStyle name="40% - Accent4 2 2 3 3 2 2 2" xfId="11259" xr:uid="{00000000-0005-0000-0000-0000D6500000}"/>
    <cellStyle name="40% - Accent4 2 2 3 3 2 2 2 2" xfId="8653" xr:uid="{00000000-0005-0000-0000-0000D7500000}"/>
    <cellStyle name="40% - Accent4 2 2 3 3 2 2 2 2 2" xfId="11258" xr:uid="{00000000-0005-0000-0000-0000D8500000}"/>
    <cellStyle name="40% - Accent4 2 2 3 3 2 2 2 3" xfId="8645" xr:uid="{00000000-0005-0000-0000-0000D9500000}"/>
    <cellStyle name="40% - Accent4 2 2 3 3 2 2 3" xfId="33589" xr:uid="{00000000-0005-0000-0000-0000DA500000}"/>
    <cellStyle name="40% - Accent4 2 2 3 3 2 2 3 2" xfId="8776" xr:uid="{00000000-0005-0000-0000-0000DB500000}"/>
    <cellStyle name="40% - Accent4 2 2 3 3 2 2 4" xfId="11257" xr:uid="{00000000-0005-0000-0000-0000DC500000}"/>
    <cellStyle name="40% - Accent4 2 2 3 3 2 3" xfId="11256" xr:uid="{00000000-0005-0000-0000-0000DD500000}"/>
    <cellStyle name="40% - Accent4 2 2 3 3 2 3 2" xfId="20133" xr:uid="{00000000-0005-0000-0000-0000DE500000}"/>
    <cellStyle name="40% - Accent4 2 2 3 3 2 3 2 2" xfId="8529" xr:uid="{00000000-0005-0000-0000-0000DF500000}"/>
    <cellStyle name="40% - Accent4 2 2 3 3 2 3 3" xfId="27549" xr:uid="{00000000-0005-0000-0000-0000E0500000}"/>
    <cellStyle name="40% - Accent4 2 2 3 3 2 4" xfId="29158" xr:uid="{00000000-0005-0000-0000-0000E1500000}"/>
    <cellStyle name="40% - Accent4 2 2 3 3 2 4 2" xfId="20131" xr:uid="{00000000-0005-0000-0000-0000E2500000}"/>
    <cellStyle name="40% - Accent4 2 2 3 3 2 5" xfId="11250" xr:uid="{00000000-0005-0000-0000-0000E3500000}"/>
    <cellStyle name="40% - Accent4 2 2 3 3 3" xfId="11244" xr:uid="{00000000-0005-0000-0000-0000E4500000}"/>
    <cellStyle name="40% - Accent4 2 2 3 3 3 2" xfId="11241" xr:uid="{00000000-0005-0000-0000-0000E5500000}"/>
    <cellStyle name="40% - Accent4 2 2 3 3 3 2 2" xfId="11234" xr:uid="{00000000-0005-0000-0000-0000E6500000}"/>
    <cellStyle name="40% - Accent4 2 2 3 3 3 2 2 2" xfId="8285" xr:uid="{00000000-0005-0000-0000-0000E7500000}"/>
    <cellStyle name="40% - Accent4 2 2 3 3 3 2 3" xfId="11233" xr:uid="{00000000-0005-0000-0000-0000E8500000}"/>
    <cellStyle name="40% - Accent4 2 2 3 3 3 3" xfId="11229" xr:uid="{00000000-0005-0000-0000-0000E9500000}"/>
    <cellStyle name="40% - Accent4 2 2 3 3 3 3 2" xfId="33505" xr:uid="{00000000-0005-0000-0000-0000EA500000}"/>
    <cellStyle name="40% - Accent4 2 2 3 3 3 4" xfId="11219" xr:uid="{00000000-0005-0000-0000-0000EB500000}"/>
    <cellStyle name="40% - Accent4 2 2 3 3 4" xfId="13238" xr:uid="{00000000-0005-0000-0000-0000EC500000}"/>
    <cellStyle name="40% - Accent4 2 2 3 3 4 2" xfId="11212" xr:uid="{00000000-0005-0000-0000-0000ED500000}"/>
    <cellStyle name="40% - Accent4 2 2 3 3 4 2 2" xfId="11208" xr:uid="{00000000-0005-0000-0000-0000EE500000}"/>
    <cellStyle name="40% - Accent4 2 2 3 3 4 3" xfId="26804" xr:uid="{00000000-0005-0000-0000-0000EF500000}"/>
    <cellStyle name="40% - Accent4 2 2 3 3 5" xfId="11207" xr:uid="{00000000-0005-0000-0000-0000F0500000}"/>
    <cellStyle name="40% - Accent4 2 2 3 3 5 2" xfId="11204" xr:uid="{00000000-0005-0000-0000-0000F1500000}"/>
    <cellStyle name="40% - Accent4 2 2 3 3 6" xfId="11201" xr:uid="{00000000-0005-0000-0000-0000F2500000}"/>
    <cellStyle name="40% - Accent4 2 2 3 4" xfId="11200" xr:uid="{00000000-0005-0000-0000-0000F3500000}"/>
    <cellStyle name="40% - Accent4 2 2 3 4 2" xfId="11198" xr:uid="{00000000-0005-0000-0000-0000F4500000}"/>
    <cellStyle name="40% - Accent4 2 2 3 4 2 2" xfId="11194" xr:uid="{00000000-0005-0000-0000-0000F5500000}"/>
    <cellStyle name="40% - Accent4 2 2 3 4 2 2 2" xfId="11190" xr:uid="{00000000-0005-0000-0000-0000F6500000}"/>
    <cellStyle name="40% - Accent4 2 2 3 4 2 2 2 2" xfId="18084" xr:uid="{00000000-0005-0000-0000-0000F7500000}"/>
    <cellStyle name="40% - Accent4 2 2 3 4 2 2 3" xfId="11189" xr:uid="{00000000-0005-0000-0000-0000F8500000}"/>
    <cellStyle name="40% - Accent4 2 2 3 4 2 3" xfId="11185" xr:uid="{00000000-0005-0000-0000-0000F9500000}"/>
    <cellStyle name="40% - Accent4 2 2 3 4 2 3 2" xfId="18047" xr:uid="{00000000-0005-0000-0000-0000FA500000}"/>
    <cellStyle name="40% - Accent4 2 2 3 4 2 4" xfId="18983" xr:uid="{00000000-0005-0000-0000-0000FB500000}"/>
    <cellStyle name="40% - Accent4 2 2 3 4 3" xfId="11179" xr:uid="{00000000-0005-0000-0000-0000FC500000}"/>
    <cellStyle name="40% - Accent4 2 2 3 4 3 2" xfId="17141" xr:uid="{00000000-0005-0000-0000-0000FD500000}"/>
    <cellStyle name="40% - Accent4 2 2 3 4 3 2 2" xfId="11175" xr:uid="{00000000-0005-0000-0000-0000FE500000}"/>
    <cellStyle name="40% - Accent4 2 2 3 4 3 3" xfId="17124" xr:uid="{00000000-0005-0000-0000-0000FF500000}"/>
    <cellStyle name="40% - Accent4 2 2 3 4 4" xfId="11174" xr:uid="{00000000-0005-0000-0000-000000510000}"/>
    <cellStyle name="40% - Accent4 2 2 3 4 4 2" xfId="17093" xr:uid="{00000000-0005-0000-0000-000001510000}"/>
    <cellStyle name="40% - Accent4 2 2 3 4 5" xfId="11170" xr:uid="{00000000-0005-0000-0000-000002510000}"/>
    <cellStyle name="40% - Accent4 2 2 3 5" xfId="16683" xr:uid="{00000000-0005-0000-0000-000003510000}"/>
    <cellStyle name="40% - Accent4 2 2 3 5 2" xfId="11169" xr:uid="{00000000-0005-0000-0000-000004510000}"/>
    <cellStyle name="40% - Accent4 2 2 3 5 2 2" xfId="11165" xr:uid="{00000000-0005-0000-0000-000005510000}"/>
    <cellStyle name="40% - Accent4 2 2 3 5 2 2 2" xfId="11160" xr:uid="{00000000-0005-0000-0000-000006510000}"/>
    <cellStyle name="40% - Accent4 2 2 3 5 2 3" xfId="11158" xr:uid="{00000000-0005-0000-0000-000007510000}"/>
    <cellStyle name="40% - Accent4 2 2 3 5 3" xfId="11153" xr:uid="{00000000-0005-0000-0000-000008510000}"/>
    <cellStyle name="40% - Accent4 2 2 3 5 3 2" xfId="17043" xr:uid="{00000000-0005-0000-0000-000009510000}"/>
    <cellStyle name="40% - Accent4 2 2 3 5 4" xfId="11150" xr:uid="{00000000-0005-0000-0000-00000A510000}"/>
    <cellStyle name="40% - Accent4 2 2 3 6" xfId="13341" xr:uid="{00000000-0005-0000-0000-00000B510000}"/>
    <cellStyle name="40% - Accent4 2 2 3 6 2" xfId="11147" xr:uid="{00000000-0005-0000-0000-00000C510000}"/>
    <cellStyle name="40% - Accent4 2 2 3 6 2 2" xfId="11144" xr:uid="{00000000-0005-0000-0000-00000D510000}"/>
    <cellStyle name="40% - Accent4 2 2 3 6 3" xfId="11141" xr:uid="{00000000-0005-0000-0000-00000E510000}"/>
    <cellStyle name="40% - Accent4 2 2 3 7" xfId="13335" xr:uid="{00000000-0005-0000-0000-00000F510000}"/>
    <cellStyle name="40% - Accent4 2 2 3 7 2" xfId="11139" xr:uid="{00000000-0005-0000-0000-000010510000}"/>
    <cellStyle name="40% - Accent4 2 2 3 8" xfId="11138" xr:uid="{00000000-0005-0000-0000-000011510000}"/>
    <cellStyle name="40% - Accent4 2 2 4" xfId="11136" xr:uid="{00000000-0005-0000-0000-000012510000}"/>
    <cellStyle name="40% - Accent4 2 2 4 2" xfId="11135" xr:uid="{00000000-0005-0000-0000-000013510000}"/>
    <cellStyle name="40% - Accent4 2 2 4 2 2" xfId="33723" xr:uid="{00000000-0005-0000-0000-000014510000}"/>
    <cellStyle name="40% - Accent4 2 2 4 2 2 2" xfId="11133" xr:uid="{00000000-0005-0000-0000-000015510000}"/>
    <cellStyle name="40% - Accent4 2 2 4 2 2 2 2" xfId="11130" xr:uid="{00000000-0005-0000-0000-000016510000}"/>
    <cellStyle name="40% - Accent4 2 2 4 2 2 2 2 2" xfId="6591" xr:uid="{00000000-0005-0000-0000-000017510000}"/>
    <cellStyle name="40% - Accent4 2 2 4 2 2 2 2 2 2" xfId="11127" xr:uid="{00000000-0005-0000-0000-000018510000}"/>
    <cellStyle name="40% - Accent4 2 2 4 2 2 2 2 3" xfId="6576" xr:uid="{00000000-0005-0000-0000-000019510000}"/>
    <cellStyle name="40% - Accent4 2 2 4 2 2 2 3" xfId="11541" xr:uid="{00000000-0005-0000-0000-00001A510000}"/>
    <cellStyle name="40% - Accent4 2 2 4 2 2 2 3 2" xfId="30119" xr:uid="{00000000-0005-0000-0000-00001B510000}"/>
    <cellStyle name="40% - Accent4 2 2 4 2 2 2 4" xfId="11524" xr:uid="{00000000-0005-0000-0000-00001C510000}"/>
    <cellStyle name="40% - Accent4 2 2 4 2 2 3" xfId="11125" xr:uid="{00000000-0005-0000-0000-00001D510000}"/>
    <cellStyle name="40% - Accent4 2 2 4 2 2 3 2" xfId="11466" xr:uid="{00000000-0005-0000-0000-00001E510000}"/>
    <cellStyle name="40% - Accent4 2 2 4 2 2 3 2 2" xfId="6453" xr:uid="{00000000-0005-0000-0000-00001F510000}"/>
    <cellStyle name="40% - Accent4 2 2 4 2 2 3 3" xfId="13251" xr:uid="{00000000-0005-0000-0000-000020510000}"/>
    <cellStyle name="40% - Accent4 2 2 4 2 2 4" xfId="20492" xr:uid="{00000000-0005-0000-0000-000021510000}"/>
    <cellStyle name="40% - Accent4 2 2 4 2 2 4 2" xfId="11387" xr:uid="{00000000-0005-0000-0000-000022510000}"/>
    <cellStyle name="40% - Accent4 2 2 4 2 2 5" xfId="18996" xr:uid="{00000000-0005-0000-0000-000023510000}"/>
    <cellStyle name="40% - Accent4 2 2 4 2 3" xfId="11116" xr:uid="{00000000-0005-0000-0000-000024510000}"/>
    <cellStyle name="40% - Accent4 2 2 4 2 3 2" xfId="11123" xr:uid="{00000000-0005-0000-0000-000025510000}"/>
    <cellStyle name="40% - Accent4 2 2 4 2 3 2 2" xfId="11121" xr:uid="{00000000-0005-0000-0000-000026510000}"/>
    <cellStyle name="40% - Accent4 2 2 4 2 3 2 2 2" xfId="21140" xr:uid="{00000000-0005-0000-0000-000027510000}"/>
    <cellStyle name="40% - Accent4 2 2 4 2 3 2 3" xfId="11283" xr:uid="{00000000-0005-0000-0000-000028510000}"/>
    <cellStyle name="40% - Accent4 2 2 4 2 3 3" xfId="11119" xr:uid="{00000000-0005-0000-0000-000029510000}"/>
    <cellStyle name="40% - Accent4 2 2 4 2 3 3 2" xfId="11243" xr:uid="{00000000-0005-0000-0000-00002A510000}"/>
    <cellStyle name="40% - Accent4 2 2 4 2 3 4" xfId="18973" xr:uid="{00000000-0005-0000-0000-00002B510000}"/>
    <cellStyle name="40% - Accent4 2 2 4 2 4" xfId="27878" xr:uid="{00000000-0005-0000-0000-00002C510000}"/>
    <cellStyle name="40% - Accent4 2 2 4 2 4 2" xfId="11118" xr:uid="{00000000-0005-0000-0000-00002D510000}"/>
    <cellStyle name="40% - Accent4 2 2 4 2 4 2 2" xfId="11117" xr:uid="{00000000-0005-0000-0000-00002E510000}"/>
    <cellStyle name="40% - Accent4 2 2 4 2 4 3" xfId="33406" xr:uid="{00000000-0005-0000-0000-00002F510000}"/>
    <cellStyle name="40% - Accent4 2 2 4 2 5" xfId="11115" xr:uid="{00000000-0005-0000-0000-000030510000}"/>
    <cellStyle name="40% - Accent4 2 2 4 2 5 2" xfId="11113" xr:uid="{00000000-0005-0000-0000-000031510000}"/>
    <cellStyle name="40% - Accent4 2 2 4 2 6" xfId="11111" xr:uid="{00000000-0005-0000-0000-000032510000}"/>
    <cellStyle name="40% - Accent4 2 2 4 3" xfId="11109" xr:uid="{00000000-0005-0000-0000-000033510000}"/>
    <cellStyle name="40% - Accent4 2 2 4 3 2" xfId="11107" xr:uid="{00000000-0005-0000-0000-000034510000}"/>
    <cellStyle name="40% - Accent4 2 2 4 3 2 2" xfId="11105" xr:uid="{00000000-0005-0000-0000-000035510000}"/>
    <cellStyle name="40% - Accent4 2 2 4 3 2 2 2" xfId="11097" xr:uid="{00000000-0005-0000-0000-000036510000}"/>
    <cellStyle name="40% - Accent4 2 2 4 3 2 2 2 2" xfId="11095" xr:uid="{00000000-0005-0000-0000-000037510000}"/>
    <cellStyle name="40% - Accent4 2 2 4 3 2 2 3" xfId="10895" xr:uid="{00000000-0005-0000-0000-000038510000}"/>
    <cellStyle name="40% - Accent4 2 2 4 3 2 3" xfId="11092" xr:uid="{00000000-0005-0000-0000-000039510000}"/>
    <cellStyle name="40% - Accent4 2 2 4 3 2 3 2" xfId="22198" xr:uid="{00000000-0005-0000-0000-00003A510000}"/>
    <cellStyle name="40% - Accent4 2 2 4 3 2 4" xfId="27449" xr:uid="{00000000-0005-0000-0000-00003B510000}"/>
    <cellStyle name="40% - Accent4 2 2 4 3 3" xfId="11085" xr:uid="{00000000-0005-0000-0000-00003C510000}"/>
    <cellStyle name="40% - Accent4 2 2 4 3 3 2" xfId="11083" xr:uid="{00000000-0005-0000-0000-00003D510000}"/>
    <cellStyle name="40% - Accent4 2 2 4 3 3 2 2" xfId="10764" xr:uid="{00000000-0005-0000-0000-00003E510000}"/>
    <cellStyle name="40% - Accent4 2 2 4 3 3 3" xfId="11077" xr:uid="{00000000-0005-0000-0000-00003F510000}"/>
    <cellStyle name="40% - Accent4 2 2 4 3 4" xfId="11071" xr:uid="{00000000-0005-0000-0000-000040510000}"/>
    <cellStyle name="40% - Accent4 2 2 4 3 4 2" xfId="11068" xr:uid="{00000000-0005-0000-0000-000041510000}"/>
    <cellStyle name="40% - Accent4 2 2 4 3 5" xfId="12389" xr:uid="{00000000-0005-0000-0000-000042510000}"/>
    <cellStyle name="40% - Accent4 2 2 4 4" xfId="11064" xr:uid="{00000000-0005-0000-0000-000043510000}"/>
    <cellStyle name="40% - Accent4 2 2 4 4 2" xfId="11063" xr:uid="{00000000-0005-0000-0000-000044510000}"/>
    <cellStyle name="40% - Accent4 2 2 4 4 2 2" xfId="11060" xr:uid="{00000000-0005-0000-0000-000045510000}"/>
    <cellStyle name="40% - Accent4 2 2 4 4 2 2 2" xfId="10566" xr:uid="{00000000-0005-0000-0000-000046510000}"/>
    <cellStyle name="40% - Accent4 2 2 4 4 2 3" xfId="11053" xr:uid="{00000000-0005-0000-0000-000047510000}"/>
    <cellStyle name="40% - Accent4 2 2 4 4 3" xfId="11046" xr:uid="{00000000-0005-0000-0000-000048510000}"/>
    <cellStyle name="40% - Accent4 2 2 4 4 3 2" xfId="16957" xr:uid="{00000000-0005-0000-0000-000049510000}"/>
    <cellStyle name="40% - Accent4 2 2 4 4 4" xfId="11043" xr:uid="{00000000-0005-0000-0000-00004A510000}"/>
    <cellStyle name="40% - Accent4 2 2 4 5" xfId="13332" xr:uid="{00000000-0005-0000-0000-00004B510000}"/>
    <cellStyle name="40% - Accent4 2 2 4 5 2" xfId="11042" xr:uid="{00000000-0005-0000-0000-00004C510000}"/>
    <cellStyle name="40% - Accent4 2 2 4 5 2 2" xfId="11038" xr:uid="{00000000-0005-0000-0000-00004D510000}"/>
    <cellStyle name="40% - Accent4 2 2 4 5 3" xfId="11031" xr:uid="{00000000-0005-0000-0000-00004E510000}"/>
    <cellStyle name="40% - Accent4 2 2 4 6" xfId="33026" xr:uid="{00000000-0005-0000-0000-00004F510000}"/>
    <cellStyle name="40% - Accent4 2 2 4 6 2" xfId="13709" xr:uid="{00000000-0005-0000-0000-000050510000}"/>
    <cellStyle name="40% - Accent4 2 2 4 7" xfId="31971" xr:uid="{00000000-0005-0000-0000-000051510000}"/>
    <cellStyle name="40% - Accent4 2 2 5" xfId="11030" xr:uid="{00000000-0005-0000-0000-000052510000}"/>
    <cellStyle name="40% - Accent4 2 2 5 2" xfId="11029" xr:uid="{00000000-0005-0000-0000-000053510000}"/>
    <cellStyle name="40% - Accent4 2 2 5 2 2" xfId="11028" xr:uid="{00000000-0005-0000-0000-000054510000}"/>
    <cellStyle name="40% - Accent4 2 2 5 2 2 2" xfId="11027" xr:uid="{00000000-0005-0000-0000-000055510000}"/>
    <cellStyle name="40% - Accent4 2 2 5 2 2 2 2" xfId="27870" xr:uid="{00000000-0005-0000-0000-000056510000}"/>
    <cellStyle name="40% - Accent4 2 2 5 2 2 2 2 2" xfId="11025" xr:uid="{00000000-0005-0000-0000-000057510000}"/>
    <cellStyle name="40% - Accent4 2 2 5 2 2 2 3" xfId="10197" xr:uid="{00000000-0005-0000-0000-000058510000}"/>
    <cellStyle name="40% - Accent4 2 2 5 2 2 3" xfId="11023" xr:uid="{00000000-0005-0000-0000-000059510000}"/>
    <cellStyle name="40% - Accent4 2 2 5 2 2 3 2" xfId="10161" xr:uid="{00000000-0005-0000-0000-00005A510000}"/>
    <cellStyle name="40% - Accent4 2 2 5 2 2 4" xfId="18836" xr:uid="{00000000-0005-0000-0000-00005B510000}"/>
    <cellStyle name="40% - Accent4 2 2 5 2 3" xfId="11022" xr:uid="{00000000-0005-0000-0000-00005C510000}"/>
    <cellStyle name="40% - Accent4 2 2 5 2 3 2" xfId="11021" xr:uid="{00000000-0005-0000-0000-00005D510000}"/>
    <cellStyle name="40% - Accent4 2 2 5 2 3 2 2" xfId="10058" xr:uid="{00000000-0005-0000-0000-00005E510000}"/>
    <cellStyle name="40% - Accent4 2 2 5 2 3 3" xfId="11018" xr:uid="{00000000-0005-0000-0000-00005F510000}"/>
    <cellStyle name="40% - Accent4 2 2 5 2 4" xfId="11017" xr:uid="{00000000-0005-0000-0000-000060510000}"/>
    <cellStyle name="40% - Accent4 2 2 5 2 4 2" xfId="11013" xr:uid="{00000000-0005-0000-0000-000061510000}"/>
    <cellStyle name="40% - Accent4 2 2 5 2 5" xfId="20704" xr:uid="{00000000-0005-0000-0000-000062510000}"/>
    <cellStyle name="40% - Accent4 2 2 5 3" xfId="11012" xr:uid="{00000000-0005-0000-0000-000063510000}"/>
    <cellStyle name="40% - Accent4 2 2 5 3 2" xfId="11011" xr:uid="{00000000-0005-0000-0000-000064510000}"/>
    <cellStyle name="40% - Accent4 2 2 5 3 2 2" xfId="11009" xr:uid="{00000000-0005-0000-0000-000065510000}"/>
    <cellStyle name="40% - Accent4 2 2 5 3 2 2 2" xfId="11003" xr:uid="{00000000-0005-0000-0000-000066510000}"/>
    <cellStyle name="40% - Accent4 2 2 5 3 2 3" xfId="11001" xr:uid="{00000000-0005-0000-0000-000067510000}"/>
    <cellStyle name="40% - Accent4 2 2 5 3 3" xfId="10994" xr:uid="{00000000-0005-0000-0000-000068510000}"/>
    <cellStyle name="40% - Accent4 2 2 5 3 3 2" xfId="10990" xr:uid="{00000000-0005-0000-0000-000069510000}"/>
    <cellStyle name="40% - Accent4 2 2 5 3 4" xfId="10987" xr:uid="{00000000-0005-0000-0000-00006A510000}"/>
    <cellStyle name="40% - Accent4 2 2 5 4" xfId="10985" xr:uid="{00000000-0005-0000-0000-00006B510000}"/>
    <cellStyle name="40% - Accent4 2 2 5 4 2" xfId="10983" xr:uid="{00000000-0005-0000-0000-00006C510000}"/>
    <cellStyle name="40% - Accent4 2 2 5 4 2 2" xfId="10978" xr:uid="{00000000-0005-0000-0000-00006D510000}"/>
    <cellStyle name="40% - Accent4 2 2 5 4 3" xfId="10972" xr:uid="{00000000-0005-0000-0000-00006E510000}"/>
    <cellStyle name="40% - Accent4 2 2 5 5" xfId="13328" xr:uid="{00000000-0005-0000-0000-00006F510000}"/>
    <cellStyle name="40% - Accent4 2 2 5 5 2" xfId="10970" xr:uid="{00000000-0005-0000-0000-000070510000}"/>
    <cellStyle name="40% - Accent4 2 2 5 6" xfId="13699" xr:uid="{00000000-0005-0000-0000-000071510000}"/>
    <cellStyle name="40% - Accent4 2 2 6" xfId="10968" xr:uid="{00000000-0005-0000-0000-000072510000}"/>
    <cellStyle name="40% - Accent4 2 2 6 2" xfId="10966" xr:uid="{00000000-0005-0000-0000-000073510000}"/>
    <cellStyle name="40% - Accent4 2 2 6 2 2" xfId="10964" xr:uid="{00000000-0005-0000-0000-000074510000}"/>
    <cellStyle name="40% - Accent4 2 2 6 2 2 2" xfId="10962" xr:uid="{00000000-0005-0000-0000-000075510000}"/>
    <cellStyle name="40% - Accent4 2 2 6 2 2 2 2" xfId="9502" xr:uid="{00000000-0005-0000-0000-000076510000}"/>
    <cellStyle name="40% - Accent4 2 2 6 2 2 3" xfId="10960" xr:uid="{00000000-0005-0000-0000-000077510000}"/>
    <cellStyle name="40% - Accent4 2 2 6 2 3" xfId="10955" xr:uid="{00000000-0005-0000-0000-000078510000}"/>
    <cellStyle name="40% - Accent4 2 2 6 2 3 2" xfId="11828" xr:uid="{00000000-0005-0000-0000-000079510000}"/>
    <cellStyle name="40% - Accent4 2 2 6 2 4" xfId="10953" xr:uid="{00000000-0005-0000-0000-00007A510000}"/>
    <cellStyle name="40% - Accent4 2 2 6 3" xfId="10951" xr:uid="{00000000-0005-0000-0000-00007B510000}"/>
    <cellStyle name="40% - Accent4 2 2 6 3 2" xfId="10949" xr:uid="{00000000-0005-0000-0000-00007C510000}"/>
    <cellStyle name="40% - Accent4 2 2 6 3 2 2" xfId="11790" xr:uid="{00000000-0005-0000-0000-00007D510000}"/>
    <cellStyle name="40% - Accent4 2 2 6 3 3" xfId="10947" xr:uid="{00000000-0005-0000-0000-00007E510000}"/>
    <cellStyle name="40% - Accent4 2 2 6 4" xfId="10945" xr:uid="{00000000-0005-0000-0000-00007F510000}"/>
    <cellStyle name="40% - Accent4 2 2 6 4 2" xfId="10943" xr:uid="{00000000-0005-0000-0000-000080510000}"/>
    <cellStyle name="40% - Accent4 2 2 6 5" xfId="10941" xr:uid="{00000000-0005-0000-0000-000081510000}"/>
    <cellStyle name="40% - Accent4 2 2 7" xfId="28553" xr:uid="{00000000-0005-0000-0000-000082510000}"/>
    <cellStyle name="40% - Accent4 2 2 7 2" xfId="24240" xr:uid="{00000000-0005-0000-0000-000083510000}"/>
    <cellStyle name="40% - Accent4 2 2 7 2 2" xfId="18174" xr:uid="{00000000-0005-0000-0000-000084510000}"/>
    <cellStyle name="40% - Accent4 2 2 7 2 2 2" xfId="10939" xr:uid="{00000000-0005-0000-0000-000085510000}"/>
    <cellStyle name="40% - Accent4 2 2 7 2 3" xfId="10938" xr:uid="{00000000-0005-0000-0000-000086510000}"/>
    <cellStyle name="40% - Accent4 2 2 7 3" xfId="21114" xr:uid="{00000000-0005-0000-0000-000087510000}"/>
    <cellStyle name="40% - Accent4 2 2 7 3 2" xfId="10936" xr:uid="{00000000-0005-0000-0000-000088510000}"/>
    <cellStyle name="40% - Accent4 2 2 7 4" xfId="10935" xr:uid="{00000000-0005-0000-0000-000089510000}"/>
    <cellStyle name="40% - Accent4 2 2 8" xfId="18169" xr:uid="{00000000-0005-0000-0000-00008A510000}"/>
    <cellStyle name="40% - Accent4 2 2 8 2" xfId="18166" xr:uid="{00000000-0005-0000-0000-00008B510000}"/>
    <cellStyle name="40% - Accent4 2 2 8 2 2" xfId="10933" xr:uid="{00000000-0005-0000-0000-00008C510000}"/>
    <cellStyle name="40% - Accent4 2 2 8 3" xfId="10932" xr:uid="{00000000-0005-0000-0000-00008D510000}"/>
    <cellStyle name="40% - Accent4 2 2 9" xfId="18165" xr:uid="{00000000-0005-0000-0000-00008E510000}"/>
    <cellStyle name="40% - Accent4 2 2 9 2" xfId="10931" xr:uid="{00000000-0005-0000-0000-00008F510000}"/>
    <cellStyle name="40% - Accent4 2 3" xfId="210" xr:uid="{00000000-0005-0000-0000-000090510000}"/>
    <cellStyle name="40% - Accent4 2 3 10" xfId="34542" xr:uid="{00000000-0005-0000-0000-000091510000}"/>
    <cellStyle name="40% - Accent4 2 3 11" xfId="21115" xr:uid="{00000000-0005-0000-0000-000092510000}"/>
    <cellStyle name="40% - Accent4 2 3 2" xfId="11906" xr:uid="{00000000-0005-0000-0000-000093510000}"/>
    <cellStyle name="40% - Accent4 2 3 2 2" xfId="11904" xr:uid="{00000000-0005-0000-0000-000094510000}"/>
    <cellStyle name="40% - Accent4 2 3 2 2 2" xfId="5506" xr:uid="{00000000-0005-0000-0000-000095510000}"/>
    <cellStyle name="40% - Accent4 2 3 2 2 2 2" xfId="32718" xr:uid="{00000000-0005-0000-0000-000096510000}"/>
    <cellStyle name="40% - Accent4 2 3 2 2 2 2 2" xfId="17501" xr:uid="{00000000-0005-0000-0000-000097510000}"/>
    <cellStyle name="40% - Accent4 2 3 2 2 2 2 2 2" xfId="10056" xr:uid="{00000000-0005-0000-0000-000098510000}"/>
    <cellStyle name="40% - Accent4 2 3 2 2 2 2 2 2 2" xfId="10930" xr:uid="{00000000-0005-0000-0000-000099510000}"/>
    <cellStyle name="40% - Accent4 2 3 2 2 2 2 2 2 2 2" xfId="9313" xr:uid="{00000000-0005-0000-0000-00009A510000}"/>
    <cellStyle name="40% - Accent4 2 3 2 2 2 2 2 2 3" xfId="16255" xr:uid="{00000000-0005-0000-0000-00009B510000}"/>
    <cellStyle name="40% - Accent4 2 3 2 2 2 2 2 3" xfId="26749" xr:uid="{00000000-0005-0000-0000-00009C510000}"/>
    <cellStyle name="40% - Accent4 2 3 2 2 2 2 2 3 2" xfId="10928" xr:uid="{00000000-0005-0000-0000-00009D510000}"/>
    <cellStyle name="40% - Accent4 2 3 2 2 2 2 2 4" xfId="20444" xr:uid="{00000000-0005-0000-0000-00009E510000}"/>
    <cellStyle name="40% - Accent4 2 3 2 2 2 2 3" xfId="10927" xr:uid="{00000000-0005-0000-0000-00009F510000}"/>
    <cellStyle name="40% - Accent4 2 3 2 2 2 2 3 2" xfId="14697" xr:uid="{00000000-0005-0000-0000-0000A0510000}"/>
    <cellStyle name="40% - Accent4 2 3 2 2 2 2 3 2 2" xfId="10926" xr:uid="{00000000-0005-0000-0000-0000A1510000}"/>
    <cellStyle name="40% - Accent4 2 3 2 2 2 2 3 3" xfId="20435" xr:uid="{00000000-0005-0000-0000-0000A2510000}"/>
    <cellStyle name="40% - Accent4 2 3 2 2 2 2 4" xfId="10925" xr:uid="{00000000-0005-0000-0000-0000A3510000}"/>
    <cellStyle name="40% - Accent4 2 3 2 2 2 2 4 2" xfId="18862" xr:uid="{00000000-0005-0000-0000-0000A4510000}"/>
    <cellStyle name="40% - Accent4 2 3 2 2 2 2 5" xfId="10922" xr:uid="{00000000-0005-0000-0000-0000A5510000}"/>
    <cellStyle name="40% - Accent4 2 3 2 2 2 3" xfId="10919" xr:uid="{00000000-0005-0000-0000-0000A6510000}"/>
    <cellStyle name="40% - Accent4 2 3 2 2 2 3 2" xfId="34117" xr:uid="{00000000-0005-0000-0000-0000A7510000}"/>
    <cellStyle name="40% - Accent4 2 3 2 2 2 3 2 2" xfId="20755" xr:uid="{00000000-0005-0000-0000-0000A8510000}"/>
    <cellStyle name="40% - Accent4 2 3 2 2 2 3 2 2 2" xfId="10918" xr:uid="{00000000-0005-0000-0000-0000A9510000}"/>
    <cellStyle name="40% - Accent4 2 3 2 2 2 3 2 3" xfId="20746" xr:uid="{00000000-0005-0000-0000-0000AA510000}"/>
    <cellStyle name="40% - Accent4 2 3 2 2 2 3 3" xfId="33764" xr:uid="{00000000-0005-0000-0000-0000AB510000}"/>
    <cellStyle name="40% - Accent4 2 3 2 2 2 3 3 2" xfId="27116" xr:uid="{00000000-0005-0000-0000-0000AC510000}"/>
    <cellStyle name="40% - Accent4 2 3 2 2 2 3 4" xfId="33634" xr:uid="{00000000-0005-0000-0000-0000AD510000}"/>
    <cellStyle name="40% - Accent4 2 3 2 2 2 4" xfId="10914" xr:uid="{00000000-0005-0000-0000-0000AE510000}"/>
    <cellStyle name="40% - Accent4 2 3 2 2 2 4 2" xfId="24882" xr:uid="{00000000-0005-0000-0000-0000AF510000}"/>
    <cellStyle name="40% - Accent4 2 3 2 2 2 4 2 2" xfId="20741" xr:uid="{00000000-0005-0000-0000-0000B0510000}"/>
    <cellStyle name="40% - Accent4 2 3 2 2 2 4 3" xfId="29134" xr:uid="{00000000-0005-0000-0000-0000B1510000}"/>
    <cellStyle name="40% - Accent4 2 3 2 2 2 5" xfId="10913" xr:uid="{00000000-0005-0000-0000-0000B2510000}"/>
    <cellStyle name="40% - Accent4 2 3 2 2 2 5 2" xfId="28283" xr:uid="{00000000-0005-0000-0000-0000B3510000}"/>
    <cellStyle name="40% - Accent4 2 3 2 2 2 6" xfId="10912" xr:uid="{00000000-0005-0000-0000-0000B4510000}"/>
    <cellStyle name="40% - Accent4 2 3 2 2 3" xfId="11096" xr:uid="{00000000-0005-0000-0000-0000B5510000}"/>
    <cellStyle name="40% - Accent4 2 3 2 2 3 2" xfId="10910" xr:uid="{00000000-0005-0000-0000-0000B6510000}"/>
    <cellStyle name="40% - Accent4 2 3 2 2 3 2 2" xfId="31331" xr:uid="{00000000-0005-0000-0000-0000B7510000}"/>
    <cellStyle name="40% - Accent4 2 3 2 2 3 2 2 2" xfId="18672" xr:uid="{00000000-0005-0000-0000-0000B8510000}"/>
    <cellStyle name="40% - Accent4 2 3 2 2 3 2 2 2 2" xfId="24351" xr:uid="{00000000-0005-0000-0000-0000B9510000}"/>
    <cellStyle name="40% - Accent4 2 3 2 2 3 2 2 3" xfId="24710" xr:uid="{00000000-0005-0000-0000-0000BA510000}"/>
    <cellStyle name="40% - Accent4 2 3 2 2 3 2 3" xfId="10909" xr:uid="{00000000-0005-0000-0000-0000BB510000}"/>
    <cellStyle name="40% - Accent4 2 3 2 2 3 2 3 2" xfId="18658" xr:uid="{00000000-0005-0000-0000-0000BC510000}"/>
    <cellStyle name="40% - Accent4 2 3 2 2 3 2 4" xfId="10906" xr:uid="{00000000-0005-0000-0000-0000BD510000}"/>
    <cellStyle name="40% - Accent4 2 3 2 2 3 3" xfId="10902" xr:uid="{00000000-0005-0000-0000-0000BE510000}"/>
    <cellStyle name="40% - Accent4 2 3 2 2 3 3 2" xfId="34076" xr:uid="{00000000-0005-0000-0000-0000BF510000}"/>
    <cellStyle name="40% - Accent4 2 3 2 2 3 3 2 2" xfId="20731" xr:uid="{00000000-0005-0000-0000-0000C0510000}"/>
    <cellStyle name="40% - Accent4 2 3 2 2 3 3 3" xfId="10901" xr:uid="{00000000-0005-0000-0000-0000C1510000}"/>
    <cellStyle name="40% - Accent4 2 3 2 2 3 4" xfId="10898" xr:uid="{00000000-0005-0000-0000-0000C2510000}"/>
    <cellStyle name="40% - Accent4 2 3 2 2 3 4 2" xfId="24874" xr:uid="{00000000-0005-0000-0000-0000C3510000}"/>
    <cellStyle name="40% - Accent4 2 3 2 2 3 5" xfId="10897" xr:uid="{00000000-0005-0000-0000-0000C4510000}"/>
    <cellStyle name="40% - Accent4 2 3 2 2 4" xfId="10896" xr:uid="{00000000-0005-0000-0000-0000C5510000}"/>
    <cellStyle name="40% - Accent4 2 3 2 2 4 2" xfId="30026" xr:uid="{00000000-0005-0000-0000-0000C6510000}"/>
    <cellStyle name="40% - Accent4 2 3 2 2 4 2 2" xfId="25017" xr:uid="{00000000-0005-0000-0000-0000C7510000}"/>
    <cellStyle name="40% - Accent4 2 3 2 2 4 2 2 2" xfId="18555" xr:uid="{00000000-0005-0000-0000-0000C8510000}"/>
    <cellStyle name="40% - Accent4 2 3 2 2 4 2 3" xfId="10893" xr:uid="{00000000-0005-0000-0000-0000C9510000}"/>
    <cellStyle name="40% - Accent4 2 3 2 2 4 3" xfId="34296" xr:uid="{00000000-0005-0000-0000-0000CA510000}"/>
    <cellStyle name="40% - Accent4 2 3 2 2 4 3 2" xfId="10891" xr:uid="{00000000-0005-0000-0000-0000CB510000}"/>
    <cellStyle name="40% - Accent4 2 3 2 2 4 4" xfId="10890" xr:uid="{00000000-0005-0000-0000-0000CC510000}"/>
    <cellStyle name="40% - Accent4 2 3 2 2 5" xfId="10889" xr:uid="{00000000-0005-0000-0000-0000CD510000}"/>
    <cellStyle name="40% - Accent4 2 3 2 2 5 2" xfId="10888" xr:uid="{00000000-0005-0000-0000-0000CE510000}"/>
    <cellStyle name="40% - Accent4 2 3 2 2 5 2 2" xfId="10887" xr:uid="{00000000-0005-0000-0000-0000CF510000}"/>
    <cellStyle name="40% - Accent4 2 3 2 2 5 3" xfId="10886" xr:uid="{00000000-0005-0000-0000-0000D0510000}"/>
    <cellStyle name="40% - Accent4 2 3 2 2 6" xfId="10885" xr:uid="{00000000-0005-0000-0000-0000D1510000}"/>
    <cellStyle name="40% - Accent4 2 3 2 2 6 2" xfId="10883" xr:uid="{00000000-0005-0000-0000-0000D2510000}"/>
    <cellStyle name="40% - Accent4 2 3 2 2 7" xfId="10882" xr:uid="{00000000-0005-0000-0000-0000D3510000}"/>
    <cellStyle name="40% - Accent4 2 3 2 3" xfId="24468" xr:uid="{00000000-0005-0000-0000-0000D4510000}"/>
    <cellStyle name="40% - Accent4 2 3 2 3 2" xfId="24551" xr:uid="{00000000-0005-0000-0000-0000D5510000}"/>
    <cellStyle name="40% - Accent4 2 3 2 3 2 2" xfId="10881" xr:uid="{00000000-0005-0000-0000-0000D6510000}"/>
    <cellStyle name="40% - Accent4 2 3 2 3 2 2 2" xfId="10877" xr:uid="{00000000-0005-0000-0000-0000D7510000}"/>
    <cellStyle name="40% - Accent4 2 3 2 3 2 2 2 2" xfId="18411" xr:uid="{00000000-0005-0000-0000-0000D8510000}"/>
    <cellStyle name="40% - Accent4 2 3 2 3 2 2 2 2 2" xfId="10876" xr:uid="{00000000-0005-0000-0000-0000D9510000}"/>
    <cellStyle name="40% - Accent4 2 3 2 3 2 2 2 3" xfId="15754" xr:uid="{00000000-0005-0000-0000-0000DA510000}"/>
    <cellStyle name="40% - Accent4 2 3 2 3 2 2 3" xfId="25098" xr:uid="{00000000-0005-0000-0000-0000DB510000}"/>
    <cellStyle name="40% - Accent4 2 3 2 3 2 2 3 2" xfId="18404" xr:uid="{00000000-0005-0000-0000-0000DC510000}"/>
    <cellStyle name="40% - Accent4 2 3 2 3 2 2 4" xfId="10873" xr:uid="{00000000-0005-0000-0000-0000DD510000}"/>
    <cellStyle name="40% - Accent4 2 3 2 3 2 3" xfId="10871" xr:uid="{00000000-0005-0000-0000-0000DE510000}"/>
    <cellStyle name="40% - Accent4 2 3 2 3 2 3 2" xfId="33953" xr:uid="{00000000-0005-0000-0000-0000DF510000}"/>
    <cellStyle name="40% - Accent4 2 3 2 3 2 3 2 2" xfId="15675" xr:uid="{00000000-0005-0000-0000-0000E0510000}"/>
    <cellStyle name="40% - Accent4 2 3 2 3 2 3 3" xfId="10867" xr:uid="{00000000-0005-0000-0000-0000E1510000}"/>
    <cellStyle name="40% - Accent4 2 3 2 3 2 4" xfId="10866" xr:uid="{00000000-0005-0000-0000-0000E2510000}"/>
    <cellStyle name="40% - Accent4 2 3 2 3 2 4 2" xfId="24854" xr:uid="{00000000-0005-0000-0000-0000E3510000}"/>
    <cellStyle name="40% - Accent4 2 3 2 3 2 5" xfId="10861" xr:uid="{00000000-0005-0000-0000-0000E4510000}"/>
    <cellStyle name="40% - Accent4 2 3 2 3 3" xfId="22199" xr:uid="{00000000-0005-0000-0000-0000E5510000}"/>
    <cellStyle name="40% - Accent4 2 3 2 3 3 2" xfId="10856" xr:uid="{00000000-0005-0000-0000-0000E6510000}"/>
    <cellStyle name="40% - Accent4 2 3 2 3 3 2 2" xfId="10853" xr:uid="{00000000-0005-0000-0000-0000E7510000}"/>
    <cellStyle name="40% - Accent4 2 3 2 3 3 2 2 2" xfId="11222" xr:uid="{00000000-0005-0000-0000-0000E8510000}"/>
    <cellStyle name="40% - Accent4 2 3 2 3 3 2 3" xfId="10852" xr:uid="{00000000-0005-0000-0000-0000E9510000}"/>
    <cellStyle name="40% - Accent4 2 3 2 3 3 3" xfId="10849" xr:uid="{00000000-0005-0000-0000-0000EA510000}"/>
    <cellStyle name="40% - Accent4 2 3 2 3 3 3 2" xfId="10845" xr:uid="{00000000-0005-0000-0000-0000EB510000}"/>
    <cellStyle name="40% - Accent4 2 3 2 3 3 4" xfId="10843" xr:uid="{00000000-0005-0000-0000-0000EC510000}"/>
    <cellStyle name="40% - Accent4 2 3 2 3 4" xfId="13226" xr:uid="{00000000-0005-0000-0000-0000ED510000}"/>
    <cellStyle name="40% - Accent4 2 3 2 3 4 2" xfId="10840" xr:uid="{00000000-0005-0000-0000-0000EE510000}"/>
    <cellStyle name="40% - Accent4 2 3 2 3 4 2 2" xfId="10837" xr:uid="{00000000-0005-0000-0000-0000EF510000}"/>
    <cellStyle name="40% - Accent4 2 3 2 3 4 3" xfId="10836" xr:uid="{00000000-0005-0000-0000-0000F0510000}"/>
    <cellStyle name="40% - Accent4 2 3 2 3 5" xfId="10833" xr:uid="{00000000-0005-0000-0000-0000F1510000}"/>
    <cellStyle name="40% - Accent4 2 3 2 3 5 2" xfId="10830" xr:uid="{00000000-0005-0000-0000-0000F2510000}"/>
    <cellStyle name="40% - Accent4 2 3 2 3 6" xfId="10828" xr:uid="{00000000-0005-0000-0000-0000F3510000}"/>
    <cellStyle name="40% - Accent4 2 3 2 4" xfId="10826" xr:uid="{00000000-0005-0000-0000-0000F4510000}"/>
    <cellStyle name="40% - Accent4 2 3 2 4 2" xfId="24016" xr:uid="{00000000-0005-0000-0000-0000F5510000}"/>
    <cellStyle name="40% - Accent4 2 3 2 4 2 2" xfId="10823" xr:uid="{00000000-0005-0000-0000-0000F6510000}"/>
    <cellStyle name="40% - Accent4 2 3 2 4 2 2 2" xfId="10819" xr:uid="{00000000-0005-0000-0000-0000F7510000}"/>
    <cellStyle name="40% - Accent4 2 3 2 4 2 2 2 2" xfId="18249" xr:uid="{00000000-0005-0000-0000-0000F8510000}"/>
    <cellStyle name="40% - Accent4 2 3 2 4 2 2 3" xfId="10818" xr:uid="{00000000-0005-0000-0000-0000F9510000}"/>
    <cellStyle name="40% - Accent4 2 3 2 4 2 3" xfId="10817" xr:uid="{00000000-0005-0000-0000-0000FA510000}"/>
    <cellStyle name="40% - Accent4 2 3 2 4 2 3 2" xfId="10813" xr:uid="{00000000-0005-0000-0000-0000FB510000}"/>
    <cellStyle name="40% - Accent4 2 3 2 4 2 4" xfId="10812" xr:uid="{00000000-0005-0000-0000-0000FC510000}"/>
    <cellStyle name="40% - Accent4 2 3 2 4 3" xfId="32887" xr:uid="{00000000-0005-0000-0000-0000FD510000}"/>
    <cellStyle name="40% - Accent4 2 3 2 4 3 2" xfId="16511" xr:uid="{00000000-0005-0000-0000-0000FE510000}"/>
    <cellStyle name="40% - Accent4 2 3 2 4 3 2 2" xfId="10809" xr:uid="{00000000-0005-0000-0000-0000FF510000}"/>
    <cellStyle name="40% - Accent4 2 3 2 4 3 3" xfId="16500" xr:uid="{00000000-0005-0000-0000-000000520000}"/>
    <cellStyle name="40% - Accent4 2 3 2 4 4" xfId="10808" xr:uid="{00000000-0005-0000-0000-000001520000}"/>
    <cellStyle name="40% - Accent4 2 3 2 4 4 2" xfId="16477" xr:uid="{00000000-0005-0000-0000-000002520000}"/>
    <cellStyle name="40% - Accent4 2 3 2 4 5" xfId="10804" xr:uid="{00000000-0005-0000-0000-000003520000}"/>
    <cellStyle name="40% - Accent4 2 3 2 5" xfId="7553" xr:uid="{00000000-0005-0000-0000-000004520000}"/>
    <cellStyle name="40% - Accent4 2 3 2 5 2" xfId="10802" xr:uid="{00000000-0005-0000-0000-000005520000}"/>
    <cellStyle name="40% - Accent4 2 3 2 5 2 2" xfId="13636" xr:uid="{00000000-0005-0000-0000-000006520000}"/>
    <cellStyle name="40% - Accent4 2 3 2 5 2 2 2" xfId="26566" xr:uid="{00000000-0005-0000-0000-000007520000}"/>
    <cellStyle name="40% - Accent4 2 3 2 5 2 3" xfId="10797" xr:uid="{00000000-0005-0000-0000-000008520000}"/>
    <cellStyle name="40% - Accent4 2 3 2 5 3" xfId="10792" xr:uid="{00000000-0005-0000-0000-000009520000}"/>
    <cellStyle name="40% - Accent4 2 3 2 5 3 2" xfId="16434" xr:uid="{00000000-0005-0000-0000-00000A520000}"/>
    <cellStyle name="40% - Accent4 2 3 2 5 4" xfId="10787" xr:uid="{00000000-0005-0000-0000-00000B520000}"/>
    <cellStyle name="40% - Accent4 2 3 2 6" xfId="13320" xr:uid="{00000000-0005-0000-0000-00000C520000}"/>
    <cellStyle name="40% - Accent4 2 3 2 6 2" xfId="22882" xr:uid="{00000000-0005-0000-0000-00000D520000}"/>
    <cellStyle name="40% - Accent4 2 3 2 6 2 2" xfId="10784" xr:uid="{00000000-0005-0000-0000-00000E520000}"/>
    <cellStyle name="40% - Accent4 2 3 2 6 3" xfId="22874" xr:uid="{00000000-0005-0000-0000-00000F520000}"/>
    <cellStyle name="40% - Accent4 2 3 2 7" xfId="13316" xr:uid="{00000000-0005-0000-0000-000010520000}"/>
    <cellStyle name="40% - Accent4 2 3 2 7 2" xfId="28187" xr:uid="{00000000-0005-0000-0000-000011520000}"/>
    <cellStyle name="40% - Accent4 2 3 2 8" xfId="10781" xr:uid="{00000000-0005-0000-0000-000012520000}"/>
    <cellStyle name="40% - Accent4 2 3 3" xfId="11899" xr:uid="{00000000-0005-0000-0000-000013520000}"/>
    <cellStyle name="40% - Accent4 2 3 3 2" xfId="11897" xr:uid="{00000000-0005-0000-0000-000014520000}"/>
    <cellStyle name="40% - Accent4 2 3 3 2 2" xfId="24165" xr:uid="{00000000-0005-0000-0000-000015520000}"/>
    <cellStyle name="40% - Accent4 2 3 3 2 2 2" xfId="10780" xr:uid="{00000000-0005-0000-0000-000016520000}"/>
    <cellStyle name="40% - Accent4 2 3 3 2 2 2 2" xfId="33121" xr:uid="{00000000-0005-0000-0000-000017520000}"/>
    <cellStyle name="40% - Accent4 2 3 3 2 2 2 2 2" xfId="10779" xr:uid="{00000000-0005-0000-0000-000018520000}"/>
    <cellStyle name="40% - Accent4 2 3 3 2 2 2 2 2 2" xfId="16008" xr:uid="{00000000-0005-0000-0000-000019520000}"/>
    <cellStyle name="40% - Accent4 2 3 3 2 2 2 2 3" xfId="10776" xr:uid="{00000000-0005-0000-0000-00001A520000}"/>
    <cellStyle name="40% - Accent4 2 3 3 2 2 2 3" xfId="26216" xr:uid="{00000000-0005-0000-0000-00001B520000}"/>
    <cellStyle name="40% - Accent4 2 3 3 2 2 2 3 2" xfId="10772" xr:uid="{00000000-0005-0000-0000-00001C520000}"/>
    <cellStyle name="40% - Accent4 2 3 3 2 2 2 4" xfId="26132" xr:uid="{00000000-0005-0000-0000-00001D520000}"/>
    <cellStyle name="40% - Accent4 2 3 3 2 2 3" xfId="10770" xr:uid="{00000000-0005-0000-0000-00001E520000}"/>
    <cellStyle name="40% - Accent4 2 3 3 2 2 3 2" xfId="31655" xr:uid="{00000000-0005-0000-0000-00001F520000}"/>
    <cellStyle name="40% - Accent4 2 3 3 2 2 3 2 2" xfId="10769" xr:uid="{00000000-0005-0000-0000-000020520000}"/>
    <cellStyle name="40% - Accent4 2 3 3 2 2 3 3" xfId="32996" xr:uid="{00000000-0005-0000-0000-000021520000}"/>
    <cellStyle name="40% - Accent4 2 3 3 2 2 4" xfId="10767" xr:uid="{00000000-0005-0000-0000-000022520000}"/>
    <cellStyle name="40% - Accent4 2 3 3 2 2 4 2" xfId="24807" xr:uid="{00000000-0005-0000-0000-000023520000}"/>
    <cellStyle name="40% - Accent4 2 3 3 2 2 5" xfId="10766" xr:uid="{00000000-0005-0000-0000-000024520000}"/>
    <cellStyle name="40% - Accent4 2 3 3 2 3" xfId="10765" xr:uid="{00000000-0005-0000-0000-000025520000}"/>
    <cellStyle name="40% - Accent4 2 3 3 2 3 2" xfId="10762" xr:uid="{00000000-0005-0000-0000-000026520000}"/>
    <cellStyle name="40% - Accent4 2 3 3 2 3 2 2" xfId="27600" xr:uid="{00000000-0005-0000-0000-000027520000}"/>
    <cellStyle name="40% - Accent4 2 3 3 2 3 2 2 2" xfId="10761" xr:uid="{00000000-0005-0000-0000-000028520000}"/>
    <cellStyle name="40% - Accent4 2 3 3 2 3 2 3" xfId="18266" xr:uid="{00000000-0005-0000-0000-000029520000}"/>
    <cellStyle name="40% - Accent4 2 3 3 2 3 3" xfId="10759" xr:uid="{00000000-0005-0000-0000-00002A520000}"/>
    <cellStyle name="40% - Accent4 2 3 3 2 3 3 2" xfId="26028" xr:uid="{00000000-0005-0000-0000-00002B520000}"/>
    <cellStyle name="40% - Accent4 2 3 3 2 3 4" xfId="10758" xr:uid="{00000000-0005-0000-0000-00002C520000}"/>
    <cellStyle name="40% - Accent4 2 3 3 2 4" xfId="10757" xr:uid="{00000000-0005-0000-0000-00002D520000}"/>
    <cellStyle name="40% - Accent4 2 3 3 2 4 2" xfId="10752" xr:uid="{00000000-0005-0000-0000-00002E520000}"/>
    <cellStyle name="40% - Accent4 2 3 3 2 4 2 2" xfId="10967" xr:uid="{00000000-0005-0000-0000-00002F520000}"/>
    <cellStyle name="40% - Accent4 2 3 3 2 4 3" xfId="32744" xr:uid="{00000000-0005-0000-0000-000030520000}"/>
    <cellStyle name="40% - Accent4 2 3 3 2 5" xfId="10751" xr:uid="{00000000-0005-0000-0000-000031520000}"/>
    <cellStyle name="40% - Accent4 2 3 3 2 5 2" xfId="10748" xr:uid="{00000000-0005-0000-0000-000032520000}"/>
    <cellStyle name="40% - Accent4 2 3 3 2 6" xfId="29641" xr:uid="{00000000-0005-0000-0000-000033520000}"/>
    <cellStyle name="40% - Accent4 2 3 3 3" xfId="10747" xr:uid="{00000000-0005-0000-0000-000034520000}"/>
    <cellStyle name="40% - Accent4 2 3 3 3 2" xfId="10743" xr:uid="{00000000-0005-0000-0000-000035520000}"/>
    <cellStyle name="40% - Accent4 2 3 3 3 2 2" xfId="10740" xr:uid="{00000000-0005-0000-0000-000036520000}"/>
    <cellStyle name="40% - Accent4 2 3 3 3 2 2 2" xfId="31790" xr:uid="{00000000-0005-0000-0000-000037520000}"/>
    <cellStyle name="40% - Accent4 2 3 3 3 2 2 2 2" xfId="9569" xr:uid="{00000000-0005-0000-0000-000038520000}"/>
    <cellStyle name="40% - Accent4 2 3 3 3 2 2 3" xfId="31754" xr:uid="{00000000-0005-0000-0000-000039520000}"/>
    <cellStyle name="40% - Accent4 2 3 3 3 2 3" xfId="10735" xr:uid="{00000000-0005-0000-0000-00003A520000}"/>
    <cellStyle name="40% - Accent4 2 3 3 3 2 3 2" xfId="32254" xr:uid="{00000000-0005-0000-0000-00003B520000}"/>
    <cellStyle name="40% - Accent4 2 3 3 3 2 4" xfId="14234" xr:uid="{00000000-0005-0000-0000-00003C520000}"/>
    <cellStyle name="40% - Accent4 2 3 3 3 3" xfId="10728" xr:uid="{00000000-0005-0000-0000-00003D520000}"/>
    <cellStyle name="40% - Accent4 2 3 3 3 3 2" xfId="10724" xr:uid="{00000000-0005-0000-0000-00003E520000}"/>
    <cellStyle name="40% - Accent4 2 3 3 3 3 2 2" xfId="25903" xr:uid="{00000000-0005-0000-0000-00003F520000}"/>
    <cellStyle name="40% - Accent4 2 3 3 3 3 3" xfId="10720" xr:uid="{00000000-0005-0000-0000-000040520000}"/>
    <cellStyle name="40% - Accent4 2 3 3 3 4" xfId="10715" xr:uid="{00000000-0005-0000-0000-000041520000}"/>
    <cellStyle name="40% - Accent4 2 3 3 3 4 2" xfId="10710" xr:uid="{00000000-0005-0000-0000-000042520000}"/>
    <cellStyle name="40% - Accent4 2 3 3 3 5" xfId="10708" xr:uid="{00000000-0005-0000-0000-000043520000}"/>
    <cellStyle name="40% - Accent4 2 3 3 4" xfId="10706" xr:uid="{00000000-0005-0000-0000-000044520000}"/>
    <cellStyle name="40% - Accent4 2 3 3 4 2" xfId="13898" xr:uid="{00000000-0005-0000-0000-000045520000}"/>
    <cellStyle name="40% - Accent4 2 3 3 4 2 2" xfId="10704" xr:uid="{00000000-0005-0000-0000-000046520000}"/>
    <cellStyle name="40% - Accent4 2 3 3 4 2 2 2" xfId="28397" xr:uid="{00000000-0005-0000-0000-000047520000}"/>
    <cellStyle name="40% - Accent4 2 3 3 4 2 3" xfId="10700" xr:uid="{00000000-0005-0000-0000-000048520000}"/>
    <cellStyle name="40% - Accent4 2 3 3 4 3" xfId="10696" xr:uid="{00000000-0005-0000-0000-000049520000}"/>
    <cellStyle name="40% - Accent4 2 3 3 4 3 2" xfId="16357" xr:uid="{00000000-0005-0000-0000-00004A520000}"/>
    <cellStyle name="40% - Accent4 2 3 3 4 4" xfId="10691" xr:uid="{00000000-0005-0000-0000-00004B520000}"/>
    <cellStyle name="40% - Accent4 2 3 3 5" xfId="13314" xr:uid="{00000000-0005-0000-0000-00004C520000}"/>
    <cellStyle name="40% - Accent4 2 3 3 5 2" xfId="10689" xr:uid="{00000000-0005-0000-0000-00004D520000}"/>
    <cellStyle name="40% - Accent4 2 3 3 5 2 2" xfId="10684" xr:uid="{00000000-0005-0000-0000-00004E520000}"/>
    <cellStyle name="40% - Accent4 2 3 3 5 3" xfId="10681" xr:uid="{00000000-0005-0000-0000-00004F520000}"/>
    <cellStyle name="40% - Accent4 2 3 3 6" xfId="13310" xr:uid="{00000000-0005-0000-0000-000050520000}"/>
    <cellStyle name="40% - Accent4 2 3 3 6 2" xfId="22868" xr:uid="{00000000-0005-0000-0000-000051520000}"/>
    <cellStyle name="40% - Accent4 2 3 3 7" xfId="10677" xr:uid="{00000000-0005-0000-0000-000052520000}"/>
    <cellStyle name="40% - Accent4 2 3 4" xfId="11894" xr:uid="{00000000-0005-0000-0000-000053520000}"/>
    <cellStyle name="40% - Accent4 2 3 4 2" xfId="10676" xr:uid="{00000000-0005-0000-0000-000054520000}"/>
    <cellStyle name="40% - Accent4 2 3 4 2 2" xfId="20030" xr:uid="{00000000-0005-0000-0000-000055520000}"/>
    <cellStyle name="40% - Accent4 2 3 4 2 2 2" xfId="28707" xr:uid="{00000000-0005-0000-0000-000056520000}"/>
    <cellStyle name="40% - Accent4 2 3 4 2 2 2 2" xfId="10568" xr:uid="{00000000-0005-0000-0000-000057520000}"/>
    <cellStyle name="40% - Accent4 2 3 4 2 2 2 2 2" xfId="19570" xr:uid="{00000000-0005-0000-0000-000058520000}"/>
    <cellStyle name="40% - Accent4 2 3 4 2 2 2 3" xfId="8885" xr:uid="{00000000-0005-0000-0000-000059520000}"/>
    <cellStyle name="40% - Accent4 2 3 4 2 2 3" xfId="10675" xr:uid="{00000000-0005-0000-0000-00005A520000}"/>
    <cellStyle name="40% - Accent4 2 3 4 2 2 3 2" xfId="8820" xr:uid="{00000000-0005-0000-0000-00005B520000}"/>
    <cellStyle name="40% - Accent4 2 3 4 2 2 4" xfId="18717" xr:uid="{00000000-0005-0000-0000-00005C520000}"/>
    <cellStyle name="40% - Accent4 2 3 4 2 3" xfId="10674" xr:uid="{00000000-0005-0000-0000-00005D520000}"/>
    <cellStyle name="40% - Accent4 2 3 4 2 3 2" xfId="10671" xr:uid="{00000000-0005-0000-0000-00005E520000}"/>
    <cellStyle name="40% - Accent4 2 3 4 2 3 2 2" xfId="8673" xr:uid="{00000000-0005-0000-0000-00005F520000}"/>
    <cellStyle name="40% - Accent4 2 3 4 2 3 3" xfId="10670" xr:uid="{00000000-0005-0000-0000-000060520000}"/>
    <cellStyle name="40% - Accent4 2 3 4 2 4" xfId="10669" xr:uid="{00000000-0005-0000-0000-000061520000}"/>
    <cellStyle name="40% - Accent4 2 3 4 2 4 2" xfId="10665" xr:uid="{00000000-0005-0000-0000-000062520000}"/>
    <cellStyle name="40% - Accent4 2 3 4 2 5" xfId="10664" xr:uid="{00000000-0005-0000-0000-000063520000}"/>
    <cellStyle name="40% - Accent4 2 3 4 3" xfId="10662" xr:uid="{00000000-0005-0000-0000-000064520000}"/>
    <cellStyle name="40% - Accent4 2 3 4 3 2" xfId="10660" xr:uid="{00000000-0005-0000-0000-000065520000}"/>
    <cellStyle name="40% - Accent4 2 3 4 3 2 2" xfId="10655" xr:uid="{00000000-0005-0000-0000-000066520000}"/>
    <cellStyle name="40% - Accent4 2 3 4 3 2 2 2" xfId="8386" xr:uid="{00000000-0005-0000-0000-000067520000}"/>
    <cellStyle name="40% - Accent4 2 3 4 3 2 3" xfId="10650" xr:uid="{00000000-0005-0000-0000-000068520000}"/>
    <cellStyle name="40% - Accent4 2 3 4 3 3" xfId="10643" xr:uid="{00000000-0005-0000-0000-000069520000}"/>
    <cellStyle name="40% - Accent4 2 3 4 3 3 2" xfId="10637" xr:uid="{00000000-0005-0000-0000-00006A520000}"/>
    <cellStyle name="40% - Accent4 2 3 4 3 4" xfId="10634" xr:uid="{00000000-0005-0000-0000-00006B520000}"/>
    <cellStyle name="40% - Accent4 2 3 4 4" xfId="10630" xr:uid="{00000000-0005-0000-0000-00006C520000}"/>
    <cellStyle name="40% - Accent4 2 3 4 4 2" xfId="10628" xr:uid="{00000000-0005-0000-0000-00006D520000}"/>
    <cellStyle name="40% - Accent4 2 3 4 4 2 2" xfId="10623" xr:uid="{00000000-0005-0000-0000-00006E520000}"/>
    <cellStyle name="40% - Accent4 2 3 4 4 3" xfId="10619" xr:uid="{00000000-0005-0000-0000-00006F520000}"/>
    <cellStyle name="40% - Accent4 2 3 4 5" xfId="13308" xr:uid="{00000000-0005-0000-0000-000070520000}"/>
    <cellStyle name="40% - Accent4 2 3 4 5 2" xfId="10615" xr:uid="{00000000-0005-0000-0000-000071520000}"/>
    <cellStyle name="40% - Accent4 2 3 4 6" xfId="13692" xr:uid="{00000000-0005-0000-0000-000072520000}"/>
    <cellStyle name="40% - Accent4 2 3 5" xfId="10610" xr:uid="{00000000-0005-0000-0000-000073520000}"/>
    <cellStyle name="40% - Accent4 2 3 5 2" xfId="10609" xr:uid="{00000000-0005-0000-0000-000074520000}"/>
    <cellStyle name="40% - Accent4 2 3 5 2 2" xfId="10608" xr:uid="{00000000-0005-0000-0000-000075520000}"/>
    <cellStyle name="40% - Accent4 2 3 5 2 2 2" xfId="28104" xr:uid="{00000000-0005-0000-0000-000076520000}"/>
    <cellStyle name="40% - Accent4 2 3 5 2 2 2 2" xfId="27419" xr:uid="{00000000-0005-0000-0000-000077520000}"/>
    <cellStyle name="40% - Accent4 2 3 5 2 2 3" xfId="10607" xr:uid="{00000000-0005-0000-0000-000078520000}"/>
    <cellStyle name="40% - Accent4 2 3 5 2 3" xfId="10606" xr:uid="{00000000-0005-0000-0000-000079520000}"/>
    <cellStyle name="40% - Accent4 2 3 5 2 3 2" xfId="10603" xr:uid="{00000000-0005-0000-0000-00007A520000}"/>
    <cellStyle name="40% - Accent4 2 3 5 2 4" xfId="10602" xr:uid="{00000000-0005-0000-0000-00007B520000}"/>
    <cellStyle name="40% - Accent4 2 3 5 3" xfId="10600" xr:uid="{00000000-0005-0000-0000-00007C520000}"/>
    <cellStyle name="40% - Accent4 2 3 5 3 2" xfId="10598" xr:uid="{00000000-0005-0000-0000-00007D520000}"/>
    <cellStyle name="40% - Accent4 2 3 5 3 2 2" xfId="10596" xr:uid="{00000000-0005-0000-0000-00007E520000}"/>
    <cellStyle name="40% - Accent4 2 3 5 3 3" xfId="10592" xr:uid="{00000000-0005-0000-0000-00007F520000}"/>
    <cellStyle name="40% - Accent4 2 3 5 4" xfId="7301" xr:uid="{00000000-0005-0000-0000-000080520000}"/>
    <cellStyle name="40% - Accent4 2 3 5 4 2" xfId="10590" xr:uid="{00000000-0005-0000-0000-000081520000}"/>
    <cellStyle name="40% - Accent4 2 3 5 5" xfId="7297" xr:uid="{00000000-0005-0000-0000-000082520000}"/>
    <cellStyle name="40% - Accent4 2 3 6" xfId="10587" xr:uid="{00000000-0005-0000-0000-000083520000}"/>
    <cellStyle name="40% - Accent4 2 3 6 2" xfId="10586" xr:uid="{00000000-0005-0000-0000-000084520000}"/>
    <cellStyle name="40% - Accent4 2 3 6 2 2" xfId="10584" xr:uid="{00000000-0005-0000-0000-000085520000}"/>
    <cellStyle name="40% - Accent4 2 3 6 2 2 2" xfId="28670" xr:uid="{00000000-0005-0000-0000-000086520000}"/>
    <cellStyle name="40% - Accent4 2 3 6 2 3" xfId="10583" xr:uid="{00000000-0005-0000-0000-000087520000}"/>
    <cellStyle name="40% - Accent4 2 3 6 3" xfId="10580" xr:uid="{00000000-0005-0000-0000-000088520000}"/>
    <cellStyle name="40% - Accent4 2 3 6 3 2" xfId="10579" xr:uid="{00000000-0005-0000-0000-000089520000}"/>
    <cellStyle name="40% - Accent4 2 3 6 4" xfId="9758" xr:uid="{00000000-0005-0000-0000-00008A520000}"/>
    <cellStyle name="40% - Accent4 2 3 7" xfId="25205" xr:uid="{00000000-0005-0000-0000-00008B520000}"/>
    <cellStyle name="40% - Accent4 2 3 7 2" xfId="28576" xr:uid="{00000000-0005-0000-0000-00008C520000}"/>
    <cellStyle name="40% - Accent4 2 3 7 2 2" xfId="10575" xr:uid="{00000000-0005-0000-0000-00008D520000}"/>
    <cellStyle name="40% - Accent4 2 3 7 3" xfId="10574" xr:uid="{00000000-0005-0000-0000-00008E520000}"/>
    <cellStyle name="40% - Accent4 2 3 8" xfId="28572" xr:uid="{00000000-0005-0000-0000-00008F520000}"/>
    <cellStyle name="40% - Accent4 2 3 8 2" xfId="10573" xr:uid="{00000000-0005-0000-0000-000090520000}"/>
    <cellStyle name="40% - Accent4 2 3 9" xfId="10571" xr:uid="{00000000-0005-0000-0000-000091520000}"/>
    <cellStyle name="40% - Accent4 2 4" xfId="31950" xr:uid="{00000000-0005-0000-0000-000092520000}"/>
    <cellStyle name="40% - Accent4 2 4 2" xfId="11890" xr:uid="{00000000-0005-0000-0000-000093520000}"/>
    <cellStyle name="40% - Accent4 2 4 2 2" xfId="11888" xr:uid="{00000000-0005-0000-0000-000094520000}"/>
    <cellStyle name="40% - Accent4 2 4 2 2 2" xfId="30355" xr:uid="{00000000-0005-0000-0000-000095520000}"/>
    <cellStyle name="40% - Accent4 2 4 2 2 2 2" xfId="12682" xr:uid="{00000000-0005-0000-0000-000096520000}"/>
    <cellStyle name="40% - Accent4 2 4 2 2 2 2 2" xfId="8702" xr:uid="{00000000-0005-0000-0000-000097520000}"/>
    <cellStyle name="40% - Accent4 2 4 2 2 2 2 2 2" xfId="23918" xr:uid="{00000000-0005-0000-0000-000098520000}"/>
    <cellStyle name="40% - Accent4 2 4 2 2 2 2 2 2 2" xfId="8578" xr:uid="{00000000-0005-0000-0000-000099520000}"/>
    <cellStyle name="40% - Accent4 2 4 2 2 2 2 2 3" xfId="23904" xr:uid="{00000000-0005-0000-0000-00009A520000}"/>
    <cellStyle name="40% - Accent4 2 4 2 2 2 2 3" xfId="8638" xr:uid="{00000000-0005-0000-0000-00009B520000}"/>
    <cellStyle name="40% - Accent4 2 4 2 2 2 2 3 2" xfId="23897" xr:uid="{00000000-0005-0000-0000-00009C520000}"/>
    <cellStyle name="40% - Accent4 2 4 2 2 2 2 4" xfId="8595" xr:uid="{00000000-0005-0000-0000-00009D520000}"/>
    <cellStyle name="40% - Accent4 2 4 2 2 2 3" xfId="12674" xr:uid="{00000000-0005-0000-0000-00009E520000}"/>
    <cellStyle name="40% - Accent4 2 4 2 2 2 3 2" xfId="8565" xr:uid="{00000000-0005-0000-0000-00009F520000}"/>
    <cellStyle name="40% - Accent4 2 4 2 2 2 3 2 2" xfId="23885" xr:uid="{00000000-0005-0000-0000-0000A0520000}"/>
    <cellStyle name="40% - Accent4 2 4 2 2 2 3 3" xfId="8520" xr:uid="{00000000-0005-0000-0000-0000A1520000}"/>
    <cellStyle name="40% - Accent4 2 4 2 2 2 4" xfId="12672" xr:uid="{00000000-0005-0000-0000-0000A2520000}"/>
    <cellStyle name="40% - Accent4 2 4 2 2 2 4 2" xfId="25415" xr:uid="{00000000-0005-0000-0000-0000A3520000}"/>
    <cellStyle name="40% - Accent4 2 4 2 2 2 5" xfId="10570" xr:uid="{00000000-0005-0000-0000-0000A4520000}"/>
    <cellStyle name="40% - Accent4 2 4 2 2 3" xfId="10567" xr:uid="{00000000-0005-0000-0000-0000A5520000}"/>
    <cellStyle name="40% - Accent4 2 4 2 2 3 2" xfId="12651" xr:uid="{00000000-0005-0000-0000-0000A6520000}"/>
    <cellStyle name="40% - Accent4 2 4 2 2 3 2 2" xfId="8298" xr:uid="{00000000-0005-0000-0000-0000A7520000}"/>
    <cellStyle name="40% - Accent4 2 4 2 2 3 2 2 2" xfId="26205" xr:uid="{00000000-0005-0000-0000-0000A8520000}"/>
    <cellStyle name="40% - Accent4 2 4 2 2 3 2 3" xfId="8281" xr:uid="{00000000-0005-0000-0000-0000A9520000}"/>
    <cellStyle name="40% - Accent4 2 4 2 2 3 3" xfId="12647" xr:uid="{00000000-0005-0000-0000-0000AA520000}"/>
    <cellStyle name="40% - Accent4 2 4 2 2 3 3 2" xfId="10563" xr:uid="{00000000-0005-0000-0000-0000AB520000}"/>
    <cellStyle name="40% - Accent4 2 4 2 2 3 4" xfId="10561" xr:uid="{00000000-0005-0000-0000-0000AC520000}"/>
    <cellStyle name="40% - Accent4 2 4 2 2 4" xfId="16495" xr:uid="{00000000-0005-0000-0000-0000AD520000}"/>
    <cellStyle name="40% - Accent4 2 4 2 2 4 2" xfId="12640" xr:uid="{00000000-0005-0000-0000-0000AE520000}"/>
    <cellStyle name="40% - Accent4 2 4 2 2 4 2 2" xfId="8127" xr:uid="{00000000-0005-0000-0000-0000AF520000}"/>
    <cellStyle name="40% - Accent4 2 4 2 2 4 3" xfId="10558" xr:uid="{00000000-0005-0000-0000-0000B0520000}"/>
    <cellStyle name="40% - Accent4 2 4 2 2 5" xfId="10557" xr:uid="{00000000-0005-0000-0000-0000B1520000}"/>
    <cellStyle name="40% - Accent4 2 4 2 2 5 2" xfId="10556" xr:uid="{00000000-0005-0000-0000-0000B2520000}"/>
    <cellStyle name="40% - Accent4 2 4 2 2 6" xfId="10555" xr:uid="{00000000-0005-0000-0000-0000B3520000}"/>
    <cellStyle name="40% - Accent4 2 4 2 3" xfId="10554" xr:uid="{00000000-0005-0000-0000-0000B4520000}"/>
    <cellStyle name="40% - Accent4 2 4 2 3 2" xfId="10550" xr:uid="{00000000-0005-0000-0000-0000B5520000}"/>
    <cellStyle name="40% - Accent4 2 4 2 3 2 2" xfId="12615" xr:uid="{00000000-0005-0000-0000-0000B6520000}"/>
    <cellStyle name="40% - Accent4 2 4 2 3 2 2 2" xfId="7794" xr:uid="{00000000-0005-0000-0000-0000B7520000}"/>
    <cellStyle name="40% - Accent4 2 4 2 3 2 2 2 2" xfId="26199" xr:uid="{00000000-0005-0000-0000-0000B8520000}"/>
    <cellStyle name="40% - Accent4 2 4 2 3 2 2 3" xfId="7775" xr:uid="{00000000-0005-0000-0000-0000B9520000}"/>
    <cellStyle name="40% - Accent4 2 4 2 3 2 3" xfId="12607" xr:uid="{00000000-0005-0000-0000-0000BA520000}"/>
    <cellStyle name="40% - Accent4 2 4 2 3 2 3 2" xfId="7753" xr:uid="{00000000-0005-0000-0000-0000BB520000}"/>
    <cellStyle name="40% - Accent4 2 4 2 3 2 4" xfId="10544" xr:uid="{00000000-0005-0000-0000-0000BC520000}"/>
    <cellStyle name="40% - Accent4 2 4 2 3 3" xfId="10540" xr:uid="{00000000-0005-0000-0000-0000BD520000}"/>
    <cellStyle name="40% - Accent4 2 4 2 3 3 2" xfId="12589" xr:uid="{00000000-0005-0000-0000-0000BE520000}"/>
    <cellStyle name="40% - Accent4 2 4 2 3 3 2 2" xfId="10534" xr:uid="{00000000-0005-0000-0000-0000BF520000}"/>
    <cellStyle name="40% - Accent4 2 4 2 3 3 3" xfId="10531" xr:uid="{00000000-0005-0000-0000-0000C0520000}"/>
    <cellStyle name="40% - Accent4 2 4 2 3 4" xfId="10528" xr:uid="{00000000-0005-0000-0000-0000C1520000}"/>
    <cellStyle name="40% - Accent4 2 4 2 3 4 2" xfId="14050" xr:uid="{00000000-0005-0000-0000-0000C2520000}"/>
    <cellStyle name="40% - Accent4 2 4 2 3 5" xfId="10523" xr:uid="{00000000-0005-0000-0000-0000C3520000}"/>
    <cellStyle name="40% - Accent4 2 4 2 4" xfId="10520" xr:uid="{00000000-0005-0000-0000-0000C4520000}"/>
    <cellStyle name="40% - Accent4 2 4 2 4 2" xfId="10515" xr:uid="{00000000-0005-0000-0000-0000C5520000}"/>
    <cellStyle name="40% - Accent4 2 4 2 4 2 2" xfId="12569" xr:uid="{00000000-0005-0000-0000-0000C6520000}"/>
    <cellStyle name="40% - Accent4 2 4 2 4 2 2 2" xfId="7544" xr:uid="{00000000-0005-0000-0000-0000C7520000}"/>
    <cellStyle name="40% - Accent4 2 4 2 4 2 3" xfId="6686" xr:uid="{00000000-0005-0000-0000-0000C8520000}"/>
    <cellStyle name="40% - Accent4 2 4 2 4 3" xfId="10509" xr:uid="{00000000-0005-0000-0000-0000C9520000}"/>
    <cellStyle name="40% - Accent4 2 4 2 4 3 2" xfId="16039" xr:uid="{00000000-0005-0000-0000-0000CA520000}"/>
    <cellStyle name="40% - Accent4 2 4 2 4 4" xfId="10503" xr:uid="{00000000-0005-0000-0000-0000CB520000}"/>
    <cellStyle name="40% - Accent4 2 4 2 5" xfId="14890" xr:uid="{00000000-0005-0000-0000-0000CC520000}"/>
    <cellStyle name="40% - Accent4 2 4 2 5 2" xfId="10500" xr:uid="{00000000-0005-0000-0000-0000CD520000}"/>
    <cellStyle name="40% - Accent4 2 4 2 5 2 2" xfId="10493" xr:uid="{00000000-0005-0000-0000-0000CE520000}"/>
    <cellStyle name="40% - Accent4 2 4 2 5 3" xfId="10488" xr:uid="{00000000-0005-0000-0000-0000CF520000}"/>
    <cellStyle name="40% - Accent4 2 4 2 6" xfId="13303" xr:uid="{00000000-0005-0000-0000-0000D0520000}"/>
    <cellStyle name="40% - Accent4 2 4 2 6 2" xfId="17395" xr:uid="{00000000-0005-0000-0000-0000D1520000}"/>
    <cellStyle name="40% - Accent4 2 4 2 7" xfId="12252" xr:uid="{00000000-0005-0000-0000-0000D2520000}"/>
    <cellStyle name="40% - Accent4 2 4 3" xfId="11885" xr:uid="{00000000-0005-0000-0000-0000D3520000}"/>
    <cellStyle name="40% - Accent4 2 4 3 2" xfId="13577" xr:uid="{00000000-0005-0000-0000-0000D4520000}"/>
    <cellStyle name="40% - Accent4 2 4 3 2 2" xfId="10483" xr:uid="{00000000-0005-0000-0000-0000D5520000}"/>
    <cellStyle name="40% - Accent4 2 4 3 2 2 2" xfId="12541" xr:uid="{00000000-0005-0000-0000-0000D6520000}"/>
    <cellStyle name="40% - Accent4 2 4 3 2 2 2 2" xfId="7976" xr:uid="{00000000-0005-0000-0000-0000D7520000}"/>
    <cellStyle name="40% - Accent4 2 4 3 2 2 2 2 2" xfId="23026" xr:uid="{00000000-0005-0000-0000-0000D8520000}"/>
    <cellStyle name="40% - Accent4 2 4 3 2 2 2 3" xfId="25131" xr:uid="{00000000-0005-0000-0000-0000D9520000}"/>
    <cellStyle name="40% - Accent4 2 4 3 2 2 3" xfId="12538" xr:uid="{00000000-0005-0000-0000-0000DA520000}"/>
    <cellStyle name="40% - Accent4 2 4 3 2 2 3 2" xfId="30479" xr:uid="{00000000-0005-0000-0000-0000DB520000}"/>
    <cellStyle name="40% - Accent4 2 4 3 2 2 4" xfId="10480" xr:uid="{00000000-0005-0000-0000-0000DC520000}"/>
    <cellStyle name="40% - Accent4 2 4 3 2 3" xfId="10477" xr:uid="{00000000-0005-0000-0000-0000DD520000}"/>
    <cellStyle name="40% - Accent4 2 4 3 2 3 2" xfId="12528" xr:uid="{00000000-0005-0000-0000-0000DE520000}"/>
    <cellStyle name="40% - Accent4 2 4 3 2 3 2 2" xfId="7964" xr:uid="{00000000-0005-0000-0000-0000DF520000}"/>
    <cellStyle name="40% - Accent4 2 4 3 2 3 3" xfId="10475" xr:uid="{00000000-0005-0000-0000-0000E0520000}"/>
    <cellStyle name="40% - Accent4 2 4 3 2 4" xfId="10474" xr:uid="{00000000-0005-0000-0000-0000E1520000}"/>
    <cellStyle name="40% - Accent4 2 4 3 2 4 2" xfId="10471" xr:uid="{00000000-0005-0000-0000-0000E2520000}"/>
    <cellStyle name="40% - Accent4 2 4 3 2 5" xfId="10470" xr:uid="{00000000-0005-0000-0000-0000E3520000}"/>
    <cellStyle name="40% - Accent4 2 4 3 3" xfId="10469" xr:uid="{00000000-0005-0000-0000-0000E4520000}"/>
    <cellStyle name="40% - Accent4 2 4 3 3 2" xfId="10466" xr:uid="{00000000-0005-0000-0000-0000E5520000}"/>
    <cellStyle name="40% - Accent4 2 4 3 3 2 2" xfId="12501" xr:uid="{00000000-0005-0000-0000-0000E6520000}"/>
    <cellStyle name="40% - Accent4 2 4 3 3 2 2 2" xfId="7934" xr:uid="{00000000-0005-0000-0000-0000E7520000}"/>
    <cellStyle name="40% - Accent4 2 4 3 3 2 3" xfId="10462" xr:uid="{00000000-0005-0000-0000-0000E8520000}"/>
    <cellStyle name="40% - Accent4 2 4 3 3 3" xfId="10458" xr:uid="{00000000-0005-0000-0000-0000E9520000}"/>
    <cellStyle name="40% - Accent4 2 4 3 3 3 2" xfId="10452" xr:uid="{00000000-0005-0000-0000-0000EA520000}"/>
    <cellStyle name="40% - Accent4 2 4 3 3 4" xfId="10448" xr:uid="{00000000-0005-0000-0000-0000EB520000}"/>
    <cellStyle name="40% - Accent4 2 4 3 4" xfId="10445" xr:uid="{00000000-0005-0000-0000-0000EC520000}"/>
    <cellStyle name="40% - Accent4 2 4 3 4 2" xfId="10443" xr:uid="{00000000-0005-0000-0000-0000ED520000}"/>
    <cellStyle name="40% - Accent4 2 4 3 4 2 2" xfId="33583" xr:uid="{00000000-0005-0000-0000-0000EE520000}"/>
    <cellStyle name="40% - Accent4 2 4 3 4 3" xfId="10438" xr:uid="{00000000-0005-0000-0000-0000EF520000}"/>
    <cellStyle name="40% - Accent4 2 4 3 5" xfId="13301" xr:uid="{00000000-0005-0000-0000-0000F0520000}"/>
    <cellStyle name="40% - Accent4 2 4 3 5 2" xfId="10435" xr:uid="{00000000-0005-0000-0000-0000F1520000}"/>
    <cellStyle name="40% - Accent4 2 4 3 6" xfId="10430" xr:uid="{00000000-0005-0000-0000-0000F2520000}"/>
    <cellStyle name="40% - Accent4 2 4 4" xfId="10428" xr:uid="{00000000-0005-0000-0000-0000F3520000}"/>
    <cellStyle name="40% - Accent4 2 4 4 2" xfId="33076" xr:uid="{00000000-0005-0000-0000-0000F4520000}"/>
    <cellStyle name="40% - Accent4 2 4 4 2 2" xfId="29077" xr:uid="{00000000-0005-0000-0000-0000F5520000}"/>
    <cellStyle name="40% - Accent4 2 4 4 2 2 2" xfId="29072" xr:uid="{00000000-0005-0000-0000-0000F6520000}"/>
    <cellStyle name="40% - Accent4 2 4 4 2 2 2 2" xfId="7988" xr:uid="{00000000-0005-0000-0000-0000F7520000}"/>
    <cellStyle name="40% - Accent4 2 4 4 2 2 3" xfId="10427" xr:uid="{00000000-0005-0000-0000-0000F8520000}"/>
    <cellStyle name="40% - Accent4 2 4 4 2 3" xfId="25624" xr:uid="{00000000-0005-0000-0000-0000F9520000}"/>
    <cellStyle name="40% - Accent4 2 4 4 2 3 2" xfId="10424" xr:uid="{00000000-0005-0000-0000-0000FA520000}"/>
    <cellStyle name="40% - Accent4 2 4 4 2 4" xfId="10423" xr:uid="{00000000-0005-0000-0000-0000FB520000}"/>
    <cellStyle name="40% - Accent4 2 4 4 3" xfId="25829" xr:uid="{00000000-0005-0000-0000-0000FC520000}"/>
    <cellStyle name="40% - Accent4 2 4 4 3 2" xfId="29054" xr:uid="{00000000-0005-0000-0000-0000FD520000}"/>
    <cellStyle name="40% - Accent4 2 4 4 3 2 2" xfId="10418" xr:uid="{00000000-0005-0000-0000-0000FE520000}"/>
    <cellStyle name="40% - Accent4 2 4 4 3 3" xfId="10416" xr:uid="{00000000-0005-0000-0000-0000FF520000}"/>
    <cellStyle name="40% - Accent4 2 4 4 4" xfId="28252" xr:uid="{00000000-0005-0000-0000-000000530000}"/>
    <cellStyle name="40% - Accent4 2 4 4 4 2" xfId="14314" xr:uid="{00000000-0005-0000-0000-000001530000}"/>
    <cellStyle name="40% - Accent4 2 4 4 5" xfId="10411" xr:uid="{00000000-0005-0000-0000-000002530000}"/>
    <cellStyle name="40% - Accent4 2 4 5" xfId="10409" xr:uid="{00000000-0005-0000-0000-000003530000}"/>
    <cellStyle name="40% - Accent4 2 4 5 2" xfId="28958" xr:uid="{00000000-0005-0000-0000-000004530000}"/>
    <cellStyle name="40% - Accent4 2 4 5 2 2" xfId="28945" xr:uid="{00000000-0005-0000-0000-000005530000}"/>
    <cellStyle name="40% - Accent4 2 4 5 2 2 2" xfId="15360" xr:uid="{00000000-0005-0000-0000-000006530000}"/>
    <cellStyle name="40% - Accent4 2 4 5 2 3" xfId="10406" xr:uid="{00000000-0005-0000-0000-000007530000}"/>
    <cellStyle name="40% - Accent4 2 4 5 3" xfId="28936" xr:uid="{00000000-0005-0000-0000-000008530000}"/>
    <cellStyle name="40% - Accent4 2 4 5 3 2" xfId="13799" xr:uid="{00000000-0005-0000-0000-000009530000}"/>
    <cellStyle name="40% - Accent4 2 4 5 4" xfId="7290" xr:uid="{00000000-0005-0000-0000-00000A530000}"/>
    <cellStyle name="40% - Accent4 2 4 6" xfId="10403" xr:uid="{00000000-0005-0000-0000-00000B530000}"/>
    <cellStyle name="40% - Accent4 2 4 6 2" xfId="5546" xr:uid="{00000000-0005-0000-0000-00000C530000}"/>
    <cellStyle name="40% - Accent4 2 4 6 2 2" xfId="10401" xr:uid="{00000000-0005-0000-0000-00000D530000}"/>
    <cellStyle name="40% - Accent4 2 4 6 3" xfId="20654" xr:uid="{00000000-0005-0000-0000-00000E530000}"/>
    <cellStyle name="40% - Accent4 2 4 7" xfId="22027" xr:uid="{00000000-0005-0000-0000-00000F530000}"/>
    <cellStyle name="40% - Accent4 2 4 7 2" xfId="16609" xr:uid="{00000000-0005-0000-0000-000010530000}"/>
    <cellStyle name="40% - Accent4 2 4 8" xfId="10397" xr:uid="{00000000-0005-0000-0000-000011530000}"/>
    <cellStyle name="40% - Accent4 2 4 9" xfId="34762" xr:uid="{00000000-0005-0000-0000-000012530000}"/>
    <cellStyle name="40% - Accent4 2 5" xfId="28499" xr:uid="{00000000-0005-0000-0000-000013530000}"/>
    <cellStyle name="40% - Accent4 2 5 2" xfId="11883" xr:uid="{00000000-0005-0000-0000-000014530000}"/>
    <cellStyle name="40% - Accent4 2 5 2 2" xfId="10394" xr:uid="{00000000-0005-0000-0000-000015530000}"/>
    <cellStyle name="40% - Accent4 2 5 2 2 2" xfId="11458" xr:uid="{00000000-0005-0000-0000-000016530000}"/>
    <cellStyle name="40% - Accent4 2 5 2 2 2 2" xfId="17649" xr:uid="{00000000-0005-0000-0000-000017530000}"/>
    <cellStyle name="40% - Accent4 2 5 2 2 2 2 2" xfId="12407" xr:uid="{00000000-0005-0000-0000-000018530000}"/>
    <cellStyle name="40% - Accent4 2 5 2 2 2 2 2 2" xfId="17246" xr:uid="{00000000-0005-0000-0000-000019530000}"/>
    <cellStyle name="40% - Accent4 2 5 2 2 2 2 3" xfId="10392" xr:uid="{00000000-0005-0000-0000-00001A530000}"/>
    <cellStyle name="40% - Accent4 2 5 2 2 2 3" xfId="26967" xr:uid="{00000000-0005-0000-0000-00001B530000}"/>
    <cellStyle name="40% - Accent4 2 5 2 2 2 3 2" xfId="10390" xr:uid="{00000000-0005-0000-0000-00001C530000}"/>
    <cellStyle name="40% - Accent4 2 5 2 2 2 4" xfId="26952" xr:uid="{00000000-0005-0000-0000-00001D530000}"/>
    <cellStyle name="40% - Accent4 2 5 2 2 3" xfId="17648" xr:uid="{00000000-0005-0000-0000-00001E530000}"/>
    <cellStyle name="40% - Accent4 2 5 2 2 3 2" xfId="28915" xr:uid="{00000000-0005-0000-0000-00001F530000}"/>
    <cellStyle name="40% - Accent4 2 5 2 2 3 2 2" xfId="13679" xr:uid="{00000000-0005-0000-0000-000020530000}"/>
    <cellStyle name="40% - Accent4 2 5 2 2 3 3" xfId="26668" xr:uid="{00000000-0005-0000-0000-000021530000}"/>
    <cellStyle name="40% - Accent4 2 5 2 2 4" xfId="10389" xr:uid="{00000000-0005-0000-0000-000022530000}"/>
    <cellStyle name="40% - Accent4 2 5 2 2 4 2" xfId="31969" xr:uid="{00000000-0005-0000-0000-000023530000}"/>
    <cellStyle name="40% - Accent4 2 5 2 2 5" xfId="10388" xr:uid="{00000000-0005-0000-0000-000024530000}"/>
    <cellStyle name="40% - Accent4 2 5 2 3" xfId="10387" xr:uid="{00000000-0005-0000-0000-000025530000}"/>
    <cellStyle name="40% - Accent4 2 5 2 3 2" xfId="17624" xr:uid="{00000000-0005-0000-0000-000026530000}"/>
    <cellStyle name="40% - Accent4 2 5 2 3 2 2" xfId="31835" xr:uid="{00000000-0005-0000-0000-000027530000}"/>
    <cellStyle name="40% - Accent4 2 5 2 3 2 2 2" xfId="10383" xr:uid="{00000000-0005-0000-0000-000028530000}"/>
    <cellStyle name="40% - Accent4 2 5 2 3 2 3" xfId="29421" xr:uid="{00000000-0005-0000-0000-000029530000}"/>
    <cellStyle name="40% - Accent4 2 5 2 3 3" xfId="10382" xr:uid="{00000000-0005-0000-0000-00002A530000}"/>
    <cellStyle name="40% - Accent4 2 5 2 3 3 2" xfId="33415" xr:uid="{00000000-0005-0000-0000-00002B530000}"/>
    <cellStyle name="40% - Accent4 2 5 2 3 4" xfId="10376" xr:uid="{00000000-0005-0000-0000-00002C530000}"/>
    <cellStyle name="40% - Accent4 2 5 2 4" xfId="16951" xr:uid="{00000000-0005-0000-0000-00002D530000}"/>
    <cellStyle name="40% - Accent4 2 5 2 4 2" xfId="10373" xr:uid="{00000000-0005-0000-0000-00002E530000}"/>
    <cellStyle name="40% - Accent4 2 5 2 4 2 2" xfId="24166" xr:uid="{00000000-0005-0000-0000-00002F530000}"/>
    <cellStyle name="40% - Accent4 2 5 2 4 3" xfId="10367" xr:uid="{00000000-0005-0000-0000-000030530000}"/>
    <cellStyle name="40% - Accent4 2 5 2 5" xfId="13298" xr:uid="{00000000-0005-0000-0000-000031530000}"/>
    <cellStyle name="40% - Accent4 2 5 2 5 2" xfId="10364" xr:uid="{00000000-0005-0000-0000-000032530000}"/>
    <cellStyle name="40% - Accent4 2 5 2 6" xfId="10358" xr:uid="{00000000-0005-0000-0000-000033530000}"/>
    <cellStyle name="40% - Accent4 2 5 3" xfId="12040" xr:uid="{00000000-0005-0000-0000-000034530000}"/>
    <cellStyle name="40% - Accent4 2 5 3 2" xfId="12039" xr:uid="{00000000-0005-0000-0000-000035530000}"/>
    <cellStyle name="40% - Accent4 2 5 3 2 2" xfId="30929" xr:uid="{00000000-0005-0000-0000-000036530000}"/>
    <cellStyle name="40% - Accent4 2 5 3 2 2 2" xfId="31094" xr:uid="{00000000-0005-0000-0000-000037530000}"/>
    <cellStyle name="40% - Accent4 2 5 3 2 2 2 2" xfId="27441" xr:uid="{00000000-0005-0000-0000-000038530000}"/>
    <cellStyle name="40% - Accent4 2 5 3 2 2 3" xfId="31029" xr:uid="{00000000-0005-0000-0000-000039530000}"/>
    <cellStyle name="40% - Accent4 2 5 3 2 3" xfId="25528" xr:uid="{00000000-0005-0000-0000-00003A530000}"/>
    <cellStyle name="40% - Accent4 2 5 3 2 3 2" xfId="22243" xr:uid="{00000000-0005-0000-0000-00003B530000}"/>
    <cellStyle name="40% - Accent4 2 5 3 2 4" xfId="10356" xr:uid="{00000000-0005-0000-0000-00003C530000}"/>
    <cellStyle name="40% - Accent4 2 5 3 3" xfId="12032" xr:uid="{00000000-0005-0000-0000-00003D530000}"/>
    <cellStyle name="40% - Accent4 2 5 3 3 2" xfId="12028" xr:uid="{00000000-0005-0000-0000-00003E530000}"/>
    <cellStyle name="40% - Accent4 2 5 3 3 2 2" xfId="30997" xr:uid="{00000000-0005-0000-0000-00003F530000}"/>
    <cellStyle name="40% - Accent4 2 5 3 3 3" xfId="10352" xr:uid="{00000000-0005-0000-0000-000040530000}"/>
    <cellStyle name="40% - Accent4 2 5 3 4" xfId="12021" xr:uid="{00000000-0005-0000-0000-000041530000}"/>
    <cellStyle name="40% - Accent4 2 5 3 4 2" xfId="10348" xr:uid="{00000000-0005-0000-0000-000042530000}"/>
    <cellStyle name="40% - Accent4 2 5 3 5" xfId="10346" xr:uid="{00000000-0005-0000-0000-000043530000}"/>
    <cellStyle name="40% - Accent4 2 5 4" xfId="12017" xr:uid="{00000000-0005-0000-0000-000044530000}"/>
    <cellStyle name="40% - Accent4 2 5 4 2" xfId="20000" xr:uid="{00000000-0005-0000-0000-000045530000}"/>
    <cellStyle name="40% - Accent4 2 5 4 2 2" xfId="28719" xr:uid="{00000000-0005-0000-0000-000046530000}"/>
    <cellStyle name="40% - Accent4 2 5 4 2 2 2" xfId="30951" xr:uid="{00000000-0005-0000-0000-000047530000}"/>
    <cellStyle name="40% - Accent4 2 5 4 2 3" xfId="10343" xr:uid="{00000000-0005-0000-0000-000048530000}"/>
    <cellStyle name="40% - Accent4 2 5 4 3" xfId="19994" xr:uid="{00000000-0005-0000-0000-000049530000}"/>
    <cellStyle name="40% - Accent4 2 5 4 3 2" xfId="10339" xr:uid="{00000000-0005-0000-0000-00004A530000}"/>
    <cellStyle name="40% - Accent4 2 5 4 4" xfId="10335" xr:uid="{00000000-0005-0000-0000-00004B530000}"/>
    <cellStyle name="40% - Accent4 2 5 5" xfId="12012" xr:uid="{00000000-0005-0000-0000-00004C530000}"/>
    <cellStyle name="40% - Accent4 2 5 5 2" xfId="27905" xr:uid="{00000000-0005-0000-0000-00004D530000}"/>
    <cellStyle name="40% - Accent4 2 5 5 2 2" xfId="30364" xr:uid="{00000000-0005-0000-0000-00004E530000}"/>
    <cellStyle name="40% - Accent4 2 5 5 3" xfId="13772" xr:uid="{00000000-0005-0000-0000-00004F530000}"/>
    <cellStyle name="40% - Accent4 2 5 6" xfId="13398" xr:uid="{00000000-0005-0000-0000-000050530000}"/>
    <cellStyle name="40% - Accent4 2 5 6 2" xfId="10334" xr:uid="{00000000-0005-0000-0000-000051530000}"/>
    <cellStyle name="40% - Accent4 2 5 7" xfId="12420" xr:uid="{00000000-0005-0000-0000-000052530000}"/>
    <cellStyle name="40% - Accent4 2 5 8" xfId="34952" xr:uid="{00000000-0005-0000-0000-000053530000}"/>
    <cellStyle name="40% - Accent4 2 6" xfId="28494" xr:uid="{00000000-0005-0000-0000-000054530000}"/>
    <cellStyle name="40% - Accent4 2 6 2" xfId="13599" xr:uid="{00000000-0005-0000-0000-000055530000}"/>
    <cellStyle name="40% - Accent4 2 6 2 2" xfId="10332" xr:uid="{00000000-0005-0000-0000-000056530000}"/>
    <cellStyle name="40% - Accent4 2 6 2 2 2" xfId="17229" xr:uid="{00000000-0005-0000-0000-000057530000}"/>
    <cellStyle name="40% - Accent4 2 6 2 2 2 2" xfId="12783" xr:uid="{00000000-0005-0000-0000-000058530000}"/>
    <cellStyle name="40% - Accent4 2 6 2 2 2 2 2" xfId="5475" xr:uid="{00000000-0005-0000-0000-000059530000}"/>
    <cellStyle name="40% - Accent4 2 6 2 2 2 3" xfId="10330" xr:uid="{00000000-0005-0000-0000-00005A530000}"/>
    <cellStyle name="40% - Accent4 2 6 2 2 3" xfId="10328" xr:uid="{00000000-0005-0000-0000-00005B530000}"/>
    <cellStyle name="40% - Accent4 2 6 2 2 3 2" xfId="10326" xr:uid="{00000000-0005-0000-0000-00005C530000}"/>
    <cellStyle name="40% - Accent4 2 6 2 2 4" xfId="10324" xr:uid="{00000000-0005-0000-0000-00005D530000}"/>
    <cellStyle name="40% - Accent4 2 6 2 3" xfId="10322" xr:uid="{00000000-0005-0000-0000-00005E530000}"/>
    <cellStyle name="40% - Accent4 2 6 2 3 2" xfId="10320" xr:uid="{00000000-0005-0000-0000-00005F530000}"/>
    <cellStyle name="40% - Accent4 2 6 2 3 2 2" xfId="10315" xr:uid="{00000000-0005-0000-0000-000060530000}"/>
    <cellStyle name="40% - Accent4 2 6 2 3 3" xfId="10313" xr:uid="{00000000-0005-0000-0000-000061530000}"/>
    <cellStyle name="40% - Accent4 2 6 2 4" xfId="10309" xr:uid="{00000000-0005-0000-0000-000062530000}"/>
    <cellStyle name="40% - Accent4 2 6 2 4 2" xfId="10307" xr:uid="{00000000-0005-0000-0000-000063530000}"/>
    <cellStyle name="40% - Accent4 2 6 2 5" xfId="25833" xr:uid="{00000000-0005-0000-0000-000064530000}"/>
    <cellStyle name="40% - Accent4 2 6 3" xfId="12006" xr:uid="{00000000-0005-0000-0000-000065530000}"/>
    <cellStyle name="40% - Accent4 2 6 3 2" xfId="12004" xr:uid="{00000000-0005-0000-0000-000066530000}"/>
    <cellStyle name="40% - Accent4 2 6 3 2 2" xfId="12000" xr:uid="{00000000-0005-0000-0000-000067530000}"/>
    <cellStyle name="40% - Accent4 2 6 3 2 2 2" xfId="10305" xr:uid="{00000000-0005-0000-0000-000068530000}"/>
    <cellStyle name="40% - Accent4 2 6 3 2 3" xfId="10304" xr:uid="{00000000-0005-0000-0000-000069530000}"/>
    <cellStyle name="40% - Accent4 2 6 3 3" xfId="11997" xr:uid="{00000000-0005-0000-0000-00006A530000}"/>
    <cellStyle name="40% - Accent4 2 6 3 3 2" xfId="10301" xr:uid="{00000000-0005-0000-0000-00006B530000}"/>
    <cellStyle name="40% - Accent4 2 6 3 4" xfId="10299" xr:uid="{00000000-0005-0000-0000-00006C530000}"/>
    <cellStyle name="40% - Accent4 2 6 4" xfId="11994" xr:uid="{00000000-0005-0000-0000-00006D530000}"/>
    <cellStyle name="40% - Accent4 2 6 4 2" xfId="26540" xr:uid="{00000000-0005-0000-0000-00006E530000}"/>
    <cellStyle name="40% - Accent4 2 6 4 2 2" xfId="10298" xr:uid="{00000000-0005-0000-0000-00006F530000}"/>
    <cellStyle name="40% - Accent4 2 6 4 3" xfId="10296" xr:uid="{00000000-0005-0000-0000-000070530000}"/>
    <cellStyle name="40% - Accent4 2 6 5" xfId="11989" xr:uid="{00000000-0005-0000-0000-000071530000}"/>
    <cellStyle name="40% - Accent4 2 6 5 2" xfId="10295" xr:uid="{00000000-0005-0000-0000-000072530000}"/>
    <cellStyle name="40% - Accent4 2 6 6" xfId="10294" xr:uid="{00000000-0005-0000-0000-000073530000}"/>
    <cellStyle name="40% - Accent4 2 6 7" xfId="35157" xr:uid="{00000000-0005-0000-0000-000074530000}"/>
    <cellStyle name="40% - Accent4 2 7" xfId="26445" xr:uid="{00000000-0005-0000-0000-000075530000}"/>
    <cellStyle name="40% - Accent4 2 7 2" xfId="15459" xr:uid="{00000000-0005-0000-0000-000076530000}"/>
    <cellStyle name="40% - Accent4 2 7 2 2" xfId="15457" xr:uid="{00000000-0005-0000-0000-000077530000}"/>
    <cellStyle name="40% - Accent4 2 7 2 2 2" xfId="10291" xr:uid="{00000000-0005-0000-0000-000078530000}"/>
    <cellStyle name="40% - Accent4 2 7 2 2 2 2" xfId="10289" xr:uid="{00000000-0005-0000-0000-000079530000}"/>
    <cellStyle name="40% - Accent4 2 7 2 2 3" xfId="10286" xr:uid="{00000000-0005-0000-0000-00007A530000}"/>
    <cellStyle name="40% - Accent4 2 7 2 3" xfId="10283" xr:uid="{00000000-0005-0000-0000-00007B530000}"/>
    <cellStyle name="40% - Accent4 2 7 2 3 2" xfId="26645" xr:uid="{00000000-0005-0000-0000-00007C530000}"/>
    <cellStyle name="40% - Accent4 2 7 2 4" xfId="10281" xr:uid="{00000000-0005-0000-0000-00007D530000}"/>
    <cellStyle name="40% - Accent4 2 7 3" xfId="15455" xr:uid="{00000000-0005-0000-0000-00007E530000}"/>
    <cellStyle name="40% - Accent4 2 7 3 2" xfId="15453" xr:uid="{00000000-0005-0000-0000-00007F530000}"/>
    <cellStyle name="40% - Accent4 2 7 3 2 2" xfId="10280" xr:uid="{00000000-0005-0000-0000-000080530000}"/>
    <cellStyle name="40% - Accent4 2 7 3 3" xfId="10278" xr:uid="{00000000-0005-0000-0000-000081530000}"/>
    <cellStyle name="40% - Accent4 2 7 4" xfId="11985" xr:uid="{00000000-0005-0000-0000-000082530000}"/>
    <cellStyle name="40% - Accent4 2 7 4 2" xfId="10277" xr:uid="{00000000-0005-0000-0000-000083530000}"/>
    <cellStyle name="40% - Accent4 2 7 5" xfId="10275" xr:uid="{00000000-0005-0000-0000-000084530000}"/>
    <cellStyle name="40% - Accent4 2 7 6" xfId="35386" xr:uid="{00000000-0005-0000-0000-000085530000}"/>
    <cellStyle name="40% - Accent4 2 8" xfId="10271" xr:uid="{00000000-0005-0000-0000-000086530000}"/>
    <cellStyle name="40% - Accent4 2 8 2" xfId="15433" xr:uid="{00000000-0005-0000-0000-000087530000}"/>
    <cellStyle name="40% - Accent4 2 8 2 2" xfId="10270" xr:uid="{00000000-0005-0000-0000-000088530000}"/>
    <cellStyle name="40% - Accent4 2 8 2 2 2" xfId="10264" xr:uid="{00000000-0005-0000-0000-000089530000}"/>
    <cellStyle name="40% - Accent4 2 8 2 3" xfId="10260" xr:uid="{00000000-0005-0000-0000-00008A530000}"/>
    <cellStyle name="40% - Accent4 2 8 3" xfId="11977" xr:uid="{00000000-0005-0000-0000-00008B530000}"/>
    <cellStyle name="40% - Accent4 2 8 3 2" xfId="10258" xr:uid="{00000000-0005-0000-0000-00008C530000}"/>
    <cellStyle name="40% - Accent4 2 8 4" xfId="15631" xr:uid="{00000000-0005-0000-0000-00008D530000}"/>
    <cellStyle name="40% - Accent4 2 8 5" xfId="36258" xr:uid="{00000000-0005-0000-0000-00008E530000}"/>
    <cellStyle name="40% - Accent4 2 9" xfId="10257" xr:uid="{00000000-0005-0000-0000-00008F530000}"/>
    <cellStyle name="40% - Accent4 2 9 2" xfId="10256" xr:uid="{00000000-0005-0000-0000-000090530000}"/>
    <cellStyle name="40% - Accent4 2 9 2 2" xfId="10254" xr:uid="{00000000-0005-0000-0000-000091530000}"/>
    <cellStyle name="40% - Accent4 2 9 3" xfId="23663" xr:uid="{00000000-0005-0000-0000-000092530000}"/>
    <cellStyle name="40% - Accent4 2 9 4" xfId="36544" xr:uid="{00000000-0005-0000-0000-000093530000}"/>
    <cellStyle name="40% - Accent4 20" xfId="35708" xr:uid="{00000000-0005-0000-0000-000094530000}"/>
    <cellStyle name="40% - Accent4 20 2" xfId="36877" xr:uid="{00000000-0005-0000-0000-000095530000}"/>
    <cellStyle name="40% - Accent4 20 3" xfId="37768" xr:uid="{00000000-0005-0000-0000-000096530000}"/>
    <cellStyle name="40% - Accent4 21" xfId="35727" xr:uid="{00000000-0005-0000-0000-000097530000}"/>
    <cellStyle name="40% - Accent4 21 2" xfId="36897" xr:uid="{00000000-0005-0000-0000-000098530000}"/>
    <cellStyle name="40% - Accent4 21 3" xfId="37788" xr:uid="{00000000-0005-0000-0000-000099530000}"/>
    <cellStyle name="40% - Accent4 22" xfId="35746" xr:uid="{00000000-0005-0000-0000-00009A530000}"/>
    <cellStyle name="40% - Accent4 22 2" xfId="36917" xr:uid="{00000000-0005-0000-0000-00009B530000}"/>
    <cellStyle name="40% - Accent4 22 3" xfId="37808" xr:uid="{00000000-0005-0000-0000-00009C530000}"/>
    <cellStyle name="40% - Accent4 23" xfId="35766" xr:uid="{00000000-0005-0000-0000-00009D530000}"/>
    <cellStyle name="40% - Accent4 23 2" xfId="36936" xr:uid="{00000000-0005-0000-0000-00009E530000}"/>
    <cellStyle name="40% - Accent4 23 3" xfId="37828" xr:uid="{00000000-0005-0000-0000-00009F530000}"/>
    <cellStyle name="40% - Accent4 24" xfId="35786" xr:uid="{00000000-0005-0000-0000-0000A0530000}"/>
    <cellStyle name="40% - Accent4 24 2" xfId="36955" xr:uid="{00000000-0005-0000-0000-0000A1530000}"/>
    <cellStyle name="40% - Accent4 24 3" xfId="37848" xr:uid="{00000000-0005-0000-0000-0000A2530000}"/>
    <cellStyle name="40% - Accent4 25" xfId="35805" xr:uid="{00000000-0005-0000-0000-0000A3530000}"/>
    <cellStyle name="40% - Accent4 25 2" xfId="36975" xr:uid="{00000000-0005-0000-0000-0000A4530000}"/>
    <cellStyle name="40% - Accent4 25 3" xfId="37868" xr:uid="{00000000-0005-0000-0000-0000A5530000}"/>
    <cellStyle name="40% - Accent4 26" xfId="35824" xr:uid="{00000000-0005-0000-0000-0000A6530000}"/>
    <cellStyle name="40% - Accent4 26 2" xfId="36995" xr:uid="{00000000-0005-0000-0000-0000A7530000}"/>
    <cellStyle name="40% - Accent4 26 3" xfId="37888" xr:uid="{00000000-0005-0000-0000-0000A8530000}"/>
    <cellStyle name="40% - Accent4 27" xfId="35843" xr:uid="{00000000-0005-0000-0000-0000A9530000}"/>
    <cellStyle name="40% - Accent4 27 2" xfId="37015" xr:uid="{00000000-0005-0000-0000-0000AA530000}"/>
    <cellStyle name="40% - Accent4 27 3" xfId="37908" xr:uid="{00000000-0005-0000-0000-0000AB530000}"/>
    <cellStyle name="40% - Accent4 28" xfId="35862" xr:uid="{00000000-0005-0000-0000-0000AC530000}"/>
    <cellStyle name="40% - Accent4 28 2" xfId="37035" xr:uid="{00000000-0005-0000-0000-0000AD530000}"/>
    <cellStyle name="40% - Accent4 28 3" xfId="37928" xr:uid="{00000000-0005-0000-0000-0000AE530000}"/>
    <cellStyle name="40% - Accent4 29" xfId="35880" xr:uid="{00000000-0005-0000-0000-0000AF530000}"/>
    <cellStyle name="40% - Accent4 29 2" xfId="37052" xr:uid="{00000000-0005-0000-0000-0000B0530000}"/>
    <cellStyle name="40% - Accent4 29 3" xfId="37946" xr:uid="{00000000-0005-0000-0000-0000B1530000}"/>
    <cellStyle name="40% - Accent4 3" xfId="108" xr:uid="{00000000-0005-0000-0000-0000B2530000}"/>
    <cellStyle name="40% - Accent4 3 10" xfId="10253" xr:uid="{00000000-0005-0000-0000-0000B3530000}"/>
    <cellStyle name="40% - Accent4 3 10 2" xfId="37448" xr:uid="{00000000-0005-0000-0000-0000B4530000}"/>
    <cellStyle name="40% - Accent4 3 11" xfId="34462" xr:uid="{00000000-0005-0000-0000-0000B5530000}"/>
    <cellStyle name="40% - Accent4 3 12" xfId="18172" xr:uid="{00000000-0005-0000-0000-0000B6530000}"/>
    <cellStyle name="40% - Accent4 3 2" xfId="169" xr:uid="{00000000-0005-0000-0000-0000B7530000}"/>
    <cellStyle name="40% - Accent4 3 2 10" xfId="34514" xr:uid="{00000000-0005-0000-0000-0000B8530000}"/>
    <cellStyle name="40% - Accent4 3 2 11" xfId="13764" xr:uid="{00000000-0005-0000-0000-0000B9530000}"/>
    <cellStyle name="40% - Accent4 3 2 2" xfId="10249" xr:uid="{00000000-0005-0000-0000-0000BA530000}"/>
    <cellStyle name="40% - Accent4 3 2 2 2" xfId="10248" xr:uid="{00000000-0005-0000-0000-0000BB530000}"/>
    <cellStyle name="40% - Accent4 3 2 2 2 2" xfId="13087" xr:uid="{00000000-0005-0000-0000-0000BC530000}"/>
    <cellStyle name="40% - Accent4 3 2 2 2 2 2" xfId="10247" xr:uid="{00000000-0005-0000-0000-0000BD530000}"/>
    <cellStyle name="40% - Accent4 3 2 2 2 2 2 2" xfId="22809" xr:uid="{00000000-0005-0000-0000-0000BE530000}"/>
    <cellStyle name="40% - Accent4 3 2 2 2 2 2 2 2" xfId="8665" xr:uid="{00000000-0005-0000-0000-0000BF530000}"/>
    <cellStyle name="40% - Accent4 3 2 2 2 2 2 2 2 2" xfId="34393" xr:uid="{00000000-0005-0000-0000-0000C0530000}"/>
    <cellStyle name="40% - Accent4 3 2 2 2 2 2 2 2 2 2" xfId="10245" xr:uid="{00000000-0005-0000-0000-0000C1530000}"/>
    <cellStyle name="40% - Accent4 3 2 2 2 2 2 2 2 3" xfId="10244" xr:uid="{00000000-0005-0000-0000-0000C2530000}"/>
    <cellStyle name="40% - Accent4 3 2 2 2 2 2 2 3" xfId="10243" xr:uid="{00000000-0005-0000-0000-0000C3530000}"/>
    <cellStyle name="40% - Accent4 3 2 2 2 2 2 2 3 2" xfId="10241" xr:uid="{00000000-0005-0000-0000-0000C4530000}"/>
    <cellStyle name="40% - Accent4 3 2 2 2 2 2 2 4" xfId="10239" xr:uid="{00000000-0005-0000-0000-0000C5530000}"/>
    <cellStyle name="40% - Accent4 3 2 2 2 2 2 3" xfId="10238" xr:uid="{00000000-0005-0000-0000-0000C6530000}"/>
    <cellStyle name="40% - Accent4 3 2 2 2 2 2 3 2" xfId="8661" xr:uid="{00000000-0005-0000-0000-0000C7530000}"/>
    <cellStyle name="40% - Accent4 3 2 2 2 2 2 3 2 2" xfId="10234" xr:uid="{00000000-0005-0000-0000-0000C8530000}"/>
    <cellStyle name="40% - Accent4 3 2 2 2 2 2 3 3" xfId="10233" xr:uid="{00000000-0005-0000-0000-0000C9530000}"/>
    <cellStyle name="40% - Accent4 3 2 2 2 2 2 4" xfId="10232" xr:uid="{00000000-0005-0000-0000-0000CA530000}"/>
    <cellStyle name="40% - Accent4 3 2 2 2 2 2 4 2" xfId="10230" xr:uid="{00000000-0005-0000-0000-0000CB530000}"/>
    <cellStyle name="40% - Accent4 3 2 2 2 2 2 5" xfId="20384" xr:uid="{00000000-0005-0000-0000-0000CC530000}"/>
    <cellStyle name="40% - Accent4 3 2 2 2 2 3" xfId="10228" xr:uid="{00000000-0005-0000-0000-0000CD530000}"/>
    <cellStyle name="40% - Accent4 3 2 2 2 2 3 2" xfId="10226" xr:uid="{00000000-0005-0000-0000-0000CE530000}"/>
    <cellStyle name="40% - Accent4 3 2 2 2 2 3 2 2" xfId="8648" xr:uid="{00000000-0005-0000-0000-0000CF530000}"/>
    <cellStyle name="40% - Accent4 3 2 2 2 2 3 2 2 2" xfId="10225" xr:uid="{00000000-0005-0000-0000-0000D0530000}"/>
    <cellStyle name="40% - Accent4 3 2 2 2 2 3 2 3" xfId="10224" xr:uid="{00000000-0005-0000-0000-0000D1530000}"/>
    <cellStyle name="40% - Accent4 3 2 2 2 2 3 3" xfId="10223" xr:uid="{00000000-0005-0000-0000-0000D2530000}"/>
    <cellStyle name="40% - Accent4 3 2 2 2 2 3 3 2" xfId="10222" xr:uid="{00000000-0005-0000-0000-0000D3530000}"/>
    <cellStyle name="40% - Accent4 3 2 2 2 2 3 4" xfId="10221" xr:uid="{00000000-0005-0000-0000-0000D4530000}"/>
    <cellStyle name="40% - Accent4 3 2 2 2 2 4" xfId="20696" xr:uid="{00000000-0005-0000-0000-0000D5530000}"/>
    <cellStyle name="40% - Accent4 3 2 2 2 2 4 2" xfId="10220" xr:uid="{00000000-0005-0000-0000-0000D6530000}"/>
    <cellStyle name="40% - Accent4 3 2 2 2 2 4 2 2" xfId="10218" xr:uid="{00000000-0005-0000-0000-0000D7530000}"/>
    <cellStyle name="40% - Accent4 3 2 2 2 2 4 3" xfId="10216" xr:uid="{00000000-0005-0000-0000-0000D8530000}"/>
    <cellStyle name="40% - Accent4 3 2 2 2 2 5" xfId="24682" xr:uid="{00000000-0005-0000-0000-0000D9530000}"/>
    <cellStyle name="40% - Accent4 3 2 2 2 2 5 2" xfId="9634" xr:uid="{00000000-0005-0000-0000-0000DA530000}"/>
    <cellStyle name="40% - Accent4 3 2 2 2 2 6" xfId="24677" xr:uid="{00000000-0005-0000-0000-0000DB530000}"/>
    <cellStyle name="40% - Accent4 3 2 2 2 3" xfId="27871" xr:uid="{00000000-0005-0000-0000-0000DC530000}"/>
    <cellStyle name="40% - Accent4 3 2 2 2 3 2" xfId="10210" xr:uid="{00000000-0005-0000-0000-0000DD530000}"/>
    <cellStyle name="40% - Accent4 3 2 2 2 3 2 2" xfId="25284" xr:uid="{00000000-0005-0000-0000-0000DE530000}"/>
    <cellStyle name="40% - Accent4 3 2 2 2 3 2 2 2" xfId="8608" xr:uid="{00000000-0005-0000-0000-0000DF530000}"/>
    <cellStyle name="40% - Accent4 3 2 2 2 3 2 2 2 2" xfId="30768" xr:uid="{00000000-0005-0000-0000-0000E0530000}"/>
    <cellStyle name="40% - Accent4 3 2 2 2 3 2 2 3" xfId="15406" xr:uid="{00000000-0005-0000-0000-0000E1530000}"/>
    <cellStyle name="40% - Accent4 3 2 2 2 3 2 3" xfId="25278" xr:uid="{00000000-0005-0000-0000-0000E2530000}"/>
    <cellStyle name="40% - Accent4 3 2 2 2 3 2 3 2" xfId="10207" xr:uid="{00000000-0005-0000-0000-0000E3530000}"/>
    <cellStyle name="40% - Accent4 3 2 2 2 3 2 4" xfId="25333" xr:uid="{00000000-0005-0000-0000-0000E4530000}"/>
    <cellStyle name="40% - Accent4 3 2 2 2 3 3" xfId="10206" xr:uid="{00000000-0005-0000-0000-0000E5530000}"/>
    <cellStyle name="40% - Accent4 3 2 2 2 3 3 2" xfId="25271" xr:uid="{00000000-0005-0000-0000-0000E6530000}"/>
    <cellStyle name="40% - Accent4 3 2 2 2 3 3 2 2" xfId="10203" xr:uid="{00000000-0005-0000-0000-0000E7530000}"/>
    <cellStyle name="40% - Accent4 3 2 2 2 3 3 3" xfId="22108" xr:uid="{00000000-0005-0000-0000-0000E8530000}"/>
    <cellStyle name="40% - Accent4 3 2 2 2 3 4" xfId="24674" xr:uid="{00000000-0005-0000-0000-0000E9530000}"/>
    <cellStyle name="40% - Accent4 3 2 2 2 3 4 2" xfId="10201" xr:uid="{00000000-0005-0000-0000-0000EA530000}"/>
    <cellStyle name="40% - Accent4 3 2 2 2 3 5" xfId="24527" xr:uid="{00000000-0005-0000-0000-0000EB530000}"/>
    <cellStyle name="40% - Accent4 3 2 2 2 4" xfId="10198" xr:uid="{00000000-0005-0000-0000-0000EC530000}"/>
    <cellStyle name="40% - Accent4 3 2 2 2 4 2" xfId="21971" xr:uid="{00000000-0005-0000-0000-0000ED530000}"/>
    <cellStyle name="40% - Accent4 3 2 2 2 4 2 2" xfId="25259" xr:uid="{00000000-0005-0000-0000-0000EE530000}"/>
    <cellStyle name="40% - Accent4 3 2 2 2 4 2 2 2" xfId="10196" xr:uid="{00000000-0005-0000-0000-0000EF530000}"/>
    <cellStyle name="40% - Accent4 3 2 2 2 4 2 3" xfId="10195" xr:uid="{00000000-0005-0000-0000-0000F0530000}"/>
    <cellStyle name="40% - Accent4 3 2 2 2 4 3" xfId="26642" xr:uid="{00000000-0005-0000-0000-0000F1530000}"/>
    <cellStyle name="40% - Accent4 3 2 2 2 4 3 2" xfId="10193" xr:uid="{00000000-0005-0000-0000-0000F2530000}"/>
    <cellStyle name="40% - Accent4 3 2 2 2 4 4" xfId="24662" xr:uid="{00000000-0005-0000-0000-0000F3530000}"/>
    <cellStyle name="40% - Accent4 3 2 2 2 5" xfId="10191" xr:uid="{00000000-0005-0000-0000-0000F4530000}"/>
    <cellStyle name="40% - Accent4 3 2 2 2 5 2" xfId="10190" xr:uid="{00000000-0005-0000-0000-0000F5530000}"/>
    <cellStyle name="40% - Accent4 3 2 2 2 5 2 2" xfId="10189" xr:uid="{00000000-0005-0000-0000-0000F6530000}"/>
    <cellStyle name="40% - Accent4 3 2 2 2 5 3" xfId="10188" xr:uid="{00000000-0005-0000-0000-0000F7530000}"/>
    <cellStyle name="40% - Accent4 3 2 2 2 6" xfId="10187" xr:uid="{00000000-0005-0000-0000-0000F8530000}"/>
    <cellStyle name="40% - Accent4 3 2 2 2 6 2" xfId="10186" xr:uid="{00000000-0005-0000-0000-0000F9530000}"/>
    <cellStyle name="40% - Accent4 3 2 2 2 7" xfId="10185" xr:uid="{00000000-0005-0000-0000-0000FA530000}"/>
    <cellStyle name="40% - Accent4 3 2 2 3" xfId="10184" xr:uid="{00000000-0005-0000-0000-0000FB530000}"/>
    <cellStyle name="40% - Accent4 3 2 2 3 2" xfId="10182" xr:uid="{00000000-0005-0000-0000-0000FC530000}"/>
    <cellStyle name="40% - Accent4 3 2 2 3 2 2" xfId="10179" xr:uid="{00000000-0005-0000-0000-0000FD530000}"/>
    <cellStyle name="40% - Accent4 3 2 2 3 2 2 2" xfId="10176" xr:uid="{00000000-0005-0000-0000-0000FE530000}"/>
    <cellStyle name="40% - Accent4 3 2 2 3 2 2 2 2" xfId="8534" xr:uid="{00000000-0005-0000-0000-0000FF530000}"/>
    <cellStyle name="40% - Accent4 3 2 2 3 2 2 2 2 2" xfId="10175" xr:uid="{00000000-0005-0000-0000-000000540000}"/>
    <cellStyle name="40% - Accent4 3 2 2 3 2 2 2 3" xfId="17667" xr:uid="{00000000-0005-0000-0000-000001540000}"/>
    <cellStyle name="40% - Accent4 3 2 2 3 2 2 3" xfId="10174" xr:uid="{00000000-0005-0000-0000-000002540000}"/>
    <cellStyle name="40% - Accent4 3 2 2 3 2 2 3 2" xfId="18258" xr:uid="{00000000-0005-0000-0000-000003540000}"/>
    <cellStyle name="40% - Accent4 3 2 2 3 2 2 4" xfId="10173" xr:uid="{00000000-0005-0000-0000-000004540000}"/>
    <cellStyle name="40% - Accent4 3 2 2 3 2 3" xfId="10172" xr:uid="{00000000-0005-0000-0000-000005540000}"/>
    <cellStyle name="40% - Accent4 3 2 2 3 2 3 2" xfId="10167" xr:uid="{00000000-0005-0000-0000-000006540000}"/>
    <cellStyle name="40% - Accent4 3 2 2 3 2 3 2 2" xfId="17638" xr:uid="{00000000-0005-0000-0000-000007540000}"/>
    <cellStyle name="40% - Accent4 3 2 2 3 2 3 3" xfId="10166" xr:uid="{00000000-0005-0000-0000-000008540000}"/>
    <cellStyle name="40% - Accent4 3 2 2 3 2 4" xfId="28835" xr:uid="{00000000-0005-0000-0000-000009540000}"/>
    <cellStyle name="40% - Accent4 3 2 2 3 2 4 2" xfId="10164" xr:uid="{00000000-0005-0000-0000-00000A540000}"/>
    <cellStyle name="40% - Accent4 3 2 2 3 2 5" xfId="25041" xr:uid="{00000000-0005-0000-0000-00000B540000}"/>
    <cellStyle name="40% - Accent4 3 2 2 3 3" xfId="10162" xr:uid="{00000000-0005-0000-0000-00000C540000}"/>
    <cellStyle name="40% - Accent4 3 2 2 3 3 2" xfId="10159" xr:uid="{00000000-0005-0000-0000-00000D540000}"/>
    <cellStyle name="40% - Accent4 3 2 2 3 3 2 2" xfId="25242" xr:uid="{00000000-0005-0000-0000-00000E540000}"/>
    <cellStyle name="40% - Accent4 3 2 2 3 3 2 2 2" xfId="17562" xr:uid="{00000000-0005-0000-0000-00000F540000}"/>
    <cellStyle name="40% - Accent4 3 2 2 3 3 2 3" xfId="10155" xr:uid="{00000000-0005-0000-0000-000010540000}"/>
    <cellStyle name="40% - Accent4 3 2 2 3 3 3" xfId="10153" xr:uid="{00000000-0005-0000-0000-000011540000}"/>
    <cellStyle name="40% - Accent4 3 2 2 3 3 3 2" xfId="10148" xr:uid="{00000000-0005-0000-0000-000012540000}"/>
    <cellStyle name="40% - Accent4 3 2 2 3 3 4" xfId="28825" xr:uid="{00000000-0005-0000-0000-000013540000}"/>
    <cellStyle name="40% - Accent4 3 2 2 3 4" xfId="6488" xr:uid="{00000000-0005-0000-0000-000014540000}"/>
    <cellStyle name="40% - Accent4 3 2 2 3 4 2" xfId="10147" xr:uid="{00000000-0005-0000-0000-000015540000}"/>
    <cellStyle name="40% - Accent4 3 2 2 3 4 2 2" xfId="10143" xr:uid="{00000000-0005-0000-0000-000016540000}"/>
    <cellStyle name="40% - Accent4 3 2 2 3 4 3" xfId="10142" xr:uid="{00000000-0005-0000-0000-000017540000}"/>
    <cellStyle name="40% - Accent4 3 2 2 3 5" xfId="10136" xr:uid="{00000000-0005-0000-0000-000018540000}"/>
    <cellStyle name="40% - Accent4 3 2 2 3 5 2" xfId="10134" xr:uid="{00000000-0005-0000-0000-000019540000}"/>
    <cellStyle name="40% - Accent4 3 2 2 3 6" xfId="10131" xr:uid="{00000000-0005-0000-0000-00001A540000}"/>
    <cellStyle name="40% - Accent4 3 2 2 4" xfId="29274" xr:uid="{00000000-0005-0000-0000-00001B540000}"/>
    <cellStyle name="40% - Accent4 3 2 2 4 2" xfId="10129" xr:uid="{00000000-0005-0000-0000-00001C540000}"/>
    <cellStyle name="40% - Accent4 3 2 2 4 2 2" xfId="10126" xr:uid="{00000000-0005-0000-0000-00001D540000}"/>
    <cellStyle name="40% - Accent4 3 2 2 4 2 2 2" xfId="10123" xr:uid="{00000000-0005-0000-0000-00001E540000}"/>
    <cellStyle name="40% - Accent4 3 2 2 4 2 2 2 2" xfId="32908" xr:uid="{00000000-0005-0000-0000-00001F540000}"/>
    <cellStyle name="40% - Accent4 3 2 2 4 2 2 3" xfId="13897" xr:uid="{00000000-0005-0000-0000-000020540000}"/>
    <cellStyle name="40% - Accent4 3 2 2 4 2 3" xfId="10122" xr:uid="{00000000-0005-0000-0000-000021540000}"/>
    <cellStyle name="40% - Accent4 3 2 2 4 2 3 2" xfId="10117" xr:uid="{00000000-0005-0000-0000-000022540000}"/>
    <cellStyle name="40% - Accent4 3 2 2 4 2 4" xfId="28809" xr:uid="{00000000-0005-0000-0000-000023540000}"/>
    <cellStyle name="40% - Accent4 3 2 2 4 3" xfId="10116" xr:uid="{00000000-0005-0000-0000-000024540000}"/>
    <cellStyle name="40% - Accent4 3 2 2 4 3 2" xfId="15146" xr:uid="{00000000-0005-0000-0000-000025540000}"/>
    <cellStyle name="40% - Accent4 3 2 2 4 3 2 2" xfId="10113" xr:uid="{00000000-0005-0000-0000-000026540000}"/>
    <cellStyle name="40% - Accent4 3 2 2 4 3 3" xfId="15138" xr:uid="{00000000-0005-0000-0000-000027540000}"/>
    <cellStyle name="40% - Accent4 3 2 2 4 4" xfId="10112" xr:uid="{00000000-0005-0000-0000-000028540000}"/>
    <cellStyle name="40% - Accent4 3 2 2 4 4 2" xfId="15095" xr:uid="{00000000-0005-0000-0000-000029540000}"/>
    <cellStyle name="40% - Accent4 3 2 2 4 5" xfId="10109" xr:uid="{00000000-0005-0000-0000-00002A540000}"/>
    <cellStyle name="40% - Accent4 3 2 2 5" xfId="16656" xr:uid="{00000000-0005-0000-0000-00002B540000}"/>
    <cellStyle name="40% - Accent4 3 2 2 5 2" xfId="10106" xr:uid="{00000000-0005-0000-0000-00002C540000}"/>
    <cellStyle name="40% - Accent4 3 2 2 5 2 2" xfId="10103" xr:uid="{00000000-0005-0000-0000-00002D540000}"/>
    <cellStyle name="40% - Accent4 3 2 2 5 2 2 2" xfId="28033" xr:uid="{00000000-0005-0000-0000-00002E540000}"/>
    <cellStyle name="40% - Accent4 3 2 2 5 2 3" xfId="10100" xr:uid="{00000000-0005-0000-0000-00002F540000}"/>
    <cellStyle name="40% - Accent4 3 2 2 5 3" xfId="10095" xr:uid="{00000000-0005-0000-0000-000030540000}"/>
    <cellStyle name="40% - Accent4 3 2 2 5 3 2" xfId="15042" xr:uid="{00000000-0005-0000-0000-000031540000}"/>
    <cellStyle name="40% - Accent4 3 2 2 5 4" xfId="10091" xr:uid="{00000000-0005-0000-0000-000032540000}"/>
    <cellStyle name="40% - Accent4 3 2 2 6" xfId="13282" xr:uid="{00000000-0005-0000-0000-000033540000}"/>
    <cellStyle name="40% - Accent4 3 2 2 6 2" xfId="10088" xr:uid="{00000000-0005-0000-0000-000034540000}"/>
    <cellStyle name="40% - Accent4 3 2 2 6 2 2" xfId="33496" xr:uid="{00000000-0005-0000-0000-000035540000}"/>
    <cellStyle name="40% - Accent4 3 2 2 6 3" xfId="10085" xr:uid="{00000000-0005-0000-0000-000036540000}"/>
    <cellStyle name="40% - Accent4 3 2 2 7" xfId="13278" xr:uid="{00000000-0005-0000-0000-000037540000}"/>
    <cellStyle name="40% - Accent4 3 2 2 7 2" xfId="10082" xr:uid="{00000000-0005-0000-0000-000038540000}"/>
    <cellStyle name="40% - Accent4 3 2 2 8" xfId="10079" xr:uid="{00000000-0005-0000-0000-000039540000}"/>
    <cellStyle name="40% - Accent4 3 2 3" xfId="10078" xr:uid="{00000000-0005-0000-0000-00003A540000}"/>
    <cellStyle name="40% - Accent4 3 2 3 2" xfId="10077" xr:uid="{00000000-0005-0000-0000-00003B540000}"/>
    <cellStyle name="40% - Accent4 3 2 3 2 2" xfId="10075" xr:uid="{00000000-0005-0000-0000-00003C540000}"/>
    <cellStyle name="40% - Accent4 3 2 3 2 2 2" xfId="5368" xr:uid="{00000000-0005-0000-0000-00003D540000}"/>
    <cellStyle name="40% - Accent4 3 2 3 2 2 2 2" xfId="10074" xr:uid="{00000000-0005-0000-0000-00003E540000}"/>
    <cellStyle name="40% - Accent4 3 2 3 2 2 2 2 2" xfId="20941" xr:uid="{00000000-0005-0000-0000-00003F540000}"/>
    <cellStyle name="40% - Accent4 3 2 3 2 2 2 2 2 2" xfId="10070" xr:uid="{00000000-0005-0000-0000-000040540000}"/>
    <cellStyle name="40% - Accent4 3 2 3 2 2 2 2 3" xfId="15030" xr:uid="{00000000-0005-0000-0000-000041540000}"/>
    <cellStyle name="40% - Accent4 3 2 3 2 2 2 3" xfId="10068" xr:uid="{00000000-0005-0000-0000-000042540000}"/>
    <cellStyle name="40% - Accent4 3 2 3 2 2 2 3 2" xfId="15025" xr:uid="{00000000-0005-0000-0000-000043540000}"/>
    <cellStyle name="40% - Accent4 3 2 3 2 2 2 4" xfId="10065" xr:uid="{00000000-0005-0000-0000-000044540000}"/>
    <cellStyle name="40% - Accent4 3 2 3 2 2 3" xfId="10064" xr:uid="{00000000-0005-0000-0000-000045540000}"/>
    <cellStyle name="40% - Accent4 3 2 3 2 2 3 2" xfId="10062" xr:uid="{00000000-0005-0000-0000-000046540000}"/>
    <cellStyle name="40% - Accent4 3 2 3 2 2 3 2 2" xfId="15013" xr:uid="{00000000-0005-0000-0000-000047540000}"/>
    <cellStyle name="40% - Accent4 3 2 3 2 2 3 3" xfId="10060" xr:uid="{00000000-0005-0000-0000-000048540000}"/>
    <cellStyle name="40% - Accent4 3 2 3 2 2 4" xfId="24618" xr:uid="{00000000-0005-0000-0000-000049540000}"/>
    <cellStyle name="40% - Accent4 3 2 3 2 2 4 2" xfId="25984" xr:uid="{00000000-0005-0000-0000-00004A540000}"/>
    <cellStyle name="40% - Accent4 3 2 3 2 2 5" xfId="24612" xr:uid="{00000000-0005-0000-0000-00004B540000}"/>
    <cellStyle name="40% - Accent4 3 2 3 2 3" xfId="10059" xr:uid="{00000000-0005-0000-0000-00004C540000}"/>
    <cellStyle name="40% - Accent4 3 2 3 2 3 2" xfId="25771" xr:uid="{00000000-0005-0000-0000-00004D540000}"/>
    <cellStyle name="40% - Accent4 3 2 3 2 3 2 2" xfId="30913" xr:uid="{00000000-0005-0000-0000-00004E540000}"/>
    <cellStyle name="40% - Accent4 3 2 3 2 3 2 2 2" xfId="14990" xr:uid="{00000000-0005-0000-0000-00004F540000}"/>
    <cellStyle name="40% - Accent4 3 2 3 2 3 2 3" xfId="10057" xr:uid="{00000000-0005-0000-0000-000050540000}"/>
    <cellStyle name="40% - Accent4 3 2 3 2 3 3" xfId="10054" xr:uid="{00000000-0005-0000-0000-000051540000}"/>
    <cellStyle name="40% - Accent4 3 2 3 2 3 3 2" xfId="10053" xr:uid="{00000000-0005-0000-0000-000052540000}"/>
    <cellStyle name="40% - Accent4 3 2 3 2 3 4" xfId="24607" xr:uid="{00000000-0005-0000-0000-000053540000}"/>
    <cellStyle name="40% - Accent4 3 2 3 2 4" xfId="10051" xr:uid="{00000000-0005-0000-0000-000054540000}"/>
    <cellStyle name="40% - Accent4 3 2 3 2 4 2" xfId="30381" xr:uid="{00000000-0005-0000-0000-000055540000}"/>
    <cellStyle name="40% - Accent4 3 2 3 2 4 2 2" xfId="10046" xr:uid="{00000000-0005-0000-0000-000056540000}"/>
    <cellStyle name="40% - Accent4 3 2 3 2 4 3" xfId="29585" xr:uid="{00000000-0005-0000-0000-000057540000}"/>
    <cellStyle name="40% - Accent4 3 2 3 2 5" xfId="10045" xr:uid="{00000000-0005-0000-0000-000058540000}"/>
    <cellStyle name="40% - Accent4 3 2 3 2 5 2" xfId="10043" xr:uid="{00000000-0005-0000-0000-000059540000}"/>
    <cellStyle name="40% - Accent4 3 2 3 2 6" xfId="10042" xr:uid="{00000000-0005-0000-0000-00005A540000}"/>
    <cellStyle name="40% - Accent4 3 2 3 3" xfId="10041" xr:uid="{00000000-0005-0000-0000-00005B540000}"/>
    <cellStyle name="40% - Accent4 3 2 3 3 2" xfId="10039" xr:uid="{00000000-0005-0000-0000-00005C540000}"/>
    <cellStyle name="40% - Accent4 3 2 3 3 2 2" xfId="10037" xr:uid="{00000000-0005-0000-0000-00005D540000}"/>
    <cellStyle name="40% - Accent4 3 2 3 3 2 2 2" xfId="24378" xr:uid="{00000000-0005-0000-0000-00005E540000}"/>
    <cellStyle name="40% - Accent4 3 2 3 3 2 2 2 2" xfId="10536" xr:uid="{00000000-0005-0000-0000-00005F540000}"/>
    <cellStyle name="40% - Accent4 3 2 3 3 2 2 3" xfId="10033" xr:uid="{00000000-0005-0000-0000-000060540000}"/>
    <cellStyle name="40% - Accent4 3 2 3 3 2 3" xfId="10032" xr:uid="{00000000-0005-0000-0000-000061540000}"/>
    <cellStyle name="40% - Accent4 3 2 3 3 2 3 2" xfId="10028" xr:uid="{00000000-0005-0000-0000-000062540000}"/>
    <cellStyle name="40% - Accent4 3 2 3 3 2 4" xfId="31622" xr:uid="{00000000-0005-0000-0000-000063540000}"/>
    <cellStyle name="40% - Accent4 3 2 3 3 3" xfId="10027" xr:uid="{00000000-0005-0000-0000-000064540000}"/>
    <cellStyle name="40% - Accent4 3 2 3 3 3 2" xfId="10024" xr:uid="{00000000-0005-0000-0000-000065540000}"/>
    <cellStyle name="40% - Accent4 3 2 3 3 3 2 2" xfId="10021" xr:uid="{00000000-0005-0000-0000-000066540000}"/>
    <cellStyle name="40% - Accent4 3 2 3 3 3 3" xfId="10020" xr:uid="{00000000-0005-0000-0000-000067540000}"/>
    <cellStyle name="40% - Accent4 3 2 3 3 4" xfId="10016" xr:uid="{00000000-0005-0000-0000-000068540000}"/>
    <cellStyle name="40% - Accent4 3 2 3 3 4 2" xfId="10013" xr:uid="{00000000-0005-0000-0000-000069540000}"/>
    <cellStyle name="40% - Accent4 3 2 3 3 5" xfId="10011" xr:uid="{00000000-0005-0000-0000-00006A540000}"/>
    <cellStyle name="40% - Accent4 3 2 3 4" xfId="10009" xr:uid="{00000000-0005-0000-0000-00006B540000}"/>
    <cellStyle name="40% - Accent4 3 2 3 4 2" xfId="10008" xr:uid="{00000000-0005-0000-0000-00006C540000}"/>
    <cellStyle name="40% - Accent4 3 2 3 4 2 2" xfId="10004" xr:uid="{00000000-0005-0000-0000-00006D540000}"/>
    <cellStyle name="40% - Accent4 3 2 3 4 2 2 2" xfId="10001" xr:uid="{00000000-0005-0000-0000-00006E540000}"/>
    <cellStyle name="40% - Accent4 3 2 3 4 2 3" xfId="10000" xr:uid="{00000000-0005-0000-0000-00006F540000}"/>
    <cellStyle name="40% - Accent4 3 2 3 4 3" xfId="9996" xr:uid="{00000000-0005-0000-0000-000070540000}"/>
    <cellStyle name="40% - Accent4 3 2 3 4 3 2" xfId="14928" xr:uid="{00000000-0005-0000-0000-000071540000}"/>
    <cellStyle name="40% - Accent4 3 2 3 4 4" xfId="9993" xr:uid="{00000000-0005-0000-0000-000072540000}"/>
    <cellStyle name="40% - Accent4 3 2 3 5" xfId="13276" xr:uid="{00000000-0005-0000-0000-000073540000}"/>
    <cellStyle name="40% - Accent4 3 2 3 5 2" xfId="9991" xr:uid="{00000000-0005-0000-0000-000074540000}"/>
    <cellStyle name="40% - Accent4 3 2 3 5 2 2" xfId="9987" xr:uid="{00000000-0005-0000-0000-000075540000}"/>
    <cellStyle name="40% - Accent4 3 2 3 5 3" xfId="9985" xr:uid="{00000000-0005-0000-0000-000076540000}"/>
    <cellStyle name="40% - Accent4 3 2 3 6" xfId="13273" xr:uid="{00000000-0005-0000-0000-000077540000}"/>
    <cellStyle name="40% - Accent4 3 2 3 6 2" xfId="9982" xr:uid="{00000000-0005-0000-0000-000078540000}"/>
    <cellStyle name="40% - Accent4 3 2 3 7" xfId="9979" xr:uid="{00000000-0005-0000-0000-000079540000}"/>
    <cellStyle name="40% - Accent4 3 2 4" xfId="9977" xr:uid="{00000000-0005-0000-0000-00007A540000}"/>
    <cellStyle name="40% - Accent4 3 2 4 2" xfId="9976" xr:uid="{00000000-0005-0000-0000-00007B540000}"/>
    <cellStyle name="40% - Accent4 3 2 4 2 2" xfId="9975" xr:uid="{00000000-0005-0000-0000-00007C540000}"/>
    <cellStyle name="40% - Accent4 3 2 4 2 2 2" xfId="9974" xr:uid="{00000000-0005-0000-0000-00007D540000}"/>
    <cellStyle name="40% - Accent4 3 2 4 2 2 2 2" xfId="10924" xr:uid="{00000000-0005-0000-0000-00007E540000}"/>
    <cellStyle name="40% - Accent4 3 2 4 2 2 2 2 2" xfId="18860" xr:uid="{00000000-0005-0000-0000-00007F540000}"/>
    <cellStyle name="40% - Accent4 3 2 4 2 2 2 3" xfId="10921" xr:uid="{00000000-0005-0000-0000-000080540000}"/>
    <cellStyle name="40% - Accent4 3 2 4 2 2 3" xfId="9971" xr:uid="{00000000-0005-0000-0000-000081540000}"/>
    <cellStyle name="40% - Accent4 3 2 4 2 2 3 2" xfId="28899" xr:uid="{00000000-0005-0000-0000-000082540000}"/>
    <cellStyle name="40% - Accent4 3 2 4 2 2 4" xfId="18483" xr:uid="{00000000-0005-0000-0000-000083540000}"/>
    <cellStyle name="40% - Accent4 3 2 4 2 3" xfId="9970" xr:uid="{00000000-0005-0000-0000-000084540000}"/>
    <cellStyle name="40% - Accent4 3 2 4 2 3 2" xfId="9969" xr:uid="{00000000-0005-0000-0000-000085540000}"/>
    <cellStyle name="40% - Accent4 3 2 4 2 3 2 2" xfId="10904" xr:uid="{00000000-0005-0000-0000-000086540000}"/>
    <cellStyle name="40% - Accent4 3 2 4 2 3 3" xfId="9968" xr:uid="{00000000-0005-0000-0000-000087540000}"/>
    <cellStyle name="40% - Accent4 3 2 4 2 4" xfId="9967" xr:uid="{00000000-0005-0000-0000-000088540000}"/>
    <cellStyle name="40% - Accent4 3 2 4 2 4 2" xfId="9965" xr:uid="{00000000-0005-0000-0000-000089540000}"/>
    <cellStyle name="40% - Accent4 3 2 4 2 5" xfId="16612" xr:uid="{00000000-0005-0000-0000-00008A540000}"/>
    <cellStyle name="40% - Accent4 3 2 4 3" xfId="9964" xr:uid="{00000000-0005-0000-0000-00008B540000}"/>
    <cellStyle name="40% - Accent4 3 2 4 3 2" xfId="9963" xr:uid="{00000000-0005-0000-0000-00008C540000}"/>
    <cellStyle name="40% - Accent4 3 2 4 3 2 2" xfId="9961" xr:uid="{00000000-0005-0000-0000-00008D540000}"/>
    <cellStyle name="40% - Accent4 3 2 4 3 2 2 2" xfId="10872" xr:uid="{00000000-0005-0000-0000-00008E540000}"/>
    <cellStyle name="40% - Accent4 3 2 4 3 2 3" xfId="9959" xr:uid="{00000000-0005-0000-0000-00008F540000}"/>
    <cellStyle name="40% - Accent4 3 2 4 3 3" xfId="12556" xr:uid="{00000000-0005-0000-0000-000090540000}"/>
    <cellStyle name="40% - Accent4 3 2 4 3 3 2" xfId="9955" xr:uid="{00000000-0005-0000-0000-000091540000}"/>
    <cellStyle name="40% - Accent4 3 2 4 3 4" xfId="12553" xr:uid="{00000000-0005-0000-0000-000092540000}"/>
    <cellStyle name="40% - Accent4 3 2 4 4" xfId="9953" xr:uid="{00000000-0005-0000-0000-000093540000}"/>
    <cellStyle name="40% - Accent4 3 2 4 4 2" xfId="21887" xr:uid="{00000000-0005-0000-0000-000094540000}"/>
    <cellStyle name="40% - Accent4 3 2 4 4 2 2" xfId="9952" xr:uid="{00000000-0005-0000-0000-000095540000}"/>
    <cellStyle name="40% - Accent4 3 2 4 4 3" xfId="12549" xr:uid="{00000000-0005-0000-0000-000096540000}"/>
    <cellStyle name="40% - Accent4 3 2 4 5" xfId="13270" xr:uid="{00000000-0005-0000-0000-000097540000}"/>
    <cellStyle name="40% - Accent4 3 2 4 5 2" xfId="9949" xr:uid="{00000000-0005-0000-0000-000098540000}"/>
    <cellStyle name="40% - Accent4 3 2 4 6" xfId="11672" xr:uid="{00000000-0005-0000-0000-000099540000}"/>
    <cellStyle name="40% - Accent4 3 2 5" xfId="9946" xr:uid="{00000000-0005-0000-0000-00009A540000}"/>
    <cellStyle name="40% - Accent4 3 2 5 2" xfId="9945" xr:uid="{00000000-0005-0000-0000-00009B540000}"/>
    <cellStyle name="40% - Accent4 3 2 5 2 2" xfId="9944" xr:uid="{00000000-0005-0000-0000-00009C540000}"/>
    <cellStyle name="40% - Accent4 3 2 5 2 2 2" xfId="9943" xr:uid="{00000000-0005-0000-0000-00009D540000}"/>
    <cellStyle name="40% - Accent4 3 2 5 2 2 2 2" xfId="27252" xr:uid="{00000000-0005-0000-0000-00009E540000}"/>
    <cellStyle name="40% - Accent4 3 2 5 2 2 3" xfId="9941" xr:uid="{00000000-0005-0000-0000-00009F540000}"/>
    <cellStyle name="40% - Accent4 3 2 5 2 3" xfId="9940" xr:uid="{00000000-0005-0000-0000-0000A0540000}"/>
    <cellStyle name="40% - Accent4 3 2 5 2 3 2" xfId="9939" xr:uid="{00000000-0005-0000-0000-0000A1540000}"/>
    <cellStyle name="40% - Accent4 3 2 5 2 4" xfId="9938" xr:uid="{00000000-0005-0000-0000-0000A2540000}"/>
    <cellStyle name="40% - Accent4 3 2 5 3" xfId="9937" xr:uid="{00000000-0005-0000-0000-0000A3540000}"/>
    <cellStyle name="40% - Accent4 3 2 5 3 2" xfId="9936" xr:uid="{00000000-0005-0000-0000-0000A4540000}"/>
    <cellStyle name="40% - Accent4 3 2 5 3 2 2" xfId="9934" xr:uid="{00000000-0005-0000-0000-0000A5540000}"/>
    <cellStyle name="40% - Accent4 3 2 5 3 3" xfId="12545" xr:uid="{00000000-0005-0000-0000-0000A6540000}"/>
    <cellStyle name="40% - Accent4 3 2 5 4" xfId="9932" xr:uid="{00000000-0005-0000-0000-0000A7540000}"/>
    <cellStyle name="40% - Accent4 3 2 5 4 2" xfId="9931" xr:uid="{00000000-0005-0000-0000-0000A8540000}"/>
    <cellStyle name="40% - Accent4 3 2 5 5" xfId="9927" xr:uid="{00000000-0005-0000-0000-0000A9540000}"/>
    <cellStyle name="40% - Accent4 3 2 6" xfId="9926" xr:uid="{00000000-0005-0000-0000-0000AA540000}"/>
    <cellStyle name="40% - Accent4 3 2 6 2" xfId="17401" xr:uid="{00000000-0005-0000-0000-0000AB540000}"/>
    <cellStyle name="40% - Accent4 3 2 6 2 2" xfId="9925" xr:uid="{00000000-0005-0000-0000-0000AC540000}"/>
    <cellStyle name="40% - Accent4 3 2 6 2 2 2" xfId="9924" xr:uid="{00000000-0005-0000-0000-0000AD540000}"/>
    <cellStyle name="40% - Accent4 3 2 6 2 3" xfId="29798" xr:uid="{00000000-0005-0000-0000-0000AE540000}"/>
    <cellStyle name="40% - Accent4 3 2 6 3" xfId="9923" xr:uid="{00000000-0005-0000-0000-0000AF540000}"/>
    <cellStyle name="40% - Accent4 3 2 6 3 2" xfId="9922" xr:uid="{00000000-0005-0000-0000-0000B0540000}"/>
    <cellStyle name="40% - Accent4 3 2 6 4" xfId="9920" xr:uid="{00000000-0005-0000-0000-0000B1540000}"/>
    <cellStyle name="40% - Accent4 3 2 7" xfId="18154" xr:uid="{00000000-0005-0000-0000-0000B2540000}"/>
    <cellStyle name="40% - Accent4 3 2 7 2" xfId="30393" xr:uid="{00000000-0005-0000-0000-0000B3540000}"/>
    <cellStyle name="40% - Accent4 3 2 7 2 2" xfId="9919" xr:uid="{00000000-0005-0000-0000-0000B4540000}"/>
    <cellStyle name="40% - Accent4 3 2 7 3" xfId="23520" xr:uid="{00000000-0005-0000-0000-0000B5540000}"/>
    <cellStyle name="40% - Accent4 3 2 8" xfId="21902" xr:uid="{00000000-0005-0000-0000-0000B6540000}"/>
    <cellStyle name="40% - Accent4 3 2 8 2" xfId="23500" xr:uid="{00000000-0005-0000-0000-0000B7540000}"/>
    <cellStyle name="40% - Accent4 3 2 9" xfId="32986" xr:uid="{00000000-0005-0000-0000-0000B8540000}"/>
    <cellStyle name="40% - Accent4 3 3" xfId="230" xr:uid="{00000000-0005-0000-0000-0000B9540000}"/>
    <cellStyle name="40% - Accent4 3 3 10" xfId="31922" xr:uid="{00000000-0005-0000-0000-0000BA540000}"/>
    <cellStyle name="40% - Accent4 3 3 2" xfId="11879" xr:uid="{00000000-0005-0000-0000-0000BB540000}"/>
    <cellStyle name="40% - Accent4 3 3 2 2" xfId="11876" xr:uid="{00000000-0005-0000-0000-0000BC540000}"/>
    <cellStyle name="40% - Accent4 3 3 2 2 2" xfId="33401" xr:uid="{00000000-0005-0000-0000-0000BD540000}"/>
    <cellStyle name="40% - Accent4 3 3 2 2 2 2" xfId="28799" xr:uid="{00000000-0005-0000-0000-0000BE540000}"/>
    <cellStyle name="40% - Accent4 3 3 2 2 2 2 2" xfId="14380" xr:uid="{00000000-0005-0000-0000-0000BF540000}"/>
    <cellStyle name="40% - Accent4 3 3 2 2 2 2 2 2" xfId="9918" xr:uid="{00000000-0005-0000-0000-0000C0540000}"/>
    <cellStyle name="40% - Accent4 3 3 2 2 2 2 2 2 2" xfId="9916" xr:uid="{00000000-0005-0000-0000-0000C1540000}"/>
    <cellStyle name="40% - Accent4 3 3 2 2 2 2 2 3" xfId="9909" xr:uid="{00000000-0005-0000-0000-0000C2540000}"/>
    <cellStyle name="40% - Accent4 3 3 2 2 2 2 3" xfId="9908" xr:uid="{00000000-0005-0000-0000-0000C3540000}"/>
    <cellStyle name="40% - Accent4 3 3 2 2 2 2 3 2" xfId="34086" xr:uid="{00000000-0005-0000-0000-0000C4540000}"/>
    <cellStyle name="40% - Accent4 3 3 2 2 2 2 4" xfId="9906" xr:uid="{00000000-0005-0000-0000-0000C5540000}"/>
    <cellStyle name="40% - Accent4 3 3 2 2 2 3" xfId="9903" xr:uid="{00000000-0005-0000-0000-0000C6540000}"/>
    <cellStyle name="40% - Accent4 3 3 2 2 2 3 2" xfId="14354" xr:uid="{00000000-0005-0000-0000-0000C7540000}"/>
    <cellStyle name="40% - Accent4 3 3 2 2 2 3 2 2" xfId="9901" xr:uid="{00000000-0005-0000-0000-0000C8540000}"/>
    <cellStyle name="40% - Accent4 3 3 2 2 2 3 3" xfId="9899" xr:uid="{00000000-0005-0000-0000-0000C9540000}"/>
    <cellStyle name="40% - Accent4 3 3 2 2 2 4" xfId="24497" xr:uid="{00000000-0005-0000-0000-0000CA540000}"/>
    <cellStyle name="40% - Accent4 3 3 2 2 2 4 2" xfId="20985" xr:uid="{00000000-0005-0000-0000-0000CB540000}"/>
    <cellStyle name="40% - Accent4 3 3 2 2 2 5" xfId="17989" xr:uid="{00000000-0005-0000-0000-0000CC540000}"/>
    <cellStyle name="40% - Accent4 3 3 2 2 3" xfId="11002" xr:uid="{00000000-0005-0000-0000-0000CD540000}"/>
    <cellStyle name="40% - Accent4 3 3 2 2 3 2" xfId="9896" xr:uid="{00000000-0005-0000-0000-0000CE540000}"/>
    <cellStyle name="40% - Accent4 3 3 2 2 3 2 2" xfId="17261" xr:uid="{00000000-0005-0000-0000-0000CF540000}"/>
    <cellStyle name="40% - Accent4 3 3 2 2 3 2 2 2" xfId="9894" xr:uid="{00000000-0005-0000-0000-0000D0540000}"/>
    <cellStyle name="40% - Accent4 3 3 2 2 3 2 3" xfId="9893" xr:uid="{00000000-0005-0000-0000-0000D1540000}"/>
    <cellStyle name="40% - Accent4 3 3 2 2 3 3" xfId="9890" xr:uid="{00000000-0005-0000-0000-0000D2540000}"/>
    <cellStyle name="40% - Accent4 3 3 2 2 3 3 2" xfId="9888" xr:uid="{00000000-0005-0000-0000-0000D3540000}"/>
    <cellStyle name="40% - Accent4 3 3 2 2 3 4" xfId="24480" xr:uid="{00000000-0005-0000-0000-0000D4540000}"/>
    <cellStyle name="40% - Accent4 3 3 2 2 4" xfId="9885" xr:uid="{00000000-0005-0000-0000-0000D5540000}"/>
    <cellStyle name="40% - Accent4 3 3 2 2 4 2" xfId="9884" xr:uid="{00000000-0005-0000-0000-0000D6540000}"/>
    <cellStyle name="40% - Accent4 3 3 2 2 4 2 2" xfId="9882" xr:uid="{00000000-0005-0000-0000-0000D7540000}"/>
    <cellStyle name="40% - Accent4 3 3 2 2 4 3" xfId="9879" xr:uid="{00000000-0005-0000-0000-0000D8540000}"/>
    <cellStyle name="40% - Accent4 3 3 2 2 5" xfId="9877" xr:uid="{00000000-0005-0000-0000-0000D9540000}"/>
    <cellStyle name="40% - Accent4 3 3 2 2 5 2" xfId="9876" xr:uid="{00000000-0005-0000-0000-0000DA540000}"/>
    <cellStyle name="40% - Accent4 3 3 2 2 6" xfId="9874" xr:uid="{00000000-0005-0000-0000-0000DB540000}"/>
    <cellStyle name="40% - Accent4 3 3 2 3" xfId="9873" xr:uid="{00000000-0005-0000-0000-0000DC540000}"/>
    <cellStyle name="40% - Accent4 3 3 2 3 2" xfId="33387" xr:uid="{00000000-0005-0000-0000-0000DD540000}"/>
    <cellStyle name="40% - Accent4 3 3 2 3 2 2" xfId="9871" xr:uid="{00000000-0005-0000-0000-0000DE540000}"/>
    <cellStyle name="40% - Accent4 3 3 2 3 2 2 2" xfId="9866" xr:uid="{00000000-0005-0000-0000-0000DF540000}"/>
    <cellStyle name="40% - Accent4 3 3 2 3 2 2 2 2" xfId="16850" xr:uid="{00000000-0005-0000-0000-0000E0540000}"/>
    <cellStyle name="40% - Accent4 3 3 2 3 2 2 3" xfId="9864" xr:uid="{00000000-0005-0000-0000-0000E1540000}"/>
    <cellStyle name="40% - Accent4 3 3 2 3 2 3" xfId="9862" xr:uid="{00000000-0005-0000-0000-0000E2540000}"/>
    <cellStyle name="40% - Accent4 3 3 2 3 2 3 2" xfId="9854" xr:uid="{00000000-0005-0000-0000-0000E3540000}"/>
    <cellStyle name="40% - Accent4 3 3 2 3 2 4" xfId="31406" xr:uid="{00000000-0005-0000-0000-0000E4540000}"/>
    <cellStyle name="40% - Accent4 3 3 2 3 3" xfId="9851" xr:uid="{00000000-0005-0000-0000-0000E5540000}"/>
    <cellStyle name="40% - Accent4 3 3 2 3 3 2" xfId="9847" xr:uid="{00000000-0005-0000-0000-0000E6540000}"/>
    <cellStyle name="40% - Accent4 3 3 2 3 3 2 2" xfId="9841" xr:uid="{00000000-0005-0000-0000-0000E7540000}"/>
    <cellStyle name="40% - Accent4 3 3 2 3 3 3" xfId="9839" xr:uid="{00000000-0005-0000-0000-0000E8540000}"/>
    <cellStyle name="40% - Accent4 3 3 2 3 4" xfId="9832" xr:uid="{00000000-0005-0000-0000-0000E9540000}"/>
    <cellStyle name="40% - Accent4 3 3 2 3 4 2" xfId="34044" xr:uid="{00000000-0005-0000-0000-0000EA540000}"/>
    <cellStyle name="40% - Accent4 3 3 2 3 5" xfId="9828" xr:uid="{00000000-0005-0000-0000-0000EB540000}"/>
    <cellStyle name="40% - Accent4 3 3 2 4" xfId="9824" xr:uid="{00000000-0005-0000-0000-0000EC540000}"/>
    <cellStyle name="40% - Accent4 3 3 2 4 2" xfId="9823" xr:uid="{00000000-0005-0000-0000-0000ED540000}"/>
    <cellStyle name="40% - Accent4 3 3 2 4 2 2" xfId="9819" xr:uid="{00000000-0005-0000-0000-0000EE540000}"/>
    <cellStyle name="40% - Accent4 3 3 2 4 2 2 2" xfId="9815" xr:uid="{00000000-0005-0000-0000-0000EF540000}"/>
    <cellStyle name="40% - Accent4 3 3 2 4 2 3" xfId="9813" xr:uid="{00000000-0005-0000-0000-0000F0540000}"/>
    <cellStyle name="40% - Accent4 3 3 2 4 3" xfId="9807" xr:uid="{00000000-0005-0000-0000-0000F1540000}"/>
    <cellStyle name="40% - Accent4 3 3 2 4 3 2" xfId="14529" xr:uid="{00000000-0005-0000-0000-0000F2540000}"/>
    <cellStyle name="40% - Accent4 3 3 2 4 4" xfId="9803" xr:uid="{00000000-0005-0000-0000-0000F3540000}"/>
    <cellStyle name="40% - Accent4 3 3 2 5" xfId="13268" xr:uid="{00000000-0005-0000-0000-0000F4540000}"/>
    <cellStyle name="40% - Accent4 3 3 2 5 2" xfId="9800" xr:uid="{00000000-0005-0000-0000-0000F5540000}"/>
    <cellStyle name="40% - Accent4 3 3 2 5 2 2" xfId="9796" xr:uid="{00000000-0005-0000-0000-0000F6540000}"/>
    <cellStyle name="40% - Accent4 3 3 2 5 3" xfId="9792" xr:uid="{00000000-0005-0000-0000-0000F7540000}"/>
    <cellStyle name="40% - Accent4 3 3 2 6" xfId="13265" xr:uid="{00000000-0005-0000-0000-0000F8540000}"/>
    <cellStyle name="40% - Accent4 3 3 2 6 2" xfId="33562" xr:uid="{00000000-0005-0000-0000-0000F9540000}"/>
    <cellStyle name="40% - Accent4 3 3 2 7" xfId="9788" xr:uid="{00000000-0005-0000-0000-0000FA540000}"/>
    <cellStyle name="40% - Accent4 3 3 3" xfId="11873" xr:uid="{00000000-0005-0000-0000-0000FB540000}"/>
    <cellStyle name="40% - Accent4 3 3 3 2" xfId="14231" xr:uid="{00000000-0005-0000-0000-0000FC540000}"/>
    <cellStyle name="40% - Accent4 3 3 3 2 2" xfId="33356" xr:uid="{00000000-0005-0000-0000-0000FD540000}"/>
    <cellStyle name="40% - Accent4 3 3 3 2 2 2" xfId="9787" xr:uid="{00000000-0005-0000-0000-0000FE540000}"/>
    <cellStyle name="40% - Accent4 3 3 3 2 2 2 2" xfId="9785" xr:uid="{00000000-0005-0000-0000-0000FF540000}"/>
    <cellStyle name="40% - Accent4 3 3 3 2 2 2 2 2" xfId="29377" xr:uid="{00000000-0005-0000-0000-000000550000}"/>
    <cellStyle name="40% - Accent4 3 3 3 2 2 2 3" xfId="9781" xr:uid="{00000000-0005-0000-0000-000001550000}"/>
    <cellStyle name="40% - Accent4 3 3 3 2 2 3" xfId="9779" xr:uid="{00000000-0005-0000-0000-000002550000}"/>
    <cellStyle name="40% - Accent4 3 3 3 2 2 3 2" xfId="9777" xr:uid="{00000000-0005-0000-0000-000003550000}"/>
    <cellStyle name="40% - Accent4 3 3 3 2 2 4" xfId="24448" xr:uid="{00000000-0005-0000-0000-000004550000}"/>
    <cellStyle name="40% - Accent4 3 3 3 2 3" xfId="9775" xr:uid="{00000000-0005-0000-0000-000005550000}"/>
    <cellStyle name="40% - Accent4 3 3 3 2 3 2" xfId="9773" xr:uid="{00000000-0005-0000-0000-000006550000}"/>
    <cellStyle name="40% - Accent4 3 3 3 2 3 2 2" xfId="9771" xr:uid="{00000000-0005-0000-0000-000007550000}"/>
    <cellStyle name="40% - Accent4 3 3 3 2 3 3" xfId="9769" xr:uid="{00000000-0005-0000-0000-000008550000}"/>
    <cellStyle name="40% - Accent4 3 3 3 2 4" xfId="11382" xr:uid="{00000000-0005-0000-0000-000009550000}"/>
    <cellStyle name="40% - Accent4 3 3 3 2 4 2" xfId="9767" xr:uid="{00000000-0005-0000-0000-00000A550000}"/>
    <cellStyle name="40% - Accent4 3 3 3 2 5" xfId="17915" xr:uid="{00000000-0005-0000-0000-00000B550000}"/>
    <cellStyle name="40% - Accent4 3 3 3 3" xfId="14228" xr:uid="{00000000-0005-0000-0000-00000C550000}"/>
    <cellStyle name="40% - Accent4 3 3 3 3 2" xfId="9765" xr:uid="{00000000-0005-0000-0000-00000D550000}"/>
    <cellStyle name="40% - Accent4 3 3 3 3 2 2" xfId="9762" xr:uid="{00000000-0005-0000-0000-00000E550000}"/>
    <cellStyle name="40% - Accent4 3 3 3 3 2 2 2" xfId="12014" xr:uid="{00000000-0005-0000-0000-00000F550000}"/>
    <cellStyle name="40% - Accent4 3 3 3 3 2 3" xfId="9756" xr:uid="{00000000-0005-0000-0000-000010550000}"/>
    <cellStyle name="40% - Accent4 3 3 3 3 3" xfId="9751" xr:uid="{00000000-0005-0000-0000-000011550000}"/>
    <cellStyle name="40% - Accent4 3 3 3 3 3 2" xfId="9746" xr:uid="{00000000-0005-0000-0000-000012550000}"/>
    <cellStyle name="40% - Accent4 3 3 3 3 4" xfId="17910" xr:uid="{00000000-0005-0000-0000-000013550000}"/>
    <cellStyle name="40% - Accent4 3 3 3 4" xfId="9742" xr:uid="{00000000-0005-0000-0000-000014550000}"/>
    <cellStyle name="40% - Accent4 3 3 3 4 2" xfId="9740" xr:uid="{00000000-0005-0000-0000-000015550000}"/>
    <cellStyle name="40% - Accent4 3 3 3 4 2 2" xfId="9735" xr:uid="{00000000-0005-0000-0000-000016550000}"/>
    <cellStyle name="40% - Accent4 3 3 3 4 3" xfId="9732" xr:uid="{00000000-0005-0000-0000-000017550000}"/>
    <cellStyle name="40% - Accent4 3 3 3 5" xfId="13263" xr:uid="{00000000-0005-0000-0000-000018550000}"/>
    <cellStyle name="40% - Accent4 3 3 3 5 2" xfId="9729" xr:uid="{00000000-0005-0000-0000-000019550000}"/>
    <cellStyle name="40% - Accent4 3 3 3 6" xfId="9726" xr:uid="{00000000-0005-0000-0000-00001A550000}"/>
    <cellStyle name="40% - Accent4 3 3 4" xfId="9724" xr:uid="{00000000-0005-0000-0000-00001B550000}"/>
    <cellStyle name="40% - Accent4 3 3 4 2" xfId="14220" xr:uid="{00000000-0005-0000-0000-00001C550000}"/>
    <cellStyle name="40% - Accent4 3 3 4 2 2" xfId="9723" xr:uid="{00000000-0005-0000-0000-00001D550000}"/>
    <cellStyle name="40% - Accent4 3 3 4 2 2 2" xfId="9720" xr:uid="{00000000-0005-0000-0000-00001E550000}"/>
    <cellStyle name="40% - Accent4 3 3 4 2 2 2 2" xfId="9645" xr:uid="{00000000-0005-0000-0000-00001F550000}"/>
    <cellStyle name="40% - Accent4 3 3 4 2 2 3" xfId="9716" xr:uid="{00000000-0005-0000-0000-000020550000}"/>
    <cellStyle name="40% - Accent4 3 3 4 2 3" xfId="9713" xr:uid="{00000000-0005-0000-0000-000021550000}"/>
    <cellStyle name="40% - Accent4 3 3 4 2 3 2" xfId="9708" xr:uid="{00000000-0005-0000-0000-000022550000}"/>
    <cellStyle name="40% - Accent4 3 3 4 2 4" xfId="17888" xr:uid="{00000000-0005-0000-0000-000023550000}"/>
    <cellStyle name="40% - Accent4 3 3 4 3" xfId="9705" xr:uid="{00000000-0005-0000-0000-000024550000}"/>
    <cellStyle name="40% - Accent4 3 3 4 3 2" xfId="9702" xr:uid="{00000000-0005-0000-0000-000025550000}"/>
    <cellStyle name="40% - Accent4 3 3 4 3 2 2" xfId="9699" xr:uid="{00000000-0005-0000-0000-000026550000}"/>
    <cellStyle name="40% - Accent4 3 3 4 3 3" xfId="12535" xr:uid="{00000000-0005-0000-0000-000027550000}"/>
    <cellStyle name="40% - Accent4 3 3 4 4" xfId="9696" xr:uid="{00000000-0005-0000-0000-000028550000}"/>
    <cellStyle name="40% - Accent4 3 3 4 4 2" xfId="9694" xr:uid="{00000000-0005-0000-0000-000029550000}"/>
    <cellStyle name="40% - Accent4 3 3 4 5" xfId="9692" xr:uid="{00000000-0005-0000-0000-00002A550000}"/>
    <cellStyle name="40% - Accent4 3 3 5" xfId="17013" xr:uid="{00000000-0005-0000-0000-00002B550000}"/>
    <cellStyle name="40% - Accent4 3 3 5 2" xfId="12312" xr:uid="{00000000-0005-0000-0000-00002C550000}"/>
    <cellStyle name="40% - Accent4 3 3 5 2 2" xfId="9691" xr:uid="{00000000-0005-0000-0000-00002D550000}"/>
    <cellStyle name="40% - Accent4 3 3 5 2 2 2" xfId="9689" xr:uid="{00000000-0005-0000-0000-00002E550000}"/>
    <cellStyle name="40% - Accent4 3 3 5 2 3" xfId="9687" xr:uid="{00000000-0005-0000-0000-00002F550000}"/>
    <cellStyle name="40% - Accent4 3 3 5 3" xfId="9685" xr:uid="{00000000-0005-0000-0000-000030550000}"/>
    <cellStyle name="40% - Accent4 3 3 5 3 2" xfId="9683" xr:uid="{00000000-0005-0000-0000-000031550000}"/>
    <cellStyle name="40% - Accent4 3 3 5 4" xfId="7267" xr:uid="{00000000-0005-0000-0000-000032550000}"/>
    <cellStyle name="40% - Accent4 3 3 6" xfId="17010" xr:uid="{00000000-0005-0000-0000-000033550000}"/>
    <cellStyle name="40% - Accent4 3 3 6 2" xfId="9680" xr:uid="{00000000-0005-0000-0000-000034550000}"/>
    <cellStyle name="40% - Accent4 3 3 6 2 2" xfId="32582" xr:uid="{00000000-0005-0000-0000-000035550000}"/>
    <cellStyle name="40% - Accent4 3 3 6 3" xfId="9678" xr:uid="{00000000-0005-0000-0000-000036550000}"/>
    <cellStyle name="40% - Accent4 3 3 7" xfId="29364" xr:uid="{00000000-0005-0000-0000-000037550000}"/>
    <cellStyle name="40% - Accent4 3 3 7 2" xfId="23341" xr:uid="{00000000-0005-0000-0000-000038550000}"/>
    <cellStyle name="40% - Accent4 3 3 8" xfId="29355" xr:uid="{00000000-0005-0000-0000-000039550000}"/>
    <cellStyle name="40% - Accent4 3 3 9" xfId="34556" xr:uid="{00000000-0005-0000-0000-00003A550000}"/>
    <cellStyle name="40% - Accent4 3 4" xfId="31771" xr:uid="{00000000-0005-0000-0000-00003B550000}"/>
    <cellStyle name="40% - Accent4 3 4 2" xfId="11870" xr:uid="{00000000-0005-0000-0000-00003C550000}"/>
    <cellStyle name="40% - Accent4 3 4 2 2" xfId="9677" xr:uid="{00000000-0005-0000-0000-00003D550000}"/>
    <cellStyle name="40% - Accent4 3 4 2 2 2" xfId="22963" xr:uid="{00000000-0005-0000-0000-00003E550000}"/>
    <cellStyle name="40% - Accent4 3 4 2 2 2 2" xfId="29865" xr:uid="{00000000-0005-0000-0000-00003F550000}"/>
    <cellStyle name="40% - Accent4 3 4 2 2 2 2 2" xfId="9180" xr:uid="{00000000-0005-0000-0000-000040550000}"/>
    <cellStyle name="40% - Accent4 3 4 2 2 2 2 2 2" xfId="27061" xr:uid="{00000000-0005-0000-0000-000041550000}"/>
    <cellStyle name="40% - Accent4 3 4 2 2 2 2 3" xfId="9675" xr:uid="{00000000-0005-0000-0000-000042550000}"/>
    <cellStyle name="40% - Accent4 3 4 2 2 2 3" xfId="29236" xr:uid="{00000000-0005-0000-0000-000043550000}"/>
    <cellStyle name="40% - Accent4 3 4 2 2 2 3 2" xfId="9130" xr:uid="{00000000-0005-0000-0000-000044550000}"/>
    <cellStyle name="40% - Accent4 3 4 2 2 2 4" xfId="24416" xr:uid="{00000000-0005-0000-0000-000045550000}"/>
    <cellStyle name="40% - Accent4 3 4 2 2 3" xfId="9673" xr:uid="{00000000-0005-0000-0000-000046550000}"/>
    <cellStyle name="40% - Accent4 3 4 2 2 3 2" xfId="29224" xr:uid="{00000000-0005-0000-0000-000047550000}"/>
    <cellStyle name="40% - Accent4 3 4 2 2 3 2 2" xfId="9068" xr:uid="{00000000-0005-0000-0000-000048550000}"/>
    <cellStyle name="40% - Accent4 3 4 2 2 3 3" xfId="9672" xr:uid="{00000000-0005-0000-0000-000049550000}"/>
    <cellStyle name="40% - Accent4 3 4 2 2 4" xfId="9671" xr:uid="{00000000-0005-0000-0000-00004A550000}"/>
    <cellStyle name="40% - Accent4 3 4 2 2 4 2" xfId="9670" xr:uid="{00000000-0005-0000-0000-00004B550000}"/>
    <cellStyle name="40% - Accent4 3 4 2 2 5" xfId="9669" xr:uid="{00000000-0005-0000-0000-00004C550000}"/>
    <cellStyle name="40% - Accent4 3 4 2 3" xfId="9668" xr:uid="{00000000-0005-0000-0000-00004D550000}"/>
    <cellStyle name="40% - Accent4 3 4 2 3 2" xfId="9666" xr:uid="{00000000-0005-0000-0000-00004E550000}"/>
    <cellStyle name="40% - Accent4 3 4 2 3 2 2" xfId="33937" xr:uid="{00000000-0005-0000-0000-00004F550000}"/>
    <cellStyle name="40% - Accent4 3 4 2 3 2 2 2" xfId="9662" xr:uid="{00000000-0005-0000-0000-000050550000}"/>
    <cellStyle name="40% - Accent4 3 4 2 3 2 3" xfId="9660" xr:uid="{00000000-0005-0000-0000-000051550000}"/>
    <cellStyle name="40% - Accent4 3 4 2 3 3" xfId="9655" xr:uid="{00000000-0005-0000-0000-000052550000}"/>
    <cellStyle name="40% - Accent4 3 4 2 3 3 2" xfId="9652" xr:uid="{00000000-0005-0000-0000-000053550000}"/>
    <cellStyle name="40% - Accent4 3 4 2 3 4" xfId="9649" xr:uid="{00000000-0005-0000-0000-000054550000}"/>
    <cellStyle name="40% - Accent4 3 4 2 4" xfId="9646" xr:uid="{00000000-0005-0000-0000-000055550000}"/>
    <cellStyle name="40% - Accent4 3 4 2 4 2" xfId="9644" xr:uid="{00000000-0005-0000-0000-000056550000}"/>
    <cellStyle name="40% - Accent4 3 4 2 4 2 2" xfId="26893" xr:uid="{00000000-0005-0000-0000-000057550000}"/>
    <cellStyle name="40% - Accent4 3 4 2 4 3" xfId="9640" xr:uid="{00000000-0005-0000-0000-000058550000}"/>
    <cellStyle name="40% - Accent4 3 4 2 5" xfId="13260" xr:uid="{00000000-0005-0000-0000-000059550000}"/>
    <cellStyle name="40% - Accent4 3 4 2 5 2" xfId="9639" xr:uid="{00000000-0005-0000-0000-00005A550000}"/>
    <cellStyle name="40% - Accent4 3 4 2 6" xfId="9636" xr:uid="{00000000-0005-0000-0000-00005B550000}"/>
    <cellStyle name="40% - Accent4 3 4 3" xfId="12573" xr:uid="{00000000-0005-0000-0000-00005C550000}"/>
    <cellStyle name="40% - Accent4 3 4 3 2" xfId="14207" xr:uid="{00000000-0005-0000-0000-00005D550000}"/>
    <cellStyle name="40% - Accent4 3 4 3 2 2" xfId="9635" xr:uid="{00000000-0005-0000-0000-00005E550000}"/>
    <cellStyle name="40% - Accent4 3 4 3 2 2 2" xfId="29188" xr:uid="{00000000-0005-0000-0000-00005F550000}"/>
    <cellStyle name="40% - Accent4 3 4 3 2 2 2 2" xfId="9633" xr:uid="{00000000-0005-0000-0000-000060550000}"/>
    <cellStyle name="40% - Accent4 3 4 3 2 2 3" xfId="16812" xr:uid="{00000000-0005-0000-0000-000061550000}"/>
    <cellStyle name="40% - Accent4 3 4 3 2 3" xfId="9631" xr:uid="{00000000-0005-0000-0000-000062550000}"/>
    <cellStyle name="40% - Accent4 3 4 3 2 3 2" xfId="9628" xr:uid="{00000000-0005-0000-0000-000063550000}"/>
    <cellStyle name="40% - Accent4 3 4 3 2 4" xfId="30384" xr:uid="{00000000-0005-0000-0000-000064550000}"/>
    <cellStyle name="40% - Accent4 3 4 3 3" xfId="9627" xr:uid="{00000000-0005-0000-0000-000065550000}"/>
    <cellStyle name="40% - Accent4 3 4 3 3 2" xfId="9624" xr:uid="{00000000-0005-0000-0000-000066550000}"/>
    <cellStyle name="40% - Accent4 3 4 3 3 2 2" xfId="9620" xr:uid="{00000000-0005-0000-0000-000067550000}"/>
    <cellStyle name="40% - Accent4 3 4 3 3 3" xfId="9619" xr:uid="{00000000-0005-0000-0000-000068550000}"/>
    <cellStyle name="40% - Accent4 3 4 3 4" xfId="9614" xr:uid="{00000000-0005-0000-0000-000069550000}"/>
    <cellStyle name="40% - Accent4 3 4 3 4 2" xfId="9613" xr:uid="{00000000-0005-0000-0000-00006A550000}"/>
    <cellStyle name="40% - Accent4 3 4 3 5" xfId="9609" xr:uid="{00000000-0005-0000-0000-00006B550000}"/>
    <cellStyle name="40% - Accent4 3 4 4" xfId="9607" xr:uid="{00000000-0005-0000-0000-00006C550000}"/>
    <cellStyle name="40% - Accent4 3 4 4 2" xfId="27780" xr:uid="{00000000-0005-0000-0000-00006D550000}"/>
    <cellStyle name="40% - Accent4 3 4 4 2 2" xfId="27766" xr:uid="{00000000-0005-0000-0000-00006E550000}"/>
    <cellStyle name="40% - Accent4 3 4 4 2 2 2" xfId="9606" xr:uid="{00000000-0005-0000-0000-00006F550000}"/>
    <cellStyle name="40% - Accent4 3 4 4 2 3" xfId="9605" xr:uid="{00000000-0005-0000-0000-000070550000}"/>
    <cellStyle name="40% - Accent4 3 4 4 3" xfId="28349" xr:uid="{00000000-0005-0000-0000-000071550000}"/>
    <cellStyle name="40% - Accent4 3 4 4 3 2" xfId="9602" xr:uid="{00000000-0005-0000-0000-000072550000}"/>
    <cellStyle name="40% - Accent4 3 4 4 4" xfId="9598" xr:uid="{00000000-0005-0000-0000-000073550000}"/>
    <cellStyle name="40% - Accent4 3 4 5" xfId="17008" xr:uid="{00000000-0005-0000-0000-000074550000}"/>
    <cellStyle name="40% - Accent4 3 4 5 2" xfId="27732" xr:uid="{00000000-0005-0000-0000-000075550000}"/>
    <cellStyle name="40% - Accent4 3 4 5 2 2" xfId="9597" xr:uid="{00000000-0005-0000-0000-000076550000}"/>
    <cellStyle name="40% - Accent4 3 4 5 3" xfId="13744" xr:uid="{00000000-0005-0000-0000-000077550000}"/>
    <cellStyle name="40% - Accent4 3 4 6" xfId="5530" xr:uid="{00000000-0005-0000-0000-000078550000}"/>
    <cellStyle name="40% - Accent4 3 4 6 2" xfId="9596" xr:uid="{00000000-0005-0000-0000-000079550000}"/>
    <cellStyle name="40% - Accent4 3 4 7" xfId="33915" xr:uid="{00000000-0005-0000-0000-00007A550000}"/>
    <cellStyle name="40% - Accent4 3 4 8" xfId="34778" xr:uid="{00000000-0005-0000-0000-00007B550000}"/>
    <cellStyle name="40% - Accent4 3 5" xfId="28485" xr:uid="{00000000-0005-0000-0000-00007C550000}"/>
    <cellStyle name="40% - Accent4 3 5 2" xfId="9594" xr:uid="{00000000-0005-0000-0000-00007D550000}"/>
    <cellStyle name="40% - Accent4 3 5 2 2" xfId="9593" xr:uid="{00000000-0005-0000-0000-00007E550000}"/>
    <cellStyle name="40% - Accent4 3 5 2 2 2" xfId="16628" xr:uid="{00000000-0005-0000-0000-00007F550000}"/>
    <cellStyle name="40% - Accent4 3 5 2 2 2 2" xfId="31191" xr:uid="{00000000-0005-0000-0000-000080550000}"/>
    <cellStyle name="40% - Accent4 3 5 2 2 2 2 2" xfId="22483" xr:uid="{00000000-0005-0000-0000-000081550000}"/>
    <cellStyle name="40% - Accent4 3 5 2 2 2 3" xfId="9591" xr:uid="{00000000-0005-0000-0000-000082550000}"/>
    <cellStyle name="40% - Accent4 3 5 2 2 3" xfId="9588" xr:uid="{00000000-0005-0000-0000-000083550000}"/>
    <cellStyle name="40% - Accent4 3 5 2 2 3 2" xfId="9587" xr:uid="{00000000-0005-0000-0000-000084550000}"/>
    <cellStyle name="40% - Accent4 3 5 2 2 4" xfId="9585" xr:uid="{00000000-0005-0000-0000-000085550000}"/>
    <cellStyle name="40% - Accent4 3 5 2 3" xfId="9584" xr:uid="{00000000-0005-0000-0000-000086550000}"/>
    <cellStyle name="40% - Accent4 3 5 2 3 2" xfId="9582" xr:uid="{00000000-0005-0000-0000-000087550000}"/>
    <cellStyle name="40% - Accent4 3 5 2 3 2 2" xfId="9579" xr:uid="{00000000-0005-0000-0000-000088550000}"/>
    <cellStyle name="40% - Accent4 3 5 2 3 3" xfId="9576" xr:uid="{00000000-0005-0000-0000-000089550000}"/>
    <cellStyle name="40% - Accent4 3 5 2 4" xfId="32813" xr:uid="{00000000-0005-0000-0000-00008A550000}"/>
    <cellStyle name="40% - Accent4 3 5 2 4 2" xfId="9573" xr:uid="{00000000-0005-0000-0000-00008B550000}"/>
    <cellStyle name="40% - Accent4 3 5 2 5" xfId="9570" xr:uid="{00000000-0005-0000-0000-00008C550000}"/>
    <cellStyle name="40% - Accent4 3 5 3" xfId="11969" xr:uid="{00000000-0005-0000-0000-00008D550000}"/>
    <cellStyle name="40% - Accent4 3 5 3 2" xfId="11968" xr:uid="{00000000-0005-0000-0000-00008E550000}"/>
    <cellStyle name="40% - Accent4 3 5 3 2 2" xfId="11964" xr:uid="{00000000-0005-0000-0000-00008F550000}"/>
    <cellStyle name="40% - Accent4 3 5 3 2 2 2" xfId="9564" xr:uid="{00000000-0005-0000-0000-000090550000}"/>
    <cellStyle name="40% - Accent4 3 5 3 2 3" xfId="17172" xr:uid="{00000000-0005-0000-0000-000091550000}"/>
    <cellStyle name="40% - Accent4 3 5 3 3" xfId="11962" xr:uid="{00000000-0005-0000-0000-000092550000}"/>
    <cellStyle name="40% - Accent4 3 5 3 3 2" xfId="9563" xr:uid="{00000000-0005-0000-0000-000093550000}"/>
    <cellStyle name="40% - Accent4 3 5 3 4" xfId="9559" xr:uid="{00000000-0005-0000-0000-000094550000}"/>
    <cellStyle name="40% - Accent4 3 5 4" xfId="11959" xr:uid="{00000000-0005-0000-0000-000095550000}"/>
    <cellStyle name="40% - Accent4 3 5 4 2" xfId="19963" xr:uid="{00000000-0005-0000-0000-000096550000}"/>
    <cellStyle name="40% - Accent4 3 5 4 2 2" xfId="9558" xr:uid="{00000000-0005-0000-0000-000097550000}"/>
    <cellStyle name="40% - Accent4 3 5 4 3" xfId="9556" xr:uid="{00000000-0005-0000-0000-000098550000}"/>
    <cellStyle name="40% - Accent4 3 5 5" xfId="23209" xr:uid="{00000000-0005-0000-0000-000099550000}"/>
    <cellStyle name="40% - Accent4 3 5 5 2" xfId="9555" xr:uid="{00000000-0005-0000-0000-00009A550000}"/>
    <cellStyle name="40% - Accent4 3 5 6" xfId="9554" xr:uid="{00000000-0005-0000-0000-00009B550000}"/>
    <cellStyle name="40% - Accent4 3 5 7" xfId="34971" xr:uid="{00000000-0005-0000-0000-00009C550000}"/>
    <cellStyle name="40% - Accent4 3 6" xfId="9551" xr:uid="{00000000-0005-0000-0000-00009D550000}"/>
    <cellStyle name="40% - Accent4 3 6 2" xfId="9550" xr:uid="{00000000-0005-0000-0000-00009E550000}"/>
    <cellStyle name="40% - Accent4 3 6 2 2" xfId="9548" xr:uid="{00000000-0005-0000-0000-00009F550000}"/>
    <cellStyle name="40% - Accent4 3 6 2 2 2" xfId="9545" xr:uid="{00000000-0005-0000-0000-0000A0550000}"/>
    <cellStyle name="40% - Accent4 3 6 2 2 2 2" xfId="10354" xr:uid="{00000000-0005-0000-0000-0000A1550000}"/>
    <cellStyle name="40% - Accent4 3 6 2 2 3" xfId="9544" xr:uid="{00000000-0005-0000-0000-0000A2550000}"/>
    <cellStyle name="40% - Accent4 3 6 2 3" xfId="9542" xr:uid="{00000000-0005-0000-0000-0000A3550000}"/>
    <cellStyle name="40% - Accent4 3 6 2 3 2" xfId="9540" xr:uid="{00000000-0005-0000-0000-0000A4550000}"/>
    <cellStyle name="40% - Accent4 3 6 2 4" xfId="9537" xr:uid="{00000000-0005-0000-0000-0000A5550000}"/>
    <cellStyle name="40% - Accent4 3 6 3" xfId="12251" xr:uid="{00000000-0005-0000-0000-0000A6550000}"/>
    <cellStyle name="40% - Accent4 3 6 3 2" xfId="12247" xr:uid="{00000000-0005-0000-0000-0000A7550000}"/>
    <cellStyle name="40% - Accent4 3 6 3 2 2" xfId="9536" xr:uid="{00000000-0005-0000-0000-0000A8550000}"/>
    <cellStyle name="40% - Accent4 3 6 3 3" xfId="9535" xr:uid="{00000000-0005-0000-0000-0000A9550000}"/>
    <cellStyle name="40% - Accent4 3 6 4" xfId="12240" xr:uid="{00000000-0005-0000-0000-0000AA550000}"/>
    <cellStyle name="40% - Accent4 3 6 4 2" xfId="9534" xr:uid="{00000000-0005-0000-0000-0000AB550000}"/>
    <cellStyle name="40% - Accent4 3 6 5" xfId="9533" xr:uid="{00000000-0005-0000-0000-0000AC550000}"/>
    <cellStyle name="40% - Accent4 3 6 6" xfId="35176" xr:uid="{00000000-0005-0000-0000-0000AD550000}"/>
    <cellStyle name="40% - Accent4 3 7" xfId="6388" xr:uid="{00000000-0005-0000-0000-0000AE550000}"/>
    <cellStyle name="40% - Accent4 3 7 2" xfId="15350" xr:uid="{00000000-0005-0000-0000-0000AF550000}"/>
    <cellStyle name="40% - Accent4 3 7 2 2" xfId="9532" xr:uid="{00000000-0005-0000-0000-0000B0550000}"/>
    <cellStyle name="40% - Accent4 3 7 2 2 2" xfId="9530" xr:uid="{00000000-0005-0000-0000-0000B1550000}"/>
    <cellStyle name="40% - Accent4 3 7 2 3" xfId="9528" xr:uid="{00000000-0005-0000-0000-0000B2550000}"/>
    <cellStyle name="40% - Accent4 3 7 3" xfId="12235" xr:uid="{00000000-0005-0000-0000-0000B3550000}"/>
    <cellStyle name="40% - Accent4 3 7 3 2" xfId="9527" xr:uid="{00000000-0005-0000-0000-0000B4550000}"/>
    <cellStyle name="40% - Accent4 3 7 4" xfId="9526" xr:uid="{00000000-0005-0000-0000-0000B5550000}"/>
    <cellStyle name="40% - Accent4 3 7 5" xfId="35405" xr:uid="{00000000-0005-0000-0000-0000B6550000}"/>
    <cellStyle name="40% - Accent4 3 8" xfId="15611" xr:uid="{00000000-0005-0000-0000-0000B7550000}"/>
    <cellStyle name="40% - Accent4 3 8 2" xfId="9522" xr:uid="{00000000-0005-0000-0000-0000B8550000}"/>
    <cellStyle name="40% - Accent4 3 8 2 2" xfId="27029" xr:uid="{00000000-0005-0000-0000-0000B9550000}"/>
    <cellStyle name="40% - Accent4 3 8 3" xfId="9520" xr:uid="{00000000-0005-0000-0000-0000BA550000}"/>
    <cellStyle name="40% - Accent4 3 8 4" xfId="36277" xr:uid="{00000000-0005-0000-0000-0000BB550000}"/>
    <cellStyle name="40% - Accent4 3 9" xfId="23300" xr:uid="{00000000-0005-0000-0000-0000BC550000}"/>
    <cellStyle name="40% - Accent4 3 9 2" xfId="9519" xr:uid="{00000000-0005-0000-0000-0000BD550000}"/>
    <cellStyle name="40% - Accent4 3 9 3" xfId="36563" xr:uid="{00000000-0005-0000-0000-0000BE550000}"/>
    <cellStyle name="40% - Accent4 30" xfId="35902" xr:uid="{00000000-0005-0000-0000-0000BF550000}"/>
    <cellStyle name="40% - Accent4 30 2" xfId="37074" xr:uid="{00000000-0005-0000-0000-0000C0550000}"/>
    <cellStyle name="40% - Accent4 30 3" xfId="37969" xr:uid="{00000000-0005-0000-0000-0000C1550000}"/>
    <cellStyle name="40% - Accent4 31" xfId="35922" xr:uid="{00000000-0005-0000-0000-0000C2550000}"/>
    <cellStyle name="40% - Accent4 31 2" xfId="37093" xr:uid="{00000000-0005-0000-0000-0000C3550000}"/>
    <cellStyle name="40% - Accent4 31 3" xfId="37989" xr:uid="{00000000-0005-0000-0000-0000C4550000}"/>
    <cellStyle name="40% - Accent4 32" xfId="35942" xr:uid="{00000000-0005-0000-0000-0000C5550000}"/>
    <cellStyle name="40% - Accent4 32 2" xfId="37112" xr:uid="{00000000-0005-0000-0000-0000C6550000}"/>
    <cellStyle name="40% - Accent4 32 3" xfId="38009" xr:uid="{00000000-0005-0000-0000-0000C7550000}"/>
    <cellStyle name="40% - Accent4 33" xfId="35962" xr:uid="{00000000-0005-0000-0000-0000C8550000}"/>
    <cellStyle name="40% - Accent4 33 2" xfId="37131" xr:uid="{00000000-0005-0000-0000-0000C9550000}"/>
    <cellStyle name="40% - Accent4 33 3" xfId="38029" xr:uid="{00000000-0005-0000-0000-0000CA550000}"/>
    <cellStyle name="40% - Accent4 34" xfId="35982" xr:uid="{00000000-0005-0000-0000-0000CB550000}"/>
    <cellStyle name="40% - Accent4 34 2" xfId="37151" xr:uid="{00000000-0005-0000-0000-0000CC550000}"/>
    <cellStyle name="40% - Accent4 34 3" xfId="38049" xr:uid="{00000000-0005-0000-0000-0000CD550000}"/>
    <cellStyle name="40% - Accent4 35" xfId="36002" xr:uid="{00000000-0005-0000-0000-0000CE550000}"/>
    <cellStyle name="40% - Accent4 35 2" xfId="37171" xr:uid="{00000000-0005-0000-0000-0000CF550000}"/>
    <cellStyle name="40% - Accent4 35 3" xfId="38069" xr:uid="{00000000-0005-0000-0000-0000D0550000}"/>
    <cellStyle name="40% - Accent4 36" xfId="36022" xr:uid="{00000000-0005-0000-0000-0000D1550000}"/>
    <cellStyle name="40% - Accent4 36 2" xfId="37191" xr:uid="{00000000-0005-0000-0000-0000D2550000}"/>
    <cellStyle name="40% - Accent4 36 3" xfId="38089" xr:uid="{00000000-0005-0000-0000-0000D3550000}"/>
    <cellStyle name="40% - Accent4 37" xfId="36042" xr:uid="{00000000-0005-0000-0000-0000D4550000}"/>
    <cellStyle name="40% - Accent4 37 2" xfId="37211" xr:uid="{00000000-0005-0000-0000-0000D5550000}"/>
    <cellStyle name="40% - Accent4 37 3" xfId="38109" xr:uid="{00000000-0005-0000-0000-0000D6550000}"/>
    <cellStyle name="40% - Accent4 38" xfId="36062" xr:uid="{00000000-0005-0000-0000-0000D7550000}"/>
    <cellStyle name="40% - Accent4 38 2" xfId="37231" xr:uid="{00000000-0005-0000-0000-0000D8550000}"/>
    <cellStyle name="40% - Accent4 38 3" xfId="38129" xr:uid="{00000000-0005-0000-0000-0000D9550000}"/>
    <cellStyle name="40% - Accent4 39" xfId="36082" xr:uid="{00000000-0005-0000-0000-0000DA550000}"/>
    <cellStyle name="40% - Accent4 39 2" xfId="37251" xr:uid="{00000000-0005-0000-0000-0000DB550000}"/>
    <cellStyle name="40% - Accent4 39 3" xfId="38149" xr:uid="{00000000-0005-0000-0000-0000DC550000}"/>
    <cellStyle name="40% - Accent4 4" xfId="127" xr:uid="{00000000-0005-0000-0000-0000DD550000}"/>
    <cellStyle name="40% - Accent4 4 10" xfId="34481" xr:uid="{00000000-0005-0000-0000-0000DE550000}"/>
    <cellStyle name="40% - Accent4 4 11" xfId="15200" xr:uid="{00000000-0005-0000-0000-0000DF550000}"/>
    <cellStyle name="40% - Accent4 4 2" xfId="250" xr:uid="{00000000-0005-0000-0000-0000E0550000}"/>
    <cellStyle name="40% - Accent4 4 2 10" xfId="9518" xr:uid="{00000000-0005-0000-0000-0000E1550000}"/>
    <cellStyle name="40% - Accent4 4 2 2" xfId="9517" xr:uid="{00000000-0005-0000-0000-0000E2550000}"/>
    <cellStyle name="40% - Accent4 4 2 2 2" xfId="13554" xr:uid="{00000000-0005-0000-0000-0000E3550000}"/>
    <cellStyle name="40% - Accent4 4 2 2 2 2" xfId="31340" xr:uid="{00000000-0005-0000-0000-0000E4550000}"/>
    <cellStyle name="40% - Accent4 4 2 2 2 2 2" xfId="6582" xr:uid="{00000000-0005-0000-0000-0000E5550000}"/>
    <cellStyle name="40% - Accent4 4 2 2 2 2 2 2" xfId="9515" xr:uid="{00000000-0005-0000-0000-0000E6550000}"/>
    <cellStyle name="40% - Accent4 4 2 2 2 2 2 2 2" xfId="9514" xr:uid="{00000000-0005-0000-0000-0000E7550000}"/>
    <cellStyle name="40% - Accent4 4 2 2 2 2 2 2 2 2" xfId="9512" xr:uid="{00000000-0005-0000-0000-0000E8550000}"/>
    <cellStyle name="40% - Accent4 4 2 2 2 2 2 2 3" xfId="6873" xr:uid="{00000000-0005-0000-0000-0000E9550000}"/>
    <cellStyle name="40% - Accent4 4 2 2 2 2 2 3" xfId="19008" xr:uid="{00000000-0005-0000-0000-0000EA550000}"/>
    <cellStyle name="40% - Accent4 4 2 2 2 2 2 3 2" xfId="9510" xr:uid="{00000000-0005-0000-0000-0000EB550000}"/>
    <cellStyle name="40% - Accent4 4 2 2 2 2 2 4" xfId="23181" xr:uid="{00000000-0005-0000-0000-0000EC550000}"/>
    <cellStyle name="40% - Accent4 4 2 2 2 2 3" xfId="29165" xr:uid="{00000000-0005-0000-0000-0000ED550000}"/>
    <cellStyle name="40% - Accent4 4 2 2 2 2 3 2" xfId="9508" xr:uid="{00000000-0005-0000-0000-0000EE550000}"/>
    <cellStyle name="40% - Accent4 4 2 2 2 2 3 2 2" xfId="6862" xr:uid="{00000000-0005-0000-0000-0000EF550000}"/>
    <cellStyle name="40% - Accent4 4 2 2 2 2 3 3" xfId="31693" xr:uid="{00000000-0005-0000-0000-0000F0550000}"/>
    <cellStyle name="40% - Accent4 4 2 2 2 2 4" xfId="14121" xr:uid="{00000000-0005-0000-0000-0000F1550000}"/>
    <cellStyle name="40% - Accent4 4 2 2 2 2 4 2" xfId="9507" xr:uid="{00000000-0005-0000-0000-0000F2550000}"/>
    <cellStyle name="40% - Accent4 4 2 2 2 2 5" xfId="27348" xr:uid="{00000000-0005-0000-0000-0000F3550000}"/>
    <cellStyle name="40% - Accent4 4 2 2 2 3" xfId="9503" xr:uid="{00000000-0005-0000-0000-0000F4550000}"/>
    <cellStyle name="40% - Accent4 4 2 2 2 3 2" xfId="9499" xr:uid="{00000000-0005-0000-0000-0000F5550000}"/>
    <cellStyle name="40% - Accent4 4 2 2 2 3 2 2" xfId="33258" xr:uid="{00000000-0005-0000-0000-0000F6550000}"/>
    <cellStyle name="40% - Accent4 4 2 2 2 3 2 2 2" xfId="6834" xr:uid="{00000000-0005-0000-0000-0000F7550000}"/>
    <cellStyle name="40% - Accent4 4 2 2 2 3 2 3" xfId="18839" xr:uid="{00000000-0005-0000-0000-0000F8550000}"/>
    <cellStyle name="40% - Accent4 4 2 2 2 3 3" xfId="33705" xr:uid="{00000000-0005-0000-0000-0000F9550000}"/>
    <cellStyle name="40% - Accent4 4 2 2 2 3 3 2" xfId="33225" xr:uid="{00000000-0005-0000-0000-0000FA550000}"/>
    <cellStyle name="40% - Accent4 4 2 2 2 3 4" xfId="21321" xr:uid="{00000000-0005-0000-0000-0000FB550000}"/>
    <cellStyle name="40% - Accent4 4 2 2 2 4" xfId="9498" xr:uid="{00000000-0005-0000-0000-0000FC550000}"/>
    <cellStyle name="40% - Accent4 4 2 2 2 4 2" xfId="9496" xr:uid="{00000000-0005-0000-0000-0000FD550000}"/>
    <cellStyle name="40% - Accent4 4 2 2 2 4 2 2" xfId="31496" xr:uid="{00000000-0005-0000-0000-0000FE550000}"/>
    <cellStyle name="40% - Accent4 4 2 2 2 4 3" xfId="9495" xr:uid="{00000000-0005-0000-0000-0000FF550000}"/>
    <cellStyle name="40% - Accent4 4 2 2 2 5" xfId="9494" xr:uid="{00000000-0005-0000-0000-000000560000}"/>
    <cellStyle name="40% - Accent4 4 2 2 2 5 2" xfId="9493" xr:uid="{00000000-0005-0000-0000-000001560000}"/>
    <cellStyle name="40% - Accent4 4 2 2 2 6" xfId="9492" xr:uid="{00000000-0005-0000-0000-000002560000}"/>
    <cellStyle name="40% - Accent4 4 2 2 3" xfId="13549" xr:uid="{00000000-0005-0000-0000-000003560000}"/>
    <cellStyle name="40% - Accent4 4 2 2 3 2" xfId="11502" xr:uid="{00000000-0005-0000-0000-000004560000}"/>
    <cellStyle name="40% - Accent4 4 2 2 3 2 2" xfId="9491" xr:uid="{00000000-0005-0000-0000-000005560000}"/>
    <cellStyle name="40% - Accent4 4 2 2 3 2 2 2" xfId="9489" xr:uid="{00000000-0005-0000-0000-000006560000}"/>
    <cellStyle name="40% - Accent4 4 2 2 3 2 2 2 2" xfId="6784" xr:uid="{00000000-0005-0000-0000-000007560000}"/>
    <cellStyle name="40% - Accent4 4 2 2 3 2 2 3" xfId="18720" xr:uid="{00000000-0005-0000-0000-000008560000}"/>
    <cellStyle name="40% - Accent4 4 2 2 3 2 3" xfId="26353" xr:uid="{00000000-0005-0000-0000-000009560000}"/>
    <cellStyle name="40% - Accent4 4 2 2 3 2 3 2" xfId="9488" xr:uid="{00000000-0005-0000-0000-00000A560000}"/>
    <cellStyle name="40% - Accent4 4 2 2 3 2 4" xfId="21186" xr:uid="{00000000-0005-0000-0000-00000B560000}"/>
    <cellStyle name="40% - Accent4 4 2 2 3 3" xfId="11490" xr:uid="{00000000-0005-0000-0000-00000C560000}"/>
    <cellStyle name="40% - Accent4 4 2 2 3 3 2" xfId="9486" xr:uid="{00000000-0005-0000-0000-00000D560000}"/>
    <cellStyle name="40% - Accent4 4 2 2 3 3 2 2" xfId="32956" xr:uid="{00000000-0005-0000-0000-00000E560000}"/>
    <cellStyle name="40% - Accent4 4 2 2 3 3 3" xfId="9483" xr:uid="{00000000-0005-0000-0000-00000F560000}"/>
    <cellStyle name="40% - Accent4 4 2 2 3 4" xfId="11482" xr:uid="{00000000-0005-0000-0000-000010560000}"/>
    <cellStyle name="40% - Accent4 4 2 2 3 4 2" xfId="9479" xr:uid="{00000000-0005-0000-0000-000011560000}"/>
    <cellStyle name="40% - Accent4 4 2 2 3 5" xfId="11475" xr:uid="{00000000-0005-0000-0000-000012560000}"/>
    <cellStyle name="40% - Accent4 4 2 2 4" xfId="11464" xr:uid="{00000000-0005-0000-0000-000013560000}"/>
    <cellStyle name="40% - Accent4 4 2 2 4 2" xfId="11462" xr:uid="{00000000-0005-0000-0000-000014560000}"/>
    <cellStyle name="40% - Accent4 4 2 2 4 2 2" xfId="9477" xr:uid="{00000000-0005-0000-0000-000015560000}"/>
    <cellStyle name="40% - Accent4 4 2 2 4 2 2 2" xfId="9475" xr:uid="{00000000-0005-0000-0000-000016560000}"/>
    <cellStyle name="40% - Accent4 4 2 2 4 2 3" xfId="28844" xr:uid="{00000000-0005-0000-0000-000017560000}"/>
    <cellStyle name="40% - Accent4 4 2 2 4 3" xfId="11449" xr:uid="{00000000-0005-0000-0000-000018560000}"/>
    <cellStyle name="40% - Accent4 4 2 2 4 3 2" xfId="13066" xr:uid="{00000000-0005-0000-0000-000019560000}"/>
    <cellStyle name="40% - Accent4 4 2 2 4 4" xfId="11440" xr:uid="{00000000-0005-0000-0000-00001A560000}"/>
    <cellStyle name="40% - Accent4 4 2 2 5" xfId="13250" xr:uid="{00000000-0005-0000-0000-00001B560000}"/>
    <cellStyle name="40% - Accent4 4 2 2 5 2" xfId="14637" xr:uid="{00000000-0005-0000-0000-00001C560000}"/>
    <cellStyle name="40% - Accent4 4 2 2 5 2 2" xfId="9474" xr:uid="{00000000-0005-0000-0000-00001D560000}"/>
    <cellStyle name="40% - Accent4 4 2 2 5 3" xfId="14991" xr:uid="{00000000-0005-0000-0000-00001E560000}"/>
    <cellStyle name="40% - Accent4 4 2 2 6" xfId="13246" xr:uid="{00000000-0005-0000-0000-00001F560000}"/>
    <cellStyle name="40% - Accent4 4 2 2 6 2" xfId="11425" xr:uid="{00000000-0005-0000-0000-000020560000}"/>
    <cellStyle name="40% - Accent4 4 2 2 7" xfId="11418" xr:uid="{00000000-0005-0000-0000-000021560000}"/>
    <cellStyle name="40% - Accent4 4 2 3" xfId="9472" xr:uid="{00000000-0005-0000-0000-000022560000}"/>
    <cellStyle name="40% - Accent4 4 2 3 2" xfId="13534" xr:uid="{00000000-0005-0000-0000-000023560000}"/>
    <cellStyle name="40% - Accent4 4 2 3 2 2" xfId="9469" xr:uid="{00000000-0005-0000-0000-000024560000}"/>
    <cellStyle name="40% - Accent4 4 2 3 2 2 2" xfId="15088" xr:uid="{00000000-0005-0000-0000-000025560000}"/>
    <cellStyle name="40% - Accent4 4 2 3 2 2 2 2" xfId="9468" xr:uid="{00000000-0005-0000-0000-000026560000}"/>
    <cellStyle name="40% - Accent4 4 2 3 2 2 2 2 2" xfId="9466" xr:uid="{00000000-0005-0000-0000-000027560000}"/>
    <cellStyle name="40% - Accent4 4 2 3 2 2 2 3" xfId="18485" xr:uid="{00000000-0005-0000-0000-000028560000}"/>
    <cellStyle name="40% - Accent4 4 2 3 2 2 3" xfId="34200" xr:uid="{00000000-0005-0000-0000-000029560000}"/>
    <cellStyle name="40% - Accent4 4 2 3 2 2 3 2" xfId="9461" xr:uid="{00000000-0005-0000-0000-00002A560000}"/>
    <cellStyle name="40% - Accent4 4 2 3 2 2 4" xfId="20680" xr:uid="{00000000-0005-0000-0000-00002B560000}"/>
    <cellStyle name="40% - Accent4 4 2 3 2 3" xfId="9460" xr:uid="{00000000-0005-0000-0000-00002C560000}"/>
    <cellStyle name="40% - Accent4 4 2 3 2 3 2" xfId="15015" xr:uid="{00000000-0005-0000-0000-00002D560000}"/>
    <cellStyle name="40% - Accent4 4 2 3 2 3 2 2" xfId="22530" xr:uid="{00000000-0005-0000-0000-00002E560000}"/>
    <cellStyle name="40% - Accent4 4 2 3 2 3 3" xfId="15007" xr:uid="{00000000-0005-0000-0000-00002F560000}"/>
    <cellStyle name="40% - Accent4 4 2 3 2 4" xfId="9459" xr:uid="{00000000-0005-0000-0000-000030560000}"/>
    <cellStyle name="40% - Accent4 4 2 3 2 4 2" xfId="14982" xr:uid="{00000000-0005-0000-0000-000031560000}"/>
    <cellStyle name="40% - Accent4 4 2 3 2 5" xfId="9457" xr:uid="{00000000-0005-0000-0000-000032560000}"/>
    <cellStyle name="40% - Accent4 4 2 3 3" xfId="11412" xr:uid="{00000000-0005-0000-0000-000033560000}"/>
    <cellStyle name="40% - Accent4 4 2 3 3 2" xfId="11409" xr:uid="{00000000-0005-0000-0000-000034560000}"/>
    <cellStyle name="40% - Accent4 4 2 3 3 2 2" xfId="14906" xr:uid="{00000000-0005-0000-0000-000035560000}"/>
    <cellStyle name="40% - Accent4 4 2 3 3 2 2 2" xfId="9455" xr:uid="{00000000-0005-0000-0000-000036560000}"/>
    <cellStyle name="40% - Accent4 4 2 3 3 2 3" xfId="14899" xr:uid="{00000000-0005-0000-0000-000037560000}"/>
    <cellStyle name="40% - Accent4 4 2 3 3 3" xfId="11404" xr:uid="{00000000-0005-0000-0000-000038560000}"/>
    <cellStyle name="40% - Accent4 4 2 3 3 3 2" xfId="14875" xr:uid="{00000000-0005-0000-0000-000039560000}"/>
    <cellStyle name="40% - Accent4 4 2 3 3 4" xfId="11398" xr:uid="{00000000-0005-0000-0000-00003A560000}"/>
    <cellStyle name="40% - Accent4 4 2 3 4" xfId="11386" xr:uid="{00000000-0005-0000-0000-00003B560000}"/>
    <cellStyle name="40% - Accent4 4 2 3 4 2" xfId="17384" xr:uid="{00000000-0005-0000-0000-00003C560000}"/>
    <cellStyle name="40% - Accent4 4 2 3 4 2 2" xfId="17380" xr:uid="{00000000-0005-0000-0000-00003D560000}"/>
    <cellStyle name="40% - Accent4 4 2 3 4 3" xfId="17362" xr:uid="{00000000-0005-0000-0000-00003E560000}"/>
    <cellStyle name="40% - Accent4 4 2 3 5" xfId="13242" xr:uid="{00000000-0005-0000-0000-00003F560000}"/>
    <cellStyle name="40% - Accent4 4 2 3 5 2" xfId="17329" xr:uid="{00000000-0005-0000-0000-000040560000}"/>
    <cellStyle name="40% - Accent4 4 2 3 6" xfId="11374" xr:uid="{00000000-0005-0000-0000-000041560000}"/>
    <cellStyle name="40% - Accent4 4 2 4" xfId="9454" xr:uid="{00000000-0005-0000-0000-000042560000}"/>
    <cellStyle name="40% - Accent4 4 2 4 2" xfId="9452" xr:uid="{00000000-0005-0000-0000-000043560000}"/>
    <cellStyle name="40% - Accent4 4 2 4 2 2" xfId="9450" xr:uid="{00000000-0005-0000-0000-000044560000}"/>
    <cellStyle name="40% - Accent4 4 2 4 2 2 2" xfId="14496" xr:uid="{00000000-0005-0000-0000-000045560000}"/>
    <cellStyle name="40% - Accent4 4 2 4 2 2 2 2" xfId="9904" xr:uid="{00000000-0005-0000-0000-000046560000}"/>
    <cellStyle name="40% - Accent4 4 2 4 2 2 3" xfId="14491" xr:uid="{00000000-0005-0000-0000-000047560000}"/>
    <cellStyle name="40% - Accent4 4 2 4 2 3" xfId="9449" xr:uid="{00000000-0005-0000-0000-000048560000}"/>
    <cellStyle name="40% - Accent4 4 2 4 2 3 2" xfId="14459" xr:uid="{00000000-0005-0000-0000-000049560000}"/>
    <cellStyle name="40% - Accent4 4 2 4 2 4" xfId="9448" xr:uid="{00000000-0005-0000-0000-00004A560000}"/>
    <cellStyle name="40% - Accent4 4 2 4 3" xfId="11368" xr:uid="{00000000-0005-0000-0000-00004B560000}"/>
    <cellStyle name="40% - Accent4 4 2 4 3 2" xfId="11365" xr:uid="{00000000-0005-0000-0000-00004C560000}"/>
    <cellStyle name="40% - Accent4 4 2 4 3 2 2" xfId="14378" xr:uid="{00000000-0005-0000-0000-00004D560000}"/>
    <cellStyle name="40% - Accent4 4 2 4 3 3" xfId="12512" xr:uid="{00000000-0005-0000-0000-00004E560000}"/>
    <cellStyle name="40% - Accent4 4 2 4 4" xfId="11354" xr:uid="{00000000-0005-0000-0000-00004F560000}"/>
    <cellStyle name="40% - Accent4 4 2 4 4 2" xfId="17265" xr:uid="{00000000-0005-0000-0000-000050560000}"/>
    <cellStyle name="40% - Accent4 4 2 4 5" xfId="11348" xr:uid="{00000000-0005-0000-0000-000051560000}"/>
    <cellStyle name="40% - Accent4 4 2 5" xfId="9447" xr:uid="{00000000-0005-0000-0000-000052560000}"/>
    <cellStyle name="40% - Accent4 4 2 5 2" xfId="9444" xr:uid="{00000000-0005-0000-0000-000053560000}"/>
    <cellStyle name="40% - Accent4 4 2 5 2 2" xfId="9442" xr:uid="{00000000-0005-0000-0000-000054560000}"/>
    <cellStyle name="40% - Accent4 4 2 5 2 2 2" xfId="13428" xr:uid="{00000000-0005-0000-0000-000055560000}"/>
    <cellStyle name="40% - Accent4 4 2 5 2 3" xfId="9440" xr:uid="{00000000-0005-0000-0000-000056560000}"/>
    <cellStyle name="40% - Accent4 4 2 5 3" xfId="11340" xr:uid="{00000000-0005-0000-0000-000057560000}"/>
    <cellStyle name="40% - Accent4 4 2 5 3 2" xfId="11337" xr:uid="{00000000-0005-0000-0000-000058560000}"/>
    <cellStyle name="40% - Accent4 4 2 5 4" xfId="11327" xr:uid="{00000000-0005-0000-0000-000059560000}"/>
    <cellStyle name="40% - Accent4 4 2 6" xfId="22372" xr:uid="{00000000-0005-0000-0000-00005A560000}"/>
    <cellStyle name="40% - Accent4 4 2 6 2" xfId="9439" xr:uid="{00000000-0005-0000-0000-00005B560000}"/>
    <cellStyle name="40% - Accent4 4 2 6 2 2" xfId="9437" xr:uid="{00000000-0005-0000-0000-00005C560000}"/>
    <cellStyle name="40% - Accent4 4 2 6 3" xfId="11321" xr:uid="{00000000-0005-0000-0000-00005D560000}"/>
    <cellStyle name="40% - Accent4 4 2 7" xfId="18148" xr:uid="{00000000-0005-0000-0000-00005E560000}"/>
    <cellStyle name="40% - Accent4 4 2 7 2" xfId="30442" xr:uid="{00000000-0005-0000-0000-00005F560000}"/>
    <cellStyle name="40% - Accent4 4 2 8" xfId="26114" xr:uid="{00000000-0005-0000-0000-000060560000}"/>
    <cellStyle name="40% - Accent4 4 2 9" xfId="34570" xr:uid="{00000000-0005-0000-0000-000061560000}"/>
    <cellStyle name="40% - Accent4 4 3" xfId="31763" xr:uid="{00000000-0005-0000-0000-000062560000}"/>
    <cellStyle name="40% - Accent4 4 3 2" xfId="11867" xr:uid="{00000000-0005-0000-0000-000063560000}"/>
    <cellStyle name="40% - Accent4 4 3 2 2" xfId="13454" xr:uid="{00000000-0005-0000-0000-000064560000}"/>
    <cellStyle name="40% - Accent4 4 3 2 2 2" xfId="19695" xr:uid="{00000000-0005-0000-0000-000065560000}"/>
    <cellStyle name="40% - Accent4 4 3 2 2 2 2" xfId="27564" xr:uid="{00000000-0005-0000-0000-000066560000}"/>
    <cellStyle name="40% - Accent4 4 3 2 2 2 2 2" xfId="9436" xr:uid="{00000000-0005-0000-0000-000067560000}"/>
    <cellStyle name="40% - Accent4 4 3 2 2 2 2 2 2" xfId="6256" xr:uid="{00000000-0005-0000-0000-000068560000}"/>
    <cellStyle name="40% - Accent4 4 3 2 2 2 2 3" xfId="9434" xr:uid="{00000000-0005-0000-0000-000069560000}"/>
    <cellStyle name="40% - Accent4 4 3 2 2 2 3" xfId="34202" xr:uid="{00000000-0005-0000-0000-00006A560000}"/>
    <cellStyle name="40% - Accent4 4 3 2 2 2 3 2" xfId="9432" xr:uid="{00000000-0005-0000-0000-00006B560000}"/>
    <cellStyle name="40% - Accent4 4 3 2 2 2 4" xfId="19197" xr:uid="{00000000-0005-0000-0000-00006C560000}"/>
    <cellStyle name="40% - Accent4 4 3 2 2 3" xfId="33214" xr:uid="{00000000-0005-0000-0000-00006D560000}"/>
    <cellStyle name="40% - Accent4 4 3 2 2 3 2" xfId="33600" xr:uid="{00000000-0005-0000-0000-00006E560000}"/>
    <cellStyle name="40% - Accent4 4 3 2 2 3 2 2" xfId="14975" xr:uid="{00000000-0005-0000-0000-00006F560000}"/>
    <cellStyle name="40% - Accent4 4 3 2 2 3 3" xfId="9430" xr:uid="{00000000-0005-0000-0000-000070560000}"/>
    <cellStyle name="40% - Accent4 4 3 2 2 4" xfId="9429" xr:uid="{00000000-0005-0000-0000-000071560000}"/>
    <cellStyle name="40% - Accent4 4 3 2 2 4 2" xfId="9426" xr:uid="{00000000-0005-0000-0000-000072560000}"/>
    <cellStyle name="40% - Accent4 4 3 2 2 5" xfId="9423" xr:uid="{00000000-0005-0000-0000-000073560000}"/>
    <cellStyle name="40% - Accent4 4 3 2 3" xfId="11260" xr:uid="{00000000-0005-0000-0000-000074560000}"/>
    <cellStyle name="40% - Accent4 4 3 2 3 2" xfId="19724" xr:uid="{00000000-0005-0000-0000-000075560000}"/>
    <cellStyle name="40% - Accent4 4 3 2 3 2 2" xfId="27556" xr:uid="{00000000-0005-0000-0000-000076560000}"/>
    <cellStyle name="40% - Accent4 4 3 2 3 2 2 2" xfId="9420" xr:uid="{00000000-0005-0000-0000-000077560000}"/>
    <cellStyle name="40% - Accent4 4 3 2 3 2 3" xfId="16880" xr:uid="{00000000-0005-0000-0000-000078560000}"/>
    <cellStyle name="40% - Accent4 4 3 2 3 3" xfId="11253" xr:uid="{00000000-0005-0000-0000-000079560000}"/>
    <cellStyle name="40% - Accent4 4 3 2 3 3 2" xfId="16847" xr:uid="{00000000-0005-0000-0000-00007A560000}"/>
    <cellStyle name="40% - Accent4 4 3 2 3 4" xfId="33623" xr:uid="{00000000-0005-0000-0000-00007B560000}"/>
    <cellStyle name="40% - Accent4 4 3 2 4" xfId="11242" xr:uid="{00000000-0005-0000-0000-00007C560000}"/>
    <cellStyle name="40% - Accent4 4 3 2 4 2" xfId="11240" xr:uid="{00000000-0005-0000-0000-00007D560000}"/>
    <cellStyle name="40% - Accent4 4 3 2 4 2 2" xfId="16235" xr:uid="{00000000-0005-0000-0000-00007E560000}"/>
    <cellStyle name="40% - Accent4 4 3 2 4 3" xfId="11227" xr:uid="{00000000-0005-0000-0000-00007F560000}"/>
    <cellStyle name="40% - Accent4 4 3 2 5" xfId="13233" xr:uid="{00000000-0005-0000-0000-000080560000}"/>
    <cellStyle name="40% - Accent4 4 3 2 5 2" xfId="11211" xr:uid="{00000000-0005-0000-0000-000081560000}"/>
    <cellStyle name="40% - Accent4 4 3 2 6" xfId="11205" xr:uid="{00000000-0005-0000-0000-000082560000}"/>
    <cellStyle name="40% - Accent4 4 3 3" xfId="9419" xr:uid="{00000000-0005-0000-0000-000083560000}"/>
    <cellStyle name="40% - Accent4 4 3 3 2" xfId="14189" xr:uid="{00000000-0005-0000-0000-000084560000}"/>
    <cellStyle name="40% - Accent4 4 3 3 2 2" xfId="33138" xr:uid="{00000000-0005-0000-0000-000085560000}"/>
    <cellStyle name="40% - Accent4 4 3 3 2 2 2" xfId="33299" xr:uid="{00000000-0005-0000-0000-000086560000}"/>
    <cellStyle name="40% - Accent4 4 3 3 2 2 2 2" xfId="9417" xr:uid="{00000000-0005-0000-0000-000087560000}"/>
    <cellStyle name="40% - Accent4 4 3 3 2 2 3" xfId="13583" xr:uid="{00000000-0005-0000-0000-000088560000}"/>
    <cellStyle name="40% - Accent4 4 3 3 2 3" xfId="9416" xr:uid="{00000000-0005-0000-0000-000089560000}"/>
    <cellStyle name="40% - Accent4 4 3 3 2 3 2" xfId="12951" xr:uid="{00000000-0005-0000-0000-00008A560000}"/>
    <cellStyle name="40% - Accent4 4 3 3 2 4" xfId="17737" xr:uid="{00000000-0005-0000-0000-00008B560000}"/>
    <cellStyle name="40% - Accent4 4 3 3 3" xfId="11197" xr:uid="{00000000-0005-0000-0000-00008C560000}"/>
    <cellStyle name="40% - Accent4 4 3 3 3 2" xfId="11193" xr:uid="{00000000-0005-0000-0000-00008D560000}"/>
    <cellStyle name="40% - Accent4 4 3 3 3 2 2" xfId="14731" xr:uid="{00000000-0005-0000-0000-00008E560000}"/>
    <cellStyle name="40% - Accent4 4 3 3 3 3" xfId="11183" xr:uid="{00000000-0005-0000-0000-00008F560000}"/>
    <cellStyle name="40% - Accent4 4 3 3 4" xfId="11177" xr:uid="{00000000-0005-0000-0000-000090560000}"/>
    <cellStyle name="40% - Accent4 4 3 3 4 2" xfId="17140" xr:uid="{00000000-0005-0000-0000-000091560000}"/>
    <cellStyle name="40% - Accent4 4 3 3 5" xfId="11172" xr:uid="{00000000-0005-0000-0000-000092560000}"/>
    <cellStyle name="40% - Accent4 4 3 4" xfId="9414" xr:uid="{00000000-0005-0000-0000-000093560000}"/>
    <cellStyle name="40% - Accent4 4 3 4 2" xfId="9412" xr:uid="{00000000-0005-0000-0000-000094560000}"/>
    <cellStyle name="40% - Accent4 4 3 4 2 2" xfId="9409" xr:uid="{00000000-0005-0000-0000-000095560000}"/>
    <cellStyle name="40% - Accent4 4 3 4 2 2 2" xfId="12381" xr:uid="{00000000-0005-0000-0000-000096560000}"/>
    <cellStyle name="40% - Accent4 4 3 4 2 3" xfId="9407" xr:uid="{00000000-0005-0000-0000-000097560000}"/>
    <cellStyle name="40% - Accent4 4 3 4 3" xfId="11168" xr:uid="{00000000-0005-0000-0000-000098560000}"/>
    <cellStyle name="40% - Accent4 4 3 4 3 2" xfId="11164" xr:uid="{00000000-0005-0000-0000-000099560000}"/>
    <cellStyle name="40% - Accent4 4 3 4 4" xfId="11152" xr:uid="{00000000-0005-0000-0000-00009A560000}"/>
    <cellStyle name="40% - Accent4 4 3 5" xfId="17007" xr:uid="{00000000-0005-0000-0000-00009B560000}"/>
    <cellStyle name="40% - Accent4 4 3 5 2" xfId="9405" xr:uid="{00000000-0005-0000-0000-00009C560000}"/>
    <cellStyle name="40% - Accent4 4 3 5 2 2" xfId="9402" xr:uid="{00000000-0005-0000-0000-00009D560000}"/>
    <cellStyle name="40% - Accent4 4 3 5 3" xfId="11146" xr:uid="{00000000-0005-0000-0000-00009E560000}"/>
    <cellStyle name="40% - Accent4 4 3 6" xfId="22807" xr:uid="{00000000-0005-0000-0000-00009F560000}"/>
    <cellStyle name="40% - Accent4 4 3 6 2" xfId="29771" xr:uid="{00000000-0005-0000-0000-0000A0560000}"/>
    <cellStyle name="40% - Accent4 4 3 7" xfId="27822" xr:uid="{00000000-0005-0000-0000-0000A1560000}"/>
    <cellStyle name="40% - Accent4 4 3 8" xfId="34791" xr:uid="{00000000-0005-0000-0000-0000A2560000}"/>
    <cellStyle name="40% - Accent4 4 4" xfId="11864" xr:uid="{00000000-0005-0000-0000-0000A3560000}"/>
    <cellStyle name="40% - Accent4 4 4 2" xfId="9401" xr:uid="{00000000-0005-0000-0000-0000A4560000}"/>
    <cellStyle name="40% - Accent4 4 4 2 2" xfId="9400" xr:uid="{00000000-0005-0000-0000-0000A5560000}"/>
    <cellStyle name="40% - Accent4 4 4 2 2 2" xfId="18846" xr:uid="{00000000-0005-0000-0000-0000A6560000}"/>
    <cellStyle name="40% - Accent4 4 4 2 2 2 2" xfId="27404" xr:uid="{00000000-0005-0000-0000-0000A7560000}"/>
    <cellStyle name="40% - Accent4 4 4 2 2 2 2 2" xfId="9399" xr:uid="{00000000-0005-0000-0000-0000A8560000}"/>
    <cellStyle name="40% - Accent4 4 4 2 2 2 3" xfId="9397" xr:uid="{00000000-0005-0000-0000-0000A9560000}"/>
    <cellStyle name="40% - Accent4 4 4 2 2 3" xfId="9396" xr:uid="{00000000-0005-0000-0000-0000AA560000}"/>
    <cellStyle name="40% - Accent4 4 4 2 2 3 2" xfId="9395" xr:uid="{00000000-0005-0000-0000-0000AB560000}"/>
    <cellStyle name="40% - Accent4 4 4 2 2 4" xfId="9393" xr:uid="{00000000-0005-0000-0000-0000AC560000}"/>
    <cellStyle name="40% - Accent4 4 4 2 3" xfId="11106" xr:uid="{00000000-0005-0000-0000-0000AD560000}"/>
    <cellStyle name="40% - Accent4 4 4 2 3 2" xfId="11101" xr:uid="{00000000-0005-0000-0000-0000AE560000}"/>
    <cellStyle name="40% - Accent4 4 4 2 3 2 2" xfId="9392" xr:uid="{00000000-0005-0000-0000-0000AF560000}"/>
    <cellStyle name="40% - Accent4 4 4 2 3 3" xfId="11089" xr:uid="{00000000-0005-0000-0000-0000B0560000}"/>
    <cellStyle name="40% - Accent4 4 4 2 4" xfId="11084" xr:uid="{00000000-0005-0000-0000-0000B1560000}"/>
    <cellStyle name="40% - Accent4 4 4 2 4 2" xfId="11081" xr:uid="{00000000-0005-0000-0000-0000B2560000}"/>
    <cellStyle name="40% - Accent4 4 4 2 5" xfId="11069" xr:uid="{00000000-0005-0000-0000-0000B3560000}"/>
    <cellStyle name="40% - Accent4 4 4 3" xfId="9385" xr:uid="{00000000-0005-0000-0000-0000B4560000}"/>
    <cellStyle name="40% - Accent4 4 4 3 2" xfId="9383" xr:uid="{00000000-0005-0000-0000-0000B5560000}"/>
    <cellStyle name="40% - Accent4 4 4 3 2 2" xfId="9381" xr:uid="{00000000-0005-0000-0000-0000B6560000}"/>
    <cellStyle name="40% - Accent4 4 4 3 2 2 2" xfId="10824" xr:uid="{00000000-0005-0000-0000-0000B7560000}"/>
    <cellStyle name="40% - Accent4 4 4 3 2 3" xfId="9380" xr:uid="{00000000-0005-0000-0000-0000B8560000}"/>
    <cellStyle name="40% - Accent4 4 4 3 3" xfId="11062" xr:uid="{00000000-0005-0000-0000-0000B9560000}"/>
    <cellStyle name="40% - Accent4 4 4 3 3 2" xfId="11057" xr:uid="{00000000-0005-0000-0000-0000BA560000}"/>
    <cellStyle name="40% - Accent4 4 4 3 4" xfId="11045" xr:uid="{00000000-0005-0000-0000-0000BB560000}"/>
    <cellStyle name="40% - Accent4 4 4 4" xfId="13651" xr:uid="{00000000-0005-0000-0000-0000BC560000}"/>
    <cellStyle name="40% - Accent4 4 4 4 2" xfId="28066" xr:uid="{00000000-0005-0000-0000-0000BD560000}"/>
    <cellStyle name="40% - Accent4 4 4 4 2 2" xfId="9379" xr:uid="{00000000-0005-0000-0000-0000BE560000}"/>
    <cellStyle name="40% - Accent4 4 4 4 3" xfId="11041" xr:uid="{00000000-0005-0000-0000-0000BF560000}"/>
    <cellStyle name="40% - Accent4 4 4 5" xfId="9377" xr:uid="{00000000-0005-0000-0000-0000C0560000}"/>
    <cellStyle name="40% - Accent4 4 4 5 2" xfId="9373" xr:uid="{00000000-0005-0000-0000-0000C1560000}"/>
    <cellStyle name="40% - Accent4 4 4 6" xfId="5516" xr:uid="{00000000-0005-0000-0000-0000C2560000}"/>
    <cellStyle name="40% - Accent4 4 4 7" xfId="34990" xr:uid="{00000000-0005-0000-0000-0000C3560000}"/>
    <cellStyle name="40% - Accent4 4 5" xfId="9369" xr:uid="{00000000-0005-0000-0000-0000C4560000}"/>
    <cellStyle name="40% - Accent4 4 5 2" xfId="9368" xr:uid="{00000000-0005-0000-0000-0000C5560000}"/>
    <cellStyle name="40% - Accent4 4 5 2 2" xfId="9367" xr:uid="{00000000-0005-0000-0000-0000C6560000}"/>
    <cellStyle name="40% - Accent4 4 5 2 2 2" xfId="29833" xr:uid="{00000000-0005-0000-0000-0000C7560000}"/>
    <cellStyle name="40% - Accent4 4 5 2 2 2 2" xfId="9365" xr:uid="{00000000-0005-0000-0000-0000C8560000}"/>
    <cellStyle name="40% - Accent4 4 5 2 2 3" xfId="9364" xr:uid="{00000000-0005-0000-0000-0000C9560000}"/>
    <cellStyle name="40% - Accent4 4 5 2 3" xfId="11010" xr:uid="{00000000-0005-0000-0000-0000CA560000}"/>
    <cellStyle name="40% - Accent4 4 5 2 3 2" xfId="11007" xr:uid="{00000000-0005-0000-0000-0000CB560000}"/>
    <cellStyle name="40% - Accent4 4 5 2 4" xfId="10992" xr:uid="{00000000-0005-0000-0000-0000CC560000}"/>
    <cellStyle name="40% - Accent4 4 5 3" xfId="11955" xr:uid="{00000000-0005-0000-0000-0000CD560000}"/>
    <cellStyle name="40% - Accent4 4 5 3 2" xfId="11953" xr:uid="{00000000-0005-0000-0000-0000CE560000}"/>
    <cellStyle name="40% - Accent4 4 5 3 2 2" xfId="9362" xr:uid="{00000000-0005-0000-0000-0000CF560000}"/>
    <cellStyle name="40% - Accent4 4 5 3 3" xfId="10981" xr:uid="{00000000-0005-0000-0000-0000D0560000}"/>
    <cellStyle name="40% - Accent4 4 5 4" xfId="11948" xr:uid="{00000000-0005-0000-0000-0000D1560000}"/>
    <cellStyle name="40% - Accent4 4 5 4 2" xfId="9361" xr:uid="{00000000-0005-0000-0000-0000D2560000}"/>
    <cellStyle name="40% - Accent4 4 5 5" xfId="9359" xr:uid="{00000000-0005-0000-0000-0000D3560000}"/>
    <cellStyle name="40% - Accent4 4 5 6" xfId="35195" xr:uid="{00000000-0005-0000-0000-0000D4560000}"/>
    <cellStyle name="40% - Accent4 4 6" xfId="9357" xr:uid="{00000000-0005-0000-0000-0000D5560000}"/>
    <cellStyle name="40% - Accent4 4 6 2" xfId="14031" xr:uid="{00000000-0005-0000-0000-0000D6560000}"/>
    <cellStyle name="40% - Accent4 4 6 2 2" xfId="9356" xr:uid="{00000000-0005-0000-0000-0000D7560000}"/>
    <cellStyle name="40% - Accent4 4 6 2 2 2" xfId="8060" xr:uid="{00000000-0005-0000-0000-0000D8560000}"/>
    <cellStyle name="40% - Accent4 4 6 2 3" xfId="10948" xr:uid="{00000000-0005-0000-0000-0000D9560000}"/>
    <cellStyle name="40% - Accent4 4 6 3" xfId="12260" xr:uid="{00000000-0005-0000-0000-0000DA560000}"/>
    <cellStyle name="40% - Accent4 4 6 3 2" xfId="9354" xr:uid="{00000000-0005-0000-0000-0000DB560000}"/>
    <cellStyle name="40% - Accent4 4 6 4" xfId="9352" xr:uid="{00000000-0005-0000-0000-0000DC560000}"/>
    <cellStyle name="40% - Accent4 4 6 5" xfId="35424" xr:uid="{00000000-0005-0000-0000-0000DD560000}"/>
    <cellStyle name="40% - Accent4 4 7" xfId="9350" xr:uid="{00000000-0005-0000-0000-0000DE560000}"/>
    <cellStyle name="40% - Accent4 4 7 2" xfId="9348" xr:uid="{00000000-0005-0000-0000-0000DF560000}"/>
    <cellStyle name="40% - Accent4 4 7 2 2" xfId="9346" xr:uid="{00000000-0005-0000-0000-0000E0560000}"/>
    <cellStyle name="40% - Accent4 4 7 3" xfId="9345" xr:uid="{00000000-0005-0000-0000-0000E1560000}"/>
    <cellStyle name="40% - Accent4 4 7 4" xfId="36296" xr:uid="{00000000-0005-0000-0000-0000E2560000}"/>
    <cellStyle name="40% - Accent4 4 8" xfId="31314" xr:uid="{00000000-0005-0000-0000-0000E3560000}"/>
    <cellStyle name="40% - Accent4 4 8 2" xfId="9343" xr:uid="{00000000-0005-0000-0000-0000E4560000}"/>
    <cellStyle name="40% - Accent4 4 8 3" xfId="36582" xr:uid="{00000000-0005-0000-0000-0000E5560000}"/>
    <cellStyle name="40% - Accent4 4 9" xfId="28450" xr:uid="{00000000-0005-0000-0000-0000E6560000}"/>
    <cellStyle name="40% - Accent4 4 9 2" xfId="37467" xr:uid="{00000000-0005-0000-0000-0000E7560000}"/>
    <cellStyle name="40% - Accent4 40" xfId="36102" xr:uid="{00000000-0005-0000-0000-0000E8560000}"/>
    <cellStyle name="40% - Accent4 40 2" xfId="37271" xr:uid="{00000000-0005-0000-0000-0000E9560000}"/>
    <cellStyle name="40% - Accent4 40 3" xfId="38169" xr:uid="{00000000-0005-0000-0000-0000EA560000}"/>
    <cellStyle name="40% - Accent4 41" xfId="36122" xr:uid="{00000000-0005-0000-0000-0000EB560000}"/>
    <cellStyle name="40% - Accent4 41 2" xfId="37291" xr:uid="{00000000-0005-0000-0000-0000EC560000}"/>
    <cellStyle name="40% - Accent4 41 3" xfId="38189" xr:uid="{00000000-0005-0000-0000-0000ED560000}"/>
    <cellStyle name="40% - Accent4 42" xfId="36142" xr:uid="{00000000-0005-0000-0000-0000EE560000}"/>
    <cellStyle name="40% - Accent4 42 2" xfId="37311" xr:uid="{00000000-0005-0000-0000-0000EF560000}"/>
    <cellStyle name="40% - Accent4 42 3" xfId="38209" xr:uid="{00000000-0005-0000-0000-0000F0560000}"/>
    <cellStyle name="40% - Accent4 43" xfId="36162" xr:uid="{00000000-0005-0000-0000-0000F1560000}"/>
    <cellStyle name="40% - Accent4 43 2" xfId="37331" xr:uid="{00000000-0005-0000-0000-0000F2560000}"/>
    <cellStyle name="40% - Accent4 43 3" xfId="38229" xr:uid="{00000000-0005-0000-0000-0000F3560000}"/>
    <cellStyle name="40% - Accent4 44" xfId="36182" xr:uid="{00000000-0005-0000-0000-0000F4560000}"/>
    <cellStyle name="40% - Accent4 44 2" xfId="37351" xr:uid="{00000000-0005-0000-0000-0000F5560000}"/>
    <cellStyle name="40% - Accent4 44 3" xfId="38249" xr:uid="{00000000-0005-0000-0000-0000F6560000}"/>
    <cellStyle name="40% - Accent4 45" xfId="36202" xr:uid="{00000000-0005-0000-0000-0000F7560000}"/>
    <cellStyle name="40% - Accent4 45 2" xfId="37371" xr:uid="{00000000-0005-0000-0000-0000F8560000}"/>
    <cellStyle name="40% - Accent4 45 3" xfId="38269" xr:uid="{00000000-0005-0000-0000-0000F9560000}"/>
    <cellStyle name="40% - Accent4 46" xfId="36222" xr:uid="{00000000-0005-0000-0000-0000FA560000}"/>
    <cellStyle name="40% - Accent4 46 2" xfId="37389" xr:uid="{00000000-0005-0000-0000-0000FB560000}"/>
    <cellStyle name="40% - Accent4 46 3" xfId="38289" xr:uid="{00000000-0005-0000-0000-0000FC560000}"/>
    <cellStyle name="40% - Accent4 47" xfId="36523" xr:uid="{00000000-0005-0000-0000-0000FD560000}"/>
    <cellStyle name="40% - Accent4 48" xfId="37408" xr:uid="{00000000-0005-0000-0000-0000FE560000}"/>
    <cellStyle name="40% - Accent4 5" xfId="270" xr:uid="{00000000-0005-0000-0000-0000FF560000}"/>
    <cellStyle name="40% - Accent4 5 10" xfId="15191" xr:uid="{00000000-0005-0000-0000-000000570000}"/>
    <cellStyle name="40% - Accent4 5 2" xfId="9342" xr:uid="{00000000-0005-0000-0000-000001570000}"/>
    <cellStyle name="40% - Accent4 5 2 2" xfId="9340" xr:uid="{00000000-0005-0000-0000-000002570000}"/>
    <cellStyle name="40% - Accent4 5 2 2 2" xfId="17937" xr:uid="{00000000-0005-0000-0000-000003570000}"/>
    <cellStyle name="40% - Accent4 5 2 2 2 2" xfId="24555" xr:uid="{00000000-0005-0000-0000-000004570000}"/>
    <cellStyle name="40% - Accent4 5 2 2 2 2 2" xfId="9337" xr:uid="{00000000-0005-0000-0000-000005570000}"/>
    <cellStyle name="40% - Accent4 5 2 2 2 2 2 2" xfId="9335" xr:uid="{00000000-0005-0000-0000-000006570000}"/>
    <cellStyle name="40% - Accent4 5 2 2 2 2 2 2 2" xfId="9334" xr:uid="{00000000-0005-0000-0000-000007570000}"/>
    <cellStyle name="40% - Accent4 5 2 2 2 2 2 3" xfId="9333" xr:uid="{00000000-0005-0000-0000-000008570000}"/>
    <cellStyle name="40% - Accent4 5 2 2 2 2 3" xfId="32661" xr:uid="{00000000-0005-0000-0000-000009570000}"/>
    <cellStyle name="40% - Accent4 5 2 2 2 2 3 2" xfId="9332" xr:uid="{00000000-0005-0000-0000-00000A570000}"/>
    <cellStyle name="40% - Accent4 5 2 2 2 2 4" xfId="12128" xr:uid="{00000000-0005-0000-0000-00000B570000}"/>
    <cellStyle name="40% - Accent4 5 2 2 2 3" xfId="9330" xr:uid="{00000000-0005-0000-0000-00000C570000}"/>
    <cellStyle name="40% - Accent4 5 2 2 2 3 2" xfId="9327" xr:uid="{00000000-0005-0000-0000-00000D570000}"/>
    <cellStyle name="40% - Accent4 5 2 2 2 3 2 2" xfId="20293" xr:uid="{00000000-0005-0000-0000-00000E570000}"/>
    <cellStyle name="40% - Accent4 5 2 2 2 3 3" xfId="9325" xr:uid="{00000000-0005-0000-0000-00000F570000}"/>
    <cellStyle name="40% - Accent4 5 2 2 2 4" xfId="9322" xr:uid="{00000000-0005-0000-0000-000010570000}"/>
    <cellStyle name="40% - Accent4 5 2 2 2 4 2" xfId="9319" xr:uid="{00000000-0005-0000-0000-000011570000}"/>
    <cellStyle name="40% - Accent4 5 2 2 2 5" xfId="9317" xr:uid="{00000000-0005-0000-0000-000012570000}"/>
    <cellStyle name="40% - Accent4 5 2 2 3" xfId="24549" xr:uid="{00000000-0005-0000-0000-000013570000}"/>
    <cellStyle name="40% - Accent4 5 2 2 3 2" xfId="10880" xr:uid="{00000000-0005-0000-0000-000014570000}"/>
    <cellStyle name="40% - Accent4 5 2 2 3 2 2" xfId="9314" xr:uid="{00000000-0005-0000-0000-000015570000}"/>
    <cellStyle name="40% - Accent4 5 2 2 3 2 2 2" xfId="9310" xr:uid="{00000000-0005-0000-0000-000016570000}"/>
    <cellStyle name="40% - Accent4 5 2 2 3 2 3" xfId="9309" xr:uid="{00000000-0005-0000-0000-000017570000}"/>
    <cellStyle name="40% - Accent4 5 2 2 3 3" xfId="10869" xr:uid="{00000000-0005-0000-0000-000018570000}"/>
    <cellStyle name="40% - Accent4 5 2 2 3 3 2" xfId="9304" xr:uid="{00000000-0005-0000-0000-000019570000}"/>
    <cellStyle name="40% - Accent4 5 2 2 3 4" xfId="10864" xr:uid="{00000000-0005-0000-0000-00001A570000}"/>
    <cellStyle name="40% - Accent4 5 2 2 4" xfId="22197" xr:uid="{00000000-0005-0000-0000-00001B570000}"/>
    <cellStyle name="40% - Accent4 5 2 2 4 2" xfId="10855" xr:uid="{00000000-0005-0000-0000-00001C570000}"/>
    <cellStyle name="40% - Accent4 5 2 2 4 2 2" xfId="9302" xr:uid="{00000000-0005-0000-0000-00001D570000}"/>
    <cellStyle name="40% - Accent4 5 2 2 4 3" xfId="10847" xr:uid="{00000000-0005-0000-0000-00001E570000}"/>
    <cellStyle name="40% - Accent4 5 2 2 5" xfId="13225" xr:uid="{00000000-0005-0000-0000-00001F570000}"/>
    <cellStyle name="40% - Accent4 5 2 2 5 2" xfId="10839" xr:uid="{00000000-0005-0000-0000-000020570000}"/>
    <cellStyle name="40% - Accent4 5 2 2 6" xfId="10832" xr:uid="{00000000-0005-0000-0000-000021570000}"/>
    <cellStyle name="40% - Accent4 5 2 3" xfId="31703" xr:uid="{00000000-0005-0000-0000-000022570000}"/>
    <cellStyle name="40% - Accent4 5 2 3 2" xfId="24434" xr:uid="{00000000-0005-0000-0000-000023570000}"/>
    <cellStyle name="40% - Accent4 5 2 3 2 2" xfId="9300" xr:uid="{00000000-0005-0000-0000-000024570000}"/>
    <cellStyle name="40% - Accent4 5 2 3 2 2 2" xfId="9296" xr:uid="{00000000-0005-0000-0000-000025570000}"/>
    <cellStyle name="40% - Accent4 5 2 3 2 2 2 2" xfId="9294" xr:uid="{00000000-0005-0000-0000-000026570000}"/>
    <cellStyle name="40% - Accent4 5 2 3 2 2 3" xfId="9293" xr:uid="{00000000-0005-0000-0000-000027570000}"/>
    <cellStyle name="40% - Accent4 5 2 3 2 3" xfId="9291" xr:uid="{00000000-0005-0000-0000-000028570000}"/>
    <cellStyle name="40% - Accent4 5 2 3 2 3 2" xfId="9289" xr:uid="{00000000-0005-0000-0000-000029570000}"/>
    <cellStyle name="40% - Accent4 5 2 3 2 4" xfId="9285" xr:uid="{00000000-0005-0000-0000-00002A570000}"/>
    <cellStyle name="40% - Accent4 5 2 3 3" xfId="25743" xr:uid="{00000000-0005-0000-0000-00002B570000}"/>
    <cellStyle name="40% - Accent4 5 2 3 3 2" xfId="10821" xr:uid="{00000000-0005-0000-0000-00002C570000}"/>
    <cellStyle name="40% - Accent4 5 2 3 3 2 2" xfId="9282" xr:uid="{00000000-0005-0000-0000-00002D570000}"/>
    <cellStyle name="40% - Accent4 5 2 3 3 3" xfId="10815" xr:uid="{00000000-0005-0000-0000-00002E570000}"/>
    <cellStyle name="40% - Accent4 5 2 3 4" xfId="32886" xr:uid="{00000000-0005-0000-0000-00002F570000}"/>
    <cellStyle name="40% - Accent4 5 2 3 4 2" xfId="16510" xr:uid="{00000000-0005-0000-0000-000030570000}"/>
    <cellStyle name="40% - Accent4 5 2 3 5" xfId="10807" xr:uid="{00000000-0005-0000-0000-000031570000}"/>
    <cellStyle name="40% - Accent4 5 2 4" xfId="31677" xr:uid="{00000000-0005-0000-0000-000032570000}"/>
    <cellStyle name="40% - Accent4 5 2 4 2" xfId="31665" xr:uid="{00000000-0005-0000-0000-000033570000}"/>
    <cellStyle name="40% - Accent4 5 2 4 2 2" xfId="13647" xr:uid="{00000000-0005-0000-0000-000034570000}"/>
    <cellStyle name="40% - Accent4 5 2 4 2 2 2" xfId="9279" xr:uid="{00000000-0005-0000-0000-000035570000}"/>
    <cellStyle name="40% - Accent4 5 2 4 2 3" xfId="13643" xr:uid="{00000000-0005-0000-0000-000036570000}"/>
    <cellStyle name="40% - Accent4 5 2 4 3" xfId="10801" xr:uid="{00000000-0005-0000-0000-000037570000}"/>
    <cellStyle name="40% - Accent4 5 2 4 3 2" xfId="13635" xr:uid="{00000000-0005-0000-0000-000038570000}"/>
    <cellStyle name="40% - Accent4 5 2 4 4" xfId="10791" xr:uid="{00000000-0005-0000-0000-000039570000}"/>
    <cellStyle name="40% - Accent4 5 2 5" xfId="22259" xr:uid="{00000000-0005-0000-0000-00003A570000}"/>
    <cellStyle name="40% - Accent4 5 2 5 2" xfId="9275" xr:uid="{00000000-0005-0000-0000-00003B570000}"/>
    <cellStyle name="40% - Accent4 5 2 5 2 2" xfId="13609" xr:uid="{00000000-0005-0000-0000-00003C570000}"/>
    <cellStyle name="40% - Accent4 5 2 5 3" xfId="22881" xr:uid="{00000000-0005-0000-0000-00003D570000}"/>
    <cellStyle name="40% - Accent4 5 2 6" xfId="22791" xr:uid="{00000000-0005-0000-0000-00003E570000}"/>
    <cellStyle name="40% - Accent4 5 2 6 2" xfId="9273" xr:uid="{00000000-0005-0000-0000-00003F570000}"/>
    <cellStyle name="40% - Accent4 5 2 7" xfId="27382" xr:uid="{00000000-0005-0000-0000-000040570000}"/>
    <cellStyle name="40% - Accent4 5 2 8" xfId="34807" xr:uid="{00000000-0005-0000-0000-000041570000}"/>
    <cellStyle name="40% - Accent4 5 3" xfId="11862" xr:uid="{00000000-0005-0000-0000-000042570000}"/>
    <cellStyle name="40% - Accent4 5 3 2" xfId="9271" xr:uid="{00000000-0005-0000-0000-000043570000}"/>
    <cellStyle name="40% - Accent4 5 3 2 2" xfId="24091" xr:uid="{00000000-0005-0000-0000-000044570000}"/>
    <cellStyle name="40% - Accent4 5 3 2 2 2" xfId="9269" xr:uid="{00000000-0005-0000-0000-000045570000}"/>
    <cellStyle name="40% - Accent4 5 3 2 2 2 2" xfId="34260" xr:uid="{00000000-0005-0000-0000-000046570000}"/>
    <cellStyle name="40% - Accent4 5 3 2 2 2 2 2" xfId="9265" xr:uid="{00000000-0005-0000-0000-000047570000}"/>
    <cellStyle name="40% - Accent4 5 3 2 2 2 3" xfId="9264" xr:uid="{00000000-0005-0000-0000-000048570000}"/>
    <cellStyle name="40% - Accent4 5 3 2 2 3" xfId="9261" xr:uid="{00000000-0005-0000-0000-000049570000}"/>
    <cellStyle name="40% - Accent4 5 3 2 2 3 2" xfId="9257" xr:uid="{00000000-0005-0000-0000-00004A570000}"/>
    <cellStyle name="40% - Accent4 5 3 2 2 4" xfId="9254" xr:uid="{00000000-0005-0000-0000-00004B570000}"/>
    <cellStyle name="40% - Accent4 5 3 2 3" xfId="10742" xr:uid="{00000000-0005-0000-0000-00004C570000}"/>
    <cellStyle name="40% - Accent4 5 3 2 3 2" xfId="10739" xr:uid="{00000000-0005-0000-0000-00004D570000}"/>
    <cellStyle name="40% - Accent4 5 3 2 3 2 2" xfId="9250" xr:uid="{00000000-0005-0000-0000-00004E570000}"/>
    <cellStyle name="40% - Accent4 5 3 2 3 3" xfId="10733" xr:uid="{00000000-0005-0000-0000-00004F570000}"/>
    <cellStyle name="40% - Accent4 5 3 2 4" xfId="10726" xr:uid="{00000000-0005-0000-0000-000050570000}"/>
    <cellStyle name="40% - Accent4 5 3 2 4 2" xfId="10723" xr:uid="{00000000-0005-0000-0000-000051570000}"/>
    <cellStyle name="40% - Accent4 5 3 2 5" xfId="10712" xr:uid="{00000000-0005-0000-0000-000052570000}"/>
    <cellStyle name="40% - Accent4 5 3 3" xfId="31645" xr:uid="{00000000-0005-0000-0000-000053570000}"/>
    <cellStyle name="40% - Accent4 5 3 3 2" xfId="31146" xr:uid="{00000000-0005-0000-0000-000054570000}"/>
    <cellStyle name="40% - Accent4 5 3 3 2 2" xfId="9247" xr:uid="{00000000-0005-0000-0000-000055570000}"/>
    <cellStyle name="40% - Accent4 5 3 3 2 2 2" xfId="9244" xr:uid="{00000000-0005-0000-0000-000056570000}"/>
    <cellStyle name="40% - Accent4 5 3 3 2 3" xfId="9242" xr:uid="{00000000-0005-0000-0000-000057570000}"/>
    <cellStyle name="40% - Accent4 5 3 3 3" xfId="14575" xr:uid="{00000000-0005-0000-0000-000058570000}"/>
    <cellStyle name="40% - Accent4 5 3 3 3 2" xfId="10703" xr:uid="{00000000-0005-0000-0000-000059570000}"/>
    <cellStyle name="40% - Accent4 5 3 3 4" xfId="10694" xr:uid="{00000000-0005-0000-0000-00005A570000}"/>
    <cellStyle name="40% - Accent4 5 3 4" xfId="30799" xr:uid="{00000000-0005-0000-0000-00005B570000}"/>
    <cellStyle name="40% - Accent4 5 3 4 2" xfId="14568" xr:uid="{00000000-0005-0000-0000-00005C570000}"/>
    <cellStyle name="40% - Accent4 5 3 4 2 2" xfId="13570" xr:uid="{00000000-0005-0000-0000-00005D570000}"/>
    <cellStyle name="40% - Accent4 5 3 4 3" xfId="10688" xr:uid="{00000000-0005-0000-0000-00005E570000}"/>
    <cellStyle name="40% - Accent4 5 3 5" xfId="9239" xr:uid="{00000000-0005-0000-0000-00005F570000}"/>
    <cellStyle name="40% - Accent4 5 3 5 2" xfId="9236" xr:uid="{00000000-0005-0000-0000-000060570000}"/>
    <cellStyle name="40% - Accent4 5 3 6" xfId="9234" xr:uid="{00000000-0005-0000-0000-000061570000}"/>
    <cellStyle name="40% - Accent4 5 3 7" xfId="35009" xr:uid="{00000000-0005-0000-0000-000062570000}"/>
    <cellStyle name="40% - Accent4 5 4" xfId="9231" xr:uid="{00000000-0005-0000-0000-000063570000}"/>
    <cellStyle name="40% - Accent4 5 4 2" xfId="10774" xr:uid="{00000000-0005-0000-0000-000064570000}"/>
    <cellStyle name="40% - Accent4 5 4 2 2" xfId="20025" xr:uid="{00000000-0005-0000-0000-000065570000}"/>
    <cellStyle name="40% - Accent4 5 4 2 2 2" xfId="29887" xr:uid="{00000000-0005-0000-0000-000066570000}"/>
    <cellStyle name="40% - Accent4 5 4 2 2 2 2" xfId="9228" xr:uid="{00000000-0005-0000-0000-000067570000}"/>
    <cellStyle name="40% - Accent4 5 4 2 2 3" xfId="9225" xr:uid="{00000000-0005-0000-0000-000068570000}"/>
    <cellStyle name="40% - Accent4 5 4 2 3" xfId="10659" xr:uid="{00000000-0005-0000-0000-000069570000}"/>
    <cellStyle name="40% - Accent4 5 4 2 3 2" xfId="10654" xr:uid="{00000000-0005-0000-0000-00006A570000}"/>
    <cellStyle name="40% - Accent4 5 4 2 4" xfId="10640" xr:uid="{00000000-0005-0000-0000-00006B570000}"/>
    <cellStyle name="40% - Accent4 5 4 3" xfId="31625" xr:uid="{00000000-0005-0000-0000-00006C570000}"/>
    <cellStyle name="40% - Accent4 5 4 3 2" xfId="14561" xr:uid="{00000000-0005-0000-0000-00006D570000}"/>
    <cellStyle name="40% - Accent4 5 4 3 2 2" xfId="9217" xr:uid="{00000000-0005-0000-0000-00006E570000}"/>
    <cellStyle name="40% - Accent4 5 4 3 3" xfId="10627" xr:uid="{00000000-0005-0000-0000-00006F570000}"/>
    <cellStyle name="40% - Accent4 5 4 4" xfId="18210" xr:uid="{00000000-0005-0000-0000-000070570000}"/>
    <cellStyle name="40% - Accent4 5 4 4 2" xfId="9214" xr:uid="{00000000-0005-0000-0000-000071570000}"/>
    <cellStyle name="40% - Accent4 5 4 5" xfId="27715" xr:uid="{00000000-0005-0000-0000-000072570000}"/>
    <cellStyle name="40% - Accent4 5 4 6" xfId="35215" xr:uid="{00000000-0005-0000-0000-000073570000}"/>
    <cellStyle name="40% - Accent4 5 5" xfId="18980" xr:uid="{00000000-0005-0000-0000-000074570000}"/>
    <cellStyle name="40% - Accent4 5 5 2" xfId="9210" xr:uid="{00000000-0005-0000-0000-000075570000}"/>
    <cellStyle name="40% - Accent4 5 5 2 2" xfId="9209" xr:uid="{00000000-0005-0000-0000-000076570000}"/>
    <cellStyle name="40% - Accent4 5 5 2 2 2" xfId="31558" xr:uid="{00000000-0005-0000-0000-000077570000}"/>
    <cellStyle name="40% - Accent4 5 5 2 3" xfId="10597" xr:uid="{00000000-0005-0000-0000-000078570000}"/>
    <cellStyle name="40% - Accent4 5 5 3" xfId="11942" xr:uid="{00000000-0005-0000-0000-000079570000}"/>
    <cellStyle name="40% - Accent4 5 5 3 2" xfId="12814" xr:uid="{00000000-0005-0000-0000-00007A570000}"/>
    <cellStyle name="40% - Accent4 5 5 4" xfId="18206" xr:uid="{00000000-0005-0000-0000-00007B570000}"/>
    <cellStyle name="40% - Accent4 5 5 5" xfId="35444" xr:uid="{00000000-0005-0000-0000-00007C570000}"/>
    <cellStyle name="40% - Accent4 5 6" xfId="9205" xr:uid="{00000000-0005-0000-0000-00007D570000}"/>
    <cellStyle name="40% - Accent4 5 6 2" xfId="9204" xr:uid="{00000000-0005-0000-0000-00007E570000}"/>
    <cellStyle name="40% - Accent4 5 6 2 2" xfId="9200" xr:uid="{00000000-0005-0000-0000-00007F570000}"/>
    <cellStyle name="40% - Accent4 5 6 3" xfId="9196" xr:uid="{00000000-0005-0000-0000-000080570000}"/>
    <cellStyle name="40% - Accent4 5 6 4" xfId="36316" xr:uid="{00000000-0005-0000-0000-000081570000}"/>
    <cellStyle name="40% - Accent4 5 7" xfId="9192" xr:uid="{00000000-0005-0000-0000-000082570000}"/>
    <cellStyle name="40% - Accent4 5 7 2" xfId="9191" xr:uid="{00000000-0005-0000-0000-000083570000}"/>
    <cellStyle name="40% - Accent4 5 7 3" xfId="36602" xr:uid="{00000000-0005-0000-0000-000084570000}"/>
    <cellStyle name="40% - Accent4 5 8" xfId="9188" xr:uid="{00000000-0005-0000-0000-000085570000}"/>
    <cellStyle name="40% - Accent4 5 8 2" xfId="37487" xr:uid="{00000000-0005-0000-0000-000086570000}"/>
    <cellStyle name="40% - Accent4 5 9" xfId="34584" xr:uid="{00000000-0005-0000-0000-000087570000}"/>
    <cellStyle name="40% - Accent4 6" xfId="290" xr:uid="{00000000-0005-0000-0000-000088570000}"/>
    <cellStyle name="40% - Accent4 6 2" xfId="9187" xr:uid="{00000000-0005-0000-0000-000089570000}"/>
    <cellStyle name="40% - Accent4 6 2 2" xfId="9184" xr:uid="{00000000-0005-0000-0000-00008A570000}"/>
    <cellStyle name="40% - Accent4 6 2 2 2" xfId="13667" xr:uid="{00000000-0005-0000-0000-00008B570000}"/>
    <cellStyle name="40% - Accent4 6 2 2 2 2" xfId="9179" xr:uid="{00000000-0005-0000-0000-00008C570000}"/>
    <cellStyle name="40% - Accent4 6 2 2 2 2 2" xfId="9172" xr:uid="{00000000-0005-0000-0000-00008D570000}"/>
    <cellStyle name="40% - Accent4 6 2 2 2 2 2 2" xfId="13649" xr:uid="{00000000-0005-0000-0000-00008E570000}"/>
    <cellStyle name="40% - Accent4 6 2 2 2 2 3" xfId="9170" xr:uid="{00000000-0005-0000-0000-00008F570000}"/>
    <cellStyle name="40% - Accent4 6 2 2 2 3" xfId="9166" xr:uid="{00000000-0005-0000-0000-000090570000}"/>
    <cellStyle name="40% - Accent4 6 2 2 2 3 2" xfId="9163" xr:uid="{00000000-0005-0000-0000-000091570000}"/>
    <cellStyle name="40% - Accent4 6 2 2 2 4" xfId="9160" xr:uid="{00000000-0005-0000-0000-000092570000}"/>
    <cellStyle name="40% - Accent4 6 2 2 3" xfId="10549" xr:uid="{00000000-0005-0000-0000-000093570000}"/>
    <cellStyle name="40% - Accent4 6 2 2 3 2" xfId="12614" xr:uid="{00000000-0005-0000-0000-000094570000}"/>
    <cellStyle name="40% - Accent4 6 2 2 3 2 2" xfId="9156" xr:uid="{00000000-0005-0000-0000-000095570000}"/>
    <cellStyle name="40% - Accent4 6 2 2 3 3" xfId="12605" xr:uid="{00000000-0005-0000-0000-000096570000}"/>
    <cellStyle name="40% - Accent4 6 2 2 4" xfId="10539" xr:uid="{00000000-0005-0000-0000-000097570000}"/>
    <cellStyle name="40% - Accent4 6 2 2 4 2" xfId="12588" xr:uid="{00000000-0005-0000-0000-000098570000}"/>
    <cellStyle name="40% - Accent4 6 2 2 5" xfId="10527" xr:uid="{00000000-0005-0000-0000-000099570000}"/>
    <cellStyle name="40% - Accent4 6 2 3" xfId="5634" xr:uid="{00000000-0005-0000-0000-00009A570000}"/>
    <cellStyle name="40% - Accent4 6 2 3 2" xfId="13515" xr:uid="{00000000-0005-0000-0000-00009B570000}"/>
    <cellStyle name="40% - Accent4 6 2 3 2 2" xfId="9154" xr:uid="{00000000-0005-0000-0000-00009C570000}"/>
    <cellStyle name="40% - Accent4 6 2 3 2 2 2" xfId="9151" xr:uid="{00000000-0005-0000-0000-00009D570000}"/>
    <cellStyle name="40% - Accent4 6 2 3 2 3" xfId="9147" xr:uid="{00000000-0005-0000-0000-00009E570000}"/>
    <cellStyle name="40% - Accent4 6 2 3 3" xfId="10514" xr:uid="{00000000-0005-0000-0000-00009F570000}"/>
    <cellStyle name="40% - Accent4 6 2 3 3 2" xfId="12567" xr:uid="{00000000-0005-0000-0000-0000A0570000}"/>
    <cellStyle name="40% - Accent4 6 2 3 4" xfId="10508" xr:uid="{00000000-0005-0000-0000-0000A1570000}"/>
    <cellStyle name="40% - Accent4 6 2 4" xfId="25487" xr:uid="{00000000-0005-0000-0000-0000A2570000}"/>
    <cellStyle name="40% - Accent4 6 2 4 2" xfId="9143" xr:uid="{00000000-0005-0000-0000-0000A3570000}"/>
    <cellStyle name="40% - Accent4 6 2 4 2 2" xfId="13434" xr:uid="{00000000-0005-0000-0000-0000A4570000}"/>
    <cellStyle name="40% - Accent4 6 2 4 3" xfId="10499" xr:uid="{00000000-0005-0000-0000-0000A5570000}"/>
    <cellStyle name="40% - Accent4 6 2 5" xfId="22547" xr:uid="{00000000-0005-0000-0000-0000A6570000}"/>
    <cellStyle name="40% - Accent4 6 2 5 2" xfId="9139" xr:uid="{00000000-0005-0000-0000-0000A7570000}"/>
    <cellStyle name="40% - Accent4 6 2 6" xfId="18750" xr:uid="{00000000-0005-0000-0000-0000A8570000}"/>
    <cellStyle name="40% - Accent4 6 2 7" xfId="34826" xr:uid="{00000000-0005-0000-0000-0000A9570000}"/>
    <cellStyle name="40% - Accent4 6 3" xfId="13370" xr:uid="{00000000-0005-0000-0000-0000AA570000}"/>
    <cellStyle name="40% - Accent4 6 3 2" xfId="9134" xr:uid="{00000000-0005-0000-0000-0000AB570000}"/>
    <cellStyle name="40% - Accent4 6 3 2 2" xfId="9129" xr:uid="{00000000-0005-0000-0000-0000AC570000}"/>
    <cellStyle name="40% - Accent4 6 3 2 2 2" xfId="9124" xr:uid="{00000000-0005-0000-0000-0000AD570000}"/>
    <cellStyle name="40% - Accent4 6 3 2 2 2 2" xfId="9120" xr:uid="{00000000-0005-0000-0000-0000AE570000}"/>
    <cellStyle name="40% - Accent4 6 3 2 2 3" xfId="9118" xr:uid="{00000000-0005-0000-0000-0000AF570000}"/>
    <cellStyle name="40% - Accent4 6 3 2 3" xfId="10465" xr:uid="{00000000-0005-0000-0000-0000B0570000}"/>
    <cellStyle name="40% - Accent4 6 3 2 3 2" xfId="12500" xr:uid="{00000000-0005-0000-0000-0000B1570000}"/>
    <cellStyle name="40% - Accent4 6 3 2 4" xfId="10456" xr:uid="{00000000-0005-0000-0000-0000B2570000}"/>
    <cellStyle name="40% - Accent4 6 3 3" xfId="13293" xr:uid="{00000000-0005-0000-0000-0000B3570000}"/>
    <cellStyle name="40% - Accent4 6 3 3 2" xfId="13288" xr:uid="{00000000-0005-0000-0000-0000B4570000}"/>
    <cellStyle name="40% - Accent4 6 3 3 2 2" xfId="33811" xr:uid="{00000000-0005-0000-0000-0000B5570000}"/>
    <cellStyle name="40% - Accent4 6 3 3 3" xfId="10442" xr:uid="{00000000-0005-0000-0000-0000B6570000}"/>
    <cellStyle name="40% - Accent4 6 3 4" xfId="24505" xr:uid="{00000000-0005-0000-0000-0000B7570000}"/>
    <cellStyle name="40% - Accent4 6 3 4 2" xfId="9114" xr:uid="{00000000-0005-0000-0000-0000B8570000}"/>
    <cellStyle name="40% - Accent4 6 3 5" xfId="13628" xr:uid="{00000000-0005-0000-0000-0000B9570000}"/>
    <cellStyle name="40% - Accent4 6 3 6" xfId="35028" xr:uid="{00000000-0005-0000-0000-0000BA570000}"/>
    <cellStyle name="40% - Accent4 6 4" xfId="13220" xr:uid="{00000000-0005-0000-0000-0000BB570000}"/>
    <cellStyle name="40% - Accent4 6 4 2" xfId="9110" xr:uid="{00000000-0005-0000-0000-0000BC570000}"/>
    <cellStyle name="40% - Accent4 6 4 2 2" xfId="9107" xr:uid="{00000000-0005-0000-0000-0000BD570000}"/>
    <cellStyle name="40% - Accent4 6 4 2 2 2" xfId="9102" xr:uid="{00000000-0005-0000-0000-0000BE570000}"/>
    <cellStyle name="40% - Accent4 6 4 2 3" xfId="13197" xr:uid="{00000000-0005-0000-0000-0000BF570000}"/>
    <cellStyle name="40% - Accent4 6 4 3" xfId="19583" xr:uid="{00000000-0005-0000-0000-0000C0570000}"/>
    <cellStyle name="40% - Accent4 6 4 3 2" xfId="9099" xr:uid="{00000000-0005-0000-0000-0000C1570000}"/>
    <cellStyle name="40% - Accent4 6 4 4" xfId="13167" xr:uid="{00000000-0005-0000-0000-0000C2570000}"/>
    <cellStyle name="40% - Accent4 6 4 5" xfId="35234" xr:uid="{00000000-0005-0000-0000-0000C3570000}"/>
    <cellStyle name="40% - Accent4 6 5" xfId="19101" xr:uid="{00000000-0005-0000-0000-0000C4570000}"/>
    <cellStyle name="40% - Accent4 6 5 2" xfId="9094" xr:uid="{00000000-0005-0000-0000-0000C5570000}"/>
    <cellStyle name="40% - Accent4 6 5 2 2" xfId="9089" xr:uid="{00000000-0005-0000-0000-0000C6570000}"/>
    <cellStyle name="40% - Accent4 6 5 3" xfId="13146" xr:uid="{00000000-0005-0000-0000-0000C7570000}"/>
    <cellStyle name="40% - Accent4 6 5 4" xfId="35463" xr:uid="{00000000-0005-0000-0000-0000C8570000}"/>
    <cellStyle name="40% - Accent4 6 6" xfId="9086" xr:uid="{00000000-0005-0000-0000-0000C9570000}"/>
    <cellStyle name="40% - Accent4 6 6 2" xfId="13126" xr:uid="{00000000-0005-0000-0000-0000CA570000}"/>
    <cellStyle name="40% - Accent4 6 6 3" xfId="36335" xr:uid="{00000000-0005-0000-0000-0000CB570000}"/>
    <cellStyle name="40% - Accent4 6 7" xfId="9082" xr:uid="{00000000-0005-0000-0000-0000CC570000}"/>
    <cellStyle name="40% - Accent4 6 7 2" xfId="36621" xr:uid="{00000000-0005-0000-0000-0000CD570000}"/>
    <cellStyle name="40% - Accent4 6 8" xfId="34598" xr:uid="{00000000-0005-0000-0000-0000CE570000}"/>
    <cellStyle name="40% - Accent4 6 9" xfId="13669" xr:uid="{00000000-0005-0000-0000-0000CF570000}"/>
    <cellStyle name="40% - Accent4 7" xfId="310" xr:uid="{00000000-0005-0000-0000-0000D0570000}"/>
    <cellStyle name="40% - Accent4 7 2" xfId="9075" xr:uid="{00000000-0005-0000-0000-0000D1570000}"/>
    <cellStyle name="40% - Accent4 7 2 2" xfId="9072" xr:uid="{00000000-0005-0000-0000-0000D2570000}"/>
    <cellStyle name="40% - Accent4 7 2 2 2" xfId="17632" xr:uid="{00000000-0005-0000-0000-0000D3570000}"/>
    <cellStyle name="40% - Accent4 7 2 2 2 2" xfId="28056" xr:uid="{00000000-0005-0000-0000-0000D4570000}"/>
    <cellStyle name="40% - Accent4 7 2 2 2 2 2" xfId="33048" xr:uid="{00000000-0005-0000-0000-0000D5570000}"/>
    <cellStyle name="40% - Accent4 7 2 2 2 3" xfId="31849" xr:uid="{00000000-0005-0000-0000-0000D6570000}"/>
    <cellStyle name="40% - Accent4 7 2 2 3" xfId="13085" xr:uid="{00000000-0005-0000-0000-0000D7570000}"/>
    <cellStyle name="40% - Accent4 7 2 2 3 2" xfId="29618" xr:uid="{00000000-0005-0000-0000-0000D8570000}"/>
    <cellStyle name="40% - Accent4 7 2 2 4" xfId="10381" xr:uid="{00000000-0005-0000-0000-0000D9570000}"/>
    <cellStyle name="40% - Accent4 7 2 3" xfId="13052" xr:uid="{00000000-0005-0000-0000-0000DA570000}"/>
    <cellStyle name="40% - Accent4 7 2 3 2" xfId="13049" xr:uid="{00000000-0005-0000-0000-0000DB570000}"/>
    <cellStyle name="40% - Accent4 7 2 3 2 2" xfId="29645" xr:uid="{00000000-0005-0000-0000-0000DC570000}"/>
    <cellStyle name="40% - Accent4 7 2 3 3" xfId="10372" xr:uid="{00000000-0005-0000-0000-0000DD570000}"/>
    <cellStyle name="40% - Accent4 7 2 4" xfId="25460" xr:uid="{00000000-0005-0000-0000-0000DE570000}"/>
    <cellStyle name="40% - Accent4 7 2 4 2" xfId="9067" xr:uid="{00000000-0005-0000-0000-0000DF570000}"/>
    <cellStyle name="40% - Accent4 7 2 5" xfId="13584" xr:uid="{00000000-0005-0000-0000-0000E0570000}"/>
    <cellStyle name="40% - Accent4 7 2 6" xfId="34845" xr:uid="{00000000-0005-0000-0000-0000E1570000}"/>
    <cellStyle name="40% - Accent4 7 3" xfId="12990" xr:uid="{00000000-0005-0000-0000-0000E2570000}"/>
    <cellStyle name="40% - Accent4 7 3 2" xfId="9063" xr:uid="{00000000-0005-0000-0000-0000E3570000}"/>
    <cellStyle name="40% - Accent4 7 3 2 2" xfId="17518" xr:uid="{00000000-0005-0000-0000-0000E4570000}"/>
    <cellStyle name="40% - Accent4 7 3 2 2 2" xfId="23467" xr:uid="{00000000-0005-0000-0000-0000E5570000}"/>
    <cellStyle name="40% - Accent4 7 3 2 3" xfId="12027" xr:uid="{00000000-0005-0000-0000-0000E6570000}"/>
    <cellStyle name="40% - Accent4 7 3 3" xfId="12966" xr:uid="{00000000-0005-0000-0000-0000E7570000}"/>
    <cellStyle name="40% - Accent4 7 3 3 2" xfId="9059" xr:uid="{00000000-0005-0000-0000-0000E8570000}"/>
    <cellStyle name="40% - Accent4 7 3 4" xfId="12954" xr:uid="{00000000-0005-0000-0000-0000E9570000}"/>
    <cellStyle name="40% - Accent4 7 3 5" xfId="35047" xr:uid="{00000000-0005-0000-0000-0000EA570000}"/>
    <cellStyle name="40% - Accent4 7 4" xfId="12940" xr:uid="{00000000-0005-0000-0000-0000EB570000}"/>
    <cellStyle name="40% - Accent4 7 4 2" xfId="9055" xr:uid="{00000000-0005-0000-0000-0000EC570000}"/>
    <cellStyle name="40% - Accent4 7 4 2 2" xfId="9050" xr:uid="{00000000-0005-0000-0000-0000ED570000}"/>
    <cellStyle name="40% - Accent4 7 4 3" xfId="12930" xr:uid="{00000000-0005-0000-0000-0000EE570000}"/>
    <cellStyle name="40% - Accent4 7 4 4" xfId="35254" xr:uid="{00000000-0005-0000-0000-0000EF570000}"/>
    <cellStyle name="40% - Accent4 7 5" xfId="9045" xr:uid="{00000000-0005-0000-0000-0000F0570000}"/>
    <cellStyle name="40% - Accent4 7 5 2" xfId="9041" xr:uid="{00000000-0005-0000-0000-0000F1570000}"/>
    <cellStyle name="40% - Accent4 7 5 3" xfId="35483" xr:uid="{00000000-0005-0000-0000-0000F2570000}"/>
    <cellStyle name="40% - Accent4 7 6" xfId="9036" xr:uid="{00000000-0005-0000-0000-0000F3570000}"/>
    <cellStyle name="40% - Accent4 7 6 2" xfId="36355" xr:uid="{00000000-0005-0000-0000-0000F4570000}"/>
    <cellStyle name="40% - Accent4 7 7" xfId="34612" xr:uid="{00000000-0005-0000-0000-0000F5570000}"/>
    <cellStyle name="40% - Accent4 7 8" xfId="13107" xr:uid="{00000000-0005-0000-0000-0000F6570000}"/>
    <cellStyle name="40% - Accent4 7 8 2" xfId="37513" xr:uid="{00000000-0005-0000-0000-0000F7570000}"/>
    <cellStyle name="40% - Accent4 8" xfId="330" xr:uid="{00000000-0005-0000-0000-0000F8570000}"/>
    <cellStyle name="40% - Accent4 8 2" xfId="9031" xr:uid="{00000000-0005-0000-0000-0000F9570000}"/>
    <cellStyle name="40% - Accent4 8 2 2" xfId="11345" xr:uid="{00000000-0005-0000-0000-0000FA570000}"/>
    <cellStyle name="40% - Accent4 8 2 2 2" xfId="14788" xr:uid="{00000000-0005-0000-0000-0000FB570000}"/>
    <cellStyle name="40% - Accent4 8 2 2 2 2" xfId="9028" xr:uid="{00000000-0005-0000-0000-0000FC570000}"/>
    <cellStyle name="40% - Accent4 8 2 2 3" xfId="10319" xr:uid="{00000000-0005-0000-0000-0000FD570000}"/>
    <cellStyle name="40% - Accent4 8 2 3" xfId="14748" xr:uid="{00000000-0005-0000-0000-0000FE570000}"/>
    <cellStyle name="40% - Accent4 8 2 3 2" xfId="9025" xr:uid="{00000000-0005-0000-0000-0000FF570000}"/>
    <cellStyle name="40% - Accent4 8 2 4" xfId="14733" xr:uid="{00000000-0005-0000-0000-000000580000}"/>
    <cellStyle name="40% - Accent4 8 2 5" xfId="34864" xr:uid="{00000000-0005-0000-0000-000001580000}"/>
    <cellStyle name="40% - Accent4 8 3" xfId="12845" xr:uid="{00000000-0005-0000-0000-000002580000}"/>
    <cellStyle name="40% - Accent4 8 3 2" xfId="9020" xr:uid="{00000000-0005-0000-0000-000003580000}"/>
    <cellStyle name="40% - Accent4 8 3 2 2" xfId="9015" xr:uid="{00000000-0005-0000-0000-000004580000}"/>
    <cellStyle name="40% - Accent4 8 3 3" xfId="14693" xr:uid="{00000000-0005-0000-0000-000005580000}"/>
    <cellStyle name="40% - Accent4 8 3 4" xfId="35066" xr:uid="{00000000-0005-0000-0000-000006580000}"/>
    <cellStyle name="40% - Accent4 8 4" xfId="12830" xr:uid="{00000000-0005-0000-0000-000007580000}"/>
    <cellStyle name="40% - Accent4 8 4 2" xfId="9012" xr:uid="{00000000-0005-0000-0000-000008580000}"/>
    <cellStyle name="40% - Accent4 8 4 3" xfId="35273" xr:uid="{00000000-0005-0000-0000-000009580000}"/>
    <cellStyle name="40% - Accent4 8 5" xfId="12823" xr:uid="{00000000-0005-0000-0000-00000A580000}"/>
    <cellStyle name="40% - Accent4 8 5 2" xfId="35502" xr:uid="{00000000-0005-0000-0000-00000B580000}"/>
    <cellStyle name="40% - Accent4 8 6" xfId="34626" xr:uid="{00000000-0005-0000-0000-00000C580000}"/>
    <cellStyle name="40% - Accent4 8 7" xfId="12881" xr:uid="{00000000-0005-0000-0000-00000D580000}"/>
    <cellStyle name="40% - Accent4 8 7 2" xfId="36647" xr:uid="{00000000-0005-0000-0000-00000E580000}"/>
    <cellStyle name="40% - Accent4 8 8" xfId="37532" xr:uid="{00000000-0005-0000-0000-00000F580000}"/>
    <cellStyle name="40% - Accent4 9" xfId="350" xr:uid="{00000000-0005-0000-0000-000010580000}"/>
    <cellStyle name="40% - Accent4 9 2" xfId="9004" xr:uid="{00000000-0005-0000-0000-000011580000}"/>
    <cellStyle name="40% - Accent4 9 2 2" xfId="9001" xr:uid="{00000000-0005-0000-0000-000012580000}"/>
    <cellStyle name="40% - Accent4 9 2 2 2" xfId="14295" xr:uid="{00000000-0005-0000-0000-000013580000}"/>
    <cellStyle name="40% - Accent4 9 2 3" xfId="14282" xr:uid="{00000000-0005-0000-0000-000014580000}"/>
    <cellStyle name="40% - Accent4 9 2 4" xfId="34884" xr:uid="{00000000-0005-0000-0000-000015580000}"/>
    <cellStyle name="40% - Accent4 9 3" xfId="8996" xr:uid="{00000000-0005-0000-0000-000016580000}"/>
    <cellStyle name="40% - Accent4 9 3 2" xfId="8993" xr:uid="{00000000-0005-0000-0000-000017580000}"/>
    <cellStyle name="40% - Accent4 9 3 3" xfId="35085" xr:uid="{00000000-0005-0000-0000-000018580000}"/>
    <cellStyle name="40% - Accent4 9 4" xfId="12773" xr:uid="{00000000-0005-0000-0000-000019580000}"/>
    <cellStyle name="40% - Accent4 9 4 2" xfId="35293" xr:uid="{00000000-0005-0000-0000-00001A580000}"/>
    <cellStyle name="40% - Accent4 9 5" xfId="34640" xr:uid="{00000000-0005-0000-0000-00001B580000}"/>
    <cellStyle name="40% - Accent4 9 6" xfId="9007" xr:uid="{00000000-0005-0000-0000-00001C580000}"/>
    <cellStyle name="40% - Accent4 9 6 2" xfId="36381" xr:uid="{00000000-0005-0000-0000-00001D580000}"/>
    <cellStyle name="40% - Accent4 9 7" xfId="36667" xr:uid="{00000000-0005-0000-0000-00001E580000}"/>
    <cellStyle name="40% - Accent4 9 8" xfId="37552" xr:uid="{00000000-0005-0000-0000-00001F580000}"/>
    <cellStyle name="40% - Accent5" xfId="40" builtinId="47" customBuiltin="1"/>
    <cellStyle name="40% - Accent5 10" xfId="191" xr:uid="{00000000-0005-0000-0000-000021580000}"/>
    <cellStyle name="40% - Accent5 10 2" xfId="34173" xr:uid="{00000000-0005-0000-0000-000022580000}"/>
    <cellStyle name="40% - Accent5 10 2 2" xfId="8989" xr:uid="{00000000-0005-0000-0000-000023580000}"/>
    <cellStyle name="40% - Accent5 10 2 3" xfId="34905" xr:uid="{00000000-0005-0000-0000-000024580000}"/>
    <cellStyle name="40% - Accent5 10 3" xfId="21327" xr:uid="{00000000-0005-0000-0000-000025580000}"/>
    <cellStyle name="40% - Accent5 10 3 2" xfId="35107" xr:uid="{00000000-0005-0000-0000-000026580000}"/>
    <cellStyle name="40% - Accent5 10 4" xfId="34529" xr:uid="{00000000-0005-0000-0000-000027580000}"/>
    <cellStyle name="40% - Accent5 10 5" xfId="24316" xr:uid="{00000000-0005-0000-0000-000028580000}"/>
    <cellStyle name="40% - Accent5 10 5 2" xfId="35530" xr:uid="{00000000-0005-0000-0000-000029580000}"/>
    <cellStyle name="40% - Accent5 10 6" xfId="36403" xr:uid="{00000000-0005-0000-0000-00002A580000}"/>
    <cellStyle name="40% - Accent5 10 7" xfId="36689" xr:uid="{00000000-0005-0000-0000-00002B580000}"/>
    <cellStyle name="40% - Accent5 10 8" xfId="37574" xr:uid="{00000000-0005-0000-0000-00002C580000}"/>
    <cellStyle name="40% - Accent5 11" xfId="21958" xr:uid="{00000000-0005-0000-0000-00002D580000}"/>
    <cellStyle name="40% - Accent5 11 2" xfId="8985" xr:uid="{00000000-0005-0000-0000-00002E580000}"/>
    <cellStyle name="40% - Accent5 11 2 2" xfId="35126" xr:uid="{00000000-0005-0000-0000-00002F580000}"/>
    <cellStyle name="40% - Accent5 11 3" xfId="34699" xr:uid="{00000000-0005-0000-0000-000030580000}"/>
    <cellStyle name="40% - Accent5 11 4" xfId="35550" xr:uid="{00000000-0005-0000-0000-000031580000}"/>
    <cellStyle name="40% - Accent5 11 5" xfId="36423" xr:uid="{00000000-0005-0000-0000-000032580000}"/>
    <cellStyle name="40% - Accent5 11 6" xfId="36709" xr:uid="{00000000-0005-0000-0000-000033580000}"/>
    <cellStyle name="40% - Accent5 11 7" xfId="37594" xr:uid="{00000000-0005-0000-0000-000034580000}"/>
    <cellStyle name="40% - Accent5 12" xfId="21951" xr:uid="{00000000-0005-0000-0000-000035580000}"/>
    <cellStyle name="40% - Accent5 12 2" xfId="34716" xr:uid="{00000000-0005-0000-0000-000036580000}"/>
    <cellStyle name="40% - Accent5 12 3" xfId="35329" xr:uid="{00000000-0005-0000-0000-000037580000}"/>
    <cellStyle name="40% - Accent5 12 4" xfId="35569" xr:uid="{00000000-0005-0000-0000-000038580000}"/>
    <cellStyle name="40% - Accent5 12 5" xfId="36442" xr:uid="{00000000-0005-0000-0000-000039580000}"/>
    <cellStyle name="40% - Accent5 12 6" xfId="36728" xr:uid="{00000000-0005-0000-0000-00003A580000}"/>
    <cellStyle name="40% - Accent5 12 7" xfId="37613" xr:uid="{00000000-0005-0000-0000-00003B580000}"/>
    <cellStyle name="40% - Accent5 13" xfId="14533" xr:uid="{00000000-0005-0000-0000-00003C580000}"/>
    <cellStyle name="40% - Accent5 13 2" xfId="34744" xr:uid="{00000000-0005-0000-0000-00003D580000}"/>
    <cellStyle name="40% - Accent5 13 3" xfId="35588" xr:uid="{00000000-0005-0000-0000-00003E580000}"/>
    <cellStyle name="40% - Accent5 13 4" xfId="36463" xr:uid="{00000000-0005-0000-0000-00003F580000}"/>
    <cellStyle name="40% - Accent5 13 5" xfId="36749" xr:uid="{00000000-0005-0000-0000-000040580000}"/>
    <cellStyle name="40% - Accent5 13 6" xfId="37634" xr:uid="{00000000-0005-0000-0000-000041580000}"/>
    <cellStyle name="40% - Accent5 14" xfId="20412" xr:uid="{00000000-0005-0000-0000-000042580000}"/>
    <cellStyle name="40% - Accent5 14 2" xfId="34934" xr:uid="{00000000-0005-0000-0000-000043580000}"/>
    <cellStyle name="40% - Accent5 14 3" xfId="36764" xr:uid="{00000000-0005-0000-0000-000044580000}"/>
    <cellStyle name="40% - Accent5 14 4" xfId="37649" xr:uid="{00000000-0005-0000-0000-000045580000}"/>
    <cellStyle name="40% - Accent5 15" xfId="34657" xr:uid="{00000000-0005-0000-0000-000046580000}"/>
    <cellStyle name="40% - Accent5 15 2" xfId="36488" xr:uid="{00000000-0005-0000-0000-000047580000}"/>
    <cellStyle name="40% - Accent5 15 3" xfId="36786" xr:uid="{00000000-0005-0000-0000-000048580000}"/>
    <cellStyle name="40% - Accent5 15 4" xfId="37674" xr:uid="{00000000-0005-0000-0000-000049580000}"/>
    <cellStyle name="40% - Accent5 16" xfId="35368" xr:uid="{00000000-0005-0000-0000-00004A580000}"/>
    <cellStyle name="40% - Accent5 16 2" xfId="36506" xr:uid="{00000000-0005-0000-0000-00004B580000}"/>
    <cellStyle name="40% - Accent5 16 3" xfId="36804" xr:uid="{00000000-0005-0000-0000-00004C580000}"/>
    <cellStyle name="40% - Accent5 16 4" xfId="37693" xr:uid="{00000000-0005-0000-0000-00004D580000}"/>
    <cellStyle name="40% - Accent5 17" xfId="35655" xr:uid="{00000000-0005-0000-0000-00004E580000}"/>
    <cellStyle name="40% - Accent5 17 2" xfId="36823" xr:uid="{00000000-0005-0000-0000-00004F580000}"/>
    <cellStyle name="40% - Accent5 17 3" xfId="37713" xr:uid="{00000000-0005-0000-0000-000050580000}"/>
    <cellStyle name="40% - Accent5 18" xfId="35673" xr:uid="{00000000-0005-0000-0000-000051580000}"/>
    <cellStyle name="40% - Accent5 18 2" xfId="36842" xr:uid="{00000000-0005-0000-0000-000052580000}"/>
    <cellStyle name="40% - Accent5 18 3" xfId="37732" xr:uid="{00000000-0005-0000-0000-000053580000}"/>
    <cellStyle name="40% - Accent5 19" xfId="35692" xr:uid="{00000000-0005-0000-0000-000054580000}"/>
    <cellStyle name="40% - Accent5 19 2" xfId="36861" xr:uid="{00000000-0005-0000-0000-000055580000}"/>
    <cellStyle name="40% - Accent5 19 3" xfId="37751" xr:uid="{00000000-0005-0000-0000-000056580000}"/>
    <cellStyle name="40% - Accent5 2" xfId="91" xr:uid="{00000000-0005-0000-0000-000057580000}"/>
    <cellStyle name="40% - Accent5 2 10" xfId="8983" xr:uid="{00000000-0005-0000-0000-000058580000}"/>
    <cellStyle name="40% - Accent5 2 10 2" xfId="9103" xr:uid="{00000000-0005-0000-0000-000059580000}"/>
    <cellStyle name="40% - Accent5 2 10 3" xfId="37432" xr:uid="{00000000-0005-0000-0000-00005A580000}"/>
    <cellStyle name="40% - Accent5 2 11" xfId="8981" xr:uid="{00000000-0005-0000-0000-00005B580000}"/>
    <cellStyle name="40% - Accent5 2 12" xfId="34447" xr:uid="{00000000-0005-0000-0000-00005C580000}"/>
    <cellStyle name="40% - Accent5 2 13" xfId="13378" xr:uid="{00000000-0005-0000-0000-00005D580000}"/>
    <cellStyle name="40% - Accent5 2 2" xfId="152" xr:uid="{00000000-0005-0000-0000-00005E580000}"/>
    <cellStyle name="40% - Accent5 2 2 10" xfId="16720" xr:uid="{00000000-0005-0000-0000-00005F580000}"/>
    <cellStyle name="40% - Accent5 2 2 11" xfId="34502" xr:uid="{00000000-0005-0000-0000-000060580000}"/>
    <cellStyle name="40% - Accent5 2 2 12" xfId="28578" xr:uid="{00000000-0005-0000-0000-000061580000}"/>
    <cellStyle name="40% - Accent5 2 2 2" xfId="7108" xr:uid="{00000000-0005-0000-0000-000062580000}"/>
    <cellStyle name="40% - Accent5 2 2 2 2" xfId="8979" xr:uid="{00000000-0005-0000-0000-000063580000}"/>
    <cellStyle name="40% - Accent5 2 2 2 2 2" xfId="12671" xr:uid="{00000000-0005-0000-0000-000064580000}"/>
    <cellStyle name="40% - Accent5 2 2 2 2 2 2" xfId="8978" xr:uid="{00000000-0005-0000-0000-000065580000}"/>
    <cellStyle name="40% - Accent5 2 2 2 2 2 2 2" xfId="27741" xr:uid="{00000000-0005-0000-0000-000066580000}"/>
    <cellStyle name="40% - Accent5 2 2 2 2 2 2 2 2" xfId="8976" xr:uid="{00000000-0005-0000-0000-000067580000}"/>
    <cellStyle name="40% - Accent5 2 2 2 2 2 2 2 2 2" xfId="32816" xr:uid="{00000000-0005-0000-0000-000068580000}"/>
    <cellStyle name="40% - Accent5 2 2 2 2 2 2 2 2 2 2" xfId="32856" xr:uid="{00000000-0005-0000-0000-000069580000}"/>
    <cellStyle name="40% - Accent5 2 2 2 2 2 2 2 2 2 2 2" xfId="18487" xr:uid="{00000000-0005-0000-0000-00006A580000}"/>
    <cellStyle name="40% - Accent5 2 2 2 2 2 2 2 2 2 3" xfId="22510" xr:uid="{00000000-0005-0000-0000-00006B580000}"/>
    <cellStyle name="40% - Accent5 2 2 2 2 2 2 2 2 3" xfId="26742" xr:uid="{00000000-0005-0000-0000-00006C580000}"/>
    <cellStyle name="40% - Accent5 2 2 2 2 2 2 2 2 3 2" xfId="22492" xr:uid="{00000000-0005-0000-0000-00006D580000}"/>
    <cellStyle name="40% - Accent5 2 2 2 2 2 2 2 2 4" xfId="32920" xr:uid="{00000000-0005-0000-0000-00006E580000}"/>
    <cellStyle name="40% - Accent5 2 2 2 2 2 2 2 3" xfId="8974" xr:uid="{00000000-0005-0000-0000-00006F580000}"/>
    <cellStyle name="40% - Accent5 2 2 2 2 2 2 2 3 2" xfId="26713" xr:uid="{00000000-0005-0000-0000-000070580000}"/>
    <cellStyle name="40% - Accent5 2 2 2 2 2 2 2 3 2 2" xfId="22468" xr:uid="{00000000-0005-0000-0000-000071580000}"/>
    <cellStyle name="40% - Accent5 2 2 2 2 2 2 2 3 3" xfId="26703" xr:uid="{00000000-0005-0000-0000-000072580000}"/>
    <cellStyle name="40% - Accent5 2 2 2 2 2 2 2 4" xfId="8972" xr:uid="{00000000-0005-0000-0000-000073580000}"/>
    <cellStyle name="40% - Accent5 2 2 2 2 2 2 2 4 2" xfId="26684" xr:uid="{00000000-0005-0000-0000-000074580000}"/>
    <cellStyle name="40% - Accent5 2 2 2 2 2 2 2 5" xfId="31188" xr:uid="{00000000-0005-0000-0000-000075580000}"/>
    <cellStyle name="40% - Accent5 2 2 2 2 2 2 3" xfId="19230" xr:uid="{00000000-0005-0000-0000-000076580000}"/>
    <cellStyle name="40% - Accent5 2 2 2 2 2 2 3 2" xfId="8970" xr:uid="{00000000-0005-0000-0000-000077580000}"/>
    <cellStyle name="40% - Accent5 2 2 2 2 2 2 3 2 2" xfId="27393" xr:uid="{00000000-0005-0000-0000-000078580000}"/>
    <cellStyle name="40% - Accent5 2 2 2 2 2 2 3 2 2 2" xfId="22340" xr:uid="{00000000-0005-0000-0000-000079580000}"/>
    <cellStyle name="40% - Accent5 2 2 2 2 2 2 3 2 3" xfId="30680" xr:uid="{00000000-0005-0000-0000-00007A580000}"/>
    <cellStyle name="40% - Accent5 2 2 2 2 2 2 3 3" xfId="8966" xr:uid="{00000000-0005-0000-0000-00007B580000}"/>
    <cellStyle name="40% - Accent5 2 2 2 2 2 2 3 3 2" xfId="6199" xr:uid="{00000000-0005-0000-0000-00007C580000}"/>
    <cellStyle name="40% - Accent5 2 2 2 2 2 2 3 4" xfId="8963" xr:uid="{00000000-0005-0000-0000-00007D580000}"/>
    <cellStyle name="40% - Accent5 2 2 2 2 2 2 4" xfId="8961" xr:uid="{00000000-0005-0000-0000-00007E580000}"/>
    <cellStyle name="40% - Accent5 2 2 2 2 2 2 4 2" xfId="17927" xr:uid="{00000000-0005-0000-0000-00007F580000}"/>
    <cellStyle name="40% - Accent5 2 2 2 2 2 2 4 2 2" xfId="26621" xr:uid="{00000000-0005-0000-0000-000080580000}"/>
    <cellStyle name="40% - Accent5 2 2 2 2 2 2 4 3" xfId="8956" xr:uid="{00000000-0005-0000-0000-000081580000}"/>
    <cellStyle name="40% - Accent5 2 2 2 2 2 2 5" xfId="28428" xr:uid="{00000000-0005-0000-0000-000082580000}"/>
    <cellStyle name="40% - Accent5 2 2 2 2 2 2 5 2" xfId="8953" xr:uid="{00000000-0005-0000-0000-000083580000}"/>
    <cellStyle name="40% - Accent5 2 2 2 2 2 2 6" xfId="25363" xr:uid="{00000000-0005-0000-0000-000084580000}"/>
    <cellStyle name="40% - Accent5 2 2 2 2 2 3" xfId="8950" xr:uid="{00000000-0005-0000-0000-000085580000}"/>
    <cellStyle name="40% - Accent5 2 2 2 2 2 3 2" xfId="8949" xr:uid="{00000000-0005-0000-0000-000086580000}"/>
    <cellStyle name="40% - Accent5 2 2 2 2 2 3 2 2" xfId="20009" xr:uid="{00000000-0005-0000-0000-000087580000}"/>
    <cellStyle name="40% - Accent5 2 2 2 2 2 3 2 2 2" xfId="22672" xr:uid="{00000000-0005-0000-0000-000088580000}"/>
    <cellStyle name="40% - Accent5 2 2 2 2 2 3 2 2 2 2" xfId="28832" xr:uid="{00000000-0005-0000-0000-000089580000}"/>
    <cellStyle name="40% - Accent5 2 2 2 2 2 3 2 2 3" xfId="22679" xr:uid="{00000000-0005-0000-0000-00008A580000}"/>
    <cellStyle name="40% - Accent5 2 2 2 2 2 3 2 3" xfId="26022" xr:uid="{00000000-0005-0000-0000-00008B580000}"/>
    <cellStyle name="40% - Accent5 2 2 2 2 2 3 2 3 2" xfId="22640" xr:uid="{00000000-0005-0000-0000-00008C580000}"/>
    <cellStyle name="40% - Accent5 2 2 2 2 2 3 2 4" xfId="11499" xr:uid="{00000000-0005-0000-0000-00008D580000}"/>
    <cellStyle name="40% - Accent5 2 2 2 2 2 3 3" xfId="8947" xr:uid="{00000000-0005-0000-0000-00008E580000}"/>
    <cellStyle name="40% - Accent5 2 2 2 2 2 3 3 2" xfId="8945" xr:uid="{00000000-0005-0000-0000-00008F580000}"/>
    <cellStyle name="40% - Accent5 2 2 2 2 2 3 3 2 2" xfId="22506" xr:uid="{00000000-0005-0000-0000-000090580000}"/>
    <cellStyle name="40% - Accent5 2 2 2 2 2 3 3 3" xfId="8942" xr:uid="{00000000-0005-0000-0000-000091580000}"/>
    <cellStyle name="40% - Accent5 2 2 2 2 2 3 4" xfId="8940" xr:uid="{00000000-0005-0000-0000-000092580000}"/>
    <cellStyle name="40% - Accent5 2 2 2 2 2 3 4 2" xfId="8938" xr:uid="{00000000-0005-0000-0000-000093580000}"/>
    <cellStyle name="40% - Accent5 2 2 2 2 2 3 5" xfId="25889" xr:uid="{00000000-0005-0000-0000-000094580000}"/>
    <cellStyle name="40% - Accent5 2 2 2 2 2 4" xfId="15572" xr:uid="{00000000-0005-0000-0000-000095580000}"/>
    <cellStyle name="40% - Accent5 2 2 2 2 2 4 2" xfId="25046" xr:uid="{00000000-0005-0000-0000-000096580000}"/>
    <cellStyle name="40% - Accent5 2 2 2 2 2 4 2 2" xfId="8935" xr:uid="{00000000-0005-0000-0000-000097580000}"/>
    <cellStyle name="40% - Accent5 2 2 2 2 2 4 2 2 2" xfId="20404" xr:uid="{00000000-0005-0000-0000-000098580000}"/>
    <cellStyle name="40% - Accent5 2 2 2 2 2 4 2 3" xfId="8933" xr:uid="{00000000-0005-0000-0000-000099580000}"/>
    <cellStyle name="40% - Accent5 2 2 2 2 2 4 3" xfId="16275" xr:uid="{00000000-0005-0000-0000-00009A580000}"/>
    <cellStyle name="40% - Accent5 2 2 2 2 2 4 3 2" xfId="8930" xr:uid="{00000000-0005-0000-0000-00009B580000}"/>
    <cellStyle name="40% - Accent5 2 2 2 2 2 4 4" xfId="8928" xr:uid="{00000000-0005-0000-0000-00009C580000}"/>
    <cellStyle name="40% - Accent5 2 2 2 2 2 5" xfId="15568" xr:uid="{00000000-0005-0000-0000-00009D580000}"/>
    <cellStyle name="40% - Accent5 2 2 2 2 2 5 2" xfId="8925" xr:uid="{00000000-0005-0000-0000-00009E580000}"/>
    <cellStyle name="40% - Accent5 2 2 2 2 2 5 2 2" xfId="22542" xr:uid="{00000000-0005-0000-0000-00009F580000}"/>
    <cellStyle name="40% - Accent5 2 2 2 2 2 5 3" xfId="8924" xr:uid="{00000000-0005-0000-0000-0000A0580000}"/>
    <cellStyle name="40% - Accent5 2 2 2 2 2 6" xfId="8922" xr:uid="{00000000-0005-0000-0000-0000A1580000}"/>
    <cellStyle name="40% - Accent5 2 2 2 2 2 6 2" xfId="14665" xr:uid="{00000000-0005-0000-0000-0000A2580000}"/>
    <cellStyle name="40% - Accent5 2 2 2 2 2 7" xfId="32373" xr:uid="{00000000-0005-0000-0000-0000A3580000}"/>
    <cellStyle name="40% - Accent5 2 2 2 2 3" xfId="10569" xr:uid="{00000000-0005-0000-0000-0000A4580000}"/>
    <cellStyle name="40% - Accent5 2 2 2 2 3 2" xfId="8921" xr:uid="{00000000-0005-0000-0000-0000A5580000}"/>
    <cellStyle name="40% - Accent5 2 2 2 2 3 2 2" xfId="22659" xr:uid="{00000000-0005-0000-0000-0000A6580000}"/>
    <cellStyle name="40% - Accent5 2 2 2 2 3 2 2 2" xfId="8920" xr:uid="{00000000-0005-0000-0000-0000A7580000}"/>
    <cellStyle name="40% - Accent5 2 2 2 2 3 2 2 2 2" xfId="8918" xr:uid="{00000000-0005-0000-0000-0000A8580000}"/>
    <cellStyle name="40% - Accent5 2 2 2 2 3 2 2 2 2 2" xfId="8917" xr:uid="{00000000-0005-0000-0000-0000A9580000}"/>
    <cellStyle name="40% - Accent5 2 2 2 2 3 2 2 2 3" xfId="8914" xr:uid="{00000000-0005-0000-0000-0000AA580000}"/>
    <cellStyle name="40% - Accent5 2 2 2 2 3 2 2 3" xfId="8913" xr:uid="{00000000-0005-0000-0000-0000AB580000}"/>
    <cellStyle name="40% - Accent5 2 2 2 2 3 2 2 3 2" xfId="15065" xr:uid="{00000000-0005-0000-0000-0000AC580000}"/>
    <cellStyle name="40% - Accent5 2 2 2 2 3 2 2 4" xfId="8911" xr:uid="{00000000-0005-0000-0000-0000AD580000}"/>
    <cellStyle name="40% - Accent5 2 2 2 2 3 2 3" xfId="15764" xr:uid="{00000000-0005-0000-0000-0000AE580000}"/>
    <cellStyle name="40% - Accent5 2 2 2 2 3 2 3 2" xfId="22305" xr:uid="{00000000-0005-0000-0000-0000AF580000}"/>
    <cellStyle name="40% - Accent5 2 2 2 2 3 2 3 2 2" xfId="8909" xr:uid="{00000000-0005-0000-0000-0000B0580000}"/>
    <cellStyle name="40% - Accent5 2 2 2 2 3 2 3 3" xfId="18560" xr:uid="{00000000-0005-0000-0000-0000B1580000}"/>
    <cellStyle name="40% - Accent5 2 2 2 2 3 2 4" xfId="26270" xr:uid="{00000000-0005-0000-0000-0000B2580000}"/>
    <cellStyle name="40% - Accent5 2 2 2 2 3 2 4 2" xfId="20528" xr:uid="{00000000-0005-0000-0000-0000B3580000}"/>
    <cellStyle name="40% - Accent5 2 2 2 2 3 2 5" xfId="25315" xr:uid="{00000000-0005-0000-0000-0000B4580000}"/>
    <cellStyle name="40% - Accent5 2 2 2 2 3 3" xfId="8908" xr:uid="{00000000-0005-0000-0000-0000B5580000}"/>
    <cellStyle name="40% - Accent5 2 2 2 2 3 3 2" xfId="26047" xr:uid="{00000000-0005-0000-0000-0000B6580000}"/>
    <cellStyle name="40% - Accent5 2 2 2 2 3 3 2 2" xfId="8907" xr:uid="{00000000-0005-0000-0000-0000B7580000}"/>
    <cellStyle name="40% - Accent5 2 2 2 2 3 3 2 2 2" xfId="8905" xr:uid="{00000000-0005-0000-0000-0000B8580000}"/>
    <cellStyle name="40% - Accent5 2 2 2 2 3 3 2 3" xfId="8904" xr:uid="{00000000-0005-0000-0000-0000B9580000}"/>
    <cellStyle name="40% - Accent5 2 2 2 2 3 3 3" xfId="8902" xr:uid="{00000000-0005-0000-0000-0000BA580000}"/>
    <cellStyle name="40% - Accent5 2 2 2 2 3 3 3 2" xfId="20509" xr:uid="{00000000-0005-0000-0000-0000BB580000}"/>
    <cellStyle name="40% - Accent5 2 2 2 2 3 3 4" xfId="8900" xr:uid="{00000000-0005-0000-0000-0000BC580000}"/>
    <cellStyle name="40% - Accent5 2 2 2 2 3 4" xfId="15566" xr:uid="{00000000-0005-0000-0000-0000BD580000}"/>
    <cellStyle name="40% - Accent5 2 2 2 2 3 4 2" xfId="8898" xr:uid="{00000000-0005-0000-0000-0000BE580000}"/>
    <cellStyle name="40% - Accent5 2 2 2 2 3 4 2 2" xfId="8896" xr:uid="{00000000-0005-0000-0000-0000BF580000}"/>
    <cellStyle name="40% - Accent5 2 2 2 2 3 4 3" xfId="8893" xr:uid="{00000000-0005-0000-0000-0000C0580000}"/>
    <cellStyle name="40% - Accent5 2 2 2 2 3 5" xfId="8890" xr:uid="{00000000-0005-0000-0000-0000C1580000}"/>
    <cellStyle name="40% - Accent5 2 2 2 2 3 5 2" xfId="8889" xr:uid="{00000000-0005-0000-0000-0000C2580000}"/>
    <cellStyle name="40% - Accent5 2 2 2 2 3 6" xfId="8887" xr:uid="{00000000-0005-0000-0000-0000C3580000}"/>
    <cellStyle name="40% - Accent5 2 2 2 2 4" xfId="8886" xr:uid="{00000000-0005-0000-0000-0000C4580000}"/>
    <cellStyle name="40% - Accent5 2 2 2 2 4 2" xfId="27260" xr:uid="{00000000-0005-0000-0000-0000C5580000}"/>
    <cellStyle name="40% - Accent5 2 2 2 2 4 2 2" xfId="25601" xr:uid="{00000000-0005-0000-0000-0000C6580000}"/>
    <cellStyle name="40% - Accent5 2 2 2 2 4 2 2 2" xfId="8884" xr:uid="{00000000-0005-0000-0000-0000C7580000}"/>
    <cellStyle name="40% - Accent5 2 2 2 2 4 2 2 2 2" xfId="8882" xr:uid="{00000000-0005-0000-0000-0000C8580000}"/>
    <cellStyle name="40% - Accent5 2 2 2 2 4 2 2 3" xfId="8881" xr:uid="{00000000-0005-0000-0000-0000C9580000}"/>
    <cellStyle name="40% - Accent5 2 2 2 2 4 2 3" xfId="8879" xr:uid="{00000000-0005-0000-0000-0000CA580000}"/>
    <cellStyle name="40% - Accent5 2 2 2 2 4 2 3 2" xfId="28327" xr:uid="{00000000-0005-0000-0000-0000CB580000}"/>
    <cellStyle name="40% - Accent5 2 2 2 2 4 2 4" xfId="8877" xr:uid="{00000000-0005-0000-0000-0000CC580000}"/>
    <cellStyle name="40% - Accent5 2 2 2 2 4 3" xfId="27258" xr:uid="{00000000-0005-0000-0000-0000CD580000}"/>
    <cellStyle name="40% - Accent5 2 2 2 2 4 3 2" xfId="8875" xr:uid="{00000000-0005-0000-0000-0000CE580000}"/>
    <cellStyle name="40% - Accent5 2 2 2 2 4 3 2 2" xfId="18588" xr:uid="{00000000-0005-0000-0000-0000CF580000}"/>
    <cellStyle name="40% - Accent5 2 2 2 2 4 3 3" xfId="8874" xr:uid="{00000000-0005-0000-0000-0000D0580000}"/>
    <cellStyle name="40% - Accent5 2 2 2 2 4 4" xfId="22668" xr:uid="{00000000-0005-0000-0000-0000D1580000}"/>
    <cellStyle name="40% - Accent5 2 2 2 2 4 4 2" xfId="8872" xr:uid="{00000000-0005-0000-0000-0000D2580000}"/>
    <cellStyle name="40% - Accent5 2 2 2 2 4 5" xfId="22661" xr:uid="{00000000-0005-0000-0000-0000D3580000}"/>
    <cellStyle name="40% - Accent5 2 2 2 2 5" xfId="8870" xr:uid="{00000000-0005-0000-0000-0000D4580000}"/>
    <cellStyle name="40% - Accent5 2 2 2 2 5 2" xfId="29100" xr:uid="{00000000-0005-0000-0000-0000D5580000}"/>
    <cellStyle name="40% - Accent5 2 2 2 2 5 2 2" xfId="8869" xr:uid="{00000000-0005-0000-0000-0000D6580000}"/>
    <cellStyle name="40% - Accent5 2 2 2 2 5 2 2 2" xfId="8865" xr:uid="{00000000-0005-0000-0000-0000D7580000}"/>
    <cellStyle name="40% - Accent5 2 2 2 2 5 2 3" xfId="8863" xr:uid="{00000000-0005-0000-0000-0000D8580000}"/>
    <cellStyle name="40% - Accent5 2 2 2 2 5 3" xfId="8861" xr:uid="{00000000-0005-0000-0000-0000D9580000}"/>
    <cellStyle name="40% - Accent5 2 2 2 2 5 3 2" xfId="8860" xr:uid="{00000000-0005-0000-0000-0000DA580000}"/>
    <cellStyle name="40% - Accent5 2 2 2 2 5 4" xfId="22655" xr:uid="{00000000-0005-0000-0000-0000DB580000}"/>
    <cellStyle name="40% - Accent5 2 2 2 2 6" xfId="8859" xr:uid="{00000000-0005-0000-0000-0000DC580000}"/>
    <cellStyle name="40% - Accent5 2 2 2 2 6 2" xfId="8858" xr:uid="{00000000-0005-0000-0000-0000DD580000}"/>
    <cellStyle name="40% - Accent5 2 2 2 2 6 2 2" xfId="6892" xr:uid="{00000000-0005-0000-0000-0000DE580000}"/>
    <cellStyle name="40% - Accent5 2 2 2 2 6 3" xfId="8857" xr:uid="{00000000-0005-0000-0000-0000DF580000}"/>
    <cellStyle name="40% - Accent5 2 2 2 2 7" xfId="8856" xr:uid="{00000000-0005-0000-0000-0000E0580000}"/>
    <cellStyle name="40% - Accent5 2 2 2 2 7 2" xfId="20850" xr:uid="{00000000-0005-0000-0000-0000E1580000}"/>
    <cellStyle name="40% - Accent5 2 2 2 2 8" xfId="8855" xr:uid="{00000000-0005-0000-0000-0000E2580000}"/>
    <cellStyle name="40% - Accent5 2 2 2 3" xfId="8853" xr:uid="{00000000-0005-0000-0000-0000E3580000}"/>
    <cellStyle name="40% - Accent5 2 2 2 3 2" xfId="10560" xr:uid="{00000000-0005-0000-0000-0000E4580000}"/>
    <cellStyle name="40% - Accent5 2 2 2 3 2 2" xfId="12949" xr:uid="{00000000-0005-0000-0000-0000E5580000}"/>
    <cellStyle name="40% - Accent5 2 2 2 3 2 2 2" xfId="8851" xr:uid="{00000000-0005-0000-0000-0000E6580000}"/>
    <cellStyle name="40% - Accent5 2 2 2 3 2 2 2 2" xfId="8850" xr:uid="{00000000-0005-0000-0000-0000E7580000}"/>
    <cellStyle name="40% - Accent5 2 2 2 3 2 2 2 2 2" xfId="13832" xr:uid="{00000000-0005-0000-0000-0000E8580000}"/>
    <cellStyle name="40% - Accent5 2 2 2 3 2 2 2 2 2 2" xfId="8849" xr:uid="{00000000-0005-0000-0000-0000E9580000}"/>
    <cellStyle name="40% - Accent5 2 2 2 3 2 2 2 2 3" xfId="32000" xr:uid="{00000000-0005-0000-0000-0000EA580000}"/>
    <cellStyle name="40% - Accent5 2 2 2 3 2 2 2 3" xfId="26315" xr:uid="{00000000-0005-0000-0000-0000EB580000}"/>
    <cellStyle name="40% - Accent5 2 2 2 3 2 2 2 3 2" xfId="30151" xr:uid="{00000000-0005-0000-0000-0000EC580000}"/>
    <cellStyle name="40% - Accent5 2 2 2 3 2 2 2 4" xfId="8846" xr:uid="{00000000-0005-0000-0000-0000ED580000}"/>
    <cellStyle name="40% - Accent5 2 2 2 3 2 2 3" xfId="8845" xr:uid="{00000000-0005-0000-0000-0000EE580000}"/>
    <cellStyle name="40% - Accent5 2 2 2 3 2 2 3 2" xfId="8843" xr:uid="{00000000-0005-0000-0000-0000EF580000}"/>
    <cellStyle name="40% - Accent5 2 2 2 3 2 2 3 2 2" xfId="8841" xr:uid="{00000000-0005-0000-0000-0000F0580000}"/>
    <cellStyle name="40% - Accent5 2 2 2 3 2 2 3 3" xfId="23204" xr:uid="{00000000-0005-0000-0000-0000F1580000}"/>
    <cellStyle name="40% - Accent5 2 2 2 3 2 2 4" xfId="30908" xr:uid="{00000000-0005-0000-0000-0000F2580000}"/>
    <cellStyle name="40% - Accent5 2 2 2 3 2 2 4 2" xfId="8840" xr:uid="{00000000-0005-0000-0000-0000F3580000}"/>
    <cellStyle name="40% - Accent5 2 2 2 3 2 2 5" xfId="30978" xr:uid="{00000000-0005-0000-0000-0000F4580000}"/>
    <cellStyle name="40% - Accent5 2 2 2 3 2 3" xfId="8838" xr:uid="{00000000-0005-0000-0000-0000F5580000}"/>
    <cellStyle name="40% - Accent5 2 2 2 3 2 3 2" xfId="14093" xr:uid="{00000000-0005-0000-0000-0000F6580000}"/>
    <cellStyle name="40% - Accent5 2 2 2 3 2 3 2 2" xfId="8833" xr:uid="{00000000-0005-0000-0000-0000F7580000}"/>
    <cellStyle name="40% - Accent5 2 2 2 3 2 3 2 2 2" xfId="16871" xr:uid="{00000000-0005-0000-0000-0000F8580000}"/>
    <cellStyle name="40% - Accent5 2 2 2 3 2 3 2 3" xfId="8832" xr:uid="{00000000-0005-0000-0000-0000F9580000}"/>
    <cellStyle name="40% - Accent5 2 2 2 3 2 3 3" xfId="14087" xr:uid="{00000000-0005-0000-0000-0000FA580000}"/>
    <cellStyle name="40% - Accent5 2 2 2 3 2 3 3 2" xfId="8831" xr:uid="{00000000-0005-0000-0000-0000FB580000}"/>
    <cellStyle name="40% - Accent5 2 2 2 3 2 3 4" xfId="8830" xr:uid="{00000000-0005-0000-0000-0000FC580000}"/>
    <cellStyle name="40% - Accent5 2 2 2 3 2 4" xfId="15559" xr:uid="{00000000-0005-0000-0000-0000FD580000}"/>
    <cellStyle name="40% - Accent5 2 2 2 3 2 4 2" xfId="14081" xr:uid="{00000000-0005-0000-0000-0000FE580000}"/>
    <cellStyle name="40% - Accent5 2 2 2 3 2 4 2 2" xfId="31284" xr:uid="{00000000-0005-0000-0000-0000FF580000}"/>
    <cellStyle name="40% - Accent5 2 2 2 3 2 4 3" xfId="8828" xr:uid="{00000000-0005-0000-0000-000000590000}"/>
    <cellStyle name="40% - Accent5 2 2 2 3 2 5" xfId="8826" xr:uid="{00000000-0005-0000-0000-000001590000}"/>
    <cellStyle name="40% - Accent5 2 2 2 3 2 5 2" xfId="8823" xr:uid="{00000000-0005-0000-0000-000002590000}"/>
    <cellStyle name="40% - Accent5 2 2 2 3 2 6" xfId="8822" xr:uid="{00000000-0005-0000-0000-000003590000}"/>
    <cellStyle name="40% - Accent5 2 2 2 3 3" xfId="8821" xr:uid="{00000000-0005-0000-0000-000004590000}"/>
    <cellStyle name="40% - Accent5 2 2 2 3 3 2" xfId="8819" xr:uid="{00000000-0005-0000-0000-000005590000}"/>
    <cellStyle name="40% - Accent5 2 2 2 3 3 2 2" xfId="26421" xr:uid="{00000000-0005-0000-0000-000006590000}"/>
    <cellStyle name="40% - Accent5 2 2 2 3 3 2 2 2" xfId="8816" xr:uid="{00000000-0005-0000-0000-000007590000}"/>
    <cellStyle name="40% - Accent5 2 2 2 3 3 2 2 2 2" xfId="8815" xr:uid="{00000000-0005-0000-0000-000008590000}"/>
    <cellStyle name="40% - Accent5 2 2 2 3 3 2 2 3" xfId="8814" xr:uid="{00000000-0005-0000-0000-000009590000}"/>
    <cellStyle name="40% - Accent5 2 2 2 3 3 2 3" xfId="8813" xr:uid="{00000000-0005-0000-0000-00000A590000}"/>
    <cellStyle name="40% - Accent5 2 2 2 3 3 2 3 2" xfId="20446" xr:uid="{00000000-0005-0000-0000-00000B590000}"/>
    <cellStyle name="40% - Accent5 2 2 2 3 3 2 4" xfId="8811" xr:uid="{00000000-0005-0000-0000-00000C590000}"/>
    <cellStyle name="40% - Accent5 2 2 2 3 3 3" xfId="8809" xr:uid="{00000000-0005-0000-0000-00000D590000}"/>
    <cellStyle name="40% - Accent5 2 2 2 3 3 3 2" xfId="22351" xr:uid="{00000000-0005-0000-0000-00000E590000}"/>
    <cellStyle name="40% - Accent5 2 2 2 3 3 3 2 2" xfId="8805" xr:uid="{00000000-0005-0000-0000-00000F590000}"/>
    <cellStyle name="40% - Accent5 2 2 2 3 3 3 3" xfId="22330" xr:uid="{00000000-0005-0000-0000-000010590000}"/>
    <cellStyle name="40% - Accent5 2 2 2 3 3 4" xfId="8804" xr:uid="{00000000-0005-0000-0000-000011590000}"/>
    <cellStyle name="40% - Accent5 2 2 2 3 3 4 2" xfId="22314" xr:uid="{00000000-0005-0000-0000-000012590000}"/>
    <cellStyle name="40% - Accent5 2 2 2 3 3 5" xfId="8801" xr:uid="{00000000-0005-0000-0000-000013590000}"/>
    <cellStyle name="40% - Accent5 2 2 2 3 4" xfId="12948" xr:uid="{00000000-0005-0000-0000-000014590000}"/>
    <cellStyle name="40% - Accent5 2 2 2 3 4 2" xfId="27250" xr:uid="{00000000-0005-0000-0000-000015590000}"/>
    <cellStyle name="40% - Accent5 2 2 2 3 4 2 2" xfId="8799" xr:uid="{00000000-0005-0000-0000-000016590000}"/>
    <cellStyle name="40% - Accent5 2 2 2 3 4 2 2 2" xfId="8797" xr:uid="{00000000-0005-0000-0000-000017590000}"/>
    <cellStyle name="40% - Accent5 2 2 2 3 4 2 3" xfId="8795" xr:uid="{00000000-0005-0000-0000-000018590000}"/>
    <cellStyle name="40% - Accent5 2 2 2 3 4 3" xfId="8792" xr:uid="{00000000-0005-0000-0000-000019590000}"/>
    <cellStyle name="40% - Accent5 2 2 2 3 4 3 2" xfId="22253" xr:uid="{00000000-0005-0000-0000-00001A590000}"/>
    <cellStyle name="40% - Accent5 2 2 2 3 4 4" xfId="21990" xr:uid="{00000000-0005-0000-0000-00001B590000}"/>
    <cellStyle name="40% - Accent5 2 2 2 3 5" xfId="8836" xr:uid="{00000000-0005-0000-0000-00001C590000}"/>
    <cellStyle name="40% - Accent5 2 2 2 3 5 2" xfId="8788" xr:uid="{00000000-0005-0000-0000-00001D590000}"/>
    <cellStyle name="40% - Accent5 2 2 2 3 5 2 2" xfId="8784" xr:uid="{00000000-0005-0000-0000-00001E590000}"/>
    <cellStyle name="40% - Accent5 2 2 2 3 5 3" xfId="8782" xr:uid="{00000000-0005-0000-0000-00001F590000}"/>
    <cellStyle name="40% - Accent5 2 2 2 3 6" xfId="13596" xr:uid="{00000000-0005-0000-0000-000020590000}"/>
    <cellStyle name="40% - Accent5 2 2 2 3 6 2" xfId="34171" xr:uid="{00000000-0005-0000-0000-000021590000}"/>
    <cellStyle name="40% - Accent5 2 2 2 3 7" xfId="8824" xr:uid="{00000000-0005-0000-0000-000022590000}"/>
    <cellStyle name="40% - Accent5 2 2 2 4" xfId="8781" xr:uid="{00000000-0005-0000-0000-000023590000}"/>
    <cellStyle name="40% - Accent5 2 2 2 4 2" xfId="8779" xr:uid="{00000000-0005-0000-0000-000024590000}"/>
    <cellStyle name="40% - Accent5 2 2 2 4 2 2" xfId="8778" xr:uid="{00000000-0005-0000-0000-000025590000}"/>
    <cellStyle name="40% - Accent5 2 2 2 4 2 2 2" xfId="8774" xr:uid="{00000000-0005-0000-0000-000026590000}"/>
    <cellStyle name="40% - Accent5 2 2 2 4 2 2 2 2" xfId="8773" xr:uid="{00000000-0005-0000-0000-000027590000}"/>
    <cellStyle name="40% - Accent5 2 2 2 4 2 2 2 2 2" xfId="11848" xr:uid="{00000000-0005-0000-0000-000028590000}"/>
    <cellStyle name="40% - Accent5 2 2 2 4 2 2 2 3" xfId="8868" xr:uid="{00000000-0005-0000-0000-000029590000}"/>
    <cellStyle name="40% - Accent5 2 2 2 4 2 2 3" xfId="8770" xr:uid="{00000000-0005-0000-0000-00002A590000}"/>
    <cellStyle name="40% - Accent5 2 2 2 4 2 2 3 2" xfId="8768" xr:uid="{00000000-0005-0000-0000-00002B590000}"/>
    <cellStyle name="40% - Accent5 2 2 2 4 2 2 4" xfId="8765" xr:uid="{00000000-0005-0000-0000-00002C590000}"/>
    <cellStyle name="40% - Accent5 2 2 2 4 2 3" xfId="8763" xr:uid="{00000000-0005-0000-0000-00002D590000}"/>
    <cellStyle name="40% - Accent5 2 2 2 4 2 3 2" xfId="13989" xr:uid="{00000000-0005-0000-0000-00002E590000}"/>
    <cellStyle name="40% - Accent5 2 2 2 4 2 3 2 2" xfId="8758" xr:uid="{00000000-0005-0000-0000-00002F590000}"/>
    <cellStyle name="40% - Accent5 2 2 2 4 2 3 3" xfId="8755" xr:uid="{00000000-0005-0000-0000-000030590000}"/>
    <cellStyle name="40% - Accent5 2 2 2 4 2 4" xfId="8753" xr:uid="{00000000-0005-0000-0000-000031590000}"/>
    <cellStyle name="40% - Accent5 2 2 2 4 2 4 2" xfId="8750" xr:uid="{00000000-0005-0000-0000-000032590000}"/>
    <cellStyle name="40% - Accent5 2 2 2 4 2 5" xfId="8749" xr:uid="{00000000-0005-0000-0000-000033590000}"/>
    <cellStyle name="40% - Accent5 2 2 2 4 3" xfId="8747" xr:uid="{00000000-0005-0000-0000-000034590000}"/>
    <cellStyle name="40% - Accent5 2 2 2 4 3 2" xfId="8745" xr:uid="{00000000-0005-0000-0000-000035590000}"/>
    <cellStyle name="40% - Accent5 2 2 2 4 3 2 2" xfId="8743" xr:uid="{00000000-0005-0000-0000-000036590000}"/>
    <cellStyle name="40% - Accent5 2 2 2 4 3 2 2 2" xfId="8742" xr:uid="{00000000-0005-0000-0000-000037590000}"/>
    <cellStyle name="40% - Accent5 2 2 2 4 3 2 3" xfId="26488" xr:uid="{00000000-0005-0000-0000-000038590000}"/>
    <cellStyle name="40% - Accent5 2 2 2 4 3 3" xfId="8739" xr:uid="{00000000-0005-0000-0000-000039590000}"/>
    <cellStyle name="40% - Accent5 2 2 2 4 3 3 2" xfId="20196" xr:uid="{00000000-0005-0000-0000-00003A590000}"/>
    <cellStyle name="40% - Accent5 2 2 2 4 3 4" xfId="8735" xr:uid="{00000000-0005-0000-0000-00003B590000}"/>
    <cellStyle name="40% - Accent5 2 2 2 4 4" xfId="8818" xr:uid="{00000000-0005-0000-0000-00003C590000}"/>
    <cellStyle name="40% - Accent5 2 2 2 4 4 2" xfId="8734" xr:uid="{00000000-0005-0000-0000-00003D590000}"/>
    <cellStyle name="40% - Accent5 2 2 2 4 4 2 2" xfId="8730" xr:uid="{00000000-0005-0000-0000-00003E590000}"/>
    <cellStyle name="40% - Accent5 2 2 2 4 4 3" xfId="12416" xr:uid="{00000000-0005-0000-0000-00003F590000}"/>
    <cellStyle name="40% - Accent5 2 2 2 4 5" xfId="8807" xr:uid="{00000000-0005-0000-0000-000040590000}"/>
    <cellStyle name="40% - Accent5 2 2 2 4 5 2" xfId="34139" xr:uid="{00000000-0005-0000-0000-000041590000}"/>
    <cellStyle name="40% - Accent5 2 2 2 4 6" xfId="8802" xr:uid="{00000000-0005-0000-0000-000042590000}"/>
    <cellStyle name="40% - Accent5 2 2 2 5" xfId="16638" xr:uid="{00000000-0005-0000-0000-000043590000}"/>
    <cellStyle name="40% - Accent5 2 2 2 5 2" xfId="8728" xr:uid="{00000000-0005-0000-0000-000044590000}"/>
    <cellStyle name="40% - Accent5 2 2 2 5 2 2" xfId="8726" xr:uid="{00000000-0005-0000-0000-000045590000}"/>
    <cellStyle name="40% - Accent5 2 2 2 5 2 2 2" xfId="8723" xr:uid="{00000000-0005-0000-0000-000046590000}"/>
    <cellStyle name="40% - Accent5 2 2 2 5 2 2 2 2" xfId="8721" xr:uid="{00000000-0005-0000-0000-000047590000}"/>
    <cellStyle name="40% - Accent5 2 2 2 5 2 2 3" xfId="8719" xr:uid="{00000000-0005-0000-0000-000048590000}"/>
    <cellStyle name="40% - Accent5 2 2 2 5 2 3" xfId="27380" xr:uid="{00000000-0005-0000-0000-000049590000}"/>
    <cellStyle name="40% - Accent5 2 2 2 5 2 3 2" xfId="16774" xr:uid="{00000000-0005-0000-0000-00004A590000}"/>
    <cellStyle name="40% - Accent5 2 2 2 5 2 4" xfId="27364" xr:uid="{00000000-0005-0000-0000-00004B590000}"/>
    <cellStyle name="40% - Accent5 2 2 2 5 3" xfId="19590" xr:uid="{00000000-0005-0000-0000-00004C590000}"/>
    <cellStyle name="40% - Accent5 2 2 2 5 3 2" xfId="8717" xr:uid="{00000000-0005-0000-0000-00004D590000}"/>
    <cellStyle name="40% - Accent5 2 2 2 5 3 2 2" xfId="17454" xr:uid="{00000000-0005-0000-0000-00004E590000}"/>
    <cellStyle name="40% - Accent5 2 2 2 5 3 3" xfId="33992" xr:uid="{00000000-0005-0000-0000-00004F590000}"/>
    <cellStyle name="40% - Accent5 2 2 2 5 4" xfId="27248" xr:uid="{00000000-0005-0000-0000-000050590000}"/>
    <cellStyle name="40% - Accent5 2 2 2 5 4 2" xfId="11506" xr:uid="{00000000-0005-0000-0000-000051590000}"/>
    <cellStyle name="40% - Accent5 2 2 2 5 5" xfId="8790" xr:uid="{00000000-0005-0000-0000-000052590000}"/>
    <cellStyle name="40% - Accent5 2 2 2 6" xfId="13209" xr:uid="{00000000-0005-0000-0000-000053590000}"/>
    <cellStyle name="40% - Accent5 2 2 2 6 2" xfId="21207" xr:uid="{00000000-0005-0000-0000-000054590000}"/>
    <cellStyle name="40% - Accent5 2 2 2 6 2 2" xfId="8714" xr:uid="{00000000-0005-0000-0000-000055590000}"/>
    <cellStyle name="40% - Accent5 2 2 2 6 2 2 2" xfId="27931" xr:uid="{00000000-0005-0000-0000-000056590000}"/>
    <cellStyle name="40% - Accent5 2 2 2 6 2 3" xfId="18651" xr:uid="{00000000-0005-0000-0000-000057590000}"/>
    <cellStyle name="40% - Accent5 2 2 2 6 3" xfId="27240" xr:uid="{00000000-0005-0000-0000-000058590000}"/>
    <cellStyle name="40% - Accent5 2 2 2 6 3 2" xfId="8711" xr:uid="{00000000-0005-0000-0000-000059590000}"/>
    <cellStyle name="40% - Accent5 2 2 2 6 4" xfId="8787" xr:uid="{00000000-0005-0000-0000-00005A590000}"/>
    <cellStyle name="40% - Accent5 2 2 2 7" xfId="13205" xr:uid="{00000000-0005-0000-0000-00005B590000}"/>
    <cellStyle name="40% - Accent5 2 2 2 7 2" xfId="7096" xr:uid="{00000000-0005-0000-0000-00005C590000}"/>
    <cellStyle name="40% - Accent5 2 2 2 7 2 2" xfId="8709" xr:uid="{00000000-0005-0000-0000-00005D590000}"/>
    <cellStyle name="40% - Accent5 2 2 2 7 3" xfId="8707" xr:uid="{00000000-0005-0000-0000-00005E590000}"/>
    <cellStyle name="40% - Accent5 2 2 2 8" xfId="26338" xr:uid="{00000000-0005-0000-0000-00005F590000}"/>
    <cellStyle name="40% - Accent5 2 2 2 8 2" xfId="27156" xr:uid="{00000000-0005-0000-0000-000060590000}"/>
    <cellStyle name="40% - Accent5 2 2 2 9" xfId="8705" xr:uid="{00000000-0005-0000-0000-000061590000}"/>
    <cellStyle name="40% - Accent5 2 2 3" xfId="8704" xr:uid="{00000000-0005-0000-0000-000062590000}"/>
    <cellStyle name="40% - Accent5 2 2 3 2" xfId="8703" xr:uid="{00000000-0005-0000-0000-000063590000}"/>
    <cellStyle name="40% - Accent5 2 2 3 2 2" xfId="10542" xr:uid="{00000000-0005-0000-0000-000064590000}"/>
    <cellStyle name="40% - Accent5 2 2 3 2 2 2" xfId="8700" xr:uid="{00000000-0005-0000-0000-000065590000}"/>
    <cellStyle name="40% - Accent5 2 2 3 2 2 2 2" xfId="8699" xr:uid="{00000000-0005-0000-0000-000066590000}"/>
    <cellStyle name="40% - Accent5 2 2 3 2 2 2 2 2" xfId="8696" xr:uid="{00000000-0005-0000-0000-000067590000}"/>
    <cellStyle name="40% - Accent5 2 2 3 2 2 2 2 2 2" xfId="14518" xr:uid="{00000000-0005-0000-0000-000068590000}"/>
    <cellStyle name="40% - Accent5 2 2 3 2 2 2 2 2 2 2" xfId="8695" xr:uid="{00000000-0005-0000-0000-000069590000}"/>
    <cellStyle name="40% - Accent5 2 2 3 2 2 2 2 2 3" xfId="8694" xr:uid="{00000000-0005-0000-0000-00006A590000}"/>
    <cellStyle name="40% - Accent5 2 2 3 2 2 2 2 3" xfId="8693" xr:uid="{00000000-0005-0000-0000-00006B590000}"/>
    <cellStyle name="40% - Accent5 2 2 3 2 2 2 2 3 2" xfId="8692" xr:uid="{00000000-0005-0000-0000-00006C590000}"/>
    <cellStyle name="40% - Accent5 2 2 3 2 2 2 2 4" xfId="8691" xr:uid="{00000000-0005-0000-0000-00006D590000}"/>
    <cellStyle name="40% - Accent5 2 2 3 2 2 2 3" xfId="8689" xr:uid="{00000000-0005-0000-0000-00006E590000}"/>
    <cellStyle name="40% - Accent5 2 2 3 2 2 2 3 2" xfId="8688" xr:uid="{00000000-0005-0000-0000-00006F590000}"/>
    <cellStyle name="40% - Accent5 2 2 3 2 2 2 3 2 2" xfId="22394" xr:uid="{00000000-0005-0000-0000-000070590000}"/>
    <cellStyle name="40% - Accent5 2 2 3 2 2 2 3 3" xfId="8685" xr:uid="{00000000-0005-0000-0000-000071590000}"/>
    <cellStyle name="40% - Accent5 2 2 3 2 2 2 4" xfId="8682" xr:uid="{00000000-0005-0000-0000-000072590000}"/>
    <cellStyle name="40% - Accent5 2 2 3 2 2 2 4 2" xfId="27930" xr:uid="{00000000-0005-0000-0000-000073590000}"/>
    <cellStyle name="40% - Accent5 2 2 3 2 2 2 5" xfId="27169" xr:uid="{00000000-0005-0000-0000-000074590000}"/>
    <cellStyle name="40% - Accent5 2 2 3 2 2 3" xfId="8681" xr:uid="{00000000-0005-0000-0000-000075590000}"/>
    <cellStyle name="40% - Accent5 2 2 3 2 2 3 2" xfId="8680" xr:uid="{00000000-0005-0000-0000-000076590000}"/>
    <cellStyle name="40% - Accent5 2 2 3 2 2 3 2 2" xfId="16567" xr:uid="{00000000-0005-0000-0000-000077590000}"/>
    <cellStyle name="40% - Accent5 2 2 3 2 2 3 2 2 2" xfId="8679" xr:uid="{00000000-0005-0000-0000-000078590000}"/>
    <cellStyle name="40% - Accent5 2 2 3 2 2 3 2 3" xfId="26692" xr:uid="{00000000-0005-0000-0000-000079590000}"/>
    <cellStyle name="40% - Accent5 2 2 3 2 2 3 3" xfId="8678" xr:uid="{00000000-0005-0000-0000-00007A590000}"/>
    <cellStyle name="40% - Accent5 2 2 3 2 2 3 3 2" xfId="16545" xr:uid="{00000000-0005-0000-0000-00007B590000}"/>
    <cellStyle name="40% - Accent5 2 2 3 2 2 3 4" xfId="13305" xr:uid="{00000000-0005-0000-0000-00007C590000}"/>
    <cellStyle name="40% - Accent5 2 2 3 2 2 4" xfId="15546" xr:uid="{00000000-0005-0000-0000-00007D590000}"/>
    <cellStyle name="40% - Accent5 2 2 3 2 2 4 2" xfId="5564" xr:uid="{00000000-0005-0000-0000-00007E590000}"/>
    <cellStyle name="40% - Accent5 2 2 3 2 2 4 2 2" xfId="16386" xr:uid="{00000000-0005-0000-0000-00007F590000}"/>
    <cellStyle name="40% - Accent5 2 2 3 2 2 4 3" xfId="5773" xr:uid="{00000000-0005-0000-0000-000080590000}"/>
    <cellStyle name="40% - Accent5 2 2 3 2 2 5" xfId="8677" xr:uid="{00000000-0005-0000-0000-000081590000}"/>
    <cellStyle name="40% - Accent5 2 2 3 2 2 5 2" xfId="8676" xr:uid="{00000000-0005-0000-0000-000082590000}"/>
    <cellStyle name="40% - Accent5 2 2 3 2 2 6" xfId="8675" xr:uid="{00000000-0005-0000-0000-000083590000}"/>
    <cellStyle name="40% - Accent5 2 2 3 2 3" xfId="8674" xr:uid="{00000000-0005-0000-0000-000084590000}"/>
    <cellStyle name="40% - Accent5 2 2 3 2 3 2" xfId="8672" xr:uid="{00000000-0005-0000-0000-000085590000}"/>
    <cellStyle name="40% - Accent5 2 2 3 2 3 2 2" xfId="25907" xr:uid="{00000000-0005-0000-0000-000086590000}"/>
    <cellStyle name="40% - Accent5 2 2 3 2 3 2 2 2" xfId="8671" xr:uid="{00000000-0005-0000-0000-000087590000}"/>
    <cellStyle name="40% - Accent5 2 2 3 2 3 2 2 2 2" xfId="8670" xr:uid="{00000000-0005-0000-0000-000088590000}"/>
    <cellStyle name="40% - Accent5 2 2 3 2 3 2 2 3" xfId="8667" xr:uid="{00000000-0005-0000-0000-000089590000}"/>
    <cellStyle name="40% - Accent5 2 2 3 2 3 2 3" xfId="8666" xr:uid="{00000000-0005-0000-0000-00008A590000}"/>
    <cellStyle name="40% - Accent5 2 2 3 2 3 2 3 2" xfId="20349" xr:uid="{00000000-0005-0000-0000-00008B590000}"/>
    <cellStyle name="40% - Accent5 2 2 3 2 3 2 4" xfId="10242" xr:uid="{00000000-0005-0000-0000-00008C590000}"/>
    <cellStyle name="40% - Accent5 2 2 3 2 3 3" xfId="8664" xr:uid="{00000000-0005-0000-0000-00008D590000}"/>
    <cellStyle name="40% - Accent5 2 2 3 2 3 3 2" xfId="8663" xr:uid="{00000000-0005-0000-0000-00008E590000}"/>
    <cellStyle name="40% - Accent5 2 2 3 2 3 3 2 2" xfId="16062" xr:uid="{00000000-0005-0000-0000-00008F590000}"/>
    <cellStyle name="40% - Accent5 2 2 3 2 3 3 3" xfId="8662" xr:uid="{00000000-0005-0000-0000-000090590000}"/>
    <cellStyle name="40% - Accent5 2 2 3 2 3 4" xfId="8660" xr:uid="{00000000-0005-0000-0000-000091590000}"/>
    <cellStyle name="40% - Accent5 2 2 3 2 3 4 2" xfId="8659" xr:uid="{00000000-0005-0000-0000-000092590000}"/>
    <cellStyle name="40% - Accent5 2 2 3 2 3 5" xfId="8657" xr:uid="{00000000-0005-0000-0000-000093590000}"/>
    <cellStyle name="40% - Accent5 2 2 3 2 4" xfId="8655" xr:uid="{00000000-0005-0000-0000-000094590000}"/>
    <cellStyle name="40% - Accent5 2 2 3 2 4 2" xfId="27197" xr:uid="{00000000-0005-0000-0000-000095590000}"/>
    <cellStyle name="40% - Accent5 2 2 3 2 4 2 2" xfId="8652" xr:uid="{00000000-0005-0000-0000-000096590000}"/>
    <cellStyle name="40% - Accent5 2 2 3 2 4 2 2 2" xfId="8650" xr:uid="{00000000-0005-0000-0000-000097590000}"/>
    <cellStyle name="40% - Accent5 2 2 3 2 4 2 3" xfId="8649" xr:uid="{00000000-0005-0000-0000-000098590000}"/>
    <cellStyle name="40% - Accent5 2 2 3 2 4 3" xfId="28092" xr:uid="{00000000-0005-0000-0000-000099590000}"/>
    <cellStyle name="40% - Accent5 2 2 3 2 4 3 2" xfId="8647" xr:uid="{00000000-0005-0000-0000-00009A590000}"/>
    <cellStyle name="40% - Accent5 2 2 3 2 4 4" xfId="25300" xr:uid="{00000000-0005-0000-0000-00009B590000}"/>
    <cellStyle name="40% - Accent5 2 2 3 2 5" xfId="8646" xr:uid="{00000000-0005-0000-0000-00009C590000}"/>
    <cellStyle name="40% - Accent5 2 2 3 2 5 2" xfId="8644" xr:uid="{00000000-0005-0000-0000-00009D590000}"/>
    <cellStyle name="40% - Accent5 2 2 3 2 5 2 2" xfId="8643" xr:uid="{00000000-0005-0000-0000-00009E590000}"/>
    <cellStyle name="40% - Accent5 2 2 3 2 5 3" xfId="32854" xr:uid="{00000000-0005-0000-0000-00009F590000}"/>
    <cellStyle name="40% - Accent5 2 2 3 2 6" xfId="8642" xr:uid="{00000000-0005-0000-0000-0000A0590000}"/>
    <cellStyle name="40% - Accent5 2 2 3 2 6 2" xfId="8641" xr:uid="{00000000-0005-0000-0000-0000A1590000}"/>
    <cellStyle name="40% - Accent5 2 2 3 2 7" xfId="8640" xr:uid="{00000000-0005-0000-0000-0000A2590000}"/>
    <cellStyle name="40% - Accent5 2 2 3 3" xfId="8639" xr:uid="{00000000-0005-0000-0000-0000A3590000}"/>
    <cellStyle name="40% - Accent5 2 2 3 3 2" xfId="8636" xr:uid="{00000000-0005-0000-0000-0000A4590000}"/>
    <cellStyle name="40% - Accent5 2 2 3 3 2 2" xfId="8635" xr:uid="{00000000-0005-0000-0000-0000A5590000}"/>
    <cellStyle name="40% - Accent5 2 2 3 3 2 2 2" xfId="8632" xr:uid="{00000000-0005-0000-0000-0000A6590000}"/>
    <cellStyle name="40% - Accent5 2 2 3 3 2 2 2 2" xfId="34188" xr:uid="{00000000-0005-0000-0000-0000A7590000}"/>
    <cellStyle name="40% - Accent5 2 2 3 3 2 2 2 2 2" xfId="19040" xr:uid="{00000000-0005-0000-0000-0000A8590000}"/>
    <cellStyle name="40% - Accent5 2 2 3 3 2 2 2 3" xfId="33430" xr:uid="{00000000-0005-0000-0000-0000A9590000}"/>
    <cellStyle name="40% - Accent5 2 2 3 3 2 2 3" xfId="8629" xr:uid="{00000000-0005-0000-0000-0000AA590000}"/>
    <cellStyle name="40% - Accent5 2 2 3 3 2 2 3 2" xfId="33591" xr:uid="{00000000-0005-0000-0000-0000AB590000}"/>
    <cellStyle name="40% - Accent5 2 2 3 3 2 2 4" xfId="6151" xr:uid="{00000000-0005-0000-0000-0000AC590000}"/>
    <cellStyle name="40% - Accent5 2 2 3 3 2 3" xfId="8628" xr:uid="{00000000-0005-0000-0000-0000AD590000}"/>
    <cellStyle name="40% - Accent5 2 2 3 3 2 3 2" xfId="13838" xr:uid="{00000000-0005-0000-0000-0000AE590000}"/>
    <cellStyle name="40% - Accent5 2 2 3 3 2 3 2 2" xfId="34319" xr:uid="{00000000-0005-0000-0000-0000AF590000}"/>
    <cellStyle name="40% - Accent5 2 2 3 3 2 3 3" xfId="8623" xr:uid="{00000000-0005-0000-0000-0000B0590000}"/>
    <cellStyle name="40% - Accent5 2 2 3 3 2 4" xfId="8622" xr:uid="{00000000-0005-0000-0000-0000B1590000}"/>
    <cellStyle name="40% - Accent5 2 2 3 3 2 4 2" xfId="8618" xr:uid="{00000000-0005-0000-0000-0000B2590000}"/>
    <cellStyle name="40% - Accent5 2 2 3 3 2 5" xfId="8617" xr:uid="{00000000-0005-0000-0000-0000B3590000}"/>
    <cellStyle name="40% - Accent5 2 2 3 3 3" xfId="8615" xr:uid="{00000000-0005-0000-0000-0000B4590000}"/>
    <cellStyle name="40% - Accent5 2 2 3 3 3 2" xfId="8614" xr:uid="{00000000-0005-0000-0000-0000B5590000}"/>
    <cellStyle name="40% - Accent5 2 2 3 3 3 2 2" xfId="8611" xr:uid="{00000000-0005-0000-0000-0000B6590000}"/>
    <cellStyle name="40% - Accent5 2 2 3 3 3 2 2 2" xfId="8610" xr:uid="{00000000-0005-0000-0000-0000B7590000}"/>
    <cellStyle name="40% - Accent5 2 2 3 3 3 2 3" xfId="8609" xr:uid="{00000000-0005-0000-0000-0000B8590000}"/>
    <cellStyle name="40% - Accent5 2 2 3 3 3 3" xfId="8607" xr:uid="{00000000-0005-0000-0000-0000B9590000}"/>
    <cellStyle name="40% - Accent5 2 2 3 3 3 3 2" xfId="32138" xr:uid="{00000000-0005-0000-0000-0000BA590000}"/>
    <cellStyle name="40% - Accent5 2 2 3 3 3 4" xfId="8604" xr:uid="{00000000-0005-0000-0000-0000BB590000}"/>
    <cellStyle name="40% - Accent5 2 2 3 3 4" xfId="8777" xr:uid="{00000000-0005-0000-0000-0000BC590000}"/>
    <cellStyle name="40% - Accent5 2 2 3 3 4 2" xfId="8602" xr:uid="{00000000-0005-0000-0000-0000BD590000}"/>
    <cellStyle name="40% - Accent5 2 2 3 3 4 2 2" xfId="8599" xr:uid="{00000000-0005-0000-0000-0000BE590000}"/>
    <cellStyle name="40% - Accent5 2 2 3 3 4 3" xfId="28086" xr:uid="{00000000-0005-0000-0000-0000BF590000}"/>
    <cellStyle name="40% - Accent5 2 2 3 3 5" xfId="8760" xr:uid="{00000000-0005-0000-0000-0000C0590000}"/>
    <cellStyle name="40% - Accent5 2 2 3 3 5 2" xfId="8597" xr:uid="{00000000-0005-0000-0000-0000C1590000}"/>
    <cellStyle name="40% - Accent5 2 2 3 3 6" xfId="8751" xr:uid="{00000000-0005-0000-0000-0000C2590000}"/>
    <cellStyle name="40% - Accent5 2 2 3 4" xfId="8596" xr:uid="{00000000-0005-0000-0000-0000C3590000}"/>
    <cellStyle name="40% - Accent5 2 2 3 4 2" xfId="8594" xr:uid="{00000000-0005-0000-0000-0000C4590000}"/>
    <cellStyle name="40% - Accent5 2 2 3 4 2 2" xfId="8593" xr:uid="{00000000-0005-0000-0000-0000C5590000}"/>
    <cellStyle name="40% - Accent5 2 2 3 4 2 2 2" xfId="8591" xr:uid="{00000000-0005-0000-0000-0000C6590000}"/>
    <cellStyle name="40% - Accent5 2 2 3 4 2 2 2 2" xfId="8590" xr:uid="{00000000-0005-0000-0000-0000C7590000}"/>
    <cellStyle name="40% - Accent5 2 2 3 4 2 2 3" xfId="8588" xr:uid="{00000000-0005-0000-0000-0000C8590000}"/>
    <cellStyle name="40% - Accent5 2 2 3 4 2 3" xfId="8587" xr:uid="{00000000-0005-0000-0000-0000C9590000}"/>
    <cellStyle name="40% - Accent5 2 2 3 4 2 3 2" xfId="8584" xr:uid="{00000000-0005-0000-0000-0000CA590000}"/>
    <cellStyle name="40% - Accent5 2 2 3 4 2 4" xfId="18452" xr:uid="{00000000-0005-0000-0000-0000CB590000}"/>
    <cellStyle name="40% - Accent5 2 2 3 4 3" xfId="14949" xr:uid="{00000000-0005-0000-0000-0000CC590000}"/>
    <cellStyle name="40% - Accent5 2 2 3 4 3 2" xfId="8583" xr:uid="{00000000-0005-0000-0000-0000CD590000}"/>
    <cellStyle name="40% - Accent5 2 2 3 4 3 2 2" xfId="8581" xr:uid="{00000000-0005-0000-0000-0000CE590000}"/>
    <cellStyle name="40% - Accent5 2 2 3 4 3 3" xfId="8580" xr:uid="{00000000-0005-0000-0000-0000CF590000}"/>
    <cellStyle name="40% - Accent5 2 2 3 4 4" xfId="8744" xr:uid="{00000000-0005-0000-0000-0000D0590000}"/>
    <cellStyle name="40% - Accent5 2 2 3 4 4 2" xfId="8579" xr:uid="{00000000-0005-0000-0000-0000D1590000}"/>
    <cellStyle name="40% - Accent5 2 2 3 4 5" xfId="8737" xr:uid="{00000000-0005-0000-0000-0000D2590000}"/>
    <cellStyle name="40% - Accent5 2 2 3 5" xfId="13203" xr:uid="{00000000-0005-0000-0000-0000D3590000}"/>
    <cellStyle name="40% - Accent5 2 2 3 5 2" xfId="8576" xr:uid="{00000000-0005-0000-0000-0000D4590000}"/>
    <cellStyle name="40% - Accent5 2 2 3 5 2 2" xfId="8574" xr:uid="{00000000-0005-0000-0000-0000D5590000}"/>
    <cellStyle name="40% - Accent5 2 2 3 5 2 2 2" xfId="8570" xr:uid="{00000000-0005-0000-0000-0000D6590000}"/>
    <cellStyle name="40% - Accent5 2 2 3 5 2 3" xfId="27332" xr:uid="{00000000-0005-0000-0000-0000D7590000}"/>
    <cellStyle name="40% - Accent5 2 2 3 5 3" xfId="19575" xr:uid="{00000000-0005-0000-0000-0000D8590000}"/>
    <cellStyle name="40% - Accent5 2 2 3 5 3 2" xfId="8569" xr:uid="{00000000-0005-0000-0000-0000D9590000}"/>
    <cellStyle name="40% - Accent5 2 2 3 5 4" xfId="8733" xr:uid="{00000000-0005-0000-0000-0000DA590000}"/>
    <cellStyle name="40% - Accent5 2 2 3 6" xfId="13201" xr:uid="{00000000-0005-0000-0000-0000DB590000}"/>
    <cellStyle name="40% - Accent5 2 2 3 6 2" xfId="34252" xr:uid="{00000000-0005-0000-0000-0000DC590000}"/>
    <cellStyle name="40% - Accent5 2 2 3 6 2 2" xfId="8568" xr:uid="{00000000-0005-0000-0000-0000DD590000}"/>
    <cellStyle name="40% - Accent5 2 2 3 6 3" xfId="19561" xr:uid="{00000000-0005-0000-0000-0000DE590000}"/>
    <cellStyle name="40% - Accent5 2 2 3 7" xfId="5784" xr:uid="{00000000-0005-0000-0000-0000DF590000}"/>
    <cellStyle name="40% - Accent5 2 2 3 7 2" xfId="5781" xr:uid="{00000000-0005-0000-0000-0000E0590000}"/>
    <cellStyle name="40% - Accent5 2 2 3 8" xfId="7478" xr:uid="{00000000-0005-0000-0000-0000E1590000}"/>
    <cellStyle name="40% - Accent5 2 2 4" xfId="8567" xr:uid="{00000000-0005-0000-0000-0000E2590000}"/>
    <cellStyle name="40% - Accent5 2 2 4 2" xfId="8566" xr:uid="{00000000-0005-0000-0000-0000E3590000}"/>
    <cellStyle name="40% - Accent5 2 2 4 2 2" xfId="8562" xr:uid="{00000000-0005-0000-0000-0000E4590000}"/>
    <cellStyle name="40% - Accent5 2 2 4 2 2 2" xfId="8556" xr:uid="{00000000-0005-0000-0000-0000E5590000}"/>
    <cellStyle name="40% - Accent5 2 2 4 2 2 2 2" xfId="8555" xr:uid="{00000000-0005-0000-0000-0000E6590000}"/>
    <cellStyle name="40% - Accent5 2 2 4 2 2 2 2 2" xfId="31395" xr:uid="{00000000-0005-0000-0000-0000E7590000}"/>
    <cellStyle name="40% - Accent5 2 2 4 2 2 2 2 2 2" xfId="27862" xr:uid="{00000000-0005-0000-0000-0000E8590000}"/>
    <cellStyle name="40% - Accent5 2 2 4 2 2 2 2 3" xfId="8553" xr:uid="{00000000-0005-0000-0000-0000E9590000}"/>
    <cellStyle name="40% - Accent5 2 2 4 2 2 2 3" xfId="8549" xr:uid="{00000000-0005-0000-0000-0000EA590000}"/>
    <cellStyle name="40% - Accent5 2 2 4 2 2 2 3 2" xfId="8546" xr:uid="{00000000-0005-0000-0000-0000EB590000}"/>
    <cellStyle name="40% - Accent5 2 2 4 2 2 2 4" xfId="8545" xr:uid="{00000000-0005-0000-0000-0000EC590000}"/>
    <cellStyle name="40% - Accent5 2 2 4 2 2 3" xfId="8543" xr:uid="{00000000-0005-0000-0000-0000ED590000}"/>
    <cellStyle name="40% - Accent5 2 2 4 2 2 3 2" xfId="18696" xr:uid="{00000000-0005-0000-0000-0000EE590000}"/>
    <cellStyle name="40% - Accent5 2 2 4 2 2 3 2 2" xfId="8542" xr:uid="{00000000-0005-0000-0000-0000EF590000}"/>
    <cellStyle name="40% - Accent5 2 2 4 2 2 3 3" xfId="8541" xr:uid="{00000000-0005-0000-0000-0000F0590000}"/>
    <cellStyle name="40% - Accent5 2 2 4 2 2 4" xfId="24757" xr:uid="{00000000-0005-0000-0000-0000F1590000}"/>
    <cellStyle name="40% - Accent5 2 2 4 2 2 4 2" xfId="19536" xr:uid="{00000000-0005-0000-0000-0000F2590000}"/>
    <cellStyle name="40% - Accent5 2 2 4 2 2 5" xfId="24754" xr:uid="{00000000-0005-0000-0000-0000F3590000}"/>
    <cellStyle name="40% - Accent5 2 2 4 2 3" xfId="8539" xr:uid="{00000000-0005-0000-0000-0000F4590000}"/>
    <cellStyle name="40% - Accent5 2 2 4 2 3 2" xfId="8538" xr:uid="{00000000-0005-0000-0000-0000F5590000}"/>
    <cellStyle name="40% - Accent5 2 2 4 2 3 2 2" xfId="8537" xr:uid="{00000000-0005-0000-0000-0000F6590000}"/>
    <cellStyle name="40% - Accent5 2 2 4 2 3 2 2 2" xfId="25202" xr:uid="{00000000-0005-0000-0000-0000F7590000}"/>
    <cellStyle name="40% - Accent5 2 2 4 2 3 2 3" xfId="8535" xr:uid="{00000000-0005-0000-0000-0000F8590000}"/>
    <cellStyle name="40% - Accent5 2 2 4 2 3 3" xfId="8532" xr:uid="{00000000-0005-0000-0000-0000F9590000}"/>
    <cellStyle name="40% - Accent5 2 2 4 2 3 3 2" xfId="8531" xr:uid="{00000000-0005-0000-0000-0000FA590000}"/>
    <cellStyle name="40% - Accent5 2 2 4 2 3 4" xfId="24752" xr:uid="{00000000-0005-0000-0000-0000FB590000}"/>
    <cellStyle name="40% - Accent5 2 2 4 2 4" xfId="8530" xr:uid="{00000000-0005-0000-0000-0000FC590000}"/>
    <cellStyle name="40% - Accent5 2 2 4 2 4 2" xfId="8528" xr:uid="{00000000-0005-0000-0000-0000FD590000}"/>
    <cellStyle name="40% - Accent5 2 2 4 2 4 2 2" xfId="8527" xr:uid="{00000000-0005-0000-0000-0000FE590000}"/>
    <cellStyle name="40% - Accent5 2 2 4 2 4 3" xfId="28049" xr:uid="{00000000-0005-0000-0000-0000FF590000}"/>
    <cellStyle name="40% - Accent5 2 2 4 2 5" xfId="8525" xr:uid="{00000000-0005-0000-0000-0000005A0000}"/>
    <cellStyle name="40% - Accent5 2 2 4 2 5 2" xfId="8524" xr:uid="{00000000-0005-0000-0000-0000015A0000}"/>
    <cellStyle name="40% - Accent5 2 2 4 2 6" xfId="8523" xr:uid="{00000000-0005-0000-0000-0000025A0000}"/>
    <cellStyle name="40% - Accent5 2 2 4 3" xfId="8521" xr:uid="{00000000-0005-0000-0000-0000035A0000}"/>
    <cellStyle name="40% - Accent5 2 2 4 3 2" xfId="8517" xr:uid="{00000000-0005-0000-0000-0000045A0000}"/>
    <cellStyle name="40% - Accent5 2 2 4 3 2 2" xfId="8516" xr:uid="{00000000-0005-0000-0000-0000055A0000}"/>
    <cellStyle name="40% - Accent5 2 2 4 3 2 2 2" xfId="8514" xr:uid="{00000000-0005-0000-0000-0000065A0000}"/>
    <cellStyle name="40% - Accent5 2 2 4 3 2 2 2 2" xfId="8512" xr:uid="{00000000-0005-0000-0000-0000075A0000}"/>
    <cellStyle name="40% - Accent5 2 2 4 3 2 2 3" xfId="8510" xr:uid="{00000000-0005-0000-0000-0000085A0000}"/>
    <cellStyle name="40% - Accent5 2 2 4 3 2 3" xfId="8508" xr:uid="{00000000-0005-0000-0000-0000095A0000}"/>
    <cellStyle name="40% - Accent5 2 2 4 3 2 3 2" xfId="8505" xr:uid="{00000000-0005-0000-0000-00000A5A0000}"/>
    <cellStyle name="40% - Accent5 2 2 4 3 2 4" xfId="24750" xr:uid="{00000000-0005-0000-0000-00000B5A0000}"/>
    <cellStyle name="40% - Accent5 2 2 4 3 3" xfId="8504" xr:uid="{00000000-0005-0000-0000-00000C5A0000}"/>
    <cellStyle name="40% - Accent5 2 2 4 3 3 2" xfId="8503" xr:uid="{00000000-0005-0000-0000-00000D5A0000}"/>
    <cellStyle name="40% - Accent5 2 2 4 3 3 2 2" xfId="8501" xr:uid="{00000000-0005-0000-0000-00000E5A0000}"/>
    <cellStyle name="40% - Accent5 2 2 4 3 3 3" xfId="8499" xr:uid="{00000000-0005-0000-0000-00000F5A0000}"/>
    <cellStyle name="40% - Accent5 2 2 4 3 4" xfId="8724" xr:uid="{00000000-0005-0000-0000-0000105A0000}"/>
    <cellStyle name="40% - Accent5 2 2 4 3 4 2" xfId="8498" xr:uid="{00000000-0005-0000-0000-0000115A0000}"/>
    <cellStyle name="40% - Accent5 2 2 4 3 5" xfId="27377" xr:uid="{00000000-0005-0000-0000-0000125A0000}"/>
    <cellStyle name="40% - Accent5 2 2 4 4" xfId="8497" xr:uid="{00000000-0005-0000-0000-0000135A0000}"/>
    <cellStyle name="40% - Accent5 2 2 4 4 2" xfId="8496" xr:uid="{00000000-0005-0000-0000-0000145A0000}"/>
    <cellStyle name="40% - Accent5 2 2 4 4 2 2" xfId="8495" xr:uid="{00000000-0005-0000-0000-0000155A0000}"/>
    <cellStyle name="40% - Accent5 2 2 4 4 2 2 2" xfId="8492" xr:uid="{00000000-0005-0000-0000-0000165A0000}"/>
    <cellStyle name="40% - Accent5 2 2 4 4 2 3" xfId="8491" xr:uid="{00000000-0005-0000-0000-0000175A0000}"/>
    <cellStyle name="40% - Accent5 2 2 4 4 3" xfId="8490" xr:uid="{00000000-0005-0000-0000-0000185A0000}"/>
    <cellStyle name="40% - Accent5 2 2 4 4 3 2" xfId="8489" xr:uid="{00000000-0005-0000-0000-0000195A0000}"/>
    <cellStyle name="40% - Accent5 2 2 4 4 4" xfId="8715" xr:uid="{00000000-0005-0000-0000-00001A5A0000}"/>
    <cellStyle name="40% - Accent5 2 2 4 5" xfId="13199" xr:uid="{00000000-0005-0000-0000-00001B5A0000}"/>
    <cellStyle name="40% - Accent5 2 2 4 5 2" xfId="10958" xr:uid="{00000000-0005-0000-0000-00001C5A0000}"/>
    <cellStyle name="40% - Accent5 2 2 4 5 2 2" xfId="8487" xr:uid="{00000000-0005-0000-0000-00001D5A0000}"/>
    <cellStyle name="40% - Accent5 2 2 4 5 3" xfId="11636" xr:uid="{00000000-0005-0000-0000-00001E5A0000}"/>
    <cellStyle name="40% - Accent5 2 2 4 6" xfId="8485" xr:uid="{00000000-0005-0000-0000-00001F5A0000}"/>
    <cellStyle name="40% - Accent5 2 2 4 6 2" xfId="33960" xr:uid="{00000000-0005-0000-0000-0000205A0000}"/>
    <cellStyle name="40% - Accent5 2 2 4 7" xfId="5764" xr:uid="{00000000-0005-0000-0000-0000215A0000}"/>
    <cellStyle name="40% - Accent5 2 2 5" xfId="33902" xr:uid="{00000000-0005-0000-0000-0000225A0000}"/>
    <cellStyle name="40% - Accent5 2 2 5 2" xfId="25416" xr:uid="{00000000-0005-0000-0000-0000235A0000}"/>
    <cellStyle name="40% - Accent5 2 2 5 2 2" xfId="8483" xr:uid="{00000000-0005-0000-0000-0000245A0000}"/>
    <cellStyle name="40% - Accent5 2 2 5 2 2 2" xfId="8482" xr:uid="{00000000-0005-0000-0000-0000255A0000}"/>
    <cellStyle name="40% - Accent5 2 2 5 2 2 2 2" xfId="22602" xr:uid="{00000000-0005-0000-0000-0000265A0000}"/>
    <cellStyle name="40% - Accent5 2 2 5 2 2 2 2 2" xfId="7995" xr:uid="{00000000-0005-0000-0000-0000275A0000}"/>
    <cellStyle name="40% - Accent5 2 2 5 2 2 2 3" xfId="30187" xr:uid="{00000000-0005-0000-0000-0000285A0000}"/>
    <cellStyle name="40% - Accent5 2 2 5 2 2 3" xfId="8481" xr:uid="{00000000-0005-0000-0000-0000295A0000}"/>
    <cellStyle name="40% - Accent5 2 2 5 2 2 3 2" xfId="31820" xr:uid="{00000000-0005-0000-0000-00002A5A0000}"/>
    <cellStyle name="40% - Accent5 2 2 5 2 2 4" xfId="24559" xr:uid="{00000000-0005-0000-0000-00002B5A0000}"/>
    <cellStyle name="40% - Accent5 2 2 5 2 3" xfId="8479" xr:uid="{00000000-0005-0000-0000-00002C5A0000}"/>
    <cellStyle name="40% - Accent5 2 2 5 2 3 2" xfId="8478" xr:uid="{00000000-0005-0000-0000-00002D5A0000}"/>
    <cellStyle name="40% - Accent5 2 2 5 2 3 2 2" xfId="24032" xr:uid="{00000000-0005-0000-0000-00002E5A0000}"/>
    <cellStyle name="40% - Accent5 2 2 5 2 3 3" xfId="8477" xr:uid="{00000000-0005-0000-0000-00002F5A0000}"/>
    <cellStyle name="40% - Accent5 2 2 5 2 4" xfId="8475" xr:uid="{00000000-0005-0000-0000-0000305A0000}"/>
    <cellStyle name="40% - Accent5 2 2 5 2 4 2" xfId="8473" xr:uid="{00000000-0005-0000-0000-0000315A0000}"/>
    <cellStyle name="40% - Accent5 2 2 5 2 5" xfId="18653" xr:uid="{00000000-0005-0000-0000-0000325A0000}"/>
    <cellStyle name="40% - Accent5 2 2 5 3" xfId="29903" xr:uid="{00000000-0005-0000-0000-0000335A0000}"/>
    <cellStyle name="40% - Accent5 2 2 5 3 2" xfId="8472" xr:uid="{00000000-0005-0000-0000-0000345A0000}"/>
    <cellStyle name="40% - Accent5 2 2 5 3 2 2" xfId="8471" xr:uid="{00000000-0005-0000-0000-0000355A0000}"/>
    <cellStyle name="40% - Accent5 2 2 5 3 2 2 2" xfId="8467" xr:uid="{00000000-0005-0000-0000-0000365A0000}"/>
    <cellStyle name="40% - Accent5 2 2 5 3 2 3" xfId="8466" xr:uid="{00000000-0005-0000-0000-0000375A0000}"/>
    <cellStyle name="40% - Accent5 2 2 5 3 3" xfId="8464" xr:uid="{00000000-0005-0000-0000-0000385A0000}"/>
    <cellStyle name="40% - Accent5 2 2 5 3 3 2" xfId="8463" xr:uid="{00000000-0005-0000-0000-0000395A0000}"/>
    <cellStyle name="40% - Accent5 2 2 5 3 4" xfId="8712" xr:uid="{00000000-0005-0000-0000-00003A5A0000}"/>
    <cellStyle name="40% - Accent5 2 2 5 4" xfId="8462" xr:uid="{00000000-0005-0000-0000-00003B5A0000}"/>
    <cellStyle name="40% - Accent5 2 2 5 4 2" xfId="27843" xr:uid="{00000000-0005-0000-0000-00003C5A0000}"/>
    <cellStyle name="40% - Accent5 2 2 5 4 2 2" xfId="8461" xr:uid="{00000000-0005-0000-0000-00003D5A0000}"/>
    <cellStyle name="40% - Accent5 2 2 5 4 3" xfId="28426" xr:uid="{00000000-0005-0000-0000-00003E5A0000}"/>
    <cellStyle name="40% - Accent5 2 2 5 5" xfId="32739" xr:uid="{00000000-0005-0000-0000-00003F5A0000}"/>
    <cellStyle name="40% - Accent5 2 2 5 5 2" xfId="32135" xr:uid="{00000000-0005-0000-0000-0000405A0000}"/>
    <cellStyle name="40% - Accent5 2 2 5 6" xfId="8460" xr:uid="{00000000-0005-0000-0000-0000415A0000}"/>
    <cellStyle name="40% - Accent5 2 2 6" xfId="15247" xr:uid="{00000000-0005-0000-0000-0000425A0000}"/>
    <cellStyle name="40% - Accent5 2 2 6 2" xfId="25403" xr:uid="{00000000-0005-0000-0000-0000435A0000}"/>
    <cellStyle name="40% - Accent5 2 2 6 2 2" xfId="10251" xr:uid="{00000000-0005-0000-0000-0000445A0000}"/>
    <cellStyle name="40% - Accent5 2 2 6 2 2 2" xfId="8459" xr:uid="{00000000-0005-0000-0000-0000455A0000}"/>
    <cellStyle name="40% - Accent5 2 2 6 2 2 2 2" xfId="8457" xr:uid="{00000000-0005-0000-0000-0000465A0000}"/>
    <cellStyle name="40% - Accent5 2 2 6 2 2 3" xfId="8456" xr:uid="{00000000-0005-0000-0000-0000475A0000}"/>
    <cellStyle name="40% - Accent5 2 2 6 2 3" xfId="8454" xr:uid="{00000000-0005-0000-0000-0000485A0000}"/>
    <cellStyle name="40% - Accent5 2 2 6 2 3 2" xfId="31420" xr:uid="{00000000-0005-0000-0000-0000495A0000}"/>
    <cellStyle name="40% - Accent5 2 2 6 2 4" xfId="8452" xr:uid="{00000000-0005-0000-0000-00004A5A0000}"/>
    <cellStyle name="40% - Accent5 2 2 6 3" xfId="8450" xr:uid="{00000000-0005-0000-0000-00004B5A0000}"/>
    <cellStyle name="40% - Accent5 2 2 6 3 2" xfId="8449" xr:uid="{00000000-0005-0000-0000-00004C5A0000}"/>
    <cellStyle name="40% - Accent5 2 2 6 3 2 2" xfId="32612" xr:uid="{00000000-0005-0000-0000-00004D5A0000}"/>
    <cellStyle name="40% - Accent5 2 2 6 3 3" xfId="18868" xr:uid="{00000000-0005-0000-0000-00004E5A0000}"/>
    <cellStyle name="40% - Accent5 2 2 6 4" xfId="8447" xr:uid="{00000000-0005-0000-0000-00004F5A0000}"/>
    <cellStyle name="40% - Accent5 2 2 6 4 2" xfId="28408" xr:uid="{00000000-0005-0000-0000-0000505A0000}"/>
    <cellStyle name="40% - Accent5 2 2 6 5" xfId="8446" xr:uid="{00000000-0005-0000-0000-0000515A0000}"/>
    <cellStyle name="40% - Accent5 2 2 7" xfId="22410" xr:uid="{00000000-0005-0000-0000-0000525A0000}"/>
    <cellStyle name="40% - Accent5 2 2 7 2" xfId="22406" xr:uid="{00000000-0005-0000-0000-0000535A0000}"/>
    <cellStyle name="40% - Accent5 2 2 7 2 2" xfId="8445" xr:uid="{00000000-0005-0000-0000-0000545A0000}"/>
    <cellStyle name="40% - Accent5 2 2 7 2 2 2" xfId="8443" xr:uid="{00000000-0005-0000-0000-0000555A0000}"/>
    <cellStyle name="40% - Accent5 2 2 7 2 3" xfId="8441" xr:uid="{00000000-0005-0000-0000-0000565A0000}"/>
    <cellStyle name="40% - Accent5 2 2 7 3" xfId="8439" xr:uid="{00000000-0005-0000-0000-0000575A0000}"/>
    <cellStyle name="40% - Accent5 2 2 7 3 2" xfId="8437" xr:uid="{00000000-0005-0000-0000-0000585A0000}"/>
    <cellStyle name="40% - Accent5 2 2 7 4" xfId="8435" xr:uid="{00000000-0005-0000-0000-0000595A0000}"/>
    <cellStyle name="40% - Accent5 2 2 8" xfId="22359" xr:uid="{00000000-0005-0000-0000-00005A5A0000}"/>
    <cellStyle name="40% - Accent5 2 2 8 2" xfId="8433" xr:uid="{00000000-0005-0000-0000-00005B5A0000}"/>
    <cellStyle name="40% - Accent5 2 2 8 2 2" xfId="8432" xr:uid="{00000000-0005-0000-0000-00005C5A0000}"/>
    <cellStyle name="40% - Accent5 2 2 8 3" xfId="8429" xr:uid="{00000000-0005-0000-0000-00005D5A0000}"/>
    <cellStyle name="40% - Accent5 2 2 9" xfId="8427" xr:uid="{00000000-0005-0000-0000-00005E5A0000}"/>
    <cellStyle name="40% - Accent5 2 2 9 2" xfId="8426" xr:uid="{00000000-0005-0000-0000-00005F5A0000}"/>
    <cellStyle name="40% - Accent5 2 3" xfId="213" xr:uid="{00000000-0005-0000-0000-0000605A0000}"/>
    <cellStyle name="40% - Accent5 2 3 10" xfId="34544" xr:uid="{00000000-0005-0000-0000-0000615A0000}"/>
    <cellStyle name="40% - Accent5 2 3 11" xfId="31886" xr:uid="{00000000-0005-0000-0000-0000625A0000}"/>
    <cellStyle name="40% - Accent5 2 3 2" xfId="11844" xr:uid="{00000000-0005-0000-0000-0000635A0000}"/>
    <cellStyle name="40% - Accent5 2 3 2 2" xfId="11841" xr:uid="{00000000-0005-0000-0000-0000645A0000}"/>
    <cellStyle name="40% - Accent5 2 3 2 2 2" xfId="10479" xr:uid="{00000000-0005-0000-0000-0000655A0000}"/>
    <cellStyle name="40% - Accent5 2 3 2 2 2 2" xfId="24831" xr:uid="{00000000-0005-0000-0000-0000665A0000}"/>
    <cellStyle name="40% - Accent5 2 3 2 2 2 2 2" xfId="8425" xr:uid="{00000000-0005-0000-0000-0000675A0000}"/>
    <cellStyle name="40% - Accent5 2 3 2 2 2 2 2 2" xfId="8423" xr:uid="{00000000-0005-0000-0000-0000685A0000}"/>
    <cellStyle name="40% - Accent5 2 3 2 2 2 2 2 2 2" xfId="11981" xr:uid="{00000000-0005-0000-0000-0000695A0000}"/>
    <cellStyle name="40% - Accent5 2 3 2 2 2 2 2 2 2 2" xfId="8422" xr:uid="{00000000-0005-0000-0000-00006A5A0000}"/>
    <cellStyle name="40% - Accent5 2 3 2 2 2 2 2 2 3" xfId="10273" xr:uid="{00000000-0005-0000-0000-00006B5A0000}"/>
    <cellStyle name="40% - Accent5 2 3 2 2 2 2 2 3" xfId="26558" xr:uid="{00000000-0005-0000-0000-00006C5A0000}"/>
    <cellStyle name="40% - Accent5 2 3 2 2 2 2 2 3 2" xfId="15629" xr:uid="{00000000-0005-0000-0000-00006D5A0000}"/>
    <cellStyle name="40% - Accent5 2 3 2 2 2 2 2 4" xfId="25805" xr:uid="{00000000-0005-0000-0000-00006E5A0000}"/>
    <cellStyle name="40% - Accent5 2 3 2 2 2 2 3" xfId="8421" xr:uid="{00000000-0005-0000-0000-00006F5A0000}"/>
    <cellStyle name="40% - Accent5 2 3 2 2 2 2 3 2" xfId="8419" xr:uid="{00000000-0005-0000-0000-0000705A0000}"/>
    <cellStyle name="40% - Accent5 2 3 2 2 2 2 3 2 2" xfId="9524" xr:uid="{00000000-0005-0000-0000-0000715A0000}"/>
    <cellStyle name="40% - Accent5 2 3 2 2 2 2 3 3" xfId="25799" xr:uid="{00000000-0005-0000-0000-0000725A0000}"/>
    <cellStyle name="40% - Accent5 2 3 2 2 2 2 4" xfId="8417" xr:uid="{00000000-0005-0000-0000-0000735A0000}"/>
    <cellStyle name="40% - Accent5 2 3 2 2 2 2 4 2" xfId="8413" xr:uid="{00000000-0005-0000-0000-0000745A0000}"/>
    <cellStyle name="40% - Accent5 2 3 2 2 2 2 5" xfId="26510" xr:uid="{00000000-0005-0000-0000-0000755A0000}"/>
    <cellStyle name="40% - Accent5 2 3 2 2 2 3" xfId="29500" xr:uid="{00000000-0005-0000-0000-0000765A0000}"/>
    <cellStyle name="40% - Accent5 2 3 2 2 2 3 2" xfId="13916" xr:uid="{00000000-0005-0000-0000-0000775A0000}"/>
    <cellStyle name="40% - Accent5 2 3 2 2 2 3 2 2" xfId="24056" xr:uid="{00000000-0005-0000-0000-0000785A0000}"/>
    <cellStyle name="40% - Accent5 2 3 2 2 2 3 2 2 2" xfId="8410" xr:uid="{00000000-0005-0000-0000-0000795A0000}"/>
    <cellStyle name="40% - Accent5 2 3 2 2 2 3 2 3" xfId="22730" xr:uid="{00000000-0005-0000-0000-00007A5A0000}"/>
    <cellStyle name="40% - Accent5 2 3 2 2 2 3 3" xfId="8404" xr:uid="{00000000-0005-0000-0000-00007B5A0000}"/>
    <cellStyle name="40% - Accent5 2 3 2 2 2 3 3 2" xfId="8402" xr:uid="{00000000-0005-0000-0000-00007C5A0000}"/>
    <cellStyle name="40% - Accent5 2 3 2 2 2 3 4" xfId="8401" xr:uid="{00000000-0005-0000-0000-00007D5A0000}"/>
    <cellStyle name="40% - Accent5 2 3 2 2 2 4" xfId="32365" xr:uid="{00000000-0005-0000-0000-00007E5A0000}"/>
    <cellStyle name="40% - Accent5 2 3 2 2 2 4 2" xfId="25213" xr:uid="{00000000-0005-0000-0000-00007F5A0000}"/>
    <cellStyle name="40% - Accent5 2 3 2 2 2 4 2 2" xfId="8398" xr:uid="{00000000-0005-0000-0000-0000805A0000}"/>
    <cellStyle name="40% - Accent5 2 3 2 2 2 4 3" xfId="8397" xr:uid="{00000000-0005-0000-0000-0000815A0000}"/>
    <cellStyle name="40% - Accent5 2 3 2 2 2 5" xfId="24962" xr:uid="{00000000-0005-0000-0000-0000825A0000}"/>
    <cellStyle name="40% - Accent5 2 3 2 2 2 5 2" xfId="8394" xr:uid="{00000000-0005-0000-0000-0000835A0000}"/>
    <cellStyle name="40% - Accent5 2 3 2 2 2 6" xfId="8391" xr:uid="{00000000-0005-0000-0000-0000845A0000}"/>
    <cellStyle name="40% - Accent5 2 3 2 2 3" xfId="8388" xr:uid="{00000000-0005-0000-0000-0000855A0000}"/>
    <cellStyle name="40% - Accent5 2 3 2 2 3 2" xfId="29487" xr:uid="{00000000-0005-0000-0000-0000865A0000}"/>
    <cellStyle name="40% - Accent5 2 3 2 2 3 2 2" xfId="25579" xr:uid="{00000000-0005-0000-0000-0000875A0000}"/>
    <cellStyle name="40% - Accent5 2 3 2 2 3 2 2 2" xfId="8385" xr:uid="{00000000-0005-0000-0000-0000885A0000}"/>
    <cellStyle name="40% - Accent5 2 3 2 2 3 2 2 2 2" xfId="11039" xr:uid="{00000000-0005-0000-0000-0000895A0000}"/>
    <cellStyle name="40% - Accent5 2 3 2 2 3 2 2 3" xfId="25791" xr:uid="{00000000-0005-0000-0000-00008A5A0000}"/>
    <cellStyle name="40% - Accent5 2 3 2 2 3 2 3" xfId="25147" xr:uid="{00000000-0005-0000-0000-00008B5A0000}"/>
    <cellStyle name="40% - Accent5 2 3 2 2 3 2 3 2" xfId="27151" xr:uid="{00000000-0005-0000-0000-00008C5A0000}"/>
    <cellStyle name="40% - Accent5 2 3 2 2 3 2 4" xfId="33083" xr:uid="{00000000-0005-0000-0000-00008D5A0000}"/>
    <cellStyle name="40% - Accent5 2 3 2 2 3 3" xfId="32356" xr:uid="{00000000-0005-0000-0000-00008E5A0000}"/>
    <cellStyle name="40% - Accent5 2 3 2 2 3 3 2" xfId="8384" xr:uid="{00000000-0005-0000-0000-00008F5A0000}"/>
    <cellStyle name="40% - Accent5 2 3 2 2 3 3 2 2" xfId="8382" xr:uid="{00000000-0005-0000-0000-0000905A0000}"/>
    <cellStyle name="40% - Accent5 2 3 2 2 3 3 3" xfId="33065" xr:uid="{00000000-0005-0000-0000-0000915A0000}"/>
    <cellStyle name="40% - Accent5 2 3 2 2 3 4" xfId="24950" xr:uid="{00000000-0005-0000-0000-0000925A0000}"/>
    <cellStyle name="40% - Accent5 2 3 2 2 3 4 2" xfId="30705" xr:uid="{00000000-0005-0000-0000-0000935A0000}"/>
    <cellStyle name="40% - Accent5 2 3 2 2 3 5" xfId="8381" xr:uid="{00000000-0005-0000-0000-0000945A0000}"/>
    <cellStyle name="40% - Accent5 2 3 2 2 4" xfId="8378" xr:uid="{00000000-0005-0000-0000-0000955A0000}"/>
    <cellStyle name="40% - Accent5 2 3 2 2 4 2" xfId="26955" xr:uid="{00000000-0005-0000-0000-0000965A0000}"/>
    <cellStyle name="40% - Accent5 2 3 2 2 4 2 2" xfId="8377" xr:uid="{00000000-0005-0000-0000-0000975A0000}"/>
    <cellStyle name="40% - Accent5 2 3 2 2 4 2 2 2" xfId="8375" xr:uid="{00000000-0005-0000-0000-0000985A0000}"/>
    <cellStyle name="40% - Accent5 2 3 2 2 4 2 3" xfId="33001" xr:uid="{00000000-0005-0000-0000-0000995A0000}"/>
    <cellStyle name="40% - Accent5 2 3 2 2 4 3" xfId="33178" xr:uid="{00000000-0005-0000-0000-00009A5A0000}"/>
    <cellStyle name="40% - Accent5 2 3 2 2 4 3 2" xfId="8374" xr:uid="{00000000-0005-0000-0000-00009B5A0000}"/>
    <cellStyle name="40% - Accent5 2 3 2 2 4 4" xfId="22497" xr:uid="{00000000-0005-0000-0000-00009C5A0000}"/>
    <cellStyle name="40% - Accent5 2 3 2 2 5" xfId="8372" xr:uid="{00000000-0005-0000-0000-00009D5A0000}"/>
    <cellStyle name="40% - Accent5 2 3 2 2 5 2" xfId="33016" xr:uid="{00000000-0005-0000-0000-00009E5A0000}"/>
    <cellStyle name="40% - Accent5 2 3 2 2 5 2 2" xfId="8371" xr:uid="{00000000-0005-0000-0000-00009F5A0000}"/>
    <cellStyle name="40% - Accent5 2 3 2 2 5 3" xfId="8368" xr:uid="{00000000-0005-0000-0000-0000A05A0000}"/>
    <cellStyle name="40% - Accent5 2 3 2 2 6" xfId="8366" xr:uid="{00000000-0005-0000-0000-0000A15A0000}"/>
    <cellStyle name="40% - Accent5 2 3 2 2 6 2" xfId="8365" xr:uid="{00000000-0005-0000-0000-0000A25A0000}"/>
    <cellStyle name="40% - Accent5 2 3 2 2 7" xfId="8363" xr:uid="{00000000-0005-0000-0000-0000A35A0000}"/>
    <cellStyle name="40% - Accent5 2 3 2 3" xfId="8362" xr:uid="{00000000-0005-0000-0000-0000A45A0000}"/>
    <cellStyle name="40% - Accent5 2 3 2 3 2" xfId="8360" xr:uid="{00000000-0005-0000-0000-0000A55A0000}"/>
    <cellStyle name="40% - Accent5 2 3 2 3 2 2" xfId="26588" xr:uid="{00000000-0005-0000-0000-0000A65A0000}"/>
    <cellStyle name="40% - Accent5 2 3 2 3 2 2 2" xfId="8358" xr:uid="{00000000-0005-0000-0000-0000A75A0000}"/>
    <cellStyle name="40% - Accent5 2 3 2 3 2 2 2 2" xfId="8356" xr:uid="{00000000-0005-0000-0000-0000A85A0000}"/>
    <cellStyle name="40% - Accent5 2 3 2 3 2 2 2 2 2" xfId="8355" xr:uid="{00000000-0005-0000-0000-0000A95A0000}"/>
    <cellStyle name="40% - Accent5 2 3 2 3 2 2 2 3" xfId="23505" xr:uid="{00000000-0005-0000-0000-0000AA5A0000}"/>
    <cellStyle name="40% - Accent5 2 3 2 3 2 2 3" xfId="8353" xr:uid="{00000000-0005-0000-0000-0000AB5A0000}"/>
    <cellStyle name="40% - Accent5 2 3 2 3 2 2 3 2" xfId="8351" xr:uid="{00000000-0005-0000-0000-0000AC5A0000}"/>
    <cellStyle name="40% - Accent5 2 3 2 3 2 2 4" xfId="8350" xr:uid="{00000000-0005-0000-0000-0000AD5A0000}"/>
    <cellStyle name="40% - Accent5 2 3 2 3 2 3" xfId="28343" xr:uid="{00000000-0005-0000-0000-0000AE5A0000}"/>
    <cellStyle name="40% - Accent5 2 3 2 3 2 3 2" xfId="12115" xr:uid="{00000000-0005-0000-0000-0000AF5A0000}"/>
    <cellStyle name="40% - Accent5 2 3 2 3 2 3 2 2" xfId="8347" xr:uid="{00000000-0005-0000-0000-0000B05A0000}"/>
    <cellStyle name="40% - Accent5 2 3 2 3 2 3 3" xfId="12110" xr:uid="{00000000-0005-0000-0000-0000B15A0000}"/>
    <cellStyle name="40% - Accent5 2 3 2 3 2 4" xfId="24933" xr:uid="{00000000-0005-0000-0000-0000B25A0000}"/>
    <cellStyle name="40% - Accent5 2 3 2 3 2 4 2" xfId="12108" xr:uid="{00000000-0005-0000-0000-0000B35A0000}"/>
    <cellStyle name="40% - Accent5 2 3 2 3 2 5" xfId="8346" xr:uid="{00000000-0005-0000-0000-0000B45A0000}"/>
    <cellStyle name="40% - Accent5 2 3 2 3 3" xfId="8343" xr:uid="{00000000-0005-0000-0000-0000B55A0000}"/>
    <cellStyle name="40% - Accent5 2 3 2 3 3 2" xfId="32316" xr:uid="{00000000-0005-0000-0000-0000B65A0000}"/>
    <cellStyle name="40% - Accent5 2 3 2 3 3 2 2" xfId="8342" xr:uid="{00000000-0005-0000-0000-0000B75A0000}"/>
    <cellStyle name="40% - Accent5 2 3 2 3 3 2 2 2" xfId="8339" xr:uid="{00000000-0005-0000-0000-0000B85A0000}"/>
    <cellStyle name="40% - Accent5 2 3 2 3 3 2 3" xfId="29994" xr:uid="{00000000-0005-0000-0000-0000B95A0000}"/>
    <cellStyle name="40% - Accent5 2 3 2 3 3 3" xfId="24919" xr:uid="{00000000-0005-0000-0000-0000BA5A0000}"/>
    <cellStyle name="40% - Accent5 2 3 2 3 3 3 2" xfId="12103" xr:uid="{00000000-0005-0000-0000-0000BB5A0000}"/>
    <cellStyle name="40% - Accent5 2 3 2 3 3 4" xfId="8338" xr:uid="{00000000-0005-0000-0000-0000BC5A0000}"/>
    <cellStyle name="40% - Accent5 2 3 2 3 4" xfId="8634" xr:uid="{00000000-0005-0000-0000-0000BD5A0000}"/>
    <cellStyle name="40% - Accent5 2 3 2 3 4 2" xfId="23682" xr:uid="{00000000-0005-0000-0000-0000BE5A0000}"/>
    <cellStyle name="40% - Accent5 2 3 2 3 4 2 2" xfId="8335" xr:uid="{00000000-0005-0000-0000-0000BF5A0000}"/>
    <cellStyle name="40% - Accent5 2 3 2 3 4 3" xfId="8332" xr:uid="{00000000-0005-0000-0000-0000C05A0000}"/>
    <cellStyle name="40% - Accent5 2 3 2 3 5" xfId="8625" xr:uid="{00000000-0005-0000-0000-0000C15A0000}"/>
    <cellStyle name="40% - Accent5 2 3 2 3 5 2" xfId="8329" xr:uid="{00000000-0005-0000-0000-0000C25A0000}"/>
    <cellStyle name="40% - Accent5 2 3 2 3 6" xfId="8619" xr:uid="{00000000-0005-0000-0000-0000C35A0000}"/>
    <cellStyle name="40% - Accent5 2 3 2 4" xfId="8327" xr:uid="{00000000-0005-0000-0000-0000C45A0000}"/>
    <cellStyle name="40% - Accent5 2 3 2 4 2" xfId="8326" xr:uid="{00000000-0005-0000-0000-0000C55A0000}"/>
    <cellStyle name="40% - Accent5 2 3 2 4 2 2" xfId="29041" xr:uid="{00000000-0005-0000-0000-0000C65A0000}"/>
    <cellStyle name="40% - Accent5 2 3 2 4 2 2 2" xfId="8325" xr:uid="{00000000-0005-0000-0000-0000C75A0000}"/>
    <cellStyle name="40% - Accent5 2 3 2 4 2 2 2 2" xfId="8690" xr:uid="{00000000-0005-0000-0000-0000C85A0000}"/>
    <cellStyle name="40% - Accent5 2 3 2 4 2 2 3" xfId="8323" xr:uid="{00000000-0005-0000-0000-0000C95A0000}"/>
    <cellStyle name="40% - Accent5 2 3 2 4 2 3" xfId="25753" xr:uid="{00000000-0005-0000-0000-0000CA5A0000}"/>
    <cellStyle name="40% - Accent5 2 3 2 4 2 3 2" xfId="12052" xr:uid="{00000000-0005-0000-0000-0000CB5A0000}"/>
    <cellStyle name="40% - Accent5 2 3 2 4 2 4" xfId="8321" xr:uid="{00000000-0005-0000-0000-0000CC5A0000}"/>
    <cellStyle name="40% - Accent5 2 3 2 4 3" xfId="8317" xr:uid="{00000000-0005-0000-0000-0000CD5A0000}"/>
    <cellStyle name="40% - Accent5 2 3 2 4 3 2" xfId="32322" xr:uid="{00000000-0005-0000-0000-0000CE5A0000}"/>
    <cellStyle name="40% - Accent5 2 3 2 4 3 2 2" xfId="16209" xr:uid="{00000000-0005-0000-0000-0000CF5A0000}"/>
    <cellStyle name="40% - Accent5 2 3 2 4 3 3" xfId="8315" xr:uid="{00000000-0005-0000-0000-0000D05A0000}"/>
    <cellStyle name="40% - Accent5 2 3 2 4 4" xfId="8613" xr:uid="{00000000-0005-0000-0000-0000D15A0000}"/>
    <cellStyle name="40% - Accent5 2 3 2 4 4 2" xfId="8312" xr:uid="{00000000-0005-0000-0000-0000D25A0000}"/>
    <cellStyle name="40% - Accent5 2 3 2 4 5" xfId="8605" xr:uid="{00000000-0005-0000-0000-0000D35A0000}"/>
    <cellStyle name="40% - Accent5 2 3 2 5" xfId="13193" xr:uid="{00000000-0005-0000-0000-0000D45A0000}"/>
    <cellStyle name="40% - Accent5 2 3 2 5 2" xfId="8310" xr:uid="{00000000-0005-0000-0000-0000D55A0000}"/>
    <cellStyle name="40% - Accent5 2 3 2 5 2 2" xfId="22967" xr:uid="{00000000-0005-0000-0000-0000D65A0000}"/>
    <cellStyle name="40% - Accent5 2 3 2 5 2 2 2" xfId="10267" xr:uid="{00000000-0005-0000-0000-0000D75A0000}"/>
    <cellStyle name="40% - Accent5 2 3 2 5 2 3" xfId="22949" xr:uid="{00000000-0005-0000-0000-0000D85A0000}"/>
    <cellStyle name="40% - Accent5 2 3 2 5 3" xfId="14161" xr:uid="{00000000-0005-0000-0000-0000D95A0000}"/>
    <cellStyle name="40% - Accent5 2 3 2 5 3 2" xfId="8308" xr:uid="{00000000-0005-0000-0000-0000DA5A0000}"/>
    <cellStyle name="40% - Accent5 2 3 2 5 4" xfId="8601" xr:uid="{00000000-0005-0000-0000-0000DB5A0000}"/>
    <cellStyle name="40% - Accent5 2 3 2 6" xfId="13191" xr:uid="{00000000-0005-0000-0000-0000DC5A0000}"/>
    <cellStyle name="40% - Accent5 2 3 2 6 2" xfId="22756" xr:uid="{00000000-0005-0000-0000-0000DD5A0000}"/>
    <cellStyle name="40% - Accent5 2 3 2 6 2 2" xfId="8306" xr:uid="{00000000-0005-0000-0000-0000DE5A0000}"/>
    <cellStyle name="40% - Accent5 2 3 2 6 3" xfId="8304" xr:uid="{00000000-0005-0000-0000-0000DF5A0000}"/>
    <cellStyle name="40% - Accent5 2 3 2 7" xfId="8302" xr:uid="{00000000-0005-0000-0000-0000E05A0000}"/>
    <cellStyle name="40% - Accent5 2 3 2 7 2" xfId="8301" xr:uid="{00000000-0005-0000-0000-0000E15A0000}"/>
    <cellStyle name="40% - Accent5 2 3 2 8" xfId="8300" xr:uid="{00000000-0005-0000-0000-0000E25A0000}"/>
    <cellStyle name="40% - Accent5 2 3 3" xfId="11836" xr:uid="{00000000-0005-0000-0000-0000E35A0000}"/>
    <cellStyle name="40% - Accent5 2 3 3 2" xfId="8299" xr:uid="{00000000-0005-0000-0000-0000E45A0000}"/>
    <cellStyle name="40% - Accent5 2 3 3 2 2" xfId="8297" xr:uid="{00000000-0005-0000-0000-0000E55A0000}"/>
    <cellStyle name="40% - Accent5 2 3 3 2 2 2" xfId="32211" xr:uid="{00000000-0005-0000-0000-0000E65A0000}"/>
    <cellStyle name="40% - Accent5 2 3 3 2 2 2 2" xfId="12218" xr:uid="{00000000-0005-0000-0000-0000E75A0000}"/>
    <cellStyle name="40% - Accent5 2 3 3 2 2 2 2 2" xfId="29338" xr:uid="{00000000-0005-0000-0000-0000E85A0000}"/>
    <cellStyle name="40% - Accent5 2 3 3 2 2 2 2 2 2" xfId="31241" xr:uid="{00000000-0005-0000-0000-0000E95A0000}"/>
    <cellStyle name="40% - Accent5 2 3 3 2 2 2 2 3" xfId="25555" xr:uid="{00000000-0005-0000-0000-0000EA5A0000}"/>
    <cellStyle name="40% - Accent5 2 3 3 2 2 2 3" xfId="22449" xr:uid="{00000000-0005-0000-0000-0000EB5A0000}"/>
    <cellStyle name="40% - Accent5 2 3 3 2 2 2 3 2" xfId="8295" xr:uid="{00000000-0005-0000-0000-0000EC5A0000}"/>
    <cellStyle name="40% - Accent5 2 3 3 2 2 2 4" xfId="12127" xr:uid="{00000000-0005-0000-0000-0000ED5A0000}"/>
    <cellStyle name="40% - Accent5 2 3 3 2 2 3" xfId="22159" xr:uid="{00000000-0005-0000-0000-0000EE5A0000}"/>
    <cellStyle name="40% - Accent5 2 3 3 2 2 3 2" xfId="12094" xr:uid="{00000000-0005-0000-0000-0000EF5A0000}"/>
    <cellStyle name="40% - Accent5 2 3 3 2 2 3 2 2" xfId="8294" xr:uid="{00000000-0005-0000-0000-0000F05A0000}"/>
    <cellStyle name="40% - Accent5 2 3 3 2 2 3 3" xfId="12073" xr:uid="{00000000-0005-0000-0000-0000F15A0000}"/>
    <cellStyle name="40% - Accent5 2 3 3 2 2 4" xfId="22151" xr:uid="{00000000-0005-0000-0000-0000F25A0000}"/>
    <cellStyle name="40% - Accent5 2 3 3 2 2 4 2" xfId="12045" xr:uid="{00000000-0005-0000-0000-0000F35A0000}"/>
    <cellStyle name="40% - Accent5 2 3 3 2 2 5" xfId="8293" xr:uid="{00000000-0005-0000-0000-0000F45A0000}"/>
    <cellStyle name="40% - Accent5 2 3 3 2 3" xfId="8291" xr:uid="{00000000-0005-0000-0000-0000F55A0000}"/>
    <cellStyle name="40% - Accent5 2 3 3 2 3 2" xfId="32195" xr:uid="{00000000-0005-0000-0000-0000F65A0000}"/>
    <cellStyle name="40% - Accent5 2 3 3 2 3 2 2" xfId="11938" xr:uid="{00000000-0005-0000-0000-0000F75A0000}"/>
    <cellStyle name="40% - Accent5 2 3 3 2 3 2 2 2" xfId="25881" xr:uid="{00000000-0005-0000-0000-0000F85A0000}"/>
    <cellStyle name="40% - Accent5 2 3 3 2 3 2 3" xfId="20940" xr:uid="{00000000-0005-0000-0000-0000F95A0000}"/>
    <cellStyle name="40% - Accent5 2 3 3 2 3 3" xfId="22147" xr:uid="{00000000-0005-0000-0000-0000FA5A0000}"/>
    <cellStyle name="40% - Accent5 2 3 3 2 3 3 2" xfId="11858" xr:uid="{00000000-0005-0000-0000-0000FB5A0000}"/>
    <cellStyle name="40% - Accent5 2 3 3 2 3 4" xfId="8289" xr:uid="{00000000-0005-0000-0000-0000FC5A0000}"/>
    <cellStyle name="40% - Accent5 2 3 3 2 4" xfId="8287" xr:uid="{00000000-0005-0000-0000-0000FD5A0000}"/>
    <cellStyle name="40% - Accent5 2 3 3 2 4 2" xfId="18562" xr:uid="{00000000-0005-0000-0000-0000FE5A0000}"/>
    <cellStyle name="40% - Accent5 2 3 3 2 4 2 2" xfId="11773" xr:uid="{00000000-0005-0000-0000-0000FF5A0000}"/>
    <cellStyle name="40% - Accent5 2 3 3 2 4 3" xfId="19914" xr:uid="{00000000-0005-0000-0000-0000005B0000}"/>
    <cellStyle name="40% - Accent5 2 3 3 2 5" xfId="8284" xr:uid="{00000000-0005-0000-0000-0000015B0000}"/>
    <cellStyle name="40% - Accent5 2 3 3 2 5 2" xfId="8283" xr:uid="{00000000-0005-0000-0000-0000025B0000}"/>
    <cellStyle name="40% - Accent5 2 3 3 2 6" xfId="18460" xr:uid="{00000000-0005-0000-0000-0000035B0000}"/>
    <cellStyle name="40% - Accent5 2 3 3 3" xfId="8282" xr:uid="{00000000-0005-0000-0000-0000045B0000}"/>
    <cellStyle name="40% - Accent5 2 3 3 3 2" xfId="8278" xr:uid="{00000000-0005-0000-0000-0000055B0000}"/>
    <cellStyle name="40% - Accent5 2 3 3 3 2 2" xfId="23799" xr:uid="{00000000-0005-0000-0000-0000065B0000}"/>
    <cellStyle name="40% - Accent5 2 3 3 3 2 2 2" xfId="9516" xr:uid="{00000000-0005-0000-0000-0000075B0000}"/>
    <cellStyle name="40% - Accent5 2 3 3 3 2 2 2 2" xfId="11719" xr:uid="{00000000-0005-0000-0000-0000085B0000}"/>
    <cellStyle name="40% - Accent5 2 3 3 3 2 2 3" xfId="9470" xr:uid="{00000000-0005-0000-0000-0000095B0000}"/>
    <cellStyle name="40% - Accent5 2 3 3 3 2 3" xfId="22124" xr:uid="{00000000-0005-0000-0000-00000A5B0000}"/>
    <cellStyle name="40% - Accent5 2 3 3 3 2 3 2" xfId="11866" xr:uid="{00000000-0005-0000-0000-00000B5B0000}"/>
    <cellStyle name="40% - Accent5 2 3 3 3 2 4" xfId="8276" xr:uid="{00000000-0005-0000-0000-00000C5B0000}"/>
    <cellStyle name="40% - Accent5 2 3 3 3 3" xfId="8271" xr:uid="{00000000-0005-0000-0000-00000D5B0000}"/>
    <cellStyle name="40% - Accent5 2 3 3 3 3 2" xfId="16156" xr:uid="{00000000-0005-0000-0000-00000E5B0000}"/>
    <cellStyle name="40% - Accent5 2 3 3 3 3 2 2" xfId="9339" xr:uid="{00000000-0005-0000-0000-00000F5B0000}"/>
    <cellStyle name="40% - Accent5 2 3 3 3 3 3" xfId="8268" xr:uid="{00000000-0005-0000-0000-0000105B0000}"/>
    <cellStyle name="40% - Accent5 2 3 3 3 4" xfId="8592" xr:uid="{00000000-0005-0000-0000-0000115B0000}"/>
    <cellStyle name="40% - Accent5 2 3 3 3 4 2" xfId="8264" xr:uid="{00000000-0005-0000-0000-0000125B0000}"/>
    <cellStyle name="40% - Accent5 2 3 3 3 5" xfId="8585" xr:uid="{00000000-0005-0000-0000-0000135B0000}"/>
    <cellStyle name="40% - Accent5 2 3 3 4" xfId="8263" xr:uid="{00000000-0005-0000-0000-0000145B0000}"/>
    <cellStyle name="40% - Accent5 2 3 3 4 2" xfId="8260" xr:uid="{00000000-0005-0000-0000-0000155B0000}"/>
    <cellStyle name="40% - Accent5 2 3 3 4 2 2" xfId="22970" xr:uid="{00000000-0005-0000-0000-0000165B0000}"/>
    <cellStyle name="40% - Accent5 2 3 3 4 2 2 2" xfId="8258" xr:uid="{00000000-0005-0000-0000-0000175B0000}"/>
    <cellStyle name="40% - Accent5 2 3 3 4 2 3" xfId="8256" xr:uid="{00000000-0005-0000-0000-0000185B0000}"/>
    <cellStyle name="40% - Accent5 2 3 3 4 3" xfId="8253" xr:uid="{00000000-0005-0000-0000-0000195B0000}"/>
    <cellStyle name="40% - Accent5 2 3 3 4 3 2" xfId="8251" xr:uid="{00000000-0005-0000-0000-00001A5B0000}"/>
    <cellStyle name="40% - Accent5 2 3 3 4 4" xfId="8582" xr:uid="{00000000-0005-0000-0000-00001B5B0000}"/>
    <cellStyle name="40% - Accent5 2 3 3 5" xfId="13189" xr:uid="{00000000-0005-0000-0000-00001C5B0000}"/>
    <cellStyle name="40% - Accent5 2 3 3 5 2" xfId="8250" xr:uid="{00000000-0005-0000-0000-00001D5B0000}"/>
    <cellStyle name="40% - Accent5 2 3 3 5 2 2" xfId="8248" xr:uid="{00000000-0005-0000-0000-00001E5B0000}"/>
    <cellStyle name="40% - Accent5 2 3 3 5 3" xfId="8247" xr:uid="{00000000-0005-0000-0000-00001F5B0000}"/>
    <cellStyle name="40% - Accent5 2 3 3 6" xfId="8244" xr:uid="{00000000-0005-0000-0000-0000205B0000}"/>
    <cellStyle name="40% - Accent5 2 3 3 6 2" xfId="34020" xr:uid="{00000000-0005-0000-0000-0000215B0000}"/>
    <cellStyle name="40% - Accent5 2 3 3 7" xfId="8243" xr:uid="{00000000-0005-0000-0000-0000225B0000}"/>
    <cellStyle name="40% - Accent5 2 3 4" xfId="8241" xr:uid="{00000000-0005-0000-0000-0000235B0000}"/>
    <cellStyle name="40% - Accent5 2 3 4 2" xfId="10562" xr:uid="{00000000-0005-0000-0000-0000245B0000}"/>
    <cellStyle name="40% - Accent5 2 3 4 2 2" xfId="8240" xr:uid="{00000000-0005-0000-0000-0000255B0000}"/>
    <cellStyle name="40% - Accent5 2 3 4 2 2 2" xfId="24793" xr:uid="{00000000-0005-0000-0000-0000265B0000}"/>
    <cellStyle name="40% - Accent5 2 3 4 2 2 2 2" xfId="11590" xr:uid="{00000000-0005-0000-0000-0000275B0000}"/>
    <cellStyle name="40% - Accent5 2 3 4 2 2 2 2 2" xfId="26467" xr:uid="{00000000-0005-0000-0000-0000285B0000}"/>
    <cellStyle name="40% - Accent5 2 3 4 2 2 2 3" xfId="8239" xr:uid="{00000000-0005-0000-0000-0000295B0000}"/>
    <cellStyle name="40% - Accent5 2 3 4 2 2 3" xfId="22101" xr:uid="{00000000-0005-0000-0000-00002A5B0000}"/>
    <cellStyle name="40% - Accent5 2 3 4 2 2 3 2" xfId="8237" xr:uid="{00000000-0005-0000-0000-00002B5B0000}"/>
    <cellStyle name="40% - Accent5 2 3 4 2 2 4" xfId="24172" xr:uid="{00000000-0005-0000-0000-00002C5B0000}"/>
    <cellStyle name="40% - Accent5 2 3 4 2 3" xfId="8235" xr:uid="{00000000-0005-0000-0000-00002D5B0000}"/>
    <cellStyle name="40% - Accent5 2 3 4 2 3 2" xfId="31634" xr:uid="{00000000-0005-0000-0000-00002E5B0000}"/>
    <cellStyle name="40% - Accent5 2 3 4 2 3 2 2" xfId="8232" xr:uid="{00000000-0005-0000-0000-00002F5B0000}"/>
    <cellStyle name="40% - Accent5 2 3 4 2 3 3" xfId="8229" xr:uid="{00000000-0005-0000-0000-0000305B0000}"/>
    <cellStyle name="40% - Accent5 2 3 4 2 4" xfId="8227" xr:uid="{00000000-0005-0000-0000-0000315B0000}"/>
    <cellStyle name="40% - Accent5 2 3 4 2 4 2" xfId="8931" xr:uid="{00000000-0005-0000-0000-0000325B0000}"/>
    <cellStyle name="40% - Accent5 2 3 4 2 5" xfId="8225" xr:uid="{00000000-0005-0000-0000-0000335B0000}"/>
    <cellStyle name="40% - Accent5 2 3 4 3" xfId="8224" xr:uid="{00000000-0005-0000-0000-0000345B0000}"/>
    <cellStyle name="40% - Accent5 2 3 4 3 2" xfId="8221" xr:uid="{00000000-0005-0000-0000-0000355B0000}"/>
    <cellStyle name="40% - Accent5 2 3 4 3 2 2" xfId="24191" xr:uid="{00000000-0005-0000-0000-0000365B0000}"/>
    <cellStyle name="40% - Accent5 2 3 4 3 2 2 2" xfId="8219" xr:uid="{00000000-0005-0000-0000-0000375B0000}"/>
    <cellStyle name="40% - Accent5 2 3 4 3 2 3" xfId="22083" xr:uid="{00000000-0005-0000-0000-0000385B0000}"/>
    <cellStyle name="40% - Accent5 2 3 4 3 3" xfId="8217" xr:uid="{00000000-0005-0000-0000-0000395B0000}"/>
    <cellStyle name="40% - Accent5 2 3 4 3 3 2" xfId="34137" xr:uid="{00000000-0005-0000-0000-00003A5B0000}"/>
    <cellStyle name="40% - Accent5 2 3 4 3 4" xfId="8571" xr:uid="{00000000-0005-0000-0000-00003B5B0000}"/>
    <cellStyle name="40% - Accent5 2 3 4 4" xfId="8215" xr:uid="{00000000-0005-0000-0000-00003C5B0000}"/>
    <cellStyle name="40% - Accent5 2 3 4 4 2" xfId="8213" xr:uid="{00000000-0005-0000-0000-00003D5B0000}"/>
    <cellStyle name="40% - Accent5 2 3 4 4 2 2" xfId="24174" xr:uid="{00000000-0005-0000-0000-00003E5B0000}"/>
    <cellStyle name="40% - Accent5 2 3 4 4 3" xfId="20752" xr:uid="{00000000-0005-0000-0000-00003F5B0000}"/>
    <cellStyle name="40% - Accent5 2 3 4 5" xfId="13367" xr:uid="{00000000-0005-0000-0000-0000405B0000}"/>
    <cellStyle name="40% - Accent5 2 3 4 5 2" xfId="8212" xr:uid="{00000000-0005-0000-0000-0000415B0000}"/>
    <cellStyle name="40% - Accent5 2 3 4 6" xfId="13363" xr:uid="{00000000-0005-0000-0000-0000425B0000}"/>
    <cellStyle name="40% - Accent5 2 3 5" xfId="8211" xr:uid="{00000000-0005-0000-0000-0000435B0000}"/>
    <cellStyle name="40% - Accent5 2 3 5 2" xfId="25382" xr:uid="{00000000-0005-0000-0000-0000445B0000}"/>
    <cellStyle name="40% - Accent5 2 3 5 2 2" xfId="8209" xr:uid="{00000000-0005-0000-0000-0000455B0000}"/>
    <cellStyle name="40% - Accent5 2 3 5 2 2 2" xfId="24764" xr:uid="{00000000-0005-0000-0000-0000465B0000}"/>
    <cellStyle name="40% - Accent5 2 3 5 2 2 2 2" xfId="23483" xr:uid="{00000000-0005-0000-0000-0000475B0000}"/>
    <cellStyle name="40% - Accent5 2 3 5 2 2 3" xfId="8208" xr:uid="{00000000-0005-0000-0000-0000485B0000}"/>
    <cellStyle name="40% - Accent5 2 3 5 2 3" xfId="8204" xr:uid="{00000000-0005-0000-0000-0000495B0000}"/>
    <cellStyle name="40% - Accent5 2 3 5 2 3 2" xfId="8202" xr:uid="{00000000-0005-0000-0000-00004A5B0000}"/>
    <cellStyle name="40% - Accent5 2 3 5 2 4" xfId="8200" xr:uid="{00000000-0005-0000-0000-00004B5B0000}"/>
    <cellStyle name="40% - Accent5 2 3 5 3" xfId="8198" xr:uid="{00000000-0005-0000-0000-00004C5B0000}"/>
    <cellStyle name="40% - Accent5 2 3 5 3 2" xfId="8196" xr:uid="{00000000-0005-0000-0000-00004D5B0000}"/>
    <cellStyle name="40% - Accent5 2 3 5 3 2 2" xfId="16809" xr:uid="{00000000-0005-0000-0000-00004E5B0000}"/>
    <cellStyle name="40% - Accent5 2 3 5 3 3" xfId="8195" xr:uid="{00000000-0005-0000-0000-00004F5B0000}"/>
    <cellStyle name="40% - Accent5 2 3 5 4" xfId="7203" xr:uid="{00000000-0005-0000-0000-0000505B0000}"/>
    <cellStyle name="40% - Accent5 2 3 5 4 2" xfId="25239" xr:uid="{00000000-0005-0000-0000-0000515B0000}"/>
    <cellStyle name="40% - Accent5 2 3 5 5" xfId="7199" xr:uid="{00000000-0005-0000-0000-0000525B0000}"/>
    <cellStyle name="40% - Accent5 2 3 6" xfId="8194" xr:uid="{00000000-0005-0000-0000-0000535B0000}"/>
    <cellStyle name="40% - Accent5 2 3 6 2" xfId="8192" xr:uid="{00000000-0005-0000-0000-0000545B0000}"/>
    <cellStyle name="40% - Accent5 2 3 6 2 2" xfId="8191" xr:uid="{00000000-0005-0000-0000-0000555B0000}"/>
    <cellStyle name="40% - Accent5 2 3 6 2 2 2" xfId="8189" xr:uid="{00000000-0005-0000-0000-0000565B0000}"/>
    <cellStyle name="40% - Accent5 2 3 6 2 3" xfId="8186" xr:uid="{00000000-0005-0000-0000-0000575B0000}"/>
    <cellStyle name="40% - Accent5 2 3 6 3" xfId="8184" xr:uid="{00000000-0005-0000-0000-0000585B0000}"/>
    <cellStyle name="40% - Accent5 2 3 6 3 2" xfId="8182" xr:uid="{00000000-0005-0000-0000-0000595B0000}"/>
    <cellStyle name="40% - Accent5 2 3 6 4" xfId="8180" xr:uid="{00000000-0005-0000-0000-00005A5B0000}"/>
    <cellStyle name="40% - Accent5 2 3 7" xfId="28153" xr:uid="{00000000-0005-0000-0000-00005B5B0000}"/>
    <cellStyle name="40% - Accent5 2 3 7 2" xfId="8175" xr:uid="{00000000-0005-0000-0000-00005C5B0000}"/>
    <cellStyle name="40% - Accent5 2 3 7 2 2" xfId="8174" xr:uid="{00000000-0005-0000-0000-00005D5B0000}"/>
    <cellStyle name="40% - Accent5 2 3 7 3" xfId="8172" xr:uid="{00000000-0005-0000-0000-00005E5B0000}"/>
    <cellStyle name="40% - Accent5 2 3 8" xfId="15166" xr:uid="{00000000-0005-0000-0000-00005F5B0000}"/>
    <cellStyle name="40% - Accent5 2 3 8 2" xfId="8169" xr:uid="{00000000-0005-0000-0000-0000605B0000}"/>
    <cellStyle name="40% - Accent5 2 3 9" xfId="15162" xr:uid="{00000000-0005-0000-0000-0000615B0000}"/>
    <cellStyle name="40% - Accent5 2 4" xfId="31745" xr:uid="{00000000-0005-0000-0000-0000625B0000}"/>
    <cellStyle name="40% - Accent5 2 4 2" xfId="26766" xr:uid="{00000000-0005-0000-0000-0000635B0000}"/>
    <cellStyle name="40% - Accent5 2 4 2 2" xfId="26763" xr:uid="{00000000-0005-0000-0000-0000645B0000}"/>
    <cellStyle name="40% - Accent5 2 4 2 2 2" xfId="8168" xr:uid="{00000000-0005-0000-0000-0000655B0000}"/>
    <cellStyle name="40% - Accent5 2 4 2 2 2 2" xfId="24689" xr:uid="{00000000-0005-0000-0000-0000665B0000}"/>
    <cellStyle name="40% - Accent5 2 4 2 2 2 2 2" xfId="10219" xr:uid="{00000000-0005-0000-0000-0000675B0000}"/>
    <cellStyle name="40% - Accent5 2 4 2 2 2 2 2 2" xfId="10217" xr:uid="{00000000-0005-0000-0000-0000685B0000}"/>
    <cellStyle name="40% - Accent5 2 4 2 2 2 2 2 2 2" xfId="8165" xr:uid="{00000000-0005-0000-0000-0000695B0000}"/>
    <cellStyle name="40% - Accent5 2 4 2 2 2 2 2 3" xfId="8163" xr:uid="{00000000-0005-0000-0000-00006A5B0000}"/>
    <cellStyle name="40% - Accent5 2 4 2 2 2 2 3" xfId="10214" xr:uid="{00000000-0005-0000-0000-00006B5B0000}"/>
    <cellStyle name="40% - Accent5 2 4 2 2 2 2 3 2" xfId="8162" xr:uid="{00000000-0005-0000-0000-00006C5B0000}"/>
    <cellStyle name="40% - Accent5 2 4 2 2 2 2 4" xfId="8161" xr:uid="{00000000-0005-0000-0000-00006D5B0000}"/>
    <cellStyle name="40% - Accent5 2 4 2 2 2 3" xfId="24681" xr:uid="{00000000-0005-0000-0000-00006E5B0000}"/>
    <cellStyle name="40% - Accent5 2 4 2 2 2 3 2" xfId="10213" xr:uid="{00000000-0005-0000-0000-00006F5B0000}"/>
    <cellStyle name="40% - Accent5 2 4 2 2 2 3 2 2" xfId="20109" xr:uid="{00000000-0005-0000-0000-0000705B0000}"/>
    <cellStyle name="40% - Accent5 2 4 2 2 2 3 3" xfId="8159" xr:uid="{00000000-0005-0000-0000-0000715B0000}"/>
    <cellStyle name="40% - Accent5 2 4 2 2 2 4" xfId="24676" xr:uid="{00000000-0005-0000-0000-0000725B0000}"/>
    <cellStyle name="40% - Accent5 2 4 2 2 2 4 2" xfId="8158" xr:uid="{00000000-0005-0000-0000-0000735B0000}"/>
    <cellStyle name="40% - Accent5 2 4 2 2 2 5" xfId="31505" xr:uid="{00000000-0005-0000-0000-0000745B0000}"/>
    <cellStyle name="40% - Accent5 2 4 2 2 3" xfId="8154" xr:uid="{00000000-0005-0000-0000-0000755B0000}"/>
    <cellStyle name="40% - Accent5 2 4 2 2 3 2" xfId="24673" xr:uid="{00000000-0005-0000-0000-0000765B0000}"/>
    <cellStyle name="40% - Accent5 2 4 2 2 3 2 2" xfId="10199" xr:uid="{00000000-0005-0000-0000-0000775B0000}"/>
    <cellStyle name="40% - Accent5 2 4 2 2 3 2 2 2" xfId="18778" xr:uid="{00000000-0005-0000-0000-0000785B0000}"/>
    <cellStyle name="40% - Accent5 2 4 2 2 3 2 3" xfId="22097" xr:uid="{00000000-0005-0000-0000-0000795B0000}"/>
    <cellStyle name="40% - Accent5 2 4 2 2 3 3" xfId="24667" xr:uid="{00000000-0005-0000-0000-00007A5B0000}"/>
    <cellStyle name="40% - Accent5 2 4 2 2 3 3 2" xfId="8153" xr:uid="{00000000-0005-0000-0000-00007B5B0000}"/>
    <cellStyle name="40% - Accent5 2 4 2 2 3 4" xfId="31438" xr:uid="{00000000-0005-0000-0000-00007C5B0000}"/>
    <cellStyle name="40% - Accent5 2 4 2 2 4" xfId="8152" xr:uid="{00000000-0005-0000-0000-00007D5B0000}"/>
    <cellStyle name="40% - Accent5 2 4 2 2 4 2" xfId="24661" xr:uid="{00000000-0005-0000-0000-00007E5B0000}"/>
    <cellStyle name="40% - Accent5 2 4 2 2 4 2 2" xfId="8151" xr:uid="{00000000-0005-0000-0000-00007F5B0000}"/>
    <cellStyle name="40% - Accent5 2 4 2 2 4 3" xfId="8150" xr:uid="{00000000-0005-0000-0000-0000805B0000}"/>
    <cellStyle name="40% - Accent5 2 4 2 2 5" xfId="27289" xr:uid="{00000000-0005-0000-0000-0000815B0000}"/>
    <cellStyle name="40% - Accent5 2 4 2 2 5 2" xfId="25084" xr:uid="{00000000-0005-0000-0000-0000825B0000}"/>
    <cellStyle name="40% - Accent5 2 4 2 2 6" xfId="25073" xr:uid="{00000000-0005-0000-0000-0000835B0000}"/>
    <cellStyle name="40% - Accent5 2 4 2 3" xfId="8149" xr:uid="{00000000-0005-0000-0000-0000845B0000}"/>
    <cellStyle name="40% - Accent5 2 4 2 3 2" xfId="8147" xr:uid="{00000000-0005-0000-0000-0000855B0000}"/>
    <cellStyle name="40% - Accent5 2 4 2 3 2 2" xfId="34398" xr:uid="{00000000-0005-0000-0000-0000865B0000}"/>
    <cellStyle name="40% - Accent5 2 4 2 3 2 2 2" xfId="10163" xr:uid="{00000000-0005-0000-0000-0000875B0000}"/>
    <cellStyle name="40% - Accent5 2 4 2 3 2 2 2 2" xfId="32083" xr:uid="{00000000-0005-0000-0000-0000885B0000}"/>
    <cellStyle name="40% - Accent5 2 4 2 3 2 2 3" xfId="8146" xr:uid="{00000000-0005-0000-0000-0000895B0000}"/>
    <cellStyle name="40% - Accent5 2 4 2 3 2 3" xfId="25044" xr:uid="{00000000-0005-0000-0000-00008A5B0000}"/>
    <cellStyle name="40% - Accent5 2 4 2 3 2 3 2" xfId="9441" xr:uid="{00000000-0005-0000-0000-00008B5B0000}"/>
    <cellStyle name="40% - Accent5 2 4 2 3 2 4" xfId="31324" xr:uid="{00000000-0005-0000-0000-00008C5B0000}"/>
    <cellStyle name="40% - Accent5 2 4 2 3 3" xfId="8145" xr:uid="{00000000-0005-0000-0000-00008D5B0000}"/>
    <cellStyle name="40% - Accent5 2 4 2 3 3 2" xfId="33885" xr:uid="{00000000-0005-0000-0000-00008E5B0000}"/>
    <cellStyle name="40% - Accent5 2 4 2 3 3 2 2" xfId="8144" xr:uid="{00000000-0005-0000-0000-00008F5B0000}"/>
    <cellStyle name="40% - Accent5 2 4 2 3 3 3" xfId="8143" xr:uid="{00000000-0005-0000-0000-0000905B0000}"/>
    <cellStyle name="40% - Accent5 2 4 2 3 4" xfId="8515" xr:uid="{00000000-0005-0000-0000-0000915B0000}"/>
    <cellStyle name="40% - Accent5 2 4 2 3 4 2" xfId="8141" xr:uid="{00000000-0005-0000-0000-0000925B0000}"/>
    <cellStyle name="40% - Accent5 2 4 2 3 5" xfId="8506" xr:uid="{00000000-0005-0000-0000-0000935B0000}"/>
    <cellStyle name="40% - Accent5 2 4 2 4" xfId="8140" xr:uid="{00000000-0005-0000-0000-0000945B0000}"/>
    <cellStyle name="40% - Accent5 2 4 2 4 2" xfId="8139" xr:uid="{00000000-0005-0000-0000-0000955B0000}"/>
    <cellStyle name="40% - Accent5 2 4 2 4 2 2" xfId="26321" xr:uid="{00000000-0005-0000-0000-0000965B0000}"/>
    <cellStyle name="40% - Accent5 2 4 2 4 2 2 2" xfId="34141" xr:uid="{00000000-0005-0000-0000-0000975B0000}"/>
    <cellStyle name="40% - Accent5 2 4 2 4 2 3" xfId="8138" xr:uid="{00000000-0005-0000-0000-0000985B0000}"/>
    <cellStyle name="40% - Accent5 2 4 2 4 3" xfId="8135" xr:uid="{00000000-0005-0000-0000-0000995B0000}"/>
    <cellStyle name="40% - Accent5 2 4 2 4 3 2" xfId="15132" xr:uid="{00000000-0005-0000-0000-00009A5B0000}"/>
    <cellStyle name="40% - Accent5 2 4 2 4 4" xfId="8502" xr:uid="{00000000-0005-0000-0000-00009B5B0000}"/>
    <cellStyle name="40% - Accent5 2 4 2 5" xfId="13186" xr:uid="{00000000-0005-0000-0000-00009C5B0000}"/>
    <cellStyle name="40% - Accent5 2 4 2 5 2" xfId="8133" xr:uid="{00000000-0005-0000-0000-00009D5B0000}"/>
    <cellStyle name="40% - Accent5 2 4 2 5 2 2" xfId="17993" xr:uid="{00000000-0005-0000-0000-00009E5B0000}"/>
    <cellStyle name="40% - Accent5 2 4 2 5 3" xfId="8131" xr:uid="{00000000-0005-0000-0000-00009F5B0000}"/>
    <cellStyle name="40% - Accent5 2 4 2 6" xfId="16779" xr:uid="{00000000-0005-0000-0000-0000A05B0000}"/>
    <cellStyle name="40% - Accent5 2 4 2 6 2" xfId="8129" xr:uid="{00000000-0005-0000-0000-0000A15B0000}"/>
    <cellStyle name="40% - Accent5 2 4 2 7" xfId="10211" xr:uid="{00000000-0005-0000-0000-0000A25B0000}"/>
    <cellStyle name="40% - Accent5 2 4 3" xfId="26754" xr:uid="{00000000-0005-0000-0000-0000A35B0000}"/>
    <cellStyle name="40% - Accent5 2 4 3 2" xfId="8128" xr:uid="{00000000-0005-0000-0000-0000A45B0000}"/>
    <cellStyle name="40% - Accent5 2 4 3 2 2" xfId="8126" xr:uid="{00000000-0005-0000-0000-0000A55B0000}"/>
    <cellStyle name="40% - Accent5 2 4 3 2 2 2" xfId="24617" xr:uid="{00000000-0005-0000-0000-0000A65B0000}"/>
    <cellStyle name="40% - Accent5 2 4 3 2 2 2 2" xfId="25983" xr:uid="{00000000-0005-0000-0000-0000A75B0000}"/>
    <cellStyle name="40% - Accent5 2 4 3 2 2 2 2 2" xfId="15005" xr:uid="{00000000-0005-0000-0000-0000A85B0000}"/>
    <cellStyle name="40% - Accent5 2 4 3 2 2 2 3" xfId="8125" xr:uid="{00000000-0005-0000-0000-0000A95B0000}"/>
    <cellStyle name="40% - Accent5 2 4 3 2 2 3" xfId="22032" xr:uid="{00000000-0005-0000-0000-0000AA5B0000}"/>
    <cellStyle name="40% - Accent5 2 4 3 2 2 3 2" xfId="8124" xr:uid="{00000000-0005-0000-0000-0000AB5B0000}"/>
    <cellStyle name="40% - Accent5 2 4 3 2 2 4" xfId="21650" xr:uid="{00000000-0005-0000-0000-0000AC5B0000}"/>
    <cellStyle name="40% - Accent5 2 4 3 2 3" xfId="8122" xr:uid="{00000000-0005-0000-0000-0000AD5B0000}"/>
    <cellStyle name="40% - Accent5 2 4 3 2 3 2" xfId="24606" xr:uid="{00000000-0005-0000-0000-0000AE5B0000}"/>
    <cellStyle name="40% - Accent5 2 4 3 2 3 2 2" xfId="8120" xr:uid="{00000000-0005-0000-0000-0000AF5B0000}"/>
    <cellStyle name="40% - Accent5 2 4 3 2 3 3" xfId="8119" xr:uid="{00000000-0005-0000-0000-0000B05B0000}"/>
    <cellStyle name="40% - Accent5 2 4 3 2 4" xfId="8117" xr:uid="{00000000-0005-0000-0000-0000B15B0000}"/>
    <cellStyle name="40% - Accent5 2 4 3 2 4 2" xfId="31305" xr:uid="{00000000-0005-0000-0000-0000B25B0000}"/>
    <cellStyle name="40% - Accent5 2 4 3 2 5" xfId="22212" xr:uid="{00000000-0005-0000-0000-0000B35B0000}"/>
    <cellStyle name="40% - Accent5 2 4 3 3" xfId="8116" xr:uid="{00000000-0005-0000-0000-0000B45B0000}"/>
    <cellStyle name="40% - Accent5 2 4 3 3 2" xfId="8113" xr:uid="{00000000-0005-0000-0000-0000B55B0000}"/>
    <cellStyle name="40% - Accent5 2 4 3 3 2 2" xfId="31620" xr:uid="{00000000-0005-0000-0000-0000B65B0000}"/>
    <cellStyle name="40% - Accent5 2 4 3 3 2 2 2" xfId="13616" xr:uid="{00000000-0005-0000-0000-0000B75B0000}"/>
    <cellStyle name="40% - Accent5 2 4 3 3 2 3" xfId="8111" xr:uid="{00000000-0005-0000-0000-0000B85B0000}"/>
    <cellStyle name="40% - Accent5 2 4 3 3 3" xfId="8108" xr:uid="{00000000-0005-0000-0000-0000B95B0000}"/>
    <cellStyle name="40% - Accent5 2 4 3 3 3 2" xfId="8107" xr:uid="{00000000-0005-0000-0000-0000BA5B0000}"/>
    <cellStyle name="40% - Accent5 2 4 3 3 4" xfId="8493" xr:uid="{00000000-0005-0000-0000-0000BB5B0000}"/>
    <cellStyle name="40% - Accent5 2 4 3 4" xfId="8106" xr:uid="{00000000-0005-0000-0000-0000BC5B0000}"/>
    <cellStyle name="40% - Accent5 2 4 3 4 2" xfId="8104" xr:uid="{00000000-0005-0000-0000-0000BD5B0000}"/>
    <cellStyle name="40% - Accent5 2 4 3 4 2 2" xfId="18690" xr:uid="{00000000-0005-0000-0000-0000BE5B0000}"/>
    <cellStyle name="40% - Accent5 2 4 3 4 3" xfId="8103" xr:uid="{00000000-0005-0000-0000-0000BF5B0000}"/>
    <cellStyle name="40% - Accent5 2 4 3 5" xfId="8102" xr:uid="{00000000-0005-0000-0000-0000C05B0000}"/>
    <cellStyle name="40% - Accent5 2 4 3 5 2" xfId="8100" xr:uid="{00000000-0005-0000-0000-0000C15B0000}"/>
    <cellStyle name="40% - Accent5 2 4 3 6" xfId="16766" xr:uid="{00000000-0005-0000-0000-0000C25B0000}"/>
    <cellStyle name="40% - Accent5 2 4 4" xfId="33345" xr:uid="{00000000-0005-0000-0000-0000C35B0000}"/>
    <cellStyle name="40% - Accent5 2 4 4 2" xfId="32033" xr:uid="{00000000-0005-0000-0000-0000C45B0000}"/>
    <cellStyle name="40% - Accent5 2 4 4 2 2" xfId="32026" xr:uid="{00000000-0005-0000-0000-0000C55B0000}"/>
    <cellStyle name="40% - Accent5 2 4 4 2 2 2" xfId="24570" xr:uid="{00000000-0005-0000-0000-0000C65B0000}"/>
    <cellStyle name="40% - Accent5 2 4 4 2 2 2 2" xfId="8099" xr:uid="{00000000-0005-0000-0000-0000C75B0000}"/>
    <cellStyle name="40% - Accent5 2 4 4 2 2 3" xfId="8097" xr:uid="{00000000-0005-0000-0000-0000C85B0000}"/>
    <cellStyle name="40% - Accent5 2 4 4 2 3" xfId="24486" xr:uid="{00000000-0005-0000-0000-0000C95B0000}"/>
    <cellStyle name="40% - Accent5 2 4 4 2 3 2" xfId="8095" xr:uid="{00000000-0005-0000-0000-0000CA5B0000}"/>
    <cellStyle name="40% - Accent5 2 4 4 2 4" xfId="8094" xr:uid="{00000000-0005-0000-0000-0000CB5B0000}"/>
    <cellStyle name="40% - Accent5 2 4 4 3" xfId="31915" xr:uid="{00000000-0005-0000-0000-0000CC5B0000}"/>
    <cellStyle name="40% - Accent5 2 4 4 3 2" xfId="31905" xr:uid="{00000000-0005-0000-0000-0000CD5B0000}"/>
    <cellStyle name="40% - Accent5 2 4 4 3 2 2" xfId="8092" xr:uid="{00000000-0005-0000-0000-0000CE5B0000}"/>
    <cellStyle name="40% - Accent5 2 4 4 3 3" xfId="8091" xr:uid="{00000000-0005-0000-0000-0000CF5B0000}"/>
    <cellStyle name="40% - Accent5 2 4 4 4" xfId="31204" xr:uid="{00000000-0005-0000-0000-0000D05B0000}"/>
    <cellStyle name="40% - Accent5 2 4 4 4 2" xfId="13604" xr:uid="{00000000-0005-0000-0000-0000D15B0000}"/>
    <cellStyle name="40% - Accent5 2 4 4 5" xfId="13356" xr:uid="{00000000-0005-0000-0000-0000D25B0000}"/>
    <cellStyle name="40% - Accent5 2 4 5" xfId="8085" xr:uid="{00000000-0005-0000-0000-0000D35B0000}"/>
    <cellStyle name="40% - Accent5 2 4 5 2" xfId="31793" xr:uid="{00000000-0005-0000-0000-0000D45B0000}"/>
    <cellStyle name="40% - Accent5 2 4 5 2 2" xfId="31787" xr:uid="{00000000-0005-0000-0000-0000D55B0000}"/>
    <cellStyle name="40% - Accent5 2 4 5 2 2 2" xfId="8083" xr:uid="{00000000-0005-0000-0000-0000D65B0000}"/>
    <cellStyle name="40% - Accent5 2 4 5 2 3" xfId="8080" xr:uid="{00000000-0005-0000-0000-0000D75B0000}"/>
    <cellStyle name="40% - Accent5 2 4 5 3" xfId="31712" xr:uid="{00000000-0005-0000-0000-0000D85B0000}"/>
    <cellStyle name="40% - Accent5 2 4 5 3 2" xfId="11768" xr:uid="{00000000-0005-0000-0000-0000D95B0000}"/>
    <cellStyle name="40% - Accent5 2 4 5 4" xfId="11756" xr:uid="{00000000-0005-0000-0000-0000DA5B0000}"/>
    <cellStyle name="40% - Accent5 2 4 6" xfId="14201" xr:uid="{00000000-0005-0000-0000-0000DB5B0000}"/>
    <cellStyle name="40% - Accent5 2 4 6 2" xfId="20718" xr:uid="{00000000-0005-0000-0000-0000DC5B0000}"/>
    <cellStyle name="40% - Accent5 2 4 6 2 2" xfId="8074" xr:uid="{00000000-0005-0000-0000-0000DD5B0000}"/>
    <cellStyle name="40% - Accent5 2 4 6 3" xfId="33882" xr:uid="{00000000-0005-0000-0000-0000DE5B0000}"/>
    <cellStyle name="40% - Accent5 2 4 7" xfId="8070" xr:uid="{00000000-0005-0000-0000-0000DF5B0000}"/>
    <cellStyle name="40% - Accent5 2 4 7 2" xfId="8067" xr:uid="{00000000-0005-0000-0000-0000E05B0000}"/>
    <cellStyle name="40% - Accent5 2 4 8" xfId="15153" xr:uid="{00000000-0005-0000-0000-0000E15B0000}"/>
    <cellStyle name="40% - Accent5 2 4 9" xfId="34765" xr:uid="{00000000-0005-0000-0000-0000E25B0000}"/>
    <cellStyle name="40% - Accent5 2 5" xfId="28474" xr:uid="{00000000-0005-0000-0000-0000E35B0000}"/>
    <cellStyle name="40% - Accent5 2 5 2" xfId="26670" xr:uid="{00000000-0005-0000-0000-0000E45B0000}"/>
    <cellStyle name="40% - Accent5 2 5 2 2" xfId="8066" xr:uid="{00000000-0005-0000-0000-0000E55B0000}"/>
    <cellStyle name="40% - Accent5 2 5 2 2 2" xfId="15349" xr:uid="{00000000-0005-0000-0000-0000E65B0000}"/>
    <cellStyle name="40% - Accent5 2 5 2 2 2 2" xfId="24495" xr:uid="{00000000-0005-0000-0000-0000E75B0000}"/>
    <cellStyle name="40% - Accent5 2 5 2 2 2 2 2" xfId="24274" xr:uid="{00000000-0005-0000-0000-0000E85B0000}"/>
    <cellStyle name="40% - Accent5 2 5 2 2 2 2 2 2" xfId="8065" xr:uid="{00000000-0005-0000-0000-0000E95B0000}"/>
    <cellStyle name="40% - Accent5 2 5 2 2 2 2 3" xfId="8063" xr:uid="{00000000-0005-0000-0000-0000EA5B0000}"/>
    <cellStyle name="40% - Accent5 2 5 2 2 2 3" xfId="17987" xr:uid="{00000000-0005-0000-0000-0000EB5B0000}"/>
    <cellStyle name="40% - Accent5 2 5 2 2 2 3 2" xfId="8061" xr:uid="{00000000-0005-0000-0000-0000EC5B0000}"/>
    <cellStyle name="40% - Accent5 2 5 2 2 2 4" xfId="32516" xr:uid="{00000000-0005-0000-0000-0000ED5B0000}"/>
    <cellStyle name="40% - Accent5 2 5 2 2 3" xfId="15348" xr:uid="{00000000-0005-0000-0000-0000EE5B0000}"/>
    <cellStyle name="40% - Accent5 2 5 2 2 3 2" xfId="24478" xr:uid="{00000000-0005-0000-0000-0000EF5B0000}"/>
    <cellStyle name="40% - Accent5 2 5 2 2 3 2 2" xfId="8059" xr:uid="{00000000-0005-0000-0000-0000F05B0000}"/>
    <cellStyle name="40% - Accent5 2 5 2 2 3 3" xfId="8058" xr:uid="{00000000-0005-0000-0000-0000F15B0000}"/>
    <cellStyle name="40% - Accent5 2 5 2 2 4" xfId="8057" xr:uid="{00000000-0005-0000-0000-0000F25B0000}"/>
    <cellStyle name="40% - Accent5 2 5 2 2 4 2" xfId="8056" xr:uid="{00000000-0005-0000-0000-0000F35B0000}"/>
    <cellStyle name="40% - Accent5 2 5 2 2 5" xfId="8055" xr:uid="{00000000-0005-0000-0000-0000F45B0000}"/>
    <cellStyle name="40% - Accent5 2 5 2 3" xfId="8054" xr:uid="{00000000-0005-0000-0000-0000F55B0000}"/>
    <cellStyle name="40% - Accent5 2 5 2 3 2" xfId="15329" xr:uid="{00000000-0005-0000-0000-0000F65B0000}"/>
    <cellStyle name="40% - Accent5 2 5 2 3 2 2" xfId="31403" xr:uid="{00000000-0005-0000-0000-0000F75B0000}"/>
    <cellStyle name="40% - Accent5 2 5 2 3 2 2 2" xfId="8053" xr:uid="{00000000-0005-0000-0000-0000F85B0000}"/>
    <cellStyle name="40% - Accent5 2 5 2 3 2 3" xfId="30603" xr:uid="{00000000-0005-0000-0000-0000F95B0000}"/>
    <cellStyle name="40% - Accent5 2 5 2 3 3" xfId="8051" xr:uid="{00000000-0005-0000-0000-0000FA5B0000}"/>
    <cellStyle name="40% - Accent5 2 5 2 3 3 2" xfId="8049" xr:uid="{00000000-0005-0000-0000-0000FB5B0000}"/>
    <cellStyle name="40% - Accent5 2 5 2 3 4" xfId="8469" xr:uid="{00000000-0005-0000-0000-0000FC5B0000}"/>
    <cellStyle name="40% - Accent5 2 5 2 4" xfId="8048" xr:uid="{00000000-0005-0000-0000-0000FD5B0000}"/>
    <cellStyle name="40% - Accent5 2 5 2 4 2" xfId="8047" xr:uid="{00000000-0005-0000-0000-0000FE5B0000}"/>
    <cellStyle name="40% - Accent5 2 5 2 4 2 2" xfId="8045" xr:uid="{00000000-0005-0000-0000-0000FF5B0000}"/>
    <cellStyle name="40% - Accent5 2 5 2 4 3" xfId="8044" xr:uid="{00000000-0005-0000-0000-0000005C0000}"/>
    <cellStyle name="40% - Accent5 2 5 2 5" xfId="8042" xr:uid="{00000000-0005-0000-0000-0000015C0000}"/>
    <cellStyle name="40% - Accent5 2 5 2 5 2" xfId="8040" xr:uid="{00000000-0005-0000-0000-0000025C0000}"/>
    <cellStyle name="40% - Accent5 2 5 2 6" xfId="16730" xr:uid="{00000000-0005-0000-0000-0000035C0000}"/>
    <cellStyle name="40% - Accent5 2 5 3" xfId="11823" xr:uid="{00000000-0005-0000-0000-0000045C0000}"/>
    <cellStyle name="40% - Accent5 2 5 3 2" xfId="11820" xr:uid="{00000000-0005-0000-0000-0000055C0000}"/>
    <cellStyle name="40% - Accent5 2 5 3 2 2" xfId="27947" xr:uid="{00000000-0005-0000-0000-0000065C0000}"/>
    <cellStyle name="40% - Accent5 2 5 3 2 2 2" xfId="24446" xr:uid="{00000000-0005-0000-0000-0000075C0000}"/>
    <cellStyle name="40% - Accent5 2 5 3 2 2 2 2" xfId="8039" xr:uid="{00000000-0005-0000-0000-0000085C0000}"/>
    <cellStyle name="40% - Accent5 2 5 3 2 2 3" xfId="8038" xr:uid="{00000000-0005-0000-0000-0000095C0000}"/>
    <cellStyle name="40% - Accent5 2 5 3 2 3" xfId="8036" xr:uid="{00000000-0005-0000-0000-00000A5C0000}"/>
    <cellStyle name="40% - Accent5 2 5 3 2 3 2" xfId="8034" xr:uid="{00000000-0005-0000-0000-00000B5C0000}"/>
    <cellStyle name="40% - Accent5 2 5 3 2 4" xfId="8032" xr:uid="{00000000-0005-0000-0000-00000C5C0000}"/>
    <cellStyle name="40% - Accent5 2 5 3 3" xfId="11817" xr:uid="{00000000-0005-0000-0000-00000D5C0000}"/>
    <cellStyle name="40% - Accent5 2 5 3 3 2" xfId="8030" xr:uid="{00000000-0005-0000-0000-00000E5C0000}"/>
    <cellStyle name="40% - Accent5 2 5 3 3 2 2" xfId="8029" xr:uid="{00000000-0005-0000-0000-00000F5C0000}"/>
    <cellStyle name="40% - Accent5 2 5 3 3 3" xfId="8028" xr:uid="{00000000-0005-0000-0000-0000105C0000}"/>
    <cellStyle name="40% - Accent5 2 5 3 4" xfId="8025" xr:uid="{00000000-0005-0000-0000-0000115C0000}"/>
    <cellStyle name="40% - Accent5 2 5 3 4 2" xfId="12175" xr:uid="{00000000-0005-0000-0000-0000125C0000}"/>
    <cellStyle name="40% - Accent5 2 5 3 5" xfId="8024" xr:uid="{00000000-0005-0000-0000-0000135C0000}"/>
    <cellStyle name="40% - Accent5 2 5 4" xfId="11813" xr:uid="{00000000-0005-0000-0000-0000145C0000}"/>
    <cellStyle name="40% - Accent5 2 5 4 2" xfId="19859" xr:uid="{00000000-0005-0000-0000-0000155C0000}"/>
    <cellStyle name="40% - Accent5 2 5 4 2 2" xfId="31246" xr:uid="{00000000-0005-0000-0000-0000165C0000}"/>
    <cellStyle name="40% - Accent5 2 5 4 2 2 2" xfId="8023" xr:uid="{00000000-0005-0000-0000-0000175C0000}"/>
    <cellStyle name="40% - Accent5 2 5 4 2 3" xfId="8021" xr:uid="{00000000-0005-0000-0000-0000185C0000}"/>
    <cellStyle name="40% - Accent5 2 5 4 3" xfId="31503" xr:uid="{00000000-0005-0000-0000-0000195C0000}"/>
    <cellStyle name="40% - Accent5 2 5 4 3 2" xfId="8014" xr:uid="{00000000-0005-0000-0000-00001A5C0000}"/>
    <cellStyle name="40% - Accent5 2 5 4 4" xfId="33582" xr:uid="{00000000-0005-0000-0000-00001B5C0000}"/>
    <cellStyle name="40% - Accent5 2 5 5" xfId="11810" xr:uid="{00000000-0005-0000-0000-00001C5C0000}"/>
    <cellStyle name="40% - Accent5 2 5 5 2" xfId="31434" xr:uid="{00000000-0005-0000-0000-00001D5C0000}"/>
    <cellStyle name="40% - Accent5 2 5 5 2 2" xfId="8011" xr:uid="{00000000-0005-0000-0000-00001E5C0000}"/>
    <cellStyle name="40% - Accent5 2 5 5 3" xfId="11733" xr:uid="{00000000-0005-0000-0000-00001F5C0000}"/>
    <cellStyle name="40% - Accent5 2 5 6" xfId="8008" xr:uid="{00000000-0005-0000-0000-0000205C0000}"/>
    <cellStyle name="40% - Accent5 2 5 6 2" xfId="8007" xr:uid="{00000000-0005-0000-0000-0000215C0000}"/>
    <cellStyle name="40% - Accent5 2 5 7" xfId="12402" xr:uid="{00000000-0005-0000-0000-0000225C0000}"/>
    <cellStyle name="40% - Accent5 2 5 8" xfId="34955" xr:uid="{00000000-0005-0000-0000-0000235C0000}"/>
    <cellStyle name="40% - Accent5 2 6" xfId="8006" xr:uid="{00000000-0005-0000-0000-0000245C0000}"/>
    <cellStyle name="40% - Accent5 2 6 2" xfId="8003" xr:uid="{00000000-0005-0000-0000-0000255C0000}"/>
    <cellStyle name="40% - Accent5 2 6 2 2" xfId="7997" xr:uid="{00000000-0005-0000-0000-0000265C0000}"/>
    <cellStyle name="40% - Accent5 2 6 2 2 2" xfId="15019" xr:uid="{00000000-0005-0000-0000-0000275C0000}"/>
    <cellStyle name="40% - Accent5 2 6 2 2 2 2" xfId="24415" xr:uid="{00000000-0005-0000-0000-0000285C0000}"/>
    <cellStyle name="40% - Accent5 2 6 2 2 2 2 2" xfId="7991" xr:uid="{00000000-0005-0000-0000-0000295C0000}"/>
    <cellStyle name="40% - Accent5 2 6 2 2 2 3" xfId="7990" xr:uid="{00000000-0005-0000-0000-00002A5C0000}"/>
    <cellStyle name="40% - Accent5 2 6 2 2 3" xfId="13883" xr:uid="{00000000-0005-0000-0000-00002B5C0000}"/>
    <cellStyle name="40% - Accent5 2 6 2 2 3 2" xfId="7986" xr:uid="{00000000-0005-0000-0000-00002C5C0000}"/>
    <cellStyle name="40% - Accent5 2 6 2 2 4" xfId="13878" xr:uid="{00000000-0005-0000-0000-00002D5C0000}"/>
    <cellStyle name="40% - Accent5 2 6 2 3" xfId="7982" xr:uid="{00000000-0005-0000-0000-00002E5C0000}"/>
    <cellStyle name="40% - Accent5 2 6 2 3 2" xfId="7978" xr:uid="{00000000-0005-0000-0000-00002F5C0000}"/>
    <cellStyle name="40% - Accent5 2 6 2 3 2 2" xfId="7975" xr:uid="{00000000-0005-0000-0000-0000305C0000}"/>
    <cellStyle name="40% - Accent5 2 6 2 3 3" xfId="13874" xr:uid="{00000000-0005-0000-0000-0000315C0000}"/>
    <cellStyle name="40% - Accent5 2 6 2 4" xfId="30941" xr:uid="{00000000-0005-0000-0000-0000325C0000}"/>
    <cellStyle name="40% - Accent5 2 6 2 4 2" xfId="32633" xr:uid="{00000000-0005-0000-0000-0000335C0000}"/>
    <cellStyle name="40% - Accent5 2 6 2 5" xfId="22200" xr:uid="{00000000-0005-0000-0000-0000345C0000}"/>
    <cellStyle name="40% - Accent5 2 6 3" xfId="15133" xr:uid="{00000000-0005-0000-0000-0000355C0000}"/>
    <cellStyle name="40% - Accent5 2 6 3 2" xfId="11807" xr:uid="{00000000-0005-0000-0000-0000365C0000}"/>
    <cellStyle name="40% - Accent5 2 6 3 2 2" xfId="7971" xr:uid="{00000000-0005-0000-0000-0000375C0000}"/>
    <cellStyle name="40% - Accent5 2 6 3 2 2 2" xfId="16808" xr:uid="{00000000-0005-0000-0000-0000385C0000}"/>
    <cellStyle name="40% - Accent5 2 6 3 2 3" xfId="13858" xr:uid="{00000000-0005-0000-0000-0000395C0000}"/>
    <cellStyle name="40% - Accent5 2 6 3 3" xfId="7968" xr:uid="{00000000-0005-0000-0000-00003A5C0000}"/>
    <cellStyle name="40% - Accent5 2 6 3 3 2" xfId="7966" xr:uid="{00000000-0005-0000-0000-00003B5C0000}"/>
    <cellStyle name="40% - Accent5 2 6 3 4" xfId="30669" xr:uid="{00000000-0005-0000-0000-00003C5C0000}"/>
    <cellStyle name="40% - Accent5 2 6 4" xfId="11801" xr:uid="{00000000-0005-0000-0000-00003D5C0000}"/>
    <cellStyle name="40% - Accent5 2 6 4 2" xfId="31321" xr:uid="{00000000-0005-0000-0000-00003E5C0000}"/>
    <cellStyle name="40% - Accent5 2 6 4 2 2" xfId="7962" xr:uid="{00000000-0005-0000-0000-00003F5C0000}"/>
    <cellStyle name="40% - Accent5 2 6 4 3" xfId="7956" xr:uid="{00000000-0005-0000-0000-0000405C0000}"/>
    <cellStyle name="40% - Accent5 2 6 5" xfId="7954" xr:uid="{00000000-0005-0000-0000-0000415C0000}"/>
    <cellStyle name="40% - Accent5 2 6 5 2" xfId="7952" xr:uid="{00000000-0005-0000-0000-0000425C0000}"/>
    <cellStyle name="40% - Accent5 2 6 6" xfId="7950" xr:uid="{00000000-0005-0000-0000-0000435C0000}"/>
    <cellStyle name="40% - Accent5 2 6 7" xfId="35160" xr:uid="{00000000-0005-0000-0000-0000445C0000}"/>
    <cellStyle name="40% - Accent5 2 7" xfId="7947" xr:uid="{00000000-0005-0000-0000-0000455C0000}"/>
    <cellStyle name="40% - Accent5 2 7 2" xfId="15090" xr:uid="{00000000-0005-0000-0000-0000465C0000}"/>
    <cellStyle name="40% - Accent5 2 7 2 2" xfId="7944" xr:uid="{00000000-0005-0000-0000-0000475C0000}"/>
    <cellStyle name="40% - Accent5 2 7 2 2 2" xfId="7940" xr:uid="{00000000-0005-0000-0000-0000485C0000}"/>
    <cellStyle name="40% - Accent5 2 7 2 2 2 2" xfId="15082" xr:uid="{00000000-0005-0000-0000-0000495C0000}"/>
    <cellStyle name="40% - Accent5 2 7 2 2 3" xfId="13829" xr:uid="{00000000-0005-0000-0000-00004A5C0000}"/>
    <cellStyle name="40% - Accent5 2 7 2 3" xfId="7938" xr:uid="{00000000-0005-0000-0000-00004B5C0000}"/>
    <cellStyle name="40% - Accent5 2 7 2 3 2" xfId="7936" xr:uid="{00000000-0005-0000-0000-00004C5C0000}"/>
    <cellStyle name="40% - Accent5 2 7 2 4" xfId="30660" xr:uid="{00000000-0005-0000-0000-00004D5C0000}"/>
    <cellStyle name="40% - Accent5 2 7 3" xfId="11795" xr:uid="{00000000-0005-0000-0000-00004E5C0000}"/>
    <cellStyle name="40% - Accent5 2 7 3 2" xfId="7933" xr:uid="{00000000-0005-0000-0000-00004F5C0000}"/>
    <cellStyle name="40% - Accent5 2 7 3 2 2" xfId="7931" xr:uid="{00000000-0005-0000-0000-0000505C0000}"/>
    <cellStyle name="40% - Accent5 2 7 3 3" xfId="7928" xr:uid="{00000000-0005-0000-0000-0000515C0000}"/>
    <cellStyle name="40% - Accent5 2 7 4" xfId="8407" xr:uid="{00000000-0005-0000-0000-0000525C0000}"/>
    <cellStyle name="40% - Accent5 2 7 4 2" xfId="7926" xr:uid="{00000000-0005-0000-0000-0000535C0000}"/>
    <cellStyle name="40% - Accent5 2 7 5" xfId="7923" xr:uid="{00000000-0005-0000-0000-0000545C0000}"/>
    <cellStyle name="40% - Accent5 2 7 6" xfId="35389" xr:uid="{00000000-0005-0000-0000-0000555C0000}"/>
    <cellStyle name="40% - Accent5 2 8" xfId="15174" xr:uid="{00000000-0005-0000-0000-0000565C0000}"/>
    <cellStyle name="40% - Accent5 2 8 2" xfId="7919" xr:uid="{00000000-0005-0000-0000-0000575C0000}"/>
    <cellStyle name="40% - Accent5 2 8 2 2" xfId="7915" xr:uid="{00000000-0005-0000-0000-0000585C0000}"/>
    <cellStyle name="40% - Accent5 2 8 2 2 2" xfId="7913" xr:uid="{00000000-0005-0000-0000-0000595C0000}"/>
    <cellStyle name="40% - Accent5 2 8 2 3" xfId="7911" xr:uid="{00000000-0005-0000-0000-00005A5C0000}"/>
    <cellStyle name="40% - Accent5 2 8 3" xfId="7908" xr:uid="{00000000-0005-0000-0000-00005B5C0000}"/>
    <cellStyle name="40% - Accent5 2 8 3 2" xfId="7905" xr:uid="{00000000-0005-0000-0000-00005C5C0000}"/>
    <cellStyle name="40% - Accent5 2 8 4" xfId="15603" xr:uid="{00000000-0005-0000-0000-00005D5C0000}"/>
    <cellStyle name="40% - Accent5 2 8 5" xfId="36261" xr:uid="{00000000-0005-0000-0000-00005E5C0000}"/>
    <cellStyle name="40% - Accent5 2 9" xfId="7902" xr:uid="{00000000-0005-0000-0000-00005F5C0000}"/>
    <cellStyle name="40% - Accent5 2 9 2" xfId="7901" xr:uid="{00000000-0005-0000-0000-0000605C0000}"/>
    <cellStyle name="40% - Accent5 2 9 2 2" xfId="7899" xr:uid="{00000000-0005-0000-0000-0000615C0000}"/>
    <cellStyle name="40% - Accent5 2 9 3" xfId="7897" xr:uid="{00000000-0005-0000-0000-0000625C0000}"/>
    <cellStyle name="40% - Accent5 2 9 4" xfId="36547" xr:uid="{00000000-0005-0000-0000-0000635C0000}"/>
    <cellStyle name="40% - Accent5 20" xfId="35711" xr:uid="{00000000-0005-0000-0000-0000645C0000}"/>
    <cellStyle name="40% - Accent5 20 2" xfId="36880" xr:uid="{00000000-0005-0000-0000-0000655C0000}"/>
    <cellStyle name="40% - Accent5 20 3" xfId="37771" xr:uid="{00000000-0005-0000-0000-0000665C0000}"/>
    <cellStyle name="40% - Accent5 21" xfId="35730" xr:uid="{00000000-0005-0000-0000-0000675C0000}"/>
    <cellStyle name="40% - Accent5 21 2" xfId="36900" xr:uid="{00000000-0005-0000-0000-0000685C0000}"/>
    <cellStyle name="40% - Accent5 21 3" xfId="37791" xr:uid="{00000000-0005-0000-0000-0000695C0000}"/>
    <cellStyle name="40% - Accent5 22" xfId="35749" xr:uid="{00000000-0005-0000-0000-00006A5C0000}"/>
    <cellStyle name="40% - Accent5 22 2" xfId="36920" xr:uid="{00000000-0005-0000-0000-00006B5C0000}"/>
    <cellStyle name="40% - Accent5 22 3" xfId="37811" xr:uid="{00000000-0005-0000-0000-00006C5C0000}"/>
    <cellStyle name="40% - Accent5 23" xfId="35769" xr:uid="{00000000-0005-0000-0000-00006D5C0000}"/>
    <cellStyle name="40% - Accent5 23 2" xfId="36939" xr:uid="{00000000-0005-0000-0000-00006E5C0000}"/>
    <cellStyle name="40% - Accent5 23 3" xfId="37831" xr:uid="{00000000-0005-0000-0000-00006F5C0000}"/>
    <cellStyle name="40% - Accent5 24" xfId="35789" xr:uid="{00000000-0005-0000-0000-0000705C0000}"/>
    <cellStyle name="40% - Accent5 24 2" xfId="36958" xr:uid="{00000000-0005-0000-0000-0000715C0000}"/>
    <cellStyle name="40% - Accent5 24 3" xfId="37851" xr:uid="{00000000-0005-0000-0000-0000725C0000}"/>
    <cellStyle name="40% - Accent5 25" xfId="35808" xr:uid="{00000000-0005-0000-0000-0000735C0000}"/>
    <cellStyle name="40% - Accent5 25 2" xfId="36978" xr:uid="{00000000-0005-0000-0000-0000745C0000}"/>
    <cellStyle name="40% - Accent5 25 3" xfId="37871" xr:uid="{00000000-0005-0000-0000-0000755C0000}"/>
    <cellStyle name="40% - Accent5 26" xfId="35827" xr:uid="{00000000-0005-0000-0000-0000765C0000}"/>
    <cellStyle name="40% - Accent5 26 2" xfId="36998" xr:uid="{00000000-0005-0000-0000-0000775C0000}"/>
    <cellStyle name="40% - Accent5 26 3" xfId="37891" xr:uid="{00000000-0005-0000-0000-0000785C0000}"/>
    <cellStyle name="40% - Accent5 27" xfId="35846" xr:uid="{00000000-0005-0000-0000-0000795C0000}"/>
    <cellStyle name="40% - Accent5 27 2" xfId="37018" xr:uid="{00000000-0005-0000-0000-00007A5C0000}"/>
    <cellStyle name="40% - Accent5 27 3" xfId="37911" xr:uid="{00000000-0005-0000-0000-00007B5C0000}"/>
    <cellStyle name="40% - Accent5 28" xfId="35865" xr:uid="{00000000-0005-0000-0000-00007C5C0000}"/>
    <cellStyle name="40% - Accent5 28 2" xfId="37038" xr:uid="{00000000-0005-0000-0000-00007D5C0000}"/>
    <cellStyle name="40% - Accent5 28 3" xfId="37931" xr:uid="{00000000-0005-0000-0000-00007E5C0000}"/>
    <cellStyle name="40% - Accent5 29" xfId="35881" xr:uid="{00000000-0005-0000-0000-00007F5C0000}"/>
    <cellStyle name="40% - Accent5 29 2" xfId="37053" xr:uid="{00000000-0005-0000-0000-0000805C0000}"/>
    <cellStyle name="40% - Accent5 29 3" xfId="37947" xr:uid="{00000000-0005-0000-0000-0000815C0000}"/>
    <cellStyle name="40% - Accent5 3" xfId="111" xr:uid="{00000000-0005-0000-0000-0000825C0000}"/>
    <cellStyle name="40% - Accent5 3 10" xfId="7890" xr:uid="{00000000-0005-0000-0000-0000835C0000}"/>
    <cellStyle name="40% - Accent5 3 10 2" xfId="37451" xr:uid="{00000000-0005-0000-0000-0000845C0000}"/>
    <cellStyle name="40% - Accent5 3 11" xfId="34465" xr:uid="{00000000-0005-0000-0000-0000855C0000}"/>
    <cellStyle name="40% - Accent5 3 12" xfId="7894" xr:uid="{00000000-0005-0000-0000-0000865C0000}"/>
    <cellStyle name="40% - Accent5 3 2" xfId="172" xr:uid="{00000000-0005-0000-0000-0000875C0000}"/>
    <cellStyle name="40% - Accent5 3 2 10" xfId="34516" xr:uid="{00000000-0005-0000-0000-0000885C0000}"/>
    <cellStyle name="40% - Accent5 3 2 11" xfId="7889" xr:uid="{00000000-0005-0000-0000-0000895C0000}"/>
    <cellStyle name="40% - Accent5 3 2 2" xfId="7884" xr:uid="{00000000-0005-0000-0000-00008A5C0000}"/>
    <cellStyle name="40% - Accent5 3 2 2 2" xfId="7883" xr:uid="{00000000-0005-0000-0000-00008B5C0000}"/>
    <cellStyle name="40% - Accent5 3 2 2 2 2" xfId="26950" xr:uid="{00000000-0005-0000-0000-00008C5C0000}"/>
    <cellStyle name="40% - Accent5 3 2 2 2 2 2" xfId="26947" xr:uid="{00000000-0005-0000-0000-00008D5C0000}"/>
    <cellStyle name="40% - Accent5 3 2 2 2 2 2 2" xfId="23490" xr:uid="{00000000-0005-0000-0000-00008E5C0000}"/>
    <cellStyle name="40% - Accent5 3 2 2 2 2 2 2 2" xfId="7882" xr:uid="{00000000-0005-0000-0000-00008F5C0000}"/>
    <cellStyle name="40% - Accent5 3 2 2 2 2 2 2 2 2" xfId="7879" xr:uid="{00000000-0005-0000-0000-0000905C0000}"/>
    <cellStyle name="40% - Accent5 3 2 2 2 2 2 2 2 2 2" xfId="31413" xr:uid="{00000000-0005-0000-0000-0000915C0000}"/>
    <cellStyle name="40% - Accent5 3 2 2 2 2 2 2 2 3" xfId="18873" xr:uid="{00000000-0005-0000-0000-0000925C0000}"/>
    <cellStyle name="40% - Accent5 3 2 2 2 2 2 2 3" xfId="7875" xr:uid="{00000000-0005-0000-0000-0000935C0000}"/>
    <cellStyle name="40% - Accent5 3 2 2 2 2 2 2 3 2" xfId="7873" xr:uid="{00000000-0005-0000-0000-0000945C0000}"/>
    <cellStyle name="40% - Accent5 3 2 2 2 2 2 2 4" xfId="28967" xr:uid="{00000000-0005-0000-0000-0000955C0000}"/>
    <cellStyle name="40% - Accent5 3 2 2 2 2 2 3" xfId="21285" xr:uid="{00000000-0005-0000-0000-0000965C0000}"/>
    <cellStyle name="40% - Accent5 3 2 2 2 2 2 3 2" xfId="7871" xr:uid="{00000000-0005-0000-0000-0000975C0000}"/>
    <cellStyle name="40% - Accent5 3 2 2 2 2 2 3 2 2" xfId="7868" xr:uid="{00000000-0005-0000-0000-0000985C0000}"/>
    <cellStyle name="40% - Accent5 3 2 2 2 2 2 3 3" xfId="7867" xr:uid="{00000000-0005-0000-0000-0000995C0000}"/>
    <cellStyle name="40% - Accent5 3 2 2 2 2 2 4" xfId="33424" xr:uid="{00000000-0005-0000-0000-00009A5C0000}"/>
    <cellStyle name="40% - Accent5 3 2 2 2 2 2 4 2" xfId="6601" xr:uid="{00000000-0005-0000-0000-00009B5C0000}"/>
    <cellStyle name="40% - Accent5 3 2 2 2 2 2 5" xfId="26476" xr:uid="{00000000-0005-0000-0000-00009C5C0000}"/>
    <cellStyle name="40% - Accent5 3 2 2 2 2 3" xfId="26945" xr:uid="{00000000-0005-0000-0000-00009D5C0000}"/>
    <cellStyle name="40% - Accent5 3 2 2 2 2 3 2" xfId="7865" xr:uid="{00000000-0005-0000-0000-00009E5C0000}"/>
    <cellStyle name="40% - Accent5 3 2 2 2 2 3 2 2" xfId="7863" xr:uid="{00000000-0005-0000-0000-00009F5C0000}"/>
    <cellStyle name="40% - Accent5 3 2 2 2 2 3 2 2 2" xfId="8474" xr:uid="{00000000-0005-0000-0000-0000A05C0000}"/>
    <cellStyle name="40% - Accent5 3 2 2 2 2 3 2 3" xfId="25095" xr:uid="{00000000-0005-0000-0000-0000A15C0000}"/>
    <cellStyle name="40% - Accent5 3 2 2 2 2 3 3" xfId="33403" xr:uid="{00000000-0005-0000-0000-0000A25C0000}"/>
    <cellStyle name="40% - Accent5 3 2 2 2 2 3 3 2" xfId="7860" xr:uid="{00000000-0005-0000-0000-0000A35C0000}"/>
    <cellStyle name="40% - Accent5 3 2 2 2 2 3 4" xfId="33398" xr:uid="{00000000-0005-0000-0000-0000A45C0000}"/>
    <cellStyle name="40% - Accent5 3 2 2 2 2 4" xfId="23421" xr:uid="{00000000-0005-0000-0000-0000A55C0000}"/>
    <cellStyle name="40% - Accent5 3 2 2 2 2 4 2" xfId="7856" xr:uid="{00000000-0005-0000-0000-0000A65C0000}"/>
    <cellStyle name="40% - Accent5 3 2 2 2 2 4 2 2" xfId="7853" xr:uid="{00000000-0005-0000-0000-0000A75C0000}"/>
    <cellStyle name="40% - Accent5 3 2 2 2 2 4 3" xfId="28633" xr:uid="{00000000-0005-0000-0000-0000A85C0000}"/>
    <cellStyle name="40% - Accent5 3 2 2 2 2 5" xfId="19432" xr:uid="{00000000-0005-0000-0000-0000A95C0000}"/>
    <cellStyle name="40% - Accent5 3 2 2 2 2 5 2" xfId="7849" xr:uid="{00000000-0005-0000-0000-0000AA5C0000}"/>
    <cellStyle name="40% - Accent5 3 2 2 2 2 6" xfId="7887" xr:uid="{00000000-0005-0000-0000-0000AB5C0000}"/>
    <cellStyle name="40% - Accent5 3 2 2 2 3" xfId="27420" xr:uid="{00000000-0005-0000-0000-0000AC5C0000}"/>
    <cellStyle name="40% - Accent5 3 2 2 2 3 2" xfId="26935" xr:uid="{00000000-0005-0000-0000-0000AD5C0000}"/>
    <cellStyle name="40% - Accent5 3 2 2 2 3 2 2" xfId="23193" xr:uid="{00000000-0005-0000-0000-0000AE5C0000}"/>
    <cellStyle name="40% - Accent5 3 2 2 2 3 2 2 2" xfId="19850" xr:uid="{00000000-0005-0000-0000-0000AF5C0000}"/>
    <cellStyle name="40% - Accent5 3 2 2 2 3 2 2 2 2" xfId="7846" xr:uid="{00000000-0005-0000-0000-0000B05C0000}"/>
    <cellStyle name="40% - Accent5 3 2 2 2 3 2 2 3" xfId="19835" xr:uid="{00000000-0005-0000-0000-0000B15C0000}"/>
    <cellStyle name="40% - Accent5 3 2 2 2 3 2 3" xfId="15534" xr:uid="{00000000-0005-0000-0000-0000B25C0000}"/>
    <cellStyle name="40% - Accent5 3 2 2 2 3 2 3 2" xfId="19814" xr:uid="{00000000-0005-0000-0000-0000B35C0000}"/>
    <cellStyle name="40% - Accent5 3 2 2 2 3 2 4" xfId="23371" xr:uid="{00000000-0005-0000-0000-0000B45C0000}"/>
    <cellStyle name="40% - Accent5 3 2 2 2 3 3" xfId="26933" xr:uid="{00000000-0005-0000-0000-0000B55C0000}"/>
    <cellStyle name="40% - Accent5 3 2 2 2 3 3 2" xfId="27735" xr:uid="{00000000-0005-0000-0000-0000B65C0000}"/>
    <cellStyle name="40% - Accent5 3 2 2 2 3 3 2 2" xfId="20307" xr:uid="{00000000-0005-0000-0000-0000B75C0000}"/>
    <cellStyle name="40% - Accent5 3 2 2 2 3 3 3" xfId="21056" xr:uid="{00000000-0005-0000-0000-0000B85C0000}"/>
    <cellStyle name="40% - Accent5 3 2 2 2 3 4" xfId="19428" xr:uid="{00000000-0005-0000-0000-0000B95C0000}"/>
    <cellStyle name="40% - Accent5 3 2 2 2 3 4 2" xfId="7845" xr:uid="{00000000-0005-0000-0000-0000BA5C0000}"/>
    <cellStyle name="40% - Accent5 3 2 2 2 3 5" xfId="19420" xr:uid="{00000000-0005-0000-0000-0000BB5C0000}"/>
    <cellStyle name="40% - Accent5 3 2 2 2 4" xfId="27416" xr:uid="{00000000-0005-0000-0000-0000BC5C0000}"/>
    <cellStyle name="40% - Accent5 3 2 2 2 4 2" xfId="26175" xr:uid="{00000000-0005-0000-0000-0000BD5C0000}"/>
    <cellStyle name="40% - Accent5 3 2 2 2 4 2 2" xfId="23170" xr:uid="{00000000-0005-0000-0000-0000BE5C0000}"/>
    <cellStyle name="40% - Accent5 3 2 2 2 4 2 2 2" xfId="26056" xr:uid="{00000000-0005-0000-0000-0000BF5C0000}"/>
    <cellStyle name="40% - Accent5 3 2 2 2 4 2 3" xfId="21422" xr:uid="{00000000-0005-0000-0000-0000C05C0000}"/>
    <cellStyle name="40% - Accent5 3 2 2 2 4 3" xfId="26912" xr:uid="{00000000-0005-0000-0000-0000C15C0000}"/>
    <cellStyle name="40% - Accent5 3 2 2 2 4 3 2" xfId="7840" xr:uid="{00000000-0005-0000-0000-0000C25C0000}"/>
    <cellStyle name="40% - Accent5 3 2 2 2 4 4" xfId="19414" xr:uid="{00000000-0005-0000-0000-0000C35C0000}"/>
    <cellStyle name="40% - Accent5 3 2 2 2 5" xfId="26907" xr:uid="{00000000-0005-0000-0000-0000C45C0000}"/>
    <cellStyle name="40% - Accent5 3 2 2 2 5 2" xfId="26904" xr:uid="{00000000-0005-0000-0000-0000C55C0000}"/>
    <cellStyle name="40% - Accent5 3 2 2 2 5 2 2" xfId="7838" xr:uid="{00000000-0005-0000-0000-0000C65C0000}"/>
    <cellStyle name="40% - Accent5 3 2 2 2 5 3" xfId="7836" xr:uid="{00000000-0005-0000-0000-0000C75C0000}"/>
    <cellStyle name="40% - Accent5 3 2 2 2 6" xfId="25851" xr:uid="{00000000-0005-0000-0000-0000C85C0000}"/>
    <cellStyle name="40% - Accent5 3 2 2 2 6 2" xfId="7835" xr:uid="{00000000-0005-0000-0000-0000C95C0000}"/>
    <cellStyle name="40% - Accent5 3 2 2 2 7" xfId="7834" xr:uid="{00000000-0005-0000-0000-0000CA5C0000}"/>
    <cellStyle name="40% - Accent5 3 2 2 3" xfId="7833" xr:uid="{00000000-0005-0000-0000-0000CB5C0000}"/>
    <cellStyle name="40% - Accent5 3 2 2 3 2" xfId="18028" xr:uid="{00000000-0005-0000-0000-0000CC5C0000}"/>
    <cellStyle name="40% - Accent5 3 2 2 3 2 2" xfId="18025" xr:uid="{00000000-0005-0000-0000-0000CD5C0000}"/>
    <cellStyle name="40% - Accent5 3 2 2 3 2 2 2" xfId="22811" xr:uid="{00000000-0005-0000-0000-0000CE5C0000}"/>
    <cellStyle name="40% - Accent5 3 2 2 3 2 2 2 2" xfId="7831" xr:uid="{00000000-0005-0000-0000-0000CF5C0000}"/>
    <cellStyle name="40% - Accent5 3 2 2 3 2 2 2 2 2" xfId="7829" xr:uid="{00000000-0005-0000-0000-0000D05C0000}"/>
    <cellStyle name="40% - Accent5 3 2 2 3 2 2 2 3" xfId="7828" xr:uid="{00000000-0005-0000-0000-0000D15C0000}"/>
    <cellStyle name="40% - Accent5 3 2 2 3 2 2 3" xfId="32610" xr:uid="{00000000-0005-0000-0000-0000D25C0000}"/>
    <cellStyle name="40% - Accent5 3 2 2 3 2 2 3 2" xfId="7825" xr:uid="{00000000-0005-0000-0000-0000D35C0000}"/>
    <cellStyle name="40% - Accent5 3 2 2 3 2 2 4" xfId="29434" xr:uid="{00000000-0005-0000-0000-0000D45C0000}"/>
    <cellStyle name="40% - Accent5 3 2 2 3 2 3" xfId="18013" xr:uid="{00000000-0005-0000-0000-0000D55C0000}"/>
    <cellStyle name="40% - Accent5 3 2 2 3 2 3 2" xfId="30729" xr:uid="{00000000-0005-0000-0000-0000D65C0000}"/>
    <cellStyle name="40% - Accent5 3 2 2 3 2 3 2 2" xfId="7822" xr:uid="{00000000-0005-0000-0000-0000D75C0000}"/>
    <cellStyle name="40% - Accent5 3 2 2 3 2 3 3" xfId="33265" xr:uid="{00000000-0005-0000-0000-0000D85C0000}"/>
    <cellStyle name="40% - Accent5 3 2 2 3 2 4" xfId="19175" xr:uid="{00000000-0005-0000-0000-0000D95C0000}"/>
    <cellStyle name="40% - Accent5 3 2 2 3 2 4 2" xfId="13135" xr:uid="{00000000-0005-0000-0000-0000DA5C0000}"/>
    <cellStyle name="40% - Accent5 3 2 2 3 2 5" xfId="19170" xr:uid="{00000000-0005-0000-0000-0000DB5C0000}"/>
    <cellStyle name="40% - Accent5 3 2 2 3 3" xfId="18009" xr:uid="{00000000-0005-0000-0000-0000DC5C0000}"/>
    <cellStyle name="40% - Accent5 3 2 2 3 3 2" xfId="18006" xr:uid="{00000000-0005-0000-0000-0000DD5C0000}"/>
    <cellStyle name="40% - Accent5 3 2 2 3 3 2 2" xfId="28074" xr:uid="{00000000-0005-0000-0000-0000DE5C0000}"/>
    <cellStyle name="40% - Accent5 3 2 2 3 3 2 2 2" xfId="19351" xr:uid="{00000000-0005-0000-0000-0000DF5C0000}"/>
    <cellStyle name="40% - Accent5 3 2 2 3 3 2 3" xfId="28062" xr:uid="{00000000-0005-0000-0000-0000E05C0000}"/>
    <cellStyle name="40% - Accent5 3 2 2 3 3 3" xfId="25775" xr:uid="{00000000-0005-0000-0000-0000E15C0000}"/>
    <cellStyle name="40% - Accent5 3 2 2 3 3 3 2" xfId="13119" xr:uid="{00000000-0005-0000-0000-0000E25C0000}"/>
    <cellStyle name="40% - Accent5 3 2 2 3 3 4" xfId="19168" xr:uid="{00000000-0005-0000-0000-0000E35C0000}"/>
    <cellStyle name="40% - Accent5 3 2 2 3 4" xfId="26586" xr:uid="{00000000-0005-0000-0000-0000E45C0000}"/>
    <cellStyle name="40% - Accent5 3 2 2 3 4 2" xfId="26583" xr:uid="{00000000-0005-0000-0000-0000E55C0000}"/>
    <cellStyle name="40% - Accent5 3 2 2 3 4 2 2" xfId="7818" xr:uid="{00000000-0005-0000-0000-0000E65C0000}"/>
    <cellStyle name="40% - Accent5 3 2 2 3 4 3" xfId="31267" xr:uid="{00000000-0005-0000-0000-0000E75C0000}"/>
    <cellStyle name="40% - Accent5 3 2 2 3 5" xfId="13485" xr:uid="{00000000-0005-0000-0000-0000E85C0000}"/>
    <cellStyle name="40% - Accent5 3 2 2 3 5 2" xfId="7815" xr:uid="{00000000-0005-0000-0000-0000E95C0000}"/>
    <cellStyle name="40% - Accent5 3 2 2 3 6" xfId="24929" xr:uid="{00000000-0005-0000-0000-0000EA5C0000}"/>
    <cellStyle name="40% - Accent5 3 2 2 4" xfId="11512" xr:uid="{00000000-0005-0000-0000-0000EB5C0000}"/>
    <cellStyle name="40% - Accent5 3 2 2 4 2" xfId="26512" xr:uid="{00000000-0005-0000-0000-0000EC5C0000}"/>
    <cellStyle name="40% - Accent5 3 2 2 4 2 2" xfId="29083" xr:uid="{00000000-0005-0000-0000-0000ED5C0000}"/>
    <cellStyle name="40% - Accent5 3 2 2 4 2 2 2" xfId="30717" xr:uid="{00000000-0005-0000-0000-0000EE5C0000}"/>
    <cellStyle name="40% - Accent5 3 2 2 4 2 2 2 2" xfId="7812" xr:uid="{00000000-0005-0000-0000-0000EF5C0000}"/>
    <cellStyle name="40% - Accent5 3 2 2 4 2 2 3" xfId="31513" xr:uid="{00000000-0005-0000-0000-0000F05C0000}"/>
    <cellStyle name="40% - Accent5 3 2 2 4 2 3" xfId="26505" xr:uid="{00000000-0005-0000-0000-0000F15C0000}"/>
    <cellStyle name="40% - Accent5 3 2 2 4 2 3 2" xfId="12904" xr:uid="{00000000-0005-0000-0000-0000F25C0000}"/>
    <cellStyle name="40% - Accent5 3 2 2 4 2 4" xfId="19063" xr:uid="{00000000-0005-0000-0000-0000F35C0000}"/>
    <cellStyle name="40% - Accent5 3 2 2 4 3" xfId="26498" xr:uid="{00000000-0005-0000-0000-0000F45C0000}"/>
    <cellStyle name="40% - Accent5 3 2 2 4 3 2" xfId="26495" xr:uid="{00000000-0005-0000-0000-0000F55C0000}"/>
    <cellStyle name="40% - Accent5 3 2 2 4 3 2 2" xfId="7811" xr:uid="{00000000-0005-0000-0000-0000F65C0000}"/>
    <cellStyle name="40% - Accent5 3 2 2 4 3 3" xfId="31212" xr:uid="{00000000-0005-0000-0000-0000F75C0000}"/>
    <cellStyle name="40% - Accent5 3 2 2 4 4" xfId="32314" xr:uid="{00000000-0005-0000-0000-0000F85C0000}"/>
    <cellStyle name="40% - Accent5 3 2 2 4 4 2" xfId="7809" xr:uid="{00000000-0005-0000-0000-0000F95C0000}"/>
    <cellStyle name="40% - Accent5 3 2 2 4 5" xfId="24915" xr:uid="{00000000-0005-0000-0000-0000FA5C0000}"/>
    <cellStyle name="40% - Accent5 3 2 2 5" xfId="13180" xr:uid="{00000000-0005-0000-0000-0000FB5C0000}"/>
    <cellStyle name="40% - Accent5 3 2 2 5 2" xfId="26456" xr:uid="{00000000-0005-0000-0000-0000FC5C0000}"/>
    <cellStyle name="40% - Accent5 3 2 2 5 2 2" xfId="32408" xr:uid="{00000000-0005-0000-0000-0000FD5C0000}"/>
    <cellStyle name="40% - Accent5 3 2 2 5 2 2 2" xfId="7807" xr:uid="{00000000-0005-0000-0000-0000FE5C0000}"/>
    <cellStyle name="40% - Accent5 3 2 2 5 2 3" xfId="27006" xr:uid="{00000000-0005-0000-0000-0000FF5C0000}"/>
    <cellStyle name="40% - Accent5 3 2 2 5 3" xfId="18723" xr:uid="{00000000-0005-0000-0000-0000005D0000}"/>
    <cellStyle name="40% - Accent5 3 2 2 5 3 2" xfId="7805" xr:uid="{00000000-0005-0000-0000-0000015D0000}"/>
    <cellStyle name="40% - Accent5 3 2 2 5 4" xfId="24902" xr:uid="{00000000-0005-0000-0000-0000025D0000}"/>
    <cellStyle name="40% - Accent5 3 2 2 6" xfId="13176" xr:uid="{00000000-0005-0000-0000-0000035D0000}"/>
    <cellStyle name="40% - Accent5 3 2 2 6 2" xfId="26425" xr:uid="{00000000-0005-0000-0000-0000045D0000}"/>
    <cellStyle name="40% - Accent5 3 2 2 6 2 2" xfId="29492" xr:uid="{00000000-0005-0000-0000-0000055D0000}"/>
    <cellStyle name="40% - Accent5 3 2 2 6 3" xfId="7803" xr:uid="{00000000-0005-0000-0000-0000065D0000}"/>
    <cellStyle name="40% - Accent5 3 2 2 7" xfId="7800" xr:uid="{00000000-0005-0000-0000-0000075D0000}"/>
    <cellStyle name="40% - Accent5 3 2 2 7 2" xfId="7798" xr:uid="{00000000-0005-0000-0000-0000085D0000}"/>
    <cellStyle name="40% - Accent5 3 2 2 8" xfId="7797" xr:uid="{00000000-0005-0000-0000-0000095D0000}"/>
    <cellStyle name="40% - Accent5 3 2 3" xfId="7796" xr:uid="{00000000-0005-0000-0000-00000A5D0000}"/>
    <cellStyle name="40% - Accent5 3 2 3 2" xfId="7795" xr:uid="{00000000-0005-0000-0000-00000B5D0000}"/>
    <cellStyle name="40% - Accent5 3 2 3 2 2" xfId="32110" xr:uid="{00000000-0005-0000-0000-00000C5D0000}"/>
    <cellStyle name="40% - Accent5 3 2 3 2 2 2" xfId="25970" xr:uid="{00000000-0005-0000-0000-00000D5D0000}"/>
    <cellStyle name="40% - Accent5 3 2 3 2 2 2 2" xfId="25465" xr:uid="{00000000-0005-0000-0000-00000E5D0000}"/>
    <cellStyle name="40% - Accent5 3 2 3 2 2 2 2 2" xfId="7793" xr:uid="{00000000-0005-0000-0000-00000F5D0000}"/>
    <cellStyle name="40% - Accent5 3 2 3 2 2 2 2 2 2" xfId="7792" xr:uid="{00000000-0005-0000-0000-0000105D0000}"/>
    <cellStyle name="40% - Accent5 3 2 3 2 2 2 2 3" xfId="7790" xr:uid="{00000000-0005-0000-0000-0000115D0000}"/>
    <cellStyle name="40% - Accent5 3 2 3 2 2 2 3" xfId="28440" xr:uid="{00000000-0005-0000-0000-0000125D0000}"/>
    <cellStyle name="40% - Accent5 3 2 3 2 2 2 3 2" xfId="6893" xr:uid="{00000000-0005-0000-0000-0000135D0000}"/>
    <cellStyle name="40% - Accent5 3 2 3 2 2 2 4" xfId="33799" xr:uid="{00000000-0005-0000-0000-0000145D0000}"/>
    <cellStyle name="40% - Accent5 3 2 3 2 2 3" xfId="7075" xr:uid="{00000000-0005-0000-0000-0000155D0000}"/>
    <cellStyle name="40% - Accent5 3 2 3 2 2 3 2" xfId="28096" xr:uid="{00000000-0005-0000-0000-0000165D0000}"/>
    <cellStyle name="40% - Accent5 3 2 3 2 2 3 2 2" xfId="7788" xr:uid="{00000000-0005-0000-0000-0000175D0000}"/>
    <cellStyle name="40% - Accent5 3 2 3 2 2 3 3" xfId="17695" xr:uid="{00000000-0005-0000-0000-0000185D0000}"/>
    <cellStyle name="40% - Accent5 3 2 3 2 2 4" xfId="7072" xr:uid="{00000000-0005-0000-0000-0000195D0000}"/>
    <cellStyle name="40% - Accent5 3 2 3 2 2 4 2" xfId="28502" xr:uid="{00000000-0005-0000-0000-00001A5D0000}"/>
    <cellStyle name="40% - Accent5 3 2 3 2 2 5" xfId="7786" xr:uid="{00000000-0005-0000-0000-00001B5D0000}"/>
    <cellStyle name="40% - Accent5 3 2 3 2 3" xfId="27410" xr:uid="{00000000-0005-0000-0000-00001C5D0000}"/>
    <cellStyle name="40% - Accent5 3 2 3 2 3 2" xfId="25945" xr:uid="{00000000-0005-0000-0000-00001D5D0000}"/>
    <cellStyle name="40% - Accent5 3 2 3 2 3 2 2" xfId="23055" xr:uid="{00000000-0005-0000-0000-00001E5D0000}"/>
    <cellStyle name="40% - Accent5 3 2 3 2 3 2 2 2" xfId="29706" xr:uid="{00000000-0005-0000-0000-00001F5D0000}"/>
    <cellStyle name="40% - Accent5 3 2 3 2 3 2 3" xfId="9917" xr:uid="{00000000-0005-0000-0000-0000205D0000}"/>
    <cellStyle name="40% - Accent5 3 2 3 2 3 3" xfId="23829" xr:uid="{00000000-0005-0000-0000-0000215D0000}"/>
    <cellStyle name="40% - Accent5 3 2 3 2 3 3 2" xfId="30568" xr:uid="{00000000-0005-0000-0000-0000225D0000}"/>
    <cellStyle name="40% - Accent5 3 2 3 2 3 4" xfId="7782" xr:uid="{00000000-0005-0000-0000-0000235D0000}"/>
    <cellStyle name="40% - Accent5 3 2 3 2 4" xfId="18083" xr:uid="{00000000-0005-0000-0000-0000245D0000}"/>
    <cellStyle name="40% - Accent5 3 2 3 2 4 2" xfId="25933" xr:uid="{00000000-0005-0000-0000-0000255D0000}"/>
    <cellStyle name="40% - Accent5 3 2 3 2 4 2 2" xfId="22918" xr:uid="{00000000-0005-0000-0000-0000265D0000}"/>
    <cellStyle name="40% - Accent5 3 2 3 2 4 3" xfId="27925" xr:uid="{00000000-0005-0000-0000-0000275D0000}"/>
    <cellStyle name="40% - Accent5 3 2 3 2 5" xfId="25931" xr:uid="{00000000-0005-0000-0000-0000285D0000}"/>
    <cellStyle name="40% - Accent5 3 2 3 2 5 2" xfId="7779" xr:uid="{00000000-0005-0000-0000-0000295D0000}"/>
    <cellStyle name="40% - Accent5 3 2 3 2 6" xfId="7777" xr:uid="{00000000-0005-0000-0000-00002A5D0000}"/>
    <cellStyle name="40% - Accent5 3 2 3 3" xfId="7776" xr:uid="{00000000-0005-0000-0000-00002B5D0000}"/>
    <cellStyle name="40% - Accent5 3 2 3 3 2" xfId="26852" xr:uid="{00000000-0005-0000-0000-00002C5D0000}"/>
    <cellStyle name="40% - Accent5 3 2 3 3 2 2" xfId="26846" xr:uid="{00000000-0005-0000-0000-00002D5D0000}"/>
    <cellStyle name="40% - Accent5 3 2 3 3 2 2 2" xfId="30679" xr:uid="{00000000-0005-0000-0000-00002E5D0000}"/>
    <cellStyle name="40% - Accent5 3 2 3 3 2 2 2 2" xfId="7774" xr:uid="{00000000-0005-0000-0000-00002F5D0000}"/>
    <cellStyle name="40% - Accent5 3 2 3 3 2 2 3" xfId="29222" xr:uid="{00000000-0005-0000-0000-0000305D0000}"/>
    <cellStyle name="40% - Accent5 3 2 3 3 2 3" xfId="26830" xr:uid="{00000000-0005-0000-0000-0000315D0000}"/>
    <cellStyle name="40% - Accent5 3 2 3 3 2 3 2" xfId="12445" xr:uid="{00000000-0005-0000-0000-0000325D0000}"/>
    <cellStyle name="40% - Accent5 3 2 3 3 2 4" xfId="30530" xr:uid="{00000000-0005-0000-0000-0000335D0000}"/>
    <cellStyle name="40% - Accent5 3 2 3 3 3" xfId="26820" xr:uid="{00000000-0005-0000-0000-0000345D0000}"/>
    <cellStyle name="40% - Accent5 3 2 3 3 3 2" xfId="26810" xr:uid="{00000000-0005-0000-0000-0000355D0000}"/>
    <cellStyle name="40% - Accent5 3 2 3 3 3 2 2" xfId="31823" xr:uid="{00000000-0005-0000-0000-0000365D0000}"/>
    <cellStyle name="40% - Accent5 3 2 3 3 3 3" xfId="33118" xr:uid="{00000000-0005-0000-0000-0000375D0000}"/>
    <cellStyle name="40% - Accent5 3 2 3 3 4" xfId="29039" xr:uid="{00000000-0005-0000-0000-0000385D0000}"/>
    <cellStyle name="40% - Accent5 3 2 3 3 4 2" xfId="7772" xr:uid="{00000000-0005-0000-0000-0000395D0000}"/>
    <cellStyle name="40% - Accent5 3 2 3 3 5" xfId="29323" xr:uid="{00000000-0005-0000-0000-00003A5D0000}"/>
    <cellStyle name="40% - Accent5 3 2 3 4" xfId="7770" xr:uid="{00000000-0005-0000-0000-00003B5D0000}"/>
    <cellStyle name="40% - Accent5 3 2 3 4 2" xfId="26788" xr:uid="{00000000-0005-0000-0000-00003C5D0000}"/>
    <cellStyle name="40% - Accent5 3 2 3 4 2 2" xfId="26785" xr:uid="{00000000-0005-0000-0000-00003D5D0000}"/>
    <cellStyle name="40% - Accent5 3 2 3 4 2 2 2" xfId="7769" xr:uid="{00000000-0005-0000-0000-00003E5D0000}"/>
    <cellStyle name="40% - Accent5 3 2 3 4 2 3" xfId="33072" xr:uid="{00000000-0005-0000-0000-00003F5D0000}"/>
    <cellStyle name="40% - Accent5 3 2 3 4 3" xfId="26779" xr:uid="{00000000-0005-0000-0000-0000405D0000}"/>
    <cellStyle name="40% - Accent5 3 2 3 4 3 2" xfId="7768" xr:uid="{00000000-0005-0000-0000-0000415D0000}"/>
    <cellStyle name="40% - Accent5 3 2 3 4 4" xfId="32320" xr:uid="{00000000-0005-0000-0000-0000425D0000}"/>
    <cellStyle name="40% - Accent5 3 2 3 5" xfId="6112" xr:uid="{00000000-0005-0000-0000-0000435D0000}"/>
    <cellStyle name="40% - Accent5 3 2 3 5 2" xfId="29856" xr:uid="{00000000-0005-0000-0000-0000445D0000}"/>
    <cellStyle name="40% - Accent5 3 2 3 5 2 2" xfId="7766" xr:uid="{00000000-0005-0000-0000-0000455D0000}"/>
    <cellStyle name="40% - Accent5 3 2 3 5 3" xfId="7763" xr:uid="{00000000-0005-0000-0000-0000465D0000}"/>
    <cellStyle name="40% - Accent5 3 2 3 6" xfId="7760" xr:uid="{00000000-0005-0000-0000-0000475D0000}"/>
    <cellStyle name="40% - Accent5 3 2 3 6 2" xfId="31523" xr:uid="{00000000-0005-0000-0000-0000485D0000}"/>
    <cellStyle name="40% - Accent5 3 2 3 7" xfId="7758" xr:uid="{00000000-0005-0000-0000-0000495D0000}"/>
    <cellStyle name="40% - Accent5 3 2 4" xfId="7756" xr:uid="{00000000-0005-0000-0000-00004A5D0000}"/>
    <cellStyle name="40% - Accent5 3 2 4 2" xfId="7754" xr:uid="{00000000-0005-0000-0000-00004B5D0000}"/>
    <cellStyle name="40% - Accent5 3 2 4 2 2" xfId="10857" xr:uid="{00000000-0005-0000-0000-00004C5D0000}"/>
    <cellStyle name="40% - Accent5 3 2 4 2 2 2" xfId="34335" xr:uid="{00000000-0005-0000-0000-00004D5D0000}"/>
    <cellStyle name="40% - Accent5 3 2 4 2 2 2 2" xfId="8414" xr:uid="{00000000-0005-0000-0000-00004E5D0000}"/>
    <cellStyle name="40% - Accent5 3 2 4 2 2 2 2 2" xfId="8412" xr:uid="{00000000-0005-0000-0000-00004F5D0000}"/>
    <cellStyle name="40% - Accent5 3 2 4 2 2 2 3" xfId="26508" xr:uid="{00000000-0005-0000-0000-0000505D0000}"/>
    <cellStyle name="40% - Accent5 3 2 4 2 2 3" xfId="7058" xr:uid="{00000000-0005-0000-0000-0000515D0000}"/>
    <cellStyle name="40% - Accent5 3 2 4 2 2 3 2" xfId="8399" xr:uid="{00000000-0005-0000-0000-0000525D0000}"/>
    <cellStyle name="40% - Accent5 3 2 4 2 2 4" xfId="23477" xr:uid="{00000000-0005-0000-0000-0000535D0000}"/>
    <cellStyle name="40% - Accent5 3 2 4 2 3" xfId="32774" xr:uid="{00000000-0005-0000-0000-0000545D0000}"/>
    <cellStyle name="40% - Accent5 3 2 4 2 3 2" xfId="25505" xr:uid="{00000000-0005-0000-0000-0000555D0000}"/>
    <cellStyle name="40% - Accent5 3 2 4 2 3 2 2" xfId="25006" xr:uid="{00000000-0005-0000-0000-0000565D0000}"/>
    <cellStyle name="40% - Accent5 3 2 4 2 3 3" xfId="7750" xr:uid="{00000000-0005-0000-0000-0000575D0000}"/>
    <cellStyle name="40% - Accent5 3 2 4 2 4" xfId="25499" xr:uid="{00000000-0005-0000-0000-0000585D0000}"/>
    <cellStyle name="40% - Accent5 3 2 4 2 4 2" xfId="7749" xr:uid="{00000000-0005-0000-0000-0000595D0000}"/>
    <cellStyle name="40% - Accent5 3 2 4 2 5" xfId="16075" xr:uid="{00000000-0005-0000-0000-00005A5D0000}"/>
    <cellStyle name="40% - Accent5 3 2 4 3" xfId="7748" xr:uid="{00000000-0005-0000-0000-00005B5D0000}"/>
    <cellStyle name="40% - Accent5 3 2 4 3 2" xfId="32918" xr:uid="{00000000-0005-0000-0000-00005C5D0000}"/>
    <cellStyle name="40% - Accent5 3 2 4 3 2 2" xfId="26731" xr:uid="{00000000-0005-0000-0000-00005D5D0000}"/>
    <cellStyle name="40% - Accent5 3 2 4 3 2 2 2" xfId="8348" xr:uid="{00000000-0005-0000-0000-00005E5D0000}"/>
    <cellStyle name="40% - Accent5 3 2 4 3 2 3" xfId="32197" xr:uid="{00000000-0005-0000-0000-00005F5D0000}"/>
    <cellStyle name="40% - Accent5 3 2 4 3 3" xfId="26719" xr:uid="{00000000-0005-0000-0000-0000605D0000}"/>
    <cellStyle name="40% - Accent5 3 2 4 3 3 2" xfId="7747" xr:uid="{00000000-0005-0000-0000-0000615D0000}"/>
    <cellStyle name="40% - Accent5 3 2 4 3 4" xfId="32285" xr:uid="{00000000-0005-0000-0000-0000625D0000}"/>
    <cellStyle name="40% - Accent5 3 2 4 4" xfId="7745" xr:uid="{00000000-0005-0000-0000-0000635D0000}"/>
    <cellStyle name="40% - Accent5 3 2 4 4 2" xfId="26694" xr:uid="{00000000-0005-0000-0000-0000645D0000}"/>
    <cellStyle name="40% - Accent5 3 2 4 4 2 2" xfId="7744" xr:uid="{00000000-0005-0000-0000-0000655D0000}"/>
    <cellStyle name="40% - Accent5 3 2 4 4 3" xfId="7741" xr:uid="{00000000-0005-0000-0000-0000665D0000}"/>
    <cellStyle name="40% - Accent5 3 2 4 5" xfId="7740" xr:uid="{00000000-0005-0000-0000-0000675D0000}"/>
    <cellStyle name="40% - Accent5 3 2 4 5 2" xfId="7739" xr:uid="{00000000-0005-0000-0000-0000685D0000}"/>
    <cellStyle name="40% - Accent5 3 2 4 6" xfId="7738" xr:uid="{00000000-0005-0000-0000-0000695D0000}"/>
    <cellStyle name="40% - Accent5 3 2 5" xfId="7736" xr:uid="{00000000-0005-0000-0000-00006A5D0000}"/>
    <cellStyle name="40% - Accent5 3 2 5 2" xfId="25347" xr:uid="{00000000-0005-0000-0000-00006B5D0000}"/>
    <cellStyle name="40% - Accent5 3 2 5 2 2" xfId="32879" xr:uid="{00000000-0005-0000-0000-00006C5D0000}"/>
    <cellStyle name="40% - Accent5 3 2 5 2 2 2" xfId="25219" xr:uid="{00000000-0005-0000-0000-00006D5D0000}"/>
    <cellStyle name="40% - Accent5 3 2 5 2 2 2 2" xfId="12126" xr:uid="{00000000-0005-0000-0000-00006E5D0000}"/>
    <cellStyle name="40% - Accent5 3 2 5 2 2 3" xfId="5561" xr:uid="{00000000-0005-0000-0000-00006F5D0000}"/>
    <cellStyle name="40% - Accent5 3 2 5 2 3" xfId="33318" xr:uid="{00000000-0005-0000-0000-0000705D0000}"/>
    <cellStyle name="40% - Accent5 3 2 5 2 3 2" xfId="5557" xr:uid="{00000000-0005-0000-0000-0000715D0000}"/>
    <cellStyle name="40% - Accent5 3 2 5 2 4" xfId="7733" xr:uid="{00000000-0005-0000-0000-0000725D0000}"/>
    <cellStyle name="40% - Accent5 3 2 5 3" xfId="7732" xr:uid="{00000000-0005-0000-0000-0000735D0000}"/>
    <cellStyle name="40% - Accent5 3 2 5 3 2" xfId="33229" xr:uid="{00000000-0005-0000-0000-0000745D0000}"/>
    <cellStyle name="40% - Accent5 3 2 5 3 2 2" xfId="7731" xr:uid="{00000000-0005-0000-0000-0000755D0000}"/>
    <cellStyle name="40% - Accent5 3 2 5 3 3" xfId="7729" xr:uid="{00000000-0005-0000-0000-0000765D0000}"/>
    <cellStyle name="40% - Accent5 3 2 5 4" xfId="7728" xr:uid="{00000000-0005-0000-0000-0000775D0000}"/>
    <cellStyle name="40% - Accent5 3 2 5 4 2" xfId="26616" xr:uid="{00000000-0005-0000-0000-0000785D0000}"/>
    <cellStyle name="40% - Accent5 3 2 5 5" xfId="7727" xr:uid="{00000000-0005-0000-0000-0000795D0000}"/>
    <cellStyle name="40% - Accent5 3 2 6" xfId="7726" xr:uid="{00000000-0005-0000-0000-00007A5D0000}"/>
    <cellStyle name="40% - Accent5 3 2 6 2" xfId="7725" xr:uid="{00000000-0005-0000-0000-00007B5D0000}"/>
    <cellStyle name="40% - Accent5 3 2 6 2 2" xfId="33116" xr:uid="{00000000-0005-0000-0000-00007C5D0000}"/>
    <cellStyle name="40% - Accent5 3 2 6 2 2 2" xfId="7724" xr:uid="{00000000-0005-0000-0000-00007D5D0000}"/>
    <cellStyle name="40% - Accent5 3 2 6 2 3" xfId="28338" xr:uid="{00000000-0005-0000-0000-00007E5D0000}"/>
    <cellStyle name="40% - Accent5 3 2 6 3" xfId="7722" xr:uid="{00000000-0005-0000-0000-00007F5D0000}"/>
    <cellStyle name="40% - Accent5 3 2 6 3 2" xfId="7721" xr:uid="{00000000-0005-0000-0000-0000805D0000}"/>
    <cellStyle name="40% - Accent5 3 2 6 4" xfId="7719" xr:uid="{00000000-0005-0000-0000-0000815D0000}"/>
    <cellStyle name="40% - Accent5 3 2 7" xfId="20209" xr:uid="{00000000-0005-0000-0000-0000825D0000}"/>
    <cellStyle name="40% - Accent5 3 2 7 2" xfId="22848" xr:uid="{00000000-0005-0000-0000-0000835D0000}"/>
    <cellStyle name="40% - Accent5 3 2 7 2 2" xfId="29495" xr:uid="{00000000-0005-0000-0000-0000845D0000}"/>
    <cellStyle name="40% - Accent5 3 2 7 3" xfId="23552" xr:uid="{00000000-0005-0000-0000-0000855D0000}"/>
    <cellStyle name="40% - Accent5 3 2 8" xfId="32295" xr:uid="{00000000-0005-0000-0000-0000865D0000}"/>
    <cellStyle name="40% - Accent5 3 2 8 2" xfId="21246" xr:uid="{00000000-0005-0000-0000-0000875D0000}"/>
    <cellStyle name="40% - Accent5 3 2 9" xfId="21243" xr:uid="{00000000-0005-0000-0000-0000885D0000}"/>
    <cellStyle name="40% - Accent5 3 3" xfId="233" xr:uid="{00000000-0005-0000-0000-0000895D0000}"/>
    <cellStyle name="40% - Accent5 3 3 10" xfId="10961" xr:uid="{00000000-0005-0000-0000-00008A5D0000}"/>
    <cellStyle name="40% - Accent5 3 3 2" xfId="11833" xr:uid="{00000000-0005-0000-0000-00008B5D0000}"/>
    <cellStyle name="40% - Accent5 3 3 2 2" xfId="7718" xr:uid="{00000000-0005-0000-0000-00008C5D0000}"/>
    <cellStyle name="40% - Accent5 3 3 2 2 2" xfId="14967" xr:uid="{00000000-0005-0000-0000-00008D5D0000}"/>
    <cellStyle name="40% - Accent5 3 3 2 2 2 2" xfId="14965" xr:uid="{00000000-0005-0000-0000-00008E5D0000}"/>
    <cellStyle name="40% - Accent5 3 3 2 2 2 2 2" xfId="16918" xr:uid="{00000000-0005-0000-0000-00008F5D0000}"/>
    <cellStyle name="40% - Accent5 3 3 2 2 2 2 2 2" xfId="7717" xr:uid="{00000000-0005-0000-0000-0000905D0000}"/>
    <cellStyle name="40% - Accent5 3 3 2 2 2 2 2 2 2" xfId="7712" xr:uid="{00000000-0005-0000-0000-0000915D0000}"/>
    <cellStyle name="40% - Accent5 3 3 2 2 2 2 2 3" xfId="7710" xr:uid="{00000000-0005-0000-0000-0000925D0000}"/>
    <cellStyle name="40% - Accent5 3 3 2 2 2 2 3" xfId="23445" xr:uid="{00000000-0005-0000-0000-0000935D0000}"/>
    <cellStyle name="40% - Accent5 3 3 2 2 2 2 3 2" xfId="13216" xr:uid="{00000000-0005-0000-0000-0000945D0000}"/>
    <cellStyle name="40% - Accent5 3 3 2 2 2 2 4" xfId="32238" xr:uid="{00000000-0005-0000-0000-0000955D0000}"/>
    <cellStyle name="40% - Accent5 3 3 2 2 2 3" xfId="24308" xr:uid="{00000000-0005-0000-0000-0000965D0000}"/>
    <cellStyle name="40% - Accent5 3 3 2 2 2 3 2" xfId="7706" xr:uid="{00000000-0005-0000-0000-0000975D0000}"/>
    <cellStyle name="40% - Accent5 3 3 2 2 2 3 2 2" xfId="7703" xr:uid="{00000000-0005-0000-0000-0000985D0000}"/>
    <cellStyle name="40% - Accent5 3 3 2 2 2 3 3" xfId="34145" xr:uid="{00000000-0005-0000-0000-0000995D0000}"/>
    <cellStyle name="40% - Accent5 3 3 2 2 2 4" xfId="23296" xr:uid="{00000000-0005-0000-0000-00009A5D0000}"/>
    <cellStyle name="40% - Accent5 3 3 2 2 2 4 2" xfId="9567" xr:uid="{00000000-0005-0000-0000-00009B5D0000}"/>
    <cellStyle name="40% - Accent5 3 3 2 2 2 5" xfId="24064" xr:uid="{00000000-0005-0000-0000-00009C5D0000}"/>
    <cellStyle name="40% - Accent5 3 3 2 2 3" xfId="14963" xr:uid="{00000000-0005-0000-0000-00009D5D0000}"/>
    <cellStyle name="40% - Accent5 3 3 2 2 3 2" xfId="24305" xr:uid="{00000000-0005-0000-0000-00009E5D0000}"/>
    <cellStyle name="40% - Accent5 3 3 2 2 3 2 2" xfId="22753" xr:uid="{00000000-0005-0000-0000-00009F5D0000}"/>
    <cellStyle name="40% - Accent5 3 3 2 2 3 2 2 2" xfId="24957" xr:uid="{00000000-0005-0000-0000-0000A05D0000}"/>
    <cellStyle name="40% - Accent5 3 3 2 2 3 2 3" xfId="32216" xr:uid="{00000000-0005-0000-0000-0000A15D0000}"/>
    <cellStyle name="40% - Accent5 3 3 2 2 3 3" xfId="24301" xr:uid="{00000000-0005-0000-0000-0000A25D0000}"/>
    <cellStyle name="40% - Accent5 3 3 2 2 3 3 2" xfId="7697" xr:uid="{00000000-0005-0000-0000-0000A35D0000}"/>
    <cellStyle name="40% - Accent5 3 3 2 2 3 4" xfId="24049" xr:uid="{00000000-0005-0000-0000-0000A45D0000}"/>
    <cellStyle name="40% - Accent5 3 3 2 2 4" xfId="24046" xr:uid="{00000000-0005-0000-0000-0000A55D0000}"/>
    <cellStyle name="40% - Accent5 3 3 2 2 4 2" xfId="24043" xr:uid="{00000000-0005-0000-0000-0000A65D0000}"/>
    <cellStyle name="40% - Accent5 3 3 2 2 4 2 2" xfId="7696" xr:uid="{00000000-0005-0000-0000-0000A75D0000}"/>
    <cellStyle name="40% - Accent5 3 3 2 2 4 3" xfId="24041" xr:uid="{00000000-0005-0000-0000-0000A85D0000}"/>
    <cellStyle name="40% - Accent5 3 3 2 2 5" xfId="28260" xr:uid="{00000000-0005-0000-0000-0000A95D0000}"/>
    <cellStyle name="40% - Accent5 3 3 2 2 5 2" xfId="34023" xr:uid="{00000000-0005-0000-0000-0000AA5D0000}"/>
    <cellStyle name="40% - Accent5 3 3 2 2 6" xfId="24039" xr:uid="{00000000-0005-0000-0000-0000AB5D0000}"/>
    <cellStyle name="40% - Accent5 3 3 2 3" xfId="7695" xr:uid="{00000000-0005-0000-0000-0000AC5D0000}"/>
    <cellStyle name="40% - Accent5 3 3 2 3 2" xfId="14954" xr:uid="{00000000-0005-0000-0000-0000AD5D0000}"/>
    <cellStyle name="40% - Accent5 3 3 2 3 2 2" xfId="28767" xr:uid="{00000000-0005-0000-0000-0000AE5D0000}"/>
    <cellStyle name="40% - Accent5 3 3 2 3 2 2 2" xfId="25641" xr:uid="{00000000-0005-0000-0000-0000AF5D0000}"/>
    <cellStyle name="40% - Accent5 3 3 2 3 2 2 2 2" xfId="7694" xr:uid="{00000000-0005-0000-0000-0000B05D0000}"/>
    <cellStyle name="40% - Accent5 3 3 2 3 2 2 3" xfId="25965" xr:uid="{00000000-0005-0000-0000-0000B15D0000}"/>
    <cellStyle name="40% - Accent5 3 3 2 3 2 3" xfId="28199" xr:uid="{00000000-0005-0000-0000-0000B25D0000}"/>
    <cellStyle name="40% - Accent5 3 3 2 3 2 3 2" xfId="11015" xr:uid="{00000000-0005-0000-0000-0000B35D0000}"/>
    <cellStyle name="40% - Accent5 3 3 2 3 2 4" xfId="23819" xr:uid="{00000000-0005-0000-0000-0000B45D0000}"/>
    <cellStyle name="40% - Accent5 3 3 2 3 3" xfId="23813" xr:uid="{00000000-0005-0000-0000-0000B55D0000}"/>
    <cellStyle name="40% - Accent5 3 3 2 3 3 2" xfId="23809" xr:uid="{00000000-0005-0000-0000-0000B65D0000}"/>
    <cellStyle name="40% - Accent5 3 3 2 3 3 2 2" xfId="7690" xr:uid="{00000000-0005-0000-0000-0000B75D0000}"/>
    <cellStyle name="40% - Accent5 3 3 2 3 3 3" xfId="23803" xr:uid="{00000000-0005-0000-0000-0000B85D0000}"/>
    <cellStyle name="40% - Accent5 3 3 2 3 4" xfId="23797" xr:uid="{00000000-0005-0000-0000-0000B95D0000}"/>
    <cellStyle name="40% - Accent5 3 3 2 3 4 2" xfId="23795" xr:uid="{00000000-0005-0000-0000-0000BA5D0000}"/>
    <cellStyle name="40% - Accent5 3 3 2 3 5" xfId="26188" xr:uid="{00000000-0005-0000-0000-0000BB5D0000}"/>
    <cellStyle name="40% - Accent5 3 3 2 4" xfId="7688" xr:uid="{00000000-0005-0000-0000-0000BC5D0000}"/>
    <cellStyle name="40% - Accent5 3 3 2 4 2" xfId="23777" xr:uid="{00000000-0005-0000-0000-0000BD5D0000}"/>
    <cellStyle name="40% - Accent5 3 3 2 4 2 2" xfId="23772" xr:uid="{00000000-0005-0000-0000-0000BE5D0000}"/>
    <cellStyle name="40% - Accent5 3 3 2 4 2 2 2" xfId="7687" xr:uid="{00000000-0005-0000-0000-0000BF5D0000}"/>
    <cellStyle name="40% - Accent5 3 3 2 4 2 3" xfId="23766" xr:uid="{00000000-0005-0000-0000-0000C05D0000}"/>
    <cellStyle name="40% - Accent5 3 3 2 4 3" xfId="23762" xr:uid="{00000000-0005-0000-0000-0000C15D0000}"/>
    <cellStyle name="40% - Accent5 3 3 2 4 3 2" xfId="30857" xr:uid="{00000000-0005-0000-0000-0000C25D0000}"/>
    <cellStyle name="40% - Accent5 3 3 2 4 4" xfId="23757" xr:uid="{00000000-0005-0000-0000-0000C35D0000}"/>
    <cellStyle name="40% - Accent5 3 3 2 5" xfId="13172" xr:uid="{00000000-0005-0000-0000-0000C45D0000}"/>
    <cellStyle name="40% - Accent5 3 3 2 5 2" xfId="23734" xr:uid="{00000000-0005-0000-0000-0000C55D0000}"/>
    <cellStyle name="40% - Accent5 3 3 2 5 2 2" xfId="23730" xr:uid="{00000000-0005-0000-0000-0000C65D0000}"/>
    <cellStyle name="40% - Accent5 3 3 2 5 3" xfId="20569" xr:uid="{00000000-0005-0000-0000-0000C75D0000}"/>
    <cellStyle name="40% - Accent5 3 3 2 6" xfId="7684" xr:uid="{00000000-0005-0000-0000-0000C85D0000}"/>
    <cellStyle name="40% - Accent5 3 3 2 6 2" xfId="30567" xr:uid="{00000000-0005-0000-0000-0000C95D0000}"/>
    <cellStyle name="40% - Accent5 3 3 2 7" xfId="7683" xr:uid="{00000000-0005-0000-0000-0000CA5D0000}"/>
    <cellStyle name="40% - Accent5 3 3 3" xfId="7682" xr:uid="{00000000-0005-0000-0000-0000CB5D0000}"/>
    <cellStyle name="40% - Accent5 3 3 3 2" xfId="10533" xr:uid="{00000000-0005-0000-0000-0000CC5D0000}"/>
    <cellStyle name="40% - Accent5 3 3 3 2 2" xfId="14835" xr:uid="{00000000-0005-0000-0000-0000CD5D0000}"/>
    <cellStyle name="40% - Accent5 3 3 3 2 2 2" xfId="24253" xr:uid="{00000000-0005-0000-0000-0000CE5D0000}"/>
    <cellStyle name="40% - Accent5 3 3 3 2 2 2 2" xfId="7681" xr:uid="{00000000-0005-0000-0000-0000CF5D0000}"/>
    <cellStyle name="40% - Accent5 3 3 3 2 2 2 2 2" xfId="7679" xr:uid="{00000000-0005-0000-0000-0000D05D0000}"/>
    <cellStyle name="40% - Accent5 3 3 3 2 2 2 3" xfId="32107" xr:uid="{00000000-0005-0000-0000-0000D15D0000}"/>
    <cellStyle name="40% - Accent5 3 3 3 2 2 3" xfId="17072" xr:uid="{00000000-0005-0000-0000-0000D25D0000}"/>
    <cellStyle name="40% - Accent5 3 3 3 2 2 3 2" xfId="7677" xr:uid="{00000000-0005-0000-0000-0000D35D0000}"/>
    <cellStyle name="40% - Accent5 3 3 3 2 2 4" xfId="23094" xr:uid="{00000000-0005-0000-0000-0000D45D0000}"/>
    <cellStyle name="40% - Accent5 3 3 3 2 3" xfId="25453" xr:uid="{00000000-0005-0000-0000-0000D55D0000}"/>
    <cellStyle name="40% - Accent5 3 3 3 2 3 2" xfId="24243" xr:uid="{00000000-0005-0000-0000-0000D65D0000}"/>
    <cellStyle name="40% - Accent5 3 3 3 2 3 2 2" xfId="30372" xr:uid="{00000000-0005-0000-0000-0000D75D0000}"/>
    <cellStyle name="40% - Accent5 3 3 3 2 3 3" xfId="21891" xr:uid="{00000000-0005-0000-0000-0000D85D0000}"/>
    <cellStyle name="40% - Accent5 3 3 3 2 4" xfId="23086" xr:uid="{00000000-0005-0000-0000-0000D95D0000}"/>
    <cellStyle name="40% - Accent5 3 3 3 2 4 2" xfId="23083" xr:uid="{00000000-0005-0000-0000-0000DA5D0000}"/>
    <cellStyle name="40% - Accent5 3 3 3 2 5" xfId="23280" xr:uid="{00000000-0005-0000-0000-0000DB5D0000}"/>
    <cellStyle name="40% - Accent5 3 3 3 3" xfId="7676" xr:uid="{00000000-0005-0000-0000-0000DC5D0000}"/>
    <cellStyle name="40% - Accent5 3 3 3 3 2" xfId="19889" xr:uid="{00000000-0005-0000-0000-0000DD5D0000}"/>
    <cellStyle name="40% - Accent5 3 3 3 3 2 2" xfId="28585" xr:uid="{00000000-0005-0000-0000-0000DE5D0000}"/>
    <cellStyle name="40% - Accent5 3 3 3 3 2 2 2" xfId="7673" xr:uid="{00000000-0005-0000-0000-0000DF5D0000}"/>
    <cellStyle name="40% - Accent5 3 3 3 3 2 3" xfId="21880" xr:uid="{00000000-0005-0000-0000-0000E05D0000}"/>
    <cellStyle name="40% - Accent5 3 3 3 3 3" xfId="19872" xr:uid="{00000000-0005-0000-0000-0000E15D0000}"/>
    <cellStyle name="40% - Accent5 3 3 3 3 3 2" xfId="22972" xr:uid="{00000000-0005-0000-0000-0000E25D0000}"/>
    <cellStyle name="40% - Accent5 3 3 3 3 4" xfId="22969" xr:uid="{00000000-0005-0000-0000-0000E35D0000}"/>
    <cellStyle name="40% - Accent5 3 3 3 4" xfId="7672" xr:uid="{00000000-0005-0000-0000-0000E45D0000}"/>
    <cellStyle name="40% - Accent5 3 3 3 4 2" xfId="19837" xr:uid="{00000000-0005-0000-0000-0000E55D0000}"/>
    <cellStyle name="40% - Accent5 3 3 3 4 2 2" xfId="18821" xr:uid="{00000000-0005-0000-0000-0000E65D0000}"/>
    <cellStyle name="40% - Accent5 3 3 3 4 3" xfId="22958" xr:uid="{00000000-0005-0000-0000-0000E75D0000}"/>
    <cellStyle name="40% - Accent5 3 3 3 5" xfId="7670" xr:uid="{00000000-0005-0000-0000-0000E85D0000}"/>
    <cellStyle name="40% - Accent5 3 3 3 5 2" xfId="29709" xr:uid="{00000000-0005-0000-0000-0000E95D0000}"/>
    <cellStyle name="40% - Accent5 3 3 3 6" xfId="7669" xr:uid="{00000000-0005-0000-0000-0000EA5D0000}"/>
    <cellStyle name="40% - Accent5 3 3 4" xfId="7667" xr:uid="{00000000-0005-0000-0000-0000EB5D0000}"/>
    <cellStyle name="40% - Accent5 3 3 4 2" xfId="7666" xr:uid="{00000000-0005-0000-0000-0000EC5D0000}"/>
    <cellStyle name="40% - Accent5 3 3 4 2 2" xfId="22711" xr:uid="{00000000-0005-0000-0000-0000ED5D0000}"/>
    <cellStyle name="40% - Accent5 3 3 4 2 2 2" xfId="32458" xr:uid="{00000000-0005-0000-0000-0000EE5D0000}"/>
    <cellStyle name="40% - Accent5 3 3 4 2 2 2 2" xfId="8160" xr:uid="{00000000-0005-0000-0000-0000EF5D0000}"/>
    <cellStyle name="40% - Accent5 3 3 4 2 2 3" xfId="21858" xr:uid="{00000000-0005-0000-0000-0000F05D0000}"/>
    <cellStyle name="40% - Accent5 3 3 4 2 3" xfId="22699" xr:uid="{00000000-0005-0000-0000-0000F15D0000}"/>
    <cellStyle name="40% - Accent5 3 3 4 2 3 2" xfId="33227" xr:uid="{00000000-0005-0000-0000-0000F25D0000}"/>
    <cellStyle name="40% - Accent5 3 3 4 2 4" xfId="11578" xr:uid="{00000000-0005-0000-0000-0000F35D0000}"/>
    <cellStyle name="40% - Accent5 3 3 4 3" xfId="7664" xr:uid="{00000000-0005-0000-0000-0000F45D0000}"/>
    <cellStyle name="40% - Accent5 3 3 4 3 2" xfId="21945" xr:uid="{00000000-0005-0000-0000-0000F55D0000}"/>
    <cellStyle name="40% - Accent5 3 3 4 3 2 2" xfId="33112" xr:uid="{00000000-0005-0000-0000-0000F65D0000}"/>
    <cellStyle name="40% - Accent5 3 3 4 3 3" xfId="22645" xr:uid="{00000000-0005-0000-0000-0000F75D0000}"/>
    <cellStyle name="40% - Accent5 3 3 4 4" xfId="7661" xr:uid="{00000000-0005-0000-0000-0000F85D0000}"/>
    <cellStyle name="40% - Accent5 3 3 4 4 2" xfId="22632" xr:uid="{00000000-0005-0000-0000-0000F95D0000}"/>
    <cellStyle name="40% - Accent5 3 3 4 5" xfId="13343" xr:uid="{00000000-0005-0000-0000-0000FA5D0000}"/>
    <cellStyle name="40% - Accent5 3 3 5" xfId="16993" xr:uid="{00000000-0005-0000-0000-0000FB5D0000}"/>
    <cellStyle name="40% - Accent5 3 3 5 2" xfId="7660" xr:uid="{00000000-0005-0000-0000-0000FC5D0000}"/>
    <cellStyle name="40% - Accent5 3 3 5 2 2" xfId="22561" xr:uid="{00000000-0005-0000-0000-0000FD5D0000}"/>
    <cellStyle name="40% - Accent5 3 3 5 2 2 2" xfId="16689" xr:uid="{00000000-0005-0000-0000-0000FE5D0000}"/>
    <cellStyle name="40% - Accent5 3 3 5 2 3" xfId="22555" xr:uid="{00000000-0005-0000-0000-0000FF5D0000}"/>
    <cellStyle name="40% - Accent5 3 3 5 3" xfId="7658" xr:uid="{00000000-0005-0000-0000-0000005E0000}"/>
    <cellStyle name="40% - Accent5 3 3 5 3 2" xfId="22478" xr:uid="{00000000-0005-0000-0000-0000015E0000}"/>
    <cellStyle name="40% - Accent5 3 3 5 4" xfId="7184" xr:uid="{00000000-0005-0000-0000-0000025E0000}"/>
    <cellStyle name="40% - Accent5 3 3 6" xfId="7655" xr:uid="{00000000-0005-0000-0000-0000035E0000}"/>
    <cellStyle name="40% - Accent5 3 3 6 2" xfId="7654" xr:uid="{00000000-0005-0000-0000-0000045E0000}"/>
    <cellStyle name="40% - Accent5 3 3 6 2 2" xfId="22364" xr:uid="{00000000-0005-0000-0000-0000055E0000}"/>
    <cellStyle name="40% - Accent5 3 3 6 3" xfId="7653" xr:uid="{00000000-0005-0000-0000-0000065E0000}"/>
    <cellStyle name="40% - Accent5 3 3 7" xfId="28755" xr:uid="{00000000-0005-0000-0000-0000075E0000}"/>
    <cellStyle name="40% - Accent5 3 3 7 2" xfId="5824" xr:uid="{00000000-0005-0000-0000-0000085E0000}"/>
    <cellStyle name="40% - Accent5 3 3 8" xfId="21226" xr:uid="{00000000-0005-0000-0000-0000095E0000}"/>
    <cellStyle name="40% - Accent5 3 3 9" xfId="34558" xr:uid="{00000000-0005-0000-0000-00000A5E0000}"/>
    <cellStyle name="40% - Accent5 3 4" xfId="10959" xr:uid="{00000000-0005-0000-0000-00000B5E0000}"/>
    <cellStyle name="40% - Accent5 3 4 2" xfId="26545" xr:uid="{00000000-0005-0000-0000-00000C5E0000}"/>
    <cellStyle name="40% - Accent5 3 4 2 2" xfId="7651" xr:uid="{00000000-0005-0000-0000-00000D5E0000}"/>
    <cellStyle name="40% - Accent5 3 4 2 2 2" xfId="14413" xr:uid="{00000000-0005-0000-0000-00000E5E0000}"/>
    <cellStyle name="40% - Accent5 3 4 2 2 2 2" xfId="22525" xr:uid="{00000000-0005-0000-0000-00000F5E0000}"/>
    <cellStyle name="40% - Accent5 3 4 2 2 2 2 2" xfId="9505" xr:uid="{00000000-0005-0000-0000-0000105E0000}"/>
    <cellStyle name="40% - Accent5 3 4 2 2 2 2 2 2" xfId="7650" xr:uid="{00000000-0005-0000-0000-0000115E0000}"/>
    <cellStyle name="40% - Accent5 3 4 2 2 2 2 3" xfId="26111" xr:uid="{00000000-0005-0000-0000-0000125E0000}"/>
    <cellStyle name="40% - Accent5 3 4 2 2 2 3" xfId="27347" xr:uid="{00000000-0005-0000-0000-0000135E0000}"/>
    <cellStyle name="40% - Accent5 3 4 2 2 2 3 2" xfId="7878" xr:uid="{00000000-0005-0000-0000-0000145E0000}"/>
    <cellStyle name="40% - Accent5 3 4 2 2 2 4" xfId="21331" xr:uid="{00000000-0005-0000-0000-0000155E0000}"/>
    <cellStyle name="40% - Accent5 3 4 2 2 3" xfId="22519" xr:uid="{00000000-0005-0000-0000-0000165E0000}"/>
    <cellStyle name="40% - Accent5 3 4 2 2 3 2" xfId="21320" xr:uid="{00000000-0005-0000-0000-0000175E0000}"/>
    <cellStyle name="40% - Accent5 3 4 2 2 3 2 2" xfId="25947" xr:uid="{00000000-0005-0000-0000-0000185E0000}"/>
    <cellStyle name="40% - Accent5 3 4 2 2 3 3" xfId="21314" xr:uid="{00000000-0005-0000-0000-0000195E0000}"/>
    <cellStyle name="40% - Accent5 3 4 2 2 4" xfId="24217" xr:uid="{00000000-0005-0000-0000-00001A5E0000}"/>
    <cellStyle name="40% - Accent5 3 4 2 2 4 2" xfId="21310" xr:uid="{00000000-0005-0000-0000-00001B5E0000}"/>
    <cellStyle name="40% - Accent5 3 4 2 2 5" xfId="24205" xr:uid="{00000000-0005-0000-0000-00001C5E0000}"/>
    <cellStyle name="40% - Accent5 3 4 2 3" xfId="7649" xr:uid="{00000000-0005-0000-0000-00001D5E0000}"/>
    <cellStyle name="40% - Accent5 3 4 2 3 2" xfId="22512" xr:uid="{00000000-0005-0000-0000-00001E5E0000}"/>
    <cellStyle name="40% - Accent5 3 4 2 3 2 2" xfId="21184" xr:uid="{00000000-0005-0000-0000-00001F5E0000}"/>
    <cellStyle name="40% - Accent5 3 4 2 3 2 2 2" xfId="7648" xr:uid="{00000000-0005-0000-0000-0000205E0000}"/>
    <cellStyle name="40% - Accent5 3 4 2 3 2 3" xfId="21176" xr:uid="{00000000-0005-0000-0000-0000215E0000}"/>
    <cellStyle name="40% - Accent5 3 4 2 3 3" xfId="21166" xr:uid="{00000000-0005-0000-0000-0000225E0000}"/>
    <cellStyle name="40% - Accent5 3 4 2 3 3 2" xfId="21164" xr:uid="{00000000-0005-0000-0000-0000235E0000}"/>
    <cellStyle name="40% - Accent5 3 4 2 3 4" xfId="24190" xr:uid="{00000000-0005-0000-0000-0000245E0000}"/>
    <cellStyle name="40% - Accent5 3 4 2 4" xfId="7645" xr:uid="{00000000-0005-0000-0000-0000255E0000}"/>
    <cellStyle name="40% - Accent5 3 4 2 4 2" xfId="34249" xr:uid="{00000000-0005-0000-0000-0000265E0000}"/>
    <cellStyle name="40% - Accent5 3 4 2 4 2 2" xfId="21148" xr:uid="{00000000-0005-0000-0000-0000275E0000}"/>
    <cellStyle name="40% - Accent5 3 4 2 4 3" xfId="34156" xr:uid="{00000000-0005-0000-0000-0000285E0000}"/>
    <cellStyle name="40% - Accent5 3 4 2 5" xfId="7644" xr:uid="{00000000-0005-0000-0000-0000295E0000}"/>
    <cellStyle name="40% - Accent5 3 4 2 5 2" xfId="34152" xr:uid="{00000000-0005-0000-0000-00002A5E0000}"/>
    <cellStyle name="40% - Accent5 3 4 2 6" xfId="16659" xr:uid="{00000000-0005-0000-0000-00002B5E0000}"/>
    <cellStyle name="40% - Accent5 3 4 3" xfId="7643" xr:uid="{00000000-0005-0000-0000-00002C5E0000}"/>
    <cellStyle name="40% - Accent5 3 4 3 2" xfId="7642" xr:uid="{00000000-0005-0000-0000-00002D5E0000}"/>
    <cellStyle name="40% - Accent5 3 4 3 2 2" xfId="22494" xr:uid="{00000000-0005-0000-0000-00002E5E0000}"/>
    <cellStyle name="40% - Accent5 3 4 3 2 2 2" xfId="20679" xr:uid="{00000000-0005-0000-0000-00002F5E0000}"/>
    <cellStyle name="40% - Accent5 3 4 3 2 2 2 2" xfId="33033" xr:uid="{00000000-0005-0000-0000-0000305E0000}"/>
    <cellStyle name="40% - Accent5 3 4 3 2 2 3" xfId="20673" xr:uid="{00000000-0005-0000-0000-0000315E0000}"/>
    <cellStyle name="40% - Accent5 3 4 3 2 3" xfId="20665" xr:uid="{00000000-0005-0000-0000-0000325E0000}"/>
    <cellStyle name="40% - Accent5 3 4 3 2 3 2" xfId="20662" xr:uid="{00000000-0005-0000-0000-0000335E0000}"/>
    <cellStyle name="40% - Accent5 3 4 3 2 4" xfId="32572" xr:uid="{00000000-0005-0000-0000-0000345E0000}"/>
    <cellStyle name="40% - Accent5 3 4 3 3" xfId="21908" xr:uid="{00000000-0005-0000-0000-0000355E0000}"/>
    <cellStyle name="40% - Accent5 3 4 3 3 2" xfId="20615" xr:uid="{00000000-0005-0000-0000-0000365E0000}"/>
    <cellStyle name="40% - Accent5 3 4 3 3 2 2" xfId="20611" xr:uid="{00000000-0005-0000-0000-0000375E0000}"/>
    <cellStyle name="40% - Accent5 3 4 3 3 3" xfId="20603" xr:uid="{00000000-0005-0000-0000-0000385E0000}"/>
    <cellStyle name="40% - Accent5 3 4 3 4" xfId="21900" xr:uid="{00000000-0005-0000-0000-0000395E0000}"/>
    <cellStyle name="40% - Accent5 3 4 3 4 2" xfId="33957" xr:uid="{00000000-0005-0000-0000-00003A5E0000}"/>
    <cellStyle name="40% - Accent5 3 4 3 5" xfId="7641" xr:uid="{00000000-0005-0000-0000-00003B5E0000}"/>
    <cellStyle name="40% - Accent5 3 4 4" xfId="7640" xr:uid="{00000000-0005-0000-0000-00003C5E0000}"/>
    <cellStyle name="40% - Accent5 3 4 4 2" xfId="33792" xr:uid="{00000000-0005-0000-0000-00003D5E0000}"/>
    <cellStyle name="40% - Accent5 3 4 4 2 2" xfId="22422" xr:uid="{00000000-0005-0000-0000-00003E5E0000}"/>
    <cellStyle name="40% - Accent5 3 4 4 2 2 2" xfId="32977" xr:uid="{00000000-0005-0000-0000-00003F5E0000}"/>
    <cellStyle name="40% - Accent5 3 4 4 2 3" xfId="20416" xr:uid="{00000000-0005-0000-0000-0000405E0000}"/>
    <cellStyle name="40% - Accent5 3 4 4 3" xfId="21895" xr:uid="{00000000-0005-0000-0000-0000415E0000}"/>
    <cellStyle name="40% - Accent5 3 4 4 3 2" xfId="20400" xr:uid="{00000000-0005-0000-0000-0000425E0000}"/>
    <cellStyle name="40% - Accent5 3 4 4 4" xfId="7639" xr:uid="{00000000-0005-0000-0000-0000435E0000}"/>
    <cellStyle name="40% - Accent5 3 4 5" xfId="7638" xr:uid="{00000000-0005-0000-0000-0000445E0000}"/>
    <cellStyle name="40% - Accent5 3 4 5 2" xfId="33780" xr:uid="{00000000-0005-0000-0000-0000455E0000}"/>
    <cellStyle name="40% - Accent5 3 4 5 2 2" xfId="20277" xr:uid="{00000000-0005-0000-0000-0000465E0000}"/>
    <cellStyle name="40% - Accent5 3 4 5 3" xfId="11697" xr:uid="{00000000-0005-0000-0000-0000475E0000}"/>
    <cellStyle name="40% - Accent5 3 4 6" xfId="7636" xr:uid="{00000000-0005-0000-0000-0000485E0000}"/>
    <cellStyle name="40% - Accent5 3 4 6 2" xfId="7634" xr:uid="{00000000-0005-0000-0000-0000495E0000}"/>
    <cellStyle name="40% - Accent5 3 4 7" xfId="21219" xr:uid="{00000000-0005-0000-0000-00004A5E0000}"/>
    <cellStyle name="40% - Accent5 3 4 8" xfId="34780" xr:uid="{00000000-0005-0000-0000-00004B5E0000}"/>
    <cellStyle name="40% - Accent5 3 5" xfId="7633" xr:uid="{00000000-0005-0000-0000-00004C5E0000}"/>
    <cellStyle name="40% - Accent5 3 5 2" xfId="7631" xr:uid="{00000000-0005-0000-0000-00004D5E0000}"/>
    <cellStyle name="40% - Accent5 3 5 2 2" xfId="29179" xr:uid="{00000000-0005-0000-0000-00004E5E0000}"/>
    <cellStyle name="40% - Accent5 3 5 2 2 2" xfId="25155" xr:uid="{00000000-0005-0000-0000-00004F5E0000}"/>
    <cellStyle name="40% - Accent5 3 5 2 2 2 2" xfId="19196" xr:uid="{00000000-0005-0000-0000-0000505E0000}"/>
    <cellStyle name="40% - Accent5 3 5 2 2 2 2 2" xfId="7630" xr:uid="{00000000-0005-0000-0000-0000515E0000}"/>
    <cellStyle name="40% - Accent5 3 5 2 2 2 3" xfId="19187" xr:uid="{00000000-0005-0000-0000-0000525E0000}"/>
    <cellStyle name="40% - Accent5 3 5 2 2 3" xfId="19181" xr:uid="{00000000-0005-0000-0000-0000535E0000}"/>
    <cellStyle name="40% - Accent5 3 5 2 2 3 2" xfId="19179" xr:uid="{00000000-0005-0000-0000-0000545E0000}"/>
    <cellStyle name="40% - Accent5 3 5 2 2 4" xfId="24110" xr:uid="{00000000-0005-0000-0000-0000555E0000}"/>
    <cellStyle name="40% - Accent5 3 5 2 3" xfId="29168" xr:uid="{00000000-0005-0000-0000-0000565E0000}"/>
    <cellStyle name="40% - Accent5 3 5 2 3 2" xfId="19086" xr:uid="{00000000-0005-0000-0000-0000575E0000}"/>
    <cellStyle name="40% - Accent5 3 5 2 3 2 2" xfId="19084" xr:uid="{00000000-0005-0000-0000-0000585E0000}"/>
    <cellStyle name="40% - Accent5 3 5 2 3 3" xfId="19072" xr:uid="{00000000-0005-0000-0000-0000595E0000}"/>
    <cellStyle name="40% - Accent5 3 5 2 4" xfId="7627" xr:uid="{00000000-0005-0000-0000-00005A5E0000}"/>
    <cellStyle name="40% - Accent5 3 5 2 4 2" xfId="34017" xr:uid="{00000000-0005-0000-0000-00005B5E0000}"/>
    <cellStyle name="40% - Accent5 3 5 2 5" xfId="7626" xr:uid="{00000000-0005-0000-0000-00005C5E0000}"/>
    <cellStyle name="40% - Accent5 3 5 3" xfId="11785" xr:uid="{00000000-0005-0000-0000-00005D5E0000}"/>
    <cellStyle name="40% - Accent5 3 5 3 2" xfId="29137" xr:uid="{00000000-0005-0000-0000-00005E5E0000}"/>
    <cellStyle name="40% - Accent5 3 5 3 2 2" xfId="33238" xr:uid="{00000000-0005-0000-0000-00005F5E0000}"/>
    <cellStyle name="40% - Accent5 3 5 3 2 2 2" xfId="18608" xr:uid="{00000000-0005-0000-0000-0000605E0000}"/>
    <cellStyle name="40% - Accent5 3 5 3 2 3" xfId="18243" xr:uid="{00000000-0005-0000-0000-0000615E0000}"/>
    <cellStyle name="40% - Accent5 3 5 3 3" xfId="21893" xr:uid="{00000000-0005-0000-0000-0000625E0000}"/>
    <cellStyle name="40% - Accent5 3 5 3 3 2" xfId="18525" xr:uid="{00000000-0005-0000-0000-0000635E0000}"/>
    <cellStyle name="40% - Accent5 3 5 3 4" xfId="7624" xr:uid="{00000000-0005-0000-0000-0000645E0000}"/>
    <cellStyle name="40% - Accent5 3 5 4" xfId="11783" xr:uid="{00000000-0005-0000-0000-0000655E0000}"/>
    <cellStyle name="40% - Accent5 3 5 4 2" xfId="34108" xr:uid="{00000000-0005-0000-0000-0000665E0000}"/>
    <cellStyle name="40% - Accent5 3 5 4 2 2" xfId="18349" xr:uid="{00000000-0005-0000-0000-0000675E0000}"/>
    <cellStyle name="40% - Accent5 3 5 4 3" xfId="7623" xr:uid="{00000000-0005-0000-0000-0000685E0000}"/>
    <cellStyle name="40% - Accent5 3 5 5" xfId="7622" xr:uid="{00000000-0005-0000-0000-0000695E0000}"/>
    <cellStyle name="40% - Accent5 3 5 5 2" xfId="7620" xr:uid="{00000000-0005-0000-0000-00006A5E0000}"/>
    <cellStyle name="40% - Accent5 3 5 6" xfId="7619" xr:uid="{00000000-0005-0000-0000-00006B5E0000}"/>
    <cellStyle name="40% - Accent5 3 5 7" xfId="34974" xr:uid="{00000000-0005-0000-0000-00006C5E0000}"/>
    <cellStyle name="40% - Accent5 3 6" xfId="7618" xr:uid="{00000000-0005-0000-0000-00006D5E0000}"/>
    <cellStyle name="40% - Accent5 3 6 2" xfId="7616" xr:uid="{00000000-0005-0000-0000-00006E5E0000}"/>
    <cellStyle name="40% - Accent5 3 6 2 2" xfId="24428" xr:uid="{00000000-0005-0000-0000-00006F5E0000}"/>
    <cellStyle name="40% - Accent5 3 6 2 2 2" xfId="7614" xr:uid="{00000000-0005-0000-0000-0000705E0000}"/>
    <cellStyle name="40% - Accent5 3 6 2 2 2 2" xfId="7613" xr:uid="{00000000-0005-0000-0000-0000715E0000}"/>
    <cellStyle name="40% - Accent5 3 6 2 2 3" xfId="13792" xr:uid="{00000000-0005-0000-0000-0000725E0000}"/>
    <cellStyle name="40% - Accent5 3 6 2 3" xfId="7612" xr:uid="{00000000-0005-0000-0000-0000735E0000}"/>
    <cellStyle name="40% - Accent5 3 6 2 3 2" xfId="7611" xr:uid="{00000000-0005-0000-0000-0000745E0000}"/>
    <cellStyle name="40% - Accent5 3 6 2 4" xfId="30290" xr:uid="{00000000-0005-0000-0000-0000755E0000}"/>
    <cellStyle name="40% - Accent5 3 6 3" xfId="12229" xr:uid="{00000000-0005-0000-0000-0000765E0000}"/>
    <cellStyle name="40% - Accent5 3 6 3 2" xfId="7610" xr:uid="{00000000-0005-0000-0000-0000775E0000}"/>
    <cellStyle name="40% - Accent5 3 6 3 2 2" xfId="7609" xr:uid="{00000000-0005-0000-0000-0000785E0000}"/>
    <cellStyle name="40% - Accent5 3 6 3 3" xfId="7608" xr:uid="{00000000-0005-0000-0000-0000795E0000}"/>
    <cellStyle name="40% - Accent5 3 6 4" xfId="7607" xr:uid="{00000000-0005-0000-0000-00007A5E0000}"/>
    <cellStyle name="40% - Accent5 3 6 4 2" xfId="7606" xr:uid="{00000000-0005-0000-0000-00007B5E0000}"/>
    <cellStyle name="40% - Accent5 3 6 5" xfId="7605" xr:uid="{00000000-0005-0000-0000-00007C5E0000}"/>
    <cellStyle name="40% - Accent5 3 6 6" xfId="35179" xr:uid="{00000000-0005-0000-0000-00007D5E0000}"/>
    <cellStyle name="40% - Accent5 3 7" xfId="7604" xr:uid="{00000000-0005-0000-0000-00007E5E0000}"/>
    <cellStyle name="40% - Accent5 3 7 2" xfId="7602" xr:uid="{00000000-0005-0000-0000-00007F5E0000}"/>
    <cellStyle name="40% - Accent5 3 7 2 2" xfId="21213" xr:uid="{00000000-0005-0000-0000-0000805E0000}"/>
    <cellStyle name="40% - Accent5 3 7 2 2 2" xfId="7600" xr:uid="{00000000-0005-0000-0000-0000815E0000}"/>
    <cellStyle name="40% - Accent5 3 7 2 3" xfId="7598" xr:uid="{00000000-0005-0000-0000-0000825E0000}"/>
    <cellStyle name="40% - Accent5 3 7 3" xfId="7597" xr:uid="{00000000-0005-0000-0000-0000835E0000}"/>
    <cellStyle name="40% - Accent5 3 7 3 2" xfId="7596" xr:uid="{00000000-0005-0000-0000-0000845E0000}"/>
    <cellStyle name="40% - Accent5 3 7 4" xfId="7594" xr:uid="{00000000-0005-0000-0000-0000855E0000}"/>
    <cellStyle name="40% - Accent5 3 7 5" xfId="35408" xr:uid="{00000000-0005-0000-0000-0000865E0000}"/>
    <cellStyle name="40% - Accent5 3 8" xfId="24034" xr:uid="{00000000-0005-0000-0000-0000875E0000}"/>
    <cellStyle name="40% - Accent5 3 8 2" xfId="7592" xr:uid="{00000000-0005-0000-0000-0000885E0000}"/>
    <cellStyle name="40% - Accent5 3 8 2 2" xfId="7591" xr:uid="{00000000-0005-0000-0000-0000895E0000}"/>
    <cellStyle name="40% - Accent5 3 8 3" xfId="25195" xr:uid="{00000000-0005-0000-0000-00008A5E0000}"/>
    <cellStyle name="40% - Accent5 3 8 4" xfId="36280" xr:uid="{00000000-0005-0000-0000-00008B5E0000}"/>
    <cellStyle name="40% - Accent5 3 9" xfId="33068" xr:uid="{00000000-0005-0000-0000-00008C5E0000}"/>
    <cellStyle name="40% - Accent5 3 9 2" xfId="7590" xr:uid="{00000000-0005-0000-0000-00008D5E0000}"/>
    <cellStyle name="40% - Accent5 3 9 3" xfId="36566" xr:uid="{00000000-0005-0000-0000-00008E5E0000}"/>
    <cellStyle name="40% - Accent5 30" xfId="35905" xr:uid="{00000000-0005-0000-0000-00008F5E0000}"/>
    <cellStyle name="40% - Accent5 30 2" xfId="37077" xr:uid="{00000000-0005-0000-0000-0000905E0000}"/>
    <cellStyle name="40% - Accent5 30 3" xfId="37972" xr:uid="{00000000-0005-0000-0000-0000915E0000}"/>
    <cellStyle name="40% - Accent5 31" xfId="35925" xr:uid="{00000000-0005-0000-0000-0000925E0000}"/>
    <cellStyle name="40% - Accent5 31 2" xfId="37096" xr:uid="{00000000-0005-0000-0000-0000935E0000}"/>
    <cellStyle name="40% - Accent5 31 3" xfId="37992" xr:uid="{00000000-0005-0000-0000-0000945E0000}"/>
    <cellStyle name="40% - Accent5 32" xfId="35945" xr:uid="{00000000-0005-0000-0000-0000955E0000}"/>
    <cellStyle name="40% - Accent5 32 2" xfId="37115" xr:uid="{00000000-0005-0000-0000-0000965E0000}"/>
    <cellStyle name="40% - Accent5 32 3" xfId="38012" xr:uid="{00000000-0005-0000-0000-0000975E0000}"/>
    <cellStyle name="40% - Accent5 33" xfId="35965" xr:uid="{00000000-0005-0000-0000-0000985E0000}"/>
    <cellStyle name="40% - Accent5 33 2" xfId="37134" xr:uid="{00000000-0005-0000-0000-0000995E0000}"/>
    <cellStyle name="40% - Accent5 33 3" xfId="38032" xr:uid="{00000000-0005-0000-0000-00009A5E0000}"/>
    <cellStyle name="40% - Accent5 34" xfId="35985" xr:uid="{00000000-0005-0000-0000-00009B5E0000}"/>
    <cellStyle name="40% - Accent5 34 2" xfId="37154" xr:uid="{00000000-0005-0000-0000-00009C5E0000}"/>
    <cellStyle name="40% - Accent5 34 3" xfId="38052" xr:uid="{00000000-0005-0000-0000-00009D5E0000}"/>
    <cellStyle name="40% - Accent5 35" xfId="36005" xr:uid="{00000000-0005-0000-0000-00009E5E0000}"/>
    <cellStyle name="40% - Accent5 35 2" xfId="37174" xr:uid="{00000000-0005-0000-0000-00009F5E0000}"/>
    <cellStyle name="40% - Accent5 35 3" xfId="38072" xr:uid="{00000000-0005-0000-0000-0000A05E0000}"/>
    <cellStyle name="40% - Accent5 36" xfId="36025" xr:uid="{00000000-0005-0000-0000-0000A15E0000}"/>
    <cellStyle name="40% - Accent5 36 2" xfId="37194" xr:uid="{00000000-0005-0000-0000-0000A25E0000}"/>
    <cellStyle name="40% - Accent5 36 3" xfId="38092" xr:uid="{00000000-0005-0000-0000-0000A35E0000}"/>
    <cellStyle name="40% - Accent5 37" xfId="36045" xr:uid="{00000000-0005-0000-0000-0000A45E0000}"/>
    <cellStyle name="40% - Accent5 37 2" xfId="37214" xr:uid="{00000000-0005-0000-0000-0000A55E0000}"/>
    <cellStyle name="40% - Accent5 37 3" xfId="38112" xr:uid="{00000000-0005-0000-0000-0000A65E0000}"/>
    <cellStyle name="40% - Accent5 38" xfId="36065" xr:uid="{00000000-0005-0000-0000-0000A75E0000}"/>
    <cellStyle name="40% - Accent5 38 2" xfId="37234" xr:uid="{00000000-0005-0000-0000-0000A85E0000}"/>
    <cellStyle name="40% - Accent5 38 3" xfId="38132" xr:uid="{00000000-0005-0000-0000-0000A95E0000}"/>
    <cellStyle name="40% - Accent5 39" xfId="36085" xr:uid="{00000000-0005-0000-0000-0000AA5E0000}"/>
    <cellStyle name="40% - Accent5 39 2" xfId="37254" xr:uid="{00000000-0005-0000-0000-0000AB5E0000}"/>
    <cellStyle name="40% - Accent5 39 3" xfId="38152" xr:uid="{00000000-0005-0000-0000-0000AC5E0000}"/>
    <cellStyle name="40% - Accent5 4" xfId="130" xr:uid="{00000000-0005-0000-0000-0000AD5E0000}"/>
    <cellStyle name="40% - Accent5 4 10" xfId="34484" xr:uid="{00000000-0005-0000-0000-0000AE5E0000}"/>
    <cellStyle name="40% - Accent5 4 11" xfId="15180" xr:uid="{00000000-0005-0000-0000-0000AF5E0000}"/>
    <cellStyle name="40% - Accent5 4 2" xfId="253" xr:uid="{00000000-0005-0000-0000-0000B05E0000}"/>
    <cellStyle name="40% - Accent5 4 2 10" xfId="7589" xr:uid="{00000000-0005-0000-0000-0000B15E0000}"/>
    <cellStyle name="40% - Accent5 4 2 2" xfId="8257" xr:uid="{00000000-0005-0000-0000-0000B25E0000}"/>
    <cellStyle name="40% - Accent5 4 2 2 2" xfId="13068" xr:uid="{00000000-0005-0000-0000-0000B35E0000}"/>
    <cellStyle name="40% - Accent5 4 2 2 2 2" xfId="15340" xr:uid="{00000000-0005-0000-0000-0000B45E0000}"/>
    <cellStyle name="40% - Accent5 4 2 2 2 2 2" xfId="7586" xr:uid="{00000000-0005-0000-0000-0000B55E0000}"/>
    <cellStyle name="40% - Accent5 4 2 2 2 2 2 2" xfId="33998" xr:uid="{00000000-0005-0000-0000-0000B65E0000}"/>
    <cellStyle name="40% - Accent5 4 2 2 2 2 2 2 2" xfId="16595" xr:uid="{00000000-0005-0000-0000-0000B75E0000}"/>
    <cellStyle name="40% - Accent5 4 2 2 2 2 2 2 2 2" xfId="7585" xr:uid="{00000000-0005-0000-0000-0000B85E0000}"/>
    <cellStyle name="40% - Accent5 4 2 2 2 2 2 2 3" xfId="16585" xr:uid="{00000000-0005-0000-0000-0000B95E0000}"/>
    <cellStyle name="40% - Accent5 4 2 2 2 2 2 3" xfId="7583" xr:uid="{00000000-0005-0000-0000-0000BA5E0000}"/>
    <cellStyle name="40% - Accent5 4 2 2 2 2 2 3 2" xfId="16577" xr:uid="{00000000-0005-0000-0000-0000BB5E0000}"/>
    <cellStyle name="40% - Accent5 4 2 2 2 2 2 4" xfId="7581" xr:uid="{00000000-0005-0000-0000-0000BC5E0000}"/>
    <cellStyle name="40% - Accent5 4 2 2 2 2 3" xfId="34341" xr:uid="{00000000-0005-0000-0000-0000BD5E0000}"/>
    <cellStyle name="40% - Accent5 4 2 2 2 2 3 2" xfId="7580" xr:uid="{00000000-0005-0000-0000-0000BE5E0000}"/>
    <cellStyle name="40% - Accent5 4 2 2 2 2 3 2 2" xfId="16556" xr:uid="{00000000-0005-0000-0000-0000BF5E0000}"/>
    <cellStyle name="40% - Accent5 4 2 2 2 2 3 3" xfId="7579" xr:uid="{00000000-0005-0000-0000-0000C05E0000}"/>
    <cellStyle name="40% - Accent5 4 2 2 2 2 4" xfId="23139" xr:uid="{00000000-0005-0000-0000-0000C15E0000}"/>
    <cellStyle name="40% - Accent5 4 2 2 2 2 4 2" xfId="21794" xr:uid="{00000000-0005-0000-0000-0000C25E0000}"/>
    <cellStyle name="40% - Accent5 4 2 2 2 2 5" xfId="7577" xr:uid="{00000000-0005-0000-0000-0000C35E0000}"/>
    <cellStyle name="40% - Accent5 4 2 2 2 3" xfId="7573" xr:uid="{00000000-0005-0000-0000-0000C45E0000}"/>
    <cellStyle name="40% - Accent5 4 2 2 2 3 2" xfId="15618" xr:uid="{00000000-0005-0000-0000-0000C55E0000}"/>
    <cellStyle name="40% - Accent5 4 2 2 2 3 2 2" xfId="20724" xr:uid="{00000000-0005-0000-0000-0000C65E0000}"/>
    <cellStyle name="40% - Accent5 4 2 2 2 3 2 2 2" xfId="16398" xr:uid="{00000000-0005-0000-0000-0000C75E0000}"/>
    <cellStyle name="40% - Accent5 4 2 2 2 3 2 3" xfId="20720" xr:uid="{00000000-0005-0000-0000-0000C85E0000}"/>
    <cellStyle name="40% - Accent5 4 2 2 2 3 3" xfId="7572" xr:uid="{00000000-0005-0000-0000-0000C95E0000}"/>
    <cellStyle name="40% - Accent5 4 2 2 2 3 3 2" xfId="27171" xr:uid="{00000000-0005-0000-0000-0000CA5E0000}"/>
    <cellStyle name="40% - Accent5 4 2 2 2 3 4" xfId="7571" xr:uid="{00000000-0005-0000-0000-0000CB5E0000}"/>
    <cellStyle name="40% - Accent5 4 2 2 2 4" xfId="7566" xr:uid="{00000000-0005-0000-0000-0000CC5E0000}"/>
    <cellStyle name="40% - Accent5 4 2 2 2 4 2" xfId="7565" xr:uid="{00000000-0005-0000-0000-0000CD5E0000}"/>
    <cellStyle name="40% - Accent5 4 2 2 2 4 2 2" xfId="20709" xr:uid="{00000000-0005-0000-0000-0000CE5E0000}"/>
    <cellStyle name="40% - Accent5 4 2 2 2 4 3" xfId="7564" xr:uid="{00000000-0005-0000-0000-0000CF5E0000}"/>
    <cellStyle name="40% - Accent5 4 2 2 2 5" xfId="7563" xr:uid="{00000000-0005-0000-0000-0000D05E0000}"/>
    <cellStyle name="40% - Accent5 4 2 2 2 5 2" xfId="7562" xr:uid="{00000000-0005-0000-0000-0000D15E0000}"/>
    <cellStyle name="40% - Accent5 4 2 2 2 6" xfId="32711" xr:uid="{00000000-0005-0000-0000-0000D25E0000}"/>
    <cellStyle name="40% - Accent5 4 2 2 3" xfId="10180" xr:uid="{00000000-0005-0000-0000-0000D35E0000}"/>
    <cellStyle name="40% - Accent5 4 2 2 3 2" xfId="10177" xr:uid="{00000000-0005-0000-0000-0000D45E0000}"/>
    <cellStyle name="40% - Accent5 4 2 2 3 2 2" xfId="7561" xr:uid="{00000000-0005-0000-0000-0000D55E0000}"/>
    <cellStyle name="40% - Accent5 4 2 2 3 2 2 2" xfId="21851" xr:uid="{00000000-0005-0000-0000-0000D65E0000}"/>
    <cellStyle name="40% - Accent5 4 2 2 3 2 2 2 2" xfId="16068" xr:uid="{00000000-0005-0000-0000-0000D75E0000}"/>
    <cellStyle name="40% - Accent5 4 2 2 3 2 2 3" xfId="7559" xr:uid="{00000000-0005-0000-0000-0000D85E0000}"/>
    <cellStyle name="40% - Accent5 4 2 2 3 2 3" xfId="7557" xr:uid="{00000000-0005-0000-0000-0000D95E0000}"/>
    <cellStyle name="40% - Accent5 4 2 2 3 2 3 2" xfId="7554" xr:uid="{00000000-0005-0000-0000-0000DA5E0000}"/>
    <cellStyle name="40% - Accent5 4 2 2 3 2 4" xfId="16341" xr:uid="{00000000-0005-0000-0000-0000DB5E0000}"/>
    <cellStyle name="40% - Accent5 4 2 2 3 3" xfId="10169" xr:uid="{00000000-0005-0000-0000-0000DC5E0000}"/>
    <cellStyle name="40% - Accent5 4 2 2 3 3 2" xfId="7552" xr:uid="{00000000-0005-0000-0000-0000DD5E0000}"/>
    <cellStyle name="40% - Accent5 4 2 2 3 3 2 2" xfId="27179" xr:uid="{00000000-0005-0000-0000-0000DE5E0000}"/>
    <cellStyle name="40% - Accent5 4 2 2 3 3 3" xfId="7550" xr:uid="{00000000-0005-0000-0000-0000DF5E0000}"/>
    <cellStyle name="40% - Accent5 4 2 2 3 4" xfId="17836" xr:uid="{00000000-0005-0000-0000-0000E05E0000}"/>
    <cellStyle name="40% - Accent5 4 2 2 3 4 2" xfId="7549" xr:uid="{00000000-0005-0000-0000-0000E15E0000}"/>
    <cellStyle name="40% - Accent5 4 2 2 3 5" xfId="17833" xr:uid="{00000000-0005-0000-0000-0000E25E0000}"/>
    <cellStyle name="40% - Accent5 4 2 2 4" xfId="10160" xr:uid="{00000000-0005-0000-0000-0000E35E0000}"/>
    <cellStyle name="40% - Accent5 4 2 2 4 2" xfId="10156" xr:uid="{00000000-0005-0000-0000-0000E45E0000}"/>
    <cellStyle name="40% - Accent5 4 2 2 4 2 2" xfId="30387" xr:uid="{00000000-0005-0000-0000-0000E55E0000}"/>
    <cellStyle name="40% - Accent5 4 2 2 4 2 2 2" xfId="7548" xr:uid="{00000000-0005-0000-0000-0000E65E0000}"/>
    <cellStyle name="40% - Accent5 4 2 2 4 2 3" xfId="31038" xr:uid="{00000000-0005-0000-0000-0000E75E0000}"/>
    <cellStyle name="40% - Accent5 4 2 2 4 3" xfId="10150" xr:uid="{00000000-0005-0000-0000-0000E85E0000}"/>
    <cellStyle name="40% - Accent5 4 2 2 4 3 2" xfId="31881" xr:uid="{00000000-0005-0000-0000-0000E95E0000}"/>
    <cellStyle name="40% - Accent5 4 2 2 4 4" xfId="31170" xr:uid="{00000000-0005-0000-0000-0000EA5E0000}"/>
    <cellStyle name="40% - Accent5 4 2 2 5" xfId="13162" xr:uid="{00000000-0005-0000-0000-0000EB5E0000}"/>
    <cellStyle name="40% - Accent5 4 2 2 5 2" xfId="10145" xr:uid="{00000000-0005-0000-0000-0000EC5E0000}"/>
    <cellStyle name="40% - Accent5 4 2 2 5 2 2" xfId="31720" xr:uid="{00000000-0005-0000-0000-0000ED5E0000}"/>
    <cellStyle name="40% - Accent5 4 2 2 5 3" xfId="10140" xr:uid="{00000000-0005-0000-0000-0000EE5E0000}"/>
    <cellStyle name="40% - Accent5 4 2 2 6" xfId="10135" xr:uid="{00000000-0005-0000-0000-0000EF5E0000}"/>
    <cellStyle name="40% - Accent5 4 2 2 6 2" xfId="10132" xr:uid="{00000000-0005-0000-0000-0000F05E0000}"/>
    <cellStyle name="40% - Accent5 4 2 2 7" xfId="10130" xr:uid="{00000000-0005-0000-0000-0000F15E0000}"/>
    <cellStyle name="40% - Accent5 4 2 3" xfId="7547" xr:uid="{00000000-0005-0000-0000-0000F25E0000}"/>
    <cellStyle name="40% - Accent5 4 2 3 2" xfId="7545" xr:uid="{00000000-0005-0000-0000-0000F35E0000}"/>
    <cellStyle name="40% - Accent5 4 2 3 2 2" xfId="7542" xr:uid="{00000000-0005-0000-0000-0000F45E0000}"/>
    <cellStyle name="40% - Accent5 4 2 3 2 2 2" xfId="11137" xr:uid="{00000000-0005-0000-0000-0000F55E0000}"/>
    <cellStyle name="40% - Accent5 4 2 3 2 2 2 2" xfId="29467" xr:uid="{00000000-0005-0000-0000-0000F65E0000}"/>
    <cellStyle name="40% - Accent5 4 2 3 2 2 2 2 2" xfId="15295" xr:uid="{00000000-0005-0000-0000-0000F75E0000}"/>
    <cellStyle name="40% - Accent5 4 2 3 2 2 2 3" xfId="33040" xr:uid="{00000000-0005-0000-0000-0000F85E0000}"/>
    <cellStyle name="40% - Accent5 4 2 3 2 2 3" xfId="7541" xr:uid="{00000000-0005-0000-0000-0000F95E0000}"/>
    <cellStyle name="40% - Accent5 4 2 3 2 2 3 2" xfId="34013" xr:uid="{00000000-0005-0000-0000-0000FA5E0000}"/>
    <cellStyle name="40% - Accent5 4 2 3 2 2 4" xfId="7539" xr:uid="{00000000-0005-0000-0000-0000FB5E0000}"/>
    <cellStyle name="40% - Accent5 4 2 3 2 3" xfId="7535" xr:uid="{00000000-0005-0000-0000-0000FC5E0000}"/>
    <cellStyle name="40% - Accent5 4 2 3 2 3 2" xfId="30183" xr:uid="{00000000-0005-0000-0000-0000FD5E0000}"/>
    <cellStyle name="40% - Accent5 4 2 3 2 3 2 2" xfId="20642" xr:uid="{00000000-0005-0000-0000-0000FE5E0000}"/>
    <cellStyle name="40% - Accent5 4 2 3 2 3 3" xfId="7534" xr:uid="{00000000-0005-0000-0000-0000FF5E0000}"/>
    <cellStyle name="40% - Accent5 4 2 3 2 4" xfId="7533" xr:uid="{00000000-0005-0000-0000-0000005F0000}"/>
    <cellStyle name="40% - Accent5 4 2 3 2 4 2" xfId="7532" xr:uid="{00000000-0005-0000-0000-0000015F0000}"/>
    <cellStyle name="40% - Accent5 4 2 3 2 5" xfId="7531" xr:uid="{00000000-0005-0000-0000-0000025F0000}"/>
    <cellStyle name="40% - Accent5 4 2 3 3" xfId="10128" xr:uid="{00000000-0005-0000-0000-0000035F0000}"/>
    <cellStyle name="40% - Accent5 4 2 3 3 2" xfId="10124" xr:uid="{00000000-0005-0000-0000-0000045F0000}"/>
    <cellStyle name="40% - Accent5 4 2 3 3 2 2" xfId="7529" xr:uid="{00000000-0005-0000-0000-0000055F0000}"/>
    <cellStyle name="40% - Accent5 4 2 3 3 2 2 2" xfId="29354" xr:uid="{00000000-0005-0000-0000-0000065F0000}"/>
    <cellStyle name="40% - Accent5 4 2 3 3 2 3" xfId="7527" xr:uid="{00000000-0005-0000-0000-0000075F0000}"/>
    <cellStyle name="40% - Accent5 4 2 3 3 3" xfId="10119" xr:uid="{00000000-0005-0000-0000-0000085F0000}"/>
    <cellStyle name="40% - Accent5 4 2 3 3 3 2" xfId="7526" xr:uid="{00000000-0005-0000-0000-0000095F0000}"/>
    <cellStyle name="40% - Accent5 4 2 3 3 4" xfId="25896" xr:uid="{00000000-0005-0000-0000-00000A5F0000}"/>
    <cellStyle name="40% - Accent5 4 2 3 4" xfId="10115" xr:uid="{00000000-0005-0000-0000-00000B5F0000}"/>
    <cellStyle name="40% - Accent5 4 2 3 4 2" xfId="15144" xr:uid="{00000000-0005-0000-0000-00000C5F0000}"/>
    <cellStyle name="40% - Accent5 4 2 3 4 2 2" xfId="31668" xr:uid="{00000000-0005-0000-0000-00000D5F0000}"/>
    <cellStyle name="40% - Accent5 4 2 3 4 3" xfId="15136" xr:uid="{00000000-0005-0000-0000-00000E5F0000}"/>
    <cellStyle name="40% - Accent5 4 2 3 5" xfId="10111" xr:uid="{00000000-0005-0000-0000-00000F5F0000}"/>
    <cellStyle name="40% - Accent5 4 2 3 5 2" xfId="15094" xr:uid="{00000000-0005-0000-0000-0000105F0000}"/>
    <cellStyle name="40% - Accent5 4 2 3 6" xfId="10108" xr:uid="{00000000-0005-0000-0000-0000115F0000}"/>
    <cellStyle name="40% - Accent5 4 2 4" xfId="7525" xr:uid="{00000000-0005-0000-0000-0000125F0000}"/>
    <cellStyle name="40% - Accent5 4 2 4 2" xfId="7523" xr:uid="{00000000-0005-0000-0000-0000135F0000}"/>
    <cellStyle name="40% - Accent5 4 2 4 2 2" xfId="7521" xr:uid="{00000000-0005-0000-0000-0000145F0000}"/>
    <cellStyle name="40% - Accent5 4 2 4 2 2 2" xfId="7520" xr:uid="{00000000-0005-0000-0000-0000155F0000}"/>
    <cellStyle name="40% - Accent5 4 2 4 2 2 2 2" xfId="32237" xr:uid="{00000000-0005-0000-0000-0000165F0000}"/>
    <cellStyle name="40% - Accent5 4 2 4 2 2 3" xfId="7519" xr:uid="{00000000-0005-0000-0000-0000175F0000}"/>
    <cellStyle name="40% - Accent5 4 2 4 2 3" xfId="13045" xr:uid="{00000000-0005-0000-0000-0000185F0000}"/>
    <cellStyle name="40% - Accent5 4 2 4 2 3 2" xfId="11667" xr:uid="{00000000-0005-0000-0000-0000195F0000}"/>
    <cellStyle name="40% - Accent5 4 2 4 2 4" xfId="7518" xr:uid="{00000000-0005-0000-0000-00001A5F0000}"/>
    <cellStyle name="40% - Accent5 4 2 4 3" xfId="10105" xr:uid="{00000000-0005-0000-0000-00001B5F0000}"/>
    <cellStyle name="40% - Accent5 4 2 4 3 2" xfId="10101" xr:uid="{00000000-0005-0000-0000-00001C5F0000}"/>
    <cellStyle name="40% - Accent5 4 2 4 3 2 2" xfId="7516" xr:uid="{00000000-0005-0000-0000-00001D5F0000}"/>
    <cellStyle name="40% - Accent5 4 2 4 3 3" xfId="10097" xr:uid="{00000000-0005-0000-0000-00001E5F0000}"/>
    <cellStyle name="40% - Accent5 4 2 4 4" xfId="10093" xr:uid="{00000000-0005-0000-0000-00001F5F0000}"/>
    <cellStyle name="40% - Accent5 4 2 4 4 2" xfId="15041" xr:uid="{00000000-0005-0000-0000-0000205F0000}"/>
    <cellStyle name="40% - Accent5 4 2 4 5" xfId="10089" xr:uid="{00000000-0005-0000-0000-0000215F0000}"/>
    <cellStyle name="40% - Accent5 4 2 5" xfId="7515" xr:uid="{00000000-0005-0000-0000-0000225F0000}"/>
    <cellStyle name="40% - Accent5 4 2 5 2" xfId="7513" xr:uid="{00000000-0005-0000-0000-0000235F0000}"/>
    <cellStyle name="40% - Accent5 4 2 5 2 2" xfId="7511" xr:uid="{00000000-0005-0000-0000-0000245F0000}"/>
    <cellStyle name="40% - Accent5 4 2 5 2 2 2" xfId="7510" xr:uid="{00000000-0005-0000-0000-0000255F0000}"/>
    <cellStyle name="40% - Accent5 4 2 5 2 3" xfId="7507" xr:uid="{00000000-0005-0000-0000-0000265F0000}"/>
    <cellStyle name="40% - Accent5 4 2 5 3" xfId="10087" xr:uid="{00000000-0005-0000-0000-0000275F0000}"/>
    <cellStyle name="40% - Accent5 4 2 5 3 2" xfId="33494" xr:uid="{00000000-0005-0000-0000-0000285F0000}"/>
    <cellStyle name="40% - Accent5 4 2 5 4" xfId="10083" xr:uid="{00000000-0005-0000-0000-0000295F0000}"/>
    <cellStyle name="40% - Accent5 4 2 6" xfId="20073" xr:uid="{00000000-0005-0000-0000-00002A5F0000}"/>
    <cellStyle name="40% - Accent5 4 2 6 2" xfId="7506" xr:uid="{00000000-0005-0000-0000-00002B5F0000}"/>
    <cellStyle name="40% - Accent5 4 2 6 2 2" xfId="7504" xr:uid="{00000000-0005-0000-0000-00002C5F0000}"/>
    <cellStyle name="40% - Accent5 4 2 6 3" xfId="10080" xr:uid="{00000000-0005-0000-0000-00002D5F0000}"/>
    <cellStyle name="40% - Accent5 4 2 7" xfId="17639" xr:uid="{00000000-0005-0000-0000-00002E5F0000}"/>
    <cellStyle name="40% - Accent5 4 2 7 2" xfId="23354" xr:uid="{00000000-0005-0000-0000-00002F5F0000}"/>
    <cellStyle name="40% - Accent5 4 2 8" xfId="28851" xr:uid="{00000000-0005-0000-0000-0000305F0000}"/>
    <cellStyle name="40% - Accent5 4 2 9" xfId="34572" xr:uid="{00000000-0005-0000-0000-0000315F0000}"/>
    <cellStyle name="40% - Accent5 4 3" xfId="11829" xr:uid="{00000000-0005-0000-0000-0000325F0000}"/>
    <cellStyle name="40% - Accent5 4 3 2" xfId="7502" xr:uid="{00000000-0005-0000-0000-0000335F0000}"/>
    <cellStyle name="40% - Accent5 4 3 2 2" xfId="7500" xr:uid="{00000000-0005-0000-0000-0000345F0000}"/>
    <cellStyle name="40% - Accent5 4 3 2 2 2" xfId="7498" xr:uid="{00000000-0005-0000-0000-0000355F0000}"/>
    <cellStyle name="40% - Accent5 4 3 2 2 2 2" xfId="12893" xr:uid="{00000000-0005-0000-0000-0000365F0000}"/>
    <cellStyle name="40% - Accent5 4 3 2 2 2 2 2" xfId="14781" xr:uid="{00000000-0005-0000-0000-0000375F0000}"/>
    <cellStyle name="40% - Accent5 4 3 2 2 2 2 2 2" xfId="10999" xr:uid="{00000000-0005-0000-0000-0000385F0000}"/>
    <cellStyle name="40% - Accent5 4 3 2 2 2 2 3" xfId="7496" xr:uid="{00000000-0005-0000-0000-0000395F0000}"/>
    <cellStyle name="40% - Accent5 4 3 2 2 2 3" xfId="23993" xr:uid="{00000000-0005-0000-0000-00003A5F0000}"/>
    <cellStyle name="40% - Accent5 4 3 2 2 2 3 2" xfId="7495" xr:uid="{00000000-0005-0000-0000-00003B5F0000}"/>
    <cellStyle name="40% - Accent5 4 3 2 2 2 4" xfId="7494" xr:uid="{00000000-0005-0000-0000-00003C5F0000}"/>
    <cellStyle name="40% - Accent5 4 3 2 2 3" xfId="7491" xr:uid="{00000000-0005-0000-0000-00003D5F0000}"/>
    <cellStyle name="40% - Accent5 4 3 2 2 3 2" xfId="23990" xr:uid="{00000000-0005-0000-0000-00003E5F0000}"/>
    <cellStyle name="40% - Accent5 4 3 2 2 3 2 2" xfId="20450" xr:uid="{00000000-0005-0000-0000-00003F5F0000}"/>
    <cellStyle name="40% - Accent5 4 3 2 2 3 3" xfId="7489" xr:uid="{00000000-0005-0000-0000-0000405F0000}"/>
    <cellStyle name="40% - Accent5 4 3 2 2 4" xfId="7487" xr:uid="{00000000-0005-0000-0000-0000415F0000}"/>
    <cellStyle name="40% - Accent5 4 3 2 2 4 2" xfId="7486" xr:uid="{00000000-0005-0000-0000-0000425F0000}"/>
    <cellStyle name="40% - Accent5 4 3 2 2 5" xfId="7484" xr:uid="{00000000-0005-0000-0000-0000435F0000}"/>
    <cellStyle name="40% - Accent5 4 3 2 3" xfId="10038" xr:uid="{00000000-0005-0000-0000-0000445F0000}"/>
    <cellStyle name="40% - Accent5 4 3 2 3 2" xfId="10035" xr:uid="{00000000-0005-0000-0000-0000455F0000}"/>
    <cellStyle name="40% - Accent5 4 3 2 3 2 2" xfId="30356" xr:uid="{00000000-0005-0000-0000-0000465F0000}"/>
    <cellStyle name="40% - Accent5 4 3 2 3 2 2 2" xfId="7483" xr:uid="{00000000-0005-0000-0000-0000475F0000}"/>
    <cellStyle name="40% - Accent5 4 3 2 3 2 3" xfId="7481" xr:uid="{00000000-0005-0000-0000-0000485F0000}"/>
    <cellStyle name="40% - Accent5 4 3 2 3 3" xfId="10030" xr:uid="{00000000-0005-0000-0000-0000495F0000}"/>
    <cellStyle name="40% - Accent5 4 3 2 3 3 2" xfId="7480" xr:uid="{00000000-0005-0000-0000-00004A5F0000}"/>
    <cellStyle name="40% - Accent5 4 3 2 3 4" xfId="26915" xr:uid="{00000000-0005-0000-0000-00004B5F0000}"/>
    <cellStyle name="40% - Accent5 4 3 2 4" xfId="10025" xr:uid="{00000000-0005-0000-0000-00004C5F0000}"/>
    <cellStyle name="40% - Accent5 4 3 2 4 2" xfId="10022" xr:uid="{00000000-0005-0000-0000-00004D5F0000}"/>
    <cellStyle name="40% - Accent5 4 3 2 4 2 2" xfId="27778" xr:uid="{00000000-0005-0000-0000-00004E5F0000}"/>
    <cellStyle name="40% - Accent5 4 3 2 4 3" xfId="10018" xr:uid="{00000000-0005-0000-0000-00004F5F0000}"/>
    <cellStyle name="40% - Accent5 4 3 2 5" xfId="10014" xr:uid="{00000000-0005-0000-0000-0000505F0000}"/>
    <cellStyle name="40% - Accent5 4 3 2 5 2" xfId="10012" xr:uid="{00000000-0005-0000-0000-0000515F0000}"/>
    <cellStyle name="40% - Accent5 4 3 2 6" xfId="10010" xr:uid="{00000000-0005-0000-0000-0000525F0000}"/>
    <cellStyle name="40% - Accent5 4 3 3" xfId="7477" xr:uid="{00000000-0005-0000-0000-0000535F0000}"/>
    <cellStyle name="40% - Accent5 4 3 3 2" xfId="7474" xr:uid="{00000000-0005-0000-0000-0000545F0000}"/>
    <cellStyle name="40% - Accent5 4 3 3 2 2" xfId="7472" xr:uid="{00000000-0005-0000-0000-0000555F0000}"/>
    <cellStyle name="40% - Accent5 4 3 3 2 2 2" xfId="31172" xr:uid="{00000000-0005-0000-0000-0000565F0000}"/>
    <cellStyle name="40% - Accent5 4 3 3 2 2 2 2" xfId="31768" xr:uid="{00000000-0005-0000-0000-0000575F0000}"/>
    <cellStyle name="40% - Accent5 4 3 3 2 2 3" xfId="12667" xr:uid="{00000000-0005-0000-0000-0000585F0000}"/>
    <cellStyle name="40% - Accent5 4 3 3 2 3" xfId="7470" xr:uid="{00000000-0005-0000-0000-0000595F0000}"/>
    <cellStyle name="40% - Accent5 4 3 3 2 3 2" xfId="7469" xr:uid="{00000000-0005-0000-0000-00005A5F0000}"/>
    <cellStyle name="40% - Accent5 4 3 3 2 4" xfId="30520" xr:uid="{00000000-0005-0000-0000-00005B5F0000}"/>
    <cellStyle name="40% - Accent5 4 3 3 3" xfId="10007" xr:uid="{00000000-0005-0000-0000-00005C5F0000}"/>
    <cellStyle name="40% - Accent5 4 3 3 3 2" xfId="10003" xr:uid="{00000000-0005-0000-0000-00005D5F0000}"/>
    <cellStyle name="40% - Accent5 4 3 3 3 2 2" xfId="7468" xr:uid="{00000000-0005-0000-0000-00005E5F0000}"/>
    <cellStyle name="40% - Accent5 4 3 3 3 3" xfId="9998" xr:uid="{00000000-0005-0000-0000-00005F5F0000}"/>
    <cellStyle name="40% - Accent5 4 3 3 4" xfId="9995" xr:uid="{00000000-0005-0000-0000-0000605F0000}"/>
    <cellStyle name="40% - Accent5 4 3 3 4 2" xfId="14927" xr:uid="{00000000-0005-0000-0000-0000615F0000}"/>
    <cellStyle name="40% - Accent5 4 3 3 5" xfId="9992" xr:uid="{00000000-0005-0000-0000-0000625F0000}"/>
    <cellStyle name="40% - Accent5 4 3 4" xfId="7467" xr:uid="{00000000-0005-0000-0000-0000635F0000}"/>
    <cellStyle name="40% - Accent5 4 3 4 2" xfId="7465" xr:uid="{00000000-0005-0000-0000-0000645F0000}"/>
    <cellStyle name="40% - Accent5 4 3 4 2 2" xfId="7462" xr:uid="{00000000-0005-0000-0000-0000655F0000}"/>
    <cellStyle name="40% - Accent5 4 3 4 2 2 2" xfId="30690" xr:uid="{00000000-0005-0000-0000-0000665F0000}"/>
    <cellStyle name="40% - Accent5 4 3 4 2 3" xfId="7461" xr:uid="{00000000-0005-0000-0000-0000675F0000}"/>
    <cellStyle name="40% - Accent5 4 3 4 3" xfId="9990" xr:uid="{00000000-0005-0000-0000-0000685F0000}"/>
    <cellStyle name="40% - Accent5 4 3 4 3 2" xfId="9986" xr:uid="{00000000-0005-0000-0000-0000695F0000}"/>
    <cellStyle name="40% - Accent5 4 3 4 4" xfId="9983" xr:uid="{00000000-0005-0000-0000-00006A5F0000}"/>
    <cellStyle name="40% - Accent5 4 3 5" xfId="7460" xr:uid="{00000000-0005-0000-0000-00006B5F0000}"/>
    <cellStyle name="40% - Accent5 4 3 5 2" xfId="7458" xr:uid="{00000000-0005-0000-0000-00006C5F0000}"/>
    <cellStyle name="40% - Accent5 4 3 5 2 2" xfId="7456" xr:uid="{00000000-0005-0000-0000-00006D5F0000}"/>
    <cellStyle name="40% - Accent5 4 3 5 3" xfId="9981" xr:uid="{00000000-0005-0000-0000-00006E5F0000}"/>
    <cellStyle name="40% - Accent5 4 3 6" xfId="7455" xr:uid="{00000000-0005-0000-0000-00006F5F0000}"/>
    <cellStyle name="40% - Accent5 4 3 6 2" xfId="7453" xr:uid="{00000000-0005-0000-0000-0000705F0000}"/>
    <cellStyle name="40% - Accent5 4 3 7" xfId="28841" xr:uid="{00000000-0005-0000-0000-0000715F0000}"/>
    <cellStyle name="40% - Accent5 4 3 8" xfId="34793" xr:uid="{00000000-0005-0000-0000-0000725F0000}"/>
    <cellStyle name="40% - Accent5 4 4" xfId="7452" xr:uid="{00000000-0005-0000-0000-0000735F0000}"/>
    <cellStyle name="40% - Accent5 4 4 2" xfId="7450" xr:uid="{00000000-0005-0000-0000-0000745F0000}"/>
    <cellStyle name="40% - Accent5 4 4 2 2" xfId="7448" xr:uid="{00000000-0005-0000-0000-0000755F0000}"/>
    <cellStyle name="40% - Accent5 4 4 2 2 2" xfId="7447" xr:uid="{00000000-0005-0000-0000-0000765F0000}"/>
    <cellStyle name="40% - Accent5 4 4 2 2 2 2" xfId="23893" xr:uid="{00000000-0005-0000-0000-0000775F0000}"/>
    <cellStyle name="40% - Accent5 4 4 2 2 2 2 2" xfId="7445" xr:uid="{00000000-0005-0000-0000-0000785F0000}"/>
    <cellStyle name="40% - Accent5 4 4 2 2 2 3" xfId="27614" xr:uid="{00000000-0005-0000-0000-0000795F0000}"/>
    <cellStyle name="40% - Accent5 4 4 2 2 3" xfId="7442" xr:uid="{00000000-0005-0000-0000-00007A5F0000}"/>
    <cellStyle name="40% - Accent5 4 4 2 2 3 2" xfId="7441" xr:uid="{00000000-0005-0000-0000-00007B5F0000}"/>
    <cellStyle name="40% - Accent5 4 4 2 2 4" xfId="7438" xr:uid="{00000000-0005-0000-0000-00007C5F0000}"/>
    <cellStyle name="40% - Accent5 4 4 2 3" xfId="9962" xr:uid="{00000000-0005-0000-0000-00007D5F0000}"/>
    <cellStyle name="40% - Accent5 4 4 2 3 2" xfId="9960" xr:uid="{00000000-0005-0000-0000-00007E5F0000}"/>
    <cellStyle name="40% - Accent5 4 4 2 3 2 2" xfId="7437" xr:uid="{00000000-0005-0000-0000-00007F5F0000}"/>
    <cellStyle name="40% - Accent5 4 4 2 3 3" xfId="9957" xr:uid="{00000000-0005-0000-0000-0000805F0000}"/>
    <cellStyle name="40% - Accent5 4 4 2 4" xfId="12555" xr:uid="{00000000-0005-0000-0000-0000815F0000}"/>
    <cellStyle name="40% - Accent5 4 4 2 4 2" xfId="9954" xr:uid="{00000000-0005-0000-0000-0000825F0000}"/>
    <cellStyle name="40% - Accent5 4 4 2 5" xfId="12552" xr:uid="{00000000-0005-0000-0000-0000835F0000}"/>
    <cellStyle name="40% - Accent5 4 4 3" xfId="7430" xr:uid="{00000000-0005-0000-0000-0000845F0000}"/>
    <cellStyle name="40% - Accent5 4 4 3 2" xfId="7428" xr:uid="{00000000-0005-0000-0000-0000855F0000}"/>
    <cellStyle name="40% - Accent5 4 4 3 2 2" xfId="7426" xr:uid="{00000000-0005-0000-0000-0000865F0000}"/>
    <cellStyle name="40% - Accent5 4 4 3 2 2 2" xfId="7425" xr:uid="{00000000-0005-0000-0000-0000875F0000}"/>
    <cellStyle name="40% - Accent5 4 4 3 2 3" xfId="32936" xr:uid="{00000000-0005-0000-0000-0000885F0000}"/>
    <cellStyle name="40% - Accent5 4 4 3 3" xfId="21886" xr:uid="{00000000-0005-0000-0000-0000895F0000}"/>
    <cellStyle name="40% - Accent5 4 4 3 3 2" xfId="9950" xr:uid="{00000000-0005-0000-0000-00008A5F0000}"/>
    <cellStyle name="40% - Accent5 4 4 3 4" xfId="12548" xr:uid="{00000000-0005-0000-0000-00008B5F0000}"/>
    <cellStyle name="40% - Accent5 4 4 4" xfId="7423" xr:uid="{00000000-0005-0000-0000-00008C5F0000}"/>
    <cellStyle name="40% - Accent5 4 4 4 2" xfId="32199" xr:uid="{00000000-0005-0000-0000-00008D5F0000}"/>
    <cellStyle name="40% - Accent5 4 4 4 2 2" xfId="7421" xr:uid="{00000000-0005-0000-0000-00008E5F0000}"/>
    <cellStyle name="40% - Accent5 4 4 4 3" xfId="9948" xr:uid="{00000000-0005-0000-0000-00008F5F0000}"/>
    <cellStyle name="40% - Accent5 4 4 5" xfId="7419" xr:uid="{00000000-0005-0000-0000-0000905F0000}"/>
    <cellStyle name="40% - Accent5 4 4 5 2" xfId="29730" xr:uid="{00000000-0005-0000-0000-0000915F0000}"/>
    <cellStyle name="40% - Accent5 4 4 6" xfId="7416" xr:uid="{00000000-0005-0000-0000-0000925F0000}"/>
    <cellStyle name="40% - Accent5 4 4 7" xfId="34993" xr:uid="{00000000-0005-0000-0000-0000935F0000}"/>
    <cellStyle name="40% - Accent5 4 5" xfId="7415" xr:uid="{00000000-0005-0000-0000-0000945F0000}"/>
    <cellStyle name="40% - Accent5 4 5 2" xfId="7412" xr:uid="{00000000-0005-0000-0000-0000955F0000}"/>
    <cellStyle name="40% - Accent5 4 5 2 2" xfId="28800" xr:uid="{00000000-0005-0000-0000-0000965F0000}"/>
    <cellStyle name="40% - Accent5 4 5 2 2 2" xfId="7411" xr:uid="{00000000-0005-0000-0000-0000975F0000}"/>
    <cellStyle name="40% - Accent5 4 5 2 2 2 2" xfId="7410" xr:uid="{00000000-0005-0000-0000-0000985F0000}"/>
    <cellStyle name="40% - Accent5 4 5 2 2 3" xfId="7407" xr:uid="{00000000-0005-0000-0000-0000995F0000}"/>
    <cellStyle name="40% - Accent5 4 5 2 3" xfId="9935" xr:uid="{00000000-0005-0000-0000-00009A5F0000}"/>
    <cellStyle name="40% - Accent5 4 5 2 3 2" xfId="9933" xr:uid="{00000000-0005-0000-0000-00009B5F0000}"/>
    <cellStyle name="40% - Accent5 4 5 2 4" xfId="12544" xr:uid="{00000000-0005-0000-0000-00009C5F0000}"/>
    <cellStyle name="40% - Accent5 4 5 3" xfId="11780" xr:uid="{00000000-0005-0000-0000-00009D5F0000}"/>
    <cellStyle name="40% - Accent5 4 5 3 2" xfId="7405" xr:uid="{00000000-0005-0000-0000-00009E5F0000}"/>
    <cellStyle name="40% - Accent5 4 5 3 2 2" xfId="7402" xr:uid="{00000000-0005-0000-0000-00009F5F0000}"/>
    <cellStyle name="40% - Accent5 4 5 3 3" xfId="9930" xr:uid="{00000000-0005-0000-0000-0000A05F0000}"/>
    <cellStyle name="40% - Accent5 4 5 4" xfId="7400" xr:uid="{00000000-0005-0000-0000-0000A15F0000}"/>
    <cellStyle name="40% - Accent5 4 5 4 2" xfId="7398" xr:uid="{00000000-0005-0000-0000-0000A25F0000}"/>
    <cellStyle name="40% - Accent5 4 5 5" xfId="7396" xr:uid="{00000000-0005-0000-0000-0000A35F0000}"/>
    <cellStyle name="40% - Accent5 4 5 6" xfId="35198" xr:uid="{00000000-0005-0000-0000-0000A45F0000}"/>
    <cellStyle name="40% - Accent5 4 6" xfId="7395" xr:uid="{00000000-0005-0000-0000-0000A55F0000}"/>
    <cellStyle name="40% - Accent5 4 6 2" xfId="7393" xr:uid="{00000000-0005-0000-0000-0000A65F0000}"/>
    <cellStyle name="40% - Accent5 4 6 2 2" xfId="7391" xr:uid="{00000000-0005-0000-0000-0000A75F0000}"/>
    <cellStyle name="40% - Accent5 4 6 2 2 2" xfId="28255" xr:uid="{00000000-0005-0000-0000-0000A85F0000}"/>
    <cellStyle name="40% - Accent5 4 6 2 3" xfId="9921" xr:uid="{00000000-0005-0000-0000-0000A95F0000}"/>
    <cellStyle name="40% - Accent5 4 6 3" xfId="7390" xr:uid="{00000000-0005-0000-0000-0000AA5F0000}"/>
    <cellStyle name="40% - Accent5 4 6 3 2" xfId="7388" xr:uid="{00000000-0005-0000-0000-0000AB5F0000}"/>
    <cellStyle name="40% - Accent5 4 6 4" xfId="7386" xr:uid="{00000000-0005-0000-0000-0000AC5F0000}"/>
    <cellStyle name="40% - Accent5 4 6 5" xfId="35427" xr:uid="{00000000-0005-0000-0000-0000AD5F0000}"/>
    <cellStyle name="40% - Accent5 4 7" xfId="7385" xr:uid="{00000000-0005-0000-0000-0000AE5F0000}"/>
    <cellStyle name="40% - Accent5 4 7 2" xfId="17437" xr:uid="{00000000-0005-0000-0000-0000AF5F0000}"/>
    <cellStyle name="40% - Accent5 4 7 2 2" xfId="7384" xr:uid="{00000000-0005-0000-0000-0000B05F0000}"/>
    <cellStyle name="40% - Accent5 4 7 3" xfId="7383" xr:uid="{00000000-0005-0000-0000-0000B15F0000}"/>
    <cellStyle name="40% - Accent5 4 7 4" xfId="36299" xr:uid="{00000000-0005-0000-0000-0000B25F0000}"/>
    <cellStyle name="40% - Accent5 4 8" xfId="7382" xr:uid="{00000000-0005-0000-0000-0000B35F0000}"/>
    <cellStyle name="40% - Accent5 4 8 2" xfId="7381" xr:uid="{00000000-0005-0000-0000-0000B45F0000}"/>
    <cellStyle name="40% - Accent5 4 8 3" xfId="36585" xr:uid="{00000000-0005-0000-0000-0000B55F0000}"/>
    <cellStyle name="40% - Accent5 4 9" xfId="26982" xr:uid="{00000000-0005-0000-0000-0000B65F0000}"/>
    <cellStyle name="40% - Accent5 4 9 2" xfId="37470" xr:uid="{00000000-0005-0000-0000-0000B75F0000}"/>
    <cellStyle name="40% - Accent5 40" xfId="36105" xr:uid="{00000000-0005-0000-0000-0000B85F0000}"/>
    <cellStyle name="40% - Accent5 40 2" xfId="37274" xr:uid="{00000000-0005-0000-0000-0000B95F0000}"/>
    <cellStyle name="40% - Accent5 40 3" xfId="38172" xr:uid="{00000000-0005-0000-0000-0000BA5F0000}"/>
    <cellStyle name="40% - Accent5 41" xfId="36125" xr:uid="{00000000-0005-0000-0000-0000BB5F0000}"/>
    <cellStyle name="40% - Accent5 41 2" xfId="37294" xr:uid="{00000000-0005-0000-0000-0000BC5F0000}"/>
    <cellStyle name="40% - Accent5 41 3" xfId="38192" xr:uid="{00000000-0005-0000-0000-0000BD5F0000}"/>
    <cellStyle name="40% - Accent5 42" xfId="36145" xr:uid="{00000000-0005-0000-0000-0000BE5F0000}"/>
    <cellStyle name="40% - Accent5 42 2" xfId="37314" xr:uid="{00000000-0005-0000-0000-0000BF5F0000}"/>
    <cellStyle name="40% - Accent5 42 3" xfId="38212" xr:uid="{00000000-0005-0000-0000-0000C05F0000}"/>
    <cellStyle name="40% - Accent5 43" xfId="36165" xr:uid="{00000000-0005-0000-0000-0000C15F0000}"/>
    <cellStyle name="40% - Accent5 43 2" xfId="37334" xr:uid="{00000000-0005-0000-0000-0000C25F0000}"/>
    <cellStyle name="40% - Accent5 43 3" xfId="38232" xr:uid="{00000000-0005-0000-0000-0000C35F0000}"/>
    <cellStyle name="40% - Accent5 44" xfId="36185" xr:uid="{00000000-0005-0000-0000-0000C45F0000}"/>
    <cellStyle name="40% - Accent5 44 2" xfId="37354" xr:uid="{00000000-0005-0000-0000-0000C55F0000}"/>
    <cellStyle name="40% - Accent5 44 3" xfId="38252" xr:uid="{00000000-0005-0000-0000-0000C65F0000}"/>
    <cellStyle name="40% - Accent5 45" xfId="36205" xr:uid="{00000000-0005-0000-0000-0000C75F0000}"/>
    <cellStyle name="40% - Accent5 45 2" xfId="37374" xr:uid="{00000000-0005-0000-0000-0000C85F0000}"/>
    <cellStyle name="40% - Accent5 45 3" xfId="38272" xr:uid="{00000000-0005-0000-0000-0000C95F0000}"/>
    <cellStyle name="40% - Accent5 46" xfId="36225" xr:uid="{00000000-0005-0000-0000-0000CA5F0000}"/>
    <cellStyle name="40% - Accent5 46 2" xfId="37392" xr:uid="{00000000-0005-0000-0000-0000CB5F0000}"/>
    <cellStyle name="40% - Accent5 46 3" xfId="38292" xr:uid="{00000000-0005-0000-0000-0000CC5F0000}"/>
    <cellStyle name="40% - Accent5 47" xfId="36526" xr:uid="{00000000-0005-0000-0000-0000CD5F0000}"/>
    <cellStyle name="40% - Accent5 48" xfId="37411" xr:uid="{00000000-0005-0000-0000-0000CE5F0000}"/>
    <cellStyle name="40% - Accent5 5" xfId="273" xr:uid="{00000000-0005-0000-0000-0000CF5F0000}"/>
    <cellStyle name="40% - Accent5 5 10" xfId="15177" xr:uid="{00000000-0005-0000-0000-0000D05F0000}"/>
    <cellStyle name="40% - Accent5 5 2" xfId="7380" xr:uid="{00000000-0005-0000-0000-0000D15F0000}"/>
    <cellStyle name="40% - Accent5 5 2 2" xfId="7378" xr:uid="{00000000-0005-0000-0000-0000D25F0000}"/>
    <cellStyle name="40% - Accent5 5 2 2 2" xfId="28389" xr:uid="{00000000-0005-0000-0000-0000D35F0000}"/>
    <cellStyle name="40% - Accent5 5 2 2 2 2" xfId="21729" xr:uid="{00000000-0005-0000-0000-0000D45F0000}"/>
    <cellStyle name="40% - Accent5 5 2 2 2 2 2" xfId="7375" xr:uid="{00000000-0005-0000-0000-0000D55F0000}"/>
    <cellStyle name="40% - Accent5 5 2 2 2 2 2 2" xfId="15049" xr:uid="{00000000-0005-0000-0000-0000D65F0000}"/>
    <cellStyle name="40% - Accent5 5 2 2 2 2 2 2 2" xfId="33746" xr:uid="{00000000-0005-0000-0000-0000D75F0000}"/>
    <cellStyle name="40% - Accent5 5 2 2 2 2 2 3" xfId="7372" xr:uid="{00000000-0005-0000-0000-0000D85F0000}"/>
    <cellStyle name="40% - Accent5 5 2 2 2 2 3" xfId="7370" xr:uid="{00000000-0005-0000-0000-0000D95F0000}"/>
    <cellStyle name="40% - Accent5 5 2 2 2 2 3 2" xfId="27099" xr:uid="{00000000-0005-0000-0000-0000DA5F0000}"/>
    <cellStyle name="40% - Accent5 5 2 2 2 2 4" xfId="7367" xr:uid="{00000000-0005-0000-0000-0000DB5F0000}"/>
    <cellStyle name="40% - Accent5 5 2 2 2 3" xfId="7361" xr:uid="{00000000-0005-0000-0000-0000DC5F0000}"/>
    <cellStyle name="40% - Accent5 5 2 2 2 3 2" xfId="7359" xr:uid="{00000000-0005-0000-0000-0000DD5F0000}"/>
    <cellStyle name="40% - Accent5 5 2 2 2 3 2 2" xfId="34246" xr:uid="{00000000-0005-0000-0000-0000DE5F0000}"/>
    <cellStyle name="40% - Accent5 5 2 2 2 3 3" xfId="7355" xr:uid="{00000000-0005-0000-0000-0000DF5F0000}"/>
    <cellStyle name="40% - Accent5 5 2 2 2 4" xfId="15332" xr:uid="{00000000-0005-0000-0000-0000E05F0000}"/>
    <cellStyle name="40% - Accent5 5 2 2 2 4 2" xfId="7351" xr:uid="{00000000-0005-0000-0000-0000E15F0000}"/>
    <cellStyle name="40% - Accent5 5 2 2 2 5" xfId="22605" xr:uid="{00000000-0005-0000-0000-0000E25F0000}"/>
    <cellStyle name="40% - Accent5 5 2 2 3" xfId="33386" xr:uid="{00000000-0005-0000-0000-0000E35F0000}"/>
    <cellStyle name="40% - Accent5 5 2 2 3 2" xfId="9869" xr:uid="{00000000-0005-0000-0000-0000E45F0000}"/>
    <cellStyle name="40% - Accent5 5 2 2 3 2 2" xfId="7347" xr:uid="{00000000-0005-0000-0000-0000E55F0000}"/>
    <cellStyle name="40% - Accent5 5 2 2 3 2 2 2" xfId="7343" xr:uid="{00000000-0005-0000-0000-0000E65F0000}"/>
    <cellStyle name="40% - Accent5 5 2 2 3 2 3" xfId="29863" xr:uid="{00000000-0005-0000-0000-0000E75F0000}"/>
    <cellStyle name="40% - Accent5 5 2 2 3 3" xfId="9859" xr:uid="{00000000-0005-0000-0000-0000E85F0000}"/>
    <cellStyle name="40% - Accent5 5 2 2 3 3 2" xfId="7342" xr:uid="{00000000-0005-0000-0000-0000E95F0000}"/>
    <cellStyle name="40% - Accent5 5 2 2 3 4" xfId="17685" xr:uid="{00000000-0005-0000-0000-0000EA5F0000}"/>
    <cellStyle name="40% - Accent5 5 2 2 4" xfId="9850" xr:uid="{00000000-0005-0000-0000-0000EB5F0000}"/>
    <cellStyle name="40% - Accent5 5 2 2 4 2" xfId="9844" xr:uid="{00000000-0005-0000-0000-0000EC5F0000}"/>
    <cellStyle name="40% - Accent5 5 2 2 4 2 2" xfId="30371" xr:uid="{00000000-0005-0000-0000-0000ED5F0000}"/>
    <cellStyle name="40% - Accent5 5 2 2 4 3" xfId="9836" xr:uid="{00000000-0005-0000-0000-0000EE5F0000}"/>
    <cellStyle name="40% - Accent5 5 2 2 5" xfId="9831" xr:uid="{00000000-0005-0000-0000-0000EF5F0000}"/>
    <cellStyle name="40% - Accent5 5 2 2 5 2" xfId="34042" xr:uid="{00000000-0005-0000-0000-0000F05F0000}"/>
    <cellStyle name="40% - Accent5 5 2 2 6" xfId="9827" xr:uid="{00000000-0005-0000-0000-0000F15F0000}"/>
    <cellStyle name="40% - Accent5 5 2 3" xfId="22620" xr:uid="{00000000-0005-0000-0000-0000F25F0000}"/>
    <cellStyle name="40% - Accent5 5 2 3 2" xfId="21628" xr:uid="{00000000-0005-0000-0000-0000F35F0000}"/>
    <cellStyle name="40% - Accent5 5 2 3 2 2" xfId="7338" xr:uid="{00000000-0005-0000-0000-0000F45F0000}"/>
    <cellStyle name="40% - Accent5 5 2 3 2 2 2" xfId="7335" xr:uid="{00000000-0005-0000-0000-0000F55F0000}"/>
    <cellStyle name="40% - Accent5 5 2 3 2 2 2 2" xfId="15234" xr:uid="{00000000-0005-0000-0000-0000F65F0000}"/>
    <cellStyle name="40% - Accent5 5 2 3 2 2 3" xfId="7333" xr:uid="{00000000-0005-0000-0000-0000F75F0000}"/>
    <cellStyle name="40% - Accent5 5 2 3 2 3" xfId="7331" xr:uid="{00000000-0005-0000-0000-0000F85F0000}"/>
    <cellStyle name="40% - Accent5 5 2 3 2 3 2" xfId="25810" xr:uid="{00000000-0005-0000-0000-0000F95F0000}"/>
    <cellStyle name="40% - Accent5 5 2 3 2 4" xfId="7328" xr:uid="{00000000-0005-0000-0000-0000FA5F0000}"/>
    <cellStyle name="40% - Accent5 5 2 3 3" xfId="9822" xr:uid="{00000000-0005-0000-0000-0000FB5F0000}"/>
    <cellStyle name="40% - Accent5 5 2 3 3 2" xfId="9817" xr:uid="{00000000-0005-0000-0000-0000FC5F0000}"/>
    <cellStyle name="40% - Accent5 5 2 3 3 2 2" xfId="7325" xr:uid="{00000000-0005-0000-0000-0000FD5F0000}"/>
    <cellStyle name="40% - Accent5 5 2 3 3 3" xfId="9810" xr:uid="{00000000-0005-0000-0000-0000FE5F0000}"/>
    <cellStyle name="40% - Accent5 5 2 3 4" xfId="9806" xr:uid="{00000000-0005-0000-0000-0000FF5F0000}"/>
    <cellStyle name="40% - Accent5 5 2 3 4 2" xfId="14527" xr:uid="{00000000-0005-0000-0000-000000600000}"/>
    <cellStyle name="40% - Accent5 5 2 3 5" xfId="9802" xr:uid="{00000000-0005-0000-0000-000001600000}"/>
    <cellStyle name="40% - Accent5 5 2 4" xfId="22614" xr:uid="{00000000-0005-0000-0000-000002600000}"/>
    <cellStyle name="40% - Accent5 5 2 4 2" xfId="7323" xr:uid="{00000000-0005-0000-0000-000003600000}"/>
    <cellStyle name="40% - Accent5 5 2 4 2 2" xfId="13354" xr:uid="{00000000-0005-0000-0000-000004600000}"/>
    <cellStyle name="40% - Accent5 5 2 4 2 2 2" xfId="7320" xr:uid="{00000000-0005-0000-0000-000005600000}"/>
    <cellStyle name="40% - Accent5 5 2 4 2 3" xfId="7318" xr:uid="{00000000-0005-0000-0000-000006600000}"/>
    <cellStyle name="40% - Accent5 5 2 4 3" xfId="9799" xr:uid="{00000000-0005-0000-0000-000007600000}"/>
    <cellStyle name="40% - Accent5 5 2 4 3 2" xfId="9794" xr:uid="{00000000-0005-0000-0000-000008600000}"/>
    <cellStyle name="40% - Accent5 5 2 4 4" xfId="9790" xr:uid="{00000000-0005-0000-0000-000009600000}"/>
    <cellStyle name="40% - Accent5 5 2 5" xfId="7316" xr:uid="{00000000-0005-0000-0000-00000A600000}"/>
    <cellStyle name="40% - Accent5 5 2 5 2" xfId="6320" xr:uid="{00000000-0005-0000-0000-00000B600000}"/>
    <cellStyle name="40% - Accent5 5 2 5 2 2" xfId="7312" xr:uid="{00000000-0005-0000-0000-00000C600000}"/>
    <cellStyle name="40% - Accent5 5 2 5 3" xfId="33561" xr:uid="{00000000-0005-0000-0000-00000D600000}"/>
    <cellStyle name="40% - Accent5 5 2 6" xfId="7311" xr:uid="{00000000-0005-0000-0000-00000E600000}"/>
    <cellStyle name="40% - Accent5 5 2 6 2" xfId="7308" xr:uid="{00000000-0005-0000-0000-00000F600000}"/>
    <cellStyle name="40% - Accent5 5 2 7" xfId="28654" xr:uid="{00000000-0005-0000-0000-000010600000}"/>
    <cellStyle name="40% - Accent5 5 2 8" xfId="34810" xr:uid="{00000000-0005-0000-0000-000011600000}"/>
    <cellStyle name="40% - Accent5 5 3" xfId="23644" xr:uid="{00000000-0005-0000-0000-000012600000}"/>
    <cellStyle name="40% - Accent5 5 3 2" xfId="7305" xr:uid="{00000000-0005-0000-0000-000013600000}"/>
    <cellStyle name="40% - Accent5 5 3 2 2" xfId="21370" xr:uid="{00000000-0005-0000-0000-000014600000}"/>
    <cellStyle name="40% - Accent5 5 3 2 2 2" xfId="7302" xr:uid="{00000000-0005-0000-0000-000015600000}"/>
    <cellStyle name="40% - Accent5 5 3 2 2 2 2" xfId="10589" xr:uid="{00000000-0005-0000-0000-000016600000}"/>
    <cellStyle name="40% - Accent5 5 3 2 2 2 2 2" xfId="12792" xr:uid="{00000000-0005-0000-0000-000017600000}"/>
    <cellStyle name="40% - Accent5 5 3 2 2 2 3" xfId="7299" xr:uid="{00000000-0005-0000-0000-000018600000}"/>
    <cellStyle name="40% - Accent5 5 3 2 2 3" xfId="7298" xr:uid="{00000000-0005-0000-0000-000019600000}"/>
    <cellStyle name="40% - Accent5 5 3 2 2 3 2" xfId="7295" xr:uid="{00000000-0005-0000-0000-00001A600000}"/>
    <cellStyle name="40% - Accent5 5 3 2 2 4" xfId="7294" xr:uid="{00000000-0005-0000-0000-00001B600000}"/>
    <cellStyle name="40% - Accent5 5 3 2 3" xfId="9764" xr:uid="{00000000-0005-0000-0000-00001C600000}"/>
    <cellStyle name="40% - Accent5 5 3 2 3 2" xfId="9759" xr:uid="{00000000-0005-0000-0000-00001D600000}"/>
    <cellStyle name="40% - Accent5 5 3 2 3 2 2" xfId="7292" xr:uid="{00000000-0005-0000-0000-00001E600000}"/>
    <cellStyle name="40% - Accent5 5 3 2 3 3" xfId="9753" xr:uid="{00000000-0005-0000-0000-00001F600000}"/>
    <cellStyle name="40% - Accent5 5 3 2 4" xfId="9749" xr:uid="{00000000-0005-0000-0000-000020600000}"/>
    <cellStyle name="40% - Accent5 5 3 2 4 2" xfId="9744" xr:uid="{00000000-0005-0000-0000-000021600000}"/>
    <cellStyle name="40% - Accent5 5 3 2 5" xfId="17909" xr:uid="{00000000-0005-0000-0000-000022600000}"/>
    <cellStyle name="40% - Accent5 5 3 3" xfId="23362" xr:uid="{00000000-0005-0000-0000-000023600000}"/>
    <cellStyle name="40% - Accent5 5 3 3 2" xfId="14511" xr:uid="{00000000-0005-0000-0000-000024600000}"/>
    <cellStyle name="40% - Accent5 5 3 3 2 2" xfId="7291" xr:uid="{00000000-0005-0000-0000-000025600000}"/>
    <cellStyle name="40% - Accent5 5 3 3 2 2 2" xfId="7288" xr:uid="{00000000-0005-0000-0000-000026600000}"/>
    <cellStyle name="40% - Accent5 5 3 3 2 3" xfId="7287" xr:uid="{00000000-0005-0000-0000-000027600000}"/>
    <cellStyle name="40% - Accent5 5 3 3 3" xfId="9739" xr:uid="{00000000-0005-0000-0000-000028600000}"/>
    <cellStyle name="40% - Accent5 5 3 3 3 2" xfId="9733" xr:uid="{00000000-0005-0000-0000-000029600000}"/>
    <cellStyle name="40% - Accent5 5 3 3 4" xfId="9731" xr:uid="{00000000-0005-0000-0000-00002A600000}"/>
    <cellStyle name="40% - Accent5 5 3 4" xfId="7286" xr:uid="{00000000-0005-0000-0000-00002B600000}"/>
    <cellStyle name="40% - Accent5 5 3 4 2" xfId="7283" xr:uid="{00000000-0005-0000-0000-00002C600000}"/>
    <cellStyle name="40% - Accent5 5 3 4 2 2" xfId="7280" xr:uid="{00000000-0005-0000-0000-00002D600000}"/>
    <cellStyle name="40% - Accent5 5 3 4 3" xfId="9728" xr:uid="{00000000-0005-0000-0000-00002E600000}"/>
    <cellStyle name="40% - Accent5 5 3 5" xfId="7279" xr:uid="{00000000-0005-0000-0000-00002F600000}"/>
    <cellStyle name="40% - Accent5 5 3 5 2" xfId="7277" xr:uid="{00000000-0005-0000-0000-000030600000}"/>
    <cellStyle name="40% - Accent5 5 3 6" xfId="7273" xr:uid="{00000000-0005-0000-0000-000031600000}"/>
    <cellStyle name="40% - Accent5 5 3 7" xfId="35012" xr:uid="{00000000-0005-0000-0000-000032600000}"/>
    <cellStyle name="40% - Accent5 5 4" xfId="7272" xr:uid="{00000000-0005-0000-0000-000033600000}"/>
    <cellStyle name="40% - Accent5 5 4 2" xfId="7270" xr:uid="{00000000-0005-0000-0000-000034600000}"/>
    <cellStyle name="40% - Accent5 5 4 2 2" xfId="7269" xr:uid="{00000000-0005-0000-0000-000035600000}"/>
    <cellStyle name="40% - Accent5 5 4 2 2 2" xfId="7268" xr:uid="{00000000-0005-0000-0000-000036600000}"/>
    <cellStyle name="40% - Accent5 5 4 2 2 2 2" xfId="7266" xr:uid="{00000000-0005-0000-0000-000037600000}"/>
    <cellStyle name="40% - Accent5 5 4 2 2 3" xfId="7263" xr:uid="{00000000-0005-0000-0000-000038600000}"/>
    <cellStyle name="40% - Accent5 5 4 2 3" xfId="9700" xr:uid="{00000000-0005-0000-0000-000039600000}"/>
    <cellStyle name="40% - Accent5 5 4 2 3 2" xfId="9697" xr:uid="{00000000-0005-0000-0000-00003A600000}"/>
    <cellStyle name="40% - Accent5 5 4 2 4" xfId="12533" xr:uid="{00000000-0005-0000-0000-00003B600000}"/>
    <cellStyle name="40% - Accent5 5 4 3" xfId="7262" xr:uid="{00000000-0005-0000-0000-00003C600000}"/>
    <cellStyle name="40% - Accent5 5 4 3 2" xfId="7260" xr:uid="{00000000-0005-0000-0000-00003D600000}"/>
    <cellStyle name="40% - Accent5 5 4 3 2 2" xfId="7258" xr:uid="{00000000-0005-0000-0000-00003E600000}"/>
    <cellStyle name="40% - Accent5 5 4 3 3" xfId="9693" xr:uid="{00000000-0005-0000-0000-00003F600000}"/>
    <cellStyle name="40% - Accent5 5 4 4" xfId="28738" xr:uid="{00000000-0005-0000-0000-000040600000}"/>
    <cellStyle name="40% - Accent5 5 4 4 2" xfId="7257" xr:uid="{00000000-0005-0000-0000-000041600000}"/>
    <cellStyle name="40% - Accent5 5 4 5" xfId="7256" xr:uid="{00000000-0005-0000-0000-000042600000}"/>
    <cellStyle name="40% - Accent5 5 4 6" xfId="35218" xr:uid="{00000000-0005-0000-0000-000043600000}"/>
    <cellStyle name="40% - Accent5 5 5" xfId="7255" xr:uid="{00000000-0005-0000-0000-000044600000}"/>
    <cellStyle name="40% - Accent5 5 5 2" xfId="7253" xr:uid="{00000000-0005-0000-0000-000045600000}"/>
    <cellStyle name="40% - Accent5 5 5 2 2" xfId="7251" xr:uid="{00000000-0005-0000-0000-000046600000}"/>
    <cellStyle name="40% - Accent5 5 5 2 2 2" xfId="7249" xr:uid="{00000000-0005-0000-0000-000047600000}"/>
    <cellStyle name="40% - Accent5 5 5 2 3" xfId="9682" xr:uid="{00000000-0005-0000-0000-000048600000}"/>
    <cellStyle name="40% - Accent5 5 5 3" xfId="7247" xr:uid="{00000000-0005-0000-0000-000049600000}"/>
    <cellStyle name="40% - Accent5 5 5 3 2" xfId="7244" xr:uid="{00000000-0005-0000-0000-00004A600000}"/>
    <cellStyle name="40% - Accent5 5 5 4" xfId="7241" xr:uid="{00000000-0005-0000-0000-00004B600000}"/>
    <cellStyle name="40% - Accent5 5 5 5" xfId="35447" xr:uid="{00000000-0005-0000-0000-00004C600000}"/>
    <cellStyle name="40% - Accent5 5 6" xfId="7239" xr:uid="{00000000-0005-0000-0000-00004D600000}"/>
    <cellStyle name="40% - Accent5 5 6 2" xfId="7238" xr:uid="{00000000-0005-0000-0000-00004E600000}"/>
    <cellStyle name="40% - Accent5 5 6 2 2" xfId="33163" xr:uid="{00000000-0005-0000-0000-00004F600000}"/>
    <cellStyle name="40% - Accent5 5 6 3" xfId="7237" xr:uid="{00000000-0005-0000-0000-000050600000}"/>
    <cellStyle name="40% - Accent5 5 6 4" xfId="36319" xr:uid="{00000000-0005-0000-0000-000051600000}"/>
    <cellStyle name="40% - Accent5 5 7" xfId="7236" xr:uid="{00000000-0005-0000-0000-000052600000}"/>
    <cellStyle name="40% - Accent5 5 7 2" xfId="7235" xr:uid="{00000000-0005-0000-0000-000053600000}"/>
    <cellStyle name="40% - Accent5 5 7 3" xfId="36605" xr:uid="{00000000-0005-0000-0000-000054600000}"/>
    <cellStyle name="40% - Accent5 5 8" xfId="8771" xr:uid="{00000000-0005-0000-0000-000055600000}"/>
    <cellStyle name="40% - Accent5 5 8 2" xfId="37490" xr:uid="{00000000-0005-0000-0000-000056600000}"/>
    <cellStyle name="40% - Accent5 5 9" xfId="34586" xr:uid="{00000000-0005-0000-0000-000057600000}"/>
    <cellStyle name="40% - Accent5 6" xfId="293" xr:uid="{00000000-0005-0000-0000-000058600000}"/>
    <cellStyle name="40% - Accent5 6 2" xfId="12707" xr:uid="{00000000-0005-0000-0000-000059600000}"/>
    <cellStyle name="40% - Accent5 6 2 2" xfId="7234" xr:uid="{00000000-0005-0000-0000-00005A600000}"/>
    <cellStyle name="40% - Accent5 6 2 2 2" xfId="12704" xr:uid="{00000000-0005-0000-0000-00005B600000}"/>
    <cellStyle name="40% - Accent5 6 2 2 2 2" xfId="7232" xr:uid="{00000000-0005-0000-0000-00005C600000}"/>
    <cellStyle name="40% - Accent5 6 2 2 2 2 2" xfId="7637" xr:uid="{00000000-0005-0000-0000-00005D600000}"/>
    <cellStyle name="40% - Accent5 6 2 2 2 2 2 2" xfId="32657" xr:uid="{00000000-0005-0000-0000-00005E600000}"/>
    <cellStyle name="40% - Accent5 6 2 2 2 2 3" xfId="7635" xr:uid="{00000000-0005-0000-0000-00005F600000}"/>
    <cellStyle name="40% - Accent5 6 2 2 2 3" xfId="7229" xr:uid="{00000000-0005-0000-0000-000060600000}"/>
    <cellStyle name="40% - Accent5 6 2 2 2 3 2" xfId="7621" xr:uid="{00000000-0005-0000-0000-000061600000}"/>
    <cellStyle name="40% - Accent5 6 2 2 2 4" xfId="7227" xr:uid="{00000000-0005-0000-0000-000062600000}"/>
    <cellStyle name="40% - Accent5 6 2 2 3" xfId="9664" xr:uid="{00000000-0005-0000-0000-000063600000}"/>
    <cellStyle name="40% - Accent5 6 2 2 3 2" xfId="12669" xr:uid="{00000000-0005-0000-0000-000064600000}"/>
    <cellStyle name="40% - Accent5 6 2 2 3 2 2" xfId="7418" xr:uid="{00000000-0005-0000-0000-000065600000}"/>
    <cellStyle name="40% - Accent5 6 2 2 3 3" xfId="9658" xr:uid="{00000000-0005-0000-0000-000066600000}"/>
    <cellStyle name="40% - Accent5 6 2 2 4" xfId="9654" xr:uid="{00000000-0005-0000-0000-000067600000}"/>
    <cellStyle name="40% - Accent5 6 2 2 4 2" xfId="9651" xr:uid="{00000000-0005-0000-0000-000068600000}"/>
    <cellStyle name="40% - Accent5 6 2 2 5" xfId="9648" xr:uid="{00000000-0005-0000-0000-000069600000}"/>
    <cellStyle name="40% - Accent5 6 2 3" xfId="12634" xr:uid="{00000000-0005-0000-0000-00006A600000}"/>
    <cellStyle name="40% - Accent5 6 2 3 2" xfId="7224" xr:uid="{00000000-0005-0000-0000-00006B600000}"/>
    <cellStyle name="40% - Accent5 6 2 3 2 2" xfId="7221" xr:uid="{00000000-0005-0000-0000-00006C600000}"/>
    <cellStyle name="40% - Accent5 6 2 3 2 2 2" xfId="25308" xr:uid="{00000000-0005-0000-0000-00006D600000}"/>
    <cellStyle name="40% - Accent5 6 2 3 2 3" xfId="7219" xr:uid="{00000000-0005-0000-0000-00006E600000}"/>
    <cellStyle name="40% - Accent5 6 2 3 3" xfId="9643" xr:uid="{00000000-0005-0000-0000-00006F600000}"/>
    <cellStyle name="40% - Accent5 6 2 3 3 2" xfId="12601" xr:uid="{00000000-0005-0000-0000-000070600000}"/>
    <cellStyle name="40% - Accent5 6 2 3 4" xfId="6671" xr:uid="{00000000-0005-0000-0000-000071600000}"/>
    <cellStyle name="40% - Accent5 6 2 4" xfId="25446" xr:uid="{00000000-0005-0000-0000-000072600000}"/>
    <cellStyle name="40% - Accent5 6 2 4 2" xfId="7216" xr:uid="{00000000-0005-0000-0000-000073600000}"/>
    <cellStyle name="40% - Accent5 6 2 4 2 2" xfId="12577" xr:uid="{00000000-0005-0000-0000-000074600000}"/>
    <cellStyle name="40% - Accent5 6 2 4 3" xfId="9638" xr:uid="{00000000-0005-0000-0000-000075600000}"/>
    <cellStyle name="40% - Accent5 6 2 5" xfId="21810" xr:uid="{00000000-0005-0000-0000-000076600000}"/>
    <cellStyle name="40% - Accent5 6 2 5 2" xfId="7213" xr:uid="{00000000-0005-0000-0000-000077600000}"/>
    <cellStyle name="40% - Accent5 6 2 6" xfId="30516" xr:uid="{00000000-0005-0000-0000-000078600000}"/>
    <cellStyle name="40% - Accent5 6 2 7" xfId="34829" xr:uid="{00000000-0005-0000-0000-000079600000}"/>
    <cellStyle name="40% - Accent5 6 3" xfId="12559" xr:uid="{00000000-0005-0000-0000-00007A600000}"/>
    <cellStyle name="40% - Accent5 6 3 2" xfId="7210" xr:uid="{00000000-0005-0000-0000-00007B600000}"/>
    <cellStyle name="40% - Accent5 6 3 2 2" xfId="7206" xr:uid="{00000000-0005-0000-0000-00007C600000}"/>
    <cellStyle name="40% - Accent5 6 3 2 2 2" xfId="7204" xr:uid="{00000000-0005-0000-0000-00007D600000}"/>
    <cellStyle name="40% - Accent5 6 3 2 2 2 2" xfId="25240" xr:uid="{00000000-0005-0000-0000-00007E600000}"/>
    <cellStyle name="40% - Accent5 6 3 2 2 3" xfId="7201" xr:uid="{00000000-0005-0000-0000-00007F600000}"/>
    <cellStyle name="40% - Accent5 6 3 2 3" xfId="9623" xr:uid="{00000000-0005-0000-0000-000080600000}"/>
    <cellStyle name="40% - Accent5 6 3 2 3 2" xfId="8179" xr:uid="{00000000-0005-0000-0000-000081600000}"/>
    <cellStyle name="40% - Accent5 6 3 2 4" xfId="9617" xr:uid="{00000000-0005-0000-0000-000082600000}"/>
    <cellStyle name="40% - Accent5 6 3 3" xfId="12520" xr:uid="{00000000-0005-0000-0000-000083600000}"/>
    <cellStyle name="40% - Accent5 6 3 3 2" xfId="7198" xr:uid="{00000000-0005-0000-0000-000084600000}"/>
    <cellStyle name="40% - Accent5 6 3 3 2 2" xfId="11754" xr:uid="{00000000-0005-0000-0000-000085600000}"/>
    <cellStyle name="40% - Accent5 6 3 3 3" xfId="9612" xr:uid="{00000000-0005-0000-0000-000086600000}"/>
    <cellStyle name="40% - Accent5 6 3 4" xfId="21804" xr:uid="{00000000-0005-0000-0000-000087600000}"/>
    <cellStyle name="40% - Accent5 6 3 4 2" xfId="7195" xr:uid="{00000000-0005-0000-0000-000088600000}"/>
    <cellStyle name="40% - Accent5 6 3 5" xfId="7193" xr:uid="{00000000-0005-0000-0000-000089600000}"/>
    <cellStyle name="40% - Accent5 6 3 6" xfId="35031" xr:uid="{00000000-0005-0000-0000-00008A600000}"/>
    <cellStyle name="40% - Accent5 6 4" xfId="12478" xr:uid="{00000000-0005-0000-0000-00008B600000}"/>
    <cellStyle name="40% - Accent5 6 4 2" xfId="7191" xr:uid="{00000000-0005-0000-0000-00008C600000}"/>
    <cellStyle name="40% - Accent5 6 4 2 2" xfId="7188" xr:uid="{00000000-0005-0000-0000-00008D600000}"/>
    <cellStyle name="40% - Accent5 6 4 2 2 2" xfId="7185" xr:uid="{00000000-0005-0000-0000-00008E600000}"/>
    <cellStyle name="40% - Accent5 6 4 2 3" xfId="9601" xr:uid="{00000000-0005-0000-0000-00008F600000}"/>
    <cellStyle name="40% - Accent5 6 4 3" xfId="12466" xr:uid="{00000000-0005-0000-0000-000090600000}"/>
    <cellStyle name="40% - Accent5 6 4 3 2" xfId="7182" xr:uid="{00000000-0005-0000-0000-000091600000}"/>
    <cellStyle name="40% - Accent5 6 4 4" xfId="8698" xr:uid="{00000000-0005-0000-0000-000092600000}"/>
    <cellStyle name="40% - Accent5 6 4 5" xfId="35237" xr:uid="{00000000-0005-0000-0000-000093600000}"/>
    <cellStyle name="40% - Accent5 6 5" xfId="7179" xr:uid="{00000000-0005-0000-0000-000094600000}"/>
    <cellStyle name="40% - Accent5 6 5 2" xfId="7177" xr:uid="{00000000-0005-0000-0000-000095600000}"/>
    <cellStyle name="40% - Accent5 6 5 2 2" xfId="7175" xr:uid="{00000000-0005-0000-0000-000096600000}"/>
    <cellStyle name="40% - Accent5 6 5 3" xfId="7172" xr:uid="{00000000-0005-0000-0000-000097600000}"/>
    <cellStyle name="40% - Accent5 6 5 4" xfId="35466" xr:uid="{00000000-0005-0000-0000-000098600000}"/>
    <cellStyle name="40% - Accent5 6 6" xfId="7170" xr:uid="{00000000-0005-0000-0000-000099600000}"/>
    <cellStyle name="40% - Accent5 6 6 2" xfId="7168" xr:uid="{00000000-0005-0000-0000-00009A600000}"/>
    <cellStyle name="40% - Accent5 6 6 3" xfId="36338" xr:uid="{00000000-0005-0000-0000-00009B600000}"/>
    <cellStyle name="40% - Accent5 6 7" xfId="7165" xr:uid="{00000000-0005-0000-0000-00009C600000}"/>
    <cellStyle name="40% - Accent5 6 7 2" xfId="36624" xr:uid="{00000000-0005-0000-0000-00009D600000}"/>
    <cellStyle name="40% - Accent5 6 8" xfId="34600" xr:uid="{00000000-0005-0000-0000-00009E600000}"/>
    <cellStyle name="40% - Accent5 6 9" xfId="12827" xr:uid="{00000000-0005-0000-0000-00009F600000}"/>
    <cellStyle name="40% - Accent5 7" xfId="313" xr:uid="{00000000-0005-0000-0000-0000A0600000}"/>
    <cellStyle name="40% - Accent5 7 2" xfId="12428" xr:uid="{00000000-0005-0000-0000-0000A1600000}"/>
    <cellStyle name="40% - Accent5 7 2 2" xfId="12425" xr:uid="{00000000-0005-0000-0000-0000A2600000}"/>
    <cellStyle name="40% - Accent5 7 2 2 2" xfId="16219" xr:uid="{00000000-0005-0000-0000-0000A3600000}"/>
    <cellStyle name="40% - Accent5 7 2 2 2 2" xfId="33154" xr:uid="{00000000-0005-0000-0000-0000A4600000}"/>
    <cellStyle name="40% - Accent5 7 2 2 2 2 2" xfId="7162" xr:uid="{00000000-0005-0000-0000-0000A5600000}"/>
    <cellStyle name="40% - Accent5 7 2 2 2 3" xfId="7160" xr:uid="{00000000-0005-0000-0000-0000A6600000}"/>
    <cellStyle name="40% - Accent5 7 2 2 3" xfId="9581" xr:uid="{00000000-0005-0000-0000-0000A7600000}"/>
    <cellStyle name="40% - Accent5 7 2 2 3 2" xfId="9578" xr:uid="{00000000-0005-0000-0000-0000A8600000}"/>
    <cellStyle name="40% - Accent5 7 2 2 4" xfId="9575" xr:uid="{00000000-0005-0000-0000-0000A9600000}"/>
    <cellStyle name="40% - Accent5 7 2 3" xfId="12394" xr:uid="{00000000-0005-0000-0000-0000AA600000}"/>
    <cellStyle name="40% - Accent5 7 2 3 2" xfId="7158" xr:uid="{00000000-0005-0000-0000-0000AB600000}"/>
    <cellStyle name="40% - Accent5 7 2 3 2 2" xfId="7155" xr:uid="{00000000-0005-0000-0000-0000AC600000}"/>
    <cellStyle name="40% - Accent5 7 2 3 3" xfId="9572" xr:uid="{00000000-0005-0000-0000-0000AD600000}"/>
    <cellStyle name="40% - Accent5 7 2 4" xfId="12383" xr:uid="{00000000-0005-0000-0000-0000AE600000}"/>
    <cellStyle name="40% - Accent5 7 2 4 2" xfId="7153" xr:uid="{00000000-0005-0000-0000-0000AF600000}"/>
    <cellStyle name="40% - Accent5 7 2 5" xfId="13472" xr:uid="{00000000-0005-0000-0000-0000B0600000}"/>
    <cellStyle name="40% - Accent5 7 2 6" xfId="34848" xr:uid="{00000000-0005-0000-0000-0000B1600000}"/>
    <cellStyle name="40% - Accent5 7 3" xfId="12376" xr:uid="{00000000-0005-0000-0000-0000B2600000}"/>
    <cellStyle name="40% - Accent5 7 3 2" xfId="12373" xr:uid="{00000000-0005-0000-0000-0000B3600000}"/>
    <cellStyle name="40% - Accent5 7 3 2 2" xfId="7151" xr:uid="{00000000-0005-0000-0000-0000B4600000}"/>
    <cellStyle name="40% - Accent5 7 3 2 2 2" xfId="6523" xr:uid="{00000000-0005-0000-0000-0000B5600000}"/>
    <cellStyle name="40% - Accent5 7 3 2 3" xfId="9562" xr:uid="{00000000-0005-0000-0000-0000B6600000}"/>
    <cellStyle name="40% - Accent5 7 3 3" xfId="16968" xr:uid="{00000000-0005-0000-0000-0000B7600000}"/>
    <cellStyle name="40% - Accent5 7 3 3 2" xfId="7149" xr:uid="{00000000-0005-0000-0000-0000B8600000}"/>
    <cellStyle name="40% - Accent5 7 3 4" xfId="12357" xr:uid="{00000000-0005-0000-0000-0000B9600000}"/>
    <cellStyle name="40% - Accent5 7 3 5" xfId="35050" xr:uid="{00000000-0005-0000-0000-0000BA600000}"/>
    <cellStyle name="40% - Accent5 7 4" xfId="12351" xr:uid="{00000000-0005-0000-0000-0000BB600000}"/>
    <cellStyle name="40% - Accent5 7 4 2" xfId="12349" xr:uid="{00000000-0005-0000-0000-0000BC600000}"/>
    <cellStyle name="40% - Accent5 7 4 2 2" xfId="7147" xr:uid="{00000000-0005-0000-0000-0000BD600000}"/>
    <cellStyle name="40% - Accent5 7 4 3" xfId="12337" xr:uid="{00000000-0005-0000-0000-0000BE600000}"/>
    <cellStyle name="40% - Accent5 7 4 4" xfId="35257" xr:uid="{00000000-0005-0000-0000-0000BF600000}"/>
    <cellStyle name="40% - Accent5 7 5" xfId="17063" xr:uid="{00000000-0005-0000-0000-0000C0600000}"/>
    <cellStyle name="40% - Accent5 7 5 2" xfId="12328" xr:uid="{00000000-0005-0000-0000-0000C1600000}"/>
    <cellStyle name="40% - Accent5 7 5 3" xfId="35486" xr:uid="{00000000-0005-0000-0000-0000C2600000}"/>
    <cellStyle name="40% - Accent5 7 6" xfId="17059" xr:uid="{00000000-0005-0000-0000-0000C3600000}"/>
    <cellStyle name="40% - Accent5 7 6 2" xfId="36358" xr:uid="{00000000-0005-0000-0000-0000C4600000}"/>
    <cellStyle name="40% - Accent5 7 7" xfId="34614" xr:uid="{00000000-0005-0000-0000-0000C5600000}"/>
    <cellStyle name="40% - Accent5 7 8" xfId="12431" xr:uid="{00000000-0005-0000-0000-0000C6600000}"/>
    <cellStyle name="40% - Accent5 7 8 2" xfId="37516" xr:uid="{00000000-0005-0000-0000-0000C7600000}"/>
    <cellStyle name="40% - Accent5 8" xfId="333" xr:uid="{00000000-0005-0000-0000-0000C8600000}"/>
    <cellStyle name="40% - Accent5 8 2" xfId="12314" xr:uid="{00000000-0005-0000-0000-0000C9600000}"/>
    <cellStyle name="40% - Accent5 8 2 2" xfId="12796" xr:uid="{00000000-0005-0000-0000-0000CA600000}"/>
    <cellStyle name="40% - Accent5 8 2 2 2" xfId="7144" xr:uid="{00000000-0005-0000-0000-0000CB600000}"/>
    <cellStyle name="40% - Accent5 8 2 2 2 2" xfId="7142" xr:uid="{00000000-0005-0000-0000-0000CC600000}"/>
    <cellStyle name="40% - Accent5 8 2 2 3" xfId="9539" xr:uid="{00000000-0005-0000-0000-0000CD600000}"/>
    <cellStyle name="40% - Accent5 8 2 3" xfId="12771" xr:uid="{00000000-0005-0000-0000-0000CE600000}"/>
    <cellStyle name="40% - Accent5 8 2 3 2" xfId="7140" xr:uid="{00000000-0005-0000-0000-0000CF600000}"/>
    <cellStyle name="40% - Accent5 8 2 4" xfId="9783" xr:uid="{00000000-0005-0000-0000-0000D0600000}"/>
    <cellStyle name="40% - Accent5 8 2 5" xfId="34867" xr:uid="{00000000-0005-0000-0000-0000D1600000}"/>
    <cellStyle name="40% - Accent5 8 3" xfId="12307" xr:uid="{00000000-0005-0000-0000-0000D2600000}"/>
    <cellStyle name="40% - Accent5 8 3 2" xfId="13618" xr:uid="{00000000-0005-0000-0000-0000D3600000}"/>
    <cellStyle name="40% - Accent5 8 3 2 2" xfId="7137" xr:uid="{00000000-0005-0000-0000-0000D4600000}"/>
    <cellStyle name="40% - Accent5 8 3 3" xfId="12737" xr:uid="{00000000-0005-0000-0000-0000D5600000}"/>
    <cellStyle name="40% - Accent5 8 3 4" xfId="35069" xr:uid="{00000000-0005-0000-0000-0000D6600000}"/>
    <cellStyle name="40% - Accent5 8 4" xfId="12303" xr:uid="{00000000-0005-0000-0000-0000D7600000}"/>
    <cellStyle name="40% - Accent5 8 4 2" xfId="28375" xr:uid="{00000000-0005-0000-0000-0000D8600000}"/>
    <cellStyle name="40% - Accent5 8 4 3" xfId="35276" xr:uid="{00000000-0005-0000-0000-0000D9600000}"/>
    <cellStyle name="40% - Accent5 8 5" xfId="17051" xr:uid="{00000000-0005-0000-0000-0000DA600000}"/>
    <cellStyle name="40% - Accent5 8 5 2" xfId="35505" xr:uid="{00000000-0005-0000-0000-0000DB600000}"/>
    <cellStyle name="40% - Accent5 8 6" xfId="34628" xr:uid="{00000000-0005-0000-0000-0000DC600000}"/>
    <cellStyle name="40% - Accent5 8 7" xfId="12317" xr:uid="{00000000-0005-0000-0000-0000DD600000}"/>
    <cellStyle name="40% - Accent5 8 7 2" xfId="36650" xr:uid="{00000000-0005-0000-0000-0000DE600000}"/>
    <cellStyle name="40% - Accent5 8 8" xfId="37535" xr:uid="{00000000-0005-0000-0000-0000DF600000}"/>
    <cellStyle name="40% - Accent5 9" xfId="353" xr:uid="{00000000-0005-0000-0000-0000E0600000}"/>
    <cellStyle name="40% - Accent5 9 2" xfId="19611" xr:uid="{00000000-0005-0000-0000-0000E1600000}"/>
    <cellStyle name="40% - Accent5 9 2 2" xfId="12298" xr:uid="{00000000-0005-0000-0000-0000E2600000}"/>
    <cellStyle name="40% - Accent5 9 2 2 2" xfId="7135" xr:uid="{00000000-0005-0000-0000-0000E3600000}"/>
    <cellStyle name="40% - Accent5 9 2 3" xfId="12274" xr:uid="{00000000-0005-0000-0000-0000E4600000}"/>
    <cellStyle name="40% - Accent5 9 2 4" xfId="34887" xr:uid="{00000000-0005-0000-0000-0000E5600000}"/>
    <cellStyle name="40% - Accent5 9 3" xfId="12296" xr:uid="{00000000-0005-0000-0000-0000E6600000}"/>
    <cellStyle name="40% - Accent5 9 3 2" xfId="12293" xr:uid="{00000000-0005-0000-0000-0000E7600000}"/>
    <cellStyle name="40% - Accent5 9 3 3" xfId="35088" xr:uid="{00000000-0005-0000-0000-0000E8600000}"/>
    <cellStyle name="40% - Accent5 9 4" xfId="12272" xr:uid="{00000000-0005-0000-0000-0000E9600000}"/>
    <cellStyle name="40% - Accent5 9 4 2" xfId="35296" xr:uid="{00000000-0005-0000-0000-0000EA600000}"/>
    <cellStyle name="40% - Accent5 9 5" xfId="34642" xr:uid="{00000000-0005-0000-0000-0000EB600000}"/>
    <cellStyle name="40% - Accent5 9 6" xfId="12301" xr:uid="{00000000-0005-0000-0000-0000EC600000}"/>
    <cellStyle name="40% - Accent5 9 6 2" xfId="36384" xr:uid="{00000000-0005-0000-0000-0000ED600000}"/>
    <cellStyle name="40% - Accent5 9 7" xfId="36670" xr:uid="{00000000-0005-0000-0000-0000EE600000}"/>
    <cellStyle name="40% - Accent5 9 8" xfId="37555" xr:uid="{00000000-0005-0000-0000-0000EF600000}"/>
    <cellStyle name="40% - Accent6" xfId="44" builtinId="51" customBuiltin="1"/>
    <cellStyle name="40% - Accent6 10" xfId="194" xr:uid="{00000000-0005-0000-0000-0000F1600000}"/>
    <cellStyle name="40% - Accent6 10 2" xfId="26845" xr:uid="{00000000-0005-0000-0000-0000F2600000}"/>
    <cellStyle name="40% - Accent6 10 2 2" xfId="25854" xr:uid="{00000000-0005-0000-0000-0000F3600000}"/>
    <cellStyle name="40% - Accent6 10 2 3" xfId="34908" xr:uid="{00000000-0005-0000-0000-0000F4600000}"/>
    <cellStyle name="40% - Accent6 10 3" xfId="26827" xr:uid="{00000000-0005-0000-0000-0000F5600000}"/>
    <cellStyle name="40% - Accent6 10 3 2" xfId="35110" xr:uid="{00000000-0005-0000-0000-0000F6600000}"/>
    <cellStyle name="40% - Accent6 10 4" xfId="34531" xr:uid="{00000000-0005-0000-0000-0000F7600000}"/>
    <cellStyle name="40% - Accent6 10 5" xfId="26851" xr:uid="{00000000-0005-0000-0000-0000F8600000}"/>
    <cellStyle name="40% - Accent6 10 5 2" xfId="35533" xr:uid="{00000000-0005-0000-0000-0000F9600000}"/>
    <cellStyle name="40% - Accent6 10 6" xfId="36406" xr:uid="{00000000-0005-0000-0000-0000FA600000}"/>
    <cellStyle name="40% - Accent6 10 7" xfId="36692" xr:uid="{00000000-0005-0000-0000-0000FB600000}"/>
    <cellStyle name="40% - Accent6 10 8" xfId="37577" xr:uid="{00000000-0005-0000-0000-0000FC600000}"/>
    <cellStyle name="40% - Accent6 11" xfId="26819" xr:uid="{00000000-0005-0000-0000-0000FD600000}"/>
    <cellStyle name="40% - Accent6 11 2" xfId="26809" xr:uid="{00000000-0005-0000-0000-0000FE600000}"/>
    <cellStyle name="40% - Accent6 11 2 2" xfId="35129" xr:uid="{00000000-0005-0000-0000-0000FF600000}"/>
    <cellStyle name="40% - Accent6 11 3" xfId="34701" xr:uid="{00000000-0005-0000-0000-000000610000}"/>
    <cellStyle name="40% - Accent6 11 4" xfId="35553" xr:uid="{00000000-0005-0000-0000-000001610000}"/>
    <cellStyle name="40% - Accent6 11 5" xfId="36426" xr:uid="{00000000-0005-0000-0000-000002610000}"/>
    <cellStyle name="40% - Accent6 11 6" xfId="36712" xr:uid="{00000000-0005-0000-0000-000003610000}"/>
    <cellStyle name="40% - Accent6 11 7" xfId="37597" xr:uid="{00000000-0005-0000-0000-000004610000}"/>
    <cellStyle name="40% - Accent6 12" xfId="29038" xr:uid="{00000000-0005-0000-0000-000005610000}"/>
    <cellStyle name="40% - Accent6 12 2" xfId="34719" xr:uid="{00000000-0005-0000-0000-000006610000}"/>
    <cellStyle name="40% - Accent6 12 3" xfId="35332" xr:uid="{00000000-0005-0000-0000-000007610000}"/>
    <cellStyle name="40% - Accent6 12 4" xfId="35572" xr:uid="{00000000-0005-0000-0000-000008610000}"/>
    <cellStyle name="40% - Accent6 12 5" xfId="36445" xr:uid="{00000000-0005-0000-0000-000009610000}"/>
    <cellStyle name="40% - Accent6 12 6" xfId="36731" xr:uid="{00000000-0005-0000-0000-00000A610000}"/>
    <cellStyle name="40% - Accent6 12 7" xfId="37616" xr:uid="{00000000-0005-0000-0000-00000B610000}"/>
    <cellStyle name="40% - Accent6 13" xfId="29322" xr:uid="{00000000-0005-0000-0000-00000C610000}"/>
    <cellStyle name="40% - Accent6 13 2" xfId="34747" xr:uid="{00000000-0005-0000-0000-00000D610000}"/>
    <cellStyle name="40% - Accent6 13 3" xfId="35591" xr:uid="{00000000-0005-0000-0000-00000E610000}"/>
    <cellStyle name="40% - Accent6 13 4" xfId="36466" xr:uid="{00000000-0005-0000-0000-00000F610000}"/>
    <cellStyle name="40% - Accent6 13 5" xfId="36752" xr:uid="{00000000-0005-0000-0000-000010610000}"/>
    <cellStyle name="40% - Accent6 13 6" xfId="37637" xr:uid="{00000000-0005-0000-0000-000011610000}"/>
    <cellStyle name="40% - Accent6 14" xfId="8318" xr:uid="{00000000-0005-0000-0000-000012610000}"/>
    <cellStyle name="40% - Accent6 14 2" xfId="34937" xr:uid="{00000000-0005-0000-0000-000013610000}"/>
    <cellStyle name="40% - Accent6 14 3" xfId="36765" xr:uid="{00000000-0005-0000-0000-000014610000}"/>
    <cellStyle name="40% - Accent6 14 4" xfId="37650" xr:uid="{00000000-0005-0000-0000-000015610000}"/>
    <cellStyle name="40% - Accent6 15" xfId="34658" xr:uid="{00000000-0005-0000-0000-000016610000}"/>
    <cellStyle name="40% - Accent6 15 2" xfId="36491" xr:uid="{00000000-0005-0000-0000-000017610000}"/>
    <cellStyle name="40% - Accent6 15 3" xfId="36789" xr:uid="{00000000-0005-0000-0000-000018610000}"/>
    <cellStyle name="40% - Accent6 15 4" xfId="37677" xr:uid="{00000000-0005-0000-0000-000019610000}"/>
    <cellStyle name="40% - Accent6 16" xfId="35371" xr:uid="{00000000-0005-0000-0000-00001A610000}"/>
    <cellStyle name="40% - Accent6 16 2" xfId="36509" xr:uid="{00000000-0005-0000-0000-00001B610000}"/>
    <cellStyle name="40% - Accent6 16 3" xfId="36807" xr:uid="{00000000-0005-0000-0000-00001C610000}"/>
    <cellStyle name="40% - Accent6 16 4" xfId="37696" xr:uid="{00000000-0005-0000-0000-00001D610000}"/>
    <cellStyle name="40% - Accent6 17" xfId="35658" xr:uid="{00000000-0005-0000-0000-00001E610000}"/>
    <cellStyle name="40% - Accent6 17 2" xfId="36826" xr:uid="{00000000-0005-0000-0000-00001F610000}"/>
    <cellStyle name="40% - Accent6 17 3" xfId="37716" xr:uid="{00000000-0005-0000-0000-000020610000}"/>
    <cellStyle name="40% - Accent6 18" xfId="35676" xr:uid="{00000000-0005-0000-0000-000021610000}"/>
    <cellStyle name="40% - Accent6 18 2" xfId="36845" xr:uid="{00000000-0005-0000-0000-000022610000}"/>
    <cellStyle name="40% - Accent6 18 3" xfId="37735" xr:uid="{00000000-0005-0000-0000-000023610000}"/>
    <cellStyle name="40% - Accent6 19" xfId="35695" xr:uid="{00000000-0005-0000-0000-000024610000}"/>
    <cellStyle name="40% - Accent6 19 2" xfId="36864" xr:uid="{00000000-0005-0000-0000-000025610000}"/>
    <cellStyle name="40% - Accent6 19 3" xfId="37754" xr:uid="{00000000-0005-0000-0000-000026610000}"/>
    <cellStyle name="40% - Accent6 2" xfId="94" xr:uid="{00000000-0005-0000-0000-000027610000}"/>
    <cellStyle name="40% - Accent6 2 10" xfId="7132" xr:uid="{00000000-0005-0000-0000-000028610000}"/>
    <cellStyle name="40% - Accent6 2 10 2" xfId="7131" xr:uid="{00000000-0005-0000-0000-000029610000}"/>
    <cellStyle name="40% - Accent6 2 10 3" xfId="37435" xr:uid="{00000000-0005-0000-0000-00002A610000}"/>
    <cellStyle name="40% - Accent6 2 11" xfId="7129" xr:uid="{00000000-0005-0000-0000-00002B610000}"/>
    <cellStyle name="40% - Accent6 2 12" xfId="34449" xr:uid="{00000000-0005-0000-0000-00002C610000}"/>
    <cellStyle name="40% - Accent6 2 13" xfId="8005" xr:uid="{00000000-0005-0000-0000-00002D610000}"/>
    <cellStyle name="40% - Accent6 2 2" xfId="155" xr:uid="{00000000-0005-0000-0000-00002E610000}"/>
    <cellStyle name="40% - Accent6 2 2 10" xfId="31075" xr:uid="{00000000-0005-0000-0000-00002F610000}"/>
    <cellStyle name="40% - Accent6 2 2 11" xfId="34504" xr:uid="{00000000-0005-0000-0000-000030610000}"/>
    <cellStyle name="40% - Accent6 2 2 12" xfId="8001" xr:uid="{00000000-0005-0000-0000-000031610000}"/>
    <cellStyle name="40% - Accent6 2 2 2" xfId="7994" xr:uid="{00000000-0005-0000-0000-000032610000}"/>
    <cellStyle name="40% - Accent6 2 2 2 2" xfId="15018" xr:uid="{00000000-0005-0000-0000-000033610000}"/>
    <cellStyle name="40% - Accent6 2 2 2 2 2" xfId="24414" xr:uid="{00000000-0005-0000-0000-000034610000}"/>
    <cellStyle name="40% - Accent6 2 2 2 2 2 2" xfId="20721" xr:uid="{00000000-0005-0000-0000-000035610000}"/>
    <cellStyle name="40% - Accent6 2 2 2 2 2 2 2" xfId="19878" xr:uid="{00000000-0005-0000-0000-000036610000}"/>
    <cellStyle name="40% - Accent6 2 2 2 2 2 2 2 2" xfId="7128" xr:uid="{00000000-0005-0000-0000-000037610000}"/>
    <cellStyle name="40% - Accent6 2 2 2 2 2 2 2 2 2" xfId="7127" xr:uid="{00000000-0005-0000-0000-000038610000}"/>
    <cellStyle name="40% - Accent6 2 2 2 2 2 2 2 2 2 2" xfId="24195" xr:uid="{00000000-0005-0000-0000-000039610000}"/>
    <cellStyle name="40% - Accent6 2 2 2 2 2 2 2 2 2 2 2" xfId="7126" xr:uid="{00000000-0005-0000-0000-00003A610000}"/>
    <cellStyle name="40% - Accent6 2 2 2 2 2 2 2 2 2 3" xfId="21897" xr:uid="{00000000-0005-0000-0000-00003B610000}"/>
    <cellStyle name="40% - Accent6 2 2 2 2 2 2 2 2 3" xfId="7124" xr:uid="{00000000-0005-0000-0000-00003C610000}"/>
    <cellStyle name="40% - Accent6 2 2 2 2 2 2 2 2 3 2" xfId="33781" xr:uid="{00000000-0005-0000-0000-00003D610000}"/>
    <cellStyle name="40% - Accent6 2 2 2 2 2 2 2 2 4" xfId="7120" xr:uid="{00000000-0005-0000-0000-00003E610000}"/>
    <cellStyle name="40% - Accent6 2 2 2 2 2 2 2 3" xfId="7118" xr:uid="{00000000-0005-0000-0000-00003F610000}"/>
    <cellStyle name="40% - Accent6 2 2 2 2 2 2 2 3 2" xfId="21980" xr:uid="{00000000-0005-0000-0000-000040610000}"/>
    <cellStyle name="40% - Accent6 2 2 2 2 2 2 2 3 2 2" xfId="24176" xr:uid="{00000000-0005-0000-0000-000041610000}"/>
    <cellStyle name="40% - Accent6 2 2 2 2 2 2 2 3 3" xfId="21349" xr:uid="{00000000-0005-0000-0000-000042610000}"/>
    <cellStyle name="40% - Accent6 2 2 2 2 2 2 2 4" xfId="22878" xr:uid="{00000000-0005-0000-0000-000043610000}"/>
    <cellStyle name="40% - Accent6 2 2 2 2 2 2 2 4 2" xfId="21978" xr:uid="{00000000-0005-0000-0000-000044610000}"/>
    <cellStyle name="40% - Accent6 2 2 2 2 2 2 2 5" xfId="19082" xr:uid="{00000000-0005-0000-0000-000045610000}"/>
    <cellStyle name="40% - Accent6 2 2 2 2 2 2 3" xfId="6605" xr:uid="{00000000-0005-0000-0000-000046610000}"/>
    <cellStyle name="40% - Accent6 2 2 2 2 2 2 3 2" xfId="12856" xr:uid="{00000000-0005-0000-0000-000047610000}"/>
    <cellStyle name="40% - Accent6 2 2 2 2 2 2 3 2 2" xfId="7116" xr:uid="{00000000-0005-0000-0000-000048610000}"/>
    <cellStyle name="40% - Accent6 2 2 2 2 2 2 3 2 2 2" xfId="24097" xr:uid="{00000000-0005-0000-0000-000049610000}"/>
    <cellStyle name="40% - Accent6 2 2 2 2 2 2 3 2 3" xfId="7115" xr:uid="{00000000-0005-0000-0000-00004A610000}"/>
    <cellStyle name="40% - Accent6 2 2 2 2 2 2 3 3" xfId="7113" xr:uid="{00000000-0005-0000-0000-00004B610000}"/>
    <cellStyle name="40% - Accent6 2 2 2 2 2 2 3 3 2" xfId="21977" xr:uid="{00000000-0005-0000-0000-00004C610000}"/>
    <cellStyle name="40% - Accent6 2 2 2 2 2 2 3 4" xfId="7109" xr:uid="{00000000-0005-0000-0000-00004D610000}"/>
    <cellStyle name="40% - Accent6 2 2 2 2 2 2 4" xfId="29067" xr:uid="{00000000-0005-0000-0000-00004E610000}"/>
    <cellStyle name="40% - Accent6 2 2 2 2 2 2 4 2" xfId="7105" xr:uid="{00000000-0005-0000-0000-00004F610000}"/>
    <cellStyle name="40% - Accent6 2 2 2 2 2 2 4 2 2" xfId="7101" xr:uid="{00000000-0005-0000-0000-000050610000}"/>
    <cellStyle name="40% - Accent6 2 2 2 2 2 2 4 3" xfId="7100" xr:uid="{00000000-0005-0000-0000-000051610000}"/>
    <cellStyle name="40% - Accent6 2 2 2 2 2 2 5" xfId="10421" xr:uid="{00000000-0005-0000-0000-000052610000}"/>
    <cellStyle name="40% - Accent6 2 2 2 2 2 2 5 2" xfId="12217" xr:uid="{00000000-0005-0000-0000-000053610000}"/>
    <cellStyle name="40% - Accent6 2 2 2 2 2 2 6" xfId="7097" xr:uid="{00000000-0005-0000-0000-000054610000}"/>
    <cellStyle name="40% - Accent6 2 2 2 2 2 3" xfId="33478" xr:uid="{00000000-0005-0000-0000-000055610000}"/>
    <cellStyle name="40% - Accent6 2 2 2 2 2 3 2" xfId="9105" xr:uid="{00000000-0005-0000-0000-000056610000}"/>
    <cellStyle name="40% - Accent6 2 2 2 2 2 3 2 2" xfId="8656" xr:uid="{00000000-0005-0000-0000-000057610000}"/>
    <cellStyle name="40% - Accent6 2 2 2 2 2 3 2 2 2" xfId="7094" xr:uid="{00000000-0005-0000-0000-000058610000}"/>
    <cellStyle name="40% - Accent6 2 2 2 2 2 3 2 2 2 2" xfId="27795" xr:uid="{00000000-0005-0000-0000-000059610000}"/>
    <cellStyle name="40% - Accent6 2 2 2 2 2 3 2 2 3" xfId="8987" xr:uid="{00000000-0005-0000-0000-00005A610000}"/>
    <cellStyle name="40% - Accent6 2 2 2 2 2 3 2 3" xfId="7092" xr:uid="{00000000-0005-0000-0000-00005B610000}"/>
    <cellStyle name="40% - Accent6 2 2 2 2 2 3 2 3 2" xfId="21974" xr:uid="{00000000-0005-0000-0000-00005C610000}"/>
    <cellStyle name="40% - Accent6 2 2 2 2 2 3 2 4" xfId="7090" xr:uid="{00000000-0005-0000-0000-00005D610000}"/>
    <cellStyle name="40% - Accent6 2 2 2 2 2 3 3" xfId="29053" xr:uid="{00000000-0005-0000-0000-00005E610000}"/>
    <cellStyle name="40% - Accent6 2 2 2 2 2 3 3 2" xfId="22766" xr:uid="{00000000-0005-0000-0000-00005F610000}"/>
    <cellStyle name="40% - Accent6 2 2 2 2 2 3 3 2 2" xfId="7087" xr:uid="{00000000-0005-0000-0000-000060610000}"/>
    <cellStyle name="40% - Accent6 2 2 2 2 2 3 3 3" xfId="7121" xr:uid="{00000000-0005-0000-0000-000061610000}"/>
    <cellStyle name="40% - Accent6 2 2 2 2 2 3 4" xfId="10414" xr:uid="{00000000-0005-0000-0000-000062610000}"/>
    <cellStyle name="40% - Accent6 2 2 2 2 2 3 4 2" xfId="25482" xr:uid="{00000000-0005-0000-0000-000063610000}"/>
    <cellStyle name="40% - Accent6 2 2 2 2 2 3 5" xfId="7086" xr:uid="{00000000-0005-0000-0000-000064610000}"/>
    <cellStyle name="40% - Accent6 2 2 2 2 2 4" xfId="30575" xr:uid="{00000000-0005-0000-0000-000065610000}"/>
    <cellStyle name="40% - Accent6 2 2 2 2 2 4 2" xfId="9096" xr:uid="{00000000-0005-0000-0000-000066610000}"/>
    <cellStyle name="40% - Accent6 2 2 2 2 2 4 2 2" xfId="7084" xr:uid="{00000000-0005-0000-0000-000067610000}"/>
    <cellStyle name="40% - Accent6 2 2 2 2 2 4 2 2 2" xfId="7082" xr:uid="{00000000-0005-0000-0000-000068610000}"/>
    <cellStyle name="40% - Accent6 2 2 2 2 2 4 2 3" xfId="5452" xr:uid="{00000000-0005-0000-0000-000069610000}"/>
    <cellStyle name="40% - Accent6 2 2 2 2 2 4 3" xfId="14313" xr:uid="{00000000-0005-0000-0000-00006A610000}"/>
    <cellStyle name="40% - Accent6 2 2 2 2 2 4 3 2" xfId="28036" xr:uid="{00000000-0005-0000-0000-00006B610000}"/>
    <cellStyle name="40% - Accent6 2 2 2 2 2 4 4" xfId="7081" xr:uid="{00000000-0005-0000-0000-00006C610000}"/>
    <cellStyle name="40% - Accent6 2 2 2 2 2 5" xfId="15809" xr:uid="{00000000-0005-0000-0000-00006D610000}"/>
    <cellStyle name="40% - Accent6 2 2 2 2 2 5 2" xfId="7080" xr:uid="{00000000-0005-0000-0000-00006E610000}"/>
    <cellStyle name="40% - Accent6 2 2 2 2 2 5 2 2" xfId="6624" xr:uid="{00000000-0005-0000-0000-00006F610000}"/>
    <cellStyle name="40% - Accent6 2 2 2 2 2 5 3" xfId="7078" xr:uid="{00000000-0005-0000-0000-000070610000}"/>
    <cellStyle name="40% - Accent6 2 2 2 2 2 6" xfId="15804" xr:uid="{00000000-0005-0000-0000-000071610000}"/>
    <cellStyle name="40% - Accent6 2 2 2 2 2 6 2" xfId="7077" xr:uid="{00000000-0005-0000-0000-000072610000}"/>
    <cellStyle name="40% - Accent6 2 2 2 2 2 7" xfId="28780" xr:uid="{00000000-0005-0000-0000-000073610000}"/>
    <cellStyle name="40% - Accent6 2 2 2 2 3" xfId="7989" xr:uid="{00000000-0005-0000-0000-000074610000}"/>
    <cellStyle name="40% - Accent6 2 2 2 2 3 2" xfId="32505" xr:uid="{00000000-0005-0000-0000-000075610000}"/>
    <cellStyle name="40% - Accent6 2 2 2 2 3 2 2" xfId="31109" xr:uid="{00000000-0005-0000-0000-000076610000}"/>
    <cellStyle name="40% - Accent6 2 2 2 2 3 2 2 2" xfId="24759" xr:uid="{00000000-0005-0000-0000-000077610000}"/>
    <cellStyle name="40% - Accent6 2 2 2 2 3 2 2 2 2" xfId="7076" xr:uid="{00000000-0005-0000-0000-000078610000}"/>
    <cellStyle name="40% - Accent6 2 2 2 2 3 2 2 2 2 2" xfId="23162" xr:uid="{00000000-0005-0000-0000-000079610000}"/>
    <cellStyle name="40% - Accent6 2 2 2 2 3 2 2 2 3" xfId="7073" xr:uid="{00000000-0005-0000-0000-00007A610000}"/>
    <cellStyle name="40% - Accent6 2 2 2 2 3 2 2 3" xfId="9135" xr:uid="{00000000-0005-0000-0000-00007B610000}"/>
    <cellStyle name="40% - Accent6 2 2 2 2 3 2 2 3 2" xfId="23830" xr:uid="{00000000-0005-0000-0000-00007C610000}"/>
    <cellStyle name="40% - Accent6 2 2 2 2 3 2 2 4" xfId="7069" xr:uid="{00000000-0005-0000-0000-00007D610000}"/>
    <cellStyle name="40% - Accent6 2 2 2 2 3 2 3" xfId="28944" xr:uid="{00000000-0005-0000-0000-00007E610000}"/>
    <cellStyle name="40% - Accent6 2 2 2 2 3 2 3 2" xfId="28567" xr:uid="{00000000-0005-0000-0000-00007F610000}"/>
    <cellStyle name="40% - Accent6 2 2 2 2 3 2 3 2 2" xfId="26828" xr:uid="{00000000-0005-0000-0000-000080610000}"/>
    <cellStyle name="40% - Accent6 2 2 2 2 3 2 3 3" xfId="5401" xr:uid="{00000000-0005-0000-0000-000081610000}"/>
    <cellStyle name="40% - Accent6 2 2 2 2 3 2 4" xfId="10404" xr:uid="{00000000-0005-0000-0000-000082610000}"/>
    <cellStyle name="40% - Accent6 2 2 2 2 3 2 4 2" xfId="7065" xr:uid="{00000000-0005-0000-0000-000083610000}"/>
    <cellStyle name="40% - Accent6 2 2 2 2 3 2 5" xfId="7063" xr:uid="{00000000-0005-0000-0000-000084610000}"/>
    <cellStyle name="40% - Accent6 2 2 2 2 3 3" xfId="7060" xr:uid="{00000000-0005-0000-0000-000085610000}"/>
    <cellStyle name="40% - Accent6 2 2 2 2 3 3 2" xfId="9087" xr:uid="{00000000-0005-0000-0000-000086610000}"/>
    <cellStyle name="40% - Accent6 2 2 2 2 3 3 2 2" xfId="27138" xr:uid="{00000000-0005-0000-0000-000087610000}"/>
    <cellStyle name="40% - Accent6 2 2 2 2 3 3 2 2 2" xfId="7059" xr:uid="{00000000-0005-0000-0000-000088610000}"/>
    <cellStyle name="40% - Accent6 2 2 2 2 3 3 2 3" xfId="5387" xr:uid="{00000000-0005-0000-0000-000089610000}"/>
    <cellStyle name="40% - Accent6 2 2 2 2 3 3 3" xfId="13798" xr:uid="{00000000-0005-0000-0000-00008A610000}"/>
    <cellStyle name="40% - Accent6 2 2 2 2 3 3 3 2" xfId="25467" xr:uid="{00000000-0005-0000-0000-00008B610000}"/>
    <cellStyle name="40% - Accent6 2 2 2 2 3 3 4" xfId="13796" xr:uid="{00000000-0005-0000-0000-00008C610000}"/>
    <cellStyle name="40% - Accent6 2 2 2 2 3 4" xfId="7056" xr:uid="{00000000-0005-0000-0000-00008D610000}"/>
    <cellStyle name="40% - Accent6 2 2 2 2 3 4 2" xfId="7054" xr:uid="{00000000-0005-0000-0000-00008E610000}"/>
    <cellStyle name="40% - Accent6 2 2 2 2 3 4 2 2" xfId="7052" xr:uid="{00000000-0005-0000-0000-00008F610000}"/>
    <cellStyle name="40% - Accent6 2 2 2 2 3 4 3" xfId="13791" xr:uid="{00000000-0005-0000-0000-000090610000}"/>
    <cellStyle name="40% - Accent6 2 2 2 2 3 5" xfId="15800" xr:uid="{00000000-0005-0000-0000-000091610000}"/>
    <cellStyle name="40% - Accent6 2 2 2 2 3 5 2" xfId="7051" xr:uid="{00000000-0005-0000-0000-000092610000}"/>
    <cellStyle name="40% - Accent6 2 2 2 2 3 6" xfId="7049" xr:uid="{00000000-0005-0000-0000-000093610000}"/>
    <cellStyle name="40% - Accent6 2 2 2 2 4" xfId="28928" xr:uid="{00000000-0005-0000-0000-000094610000}"/>
    <cellStyle name="40% - Accent6 2 2 2 2 4 2" xfId="24457" xr:uid="{00000000-0005-0000-0000-000095610000}"/>
    <cellStyle name="40% - Accent6 2 2 2 2 4 2 2" xfId="7047" xr:uid="{00000000-0005-0000-0000-000096610000}"/>
    <cellStyle name="40% - Accent6 2 2 2 2 4 2 2 2" xfId="26928" xr:uid="{00000000-0005-0000-0000-000097610000}"/>
    <cellStyle name="40% - Accent6 2 2 2 2 4 2 2 2 2" xfId="17074" xr:uid="{00000000-0005-0000-0000-000098610000}"/>
    <cellStyle name="40% - Accent6 2 2 2 2 4 2 2 3" xfId="7045" xr:uid="{00000000-0005-0000-0000-000099610000}"/>
    <cellStyle name="40% - Accent6 2 2 2 2 4 2 3" xfId="10399" xr:uid="{00000000-0005-0000-0000-00009A610000}"/>
    <cellStyle name="40% - Accent6 2 2 2 2 4 2 3 2" xfId="7043" xr:uid="{00000000-0005-0000-0000-00009B610000}"/>
    <cellStyle name="40% - Accent6 2 2 2 2 4 2 4" xfId="7042" xr:uid="{00000000-0005-0000-0000-00009C610000}"/>
    <cellStyle name="40% - Accent6 2 2 2 2 4 3" xfId="24452" xr:uid="{00000000-0005-0000-0000-00009D610000}"/>
    <cellStyle name="40% - Accent6 2 2 2 2 4 3 2" xfId="7040" xr:uid="{00000000-0005-0000-0000-00009E610000}"/>
    <cellStyle name="40% - Accent6 2 2 2 2 4 3 2 2" xfId="7036" xr:uid="{00000000-0005-0000-0000-00009F610000}"/>
    <cellStyle name="40% - Accent6 2 2 2 2 4 3 3" xfId="13783" xr:uid="{00000000-0005-0000-0000-0000A0610000}"/>
    <cellStyle name="40% - Accent6 2 2 2 2 4 4" xfId="21563" xr:uid="{00000000-0005-0000-0000-0000A1610000}"/>
    <cellStyle name="40% - Accent6 2 2 2 2 4 4 2" xfId="7035" xr:uid="{00000000-0005-0000-0000-0000A2610000}"/>
    <cellStyle name="40% - Accent6 2 2 2 2 4 5" xfId="7032" xr:uid="{00000000-0005-0000-0000-0000A3610000}"/>
    <cellStyle name="40% - Accent6 2 2 2 2 5" xfId="26650" xr:uid="{00000000-0005-0000-0000-0000A4610000}"/>
    <cellStyle name="40% - Accent6 2 2 2 2 5 2" xfId="26648" xr:uid="{00000000-0005-0000-0000-0000A5610000}"/>
    <cellStyle name="40% - Accent6 2 2 2 2 5 2 2" xfId="7029" xr:uid="{00000000-0005-0000-0000-0000A6610000}"/>
    <cellStyle name="40% - Accent6 2 2 2 2 5 2 2 2" xfId="30766" xr:uid="{00000000-0005-0000-0000-0000A7610000}"/>
    <cellStyle name="40% - Accent6 2 2 2 2 5 2 3" xfId="7026" xr:uid="{00000000-0005-0000-0000-0000A8610000}"/>
    <cellStyle name="40% - Accent6 2 2 2 2 5 3" xfId="30676" xr:uid="{00000000-0005-0000-0000-0000A9610000}"/>
    <cellStyle name="40% - Accent6 2 2 2 2 5 3 2" xfId="7023" xr:uid="{00000000-0005-0000-0000-0000AA610000}"/>
    <cellStyle name="40% - Accent6 2 2 2 2 5 4" xfId="7020" xr:uid="{00000000-0005-0000-0000-0000AB610000}"/>
    <cellStyle name="40% - Accent6 2 2 2 2 6" xfId="26635" xr:uid="{00000000-0005-0000-0000-0000AC610000}"/>
    <cellStyle name="40% - Accent6 2 2 2 2 6 2" xfId="26629" xr:uid="{00000000-0005-0000-0000-0000AD610000}"/>
    <cellStyle name="40% - Accent6 2 2 2 2 6 2 2" xfId="7017" xr:uid="{00000000-0005-0000-0000-0000AE610000}"/>
    <cellStyle name="40% - Accent6 2 2 2 2 6 3" xfId="7013" xr:uid="{00000000-0005-0000-0000-0000AF610000}"/>
    <cellStyle name="40% - Accent6 2 2 2 2 7" xfId="31612" xr:uid="{00000000-0005-0000-0000-0000B0610000}"/>
    <cellStyle name="40% - Accent6 2 2 2 2 7 2" xfId="7011" xr:uid="{00000000-0005-0000-0000-0000B1610000}"/>
    <cellStyle name="40% - Accent6 2 2 2 2 8" xfId="7998" xr:uid="{00000000-0005-0000-0000-0000B2610000}"/>
    <cellStyle name="40% - Accent6 2 2 2 3" xfId="25142" xr:uid="{00000000-0005-0000-0000-0000B3610000}"/>
    <cellStyle name="40% - Accent6 2 2 2 3 2" xfId="7984" xr:uid="{00000000-0005-0000-0000-0000B4610000}"/>
    <cellStyle name="40% - Accent6 2 2 2 3 2 2" xfId="33758" xr:uid="{00000000-0005-0000-0000-0000B5610000}"/>
    <cellStyle name="40% - Accent6 2 2 2 3 2 2 2" xfId="19793" xr:uid="{00000000-0005-0000-0000-0000B6610000}"/>
    <cellStyle name="40% - Accent6 2 2 2 3 2 2 2 2" xfId="7010" xr:uid="{00000000-0005-0000-0000-0000B7610000}"/>
    <cellStyle name="40% - Accent6 2 2 2 3 2 2 2 2 2" xfId="34389" xr:uid="{00000000-0005-0000-0000-0000B8610000}"/>
    <cellStyle name="40% - Accent6 2 2 2 3 2 2 2 2 2 2" xfId="21436" xr:uid="{00000000-0005-0000-0000-0000B9610000}"/>
    <cellStyle name="40% - Accent6 2 2 2 3 2 2 2 2 3" xfId="31639" xr:uid="{00000000-0005-0000-0000-0000BA610000}"/>
    <cellStyle name="40% - Accent6 2 2 2 3 2 2 2 3" xfId="7009" xr:uid="{00000000-0005-0000-0000-0000BB610000}"/>
    <cellStyle name="40% - Accent6 2 2 2 3 2 2 2 3 2" xfId="33566" xr:uid="{00000000-0005-0000-0000-0000BC610000}"/>
    <cellStyle name="40% - Accent6 2 2 2 3 2 2 2 4" xfId="7007" xr:uid="{00000000-0005-0000-0000-0000BD610000}"/>
    <cellStyle name="40% - Accent6 2 2 2 3 2 2 3" xfId="28717" xr:uid="{00000000-0005-0000-0000-0000BE610000}"/>
    <cellStyle name="40% - Accent6 2 2 2 3 2 2 3 2" xfId="11620" xr:uid="{00000000-0005-0000-0000-0000BF610000}"/>
    <cellStyle name="40% - Accent6 2 2 2 3 2 2 3 2 2" xfId="29604" xr:uid="{00000000-0005-0000-0000-0000C0610000}"/>
    <cellStyle name="40% - Accent6 2 2 2 3 2 2 3 3" xfId="11616" xr:uid="{00000000-0005-0000-0000-0000C1610000}"/>
    <cellStyle name="40% - Accent6 2 2 2 3 2 2 4" xfId="10340" xr:uid="{00000000-0005-0000-0000-0000C2610000}"/>
    <cellStyle name="40% - Accent6 2 2 2 3 2 2 4 2" xfId="11601" xr:uid="{00000000-0005-0000-0000-0000C3610000}"/>
    <cellStyle name="40% - Accent6 2 2 2 3 2 2 5" xfId="7004" xr:uid="{00000000-0005-0000-0000-0000C4610000}"/>
    <cellStyle name="40% - Accent6 2 2 2 3 2 3" xfId="7002" xr:uid="{00000000-0005-0000-0000-0000C5610000}"/>
    <cellStyle name="40% - Accent6 2 2 2 3 2 3 2" xfId="9048" xr:uid="{00000000-0005-0000-0000-0000C6610000}"/>
    <cellStyle name="40% - Accent6 2 2 2 3 2 3 2 2" xfId="7000" xr:uid="{00000000-0005-0000-0000-0000C7610000}"/>
    <cellStyle name="40% - Accent6 2 2 2 3 2 3 2 2 2" xfId="27954" xr:uid="{00000000-0005-0000-0000-0000C8610000}"/>
    <cellStyle name="40% - Accent6 2 2 2 3 2 3 2 3" xfId="6999" xr:uid="{00000000-0005-0000-0000-0000C9610000}"/>
    <cellStyle name="40% - Accent6 2 2 2 3 2 3 3" xfId="10338" xr:uid="{00000000-0005-0000-0000-0000CA610000}"/>
    <cellStyle name="40% - Accent6 2 2 2 3 2 3 3 2" xfId="28039" xr:uid="{00000000-0005-0000-0000-0000CB610000}"/>
    <cellStyle name="40% - Accent6 2 2 2 3 2 3 4" xfId="6997" xr:uid="{00000000-0005-0000-0000-0000CC610000}"/>
    <cellStyle name="40% - Accent6 2 2 2 3 2 4" xfId="6996" xr:uid="{00000000-0005-0000-0000-0000CD610000}"/>
    <cellStyle name="40% - Accent6 2 2 2 3 2 4 2" xfId="32489" xr:uid="{00000000-0005-0000-0000-0000CE610000}"/>
    <cellStyle name="40% - Accent6 2 2 2 3 2 4 2 2" xfId="6994" xr:uid="{00000000-0005-0000-0000-0000CF610000}"/>
    <cellStyle name="40% - Accent6 2 2 2 3 2 4 3" xfId="6993" xr:uid="{00000000-0005-0000-0000-0000D0610000}"/>
    <cellStyle name="40% - Accent6 2 2 2 3 2 5" xfId="31013" xr:uid="{00000000-0005-0000-0000-0000D1610000}"/>
    <cellStyle name="40% - Accent6 2 2 2 3 2 5 2" xfId="6992" xr:uid="{00000000-0005-0000-0000-0000D2610000}"/>
    <cellStyle name="40% - Accent6 2 2 2 3 2 6" xfId="6991" xr:uid="{00000000-0005-0000-0000-0000D3610000}"/>
    <cellStyle name="40% - Accent6 2 2 2 3 3" xfId="6989" xr:uid="{00000000-0005-0000-0000-0000D4610000}"/>
    <cellStyle name="40% - Accent6 2 2 2 3 3 2" xfId="6988" xr:uid="{00000000-0005-0000-0000-0000D5610000}"/>
    <cellStyle name="40% - Accent6 2 2 2 3 3 2 2" xfId="30410" xr:uid="{00000000-0005-0000-0000-0000D6610000}"/>
    <cellStyle name="40% - Accent6 2 2 2 3 3 2 2 2" xfId="26099" xr:uid="{00000000-0005-0000-0000-0000D7610000}"/>
    <cellStyle name="40% - Accent6 2 2 2 3 3 2 2 2 2" xfId="7540" xr:uid="{00000000-0005-0000-0000-0000D8610000}"/>
    <cellStyle name="40% - Accent6 2 2 2 3 3 2 2 3" xfId="6987" xr:uid="{00000000-0005-0000-0000-0000D9610000}"/>
    <cellStyle name="40% - Accent6 2 2 2 3 3 2 3" xfId="30363" xr:uid="{00000000-0005-0000-0000-0000DA610000}"/>
    <cellStyle name="40% - Accent6 2 2 2 3 3 2 3 2" xfId="11493" xr:uid="{00000000-0005-0000-0000-0000DB610000}"/>
    <cellStyle name="40% - Accent6 2 2 2 3 3 2 4" xfId="6985" xr:uid="{00000000-0005-0000-0000-0000DC610000}"/>
    <cellStyle name="40% - Accent6 2 2 2 3 3 3" xfId="6984" xr:uid="{00000000-0005-0000-0000-0000DD610000}"/>
    <cellStyle name="40% - Accent6 2 2 2 3 3 3 2" xfId="25026" xr:uid="{00000000-0005-0000-0000-0000DE610000}"/>
    <cellStyle name="40% - Accent6 2 2 2 3 3 3 2 2" xfId="6982" xr:uid="{00000000-0005-0000-0000-0000DF610000}"/>
    <cellStyle name="40% - Accent6 2 2 2 3 3 3 3" xfId="13771" xr:uid="{00000000-0005-0000-0000-0000E0610000}"/>
    <cellStyle name="40% - Accent6 2 2 2 3 3 4" xfId="6981" xr:uid="{00000000-0005-0000-0000-0000E1610000}"/>
    <cellStyle name="40% - Accent6 2 2 2 3 3 4 2" xfId="6979" xr:uid="{00000000-0005-0000-0000-0000E2610000}"/>
    <cellStyle name="40% - Accent6 2 2 2 3 3 5" xfId="6977" xr:uid="{00000000-0005-0000-0000-0000E3610000}"/>
    <cellStyle name="40% - Accent6 2 2 2 3 4" xfId="18024" xr:uid="{00000000-0005-0000-0000-0000E4610000}"/>
    <cellStyle name="40% - Accent6 2 2 2 3 4 2" xfId="18019" xr:uid="{00000000-0005-0000-0000-0000E5610000}"/>
    <cellStyle name="40% - Accent6 2 2 2 3 4 2 2" xfId="14500" xr:uid="{00000000-0005-0000-0000-0000E6610000}"/>
    <cellStyle name="40% - Accent6 2 2 2 3 4 2 2 2" xfId="6973" xr:uid="{00000000-0005-0000-0000-0000E7610000}"/>
    <cellStyle name="40% - Accent6 2 2 2 3 4 2 3" xfId="6970" xr:uid="{00000000-0005-0000-0000-0000E8610000}"/>
    <cellStyle name="40% - Accent6 2 2 2 3 4 3" xfId="30665" xr:uid="{00000000-0005-0000-0000-0000E9610000}"/>
    <cellStyle name="40% - Accent6 2 2 2 3 4 3 2" xfId="6967" xr:uid="{00000000-0005-0000-0000-0000EA610000}"/>
    <cellStyle name="40% - Accent6 2 2 2 3 4 4" xfId="6964" xr:uid="{00000000-0005-0000-0000-0000EB610000}"/>
    <cellStyle name="40% - Accent6 2 2 2 3 5" xfId="13330" xr:uid="{00000000-0005-0000-0000-0000EC610000}"/>
    <cellStyle name="40% - Accent6 2 2 2 3 5 2" xfId="26605" xr:uid="{00000000-0005-0000-0000-0000ED610000}"/>
    <cellStyle name="40% - Accent6 2 2 2 3 5 2 2" xfId="6961" xr:uid="{00000000-0005-0000-0000-0000EE610000}"/>
    <cellStyle name="40% - Accent6 2 2 2 3 5 3" xfId="31303" xr:uid="{00000000-0005-0000-0000-0000EF610000}"/>
    <cellStyle name="40% - Accent6 2 2 2 3 6" xfId="23391" xr:uid="{00000000-0005-0000-0000-0000F0610000}"/>
    <cellStyle name="40% - Accent6 2 2 2 3 6 2" xfId="5610" xr:uid="{00000000-0005-0000-0000-0000F1610000}"/>
    <cellStyle name="40% - Accent6 2 2 2 3 7" xfId="32549" xr:uid="{00000000-0005-0000-0000-0000F2610000}"/>
    <cellStyle name="40% - Accent6 2 2 2 4" xfId="24603" xr:uid="{00000000-0005-0000-0000-0000F3610000}"/>
    <cellStyle name="40% - Accent6 2 2 2 4 2" xfId="6957" xr:uid="{00000000-0005-0000-0000-0000F4610000}"/>
    <cellStyle name="40% - Accent6 2 2 2 4 2 2" xfId="6955" xr:uid="{00000000-0005-0000-0000-0000F5610000}"/>
    <cellStyle name="40% - Accent6 2 2 2 4 2 2 2" xfId="6954" xr:uid="{00000000-0005-0000-0000-0000F6610000}"/>
    <cellStyle name="40% - Accent6 2 2 2 4 2 2 2 2" xfId="33189" xr:uid="{00000000-0005-0000-0000-0000F7610000}"/>
    <cellStyle name="40% - Accent6 2 2 2 4 2 2 2 2 2" xfId="29532" xr:uid="{00000000-0005-0000-0000-0000F8610000}"/>
    <cellStyle name="40% - Accent6 2 2 2 4 2 2 2 3" xfId="33881" xr:uid="{00000000-0005-0000-0000-0000F9610000}"/>
    <cellStyle name="40% - Accent6 2 2 2 4 2 2 3" xfId="10297" xr:uid="{00000000-0005-0000-0000-0000FA610000}"/>
    <cellStyle name="40% - Accent6 2 2 2 4 2 2 3 2" xfId="33668" xr:uid="{00000000-0005-0000-0000-0000FB610000}"/>
    <cellStyle name="40% - Accent6 2 2 2 4 2 2 4" xfId="15062" xr:uid="{00000000-0005-0000-0000-0000FC610000}"/>
    <cellStyle name="40% - Accent6 2 2 2 4 2 3" xfId="6953" xr:uid="{00000000-0005-0000-0000-0000FD610000}"/>
    <cellStyle name="40% - Accent6 2 2 2 4 2 3 2" xfId="6951" xr:uid="{00000000-0005-0000-0000-0000FE610000}"/>
    <cellStyle name="40% - Accent6 2 2 2 4 2 3 2 2" xfId="33855" xr:uid="{00000000-0005-0000-0000-0000FF610000}"/>
    <cellStyle name="40% - Accent6 2 2 2 4 2 3 3" xfId="6948" xr:uid="{00000000-0005-0000-0000-000000620000}"/>
    <cellStyle name="40% - Accent6 2 2 2 4 2 4" xfId="6947" xr:uid="{00000000-0005-0000-0000-000001620000}"/>
    <cellStyle name="40% - Accent6 2 2 2 4 2 4 2" xfId="6946" xr:uid="{00000000-0005-0000-0000-000002620000}"/>
    <cellStyle name="40% - Accent6 2 2 2 4 2 5" xfId="6945" xr:uid="{00000000-0005-0000-0000-000003620000}"/>
    <cellStyle name="40% - Accent6 2 2 2 4 3" xfId="6944" xr:uid="{00000000-0005-0000-0000-000004620000}"/>
    <cellStyle name="40% - Accent6 2 2 2 4 3 2" xfId="6943" xr:uid="{00000000-0005-0000-0000-000005620000}"/>
    <cellStyle name="40% - Accent6 2 2 2 4 3 2 2" xfId="29894" xr:uid="{00000000-0005-0000-0000-000006620000}"/>
    <cellStyle name="40% - Accent6 2 2 2 4 3 2 2 2" xfId="33373" xr:uid="{00000000-0005-0000-0000-000007620000}"/>
    <cellStyle name="40% - Accent6 2 2 2 4 3 2 3" xfId="6942" xr:uid="{00000000-0005-0000-0000-000008620000}"/>
    <cellStyle name="40% - Accent6 2 2 2 4 3 3" xfId="6941" xr:uid="{00000000-0005-0000-0000-000009620000}"/>
    <cellStyle name="40% - Accent6 2 2 2 4 3 3 2" xfId="6940" xr:uid="{00000000-0005-0000-0000-00000A620000}"/>
    <cellStyle name="40% - Accent6 2 2 2 4 3 4" xfId="6939" xr:uid="{00000000-0005-0000-0000-00000B620000}"/>
    <cellStyle name="40% - Accent6 2 2 2 4 4" xfId="18004" xr:uid="{00000000-0005-0000-0000-00000C620000}"/>
    <cellStyle name="40% - Accent6 2 2 2 4 4 2" xfId="26594" xr:uid="{00000000-0005-0000-0000-00000D620000}"/>
    <cellStyle name="40% - Accent6 2 2 2 4 4 2 2" xfId="6937" xr:uid="{00000000-0005-0000-0000-00000E620000}"/>
    <cellStyle name="40% - Accent6 2 2 2 4 4 3" xfId="6934" xr:uid="{00000000-0005-0000-0000-00000F620000}"/>
    <cellStyle name="40% - Accent6 2 2 2 4 5" xfId="25773" xr:uid="{00000000-0005-0000-0000-000010620000}"/>
    <cellStyle name="40% - Accent6 2 2 2 4 5 2" xfId="30765" xr:uid="{00000000-0005-0000-0000-000011620000}"/>
    <cellStyle name="40% - Accent6 2 2 2 4 6" xfId="25533" xr:uid="{00000000-0005-0000-0000-000012620000}"/>
    <cellStyle name="40% - Accent6 2 2 2 5" xfId="33841" xr:uid="{00000000-0005-0000-0000-000013620000}"/>
    <cellStyle name="40% - Accent6 2 2 2 5 2" xfId="6932" xr:uid="{00000000-0005-0000-0000-000014620000}"/>
    <cellStyle name="40% - Accent6 2 2 2 5 2 2" xfId="6931" xr:uid="{00000000-0005-0000-0000-000015620000}"/>
    <cellStyle name="40% - Accent6 2 2 2 5 2 2 2" xfId="6929" xr:uid="{00000000-0005-0000-0000-000016620000}"/>
    <cellStyle name="40% - Accent6 2 2 2 5 2 2 2 2" xfId="28667" xr:uid="{00000000-0005-0000-0000-000017620000}"/>
    <cellStyle name="40% - Accent6 2 2 2 5 2 2 3" xfId="6483" xr:uid="{00000000-0005-0000-0000-000018620000}"/>
    <cellStyle name="40% - Accent6 2 2 2 5 2 3" xfId="20386" xr:uid="{00000000-0005-0000-0000-000019620000}"/>
    <cellStyle name="40% - Accent6 2 2 2 5 2 3 2" xfId="14648" xr:uid="{00000000-0005-0000-0000-00001A620000}"/>
    <cellStyle name="40% - Accent6 2 2 2 5 2 4" xfId="18592" xr:uid="{00000000-0005-0000-0000-00001B620000}"/>
    <cellStyle name="40% - Accent6 2 2 2 5 3" xfId="18784" xr:uid="{00000000-0005-0000-0000-00001C620000}"/>
    <cellStyle name="40% - Accent6 2 2 2 5 3 2" xfId="6928" xr:uid="{00000000-0005-0000-0000-00001D620000}"/>
    <cellStyle name="40% - Accent6 2 2 2 5 3 2 2" xfId="6926" xr:uid="{00000000-0005-0000-0000-00001E620000}"/>
    <cellStyle name="40% - Accent6 2 2 2 5 3 3" xfId="20249" xr:uid="{00000000-0005-0000-0000-00001F620000}"/>
    <cellStyle name="40% - Accent6 2 2 2 5 4" xfId="26582" xr:uid="{00000000-0005-0000-0000-000020620000}"/>
    <cellStyle name="40% - Accent6 2 2 2 5 4 2" xfId="6925" xr:uid="{00000000-0005-0000-0000-000021620000}"/>
    <cellStyle name="40% - Accent6 2 2 2 5 5" xfId="31266" xr:uid="{00000000-0005-0000-0000-000022620000}"/>
    <cellStyle name="40% - Accent6 2 2 2 6" xfId="13152" xr:uid="{00000000-0005-0000-0000-000023620000}"/>
    <cellStyle name="40% - Accent6 2 2 2 6 2" xfId="6923" xr:uid="{00000000-0005-0000-0000-000024620000}"/>
    <cellStyle name="40% - Accent6 2 2 2 6 2 2" xfId="6922" xr:uid="{00000000-0005-0000-0000-000025620000}"/>
    <cellStyle name="40% - Accent6 2 2 2 6 2 2 2" xfId="6920" xr:uid="{00000000-0005-0000-0000-000026620000}"/>
    <cellStyle name="40% - Accent6 2 2 2 6 2 3" xfId="24321" xr:uid="{00000000-0005-0000-0000-000027620000}"/>
    <cellStyle name="40% - Accent6 2 2 2 6 3" xfId="6918" xr:uid="{00000000-0005-0000-0000-000028620000}"/>
    <cellStyle name="40% - Accent6 2 2 2 6 3 2" xfId="6916" xr:uid="{00000000-0005-0000-0000-000029620000}"/>
    <cellStyle name="40% - Accent6 2 2 2 6 4" xfId="7813" xr:uid="{00000000-0005-0000-0000-00002A620000}"/>
    <cellStyle name="40% - Accent6 2 2 2 7" xfId="6913" xr:uid="{00000000-0005-0000-0000-00002B620000}"/>
    <cellStyle name="40% - Accent6 2 2 2 7 2" xfId="8796" xr:uid="{00000000-0005-0000-0000-00002C620000}"/>
    <cellStyle name="40% - Accent6 2 2 2 7 2 2" xfId="6912" xr:uid="{00000000-0005-0000-0000-00002D620000}"/>
    <cellStyle name="40% - Accent6 2 2 2 7 3" xfId="6909" xr:uid="{00000000-0005-0000-0000-00002E620000}"/>
    <cellStyle name="40% - Accent6 2 2 2 8" xfId="6908" xr:uid="{00000000-0005-0000-0000-00002F620000}"/>
    <cellStyle name="40% - Accent6 2 2 2 8 2" xfId="6907" xr:uid="{00000000-0005-0000-0000-000030620000}"/>
    <cellStyle name="40% - Accent6 2 2 2 9" xfId="27595" xr:uid="{00000000-0005-0000-0000-000031620000}"/>
    <cellStyle name="40% - Accent6 2 2 3" xfId="7980" xr:uid="{00000000-0005-0000-0000-000032620000}"/>
    <cellStyle name="40% - Accent6 2 2 3 2" xfId="7977" xr:uid="{00000000-0005-0000-0000-000033620000}"/>
    <cellStyle name="40% - Accent6 2 2 3 2 2" xfId="7974" xr:uid="{00000000-0005-0000-0000-000034620000}"/>
    <cellStyle name="40% - Accent6 2 2 3 2 2 2" xfId="33879" xr:uid="{00000000-0005-0000-0000-000035620000}"/>
    <cellStyle name="40% - Accent6 2 2 3 2 2 2 2" xfId="6905" xr:uid="{00000000-0005-0000-0000-000036620000}"/>
    <cellStyle name="40% - Accent6 2 2 3 2 2 2 2 2" xfId="6904" xr:uid="{00000000-0005-0000-0000-000037620000}"/>
    <cellStyle name="40% - Accent6 2 2 3 2 2 2 2 2 2" xfId="6903" xr:uid="{00000000-0005-0000-0000-000038620000}"/>
    <cellStyle name="40% - Accent6 2 2 3 2 2 2 2 2 2 2" xfId="6902" xr:uid="{00000000-0005-0000-0000-000039620000}"/>
    <cellStyle name="40% - Accent6 2 2 3 2 2 2 2 2 3" xfId="29564" xr:uid="{00000000-0005-0000-0000-00003A620000}"/>
    <cellStyle name="40% - Accent6 2 2 3 2 2 2 2 3" xfId="6900" xr:uid="{00000000-0005-0000-0000-00003B620000}"/>
    <cellStyle name="40% - Accent6 2 2 3 2 2 2 2 3 2" xfId="27622" xr:uid="{00000000-0005-0000-0000-00003C620000}"/>
    <cellStyle name="40% - Accent6 2 2 3 2 2 2 2 4" xfId="11740" xr:uid="{00000000-0005-0000-0000-00003D620000}"/>
    <cellStyle name="40% - Accent6 2 2 3 2 2 2 3" xfId="27764" xr:uid="{00000000-0005-0000-0000-00003E620000}"/>
    <cellStyle name="40% - Accent6 2 2 3 2 2 2 3 2" xfId="10073" xr:uid="{00000000-0005-0000-0000-00003F620000}"/>
    <cellStyle name="40% - Accent6 2 2 3 2 2 2 3 2 2" xfId="6898" xr:uid="{00000000-0005-0000-0000-000040620000}"/>
    <cellStyle name="40% - Accent6 2 2 3 2 2 2 3 3" xfId="10067" xr:uid="{00000000-0005-0000-0000-000041620000}"/>
    <cellStyle name="40% - Accent6 2 2 3 2 2 2 4" xfId="9603" xr:uid="{00000000-0005-0000-0000-000042620000}"/>
    <cellStyle name="40% - Accent6 2 2 3 2 2 2 4 2" xfId="10061" xr:uid="{00000000-0005-0000-0000-000043620000}"/>
    <cellStyle name="40% - Accent6 2 2 3 2 2 2 5" xfId="6897" xr:uid="{00000000-0005-0000-0000-000044620000}"/>
    <cellStyle name="40% - Accent6 2 2 3 2 2 3" xfId="6894" xr:uid="{00000000-0005-0000-0000-000045620000}"/>
    <cellStyle name="40% - Accent6 2 2 3 2 2 3 2" xfId="7186" xr:uid="{00000000-0005-0000-0000-000046620000}"/>
    <cellStyle name="40% - Accent6 2 2 3 2 2 3 2 2" xfId="6890" xr:uid="{00000000-0005-0000-0000-000047620000}"/>
    <cellStyle name="40% - Accent6 2 2 3 2 2 3 2 2 2" xfId="29107" xr:uid="{00000000-0005-0000-0000-000048620000}"/>
    <cellStyle name="40% - Accent6 2 2 3 2 2 3 2 3" xfId="6888" xr:uid="{00000000-0005-0000-0000-000049620000}"/>
    <cellStyle name="40% - Accent6 2 2 3 2 2 3 3" xfId="9599" xr:uid="{00000000-0005-0000-0000-00004A620000}"/>
    <cellStyle name="40% - Accent6 2 2 3 2 2 3 3 2" xfId="30912" xr:uid="{00000000-0005-0000-0000-00004B620000}"/>
    <cellStyle name="40% - Accent6 2 2 3 2 2 3 4" xfId="6886" xr:uid="{00000000-0005-0000-0000-00004C620000}"/>
    <cellStyle name="40% - Accent6 2 2 3 2 2 4" xfId="6885" xr:uid="{00000000-0005-0000-0000-00004D620000}"/>
    <cellStyle name="40% - Accent6 2 2 3 2 2 4 2" xfId="7180" xr:uid="{00000000-0005-0000-0000-00004E620000}"/>
    <cellStyle name="40% - Accent6 2 2 3 2 2 4 2 2" xfId="6884" xr:uid="{00000000-0005-0000-0000-00004F620000}"/>
    <cellStyle name="40% - Accent6 2 2 3 2 2 4 3" xfId="29183" xr:uid="{00000000-0005-0000-0000-000050620000}"/>
    <cellStyle name="40% - Accent6 2 2 3 2 2 5" xfId="15692" xr:uid="{00000000-0005-0000-0000-000051620000}"/>
    <cellStyle name="40% - Accent6 2 2 3 2 2 5 2" xfId="6883" xr:uid="{00000000-0005-0000-0000-000052620000}"/>
    <cellStyle name="40% - Accent6 2 2 3 2 2 6" xfId="6882" xr:uid="{00000000-0005-0000-0000-000053620000}"/>
    <cellStyle name="40% - Accent6 2 2 3 2 3" xfId="6879" xr:uid="{00000000-0005-0000-0000-000054620000}"/>
    <cellStyle name="40% - Accent6 2 2 3 2 3 2" xfId="11307" xr:uid="{00000000-0005-0000-0000-000055620000}"/>
    <cellStyle name="40% - Accent6 2 2 3 2 3 2 2" xfId="17848" xr:uid="{00000000-0005-0000-0000-000056620000}"/>
    <cellStyle name="40% - Accent6 2 2 3 2 3 2 2 2" xfId="33610" xr:uid="{00000000-0005-0000-0000-000057620000}"/>
    <cellStyle name="40% - Accent6 2 2 3 2 3 2 2 2 2" xfId="6878" xr:uid="{00000000-0005-0000-0000-000058620000}"/>
    <cellStyle name="40% - Accent6 2 2 3 2 3 2 2 3" xfId="10288" xr:uid="{00000000-0005-0000-0000-000059620000}"/>
    <cellStyle name="40% - Accent6 2 2 3 2 3 2 3" xfId="9513" xr:uid="{00000000-0005-0000-0000-00005A620000}"/>
    <cellStyle name="40% - Accent6 2 2 3 2 3 2 3 2" xfId="24377" xr:uid="{00000000-0005-0000-0000-00005B620000}"/>
    <cellStyle name="40% - Accent6 2 2 3 2 3 2 4" xfId="6874" xr:uid="{00000000-0005-0000-0000-00005C620000}"/>
    <cellStyle name="40% - Accent6 2 2 3 2 3 3" xfId="6872" xr:uid="{00000000-0005-0000-0000-00005D620000}"/>
    <cellStyle name="40% - Accent6 2 2 3 2 3 3 2" xfId="7173" xr:uid="{00000000-0005-0000-0000-00005E620000}"/>
    <cellStyle name="40% - Accent6 2 2 3 2 3 3 2 2" xfId="24365" xr:uid="{00000000-0005-0000-0000-00005F620000}"/>
    <cellStyle name="40% - Accent6 2 2 3 2 3 3 3" xfId="9509" xr:uid="{00000000-0005-0000-0000-000060620000}"/>
    <cellStyle name="40% - Accent6 2 2 3 2 3 4" xfId="22236" xr:uid="{00000000-0005-0000-0000-000061620000}"/>
    <cellStyle name="40% - Accent6 2 2 3 2 3 4 2" xfId="6871" xr:uid="{00000000-0005-0000-0000-000062620000}"/>
    <cellStyle name="40% - Accent6 2 2 3 2 3 5" xfId="6869" xr:uid="{00000000-0005-0000-0000-000063620000}"/>
    <cellStyle name="40% - Accent6 2 2 3 2 4" xfId="11094" xr:uid="{00000000-0005-0000-0000-000064620000}"/>
    <cellStyle name="40% - Accent6 2 2 3 2 4 2" xfId="24407" xr:uid="{00000000-0005-0000-0000-000065620000}"/>
    <cellStyle name="40% - Accent6 2 2 3 2 4 2 2" xfId="6865" xr:uid="{00000000-0005-0000-0000-000066620000}"/>
    <cellStyle name="40% - Accent6 2 2 3 2 4 2 2 2" xfId="24051" xr:uid="{00000000-0005-0000-0000-000067620000}"/>
    <cellStyle name="40% - Accent6 2 2 3 2 4 2 3" xfId="6863" xr:uid="{00000000-0005-0000-0000-000068620000}"/>
    <cellStyle name="40% - Accent6 2 2 3 2 4 3" xfId="28874" xr:uid="{00000000-0005-0000-0000-000069620000}"/>
    <cellStyle name="40% - Accent6 2 2 3 2 4 3 2" xfId="6860" xr:uid="{00000000-0005-0000-0000-00006A620000}"/>
    <cellStyle name="40% - Accent6 2 2 3 2 4 4" xfId="25422" xr:uid="{00000000-0005-0000-0000-00006B620000}"/>
    <cellStyle name="40% - Accent6 2 2 3 2 5" xfId="29108" xr:uid="{00000000-0005-0000-0000-00006C620000}"/>
    <cellStyle name="40% - Accent6 2 2 3 2 5 2" xfId="26518" xr:uid="{00000000-0005-0000-0000-00006D620000}"/>
    <cellStyle name="40% - Accent6 2 2 3 2 5 2 2" xfId="6858" xr:uid="{00000000-0005-0000-0000-00006E620000}"/>
    <cellStyle name="40% - Accent6 2 2 3 2 5 3" xfId="25410" xr:uid="{00000000-0005-0000-0000-00006F620000}"/>
    <cellStyle name="40% - Accent6 2 2 3 2 6" xfId="33893" xr:uid="{00000000-0005-0000-0000-000070620000}"/>
    <cellStyle name="40% - Accent6 2 2 3 2 6 2" xfId="6855" xr:uid="{00000000-0005-0000-0000-000071620000}"/>
    <cellStyle name="40% - Accent6 2 2 3 2 7" xfId="6854" xr:uid="{00000000-0005-0000-0000-000072620000}"/>
    <cellStyle name="40% - Accent6 2 2 3 3" xfId="25132" xr:uid="{00000000-0005-0000-0000-000073620000}"/>
    <cellStyle name="40% - Accent6 2 2 3 3 2" xfId="6853" xr:uid="{00000000-0005-0000-0000-000074620000}"/>
    <cellStyle name="40% - Accent6 2 2 3 3 2 2" xfId="6852" xr:uid="{00000000-0005-0000-0000-000075620000}"/>
    <cellStyle name="40% - Accent6 2 2 3 3 2 2 2" xfId="6851" xr:uid="{00000000-0005-0000-0000-000076620000}"/>
    <cellStyle name="40% - Accent6 2 2 3 3 2 2 2 2" xfId="6850" xr:uid="{00000000-0005-0000-0000-000077620000}"/>
    <cellStyle name="40% - Accent6 2 2 3 3 2 2 2 2 2" xfId="18962" xr:uid="{00000000-0005-0000-0000-000078620000}"/>
    <cellStyle name="40% - Accent6 2 2 3 3 2 2 2 3" xfId="6849" xr:uid="{00000000-0005-0000-0000-000079620000}"/>
    <cellStyle name="40% - Accent6 2 2 3 3 2 2 3" xfId="9557" xr:uid="{00000000-0005-0000-0000-00007A620000}"/>
    <cellStyle name="40% - Accent6 2 2 3 3 2 2 3 2" xfId="10923" xr:uid="{00000000-0005-0000-0000-00007B620000}"/>
    <cellStyle name="40% - Accent6 2 2 3 3 2 2 4" xfId="5327" xr:uid="{00000000-0005-0000-0000-00007C620000}"/>
    <cellStyle name="40% - Accent6 2 2 3 3 2 3" xfId="6846" xr:uid="{00000000-0005-0000-0000-00007D620000}"/>
    <cellStyle name="40% - Accent6 2 2 3 3 2 3 2" xfId="7145" xr:uid="{00000000-0005-0000-0000-00007E620000}"/>
    <cellStyle name="40% - Accent6 2 2 3 3 2 3 2 2" xfId="6843" xr:uid="{00000000-0005-0000-0000-00007F620000}"/>
    <cellStyle name="40% - Accent6 2 2 3 3 2 3 3" xfId="6842" xr:uid="{00000000-0005-0000-0000-000080620000}"/>
    <cellStyle name="40% - Accent6 2 2 3 3 2 4" xfId="6841" xr:uid="{00000000-0005-0000-0000-000081620000}"/>
    <cellStyle name="40% - Accent6 2 2 3 3 2 4 2" xfId="6840" xr:uid="{00000000-0005-0000-0000-000082620000}"/>
    <cellStyle name="40% - Accent6 2 2 3 3 2 5" xfId="6839" xr:uid="{00000000-0005-0000-0000-000083620000}"/>
    <cellStyle name="40% - Accent6 2 2 3 3 3" xfId="6837" xr:uid="{00000000-0005-0000-0000-000084620000}"/>
    <cellStyle name="40% - Accent6 2 2 3 3 3 2" xfId="6836" xr:uid="{00000000-0005-0000-0000-000085620000}"/>
    <cellStyle name="40% - Accent6 2 2 3 3 3 2 2" xfId="34036" xr:uid="{00000000-0005-0000-0000-000086620000}"/>
    <cellStyle name="40% - Accent6 2 2 3 3 3 2 2 2" xfId="23258" xr:uid="{00000000-0005-0000-0000-000087620000}"/>
    <cellStyle name="40% - Accent6 2 2 3 3 3 2 3" xfId="6835" xr:uid="{00000000-0005-0000-0000-000088620000}"/>
    <cellStyle name="40% - Accent6 2 2 3 3 3 3" xfId="6833" xr:uid="{00000000-0005-0000-0000-000089620000}"/>
    <cellStyle name="40% - Accent6 2 2 3 3 3 3 2" xfId="6832" xr:uid="{00000000-0005-0000-0000-00008A620000}"/>
    <cellStyle name="40% - Accent6 2 2 3 3 3 4" xfId="6831" xr:uid="{00000000-0005-0000-0000-00008B620000}"/>
    <cellStyle name="40% - Accent6 2 2 3 3 4" xfId="29082" xr:uid="{00000000-0005-0000-0000-00008C620000}"/>
    <cellStyle name="40% - Accent6 2 2 3 3 4 2" xfId="26507" xr:uid="{00000000-0005-0000-0000-00008D620000}"/>
    <cellStyle name="40% - Accent6 2 2 3 3 4 2 2" xfId="6829" xr:uid="{00000000-0005-0000-0000-00008E620000}"/>
    <cellStyle name="40% - Accent6 2 2 3 3 4 3" xfId="25390" xr:uid="{00000000-0005-0000-0000-00008F620000}"/>
    <cellStyle name="40% - Accent6 2 2 3 3 5" xfId="26503" xr:uid="{00000000-0005-0000-0000-000090620000}"/>
    <cellStyle name="40% - Accent6 2 2 3 3 5 2" xfId="31222" xr:uid="{00000000-0005-0000-0000-000091620000}"/>
    <cellStyle name="40% - Accent6 2 2 3 3 6" xfId="29030" xr:uid="{00000000-0005-0000-0000-000092620000}"/>
    <cellStyle name="40% - Accent6 2 2 3 4" xfId="33643" xr:uid="{00000000-0005-0000-0000-000093620000}"/>
    <cellStyle name="40% - Accent6 2 2 3 4 2" xfId="6826" xr:uid="{00000000-0005-0000-0000-000094620000}"/>
    <cellStyle name="40% - Accent6 2 2 3 4 2 2" xfId="6825" xr:uid="{00000000-0005-0000-0000-000095620000}"/>
    <cellStyle name="40% - Accent6 2 2 3 4 2 2 2" xfId="6824" xr:uid="{00000000-0005-0000-0000-000096620000}"/>
    <cellStyle name="40% - Accent6 2 2 3 4 2 2 2 2" xfId="6823" xr:uid="{00000000-0005-0000-0000-000097620000}"/>
    <cellStyle name="40% - Accent6 2 2 3 4 2 2 3" xfId="6822" xr:uid="{00000000-0005-0000-0000-000098620000}"/>
    <cellStyle name="40% - Accent6 2 2 3 4 2 3" xfId="6821" xr:uid="{00000000-0005-0000-0000-000099620000}"/>
    <cellStyle name="40% - Accent6 2 2 3 4 2 3 2" xfId="6820" xr:uid="{00000000-0005-0000-0000-00009A620000}"/>
    <cellStyle name="40% - Accent6 2 2 3 4 2 4" xfId="6819" xr:uid="{00000000-0005-0000-0000-00009B620000}"/>
    <cellStyle name="40% - Accent6 2 2 3 4 3" xfId="6818" xr:uid="{00000000-0005-0000-0000-00009C620000}"/>
    <cellStyle name="40% - Accent6 2 2 3 4 3 2" xfId="6817" xr:uid="{00000000-0005-0000-0000-00009D620000}"/>
    <cellStyle name="40% - Accent6 2 2 3 4 3 2 2" xfId="6816" xr:uid="{00000000-0005-0000-0000-00009E620000}"/>
    <cellStyle name="40% - Accent6 2 2 3 4 3 3" xfId="6815" xr:uid="{00000000-0005-0000-0000-00009F620000}"/>
    <cellStyle name="40% - Accent6 2 2 3 4 4" xfId="26494" xr:uid="{00000000-0005-0000-0000-0000A0620000}"/>
    <cellStyle name="40% - Accent6 2 2 3 4 4 2" xfId="6814" xr:uid="{00000000-0005-0000-0000-0000A1620000}"/>
    <cellStyle name="40% - Accent6 2 2 3 4 5" xfId="14149" xr:uid="{00000000-0005-0000-0000-0000A2620000}"/>
    <cellStyle name="40% - Accent6 2 2 3 5" xfId="13150" xr:uid="{00000000-0005-0000-0000-0000A3620000}"/>
    <cellStyle name="40% - Accent6 2 2 3 5 2" xfId="6813" xr:uid="{00000000-0005-0000-0000-0000A4620000}"/>
    <cellStyle name="40% - Accent6 2 2 3 5 2 2" xfId="6812" xr:uid="{00000000-0005-0000-0000-0000A5620000}"/>
    <cellStyle name="40% - Accent6 2 2 3 5 2 2 2" xfId="6810" xr:uid="{00000000-0005-0000-0000-0000A6620000}"/>
    <cellStyle name="40% - Accent6 2 2 3 5 2 3" xfId="26237" xr:uid="{00000000-0005-0000-0000-0000A7620000}"/>
    <cellStyle name="40% - Accent6 2 2 3 5 3" xfId="6809" xr:uid="{00000000-0005-0000-0000-0000A8620000}"/>
    <cellStyle name="40% - Accent6 2 2 3 5 3 2" xfId="6807" xr:uid="{00000000-0005-0000-0000-0000A9620000}"/>
    <cellStyle name="40% - Accent6 2 2 3 5 4" xfId="7808" xr:uid="{00000000-0005-0000-0000-0000AA620000}"/>
    <cellStyle name="40% - Accent6 2 2 3 6" xfId="9295" xr:uid="{00000000-0005-0000-0000-0000AB620000}"/>
    <cellStyle name="40% - Accent6 2 2 3 6 2" xfId="29875" xr:uid="{00000000-0005-0000-0000-0000AC620000}"/>
    <cellStyle name="40% - Accent6 2 2 3 6 2 2" xfId="6805" xr:uid="{00000000-0005-0000-0000-0000AD620000}"/>
    <cellStyle name="40% - Accent6 2 2 3 6 3" xfId="29244" xr:uid="{00000000-0005-0000-0000-0000AE620000}"/>
    <cellStyle name="40% - Accent6 2 2 3 7" xfId="9292" xr:uid="{00000000-0005-0000-0000-0000AF620000}"/>
    <cellStyle name="40% - Accent6 2 2 3 7 2" xfId="25831" xr:uid="{00000000-0005-0000-0000-0000B0620000}"/>
    <cellStyle name="40% - Accent6 2 2 3 8" xfId="7424" xr:uid="{00000000-0005-0000-0000-0000B1620000}"/>
    <cellStyle name="40% - Accent6 2 2 4" xfId="30939" xr:uid="{00000000-0005-0000-0000-0000B2620000}"/>
    <cellStyle name="40% - Accent6 2 2 4 2" xfId="30478" xr:uid="{00000000-0005-0000-0000-0000B3620000}"/>
    <cellStyle name="40% - Accent6 2 2 4 2 2" xfId="6803" xr:uid="{00000000-0005-0000-0000-0000B4620000}"/>
    <cellStyle name="40% - Accent6 2 2 4 2 2 2" xfId="6802" xr:uid="{00000000-0005-0000-0000-0000B5620000}"/>
    <cellStyle name="40% - Accent6 2 2 4 2 2 2 2" xfId="16373" xr:uid="{00000000-0005-0000-0000-0000B6620000}"/>
    <cellStyle name="40% - Accent6 2 2 4 2 2 2 2 2" xfId="5513" xr:uid="{00000000-0005-0000-0000-0000B7620000}"/>
    <cellStyle name="40% - Accent6 2 2 4 2 2 2 2 2 2" xfId="6801" xr:uid="{00000000-0005-0000-0000-0000B8620000}"/>
    <cellStyle name="40% - Accent6 2 2 4 2 2 2 2 3" xfId="6799" xr:uid="{00000000-0005-0000-0000-0000B9620000}"/>
    <cellStyle name="40% - Accent6 2 2 4 2 2 2 3" xfId="9378" xr:uid="{00000000-0005-0000-0000-0000BA620000}"/>
    <cellStyle name="40% - Accent6 2 2 4 2 2 2 3 2" xfId="9782" xr:uid="{00000000-0005-0000-0000-0000BB620000}"/>
    <cellStyle name="40% - Accent6 2 2 4 2 2 2 4" xfId="6796" xr:uid="{00000000-0005-0000-0000-0000BC620000}"/>
    <cellStyle name="40% - Accent6 2 2 4 2 2 3" xfId="6795" xr:uid="{00000000-0005-0000-0000-0000BD620000}"/>
    <cellStyle name="40% - Accent6 2 2 4 2 2 3 2" xfId="6793" xr:uid="{00000000-0005-0000-0000-0000BE620000}"/>
    <cellStyle name="40% - Accent6 2 2 4 2 2 3 2 2" xfId="6789" xr:uid="{00000000-0005-0000-0000-0000BF620000}"/>
    <cellStyle name="40% - Accent6 2 2 4 2 2 3 3" xfId="11035" xr:uid="{00000000-0005-0000-0000-0000C0620000}"/>
    <cellStyle name="40% - Accent6 2 2 4 2 2 4" xfId="30861" xr:uid="{00000000-0005-0000-0000-0000C1620000}"/>
    <cellStyle name="40% - Accent6 2 2 4 2 2 4 2" xfId="16911" xr:uid="{00000000-0005-0000-0000-0000C2620000}"/>
    <cellStyle name="40% - Accent6 2 2 4 2 2 5" xfId="21932" xr:uid="{00000000-0005-0000-0000-0000C3620000}"/>
    <cellStyle name="40% - Accent6 2 2 4 2 3" xfId="6788" xr:uid="{00000000-0005-0000-0000-0000C4620000}"/>
    <cellStyle name="40% - Accent6 2 2 4 2 3 2" xfId="6787" xr:uid="{00000000-0005-0000-0000-0000C5620000}"/>
    <cellStyle name="40% - Accent6 2 2 4 2 3 2 2" xfId="6786" xr:uid="{00000000-0005-0000-0000-0000C6620000}"/>
    <cellStyle name="40% - Accent6 2 2 4 2 3 2 2 2" xfId="21566" xr:uid="{00000000-0005-0000-0000-0000C7620000}"/>
    <cellStyle name="40% - Accent6 2 2 4 2 3 2 3" xfId="6785" xr:uid="{00000000-0005-0000-0000-0000C8620000}"/>
    <cellStyle name="40% - Accent6 2 2 4 2 3 3" xfId="6783" xr:uid="{00000000-0005-0000-0000-0000C9620000}"/>
    <cellStyle name="40% - Accent6 2 2 4 2 3 3 2" xfId="6782" xr:uid="{00000000-0005-0000-0000-0000CA620000}"/>
    <cellStyle name="40% - Accent6 2 2 4 2 3 4" xfId="21924" xr:uid="{00000000-0005-0000-0000-0000CB620000}"/>
    <cellStyle name="40% - Accent6 2 2 4 2 4" xfId="28976" xr:uid="{00000000-0005-0000-0000-0000CC620000}"/>
    <cellStyle name="40% - Accent6 2 2 4 2 4 2" xfId="24867" xr:uid="{00000000-0005-0000-0000-0000CD620000}"/>
    <cellStyle name="40% - Accent6 2 2 4 2 4 2 2" xfId="6778" xr:uid="{00000000-0005-0000-0000-0000CE620000}"/>
    <cellStyle name="40% - Accent6 2 2 4 2 4 3" xfId="25353" xr:uid="{00000000-0005-0000-0000-0000CF620000}"/>
    <cellStyle name="40% - Accent6 2 2 4 2 5" xfId="16694" xr:uid="{00000000-0005-0000-0000-0000D0620000}"/>
    <cellStyle name="40% - Accent6 2 2 4 2 5 2" xfId="6776" xr:uid="{00000000-0005-0000-0000-0000D1620000}"/>
    <cellStyle name="40% - Accent6 2 2 4 2 6" xfId="6774" xr:uid="{00000000-0005-0000-0000-0000D2620000}"/>
    <cellStyle name="40% - Accent6 2 2 4 3" xfId="30157" xr:uid="{00000000-0005-0000-0000-0000D3620000}"/>
    <cellStyle name="40% - Accent6 2 2 4 3 2" xfId="8668" xr:uid="{00000000-0005-0000-0000-0000D4620000}"/>
    <cellStyle name="40% - Accent6 2 2 4 3 2 2" xfId="6770" xr:uid="{00000000-0005-0000-0000-0000D5620000}"/>
    <cellStyle name="40% - Accent6 2 2 4 3 2 2 2" xfId="6769" xr:uid="{00000000-0005-0000-0000-0000D6620000}"/>
    <cellStyle name="40% - Accent6 2 2 4 3 2 2 2 2" xfId="12684" xr:uid="{00000000-0005-0000-0000-0000D7620000}"/>
    <cellStyle name="40% - Accent6 2 2 4 3 2 2 3" xfId="6768" xr:uid="{00000000-0005-0000-0000-0000D8620000}"/>
    <cellStyle name="40% - Accent6 2 2 4 3 2 3" xfId="6767" xr:uid="{00000000-0005-0000-0000-0000D9620000}"/>
    <cellStyle name="40% - Accent6 2 2 4 3 2 3 2" xfId="6766" xr:uid="{00000000-0005-0000-0000-0000DA620000}"/>
    <cellStyle name="40% - Accent6 2 2 4 3 2 4" xfId="30823" xr:uid="{00000000-0005-0000-0000-0000DB620000}"/>
    <cellStyle name="40% - Accent6 2 2 4 3 3" xfId="6762" xr:uid="{00000000-0005-0000-0000-0000DC620000}"/>
    <cellStyle name="40% - Accent6 2 2 4 3 3 2" xfId="6761" xr:uid="{00000000-0005-0000-0000-0000DD620000}"/>
    <cellStyle name="40% - Accent6 2 2 4 3 3 2 2" xfId="20490" xr:uid="{00000000-0005-0000-0000-0000DE620000}"/>
    <cellStyle name="40% - Accent6 2 2 4 3 3 3" xfId="6760" xr:uid="{00000000-0005-0000-0000-0000DF620000}"/>
    <cellStyle name="40% - Accent6 2 2 4 3 4" xfId="32406" xr:uid="{00000000-0005-0000-0000-0000E0620000}"/>
    <cellStyle name="40% - Accent6 2 2 4 3 4 2" xfId="6759" xr:uid="{00000000-0005-0000-0000-0000E1620000}"/>
    <cellStyle name="40% - Accent6 2 2 4 3 5" xfId="16676" xr:uid="{00000000-0005-0000-0000-0000E2620000}"/>
    <cellStyle name="40% - Accent6 2 2 4 4" xfId="30152" xr:uid="{00000000-0005-0000-0000-0000E3620000}"/>
    <cellStyle name="40% - Accent6 2 2 4 4 2" xfId="6758" xr:uid="{00000000-0005-0000-0000-0000E4620000}"/>
    <cellStyle name="40% - Accent6 2 2 4 4 2 2" xfId="6757" xr:uid="{00000000-0005-0000-0000-0000E5620000}"/>
    <cellStyle name="40% - Accent6 2 2 4 4 2 2 2" xfId="15311" xr:uid="{00000000-0005-0000-0000-0000E6620000}"/>
    <cellStyle name="40% - Accent6 2 2 4 4 2 3" xfId="6756" xr:uid="{00000000-0005-0000-0000-0000E7620000}"/>
    <cellStyle name="40% - Accent6 2 2 4 4 3" xfId="6755" xr:uid="{00000000-0005-0000-0000-0000E8620000}"/>
    <cellStyle name="40% - Accent6 2 2 4 4 3 2" xfId="6754" xr:uid="{00000000-0005-0000-0000-0000E9620000}"/>
    <cellStyle name="40% - Accent6 2 2 4 4 4" xfId="7804" xr:uid="{00000000-0005-0000-0000-0000EA620000}"/>
    <cellStyle name="40% - Accent6 2 2 4 5" xfId="31374" xr:uid="{00000000-0005-0000-0000-0000EB620000}"/>
    <cellStyle name="40% - Accent6 2 2 4 5 2" xfId="22537" xr:uid="{00000000-0005-0000-0000-0000EC620000}"/>
    <cellStyle name="40% - Accent6 2 2 4 5 2 2" xfId="9463" xr:uid="{00000000-0005-0000-0000-0000ED620000}"/>
    <cellStyle name="40% - Accent6 2 2 4 5 3" xfId="22522" xr:uid="{00000000-0005-0000-0000-0000EE620000}"/>
    <cellStyle name="40% - Accent6 2 2 4 6" xfId="9288" xr:uid="{00000000-0005-0000-0000-0000EF620000}"/>
    <cellStyle name="40% - Accent6 2 2 4 6 2" xfId="22514" xr:uid="{00000000-0005-0000-0000-0000F0620000}"/>
    <cellStyle name="40% - Accent6 2 2 4 7" xfId="6753" xr:uid="{00000000-0005-0000-0000-0000F1620000}"/>
    <cellStyle name="40% - Accent6 2 2 5" xfId="32810" xr:uid="{00000000-0005-0000-0000-0000F2620000}"/>
    <cellStyle name="40% - Accent6 2 2 5 2" xfId="25273" xr:uid="{00000000-0005-0000-0000-0000F3620000}"/>
    <cellStyle name="40% - Accent6 2 2 5 2 2" xfId="17816" xr:uid="{00000000-0005-0000-0000-0000F4620000}"/>
    <cellStyle name="40% - Accent6 2 2 5 2 2 2" xfId="6749" xr:uid="{00000000-0005-0000-0000-0000F5620000}"/>
    <cellStyle name="40% - Accent6 2 2 5 2 2 2 2" xfId="20369" xr:uid="{00000000-0005-0000-0000-0000F6620000}"/>
    <cellStyle name="40% - Accent6 2 2 5 2 2 2 2 2" xfId="12150" xr:uid="{00000000-0005-0000-0000-0000F7620000}"/>
    <cellStyle name="40% - Accent6 2 2 5 2 2 2 3" xfId="6747" xr:uid="{00000000-0005-0000-0000-0000F8620000}"/>
    <cellStyle name="40% - Accent6 2 2 5 2 2 3" xfId="6744" xr:uid="{00000000-0005-0000-0000-0000F9620000}"/>
    <cellStyle name="40% - Accent6 2 2 5 2 2 3 2" xfId="6742" xr:uid="{00000000-0005-0000-0000-0000FA620000}"/>
    <cellStyle name="40% - Accent6 2 2 5 2 2 4" xfId="21734" xr:uid="{00000000-0005-0000-0000-0000FB620000}"/>
    <cellStyle name="40% - Accent6 2 2 5 2 3" xfId="17811" xr:uid="{00000000-0005-0000-0000-0000FC620000}"/>
    <cellStyle name="40% - Accent6 2 2 5 2 3 2" xfId="6741" xr:uid="{00000000-0005-0000-0000-0000FD620000}"/>
    <cellStyle name="40% - Accent6 2 2 5 2 3 2 2" xfId="6739" xr:uid="{00000000-0005-0000-0000-0000FE620000}"/>
    <cellStyle name="40% - Accent6 2 2 5 2 3 3" xfId="6738" xr:uid="{00000000-0005-0000-0000-0000FF620000}"/>
    <cellStyle name="40% - Accent6 2 2 5 2 4" xfId="26426" xr:uid="{00000000-0005-0000-0000-000000630000}"/>
    <cellStyle name="40% - Accent6 2 2 5 2 4 2" xfId="6736" xr:uid="{00000000-0005-0000-0000-000001630000}"/>
    <cellStyle name="40% - Accent6 2 2 5 2 5" xfId="6734" xr:uid="{00000000-0005-0000-0000-000002630000}"/>
    <cellStyle name="40% - Accent6 2 2 5 3" xfId="26639" xr:uid="{00000000-0005-0000-0000-000003630000}"/>
    <cellStyle name="40% - Accent6 2 2 5 3 2" xfId="20202" xr:uid="{00000000-0005-0000-0000-000004630000}"/>
    <cellStyle name="40% - Accent6 2 2 5 3 2 2" xfId="6731" xr:uid="{00000000-0005-0000-0000-000005630000}"/>
    <cellStyle name="40% - Accent6 2 2 5 3 2 2 2" xfId="6729" xr:uid="{00000000-0005-0000-0000-000006630000}"/>
    <cellStyle name="40% - Accent6 2 2 5 3 2 3" xfId="6727" xr:uid="{00000000-0005-0000-0000-000007630000}"/>
    <cellStyle name="40% - Accent6 2 2 5 3 3" xfId="6725" xr:uid="{00000000-0005-0000-0000-000008630000}"/>
    <cellStyle name="40% - Accent6 2 2 5 3 3 2" xfId="6724" xr:uid="{00000000-0005-0000-0000-000009630000}"/>
    <cellStyle name="40% - Accent6 2 2 5 3 4" xfId="29491" xr:uid="{00000000-0005-0000-0000-00000A630000}"/>
    <cellStyle name="40% - Accent6 2 2 5 4" xfId="31355" xr:uid="{00000000-0005-0000-0000-00000B630000}"/>
    <cellStyle name="40% - Accent6 2 2 5 4 2" xfId="28242" xr:uid="{00000000-0005-0000-0000-00000C630000}"/>
    <cellStyle name="40% - Accent6 2 2 5 4 2 2" xfId="6722" xr:uid="{00000000-0005-0000-0000-00000D630000}"/>
    <cellStyle name="40% - Accent6 2 2 5 4 3" xfId="6718" xr:uid="{00000000-0005-0000-0000-00000E630000}"/>
    <cellStyle name="40% - Accent6 2 2 5 5" xfId="6717" xr:uid="{00000000-0005-0000-0000-00000F630000}"/>
    <cellStyle name="40% - Accent6 2 2 5 5 2" xfId="22501" xr:uid="{00000000-0005-0000-0000-000010630000}"/>
    <cellStyle name="40% - Accent6 2 2 5 6" xfId="6716" xr:uid="{00000000-0005-0000-0000-000011630000}"/>
    <cellStyle name="40% - Accent6 2 2 6" xfId="29402" xr:uid="{00000000-0005-0000-0000-000012630000}"/>
    <cellStyle name="40% - Accent6 2 2 6 2" xfId="30879" xr:uid="{00000000-0005-0000-0000-000013630000}"/>
    <cellStyle name="40% - Accent6 2 2 6 2 2" xfId="19376" xr:uid="{00000000-0005-0000-0000-000014630000}"/>
    <cellStyle name="40% - Accent6 2 2 6 2 2 2" xfId="6713" xr:uid="{00000000-0005-0000-0000-000015630000}"/>
    <cellStyle name="40% - Accent6 2 2 6 2 2 2 2" xfId="6711" xr:uid="{00000000-0005-0000-0000-000016630000}"/>
    <cellStyle name="40% - Accent6 2 2 6 2 2 3" xfId="9299" xr:uid="{00000000-0005-0000-0000-000017630000}"/>
    <cellStyle name="40% - Accent6 2 2 6 2 3" xfId="6710" xr:uid="{00000000-0005-0000-0000-000018630000}"/>
    <cellStyle name="40% - Accent6 2 2 6 2 3 2" xfId="28278" xr:uid="{00000000-0005-0000-0000-000019630000}"/>
    <cellStyle name="40% - Accent6 2 2 6 2 4" xfId="6708" xr:uid="{00000000-0005-0000-0000-00001A630000}"/>
    <cellStyle name="40% - Accent6 2 2 6 3" xfId="29399" xr:uid="{00000000-0005-0000-0000-00001B630000}"/>
    <cellStyle name="40% - Accent6 2 2 6 3 2" xfId="6706" xr:uid="{00000000-0005-0000-0000-00001C630000}"/>
    <cellStyle name="40% - Accent6 2 2 6 3 2 2" xfId="12981" xr:uid="{00000000-0005-0000-0000-00001D630000}"/>
    <cellStyle name="40% - Accent6 2 2 6 3 3" xfId="6704" xr:uid="{00000000-0005-0000-0000-00001E630000}"/>
    <cellStyle name="40% - Accent6 2 2 6 4" xfId="6702" xr:uid="{00000000-0005-0000-0000-00001F630000}"/>
    <cellStyle name="40% - Accent6 2 2 6 4 2" xfId="6701" xr:uid="{00000000-0005-0000-0000-000020630000}"/>
    <cellStyle name="40% - Accent6 2 2 6 5" xfId="13681" xr:uid="{00000000-0005-0000-0000-000021630000}"/>
    <cellStyle name="40% - Accent6 2 2 7" xfId="30270" xr:uid="{00000000-0005-0000-0000-000022630000}"/>
    <cellStyle name="40% - Accent6 2 2 7 2" xfId="30186" xr:uid="{00000000-0005-0000-0000-000023630000}"/>
    <cellStyle name="40% - Accent6 2 2 7 2 2" xfId="15530" xr:uid="{00000000-0005-0000-0000-000024630000}"/>
    <cellStyle name="40% - Accent6 2 2 7 2 2 2" xfId="6699" xr:uid="{00000000-0005-0000-0000-000025630000}"/>
    <cellStyle name="40% - Accent6 2 2 7 2 3" xfId="15527" xr:uid="{00000000-0005-0000-0000-000026630000}"/>
    <cellStyle name="40% - Accent6 2 2 7 3" xfId="6697" xr:uid="{00000000-0005-0000-0000-000027630000}"/>
    <cellStyle name="40% - Accent6 2 2 7 3 2" xfId="15519" xr:uid="{00000000-0005-0000-0000-000028630000}"/>
    <cellStyle name="40% - Accent6 2 2 7 4" xfId="6695" xr:uid="{00000000-0005-0000-0000-000029630000}"/>
    <cellStyle name="40% - Accent6 2 2 8" xfId="32733" xr:uid="{00000000-0005-0000-0000-00002A630000}"/>
    <cellStyle name="40% - Accent6 2 2 8 2" xfId="6694" xr:uid="{00000000-0005-0000-0000-00002B630000}"/>
    <cellStyle name="40% - Accent6 2 2 8 2 2" xfId="15515" xr:uid="{00000000-0005-0000-0000-00002C630000}"/>
    <cellStyle name="40% - Accent6 2 2 8 3" xfId="6693" xr:uid="{00000000-0005-0000-0000-00002D630000}"/>
    <cellStyle name="40% - Accent6 2 2 9" xfId="6692" xr:uid="{00000000-0005-0000-0000-00002E630000}"/>
    <cellStyle name="40% - Accent6 2 2 9 2" xfId="6691" xr:uid="{00000000-0005-0000-0000-00002F630000}"/>
    <cellStyle name="40% - Accent6 2 3" xfId="216" xr:uid="{00000000-0005-0000-0000-000030630000}"/>
    <cellStyle name="40% - Accent6 2 3 10" xfId="34546" xr:uid="{00000000-0005-0000-0000-000031630000}"/>
    <cellStyle name="40% - Accent6 2 3 11" xfId="23736" xr:uid="{00000000-0005-0000-0000-000032630000}"/>
    <cellStyle name="40% - Accent6 2 3 2" xfId="11804" xr:uid="{00000000-0005-0000-0000-000033630000}"/>
    <cellStyle name="40% - Accent6 2 3 2 2" xfId="7970" xr:uid="{00000000-0005-0000-0000-000034630000}"/>
    <cellStyle name="40% - Accent6 2 3 2 2 2" xfId="16807" xr:uid="{00000000-0005-0000-0000-000035630000}"/>
    <cellStyle name="40% - Accent6 2 3 2 2 2 2" xfId="22974" xr:uid="{00000000-0005-0000-0000-000036630000}"/>
    <cellStyle name="40% - Accent6 2 3 2 2 2 2 2" xfId="6690" xr:uid="{00000000-0005-0000-0000-000037630000}"/>
    <cellStyle name="40% - Accent6 2 3 2 2 2 2 2 2" xfId="15713" xr:uid="{00000000-0005-0000-0000-000038630000}"/>
    <cellStyle name="40% - Accent6 2 3 2 2 2 2 2 2 2" xfId="8050" xr:uid="{00000000-0005-0000-0000-000039630000}"/>
    <cellStyle name="40% - Accent6 2 3 2 2 2 2 2 2 2 2" xfId="29357" xr:uid="{00000000-0005-0000-0000-00003A630000}"/>
    <cellStyle name="40% - Accent6 2 3 2 2 2 2 2 2 3" xfId="8468" xr:uid="{00000000-0005-0000-0000-00003B630000}"/>
    <cellStyle name="40% - Accent6 2 3 2 2 2 2 2 3" xfId="6688" xr:uid="{00000000-0005-0000-0000-00003C630000}"/>
    <cellStyle name="40% - Accent6 2 3 2 2 2 2 2 3 2" xfId="8043" xr:uid="{00000000-0005-0000-0000-00003D630000}"/>
    <cellStyle name="40% - Accent6 2 3 2 2 2 2 2 4" xfId="26482" xr:uid="{00000000-0005-0000-0000-00003E630000}"/>
    <cellStyle name="40% - Accent6 2 3 2 2 2 2 3" xfId="32025" xr:uid="{00000000-0005-0000-0000-00003F630000}"/>
    <cellStyle name="40% - Accent6 2 3 2 2 2 2 3 2" xfId="6687" xr:uid="{00000000-0005-0000-0000-000040630000}"/>
    <cellStyle name="40% - Accent6 2 3 2 2 2 2 3 2 2" xfId="8026" xr:uid="{00000000-0005-0000-0000-000041630000}"/>
    <cellStyle name="40% - Accent6 2 3 2 2 2 2 3 3" xfId="22476" xr:uid="{00000000-0005-0000-0000-000042630000}"/>
    <cellStyle name="40% - Accent6 2 3 2 2 2 2 4" xfId="31996" xr:uid="{00000000-0005-0000-0000-000043630000}"/>
    <cellStyle name="40% - Accent6 2 3 2 2 2 2 4 2" xfId="25610" xr:uid="{00000000-0005-0000-0000-000044630000}"/>
    <cellStyle name="40% - Accent6 2 3 2 2 2 2 5" xfId="8093" xr:uid="{00000000-0005-0000-0000-000045630000}"/>
    <cellStyle name="40% - Accent6 2 3 2 2 2 3" xfId="23623" xr:uid="{00000000-0005-0000-0000-000046630000}"/>
    <cellStyle name="40% - Accent6 2 3 2 2 2 3 2" xfId="6683" xr:uid="{00000000-0005-0000-0000-000047630000}"/>
    <cellStyle name="40% - Accent6 2 3 2 2 2 3 2 2" xfId="6866" xr:uid="{00000000-0005-0000-0000-000048630000}"/>
    <cellStyle name="40% - Accent6 2 3 2 2 2 3 2 2 2" xfId="13873" xr:uid="{00000000-0005-0000-0000-000049630000}"/>
    <cellStyle name="40% - Accent6 2 3 2 2 2 3 2 3" xfId="6682" xr:uid="{00000000-0005-0000-0000-00004A630000}"/>
    <cellStyle name="40% - Accent6 2 3 2 2 2 3 3" xfId="31904" xr:uid="{00000000-0005-0000-0000-00004B630000}"/>
    <cellStyle name="40% - Accent6 2 3 2 2 2 3 3 2" xfId="22714" xr:uid="{00000000-0005-0000-0000-00004C630000}"/>
    <cellStyle name="40% - Accent6 2 3 2 2 2 3 4" xfId="8090" xr:uid="{00000000-0005-0000-0000-00004D630000}"/>
    <cellStyle name="40% - Accent6 2 3 2 2 2 4" xfId="23619" xr:uid="{00000000-0005-0000-0000-00004E630000}"/>
    <cellStyle name="40% - Accent6 2 3 2 2 2 4 2" xfId="13632" xr:uid="{00000000-0005-0000-0000-00004F630000}"/>
    <cellStyle name="40% - Accent6 2 3 2 2 2 4 2 2" xfId="6681" xr:uid="{00000000-0005-0000-0000-000050630000}"/>
    <cellStyle name="40% - Accent6 2 3 2 2 2 4 3" xfId="13603" xr:uid="{00000000-0005-0000-0000-000051630000}"/>
    <cellStyle name="40% - Accent6 2 3 2 2 2 5" xfId="32492" xr:uid="{00000000-0005-0000-0000-000052630000}"/>
    <cellStyle name="40% - Accent6 2 3 2 2 2 5 2" xfId="13566" xr:uid="{00000000-0005-0000-0000-000053630000}"/>
    <cellStyle name="40% - Accent6 2 3 2 2 2 6" xfId="24079" xr:uid="{00000000-0005-0000-0000-000054630000}"/>
    <cellStyle name="40% - Accent6 2 3 2 2 3" xfId="6680" xr:uid="{00000000-0005-0000-0000-000055630000}"/>
    <cellStyle name="40% - Accent6 2 3 2 2 3 2" xfId="29921" xr:uid="{00000000-0005-0000-0000-000056630000}"/>
    <cellStyle name="40% - Accent6 2 3 2 2 3 2 2" xfId="20015" xr:uid="{00000000-0005-0000-0000-000057630000}"/>
    <cellStyle name="40% - Accent6 2 3 2 2 3 2 2 2" xfId="21942" xr:uid="{00000000-0005-0000-0000-000058630000}"/>
    <cellStyle name="40% - Accent6 2 3 2 2 3 2 2 2 2" xfId="19071" xr:uid="{00000000-0005-0000-0000-000059630000}"/>
    <cellStyle name="40% - Accent6 2 3 2 2 3 2 2 3" xfId="6678" xr:uid="{00000000-0005-0000-0000-00005A630000}"/>
    <cellStyle name="40% - Accent6 2 3 2 2 3 2 3" xfId="31786" xr:uid="{00000000-0005-0000-0000-00005B630000}"/>
    <cellStyle name="40% - Accent6 2 3 2 2 3 2 3 2" xfId="6677" xr:uid="{00000000-0005-0000-0000-00005C630000}"/>
    <cellStyle name="40% - Accent6 2 3 2 2 3 2 4" xfId="8079" xr:uid="{00000000-0005-0000-0000-00005D630000}"/>
    <cellStyle name="40% - Accent6 2 3 2 2 3 3" xfId="23613" xr:uid="{00000000-0005-0000-0000-00005E630000}"/>
    <cellStyle name="40% - Accent6 2 3 2 2 3 3 2" xfId="6676" xr:uid="{00000000-0005-0000-0000-00005F630000}"/>
    <cellStyle name="40% - Accent6 2 3 2 2 3 3 2 2" xfId="6675" xr:uid="{00000000-0005-0000-0000-000060630000}"/>
    <cellStyle name="40% - Accent6 2 3 2 2 3 3 3" xfId="11767" xr:uid="{00000000-0005-0000-0000-000061630000}"/>
    <cellStyle name="40% - Accent6 2 3 2 2 3 4" xfId="6674" xr:uid="{00000000-0005-0000-0000-000062630000}"/>
    <cellStyle name="40% - Accent6 2 3 2 2 3 4 2" xfId="33512" xr:uid="{00000000-0005-0000-0000-000063630000}"/>
    <cellStyle name="40% - Accent6 2 3 2 2 3 5" xfId="31987" xr:uid="{00000000-0005-0000-0000-000064630000}"/>
    <cellStyle name="40% - Accent6 2 3 2 2 4" xfId="26868" xr:uid="{00000000-0005-0000-0000-000065630000}"/>
    <cellStyle name="40% - Accent6 2 3 2 2 4 2" xfId="23603" xr:uid="{00000000-0005-0000-0000-000066630000}"/>
    <cellStyle name="40% - Accent6 2 3 2 2 4 2 2" xfId="6672" xr:uid="{00000000-0005-0000-0000-000067630000}"/>
    <cellStyle name="40% - Accent6 2 3 2 2 4 2 2 2" xfId="6669" xr:uid="{00000000-0005-0000-0000-000068630000}"/>
    <cellStyle name="40% - Accent6 2 3 2 2 4 2 3" xfId="8072" xr:uid="{00000000-0005-0000-0000-000069630000}"/>
    <cellStyle name="40% - Accent6 2 3 2 2 4 3" xfId="26121" xr:uid="{00000000-0005-0000-0000-00006A630000}"/>
    <cellStyle name="40% - Accent6 2 3 2 2 4 3 2" xfId="6668" xr:uid="{00000000-0005-0000-0000-00006B630000}"/>
    <cellStyle name="40% - Accent6 2 3 2 2 4 4" xfId="6666" xr:uid="{00000000-0005-0000-0000-00006C630000}"/>
    <cellStyle name="40% - Accent6 2 3 2 2 5" xfId="26862" xr:uid="{00000000-0005-0000-0000-00006D630000}"/>
    <cellStyle name="40% - Accent6 2 3 2 2 5 2" xfId="25864" xr:uid="{00000000-0005-0000-0000-00006E630000}"/>
    <cellStyle name="40% - Accent6 2 3 2 2 5 2 2" xfId="6663" xr:uid="{00000000-0005-0000-0000-00006F630000}"/>
    <cellStyle name="40% - Accent6 2 3 2 2 5 3" xfId="6660" xr:uid="{00000000-0005-0000-0000-000070630000}"/>
    <cellStyle name="40% - Accent6 2 3 2 2 6" xfId="19153" xr:uid="{00000000-0005-0000-0000-000071630000}"/>
    <cellStyle name="40% - Accent6 2 3 2 2 6 2" xfId="6658" xr:uid="{00000000-0005-0000-0000-000072630000}"/>
    <cellStyle name="40% - Accent6 2 3 2 2 7" xfId="6657" xr:uid="{00000000-0005-0000-0000-000073630000}"/>
    <cellStyle name="40% - Accent6 2 3 2 3" xfId="26614" xr:uid="{00000000-0005-0000-0000-000074630000}"/>
    <cellStyle name="40% - Accent6 2 3 2 3 2" xfId="6654" xr:uid="{00000000-0005-0000-0000-000075630000}"/>
    <cellStyle name="40% - Accent6 2 3 2 3 2 2" xfId="32755" xr:uid="{00000000-0005-0000-0000-000076630000}"/>
    <cellStyle name="40% - Accent6 2 3 2 3 2 2 2" xfId="25054" xr:uid="{00000000-0005-0000-0000-000077630000}"/>
    <cellStyle name="40% - Accent6 2 3 2 3 2 2 2 2" xfId="28481" xr:uid="{00000000-0005-0000-0000-000078630000}"/>
    <cellStyle name="40% - Accent6 2 3 2 3 2 2 2 2 2" xfId="6412" xr:uid="{00000000-0005-0000-0000-000079630000}"/>
    <cellStyle name="40% - Accent6 2 3 2 3 2 2 2 3" xfId="6652" xr:uid="{00000000-0005-0000-0000-00007A630000}"/>
    <cellStyle name="40% - Accent6 2 3 2 3 2 2 3" xfId="31244" xr:uid="{00000000-0005-0000-0000-00007B630000}"/>
    <cellStyle name="40% - Accent6 2 3 2 3 2 2 3 2" xfId="10231" xr:uid="{00000000-0005-0000-0000-00007C630000}"/>
    <cellStyle name="40% - Accent6 2 3 2 3 2 2 4" xfId="8018" xr:uid="{00000000-0005-0000-0000-00007D630000}"/>
    <cellStyle name="40% - Accent6 2 3 2 3 2 3" xfId="32246" xr:uid="{00000000-0005-0000-0000-00007E630000}"/>
    <cellStyle name="40% - Accent6 2 3 2 3 2 3 2" xfId="6651" xr:uid="{00000000-0005-0000-0000-00007F630000}"/>
    <cellStyle name="40% - Accent6 2 3 2 3 2 3 2 2" xfId="6650" xr:uid="{00000000-0005-0000-0000-000080630000}"/>
    <cellStyle name="40% - Accent6 2 3 2 3 2 3 3" xfId="8012" xr:uid="{00000000-0005-0000-0000-000081630000}"/>
    <cellStyle name="40% - Accent6 2 3 2 3 2 4" xfId="6648" xr:uid="{00000000-0005-0000-0000-000082630000}"/>
    <cellStyle name="40% - Accent6 2 3 2 3 2 4 2" xfId="33709" xr:uid="{00000000-0005-0000-0000-000083630000}"/>
    <cellStyle name="40% - Accent6 2 3 2 3 2 5" xfId="31967" xr:uid="{00000000-0005-0000-0000-000084630000}"/>
    <cellStyle name="40% - Accent6 2 3 2 3 3" xfId="6647" xr:uid="{00000000-0005-0000-0000-000085630000}"/>
    <cellStyle name="40% - Accent6 2 3 2 3 3 2" xfId="23592" xr:uid="{00000000-0005-0000-0000-000086630000}"/>
    <cellStyle name="40% - Accent6 2 3 2 3 3 2 2" xfId="34338" xr:uid="{00000000-0005-0000-0000-000087630000}"/>
    <cellStyle name="40% - Accent6 2 3 2 3 3 2 2 2" xfId="6646" xr:uid="{00000000-0005-0000-0000-000088630000}"/>
    <cellStyle name="40% - Accent6 2 3 2 3 3 2 3" xfId="8009" xr:uid="{00000000-0005-0000-0000-000089630000}"/>
    <cellStyle name="40% - Accent6 2 3 2 3 3 3" xfId="6645" xr:uid="{00000000-0005-0000-0000-00008A630000}"/>
    <cellStyle name="40% - Accent6 2 3 2 3 3 3 2" xfId="6644" xr:uid="{00000000-0005-0000-0000-00008B630000}"/>
    <cellStyle name="40% - Accent6 2 3 2 3 3 4" xfId="6643" xr:uid="{00000000-0005-0000-0000-00008C630000}"/>
    <cellStyle name="40% - Accent6 2 3 2 3 4" xfId="26844" xr:uid="{00000000-0005-0000-0000-00008D630000}"/>
    <cellStyle name="40% - Accent6 2 3 2 3 4 2" xfId="25853" xr:uid="{00000000-0005-0000-0000-00008E630000}"/>
    <cellStyle name="40% - Accent6 2 3 2 3 4 2 2" xfId="6641" xr:uid="{00000000-0005-0000-0000-00008F630000}"/>
    <cellStyle name="40% - Accent6 2 3 2 3 4 3" xfId="6638" xr:uid="{00000000-0005-0000-0000-000090630000}"/>
    <cellStyle name="40% - Accent6 2 3 2 3 5" xfId="26826" xr:uid="{00000000-0005-0000-0000-000091630000}"/>
    <cellStyle name="40% - Accent6 2 3 2 3 5 2" xfId="33309" xr:uid="{00000000-0005-0000-0000-000092630000}"/>
    <cellStyle name="40% - Accent6 2 3 2 3 6" xfId="32794" xr:uid="{00000000-0005-0000-0000-000093630000}"/>
    <cellStyle name="40% - Accent6 2 3 2 4" xfId="33899" xr:uid="{00000000-0005-0000-0000-000094630000}"/>
    <cellStyle name="40% - Accent6 2 3 2 4 2" xfId="25407" xr:uid="{00000000-0005-0000-0000-000095630000}"/>
    <cellStyle name="40% - Accent6 2 3 2 4 2 2" xfId="23581" xr:uid="{00000000-0005-0000-0000-000096630000}"/>
    <cellStyle name="40% - Accent6 2 3 2 4 2 2 2" xfId="6636" xr:uid="{00000000-0005-0000-0000-000097630000}"/>
    <cellStyle name="40% - Accent6 2 3 2 4 2 2 2 2" xfId="11737" xr:uid="{00000000-0005-0000-0000-000098630000}"/>
    <cellStyle name="40% - Accent6 2 3 2 4 2 2 3" xfId="7960" xr:uid="{00000000-0005-0000-0000-000099630000}"/>
    <cellStyle name="40% - Accent6 2 3 2 4 2 3" xfId="6634" xr:uid="{00000000-0005-0000-0000-00009A630000}"/>
    <cellStyle name="40% - Accent6 2 3 2 4 2 3 2" xfId="6633" xr:uid="{00000000-0005-0000-0000-00009B630000}"/>
    <cellStyle name="40% - Accent6 2 3 2 4 2 4" xfId="6632" xr:uid="{00000000-0005-0000-0000-00009C630000}"/>
    <cellStyle name="40% - Accent6 2 3 2 4 3" xfId="11020" xr:uid="{00000000-0005-0000-0000-00009D630000}"/>
    <cellStyle name="40% - Accent6 2 3 2 4 3 2" xfId="6631" xr:uid="{00000000-0005-0000-0000-00009E630000}"/>
    <cellStyle name="40% - Accent6 2 3 2 4 3 2 2" xfId="6630" xr:uid="{00000000-0005-0000-0000-00009F630000}"/>
    <cellStyle name="40% - Accent6 2 3 2 4 3 3" xfId="6629" xr:uid="{00000000-0005-0000-0000-0000A0630000}"/>
    <cellStyle name="40% - Accent6 2 3 2 4 4" xfId="26808" xr:uid="{00000000-0005-0000-0000-0000A1630000}"/>
    <cellStyle name="40% - Accent6 2 3 2 4 4 2" xfId="6628" xr:uid="{00000000-0005-0000-0000-0000A2630000}"/>
    <cellStyle name="40% - Accent6 2 3 2 4 5" xfId="33117" xr:uid="{00000000-0005-0000-0000-0000A3630000}"/>
    <cellStyle name="40% - Accent6 2 3 2 5" xfId="13148" xr:uid="{00000000-0005-0000-0000-0000A4630000}"/>
    <cellStyle name="40% - Accent6 2 3 2 5 2" xfId="6626" xr:uid="{00000000-0005-0000-0000-0000A5630000}"/>
    <cellStyle name="40% - Accent6 2 3 2 5 2 2" xfId="21110" xr:uid="{00000000-0005-0000-0000-0000A6630000}"/>
    <cellStyle name="40% - Accent6 2 3 2 5 2 2 2" xfId="6625" xr:uid="{00000000-0005-0000-0000-0000A7630000}"/>
    <cellStyle name="40% - Accent6 2 3 2 5 2 3" xfId="26180" xr:uid="{00000000-0005-0000-0000-0000A8630000}"/>
    <cellStyle name="40% - Accent6 2 3 2 5 3" xfId="6621" xr:uid="{00000000-0005-0000-0000-0000A9630000}"/>
    <cellStyle name="40% - Accent6 2 3 2 5 3 2" xfId="25728" xr:uid="{00000000-0005-0000-0000-0000AA630000}"/>
    <cellStyle name="40% - Accent6 2 3 2 5 4" xfId="7771" xr:uid="{00000000-0005-0000-0000-0000AB630000}"/>
    <cellStyle name="40% - Accent6 2 3 2 6" xfId="6619" xr:uid="{00000000-0005-0000-0000-0000AC630000}"/>
    <cellStyle name="40% - Accent6 2 3 2 6 2" xfId="6617" xr:uid="{00000000-0005-0000-0000-0000AD630000}"/>
    <cellStyle name="40% - Accent6 2 3 2 6 2 2" xfId="24005" xr:uid="{00000000-0005-0000-0000-0000AE630000}"/>
    <cellStyle name="40% - Accent6 2 3 2 6 3" xfId="6615" xr:uid="{00000000-0005-0000-0000-0000AF630000}"/>
    <cellStyle name="40% - Accent6 2 3 2 7" xfId="6614" xr:uid="{00000000-0005-0000-0000-0000B0630000}"/>
    <cellStyle name="40% - Accent6 2 3 2 7 2" xfId="6612" xr:uid="{00000000-0005-0000-0000-0000B1630000}"/>
    <cellStyle name="40% - Accent6 2 3 2 8" xfId="6611" xr:uid="{00000000-0005-0000-0000-0000B2630000}"/>
    <cellStyle name="40% - Accent6 2 3 3" xfId="7967" xr:uid="{00000000-0005-0000-0000-0000B3630000}"/>
    <cellStyle name="40% - Accent6 2 3 3 2" xfId="7965" xr:uid="{00000000-0005-0000-0000-0000B4630000}"/>
    <cellStyle name="40% - Accent6 2 3 3 2 2" xfId="14947" xr:uid="{00000000-0005-0000-0000-0000B5630000}"/>
    <cellStyle name="40% - Accent6 2 3 3 2 2 2" xfId="23544" xr:uid="{00000000-0005-0000-0000-0000B6630000}"/>
    <cellStyle name="40% - Accent6 2 3 3 2 2 2 2" xfId="22665" xr:uid="{00000000-0005-0000-0000-0000B7630000}"/>
    <cellStyle name="40% - Accent6 2 3 3 2 2 2 2 2" xfId="6610" xr:uid="{00000000-0005-0000-0000-0000B8630000}"/>
    <cellStyle name="40% - Accent6 2 3 3 2 2 2 2 2 2" xfId="6609" xr:uid="{00000000-0005-0000-0000-0000B9630000}"/>
    <cellStyle name="40% - Accent6 2 3 3 2 2 2 2 3" xfId="6607" xr:uid="{00000000-0005-0000-0000-0000BA630000}"/>
    <cellStyle name="40% - Accent6 2 3 3 2 2 2 3" xfId="22421" xr:uid="{00000000-0005-0000-0000-0000BB630000}"/>
    <cellStyle name="40% - Accent6 2 3 3 2 2 2 3 2" xfId="9467" xr:uid="{00000000-0005-0000-0000-0000BC630000}"/>
    <cellStyle name="40% - Accent6 2 3 3 2 2 2 4" xfId="20415" xr:uid="{00000000-0005-0000-0000-0000BD630000}"/>
    <cellStyle name="40% - Accent6 2 3 3 2 2 3" xfId="17680" xr:uid="{00000000-0005-0000-0000-0000BE630000}"/>
    <cellStyle name="40% - Accent6 2 3 3 2 2 3 2" xfId="20402" xr:uid="{00000000-0005-0000-0000-0000BF630000}"/>
    <cellStyle name="40% - Accent6 2 3 3 2 2 3 2 2" xfId="6606" xr:uid="{00000000-0005-0000-0000-0000C0630000}"/>
    <cellStyle name="40% - Accent6 2 3 3 2 2 3 3" xfId="20399" xr:uid="{00000000-0005-0000-0000-0000C1630000}"/>
    <cellStyle name="40% - Accent6 2 3 3 2 2 4" xfId="6604" xr:uid="{00000000-0005-0000-0000-0000C2630000}"/>
    <cellStyle name="40% - Accent6 2 3 3 2 2 4 2" xfId="33624" xr:uid="{00000000-0005-0000-0000-0000C3630000}"/>
    <cellStyle name="40% - Accent6 2 3 3 2 2 5" xfId="28472" xr:uid="{00000000-0005-0000-0000-0000C4630000}"/>
    <cellStyle name="40% - Accent6 2 3 3 2 3" xfId="6602" xr:uid="{00000000-0005-0000-0000-0000C5630000}"/>
    <cellStyle name="40% - Accent6 2 3 3 2 3 2" xfId="34220" xr:uid="{00000000-0005-0000-0000-0000C6630000}"/>
    <cellStyle name="40% - Accent6 2 3 3 2 3 2 2" xfId="20282" xr:uid="{00000000-0005-0000-0000-0000C7630000}"/>
    <cellStyle name="40% - Accent6 2 3 3 2 3 2 2 2" xfId="6599" xr:uid="{00000000-0005-0000-0000-0000C8630000}"/>
    <cellStyle name="40% - Accent6 2 3 3 2 3 2 3" xfId="9465" xr:uid="{00000000-0005-0000-0000-0000C9630000}"/>
    <cellStyle name="40% - Accent6 2 3 3 2 3 3" xfId="6598" xr:uid="{00000000-0005-0000-0000-0000CA630000}"/>
    <cellStyle name="40% - Accent6 2 3 3 2 3 3 2" xfId="20265" xr:uid="{00000000-0005-0000-0000-0000CB630000}"/>
    <cellStyle name="40% - Accent6 2 3 3 2 3 4" xfId="6596" xr:uid="{00000000-0005-0000-0000-0000CC630000}"/>
    <cellStyle name="40% - Accent6 2 3 3 2 4" xfId="28238" xr:uid="{00000000-0005-0000-0000-0000CD630000}"/>
    <cellStyle name="40% - Accent6 2 3 3 2 4 2" xfId="25812" xr:uid="{00000000-0005-0000-0000-0000CE630000}"/>
    <cellStyle name="40% - Accent6 2 3 3 2 4 2 2" xfId="11072" xr:uid="{00000000-0005-0000-0000-0000CF630000}"/>
    <cellStyle name="40% - Accent6 2 3 3 2 4 3" xfId="25283" xr:uid="{00000000-0005-0000-0000-0000D0630000}"/>
    <cellStyle name="40% - Accent6 2 3 3 2 5" xfId="26795" xr:uid="{00000000-0005-0000-0000-0000D1630000}"/>
    <cellStyle name="40% - Accent6 2 3 3 2 5 2" xfId="6593" xr:uid="{00000000-0005-0000-0000-0000D2630000}"/>
    <cellStyle name="40% - Accent6 2 3 3 2 6" xfId="31023" xr:uid="{00000000-0005-0000-0000-0000D3630000}"/>
    <cellStyle name="40% - Accent6 2 3 3 3" xfId="6592" xr:uid="{00000000-0005-0000-0000-0000D4630000}"/>
    <cellStyle name="40% - Accent6 2 3 3 3 2" xfId="6588" xr:uid="{00000000-0005-0000-0000-0000D5630000}"/>
    <cellStyle name="40% - Accent6 2 3 3 3 2 2" xfId="23532" xr:uid="{00000000-0005-0000-0000-0000D6630000}"/>
    <cellStyle name="40% - Accent6 2 3 3 3 2 2 2" xfId="25730" xr:uid="{00000000-0005-0000-0000-0000D7630000}"/>
    <cellStyle name="40% - Accent6 2 3 3 3 2 2 2 2" xfId="6586" xr:uid="{00000000-0005-0000-0000-0000D8630000}"/>
    <cellStyle name="40% - Accent6 2 3 3 3 2 2 3" xfId="18346" xr:uid="{00000000-0005-0000-0000-0000D9630000}"/>
    <cellStyle name="40% - Accent6 2 3 3 3 2 3" xfId="6585" xr:uid="{00000000-0005-0000-0000-0000DA630000}"/>
    <cellStyle name="40% - Accent6 2 3 3 3 2 3 2" xfId="18307" xr:uid="{00000000-0005-0000-0000-0000DB630000}"/>
    <cellStyle name="40% - Accent6 2 3 3 3 2 4" xfId="6583" xr:uid="{00000000-0005-0000-0000-0000DC630000}"/>
    <cellStyle name="40% - Accent6 2 3 3 3 3" xfId="6581" xr:uid="{00000000-0005-0000-0000-0000DD630000}"/>
    <cellStyle name="40% - Accent6 2 3 3 3 3 2" xfId="6580" xr:uid="{00000000-0005-0000-0000-0000DE630000}"/>
    <cellStyle name="40% - Accent6 2 3 3 3 3 2 2" xfId="18184" xr:uid="{00000000-0005-0000-0000-0000DF630000}"/>
    <cellStyle name="40% - Accent6 2 3 3 3 3 3" xfId="6579" xr:uid="{00000000-0005-0000-0000-0000E0630000}"/>
    <cellStyle name="40% - Accent6 2 3 3 3 4" xfId="26784" xr:uid="{00000000-0005-0000-0000-0000E1630000}"/>
    <cellStyle name="40% - Accent6 2 3 3 3 4 2" xfId="6578" xr:uid="{00000000-0005-0000-0000-0000E2630000}"/>
    <cellStyle name="40% - Accent6 2 3 3 3 5" xfId="33071" xr:uid="{00000000-0005-0000-0000-0000E3630000}"/>
    <cellStyle name="40% - Accent6 2 3 3 4" xfId="6577" xr:uid="{00000000-0005-0000-0000-0000E4630000}"/>
    <cellStyle name="40% - Accent6 2 3 3 4 2" xfId="6574" xr:uid="{00000000-0005-0000-0000-0000E5630000}"/>
    <cellStyle name="40% - Accent6 2 3 3 4 2 2" xfId="6573" xr:uid="{00000000-0005-0000-0000-0000E6630000}"/>
    <cellStyle name="40% - Accent6 2 3 3 4 2 2 2" xfId="6572" xr:uid="{00000000-0005-0000-0000-0000E7630000}"/>
    <cellStyle name="40% - Accent6 2 3 3 4 2 3" xfId="6571" xr:uid="{00000000-0005-0000-0000-0000E8630000}"/>
    <cellStyle name="40% - Accent6 2 3 3 4 3" xfId="6570" xr:uid="{00000000-0005-0000-0000-0000E9630000}"/>
    <cellStyle name="40% - Accent6 2 3 3 4 3 2" xfId="6569" xr:uid="{00000000-0005-0000-0000-0000EA630000}"/>
    <cellStyle name="40% - Accent6 2 3 3 4 4" xfId="7767" xr:uid="{00000000-0005-0000-0000-0000EB630000}"/>
    <cellStyle name="40% - Accent6 2 3 3 5" xfId="6568" xr:uid="{00000000-0005-0000-0000-0000EC630000}"/>
    <cellStyle name="40% - Accent6 2 3 3 5 2" xfId="6567" xr:uid="{00000000-0005-0000-0000-0000ED630000}"/>
    <cellStyle name="40% - Accent6 2 3 3 5 2 2" xfId="25582" xr:uid="{00000000-0005-0000-0000-0000EE630000}"/>
    <cellStyle name="40% - Accent6 2 3 3 5 3" xfId="6566" xr:uid="{00000000-0005-0000-0000-0000EF630000}"/>
    <cellStyle name="40% - Accent6 2 3 3 6" xfId="9280" xr:uid="{00000000-0005-0000-0000-0000F0630000}"/>
    <cellStyle name="40% - Accent6 2 3 3 6 2" xfId="29717" xr:uid="{00000000-0005-0000-0000-0000F1630000}"/>
    <cellStyle name="40% - Accent6 2 3 3 7" xfId="6565" xr:uid="{00000000-0005-0000-0000-0000F2630000}"/>
    <cellStyle name="40% - Accent6 2 3 4" xfId="30866" xr:uid="{00000000-0005-0000-0000-0000F3630000}"/>
    <cellStyle name="40% - Accent6 2 3 4 2" xfId="30864" xr:uid="{00000000-0005-0000-0000-0000F4630000}"/>
    <cellStyle name="40% - Accent6 2 3 4 2 2" xfId="6560" xr:uid="{00000000-0005-0000-0000-0000F5630000}"/>
    <cellStyle name="40% - Accent6 2 3 4 2 2 2" xfId="27187" xr:uid="{00000000-0005-0000-0000-0000F6630000}"/>
    <cellStyle name="40% - Accent6 2 3 4 2 2 2 2" xfId="8926" xr:uid="{00000000-0005-0000-0000-0000F7630000}"/>
    <cellStyle name="40% - Accent6 2 3 4 2 2 2 2 2" xfId="6559" xr:uid="{00000000-0005-0000-0000-0000F8630000}"/>
    <cellStyle name="40% - Accent6 2 3 4 2 2 2 3" xfId="7420" xr:uid="{00000000-0005-0000-0000-0000F9630000}"/>
    <cellStyle name="40% - Accent6 2 3 4 2 2 3" xfId="6557" xr:uid="{00000000-0005-0000-0000-0000FA630000}"/>
    <cellStyle name="40% - Accent6 2 3 4 2 2 3 2" xfId="6555" xr:uid="{00000000-0005-0000-0000-0000FB630000}"/>
    <cellStyle name="40% - Accent6 2 3 4 2 2 4" xfId="21406" xr:uid="{00000000-0005-0000-0000-0000FC630000}"/>
    <cellStyle name="40% - Accent6 2 3 4 2 3" xfId="6554" xr:uid="{00000000-0005-0000-0000-0000FD630000}"/>
    <cellStyle name="40% - Accent6 2 3 4 2 3 2" xfId="6552" xr:uid="{00000000-0005-0000-0000-0000FE630000}"/>
    <cellStyle name="40% - Accent6 2 3 4 2 3 2 2" xfId="6551" xr:uid="{00000000-0005-0000-0000-0000FF630000}"/>
    <cellStyle name="40% - Accent6 2 3 4 2 3 3" xfId="6550" xr:uid="{00000000-0005-0000-0000-000000640000}"/>
    <cellStyle name="40% - Accent6 2 3 4 2 4" xfId="33864" xr:uid="{00000000-0005-0000-0000-000001640000}"/>
    <cellStyle name="40% - Accent6 2 3 4 2 4 2" xfId="27375" xr:uid="{00000000-0005-0000-0000-000002640000}"/>
    <cellStyle name="40% - Accent6 2 3 4 2 5" xfId="6549" xr:uid="{00000000-0005-0000-0000-000003640000}"/>
    <cellStyle name="40% - Accent6 2 3 4 3" xfId="30120" xr:uid="{00000000-0005-0000-0000-000004640000}"/>
    <cellStyle name="40% - Accent6 2 3 4 3 2" xfId="6546" xr:uid="{00000000-0005-0000-0000-000005640000}"/>
    <cellStyle name="40% - Accent6 2 3 4 3 2 2" xfId="6545" xr:uid="{00000000-0005-0000-0000-000006640000}"/>
    <cellStyle name="40% - Accent6 2 3 4 3 2 2 2" xfId="6544" xr:uid="{00000000-0005-0000-0000-000007640000}"/>
    <cellStyle name="40% - Accent6 2 3 4 3 2 3" xfId="6543" xr:uid="{00000000-0005-0000-0000-000008640000}"/>
    <cellStyle name="40% - Accent6 2 3 4 3 3" xfId="6542" xr:uid="{00000000-0005-0000-0000-000009640000}"/>
    <cellStyle name="40% - Accent6 2 3 4 3 3 2" xfId="6541" xr:uid="{00000000-0005-0000-0000-00000A640000}"/>
    <cellStyle name="40% - Accent6 2 3 4 3 4" xfId="7765" xr:uid="{00000000-0005-0000-0000-00000B640000}"/>
    <cellStyle name="40% - Accent6 2 3 4 4" xfId="31348" xr:uid="{00000000-0005-0000-0000-00000C640000}"/>
    <cellStyle name="40% - Accent6 2 3 4 4 2" xfId="6540" xr:uid="{00000000-0005-0000-0000-00000D640000}"/>
    <cellStyle name="40% - Accent6 2 3 4 4 2 2" xfId="6539" xr:uid="{00000000-0005-0000-0000-00000E640000}"/>
    <cellStyle name="40% - Accent6 2 3 4 4 3" xfId="6538" xr:uid="{00000000-0005-0000-0000-00000F640000}"/>
    <cellStyle name="40% - Accent6 2 3 4 5" xfId="13323" xr:uid="{00000000-0005-0000-0000-000010640000}"/>
    <cellStyle name="40% - Accent6 2 3 4 5 2" xfId="25159" xr:uid="{00000000-0005-0000-0000-000011640000}"/>
    <cellStyle name="40% - Accent6 2 3 4 6" xfId="6537" xr:uid="{00000000-0005-0000-0000-000012640000}"/>
    <cellStyle name="40% - Accent6 2 3 5" xfId="32808" xr:uid="{00000000-0005-0000-0000-000013640000}"/>
    <cellStyle name="40% - Accent6 2 3 5 2" xfId="30843" xr:uid="{00000000-0005-0000-0000-000014640000}"/>
    <cellStyle name="40% - Accent6 2 3 5 2 2" xfId="17807" xr:uid="{00000000-0005-0000-0000-000015640000}"/>
    <cellStyle name="40% - Accent6 2 3 5 2 2 2" xfId="6533" xr:uid="{00000000-0005-0000-0000-000016640000}"/>
    <cellStyle name="40% - Accent6 2 3 5 2 2 2 2" xfId="6531" xr:uid="{00000000-0005-0000-0000-000017640000}"/>
    <cellStyle name="40% - Accent6 2 3 5 2 2 3" xfId="6530" xr:uid="{00000000-0005-0000-0000-000018640000}"/>
    <cellStyle name="40% - Accent6 2 3 5 2 3" xfId="21100" xr:uid="{00000000-0005-0000-0000-000019640000}"/>
    <cellStyle name="40% - Accent6 2 3 5 2 3 2" xfId="6529" xr:uid="{00000000-0005-0000-0000-00001A640000}"/>
    <cellStyle name="40% - Accent6 2 3 5 2 4" xfId="6528" xr:uid="{00000000-0005-0000-0000-00001B640000}"/>
    <cellStyle name="40% - Accent6 2 3 5 3" xfId="31335" xr:uid="{00000000-0005-0000-0000-00001C640000}"/>
    <cellStyle name="40% - Accent6 2 3 5 3 2" xfId="21094" xr:uid="{00000000-0005-0000-0000-00001D640000}"/>
    <cellStyle name="40% - Accent6 2 3 5 3 2 2" xfId="6527" xr:uid="{00000000-0005-0000-0000-00001E640000}"/>
    <cellStyle name="40% - Accent6 2 3 5 3 3" xfId="6525" xr:uid="{00000000-0005-0000-0000-00001F640000}"/>
    <cellStyle name="40% - Accent6 2 3 5 4" xfId="6524" xr:uid="{00000000-0005-0000-0000-000020640000}"/>
    <cellStyle name="40% - Accent6 2 3 5 4 2" xfId="6521" xr:uid="{00000000-0005-0000-0000-000021640000}"/>
    <cellStyle name="40% - Accent6 2 3 5 5" xfId="6520" xr:uid="{00000000-0005-0000-0000-000022640000}"/>
    <cellStyle name="40% - Accent6 2 3 6" xfId="29393" xr:uid="{00000000-0005-0000-0000-000023640000}"/>
    <cellStyle name="40% - Accent6 2 3 6 2" xfId="29384" xr:uid="{00000000-0005-0000-0000-000024640000}"/>
    <cellStyle name="40% - Accent6 2 3 6 2 2" xfId="21082" xr:uid="{00000000-0005-0000-0000-000025640000}"/>
    <cellStyle name="40% - Accent6 2 3 6 2 2 2" xfId="6518" xr:uid="{00000000-0005-0000-0000-000026640000}"/>
    <cellStyle name="40% - Accent6 2 3 6 2 3" xfId="6515" xr:uid="{00000000-0005-0000-0000-000027640000}"/>
    <cellStyle name="40% - Accent6 2 3 6 3" xfId="6513" xr:uid="{00000000-0005-0000-0000-000028640000}"/>
    <cellStyle name="40% - Accent6 2 3 6 3 2" xfId="6512" xr:uid="{00000000-0005-0000-0000-000029640000}"/>
    <cellStyle name="40% - Accent6 2 3 6 4" xfId="6510" xr:uid="{00000000-0005-0000-0000-00002A640000}"/>
    <cellStyle name="40% - Accent6 2 3 7" xfId="33150" xr:uid="{00000000-0005-0000-0000-00002B640000}"/>
    <cellStyle name="40% - Accent6 2 3 7 2" xfId="6506" xr:uid="{00000000-0005-0000-0000-00002C640000}"/>
    <cellStyle name="40% - Accent6 2 3 7 2 2" xfId="26469" xr:uid="{00000000-0005-0000-0000-00002D640000}"/>
    <cellStyle name="40% - Accent6 2 3 7 3" xfId="6504" xr:uid="{00000000-0005-0000-0000-00002E640000}"/>
    <cellStyle name="40% - Accent6 2 3 8" xfId="15106" xr:uid="{00000000-0005-0000-0000-00002F640000}"/>
    <cellStyle name="40% - Accent6 2 3 8 2" xfId="6502" xr:uid="{00000000-0005-0000-0000-000030640000}"/>
    <cellStyle name="40% - Accent6 2 3 9" xfId="33596" xr:uid="{00000000-0005-0000-0000-000031640000}"/>
    <cellStyle name="40% - Accent6 2 4" xfId="11798" xr:uid="{00000000-0005-0000-0000-000032640000}"/>
    <cellStyle name="40% - Accent6 2 4 2" xfId="31320" xr:uid="{00000000-0005-0000-0000-000033640000}"/>
    <cellStyle name="40% - Accent6 2 4 2 2" xfId="7959" xr:uid="{00000000-0005-0000-0000-000034640000}"/>
    <cellStyle name="40% - Accent6 2 4 2 2 2" xfId="6500" xr:uid="{00000000-0005-0000-0000-000035640000}"/>
    <cellStyle name="40% - Accent6 2 4 2 2 2 2" xfId="20600" xr:uid="{00000000-0005-0000-0000-000036640000}"/>
    <cellStyle name="40% - Accent6 2 4 2 2 2 2 2" xfId="7854" xr:uid="{00000000-0005-0000-0000-000037640000}"/>
    <cellStyle name="40% - Accent6 2 4 2 2 2 2 2 2" xfId="7851" xr:uid="{00000000-0005-0000-0000-000038640000}"/>
    <cellStyle name="40% - Accent6 2 4 2 2 2 2 2 2 2" xfId="8199" xr:uid="{00000000-0005-0000-0000-000039640000}"/>
    <cellStyle name="40% - Accent6 2 4 2 2 2 2 2 3" xfId="6498" xr:uid="{00000000-0005-0000-0000-00003A640000}"/>
    <cellStyle name="40% - Accent6 2 4 2 2 2 2 3" xfId="33390" xr:uid="{00000000-0005-0000-0000-00003B640000}"/>
    <cellStyle name="40% - Accent6 2 4 2 2 2 2 3 2" xfId="8137" xr:uid="{00000000-0005-0000-0000-00003C640000}"/>
    <cellStyle name="40% - Accent6 2 4 2 2 2 2 4" xfId="23474" xr:uid="{00000000-0005-0000-0000-00003D640000}"/>
    <cellStyle name="40% - Accent6 2 4 2 2 2 3" xfId="23416" xr:uid="{00000000-0005-0000-0000-00003E640000}"/>
    <cellStyle name="40% - Accent6 2 4 2 2 2 3 2" xfId="7847" xr:uid="{00000000-0005-0000-0000-00003F640000}"/>
    <cellStyle name="40% - Accent6 2 4 2 2 2 3 2 2" xfId="6495" xr:uid="{00000000-0005-0000-0000-000040640000}"/>
    <cellStyle name="40% - Accent6 2 4 2 2 2 3 3" xfId="23470" xr:uid="{00000000-0005-0000-0000-000041640000}"/>
    <cellStyle name="40% - Accent6 2 4 2 2 2 4" xfId="7885" xr:uid="{00000000-0005-0000-0000-000042640000}"/>
    <cellStyle name="40% - Accent6 2 4 2 2 2 4 2" xfId="12695" xr:uid="{00000000-0005-0000-0000-000043640000}"/>
    <cellStyle name="40% - Accent6 2 4 2 2 2 5" xfId="8046" xr:uid="{00000000-0005-0000-0000-000044640000}"/>
    <cellStyle name="40% - Accent6 2 4 2 2 3" xfId="6493" xr:uid="{00000000-0005-0000-0000-000045640000}"/>
    <cellStyle name="40% - Accent6 2 4 2 2 3 2" xfId="23408" xr:uid="{00000000-0005-0000-0000-000046640000}"/>
    <cellStyle name="40% - Accent6 2 4 2 2 3 2 2" xfId="7841" xr:uid="{00000000-0005-0000-0000-000047640000}"/>
    <cellStyle name="40% - Accent6 2 4 2 2 3 2 2 2" xfId="19720" xr:uid="{00000000-0005-0000-0000-000048640000}"/>
    <cellStyle name="40% - Accent6 2 4 2 2 3 2 3" xfId="21044" xr:uid="{00000000-0005-0000-0000-000049640000}"/>
    <cellStyle name="40% - Accent6 2 4 2 2 3 3" xfId="29065" xr:uid="{00000000-0005-0000-0000-00004A640000}"/>
    <cellStyle name="40% - Accent6 2 4 2 2 3 3 2" xfId="6490" xr:uid="{00000000-0005-0000-0000-00004B640000}"/>
    <cellStyle name="40% - Accent6 2 4 2 2 3 4" xfId="7588" xr:uid="{00000000-0005-0000-0000-00004C640000}"/>
    <cellStyle name="40% - Accent6 2 4 2 2 4" xfId="26738" xr:uid="{00000000-0005-0000-0000-00004D640000}"/>
    <cellStyle name="40% - Accent6 2 4 2 2 4 2" xfId="33193" xr:uid="{00000000-0005-0000-0000-00004E640000}"/>
    <cellStyle name="40% - Accent6 2 4 2 2 4 2 2" xfId="6489" xr:uid="{00000000-0005-0000-0000-00004F640000}"/>
    <cellStyle name="40% - Accent6 2 4 2 2 4 3" xfId="6487" xr:uid="{00000000-0005-0000-0000-000050640000}"/>
    <cellStyle name="40% - Accent6 2 4 2 2 5" xfId="26735" xr:uid="{00000000-0005-0000-0000-000051640000}"/>
    <cellStyle name="40% - Accent6 2 4 2 2 5 2" xfId="6484" xr:uid="{00000000-0005-0000-0000-000052640000}"/>
    <cellStyle name="40% - Accent6 2 4 2 2 6" xfId="6482" xr:uid="{00000000-0005-0000-0000-000053640000}"/>
    <cellStyle name="40% - Accent6 2 4 2 3" xfId="15001" xr:uid="{00000000-0005-0000-0000-000054640000}"/>
    <cellStyle name="40% - Accent6 2 4 2 3 2" xfId="6480" xr:uid="{00000000-0005-0000-0000-000055640000}"/>
    <cellStyle name="40% - Accent6 2 4 2 3 2 2" xfId="23390" xr:uid="{00000000-0005-0000-0000-000056640000}"/>
    <cellStyle name="40% - Accent6 2 4 2 3 2 2 2" xfId="13133" xr:uid="{00000000-0005-0000-0000-000057640000}"/>
    <cellStyle name="40% - Accent6 2 4 2 3 2 2 2 2" xfId="21660" xr:uid="{00000000-0005-0000-0000-000058640000}"/>
    <cellStyle name="40% - Accent6 2 4 2 3 2 2 3" xfId="23153" xr:uid="{00000000-0005-0000-0000-000059640000}"/>
    <cellStyle name="40% - Accent6 2 4 2 3 2 3" xfId="32548" xr:uid="{00000000-0005-0000-0000-00005A640000}"/>
    <cellStyle name="40% - Accent6 2 4 2 3 2 3 2" xfId="6478" xr:uid="{00000000-0005-0000-0000-00005B640000}"/>
    <cellStyle name="40% - Accent6 2 4 2 3 2 4" xfId="31578" xr:uid="{00000000-0005-0000-0000-00005C640000}"/>
    <cellStyle name="40% - Accent6 2 4 2 3 3" xfId="6477" xr:uid="{00000000-0005-0000-0000-00005D640000}"/>
    <cellStyle name="40% - Accent6 2 4 2 3 3 2" xfId="25532" xr:uid="{00000000-0005-0000-0000-00005E640000}"/>
    <cellStyle name="40% - Accent6 2 4 2 3 3 2 2" xfId="6475" xr:uid="{00000000-0005-0000-0000-00005F640000}"/>
    <cellStyle name="40% - Accent6 2 4 2 3 3 3" xfId="31271" xr:uid="{00000000-0005-0000-0000-000060640000}"/>
    <cellStyle name="40% - Accent6 2 4 2 3 4" xfId="26730" xr:uid="{00000000-0005-0000-0000-000061640000}"/>
    <cellStyle name="40% - Accent6 2 4 2 3 4 2" xfId="31254" xr:uid="{00000000-0005-0000-0000-000062640000}"/>
    <cellStyle name="40% - Accent6 2 4 2 3 5" xfId="32196" xr:uid="{00000000-0005-0000-0000-000063640000}"/>
    <cellStyle name="40% - Accent6 2 4 2 4" xfId="6474" xr:uid="{00000000-0005-0000-0000-000064640000}"/>
    <cellStyle name="40% - Accent6 2 4 2 4 2" xfId="6473" xr:uid="{00000000-0005-0000-0000-000065640000}"/>
    <cellStyle name="40% - Accent6 2 4 2 4 2 2" xfId="29029" xr:uid="{00000000-0005-0000-0000-000066640000}"/>
    <cellStyle name="40% - Accent6 2 4 2 4 2 2 2" xfId="6472" xr:uid="{00000000-0005-0000-0000-000067640000}"/>
    <cellStyle name="40% - Accent6 2 4 2 4 2 3" xfId="29025" xr:uid="{00000000-0005-0000-0000-000068640000}"/>
    <cellStyle name="40% - Accent6 2 4 2 4 3" xfId="6468" xr:uid="{00000000-0005-0000-0000-000069640000}"/>
    <cellStyle name="40% - Accent6 2 4 2 4 3 2" xfId="29020" xr:uid="{00000000-0005-0000-0000-00006A640000}"/>
    <cellStyle name="40% - Accent6 2 4 2 4 4" xfId="7746" xr:uid="{00000000-0005-0000-0000-00006B640000}"/>
    <cellStyle name="40% - Accent6 2 4 2 5" xfId="6467" xr:uid="{00000000-0005-0000-0000-00006C640000}"/>
    <cellStyle name="40% - Accent6 2 4 2 5 2" xfId="6466" xr:uid="{00000000-0005-0000-0000-00006D640000}"/>
    <cellStyle name="40% - Accent6 2 4 2 5 2 2" xfId="25398" xr:uid="{00000000-0005-0000-0000-00006E640000}"/>
    <cellStyle name="40% - Accent6 2 4 2 5 3" xfId="6465" xr:uid="{00000000-0005-0000-0000-00006F640000}"/>
    <cellStyle name="40% - Accent6 2 4 2 6" xfId="16520" xr:uid="{00000000-0005-0000-0000-000070640000}"/>
    <cellStyle name="40% - Accent6 2 4 2 6 2" xfId="6464" xr:uid="{00000000-0005-0000-0000-000071640000}"/>
    <cellStyle name="40% - Accent6 2 4 2 7" xfId="8123" xr:uid="{00000000-0005-0000-0000-000072640000}"/>
    <cellStyle name="40% - Accent6 2 4 3" xfId="7955" xr:uid="{00000000-0005-0000-0000-000073640000}"/>
    <cellStyle name="40% - Accent6 2 4 3 2" xfId="6463" xr:uid="{00000000-0005-0000-0000-000074640000}"/>
    <cellStyle name="40% - Accent6 2 4 3 2 2" xfId="6462" xr:uid="{00000000-0005-0000-0000-000075640000}"/>
    <cellStyle name="40% - Accent6 2 4 3 2 2 2" xfId="25949" xr:uid="{00000000-0005-0000-0000-000076640000}"/>
    <cellStyle name="40% - Accent6 2 4 3 2 2 2 2" xfId="29204" xr:uid="{00000000-0005-0000-0000-000077640000}"/>
    <cellStyle name="40% - Accent6 2 4 3 2 2 2 2 2" xfId="6460" xr:uid="{00000000-0005-0000-0000-000078640000}"/>
    <cellStyle name="40% - Accent6 2 4 3 2 2 2 3" xfId="17663" xr:uid="{00000000-0005-0000-0000-000079640000}"/>
    <cellStyle name="40% - Accent6 2 4 3 2 2 3" xfId="7784" xr:uid="{00000000-0005-0000-0000-00007A640000}"/>
    <cellStyle name="40% - Accent6 2 4 3 2 2 3 2" xfId="34317" xr:uid="{00000000-0005-0000-0000-00007B640000}"/>
    <cellStyle name="40% - Accent6 2 4 3 2 2 4" xfId="6458" xr:uid="{00000000-0005-0000-0000-00007C640000}"/>
    <cellStyle name="40% - Accent6 2 4 3 2 3" xfId="6457" xr:uid="{00000000-0005-0000-0000-00007D640000}"/>
    <cellStyle name="40% - Accent6 2 4 3 2 3 2" xfId="7780" xr:uid="{00000000-0005-0000-0000-00007E640000}"/>
    <cellStyle name="40% - Accent6 2 4 3 2 3 2 2" xfId="29191" xr:uid="{00000000-0005-0000-0000-00007F640000}"/>
    <cellStyle name="40% - Accent6 2 4 3 2 3 3" xfId="6889" xr:uid="{00000000-0005-0000-0000-000080640000}"/>
    <cellStyle name="40% - Accent6 2 4 3 2 4" xfId="30314" xr:uid="{00000000-0005-0000-0000-000081640000}"/>
    <cellStyle name="40% - Accent6 2 4 3 2 4 2" xfId="27921" xr:uid="{00000000-0005-0000-0000-000082640000}"/>
    <cellStyle name="40% - Accent6 2 4 3 2 5" xfId="6455" xr:uid="{00000000-0005-0000-0000-000083640000}"/>
    <cellStyle name="40% - Accent6 2 4 3 3" xfId="6454" xr:uid="{00000000-0005-0000-0000-000084640000}"/>
    <cellStyle name="40% - Accent6 2 4 3 3 2" xfId="6451" xr:uid="{00000000-0005-0000-0000-000085640000}"/>
    <cellStyle name="40% - Accent6 2 4 3 3 2 2" xfId="32792" xr:uid="{00000000-0005-0000-0000-000086640000}"/>
    <cellStyle name="40% - Accent6 2 4 3 3 2 2 2" xfId="12689" xr:uid="{00000000-0005-0000-0000-000087640000}"/>
    <cellStyle name="40% - Accent6 2 4 3 3 2 3" xfId="33011" xr:uid="{00000000-0005-0000-0000-000088640000}"/>
    <cellStyle name="40% - Accent6 2 4 3 3 3" xfId="6450" xr:uid="{00000000-0005-0000-0000-000089640000}"/>
    <cellStyle name="40% - Accent6 2 4 3 3 3 2" xfId="33208" xr:uid="{00000000-0005-0000-0000-00008A640000}"/>
    <cellStyle name="40% - Accent6 2 4 3 3 4" xfId="7742" xr:uid="{00000000-0005-0000-0000-00008B640000}"/>
    <cellStyle name="40% - Accent6 2 4 3 4" xfId="6449" xr:uid="{00000000-0005-0000-0000-00008C640000}"/>
    <cellStyle name="40% - Accent6 2 4 3 4 2" xfId="6447" xr:uid="{00000000-0005-0000-0000-00008D640000}"/>
    <cellStyle name="40% - Accent6 2 4 3 4 2 2" xfId="28991" xr:uid="{00000000-0005-0000-0000-00008E640000}"/>
    <cellStyle name="40% - Accent6 2 4 3 4 3" xfId="6446" xr:uid="{00000000-0005-0000-0000-00008F640000}"/>
    <cellStyle name="40% - Accent6 2 4 3 5" xfId="6445" xr:uid="{00000000-0005-0000-0000-000090640000}"/>
    <cellStyle name="40% - Accent6 2 4 3 5 2" xfId="6443" xr:uid="{00000000-0005-0000-0000-000091640000}"/>
    <cellStyle name="40% - Accent6 2 4 3 6" xfId="16507" xr:uid="{00000000-0005-0000-0000-000092640000}"/>
    <cellStyle name="40% - Accent6 2 4 4" xfId="30831" xr:uid="{00000000-0005-0000-0000-000093640000}"/>
    <cellStyle name="40% - Accent6 2 4 4 2" xfId="30828" xr:uid="{00000000-0005-0000-0000-000094640000}"/>
    <cellStyle name="40% - Accent6 2 4 4 2 2" xfId="33389" xr:uid="{00000000-0005-0000-0000-000095640000}"/>
    <cellStyle name="40% - Accent6 2 4 4 2 2 2" xfId="19098" xr:uid="{00000000-0005-0000-0000-000096640000}"/>
    <cellStyle name="40% - Accent6 2 4 4 2 2 2 2" xfId="32249" xr:uid="{00000000-0005-0000-0000-000097640000}"/>
    <cellStyle name="40% - Accent6 2 4 4 2 2 3" xfId="19090" xr:uid="{00000000-0005-0000-0000-000098640000}"/>
    <cellStyle name="40% - Accent6 2 4 4 2 3" xfId="23473" xr:uid="{00000000-0005-0000-0000-000099640000}"/>
    <cellStyle name="40% - Accent6 2 4 4 2 3 2" xfId="6442" xr:uid="{00000000-0005-0000-0000-00009A640000}"/>
    <cellStyle name="40% - Accent6 2 4 4 2 4" xfId="10237" xr:uid="{00000000-0005-0000-0000-00009B640000}"/>
    <cellStyle name="40% - Accent6 2 4 4 3" xfId="26999" xr:uid="{00000000-0005-0000-0000-00009C640000}"/>
    <cellStyle name="40% - Accent6 2 4 4 3 2" xfId="23469" xr:uid="{00000000-0005-0000-0000-00009D640000}"/>
    <cellStyle name="40% - Accent6 2 4 4 3 2 2" xfId="19056" xr:uid="{00000000-0005-0000-0000-00009E640000}"/>
    <cellStyle name="40% - Accent6 2 4 4 3 3" xfId="6440" xr:uid="{00000000-0005-0000-0000-00009F640000}"/>
    <cellStyle name="40% - Accent6 2 4 4 4" xfId="16815" xr:uid="{00000000-0005-0000-0000-0000A0640000}"/>
    <cellStyle name="40% - Accent6 2 4 4 4 2" xfId="12681" xr:uid="{00000000-0005-0000-0000-0000A1640000}"/>
    <cellStyle name="40% - Accent6 2 4 4 5" xfId="10565" xr:uid="{00000000-0005-0000-0000-0000A2640000}"/>
    <cellStyle name="40% - Accent6 2 4 5" xfId="31856" xr:uid="{00000000-0005-0000-0000-0000A3640000}"/>
    <cellStyle name="40% - Accent6 2 4 5 2" xfId="30818" xr:uid="{00000000-0005-0000-0000-0000A4640000}"/>
    <cellStyle name="40% - Accent6 2 4 5 2 2" xfId="21043" xr:uid="{00000000-0005-0000-0000-0000A5640000}"/>
    <cellStyle name="40% - Accent6 2 4 5 2 2 2" xfId="6437" xr:uid="{00000000-0005-0000-0000-0000A6640000}"/>
    <cellStyle name="40% - Accent6 2 4 5 2 3" xfId="6435" xr:uid="{00000000-0005-0000-0000-0000A7640000}"/>
    <cellStyle name="40% - Accent6 2 4 5 3" xfId="23321" xr:uid="{00000000-0005-0000-0000-0000A8640000}"/>
    <cellStyle name="40% - Accent6 2 4 5 3 2" xfId="9175" xr:uid="{00000000-0005-0000-0000-0000A9640000}"/>
    <cellStyle name="40% - Accent6 2 4 5 4" xfId="10547" xr:uid="{00000000-0005-0000-0000-0000AA640000}"/>
    <cellStyle name="40% - Accent6 2 4 6" xfId="30352" xr:uid="{00000000-0005-0000-0000-0000AB640000}"/>
    <cellStyle name="40% - Accent6 2 4 6 2" xfId="23278" xr:uid="{00000000-0005-0000-0000-0000AC640000}"/>
    <cellStyle name="40% - Accent6 2 4 6 2 2" xfId="6431" xr:uid="{00000000-0005-0000-0000-0000AD640000}"/>
    <cellStyle name="40% - Accent6 2 4 6 3" xfId="31606" xr:uid="{00000000-0005-0000-0000-0000AE640000}"/>
    <cellStyle name="40% - Accent6 2 4 7" xfId="6429" xr:uid="{00000000-0005-0000-0000-0000AF640000}"/>
    <cellStyle name="40% - Accent6 2 4 7 2" xfId="6427" xr:uid="{00000000-0005-0000-0000-0000B0640000}"/>
    <cellStyle name="40% - Accent6 2 4 8" xfId="15101" xr:uid="{00000000-0005-0000-0000-0000B1640000}"/>
    <cellStyle name="40% - Accent6 2 4 9" xfId="34768" xr:uid="{00000000-0005-0000-0000-0000B2640000}"/>
    <cellStyle name="40% - Accent6 2 5" xfId="7953" xr:uid="{00000000-0005-0000-0000-0000B3640000}"/>
    <cellStyle name="40% - Accent6 2 5 2" xfId="7951" xr:uid="{00000000-0005-0000-0000-0000B4640000}"/>
    <cellStyle name="40% - Accent6 2 5 2 2" xfId="6425" xr:uid="{00000000-0005-0000-0000-0000B5640000}"/>
    <cellStyle name="40% - Accent6 2 5 2 2 2" xfId="13258" xr:uid="{00000000-0005-0000-0000-0000B6640000}"/>
    <cellStyle name="40% - Accent6 2 5 2 2 2 2" xfId="21603" xr:uid="{00000000-0005-0000-0000-0000B7640000}"/>
    <cellStyle name="40% - Accent6 2 5 2 2 2 2 2" xfId="9565" xr:uid="{00000000-0005-0000-0000-0000B8640000}"/>
    <cellStyle name="40% - Accent6 2 5 2 2 2 2 2 2" xfId="6424" xr:uid="{00000000-0005-0000-0000-0000B9640000}"/>
    <cellStyle name="40% - Accent6 2 5 2 2 2 2 3" xfId="13512" xr:uid="{00000000-0005-0000-0000-0000BA640000}"/>
    <cellStyle name="40% - Accent6 2 5 2 2 2 3" xfId="24063" xr:uid="{00000000-0005-0000-0000-0000BB640000}"/>
    <cellStyle name="40% - Accent6 2 5 2 2 2 3 2" xfId="6420" xr:uid="{00000000-0005-0000-0000-0000BC640000}"/>
    <cellStyle name="40% - Accent6 2 5 2 2 2 4" xfId="6419" xr:uid="{00000000-0005-0000-0000-0000BD640000}"/>
    <cellStyle name="40% - Accent6 2 5 2 2 3" xfId="13255" xr:uid="{00000000-0005-0000-0000-0000BE640000}"/>
    <cellStyle name="40% - Accent6 2 5 2 2 3 2" xfId="24048" xr:uid="{00000000-0005-0000-0000-0000BF640000}"/>
    <cellStyle name="40% - Accent6 2 5 2 2 3 2 2" xfId="6418" xr:uid="{00000000-0005-0000-0000-0000C0640000}"/>
    <cellStyle name="40% - Accent6 2 5 2 2 3 3" xfId="6417" xr:uid="{00000000-0005-0000-0000-0000C1640000}"/>
    <cellStyle name="40% - Accent6 2 5 2 2 4" xfId="26652" xr:uid="{00000000-0005-0000-0000-0000C2640000}"/>
    <cellStyle name="40% - Accent6 2 5 2 2 4 2" xfId="6416" xr:uid="{00000000-0005-0000-0000-0000C3640000}"/>
    <cellStyle name="40% - Accent6 2 5 2 2 5" xfId="6415" xr:uid="{00000000-0005-0000-0000-0000C4640000}"/>
    <cellStyle name="40% - Accent6 2 5 2 3" xfId="6414" xr:uid="{00000000-0005-0000-0000-0000C5640000}"/>
    <cellStyle name="40% - Accent6 2 5 2 3 2" xfId="13230" xr:uid="{00000000-0005-0000-0000-0000C6640000}"/>
    <cellStyle name="40% - Accent6 2 5 2 3 2 2" xfId="23817" xr:uid="{00000000-0005-0000-0000-0000C7640000}"/>
    <cellStyle name="40% - Accent6 2 5 2 3 2 2 2" xfId="10986" xr:uid="{00000000-0005-0000-0000-0000C8640000}"/>
    <cellStyle name="40% - Accent6 2 5 2 3 2 3" xfId="19511" xr:uid="{00000000-0005-0000-0000-0000C9640000}"/>
    <cellStyle name="40% - Accent6 2 5 2 3 3" xfId="6413" xr:uid="{00000000-0005-0000-0000-0000CA640000}"/>
    <cellStyle name="40% - Accent6 2 5 2 3 3 2" xfId="27899" xr:uid="{00000000-0005-0000-0000-0000CB640000}"/>
    <cellStyle name="40% - Accent6 2 5 2 3 4" xfId="7730" xr:uid="{00000000-0005-0000-0000-0000CC640000}"/>
    <cellStyle name="40% - Accent6 2 5 2 4" xfId="6411" xr:uid="{00000000-0005-0000-0000-0000CD640000}"/>
    <cellStyle name="40% - Accent6 2 5 2 4 2" xfId="6410" xr:uid="{00000000-0005-0000-0000-0000CE640000}"/>
    <cellStyle name="40% - Accent6 2 5 2 4 2 2" xfId="27881" xr:uid="{00000000-0005-0000-0000-0000CF640000}"/>
    <cellStyle name="40% - Accent6 2 5 2 4 3" xfId="6409" xr:uid="{00000000-0005-0000-0000-0000D0640000}"/>
    <cellStyle name="40% - Accent6 2 5 2 5" xfId="20987" xr:uid="{00000000-0005-0000-0000-0000D1640000}"/>
    <cellStyle name="40% - Accent6 2 5 2 5 2" xfId="6408" xr:uid="{00000000-0005-0000-0000-0000D2640000}"/>
    <cellStyle name="40% - Accent6 2 5 2 6" xfId="16480" xr:uid="{00000000-0005-0000-0000-0000D3640000}"/>
    <cellStyle name="40% - Accent6 2 5 3" xfId="11715" xr:uid="{00000000-0005-0000-0000-0000D4640000}"/>
    <cellStyle name="40% - Accent6 2 5 3 2" xfId="11713" xr:uid="{00000000-0005-0000-0000-0000D5640000}"/>
    <cellStyle name="40% - Accent6 2 5 3 2 2" xfId="13170" xr:uid="{00000000-0005-0000-0000-0000D6640000}"/>
    <cellStyle name="40% - Accent6 2 5 3 2 2 2" xfId="23092" xr:uid="{00000000-0005-0000-0000-0000D7640000}"/>
    <cellStyle name="40% - Accent6 2 5 3 2 2 2 2" xfId="7625" xr:uid="{00000000-0005-0000-0000-0000D8640000}"/>
    <cellStyle name="40% - Accent6 2 5 3 2 2 3" xfId="6406" xr:uid="{00000000-0005-0000-0000-0000D9640000}"/>
    <cellStyle name="40% - Accent6 2 5 3 2 3" xfId="6405" xr:uid="{00000000-0005-0000-0000-0000DA640000}"/>
    <cellStyle name="40% - Accent6 2 5 3 2 3 2" xfId="6404" xr:uid="{00000000-0005-0000-0000-0000DB640000}"/>
    <cellStyle name="40% - Accent6 2 5 3 2 4" xfId="6402" xr:uid="{00000000-0005-0000-0000-0000DC640000}"/>
    <cellStyle name="40% - Accent6 2 5 3 3" xfId="6401" xr:uid="{00000000-0005-0000-0000-0000DD640000}"/>
    <cellStyle name="40% - Accent6 2 5 3 3 2" xfId="6400" xr:uid="{00000000-0005-0000-0000-0000DE640000}"/>
    <cellStyle name="40% - Accent6 2 5 3 3 2 2" xfId="28364" xr:uid="{00000000-0005-0000-0000-0000DF640000}"/>
    <cellStyle name="40% - Accent6 2 5 3 3 3" xfId="6399" xr:uid="{00000000-0005-0000-0000-0000E0640000}"/>
    <cellStyle name="40% - Accent6 2 5 3 4" xfId="6398" xr:uid="{00000000-0005-0000-0000-0000E1640000}"/>
    <cellStyle name="40% - Accent6 2 5 3 4 2" xfId="6396" xr:uid="{00000000-0005-0000-0000-0000E2640000}"/>
    <cellStyle name="40% - Accent6 2 5 3 5" xfId="6395" xr:uid="{00000000-0005-0000-0000-0000E3640000}"/>
    <cellStyle name="40% - Accent6 2 5 4" xfId="30809" xr:uid="{00000000-0005-0000-0000-0000E4640000}"/>
    <cellStyle name="40% - Accent6 2 5 4 2" xfId="33218" xr:uid="{00000000-0005-0000-0000-0000E5640000}"/>
    <cellStyle name="40% - Accent6 2 5 4 2 2" xfId="23152" xr:uid="{00000000-0005-0000-0000-0000E6640000}"/>
    <cellStyle name="40% - Accent6 2 5 4 2 2 2" xfId="6393" xr:uid="{00000000-0005-0000-0000-0000E7640000}"/>
    <cellStyle name="40% - Accent6 2 5 4 2 3" xfId="6391" xr:uid="{00000000-0005-0000-0000-0000E8640000}"/>
    <cellStyle name="40% - Accent6 2 5 4 3" xfId="23149" xr:uid="{00000000-0005-0000-0000-0000E9640000}"/>
    <cellStyle name="40% - Accent6 2 5 4 3 2" xfId="6387" xr:uid="{00000000-0005-0000-0000-0000EA640000}"/>
    <cellStyle name="40% - Accent6 2 5 4 4" xfId="10482" xr:uid="{00000000-0005-0000-0000-0000EB640000}"/>
    <cellStyle name="40% - Accent6 2 5 5" xfId="33731" xr:uid="{00000000-0005-0000-0000-0000EC640000}"/>
    <cellStyle name="40% - Accent6 2 5 5 2" xfId="23121" xr:uid="{00000000-0005-0000-0000-0000ED640000}"/>
    <cellStyle name="40% - Accent6 2 5 5 2 2" xfId="6385" xr:uid="{00000000-0005-0000-0000-0000EE640000}"/>
    <cellStyle name="40% - Accent6 2 5 5 3" xfId="9127" xr:uid="{00000000-0005-0000-0000-0000EF640000}"/>
    <cellStyle name="40% - Accent6 2 5 6" xfId="6383" xr:uid="{00000000-0005-0000-0000-0000F0640000}"/>
    <cellStyle name="40% - Accent6 2 5 6 2" xfId="6382" xr:uid="{00000000-0005-0000-0000-0000F1640000}"/>
    <cellStyle name="40% - Accent6 2 5 7" xfId="6381" xr:uid="{00000000-0005-0000-0000-0000F2640000}"/>
    <cellStyle name="40% - Accent6 2 5 8" xfId="34958" xr:uid="{00000000-0005-0000-0000-0000F3640000}"/>
    <cellStyle name="40% - Accent6 2 6" xfId="7948" xr:uid="{00000000-0005-0000-0000-0000F4640000}"/>
    <cellStyle name="40% - Accent6 2 6 2" xfId="6379" xr:uid="{00000000-0005-0000-0000-0000F5640000}"/>
    <cellStyle name="40% - Accent6 2 6 2 2" xfId="14923" xr:uid="{00000000-0005-0000-0000-0000F6640000}"/>
    <cellStyle name="40% - Accent6 2 6 2 2 2" xfId="12957" xr:uid="{00000000-0005-0000-0000-0000F7640000}"/>
    <cellStyle name="40% - Accent6 2 6 2 2 2 2" xfId="21330" xr:uid="{00000000-0005-0000-0000-0000F8640000}"/>
    <cellStyle name="40% - Accent6 2 6 2 2 2 2 2" xfId="7872" xr:uid="{00000000-0005-0000-0000-0000F9640000}"/>
    <cellStyle name="40% - Accent6 2 6 2 2 2 3" xfId="21324" xr:uid="{00000000-0005-0000-0000-0000FA640000}"/>
    <cellStyle name="40% - Accent6 2 6 2 2 3" xfId="11923" xr:uid="{00000000-0005-0000-0000-0000FB640000}"/>
    <cellStyle name="40% - Accent6 2 6 2 2 3 2" xfId="11921" xr:uid="{00000000-0005-0000-0000-0000FC640000}"/>
    <cellStyle name="40% - Accent6 2 6 2 2 4" xfId="11917" xr:uid="{00000000-0005-0000-0000-0000FD640000}"/>
    <cellStyle name="40% - Accent6 2 6 2 3" xfId="25224" xr:uid="{00000000-0005-0000-0000-0000FE640000}"/>
    <cellStyle name="40% - Accent6 2 6 2 3 2" xfId="6377" xr:uid="{00000000-0005-0000-0000-0000FF640000}"/>
    <cellStyle name="40% - Accent6 2 6 2 3 2 2" xfId="21168" xr:uid="{00000000-0005-0000-0000-000000650000}"/>
    <cellStyle name="40% - Accent6 2 6 2 3 3" xfId="11912" xr:uid="{00000000-0005-0000-0000-000001650000}"/>
    <cellStyle name="40% - Accent6 2 6 2 4" xfId="19911" xr:uid="{00000000-0005-0000-0000-000002650000}"/>
    <cellStyle name="40% - Accent6 2 6 2 4 2" xfId="29128" xr:uid="{00000000-0005-0000-0000-000003650000}"/>
    <cellStyle name="40% - Accent6 2 6 2 5" xfId="19905" xr:uid="{00000000-0005-0000-0000-000004650000}"/>
    <cellStyle name="40% - Accent6 2 6 3" xfId="11710" xr:uid="{00000000-0005-0000-0000-000005650000}"/>
    <cellStyle name="40% - Accent6 2 6 3 2" xfId="28599" xr:uid="{00000000-0005-0000-0000-000006650000}"/>
    <cellStyle name="40% - Accent6 2 6 3 2 2" xfId="6375" xr:uid="{00000000-0005-0000-0000-000007650000}"/>
    <cellStyle name="40% - Accent6 2 6 3 2 2 2" xfId="20668" xr:uid="{00000000-0005-0000-0000-000008650000}"/>
    <cellStyle name="40% - Accent6 2 6 3 2 3" xfId="11892" xr:uid="{00000000-0005-0000-0000-000009650000}"/>
    <cellStyle name="40% - Accent6 2 6 3 3" xfId="19901" xr:uid="{00000000-0005-0000-0000-00000A650000}"/>
    <cellStyle name="40% - Accent6 2 6 3 3 2" xfId="6373" xr:uid="{00000000-0005-0000-0000-00000B650000}"/>
    <cellStyle name="40% - Accent6 2 6 3 4" xfId="19896" xr:uid="{00000000-0005-0000-0000-00000C650000}"/>
    <cellStyle name="40% - Accent6 2 6 4" xfId="30803" xr:uid="{00000000-0005-0000-0000-00000D650000}"/>
    <cellStyle name="40% - Accent6 2 6 4 2" xfId="19882" xr:uid="{00000000-0005-0000-0000-00000E650000}"/>
    <cellStyle name="40% - Accent6 2 6 4 2 2" xfId="6371" xr:uid="{00000000-0005-0000-0000-00000F650000}"/>
    <cellStyle name="40% - Accent6 2 6 4 3" xfId="19877" xr:uid="{00000000-0005-0000-0000-000010650000}"/>
    <cellStyle name="40% - Accent6 2 6 5" xfId="6364" xr:uid="{00000000-0005-0000-0000-000011650000}"/>
    <cellStyle name="40% - Accent6 2 6 5 2" xfId="19870" xr:uid="{00000000-0005-0000-0000-000012650000}"/>
    <cellStyle name="40% - Accent6 2 6 6" xfId="12683" xr:uid="{00000000-0005-0000-0000-000013650000}"/>
    <cellStyle name="40% - Accent6 2 6 7" xfId="35163" xr:uid="{00000000-0005-0000-0000-000014650000}"/>
    <cellStyle name="40% - Accent6 2 7" xfId="6363" xr:uid="{00000000-0005-0000-0000-000015650000}"/>
    <cellStyle name="40% - Accent6 2 7 2" xfId="6362" xr:uid="{00000000-0005-0000-0000-000016650000}"/>
    <cellStyle name="40% - Accent6 2 7 2 2" xfId="15562" xr:uid="{00000000-0005-0000-0000-000017650000}"/>
    <cellStyle name="40% - Accent6 2 7 2 2 2" xfId="6360" xr:uid="{00000000-0005-0000-0000-000018650000}"/>
    <cellStyle name="40% - Accent6 2 7 2 2 2 2" xfId="19184" xr:uid="{00000000-0005-0000-0000-000019650000}"/>
    <cellStyle name="40% - Accent6 2 7 2 2 3" xfId="15364" xr:uid="{00000000-0005-0000-0000-00001A650000}"/>
    <cellStyle name="40% - Accent6 2 7 2 3" xfId="15556" xr:uid="{00000000-0005-0000-0000-00001B650000}"/>
    <cellStyle name="40% - Accent6 2 7 2 3 2" xfId="6357" xr:uid="{00000000-0005-0000-0000-00001C650000}"/>
    <cellStyle name="40% - Accent6 2 7 2 4" xfId="19854" xr:uid="{00000000-0005-0000-0000-00001D650000}"/>
    <cellStyle name="40% - Accent6 2 7 3" xfId="6355" xr:uid="{00000000-0005-0000-0000-00001E650000}"/>
    <cellStyle name="40% - Accent6 2 7 3 2" xfId="15552" xr:uid="{00000000-0005-0000-0000-00001F650000}"/>
    <cellStyle name="40% - Accent6 2 7 3 2 2" xfId="6354" xr:uid="{00000000-0005-0000-0000-000020650000}"/>
    <cellStyle name="40% - Accent6 2 7 3 3" xfId="19843" xr:uid="{00000000-0005-0000-0000-000021650000}"/>
    <cellStyle name="40% - Accent6 2 7 4" xfId="6352" xr:uid="{00000000-0005-0000-0000-000022650000}"/>
    <cellStyle name="40% - Accent6 2 7 4 2" xfId="19832" xr:uid="{00000000-0005-0000-0000-000023650000}"/>
    <cellStyle name="40% - Accent6 2 7 5" xfId="34233" xr:uid="{00000000-0005-0000-0000-000024650000}"/>
    <cellStyle name="40% - Accent6 2 7 6" xfId="35392" xr:uid="{00000000-0005-0000-0000-000025650000}"/>
    <cellStyle name="40% - Accent6 2 8" xfId="6350" xr:uid="{00000000-0005-0000-0000-000026650000}"/>
    <cellStyle name="40% - Accent6 2 8 2" xfId="6349" xr:uid="{00000000-0005-0000-0000-000027650000}"/>
    <cellStyle name="40% - Accent6 2 8 2 2" xfId="15542" xr:uid="{00000000-0005-0000-0000-000028650000}"/>
    <cellStyle name="40% - Accent6 2 8 2 2 2" xfId="6348" xr:uid="{00000000-0005-0000-0000-000029650000}"/>
    <cellStyle name="40% - Accent6 2 8 2 3" xfId="19821" xr:uid="{00000000-0005-0000-0000-00002A650000}"/>
    <cellStyle name="40% - Accent6 2 8 3" xfId="6345" xr:uid="{00000000-0005-0000-0000-00002B650000}"/>
    <cellStyle name="40% - Accent6 2 8 3 2" xfId="19809" xr:uid="{00000000-0005-0000-0000-00002C650000}"/>
    <cellStyle name="40% - Accent6 2 8 4" xfId="6344" xr:uid="{00000000-0005-0000-0000-00002D650000}"/>
    <cellStyle name="40% - Accent6 2 8 5" xfId="36264" xr:uid="{00000000-0005-0000-0000-00002E650000}"/>
    <cellStyle name="40% - Accent6 2 9" xfId="15263" xr:uid="{00000000-0005-0000-0000-00002F650000}"/>
    <cellStyle name="40% - Accent6 2 9 2" xfId="6343" xr:uid="{00000000-0005-0000-0000-000030650000}"/>
    <cellStyle name="40% - Accent6 2 9 2 2" xfId="19805" xr:uid="{00000000-0005-0000-0000-000031650000}"/>
    <cellStyle name="40% - Accent6 2 9 3" xfId="6342" xr:uid="{00000000-0005-0000-0000-000032650000}"/>
    <cellStyle name="40% - Accent6 2 9 4" xfId="36550" xr:uid="{00000000-0005-0000-0000-000033650000}"/>
    <cellStyle name="40% - Accent6 20" xfId="35714" xr:uid="{00000000-0005-0000-0000-000034650000}"/>
    <cellStyle name="40% - Accent6 20 2" xfId="36883" xr:uid="{00000000-0005-0000-0000-000035650000}"/>
    <cellStyle name="40% - Accent6 20 3" xfId="37774" xr:uid="{00000000-0005-0000-0000-000036650000}"/>
    <cellStyle name="40% - Accent6 21" xfId="35733" xr:uid="{00000000-0005-0000-0000-000037650000}"/>
    <cellStyle name="40% - Accent6 21 2" xfId="36903" xr:uid="{00000000-0005-0000-0000-000038650000}"/>
    <cellStyle name="40% - Accent6 21 3" xfId="37794" xr:uid="{00000000-0005-0000-0000-000039650000}"/>
    <cellStyle name="40% - Accent6 22" xfId="35752" xr:uid="{00000000-0005-0000-0000-00003A650000}"/>
    <cellStyle name="40% - Accent6 22 2" xfId="36923" xr:uid="{00000000-0005-0000-0000-00003B650000}"/>
    <cellStyle name="40% - Accent6 22 3" xfId="37814" xr:uid="{00000000-0005-0000-0000-00003C650000}"/>
    <cellStyle name="40% - Accent6 23" xfId="35772" xr:uid="{00000000-0005-0000-0000-00003D650000}"/>
    <cellStyle name="40% - Accent6 23 2" xfId="36942" xr:uid="{00000000-0005-0000-0000-00003E650000}"/>
    <cellStyle name="40% - Accent6 23 3" xfId="37834" xr:uid="{00000000-0005-0000-0000-00003F650000}"/>
    <cellStyle name="40% - Accent6 24" xfId="35792" xr:uid="{00000000-0005-0000-0000-000040650000}"/>
    <cellStyle name="40% - Accent6 24 2" xfId="36961" xr:uid="{00000000-0005-0000-0000-000041650000}"/>
    <cellStyle name="40% - Accent6 24 3" xfId="37854" xr:uid="{00000000-0005-0000-0000-000042650000}"/>
    <cellStyle name="40% - Accent6 25" xfId="35811" xr:uid="{00000000-0005-0000-0000-000043650000}"/>
    <cellStyle name="40% - Accent6 25 2" xfId="36981" xr:uid="{00000000-0005-0000-0000-000044650000}"/>
    <cellStyle name="40% - Accent6 25 3" xfId="37874" xr:uid="{00000000-0005-0000-0000-000045650000}"/>
    <cellStyle name="40% - Accent6 26" xfId="35830" xr:uid="{00000000-0005-0000-0000-000046650000}"/>
    <cellStyle name="40% - Accent6 26 2" xfId="37001" xr:uid="{00000000-0005-0000-0000-000047650000}"/>
    <cellStyle name="40% - Accent6 26 3" xfId="37894" xr:uid="{00000000-0005-0000-0000-000048650000}"/>
    <cellStyle name="40% - Accent6 27" xfId="35849" xr:uid="{00000000-0005-0000-0000-000049650000}"/>
    <cellStyle name="40% - Accent6 27 2" xfId="37021" xr:uid="{00000000-0005-0000-0000-00004A650000}"/>
    <cellStyle name="40% - Accent6 27 3" xfId="37914" xr:uid="{00000000-0005-0000-0000-00004B650000}"/>
    <cellStyle name="40% - Accent6 28" xfId="35868" xr:uid="{00000000-0005-0000-0000-00004C650000}"/>
    <cellStyle name="40% - Accent6 28 2" xfId="37041" xr:uid="{00000000-0005-0000-0000-00004D650000}"/>
    <cellStyle name="40% - Accent6 28 3" xfId="37934" xr:uid="{00000000-0005-0000-0000-00004E650000}"/>
    <cellStyle name="40% - Accent6 29" xfId="35882" xr:uid="{00000000-0005-0000-0000-00004F650000}"/>
    <cellStyle name="40% - Accent6 29 2" xfId="37054" xr:uid="{00000000-0005-0000-0000-000050650000}"/>
    <cellStyle name="40% - Accent6 29 3" xfId="37948" xr:uid="{00000000-0005-0000-0000-000051650000}"/>
    <cellStyle name="40% - Accent6 3" xfId="114" xr:uid="{00000000-0005-0000-0000-000052650000}"/>
    <cellStyle name="40% - Accent6 3 10" xfId="16883" xr:uid="{00000000-0005-0000-0000-000053650000}"/>
    <cellStyle name="40% - Accent6 3 10 2" xfId="37454" xr:uid="{00000000-0005-0000-0000-000054650000}"/>
    <cellStyle name="40% - Accent6 3 11" xfId="34468" xr:uid="{00000000-0005-0000-0000-000055650000}"/>
    <cellStyle name="40% - Accent6 3 12" xfId="7945" xr:uid="{00000000-0005-0000-0000-000056650000}"/>
    <cellStyle name="40% - Accent6 3 2" xfId="175" xr:uid="{00000000-0005-0000-0000-000057650000}"/>
    <cellStyle name="40% - Accent6 3 2 10" xfId="34518" xr:uid="{00000000-0005-0000-0000-000058650000}"/>
    <cellStyle name="40% - Accent6 3 2 11" xfId="31577" xr:uid="{00000000-0005-0000-0000-000059650000}"/>
    <cellStyle name="40% - Accent6 3 2 2" xfId="7942" xr:uid="{00000000-0005-0000-0000-00005A650000}"/>
    <cellStyle name="40% - Accent6 3 2 2 2" xfId="7939" xr:uid="{00000000-0005-0000-0000-00005B650000}"/>
    <cellStyle name="40% - Accent6 3 2 2 2 2" xfId="15081" xr:uid="{00000000-0005-0000-0000-00005C650000}"/>
    <cellStyle name="40% - Accent6 3 2 2 2 2 2" xfId="6341" xr:uid="{00000000-0005-0000-0000-00005D650000}"/>
    <cellStyle name="40% - Accent6 3 2 2 2 2 2 2" xfId="6340" xr:uid="{00000000-0005-0000-0000-00005E650000}"/>
    <cellStyle name="40% - Accent6 3 2 2 2 2 2 2 2" xfId="25822" xr:uid="{00000000-0005-0000-0000-00005F650000}"/>
    <cellStyle name="40% - Accent6 3 2 2 2 2 2 2 2 2" xfId="6339" xr:uid="{00000000-0005-0000-0000-000060650000}"/>
    <cellStyle name="40% - Accent6 3 2 2 2 2 2 2 2 2 2" xfId="21119" xr:uid="{00000000-0005-0000-0000-000061650000}"/>
    <cellStyle name="40% - Accent6 3 2 2 2 2 2 2 2 3" xfId="6337" xr:uid="{00000000-0005-0000-0000-000062650000}"/>
    <cellStyle name="40% - Accent6 3 2 2 2 2 2 2 3" xfId="27140" xr:uid="{00000000-0005-0000-0000-000063650000}"/>
    <cellStyle name="40% - Accent6 3 2 2 2 2 2 2 3 2" xfId="9855" xr:uid="{00000000-0005-0000-0000-000064650000}"/>
    <cellStyle name="40% - Accent6 3 2 2 2 2 2 2 4" xfId="27126" xr:uid="{00000000-0005-0000-0000-000065650000}"/>
    <cellStyle name="40% - Accent6 3 2 2 2 2 2 3" xfId="15831" xr:uid="{00000000-0005-0000-0000-000066650000}"/>
    <cellStyle name="40% - Accent6 3 2 2 2 2 2 3 2" xfId="18390" xr:uid="{00000000-0005-0000-0000-000067650000}"/>
    <cellStyle name="40% - Accent6 3 2 2 2 2 2 3 2 2" xfId="25701" xr:uid="{00000000-0005-0000-0000-000068650000}"/>
    <cellStyle name="40% - Accent6 3 2 2 2 2 2 3 3" xfId="27274" xr:uid="{00000000-0005-0000-0000-000069650000}"/>
    <cellStyle name="40% - Accent6 3 2 2 2 2 2 4" xfId="6333" xr:uid="{00000000-0005-0000-0000-00006A650000}"/>
    <cellStyle name="40% - Accent6 3 2 2 2 2 2 4 2" xfId="20475" xr:uid="{00000000-0005-0000-0000-00006B650000}"/>
    <cellStyle name="40% - Accent6 3 2 2 2 2 2 5" xfId="6332" xr:uid="{00000000-0005-0000-0000-00006C650000}"/>
    <cellStyle name="40% - Accent6 3 2 2 2 2 3" xfId="7314" xr:uid="{00000000-0005-0000-0000-00006D650000}"/>
    <cellStyle name="40% - Accent6 3 2 2 2 2 3 2" xfId="6331" xr:uid="{00000000-0005-0000-0000-00006E650000}"/>
    <cellStyle name="40% - Accent6 3 2 2 2 2 3 2 2" xfId="24000" xr:uid="{00000000-0005-0000-0000-00006F650000}"/>
    <cellStyle name="40% - Accent6 3 2 2 2 2 3 2 2 2" xfId="6330" xr:uid="{00000000-0005-0000-0000-000070650000}"/>
    <cellStyle name="40% - Accent6 3 2 2 2 2 3 2 3" xfId="26908" xr:uid="{00000000-0005-0000-0000-000071650000}"/>
    <cellStyle name="40% - Accent6 3 2 2 2 2 3 3" xfId="6326" xr:uid="{00000000-0005-0000-0000-000072650000}"/>
    <cellStyle name="40% - Accent6 3 2 2 2 2 3 3 2" xfId="23983" xr:uid="{00000000-0005-0000-0000-000073650000}"/>
    <cellStyle name="40% - Accent6 3 2 2 2 2 3 4" xfId="6325" xr:uid="{00000000-0005-0000-0000-000074650000}"/>
    <cellStyle name="40% - Accent6 3 2 2 2 2 4" xfId="33560" xr:uid="{00000000-0005-0000-0000-000075650000}"/>
    <cellStyle name="40% - Accent6 3 2 2 2 2 4 2" xfId="6324" xr:uid="{00000000-0005-0000-0000-000076650000}"/>
    <cellStyle name="40% - Accent6 3 2 2 2 2 4 2 2" xfId="23961" xr:uid="{00000000-0005-0000-0000-000077650000}"/>
    <cellStyle name="40% - Accent6 3 2 2 2 2 4 3" xfId="6323" xr:uid="{00000000-0005-0000-0000-000078650000}"/>
    <cellStyle name="40% - Accent6 3 2 2 2 2 5" xfId="6322" xr:uid="{00000000-0005-0000-0000-000079650000}"/>
    <cellStyle name="40% - Accent6 3 2 2 2 2 5 2" xfId="14239" xr:uid="{00000000-0005-0000-0000-00007A650000}"/>
    <cellStyle name="40% - Accent6 3 2 2 2 2 6" xfId="6321" xr:uid="{00000000-0005-0000-0000-00007B650000}"/>
    <cellStyle name="40% - Accent6 3 2 2 2 3" xfId="6318" xr:uid="{00000000-0005-0000-0000-00007C650000}"/>
    <cellStyle name="40% - Accent6 3 2 2 2 3 2" xfId="6317" xr:uid="{00000000-0005-0000-0000-00007D650000}"/>
    <cellStyle name="40% - Accent6 3 2 2 2 3 2 2" xfId="6316" xr:uid="{00000000-0005-0000-0000-00007E650000}"/>
    <cellStyle name="40% - Accent6 3 2 2 2 3 2 2 2" xfId="6315" xr:uid="{00000000-0005-0000-0000-00007F650000}"/>
    <cellStyle name="40% - Accent6 3 2 2 2 3 2 2 2 2" xfId="6314" xr:uid="{00000000-0005-0000-0000-000080650000}"/>
    <cellStyle name="40% - Accent6 3 2 2 2 3 2 2 3" xfId="26080" xr:uid="{00000000-0005-0000-0000-000081650000}"/>
    <cellStyle name="40% - Accent6 3 2 2 2 3 2 3" xfId="6312" xr:uid="{00000000-0005-0000-0000-000082650000}"/>
    <cellStyle name="40% - Accent6 3 2 2 2 3 2 3 2" xfId="27254" xr:uid="{00000000-0005-0000-0000-000083650000}"/>
    <cellStyle name="40% - Accent6 3 2 2 2 3 2 4" xfId="6311" xr:uid="{00000000-0005-0000-0000-000084650000}"/>
    <cellStyle name="40% - Accent6 3 2 2 2 3 3" xfId="7307" xr:uid="{00000000-0005-0000-0000-000085650000}"/>
    <cellStyle name="40% - Accent6 3 2 2 2 3 3 2" xfId="12200" xr:uid="{00000000-0005-0000-0000-000086650000}"/>
    <cellStyle name="40% - Accent6 3 2 2 2 3 3 2 2" xfId="23895" xr:uid="{00000000-0005-0000-0000-000087650000}"/>
    <cellStyle name="40% - Accent6 3 2 2 2 3 3 3" xfId="20539" xr:uid="{00000000-0005-0000-0000-000088650000}"/>
    <cellStyle name="40% - Accent6 3 2 2 2 3 4" xfId="6310" xr:uid="{00000000-0005-0000-0000-000089650000}"/>
    <cellStyle name="40% - Accent6 3 2 2 2 3 4 2" xfId="12170" xr:uid="{00000000-0005-0000-0000-00008A650000}"/>
    <cellStyle name="40% - Accent6 3 2 2 2 3 5" xfId="6309" xr:uid="{00000000-0005-0000-0000-00008B650000}"/>
    <cellStyle name="40% - Accent6 3 2 2 2 4" xfId="31250" xr:uid="{00000000-0005-0000-0000-00008C650000}"/>
    <cellStyle name="40% - Accent6 3 2 2 2 4 2" xfId="24036" xr:uid="{00000000-0005-0000-0000-00008D650000}"/>
    <cellStyle name="40% - Accent6 3 2 2 2 4 2 2" xfId="6308" xr:uid="{00000000-0005-0000-0000-00008E650000}"/>
    <cellStyle name="40% - Accent6 3 2 2 2 4 2 2 2" xfId="6307" xr:uid="{00000000-0005-0000-0000-00008F650000}"/>
    <cellStyle name="40% - Accent6 3 2 2 2 4 2 3" xfId="6306" xr:uid="{00000000-0005-0000-0000-000090650000}"/>
    <cellStyle name="40% - Accent6 3 2 2 2 4 3" xfId="23859" xr:uid="{00000000-0005-0000-0000-000091650000}"/>
    <cellStyle name="40% - Accent6 3 2 2 2 4 3 2" xfId="12149" xr:uid="{00000000-0005-0000-0000-000092650000}"/>
    <cellStyle name="40% - Accent6 3 2 2 2 4 4" xfId="23855" xr:uid="{00000000-0005-0000-0000-000093650000}"/>
    <cellStyle name="40% - Accent6 3 2 2 2 5" xfId="31236" xr:uid="{00000000-0005-0000-0000-000094650000}"/>
    <cellStyle name="40% - Accent6 3 2 2 2 5 2" xfId="32202" xr:uid="{00000000-0005-0000-0000-000095650000}"/>
    <cellStyle name="40% - Accent6 3 2 2 2 5 2 2" xfId="6305" xr:uid="{00000000-0005-0000-0000-000096650000}"/>
    <cellStyle name="40% - Accent6 3 2 2 2 5 3" xfId="23849" xr:uid="{00000000-0005-0000-0000-000097650000}"/>
    <cellStyle name="40% - Accent6 3 2 2 2 6" xfId="31868" xr:uid="{00000000-0005-0000-0000-000098650000}"/>
    <cellStyle name="40% - Accent6 3 2 2 2 6 2" xfId="23842" xr:uid="{00000000-0005-0000-0000-000099650000}"/>
    <cellStyle name="40% - Accent6 3 2 2 2 7" xfId="22184" xr:uid="{00000000-0005-0000-0000-00009A650000}"/>
    <cellStyle name="40% - Accent6 3 2 2 3" xfId="34009" xr:uid="{00000000-0005-0000-0000-00009B650000}"/>
    <cellStyle name="40% - Accent6 3 2 2 3 2" xfId="6304" xr:uid="{00000000-0005-0000-0000-00009C650000}"/>
    <cellStyle name="40% - Accent6 3 2 2 3 2 2" xfId="6303" xr:uid="{00000000-0005-0000-0000-00009D650000}"/>
    <cellStyle name="40% - Accent6 3 2 2 3 2 2 2" xfId="33343" xr:uid="{00000000-0005-0000-0000-00009E650000}"/>
    <cellStyle name="40% - Accent6 3 2 2 3 2 2 2 2" xfId="17527" xr:uid="{00000000-0005-0000-0000-00009F650000}"/>
    <cellStyle name="40% - Accent6 3 2 2 3 2 2 2 2 2" xfId="13291" xr:uid="{00000000-0005-0000-0000-0000A0650000}"/>
    <cellStyle name="40% - Accent6 3 2 2 3 2 2 2 3" xfId="25392" xr:uid="{00000000-0005-0000-0000-0000A1650000}"/>
    <cellStyle name="40% - Accent6 3 2 2 3 2 2 3" xfId="9390" xr:uid="{00000000-0005-0000-0000-0000A2650000}"/>
    <cellStyle name="40% - Accent6 3 2 2 3 2 2 3 2" xfId="8959" xr:uid="{00000000-0005-0000-0000-0000A3650000}"/>
    <cellStyle name="40% - Accent6 3 2 2 3 2 2 4" xfId="6302" xr:uid="{00000000-0005-0000-0000-0000A4650000}"/>
    <cellStyle name="40% - Accent6 3 2 2 3 2 3" xfId="7276" xr:uid="{00000000-0005-0000-0000-0000A5650000}"/>
    <cellStyle name="40% - Accent6 3 2 2 3 2 3 2" xfId="6297" xr:uid="{00000000-0005-0000-0000-0000A6650000}"/>
    <cellStyle name="40% - Accent6 3 2 2 3 2 3 2 2" xfId="26053" xr:uid="{00000000-0005-0000-0000-0000A7650000}"/>
    <cellStyle name="40% - Accent6 3 2 2 3 2 3 3" xfId="6296" xr:uid="{00000000-0005-0000-0000-0000A8650000}"/>
    <cellStyle name="40% - Accent6 3 2 2 3 2 4" xfId="6292" xr:uid="{00000000-0005-0000-0000-0000A9650000}"/>
    <cellStyle name="40% - Accent6 3 2 2 3 2 4 2" xfId="30813" xr:uid="{00000000-0005-0000-0000-0000AA650000}"/>
    <cellStyle name="40% - Accent6 3 2 2 3 2 5" xfId="6291" xr:uid="{00000000-0005-0000-0000-0000AB650000}"/>
    <cellStyle name="40% - Accent6 3 2 2 3 3" xfId="6290" xr:uid="{00000000-0005-0000-0000-0000AC650000}"/>
    <cellStyle name="40% - Accent6 3 2 2 3 3 2" xfId="7074" xr:uid="{00000000-0005-0000-0000-0000AD650000}"/>
    <cellStyle name="40% - Accent6 3 2 2 3 3 2 2" xfId="26975" xr:uid="{00000000-0005-0000-0000-0000AE650000}"/>
    <cellStyle name="40% - Accent6 3 2 2 3 3 2 2 2" xfId="6289" xr:uid="{00000000-0005-0000-0000-0000AF650000}"/>
    <cellStyle name="40% - Accent6 3 2 2 3 3 2 3" xfId="6288" xr:uid="{00000000-0005-0000-0000-0000B0650000}"/>
    <cellStyle name="40% - Accent6 3 2 2 3 3 3" xfId="7070" xr:uid="{00000000-0005-0000-0000-0000B1650000}"/>
    <cellStyle name="40% - Accent6 3 2 2 3 3 3 2" xfId="12084" xr:uid="{00000000-0005-0000-0000-0000B2650000}"/>
    <cellStyle name="40% - Accent6 3 2 2 3 3 4" xfId="6283" xr:uid="{00000000-0005-0000-0000-0000B3650000}"/>
    <cellStyle name="40% - Accent6 3 2 2 3 4" xfId="28766" xr:uid="{00000000-0005-0000-0000-0000B4650000}"/>
    <cellStyle name="40% - Accent6 3 2 2 3 4 2" xfId="23828" xr:uid="{00000000-0005-0000-0000-0000B5650000}"/>
    <cellStyle name="40% - Accent6 3 2 2 3 4 2 2" xfId="6282" xr:uid="{00000000-0005-0000-0000-0000B6650000}"/>
    <cellStyle name="40% - Accent6 3 2 2 3 4 3" xfId="23825" xr:uid="{00000000-0005-0000-0000-0000B7650000}"/>
    <cellStyle name="40% - Accent6 3 2 2 3 5" xfId="28758" xr:uid="{00000000-0005-0000-0000-0000B8650000}"/>
    <cellStyle name="40% - Accent6 3 2 2 3 5 2" xfId="20606" xr:uid="{00000000-0005-0000-0000-0000B9650000}"/>
    <cellStyle name="40% - Accent6 3 2 2 3 6" xfId="23816" xr:uid="{00000000-0005-0000-0000-0000BA650000}"/>
    <cellStyle name="40% - Accent6 3 2 2 4" xfId="31865" xr:uid="{00000000-0005-0000-0000-0000BB650000}"/>
    <cellStyle name="40% - Accent6 3 2 2 4 2" xfId="6279" xr:uid="{00000000-0005-0000-0000-0000BC650000}"/>
    <cellStyle name="40% - Accent6 3 2 2 4 2 2" xfId="34235" xr:uid="{00000000-0005-0000-0000-0000BD650000}"/>
    <cellStyle name="40% - Accent6 3 2 2 4 2 2 2" xfId="10551" xr:uid="{00000000-0005-0000-0000-0000BE650000}"/>
    <cellStyle name="40% - Accent6 3 2 2 4 2 2 2 2" xfId="6278" xr:uid="{00000000-0005-0000-0000-0000BF650000}"/>
    <cellStyle name="40% - Accent6 3 2 2 4 2 2 3" xfId="10519" xr:uid="{00000000-0005-0000-0000-0000C0650000}"/>
    <cellStyle name="40% - Accent6 3 2 2 4 2 3" xfId="34374" xr:uid="{00000000-0005-0000-0000-0000C1650000}"/>
    <cellStyle name="40% - Accent6 3 2 2 4 2 3 2" xfId="10467" xr:uid="{00000000-0005-0000-0000-0000C2650000}"/>
    <cellStyle name="40% - Accent6 3 2 2 4 2 4" xfId="11653" xr:uid="{00000000-0005-0000-0000-0000C3650000}"/>
    <cellStyle name="40% - Accent6 3 2 2 4 3" xfId="6275" xr:uid="{00000000-0005-0000-0000-0000C4650000}"/>
    <cellStyle name="40% - Accent6 3 2 2 4 3 2" xfId="34225" xr:uid="{00000000-0005-0000-0000-0000C5650000}"/>
    <cellStyle name="40% - Accent6 3 2 2 4 3 2 2" xfId="10385" xr:uid="{00000000-0005-0000-0000-0000C6650000}"/>
    <cellStyle name="40% - Accent6 3 2 2 4 3 3" xfId="6274" xr:uid="{00000000-0005-0000-0000-0000C7650000}"/>
    <cellStyle name="40% - Accent6 3 2 2 4 4" xfId="23808" xr:uid="{00000000-0005-0000-0000-0000C8650000}"/>
    <cellStyle name="40% - Accent6 3 2 2 4 4 2" xfId="23806" xr:uid="{00000000-0005-0000-0000-0000C9650000}"/>
    <cellStyle name="40% - Accent6 3 2 2 4 5" xfId="23801" xr:uid="{00000000-0005-0000-0000-0000CA650000}"/>
    <cellStyle name="40% - Accent6 3 2 2 5" xfId="13140" xr:uid="{00000000-0005-0000-0000-0000CB650000}"/>
    <cellStyle name="40% - Accent6 3 2 2 5 2" xfId="6273" xr:uid="{00000000-0005-0000-0000-0000CC650000}"/>
    <cellStyle name="40% - Accent6 3 2 2 5 2 2" xfId="23595" xr:uid="{00000000-0005-0000-0000-0000CD650000}"/>
    <cellStyle name="40% - Accent6 3 2 2 5 2 2 2" xfId="9667" xr:uid="{00000000-0005-0000-0000-0000CE650000}"/>
    <cellStyle name="40% - Accent6 3 2 2 5 2 3" xfId="23587" xr:uid="{00000000-0005-0000-0000-0000CF650000}"/>
    <cellStyle name="40% - Accent6 3 2 2 5 3" xfId="15635" xr:uid="{00000000-0005-0000-0000-0000D0650000}"/>
    <cellStyle name="40% - Accent6 3 2 2 5 3 2" xfId="6272" xr:uid="{00000000-0005-0000-0000-0000D1650000}"/>
    <cellStyle name="40% - Accent6 3 2 2 5 4" xfId="23794" xr:uid="{00000000-0005-0000-0000-0000D2650000}"/>
    <cellStyle name="40% - Accent6 3 2 2 6" xfId="6270" xr:uid="{00000000-0005-0000-0000-0000D3650000}"/>
    <cellStyle name="40% - Accent6 3 2 2 6 2" xfId="31330" xr:uid="{00000000-0005-0000-0000-0000D4650000}"/>
    <cellStyle name="40% - Accent6 3 2 2 6 2 2" xfId="23222" xr:uid="{00000000-0005-0000-0000-0000D5650000}"/>
    <cellStyle name="40% - Accent6 3 2 2 6 3" xfId="29551" xr:uid="{00000000-0005-0000-0000-0000D6650000}"/>
    <cellStyle name="40% - Accent6 3 2 2 7" xfId="6269" xr:uid="{00000000-0005-0000-0000-0000D7650000}"/>
    <cellStyle name="40% - Accent6 3 2 2 7 2" xfId="27927" xr:uid="{00000000-0005-0000-0000-0000D8650000}"/>
    <cellStyle name="40% - Accent6 3 2 2 8" xfId="6268" xr:uid="{00000000-0005-0000-0000-0000D9650000}"/>
    <cellStyle name="40% - Accent6 3 2 3" xfId="7937" xr:uid="{00000000-0005-0000-0000-0000DA650000}"/>
    <cellStyle name="40% - Accent6 3 2 3 2" xfId="7935" xr:uid="{00000000-0005-0000-0000-0000DB650000}"/>
    <cellStyle name="40% - Accent6 3 2 3 2 2" xfId="6267" xr:uid="{00000000-0005-0000-0000-0000DC650000}"/>
    <cellStyle name="40% - Accent6 3 2 3 2 2 2" xfId="6266" xr:uid="{00000000-0005-0000-0000-0000DD650000}"/>
    <cellStyle name="40% - Accent6 3 2 3 2 2 2 2" xfId="27723" xr:uid="{00000000-0005-0000-0000-0000DE650000}"/>
    <cellStyle name="40% - Accent6 3 2 3 2 2 2 2 2" xfId="25636" xr:uid="{00000000-0005-0000-0000-0000DF650000}"/>
    <cellStyle name="40% - Accent6 3 2 3 2 2 2 2 2 2" xfId="30209" xr:uid="{00000000-0005-0000-0000-0000E0650000}"/>
    <cellStyle name="40% - Accent6 3 2 3 2 2 2 2 3" xfId="18054" xr:uid="{00000000-0005-0000-0000-0000E1650000}"/>
    <cellStyle name="40% - Accent6 3 2 3 2 2 2 3" xfId="27702" xr:uid="{00000000-0005-0000-0000-0000E2650000}"/>
    <cellStyle name="40% - Accent6 3 2 3 2 2 2 3 2" xfId="28449" xr:uid="{00000000-0005-0000-0000-0000E3650000}"/>
    <cellStyle name="40% - Accent6 3 2 3 2 2 2 4" xfId="28531" xr:uid="{00000000-0005-0000-0000-0000E4650000}"/>
    <cellStyle name="40% - Accent6 3 2 3 2 2 3" xfId="6877" xr:uid="{00000000-0005-0000-0000-0000E5650000}"/>
    <cellStyle name="40% - Accent6 3 2 3 2 2 3 2" xfId="27445" xr:uid="{00000000-0005-0000-0000-0000E6650000}"/>
    <cellStyle name="40% - Accent6 3 2 3 2 2 3 2 2" xfId="29804" xr:uid="{00000000-0005-0000-0000-0000E7650000}"/>
    <cellStyle name="40% - Accent6 3 2 3 2 2 3 3" xfId="6265" xr:uid="{00000000-0005-0000-0000-0000E8650000}"/>
    <cellStyle name="40% - Accent6 3 2 3 2 2 4" xfId="6264" xr:uid="{00000000-0005-0000-0000-0000E9650000}"/>
    <cellStyle name="40% - Accent6 3 2 3 2 2 4 2" xfId="6262" xr:uid="{00000000-0005-0000-0000-0000EA650000}"/>
    <cellStyle name="40% - Accent6 3 2 3 2 2 5" xfId="6261" xr:uid="{00000000-0005-0000-0000-0000EB650000}"/>
    <cellStyle name="40% - Accent6 3 2 3 2 3" xfId="15231" xr:uid="{00000000-0005-0000-0000-0000EC650000}"/>
    <cellStyle name="40% - Accent6 3 2 3 2 3 2" xfId="31115" xr:uid="{00000000-0005-0000-0000-0000ED650000}"/>
    <cellStyle name="40% - Accent6 3 2 3 2 3 2 2" xfId="27291" xr:uid="{00000000-0005-0000-0000-0000EE650000}"/>
    <cellStyle name="40% - Accent6 3 2 3 2 3 2 2 2" xfId="6259" xr:uid="{00000000-0005-0000-0000-0000EF650000}"/>
    <cellStyle name="40% - Accent6 3 2 3 2 3 2 3" xfId="6257" xr:uid="{00000000-0005-0000-0000-0000F0650000}"/>
    <cellStyle name="40% - Accent6 3 2 3 2 3 3" xfId="6255" xr:uid="{00000000-0005-0000-0000-0000F1650000}"/>
    <cellStyle name="40% - Accent6 3 2 3 2 3 3 2" xfId="11930" xr:uid="{00000000-0005-0000-0000-0000F2650000}"/>
    <cellStyle name="40% - Accent6 3 2 3 2 3 4" xfId="20138" xr:uid="{00000000-0005-0000-0000-0000F3650000}"/>
    <cellStyle name="40% - Accent6 3 2 3 2 4" xfId="31167" xr:uid="{00000000-0005-0000-0000-0000F4650000}"/>
    <cellStyle name="40% - Accent6 3 2 3 2 4 2" xfId="32709" xr:uid="{00000000-0005-0000-0000-0000F5650000}"/>
    <cellStyle name="40% - Accent6 3 2 3 2 4 2 2" xfId="11316" xr:uid="{00000000-0005-0000-0000-0000F6650000}"/>
    <cellStyle name="40% - Accent6 3 2 3 2 4 3" xfId="25186" xr:uid="{00000000-0005-0000-0000-0000F7650000}"/>
    <cellStyle name="40% - Accent6 3 2 3 2 5" xfId="32230" xr:uid="{00000000-0005-0000-0000-0000F8650000}"/>
    <cellStyle name="40% - Accent6 3 2 3 2 5 2" xfId="32869" xr:uid="{00000000-0005-0000-0000-0000F9650000}"/>
    <cellStyle name="40% - Accent6 3 2 3 2 6" xfId="23780" xr:uid="{00000000-0005-0000-0000-0000FA650000}"/>
    <cellStyle name="40% - Accent6 3 2 3 3" xfId="6253" xr:uid="{00000000-0005-0000-0000-0000FB650000}"/>
    <cellStyle name="40% - Accent6 3 2 3 3 2" xfId="6252" xr:uid="{00000000-0005-0000-0000-0000FC650000}"/>
    <cellStyle name="40% - Accent6 3 2 3 3 2 2" xfId="6251" xr:uid="{00000000-0005-0000-0000-0000FD650000}"/>
    <cellStyle name="40% - Accent6 3 2 3 3 2 2 2" xfId="27057" xr:uid="{00000000-0005-0000-0000-0000FE650000}"/>
    <cellStyle name="40% - Accent6 3 2 3 3 2 2 2 2" xfId="6250" xr:uid="{00000000-0005-0000-0000-0000FF650000}"/>
    <cellStyle name="40% - Accent6 3 2 3 3 2 2 3" xfId="6248" xr:uid="{00000000-0005-0000-0000-000000660000}"/>
    <cellStyle name="40% - Accent6 3 2 3 3 2 3" xfId="6244" xr:uid="{00000000-0005-0000-0000-000001660000}"/>
    <cellStyle name="40% - Accent6 3 2 3 3 2 3 2" xfId="6242" xr:uid="{00000000-0005-0000-0000-000002660000}"/>
    <cellStyle name="40% - Accent6 3 2 3 3 2 4" xfId="6241" xr:uid="{00000000-0005-0000-0000-000003660000}"/>
    <cellStyle name="40% - Accent6 3 2 3 3 3" xfId="6239" xr:uid="{00000000-0005-0000-0000-000004660000}"/>
    <cellStyle name="40% - Accent6 3 2 3 3 3 2" xfId="7057" xr:uid="{00000000-0005-0000-0000-000005660000}"/>
    <cellStyle name="40% - Accent6 3 2 3 3 3 2 2" xfId="6238" xr:uid="{00000000-0005-0000-0000-000006660000}"/>
    <cellStyle name="40% - Accent6 3 2 3 3 3 3" xfId="6237" xr:uid="{00000000-0005-0000-0000-000007660000}"/>
    <cellStyle name="40% - Accent6 3 2 3 3 4" xfId="23771" xr:uid="{00000000-0005-0000-0000-000008660000}"/>
    <cellStyle name="40% - Accent6 3 2 3 3 4 2" xfId="32665" xr:uid="{00000000-0005-0000-0000-000009660000}"/>
    <cellStyle name="40% - Accent6 3 2 3 3 5" xfId="23764" xr:uid="{00000000-0005-0000-0000-00000A660000}"/>
    <cellStyle name="40% - Accent6 3 2 3 4" xfId="6235" xr:uid="{00000000-0005-0000-0000-00000B660000}"/>
    <cellStyle name="40% - Accent6 3 2 3 4 2" xfId="6234" xr:uid="{00000000-0005-0000-0000-00000C660000}"/>
    <cellStyle name="40% - Accent6 3 2 3 4 2 2" xfId="33446" xr:uid="{00000000-0005-0000-0000-00000D660000}"/>
    <cellStyle name="40% - Accent6 3 2 3 4 2 2 2" xfId="8148" xr:uid="{00000000-0005-0000-0000-00000E660000}"/>
    <cellStyle name="40% - Accent6 3 2 3 4 2 3" xfId="6232" xr:uid="{00000000-0005-0000-0000-00000F660000}"/>
    <cellStyle name="40% - Accent6 3 2 3 4 3" xfId="6231" xr:uid="{00000000-0005-0000-0000-000010660000}"/>
    <cellStyle name="40% - Accent6 3 2 3 4 3 2" xfId="6230" xr:uid="{00000000-0005-0000-0000-000011660000}"/>
    <cellStyle name="40% - Accent6 3 2 3 4 4" xfId="30856" xr:uid="{00000000-0005-0000-0000-000012660000}"/>
    <cellStyle name="40% - Accent6 3 2 3 5" xfId="6229" xr:uid="{00000000-0005-0000-0000-000013660000}"/>
    <cellStyle name="40% - Accent6 3 2 3 5 2" xfId="6228" xr:uid="{00000000-0005-0000-0000-000014660000}"/>
    <cellStyle name="40% - Accent6 3 2 3 5 2 2" xfId="6227" xr:uid="{00000000-0005-0000-0000-000015660000}"/>
    <cellStyle name="40% - Accent6 3 2 3 5 3" xfId="6225" xr:uid="{00000000-0005-0000-0000-000016660000}"/>
    <cellStyle name="40% - Accent6 3 2 3 6" xfId="9278" xr:uid="{00000000-0005-0000-0000-000017660000}"/>
    <cellStyle name="40% - Accent6 3 2 3 6 2" xfId="29534" xr:uid="{00000000-0005-0000-0000-000018660000}"/>
    <cellStyle name="40% - Accent6 3 2 3 7" xfId="6224" xr:uid="{00000000-0005-0000-0000-000019660000}"/>
    <cellStyle name="40% - Accent6 3 2 4" xfId="30659" xr:uid="{00000000-0005-0000-0000-00001A660000}"/>
    <cellStyle name="40% - Accent6 3 2 4 2" xfId="31946" xr:uid="{00000000-0005-0000-0000-00001B660000}"/>
    <cellStyle name="40% - Accent6 3 2 4 2 2" xfId="6221" xr:uid="{00000000-0005-0000-0000-00001C660000}"/>
    <cellStyle name="40% - Accent6 3 2 4 2 2 2" xfId="6220" xr:uid="{00000000-0005-0000-0000-00001D660000}"/>
    <cellStyle name="40% - Accent6 3 2 4 2 2 2 2" xfId="5338" xr:uid="{00000000-0005-0000-0000-00001E660000}"/>
    <cellStyle name="40% - Accent6 3 2 4 2 2 2 2 2" xfId="25609" xr:uid="{00000000-0005-0000-0000-00001F660000}"/>
    <cellStyle name="40% - Accent6 3 2 4 2 2 2 3" xfId="5333" xr:uid="{00000000-0005-0000-0000-000020660000}"/>
    <cellStyle name="40% - Accent6 3 2 4 2 2 3" xfId="6218" xr:uid="{00000000-0005-0000-0000-000021660000}"/>
    <cellStyle name="40% - Accent6 3 2 4 2 2 3 2" xfId="8088" xr:uid="{00000000-0005-0000-0000-000022660000}"/>
    <cellStyle name="40% - Accent6 3 2 4 2 2 4" xfId="20936" xr:uid="{00000000-0005-0000-0000-000023660000}"/>
    <cellStyle name="40% - Accent6 3 2 4 2 3" xfId="30960" xr:uid="{00000000-0005-0000-0000-000024660000}"/>
    <cellStyle name="40% - Accent6 3 2 4 2 3 2" xfId="6216" xr:uid="{00000000-0005-0000-0000-000025660000}"/>
    <cellStyle name="40% - Accent6 3 2 4 2 3 2 2" xfId="8078" xr:uid="{00000000-0005-0000-0000-000026660000}"/>
    <cellStyle name="40% - Accent6 3 2 4 2 3 3" xfId="6215" xr:uid="{00000000-0005-0000-0000-000027660000}"/>
    <cellStyle name="40% - Accent6 3 2 4 2 4" xfId="23745" xr:uid="{00000000-0005-0000-0000-000028660000}"/>
    <cellStyle name="40% - Accent6 3 2 4 2 4 2" xfId="30579" xr:uid="{00000000-0005-0000-0000-000029660000}"/>
    <cellStyle name="40% - Accent6 3 2 4 2 5" xfId="17427" xr:uid="{00000000-0005-0000-0000-00002A660000}"/>
    <cellStyle name="40% - Accent6 3 2 4 3" xfId="30054" xr:uid="{00000000-0005-0000-0000-00002B660000}"/>
    <cellStyle name="40% - Accent6 3 2 4 3 2" xfId="33671" xr:uid="{00000000-0005-0000-0000-00002C660000}"/>
    <cellStyle name="40% - Accent6 3 2 4 3 2 2" xfId="31573" xr:uid="{00000000-0005-0000-0000-00002D660000}"/>
    <cellStyle name="40% - Accent6 3 2 4 3 2 2 2" xfId="8017" xr:uid="{00000000-0005-0000-0000-00002E660000}"/>
    <cellStyle name="40% - Accent6 3 2 4 3 2 3" xfId="26626" xr:uid="{00000000-0005-0000-0000-00002F660000}"/>
    <cellStyle name="40% - Accent6 3 2 4 3 3" xfId="27717" xr:uid="{00000000-0005-0000-0000-000030660000}"/>
    <cellStyle name="40% - Accent6 3 2 4 3 3 2" xfId="32812" xr:uid="{00000000-0005-0000-0000-000031660000}"/>
    <cellStyle name="40% - Accent6 3 2 4 3 4" xfId="23729" xr:uid="{00000000-0005-0000-0000-000032660000}"/>
    <cellStyle name="40% - Accent6 3 2 4 4" xfId="31201" xr:uid="{00000000-0005-0000-0000-000033660000}"/>
    <cellStyle name="40% - Accent6 3 2 4 4 2" xfId="33551" xr:uid="{00000000-0005-0000-0000-000034660000}"/>
    <cellStyle name="40% - Accent6 3 2 4 4 2 2" xfId="33967" xr:uid="{00000000-0005-0000-0000-000035660000}"/>
    <cellStyle name="40% - Accent6 3 2 4 4 3" xfId="32047" xr:uid="{00000000-0005-0000-0000-000036660000}"/>
    <cellStyle name="40% - Accent6 3 2 4 5" xfId="13900" xr:uid="{00000000-0005-0000-0000-000037660000}"/>
    <cellStyle name="40% - Accent6 3 2 4 5 2" xfId="22344" xr:uid="{00000000-0005-0000-0000-000038660000}"/>
    <cellStyle name="40% - Accent6 3 2 4 6" xfId="13894" xr:uid="{00000000-0005-0000-0000-000039660000}"/>
    <cellStyle name="40% - Accent6 3 2 5" xfId="32141" xr:uid="{00000000-0005-0000-0000-00003A660000}"/>
    <cellStyle name="40% - Accent6 3 2 5 2" xfId="14071" xr:uid="{00000000-0005-0000-0000-00003B660000}"/>
    <cellStyle name="40% - Accent6 3 2 5 2 2" xfId="33340" xr:uid="{00000000-0005-0000-0000-00003C660000}"/>
    <cellStyle name="40% - Accent6 3 2 5 2 2 2" xfId="28088" xr:uid="{00000000-0005-0000-0000-00003D660000}"/>
    <cellStyle name="40% - Accent6 3 2 5 2 2 2 2" xfId="19042" xr:uid="{00000000-0005-0000-0000-00003E660000}"/>
    <cellStyle name="40% - Accent6 3 2 5 2 2 3" xfId="33834" xr:uid="{00000000-0005-0000-0000-00003F660000}"/>
    <cellStyle name="40% - Accent6 3 2 5 2 3" xfId="29966" xr:uid="{00000000-0005-0000-0000-000040660000}"/>
    <cellStyle name="40% - Accent6 3 2 5 2 3 2" xfId="33400" xr:uid="{00000000-0005-0000-0000-000041660000}"/>
    <cellStyle name="40% - Accent6 3 2 5 2 4" xfId="23717" xr:uid="{00000000-0005-0000-0000-000042660000}"/>
    <cellStyle name="40% - Accent6 3 2 5 3" xfId="14069" xr:uid="{00000000-0005-0000-0000-000043660000}"/>
    <cellStyle name="40% - Accent6 3 2 5 3 2" xfId="16948" xr:uid="{00000000-0005-0000-0000-000044660000}"/>
    <cellStyle name="40% - Accent6 3 2 5 3 2 2" xfId="25666" xr:uid="{00000000-0005-0000-0000-000045660000}"/>
    <cellStyle name="40% - Accent6 3 2 5 3 3" xfId="30944" xr:uid="{00000000-0005-0000-0000-000046660000}"/>
    <cellStyle name="40% - Accent6 3 2 5 4" xfId="6213" xr:uid="{00000000-0005-0000-0000-000047660000}"/>
    <cellStyle name="40% - Accent6 3 2 5 4 2" xfId="33804" xr:uid="{00000000-0005-0000-0000-000048660000}"/>
    <cellStyle name="40% - Accent6 3 2 5 5" xfId="13890" xr:uid="{00000000-0005-0000-0000-000049660000}"/>
    <cellStyle name="40% - Accent6 3 2 6" xfId="30178" xr:uid="{00000000-0005-0000-0000-00004A660000}"/>
    <cellStyle name="40% - Accent6 3 2 6 2" xfId="14065" xr:uid="{00000000-0005-0000-0000-00004B660000}"/>
    <cellStyle name="40% - Accent6 3 2 6 2 2" xfId="6212" xr:uid="{00000000-0005-0000-0000-00004C660000}"/>
    <cellStyle name="40% - Accent6 3 2 6 2 2 2" xfId="28376" xr:uid="{00000000-0005-0000-0000-00004D660000}"/>
    <cellStyle name="40% - Accent6 3 2 6 2 3" xfId="25893" xr:uid="{00000000-0005-0000-0000-00004E660000}"/>
    <cellStyle name="40% - Accent6 3 2 6 3" xfId="6208" xr:uid="{00000000-0005-0000-0000-00004F660000}"/>
    <cellStyle name="40% - Accent6 3 2 6 3 2" xfId="27803" xr:uid="{00000000-0005-0000-0000-000050660000}"/>
    <cellStyle name="40% - Accent6 3 2 6 4" xfId="6205" xr:uid="{00000000-0005-0000-0000-000051660000}"/>
    <cellStyle name="40% - Accent6 3 2 7" xfId="32570" xr:uid="{00000000-0005-0000-0000-000052660000}"/>
    <cellStyle name="40% - Accent6 3 2 7 2" xfId="23177" xr:uid="{00000000-0005-0000-0000-000053660000}"/>
    <cellStyle name="40% - Accent6 3 2 7 2 2" xfId="17823" xr:uid="{00000000-0005-0000-0000-000054660000}"/>
    <cellStyle name="40% - Accent6 3 2 7 3" xfId="23348" xr:uid="{00000000-0005-0000-0000-000055660000}"/>
    <cellStyle name="40% - Accent6 3 2 8" xfId="33369" xr:uid="{00000000-0005-0000-0000-000056660000}"/>
    <cellStyle name="40% - Accent6 3 2 8 2" xfId="23344" xr:uid="{00000000-0005-0000-0000-000057660000}"/>
    <cellStyle name="40% - Accent6 3 2 9" xfId="23339" xr:uid="{00000000-0005-0000-0000-000058660000}"/>
    <cellStyle name="40% - Accent6 3 3" xfId="236" xr:uid="{00000000-0005-0000-0000-000059660000}"/>
    <cellStyle name="40% - Accent6 3 3 10" xfId="11792" xr:uid="{00000000-0005-0000-0000-00005A660000}"/>
    <cellStyle name="40% - Accent6 3 3 2" xfId="7932" xr:uid="{00000000-0005-0000-0000-00005B660000}"/>
    <cellStyle name="40% - Accent6 3 3 2 2" xfId="7930" xr:uid="{00000000-0005-0000-0000-00005C660000}"/>
    <cellStyle name="40% - Accent6 3 3 2 2 2" xfId="6202" xr:uid="{00000000-0005-0000-0000-00005D660000}"/>
    <cellStyle name="40% - Accent6 3 3 2 2 2 2" xfId="23212" xr:uid="{00000000-0005-0000-0000-00005E660000}"/>
    <cellStyle name="40% - Accent6 3 3 2 2 2 2 2" xfId="6201" xr:uid="{00000000-0005-0000-0000-00005F660000}"/>
    <cellStyle name="40% - Accent6 3 3 2 2 2 2 2 2" xfId="11149" xr:uid="{00000000-0005-0000-0000-000060660000}"/>
    <cellStyle name="40% - Accent6 3 3 2 2 2 2 2 2 2" xfId="6198" xr:uid="{00000000-0005-0000-0000-000061660000}"/>
    <cellStyle name="40% - Accent6 3 3 2 2 2 2 2 3" xfId="5721" xr:uid="{00000000-0005-0000-0000-000062660000}"/>
    <cellStyle name="40% - Accent6 3 3 2 2 2 2 3" xfId="6194" xr:uid="{00000000-0005-0000-0000-000063660000}"/>
    <cellStyle name="40% - Accent6 3 3 2 2 2 2 3 2" xfId="11186" xr:uid="{00000000-0005-0000-0000-000064660000}"/>
    <cellStyle name="40% - Accent6 3 3 2 2 2 2 4" xfId="6193" xr:uid="{00000000-0005-0000-0000-000065660000}"/>
    <cellStyle name="40% - Accent6 3 3 2 2 2 3" xfId="23202" xr:uid="{00000000-0005-0000-0000-000066660000}"/>
    <cellStyle name="40% - Accent6 3 3 2 2 2 3 2" xfId="6191" xr:uid="{00000000-0005-0000-0000-000067660000}"/>
    <cellStyle name="40% - Accent6 3 3 2 2 2 3 2 2" xfId="21272" xr:uid="{00000000-0005-0000-0000-000068660000}"/>
    <cellStyle name="40% - Accent6 3 3 2 2 2 3 3" xfId="6190" xr:uid="{00000000-0005-0000-0000-000069660000}"/>
    <cellStyle name="40% - Accent6 3 3 2 2 2 4" xfId="11203" xr:uid="{00000000-0005-0000-0000-00006A660000}"/>
    <cellStyle name="40% - Accent6 3 3 2 2 2 4 2" xfId="11612" xr:uid="{00000000-0005-0000-0000-00006B660000}"/>
    <cellStyle name="40% - Accent6 3 3 2 2 2 5" xfId="33522" xr:uid="{00000000-0005-0000-0000-00006C660000}"/>
    <cellStyle name="40% - Accent6 3 3 2 2 3" xfId="6189" xr:uid="{00000000-0005-0000-0000-00006D660000}"/>
    <cellStyle name="40% - Accent6 3 3 2 2 3 2" xfId="23198" xr:uid="{00000000-0005-0000-0000-00006E660000}"/>
    <cellStyle name="40% - Accent6 3 3 2 2 3 2 2" xfId="22399" xr:uid="{00000000-0005-0000-0000-00006F660000}"/>
    <cellStyle name="40% - Accent6 3 3 2 2 3 2 2 2" xfId="30992" xr:uid="{00000000-0005-0000-0000-000070660000}"/>
    <cellStyle name="40% - Accent6 3 3 2 2 3 2 3" xfId="6188" xr:uid="{00000000-0005-0000-0000-000071660000}"/>
    <cellStyle name="40% - Accent6 3 3 2 2 3 3" xfId="6187" xr:uid="{00000000-0005-0000-0000-000072660000}"/>
    <cellStyle name="40% - Accent6 3 3 2 2 3 3 2" xfId="9500" xr:uid="{00000000-0005-0000-0000-000073660000}"/>
    <cellStyle name="40% - Accent6 3 3 2 2 3 4" xfId="6185" xr:uid="{00000000-0005-0000-0000-000074660000}"/>
    <cellStyle name="40% - Accent6 3 3 2 2 4" xfId="31318" xr:uid="{00000000-0005-0000-0000-000075660000}"/>
    <cellStyle name="40% - Accent6 3 3 2 2 4 2" xfId="23386" xr:uid="{00000000-0005-0000-0000-000076660000}"/>
    <cellStyle name="40% - Accent6 3 3 2 2 4 2 2" xfId="6184" xr:uid="{00000000-0005-0000-0000-000077660000}"/>
    <cellStyle name="40% - Accent6 3 3 2 2 4 3" xfId="23003" xr:uid="{00000000-0005-0000-0000-000078660000}"/>
    <cellStyle name="40% - Accent6 3 3 2 2 5" xfId="31484" xr:uid="{00000000-0005-0000-0000-000079660000}"/>
    <cellStyle name="40% - Accent6 3 3 2 2 5 2" xfId="22994" xr:uid="{00000000-0005-0000-0000-00007A660000}"/>
    <cellStyle name="40% - Accent6 3 3 2 2 6" xfId="22991" xr:uid="{00000000-0005-0000-0000-00007B660000}"/>
    <cellStyle name="40% - Accent6 3 3 2 3" xfId="6183" xr:uid="{00000000-0005-0000-0000-00007C660000}"/>
    <cellStyle name="40% - Accent6 3 3 2 3 2" xfId="17087" xr:uid="{00000000-0005-0000-0000-00007D660000}"/>
    <cellStyle name="40% - Accent6 3 3 2 3 2 2" xfId="23183" xr:uid="{00000000-0005-0000-0000-00007E660000}"/>
    <cellStyle name="40% - Accent6 3 3 2 3 2 2 2" xfId="6182" xr:uid="{00000000-0005-0000-0000-00007F660000}"/>
    <cellStyle name="40% - Accent6 3 3 2 3 2 2 2 2" xfId="15280" xr:uid="{00000000-0005-0000-0000-000080660000}"/>
    <cellStyle name="40% - Accent6 3 3 2 3 2 2 3" xfId="6181" xr:uid="{00000000-0005-0000-0000-000081660000}"/>
    <cellStyle name="40% - Accent6 3 3 2 3 2 3" xfId="17083" xr:uid="{00000000-0005-0000-0000-000082660000}"/>
    <cellStyle name="40% - Accent6 3 3 2 3 2 3 2" xfId="6177" xr:uid="{00000000-0005-0000-0000-000083660000}"/>
    <cellStyle name="40% - Accent6 3 3 2 3 2 4" xfId="17080" xr:uid="{00000000-0005-0000-0000-000084660000}"/>
    <cellStyle name="40% - Accent6 3 3 2 3 3" xfId="17078" xr:uid="{00000000-0005-0000-0000-000085660000}"/>
    <cellStyle name="40% - Accent6 3 3 2 3 3 2" xfId="17071" xr:uid="{00000000-0005-0000-0000-000086660000}"/>
    <cellStyle name="40% - Accent6 3 3 2 3 3 2 2" xfId="6176" xr:uid="{00000000-0005-0000-0000-000087660000}"/>
    <cellStyle name="40% - Accent6 3 3 2 3 3 3" xfId="17069" xr:uid="{00000000-0005-0000-0000-000088660000}"/>
    <cellStyle name="40% - Accent6 3 3 2 3 4" xfId="28584" xr:uid="{00000000-0005-0000-0000-000089660000}"/>
    <cellStyle name="40% - Accent6 3 3 2 3 4 2" xfId="22982" xr:uid="{00000000-0005-0000-0000-00008A660000}"/>
    <cellStyle name="40% - Accent6 3 3 2 3 5" xfId="22976" xr:uid="{00000000-0005-0000-0000-00008B660000}"/>
    <cellStyle name="40% - Accent6 3 3 2 4" xfId="6175" xr:uid="{00000000-0005-0000-0000-00008C660000}"/>
    <cellStyle name="40% - Accent6 3 3 2 4 2" xfId="17023" xr:uid="{00000000-0005-0000-0000-00008D660000}"/>
    <cellStyle name="40% - Accent6 3 3 2 4 2 2" xfId="34377" xr:uid="{00000000-0005-0000-0000-00008E660000}"/>
    <cellStyle name="40% - Accent6 3 3 2 4 2 2 2" xfId="25068" xr:uid="{00000000-0005-0000-0000-00008F660000}"/>
    <cellStyle name="40% - Accent6 3 3 2 4 2 3" xfId="17021" xr:uid="{00000000-0005-0000-0000-000090660000}"/>
    <cellStyle name="40% - Accent6 3 3 2 4 3" xfId="17018" xr:uid="{00000000-0005-0000-0000-000091660000}"/>
    <cellStyle name="40% - Accent6 3 3 2 4 3 2" xfId="17016" xr:uid="{00000000-0005-0000-0000-000092660000}"/>
    <cellStyle name="40% - Accent6 3 3 2 4 4" xfId="22971" xr:uid="{00000000-0005-0000-0000-000093660000}"/>
    <cellStyle name="40% - Accent6 3 3 2 5" xfId="6173" xr:uid="{00000000-0005-0000-0000-000094660000}"/>
    <cellStyle name="40% - Accent6 3 3 2 5 2" xfId="17002" xr:uid="{00000000-0005-0000-0000-000095660000}"/>
    <cellStyle name="40% - Accent6 3 3 2 5 2 2" xfId="22872" xr:uid="{00000000-0005-0000-0000-000096660000}"/>
    <cellStyle name="40% - Accent6 3 3 2 5 3" xfId="16998" xr:uid="{00000000-0005-0000-0000-000097660000}"/>
    <cellStyle name="40% - Accent6 3 3 2 6" xfId="6171" xr:uid="{00000000-0005-0000-0000-000098660000}"/>
    <cellStyle name="40% - Accent6 3 3 2 6 2" xfId="16985" xr:uid="{00000000-0005-0000-0000-000099660000}"/>
    <cellStyle name="40% - Accent6 3 3 2 7" xfId="6169" xr:uid="{00000000-0005-0000-0000-00009A660000}"/>
    <cellStyle name="40% - Accent6 3 3 3" xfId="7927" xr:uid="{00000000-0005-0000-0000-00009B660000}"/>
    <cellStyle name="40% - Accent6 3 3 3 2" xfId="32116" xr:uid="{00000000-0005-0000-0000-00009C660000}"/>
    <cellStyle name="40% - Accent6 3 3 3 2 2" xfId="17905" xr:uid="{00000000-0005-0000-0000-00009D660000}"/>
    <cellStyle name="40% - Accent6 3 3 3 2 2 2" xfId="23175" xr:uid="{00000000-0005-0000-0000-00009E660000}"/>
    <cellStyle name="40% - Accent6 3 3 3 2 2 2 2" xfId="34247" xr:uid="{00000000-0005-0000-0000-00009F660000}"/>
    <cellStyle name="40% - Accent6 3 3 3 2 2 2 2 2" xfId="8731" xr:uid="{00000000-0005-0000-0000-0000A0660000}"/>
    <cellStyle name="40% - Accent6 3 3 3 2 2 2 3" xfId="33042" xr:uid="{00000000-0005-0000-0000-0000A1660000}"/>
    <cellStyle name="40% - Accent6 3 3 3 2 2 3" xfId="6167" xr:uid="{00000000-0005-0000-0000-0000A2660000}"/>
    <cellStyle name="40% - Accent6 3 3 3 2 2 3 2" xfId="24747" xr:uid="{00000000-0005-0000-0000-0000A3660000}"/>
    <cellStyle name="40% - Accent6 3 3 3 2 2 4" xfId="6163" xr:uid="{00000000-0005-0000-0000-0000A4660000}"/>
    <cellStyle name="40% - Accent6 3 3 3 2 3" xfId="17895" xr:uid="{00000000-0005-0000-0000-0000A5660000}"/>
    <cellStyle name="40% - Accent6 3 3 3 2 3 2" xfId="6162" xr:uid="{00000000-0005-0000-0000-0000A6660000}"/>
    <cellStyle name="40% - Accent6 3 3 3 2 3 2 2" xfId="11574" xr:uid="{00000000-0005-0000-0000-0000A7660000}"/>
    <cellStyle name="40% - Accent6 3 3 3 2 3 3" xfId="6161" xr:uid="{00000000-0005-0000-0000-0000A8660000}"/>
    <cellStyle name="40% - Accent6 3 3 3 2 4" xfId="20340" xr:uid="{00000000-0005-0000-0000-0000A9660000}"/>
    <cellStyle name="40% - Accent6 3 3 3 2 4 2" xfId="32534" xr:uid="{00000000-0005-0000-0000-0000AA660000}"/>
    <cellStyle name="40% - Accent6 3 3 3 2 5" xfId="18829" xr:uid="{00000000-0005-0000-0000-0000AB660000}"/>
    <cellStyle name="40% - Accent6 3 3 3 3" xfId="21139" xr:uid="{00000000-0005-0000-0000-0000AC660000}"/>
    <cellStyle name="40% - Accent6 3 3 3 3 2" xfId="17881" xr:uid="{00000000-0005-0000-0000-0000AD660000}"/>
    <cellStyle name="40% - Accent6 3 3 3 3 2 2" xfId="16934" xr:uid="{00000000-0005-0000-0000-0000AE660000}"/>
    <cellStyle name="40% - Accent6 3 3 3 3 2 2 2" xfId="24169" xr:uid="{00000000-0005-0000-0000-0000AF660000}"/>
    <cellStyle name="40% - Accent6 3 3 3 3 2 3" xfId="16932" xr:uid="{00000000-0005-0000-0000-0000B0660000}"/>
    <cellStyle name="40% - Accent6 3 3 3 3 3" xfId="17873" xr:uid="{00000000-0005-0000-0000-0000B1660000}"/>
    <cellStyle name="40% - Accent6 3 3 3 3 3 2" xfId="16931" xr:uid="{00000000-0005-0000-0000-0000B2660000}"/>
    <cellStyle name="40% - Accent6 3 3 3 3 4" xfId="18820" xr:uid="{00000000-0005-0000-0000-0000B3660000}"/>
    <cellStyle name="40% - Accent6 3 3 3 4" xfId="27514" xr:uid="{00000000-0005-0000-0000-0000B4660000}"/>
    <cellStyle name="40% - Accent6 3 3 3 4 2" xfId="17866" xr:uid="{00000000-0005-0000-0000-0000B5660000}"/>
    <cellStyle name="40% - Accent6 3 3 3 4 2 2" xfId="16893" xr:uid="{00000000-0005-0000-0000-0000B6660000}"/>
    <cellStyle name="40% - Accent6 3 3 3 4 3" xfId="26240" xr:uid="{00000000-0005-0000-0000-0000B7660000}"/>
    <cellStyle name="40% - Accent6 3 3 3 5" xfId="17797" xr:uid="{00000000-0005-0000-0000-0000B8660000}"/>
    <cellStyle name="40% - Accent6 3 3 3 5 2" xfId="17863" xr:uid="{00000000-0005-0000-0000-0000B9660000}"/>
    <cellStyle name="40% - Accent6 3 3 3 6" xfId="17860" xr:uid="{00000000-0005-0000-0000-0000BA660000}"/>
    <cellStyle name="40% - Accent6 3 3 4" xfId="30652" xr:uid="{00000000-0005-0000-0000-0000BB660000}"/>
    <cellStyle name="40% - Accent6 3 3 4 2" xfId="27894" xr:uid="{00000000-0005-0000-0000-0000BC660000}"/>
    <cellStyle name="40% - Accent6 3 3 4 2 2" xfId="28950" xr:uid="{00000000-0005-0000-0000-0000BD660000}"/>
    <cellStyle name="40% - Accent6 3 3 4 2 2 2" xfId="6160" xr:uid="{00000000-0005-0000-0000-0000BE660000}"/>
    <cellStyle name="40% - Accent6 3 3 4 2 2 2 2" xfId="10884" xr:uid="{00000000-0005-0000-0000-0000BF660000}"/>
    <cellStyle name="40% - Accent6 3 3 4 2 2 3" xfId="6157" xr:uid="{00000000-0005-0000-0000-0000C0660000}"/>
    <cellStyle name="40% - Accent6 3 3 4 2 3" xfId="30919" xr:uid="{00000000-0005-0000-0000-0000C1660000}"/>
    <cellStyle name="40% - Accent6 3 3 4 2 3 2" xfId="6154" xr:uid="{00000000-0005-0000-0000-0000C2660000}"/>
    <cellStyle name="40% - Accent6 3 3 4 2 4" xfId="10209" xr:uid="{00000000-0005-0000-0000-0000C3660000}"/>
    <cellStyle name="40% - Accent6 3 3 4 3" xfId="30922" xr:uid="{00000000-0005-0000-0000-0000C4660000}"/>
    <cellStyle name="40% - Accent6 3 3 4 3 2" xfId="29560" xr:uid="{00000000-0005-0000-0000-0000C5660000}"/>
    <cellStyle name="40% - Accent6 3 3 4 3 2 2" xfId="30794" xr:uid="{00000000-0005-0000-0000-0000C6660000}"/>
    <cellStyle name="40% - Accent6 3 3 4 3 3" xfId="30898" xr:uid="{00000000-0005-0000-0000-0000C7660000}"/>
    <cellStyle name="40% - Accent6 3 3 4 4" xfId="30315" xr:uid="{00000000-0005-0000-0000-0000C8660000}"/>
    <cellStyle name="40% - Accent6 3 3 4 4 2" xfId="31814" xr:uid="{00000000-0005-0000-0000-0000C9660000}"/>
    <cellStyle name="40% - Accent6 3 3 4 5" xfId="17789" xr:uid="{00000000-0005-0000-0000-0000CA660000}"/>
    <cellStyle name="40% - Accent6 3 3 5" xfId="30650" xr:uid="{00000000-0005-0000-0000-0000CB660000}"/>
    <cellStyle name="40% - Accent6 3 3 5 2" xfId="16136" xr:uid="{00000000-0005-0000-0000-0000CC660000}"/>
    <cellStyle name="40% - Accent6 3 3 5 2 2" xfId="22333" xr:uid="{00000000-0005-0000-0000-0000CD660000}"/>
    <cellStyle name="40% - Accent6 3 3 5 2 2 2" xfId="33815" xr:uid="{00000000-0005-0000-0000-0000CE660000}"/>
    <cellStyle name="40% - Accent6 3 3 5 2 3" xfId="27840" xr:uid="{00000000-0005-0000-0000-0000CF660000}"/>
    <cellStyle name="40% - Accent6 3 3 5 3" xfId="7130" xr:uid="{00000000-0005-0000-0000-0000D0660000}"/>
    <cellStyle name="40% - Accent6 3 3 5 3 2" xfId="27775" xr:uid="{00000000-0005-0000-0000-0000D1660000}"/>
    <cellStyle name="40% - Accent6 3 3 5 4" xfId="12344" xr:uid="{00000000-0005-0000-0000-0000D2660000}"/>
    <cellStyle name="40% - Accent6 3 3 6" xfId="30638" xr:uid="{00000000-0005-0000-0000-0000D3660000}"/>
    <cellStyle name="40% - Accent6 3 3 6 2" xfId="17806" xr:uid="{00000000-0005-0000-0000-0000D4660000}"/>
    <cellStyle name="40% - Accent6 3 3 6 2 2" xfId="28221" xr:uid="{00000000-0005-0000-0000-0000D5660000}"/>
    <cellStyle name="40% - Accent6 3 3 6 3" xfId="17805" xr:uid="{00000000-0005-0000-0000-0000D6660000}"/>
    <cellStyle name="40% - Accent6 3 3 7" xfId="32821" xr:uid="{00000000-0005-0000-0000-0000D7660000}"/>
    <cellStyle name="40% - Accent6 3 3 7 2" xfId="23330" xr:uid="{00000000-0005-0000-0000-0000D8660000}"/>
    <cellStyle name="40% - Accent6 3 3 8" xfId="23325" xr:uid="{00000000-0005-0000-0000-0000D9660000}"/>
    <cellStyle name="40% - Accent6 3 3 9" xfId="34560" xr:uid="{00000000-0005-0000-0000-0000DA660000}"/>
    <cellStyle name="40% - Accent6 3 4" xfId="8405" xr:uid="{00000000-0005-0000-0000-0000DB660000}"/>
    <cellStyle name="40% - Accent6 3 4 2" xfId="7924" xr:uid="{00000000-0005-0000-0000-0000DC660000}"/>
    <cellStyle name="40% - Accent6 3 4 2 2" xfId="6150" xr:uid="{00000000-0005-0000-0000-0000DD660000}"/>
    <cellStyle name="40% - Accent6 3 4 2 2 2" xfId="6148" xr:uid="{00000000-0005-0000-0000-0000DE660000}"/>
    <cellStyle name="40% - Accent6 3 4 2 2 2 2" xfId="9207" xr:uid="{00000000-0005-0000-0000-0000DF660000}"/>
    <cellStyle name="40% - Accent6 3 4 2 2 2 2 2" xfId="31343" xr:uid="{00000000-0005-0000-0000-0000E0660000}"/>
    <cellStyle name="40% - Accent6 3 4 2 2 2 2 2 2" xfId="17458" xr:uid="{00000000-0005-0000-0000-0000E1660000}"/>
    <cellStyle name="40% - Accent6 3 4 2 2 2 2 3" xfId="6146" xr:uid="{00000000-0005-0000-0000-0000E2660000}"/>
    <cellStyle name="40% - Accent6 3 4 2 2 2 3" xfId="7576" xr:uid="{00000000-0005-0000-0000-0000E3660000}"/>
    <cellStyle name="40% - Accent6 3 4 2 2 2 3 2" xfId="7711" xr:uid="{00000000-0005-0000-0000-0000E4660000}"/>
    <cellStyle name="40% - Accent6 3 4 2 2 2 4" xfId="6144" xr:uid="{00000000-0005-0000-0000-0000E5660000}"/>
    <cellStyle name="40% - Accent6 3 4 2 2 3" xfId="6141" xr:uid="{00000000-0005-0000-0000-0000E6660000}"/>
    <cellStyle name="40% - Accent6 3 4 2 2 3 2" xfId="7570" xr:uid="{00000000-0005-0000-0000-0000E7660000}"/>
    <cellStyle name="40% - Accent6 3 4 2 2 3 2 2" xfId="15343" xr:uid="{00000000-0005-0000-0000-0000E8660000}"/>
    <cellStyle name="40% - Accent6 3 4 2 2 3 3" xfId="6138" xr:uid="{00000000-0005-0000-0000-0000E9660000}"/>
    <cellStyle name="40% - Accent6 3 4 2 2 4" xfId="18203" xr:uid="{00000000-0005-0000-0000-0000EA660000}"/>
    <cellStyle name="40% - Accent6 3 4 2 2 4 2" xfId="5439" xr:uid="{00000000-0005-0000-0000-0000EB660000}"/>
    <cellStyle name="40% - Accent6 3 4 2 2 5" xfId="5436" xr:uid="{00000000-0005-0000-0000-0000EC660000}"/>
    <cellStyle name="40% - Accent6 3 4 2 3" xfId="6134" xr:uid="{00000000-0005-0000-0000-0000ED660000}"/>
    <cellStyle name="40% - Accent6 3 4 2 3 2" xfId="9201" xr:uid="{00000000-0005-0000-0000-0000EE660000}"/>
    <cellStyle name="40% - Accent6 3 4 2 3 2 2" xfId="9198" xr:uid="{00000000-0005-0000-0000-0000EF660000}"/>
    <cellStyle name="40% - Accent6 3 4 2 3 2 2 2" xfId="6132" xr:uid="{00000000-0005-0000-0000-0000F0660000}"/>
    <cellStyle name="40% - Accent6 3 4 2 3 2 3" xfId="10577" xr:uid="{00000000-0005-0000-0000-0000F1660000}"/>
    <cellStyle name="40% - Accent6 3 4 2 3 3" xfId="9193" xr:uid="{00000000-0005-0000-0000-0000F2660000}"/>
    <cellStyle name="40% - Accent6 3 4 2 3 3 2" xfId="5434" xr:uid="{00000000-0005-0000-0000-0000F3660000}"/>
    <cellStyle name="40% - Accent6 3 4 2 3 4" xfId="15121" xr:uid="{00000000-0005-0000-0000-0000F4660000}"/>
    <cellStyle name="40% - Accent6 3 4 2 4" xfId="6131" xr:uid="{00000000-0005-0000-0000-0000F5660000}"/>
    <cellStyle name="40% - Accent6 3 4 2 4 2" xfId="9189" xr:uid="{00000000-0005-0000-0000-0000F6660000}"/>
    <cellStyle name="40% - Accent6 3 4 2 4 2 2" xfId="5431" xr:uid="{00000000-0005-0000-0000-0000F7660000}"/>
    <cellStyle name="40% - Accent6 3 4 2 4 3" xfId="5428" xr:uid="{00000000-0005-0000-0000-0000F8660000}"/>
    <cellStyle name="40% - Accent6 3 4 2 5" xfId="6128" xr:uid="{00000000-0005-0000-0000-0000F9660000}"/>
    <cellStyle name="40% - Accent6 3 4 2 5 2" xfId="5426" xr:uid="{00000000-0005-0000-0000-0000FA660000}"/>
    <cellStyle name="40% - Accent6 3 4 2 6" xfId="16441" xr:uid="{00000000-0005-0000-0000-0000FB660000}"/>
    <cellStyle name="40% - Accent6 3 4 3" xfId="6125" xr:uid="{00000000-0005-0000-0000-0000FC660000}"/>
    <cellStyle name="40% - Accent6 3 4 3 2" xfId="21669" xr:uid="{00000000-0005-0000-0000-0000FD660000}"/>
    <cellStyle name="40% - Accent6 3 4 3 2 2" xfId="9090" xr:uid="{00000000-0005-0000-0000-0000FE660000}"/>
    <cellStyle name="40% - Accent6 3 4 3 2 2 2" xfId="7537" xr:uid="{00000000-0005-0000-0000-0000FF660000}"/>
    <cellStyle name="40% - Accent6 3 4 3 2 2 2 2" xfId="21927" xr:uid="{00000000-0005-0000-0000-000000670000}"/>
    <cellStyle name="40% - Accent6 3 4 3 2 2 3" xfId="6124" xr:uid="{00000000-0005-0000-0000-000001670000}"/>
    <cellStyle name="40% - Accent6 3 4 3 2 3" xfId="17723" xr:uid="{00000000-0005-0000-0000-000002670000}"/>
    <cellStyle name="40% - Accent6 3 4 3 2 3 2" xfId="6122" xr:uid="{00000000-0005-0000-0000-000003670000}"/>
    <cellStyle name="40% - Accent6 3 4 3 2 4" xfId="5382" xr:uid="{00000000-0005-0000-0000-000004670000}"/>
    <cellStyle name="40% - Accent6 3 4 3 3" xfId="9083" xr:uid="{00000000-0005-0000-0000-000005670000}"/>
    <cellStyle name="40% - Accent6 3 4 3 3 2" xfId="17710" xr:uid="{00000000-0005-0000-0000-000006670000}"/>
    <cellStyle name="40% - Accent6 3 4 3 3 2 2" xfId="7037" xr:uid="{00000000-0005-0000-0000-000007670000}"/>
    <cellStyle name="40% - Accent6 3 4 3 3 3" xfId="5380" xr:uid="{00000000-0005-0000-0000-000008670000}"/>
    <cellStyle name="40% - Accent6 3 4 3 4" xfId="9077" xr:uid="{00000000-0005-0000-0000-000009670000}"/>
    <cellStyle name="40% - Accent6 3 4 3 4 2" xfId="5377" xr:uid="{00000000-0005-0000-0000-00000A670000}"/>
    <cellStyle name="40% - Accent6 3 4 3 5" xfId="5374" xr:uid="{00000000-0005-0000-0000-00000B670000}"/>
    <cellStyle name="40% - Accent6 3 4 4" xfId="30632" xr:uid="{00000000-0005-0000-0000-00000C670000}"/>
    <cellStyle name="40% - Accent6 3 4 4 2" xfId="9042" xr:uid="{00000000-0005-0000-0000-00000D670000}"/>
    <cellStyle name="40% - Accent6 3 4 4 2 2" xfId="9038" xr:uid="{00000000-0005-0000-0000-00000E670000}"/>
    <cellStyle name="40% - Accent6 3 4 4 2 2 2" xfId="6120" xr:uid="{00000000-0005-0000-0000-00000F670000}"/>
    <cellStyle name="40% - Accent6 3 4 4 2 3" xfId="5365" xr:uid="{00000000-0005-0000-0000-000010670000}"/>
    <cellStyle name="40% - Accent6 3 4 4 3" xfId="9032" xr:uid="{00000000-0005-0000-0000-000011670000}"/>
    <cellStyle name="40% - Accent6 3 4 4 3 2" xfId="5362" xr:uid="{00000000-0005-0000-0000-000012670000}"/>
    <cellStyle name="40% - Accent6 3 4 4 4" xfId="9911" xr:uid="{00000000-0005-0000-0000-000013670000}"/>
    <cellStyle name="40% - Accent6 3 4 5" xfId="25307" xr:uid="{00000000-0005-0000-0000-000014670000}"/>
    <cellStyle name="40% - Accent6 3 4 5 2" xfId="17634" xr:uid="{00000000-0005-0000-0000-000015670000}"/>
    <cellStyle name="40% - Accent6 3 4 5 2 2" xfId="5347" xr:uid="{00000000-0005-0000-0000-000016670000}"/>
    <cellStyle name="40% - Accent6 3 4 5 3" xfId="17630" xr:uid="{00000000-0005-0000-0000-000017670000}"/>
    <cellStyle name="40% - Accent6 3 4 6" xfId="6115" xr:uid="{00000000-0005-0000-0000-000018670000}"/>
    <cellStyle name="40% - Accent6 3 4 6 2" xfId="21704" xr:uid="{00000000-0005-0000-0000-000019670000}"/>
    <cellStyle name="40% - Accent6 3 4 7" xfId="31509" xr:uid="{00000000-0005-0000-0000-00001A670000}"/>
    <cellStyle name="40% - Accent6 3 4 8" xfId="34782" xr:uid="{00000000-0005-0000-0000-00001B670000}"/>
    <cellStyle name="40% - Accent6 3 5" xfId="7921" xr:uid="{00000000-0005-0000-0000-00001C670000}"/>
    <cellStyle name="40% - Accent6 3 5 2" xfId="6114" xr:uid="{00000000-0005-0000-0000-00001D670000}"/>
    <cellStyle name="40% - Accent6 3 5 2 2" xfId="23789" xr:uid="{00000000-0005-0000-0000-00001E670000}"/>
    <cellStyle name="40% - Accent6 3 5 2 2 2" xfId="12490" xr:uid="{00000000-0005-0000-0000-00001F670000}"/>
    <cellStyle name="40% - Accent6 3 5 2 2 2 2" xfId="7493" xr:uid="{00000000-0005-0000-0000-000020670000}"/>
    <cellStyle name="40% - Accent6 3 5 2 2 2 2 2" xfId="6113" xr:uid="{00000000-0005-0000-0000-000021670000}"/>
    <cellStyle name="40% - Accent6 3 5 2 2 2 3" xfId="6111" xr:uid="{00000000-0005-0000-0000-000022670000}"/>
    <cellStyle name="40% - Accent6 3 5 2 2 3" xfId="6109" xr:uid="{00000000-0005-0000-0000-000023670000}"/>
    <cellStyle name="40% - Accent6 3 5 2 2 3 2" xfId="6107" xr:uid="{00000000-0005-0000-0000-000024670000}"/>
    <cellStyle name="40% - Accent6 3 5 2 2 4" xfId="22481" xr:uid="{00000000-0005-0000-0000-000025670000}"/>
    <cellStyle name="40% - Accent6 3 5 2 3" xfId="8156" xr:uid="{00000000-0005-0000-0000-000026670000}"/>
    <cellStyle name="40% - Accent6 3 5 2 3 2" xfId="15964" xr:uid="{00000000-0005-0000-0000-000027670000}"/>
    <cellStyle name="40% - Accent6 3 5 2 3 2 2" xfId="15961" xr:uid="{00000000-0005-0000-0000-000028670000}"/>
    <cellStyle name="40% - Accent6 3 5 2 3 3" xfId="15957" xr:uid="{00000000-0005-0000-0000-000029670000}"/>
    <cellStyle name="40% - Accent6 3 5 2 4" xfId="6104" xr:uid="{00000000-0005-0000-0000-00002A670000}"/>
    <cellStyle name="40% - Accent6 3 5 2 4 2" xfId="15941" xr:uid="{00000000-0005-0000-0000-00002B670000}"/>
    <cellStyle name="40% - Accent6 3 5 2 5" xfId="6101" xr:uid="{00000000-0005-0000-0000-00002C670000}"/>
    <cellStyle name="40% - Accent6 3 5 3" xfId="11703" xr:uid="{00000000-0005-0000-0000-00002D670000}"/>
    <cellStyle name="40% - Accent6 3 5 3 2" xfId="27463" xr:uid="{00000000-0005-0000-0000-00002E670000}"/>
    <cellStyle name="40% - Accent6 3 5 3 2 2" xfId="17602" xr:uid="{00000000-0005-0000-0000-00002F670000}"/>
    <cellStyle name="40% - Accent6 3 5 3 2 2 2" xfId="12660" xr:uid="{00000000-0005-0000-0000-000030670000}"/>
    <cellStyle name="40% - Accent6 3 5 3 2 3" xfId="17595" xr:uid="{00000000-0005-0000-0000-000031670000}"/>
    <cellStyle name="40% - Accent6 3 5 3 3" xfId="17587" xr:uid="{00000000-0005-0000-0000-000032670000}"/>
    <cellStyle name="40% - Accent6 3 5 3 3 2" xfId="17583" xr:uid="{00000000-0005-0000-0000-000033670000}"/>
    <cellStyle name="40% - Accent6 3 5 3 4" xfId="27664" xr:uid="{00000000-0005-0000-0000-000034670000}"/>
    <cellStyle name="40% - Accent6 3 5 4" xfId="30616" xr:uid="{00000000-0005-0000-0000-000035670000}"/>
    <cellStyle name="40% - Accent6 3 5 4 2" xfId="17555" xr:uid="{00000000-0005-0000-0000-000036670000}"/>
    <cellStyle name="40% - Accent6 3 5 4 2 2" xfId="17551" xr:uid="{00000000-0005-0000-0000-000037670000}"/>
    <cellStyle name="40% - Accent6 3 5 4 3" xfId="17541" xr:uid="{00000000-0005-0000-0000-000038670000}"/>
    <cellStyle name="40% - Accent6 3 5 5" xfId="13888" xr:uid="{00000000-0005-0000-0000-000039670000}"/>
    <cellStyle name="40% - Accent6 3 5 5 2" xfId="17522" xr:uid="{00000000-0005-0000-0000-00003A670000}"/>
    <cellStyle name="40% - Accent6 3 5 6" xfId="13886" xr:uid="{00000000-0005-0000-0000-00003B670000}"/>
    <cellStyle name="40% - Accent6 3 5 7" xfId="34977" xr:uid="{00000000-0005-0000-0000-00003C670000}"/>
    <cellStyle name="40% - Accent6 3 6" xfId="6098" xr:uid="{00000000-0005-0000-0000-00003D670000}"/>
    <cellStyle name="40% - Accent6 3 6 2" xfId="6096" xr:uid="{00000000-0005-0000-0000-00003E670000}"/>
    <cellStyle name="40% - Accent6 3 6 2 2" xfId="25138" xr:uid="{00000000-0005-0000-0000-00003F670000}"/>
    <cellStyle name="40% - Accent6 3 6 2 2 2" xfId="6094" xr:uid="{00000000-0005-0000-0000-000040670000}"/>
    <cellStyle name="40% - Accent6 3 6 2 2 2 2" xfId="6090" xr:uid="{00000000-0005-0000-0000-000041670000}"/>
    <cellStyle name="40% - Accent6 3 6 2 2 3" xfId="13494" xr:uid="{00000000-0005-0000-0000-000042670000}"/>
    <cellStyle name="40% - Accent6 3 6 2 3" xfId="19792" xr:uid="{00000000-0005-0000-0000-000043670000}"/>
    <cellStyle name="40% - Accent6 3 6 2 3 2" xfId="15789" xr:uid="{00000000-0005-0000-0000-000044670000}"/>
    <cellStyle name="40% - Accent6 3 6 2 4" xfId="19785" xr:uid="{00000000-0005-0000-0000-000045670000}"/>
    <cellStyle name="40% - Accent6 3 6 3" xfId="6087" xr:uid="{00000000-0005-0000-0000-000046670000}"/>
    <cellStyle name="40% - Accent6 3 6 3 2" xfId="17490" xr:uid="{00000000-0005-0000-0000-000047670000}"/>
    <cellStyle name="40% - Accent6 3 6 3 2 2" xfId="27114" xr:uid="{00000000-0005-0000-0000-000048670000}"/>
    <cellStyle name="40% - Accent6 3 6 3 3" xfId="17484" xr:uid="{00000000-0005-0000-0000-000049670000}"/>
    <cellStyle name="40% - Accent6 3 6 4" xfId="13882" xr:uid="{00000000-0005-0000-0000-00004A670000}"/>
    <cellStyle name="40% - Accent6 3 6 4 2" xfId="17470" xr:uid="{00000000-0005-0000-0000-00004B670000}"/>
    <cellStyle name="40% - Accent6 3 6 5" xfId="13877" xr:uid="{00000000-0005-0000-0000-00004C670000}"/>
    <cellStyle name="40% - Accent6 3 6 6" xfId="35182" xr:uid="{00000000-0005-0000-0000-00004D670000}"/>
    <cellStyle name="40% - Accent6 3 7" xfId="6086" xr:uid="{00000000-0005-0000-0000-00004E670000}"/>
    <cellStyle name="40% - Accent6 3 7 2" xfId="6085" xr:uid="{00000000-0005-0000-0000-00004F670000}"/>
    <cellStyle name="40% - Accent6 3 7 2 2" xfId="15522" xr:uid="{00000000-0005-0000-0000-000050670000}"/>
    <cellStyle name="40% - Accent6 3 7 2 2 2" xfId="6084" xr:uid="{00000000-0005-0000-0000-000051670000}"/>
    <cellStyle name="40% - Accent6 3 7 2 3" xfId="27190" xr:uid="{00000000-0005-0000-0000-000052670000}"/>
    <cellStyle name="40% - Accent6 3 7 3" xfId="6080" xr:uid="{00000000-0005-0000-0000-000053670000}"/>
    <cellStyle name="40% - Accent6 3 7 3 2" xfId="19772" xr:uid="{00000000-0005-0000-0000-000054670000}"/>
    <cellStyle name="40% - Accent6 3 7 4" xfId="13872" xr:uid="{00000000-0005-0000-0000-000055670000}"/>
    <cellStyle name="40% - Accent6 3 7 5" xfId="35411" xr:uid="{00000000-0005-0000-0000-000056670000}"/>
    <cellStyle name="40% - Accent6 3 8" xfId="6079" xr:uid="{00000000-0005-0000-0000-000057670000}"/>
    <cellStyle name="40% - Accent6 3 8 2" xfId="6078" xr:uid="{00000000-0005-0000-0000-000058670000}"/>
    <cellStyle name="40% - Accent6 3 8 2 2" xfId="19764" xr:uid="{00000000-0005-0000-0000-000059670000}"/>
    <cellStyle name="40% - Accent6 3 8 3" xfId="6077" xr:uid="{00000000-0005-0000-0000-00005A670000}"/>
    <cellStyle name="40% - Accent6 3 8 4" xfId="36283" xr:uid="{00000000-0005-0000-0000-00005B670000}"/>
    <cellStyle name="40% - Accent6 3 9" xfId="24439" xr:uid="{00000000-0005-0000-0000-00005C670000}"/>
    <cellStyle name="40% - Accent6 3 9 2" xfId="6076" xr:uid="{00000000-0005-0000-0000-00005D670000}"/>
    <cellStyle name="40% - Accent6 3 9 3" xfId="36569" xr:uid="{00000000-0005-0000-0000-00005E670000}"/>
    <cellStyle name="40% - Accent6 30" xfId="35908" xr:uid="{00000000-0005-0000-0000-00005F670000}"/>
    <cellStyle name="40% - Accent6 30 2" xfId="37080" xr:uid="{00000000-0005-0000-0000-000060670000}"/>
    <cellStyle name="40% - Accent6 30 3" xfId="37975" xr:uid="{00000000-0005-0000-0000-000061670000}"/>
    <cellStyle name="40% - Accent6 31" xfId="35928" xr:uid="{00000000-0005-0000-0000-000062670000}"/>
    <cellStyle name="40% - Accent6 31 2" xfId="37099" xr:uid="{00000000-0005-0000-0000-000063670000}"/>
    <cellStyle name="40% - Accent6 31 3" xfId="37995" xr:uid="{00000000-0005-0000-0000-000064670000}"/>
    <cellStyle name="40% - Accent6 32" xfId="35948" xr:uid="{00000000-0005-0000-0000-000065670000}"/>
    <cellStyle name="40% - Accent6 32 2" xfId="37118" xr:uid="{00000000-0005-0000-0000-000066670000}"/>
    <cellStyle name="40% - Accent6 32 3" xfId="38015" xr:uid="{00000000-0005-0000-0000-000067670000}"/>
    <cellStyle name="40% - Accent6 33" xfId="35968" xr:uid="{00000000-0005-0000-0000-000068670000}"/>
    <cellStyle name="40% - Accent6 33 2" xfId="37137" xr:uid="{00000000-0005-0000-0000-000069670000}"/>
    <cellStyle name="40% - Accent6 33 3" xfId="38035" xr:uid="{00000000-0005-0000-0000-00006A670000}"/>
    <cellStyle name="40% - Accent6 34" xfId="35988" xr:uid="{00000000-0005-0000-0000-00006B670000}"/>
    <cellStyle name="40% - Accent6 34 2" xfId="37157" xr:uid="{00000000-0005-0000-0000-00006C670000}"/>
    <cellStyle name="40% - Accent6 34 3" xfId="38055" xr:uid="{00000000-0005-0000-0000-00006D670000}"/>
    <cellStyle name="40% - Accent6 35" xfId="36008" xr:uid="{00000000-0005-0000-0000-00006E670000}"/>
    <cellStyle name="40% - Accent6 35 2" xfId="37177" xr:uid="{00000000-0005-0000-0000-00006F670000}"/>
    <cellStyle name="40% - Accent6 35 3" xfId="38075" xr:uid="{00000000-0005-0000-0000-000070670000}"/>
    <cellStyle name="40% - Accent6 36" xfId="36028" xr:uid="{00000000-0005-0000-0000-000071670000}"/>
    <cellStyle name="40% - Accent6 36 2" xfId="37197" xr:uid="{00000000-0005-0000-0000-000072670000}"/>
    <cellStyle name="40% - Accent6 36 3" xfId="38095" xr:uid="{00000000-0005-0000-0000-000073670000}"/>
    <cellStyle name="40% - Accent6 37" xfId="36048" xr:uid="{00000000-0005-0000-0000-000074670000}"/>
    <cellStyle name="40% - Accent6 37 2" xfId="37217" xr:uid="{00000000-0005-0000-0000-000075670000}"/>
    <cellStyle name="40% - Accent6 37 3" xfId="38115" xr:uid="{00000000-0005-0000-0000-000076670000}"/>
    <cellStyle name="40% - Accent6 38" xfId="36068" xr:uid="{00000000-0005-0000-0000-000077670000}"/>
    <cellStyle name="40% - Accent6 38 2" xfId="37237" xr:uid="{00000000-0005-0000-0000-000078670000}"/>
    <cellStyle name="40% - Accent6 38 3" xfId="38135" xr:uid="{00000000-0005-0000-0000-000079670000}"/>
    <cellStyle name="40% - Accent6 39" xfId="36088" xr:uid="{00000000-0005-0000-0000-00007A670000}"/>
    <cellStyle name="40% - Accent6 39 2" xfId="37257" xr:uid="{00000000-0005-0000-0000-00007B670000}"/>
    <cellStyle name="40% - Accent6 39 3" xfId="38155" xr:uid="{00000000-0005-0000-0000-00007C670000}"/>
    <cellStyle name="40% - Accent6 4" xfId="133" xr:uid="{00000000-0005-0000-0000-00007D670000}"/>
    <cellStyle name="40% - Accent6 4 10" xfId="34487" xr:uid="{00000000-0005-0000-0000-00007E670000}"/>
    <cellStyle name="40% - Accent6 4 11" xfId="15173" xr:uid="{00000000-0005-0000-0000-00007F670000}"/>
    <cellStyle name="40% - Accent6 4 2" xfId="256" xr:uid="{00000000-0005-0000-0000-000080670000}"/>
    <cellStyle name="40% - Accent6 4 2 10" xfId="7917" xr:uid="{00000000-0005-0000-0000-000081670000}"/>
    <cellStyle name="40% - Accent6 4 2 2" xfId="7914" xr:uid="{00000000-0005-0000-0000-000082670000}"/>
    <cellStyle name="40% - Accent6 4 2 2 2" xfId="7912" xr:uid="{00000000-0005-0000-0000-000083670000}"/>
    <cellStyle name="40% - Accent6 4 2 2 2 2" xfId="6075" xr:uid="{00000000-0005-0000-0000-000084670000}"/>
    <cellStyle name="40% - Accent6 4 2 2 2 2 2" xfId="33271" xr:uid="{00000000-0005-0000-0000-000085670000}"/>
    <cellStyle name="40% - Accent6 4 2 2 2 2 2 2" xfId="6074" xr:uid="{00000000-0005-0000-0000-000086670000}"/>
    <cellStyle name="40% - Accent6 4 2 2 2 2 2 2 2" xfId="32806" xr:uid="{00000000-0005-0000-0000-000087670000}"/>
    <cellStyle name="40% - Accent6 4 2 2 2 2 2 2 2 2" xfId="24679" xr:uid="{00000000-0005-0000-0000-000088670000}"/>
    <cellStyle name="40% - Accent6 4 2 2 2 2 2 2 3" xfId="29392" xr:uid="{00000000-0005-0000-0000-000089670000}"/>
    <cellStyle name="40% - Accent6 4 2 2 2 2 2 3" xfId="6072" xr:uid="{00000000-0005-0000-0000-00008A670000}"/>
    <cellStyle name="40% - Accent6 4 2 2 2 2 2 3 2" xfId="24499" xr:uid="{00000000-0005-0000-0000-00008B670000}"/>
    <cellStyle name="40% - Accent6 4 2 2 2 2 2 4" xfId="27641" xr:uid="{00000000-0005-0000-0000-00008C670000}"/>
    <cellStyle name="40% - Accent6 4 2 2 2 2 3" xfId="22890" xr:uid="{00000000-0005-0000-0000-00008D670000}"/>
    <cellStyle name="40% - Accent6 4 2 2 2 2 3 2" xfId="6071" xr:uid="{00000000-0005-0000-0000-00008E670000}"/>
    <cellStyle name="40% - Accent6 4 2 2 2 2 3 2 2" xfId="30649" xr:uid="{00000000-0005-0000-0000-00008F670000}"/>
    <cellStyle name="40% - Accent6 4 2 2 2 2 3 3" xfId="6069" xr:uid="{00000000-0005-0000-0000-000090670000}"/>
    <cellStyle name="40% - Accent6 4 2 2 2 2 4" xfId="30566" xr:uid="{00000000-0005-0000-0000-000091670000}"/>
    <cellStyle name="40% - Accent6 4 2 2 2 2 4 2" xfId="6066" xr:uid="{00000000-0005-0000-0000-000092670000}"/>
    <cellStyle name="40% - Accent6 4 2 2 2 2 5" xfId="6064" xr:uid="{00000000-0005-0000-0000-000093670000}"/>
    <cellStyle name="40% - Accent6 4 2 2 2 3" xfId="6062" xr:uid="{00000000-0005-0000-0000-000094670000}"/>
    <cellStyle name="40% - Accent6 4 2 2 2 3 2" xfId="34242" xr:uid="{00000000-0005-0000-0000-000095670000}"/>
    <cellStyle name="40% - Accent6 4 2 2 2 3 2 2" xfId="6061" xr:uid="{00000000-0005-0000-0000-000096670000}"/>
    <cellStyle name="40% - Accent6 4 2 2 2 3 2 2 2" xfId="30250" xr:uid="{00000000-0005-0000-0000-000097670000}"/>
    <cellStyle name="40% - Accent6 4 2 2 2 3 2 3" xfId="6060" xr:uid="{00000000-0005-0000-0000-000098670000}"/>
    <cellStyle name="40% - Accent6 4 2 2 2 3 3" xfId="33974" xr:uid="{00000000-0005-0000-0000-000099670000}"/>
    <cellStyle name="40% - Accent6 4 2 2 2 3 3 2" xfId="11523" xr:uid="{00000000-0005-0000-0000-00009A670000}"/>
    <cellStyle name="40% - Accent6 4 2 2 2 3 4" xfId="6058" xr:uid="{00000000-0005-0000-0000-00009B670000}"/>
    <cellStyle name="40% - Accent6 4 2 2 2 4" xfId="21193" xr:uid="{00000000-0005-0000-0000-00009C670000}"/>
    <cellStyle name="40% - Accent6 4 2 2 2 4 2" xfId="28663" xr:uid="{00000000-0005-0000-0000-00009D670000}"/>
    <cellStyle name="40% - Accent6 4 2 2 2 4 2 2" xfId="30170" xr:uid="{00000000-0005-0000-0000-00009E670000}"/>
    <cellStyle name="40% - Accent6 4 2 2 2 4 3" xfId="28661" xr:uid="{00000000-0005-0000-0000-00009F670000}"/>
    <cellStyle name="40% - Accent6 4 2 2 2 5" xfId="32284" xr:uid="{00000000-0005-0000-0000-0000A0670000}"/>
    <cellStyle name="40% - Accent6 4 2 2 2 5 2" xfId="28653" xr:uid="{00000000-0005-0000-0000-0000A1670000}"/>
    <cellStyle name="40% - Accent6 4 2 2 2 6" xfId="21189" xr:uid="{00000000-0005-0000-0000-0000A2670000}"/>
    <cellStyle name="40% - Accent6 4 2 2 3" xfId="11501" xr:uid="{00000000-0005-0000-0000-0000A3670000}"/>
    <cellStyle name="40% - Accent6 4 2 2 3 2" xfId="9490" xr:uid="{00000000-0005-0000-0000-0000A4670000}"/>
    <cellStyle name="40% - Accent6 4 2 2 3 2 2" xfId="29699" xr:uid="{00000000-0005-0000-0000-0000A5670000}"/>
    <cellStyle name="40% - Accent6 4 2 2 3 2 2 2" xfId="9307" xr:uid="{00000000-0005-0000-0000-0000A6670000}"/>
    <cellStyle name="40% - Accent6 4 2 2 3 2 2 2 2" xfId="24054" xr:uid="{00000000-0005-0000-0000-0000A7670000}"/>
    <cellStyle name="40% - Accent6 4 2 2 3 2 2 3" xfId="7435" xr:uid="{00000000-0005-0000-0000-0000A8670000}"/>
    <cellStyle name="40% - Accent6 4 2 2 3 2 3" xfId="29689" xr:uid="{00000000-0005-0000-0000-0000A9670000}"/>
    <cellStyle name="40% - Accent6 4 2 2 3 2 3 2" xfId="6057" xr:uid="{00000000-0005-0000-0000-0000AA670000}"/>
    <cellStyle name="40% - Accent6 4 2 2 3 2 4" xfId="33592" xr:uid="{00000000-0005-0000-0000-0000AB670000}"/>
    <cellStyle name="40% - Accent6 4 2 2 3 3" xfId="17339" xr:uid="{00000000-0005-0000-0000-0000AC670000}"/>
    <cellStyle name="40% - Accent6 4 2 2 3 3 2" xfId="29681" xr:uid="{00000000-0005-0000-0000-0000AD670000}"/>
    <cellStyle name="40% - Accent6 4 2 2 3 3 2 2" xfId="12627" xr:uid="{00000000-0005-0000-0000-0000AE670000}"/>
    <cellStyle name="40% - Accent6 4 2 2 3 3 3" xfId="33969" xr:uid="{00000000-0005-0000-0000-0000AF670000}"/>
    <cellStyle name="40% - Accent6 4 2 2 3 4" xfId="17336" xr:uid="{00000000-0005-0000-0000-0000B0670000}"/>
    <cellStyle name="40% - Accent6 4 2 2 3 4 2" xfId="28520" xr:uid="{00000000-0005-0000-0000-0000B1670000}"/>
    <cellStyle name="40% - Accent6 4 2 2 3 5" xfId="17334" xr:uid="{00000000-0005-0000-0000-0000B2670000}"/>
    <cellStyle name="40% - Accent6 4 2 2 4" xfId="11489" xr:uid="{00000000-0005-0000-0000-0000B3670000}"/>
    <cellStyle name="40% - Accent6 4 2 2 4 2" xfId="9484" xr:uid="{00000000-0005-0000-0000-0000B4670000}"/>
    <cellStyle name="40% - Accent6 4 2 2 4 2 2" xfId="29659" xr:uid="{00000000-0005-0000-0000-0000B5670000}"/>
    <cellStyle name="40% - Accent6 4 2 2 4 2 2 2" xfId="6564" xr:uid="{00000000-0005-0000-0000-0000B6670000}"/>
    <cellStyle name="40% - Accent6 4 2 2 4 2 3" xfId="33756" xr:uid="{00000000-0005-0000-0000-0000B7670000}"/>
    <cellStyle name="40% - Accent6 4 2 2 4 3" xfId="9481" xr:uid="{00000000-0005-0000-0000-0000B8670000}"/>
    <cellStyle name="40% - Accent6 4 2 2 4 3 2" xfId="34128" xr:uid="{00000000-0005-0000-0000-0000B9670000}"/>
    <cellStyle name="40% - Accent6 4 2 2 4 4" xfId="17332" xr:uid="{00000000-0005-0000-0000-0000BA670000}"/>
    <cellStyle name="40% - Accent6 4 2 2 5" xfId="11481" xr:uid="{00000000-0005-0000-0000-0000BB670000}"/>
    <cellStyle name="40% - Accent6 4 2 2 5 2" xfId="9478" xr:uid="{00000000-0005-0000-0000-0000BC670000}"/>
    <cellStyle name="40% - Accent6 4 2 2 5 2 2" xfId="23557" xr:uid="{00000000-0005-0000-0000-0000BD670000}"/>
    <cellStyle name="40% - Accent6 4 2 2 5 3" xfId="6053" xr:uid="{00000000-0005-0000-0000-0000BE670000}"/>
    <cellStyle name="40% - Accent6 4 2 2 6" xfId="11474" xr:uid="{00000000-0005-0000-0000-0000BF670000}"/>
    <cellStyle name="40% - Accent6 4 2 2 6 2" xfId="6051" xr:uid="{00000000-0005-0000-0000-0000C0670000}"/>
    <cellStyle name="40% - Accent6 4 2 2 7" xfId="11468" xr:uid="{00000000-0005-0000-0000-0000C1670000}"/>
    <cellStyle name="40% - Accent6 4 2 3" xfId="7910" xr:uid="{00000000-0005-0000-0000-0000C2670000}"/>
    <cellStyle name="40% - Accent6 4 2 3 2" xfId="6050" xr:uid="{00000000-0005-0000-0000-0000C3670000}"/>
    <cellStyle name="40% - Accent6 4 2 3 2 2" xfId="15217" xr:uid="{00000000-0005-0000-0000-0000C4670000}"/>
    <cellStyle name="40% - Accent6 4 2 3 2 2 2" xfId="33947" xr:uid="{00000000-0005-0000-0000-0000C5670000}"/>
    <cellStyle name="40% - Accent6 4 2 3 2 2 2 2" xfId="6048" xr:uid="{00000000-0005-0000-0000-0000C6670000}"/>
    <cellStyle name="40% - Accent6 4 2 3 2 2 2 2 2" xfId="27399" xr:uid="{00000000-0005-0000-0000-0000C7670000}"/>
    <cellStyle name="40% - Accent6 4 2 3 2 2 2 3" xfId="6045" xr:uid="{00000000-0005-0000-0000-0000C8670000}"/>
    <cellStyle name="40% - Accent6 4 2 3 2 2 3" xfId="33944" xr:uid="{00000000-0005-0000-0000-0000C9670000}"/>
    <cellStyle name="40% - Accent6 4 2 3 2 2 3 2" xfId="6043" xr:uid="{00000000-0005-0000-0000-0000CA670000}"/>
    <cellStyle name="40% - Accent6 4 2 3 2 2 4" xfId="34305" xr:uid="{00000000-0005-0000-0000-0000CB670000}"/>
    <cellStyle name="40% - Accent6 4 2 3 2 3" xfId="6041" xr:uid="{00000000-0005-0000-0000-0000CC670000}"/>
    <cellStyle name="40% - Accent6 4 2 3 2 3 2" xfId="30708" xr:uid="{00000000-0005-0000-0000-0000CD670000}"/>
    <cellStyle name="40% - Accent6 4 2 3 2 3 2 2" xfId="6040" xr:uid="{00000000-0005-0000-0000-0000CE670000}"/>
    <cellStyle name="40% - Accent6 4 2 3 2 3 3" xfId="30042" xr:uid="{00000000-0005-0000-0000-0000CF670000}"/>
    <cellStyle name="40% - Accent6 4 2 3 2 4" xfId="21151" xr:uid="{00000000-0005-0000-0000-0000D0670000}"/>
    <cellStyle name="40% - Accent6 4 2 3 2 4 2" xfId="33491" xr:uid="{00000000-0005-0000-0000-0000D1670000}"/>
    <cellStyle name="40% - Accent6 4 2 3 2 5" xfId="10363" xr:uid="{00000000-0005-0000-0000-0000D2670000}"/>
    <cellStyle name="40% - Accent6 4 2 3 3" xfId="11461" xr:uid="{00000000-0005-0000-0000-0000D3670000}"/>
    <cellStyle name="40% - Accent6 4 2 3 3 2" xfId="9476" xr:uid="{00000000-0005-0000-0000-0000D4670000}"/>
    <cellStyle name="40% - Accent6 4 2 3 3 2 2" xfId="29623" xr:uid="{00000000-0005-0000-0000-0000D5670000}"/>
    <cellStyle name="40% - Accent6 4 2 3 3 2 2 2" xfId="6039" xr:uid="{00000000-0005-0000-0000-0000D6670000}"/>
    <cellStyle name="40% - Accent6 4 2 3 3 2 3" xfId="20013" xr:uid="{00000000-0005-0000-0000-0000D7670000}"/>
    <cellStyle name="40% - Accent6 4 2 3 3 3" xfId="25726" xr:uid="{00000000-0005-0000-0000-0000D8670000}"/>
    <cellStyle name="40% - Accent6 4 2 3 3 3 2" xfId="33770" xr:uid="{00000000-0005-0000-0000-0000D9670000}"/>
    <cellStyle name="40% - Accent6 4 2 3 3 4" xfId="21147" xr:uid="{00000000-0005-0000-0000-0000DA670000}"/>
    <cellStyle name="40% - Accent6 4 2 3 4" xfId="11448" xr:uid="{00000000-0005-0000-0000-0000DB670000}"/>
    <cellStyle name="40% - Accent6 4 2 3 4 2" xfId="13065" xr:uid="{00000000-0005-0000-0000-0000DC670000}"/>
    <cellStyle name="40% - Accent6 4 2 3 4 2 2" xfId="32348" xr:uid="{00000000-0005-0000-0000-0000DD670000}"/>
    <cellStyle name="40% - Accent6 4 2 3 4 3" xfId="13059" xr:uid="{00000000-0005-0000-0000-0000DE670000}"/>
    <cellStyle name="40% - Accent6 4 2 3 5" xfId="11439" xr:uid="{00000000-0005-0000-0000-0000DF670000}"/>
    <cellStyle name="40% - Accent6 4 2 3 5 2" xfId="13019" xr:uid="{00000000-0005-0000-0000-0000E0670000}"/>
    <cellStyle name="40% - Accent6 4 2 3 6" xfId="11433" xr:uid="{00000000-0005-0000-0000-0000E1670000}"/>
    <cellStyle name="40% - Accent6 4 2 4" xfId="30528" xr:uid="{00000000-0005-0000-0000-0000E2670000}"/>
    <cellStyle name="40% - Accent6 4 2 4 2" xfId="32923" xr:uid="{00000000-0005-0000-0000-0000E3670000}"/>
    <cellStyle name="40% - Accent6 4 2 4 2 2" xfId="6036" xr:uid="{00000000-0005-0000-0000-0000E4670000}"/>
    <cellStyle name="40% - Accent6 4 2 4 2 2 2" xfId="33564" xr:uid="{00000000-0005-0000-0000-0000E5670000}"/>
    <cellStyle name="40% - Accent6 4 2 4 2 2 2 2" xfId="6192" xr:uid="{00000000-0005-0000-0000-0000E6670000}"/>
    <cellStyle name="40% - Accent6 4 2 4 2 2 3" xfId="33907" xr:uid="{00000000-0005-0000-0000-0000E7670000}"/>
    <cellStyle name="40% - Accent6 4 2 4 2 3" xfId="30685" xr:uid="{00000000-0005-0000-0000-0000E8670000}"/>
    <cellStyle name="40% - Accent6 4 2 4 2 3 2" xfId="33909" xr:uid="{00000000-0005-0000-0000-0000E9670000}"/>
    <cellStyle name="40% - Accent6 4 2 4 2 4" xfId="32585" xr:uid="{00000000-0005-0000-0000-0000EA670000}"/>
    <cellStyle name="40% - Accent6 4 2 4 3" xfId="32823" xr:uid="{00000000-0005-0000-0000-0000EB670000}"/>
    <cellStyle name="40% - Accent6 4 2 4 3 2" xfId="9473" xr:uid="{00000000-0005-0000-0000-0000EC670000}"/>
    <cellStyle name="40% - Accent6 4 2 4 3 2 2" xfId="31932" xr:uid="{00000000-0005-0000-0000-0000ED670000}"/>
    <cellStyle name="40% - Accent6 4 2 4 3 3" xfId="25077" xr:uid="{00000000-0005-0000-0000-0000EE670000}"/>
    <cellStyle name="40% - Accent6 4 2 4 4" xfId="28425" xr:uid="{00000000-0005-0000-0000-0000EF670000}"/>
    <cellStyle name="40% - Accent6 4 2 4 4 2" xfId="12974" xr:uid="{00000000-0005-0000-0000-0000F0670000}"/>
    <cellStyle name="40% - Accent6 4 2 4 5" xfId="13880" xr:uid="{00000000-0005-0000-0000-0000F1670000}"/>
    <cellStyle name="40% - Accent6 4 2 5" xfId="20004" xr:uid="{00000000-0005-0000-0000-0000F2670000}"/>
    <cellStyle name="40% - Accent6 4 2 5 2" xfId="14051" xr:uid="{00000000-0005-0000-0000-0000F3670000}"/>
    <cellStyle name="40% - Accent6 4 2 5 2 2" xfId="6035" xr:uid="{00000000-0005-0000-0000-0000F4670000}"/>
    <cellStyle name="40% - Accent6 4 2 5 2 2 2" xfId="8761" xr:uid="{00000000-0005-0000-0000-0000F5670000}"/>
    <cellStyle name="40% - Accent6 4 2 5 2 3" xfId="30671" xr:uid="{00000000-0005-0000-0000-0000F6670000}"/>
    <cellStyle name="40% - Accent6 4 2 5 3" xfId="11424" xr:uid="{00000000-0005-0000-0000-0000F7670000}"/>
    <cellStyle name="40% - Accent6 4 2 5 3 2" xfId="31007" xr:uid="{00000000-0005-0000-0000-0000F8670000}"/>
    <cellStyle name="40% - Accent6 4 2 5 4" xfId="11420" xr:uid="{00000000-0005-0000-0000-0000F9670000}"/>
    <cellStyle name="40% - Accent6 4 2 6" xfId="17525" xr:uid="{00000000-0005-0000-0000-0000FA670000}"/>
    <cellStyle name="40% - Accent6 4 2 6 2" xfId="6034" xr:uid="{00000000-0005-0000-0000-0000FB670000}"/>
    <cellStyle name="40% - Accent6 4 2 6 2 2" xfId="6033" xr:uid="{00000000-0005-0000-0000-0000FC670000}"/>
    <cellStyle name="40% - Accent6 4 2 6 3" xfId="11416" xr:uid="{00000000-0005-0000-0000-0000FD670000}"/>
    <cellStyle name="40% - Accent6 4 2 7" xfId="33468" xr:uid="{00000000-0005-0000-0000-0000FE670000}"/>
    <cellStyle name="40% - Accent6 4 2 7 2" xfId="29259" xr:uid="{00000000-0005-0000-0000-0000FF670000}"/>
    <cellStyle name="40% - Accent6 4 2 8" xfId="30335" xr:uid="{00000000-0005-0000-0000-000000680000}"/>
    <cellStyle name="40% - Accent6 4 2 9" xfId="34574" xr:uid="{00000000-0005-0000-0000-000001680000}"/>
    <cellStyle name="40% - Accent6 4 3" xfId="7907" xr:uid="{00000000-0005-0000-0000-000002680000}"/>
    <cellStyle name="40% - Accent6 4 3 2" xfId="7904" xr:uid="{00000000-0005-0000-0000-000003680000}"/>
    <cellStyle name="40% - Accent6 4 3 2 2" xfId="6030" xr:uid="{00000000-0005-0000-0000-000004680000}"/>
    <cellStyle name="40% - Accent6 4 3 2 2 2" xfId="6029" xr:uid="{00000000-0005-0000-0000-000005680000}"/>
    <cellStyle name="40% - Accent6 4 3 2 2 2 2" xfId="23066" xr:uid="{00000000-0005-0000-0000-000006680000}"/>
    <cellStyle name="40% - Accent6 4 3 2 2 2 2 2" xfId="6028" xr:uid="{00000000-0005-0000-0000-000007680000}"/>
    <cellStyle name="40% - Accent6 4 3 2 2 2 2 2 2" xfId="6027" xr:uid="{00000000-0005-0000-0000-000008680000}"/>
    <cellStyle name="40% - Accent6 4 3 2 2 2 2 3" xfId="6025" xr:uid="{00000000-0005-0000-0000-000009680000}"/>
    <cellStyle name="40% - Accent6 4 3 2 2 2 3" xfId="13079" xr:uid="{00000000-0005-0000-0000-00000A680000}"/>
    <cellStyle name="40% - Accent6 4 3 2 2 2 3 2" xfId="6024" xr:uid="{00000000-0005-0000-0000-00000B680000}"/>
    <cellStyle name="40% - Accent6 4 3 2 2 2 4" xfId="6022" xr:uid="{00000000-0005-0000-0000-00000C680000}"/>
    <cellStyle name="40% - Accent6 4 3 2 2 3" xfId="6021" xr:uid="{00000000-0005-0000-0000-00000D680000}"/>
    <cellStyle name="40% - Accent6 4 3 2 2 3 2" xfId="6020" xr:uid="{00000000-0005-0000-0000-00000E680000}"/>
    <cellStyle name="40% - Accent6 4 3 2 2 3 2 2" xfId="24994" xr:uid="{00000000-0005-0000-0000-00000F680000}"/>
    <cellStyle name="40% - Accent6 4 3 2 2 3 3" xfId="6018" xr:uid="{00000000-0005-0000-0000-000010680000}"/>
    <cellStyle name="40% - Accent6 4 3 2 2 4" xfId="20617" xr:uid="{00000000-0005-0000-0000-000011680000}"/>
    <cellStyle name="40% - Accent6 4 3 2 2 4 2" xfId="25957" xr:uid="{00000000-0005-0000-0000-000012680000}"/>
    <cellStyle name="40% - Accent6 4 3 2 2 5" xfId="21109" xr:uid="{00000000-0005-0000-0000-000013680000}"/>
    <cellStyle name="40% - Accent6 4 3 2 3" xfId="11408" xr:uid="{00000000-0005-0000-0000-000014680000}"/>
    <cellStyle name="40% - Accent6 4 3 2 3 2" xfId="14905" xr:uid="{00000000-0005-0000-0000-000015680000}"/>
    <cellStyle name="40% - Accent6 4 3 2 3 2 2" xfId="31456" xr:uid="{00000000-0005-0000-0000-000016680000}"/>
    <cellStyle name="40% - Accent6 4 3 2 3 2 2 2" xfId="6016" xr:uid="{00000000-0005-0000-0000-000017680000}"/>
    <cellStyle name="40% - Accent6 4 3 2 3 2 3" xfId="30030" xr:uid="{00000000-0005-0000-0000-000018680000}"/>
    <cellStyle name="40% - Accent6 4 3 2 3 3" xfId="14897" xr:uid="{00000000-0005-0000-0000-000019680000}"/>
    <cellStyle name="40% - Accent6 4 3 2 3 3 2" xfId="29436" xr:uid="{00000000-0005-0000-0000-00001A680000}"/>
    <cellStyle name="40% - Accent6 4 3 2 3 4" xfId="17312" xr:uid="{00000000-0005-0000-0000-00001B680000}"/>
    <cellStyle name="40% - Accent6 4 3 2 4" xfId="11403" xr:uid="{00000000-0005-0000-0000-00001C680000}"/>
    <cellStyle name="40% - Accent6 4 3 2 4 2" xfId="14874" xr:uid="{00000000-0005-0000-0000-00001D680000}"/>
    <cellStyle name="40% - Accent6 4 3 2 4 2 2" xfId="33244" xr:uid="{00000000-0005-0000-0000-00001E680000}"/>
    <cellStyle name="40% - Accent6 4 3 2 4 3" xfId="14871" xr:uid="{00000000-0005-0000-0000-00001F680000}"/>
    <cellStyle name="40% - Accent6 4 3 2 5" xfId="11397" xr:uid="{00000000-0005-0000-0000-000020680000}"/>
    <cellStyle name="40% - Accent6 4 3 2 5 2" xfId="14853" xr:uid="{00000000-0005-0000-0000-000021680000}"/>
    <cellStyle name="40% - Accent6 4 3 2 6" xfId="11390" xr:uid="{00000000-0005-0000-0000-000022680000}"/>
    <cellStyle name="40% - Accent6 4 3 3" xfId="6013" xr:uid="{00000000-0005-0000-0000-000023680000}"/>
    <cellStyle name="40% - Accent6 4 3 3 2" xfId="17408" xr:uid="{00000000-0005-0000-0000-000024680000}"/>
    <cellStyle name="40% - Accent6 4 3 3 2 2" xfId="17405" xr:uid="{00000000-0005-0000-0000-000025680000}"/>
    <cellStyle name="40% - Accent6 4 3 3 2 2 2" xfId="6011" xr:uid="{00000000-0005-0000-0000-000026680000}"/>
    <cellStyle name="40% - Accent6 4 3 3 2 2 2 2" xfId="6010" xr:uid="{00000000-0005-0000-0000-000027680000}"/>
    <cellStyle name="40% - Accent6 4 3 3 2 2 3" xfId="12196" xr:uid="{00000000-0005-0000-0000-000028680000}"/>
    <cellStyle name="40% - Accent6 4 3 3 2 3" xfId="17391" xr:uid="{00000000-0005-0000-0000-000029680000}"/>
    <cellStyle name="40% - Accent6 4 3 3 2 3 2" xfId="6008" xr:uid="{00000000-0005-0000-0000-00002A680000}"/>
    <cellStyle name="40% - Accent6 4 3 3 2 4" xfId="18574" xr:uid="{00000000-0005-0000-0000-00002B680000}"/>
    <cellStyle name="40% - Accent6 4 3 3 3" xfId="17383" xr:uid="{00000000-0005-0000-0000-00002C680000}"/>
    <cellStyle name="40% - Accent6 4 3 3 3 2" xfId="17379" xr:uid="{00000000-0005-0000-0000-00002D680000}"/>
    <cellStyle name="40% - Accent6 4 3 3 3 2 2" xfId="32036" xr:uid="{00000000-0005-0000-0000-00002E680000}"/>
    <cellStyle name="40% - Accent6 4 3 3 3 3" xfId="17368" xr:uid="{00000000-0005-0000-0000-00002F680000}"/>
    <cellStyle name="40% - Accent6 4 3 3 4" xfId="17361" xr:uid="{00000000-0005-0000-0000-000030680000}"/>
    <cellStyle name="40% - Accent6 4 3 3 4 2" xfId="17358" xr:uid="{00000000-0005-0000-0000-000031680000}"/>
    <cellStyle name="40% - Accent6 4 3 3 5" xfId="17349" xr:uid="{00000000-0005-0000-0000-000032680000}"/>
    <cellStyle name="40% - Accent6 4 3 4" xfId="17297" xr:uid="{00000000-0005-0000-0000-000033680000}"/>
    <cellStyle name="40% - Accent6 4 3 4 2" xfId="29005" xr:uid="{00000000-0005-0000-0000-000034680000}"/>
    <cellStyle name="40% - Accent6 4 3 4 2 2" xfId="23638" xr:uid="{00000000-0005-0000-0000-000035680000}"/>
    <cellStyle name="40% - Accent6 4 3 4 2 2 2" xfId="28362" xr:uid="{00000000-0005-0000-0000-000036680000}"/>
    <cellStyle name="40% - Accent6 4 3 4 2 3" xfId="30655" xr:uid="{00000000-0005-0000-0000-000037680000}"/>
    <cellStyle name="40% - Accent6 4 3 4 3" xfId="17328" xr:uid="{00000000-0005-0000-0000-000038680000}"/>
    <cellStyle name="40% - Accent6 4 3 4 3 2" xfId="17326" xr:uid="{00000000-0005-0000-0000-000039680000}"/>
    <cellStyle name="40% - Accent6 4 3 4 4" xfId="32871" xr:uid="{00000000-0005-0000-0000-00003A680000}"/>
    <cellStyle name="40% - Accent6 4 3 5" xfId="18049" xr:uid="{00000000-0005-0000-0000-00003B680000}"/>
    <cellStyle name="40% - Accent6 4 3 5 2" xfId="17310" xr:uid="{00000000-0005-0000-0000-00003C680000}"/>
    <cellStyle name="40% - Accent6 4 3 5 2 2" xfId="34112" xr:uid="{00000000-0005-0000-0000-00003D680000}"/>
    <cellStyle name="40% - Accent6 4 3 5 3" xfId="17308" xr:uid="{00000000-0005-0000-0000-00003E680000}"/>
    <cellStyle name="40% - Accent6 4 3 6" xfId="6007" xr:uid="{00000000-0005-0000-0000-00003F680000}"/>
    <cellStyle name="40% - Accent6 4 3 6 2" xfId="17304" xr:uid="{00000000-0005-0000-0000-000040680000}"/>
    <cellStyle name="40% - Accent6 4 3 7" xfId="24707" xr:uid="{00000000-0005-0000-0000-000041680000}"/>
    <cellStyle name="40% - Accent6 4 3 8" xfId="34795" xr:uid="{00000000-0005-0000-0000-000042680000}"/>
    <cellStyle name="40% - Accent6 4 4" xfId="15601" xr:uid="{00000000-0005-0000-0000-000043680000}"/>
    <cellStyle name="40% - Accent6 4 4 2" xfId="6006" xr:uid="{00000000-0005-0000-0000-000044680000}"/>
    <cellStyle name="40% - Accent6 4 4 2 2" xfId="6005" xr:uid="{00000000-0005-0000-0000-000045680000}"/>
    <cellStyle name="40% - Accent6 4 4 2 2 2" xfId="6003" xr:uid="{00000000-0005-0000-0000-000046680000}"/>
    <cellStyle name="40% - Accent6 4 4 2 2 2 2" xfId="7364" xr:uid="{00000000-0005-0000-0000-000047680000}"/>
    <cellStyle name="40% - Accent6 4 4 2 2 2 2 2" xfId="27007" xr:uid="{00000000-0005-0000-0000-000048680000}"/>
    <cellStyle name="40% - Accent6 4 4 2 2 2 3" xfId="6001" xr:uid="{00000000-0005-0000-0000-000049680000}"/>
    <cellStyle name="40% - Accent6 4 4 2 2 3" xfId="5999" xr:uid="{00000000-0005-0000-0000-00004A680000}"/>
    <cellStyle name="40% - Accent6 4 4 2 2 3 2" xfId="5996" xr:uid="{00000000-0005-0000-0000-00004B680000}"/>
    <cellStyle name="40% - Accent6 4 4 2 2 4" xfId="34210" xr:uid="{00000000-0005-0000-0000-00004C680000}"/>
    <cellStyle name="40% - Accent6 4 4 2 3" xfId="11364" xr:uid="{00000000-0005-0000-0000-00004D680000}"/>
    <cellStyle name="40% - Accent6 4 4 2 3 2" xfId="14377" xr:uid="{00000000-0005-0000-0000-00004E680000}"/>
    <cellStyle name="40% - Accent6 4 4 2 3 2 2" xfId="29233" xr:uid="{00000000-0005-0000-0000-00004F680000}"/>
    <cellStyle name="40% - Accent6 4 4 2 3 3" xfId="14374" xr:uid="{00000000-0005-0000-0000-000050680000}"/>
    <cellStyle name="40% - Accent6 4 4 2 4" xfId="12511" xr:uid="{00000000-0005-0000-0000-000051680000}"/>
    <cellStyle name="40% - Accent6 4 4 2 4 2" xfId="14353" xr:uid="{00000000-0005-0000-0000-000052680000}"/>
    <cellStyle name="40% - Accent6 4 4 2 5" xfId="11358" xr:uid="{00000000-0005-0000-0000-000053680000}"/>
    <cellStyle name="40% - Accent6 4 4 3" xfId="5994" xr:uid="{00000000-0005-0000-0000-000054680000}"/>
    <cellStyle name="40% - Accent6 4 4 3 2" xfId="17282" xr:uid="{00000000-0005-0000-0000-000055680000}"/>
    <cellStyle name="40% - Accent6 4 4 3 2 2" xfId="17278" xr:uid="{00000000-0005-0000-0000-000056680000}"/>
    <cellStyle name="40% - Accent6 4 4 3 2 2 2" xfId="5992" xr:uid="{00000000-0005-0000-0000-000057680000}"/>
    <cellStyle name="40% - Accent6 4 4 3 2 3" xfId="17270" xr:uid="{00000000-0005-0000-0000-000058680000}"/>
    <cellStyle name="40% - Accent6 4 4 3 3" xfId="17264" xr:uid="{00000000-0005-0000-0000-000059680000}"/>
    <cellStyle name="40% - Accent6 4 4 3 3 2" xfId="17259" xr:uid="{00000000-0005-0000-0000-00005A680000}"/>
    <cellStyle name="40% - Accent6 4 4 3 4" xfId="16716" xr:uid="{00000000-0005-0000-0000-00005B680000}"/>
    <cellStyle name="40% - Accent6 4 4 4" xfId="23694" xr:uid="{00000000-0005-0000-0000-00005C680000}"/>
    <cellStyle name="40% - Accent6 4 4 4 2" xfId="22596" xr:uid="{00000000-0005-0000-0000-00005D680000}"/>
    <cellStyle name="40% - Accent6 4 4 4 2 2" xfId="17240" xr:uid="{00000000-0005-0000-0000-00005E680000}"/>
    <cellStyle name="40% - Accent6 4 4 4 3" xfId="17234" xr:uid="{00000000-0005-0000-0000-00005F680000}"/>
    <cellStyle name="40% - Accent6 4 4 5" xfId="5990" xr:uid="{00000000-0005-0000-0000-000060680000}"/>
    <cellStyle name="40% - Accent6 4 4 5 2" xfId="32705" xr:uid="{00000000-0005-0000-0000-000061680000}"/>
    <cellStyle name="40% - Accent6 4 4 6" xfId="5989" xr:uid="{00000000-0005-0000-0000-000062680000}"/>
    <cellStyle name="40% - Accent6 4 4 7" xfId="34996" xr:uid="{00000000-0005-0000-0000-000063680000}"/>
    <cellStyle name="40% - Accent6 4 5" xfId="5988" xr:uid="{00000000-0005-0000-0000-000064680000}"/>
    <cellStyle name="40% - Accent6 4 5 2" xfId="5986" xr:uid="{00000000-0005-0000-0000-000065680000}"/>
    <cellStyle name="40% - Accent6 4 5 2 2" xfId="5985" xr:uid="{00000000-0005-0000-0000-000066680000}"/>
    <cellStyle name="40% - Accent6 4 5 2 2 2" xfId="5983" xr:uid="{00000000-0005-0000-0000-000067680000}"/>
    <cellStyle name="40% - Accent6 4 5 2 2 2 2" xfId="5981" xr:uid="{00000000-0005-0000-0000-000068680000}"/>
    <cellStyle name="40% - Accent6 4 5 2 2 3" xfId="5979" xr:uid="{00000000-0005-0000-0000-000069680000}"/>
    <cellStyle name="40% - Accent6 4 5 2 3" xfId="11336" xr:uid="{00000000-0005-0000-0000-00006A680000}"/>
    <cellStyle name="40% - Accent6 4 5 2 3 2" xfId="13969" xr:uid="{00000000-0005-0000-0000-00006B680000}"/>
    <cellStyle name="40% - Accent6 4 5 2 4" xfId="11330" xr:uid="{00000000-0005-0000-0000-00006C680000}"/>
    <cellStyle name="40% - Accent6 4 5 3" xfId="5976" xr:uid="{00000000-0005-0000-0000-00006D680000}"/>
    <cellStyle name="40% - Accent6 4 5 3 2" xfId="29201" xr:uid="{00000000-0005-0000-0000-00006E680000}"/>
    <cellStyle name="40% - Accent6 4 5 3 2 2" xfId="17204" xr:uid="{00000000-0005-0000-0000-00006F680000}"/>
    <cellStyle name="40% - Accent6 4 5 3 3" xfId="33529" xr:uid="{00000000-0005-0000-0000-000070680000}"/>
    <cellStyle name="40% - Accent6 4 5 4" xfId="13866" xr:uid="{00000000-0005-0000-0000-000071680000}"/>
    <cellStyle name="40% - Accent6 4 5 4 2" xfId="33760" xr:uid="{00000000-0005-0000-0000-000072680000}"/>
    <cellStyle name="40% - Accent6 4 5 5" xfId="13863" xr:uid="{00000000-0005-0000-0000-000073680000}"/>
    <cellStyle name="40% - Accent6 4 5 6" xfId="35201" xr:uid="{00000000-0005-0000-0000-000074680000}"/>
    <cellStyle name="40% - Accent6 4 6" xfId="6327" xr:uid="{00000000-0005-0000-0000-000075680000}"/>
    <cellStyle name="40% - Accent6 4 6 2" xfId="5974" xr:uid="{00000000-0005-0000-0000-000076680000}"/>
    <cellStyle name="40% - Accent6 4 6 2 2" xfId="19756" xr:uid="{00000000-0005-0000-0000-000077680000}"/>
    <cellStyle name="40% - Accent6 4 6 2 2 2" xfId="27639" xr:uid="{00000000-0005-0000-0000-000078680000}"/>
    <cellStyle name="40% - Accent6 4 6 2 3" xfId="19749" xr:uid="{00000000-0005-0000-0000-000079680000}"/>
    <cellStyle name="40% - Accent6 4 6 3" xfId="5972" xr:uid="{00000000-0005-0000-0000-00007A680000}"/>
    <cellStyle name="40% - Accent6 4 6 3 2" xfId="19739" xr:uid="{00000000-0005-0000-0000-00007B680000}"/>
    <cellStyle name="40% - Accent6 4 6 4" xfId="13857" xr:uid="{00000000-0005-0000-0000-00007C680000}"/>
    <cellStyle name="40% - Accent6 4 6 5" xfId="35430" xr:uid="{00000000-0005-0000-0000-00007D680000}"/>
    <cellStyle name="40% - Accent6 4 7" xfId="5970" xr:uid="{00000000-0005-0000-0000-00007E680000}"/>
    <cellStyle name="40% - Accent6 4 7 2" xfId="5969" xr:uid="{00000000-0005-0000-0000-00007F680000}"/>
    <cellStyle name="40% - Accent6 4 7 2 2" xfId="19731" xr:uid="{00000000-0005-0000-0000-000080680000}"/>
    <cellStyle name="40% - Accent6 4 7 3" xfId="5967" xr:uid="{00000000-0005-0000-0000-000081680000}"/>
    <cellStyle name="40% - Accent6 4 7 4" xfId="36302" xr:uid="{00000000-0005-0000-0000-000082680000}"/>
    <cellStyle name="40% - Accent6 4 8" xfId="5965" xr:uid="{00000000-0005-0000-0000-000083680000}"/>
    <cellStyle name="40% - Accent6 4 8 2" xfId="5964" xr:uid="{00000000-0005-0000-0000-000084680000}"/>
    <cellStyle name="40% - Accent6 4 8 3" xfId="36588" xr:uid="{00000000-0005-0000-0000-000085680000}"/>
    <cellStyle name="40% - Accent6 4 9" xfId="5962" xr:uid="{00000000-0005-0000-0000-000086680000}"/>
    <cellStyle name="40% - Accent6 4 9 2" xfId="37473" xr:uid="{00000000-0005-0000-0000-000087680000}"/>
    <cellStyle name="40% - Accent6 40" xfId="36108" xr:uid="{00000000-0005-0000-0000-000088680000}"/>
    <cellStyle name="40% - Accent6 40 2" xfId="37277" xr:uid="{00000000-0005-0000-0000-000089680000}"/>
    <cellStyle name="40% - Accent6 40 3" xfId="38175" xr:uid="{00000000-0005-0000-0000-00008A680000}"/>
    <cellStyle name="40% - Accent6 41" xfId="36128" xr:uid="{00000000-0005-0000-0000-00008B680000}"/>
    <cellStyle name="40% - Accent6 41 2" xfId="37297" xr:uid="{00000000-0005-0000-0000-00008C680000}"/>
    <cellStyle name="40% - Accent6 41 3" xfId="38195" xr:uid="{00000000-0005-0000-0000-00008D680000}"/>
    <cellStyle name="40% - Accent6 42" xfId="36148" xr:uid="{00000000-0005-0000-0000-00008E680000}"/>
    <cellStyle name="40% - Accent6 42 2" xfId="37317" xr:uid="{00000000-0005-0000-0000-00008F680000}"/>
    <cellStyle name="40% - Accent6 42 3" xfId="38215" xr:uid="{00000000-0005-0000-0000-000090680000}"/>
    <cellStyle name="40% - Accent6 43" xfId="36168" xr:uid="{00000000-0005-0000-0000-000091680000}"/>
    <cellStyle name="40% - Accent6 43 2" xfId="37337" xr:uid="{00000000-0005-0000-0000-000092680000}"/>
    <cellStyle name="40% - Accent6 43 3" xfId="38235" xr:uid="{00000000-0005-0000-0000-000093680000}"/>
    <cellStyle name="40% - Accent6 44" xfId="36188" xr:uid="{00000000-0005-0000-0000-000094680000}"/>
    <cellStyle name="40% - Accent6 44 2" xfId="37357" xr:uid="{00000000-0005-0000-0000-000095680000}"/>
    <cellStyle name="40% - Accent6 44 3" xfId="38255" xr:uid="{00000000-0005-0000-0000-000096680000}"/>
    <cellStyle name="40% - Accent6 45" xfId="36208" xr:uid="{00000000-0005-0000-0000-000097680000}"/>
    <cellStyle name="40% - Accent6 45 2" xfId="37377" xr:uid="{00000000-0005-0000-0000-000098680000}"/>
    <cellStyle name="40% - Accent6 45 3" xfId="38275" xr:uid="{00000000-0005-0000-0000-000099680000}"/>
    <cellStyle name="40% - Accent6 46" xfId="36228" xr:uid="{00000000-0005-0000-0000-00009A680000}"/>
    <cellStyle name="40% - Accent6 46 2" xfId="37395" xr:uid="{00000000-0005-0000-0000-00009B680000}"/>
    <cellStyle name="40% - Accent6 46 3" xfId="38295" xr:uid="{00000000-0005-0000-0000-00009C680000}"/>
    <cellStyle name="40% - Accent6 47" xfId="36529" xr:uid="{00000000-0005-0000-0000-00009D680000}"/>
    <cellStyle name="40% - Accent6 48" xfId="37414" xr:uid="{00000000-0005-0000-0000-00009E680000}"/>
    <cellStyle name="40% - Accent6 5" xfId="276" xr:uid="{00000000-0005-0000-0000-00009F680000}"/>
    <cellStyle name="40% - Accent6 5 10" xfId="7599" xr:uid="{00000000-0005-0000-0000-0000A0680000}"/>
    <cellStyle name="40% - Accent6 5 2" xfId="7900" xr:uid="{00000000-0005-0000-0000-0000A1680000}"/>
    <cellStyle name="40% - Accent6 5 2 2" xfId="7898" xr:uid="{00000000-0005-0000-0000-0000A2680000}"/>
    <cellStyle name="40% - Accent6 5 2 2 2" xfId="19548" xr:uid="{00000000-0005-0000-0000-0000A3680000}"/>
    <cellStyle name="40% - Accent6 5 2 2 2 2" xfId="8621" xr:uid="{00000000-0005-0000-0000-0000A4680000}"/>
    <cellStyle name="40% - Accent6 5 2 2 2 2 2" xfId="16995" xr:uid="{00000000-0005-0000-0000-0000A5680000}"/>
    <cellStyle name="40% - Accent6 5 2 2 2 2 2 2" xfId="32762" xr:uid="{00000000-0005-0000-0000-0000A6680000}"/>
    <cellStyle name="40% - Accent6 5 2 2 2 2 2 2 2" xfId="5960" xr:uid="{00000000-0005-0000-0000-0000A7680000}"/>
    <cellStyle name="40% - Accent6 5 2 2 2 2 2 3" xfId="33777" xr:uid="{00000000-0005-0000-0000-0000A8680000}"/>
    <cellStyle name="40% - Accent6 5 2 2 2 2 3" xfId="16987" xr:uid="{00000000-0005-0000-0000-0000A9680000}"/>
    <cellStyle name="40% - Accent6 5 2 2 2 2 3 2" xfId="33160" xr:uid="{00000000-0005-0000-0000-0000AA680000}"/>
    <cellStyle name="40% - Accent6 5 2 2 2 2 4" xfId="16983" xr:uid="{00000000-0005-0000-0000-0000AB680000}"/>
    <cellStyle name="40% - Accent6 5 2 2 2 3" xfId="8616" xr:uid="{00000000-0005-0000-0000-0000AC680000}"/>
    <cellStyle name="40% - Accent6 5 2 2 2 3 2" xfId="16981" xr:uid="{00000000-0005-0000-0000-0000AD680000}"/>
    <cellStyle name="40% - Accent6 5 2 2 2 3 2 2" xfId="31010" xr:uid="{00000000-0005-0000-0000-0000AE680000}"/>
    <cellStyle name="40% - Accent6 5 2 2 2 3 3" xfId="16979" xr:uid="{00000000-0005-0000-0000-0000AF680000}"/>
    <cellStyle name="40% - Accent6 5 2 2 2 4" xfId="19097" xr:uid="{00000000-0005-0000-0000-0000B0680000}"/>
    <cellStyle name="40% - Accent6 5 2 2 2 4 2" xfId="23578" xr:uid="{00000000-0005-0000-0000-0000B1680000}"/>
    <cellStyle name="40% - Accent6 5 2 2 2 5" xfId="19089" xr:uid="{00000000-0005-0000-0000-0000B2680000}"/>
    <cellStyle name="40% - Accent6 5 2 2 3" xfId="19722" xr:uid="{00000000-0005-0000-0000-0000B3680000}"/>
    <cellStyle name="40% - Accent6 5 2 2 3 2" xfId="8603" xr:uid="{00000000-0005-0000-0000-0000B4680000}"/>
    <cellStyle name="40% - Accent6 5 2 2 3 2 2" xfId="34026" xr:uid="{00000000-0005-0000-0000-0000B5680000}"/>
    <cellStyle name="40% - Accent6 5 2 2 3 2 2 2" xfId="29861" xr:uid="{00000000-0005-0000-0000-0000B6680000}"/>
    <cellStyle name="40% - Accent6 5 2 2 3 2 3" xfId="29263" xr:uid="{00000000-0005-0000-0000-0000B7680000}"/>
    <cellStyle name="40% - Accent6 5 2 2 3 3" xfId="16876" xr:uid="{00000000-0005-0000-0000-0000B8680000}"/>
    <cellStyle name="40% - Accent6 5 2 2 3 3 2" xfId="29356" xr:uid="{00000000-0005-0000-0000-0000B9680000}"/>
    <cellStyle name="40% - Accent6 5 2 2 3 4" xfId="17242" xr:uid="{00000000-0005-0000-0000-0000BA680000}"/>
    <cellStyle name="40% - Accent6 5 2 2 4" xfId="11251" xr:uid="{00000000-0005-0000-0000-0000BB680000}"/>
    <cellStyle name="40% - Accent6 5 2 2 4 2" xfId="16845" xr:uid="{00000000-0005-0000-0000-0000BC680000}"/>
    <cellStyle name="40% - Accent6 5 2 2 4 2 2" xfId="30430" xr:uid="{00000000-0005-0000-0000-0000BD680000}"/>
    <cellStyle name="40% - Accent6 5 2 2 4 3" xfId="16843" xr:uid="{00000000-0005-0000-0000-0000BE680000}"/>
    <cellStyle name="40% - Accent6 5 2 2 5" xfId="33621" xr:uid="{00000000-0005-0000-0000-0000BF680000}"/>
    <cellStyle name="40% - Accent6 5 2 2 5 2" xfId="29217" xr:uid="{00000000-0005-0000-0000-0000C0680000}"/>
    <cellStyle name="40% - Accent6 5 2 2 6" xfId="11247" xr:uid="{00000000-0005-0000-0000-0000C1680000}"/>
    <cellStyle name="40% - Accent6 5 2 3" xfId="24584" xr:uid="{00000000-0005-0000-0000-0000C2680000}"/>
    <cellStyle name="40% - Accent6 5 2 3 2" xfId="19491" xr:uid="{00000000-0005-0000-0000-0000C3680000}"/>
    <cellStyle name="40% - Accent6 5 2 3 2 2" xfId="18451" xr:uid="{00000000-0005-0000-0000-0000C4680000}"/>
    <cellStyle name="40% - Accent6 5 2 3 2 2 2" xfId="16290" xr:uid="{00000000-0005-0000-0000-0000C5680000}"/>
    <cellStyle name="40% - Accent6 5 2 3 2 2 2 2" xfId="28330" xr:uid="{00000000-0005-0000-0000-0000C6680000}"/>
    <cellStyle name="40% - Accent6 5 2 3 2 2 3" xfId="16282" xr:uid="{00000000-0005-0000-0000-0000C7680000}"/>
    <cellStyle name="40% - Accent6 5 2 3 2 3" xfId="16280" xr:uid="{00000000-0005-0000-0000-0000C8680000}"/>
    <cellStyle name="40% - Accent6 5 2 3 2 3 2" xfId="29205" xr:uid="{00000000-0005-0000-0000-0000C9680000}"/>
    <cellStyle name="40% - Accent6 5 2 3 2 4" xfId="19055" xr:uid="{00000000-0005-0000-0000-0000CA680000}"/>
    <cellStyle name="40% - Accent6 5 2 3 3" xfId="11238" xr:uid="{00000000-0005-0000-0000-0000CB680000}"/>
    <cellStyle name="40% - Accent6 5 2 3 3 2" xfId="16232" xr:uid="{00000000-0005-0000-0000-0000CC680000}"/>
    <cellStyle name="40% - Accent6 5 2 3 3 2 2" xfId="32296" xr:uid="{00000000-0005-0000-0000-0000CD680000}"/>
    <cellStyle name="40% - Accent6 5 2 3 3 3" xfId="16228" xr:uid="{00000000-0005-0000-0000-0000CE680000}"/>
    <cellStyle name="40% - Accent6 5 2 3 4" xfId="11225" xr:uid="{00000000-0005-0000-0000-0000CF680000}"/>
    <cellStyle name="40% - Accent6 5 2 3 4 2" xfId="16211" xr:uid="{00000000-0005-0000-0000-0000D0680000}"/>
    <cellStyle name="40% - Accent6 5 2 3 5" xfId="11217" xr:uid="{00000000-0005-0000-0000-0000D1680000}"/>
    <cellStyle name="40% - Accent6 5 2 4" xfId="17288" xr:uid="{00000000-0005-0000-0000-0000D2680000}"/>
    <cellStyle name="40% - Accent6 5 2 4 2" xfId="27373" xr:uid="{00000000-0005-0000-0000-0000D3680000}"/>
    <cellStyle name="40% - Accent6 5 2 4 2 2" xfId="15927" xr:uid="{00000000-0005-0000-0000-0000D4680000}"/>
    <cellStyle name="40% - Accent6 5 2 4 2 2 2" xfId="15924" xr:uid="{00000000-0005-0000-0000-0000D5680000}"/>
    <cellStyle name="40% - Accent6 5 2 4 2 3" xfId="30541" xr:uid="{00000000-0005-0000-0000-0000D6680000}"/>
    <cellStyle name="40% - Accent6 5 2 4 3" xfId="11209" xr:uid="{00000000-0005-0000-0000-0000D7680000}"/>
    <cellStyle name="40% - Accent6 5 2 4 3 2" xfId="15894" xr:uid="{00000000-0005-0000-0000-0000D8680000}"/>
    <cellStyle name="40% - Accent6 5 2 4 4" xfId="33576" xr:uid="{00000000-0005-0000-0000-0000D9680000}"/>
    <cellStyle name="40% - Accent6 5 2 5" xfId="30467" xr:uid="{00000000-0005-0000-0000-0000DA680000}"/>
    <cellStyle name="40% - Accent6 5 2 5 2" xfId="23200" xr:uid="{00000000-0005-0000-0000-0000DB680000}"/>
    <cellStyle name="40% - Accent6 5 2 5 2 2" xfId="15775" xr:uid="{00000000-0005-0000-0000-0000DC680000}"/>
    <cellStyle name="40% - Accent6 5 2 5 3" xfId="11202" xr:uid="{00000000-0005-0000-0000-0000DD680000}"/>
    <cellStyle name="40% - Accent6 5 2 6" xfId="5959" xr:uid="{00000000-0005-0000-0000-0000DE680000}"/>
    <cellStyle name="40% - Accent6 5 2 6 2" xfId="6186" xr:uid="{00000000-0005-0000-0000-0000DF680000}"/>
    <cellStyle name="40% - Accent6 5 2 7" xfId="23268" xr:uid="{00000000-0005-0000-0000-0000E0680000}"/>
    <cellStyle name="40% - Accent6 5 2 8" xfId="34813" xr:uid="{00000000-0005-0000-0000-0000E1680000}"/>
    <cellStyle name="40% - Accent6 5 3" xfId="7896" xr:uid="{00000000-0005-0000-0000-0000E2680000}"/>
    <cellStyle name="40% - Accent6 5 3 2" xfId="5958" xr:uid="{00000000-0005-0000-0000-0000E3680000}"/>
    <cellStyle name="40% - Accent6 5 3 2 2" xfId="19262" xr:uid="{00000000-0005-0000-0000-0000E4680000}"/>
    <cellStyle name="40% - Accent6 5 3 2 2 2" xfId="24749" xr:uid="{00000000-0005-0000-0000-0000E5680000}"/>
    <cellStyle name="40% - Accent6 5 3 2 2 2 2" xfId="14845" xr:uid="{00000000-0005-0000-0000-0000E6680000}"/>
    <cellStyle name="40% - Accent6 5 3 2 2 2 2 2" xfId="20898" xr:uid="{00000000-0005-0000-0000-0000E7680000}"/>
    <cellStyle name="40% - Accent6 5 3 2 2 2 3" xfId="14839" xr:uid="{00000000-0005-0000-0000-0000E8680000}"/>
    <cellStyle name="40% - Accent6 5 3 2 2 3" xfId="14832" xr:uid="{00000000-0005-0000-0000-0000E9680000}"/>
    <cellStyle name="40% - Accent6 5 3 2 2 3 2" xfId="14829" xr:uid="{00000000-0005-0000-0000-0000EA680000}"/>
    <cellStyle name="40% - Accent6 5 3 2 2 4" xfId="18537" xr:uid="{00000000-0005-0000-0000-0000EB680000}"/>
    <cellStyle name="40% - Accent6 5 3 2 3" xfId="11191" xr:uid="{00000000-0005-0000-0000-0000EC680000}"/>
    <cellStyle name="40% - Accent6 5 3 2 3 2" xfId="14729" xr:uid="{00000000-0005-0000-0000-0000ED680000}"/>
    <cellStyle name="40% - Accent6 5 3 2 3 2 2" xfId="34343" xr:uid="{00000000-0005-0000-0000-0000EE680000}"/>
    <cellStyle name="40% - Accent6 5 3 2 3 3" xfId="14721" xr:uid="{00000000-0005-0000-0000-0000EF680000}"/>
    <cellStyle name="40% - Accent6 5 3 2 4" xfId="11181" xr:uid="{00000000-0005-0000-0000-0000F0680000}"/>
    <cellStyle name="40% - Accent6 5 3 2 4 2" xfId="14683" xr:uid="{00000000-0005-0000-0000-0000F1680000}"/>
    <cellStyle name="40% - Accent6 5 3 2 5" xfId="17076" xr:uid="{00000000-0005-0000-0000-0000F2680000}"/>
    <cellStyle name="40% - Accent6 5 3 3" xfId="5957" xr:uid="{00000000-0005-0000-0000-0000F3680000}"/>
    <cellStyle name="40% - Accent6 5 3 3 2" xfId="17157" xr:uid="{00000000-0005-0000-0000-0000F4680000}"/>
    <cellStyle name="40% - Accent6 5 3 3 2 2" xfId="17151" xr:uid="{00000000-0005-0000-0000-0000F5680000}"/>
    <cellStyle name="40% - Accent6 5 3 3 2 2 2" xfId="14332" xr:uid="{00000000-0005-0000-0000-0000F6680000}"/>
    <cellStyle name="40% - Accent6 5 3 3 2 3" xfId="17144" xr:uid="{00000000-0005-0000-0000-0000F7680000}"/>
    <cellStyle name="40% - Accent6 5 3 3 3" xfId="17138" xr:uid="{00000000-0005-0000-0000-0000F8680000}"/>
    <cellStyle name="40% - Accent6 5 3 3 3 2" xfId="17134" xr:uid="{00000000-0005-0000-0000-0000F9680000}"/>
    <cellStyle name="40% - Accent6 5 3 3 4" xfId="17122" xr:uid="{00000000-0005-0000-0000-0000FA680000}"/>
    <cellStyle name="40% - Accent6 5 3 4" xfId="30462" xr:uid="{00000000-0005-0000-0000-0000FB680000}"/>
    <cellStyle name="40% - Accent6 5 3 4 2" xfId="17103" xr:uid="{00000000-0005-0000-0000-0000FC680000}"/>
    <cellStyle name="40% - Accent6 5 3 4 2 2" xfId="17099" xr:uid="{00000000-0005-0000-0000-0000FD680000}"/>
    <cellStyle name="40% - Accent6 5 3 4 3" xfId="17092" xr:uid="{00000000-0005-0000-0000-0000FE680000}"/>
    <cellStyle name="40% - Accent6 5 3 5" xfId="5955" xr:uid="{00000000-0005-0000-0000-0000FF680000}"/>
    <cellStyle name="40% - Accent6 5 3 5 2" xfId="17082" xr:uid="{00000000-0005-0000-0000-000000690000}"/>
    <cellStyle name="40% - Accent6 5 3 6" xfId="5954" xr:uid="{00000000-0005-0000-0000-000001690000}"/>
    <cellStyle name="40% - Accent6 5 3 7" xfId="35015" xr:uid="{00000000-0005-0000-0000-000002690000}"/>
    <cellStyle name="40% - Accent6 5 4" xfId="5953" xr:uid="{00000000-0005-0000-0000-000003690000}"/>
    <cellStyle name="40% - Accent6 5 4 2" xfId="7830" xr:uid="{00000000-0005-0000-0000-000004690000}"/>
    <cellStyle name="40% - Accent6 5 4 2 2" xfId="5952" xr:uid="{00000000-0005-0000-0000-000005690000}"/>
    <cellStyle name="40% - Accent6 5 4 2 2 2" xfId="12822" xr:uid="{00000000-0005-0000-0000-000006690000}"/>
    <cellStyle name="40% - Accent6 5 4 2 2 2 2" xfId="18848" xr:uid="{00000000-0005-0000-0000-000007690000}"/>
    <cellStyle name="40% - Accent6 5 4 2 2 3" xfId="12818" xr:uid="{00000000-0005-0000-0000-000008690000}"/>
    <cellStyle name="40% - Accent6 5 4 2 3" xfId="11162" xr:uid="{00000000-0005-0000-0000-000009690000}"/>
    <cellStyle name="40% - Accent6 5 4 2 3 2" xfId="12763" xr:uid="{00000000-0005-0000-0000-00000A690000}"/>
    <cellStyle name="40% - Accent6 5 4 2 4" xfId="11156" xr:uid="{00000000-0005-0000-0000-00000B690000}"/>
    <cellStyle name="40% - Accent6 5 4 3" xfId="7827" xr:uid="{00000000-0005-0000-0000-00000C690000}"/>
    <cellStyle name="40% - Accent6 5 4 3 2" xfId="17056" xr:uid="{00000000-0005-0000-0000-00000D690000}"/>
    <cellStyle name="40% - Accent6 5 4 3 2 2" xfId="17050" xr:uid="{00000000-0005-0000-0000-00000E690000}"/>
    <cellStyle name="40% - Accent6 5 4 3 3" xfId="17042" xr:uid="{00000000-0005-0000-0000-00000F690000}"/>
    <cellStyle name="40% - Accent6 5 4 4" xfId="5950" xr:uid="{00000000-0005-0000-0000-000010690000}"/>
    <cellStyle name="40% - Accent6 5 4 4 2" xfId="17033" xr:uid="{00000000-0005-0000-0000-000011690000}"/>
    <cellStyle name="40% - Accent6 5 4 5" xfId="5949" xr:uid="{00000000-0005-0000-0000-000012690000}"/>
    <cellStyle name="40% - Accent6 5 4 6" xfId="35221" xr:uid="{00000000-0005-0000-0000-000013690000}"/>
    <cellStyle name="40% - Accent6 5 5" xfId="5948" xr:uid="{00000000-0005-0000-0000-000014690000}"/>
    <cellStyle name="40% - Accent6 5 5 2" xfId="7823" xr:uid="{00000000-0005-0000-0000-000015690000}"/>
    <cellStyle name="40% - Accent6 5 5 2 2" xfId="5947" xr:uid="{00000000-0005-0000-0000-000016690000}"/>
    <cellStyle name="40% - Accent6 5 5 2 2 2" xfId="10408" xr:uid="{00000000-0005-0000-0000-000017690000}"/>
    <cellStyle name="40% - Accent6 5 5 2 3" xfId="11143" xr:uid="{00000000-0005-0000-0000-000018690000}"/>
    <cellStyle name="40% - Accent6 5 5 3" xfId="5945" xr:uid="{00000000-0005-0000-0000-000019690000}"/>
    <cellStyle name="40% - Accent6 5 5 3 2" xfId="29151" xr:uid="{00000000-0005-0000-0000-00001A690000}"/>
    <cellStyle name="40% - Accent6 5 5 4" xfId="13848" xr:uid="{00000000-0005-0000-0000-00001B690000}"/>
    <cellStyle name="40% - Accent6 5 5 5" xfId="35450" xr:uid="{00000000-0005-0000-0000-00001C690000}"/>
    <cellStyle name="40% - Accent6 5 6" xfId="31150" xr:uid="{00000000-0005-0000-0000-00001D690000}"/>
    <cellStyle name="40% - Accent6 5 6 2" xfId="5944" xr:uid="{00000000-0005-0000-0000-00001E690000}"/>
    <cellStyle name="40% - Accent6 5 6 2 2" xfId="19710" xr:uid="{00000000-0005-0000-0000-00001F690000}"/>
    <cellStyle name="40% - Accent6 5 6 3" xfId="5943" xr:uid="{00000000-0005-0000-0000-000020690000}"/>
    <cellStyle name="40% - Accent6 5 6 4" xfId="36322" xr:uid="{00000000-0005-0000-0000-000021690000}"/>
    <cellStyle name="40% - Accent6 5 7" xfId="5942" xr:uid="{00000000-0005-0000-0000-000022690000}"/>
    <cellStyle name="40% - Accent6 5 7 2" xfId="5941" xr:uid="{00000000-0005-0000-0000-000023690000}"/>
    <cellStyle name="40% - Accent6 5 7 3" xfId="36608" xr:uid="{00000000-0005-0000-0000-000024690000}"/>
    <cellStyle name="40% - Accent6 5 8" xfId="8756" xr:uid="{00000000-0005-0000-0000-000025690000}"/>
    <cellStyle name="40% - Accent6 5 8 2" xfId="37493" xr:uid="{00000000-0005-0000-0000-000026690000}"/>
    <cellStyle name="40% - Accent6 5 9" xfId="34588" xr:uid="{00000000-0005-0000-0000-000027690000}"/>
    <cellStyle name="40% - Accent6 6" xfId="296" xr:uid="{00000000-0005-0000-0000-000028690000}"/>
    <cellStyle name="40% - Accent6 6 2" xfId="12219" xr:uid="{00000000-0005-0000-0000-000029690000}"/>
    <cellStyle name="40% - Accent6 6 2 2" xfId="5935" xr:uid="{00000000-0005-0000-0000-00002A690000}"/>
    <cellStyle name="40% - Accent6 6 2 2 2" xfId="12214" xr:uid="{00000000-0005-0000-0000-00002B690000}"/>
    <cellStyle name="40% - Accent6 6 2 2 2 2" xfId="8273" xr:uid="{00000000-0005-0000-0000-00002C690000}"/>
    <cellStyle name="40% - Accent6 6 2 2 2 2 2" xfId="8177" xr:uid="{00000000-0005-0000-0000-00002D690000}"/>
    <cellStyle name="40% - Accent6 6 2 2 2 2 2 2" xfId="16467" xr:uid="{00000000-0005-0000-0000-00002E690000}"/>
    <cellStyle name="40% - Accent6 6 2 2 2 2 3" xfId="5933" xr:uid="{00000000-0005-0000-0000-00002F690000}"/>
    <cellStyle name="40% - Accent6 6 2 2 2 3" xfId="5931" xr:uid="{00000000-0005-0000-0000-000030690000}"/>
    <cellStyle name="40% - Accent6 6 2 2 2 3 2" xfId="5928" xr:uid="{00000000-0005-0000-0000-000031690000}"/>
    <cellStyle name="40% - Accent6 6 2 2 2 4" xfId="5926" xr:uid="{00000000-0005-0000-0000-000032690000}"/>
    <cellStyle name="40% - Accent6 6 2 2 3" xfId="11099" xr:uid="{00000000-0005-0000-0000-000033690000}"/>
    <cellStyle name="40% - Accent6 6 2 2 3 2" xfId="9389" xr:uid="{00000000-0005-0000-0000-000034690000}"/>
    <cellStyle name="40% - Accent6 6 2 2 3 2 2" xfId="32926" xr:uid="{00000000-0005-0000-0000-000035690000}"/>
    <cellStyle name="40% - Accent6 6 2 2 3 3" xfId="6301" xr:uid="{00000000-0005-0000-0000-000036690000}"/>
    <cellStyle name="40% - Accent6 6 2 2 4" xfId="11087" xr:uid="{00000000-0005-0000-0000-000037690000}"/>
    <cellStyle name="40% - Accent6 6 2 2 4 2" xfId="6295" xr:uid="{00000000-0005-0000-0000-000038690000}"/>
    <cellStyle name="40% - Accent6 6 2 2 5" xfId="12185" xr:uid="{00000000-0005-0000-0000-000039690000}"/>
    <cellStyle name="40% - Accent6 6 2 3" xfId="12180" xr:uid="{00000000-0005-0000-0000-00003A690000}"/>
    <cellStyle name="40% - Accent6 6 2 3 2" xfId="5923" xr:uid="{00000000-0005-0000-0000-00003B690000}"/>
    <cellStyle name="40% - Accent6 6 2 3 2 2" xfId="5920" xr:uid="{00000000-0005-0000-0000-00003C690000}"/>
    <cellStyle name="40% - Accent6 6 2 3 2 2 2" xfId="5917" xr:uid="{00000000-0005-0000-0000-00003D690000}"/>
    <cellStyle name="40% - Accent6 6 2 3 2 3" xfId="5915" xr:uid="{00000000-0005-0000-0000-00003E690000}"/>
    <cellStyle name="40% - Accent6 6 2 3 3" xfId="11079" xr:uid="{00000000-0005-0000-0000-00003F690000}"/>
    <cellStyle name="40% - Accent6 6 2 3 3 2" xfId="6286" xr:uid="{00000000-0005-0000-0000-000040690000}"/>
    <cellStyle name="40% - Accent6 6 2 3 4" xfId="11074" xr:uid="{00000000-0005-0000-0000-000041690000}"/>
    <cellStyle name="40% - Accent6 6 2 4" xfId="20116" xr:uid="{00000000-0005-0000-0000-000042690000}"/>
    <cellStyle name="40% - Accent6 6 2 4 2" xfId="5911" xr:uid="{00000000-0005-0000-0000-000043690000}"/>
    <cellStyle name="40% - Accent6 6 2 4 2 2" xfId="5909" xr:uid="{00000000-0005-0000-0000-000044690000}"/>
    <cellStyle name="40% - Accent6 6 2 4 3" xfId="11066" xr:uid="{00000000-0005-0000-0000-000045690000}"/>
    <cellStyle name="40% - Accent6 6 2 5" xfId="5906" xr:uid="{00000000-0005-0000-0000-000046690000}"/>
    <cellStyle name="40% - Accent6 6 2 5 2" xfId="6165" xr:uid="{00000000-0005-0000-0000-000047690000}"/>
    <cellStyle name="40% - Accent6 6 2 6" xfId="5904" xr:uid="{00000000-0005-0000-0000-000048690000}"/>
    <cellStyle name="40% - Accent6 6 2 7" xfId="34832" xr:uid="{00000000-0005-0000-0000-000049690000}"/>
    <cellStyle name="40% - Accent6 6 3" xfId="21639" xr:uid="{00000000-0005-0000-0000-00004A690000}"/>
    <cellStyle name="40% - Accent6 6 3 2" xfId="5902" xr:uid="{00000000-0005-0000-0000-00004B690000}"/>
    <cellStyle name="40% - Accent6 6 3 2 2" xfId="12161" xr:uid="{00000000-0005-0000-0000-00004C690000}"/>
    <cellStyle name="40% - Accent6 6 3 2 2 2" xfId="5899" xr:uid="{00000000-0005-0000-0000-00004D690000}"/>
    <cellStyle name="40% - Accent6 6 3 2 2 2 2" xfId="6508" xr:uid="{00000000-0005-0000-0000-00004E690000}"/>
    <cellStyle name="40% - Accent6 6 3 2 2 3" xfId="5896" xr:uid="{00000000-0005-0000-0000-00004F690000}"/>
    <cellStyle name="40% - Accent6 6 3 2 3" xfId="11055" xr:uid="{00000000-0005-0000-0000-000050690000}"/>
    <cellStyle name="40% - Accent6 6 3 2 3 2" xfId="10518" xr:uid="{00000000-0005-0000-0000-000051690000}"/>
    <cellStyle name="40% - Accent6 6 3 2 4" xfId="11049" xr:uid="{00000000-0005-0000-0000-000052690000}"/>
    <cellStyle name="40% - Accent6 6 3 3" xfId="12142" xr:uid="{00000000-0005-0000-0000-000053690000}"/>
    <cellStyle name="40% - Accent6 6 3 3 2" xfId="12140" xr:uid="{00000000-0005-0000-0000-000054690000}"/>
    <cellStyle name="40% - Accent6 6 3 3 2 2" xfId="12138" xr:uid="{00000000-0005-0000-0000-000055690000}"/>
    <cellStyle name="40% - Accent6 6 3 3 3" xfId="12135" xr:uid="{00000000-0005-0000-0000-000056690000}"/>
    <cellStyle name="40% - Accent6 6 3 4" xfId="5893" xr:uid="{00000000-0005-0000-0000-000057690000}"/>
    <cellStyle name="40% - Accent6 6 3 4 2" xfId="12131" xr:uid="{00000000-0005-0000-0000-000058690000}"/>
    <cellStyle name="40% - Accent6 6 3 5" xfId="5891" xr:uid="{00000000-0005-0000-0000-000059690000}"/>
    <cellStyle name="40% - Accent6 6 3 6" xfId="35034" xr:uid="{00000000-0005-0000-0000-00005A690000}"/>
    <cellStyle name="40% - Accent6 6 4" xfId="5889" xr:uid="{00000000-0005-0000-0000-00005B690000}"/>
    <cellStyle name="40% - Accent6 6 4 2" xfId="7820" xr:uid="{00000000-0005-0000-0000-00005C690000}"/>
    <cellStyle name="40% - Accent6 6 4 2 2" xfId="6792" xr:uid="{00000000-0005-0000-0000-00005D690000}"/>
    <cellStyle name="40% - Accent6 6 4 2 2 2" xfId="5887" xr:uid="{00000000-0005-0000-0000-00005E690000}"/>
    <cellStyle name="40% - Accent6 6 4 2 3" xfId="11034" xr:uid="{00000000-0005-0000-0000-00005F690000}"/>
    <cellStyle name="40% - Accent6 6 4 3" xfId="5883" xr:uid="{00000000-0005-0000-0000-000060690000}"/>
    <cellStyle name="40% - Accent6 6 4 3 2" xfId="12119" xr:uid="{00000000-0005-0000-0000-000061690000}"/>
    <cellStyle name="40% - Accent6 6 4 4" xfId="8631" xr:uid="{00000000-0005-0000-0000-000062690000}"/>
    <cellStyle name="40% - Accent6 6 4 5" xfId="35240" xr:uid="{00000000-0005-0000-0000-000063690000}"/>
    <cellStyle name="40% - Accent6 6 5" xfId="5881" xr:uid="{00000000-0005-0000-0000-000064690000}"/>
    <cellStyle name="40% - Accent6 6 5 2" xfId="5879" xr:uid="{00000000-0005-0000-0000-000065690000}"/>
    <cellStyle name="40% - Accent6 6 5 2 2" xfId="6781" xr:uid="{00000000-0005-0000-0000-000066690000}"/>
    <cellStyle name="40% - Accent6 6 5 3" xfId="5877" xr:uid="{00000000-0005-0000-0000-000067690000}"/>
    <cellStyle name="40% - Accent6 6 5 4" xfId="35469" xr:uid="{00000000-0005-0000-0000-000068690000}"/>
    <cellStyle name="40% - Accent6 6 6" xfId="5875" xr:uid="{00000000-0005-0000-0000-000069690000}"/>
    <cellStyle name="40% - Accent6 6 6 2" xfId="5873" xr:uid="{00000000-0005-0000-0000-00006A690000}"/>
    <cellStyle name="40% - Accent6 6 6 3" xfId="36341" xr:uid="{00000000-0005-0000-0000-00006B690000}"/>
    <cellStyle name="40% - Accent6 6 7" xfId="5870" xr:uid="{00000000-0005-0000-0000-00006C690000}"/>
    <cellStyle name="40% - Accent6 6 7 2" xfId="36627" xr:uid="{00000000-0005-0000-0000-00006D690000}"/>
    <cellStyle name="40% - Accent6 6 8" xfId="34602" xr:uid="{00000000-0005-0000-0000-00006E690000}"/>
    <cellStyle name="40% - Accent6 6 9" xfId="5938" xr:uid="{00000000-0005-0000-0000-00006F690000}"/>
    <cellStyle name="40% - Accent6 7" xfId="316" xr:uid="{00000000-0005-0000-0000-000070690000}"/>
    <cellStyle name="40% - Accent6 7 2" xfId="12095" xr:uid="{00000000-0005-0000-0000-000071690000}"/>
    <cellStyle name="40% - Accent6 7 2 2" xfId="12092" xr:uid="{00000000-0005-0000-0000-000072690000}"/>
    <cellStyle name="40% - Accent6 7 2 2 2" xfId="5868" xr:uid="{00000000-0005-0000-0000-000073690000}"/>
    <cellStyle name="40% - Accent6 7 2 2 2 2" xfId="12089" xr:uid="{00000000-0005-0000-0000-000074690000}"/>
    <cellStyle name="40% - Accent6 7 2 2 2 2 2" xfId="5866" xr:uid="{00000000-0005-0000-0000-000075690000}"/>
    <cellStyle name="40% - Accent6 7 2 2 2 3" xfId="28143" xr:uid="{00000000-0005-0000-0000-000076690000}"/>
    <cellStyle name="40% - Accent6 7 2 2 3" xfId="11005" xr:uid="{00000000-0005-0000-0000-000077690000}"/>
    <cellStyle name="40% - Accent6 7 2 2 3 2" xfId="6247" xr:uid="{00000000-0005-0000-0000-000078690000}"/>
    <cellStyle name="40% - Accent6 7 2 2 4" xfId="10996" xr:uid="{00000000-0005-0000-0000-000079690000}"/>
    <cellStyle name="40% - Accent6 7 2 3" xfId="12079" xr:uid="{00000000-0005-0000-0000-00007A690000}"/>
    <cellStyle name="40% - Accent6 7 2 3 2" xfId="5863" xr:uid="{00000000-0005-0000-0000-00007B690000}"/>
    <cellStyle name="40% - Accent6 7 2 3 2 2" xfId="5860" xr:uid="{00000000-0005-0000-0000-00007C690000}"/>
    <cellStyle name="40% - Accent6 7 2 3 3" xfId="10989" xr:uid="{00000000-0005-0000-0000-00007D690000}"/>
    <cellStyle name="40% - Accent6 7 2 4" xfId="12076" xr:uid="{00000000-0005-0000-0000-00007E690000}"/>
    <cellStyle name="40% - Accent6 7 2 4 2" xfId="5857" xr:uid="{00000000-0005-0000-0000-00007F690000}"/>
    <cellStyle name="40% - Accent6 7 2 5" xfId="13414" xr:uid="{00000000-0005-0000-0000-000080690000}"/>
    <cellStyle name="40% - Accent6 7 2 6" xfId="34851" xr:uid="{00000000-0005-0000-0000-000081690000}"/>
    <cellStyle name="40% - Accent6 7 3" xfId="12074" xr:uid="{00000000-0005-0000-0000-000082690000}"/>
    <cellStyle name="40% - Accent6 7 3 2" xfId="12071" xr:uid="{00000000-0005-0000-0000-000083690000}"/>
    <cellStyle name="40% - Accent6 7 3 2 2" xfId="5855" xr:uid="{00000000-0005-0000-0000-000084690000}"/>
    <cellStyle name="40% - Accent6 7 3 2 2 2" xfId="5853" xr:uid="{00000000-0005-0000-0000-000085690000}"/>
    <cellStyle name="40% - Accent6 7 3 2 3" xfId="10975" xr:uid="{00000000-0005-0000-0000-000086690000}"/>
    <cellStyle name="40% - Accent6 7 3 3" xfId="12066" xr:uid="{00000000-0005-0000-0000-000087690000}"/>
    <cellStyle name="40% - Accent6 7 3 3 2" xfId="16866" xr:uid="{00000000-0005-0000-0000-000088690000}"/>
    <cellStyle name="40% - Accent6 7 3 4" xfId="12064" xr:uid="{00000000-0005-0000-0000-000089690000}"/>
    <cellStyle name="40% - Accent6 7 3 5" xfId="35053" xr:uid="{00000000-0005-0000-0000-00008A690000}"/>
    <cellStyle name="40% - Accent6 7 4" xfId="12062" xr:uid="{00000000-0005-0000-0000-00008B690000}"/>
    <cellStyle name="40% - Accent6 7 4 2" xfId="12060" xr:uid="{00000000-0005-0000-0000-00008C690000}"/>
    <cellStyle name="40% - Accent6 7 4 2 2" xfId="6765" xr:uid="{00000000-0005-0000-0000-00008D690000}"/>
    <cellStyle name="40% - Accent6 7 4 3" xfId="5850" xr:uid="{00000000-0005-0000-0000-00008E690000}"/>
    <cellStyle name="40% - Accent6 7 4 4" xfId="35260" xr:uid="{00000000-0005-0000-0000-00008F690000}"/>
    <cellStyle name="40% - Accent6 7 5" xfId="17035" xr:uid="{00000000-0005-0000-0000-000090690000}"/>
    <cellStyle name="40% - Accent6 7 5 2" xfId="12054" xr:uid="{00000000-0005-0000-0000-000091690000}"/>
    <cellStyle name="40% - Accent6 7 5 3" xfId="35489" xr:uid="{00000000-0005-0000-0000-000092690000}"/>
    <cellStyle name="40% - Accent6 7 6" xfId="5848" xr:uid="{00000000-0005-0000-0000-000093690000}"/>
    <cellStyle name="40% - Accent6 7 6 2" xfId="36361" xr:uid="{00000000-0005-0000-0000-000094690000}"/>
    <cellStyle name="40% - Accent6 7 7" xfId="34616" xr:uid="{00000000-0005-0000-0000-000095690000}"/>
    <cellStyle name="40% - Accent6 7 8" xfId="12098" xr:uid="{00000000-0005-0000-0000-000096690000}"/>
    <cellStyle name="40% - Accent6 7 8 2" xfId="37519" xr:uid="{00000000-0005-0000-0000-000097690000}"/>
    <cellStyle name="40% - Accent6 8" xfId="336" xr:uid="{00000000-0005-0000-0000-000098690000}"/>
    <cellStyle name="40% - Accent6 8 2" xfId="12046" xr:uid="{00000000-0005-0000-0000-000099690000}"/>
    <cellStyle name="40% - Accent6 8 2 2" xfId="12041" xr:uid="{00000000-0005-0000-0000-00009A690000}"/>
    <cellStyle name="40% - Accent6 8 2 2 2" xfId="5845" xr:uid="{00000000-0005-0000-0000-00009B690000}"/>
    <cellStyle name="40% - Accent6 8 2 2 2 2" xfId="5843" xr:uid="{00000000-0005-0000-0000-00009C690000}"/>
    <cellStyle name="40% - Accent6 8 2 2 3" xfId="12033" xr:uid="{00000000-0005-0000-0000-00009D690000}"/>
    <cellStyle name="40% - Accent6 8 2 3" xfId="12018" xr:uid="{00000000-0005-0000-0000-00009E690000}"/>
    <cellStyle name="40% - Accent6 8 2 3 2" xfId="28730" xr:uid="{00000000-0005-0000-0000-00009F690000}"/>
    <cellStyle name="40% - Accent6 8 2 4" xfId="12013" xr:uid="{00000000-0005-0000-0000-0000A0690000}"/>
    <cellStyle name="40% - Accent6 8 2 5" xfId="34870" xr:uid="{00000000-0005-0000-0000-0000A1690000}"/>
    <cellStyle name="40% - Accent6 8 3" xfId="12009" xr:uid="{00000000-0005-0000-0000-0000A2690000}"/>
    <cellStyle name="40% - Accent6 8 3 2" xfId="12007" xr:uid="{00000000-0005-0000-0000-0000A3690000}"/>
    <cellStyle name="40% - Accent6 8 3 2 2" xfId="8848" xr:uid="{00000000-0005-0000-0000-0000A4690000}"/>
    <cellStyle name="40% - Accent6 8 3 3" xfId="5840" xr:uid="{00000000-0005-0000-0000-0000A5690000}"/>
    <cellStyle name="40% - Accent6 8 3 4" xfId="35072" xr:uid="{00000000-0005-0000-0000-0000A6690000}"/>
    <cellStyle name="40% - Accent6 8 4" xfId="13663" xr:uid="{00000000-0005-0000-0000-0000A7690000}"/>
    <cellStyle name="40% - Accent6 8 4 2" xfId="5838" xr:uid="{00000000-0005-0000-0000-0000A8690000}"/>
    <cellStyle name="40% - Accent6 8 4 3" xfId="35279" xr:uid="{00000000-0005-0000-0000-0000A9690000}"/>
    <cellStyle name="40% - Accent6 8 5" xfId="17026" xr:uid="{00000000-0005-0000-0000-0000AA690000}"/>
    <cellStyle name="40% - Accent6 8 5 2" xfId="35508" xr:uid="{00000000-0005-0000-0000-0000AB690000}"/>
    <cellStyle name="40% - Accent6 8 6" xfId="34630" xr:uid="{00000000-0005-0000-0000-0000AC690000}"/>
    <cellStyle name="40% - Accent6 8 7" xfId="12048" xr:uid="{00000000-0005-0000-0000-0000AD690000}"/>
    <cellStyle name="40% - Accent6 8 7 2" xfId="36653" xr:uid="{00000000-0005-0000-0000-0000AE690000}"/>
    <cellStyle name="40% - Accent6 8 8" xfId="37538" xr:uid="{00000000-0005-0000-0000-0000AF690000}"/>
    <cellStyle name="40% - Accent6 9" xfId="356" xr:uid="{00000000-0005-0000-0000-0000B0690000}"/>
    <cellStyle name="40% - Accent6 9 2" xfId="11972" xr:uid="{00000000-0005-0000-0000-0000B1690000}"/>
    <cellStyle name="40% - Accent6 9 2 2" xfId="11970" xr:uid="{00000000-0005-0000-0000-0000B2690000}"/>
    <cellStyle name="40% - Accent6 9 2 2 2" xfId="5836" xr:uid="{00000000-0005-0000-0000-0000B3690000}"/>
    <cellStyle name="40% - Accent6 9 2 3" xfId="5834" xr:uid="{00000000-0005-0000-0000-0000B4690000}"/>
    <cellStyle name="40% - Accent6 9 2 4" xfId="34890" xr:uid="{00000000-0005-0000-0000-0000B5690000}"/>
    <cellStyle name="40% - Accent6 9 3" xfId="12254" xr:uid="{00000000-0005-0000-0000-0000B6690000}"/>
    <cellStyle name="40% - Accent6 9 3 2" xfId="5832" xr:uid="{00000000-0005-0000-0000-0000B7690000}"/>
    <cellStyle name="40% - Accent6 9 3 3" xfId="35091" xr:uid="{00000000-0005-0000-0000-0000B8690000}"/>
    <cellStyle name="40% - Accent6 9 4" xfId="13657" xr:uid="{00000000-0005-0000-0000-0000B9690000}"/>
    <cellStyle name="40% - Accent6 9 4 2" xfId="35299" xr:uid="{00000000-0005-0000-0000-0000BA690000}"/>
    <cellStyle name="40% - Accent6 9 5" xfId="34644" xr:uid="{00000000-0005-0000-0000-0000BB690000}"/>
    <cellStyle name="40% - Accent6 9 6" xfId="11974" xr:uid="{00000000-0005-0000-0000-0000BC690000}"/>
    <cellStyle name="40% - Accent6 9 6 2" xfId="36387" xr:uid="{00000000-0005-0000-0000-0000BD690000}"/>
    <cellStyle name="40% - Accent6 9 7" xfId="36673" xr:uid="{00000000-0005-0000-0000-0000BE690000}"/>
    <cellStyle name="40% - Accent6 9 8" xfId="37558" xr:uid="{00000000-0005-0000-0000-0000BF690000}"/>
    <cellStyle name="60% - Accent1" xfId="25" builtinId="32" customBuiltin="1"/>
    <cellStyle name="60% - Accent1 10" xfId="180" xr:uid="{00000000-0005-0000-0000-0000C1690000}"/>
    <cellStyle name="60% - Accent1 10 2" xfId="34894" xr:uid="{00000000-0005-0000-0000-0000C2690000}"/>
    <cellStyle name="60% - Accent1 10 3" xfId="35096" xr:uid="{00000000-0005-0000-0000-0000C3690000}"/>
    <cellStyle name="60% - Accent1 10 4" xfId="35302" xr:uid="{00000000-0005-0000-0000-0000C4690000}"/>
    <cellStyle name="60% - Accent1 10 5" xfId="35519" xr:uid="{00000000-0005-0000-0000-0000C5690000}"/>
    <cellStyle name="60% - Accent1 10 6" xfId="36392" xr:uid="{00000000-0005-0000-0000-0000C6690000}"/>
    <cellStyle name="60% - Accent1 10 7" xfId="36678" xr:uid="{00000000-0005-0000-0000-0000C7690000}"/>
    <cellStyle name="60% - Accent1 10 8" xfId="37563" xr:uid="{00000000-0005-0000-0000-0000C8690000}"/>
    <cellStyle name="60% - Accent1 11" xfId="34659" xr:uid="{00000000-0005-0000-0000-0000C9690000}"/>
    <cellStyle name="60% - Accent1 11 2" xfId="35115" xr:uid="{00000000-0005-0000-0000-0000CA690000}"/>
    <cellStyle name="60% - Accent1 11 3" xfId="35309" xr:uid="{00000000-0005-0000-0000-0000CB690000}"/>
    <cellStyle name="60% - Accent1 11 4" xfId="35539" xr:uid="{00000000-0005-0000-0000-0000CC690000}"/>
    <cellStyle name="60% - Accent1 11 5" xfId="36412" xr:uid="{00000000-0005-0000-0000-0000CD690000}"/>
    <cellStyle name="60% - Accent1 11 6" xfId="36698" xr:uid="{00000000-0005-0000-0000-0000CE690000}"/>
    <cellStyle name="60% - Accent1 11 7" xfId="37583" xr:uid="{00000000-0005-0000-0000-0000CF690000}"/>
    <cellStyle name="60% - Accent1 12" xfId="34705" xr:uid="{00000000-0005-0000-0000-0000D0690000}"/>
    <cellStyle name="60% - Accent1 12 2" xfId="35131" xr:uid="{00000000-0005-0000-0000-0000D1690000}"/>
    <cellStyle name="60% - Accent1 12 3" xfId="35318" xr:uid="{00000000-0005-0000-0000-0000D2690000}"/>
    <cellStyle name="60% - Accent1 12 4" xfId="35558" xr:uid="{00000000-0005-0000-0000-0000D3690000}"/>
    <cellStyle name="60% - Accent1 12 5" xfId="36431" xr:uid="{00000000-0005-0000-0000-0000D4690000}"/>
    <cellStyle name="60% - Accent1 12 6" xfId="36717" xr:uid="{00000000-0005-0000-0000-0000D5690000}"/>
    <cellStyle name="60% - Accent1 12 7" xfId="37602" xr:uid="{00000000-0005-0000-0000-0000D6690000}"/>
    <cellStyle name="60% - Accent1 13" xfId="34733" xr:uid="{00000000-0005-0000-0000-0000D7690000}"/>
    <cellStyle name="60% - Accent1 13 2" xfId="35336" xr:uid="{00000000-0005-0000-0000-0000D8690000}"/>
    <cellStyle name="60% - Accent1 13 3" xfId="35577" xr:uid="{00000000-0005-0000-0000-0000D9690000}"/>
    <cellStyle name="60% - Accent1 13 4" xfId="36452" xr:uid="{00000000-0005-0000-0000-0000DA690000}"/>
    <cellStyle name="60% - Accent1 13 5" xfId="36738" xr:uid="{00000000-0005-0000-0000-0000DB690000}"/>
    <cellStyle name="60% - Accent1 13 6" xfId="37623" xr:uid="{00000000-0005-0000-0000-0000DC690000}"/>
    <cellStyle name="60% - Accent1 14" xfId="34923" xr:uid="{00000000-0005-0000-0000-0000DD690000}"/>
    <cellStyle name="60% - Accent1 14 2" xfId="36468" xr:uid="{00000000-0005-0000-0000-0000DE690000}"/>
    <cellStyle name="60% - Accent1 14 3" xfId="36766" xr:uid="{00000000-0005-0000-0000-0000DF690000}"/>
    <cellStyle name="60% - Accent1 14 4" xfId="37651" xr:uid="{00000000-0005-0000-0000-0000E0690000}"/>
    <cellStyle name="60% - Accent1 15" xfId="35138" xr:uid="{00000000-0005-0000-0000-0000E1690000}"/>
    <cellStyle name="60% - Accent1 15 2" xfId="36477" xr:uid="{00000000-0005-0000-0000-0000E2690000}"/>
    <cellStyle name="60% - Accent1 15 3" xfId="36775" xr:uid="{00000000-0005-0000-0000-0000E3690000}"/>
    <cellStyle name="60% - Accent1 15 4" xfId="37663" xr:uid="{00000000-0005-0000-0000-0000E4690000}"/>
    <cellStyle name="60% - Accent1 16" xfId="35357" xr:uid="{00000000-0005-0000-0000-0000E5690000}"/>
    <cellStyle name="60% - Accent1 16 2" xfId="36495" xr:uid="{00000000-0005-0000-0000-0000E6690000}"/>
    <cellStyle name="60% - Accent1 16 3" xfId="36793" xr:uid="{00000000-0005-0000-0000-0000E7690000}"/>
    <cellStyle name="60% - Accent1 16 4" xfId="37682" xr:uid="{00000000-0005-0000-0000-0000E8690000}"/>
    <cellStyle name="60% - Accent1 17" xfId="35644" xr:uid="{00000000-0005-0000-0000-0000E9690000}"/>
    <cellStyle name="60% - Accent1 17 2" xfId="36812" xr:uid="{00000000-0005-0000-0000-0000EA690000}"/>
    <cellStyle name="60% - Accent1 17 3" xfId="37702" xr:uid="{00000000-0005-0000-0000-0000EB690000}"/>
    <cellStyle name="60% - Accent1 18" xfId="35662" xr:uid="{00000000-0005-0000-0000-0000EC690000}"/>
    <cellStyle name="60% - Accent1 18 2" xfId="36831" xr:uid="{00000000-0005-0000-0000-0000ED690000}"/>
    <cellStyle name="60% - Accent1 18 3" xfId="37721" xr:uid="{00000000-0005-0000-0000-0000EE690000}"/>
    <cellStyle name="60% - Accent1 19" xfId="35681" xr:uid="{00000000-0005-0000-0000-0000EF690000}"/>
    <cellStyle name="60% - Accent1 19 2" xfId="36850" xr:uid="{00000000-0005-0000-0000-0000F0690000}"/>
    <cellStyle name="60% - Accent1 19 3" xfId="37740" xr:uid="{00000000-0005-0000-0000-0000F1690000}"/>
    <cellStyle name="60% - Accent1 2" xfId="65" xr:uid="{00000000-0005-0000-0000-0000F2690000}"/>
    <cellStyle name="60% - Accent1 2 10" xfId="36536" xr:uid="{00000000-0005-0000-0000-0000F3690000}"/>
    <cellStyle name="60% - Accent1 2 11" xfId="37421" xr:uid="{00000000-0005-0000-0000-0000F4690000}"/>
    <cellStyle name="60% - Accent1 2 2" xfId="80" xr:uid="{00000000-0005-0000-0000-0000F5690000}"/>
    <cellStyle name="60% - Accent1 2 3" xfId="141" xr:uid="{00000000-0005-0000-0000-0000F6690000}"/>
    <cellStyle name="60% - Accent1 2 4" xfId="202" xr:uid="{00000000-0005-0000-0000-0000F7690000}"/>
    <cellStyle name="60% - Accent1 2 5" xfId="34427" xr:uid="{00000000-0005-0000-0000-0000F8690000}"/>
    <cellStyle name="60% - Accent1 2 5 2" xfId="34754" xr:uid="{00000000-0005-0000-0000-0000F9690000}"/>
    <cellStyle name="60% - Accent1 2 6" xfId="23852" xr:uid="{00000000-0005-0000-0000-0000FA690000}"/>
    <cellStyle name="60% - Accent1 2 6 2" xfId="34944" xr:uid="{00000000-0005-0000-0000-0000FB690000}"/>
    <cellStyle name="60% - Accent1 2 7" xfId="35149" xr:uid="{00000000-0005-0000-0000-0000FC690000}"/>
    <cellStyle name="60% - Accent1 2 8" xfId="35378" xr:uid="{00000000-0005-0000-0000-0000FD690000}"/>
    <cellStyle name="60% - Accent1 2 9" xfId="36250" xr:uid="{00000000-0005-0000-0000-0000FE690000}"/>
    <cellStyle name="60% - Accent1 20" xfId="35700" xr:uid="{00000000-0005-0000-0000-0000FF690000}"/>
    <cellStyle name="60% - Accent1 20 2" xfId="36869" xr:uid="{00000000-0005-0000-0000-0000006A0000}"/>
    <cellStyle name="60% - Accent1 20 3" xfId="37760" xr:uid="{00000000-0005-0000-0000-0000016A0000}"/>
    <cellStyle name="60% - Accent1 21" xfId="35719" xr:uid="{00000000-0005-0000-0000-0000026A0000}"/>
    <cellStyle name="60% - Accent1 21 2" xfId="36889" xr:uid="{00000000-0005-0000-0000-0000036A0000}"/>
    <cellStyle name="60% - Accent1 21 3" xfId="37780" xr:uid="{00000000-0005-0000-0000-0000046A0000}"/>
    <cellStyle name="60% - Accent1 22" xfId="35738" xr:uid="{00000000-0005-0000-0000-0000056A0000}"/>
    <cellStyle name="60% - Accent1 22 2" xfId="36909" xr:uid="{00000000-0005-0000-0000-0000066A0000}"/>
    <cellStyle name="60% - Accent1 22 3" xfId="37800" xr:uid="{00000000-0005-0000-0000-0000076A0000}"/>
    <cellStyle name="60% - Accent1 23" xfId="35758" xr:uid="{00000000-0005-0000-0000-0000086A0000}"/>
    <cellStyle name="60% - Accent1 23 2" xfId="36928" xr:uid="{00000000-0005-0000-0000-0000096A0000}"/>
    <cellStyle name="60% - Accent1 23 3" xfId="37820" xr:uid="{00000000-0005-0000-0000-00000A6A0000}"/>
    <cellStyle name="60% - Accent1 24" xfId="35778" xr:uid="{00000000-0005-0000-0000-00000B6A0000}"/>
    <cellStyle name="60% - Accent1 24 2" xfId="36947" xr:uid="{00000000-0005-0000-0000-00000C6A0000}"/>
    <cellStyle name="60% - Accent1 24 3" xfId="37840" xr:uid="{00000000-0005-0000-0000-00000D6A0000}"/>
    <cellStyle name="60% - Accent1 25" xfId="35797" xr:uid="{00000000-0005-0000-0000-00000E6A0000}"/>
    <cellStyle name="60% - Accent1 25 2" xfId="36967" xr:uid="{00000000-0005-0000-0000-00000F6A0000}"/>
    <cellStyle name="60% - Accent1 25 3" xfId="37860" xr:uid="{00000000-0005-0000-0000-0000106A0000}"/>
    <cellStyle name="60% - Accent1 26" xfId="35816" xr:uid="{00000000-0005-0000-0000-0000116A0000}"/>
    <cellStyle name="60% - Accent1 26 2" xfId="36987" xr:uid="{00000000-0005-0000-0000-0000126A0000}"/>
    <cellStyle name="60% - Accent1 26 3" xfId="37880" xr:uid="{00000000-0005-0000-0000-0000136A0000}"/>
    <cellStyle name="60% - Accent1 27" xfId="35835" xr:uid="{00000000-0005-0000-0000-0000146A0000}"/>
    <cellStyle name="60% - Accent1 27 2" xfId="37007" xr:uid="{00000000-0005-0000-0000-0000156A0000}"/>
    <cellStyle name="60% - Accent1 27 3" xfId="37900" xr:uid="{00000000-0005-0000-0000-0000166A0000}"/>
    <cellStyle name="60% - Accent1 28" xfId="35854" xr:uid="{00000000-0005-0000-0000-0000176A0000}"/>
    <cellStyle name="60% - Accent1 28 2" xfId="37027" xr:uid="{00000000-0005-0000-0000-0000186A0000}"/>
    <cellStyle name="60% - Accent1 28 3" xfId="37920" xr:uid="{00000000-0005-0000-0000-0000196A0000}"/>
    <cellStyle name="60% - Accent1 29" xfId="35883" xr:uid="{00000000-0005-0000-0000-00001A6A0000}"/>
    <cellStyle name="60% - Accent1 29 2" xfId="37055" xr:uid="{00000000-0005-0000-0000-00001B6A0000}"/>
    <cellStyle name="60% - Accent1 29 3" xfId="37949" xr:uid="{00000000-0005-0000-0000-00001C6A0000}"/>
    <cellStyle name="60% - Accent1 3" xfId="100" xr:uid="{00000000-0005-0000-0000-00001D6A0000}"/>
    <cellStyle name="60% - Accent1 3 10" xfId="37440" xr:uid="{00000000-0005-0000-0000-00001E6A0000}"/>
    <cellStyle name="60% - Accent1 3 2" xfId="161" xr:uid="{00000000-0005-0000-0000-00001F6A0000}"/>
    <cellStyle name="60% - Accent1 3 3" xfId="222" xr:uid="{00000000-0005-0000-0000-0000206A0000}"/>
    <cellStyle name="60% - Accent1 3 4" xfId="34454" xr:uid="{00000000-0005-0000-0000-0000216A0000}"/>
    <cellStyle name="60% - Accent1 3 5" xfId="17799" xr:uid="{00000000-0005-0000-0000-0000226A0000}"/>
    <cellStyle name="60% - Accent1 3 5 2" xfId="34963" xr:uid="{00000000-0005-0000-0000-0000236A0000}"/>
    <cellStyle name="60% - Accent1 3 6" xfId="35168" xr:uid="{00000000-0005-0000-0000-0000246A0000}"/>
    <cellStyle name="60% - Accent1 3 7" xfId="35397" xr:uid="{00000000-0005-0000-0000-0000256A0000}"/>
    <cellStyle name="60% - Accent1 3 8" xfId="36269" xr:uid="{00000000-0005-0000-0000-0000266A0000}"/>
    <cellStyle name="60% - Accent1 3 9" xfId="36555" xr:uid="{00000000-0005-0000-0000-0000276A0000}"/>
    <cellStyle name="60% - Accent1 30" xfId="35894" xr:uid="{00000000-0005-0000-0000-0000286A0000}"/>
    <cellStyle name="60% - Accent1 30 2" xfId="37066" xr:uid="{00000000-0005-0000-0000-0000296A0000}"/>
    <cellStyle name="60% - Accent1 30 3" xfId="37961" xr:uid="{00000000-0005-0000-0000-00002A6A0000}"/>
    <cellStyle name="60% - Accent1 31" xfId="35914" xr:uid="{00000000-0005-0000-0000-00002B6A0000}"/>
    <cellStyle name="60% - Accent1 31 2" xfId="37085" xr:uid="{00000000-0005-0000-0000-00002C6A0000}"/>
    <cellStyle name="60% - Accent1 31 3" xfId="37981" xr:uid="{00000000-0005-0000-0000-00002D6A0000}"/>
    <cellStyle name="60% - Accent1 32" xfId="35934" xr:uid="{00000000-0005-0000-0000-00002E6A0000}"/>
    <cellStyle name="60% - Accent1 32 2" xfId="37104" xr:uid="{00000000-0005-0000-0000-00002F6A0000}"/>
    <cellStyle name="60% - Accent1 32 3" xfId="38001" xr:uid="{00000000-0005-0000-0000-0000306A0000}"/>
    <cellStyle name="60% - Accent1 33" xfId="35954" xr:uid="{00000000-0005-0000-0000-0000316A0000}"/>
    <cellStyle name="60% - Accent1 33 2" xfId="37123" xr:uid="{00000000-0005-0000-0000-0000326A0000}"/>
    <cellStyle name="60% - Accent1 33 3" xfId="38021" xr:uid="{00000000-0005-0000-0000-0000336A0000}"/>
    <cellStyle name="60% - Accent1 34" xfId="35974" xr:uid="{00000000-0005-0000-0000-0000346A0000}"/>
    <cellStyle name="60% - Accent1 34 2" xfId="37143" xr:uid="{00000000-0005-0000-0000-0000356A0000}"/>
    <cellStyle name="60% - Accent1 34 3" xfId="38041" xr:uid="{00000000-0005-0000-0000-0000366A0000}"/>
    <cellStyle name="60% - Accent1 35" xfId="35994" xr:uid="{00000000-0005-0000-0000-0000376A0000}"/>
    <cellStyle name="60% - Accent1 35 2" xfId="37163" xr:uid="{00000000-0005-0000-0000-0000386A0000}"/>
    <cellStyle name="60% - Accent1 35 3" xfId="38061" xr:uid="{00000000-0005-0000-0000-0000396A0000}"/>
    <cellStyle name="60% - Accent1 36" xfId="36014" xr:uid="{00000000-0005-0000-0000-00003A6A0000}"/>
    <cellStyle name="60% - Accent1 36 2" xfId="37183" xr:uid="{00000000-0005-0000-0000-00003B6A0000}"/>
    <cellStyle name="60% - Accent1 36 3" xfId="38081" xr:uid="{00000000-0005-0000-0000-00003C6A0000}"/>
    <cellStyle name="60% - Accent1 37" xfId="36034" xr:uid="{00000000-0005-0000-0000-00003D6A0000}"/>
    <cellStyle name="60% - Accent1 37 2" xfId="37203" xr:uid="{00000000-0005-0000-0000-00003E6A0000}"/>
    <cellStyle name="60% - Accent1 37 3" xfId="38101" xr:uid="{00000000-0005-0000-0000-00003F6A0000}"/>
    <cellStyle name="60% - Accent1 38" xfId="36054" xr:uid="{00000000-0005-0000-0000-0000406A0000}"/>
    <cellStyle name="60% - Accent1 38 2" xfId="37223" xr:uid="{00000000-0005-0000-0000-0000416A0000}"/>
    <cellStyle name="60% - Accent1 38 3" xfId="38121" xr:uid="{00000000-0005-0000-0000-0000426A0000}"/>
    <cellStyle name="60% - Accent1 39" xfId="36074" xr:uid="{00000000-0005-0000-0000-0000436A0000}"/>
    <cellStyle name="60% - Accent1 39 2" xfId="37243" xr:uid="{00000000-0005-0000-0000-0000446A0000}"/>
    <cellStyle name="60% - Accent1 39 3" xfId="38141" xr:uid="{00000000-0005-0000-0000-0000456A0000}"/>
    <cellStyle name="60% - Accent1 4" xfId="119" xr:uid="{00000000-0005-0000-0000-0000466A0000}"/>
    <cellStyle name="60% - Accent1 4 2" xfId="242" xr:uid="{00000000-0005-0000-0000-0000476A0000}"/>
    <cellStyle name="60% - Accent1 4 3" xfId="34473" xr:uid="{00000000-0005-0000-0000-0000486A0000}"/>
    <cellStyle name="60% - Accent1 4 4" xfId="17791" xr:uid="{00000000-0005-0000-0000-0000496A0000}"/>
    <cellStyle name="60% - Accent1 4 4 2" xfId="34982" xr:uid="{00000000-0005-0000-0000-00004A6A0000}"/>
    <cellStyle name="60% - Accent1 4 5" xfId="35187" xr:uid="{00000000-0005-0000-0000-00004B6A0000}"/>
    <cellStyle name="60% - Accent1 4 6" xfId="35416" xr:uid="{00000000-0005-0000-0000-00004C6A0000}"/>
    <cellStyle name="60% - Accent1 4 7" xfId="36288" xr:uid="{00000000-0005-0000-0000-00004D6A0000}"/>
    <cellStyle name="60% - Accent1 4 8" xfId="36574" xr:uid="{00000000-0005-0000-0000-00004E6A0000}"/>
    <cellStyle name="60% - Accent1 4 9" xfId="37459" xr:uid="{00000000-0005-0000-0000-00004F6A0000}"/>
    <cellStyle name="60% - Accent1 40" xfId="36094" xr:uid="{00000000-0005-0000-0000-0000506A0000}"/>
    <cellStyle name="60% - Accent1 40 2" xfId="37263" xr:uid="{00000000-0005-0000-0000-0000516A0000}"/>
    <cellStyle name="60% - Accent1 40 3" xfId="38161" xr:uid="{00000000-0005-0000-0000-0000526A0000}"/>
    <cellStyle name="60% - Accent1 41" xfId="36114" xr:uid="{00000000-0005-0000-0000-0000536A0000}"/>
    <cellStyle name="60% - Accent1 41 2" xfId="37283" xr:uid="{00000000-0005-0000-0000-0000546A0000}"/>
    <cellStyle name="60% - Accent1 41 3" xfId="38181" xr:uid="{00000000-0005-0000-0000-0000556A0000}"/>
    <cellStyle name="60% - Accent1 42" xfId="36134" xr:uid="{00000000-0005-0000-0000-0000566A0000}"/>
    <cellStyle name="60% - Accent1 42 2" xfId="37303" xr:uid="{00000000-0005-0000-0000-0000576A0000}"/>
    <cellStyle name="60% - Accent1 42 3" xfId="38201" xr:uid="{00000000-0005-0000-0000-0000586A0000}"/>
    <cellStyle name="60% - Accent1 43" xfId="36154" xr:uid="{00000000-0005-0000-0000-0000596A0000}"/>
    <cellStyle name="60% - Accent1 43 2" xfId="37323" xr:uid="{00000000-0005-0000-0000-00005A6A0000}"/>
    <cellStyle name="60% - Accent1 43 3" xfId="38221" xr:uid="{00000000-0005-0000-0000-00005B6A0000}"/>
    <cellStyle name="60% - Accent1 44" xfId="36174" xr:uid="{00000000-0005-0000-0000-00005C6A0000}"/>
    <cellStyle name="60% - Accent1 44 2" xfId="37343" xr:uid="{00000000-0005-0000-0000-00005D6A0000}"/>
    <cellStyle name="60% - Accent1 44 3" xfId="38241" xr:uid="{00000000-0005-0000-0000-00005E6A0000}"/>
    <cellStyle name="60% - Accent1 45" xfId="36194" xr:uid="{00000000-0005-0000-0000-00005F6A0000}"/>
    <cellStyle name="60% - Accent1 45 2" xfId="37363" xr:uid="{00000000-0005-0000-0000-0000606A0000}"/>
    <cellStyle name="60% - Accent1 45 3" xfId="38261" xr:uid="{00000000-0005-0000-0000-0000616A0000}"/>
    <cellStyle name="60% - Accent1 46" xfId="36214" xr:uid="{00000000-0005-0000-0000-0000626A0000}"/>
    <cellStyle name="60% - Accent1 46 2" xfId="37381" xr:uid="{00000000-0005-0000-0000-0000636A0000}"/>
    <cellStyle name="60% - Accent1 46 3" xfId="38281" xr:uid="{00000000-0005-0000-0000-0000646A0000}"/>
    <cellStyle name="60% - Accent1 47" xfId="36515" xr:uid="{00000000-0005-0000-0000-0000656A0000}"/>
    <cellStyle name="60% - Accent1 48" xfId="37400" xr:uid="{00000000-0005-0000-0000-0000666A0000}"/>
    <cellStyle name="60% - Accent1 5" xfId="262" xr:uid="{00000000-0005-0000-0000-0000676A0000}"/>
    <cellStyle name="60% - Accent1 5 2" xfId="34799" xr:uid="{00000000-0005-0000-0000-0000686A0000}"/>
    <cellStyle name="60% - Accent1 5 3" xfId="35001" xr:uid="{00000000-0005-0000-0000-0000696A0000}"/>
    <cellStyle name="60% - Accent1 5 4" xfId="35207" xr:uid="{00000000-0005-0000-0000-00006A6A0000}"/>
    <cellStyle name="60% - Accent1 5 5" xfId="35436" xr:uid="{00000000-0005-0000-0000-00006B6A0000}"/>
    <cellStyle name="60% - Accent1 5 6" xfId="36308" xr:uid="{00000000-0005-0000-0000-00006C6A0000}"/>
    <cellStyle name="60% - Accent1 5 7" xfId="36594" xr:uid="{00000000-0005-0000-0000-00006D6A0000}"/>
    <cellStyle name="60% - Accent1 5 8" xfId="37479" xr:uid="{00000000-0005-0000-0000-00006E6A0000}"/>
    <cellStyle name="60% - Accent1 6" xfId="282" xr:uid="{00000000-0005-0000-0000-00006F6A0000}"/>
    <cellStyle name="60% - Accent1 6 2" xfId="34818" xr:uid="{00000000-0005-0000-0000-0000706A0000}"/>
    <cellStyle name="60% - Accent1 6 3" xfId="35020" xr:uid="{00000000-0005-0000-0000-0000716A0000}"/>
    <cellStyle name="60% - Accent1 6 4" xfId="35226" xr:uid="{00000000-0005-0000-0000-0000726A0000}"/>
    <cellStyle name="60% - Accent1 6 5" xfId="35455" xr:uid="{00000000-0005-0000-0000-0000736A0000}"/>
    <cellStyle name="60% - Accent1 6 6" xfId="36327" xr:uid="{00000000-0005-0000-0000-0000746A0000}"/>
    <cellStyle name="60% - Accent1 6 7" xfId="36613" xr:uid="{00000000-0005-0000-0000-0000756A0000}"/>
    <cellStyle name="60% - Accent1 6 8" xfId="37495" xr:uid="{00000000-0005-0000-0000-0000766A0000}"/>
    <cellStyle name="60% - Accent1 7" xfId="302" xr:uid="{00000000-0005-0000-0000-0000776A0000}"/>
    <cellStyle name="60% - Accent1 7 2" xfId="34837" xr:uid="{00000000-0005-0000-0000-0000786A0000}"/>
    <cellStyle name="60% - Accent1 7 3" xfId="35039" xr:uid="{00000000-0005-0000-0000-0000796A0000}"/>
    <cellStyle name="60% - Accent1 7 4" xfId="35246" xr:uid="{00000000-0005-0000-0000-00007A6A0000}"/>
    <cellStyle name="60% - Accent1 7 5" xfId="35475" xr:uid="{00000000-0005-0000-0000-00007B6A0000}"/>
    <cellStyle name="60% - Accent1 7 6" xfId="36347" xr:uid="{00000000-0005-0000-0000-00007C6A0000}"/>
    <cellStyle name="60% - Accent1 7 7" xfId="36630" xr:uid="{00000000-0005-0000-0000-00007D6A0000}"/>
    <cellStyle name="60% - Accent1 7 8" xfId="37505" xr:uid="{00000000-0005-0000-0000-00007E6A0000}"/>
    <cellStyle name="60% - Accent1 8" xfId="322" xr:uid="{00000000-0005-0000-0000-00007F6A0000}"/>
    <cellStyle name="60% - Accent1 8 2" xfId="34856" xr:uid="{00000000-0005-0000-0000-0000806A0000}"/>
    <cellStyle name="60% - Accent1 8 3" xfId="35058" xr:uid="{00000000-0005-0000-0000-0000816A0000}"/>
    <cellStyle name="60% - Accent1 8 4" xfId="35265" xr:uid="{00000000-0005-0000-0000-0000826A0000}"/>
    <cellStyle name="60% - Accent1 8 5" xfId="35494" xr:uid="{00000000-0005-0000-0000-0000836A0000}"/>
    <cellStyle name="60% - Accent1 8 6" xfId="36363" xr:uid="{00000000-0005-0000-0000-0000846A0000}"/>
    <cellStyle name="60% - Accent1 8 7" xfId="36639" xr:uid="{00000000-0005-0000-0000-0000856A0000}"/>
    <cellStyle name="60% - Accent1 8 8" xfId="37524" xr:uid="{00000000-0005-0000-0000-0000866A0000}"/>
    <cellStyle name="60% - Accent1 9" xfId="342" xr:uid="{00000000-0005-0000-0000-0000876A0000}"/>
    <cellStyle name="60% - Accent1 9 2" xfId="34876" xr:uid="{00000000-0005-0000-0000-0000886A0000}"/>
    <cellStyle name="60% - Accent1 9 3" xfId="35077" xr:uid="{00000000-0005-0000-0000-0000896A0000}"/>
    <cellStyle name="60% - Accent1 9 4" xfId="35285" xr:uid="{00000000-0005-0000-0000-00008A6A0000}"/>
    <cellStyle name="60% - Accent1 9 5" xfId="35511" xr:uid="{00000000-0005-0000-0000-00008B6A0000}"/>
    <cellStyle name="60% - Accent1 9 6" xfId="36373" xr:uid="{00000000-0005-0000-0000-00008C6A0000}"/>
    <cellStyle name="60% - Accent1 9 7" xfId="36659" xr:uid="{00000000-0005-0000-0000-00008D6A0000}"/>
    <cellStyle name="60% - Accent1 9 8" xfId="37544" xr:uid="{00000000-0005-0000-0000-00008E6A0000}"/>
    <cellStyle name="60% - Accent2" xfId="29" builtinId="36" customBuiltin="1"/>
    <cellStyle name="60% - Accent2 10" xfId="183" xr:uid="{00000000-0005-0000-0000-0000906A0000}"/>
    <cellStyle name="60% - Accent2 10 2" xfId="34897" xr:uid="{00000000-0005-0000-0000-0000916A0000}"/>
    <cellStyle name="60% - Accent2 10 3" xfId="35099" xr:uid="{00000000-0005-0000-0000-0000926A0000}"/>
    <cellStyle name="60% - Accent2 10 4" xfId="35303" xr:uid="{00000000-0005-0000-0000-0000936A0000}"/>
    <cellStyle name="60% - Accent2 10 5" xfId="35522" xr:uid="{00000000-0005-0000-0000-0000946A0000}"/>
    <cellStyle name="60% - Accent2 10 6" xfId="36395" xr:uid="{00000000-0005-0000-0000-0000956A0000}"/>
    <cellStyle name="60% - Accent2 10 7" xfId="36681" xr:uid="{00000000-0005-0000-0000-0000966A0000}"/>
    <cellStyle name="60% - Accent2 10 8" xfId="37566" xr:uid="{00000000-0005-0000-0000-0000976A0000}"/>
    <cellStyle name="60% - Accent2 11" xfId="34660" xr:uid="{00000000-0005-0000-0000-0000986A0000}"/>
    <cellStyle name="60% - Accent2 11 2" xfId="35118" xr:uid="{00000000-0005-0000-0000-0000996A0000}"/>
    <cellStyle name="60% - Accent2 11 3" xfId="35310" xr:uid="{00000000-0005-0000-0000-00009A6A0000}"/>
    <cellStyle name="60% - Accent2 11 4" xfId="35542" xr:uid="{00000000-0005-0000-0000-00009B6A0000}"/>
    <cellStyle name="60% - Accent2 11 5" xfId="36415" xr:uid="{00000000-0005-0000-0000-00009C6A0000}"/>
    <cellStyle name="60% - Accent2 11 6" xfId="36701" xr:uid="{00000000-0005-0000-0000-00009D6A0000}"/>
    <cellStyle name="60% - Accent2 11 7" xfId="37586" xr:uid="{00000000-0005-0000-0000-00009E6A0000}"/>
    <cellStyle name="60% - Accent2 12" xfId="34708" xr:uid="{00000000-0005-0000-0000-00009F6A0000}"/>
    <cellStyle name="60% - Accent2 12 2" xfId="35132" xr:uid="{00000000-0005-0000-0000-0000A06A0000}"/>
    <cellStyle name="60% - Accent2 12 3" xfId="35321" xr:uid="{00000000-0005-0000-0000-0000A16A0000}"/>
    <cellStyle name="60% - Accent2 12 4" xfId="35561" xr:uid="{00000000-0005-0000-0000-0000A26A0000}"/>
    <cellStyle name="60% - Accent2 12 5" xfId="36434" xr:uid="{00000000-0005-0000-0000-0000A36A0000}"/>
    <cellStyle name="60% - Accent2 12 6" xfId="36720" xr:uid="{00000000-0005-0000-0000-0000A46A0000}"/>
    <cellStyle name="60% - Accent2 12 7" xfId="37605" xr:uid="{00000000-0005-0000-0000-0000A56A0000}"/>
    <cellStyle name="60% - Accent2 13" xfId="34736" xr:uid="{00000000-0005-0000-0000-0000A66A0000}"/>
    <cellStyle name="60% - Accent2 13 2" xfId="35337" xr:uid="{00000000-0005-0000-0000-0000A76A0000}"/>
    <cellStyle name="60% - Accent2 13 3" xfId="35580" xr:uid="{00000000-0005-0000-0000-0000A86A0000}"/>
    <cellStyle name="60% - Accent2 13 4" xfId="36455" xr:uid="{00000000-0005-0000-0000-0000A96A0000}"/>
    <cellStyle name="60% - Accent2 13 5" xfId="36741" xr:uid="{00000000-0005-0000-0000-0000AA6A0000}"/>
    <cellStyle name="60% - Accent2 13 6" xfId="37626" xr:uid="{00000000-0005-0000-0000-0000AB6A0000}"/>
    <cellStyle name="60% - Accent2 14" xfId="34926" xr:uid="{00000000-0005-0000-0000-0000AC6A0000}"/>
    <cellStyle name="60% - Accent2 14 2" xfId="36469" xr:uid="{00000000-0005-0000-0000-0000AD6A0000}"/>
    <cellStyle name="60% - Accent2 14 3" xfId="36767" xr:uid="{00000000-0005-0000-0000-0000AE6A0000}"/>
    <cellStyle name="60% - Accent2 14 4" xfId="37652" xr:uid="{00000000-0005-0000-0000-0000AF6A0000}"/>
    <cellStyle name="60% - Accent2 15" xfId="35139" xr:uid="{00000000-0005-0000-0000-0000B06A0000}"/>
    <cellStyle name="60% - Accent2 15 2" xfId="36480" xr:uid="{00000000-0005-0000-0000-0000B16A0000}"/>
    <cellStyle name="60% - Accent2 15 3" xfId="36778" xr:uid="{00000000-0005-0000-0000-0000B26A0000}"/>
    <cellStyle name="60% - Accent2 15 4" xfId="37666" xr:uid="{00000000-0005-0000-0000-0000B36A0000}"/>
    <cellStyle name="60% - Accent2 16" xfId="35360" xr:uid="{00000000-0005-0000-0000-0000B46A0000}"/>
    <cellStyle name="60% - Accent2 16 2" xfId="36498" xr:uid="{00000000-0005-0000-0000-0000B56A0000}"/>
    <cellStyle name="60% - Accent2 16 3" xfId="36796" xr:uid="{00000000-0005-0000-0000-0000B66A0000}"/>
    <cellStyle name="60% - Accent2 16 4" xfId="37685" xr:uid="{00000000-0005-0000-0000-0000B76A0000}"/>
    <cellStyle name="60% - Accent2 17" xfId="35647" xr:uid="{00000000-0005-0000-0000-0000B86A0000}"/>
    <cellStyle name="60% - Accent2 17 2" xfId="36815" xr:uid="{00000000-0005-0000-0000-0000B96A0000}"/>
    <cellStyle name="60% - Accent2 17 3" xfId="37705" xr:uid="{00000000-0005-0000-0000-0000BA6A0000}"/>
    <cellStyle name="60% - Accent2 18" xfId="35665" xr:uid="{00000000-0005-0000-0000-0000BB6A0000}"/>
    <cellStyle name="60% - Accent2 18 2" xfId="36834" xr:uid="{00000000-0005-0000-0000-0000BC6A0000}"/>
    <cellStyle name="60% - Accent2 18 3" xfId="37724" xr:uid="{00000000-0005-0000-0000-0000BD6A0000}"/>
    <cellStyle name="60% - Accent2 19" xfId="35684" xr:uid="{00000000-0005-0000-0000-0000BE6A0000}"/>
    <cellStyle name="60% - Accent2 19 2" xfId="36853" xr:uid="{00000000-0005-0000-0000-0000BF6A0000}"/>
    <cellStyle name="60% - Accent2 19 3" xfId="37743" xr:uid="{00000000-0005-0000-0000-0000C06A0000}"/>
    <cellStyle name="60% - Accent2 2" xfId="67" xr:uid="{00000000-0005-0000-0000-0000C16A0000}"/>
    <cellStyle name="60% - Accent2 2 10" xfId="36539" xr:uid="{00000000-0005-0000-0000-0000C26A0000}"/>
    <cellStyle name="60% - Accent2 2 11" xfId="37424" xr:uid="{00000000-0005-0000-0000-0000C36A0000}"/>
    <cellStyle name="60% - Accent2 2 2" xfId="83" xr:uid="{00000000-0005-0000-0000-0000C46A0000}"/>
    <cellStyle name="60% - Accent2 2 3" xfId="144" xr:uid="{00000000-0005-0000-0000-0000C56A0000}"/>
    <cellStyle name="60% - Accent2 2 4" xfId="205" xr:uid="{00000000-0005-0000-0000-0000C66A0000}"/>
    <cellStyle name="60% - Accent2 2 5" xfId="34429" xr:uid="{00000000-0005-0000-0000-0000C76A0000}"/>
    <cellStyle name="60% - Accent2 2 5 2" xfId="34757" xr:uid="{00000000-0005-0000-0000-0000C86A0000}"/>
    <cellStyle name="60% - Accent2 2 6" xfId="34351" xr:uid="{00000000-0005-0000-0000-0000C96A0000}"/>
    <cellStyle name="60% - Accent2 2 6 2" xfId="34947" xr:uid="{00000000-0005-0000-0000-0000CA6A0000}"/>
    <cellStyle name="60% - Accent2 2 7" xfId="35152" xr:uid="{00000000-0005-0000-0000-0000CB6A0000}"/>
    <cellStyle name="60% - Accent2 2 8" xfId="35381" xr:uid="{00000000-0005-0000-0000-0000CC6A0000}"/>
    <cellStyle name="60% - Accent2 2 9" xfId="36253" xr:uid="{00000000-0005-0000-0000-0000CD6A0000}"/>
    <cellStyle name="60% - Accent2 20" xfId="35703" xr:uid="{00000000-0005-0000-0000-0000CE6A0000}"/>
    <cellStyle name="60% - Accent2 20 2" xfId="36872" xr:uid="{00000000-0005-0000-0000-0000CF6A0000}"/>
    <cellStyle name="60% - Accent2 20 3" xfId="37763" xr:uid="{00000000-0005-0000-0000-0000D06A0000}"/>
    <cellStyle name="60% - Accent2 21" xfId="35722" xr:uid="{00000000-0005-0000-0000-0000D16A0000}"/>
    <cellStyle name="60% - Accent2 21 2" xfId="36892" xr:uid="{00000000-0005-0000-0000-0000D26A0000}"/>
    <cellStyle name="60% - Accent2 21 3" xfId="37783" xr:uid="{00000000-0005-0000-0000-0000D36A0000}"/>
    <cellStyle name="60% - Accent2 22" xfId="35741" xr:uid="{00000000-0005-0000-0000-0000D46A0000}"/>
    <cellStyle name="60% - Accent2 22 2" xfId="36912" xr:uid="{00000000-0005-0000-0000-0000D56A0000}"/>
    <cellStyle name="60% - Accent2 22 3" xfId="37803" xr:uid="{00000000-0005-0000-0000-0000D66A0000}"/>
    <cellStyle name="60% - Accent2 23" xfId="35761" xr:uid="{00000000-0005-0000-0000-0000D76A0000}"/>
    <cellStyle name="60% - Accent2 23 2" xfId="36931" xr:uid="{00000000-0005-0000-0000-0000D86A0000}"/>
    <cellStyle name="60% - Accent2 23 3" xfId="37823" xr:uid="{00000000-0005-0000-0000-0000D96A0000}"/>
    <cellStyle name="60% - Accent2 24" xfId="35781" xr:uid="{00000000-0005-0000-0000-0000DA6A0000}"/>
    <cellStyle name="60% - Accent2 24 2" xfId="36950" xr:uid="{00000000-0005-0000-0000-0000DB6A0000}"/>
    <cellStyle name="60% - Accent2 24 3" xfId="37843" xr:uid="{00000000-0005-0000-0000-0000DC6A0000}"/>
    <cellStyle name="60% - Accent2 25" xfId="35800" xr:uid="{00000000-0005-0000-0000-0000DD6A0000}"/>
    <cellStyle name="60% - Accent2 25 2" xfId="36970" xr:uid="{00000000-0005-0000-0000-0000DE6A0000}"/>
    <cellStyle name="60% - Accent2 25 3" xfId="37863" xr:uid="{00000000-0005-0000-0000-0000DF6A0000}"/>
    <cellStyle name="60% - Accent2 26" xfId="35819" xr:uid="{00000000-0005-0000-0000-0000E06A0000}"/>
    <cellStyle name="60% - Accent2 26 2" xfId="36990" xr:uid="{00000000-0005-0000-0000-0000E16A0000}"/>
    <cellStyle name="60% - Accent2 26 3" xfId="37883" xr:uid="{00000000-0005-0000-0000-0000E26A0000}"/>
    <cellStyle name="60% - Accent2 27" xfId="35838" xr:uid="{00000000-0005-0000-0000-0000E36A0000}"/>
    <cellStyle name="60% - Accent2 27 2" xfId="37010" xr:uid="{00000000-0005-0000-0000-0000E46A0000}"/>
    <cellStyle name="60% - Accent2 27 3" xfId="37903" xr:uid="{00000000-0005-0000-0000-0000E56A0000}"/>
    <cellStyle name="60% - Accent2 28" xfId="35857" xr:uid="{00000000-0005-0000-0000-0000E66A0000}"/>
    <cellStyle name="60% - Accent2 28 2" xfId="37030" xr:uid="{00000000-0005-0000-0000-0000E76A0000}"/>
    <cellStyle name="60% - Accent2 28 3" xfId="37923" xr:uid="{00000000-0005-0000-0000-0000E86A0000}"/>
    <cellStyle name="60% - Accent2 29" xfId="35884" xr:uid="{00000000-0005-0000-0000-0000E96A0000}"/>
    <cellStyle name="60% - Accent2 29 2" xfId="37056" xr:uid="{00000000-0005-0000-0000-0000EA6A0000}"/>
    <cellStyle name="60% - Accent2 29 3" xfId="37950" xr:uid="{00000000-0005-0000-0000-0000EB6A0000}"/>
    <cellStyle name="60% - Accent2 3" xfId="103" xr:uid="{00000000-0005-0000-0000-0000EC6A0000}"/>
    <cellStyle name="60% - Accent2 3 10" xfId="37443" xr:uid="{00000000-0005-0000-0000-0000ED6A0000}"/>
    <cellStyle name="60% - Accent2 3 2" xfId="164" xr:uid="{00000000-0005-0000-0000-0000EE6A0000}"/>
    <cellStyle name="60% - Accent2 3 3" xfId="225" xr:uid="{00000000-0005-0000-0000-0000EF6A0000}"/>
    <cellStyle name="60% - Accent2 3 4" xfId="34457" xr:uid="{00000000-0005-0000-0000-0000F06A0000}"/>
    <cellStyle name="60% - Accent2 3 5" xfId="21635" xr:uid="{00000000-0005-0000-0000-0000F16A0000}"/>
    <cellStyle name="60% - Accent2 3 5 2" xfId="34966" xr:uid="{00000000-0005-0000-0000-0000F26A0000}"/>
    <cellStyle name="60% - Accent2 3 6" xfId="35171" xr:uid="{00000000-0005-0000-0000-0000F36A0000}"/>
    <cellStyle name="60% - Accent2 3 7" xfId="35400" xr:uid="{00000000-0005-0000-0000-0000F46A0000}"/>
    <cellStyle name="60% - Accent2 3 8" xfId="36272" xr:uid="{00000000-0005-0000-0000-0000F56A0000}"/>
    <cellStyle name="60% - Accent2 3 9" xfId="36558" xr:uid="{00000000-0005-0000-0000-0000F66A0000}"/>
    <cellStyle name="60% - Accent2 30" xfId="35897" xr:uid="{00000000-0005-0000-0000-0000F76A0000}"/>
    <cellStyle name="60% - Accent2 30 2" xfId="37069" xr:uid="{00000000-0005-0000-0000-0000F86A0000}"/>
    <cellStyle name="60% - Accent2 30 3" xfId="37964" xr:uid="{00000000-0005-0000-0000-0000F96A0000}"/>
    <cellStyle name="60% - Accent2 31" xfId="35917" xr:uid="{00000000-0005-0000-0000-0000FA6A0000}"/>
    <cellStyle name="60% - Accent2 31 2" xfId="37088" xr:uid="{00000000-0005-0000-0000-0000FB6A0000}"/>
    <cellStyle name="60% - Accent2 31 3" xfId="37984" xr:uid="{00000000-0005-0000-0000-0000FC6A0000}"/>
    <cellStyle name="60% - Accent2 32" xfId="35937" xr:uid="{00000000-0005-0000-0000-0000FD6A0000}"/>
    <cellStyle name="60% - Accent2 32 2" xfId="37107" xr:uid="{00000000-0005-0000-0000-0000FE6A0000}"/>
    <cellStyle name="60% - Accent2 32 3" xfId="38004" xr:uid="{00000000-0005-0000-0000-0000FF6A0000}"/>
    <cellStyle name="60% - Accent2 33" xfId="35957" xr:uid="{00000000-0005-0000-0000-0000006B0000}"/>
    <cellStyle name="60% - Accent2 33 2" xfId="37126" xr:uid="{00000000-0005-0000-0000-0000016B0000}"/>
    <cellStyle name="60% - Accent2 33 3" xfId="38024" xr:uid="{00000000-0005-0000-0000-0000026B0000}"/>
    <cellStyle name="60% - Accent2 34" xfId="35977" xr:uid="{00000000-0005-0000-0000-0000036B0000}"/>
    <cellStyle name="60% - Accent2 34 2" xfId="37146" xr:uid="{00000000-0005-0000-0000-0000046B0000}"/>
    <cellStyle name="60% - Accent2 34 3" xfId="38044" xr:uid="{00000000-0005-0000-0000-0000056B0000}"/>
    <cellStyle name="60% - Accent2 35" xfId="35997" xr:uid="{00000000-0005-0000-0000-0000066B0000}"/>
    <cellStyle name="60% - Accent2 35 2" xfId="37166" xr:uid="{00000000-0005-0000-0000-0000076B0000}"/>
    <cellStyle name="60% - Accent2 35 3" xfId="38064" xr:uid="{00000000-0005-0000-0000-0000086B0000}"/>
    <cellStyle name="60% - Accent2 36" xfId="36017" xr:uid="{00000000-0005-0000-0000-0000096B0000}"/>
    <cellStyle name="60% - Accent2 36 2" xfId="37186" xr:uid="{00000000-0005-0000-0000-00000A6B0000}"/>
    <cellStyle name="60% - Accent2 36 3" xfId="38084" xr:uid="{00000000-0005-0000-0000-00000B6B0000}"/>
    <cellStyle name="60% - Accent2 37" xfId="36037" xr:uid="{00000000-0005-0000-0000-00000C6B0000}"/>
    <cellStyle name="60% - Accent2 37 2" xfId="37206" xr:uid="{00000000-0005-0000-0000-00000D6B0000}"/>
    <cellStyle name="60% - Accent2 37 3" xfId="38104" xr:uid="{00000000-0005-0000-0000-00000E6B0000}"/>
    <cellStyle name="60% - Accent2 38" xfId="36057" xr:uid="{00000000-0005-0000-0000-00000F6B0000}"/>
    <cellStyle name="60% - Accent2 38 2" xfId="37226" xr:uid="{00000000-0005-0000-0000-0000106B0000}"/>
    <cellStyle name="60% - Accent2 38 3" xfId="38124" xr:uid="{00000000-0005-0000-0000-0000116B0000}"/>
    <cellStyle name="60% - Accent2 39" xfId="36077" xr:uid="{00000000-0005-0000-0000-0000126B0000}"/>
    <cellStyle name="60% - Accent2 39 2" xfId="37246" xr:uid="{00000000-0005-0000-0000-0000136B0000}"/>
    <cellStyle name="60% - Accent2 39 3" xfId="38144" xr:uid="{00000000-0005-0000-0000-0000146B0000}"/>
    <cellStyle name="60% - Accent2 4" xfId="122" xr:uid="{00000000-0005-0000-0000-0000156B0000}"/>
    <cellStyle name="60% - Accent2 4 2" xfId="245" xr:uid="{00000000-0005-0000-0000-0000166B0000}"/>
    <cellStyle name="60% - Accent2 4 3" xfId="34476" xr:uid="{00000000-0005-0000-0000-0000176B0000}"/>
    <cellStyle name="60% - Accent2 4 4" xfId="17616" xr:uid="{00000000-0005-0000-0000-0000186B0000}"/>
    <cellStyle name="60% - Accent2 4 4 2" xfId="34985" xr:uid="{00000000-0005-0000-0000-0000196B0000}"/>
    <cellStyle name="60% - Accent2 4 5" xfId="35190" xr:uid="{00000000-0005-0000-0000-00001A6B0000}"/>
    <cellStyle name="60% - Accent2 4 6" xfId="35419" xr:uid="{00000000-0005-0000-0000-00001B6B0000}"/>
    <cellStyle name="60% - Accent2 4 7" xfId="36291" xr:uid="{00000000-0005-0000-0000-00001C6B0000}"/>
    <cellStyle name="60% - Accent2 4 8" xfId="36577" xr:uid="{00000000-0005-0000-0000-00001D6B0000}"/>
    <cellStyle name="60% - Accent2 4 9" xfId="37462" xr:uid="{00000000-0005-0000-0000-00001E6B0000}"/>
    <cellStyle name="60% - Accent2 40" xfId="36097" xr:uid="{00000000-0005-0000-0000-00001F6B0000}"/>
    <cellStyle name="60% - Accent2 40 2" xfId="37266" xr:uid="{00000000-0005-0000-0000-0000206B0000}"/>
    <cellStyle name="60% - Accent2 40 3" xfId="38164" xr:uid="{00000000-0005-0000-0000-0000216B0000}"/>
    <cellStyle name="60% - Accent2 41" xfId="36117" xr:uid="{00000000-0005-0000-0000-0000226B0000}"/>
    <cellStyle name="60% - Accent2 41 2" xfId="37286" xr:uid="{00000000-0005-0000-0000-0000236B0000}"/>
    <cellStyle name="60% - Accent2 41 3" xfId="38184" xr:uid="{00000000-0005-0000-0000-0000246B0000}"/>
    <cellStyle name="60% - Accent2 42" xfId="36137" xr:uid="{00000000-0005-0000-0000-0000256B0000}"/>
    <cellStyle name="60% - Accent2 42 2" xfId="37306" xr:uid="{00000000-0005-0000-0000-0000266B0000}"/>
    <cellStyle name="60% - Accent2 42 3" xfId="38204" xr:uid="{00000000-0005-0000-0000-0000276B0000}"/>
    <cellStyle name="60% - Accent2 43" xfId="36157" xr:uid="{00000000-0005-0000-0000-0000286B0000}"/>
    <cellStyle name="60% - Accent2 43 2" xfId="37326" xr:uid="{00000000-0005-0000-0000-0000296B0000}"/>
    <cellStyle name="60% - Accent2 43 3" xfId="38224" xr:uid="{00000000-0005-0000-0000-00002A6B0000}"/>
    <cellStyle name="60% - Accent2 44" xfId="36177" xr:uid="{00000000-0005-0000-0000-00002B6B0000}"/>
    <cellStyle name="60% - Accent2 44 2" xfId="37346" xr:uid="{00000000-0005-0000-0000-00002C6B0000}"/>
    <cellStyle name="60% - Accent2 44 3" xfId="38244" xr:uid="{00000000-0005-0000-0000-00002D6B0000}"/>
    <cellStyle name="60% - Accent2 45" xfId="36197" xr:uid="{00000000-0005-0000-0000-00002E6B0000}"/>
    <cellStyle name="60% - Accent2 45 2" xfId="37366" xr:uid="{00000000-0005-0000-0000-00002F6B0000}"/>
    <cellStyle name="60% - Accent2 45 3" xfId="38264" xr:uid="{00000000-0005-0000-0000-0000306B0000}"/>
    <cellStyle name="60% - Accent2 46" xfId="36217" xr:uid="{00000000-0005-0000-0000-0000316B0000}"/>
    <cellStyle name="60% - Accent2 46 2" xfId="37384" xr:uid="{00000000-0005-0000-0000-0000326B0000}"/>
    <cellStyle name="60% - Accent2 46 3" xfId="38284" xr:uid="{00000000-0005-0000-0000-0000336B0000}"/>
    <cellStyle name="60% - Accent2 47" xfId="36518" xr:uid="{00000000-0005-0000-0000-0000346B0000}"/>
    <cellStyle name="60% - Accent2 48" xfId="37403" xr:uid="{00000000-0005-0000-0000-0000356B0000}"/>
    <cellStyle name="60% - Accent2 5" xfId="265" xr:uid="{00000000-0005-0000-0000-0000366B0000}"/>
    <cellStyle name="60% - Accent2 5 2" xfId="34802" xr:uid="{00000000-0005-0000-0000-0000376B0000}"/>
    <cellStyle name="60% - Accent2 5 3" xfId="35004" xr:uid="{00000000-0005-0000-0000-0000386B0000}"/>
    <cellStyle name="60% - Accent2 5 4" xfId="35210" xr:uid="{00000000-0005-0000-0000-0000396B0000}"/>
    <cellStyle name="60% - Accent2 5 5" xfId="35439" xr:uid="{00000000-0005-0000-0000-00003A6B0000}"/>
    <cellStyle name="60% - Accent2 5 6" xfId="36311" xr:uid="{00000000-0005-0000-0000-00003B6B0000}"/>
    <cellStyle name="60% - Accent2 5 7" xfId="36597" xr:uid="{00000000-0005-0000-0000-00003C6B0000}"/>
    <cellStyle name="60% - Accent2 5 8" xfId="37482" xr:uid="{00000000-0005-0000-0000-00003D6B0000}"/>
    <cellStyle name="60% - Accent2 6" xfId="285" xr:uid="{00000000-0005-0000-0000-00003E6B0000}"/>
    <cellStyle name="60% - Accent2 6 2" xfId="34821" xr:uid="{00000000-0005-0000-0000-00003F6B0000}"/>
    <cellStyle name="60% - Accent2 6 3" xfId="35023" xr:uid="{00000000-0005-0000-0000-0000406B0000}"/>
    <cellStyle name="60% - Accent2 6 4" xfId="35229" xr:uid="{00000000-0005-0000-0000-0000416B0000}"/>
    <cellStyle name="60% - Accent2 6 5" xfId="35458" xr:uid="{00000000-0005-0000-0000-0000426B0000}"/>
    <cellStyle name="60% - Accent2 6 6" xfId="36330" xr:uid="{00000000-0005-0000-0000-0000436B0000}"/>
    <cellStyle name="60% - Accent2 6 7" xfId="36616" xr:uid="{00000000-0005-0000-0000-0000446B0000}"/>
    <cellStyle name="60% - Accent2 6 8" xfId="37496" xr:uid="{00000000-0005-0000-0000-0000456B0000}"/>
    <cellStyle name="60% - Accent2 7" xfId="305" xr:uid="{00000000-0005-0000-0000-0000466B0000}"/>
    <cellStyle name="60% - Accent2 7 2" xfId="34840" xr:uid="{00000000-0005-0000-0000-0000476B0000}"/>
    <cellStyle name="60% - Accent2 7 3" xfId="35042" xr:uid="{00000000-0005-0000-0000-0000486B0000}"/>
    <cellStyle name="60% - Accent2 7 4" xfId="35249" xr:uid="{00000000-0005-0000-0000-0000496B0000}"/>
    <cellStyle name="60% - Accent2 7 5" xfId="35478" xr:uid="{00000000-0005-0000-0000-00004A6B0000}"/>
    <cellStyle name="60% - Accent2 7 6" xfId="36350" xr:uid="{00000000-0005-0000-0000-00004B6B0000}"/>
    <cellStyle name="60% - Accent2 7 7" xfId="36631" xr:uid="{00000000-0005-0000-0000-00004C6B0000}"/>
    <cellStyle name="60% - Accent2 7 8" xfId="37508" xr:uid="{00000000-0005-0000-0000-00004D6B0000}"/>
    <cellStyle name="60% - Accent2 8" xfId="325" xr:uid="{00000000-0005-0000-0000-00004E6B0000}"/>
    <cellStyle name="60% - Accent2 8 2" xfId="34859" xr:uid="{00000000-0005-0000-0000-00004F6B0000}"/>
    <cellStyle name="60% - Accent2 8 3" xfId="35061" xr:uid="{00000000-0005-0000-0000-0000506B0000}"/>
    <cellStyle name="60% - Accent2 8 4" xfId="35268" xr:uid="{00000000-0005-0000-0000-0000516B0000}"/>
    <cellStyle name="60% - Accent2 8 5" xfId="35497" xr:uid="{00000000-0005-0000-0000-0000526B0000}"/>
    <cellStyle name="60% - Accent2 8 6" xfId="36364" xr:uid="{00000000-0005-0000-0000-0000536B0000}"/>
    <cellStyle name="60% - Accent2 8 7" xfId="36642" xr:uid="{00000000-0005-0000-0000-0000546B0000}"/>
    <cellStyle name="60% - Accent2 8 8" xfId="37527" xr:uid="{00000000-0005-0000-0000-0000556B0000}"/>
    <cellStyle name="60% - Accent2 9" xfId="345" xr:uid="{00000000-0005-0000-0000-0000566B0000}"/>
    <cellStyle name="60% - Accent2 9 2" xfId="34879" xr:uid="{00000000-0005-0000-0000-0000576B0000}"/>
    <cellStyle name="60% - Accent2 9 3" xfId="35080" xr:uid="{00000000-0005-0000-0000-0000586B0000}"/>
    <cellStyle name="60% - Accent2 9 4" xfId="35288" xr:uid="{00000000-0005-0000-0000-0000596B0000}"/>
    <cellStyle name="60% - Accent2 9 5" xfId="35512" xr:uid="{00000000-0005-0000-0000-00005A6B0000}"/>
    <cellStyle name="60% - Accent2 9 6" xfId="36376" xr:uid="{00000000-0005-0000-0000-00005B6B0000}"/>
    <cellStyle name="60% - Accent2 9 7" xfId="36662" xr:uid="{00000000-0005-0000-0000-00005C6B0000}"/>
    <cellStyle name="60% - Accent2 9 8" xfId="37547" xr:uid="{00000000-0005-0000-0000-00005D6B0000}"/>
    <cellStyle name="60% - Accent3" xfId="33" builtinId="40" customBuiltin="1"/>
    <cellStyle name="60% - Accent3 10" xfId="186" xr:uid="{00000000-0005-0000-0000-00005F6B0000}"/>
    <cellStyle name="60% - Accent3 10 2" xfId="34900" xr:uid="{00000000-0005-0000-0000-0000606B0000}"/>
    <cellStyle name="60% - Accent3 10 3" xfId="35102" xr:uid="{00000000-0005-0000-0000-0000616B0000}"/>
    <cellStyle name="60% - Accent3 10 4" xfId="35304" xr:uid="{00000000-0005-0000-0000-0000626B0000}"/>
    <cellStyle name="60% - Accent3 10 5" xfId="35525" xr:uid="{00000000-0005-0000-0000-0000636B0000}"/>
    <cellStyle name="60% - Accent3 10 6" xfId="36398" xr:uid="{00000000-0005-0000-0000-0000646B0000}"/>
    <cellStyle name="60% - Accent3 10 7" xfId="36684" xr:uid="{00000000-0005-0000-0000-0000656B0000}"/>
    <cellStyle name="60% - Accent3 10 8" xfId="37569" xr:uid="{00000000-0005-0000-0000-0000666B0000}"/>
    <cellStyle name="60% - Accent3 11" xfId="34661" xr:uid="{00000000-0005-0000-0000-0000676B0000}"/>
    <cellStyle name="60% - Accent3 11 2" xfId="35121" xr:uid="{00000000-0005-0000-0000-0000686B0000}"/>
    <cellStyle name="60% - Accent3 11 3" xfId="35311" xr:uid="{00000000-0005-0000-0000-0000696B0000}"/>
    <cellStyle name="60% - Accent3 11 4" xfId="35545" xr:uid="{00000000-0005-0000-0000-00006A6B0000}"/>
    <cellStyle name="60% - Accent3 11 5" xfId="36418" xr:uid="{00000000-0005-0000-0000-00006B6B0000}"/>
    <cellStyle name="60% - Accent3 11 6" xfId="36704" xr:uid="{00000000-0005-0000-0000-00006C6B0000}"/>
    <cellStyle name="60% - Accent3 11 7" xfId="37589" xr:uid="{00000000-0005-0000-0000-00006D6B0000}"/>
    <cellStyle name="60% - Accent3 12" xfId="34711" xr:uid="{00000000-0005-0000-0000-00006E6B0000}"/>
    <cellStyle name="60% - Accent3 12 2" xfId="35133" xr:uid="{00000000-0005-0000-0000-00006F6B0000}"/>
    <cellStyle name="60% - Accent3 12 3" xfId="35324" xr:uid="{00000000-0005-0000-0000-0000706B0000}"/>
    <cellStyle name="60% - Accent3 12 4" xfId="35564" xr:uid="{00000000-0005-0000-0000-0000716B0000}"/>
    <cellStyle name="60% - Accent3 12 5" xfId="36437" xr:uid="{00000000-0005-0000-0000-0000726B0000}"/>
    <cellStyle name="60% - Accent3 12 6" xfId="36723" xr:uid="{00000000-0005-0000-0000-0000736B0000}"/>
    <cellStyle name="60% - Accent3 12 7" xfId="37608" xr:uid="{00000000-0005-0000-0000-0000746B0000}"/>
    <cellStyle name="60% - Accent3 13" xfId="34739" xr:uid="{00000000-0005-0000-0000-0000756B0000}"/>
    <cellStyle name="60% - Accent3 13 2" xfId="35338" xr:uid="{00000000-0005-0000-0000-0000766B0000}"/>
    <cellStyle name="60% - Accent3 13 3" xfId="35583" xr:uid="{00000000-0005-0000-0000-0000776B0000}"/>
    <cellStyle name="60% - Accent3 13 4" xfId="36458" xr:uid="{00000000-0005-0000-0000-0000786B0000}"/>
    <cellStyle name="60% - Accent3 13 5" xfId="36744" xr:uid="{00000000-0005-0000-0000-0000796B0000}"/>
    <cellStyle name="60% - Accent3 13 6" xfId="37629" xr:uid="{00000000-0005-0000-0000-00007A6B0000}"/>
    <cellStyle name="60% - Accent3 14" xfId="34929" xr:uid="{00000000-0005-0000-0000-00007B6B0000}"/>
    <cellStyle name="60% - Accent3 14 2" xfId="36470" xr:uid="{00000000-0005-0000-0000-00007C6B0000}"/>
    <cellStyle name="60% - Accent3 14 3" xfId="36768" xr:uid="{00000000-0005-0000-0000-00007D6B0000}"/>
    <cellStyle name="60% - Accent3 14 4" xfId="37653" xr:uid="{00000000-0005-0000-0000-00007E6B0000}"/>
    <cellStyle name="60% - Accent3 15" xfId="35140" xr:uid="{00000000-0005-0000-0000-00007F6B0000}"/>
    <cellStyle name="60% - Accent3 15 2" xfId="36483" xr:uid="{00000000-0005-0000-0000-0000806B0000}"/>
    <cellStyle name="60% - Accent3 15 3" xfId="36781" xr:uid="{00000000-0005-0000-0000-0000816B0000}"/>
    <cellStyle name="60% - Accent3 15 4" xfId="37669" xr:uid="{00000000-0005-0000-0000-0000826B0000}"/>
    <cellStyle name="60% - Accent3 16" xfId="35363" xr:uid="{00000000-0005-0000-0000-0000836B0000}"/>
    <cellStyle name="60% - Accent3 16 2" xfId="36501" xr:uid="{00000000-0005-0000-0000-0000846B0000}"/>
    <cellStyle name="60% - Accent3 16 3" xfId="36799" xr:uid="{00000000-0005-0000-0000-0000856B0000}"/>
    <cellStyle name="60% - Accent3 16 4" xfId="37688" xr:uid="{00000000-0005-0000-0000-0000866B0000}"/>
    <cellStyle name="60% - Accent3 17" xfId="35650" xr:uid="{00000000-0005-0000-0000-0000876B0000}"/>
    <cellStyle name="60% - Accent3 17 2" xfId="36818" xr:uid="{00000000-0005-0000-0000-0000886B0000}"/>
    <cellStyle name="60% - Accent3 17 3" xfId="37708" xr:uid="{00000000-0005-0000-0000-0000896B0000}"/>
    <cellStyle name="60% - Accent3 18" xfId="35668" xr:uid="{00000000-0005-0000-0000-00008A6B0000}"/>
    <cellStyle name="60% - Accent3 18 2" xfId="36837" xr:uid="{00000000-0005-0000-0000-00008B6B0000}"/>
    <cellStyle name="60% - Accent3 18 3" xfId="37727" xr:uid="{00000000-0005-0000-0000-00008C6B0000}"/>
    <cellStyle name="60% - Accent3 19" xfId="35687" xr:uid="{00000000-0005-0000-0000-00008D6B0000}"/>
    <cellStyle name="60% - Accent3 19 2" xfId="36856" xr:uid="{00000000-0005-0000-0000-00008E6B0000}"/>
    <cellStyle name="60% - Accent3 19 3" xfId="37746" xr:uid="{00000000-0005-0000-0000-00008F6B0000}"/>
    <cellStyle name="60% - Accent3 2" xfId="57" xr:uid="{00000000-0005-0000-0000-0000906B0000}"/>
    <cellStyle name="60% - Accent3 2 10" xfId="36542" xr:uid="{00000000-0005-0000-0000-0000916B0000}"/>
    <cellStyle name="60% - Accent3 2 11" xfId="37427" xr:uid="{00000000-0005-0000-0000-0000926B0000}"/>
    <cellStyle name="60% - Accent3 2 2" xfId="86" xr:uid="{00000000-0005-0000-0000-0000936B0000}"/>
    <cellStyle name="60% - Accent3 2 3" xfId="147" xr:uid="{00000000-0005-0000-0000-0000946B0000}"/>
    <cellStyle name="60% - Accent3 2 4" xfId="208" xr:uid="{00000000-0005-0000-0000-0000956B0000}"/>
    <cellStyle name="60% - Accent3 2 5" xfId="34421" xr:uid="{00000000-0005-0000-0000-0000966B0000}"/>
    <cellStyle name="60% - Accent3 2 5 2" xfId="34760" xr:uid="{00000000-0005-0000-0000-0000976B0000}"/>
    <cellStyle name="60% - Accent3 2 6" xfId="17510" xr:uid="{00000000-0005-0000-0000-0000986B0000}"/>
    <cellStyle name="60% - Accent3 2 6 2" xfId="34950" xr:uid="{00000000-0005-0000-0000-0000996B0000}"/>
    <cellStyle name="60% - Accent3 2 7" xfId="35155" xr:uid="{00000000-0005-0000-0000-00009A6B0000}"/>
    <cellStyle name="60% - Accent3 2 8" xfId="35384" xr:uid="{00000000-0005-0000-0000-00009B6B0000}"/>
    <cellStyle name="60% - Accent3 2 9" xfId="36256" xr:uid="{00000000-0005-0000-0000-00009C6B0000}"/>
    <cellStyle name="60% - Accent3 20" xfId="35706" xr:uid="{00000000-0005-0000-0000-00009D6B0000}"/>
    <cellStyle name="60% - Accent3 20 2" xfId="36875" xr:uid="{00000000-0005-0000-0000-00009E6B0000}"/>
    <cellStyle name="60% - Accent3 20 3" xfId="37766" xr:uid="{00000000-0005-0000-0000-00009F6B0000}"/>
    <cellStyle name="60% - Accent3 21" xfId="35725" xr:uid="{00000000-0005-0000-0000-0000A06B0000}"/>
    <cellStyle name="60% - Accent3 21 2" xfId="36895" xr:uid="{00000000-0005-0000-0000-0000A16B0000}"/>
    <cellStyle name="60% - Accent3 21 3" xfId="37786" xr:uid="{00000000-0005-0000-0000-0000A26B0000}"/>
    <cellStyle name="60% - Accent3 22" xfId="35744" xr:uid="{00000000-0005-0000-0000-0000A36B0000}"/>
    <cellStyle name="60% - Accent3 22 2" xfId="36915" xr:uid="{00000000-0005-0000-0000-0000A46B0000}"/>
    <cellStyle name="60% - Accent3 22 3" xfId="37806" xr:uid="{00000000-0005-0000-0000-0000A56B0000}"/>
    <cellStyle name="60% - Accent3 23" xfId="35764" xr:uid="{00000000-0005-0000-0000-0000A66B0000}"/>
    <cellStyle name="60% - Accent3 23 2" xfId="36934" xr:uid="{00000000-0005-0000-0000-0000A76B0000}"/>
    <cellStyle name="60% - Accent3 23 3" xfId="37826" xr:uid="{00000000-0005-0000-0000-0000A86B0000}"/>
    <cellStyle name="60% - Accent3 24" xfId="35784" xr:uid="{00000000-0005-0000-0000-0000A96B0000}"/>
    <cellStyle name="60% - Accent3 24 2" xfId="36953" xr:uid="{00000000-0005-0000-0000-0000AA6B0000}"/>
    <cellStyle name="60% - Accent3 24 3" xfId="37846" xr:uid="{00000000-0005-0000-0000-0000AB6B0000}"/>
    <cellStyle name="60% - Accent3 25" xfId="35803" xr:uid="{00000000-0005-0000-0000-0000AC6B0000}"/>
    <cellStyle name="60% - Accent3 25 2" xfId="36973" xr:uid="{00000000-0005-0000-0000-0000AD6B0000}"/>
    <cellStyle name="60% - Accent3 25 3" xfId="37866" xr:uid="{00000000-0005-0000-0000-0000AE6B0000}"/>
    <cellStyle name="60% - Accent3 26" xfId="35822" xr:uid="{00000000-0005-0000-0000-0000AF6B0000}"/>
    <cellStyle name="60% - Accent3 26 2" xfId="36993" xr:uid="{00000000-0005-0000-0000-0000B06B0000}"/>
    <cellStyle name="60% - Accent3 26 3" xfId="37886" xr:uid="{00000000-0005-0000-0000-0000B16B0000}"/>
    <cellStyle name="60% - Accent3 27" xfId="35841" xr:uid="{00000000-0005-0000-0000-0000B26B0000}"/>
    <cellStyle name="60% - Accent3 27 2" xfId="37013" xr:uid="{00000000-0005-0000-0000-0000B36B0000}"/>
    <cellStyle name="60% - Accent3 27 3" xfId="37906" xr:uid="{00000000-0005-0000-0000-0000B46B0000}"/>
    <cellStyle name="60% - Accent3 28" xfId="35860" xr:uid="{00000000-0005-0000-0000-0000B56B0000}"/>
    <cellStyle name="60% - Accent3 28 2" xfId="37033" xr:uid="{00000000-0005-0000-0000-0000B66B0000}"/>
    <cellStyle name="60% - Accent3 28 3" xfId="37926" xr:uid="{00000000-0005-0000-0000-0000B76B0000}"/>
    <cellStyle name="60% - Accent3 29" xfId="35885" xr:uid="{00000000-0005-0000-0000-0000B86B0000}"/>
    <cellStyle name="60% - Accent3 29 2" xfId="37057" xr:uid="{00000000-0005-0000-0000-0000B96B0000}"/>
    <cellStyle name="60% - Accent3 29 3" xfId="37951" xr:uid="{00000000-0005-0000-0000-0000BA6B0000}"/>
    <cellStyle name="60% - Accent3 3" xfId="106" xr:uid="{00000000-0005-0000-0000-0000BB6B0000}"/>
    <cellStyle name="60% - Accent3 3 10" xfId="37446" xr:uid="{00000000-0005-0000-0000-0000BC6B0000}"/>
    <cellStyle name="60% - Accent3 3 2" xfId="167" xr:uid="{00000000-0005-0000-0000-0000BD6B0000}"/>
    <cellStyle name="60% - Accent3 3 3" xfId="228" xr:uid="{00000000-0005-0000-0000-0000BE6B0000}"/>
    <cellStyle name="60% - Accent3 3 4" xfId="34460" xr:uid="{00000000-0005-0000-0000-0000BF6B0000}"/>
    <cellStyle name="60% - Accent3 3 5" xfId="17507" xr:uid="{00000000-0005-0000-0000-0000C06B0000}"/>
    <cellStyle name="60% - Accent3 3 5 2" xfId="34969" xr:uid="{00000000-0005-0000-0000-0000C16B0000}"/>
    <cellStyle name="60% - Accent3 3 6" xfId="35174" xr:uid="{00000000-0005-0000-0000-0000C26B0000}"/>
    <cellStyle name="60% - Accent3 3 7" xfId="35403" xr:uid="{00000000-0005-0000-0000-0000C36B0000}"/>
    <cellStyle name="60% - Accent3 3 8" xfId="36275" xr:uid="{00000000-0005-0000-0000-0000C46B0000}"/>
    <cellStyle name="60% - Accent3 3 9" xfId="36561" xr:uid="{00000000-0005-0000-0000-0000C56B0000}"/>
    <cellStyle name="60% - Accent3 30" xfId="35900" xr:uid="{00000000-0005-0000-0000-0000C66B0000}"/>
    <cellStyle name="60% - Accent3 30 2" xfId="37072" xr:uid="{00000000-0005-0000-0000-0000C76B0000}"/>
    <cellStyle name="60% - Accent3 30 3" xfId="37967" xr:uid="{00000000-0005-0000-0000-0000C86B0000}"/>
    <cellStyle name="60% - Accent3 31" xfId="35920" xr:uid="{00000000-0005-0000-0000-0000C96B0000}"/>
    <cellStyle name="60% - Accent3 31 2" xfId="37091" xr:uid="{00000000-0005-0000-0000-0000CA6B0000}"/>
    <cellStyle name="60% - Accent3 31 3" xfId="37987" xr:uid="{00000000-0005-0000-0000-0000CB6B0000}"/>
    <cellStyle name="60% - Accent3 32" xfId="35940" xr:uid="{00000000-0005-0000-0000-0000CC6B0000}"/>
    <cellStyle name="60% - Accent3 32 2" xfId="37110" xr:uid="{00000000-0005-0000-0000-0000CD6B0000}"/>
    <cellStyle name="60% - Accent3 32 3" xfId="38007" xr:uid="{00000000-0005-0000-0000-0000CE6B0000}"/>
    <cellStyle name="60% - Accent3 33" xfId="35960" xr:uid="{00000000-0005-0000-0000-0000CF6B0000}"/>
    <cellStyle name="60% - Accent3 33 2" xfId="37129" xr:uid="{00000000-0005-0000-0000-0000D06B0000}"/>
    <cellStyle name="60% - Accent3 33 3" xfId="38027" xr:uid="{00000000-0005-0000-0000-0000D16B0000}"/>
    <cellStyle name="60% - Accent3 34" xfId="35980" xr:uid="{00000000-0005-0000-0000-0000D26B0000}"/>
    <cellStyle name="60% - Accent3 34 2" xfId="37149" xr:uid="{00000000-0005-0000-0000-0000D36B0000}"/>
    <cellStyle name="60% - Accent3 34 3" xfId="38047" xr:uid="{00000000-0005-0000-0000-0000D46B0000}"/>
    <cellStyle name="60% - Accent3 35" xfId="36000" xr:uid="{00000000-0005-0000-0000-0000D56B0000}"/>
    <cellStyle name="60% - Accent3 35 2" xfId="37169" xr:uid="{00000000-0005-0000-0000-0000D66B0000}"/>
    <cellStyle name="60% - Accent3 35 3" xfId="38067" xr:uid="{00000000-0005-0000-0000-0000D76B0000}"/>
    <cellStyle name="60% - Accent3 36" xfId="36020" xr:uid="{00000000-0005-0000-0000-0000D86B0000}"/>
    <cellStyle name="60% - Accent3 36 2" xfId="37189" xr:uid="{00000000-0005-0000-0000-0000D96B0000}"/>
    <cellStyle name="60% - Accent3 36 3" xfId="38087" xr:uid="{00000000-0005-0000-0000-0000DA6B0000}"/>
    <cellStyle name="60% - Accent3 37" xfId="36040" xr:uid="{00000000-0005-0000-0000-0000DB6B0000}"/>
    <cellStyle name="60% - Accent3 37 2" xfId="37209" xr:uid="{00000000-0005-0000-0000-0000DC6B0000}"/>
    <cellStyle name="60% - Accent3 37 3" xfId="38107" xr:uid="{00000000-0005-0000-0000-0000DD6B0000}"/>
    <cellStyle name="60% - Accent3 38" xfId="36060" xr:uid="{00000000-0005-0000-0000-0000DE6B0000}"/>
    <cellStyle name="60% - Accent3 38 2" xfId="37229" xr:uid="{00000000-0005-0000-0000-0000DF6B0000}"/>
    <cellStyle name="60% - Accent3 38 3" xfId="38127" xr:uid="{00000000-0005-0000-0000-0000E06B0000}"/>
    <cellStyle name="60% - Accent3 39" xfId="36080" xr:uid="{00000000-0005-0000-0000-0000E16B0000}"/>
    <cellStyle name="60% - Accent3 39 2" xfId="37249" xr:uid="{00000000-0005-0000-0000-0000E26B0000}"/>
    <cellStyle name="60% - Accent3 39 3" xfId="38147" xr:uid="{00000000-0005-0000-0000-0000E36B0000}"/>
    <cellStyle name="60% - Accent3 4" xfId="125" xr:uid="{00000000-0005-0000-0000-0000E46B0000}"/>
    <cellStyle name="60% - Accent3 4 2" xfId="248" xr:uid="{00000000-0005-0000-0000-0000E56B0000}"/>
    <cellStyle name="60% - Accent3 4 3" xfId="34479" xr:uid="{00000000-0005-0000-0000-0000E66B0000}"/>
    <cellStyle name="60% - Accent3 4 4" xfId="17500" xr:uid="{00000000-0005-0000-0000-0000E76B0000}"/>
    <cellStyle name="60% - Accent3 4 4 2" xfId="34988" xr:uid="{00000000-0005-0000-0000-0000E86B0000}"/>
    <cellStyle name="60% - Accent3 4 5" xfId="35193" xr:uid="{00000000-0005-0000-0000-0000E96B0000}"/>
    <cellStyle name="60% - Accent3 4 6" xfId="35422" xr:uid="{00000000-0005-0000-0000-0000EA6B0000}"/>
    <cellStyle name="60% - Accent3 4 7" xfId="36294" xr:uid="{00000000-0005-0000-0000-0000EB6B0000}"/>
    <cellStyle name="60% - Accent3 4 8" xfId="36580" xr:uid="{00000000-0005-0000-0000-0000EC6B0000}"/>
    <cellStyle name="60% - Accent3 4 9" xfId="37465" xr:uid="{00000000-0005-0000-0000-0000ED6B0000}"/>
    <cellStyle name="60% - Accent3 40" xfId="36100" xr:uid="{00000000-0005-0000-0000-0000EE6B0000}"/>
    <cellStyle name="60% - Accent3 40 2" xfId="37269" xr:uid="{00000000-0005-0000-0000-0000EF6B0000}"/>
    <cellStyle name="60% - Accent3 40 3" xfId="38167" xr:uid="{00000000-0005-0000-0000-0000F06B0000}"/>
    <cellStyle name="60% - Accent3 41" xfId="36120" xr:uid="{00000000-0005-0000-0000-0000F16B0000}"/>
    <cellStyle name="60% - Accent3 41 2" xfId="37289" xr:uid="{00000000-0005-0000-0000-0000F26B0000}"/>
    <cellStyle name="60% - Accent3 41 3" xfId="38187" xr:uid="{00000000-0005-0000-0000-0000F36B0000}"/>
    <cellStyle name="60% - Accent3 42" xfId="36140" xr:uid="{00000000-0005-0000-0000-0000F46B0000}"/>
    <cellStyle name="60% - Accent3 42 2" xfId="37309" xr:uid="{00000000-0005-0000-0000-0000F56B0000}"/>
    <cellStyle name="60% - Accent3 42 3" xfId="38207" xr:uid="{00000000-0005-0000-0000-0000F66B0000}"/>
    <cellStyle name="60% - Accent3 43" xfId="36160" xr:uid="{00000000-0005-0000-0000-0000F76B0000}"/>
    <cellStyle name="60% - Accent3 43 2" xfId="37329" xr:uid="{00000000-0005-0000-0000-0000F86B0000}"/>
    <cellStyle name="60% - Accent3 43 3" xfId="38227" xr:uid="{00000000-0005-0000-0000-0000F96B0000}"/>
    <cellStyle name="60% - Accent3 44" xfId="36180" xr:uid="{00000000-0005-0000-0000-0000FA6B0000}"/>
    <cellStyle name="60% - Accent3 44 2" xfId="37349" xr:uid="{00000000-0005-0000-0000-0000FB6B0000}"/>
    <cellStyle name="60% - Accent3 44 3" xfId="38247" xr:uid="{00000000-0005-0000-0000-0000FC6B0000}"/>
    <cellStyle name="60% - Accent3 45" xfId="36200" xr:uid="{00000000-0005-0000-0000-0000FD6B0000}"/>
    <cellStyle name="60% - Accent3 45 2" xfId="37369" xr:uid="{00000000-0005-0000-0000-0000FE6B0000}"/>
    <cellStyle name="60% - Accent3 45 3" xfId="38267" xr:uid="{00000000-0005-0000-0000-0000FF6B0000}"/>
    <cellStyle name="60% - Accent3 46" xfId="36220" xr:uid="{00000000-0005-0000-0000-0000006C0000}"/>
    <cellStyle name="60% - Accent3 46 2" xfId="37387" xr:uid="{00000000-0005-0000-0000-0000016C0000}"/>
    <cellStyle name="60% - Accent3 46 3" xfId="38287" xr:uid="{00000000-0005-0000-0000-0000026C0000}"/>
    <cellStyle name="60% - Accent3 47" xfId="36521" xr:uid="{00000000-0005-0000-0000-0000036C0000}"/>
    <cellStyle name="60% - Accent3 48" xfId="37406" xr:uid="{00000000-0005-0000-0000-0000046C0000}"/>
    <cellStyle name="60% - Accent3 5" xfId="268" xr:uid="{00000000-0005-0000-0000-0000056C0000}"/>
    <cellStyle name="60% - Accent3 5 2" xfId="34805" xr:uid="{00000000-0005-0000-0000-0000066C0000}"/>
    <cellStyle name="60% - Accent3 5 3" xfId="35007" xr:uid="{00000000-0005-0000-0000-0000076C0000}"/>
    <cellStyle name="60% - Accent3 5 4" xfId="35213" xr:uid="{00000000-0005-0000-0000-0000086C0000}"/>
    <cellStyle name="60% - Accent3 5 5" xfId="35442" xr:uid="{00000000-0005-0000-0000-0000096C0000}"/>
    <cellStyle name="60% - Accent3 5 6" xfId="36314" xr:uid="{00000000-0005-0000-0000-00000A6C0000}"/>
    <cellStyle name="60% - Accent3 5 7" xfId="36600" xr:uid="{00000000-0005-0000-0000-00000B6C0000}"/>
    <cellStyle name="60% - Accent3 5 8" xfId="37485" xr:uid="{00000000-0005-0000-0000-00000C6C0000}"/>
    <cellStyle name="60% - Accent3 6" xfId="288" xr:uid="{00000000-0005-0000-0000-00000D6C0000}"/>
    <cellStyle name="60% - Accent3 6 2" xfId="34824" xr:uid="{00000000-0005-0000-0000-00000E6C0000}"/>
    <cellStyle name="60% - Accent3 6 3" xfId="35026" xr:uid="{00000000-0005-0000-0000-00000F6C0000}"/>
    <cellStyle name="60% - Accent3 6 4" xfId="35232" xr:uid="{00000000-0005-0000-0000-0000106C0000}"/>
    <cellStyle name="60% - Accent3 6 5" xfId="35461" xr:uid="{00000000-0005-0000-0000-0000116C0000}"/>
    <cellStyle name="60% - Accent3 6 6" xfId="36333" xr:uid="{00000000-0005-0000-0000-0000126C0000}"/>
    <cellStyle name="60% - Accent3 6 7" xfId="36619" xr:uid="{00000000-0005-0000-0000-0000136C0000}"/>
    <cellStyle name="60% - Accent3 6 8" xfId="37497" xr:uid="{00000000-0005-0000-0000-0000146C0000}"/>
    <cellStyle name="60% - Accent3 7" xfId="308" xr:uid="{00000000-0005-0000-0000-0000156C0000}"/>
    <cellStyle name="60% - Accent3 7 2" xfId="34843" xr:uid="{00000000-0005-0000-0000-0000166C0000}"/>
    <cellStyle name="60% - Accent3 7 3" xfId="35045" xr:uid="{00000000-0005-0000-0000-0000176C0000}"/>
    <cellStyle name="60% - Accent3 7 4" xfId="35252" xr:uid="{00000000-0005-0000-0000-0000186C0000}"/>
    <cellStyle name="60% - Accent3 7 5" xfId="35481" xr:uid="{00000000-0005-0000-0000-0000196C0000}"/>
    <cellStyle name="60% - Accent3 7 6" xfId="36353" xr:uid="{00000000-0005-0000-0000-00001A6C0000}"/>
    <cellStyle name="60% - Accent3 7 7" xfId="36632" xr:uid="{00000000-0005-0000-0000-00001B6C0000}"/>
    <cellStyle name="60% - Accent3 7 8" xfId="37511" xr:uid="{00000000-0005-0000-0000-00001C6C0000}"/>
    <cellStyle name="60% - Accent3 8" xfId="328" xr:uid="{00000000-0005-0000-0000-00001D6C0000}"/>
    <cellStyle name="60% - Accent3 8 2" xfId="34862" xr:uid="{00000000-0005-0000-0000-00001E6C0000}"/>
    <cellStyle name="60% - Accent3 8 3" xfId="35064" xr:uid="{00000000-0005-0000-0000-00001F6C0000}"/>
    <cellStyle name="60% - Accent3 8 4" xfId="35271" xr:uid="{00000000-0005-0000-0000-0000206C0000}"/>
    <cellStyle name="60% - Accent3 8 5" xfId="35500" xr:uid="{00000000-0005-0000-0000-0000216C0000}"/>
    <cellStyle name="60% - Accent3 8 6" xfId="36365" xr:uid="{00000000-0005-0000-0000-0000226C0000}"/>
    <cellStyle name="60% - Accent3 8 7" xfId="36645" xr:uid="{00000000-0005-0000-0000-0000236C0000}"/>
    <cellStyle name="60% - Accent3 8 8" xfId="37530" xr:uid="{00000000-0005-0000-0000-0000246C0000}"/>
    <cellStyle name="60% - Accent3 9" xfId="348" xr:uid="{00000000-0005-0000-0000-0000256C0000}"/>
    <cellStyle name="60% - Accent3 9 2" xfId="34882" xr:uid="{00000000-0005-0000-0000-0000266C0000}"/>
    <cellStyle name="60% - Accent3 9 3" xfId="35083" xr:uid="{00000000-0005-0000-0000-0000276C0000}"/>
    <cellStyle name="60% - Accent3 9 4" xfId="35291" xr:uid="{00000000-0005-0000-0000-0000286C0000}"/>
    <cellStyle name="60% - Accent3 9 5" xfId="35513" xr:uid="{00000000-0005-0000-0000-0000296C0000}"/>
    <cellStyle name="60% - Accent3 9 6" xfId="36379" xr:uid="{00000000-0005-0000-0000-00002A6C0000}"/>
    <cellStyle name="60% - Accent3 9 7" xfId="36665" xr:uid="{00000000-0005-0000-0000-00002B6C0000}"/>
    <cellStyle name="60% - Accent3 9 8" xfId="37550" xr:uid="{00000000-0005-0000-0000-00002C6C0000}"/>
    <cellStyle name="60% - Accent4" xfId="37" builtinId="44" customBuiltin="1"/>
    <cellStyle name="60% - Accent4 10" xfId="189" xr:uid="{00000000-0005-0000-0000-00002E6C0000}"/>
    <cellStyle name="60% - Accent4 10 2" xfId="34903" xr:uid="{00000000-0005-0000-0000-00002F6C0000}"/>
    <cellStyle name="60% - Accent4 10 3" xfId="35105" xr:uid="{00000000-0005-0000-0000-0000306C0000}"/>
    <cellStyle name="60% - Accent4 10 4" xfId="35305" xr:uid="{00000000-0005-0000-0000-0000316C0000}"/>
    <cellStyle name="60% - Accent4 10 5" xfId="35528" xr:uid="{00000000-0005-0000-0000-0000326C0000}"/>
    <cellStyle name="60% - Accent4 10 6" xfId="36401" xr:uid="{00000000-0005-0000-0000-0000336C0000}"/>
    <cellStyle name="60% - Accent4 10 7" xfId="36687" xr:uid="{00000000-0005-0000-0000-0000346C0000}"/>
    <cellStyle name="60% - Accent4 10 8" xfId="37572" xr:uid="{00000000-0005-0000-0000-0000356C0000}"/>
    <cellStyle name="60% - Accent4 11" xfId="34662" xr:uid="{00000000-0005-0000-0000-0000366C0000}"/>
    <cellStyle name="60% - Accent4 11 2" xfId="35124" xr:uid="{00000000-0005-0000-0000-0000376C0000}"/>
    <cellStyle name="60% - Accent4 11 3" xfId="35312" xr:uid="{00000000-0005-0000-0000-0000386C0000}"/>
    <cellStyle name="60% - Accent4 11 4" xfId="35548" xr:uid="{00000000-0005-0000-0000-0000396C0000}"/>
    <cellStyle name="60% - Accent4 11 5" xfId="36421" xr:uid="{00000000-0005-0000-0000-00003A6C0000}"/>
    <cellStyle name="60% - Accent4 11 6" xfId="36707" xr:uid="{00000000-0005-0000-0000-00003B6C0000}"/>
    <cellStyle name="60% - Accent4 11 7" xfId="37592" xr:uid="{00000000-0005-0000-0000-00003C6C0000}"/>
    <cellStyle name="60% - Accent4 12" xfId="34714" xr:uid="{00000000-0005-0000-0000-00003D6C0000}"/>
    <cellStyle name="60% - Accent4 12 2" xfId="35134" xr:uid="{00000000-0005-0000-0000-00003E6C0000}"/>
    <cellStyle name="60% - Accent4 12 3" xfId="35327" xr:uid="{00000000-0005-0000-0000-00003F6C0000}"/>
    <cellStyle name="60% - Accent4 12 4" xfId="35567" xr:uid="{00000000-0005-0000-0000-0000406C0000}"/>
    <cellStyle name="60% - Accent4 12 5" xfId="36440" xr:uid="{00000000-0005-0000-0000-0000416C0000}"/>
    <cellStyle name="60% - Accent4 12 6" xfId="36726" xr:uid="{00000000-0005-0000-0000-0000426C0000}"/>
    <cellStyle name="60% - Accent4 12 7" xfId="37611" xr:uid="{00000000-0005-0000-0000-0000436C0000}"/>
    <cellStyle name="60% - Accent4 13" xfId="34742" xr:uid="{00000000-0005-0000-0000-0000446C0000}"/>
    <cellStyle name="60% - Accent4 13 2" xfId="35339" xr:uid="{00000000-0005-0000-0000-0000456C0000}"/>
    <cellStyle name="60% - Accent4 13 3" xfId="35586" xr:uid="{00000000-0005-0000-0000-0000466C0000}"/>
    <cellStyle name="60% - Accent4 13 4" xfId="36461" xr:uid="{00000000-0005-0000-0000-0000476C0000}"/>
    <cellStyle name="60% - Accent4 13 5" xfId="36747" xr:uid="{00000000-0005-0000-0000-0000486C0000}"/>
    <cellStyle name="60% - Accent4 13 6" xfId="37632" xr:uid="{00000000-0005-0000-0000-0000496C0000}"/>
    <cellStyle name="60% - Accent4 14" xfId="34932" xr:uid="{00000000-0005-0000-0000-00004A6C0000}"/>
    <cellStyle name="60% - Accent4 14 2" xfId="36471" xr:uid="{00000000-0005-0000-0000-00004B6C0000}"/>
    <cellStyle name="60% - Accent4 14 3" xfId="36769" xr:uid="{00000000-0005-0000-0000-00004C6C0000}"/>
    <cellStyle name="60% - Accent4 14 4" xfId="37654" xr:uid="{00000000-0005-0000-0000-00004D6C0000}"/>
    <cellStyle name="60% - Accent4 15" xfId="35141" xr:uid="{00000000-0005-0000-0000-00004E6C0000}"/>
    <cellStyle name="60% - Accent4 15 2" xfId="36486" xr:uid="{00000000-0005-0000-0000-00004F6C0000}"/>
    <cellStyle name="60% - Accent4 15 3" xfId="36784" xr:uid="{00000000-0005-0000-0000-0000506C0000}"/>
    <cellStyle name="60% - Accent4 15 4" xfId="37672" xr:uid="{00000000-0005-0000-0000-0000516C0000}"/>
    <cellStyle name="60% - Accent4 16" xfId="35366" xr:uid="{00000000-0005-0000-0000-0000526C0000}"/>
    <cellStyle name="60% - Accent4 16 2" xfId="36504" xr:uid="{00000000-0005-0000-0000-0000536C0000}"/>
    <cellStyle name="60% - Accent4 16 3" xfId="36802" xr:uid="{00000000-0005-0000-0000-0000546C0000}"/>
    <cellStyle name="60% - Accent4 16 4" xfId="37691" xr:uid="{00000000-0005-0000-0000-0000556C0000}"/>
    <cellStyle name="60% - Accent4 17" xfId="35653" xr:uid="{00000000-0005-0000-0000-0000566C0000}"/>
    <cellStyle name="60% - Accent4 17 2" xfId="36821" xr:uid="{00000000-0005-0000-0000-0000576C0000}"/>
    <cellStyle name="60% - Accent4 17 3" xfId="37711" xr:uid="{00000000-0005-0000-0000-0000586C0000}"/>
    <cellStyle name="60% - Accent4 18" xfId="35671" xr:uid="{00000000-0005-0000-0000-0000596C0000}"/>
    <cellStyle name="60% - Accent4 18 2" xfId="36840" xr:uid="{00000000-0005-0000-0000-00005A6C0000}"/>
    <cellStyle name="60% - Accent4 18 3" xfId="37730" xr:uid="{00000000-0005-0000-0000-00005B6C0000}"/>
    <cellStyle name="60% - Accent4 19" xfId="35690" xr:uid="{00000000-0005-0000-0000-00005C6C0000}"/>
    <cellStyle name="60% - Accent4 19 2" xfId="36859" xr:uid="{00000000-0005-0000-0000-00005D6C0000}"/>
    <cellStyle name="60% - Accent4 19 3" xfId="37749" xr:uid="{00000000-0005-0000-0000-00005E6C0000}"/>
    <cellStyle name="60% - Accent4 2" xfId="55" xr:uid="{00000000-0005-0000-0000-00005F6C0000}"/>
    <cellStyle name="60% - Accent4 2 10" xfId="36545" xr:uid="{00000000-0005-0000-0000-0000606C0000}"/>
    <cellStyle name="60% - Accent4 2 11" xfId="37430" xr:uid="{00000000-0005-0000-0000-0000616C0000}"/>
    <cellStyle name="60% - Accent4 2 2" xfId="89" xr:uid="{00000000-0005-0000-0000-0000626C0000}"/>
    <cellStyle name="60% - Accent4 2 3" xfId="150" xr:uid="{00000000-0005-0000-0000-0000636C0000}"/>
    <cellStyle name="60% - Accent4 2 4" xfId="211" xr:uid="{00000000-0005-0000-0000-0000646C0000}"/>
    <cellStyle name="60% - Accent4 2 5" xfId="34419" xr:uid="{00000000-0005-0000-0000-0000656C0000}"/>
    <cellStyle name="60% - Accent4 2 5 2" xfId="34763" xr:uid="{00000000-0005-0000-0000-0000666C0000}"/>
    <cellStyle name="60% - Accent4 2 6" xfId="24141" xr:uid="{00000000-0005-0000-0000-0000676C0000}"/>
    <cellStyle name="60% - Accent4 2 6 2" xfId="34953" xr:uid="{00000000-0005-0000-0000-0000686C0000}"/>
    <cellStyle name="60% - Accent4 2 7" xfId="35158" xr:uid="{00000000-0005-0000-0000-0000696C0000}"/>
    <cellStyle name="60% - Accent4 2 8" xfId="35387" xr:uid="{00000000-0005-0000-0000-00006A6C0000}"/>
    <cellStyle name="60% - Accent4 2 9" xfId="36259" xr:uid="{00000000-0005-0000-0000-00006B6C0000}"/>
    <cellStyle name="60% - Accent4 20" xfId="35709" xr:uid="{00000000-0005-0000-0000-00006C6C0000}"/>
    <cellStyle name="60% - Accent4 20 2" xfId="36878" xr:uid="{00000000-0005-0000-0000-00006D6C0000}"/>
    <cellStyle name="60% - Accent4 20 3" xfId="37769" xr:uid="{00000000-0005-0000-0000-00006E6C0000}"/>
    <cellStyle name="60% - Accent4 21" xfId="35728" xr:uid="{00000000-0005-0000-0000-00006F6C0000}"/>
    <cellStyle name="60% - Accent4 21 2" xfId="36898" xr:uid="{00000000-0005-0000-0000-0000706C0000}"/>
    <cellStyle name="60% - Accent4 21 3" xfId="37789" xr:uid="{00000000-0005-0000-0000-0000716C0000}"/>
    <cellStyle name="60% - Accent4 22" xfId="35747" xr:uid="{00000000-0005-0000-0000-0000726C0000}"/>
    <cellStyle name="60% - Accent4 22 2" xfId="36918" xr:uid="{00000000-0005-0000-0000-0000736C0000}"/>
    <cellStyle name="60% - Accent4 22 3" xfId="37809" xr:uid="{00000000-0005-0000-0000-0000746C0000}"/>
    <cellStyle name="60% - Accent4 23" xfId="35767" xr:uid="{00000000-0005-0000-0000-0000756C0000}"/>
    <cellStyle name="60% - Accent4 23 2" xfId="36937" xr:uid="{00000000-0005-0000-0000-0000766C0000}"/>
    <cellStyle name="60% - Accent4 23 3" xfId="37829" xr:uid="{00000000-0005-0000-0000-0000776C0000}"/>
    <cellStyle name="60% - Accent4 24" xfId="35787" xr:uid="{00000000-0005-0000-0000-0000786C0000}"/>
    <cellStyle name="60% - Accent4 24 2" xfId="36956" xr:uid="{00000000-0005-0000-0000-0000796C0000}"/>
    <cellStyle name="60% - Accent4 24 3" xfId="37849" xr:uid="{00000000-0005-0000-0000-00007A6C0000}"/>
    <cellStyle name="60% - Accent4 25" xfId="35806" xr:uid="{00000000-0005-0000-0000-00007B6C0000}"/>
    <cellStyle name="60% - Accent4 25 2" xfId="36976" xr:uid="{00000000-0005-0000-0000-00007C6C0000}"/>
    <cellStyle name="60% - Accent4 25 3" xfId="37869" xr:uid="{00000000-0005-0000-0000-00007D6C0000}"/>
    <cellStyle name="60% - Accent4 26" xfId="35825" xr:uid="{00000000-0005-0000-0000-00007E6C0000}"/>
    <cellStyle name="60% - Accent4 26 2" xfId="36996" xr:uid="{00000000-0005-0000-0000-00007F6C0000}"/>
    <cellStyle name="60% - Accent4 26 3" xfId="37889" xr:uid="{00000000-0005-0000-0000-0000806C0000}"/>
    <cellStyle name="60% - Accent4 27" xfId="35844" xr:uid="{00000000-0005-0000-0000-0000816C0000}"/>
    <cellStyle name="60% - Accent4 27 2" xfId="37016" xr:uid="{00000000-0005-0000-0000-0000826C0000}"/>
    <cellStyle name="60% - Accent4 27 3" xfId="37909" xr:uid="{00000000-0005-0000-0000-0000836C0000}"/>
    <cellStyle name="60% - Accent4 28" xfId="35863" xr:uid="{00000000-0005-0000-0000-0000846C0000}"/>
    <cellStyle name="60% - Accent4 28 2" xfId="37036" xr:uid="{00000000-0005-0000-0000-0000856C0000}"/>
    <cellStyle name="60% - Accent4 28 3" xfId="37929" xr:uid="{00000000-0005-0000-0000-0000866C0000}"/>
    <cellStyle name="60% - Accent4 29" xfId="35886" xr:uid="{00000000-0005-0000-0000-0000876C0000}"/>
    <cellStyle name="60% - Accent4 29 2" xfId="37058" xr:uid="{00000000-0005-0000-0000-0000886C0000}"/>
    <cellStyle name="60% - Accent4 29 3" xfId="37952" xr:uid="{00000000-0005-0000-0000-0000896C0000}"/>
    <cellStyle name="60% - Accent4 3" xfId="109" xr:uid="{00000000-0005-0000-0000-00008A6C0000}"/>
    <cellStyle name="60% - Accent4 3 10" xfId="37449" xr:uid="{00000000-0005-0000-0000-00008B6C0000}"/>
    <cellStyle name="60% - Accent4 3 2" xfId="170" xr:uid="{00000000-0005-0000-0000-00008C6C0000}"/>
    <cellStyle name="60% - Accent4 3 3" xfId="231" xr:uid="{00000000-0005-0000-0000-00008D6C0000}"/>
    <cellStyle name="60% - Accent4 3 4" xfId="34463" xr:uid="{00000000-0005-0000-0000-00008E6C0000}"/>
    <cellStyle name="60% - Accent4 3 5" xfId="24129" xr:uid="{00000000-0005-0000-0000-00008F6C0000}"/>
    <cellStyle name="60% - Accent4 3 5 2" xfId="34972" xr:uid="{00000000-0005-0000-0000-0000906C0000}"/>
    <cellStyle name="60% - Accent4 3 6" xfId="35177" xr:uid="{00000000-0005-0000-0000-0000916C0000}"/>
    <cellStyle name="60% - Accent4 3 7" xfId="35406" xr:uid="{00000000-0005-0000-0000-0000926C0000}"/>
    <cellStyle name="60% - Accent4 3 8" xfId="36278" xr:uid="{00000000-0005-0000-0000-0000936C0000}"/>
    <cellStyle name="60% - Accent4 3 9" xfId="36564" xr:uid="{00000000-0005-0000-0000-0000946C0000}"/>
    <cellStyle name="60% - Accent4 30" xfId="35903" xr:uid="{00000000-0005-0000-0000-0000956C0000}"/>
    <cellStyle name="60% - Accent4 30 2" xfId="37075" xr:uid="{00000000-0005-0000-0000-0000966C0000}"/>
    <cellStyle name="60% - Accent4 30 3" xfId="37970" xr:uid="{00000000-0005-0000-0000-0000976C0000}"/>
    <cellStyle name="60% - Accent4 31" xfId="35923" xr:uid="{00000000-0005-0000-0000-0000986C0000}"/>
    <cellStyle name="60% - Accent4 31 2" xfId="37094" xr:uid="{00000000-0005-0000-0000-0000996C0000}"/>
    <cellStyle name="60% - Accent4 31 3" xfId="37990" xr:uid="{00000000-0005-0000-0000-00009A6C0000}"/>
    <cellStyle name="60% - Accent4 32" xfId="35943" xr:uid="{00000000-0005-0000-0000-00009B6C0000}"/>
    <cellStyle name="60% - Accent4 32 2" xfId="37113" xr:uid="{00000000-0005-0000-0000-00009C6C0000}"/>
    <cellStyle name="60% - Accent4 32 3" xfId="38010" xr:uid="{00000000-0005-0000-0000-00009D6C0000}"/>
    <cellStyle name="60% - Accent4 33" xfId="35963" xr:uid="{00000000-0005-0000-0000-00009E6C0000}"/>
    <cellStyle name="60% - Accent4 33 2" xfId="37132" xr:uid="{00000000-0005-0000-0000-00009F6C0000}"/>
    <cellStyle name="60% - Accent4 33 3" xfId="38030" xr:uid="{00000000-0005-0000-0000-0000A06C0000}"/>
    <cellStyle name="60% - Accent4 34" xfId="35983" xr:uid="{00000000-0005-0000-0000-0000A16C0000}"/>
    <cellStyle name="60% - Accent4 34 2" xfId="37152" xr:uid="{00000000-0005-0000-0000-0000A26C0000}"/>
    <cellStyle name="60% - Accent4 34 3" xfId="38050" xr:uid="{00000000-0005-0000-0000-0000A36C0000}"/>
    <cellStyle name="60% - Accent4 35" xfId="36003" xr:uid="{00000000-0005-0000-0000-0000A46C0000}"/>
    <cellStyle name="60% - Accent4 35 2" xfId="37172" xr:uid="{00000000-0005-0000-0000-0000A56C0000}"/>
    <cellStyle name="60% - Accent4 35 3" xfId="38070" xr:uid="{00000000-0005-0000-0000-0000A66C0000}"/>
    <cellStyle name="60% - Accent4 36" xfId="36023" xr:uid="{00000000-0005-0000-0000-0000A76C0000}"/>
    <cellStyle name="60% - Accent4 36 2" xfId="37192" xr:uid="{00000000-0005-0000-0000-0000A86C0000}"/>
    <cellStyle name="60% - Accent4 36 3" xfId="38090" xr:uid="{00000000-0005-0000-0000-0000A96C0000}"/>
    <cellStyle name="60% - Accent4 37" xfId="36043" xr:uid="{00000000-0005-0000-0000-0000AA6C0000}"/>
    <cellStyle name="60% - Accent4 37 2" xfId="37212" xr:uid="{00000000-0005-0000-0000-0000AB6C0000}"/>
    <cellStyle name="60% - Accent4 37 3" xfId="38110" xr:uid="{00000000-0005-0000-0000-0000AC6C0000}"/>
    <cellStyle name="60% - Accent4 38" xfId="36063" xr:uid="{00000000-0005-0000-0000-0000AD6C0000}"/>
    <cellStyle name="60% - Accent4 38 2" xfId="37232" xr:uid="{00000000-0005-0000-0000-0000AE6C0000}"/>
    <cellStyle name="60% - Accent4 38 3" xfId="38130" xr:uid="{00000000-0005-0000-0000-0000AF6C0000}"/>
    <cellStyle name="60% - Accent4 39" xfId="36083" xr:uid="{00000000-0005-0000-0000-0000B06C0000}"/>
    <cellStyle name="60% - Accent4 39 2" xfId="37252" xr:uid="{00000000-0005-0000-0000-0000B16C0000}"/>
    <cellStyle name="60% - Accent4 39 3" xfId="38150" xr:uid="{00000000-0005-0000-0000-0000B26C0000}"/>
    <cellStyle name="60% - Accent4 4" xfId="128" xr:uid="{00000000-0005-0000-0000-0000B36C0000}"/>
    <cellStyle name="60% - Accent4 4 2" xfId="251" xr:uid="{00000000-0005-0000-0000-0000B46C0000}"/>
    <cellStyle name="60% - Accent4 4 3" xfId="34482" xr:uid="{00000000-0005-0000-0000-0000B56C0000}"/>
    <cellStyle name="60% - Accent4 4 4" xfId="34116" xr:uid="{00000000-0005-0000-0000-0000B66C0000}"/>
    <cellStyle name="60% - Accent4 4 4 2" xfId="34991" xr:uid="{00000000-0005-0000-0000-0000B76C0000}"/>
    <cellStyle name="60% - Accent4 4 5" xfId="35196" xr:uid="{00000000-0005-0000-0000-0000B86C0000}"/>
    <cellStyle name="60% - Accent4 4 6" xfId="35425" xr:uid="{00000000-0005-0000-0000-0000B96C0000}"/>
    <cellStyle name="60% - Accent4 4 7" xfId="36297" xr:uid="{00000000-0005-0000-0000-0000BA6C0000}"/>
    <cellStyle name="60% - Accent4 4 8" xfId="36583" xr:uid="{00000000-0005-0000-0000-0000BB6C0000}"/>
    <cellStyle name="60% - Accent4 4 9" xfId="37468" xr:uid="{00000000-0005-0000-0000-0000BC6C0000}"/>
    <cellStyle name="60% - Accent4 40" xfId="36103" xr:uid="{00000000-0005-0000-0000-0000BD6C0000}"/>
    <cellStyle name="60% - Accent4 40 2" xfId="37272" xr:uid="{00000000-0005-0000-0000-0000BE6C0000}"/>
    <cellStyle name="60% - Accent4 40 3" xfId="38170" xr:uid="{00000000-0005-0000-0000-0000BF6C0000}"/>
    <cellStyle name="60% - Accent4 41" xfId="36123" xr:uid="{00000000-0005-0000-0000-0000C06C0000}"/>
    <cellStyle name="60% - Accent4 41 2" xfId="37292" xr:uid="{00000000-0005-0000-0000-0000C16C0000}"/>
    <cellStyle name="60% - Accent4 41 3" xfId="38190" xr:uid="{00000000-0005-0000-0000-0000C26C0000}"/>
    <cellStyle name="60% - Accent4 42" xfId="36143" xr:uid="{00000000-0005-0000-0000-0000C36C0000}"/>
    <cellStyle name="60% - Accent4 42 2" xfId="37312" xr:uid="{00000000-0005-0000-0000-0000C46C0000}"/>
    <cellStyle name="60% - Accent4 42 3" xfId="38210" xr:uid="{00000000-0005-0000-0000-0000C56C0000}"/>
    <cellStyle name="60% - Accent4 43" xfId="36163" xr:uid="{00000000-0005-0000-0000-0000C66C0000}"/>
    <cellStyle name="60% - Accent4 43 2" xfId="37332" xr:uid="{00000000-0005-0000-0000-0000C76C0000}"/>
    <cellStyle name="60% - Accent4 43 3" xfId="38230" xr:uid="{00000000-0005-0000-0000-0000C86C0000}"/>
    <cellStyle name="60% - Accent4 44" xfId="36183" xr:uid="{00000000-0005-0000-0000-0000C96C0000}"/>
    <cellStyle name="60% - Accent4 44 2" xfId="37352" xr:uid="{00000000-0005-0000-0000-0000CA6C0000}"/>
    <cellStyle name="60% - Accent4 44 3" xfId="38250" xr:uid="{00000000-0005-0000-0000-0000CB6C0000}"/>
    <cellStyle name="60% - Accent4 45" xfId="36203" xr:uid="{00000000-0005-0000-0000-0000CC6C0000}"/>
    <cellStyle name="60% - Accent4 45 2" xfId="37372" xr:uid="{00000000-0005-0000-0000-0000CD6C0000}"/>
    <cellStyle name="60% - Accent4 45 3" xfId="38270" xr:uid="{00000000-0005-0000-0000-0000CE6C0000}"/>
    <cellStyle name="60% - Accent4 46" xfId="36223" xr:uid="{00000000-0005-0000-0000-0000CF6C0000}"/>
    <cellStyle name="60% - Accent4 46 2" xfId="37390" xr:uid="{00000000-0005-0000-0000-0000D06C0000}"/>
    <cellStyle name="60% - Accent4 46 3" xfId="38290" xr:uid="{00000000-0005-0000-0000-0000D16C0000}"/>
    <cellStyle name="60% - Accent4 47" xfId="36524" xr:uid="{00000000-0005-0000-0000-0000D26C0000}"/>
    <cellStyle name="60% - Accent4 48" xfId="37409" xr:uid="{00000000-0005-0000-0000-0000D36C0000}"/>
    <cellStyle name="60% - Accent4 5" xfId="271" xr:uid="{00000000-0005-0000-0000-0000D46C0000}"/>
    <cellStyle name="60% - Accent4 5 2" xfId="34808" xr:uid="{00000000-0005-0000-0000-0000D56C0000}"/>
    <cellStyle name="60% - Accent4 5 3" xfId="35010" xr:uid="{00000000-0005-0000-0000-0000D66C0000}"/>
    <cellStyle name="60% - Accent4 5 4" xfId="35216" xr:uid="{00000000-0005-0000-0000-0000D76C0000}"/>
    <cellStyle name="60% - Accent4 5 5" xfId="35445" xr:uid="{00000000-0005-0000-0000-0000D86C0000}"/>
    <cellStyle name="60% - Accent4 5 6" xfId="36317" xr:uid="{00000000-0005-0000-0000-0000D96C0000}"/>
    <cellStyle name="60% - Accent4 5 7" xfId="36603" xr:uid="{00000000-0005-0000-0000-0000DA6C0000}"/>
    <cellStyle name="60% - Accent4 5 8" xfId="37488" xr:uid="{00000000-0005-0000-0000-0000DB6C0000}"/>
    <cellStyle name="60% - Accent4 6" xfId="291" xr:uid="{00000000-0005-0000-0000-0000DC6C0000}"/>
    <cellStyle name="60% - Accent4 6 2" xfId="34827" xr:uid="{00000000-0005-0000-0000-0000DD6C0000}"/>
    <cellStyle name="60% - Accent4 6 3" xfId="35029" xr:uid="{00000000-0005-0000-0000-0000DE6C0000}"/>
    <cellStyle name="60% - Accent4 6 4" xfId="35235" xr:uid="{00000000-0005-0000-0000-0000DF6C0000}"/>
    <cellStyle name="60% - Accent4 6 5" xfId="35464" xr:uid="{00000000-0005-0000-0000-0000E06C0000}"/>
    <cellStyle name="60% - Accent4 6 6" xfId="36336" xr:uid="{00000000-0005-0000-0000-0000E16C0000}"/>
    <cellStyle name="60% - Accent4 6 7" xfId="36622" xr:uid="{00000000-0005-0000-0000-0000E26C0000}"/>
    <cellStyle name="60% - Accent4 6 8" xfId="37498" xr:uid="{00000000-0005-0000-0000-0000E36C0000}"/>
    <cellStyle name="60% - Accent4 7" xfId="311" xr:uid="{00000000-0005-0000-0000-0000E46C0000}"/>
    <cellStyle name="60% - Accent4 7 2" xfId="34846" xr:uid="{00000000-0005-0000-0000-0000E56C0000}"/>
    <cellStyle name="60% - Accent4 7 3" xfId="35048" xr:uid="{00000000-0005-0000-0000-0000E66C0000}"/>
    <cellStyle name="60% - Accent4 7 4" xfId="35255" xr:uid="{00000000-0005-0000-0000-0000E76C0000}"/>
    <cellStyle name="60% - Accent4 7 5" xfId="35484" xr:uid="{00000000-0005-0000-0000-0000E86C0000}"/>
    <cellStyle name="60% - Accent4 7 6" xfId="36356" xr:uid="{00000000-0005-0000-0000-0000E96C0000}"/>
    <cellStyle name="60% - Accent4 7 7" xfId="36633" xr:uid="{00000000-0005-0000-0000-0000EA6C0000}"/>
    <cellStyle name="60% - Accent4 7 8" xfId="37514" xr:uid="{00000000-0005-0000-0000-0000EB6C0000}"/>
    <cellStyle name="60% - Accent4 8" xfId="331" xr:uid="{00000000-0005-0000-0000-0000EC6C0000}"/>
    <cellStyle name="60% - Accent4 8 2" xfId="34865" xr:uid="{00000000-0005-0000-0000-0000ED6C0000}"/>
    <cellStyle name="60% - Accent4 8 3" xfId="35067" xr:uid="{00000000-0005-0000-0000-0000EE6C0000}"/>
    <cellStyle name="60% - Accent4 8 4" xfId="35274" xr:uid="{00000000-0005-0000-0000-0000EF6C0000}"/>
    <cellStyle name="60% - Accent4 8 5" xfId="35503" xr:uid="{00000000-0005-0000-0000-0000F06C0000}"/>
    <cellStyle name="60% - Accent4 8 6" xfId="36366" xr:uid="{00000000-0005-0000-0000-0000F16C0000}"/>
    <cellStyle name="60% - Accent4 8 7" xfId="36648" xr:uid="{00000000-0005-0000-0000-0000F26C0000}"/>
    <cellStyle name="60% - Accent4 8 8" xfId="37533" xr:uid="{00000000-0005-0000-0000-0000F36C0000}"/>
    <cellStyle name="60% - Accent4 9" xfId="351" xr:uid="{00000000-0005-0000-0000-0000F46C0000}"/>
    <cellStyle name="60% - Accent4 9 2" xfId="34885" xr:uid="{00000000-0005-0000-0000-0000F56C0000}"/>
    <cellStyle name="60% - Accent4 9 3" xfId="35086" xr:uid="{00000000-0005-0000-0000-0000F66C0000}"/>
    <cellStyle name="60% - Accent4 9 4" xfId="35294" xr:uid="{00000000-0005-0000-0000-0000F76C0000}"/>
    <cellStyle name="60% - Accent4 9 5" xfId="35514" xr:uid="{00000000-0005-0000-0000-0000F86C0000}"/>
    <cellStyle name="60% - Accent4 9 6" xfId="36382" xr:uid="{00000000-0005-0000-0000-0000F96C0000}"/>
    <cellStyle name="60% - Accent4 9 7" xfId="36668" xr:uid="{00000000-0005-0000-0000-0000FA6C0000}"/>
    <cellStyle name="60% - Accent4 9 8" xfId="37553" xr:uid="{00000000-0005-0000-0000-0000FB6C0000}"/>
    <cellStyle name="60% - Accent5" xfId="41" builtinId="48" customBuiltin="1"/>
    <cellStyle name="60% - Accent5 10" xfId="192" xr:uid="{00000000-0005-0000-0000-0000FD6C0000}"/>
    <cellStyle name="60% - Accent5 10 2" xfId="34906" xr:uid="{00000000-0005-0000-0000-0000FE6C0000}"/>
    <cellStyle name="60% - Accent5 10 3" xfId="35108" xr:uid="{00000000-0005-0000-0000-0000FF6C0000}"/>
    <cellStyle name="60% - Accent5 10 4" xfId="35306" xr:uid="{00000000-0005-0000-0000-0000006D0000}"/>
    <cellStyle name="60% - Accent5 10 5" xfId="35531" xr:uid="{00000000-0005-0000-0000-0000016D0000}"/>
    <cellStyle name="60% - Accent5 10 6" xfId="36404" xr:uid="{00000000-0005-0000-0000-0000026D0000}"/>
    <cellStyle name="60% - Accent5 10 7" xfId="36690" xr:uid="{00000000-0005-0000-0000-0000036D0000}"/>
    <cellStyle name="60% - Accent5 10 8" xfId="37575" xr:uid="{00000000-0005-0000-0000-0000046D0000}"/>
    <cellStyle name="60% - Accent5 11" xfId="34663" xr:uid="{00000000-0005-0000-0000-0000056D0000}"/>
    <cellStyle name="60% - Accent5 11 2" xfId="35127" xr:uid="{00000000-0005-0000-0000-0000066D0000}"/>
    <cellStyle name="60% - Accent5 11 3" xfId="35313" xr:uid="{00000000-0005-0000-0000-0000076D0000}"/>
    <cellStyle name="60% - Accent5 11 4" xfId="35551" xr:uid="{00000000-0005-0000-0000-0000086D0000}"/>
    <cellStyle name="60% - Accent5 11 5" xfId="36424" xr:uid="{00000000-0005-0000-0000-0000096D0000}"/>
    <cellStyle name="60% - Accent5 11 6" xfId="36710" xr:uid="{00000000-0005-0000-0000-00000A6D0000}"/>
    <cellStyle name="60% - Accent5 11 7" xfId="37595" xr:uid="{00000000-0005-0000-0000-00000B6D0000}"/>
    <cellStyle name="60% - Accent5 12" xfId="34717" xr:uid="{00000000-0005-0000-0000-00000C6D0000}"/>
    <cellStyle name="60% - Accent5 12 2" xfId="35135" xr:uid="{00000000-0005-0000-0000-00000D6D0000}"/>
    <cellStyle name="60% - Accent5 12 3" xfId="35330" xr:uid="{00000000-0005-0000-0000-00000E6D0000}"/>
    <cellStyle name="60% - Accent5 12 4" xfId="35570" xr:uid="{00000000-0005-0000-0000-00000F6D0000}"/>
    <cellStyle name="60% - Accent5 12 5" xfId="36443" xr:uid="{00000000-0005-0000-0000-0000106D0000}"/>
    <cellStyle name="60% - Accent5 12 6" xfId="36729" xr:uid="{00000000-0005-0000-0000-0000116D0000}"/>
    <cellStyle name="60% - Accent5 12 7" xfId="37614" xr:uid="{00000000-0005-0000-0000-0000126D0000}"/>
    <cellStyle name="60% - Accent5 13" xfId="34745" xr:uid="{00000000-0005-0000-0000-0000136D0000}"/>
    <cellStyle name="60% - Accent5 13 2" xfId="35340" xr:uid="{00000000-0005-0000-0000-0000146D0000}"/>
    <cellStyle name="60% - Accent5 13 3" xfId="35589" xr:uid="{00000000-0005-0000-0000-0000156D0000}"/>
    <cellStyle name="60% - Accent5 13 4" xfId="36464" xr:uid="{00000000-0005-0000-0000-0000166D0000}"/>
    <cellStyle name="60% - Accent5 13 5" xfId="36750" xr:uid="{00000000-0005-0000-0000-0000176D0000}"/>
    <cellStyle name="60% - Accent5 13 6" xfId="37635" xr:uid="{00000000-0005-0000-0000-0000186D0000}"/>
    <cellStyle name="60% - Accent5 14" xfId="34935" xr:uid="{00000000-0005-0000-0000-0000196D0000}"/>
    <cellStyle name="60% - Accent5 14 2" xfId="36472" xr:uid="{00000000-0005-0000-0000-00001A6D0000}"/>
    <cellStyle name="60% - Accent5 14 3" xfId="36770" xr:uid="{00000000-0005-0000-0000-00001B6D0000}"/>
    <cellStyle name="60% - Accent5 14 4" xfId="37655" xr:uid="{00000000-0005-0000-0000-00001C6D0000}"/>
    <cellStyle name="60% - Accent5 15" xfId="35142" xr:uid="{00000000-0005-0000-0000-00001D6D0000}"/>
    <cellStyle name="60% - Accent5 15 2" xfId="36489" xr:uid="{00000000-0005-0000-0000-00001E6D0000}"/>
    <cellStyle name="60% - Accent5 15 3" xfId="36787" xr:uid="{00000000-0005-0000-0000-00001F6D0000}"/>
    <cellStyle name="60% - Accent5 15 4" xfId="37675" xr:uid="{00000000-0005-0000-0000-0000206D0000}"/>
    <cellStyle name="60% - Accent5 16" xfId="35369" xr:uid="{00000000-0005-0000-0000-0000216D0000}"/>
    <cellStyle name="60% - Accent5 16 2" xfId="36507" xr:uid="{00000000-0005-0000-0000-0000226D0000}"/>
    <cellStyle name="60% - Accent5 16 3" xfId="36805" xr:uid="{00000000-0005-0000-0000-0000236D0000}"/>
    <cellStyle name="60% - Accent5 16 4" xfId="37694" xr:uid="{00000000-0005-0000-0000-0000246D0000}"/>
    <cellStyle name="60% - Accent5 17" xfId="35656" xr:uid="{00000000-0005-0000-0000-0000256D0000}"/>
    <cellStyle name="60% - Accent5 17 2" xfId="36824" xr:uid="{00000000-0005-0000-0000-0000266D0000}"/>
    <cellStyle name="60% - Accent5 17 3" xfId="37714" xr:uid="{00000000-0005-0000-0000-0000276D0000}"/>
    <cellStyle name="60% - Accent5 18" xfId="35674" xr:uid="{00000000-0005-0000-0000-0000286D0000}"/>
    <cellStyle name="60% - Accent5 18 2" xfId="36843" xr:uid="{00000000-0005-0000-0000-0000296D0000}"/>
    <cellStyle name="60% - Accent5 18 3" xfId="37733" xr:uid="{00000000-0005-0000-0000-00002A6D0000}"/>
    <cellStyle name="60% - Accent5 19" xfId="35693" xr:uid="{00000000-0005-0000-0000-00002B6D0000}"/>
    <cellStyle name="60% - Accent5 19 2" xfId="36862" xr:uid="{00000000-0005-0000-0000-00002C6D0000}"/>
    <cellStyle name="60% - Accent5 19 3" xfId="37752" xr:uid="{00000000-0005-0000-0000-00002D6D0000}"/>
    <cellStyle name="60% - Accent5 2" xfId="60" xr:uid="{00000000-0005-0000-0000-00002E6D0000}"/>
    <cellStyle name="60% - Accent5 2 10" xfId="36548" xr:uid="{00000000-0005-0000-0000-00002F6D0000}"/>
    <cellStyle name="60% - Accent5 2 11" xfId="37433" xr:uid="{00000000-0005-0000-0000-0000306D0000}"/>
    <cellStyle name="60% - Accent5 2 2" xfId="92" xr:uid="{00000000-0005-0000-0000-0000316D0000}"/>
    <cellStyle name="60% - Accent5 2 3" xfId="153" xr:uid="{00000000-0005-0000-0000-0000326D0000}"/>
    <cellStyle name="60% - Accent5 2 4" xfId="214" xr:uid="{00000000-0005-0000-0000-0000336D0000}"/>
    <cellStyle name="60% - Accent5 2 5" xfId="34424" xr:uid="{00000000-0005-0000-0000-0000346D0000}"/>
    <cellStyle name="60% - Accent5 2 5 2" xfId="34766" xr:uid="{00000000-0005-0000-0000-0000356D0000}"/>
    <cellStyle name="60% - Accent5 2 6" xfId="17453" xr:uid="{00000000-0005-0000-0000-0000366D0000}"/>
    <cellStyle name="60% - Accent5 2 6 2" xfId="34956" xr:uid="{00000000-0005-0000-0000-0000376D0000}"/>
    <cellStyle name="60% - Accent5 2 7" xfId="35161" xr:uid="{00000000-0005-0000-0000-0000386D0000}"/>
    <cellStyle name="60% - Accent5 2 8" xfId="35390" xr:uid="{00000000-0005-0000-0000-0000396D0000}"/>
    <cellStyle name="60% - Accent5 2 9" xfId="36262" xr:uid="{00000000-0005-0000-0000-00003A6D0000}"/>
    <cellStyle name="60% - Accent5 20" xfId="35712" xr:uid="{00000000-0005-0000-0000-00003B6D0000}"/>
    <cellStyle name="60% - Accent5 20 2" xfId="36881" xr:uid="{00000000-0005-0000-0000-00003C6D0000}"/>
    <cellStyle name="60% - Accent5 20 3" xfId="37772" xr:uid="{00000000-0005-0000-0000-00003D6D0000}"/>
    <cellStyle name="60% - Accent5 21" xfId="35731" xr:uid="{00000000-0005-0000-0000-00003E6D0000}"/>
    <cellStyle name="60% - Accent5 21 2" xfId="36901" xr:uid="{00000000-0005-0000-0000-00003F6D0000}"/>
    <cellStyle name="60% - Accent5 21 3" xfId="37792" xr:uid="{00000000-0005-0000-0000-0000406D0000}"/>
    <cellStyle name="60% - Accent5 22" xfId="35750" xr:uid="{00000000-0005-0000-0000-0000416D0000}"/>
    <cellStyle name="60% - Accent5 22 2" xfId="36921" xr:uid="{00000000-0005-0000-0000-0000426D0000}"/>
    <cellStyle name="60% - Accent5 22 3" xfId="37812" xr:uid="{00000000-0005-0000-0000-0000436D0000}"/>
    <cellStyle name="60% - Accent5 23" xfId="35770" xr:uid="{00000000-0005-0000-0000-0000446D0000}"/>
    <cellStyle name="60% - Accent5 23 2" xfId="36940" xr:uid="{00000000-0005-0000-0000-0000456D0000}"/>
    <cellStyle name="60% - Accent5 23 3" xfId="37832" xr:uid="{00000000-0005-0000-0000-0000466D0000}"/>
    <cellStyle name="60% - Accent5 24" xfId="35790" xr:uid="{00000000-0005-0000-0000-0000476D0000}"/>
    <cellStyle name="60% - Accent5 24 2" xfId="36959" xr:uid="{00000000-0005-0000-0000-0000486D0000}"/>
    <cellStyle name="60% - Accent5 24 3" xfId="37852" xr:uid="{00000000-0005-0000-0000-0000496D0000}"/>
    <cellStyle name="60% - Accent5 25" xfId="35809" xr:uid="{00000000-0005-0000-0000-00004A6D0000}"/>
    <cellStyle name="60% - Accent5 25 2" xfId="36979" xr:uid="{00000000-0005-0000-0000-00004B6D0000}"/>
    <cellStyle name="60% - Accent5 25 3" xfId="37872" xr:uid="{00000000-0005-0000-0000-00004C6D0000}"/>
    <cellStyle name="60% - Accent5 26" xfId="35828" xr:uid="{00000000-0005-0000-0000-00004D6D0000}"/>
    <cellStyle name="60% - Accent5 26 2" xfId="36999" xr:uid="{00000000-0005-0000-0000-00004E6D0000}"/>
    <cellStyle name="60% - Accent5 26 3" xfId="37892" xr:uid="{00000000-0005-0000-0000-00004F6D0000}"/>
    <cellStyle name="60% - Accent5 27" xfId="35847" xr:uid="{00000000-0005-0000-0000-0000506D0000}"/>
    <cellStyle name="60% - Accent5 27 2" xfId="37019" xr:uid="{00000000-0005-0000-0000-0000516D0000}"/>
    <cellStyle name="60% - Accent5 27 3" xfId="37912" xr:uid="{00000000-0005-0000-0000-0000526D0000}"/>
    <cellStyle name="60% - Accent5 28" xfId="35866" xr:uid="{00000000-0005-0000-0000-0000536D0000}"/>
    <cellStyle name="60% - Accent5 28 2" xfId="37039" xr:uid="{00000000-0005-0000-0000-0000546D0000}"/>
    <cellStyle name="60% - Accent5 28 3" xfId="37932" xr:uid="{00000000-0005-0000-0000-0000556D0000}"/>
    <cellStyle name="60% - Accent5 29" xfId="35887" xr:uid="{00000000-0005-0000-0000-0000566D0000}"/>
    <cellStyle name="60% - Accent5 29 2" xfId="37059" xr:uid="{00000000-0005-0000-0000-0000576D0000}"/>
    <cellStyle name="60% - Accent5 29 3" xfId="37953" xr:uid="{00000000-0005-0000-0000-0000586D0000}"/>
    <cellStyle name="60% - Accent5 3" xfId="112" xr:uid="{00000000-0005-0000-0000-0000596D0000}"/>
    <cellStyle name="60% - Accent5 3 10" xfId="37452" xr:uid="{00000000-0005-0000-0000-00005A6D0000}"/>
    <cellStyle name="60% - Accent5 3 2" xfId="173" xr:uid="{00000000-0005-0000-0000-00005B6D0000}"/>
    <cellStyle name="60% - Accent5 3 3" xfId="234" xr:uid="{00000000-0005-0000-0000-00005C6D0000}"/>
    <cellStyle name="60% - Accent5 3 4" xfId="34466" xr:uid="{00000000-0005-0000-0000-00005D6D0000}"/>
    <cellStyle name="60% - Accent5 3 5" xfId="26265" xr:uid="{00000000-0005-0000-0000-00005E6D0000}"/>
    <cellStyle name="60% - Accent5 3 5 2" xfId="34975" xr:uid="{00000000-0005-0000-0000-00005F6D0000}"/>
    <cellStyle name="60% - Accent5 3 6" xfId="35180" xr:uid="{00000000-0005-0000-0000-0000606D0000}"/>
    <cellStyle name="60% - Accent5 3 7" xfId="35409" xr:uid="{00000000-0005-0000-0000-0000616D0000}"/>
    <cellStyle name="60% - Accent5 3 8" xfId="36281" xr:uid="{00000000-0005-0000-0000-0000626D0000}"/>
    <cellStyle name="60% - Accent5 3 9" xfId="36567" xr:uid="{00000000-0005-0000-0000-0000636D0000}"/>
    <cellStyle name="60% - Accent5 30" xfId="35906" xr:uid="{00000000-0005-0000-0000-0000646D0000}"/>
    <cellStyle name="60% - Accent5 30 2" xfId="37078" xr:uid="{00000000-0005-0000-0000-0000656D0000}"/>
    <cellStyle name="60% - Accent5 30 3" xfId="37973" xr:uid="{00000000-0005-0000-0000-0000666D0000}"/>
    <cellStyle name="60% - Accent5 31" xfId="35926" xr:uid="{00000000-0005-0000-0000-0000676D0000}"/>
    <cellStyle name="60% - Accent5 31 2" xfId="37097" xr:uid="{00000000-0005-0000-0000-0000686D0000}"/>
    <cellStyle name="60% - Accent5 31 3" xfId="37993" xr:uid="{00000000-0005-0000-0000-0000696D0000}"/>
    <cellStyle name="60% - Accent5 32" xfId="35946" xr:uid="{00000000-0005-0000-0000-00006A6D0000}"/>
    <cellStyle name="60% - Accent5 32 2" xfId="37116" xr:uid="{00000000-0005-0000-0000-00006B6D0000}"/>
    <cellStyle name="60% - Accent5 32 3" xfId="38013" xr:uid="{00000000-0005-0000-0000-00006C6D0000}"/>
    <cellStyle name="60% - Accent5 33" xfId="35966" xr:uid="{00000000-0005-0000-0000-00006D6D0000}"/>
    <cellStyle name="60% - Accent5 33 2" xfId="37135" xr:uid="{00000000-0005-0000-0000-00006E6D0000}"/>
    <cellStyle name="60% - Accent5 33 3" xfId="38033" xr:uid="{00000000-0005-0000-0000-00006F6D0000}"/>
    <cellStyle name="60% - Accent5 34" xfId="35986" xr:uid="{00000000-0005-0000-0000-0000706D0000}"/>
    <cellStyle name="60% - Accent5 34 2" xfId="37155" xr:uid="{00000000-0005-0000-0000-0000716D0000}"/>
    <cellStyle name="60% - Accent5 34 3" xfId="38053" xr:uid="{00000000-0005-0000-0000-0000726D0000}"/>
    <cellStyle name="60% - Accent5 35" xfId="36006" xr:uid="{00000000-0005-0000-0000-0000736D0000}"/>
    <cellStyle name="60% - Accent5 35 2" xfId="37175" xr:uid="{00000000-0005-0000-0000-0000746D0000}"/>
    <cellStyle name="60% - Accent5 35 3" xfId="38073" xr:uid="{00000000-0005-0000-0000-0000756D0000}"/>
    <cellStyle name="60% - Accent5 36" xfId="36026" xr:uid="{00000000-0005-0000-0000-0000766D0000}"/>
    <cellStyle name="60% - Accent5 36 2" xfId="37195" xr:uid="{00000000-0005-0000-0000-0000776D0000}"/>
    <cellStyle name="60% - Accent5 36 3" xfId="38093" xr:uid="{00000000-0005-0000-0000-0000786D0000}"/>
    <cellStyle name="60% - Accent5 37" xfId="36046" xr:uid="{00000000-0005-0000-0000-0000796D0000}"/>
    <cellStyle name="60% - Accent5 37 2" xfId="37215" xr:uid="{00000000-0005-0000-0000-00007A6D0000}"/>
    <cellStyle name="60% - Accent5 37 3" xfId="38113" xr:uid="{00000000-0005-0000-0000-00007B6D0000}"/>
    <cellStyle name="60% - Accent5 38" xfId="36066" xr:uid="{00000000-0005-0000-0000-00007C6D0000}"/>
    <cellStyle name="60% - Accent5 38 2" xfId="37235" xr:uid="{00000000-0005-0000-0000-00007D6D0000}"/>
    <cellStyle name="60% - Accent5 38 3" xfId="38133" xr:uid="{00000000-0005-0000-0000-00007E6D0000}"/>
    <cellStyle name="60% - Accent5 39" xfId="36086" xr:uid="{00000000-0005-0000-0000-00007F6D0000}"/>
    <cellStyle name="60% - Accent5 39 2" xfId="37255" xr:uid="{00000000-0005-0000-0000-0000806D0000}"/>
    <cellStyle name="60% - Accent5 39 3" xfId="38153" xr:uid="{00000000-0005-0000-0000-0000816D0000}"/>
    <cellStyle name="60% - Accent5 4" xfId="131" xr:uid="{00000000-0005-0000-0000-0000826D0000}"/>
    <cellStyle name="60% - Accent5 4 2" xfId="254" xr:uid="{00000000-0005-0000-0000-0000836D0000}"/>
    <cellStyle name="60% - Accent5 4 3" xfId="34485" xr:uid="{00000000-0005-0000-0000-0000846D0000}"/>
    <cellStyle name="60% - Accent5 4 4" xfId="24881" xr:uid="{00000000-0005-0000-0000-0000856D0000}"/>
    <cellStyle name="60% - Accent5 4 4 2" xfId="34994" xr:uid="{00000000-0005-0000-0000-0000866D0000}"/>
    <cellStyle name="60% - Accent5 4 5" xfId="35199" xr:uid="{00000000-0005-0000-0000-0000876D0000}"/>
    <cellStyle name="60% - Accent5 4 6" xfId="35428" xr:uid="{00000000-0005-0000-0000-0000886D0000}"/>
    <cellStyle name="60% - Accent5 4 7" xfId="36300" xr:uid="{00000000-0005-0000-0000-0000896D0000}"/>
    <cellStyle name="60% - Accent5 4 8" xfId="36586" xr:uid="{00000000-0005-0000-0000-00008A6D0000}"/>
    <cellStyle name="60% - Accent5 4 9" xfId="37471" xr:uid="{00000000-0005-0000-0000-00008B6D0000}"/>
    <cellStyle name="60% - Accent5 40" xfId="36106" xr:uid="{00000000-0005-0000-0000-00008C6D0000}"/>
    <cellStyle name="60% - Accent5 40 2" xfId="37275" xr:uid="{00000000-0005-0000-0000-00008D6D0000}"/>
    <cellStyle name="60% - Accent5 40 3" xfId="38173" xr:uid="{00000000-0005-0000-0000-00008E6D0000}"/>
    <cellStyle name="60% - Accent5 41" xfId="36126" xr:uid="{00000000-0005-0000-0000-00008F6D0000}"/>
    <cellStyle name="60% - Accent5 41 2" xfId="37295" xr:uid="{00000000-0005-0000-0000-0000906D0000}"/>
    <cellStyle name="60% - Accent5 41 3" xfId="38193" xr:uid="{00000000-0005-0000-0000-0000916D0000}"/>
    <cellStyle name="60% - Accent5 42" xfId="36146" xr:uid="{00000000-0005-0000-0000-0000926D0000}"/>
    <cellStyle name="60% - Accent5 42 2" xfId="37315" xr:uid="{00000000-0005-0000-0000-0000936D0000}"/>
    <cellStyle name="60% - Accent5 42 3" xfId="38213" xr:uid="{00000000-0005-0000-0000-0000946D0000}"/>
    <cellStyle name="60% - Accent5 43" xfId="36166" xr:uid="{00000000-0005-0000-0000-0000956D0000}"/>
    <cellStyle name="60% - Accent5 43 2" xfId="37335" xr:uid="{00000000-0005-0000-0000-0000966D0000}"/>
    <cellStyle name="60% - Accent5 43 3" xfId="38233" xr:uid="{00000000-0005-0000-0000-0000976D0000}"/>
    <cellStyle name="60% - Accent5 44" xfId="36186" xr:uid="{00000000-0005-0000-0000-0000986D0000}"/>
    <cellStyle name="60% - Accent5 44 2" xfId="37355" xr:uid="{00000000-0005-0000-0000-0000996D0000}"/>
    <cellStyle name="60% - Accent5 44 3" xfId="38253" xr:uid="{00000000-0005-0000-0000-00009A6D0000}"/>
    <cellStyle name="60% - Accent5 45" xfId="36206" xr:uid="{00000000-0005-0000-0000-00009B6D0000}"/>
    <cellStyle name="60% - Accent5 45 2" xfId="37375" xr:uid="{00000000-0005-0000-0000-00009C6D0000}"/>
    <cellStyle name="60% - Accent5 45 3" xfId="38273" xr:uid="{00000000-0005-0000-0000-00009D6D0000}"/>
    <cellStyle name="60% - Accent5 46" xfId="36226" xr:uid="{00000000-0005-0000-0000-00009E6D0000}"/>
    <cellStyle name="60% - Accent5 46 2" xfId="37393" xr:uid="{00000000-0005-0000-0000-00009F6D0000}"/>
    <cellStyle name="60% - Accent5 46 3" xfId="38293" xr:uid="{00000000-0005-0000-0000-0000A06D0000}"/>
    <cellStyle name="60% - Accent5 47" xfId="36527" xr:uid="{00000000-0005-0000-0000-0000A16D0000}"/>
    <cellStyle name="60% - Accent5 48" xfId="37412" xr:uid="{00000000-0005-0000-0000-0000A26D0000}"/>
    <cellStyle name="60% - Accent5 5" xfId="274" xr:uid="{00000000-0005-0000-0000-0000A36D0000}"/>
    <cellStyle name="60% - Accent5 5 2" xfId="34811" xr:uid="{00000000-0005-0000-0000-0000A46D0000}"/>
    <cellStyle name="60% - Accent5 5 3" xfId="35013" xr:uid="{00000000-0005-0000-0000-0000A56D0000}"/>
    <cellStyle name="60% - Accent5 5 4" xfId="35219" xr:uid="{00000000-0005-0000-0000-0000A66D0000}"/>
    <cellStyle name="60% - Accent5 5 5" xfId="35448" xr:uid="{00000000-0005-0000-0000-0000A76D0000}"/>
    <cellStyle name="60% - Accent5 5 6" xfId="36320" xr:uid="{00000000-0005-0000-0000-0000A86D0000}"/>
    <cellStyle name="60% - Accent5 5 7" xfId="36606" xr:uid="{00000000-0005-0000-0000-0000A96D0000}"/>
    <cellStyle name="60% - Accent5 5 8" xfId="37491" xr:uid="{00000000-0005-0000-0000-0000AA6D0000}"/>
    <cellStyle name="60% - Accent5 6" xfId="294" xr:uid="{00000000-0005-0000-0000-0000AB6D0000}"/>
    <cellStyle name="60% - Accent5 6 2" xfId="34830" xr:uid="{00000000-0005-0000-0000-0000AC6D0000}"/>
    <cellStyle name="60% - Accent5 6 3" xfId="35032" xr:uid="{00000000-0005-0000-0000-0000AD6D0000}"/>
    <cellStyle name="60% - Accent5 6 4" xfId="35238" xr:uid="{00000000-0005-0000-0000-0000AE6D0000}"/>
    <cellStyle name="60% - Accent5 6 5" xfId="35467" xr:uid="{00000000-0005-0000-0000-0000AF6D0000}"/>
    <cellStyle name="60% - Accent5 6 6" xfId="36339" xr:uid="{00000000-0005-0000-0000-0000B06D0000}"/>
    <cellStyle name="60% - Accent5 6 7" xfId="36625" xr:uid="{00000000-0005-0000-0000-0000B16D0000}"/>
    <cellStyle name="60% - Accent5 6 8" xfId="37499" xr:uid="{00000000-0005-0000-0000-0000B26D0000}"/>
    <cellStyle name="60% - Accent5 7" xfId="314" xr:uid="{00000000-0005-0000-0000-0000B36D0000}"/>
    <cellStyle name="60% - Accent5 7 2" xfId="34849" xr:uid="{00000000-0005-0000-0000-0000B46D0000}"/>
    <cellStyle name="60% - Accent5 7 3" xfId="35051" xr:uid="{00000000-0005-0000-0000-0000B56D0000}"/>
    <cellStyle name="60% - Accent5 7 4" xfId="35258" xr:uid="{00000000-0005-0000-0000-0000B66D0000}"/>
    <cellStyle name="60% - Accent5 7 5" xfId="35487" xr:uid="{00000000-0005-0000-0000-0000B76D0000}"/>
    <cellStyle name="60% - Accent5 7 6" xfId="36359" xr:uid="{00000000-0005-0000-0000-0000B86D0000}"/>
    <cellStyle name="60% - Accent5 7 7" xfId="36634" xr:uid="{00000000-0005-0000-0000-0000B96D0000}"/>
    <cellStyle name="60% - Accent5 7 8" xfId="37517" xr:uid="{00000000-0005-0000-0000-0000BA6D0000}"/>
    <cellStyle name="60% - Accent5 8" xfId="334" xr:uid="{00000000-0005-0000-0000-0000BB6D0000}"/>
    <cellStyle name="60% - Accent5 8 2" xfId="34868" xr:uid="{00000000-0005-0000-0000-0000BC6D0000}"/>
    <cellStyle name="60% - Accent5 8 3" xfId="35070" xr:uid="{00000000-0005-0000-0000-0000BD6D0000}"/>
    <cellStyle name="60% - Accent5 8 4" xfId="35277" xr:uid="{00000000-0005-0000-0000-0000BE6D0000}"/>
    <cellStyle name="60% - Accent5 8 5" xfId="35506" xr:uid="{00000000-0005-0000-0000-0000BF6D0000}"/>
    <cellStyle name="60% - Accent5 8 6" xfId="36367" xr:uid="{00000000-0005-0000-0000-0000C06D0000}"/>
    <cellStyle name="60% - Accent5 8 7" xfId="36651" xr:uid="{00000000-0005-0000-0000-0000C16D0000}"/>
    <cellStyle name="60% - Accent5 8 8" xfId="37536" xr:uid="{00000000-0005-0000-0000-0000C26D0000}"/>
    <cellStyle name="60% - Accent5 9" xfId="354" xr:uid="{00000000-0005-0000-0000-0000C36D0000}"/>
    <cellStyle name="60% - Accent5 9 2" xfId="34888" xr:uid="{00000000-0005-0000-0000-0000C46D0000}"/>
    <cellStyle name="60% - Accent5 9 3" xfId="35089" xr:uid="{00000000-0005-0000-0000-0000C56D0000}"/>
    <cellStyle name="60% - Accent5 9 4" xfId="35297" xr:uid="{00000000-0005-0000-0000-0000C66D0000}"/>
    <cellStyle name="60% - Accent5 9 5" xfId="35515" xr:uid="{00000000-0005-0000-0000-0000C76D0000}"/>
    <cellStyle name="60% - Accent5 9 6" xfId="36385" xr:uid="{00000000-0005-0000-0000-0000C86D0000}"/>
    <cellStyle name="60% - Accent5 9 7" xfId="36671" xr:uid="{00000000-0005-0000-0000-0000C96D0000}"/>
    <cellStyle name="60% - Accent5 9 8" xfId="37556" xr:uid="{00000000-0005-0000-0000-0000CA6D0000}"/>
    <cellStyle name="60% - Accent6" xfId="45" builtinId="52" customBuiltin="1"/>
    <cellStyle name="60% - Accent6 10" xfId="195" xr:uid="{00000000-0005-0000-0000-0000CC6D0000}"/>
    <cellStyle name="60% - Accent6 10 2" xfId="34909" xr:uid="{00000000-0005-0000-0000-0000CD6D0000}"/>
    <cellStyle name="60% - Accent6 10 3" xfId="35111" xr:uid="{00000000-0005-0000-0000-0000CE6D0000}"/>
    <cellStyle name="60% - Accent6 10 4" xfId="35307" xr:uid="{00000000-0005-0000-0000-0000CF6D0000}"/>
    <cellStyle name="60% - Accent6 10 5" xfId="35534" xr:uid="{00000000-0005-0000-0000-0000D06D0000}"/>
    <cellStyle name="60% - Accent6 10 6" xfId="36407" xr:uid="{00000000-0005-0000-0000-0000D16D0000}"/>
    <cellStyle name="60% - Accent6 10 7" xfId="36693" xr:uid="{00000000-0005-0000-0000-0000D26D0000}"/>
    <cellStyle name="60% - Accent6 10 8" xfId="37578" xr:uid="{00000000-0005-0000-0000-0000D36D0000}"/>
    <cellStyle name="60% - Accent6 11" xfId="34664" xr:uid="{00000000-0005-0000-0000-0000D46D0000}"/>
    <cellStyle name="60% - Accent6 11 2" xfId="35130" xr:uid="{00000000-0005-0000-0000-0000D56D0000}"/>
    <cellStyle name="60% - Accent6 11 3" xfId="35314" xr:uid="{00000000-0005-0000-0000-0000D66D0000}"/>
    <cellStyle name="60% - Accent6 11 4" xfId="35554" xr:uid="{00000000-0005-0000-0000-0000D76D0000}"/>
    <cellStyle name="60% - Accent6 11 5" xfId="36427" xr:uid="{00000000-0005-0000-0000-0000D86D0000}"/>
    <cellStyle name="60% - Accent6 11 6" xfId="36713" xr:uid="{00000000-0005-0000-0000-0000D96D0000}"/>
    <cellStyle name="60% - Accent6 11 7" xfId="37598" xr:uid="{00000000-0005-0000-0000-0000DA6D0000}"/>
    <cellStyle name="60% - Accent6 12" xfId="34720" xr:uid="{00000000-0005-0000-0000-0000DB6D0000}"/>
    <cellStyle name="60% - Accent6 12 2" xfId="35136" xr:uid="{00000000-0005-0000-0000-0000DC6D0000}"/>
    <cellStyle name="60% - Accent6 12 3" xfId="35333" xr:uid="{00000000-0005-0000-0000-0000DD6D0000}"/>
    <cellStyle name="60% - Accent6 12 4" xfId="35573" xr:uid="{00000000-0005-0000-0000-0000DE6D0000}"/>
    <cellStyle name="60% - Accent6 12 5" xfId="36446" xr:uid="{00000000-0005-0000-0000-0000DF6D0000}"/>
    <cellStyle name="60% - Accent6 12 6" xfId="36732" xr:uid="{00000000-0005-0000-0000-0000E06D0000}"/>
    <cellStyle name="60% - Accent6 12 7" xfId="37617" xr:uid="{00000000-0005-0000-0000-0000E16D0000}"/>
    <cellStyle name="60% - Accent6 13" xfId="34748" xr:uid="{00000000-0005-0000-0000-0000E26D0000}"/>
    <cellStyle name="60% - Accent6 13 2" xfId="35341" xr:uid="{00000000-0005-0000-0000-0000E36D0000}"/>
    <cellStyle name="60% - Accent6 13 3" xfId="35592" xr:uid="{00000000-0005-0000-0000-0000E46D0000}"/>
    <cellStyle name="60% - Accent6 13 4" xfId="36467" xr:uid="{00000000-0005-0000-0000-0000E56D0000}"/>
    <cellStyle name="60% - Accent6 13 5" xfId="36753" xr:uid="{00000000-0005-0000-0000-0000E66D0000}"/>
    <cellStyle name="60% - Accent6 13 6" xfId="37638" xr:uid="{00000000-0005-0000-0000-0000E76D0000}"/>
    <cellStyle name="60% - Accent6 14" xfId="34938" xr:uid="{00000000-0005-0000-0000-0000E86D0000}"/>
    <cellStyle name="60% - Accent6 14 2" xfId="36473" xr:uid="{00000000-0005-0000-0000-0000E96D0000}"/>
    <cellStyle name="60% - Accent6 14 3" xfId="36771" xr:uid="{00000000-0005-0000-0000-0000EA6D0000}"/>
    <cellStyle name="60% - Accent6 14 4" xfId="37656" xr:uid="{00000000-0005-0000-0000-0000EB6D0000}"/>
    <cellStyle name="60% - Accent6 15" xfId="35143" xr:uid="{00000000-0005-0000-0000-0000EC6D0000}"/>
    <cellStyle name="60% - Accent6 15 2" xfId="36492" xr:uid="{00000000-0005-0000-0000-0000ED6D0000}"/>
    <cellStyle name="60% - Accent6 15 3" xfId="36790" xr:uid="{00000000-0005-0000-0000-0000EE6D0000}"/>
    <cellStyle name="60% - Accent6 15 4" xfId="37678" xr:uid="{00000000-0005-0000-0000-0000EF6D0000}"/>
    <cellStyle name="60% - Accent6 16" xfId="35372" xr:uid="{00000000-0005-0000-0000-0000F06D0000}"/>
    <cellStyle name="60% - Accent6 16 2" xfId="36510" xr:uid="{00000000-0005-0000-0000-0000F16D0000}"/>
    <cellStyle name="60% - Accent6 16 3" xfId="36808" xr:uid="{00000000-0005-0000-0000-0000F26D0000}"/>
    <cellStyle name="60% - Accent6 16 4" xfId="37697" xr:uid="{00000000-0005-0000-0000-0000F36D0000}"/>
    <cellStyle name="60% - Accent6 17" xfId="35659" xr:uid="{00000000-0005-0000-0000-0000F46D0000}"/>
    <cellStyle name="60% - Accent6 17 2" xfId="36827" xr:uid="{00000000-0005-0000-0000-0000F56D0000}"/>
    <cellStyle name="60% - Accent6 17 3" xfId="37717" xr:uid="{00000000-0005-0000-0000-0000F66D0000}"/>
    <cellStyle name="60% - Accent6 18" xfId="35677" xr:uid="{00000000-0005-0000-0000-0000F76D0000}"/>
    <cellStyle name="60% - Accent6 18 2" xfId="36846" xr:uid="{00000000-0005-0000-0000-0000F86D0000}"/>
    <cellStyle name="60% - Accent6 18 3" xfId="37736" xr:uid="{00000000-0005-0000-0000-0000F96D0000}"/>
    <cellStyle name="60% - Accent6 19" xfId="35696" xr:uid="{00000000-0005-0000-0000-0000FA6D0000}"/>
    <cellStyle name="60% - Accent6 19 2" xfId="36865" xr:uid="{00000000-0005-0000-0000-0000FB6D0000}"/>
    <cellStyle name="60% - Accent6 19 3" xfId="37755" xr:uid="{00000000-0005-0000-0000-0000FC6D0000}"/>
    <cellStyle name="60% - Accent6 2" xfId="69" xr:uid="{00000000-0005-0000-0000-0000FD6D0000}"/>
    <cellStyle name="60% - Accent6 2 10" xfId="36551" xr:uid="{00000000-0005-0000-0000-0000FE6D0000}"/>
    <cellStyle name="60% - Accent6 2 11" xfId="37436" xr:uid="{00000000-0005-0000-0000-0000FF6D0000}"/>
    <cellStyle name="60% - Accent6 2 2" xfId="95" xr:uid="{00000000-0005-0000-0000-0000006E0000}"/>
    <cellStyle name="60% - Accent6 2 3" xfId="156" xr:uid="{00000000-0005-0000-0000-0000016E0000}"/>
    <cellStyle name="60% - Accent6 2 4" xfId="217" xr:uid="{00000000-0005-0000-0000-0000026E0000}"/>
    <cellStyle name="60% - Accent6 2 5" xfId="34431" xr:uid="{00000000-0005-0000-0000-0000036E0000}"/>
    <cellStyle name="60% - Accent6 2 5 2" xfId="34769" xr:uid="{00000000-0005-0000-0000-0000046E0000}"/>
    <cellStyle name="60% - Accent6 2 6" xfId="19154" xr:uid="{00000000-0005-0000-0000-0000056E0000}"/>
    <cellStyle name="60% - Accent6 2 6 2" xfId="34959" xr:uid="{00000000-0005-0000-0000-0000066E0000}"/>
    <cellStyle name="60% - Accent6 2 7" xfId="35164" xr:uid="{00000000-0005-0000-0000-0000076E0000}"/>
    <cellStyle name="60% - Accent6 2 8" xfId="35393" xr:uid="{00000000-0005-0000-0000-0000086E0000}"/>
    <cellStyle name="60% - Accent6 2 9" xfId="36265" xr:uid="{00000000-0005-0000-0000-0000096E0000}"/>
    <cellStyle name="60% - Accent6 20" xfId="35715" xr:uid="{00000000-0005-0000-0000-00000A6E0000}"/>
    <cellStyle name="60% - Accent6 20 2" xfId="36884" xr:uid="{00000000-0005-0000-0000-00000B6E0000}"/>
    <cellStyle name="60% - Accent6 20 3" xfId="37775" xr:uid="{00000000-0005-0000-0000-00000C6E0000}"/>
    <cellStyle name="60% - Accent6 21" xfId="35734" xr:uid="{00000000-0005-0000-0000-00000D6E0000}"/>
    <cellStyle name="60% - Accent6 21 2" xfId="36904" xr:uid="{00000000-0005-0000-0000-00000E6E0000}"/>
    <cellStyle name="60% - Accent6 21 3" xfId="37795" xr:uid="{00000000-0005-0000-0000-00000F6E0000}"/>
    <cellStyle name="60% - Accent6 22" xfId="35753" xr:uid="{00000000-0005-0000-0000-0000106E0000}"/>
    <cellStyle name="60% - Accent6 22 2" xfId="36924" xr:uid="{00000000-0005-0000-0000-0000116E0000}"/>
    <cellStyle name="60% - Accent6 22 3" xfId="37815" xr:uid="{00000000-0005-0000-0000-0000126E0000}"/>
    <cellStyle name="60% - Accent6 23" xfId="35773" xr:uid="{00000000-0005-0000-0000-0000136E0000}"/>
    <cellStyle name="60% - Accent6 23 2" xfId="36943" xr:uid="{00000000-0005-0000-0000-0000146E0000}"/>
    <cellStyle name="60% - Accent6 23 3" xfId="37835" xr:uid="{00000000-0005-0000-0000-0000156E0000}"/>
    <cellStyle name="60% - Accent6 24" xfId="35793" xr:uid="{00000000-0005-0000-0000-0000166E0000}"/>
    <cellStyle name="60% - Accent6 24 2" xfId="36962" xr:uid="{00000000-0005-0000-0000-0000176E0000}"/>
    <cellStyle name="60% - Accent6 24 3" xfId="37855" xr:uid="{00000000-0005-0000-0000-0000186E0000}"/>
    <cellStyle name="60% - Accent6 25" xfId="35812" xr:uid="{00000000-0005-0000-0000-0000196E0000}"/>
    <cellStyle name="60% - Accent6 25 2" xfId="36982" xr:uid="{00000000-0005-0000-0000-00001A6E0000}"/>
    <cellStyle name="60% - Accent6 25 3" xfId="37875" xr:uid="{00000000-0005-0000-0000-00001B6E0000}"/>
    <cellStyle name="60% - Accent6 26" xfId="35831" xr:uid="{00000000-0005-0000-0000-00001C6E0000}"/>
    <cellStyle name="60% - Accent6 26 2" xfId="37002" xr:uid="{00000000-0005-0000-0000-00001D6E0000}"/>
    <cellStyle name="60% - Accent6 26 3" xfId="37895" xr:uid="{00000000-0005-0000-0000-00001E6E0000}"/>
    <cellStyle name="60% - Accent6 27" xfId="35850" xr:uid="{00000000-0005-0000-0000-00001F6E0000}"/>
    <cellStyle name="60% - Accent6 27 2" xfId="37022" xr:uid="{00000000-0005-0000-0000-0000206E0000}"/>
    <cellStyle name="60% - Accent6 27 3" xfId="37915" xr:uid="{00000000-0005-0000-0000-0000216E0000}"/>
    <cellStyle name="60% - Accent6 28" xfId="35869" xr:uid="{00000000-0005-0000-0000-0000226E0000}"/>
    <cellStyle name="60% - Accent6 28 2" xfId="37042" xr:uid="{00000000-0005-0000-0000-0000236E0000}"/>
    <cellStyle name="60% - Accent6 28 3" xfId="37935" xr:uid="{00000000-0005-0000-0000-0000246E0000}"/>
    <cellStyle name="60% - Accent6 29" xfId="35888" xr:uid="{00000000-0005-0000-0000-0000256E0000}"/>
    <cellStyle name="60% - Accent6 29 2" xfId="37060" xr:uid="{00000000-0005-0000-0000-0000266E0000}"/>
    <cellStyle name="60% - Accent6 29 3" xfId="37954" xr:uid="{00000000-0005-0000-0000-0000276E0000}"/>
    <cellStyle name="60% - Accent6 3" xfId="115" xr:uid="{00000000-0005-0000-0000-0000286E0000}"/>
    <cellStyle name="60% - Accent6 3 10" xfId="37455" xr:uid="{00000000-0005-0000-0000-0000296E0000}"/>
    <cellStyle name="60% - Accent6 3 2" xfId="176" xr:uid="{00000000-0005-0000-0000-00002A6E0000}"/>
    <cellStyle name="60% - Accent6 3 3" xfId="237" xr:uid="{00000000-0005-0000-0000-00002B6E0000}"/>
    <cellStyle name="60% - Accent6 3 4" xfId="34469" xr:uid="{00000000-0005-0000-0000-00002C6E0000}"/>
    <cellStyle name="60% - Accent6 3 5" xfId="6656" xr:uid="{00000000-0005-0000-0000-00002D6E0000}"/>
    <cellStyle name="60% - Accent6 3 5 2" xfId="34978" xr:uid="{00000000-0005-0000-0000-00002E6E0000}"/>
    <cellStyle name="60% - Accent6 3 6" xfId="35183" xr:uid="{00000000-0005-0000-0000-00002F6E0000}"/>
    <cellStyle name="60% - Accent6 3 7" xfId="35412" xr:uid="{00000000-0005-0000-0000-0000306E0000}"/>
    <cellStyle name="60% - Accent6 3 8" xfId="36284" xr:uid="{00000000-0005-0000-0000-0000316E0000}"/>
    <cellStyle name="60% - Accent6 3 9" xfId="36570" xr:uid="{00000000-0005-0000-0000-0000326E0000}"/>
    <cellStyle name="60% - Accent6 30" xfId="35909" xr:uid="{00000000-0005-0000-0000-0000336E0000}"/>
    <cellStyle name="60% - Accent6 30 2" xfId="37081" xr:uid="{00000000-0005-0000-0000-0000346E0000}"/>
    <cellStyle name="60% - Accent6 30 3" xfId="37976" xr:uid="{00000000-0005-0000-0000-0000356E0000}"/>
    <cellStyle name="60% - Accent6 31" xfId="35929" xr:uid="{00000000-0005-0000-0000-0000366E0000}"/>
    <cellStyle name="60% - Accent6 31 2" xfId="37100" xr:uid="{00000000-0005-0000-0000-0000376E0000}"/>
    <cellStyle name="60% - Accent6 31 3" xfId="37996" xr:uid="{00000000-0005-0000-0000-0000386E0000}"/>
    <cellStyle name="60% - Accent6 32" xfId="35949" xr:uid="{00000000-0005-0000-0000-0000396E0000}"/>
    <cellStyle name="60% - Accent6 32 2" xfId="37119" xr:uid="{00000000-0005-0000-0000-00003A6E0000}"/>
    <cellStyle name="60% - Accent6 32 3" xfId="38016" xr:uid="{00000000-0005-0000-0000-00003B6E0000}"/>
    <cellStyle name="60% - Accent6 33" xfId="35969" xr:uid="{00000000-0005-0000-0000-00003C6E0000}"/>
    <cellStyle name="60% - Accent6 33 2" xfId="37138" xr:uid="{00000000-0005-0000-0000-00003D6E0000}"/>
    <cellStyle name="60% - Accent6 33 3" xfId="38036" xr:uid="{00000000-0005-0000-0000-00003E6E0000}"/>
    <cellStyle name="60% - Accent6 34" xfId="35989" xr:uid="{00000000-0005-0000-0000-00003F6E0000}"/>
    <cellStyle name="60% - Accent6 34 2" xfId="37158" xr:uid="{00000000-0005-0000-0000-0000406E0000}"/>
    <cellStyle name="60% - Accent6 34 3" xfId="38056" xr:uid="{00000000-0005-0000-0000-0000416E0000}"/>
    <cellStyle name="60% - Accent6 35" xfId="36009" xr:uid="{00000000-0005-0000-0000-0000426E0000}"/>
    <cellStyle name="60% - Accent6 35 2" xfId="37178" xr:uid="{00000000-0005-0000-0000-0000436E0000}"/>
    <cellStyle name="60% - Accent6 35 3" xfId="38076" xr:uid="{00000000-0005-0000-0000-0000446E0000}"/>
    <cellStyle name="60% - Accent6 36" xfId="36029" xr:uid="{00000000-0005-0000-0000-0000456E0000}"/>
    <cellStyle name="60% - Accent6 36 2" xfId="37198" xr:uid="{00000000-0005-0000-0000-0000466E0000}"/>
    <cellStyle name="60% - Accent6 36 3" xfId="38096" xr:uid="{00000000-0005-0000-0000-0000476E0000}"/>
    <cellStyle name="60% - Accent6 37" xfId="36049" xr:uid="{00000000-0005-0000-0000-0000486E0000}"/>
    <cellStyle name="60% - Accent6 37 2" xfId="37218" xr:uid="{00000000-0005-0000-0000-0000496E0000}"/>
    <cellStyle name="60% - Accent6 37 3" xfId="38116" xr:uid="{00000000-0005-0000-0000-00004A6E0000}"/>
    <cellStyle name="60% - Accent6 38" xfId="36069" xr:uid="{00000000-0005-0000-0000-00004B6E0000}"/>
    <cellStyle name="60% - Accent6 38 2" xfId="37238" xr:uid="{00000000-0005-0000-0000-00004C6E0000}"/>
    <cellStyle name="60% - Accent6 38 3" xfId="38136" xr:uid="{00000000-0005-0000-0000-00004D6E0000}"/>
    <cellStyle name="60% - Accent6 39" xfId="36089" xr:uid="{00000000-0005-0000-0000-00004E6E0000}"/>
    <cellStyle name="60% - Accent6 39 2" xfId="37258" xr:uid="{00000000-0005-0000-0000-00004F6E0000}"/>
    <cellStyle name="60% - Accent6 39 3" xfId="38156" xr:uid="{00000000-0005-0000-0000-0000506E0000}"/>
    <cellStyle name="60% - Accent6 4" xfId="134" xr:uid="{00000000-0005-0000-0000-0000516E0000}"/>
    <cellStyle name="60% - Accent6 4 2" xfId="257" xr:uid="{00000000-0005-0000-0000-0000526E0000}"/>
    <cellStyle name="60% - Accent6 4 3" xfId="34488" xr:uid="{00000000-0005-0000-0000-0000536E0000}"/>
    <cellStyle name="60% - Accent6 4 4" xfId="28281" xr:uid="{00000000-0005-0000-0000-0000546E0000}"/>
    <cellStyle name="60% - Accent6 4 4 2" xfId="34997" xr:uid="{00000000-0005-0000-0000-0000556E0000}"/>
    <cellStyle name="60% - Accent6 4 5" xfId="35202" xr:uid="{00000000-0005-0000-0000-0000566E0000}"/>
    <cellStyle name="60% - Accent6 4 6" xfId="35431" xr:uid="{00000000-0005-0000-0000-0000576E0000}"/>
    <cellStyle name="60% - Accent6 4 7" xfId="36303" xr:uid="{00000000-0005-0000-0000-0000586E0000}"/>
    <cellStyle name="60% - Accent6 4 8" xfId="36589" xr:uid="{00000000-0005-0000-0000-0000596E0000}"/>
    <cellStyle name="60% - Accent6 4 9" xfId="37474" xr:uid="{00000000-0005-0000-0000-00005A6E0000}"/>
    <cellStyle name="60% - Accent6 40" xfId="36109" xr:uid="{00000000-0005-0000-0000-00005B6E0000}"/>
    <cellStyle name="60% - Accent6 40 2" xfId="37278" xr:uid="{00000000-0005-0000-0000-00005C6E0000}"/>
    <cellStyle name="60% - Accent6 40 3" xfId="38176" xr:uid="{00000000-0005-0000-0000-00005D6E0000}"/>
    <cellStyle name="60% - Accent6 41" xfId="36129" xr:uid="{00000000-0005-0000-0000-00005E6E0000}"/>
    <cellStyle name="60% - Accent6 41 2" xfId="37298" xr:uid="{00000000-0005-0000-0000-00005F6E0000}"/>
    <cellStyle name="60% - Accent6 41 3" xfId="38196" xr:uid="{00000000-0005-0000-0000-0000606E0000}"/>
    <cellStyle name="60% - Accent6 42" xfId="36149" xr:uid="{00000000-0005-0000-0000-0000616E0000}"/>
    <cellStyle name="60% - Accent6 42 2" xfId="37318" xr:uid="{00000000-0005-0000-0000-0000626E0000}"/>
    <cellStyle name="60% - Accent6 42 3" xfId="38216" xr:uid="{00000000-0005-0000-0000-0000636E0000}"/>
    <cellStyle name="60% - Accent6 43" xfId="36169" xr:uid="{00000000-0005-0000-0000-0000646E0000}"/>
    <cellStyle name="60% - Accent6 43 2" xfId="37338" xr:uid="{00000000-0005-0000-0000-0000656E0000}"/>
    <cellStyle name="60% - Accent6 43 3" xfId="38236" xr:uid="{00000000-0005-0000-0000-0000666E0000}"/>
    <cellStyle name="60% - Accent6 44" xfId="36189" xr:uid="{00000000-0005-0000-0000-0000676E0000}"/>
    <cellStyle name="60% - Accent6 44 2" xfId="37358" xr:uid="{00000000-0005-0000-0000-0000686E0000}"/>
    <cellStyle name="60% - Accent6 44 3" xfId="38256" xr:uid="{00000000-0005-0000-0000-0000696E0000}"/>
    <cellStyle name="60% - Accent6 45" xfId="36209" xr:uid="{00000000-0005-0000-0000-00006A6E0000}"/>
    <cellStyle name="60% - Accent6 45 2" xfId="37378" xr:uid="{00000000-0005-0000-0000-00006B6E0000}"/>
    <cellStyle name="60% - Accent6 45 3" xfId="38276" xr:uid="{00000000-0005-0000-0000-00006C6E0000}"/>
    <cellStyle name="60% - Accent6 46" xfId="36229" xr:uid="{00000000-0005-0000-0000-00006D6E0000}"/>
    <cellStyle name="60% - Accent6 46 2" xfId="37396" xr:uid="{00000000-0005-0000-0000-00006E6E0000}"/>
    <cellStyle name="60% - Accent6 46 3" xfId="38296" xr:uid="{00000000-0005-0000-0000-00006F6E0000}"/>
    <cellStyle name="60% - Accent6 47" xfId="36530" xr:uid="{00000000-0005-0000-0000-0000706E0000}"/>
    <cellStyle name="60% - Accent6 48" xfId="37415" xr:uid="{00000000-0005-0000-0000-0000716E0000}"/>
    <cellStyle name="60% - Accent6 5" xfId="277" xr:uid="{00000000-0005-0000-0000-0000726E0000}"/>
    <cellStyle name="60% - Accent6 5 2" xfId="34814" xr:uid="{00000000-0005-0000-0000-0000736E0000}"/>
    <cellStyle name="60% - Accent6 5 3" xfId="35016" xr:uid="{00000000-0005-0000-0000-0000746E0000}"/>
    <cellStyle name="60% - Accent6 5 4" xfId="35222" xr:uid="{00000000-0005-0000-0000-0000756E0000}"/>
    <cellStyle name="60% - Accent6 5 5" xfId="35451" xr:uid="{00000000-0005-0000-0000-0000766E0000}"/>
    <cellStyle name="60% - Accent6 5 6" xfId="36323" xr:uid="{00000000-0005-0000-0000-0000776E0000}"/>
    <cellStyle name="60% - Accent6 5 7" xfId="36609" xr:uid="{00000000-0005-0000-0000-0000786E0000}"/>
    <cellStyle name="60% - Accent6 5 8" xfId="37494" xr:uid="{00000000-0005-0000-0000-0000796E0000}"/>
    <cellStyle name="60% - Accent6 6" xfId="297" xr:uid="{00000000-0005-0000-0000-00007A6E0000}"/>
    <cellStyle name="60% - Accent6 6 2" xfId="34833" xr:uid="{00000000-0005-0000-0000-00007B6E0000}"/>
    <cellStyle name="60% - Accent6 6 3" xfId="35035" xr:uid="{00000000-0005-0000-0000-00007C6E0000}"/>
    <cellStyle name="60% - Accent6 6 4" xfId="35241" xr:uid="{00000000-0005-0000-0000-00007D6E0000}"/>
    <cellStyle name="60% - Accent6 6 5" xfId="35470" xr:uid="{00000000-0005-0000-0000-00007E6E0000}"/>
    <cellStyle name="60% - Accent6 6 6" xfId="36342" xr:uid="{00000000-0005-0000-0000-00007F6E0000}"/>
    <cellStyle name="60% - Accent6 6 7" xfId="36628" xr:uid="{00000000-0005-0000-0000-0000806E0000}"/>
    <cellStyle name="60% - Accent6 6 8" xfId="37500" xr:uid="{00000000-0005-0000-0000-0000816E0000}"/>
    <cellStyle name="60% - Accent6 7" xfId="317" xr:uid="{00000000-0005-0000-0000-0000826E0000}"/>
    <cellStyle name="60% - Accent6 7 2" xfId="34852" xr:uid="{00000000-0005-0000-0000-0000836E0000}"/>
    <cellStyle name="60% - Accent6 7 3" xfId="35054" xr:uid="{00000000-0005-0000-0000-0000846E0000}"/>
    <cellStyle name="60% - Accent6 7 4" xfId="35261" xr:uid="{00000000-0005-0000-0000-0000856E0000}"/>
    <cellStyle name="60% - Accent6 7 5" xfId="35490" xr:uid="{00000000-0005-0000-0000-0000866E0000}"/>
    <cellStyle name="60% - Accent6 7 6" xfId="36362" xr:uid="{00000000-0005-0000-0000-0000876E0000}"/>
    <cellStyle name="60% - Accent6 7 7" xfId="36635" xr:uid="{00000000-0005-0000-0000-0000886E0000}"/>
    <cellStyle name="60% - Accent6 7 8" xfId="37520" xr:uid="{00000000-0005-0000-0000-0000896E0000}"/>
    <cellStyle name="60% - Accent6 8" xfId="337" xr:uid="{00000000-0005-0000-0000-00008A6E0000}"/>
    <cellStyle name="60% - Accent6 8 2" xfId="34871" xr:uid="{00000000-0005-0000-0000-00008B6E0000}"/>
    <cellStyle name="60% - Accent6 8 3" xfId="35073" xr:uid="{00000000-0005-0000-0000-00008C6E0000}"/>
    <cellStyle name="60% - Accent6 8 4" xfId="35280" xr:uid="{00000000-0005-0000-0000-00008D6E0000}"/>
    <cellStyle name="60% - Accent6 8 5" xfId="35509" xr:uid="{00000000-0005-0000-0000-00008E6E0000}"/>
    <cellStyle name="60% - Accent6 8 6" xfId="36368" xr:uid="{00000000-0005-0000-0000-00008F6E0000}"/>
    <cellStyle name="60% - Accent6 8 7" xfId="36654" xr:uid="{00000000-0005-0000-0000-0000906E0000}"/>
    <cellStyle name="60% - Accent6 8 8" xfId="37539" xr:uid="{00000000-0005-0000-0000-0000916E0000}"/>
    <cellStyle name="60% - Accent6 9" xfId="357" xr:uid="{00000000-0005-0000-0000-0000926E0000}"/>
    <cellStyle name="60% - Accent6 9 2" xfId="34891" xr:uid="{00000000-0005-0000-0000-0000936E0000}"/>
    <cellStyle name="60% - Accent6 9 3" xfId="35092" xr:uid="{00000000-0005-0000-0000-0000946E0000}"/>
    <cellStyle name="60% - Accent6 9 4" xfId="35300" xr:uid="{00000000-0005-0000-0000-0000956E0000}"/>
    <cellStyle name="60% - Accent6 9 5" xfId="35516" xr:uid="{00000000-0005-0000-0000-0000966E0000}"/>
    <cellStyle name="60% - Accent6 9 6" xfId="36388" xr:uid="{00000000-0005-0000-0000-0000976E0000}"/>
    <cellStyle name="60% - Accent6 9 7" xfId="36674" xr:uid="{00000000-0005-0000-0000-0000986E0000}"/>
    <cellStyle name="60% - Accent6 9 8" xfId="37559" xr:uid="{00000000-0005-0000-0000-0000996E0000}"/>
    <cellStyle name="Accent1" xfId="22" builtinId="29" customBuiltin="1"/>
    <cellStyle name="Accent1 2" xfId="20787" xr:uid="{00000000-0005-0000-0000-00009B6E0000}"/>
    <cellStyle name="Accent1 3" xfId="5830" xr:uid="{00000000-0005-0000-0000-00009C6E0000}"/>
    <cellStyle name="Accent2" xfId="26" builtinId="33" customBuiltin="1"/>
    <cellStyle name="Accent2 2" xfId="22392" xr:uid="{00000000-0005-0000-0000-00009E6E0000}"/>
    <cellStyle name="Accent2 3" xfId="24768" xr:uid="{00000000-0005-0000-0000-00009F6E0000}"/>
    <cellStyle name="Accent3" xfId="30" builtinId="37" customBuiltin="1"/>
    <cellStyle name="Accent3 2" xfId="24341" xr:uid="{00000000-0005-0000-0000-0000A16E0000}"/>
    <cellStyle name="Accent3 3" xfId="22827" xr:uid="{00000000-0005-0000-0000-0000A26E0000}"/>
    <cellStyle name="Accent4" xfId="34" builtinId="41" customBuiltin="1"/>
    <cellStyle name="Accent4 2" xfId="9445" xr:uid="{00000000-0005-0000-0000-0000A46E0000}"/>
    <cellStyle name="Accent4 3" xfId="22819" xr:uid="{00000000-0005-0000-0000-0000A56E0000}"/>
    <cellStyle name="Accent5" xfId="38" builtinId="45" customBuiltin="1"/>
    <cellStyle name="Accent5 2" xfId="17005" xr:uid="{00000000-0005-0000-0000-0000A76E0000}"/>
    <cellStyle name="Accent5 3" xfId="22805" xr:uid="{00000000-0005-0000-0000-0000A86E0000}"/>
    <cellStyle name="Accent6" xfId="42" builtinId="49" customBuiltin="1"/>
    <cellStyle name="Accent6 2" xfId="9375" xr:uid="{00000000-0005-0000-0000-0000AA6E0000}"/>
    <cellStyle name="Accent6 3" xfId="9371" xr:uid="{00000000-0005-0000-0000-0000AB6E0000}"/>
    <cellStyle name="Bad" xfId="12" builtinId="27" customBuiltin="1"/>
    <cellStyle name="Bad 2" xfId="5829" xr:uid="{00000000-0005-0000-0000-0000AD6E0000}"/>
    <cellStyle name="Bad 3" xfId="5826" xr:uid="{00000000-0005-0000-0000-0000AE6E0000}"/>
    <cellStyle name="Calculation" xfId="16" builtinId="22" customBuiltin="1"/>
    <cellStyle name="Calculation 2" xfId="23207" xr:uid="{00000000-0005-0000-0000-0000B06E0000}"/>
    <cellStyle name="Calculation 3" xfId="9552" xr:uid="{00000000-0005-0000-0000-0000B16E0000}"/>
    <cellStyle name="Check Cell" xfId="18" builtinId="23" customBuiltin="1"/>
    <cellStyle name="Check Cell 2" xfId="6594" xr:uid="{00000000-0005-0000-0000-0000B36E0000}"/>
    <cellStyle name="Check Cell 3" xfId="6649" xr:uid="{00000000-0005-0000-0000-0000B46E0000}"/>
    <cellStyle name="Comma" xfId="1" builtinId="3"/>
    <cellStyle name="Comma 10" xfId="34726" xr:uid="{00000000-0005-0000-0000-0000B66E0000}"/>
    <cellStyle name="Comma 11" xfId="34915" xr:uid="{00000000-0005-0000-0000-0000B76E0000}"/>
    <cellStyle name="Comma 12" xfId="35347" xr:uid="{00000000-0005-0000-0000-0000B86E0000}"/>
    <cellStyle name="Comma 13" xfId="35599" xr:uid="{00000000-0005-0000-0000-0000B96E0000}"/>
    <cellStyle name="Comma 14" xfId="35613" xr:uid="{00000000-0005-0000-0000-0000BA6E0000}"/>
    <cellStyle name="Comma 15" xfId="35627" xr:uid="{00000000-0005-0000-0000-0000BB6E0000}"/>
    <cellStyle name="Comma 16" xfId="36236" xr:uid="{00000000-0005-0000-0000-0000BC6E0000}"/>
    <cellStyle name="Comma 2" xfId="54" xr:uid="{00000000-0005-0000-0000-0000BD6E0000}"/>
    <cellStyle name="Comma 2 10" xfId="19489" xr:uid="{00000000-0005-0000-0000-0000BE6E0000}"/>
    <cellStyle name="Comma 2 10 2" xfId="34920" xr:uid="{00000000-0005-0000-0000-0000BF6E0000}"/>
    <cellStyle name="Comma 2 10 3" xfId="35352" xr:uid="{00000000-0005-0000-0000-0000C06E0000}"/>
    <cellStyle name="Comma 2 10 4" xfId="35604" xr:uid="{00000000-0005-0000-0000-0000C16E0000}"/>
    <cellStyle name="Comma 2 10 5" xfId="35618" xr:uid="{00000000-0005-0000-0000-0000C26E0000}"/>
    <cellStyle name="Comma 2 10 6" xfId="35632" xr:uid="{00000000-0005-0000-0000-0000C36E0000}"/>
    <cellStyle name="Comma 2 10 7" xfId="36241" xr:uid="{00000000-0005-0000-0000-0000C46E0000}"/>
    <cellStyle name="Comma 2 11" xfId="34670" xr:uid="{00000000-0005-0000-0000-0000C56E0000}"/>
    <cellStyle name="Comma 2 11 2" xfId="35137" xr:uid="{00000000-0005-0000-0000-0000C66E0000}"/>
    <cellStyle name="Comma 2 11 3" xfId="35353" xr:uid="{00000000-0005-0000-0000-0000C76E0000}"/>
    <cellStyle name="Comma 2 11 4" xfId="35605" xr:uid="{00000000-0005-0000-0000-0000C86E0000}"/>
    <cellStyle name="Comma 2 11 5" xfId="35619" xr:uid="{00000000-0005-0000-0000-0000C96E0000}"/>
    <cellStyle name="Comma 2 11 6" xfId="35633" xr:uid="{00000000-0005-0000-0000-0000CA6E0000}"/>
    <cellStyle name="Comma 2 11 7" xfId="36242" xr:uid="{00000000-0005-0000-0000-0000CB6E0000}"/>
    <cellStyle name="Comma 2 12" xfId="34679" xr:uid="{00000000-0005-0000-0000-0000CC6E0000}"/>
    <cellStyle name="Comma 2 12 2" xfId="35354" xr:uid="{00000000-0005-0000-0000-0000CD6E0000}"/>
    <cellStyle name="Comma 2 12 3" xfId="35606" xr:uid="{00000000-0005-0000-0000-0000CE6E0000}"/>
    <cellStyle name="Comma 2 12 4" xfId="35620" xr:uid="{00000000-0005-0000-0000-0000CF6E0000}"/>
    <cellStyle name="Comma 2 12 5" xfId="35634" xr:uid="{00000000-0005-0000-0000-0000D06E0000}"/>
    <cellStyle name="Comma 2 12 6" xfId="36243" xr:uid="{00000000-0005-0000-0000-0000D16E0000}"/>
    <cellStyle name="Comma 2 13" xfId="34686" xr:uid="{00000000-0005-0000-0000-0000D26E0000}"/>
    <cellStyle name="Comma 2 13 2" xfId="36244" xr:uid="{00000000-0005-0000-0000-0000D36E0000}"/>
    <cellStyle name="Comma 2 14" xfId="34723" xr:uid="{00000000-0005-0000-0000-0000D46E0000}"/>
    <cellStyle name="Comma 2 14 2" xfId="36512" xr:uid="{00000000-0005-0000-0000-0000D56E0000}"/>
    <cellStyle name="Comma 2 15" xfId="34912" xr:uid="{00000000-0005-0000-0000-0000D66E0000}"/>
    <cellStyle name="Comma 2 15 2" xfId="37397" xr:uid="{00000000-0005-0000-0000-0000D76E0000}"/>
    <cellStyle name="Comma 2 16" xfId="35344" xr:uid="{00000000-0005-0000-0000-0000D86E0000}"/>
    <cellStyle name="Comma 2 17" xfId="35596" xr:uid="{00000000-0005-0000-0000-0000D96E0000}"/>
    <cellStyle name="Comma 2 18" xfId="35610" xr:uid="{00000000-0005-0000-0000-0000DA6E0000}"/>
    <cellStyle name="Comma 2 19" xfId="35625" xr:uid="{00000000-0005-0000-0000-0000DB6E0000}"/>
    <cellStyle name="Comma 2 2" xfId="53" xr:uid="{00000000-0005-0000-0000-0000DC6E0000}"/>
    <cellStyle name="Comma 2 2 10" xfId="35621" xr:uid="{00000000-0005-0000-0000-0000DD6E0000}"/>
    <cellStyle name="Comma 2 2 11" xfId="36232" xr:uid="{00000000-0005-0000-0000-0000DE6E0000}"/>
    <cellStyle name="Comma 2 2 2" xfId="34417" xr:uid="{00000000-0005-0000-0000-0000DF6E0000}"/>
    <cellStyle name="Comma 2 2 3" xfId="34669" xr:uid="{00000000-0005-0000-0000-0000E06E0000}"/>
    <cellStyle name="Comma 2 2 4" xfId="34678" xr:uid="{00000000-0005-0000-0000-0000E16E0000}"/>
    <cellStyle name="Comma 2 2 5" xfId="34722" xr:uid="{00000000-0005-0000-0000-0000E26E0000}"/>
    <cellStyle name="Comma 2 2 6" xfId="34911" xr:uid="{00000000-0005-0000-0000-0000E36E0000}"/>
    <cellStyle name="Comma 2 2 7" xfId="35343" xr:uid="{00000000-0005-0000-0000-0000E46E0000}"/>
    <cellStyle name="Comma 2 2 8" xfId="35595" xr:uid="{00000000-0005-0000-0000-0000E56E0000}"/>
    <cellStyle name="Comma 2 2 9" xfId="35609" xr:uid="{00000000-0005-0000-0000-0000E66E0000}"/>
    <cellStyle name="Comma 2 20" xfId="35636" xr:uid="{00000000-0005-0000-0000-0000E76E0000}"/>
    <cellStyle name="Comma 2 21" xfId="36233" xr:uid="{00000000-0005-0000-0000-0000E86E0000}"/>
    <cellStyle name="Comma 2 3" xfId="64" xr:uid="{00000000-0005-0000-0000-0000E96E0000}"/>
    <cellStyle name="Comma 2 3 10" xfId="35626" xr:uid="{00000000-0005-0000-0000-0000EA6E0000}"/>
    <cellStyle name="Comma 2 3 11" xfId="36235" xr:uid="{00000000-0005-0000-0000-0000EB6E0000}"/>
    <cellStyle name="Comma 2 3 2" xfId="34426" xr:uid="{00000000-0005-0000-0000-0000EC6E0000}"/>
    <cellStyle name="Comma 2 3 3" xfId="34672" xr:uid="{00000000-0005-0000-0000-0000ED6E0000}"/>
    <cellStyle name="Comma 2 3 4" xfId="34681" xr:uid="{00000000-0005-0000-0000-0000EE6E0000}"/>
    <cellStyle name="Comma 2 3 5" xfId="34725" xr:uid="{00000000-0005-0000-0000-0000EF6E0000}"/>
    <cellStyle name="Comma 2 3 6" xfId="34914" xr:uid="{00000000-0005-0000-0000-0000F06E0000}"/>
    <cellStyle name="Comma 2 3 7" xfId="35346" xr:uid="{00000000-0005-0000-0000-0000F16E0000}"/>
    <cellStyle name="Comma 2 3 8" xfId="35598" xr:uid="{00000000-0005-0000-0000-0000F26E0000}"/>
    <cellStyle name="Comma 2 3 9" xfId="35612" xr:uid="{00000000-0005-0000-0000-0000F36E0000}"/>
    <cellStyle name="Comma 2 4" xfId="52" xr:uid="{00000000-0005-0000-0000-0000F46E0000}"/>
    <cellStyle name="Comma 2 4 10" xfId="35622" xr:uid="{00000000-0005-0000-0000-0000F56E0000}"/>
    <cellStyle name="Comma 2 4 11" xfId="36231" xr:uid="{00000000-0005-0000-0000-0000F66E0000}"/>
    <cellStyle name="Comma 2 4 2" xfId="34416" xr:uid="{00000000-0005-0000-0000-0000F76E0000}"/>
    <cellStyle name="Comma 2 4 3" xfId="34668" xr:uid="{00000000-0005-0000-0000-0000F86E0000}"/>
    <cellStyle name="Comma 2 4 4" xfId="34677" xr:uid="{00000000-0005-0000-0000-0000F96E0000}"/>
    <cellStyle name="Comma 2 4 5" xfId="34721" xr:uid="{00000000-0005-0000-0000-0000FA6E0000}"/>
    <cellStyle name="Comma 2 4 6" xfId="34910" xr:uid="{00000000-0005-0000-0000-0000FB6E0000}"/>
    <cellStyle name="Comma 2 4 7" xfId="35342" xr:uid="{00000000-0005-0000-0000-0000FC6E0000}"/>
    <cellStyle name="Comma 2 4 8" xfId="35594" xr:uid="{00000000-0005-0000-0000-0000FD6E0000}"/>
    <cellStyle name="Comma 2 4 9" xfId="35608" xr:uid="{00000000-0005-0000-0000-0000FE6E0000}"/>
    <cellStyle name="Comma 2 5" xfId="56" xr:uid="{00000000-0005-0000-0000-0000FF6E0000}"/>
    <cellStyle name="Comma 2 5 10" xfId="35624" xr:uid="{00000000-0005-0000-0000-0000006F0000}"/>
    <cellStyle name="Comma 2 5 11" xfId="36234" xr:uid="{00000000-0005-0000-0000-0000016F0000}"/>
    <cellStyle name="Comma 2 5 2" xfId="34420" xr:uid="{00000000-0005-0000-0000-0000026F0000}"/>
    <cellStyle name="Comma 2 5 3" xfId="34671" xr:uid="{00000000-0005-0000-0000-0000036F0000}"/>
    <cellStyle name="Comma 2 5 4" xfId="34680" xr:uid="{00000000-0005-0000-0000-0000046F0000}"/>
    <cellStyle name="Comma 2 5 5" xfId="34724" xr:uid="{00000000-0005-0000-0000-0000056F0000}"/>
    <cellStyle name="Comma 2 5 6" xfId="34913" xr:uid="{00000000-0005-0000-0000-0000066F0000}"/>
    <cellStyle name="Comma 2 5 7" xfId="35345" xr:uid="{00000000-0005-0000-0000-0000076F0000}"/>
    <cellStyle name="Comma 2 5 8" xfId="35597" xr:uid="{00000000-0005-0000-0000-0000086F0000}"/>
    <cellStyle name="Comma 2 5 9" xfId="35611" xr:uid="{00000000-0005-0000-0000-0000096F0000}"/>
    <cellStyle name="Comma 2 6" xfId="71" xr:uid="{00000000-0005-0000-0000-00000A6F0000}"/>
    <cellStyle name="Comma 2 6 10" xfId="35628" xr:uid="{00000000-0005-0000-0000-00000B6F0000}"/>
    <cellStyle name="Comma 2 6 11" xfId="36237" xr:uid="{00000000-0005-0000-0000-00000C6F0000}"/>
    <cellStyle name="Comma 2 6 2" xfId="34433" xr:uid="{00000000-0005-0000-0000-00000D6F0000}"/>
    <cellStyle name="Comma 2 6 3" xfId="34674" xr:uid="{00000000-0005-0000-0000-00000E6F0000}"/>
    <cellStyle name="Comma 2 6 4" xfId="34683" xr:uid="{00000000-0005-0000-0000-00000F6F0000}"/>
    <cellStyle name="Comma 2 6 5" xfId="34727" xr:uid="{00000000-0005-0000-0000-0000106F0000}"/>
    <cellStyle name="Comma 2 6 6" xfId="34916" xr:uid="{00000000-0005-0000-0000-0000116F0000}"/>
    <cellStyle name="Comma 2 6 7" xfId="35348" xr:uid="{00000000-0005-0000-0000-0000126F0000}"/>
    <cellStyle name="Comma 2 6 8" xfId="35600" xr:uid="{00000000-0005-0000-0000-0000136F0000}"/>
    <cellStyle name="Comma 2 6 9" xfId="35614" xr:uid="{00000000-0005-0000-0000-0000146F0000}"/>
    <cellStyle name="Comma 2 7" xfId="116" xr:uid="{00000000-0005-0000-0000-0000156F0000}"/>
    <cellStyle name="Comma 2 7 10" xfId="35629" xr:uid="{00000000-0005-0000-0000-0000166F0000}"/>
    <cellStyle name="Comma 2 7 11" xfId="36238" xr:uid="{00000000-0005-0000-0000-0000176F0000}"/>
    <cellStyle name="Comma 2 7 2" xfId="34470" xr:uid="{00000000-0005-0000-0000-0000186F0000}"/>
    <cellStyle name="Comma 2 7 3" xfId="34675" xr:uid="{00000000-0005-0000-0000-0000196F0000}"/>
    <cellStyle name="Comma 2 7 4" xfId="34684" xr:uid="{00000000-0005-0000-0000-00001A6F0000}"/>
    <cellStyle name="Comma 2 7 5" xfId="34728" xr:uid="{00000000-0005-0000-0000-00001B6F0000}"/>
    <cellStyle name="Comma 2 7 6" xfId="34917" xr:uid="{00000000-0005-0000-0000-00001C6F0000}"/>
    <cellStyle name="Comma 2 7 7" xfId="35349" xr:uid="{00000000-0005-0000-0000-00001D6F0000}"/>
    <cellStyle name="Comma 2 7 8" xfId="35601" xr:uid="{00000000-0005-0000-0000-00001E6F0000}"/>
    <cellStyle name="Comma 2 7 9" xfId="35615" xr:uid="{00000000-0005-0000-0000-00001F6F0000}"/>
    <cellStyle name="Comma 2 8" xfId="177" xr:uid="{00000000-0005-0000-0000-0000206F0000}"/>
    <cellStyle name="Comma 2 8 10" xfId="35630" xr:uid="{00000000-0005-0000-0000-0000216F0000}"/>
    <cellStyle name="Comma 2 8 11" xfId="36239" xr:uid="{00000000-0005-0000-0000-0000226F0000}"/>
    <cellStyle name="Comma 2 8 2" xfId="34519" xr:uid="{00000000-0005-0000-0000-0000236F0000}"/>
    <cellStyle name="Comma 2 8 3" xfId="34676" xr:uid="{00000000-0005-0000-0000-0000246F0000}"/>
    <cellStyle name="Comma 2 8 4" xfId="34685" xr:uid="{00000000-0005-0000-0000-0000256F0000}"/>
    <cellStyle name="Comma 2 8 5" xfId="34729" xr:uid="{00000000-0005-0000-0000-0000266F0000}"/>
    <cellStyle name="Comma 2 8 6" xfId="34918" xr:uid="{00000000-0005-0000-0000-0000276F0000}"/>
    <cellStyle name="Comma 2 8 7" xfId="35350" xr:uid="{00000000-0005-0000-0000-0000286F0000}"/>
    <cellStyle name="Comma 2 8 8" xfId="35602" xr:uid="{00000000-0005-0000-0000-0000296F0000}"/>
    <cellStyle name="Comma 2 8 9" xfId="35616" xr:uid="{00000000-0005-0000-0000-00002A6F0000}"/>
    <cellStyle name="Comma 2 9" xfId="34418" xr:uid="{00000000-0005-0000-0000-00002B6F0000}"/>
    <cellStyle name="Comma 2 9 2" xfId="34730" xr:uid="{00000000-0005-0000-0000-00002C6F0000}"/>
    <cellStyle name="Comma 2 9 3" xfId="34919" xr:uid="{00000000-0005-0000-0000-00002D6F0000}"/>
    <cellStyle name="Comma 2 9 4" xfId="35351" xr:uid="{00000000-0005-0000-0000-00002E6F0000}"/>
    <cellStyle name="Comma 2 9 5" xfId="35603" xr:uid="{00000000-0005-0000-0000-00002F6F0000}"/>
    <cellStyle name="Comma 2 9 6" xfId="35617" xr:uid="{00000000-0005-0000-0000-0000306F0000}"/>
    <cellStyle name="Comma 2 9 7" xfId="35631" xr:uid="{00000000-0005-0000-0000-0000316F0000}"/>
    <cellStyle name="Comma 2 9 8" xfId="36240" xr:uid="{00000000-0005-0000-0000-0000326F0000}"/>
    <cellStyle name="Comma 3" xfId="70" xr:uid="{00000000-0005-0000-0000-0000336F0000}"/>
    <cellStyle name="Comma 3 2" xfId="34432" xr:uid="{00000000-0005-0000-0000-0000346F0000}"/>
    <cellStyle name="Comma 3 3" xfId="11236" xr:uid="{00000000-0005-0000-0000-0000356F0000}"/>
    <cellStyle name="Comma 4" xfId="11224" xr:uid="{00000000-0005-0000-0000-0000366F0000}"/>
    <cellStyle name="Comma 42" xfId="38301" xr:uid="{10345F53-9F0C-4286-89EA-48AD49DAF2C8}"/>
    <cellStyle name="Comma 5" xfId="11216" xr:uid="{00000000-0005-0000-0000-0000376F0000}"/>
    <cellStyle name="Comma 6" xfId="34410" xr:uid="{00000000-0005-0000-0000-0000386F0000}"/>
    <cellStyle name="Comma 7" xfId="24587" xr:uid="{00000000-0005-0000-0000-0000396F0000}"/>
    <cellStyle name="Comma 8" xfId="34673" xr:uid="{00000000-0005-0000-0000-00003A6F0000}"/>
    <cellStyle name="Comma 9" xfId="34682" xr:uid="{00000000-0005-0000-0000-00003B6F0000}"/>
    <cellStyle name="Excel Built-in Normal" xfId="51" xr:uid="{00000000-0005-0000-0000-00003C6F0000}"/>
    <cellStyle name="Excel Built-in Normal 2" xfId="62" xr:uid="{00000000-0005-0000-0000-00003D6F0000}"/>
    <cellStyle name="Explanatory Text" xfId="20" builtinId="53" customBuiltin="1"/>
    <cellStyle name="Explanatory Text 2" xfId="21606" xr:uid="{00000000-0005-0000-0000-00003F6F0000}"/>
    <cellStyle name="Good" xfId="11" builtinId="26" customBuiltin="1"/>
    <cellStyle name="Good 2" xfId="26429" xr:uid="{00000000-0005-0000-0000-0000416F0000}"/>
    <cellStyle name="Good 3" xfId="26423" xr:uid="{00000000-0005-0000-0000-0000426F0000}"/>
    <cellStyle name="Heading 1" xfId="7" builtinId="16" customBuiltin="1"/>
    <cellStyle name="Heading 1 2" xfId="5825" xr:uid="{00000000-0005-0000-0000-0000446F0000}"/>
    <cellStyle name="Heading 2" xfId="8" builtinId="17" customBuiltin="1"/>
    <cellStyle name="Heading 2 2" xfId="5823" xr:uid="{00000000-0005-0000-0000-0000466F0000}"/>
    <cellStyle name="Heading 3" xfId="9" builtinId="18" customBuiltin="1"/>
    <cellStyle name="Heading 3 2" xfId="5822" xr:uid="{00000000-0005-0000-0000-0000486F0000}"/>
    <cellStyle name="Heading 3 3" xfId="19998" xr:uid="{00000000-0005-0000-0000-0000496F0000}"/>
    <cellStyle name="Heading 4" xfId="10" builtinId="19" customBuiltin="1"/>
    <cellStyle name="Heading 4 2" xfId="31295" xr:uid="{00000000-0005-0000-0000-00004B6F0000}"/>
    <cellStyle name="Input" xfId="14" builtinId="20" customBuiltin="1"/>
    <cellStyle name="Input 2" xfId="12473" xr:uid="{00000000-0005-0000-0000-00004D6F0000}"/>
    <cellStyle name="Input 3" xfId="16372" xr:uid="{00000000-0005-0000-0000-00004E6F0000}"/>
    <cellStyle name="Linked Cell" xfId="17" builtinId="24" customBuiltin="1"/>
    <cellStyle name="Linked Cell 2" xfId="26522" xr:uid="{00000000-0005-0000-0000-0000506F0000}"/>
    <cellStyle name="Neutral" xfId="13" builtinId="28" customBuiltin="1"/>
    <cellStyle name="Neutral 2" xfId="68" xr:uid="{00000000-0005-0000-0000-0000526F0000}"/>
    <cellStyle name="Neutral 2 2" xfId="34430" xr:uid="{00000000-0005-0000-0000-0000536F0000}"/>
    <cellStyle name="Neutral 2 3" xfId="14114" xr:uid="{00000000-0005-0000-0000-0000546F0000}"/>
    <cellStyle name="Neutral 3" xfId="20234" xr:uid="{00000000-0005-0000-0000-0000556F0000}"/>
    <cellStyle name="Normal" xfId="0" builtinId="0"/>
    <cellStyle name="Normal 10" xfId="338" xr:uid="{00000000-0005-0000-0000-0000576F0000}"/>
    <cellStyle name="Normal 10 2" xfId="23302" xr:uid="{00000000-0005-0000-0000-0000586F0000}"/>
    <cellStyle name="Normal 10 2 2" xfId="34872" xr:uid="{00000000-0005-0000-0000-0000596F0000}"/>
    <cellStyle name="Normal 10 3" xfId="34631" xr:uid="{00000000-0005-0000-0000-00005A6F0000}"/>
    <cellStyle name="Normal 10 4" xfId="14837" xr:uid="{00000000-0005-0000-0000-00005B6F0000}"/>
    <cellStyle name="Normal 10 4 2" xfId="35281" xr:uid="{00000000-0005-0000-0000-00005C6F0000}"/>
    <cellStyle name="Normal 10 5" xfId="35510" xr:uid="{00000000-0005-0000-0000-00005D6F0000}"/>
    <cellStyle name="Normal 10 6" xfId="36369" xr:uid="{00000000-0005-0000-0000-00005E6F0000}"/>
    <cellStyle name="Normal 10 7" xfId="36655" xr:uid="{00000000-0005-0000-0000-00005F6F0000}"/>
    <cellStyle name="Normal 10 8" xfId="37540" xr:uid="{00000000-0005-0000-0000-0000606F0000}"/>
    <cellStyle name="Normal 11" xfId="46" xr:uid="{00000000-0005-0000-0000-0000616F0000}"/>
    <cellStyle name="Normal 11 10" xfId="34413" xr:uid="{00000000-0005-0000-0000-0000626F0000}"/>
    <cellStyle name="Normal 11 11" xfId="21910" xr:uid="{00000000-0005-0000-0000-0000636F0000}"/>
    <cellStyle name="Normal 11 2" xfId="24822" xr:uid="{00000000-0005-0000-0000-0000646F0000}"/>
    <cellStyle name="Normal 11 2 2" xfId="23879" xr:uid="{00000000-0005-0000-0000-0000656F0000}"/>
    <cellStyle name="Normal 11 2 2 2" xfId="5821" xr:uid="{00000000-0005-0000-0000-0000666F0000}"/>
    <cellStyle name="Normal 11 2 2 2 2" xfId="32223" xr:uid="{00000000-0005-0000-0000-0000676F0000}"/>
    <cellStyle name="Normal 11 2 2 2 2 2" xfId="7715" xr:uid="{00000000-0005-0000-0000-0000686F0000}"/>
    <cellStyle name="Normal 11 2 2 2 2 2 2" xfId="5820" xr:uid="{00000000-0005-0000-0000-0000696F0000}"/>
    <cellStyle name="Normal 11 2 2 2 2 2 2 2" xfId="12909" xr:uid="{00000000-0005-0000-0000-00006A6F0000}"/>
    <cellStyle name="Normal 11 2 2 2 2 2 3" xfId="5817" xr:uid="{00000000-0005-0000-0000-00006B6F0000}"/>
    <cellStyle name="Normal 11 2 2 2 2 3" xfId="7709" xr:uid="{00000000-0005-0000-0000-00006C6F0000}"/>
    <cellStyle name="Normal 11 2 2 2 2 3 2" xfId="5815" xr:uid="{00000000-0005-0000-0000-00006D6F0000}"/>
    <cellStyle name="Normal 11 2 2 2 2 4" xfId="6031" xr:uid="{00000000-0005-0000-0000-00006E6F0000}"/>
    <cellStyle name="Normal 11 2 2 2 3" xfId="13219" xr:uid="{00000000-0005-0000-0000-00006F6F0000}"/>
    <cellStyle name="Normal 11 2 2 2 3 2" xfId="13214" xr:uid="{00000000-0005-0000-0000-0000706F0000}"/>
    <cellStyle name="Normal 11 2 2 2 3 2 2" xfId="17532" xr:uid="{00000000-0005-0000-0000-0000716F0000}"/>
    <cellStyle name="Normal 11 2 2 2 3 3" xfId="13196" xr:uid="{00000000-0005-0000-0000-0000726F0000}"/>
    <cellStyle name="Normal 11 2 2 2 4" xfId="19582" xr:uid="{00000000-0005-0000-0000-0000736F0000}"/>
    <cellStyle name="Normal 11 2 2 2 4 2" xfId="13183" xr:uid="{00000000-0005-0000-0000-0000746F0000}"/>
    <cellStyle name="Normal 11 2 2 2 5" xfId="12868" xr:uid="{00000000-0005-0000-0000-0000756F0000}"/>
    <cellStyle name="Normal 11 2 2 3" xfId="23989" xr:uid="{00000000-0005-0000-0000-0000766F0000}"/>
    <cellStyle name="Normal 11 2 2 3 2" xfId="5813" xr:uid="{00000000-0005-0000-0000-0000776F0000}"/>
    <cellStyle name="Normal 11 2 2 3 2 2" xfId="7701" xr:uid="{00000000-0005-0000-0000-0000786F0000}"/>
    <cellStyle name="Normal 11 2 2 3 2 2 2" xfId="14556" xr:uid="{00000000-0005-0000-0000-0000796F0000}"/>
    <cellStyle name="Normal 11 2 2 3 2 3" xfId="25441" xr:uid="{00000000-0005-0000-0000-00007A6F0000}"/>
    <cellStyle name="Normal 11 2 2 3 3" xfId="13157" xr:uid="{00000000-0005-0000-0000-00007B6F0000}"/>
    <cellStyle name="Normal 11 2 2 3 3 2" xfId="13155" xr:uid="{00000000-0005-0000-0000-00007C6F0000}"/>
    <cellStyle name="Normal 11 2 2 3 4" xfId="13144" xr:uid="{00000000-0005-0000-0000-00007D6F0000}"/>
    <cellStyle name="Normal 11 2 2 4" xfId="7488" xr:uid="{00000000-0005-0000-0000-00007E6F0000}"/>
    <cellStyle name="Normal 11 2 2 4 2" xfId="5811" xr:uid="{00000000-0005-0000-0000-00007F6F0000}"/>
    <cellStyle name="Normal 11 2 2 4 2 2" xfId="6423" xr:uid="{00000000-0005-0000-0000-0000806F0000}"/>
    <cellStyle name="Normal 11 2 2 4 3" xfId="13124" xr:uid="{00000000-0005-0000-0000-0000816F0000}"/>
    <cellStyle name="Normal 11 2 2 5" xfId="6105" xr:uid="{00000000-0005-0000-0000-0000826F0000}"/>
    <cellStyle name="Normal 11 2 2 5 2" xfId="17377" xr:uid="{00000000-0005-0000-0000-0000836F0000}"/>
    <cellStyle name="Normal 11 2 2 6" xfId="21128" xr:uid="{00000000-0005-0000-0000-0000846F0000}"/>
    <cellStyle name="Normal 11 2 3" xfId="33456" xr:uid="{00000000-0005-0000-0000-0000856F0000}"/>
    <cellStyle name="Normal 11 2 3 2" xfId="5809" xr:uid="{00000000-0005-0000-0000-0000866F0000}"/>
    <cellStyle name="Normal 11 2 3 2 2" xfId="5808" xr:uid="{00000000-0005-0000-0000-0000876F0000}"/>
    <cellStyle name="Normal 11 2 3 2 2 2" xfId="23442" xr:uid="{00000000-0005-0000-0000-0000886F0000}"/>
    <cellStyle name="Normal 11 2 3 2 2 2 2" xfId="5805" xr:uid="{00000000-0005-0000-0000-0000896F0000}"/>
    <cellStyle name="Normal 11 2 3 2 2 3" xfId="5802" xr:uid="{00000000-0005-0000-0000-00008A6F0000}"/>
    <cellStyle name="Normal 11 2 3 2 3" xfId="12939" xr:uid="{00000000-0005-0000-0000-00008B6F0000}"/>
    <cellStyle name="Normal 11 2 3 2 3 2" xfId="32714" xr:uid="{00000000-0005-0000-0000-00008C6F0000}"/>
    <cellStyle name="Normal 11 2 3 2 4" xfId="12928" xr:uid="{00000000-0005-0000-0000-00008D6F0000}"/>
    <cellStyle name="Normal 11 2 3 3" xfId="7485" xr:uid="{00000000-0005-0000-0000-00008E6F0000}"/>
    <cellStyle name="Normal 11 2 3 3 2" xfId="5799" xr:uid="{00000000-0005-0000-0000-00008F6F0000}"/>
    <cellStyle name="Normal 11 2 3 3 2 2" xfId="5796" xr:uid="{00000000-0005-0000-0000-0000906F0000}"/>
    <cellStyle name="Normal 11 2 3 3 3" xfId="12915" xr:uid="{00000000-0005-0000-0000-0000916F0000}"/>
    <cellStyle name="Normal 11 2 3 4" xfId="5793" xr:uid="{00000000-0005-0000-0000-0000926F0000}"/>
    <cellStyle name="Normal 11 2 3 4 2" xfId="5792" xr:uid="{00000000-0005-0000-0000-0000936F0000}"/>
    <cellStyle name="Normal 11 2 3 5" xfId="5789" xr:uid="{00000000-0005-0000-0000-0000946F0000}"/>
    <cellStyle name="Normal 11 2 4" xfId="5788" xr:uid="{00000000-0005-0000-0000-0000956F0000}"/>
    <cellStyle name="Normal 11 2 4 2" xfId="14676" xr:uid="{00000000-0005-0000-0000-0000966F0000}"/>
    <cellStyle name="Normal 11 2 4 2 2" xfId="27978" xr:uid="{00000000-0005-0000-0000-0000976F0000}"/>
    <cellStyle name="Normal 11 2 4 2 2 2" xfId="27971" xr:uid="{00000000-0005-0000-0000-0000986F0000}"/>
    <cellStyle name="Normal 11 2 4 2 3" xfId="27967" xr:uid="{00000000-0005-0000-0000-0000996F0000}"/>
    <cellStyle name="Normal 11 2 4 3" xfId="14673" xr:uid="{00000000-0005-0000-0000-00009A6F0000}"/>
    <cellStyle name="Normal 11 2 4 3 2" xfId="25343" xr:uid="{00000000-0005-0000-0000-00009B6F0000}"/>
    <cellStyle name="Normal 11 2 4 4" xfId="28701" xr:uid="{00000000-0005-0000-0000-00009C6F0000}"/>
    <cellStyle name="Normal 11 2 5" xfId="5787" xr:uid="{00000000-0005-0000-0000-00009D6F0000}"/>
    <cellStyle name="Normal 11 2 5 2" xfId="14242" xr:uid="{00000000-0005-0000-0000-00009E6F0000}"/>
    <cellStyle name="Normal 11 2 5 2 2" xfId="29539" xr:uid="{00000000-0005-0000-0000-00009F6F0000}"/>
    <cellStyle name="Normal 11 2 5 3" xfId="28320" xr:uid="{00000000-0005-0000-0000-0000A06F0000}"/>
    <cellStyle name="Normal 11 2 6" xfId="18260" xr:uid="{00000000-0005-0000-0000-0000A16F0000}"/>
    <cellStyle name="Normal 11 2 6 2" xfId="13903" xr:uid="{00000000-0005-0000-0000-0000A26F0000}"/>
    <cellStyle name="Normal 11 2 7" xfId="21763" xr:uid="{00000000-0005-0000-0000-0000A36F0000}"/>
    <cellStyle name="Normal 11 2 8" xfId="22905" xr:uid="{00000000-0005-0000-0000-0000A46F0000}"/>
    <cellStyle name="Normal 11 3" xfId="23877" xr:uid="{00000000-0005-0000-0000-0000A56F0000}"/>
    <cellStyle name="Normal 11 3 2" xfId="5786" xr:uid="{00000000-0005-0000-0000-0000A66F0000}"/>
    <cellStyle name="Normal 11 3 2 2" xfId="5785" xr:uid="{00000000-0005-0000-0000-0000A76F0000}"/>
    <cellStyle name="Normal 11 3 2 2 2" xfId="5783" xr:uid="{00000000-0005-0000-0000-0000A86F0000}"/>
    <cellStyle name="Normal 11 3 2 2 2 2" xfId="7693" xr:uid="{00000000-0005-0000-0000-0000A96F0000}"/>
    <cellStyle name="Normal 11 3 2 2 2 2 2" xfId="5780" xr:uid="{00000000-0005-0000-0000-0000AA6F0000}"/>
    <cellStyle name="Normal 11 3 2 2 2 3" xfId="5778" xr:uid="{00000000-0005-0000-0000-0000AB6F0000}"/>
    <cellStyle name="Normal 11 3 2 2 3" xfId="12477" xr:uid="{00000000-0005-0000-0000-0000AC6F0000}"/>
    <cellStyle name="Normal 11 3 2 2 3 2" xfId="12474" xr:uid="{00000000-0005-0000-0000-0000AD6F0000}"/>
    <cellStyle name="Normal 11 3 2 2 4" xfId="12464" xr:uid="{00000000-0005-0000-0000-0000AE6F0000}"/>
    <cellStyle name="Normal 11 3 2 3" xfId="7479" xr:uid="{00000000-0005-0000-0000-0000AF6F0000}"/>
    <cellStyle name="Normal 11 3 2 3 2" xfId="5776" xr:uid="{00000000-0005-0000-0000-0000B06F0000}"/>
    <cellStyle name="Normal 11 3 2 3 2 2" xfId="5772" xr:uid="{00000000-0005-0000-0000-0000B16F0000}"/>
    <cellStyle name="Normal 11 3 2 3 3" xfId="12454" xr:uid="{00000000-0005-0000-0000-0000B26F0000}"/>
    <cellStyle name="Normal 11 3 2 4" xfId="5768" xr:uid="{00000000-0005-0000-0000-0000B36F0000}"/>
    <cellStyle name="Normal 11 3 2 4 2" xfId="24004" xr:uid="{00000000-0005-0000-0000-0000B46F0000}"/>
    <cellStyle name="Normal 11 3 2 5" xfId="5767" xr:uid="{00000000-0005-0000-0000-0000B56F0000}"/>
    <cellStyle name="Normal 11 3 3" xfId="5766" xr:uid="{00000000-0005-0000-0000-0000B66F0000}"/>
    <cellStyle name="Normal 11 3 3 2" xfId="5765" xr:uid="{00000000-0005-0000-0000-0000B76F0000}"/>
    <cellStyle name="Normal 11 3 3 2 2" xfId="5763" xr:uid="{00000000-0005-0000-0000-0000B86F0000}"/>
    <cellStyle name="Normal 11 3 3 2 2 2" xfId="15766" xr:uid="{00000000-0005-0000-0000-0000B96F0000}"/>
    <cellStyle name="Normal 11 3 3 2 3" xfId="12348" xr:uid="{00000000-0005-0000-0000-0000BA6F0000}"/>
    <cellStyle name="Normal 11 3 3 3" xfId="5760" xr:uid="{00000000-0005-0000-0000-0000BB6F0000}"/>
    <cellStyle name="Normal 11 3 3 3 2" xfId="5759" xr:uid="{00000000-0005-0000-0000-0000BC6F0000}"/>
    <cellStyle name="Normal 11 3 3 4" xfId="5756" xr:uid="{00000000-0005-0000-0000-0000BD6F0000}"/>
    <cellStyle name="Normal 11 3 4" xfId="5755" xr:uid="{00000000-0005-0000-0000-0000BE6F0000}"/>
    <cellStyle name="Normal 11 3 4 2" xfId="12728" xr:uid="{00000000-0005-0000-0000-0000BF6F0000}"/>
    <cellStyle name="Normal 11 3 4 2 2" xfId="27853" xr:uid="{00000000-0005-0000-0000-0000C06F0000}"/>
    <cellStyle name="Normal 11 3 4 3" xfId="12718" xr:uid="{00000000-0005-0000-0000-0000C16F0000}"/>
    <cellStyle name="Normal 11 3 5" xfId="5754" xr:uid="{00000000-0005-0000-0000-0000C26F0000}"/>
    <cellStyle name="Normal 11 3 5 2" xfId="12232" xr:uid="{00000000-0005-0000-0000-0000C36F0000}"/>
    <cellStyle name="Normal 11 3 6" xfId="13248" xr:uid="{00000000-0005-0000-0000-0000C46F0000}"/>
    <cellStyle name="Normal 11 4" xfId="5752" xr:uid="{00000000-0005-0000-0000-0000C56F0000}"/>
    <cellStyle name="Normal 11 4 2" xfId="18119" xr:uid="{00000000-0005-0000-0000-0000C66F0000}"/>
    <cellStyle name="Normal 11 4 2 2" xfId="8242" xr:uid="{00000000-0005-0000-0000-0000C76F0000}"/>
    <cellStyle name="Normal 11 4 2 2 2" xfId="28365" xr:uid="{00000000-0005-0000-0000-0000C86F0000}"/>
    <cellStyle name="Normal 11 4 2 2 2 2" xfId="5751" xr:uid="{00000000-0005-0000-0000-0000C96F0000}"/>
    <cellStyle name="Normal 11 4 2 2 3" xfId="12125" xr:uid="{00000000-0005-0000-0000-0000CA6F0000}"/>
    <cellStyle name="Normal 11 4 2 3" xfId="27729" xr:uid="{00000000-0005-0000-0000-0000CB6F0000}"/>
    <cellStyle name="Normal 11 4 2 3 2" xfId="5749" xr:uid="{00000000-0005-0000-0000-0000CC6F0000}"/>
    <cellStyle name="Normal 11 4 2 4" xfId="5747" xr:uid="{00000000-0005-0000-0000-0000CD6F0000}"/>
    <cellStyle name="Normal 11 4 3" xfId="33694" xr:uid="{00000000-0005-0000-0000-0000CE6F0000}"/>
    <cellStyle name="Normal 11 4 3 2" xfId="27703" xr:uid="{00000000-0005-0000-0000-0000CF6F0000}"/>
    <cellStyle name="Normal 11 4 3 2 2" xfId="5746" xr:uid="{00000000-0005-0000-0000-0000D06F0000}"/>
    <cellStyle name="Normal 11 4 3 3" xfId="5744" xr:uid="{00000000-0005-0000-0000-0000D16F0000}"/>
    <cellStyle name="Normal 11 4 4" xfId="18114" xr:uid="{00000000-0005-0000-0000-0000D26F0000}"/>
    <cellStyle name="Normal 11 4 4 2" xfId="12539" xr:uid="{00000000-0005-0000-0000-0000D36F0000}"/>
    <cellStyle name="Normal 11 4 5" xfId="13244" xr:uid="{00000000-0005-0000-0000-0000D46F0000}"/>
    <cellStyle name="Normal 11 5" xfId="5743" xr:uid="{00000000-0005-0000-0000-0000D56F0000}"/>
    <cellStyle name="Normal 11 5 2" xfId="11949" xr:uid="{00000000-0005-0000-0000-0000D66F0000}"/>
    <cellStyle name="Normal 11 5 2 2" xfId="8157" xr:uid="{00000000-0005-0000-0000-0000D76F0000}"/>
    <cellStyle name="Normal 11 5 2 2 2" xfId="23437" xr:uid="{00000000-0005-0000-0000-0000D86F0000}"/>
    <cellStyle name="Normal 11 5 2 3" xfId="15197" xr:uid="{00000000-0005-0000-0000-0000D96F0000}"/>
    <cellStyle name="Normal 11 5 3" xfId="18100" xr:uid="{00000000-0005-0000-0000-0000DA6F0000}"/>
    <cellStyle name="Normal 11 5 3 2" xfId="7891" xr:uid="{00000000-0005-0000-0000-0000DB6F0000}"/>
    <cellStyle name="Normal 11 5 4" xfId="26441" xr:uid="{00000000-0005-0000-0000-0000DC6F0000}"/>
    <cellStyle name="Normal 11 6" xfId="19517" xr:uid="{00000000-0005-0000-0000-0000DD6F0000}"/>
    <cellStyle name="Normal 11 6 2" xfId="18096" xr:uid="{00000000-0005-0000-0000-0000DE6F0000}"/>
    <cellStyle name="Normal 11 6 2 2" xfId="8069" xr:uid="{00000000-0005-0000-0000-0000DF6F0000}"/>
    <cellStyle name="Normal 11 6 3" xfId="32672" xr:uid="{00000000-0005-0000-0000-0000E06F0000}"/>
    <cellStyle name="Normal 11 7" xfId="22135" xr:uid="{00000000-0005-0000-0000-0000E16F0000}"/>
    <cellStyle name="Normal 11 7 2" xfId="29281" xr:uid="{00000000-0005-0000-0000-0000E26F0000}"/>
    <cellStyle name="Normal 11 8" xfId="23289" xr:uid="{00000000-0005-0000-0000-0000E36F0000}"/>
    <cellStyle name="Normal 11 9" xfId="5742" xr:uid="{00000000-0005-0000-0000-0000E46F0000}"/>
    <cellStyle name="Normal 12" xfId="21191" xr:uid="{00000000-0005-0000-0000-0000E56F0000}"/>
    <cellStyle name="Normal 12 2" xfId="34688" xr:uid="{00000000-0005-0000-0000-0000E66F0000}"/>
    <cellStyle name="Normal 12 3" xfId="35308" xr:uid="{00000000-0005-0000-0000-0000E76F0000}"/>
    <cellStyle name="Normal 12 4" xfId="35535" xr:uid="{00000000-0005-0000-0000-0000E86F0000}"/>
    <cellStyle name="Normal 12 5" xfId="36408" xr:uid="{00000000-0005-0000-0000-0000E96F0000}"/>
    <cellStyle name="Normal 12 6" xfId="36694" xr:uid="{00000000-0005-0000-0000-0000EA6F0000}"/>
    <cellStyle name="Normal 12 7" xfId="37579" xr:uid="{00000000-0005-0000-0000-0000EB6F0000}"/>
    <cellStyle name="Normal 13" xfId="5940" xr:uid="{00000000-0005-0000-0000-0000EC6F0000}"/>
    <cellStyle name="Normal 13 2" xfId="33260" xr:uid="{00000000-0005-0000-0000-0000ED6F0000}"/>
    <cellStyle name="Normal 13 2 2" xfId="11148" xr:uid="{00000000-0005-0000-0000-0000EE6F0000}"/>
    <cellStyle name="Normal 13 2 2 2" xfId="5740" xr:uid="{00000000-0005-0000-0000-0000EF6F0000}"/>
    <cellStyle name="Normal 13 2 2 2 2" xfId="5739" xr:uid="{00000000-0005-0000-0000-0000F06F0000}"/>
    <cellStyle name="Normal 13 2 2 2 2 2" xfId="5737" xr:uid="{00000000-0005-0000-0000-0000F16F0000}"/>
    <cellStyle name="Normal 13 2 2 2 2 2 2" xfId="5733" xr:uid="{00000000-0005-0000-0000-0000F26F0000}"/>
    <cellStyle name="Normal 13 2 2 2 2 3" xfId="5731" xr:uid="{00000000-0005-0000-0000-0000F36F0000}"/>
    <cellStyle name="Normal 13 2 2 2 3" xfId="8564" xr:uid="{00000000-0005-0000-0000-0000F46F0000}"/>
    <cellStyle name="Normal 13 2 2 2 3 2" xfId="8560" xr:uid="{00000000-0005-0000-0000-0000F56F0000}"/>
    <cellStyle name="Normal 13 2 2 2 4" xfId="8519" xr:uid="{00000000-0005-0000-0000-0000F66F0000}"/>
    <cellStyle name="Normal 13 2 2 3" xfId="30682" xr:uid="{00000000-0005-0000-0000-0000F76F0000}"/>
    <cellStyle name="Normal 13 2 2 3 2" xfId="5728" xr:uid="{00000000-0005-0000-0000-0000F86F0000}"/>
    <cellStyle name="Normal 13 2 2 3 2 2" xfId="10917" xr:uid="{00000000-0005-0000-0000-0000F96F0000}"/>
    <cellStyle name="Normal 13 2 2 3 3" xfId="25414" xr:uid="{00000000-0005-0000-0000-0000FA6F0000}"/>
    <cellStyle name="Normal 13 2 2 4" xfId="12592" xr:uid="{00000000-0005-0000-0000-0000FB6F0000}"/>
    <cellStyle name="Normal 13 2 2 4 2" xfId="5726" xr:uid="{00000000-0005-0000-0000-0000FC6F0000}"/>
    <cellStyle name="Normal 13 2 2 5" xfId="5724" xr:uid="{00000000-0005-0000-0000-0000FD6F0000}"/>
    <cellStyle name="Normal 13 2 3" xfId="5722" xr:uid="{00000000-0005-0000-0000-0000FE6F0000}"/>
    <cellStyle name="Normal 13 2 3 2" xfId="5720" xr:uid="{00000000-0005-0000-0000-0000FF6F0000}"/>
    <cellStyle name="Normal 13 2 3 2 2" xfId="5719" xr:uid="{00000000-0005-0000-0000-000000700000}"/>
    <cellStyle name="Normal 13 2 3 2 2 2" xfId="19399" xr:uid="{00000000-0005-0000-0000-000001700000}"/>
    <cellStyle name="Normal 13 2 3 2 3" xfId="12194" xr:uid="{00000000-0005-0000-0000-000002700000}"/>
    <cellStyle name="Normal 13 2 3 3" xfId="5717" xr:uid="{00000000-0005-0000-0000-000003700000}"/>
    <cellStyle name="Normal 13 2 3 3 2" xfId="5716" xr:uid="{00000000-0005-0000-0000-000004700000}"/>
    <cellStyle name="Normal 13 2 3 4" xfId="10532" xr:uid="{00000000-0005-0000-0000-000005700000}"/>
    <cellStyle name="Normal 13 2 4" xfId="6748" xr:uid="{00000000-0005-0000-0000-000006700000}"/>
    <cellStyle name="Normal 13 2 4 2" xfId="5714" xr:uid="{00000000-0005-0000-0000-000007700000}"/>
    <cellStyle name="Normal 13 2 4 2 2" xfId="32857" xr:uid="{00000000-0005-0000-0000-000008700000}"/>
    <cellStyle name="Normal 13 2 4 3" xfId="5713" xr:uid="{00000000-0005-0000-0000-000009700000}"/>
    <cellStyle name="Normal 13 2 5" xfId="6743" xr:uid="{00000000-0005-0000-0000-00000A700000}"/>
    <cellStyle name="Normal 13 2 5 2" xfId="5712" xr:uid="{00000000-0005-0000-0000-00000B700000}"/>
    <cellStyle name="Normal 13 2 6" xfId="21733" xr:uid="{00000000-0005-0000-0000-00000C700000}"/>
    <cellStyle name="Normal 13 3" xfId="33380" xr:uid="{00000000-0005-0000-0000-00000D700000}"/>
    <cellStyle name="Normal 13 3 2" xfId="11188" xr:uid="{00000000-0005-0000-0000-00000E700000}"/>
    <cellStyle name="Normal 13 3 2 2" xfId="5711" xr:uid="{00000000-0005-0000-0000-00000F700000}"/>
    <cellStyle name="Normal 13 3 2 2 2" xfId="5710" xr:uid="{00000000-0005-0000-0000-000010700000}"/>
    <cellStyle name="Normal 13 3 2 2 2 2" xfId="21657" xr:uid="{00000000-0005-0000-0000-000011700000}"/>
    <cellStyle name="Normal 13 3 2 2 3" xfId="7752" xr:uid="{00000000-0005-0000-0000-000012700000}"/>
    <cellStyle name="Normal 13 3 2 3" xfId="5708" xr:uid="{00000000-0005-0000-0000-000013700000}"/>
    <cellStyle name="Normal 13 3 2 3 2" xfId="5707" xr:uid="{00000000-0005-0000-0000-000014700000}"/>
    <cellStyle name="Normal 13 3 2 4" xfId="5705" xr:uid="{00000000-0005-0000-0000-000015700000}"/>
    <cellStyle name="Normal 13 3 3" xfId="5704" xr:uid="{00000000-0005-0000-0000-000016700000}"/>
    <cellStyle name="Normal 13 3 3 2" xfId="5703" xr:uid="{00000000-0005-0000-0000-000017700000}"/>
    <cellStyle name="Normal 13 3 3 2 2" xfId="14159" xr:uid="{00000000-0005-0000-0000-000018700000}"/>
    <cellStyle name="Normal 13 3 3 3" xfId="5702" xr:uid="{00000000-0005-0000-0000-000019700000}"/>
    <cellStyle name="Normal 13 3 4" xfId="6740" xr:uid="{00000000-0005-0000-0000-00001A700000}"/>
    <cellStyle name="Normal 13 3 4 2" xfId="5701" xr:uid="{00000000-0005-0000-0000-00001B700000}"/>
    <cellStyle name="Normal 13 3 5" xfId="6737" xr:uid="{00000000-0005-0000-0000-00001C700000}"/>
    <cellStyle name="Normal 13 4" xfId="5700" xr:uid="{00000000-0005-0000-0000-00001D700000}"/>
    <cellStyle name="Normal 13 4 2" xfId="27510" xr:uid="{00000000-0005-0000-0000-00001E700000}"/>
    <cellStyle name="Normal 13 4 2 2" xfId="5699" xr:uid="{00000000-0005-0000-0000-00001F700000}"/>
    <cellStyle name="Normal 13 4 2 2 2" xfId="5698" xr:uid="{00000000-0005-0000-0000-000020700000}"/>
    <cellStyle name="Normal 13 4 2 3" xfId="24398" xr:uid="{00000000-0005-0000-0000-000021700000}"/>
    <cellStyle name="Normal 13 4 3" xfId="5696" xr:uid="{00000000-0005-0000-0000-000022700000}"/>
    <cellStyle name="Normal 13 4 3 2" xfId="5695" xr:uid="{00000000-0005-0000-0000-000023700000}"/>
    <cellStyle name="Normal 13 4 4" xfId="6735" xr:uid="{00000000-0005-0000-0000-000024700000}"/>
    <cellStyle name="Normal 13 5" xfId="16157" xr:uid="{00000000-0005-0000-0000-000025700000}"/>
    <cellStyle name="Normal 13 5 2" xfId="5694" xr:uid="{00000000-0005-0000-0000-000026700000}"/>
    <cellStyle name="Normal 13 5 2 2" xfId="9589" xr:uid="{00000000-0005-0000-0000-000027700000}"/>
    <cellStyle name="Normal 13 5 3" xfId="22635" xr:uid="{00000000-0005-0000-0000-000028700000}"/>
    <cellStyle name="Normal 13 6" xfId="8267" xr:uid="{00000000-0005-0000-0000-000029700000}"/>
    <cellStyle name="Normal 13 6 2" xfId="5693" xr:uid="{00000000-0005-0000-0000-00002A700000}"/>
    <cellStyle name="Normal 13 7" xfId="9387" xr:uid="{00000000-0005-0000-0000-00002B700000}"/>
    <cellStyle name="Normal 14" xfId="5691" xr:uid="{00000000-0005-0000-0000-00002C700000}"/>
    <cellStyle name="Normal 14 2" xfId="35334" xr:uid="{00000000-0005-0000-0000-00002D700000}"/>
    <cellStyle name="Normal 14 3" xfId="36448" xr:uid="{00000000-0005-0000-0000-00002E700000}"/>
    <cellStyle name="Normal 14 4" xfId="36734" xr:uid="{00000000-0005-0000-0000-00002F700000}"/>
    <cellStyle name="Normal 14 5" xfId="37619" xr:uid="{00000000-0005-0000-0000-000030700000}"/>
    <cellStyle name="Normal 15" xfId="5690" xr:uid="{00000000-0005-0000-0000-000031700000}"/>
    <cellStyle name="Normal 15 2" xfId="9223" xr:uid="{00000000-0005-0000-0000-000032700000}"/>
    <cellStyle name="Normal 15 2 2" xfId="5688" xr:uid="{00000000-0005-0000-0000-000033700000}"/>
    <cellStyle name="Normal 15 2 2 2" xfId="34125" xr:uid="{00000000-0005-0000-0000-000034700000}"/>
    <cellStyle name="Normal 15 2 2 2 2" xfId="5683" xr:uid="{00000000-0005-0000-0000-000035700000}"/>
    <cellStyle name="Normal 15 2 2 2 2 2" xfId="5681" xr:uid="{00000000-0005-0000-0000-000036700000}"/>
    <cellStyle name="Normal 15 2 2 2 3" xfId="18245" xr:uid="{00000000-0005-0000-0000-000037700000}"/>
    <cellStyle name="Normal 15 2 2 3" xfId="25832" xr:uid="{00000000-0005-0000-0000-000038700000}"/>
    <cellStyle name="Normal 15 2 2 3 2" xfId="30779" xr:uid="{00000000-0005-0000-0000-000039700000}"/>
    <cellStyle name="Normal 15 2 2 4" xfId="5679" xr:uid="{00000000-0005-0000-0000-00003A700000}"/>
    <cellStyle name="Normal 15 2 3" xfId="5678" xr:uid="{00000000-0005-0000-0000-00003B700000}"/>
    <cellStyle name="Normal 15 2 3 2" xfId="5676" xr:uid="{00000000-0005-0000-0000-00003C700000}"/>
    <cellStyle name="Normal 15 2 3 2 2" xfId="5674" xr:uid="{00000000-0005-0000-0000-00003D700000}"/>
    <cellStyle name="Normal 15 2 3 3" xfId="5671" xr:uid="{00000000-0005-0000-0000-00003E700000}"/>
    <cellStyle name="Normal 15 2 4" xfId="6720" xr:uid="{00000000-0005-0000-0000-00003F700000}"/>
    <cellStyle name="Normal 15 2 4 2" xfId="5669" xr:uid="{00000000-0005-0000-0000-000040700000}"/>
    <cellStyle name="Normal 15 2 5" xfId="5666" xr:uid="{00000000-0005-0000-0000-000041700000}"/>
    <cellStyle name="Normal 15 3" xfId="5664" xr:uid="{00000000-0005-0000-0000-000042700000}"/>
    <cellStyle name="Normal 15 3 2" xfId="5657" xr:uid="{00000000-0005-0000-0000-000043700000}"/>
    <cellStyle name="Normal 15 3 2 2" xfId="5656" xr:uid="{00000000-0005-0000-0000-000044700000}"/>
    <cellStyle name="Normal 15 3 2 2 2" xfId="15537" xr:uid="{00000000-0005-0000-0000-000045700000}"/>
    <cellStyle name="Normal 15 3 2 3" xfId="5655" xr:uid="{00000000-0005-0000-0000-000046700000}"/>
    <cellStyle name="Normal 15 3 3" xfId="5654" xr:uid="{00000000-0005-0000-0000-000047700000}"/>
    <cellStyle name="Normal 15 3 3 2" xfId="16754" xr:uid="{00000000-0005-0000-0000-000048700000}"/>
    <cellStyle name="Normal 15 3 4" xfId="5652" xr:uid="{00000000-0005-0000-0000-000049700000}"/>
    <cellStyle name="Normal 15 4" xfId="5651" xr:uid="{00000000-0005-0000-0000-00004A700000}"/>
    <cellStyle name="Normal 15 4 2" xfId="5650" xr:uid="{00000000-0005-0000-0000-00004B700000}"/>
    <cellStyle name="Normal 15 4 2 2" xfId="16728" xr:uid="{00000000-0005-0000-0000-00004C700000}"/>
    <cellStyle name="Normal 15 4 3" xfId="5648" xr:uid="{00000000-0005-0000-0000-00004D700000}"/>
    <cellStyle name="Normal 15 5" xfId="16134" xr:uid="{00000000-0005-0000-0000-00004E700000}"/>
    <cellStyle name="Normal 15 5 2" xfId="5647" xr:uid="{00000000-0005-0000-0000-00004F700000}"/>
    <cellStyle name="Normal 15 6" xfId="5646" xr:uid="{00000000-0005-0000-0000-000050700000}"/>
    <cellStyle name="Normal 16" xfId="5644" xr:uid="{00000000-0005-0000-0000-000051700000}"/>
    <cellStyle name="Normal 16 2" xfId="35638" xr:uid="{00000000-0005-0000-0000-000052700000}"/>
    <cellStyle name="Normal 16 3" xfId="37659" xr:uid="{00000000-0005-0000-0000-000053700000}"/>
    <cellStyle name="Normal 17" xfId="5642" xr:uid="{00000000-0005-0000-0000-000054700000}"/>
    <cellStyle name="Normal 17 2" xfId="5640" xr:uid="{00000000-0005-0000-0000-000055700000}"/>
    <cellStyle name="Normal 17 2 2" xfId="9428" xr:uid="{00000000-0005-0000-0000-000056700000}"/>
    <cellStyle name="Normal 17 2 2 2" xfId="9425" xr:uid="{00000000-0005-0000-0000-000057700000}"/>
    <cellStyle name="Normal 17 2 2 2 2" xfId="33337" xr:uid="{00000000-0005-0000-0000-000058700000}"/>
    <cellStyle name="Normal 17 2 2 3" xfId="5638" xr:uid="{00000000-0005-0000-0000-000059700000}"/>
    <cellStyle name="Normal 17 2 3" xfId="9422" xr:uid="{00000000-0005-0000-0000-00005A700000}"/>
    <cellStyle name="Normal 17 2 3 2" xfId="5636" xr:uid="{00000000-0005-0000-0000-00005B700000}"/>
    <cellStyle name="Normal 17 2 4" xfId="5632" xr:uid="{00000000-0005-0000-0000-00005C700000}"/>
    <cellStyle name="Normal 17 3" xfId="5630" xr:uid="{00000000-0005-0000-0000-00005D700000}"/>
    <cellStyle name="Normal 17 3 2" xfId="33157" xr:uid="{00000000-0005-0000-0000-00005E700000}"/>
    <cellStyle name="Normal 17 3 2 2" xfId="29216" xr:uid="{00000000-0005-0000-0000-00005F700000}"/>
    <cellStyle name="Normal 17 3 3" xfId="11246" xr:uid="{00000000-0005-0000-0000-000060700000}"/>
    <cellStyle name="Normal 17 4" xfId="5628" xr:uid="{00000000-0005-0000-0000-000061700000}"/>
    <cellStyle name="Normal 17 4 2" xfId="11214" xr:uid="{00000000-0005-0000-0000-000062700000}"/>
    <cellStyle name="Normal 17 5" xfId="5626" xr:uid="{00000000-0005-0000-0000-000063700000}"/>
    <cellStyle name="Normal 18" xfId="31394" xr:uid="{00000000-0005-0000-0000-000064700000}"/>
    <cellStyle name="Normal 18 2" xfId="35641" xr:uid="{00000000-0005-0000-0000-000065700000}"/>
    <cellStyle name="Normal 18 3" xfId="37698" xr:uid="{00000000-0005-0000-0000-000066700000}"/>
    <cellStyle name="Normal 19" xfId="8552" xr:uid="{00000000-0005-0000-0000-000067700000}"/>
    <cellStyle name="Normal 19 2" xfId="5624" xr:uid="{00000000-0005-0000-0000-000068700000}"/>
    <cellStyle name="Normal 19 2 2" xfId="18965" xr:uid="{00000000-0005-0000-0000-000069700000}"/>
    <cellStyle name="Normal 19 2 2 2" xfId="12332" xr:uid="{00000000-0005-0000-0000-00006A700000}"/>
    <cellStyle name="Normal 19 2 3" xfId="25058" xr:uid="{00000000-0005-0000-0000-00006B700000}"/>
    <cellStyle name="Normal 19 3" xfId="5622" xr:uid="{00000000-0005-0000-0000-00006C700000}"/>
    <cellStyle name="Normal 19 3 2" xfId="18955" xr:uid="{00000000-0005-0000-0000-00006D700000}"/>
    <cellStyle name="Normal 19 4" xfId="5407" xr:uid="{00000000-0005-0000-0000-00006E700000}"/>
    <cellStyle name="Normal 2" xfId="4" xr:uid="{00000000-0005-0000-0000-00006F700000}"/>
    <cellStyle name="Normal 2 10" xfId="36245" xr:uid="{00000000-0005-0000-0000-000070700000}"/>
    <cellStyle name="Normal 2 11" xfId="36531" xr:uid="{00000000-0005-0000-0000-000071700000}"/>
    <cellStyle name="Normal 2 12" xfId="37416" xr:uid="{00000000-0005-0000-0000-000072700000}"/>
    <cellStyle name="Normal 2 2" xfId="49" xr:uid="{00000000-0005-0000-0000-000073700000}"/>
    <cellStyle name="Normal 2 2 2" xfId="5618" xr:uid="{00000000-0005-0000-0000-000074700000}"/>
    <cellStyle name="Normal 2 2 3" xfId="34415" xr:uid="{00000000-0005-0000-0000-000075700000}"/>
    <cellStyle name="Normal 2 2 4" xfId="5619" xr:uid="{00000000-0005-0000-0000-000076700000}"/>
    <cellStyle name="Normal 2 3" xfId="72" xr:uid="{00000000-0005-0000-0000-000077700000}"/>
    <cellStyle name="Normal 2 3 2" xfId="15315" xr:uid="{00000000-0005-0000-0000-000078700000}"/>
    <cellStyle name="Normal 2 3 3" xfId="34434" xr:uid="{00000000-0005-0000-0000-000079700000}"/>
    <cellStyle name="Normal 2 3 4" xfId="15317" xr:uid="{00000000-0005-0000-0000-00007A700000}"/>
    <cellStyle name="Normal 2 4" xfId="135" xr:uid="{00000000-0005-0000-0000-00007B700000}"/>
    <cellStyle name="Normal 2 4 2" xfId="34489" xr:uid="{00000000-0005-0000-0000-00007C700000}"/>
    <cellStyle name="Normal 2 4 3" xfId="19616" xr:uid="{00000000-0005-0000-0000-00007D700000}"/>
    <cellStyle name="Normal 2 5" xfId="196" xr:uid="{00000000-0005-0000-0000-00007E700000}"/>
    <cellStyle name="Normal 2 6" xfId="50" xr:uid="{00000000-0005-0000-0000-00007F700000}"/>
    <cellStyle name="Normal 2 6 2" xfId="34749" xr:uid="{00000000-0005-0000-0000-000080700000}"/>
    <cellStyle name="Normal 2 7" xfId="34939" xr:uid="{00000000-0005-0000-0000-000081700000}"/>
    <cellStyle name="Normal 2 8" xfId="35144" xr:uid="{00000000-0005-0000-0000-000082700000}"/>
    <cellStyle name="Normal 2 9" xfId="35373" xr:uid="{00000000-0005-0000-0000-000083700000}"/>
    <cellStyle name="Normal 20" xfId="5689" xr:uid="{00000000-0005-0000-0000-000084700000}"/>
    <cellStyle name="Normal 20 2" xfId="9222" xr:uid="{00000000-0005-0000-0000-000085700000}"/>
    <cellStyle name="Normal 20 2 2" xfId="5687" xr:uid="{00000000-0005-0000-0000-000086700000}"/>
    <cellStyle name="Normal 20 3" xfId="5663" xr:uid="{00000000-0005-0000-0000-000087700000}"/>
    <cellStyle name="Normal 21" xfId="5643" xr:uid="{00000000-0005-0000-0000-000088700000}"/>
    <cellStyle name="Normal 21 2" xfId="10648" xr:uid="{00000000-0005-0000-0000-000089700000}"/>
    <cellStyle name="Normal 21 3" xfId="37756" xr:uid="{00000000-0005-0000-0000-00008A700000}"/>
    <cellStyle name="Normal 22" xfId="5641" xr:uid="{00000000-0005-0000-0000-00008B700000}"/>
    <cellStyle name="Normal 22 2" xfId="36885" xr:uid="{00000000-0005-0000-0000-00008C700000}"/>
    <cellStyle name="Normal 22 3" xfId="37776" xr:uid="{00000000-0005-0000-0000-00008D700000}"/>
    <cellStyle name="Normal 23" xfId="31393" xr:uid="{00000000-0005-0000-0000-00008E700000}"/>
    <cellStyle name="Normal 23 2" xfId="36905" xr:uid="{00000000-0005-0000-0000-00008F700000}"/>
    <cellStyle name="Normal 23 3" xfId="37796" xr:uid="{00000000-0005-0000-0000-000090700000}"/>
    <cellStyle name="Normal 24" xfId="8551" xr:uid="{00000000-0005-0000-0000-000091700000}"/>
    <cellStyle name="Normal 24 2" xfId="35754" xr:uid="{00000000-0005-0000-0000-000092700000}"/>
    <cellStyle name="Normal 24 3" xfId="37816" xr:uid="{00000000-0005-0000-0000-000093700000}"/>
    <cellStyle name="Normal 25" xfId="5616" xr:uid="{00000000-0005-0000-0000-000094700000}"/>
    <cellStyle name="Normal 25 2" xfId="35774" xr:uid="{00000000-0005-0000-0000-000095700000}"/>
    <cellStyle name="Normal 25 3" xfId="37836" xr:uid="{00000000-0005-0000-0000-000096700000}"/>
    <cellStyle name="Normal 26" xfId="3" xr:uid="{00000000-0005-0000-0000-000097700000}"/>
    <cellStyle name="Normal 26 2" xfId="34412" xr:uid="{00000000-0005-0000-0000-000098700000}"/>
    <cellStyle name="Normal 26 2 2" xfId="36474" xr:uid="{00000000-0005-0000-0000-000099700000}"/>
    <cellStyle name="Normal 26 2 3" xfId="36772" xr:uid="{00000000-0005-0000-0000-00009A700000}"/>
    <cellStyle name="Normal 26 2 4" xfId="37658" xr:uid="{00000000-0005-0000-0000-00009B700000}"/>
    <cellStyle name="Normal 26 3" xfId="34666" xr:uid="{00000000-0005-0000-0000-00009C700000}"/>
    <cellStyle name="Normal 26 3 2" xfId="36511" xr:uid="{00000000-0005-0000-0000-00009D700000}"/>
    <cellStyle name="Normal 26 3 3" xfId="37062" xr:uid="{00000000-0005-0000-0000-00009E700000}"/>
    <cellStyle name="Normal 26 3 4" xfId="37956" xr:uid="{00000000-0005-0000-0000-00009F700000}"/>
    <cellStyle name="Normal 26 4" xfId="35574" xr:uid="{00000000-0005-0000-0000-0000A0700000}"/>
    <cellStyle name="Normal 26 41" xfId="38297" xr:uid="{23EEB115-FF5A-4B93-8603-D9A62C03BB04}"/>
    <cellStyle name="Normal 26 5" xfId="36447" xr:uid="{00000000-0005-0000-0000-0000A1700000}"/>
    <cellStyle name="Normal 26 6" xfId="36733" xr:uid="{00000000-0005-0000-0000-0000A2700000}"/>
    <cellStyle name="Normal 26 7" xfId="37618" xr:uid="{00000000-0005-0000-0000-0000A3700000}"/>
    <cellStyle name="Normal 27" xfId="20797" xr:uid="{00000000-0005-0000-0000-0000A4700000}"/>
    <cellStyle name="Normal 27 2" xfId="36963" xr:uid="{00000000-0005-0000-0000-0000A5700000}"/>
    <cellStyle name="Normal 27 3" xfId="37856" xr:uid="{00000000-0005-0000-0000-0000A6700000}"/>
    <cellStyle name="Normal 28" xfId="5611" xr:uid="{00000000-0005-0000-0000-0000A7700000}"/>
    <cellStyle name="Normal 28 2" xfId="36983" xr:uid="{00000000-0005-0000-0000-0000A8700000}"/>
    <cellStyle name="Normal 28 3" xfId="37876" xr:uid="{00000000-0005-0000-0000-0000A9700000}"/>
    <cellStyle name="Normal 29" xfId="34409" xr:uid="{00000000-0005-0000-0000-0000AA700000}"/>
    <cellStyle name="Normal 29 2" xfId="37003" xr:uid="{00000000-0005-0000-0000-0000AB700000}"/>
    <cellStyle name="Normal 29 3" xfId="37896" xr:uid="{00000000-0005-0000-0000-0000AC700000}"/>
    <cellStyle name="Normal 3" xfId="61" xr:uid="{00000000-0005-0000-0000-0000AD700000}"/>
    <cellStyle name="Normal 3 10" xfId="25877" xr:uid="{00000000-0005-0000-0000-0000AE700000}"/>
    <cellStyle name="Normal 3 10 2" xfId="19024" xr:uid="{00000000-0005-0000-0000-0000AF700000}"/>
    <cellStyle name="Normal 3 10 2 2" xfId="22674" xr:uid="{00000000-0005-0000-0000-0000B0700000}"/>
    <cellStyle name="Normal 3 10 2 2 2" xfId="5609" xr:uid="{00000000-0005-0000-0000-0000B1700000}"/>
    <cellStyle name="Normal 3 10 2 3" xfId="5608" xr:uid="{00000000-0005-0000-0000-0000B2700000}"/>
    <cellStyle name="Normal 3 10 2 3 2" xfId="28523" xr:uid="{00000000-0005-0000-0000-0000B3700000}"/>
    <cellStyle name="Normal 3 10 2 4" xfId="20865" xr:uid="{00000000-0005-0000-0000-0000B4700000}"/>
    <cellStyle name="Normal 3 10 2 4 2" xfId="28508" xr:uid="{00000000-0005-0000-0000-0000B5700000}"/>
    <cellStyle name="Normal 3 10 2 5" xfId="20969" xr:uid="{00000000-0005-0000-0000-0000B6700000}"/>
    <cellStyle name="Normal 3 10 2 5 2" xfId="27101" xr:uid="{00000000-0005-0000-0000-0000B7700000}"/>
    <cellStyle name="Normal 3 10 2 6" xfId="20861" xr:uid="{00000000-0005-0000-0000-0000B8700000}"/>
    <cellStyle name="Normal 3 10 2 6 2" xfId="30773" xr:uid="{00000000-0005-0000-0000-0000B9700000}"/>
    <cellStyle name="Normal 3 10 2 7" xfId="12147" xr:uid="{00000000-0005-0000-0000-0000BA700000}"/>
    <cellStyle name="Normal 3 10 3" xfId="5606" xr:uid="{00000000-0005-0000-0000-0000BB700000}"/>
    <cellStyle name="Normal 3 10 3 2" xfId="15299" xr:uid="{00000000-0005-0000-0000-0000BC700000}"/>
    <cellStyle name="Normal 3 10 4" xfId="8164" xr:uid="{00000000-0005-0000-0000-0000BD700000}"/>
    <cellStyle name="Normal 3 10 4 2" xfId="17474" xr:uid="{00000000-0005-0000-0000-0000BE700000}"/>
    <cellStyle name="Normal 3 10 5" xfId="5605" xr:uid="{00000000-0005-0000-0000-0000BF700000}"/>
    <cellStyle name="Normal 3 10 5 2" xfId="5604" xr:uid="{00000000-0005-0000-0000-0000C0700000}"/>
    <cellStyle name="Normal 3 10 6" xfId="5602" xr:uid="{00000000-0005-0000-0000-0000C1700000}"/>
    <cellStyle name="Normal 3 10 6 2" xfId="21724" xr:uid="{00000000-0005-0000-0000-0000C2700000}"/>
    <cellStyle name="Normal 3 10 7" xfId="5601" xr:uid="{00000000-0005-0000-0000-0000C3700000}"/>
    <cellStyle name="Normal 3 10 7 2" xfId="21367" xr:uid="{00000000-0005-0000-0000-0000C4700000}"/>
    <cellStyle name="Normal 3 10 8" xfId="6562" xr:uid="{00000000-0005-0000-0000-0000C5700000}"/>
    <cellStyle name="Normal 3 11" xfId="32624" xr:uid="{00000000-0005-0000-0000-0000C6700000}"/>
    <cellStyle name="Normal 3 11 2" xfId="5599" xr:uid="{00000000-0005-0000-0000-0000C7700000}"/>
    <cellStyle name="Normal 3 11 2 2" xfId="11308" xr:uid="{00000000-0005-0000-0000-0000C8700000}"/>
    <cellStyle name="Normal 3 11 2 2 2" xfId="5597" xr:uid="{00000000-0005-0000-0000-0000C9700000}"/>
    <cellStyle name="Normal 3 11 2 3" xfId="5596" xr:uid="{00000000-0005-0000-0000-0000CA700000}"/>
    <cellStyle name="Normal 3 11 2 3 2" xfId="29703" xr:uid="{00000000-0005-0000-0000-0000CB700000}"/>
    <cellStyle name="Normal 3 11 2 4" xfId="21236" xr:uid="{00000000-0005-0000-0000-0000CC700000}"/>
    <cellStyle name="Normal 3 11 2 4 2" xfId="27011" xr:uid="{00000000-0005-0000-0000-0000CD700000}"/>
    <cellStyle name="Normal 3 11 2 5" xfId="22179" xr:uid="{00000000-0005-0000-0000-0000CE700000}"/>
    <cellStyle name="Normal 3 11 2 5 2" xfId="30549" xr:uid="{00000000-0005-0000-0000-0000CF700000}"/>
    <cellStyle name="Normal 3 11 2 6" xfId="21965" xr:uid="{00000000-0005-0000-0000-0000D0700000}"/>
    <cellStyle name="Normal 3 11 2 6 2" xfId="5595" xr:uid="{00000000-0005-0000-0000-0000D1700000}"/>
    <cellStyle name="Normal 3 11 2 7" xfId="5593" xr:uid="{00000000-0005-0000-0000-0000D2700000}"/>
    <cellStyle name="Normal 3 11 3" xfId="5592" xr:uid="{00000000-0005-0000-0000-0000D3700000}"/>
    <cellStyle name="Normal 3 11 3 2" xfId="33135" xr:uid="{00000000-0005-0000-0000-0000D4700000}"/>
    <cellStyle name="Normal 3 11 4" xfId="5591" xr:uid="{00000000-0005-0000-0000-0000D5700000}"/>
    <cellStyle name="Normal 3 11 4 2" xfId="5590" xr:uid="{00000000-0005-0000-0000-0000D6700000}"/>
    <cellStyle name="Normal 3 11 5" xfId="5589" xr:uid="{00000000-0005-0000-0000-0000D7700000}"/>
    <cellStyle name="Normal 3 11 5 2" xfId="5587" xr:uid="{00000000-0005-0000-0000-0000D8700000}"/>
    <cellStyle name="Normal 3 11 6" xfId="6196" xr:uid="{00000000-0005-0000-0000-0000D9700000}"/>
    <cellStyle name="Normal 3 11 6 2" xfId="20872" xr:uid="{00000000-0005-0000-0000-0000DA700000}"/>
    <cellStyle name="Normal 3 11 7" xfId="6534" xr:uid="{00000000-0005-0000-0000-0000DB700000}"/>
    <cellStyle name="Normal 3 11 7 2" xfId="20689" xr:uid="{00000000-0005-0000-0000-0000DC700000}"/>
    <cellStyle name="Normal 3 11 8" xfId="32912" xr:uid="{00000000-0005-0000-0000-0000DD700000}"/>
    <cellStyle name="Normal 3 12" xfId="5585" xr:uid="{00000000-0005-0000-0000-0000DE700000}"/>
    <cellStyle name="Normal 3 12 2" xfId="5584" xr:uid="{00000000-0005-0000-0000-0000DF700000}"/>
    <cellStyle name="Normal 3 12 2 2" xfId="5583" xr:uid="{00000000-0005-0000-0000-0000E0700000}"/>
    <cellStyle name="Normal 3 12 2 2 2" xfId="5579" xr:uid="{00000000-0005-0000-0000-0000E1700000}"/>
    <cellStyle name="Normal 3 12 2 3" xfId="21817" xr:uid="{00000000-0005-0000-0000-0000E2700000}"/>
    <cellStyle name="Normal 3 12 2 3 2" xfId="26960" xr:uid="{00000000-0005-0000-0000-0000E3700000}"/>
    <cellStyle name="Normal 3 12 2 4" xfId="20829" xr:uid="{00000000-0005-0000-0000-0000E4700000}"/>
    <cellStyle name="Normal 3 12 2 4 2" xfId="29424" xr:uid="{00000000-0005-0000-0000-0000E5700000}"/>
    <cellStyle name="Normal 3 12 2 5" xfId="5578" xr:uid="{00000000-0005-0000-0000-0000E6700000}"/>
    <cellStyle name="Normal 3 12 2 5 2" xfId="33712" xr:uid="{00000000-0005-0000-0000-0000E7700000}"/>
    <cellStyle name="Normal 3 12 2 6" xfId="5577" xr:uid="{00000000-0005-0000-0000-0000E8700000}"/>
    <cellStyle name="Normal 3 12 2 6 2" xfId="32429" xr:uid="{00000000-0005-0000-0000-0000E9700000}"/>
    <cellStyle name="Normal 3 12 2 7" xfId="5576" xr:uid="{00000000-0005-0000-0000-0000EA700000}"/>
    <cellStyle name="Normal 3 12 3" xfId="5575" xr:uid="{00000000-0005-0000-0000-0000EB700000}"/>
    <cellStyle name="Normal 3 12 3 2" xfId="5573" xr:uid="{00000000-0005-0000-0000-0000EC700000}"/>
    <cellStyle name="Normal 3 12 4" xfId="23712" xr:uid="{00000000-0005-0000-0000-0000ED700000}"/>
    <cellStyle name="Normal 3 12 4 2" xfId="25821" xr:uid="{00000000-0005-0000-0000-0000EE700000}"/>
    <cellStyle name="Normal 3 12 5" xfId="25735" xr:uid="{00000000-0005-0000-0000-0000EF700000}"/>
    <cellStyle name="Normal 3 12 5 2" xfId="21198" xr:uid="{00000000-0005-0000-0000-0000F0700000}"/>
    <cellStyle name="Normal 3 12 6" xfId="18885" xr:uid="{00000000-0005-0000-0000-0000F1700000}"/>
    <cellStyle name="Normal 3 12 6 2" xfId="20472" xr:uid="{00000000-0005-0000-0000-0000F2700000}"/>
    <cellStyle name="Normal 3 12 7" xfId="28955" xr:uid="{00000000-0005-0000-0000-0000F3700000}"/>
    <cellStyle name="Normal 3 12 7 2" xfId="22664" xr:uid="{00000000-0005-0000-0000-0000F4700000}"/>
    <cellStyle name="Normal 3 12 8" xfId="5571" xr:uid="{00000000-0005-0000-0000-0000F5700000}"/>
    <cellStyle name="Normal 3 13" xfId="5570" xr:uid="{00000000-0005-0000-0000-0000F6700000}"/>
    <cellStyle name="Normal 3 13 2" xfId="5569" xr:uid="{00000000-0005-0000-0000-0000F7700000}"/>
    <cellStyle name="Normal 3 13 2 2" xfId="5568" xr:uid="{00000000-0005-0000-0000-0000F8700000}"/>
    <cellStyle name="Normal 3 13 2 2 2" xfId="5566" xr:uid="{00000000-0005-0000-0000-0000F9700000}"/>
    <cellStyle name="Normal 3 13 2 3" xfId="21805" xr:uid="{00000000-0005-0000-0000-0000FA700000}"/>
    <cellStyle name="Normal 3 13 2 3 2" xfId="29285" xr:uid="{00000000-0005-0000-0000-0000FB700000}"/>
    <cellStyle name="Normal 3 13 2 4" xfId="5565" xr:uid="{00000000-0005-0000-0000-0000FC700000}"/>
    <cellStyle name="Normal 3 13 2 4 2" xfId="5563" xr:uid="{00000000-0005-0000-0000-0000FD700000}"/>
    <cellStyle name="Normal 3 13 2 5" xfId="5774" xr:uid="{00000000-0005-0000-0000-0000FE700000}"/>
    <cellStyle name="Normal 3 13 2 5 2" xfId="5769" xr:uid="{00000000-0005-0000-0000-0000FF700000}"/>
    <cellStyle name="Normal 3 13 2 6" xfId="12452" xr:uid="{00000000-0005-0000-0000-000000710000}"/>
    <cellStyle name="Normal 3 13 2 6 2" xfId="12451" xr:uid="{00000000-0005-0000-0000-000001710000}"/>
    <cellStyle name="Normal 3 13 2 7" xfId="12444" xr:uid="{00000000-0005-0000-0000-000002710000}"/>
    <cellStyle name="Normal 3 13 3" xfId="24027" xr:uid="{00000000-0005-0000-0000-000003710000}"/>
    <cellStyle name="Normal 3 13 3 2" xfId="26377" xr:uid="{00000000-0005-0000-0000-000004710000}"/>
    <cellStyle name="Normal 3 13 4" xfId="23704" xr:uid="{00000000-0005-0000-0000-000005710000}"/>
    <cellStyle name="Normal 3 13 4 2" xfId="23999" xr:uid="{00000000-0005-0000-0000-000006710000}"/>
    <cellStyle name="Normal 3 13 5" xfId="23987" xr:uid="{00000000-0005-0000-0000-000007710000}"/>
    <cellStyle name="Normal 3 13 5 2" xfId="23981" xr:uid="{00000000-0005-0000-0000-000008710000}"/>
    <cellStyle name="Normal 3 13 6" xfId="23976" xr:uid="{00000000-0005-0000-0000-000009710000}"/>
    <cellStyle name="Normal 3 13 6 2" xfId="20317" xr:uid="{00000000-0005-0000-0000-00000A710000}"/>
    <cellStyle name="Normal 3 13 7" xfId="25218" xr:uid="{00000000-0005-0000-0000-00000B710000}"/>
    <cellStyle name="Normal 3 13 7 2" xfId="20281" xr:uid="{00000000-0005-0000-0000-00000C710000}"/>
    <cellStyle name="Normal 3 13 8" xfId="5562" xr:uid="{00000000-0005-0000-0000-00000D710000}"/>
    <cellStyle name="Normal 3 13 9" xfId="5560" xr:uid="{00000000-0005-0000-0000-00000E710000}"/>
    <cellStyle name="Normal 3 14" xfId="29251" xr:uid="{00000000-0005-0000-0000-00000F710000}"/>
    <cellStyle name="Normal 3 14 2" xfId="6210" xr:uid="{00000000-0005-0000-0000-000010710000}"/>
    <cellStyle name="Normal 3 14 2 2" xfId="34320" xr:uid="{00000000-0005-0000-0000-000011710000}"/>
    <cellStyle name="Normal 3 14 3" xfId="32798" xr:uid="{00000000-0005-0000-0000-000012710000}"/>
    <cellStyle name="Normal 3 14 3 2" xfId="23973" xr:uid="{00000000-0005-0000-0000-000013710000}"/>
    <cellStyle name="Normal 3 14 4" xfId="32583" xr:uid="{00000000-0005-0000-0000-000014710000}"/>
    <cellStyle name="Normal 3 14 4 2" xfId="23960" xr:uid="{00000000-0005-0000-0000-000015710000}"/>
    <cellStyle name="Normal 3 14 5" xfId="32566" xr:uid="{00000000-0005-0000-0000-000016710000}"/>
    <cellStyle name="Normal 3 14 5 2" xfId="23957" xr:uid="{00000000-0005-0000-0000-000017710000}"/>
    <cellStyle name="Normal 3 14 6" xfId="23950" xr:uid="{00000000-0005-0000-0000-000018710000}"/>
    <cellStyle name="Normal 3 14 6 2" xfId="20224" xr:uid="{00000000-0005-0000-0000-000019710000}"/>
    <cellStyle name="Normal 3 14 7" xfId="5558" xr:uid="{00000000-0005-0000-0000-00001A710000}"/>
    <cellStyle name="Normal 3 15" xfId="6207" xr:uid="{00000000-0005-0000-0000-00001B710000}"/>
    <cellStyle name="Normal 3 15 2" xfId="31918" xr:uid="{00000000-0005-0000-0000-00001C710000}"/>
    <cellStyle name="Normal 3 15 2 2" xfId="31912" xr:uid="{00000000-0005-0000-0000-00001D710000}"/>
    <cellStyle name="Normal 3 15 3" xfId="32993" xr:uid="{00000000-0005-0000-0000-00001E710000}"/>
    <cellStyle name="Normal 3 15 3 2" xfId="23938" xr:uid="{00000000-0005-0000-0000-00001F710000}"/>
    <cellStyle name="Normal 3 15 4" xfId="32980" xr:uid="{00000000-0005-0000-0000-000020710000}"/>
    <cellStyle name="Normal 3 15 4 2" xfId="28120" xr:uid="{00000000-0005-0000-0000-000021710000}"/>
    <cellStyle name="Normal 3 15 5" xfId="23932" xr:uid="{00000000-0005-0000-0000-000022710000}"/>
    <cellStyle name="Normal 3 15 5 2" xfId="24333" xr:uid="{00000000-0005-0000-0000-000023710000}"/>
    <cellStyle name="Normal 3 15 6" xfId="33407" xr:uid="{00000000-0005-0000-0000-000024710000}"/>
    <cellStyle name="Normal 3 15 6 2" xfId="20165" xr:uid="{00000000-0005-0000-0000-000025710000}"/>
    <cellStyle name="Normal 3 15 7" xfId="31804" xr:uid="{00000000-0005-0000-0000-000026710000}"/>
    <cellStyle name="Normal 3 16" xfId="6204" xr:uid="{00000000-0005-0000-0000-000027710000}"/>
    <cellStyle name="Normal 3 16 2" xfId="31717" xr:uid="{00000000-0005-0000-0000-000028710000}"/>
    <cellStyle name="Normal 3 16 2 2" xfId="32256" xr:uid="{00000000-0005-0000-0000-000029710000}"/>
    <cellStyle name="Normal 3 16 3" xfId="32965" xr:uid="{00000000-0005-0000-0000-00002A710000}"/>
    <cellStyle name="Normal 3 16 3 2" xfId="23928" xr:uid="{00000000-0005-0000-0000-00002B710000}"/>
    <cellStyle name="Normal 3 16 4" xfId="23925" xr:uid="{00000000-0005-0000-0000-00002C710000}"/>
    <cellStyle name="Normal 3 16 4 2" xfId="34186" xr:uid="{00000000-0005-0000-0000-00002D710000}"/>
    <cellStyle name="Normal 3 16 5" xfId="33362" xr:uid="{00000000-0005-0000-0000-00002E710000}"/>
    <cellStyle name="Normal 3 16 5 2" xfId="27742" xr:uid="{00000000-0005-0000-0000-00002F710000}"/>
    <cellStyle name="Normal 3 16 6" xfId="33359" xr:uid="{00000000-0005-0000-0000-000030710000}"/>
    <cellStyle name="Normal 3 16 6 2" xfId="27548" xr:uid="{00000000-0005-0000-0000-000031710000}"/>
    <cellStyle name="Normal 3 16 7" xfId="16197" xr:uid="{00000000-0005-0000-0000-000032710000}"/>
    <cellStyle name="Normal 3 17" xfId="12036" xr:uid="{00000000-0005-0000-0000-000033710000}"/>
    <cellStyle name="Normal 3 17 2" xfId="31616" xr:uid="{00000000-0005-0000-0000-000034710000}"/>
    <cellStyle name="Normal 3 18" xfId="5556" xr:uid="{00000000-0005-0000-0000-000035710000}"/>
    <cellStyle name="Normal 3 18 2" xfId="31561" xr:uid="{00000000-0005-0000-0000-000036710000}"/>
    <cellStyle name="Normal 3 19" xfId="5554" xr:uid="{00000000-0005-0000-0000-000037710000}"/>
    <cellStyle name="Normal 3 19 2" xfId="31542" xr:uid="{00000000-0005-0000-0000-000038710000}"/>
    <cellStyle name="Normal 3 2" xfId="63" xr:uid="{00000000-0005-0000-0000-000039710000}"/>
    <cellStyle name="Normal 3 2 10" xfId="5552" xr:uid="{00000000-0005-0000-0000-00003A710000}"/>
    <cellStyle name="Normal 3 2 10 2" xfId="5550" xr:uid="{00000000-0005-0000-0000-00003B710000}"/>
    <cellStyle name="Normal 3 2 10 2 2" xfId="10402" xr:uid="{00000000-0005-0000-0000-00003C710000}"/>
    <cellStyle name="Normal 3 2 10 2 2 2" xfId="5548" xr:uid="{00000000-0005-0000-0000-00003D710000}"/>
    <cellStyle name="Normal 3 2 10 2 3" xfId="22028" xr:uid="{00000000-0005-0000-0000-00003E710000}"/>
    <cellStyle name="Normal 3 2 10 2 3 2" xfId="16611" xr:uid="{00000000-0005-0000-0000-00003F710000}"/>
    <cellStyle name="Normal 3 2 10 2 4" xfId="10396" xr:uid="{00000000-0005-0000-0000-000040710000}"/>
    <cellStyle name="Normal 3 2 10 2 4 2" xfId="14717" xr:uid="{00000000-0005-0000-0000-000041710000}"/>
    <cellStyle name="Normal 3 2 10 2 5" xfId="16593" xr:uid="{00000000-0005-0000-0000-000042710000}"/>
    <cellStyle name="Normal 3 2 10 2 5 2" xfId="14278" xr:uid="{00000000-0005-0000-0000-000043710000}"/>
    <cellStyle name="Normal 3 2 10 2 6" xfId="16200" xr:uid="{00000000-0005-0000-0000-000044710000}"/>
    <cellStyle name="Normal 3 2 10 2 6 2" xfId="5545" xr:uid="{00000000-0005-0000-0000-000045710000}"/>
    <cellStyle name="Normal 3 2 10 2 7" xfId="17450" xr:uid="{00000000-0005-0000-0000-000046710000}"/>
    <cellStyle name="Normal 3 2 10 3" xfId="12901" xr:uid="{00000000-0005-0000-0000-000047710000}"/>
    <cellStyle name="Normal 3 2 10 3 2" xfId="13397" xr:uid="{00000000-0005-0000-0000-000048710000}"/>
    <cellStyle name="Normal 3 2 10 4" xfId="12897" xr:uid="{00000000-0005-0000-0000-000049710000}"/>
    <cellStyle name="Normal 3 2 10 4 2" xfId="10293" xr:uid="{00000000-0005-0000-0000-00004A710000}"/>
    <cellStyle name="Normal 3 2 10 5" xfId="6471" xr:uid="{00000000-0005-0000-0000-00004B710000}"/>
    <cellStyle name="Normal 3 2 10 5 2" xfId="29027" xr:uid="{00000000-0005-0000-0000-00004C710000}"/>
    <cellStyle name="Normal 3 2 10 6" xfId="6368" xr:uid="{00000000-0005-0000-0000-00004D710000}"/>
    <cellStyle name="Normal 3 2 10 6 2" xfId="5543" xr:uid="{00000000-0005-0000-0000-00004E710000}"/>
    <cellStyle name="Normal 3 2 10 7" xfId="5542" xr:uid="{00000000-0005-0000-0000-00004F710000}"/>
    <cellStyle name="Normal 3 2 10 7 2" xfId="5539" xr:uid="{00000000-0005-0000-0000-000050710000}"/>
    <cellStyle name="Normal 3 2 10 8" xfId="5538" xr:uid="{00000000-0005-0000-0000-000051710000}"/>
    <cellStyle name="Normal 3 2 11" xfId="26157" xr:uid="{00000000-0005-0000-0000-000052710000}"/>
    <cellStyle name="Normal 3 2 11 2" xfId="5534" xr:uid="{00000000-0005-0000-0000-000053710000}"/>
    <cellStyle name="Normal 3 2 11 2 2" xfId="5531" xr:uid="{00000000-0005-0000-0000-000054710000}"/>
    <cellStyle name="Normal 3 2 11 3" xfId="12892" xr:uid="{00000000-0005-0000-0000-000055710000}"/>
    <cellStyle name="Normal 3 2 11 3 2" xfId="9553" xr:uid="{00000000-0005-0000-0000-000056710000}"/>
    <cellStyle name="Normal 3 2 11 4" xfId="5529" xr:uid="{00000000-0005-0000-0000-000057710000}"/>
    <cellStyle name="Normal 3 2 11 4 2" xfId="31074" xr:uid="{00000000-0005-0000-0000-000058710000}"/>
    <cellStyle name="Normal 3 2 11 5" xfId="5527" xr:uid="{00000000-0005-0000-0000-000059710000}"/>
    <cellStyle name="Normal 3 2 11 5 2" xfId="5523" xr:uid="{00000000-0005-0000-0000-00005A710000}"/>
    <cellStyle name="Normal 3 2 11 6" xfId="5522" xr:uid="{00000000-0005-0000-0000-00005B710000}"/>
    <cellStyle name="Normal 3 2 11 6 2" xfId="25102" xr:uid="{00000000-0005-0000-0000-00005C710000}"/>
    <cellStyle name="Normal 3 2 11 7" xfId="5520" xr:uid="{00000000-0005-0000-0000-00005D710000}"/>
    <cellStyle name="Normal 3 2 12" xfId="18274" xr:uid="{00000000-0005-0000-0000-00005E710000}"/>
    <cellStyle name="Normal 3 2 12 2" xfId="5518" xr:uid="{00000000-0005-0000-0000-00005F710000}"/>
    <cellStyle name="Normal 3 2 12 2 2" xfId="5517" xr:uid="{00000000-0005-0000-0000-000060710000}"/>
    <cellStyle name="Normal 3 2 12 3" xfId="5514" xr:uid="{00000000-0005-0000-0000-000061710000}"/>
    <cellStyle name="Normal 3 2 12 3 2" xfId="20395" xr:uid="{00000000-0005-0000-0000-000062710000}"/>
    <cellStyle name="Normal 3 2 12 4" xfId="6798" xr:uid="{00000000-0005-0000-0000-000063710000}"/>
    <cellStyle name="Normal 3 2 12 4 2" xfId="7582" xr:uid="{00000000-0005-0000-0000-000064710000}"/>
    <cellStyle name="Normal 3 2 12 5" xfId="12470" xr:uid="{00000000-0005-0000-0000-000065710000}"/>
    <cellStyle name="Normal 3 2 12 5 2" xfId="7578" xr:uid="{00000000-0005-0000-0000-000066710000}"/>
    <cellStyle name="Normal 3 2 12 6" xfId="29071" xr:uid="{00000000-0005-0000-0000-000067710000}"/>
    <cellStyle name="Normal 3 2 12 6 2" xfId="6145" xr:uid="{00000000-0005-0000-0000-000068710000}"/>
    <cellStyle name="Normal 3 2 12 7" xfId="10426" xr:uid="{00000000-0005-0000-0000-000069710000}"/>
    <cellStyle name="Normal 3 2 13" xfId="18271" xr:uid="{00000000-0005-0000-0000-00006A710000}"/>
    <cellStyle name="Normal 3 2 13 2" xfId="30998" xr:uid="{00000000-0005-0000-0000-00006B710000}"/>
    <cellStyle name="Normal 3 2 14" xfId="5512" xr:uid="{00000000-0005-0000-0000-00006C710000}"/>
    <cellStyle name="Normal 3 2 14 2" xfId="26347" xr:uid="{00000000-0005-0000-0000-00006D710000}"/>
    <cellStyle name="Normal 3 2 15" xfId="5511" xr:uid="{00000000-0005-0000-0000-00006E710000}"/>
    <cellStyle name="Normal 3 2 15 2" xfId="26344" xr:uid="{00000000-0005-0000-0000-00006F710000}"/>
    <cellStyle name="Normal 3 2 16" xfId="5509" xr:uid="{00000000-0005-0000-0000-000070710000}"/>
    <cellStyle name="Normal 3 2 16 2" xfId="30074" xr:uid="{00000000-0005-0000-0000-000071710000}"/>
    <cellStyle name="Normal 3 2 17" xfId="11903" xr:uid="{00000000-0005-0000-0000-000072710000}"/>
    <cellStyle name="Normal 3 2 17 2" xfId="5507" xr:uid="{00000000-0005-0000-0000-000073710000}"/>
    <cellStyle name="Normal 3 2 18" xfId="24469" xr:uid="{00000000-0005-0000-0000-000074710000}"/>
    <cellStyle name="Normal 3 2 19" xfId="34425" xr:uid="{00000000-0005-0000-0000-000075710000}"/>
    <cellStyle name="Normal 3 2 2" xfId="5505" xr:uid="{00000000-0005-0000-0000-000076710000}"/>
    <cellStyle name="Normal 3 2 2 10" xfId="5649" xr:uid="{00000000-0005-0000-0000-000077710000}"/>
    <cellStyle name="Normal 3 2 2 2" xfId="15189" xr:uid="{00000000-0005-0000-0000-000078710000}"/>
    <cellStyle name="Normal 3 2 2 2 2" xfId="9341" xr:uid="{00000000-0005-0000-0000-000079710000}"/>
    <cellStyle name="Normal 3 2 2 2 2 2" xfId="9338" xr:uid="{00000000-0005-0000-0000-00007A710000}"/>
    <cellStyle name="Normal 3 2 2 2 2 2 2" xfId="34269" xr:uid="{00000000-0005-0000-0000-00007B710000}"/>
    <cellStyle name="Normal 3 2 2 2 2 2 2 2" xfId="24553" xr:uid="{00000000-0005-0000-0000-00007C710000}"/>
    <cellStyle name="Normal 3 2 2 2 2 2 2 2 2" xfId="9336" xr:uid="{00000000-0005-0000-0000-00007D710000}"/>
    <cellStyle name="Normal 3 2 2 2 2 2 2 2 2 2" xfId="6158" xr:uid="{00000000-0005-0000-0000-00007E710000}"/>
    <cellStyle name="Normal 3 2 2 2 2 2 2 2 2 2 2" xfId="23472" xr:uid="{00000000-0005-0000-0000-00007F710000}"/>
    <cellStyle name="Normal 3 2 2 2 2 2 2 2 2 2 2 2" xfId="29279" xr:uid="{00000000-0005-0000-0000-000080710000}"/>
    <cellStyle name="Normal 3 2 2 2 2 2 2 2 2 2 3" xfId="10236" xr:uid="{00000000-0005-0000-0000-000081710000}"/>
    <cellStyle name="Normal 3 2 2 2 2 2 2 2 2 3" xfId="6155" xr:uid="{00000000-0005-0000-0000-000082710000}"/>
    <cellStyle name="Normal 3 2 2 2 2 2 2 2 2 3 2" xfId="6439" xr:uid="{00000000-0005-0000-0000-000083710000}"/>
    <cellStyle name="Normal 3 2 2 2 2 2 2 2 2 4" xfId="5503" xr:uid="{00000000-0005-0000-0000-000084710000}"/>
    <cellStyle name="Normal 3 2 2 2 2 2 2 2 3" xfId="30869" xr:uid="{00000000-0005-0000-0000-000085710000}"/>
    <cellStyle name="Normal 3 2 2 2 2 2 2 2 3 2" xfId="6152" xr:uid="{00000000-0005-0000-0000-000086710000}"/>
    <cellStyle name="Normal 3 2 2 2 2 2 2 2 3 2 2" xfId="6434" xr:uid="{00000000-0005-0000-0000-000087710000}"/>
    <cellStyle name="Normal 3 2 2 2 2 2 2 2 3 3" xfId="5502" xr:uid="{00000000-0005-0000-0000-000088710000}"/>
    <cellStyle name="Normal 3 2 2 2 2 2 2 2 4" xfId="23892" xr:uid="{00000000-0005-0000-0000-000089710000}"/>
    <cellStyle name="Normal 3 2 2 2 2 2 2 2 4 2" xfId="5501" xr:uid="{00000000-0005-0000-0000-00008A710000}"/>
    <cellStyle name="Normal 3 2 2 2 2 2 2 2 5" xfId="6914" xr:uid="{00000000-0005-0000-0000-00008B710000}"/>
    <cellStyle name="Normal 3 2 2 2 2 2 2 3" xfId="9328" xr:uid="{00000000-0005-0000-0000-00008C710000}"/>
    <cellStyle name="Normal 3 2 2 2 2 2 2 3 2" xfId="9326" xr:uid="{00000000-0005-0000-0000-00008D710000}"/>
    <cellStyle name="Normal 3 2 2 2 2 2 2 3 2 2" xfId="30792" xr:uid="{00000000-0005-0000-0000-00008E710000}"/>
    <cellStyle name="Normal 3 2 2 2 2 2 2 3 2 2 2" xfId="6389" xr:uid="{00000000-0005-0000-0000-00008F710000}"/>
    <cellStyle name="Normal 3 2 2 2 2 2 2 3 2 3" xfId="30701" xr:uid="{00000000-0005-0000-0000-000090710000}"/>
    <cellStyle name="Normal 3 2 2 2 2 2 2 3 3" xfId="9324" xr:uid="{00000000-0005-0000-0000-000091710000}"/>
    <cellStyle name="Normal 3 2 2 2 2 2 2 3 3 2" xfId="15405" xr:uid="{00000000-0005-0000-0000-000092710000}"/>
    <cellStyle name="Normal 3 2 2 2 2 2 2 3 4" xfId="7440" xr:uid="{00000000-0005-0000-0000-000093710000}"/>
    <cellStyle name="Normal 3 2 2 2 2 2 2 4" xfId="9321" xr:uid="{00000000-0005-0000-0000-000094710000}"/>
    <cellStyle name="Normal 3 2 2 2 2 2 2 4 2" xfId="9318" xr:uid="{00000000-0005-0000-0000-000095710000}"/>
    <cellStyle name="Normal 3 2 2 2 2 2 2 4 2 2" xfId="33910" xr:uid="{00000000-0005-0000-0000-000096710000}"/>
    <cellStyle name="Normal 3 2 2 2 2 2 2 4 3" xfId="5500" xr:uid="{00000000-0005-0000-0000-000097710000}"/>
    <cellStyle name="Normal 3 2 2 2 2 2 2 5" xfId="9316" xr:uid="{00000000-0005-0000-0000-000098710000}"/>
    <cellStyle name="Normal 3 2 2 2 2 2 2 5 2" xfId="5498" xr:uid="{00000000-0005-0000-0000-000099710000}"/>
    <cellStyle name="Normal 3 2 2 2 2 2 2 6" xfId="5497" xr:uid="{00000000-0005-0000-0000-00009A710000}"/>
    <cellStyle name="Normal 3 2 2 2 2 2 3" xfId="24548" xr:uid="{00000000-0005-0000-0000-00009B710000}"/>
    <cellStyle name="Normal 3 2 2 2 2 2 3 2" xfId="10878" xr:uid="{00000000-0005-0000-0000-00009C710000}"/>
    <cellStyle name="Normal 3 2 2 2 2 2 3 2 2" xfId="9311" xr:uid="{00000000-0005-0000-0000-00009D710000}"/>
    <cellStyle name="Normal 3 2 2 2 2 2 3 2 2 2" xfId="33813" xr:uid="{00000000-0005-0000-0000-00009E710000}"/>
    <cellStyle name="Normal 3 2 2 2 2 2 3 2 2 2 2" xfId="17656" xr:uid="{00000000-0005-0000-0000-00009F710000}"/>
    <cellStyle name="Normal 3 2 2 2 2 2 3 2 2 3" xfId="34364" xr:uid="{00000000-0005-0000-0000-0000A0710000}"/>
    <cellStyle name="Normal 3 2 2 2 2 2 3 2 3" xfId="9306" xr:uid="{00000000-0005-0000-0000-0000A1710000}"/>
    <cellStyle name="Normal 3 2 2 2 2 2 3 2 3 2" xfId="21441" xr:uid="{00000000-0005-0000-0000-0000A2710000}"/>
    <cellStyle name="Normal 3 2 2 2 2 2 3 2 4" xfId="7433" xr:uid="{00000000-0005-0000-0000-0000A3710000}"/>
    <cellStyle name="Normal 3 2 2 2 2 2 3 3" xfId="10868" xr:uid="{00000000-0005-0000-0000-0000A4710000}"/>
    <cellStyle name="Normal 3 2 2 2 2 2 3 3 2" xfId="9303" xr:uid="{00000000-0005-0000-0000-0000A5710000}"/>
    <cellStyle name="Normal 3 2 2 2 2 2 3 3 2 2" xfId="32485" xr:uid="{00000000-0005-0000-0000-0000A6710000}"/>
    <cellStyle name="Normal 3 2 2 2 2 2 3 3 3" xfId="6055" xr:uid="{00000000-0005-0000-0000-0000A7710000}"/>
    <cellStyle name="Normal 3 2 2 2 2 2 3 4" xfId="10863" xr:uid="{00000000-0005-0000-0000-0000A8710000}"/>
    <cellStyle name="Normal 3 2 2 2 2 2 3 4 2" xfId="5496" xr:uid="{00000000-0005-0000-0000-0000A9710000}"/>
    <cellStyle name="Normal 3 2 2 2 2 2 3 5" xfId="10858" xr:uid="{00000000-0005-0000-0000-0000AA710000}"/>
    <cellStyle name="Normal 3 2 2 2 2 2 4" xfId="22195" xr:uid="{00000000-0005-0000-0000-0000AB710000}"/>
    <cellStyle name="Normal 3 2 2 2 2 2 4 2" xfId="10854" xr:uid="{00000000-0005-0000-0000-0000AC710000}"/>
    <cellStyle name="Normal 3 2 2 2 2 2 4 2 2" xfId="9301" xr:uid="{00000000-0005-0000-0000-0000AD710000}"/>
    <cellStyle name="Normal 3 2 2 2 2 2 4 2 2 2" xfId="32942" xr:uid="{00000000-0005-0000-0000-0000AE710000}"/>
    <cellStyle name="Normal 3 2 2 2 2 2 4 2 3" xfId="12626" xr:uid="{00000000-0005-0000-0000-0000AF710000}"/>
    <cellStyle name="Normal 3 2 2 2 2 2 4 3" xfId="10846" xr:uid="{00000000-0005-0000-0000-0000B0710000}"/>
    <cellStyle name="Normal 3 2 2 2 2 2 4 3 2" xfId="10894" xr:uid="{00000000-0005-0000-0000-0000B1710000}"/>
    <cellStyle name="Normal 3 2 2 2 2 2 4 4" xfId="10841" xr:uid="{00000000-0005-0000-0000-0000B2710000}"/>
    <cellStyle name="Normal 3 2 2 2 2 2 5" xfId="13224" xr:uid="{00000000-0005-0000-0000-0000B3710000}"/>
    <cellStyle name="Normal 3 2 2 2 2 2 5 2" xfId="10838" xr:uid="{00000000-0005-0000-0000-0000B4710000}"/>
    <cellStyle name="Normal 3 2 2 2 2 2 5 2 2" xfId="5495" xr:uid="{00000000-0005-0000-0000-0000B5710000}"/>
    <cellStyle name="Normal 3 2 2 2 2 2 5 3" xfId="10834" xr:uid="{00000000-0005-0000-0000-0000B6710000}"/>
    <cellStyle name="Normal 3 2 2 2 2 2 6" xfId="10831" xr:uid="{00000000-0005-0000-0000-0000B7710000}"/>
    <cellStyle name="Normal 3 2 2 2 2 2 6 2" xfId="10829" xr:uid="{00000000-0005-0000-0000-0000B8710000}"/>
    <cellStyle name="Normal 3 2 2 2 2 2 7" xfId="10827" xr:uid="{00000000-0005-0000-0000-0000B9710000}"/>
    <cellStyle name="Normal 3 2 2 2 2 3" xfId="31701" xr:uid="{00000000-0005-0000-0000-0000BA710000}"/>
    <cellStyle name="Normal 3 2 2 2 2 3 2" xfId="24432" xr:uid="{00000000-0005-0000-0000-0000BB710000}"/>
    <cellStyle name="Normal 3 2 2 2 2 3 2 2" xfId="9297" xr:uid="{00000000-0005-0000-0000-0000BC710000}"/>
    <cellStyle name="Normal 3 2 2 2 2 3 2 2 2" xfId="8550" xr:uid="{00000000-0005-0000-0000-0000BD710000}"/>
    <cellStyle name="Normal 3 2 2 2 2 3 2 2 2 2" xfId="6117" xr:uid="{00000000-0005-0000-0000-0000BE710000}"/>
    <cellStyle name="Normal 3 2 2 2 2 3 2 2 2 2 2" xfId="20932" xr:uid="{00000000-0005-0000-0000-0000BF710000}"/>
    <cellStyle name="Normal 3 2 2 2 2 3 2 2 2 3" xfId="21554" xr:uid="{00000000-0005-0000-0000-0000C0710000}"/>
    <cellStyle name="Normal 3 2 2 2 2 3 2 2 3" xfId="5615" xr:uid="{00000000-0005-0000-0000-0000C1710000}"/>
    <cellStyle name="Normal 3 2 2 2 2 3 2 2 3 2" xfId="5494" xr:uid="{00000000-0005-0000-0000-0000C2710000}"/>
    <cellStyle name="Normal 3 2 2 2 2 3 2 2 4" xfId="5613" xr:uid="{00000000-0005-0000-0000-0000C3710000}"/>
    <cellStyle name="Normal 3 2 2 2 2 3 2 3" xfId="9290" xr:uid="{00000000-0005-0000-0000-0000C4710000}"/>
    <cellStyle name="Normal 3 2 2 2 2 3 2 3 2" xfId="9287" xr:uid="{00000000-0005-0000-0000-0000C5710000}"/>
    <cellStyle name="Normal 3 2 2 2 2 3 2 3 2 2" xfId="26632" xr:uid="{00000000-0005-0000-0000-0000C6710000}"/>
    <cellStyle name="Normal 3 2 2 2 2 3 2 3 3" xfId="6752" xr:uid="{00000000-0005-0000-0000-0000C7710000}"/>
    <cellStyle name="Normal 3 2 2 2 2 3 2 4" xfId="9284" xr:uid="{00000000-0005-0000-0000-0000C8710000}"/>
    <cellStyle name="Normal 3 2 2 2 2 3 2 4 2" xfId="6715" xr:uid="{00000000-0005-0000-0000-0000C9710000}"/>
    <cellStyle name="Normal 3 2 2 2 2 3 2 5" xfId="5492" xr:uid="{00000000-0005-0000-0000-0000CA710000}"/>
    <cellStyle name="Normal 3 2 2 2 2 3 3" xfId="31681" xr:uid="{00000000-0005-0000-0000-0000CB710000}"/>
    <cellStyle name="Normal 3 2 2 2 2 3 3 2" xfId="10820" xr:uid="{00000000-0005-0000-0000-0000CC710000}"/>
    <cellStyle name="Normal 3 2 2 2 2 3 3 2 2" xfId="5600" xr:uid="{00000000-0005-0000-0000-0000CD710000}"/>
    <cellStyle name="Normal 3 2 2 2 2 3 3 2 2 2" xfId="34199" xr:uid="{00000000-0005-0000-0000-0000CE710000}"/>
    <cellStyle name="Normal 3 2 2 2 2 3 3 2 3" xfId="6563" xr:uid="{00000000-0005-0000-0000-0000CF710000}"/>
    <cellStyle name="Normal 3 2 2 2 2 3 3 3" xfId="10814" xr:uid="{00000000-0005-0000-0000-0000D0710000}"/>
    <cellStyle name="Normal 3 2 2 2 2 3 3 3 2" xfId="6536" xr:uid="{00000000-0005-0000-0000-0000D1710000}"/>
    <cellStyle name="Normal 3 2 2 2 2 3 3 4" xfId="10810" xr:uid="{00000000-0005-0000-0000-0000D2710000}"/>
    <cellStyle name="Normal 3 2 2 2 2 3 4" xfId="32883" xr:uid="{00000000-0005-0000-0000-0000D3710000}"/>
    <cellStyle name="Normal 3 2 2 2 2 3 4 2" xfId="16509" xr:uid="{00000000-0005-0000-0000-0000D4710000}"/>
    <cellStyle name="Normal 3 2 2 2 2 3 4 2 2" xfId="16505" xr:uid="{00000000-0005-0000-0000-0000D5710000}"/>
    <cellStyle name="Normal 3 2 2 2 2 3 4 3" xfId="16498" xr:uid="{00000000-0005-0000-0000-0000D6710000}"/>
    <cellStyle name="Normal 3 2 2 2 2 3 5" xfId="10805" xr:uid="{00000000-0005-0000-0000-0000D7710000}"/>
    <cellStyle name="Normal 3 2 2 2 2 3 5 2" xfId="16476" xr:uid="{00000000-0005-0000-0000-0000D8710000}"/>
    <cellStyle name="Normal 3 2 2 2 2 3 6" xfId="10803" xr:uid="{00000000-0005-0000-0000-0000D9710000}"/>
    <cellStyle name="Normal 3 2 2 2 2 4" xfId="31675" xr:uid="{00000000-0005-0000-0000-0000DA710000}"/>
    <cellStyle name="Normal 3 2 2 2 2 4 2" xfId="31663" xr:uid="{00000000-0005-0000-0000-0000DB710000}"/>
    <cellStyle name="Normal 3 2 2 2 2 4 2 2" xfId="13645" xr:uid="{00000000-0005-0000-0000-0000DC710000}"/>
    <cellStyle name="Normal 3 2 2 2 2 4 2 2 2" xfId="9276" xr:uid="{00000000-0005-0000-0000-0000DD710000}"/>
    <cellStyle name="Normal 3 2 2 2 2 4 2 2 2 2" xfId="12597" xr:uid="{00000000-0005-0000-0000-0000DE710000}"/>
    <cellStyle name="Normal 3 2 2 2 2 4 2 2 3" xfId="6223" xr:uid="{00000000-0005-0000-0000-0000DF710000}"/>
    <cellStyle name="Normal 3 2 2 2 2 4 2 3" xfId="13642" xr:uid="{00000000-0005-0000-0000-0000E0710000}"/>
    <cellStyle name="Normal 3 2 2 2 2 4 2 3 2" xfId="13893" xr:uid="{00000000-0005-0000-0000-0000E1710000}"/>
    <cellStyle name="Normal 3 2 2 2 2 4 2 4" xfId="5490" xr:uid="{00000000-0005-0000-0000-0000E2710000}"/>
    <cellStyle name="Normal 3 2 2 2 2 4 3" xfId="10799" xr:uid="{00000000-0005-0000-0000-0000E3710000}"/>
    <cellStyle name="Normal 3 2 2 2 2 4 3 2" xfId="13634" xr:uid="{00000000-0005-0000-0000-0000E4710000}"/>
    <cellStyle name="Normal 3 2 2 2 2 4 3 2 2" xfId="17858" xr:uid="{00000000-0005-0000-0000-0000E5710000}"/>
    <cellStyle name="Normal 3 2 2 2 2 4 3 3" xfId="10795" xr:uid="{00000000-0005-0000-0000-0000E6710000}"/>
    <cellStyle name="Normal 3 2 2 2 2 4 4" xfId="10789" xr:uid="{00000000-0005-0000-0000-0000E7710000}"/>
    <cellStyle name="Normal 3 2 2 2 2 4 4 2" xfId="16433" xr:uid="{00000000-0005-0000-0000-0000E8710000}"/>
    <cellStyle name="Normal 3 2 2 2 2 4 5" xfId="10786" xr:uid="{00000000-0005-0000-0000-0000E9710000}"/>
    <cellStyle name="Normal 3 2 2 2 2 5" xfId="31659" xr:uid="{00000000-0005-0000-0000-0000EA710000}"/>
    <cellStyle name="Normal 3 2 2 2 2 5 2" xfId="7117" xr:uid="{00000000-0005-0000-0000-0000EB710000}"/>
    <cellStyle name="Normal 3 2 2 2 2 5 2 2" xfId="13608" xr:uid="{00000000-0005-0000-0000-0000EC710000}"/>
    <cellStyle name="Normal 3 2 2 2 2 5 2 2 2" xfId="11432" xr:uid="{00000000-0005-0000-0000-0000ED710000}"/>
    <cellStyle name="Normal 3 2 2 2 2 5 2 3" xfId="5488" xr:uid="{00000000-0005-0000-0000-0000EE710000}"/>
    <cellStyle name="Normal 3 2 2 2 2 5 3" xfId="22879" xr:uid="{00000000-0005-0000-0000-0000EF710000}"/>
    <cellStyle name="Normal 3 2 2 2 2 5 3 2" xfId="10783" xr:uid="{00000000-0005-0000-0000-0000F0710000}"/>
    <cellStyle name="Normal 3 2 2 2 2 5 4" xfId="19081" xr:uid="{00000000-0005-0000-0000-0000F1710000}"/>
    <cellStyle name="Normal 3 2 2 2 2 6" xfId="22789" xr:uid="{00000000-0005-0000-0000-0000F2710000}"/>
    <cellStyle name="Normal 3 2 2 2 2 6 2" xfId="7112" xr:uid="{00000000-0005-0000-0000-0000F3710000}"/>
    <cellStyle name="Normal 3 2 2 2 2 6 2 2" xfId="5486" xr:uid="{00000000-0005-0000-0000-0000F4710000}"/>
    <cellStyle name="Normal 3 2 2 2 2 6 3" xfId="7107" xr:uid="{00000000-0005-0000-0000-0000F5710000}"/>
    <cellStyle name="Normal 3 2 2 2 2 7" xfId="29926" xr:uid="{00000000-0005-0000-0000-0000F6710000}"/>
    <cellStyle name="Normal 3 2 2 2 2 7 2" xfId="7099" xr:uid="{00000000-0005-0000-0000-0000F7710000}"/>
    <cellStyle name="Normal 3 2 2 2 2 8" xfId="29920" xr:uid="{00000000-0005-0000-0000-0000F8710000}"/>
    <cellStyle name="Normal 3 2 2 2 3" xfId="11861" xr:uid="{00000000-0005-0000-0000-0000F9710000}"/>
    <cellStyle name="Normal 3 2 2 2 3 2" xfId="9270" xr:uid="{00000000-0005-0000-0000-0000FA710000}"/>
    <cellStyle name="Normal 3 2 2 2 3 2 2" xfId="24090" xr:uid="{00000000-0005-0000-0000-0000FB710000}"/>
    <cellStyle name="Normal 3 2 2 2 3 2 2 2" xfId="9267" xr:uid="{00000000-0005-0000-0000-0000FC710000}"/>
    <cellStyle name="Normal 3 2 2 2 3 2 2 2 2" xfId="34259" xr:uid="{00000000-0005-0000-0000-0000FD710000}"/>
    <cellStyle name="Normal 3 2 2 2 3 2 2 2 2 2" xfId="28360" xr:uid="{00000000-0005-0000-0000-0000FE710000}"/>
    <cellStyle name="Normal 3 2 2 2 3 2 2 2 2 2 2" xfId="5485" xr:uid="{00000000-0005-0000-0000-0000FF710000}"/>
    <cellStyle name="Normal 3 2 2 2 3 2 2 2 2 3" xfId="12165" xr:uid="{00000000-0005-0000-0000-000000720000}"/>
    <cellStyle name="Normal 3 2 2 2 3 2 2 2 3" xfId="9263" xr:uid="{00000000-0005-0000-0000-000001720000}"/>
    <cellStyle name="Normal 3 2 2 2 3 2 2 2 3 2" xfId="5483" xr:uid="{00000000-0005-0000-0000-000002720000}"/>
    <cellStyle name="Normal 3 2 2 2 3 2 2 2 4" xfId="7409" xr:uid="{00000000-0005-0000-0000-000003720000}"/>
    <cellStyle name="Normal 3 2 2 2 3 2 2 3" xfId="9260" xr:uid="{00000000-0005-0000-0000-000004720000}"/>
    <cellStyle name="Normal 3 2 2 2 3 2 2 3 2" xfId="9256" xr:uid="{00000000-0005-0000-0000-000005720000}"/>
    <cellStyle name="Normal 3 2 2 2 3 2 2 3 2 2" xfId="14705" xr:uid="{00000000-0005-0000-0000-000006720000}"/>
    <cellStyle name="Normal 3 2 2 2 3 2 2 3 3" xfId="5482" xr:uid="{00000000-0005-0000-0000-000007720000}"/>
    <cellStyle name="Normal 3 2 2 2 3 2 2 4" xfId="9253" xr:uid="{00000000-0005-0000-0000-000008720000}"/>
    <cellStyle name="Normal 3 2 2 2 3 2 2 4 2" xfId="12086" xr:uid="{00000000-0005-0000-0000-000009720000}"/>
    <cellStyle name="Normal 3 2 2 2 3 2 2 5" xfId="5479" xr:uid="{00000000-0005-0000-0000-00000A720000}"/>
    <cellStyle name="Normal 3 2 2 2 3 2 3" xfId="10741" xr:uid="{00000000-0005-0000-0000-00000B720000}"/>
    <cellStyle name="Normal 3 2 2 2 3 2 3 2" xfId="10737" xr:uid="{00000000-0005-0000-0000-00000C720000}"/>
    <cellStyle name="Normal 3 2 2 2 3 2 3 2 2" xfId="9248" xr:uid="{00000000-0005-0000-0000-00000D720000}"/>
    <cellStyle name="Normal 3 2 2 2 3 2 3 2 2 2" xfId="32611" xr:uid="{00000000-0005-0000-0000-00000E720000}"/>
    <cellStyle name="Normal 3 2 2 2 3 2 3 2 3" xfId="6038" xr:uid="{00000000-0005-0000-0000-00000F720000}"/>
    <cellStyle name="Normal 3 2 2 2 3 2 3 3" xfId="10731" xr:uid="{00000000-0005-0000-0000-000010720000}"/>
    <cellStyle name="Normal 3 2 2 2 3 2 3 3 2" xfId="5476" xr:uid="{00000000-0005-0000-0000-000011720000}"/>
    <cellStyle name="Normal 3 2 2 2 3 2 3 4" xfId="29293" xr:uid="{00000000-0005-0000-0000-000012720000}"/>
    <cellStyle name="Normal 3 2 2 2 3 2 4" xfId="10725" xr:uid="{00000000-0005-0000-0000-000013720000}"/>
    <cellStyle name="Normal 3 2 2 2 3 2 4 2" xfId="10721" xr:uid="{00000000-0005-0000-0000-000014720000}"/>
    <cellStyle name="Normal 3 2 2 2 3 2 4 2 2" xfId="5473" xr:uid="{00000000-0005-0000-0000-000015720000}"/>
    <cellStyle name="Normal 3 2 2 2 3 2 4 3" xfId="10718" xr:uid="{00000000-0005-0000-0000-000016720000}"/>
    <cellStyle name="Normal 3 2 2 2 3 2 5" xfId="10711" xr:uid="{00000000-0005-0000-0000-000017720000}"/>
    <cellStyle name="Normal 3 2 2 2 3 2 5 2" xfId="10709" xr:uid="{00000000-0005-0000-0000-000018720000}"/>
    <cellStyle name="Normal 3 2 2 2 3 2 6" xfId="10707" xr:uid="{00000000-0005-0000-0000-000019720000}"/>
    <cellStyle name="Normal 3 2 2 2 3 3" xfId="31643" xr:uid="{00000000-0005-0000-0000-00001A720000}"/>
    <cellStyle name="Normal 3 2 2 2 3 3 2" xfId="31640" xr:uid="{00000000-0005-0000-0000-00001B720000}"/>
    <cellStyle name="Normal 3 2 2 2 3 3 2 2" xfId="9246" xr:uid="{00000000-0005-0000-0000-00001C720000}"/>
    <cellStyle name="Normal 3 2 2 2 3 3 2 2 2" xfId="9243" xr:uid="{00000000-0005-0000-0000-00001D720000}"/>
    <cellStyle name="Normal 3 2 2 2 3 3 2 2 2 2" xfId="5472" xr:uid="{00000000-0005-0000-0000-00001E720000}"/>
    <cellStyle name="Normal 3 2 2 2 3 3 2 2 3" xfId="13083" xr:uid="{00000000-0005-0000-0000-00001F720000}"/>
    <cellStyle name="Normal 3 2 2 2 3 3 2 3" xfId="9241" xr:uid="{00000000-0005-0000-0000-000020720000}"/>
    <cellStyle name="Normal 3 2 2 2 3 3 2 3 2" xfId="5471" xr:uid="{00000000-0005-0000-0000-000021720000}"/>
    <cellStyle name="Normal 3 2 2 2 3 3 2 4" xfId="14688" xr:uid="{00000000-0005-0000-0000-000022720000}"/>
    <cellStyle name="Normal 3 2 2 2 3 3 3" xfId="14573" xr:uid="{00000000-0005-0000-0000-000023720000}"/>
    <cellStyle name="Normal 3 2 2 2 3 3 3 2" xfId="10701" xr:uid="{00000000-0005-0000-0000-000024720000}"/>
    <cellStyle name="Normal 3 2 2 2 3 3 3 2 2" xfId="5468" xr:uid="{00000000-0005-0000-0000-000025720000}"/>
    <cellStyle name="Normal 3 2 2 2 3 3 3 3" xfId="10698" xr:uid="{00000000-0005-0000-0000-000026720000}"/>
    <cellStyle name="Normal 3 2 2 2 3 3 4" xfId="10692" xr:uid="{00000000-0005-0000-0000-000027720000}"/>
    <cellStyle name="Normal 3 2 2 2 3 3 4 2" xfId="16356" xr:uid="{00000000-0005-0000-0000-000028720000}"/>
    <cellStyle name="Normal 3 2 2 2 3 3 5" xfId="10690" xr:uid="{00000000-0005-0000-0000-000029720000}"/>
    <cellStyle name="Normal 3 2 2 2 3 4" xfId="31630" xr:uid="{00000000-0005-0000-0000-00002A720000}"/>
    <cellStyle name="Normal 3 2 2 2 3 4 2" xfId="14565" xr:uid="{00000000-0005-0000-0000-00002B720000}"/>
    <cellStyle name="Normal 3 2 2 2 3 4 2 2" xfId="13569" xr:uid="{00000000-0005-0000-0000-00002C720000}"/>
    <cellStyle name="Normal 3 2 2 2 3 4 2 2 2" xfId="5467" xr:uid="{00000000-0005-0000-0000-00002D720000}"/>
    <cellStyle name="Normal 3 2 2 2 3 4 2 3" xfId="5466" xr:uid="{00000000-0005-0000-0000-00002E720000}"/>
    <cellStyle name="Normal 3 2 2 2 3 4 3" xfId="10686" xr:uid="{00000000-0005-0000-0000-00002F720000}"/>
    <cellStyle name="Normal 3 2 2 2 3 4 3 2" xfId="10683" xr:uid="{00000000-0005-0000-0000-000030720000}"/>
    <cellStyle name="Normal 3 2 2 2 3 4 4" xfId="10680" xr:uid="{00000000-0005-0000-0000-000031720000}"/>
    <cellStyle name="Normal 3 2 2 2 3 5" xfId="9237" xr:uid="{00000000-0005-0000-0000-000032720000}"/>
    <cellStyle name="Normal 3 2 2 2 3 5 2" xfId="7091" xr:uid="{00000000-0005-0000-0000-000033720000}"/>
    <cellStyle name="Normal 3 2 2 2 3 5 2 2" xfId="5463" xr:uid="{00000000-0005-0000-0000-000034720000}"/>
    <cellStyle name="Normal 3 2 2 2 3 5 3" xfId="7089" xr:uid="{00000000-0005-0000-0000-000035720000}"/>
    <cellStyle name="Normal 3 2 2 2 3 6" xfId="9232" xr:uid="{00000000-0005-0000-0000-000036720000}"/>
    <cellStyle name="Normal 3 2 2 2 3 6 2" xfId="7122" xr:uid="{00000000-0005-0000-0000-000037720000}"/>
    <cellStyle name="Normal 3 2 2 2 3 7" xfId="30871" xr:uid="{00000000-0005-0000-0000-000038720000}"/>
    <cellStyle name="Normal 3 2 2 2 4" xfId="9230" xr:uid="{00000000-0005-0000-0000-000039720000}"/>
    <cellStyle name="Normal 3 2 2 2 4 2" xfId="10773" xr:uid="{00000000-0005-0000-0000-00003A720000}"/>
    <cellStyle name="Normal 3 2 2 2 4 2 2" xfId="20024" xr:uid="{00000000-0005-0000-0000-00003B720000}"/>
    <cellStyle name="Normal 3 2 2 2 4 2 2 2" xfId="19034" xr:uid="{00000000-0005-0000-0000-00003C720000}"/>
    <cellStyle name="Normal 3 2 2 2 4 2 2 2 2" xfId="9227" xr:uid="{00000000-0005-0000-0000-00003D720000}"/>
    <cellStyle name="Normal 3 2 2 2 4 2 2 2 2 2" xfId="13948" xr:uid="{00000000-0005-0000-0000-00003E720000}"/>
    <cellStyle name="Normal 3 2 2 2 4 2 2 2 3" xfId="5461" xr:uid="{00000000-0005-0000-0000-00003F720000}"/>
    <cellStyle name="Normal 3 2 2 2 4 2 2 3" xfId="9220" xr:uid="{00000000-0005-0000-0000-000040720000}"/>
    <cellStyle name="Normal 3 2 2 2 4 2 2 3 2" xfId="5686" xr:uid="{00000000-0005-0000-0000-000041720000}"/>
    <cellStyle name="Normal 3 2 2 2 4 2 2 4" xfId="5660" xr:uid="{00000000-0005-0000-0000-000042720000}"/>
    <cellStyle name="Normal 3 2 2 2 4 2 3" xfId="10658" xr:uid="{00000000-0005-0000-0000-000043720000}"/>
    <cellStyle name="Normal 3 2 2 2 4 2 3 2" xfId="10652" xr:uid="{00000000-0005-0000-0000-000044720000}"/>
    <cellStyle name="Normal 3 2 2 2 4 2 3 2 2" xfId="6179" xr:uid="{00000000-0005-0000-0000-000045720000}"/>
    <cellStyle name="Normal 3 2 2 2 4 2 3 3" xfId="10646" xr:uid="{00000000-0005-0000-0000-000046720000}"/>
    <cellStyle name="Normal 3 2 2 2 4 2 4" xfId="10639" xr:uid="{00000000-0005-0000-0000-000047720000}"/>
    <cellStyle name="Normal 3 2 2 2 4 2 4 2" xfId="10636" xr:uid="{00000000-0005-0000-0000-000048720000}"/>
    <cellStyle name="Normal 3 2 2 2 4 2 5" xfId="10632" xr:uid="{00000000-0005-0000-0000-000049720000}"/>
    <cellStyle name="Normal 3 2 2 2 4 3" xfId="31623" xr:uid="{00000000-0005-0000-0000-00004A720000}"/>
    <cellStyle name="Normal 3 2 2 2 4 3 2" xfId="14559" xr:uid="{00000000-0005-0000-0000-00004B720000}"/>
    <cellStyle name="Normal 3 2 2 2 4 3 2 2" xfId="9216" xr:uid="{00000000-0005-0000-0000-00004C720000}"/>
    <cellStyle name="Normal 3 2 2 2 4 3 2 2 2" xfId="5458" xr:uid="{00000000-0005-0000-0000-00004D720000}"/>
    <cellStyle name="Normal 3 2 2 2 4 3 2 3" xfId="5456" xr:uid="{00000000-0005-0000-0000-00004E720000}"/>
    <cellStyle name="Normal 3 2 2 2 4 3 3" xfId="10625" xr:uid="{00000000-0005-0000-0000-00004F720000}"/>
    <cellStyle name="Normal 3 2 2 2 4 3 3 2" xfId="10621" xr:uid="{00000000-0005-0000-0000-000050720000}"/>
    <cellStyle name="Normal 3 2 2 2 4 3 4" xfId="10617" xr:uid="{00000000-0005-0000-0000-000051720000}"/>
    <cellStyle name="Normal 3 2 2 2 4 4" xfId="18208" xr:uid="{00000000-0005-0000-0000-000052720000}"/>
    <cellStyle name="Normal 3 2 2 2 4 4 2" xfId="9212" xr:uid="{00000000-0005-0000-0000-000053720000}"/>
    <cellStyle name="Normal 3 2 2 2 4 4 2 2" xfId="6746" xr:uid="{00000000-0005-0000-0000-000054720000}"/>
    <cellStyle name="Normal 3 2 2 2 4 4 3" xfId="10614" xr:uid="{00000000-0005-0000-0000-000055720000}"/>
    <cellStyle name="Normal 3 2 2 2 4 5" xfId="27713" xr:uid="{00000000-0005-0000-0000-000056720000}"/>
    <cellStyle name="Normal 3 2 2 2 4 5 2" xfId="5453" xr:uid="{00000000-0005-0000-0000-000057720000}"/>
    <cellStyle name="Normal 3 2 2 2 4 6" xfId="5450" xr:uid="{00000000-0005-0000-0000-000058720000}"/>
    <cellStyle name="Normal 3 2 2 2 5" xfId="6149" xr:uid="{00000000-0005-0000-0000-000059720000}"/>
    <cellStyle name="Normal 3 2 2 2 5 2" xfId="6147" xr:uid="{00000000-0005-0000-0000-00005A720000}"/>
    <cellStyle name="Normal 3 2 2 2 5 2 2" xfId="9208" xr:uid="{00000000-0005-0000-0000-00005B720000}"/>
    <cellStyle name="Normal 3 2 2 2 5 2 2 2" xfId="18501" xr:uid="{00000000-0005-0000-0000-00005C720000}"/>
    <cellStyle name="Normal 3 2 2 2 5 2 2 2 2" xfId="5449" xr:uid="{00000000-0005-0000-0000-00005D720000}"/>
    <cellStyle name="Normal 3 2 2 2 5 2 2 3" xfId="5447" xr:uid="{00000000-0005-0000-0000-00005E720000}"/>
    <cellStyle name="Normal 3 2 2 2 5 2 3" xfId="7575" xr:uid="{00000000-0005-0000-0000-00005F720000}"/>
    <cellStyle name="Normal 3 2 2 2 5 2 3 2" xfId="10595" xr:uid="{00000000-0005-0000-0000-000060720000}"/>
    <cellStyle name="Normal 3 2 2 2 5 2 4" xfId="6143" xr:uid="{00000000-0005-0000-0000-000061720000}"/>
    <cellStyle name="Normal 3 2 2 2 5 3" xfId="6140" xr:uid="{00000000-0005-0000-0000-000062720000}"/>
    <cellStyle name="Normal 3 2 2 2 5 3 2" xfId="7569" xr:uid="{00000000-0005-0000-0000-000063720000}"/>
    <cellStyle name="Normal 3 2 2 2 5 3 2 2" xfId="5444" xr:uid="{00000000-0005-0000-0000-000064720000}"/>
    <cellStyle name="Normal 3 2 2 2 5 3 3" xfId="6137" xr:uid="{00000000-0005-0000-0000-000065720000}"/>
    <cellStyle name="Normal 3 2 2 2 5 4" xfId="18204" xr:uid="{00000000-0005-0000-0000-000066720000}"/>
    <cellStyle name="Normal 3 2 2 2 5 4 2" xfId="5441" xr:uid="{00000000-0005-0000-0000-000067720000}"/>
    <cellStyle name="Normal 3 2 2 2 5 5" xfId="5437" xr:uid="{00000000-0005-0000-0000-000068720000}"/>
    <cellStyle name="Normal 3 2 2 2 6" xfId="6133" xr:uid="{00000000-0005-0000-0000-000069720000}"/>
    <cellStyle name="Normal 3 2 2 2 6 2" xfId="9202" xr:uid="{00000000-0005-0000-0000-00006A720000}"/>
    <cellStyle name="Normal 3 2 2 2 6 2 2" xfId="9199" xr:uid="{00000000-0005-0000-0000-00006B720000}"/>
    <cellStyle name="Normal 3 2 2 2 6 2 2 2" xfId="23107" xr:uid="{00000000-0005-0000-0000-00006C720000}"/>
    <cellStyle name="Normal 3 2 2 2 6 2 3" xfId="10578" xr:uid="{00000000-0005-0000-0000-00006D720000}"/>
    <cellStyle name="Normal 3 2 2 2 6 3" xfId="9194" xr:uid="{00000000-0005-0000-0000-00006E720000}"/>
    <cellStyle name="Normal 3 2 2 2 6 3 2" xfId="5435" xr:uid="{00000000-0005-0000-0000-00006F720000}"/>
    <cellStyle name="Normal 3 2 2 2 6 4" xfId="15122" xr:uid="{00000000-0005-0000-0000-000070720000}"/>
    <cellStyle name="Normal 3 2 2 2 7" xfId="6130" xr:uid="{00000000-0005-0000-0000-000071720000}"/>
    <cellStyle name="Normal 3 2 2 2 7 2" xfId="9190" xr:uid="{00000000-0005-0000-0000-000072720000}"/>
    <cellStyle name="Normal 3 2 2 2 7 2 2" xfId="5432" xr:uid="{00000000-0005-0000-0000-000073720000}"/>
    <cellStyle name="Normal 3 2 2 2 7 3" xfId="5429" xr:uid="{00000000-0005-0000-0000-000074720000}"/>
    <cellStyle name="Normal 3 2 2 2 8" xfId="6127" xr:uid="{00000000-0005-0000-0000-000075720000}"/>
    <cellStyle name="Normal 3 2 2 2 8 2" xfId="5427" xr:uid="{00000000-0005-0000-0000-000076720000}"/>
    <cellStyle name="Normal 3 2 2 2 9" xfId="16439" xr:uid="{00000000-0005-0000-0000-000077720000}"/>
    <cellStyle name="Normal 3 2 2 3" xfId="7743" xr:uid="{00000000-0005-0000-0000-000078720000}"/>
    <cellStyle name="Normal 3 2 2 3 2" xfId="9185" xr:uid="{00000000-0005-0000-0000-000079720000}"/>
    <cellStyle name="Normal 3 2 2 3 2 2" xfId="9182" xr:uid="{00000000-0005-0000-0000-00007A720000}"/>
    <cellStyle name="Normal 3 2 2 3 2 2 2" xfId="23320" xr:uid="{00000000-0005-0000-0000-00007B720000}"/>
    <cellStyle name="Normal 3 2 2 3 2 2 2 2" xfId="9174" xr:uid="{00000000-0005-0000-0000-00007C720000}"/>
    <cellStyle name="Normal 3 2 2 3 2 2 2 2 2" xfId="9171" xr:uid="{00000000-0005-0000-0000-00007D720000}"/>
    <cellStyle name="Normal 3 2 2 3 2 2 2 2 2 2" xfId="5424" xr:uid="{00000000-0005-0000-0000-00007E720000}"/>
    <cellStyle name="Normal 3 2 2 3 2 2 2 2 2 2 2" xfId="5422" xr:uid="{00000000-0005-0000-0000-00007F720000}"/>
    <cellStyle name="Normal 3 2 2 3 2 2 2 2 2 3" xfId="5421" xr:uid="{00000000-0005-0000-0000-000080720000}"/>
    <cellStyle name="Normal 3 2 2 3 2 2 2 2 3" xfId="9168" xr:uid="{00000000-0005-0000-0000-000081720000}"/>
    <cellStyle name="Normal 3 2 2 3 2 2 2 2 3 2" xfId="33107" xr:uid="{00000000-0005-0000-0000-000082720000}"/>
    <cellStyle name="Normal 3 2 2 3 2 2 2 2 4" xfId="7265" xr:uid="{00000000-0005-0000-0000-000083720000}"/>
    <cellStyle name="Normal 3 2 2 3 2 2 2 3" xfId="9164" xr:uid="{00000000-0005-0000-0000-000084720000}"/>
    <cellStyle name="Normal 3 2 2 3 2 2 2 3 2" xfId="9162" xr:uid="{00000000-0005-0000-0000-000085720000}"/>
    <cellStyle name="Normal 3 2 2 3 2 2 2 3 2 2" xfId="5420" xr:uid="{00000000-0005-0000-0000-000086720000}"/>
    <cellStyle name="Normal 3 2 2 3 2 2 2 3 3" xfId="5419" xr:uid="{00000000-0005-0000-0000-000087720000}"/>
    <cellStyle name="Normal 3 2 2 3 2 2 2 4" xfId="9158" xr:uid="{00000000-0005-0000-0000-000088720000}"/>
    <cellStyle name="Normal 3 2 2 3 2 2 2 4 2" xfId="5417" xr:uid="{00000000-0005-0000-0000-000089720000}"/>
    <cellStyle name="Normal 3 2 2 3 2 2 2 5" xfId="5416" xr:uid="{00000000-0005-0000-0000-00008A720000}"/>
    <cellStyle name="Normal 3 2 2 3 2 2 3" xfId="8231" xr:uid="{00000000-0005-0000-0000-00008B720000}"/>
    <cellStyle name="Normal 3 2 2 3 2 2 3 2" xfId="12612" xr:uid="{00000000-0005-0000-0000-00008C720000}"/>
    <cellStyle name="Normal 3 2 2 3 2 2 3 2 2" xfId="9155" xr:uid="{00000000-0005-0000-0000-00008D720000}"/>
    <cellStyle name="Normal 3 2 2 3 2 2 3 2 2 2" xfId="30878" xr:uid="{00000000-0005-0000-0000-00008E720000}"/>
    <cellStyle name="Normal 3 2 2 3 2 2 3 2 3" xfId="6015" xr:uid="{00000000-0005-0000-0000-00008F720000}"/>
    <cellStyle name="Normal 3 2 2 3 2 2 3 3" xfId="12603" xr:uid="{00000000-0005-0000-0000-000090720000}"/>
    <cellStyle name="Normal 3 2 2 3 2 2 3 3 2" xfId="5415" xr:uid="{00000000-0005-0000-0000-000091720000}"/>
    <cellStyle name="Normal 3 2 2 3 2 2 3 4" xfId="10541" xr:uid="{00000000-0005-0000-0000-000092720000}"/>
    <cellStyle name="Normal 3 2 2 3 2 2 4" xfId="10537" xr:uid="{00000000-0005-0000-0000-000093720000}"/>
    <cellStyle name="Normal 3 2 2 3 2 2 4 2" xfId="12586" xr:uid="{00000000-0005-0000-0000-000094720000}"/>
    <cellStyle name="Normal 3 2 2 3 2 2 4 2 2" xfId="5414" xr:uid="{00000000-0005-0000-0000-000095720000}"/>
    <cellStyle name="Normal 3 2 2 3 2 2 4 3" xfId="10529" xr:uid="{00000000-0005-0000-0000-000096720000}"/>
    <cellStyle name="Normal 3 2 2 3 2 2 5" xfId="10525" xr:uid="{00000000-0005-0000-0000-000097720000}"/>
    <cellStyle name="Normal 3 2 2 3 2 2 5 2" xfId="14048" xr:uid="{00000000-0005-0000-0000-000098720000}"/>
    <cellStyle name="Normal 3 2 2 3 2 2 6" xfId="10522" xr:uid="{00000000-0005-0000-0000-000099720000}"/>
    <cellStyle name="Normal 3 2 2 3 2 3" xfId="9674" xr:uid="{00000000-0005-0000-0000-00009A720000}"/>
    <cellStyle name="Normal 3 2 2 3 2 3 2" xfId="24557" xr:uid="{00000000-0005-0000-0000-00009B720000}"/>
    <cellStyle name="Normal 3 2 2 3 2 3 2 2" xfId="9152" xr:uid="{00000000-0005-0000-0000-00009C720000}"/>
    <cellStyle name="Normal 3 2 2 3 2 3 2 2 2" xfId="9149" xr:uid="{00000000-0005-0000-0000-00009D720000}"/>
    <cellStyle name="Normal 3 2 2 3 2 3 2 2 2 2" xfId="19437" xr:uid="{00000000-0005-0000-0000-00009E720000}"/>
    <cellStyle name="Normal 3 2 2 3 2 3 2 2 3" xfId="21827" xr:uid="{00000000-0005-0000-0000-00009F720000}"/>
    <cellStyle name="Normal 3 2 2 3 2 3 2 3" xfId="9144" xr:uid="{00000000-0005-0000-0000-0000A0720000}"/>
    <cellStyle name="Normal 3 2 2 3 2 3 2 3 2" xfId="5413" xr:uid="{00000000-0005-0000-0000-0000A1720000}"/>
    <cellStyle name="Normal 3 2 2 3 2 3 2 4" xfId="5734" xr:uid="{00000000-0005-0000-0000-0000A2720000}"/>
    <cellStyle name="Normal 3 2 2 3 2 3 3" xfId="10511" xr:uid="{00000000-0005-0000-0000-0000A3720000}"/>
    <cellStyle name="Normal 3 2 2 3 2 3 3 2" xfId="12565" xr:uid="{00000000-0005-0000-0000-0000A4720000}"/>
    <cellStyle name="Normal 3 2 2 3 2 3 3 2 2" xfId="5410" xr:uid="{00000000-0005-0000-0000-0000A5720000}"/>
    <cellStyle name="Normal 3 2 2 3 2 3 3 3" xfId="10510" xr:uid="{00000000-0005-0000-0000-0000A6720000}"/>
    <cellStyle name="Normal 3 2 2 3 2 3 4" xfId="10505" xr:uid="{00000000-0005-0000-0000-0000A7720000}"/>
    <cellStyle name="Normal 3 2 2 3 2 3 4 2" xfId="16037" xr:uid="{00000000-0005-0000-0000-0000A8720000}"/>
    <cellStyle name="Normal 3 2 2 3 2 3 5" xfId="10502" xr:uid="{00000000-0005-0000-0000-0000A9720000}"/>
    <cellStyle name="Normal 3 2 2 3 2 4" xfId="25484" xr:uid="{00000000-0005-0000-0000-0000AA720000}"/>
    <cellStyle name="Normal 3 2 2 3 2 4 2" xfId="9140" xr:uid="{00000000-0005-0000-0000-0000AB720000}"/>
    <cellStyle name="Normal 3 2 2 3 2 4 2 2" xfId="13504" xr:uid="{00000000-0005-0000-0000-0000AC720000}"/>
    <cellStyle name="Normal 3 2 2 3 2 4 2 2 2" xfId="5408" xr:uid="{00000000-0005-0000-0000-0000AD720000}"/>
    <cellStyle name="Normal 3 2 2 3 2 4 2 3" xfId="5404" xr:uid="{00000000-0005-0000-0000-0000AE720000}"/>
    <cellStyle name="Normal 3 2 2 3 2 4 3" xfId="10496" xr:uid="{00000000-0005-0000-0000-0000AF720000}"/>
    <cellStyle name="Normal 3 2 2 3 2 4 3 2" xfId="10491" xr:uid="{00000000-0005-0000-0000-0000B0720000}"/>
    <cellStyle name="Normal 3 2 2 3 2 4 4" xfId="10487" xr:uid="{00000000-0005-0000-0000-0000B1720000}"/>
    <cellStyle name="Normal 3 2 2 3 2 5" xfId="33752" xr:uid="{00000000-0005-0000-0000-0000B2720000}"/>
    <cellStyle name="Normal 3 2 2 3 2 5 2" xfId="9136" xr:uid="{00000000-0005-0000-0000-0000B3720000}"/>
    <cellStyle name="Normal 3 2 2 3 2 5 2 2" xfId="21040" xr:uid="{00000000-0005-0000-0000-0000B4720000}"/>
    <cellStyle name="Normal 3 2 2 3 2 5 3" xfId="7068" xr:uid="{00000000-0005-0000-0000-0000B5720000}"/>
    <cellStyle name="Normal 3 2 2 3 2 6" xfId="16033" xr:uid="{00000000-0005-0000-0000-0000B6720000}"/>
    <cellStyle name="Normal 3 2 2 3 2 6 2" xfId="5402" xr:uid="{00000000-0005-0000-0000-0000B7720000}"/>
    <cellStyle name="Normal 3 2 2 3 2 7" xfId="31937" xr:uid="{00000000-0005-0000-0000-0000B8720000}"/>
    <cellStyle name="Normal 3 2 2 3 3" xfId="23943" xr:uid="{00000000-0005-0000-0000-0000B9720000}"/>
    <cellStyle name="Normal 3 2 2 3 3 2" xfId="9131" xr:uid="{00000000-0005-0000-0000-0000BA720000}"/>
    <cellStyle name="Normal 3 2 2 3 3 2 2" xfId="9126" xr:uid="{00000000-0005-0000-0000-0000BB720000}"/>
    <cellStyle name="Normal 3 2 2 3 3 2 2 2" xfId="9122" xr:uid="{00000000-0005-0000-0000-0000BC720000}"/>
    <cellStyle name="Normal 3 2 2 3 3 2 2 2 2" xfId="9119" xr:uid="{00000000-0005-0000-0000-0000BD720000}"/>
    <cellStyle name="Normal 3 2 2 3 3 2 2 2 2 2" xfId="5399" xr:uid="{00000000-0005-0000-0000-0000BE720000}"/>
    <cellStyle name="Normal 3 2 2 3 3 2 2 2 3" xfId="5398" xr:uid="{00000000-0005-0000-0000-0000BF720000}"/>
    <cellStyle name="Normal 3 2 2 3 3 2 2 3" xfId="9116" xr:uid="{00000000-0005-0000-0000-0000C0720000}"/>
    <cellStyle name="Normal 3 2 2 3 3 2 2 3 2" xfId="5395" xr:uid="{00000000-0005-0000-0000-0000C1720000}"/>
    <cellStyle name="Normal 3 2 2 3 3 2 2 4" xfId="5393" xr:uid="{00000000-0005-0000-0000-0000C2720000}"/>
    <cellStyle name="Normal 3 2 2 3 3 2 3" xfId="10463" xr:uid="{00000000-0005-0000-0000-0000C3720000}"/>
    <cellStyle name="Normal 3 2 2 3 3 2 3 2" xfId="12497" xr:uid="{00000000-0005-0000-0000-0000C4720000}"/>
    <cellStyle name="Normal 3 2 2 3 3 2 3 2 2" xfId="5391" xr:uid="{00000000-0005-0000-0000-0000C5720000}"/>
    <cellStyle name="Normal 3 2 2 3 3 2 3 3" xfId="10460" xr:uid="{00000000-0005-0000-0000-0000C6720000}"/>
    <cellStyle name="Normal 3 2 2 3 3 2 4" xfId="10454" xr:uid="{00000000-0005-0000-0000-0000C7720000}"/>
    <cellStyle name="Normal 3 2 2 3 3 2 4 2" xfId="10451" xr:uid="{00000000-0005-0000-0000-0000C8720000}"/>
    <cellStyle name="Normal 3 2 2 3 3 2 5" xfId="10447" xr:uid="{00000000-0005-0000-0000-0000C9720000}"/>
    <cellStyle name="Normal 3 2 2 3 3 3" xfId="19350" xr:uid="{00000000-0005-0000-0000-0000CA720000}"/>
    <cellStyle name="Normal 3 2 2 3 3 3 2" xfId="14537" xr:uid="{00000000-0005-0000-0000-0000CB720000}"/>
    <cellStyle name="Normal 3 2 2 3 3 3 2 2" xfId="33850" xr:uid="{00000000-0005-0000-0000-0000CC720000}"/>
    <cellStyle name="Normal 3 2 2 3 3 3 2 2 2" xfId="5390" xr:uid="{00000000-0005-0000-0000-0000CD720000}"/>
    <cellStyle name="Normal 3 2 2 3 3 3 2 3" xfId="32189" xr:uid="{00000000-0005-0000-0000-0000CE720000}"/>
    <cellStyle name="Normal 3 2 2 3 3 3 3" xfId="10439" xr:uid="{00000000-0005-0000-0000-0000CF720000}"/>
    <cellStyle name="Normal 3 2 2 3 3 3 3 2" xfId="33647" xr:uid="{00000000-0005-0000-0000-0000D0720000}"/>
    <cellStyle name="Normal 3 2 2 3 3 3 4" xfId="10437" xr:uid="{00000000-0005-0000-0000-0000D1720000}"/>
    <cellStyle name="Normal 3 2 2 3 3 4" xfId="25479" xr:uid="{00000000-0005-0000-0000-0000D2720000}"/>
    <cellStyle name="Normal 3 2 2 3 3 4 2" xfId="9111" xr:uid="{00000000-0005-0000-0000-0000D3720000}"/>
    <cellStyle name="Normal 3 2 2 3 3 4 2 2" xfId="33900" xr:uid="{00000000-0005-0000-0000-0000D4720000}"/>
    <cellStyle name="Normal 3 2 2 3 3 4 3" xfId="10433" xr:uid="{00000000-0005-0000-0000-0000D5720000}"/>
    <cellStyle name="Normal 3 2 2 3 3 5" xfId="21876" xr:uid="{00000000-0005-0000-0000-0000D6720000}"/>
    <cellStyle name="Normal 3 2 2 3 3 5 2" xfId="5388" xr:uid="{00000000-0005-0000-0000-0000D7720000}"/>
    <cellStyle name="Normal 3 2 2 3 3 6" xfId="16026" xr:uid="{00000000-0005-0000-0000-0000D8720000}"/>
    <cellStyle name="Normal 3 2 2 3 4" xfId="21677" xr:uid="{00000000-0005-0000-0000-0000D9720000}"/>
    <cellStyle name="Normal 3 2 2 3 4 2" xfId="8982" xr:uid="{00000000-0005-0000-0000-0000DA720000}"/>
    <cellStyle name="Normal 3 2 2 3 4 2 2" xfId="9104" xr:uid="{00000000-0005-0000-0000-0000DB720000}"/>
    <cellStyle name="Normal 3 2 2 3 4 2 2 2" xfId="9100" xr:uid="{00000000-0005-0000-0000-0000DC720000}"/>
    <cellStyle name="Normal 3 2 2 3 4 2 2 2 2" xfId="5386" xr:uid="{00000000-0005-0000-0000-0000DD720000}"/>
    <cellStyle name="Normal 3 2 2 3 4 2 2 3" xfId="5385" xr:uid="{00000000-0005-0000-0000-0000DE720000}"/>
    <cellStyle name="Normal 3 2 2 3 4 2 3" xfId="29052" xr:uid="{00000000-0005-0000-0000-0000DF720000}"/>
    <cellStyle name="Normal 3 2 2 3 4 2 3 2" xfId="10417" xr:uid="{00000000-0005-0000-0000-0000E0720000}"/>
    <cellStyle name="Normal 3 2 2 3 4 2 4" xfId="10413" xr:uid="{00000000-0005-0000-0000-0000E1720000}"/>
    <cellStyle name="Normal 3 2 2 3 4 3" xfId="8980" xr:uid="{00000000-0005-0000-0000-0000E2720000}"/>
    <cellStyle name="Normal 3 2 2 3 4 3 2" xfId="9095" xr:uid="{00000000-0005-0000-0000-0000E3720000}"/>
    <cellStyle name="Normal 3 2 2 3 4 3 2 2" xfId="31866" xr:uid="{00000000-0005-0000-0000-0000E4720000}"/>
    <cellStyle name="Normal 3 2 2 3 4 3 3" xfId="14312" xr:uid="{00000000-0005-0000-0000-0000E5720000}"/>
    <cellStyle name="Normal 3 2 2 3 4 4" xfId="18201" xr:uid="{00000000-0005-0000-0000-0000E6720000}"/>
    <cellStyle name="Normal 3 2 2 3 4 4 2" xfId="7079" xr:uid="{00000000-0005-0000-0000-0000E7720000}"/>
    <cellStyle name="Normal 3 2 2 3 4 5" xfId="19193" xr:uid="{00000000-0005-0000-0000-0000E8720000}"/>
    <cellStyle name="Normal 3 2 2 3 5" xfId="21670" xr:uid="{00000000-0005-0000-0000-0000E9720000}"/>
    <cellStyle name="Normal 3 2 2 3 5 2" xfId="9091" xr:uid="{00000000-0005-0000-0000-0000EA720000}"/>
    <cellStyle name="Normal 3 2 2 3 5 2 2" xfId="7536" xr:uid="{00000000-0005-0000-0000-0000EB720000}"/>
    <cellStyle name="Normal 3 2 2 3 5 2 2 2" xfId="15307" xr:uid="{00000000-0005-0000-0000-0000EC720000}"/>
    <cellStyle name="Normal 3 2 2 3 5 2 3" xfId="6123" xr:uid="{00000000-0005-0000-0000-0000ED720000}"/>
    <cellStyle name="Normal 3 2 2 3 5 3" xfId="17722" xr:uid="{00000000-0005-0000-0000-0000EE720000}"/>
    <cellStyle name="Normal 3 2 2 3 5 3 2" xfId="6121" xr:uid="{00000000-0005-0000-0000-0000EF720000}"/>
    <cellStyle name="Normal 3 2 2 3 5 4" xfId="5383" xr:uid="{00000000-0005-0000-0000-0000F0720000}"/>
    <cellStyle name="Normal 3 2 2 3 6" xfId="9084" xr:uid="{00000000-0005-0000-0000-0000F1720000}"/>
    <cellStyle name="Normal 3 2 2 3 6 2" xfId="17709" xr:uid="{00000000-0005-0000-0000-0000F2720000}"/>
    <cellStyle name="Normal 3 2 2 3 6 2 2" xfId="7038" xr:uid="{00000000-0005-0000-0000-0000F3720000}"/>
    <cellStyle name="Normal 3 2 2 3 6 3" xfId="5381" xr:uid="{00000000-0005-0000-0000-0000F4720000}"/>
    <cellStyle name="Normal 3 2 2 3 7" xfId="9079" xr:uid="{00000000-0005-0000-0000-0000F5720000}"/>
    <cellStyle name="Normal 3 2 2 3 7 2" xfId="5378" xr:uid="{00000000-0005-0000-0000-0000F6720000}"/>
    <cellStyle name="Normal 3 2 2 3 8" xfId="5376" xr:uid="{00000000-0005-0000-0000-0000F7720000}"/>
    <cellStyle name="Normal 3 2 2 4" xfId="33174" xr:uid="{00000000-0005-0000-0000-0000F8720000}"/>
    <cellStyle name="Normal 3 2 2 4 2" xfId="9073" xr:uid="{00000000-0005-0000-0000-0000F9720000}"/>
    <cellStyle name="Normal 3 2 2 4 2 2" xfId="9069" xr:uid="{00000000-0005-0000-0000-0000FA720000}"/>
    <cellStyle name="Normal 3 2 2 4 2 2 2" xfId="17627" xr:uid="{00000000-0005-0000-0000-0000FB720000}"/>
    <cellStyle name="Normal 3 2 2 4 2 2 2 2" xfId="28054" xr:uid="{00000000-0005-0000-0000-0000FC720000}"/>
    <cellStyle name="Normal 3 2 2 4 2 2 2 2 2" xfId="33047" xr:uid="{00000000-0005-0000-0000-0000FD720000}"/>
    <cellStyle name="Normal 3 2 2 4 2 2 2 2 2 2" xfId="5372" xr:uid="{00000000-0005-0000-0000-0000FE720000}"/>
    <cellStyle name="Normal 3 2 2 4 2 2 2 2 3" xfId="25292" xr:uid="{00000000-0005-0000-0000-0000FF720000}"/>
    <cellStyle name="Normal 3 2 2 4 2 2 2 3" xfId="20071" xr:uid="{00000000-0005-0000-0000-000000730000}"/>
    <cellStyle name="Normal 3 2 2 4 2 2 2 3 2" xfId="29788" xr:uid="{00000000-0005-0000-0000-000001730000}"/>
    <cellStyle name="Normal 3 2 2 4 2 2 2 4" xfId="20061" xr:uid="{00000000-0005-0000-0000-000002730000}"/>
    <cellStyle name="Normal 3 2 2 4 2 2 3" xfId="17623" xr:uid="{00000000-0005-0000-0000-000003730000}"/>
    <cellStyle name="Normal 3 2 2 4 2 2 3 2" xfId="31834" xr:uid="{00000000-0005-0000-0000-000004730000}"/>
    <cellStyle name="Normal 3 2 2 4 2 2 3 2 2" xfId="31831" xr:uid="{00000000-0005-0000-0000-000005730000}"/>
    <cellStyle name="Normal 3 2 2 4 2 2 3 3" xfId="28081" xr:uid="{00000000-0005-0000-0000-000006730000}"/>
    <cellStyle name="Normal 3 2 2 4 2 2 4" xfId="10379" xr:uid="{00000000-0005-0000-0000-000007730000}"/>
    <cellStyle name="Normal 3 2 2 4 2 2 4 2" xfId="33414" xr:uid="{00000000-0005-0000-0000-000008730000}"/>
    <cellStyle name="Normal 3 2 2 4 2 2 5" xfId="10375" xr:uid="{00000000-0005-0000-0000-000009730000}"/>
    <cellStyle name="Normal 3 2 2 4 2 3" xfId="25469" xr:uid="{00000000-0005-0000-0000-00000A730000}"/>
    <cellStyle name="Normal 3 2 2 4 2 3 2" xfId="17620" xr:uid="{00000000-0005-0000-0000-00000B730000}"/>
    <cellStyle name="Normal 3 2 2 4 2 3 2 2" xfId="34294" xr:uid="{00000000-0005-0000-0000-00000C730000}"/>
    <cellStyle name="Normal 3 2 2 4 2 3 2 2 2" xfId="13094" xr:uid="{00000000-0005-0000-0000-00000D730000}"/>
    <cellStyle name="Normal 3 2 2 4 2 3 2 3" xfId="25996" xr:uid="{00000000-0005-0000-0000-00000E730000}"/>
    <cellStyle name="Normal 3 2 2 4 2 3 3" xfId="10369" xr:uid="{00000000-0005-0000-0000-00000F730000}"/>
    <cellStyle name="Normal 3 2 2 4 2 3 3 2" xfId="33371" xr:uid="{00000000-0005-0000-0000-000010730000}"/>
    <cellStyle name="Normal 3 2 2 4 2 3 4" xfId="10366" xr:uid="{00000000-0005-0000-0000-000011730000}"/>
    <cellStyle name="Normal 3 2 2 4 2 4" xfId="25457" xr:uid="{00000000-0005-0000-0000-000012730000}"/>
    <cellStyle name="Normal 3 2 2 4 2 4 2" xfId="9064" xr:uid="{00000000-0005-0000-0000-000013730000}"/>
    <cellStyle name="Normal 3 2 2 4 2 4 2 2" xfId="34175" xr:uid="{00000000-0005-0000-0000-000014730000}"/>
    <cellStyle name="Normal 3 2 2 4 2 4 3" xfId="10362" xr:uid="{00000000-0005-0000-0000-000015730000}"/>
    <cellStyle name="Normal 3 2 2 4 2 5" xfId="21850" xr:uid="{00000000-0005-0000-0000-000016730000}"/>
    <cellStyle name="Normal 3 2 2 4 2 5 2" xfId="7044" xr:uid="{00000000-0005-0000-0000-000017730000}"/>
    <cellStyle name="Normal 3 2 2 4 2 6" xfId="18235" xr:uid="{00000000-0005-0000-0000-000018730000}"/>
    <cellStyle name="Normal 3 2 2 4 3" xfId="30601" xr:uid="{00000000-0005-0000-0000-000019730000}"/>
    <cellStyle name="Normal 3 2 2 4 3 2" xfId="9060" xr:uid="{00000000-0005-0000-0000-00001A730000}"/>
    <cellStyle name="Normal 3 2 2 4 3 2 2" xfId="17516" xr:uid="{00000000-0005-0000-0000-00001B730000}"/>
    <cellStyle name="Normal 3 2 2 4 3 2 2 2" xfId="23465" xr:uid="{00000000-0005-0000-0000-00001C730000}"/>
    <cellStyle name="Normal 3 2 2 4 3 2 2 2 2" xfId="23457" xr:uid="{00000000-0005-0000-0000-00001D730000}"/>
    <cellStyle name="Normal 3 2 2 4 3 2 2 3" xfId="20001" xr:uid="{00000000-0005-0000-0000-00001E730000}"/>
    <cellStyle name="Normal 3 2 2 4 3 2 3" xfId="12024" xr:uid="{00000000-0005-0000-0000-00001F730000}"/>
    <cellStyle name="Normal 3 2 2 4 3 2 3 2" xfId="15607" xr:uid="{00000000-0005-0000-0000-000020730000}"/>
    <cellStyle name="Normal 3 2 2 4 3 2 4" xfId="10350" xr:uid="{00000000-0005-0000-0000-000021730000}"/>
    <cellStyle name="Normal 3 2 2 4 3 3" xfId="25452" xr:uid="{00000000-0005-0000-0000-000022730000}"/>
    <cellStyle name="Normal 3 2 2 4 3 3 2" xfId="9056" xr:uid="{00000000-0005-0000-0000-000023730000}"/>
    <cellStyle name="Normal 3 2 2 4 3 3 2 2" xfId="22833" xr:uid="{00000000-0005-0000-0000-000024730000}"/>
    <cellStyle name="Normal 3 2 2 4 3 3 3" xfId="10347" xr:uid="{00000000-0005-0000-0000-000025730000}"/>
    <cellStyle name="Normal 3 2 2 4 3 4" xfId="21842" xr:uid="{00000000-0005-0000-0000-000026730000}"/>
    <cellStyle name="Normal 3 2 2 4 3 4 2" xfId="5371" xr:uid="{00000000-0005-0000-0000-000027730000}"/>
    <cellStyle name="Normal 3 2 2 4 3 5" xfId="5370" xr:uid="{00000000-0005-0000-0000-000028730000}"/>
    <cellStyle name="Normal 3 2 2 4 4" xfId="21664" xr:uid="{00000000-0005-0000-0000-000029730000}"/>
    <cellStyle name="Normal 3 2 2 4 4 2" xfId="9052" xr:uid="{00000000-0005-0000-0000-00002A730000}"/>
    <cellStyle name="Normal 3 2 2 4 4 2 2" xfId="9047" xr:uid="{00000000-0005-0000-0000-00002B730000}"/>
    <cellStyle name="Normal 3 2 2 4 4 2 2 2" xfId="20930" xr:uid="{00000000-0005-0000-0000-00002C730000}"/>
    <cellStyle name="Normal 3 2 2 4 4 2 3" xfId="10337" xr:uid="{00000000-0005-0000-0000-00002D730000}"/>
    <cellStyle name="Normal 3 2 2 4 4 3" xfId="31114" xr:uid="{00000000-0005-0000-0000-00002E730000}"/>
    <cellStyle name="Normal 3 2 2 4 4 3 2" xfId="32488" xr:uid="{00000000-0005-0000-0000-00002F730000}"/>
    <cellStyle name="Normal 3 2 2 4 4 4" xfId="5369" xr:uid="{00000000-0005-0000-0000-000030730000}"/>
    <cellStyle name="Normal 3 2 2 4 5" xfId="9043" xr:uid="{00000000-0005-0000-0000-000031730000}"/>
    <cellStyle name="Normal 3 2 2 4 5 2" xfId="9039" xr:uid="{00000000-0005-0000-0000-000032730000}"/>
    <cellStyle name="Normal 3 2 2 4 5 2 2" xfId="6119" xr:uid="{00000000-0005-0000-0000-000033730000}"/>
    <cellStyle name="Normal 3 2 2 4 5 3" xfId="5366" xr:uid="{00000000-0005-0000-0000-000034730000}"/>
    <cellStyle name="Normal 3 2 2 4 6" xfId="9034" xr:uid="{00000000-0005-0000-0000-000035730000}"/>
    <cellStyle name="Normal 3 2 2 4 6 2" xfId="5363" xr:uid="{00000000-0005-0000-0000-000036730000}"/>
    <cellStyle name="Normal 3 2 2 4 7" xfId="9913" xr:uid="{00000000-0005-0000-0000-000037730000}"/>
    <cellStyle name="Normal 3 2 2 5" xfId="6403" xr:uid="{00000000-0005-0000-0000-000038730000}"/>
    <cellStyle name="Normal 3 2 2 5 2" xfId="9029" xr:uid="{00000000-0005-0000-0000-000039730000}"/>
    <cellStyle name="Normal 3 2 2 5 2 2" xfId="11342" xr:uid="{00000000-0005-0000-0000-00003A730000}"/>
    <cellStyle name="Normal 3 2 2 5 2 2 2" xfId="17227" xr:uid="{00000000-0005-0000-0000-00003B730000}"/>
    <cellStyle name="Normal 3 2 2 5 2 2 2 2" xfId="9026" xr:uid="{00000000-0005-0000-0000-00003C730000}"/>
    <cellStyle name="Normal 3 2 2 5 2 2 2 2 2" xfId="5360" xr:uid="{00000000-0005-0000-0000-00003D730000}"/>
    <cellStyle name="Normal 3 2 2 5 2 2 2 3" xfId="5359" xr:uid="{00000000-0005-0000-0000-00003E730000}"/>
    <cellStyle name="Normal 3 2 2 5 2 2 3" xfId="10317" xr:uid="{00000000-0005-0000-0000-00003F730000}"/>
    <cellStyle name="Normal 3 2 2 5 2 2 3 2" xfId="10314" xr:uid="{00000000-0005-0000-0000-000040730000}"/>
    <cellStyle name="Normal 3 2 2 5 2 2 4" xfId="10311" xr:uid="{00000000-0005-0000-0000-000041730000}"/>
    <cellStyle name="Normal 3 2 2 5 2 3" xfId="25535" xr:uid="{00000000-0005-0000-0000-000042730000}"/>
    <cellStyle name="Normal 3 2 2 5 2 3 2" xfId="9021" xr:uid="{00000000-0005-0000-0000-000043730000}"/>
    <cellStyle name="Normal 3 2 2 5 2 3 2 2" xfId="5356" xr:uid="{00000000-0005-0000-0000-000044730000}"/>
    <cellStyle name="Normal 3 2 2 5 2 3 3" xfId="10306" xr:uid="{00000000-0005-0000-0000-000045730000}"/>
    <cellStyle name="Normal 3 2 2 5 2 4" xfId="13030" xr:uid="{00000000-0005-0000-0000-000046730000}"/>
    <cellStyle name="Normal 3 2 2 5 2 4 2" xfId="5355" xr:uid="{00000000-0005-0000-0000-000047730000}"/>
    <cellStyle name="Normal 3 2 2 5 2 5" xfId="5354" xr:uid="{00000000-0005-0000-0000-000048730000}"/>
    <cellStyle name="Normal 3 2 2 5 3" xfId="23460" xr:uid="{00000000-0005-0000-0000-000049730000}"/>
    <cellStyle name="Normal 3 2 2 5 3 2" xfId="9016" xr:uid="{00000000-0005-0000-0000-00004A730000}"/>
    <cellStyle name="Normal 3 2 2 5 3 2 2" xfId="9013" xr:uid="{00000000-0005-0000-0000-00004B730000}"/>
    <cellStyle name="Normal 3 2 2 5 3 2 2 2" xfId="18269" xr:uid="{00000000-0005-0000-0000-00004C730000}"/>
    <cellStyle name="Normal 3 2 2 5 3 2 3" xfId="10300" xr:uid="{00000000-0005-0000-0000-00004D730000}"/>
    <cellStyle name="Normal 3 2 2 5 3 3" xfId="23136" xr:uid="{00000000-0005-0000-0000-00004E730000}"/>
    <cellStyle name="Normal 3 2 2 5 3 3 2" xfId="5352" xr:uid="{00000000-0005-0000-0000-00004F730000}"/>
    <cellStyle name="Normal 3 2 2 5 3 4" xfId="5351" xr:uid="{00000000-0005-0000-0000-000050730000}"/>
    <cellStyle name="Normal 3 2 2 5 4" xfId="17855" xr:uid="{00000000-0005-0000-0000-000051730000}"/>
    <cellStyle name="Normal 3 2 2 5 4 2" xfId="9009" xr:uid="{00000000-0005-0000-0000-000052730000}"/>
    <cellStyle name="Normal 3 2 2 5 4 2 2" xfId="6950" xr:uid="{00000000-0005-0000-0000-000053730000}"/>
    <cellStyle name="Normal 3 2 2 5 4 3" xfId="5350" xr:uid="{00000000-0005-0000-0000-000054730000}"/>
    <cellStyle name="Normal 3 2 2 5 5" xfId="17633" xr:uid="{00000000-0005-0000-0000-000055730000}"/>
    <cellStyle name="Normal 3 2 2 5 5 2" xfId="5348" xr:uid="{00000000-0005-0000-0000-000056730000}"/>
    <cellStyle name="Normal 3 2 2 5 6" xfId="17629" xr:uid="{00000000-0005-0000-0000-000057730000}"/>
    <cellStyle name="Normal 3 2 2 6" xfId="9005" xr:uid="{00000000-0005-0000-0000-000058730000}"/>
    <cellStyle name="Normal 3 2 2 6 2" xfId="9002" xr:uid="{00000000-0005-0000-0000-000059730000}"/>
    <cellStyle name="Normal 3 2 2 6 2 2" xfId="8998" xr:uid="{00000000-0005-0000-0000-00005A730000}"/>
    <cellStyle name="Normal 3 2 2 6 2 2 2" xfId="27390" xr:uid="{00000000-0005-0000-0000-00005B730000}"/>
    <cellStyle name="Normal 3 2 2 6 2 2 2 2" xfId="28604" xr:uid="{00000000-0005-0000-0000-00005C730000}"/>
    <cellStyle name="Normal 3 2 2 6 2 2 3" xfId="26643" xr:uid="{00000000-0005-0000-0000-00005D730000}"/>
    <cellStyle name="Normal 3 2 2 6 2 3" xfId="23129" xr:uid="{00000000-0005-0000-0000-00005E730000}"/>
    <cellStyle name="Normal 3 2 2 6 2 3 2" xfId="5345" xr:uid="{00000000-0005-0000-0000-00005F730000}"/>
    <cellStyle name="Normal 3 2 2 6 2 4" xfId="5827" xr:uid="{00000000-0005-0000-0000-000060730000}"/>
    <cellStyle name="Normal 3 2 2 6 3" xfId="8994" xr:uid="{00000000-0005-0000-0000-000061730000}"/>
    <cellStyle name="Normal 3 2 2 6 3 2" xfId="8990" xr:uid="{00000000-0005-0000-0000-000062730000}"/>
    <cellStyle name="Normal 3 2 2 6 3 2 2" xfId="17107" xr:uid="{00000000-0005-0000-0000-000063730000}"/>
    <cellStyle name="Normal 3 2 2 6 3 3" xfId="5344" xr:uid="{00000000-0005-0000-0000-000064730000}"/>
    <cellStyle name="Normal 3 2 2 6 4" xfId="31177" xr:uid="{00000000-0005-0000-0000-000065730000}"/>
    <cellStyle name="Normal 3 2 2 6 4 2" xfId="5343" xr:uid="{00000000-0005-0000-0000-000066730000}"/>
    <cellStyle name="Normal 3 2 2 6 5" xfId="21703" xr:uid="{00000000-0005-0000-0000-000067730000}"/>
    <cellStyle name="Normal 3 2 2 7" xfId="14210" xr:uid="{00000000-0005-0000-0000-000068730000}"/>
    <cellStyle name="Normal 3 2 2 7 2" xfId="5340" xr:uid="{00000000-0005-0000-0000-000069730000}"/>
    <cellStyle name="Normal 3 2 2 7 2 2" xfId="5337" xr:uid="{00000000-0005-0000-0000-00006A730000}"/>
    <cellStyle name="Normal 3 2 2 7 2 2 2" xfId="5335" xr:uid="{00000000-0005-0000-0000-00006B730000}"/>
    <cellStyle name="Normal 3 2 2 7 2 3" xfId="16832" xr:uid="{00000000-0005-0000-0000-00006C730000}"/>
    <cellStyle name="Normal 3 2 2 7 3" xfId="5334" xr:uid="{00000000-0005-0000-0000-00006D730000}"/>
    <cellStyle name="Normal 3 2 2 7 3 2" xfId="5331" xr:uid="{00000000-0005-0000-0000-00006E730000}"/>
    <cellStyle name="Normal 3 2 2 7 4" xfId="31166" xr:uid="{00000000-0005-0000-0000-00006F730000}"/>
    <cellStyle name="Normal 3 2 2 8" xfId="14206" xr:uid="{00000000-0005-0000-0000-000070730000}"/>
    <cellStyle name="Normal 3 2 2 8 2" xfId="8087" xr:uid="{00000000-0005-0000-0000-000071730000}"/>
    <cellStyle name="Normal 3 2 2 8 2 2" xfId="29186" xr:uid="{00000000-0005-0000-0000-000072730000}"/>
    <cellStyle name="Normal 3 2 2 8 3" xfId="9629" xr:uid="{00000000-0005-0000-0000-000073730000}"/>
    <cellStyle name="Normal 3 2 2 9" xfId="9625" xr:uid="{00000000-0005-0000-0000-000074730000}"/>
    <cellStyle name="Normal 3 2 2 9 2" xfId="9621" xr:uid="{00000000-0005-0000-0000-000075730000}"/>
    <cellStyle name="Normal 3 2 20" xfId="5553" xr:uid="{00000000-0005-0000-0000-000076730000}"/>
    <cellStyle name="Normal 3 2 3" xfId="33198" xr:uid="{00000000-0005-0000-0000-000077730000}"/>
    <cellStyle name="Normal 3 2 3 2" xfId="15176" xr:uid="{00000000-0005-0000-0000-000078730000}"/>
    <cellStyle name="Normal 3 2 3 2 2" xfId="7379" xr:uid="{00000000-0005-0000-0000-000079730000}"/>
    <cellStyle name="Normal 3 2 3 2 2 2" xfId="7376" xr:uid="{00000000-0005-0000-0000-00007A730000}"/>
    <cellStyle name="Normal 3 2 3 2 2 2 2" xfId="28387" xr:uid="{00000000-0005-0000-0000-00007B730000}"/>
    <cellStyle name="Normal 3 2 3 2 2 2 2 2" xfId="21726" xr:uid="{00000000-0005-0000-0000-00007C730000}"/>
    <cellStyle name="Normal 3 2 3 2 2 2 2 2 2" xfId="7373" xr:uid="{00000000-0005-0000-0000-00007D730000}"/>
    <cellStyle name="Normal 3 2 3 2 2 2 2 2 2 2" xfId="5330" xr:uid="{00000000-0005-0000-0000-00007E730000}"/>
    <cellStyle name="Normal 3 2 3 2 2 2 2 2 2 2 2" xfId="5329" xr:uid="{00000000-0005-0000-0000-00007F730000}"/>
    <cellStyle name="Normal 3 2 3 2 2 2 2 2 2 3" xfId="22737" xr:uid="{00000000-0005-0000-0000-000080730000}"/>
    <cellStyle name="Normal 3 2 3 2 2 2 2 2 3" xfId="7368" xr:uid="{00000000-0005-0000-0000-000081730000}"/>
    <cellStyle name="Normal 3 2 3 2 2 2 2 2 3 2" xfId="5328" xr:uid="{00000000-0005-0000-0000-000082730000}"/>
    <cellStyle name="Normal 3 2 3 2 2 2 2 2 4" xfId="7362" xr:uid="{00000000-0005-0000-0000-000083730000}"/>
    <cellStyle name="Normal 3 2 3 2 2 2 2 3" xfId="6338" xr:uid="{00000000-0005-0000-0000-000084730000}"/>
    <cellStyle name="Normal 3 2 3 2 2 2 2 3 2" xfId="7357" xr:uid="{00000000-0005-0000-0000-000085730000}"/>
    <cellStyle name="Normal 3 2 3 2 2 2 2 3 2 2" xfId="5326" xr:uid="{00000000-0005-0000-0000-000086730000}"/>
    <cellStyle name="Normal 3 2 3 2 2 2 2 3 3" xfId="7353" xr:uid="{00000000-0005-0000-0000-000087730000}"/>
    <cellStyle name="Normal 3 2 3 2 2 2 2 4" xfId="6336" xr:uid="{00000000-0005-0000-0000-000088730000}"/>
    <cellStyle name="Normal 3 2 3 2 2 2 2 4 2" xfId="7349" xr:uid="{00000000-0005-0000-0000-000089730000}"/>
    <cellStyle name="Normal 3 2 3 2 2 2 2 5" xfId="33950" xr:uid="{00000000-0005-0000-0000-00008A730000}"/>
    <cellStyle name="Normal 3 2 3 2 2 2 3" xfId="33384" xr:uid="{00000000-0005-0000-0000-00008B730000}"/>
    <cellStyle name="Normal 3 2 3 2 2 2 3 2" xfId="9867" xr:uid="{00000000-0005-0000-0000-00008C730000}"/>
    <cellStyle name="Normal 3 2 3 2 2 2 3 2 2" xfId="7344" xr:uid="{00000000-0005-0000-0000-00008D730000}"/>
    <cellStyle name="Normal 3 2 3 2 2 2 3 2 2 2" xfId="5324" xr:uid="{00000000-0005-0000-0000-00008E730000}"/>
    <cellStyle name="Normal 3 2 3 2 2 2 3 2 3" xfId="29860" xr:uid="{00000000-0005-0000-0000-00008F730000}"/>
    <cellStyle name="Normal 3 2 3 2 2 2 3 3" xfId="9856" xr:uid="{00000000-0005-0000-0000-000090730000}"/>
    <cellStyle name="Normal 3 2 3 2 2 2 3 3 2" xfId="7340" xr:uid="{00000000-0005-0000-0000-000091730000}"/>
    <cellStyle name="Normal 3 2 3 2 2 2 3 4" xfId="31402" xr:uid="{00000000-0005-0000-0000-000092730000}"/>
    <cellStyle name="Normal 3 2 3 2 2 2 4" xfId="9848" xr:uid="{00000000-0005-0000-0000-000093730000}"/>
    <cellStyle name="Normal 3 2 3 2 2 2 4 2" xfId="9842" xr:uid="{00000000-0005-0000-0000-000094730000}"/>
    <cellStyle name="Normal 3 2 3 2 2 2 4 2 2" xfId="30369" xr:uid="{00000000-0005-0000-0000-000095730000}"/>
    <cellStyle name="Normal 3 2 3 2 2 2 4 3" xfId="9833" xr:uid="{00000000-0005-0000-0000-000096730000}"/>
    <cellStyle name="Normal 3 2 3 2 2 2 5" xfId="9829" xr:uid="{00000000-0005-0000-0000-000097730000}"/>
    <cellStyle name="Normal 3 2 3 2 2 2 5 2" xfId="23004" xr:uid="{00000000-0005-0000-0000-000098730000}"/>
    <cellStyle name="Normal 3 2 3 2 2 2 6" xfId="9825" xr:uid="{00000000-0005-0000-0000-000099730000}"/>
    <cellStyle name="Normal 3 2 3 2 2 3" xfId="31583" xr:uid="{00000000-0005-0000-0000-00009A730000}"/>
    <cellStyle name="Normal 3 2 3 2 2 3 2" xfId="21625" xr:uid="{00000000-0005-0000-0000-00009B730000}"/>
    <cellStyle name="Normal 3 2 3 2 2 3 2 2" xfId="7336" xr:uid="{00000000-0005-0000-0000-00009C730000}"/>
    <cellStyle name="Normal 3 2 3 2 2 3 2 2 2" xfId="5322" xr:uid="{00000000-0005-0000-0000-00009D730000}"/>
    <cellStyle name="Normal 3 2 3 2 2 3 2 2 2 2" xfId="5321" xr:uid="{00000000-0005-0000-0000-00009E730000}"/>
    <cellStyle name="Normal 3 2 3 2 2 3 2 2 3" xfId="5320" xr:uid="{00000000-0005-0000-0000-00009F730000}"/>
    <cellStyle name="Normal 3 2 3 2 2 3 2 3" xfId="25700" xr:uid="{00000000-0005-0000-0000-0000A0730000}"/>
    <cellStyle name="Normal 3 2 3 2 2 3 2 3 2" xfId="24263" xr:uid="{00000000-0005-0000-0000-0000A1730000}"/>
    <cellStyle name="Normal 3 2 3 2 2 3 2 4" xfId="5319" xr:uid="{00000000-0005-0000-0000-0000A2730000}"/>
    <cellStyle name="Normal 3 2 3 2 2 3 3" xfId="5318" xr:uid="{00000000-0005-0000-0000-0000A3730000}"/>
    <cellStyle name="Normal 3 2 3 2 2 3 3 2" xfId="5317" xr:uid="{00000000-0005-0000-0000-0000A4730000}"/>
    <cellStyle name="Normal 3 2 3 2 2 3 3 2 2" xfId="5316" xr:uid="{00000000-0005-0000-0000-0000A5730000}"/>
    <cellStyle name="Normal 3 2 3 2 2 3 3 3" xfId="5315" xr:uid="{00000000-0005-0000-0000-0000A6730000}"/>
    <cellStyle name="Normal 3 2 3 2 2 3 4" xfId="16976" xr:uid="{00000000-0005-0000-0000-0000A7730000}"/>
    <cellStyle name="Normal 3 2 3 2 2 3 4 2" xfId="16974" xr:uid="{00000000-0005-0000-0000-0000A8730000}"/>
    <cellStyle name="Normal 3 2 3 2 2 3 5" xfId="16945" xr:uid="{00000000-0005-0000-0000-0000A9730000}"/>
    <cellStyle name="Normal 3 2 3 2 2 4" xfId="5314" xr:uid="{00000000-0005-0000-0000-0000AA730000}"/>
    <cellStyle name="Normal 3 2 3 2 2 4 2" xfId="5313" xr:uid="{00000000-0005-0000-0000-0000AB730000}"/>
    <cellStyle name="Normal 3 2 3 2 2 4 2 2" xfId="5312" xr:uid="{00000000-0005-0000-0000-0000AC730000}"/>
    <cellStyle name="Normal 3 2 3 2 2 4 2 2 2" xfId="5311" xr:uid="{00000000-0005-0000-0000-0000AD730000}"/>
    <cellStyle name="Normal 3 2 3 2 2 4 2 3" xfId="22030" xr:uid="{00000000-0005-0000-0000-0000AE730000}"/>
    <cellStyle name="Normal 3 2 3 2 2 4 3" xfId="5310" xr:uid="{00000000-0005-0000-0000-0000AF730000}"/>
    <cellStyle name="Normal 3 2 3 2 2 4 3 2" xfId="5308" xr:uid="{00000000-0005-0000-0000-0000B0730000}"/>
    <cellStyle name="Normal 3 2 3 2 2 4 4" xfId="16928" xr:uid="{00000000-0005-0000-0000-0000B1730000}"/>
    <cellStyle name="Normal 3 2 3 2 2 5" xfId="5306" xr:uid="{00000000-0005-0000-0000-0000B2730000}"/>
    <cellStyle name="Normal 3 2 3 2 2 5 2" xfId="7008" xr:uid="{00000000-0005-0000-0000-0000B3730000}"/>
    <cellStyle name="Normal 3 2 3 2 2 5 2 2" xfId="33644" xr:uid="{00000000-0005-0000-0000-0000B4730000}"/>
    <cellStyle name="Normal 3 2 3 2 2 5 3" xfId="7006" xr:uid="{00000000-0005-0000-0000-0000B5730000}"/>
    <cellStyle name="Normal 3 2 3 2 2 6" xfId="5305" xr:uid="{00000000-0005-0000-0000-0000B6730000}"/>
    <cellStyle name="Normal 3 2 3 2 2 6 2" xfId="11615" xr:uid="{00000000-0005-0000-0000-0000B7730000}"/>
    <cellStyle name="Normal 3 2 3 2 2 7" xfId="11505" xr:uid="{00000000-0005-0000-0000-0000B8730000}"/>
    <cellStyle name="Normal 3 2 3 2 3" xfId="29295" xr:uid="{00000000-0005-0000-0000-0000B9730000}"/>
    <cellStyle name="Normal 3 2 3 2 3 2" xfId="5304" xr:uid="{00000000-0005-0000-0000-0000BA730000}"/>
    <cellStyle name="Normal 3 2 3 2 3 2 2" xfId="5303" xr:uid="{00000000-0005-0000-0000-0000BB730000}"/>
    <cellStyle name="Normal 3 2 3 2 3 2 2 2" xfId="15150" xr:uid="{00000000-0005-0000-0000-0000BC730000}"/>
    <cellStyle name="Normal 3 2 3 2 3 2 2 2 2" xfId="5302" xr:uid="{00000000-0005-0000-0000-0000BD730000}"/>
    <cellStyle name="Normal 3 2 3 2 3 2 2 2 2 2" xfId="5301" xr:uid="{00000000-0005-0000-0000-0000BE730000}"/>
    <cellStyle name="Normal 3 2 3 2 3 2 2 2 3" xfId="5300" xr:uid="{00000000-0005-0000-0000-0000BF730000}"/>
    <cellStyle name="Normal 3 2 3 2 3 2 2 3" xfId="6329" xr:uid="{00000000-0005-0000-0000-0000C0730000}"/>
    <cellStyle name="Normal 3 2 3 2 3 2 2 3 2" xfId="24541" xr:uid="{00000000-0005-0000-0000-0000C1730000}"/>
    <cellStyle name="Normal 3 2 3 2 3 2 2 4" xfId="5299" xr:uid="{00000000-0005-0000-0000-0000C2730000}"/>
    <cellStyle name="Normal 3 2 3 2 3 2 3" xfId="5297" xr:uid="{00000000-0005-0000-0000-0000C3730000}"/>
    <cellStyle name="Normal 3 2 3 2 3 2 3 2" xfId="5296" xr:uid="{00000000-0005-0000-0000-0000C4730000}"/>
    <cellStyle name="Normal 3 2 3 2 3 2 3 2 2" xfId="32805" xr:uid="{00000000-0005-0000-0000-0000C5730000}"/>
    <cellStyle name="Normal 3 2 3 2 3 2 3 3" xfId="5295" xr:uid="{00000000-0005-0000-0000-0000C6730000}"/>
    <cellStyle name="Normal 3 2 3 2 3 2 4" xfId="5293" xr:uid="{00000000-0005-0000-0000-0000C7730000}"/>
    <cellStyle name="Normal 3 2 3 2 3 2 4 2" xfId="5292" xr:uid="{00000000-0005-0000-0000-0000C8730000}"/>
    <cellStyle name="Normal 3 2 3 2 3 2 5" xfId="5291" xr:uid="{00000000-0005-0000-0000-0000C9730000}"/>
    <cellStyle name="Normal 3 2 3 2 3 3" xfId="5290" xr:uid="{00000000-0005-0000-0000-0000CA730000}"/>
    <cellStyle name="Normal 3 2 3 2 3 3 2" xfId="7538" xr:uid="{00000000-0005-0000-0000-0000CB730000}"/>
    <cellStyle name="Normal 3 2 3 2 3 3 2 2" xfId="5289" xr:uid="{00000000-0005-0000-0000-0000CC730000}"/>
    <cellStyle name="Normal 3 2 3 2 3 3 2 2 2" xfId="5288" xr:uid="{00000000-0005-0000-0000-0000CD730000}"/>
    <cellStyle name="Normal 3 2 3 2 3 3 2 3" xfId="5287" xr:uid="{00000000-0005-0000-0000-0000CE730000}"/>
    <cellStyle name="Normal 3 2 3 2 3 3 3" xfId="5285" xr:uid="{00000000-0005-0000-0000-0000CF730000}"/>
    <cellStyle name="Normal 3 2 3 2 3 3 3 2" xfId="5284" xr:uid="{00000000-0005-0000-0000-0000D0730000}"/>
    <cellStyle name="Normal 3 2 3 2 3 3 4" xfId="16872" xr:uid="{00000000-0005-0000-0000-0000D1730000}"/>
    <cellStyle name="Normal 3 2 3 2 3 4" xfId="5283" xr:uid="{00000000-0005-0000-0000-0000D2730000}"/>
    <cellStyle name="Normal 3 2 3 2 3 4 2" xfId="5282" xr:uid="{00000000-0005-0000-0000-0000D3730000}"/>
    <cellStyle name="Normal 3 2 3 2 3 4 2 2" xfId="5281" xr:uid="{00000000-0005-0000-0000-0000D4730000}"/>
    <cellStyle name="Normal 3 2 3 2 3 4 3" xfId="5280" xr:uid="{00000000-0005-0000-0000-0000D5730000}"/>
    <cellStyle name="Normal 3 2 3 2 3 5" xfId="5278" xr:uid="{00000000-0005-0000-0000-0000D6730000}"/>
    <cellStyle name="Normal 3 2 3 2 3 5 2" xfId="6998" xr:uid="{00000000-0005-0000-0000-0000D7730000}"/>
    <cellStyle name="Normal 3 2 3 2 3 6" xfId="5277" xr:uid="{00000000-0005-0000-0000-0000D8730000}"/>
    <cellStyle name="Normal 3 2 3 2 4" xfId="27957" xr:uid="{00000000-0005-0000-0000-0000D9730000}"/>
    <cellStyle name="Normal 3 2 3 2 4 2" xfId="5276" xr:uid="{00000000-0005-0000-0000-0000DA730000}"/>
    <cellStyle name="Normal 3 2 3 2 4 2 2" xfId="5275" xr:uid="{00000000-0005-0000-0000-0000DB730000}"/>
    <cellStyle name="Normal 3 2 3 2 4 2 2 2" xfId="5274" xr:uid="{00000000-0005-0000-0000-0000DC730000}"/>
    <cellStyle name="Normal 3 2 3 2 4 2 2 2 2" xfId="21203" xr:uid="{00000000-0005-0000-0000-0000DD730000}"/>
    <cellStyle name="Normal 3 2 3 2 4 2 2 3" xfId="5273" xr:uid="{00000000-0005-0000-0000-0000DE730000}"/>
    <cellStyle name="Normal 3 2 3 2 4 2 3" xfId="5271" xr:uid="{00000000-0005-0000-0000-0000DF730000}"/>
    <cellStyle name="Normal 3 2 3 2 4 2 3 2" xfId="5270" xr:uid="{00000000-0005-0000-0000-0000E0730000}"/>
    <cellStyle name="Normal 3 2 3 2 4 2 4" xfId="8064" xr:uid="{00000000-0005-0000-0000-0000E1730000}"/>
    <cellStyle name="Normal 3 2 3 2 4 3" xfId="5269" xr:uid="{00000000-0005-0000-0000-0000E2730000}"/>
    <cellStyle name="Normal 3 2 3 2 4 3 2" xfId="5268" xr:uid="{00000000-0005-0000-0000-0000E3730000}"/>
    <cellStyle name="Normal 3 2 3 2 4 3 2 2" xfId="28477" xr:uid="{00000000-0005-0000-0000-0000E4730000}"/>
    <cellStyle name="Normal 3 2 3 2 4 3 3" xfId="5267" xr:uid="{00000000-0005-0000-0000-0000E5730000}"/>
    <cellStyle name="Normal 3 2 3 2 4 4" xfId="5266" xr:uid="{00000000-0005-0000-0000-0000E6730000}"/>
    <cellStyle name="Normal 3 2 3 2 4 4 2" xfId="5265" xr:uid="{00000000-0005-0000-0000-0000E7730000}"/>
    <cellStyle name="Normal 3 2 3 2 4 5" xfId="5264" xr:uid="{00000000-0005-0000-0000-0000E8730000}"/>
    <cellStyle name="Normal 3 2 3 2 5" xfId="23788" xr:uid="{00000000-0005-0000-0000-0000E9730000}"/>
    <cellStyle name="Normal 3 2 3 2 5 2" xfId="12489" xr:uid="{00000000-0005-0000-0000-0000EA730000}"/>
    <cellStyle name="Normal 3 2 3 2 5 2 2" xfId="7492" xr:uid="{00000000-0005-0000-0000-0000EB730000}"/>
    <cellStyle name="Normal 3 2 3 2 5 2 2 2" xfId="5263" xr:uid="{00000000-0005-0000-0000-0000EC730000}"/>
    <cellStyle name="Normal 3 2 3 2 5 2 3" xfId="6110" xr:uid="{00000000-0005-0000-0000-0000ED730000}"/>
    <cellStyle name="Normal 3 2 3 2 5 3" xfId="6108" xr:uid="{00000000-0005-0000-0000-0000EE730000}"/>
    <cellStyle name="Normal 3 2 3 2 5 3 2" xfId="6106" xr:uid="{00000000-0005-0000-0000-0000EF730000}"/>
    <cellStyle name="Normal 3 2 3 2 5 4" xfId="22480" xr:uid="{00000000-0005-0000-0000-0000F0730000}"/>
    <cellStyle name="Normal 3 2 3 2 6" xfId="8155" xr:uid="{00000000-0005-0000-0000-0000F1730000}"/>
    <cellStyle name="Normal 3 2 3 2 6 2" xfId="15963" xr:uid="{00000000-0005-0000-0000-0000F2730000}"/>
    <cellStyle name="Normal 3 2 3 2 6 2 2" xfId="15959" xr:uid="{00000000-0005-0000-0000-0000F3730000}"/>
    <cellStyle name="Normal 3 2 3 2 6 3" xfId="15956" xr:uid="{00000000-0005-0000-0000-0000F4730000}"/>
    <cellStyle name="Normal 3 2 3 2 7" xfId="6103" xr:uid="{00000000-0005-0000-0000-0000F5730000}"/>
    <cellStyle name="Normal 3 2 3 2 7 2" xfId="15940" xr:uid="{00000000-0005-0000-0000-0000F6730000}"/>
    <cellStyle name="Normal 3 2 3 2 8" xfId="6099" xr:uid="{00000000-0005-0000-0000-0000F7730000}"/>
    <cellStyle name="Normal 3 2 3 3" xfId="5262" xr:uid="{00000000-0005-0000-0000-0000F8730000}"/>
    <cellStyle name="Normal 3 2 3 3 2" xfId="5261" xr:uid="{00000000-0005-0000-0000-0000F9730000}"/>
    <cellStyle name="Normal 3 2 3 3 2 2" xfId="9661" xr:uid="{00000000-0005-0000-0000-0000FA730000}"/>
    <cellStyle name="Normal 3 2 3 3 2 2 2" xfId="21048" xr:uid="{00000000-0005-0000-0000-0000FB730000}"/>
    <cellStyle name="Normal 3 2 3 3 2 2 2 2" xfId="5260" xr:uid="{00000000-0005-0000-0000-0000FC730000}"/>
    <cellStyle name="Normal 3 2 3 3 2 2 2 2 2" xfId="5259" xr:uid="{00000000-0005-0000-0000-0000FD730000}"/>
    <cellStyle name="Normal 3 2 3 3 2 2 2 2 2 2" xfId="5258" xr:uid="{00000000-0005-0000-0000-0000FE730000}"/>
    <cellStyle name="Normal 3 2 3 3 2 2 2 2 3" xfId="5257" xr:uid="{00000000-0005-0000-0000-0000FF730000}"/>
    <cellStyle name="Normal 3 2 3 3 2 2 2 3" xfId="6313" xr:uid="{00000000-0005-0000-0000-000000740000}"/>
    <cellStyle name="Normal 3 2 3 3 2 2 2 3 2" xfId="21617" xr:uid="{00000000-0005-0000-0000-000001740000}"/>
    <cellStyle name="Normal 3 2 3 3 2 2 2 4" xfId="5256" xr:uid="{00000000-0005-0000-0000-000002740000}"/>
    <cellStyle name="Normal 3 2 3 3 2 2 3" xfId="5255" xr:uid="{00000000-0005-0000-0000-000003740000}"/>
    <cellStyle name="Normal 3 2 3 3 2 2 3 2" xfId="5254" xr:uid="{00000000-0005-0000-0000-000004740000}"/>
    <cellStyle name="Normal 3 2 3 3 2 2 3 2 2" xfId="5253" xr:uid="{00000000-0005-0000-0000-000005740000}"/>
    <cellStyle name="Normal 3 2 3 3 2 2 3 3" xfId="5252" xr:uid="{00000000-0005-0000-0000-000006740000}"/>
    <cellStyle name="Normal 3 2 3 3 2 2 4" xfId="24277" xr:uid="{00000000-0005-0000-0000-000007740000}"/>
    <cellStyle name="Normal 3 2 3 3 2 2 4 2" xfId="5251" xr:uid="{00000000-0005-0000-0000-000008740000}"/>
    <cellStyle name="Normal 3 2 3 3 2 2 5" xfId="24275" xr:uid="{00000000-0005-0000-0000-000009740000}"/>
    <cellStyle name="Normal 3 2 3 3 2 3" xfId="5250" xr:uid="{00000000-0005-0000-0000-00000A740000}"/>
    <cellStyle name="Normal 3 2 3 3 2 3 2" xfId="5249" xr:uid="{00000000-0005-0000-0000-00000B740000}"/>
    <cellStyle name="Normal 3 2 3 3 2 3 2 2" xfId="5248" xr:uid="{00000000-0005-0000-0000-00000C740000}"/>
    <cellStyle name="Normal 3 2 3 3 2 3 2 2 2" xfId="12686" xr:uid="{00000000-0005-0000-0000-00000D740000}"/>
    <cellStyle name="Normal 3 2 3 3 2 3 2 3" xfId="5247" xr:uid="{00000000-0005-0000-0000-00000E740000}"/>
    <cellStyle name="Normal 3 2 3 3 2 3 3" xfId="5246" xr:uid="{00000000-0005-0000-0000-00000F740000}"/>
    <cellStyle name="Normal 3 2 3 3 2 3 3 2" xfId="5245" xr:uid="{00000000-0005-0000-0000-000010740000}"/>
    <cellStyle name="Normal 3 2 3 3 2 3 4" xfId="24271" xr:uid="{00000000-0005-0000-0000-000011740000}"/>
    <cellStyle name="Normal 3 2 3 3 2 4" xfId="5244" xr:uid="{00000000-0005-0000-0000-000012740000}"/>
    <cellStyle name="Normal 3 2 3 3 2 4 2" xfId="5243" xr:uid="{00000000-0005-0000-0000-000013740000}"/>
    <cellStyle name="Normal 3 2 3 3 2 4 2 2" xfId="5242" xr:uid="{00000000-0005-0000-0000-000014740000}"/>
    <cellStyle name="Normal 3 2 3 3 2 4 3" xfId="33750" xr:uid="{00000000-0005-0000-0000-000015740000}"/>
    <cellStyle name="Normal 3 2 3 3 2 5" xfId="5241" xr:uid="{00000000-0005-0000-0000-000016740000}"/>
    <cellStyle name="Normal 3 2 3 3 2 5 2" xfId="6986" xr:uid="{00000000-0005-0000-0000-000017740000}"/>
    <cellStyle name="Normal 3 2 3 3 2 6" xfId="15967" xr:uid="{00000000-0005-0000-0000-000018740000}"/>
    <cellStyle name="Normal 3 2 3 3 3" xfId="5240" xr:uid="{00000000-0005-0000-0000-000019740000}"/>
    <cellStyle name="Normal 3 2 3 3 3 2" xfId="5239" xr:uid="{00000000-0005-0000-0000-00001A740000}"/>
    <cellStyle name="Normal 3 2 3 3 3 2 2" xfId="5238" xr:uid="{00000000-0005-0000-0000-00001B740000}"/>
    <cellStyle name="Normal 3 2 3 3 3 2 2 2" xfId="5237" xr:uid="{00000000-0005-0000-0000-00001C740000}"/>
    <cellStyle name="Normal 3 2 3 3 3 2 2 2 2" xfId="5236" xr:uid="{00000000-0005-0000-0000-00001D740000}"/>
    <cellStyle name="Normal 3 2 3 3 3 2 2 3" xfId="5235" xr:uid="{00000000-0005-0000-0000-00001E740000}"/>
    <cellStyle name="Normal 3 2 3 3 3 2 3" xfId="5233" xr:uid="{00000000-0005-0000-0000-00001F740000}"/>
    <cellStyle name="Normal 3 2 3 3 3 2 3 2" xfId="5232" xr:uid="{00000000-0005-0000-0000-000020740000}"/>
    <cellStyle name="Normal 3 2 3 3 3 2 4" xfId="24266" xr:uid="{00000000-0005-0000-0000-000021740000}"/>
    <cellStyle name="Normal 3 2 3 3 3 3" xfId="5231" xr:uid="{00000000-0005-0000-0000-000022740000}"/>
    <cellStyle name="Normal 3 2 3 3 3 3 2" xfId="5230" xr:uid="{00000000-0005-0000-0000-000023740000}"/>
    <cellStyle name="Normal 3 2 3 3 3 3 2 2" xfId="5229" xr:uid="{00000000-0005-0000-0000-000024740000}"/>
    <cellStyle name="Normal 3 2 3 3 3 3 3" xfId="5228" xr:uid="{00000000-0005-0000-0000-000025740000}"/>
    <cellStyle name="Normal 3 2 3 3 3 4" xfId="5227" xr:uid="{00000000-0005-0000-0000-000026740000}"/>
    <cellStyle name="Normal 3 2 3 3 3 4 2" xfId="5226" xr:uid="{00000000-0005-0000-0000-000027740000}"/>
    <cellStyle name="Normal 3 2 3 3 3 5" xfId="5225" xr:uid="{00000000-0005-0000-0000-000028740000}"/>
    <cellStyle name="Normal 3 2 3 3 4" xfId="5224" xr:uid="{00000000-0005-0000-0000-000029740000}"/>
    <cellStyle name="Normal 3 2 3 3 4 2" xfId="5223" xr:uid="{00000000-0005-0000-0000-00002A740000}"/>
    <cellStyle name="Normal 3 2 3 3 4 2 2" xfId="5222" xr:uid="{00000000-0005-0000-0000-00002B740000}"/>
    <cellStyle name="Normal 3 2 3 3 4 2 2 2" xfId="5221" xr:uid="{00000000-0005-0000-0000-00002C740000}"/>
    <cellStyle name="Normal 3 2 3 3 4 2 3" xfId="5220" xr:uid="{00000000-0005-0000-0000-00002D740000}"/>
    <cellStyle name="Normal 3 2 3 3 4 3" xfId="5219" xr:uid="{00000000-0005-0000-0000-00002E740000}"/>
    <cellStyle name="Normal 3 2 3 3 4 3 2" xfId="5218" xr:uid="{00000000-0005-0000-0000-00002F740000}"/>
    <cellStyle name="Normal 3 2 3 3 4 4" xfId="5217" xr:uid="{00000000-0005-0000-0000-000030740000}"/>
    <cellStyle name="Normal 3 2 3 3 5" xfId="27462" xr:uid="{00000000-0005-0000-0000-000031740000}"/>
    <cellStyle name="Normal 3 2 3 3 5 2" xfId="17601" xr:uid="{00000000-0005-0000-0000-000032740000}"/>
    <cellStyle name="Normal 3 2 3 3 5 2 2" xfId="12658" xr:uid="{00000000-0005-0000-0000-000033740000}"/>
    <cellStyle name="Normal 3 2 3 3 5 3" xfId="17594" xr:uid="{00000000-0005-0000-0000-000034740000}"/>
    <cellStyle name="Normal 3 2 3 3 6" xfId="17586" xr:uid="{00000000-0005-0000-0000-000035740000}"/>
    <cellStyle name="Normal 3 2 3 3 6 2" xfId="17582" xr:uid="{00000000-0005-0000-0000-000036740000}"/>
    <cellStyle name="Normal 3 2 3 3 7" xfId="27663" xr:uid="{00000000-0005-0000-0000-000037740000}"/>
    <cellStyle name="Normal 3 2 3 4" xfId="5216" xr:uid="{00000000-0005-0000-0000-000038740000}"/>
    <cellStyle name="Normal 3 2 3 4 2" xfId="5215" xr:uid="{00000000-0005-0000-0000-000039740000}"/>
    <cellStyle name="Normal 3 2 3 4 2 2" xfId="5214" xr:uid="{00000000-0005-0000-0000-00003A740000}"/>
    <cellStyle name="Normal 3 2 3 4 2 2 2" xfId="5213" xr:uid="{00000000-0005-0000-0000-00003B740000}"/>
    <cellStyle name="Normal 3 2 3 4 2 2 2 2" xfId="5212" xr:uid="{00000000-0005-0000-0000-00003C740000}"/>
    <cellStyle name="Normal 3 2 3 4 2 2 2 2 2" xfId="5211" xr:uid="{00000000-0005-0000-0000-00003D740000}"/>
    <cellStyle name="Normal 3 2 3 4 2 2 2 3" xfId="19682" xr:uid="{00000000-0005-0000-0000-00003E740000}"/>
    <cellStyle name="Normal 3 2 3 4 2 2 3" xfId="26525" xr:uid="{00000000-0005-0000-0000-00003F740000}"/>
    <cellStyle name="Normal 3 2 3 4 2 2 3 2" xfId="5210" xr:uid="{00000000-0005-0000-0000-000040740000}"/>
    <cellStyle name="Normal 3 2 3 4 2 2 4" xfId="24251" xr:uid="{00000000-0005-0000-0000-000041740000}"/>
    <cellStyle name="Normal 3 2 3 4 2 3" xfId="27683" xr:uid="{00000000-0005-0000-0000-000042740000}"/>
    <cellStyle name="Normal 3 2 3 4 2 3 2" xfId="11476" xr:uid="{00000000-0005-0000-0000-000043740000}"/>
    <cellStyle name="Normal 3 2 3 4 2 3 2 2" xfId="5209" xr:uid="{00000000-0005-0000-0000-000044740000}"/>
    <cellStyle name="Normal 3 2 3 4 2 3 3" xfId="11469" xr:uid="{00000000-0005-0000-0000-000045740000}"/>
    <cellStyle name="Normal 3 2 3 4 2 4" xfId="5208" xr:uid="{00000000-0005-0000-0000-000046740000}"/>
    <cellStyle name="Normal 3 2 3 4 2 4 2" xfId="11434" xr:uid="{00000000-0005-0000-0000-000047740000}"/>
    <cellStyle name="Normal 3 2 3 4 2 5" xfId="5207" xr:uid="{00000000-0005-0000-0000-000048740000}"/>
    <cellStyle name="Normal 3 2 3 4 3" xfId="31908" xr:uid="{00000000-0005-0000-0000-000049740000}"/>
    <cellStyle name="Normal 3 2 3 4 3 2" xfId="5206" xr:uid="{00000000-0005-0000-0000-00004A740000}"/>
    <cellStyle name="Normal 3 2 3 4 3 2 2" xfId="5204" xr:uid="{00000000-0005-0000-0000-00004B740000}"/>
    <cellStyle name="Normal 3 2 3 4 3 2 2 2" xfId="5202" xr:uid="{00000000-0005-0000-0000-00004C740000}"/>
    <cellStyle name="Normal 3 2 3 4 3 2 3" xfId="5200" xr:uid="{00000000-0005-0000-0000-00004D740000}"/>
    <cellStyle name="Normal 3 2 3 4 3 3" xfId="5198" xr:uid="{00000000-0005-0000-0000-00004E740000}"/>
    <cellStyle name="Normal 3 2 3 4 3 3 2" xfId="11392" xr:uid="{00000000-0005-0000-0000-00004F740000}"/>
    <cellStyle name="Normal 3 2 3 4 3 4" xfId="5196" xr:uid="{00000000-0005-0000-0000-000050740000}"/>
    <cellStyle name="Normal 3 2 3 4 4" xfId="5194" xr:uid="{00000000-0005-0000-0000-000051740000}"/>
    <cellStyle name="Normal 3 2 3 4 4 2" xfId="5193" xr:uid="{00000000-0005-0000-0000-000052740000}"/>
    <cellStyle name="Normal 3 2 3 4 4 2 2" xfId="5190" xr:uid="{00000000-0005-0000-0000-000053740000}"/>
    <cellStyle name="Normal 3 2 3 4 4 3" xfId="5187" xr:uid="{00000000-0005-0000-0000-000054740000}"/>
    <cellStyle name="Normal 3 2 3 4 5" xfId="17554" xr:uid="{00000000-0005-0000-0000-000055740000}"/>
    <cellStyle name="Normal 3 2 3 4 5 2" xfId="17550" xr:uid="{00000000-0005-0000-0000-000056740000}"/>
    <cellStyle name="Normal 3 2 3 4 6" xfId="17539" xr:uid="{00000000-0005-0000-0000-000057740000}"/>
    <cellStyle name="Normal 3 2 3 5" xfId="5184" xr:uid="{00000000-0005-0000-0000-000058740000}"/>
    <cellStyle name="Normal 3 2 3 5 2" xfId="5183" xr:uid="{00000000-0005-0000-0000-000059740000}"/>
    <cellStyle name="Normal 3 2 3 5 2 2" xfId="5182" xr:uid="{00000000-0005-0000-0000-00005A740000}"/>
    <cellStyle name="Normal 3 2 3 5 2 2 2" xfId="5181" xr:uid="{00000000-0005-0000-0000-00005B740000}"/>
    <cellStyle name="Normal 3 2 3 5 2 2 2 2" xfId="5180" xr:uid="{00000000-0005-0000-0000-00005C740000}"/>
    <cellStyle name="Normal 3 2 3 5 2 2 3" xfId="5179" xr:uid="{00000000-0005-0000-0000-00005D740000}"/>
    <cellStyle name="Normal 3 2 3 5 2 3" xfId="5178" xr:uid="{00000000-0005-0000-0000-00005E740000}"/>
    <cellStyle name="Normal 3 2 3 5 2 3 2" xfId="11248" xr:uid="{00000000-0005-0000-0000-00005F740000}"/>
    <cellStyle name="Normal 3 2 3 5 2 4" xfId="5177" xr:uid="{00000000-0005-0000-0000-000060740000}"/>
    <cellStyle name="Normal 3 2 3 5 3" xfId="5176" xr:uid="{00000000-0005-0000-0000-000061740000}"/>
    <cellStyle name="Normal 3 2 3 5 3 2" xfId="5175" xr:uid="{00000000-0005-0000-0000-000062740000}"/>
    <cellStyle name="Normal 3 2 3 5 3 2 2" xfId="5173" xr:uid="{00000000-0005-0000-0000-000063740000}"/>
    <cellStyle name="Normal 3 2 3 5 3 3" xfId="5171" xr:uid="{00000000-0005-0000-0000-000064740000}"/>
    <cellStyle name="Normal 3 2 3 5 4" xfId="7161" xr:uid="{00000000-0005-0000-0000-000065740000}"/>
    <cellStyle name="Normal 3 2 3 5 4 2" xfId="5169" xr:uid="{00000000-0005-0000-0000-000066740000}"/>
    <cellStyle name="Normal 3 2 3 5 5" xfId="17521" xr:uid="{00000000-0005-0000-0000-000067740000}"/>
    <cellStyle name="Normal 3 2 3 6" xfId="5166" xr:uid="{00000000-0005-0000-0000-000068740000}"/>
    <cellStyle name="Normal 3 2 3 6 2" xfId="25901" xr:uid="{00000000-0005-0000-0000-000069740000}"/>
    <cellStyle name="Normal 3 2 3 6 2 2" xfId="5165" xr:uid="{00000000-0005-0000-0000-00006A740000}"/>
    <cellStyle name="Normal 3 2 3 6 2 2 2" xfId="5164" xr:uid="{00000000-0005-0000-0000-00006B740000}"/>
    <cellStyle name="Normal 3 2 3 6 2 3" xfId="5163" xr:uid="{00000000-0005-0000-0000-00006C740000}"/>
    <cellStyle name="Normal 3 2 3 6 3" xfId="31648" xr:uid="{00000000-0005-0000-0000-00006D740000}"/>
    <cellStyle name="Normal 3 2 3 6 3 2" xfId="5162" xr:uid="{00000000-0005-0000-0000-00006E740000}"/>
    <cellStyle name="Normal 3 2 3 6 4" xfId="5160" xr:uid="{00000000-0005-0000-0000-00006F740000}"/>
    <cellStyle name="Normal 3 2 3 7" xfId="5159" xr:uid="{00000000-0005-0000-0000-000070740000}"/>
    <cellStyle name="Normal 3 2 3 7 2" xfId="8075" xr:uid="{00000000-0005-0000-0000-000071740000}"/>
    <cellStyle name="Normal 3 2 3 7 2 2" xfId="5158" xr:uid="{00000000-0005-0000-0000-000072740000}"/>
    <cellStyle name="Normal 3 2 3 7 3" xfId="5157" xr:uid="{00000000-0005-0000-0000-000073740000}"/>
    <cellStyle name="Normal 3 2 3 8" xfId="5156" xr:uid="{00000000-0005-0000-0000-000074740000}"/>
    <cellStyle name="Normal 3 2 3 8 2" xfId="5155" xr:uid="{00000000-0005-0000-0000-000075740000}"/>
    <cellStyle name="Normal 3 2 3 9" xfId="5154" xr:uid="{00000000-0005-0000-0000-000076740000}"/>
    <cellStyle name="Normal 3 2 4" xfId="32842" xr:uid="{00000000-0005-0000-0000-000077740000}"/>
    <cellStyle name="Normal 3 2 4 2" xfId="33172" xr:uid="{00000000-0005-0000-0000-000078740000}"/>
    <cellStyle name="Normal 3 2 4 2 2" xfId="30412" xr:uid="{00000000-0005-0000-0000-000079740000}"/>
    <cellStyle name="Normal 3 2 4 2 2 2" xfId="30397" xr:uid="{00000000-0005-0000-0000-00007A740000}"/>
    <cellStyle name="Normal 3 2 4 2 2 2 2" xfId="5153" xr:uid="{00000000-0005-0000-0000-00007B740000}"/>
    <cellStyle name="Normal 3 2 4 2 2 2 2 2" xfId="5152" xr:uid="{00000000-0005-0000-0000-00007C740000}"/>
    <cellStyle name="Normal 3 2 4 2 2 2 2 2 2" xfId="5151" xr:uid="{00000000-0005-0000-0000-00007D740000}"/>
    <cellStyle name="Normal 3 2 4 2 2 2 2 2 2 2" xfId="28431" xr:uid="{00000000-0005-0000-0000-00007E740000}"/>
    <cellStyle name="Normal 3 2 4 2 2 2 2 2 3" xfId="5150" xr:uid="{00000000-0005-0000-0000-00007F740000}"/>
    <cellStyle name="Normal 3 2 4 2 2 2 2 3" xfId="13290" xr:uid="{00000000-0005-0000-0000-000080740000}"/>
    <cellStyle name="Normal 3 2 4 2 2 2 2 3 2" xfId="16801" xr:uid="{00000000-0005-0000-0000-000081740000}"/>
    <cellStyle name="Normal 3 2 4 2 2 2 2 4" xfId="5149" xr:uid="{00000000-0005-0000-0000-000082740000}"/>
    <cellStyle name="Normal 3 2 4 2 2 2 3" xfId="5148" xr:uid="{00000000-0005-0000-0000-000083740000}"/>
    <cellStyle name="Normal 3 2 4 2 2 2 3 2" xfId="5147" xr:uid="{00000000-0005-0000-0000-000084740000}"/>
    <cellStyle name="Normal 3 2 4 2 2 2 3 2 2" xfId="5146" xr:uid="{00000000-0005-0000-0000-000085740000}"/>
    <cellStyle name="Normal 3 2 4 2 2 2 3 3" xfId="5144" xr:uid="{00000000-0005-0000-0000-000086740000}"/>
    <cellStyle name="Normal 3 2 4 2 2 2 4" xfId="5143" xr:uid="{00000000-0005-0000-0000-000087740000}"/>
    <cellStyle name="Normal 3 2 4 2 2 2 4 2" xfId="5142" xr:uid="{00000000-0005-0000-0000-000088740000}"/>
    <cellStyle name="Normal 3 2 4 2 2 2 5" xfId="5141" xr:uid="{00000000-0005-0000-0000-000089740000}"/>
    <cellStyle name="Normal 3 2 4 2 2 3" xfId="30378" xr:uid="{00000000-0005-0000-0000-00008A740000}"/>
    <cellStyle name="Normal 3 2 4 2 2 3 2" xfId="5140" xr:uid="{00000000-0005-0000-0000-00008B740000}"/>
    <cellStyle name="Normal 3 2 4 2 2 3 2 2" xfId="5139" xr:uid="{00000000-0005-0000-0000-00008C740000}"/>
    <cellStyle name="Normal 3 2 4 2 2 3 2 2 2" xfId="5138" xr:uid="{00000000-0005-0000-0000-00008D740000}"/>
    <cellStyle name="Normal 3 2 4 2 2 3 2 3" xfId="5137" xr:uid="{00000000-0005-0000-0000-00008E740000}"/>
    <cellStyle name="Normal 3 2 4 2 2 3 3" xfId="32454" xr:uid="{00000000-0005-0000-0000-00008F740000}"/>
    <cellStyle name="Normal 3 2 4 2 2 3 3 2" xfId="5136" xr:uid="{00000000-0005-0000-0000-000090740000}"/>
    <cellStyle name="Normal 3 2 4 2 2 3 4" xfId="14820" xr:uid="{00000000-0005-0000-0000-000091740000}"/>
    <cellStyle name="Normal 3 2 4 2 2 4" xfId="30376" xr:uid="{00000000-0005-0000-0000-000092740000}"/>
    <cellStyle name="Normal 3 2 4 2 2 4 2" xfId="5135" xr:uid="{00000000-0005-0000-0000-000093740000}"/>
    <cellStyle name="Normal 3 2 4 2 2 4 2 2" xfId="5134" xr:uid="{00000000-0005-0000-0000-000094740000}"/>
    <cellStyle name="Normal 3 2 4 2 2 4 3" xfId="32698" xr:uid="{00000000-0005-0000-0000-000095740000}"/>
    <cellStyle name="Normal 3 2 4 2 2 5" xfId="30501" xr:uid="{00000000-0005-0000-0000-000096740000}"/>
    <cellStyle name="Normal 3 2 4 2 2 5 2" xfId="33880" xr:uid="{00000000-0005-0000-0000-000097740000}"/>
    <cellStyle name="Normal 3 2 4 2 2 6" xfId="30909" xr:uid="{00000000-0005-0000-0000-000098740000}"/>
    <cellStyle name="Normal 3 2 4 2 3" xfId="30374" xr:uid="{00000000-0005-0000-0000-000099740000}"/>
    <cellStyle name="Normal 3 2 4 2 3 2" xfId="30361" xr:uid="{00000000-0005-0000-0000-00009A740000}"/>
    <cellStyle name="Normal 3 2 4 2 3 2 2" xfId="19629" xr:uid="{00000000-0005-0000-0000-00009B740000}"/>
    <cellStyle name="Normal 3 2 4 2 3 2 2 2" xfId="5133" xr:uid="{00000000-0005-0000-0000-00009C740000}"/>
    <cellStyle name="Normal 3 2 4 2 3 2 2 2 2" xfId="5131" xr:uid="{00000000-0005-0000-0000-00009D740000}"/>
    <cellStyle name="Normal 3 2 4 2 3 2 2 3" xfId="5130" xr:uid="{00000000-0005-0000-0000-00009E740000}"/>
    <cellStyle name="Normal 3 2 4 2 3 2 3" xfId="5129" xr:uid="{00000000-0005-0000-0000-00009F740000}"/>
    <cellStyle name="Normal 3 2 4 2 3 2 3 2" xfId="5128" xr:uid="{00000000-0005-0000-0000-0000A0740000}"/>
    <cellStyle name="Normal 3 2 4 2 3 2 4" xfId="5127" xr:uid="{00000000-0005-0000-0000-0000A1740000}"/>
    <cellStyle name="Normal 3 2 4 2 3 3" xfId="30333" xr:uid="{00000000-0005-0000-0000-0000A2740000}"/>
    <cellStyle name="Normal 3 2 4 2 3 3 2" xfId="5126" xr:uid="{00000000-0005-0000-0000-0000A3740000}"/>
    <cellStyle name="Normal 3 2 4 2 3 3 2 2" xfId="5125" xr:uid="{00000000-0005-0000-0000-0000A4740000}"/>
    <cellStyle name="Normal 3 2 4 2 3 3 3" xfId="32981" xr:uid="{00000000-0005-0000-0000-0000A5740000}"/>
    <cellStyle name="Normal 3 2 4 2 3 4" xfId="30331" xr:uid="{00000000-0005-0000-0000-0000A6740000}"/>
    <cellStyle name="Normal 3 2 4 2 3 4 2" xfId="5124" xr:uid="{00000000-0005-0000-0000-0000A7740000}"/>
    <cellStyle name="Normal 3 2 4 2 3 5" xfId="32576" xr:uid="{00000000-0005-0000-0000-0000A8740000}"/>
    <cellStyle name="Normal 3 2 4 2 4" xfId="31309" xr:uid="{00000000-0005-0000-0000-0000A9740000}"/>
    <cellStyle name="Normal 3 2 4 2 4 2" xfId="28305" xr:uid="{00000000-0005-0000-0000-0000AA740000}"/>
    <cellStyle name="Normal 3 2 4 2 4 2 2" xfId="5123" xr:uid="{00000000-0005-0000-0000-0000AB740000}"/>
    <cellStyle name="Normal 3 2 4 2 4 2 2 2" xfId="5121" xr:uid="{00000000-0005-0000-0000-0000AC740000}"/>
    <cellStyle name="Normal 3 2 4 2 4 2 3" xfId="5120" xr:uid="{00000000-0005-0000-0000-0000AD740000}"/>
    <cellStyle name="Normal 3 2 4 2 4 3" xfId="11770" xr:uid="{00000000-0005-0000-0000-0000AE740000}"/>
    <cellStyle name="Normal 3 2 4 2 4 3 2" xfId="11765" xr:uid="{00000000-0005-0000-0000-0000AF740000}"/>
    <cellStyle name="Normal 3 2 4 2 4 4" xfId="11761" xr:uid="{00000000-0005-0000-0000-0000B0740000}"/>
    <cellStyle name="Normal 3 2 4 2 5" xfId="25136" xr:uid="{00000000-0005-0000-0000-0000B1740000}"/>
    <cellStyle name="Normal 3 2 4 2 5 2" xfId="6092" xr:uid="{00000000-0005-0000-0000-0000B2740000}"/>
    <cellStyle name="Normal 3 2 4 2 5 2 2" xfId="6089" xr:uid="{00000000-0005-0000-0000-0000B3740000}"/>
    <cellStyle name="Normal 3 2 4 2 5 3" xfId="13492" xr:uid="{00000000-0005-0000-0000-0000B4740000}"/>
    <cellStyle name="Normal 3 2 4 2 6" xfId="19790" xr:uid="{00000000-0005-0000-0000-0000B5740000}"/>
    <cellStyle name="Normal 3 2 4 2 6 2" xfId="15787" xr:uid="{00000000-0005-0000-0000-0000B6740000}"/>
    <cellStyle name="Normal 3 2 4 2 7" xfId="19783" xr:uid="{00000000-0005-0000-0000-0000B7740000}"/>
    <cellStyle name="Normal 3 2 4 3" xfId="27455" xr:uid="{00000000-0005-0000-0000-0000B8740000}"/>
    <cellStyle name="Normal 3 2 4 3 2" xfId="32721" xr:uid="{00000000-0005-0000-0000-0000B9740000}"/>
    <cellStyle name="Normal 3 2 4 3 2 2" xfId="29580" xr:uid="{00000000-0005-0000-0000-0000BA740000}"/>
    <cellStyle name="Normal 3 2 4 3 2 2 2" xfId="5118" xr:uid="{00000000-0005-0000-0000-0000BB740000}"/>
    <cellStyle name="Normal 3 2 4 3 2 2 2 2" xfId="5117" xr:uid="{00000000-0005-0000-0000-0000BC740000}"/>
    <cellStyle name="Normal 3 2 4 3 2 2 2 2 2" xfId="29132" xr:uid="{00000000-0005-0000-0000-0000BD740000}"/>
    <cellStyle name="Normal 3 2 4 3 2 2 2 3" xfId="5116" xr:uid="{00000000-0005-0000-0000-0000BE740000}"/>
    <cellStyle name="Normal 3 2 4 3 2 2 3" xfId="5115" xr:uid="{00000000-0005-0000-0000-0000BF740000}"/>
    <cellStyle name="Normal 3 2 4 3 2 2 3 2" xfId="5114" xr:uid="{00000000-0005-0000-0000-0000C0740000}"/>
    <cellStyle name="Normal 3 2 4 3 2 2 4" xfId="24213" xr:uid="{00000000-0005-0000-0000-0000C1740000}"/>
    <cellStyle name="Normal 3 2 4 3 2 3" xfId="28878" xr:uid="{00000000-0005-0000-0000-0000C2740000}"/>
    <cellStyle name="Normal 3 2 4 3 2 3 2" xfId="5113" xr:uid="{00000000-0005-0000-0000-0000C3740000}"/>
    <cellStyle name="Normal 3 2 4 3 2 3 2 2" xfId="5112" xr:uid="{00000000-0005-0000-0000-0000C4740000}"/>
    <cellStyle name="Normal 3 2 4 3 2 3 3" xfId="33925" xr:uid="{00000000-0005-0000-0000-0000C5740000}"/>
    <cellStyle name="Normal 3 2 4 3 2 4" xfId="28876" xr:uid="{00000000-0005-0000-0000-0000C6740000}"/>
    <cellStyle name="Normal 3 2 4 3 2 4 2" xfId="5111" xr:uid="{00000000-0005-0000-0000-0000C7740000}"/>
    <cellStyle name="Normal 3 2 4 3 2 5" xfId="30296" xr:uid="{00000000-0005-0000-0000-0000C8740000}"/>
    <cellStyle name="Normal 3 2 4 3 3" xfId="34371" xr:uid="{00000000-0005-0000-0000-0000C9740000}"/>
    <cellStyle name="Normal 3 2 4 3 3 2" xfId="32077" xr:uid="{00000000-0005-0000-0000-0000CA740000}"/>
    <cellStyle name="Normal 3 2 4 3 3 2 2" xfId="5110" xr:uid="{00000000-0005-0000-0000-0000CB740000}"/>
    <cellStyle name="Normal 3 2 4 3 3 2 2 2" xfId="5109" xr:uid="{00000000-0005-0000-0000-0000CC740000}"/>
    <cellStyle name="Normal 3 2 4 3 3 2 3" xfId="5108" xr:uid="{00000000-0005-0000-0000-0000CD740000}"/>
    <cellStyle name="Normal 3 2 4 3 3 3" xfId="26519" xr:uid="{00000000-0005-0000-0000-0000CE740000}"/>
    <cellStyle name="Normal 3 2 4 3 3 3 2" xfId="5107" xr:uid="{00000000-0005-0000-0000-0000CF740000}"/>
    <cellStyle name="Normal 3 2 4 3 3 4" xfId="30293" xr:uid="{00000000-0005-0000-0000-0000D0740000}"/>
    <cellStyle name="Normal 3 2 4 3 4" xfId="28816" xr:uid="{00000000-0005-0000-0000-0000D1740000}"/>
    <cellStyle name="Normal 3 2 4 3 4 2" xfId="30312" xr:uid="{00000000-0005-0000-0000-0000D2740000}"/>
    <cellStyle name="Normal 3 2 4 3 4 2 2" xfId="5106" xr:uid="{00000000-0005-0000-0000-0000D3740000}"/>
    <cellStyle name="Normal 3 2 4 3 4 3" xfId="11749" xr:uid="{00000000-0005-0000-0000-0000D4740000}"/>
    <cellStyle name="Normal 3 2 4 3 5" xfId="17488" xr:uid="{00000000-0005-0000-0000-0000D5740000}"/>
    <cellStyle name="Normal 3 2 4 3 5 2" xfId="27112" xr:uid="{00000000-0005-0000-0000-0000D6740000}"/>
    <cellStyle name="Normal 3 2 4 3 6" xfId="17482" xr:uid="{00000000-0005-0000-0000-0000D7740000}"/>
    <cellStyle name="Normal 3 2 4 4" xfId="26387" xr:uid="{00000000-0005-0000-0000-0000D8740000}"/>
    <cellStyle name="Normal 3 2 4 4 2" xfId="30291" xr:uid="{00000000-0005-0000-0000-0000D9740000}"/>
    <cellStyle name="Normal 3 2 4 4 2 2" xfId="30453" xr:uid="{00000000-0005-0000-0000-0000DA740000}"/>
    <cellStyle name="Normal 3 2 4 4 2 2 2" xfId="5104" xr:uid="{00000000-0005-0000-0000-0000DB740000}"/>
    <cellStyle name="Normal 3 2 4 4 2 2 2 2" xfId="5103" xr:uid="{00000000-0005-0000-0000-0000DC740000}"/>
    <cellStyle name="Normal 3 2 4 4 2 2 3" xfId="15314" xr:uid="{00000000-0005-0000-0000-0000DD740000}"/>
    <cellStyle name="Normal 3 2 4 4 2 3" xfId="28862" xr:uid="{00000000-0005-0000-0000-0000DE740000}"/>
    <cellStyle name="Normal 3 2 4 4 2 3 2" xfId="10859" xr:uid="{00000000-0005-0000-0000-0000DF740000}"/>
    <cellStyle name="Normal 3 2 4 4 2 4" xfId="30281" xr:uid="{00000000-0005-0000-0000-0000E0740000}"/>
    <cellStyle name="Normal 3 2 4 4 3" xfId="32075" xr:uid="{00000000-0005-0000-0000-0000E1740000}"/>
    <cellStyle name="Normal 3 2 4 4 3 2" xfId="30278" xr:uid="{00000000-0005-0000-0000-0000E2740000}"/>
    <cellStyle name="Normal 3 2 4 4 3 2 2" xfId="5102" xr:uid="{00000000-0005-0000-0000-0000E3740000}"/>
    <cellStyle name="Normal 3 2 4 4 3 3" xfId="30275" xr:uid="{00000000-0005-0000-0000-0000E4740000}"/>
    <cellStyle name="Normal 3 2 4 4 4" xfId="30272" xr:uid="{00000000-0005-0000-0000-0000E5740000}"/>
    <cellStyle name="Normal 3 2 4 4 4 2" xfId="30268" xr:uid="{00000000-0005-0000-0000-0000E6740000}"/>
    <cellStyle name="Normal 3 2 4 4 5" xfId="17468" xr:uid="{00000000-0005-0000-0000-0000E7740000}"/>
    <cellStyle name="Normal 3 2 4 5" xfId="34358" xr:uid="{00000000-0005-0000-0000-0000E8740000}"/>
    <cellStyle name="Normal 3 2 4 5 2" xfId="30263" xr:uid="{00000000-0005-0000-0000-0000E9740000}"/>
    <cellStyle name="Normal 3 2 4 5 2 2" xfId="30261" xr:uid="{00000000-0005-0000-0000-0000EA740000}"/>
    <cellStyle name="Normal 3 2 4 5 2 2 2" xfId="15569" xr:uid="{00000000-0005-0000-0000-0000EB740000}"/>
    <cellStyle name="Normal 3 2 4 5 2 3" xfId="30257" xr:uid="{00000000-0005-0000-0000-0000EC740000}"/>
    <cellStyle name="Normal 3 2 4 5 3" xfId="30251" xr:uid="{00000000-0005-0000-0000-0000ED740000}"/>
    <cellStyle name="Normal 3 2 4 5 3 2" xfId="30246" xr:uid="{00000000-0005-0000-0000-0000EE740000}"/>
    <cellStyle name="Normal 3 2 4 5 4" xfId="33155" xr:uid="{00000000-0005-0000-0000-0000EF740000}"/>
    <cellStyle name="Normal 3 2 4 6" xfId="32482" xr:uid="{00000000-0005-0000-0000-0000F0740000}"/>
    <cellStyle name="Normal 3 2 4 6 2" xfId="30242" xr:uid="{00000000-0005-0000-0000-0000F1740000}"/>
    <cellStyle name="Normal 3 2 4 6 2 2" xfId="17643" xr:uid="{00000000-0005-0000-0000-0000F2740000}"/>
    <cellStyle name="Normal 3 2 4 6 3" xfId="29146" xr:uid="{00000000-0005-0000-0000-0000F3740000}"/>
    <cellStyle name="Normal 3 2 4 7" xfId="30234" xr:uid="{00000000-0005-0000-0000-0000F4740000}"/>
    <cellStyle name="Normal 3 2 4 7 2" xfId="30227" xr:uid="{00000000-0005-0000-0000-0000F5740000}"/>
    <cellStyle name="Normal 3 2 4 8" xfId="30224" xr:uid="{00000000-0005-0000-0000-0000F6740000}"/>
    <cellStyle name="Normal 3 2 5" xfId="31815" xr:uid="{00000000-0005-0000-0000-0000F7740000}"/>
    <cellStyle name="Normal 3 2 5 2" xfId="33912" xr:uid="{00000000-0005-0000-0000-0000F8740000}"/>
    <cellStyle name="Normal 3 2 5 2 2" xfId="30218" xr:uid="{00000000-0005-0000-0000-0000F9740000}"/>
    <cellStyle name="Normal 3 2 5 2 2 2" xfId="32327" xr:uid="{00000000-0005-0000-0000-0000FA740000}"/>
    <cellStyle name="Normal 3 2 5 2 2 2 2" xfId="5100" xr:uid="{00000000-0005-0000-0000-0000FB740000}"/>
    <cellStyle name="Normal 3 2 5 2 2 2 2 2" xfId="5099" xr:uid="{00000000-0005-0000-0000-0000FC740000}"/>
    <cellStyle name="Normal 3 2 5 2 2 2 2 2 2" xfId="5098" xr:uid="{00000000-0005-0000-0000-0000FD740000}"/>
    <cellStyle name="Normal 3 2 5 2 2 2 2 3" xfId="5097" xr:uid="{00000000-0005-0000-0000-0000FE740000}"/>
    <cellStyle name="Normal 3 2 5 2 2 2 3" xfId="5096" xr:uid="{00000000-0005-0000-0000-0000FF740000}"/>
    <cellStyle name="Normal 3 2 5 2 2 2 3 2" xfId="5095" xr:uid="{00000000-0005-0000-0000-000000750000}"/>
    <cellStyle name="Normal 3 2 5 2 2 2 4" xfId="5094" xr:uid="{00000000-0005-0000-0000-000001750000}"/>
    <cellStyle name="Normal 3 2 5 2 2 3" xfId="28040" xr:uid="{00000000-0005-0000-0000-000002750000}"/>
    <cellStyle name="Normal 3 2 5 2 2 3 2" xfId="32859" xr:uid="{00000000-0005-0000-0000-000003750000}"/>
    <cellStyle name="Normal 3 2 5 2 2 3 2 2" xfId="5093" xr:uid="{00000000-0005-0000-0000-000004750000}"/>
    <cellStyle name="Normal 3 2 5 2 2 3 3" xfId="17757" xr:uid="{00000000-0005-0000-0000-000005750000}"/>
    <cellStyle name="Normal 3 2 5 2 2 4" xfId="11569" xr:uid="{00000000-0005-0000-0000-000006750000}"/>
    <cellStyle name="Normal 3 2 5 2 2 4 2" xfId="5092" xr:uid="{00000000-0005-0000-0000-000007750000}"/>
    <cellStyle name="Normal 3 2 5 2 2 5" xfId="30165" xr:uid="{00000000-0005-0000-0000-000008750000}"/>
    <cellStyle name="Normal 3 2 5 2 3" xfId="28525" xr:uid="{00000000-0005-0000-0000-000009750000}"/>
    <cellStyle name="Normal 3 2 5 2 3 2" xfId="11561" xr:uid="{00000000-0005-0000-0000-00000A750000}"/>
    <cellStyle name="Normal 3 2 5 2 3 2 2" xfId="5091" xr:uid="{00000000-0005-0000-0000-00000B750000}"/>
    <cellStyle name="Normal 3 2 5 2 3 2 2 2" xfId="5090" xr:uid="{00000000-0005-0000-0000-00000C750000}"/>
    <cellStyle name="Normal 3 2 5 2 3 2 3" xfId="22657" xr:uid="{00000000-0005-0000-0000-00000D750000}"/>
    <cellStyle name="Normal 3 2 5 2 3 3" xfId="11558" xr:uid="{00000000-0005-0000-0000-00000E750000}"/>
    <cellStyle name="Normal 3 2 5 2 3 3 2" xfId="5089" xr:uid="{00000000-0005-0000-0000-00000F750000}"/>
    <cellStyle name="Normal 3 2 5 2 3 4" xfId="30149" xr:uid="{00000000-0005-0000-0000-000010750000}"/>
    <cellStyle name="Normal 3 2 5 2 4" xfId="28516" xr:uid="{00000000-0005-0000-0000-000011750000}"/>
    <cellStyle name="Normal 3 2 5 2 4 2" xfId="11551" xr:uid="{00000000-0005-0000-0000-000012750000}"/>
    <cellStyle name="Normal 3 2 5 2 4 2 2" xfId="5088" xr:uid="{00000000-0005-0000-0000-000013750000}"/>
    <cellStyle name="Normal 3 2 5 2 4 3" xfId="11730" xr:uid="{00000000-0005-0000-0000-000014750000}"/>
    <cellStyle name="Normal 3 2 5 2 5" xfId="15520" xr:uid="{00000000-0005-0000-0000-000015750000}"/>
    <cellStyle name="Normal 3 2 5 2 5 2" xfId="6082" xr:uid="{00000000-0005-0000-0000-000016750000}"/>
    <cellStyle name="Normal 3 2 5 2 6" xfId="27188" xr:uid="{00000000-0005-0000-0000-000017750000}"/>
    <cellStyle name="Normal 3 2 5 2 6 2" xfId="32420" xr:uid="{00000000-0005-0000-0000-000018750000}"/>
    <cellStyle name="Normal 3 2 5 2 7" xfId="5086" xr:uid="{00000000-0005-0000-0000-000019750000}"/>
    <cellStyle name="Normal 3 2 5 3" xfId="34328" xr:uid="{00000000-0005-0000-0000-00001A750000}"/>
    <cellStyle name="Normal 3 2 5 3 2" xfId="30144" xr:uid="{00000000-0005-0000-0000-00001B750000}"/>
    <cellStyle name="Normal 3 2 5 3 2 2" xfId="11537" xr:uid="{00000000-0005-0000-0000-00001C750000}"/>
    <cellStyle name="Normal 3 2 5 3 2 2 2" xfId="5084" xr:uid="{00000000-0005-0000-0000-00001D750000}"/>
    <cellStyle name="Normal 3 2 5 3 2 2 2 2" xfId="5083" xr:uid="{00000000-0005-0000-0000-00001E750000}"/>
    <cellStyle name="Normal 3 2 5 3 2 2 3" xfId="5082" xr:uid="{00000000-0005-0000-0000-00001F750000}"/>
    <cellStyle name="Normal 3 2 5 3 2 3" xfId="11534" xr:uid="{00000000-0005-0000-0000-000020750000}"/>
    <cellStyle name="Normal 3 2 5 3 2 3 2" xfId="5081" xr:uid="{00000000-0005-0000-0000-000021750000}"/>
    <cellStyle name="Normal 3 2 5 3 2 4" xfId="30127" xr:uid="{00000000-0005-0000-0000-000022750000}"/>
    <cellStyle name="Normal 3 2 5 3 3" xfId="28509" xr:uid="{00000000-0005-0000-0000-000023750000}"/>
    <cellStyle name="Normal 3 2 5 3 3 2" xfId="11529" xr:uid="{00000000-0005-0000-0000-000024750000}"/>
    <cellStyle name="Normal 3 2 5 3 3 2 2" xfId="5080" xr:uid="{00000000-0005-0000-0000-000025750000}"/>
    <cellStyle name="Normal 3 2 5 3 3 3" xfId="30112" xr:uid="{00000000-0005-0000-0000-000026750000}"/>
    <cellStyle name="Normal 3 2 5 3 4" xfId="27104" xr:uid="{00000000-0005-0000-0000-000027750000}"/>
    <cellStyle name="Normal 3 2 5 3 4 2" xfId="33660" xr:uid="{00000000-0005-0000-0000-000028750000}"/>
    <cellStyle name="Normal 3 2 5 3 5" xfId="19770" xr:uid="{00000000-0005-0000-0000-000029750000}"/>
    <cellStyle name="Normal 3 2 5 4" xfId="25256" xr:uid="{00000000-0005-0000-0000-00002A750000}"/>
    <cellStyle name="Normal 3 2 5 4 2" xfId="30609" xr:uid="{00000000-0005-0000-0000-00002B750000}"/>
    <cellStyle name="Normal 3 2 5 4 2 2" xfId="11518" xr:uid="{00000000-0005-0000-0000-00002C750000}"/>
    <cellStyle name="Normal 3 2 5 4 2 2 2" xfId="5079" xr:uid="{00000000-0005-0000-0000-00002D750000}"/>
    <cellStyle name="Normal 3 2 5 4 2 3" xfId="30104" xr:uid="{00000000-0005-0000-0000-00002E750000}"/>
    <cellStyle name="Normal 3 2 5 4 3" xfId="27102" xr:uid="{00000000-0005-0000-0000-00002F750000}"/>
    <cellStyle name="Normal 3 2 5 4 3 2" xfId="31136" xr:uid="{00000000-0005-0000-0000-000030750000}"/>
    <cellStyle name="Normal 3 2 5 4 4" xfId="25540" xr:uid="{00000000-0005-0000-0000-000031750000}"/>
    <cellStyle name="Normal 3 2 5 5" xfId="30102" xr:uid="{00000000-0005-0000-0000-000032750000}"/>
    <cellStyle name="Normal 3 2 5 5 2" xfId="30595" xr:uid="{00000000-0005-0000-0000-000033750000}"/>
    <cellStyle name="Normal 3 2 5 5 2 2" xfId="8683" xr:uid="{00000000-0005-0000-0000-000034750000}"/>
    <cellStyle name="Normal 3 2 5 5 3" xfId="30774" xr:uid="{00000000-0005-0000-0000-000035750000}"/>
    <cellStyle name="Normal 3 2 5 6" xfId="30092" xr:uid="{00000000-0005-0000-0000-000036750000}"/>
    <cellStyle name="Normal 3 2 5 6 2" xfId="30588" xr:uid="{00000000-0005-0000-0000-000037750000}"/>
    <cellStyle name="Normal 3 2 5 7" xfId="30086" xr:uid="{00000000-0005-0000-0000-000038750000}"/>
    <cellStyle name="Normal 3 2 5 7 2" xfId="5078" xr:uid="{00000000-0005-0000-0000-000039750000}"/>
    <cellStyle name="Normal 3 2 5 8" xfId="31104" xr:uid="{00000000-0005-0000-0000-00003A750000}"/>
    <cellStyle name="Normal 3 2 6" xfId="21722" xr:uid="{00000000-0005-0000-0000-00003B750000}"/>
    <cellStyle name="Normal 3 2 6 2" xfId="27130" xr:uid="{00000000-0005-0000-0000-00003C750000}"/>
    <cellStyle name="Normal 3 2 6 2 2" xfId="30080" xr:uid="{00000000-0005-0000-0000-00003D750000}"/>
    <cellStyle name="Normal 3 2 6 2 2 2" xfId="11455" xr:uid="{00000000-0005-0000-0000-00003E750000}"/>
    <cellStyle name="Normal 3 2 6 2 2 2 2" xfId="5077" xr:uid="{00000000-0005-0000-0000-00003F750000}"/>
    <cellStyle name="Normal 3 2 6 2 2 2 2 2" xfId="5076" xr:uid="{00000000-0005-0000-0000-000040750000}"/>
    <cellStyle name="Normal 3 2 6 2 2 2 3" xfId="5075" xr:uid="{00000000-0005-0000-0000-000041750000}"/>
    <cellStyle name="Normal 3 2 6 2 2 3" xfId="11452" xr:uid="{00000000-0005-0000-0000-000042750000}"/>
    <cellStyle name="Normal 3 2 6 2 2 3 2" xfId="5074" xr:uid="{00000000-0005-0000-0000-000043750000}"/>
    <cellStyle name="Normal 3 2 6 2 2 4" xfId="22398" xr:uid="{00000000-0005-0000-0000-000044750000}"/>
    <cellStyle name="Normal 3 2 6 2 3" xfId="30055" xr:uid="{00000000-0005-0000-0000-000045750000}"/>
    <cellStyle name="Normal 3 2 6 2 3 2" xfId="11443" xr:uid="{00000000-0005-0000-0000-000046750000}"/>
    <cellStyle name="Normal 3 2 6 2 3 2 2" xfId="5073" xr:uid="{00000000-0005-0000-0000-000047750000}"/>
    <cellStyle name="Normal 3 2 6 2 3 3" xfId="30050" xr:uid="{00000000-0005-0000-0000-000048750000}"/>
    <cellStyle name="Normal 3 2 6 2 4" xfId="27082" xr:uid="{00000000-0005-0000-0000-000049750000}"/>
    <cellStyle name="Normal 3 2 6 2 4 2" xfId="32785" xr:uid="{00000000-0005-0000-0000-00004A750000}"/>
    <cellStyle name="Normal 3 2 6 2 5" xfId="19762" xr:uid="{00000000-0005-0000-0000-00004B750000}"/>
    <cellStyle name="Normal 3 2 6 2 5 2" xfId="5072" xr:uid="{00000000-0005-0000-0000-00004C750000}"/>
    <cellStyle name="Normal 3 2 6 2 6" xfId="5071" xr:uid="{00000000-0005-0000-0000-00004D750000}"/>
    <cellStyle name="Normal 3 2 6 2 6 2" xfId="26342" xr:uid="{00000000-0005-0000-0000-00004E750000}"/>
    <cellStyle name="Normal 3 2 6 2 7" xfId="5070" xr:uid="{00000000-0005-0000-0000-00004F750000}"/>
    <cellStyle name="Normal 3 2 6 3" xfId="34380" xr:uid="{00000000-0005-0000-0000-000050750000}"/>
    <cellStyle name="Normal 3 2 6 3 2" xfId="27016" xr:uid="{00000000-0005-0000-0000-000051750000}"/>
    <cellStyle name="Normal 3 2 6 3 2 2" xfId="11428" xr:uid="{00000000-0005-0000-0000-000052750000}"/>
    <cellStyle name="Normal 3 2 6 3 2 2 2" xfId="5068" xr:uid="{00000000-0005-0000-0000-000053750000}"/>
    <cellStyle name="Normal 3 2 6 3 2 3" xfId="30027" xr:uid="{00000000-0005-0000-0000-000054750000}"/>
    <cellStyle name="Normal 3 2 6 3 3" xfId="27080" xr:uid="{00000000-0005-0000-0000-000055750000}"/>
    <cellStyle name="Normal 3 2 6 3 3 2" xfId="33486" xr:uid="{00000000-0005-0000-0000-000056750000}"/>
    <cellStyle name="Normal 3 2 6 3 4" xfId="33987" xr:uid="{00000000-0005-0000-0000-000057750000}"/>
    <cellStyle name="Normal 3 2 6 4" xfId="30011" xr:uid="{00000000-0005-0000-0000-000058750000}"/>
    <cellStyle name="Normal 3 2 6 4 2" xfId="30585" xr:uid="{00000000-0005-0000-0000-000059750000}"/>
    <cellStyle name="Normal 3 2 6 4 2 2" xfId="30008" xr:uid="{00000000-0005-0000-0000-00005A750000}"/>
    <cellStyle name="Normal 3 2 6 4 3" xfId="34277" xr:uid="{00000000-0005-0000-0000-00005B750000}"/>
    <cellStyle name="Normal 3 2 6 5" xfId="30000" xr:uid="{00000000-0005-0000-0000-00005C750000}"/>
    <cellStyle name="Normal 3 2 6 5 2" xfId="19391" xr:uid="{00000000-0005-0000-0000-00005D750000}"/>
    <cellStyle name="Normal 3 2 6 6" xfId="29987" xr:uid="{00000000-0005-0000-0000-00005E750000}"/>
    <cellStyle name="Normal 3 2 6 6 2" xfId="5066" xr:uid="{00000000-0005-0000-0000-00005F750000}"/>
    <cellStyle name="Normal 3 2 6 7" xfId="5065" xr:uid="{00000000-0005-0000-0000-000060750000}"/>
    <cellStyle name="Normal 3 2 6 7 2" xfId="5064" xr:uid="{00000000-0005-0000-0000-000061750000}"/>
    <cellStyle name="Normal 3 2 6 8" xfId="5063" xr:uid="{00000000-0005-0000-0000-000062750000}"/>
    <cellStyle name="Normal 3 2 7" xfId="20111" xr:uid="{00000000-0005-0000-0000-000063750000}"/>
    <cellStyle name="Normal 3 2 7 2" xfId="34396" xr:uid="{00000000-0005-0000-0000-000064750000}"/>
    <cellStyle name="Normal 3 2 7 2 2" xfId="29978" xr:uid="{00000000-0005-0000-0000-000065750000}"/>
    <cellStyle name="Normal 3 2 7 2 2 2" xfId="11378" xr:uid="{00000000-0005-0000-0000-000066750000}"/>
    <cellStyle name="Normal 3 2 7 2 2 2 2" xfId="5062" xr:uid="{00000000-0005-0000-0000-000067750000}"/>
    <cellStyle name="Normal 3 2 7 2 2 3" xfId="33650" xr:uid="{00000000-0005-0000-0000-000068750000}"/>
    <cellStyle name="Normal 3 2 7 2 3" xfId="27070" xr:uid="{00000000-0005-0000-0000-000069750000}"/>
    <cellStyle name="Normal 3 2 7 2 3 2" xfId="29975" xr:uid="{00000000-0005-0000-0000-00006A750000}"/>
    <cellStyle name="Normal 3 2 7 2 4" xfId="30714" xr:uid="{00000000-0005-0000-0000-00006B750000}"/>
    <cellStyle name="Normal 3 2 7 2 4 2" xfId="5061" xr:uid="{00000000-0005-0000-0000-00006C750000}"/>
    <cellStyle name="Normal 3 2 7 2 5" xfId="5060" xr:uid="{00000000-0005-0000-0000-00006D750000}"/>
    <cellStyle name="Normal 3 2 7 2 5 2" xfId="5059" xr:uid="{00000000-0005-0000-0000-00006E750000}"/>
    <cellStyle name="Normal 3 2 7 2 6" xfId="5057" xr:uid="{00000000-0005-0000-0000-00006F750000}"/>
    <cellStyle name="Normal 3 2 7 2 6 2" xfId="26318" xr:uid="{00000000-0005-0000-0000-000070750000}"/>
    <cellStyle name="Normal 3 2 7 2 7" xfId="5056" xr:uid="{00000000-0005-0000-0000-000071750000}"/>
    <cellStyle name="Normal 3 2 7 3" xfId="32530" xr:uid="{00000000-0005-0000-0000-000072750000}"/>
    <cellStyle name="Normal 3 2 7 3 2" xfId="29963" xr:uid="{00000000-0005-0000-0000-000073750000}"/>
    <cellStyle name="Normal 3 2 7 3 2 2" xfId="29959" xr:uid="{00000000-0005-0000-0000-000074750000}"/>
    <cellStyle name="Normal 3 2 7 3 3" xfId="29957" xr:uid="{00000000-0005-0000-0000-000075750000}"/>
    <cellStyle name="Normal 3 2 7 4" xfId="23630" xr:uid="{00000000-0005-0000-0000-000076750000}"/>
    <cellStyle name="Normal 3 2 7 4 2" xfId="30563" xr:uid="{00000000-0005-0000-0000-000077750000}"/>
    <cellStyle name="Normal 3 2 7 5" xfId="23624" xr:uid="{00000000-0005-0000-0000-000078750000}"/>
    <cellStyle name="Normal 3 2 7 5 2" xfId="5054" xr:uid="{00000000-0005-0000-0000-000079750000}"/>
    <cellStyle name="Normal 3 2 7 6" xfId="5053" xr:uid="{00000000-0005-0000-0000-00007A750000}"/>
    <cellStyle name="Normal 3 2 7 6 2" xfId="5052" xr:uid="{00000000-0005-0000-0000-00007B750000}"/>
    <cellStyle name="Normal 3 2 7 7" xfId="5051" xr:uid="{00000000-0005-0000-0000-00007C750000}"/>
    <cellStyle name="Normal 3 2 7 7 2" xfId="5050" xr:uid="{00000000-0005-0000-0000-00007D750000}"/>
    <cellStyle name="Normal 3 2 7 8" xfId="5049" xr:uid="{00000000-0005-0000-0000-00007E750000}"/>
    <cellStyle name="Normal 3 2 8" xfId="28888" xr:uid="{00000000-0005-0000-0000-00007F750000}"/>
    <cellStyle name="Normal 3 2 8 2" xfId="29945" xr:uid="{00000000-0005-0000-0000-000080750000}"/>
    <cellStyle name="Normal 3 2 8 2 2" xfId="29943" xr:uid="{00000000-0005-0000-0000-000081750000}"/>
    <cellStyle name="Normal 3 2 8 2 2 2" xfId="29469" xr:uid="{00000000-0005-0000-0000-000082750000}"/>
    <cellStyle name="Normal 3 2 8 2 3" xfId="29931" xr:uid="{00000000-0005-0000-0000-000083750000}"/>
    <cellStyle name="Normal 3 2 8 2 3 2" xfId="34014" xr:uid="{00000000-0005-0000-0000-000084750000}"/>
    <cellStyle name="Normal 3 2 8 2 4" xfId="5048" xr:uid="{00000000-0005-0000-0000-000085750000}"/>
    <cellStyle name="Normal 3 2 8 2 4 2" xfId="21929" xr:uid="{00000000-0005-0000-0000-000086750000}"/>
    <cellStyle name="Normal 3 2 8 2 5" xfId="5047" xr:uid="{00000000-0005-0000-0000-000087750000}"/>
    <cellStyle name="Normal 3 2 8 2 5 2" xfId="16680" xr:uid="{00000000-0005-0000-0000-000088750000}"/>
    <cellStyle name="Normal 3 2 8 2 6" xfId="5046" xr:uid="{00000000-0005-0000-0000-000089750000}"/>
    <cellStyle name="Normal 3 2 8 2 6 2" xfId="5045" xr:uid="{00000000-0005-0000-0000-00008A750000}"/>
    <cellStyle name="Normal 3 2 8 2 7" xfId="15836" xr:uid="{00000000-0005-0000-0000-00008B750000}"/>
    <cellStyle name="Normal 3 2 8 3" xfId="29928" xr:uid="{00000000-0005-0000-0000-00008C750000}"/>
    <cellStyle name="Normal 3 2 8 3 2" xfId="23021" xr:uid="{00000000-0005-0000-0000-00008D750000}"/>
    <cellStyle name="Normal 3 2 8 4" xfId="23272" xr:uid="{00000000-0005-0000-0000-00008E750000}"/>
    <cellStyle name="Normal 3 2 8 4 2" xfId="5044" xr:uid="{00000000-0005-0000-0000-00008F750000}"/>
    <cellStyle name="Normal 3 2 8 5" xfId="5043" xr:uid="{00000000-0005-0000-0000-000090750000}"/>
    <cellStyle name="Normal 3 2 8 5 2" xfId="5042" xr:uid="{00000000-0005-0000-0000-000091750000}"/>
    <cellStyle name="Normal 3 2 8 6" xfId="5041" xr:uid="{00000000-0005-0000-0000-000092750000}"/>
    <cellStyle name="Normal 3 2 8 6 2" xfId="5040" xr:uid="{00000000-0005-0000-0000-000093750000}"/>
    <cellStyle name="Normal 3 2 8 7" xfId="5039" xr:uid="{00000000-0005-0000-0000-000094750000}"/>
    <cellStyle name="Normal 3 2 8 7 2" xfId="5038" xr:uid="{00000000-0005-0000-0000-000095750000}"/>
    <cellStyle name="Normal 3 2 8 8" xfId="5037" xr:uid="{00000000-0005-0000-0000-000096750000}"/>
    <cellStyle name="Normal 3 2 9" xfId="25651" xr:uid="{00000000-0005-0000-0000-000097750000}"/>
    <cellStyle name="Normal 3 2 9 2" xfId="25645" xr:uid="{00000000-0005-0000-0000-000098750000}"/>
    <cellStyle name="Normal 3 2 9 2 2" xfId="19955" xr:uid="{00000000-0005-0000-0000-000099750000}"/>
    <cellStyle name="Normal 3 2 9 2 2 2" xfId="20486" xr:uid="{00000000-0005-0000-0000-00009A750000}"/>
    <cellStyle name="Normal 3 2 9 2 3" xfId="22176" xr:uid="{00000000-0005-0000-0000-00009B750000}"/>
    <cellStyle name="Normal 3 2 9 2 3 2" xfId="21419" xr:uid="{00000000-0005-0000-0000-00009C750000}"/>
    <cellStyle name="Normal 3 2 9 2 4" xfId="22130" xr:uid="{00000000-0005-0000-0000-00009D750000}"/>
    <cellStyle name="Normal 3 2 9 2 4 2" xfId="16618" xr:uid="{00000000-0005-0000-0000-00009E750000}"/>
    <cellStyle name="Normal 3 2 9 2 5" xfId="5036" xr:uid="{00000000-0005-0000-0000-00009F750000}"/>
    <cellStyle name="Normal 3 2 9 2 5 2" xfId="5035" xr:uid="{00000000-0005-0000-0000-0000A0750000}"/>
    <cellStyle name="Normal 3 2 9 2 6" xfId="5034" xr:uid="{00000000-0005-0000-0000-0000A1750000}"/>
    <cellStyle name="Normal 3 2 9 2 6 2" xfId="5033" xr:uid="{00000000-0005-0000-0000-0000A2750000}"/>
    <cellStyle name="Normal 3 2 9 2 7" xfId="15818" xr:uid="{00000000-0005-0000-0000-0000A3750000}"/>
    <cellStyle name="Normal 3 2 9 3" xfId="16286" xr:uid="{00000000-0005-0000-0000-0000A4750000}"/>
    <cellStyle name="Normal 3 2 9 3 2" xfId="22338" xr:uid="{00000000-0005-0000-0000-0000A5750000}"/>
    <cellStyle name="Normal 3 2 9 4" xfId="5032" xr:uid="{00000000-0005-0000-0000-0000A6750000}"/>
    <cellStyle name="Normal 3 2 9 4 2" xfId="13431" xr:uid="{00000000-0005-0000-0000-0000A7750000}"/>
    <cellStyle name="Normal 3 2 9 5" xfId="5031" xr:uid="{00000000-0005-0000-0000-0000A8750000}"/>
    <cellStyle name="Normal 3 2 9 5 2" xfId="5030" xr:uid="{00000000-0005-0000-0000-0000A9750000}"/>
    <cellStyle name="Normal 3 2 9 6" xfId="5028" xr:uid="{00000000-0005-0000-0000-0000AA750000}"/>
    <cellStyle name="Normal 3 2 9 6 2" xfId="5027" xr:uid="{00000000-0005-0000-0000-0000AB750000}"/>
    <cellStyle name="Normal 3 2 9 7" xfId="5025" xr:uid="{00000000-0005-0000-0000-0000AC750000}"/>
    <cellStyle name="Normal 3 2 9 7 2" xfId="5024" xr:uid="{00000000-0005-0000-0000-0000AD750000}"/>
    <cellStyle name="Normal 3 2 9 8" xfId="5022" xr:uid="{00000000-0005-0000-0000-0000AE750000}"/>
    <cellStyle name="Normal 3 20" xfId="6206" xr:uid="{00000000-0005-0000-0000-0000AF750000}"/>
    <cellStyle name="Normal 3 20 2" xfId="31917" xr:uid="{00000000-0005-0000-0000-0000B0750000}"/>
    <cellStyle name="Normal 3 21" xfId="6203" xr:uid="{00000000-0005-0000-0000-0000B1750000}"/>
    <cellStyle name="Normal 3 21 2" xfId="31716" xr:uid="{00000000-0005-0000-0000-0000B2750000}"/>
    <cellStyle name="Normal 3 22" xfId="12035" xr:uid="{00000000-0005-0000-0000-0000B3750000}"/>
    <cellStyle name="Normal 3 23" xfId="5555" xr:uid="{00000000-0005-0000-0000-0000B4750000}"/>
    <cellStyle name="Normal 3 3" xfId="74" xr:uid="{00000000-0005-0000-0000-0000B5750000}"/>
    <cellStyle name="Normal 3 3 10" xfId="5021" xr:uid="{00000000-0005-0000-0000-0000B6750000}"/>
    <cellStyle name="Normal 3 3 11" xfId="34436" xr:uid="{00000000-0005-0000-0000-0000B7750000}"/>
    <cellStyle name="Normal 3 3 2" xfId="5020" xr:uid="{00000000-0005-0000-0000-0000B8750000}"/>
    <cellStyle name="Normal 3 3 2 2" xfId="5018" xr:uid="{00000000-0005-0000-0000-0000B9750000}"/>
    <cellStyle name="Normal 3 3 2 2 2" xfId="5017" xr:uid="{00000000-0005-0000-0000-0000BA750000}"/>
    <cellStyle name="Normal 3 3 2 2 2 2" xfId="29956" xr:uid="{00000000-0005-0000-0000-0000BB750000}"/>
    <cellStyle name="Normal 3 3 2 2 2 2 2" xfId="5016" xr:uid="{00000000-0005-0000-0000-0000BC750000}"/>
    <cellStyle name="Normal 3 3 2 2 2 2 2 2" xfId="5015" xr:uid="{00000000-0005-0000-0000-0000BD750000}"/>
    <cellStyle name="Normal 3 3 2 2 2 2 2 2 2" xfId="18363" xr:uid="{00000000-0005-0000-0000-0000BE750000}"/>
    <cellStyle name="Normal 3 3 2 2 2 2 2 2 2 2" xfId="5014" xr:uid="{00000000-0005-0000-0000-0000BF750000}"/>
    <cellStyle name="Normal 3 3 2 2 2 2 2 2 2 2 2" xfId="5013" xr:uid="{00000000-0005-0000-0000-0000C0750000}"/>
    <cellStyle name="Normal 3 3 2 2 2 2 2 2 2 3" xfId="5012" xr:uid="{00000000-0005-0000-0000-0000C1750000}"/>
    <cellStyle name="Normal 3 3 2 2 2 2 2 2 3" xfId="18355" xr:uid="{00000000-0005-0000-0000-0000C2750000}"/>
    <cellStyle name="Normal 3 3 2 2 2 2 2 2 3 2" xfId="20775" xr:uid="{00000000-0005-0000-0000-0000C3750000}"/>
    <cellStyle name="Normal 3 3 2 2 2 2 2 2 4" xfId="5011" xr:uid="{00000000-0005-0000-0000-0000C4750000}"/>
    <cellStyle name="Normal 3 3 2 2 2 2 2 3" xfId="27042" xr:uid="{00000000-0005-0000-0000-0000C5750000}"/>
    <cellStyle name="Normal 3 3 2 2 2 2 2 3 2" xfId="28624" xr:uid="{00000000-0005-0000-0000-0000C6750000}"/>
    <cellStyle name="Normal 3 3 2 2 2 2 2 3 2 2" xfId="5010" xr:uid="{00000000-0005-0000-0000-0000C7750000}"/>
    <cellStyle name="Normal 3 3 2 2 2 2 2 3 3" xfId="5009" xr:uid="{00000000-0005-0000-0000-0000C8750000}"/>
    <cellStyle name="Normal 3 3 2 2 2 2 2 4" xfId="15038" xr:uid="{00000000-0005-0000-0000-0000C9750000}"/>
    <cellStyle name="Normal 3 3 2 2 2 2 2 4 2" xfId="5008" xr:uid="{00000000-0005-0000-0000-0000CA750000}"/>
    <cellStyle name="Normal 3 3 2 2 2 2 2 5" xfId="15036" xr:uid="{00000000-0005-0000-0000-0000CB750000}"/>
    <cellStyle name="Normal 3 3 2 2 2 2 3" xfId="5007" xr:uid="{00000000-0005-0000-0000-0000CC750000}"/>
    <cellStyle name="Normal 3 3 2 2 2 2 3 2" xfId="5006" xr:uid="{00000000-0005-0000-0000-0000CD750000}"/>
    <cellStyle name="Normal 3 3 2 2 2 2 3 2 2" xfId="18311" xr:uid="{00000000-0005-0000-0000-0000CE750000}"/>
    <cellStyle name="Normal 3 3 2 2 2 2 3 2 2 2" xfId="5005" xr:uid="{00000000-0005-0000-0000-0000CF750000}"/>
    <cellStyle name="Normal 3 3 2 2 2 2 3 2 3" xfId="5004" xr:uid="{00000000-0005-0000-0000-0000D0750000}"/>
    <cellStyle name="Normal 3 3 2 2 2 2 3 3" xfId="27038" xr:uid="{00000000-0005-0000-0000-0000D1750000}"/>
    <cellStyle name="Normal 3 3 2 2 2 2 3 3 2" xfId="5003" xr:uid="{00000000-0005-0000-0000-0000D2750000}"/>
    <cellStyle name="Normal 3 3 2 2 2 2 3 4" xfId="24427" xr:uid="{00000000-0005-0000-0000-0000D3750000}"/>
    <cellStyle name="Normal 3 3 2 2 2 2 4" xfId="5002" xr:uid="{00000000-0005-0000-0000-0000D4750000}"/>
    <cellStyle name="Normal 3 3 2 2 2 2 4 2" xfId="5001" xr:uid="{00000000-0005-0000-0000-0000D5750000}"/>
    <cellStyle name="Normal 3 3 2 2 2 2 4 2 2" xfId="5000" xr:uid="{00000000-0005-0000-0000-0000D6750000}"/>
    <cellStyle name="Normal 3 3 2 2 2 2 4 3" xfId="4999" xr:uid="{00000000-0005-0000-0000-0000D7750000}"/>
    <cellStyle name="Normal 3 3 2 2 2 2 5" xfId="4998" xr:uid="{00000000-0005-0000-0000-0000D8750000}"/>
    <cellStyle name="Normal 3 3 2 2 2 2 5 2" xfId="29130" xr:uid="{00000000-0005-0000-0000-0000D9750000}"/>
    <cellStyle name="Normal 3 3 2 2 2 2 6" xfId="4997" xr:uid="{00000000-0005-0000-0000-0000DA750000}"/>
    <cellStyle name="Normal 3 3 2 2 2 3" xfId="4996" xr:uid="{00000000-0005-0000-0000-0000DB750000}"/>
    <cellStyle name="Normal 3 3 2 2 2 3 2" xfId="4995" xr:uid="{00000000-0005-0000-0000-0000DC750000}"/>
    <cellStyle name="Normal 3 3 2 2 2 3 2 2" xfId="4994" xr:uid="{00000000-0005-0000-0000-0000DD750000}"/>
    <cellStyle name="Normal 3 3 2 2 2 3 2 2 2" xfId="18190" xr:uid="{00000000-0005-0000-0000-0000DE750000}"/>
    <cellStyle name="Normal 3 3 2 2 2 3 2 2 2 2" xfId="31674" xr:uid="{00000000-0005-0000-0000-0000DF750000}"/>
    <cellStyle name="Normal 3 3 2 2 2 3 2 2 3" xfId="15580" xr:uid="{00000000-0005-0000-0000-0000E0750000}"/>
    <cellStyle name="Normal 3 3 2 2 2 3 2 3" xfId="27027" xr:uid="{00000000-0005-0000-0000-0000E1750000}"/>
    <cellStyle name="Normal 3 3 2 2 2 3 2 3 2" xfId="4993" xr:uid="{00000000-0005-0000-0000-0000E2750000}"/>
    <cellStyle name="Normal 3 3 2 2 2 3 2 4" xfId="15020" xr:uid="{00000000-0005-0000-0000-0000E3750000}"/>
    <cellStyle name="Normal 3 3 2 2 2 3 3" xfId="4992" xr:uid="{00000000-0005-0000-0000-0000E4750000}"/>
    <cellStyle name="Normal 3 3 2 2 2 3 3 2" xfId="4991" xr:uid="{00000000-0005-0000-0000-0000E5750000}"/>
    <cellStyle name="Normal 3 3 2 2 2 3 3 2 2" xfId="15190" xr:uid="{00000000-0005-0000-0000-0000E6750000}"/>
    <cellStyle name="Normal 3 3 2 2 2 3 3 3" xfId="4990" xr:uid="{00000000-0005-0000-0000-0000E7750000}"/>
    <cellStyle name="Normal 3 3 2 2 2 3 4" xfId="4989" xr:uid="{00000000-0005-0000-0000-0000E8750000}"/>
    <cellStyle name="Normal 3 3 2 2 2 3 4 2" xfId="4988" xr:uid="{00000000-0005-0000-0000-0000E9750000}"/>
    <cellStyle name="Normal 3 3 2 2 2 3 5" xfId="24905" xr:uid="{00000000-0005-0000-0000-0000EA750000}"/>
    <cellStyle name="Normal 3 3 2 2 2 4" xfId="4987" xr:uid="{00000000-0005-0000-0000-0000EB750000}"/>
    <cellStyle name="Normal 3 3 2 2 2 4 2" xfId="4986" xr:uid="{00000000-0005-0000-0000-0000EC750000}"/>
    <cellStyle name="Normal 3 3 2 2 2 4 2 2" xfId="4985" xr:uid="{00000000-0005-0000-0000-0000ED750000}"/>
    <cellStyle name="Normal 3 3 2 2 2 4 2 2 2" xfId="4984" xr:uid="{00000000-0005-0000-0000-0000EE750000}"/>
    <cellStyle name="Normal 3 3 2 2 2 4 2 3" xfId="4983" xr:uid="{00000000-0005-0000-0000-0000EF750000}"/>
    <cellStyle name="Normal 3 3 2 2 2 4 3" xfId="4982" xr:uid="{00000000-0005-0000-0000-0000F0750000}"/>
    <cellStyle name="Normal 3 3 2 2 2 4 3 2" xfId="4980" xr:uid="{00000000-0005-0000-0000-0000F1750000}"/>
    <cellStyle name="Normal 3 3 2 2 2 4 4" xfId="4978" xr:uid="{00000000-0005-0000-0000-0000F2750000}"/>
    <cellStyle name="Normal 3 3 2 2 2 5" xfId="4976" xr:uid="{00000000-0005-0000-0000-0000F3750000}"/>
    <cellStyle name="Normal 3 3 2 2 2 5 2" xfId="6899" xr:uid="{00000000-0005-0000-0000-0000F4750000}"/>
    <cellStyle name="Normal 3 3 2 2 2 5 2 2" xfId="4975" xr:uid="{00000000-0005-0000-0000-0000F5750000}"/>
    <cellStyle name="Normal 3 3 2 2 2 5 3" xfId="11739" xr:uid="{00000000-0005-0000-0000-0000F6750000}"/>
    <cellStyle name="Normal 3 3 2 2 2 6" xfId="4974" xr:uid="{00000000-0005-0000-0000-0000F7750000}"/>
    <cellStyle name="Normal 3 3 2 2 2 6 2" xfId="10066" xr:uid="{00000000-0005-0000-0000-0000F8750000}"/>
    <cellStyle name="Normal 3 3 2 2 2 7" xfId="4973" xr:uid="{00000000-0005-0000-0000-0000F9750000}"/>
    <cellStyle name="Normal 3 3 2 2 3" xfId="23463" xr:uid="{00000000-0005-0000-0000-0000FA750000}"/>
    <cellStyle name="Normal 3 3 2 2 3 2" xfId="4972" xr:uid="{00000000-0005-0000-0000-0000FB750000}"/>
    <cellStyle name="Normal 3 3 2 2 3 2 2" xfId="4971" xr:uid="{00000000-0005-0000-0000-0000FC750000}"/>
    <cellStyle name="Normal 3 3 2 2 3 2 2 2" xfId="14643" xr:uid="{00000000-0005-0000-0000-0000FD750000}"/>
    <cellStyle name="Normal 3 3 2 2 3 2 2 2 2" xfId="28500" xr:uid="{00000000-0005-0000-0000-0000FE750000}"/>
    <cellStyle name="Normal 3 3 2 2 3 2 2 2 2 2" xfId="4970" xr:uid="{00000000-0005-0000-0000-0000FF750000}"/>
    <cellStyle name="Normal 3 3 2 2 3 2 2 2 3" xfId="28495" xr:uid="{00000000-0005-0000-0000-000000760000}"/>
    <cellStyle name="Normal 3 3 2 2 3 2 2 3" xfId="26992" xr:uid="{00000000-0005-0000-0000-000001760000}"/>
    <cellStyle name="Normal 3 3 2 2 3 2 2 3 2" xfId="28486" xr:uid="{00000000-0005-0000-0000-000002760000}"/>
    <cellStyle name="Normal 3 3 2 2 3 2 2 4" xfId="14993" xr:uid="{00000000-0005-0000-0000-000003760000}"/>
    <cellStyle name="Normal 3 3 2 2 3 2 3" xfId="4969" xr:uid="{00000000-0005-0000-0000-000004760000}"/>
    <cellStyle name="Normal 3 3 2 2 3 2 3 2" xfId="4968" xr:uid="{00000000-0005-0000-0000-000005760000}"/>
    <cellStyle name="Normal 3 3 2 2 3 2 3 2 2" xfId="28475" xr:uid="{00000000-0005-0000-0000-000006760000}"/>
    <cellStyle name="Normal 3 3 2 2 3 2 3 3" xfId="4967" xr:uid="{00000000-0005-0000-0000-000007760000}"/>
    <cellStyle name="Normal 3 3 2 2 3 2 4" xfId="4966" xr:uid="{00000000-0005-0000-0000-000008760000}"/>
    <cellStyle name="Normal 3 3 2 2 3 2 4 2" xfId="4965" xr:uid="{00000000-0005-0000-0000-000009760000}"/>
    <cellStyle name="Normal 3 3 2 2 3 2 5" xfId="4964" xr:uid="{00000000-0005-0000-0000-00000A760000}"/>
    <cellStyle name="Normal 3 3 2 2 3 3" xfId="26709" xr:uid="{00000000-0005-0000-0000-00000B760000}"/>
    <cellStyle name="Normal 3 3 2 2 3 3 2" xfId="4962" xr:uid="{00000000-0005-0000-0000-00000C760000}"/>
    <cellStyle name="Normal 3 3 2 2 3 3 2 2" xfId="4961" xr:uid="{00000000-0005-0000-0000-00000D760000}"/>
    <cellStyle name="Normal 3 3 2 2 3 3 2 2 2" xfId="28469" xr:uid="{00000000-0005-0000-0000-00000E760000}"/>
    <cellStyle name="Normal 3 3 2 2 3 3 2 3" xfId="4960" xr:uid="{00000000-0005-0000-0000-00000F760000}"/>
    <cellStyle name="Normal 3 3 2 2 3 3 3" xfId="4959" xr:uid="{00000000-0005-0000-0000-000010760000}"/>
    <cellStyle name="Normal 3 3 2 2 3 3 3 2" xfId="4958" xr:uid="{00000000-0005-0000-0000-000011760000}"/>
    <cellStyle name="Normal 3 3 2 2 3 3 4" xfId="4957" xr:uid="{00000000-0005-0000-0000-000012760000}"/>
    <cellStyle name="Normal 3 3 2 2 3 4" xfId="19965" xr:uid="{00000000-0005-0000-0000-000013760000}"/>
    <cellStyle name="Normal 3 3 2 2 3 4 2" xfId="4956" xr:uid="{00000000-0005-0000-0000-000014760000}"/>
    <cellStyle name="Normal 3 3 2 2 3 4 2 2" xfId="4955" xr:uid="{00000000-0005-0000-0000-000015760000}"/>
    <cellStyle name="Normal 3 3 2 2 3 4 3" xfId="4954" xr:uid="{00000000-0005-0000-0000-000016760000}"/>
    <cellStyle name="Normal 3 3 2 2 3 5" xfId="28638" xr:uid="{00000000-0005-0000-0000-000017760000}"/>
    <cellStyle name="Normal 3 3 2 2 3 5 2" xfId="6887" xr:uid="{00000000-0005-0000-0000-000018760000}"/>
    <cellStyle name="Normal 3 3 2 2 3 6" xfId="4952" xr:uid="{00000000-0005-0000-0000-000019760000}"/>
    <cellStyle name="Normal 3 3 2 2 4" xfId="23675" xr:uid="{00000000-0005-0000-0000-00001A760000}"/>
    <cellStyle name="Normal 3 3 2 2 4 2" xfId="4951" xr:uid="{00000000-0005-0000-0000-00001B760000}"/>
    <cellStyle name="Normal 3 3 2 2 4 2 2" xfId="4950" xr:uid="{00000000-0005-0000-0000-00001C760000}"/>
    <cellStyle name="Normal 3 3 2 2 4 2 2 2" xfId="4949" xr:uid="{00000000-0005-0000-0000-00001D760000}"/>
    <cellStyle name="Normal 3 3 2 2 4 2 2 2 2" xfId="32884" xr:uid="{00000000-0005-0000-0000-00001E760000}"/>
    <cellStyle name="Normal 3 3 2 2 4 2 2 3" xfId="4947" xr:uid="{00000000-0005-0000-0000-00001F760000}"/>
    <cellStyle name="Normal 3 3 2 2 4 2 3" xfId="4946" xr:uid="{00000000-0005-0000-0000-000020760000}"/>
    <cellStyle name="Normal 3 3 2 2 4 2 3 2" xfId="4945" xr:uid="{00000000-0005-0000-0000-000021760000}"/>
    <cellStyle name="Normal 3 3 2 2 4 2 4" xfId="4944" xr:uid="{00000000-0005-0000-0000-000022760000}"/>
    <cellStyle name="Normal 3 3 2 2 4 3" xfId="19949" xr:uid="{00000000-0005-0000-0000-000023760000}"/>
    <cellStyle name="Normal 3 3 2 2 4 3 2" xfId="4943" xr:uid="{00000000-0005-0000-0000-000024760000}"/>
    <cellStyle name="Normal 3 3 2 2 4 3 2 2" xfId="4942" xr:uid="{00000000-0005-0000-0000-000025760000}"/>
    <cellStyle name="Normal 3 3 2 2 4 3 3" xfId="4941" xr:uid="{00000000-0005-0000-0000-000026760000}"/>
    <cellStyle name="Normal 3 3 2 2 4 4" xfId="19947" xr:uid="{00000000-0005-0000-0000-000027760000}"/>
    <cellStyle name="Normal 3 3 2 2 4 4 2" xfId="4940" xr:uid="{00000000-0005-0000-0000-000028760000}"/>
    <cellStyle name="Normal 3 3 2 2 4 5" xfId="4939" xr:uid="{00000000-0005-0000-0000-000029760000}"/>
    <cellStyle name="Normal 3 3 2 2 5" xfId="6004" xr:uid="{00000000-0005-0000-0000-00002A760000}"/>
    <cellStyle name="Normal 3 3 2 2 5 2" xfId="6002" xr:uid="{00000000-0005-0000-0000-00002B760000}"/>
    <cellStyle name="Normal 3 3 2 2 5 2 2" xfId="7363" xr:uid="{00000000-0005-0000-0000-00002C760000}"/>
    <cellStyle name="Normal 3 3 2 2 5 2 2 2" xfId="4938" xr:uid="{00000000-0005-0000-0000-00002D760000}"/>
    <cellStyle name="Normal 3 3 2 2 5 2 3" xfId="6000" xr:uid="{00000000-0005-0000-0000-00002E760000}"/>
    <cellStyle name="Normal 3 3 2 2 5 3" xfId="5997" xr:uid="{00000000-0005-0000-0000-00002F760000}"/>
    <cellStyle name="Normal 3 3 2 2 5 3 2" xfId="5995" xr:uid="{00000000-0005-0000-0000-000030760000}"/>
    <cellStyle name="Normal 3 3 2 2 5 4" xfId="34209" xr:uid="{00000000-0005-0000-0000-000031760000}"/>
    <cellStyle name="Normal 3 3 2 2 6" xfId="11363" xr:uid="{00000000-0005-0000-0000-000032760000}"/>
    <cellStyle name="Normal 3 3 2 2 6 2" xfId="14376" xr:uid="{00000000-0005-0000-0000-000033760000}"/>
    <cellStyle name="Normal 3 3 2 2 6 2 2" xfId="29232" xr:uid="{00000000-0005-0000-0000-000034760000}"/>
    <cellStyle name="Normal 3 3 2 2 6 3" xfId="14372" xr:uid="{00000000-0005-0000-0000-000035760000}"/>
    <cellStyle name="Normal 3 3 2 2 7" xfId="12510" xr:uid="{00000000-0005-0000-0000-000036760000}"/>
    <cellStyle name="Normal 3 3 2 2 7 2" xfId="14352" xr:uid="{00000000-0005-0000-0000-000037760000}"/>
    <cellStyle name="Normal 3 3 2 2 8" xfId="11356" xr:uid="{00000000-0005-0000-0000-000038760000}"/>
    <cellStyle name="Normal 3 3 2 3" xfId="4937" xr:uid="{00000000-0005-0000-0000-000039760000}"/>
    <cellStyle name="Normal 3 3 2 3 2" xfId="4936" xr:uid="{00000000-0005-0000-0000-00003A760000}"/>
    <cellStyle name="Normal 3 3 2 3 2 2" xfId="9632" xr:uid="{00000000-0005-0000-0000-00003B760000}"/>
    <cellStyle name="Normal 3 3 2 3 2 2 2" xfId="21748" xr:uid="{00000000-0005-0000-0000-00003C760000}"/>
    <cellStyle name="Normal 3 3 2 3 2 2 2 2" xfId="21745" xr:uid="{00000000-0005-0000-0000-00003D760000}"/>
    <cellStyle name="Normal 3 3 2 3 2 2 2 2 2" xfId="4935" xr:uid="{00000000-0005-0000-0000-00003E760000}"/>
    <cellStyle name="Normal 3 3 2 3 2 2 2 2 2 2" xfId="4934" xr:uid="{00000000-0005-0000-0000-00003F760000}"/>
    <cellStyle name="Normal 3 3 2 3 2 2 2 2 3" xfId="4933" xr:uid="{00000000-0005-0000-0000-000040760000}"/>
    <cellStyle name="Normal 3 3 2 3 2 2 2 3" xfId="28447" xr:uid="{00000000-0005-0000-0000-000041760000}"/>
    <cellStyle name="Normal 3 3 2 3 2 2 2 3 2" xfId="4932" xr:uid="{00000000-0005-0000-0000-000042760000}"/>
    <cellStyle name="Normal 3 3 2 3 2 2 2 4" xfId="30646" xr:uid="{00000000-0005-0000-0000-000043760000}"/>
    <cellStyle name="Normal 3 3 2 3 2 2 3" xfId="21741" xr:uid="{00000000-0005-0000-0000-000044760000}"/>
    <cellStyle name="Normal 3 3 2 3 2 2 3 2" xfId="30373" xr:uid="{00000000-0005-0000-0000-000045760000}"/>
    <cellStyle name="Normal 3 3 2 3 2 2 3 2 2" xfId="30360" xr:uid="{00000000-0005-0000-0000-000046760000}"/>
    <cellStyle name="Normal 3 3 2 3 2 2 3 3" xfId="31308" xr:uid="{00000000-0005-0000-0000-000047760000}"/>
    <cellStyle name="Normal 3 3 2 3 2 2 4" xfId="24708" xr:uid="{00000000-0005-0000-0000-000048760000}"/>
    <cellStyle name="Normal 3 3 2 3 2 2 4 2" xfId="34370" xr:uid="{00000000-0005-0000-0000-000049760000}"/>
    <cellStyle name="Normal 3 3 2 3 2 2 5" xfId="24700" xr:uid="{00000000-0005-0000-0000-00004A760000}"/>
    <cellStyle name="Normal 3 3 2 3 2 3" xfId="4931" xr:uid="{00000000-0005-0000-0000-00004B760000}"/>
    <cellStyle name="Normal 3 3 2 3 2 3 2" xfId="21730" xr:uid="{00000000-0005-0000-0000-00004C760000}"/>
    <cellStyle name="Normal 3 3 2 3 2 3 2 2" xfId="4930" xr:uid="{00000000-0005-0000-0000-00004D760000}"/>
    <cellStyle name="Normal 3 3 2 3 2 3 2 2 2" xfId="11605" xr:uid="{00000000-0005-0000-0000-00004E760000}"/>
    <cellStyle name="Normal 3 3 2 3 2 3 2 3" xfId="4929" xr:uid="{00000000-0005-0000-0000-00004F760000}"/>
    <cellStyle name="Normal 3 3 2 3 2 3 3" xfId="4928" xr:uid="{00000000-0005-0000-0000-000050760000}"/>
    <cellStyle name="Normal 3 3 2 3 2 3 3 2" xfId="28524" xr:uid="{00000000-0005-0000-0000-000051760000}"/>
    <cellStyle name="Normal 3 3 2 3 2 3 4" xfId="24691" xr:uid="{00000000-0005-0000-0000-000052760000}"/>
    <cellStyle name="Normal 3 3 2 3 2 4" xfId="4927" xr:uid="{00000000-0005-0000-0000-000053760000}"/>
    <cellStyle name="Normal 3 3 2 3 2 4 2" xfId="4926" xr:uid="{00000000-0005-0000-0000-000054760000}"/>
    <cellStyle name="Normal 3 3 2 3 2 4 2 2" xfId="4925" xr:uid="{00000000-0005-0000-0000-000055760000}"/>
    <cellStyle name="Normal 3 3 2 3 2 4 3" xfId="4924" xr:uid="{00000000-0005-0000-0000-000056760000}"/>
    <cellStyle name="Normal 3 3 2 3 2 5" xfId="10290" xr:uid="{00000000-0005-0000-0000-000057760000}"/>
    <cellStyle name="Normal 3 3 2 3 2 5 2" xfId="10287" xr:uid="{00000000-0005-0000-0000-000058760000}"/>
    <cellStyle name="Normal 3 3 2 3 2 6" xfId="10284" xr:uid="{00000000-0005-0000-0000-000059760000}"/>
    <cellStyle name="Normal 3 3 2 3 3" xfId="4922" xr:uid="{00000000-0005-0000-0000-00005A760000}"/>
    <cellStyle name="Normal 3 3 2 3 3 2" xfId="4921" xr:uid="{00000000-0005-0000-0000-00005B760000}"/>
    <cellStyle name="Normal 3 3 2 3 3 2 2" xfId="21633" xr:uid="{00000000-0005-0000-0000-00005C760000}"/>
    <cellStyle name="Normal 3 3 2 3 3 2 2 2" xfId="11627" xr:uid="{00000000-0005-0000-0000-00005D760000}"/>
    <cellStyle name="Normal 3 3 2 3 3 2 2 2 2" xfId="4920" xr:uid="{00000000-0005-0000-0000-00005E760000}"/>
    <cellStyle name="Normal 3 3 2 3 3 2 2 3" xfId="4919" xr:uid="{00000000-0005-0000-0000-00005F760000}"/>
    <cellStyle name="Normal 3 3 2 3 3 2 3" xfId="4918" xr:uid="{00000000-0005-0000-0000-000060760000}"/>
    <cellStyle name="Normal 3 3 2 3 3 2 3 2" xfId="29844" xr:uid="{00000000-0005-0000-0000-000061760000}"/>
    <cellStyle name="Normal 3 3 2 3 3 2 4" xfId="24659" xr:uid="{00000000-0005-0000-0000-000062760000}"/>
    <cellStyle name="Normal 3 3 2 3 3 3" xfId="19945" xr:uid="{00000000-0005-0000-0000-000063760000}"/>
    <cellStyle name="Normal 3 3 2 3 3 3 2" xfId="4917" xr:uid="{00000000-0005-0000-0000-000064760000}"/>
    <cellStyle name="Normal 3 3 2 3 3 3 2 2" xfId="4916" xr:uid="{00000000-0005-0000-0000-000065760000}"/>
    <cellStyle name="Normal 3 3 2 3 3 3 3" xfId="4915" xr:uid="{00000000-0005-0000-0000-000066760000}"/>
    <cellStyle name="Normal 3 3 2 3 3 4" xfId="19943" xr:uid="{00000000-0005-0000-0000-000067760000}"/>
    <cellStyle name="Normal 3 3 2 3 3 4 2" xfId="4914" xr:uid="{00000000-0005-0000-0000-000068760000}"/>
    <cellStyle name="Normal 3 3 2 3 3 5" xfId="26644" xr:uid="{00000000-0005-0000-0000-000069760000}"/>
    <cellStyle name="Normal 3 3 2 3 4" xfId="4913" xr:uid="{00000000-0005-0000-0000-00006A760000}"/>
    <cellStyle name="Normal 3 3 2 3 4 2" xfId="4912" xr:uid="{00000000-0005-0000-0000-00006B760000}"/>
    <cellStyle name="Normal 3 3 2 3 4 2 2" xfId="4911" xr:uid="{00000000-0005-0000-0000-00006C760000}"/>
    <cellStyle name="Normal 3 3 2 3 4 2 2 2" xfId="4910" xr:uid="{00000000-0005-0000-0000-00006D760000}"/>
    <cellStyle name="Normal 3 3 2 3 4 2 3" xfId="4909" xr:uid="{00000000-0005-0000-0000-00006E760000}"/>
    <cellStyle name="Normal 3 3 2 3 4 3" xfId="19940" xr:uid="{00000000-0005-0000-0000-00006F760000}"/>
    <cellStyle name="Normal 3 3 2 3 4 3 2" xfId="4908" xr:uid="{00000000-0005-0000-0000-000070760000}"/>
    <cellStyle name="Normal 3 3 2 3 4 4" xfId="4907" xr:uid="{00000000-0005-0000-0000-000071760000}"/>
    <cellStyle name="Normal 3 3 2 3 5" xfId="17280" xr:uid="{00000000-0005-0000-0000-000072760000}"/>
    <cellStyle name="Normal 3 3 2 3 5 2" xfId="17277" xr:uid="{00000000-0005-0000-0000-000073760000}"/>
    <cellStyle name="Normal 3 3 2 3 5 2 2" xfId="5991" xr:uid="{00000000-0005-0000-0000-000074760000}"/>
    <cellStyle name="Normal 3 3 2 3 5 3" xfId="17269" xr:uid="{00000000-0005-0000-0000-000075760000}"/>
    <cellStyle name="Normal 3 3 2 3 6" xfId="17263" xr:uid="{00000000-0005-0000-0000-000076760000}"/>
    <cellStyle name="Normal 3 3 2 3 6 2" xfId="17258" xr:uid="{00000000-0005-0000-0000-000077760000}"/>
    <cellStyle name="Normal 3 3 2 3 7" xfId="16715" xr:uid="{00000000-0005-0000-0000-000078760000}"/>
    <cellStyle name="Normal 3 3 2 4" xfId="4906" xr:uid="{00000000-0005-0000-0000-000079760000}"/>
    <cellStyle name="Normal 3 3 2 4 2" xfId="4905" xr:uid="{00000000-0005-0000-0000-00007A760000}"/>
    <cellStyle name="Normal 3 3 2 4 2 2" xfId="33100" xr:uid="{00000000-0005-0000-0000-00007B760000}"/>
    <cellStyle name="Normal 3 3 2 4 2 2 2" xfId="16571" xr:uid="{00000000-0005-0000-0000-00007C760000}"/>
    <cellStyle name="Normal 3 3 2 4 2 2 2 2" xfId="22272" xr:uid="{00000000-0005-0000-0000-00007D760000}"/>
    <cellStyle name="Normal 3 3 2 4 2 2 2 2 2" xfId="4904" xr:uid="{00000000-0005-0000-0000-00007E760000}"/>
    <cellStyle name="Normal 3 3 2 4 2 2 2 3" xfId="22568" xr:uid="{00000000-0005-0000-0000-00007F760000}"/>
    <cellStyle name="Normal 3 3 2 4 2 2 3" xfId="27243" xr:uid="{00000000-0005-0000-0000-000080760000}"/>
    <cellStyle name="Normal 3 3 2 4 2 2 3 2" xfId="24283" xr:uid="{00000000-0005-0000-0000-000081760000}"/>
    <cellStyle name="Normal 3 3 2 4 2 2 4" xfId="24620" xr:uid="{00000000-0005-0000-0000-000082760000}"/>
    <cellStyle name="Normal 3 3 2 4 2 3" xfId="19568" xr:uid="{00000000-0005-0000-0000-000083760000}"/>
    <cellStyle name="Normal 3 3 2 4 2 3 2" xfId="4903" xr:uid="{00000000-0005-0000-0000-000084760000}"/>
    <cellStyle name="Normal 3 3 2 4 2 3 2 2" xfId="4902" xr:uid="{00000000-0005-0000-0000-000085760000}"/>
    <cellStyle name="Normal 3 3 2 4 2 3 3" xfId="4901" xr:uid="{00000000-0005-0000-0000-000086760000}"/>
    <cellStyle name="Normal 3 3 2 4 2 4" xfId="4900" xr:uid="{00000000-0005-0000-0000-000087760000}"/>
    <cellStyle name="Normal 3 3 2 4 2 4 2" xfId="4899" xr:uid="{00000000-0005-0000-0000-000088760000}"/>
    <cellStyle name="Normal 3 3 2 4 2 5" xfId="10279" xr:uid="{00000000-0005-0000-0000-000089760000}"/>
    <cellStyle name="Normal 3 3 2 4 3" xfId="4898" xr:uid="{00000000-0005-0000-0000-00008A760000}"/>
    <cellStyle name="Normal 3 3 2 4 3 2" xfId="4897" xr:uid="{00000000-0005-0000-0000-00008B760000}"/>
    <cellStyle name="Normal 3 3 2 4 3 2 2" xfId="4896" xr:uid="{00000000-0005-0000-0000-00008C760000}"/>
    <cellStyle name="Normal 3 3 2 4 3 2 2 2" xfId="20162" xr:uid="{00000000-0005-0000-0000-00008D760000}"/>
    <cellStyle name="Normal 3 3 2 4 3 2 3" xfId="4895" xr:uid="{00000000-0005-0000-0000-00008E760000}"/>
    <cellStyle name="Normal 3 3 2 4 3 3" xfId="19938" xr:uid="{00000000-0005-0000-0000-00008F760000}"/>
    <cellStyle name="Normal 3 3 2 4 3 3 2" xfId="4894" xr:uid="{00000000-0005-0000-0000-000090760000}"/>
    <cellStyle name="Normal 3 3 2 4 3 4" xfId="4893" xr:uid="{00000000-0005-0000-0000-000091760000}"/>
    <cellStyle name="Normal 3 3 2 4 4" xfId="4892" xr:uid="{00000000-0005-0000-0000-000092760000}"/>
    <cellStyle name="Normal 3 3 2 4 4 2" xfId="4891" xr:uid="{00000000-0005-0000-0000-000093760000}"/>
    <cellStyle name="Normal 3 3 2 4 4 2 2" xfId="4889" xr:uid="{00000000-0005-0000-0000-000094760000}"/>
    <cellStyle name="Normal 3 3 2 4 4 3" xfId="4887" xr:uid="{00000000-0005-0000-0000-000095760000}"/>
    <cellStyle name="Normal 3 3 2 4 5" xfId="22595" xr:uid="{00000000-0005-0000-0000-000096760000}"/>
    <cellStyle name="Normal 3 3 2 4 5 2" xfId="17239" xr:uid="{00000000-0005-0000-0000-000097760000}"/>
    <cellStyle name="Normal 3 3 2 4 6" xfId="17232" xr:uid="{00000000-0005-0000-0000-000098760000}"/>
    <cellStyle name="Normal 3 3 2 5" xfId="4885" xr:uid="{00000000-0005-0000-0000-000099760000}"/>
    <cellStyle name="Normal 3 3 2 5 2" xfId="4884" xr:uid="{00000000-0005-0000-0000-00009A760000}"/>
    <cellStyle name="Normal 3 3 2 5 2 2" xfId="4883" xr:uid="{00000000-0005-0000-0000-00009B760000}"/>
    <cellStyle name="Normal 3 3 2 5 2 2 2" xfId="4882" xr:uid="{00000000-0005-0000-0000-00009C760000}"/>
    <cellStyle name="Normal 3 3 2 5 2 2 2 2" xfId="4881" xr:uid="{00000000-0005-0000-0000-00009D760000}"/>
    <cellStyle name="Normal 3 3 2 5 2 2 3" xfId="4880" xr:uid="{00000000-0005-0000-0000-00009E760000}"/>
    <cellStyle name="Normal 3 3 2 5 2 3" xfId="4879" xr:uid="{00000000-0005-0000-0000-00009F760000}"/>
    <cellStyle name="Normal 3 3 2 5 2 3 2" xfId="4878" xr:uid="{00000000-0005-0000-0000-0000A0760000}"/>
    <cellStyle name="Normal 3 3 2 5 2 4" xfId="32072" xr:uid="{00000000-0005-0000-0000-0000A1760000}"/>
    <cellStyle name="Normal 3 3 2 5 3" xfId="4877" xr:uid="{00000000-0005-0000-0000-0000A2760000}"/>
    <cellStyle name="Normal 3 3 2 5 3 2" xfId="4876" xr:uid="{00000000-0005-0000-0000-0000A3760000}"/>
    <cellStyle name="Normal 3 3 2 5 3 2 2" xfId="24680" xr:uid="{00000000-0005-0000-0000-0000A4760000}"/>
    <cellStyle name="Normal 3 3 2 5 3 3" xfId="4875" xr:uid="{00000000-0005-0000-0000-0000A5760000}"/>
    <cellStyle name="Normal 3 3 2 5 4" xfId="4874" xr:uid="{00000000-0005-0000-0000-0000A6760000}"/>
    <cellStyle name="Normal 3 3 2 5 4 2" xfId="4873" xr:uid="{00000000-0005-0000-0000-0000A7760000}"/>
    <cellStyle name="Normal 3 3 2 5 5" xfId="32704" xr:uid="{00000000-0005-0000-0000-0000A8760000}"/>
    <cellStyle name="Normal 3 3 2 6" xfId="4871" xr:uid="{00000000-0005-0000-0000-0000A9760000}"/>
    <cellStyle name="Normal 3 3 2 6 2" xfId="4870" xr:uid="{00000000-0005-0000-0000-0000AA760000}"/>
    <cellStyle name="Normal 3 3 2 6 2 2" xfId="4869" xr:uid="{00000000-0005-0000-0000-0000AB760000}"/>
    <cellStyle name="Normal 3 3 2 6 2 2 2" xfId="4868" xr:uid="{00000000-0005-0000-0000-0000AC760000}"/>
    <cellStyle name="Normal 3 3 2 6 2 3" xfId="4867" xr:uid="{00000000-0005-0000-0000-0000AD760000}"/>
    <cellStyle name="Normal 3 3 2 6 3" xfId="4866" xr:uid="{00000000-0005-0000-0000-0000AE760000}"/>
    <cellStyle name="Normal 3 3 2 6 3 2" xfId="4865" xr:uid="{00000000-0005-0000-0000-0000AF760000}"/>
    <cellStyle name="Normal 3 3 2 6 4" xfId="4864" xr:uid="{00000000-0005-0000-0000-0000B0760000}"/>
    <cellStyle name="Normal 3 3 2 7" xfId="9394" xr:uid="{00000000-0005-0000-0000-0000B1760000}"/>
    <cellStyle name="Normal 3 3 2 7 2" xfId="8015" xr:uid="{00000000-0005-0000-0000-0000B2760000}"/>
    <cellStyle name="Normal 3 3 2 7 2 2" xfId="4863" xr:uid="{00000000-0005-0000-0000-0000B3760000}"/>
    <cellStyle name="Normal 3 3 2 7 3" xfId="4862" xr:uid="{00000000-0005-0000-0000-0000B4760000}"/>
    <cellStyle name="Normal 3 3 2 8" xfId="4861" xr:uid="{00000000-0005-0000-0000-0000B5760000}"/>
    <cellStyle name="Normal 3 3 2 8 2" xfId="4860" xr:uid="{00000000-0005-0000-0000-0000B6760000}"/>
    <cellStyle name="Normal 3 3 2 9" xfId="15228" xr:uid="{00000000-0005-0000-0000-0000B7760000}"/>
    <cellStyle name="Normal 3 3 3" xfId="4859" xr:uid="{00000000-0005-0000-0000-0000B8760000}"/>
    <cellStyle name="Normal 3 3 3 2" xfId="4858" xr:uid="{00000000-0005-0000-0000-0000B9760000}"/>
    <cellStyle name="Normal 3 3 3 2 2" xfId="4857" xr:uid="{00000000-0005-0000-0000-0000BA760000}"/>
    <cellStyle name="Normal 3 3 3 2 2 2" xfId="4856" xr:uid="{00000000-0005-0000-0000-0000BB760000}"/>
    <cellStyle name="Normal 3 3 3 2 2 2 2" xfId="4855" xr:uid="{00000000-0005-0000-0000-0000BC760000}"/>
    <cellStyle name="Normal 3 3 3 2 2 2 2 2" xfId="4854" xr:uid="{00000000-0005-0000-0000-0000BD760000}"/>
    <cellStyle name="Normal 3 3 3 2 2 2 2 2 2" xfId="4853" xr:uid="{00000000-0005-0000-0000-0000BE760000}"/>
    <cellStyle name="Normal 3 3 3 2 2 2 2 2 2 2" xfId="21256" xr:uid="{00000000-0005-0000-0000-0000BF760000}"/>
    <cellStyle name="Normal 3 3 3 2 2 2 2 2 3" xfId="22300" xr:uid="{00000000-0005-0000-0000-0000C0760000}"/>
    <cellStyle name="Normal 3 3 3 2 2 2 2 3" xfId="30208" xr:uid="{00000000-0005-0000-0000-0000C1760000}"/>
    <cellStyle name="Normal 3 3 3 2 2 2 2 3 2" xfId="25596" xr:uid="{00000000-0005-0000-0000-0000C2760000}"/>
    <cellStyle name="Normal 3 3 3 2 2 2 2 4" xfId="20304" xr:uid="{00000000-0005-0000-0000-0000C3760000}"/>
    <cellStyle name="Normal 3 3 3 2 2 2 3" xfId="4852" xr:uid="{00000000-0005-0000-0000-0000C4760000}"/>
    <cellStyle name="Normal 3 3 3 2 2 2 3 2" xfId="4851" xr:uid="{00000000-0005-0000-0000-0000C5760000}"/>
    <cellStyle name="Normal 3 3 3 2 2 2 3 2 2" xfId="4850" xr:uid="{00000000-0005-0000-0000-0000C6760000}"/>
    <cellStyle name="Normal 3 3 3 2 2 2 3 3" xfId="4849" xr:uid="{00000000-0005-0000-0000-0000C7760000}"/>
    <cellStyle name="Normal 3 3 3 2 2 2 4" xfId="4848" xr:uid="{00000000-0005-0000-0000-0000C8760000}"/>
    <cellStyle name="Normal 3 3 3 2 2 2 4 2" xfId="4847" xr:uid="{00000000-0005-0000-0000-0000C9760000}"/>
    <cellStyle name="Normal 3 3 3 2 2 2 5" xfId="4846" xr:uid="{00000000-0005-0000-0000-0000CA760000}"/>
    <cellStyle name="Normal 3 3 3 2 2 3" xfId="4845" xr:uid="{00000000-0005-0000-0000-0000CB760000}"/>
    <cellStyle name="Normal 3 3 3 2 2 3 2" xfId="4844" xr:uid="{00000000-0005-0000-0000-0000CC760000}"/>
    <cellStyle name="Normal 3 3 3 2 2 3 2 2" xfId="4843" xr:uid="{00000000-0005-0000-0000-0000CD760000}"/>
    <cellStyle name="Normal 3 3 3 2 2 3 2 2 2" xfId="4842" xr:uid="{00000000-0005-0000-0000-0000CE760000}"/>
    <cellStyle name="Normal 3 3 3 2 2 3 2 3" xfId="4841" xr:uid="{00000000-0005-0000-0000-0000CF760000}"/>
    <cellStyle name="Normal 3 3 3 2 2 3 3" xfId="4840" xr:uid="{00000000-0005-0000-0000-0000D0760000}"/>
    <cellStyle name="Normal 3 3 3 2 2 3 3 2" xfId="4839" xr:uid="{00000000-0005-0000-0000-0000D1760000}"/>
    <cellStyle name="Normal 3 3 3 2 2 3 4" xfId="4838" xr:uid="{00000000-0005-0000-0000-0000D2760000}"/>
    <cellStyle name="Normal 3 3 3 2 2 4" xfId="19220" xr:uid="{00000000-0005-0000-0000-0000D3760000}"/>
    <cellStyle name="Normal 3 3 3 2 2 4 2" xfId="24143" xr:uid="{00000000-0005-0000-0000-0000D4760000}"/>
    <cellStyle name="Normal 3 3 3 2 2 4 2 2" xfId="22611" xr:uid="{00000000-0005-0000-0000-0000D5760000}"/>
    <cellStyle name="Normal 3 3 3 2 2 4 3" xfId="24135" xr:uid="{00000000-0005-0000-0000-0000D6760000}"/>
    <cellStyle name="Normal 3 3 3 2 2 5" xfId="22578" xr:uid="{00000000-0005-0000-0000-0000D7760000}"/>
    <cellStyle name="Normal 3 3 3 2 2 5 2" xfId="6847" xr:uid="{00000000-0005-0000-0000-0000D8760000}"/>
    <cellStyle name="Normal 3 3 3 2 2 6" xfId="22553" xr:uid="{00000000-0005-0000-0000-0000D9760000}"/>
    <cellStyle name="Normal 3 3 3 2 3" xfId="4837" xr:uid="{00000000-0005-0000-0000-0000DA760000}"/>
    <cellStyle name="Normal 3 3 3 2 3 2" xfId="4836" xr:uid="{00000000-0005-0000-0000-0000DB760000}"/>
    <cellStyle name="Normal 3 3 3 2 3 2 2" xfId="4835" xr:uid="{00000000-0005-0000-0000-0000DC760000}"/>
    <cellStyle name="Normal 3 3 3 2 3 2 2 2" xfId="4834" xr:uid="{00000000-0005-0000-0000-0000DD760000}"/>
    <cellStyle name="Normal 3 3 3 2 3 2 2 2 2" xfId="4833" xr:uid="{00000000-0005-0000-0000-0000DE760000}"/>
    <cellStyle name="Normal 3 3 3 2 3 2 2 3" xfId="4832" xr:uid="{00000000-0005-0000-0000-0000DF760000}"/>
    <cellStyle name="Normal 3 3 3 2 3 2 3" xfId="4831" xr:uid="{00000000-0005-0000-0000-0000E0760000}"/>
    <cellStyle name="Normal 3 3 3 2 3 2 3 2" xfId="4830" xr:uid="{00000000-0005-0000-0000-0000E1760000}"/>
    <cellStyle name="Normal 3 3 3 2 3 2 4" xfId="4829" xr:uid="{00000000-0005-0000-0000-0000E2760000}"/>
    <cellStyle name="Normal 3 3 3 2 3 3" xfId="19826" xr:uid="{00000000-0005-0000-0000-0000E3760000}"/>
    <cellStyle name="Normal 3 3 3 2 3 3 2" xfId="4828" xr:uid="{00000000-0005-0000-0000-0000E4760000}"/>
    <cellStyle name="Normal 3 3 3 2 3 3 2 2" xfId="4826" xr:uid="{00000000-0005-0000-0000-0000E5760000}"/>
    <cellStyle name="Normal 3 3 3 2 3 3 3" xfId="4825" xr:uid="{00000000-0005-0000-0000-0000E6760000}"/>
    <cellStyle name="Normal 3 3 3 2 3 4" xfId="19823" xr:uid="{00000000-0005-0000-0000-0000E7760000}"/>
    <cellStyle name="Normal 3 3 3 2 3 4 2" xfId="24116" xr:uid="{00000000-0005-0000-0000-0000E8760000}"/>
    <cellStyle name="Normal 3 3 3 2 3 5" xfId="22415" xr:uid="{00000000-0005-0000-0000-0000E9760000}"/>
    <cellStyle name="Normal 3 3 3 2 4" xfId="4824" xr:uid="{00000000-0005-0000-0000-0000EA760000}"/>
    <cellStyle name="Normal 3 3 3 2 4 2" xfId="4823" xr:uid="{00000000-0005-0000-0000-0000EB760000}"/>
    <cellStyle name="Normal 3 3 3 2 4 2 2" xfId="4822" xr:uid="{00000000-0005-0000-0000-0000EC760000}"/>
    <cellStyle name="Normal 3 3 3 2 4 2 2 2" xfId="4820" xr:uid="{00000000-0005-0000-0000-0000ED760000}"/>
    <cellStyle name="Normal 3 3 3 2 4 2 3" xfId="4818" xr:uid="{00000000-0005-0000-0000-0000EE760000}"/>
    <cellStyle name="Normal 3 3 3 2 4 3" xfId="19810" xr:uid="{00000000-0005-0000-0000-0000EF760000}"/>
    <cellStyle name="Normal 3 3 3 2 4 3 2" xfId="4816" xr:uid="{00000000-0005-0000-0000-0000F0760000}"/>
    <cellStyle name="Normal 3 3 3 2 4 4" xfId="28159" xr:uid="{00000000-0005-0000-0000-0000F1760000}"/>
    <cellStyle name="Normal 3 3 3 2 5" xfId="5984" xr:uid="{00000000-0005-0000-0000-0000F2760000}"/>
    <cellStyle name="Normal 3 3 3 2 5 2" xfId="5982" xr:uid="{00000000-0005-0000-0000-0000F3760000}"/>
    <cellStyle name="Normal 3 3 3 2 5 2 2" xfId="5980" xr:uid="{00000000-0005-0000-0000-0000F4760000}"/>
    <cellStyle name="Normal 3 3 3 2 5 3" xfId="5977" xr:uid="{00000000-0005-0000-0000-0000F5760000}"/>
    <cellStyle name="Normal 3 3 3 2 6" xfId="11335" xr:uid="{00000000-0005-0000-0000-0000F6760000}"/>
    <cellStyle name="Normal 3 3 3 2 6 2" xfId="13968" xr:uid="{00000000-0005-0000-0000-0000F7760000}"/>
    <cellStyle name="Normal 3 3 3 2 7" xfId="11329" xr:uid="{00000000-0005-0000-0000-0000F8760000}"/>
    <cellStyle name="Normal 3 3 3 3" xfId="4815" xr:uid="{00000000-0005-0000-0000-0000F9760000}"/>
    <cellStyle name="Normal 3 3 3 3 2" xfId="4814" xr:uid="{00000000-0005-0000-0000-0000FA760000}"/>
    <cellStyle name="Normal 3 3 3 3 2 2" xfId="4813" xr:uid="{00000000-0005-0000-0000-0000FB760000}"/>
    <cellStyle name="Normal 3 3 3 3 2 2 2" xfId="29195" xr:uid="{00000000-0005-0000-0000-0000FC760000}"/>
    <cellStyle name="Normal 3 3 3 3 2 2 2 2" xfId="4812" xr:uid="{00000000-0005-0000-0000-0000FD760000}"/>
    <cellStyle name="Normal 3 3 3 3 2 2 2 2 2" xfId="4811" xr:uid="{00000000-0005-0000-0000-0000FE760000}"/>
    <cellStyle name="Normal 3 3 3 3 2 2 2 3" xfId="4810" xr:uid="{00000000-0005-0000-0000-0000FF760000}"/>
    <cellStyle name="Normal 3 3 3 3 2 2 3" xfId="4808" xr:uid="{00000000-0005-0000-0000-000000770000}"/>
    <cellStyle name="Normal 3 3 3 3 2 2 3 2" xfId="34331" xr:uid="{00000000-0005-0000-0000-000001770000}"/>
    <cellStyle name="Normal 3 3 3 3 2 2 4" xfId="24507" xr:uid="{00000000-0005-0000-0000-000002770000}"/>
    <cellStyle name="Normal 3 3 3 3 2 3" xfId="4807" xr:uid="{00000000-0005-0000-0000-000003770000}"/>
    <cellStyle name="Normal 3 3 3 3 2 3 2" xfId="4806" xr:uid="{00000000-0005-0000-0000-000004770000}"/>
    <cellStyle name="Normal 3 3 3 3 2 3 2 2" xfId="4805" xr:uid="{00000000-0005-0000-0000-000005770000}"/>
    <cellStyle name="Normal 3 3 3 3 2 3 3" xfId="4804" xr:uid="{00000000-0005-0000-0000-000006770000}"/>
    <cellStyle name="Normal 3 3 3 3 2 4" xfId="20388" xr:uid="{00000000-0005-0000-0000-000007770000}"/>
    <cellStyle name="Normal 3 3 3 3 2 4 2" xfId="24100" xr:uid="{00000000-0005-0000-0000-000008770000}"/>
    <cellStyle name="Normal 3 3 3 3 2 5" xfId="10262" xr:uid="{00000000-0005-0000-0000-000009770000}"/>
    <cellStyle name="Normal 3 3 3 3 3" xfId="4803" xr:uid="{00000000-0005-0000-0000-00000A770000}"/>
    <cellStyle name="Normal 3 3 3 3 3 2" xfId="4802" xr:uid="{00000000-0005-0000-0000-00000B770000}"/>
    <cellStyle name="Normal 3 3 3 3 3 2 2" xfId="4801" xr:uid="{00000000-0005-0000-0000-00000C770000}"/>
    <cellStyle name="Normal 3 3 3 3 3 2 2 2" xfId="4800" xr:uid="{00000000-0005-0000-0000-00000D770000}"/>
    <cellStyle name="Normal 3 3 3 3 3 2 3" xfId="4799" xr:uid="{00000000-0005-0000-0000-00000E770000}"/>
    <cellStyle name="Normal 3 3 3 3 3 3" xfId="19806" xr:uid="{00000000-0005-0000-0000-00000F770000}"/>
    <cellStyle name="Normal 3 3 3 3 3 3 2" xfId="4798" xr:uid="{00000000-0005-0000-0000-000010770000}"/>
    <cellStyle name="Normal 3 3 3 3 3 4" xfId="20252" xr:uid="{00000000-0005-0000-0000-000011770000}"/>
    <cellStyle name="Normal 3 3 3 3 4" xfId="24850" xr:uid="{00000000-0005-0000-0000-000012770000}"/>
    <cellStyle name="Normal 3 3 3 3 4 2" xfId="13835" xr:uid="{00000000-0005-0000-0000-000013770000}"/>
    <cellStyle name="Normal 3 3 3 3 4 2 2" xfId="29910" xr:uid="{00000000-0005-0000-0000-000014770000}"/>
    <cellStyle name="Normal 3 3 3 3 4 3" xfId="4797" xr:uid="{00000000-0005-0000-0000-000015770000}"/>
    <cellStyle name="Normal 3 3 3 3 5" xfId="29199" xr:uid="{00000000-0005-0000-0000-000016770000}"/>
    <cellStyle name="Normal 3 3 3 3 5 2" xfId="17203" xr:uid="{00000000-0005-0000-0000-000017770000}"/>
    <cellStyle name="Normal 3 3 3 3 6" xfId="33528" xr:uid="{00000000-0005-0000-0000-000018770000}"/>
    <cellStyle name="Normal 3 3 3 4" xfId="4796" xr:uid="{00000000-0005-0000-0000-000019770000}"/>
    <cellStyle name="Normal 3 3 3 4 2" xfId="4795" xr:uid="{00000000-0005-0000-0000-00001A770000}"/>
    <cellStyle name="Normal 3 3 3 4 2 2" xfId="4794" xr:uid="{00000000-0005-0000-0000-00001B770000}"/>
    <cellStyle name="Normal 3 3 3 4 2 2 2" xfId="28699" xr:uid="{00000000-0005-0000-0000-00001C770000}"/>
    <cellStyle name="Normal 3 3 3 4 2 2 2 2" xfId="4793" xr:uid="{00000000-0005-0000-0000-00001D770000}"/>
    <cellStyle name="Normal 3 3 3 4 2 2 3" xfId="4792" xr:uid="{00000000-0005-0000-0000-00001E770000}"/>
    <cellStyle name="Normal 3 3 3 4 2 3" xfId="4791" xr:uid="{00000000-0005-0000-0000-00001F770000}"/>
    <cellStyle name="Normal 3 3 3 4 2 3 2" xfId="25040" xr:uid="{00000000-0005-0000-0000-000020770000}"/>
    <cellStyle name="Normal 3 3 3 4 2 4" xfId="24323" xr:uid="{00000000-0005-0000-0000-000021770000}"/>
    <cellStyle name="Normal 3 3 3 4 3" xfId="4790" xr:uid="{00000000-0005-0000-0000-000022770000}"/>
    <cellStyle name="Normal 3 3 3 4 3 2" xfId="4789" xr:uid="{00000000-0005-0000-0000-000023770000}"/>
    <cellStyle name="Normal 3 3 3 4 3 2 2" xfId="4787" xr:uid="{00000000-0005-0000-0000-000024770000}"/>
    <cellStyle name="Normal 3 3 3 4 3 3" xfId="4785" xr:uid="{00000000-0005-0000-0000-000025770000}"/>
    <cellStyle name="Normal 3 3 3 4 4" xfId="32668" xr:uid="{00000000-0005-0000-0000-000026770000}"/>
    <cellStyle name="Normal 3 3 3 4 4 2" xfId="4783" xr:uid="{00000000-0005-0000-0000-000027770000}"/>
    <cellStyle name="Normal 3 3 3 4 5" xfId="33759" xr:uid="{00000000-0005-0000-0000-000028770000}"/>
    <cellStyle name="Normal 3 3 3 5" xfId="4780" xr:uid="{00000000-0005-0000-0000-000029770000}"/>
    <cellStyle name="Normal 3 3 3 5 2" xfId="4779" xr:uid="{00000000-0005-0000-0000-00002A770000}"/>
    <cellStyle name="Normal 3 3 3 5 2 2" xfId="4778" xr:uid="{00000000-0005-0000-0000-00002B770000}"/>
    <cellStyle name="Normal 3 3 3 5 2 2 2" xfId="4777" xr:uid="{00000000-0005-0000-0000-00002C770000}"/>
    <cellStyle name="Normal 3 3 3 5 2 3" xfId="4776" xr:uid="{00000000-0005-0000-0000-00002D770000}"/>
    <cellStyle name="Normal 3 3 3 5 3" xfId="4775" xr:uid="{00000000-0005-0000-0000-00002E770000}"/>
    <cellStyle name="Normal 3 3 3 5 3 2" xfId="4773" xr:uid="{00000000-0005-0000-0000-00002F770000}"/>
    <cellStyle name="Normal 3 3 3 5 4" xfId="4771" xr:uid="{00000000-0005-0000-0000-000030770000}"/>
    <cellStyle name="Normal 3 3 3 6" xfId="4770" xr:uid="{00000000-0005-0000-0000-000031770000}"/>
    <cellStyle name="Normal 3 3 3 6 2" xfId="31379" xr:uid="{00000000-0005-0000-0000-000032770000}"/>
    <cellStyle name="Normal 3 3 3 6 2 2" xfId="4769" xr:uid="{00000000-0005-0000-0000-000033770000}"/>
    <cellStyle name="Normal 3 3 3 6 3" xfId="4768" xr:uid="{00000000-0005-0000-0000-000034770000}"/>
    <cellStyle name="Normal 3 3 3 7" xfId="4767" xr:uid="{00000000-0005-0000-0000-000035770000}"/>
    <cellStyle name="Normal 3 3 3 7 2" xfId="4766" xr:uid="{00000000-0005-0000-0000-000036770000}"/>
    <cellStyle name="Normal 3 3 3 8" xfId="4765" xr:uid="{00000000-0005-0000-0000-000037770000}"/>
    <cellStyle name="Normal 3 3 4" xfId="29901" xr:uid="{00000000-0005-0000-0000-000038770000}"/>
    <cellStyle name="Normal 3 3 4 2" xfId="32423" xr:uid="{00000000-0005-0000-0000-000039770000}"/>
    <cellStyle name="Normal 3 3 4 2 2" xfId="29897" xr:uid="{00000000-0005-0000-0000-00003A770000}"/>
    <cellStyle name="Normal 3 3 4 2 2 2" xfId="26773" xr:uid="{00000000-0005-0000-0000-00003B770000}"/>
    <cellStyle name="Normal 3 3 4 2 2 2 2" xfId="9511" xr:uid="{00000000-0005-0000-0000-00003C770000}"/>
    <cellStyle name="Normal 3 3 4 2 2 2 2 2" xfId="4764" xr:uid="{00000000-0005-0000-0000-00003D770000}"/>
    <cellStyle name="Normal 3 3 4 2 2 2 2 2 2" xfId="4763" xr:uid="{00000000-0005-0000-0000-00003E770000}"/>
    <cellStyle name="Normal 3 3 4 2 2 2 2 3" xfId="4762" xr:uid="{00000000-0005-0000-0000-00003F770000}"/>
    <cellStyle name="Normal 3 3 4 2 2 2 3" xfId="4761" xr:uid="{00000000-0005-0000-0000-000040770000}"/>
    <cellStyle name="Normal 3 3 4 2 2 2 3 2" xfId="4760" xr:uid="{00000000-0005-0000-0000-000041770000}"/>
    <cellStyle name="Normal 3 3 4 2 2 2 4" xfId="4759" xr:uid="{00000000-0005-0000-0000-000042770000}"/>
    <cellStyle name="Normal 3 3 4 2 2 3" xfId="29878" xr:uid="{00000000-0005-0000-0000-000043770000}"/>
    <cellStyle name="Normal 3 3 4 2 2 3 2" xfId="4758" xr:uid="{00000000-0005-0000-0000-000044770000}"/>
    <cellStyle name="Normal 3 3 4 2 2 3 2 2" xfId="4757" xr:uid="{00000000-0005-0000-0000-000045770000}"/>
    <cellStyle name="Normal 3 3 4 2 2 3 3" xfId="15167" xr:uid="{00000000-0005-0000-0000-000046770000}"/>
    <cellStyle name="Normal 3 3 4 2 2 4" xfId="29245" xr:uid="{00000000-0005-0000-0000-000047770000}"/>
    <cellStyle name="Normal 3 3 4 2 2 4 2" xfId="4756" xr:uid="{00000000-0005-0000-0000-000048770000}"/>
    <cellStyle name="Normal 3 3 4 2 2 5" xfId="29849" xr:uid="{00000000-0005-0000-0000-000049770000}"/>
    <cellStyle name="Normal 3 3 4 2 3" xfId="29843" xr:uid="{00000000-0005-0000-0000-00004A770000}"/>
    <cellStyle name="Normal 3 3 4 2 3 2" xfId="29841" xr:uid="{00000000-0005-0000-0000-00004B770000}"/>
    <cellStyle name="Normal 3 3 4 2 3 2 2" xfId="4755" xr:uid="{00000000-0005-0000-0000-00004C770000}"/>
    <cellStyle name="Normal 3 3 4 2 3 2 2 2" xfId="4754" xr:uid="{00000000-0005-0000-0000-00004D770000}"/>
    <cellStyle name="Normal 3 3 4 2 3 2 3" xfId="4753" xr:uid="{00000000-0005-0000-0000-00004E770000}"/>
    <cellStyle name="Normal 3 3 4 2 3 3" xfId="19765" xr:uid="{00000000-0005-0000-0000-00004F770000}"/>
    <cellStyle name="Normal 3 3 4 2 3 3 2" xfId="4752" xr:uid="{00000000-0005-0000-0000-000050770000}"/>
    <cellStyle name="Normal 3 3 4 2 3 4" xfId="29829" xr:uid="{00000000-0005-0000-0000-000051770000}"/>
    <cellStyle name="Normal 3 3 4 2 4" xfId="31281" xr:uid="{00000000-0005-0000-0000-000052770000}"/>
    <cellStyle name="Normal 3 3 4 2 4 2" xfId="26758" xr:uid="{00000000-0005-0000-0000-000053770000}"/>
    <cellStyle name="Normal 3 3 4 2 4 2 2" xfId="4751" xr:uid="{00000000-0005-0000-0000-000054770000}"/>
    <cellStyle name="Normal 3 3 4 2 4 3" xfId="20261" xr:uid="{00000000-0005-0000-0000-000055770000}"/>
    <cellStyle name="Normal 3 3 4 2 5" xfId="19753" xr:uid="{00000000-0005-0000-0000-000056770000}"/>
    <cellStyle name="Normal 3 3 4 2 5 2" xfId="27636" xr:uid="{00000000-0005-0000-0000-000057770000}"/>
    <cellStyle name="Normal 3 3 4 2 6" xfId="19746" xr:uid="{00000000-0005-0000-0000-000058770000}"/>
    <cellStyle name="Normal 3 3 4 3" xfId="32136" xr:uid="{00000000-0005-0000-0000-000059770000}"/>
    <cellStyle name="Normal 3 3 4 3 2" xfId="29799" xr:uid="{00000000-0005-0000-0000-00005A770000}"/>
    <cellStyle name="Normal 3 3 4 3 2 2" xfId="26682" xr:uid="{00000000-0005-0000-0000-00005B770000}"/>
    <cellStyle name="Normal 3 3 4 3 2 2 2" xfId="4749" xr:uid="{00000000-0005-0000-0000-00005C770000}"/>
    <cellStyle name="Normal 3 3 4 3 2 2 2 2" xfId="4748" xr:uid="{00000000-0005-0000-0000-00005D770000}"/>
    <cellStyle name="Normal 3 3 4 3 2 2 3" xfId="4747" xr:uid="{00000000-0005-0000-0000-00005E770000}"/>
    <cellStyle name="Normal 3 3 4 3 2 3" xfId="22515" xr:uid="{00000000-0005-0000-0000-00005F770000}"/>
    <cellStyle name="Normal 3 3 4 3 2 3 2" xfId="4746" xr:uid="{00000000-0005-0000-0000-000060770000}"/>
    <cellStyle name="Normal 3 3 4 3 2 4" xfId="29791" xr:uid="{00000000-0005-0000-0000-000061770000}"/>
    <cellStyle name="Normal 3 3 4 3 3" xfId="17216" xr:uid="{00000000-0005-0000-0000-000062770000}"/>
    <cellStyle name="Normal 3 3 4 3 3 2" xfId="26673" xr:uid="{00000000-0005-0000-0000-000063770000}"/>
    <cellStyle name="Normal 3 3 4 3 3 2 2" xfId="4745" xr:uid="{00000000-0005-0000-0000-000064770000}"/>
    <cellStyle name="Normal 3 3 4 3 3 3" xfId="29785" xr:uid="{00000000-0005-0000-0000-000065770000}"/>
    <cellStyle name="Normal 3 3 4 3 4" xfId="29782" xr:uid="{00000000-0005-0000-0000-000066770000}"/>
    <cellStyle name="Normal 3 3 4 3 4 2" xfId="31980" xr:uid="{00000000-0005-0000-0000-000067770000}"/>
    <cellStyle name="Normal 3 3 4 3 5" xfId="19736" xr:uid="{00000000-0005-0000-0000-000068770000}"/>
    <cellStyle name="Normal 3 3 4 4" xfId="20594" xr:uid="{00000000-0005-0000-0000-000069770000}"/>
    <cellStyle name="Normal 3 3 4 4 2" xfId="29778" xr:uid="{00000000-0005-0000-0000-00006A770000}"/>
    <cellStyle name="Normal 3 3 4 4 2 2" xfId="25841" xr:uid="{00000000-0005-0000-0000-00006B770000}"/>
    <cellStyle name="Normal 3 3 4 4 2 2 2" xfId="4744" xr:uid="{00000000-0005-0000-0000-00006C770000}"/>
    <cellStyle name="Normal 3 3 4 4 2 3" xfId="29776" xr:uid="{00000000-0005-0000-0000-00006D770000}"/>
    <cellStyle name="Normal 3 3 4 4 3" xfId="29774" xr:uid="{00000000-0005-0000-0000-00006E770000}"/>
    <cellStyle name="Normal 3 3 4 4 3 2" xfId="29768" xr:uid="{00000000-0005-0000-0000-00006F770000}"/>
    <cellStyle name="Normal 3 3 4 4 4" xfId="29765" xr:uid="{00000000-0005-0000-0000-000070770000}"/>
    <cellStyle name="Normal 3 3 4 5" xfId="30072" xr:uid="{00000000-0005-0000-0000-000071770000}"/>
    <cellStyle name="Normal 3 3 4 5 2" xfId="29760" xr:uid="{00000000-0005-0000-0000-000072770000}"/>
    <cellStyle name="Normal 3 3 4 5 2 2" xfId="29754" xr:uid="{00000000-0005-0000-0000-000073770000}"/>
    <cellStyle name="Normal 3 3 4 5 3" xfId="29751" xr:uid="{00000000-0005-0000-0000-000074770000}"/>
    <cellStyle name="Normal 3 3 4 6" xfId="30063" xr:uid="{00000000-0005-0000-0000-000075770000}"/>
    <cellStyle name="Normal 3 3 4 6 2" xfId="29745" xr:uid="{00000000-0005-0000-0000-000076770000}"/>
    <cellStyle name="Normal 3 3 4 7" xfId="29742" xr:uid="{00000000-0005-0000-0000-000077770000}"/>
    <cellStyle name="Normal 3 3 5" xfId="28925" xr:uid="{00000000-0005-0000-0000-000078770000}"/>
    <cellStyle name="Normal 3 3 5 2" xfId="33827" xr:uid="{00000000-0005-0000-0000-000079770000}"/>
    <cellStyle name="Normal 3 3 5 2 2" xfId="29737" xr:uid="{00000000-0005-0000-0000-00007A770000}"/>
    <cellStyle name="Normal 3 3 5 2 2 2" xfId="29722" xr:uid="{00000000-0005-0000-0000-00007B770000}"/>
    <cellStyle name="Normal 3 3 5 2 2 2 2" xfId="25763" xr:uid="{00000000-0005-0000-0000-00007C770000}"/>
    <cellStyle name="Normal 3 3 5 2 2 2 2 2" xfId="4743" xr:uid="{00000000-0005-0000-0000-00007D770000}"/>
    <cellStyle name="Normal 3 3 5 2 2 2 3" xfId="4742" xr:uid="{00000000-0005-0000-0000-00007E770000}"/>
    <cellStyle name="Normal 3 3 5 2 2 3" xfId="11295" xr:uid="{00000000-0005-0000-0000-00007F770000}"/>
    <cellStyle name="Normal 3 3 5 2 2 3 2" xfId="4741" xr:uid="{00000000-0005-0000-0000-000080770000}"/>
    <cellStyle name="Normal 3 3 5 2 2 4" xfId="5580" xr:uid="{00000000-0005-0000-0000-000081770000}"/>
    <cellStyle name="Normal 3 3 5 2 3" xfId="29704" xr:uid="{00000000-0005-0000-0000-000082770000}"/>
    <cellStyle name="Normal 3 3 5 2 3 2" xfId="11290" xr:uid="{00000000-0005-0000-0000-000083770000}"/>
    <cellStyle name="Normal 3 3 5 2 3 2 2" xfId="4740" xr:uid="{00000000-0005-0000-0000-000084770000}"/>
    <cellStyle name="Normal 3 3 5 2 3 3" xfId="20335" xr:uid="{00000000-0005-0000-0000-000085770000}"/>
    <cellStyle name="Normal 3 3 5 2 4" xfId="27022" xr:uid="{00000000-0005-0000-0000-000086770000}"/>
    <cellStyle name="Normal 3 3 5 2 4 2" xfId="20325" xr:uid="{00000000-0005-0000-0000-000087770000}"/>
    <cellStyle name="Normal 3 3 5 2 5" xfId="19728" xr:uid="{00000000-0005-0000-0000-000088770000}"/>
    <cellStyle name="Normal 3 3 5 3" xfId="20590" xr:uid="{00000000-0005-0000-0000-000089770000}"/>
    <cellStyle name="Normal 3 3 5 3 2" xfId="29678" xr:uid="{00000000-0005-0000-0000-00008A770000}"/>
    <cellStyle name="Normal 3 3 5 3 2 2" xfId="11276" xr:uid="{00000000-0005-0000-0000-00008B770000}"/>
    <cellStyle name="Normal 3 3 5 3 2 2 2" xfId="4739" xr:uid="{00000000-0005-0000-0000-00008C770000}"/>
    <cellStyle name="Normal 3 3 5 3 2 3" xfId="29672" xr:uid="{00000000-0005-0000-0000-00008D770000}"/>
    <cellStyle name="Normal 3 3 5 3 3" xfId="27012" xr:uid="{00000000-0005-0000-0000-00008E770000}"/>
    <cellStyle name="Normal 3 3 5 3 3 2" xfId="28803" xr:uid="{00000000-0005-0000-0000-00008F770000}"/>
    <cellStyle name="Normal 3 3 5 3 4" xfId="29504" xr:uid="{00000000-0005-0000-0000-000090770000}"/>
    <cellStyle name="Normal 3 3 5 4" xfId="30052" xr:uid="{00000000-0005-0000-0000-000091770000}"/>
    <cellStyle name="Normal 3 3 5 4 2" xfId="28435" xr:uid="{00000000-0005-0000-0000-000092770000}"/>
    <cellStyle name="Normal 3 3 5 4 2 2" xfId="29655" xr:uid="{00000000-0005-0000-0000-000093770000}"/>
    <cellStyle name="Normal 3 3 5 4 3" xfId="30550" xr:uid="{00000000-0005-0000-0000-000094770000}"/>
    <cellStyle name="Normal 3 3 5 5" xfId="30047" xr:uid="{00000000-0005-0000-0000-000095770000}"/>
    <cellStyle name="Normal 3 3 5 5 2" xfId="30537" xr:uid="{00000000-0005-0000-0000-000096770000}"/>
    <cellStyle name="Normal 3 3 5 6" xfId="29651" xr:uid="{00000000-0005-0000-0000-000097770000}"/>
    <cellStyle name="Normal 3 3 6" xfId="21365" xr:uid="{00000000-0005-0000-0000-000098770000}"/>
    <cellStyle name="Normal 3 3 6 2" xfId="32517" xr:uid="{00000000-0005-0000-0000-000099770000}"/>
    <cellStyle name="Normal 3 3 6 2 2" xfId="29643" xr:uid="{00000000-0005-0000-0000-00009A770000}"/>
    <cellStyle name="Normal 3 3 6 2 2 2" xfId="11230" xr:uid="{00000000-0005-0000-0000-00009B770000}"/>
    <cellStyle name="Normal 3 3 6 2 2 2 2" xfId="4738" xr:uid="{00000000-0005-0000-0000-00009C770000}"/>
    <cellStyle name="Normal 3 3 6 2 2 3" xfId="29638" xr:uid="{00000000-0005-0000-0000-00009D770000}"/>
    <cellStyle name="Normal 3 3 6 2 3" xfId="29633" xr:uid="{00000000-0005-0000-0000-00009E770000}"/>
    <cellStyle name="Normal 3 3 6 2 3 2" xfId="29629" xr:uid="{00000000-0005-0000-0000-00009F770000}"/>
    <cellStyle name="Normal 3 3 6 2 4" xfId="29881" xr:uid="{00000000-0005-0000-0000-0000A0770000}"/>
    <cellStyle name="Normal 3 3 6 3" xfId="33334" xr:uid="{00000000-0005-0000-0000-0000A1770000}"/>
    <cellStyle name="Normal 3 3 6 3 2" xfId="29621" xr:uid="{00000000-0005-0000-0000-0000A2770000}"/>
    <cellStyle name="Normal 3 3 6 3 2 2" xfId="24889" xr:uid="{00000000-0005-0000-0000-0000A3770000}"/>
    <cellStyle name="Normal 3 3 6 3 3" xfId="29616" xr:uid="{00000000-0005-0000-0000-0000A4770000}"/>
    <cellStyle name="Normal 3 3 6 4" xfId="32782" xr:uid="{00000000-0005-0000-0000-0000A5770000}"/>
    <cellStyle name="Normal 3 3 6 4 2" xfId="30532" xr:uid="{00000000-0005-0000-0000-0000A6770000}"/>
    <cellStyle name="Normal 3 3 6 5" xfId="32172" xr:uid="{00000000-0005-0000-0000-0000A7770000}"/>
    <cellStyle name="Normal 3 3 7" xfId="13424" xr:uid="{00000000-0005-0000-0000-0000A8770000}"/>
    <cellStyle name="Normal 3 3 7 2" xfId="29607" xr:uid="{00000000-0005-0000-0000-0000A9770000}"/>
    <cellStyle name="Normal 3 3 7 2 2" xfId="25738" xr:uid="{00000000-0005-0000-0000-0000AA770000}"/>
    <cellStyle name="Normal 3 3 7 2 2 2" xfId="24353" xr:uid="{00000000-0005-0000-0000-0000AB770000}"/>
    <cellStyle name="Normal 3 3 7 2 3" xfId="29600" xr:uid="{00000000-0005-0000-0000-0000AC770000}"/>
    <cellStyle name="Normal 3 3 7 3" xfId="13039" xr:uid="{00000000-0005-0000-0000-0000AD770000}"/>
    <cellStyle name="Normal 3 3 7 3 2" xfId="29598" xr:uid="{00000000-0005-0000-0000-0000AE770000}"/>
    <cellStyle name="Normal 3 3 7 4" xfId="32758" xr:uid="{00000000-0005-0000-0000-0000AF770000}"/>
    <cellStyle name="Normal 3 3 8" xfId="28856" xr:uid="{00000000-0005-0000-0000-0000B0770000}"/>
    <cellStyle name="Normal 3 3 8 2" xfId="29590" xr:uid="{00000000-0005-0000-0000-0000B1770000}"/>
    <cellStyle name="Normal 3 3 8 2 2" xfId="29588" xr:uid="{00000000-0005-0000-0000-0000B2770000}"/>
    <cellStyle name="Normal 3 3 8 3" xfId="23260" xr:uid="{00000000-0005-0000-0000-0000B3770000}"/>
    <cellStyle name="Normal 3 3 9" xfId="25626" xr:uid="{00000000-0005-0000-0000-0000B4770000}"/>
    <cellStyle name="Normal 3 3 9 2" xfId="29583" xr:uid="{00000000-0005-0000-0000-0000B5770000}"/>
    <cellStyle name="Normal 3 4" xfId="137" xr:uid="{00000000-0005-0000-0000-0000B6770000}"/>
    <cellStyle name="Normal 3 4 10" xfId="34491" xr:uid="{00000000-0005-0000-0000-0000B7770000}"/>
    <cellStyle name="Normal 3 4 2" xfId="32946" xr:uid="{00000000-0005-0000-0000-0000B8770000}"/>
    <cellStyle name="Normal 3 4 2 2" xfId="8424" xr:uid="{00000000-0005-0000-0000-0000B9770000}"/>
    <cellStyle name="Normal 3 4 2 2 2" xfId="4737" xr:uid="{00000000-0005-0000-0000-0000BA770000}"/>
    <cellStyle name="Normal 3 4 2 2 2 2" xfId="4736" xr:uid="{00000000-0005-0000-0000-0000BB770000}"/>
    <cellStyle name="Normal 3 4 2 2 2 2 2" xfId="4735" xr:uid="{00000000-0005-0000-0000-0000BC770000}"/>
    <cellStyle name="Normal 3 4 2 2 2 2 2 2" xfId="4734" xr:uid="{00000000-0005-0000-0000-0000BD770000}"/>
    <cellStyle name="Normal 3 4 2 2 2 2 2 2 2" xfId="4732" xr:uid="{00000000-0005-0000-0000-0000BE770000}"/>
    <cellStyle name="Normal 3 4 2 2 2 2 2 2 2 2" xfId="4731" xr:uid="{00000000-0005-0000-0000-0000BF770000}"/>
    <cellStyle name="Normal 3 4 2 2 2 2 2 2 3" xfId="4730" xr:uid="{00000000-0005-0000-0000-0000C0770000}"/>
    <cellStyle name="Normal 3 4 2 2 2 2 2 3" xfId="26013" xr:uid="{00000000-0005-0000-0000-0000C1770000}"/>
    <cellStyle name="Normal 3 4 2 2 2 2 2 3 2" xfId="4729" xr:uid="{00000000-0005-0000-0000-0000C2770000}"/>
    <cellStyle name="Normal 3 4 2 2 2 2 2 4" xfId="18288" xr:uid="{00000000-0005-0000-0000-0000C3770000}"/>
    <cellStyle name="Normal 3 4 2 2 2 2 3" xfId="4728" xr:uid="{00000000-0005-0000-0000-0000C4770000}"/>
    <cellStyle name="Normal 3 4 2 2 2 2 3 2" xfId="32550" xr:uid="{00000000-0005-0000-0000-0000C5770000}"/>
    <cellStyle name="Normal 3 4 2 2 2 2 3 2 2" xfId="31292" xr:uid="{00000000-0005-0000-0000-0000C6770000}"/>
    <cellStyle name="Normal 3 4 2 2 2 2 3 3" xfId="31579" xr:uid="{00000000-0005-0000-0000-0000C7770000}"/>
    <cellStyle name="Normal 3 4 2 2 2 2 4" xfId="4727" xr:uid="{00000000-0005-0000-0000-0000C8770000}"/>
    <cellStyle name="Normal 3 4 2 2 2 2 4 2" xfId="31272" xr:uid="{00000000-0005-0000-0000-0000C9770000}"/>
    <cellStyle name="Normal 3 4 2 2 2 2 5" xfId="4726" xr:uid="{00000000-0005-0000-0000-0000CA770000}"/>
    <cellStyle name="Normal 3 4 2 2 2 3" xfId="4725" xr:uid="{00000000-0005-0000-0000-0000CB770000}"/>
    <cellStyle name="Normal 3 4 2 2 2 3 2" xfId="12896" xr:uid="{00000000-0005-0000-0000-0000CC770000}"/>
    <cellStyle name="Normal 3 4 2 2 2 3 2 2" xfId="10292" xr:uid="{00000000-0005-0000-0000-0000CD770000}"/>
    <cellStyle name="Normal 3 4 2 2 2 3 2 2 2" xfId="4724" xr:uid="{00000000-0005-0000-0000-0000CE770000}"/>
    <cellStyle name="Normal 3 4 2 2 2 3 2 3" xfId="4723" xr:uid="{00000000-0005-0000-0000-0000CF770000}"/>
    <cellStyle name="Normal 3 4 2 2 2 3 3" xfId="6469" xr:uid="{00000000-0005-0000-0000-0000D0770000}"/>
    <cellStyle name="Normal 3 4 2 2 2 3 3 2" xfId="29026" xr:uid="{00000000-0005-0000-0000-0000D1770000}"/>
    <cellStyle name="Normal 3 4 2 2 2 3 4" xfId="6365" xr:uid="{00000000-0005-0000-0000-0000D2770000}"/>
    <cellStyle name="Normal 3 4 2 2 2 4" xfId="4722" xr:uid="{00000000-0005-0000-0000-0000D3770000}"/>
    <cellStyle name="Normal 3 4 2 2 2 4 2" xfId="5528" xr:uid="{00000000-0005-0000-0000-0000D4770000}"/>
    <cellStyle name="Normal 3 4 2 2 2 4 2 2" xfId="31073" xr:uid="{00000000-0005-0000-0000-0000D5770000}"/>
    <cellStyle name="Normal 3 4 2 2 2 4 3" xfId="5525" xr:uid="{00000000-0005-0000-0000-0000D6770000}"/>
    <cellStyle name="Normal 3 4 2 2 2 5" xfId="4721" xr:uid="{00000000-0005-0000-0000-0000D7770000}"/>
    <cellStyle name="Normal 3 4 2 2 2 5 2" xfId="6797" xr:uid="{00000000-0005-0000-0000-0000D8770000}"/>
    <cellStyle name="Normal 3 4 2 2 2 6" xfId="4720" xr:uid="{00000000-0005-0000-0000-0000D9770000}"/>
    <cellStyle name="Normal 3 4 2 2 3" xfId="4719" xr:uid="{00000000-0005-0000-0000-0000DA770000}"/>
    <cellStyle name="Normal 3 4 2 2 3 2" xfId="4718" xr:uid="{00000000-0005-0000-0000-0000DB770000}"/>
    <cellStyle name="Normal 3 4 2 2 3 2 2" xfId="4717" xr:uid="{00000000-0005-0000-0000-0000DC770000}"/>
    <cellStyle name="Normal 3 4 2 2 3 2 2 2" xfId="4716" xr:uid="{00000000-0005-0000-0000-0000DD770000}"/>
    <cellStyle name="Normal 3 4 2 2 3 2 2 2 2" xfId="4715" xr:uid="{00000000-0005-0000-0000-0000DE770000}"/>
    <cellStyle name="Normal 3 4 2 2 3 2 2 3" xfId="4714" xr:uid="{00000000-0005-0000-0000-0000DF770000}"/>
    <cellStyle name="Normal 3 4 2 2 3 2 3" xfId="4713" xr:uid="{00000000-0005-0000-0000-0000E0770000}"/>
    <cellStyle name="Normal 3 4 2 2 3 2 3 2" xfId="33012" xr:uid="{00000000-0005-0000-0000-0000E1770000}"/>
    <cellStyle name="Normal 3 4 2 2 3 2 4" xfId="4712" xr:uid="{00000000-0005-0000-0000-0000E2770000}"/>
    <cellStyle name="Normal 3 4 2 2 3 3" xfId="22636" xr:uid="{00000000-0005-0000-0000-0000E3770000}"/>
    <cellStyle name="Normal 3 4 2 2 3 3 2" xfId="4711" xr:uid="{00000000-0005-0000-0000-0000E4770000}"/>
    <cellStyle name="Normal 3 4 2 2 3 3 2 2" xfId="7949" xr:uid="{00000000-0005-0000-0000-0000E5770000}"/>
    <cellStyle name="Normal 3 4 2 2 3 3 3" xfId="32555" xr:uid="{00000000-0005-0000-0000-0000E6770000}"/>
    <cellStyle name="Normal 3 4 2 2 3 4" xfId="19632" xr:uid="{00000000-0005-0000-0000-0000E7770000}"/>
    <cellStyle name="Normal 3 4 2 2 3 4 2" xfId="4710" xr:uid="{00000000-0005-0000-0000-0000E8770000}"/>
    <cellStyle name="Normal 3 4 2 2 3 5" xfId="4709" xr:uid="{00000000-0005-0000-0000-0000E9770000}"/>
    <cellStyle name="Normal 3 4 2 2 4" xfId="4708" xr:uid="{00000000-0005-0000-0000-0000EA770000}"/>
    <cellStyle name="Normal 3 4 2 2 4 2" xfId="4707" xr:uid="{00000000-0005-0000-0000-0000EB770000}"/>
    <cellStyle name="Normal 3 4 2 2 4 2 2" xfId="4706" xr:uid="{00000000-0005-0000-0000-0000EC770000}"/>
    <cellStyle name="Normal 3 4 2 2 4 2 2 2" xfId="4705" xr:uid="{00000000-0005-0000-0000-0000ED770000}"/>
    <cellStyle name="Normal 3 4 2 2 4 2 3" xfId="4704" xr:uid="{00000000-0005-0000-0000-0000EE770000}"/>
    <cellStyle name="Normal 3 4 2 2 4 3" xfId="19626" xr:uid="{00000000-0005-0000-0000-0000EF770000}"/>
    <cellStyle name="Normal 3 4 2 2 4 3 2" xfId="4703" xr:uid="{00000000-0005-0000-0000-0000F0770000}"/>
    <cellStyle name="Normal 3 4 2 2 4 4" xfId="4702" xr:uid="{00000000-0005-0000-0000-0000F1770000}"/>
    <cellStyle name="Normal 3 4 2 2 5" xfId="5951" xr:uid="{00000000-0005-0000-0000-0000F2770000}"/>
    <cellStyle name="Normal 3 4 2 2 5 2" xfId="12821" xr:uid="{00000000-0005-0000-0000-0000F3770000}"/>
    <cellStyle name="Normal 3 4 2 2 5 2 2" xfId="18847" xr:uid="{00000000-0005-0000-0000-0000F4770000}"/>
    <cellStyle name="Normal 3 4 2 2 5 3" xfId="12817" xr:uid="{00000000-0005-0000-0000-0000F5770000}"/>
    <cellStyle name="Normal 3 4 2 2 6" xfId="11161" xr:uid="{00000000-0005-0000-0000-0000F6770000}"/>
    <cellStyle name="Normal 3 4 2 2 6 2" xfId="12762" xr:uid="{00000000-0005-0000-0000-0000F7770000}"/>
    <cellStyle name="Normal 3 4 2 2 7" xfId="11155" xr:uid="{00000000-0005-0000-0000-0000F8770000}"/>
    <cellStyle name="Normal 3 4 2 3" xfId="8420" xr:uid="{00000000-0005-0000-0000-0000F9770000}"/>
    <cellStyle name="Normal 3 4 2 3 2" xfId="4701" xr:uid="{00000000-0005-0000-0000-0000FA770000}"/>
    <cellStyle name="Normal 3 4 2 3 2 2" xfId="4700" xr:uid="{00000000-0005-0000-0000-0000FB770000}"/>
    <cellStyle name="Normal 3 4 2 3 2 2 2" xfId="19566" xr:uid="{00000000-0005-0000-0000-0000FC770000}"/>
    <cellStyle name="Normal 3 4 2 3 2 2 2 2" xfId="19560" xr:uid="{00000000-0005-0000-0000-0000FD770000}"/>
    <cellStyle name="Normal 3 4 2 3 2 2 2 2 2" xfId="15913" xr:uid="{00000000-0005-0000-0000-0000FE770000}"/>
    <cellStyle name="Normal 3 4 2 3 2 2 2 3" xfId="4699" xr:uid="{00000000-0005-0000-0000-0000FF770000}"/>
    <cellStyle name="Normal 3 4 2 3 2 2 3" xfId="19160" xr:uid="{00000000-0005-0000-0000-000000780000}"/>
    <cellStyle name="Normal 3 4 2 3 2 2 3 2" xfId="12475" xr:uid="{00000000-0005-0000-0000-000001780000}"/>
    <cellStyle name="Normal 3 4 2 3 2 2 4" xfId="20826" xr:uid="{00000000-0005-0000-0000-000002780000}"/>
    <cellStyle name="Normal 3 4 2 3 2 3" xfId="4698" xr:uid="{00000000-0005-0000-0000-000003780000}"/>
    <cellStyle name="Normal 3 4 2 3 2 3 2" xfId="19552" xr:uid="{00000000-0005-0000-0000-000004780000}"/>
    <cellStyle name="Normal 3 4 2 3 2 3 2 2" xfId="4697" xr:uid="{00000000-0005-0000-0000-000005780000}"/>
    <cellStyle name="Normal 3 4 2 3 2 3 3" xfId="33507" xr:uid="{00000000-0005-0000-0000-000006780000}"/>
    <cellStyle name="Normal 3 4 2 3 2 4" xfId="4695" xr:uid="{00000000-0005-0000-0000-000007780000}"/>
    <cellStyle name="Normal 3 4 2 3 2 4 2" xfId="4694" xr:uid="{00000000-0005-0000-0000-000008780000}"/>
    <cellStyle name="Normal 3 4 2 3 2 5" xfId="9529" xr:uid="{00000000-0005-0000-0000-000009780000}"/>
    <cellStyle name="Normal 3 4 2 3 3" xfId="4693" xr:uid="{00000000-0005-0000-0000-00000A780000}"/>
    <cellStyle name="Normal 3 4 2 3 3 2" xfId="4692" xr:uid="{00000000-0005-0000-0000-00000B780000}"/>
    <cellStyle name="Normal 3 4 2 3 3 2 2" xfId="24718" xr:uid="{00000000-0005-0000-0000-00000C780000}"/>
    <cellStyle name="Normal 3 4 2 3 3 2 2 2" xfId="4691" xr:uid="{00000000-0005-0000-0000-00000D780000}"/>
    <cellStyle name="Normal 3 4 2 3 3 2 3" xfId="34264" xr:uid="{00000000-0005-0000-0000-00000E780000}"/>
    <cellStyle name="Normal 3 4 2 3 3 3" xfId="19624" xr:uid="{00000000-0005-0000-0000-00000F780000}"/>
    <cellStyle name="Normal 3 4 2 3 3 3 2" xfId="4690" xr:uid="{00000000-0005-0000-0000-000010780000}"/>
    <cellStyle name="Normal 3 4 2 3 3 4" xfId="4689" xr:uid="{00000000-0005-0000-0000-000011780000}"/>
    <cellStyle name="Normal 3 4 2 3 4" xfId="4688" xr:uid="{00000000-0005-0000-0000-000012780000}"/>
    <cellStyle name="Normal 3 4 2 3 4 2" xfId="4687" xr:uid="{00000000-0005-0000-0000-000013780000}"/>
    <cellStyle name="Normal 3 4 2 3 4 2 2" xfId="4686" xr:uid="{00000000-0005-0000-0000-000014780000}"/>
    <cellStyle name="Normal 3 4 2 3 4 3" xfId="4685" xr:uid="{00000000-0005-0000-0000-000015780000}"/>
    <cellStyle name="Normal 3 4 2 3 5" xfId="17055" xr:uid="{00000000-0005-0000-0000-000016780000}"/>
    <cellStyle name="Normal 3 4 2 3 5 2" xfId="17049" xr:uid="{00000000-0005-0000-0000-000017780000}"/>
    <cellStyle name="Normal 3 4 2 3 6" xfId="17041" xr:uid="{00000000-0005-0000-0000-000018780000}"/>
    <cellStyle name="Normal 3 4 2 4" xfId="8416" xr:uid="{00000000-0005-0000-0000-000019780000}"/>
    <cellStyle name="Normal 3 4 2 4 2" xfId="4684" xr:uid="{00000000-0005-0000-0000-00001A780000}"/>
    <cellStyle name="Normal 3 4 2 4 2 2" xfId="4683" xr:uid="{00000000-0005-0000-0000-00001B780000}"/>
    <cellStyle name="Normal 3 4 2 4 2 2 2" xfId="19268" xr:uid="{00000000-0005-0000-0000-00001C780000}"/>
    <cellStyle name="Normal 3 4 2 4 2 2 2 2" xfId="4682" xr:uid="{00000000-0005-0000-0000-00001D780000}"/>
    <cellStyle name="Normal 3 4 2 4 2 2 3" xfId="4681" xr:uid="{00000000-0005-0000-0000-00001E780000}"/>
    <cellStyle name="Normal 3 4 2 4 2 3" xfId="4680" xr:uid="{00000000-0005-0000-0000-00001F780000}"/>
    <cellStyle name="Normal 3 4 2 4 2 3 2" xfId="4679" xr:uid="{00000000-0005-0000-0000-000020780000}"/>
    <cellStyle name="Normal 3 4 2 4 2 4" xfId="4678" xr:uid="{00000000-0005-0000-0000-000021780000}"/>
    <cellStyle name="Normal 3 4 2 4 3" xfId="4677" xr:uid="{00000000-0005-0000-0000-000022780000}"/>
    <cellStyle name="Normal 3 4 2 4 3 2" xfId="4676" xr:uid="{00000000-0005-0000-0000-000023780000}"/>
    <cellStyle name="Normal 3 4 2 4 3 2 2" xfId="4675" xr:uid="{00000000-0005-0000-0000-000024780000}"/>
    <cellStyle name="Normal 3 4 2 4 3 3" xfId="4674" xr:uid="{00000000-0005-0000-0000-000025780000}"/>
    <cellStyle name="Normal 3 4 2 4 4" xfId="4673" xr:uid="{00000000-0005-0000-0000-000026780000}"/>
    <cellStyle name="Normal 3 4 2 4 4 2" xfId="11980" xr:uid="{00000000-0005-0000-0000-000027780000}"/>
    <cellStyle name="Normal 3 4 2 4 5" xfId="17032" xr:uid="{00000000-0005-0000-0000-000028780000}"/>
    <cellStyle name="Normal 3 4 2 5" xfId="26509" xr:uid="{00000000-0005-0000-0000-000029780000}"/>
    <cellStyle name="Normal 3 4 2 5 2" xfId="17020" xr:uid="{00000000-0005-0000-0000-00002A780000}"/>
    <cellStyle name="Normal 3 4 2 5 2 2" xfId="4672" xr:uid="{00000000-0005-0000-0000-00002B780000}"/>
    <cellStyle name="Normal 3 4 2 5 2 2 2" xfId="4671" xr:uid="{00000000-0005-0000-0000-00002C780000}"/>
    <cellStyle name="Normal 3 4 2 5 2 3" xfId="4670" xr:uid="{00000000-0005-0000-0000-00002D780000}"/>
    <cellStyle name="Normal 3 4 2 5 3" xfId="4669" xr:uid="{00000000-0005-0000-0000-00002E780000}"/>
    <cellStyle name="Normal 3 4 2 5 3 2" xfId="4668" xr:uid="{00000000-0005-0000-0000-00002F780000}"/>
    <cellStyle name="Normal 3 4 2 5 4" xfId="4667" xr:uid="{00000000-0005-0000-0000-000030780000}"/>
    <cellStyle name="Normal 3 4 2 6" xfId="4666" xr:uid="{00000000-0005-0000-0000-000031780000}"/>
    <cellStyle name="Normal 3 4 2 6 2" xfId="4665" xr:uid="{00000000-0005-0000-0000-000032780000}"/>
    <cellStyle name="Normal 3 4 2 6 2 2" xfId="4664" xr:uid="{00000000-0005-0000-0000-000033780000}"/>
    <cellStyle name="Normal 3 4 2 6 3" xfId="28932" xr:uid="{00000000-0005-0000-0000-000034780000}"/>
    <cellStyle name="Normal 3 4 2 7" xfId="4663" xr:uid="{00000000-0005-0000-0000-000035780000}"/>
    <cellStyle name="Normal 3 4 2 7 2" xfId="4662" xr:uid="{00000000-0005-0000-0000-000036780000}"/>
    <cellStyle name="Normal 3 4 2 8" xfId="4661" xr:uid="{00000000-0005-0000-0000-000037780000}"/>
    <cellStyle name="Normal 3 4 3" xfId="13918" xr:uid="{00000000-0005-0000-0000-000038780000}"/>
    <cellStyle name="Normal 3 4 3 2" xfId="13915" xr:uid="{00000000-0005-0000-0000-000039780000}"/>
    <cellStyle name="Normal 3 4 3 2 2" xfId="4660" xr:uid="{00000000-0005-0000-0000-00003A780000}"/>
    <cellStyle name="Normal 3 4 3 2 2 2" xfId="4659" xr:uid="{00000000-0005-0000-0000-00003B780000}"/>
    <cellStyle name="Normal 3 4 3 2 2 2 2" xfId="33149" xr:uid="{00000000-0005-0000-0000-00003C780000}"/>
    <cellStyle name="Normal 3 4 3 2 2 2 2 2" xfId="6505" xr:uid="{00000000-0005-0000-0000-00003D780000}"/>
    <cellStyle name="Normal 3 4 3 2 2 2 2 2 2" xfId="26468" xr:uid="{00000000-0005-0000-0000-00003E780000}"/>
    <cellStyle name="Normal 3 4 3 2 2 2 2 3" xfId="6503" xr:uid="{00000000-0005-0000-0000-00003F780000}"/>
    <cellStyle name="Normal 3 4 3 2 2 2 3" xfId="15105" xr:uid="{00000000-0005-0000-0000-000040780000}"/>
    <cellStyle name="Normal 3 4 3 2 2 2 3 2" xfId="6501" xr:uid="{00000000-0005-0000-0000-000041780000}"/>
    <cellStyle name="Normal 3 4 3 2 2 2 4" xfId="33595" xr:uid="{00000000-0005-0000-0000-000042780000}"/>
    <cellStyle name="Normal 3 4 3 2 2 3" xfId="4658" xr:uid="{00000000-0005-0000-0000-000043780000}"/>
    <cellStyle name="Normal 3 4 3 2 2 3 2" xfId="6428" xr:uid="{00000000-0005-0000-0000-000044780000}"/>
    <cellStyle name="Normal 3 4 3 2 2 3 2 2" xfId="6426" xr:uid="{00000000-0005-0000-0000-000045780000}"/>
    <cellStyle name="Normal 3 4 3 2 2 3 3" xfId="15099" xr:uid="{00000000-0005-0000-0000-000046780000}"/>
    <cellStyle name="Normal 3 4 3 2 2 4" xfId="4657" xr:uid="{00000000-0005-0000-0000-000047780000}"/>
    <cellStyle name="Normal 3 4 3 2 2 4 2" xfId="6380" xr:uid="{00000000-0005-0000-0000-000048780000}"/>
    <cellStyle name="Normal 3 4 3 2 2 5" xfId="4655" xr:uid="{00000000-0005-0000-0000-000049780000}"/>
    <cellStyle name="Normal 3 4 3 2 3" xfId="4654" xr:uid="{00000000-0005-0000-0000-00004A780000}"/>
    <cellStyle name="Normal 3 4 3 2 3 2" xfId="25839" xr:uid="{00000000-0005-0000-0000-00004B780000}"/>
    <cellStyle name="Normal 3 4 3 2 3 2 2" xfId="32820" xr:uid="{00000000-0005-0000-0000-00004C780000}"/>
    <cellStyle name="Normal 3 4 3 2 3 2 2 2" xfId="23329" xr:uid="{00000000-0005-0000-0000-00004D780000}"/>
    <cellStyle name="Normal 3 4 3 2 3 2 3" xfId="23324" xr:uid="{00000000-0005-0000-0000-00004E780000}"/>
    <cellStyle name="Normal 3 4 3 2 3 3" xfId="19596" xr:uid="{00000000-0005-0000-0000-00004F780000}"/>
    <cellStyle name="Normal 3 4 3 2 3 3 2" xfId="31508" xr:uid="{00000000-0005-0000-0000-000050780000}"/>
    <cellStyle name="Normal 3 4 3 2 3 4" xfId="4653" xr:uid="{00000000-0005-0000-0000-000051780000}"/>
    <cellStyle name="Normal 3 4 3 2 4" xfId="4652" xr:uid="{00000000-0005-0000-0000-000052780000}"/>
    <cellStyle name="Normal 3 4 3 2 4 2" xfId="4651" xr:uid="{00000000-0005-0000-0000-000053780000}"/>
    <cellStyle name="Normal 3 4 3 2 4 2 2" xfId="24706" xr:uid="{00000000-0005-0000-0000-000054780000}"/>
    <cellStyle name="Normal 3 4 3 2 4 3" xfId="4650" xr:uid="{00000000-0005-0000-0000-000055780000}"/>
    <cellStyle name="Normal 3 4 3 2 5" xfId="5946" xr:uid="{00000000-0005-0000-0000-000056780000}"/>
    <cellStyle name="Normal 3 4 3 2 5 2" xfId="10407" xr:uid="{00000000-0005-0000-0000-000057780000}"/>
    <cellStyle name="Normal 3 4 3 2 6" xfId="11142" xr:uid="{00000000-0005-0000-0000-000058780000}"/>
    <cellStyle name="Normal 3 4 3 3" xfId="8403" xr:uid="{00000000-0005-0000-0000-000059780000}"/>
    <cellStyle name="Normal 3 4 3 3 2" xfId="4649" xr:uid="{00000000-0005-0000-0000-00005A780000}"/>
    <cellStyle name="Normal 3 4 3 3 2 2" xfId="4648" xr:uid="{00000000-0005-0000-0000-00005B780000}"/>
    <cellStyle name="Normal 3 4 3 3 2 2 2" xfId="32680" xr:uid="{00000000-0005-0000-0000-00005C780000}"/>
    <cellStyle name="Normal 3 4 3 3 2 2 2 2" xfId="29243" xr:uid="{00000000-0005-0000-0000-00005D780000}"/>
    <cellStyle name="Normal 3 4 3 3 2 2 3" xfId="4647" xr:uid="{00000000-0005-0000-0000-00005E780000}"/>
    <cellStyle name="Normal 3 4 3 3 2 3" xfId="4646" xr:uid="{00000000-0005-0000-0000-00005F780000}"/>
    <cellStyle name="Normal 3 4 3 3 2 3 2" xfId="4645" xr:uid="{00000000-0005-0000-0000-000060780000}"/>
    <cellStyle name="Normal 3 4 3 3 2 4" xfId="4644" xr:uid="{00000000-0005-0000-0000-000061780000}"/>
    <cellStyle name="Normal 3 4 3 3 3" xfId="4643" xr:uid="{00000000-0005-0000-0000-000062780000}"/>
    <cellStyle name="Normal 3 4 3 3 3 2" xfId="4642" xr:uid="{00000000-0005-0000-0000-000063780000}"/>
    <cellStyle name="Normal 3 4 3 3 3 2 2" xfId="4641" xr:uid="{00000000-0005-0000-0000-000064780000}"/>
    <cellStyle name="Normal 3 4 3 3 3 3" xfId="4640" xr:uid="{00000000-0005-0000-0000-000065780000}"/>
    <cellStyle name="Normal 3 4 3 3 4" xfId="32875" xr:uid="{00000000-0005-0000-0000-000066780000}"/>
    <cellStyle name="Normal 3 4 3 3 4 2" xfId="4639" xr:uid="{00000000-0005-0000-0000-000067780000}"/>
    <cellStyle name="Normal 3 4 3 3 5" xfId="29150" xr:uid="{00000000-0005-0000-0000-000068780000}"/>
    <cellStyle name="Normal 3 4 3 4" xfId="8400" xr:uid="{00000000-0005-0000-0000-000069780000}"/>
    <cellStyle name="Normal 3 4 3 4 2" xfId="4638" xr:uid="{00000000-0005-0000-0000-00006A780000}"/>
    <cellStyle name="Normal 3 4 3 4 2 2" xfId="4637" xr:uid="{00000000-0005-0000-0000-00006B780000}"/>
    <cellStyle name="Normal 3 4 3 4 2 2 2" xfId="4636" xr:uid="{00000000-0005-0000-0000-00006C780000}"/>
    <cellStyle name="Normal 3 4 3 4 2 3" xfId="4635" xr:uid="{00000000-0005-0000-0000-00006D780000}"/>
    <cellStyle name="Normal 3 4 3 4 3" xfId="4634" xr:uid="{00000000-0005-0000-0000-00006E780000}"/>
    <cellStyle name="Normal 3 4 3 4 3 2" xfId="4633" xr:uid="{00000000-0005-0000-0000-00006F780000}"/>
    <cellStyle name="Normal 3 4 3 4 4" xfId="4631" xr:uid="{00000000-0005-0000-0000-000070780000}"/>
    <cellStyle name="Normal 3 4 3 5" xfId="4630" xr:uid="{00000000-0005-0000-0000-000071780000}"/>
    <cellStyle name="Normal 3 4 3 5 2" xfId="22866" xr:uid="{00000000-0005-0000-0000-000072780000}"/>
    <cellStyle name="Normal 3 4 3 5 2 2" xfId="31225" xr:uid="{00000000-0005-0000-0000-000073780000}"/>
    <cellStyle name="Normal 3 4 3 5 3" xfId="26623" xr:uid="{00000000-0005-0000-0000-000074780000}"/>
    <cellStyle name="Normal 3 4 3 6" xfId="4629" xr:uid="{00000000-0005-0000-0000-000075780000}"/>
    <cellStyle name="Normal 3 4 3 6 2" xfId="22854" xr:uid="{00000000-0005-0000-0000-000076780000}"/>
    <cellStyle name="Normal 3 4 3 7" xfId="4628" xr:uid="{00000000-0005-0000-0000-000077780000}"/>
    <cellStyle name="Normal 3 4 4" xfId="13912" xr:uid="{00000000-0005-0000-0000-000078780000}"/>
    <cellStyle name="Normal 3 4 4 2" xfId="25211" xr:uid="{00000000-0005-0000-0000-000079780000}"/>
    <cellStyle name="Normal 3 4 4 2 2" xfId="29557" xr:uid="{00000000-0005-0000-0000-00007A780000}"/>
    <cellStyle name="Normal 3 4 4 2 2 2" xfId="29547" xr:uid="{00000000-0005-0000-0000-00007B780000}"/>
    <cellStyle name="Normal 3 4 4 2 2 2 2" xfId="4627" xr:uid="{00000000-0005-0000-0000-00007C780000}"/>
    <cellStyle name="Normal 3 4 4 2 2 2 2 2" xfId="4626" xr:uid="{00000000-0005-0000-0000-00007D780000}"/>
    <cellStyle name="Normal 3 4 4 2 2 2 3" xfId="4625" xr:uid="{00000000-0005-0000-0000-00007E780000}"/>
    <cellStyle name="Normal 3 4 4 2 2 3" xfId="29535" xr:uid="{00000000-0005-0000-0000-00007F780000}"/>
    <cellStyle name="Normal 3 4 4 2 2 3 2" xfId="4624" xr:uid="{00000000-0005-0000-0000-000080780000}"/>
    <cellStyle name="Normal 3 4 4 2 2 4" xfId="29570" xr:uid="{00000000-0005-0000-0000-000081780000}"/>
    <cellStyle name="Normal 3 4 4 2 3" xfId="31480" xr:uid="{00000000-0005-0000-0000-000082780000}"/>
    <cellStyle name="Normal 3 4 4 2 3 2" xfId="18473" xr:uid="{00000000-0005-0000-0000-000083780000}"/>
    <cellStyle name="Normal 3 4 4 2 3 2 2" xfId="4623" xr:uid="{00000000-0005-0000-0000-000084780000}"/>
    <cellStyle name="Normal 3 4 4 2 3 3" xfId="24533" xr:uid="{00000000-0005-0000-0000-000085780000}"/>
    <cellStyle name="Normal 3 4 4 2 4" xfId="31473" xr:uid="{00000000-0005-0000-0000-000086780000}"/>
    <cellStyle name="Normal 3 4 4 2 4 2" xfId="18467" xr:uid="{00000000-0005-0000-0000-000087780000}"/>
    <cellStyle name="Normal 3 4 4 2 5" xfId="19708" xr:uid="{00000000-0005-0000-0000-000088780000}"/>
    <cellStyle name="Normal 3 4 4 3" xfId="8395" xr:uid="{00000000-0005-0000-0000-000089780000}"/>
    <cellStyle name="Normal 3 4 4 3 2" xfId="30988" xr:uid="{00000000-0005-0000-0000-00008A780000}"/>
    <cellStyle name="Normal 3 4 4 3 2 2" xfId="28014" xr:uid="{00000000-0005-0000-0000-00008B780000}"/>
    <cellStyle name="Normal 3 4 4 3 2 2 2" xfId="4622" xr:uid="{00000000-0005-0000-0000-00008C780000}"/>
    <cellStyle name="Normal 3 4 4 3 2 3" xfId="28005" xr:uid="{00000000-0005-0000-0000-00008D780000}"/>
    <cellStyle name="Normal 3 4 4 3 3" xfId="31461" xr:uid="{00000000-0005-0000-0000-00008E780000}"/>
    <cellStyle name="Normal 3 4 4 3 3 2" xfId="18457" xr:uid="{00000000-0005-0000-0000-00008F780000}"/>
    <cellStyle name="Normal 3 4 4 3 4" xfId="28415" xr:uid="{00000000-0005-0000-0000-000090780000}"/>
    <cellStyle name="Normal 3 4 4 4" xfId="30040" xr:uid="{00000000-0005-0000-0000-000091780000}"/>
    <cellStyle name="Normal 3 4 4 4 2" xfId="30955" xr:uid="{00000000-0005-0000-0000-000092780000}"/>
    <cellStyle name="Normal 3 4 4 4 2 2" xfId="27974" xr:uid="{00000000-0005-0000-0000-000093780000}"/>
    <cellStyle name="Normal 3 4 4 4 3" xfId="29502" xr:uid="{00000000-0005-0000-0000-000094780000}"/>
    <cellStyle name="Normal 3 4 4 5" xfId="30024" xr:uid="{00000000-0005-0000-0000-000095780000}"/>
    <cellStyle name="Normal 3 4 4 5 2" xfId="22798" xr:uid="{00000000-0005-0000-0000-000096780000}"/>
    <cellStyle name="Normal 3 4 4 6" xfId="29474" xr:uid="{00000000-0005-0000-0000-000097780000}"/>
    <cellStyle name="Normal 3 4 5" xfId="27873" xr:uid="{00000000-0005-0000-0000-000098780000}"/>
    <cellStyle name="Normal 3 4 5 2" xfId="8392" xr:uid="{00000000-0005-0000-0000-000099780000}"/>
    <cellStyle name="Normal 3 4 5 2 2" xfId="29161" xr:uid="{00000000-0005-0000-0000-00009A780000}"/>
    <cellStyle name="Normal 3 4 5 2 2 2" xfId="11281" xr:uid="{00000000-0005-0000-0000-00009B780000}"/>
    <cellStyle name="Normal 3 4 5 2 2 2 2" xfId="32079" xr:uid="{00000000-0005-0000-0000-00009C780000}"/>
    <cellStyle name="Normal 3 4 5 2 2 3" xfId="11271" xr:uid="{00000000-0005-0000-0000-00009D780000}"/>
    <cellStyle name="Normal 3 4 5 2 3" xfId="26961" xr:uid="{00000000-0005-0000-0000-00009E780000}"/>
    <cellStyle name="Normal 3 4 5 2 3 2" xfId="13234" xr:uid="{00000000-0005-0000-0000-00009F780000}"/>
    <cellStyle name="Normal 3 4 5 2 4" xfId="26045" xr:uid="{00000000-0005-0000-0000-0000A0780000}"/>
    <cellStyle name="Normal 3 4 5 3" xfId="29447" xr:uid="{00000000-0005-0000-0000-0000A1780000}"/>
    <cellStyle name="Normal 3 4 5 3 2" xfId="29578" xr:uid="{00000000-0005-0000-0000-0000A2780000}"/>
    <cellStyle name="Normal 3 4 5 3 2 2" xfId="27876" xr:uid="{00000000-0005-0000-0000-0000A3780000}"/>
    <cellStyle name="Normal 3 4 5 3 3" xfId="29427" xr:uid="{00000000-0005-0000-0000-0000A4780000}"/>
    <cellStyle name="Normal 3 4 5 4" xfId="28025" xr:uid="{00000000-0005-0000-0000-0000A5780000}"/>
    <cellStyle name="Normal 3 4 5 4 2" xfId="30172" xr:uid="{00000000-0005-0000-0000-0000A6780000}"/>
    <cellStyle name="Normal 3 4 5 5" xfId="29418" xr:uid="{00000000-0005-0000-0000-0000A7780000}"/>
    <cellStyle name="Normal 3 4 6" xfId="26547" xr:uid="{00000000-0005-0000-0000-0000A8780000}"/>
    <cellStyle name="Normal 3 4 6 2" xfId="29406" xr:uid="{00000000-0005-0000-0000-0000A9780000}"/>
    <cellStyle name="Normal 3 4 6 2 2" xfId="30875" xr:uid="{00000000-0005-0000-0000-0000AA780000}"/>
    <cellStyle name="Normal 3 4 6 2 2 2" xfId="10753" xr:uid="{00000000-0005-0000-0000-0000AB780000}"/>
    <cellStyle name="Normal 3 4 6 2 3" xfId="27162" xr:uid="{00000000-0005-0000-0000-0000AC780000}"/>
    <cellStyle name="Normal 3 4 6 3" xfId="23246" xr:uid="{00000000-0005-0000-0000-0000AD780000}"/>
    <cellStyle name="Normal 3 4 6 3 2" xfId="30189" xr:uid="{00000000-0005-0000-0000-0000AE780000}"/>
    <cellStyle name="Normal 3 4 6 4" xfId="23238" xr:uid="{00000000-0005-0000-0000-0000AF780000}"/>
    <cellStyle name="Normal 3 4 7" xfId="13421" xr:uid="{00000000-0005-0000-0000-0000B0780000}"/>
    <cellStyle name="Normal 3 4 7 2" xfId="23740" xr:uid="{00000000-0005-0000-0000-0000B1780000}"/>
    <cellStyle name="Normal 3 4 7 2 2" xfId="29388" xr:uid="{00000000-0005-0000-0000-0000B2780000}"/>
    <cellStyle name="Normal 3 4 7 3" xfId="23230" xr:uid="{00000000-0005-0000-0000-0000B3780000}"/>
    <cellStyle name="Normal 3 4 8" xfId="33186" xr:uid="{00000000-0005-0000-0000-0000B4780000}"/>
    <cellStyle name="Normal 3 4 8 2" xfId="30344" xr:uid="{00000000-0005-0000-0000-0000B5780000}"/>
    <cellStyle name="Normal 3 4 9" xfId="29381" xr:uid="{00000000-0005-0000-0000-0000B6780000}"/>
    <cellStyle name="Normal 3 5" xfId="198" xr:uid="{00000000-0005-0000-0000-0000B7780000}"/>
    <cellStyle name="Normal 3 5 2" xfId="25125" xr:uid="{00000000-0005-0000-0000-0000B8780000}"/>
    <cellStyle name="Normal 3 5 2 2" xfId="25577" xr:uid="{00000000-0005-0000-0000-0000B9780000}"/>
    <cellStyle name="Normal 3 5 2 2 2" xfId="4620" xr:uid="{00000000-0005-0000-0000-0000BA780000}"/>
    <cellStyle name="Normal 3 5 2 2 2 2" xfId="4619" xr:uid="{00000000-0005-0000-0000-0000BB780000}"/>
    <cellStyle name="Normal 3 5 2 2 2 2 2" xfId="9947" xr:uid="{00000000-0005-0000-0000-0000BC780000}"/>
    <cellStyle name="Normal 3 5 2 2 2 2 2 2" xfId="4618" xr:uid="{00000000-0005-0000-0000-0000BD780000}"/>
    <cellStyle name="Normal 3 5 2 2 2 2 2 2 2" xfId="4617" xr:uid="{00000000-0005-0000-0000-0000BE780000}"/>
    <cellStyle name="Normal 3 5 2 2 2 2 2 3" xfId="4616" xr:uid="{00000000-0005-0000-0000-0000BF780000}"/>
    <cellStyle name="Normal 3 5 2 2 2 2 3" xfId="4615" xr:uid="{00000000-0005-0000-0000-0000C0780000}"/>
    <cellStyle name="Normal 3 5 2 2 2 2 3 2" xfId="4614" xr:uid="{00000000-0005-0000-0000-0000C1780000}"/>
    <cellStyle name="Normal 3 5 2 2 2 2 4" xfId="4613" xr:uid="{00000000-0005-0000-0000-0000C2780000}"/>
    <cellStyle name="Normal 3 5 2 2 2 3" xfId="4612" xr:uid="{00000000-0005-0000-0000-0000C3780000}"/>
    <cellStyle name="Normal 3 5 2 2 2 3 2" xfId="4611" xr:uid="{00000000-0005-0000-0000-0000C4780000}"/>
    <cellStyle name="Normal 3 5 2 2 2 3 2 2" xfId="4610" xr:uid="{00000000-0005-0000-0000-0000C5780000}"/>
    <cellStyle name="Normal 3 5 2 2 2 3 3" xfId="12442" xr:uid="{00000000-0005-0000-0000-0000C6780000}"/>
    <cellStyle name="Normal 3 5 2 2 2 4" xfId="4609" xr:uid="{00000000-0005-0000-0000-0000C7780000}"/>
    <cellStyle name="Normal 3 5 2 2 2 4 2" xfId="4608" xr:uid="{00000000-0005-0000-0000-0000C8780000}"/>
    <cellStyle name="Normal 3 5 2 2 2 5" xfId="4607" xr:uid="{00000000-0005-0000-0000-0000C9780000}"/>
    <cellStyle name="Normal 3 5 2 2 3" xfId="26707" xr:uid="{00000000-0005-0000-0000-0000CA780000}"/>
    <cellStyle name="Normal 3 5 2 2 3 2" xfId="4606" xr:uid="{00000000-0005-0000-0000-0000CB780000}"/>
    <cellStyle name="Normal 3 5 2 2 3 2 2" xfId="4604" xr:uid="{00000000-0005-0000-0000-0000CC780000}"/>
    <cellStyle name="Normal 3 5 2 2 3 2 2 2" xfId="4602" xr:uid="{00000000-0005-0000-0000-0000CD780000}"/>
    <cellStyle name="Normal 3 5 2 2 3 2 3" xfId="4599" xr:uid="{00000000-0005-0000-0000-0000CE780000}"/>
    <cellStyle name="Normal 3 5 2 2 3 3" xfId="33996" xr:uid="{00000000-0005-0000-0000-0000CF780000}"/>
    <cellStyle name="Normal 3 5 2 2 3 3 2" xfId="4597" xr:uid="{00000000-0005-0000-0000-0000D0780000}"/>
    <cellStyle name="Normal 3 5 2 2 3 4" xfId="4595" xr:uid="{00000000-0005-0000-0000-0000D1780000}"/>
    <cellStyle name="Normal 3 5 2 2 4" xfId="4593" xr:uid="{00000000-0005-0000-0000-0000D2780000}"/>
    <cellStyle name="Normal 3 5 2 2 4 2" xfId="4592" xr:uid="{00000000-0005-0000-0000-0000D3780000}"/>
    <cellStyle name="Normal 3 5 2 2 4 2 2" xfId="4590" xr:uid="{00000000-0005-0000-0000-0000D4780000}"/>
    <cellStyle name="Normal 3 5 2 2 4 3" xfId="4588" xr:uid="{00000000-0005-0000-0000-0000D5780000}"/>
    <cellStyle name="Normal 3 5 2 2 5" xfId="6790" xr:uid="{00000000-0005-0000-0000-0000D6780000}"/>
    <cellStyle name="Normal 3 5 2 2 5 2" xfId="5885" xr:uid="{00000000-0005-0000-0000-0000D7780000}"/>
    <cellStyle name="Normal 3 5 2 2 6" xfId="11032" xr:uid="{00000000-0005-0000-0000-0000D8780000}"/>
    <cellStyle name="Normal 3 5 2 3" xfId="25146" xr:uid="{00000000-0005-0000-0000-0000D9780000}"/>
    <cellStyle name="Normal 3 5 2 3 2" xfId="4586" xr:uid="{00000000-0005-0000-0000-0000DA780000}"/>
    <cellStyle name="Normal 3 5 2 3 2 2" xfId="16194" xr:uid="{00000000-0005-0000-0000-0000DB780000}"/>
    <cellStyle name="Normal 3 5 2 3 2 2 2" xfId="4585" xr:uid="{00000000-0005-0000-0000-0000DC780000}"/>
    <cellStyle name="Normal 3 5 2 3 2 2 2 2" xfId="4584" xr:uid="{00000000-0005-0000-0000-0000DD780000}"/>
    <cellStyle name="Normal 3 5 2 3 2 2 3" xfId="4583" xr:uid="{00000000-0005-0000-0000-0000DE780000}"/>
    <cellStyle name="Normal 3 5 2 3 2 3" xfId="4582" xr:uid="{00000000-0005-0000-0000-0000DF780000}"/>
    <cellStyle name="Normal 3 5 2 3 2 3 2" xfId="4581" xr:uid="{00000000-0005-0000-0000-0000E0780000}"/>
    <cellStyle name="Normal 3 5 2 3 2 4" xfId="4580" xr:uid="{00000000-0005-0000-0000-0000E1780000}"/>
    <cellStyle name="Normal 3 5 2 3 3" xfId="4579" xr:uid="{00000000-0005-0000-0000-0000E2780000}"/>
    <cellStyle name="Normal 3 5 2 3 3 2" xfId="4578" xr:uid="{00000000-0005-0000-0000-0000E3780000}"/>
    <cellStyle name="Normal 3 5 2 3 3 2 2" xfId="4576" xr:uid="{00000000-0005-0000-0000-0000E4780000}"/>
    <cellStyle name="Normal 3 5 2 3 3 3" xfId="4574" xr:uid="{00000000-0005-0000-0000-0000E5780000}"/>
    <cellStyle name="Normal 3 5 2 3 4" xfId="4572" xr:uid="{00000000-0005-0000-0000-0000E6780000}"/>
    <cellStyle name="Normal 3 5 2 3 4 2" xfId="4571" xr:uid="{00000000-0005-0000-0000-0000E7780000}"/>
    <cellStyle name="Normal 3 5 2 3 5" xfId="12118" xr:uid="{00000000-0005-0000-0000-0000E8780000}"/>
    <cellStyle name="Normal 3 5 2 4" xfId="33082" xr:uid="{00000000-0005-0000-0000-0000E9780000}"/>
    <cellStyle name="Normal 3 5 2 4 2" xfId="4569" xr:uid="{00000000-0005-0000-0000-0000EA780000}"/>
    <cellStyle name="Normal 3 5 2 4 2 2" xfId="4568" xr:uid="{00000000-0005-0000-0000-0000EB780000}"/>
    <cellStyle name="Normal 3 5 2 4 2 2 2" xfId="15917" xr:uid="{00000000-0005-0000-0000-0000EC780000}"/>
    <cellStyle name="Normal 3 5 2 4 2 3" xfId="4567" xr:uid="{00000000-0005-0000-0000-0000ED780000}"/>
    <cellStyle name="Normal 3 5 2 4 3" xfId="4566" xr:uid="{00000000-0005-0000-0000-0000EE780000}"/>
    <cellStyle name="Normal 3 5 2 4 3 2" xfId="4565" xr:uid="{00000000-0005-0000-0000-0000EF780000}"/>
    <cellStyle name="Normal 3 5 2 4 4" xfId="4563" xr:uid="{00000000-0005-0000-0000-0000F0780000}"/>
    <cellStyle name="Normal 3 5 2 5" xfId="4562" xr:uid="{00000000-0005-0000-0000-0000F1780000}"/>
    <cellStyle name="Normal 3 5 2 5 2" xfId="22170" xr:uid="{00000000-0005-0000-0000-0000F2780000}"/>
    <cellStyle name="Normal 3 5 2 5 2 2" xfId="4561" xr:uid="{00000000-0005-0000-0000-0000F3780000}"/>
    <cellStyle name="Normal 3 5 2 5 3" xfId="9312" xr:uid="{00000000-0005-0000-0000-0000F4780000}"/>
    <cellStyle name="Normal 3 5 2 6" xfId="4560" xr:uid="{00000000-0005-0000-0000-0000F5780000}"/>
    <cellStyle name="Normal 3 5 2 6 2" xfId="4559" xr:uid="{00000000-0005-0000-0000-0000F6780000}"/>
    <cellStyle name="Normal 3 5 2 7" xfId="4558" xr:uid="{00000000-0005-0000-0000-0000F7780000}"/>
    <cellStyle name="Normal 3 5 3" xfId="14153" xr:uid="{00000000-0005-0000-0000-0000F8780000}"/>
    <cellStyle name="Normal 3 5 3 2" xfId="8383" xr:uid="{00000000-0005-0000-0000-0000F9780000}"/>
    <cellStyle name="Normal 3 5 3 2 2" xfId="4557" xr:uid="{00000000-0005-0000-0000-0000FA780000}"/>
    <cellStyle name="Normal 3 5 3 2 2 2" xfId="4556" xr:uid="{00000000-0005-0000-0000-0000FB780000}"/>
    <cellStyle name="Normal 3 5 3 2 2 2 2" xfId="17231" xr:uid="{00000000-0005-0000-0000-0000FC780000}"/>
    <cellStyle name="Normal 3 5 3 2 2 2 2 2" xfId="4555" xr:uid="{00000000-0005-0000-0000-0000FD780000}"/>
    <cellStyle name="Normal 3 5 3 2 2 2 3" xfId="16708" xr:uid="{00000000-0005-0000-0000-0000FE780000}"/>
    <cellStyle name="Normal 3 5 3 2 2 3" xfId="4553" xr:uid="{00000000-0005-0000-0000-0000FF780000}"/>
    <cellStyle name="Normal 3 5 3 2 2 3 2" xfId="22063" xr:uid="{00000000-0005-0000-0000-000000790000}"/>
    <cellStyle name="Normal 3 5 3 2 2 4" xfId="4552" xr:uid="{00000000-0005-0000-0000-000001790000}"/>
    <cellStyle name="Normal 3 5 3 2 3" xfId="4551" xr:uid="{00000000-0005-0000-0000-000002790000}"/>
    <cellStyle name="Normal 3 5 3 2 3 2" xfId="4550" xr:uid="{00000000-0005-0000-0000-000003790000}"/>
    <cellStyle name="Normal 3 5 3 2 3 2 2" xfId="22058" xr:uid="{00000000-0005-0000-0000-000004790000}"/>
    <cellStyle name="Normal 3 5 3 2 3 3" xfId="4548" xr:uid="{00000000-0005-0000-0000-000005790000}"/>
    <cellStyle name="Normal 3 5 3 2 4" xfId="4546" xr:uid="{00000000-0005-0000-0000-000006790000}"/>
    <cellStyle name="Normal 3 5 3 2 4 2" xfId="4545" xr:uid="{00000000-0005-0000-0000-000007790000}"/>
    <cellStyle name="Normal 3 5 3 2 5" xfId="6779" xr:uid="{00000000-0005-0000-0000-000008790000}"/>
    <cellStyle name="Normal 3 5 3 3" xfId="33064" xr:uid="{00000000-0005-0000-0000-000009790000}"/>
    <cellStyle name="Normal 3 5 3 3 2" xfId="4543" xr:uid="{00000000-0005-0000-0000-00000A790000}"/>
    <cellStyle name="Normal 3 5 3 3 2 2" xfId="4542" xr:uid="{00000000-0005-0000-0000-00000B790000}"/>
    <cellStyle name="Normal 3 5 3 3 2 2 2" xfId="22048" xr:uid="{00000000-0005-0000-0000-00000C790000}"/>
    <cellStyle name="Normal 3 5 3 3 2 3" xfId="4541" xr:uid="{00000000-0005-0000-0000-00000D790000}"/>
    <cellStyle name="Normal 3 5 3 3 3" xfId="4540" xr:uid="{00000000-0005-0000-0000-00000E790000}"/>
    <cellStyle name="Normal 3 5 3 3 3 2" xfId="4539" xr:uid="{00000000-0005-0000-0000-00000F790000}"/>
    <cellStyle name="Normal 3 5 3 3 4" xfId="4537" xr:uid="{00000000-0005-0000-0000-000010790000}"/>
    <cellStyle name="Normal 3 5 3 4" xfId="4536" xr:uid="{00000000-0005-0000-0000-000011790000}"/>
    <cellStyle name="Normal 3 5 3 4 2" xfId="4535" xr:uid="{00000000-0005-0000-0000-000012790000}"/>
    <cellStyle name="Normal 3 5 3 4 2 2" xfId="4534" xr:uid="{00000000-0005-0000-0000-000013790000}"/>
    <cellStyle name="Normal 3 5 3 4 3" xfId="4533" xr:uid="{00000000-0005-0000-0000-000014790000}"/>
    <cellStyle name="Normal 3 5 3 5" xfId="4532" xr:uid="{00000000-0005-0000-0000-000015790000}"/>
    <cellStyle name="Normal 3 5 3 5 2" xfId="29610" xr:uid="{00000000-0005-0000-0000-000016790000}"/>
    <cellStyle name="Normal 3 5 3 6" xfId="4531" xr:uid="{00000000-0005-0000-0000-000017790000}"/>
    <cellStyle name="Normal 3 5 4" xfId="18925" xr:uid="{00000000-0005-0000-0000-000018790000}"/>
    <cellStyle name="Normal 3 5 4 2" xfId="30704" xr:uid="{00000000-0005-0000-0000-000019790000}"/>
    <cellStyle name="Normal 3 5 4 2 2" xfId="24537" xr:uid="{00000000-0005-0000-0000-00001A790000}"/>
    <cellStyle name="Normal 3 5 4 2 2 2" xfId="29371" xr:uid="{00000000-0005-0000-0000-00001B790000}"/>
    <cellStyle name="Normal 3 5 4 2 2 2 2" xfId="21995" xr:uid="{00000000-0005-0000-0000-00001C790000}"/>
    <cellStyle name="Normal 3 5 4 2 2 3" xfId="29362" xr:uid="{00000000-0005-0000-0000-00001D790000}"/>
    <cellStyle name="Normal 3 5 4 2 3" xfId="31263" xr:uid="{00000000-0005-0000-0000-00001E790000}"/>
    <cellStyle name="Normal 3 5 4 2 3 2" xfId="19424" xr:uid="{00000000-0005-0000-0000-00001F790000}"/>
    <cellStyle name="Normal 3 5 4 2 4" xfId="29352" xr:uid="{00000000-0005-0000-0000-000020790000}"/>
    <cellStyle name="Normal 3 5 4 3" xfId="31604" xr:uid="{00000000-0005-0000-0000-000021790000}"/>
    <cellStyle name="Normal 3 5 4 3 2" xfId="24524" xr:uid="{00000000-0005-0000-0000-000022790000}"/>
    <cellStyle name="Normal 3 5 4 3 2 2" xfId="30892" xr:uid="{00000000-0005-0000-0000-000023790000}"/>
    <cellStyle name="Normal 3 5 4 3 3" xfId="29341" xr:uid="{00000000-0005-0000-0000-000024790000}"/>
    <cellStyle name="Normal 3 5 4 4" xfId="30006" xr:uid="{00000000-0005-0000-0000-000025790000}"/>
    <cellStyle name="Normal 3 5 4 4 2" xfId="29327" xr:uid="{00000000-0005-0000-0000-000026790000}"/>
    <cellStyle name="Normal 3 5 4 5" xfId="29313" xr:uid="{00000000-0005-0000-0000-000027790000}"/>
    <cellStyle name="Normal 3 5 5" xfId="18915" xr:uid="{00000000-0005-0000-0000-000028790000}"/>
    <cellStyle name="Normal 3 5 5 2" xfId="30215" xr:uid="{00000000-0005-0000-0000-000029790000}"/>
    <cellStyle name="Normal 3 5 5 2 2" xfId="24517" xr:uid="{00000000-0005-0000-0000-00002A790000}"/>
    <cellStyle name="Normal 3 5 5 2 2 2" xfId="10048" xr:uid="{00000000-0005-0000-0000-00002B790000}"/>
    <cellStyle name="Normal 3 5 5 2 3" xfId="29287" xr:uid="{00000000-0005-0000-0000-00002C790000}"/>
    <cellStyle name="Normal 3 5 5 3" xfId="30204" xr:uid="{00000000-0005-0000-0000-00002D790000}"/>
    <cellStyle name="Normal 3 5 5 3 2" xfId="29277" xr:uid="{00000000-0005-0000-0000-00002E790000}"/>
    <cellStyle name="Normal 3 5 5 4" xfId="30408" xr:uid="{00000000-0005-0000-0000-00002F790000}"/>
    <cellStyle name="Normal 3 5 6" xfId="17981" xr:uid="{00000000-0005-0000-0000-000030790000}"/>
    <cellStyle name="Normal 3 5 6 2" xfId="20557" xr:uid="{00000000-0005-0000-0000-000031790000}"/>
    <cellStyle name="Normal 3 5 6 2 2" xfId="29257" xr:uid="{00000000-0005-0000-0000-000032790000}"/>
    <cellStyle name="Normal 3 5 6 3" xfId="23214" xr:uid="{00000000-0005-0000-0000-000033790000}"/>
    <cellStyle name="Normal 3 5 7" xfId="28961" xr:uid="{00000000-0005-0000-0000-000034790000}"/>
    <cellStyle name="Normal 3 5 7 2" xfId="30636" xr:uid="{00000000-0005-0000-0000-000035790000}"/>
    <cellStyle name="Normal 3 5 8" xfId="27604" xr:uid="{00000000-0005-0000-0000-000036790000}"/>
    <cellStyle name="Normal 3 5 9" xfId="34533" xr:uid="{00000000-0005-0000-0000-000037790000}"/>
    <cellStyle name="Normal 3 6" xfId="7567" xr:uid="{00000000-0005-0000-0000-000038790000}"/>
    <cellStyle name="Normal 3 6 2" xfId="5442" xr:uid="{00000000-0005-0000-0000-000039790000}"/>
    <cellStyle name="Normal 3 6 2 2" xfId="8376" xr:uid="{00000000-0005-0000-0000-00003A790000}"/>
    <cellStyle name="Normal 3 6 2 2 2" xfId="4530" xr:uid="{00000000-0005-0000-0000-00003B790000}"/>
    <cellStyle name="Normal 3 6 2 2 2 2" xfId="4529" xr:uid="{00000000-0005-0000-0000-00003C790000}"/>
    <cellStyle name="Normal 3 6 2 2 2 2 2" xfId="4527" xr:uid="{00000000-0005-0000-0000-00003D790000}"/>
    <cellStyle name="Normal 3 6 2 2 2 2 2 2" xfId="22318" xr:uid="{00000000-0005-0000-0000-00003E790000}"/>
    <cellStyle name="Normal 3 6 2 2 2 2 3" xfId="4525" xr:uid="{00000000-0005-0000-0000-00003F790000}"/>
    <cellStyle name="Normal 3 6 2 2 2 3" xfId="15430" xr:uid="{00000000-0005-0000-0000-000040790000}"/>
    <cellStyle name="Normal 3 6 2 2 2 3 2" xfId="15427" xr:uid="{00000000-0005-0000-0000-000041790000}"/>
    <cellStyle name="Normal 3 6 2 2 2 4" xfId="15422" xr:uid="{00000000-0005-0000-0000-000042790000}"/>
    <cellStyle name="Normal 3 6 2 2 3" xfId="4524" xr:uid="{00000000-0005-0000-0000-000043790000}"/>
    <cellStyle name="Normal 3 6 2 2 3 2" xfId="4523" xr:uid="{00000000-0005-0000-0000-000044790000}"/>
    <cellStyle name="Normal 3 6 2 2 3 2 2" xfId="4520" xr:uid="{00000000-0005-0000-0000-000045790000}"/>
    <cellStyle name="Normal 3 6 2 2 3 3" xfId="20817" xr:uid="{00000000-0005-0000-0000-000046790000}"/>
    <cellStyle name="Normal 3 6 2 2 4" xfId="4518" xr:uid="{00000000-0005-0000-0000-000047790000}"/>
    <cellStyle name="Normal 3 6 2 2 4 2" xfId="4517" xr:uid="{00000000-0005-0000-0000-000048790000}"/>
    <cellStyle name="Normal 3 6 2 2 5" xfId="6763" xr:uid="{00000000-0005-0000-0000-000049790000}"/>
    <cellStyle name="Normal 3 6 2 3" xfId="33000" xr:uid="{00000000-0005-0000-0000-00004A790000}"/>
    <cellStyle name="Normal 3 6 2 3 2" xfId="17995" xr:uid="{00000000-0005-0000-0000-00004B790000}"/>
    <cellStyle name="Normal 3 6 2 3 2 2" xfId="4515" xr:uid="{00000000-0005-0000-0000-00004C790000}"/>
    <cellStyle name="Normal 3 6 2 3 2 2 2" xfId="4512" xr:uid="{00000000-0005-0000-0000-00004D790000}"/>
    <cellStyle name="Normal 3 6 2 3 2 3" xfId="15326" xr:uid="{00000000-0005-0000-0000-00004E790000}"/>
    <cellStyle name="Normal 3 6 2 3 3" xfId="27200" xr:uid="{00000000-0005-0000-0000-00004F790000}"/>
    <cellStyle name="Normal 3 6 2 3 3 2" xfId="16489" xr:uid="{00000000-0005-0000-0000-000050790000}"/>
    <cellStyle name="Normal 3 6 2 3 4" xfId="30969" xr:uid="{00000000-0005-0000-0000-000051790000}"/>
    <cellStyle name="Normal 3 6 2 4" xfId="4511" xr:uid="{00000000-0005-0000-0000-000052790000}"/>
    <cellStyle name="Normal 3 6 2 4 2" xfId="33606" xr:uid="{00000000-0005-0000-0000-000053790000}"/>
    <cellStyle name="Normal 3 6 2 4 2 2" xfId="4510" xr:uid="{00000000-0005-0000-0000-000054790000}"/>
    <cellStyle name="Normal 3 6 2 4 3" xfId="30298" xr:uid="{00000000-0005-0000-0000-000055790000}"/>
    <cellStyle name="Normal 3 6 2 5" xfId="4509" xr:uid="{00000000-0005-0000-0000-000056790000}"/>
    <cellStyle name="Normal 3 6 2 5 2" xfId="25143" xr:uid="{00000000-0005-0000-0000-000057790000}"/>
    <cellStyle name="Normal 3 6 2 6" xfId="4508" xr:uid="{00000000-0005-0000-0000-000058790000}"/>
    <cellStyle name="Normal 3 6 2 6 2" xfId="25133" xr:uid="{00000000-0005-0000-0000-000059790000}"/>
    <cellStyle name="Normal 3 6 2 7" xfId="13631" xr:uid="{00000000-0005-0000-0000-00005A790000}"/>
    <cellStyle name="Normal 3 6 3" xfId="4507" xr:uid="{00000000-0005-0000-0000-00005B790000}"/>
    <cellStyle name="Normal 3 6 3 2" xfId="8373" xr:uid="{00000000-0005-0000-0000-00005C790000}"/>
    <cellStyle name="Normal 3 6 3 2 2" xfId="4506" xr:uid="{00000000-0005-0000-0000-00005D790000}"/>
    <cellStyle name="Normal 3 6 3 2 2 2" xfId="4505" xr:uid="{00000000-0005-0000-0000-00005E790000}"/>
    <cellStyle name="Normal 3 6 3 2 2 2 2" xfId="25855" xr:uid="{00000000-0005-0000-0000-00005F790000}"/>
    <cellStyle name="Normal 3 6 3 2 2 3" xfId="33426" xr:uid="{00000000-0005-0000-0000-000060790000}"/>
    <cellStyle name="Normal 3 6 3 2 3" xfId="4503" xr:uid="{00000000-0005-0000-0000-000061790000}"/>
    <cellStyle name="Normal 3 6 3 2 3 2" xfId="4502" xr:uid="{00000000-0005-0000-0000-000062790000}"/>
    <cellStyle name="Normal 3 6 3 2 4" xfId="4500" xr:uid="{00000000-0005-0000-0000-000063790000}"/>
    <cellStyle name="Normal 3 6 3 3" xfId="4499" xr:uid="{00000000-0005-0000-0000-000064790000}"/>
    <cellStyle name="Normal 3 6 3 3 2" xfId="17946" xr:uid="{00000000-0005-0000-0000-000065790000}"/>
    <cellStyle name="Normal 3 6 3 3 2 2" xfId="4498" xr:uid="{00000000-0005-0000-0000-000066790000}"/>
    <cellStyle name="Normal 3 6 3 3 3" xfId="33787" xr:uid="{00000000-0005-0000-0000-000067790000}"/>
    <cellStyle name="Normal 3 6 3 4" xfId="4497" xr:uid="{00000000-0005-0000-0000-000068790000}"/>
    <cellStyle name="Normal 3 6 3 4 2" xfId="25122" xr:uid="{00000000-0005-0000-0000-000069790000}"/>
    <cellStyle name="Normal 3 6 3 5" xfId="32971" xr:uid="{00000000-0005-0000-0000-00006A790000}"/>
    <cellStyle name="Normal 3 6 4" xfId="18910" xr:uid="{00000000-0005-0000-0000-00006B790000}"/>
    <cellStyle name="Normal 3 6 4 2" xfId="26274" xr:uid="{00000000-0005-0000-0000-00006C790000}"/>
    <cellStyle name="Normal 3 6 4 2 2" xfId="24491" xr:uid="{00000000-0005-0000-0000-00006D790000}"/>
    <cellStyle name="Normal 3 6 4 2 2 2" xfId="18957" xr:uid="{00000000-0005-0000-0000-00006E790000}"/>
    <cellStyle name="Normal 3 6 4 2 3" xfId="32620" xr:uid="{00000000-0005-0000-0000-00006F790000}"/>
    <cellStyle name="Normal 3 6 4 3" xfId="32642" xr:uid="{00000000-0005-0000-0000-000070790000}"/>
    <cellStyle name="Normal 3 6 4 3 2" xfId="24847" xr:uid="{00000000-0005-0000-0000-000071790000}"/>
    <cellStyle name="Normal 3 6 4 4" xfId="32157" xr:uid="{00000000-0005-0000-0000-000072790000}"/>
    <cellStyle name="Normal 3 6 5" xfId="17977" xr:uid="{00000000-0005-0000-0000-000073790000}"/>
    <cellStyle name="Normal 3 6 5 2" xfId="30747" xr:uid="{00000000-0005-0000-0000-000074790000}"/>
    <cellStyle name="Normal 3 6 5 2 2" xfId="15368" xr:uid="{00000000-0005-0000-0000-000075790000}"/>
    <cellStyle name="Normal 3 6 5 3" xfId="32606" xr:uid="{00000000-0005-0000-0000-000076790000}"/>
    <cellStyle name="Normal 3 6 6" xfId="28941" xr:uid="{00000000-0005-0000-0000-000077790000}"/>
    <cellStyle name="Normal 3 6 6 2" xfId="17841" xr:uid="{00000000-0005-0000-0000-000078790000}"/>
    <cellStyle name="Normal 3 6 7" xfId="11103" xr:uid="{00000000-0005-0000-0000-000079790000}"/>
    <cellStyle name="Normal 3 6 7 2" xfId="4496" xr:uid="{00000000-0005-0000-0000-00007A790000}"/>
    <cellStyle name="Normal 3 6 8" xfId="11090" xr:uid="{00000000-0005-0000-0000-00007B790000}"/>
    <cellStyle name="Normal 3 7" xfId="6135" xr:uid="{00000000-0005-0000-0000-00007C790000}"/>
    <cellStyle name="Normal 3 7 2" xfId="4495" xr:uid="{00000000-0005-0000-0000-00007D790000}"/>
    <cellStyle name="Normal 3 7 2 2" xfId="8370" xr:uid="{00000000-0005-0000-0000-00007E790000}"/>
    <cellStyle name="Normal 3 7 2 2 2" xfId="4493" xr:uid="{00000000-0005-0000-0000-00007F790000}"/>
    <cellStyle name="Normal 3 7 2 2 2 2" xfId="15691" xr:uid="{00000000-0005-0000-0000-000080790000}"/>
    <cellStyle name="Normal 3 7 2 2 2 2 2" xfId="4491" xr:uid="{00000000-0005-0000-0000-000081790000}"/>
    <cellStyle name="Normal 3 7 2 2 2 3" xfId="6880" xr:uid="{00000000-0005-0000-0000-000082790000}"/>
    <cellStyle name="Normal 3 7 2 2 3" xfId="4490" xr:uid="{00000000-0005-0000-0000-000083790000}"/>
    <cellStyle name="Normal 3 7 2 2 3 2" xfId="6868" xr:uid="{00000000-0005-0000-0000-000084790000}"/>
    <cellStyle name="Normal 3 7 2 2 4" xfId="4489" xr:uid="{00000000-0005-0000-0000-000085790000}"/>
    <cellStyle name="Normal 3 7 2 3" xfId="4488" xr:uid="{00000000-0005-0000-0000-000086790000}"/>
    <cellStyle name="Normal 3 7 2 3 2" xfId="17902" xr:uid="{00000000-0005-0000-0000-000087790000}"/>
    <cellStyle name="Normal 3 7 2 3 2 2" xfId="6838" xr:uid="{00000000-0005-0000-0000-000088790000}"/>
    <cellStyle name="Normal 3 7 2 3 3" xfId="30284" xr:uid="{00000000-0005-0000-0000-000089790000}"/>
    <cellStyle name="Normal 3 7 2 4" xfId="4486" xr:uid="{00000000-0005-0000-0000-00008A790000}"/>
    <cellStyle name="Normal 3 7 2 4 2" xfId="32402" xr:uid="{00000000-0005-0000-0000-00008B790000}"/>
    <cellStyle name="Normal 3 7 2 5" xfId="34050" xr:uid="{00000000-0005-0000-0000-00008C790000}"/>
    <cellStyle name="Normal 3 7 2 5 2" xfId="34010" xr:uid="{00000000-0005-0000-0000-00008D790000}"/>
    <cellStyle name="Normal 3 7 2 6" xfId="4485" xr:uid="{00000000-0005-0000-0000-00008E790000}"/>
    <cellStyle name="Normal 3 7 2 6 2" xfId="4484" xr:uid="{00000000-0005-0000-0000-00008F790000}"/>
    <cellStyle name="Normal 3 7 2 7" xfId="33511" xr:uid="{00000000-0005-0000-0000-000090790000}"/>
    <cellStyle name="Normal 3 7 3" xfId="4483" xr:uid="{00000000-0005-0000-0000-000091790000}"/>
    <cellStyle name="Normal 3 7 3 2" xfId="4481" xr:uid="{00000000-0005-0000-0000-000092790000}"/>
    <cellStyle name="Normal 3 7 3 2 2" xfId="4479" xr:uid="{00000000-0005-0000-0000-000093790000}"/>
    <cellStyle name="Normal 3 7 3 2 2 2" xfId="21931" xr:uid="{00000000-0005-0000-0000-000094790000}"/>
    <cellStyle name="Normal 3 7 3 2 3" xfId="4478" xr:uid="{00000000-0005-0000-0000-000095790000}"/>
    <cellStyle name="Normal 3 7 3 3" xfId="4477" xr:uid="{00000000-0005-0000-0000-000096790000}"/>
    <cellStyle name="Normal 3 7 3 3 2" xfId="17892" xr:uid="{00000000-0005-0000-0000-000097790000}"/>
    <cellStyle name="Normal 3 7 3 4" xfId="4476" xr:uid="{00000000-0005-0000-0000-000098790000}"/>
    <cellStyle name="Normal 3 7 4" xfId="17974" xr:uid="{00000000-0005-0000-0000-000099790000}"/>
    <cellStyle name="Normal 3 7 4 2" xfId="30735" xr:uid="{00000000-0005-0000-0000-00009A790000}"/>
    <cellStyle name="Normal 3 7 4 2 2" xfId="32513" xr:uid="{00000000-0005-0000-0000-00009B790000}"/>
    <cellStyle name="Normal 3 7 4 3" xfId="31127" xr:uid="{00000000-0005-0000-0000-00009C790000}"/>
    <cellStyle name="Normal 3 7 5" xfId="29867" xr:uid="{00000000-0005-0000-0000-00009D790000}"/>
    <cellStyle name="Normal 3 7 5 2" xfId="30722" xr:uid="{00000000-0005-0000-0000-00009E790000}"/>
    <cellStyle name="Normal 3 7 6" xfId="29241" xr:uid="{00000000-0005-0000-0000-00009F790000}"/>
    <cellStyle name="Normal 3 7 6 2" xfId="4474" xr:uid="{00000000-0005-0000-0000-0000A0790000}"/>
    <cellStyle name="Normal 3 7 7" xfId="11082" xr:uid="{00000000-0005-0000-0000-0000A1790000}"/>
    <cellStyle name="Normal 3 7 7 2" xfId="4473" xr:uid="{00000000-0005-0000-0000-0000A2790000}"/>
    <cellStyle name="Normal 3 7 8" xfId="11075" xr:uid="{00000000-0005-0000-0000-0000A3790000}"/>
    <cellStyle name="Normal 3 8" xfId="4472" xr:uid="{00000000-0005-0000-0000-0000A4790000}"/>
    <cellStyle name="Normal 3 8 2" xfId="4471" xr:uid="{00000000-0005-0000-0000-0000A5790000}"/>
    <cellStyle name="Normal 3 8 2 2" xfId="6876" xr:uid="{00000000-0005-0000-0000-0000A6790000}"/>
    <cellStyle name="Normal 3 8 2 2 2" xfId="4469" xr:uid="{00000000-0005-0000-0000-0000A7790000}"/>
    <cellStyle name="Normal 3 8 2 2 2 2" xfId="28471" xr:uid="{00000000-0005-0000-0000-0000A8790000}"/>
    <cellStyle name="Normal 3 8 2 2 3" xfId="4468" xr:uid="{00000000-0005-0000-0000-0000A9790000}"/>
    <cellStyle name="Normal 3 8 2 3" xfId="6263" xr:uid="{00000000-0005-0000-0000-0000AA790000}"/>
    <cellStyle name="Normal 3 8 2 3 2" xfId="31368" xr:uid="{00000000-0005-0000-0000-0000AB790000}"/>
    <cellStyle name="Normal 3 8 2 4" xfId="6260" xr:uid="{00000000-0005-0000-0000-0000AC790000}"/>
    <cellStyle name="Normal 3 8 2 4 2" xfId="31341" xr:uid="{00000000-0005-0000-0000-0000AD790000}"/>
    <cellStyle name="Normal 3 8 2 5" xfId="7211" xr:uid="{00000000-0005-0000-0000-0000AE790000}"/>
    <cellStyle name="Normal 3 8 2 5 2" xfId="12562" xr:uid="{00000000-0005-0000-0000-0000AF790000}"/>
    <cellStyle name="Normal 3 8 2 6" xfId="16018" xr:uid="{00000000-0005-0000-0000-0000B0790000}"/>
    <cellStyle name="Normal 3 8 2 6 2" xfId="16014" xr:uid="{00000000-0005-0000-0000-0000B1790000}"/>
    <cellStyle name="Normal 3 8 2 7" xfId="16000" xr:uid="{00000000-0005-0000-0000-0000B2790000}"/>
    <cellStyle name="Normal 3 8 3" xfId="4467" xr:uid="{00000000-0005-0000-0000-0000B3790000}"/>
    <cellStyle name="Normal 3 8 3 2" xfId="6254" xr:uid="{00000000-0005-0000-0000-0000B4790000}"/>
    <cellStyle name="Normal 3 8 3 2 2" xfId="4465" xr:uid="{00000000-0005-0000-0000-0000B5790000}"/>
    <cellStyle name="Normal 3 8 3 3" xfId="20137" xr:uid="{00000000-0005-0000-0000-0000B6790000}"/>
    <cellStyle name="Normal 3 8 4" xfId="22863" xr:uid="{00000000-0005-0000-0000-0000B7790000}"/>
    <cellStyle name="Normal 3 8 4 2" xfId="25184" xr:uid="{00000000-0005-0000-0000-0000B8790000}"/>
    <cellStyle name="Normal 3 8 5" xfId="21718" xr:uid="{00000000-0005-0000-0000-0000B9790000}"/>
    <cellStyle name="Normal 3 8 5 2" xfId="4464" xr:uid="{00000000-0005-0000-0000-0000BA790000}"/>
    <cellStyle name="Normal 3 8 6" xfId="4463" xr:uid="{00000000-0005-0000-0000-0000BB790000}"/>
    <cellStyle name="Normal 3 8 6 2" xfId="4462" xr:uid="{00000000-0005-0000-0000-0000BC790000}"/>
    <cellStyle name="Normal 3 8 7" xfId="11067" xr:uid="{00000000-0005-0000-0000-0000BD790000}"/>
    <cellStyle name="Normal 3 8 7 2" xfId="29990" xr:uid="{00000000-0005-0000-0000-0000BE790000}"/>
    <cellStyle name="Normal 3 8 8" xfId="4461" xr:uid="{00000000-0005-0000-0000-0000BF790000}"/>
    <cellStyle name="Normal 3 9" xfId="6407" xr:uid="{00000000-0005-0000-0000-0000C0790000}"/>
    <cellStyle name="Normal 3 9 2" xfId="25176" xr:uid="{00000000-0005-0000-0000-0000C1790000}"/>
    <cellStyle name="Normal 3 9 2 2" xfId="6243" xr:uid="{00000000-0005-0000-0000-0000C2790000}"/>
    <cellStyle name="Normal 3 9 2 2 2" xfId="30940" xr:uid="{00000000-0005-0000-0000-0000C3790000}"/>
    <cellStyle name="Normal 3 9 2 3" xfId="6240" xr:uid="{00000000-0005-0000-0000-0000C4790000}"/>
    <cellStyle name="Normal 3 9 2 3 2" xfId="30668" xr:uid="{00000000-0005-0000-0000-0000C5790000}"/>
    <cellStyle name="Normal 3 9 2 4" xfId="4460" xr:uid="{00000000-0005-0000-0000-0000C6790000}"/>
    <cellStyle name="Normal 3 9 2 4 2" xfId="4459" xr:uid="{00000000-0005-0000-0000-0000C7790000}"/>
    <cellStyle name="Normal 3 9 2 5" xfId="12482" xr:uid="{00000000-0005-0000-0000-0000C8790000}"/>
    <cellStyle name="Normal 3 9 2 5 2" xfId="12480" xr:uid="{00000000-0005-0000-0000-0000C9790000}"/>
    <cellStyle name="Normal 3 9 2 6" xfId="15951" xr:uid="{00000000-0005-0000-0000-0000CA790000}"/>
    <cellStyle name="Normal 3 9 2 6 2" xfId="4458" xr:uid="{00000000-0005-0000-0000-0000CB790000}"/>
    <cellStyle name="Normal 3 9 2 7" xfId="4457" xr:uid="{00000000-0005-0000-0000-0000CC790000}"/>
    <cellStyle name="Normal 3 9 3" xfId="22103" xr:uid="{00000000-0005-0000-0000-0000CD790000}"/>
    <cellStyle name="Normal 3 9 3 2" xfId="6236" xr:uid="{00000000-0005-0000-0000-0000CE790000}"/>
    <cellStyle name="Normal 3 9 4" xfId="26973" xr:uid="{00000000-0005-0000-0000-0000CF790000}"/>
    <cellStyle name="Normal 3 9 4 2" xfId="4456" xr:uid="{00000000-0005-0000-0000-0000D0790000}"/>
    <cellStyle name="Normal 3 9 5" xfId="4455" xr:uid="{00000000-0005-0000-0000-0000D1790000}"/>
    <cellStyle name="Normal 3 9 5 2" xfId="4454" xr:uid="{00000000-0005-0000-0000-0000D2790000}"/>
    <cellStyle name="Normal 3 9 6" xfId="16205" xr:uid="{00000000-0005-0000-0000-0000D3790000}"/>
    <cellStyle name="Normal 3 9 6 2" xfId="16203" xr:uid="{00000000-0005-0000-0000-0000D4790000}"/>
    <cellStyle name="Normal 3 9 7" xfId="16120" xr:uid="{00000000-0005-0000-0000-0000D5790000}"/>
    <cellStyle name="Normal 3 9 7 2" xfId="16117" xr:uid="{00000000-0005-0000-0000-0000D6790000}"/>
    <cellStyle name="Normal 3 9 8" xfId="16078" xr:uid="{00000000-0005-0000-0000-0000D7790000}"/>
    <cellStyle name="Normal 30" xfId="34646" xr:uid="{00000000-0005-0000-0000-0000D8790000}"/>
    <cellStyle name="Normal 30 2" xfId="37023" xr:uid="{00000000-0005-0000-0000-0000D9790000}"/>
    <cellStyle name="Normal 30 3" xfId="37916" xr:uid="{00000000-0005-0000-0000-0000DA790000}"/>
    <cellStyle name="Normal 31" xfId="364" xr:uid="{00000000-0005-0000-0000-0000DB790000}"/>
    <cellStyle name="Normal 31 2" xfId="35870" xr:uid="{00000000-0005-0000-0000-0000DC790000}"/>
    <cellStyle name="Normal 31 3" xfId="37936" xr:uid="{00000000-0005-0000-0000-0000DD790000}"/>
    <cellStyle name="Normal 32" xfId="34667" xr:uid="{00000000-0005-0000-0000-0000DE790000}"/>
    <cellStyle name="Normal 32 2" xfId="35890" xr:uid="{00000000-0005-0000-0000-0000DF790000}"/>
    <cellStyle name="Normal 32 3" xfId="37957" xr:uid="{00000000-0005-0000-0000-0000E0790000}"/>
    <cellStyle name="Normal 33" xfId="35593" xr:uid="{00000000-0005-0000-0000-0000E1790000}"/>
    <cellStyle name="Normal 33 2" xfId="35910" xr:uid="{00000000-0005-0000-0000-0000E2790000}"/>
    <cellStyle name="Normal 33 3" xfId="37977" xr:uid="{00000000-0005-0000-0000-0000E3790000}"/>
    <cellStyle name="Normal 34" xfId="35607" xr:uid="{00000000-0005-0000-0000-0000E4790000}"/>
    <cellStyle name="Normal 34 2" xfId="35930" xr:uid="{00000000-0005-0000-0000-0000E5790000}"/>
    <cellStyle name="Normal 34 3" xfId="37997" xr:uid="{00000000-0005-0000-0000-0000E6790000}"/>
    <cellStyle name="Normal 35" xfId="35623" xr:uid="{00000000-0005-0000-0000-0000E7790000}"/>
    <cellStyle name="Normal 35 2" xfId="35950" xr:uid="{00000000-0005-0000-0000-0000E8790000}"/>
    <cellStyle name="Normal 35 3" xfId="38017" xr:uid="{00000000-0005-0000-0000-0000E9790000}"/>
    <cellStyle name="Normal 36" xfId="35970" xr:uid="{00000000-0005-0000-0000-0000EA790000}"/>
    <cellStyle name="Normal 36 2" xfId="37139" xr:uid="{00000000-0005-0000-0000-0000EB790000}"/>
    <cellStyle name="Normal 36 3" xfId="38037" xr:uid="{00000000-0005-0000-0000-0000EC790000}"/>
    <cellStyle name="Normal 37" xfId="35990" xr:uid="{00000000-0005-0000-0000-0000ED790000}"/>
    <cellStyle name="Normal 37 2" xfId="37159" xr:uid="{00000000-0005-0000-0000-0000EE790000}"/>
    <cellStyle name="Normal 37 3" xfId="38057" xr:uid="{00000000-0005-0000-0000-0000EF790000}"/>
    <cellStyle name="Normal 38" xfId="36010" xr:uid="{00000000-0005-0000-0000-0000F0790000}"/>
    <cellStyle name="Normal 38 2" xfId="37179" xr:uid="{00000000-0005-0000-0000-0000F1790000}"/>
    <cellStyle name="Normal 38 3" xfId="38077" xr:uid="{00000000-0005-0000-0000-0000F2790000}"/>
    <cellStyle name="Normal 39" xfId="36030" xr:uid="{00000000-0005-0000-0000-0000F3790000}"/>
    <cellStyle name="Normal 39 2" xfId="37199" xr:uid="{00000000-0005-0000-0000-0000F4790000}"/>
    <cellStyle name="Normal 39 3" xfId="38097" xr:uid="{00000000-0005-0000-0000-0000F5790000}"/>
    <cellStyle name="Normal 4" xfId="59" xr:uid="{00000000-0005-0000-0000-0000F6790000}"/>
    <cellStyle name="Normal 4 10" xfId="29237" xr:uid="{00000000-0005-0000-0000-0000F7790000}"/>
    <cellStyle name="Normal 4 10 2" xfId="4453" xr:uid="{00000000-0005-0000-0000-0000F8790000}"/>
    <cellStyle name="Normal 4 10 2 2" xfId="4452" xr:uid="{00000000-0005-0000-0000-0000F9790000}"/>
    <cellStyle name="Normal 4 10 2 2 2" xfId="4451" xr:uid="{00000000-0005-0000-0000-0000FA790000}"/>
    <cellStyle name="Normal 4 10 2 3" xfId="4449" xr:uid="{00000000-0005-0000-0000-0000FB790000}"/>
    <cellStyle name="Normal 4 10 2 3 2" xfId="15147" xr:uid="{00000000-0005-0000-0000-0000FC790000}"/>
    <cellStyle name="Normal 4 10 2 4" xfId="4448" xr:uid="{00000000-0005-0000-0000-0000FD790000}"/>
    <cellStyle name="Normal 4 10 2 4 2" xfId="15096" xr:uid="{00000000-0005-0000-0000-0000FE790000}"/>
    <cellStyle name="Normal 4 10 2 5" xfId="4447" xr:uid="{00000000-0005-0000-0000-0000FF790000}"/>
    <cellStyle name="Normal 4 10 2 5 2" xfId="32111" xr:uid="{00000000-0005-0000-0000-0000007A0000}"/>
    <cellStyle name="Normal 4 10 2 6" xfId="4446" xr:uid="{00000000-0005-0000-0000-0000017A0000}"/>
    <cellStyle name="Normal 4 10 2 6 2" xfId="15070" xr:uid="{00000000-0005-0000-0000-0000027A0000}"/>
    <cellStyle name="Normal 4 10 2 7" xfId="4445" xr:uid="{00000000-0005-0000-0000-0000037A0000}"/>
    <cellStyle name="Normal 4 10 3" xfId="4444" xr:uid="{00000000-0005-0000-0000-0000047A0000}"/>
    <cellStyle name="Normal 4 10 3 2" xfId="4443" xr:uid="{00000000-0005-0000-0000-0000057A0000}"/>
    <cellStyle name="Normal 4 10 4" xfId="4442" xr:uid="{00000000-0005-0000-0000-0000067A0000}"/>
    <cellStyle name="Normal 4 10 4 2" xfId="4441" xr:uid="{00000000-0005-0000-0000-0000077A0000}"/>
    <cellStyle name="Normal 4 10 5" xfId="4440" xr:uid="{00000000-0005-0000-0000-0000087A0000}"/>
    <cellStyle name="Normal 4 10 5 2" xfId="4439" xr:uid="{00000000-0005-0000-0000-0000097A0000}"/>
    <cellStyle name="Normal 4 10 6" xfId="4438" xr:uid="{00000000-0005-0000-0000-00000A7A0000}"/>
    <cellStyle name="Normal 4 10 6 2" xfId="21230" xr:uid="{00000000-0005-0000-0000-00000B7A0000}"/>
    <cellStyle name="Normal 4 10 7" xfId="4437" xr:uid="{00000000-0005-0000-0000-00000C7A0000}"/>
    <cellStyle name="Normal 4 10 7 2" xfId="33844" xr:uid="{00000000-0005-0000-0000-00000D7A0000}"/>
    <cellStyle name="Normal 4 10 8" xfId="4436" xr:uid="{00000000-0005-0000-0000-00000E7A0000}"/>
    <cellStyle name="Normal 4 11" xfId="4434" xr:uid="{00000000-0005-0000-0000-00000F7A0000}"/>
    <cellStyle name="Normal 4 11 2" xfId="4433" xr:uid="{00000000-0005-0000-0000-0000107A0000}"/>
    <cellStyle name="Normal 4 11 2 2" xfId="4432" xr:uid="{00000000-0005-0000-0000-0000117A0000}"/>
    <cellStyle name="Normal 4 11 2 2 2" xfId="4431" xr:uid="{00000000-0005-0000-0000-0000127A0000}"/>
    <cellStyle name="Normal 4 11 2 3" xfId="4430" xr:uid="{00000000-0005-0000-0000-0000137A0000}"/>
    <cellStyle name="Normal 4 11 2 3 2" xfId="14929" xr:uid="{00000000-0005-0000-0000-0000147A0000}"/>
    <cellStyle name="Normal 4 11 2 4" xfId="4429" xr:uid="{00000000-0005-0000-0000-0000157A0000}"/>
    <cellStyle name="Normal 4 11 2 4 2" xfId="14909" xr:uid="{00000000-0005-0000-0000-0000167A0000}"/>
    <cellStyle name="Normal 4 11 2 5" xfId="4428" xr:uid="{00000000-0005-0000-0000-0000177A0000}"/>
    <cellStyle name="Normal 4 11 2 5 2" xfId="14902" xr:uid="{00000000-0005-0000-0000-0000187A0000}"/>
    <cellStyle name="Normal 4 11 2 6" xfId="4427" xr:uid="{00000000-0005-0000-0000-0000197A0000}"/>
    <cellStyle name="Normal 4 11 2 6 2" xfId="4426" xr:uid="{00000000-0005-0000-0000-00001A7A0000}"/>
    <cellStyle name="Normal 4 11 2 7" xfId="27010" xr:uid="{00000000-0005-0000-0000-00001B7A0000}"/>
    <cellStyle name="Normal 4 11 3" xfId="4425" xr:uid="{00000000-0005-0000-0000-00001C7A0000}"/>
    <cellStyle name="Normal 4 11 3 2" xfId="4424" xr:uid="{00000000-0005-0000-0000-00001D7A0000}"/>
    <cellStyle name="Normal 4 11 4" xfId="4423" xr:uid="{00000000-0005-0000-0000-00001E7A0000}"/>
    <cellStyle name="Normal 4 11 4 2" xfId="4422" xr:uid="{00000000-0005-0000-0000-00001F7A0000}"/>
    <cellStyle name="Normal 4 11 5" xfId="4421" xr:uid="{00000000-0005-0000-0000-0000207A0000}"/>
    <cellStyle name="Normal 4 11 5 2" xfId="4420" xr:uid="{00000000-0005-0000-0000-0000217A0000}"/>
    <cellStyle name="Normal 4 11 6" xfId="4419" xr:uid="{00000000-0005-0000-0000-0000227A0000}"/>
    <cellStyle name="Normal 4 11 6 2" xfId="24384" xr:uid="{00000000-0005-0000-0000-0000237A0000}"/>
    <cellStyle name="Normal 4 11 7" xfId="4418" xr:uid="{00000000-0005-0000-0000-0000247A0000}"/>
    <cellStyle name="Normal 4 11 7 2" xfId="4417" xr:uid="{00000000-0005-0000-0000-0000257A0000}"/>
    <cellStyle name="Normal 4 11 8" xfId="4416" xr:uid="{00000000-0005-0000-0000-0000267A0000}"/>
    <cellStyle name="Normal 4 12" xfId="4414" xr:uid="{00000000-0005-0000-0000-0000277A0000}"/>
    <cellStyle name="Normal 4 12 2" xfId="4413" xr:uid="{00000000-0005-0000-0000-0000287A0000}"/>
    <cellStyle name="Normal 4 12 2 2" xfId="4412" xr:uid="{00000000-0005-0000-0000-0000297A0000}"/>
    <cellStyle name="Normal 4 12 2 2 2" xfId="4411" xr:uid="{00000000-0005-0000-0000-00002A7A0000}"/>
    <cellStyle name="Normal 4 12 2 3" xfId="4410" xr:uid="{00000000-0005-0000-0000-00002B7A0000}"/>
    <cellStyle name="Normal 4 12 2 3 2" xfId="14807" xr:uid="{00000000-0005-0000-0000-00002C7A0000}"/>
    <cellStyle name="Normal 4 12 2 4" xfId="18419" xr:uid="{00000000-0005-0000-0000-00002D7A0000}"/>
    <cellStyle name="Normal 4 12 2 4 2" xfId="14793" xr:uid="{00000000-0005-0000-0000-00002E7A0000}"/>
    <cellStyle name="Normal 4 12 2 5" xfId="17769" xr:uid="{00000000-0005-0000-0000-00002F7A0000}"/>
    <cellStyle name="Normal 4 12 2 5 2" xfId="4409" xr:uid="{00000000-0005-0000-0000-0000307A0000}"/>
    <cellStyle name="Normal 4 12 2 6" xfId="4408" xr:uid="{00000000-0005-0000-0000-0000317A0000}"/>
    <cellStyle name="Normal 4 12 2 6 2" xfId="4407" xr:uid="{00000000-0005-0000-0000-0000327A0000}"/>
    <cellStyle name="Normal 4 12 2 7" xfId="4406" xr:uid="{00000000-0005-0000-0000-0000337A0000}"/>
    <cellStyle name="Normal 4 12 3" xfId="4405" xr:uid="{00000000-0005-0000-0000-0000347A0000}"/>
    <cellStyle name="Normal 4 12 3 2" xfId="4404" xr:uid="{00000000-0005-0000-0000-0000357A0000}"/>
    <cellStyle name="Normal 4 12 4" xfId="4403" xr:uid="{00000000-0005-0000-0000-0000367A0000}"/>
    <cellStyle name="Normal 4 12 4 2" xfId="4402" xr:uid="{00000000-0005-0000-0000-0000377A0000}"/>
    <cellStyle name="Normal 4 12 5" xfId="4401" xr:uid="{00000000-0005-0000-0000-0000387A0000}"/>
    <cellStyle name="Normal 4 12 5 2" xfId="4400" xr:uid="{00000000-0005-0000-0000-0000397A0000}"/>
    <cellStyle name="Normal 4 12 6" xfId="4399" xr:uid="{00000000-0005-0000-0000-00003A7A0000}"/>
    <cellStyle name="Normal 4 12 6 2" xfId="4398" xr:uid="{00000000-0005-0000-0000-00003B7A0000}"/>
    <cellStyle name="Normal 4 12 7" xfId="34095" xr:uid="{00000000-0005-0000-0000-00003C7A0000}"/>
    <cellStyle name="Normal 4 12 7 2" xfId="4397" xr:uid="{00000000-0005-0000-0000-00003D7A0000}"/>
    <cellStyle name="Normal 4 12 8" xfId="4396" xr:uid="{00000000-0005-0000-0000-00003E7A0000}"/>
    <cellStyle name="Normal 4 13" xfId="23969" xr:uid="{00000000-0005-0000-0000-00003F7A0000}"/>
    <cellStyle name="Normal 4 13 2" xfId="31118" xr:uid="{00000000-0005-0000-0000-0000407A0000}"/>
    <cellStyle name="Normal 4 13 2 2" xfId="4395" xr:uid="{00000000-0005-0000-0000-0000417A0000}"/>
    <cellStyle name="Normal 4 13 2 2 2" xfId="4394" xr:uid="{00000000-0005-0000-0000-0000427A0000}"/>
    <cellStyle name="Normal 4 13 2 3" xfId="31541" xr:uid="{00000000-0005-0000-0000-0000437A0000}"/>
    <cellStyle name="Normal 4 13 2 3 2" xfId="14709" xr:uid="{00000000-0005-0000-0000-0000447A0000}"/>
    <cellStyle name="Normal 4 13 2 4" xfId="17765" xr:uid="{00000000-0005-0000-0000-0000457A0000}"/>
    <cellStyle name="Normal 4 13 2 4 2" xfId="4393" xr:uid="{00000000-0005-0000-0000-0000467A0000}"/>
    <cellStyle name="Normal 4 13 2 5" xfId="4392" xr:uid="{00000000-0005-0000-0000-0000477A0000}"/>
    <cellStyle name="Normal 4 13 2 5 2" xfId="4391" xr:uid="{00000000-0005-0000-0000-0000487A0000}"/>
    <cellStyle name="Normal 4 13 2 6" xfId="4390" xr:uid="{00000000-0005-0000-0000-0000497A0000}"/>
    <cellStyle name="Normal 4 13 2 6 2" xfId="4389" xr:uid="{00000000-0005-0000-0000-00004A7A0000}"/>
    <cellStyle name="Normal 4 13 2 7" xfId="4388" xr:uid="{00000000-0005-0000-0000-00004B7A0000}"/>
    <cellStyle name="Normal 4 13 3" xfId="27434" xr:uid="{00000000-0005-0000-0000-00004C7A0000}"/>
    <cellStyle name="Normal 4 13 3 2" xfId="4387" xr:uid="{00000000-0005-0000-0000-00004D7A0000}"/>
    <cellStyle name="Normal 4 13 4" xfId="4386" xr:uid="{00000000-0005-0000-0000-00004E7A0000}"/>
    <cellStyle name="Normal 4 13 4 2" xfId="4385" xr:uid="{00000000-0005-0000-0000-00004F7A0000}"/>
    <cellStyle name="Normal 4 13 5" xfId="4384" xr:uid="{00000000-0005-0000-0000-0000507A0000}"/>
    <cellStyle name="Normal 4 13 5 2" xfId="4383" xr:uid="{00000000-0005-0000-0000-0000517A0000}"/>
    <cellStyle name="Normal 4 13 6" xfId="8341" xr:uid="{00000000-0005-0000-0000-0000527A0000}"/>
    <cellStyle name="Normal 4 13 6 2" xfId="4382" xr:uid="{00000000-0005-0000-0000-0000537A0000}"/>
    <cellStyle name="Normal 4 13 7" xfId="29993" xr:uid="{00000000-0005-0000-0000-0000547A0000}"/>
    <cellStyle name="Normal 4 13 7 2" xfId="4380" xr:uid="{00000000-0005-0000-0000-0000557A0000}"/>
    <cellStyle name="Normal 4 13 8" xfId="4378" xr:uid="{00000000-0005-0000-0000-0000567A0000}"/>
    <cellStyle name="Normal 4 14" xfId="4376" xr:uid="{00000000-0005-0000-0000-0000577A0000}"/>
    <cellStyle name="Normal 4 14 2" xfId="27432" xr:uid="{00000000-0005-0000-0000-0000587A0000}"/>
    <cellStyle name="Normal 4 14 2 2" xfId="4375" xr:uid="{00000000-0005-0000-0000-0000597A0000}"/>
    <cellStyle name="Normal 4 14 3" xfId="4374" xr:uid="{00000000-0005-0000-0000-00005A7A0000}"/>
    <cellStyle name="Normal 4 14 3 2" xfId="4373" xr:uid="{00000000-0005-0000-0000-00005B7A0000}"/>
    <cellStyle name="Normal 4 14 4" xfId="18247" xr:uid="{00000000-0005-0000-0000-00005C7A0000}"/>
    <cellStyle name="Normal 4 14 4 2" xfId="4372" xr:uid="{00000000-0005-0000-0000-00005D7A0000}"/>
    <cellStyle name="Normal 4 14 5" xfId="4371" xr:uid="{00000000-0005-0000-0000-00005E7A0000}"/>
    <cellStyle name="Normal 4 14 5 2" xfId="4370" xr:uid="{00000000-0005-0000-0000-00005F7A0000}"/>
    <cellStyle name="Normal 4 14 6" xfId="12102" xr:uid="{00000000-0005-0000-0000-0000607A0000}"/>
    <cellStyle name="Normal 4 14 6 2" xfId="4369" xr:uid="{00000000-0005-0000-0000-0000617A0000}"/>
    <cellStyle name="Normal 4 14 7" xfId="4368" xr:uid="{00000000-0005-0000-0000-0000627A0000}"/>
    <cellStyle name="Normal 4 15" xfId="24923" xr:uid="{00000000-0005-0000-0000-0000637A0000}"/>
    <cellStyle name="Normal 4 15 2" xfId="13545" xr:uid="{00000000-0005-0000-0000-0000647A0000}"/>
    <cellStyle name="Normal 4 15 2 2" xfId="21673" xr:uid="{00000000-0005-0000-0000-0000657A0000}"/>
    <cellStyle name="Normal 4 15 3" xfId="4367" xr:uid="{00000000-0005-0000-0000-0000667A0000}"/>
    <cellStyle name="Normal 4 15 3 2" xfId="4366" xr:uid="{00000000-0005-0000-0000-0000677A0000}"/>
    <cellStyle name="Normal 4 15 4" xfId="4364" xr:uid="{00000000-0005-0000-0000-0000687A0000}"/>
    <cellStyle name="Normal 4 15 4 2" xfId="4363" xr:uid="{00000000-0005-0000-0000-0000697A0000}"/>
    <cellStyle name="Normal 4 15 5" xfId="4362" xr:uid="{00000000-0005-0000-0000-00006A7A0000}"/>
    <cellStyle name="Normal 4 15 5 2" xfId="14538" xr:uid="{00000000-0005-0000-0000-00006B7A0000}"/>
    <cellStyle name="Normal 4 15 6" xfId="31298" xr:uid="{00000000-0005-0000-0000-00006C7A0000}"/>
    <cellStyle name="Normal 4 15 6 2" xfId="24462" xr:uid="{00000000-0005-0000-0000-00006D7A0000}"/>
    <cellStyle name="Normal 4 15 7" xfId="30003" xr:uid="{00000000-0005-0000-0000-00006E7A0000}"/>
    <cellStyle name="Normal 4 16" xfId="4361" xr:uid="{00000000-0005-0000-0000-00006F7A0000}"/>
    <cellStyle name="Normal 4 16 2" xfId="4359" xr:uid="{00000000-0005-0000-0000-0000707A0000}"/>
    <cellStyle name="Normal 4 16 2 2" xfId="4357" xr:uid="{00000000-0005-0000-0000-0000717A0000}"/>
    <cellStyle name="Normal 4 16 3" xfId="4355" xr:uid="{00000000-0005-0000-0000-0000727A0000}"/>
    <cellStyle name="Normal 4 16 3 2" xfId="4354" xr:uid="{00000000-0005-0000-0000-0000737A0000}"/>
    <cellStyle name="Normal 4 16 4" xfId="4353" xr:uid="{00000000-0005-0000-0000-0000747A0000}"/>
    <cellStyle name="Normal 4 16 4 2" xfId="4352" xr:uid="{00000000-0005-0000-0000-0000757A0000}"/>
    <cellStyle name="Normal 4 16 5" xfId="4351" xr:uid="{00000000-0005-0000-0000-0000767A0000}"/>
    <cellStyle name="Normal 4 16 5 2" xfId="4350" xr:uid="{00000000-0005-0000-0000-0000777A0000}"/>
    <cellStyle name="Normal 4 16 6" xfId="30200" xr:uid="{00000000-0005-0000-0000-0000787A0000}"/>
    <cellStyle name="Normal 4 16 6 2" xfId="25551" xr:uid="{00000000-0005-0000-0000-0000797A0000}"/>
    <cellStyle name="Normal 4 16 7" xfId="30405" xr:uid="{00000000-0005-0000-0000-00007A7A0000}"/>
    <cellStyle name="Normal 4 17" xfId="31286" xr:uid="{00000000-0005-0000-0000-00007B7A0000}"/>
    <cellStyle name="Normal 4 17 2" xfId="4349" xr:uid="{00000000-0005-0000-0000-00007C7A0000}"/>
    <cellStyle name="Normal 4 18" xfId="22651" xr:uid="{00000000-0005-0000-0000-00007D7A0000}"/>
    <cellStyle name="Normal 4 18 2" xfId="4348" xr:uid="{00000000-0005-0000-0000-00007E7A0000}"/>
    <cellStyle name="Normal 4 19" xfId="19650" xr:uid="{00000000-0005-0000-0000-00007F7A0000}"/>
    <cellStyle name="Normal 4 19 2" xfId="4347" xr:uid="{00000000-0005-0000-0000-0000807A0000}"/>
    <cellStyle name="Normal 4 2" xfId="58" xr:uid="{00000000-0005-0000-0000-0000817A0000}"/>
    <cellStyle name="Normal 4 2 10" xfId="4345" xr:uid="{00000000-0005-0000-0000-0000827A0000}"/>
    <cellStyle name="Normal 4 2 10 2" xfId="4344" xr:uid="{00000000-0005-0000-0000-0000837A0000}"/>
    <cellStyle name="Normal 4 2 10 2 2" xfId="25206" xr:uid="{00000000-0005-0000-0000-0000847A0000}"/>
    <cellStyle name="Normal 4 2 10 2 2 2" xfId="4343" xr:uid="{00000000-0005-0000-0000-0000857A0000}"/>
    <cellStyle name="Normal 4 2 10 2 3" xfId="21435" xr:uid="{00000000-0005-0000-0000-0000867A0000}"/>
    <cellStyle name="Normal 4 2 10 2 3 2" xfId="4342" xr:uid="{00000000-0005-0000-0000-0000877A0000}"/>
    <cellStyle name="Normal 4 2 10 2 4" xfId="4341" xr:uid="{00000000-0005-0000-0000-0000887A0000}"/>
    <cellStyle name="Normal 4 2 10 2 4 2" xfId="4340" xr:uid="{00000000-0005-0000-0000-0000897A0000}"/>
    <cellStyle name="Normal 4 2 10 2 5" xfId="4339" xr:uid="{00000000-0005-0000-0000-00008A7A0000}"/>
    <cellStyle name="Normal 4 2 10 2 5 2" xfId="25258" xr:uid="{00000000-0005-0000-0000-00008B7A0000}"/>
    <cellStyle name="Normal 4 2 10 2 6" xfId="4338" xr:uid="{00000000-0005-0000-0000-00008C7A0000}"/>
    <cellStyle name="Normal 4 2 10 2 6 2" xfId="10192" xr:uid="{00000000-0005-0000-0000-00008D7A0000}"/>
    <cellStyle name="Normal 4 2 10 2 7" xfId="4337" xr:uid="{00000000-0005-0000-0000-00008E7A0000}"/>
    <cellStyle name="Normal 4 2 10 3" xfId="4335" xr:uid="{00000000-0005-0000-0000-00008F7A0000}"/>
    <cellStyle name="Normal 4 2 10 3 2" xfId="15524" xr:uid="{00000000-0005-0000-0000-0000907A0000}"/>
    <cellStyle name="Normal 4 2 10 4" xfId="4334" xr:uid="{00000000-0005-0000-0000-0000917A0000}"/>
    <cellStyle name="Normal 4 2 10 4 2" xfId="13737" xr:uid="{00000000-0005-0000-0000-0000927A0000}"/>
    <cellStyle name="Normal 4 2 10 5" xfId="4333" xr:uid="{00000000-0005-0000-0000-0000937A0000}"/>
    <cellStyle name="Normal 4 2 10 5 2" xfId="28247" xr:uid="{00000000-0005-0000-0000-0000947A0000}"/>
    <cellStyle name="Normal 4 2 10 6" xfId="4332" xr:uid="{00000000-0005-0000-0000-0000957A0000}"/>
    <cellStyle name="Normal 4 2 10 6 2" xfId="4331" xr:uid="{00000000-0005-0000-0000-0000967A0000}"/>
    <cellStyle name="Normal 4 2 10 7" xfId="4330" xr:uid="{00000000-0005-0000-0000-0000977A0000}"/>
    <cellStyle name="Normal 4 2 10 7 2" xfId="4328" xr:uid="{00000000-0005-0000-0000-0000987A0000}"/>
    <cellStyle name="Normal 4 2 10 8" xfId="29733" xr:uid="{00000000-0005-0000-0000-0000997A0000}"/>
    <cellStyle name="Normal 4 2 11" xfId="4327" xr:uid="{00000000-0005-0000-0000-00009A7A0000}"/>
    <cellStyle name="Normal 4 2 11 2" xfId="4326" xr:uid="{00000000-0005-0000-0000-00009B7A0000}"/>
    <cellStyle name="Normal 4 2 11 2 2" xfId="4325" xr:uid="{00000000-0005-0000-0000-00009C7A0000}"/>
    <cellStyle name="Normal 4 2 11 3" xfId="4324" xr:uid="{00000000-0005-0000-0000-00009D7A0000}"/>
    <cellStyle name="Normal 4 2 11 3 2" xfId="15509" xr:uid="{00000000-0005-0000-0000-00009E7A0000}"/>
    <cellStyle name="Normal 4 2 11 4" xfId="4323" xr:uid="{00000000-0005-0000-0000-00009F7A0000}"/>
    <cellStyle name="Normal 4 2 11 4 2" xfId="13723" xr:uid="{00000000-0005-0000-0000-0000A07A0000}"/>
    <cellStyle name="Normal 4 2 11 5" xfId="4322" xr:uid="{00000000-0005-0000-0000-0000A17A0000}"/>
    <cellStyle name="Normal 4 2 11 5 2" xfId="4321" xr:uid="{00000000-0005-0000-0000-0000A27A0000}"/>
    <cellStyle name="Normal 4 2 11 6" xfId="4320" xr:uid="{00000000-0005-0000-0000-0000A37A0000}"/>
    <cellStyle name="Normal 4 2 11 6 2" xfId="4319" xr:uid="{00000000-0005-0000-0000-0000A47A0000}"/>
    <cellStyle name="Normal 4 2 11 7" xfId="4318" xr:uid="{00000000-0005-0000-0000-0000A57A0000}"/>
    <cellStyle name="Normal 4 2 12" xfId="4317" xr:uid="{00000000-0005-0000-0000-0000A67A0000}"/>
    <cellStyle name="Normal 4 2 12 2" xfId="4316" xr:uid="{00000000-0005-0000-0000-0000A77A0000}"/>
    <cellStyle name="Normal 4 2 12 2 2" xfId="4315" xr:uid="{00000000-0005-0000-0000-0000A87A0000}"/>
    <cellStyle name="Normal 4 2 12 3" xfId="4314" xr:uid="{00000000-0005-0000-0000-0000A97A0000}"/>
    <cellStyle name="Normal 4 2 12 3 2" xfId="4313" xr:uid="{00000000-0005-0000-0000-0000AA7A0000}"/>
    <cellStyle name="Normal 4 2 12 4" xfId="4312" xr:uid="{00000000-0005-0000-0000-0000AB7A0000}"/>
    <cellStyle name="Normal 4 2 12 4 2" xfId="4311" xr:uid="{00000000-0005-0000-0000-0000AC7A0000}"/>
    <cellStyle name="Normal 4 2 12 5" xfId="4310" xr:uid="{00000000-0005-0000-0000-0000AD7A0000}"/>
    <cellStyle name="Normal 4 2 12 5 2" xfId="4309" xr:uid="{00000000-0005-0000-0000-0000AE7A0000}"/>
    <cellStyle name="Normal 4 2 12 6" xfId="4308" xr:uid="{00000000-0005-0000-0000-0000AF7A0000}"/>
    <cellStyle name="Normal 4 2 12 6 2" xfId="4307" xr:uid="{00000000-0005-0000-0000-0000B07A0000}"/>
    <cellStyle name="Normal 4 2 12 7" xfId="4306" xr:uid="{00000000-0005-0000-0000-0000B17A0000}"/>
    <cellStyle name="Normal 4 2 13" xfId="4305" xr:uid="{00000000-0005-0000-0000-0000B27A0000}"/>
    <cellStyle name="Normal 4 2 13 2" xfId="4304" xr:uid="{00000000-0005-0000-0000-0000B37A0000}"/>
    <cellStyle name="Normal 4 2 14" xfId="4303" xr:uid="{00000000-0005-0000-0000-0000B47A0000}"/>
    <cellStyle name="Normal 4 2 14 2" xfId="33580" xr:uid="{00000000-0005-0000-0000-0000B57A0000}"/>
    <cellStyle name="Normal 4 2 15" xfId="4302" xr:uid="{00000000-0005-0000-0000-0000B67A0000}"/>
    <cellStyle name="Normal 4 2 15 2" xfId="20769" xr:uid="{00000000-0005-0000-0000-0000B77A0000}"/>
    <cellStyle name="Normal 4 2 16" xfId="4301" xr:uid="{00000000-0005-0000-0000-0000B87A0000}"/>
    <cellStyle name="Normal 4 2 16 2" xfId="20461" xr:uid="{00000000-0005-0000-0000-0000B97A0000}"/>
    <cellStyle name="Normal 4 2 17" xfId="10268" xr:uid="{00000000-0005-0000-0000-0000BA7A0000}"/>
    <cellStyle name="Normal 4 2 17 2" xfId="10261" xr:uid="{00000000-0005-0000-0000-0000BB7A0000}"/>
    <cellStyle name="Normal 4 2 18" xfId="10259" xr:uid="{00000000-0005-0000-0000-0000BC7A0000}"/>
    <cellStyle name="Normal 4 2 19" xfId="34422" xr:uid="{00000000-0005-0000-0000-0000BD7A0000}"/>
    <cellStyle name="Normal 4 2 2" xfId="4300" xr:uid="{00000000-0005-0000-0000-0000BE7A0000}"/>
    <cellStyle name="Normal 4 2 2 2" xfId="4297" xr:uid="{00000000-0005-0000-0000-0000BF7A0000}"/>
    <cellStyle name="Normal 4 2 2 2 2" xfId="22676" xr:uid="{00000000-0005-0000-0000-0000C07A0000}"/>
    <cellStyle name="Normal 4 2 2 2 2 2" xfId="22588" xr:uid="{00000000-0005-0000-0000-0000C17A0000}"/>
    <cellStyle name="Normal 4 2 2 2 3" xfId="16587" xr:uid="{00000000-0005-0000-0000-0000C27A0000}"/>
    <cellStyle name="Normal 4 2 2 2 3 2" xfId="22559" xr:uid="{00000000-0005-0000-0000-0000C37A0000}"/>
    <cellStyle name="Normal 4 2 2 2 4" xfId="22556" xr:uid="{00000000-0005-0000-0000-0000C47A0000}"/>
    <cellStyle name="Normal 4 2 2 2 4 2" xfId="4296" xr:uid="{00000000-0005-0000-0000-0000C57A0000}"/>
    <cellStyle name="Normal 4 2 2 2 5" xfId="7857" xr:uid="{00000000-0005-0000-0000-0000C67A0000}"/>
    <cellStyle name="Normal 4 2 2 2 5 2" xfId="4295" xr:uid="{00000000-0005-0000-0000-0000C77A0000}"/>
    <cellStyle name="Normal 4 2 2 2 6" xfId="25747" xr:uid="{00000000-0005-0000-0000-0000C87A0000}"/>
    <cellStyle name="Normal 4 2 2 2 6 2" xfId="4294" xr:uid="{00000000-0005-0000-0000-0000C97A0000}"/>
    <cellStyle name="Normal 4 2 2 2 7" xfId="4293" xr:uid="{00000000-0005-0000-0000-0000CA7A0000}"/>
    <cellStyle name="Normal 4 2 2 3" xfId="4292" xr:uid="{00000000-0005-0000-0000-0000CB7A0000}"/>
    <cellStyle name="Normal 4 2 2 3 2" xfId="22485" xr:uid="{00000000-0005-0000-0000-0000CC7A0000}"/>
    <cellStyle name="Normal 4 2 2 4" xfId="4291" xr:uid="{00000000-0005-0000-0000-0000CD7A0000}"/>
    <cellStyle name="Normal 4 2 2 4 2" xfId="22464" xr:uid="{00000000-0005-0000-0000-0000CE7A0000}"/>
    <cellStyle name="Normal 4 2 2 5" xfId="4290" xr:uid="{00000000-0005-0000-0000-0000CF7A0000}"/>
    <cellStyle name="Normal 4 2 2 5 2" xfId="4288" xr:uid="{00000000-0005-0000-0000-0000D07A0000}"/>
    <cellStyle name="Normal 4 2 2 6" xfId="4287" xr:uid="{00000000-0005-0000-0000-0000D17A0000}"/>
    <cellStyle name="Normal 4 2 2 6 2" xfId="4286" xr:uid="{00000000-0005-0000-0000-0000D27A0000}"/>
    <cellStyle name="Normal 4 2 2 7" xfId="4285" xr:uid="{00000000-0005-0000-0000-0000D37A0000}"/>
    <cellStyle name="Normal 4 2 2 7 2" xfId="19041" xr:uid="{00000000-0005-0000-0000-0000D47A0000}"/>
    <cellStyle name="Normal 4 2 2 8" xfId="4284" xr:uid="{00000000-0005-0000-0000-0000D57A0000}"/>
    <cellStyle name="Normal 4 2 20" xfId="4346" xr:uid="{00000000-0005-0000-0000-0000D67A0000}"/>
    <cellStyle name="Normal 4 2 3" xfId="4283" xr:uid="{00000000-0005-0000-0000-0000D77A0000}"/>
    <cellStyle name="Normal 4 2 3 2" xfId="4282" xr:uid="{00000000-0005-0000-0000-0000D87A0000}"/>
    <cellStyle name="Normal 4 2 3 2 2" xfId="22377" xr:uid="{00000000-0005-0000-0000-0000D97A0000}"/>
    <cellStyle name="Normal 4 2 3 2 2 2" xfId="22370" xr:uid="{00000000-0005-0000-0000-0000DA7A0000}"/>
    <cellStyle name="Normal 4 2 3 2 3" xfId="22365" xr:uid="{00000000-0005-0000-0000-0000DB7A0000}"/>
    <cellStyle name="Normal 4 2 3 2 3 2" xfId="4281" xr:uid="{00000000-0005-0000-0000-0000DC7A0000}"/>
    <cellStyle name="Normal 4 2 3 2 4" xfId="4280" xr:uid="{00000000-0005-0000-0000-0000DD7A0000}"/>
    <cellStyle name="Normal 4 2 3 2 4 2" xfId="4279" xr:uid="{00000000-0005-0000-0000-0000DE7A0000}"/>
    <cellStyle name="Normal 4 2 3 2 5" xfId="22946" xr:uid="{00000000-0005-0000-0000-0000DF7A0000}"/>
    <cellStyle name="Normal 4 2 3 2 5 2" xfId="4278" xr:uid="{00000000-0005-0000-0000-0000E07A0000}"/>
    <cellStyle name="Normal 4 2 3 2 6" xfId="4277" xr:uid="{00000000-0005-0000-0000-0000E17A0000}"/>
    <cellStyle name="Normal 4 2 3 2 6 2" xfId="4276" xr:uid="{00000000-0005-0000-0000-0000E27A0000}"/>
    <cellStyle name="Normal 4 2 3 2 7" xfId="4275" xr:uid="{00000000-0005-0000-0000-0000E37A0000}"/>
    <cellStyle name="Normal 4 2 3 3" xfId="4274" xr:uid="{00000000-0005-0000-0000-0000E47A0000}"/>
    <cellStyle name="Normal 4 2 3 3 2" xfId="22325" xr:uid="{00000000-0005-0000-0000-0000E57A0000}"/>
    <cellStyle name="Normal 4 2 3 4" xfId="4273" xr:uid="{00000000-0005-0000-0000-0000E67A0000}"/>
    <cellStyle name="Normal 4 2 3 4 2" xfId="4272" xr:uid="{00000000-0005-0000-0000-0000E77A0000}"/>
    <cellStyle name="Normal 4 2 3 5" xfId="4271" xr:uid="{00000000-0005-0000-0000-0000E87A0000}"/>
    <cellStyle name="Normal 4 2 3 5 2" xfId="4270" xr:uid="{00000000-0005-0000-0000-0000E97A0000}"/>
    <cellStyle name="Normal 4 2 3 6" xfId="4269" xr:uid="{00000000-0005-0000-0000-0000EA7A0000}"/>
    <cellStyle name="Normal 4 2 3 6 2" xfId="32266" xr:uid="{00000000-0005-0000-0000-0000EB7A0000}"/>
    <cellStyle name="Normal 4 2 3 7" xfId="4268" xr:uid="{00000000-0005-0000-0000-0000EC7A0000}"/>
    <cellStyle name="Normal 4 2 3 7 2" xfId="4267" xr:uid="{00000000-0005-0000-0000-0000ED7A0000}"/>
    <cellStyle name="Normal 4 2 3 8" xfId="4266" xr:uid="{00000000-0005-0000-0000-0000EE7A0000}"/>
    <cellStyle name="Normal 4 2 4" xfId="31566" xr:uid="{00000000-0005-0000-0000-0000EF7A0000}"/>
    <cellStyle name="Normal 4 2 4 2" xfId="32183" xr:uid="{00000000-0005-0000-0000-0000F07A0000}"/>
    <cellStyle name="Normal 4 2 4 2 2" xfId="22098" xr:uid="{00000000-0005-0000-0000-0000F17A0000}"/>
    <cellStyle name="Normal 4 2 4 2 2 2" xfId="33453" xr:uid="{00000000-0005-0000-0000-0000F27A0000}"/>
    <cellStyle name="Normal 4 2 4 2 3" xfId="24282" xr:uid="{00000000-0005-0000-0000-0000F37A0000}"/>
    <cellStyle name="Normal 4 2 4 2 3 2" xfId="33464" xr:uid="{00000000-0005-0000-0000-0000F47A0000}"/>
    <cellStyle name="Normal 4 2 4 2 4" xfId="22585" xr:uid="{00000000-0005-0000-0000-0000F57A0000}"/>
    <cellStyle name="Normal 4 2 4 2 4 2" xfId="28796" xr:uid="{00000000-0005-0000-0000-0000F67A0000}"/>
    <cellStyle name="Normal 4 2 4 2 5" xfId="28615" xr:uid="{00000000-0005-0000-0000-0000F77A0000}"/>
    <cellStyle name="Normal 4 2 4 2 5 2" xfId="28292" xr:uid="{00000000-0005-0000-0000-0000F87A0000}"/>
    <cellStyle name="Normal 4 2 4 2 6" xfId="28602" xr:uid="{00000000-0005-0000-0000-0000F97A0000}"/>
    <cellStyle name="Normal 4 2 4 2 6 2" xfId="31411" xr:uid="{00000000-0005-0000-0000-0000FA7A0000}"/>
    <cellStyle name="Normal 4 2 4 2 7" xfId="4265" xr:uid="{00000000-0005-0000-0000-0000FB7A0000}"/>
    <cellStyle name="Normal 4 2 4 3" xfId="32847" xr:uid="{00000000-0005-0000-0000-0000FC7A0000}"/>
    <cellStyle name="Normal 4 2 4 3 2" xfId="30487" xr:uid="{00000000-0005-0000-0000-0000FD7A0000}"/>
    <cellStyle name="Normal 4 2 4 4" xfId="33006" xr:uid="{00000000-0005-0000-0000-0000FE7A0000}"/>
    <cellStyle name="Normal 4 2 4 4 2" xfId="19786" xr:uid="{00000000-0005-0000-0000-0000FF7A0000}"/>
    <cellStyle name="Normal 4 2 4 5" xfId="28749" xr:uid="{00000000-0005-0000-0000-0000007B0000}"/>
    <cellStyle name="Normal 4 2 4 5 2" xfId="28746" xr:uid="{00000000-0005-0000-0000-0000017B0000}"/>
    <cellStyle name="Normal 4 2 4 6" xfId="28732" xr:uid="{00000000-0005-0000-0000-0000027B0000}"/>
    <cellStyle name="Normal 4 2 4 6 2" xfId="28723" xr:uid="{00000000-0005-0000-0000-0000037B0000}"/>
    <cellStyle name="Normal 4 2 4 7" xfId="13682" xr:uid="{00000000-0005-0000-0000-0000047B0000}"/>
    <cellStyle name="Normal 4 2 4 7 2" xfId="4264" xr:uid="{00000000-0005-0000-0000-0000057B0000}"/>
    <cellStyle name="Normal 4 2 4 8" xfId="4263" xr:uid="{00000000-0005-0000-0000-0000067B0000}"/>
    <cellStyle name="Normal 4 2 5" xfId="26296" xr:uid="{00000000-0005-0000-0000-0000077B0000}"/>
    <cellStyle name="Normal 4 2 5 2" xfId="32845" xr:uid="{00000000-0005-0000-0000-0000087B0000}"/>
    <cellStyle name="Normal 4 2 5 2 2" xfId="22080" xr:uid="{00000000-0005-0000-0000-0000097B0000}"/>
    <cellStyle name="Normal 4 2 5 2 2 2" xfId="10907" xr:uid="{00000000-0005-0000-0000-00000A7B0000}"/>
    <cellStyle name="Normal 4 2 5 2 3" xfId="26849" xr:uid="{00000000-0005-0000-0000-00000B7B0000}"/>
    <cellStyle name="Normal 4 2 5 2 3 2" xfId="10899" xr:uid="{00000000-0005-0000-0000-00000C7B0000}"/>
    <cellStyle name="Normal 4 2 5 2 4" xfId="26837" xr:uid="{00000000-0005-0000-0000-00000D7B0000}"/>
    <cellStyle name="Normal 4 2 5 2 4 2" xfId="26484" xr:uid="{00000000-0005-0000-0000-00000E7B0000}"/>
    <cellStyle name="Normal 4 2 5 2 5" xfId="26474" xr:uid="{00000000-0005-0000-0000-00000F7B0000}"/>
    <cellStyle name="Normal 4 2 5 2 5 2" xfId="4262" xr:uid="{00000000-0005-0000-0000-0000107B0000}"/>
    <cellStyle name="Normal 4 2 5 2 6" xfId="4260" xr:uid="{00000000-0005-0000-0000-0000117B0000}"/>
    <cellStyle name="Normal 4 2 5 2 6 2" xfId="26062" xr:uid="{00000000-0005-0000-0000-0000127B0000}"/>
    <cellStyle name="Normal 4 2 5 2 7" xfId="4259" xr:uid="{00000000-0005-0000-0000-0000137B0000}"/>
    <cellStyle name="Normal 4 2 5 3" xfId="32838" xr:uid="{00000000-0005-0000-0000-0000147B0000}"/>
    <cellStyle name="Normal 4 2 5 3 2" xfId="28695" xr:uid="{00000000-0005-0000-0000-0000157B0000}"/>
    <cellStyle name="Normal 4 2 5 4" xfId="28692" xr:uid="{00000000-0005-0000-0000-0000167B0000}"/>
    <cellStyle name="Normal 4 2 5 4 2" xfId="28689" xr:uid="{00000000-0005-0000-0000-0000177B0000}"/>
    <cellStyle name="Normal 4 2 5 5" xfId="28685" xr:uid="{00000000-0005-0000-0000-0000187B0000}"/>
    <cellStyle name="Normal 4 2 5 5 2" xfId="28683" xr:uid="{00000000-0005-0000-0000-0000197B0000}"/>
    <cellStyle name="Normal 4 2 5 6" xfId="28681" xr:uid="{00000000-0005-0000-0000-00001A7B0000}"/>
    <cellStyle name="Normal 4 2 5 6 2" xfId="4258" xr:uid="{00000000-0005-0000-0000-00001B7B0000}"/>
    <cellStyle name="Normal 4 2 5 7" xfId="4257" xr:uid="{00000000-0005-0000-0000-00001C7B0000}"/>
    <cellStyle name="Normal 4 2 5 7 2" xfId="4256" xr:uid="{00000000-0005-0000-0000-00001D7B0000}"/>
    <cellStyle name="Normal 4 2 5 8" xfId="4255" xr:uid="{00000000-0005-0000-0000-00001E7B0000}"/>
    <cellStyle name="Normal 4 2 6" xfId="20869" xr:uid="{00000000-0005-0000-0000-00001F7B0000}"/>
    <cellStyle name="Normal 4 2 6 2" xfId="32826" xr:uid="{00000000-0005-0000-0000-0000207B0000}"/>
    <cellStyle name="Normal 4 2 6 2 2" xfId="24968" xr:uid="{00000000-0005-0000-0000-0000217B0000}"/>
    <cellStyle name="Normal 4 2 6 2 2 2" xfId="10850" xr:uid="{00000000-0005-0000-0000-0000227B0000}"/>
    <cellStyle name="Normal 4 2 6 2 3" xfId="25002" xr:uid="{00000000-0005-0000-0000-0000237B0000}"/>
    <cellStyle name="Normal 4 2 6 2 3 2" xfId="26460" xr:uid="{00000000-0005-0000-0000-0000247B0000}"/>
    <cellStyle name="Normal 4 2 6 2 4" xfId="24985" xr:uid="{00000000-0005-0000-0000-0000257B0000}"/>
    <cellStyle name="Normal 4 2 6 2 4 2" xfId="4254" xr:uid="{00000000-0005-0000-0000-0000267B0000}"/>
    <cellStyle name="Normal 4 2 6 2 5" xfId="19092" xr:uid="{00000000-0005-0000-0000-0000277B0000}"/>
    <cellStyle name="Normal 4 2 6 2 5 2" xfId="4252" xr:uid="{00000000-0005-0000-0000-0000287B0000}"/>
    <cellStyle name="Normal 4 2 6 2 6" xfId="4250" xr:uid="{00000000-0005-0000-0000-0000297B0000}"/>
    <cellStyle name="Normal 4 2 6 2 6 2" xfId="26036" xr:uid="{00000000-0005-0000-0000-00002A7B0000}"/>
    <cellStyle name="Normal 4 2 6 2 7" xfId="4249" xr:uid="{00000000-0005-0000-0000-00002B7B0000}"/>
    <cellStyle name="Normal 4 2 6 3" xfId="28678" xr:uid="{00000000-0005-0000-0000-00002C7B0000}"/>
    <cellStyle name="Normal 4 2 6 3 2" xfId="24958" xr:uid="{00000000-0005-0000-0000-00002D7B0000}"/>
    <cellStyle name="Normal 4 2 6 4" xfId="28675" xr:uid="{00000000-0005-0000-0000-00002E7B0000}"/>
    <cellStyle name="Normal 4 2 6 4 2" xfId="24922" xr:uid="{00000000-0005-0000-0000-00002F7B0000}"/>
    <cellStyle name="Normal 4 2 6 5" xfId="32123" xr:uid="{00000000-0005-0000-0000-0000307B0000}"/>
    <cellStyle name="Normal 4 2 6 5 2" xfId="4248" xr:uid="{00000000-0005-0000-0000-0000317B0000}"/>
    <cellStyle name="Normal 4 2 6 6" xfId="4247" xr:uid="{00000000-0005-0000-0000-0000327B0000}"/>
    <cellStyle name="Normal 4 2 6 6 2" xfId="8480" xr:uid="{00000000-0005-0000-0000-0000337B0000}"/>
    <cellStyle name="Normal 4 2 6 7" xfId="4246" xr:uid="{00000000-0005-0000-0000-0000347B0000}"/>
    <cellStyle name="Normal 4 2 6 7 2" xfId="8476" xr:uid="{00000000-0005-0000-0000-0000357B0000}"/>
    <cellStyle name="Normal 4 2 6 8" xfId="4245" xr:uid="{00000000-0005-0000-0000-0000367B0000}"/>
    <cellStyle name="Normal 4 2 7" xfId="13416" xr:uid="{00000000-0005-0000-0000-0000377B0000}"/>
    <cellStyle name="Normal 4 2 7 2" xfId="28673" xr:uid="{00000000-0005-0000-0000-0000387B0000}"/>
    <cellStyle name="Normal 4 2 7 2 2" xfId="22105" xr:uid="{00000000-0005-0000-0000-0000397B0000}"/>
    <cellStyle name="Normal 4 2 7 2 2 2" xfId="19796" xr:uid="{00000000-0005-0000-0000-00003A7B0000}"/>
    <cellStyle name="Normal 4 2 7 2 3" xfId="24289" xr:uid="{00000000-0005-0000-0000-00003B7B0000}"/>
    <cellStyle name="Normal 4 2 7 2 3 2" xfId="4244" xr:uid="{00000000-0005-0000-0000-00003C7B0000}"/>
    <cellStyle name="Normal 4 2 7 2 4" xfId="4242" xr:uid="{00000000-0005-0000-0000-00003D7B0000}"/>
    <cellStyle name="Normal 4 2 7 2 4 2" xfId="4241" xr:uid="{00000000-0005-0000-0000-00003E7B0000}"/>
    <cellStyle name="Normal 4 2 7 2 5" xfId="4240" xr:uid="{00000000-0005-0000-0000-00003F7B0000}"/>
    <cellStyle name="Normal 4 2 7 2 5 2" xfId="4239" xr:uid="{00000000-0005-0000-0000-0000407B0000}"/>
    <cellStyle name="Normal 4 2 7 2 6" xfId="4238" xr:uid="{00000000-0005-0000-0000-0000417B0000}"/>
    <cellStyle name="Normal 4 2 7 2 6 2" xfId="4237" xr:uid="{00000000-0005-0000-0000-0000427B0000}"/>
    <cellStyle name="Normal 4 2 7 2 7" xfId="4236" xr:uid="{00000000-0005-0000-0000-0000437B0000}"/>
    <cellStyle name="Normal 4 2 7 3" xfId="28668" xr:uid="{00000000-0005-0000-0000-0000447B0000}"/>
    <cellStyle name="Normal 4 2 7 3 2" xfId="22094" xr:uid="{00000000-0005-0000-0000-0000457B0000}"/>
    <cellStyle name="Normal 4 2 7 4" xfId="23545" xr:uid="{00000000-0005-0000-0000-0000467B0000}"/>
    <cellStyle name="Normal 4 2 7 4 2" xfId="28028" xr:uid="{00000000-0005-0000-0000-0000477B0000}"/>
    <cellStyle name="Normal 4 2 7 5" xfId="25437" xr:uid="{00000000-0005-0000-0000-0000487B0000}"/>
    <cellStyle name="Normal 4 2 7 5 2" xfId="4235" xr:uid="{00000000-0005-0000-0000-0000497B0000}"/>
    <cellStyle name="Normal 4 2 7 6" xfId="4233" xr:uid="{00000000-0005-0000-0000-00004A7B0000}"/>
    <cellStyle name="Normal 4 2 7 6 2" xfId="8465" xr:uid="{00000000-0005-0000-0000-00004B7B0000}"/>
    <cellStyle name="Normal 4 2 7 7" xfId="4232" xr:uid="{00000000-0005-0000-0000-00004C7B0000}"/>
    <cellStyle name="Normal 4 2 7 7 2" xfId="4231" xr:uid="{00000000-0005-0000-0000-00004D7B0000}"/>
    <cellStyle name="Normal 4 2 7 8" xfId="4230" xr:uid="{00000000-0005-0000-0000-00004E7B0000}"/>
    <cellStyle name="Normal 4 2 8" xfId="28657" xr:uid="{00000000-0005-0000-0000-00004F7B0000}"/>
    <cellStyle name="Normal 4 2 8 2" xfId="28655" xr:uid="{00000000-0005-0000-0000-0000507B0000}"/>
    <cellStyle name="Normal 4 2 8 2 2" xfId="22089" xr:uid="{00000000-0005-0000-0000-0000517B0000}"/>
    <cellStyle name="Normal 4 2 8 2 2 2" xfId="31769" xr:uid="{00000000-0005-0000-0000-0000527B0000}"/>
    <cellStyle name="Normal 4 2 8 2 3" xfId="4229" xr:uid="{00000000-0005-0000-0000-0000537B0000}"/>
    <cellStyle name="Normal 4 2 8 2 3 2" xfId="19734" xr:uid="{00000000-0005-0000-0000-0000547B0000}"/>
    <cellStyle name="Normal 4 2 8 2 4" xfId="4228" xr:uid="{00000000-0005-0000-0000-0000557B0000}"/>
    <cellStyle name="Normal 4 2 8 2 4 2" xfId="19706" xr:uid="{00000000-0005-0000-0000-0000567B0000}"/>
    <cellStyle name="Normal 4 2 8 2 5" xfId="4227" xr:uid="{00000000-0005-0000-0000-0000577B0000}"/>
    <cellStyle name="Normal 4 2 8 2 5 2" xfId="19699" xr:uid="{00000000-0005-0000-0000-0000587B0000}"/>
    <cellStyle name="Normal 4 2 8 2 6" xfId="4226" xr:uid="{00000000-0005-0000-0000-0000597B0000}"/>
    <cellStyle name="Normal 4 2 8 2 6 2" xfId="4225" xr:uid="{00000000-0005-0000-0000-00005A7B0000}"/>
    <cellStyle name="Normal 4 2 8 2 7" xfId="24876" xr:uid="{00000000-0005-0000-0000-00005B7B0000}"/>
    <cellStyle name="Normal 4 2 8 3" xfId="19020" xr:uid="{00000000-0005-0000-0000-00005C7B0000}"/>
    <cellStyle name="Normal 4 2 8 3 2" xfId="4224" xr:uid="{00000000-0005-0000-0000-00005D7B0000}"/>
    <cellStyle name="Normal 4 2 8 4" xfId="6421" xr:uid="{00000000-0005-0000-0000-00005E7B0000}"/>
    <cellStyle name="Normal 4 2 8 4 2" xfId="4223" xr:uid="{00000000-0005-0000-0000-00005F7B0000}"/>
    <cellStyle name="Normal 4 2 8 5" xfId="4222" xr:uid="{00000000-0005-0000-0000-0000607B0000}"/>
    <cellStyle name="Normal 4 2 8 5 2" xfId="4221" xr:uid="{00000000-0005-0000-0000-0000617B0000}"/>
    <cellStyle name="Normal 4 2 8 6" xfId="4220" xr:uid="{00000000-0005-0000-0000-0000627B0000}"/>
    <cellStyle name="Normal 4 2 8 6 2" xfId="4219" xr:uid="{00000000-0005-0000-0000-0000637B0000}"/>
    <cellStyle name="Normal 4 2 8 7" xfId="4218" xr:uid="{00000000-0005-0000-0000-0000647B0000}"/>
    <cellStyle name="Normal 4 2 8 7 2" xfId="4217" xr:uid="{00000000-0005-0000-0000-0000657B0000}"/>
    <cellStyle name="Normal 4 2 8 8" xfId="4216" xr:uid="{00000000-0005-0000-0000-0000667B0000}"/>
    <cellStyle name="Normal 4 2 9" xfId="28648" xr:uid="{00000000-0005-0000-0000-0000677B0000}"/>
    <cellStyle name="Normal 4 2 9 2" xfId="28646" xr:uid="{00000000-0005-0000-0000-0000687B0000}"/>
    <cellStyle name="Normal 4 2 9 2 2" xfId="19372" xr:uid="{00000000-0005-0000-0000-0000697B0000}"/>
    <cellStyle name="Normal 4 2 9 2 2 2" xfId="19303" xr:uid="{00000000-0005-0000-0000-00006A7B0000}"/>
    <cellStyle name="Normal 4 2 9 2 3" xfId="21120" xr:uid="{00000000-0005-0000-0000-00006B7B0000}"/>
    <cellStyle name="Normal 4 2 9 2 3 2" xfId="19123" xr:uid="{00000000-0005-0000-0000-00006C7B0000}"/>
    <cellStyle name="Normal 4 2 9 2 4" xfId="4215" xr:uid="{00000000-0005-0000-0000-00006D7B0000}"/>
    <cellStyle name="Normal 4 2 9 2 4 2" xfId="19313" xr:uid="{00000000-0005-0000-0000-00006E7B0000}"/>
    <cellStyle name="Normal 4 2 9 2 5" xfId="4214" xr:uid="{00000000-0005-0000-0000-00006F7B0000}"/>
    <cellStyle name="Normal 4 2 9 2 5 2" xfId="4213" xr:uid="{00000000-0005-0000-0000-0000707B0000}"/>
    <cellStyle name="Normal 4 2 9 2 6" xfId="4212" xr:uid="{00000000-0005-0000-0000-0000717B0000}"/>
    <cellStyle name="Normal 4 2 9 2 6 2" xfId="4211" xr:uid="{00000000-0005-0000-0000-0000727B0000}"/>
    <cellStyle name="Normal 4 2 9 2 7" xfId="15698" xr:uid="{00000000-0005-0000-0000-0000737B0000}"/>
    <cellStyle name="Normal 4 2 9 3" xfId="27440" xr:uid="{00000000-0005-0000-0000-0000747B0000}"/>
    <cellStyle name="Normal 4 2 9 3 2" xfId="20194" xr:uid="{00000000-0005-0000-0000-0000757B0000}"/>
    <cellStyle name="Normal 4 2 9 4" xfId="4210" xr:uid="{00000000-0005-0000-0000-0000767B0000}"/>
    <cellStyle name="Normal 4 2 9 4 2" xfId="4209" xr:uid="{00000000-0005-0000-0000-0000777B0000}"/>
    <cellStyle name="Normal 4 2 9 5" xfId="4208" xr:uid="{00000000-0005-0000-0000-0000787B0000}"/>
    <cellStyle name="Normal 4 2 9 5 2" xfId="4207" xr:uid="{00000000-0005-0000-0000-0000797B0000}"/>
    <cellStyle name="Normal 4 2 9 6" xfId="4205" xr:uid="{00000000-0005-0000-0000-00007A7B0000}"/>
    <cellStyle name="Normal 4 2 9 6 2" xfId="4204" xr:uid="{00000000-0005-0000-0000-00007B7B0000}"/>
    <cellStyle name="Normal 4 2 9 7" xfId="4202" xr:uid="{00000000-0005-0000-0000-00007C7B0000}"/>
    <cellStyle name="Normal 4 2 9 7 2" xfId="4201" xr:uid="{00000000-0005-0000-0000-00007D7B0000}"/>
    <cellStyle name="Normal 4 2 9 8" xfId="4199" xr:uid="{00000000-0005-0000-0000-00007E7B0000}"/>
    <cellStyle name="Normal 4 20" xfId="24921" xr:uid="{00000000-0005-0000-0000-00007F7B0000}"/>
    <cellStyle name="Normal 4 20 2" xfId="13544" xr:uid="{00000000-0005-0000-0000-0000807B0000}"/>
    <cellStyle name="Normal 4 21" xfId="4360" xr:uid="{00000000-0005-0000-0000-0000817B0000}"/>
    <cellStyle name="Normal 4 21 2" xfId="4358" xr:uid="{00000000-0005-0000-0000-0000827B0000}"/>
    <cellStyle name="Normal 4 22" xfId="31285" xr:uid="{00000000-0005-0000-0000-0000837B0000}"/>
    <cellStyle name="Normal 4 23" xfId="22650" xr:uid="{00000000-0005-0000-0000-0000847B0000}"/>
    <cellStyle name="Normal 4 24" xfId="19649" xr:uid="{00000000-0005-0000-0000-0000857B0000}"/>
    <cellStyle name="Normal 4 25" xfId="34423" xr:uid="{00000000-0005-0000-0000-0000867B0000}"/>
    <cellStyle name="Normal 4 3" xfId="96" xr:uid="{00000000-0005-0000-0000-0000877B0000}"/>
    <cellStyle name="Normal 4 3 2" xfId="4198" xr:uid="{00000000-0005-0000-0000-0000887B0000}"/>
    <cellStyle name="Normal 4 3 2 2" xfId="4197" xr:uid="{00000000-0005-0000-0000-0000897B0000}"/>
    <cellStyle name="Normal 4 3 2 2 2" xfId="20283" xr:uid="{00000000-0005-0000-0000-00008A7B0000}"/>
    <cellStyle name="Normal 4 3 2 3" xfId="4196" xr:uid="{00000000-0005-0000-0000-00008B7B0000}"/>
    <cellStyle name="Normal 4 3 2 3 2" xfId="20266" xr:uid="{00000000-0005-0000-0000-00008C7B0000}"/>
    <cellStyle name="Normal 4 3 2 4" xfId="4195" xr:uid="{00000000-0005-0000-0000-00008D7B0000}"/>
    <cellStyle name="Normal 4 3 2 4 2" xfId="30757" xr:uid="{00000000-0005-0000-0000-00008E7B0000}"/>
    <cellStyle name="Normal 4 3 2 5" xfId="4194" xr:uid="{00000000-0005-0000-0000-00008F7B0000}"/>
    <cellStyle name="Normal 4 3 2 5 2" xfId="4193" xr:uid="{00000000-0005-0000-0000-0000907B0000}"/>
    <cellStyle name="Normal 4 3 2 6" xfId="4192" xr:uid="{00000000-0005-0000-0000-0000917B0000}"/>
    <cellStyle name="Normal 4 3 2 6 2" xfId="4191" xr:uid="{00000000-0005-0000-0000-0000927B0000}"/>
    <cellStyle name="Normal 4 3 2 7" xfId="4190" xr:uid="{00000000-0005-0000-0000-0000937B0000}"/>
    <cellStyle name="Normal 4 3 3" xfId="4189" xr:uid="{00000000-0005-0000-0000-0000947B0000}"/>
    <cellStyle name="Normal 4 3 3 2" xfId="4188" xr:uid="{00000000-0005-0000-0000-0000957B0000}"/>
    <cellStyle name="Normal 4 3 4" xfId="27355" xr:uid="{00000000-0005-0000-0000-0000967B0000}"/>
    <cellStyle name="Normal 4 3 4 2" xfId="32438" xr:uid="{00000000-0005-0000-0000-0000977B0000}"/>
    <cellStyle name="Normal 4 3 5" xfId="33175" xr:uid="{00000000-0005-0000-0000-0000987B0000}"/>
    <cellStyle name="Normal 4 3 5 2" xfId="34315" xr:uid="{00000000-0005-0000-0000-0000997B0000}"/>
    <cellStyle name="Normal 4 3 6" xfId="20687" xr:uid="{00000000-0005-0000-0000-00009A7B0000}"/>
    <cellStyle name="Normal 4 3 6 2" xfId="21089" xr:uid="{00000000-0005-0000-0000-00009B7B0000}"/>
    <cellStyle name="Normal 4 3 7" xfId="13408" xr:uid="{00000000-0005-0000-0000-00009C7B0000}"/>
    <cellStyle name="Normal 4 3 7 2" xfId="21036" xr:uid="{00000000-0005-0000-0000-00009D7B0000}"/>
    <cellStyle name="Normal 4 3 8" xfId="25980" xr:uid="{00000000-0005-0000-0000-00009E7B0000}"/>
    <cellStyle name="Normal 4 3 9" xfId="34450" xr:uid="{00000000-0005-0000-0000-00009F7B0000}"/>
    <cellStyle name="Normal 4 4" xfId="157" xr:uid="{00000000-0005-0000-0000-0000A07B0000}"/>
    <cellStyle name="Normal 4 4 2" xfId="4187" xr:uid="{00000000-0005-0000-0000-0000A17B0000}"/>
    <cellStyle name="Normal 4 4 2 2" xfId="8357" xr:uid="{00000000-0005-0000-0000-0000A27B0000}"/>
    <cellStyle name="Normal 4 4 2 2 2" xfId="18185" xr:uid="{00000000-0005-0000-0000-0000A37B0000}"/>
    <cellStyle name="Normal 4 4 2 3" xfId="8352" xr:uid="{00000000-0005-0000-0000-0000A47B0000}"/>
    <cellStyle name="Normal 4 4 2 3 2" xfId="18162" xr:uid="{00000000-0005-0000-0000-0000A57B0000}"/>
    <cellStyle name="Normal 4 4 2 4" xfId="8349" xr:uid="{00000000-0005-0000-0000-0000A67B0000}"/>
    <cellStyle name="Normal 4 4 2 4 2" xfId="31258" xr:uid="{00000000-0005-0000-0000-0000A77B0000}"/>
    <cellStyle name="Normal 4 4 2 5" xfId="4186" xr:uid="{00000000-0005-0000-0000-0000A87B0000}"/>
    <cellStyle name="Normal 4 4 2 5 2" xfId="4185" xr:uid="{00000000-0005-0000-0000-0000A97B0000}"/>
    <cellStyle name="Normal 4 4 2 6" xfId="4184" xr:uid="{00000000-0005-0000-0000-0000AA7B0000}"/>
    <cellStyle name="Normal 4 4 2 6 2" xfId="4183" xr:uid="{00000000-0005-0000-0000-0000AB7B0000}"/>
    <cellStyle name="Normal 4 4 2 7" xfId="4182" xr:uid="{00000000-0005-0000-0000-0000AC7B0000}"/>
    <cellStyle name="Normal 4 4 3" xfId="20178" xr:uid="{00000000-0005-0000-0000-0000AD7B0000}"/>
    <cellStyle name="Normal 4 4 3 2" xfId="12114" xr:uid="{00000000-0005-0000-0000-0000AE7B0000}"/>
    <cellStyle name="Normal 4 4 4" xfId="23912" xr:uid="{00000000-0005-0000-0000-0000AF7B0000}"/>
    <cellStyle name="Normal 4 4 4 2" xfId="12106" xr:uid="{00000000-0005-0000-0000-0000B07B0000}"/>
    <cellStyle name="Normal 4 4 5" xfId="31990" xr:uid="{00000000-0005-0000-0000-0000B17B0000}"/>
    <cellStyle name="Normal 4 4 5 2" xfId="29440" xr:uid="{00000000-0005-0000-0000-0000B27B0000}"/>
    <cellStyle name="Normal 4 4 6" xfId="28467" xr:uid="{00000000-0005-0000-0000-0000B37B0000}"/>
    <cellStyle name="Normal 4 4 6 2" xfId="21984" xr:uid="{00000000-0005-0000-0000-0000B47B0000}"/>
    <cellStyle name="Normal 4 4 7" xfId="28464" xr:uid="{00000000-0005-0000-0000-0000B57B0000}"/>
    <cellStyle name="Normal 4 4 7 2" xfId="21953" xr:uid="{00000000-0005-0000-0000-0000B67B0000}"/>
    <cellStyle name="Normal 4 4 8" xfId="28458" xr:uid="{00000000-0005-0000-0000-0000B77B0000}"/>
    <cellStyle name="Normal 4 4 9" xfId="34505" xr:uid="{00000000-0005-0000-0000-0000B87B0000}"/>
    <cellStyle name="Normal 4 5" xfId="218" xr:uid="{00000000-0005-0000-0000-0000B97B0000}"/>
    <cellStyle name="Normal 4 5 2" xfId="26369" xr:uid="{00000000-0005-0000-0000-0000BA7B0000}"/>
    <cellStyle name="Normal 4 5 2 2" xfId="8340" xr:uid="{00000000-0005-0000-0000-0000BB7B0000}"/>
    <cellStyle name="Normal 4 5 2 2 2" xfId="4381" xr:uid="{00000000-0005-0000-0000-0000BC7B0000}"/>
    <cellStyle name="Normal 4 5 2 3" xfId="29992" xr:uid="{00000000-0005-0000-0000-0000BD7B0000}"/>
    <cellStyle name="Normal 4 5 2 3 2" xfId="4379" xr:uid="{00000000-0005-0000-0000-0000BE7B0000}"/>
    <cellStyle name="Normal 4 5 2 4" xfId="4377" xr:uid="{00000000-0005-0000-0000-0000BF7B0000}"/>
    <cellStyle name="Normal 4 5 2 4 2" xfId="30691" xr:uid="{00000000-0005-0000-0000-0000C07B0000}"/>
    <cellStyle name="Normal 4 5 2 5" xfId="4181" xr:uid="{00000000-0005-0000-0000-0000C17B0000}"/>
    <cellStyle name="Normal 4 5 2 5 2" xfId="30683" xr:uid="{00000000-0005-0000-0000-0000C27B0000}"/>
    <cellStyle name="Normal 4 5 2 6" xfId="4180" xr:uid="{00000000-0005-0000-0000-0000C37B0000}"/>
    <cellStyle name="Normal 4 5 2 6 2" xfId="4179" xr:uid="{00000000-0005-0000-0000-0000C47B0000}"/>
    <cellStyle name="Normal 4 5 2 7" xfId="4178" xr:uid="{00000000-0005-0000-0000-0000C57B0000}"/>
    <cellStyle name="Normal 4 5 3" xfId="28831" xr:uid="{00000000-0005-0000-0000-0000C67B0000}"/>
    <cellStyle name="Normal 4 5 3 2" xfId="12101" xr:uid="{00000000-0005-0000-0000-0000C77B0000}"/>
    <cellStyle name="Normal 4 5 4" xfId="18901" xr:uid="{00000000-0005-0000-0000-0000C87B0000}"/>
    <cellStyle name="Normal 4 5 4 2" xfId="31297" xr:uid="{00000000-0005-0000-0000-0000C97B0000}"/>
    <cellStyle name="Normal 4 5 5" xfId="17962" xr:uid="{00000000-0005-0000-0000-0000CA7B0000}"/>
    <cellStyle name="Normal 4 5 5 2" xfId="30199" xr:uid="{00000000-0005-0000-0000-0000CB7B0000}"/>
    <cellStyle name="Normal 4 5 6" xfId="29431" xr:uid="{00000000-0005-0000-0000-0000CC7B0000}"/>
    <cellStyle name="Normal 4 5 6 2" xfId="21773" xr:uid="{00000000-0005-0000-0000-0000CD7B0000}"/>
    <cellStyle name="Normal 4 5 7" xfId="28454" xr:uid="{00000000-0005-0000-0000-0000CE7B0000}"/>
    <cellStyle name="Normal 4 5 7 2" xfId="20960" xr:uid="{00000000-0005-0000-0000-0000CF7B0000}"/>
    <cellStyle name="Normal 4 5 8" xfId="29568" xr:uid="{00000000-0005-0000-0000-0000D07B0000}"/>
    <cellStyle name="Normal 4 5 9" xfId="34547" xr:uid="{00000000-0005-0000-0000-0000D17B0000}"/>
    <cellStyle name="Normal 4 6" xfId="5438" xr:uid="{00000000-0005-0000-0000-0000D27B0000}"/>
    <cellStyle name="Normal 4 6 2" xfId="4177" xr:uid="{00000000-0005-0000-0000-0000D37B0000}"/>
    <cellStyle name="Normal 4 6 2 2" xfId="8333" xr:uid="{00000000-0005-0000-0000-0000D47B0000}"/>
    <cellStyle name="Normal 4 6 2 2 2" xfId="4176" xr:uid="{00000000-0005-0000-0000-0000D57B0000}"/>
    <cellStyle name="Normal 4 6 2 3" xfId="28792" xr:uid="{00000000-0005-0000-0000-0000D67B0000}"/>
    <cellStyle name="Normal 4 6 2 3 2" xfId="17853" xr:uid="{00000000-0005-0000-0000-0000D77B0000}"/>
    <cellStyle name="Normal 4 6 2 4" xfId="4175" xr:uid="{00000000-0005-0000-0000-0000D87B0000}"/>
    <cellStyle name="Normal 4 6 2 4 2" xfId="22395" xr:uid="{00000000-0005-0000-0000-0000D97B0000}"/>
    <cellStyle name="Normal 4 6 2 5" xfId="4174" xr:uid="{00000000-0005-0000-0000-0000DA7B0000}"/>
    <cellStyle name="Normal 4 6 2 5 2" xfId="22383" xr:uid="{00000000-0005-0000-0000-0000DB7B0000}"/>
    <cellStyle name="Normal 4 6 2 6" xfId="4173" xr:uid="{00000000-0005-0000-0000-0000DC7B0000}"/>
    <cellStyle name="Normal 4 6 2 6 2" xfId="12421" xr:uid="{00000000-0005-0000-0000-0000DD7B0000}"/>
    <cellStyle name="Normal 4 6 2 7" xfId="33708" xr:uid="{00000000-0005-0000-0000-0000DE7B0000}"/>
    <cellStyle name="Normal 4 6 3" xfId="31584" xr:uid="{00000000-0005-0000-0000-0000DF7B0000}"/>
    <cellStyle name="Normal 4 6 3 2" xfId="21629" xr:uid="{00000000-0005-0000-0000-0000E07B0000}"/>
    <cellStyle name="Normal 4 6 4" xfId="17958" xr:uid="{00000000-0005-0000-0000-0000E17B0000}"/>
    <cellStyle name="Normal 4 6 4 2" xfId="31005" xr:uid="{00000000-0005-0000-0000-0000E27B0000}"/>
    <cellStyle name="Normal 4 6 5" xfId="31875" xr:uid="{00000000-0005-0000-0000-0000E37B0000}"/>
    <cellStyle name="Normal 4 6 5 2" xfId="32602" xr:uid="{00000000-0005-0000-0000-0000E47B0000}"/>
    <cellStyle name="Normal 4 6 6" xfId="33354" xr:uid="{00000000-0005-0000-0000-0000E57B0000}"/>
    <cellStyle name="Normal 4 6 6 2" xfId="20947" xr:uid="{00000000-0005-0000-0000-0000E67B0000}"/>
    <cellStyle name="Normal 4 6 7" xfId="11059" xr:uid="{00000000-0005-0000-0000-0000E77B0000}"/>
    <cellStyle name="Normal 4 6 7 2" xfId="4172" xr:uid="{00000000-0005-0000-0000-0000E87B0000}"/>
    <cellStyle name="Normal 4 6 8" xfId="11051" xr:uid="{00000000-0005-0000-0000-0000E97B0000}"/>
    <cellStyle name="Normal 4 7" xfId="4170" xr:uid="{00000000-0005-0000-0000-0000EA7B0000}"/>
    <cellStyle name="Normal 4 7 2" xfId="4169" xr:uid="{00000000-0005-0000-0000-0000EB7B0000}"/>
    <cellStyle name="Normal 4 7 2 2" xfId="24703" xr:uid="{00000000-0005-0000-0000-0000EC7B0000}"/>
    <cellStyle name="Normal 4 7 2 2 2" xfId="4167" xr:uid="{00000000-0005-0000-0000-0000ED7B0000}"/>
    <cellStyle name="Normal 4 7 2 3" xfId="4166" xr:uid="{00000000-0005-0000-0000-0000EE7B0000}"/>
    <cellStyle name="Normal 4 7 2 3 2" xfId="17828" xr:uid="{00000000-0005-0000-0000-0000EF7B0000}"/>
    <cellStyle name="Normal 4 7 2 4" xfId="4165" xr:uid="{00000000-0005-0000-0000-0000F07B0000}"/>
    <cellStyle name="Normal 4 7 2 4 2" xfId="22265" xr:uid="{00000000-0005-0000-0000-0000F17B0000}"/>
    <cellStyle name="Normal 4 7 2 5" xfId="4164" xr:uid="{00000000-0005-0000-0000-0000F27B0000}"/>
    <cellStyle name="Normal 4 7 2 5 2" xfId="4163" xr:uid="{00000000-0005-0000-0000-0000F37B0000}"/>
    <cellStyle name="Normal 4 7 2 6" xfId="4162" xr:uid="{00000000-0005-0000-0000-0000F47B0000}"/>
    <cellStyle name="Normal 4 7 2 6 2" xfId="12403" xr:uid="{00000000-0005-0000-0000-0000F57B0000}"/>
    <cellStyle name="Normal 4 7 2 7" xfId="4161" xr:uid="{00000000-0005-0000-0000-0000F67B0000}"/>
    <cellStyle name="Normal 4 7 3" xfId="30834" xr:uid="{00000000-0005-0000-0000-0000F77B0000}"/>
    <cellStyle name="Normal 4 7 3 2" xfId="4160" xr:uid="{00000000-0005-0000-0000-0000F87B0000}"/>
    <cellStyle name="Normal 4 7 4" xfId="28445" xr:uid="{00000000-0005-0000-0000-0000F97B0000}"/>
    <cellStyle name="Normal 4 7 4 2" xfId="30711" xr:uid="{00000000-0005-0000-0000-0000FA7B0000}"/>
    <cellStyle name="Normal 4 7 5" xfId="30934" xr:uid="{00000000-0005-0000-0000-0000FB7B0000}"/>
    <cellStyle name="Normal 4 7 5 2" xfId="4159" xr:uid="{00000000-0005-0000-0000-0000FC7B0000}"/>
    <cellStyle name="Normal 4 7 6" xfId="4158" xr:uid="{00000000-0005-0000-0000-0000FD7B0000}"/>
    <cellStyle name="Normal 4 7 6 2" xfId="4156" xr:uid="{00000000-0005-0000-0000-0000FE7B0000}"/>
    <cellStyle name="Normal 4 7 7" xfId="16955" xr:uid="{00000000-0005-0000-0000-0000FF7B0000}"/>
    <cellStyle name="Normal 4 7 7 2" xfId="4154" xr:uid="{00000000-0005-0000-0000-0000007C0000}"/>
    <cellStyle name="Normal 4 7 8" xfId="21691" xr:uid="{00000000-0005-0000-0000-0000017C0000}"/>
    <cellStyle name="Normal 4 8" xfId="4153" xr:uid="{00000000-0005-0000-0000-0000027C0000}"/>
    <cellStyle name="Normal 4 8 2" xfId="4152" xr:uid="{00000000-0005-0000-0000-0000037C0000}"/>
    <cellStyle name="Normal 4 8 2 2" xfId="6217" xr:uid="{00000000-0005-0000-0000-0000047C0000}"/>
    <cellStyle name="Normal 4 8 2 2 2" xfId="4150" xr:uid="{00000000-0005-0000-0000-0000057C0000}"/>
    <cellStyle name="Normal 4 8 2 3" xfId="20935" xr:uid="{00000000-0005-0000-0000-0000067C0000}"/>
    <cellStyle name="Normal 4 8 2 3 2" xfId="30582" xr:uid="{00000000-0005-0000-0000-0000077C0000}"/>
    <cellStyle name="Normal 4 8 2 4" xfId="4149" xr:uid="{00000000-0005-0000-0000-0000087C0000}"/>
    <cellStyle name="Normal 4 8 2 4 2" xfId="4148" xr:uid="{00000000-0005-0000-0000-0000097C0000}"/>
    <cellStyle name="Normal 4 8 2 5" xfId="31826" xr:uid="{00000000-0005-0000-0000-00000A7C0000}"/>
    <cellStyle name="Normal 4 8 2 5 2" xfId="12378" xr:uid="{00000000-0005-0000-0000-00000B7C0000}"/>
    <cellStyle name="Normal 4 8 2 6" xfId="15821" xr:uid="{00000000-0005-0000-0000-00000C7C0000}"/>
    <cellStyle name="Normal 4 8 2 6 2" xfId="4147" xr:uid="{00000000-0005-0000-0000-00000D7C0000}"/>
    <cellStyle name="Normal 4 8 2 7" xfId="4146" xr:uid="{00000000-0005-0000-0000-00000E7C0000}"/>
    <cellStyle name="Normal 4 8 3" xfId="4145" xr:uid="{00000000-0005-0000-0000-00000F7C0000}"/>
    <cellStyle name="Normal 4 8 3 2" xfId="6214" xr:uid="{00000000-0005-0000-0000-0000107C0000}"/>
    <cellStyle name="Normal 4 8 4" xfId="22846" xr:uid="{00000000-0005-0000-0000-0000117C0000}"/>
    <cellStyle name="Normal 4 8 4 2" xfId="4144" xr:uid="{00000000-0005-0000-0000-0000127C0000}"/>
    <cellStyle name="Normal 4 8 5" xfId="4143" xr:uid="{00000000-0005-0000-0000-0000137C0000}"/>
    <cellStyle name="Normal 4 8 5 2" xfId="4142" xr:uid="{00000000-0005-0000-0000-0000147C0000}"/>
    <cellStyle name="Normal 4 8 6" xfId="4141" xr:uid="{00000000-0005-0000-0000-0000157C0000}"/>
    <cellStyle name="Normal 4 8 6 2" xfId="4139" xr:uid="{00000000-0005-0000-0000-0000167C0000}"/>
    <cellStyle name="Normal 4 8 7" xfId="20631" xr:uid="{00000000-0005-0000-0000-0000177C0000}"/>
    <cellStyle name="Normal 4 8 7 2" xfId="32125" xr:uid="{00000000-0005-0000-0000-0000187C0000}"/>
    <cellStyle name="Normal 4 8 8" xfId="4138" xr:uid="{00000000-0005-0000-0000-0000197C0000}"/>
    <cellStyle name="Normal 4 9" xfId="33421" xr:uid="{00000000-0005-0000-0000-00001A7C0000}"/>
    <cellStyle name="Normal 4 9 2" xfId="4137" xr:uid="{00000000-0005-0000-0000-00001B7C0000}"/>
    <cellStyle name="Normal 4 9 2 2" xfId="26625" xr:uid="{00000000-0005-0000-0000-00001C7C0000}"/>
    <cellStyle name="Normal 4 9 2 2 2" xfId="19909" xr:uid="{00000000-0005-0000-0000-00001D7C0000}"/>
    <cellStyle name="Normal 4 9 2 3" xfId="4136" xr:uid="{00000000-0005-0000-0000-00001E7C0000}"/>
    <cellStyle name="Normal 4 9 2 3 2" xfId="19893" xr:uid="{00000000-0005-0000-0000-00001F7C0000}"/>
    <cellStyle name="Normal 4 9 2 4" xfId="4135" xr:uid="{00000000-0005-0000-0000-0000207C0000}"/>
    <cellStyle name="Normal 4 9 2 4 2" xfId="23608" xr:uid="{00000000-0005-0000-0000-0000217C0000}"/>
    <cellStyle name="Normal 4 9 2 5" xfId="12353" xr:uid="{00000000-0005-0000-0000-0000227C0000}"/>
    <cellStyle name="Normal 4 9 2 5 2" xfId="4134" xr:uid="{00000000-0005-0000-0000-0000237C0000}"/>
    <cellStyle name="Normal 4 9 2 6" xfId="4133" xr:uid="{00000000-0005-0000-0000-0000247C0000}"/>
    <cellStyle name="Normal 4 9 2 6 2" xfId="4132" xr:uid="{00000000-0005-0000-0000-0000257C0000}"/>
    <cellStyle name="Normal 4 9 2 7" xfId="4131" xr:uid="{00000000-0005-0000-0000-0000267C0000}"/>
    <cellStyle name="Normal 4 9 3" xfId="18768" xr:uid="{00000000-0005-0000-0000-0000277C0000}"/>
    <cellStyle name="Normal 4 9 3 2" xfId="4130" xr:uid="{00000000-0005-0000-0000-0000287C0000}"/>
    <cellStyle name="Normal 4 9 4" xfId="4129" xr:uid="{00000000-0005-0000-0000-0000297C0000}"/>
    <cellStyle name="Normal 4 9 4 2" xfId="4128" xr:uid="{00000000-0005-0000-0000-00002A7C0000}"/>
    <cellStyle name="Normal 4 9 5" xfId="4127" xr:uid="{00000000-0005-0000-0000-00002B7C0000}"/>
    <cellStyle name="Normal 4 9 5 2" xfId="4126" xr:uid="{00000000-0005-0000-0000-00002C7C0000}"/>
    <cellStyle name="Normal 4 9 6" xfId="15881" xr:uid="{00000000-0005-0000-0000-00002D7C0000}"/>
    <cellStyle name="Normal 4 9 6 2" xfId="29573" xr:uid="{00000000-0005-0000-0000-00002E7C0000}"/>
    <cellStyle name="Normal 4 9 7" xfId="15865" xr:uid="{00000000-0005-0000-0000-00002F7C0000}"/>
    <cellStyle name="Normal 4 9 7 2" xfId="31100" xr:uid="{00000000-0005-0000-0000-0000307C0000}"/>
    <cellStyle name="Normal 4 9 8" xfId="15856" xr:uid="{00000000-0005-0000-0000-0000317C0000}"/>
    <cellStyle name="Normal 40" xfId="36050" xr:uid="{00000000-0005-0000-0000-0000327C0000}"/>
    <cellStyle name="Normal 40 2" xfId="37219" xr:uid="{00000000-0005-0000-0000-0000337C0000}"/>
    <cellStyle name="Normal 40 3" xfId="38117" xr:uid="{00000000-0005-0000-0000-0000347C0000}"/>
    <cellStyle name="Normal 41" xfId="36070" xr:uid="{00000000-0005-0000-0000-0000357C0000}"/>
    <cellStyle name="Normal 41 2" xfId="37239" xr:uid="{00000000-0005-0000-0000-0000367C0000}"/>
    <cellStyle name="Normal 41 3" xfId="38137" xr:uid="{00000000-0005-0000-0000-0000377C0000}"/>
    <cellStyle name="Normal 42" xfId="36090" xr:uid="{00000000-0005-0000-0000-0000387C0000}"/>
    <cellStyle name="Normal 42 2" xfId="37259" xr:uid="{00000000-0005-0000-0000-0000397C0000}"/>
    <cellStyle name="Normal 42 3" xfId="38157" xr:uid="{00000000-0005-0000-0000-00003A7C0000}"/>
    <cellStyle name="Normal 43" xfId="36110" xr:uid="{00000000-0005-0000-0000-00003B7C0000}"/>
    <cellStyle name="Normal 43 2" xfId="37279" xr:uid="{00000000-0005-0000-0000-00003C7C0000}"/>
    <cellStyle name="Normal 43 3" xfId="38177" xr:uid="{00000000-0005-0000-0000-00003D7C0000}"/>
    <cellStyle name="Normal 44" xfId="36130" xr:uid="{00000000-0005-0000-0000-00003E7C0000}"/>
    <cellStyle name="Normal 44 2" xfId="37299" xr:uid="{00000000-0005-0000-0000-00003F7C0000}"/>
    <cellStyle name="Normal 44 3" xfId="38197" xr:uid="{00000000-0005-0000-0000-0000407C0000}"/>
    <cellStyle name="Normal 45" xfId="36150" xr:uid="{00000000-0005-0000-0000-0000417C0000}"/>
    <cellStyle name="Normal 45 2" xfId="37319" xr:uid="{00000000-0005-0000-0000-0000427C0000}"/>
    <cellStyle name="Normal 45 3" xfId="38217" xr:uid="{00000000-0005-0000-0000-0000437C0000}"/>
    <cellStyle name="Normal 46" xfId="36170" xr:uid="{00000000-0005-0000-0000-0000447C0000}"/>
    <cellStyle name="Normal 46 2" xfId="37339" xr:uid="{00000000-0005-0000-0000-0000457C0000}"/>
    <cellStyle name="Normal 46 3" xfId="38237" xr:uid="{00000000-0005-0000-0000-0000467C0000}"/>
    <cellStyle name="Normal 47" xfId="36190" xr:uid="{00000000-0005-0000-0000-0000477C0000}"/>
    <cellStyle name="Normal 47 2" xfId="37359" xr:uid="{00000000-0005-0000-0000-0000487C0000}"/>
    <cellStyle name="Normal 47 3" xfId="38257" xr:uid="{00000000-0005-0000-0000-0000497C0000}"/>
    <cellStyle name="Normal 48" xfId="36210" xr:uid="{00000000-0005-0000-0000-00004A7C0000}"/>
    <cellStyle name="Normal 48 2" xfId="38277" xr:uid="{00000000-0005-0000-0000-00004B7C0000}"/>
    <cellStyle name="Normal 49" xfId="35635" xr:uid="{00000000-0005-0000-0000-00004C7C0000}"/>
    <cellStyle name="Normal 5" xfId="66" xr:uid="{00000000-0005-0000-0000-00004D7C0000}"/>
    <cellStyle name="Normal 5 10" xfId="4125" xr:uid="{00000000-0005-0000-0000-00004E7C0000}"/>
    <cellStyle name="Normal 5 10 2" xfId="4124" xr:uid="{00000000-0005-0000-0000-00004F7C0000}"/>
    <cellStyle name="Normal 5 10 2 2" xfId="4123" xr:uid="{00000000-0005-0000-0000-0000507C0000}"/>
    <cellStyle name="Normal 5 10 2 2 2" xfId="4122" xr:uid="{00000000-0005-0000-0000-0000517C0000}"/>
    <cellStyle name="Normal 5 10 2 3" xfId="4121" xr:uid="{00000000-0005-0000-0000-0000527C0000}"/>
    <cellStyle name="Normal 5 10 2 3 2" xfId="4120" xr:uid="{00000000-0005-0000-0000-0000537C0000}"/>
    <cellStyle name="Normal 5 10 2 4" xfId="4119" xr:uid="{00000000-0005-0000-0000-0000547C0000}"/>
    <cellStyle name="Normal 5 10 2 4 2" xfId="4118" xr:uid="{00000000-0005-0000-0000-0000557C0000}"/>
    <cellStyle name="Normal 5 10 2 5" xfId="4117" xr:uid="{00000000-0005-0000-0000-0000567C0000}"/>
    <cellStyle name="Normal 5 10 2 5 2" xfId="4116" xr:uid="{00000000-0005-0000-0000-0000577C0000}"/>
    <cellStyle name="Normal 5 10 2 6" xfId="4115" xr:uid="{00000000-0005-0000-0000-0000587C0000}"/>
    <cellStyle name="Normal 5 10 2 6 2" xfId="4114" xr:uid="{00000000-0005-0000-0000-0000597C0000}"/>
    <cellStyle name="Normal 5 10 2 7" xfId="4113" xr:uid="{00000000-0005-0000-0000-00005A7C0000}"/>
    <cellStyle name="Normal 5 10 3" xfId="4112" xr:uid="{00000000-0005-0000-0000-00005B7C0000}"/>
    <cellStyle name="Normal 5 10 3 2" xfId="4111" xr:uid="{00000000-0005-0000-0000-00005C7C0000}"/>
    <cellStyle name="Normal 5 10 4" xfId="4110" xr:uid="{00000000-0005-0000-0000-00005D7C0000}"/>
    <cellStyle name="Normal 5 10 4 2" xfId="21868" xr:uid="{00000000-0005-0000-0000-00005E7C0000}"/>
    <cellStyle name="Normal 5 10 5" xfId="4109" xr:uid="{00000000-0005-0000-0000-00005F7C0000}"/>
    <cellStyle name="Normal 5 10 5 2" xfId="4108" xr:uid="{00000000-0005-0000-0000-0000607C0000}"/>
    <cellStyle name="Normal 5 10 6" xfId="4107" xr:uid="{00000000-0005-0000-0000-0000617C0000}"/>
    <cellStyle name="Normal 5 10 6 2" xfId="6174" xr:uid="{00000000-0005-0000-0000-0000627C0000}"/>
    <cellStyle name="Normal 5 10 7" xfId="4106" xr:uid="{00000000-0005-0000-0000-0000637C0000}"/>
    <cellStyle name="Normal 5 10 7 2" xfId="27513" xr:uid="{00000000-0005-0000-0000-0000647C0000}"/>
    <cellStyle name="Normal 5 10 8" xfId="4105" xr:uid="{00000000-0005-0000-0000-0000657C0000}"/>
    <cellStyle name="Normal 5 11" xfId="7436" xr:uid="{00000000-0005-0000-0000-0000667C0000}"/>
    <cellStyle name="Normal 5 11 2" xfId="4104" xr:uid="{00000000-0005-0000-0000-0000677C0000}"/>
    <cellStyle name="Normal 5 11 2 2" xfId="4103" xr:uid="{00000000-0005-0000-0000-0000687C0000}"/>
    <cellStyle name="Normal 5 11 2 2 2" xfId="4102" xr:uid="{00000000-0005-0000-0000-0000697C0000}"/>
    <cellStyle name="Normal 5 11 2 3" xfId="4101" xr:uid="{00000000-0005-0000-0000-00006A7C0000}"/>
    <cellStyle name="Normal 5 11 2 3 2" xfId="4100" xr:uid="{00000000-0005-0000-0000-00006B7C0000}"/>
    <cellStyle name="Normal 5 11 2 4" xfId="4099" xr:uid="{00000000-0005-0000-0000-00006C7C0000}"/>
    <cellStyle name="Normal 5 11 2 4 2" xfId="10252" xr:uid="{00000000-0005-0000-0000-00006D7C0000}"/>
    <cellStyle name="Normal 5 11 2 5" xfId="4098" xr:uid="{00000000-0005-0000-0000-00006E7C0000}"/>
    <cellStyle name="Normal 5 11 2 5 2" xfId="32085" xr:uid="{00000000-0005-0000-0000-00006F7C0000}"/>
    <cellStyle name="Normal 5 11 2 6" xfId="4097" xr:uid="{00000000-0005-0000-0000-0000707C0000}"/>
    <cellStyle name="Normal 5 11 2 6 2" xfId="4096" xr:uid="{00000000-0005-0000-0000-0000717C0000}"/>
    <cellStyle name="Normal 5 11 2 7" xfId="4095" xr:uid="{00000000-0005-0000-0000-0000727C0000}"/>
    <cellStyle name="Normal 5 11 3" xfId="4093" xr:uid="{00000000-0005-0000-0000-0000737C0000}"/>
    <cellStyle name="Normal 5 11 3 2" xfId="4092" xr:uid="{00000000-0005-0000-0000-0000747C0000}"/>
    <cellStyle name="Normal 5 11 4" xfId="4091" xr:uid="{00000000-0005-0000-0000-0000757C0000}"/>
    <cellStyle name="Normal 5 11 4 2" xfId="4090" xr:uid="{00000000-0005-0000-0000-0000767C0000}"/>
    <cellStyle name="Normal 5 11 5" xfId="34205" xr:uid="{00000000-0005-0000-0000-0000777C0000}"/>
    <cellStyle name="Normal 5 11 5 2" xfId="4089" xr:uid="{00000000-0005-0000-0000-0000787C0000}"/>
    <cellStyle name="Normal 5 11 6" xfId="4088" xr:uid="{00000000-0005-0000-0000-0000797C0000}"/>
    <cellStyle name="Normal 5 11 6 2" xfId="6129" xr:uid="{00000000-0005-0000-0000-00007A7C0000}"/>
    <cellStyle name="Normal 5 11 7" xfId="4087" xr:uid="{00000000-0005-0000-0000-00007B7C0000}"/>
    <cellStyle name="Normal 5 11 7 2" xfId="9076" xr:uid="{00000000-0005-0000-0000-00007C7C0000}"/>
    <cellStyle name="Normal 5 11 8" xfId="4086" xr:uid="{00000000-0005-0000-0000-00007D7C0000}"/>
    <cellStyle name="Normal 5 12" xfId="4085" xr:uid="{00000000-0005-0000-0000-00007E7C0000}"/>
    <cellStyle name="Normal 5 12 2" xfId="4084" xr:uid="{00000000-0005-0000-0000-00007F7C0000}"/>
    <cellStyle name="Normal 5 12 2 2" xfId="4083" xr:uid="{00000000-0005-0000-0000-0000807C0000}"/>
    <cellStyle name="Normal 5 12 2 2 2" xfId="4082" xr:uid="{00000000-0005-0000-0000-0000817C0000}"/>
    <cellStyle name="Normal 5 12 2 3" xfId="4081" xr:uid="{00000000-0005-0000-0000-0000827C0000}"/>
    <cellStyle name="Normal 5 12 2 3 2" xfId="17115" xr:uid="{00000000-0005-0000-0000-0000837C0000}"/>
    <cellStyle name="Normal 5 12 2 4" xfId="4080" xr:uid="{00000000-0005-0000-0000-0000847C0000}"/>
    <cellStyle name="Normal 5 12 2 4 2" xfId="17038" xr:uid="{00000000-0005-0000-0000-0000857C0000}"/>
    <cellStyle name="Normal 5 12 2 5" xfId="4079" xr:uid="{00000000-0005-0000-0000-0000867C0000}"/>
    <cellStyle name="Normal 5 12 2 5 2" xfId="20358" xr:uid="{00000000-0005-0000-0000-0000877C0000}"/>
    <cellStyle name="Normal 5 12 2 6" xfId="4078" xr:uid="{00000000-0005-0000-0000-0000887C0000}"/>
    <cellStyle name="Normal 5 12 2 6 2" xfId="16989" xr:uid="{00000000-0005-0000-0000-0000897C0000}"/>
    <cellStyle name="Normal 5 12 2 7" xfId="4077" xr:uid="{00000000-0005-0000-0000-00008A7C0000}"/>
    <cellStyle name="Normal 5 12 3" xfId="4076" xr:uid="{00000000-0005-0000-0000-00008B7C0000}"/>
    <cellStyle name="Normal 5 12 3 2" xfId="4075" xr:uid="{00000000-0005-0000-0000-00008C7C0000}"/>
    <cellStyle name="Normal 5 12 4" xfId="4074" xr:uid="{00000000-0005-0000-0000-00008D7C0000}"/>
    <cellStyle name="Normal 5 12 4 2" xfId="4072" xr:uid="{00000000-0005-0000-0000-00008E7C0000}"/>
    <cellStyle name="Normal 5 12 5" xfId="4071" xr:uid="{00000000-0005-0000-0000-00008F7C0000}"/>
    <cellStyle name="Normal 5 12 5 2" xfId="4070" xr:uid="{00000000-0005-0000-0000-0000907C0000}"/>
    <cellStyle name="Normal 5 12 6" xfId="4069" xr:uid="{00000000-0005-0000-0000-0000917C0000}"/>
    <cellStyle name="Normal 5 12 6 2" xfId="6102" xr:uid="{00000000-0005-0000-0000-0000927C0000}"/>
    <cellStyle name="Normal 5 12 7" xfId="4068" xr:uid="{00000000-0005-0000-0000-0000937C0000}"/>
    <cellStyle name="Normal 5 12 7 2" xfId="27662" xr:uid="{00000000-0005-0000-0000-0000947C0000}"/>
    <cellStyle name="Normal 5 12 8" xfId="4067" xr:uid="{00000000-0005-0000-0000-0000957C0000}"/>
    <cellStyle name="Normal 5 13" xfId="4066" xr:uid="{00000000-0005-0000-0000-0000967C0000}"/>
    <cellStyle name="Normal 5 13 2" xfId="4065" xr:uid="{00000000-0005-0000-0000-0000977C0000}"/>
    <cellStyle name="Normal 5 13 2 2" xfId="4064" xr:uid="{00000000-0005-0000-0000-0000987C0000}"/>
    <cellStyle name="Normal 5 13 2 2 2" xfId="4063" xr:uid="{00000000-0005-0000-0000-0000997C0000}"/>
    <cellStyle name="Normal 5 13 2 3" xfId="4062" xr:uid="{00000000-0005-0000-0000-00009A7C0000}"/>
    <cellStyle name="Normal 5 13 2 3 2" xfId="16352" xr:uid="{00000000-0005-0000-0000-00009B7C0000}"/>
    <cellStyle name="Normal 5 13 2 4" xfId="4061" xr:uid="{00000000-0005-0000-0000-00009C7C0000}"/>
    <cellStyle name="Normal 5 13 2 4 2" xfId="16320" xr:uid="{00000000-0005-0000-0000-00009D7C0000}"/>
    <cellStyle name="Normal 5 13 2 5" xfId="26267" xr:uid="{00000000-0005-0000-0000-00009E7C0000}"/>
    <cellStyle name="Normal 5 13 2 5 2" xfId="16298" xr:uid="{00000000-0005-0000-0000-00009F7C0000}"/>
    <cellStyle name="Normal 5 13 2 6" xfId="30743" xr:uid="{00000000-0005-0000-0000-0000A07C0000}"/>
    <cellStyle name="Normal 5 13 2 6 2" xfId="16283" xr:uid="{00000000-0005-0000-0000-0000A17C0000}"/>
    <cellStyle name="Normal 5 13 2 7" xfId="4060" xr:uid="{00000000-0005-0000-0000-0000A27C0000}"/>
    <cellStyle name="Normal 5 13 3" xfId="4059" xr:uid="{00000000-0005-0000-0000-0000A37C0000}"/>
    <cellStyle name="Normal 5 13 3 2" xfId="14888" xr:uid="{00000000-0005-0000-0000-0000A47C0000}"/>
    <cellStyle name="Normal 5 13 4" xfId="4058" xr:uid="{00000000-0005-0000-0000-0000A57C0000}"/>
    <cellStyle name="Normal 5 13 4 2" xfId="4057" xr:uid="{00000000-0005-0000-0000-0000A67C0000}"/>
    <cellStyle name="Normal 5 13 5" xfId="33966" xr:uid="{00000000-0005-0000-0000-0000A77C0000}"/>
    <cellStyle name="Normal 5 13 5 2" xfId="4056" xr:uid="{00000000-0005-0000-0000-0000A87C0000}"/>
    <cellStyle name="Normal 5 13 6" xfId="4055" xr:uid="{00000000-0005-0000-0000-0000A97C0000}"/>
    <cellStyle name="Normal 5 13 6 2" xfId="19782" xr:uid="{00000000-0005-0000-0000-0000AA7C0000}"/>
    <cellStyle name="Normal 5 13 7" xfId="4054" xr:uid="{00000000-0005-0000-0000-0000AB7C0000}"/>
    <cellStyle name="Normal 5 13 7 2" xfId="23534" xr:uid="{00000000-0005-0000-0000-0000AC7C0000}"/>
    <cellStyle name="Normal 5 13 8" xfId="4053" xr:uid="{00000000-0005-0000-0000-0000AD7C0000}"/>
    <cellStyle name="Normal 5 14" xfId="4052" xr:uid="{00000000-0005-0000-0000-0000AE7C0000}"/>
    <cellStyle name="Normal 5 14 2" xfId="4051" xr:uid="{00000000-0005-0000-0000-0000AF7C0000}"/>
    <cellStyle name="Normal 5 14 2 2" xfId="4050" xr:uid="{00000000-0005-0000-0000-0000B07C0000}"/>
    <cellStyle name="Normal 5 14 3" xfId="4049" xr:uid="{00000000-0005-0000-0000-0000B17C0000}"/>
    <cellStyle name="Normal 5 14 3 2" xfId="4048" xr:uid="{00000000-0005-0000-0000-0000B27C0000}"/>
    <cellStyle name="Normal 5 14 4" xfId="29397" xr:uid="{00000000-0005-0000-0000-0000B37C0000}"/>
    <cellStyle name="Normal 5 14 4 2" xfId="4047" xr:uid="{00000000-0005-0000-0000-0000B47C0000}"/>
    <cellStyle name="Normal 5 14 5" xfId="4046" xr:uid="{00000000-0005-0000-0000-0000B57C0000}"/>
    <cellStyle name="Normal 5 14 5 2" xfId="4045" xr:uid="{00000000-0005-0000-0000-0000B67C0000}"/>
    <cellStyle name="Normal 5 14 6" xfId="4044" xr:uid="{00000000-0005-0000-0000-0000B77C0000}"/>
    <cellStyle name="Normal 5 14 6 2" xfId="5085" xr:uid="{00000000-0005-0000-0000-0000B87C0000}"/>
    <cellStyle name="Normal 5 14 7" xfId="4043" xr:uid="{00000000-0005-0000-0000-0000B97C0000}"/>
    <cellStyle name="Normal 5 15" xfId="4042" xr:uid="{00000000-0005-0000-0000-0000BA7C0000}"/>
    <cellStyle name="Normal 5 15 2" xfId="11595" xr:uid="{00000000-0005-0000-0000-0000BB7C0000}"/>
    <cellStyle name="Normal 5 15 2 2" xfId="4040" xr:uid="{00000000-0005-0000-0000-0000BC7C0000}"/>
    <cellStyle name="Normal 5 15 3" xfId="4039" xr:uid="{00000000-0005-0000-0000-0000BD7C0000}"/>
    <cellStyle name="Normal 5 15 3 2" xfId="4038" xr:uid="{00000000-0005-0000-0000-0000BE7C0000}"/>
    <cellStyle name="Normal 5 15 4" xfId="4037" xr:uid="{00000000-0005-0000-0000-0000BF7C0000}"/>
    <cellStyle name="Normal 5 15 4 2" xfId="4036" xr:uid="{00000000-0005-0000-0000-0000C07C0000}"/>
    <cellStyle name="Normal 5 15 5" xfId="4035" xr:uid="{00000000-0005-0000-0000-0000C17C0000}"/>
    <cellStyle name="Normal 5 15 5 2" xfId="4034" xr:uid="{00000000-0005-0000-0000-0000C27C0000}"/>
    <cellStyle name="Normal 5 15 6" xfId="4033" xr:uid="{00000000-0005-0000-0000-0000C37C0000}"/>
    <cellStyle name="Normal 5 15 6 2" xfId="5069" xr:uid="{00000000-0005-0000-0000-0000C47C0000}"/>
    <cellStyle name="Normal 5 15 7" xfId="4032" xr:uid="{00000000-0005-0000-0000-0000C57C0000}"/>
    <cellStyle name="Normal 5 16" xfId="31739" xr:uid="{00000000-0005-0000-0000-0000C67C0000}"/>
    <cellStyle name="Normal 5 16 2" xfId="4031" xr:uid="{00000000-0005-0000-0000-0000C77C0000}"/>
    <cellStyle name="Normal 5 16 2 2" xfId="4029" xr:uid="{00000000-0005-0000-0000-0000C87C0000}"/>
    <cellStyle name="Normal 5 16 3" xfId="4028" xr:uid="{00000000-0005-0000-0000-0000C97C0000}"/>
    <cellStyle name="Normal 5 16 3 2" xfId="4027" xr:uid="{00000000-0005-0000-0000-0000CA7C0000}"/>
    <cellStyle name="Normal 5 16 4" xfId="4026" xr:uid="{00000000-0005-0000-0000-0000CB7C0000}"/>
    <cellStyle name="Normal 5 16 4 2" xfId="4025" xr:uid="{00000000-0005-0000-0000-0000CC7C0000}"/>
    <cellStyle name="Normal 5 16 5" xfId="4024" xr:uid="{00000000-0005-0000-0000-0000CD7C0000}"/>
    <cellStyle name="Normal 5 16 5 2" xfId="4023" xr:uid="{00000000-0005-0000-0000-0000CE7C0000}"/>
    <cellStyle name="Normal 5 16 6" xfId="4022" xr:uid="{00000000-0005-0000-0000-0000CF7C0000}"/>
    <cellStyle name="Normal 5 16 6 2" xfId="5055" xr:uid="{00000000-0005-0000-0000-0000D07C0000}"/>
    <cellStyle name="Normal 5 16 7" xfId="4021" xr:uid="{00000000-0005-0000-0000-0000D17C0000}"/>
    <cellStyle name="Normal 5 17" xfId="4020" xr:uid="{00000000-0005-0000-0000-0000D27C0000}"/>
    <cellStyle name="Normal 5 17 2" xfId="4018" xr:uid="{00000000-0005-0000-0000-0000D37C0000}"/>
    <cellStyle name="Normal 5 18" xfId="4017" xr:uid="{00000000-0005-0000-0000-0000D47C0000}"/>
    <cellStyle name="Normal 5 18 2" xfId="4016" xr:uid="{00000000-0005-0000-0000-0000D57C0000}"/>
    <cellStyle name="Normal 5 19" xfId="4015" xr:uid="{00000000-0005-0000-0000-0000D67C0000}"/>
    <cellStyle name="Normal 5 19 2" xfId="4014" xr:uid="{00000000-0005-0000-0000-0000D77C0000}"/>
    <cellStyle name="Normal 5 2" xfId="48" xr:uid="{00000000-0005-0000-0000-0000D87C0000}"/>
    <cellStyle name="Normal 5 2 10" xfId="4012" xr:uid="{00000000-0005-0000-0000-0000D97C0000}"/>
    <cellStyle name="Normal 5 2 10 2" xfId="4011" xr:uid="{00000000-0005-0000-0000-0000DA7C0000}"/>
    <cellStyle name="Normal 5 2 10 2 2" xfId="32553" xr:uid="{00000000-0005-0000-0000-0000DB7C0000}"/>
    <cellStyle name="Normal 5 2 10 2 2 2" xfId="24992" xr:uid="{00000000-0005-0000-0000-0000DC7C0000}"/>
    <cellStyle name="Normal 5 2 10 2 3" xfId="32427" xr:uid="{00000000-0005-0000-0000-0000DD7C0000}"/>
    <cellStyle name="Normal 5 2 10 2 3 2" xfId="4010" xr:uid="{00000000-0005-0000-0000-0000DE7C0000}"/>
    <cellStyle name="Normal 5 2 10 2 4" xfId="30948" xr:uid="{00000000-0005-0000-0000-0000DF7C0000}"/>
    <cellStyle name="Normal 5 2 10 2 4 2" xfId="4009" xr:uid="{00000000-0005-0000-0000-0000E07C0000}"/>
    <cellStyle name="Normal 5 2 10 2 5" xfId="4008" xr:uid="{00000000-0005-0000-0000-0000E17C0000}"/>
    <cellStyle name="Normal 5 2 10 2 5 2" xfId="4006" xr:uid="{00000000-0005-0000-0000-0000E27C0000}"/>
    <cellStyle name="Normal 5 2 10 2 6" xfId="4004" xr:uid="{00000000-0005-0000-0000-0000E37C0000}"/>
    <cellStyle name="Normal 5 2 10 2 6 2" xfId="4002" xr:uid="{00000000-0005-0000-0000-0000E47C0000}"/>
    <cellStyle name="Normal 5 2 10 2 7" xfId="4000" xr:uid="{00000000-0005-0000-0000-0000E57C0000}"/>
    <cellStyle name="Normal 5 2 10 3" xfId="3998" xr:uid="{00000000-0005-0000-0000-0000E67C0000}"/>
    <cellStyle name="Normal 5 2 10 3 2" xfId="32411" xr:uid="{00000000-0005-0000-0000-0000E77C0000}"/>
    <cellStyle name="Normal 5 2 10 4" xfId="3997" xr:uid="{00000000-0005-0000-0000-0000E87C0000}"/>
    <cellStyle name="Normal 5 2 10 4 2" xfId="11851" xr:uid="{00000000-0005-0000-0000-0000E97C0000}"/>
    <cellStyle name="Normal 5 2 10 5" xfId="3996" xr:uid="{00000000-0005-0000-0000-0000EA7C0000}"/>
    <cellStyle name="Normal 5 2 10 5 2" xfId="34058" xr:uid="{00000000-0005-0000-0000-0000EB7C0000}"/>
    <cellStyle name="Normal 5 2 10 6" xfId="22727" xr:uid="{00000000-0005-0000-0000-0000EC7C0000}"/>
    <cellStyle name="Normal 5 2 10 6 2" xfId="3995" xr:uid="{00000000-0005-0000-0000-0000ED7C0000}"/>
    <cellStyle name="Normal 5 2 10 7" xfId="3994" xr:uid="{00000000-0005-0000-0000-0000EE7C0000}"/>
    <cellStyle name="Normal 5 2 10 7 2" xfId="3993" xr:uid="{00000000-0005-0000-0000-0000EF7C0000}"/>
    <cellStyle name="Normal 5 2 10 8" xfId="3992" xr:uid="{00000000-0005-0000-0000-0000F07C0000}"/>
    <cellStyle name="Normal 5 2 11" xfId="4821" xr:uid="{00000000-0005-0000-0000-0000F17C0000}"/>
    <cellStyle name="Normal 5 2 11 2" xfId="4819" xr:uid="{00000000-0005-0000-0000-0000F27C0000}"/>
    <cellStyle name="Normal 5 2 11 2 2" xfId="32541" xr:uid="{00000000-0005-0000-0000-0000F37C0000}"/>
    <cellStyle name="Normal 5 2 11 3" xfId="3991" xr:uid="{00000000-0005-0000-0000-0000F47C0000}"/>
    <cellStyle name="Normal 5 2 11 3 2" xfId="31209" xr:uid="{00000000-0005-0000-0000-0000F57C0000}"/>
    <cellStyle name="Normal 5 2 11 4" xfId="3990" xr:uid="{00000000-0005-0000-0000-0000F67C0000}"/>
    <cellStyle name="Normal 5 2 11 4 2" xfId="11837" xr:uid="{00000000-0005-0000-0000-0000F77C0000}"/>
    <cellStyle name="Normal 5 2 11 5" xfId="3989" xr:uid="{00000000-0005-0000-0000-0000F87C0000}"/>
    <cellStyle name="Normal 5 2 11 5 2" xfId="3988" xr:uid="{00000000-0005-0000-0000-0000F97C0000}"/>
    <cellStyle name="Normal 5 2 11 6" xfId="3987" xr:uid="{00000000-0005-0000-0000-0000FA7C0000}"/>
    <cellStyle name="Normal 5 2 11 6 2" xfId="3986" xr:uid="{00000000-0005-0000-0000-0000FB7C0000}"/>
    <cellStyle name="Normal 5 2 11 7" xfId="25969" xr:uid="{00000000-0005-0000-0000-0000FC7C0000}"/>
    <cellStyle name="Normal 5 2 12" xfId="4817" xr:uid="{00000000-0005-0000-0000-0000FD7C0000}"/>
    <cellStyle name="Normal 5 2 12 2" xfId="3985" xr:uid="{00000000-0005-0000-0000-0000FE7C0000}"/>
    <cellStyle name="Normal 5 2 12 2 2" xfId="19049" xr:uid="{00000000-0005-0000-0000-0000FF7C0000}"/>
    <cellStyle name="Normal 5 2 12 3" xfId="3984" xr:uid="{00000000-0005-0000-0000-0000007D0000}"/>
    <cellStyle name="Normal 5 2 12 3 2" xfId="34272" xr:uid="{00000000-0005-0000-0000-0000017D0000}"/>
    <cellStyle name="Normal 5 2 12 4" xfId="3983" xr:uid="{00000000-0005-0000-0000-0000027D0000}"/>
    <cellStyle name="Normal 5 2 12 4 2" xfId="3982" xr:uid="{00000000-0005-0000-0000-0000037D0000}"/>
    <cellStyle name="Normal 5 2 12 5" xfId="3981" xr:uid="{00000000-0005-0000-0000-0000047D0000}"/>
    <cellStyle name="Normal 5 2 12 5 2" xfId="3980" xr:uid="{00000000-0005-0000-0000-0000057D0000}"/>
    <cellStyle name="Normal 5 2 12 6" xfId="3979" xr:uid="{00000000-0005-0000-0000-0000067D0000}"/>
    <cellStyle name="Normal 5 2 12 6 2" xfId="3978" xr:uid="{00000000-0005-0000-0000-0000077D0000}"/>
    <cellStyle name="Normal 5 2 12 7" xfId="25944" xr:uid="{00000000-0005-0000-0000-0000087D0000}"/>
    <cellStyle name="Normal 5 2 13" xfId="3977" xr:uid="{00000000-0005-0000-0000-0000097D0000}"/>
    <cellStyle name="Normal 5 2 13 2" xfId="3976" xr:uid="{00000000-0005-0000-0000-00000A7D0000}"/>
    <cellStyle name="Normal 5 2 14" xfId="3975" xr:uid="{00000000-0005-0000-0000-00000B7D0000}"/>
    <cellStyle name="Normal 5 2 14 2" xfId="3974" xr:uid="{00000000-0005-0000-0000-00000C7D0000}"/>
    <cellStyle name="Normal 5 2 15" xfId="3973" xr:uid="{00000000-0005-0000-0000-00000D7D0000}"/>
    <cellStyle name="Normal 5 2 15 2" xfId="10874" xr:uid="{00000000-0005-0000-0000-00000E7D0000}"/>
    <cellStyle name="Normal 5 2 16" xfId="16448" xr:uid="{00000000-0005-0000-0000-00000F7D0000}"/>
    <cellStyle name="Normal 5 2 16 2" xfId="3972" xr:uid="{00000000-0005-0000-0000-0000107D0000}"/>
    <cellStyle name="Normal 5 2 17" xfId="14783" xr:uid="{00000000-0005-0000-0000-0000117D0000}"/>
    <cellStyle name="Normal 5 2 17 2" xfId="3971" xr:uid="{00000000-0005-0000-0000-0000127D0000}"/>
    <cellStyle name="Normal 5 2 18" xfId="3970" xr:uid="{00000000-0005-0000-0000-0000137D0000}"/>
    <cellStyle name="Normal 5 2 19" xfId="34414" xr:uid="{00000000-0005-0000-0000-0000147D0000}"/>
    <cellStyle name="Normal 5 2 2" xfId="3969" xr:uid="{00000000-0005-0000-0000-0000157D0000}"/>
    <cellStyle name="Normal 5 2 2 2" xfId="3968" xr:uid="{00000000-0005-0000-0000-0000167D0000}"/>
    <cellStyle name="Normal 5 2 2 2 2" xfId="6328" xr:uid="{00000000-0005-0000-0000-0000177D0000}"/>
    <cellStyle name="Normal 5 2 2 2 2 2" xfId="24540" xr:uid="{00000000-0005-0000-0000-0000187D0000}"/>
    <cellStyle name="Normal 5 2 2 2 2 2 2" xfId="3967" xr:uid="{00000000-0005-0000-0000-0000197D0000}"/>
    <cellStyle name="Normal 5 2 2 2 2 2 2 2" xfId="3966" xr:uid="{00000000-0005-0000-0000-00001A7D0000}"/>
    <cellStyle name="Normal 5 2 2 2 2 2 2 2 2" xfId="3965" xr:uid="{00000000-0005-0000-0000-00001B7D0000}"/>
    <cellStyle name="Normal 5 2 2 2 2 2 2 2 2 2" xfId="19152" xr:uid="{00000000-0005-0000-0000-00001C7D0000}"/>
    <cellStyle name="Normal 5 2 2 2 2 2 2 2 2 2 2" xfId="3964" xr:uid="{00000000-0005-0000-0000-00001D7D0000}"/>
    <cellStyle name="Normal 5 2 2 2 2 2 2 2 2 3" xfId="6655" xr:uid="{00000000-0005-0000-0000-00001E7D0000}"/>
    <cellStyle name="Normal 5 2 2 2 2 2 2 2 3" xfId="3963" xr:uid="{00000000-0005-0000-0000-00001F7D0000}"/>
    <cellStyle name="Normal 5 2 2 2 2 2 2 2 3 2" xfId="32793" xr:uid="{00000000-0005-0000-0000-0000207D0000}"/>
    <cellStyle name="Normal 5 2 2 2 2 2 2 2 4" xfId="3962" xr:uid="{00000000-0005-0000-0000-0000217D0000}"/>
    <cellStyle name="Normal 5 2 2 2 2 2 2 3" xfId="28304" xr:uid="{00000000-0005-0000-0000-0000227D0000}"/>
    <cellStyle name="Normal 5 2 2 2 2 2 2 3 2" xfId="5122" xr:uid="{00000000-0005-0000-0000-0000237D0000}"/>
    <cellStyle name="Normal 5 2 2 2 2 2 2 3 2 2" xfId="31021" xr:uid="{00000000-0005-0000-0000-0000247D0000}"/>
    <cellStyle name="Normal 5 2 2 2 2 2 2 3 3" xfId="5119" xr:uid="{00000000-0005-0000-0000-0000257D0000}"/>
    <cellStyle name="Normal 5 2 2 2 2 2 2 4" xfId="11769" xr:uid="{00000000-0005-0000-0000-0000267D0000}"/>
    <cellStyle name="Normal 5 2 2 2 2 2 2 4 2" xfId="11764" xr:uid="{00000000-0005-0000-0000-0000277D0000}"/>
    <cellStyle name="Normal 5 2 2 2 2 2 2 5" xfId="11760" xr:uid="{00000000-0005-0000-0000-0000287D0000}"/>
    <cellStyle name="Normal 5 2 2 2 2 2 3" xfId="3961" xr:uid="{00000000-0005-0000-0000-0000297D0000}"/>
    <cellStyle name="Normal 5 2 2 2 2 2 3 2" xfId="27672" xr:uid="{00000000-0005-0000-0000-00002A7D0000}"/>
    <cellStyle name="Normal 5 2 2 2 2 2 3 2 2" xfId="3960" xr:uid="{00000000-0005-0000-0000-00002B7D0000}"/>
    <cellStyle name="Normal 5 2 2 2 2 2 3 2 2 2" xfId="6481" xr:uid="{00000000-0005-0000-0000-00002C7D0000}"/>
    <cellStyle name="Normal 5 2 2 2 2 2 3 2 3" xfId="3959" xr:uid="{00000000-0005-0000-0000-00002D7D0000}"/>
    <cellStyle name="Normal 5 2 2 2 2 2 3 3" xfId="6091" xr:uid="{00000000-0005-0000-0000-00002E7D0000}"/>
    <cellStyle name="Normal 5 2 2 2 2 2 3 3 2" xfId="6088" xr:uid="{00000000-0005-0000-0000-00002F7D0000}"/>
    <cellStyle name="Normal 5 2 2 2 2 2 3 4" xfId="13491" xr:uid="{00000000-0005-0000-0000-0000307D0000}"/>
    <cellStyle name="Normal 5 2 2 2 2 2 4" xfId="26542" xr:uid="{00000000-0005-0000-0000-0000317D0000}"/>
    <cellStyle name="Normal 5 2 2 2 2 2 4 2" xfId="3958" xr:uid="{00000000-0005-0000-0000-0000327D0000}"/>
    <cellStyle name="Normal 5 2 2 2 2 2 4 2 2" xfId="3957" xr:uid="{00000000-0005-0000-0000-0000337D0000}"/>
    <cellStyle name="Normal 5 2 2 2 2 2 4 3" xfId="15786" xr:uid="{00000000-0005-0000-0000-0000347D0000}"/>
    <cellStyle name="Normal 5 2 2 2 2 2 5" xfId="26536" xr:uid="{00000000-0005-0000-0000-0000357D0000}"/>
    <cellStyle name="Normal 5 2 2 2 2 2 5 2" xfId="3956" xr:uid="{00000000-0005-0000-0000-0000367D0000}"/>
    <cellStyle name="Normal 5 2 2 2 2 2 6" xfId="25383" xr:uid="{00000000-0005-0000-0000-0000377D0000}"/>
    <cellStyle name="Normal 5 2 2 2 2 3" xfId="24529" xr:uid="{00000000-0005-0000-0000-0000387D0000}"/>
    <cellStyle name="Normal 5 2 2 2 2 3 2" xfId="3955" xr:uid="{00000000-0005-0000-0000-0000397D0000}"/>
    <cellStyle name="Normal 5 2 2 2 2 3 2 2" xfId="3954" xr:uid="{00000000-0005-0000-0000-00003A7D0000}"/>
    <cellStyle name="Normal 5 2 2 2 2 3 2 2 2" xfId="3953" xr:uid="{00000000-0005-0000-0000-00003B7D0000}"/>
    <cellStyle name="Normal 5 2 2 2 2 3 2 2 2 2" xfId="22990" xr:uid="{00000000-0005-0000-0000-00003C7D0000}"/>
    <cellStyle name="Normal 5 2 2 2 2 3 2 2 3" xfId="3952" xr:uid="{00000000-0005-0000-0000-00003D7D0000}"/>
    <cellStyle name="Normal 5 2 2 2 2 3 2 3" xfId="30311" xr:uid="{00000000-0005-0000-0000-00003E7D0000}"/>
    <cellStyle name="Normal 5 2 2 2 2 3 2 3 2" xfId="5105" xr:uid="{00000000-0005-0000-0000-00003F7D0000}"/>
    <cellStyle name="Normal 5 2 2 2 2 3 2 4" xfId="11748" xr:uid="{00000000-0005-0000-0000-0000407D0000}"/>
    <cellStyle name="Normal 5 2 2 2 2 3 3" xfId="3951" xr:uid="{00000000-0005-0000-0000-0000417D0000}"/>
    <cellStyle name="Normal 5 2 2 2 2 3 3 2" xfId="3950" xr:uid="{00000000-0005-0000-0000-0000427D0000}"/>
    <cellStyle name="Normal 5 2 2 2 2 3 3 2 2" xfId="27573" xr:uid="{00000000-0005-0000-0000-0000437D0000}"/>
    <cellStyle name="Normal 5 2 2 2 2 3 3 3" xfId="27111" xr:uid="{00000000-0005-0000-0000-0000447D0000}"/>
    <cellStyle name="Normal 5 2 2 2 2 3 4" xfId="26534" xr:uid="{00000000-0005-0000-0000-0000457D0000}"/>
    <cellStyle name="Normal 5 2 2 2 2 3 4 2" xfId="3949" xr:uid="{00000000-0005-0000-0000-0000467D0000}"/>
    <cellStyle name="Normal 5 2 2 2 2 3 5" xfId="29886" xr:uid="{00000000-0005-0000-0000-0000477D0000}"/>
    <cellStyle name="Normal 5 2 2 2 2 4" xfId="27132" xr:uid="{00000000-0005-0000-0000-0000487D0000}"/>
    <cellStyle name="Normal 5 2 2 2 2 4 2" xfId="3948" xr:uid="{00000000-0005-0000-0000-0000497D0000}"/>
    <cellStyle name="Normal 5 2 2 2 2 4 2 2" xfId="3946" xr:uid="{00000000-0005-0000-0000-00004A7D0000}"/>
    <cellStyle name="Normal 5 2 2 2 2 4 2 2 2" xfId="3943" xr:uid="{00000000-0005-0000-0000-00004B7D0000}"/>
    <cellStyle name="Normal 5 2 2 2 2 4 2 3" xfId="30267" xr:uid="{00000000-0005-0000-0000-00004C7D0000}"/>
    <cellStyle name="Normal 5 2 2 2 2 4 3" xfId="3940" xr:uid="{00000000-0005-0000-0000-00004D7D0000}"/>
    <cellStyle name="Normal 5 2 2 2 2 4 3 2" xfId="3937" xr:uid="{00000000-0005-0000-0000-00004E7D0000}"/>
    <cellStyle name="Normal 5 2 2 2 2 4 4" xfId="3934" xr:uid="{00000000-0005-0000-0000-00004F7D0000}"/>
    <cellStyle name="Normal 5 2 2 2 2 5" xfId="3932" xr:uid="{00000000-0005-0000-0000-0000507D0000}"/>
    <cellStyle name="Normal 5 2 2 2 2 5 2" xfId="6497" xr:uid="{00000000-0005-0000-0000-0000517D0000}"/>
    <cellStyle name="Normal 5 2 2 2 2 5 2 2" xfId="3931" xr:uid="{00000000-0005-0000-0000-0000527D0000}"/>
    <cellStyle name="Normal 5 2 2 2 2 5 3" xfId="3928" xr:uid="{00000000-0005-0000-0000-0000537D0000}"/>
    <cellStyle name="Normal 5 2 2 2 2 6" xfId="25676" xr:uid="{00000000-0005-0000-0000-0000547D0000}"/>
    <cellStyle name="Normal 5 2 2 2 2 6 2" xfId="3926" xr:uid="{00000000-0005-0000-0000-0000557D0000}"/>
    <cellStyle name="Normal 5 2 2 2 2 7" xfId="3924" xr:uid="{00000000-0005-0000-0000-0000567D0000}"/>
    <cellStyle name="Normal 5 2 2 2 3" xfId="5298" xr:uid="{00000000-0005-0000-0000-0000577D0000}"/>
    <cellStyle name="Normal 5 2 2 2 3 2" xfId="24521" xr:uid="{00000000-0005-0000-0000-0000587D0000}"/>
    <cellStyle name="Normal 5 2 2 2 3 2 2" xfId="3923" xr:uid="{00000000-0005-0000-0000-0000597D0000}"/>
    <cellStyle name="Normal 5 2 2 2 3 2 2 2" xfId="11555" xr:uid="{00000000-0005-0000-0000-00005A7D0000}"/>
    <cellStyle name="Normal 5 2 2 2 3 2 2 2 2" xfId="3922" xr:uid="{00000000-0005-0000-0000-00005B7D0000}"/>
    <cellStyle name="Normal 5 2 2 2 3 2 2 2 2 2" xfId="3921" xr:uid="{00000000-0005-0000-0000-00005C7D0000}"/>
    <cellStyle name="Normal 5 2 2 2 3 2 2 2 3" xfId="31418" xr:uid="{00000000-0005-0000-0000-00005D7D0000}"/>
    <cellStyle name="Normal 5 2 2 2 3 2 2 3" xfId="11550" xr:uid="{00000000-0005-0000-0000-00005E7D0000}"/>
    <cellStyle name="Normal 5 2 2 2 3 2 2 3 2" xfId="5087" xr:uid="{00000000-0005-0000-0000-00005F7D0000}"/>
    <cellStyle name="Normal 5 2 2 2 3 2 2 4" xfId="11729" xr:uid="{00000000-0005-0000-0000-0000607D0000}"/>
    <cellStyle name="Normal 5 2 2 2 3 2 3" xfId="3920" xr:uid="{00000000-0005-0000-0000-0000617D0000}"/>
    <cellStyle name="Normal 5 2 2 2 3 2 3 2" xfId="11547" xr:uid="{00000000-0005-0000-0000-0000627D0000}"/>
    <cellStyle name="Normal 5 2 2 2 3 2 3 2 2" xfId="3919" xr:uid="{00000000-0005-0000-0000-0000637D0000}"/>
    <cellStyle name="Normal 5 2 2 2 3 2 3 3" xfId="6081" xr:uid="{00000000-0005-0000-0000-0000647D0000}"/>
    <cellStyle name="Normal 5 2 2 2 3 2 4" xfId="26528" xr:uid="{00000000-0005-0000-0000-0000657D0000}"/>
    <cellStyle name="Normal 5 2 2 2 3 2 4 2" xfId="3918" xr:uid="{00000000-0005-0000-0000-0000667D0000}"/>
    <cellStyle name="Normal 5 2 2 2 3 2 5" xfId="3917" xr:uid="{00000000-0005-0000-0000-0000677D0000}"/>
    <cellStyle name="Normal 5 2 2 2 3 3" xfId="24514" xr:uid="{00000000-0005-0000-0000-0000687D0000}"/>
    <cellStyle name="Normal 5 2 2 2 3 3 2" xfId="3916" xr:uid="{00000000-0005-0000-0000-0000697D0000}"/>
    <cellStyle name="Normal 5 2 2 2 3 3 2 2" xfId="11527" xr:uid="{00000000-0005-0000-0000-00006A7D0000}"/>
    <cellStyle name="Normal 5 2 2 2 3 3 2 2 2" xfId="3915" xr:uid="{00000000-0005-0000-0000-00006B7D0000}"/>
    <cellStyle name="Normal 5 2 2 2 3 3 2 3" xfId="33659" xr:uid="{00000000-0005-0000-0000-00006C7D0000}"/>
    <cellStyle name="Normal 5 2 2 2 3 3 3" xfId="3914" xr:uid="{00000000-0005-0000-0000-00006D7D0000}"/>
    <cellStyle name="Normal 5 2 2 2 3 3 3 2" xfId="3913" xr:uid="{00000000-0005-0000-0000-00006E7D0000}"/>
    <cellStyle name="Normal 5 2 2 2 3 3 4" xfId="3912" xr:uid="{00000000-0005-0000-0000-00006F7D0000}"/>
    <cellStyle name="Normal 5 2 2 2 3 4" xfId="3911" xr:uid="{00000000-0005-0000-0000-0000707D0000}"/>
    <cellStyle name="Normal 5 2 2 2 3 4 2" xfId="3910" xr:uid="{00000000-0005-0000-0000-0000717D0000}"/>
    <cellStyle name="Normal 5 2 2 2 3 4 2 2" xfId="3908" xr:uid="{00000000-0005-0000-0000-0000727D0000}"/>
    <cellStyle name="Normal 5 2 2 2 3 4 3" xfId="3905" xr:uid="{00000000-0005-0000-0000-0000737D0000}"/>
    <cellStyle name="Normal 5 2 2 2 3 5" xfId="3903" xr:uid="{00000000-0005-0000-0000-0000747D0000}"/>
    <cellStyle name="Normal 5 2 2 2 3 5 2" xfId="3902" xr:uid="{00000000-0005-0000-0000-0000757D0000}"/>
    <cellStyle name="Normal 5 2 2 2 3 6" xfId="3900" xr:uid="{00000000-0005-0000-0000-0000767D0000}"/>
    <cellStyle name="Normal 5 2 2 2 4" xfId="3899" xr:uid="{00000000-0005-0000-0000-0000777D0000}"/>
    <cellStyle name="Normal 5 2 2 2 4 2" xfId="24509" xr:uid="{00000000-0005-0000-0000-0000787D0000}"/>
    <cellStyle name="Normal 5 2 2 2 4 2 2" xfId="27590" xr:uid="{00000000-0005-0000-0000-0000797D0000}"/>
    <cellStyle name="Normal 5 2 2 2 4 2 2 2" xfId="11437" xr:uid="{00000000-0005-0000-0000-00007A7D0000}"/>
    <cellStyle name="Normal 5 2 2 2 4 2 2 2 2" xfId="16776" xr:uid="{00000000-0005-0000-0000-00007B7D0000}"/>
    <cellStyle name="Normal 5 2 2 2 4 2 2 3" xfId="32784" xr:uid="{00000000-0005-0000-0000-00007C7D0000}"/>
    <cellStyle name="Normal 5 2 2 2 4 2 3" xfId="34355" xr:uid="{00000000-0005-0000-0000-00007D7D0000}"/>
    <cellStyle name="Normal 5 2 2 2 4 2 3 2" xfId="3897" xr:uid="{00000000-0005-0000-0000-00007E7D0000}"/>
    <cellStyle name="Normal 5 2 2 2 4 2 4" xfId="33087" xr:uid="{00000000-0005-0000-0000-00007F7D0000}"/>
    <cellStyle name="Normal 5 2 2 2 4 3" xfId="3895" xr:uid="{00000000-0005-0000-0000-0000807D0000}"/>
    <cellStyle name="Normal 5 2 2 2 4 3 2" xfId="27583" xr:uid="{00000000-0005-0000-0000-0000817D0000}"/>
    <cellStyle name="Normal 5 2 2 2 4 3 2 2" xfId="3894" xr:uid="{00000000-0005-0000-0000-0000827D0000}"/>
    <cellStyle name="Normal 5 2 2 2 4 3 3" xfId="3893" xr:uid="{00000000-0005-0000-0000-0000837D0000}"/>
    <cellStyle name="Normal 5 2 2 2 4 4" xfId="3891" xr:uid="{00000000-0005-0000-0000-0000847D0000}"/>
    <cellStyle name="Normal 5 2 2 2 4 4 2" xfId="17660" xr:uid="{00000000-0005-0000-0000-0000857D0000}"/>
    <cellStyle name="Normal 5 2 2 2 4 5" xfId="3890" xr:uid="{00000000-0005-0000-0000-0000867D0000}"/>
    <cellStyle name="Normal 5 2 2 2 5" xfId="25580" xr:uid="{00000000-0005-0000-0000-0000877D0000}"/>
    <cellStyle name="Normal 5 2 2 2 5 2" xfId="3889" xr:uid="{00000000-0005-0000-0000-0000887D0000}"/>
    <cellStyle name="Normal 5 2 2 2 5 2 2" xfId="33601" xr:uid="{00000000-0005-0000-0000-0000897D0000}"/>
    <cellStyle name="Normal 5 2 2 2 5 2 2 2" xfId="3888" xr:uid="{00000000-0005-0000-0000-00008A7D0000}"/>
    <cellStyle name="Normal 5 2 2 2 5 2 3" xfId="3887" xr:uid="{00000000-0005-0000-0000-00008B7D0000}"/>
    <cellStyle name="Normal 5 2 2 2 5 3" xfId="3885" xr:uid="{00000000-0005-0000-0000-00008C7D0000}"/>
    <cellStyle name="Normal 5 2 2 2 5 3 2" xfId="3884" xr:uid="{00000000-0005-0000-0000-00008D7D0000}"/>
    <cellStyle name="Normal 5 2 2 2 5 4" xfId="3883" xr:uid="{00000000-0005-0000-0000-00008E7D0000}"/>
    <cellStyle name="Normal 5 2 2 2 6" xfId="10246" xr:uid="{00000000-0005-0000-0000-00008F7D0000}"/>
    <cellStyle name="Normal 5 2 2 2 6 2" xfId="3882" xr:uid="{00000000-0005-0000-0000-0000907D0000}"/>
    <cellStyle name="Normal 5 2 2 2 6 2 2" xfId="32398" xr:uid="{00000000-0005-0000-0000-0000917D0000}"/>
    <cellStyle name="Normal 5 2 2 2 6 3" xfId="25782" xr:uid="{00000000-0005-0000-0000-0000927D0000}"/>
    <cellStyle name="Normal 5 2 2 2 7" xfId="10227" xr:uid="{00000000-0005-0000-0000-0000937D0000}"/>
    <cellStyle name="Normal 5 2 2 2 7 2" xfId="3881" xr:uid="{00000000-0005-0000-0000-0000947D0000}"/>
    <cellStyle name="Normal 5 2 2 2 8" xfId="20694" xr:uid="{00000000-0005-0000-0000-0000957D0000}"/>
    <cellStyle name="Normal 5 2 2 3" xfId="3880" xr:uid="{00000000-0005-0000-0000-0000967D0000}"/>
    <cellStyle name="Normal 5 2 2 3 2" xfId="5294" xr:uid="{00000000-0005-0000-0000-0000977D0000}"/>
    <cellStyle name="Normal 5 2 2 3 2 2" xfId="24498" xr:uid="{00000000-0005-0000-0000-0000987D0000}"/>
    <cellStyle name="Normal 5 2 2 3 2 2 2" xfId="3879" xr:uid="{00000000-0005-0000-0000-0000997D0000}"/>
    <cellStyle name="Normal 5 2 2 3 2 2 2 2" xfId="3878" xr:uid="{00000000-0005-0000-0000-00009A7D0000}"/>
    <cellStyle name="Normal 5 2 2 3 2 2 2 2 2" xfId="3877" xr:uid="{00000000-0005-0000-0000-00009B7D0000}"/>
    <cellStyle name="Normal 5 2 2 3 2 2 2 2 2 2" xfId="3875" xr:uid="{00000000-0005-0000-0000-00009C7D0000}"/>
    <cellStyle name="Normal 5 2 2 3 2 2 2 2 3" xfId="3874" xr:uid="{00000000-0005-0000-0000-00009D7D0000}"/>
    <cellStyle name="Normal 5 2 2 3 2 2 2 3" xfId="26757" xr:uid="{00000000-0005-0000-0000-00009E7D0000}"/>
    <cellStyle name="Normal 5 2 2 3 2 2 2 3 2" xfId="4750" xr:uid="{00000000-0005-0000-0000-00009F7D0000}"/>
    <cellStyle name="Normal 5 2 2 3 2 2 2 4" xfId="20260" xr:uid="{00000000-0005-0000-0000-0000A07D0000}"/>
    <cellStyle name="Normal 5 2 2 3 2 2 3" xfId="3873" xr:uid="{00000000-0005-0000-0000-0000A17D0000}"/>
    <cellStyle name="Normal 5 2 2 3 2 2 3 2" xfId="3872" xr:uid="{00000000-0005-0000-0000-0000A27D0000}"/>
    <cellStyle name="Normal 5 2 2 3 2 2 3 2 2" xfId="3871" xr:uid="{00000000-0005-0000-0000-0000A37D0000}"/>
    <cellStyle name="Normal 5 2 2 3 2 2 3 3" xfId="27635" xr:uid="{00000000-0005-0000-0000-0000A47D0000}"/>
    <cellStyle name="Normal 5 2 2 3 2 2 4" xfId="19921" xr:uid="{00000000-0005-0000-0000-0000A57D0000}"/>
    <cellStyle name="Normal 5 2 2 3 2 2 4 2" xfId="3870" xr:uid="{00000000-0005-0000-0000-0000A67D0000}"/>
    <cellStyle name="Normal 5 2 2 3 2 2 5" xfId="3869" xr:uid="{00000000-0005-0000-0000-0000A77D0000}"/>
    <cellStyle name="Normal 5 2 2 3 2 3" xfId="17990" xr:uid="{00000000-0005-0000-0000-0000A87D0000}"/>
    <cellStyle name="Normal 5 2 2 3 2 3 2" xfId="3868" xr:uid="{00000000-0005-0000-0000-0000A97D0000}"/>
    <cellStyle name="Normal 5 2 2 3 2 3 2 2" xfId="3867" xr:uid="{00000000-0005-0000-0000-0000AA7D0000}"/>
    <cellStyle name="Normal 5 2 2 3 2 3 2 2 2" xfId="30395" xr:uid="{00000000-0005-0000-0000-0000AB7D0000}"/>
    <cellStyle name="Normal 5 2 2 3 2 3 2 3" xfId="31979" xr:uid="{00000000-0005-0000-0000-0000AC7D0000}"/>
    <cellStyle name="Normal 5 2 2 3 2 3 3" xfId="3866" xr:uid="{00000000-0005-0000-0000-0000AD7D0000}"/>
    <cellStyle name="Normal 5 2 2 3 2 3 3 2" xfId="3865" xr:uid="{00000000-0005-0000-0000-0000AE7D0000}"/>
    <cellStyle name="Normal 5 2 2 3 2 3 4" xfId="3864" xr:uid="{00000000-0005-0000-0000-0000AF7D0000}"/>
    <cellStyle name="Normal 5 2 2 3 2 4" xfId="3863" xr:uid="{00000000-0005-0000-0000-0000B07D0000}"/>
    <cellStyle name="Normal 5 2 2 3 2 4 2" xfId="3862" xr:uid="{00000000-0005-0000-0000-0000B17D0000}"/>
    <cellStyle name="Normal 5 2 2 3 2 4 2 2" xfId="3860" xr:uid="{00000000-0005-0000-0000-0000B27D0000}"/>
    <cellStyle name="Normal 5 2 2 3 2 4 3" xfId="3857" xr:uid="{00000000-0005-0000-0000-0000B37D0000}"/>
    <cellStyle name="Normal 5 2 2 3 2 5" xfId="3855" xr:uid="{00000000-0005-0000-0000-0000B47D0000}"/>
    <cellStyle name="Normal 5 2 2 3 2 5 2" xfId="3854" xr:uid="{00000000-0005-0000-0000-0000B57D0000}"/>
    <cellStyle name="Normal 5 2 2 3 2 6" xfId="5861" xr:uid="{00000000-0005-0000-0000-0000B67D0000}"/>
    <cellStyle name="Normal 5 2 2 3 3" xfId="3852" xr:uid="{00000000-0005-0000-0000-0000B77D0000}"/>
    <cellStyle name="Normal 5 2 2 3 3 2" xfId="24481" xr:uid="{00000000-0005-0000-0000-0000B87D0000}"/>
    <cellStyle name="Normal 5 2 2 3 3 2 2" xfId="3851" xr:uid="{00000000-0005-0000-0000-0000B97D0000}"/>
    <cellStyle name="Normal 5 2 2 3 3 2 2 2" xfId="11287" xr:uid="{00000000-0005-0000-0000-0000BA7D0000}"/>
    <cellStyle name="Normal 5 2 2 3 3 2 2 2 2" xfId="3850" xr:uid="{00000000-0005-0000-0000-0000BB7D0000}"/>
    <cellStyle name="Normal 5 2 2 3 3 2 2 3" xfId="20324" xr:uid="{00000000-0005-0000-0000-0000BC7D0000}"/>
    <cellStyle name="Normal 5 2 2 3 3 2 3" xfId="3849" xr:uid="{00000000-0005-0000-0000-0000BD7D0000}"/>
    <cellStyle name="Normal 5 2 2 3 3 2 3 2" xfId="3848" xr:uid="{00000000-0005-0000-0000-0000BE7D0000}"/>
    <cellStyle name="Normal 5 2 2 3 3 2 4" xfId="3847" xr:uid="{00000000-0005-0000-0000-0000BF7D0000}"/>
    <cellStyle name="Normal 5 2 2 3 3 3" xfId="21391" xr:uid="{00000000-0005-0000-0000-0000C07D0000}"/>
    <cellStyle name="Normal 5 2 2 3 3 3 2" xfId="3846" xr:uid="{00000000-0005-0000-0000-0000C17D0000}"/>
    <cellStyle name="Normal 5 2 2 3 3 3 2 2" xfId="3845" xr:uid="{00000000-0005-0000-0000-0000C27D0000}"/>
    <cellStyle name="Normal 5 2 2 3 3 3 3" xfId="3844" xr:uid="{00000000-0005-0000-0000-0000C37D0000}"/>
    <cellStyle name="Normal 5 2 2 3 3 4" xfId="3843" xr:uid="{00000000-0005-0000-0000-0000C47D0000}"/>
    <cellStyle name="Normal 5 2 2 3 3 4 2" xfId="3842" xr:uid="{00000000-0005-0000-0000-0000C57D0000}"/>
    <cellStyle name="Normal 5 2 2 3 3 5" xfId="3840" xr:uid="{00000000-0005-0000-0000-0000C67D0000}"/>
    <cellStyle name="Normal 5 2 2 3 4" xfId="28949" xr:uid="{00000000-0005-0000-0000-0000C77D0000}"/>
    <cellStyle name="Normal 5 2 2 3 4 2" xfId="6159" xr:uid="{00000000-0005-0000-0000-0000C87D0000}"/>
    <cellStyle name="Normal 5 2 2 3 4 2 2" xfId="27517" xr:uid="{00000000-0005-0000-0000-0000C97D0000}"/>
    <cellStyle name="Normal 5 2 2 3 4 2 2 2" xfId="3839" xr:uid="{00000000-0005-0000-0000-0000CA7D0000}"/>
    <cellStyle name="Normal 5 2 2 3 4 2 3" xfId="3838" xr:uid="{00000000-0005-0000-0000-0000CB7D0000}"/>
    <cellStyle name="Normal 5 2 2 3 4 3" xfId="6156" xr:uid="{00000000-0005-0000-0000-0000CC7D0000}"/>
    <cellStyle name="Normal 5 2 2 3 4 3 2" xfId="3836" xr:uid="{00000000-0005-0000-0000-0000CD7D0000}"/>
    <cellStyle name="Normal 5 2 2 3 4 4" xfId="3835" xr:uid="{00000000-0005-0000-0000-0000CE7D0000}"/>
    <cellStyle name="Normal 5 2 2 3 5" xfId="30918" xr:uid="{00000000-0005-0000-0000-0000CF7D0000}"/>
    <cellStyle name="Normal 5 2 2 3 5 2" xfId="6153" xr:uid="{00000000-0005-0000-0000-0000D07D0000}"/>
    <cellStyle name="Normal 5 2 2 3 5 2 2" xfId="3834" xr:uid="{00000000-0005-0000-0000-0000D17D0000}"/>
    <cellStyle name="Normal 5 2 2 3 5 3" xfId="3833" xr:uid="{00000000-0005-0000-0000-0000D27D0000}"/>
    <cellStyle name="Normal 5 2 2 3 6" xfId="10208" xr:uid="{00000000-0005-0000-0000-0000D37D0000}"/>
    <cellStyle name="Normal 5 2 2 3 6 2" xfId="3832" xr:uid="{00000000-0005-0000-0000-0000D47D0000}"/>
    <cellStyle name="Normal 5 2 2 3 7" xfId="10204" xr:uid="{00000000-0005-0000-0000-0000D57D0000}"/>
    <cellStyle name="Normal 5 2 2 4" xfId="3831" xr:uid="{00000000-0005-0000-0000-0000D67D0000}"/>
    <cellStyle name="Normal 5 2 2 4 2" xfId="18889" xr:uid="{00000000-0005-0000-0000-0000D77D0000}"/>
    <cellStyle name="Normal 5 2 2 4 2 2" xfId="31407" xr:uid="{00000000-0005-0000-0000-0000D87D0000}"/>
    <cellStyle name="Normal 5 2 2 4 2 2 2" xfId="3830" xr:uid="{00000000-0005-0000-0000-0000D97D0000}"/>
    <cellStyle name="Normal 5 2 2 4 2 2 2 2" xfId="3829" xr:uid="{00000000-0005-0000-0000-0000DA7D0000}"/>
    <cellStyle name="Normal 5 2 2 4 2 2 2 2 2" xfId="3828" xr:uid="{00000000-0005-0000-0000-0000DB7D0000}"/>
    <cellStyle name="Normal 5 2 2 4 2 2 2 3" xfId="18466" xr:uid="{00000000-0005-0000-0000-0000DC7D0000}"/>
    <cellStyle name="Normal 5 2 2 4 2 2 3" xfId="3827" xr:uid="{00000000-0005-0000-0000-0000DD7D0000}"/>
    <cellStyle name="Normal 5 2 2 4 2 2 3 2" xfId="3826" xr:uid="{00000000-0005-0000-0000-0000DE7D0000}"/>
    <cellStyle name="Normal 5 2 2 4 2 2 4" xfId="3825" xr:uid="{00000000-0005-0000-0000-0000DF7D0000}"/>
    <cellStyle name="Normal 5 2 2 4 2 3" xfId="3824" xr:uid="{00000000-0005-0000-0000-0000E07D0000}"/>
    <cellStyle name="Normal 5 2 2 4 2 3 2" xfId="3823" xr:uid="{00000000-0005-0000-0000-0000E17D0000}"/>
    <cellStyle name="Normal 5 2 2 4 2 3 2 2" xfId="3822" xr:uid="{00000000-0005-0000-0000-0000E27D0000}"/>
    <cellStyle name="Normal 5 2 2 4 2 3 3" xfId="3821" xr:uid="{00000000-0005-0000-0000-0000E37D0000}"/>
    <cellStyle name="Normal 5 2 2 4 2 4" xfId="3820" xr:uid="{00000000-0005-0000-0000-0000E47D0000}"/>
    <cellStyle name="Normal 5 2 2 4 2 4 2" xfId="16534" xr:uid="{00000000-0005-0000-0000-0000E57D0000}"/>
    <cellStyle name="Normal 5 2 2 4 2 5" xfId="3819" xr:uid="{00000000-0005-0000-0000-0000E67D0000}"/>
    <cellStyle name="Normal 5 2 2 4 3" xfId="27227" xr:uid="{00000000-0005-0000-0000-0000E77D0000}"/>
    <cellStyle name="Normal 5 2 2 4 3 2" xfId="3818" xr:uid="{00000000-0005-0000-0000-0000E87D0000}"/>
    <cellStyle name="Normal 5 2 2 4 3 2 2" xfId="3817" xr:uid="{00000000-0005-0000-0000-0000E97D0000}"/>
    <cellStyle name="Normal 5 2 2 4 3 2 2 2" xfId="11178" xr:uid="{00000000-0005-0000-0000-0000EA7D0000}"/>
    <cellStyle name="Normal 5 2 2 4 3 2 3" xfId="3816" xr:uid="{00000000-0005-0000-0000-0000EB7D0000}"/>
    <cellStyle name="Normal 5 2 2 4 3 3" xfId="3815" xr:uid="{00000000-0005-0000-0000-0000EC7D0000}"/>
    <cellStyle name="Normal 5 2 2 4 3 3 2" xfId="3814" xr:uid="{00000000-0005-0000-0000-0000ED7D0000}"/>
    <cellStyle name="Normal 5 2 2 4 3 4" xfId="3813" xr:uid="{00000000-0005-0000-0000-0000EE7D0000}"/>
    <cellStyle name="Normal 5 2 2 4 4" xfId="29559" xr:uid="{00000000-0005-0000-0000-0000EF7D0000}"/>
    <cellStyle name="Normal 5 2 2 4 4 2" xfId="30793" xr:uid="{00000000-0005-0000-0000-0000F07D0000}"/>
    <cellStyle name="Normal 5 2 2 4 4 2 2" xfId="3812" xr:uid="{00000000-0005-0000-0000-0000F17D0000}"/>
    <cellStyle name="Normal 5 2 2 4 4 3" xfId="3811" xr:uid="{00000000-0005-0000-0000-0000F27D0000}"/>
    <cellStyle name="Normal 5 2 2 4 5" xfId="30897" xr:uid="{00000000-0005-0000-0000-0000F37D0000}"/>
    <cellStyle name="Normal 5 2 2 4 5 2" xfId="3810" xr:uid="{00000000-0005-0000-0000-0000F47D0000}"/>
    <cellStyle name="Normal 5 2 2 4 6" xfId="21970" xr:uid="{00000000-0005-0000-0000-0000F57D0000}"/>
    <cellStyle name="Normal 5 2 2 5" xfId="3809" xr:uid="{00000000-0005-0000-0000-0000F67D0000}"/>
    <cellStyle name="Normal 5 2 2 5 2" xfId="29664" xr:uid="{00000000-0005-0000-0000-0000F77D0000}"/>
    <cellStyle name="Normal 5 2 2 5 2 2" xfId="3808" xr:uid="{00000000-0005-0000-0000-0000F87D0000}"/>
    <cellStyle name="Normal 5 2 2 5 2 2 2" xfId="3807" xr:uid="{00000000-0005-0000-0000-0000F97D0000}"/>
    <cellStyle name="Normal 5 2 2 5 2 2 2 2" xfId="3805" xr:uid="{00000000-0005-0000-0000-0000FA7D0000}"/>
    <cellStyle name="Normal 5 2 2 5 2 2 3" xfId="15345" xr:uid="{00000000-0005-0000-0000-0000FB7D0000}"/>
    <cellStyle name="Normal 5 2 2 5 2 3" xfId="17994" xr:uid="{00000000-0005-0000-0000-0000FC7D0000}"/>
    <cellStyle name="Normal 5 2 2 5 2 3 2" xfId="4514" xr:uid="{00000000-0005-0000-0000-0000FD7D0000}"/>
    <cellStyle name="Normal 5 2 2 5 2 4" xfId="27199" xr:uid="{00000000-0005-0000-0000-0000FE7D0000}"/>
    <cellStyle name="Normal 5 2 2 5 3" xfId="3803" xr:uid="{00000000-0005-0000-0000-0000FF7D0000}"/>
    <cellStyle name="Normal 5 2 2 5 3 2" xfId="3802" xr:uid="{00000000-0005-0000-0000-0000007E0000}"/>
    <cellStyle name="Normal 5 2 2 5 3 2 2" xfId="3801" xr:uid="{00000000-0005-0000-0000-0000017E0000}"/>
    <cellStyle name="Normal 5 2 2 5 3 3" xfId="33605" xr:uid="{00000000-0005-0000-0000-0000027E0000}"/>
    <cellStyle name="Normal 5 2 2 5 4" xfId="31813" xr:uid="{00000000-0005-0000-0000-0000037E0000}"/>
    <cellStyle name="Normal 5 2 2 5 4 2" xfId="3799" xr:uid="{00000000-0005-0000-0000-0000047E0000}"/>
    <cellStyle name="Normal 5 2 2 5 5" xfId="3798" xr:uid="{00000000-0005-0000-0000-0000057E0000}"/>
    <cellStyle name="Normal 5 2 2 6" xfId="3797" xr:uid="{00000000-0005-0000-0000-0000067E0000}"/>
    <cellStyle name="Normal 5 2 2 6 2" xfId="3796" xr:uid="{00000000-0005-0000-0000-0000077E0000}"/>
    <cellStyle name="Normal 5 2 2 6 2 2" xfId="3795" xr:uid="{00000000-0005-0000-0000-0000087E0000}"/>
    <cellStyle name="Normal 5 2 2 6 2 2 2" xfId="3794" xr:uid="{00000000-0005-0000-0000-0000097E0000}"/>
    <cellStyle name="Normal 5 2 2 6 2 3" xfId="17945" xr:uid="{00000000-0005-0000-0000-00000A7E0000}"/>
    <cellStyle name="Normal 5 2 2 6 3" xfId="3792" xr:uid="{00000000-0005-0000-0000-00000B7E0000}"/>
    <cellStyle name="Normal 5 2 2 6 3 2" xfId="3791" xr:uid="{00000000-0005-0000-0000-00000C7E0000}"/>
    <cellStyle name="Normal 5 2 2 6 4" xfId="20272" xr:uid="{00000000-0005-0000-0000-00000D7E0000}"/>
    <cellStyle name="Normal 5 2 2 7" xfId="3790" xr:uid="{00000000-0005-0000-0000-00000E7E0000}"/>
    <cellStyle name="Normal 5 2 2 7 2" xfId="3789" xr:uid="{00000000-0005-0000-0000-00000F7E0000}"/>
    <cellStyle name="Normal 5 2 2 7 2 2" xfId="3788" xr:uid="{00000000-0005-0000-0000-0000107E0000}"/>
    <cellStyle name="Normal 5 2 2 7 3" xfId="3787" xr:uid="{00000000-0005-0000-0000-0000117E0000}"/>
    <cellStyle name="Normal 5 2 2 8" xfId="3786" xr:uid="{00000000-0005-0000-0000-0000127E0000}"/>
    <cellStyle name="Normal 5 2 2 8 2" xfId="3785" xr:uid="{00000000-0005-0000-0000-0000137E0000}"/>
    <cellStyle name="Normal 5 2 2 9" xfId="3784" xr:uid="{00000000-0005-0000-0000-0000147E0000}"/>
    <cellStyle name="Normal 5 2 20" xfId="4013" xr:uid="{00000000-0005-0000-0000-0000157E0000}"/>
    <cellStyle name="Normal 5 2 3" xfId="3783" xr:uid="{00000000-0005-0000-0000-0000167E0000}"/>
    <cellStyle name="Normal 5 2 3 2" xfId="3782" xr:uid="{00000000-0005-0000-0000-0000177E0000}"/>
    <cellStyle name="Normal 5 2 3 2 2" xfId="5286" xr:uid="{00000000-0005-0000-0000-0000187E0000}"/>
    <cellStyle name="Normal 5 2 3 2 2 2" xfId="23965" xr:uid="{00000000-0005-0000-0000-0000197E0000}"/>
    <cellStyle name="Normal 5 2 3 2 2 2 2" xfId="3781" xr:uid="{00000000-0005-0000-0000-00001A7E0000}"/>
    <cellStyle name="Normal 5 2 3 2 2 2 2 2" xfId="3780" xr:uid="{00000000-0005-0000-0000-00001B7E0000}"/>
    <cellStyle name="Normal 5 2 3 2 2 2 2 2 2" xfId="15218" xr:uid="{00000000-0005-0000-0000-00001C7E0000}"/>
    <cellStyle name="Normal 5 2 3 2 2 2 2 2 2 2" xfId="3779" xr:uid="{00000000-0005-0000-0000-00001D7E0000}"/>
    <cellStyle name="Normal 5 2 3 2 2 2 2 2 3" xfId="3778" xr:uid="{00000000-0005-0000-0000-00001E7E0000}"/>
    <cellStyle name="Normal 5 2 3 2 2 2 2 3" xfId="28795" xr:uid="{00000000-0005-0000-0000-00001F7E0000}"/>
    <cellStyle name="Normal 5 2 3 2 2 2 2 3 2" xfId="3777" xr:uid="{00000000-0005-0000-0000-0000207E0000}"/>
    <cellStyle name="Normal 5 2 3 2 2 2 2 4" xfId="9176" xr:uid="{00000000-0005-0000-0000-0000217E0000}"/>
    <cellStyle name="Normal 5 2 3 2 2 2 3" xfId="10844" xr:uid="{00000000-0005-0000-0000-0000227E0000}"/>
    <cellStyle name="Normal 5 2 3 2 2 2 3 2" xfId="3776" xr:uid="{00000000-0005-0000-0000-0000237E0000}"/>
    <cellStyle name="Normal 5 2 3 2 2 2 3 2 2" xfId="3775" xr:uid="{00000000-0005-0000-0000-0000247E0000}"/>
    <cellStyle name="Normal 5 2 3 2 2 2 3 3" xfId="28291" xr:uid="{00000000-0005-0000-0000-0000257E0000}"/>
    <cellStyle name="Normal 5 2 3 2 2 2 4" xfId="26459" xr:uid="{00000000-0005-0000-0000-0000267E0000}"/>
    <cellStyle name="Normal 5 2 3 2 2 2 4 2" xfId="23691" xr:uid="{00000000-0005-0000-0000-0000277E0000}"/>
    <cellStyle name="Normal 5 2 3 2 2 2 5" xfId="3774" xr:uid="{00000000-0005-0000-0000-0000287E0000}"/>
    <cellStyle name="Normal 5 2 3 2 2 3" xfId="24459" xr:uid="{00000000-0005-0000-0000-0000297E0000}"/>
    <cellStyle name="Normal 5 2 3 2 2 3 2" xfId="3773" xr:uid="{00000000-0005-0000-0000-00002A7E0000}"/>
    <cellStyle name="Normal 5 2 3 2 2 3 2 2" xfId="33022" xr:uid="{00000000-0005-0000-0000-00002B7E0000}"/>
    <cellStyle name="Normal 5 2 3 2 2 3 2 2 2" xfId="3772" xr:uid="{00000000-0005-0000-0000-00002C7E0000}"/>
    <cellStyle name="Normal 5 2 3 2 2 3 2 3" xfId="6516" xr:uid="{00000000-0005-0000-0000-00002D7E0000}"/>
    <cellStyle name="Normal 5 2 3 2 2 3 3" xfId="3770" xr:uid="{00000000-0005-0000-0000-00002E7E0000}"/>
    <cellStyle name="Normal 5 2 3 2 2 3 3 2" xfId="3768" xr:uid="{00000000-0005-0000-0000-00002F7E0000}"/>
    <cellStyle name="Normal 5 2 3 2 2 3 4" xfId="4253" xr:uid="{00000000-0005-0000-0000-0000307E0000}"/>
    <cellStyle name="Normal 5 2 3 2 2 4" xfId="3767" xr:uid="{00000000-0005-0000-0000-0000317E0000}"/>
    <cellStyle name="Normal 5 2 3 2 2 4 2" xfId="3766" xr:uid="{00000000-0005-0000-0000-0000327E0000}"/>
    <cellStyle name="Normal 5 2 3 2 2 4 2 2" xfId="3764" xr:uid="{00000000-0005-0000-0000-0000337E0000}"/>
    <cellStyle name="Normal 5 2 3 2 2 4 3" xfId="3762" xr:uid="{00000000-0005-0000-0000-0000347E0000}"/>
    <cellStyle name="Normal 5 2 3 2 2 5" xfId="27835" xr:uid="{00000000-0005-0000-0000-0000357E0000}"/>
    <cellStyle name="Normal 5 2 3 2 2 5 2" xfId="21653" xr:uid="{00000000-0005-0000-0000-0000367E0000}"/>
    <cellStyle name="Normal 5 2 3 2 2 6" xfId="3760" xr:uid="{00000000-0005-0000-0000-0000377E0000}"/>
    <cellStyle name="Normal 5 2 3 2 3" xfId="3759" xr:uid="{00000000-0005-0000-0000-0000387E0000}"/>
    <cellStyle name="Normal 5 2 3 2 3 2" xfId="24455" xr:uid="{00000000-0005-0000-0000-0000397E0000}"/>
    <cellStyle name="Normal 5 2 3 2 3 2 2" xfId="3758" xr:uid="{00000000-0005-0000-0000-00003A7E0000}"/>
    <cellStyle name="Normal 5 2 3 2 3 2 2 2" xfId="24873" xr:uid="{00000000-0005-0000-0000-00003B7E0000}"/>
    <cellStyle name="Normal 5 2 3 2 3 2 2 2 2" xfId="3757" xr:uid="{00000000-0005-0000-0000-00003C7E0000}"/>
    <cellStyle name="Normal 5 2 3 2 3 2 2 3" xfId="26483" xr:uid="{00000000-0005-0000-0000-00003D7E0000}"/>
    <cellStyle name="Normal 5 2 3 2 3 2 3" xfId="3756" xr:uid="{00000000-0005-0000-0000-00003E7E0000}"/>
    <cellStyle name="Normal 5 2 3 2 3 2 3 2" xfId="3755" xr:uid="{00000000-0005-0000-0000-00003F7E0000}"/>
    <cellStyle name="Normal 5 2 3 2 3 2 4" xfId="3753" xr:uid="{00000000-0005-0000-0000-0000407E0000}"/>
    <cellStyle name="Normal 5 2 3 2 3 3" xfId="3752" xr:uid="{00000000-0005-0000-0000-0000417E0000}"/>
    <cellStyle name="Normal 5 2 3 2 3 3 2" xfId="3751" xr:uid="{00000000-0005-0000-0000-0000427E0000}"/>
    <cellStyle name="Normal 5 2 3 2 3 3 2 2" xfId="3750" xr:uid="{00000000-0005-0000-0000-0000437E0000}"/>
    <cellStyle name="Normal 5 2 3 2 3 3 3" xfId="3749" xr:uid="{00000000-0005-0000-0000-0000447E0000}"/>
    <cellStyle name="Normal 5 2 3 2 3 4" xfId="3748" xr:uid="{00000000-0005-0000-0000-0000457E0000}"/>
    <cellStyle name="Normal 5 2 3 2 3 4 2" xfId="3747" xr:uid="{00000000-0005-0000-0000-0000467E0000}"/>
    <cellStyle name="Normal 5 2 3 2 3 5" xfId="3745" xr:uid="{00000000-0005-0000-0000-0000477E0000}"/>
    <cellStyle name="Normal 5 2 3 2 4" xfId="3744" xr:uid="{00000000-0005-0000-0000-0000487E0000}"/>
    <cellStyle name="Normal 5 2 3 2 4 2" xfId="3743" xr:uid="{00000000-0005-0000-0000-0000497E0000}"/>
    <cellStyle name="Normal 5 2 3 2 4 2 2" xfId="27424" xr:uid="{00000000-0005-0000-0000-00004A7E0000}"/>
    <cellStyle name="Normal 5 2 3 2 4 2 2 2" xfId="3769" xr:uid="{00000000-0005-0000-0000-00004B7E0000}"/>
    <cellStyle name="Normal 5 2 3 2 4 2 3" xfId="3742" xr:uid="{00000000-0005-0000-0000-00004C7E0000}"/>
    <cellStyle name="Normal 5 2 3 2 4 3" xfId="3740" xr:uid="{00000000-0005-0000-0000-00004D7E0000}"/>
    <cellStyle name="Normal 5 2 3 2 4 3 2" xfId="3739" xr:uid="{00000000-0005-0000-0000-00004E7E0000}"/>
    <cellStyle name="Normal 5 2 3 2 4 4" xfId="34172" xr:uid="{00000000-0005-0000-0000-00004F7E0000}"/>
    <cellStyle name="Normal 5 2 3 2 5" xfId="3738" xr:uid="{00000000-0005-0000-0000-0000507E0000}"/>
    <cellStyle name="Normal 5 2 3 2 5 2" xfId="3737" xr:uid="{00000000-0005-0000-0000-0000517E0000}"/>
    <cellStyle name="Normal 5 2 3 2 5 2 2" xfId="3736" xr:uid="{00000000-0005-0000-0000-0000527E0000}"/>
    <cellStyle name="Normal 5 2 3 2 5 3" xfId="3735" xr:uid="{00000000-0005-0000-0000-0000537E0000}"/>
    <cellStyle name="Normal 5 2 3 2 6" xfId="10178" xr:uid="{00000000-0005-0000-0000-0000547E0000}"/>
    <cellStyle name="Normal 5 2 3 2 6 2" xfId="3734" xr:uid="{00000000-0005-0000-0000-0000557E0000}"/>
    <cellStyle name="Normal 5 2 3 2 7" xfId="10170" xr:uid="{00000000-0005-0000-0000-0000567E0000}"/>
    <cellStyle name="Normal 5 2 3 3" xfId="3733" xr:uid="{00000000-0005-0000-0000-0000577E0000}"/>
    <cellStyle name="Normal 5 2 3 3 2" xfId="3732" xr:uid="{00000000-0005-0000-0000-0000587E0000}"/>
    <cellStyle name="Normal 5 2 3 3 2 2" xfId="24449" xr:uid="{00000000-0005-0000-0000-0000597E0000}"/>
    <cellStyle name="Normal 5 2 3 3 2 2 2" xfId="3731" xr:uid="{00000000-0005-0000-0000-00005A7E0000}"/>
    <cellStyle name="Normal 5 2 3 3 2 2 2 2" xfId="3730" xr:uid="{00000000-0005-0000-0000-00005B7E0000}"/>
    <cellStyle name="Normal 5 2 3 3 2 2 2 2 2" xfId="3729" xr:uid="{00000000-0005-0000-0000-00005C7E0000}"/>
    <cellStyle name="Normal 5 2 3 3 2 2 2 3" xfId="28610" xr:uid="{00000000-0005-0000-0000-00005D7E0000}"/>
    <cellStyle name="Normal 5 2 3 3 2 2 3" xfId="3728" xr:uid="{00000000-0005-0000-0000-00005E7E0000}"/>
    <cellStyle name="Normal 5 2 3 3 2 2 3 2" xfId="3727" xr:uid="{00000000-0005-0000-0000-00005F7E0000}"/>
    <cellStyle name="Normal 5 2 3 3 2 2 4" xfId="4243" xr:uid="{00000000-0005-0000-0000-0000607E0000}"/>
    <cellStyle name="Normal 5 2 3 3 2 3" xfId="3726" xr:uid="{00000000-0005-0000-0000-0000617E0000}"/>
    <cellStyle name="Normal 5 2 3 3 2 3 2" xfId="3725" xr:uid="{00000000-0005-0000-0000-0000627E0000}"/>
    <cellStyle name="Normal 5 2 3 3 2 3 2 2" xfId="12819" xr:uid="{00000000-0005-0000-0000-0000637E0000}"/>
    <cellStyle name="Normal 5 2 3 3 2 3 3" xfId="3724" xr:uid="{00000000-0005-0000-0000-0000647E0000}"/>
    <cellStyle name="Normal 5 2 3 3 2 4" xfId="3723" xr:uid="{00000000-0005-0000-0000-0000657E0000}"/>
    <cellStyle name="Normal 5 2 3 3 2 4 2" xfId="3721" xr:uid="{00000000-0005-0000-0000-0000667E0000}"/>
    <cellStyle name="Normal 5 2 3 3 2 5" xfId="3718" xr:uid="{00000000-0005-0000-0000-0000677E0000}"/>
    <cellStyle name="Normal 5 2 3 3 3" xfId="3716" xr:uid="{00000000-0005-0000-0000-0000687E0000}"/>
    <cellStyle name="Normal 5 2 3 3 3 2" xfId="3715" xr:uid="{00000000-0005-0000-0000-0000697E0000}"/>
    <cellStyle name="Normal 5 2 3 3 3 2 2" xfId="3714" xr:uid="{00000000-0005-0000-0000-00006A7E0000}"/>
    <cellStyle name="Normal 5 2 3 3 3 2 2 2" xfId="3713" xr:uid="{00000000-0005-0000-0000-00006B7E0000}"/>
    <cellStyle name="Normal 5 2 3 3 3 2 3" xfId="3712" xr:uid="{00000000-0005-0000-0000-00006C7E0000}"/>
    <cellStyle name="Normal 5 2 3 3 3 3" xfId="5551" xr:uid="{00000000-0005-0000-0000-00006D7E0000}"/>
    <cellStyle name="Normal 5 2 3 3 3 3 2" xfId="5549" xr:uid="{00000000-0005-0000-0000-00006E7E0000}"/>
    <cellStyle name="Normal 5 2 3 3 3 4" xfId="26156" xr:uid="{00000000-0005-0000-0000-00006F7E0000}"/>
    <cellStyle name="Normal 5 2 3 3 4" xfId="22332" xr:uid="{00000000-0005-0000-0000-0000707E0000}"/>
    <cellStyle name="Normal 5 2 3 3 4 2" xfId="33814" xr:uid="{00000000-0005-0000-0000-0000717E0000}"/>
    <cellStyle name="Normal 5 2 3 3 4 2 2" xfId="3711" xr:uid="{00000000-0005-0000-0000-0000727E0000}"/>
    <cellStyle name="Normal 5 2 3 3 4 3" xfId="3710" xr:uid="{00000000-0005-0000-0000-0000737E0000}"/>
    <cellStyle name="Normal 5 2 3 3 5" xfId="27839" xr:uid="{00000000-0005-0000-0000-0000747E0000}"/>
    <cellStyle name="Normal 5 2 3 3 5 2" xfId="3709" xr:uid="{00000000-0005-0000-0000-0000757E0000}"/>
    <cellStyle name="Normal 5 2 3 3 6" xfId="10157" xr:uid="{00000000-0005-0000-0000-0000767E0000}"/>
    <cellStyle name="Normal 5 2 3 4" xfId="3708" xr:uid="{00000000-0005-0000-0000-0000777E0000}"/>
    <cellStyle name="Normal 5 2 3 4 2" xfId="16867" xr:uid="{00000000-0005-0000-0000-0000787E0000}"/>
    <cellStyle name="Normal 5 2 3 4 2 2" xfId="16863" xr:uid="{00000000-0005-0000-0000-0000797E0000}"/>
    <cellStyle name="Normal 5 2 3 4 2 2 2" xfId="3707" xr:uid="{00000000-0005-0000-0000-00007A7E0000}"/>
    <cellStyle name="Normal 5 2 3 4 2 2 2 2" xfId="3706" xr:uid="{00000000-0005-0000-0000-00007B7E0000}"/>
    <cellStyle name="Normal 5 2 3 4 2 2 3" xfId="31761" xr:uid="{00000000-0005-0000-0000-00007C7E0000}"/>
    <cellStyle name="Normal 5 2 3 4 2 3" xfId="3705" xr:uid="{00000000-0005-0000-0000-00007D7E0000}"/>
    <cellStyle name="Normal 5 2 3 4 2 3 2" xfId="31012" xr:uid="{00000000-0005-0000-0000-00007E7E0000}"/>
    <cellStyle name="Normal 5 2 3 4 2 4" xfId="3703" xr:uid="{00000000-0005-0000-0000-00007F7E0000}"/>
    <cellStyle name="Normal 5 2 3 4 3" xfId="16861" xr:uid="{00000000-0005-0000-0000-0000807E0000}"/>
    <cellStyle name="Normal 5 2 3 4 3 2" xfId="3701" xr:uid="{00000000-0005-0000-0000-0000817E0000}"/>
    <cellStyle name="Normal 5 2 3 4 3 2 2" xfId="3699" xr:uid="{00000000-0005-0000-0000-0000827E0000}"/>
    <cellStyle name="Normal 5 2 3 4 3 3" xfId="3697" xr:uid="{00000000-0005-0000-0000-0000837E0000}"/>
    <cellStyle name="Normal 5 2 3 4 4" xfId="27774" xr:uid="{00000000-0005-0000-0000-0000847E0000}"/>
    <cellStyle name="Normal 5 2 3 4 4 2" xfId="3695" xr:uid="{00000000-0005-0000-0000-0000857E0000}"/>
    <cellStyle name="Normal 5 2 3 4 5" xfId="3693" xr:uid="{00000000-0005-0000-0000-0000867E0000}"/>
    <cellStyle name="Normal 5 2 3 5" xfId="3692" xr:uid="{00000000-0005-0000-0000-0000877E0000}"/>
    <cellStyle name="Normal 5 2 3 5 2" xfId="33941" xr:uid="{00000000-0005-0000-0000-0000887E0000}"/>
    <cellStyle name="Normal 5 2 3 5 2 2" xfId="3691" xr:uid="{00000000-0005-0000-0000-0000897E0000}"/>
    <cellStyle name="Normal 5 2 3 5 2 2 2" xfId="3690" xr:uid="{00000000-0005-0000-0000-00008A7E0000}"/>
    <cellStyle name="Normal 5 2 3 5 2 3" xfId="17901" xr:uid="{00000000-0005-0000-0000-00008B7E0000}"/>
    <cellStyle name="Normal 5 2 3 5 3" xfId="3689" xr:uid="{00000000-0005-0000-0000-00008C7E0000}"/>
    <cellStyle name="Normal 5 2 3 5 3 2" xfId="3688" xr:uid="{00000000-0005-0000-0000-00008D7E0000}"/>
    <cellStyle name="Normal 5 2 3 5 4" xfId="3686" xr:uid="{00000000-0005-0000-0000-00008E7E0000}"/>
    <cellStyle name="Normal 5 2 3 6" xfId="3685" xr:uid="{00000000-0005-0000-0000-00008F7E0000}"/>
    <cellStyle name="Normal 5 2 3 6 2" xfId="3684" xr:uid="{00000000-0005-0000-0000-0000907E0000}"/>
    <cellStyle name="Normal 5 2 3 6 2 2" xfId="3683" xr:uid="{00000000-0005-0000-0000-0000917E0000}"/>
    <cellStyle name="Normal 5 2 3 6 3" xfId="3682" xr:uid="{00000000-0005-0000-0000-0000927E0000}"/>
    <cellStyle name="Normal 5 2 3 7" xfId="3681" xr:uid="{00000000-0005-0000-0000-0000937E0000}"/>
    <cellStyle name="Normal 5 2 3 7 2" xfId="3680" xr:uid="{00000000-0005-0000-0000-0000947E0000}"/>
    <cellStyle name="Normal 5 2 3 8" xfId="3679" xr:uid="{00000000-0005-0000-0000-0000957E0000}"/>
    <cellStyle name="Normal 5 2 4" xfId="26284" xr:uid="{00000000-0005-0000-0000-0000967E0000}"/>
    <cellStyle name="Normal 5 2 4 2" xfId="32279" xr:uid="{00000000-0005-0000-0000-0000977E0000}"/>
    <cellStyle name="Normal 5 2 4 2 2" xfId="22008" xr:uid="{00000000-0005-0000-0000-0000987E0000}"/>
    <cellStyle name="Normal 5 2 4 2 2 2" xfId="24441" xr:uid="{00000000-0005-0000-0000-0000997E0000}"/>
    <cellStyle name="Normal 5 2 4 2 2 2 2" xfId="3678" xr:uid="{00000000-0005-0000-0000-00009A7E0000}"/>
    <cellStyle name="Normal 5 2 4 2 2 2 2 2" xfId="3677" xr:uid="{00000000-0005-0000-0000-00009B7E0000}"/>
    <cellStyle name="Normal 5 2 4 2 2 2 2 2 2" xfId="7734" xr:uid="{00000000-0005-0000-0000-00009C7E0000}"/>
    <cellStyle name="Normal 5 2 4 2 2 2 2 3" xfId="32834" xr:uid="{00000000-0005-0000-0000-00009D7E0000}"/>
    <cellStyle name="Normal 5 2 4 2 2 2 3" xfId="3676" xr:uid="{00000000-0005-0000-0000-00009E7E0000}"/>
    <cellStyle name="Normal 5 2 4 2 2 2 3 2" xfId="3675" xr:uid="{00000000-0005-0000-0000-00009F7E0000}"/>
    <cellStyle name="Normal 5 2 4 2 2 2 4" xfId="18193" xr:uid="{00000000-0005-0000-0000-0000A07E0000}"/>
    <cellStyle name="Normal 5 2 4 2 2 3" xfId="26371" xr:uid="{00000000-0005-0000-0000-0000A17E0000}"/>
    <cellStyle name="Normal 5 2 4 2 2 3 2" xfId="3674" xr:uid="{00000000-0005-0000-0000-0000A27E0000}"/>
    <cellStyle name="Normal 5 2 4 2 2 3 2 2" xfId="3673" xr:uid="{00000000-0005-0000-0000-0000A37E0000}"/>
    <cellStyle name="Normal 5 2 4 2 2 3 3" xfId="14212" xr:uid="{00000000-0005-0000-0000-0000A47E0000}"/>
    <cellStyle name="Normal 5 2 4 2 2 4" xfId="25846" xr:uid="{00000000-0005-0000-0000-0000A57E0000}"/>
    <cellStyle name="Normal 5 2 4 2 2 4 2" xfId="3672" xr:uid="{00000000-0005-0000-0000-0000A67E0000}"/>
    <cellStyle name="Normal 5 2 4 2 2 5" xfId="3670" xr:uid="{00000000-0005-0000-0000-0000A77E0000}"/>
    <cellStyle name="Normal 5 2 4 2 3" xfId="31521" xr:uid="{00000000-0005-0000-0000-0000A87E0000}"/>
    <cellStyle name="Normal 5 2 4 2 3 2" xfId="28235" xr:uid="{00000000-0005-0000-0000-0000A97E0000}"/>
    <cellStyle name="Normal 5 2 4 2 3 2 2" xfId="8210" xr:uid="{00000000-0005-0000-0000-0000AA7E0000}"/>
    <cellStyle name="Normal 5 2 4 2 3 2 2 2" xfId="25381" xr:uid="{00000000-0005-0000-0000-0000AB7E0000}"/>
    <cellStyle name="Normal 5 2 4 2 3 2 3" xfId="8193" xr:uid="{00000000-0005-0000-0000-0000AC7E0000}"/>
    <cellStyle name="Normal 5 2 4 2 3 3" xfId="34132" xr:uid="{00000000-0005-0000-0000-0000AD7E0000}"/>
    <cellStyle name="Normal 5 2 4 2 3 3 2" xfId="8084" xr:uid="{00000000-0005-0000-0000-0000AE7E0000}"/>
    <cellStyle name="Normal 5 2 4 2 3 4" xfId="3669" xr:uid="{00000000-0005-0000-0000-0000AF7E0000}"/>
    <cellStyle name="Normal 5 2 4 2 4" xfId="28233" xr:uid="{00000000-0005-0000-0000-0000B07E0000}"/>
    <cellStyle name="Normal 5 2 4 2 4 2" xfId="32833" xr:uid="{00000000-0005-0000-0000-0000B17E0000}"/>
    <cellStyle name="Normal 5 2 4 2 4 2 2" xfId="16992" xr:uid="{00000000-0005-0000-0000-0000B27E0000}"/>
    <cellStyle name="Normal 5 2 4 2 4 3" xfId="7230" xr:uid="{00000000-0005-0000-0000-0000B37E0000}"/>
    <cellStyle name="Normal 5 2 4 2 5" xfId="26596" xr:uid="{00000000-0005-0000-0000-0000B47E0000}"/>
    <cellStyle name="Normal 5 2 4 2 5 2" xfId="3668" xr:uid="{00000000-0005-0000-0000-0000B57E0000}"/>
    <cellStyle name="Normal 5 2 4 2 6" xfId="10125" xr:uid="{00000000-0005-0000-0000-0000B67E0000}"/>
    <cellStyle name="Normal 5 2 4 2 6 2" xfId="3667" xr:uid="{00000000-0005-0000-0000-0000B77E0000}"/>
    <cellStyle name="Normal 5 2 4 2 7" xfId="10120" xr:uid="{00000000-0005-0000-0000-0000B87E0000}"/>
    <cellStyle name="Normal 5 2 4 3" xfId="32528" xr:uid="{00000000-0005-0000-0000-0000B97E0000}"/>
    <cellStyle name="Normal 5 2 4 3 2" xfId="28228" xr:uid="{00000000-0005-0000-0000-0000BA7E0000}"/>
    <cellStyle name="Normal 5 2 4 3 2 2" xfId="33234" xr:uid="{00000000-0005-0000-0000-0000BB7E0000}"/>
    <cellStyle name="Normal 5 2 4 3 2 2 2" xfId="3666" xr:uid="{00000000-0005-0000-0000-0000BC7E0000}"/>
    <cellStyle name="Normal 5 2 4 3 2 2 2 2" xfId="3665" xr:uid="{00000000-0005-0000-0000-0000BD7E0000}"/>
    <cellStyle name="Normal 5 2 4 3 2 2 3" xfId="3664" xr:uid="{00000000-0005-0000-0000-0000BE7E0000}"/>
    <cellStyle name="Normal 5 2 4 3 2 3" xfId="34126" xr:uid="{00000000-0005-0000-0000-0000BF7E0000}"/>
    <cellStyle name="Normal 5 2 4 3 2 3 2" xfId="3663" xr:uid="{00000000-0005-0000-0000-0000C07E0000}"/>
    <cellStyle name="Normal 5 2 4 3 2 4" xfId="3662" xr:uid="{00000000-0005-0000-0000-0000C17E0000}"/>
    <cellStyle name="Normal 5 2 4 3 3" xfId="28226" xr:uid="{00000000-0005-0000-0000-0000C27E0000}"/>
    <cellStyle name="Normal 5 2 4 3 3 2" xfId="28223" xr:uid="{00000000-0005-0000-0000-0000C37E0000}"/>
    <cellStyle name="Normal 5 2 4 3 3 2 2" xfId="32807" xr:uid="{00000000-0005-0000-0000-0000C47E0000}"/>
    <cellStyle name="Normal 5 2 4 3 3 3" xfId="3660" xr:uid="{00000000-0005-0000-0000-0000C57E0000}"/>
    <cellStyle name="Normal 5 2 4 3 4" xfId="28220" xr:uid="{00000000-0005-0000-0000-0000C67E0000}"/>
    <cellStyle name="Normal 5 2 4 3 4 2" xfId="3659" xr:uid="{00000000-0005-0000-0000-0000C77E0000}"/>
    <cellStyle name="Normal 5 2 4 3 5" xfId="27064" xr:uid="{00000000-0005-0000-0000-0000C87E0000}"/>
    <cellStyle name="Normal 5 2 4 4" xfId="28215" xr:uid="{00000000-0005-0000-0000-0000C97E0000}"/>
    <cellStyle name="Normal 5 2 4 4 2" xfId="16855" xr:uid="{00000000-0005-0000-0000-0000CA7E0000}"/>
    <cellStyle name="Normal 5 2 4 4 2 2" xfId="19927" xr:uid="{00000000-0005-0000-0000-0000CB7E0000}"/>
    <cellStyle name="Normal 5 2 4 4 2 2 2" xfId="3658" xr:uid="{00000000-0005-0000-0000-0000CC7E0000}"/>
    <cellStyle name="Normal 5 2 4 4 2 3" xfId="19924" xr:uid="{00000000-0005-0000-0000-0000CD7E0000}"/>
    <cellStyle name="Normal 5 2 4 4 3" xfId="27320" xr:uid="{00000000-0005-0000-0000-0000CE7E0000}"/>
    <cellStyle name="Normal 5 2 4 4 3 2" xfId="19919" xr:uid="{00000000-0005-0000-0000-0000CF7E0000}"/>
    <cellStyle name="Normal 5 2 4 4 4" xfId="3657" xr:uid="{00000000-0005-0000-0000-0000D07E0000}"/>
    <cellStyle name="Normal 5 2 4 5" xfId="28212" xr:uid="{00000000-0005-0000-0000-0000D17E0000}"/>
    <cellStyle name="Normal 5 2 4 5 2" xfId="27316" xr:uid="{00000000-0005-0000-0000-0000D27E0000}"/>
    <cellStyle name="Normal 5 2 4 5 2 2" xfId="30382" xr:uid="{00000000-0005-0000-0000-0000D37E0000}"/>
    <cellStyle name="Normal 5 2 4 5 3" xfId="3656" xr:uid="{00000000-0005-0000-0000-0000D47E0000}"/>
    <cellStyle name="Normal 5 2 4 6" xfId="28207" xr:uid="{00000000-0005-0000-0000-0000D57E0000}"/>
    <cellStyle name="Normal 5 2 4 6 2" xfId="3655" xr:uid="{00000000-0005-0000-0000-0000D67E0000}"/>
    <cellStyle name="Normal 5 2 4 7" xfId="3654" xr:uid="{00000000-0005-0000-0000-0000D77E0000}"/>
    <cellStyle name="Normal 5 2 4 7 2" xfId="3653" xr:uid="{00000000-0005-0000-0000-0000D87E0000}"/>
    <cellStyle name="Normal 5 2 4 8" xfId="3652" xr:uid="{00000000-0005-0000-0000-0000D97E0000}"/>
    <cellStyle name="Normal 5 2 5" xfId="26281" xr:uid="{00000000-0005-0000-0000-0000DA7E0000}"/>
    <cellStyle name="Normal 5 2 5 2" xfId="32276" xr:uid="{00000000-0005-0000-0000-0000DB7E0000}"/>
    <cellStyle name="Normal 5 2 5 2 2" xfId="27426" xr:uid="{00000000-0005-0000-0000-0000DC7E0000}"/>
    <cellStyle name="Normal 5 2 5 2 2 2" xfId="8279" xr:uid="{00000000-0005-0000-0000-0000DD7E0000}"/>
    <cellStyle name="Normal 5 2 5 2 2 2 2" xfId="8277" xr:uid="{00000000-0005-0000-0000-0000DE7E0000}"/>
    <cellStyle name="Normal 5 2 5 2 2 2 2 2" xfId="23798" xr:uid="{00000000-0005-0000-0000-0000DF7E0000}"/>
    <cellStyle name="Normal 5 2 5 2 2 2 3" xfId="8269" xr:uid="{00000000-0005-0000-0000-0000E07E0000}"/>
    <cellStyle name="Normal 5 2 5 2 2 3" xfId="8261" xr:uid="{00000000-0005-0000-0000-0000E17E0000}"/>
    <cellStyle name="Normal 5 2 5 2 2 3 2" xfId="8259" xr:uid="{00000000-0005-0000-0000-0000E27E0000}"/>
    <cellStyle name="Normal 5 2 5 2 2 4" xfId="13188" xr:uid="{00000000-0005-0000-0000-0000E37E0000}"/>
    <cellStyle name="Normal 5 2 5 2 3" xfId="26563" xr:uid="{00000000-0005-0000-0000-0000E47E0000}"/>
    <cellStyle name="Normal 5 2 5 2 3 2" xfId="8222" xr:uid="{00000000-0005-0000-0000-0000E57E0000}"/>
    <cellStyle name="Normal 5 2 5 2 3 2 2" xfId="8220" xr:uid="{00000000-0005-0000-0000-0000E67E0000}"/>
    <cellStyle name="Normal 5 2 5 2 3 3" xfId="8214" xr:uid="{00000000-0005-0000-0000-0000E77E0000}"/>
    <cellStyle name="Normal 5 2 5 2 4" xfId="25803" xr:uid="{00000000-0005-0000-0000-0000E87E0000}"/>
    <cellStyle name="Normal 5 2 5 2 4 2" xfId="8197" xr:uid="{00000000-0005-0000-0000-0000E97E0000}"/>
    <cellStyle name="Normal 5 2 5 2 5" xfId="3651" xr:uid="{00000000-0005-0000-0000-0000EA7E0000}"/>
    <cellStyle name="Normal 5 2 5 2 5 2" xfId="8183" xr:uid="{00000000-0005-0000-0000-0000EB7E0000}"/>
    <cellStyle name="Normal 5 2 5 2 6" xfId="10102" xr:uid="{00000000-0005-0000-0000-0000EC7E0000}"/>
    <cellStyle name="Normal 5 2 5 2 6 2" xfId="8170" xr:uid="{00000000-0005-0000-0000-0000ED7E0000}"/>
    <cellStyle name="Normal 5 2 5 2 7" xfId="10098" xr:uid="{00000000-0005-0000-0000-0000EE7E0000}"/>
    <cellStyle name="Normal 5 2 5 3" xfId="28193" xr:uid="{00000000-0005-0000-0000-0000EF7E0000}"/>
    <cellStyle name="Normal 5 2 5 3 2" xfId="28191" xr:uid="{00000000-0005-0000-0000-0000F07E0000}"/>
    <cellStyle name="Normal 5 2 5 3 2 2" xfId="8114" xr:uid="{00000000-0005-0000-0000-0000F17E0000}"/>
    <cellStyle name="Normal 5 2 5 3 2 2 2" xfId="8112" xr:uid="{00000000-0005-0000-0000-0000F27E0000}"/>
    <cellStyle name="Normal 5 2 5 3 2 3" xfId="8105" xr:uid="{00000000-0005-0000-0000-0000F37E0000}"/>
    <cellStyle name="Normal 5 2 5 3 3" xfId="25797" xr:uid="{00000000-0005-0000-0000-0000F47E0000}"/>
    <cellStyle name="Normal 5 2 5 3 3 2" xfId="31914" xr:uid="{00000000-0005-0000-0000-0000F57E0000}"/>
    <cellStyle name="Normal 5 2 5 3 4" xfId="3650" xr:uid="{00000000-0005-0000-0000-0000F67E0000}"/>
    <cellStyle name="Normal 5 2 5 4" xfId="27304" xr:uid="{00000000-0005-0000-0000-0000F77E0000}"/>
    <cellStyle name="Normal 5 2 5 4 2" xfId="27301" xr:uid="{00000000-0005-0000-0000-0000F87E0000}"/>
    <cellStyle name="Normal 5 2 5 4 2 2" xfId="11815" xr:uid="{00000000-0005-0000-0000-0000F97E0000}"/>
    <cellStyle name="Normal 5 2 5 4 3" xfId="3649" xr:uid="{00000000-0005-0000-0000-0000FA7E0000}"/>
    <cellStyle name="Normal 5 2 5 5" xfId="27298" xr:uid="{00000000-0005-0000-0000-0000FB7E0000}"/>
    <cellStyle name="Normal 5 2 5 5 2" xfId="3648" xr:uid="{00000000-0005-0000-0000-0000FC7E0000}"/>
    <cellStyle name="Normal 5 2 5 6" xfId="3647" xr:uid="{00000000-0005-0000-0000-0000FD7E0000}"/>
    <cellStyle name="Normal 5 2 5 6 2" xfId="3646" xr:uid="{00000000-0005-0000-0000-0000FE7E0000}"/>
    <cellStyle name="Normal 5 2 5 7" xfId="3645" xr:uid="{00000000-0005-0000-0000-0000FF7E0000}"/>
    <cellStyle name="Normal 5 2 5 7 2" xfId="3644" xr:uid="{00000000-0005-0000-0000-0000007F0000}"/>
    <cellStyle name="Normal 5 2 5 8" xfId="3643" xr:uid="{00000000-0005-0000-0000-0000017F0000}"/>
    <cellStyle name="Normal 5 2 6" xfId="20470" xr:uid="{00000000-0005-0000-0000-0000027F0000}"/>
    <cellStyle name="Normal 5 2 6 2" xfId="32736" xr:uid="{00000000-0005-0000-0000-0000037F0000}"/>
    <cellStyle name="Normal 5 2 6 2 2" xfId="32687" xr:uid="{00000000-0005-0000-0000-0000047F0000}"/>
    <cellStyle name="Normal 5 2 6 2 2 2" xfId="7674" xr:uid="{00000000-0005-0000-0000-0000057F0000}"/>
    <cellStyle name="Normal 5 2 6 2 2 2 2" xfId="19888" xr:uid="{00000000-0005-0000-0000-0000067F0000}"/>
    <cellStyle name="Normal 5 2 6 2 2 3" xfId="7671" xr:uid="{00000000-0005-0000-0000-0000077F0000}"/>
    <cellStyle name="Normal 5 2 6 2 3" xfId="29728" xr:uid="{00000000-0005-0000-0000-0000087F0000}"/>
    <cellStyle name="Normal 5 2 6 2 3 2" xfId="7663" xr:uid="{00000000-0005-0000-0000-0000097F0000}"/>
    <cellStyle name="Normal 5 2 6 2 4" xfId="18002" xr:uid="{00000000-0005-0000-0000-00000A7F0000}"/>
    <cellStyle name="Normal 5 2 6 2 4 2" xfId="7656" xr:uid="{00000000-0005-0000-0000-00000B7F0000}"/>
    <cellStyle name="Normal 5 2 6 2 5" xfId="18000" xr:uid="{00000000-0005-0000-0000-00000C7F0000}"/>
    <cellStyle name="Normal 5 2 6 2 5 2" xfId="7652" xr:uid="{00000000-0005-0000-0000-00000D7F0000}"/>
    <cellStyle name="Normal 5 2 6 2 6" xfId="33495" xr:uid="{00000000-0005-0000-0000-00000E7F0000}"/>
    <cellStyle name="Normal 5 2 6 2 6 2" xfId="3642" xr:uid="{00000000-0005-0000-0000-00000F7F0000}"/>
    <cellStyle name="Normal 5 2 6 2 7" xfId="3641" xr:uid="{00000000-0005-0000-0000-0000107F0000}"/>
    <cellStyle name="Normal 5 2 6 3" xfId="32114" xr:uid="{00000000-0005-0000-0000-0000117F0000}"/>
    <cellStyle name="Normal 5 2 6 3 2" xfId="32777" xr:uid="{00000000-0005-0000-0000-0000127F0000}"/>
    <cellStyle name="Normal 5 2 6 3 2 2" xfId="21907" xr:uid="{00000000-0005-0000-0000-0000137F0000}"/>
    <cellStyle name="Normal 5 2 6 3 3" xfId="3640" xr:uid="{00000000-0005-0000-0000-0000147F0000}"/>
    <cellStyle name="Normal 5 2 6 4" xfId="27287" xr:uid="{00000000-0005-0000-0000-0000157F0000}"/>
    <cellStyle name="Normal 5 2 6 4 2" xfId="3639" xr:uid="{00000000-0005-0000-0000-0000167F0000}"/>
    <cellStyle name="Normal 5 2 6 5" xfId="3638" xr:uid="{00000000-0005-0000-0000-0000177F0000}"/>
    <cellStyle name="Normal 5 2 6 5 2" xfId="22069" xr:uid="{00000000-0005-0000-0000-0000187F0000}"/>
    <cellStyle name="Normal 5 2 6 6" xfId="3637" xr:uid="{00000000-0005-0000-0000-0000197F0000}"/>
    <cellStyle name="Normal 5 2 6 6 2" xfId="8205" xr:uid="{00000000-0005-0000-0000-00001A7F0000}"/>
    <cellStyle name="Normal 5 2 6 7" xfId="3636" xr:uid="{00000000-0005-0000-0000-00001B7F0000}"/>
    <cellStyle name="Normal 5 2 6 7 2" xfId="3635" xr:uid="{00000000-0005-0000-0000-00001C7F0000}"/>
    <cellStyle name="Normal 5 2 6 8" xfId="3634" xr:uid="{00000000-0005-0000-0000-00001D7F0000}"/>
    <cellStyle name="Normal 5 2 7" xfId="13400" xr:uid="{00000000-0005-0000-0000-00001E7F0000}"/>
    <cellStyle name="Normal 5 2 7 2" xfId="32727" xr:uid="{00000000-0005-0000-0000-00001F7F0000}"/>
    <cellStyle name="Normal 5 2 7 2 2" xfId="22011" xr:uid="{00000000-0005-0000-0000-0000207F0000}"/>
    <cellStyle name="Normal 5 2 7 2 2 2" xfId="10005" xr:uid="{00000000-0005-0000-0000-0000217F0000}"/>
    <cellStyle name="Normal 5 2 7 2 3" xfId="3633" xr:uid="{00000000-0005-0000-0000-0000227F0000}"/>
    <cellStyle name="Normal 5 2 7 2 3 2" xfId="9988" xr:uid="{00000000-0005-0000-0000-0000237F0000}"/>
    <cellStyle name="Normal 5 2 7 2 4" xfId="3632" xr:uid="{00000000-0005-0000-0000-0000247F0000}"/>
    <cellStyle name="Normal 5 2 7 2 4 2" xfId="9980" xr:uid="{00000000-0005-0000-0000-0000257F0000}"/>
    <cellStyle name="Normal 5 2 7 2 5" xfId="3631" xr:uid="{00000000-0005-0000-0000-0000267F0000}"/>
    <cellStyle name="Normal 5 2 7 2 5 2" xfId="3630" xr:uid="{00000000-0005-0000-0000-0000277F0000}"/>
    <cellStyle name="Normal 5 2 7 2 6" xfId="3629" xr:uid="{00000000-0005-0000-0000-0000287F0000}"/>
    <cellStyle name="Normal 5 2 7 2 6 2" xfId="3628" xr:uid="{00000000-0005-0000-0000-0000297F0000}"/>
    <cellStyle name="Normal 5 2 7 2 7" xfId="3627" xr:uid="{00000000-0005-0000-0000-00002A7F0000}"/>
    <cellStyle name="Normal 5 2 7 3" xfId="33630" xr:uid="{00000000-0005-0000-0000-00002B7F0000}"/>
    <cellStyle name="Normal 5 2 7 3 2" xfId="3626" xr:uid="{00000000-0005-0000-0000-00002C7F0000}"/>
    <cellStyle name="Normal 5 2 7 4" xfId="33982" xr:uid="{00000000-0005-0000-0000-00002D7F0000}"/>
    <cellStyle name="Normal 5 2 7 4 2" xfId="3625" xr:uid="{00000000-0005-0000-0000-00002E7F0000}"/>
    <cellStyle name="Normal 5 2 7 5" xfId="3623" xr:uid="{00000000-0005-0000-0000-00002F7F0000}"/>
    <cellStyle name="Normal 5 2 7 5 2" xfId="22061" xr:uid="{00000000-0005-0000-0000-0000307F0000}"/>
    <cellStyle name="Normal 5 2 7 6" xfId="3621" xr:uid="{00000000-0005-0000-0000-0000317F0000}"/>
    <cellStyle name="Normal 5 2 7 6 2" xfId="3619" xr:uid="{00000000-0005-0000-0000-0000327F0000}"/>
    <cellStyle name="Normal 5 2 7 7" xfId="3617" xr:uid="{00000000-0005-0000-0000-0000337F0000}"/>
    <cellStyle name="Normal 5 2 7 7 2" xfId="3615" xr:uid="{00000000-0005-0000-0000-0000347F0000}"/>
    <cellStyle name="Normal 5 2 7 8" xfId="3613" xr:uid="{00000000-0005-0000-0000-0000357F0000}"/>
    <cellStyle name="Normal 5 2 8" xfId="33313" xr:uid="{00000000-0005-0000-0000-0000367F0000}"/>
    <cellStyle name="Normal 5 2 8 2" xfId="33128" xr:uid="{00000000-0005-0000-0000-0000377F0000}"/>
    <cellStyle name="Normal 5 2 8 2 2" xfId="3611" xr:uid="{00000000-0005-0000-0000-0000387F0000}"/>
    <cellStyle name="Normal 5 2 8 2 2 2" xfId="9737" xr:uid="{00000000-0005-0000-0000-0000397F0000}"/>
    <cellStyle name="Normal 5 2 8 2 3" xfId="3610" xr:uid="{00000000-0005-0000-0000-00003A7F0000}"/>
    <cellStyle name="Normal 5 2 8 2 3 2" xfId="9727" xr:uid="{00000000-0005-0000-0000-00003B7F0000}"/>
    <cellStyle name="Normal 5 2 8 2 4" xfId="3609" xr:uid="{00000000-0005-0000-0000-00003C7F0000}"/>
    <cellStyle name="Normal 5 2 8 2 4 2" xfId="3608" xr:uid="{00000000-0005-0000-0000-00003D7F0000}"/>
    <cellStyle name="Normal 5 2 8 2 5" xfId="3607" xr:uid="{00000000-0005-0000-0000-00003E7F0000}"/>
    <cellStyle name="Normal 5 2 8 2 5 2" xfId="3606" xr:uid="{00000000-0005-0000-0000-00003F7F0000}"/>
    <cellStyle name="Normal 5 2 8 2 6" xfId="8052" xr:uid="{00000000-0005-0000-0000-0000407F0000}"/>
    <cellStyle name="Normal 5 2 8 2 6 2" xfId="25377" xr:uid="{00000000-0005-0000-0000-0000417F0000}"/>
    <cellStyle name="Normal 5 2 8 2 7" xfId="15651" xr:uid="{00000000-0005-0000-0000-0000427F0000}"/>
    <cellStyle name="Normal 5 2 8 3" xfId="3605" xr:uid="{00000000-0005-0000-0000-0000437F0000}"/>
    <cellStyle name="Normal 5 2 8 3 2" xfId="3604" xr:uid="{00000000-0005-0000-0000-0000447F0000}"/>
    <cellStyle name="Normal 5 2 8 4" xfId="3603" xr:uid="{00000000-0005-0000-0000-0000457F0000}"/>
    <cellStyle name="Normal 5 2 8 4 2" xfId="3601" xr:uid="{00000000-0005-0000-0000-0000467F0000}"/>
    <cellStyle name="Normal 5 2 8 5" xfId="3599" xr:uid="{00000000-0005-0000-0000-0000477F0000}"/>
    <cellStyle name="Normal 5 2 8 5 2" xfId="3597" xr:uid="{00000000-0005-0000-0000-0000487F0000}"/>
    <cellStyle name="Normal 5 2 8 6" xfId="3595" xr:uid="{00000000-0005-0000-0000-0000497F0000}"/>
    <cellStyle name="Normal 5 2 8 6 2" xfId="3593" xr:uid="{00000000-0005-0000-0000-00004A7F0000}"/>
    <cellStyle name="Normal 5 2 8 7" xfId="3591" xr:uid="{00000000-0005-0000-0000-00004B7F0000}"/>
    <cellStyle name="Normal 5 2 8 7 2" xfId="3589" xr:uid="{00000000-0005-0000-0000-00004C7F0000}"/>
    <cellStyle name="Normal 5 2 8 8" xfId="3588" xr:uid="{00000000-0005-0000-0000-00004D7F0000}"/>
    <cellStyle name="Normal 5 2 9" xfId="33126" xr:uid="{00000000-0005-0000-0000-00004E7F0000}"/>
    <cellStyle name="Normal 5 2 9 2" xfId="3587" xr:uid="{00000000-0005-0000-0000-00004F7F0000}"/>
    <cellStyle name="Normal 5 2 9 2 2" xfId="22551" xr:uid="{00000000-0005-0000-0000-0000507F0000}"/>
    <cellStyle name="Normal 5 2 9 2 2 2" xfId="9610" xr:uid="{00000000-0005-0000-0000-0000517F0000}"/>
    <cellStyle name="Normal 5 2 9 2 3" xfId="3586" xr:uid="{00000000-0005-0000-0000-0000527F0000}"/>
    <cellStyle name="Normal 5 2 9 2 3 2" xfId="15978" xr:uid="{00000000-0005-0000-0000-0000537F0000}"/>
    <cellStyle name="Normal 5 2 9 2 4" xfId="3585" xr:uid="{00000000-0005-0000-0000-0000547F0000}"/>
    <cellStyle name="Normal 5 2 9 2 4 2" xfId="15950" xr:uid="{00000000-0005-0000-0000-0000557F0000}"/>
    <cellStyle name="Normal 5 2 9 2 5" xfId="3584" xr:uid="{00000000-0005-0000-0000-0000567F0000}"/>
    <cellStyle name="Normal 5 2 9 2 5 2" xfId="33961" xr:uid="{00000000-0005-0000-0000-0000577F0000}"/>
    <cellStyle name="Normal 5 2 9 2 6" xfId="3583" xr:uid="{00000000-0005-0000-0000-0000587F0000}"/>
    <cellStyle name="Normal 5 2 9 2 6 2" xfId="3582" xr:uid="{00000000-0005-0000-0000-0000597F0000}"/>
    <cellStyle name="Normal 5 2 9 2 7" xfId="3581" xr:uid="{00000000-0005-0000-0000-00005A7F0000}"/>
    <cellStyle name="Normal 5 2 9 3" xfId="3580" xr:uid="{00000000-0005-0000-0000-00005B7F0000}"/>
    <cellStyle name="Normal 5 2 9 3 2" xfId="3579" xr:uid="{00000000-0005-0000-0000-00005C7F0000}"/>
    <cellStyle name="Normal 5 2 9 4" xfId="3578" xr:uid="{00000000-0005-0000-0000-00005D7F0000}"/>
    <cellStyle name="Normal 5 2 9 4 2" xfId="3576" xr:uid="{00000000-0005-0000-0000-00005E7F0000}"/>
    <cellStyle name="Normal 5 2 9 5" xfId="3574" xr:uid="{00000000-0005-0000-0000-00005F7F0000}"/>
    <cellStyle name="Normal 5 2 9 5 2" xfId="3572" xr:uid="{00000000-0005-0000-0000-0000607F0000}"/>
    <cellStyle name="Normal 5 2 9 6" xfId="30061" xr:uid="{00000000-0005-0000-0000-0000617F0000}"/>
    <cellStyle name="Normal 5 2 9 6 2" xfId="3570" xr:uid="{00000000-0005-0000-0000-0000627F0000}"/>
    <cellStyle name="Normal 5 2 9 7" xfId="3569" xr:uid="{00000000-0005-0000-0000-0000637F0000}"/>
    <cellStyle name="Normal 5 2 9 7 2" xfId="3568" xr:uid="{00000000-0005-0000-0000-0000647F0000}"/>
    <cellStyle name="Normal 5 2 9 8" xfId="3567" xr:uid="{00000000-0005-0000-0000-0000657F0000}"/>
    <cellStyle name="Normal 5 20" xfId="4041" xr:uid="{00000000-0005-0000-0000-0000667F0000}"/>
    <cellStyle name="Normal 5 20 2" xfId="11594" xr:uid="{00000000-0005-0000-0000-0000677F0000}"/>
    <cellStyle name="Normal 5 21" xfId="31738" xr:uid="{00000000-0005-0000-0000-0000687F0000}"/>
    <cellStyle name="Normal 5 21 2" xfId="4030" xr:uid="{00000000-0005-0000-0000-0000697F0000}"/>
    <cellStyle name="Normal 5 22" xfId="4019" xr:uid="{00000000-0005-0000-0000-00006A7F0000}"/>
    <cellStyle name="Normal 5 23" xfId="34428" xr:uid="{00000000-0005-0000-0000-00006B7F0000}"/>
    <cellStyle name="Normal 5 3" xfId="238" xr:uid="{00000000-0005-0000-0000-00006C7F0000}"/>
    <cellStyle name="Normal 5 3 10" xfId="34561" xr:uid="{00000000-0005-0000-0000-00006D7F0000}"/>
    <cellStyle name="Normal 5 3 2" xfId="3566" xr:uid="{00000000-0005-0000-0000-00006E7F0000}"/>
    <cellStyle name="Normal 5 3 2 2" xfId="3565" xr:uid="{00000000-0005-0000-0000-00006F7F0000}"/>
    <cellStyle name="Normal 5 3 2 2 2" xfId="5272" xr:uid="{00000000-0005-0000-0000-0000707F0000}"/>
    <cellStyle name="Normal 5 3 2 2 2 2" xfId="24067" xr:uid="{00000000-0005-0000-0000-0000717F0000}"/>
    <cellStyle name="Normal 5 3 2 2 2 2 2" xfId="3564" xr:uid="{00000000-0005-0000-0000-0000727F0000}"/>
    <cellStyle name="Normal 5 3 2 2 2 2 2 2" xfId="29936" xr:uid="{00000000-0005-0000-0000-0000737F0000}"/>
    <cellStyle name="Normal 5 3 2 2 2 2 2 2 2" xfId="26311" xr:uid="{00000000-0005-0000-0000-0000747F0000}"/>
    <cellStyle name="Normal 5 3 2 2 2 2 2 2 2 2" xfId="3563" xr:uid="{00000000-0005-0000-0000-0000757F0000}"/>
    <cellStyle name="Normal 5 3 2 2 2 2 2 2 3" xfId="20158" xr:uid="{00000000-0005-0000-0000-0000767F0000}"/>
    <cellStyle name="Normal 5 3 2 2 2 2 2 3" xfId="20145" xr:uid="{00000000-0005-0000-0000-0000777F0000}"/>
    <cellStyle name="Normal 5 3 2 2 2 2 2 3 2" xfId="20143" xr:uid="{00000000-0005-0000-0000-0000787F0000}"/>
    <cellStyle name="Normal 5 3 2 2 2 2 2 4" xfId="20124" xr:uid="{00000000-0005-0000-0000-0000797F0000}"/>
    <cellStyle name="Normal 5 3 2 2 2 2 3" xfId="14219" xr:uid="{00000000-0005-0000-0000-00007A7F0000}"/>
    <cellStyle name="Normal 5 3 2 2 2 2 3 2" xfId="9721" xr:uid="{00000000-0005-0000-0000-00007B7F0000}"/>
    <cellStyle name="Normal 5 3 2 2 2 2 3 2 2" xfId="9718" xr:uid="{00000000-0005-0000-0000-00007C7F0000}"/>
    <cellStyle name="Normal 5 3 2 2 2 2 3 3" xfId="9709" xr:uid="{00000000-0005-0000-0000-00007D7F0000}"/>
    <cellStyle name="Normal 5 3 2 2 2 2 4" xfId="9703" xr:uid="{00000000-0005-0000-0000-00007E7F0000}"/>
    <cellStyle name="Normal 5 3 2 2 2 2 4 2" xfId="9701" xr:uid="{00000000-0005-0000-0000-00007F7F0000}"/>
    <cellStyle name="Normal 5 3 2 2 2 2 5" xfId="9695" xr:uid="{00000000-0005-0000-0000-0000807F0000}"/>
    <cellStyle name="Normal 5 3 2 2 2 3" xfId="31501" xr:uid="{00000000-0005-0000-0000-0000817F0000}"/>
    <cellStyle name="Normal 5 3 2 2 2 3 2" xfId="3562" xr:uid="{00000000-0005-0000-0000-0000827F0000}"/>
    <cellStyle name="Normal 5 3 2 2 2 3 2 2" xfId="3561" xr:uid="{00000000-0005-0000-0000-0000837F0000}"/>
    <cellStyle name="Normal 5 3 2 2 2 3 2 2 2" xfId="3560" xr:uid="{00000000-0005-0000-0000-0000847F0000}"/>
    <cellStyle name="Normal 5 3 2 2 2 3 2 3" xfId="21991" xr:uid="{00000000-0005-0000-0000-0000857F0000}"/>
    <cellStyle name="Normal 5 3 2 2 2 3 3" xfId="12311" xr:uid="{00000000-0005-0000-0000-0000867F0000}"/>
    <cellStyle name="Normal 5 3 2 2 2 3 3 2" xfId="9690" xr:uid="{00000000-0005-0000-0000-0000877F0000}"/>
    <cellStyle name="Normal 5 3 2 2 2 3 4" xfId="9684" xr:uid="{00000000-0005-0000-0000-0000887F0000}"/>
    <cellStyle name="Normal 5 3 2 2 2 4" xfId="3559" xr:uid="{00000000-0005-0000-0000-0000897F0000}"/>
    <cellStyle name="Normal 5 3 2 2 2 4 2" xfId="3558" xr:uid="{00000000-0005-0000-0000-00008A7F0000}"/>
    <cellStyle name="Normal 5 3 2 2 2 4 2 2" xfId="23703" xr:uid="{00000000-0005-0000-0000-00008B7F0000}"/>
    <cellStyle name="Normal 5 3 2 2 2 4 3" xfId="9679" xr:uid="{00000000-0005-0000-0000-00008C7F0000}"/>
    <cellStyle name="Normal 5 3 2 2 2 5" xfId="3556" xr:uid="{00000000-0005-0000-0000-00008D7F0000}"/>
    <cellStyle name="Normal 5 3 2 2 2 5 2" xfId="3555" xr:uid="{00000000-0005-0000-0000-00008E7F0000}"/>
    <cellStyle name="Normal 5 3 2 2 2 6" xfId="3554" xr:uid="{00000000-0005-0000-0000-00008F7F0000}"/>
    <cellStyle name="Normal 5 3 2 2 3" xfId="3553" xr:uid="{00000000-0005-0000-0000-0000907F0000}"/>
    <cellStyle name="Normal 5 3 2 2 3 2" xfId="24422" xr:uid="{00000000-0005-0000-0000-0000917F0000}"/>
    <cellStyle name="Normal 5 3 2 2 3 2 2" xfId="3552" xr:uid="{00000000-0005-0000-0000-0000927F0000}"/>
    <cellStyle name="Normal 5 3 2 2 3 2 2 2" xfId="10200" xr:uid="{00000000-0005-0000-0000-0000937F0000}"/>
    <cellStyle name="Normal 5 3 2 2 3 2 2 2 2" xfId="3551" xr:uid="{00000000-0005-0000-0000-0000947F0000}"/>
    <cellStyle name="Normal 5 3 2 2 3 2 2 3" xfId="25302" xr:uid="{00000000-0005-0000-0000-0000957F0000}"/>
    <cellStyle name="Normal 5 3 2 2 3 2 3" xfId="27779" xr:uid="{00000000-0005-0000-0000-0000967F0000}"/>
    <cellStyle name="Normal 5 3 2 2 3 2 3 2" xfId="27765" xr:uid="{00000000-0005-0000-0000-0000977F0000}"/>
    <cellStyle name="Normal 5 3 2 2 3 2 4" xfId="28348" xr:uid="{00000000-0005-0000-0000-0000987F0000}"/>
    <cellStyle name="Normal 5 3 2 2 3 3" xfId="30435" xr:uid="{00000000-0005-0000-0000-0000997F0000}"/>
    <cellStyle name="Normal 5 3 2 2 3 3 2" xfId="4336" xr:uid="{00000000-0005-0000-0000-00009A7F0000}"/>
    <cellStyle name="Normal 5 3 2 2 3 3 2 2" xfId="3550" xr:uid="{00000000-0005-0000-0000-00009B7F0000}"/>
    <cellStyle name="Normal 5 3 2 2 3 3 3" xfId="27731" xr:uid="{00000000-0005-0000-0000-00009C7F0000}"/>
    <cellStyle name="Normal 5 3 2 2 3 4" xfId="3549" xr:uid="{00000000-0005-0000-0000-00009D7F0000}"/>
    <cellStyle name="Normal 5 3 2 2 3 4 2" xfId="3548" xr:uid="{00000000-0005-0000-0000-00009E7F0000}"/>
    <cellStyle name="Normal 5 3 2 2 3 5" xfId="3547" xr:uid="{00000000-0005-0000-0000-00009F7F0000}"/>
    <cellStyle name="Normal 5 3 2 2 4" xfId="9051" xr:uid="{00000000-0005-0000-0000-0000A07F0000}"/>
    <cellStyle name="Normal 5 3 2 2 4 2" xfId="9046" xr:uid="{00000000-0005-0000-0000-0000A17F0000}"/>
    <cellStyle name="Normal 5 3 2 2 4 2 2" xfId="20927" xr:uid="{00000000-0005-0000-0000-0000A27F0000}"/>
    <cellStyle name="Normal 5 3 2 2 4 2 2 2" xfId="3546" xr:uid="{00000000-0005-0000-0000-0000A37F0000}"/>
    <cellStyle name="Normal 5 3 2 2 4 2 3" xfId="19961" xr:uid="{00000000-0005-0000-0000-0000A47F0000}"/>
    <cellStyle name="Normal 5 3 2 2 4 3" xfId="10336" xr:uid="{00000000-0005-0000-0000-0000A57F0000}"/>
    <cellStyle name="Normal 5 3 2 2 4 3 2" xfId="32780" xr:uid="{00000000-0005-0000-0000-0000A67F0000}"/>
    <cellStyle name="Normal 5 3 2 2 4 4" xfId="3545" xr:uid="{00000000-0005-0000-0000-0000A77F0000}"/>
    <cellStyle name="Normal 5 3 2 2 5" xfId="31113" xr:uid="{00000000-0005-0000-0000-0000A87F0000}"/>
    <cellStyle name="Normal 5 3 2 2 5 2" xfId="32487" xr:uid="{00000000-0005-0000-0000-0000A97F0000}"/>
    <cellStyle name="Normal 5 3 2 2 5 2 2" xfId="30762" xr:uid="{00000000-0005-0000-0000-0000AA7F0000}"/>
    <cellStyle name="Normal 5 3 2 2 5 3" xfId="3544" xr:uid="{00000000-0005-0000-0000-0000AB7F0000}"/>
    <cellStyle name="Normal 5 3 2 2 6" xfId="5367" xr:uid="{00000000-0005-0000-0000-0000AC7F0000}"/>
    <cellStyle name="Normal 5 3 2 2 6 2" xfId="3543" xr:uid="{00000000-0005-0000-0000-0000AD7F0000}"/>
    <cellStyle name="Normal 5 3 2 2 7" xfId="10063" xr:uid="{00000000-0005-0000-0000-0000AE7F0000}"/>
    <cellStyle name="Normal 5 3 2 3" xfId="3542" xr:uid="{00000000-0005-0000-0000-0000AF7F0000}"/>
    <cellStyle name="Normal 5 3 2 3 2" xfId="3541" xr:uid="{00000000-0005-0000-0000-0000B07F0000}"/>
    <cellStyle name="Normal 5 3 2 3 2 2" xfId="24417" xr:uid="{00000000-0005-0000-0000-0000B17F0000}"/>
    <cellStyle name="Normal 5 3 2 3 2 2 2" xfId="3540" xr:uid="{00000000-0005-0000-0000-0000B27F0000}"/>
    <cellStyle name="Normal 5 3 2 3 2 2 2 2" xfId="3539" xr:uid="{00000000-0005-0000-0000-0000B37F0000}"/>
    <cellStyle name="Normal 5 3 2 3 2 2 2 2 2" xfId="3538" xr:uid="{00000000-0005-0000-0000-0000B47F0000}"/>
    <cellStyle name="Normal 5 3 2 3 2 2 2 3" xfId="22498" xr:uid="{00000000-0005-0000-0000-0000B57F0000}"/>
    <cellStyle name="Normal 5 3 2 3 2 2 3" xfId="9410" xr:uid="{00000000-0005-0000-0000-0000B67F0000}"/>
    <cellStyle name="Normal 5 3 2 3 2 2 3 2" xfId="9408" xr:uid="{00000000-0005-0000-0000-0000B77F0000}"/>
    <cellStyle name="Normal 5 3 2 3 2 2 4" xfId="11166" xr:uid="{00000000-0005-0000-0000-0000B87F0000}"/>
    <cellStyle name="Normal 5 3 2 3 2 3" xfId="3537" xr:uid="{00000000-0005-0000-0000-0000B97F0000}"/>
    <cellStyle name="Normal 5 3 2 3 2 3 2" xfId="3536" xr:uid="{00000000-0005-0000-0000-0000BA7F0000}"/>
    <cellStyle name="Normal 5 3 2 3 2 3 2 2" xfId="3535" xr:uid="{00000000-0005-0000-0000-0000BB7F0000}"/>
    <cellStyle name="Normal 5 3 2 3 2 3 3" xfId="9403" xr:uid="{00000000-0005-0000-0000-0000BC7F0000}"/>
    <cellStyle name="Normal 5 3 2 3 2 4" xfId="3534" xr:uid="{00000000-0005-0000-0000-0000BD7F0000}"/>
    <cellStyle name="Normal 5 3 2 3 2 4 2" xfId="3533" xr:uid="{00000000-0005-0000-0000-0000BE7F0000}"/>
    <cellStyle name="Normal 5 3 2 3 2 5" xfId="6358" xr:uid="{00000000-0005-0000-0000-0000BF7F0000}"/>
    <cellStyle name="Normal 5 3 2 3 3" xfId="3532" xr:uid="{00000000-0005-0000-0000-0000C07F0000}"/>
    <cellStyle name="Normal 5 3 2 3 3 2" xfId="3531" xr:uid="{00000000-0005-0000-0000-0000C17F0000}"/>
    <cellStyle name="Normal 5 3 2 3 3 2 2" xfId="3530" xr:uid="{00000000-0005-0000-0000-0000C27F0000}"/>
    <cellStyle name="Normal 5 3 2 3 3 2 2 2" xfId="32053" xr:uid="{00000000-0005-0000-0000-0000C37F0000}"/>
    <cellStyle name="Normal 5 3 2 3 3 2 3" xfId="28064" xr:uid="{00000000-0005-0000-0000-0000C47F0000}"/>
    <cellStyle name="Normal 5 3 2 3 3 3" xfId="3529" xr:uid="{00000000-0005-0000-0000-0000C57F0000}"/>
    <cellStyle name="Normal 5 3 2 3 3 3 2" xfId="3528" xr:uid="{00000000-0005-0000-0000-0000C67F0000}"/>
    <cellStyle name="Normal 5 3 2 3 3 4" xfId="3527" xr:uid="{00000000-0005-0000-0000-0000C77F0000}"/>
    <cellStyle name="Normal 5 3 2 3 4" xfId="9037" xr:uid="{00000000-0005-0000-0000-0000C87F0000}"/>
    <cellStyle name="Normal 5 3 2 3 4 2" xfId="6118" xr:uid="{00000000-0005-0000-0000-0000C97F0000}"/>
    <cellStyle name="Normal 5 3 2 3 4 2 2" xfId="28550" xr:uid="{00000000-0005-0000-0000-0000CA7F0000}"/>
    <cellStyle name="Normal 5 3 2 3 4 3" xfId="3526" xr:uid="{00000000-0005-0000-0000-0000CB7F0000}"/>
    <cellStyle name="Normal 5 3 2 3 5" xfId="5364" xr:uid="{00000000-0005-0000-0000-0000CC7F0000}"/>
    <cellStyle name="Normal 5 3 2 3 5 2" xfId="3525" xr:uid="{00000000-0005-0000-0000-0000CD7F0000}"/>
    <cellStyle name="Normal 5 3 2 3 6" xfId="25770" xr:uid="{00000000-0005-0000-0000-0000CE7F0000}"/>
    <cellStyle name="Normal 5 3 2 4" xfId="3524" xr:uid="{00000000-0005-0000-0000-0000CF7F0000}"/>
    <cellStyle name="Normal 5 3 2 4 2" xfId="18782" xr:uid="{00000000-0005-0000-0000-0000D07F0000}"/>
    <cellStyle name="Normal 5 3 2 4 2 2" xfId="3523" xr:uid="{00000000-0005-0000-0000-0000D17F0000}"/>
    <cellStyle name="Normal 5 3 2 4 2 2 2" xfId="3522" xr:uid="{00000000-0005-0000-0000-0000D27F0000}"/>
    <cellStyle name="Normal 5 3 2 4 2 2 2 2" xfId="3521" xr:uid="{00000000-0005-0000-0000-0000D37F0000}"/>
    <cellStyle name="Normal 5 3 2 4 2 2 3" xfId="14566" xr:uid="{00000000-0005-0000-0000-0000D47F0000}"/>
    <cellStyle name="Normal 5 3 2 4 2 3" xfId="3519" xr:uid="{00000000-0005-0000-0000-0000D57F0000}"/>
    <cellStyle name="Normal 5 3 2 4 2 3 2" xfId="3518" xr:uid="{00000000-0005-0000-0000-0000D67F0000}"/>
    <cellStyle name="Normal 5 3 2 4 2 4" xfId="3517" xr:uid="{00000000-0005-0000-0000-0000D77F0000}"/>
    <cellStyle name="Normal 5 3 2 4 3" xfId="3516" xr:uid="{00000000-0005-0000-0000-0000D87F0000}"/>
    <cellStyle name="Normal 5 3 2 4 3 2" xfId="3515" xr:uid="{00000000-0005-0000-0000-0000D97F0000}"/>
    <cellStyle name="Normal 5 3 2 4 3 2 2" xfId="3514" xr:uid="{00000000-0005-0000-0000-0000DA7F0000}"/>
    <cellStyle name="Normal 5 3 2 4 3 3" xfId="3513" xr:uid="{00000000-0005-0000-0000-0000DB7F0000}"/>
    <cellStyle name="Normal 5 3 2 4 4" xfId="5361" xr:uid="{00000000-0005-0000-0000-0000DC7F0000}"/>
    <cellStyle name="Normal 5 3 2 4 4 2" xfId="3512" xr:uid="{00000000-0005-0000-0000-0000DD7F0000}"/>
    <cellStyle name="Normal 5 3 2 4 5" xfId="34054" xr:uid="{00000000-0005-0000-0000-0000DE7F0000}"/>
    <cellStyle name="Normal 5 3 2 5" xfId="3511" xr:uid="{00000000-0005-0000-0000-0000DF7F0000}"/>
    <cellStyle name="Normal 5 3 2 5 2" xfId="3510" xr:uid="{00000000-0005-0000-0000-0000E07F0000}"/>
    <cellStyle name="Normal 5 3 2 5 2 2" xfId="3509" xr:uid="{00000000-0005-0000-0000-0000E17F0000}"/>
    <cellStyle name="Normal 5 3 2 5 2 2 2" xfId="3508" xr:uid="{00000000-0005-0000-0000-0000E27F0000}"/>
    <cellStyle name="Normal 5 3 2 5 2 3" xfId="17852" xr:uid="{00000000-0005-0000-0000-0000E37F0000}"/>
    <cellStyle name="Normal 5 3 2 5 3" xfId="3507" xr:uid="{00000000-0005-0000-0000-0000E47F0000}"/>
    <cellStyle name="Normal 5 3 2 5 3 2" xfId="3506" xr:uid="{00000000-0005-0000-0000-0000E57F0000}"/>
    <cellStyle name="Normal 5 3 2 5 4" xfId="3505" xr:uid="{00000000-0005-0000-0000-0000E67F0000}"/>
    <cellStyle name="Normal 5 3 2 6" xfId="3504" xr:uid="{00000000-0005-0000-0000-0000E77F0000}"/>
    <cellStyle name="Normal 5 3 2 6 2" xfId="3503" xr:uid="{00000000-0005-0000-0000-0000E87F0000}"/>
    <cellStyle name="Normal 5 3 2 6 2 2" xfId="3502" xr:uid="{00000000-0005-0000-0000-0000E97F0000}"/>
    <cellStyle name="Normal 5 3 2 6 3" xfId="3501" xr:uid="{00000000-0005-0000-0000-0000EA7F0000}"/>
    <cellStyle name="Normal 5 3 2 7" xfId="3500" xr:uid="{00000000-0005-0000-0000-0000EB7F0000}"/>
    <cellStyle name="Normal 5 3 2 7 2" xfId="3499" xr:uid="{00000000-0005-0000-0000-0000EC7F0000}"/>
    <cellStyle name="Normal 5 3 2 8" xfId="3498" xr:uid="{00000000-0005-0000-0000-0000ED7F0000}"/>
    <cellStyle name="Normal 5 3 3" xfId="3497" xr:uid="{00000000-0005-0000-0000-0000EE7F0000}"/>
    <cellStyle name="Normal 5 3 3 2" xfId="16828" xr:uid="{00000000-0005-0000-0000-0000EF7F0000}"/>
    <cellStyle name="Normal 5 3 3 2 2" xfId="3496" xr:uid="{00000000-0005-0000-0000-0000F07F0000}"/>
    <cellStyle name="Normal 5 3 3 2 2 2" xfId="25784" xr:uid="{00000000-0005-0000-0000-0000F17F0000}"/>
    <cellStyle name="Normal 5 3 3 2 2 2 2" xfId="3495" xr:uid="{00000000-0005-0000-0000-0000F27F0000}"/>
    <cellStyle name="Normal 5 3 3 2 2 2 2 2" xfId="5477" xr:uid="{00000000-0005-0000-0000-0000F37F0000}"/>
    <cellStyle name="Normal 5 3 3 2 2 2 2 2 2" xfId="3494" xr:uid="{00000000-0005-0000-0000-0000F47F0000}"/>
    <cellStyle name="Normal 5 3 3 2 2 2 2 3" xfId="28126" xr:uid="{00000000-0005-0000-0000-0000F57F0000}"/>
    <cellStyle name="Normal 5 3 3 2 2 2 3" xfId="7665" xr:uid="{00000000-0005-0000-0000-0000F67F0000}"/>
    <cellStyle name="Normal 5 3 3 2 2 2 3 2" xfId="22710" xr:uid="{00000000-0005-0000-0000-0000F77F0000}"/>
    <cellStyle name="Normal 5 3 3 2 2 2 4" xfId="7662" xr:uid="{00000000-0005-0000-0000-0000F87F0000}"/>
    <cellStyle name="Normal 5 3 3 2 2 3" xfId="3493" xr:uid="{00000000-0005-0000-0000-0000F97F0000}"/>
    <cellStyle name="Normal 5 3 3 2 2 3 2" xfId="3492" xr:uid="{00000000-0005-0000-0000-0000FA7F0000}"/>
    <cellStyle name="Normal 5 3 3 2 2 3 2 2" xfId="3491" xr:uid="{00000000-0005-0000-0000-0000FB7F0000}"/>
    <cellStyle name="Normal 5 3 3 2 2 3 3" xfId="7659" xr:uid="{00000000-0005-0000-0000-0000FC7F0000}"/>
    <cellStyle name="Normal 5 3 3 2 2 4" xfId="3490" xr:uid="{00000000-0005-0000-0000-0000FD7F0000}"/>
    <cellStyle name="Normal 5 3 3 2 2 4 2" xfId="3489" xr:uid="{00000000-0005-0000-0000-0000FE7F0000}"/>
    <cellStyle name="Normal 5 3 3 2 2 5" xfId="34361" xr:uid="{00000000-0005-0000-0000-0000FF7F0000}"/>
    <cellStyle name="Normal 5 3 3 2 3" xfId="3488" xr:uid="{00000000-0005-0000-0000-000000800000}"/>
    <cellStyle name="Normal 5 3 3 2 3 2" xfId="3487" xr:uid="{00000000-0005-0000-0000-000001800000}"/>
    <cellStyle name="Normal 5 3 3 2 3 2 2" xfId="3486" xr:uid="{00000000-0005-0000-0000-000002800000}"/>
    <cellStyle name="Normal 5 3 3 2 3 2 2 2" xfId="3485" xr:uid="{00000000-0005-0000-0000-000003800000}"/>
    <cellStyle name="Normal 5 3 3 2 3 2 3" xfId="33791" xr:uid="{00000000-0005-0000-0000-000004800000}"/>
    <cellStyle name="Normal 5 3 3 2 3 3" xfId="3484" xr:uid="{00000000-0005-0000-0000-000005800000}"/>
    <cellStyle name="Normal 5 3 3 2 3 3 2" xfId="3483" xr:uid="{00000000-0005-0000-0000-000006800000}"/>
    <cellStyle name="Normal 5 3 3 2 3 4" xfId="3482" xr:uid="{00000000-0005-0000-0000-000007800000}"/>
    <cellStyle name="Normal 5 3 3 2 4" xfId="9008" xr:uid="{00000000-0005-0000-0000-000008800000}"/>
    <cellStyle name="Normal 5 3 3 2 4 2" xfId="6949" xr:uid="{00000000-0005-0000-0000-000009800000}"/>
    <cellStyle name="Normal 5 3 3 2 4 2 2" xfId="26689" xr:uid="{00000000-0005-0000-0000-00000A800000}"/>
    <cellStyle name="Normal 5 3 3 2 4 3" xfId="3481" xr:uid="{00000000-0005-0000-0000-00000B800000}"/>
    <cellStyle name="Normal 5 3 3 2 5" xfId="5349" xr:uid="{00000000-0005-0000-0000-00000C800000}"/>
    <cellStyle name="Normal 5 3 3 2 5 2" xfId="3480" xr:uid="{00000000-0005-0000-0000-00000D800000}"/>
    <cellStyle name="Normal 5 3 3 2 6" xfId="10036" xr:uid="{00000000-0005-0000-0000-00000E800000}"/>
    <cellStyle name="Normal 5 3 3 3" xfId="3479" xr:uid="{00000000-0005-0000-0000-00000F800000}"/>
    <cellStyle name="Normal 5 3 3 3 2" xfId="3478" xr:uid="{00000000-0005-0000-0000-000010800000}"/>
    <cellStyle name="Normal 5 3 3 3 2 2" xfId="3477" xr:uid="{00000000-0005-0000-0000-000011800000}"/>
    <cellStyle name="Normal 5 3 3 3 2 2 2" xfId="3476" xr:uid="{00000000-0005-0000-0000-000012800000}"/>
    <cellStyle name="Normal 5 3 3 3 2 2 2 2" xfId="12766" xr:uid="{00000000-0005-0000-0000-000013800000}"/>
    <cellStyle name="Normal 5 3 3 3 2 2 3" xfId="7463" xr:uid="{00000000-0005-0000-0000-000014800000}"/>
    <cellStyle name="Normal 5 3 3 3 2 3" xfId="3475" xr:uid="{00000000-0005-0000-0000-000015800000}"/>
    <cellStyle name="Normal 5 3 3 3 2 3 2" xfId="3474" xr:uid="{00000000-0005-0000-0000-000016800000}"/>
    <cellStyle name="Normal 5 3 3 3 2 4" xfId="3473" xr:uid="{00000000-0005-0000-0000-000017800000}"/>
    <cellStyle name="Normal 5 3 3 3 3" xfId="3471" xr:uid="{00000000-0005-0000-0000-000018800000}"/>
    <cellStyle name="Normal 5 3 3 3 3 2" xfId="3470" xr:uid="{00000000-0005-0000-0000-000019800000}"/>
    <cellStyle name="Normal 5 3 3 3 3 2 2" xfId="3469" xr:uid="{00000000-0005-0000-0000-00001A800000}"/>
    <cellStyle name="Normal 5 3 3 3 3 3" xfId="3468" xr:uid="{00000000-0005-0000-0000-00001B800000}"/>
    <cellStyle name="Normal 5 3 3 3 4" xfId="5346" xr:uid="{00000000-0005-0000-0000-00001C800000}"/>
    <cellStyle name="Normal 5 3 3 3 4 2" xfId="22368" xr:uid="{00000000-0005-0000-0000-00001D800000}"/>
    <cellStyle name="Normal 5 3 3 3 5" xfId="3467" xr:uid="{00000000-0005-0000-0000-00001E800000}"/>
    <cellStyle name="Normal 5 3 3 4" xfId="3466" xr:uid="{00000000-0005-0000-0000-00001F800000}"/>
    <cellStyle name="Normal 5 3 3 4 2" xfId="34123" xr:uid="{00000000-0005-0000-0000-000020800000}"/>
    <cellStyle name="Normal 5 3 3 4 2 2" xfId="3465" xr:uid="{00000000-0005-0000-0000-000021800000}"/>
    <cellStyle name="Normal 5 3 3 4 2 2 2" xfId="3464" xr:uid="{00000000-0005-0000-0000-000022800000}"/>
    <cellStyle name="Normal 5 3 3 4 2 3" xfId="3463" xr:uid="{00000000-0005-0000-0000-000023800000}"/>
    <cellStyle name="Normal 5 3 3 4 3" xfId="3462" xr:uid="{00000000-0005-0000-0000-000024800000}"/>
    <cellStyle name="Normal 5 3 3 4 3 2" xfId="3461" xr:uid="{00000000-0005-0000-0000-000025800000}"/>
    <cellStyle name="Normal 5 3 3 4 4" xfId="3459" xr:uid="{00000000-0005-0000-0000-000026800000}"/>
    <cellStyle name="Normal 5 3 3 5" xfId="3458" xr:uid="{00000000-0005-0000-0000-000027800000}"/>
    <cellStyle name="Normal 5 3 3 5 2" xfId="3457" xr:uid="{00000000-0005-0000-0000-000028800000}"/>
    <cellStyle name="Normal 5 3 3 5 2 2" xfId="3456" xr:uid="{00000000-0005-0000-0000-000029800000}"/>
    <cellStyle name="Normal 5 3 3 5 3" xfId="3455" xr:uid="{00000000-0005-0000-0000-00002A800000}"/>
    <cellStyle name="Normal 5 3 3 6" xfId="3454" xr:uid="{00000000-0005-0000-0000-00002B800000}"/>
    <cellStyle name="Normal 5 3 3 6 2" xfId="3453" xr:uid="{00000000-0005-0000-0000-00002C800000}"/>
    <cellStyle name="Normal 5 3 3 7" xfId="3452" xr:uid="{00000000-0005-0000-0000-00002D800000}"/>
    <cellStyle name="Normal 5 3 4" xfId="32270" xr:uid="{00000000-0005-0000-0000-00002E800000}"/>
    <cellStyle name="Normal 5 3 4 2" xfId="32263" xr:uid="{00000000-0005-0000-0000-00002F800000}"/>
    <cellStyle name="Normal 5 3 4 2 2" xfId="28185" xr:uid="{00000000-0005-0000-0000-000030800000}"/>
    <cellStyle name="Normal 5 3 4 2 2 2" xfId="28183" xr:uid="{00000000-0005-0000-0000-000031800000}"/>
    <cellStyle name="Normal 5 3 4 2 2 2 2" xfId="3451" xr:uid="{00000000-0005-0000-0000-000032800000}"/>
    <cellStyle name="Normal 5 3 4 2 2 2 2 2" xfId="3898" xr:uid="{00000000-0005-0000-0000-000033800000}"/>
    <cellStyle name="Normal 5 3 4 2 2 2 3" xfId="27893" xr:uid="{00000000-0005-0000-0000-000034800000}"/>
    <cellStyle name="Normal 5 3 4 2 2 3" xfId="33874" xr:uid="{00000000-0005-0000-0000-000035800000}"/>
    <cellStyle name="Normal 5 3 4 2 2 3 2" xfId="3450" xr:uid="{00000000-0005-0000-0000-000036800000}"/>
    <cellStyle name="Normal 5 3 4 2 2 4" xfId="3449" xr:uid="{00000000-0005-0000-0000-000037800000}"/>
    <cellStyle name="Normal 5 3 4 2 3" xfId="28180" xr:uid="{00000000-0005-0000-0000-000038800000}"/>
    <cellStyle name="Normal 5 3 4 2 3 2" xfId="28175" xr:uid="{00000000-0005-0000-0000-000039800000}"/>
    <cellStyle name="Normal 5 3 4 2 3 2 2" xfId="21663" xr:uid="{00000000-0005-0000-0000-00003A800000}"/>
    <cellStyle name="Normal 5 3 4 2 3 3" xfId="3448" xr:uid="{00000000-0005-0000-0000-00003B800000}"/>
    <cellStyle name="Normal 5 3 4 2 4" xfId="5341" xr:uid="{00000000-0005-0000-0000-00003C800000}"/>
    <cellStyle name="Normal 5 3 4 2 4 2" xfId="3447" xr:uid="{00000000-0005-0000-0000-00003D800000}"/>
    <cellStyle name="Normal 5 3 4 2 5" xfId="3446" xr:uid="{00000000-0005-0000-0000-00003E800000}"/>
    <cellStyle name="Normal 5 3 4 3" xfId="28172" xr:uid="{00000000-0005-0000-0000-00003F800000}"/>
    <cellStyle name="Normal 5 3 4 3 2" xfId="28169" xr:uid="{00000000-0005-0000-0000-000040800000}"/>
    <cellStyle name="Normal 5 3 4 3 2 2" xfId="28167" xr:uid="{00000000-0005-0000-0000-000041800000}"/>
    <cellStyle name="Normal 5 3 4 3 2 2 2" xfId="3445" xr:uid="{00000000-0005-0000-0000-000042800000}"/>
    <cellStyle name="Normal 5 3 4 3 2 3" xfId="3444" xr:uid="{00000000-0005-0000-0000-000043800000}"/>
    <cellStyle name="Normal 5 3 4 3 3" xfId="28164" xr:uid="{00000000-0005-0000-0000-000044800000}"/>
    <cellStyle name="Normal 5 3 4 3 3 2" xfId="3443" xr:uid="{00000000-0005-0000-0000-000045800000}"/>
    <cellStyle name="Normal 5 3 4 3 4" xfId="3442" xr:uid="{00000000-0005-0000-0000-000046800000}"/>
    <cellStyle name="Normal 5 3 4 4" xfId="28162" xr:uid="{00000000-0005-0000-0000-000047800000}"/>
    <cellStyle name="Normal 5 3 4 4 2" xfId="34168" xr:uid="{00000000-0005-0000-0000-000048800000}"/>
    <cellStyle name="Normal 5 3 4 4 2 2" xfId="32289" xr:uid="{00000000-0005-0000-0000-000049800000}"/>
    <cellStyle name="Normal 5 3 4 4 3" xfId="3441" xr:uid="{00000000-0005-0000-0000-00004A800000}"/>
    <cellStyle name="Normal 5 3 4 5" xfId="28155" xr:uid="{00000000-0005-0000-0000-00004B800000}"/>
    <cellStyle name="Normal 5 3 4 5 2" xfId="3440" xr:uid="{00000000-0005-0000-0000-00004C800000}"/>
    <cellStyle name="Normal 5 3 4 6" xfId="3439" xr:uid="{00000000-0005-0000-0000-00004D800000}"/>
    <cellStyle name="Normal 5 3 5" xfId="33701" xr:uid="{00000000-0005-0000-0000-00004E800000}"/>
    <cellStyle name="Normal 5 3 5 2" xfId="28151" xr:uid="{00000000-0005-0000-0000-00004F800000}"/>
    <cellStyle name="Normal 5 3 5 2 2" xfId="22686" xr:uid="{00000000-0005-0000-0000-000050800000}"/>
    <cellStyle name="Normal 5 3 5 2 2 2" xfId="6589" xr:uid="{00000000-0005-0000-0000-000051800000}"/>
    <cellStyle name="Normal 5 3 5 2 2 2 2" xfId="6587" xr:uid="{00000000-0005-0000-0000-000052800000}"/>
    <cellStyle name="Normal 5 3 5 2 2 3" xfId="6575" xr:uid="{00000000-0005-0000-0000-000053800000}"/>
    <cellStyle name="Normal 5 3 5 2 3" xfId="22682" xr:uid="{00000000-0005-0000-0000-000054800000}"/>
    <cellStyle name="Normal 5 3 5 2 3 2" xfId="30118" xr:uid="{00000000-0005-0000-0000-000055800000}"/>
    <cellStyle name="Normal 5 3 5 2 4" xfId="3438" xr:uid="{00000000-0005-0000-0000-000056800000}"/>
    <cellStyle name="Normal 5 3 5 3" xfId="28148" xr:uid="{00000000-0005-0000-0000-000057800000}"/>
    <cellStyle name="Normal 5 3 5 3 2" xfId="28136" xr:uid="{00000000-0005-0000-0000-000058800000}"/>
    <cellStyle name="Normal 5 3 5 3 2 2" xfId="6452" xr:uid="{00000000-0005-0000-0000-000059800000}"/>
    <cellStyle name="Normal 5 3 5 3 3" xfId="3437" xr:uid="{00000000-0005-0000-0000-00005A800000}"/>
    <cellStyle name="Normal 5 3 5 4" xfId="28134" xr:uid="{00000000-0005-0000-0000-00005B800000}"/>
    <cellStyle name="Normal 5 3 5 4 2" xfId="34034" xr:uid="{00000000-0005-0000-0000-00005C800000}"/>
    <cellStyle name="Normal 5 3 5 5" xfId="3436" xr:uid="{00000000-0005-0000-0000-00005D800000}"/>
    <cellStyle name="Normal 5 3 6" xfId="22662" xr:uid="{00000000-0005-0000-0000-00005E800000}"/>
    <cellStyle name="Normal 5 3 6 2" xfId="21016" xr:uid="{00000000-0005-0000-0000-00005F800000}"/>
    <cellStyle name="Normal 5 3 6 2 2" xfId="22669" xr:uid="{00000000-0005-0000-0000-000060800000}"/>
    <cellStyle name="Normal 5 3 6 2 2 2" xfId="21138" xr:uid="{00000000-0005-0000-0000-000061800000}"/>
    <cellStyle name="Normal 5 3 6 2 3" xfId="3435" xr:uid="{00000000-0005-0000-0000-000062800000}"/>
    <cellStyle name="Normal 5 3 6 3" xfId="19113" xr:uid="{00000000-0005-0000-0000-000063800000}"/>
    <cellStyle name="Normal 5 3 6 3 2" xfId="3434" xr:uid="{00000000-0005-0000-0000-000064800000}"/>
    <cellStyle name="Normal 5 3 6 4" xfId="19107" xr:uid="{00000000-0005-0000-0000-000065800000}"/>
    <cellStyle name="Normal 5 3 7" xfId="33326" xr:uid="{00000000-0005-0000-0000-000066800000}"/>
    <cellStyle name="Normal 5 3 7 2" xfId="21005" xr:uid="{00000000-0005-0000-0000-000067800000}"/>
    <cellStyle name="Normal 5 3 7 2 2" xfId="3433" xr:uid="{00000000-0005-0000-0000-000068800000}"/>
    <cellStyle name="Normal 5 3 7 3" xfId="20908" xr:uid="{00000000-0005-0000-0000-000069800000}"/>
    <cellStyle name="Normal 5 3 8" xfId="33093" xr:uid="{00000000-0005-0000-0000-00006A800000}"/>
    <cellStyle name="Normal 5 3 8 2" xfId="20903" xr:uid="{00000000-0005-0000-0000-00006B800000}"/>
    <cellStyle name="Normal 5 3 9" xfId="3432" xr:uid="{00000000-0005-0000-0000-00006C800000}"/>
    <cellStyle name="Normal 5 4" xfId="3431" xr:uid="{00000000-0005-0000-0000-00006D800000}"/>
    <cellStyle name="Normal 5 4 2" xfId="3430" xr:uid="{00000000-0005-0000-0000-00006E800000}"/>
    <cellStyle name="Normal 5 4 2 2" xfId="8324" xr:uid="{00000000-0005-0000-0000-00006F800000}"/>
    <cellStyle name="Normal 5 4 2 2 2" xfId="3429" xr:uid="{00000000-0005-0000-0000-000070800000}"/>
    <cellStyle name="Normal 5 4 2 2 2 2" xfId="24399" xr:uid="{00000000-0005-0000-0000-000071800000}"/>
    <cellStyle name="Normal 5 4 2 2 2 2 2" xfId="3428" xr:uid="{00000000-0005-0000-0000-000072800000}"/>
    <cellStyle name="Normal 5 4 2 2 2 2 2 2" xfId="3427" xr:uid="{00000000-0005-0000-0000-000073800000}"/>
    <cellStyle name="Normal 5 4 2 2 2 2 2 2 2" xfId="3426" xr:uid="{00000000-0005-0000-0000-000074800000}"/>
    <cellStyle name="Normal 5 4 2 2 2 2 2 3" xfId="23782" xr:uid="{00000000-0005-0000-0000-000075800000}"/>
    <cellStyle name="Normal 5 4 2 2 2 2 3" xfId="3425" xr:uid="{00000000-0005-0000-0000-000076800000}"/>
    <cellStyle name="Normal 5 4 2 2 2 2 3 2" xfId="3424" xr:uid="{00000000-0005-0000-0000-000077800000}"/>
    <cellStyle name="Normal 5 4 2 2 2 2 4" xfId="4234" xr:uid="{00000000-0005-0000-0000-000078800000}"/>
    <cellStyle name="Normal 5 4 2 2 2 3" xfId="3423" xr:uid="{00000000-0005-0000-0000-000079800000}"/>
    <cellStyle name="Normal 5 4 2 2 2 3 2" xfId="3422" xr:uid="{00000000-0005-0000-0000-00007A800000}"/>
    <cellStyle name="Normal 5 4 2 2 2 3 2 2" xfId="3421" xr:uid="{00000000-0005-0000-0000-00007B800000}"/>
    <cellStyle name="Normal 5 4 2 2 2 3 3" xfId="8470" xr:uid="{00000000-0005-0000-0000-00007C800000}"/>
    <cellStyle name="Normal 5 4 2 2 2 4" xfId="11586" xr:uid="{00000000-0005-0000-0000-00007D800000}"/>
    <cellStyle name="Normal 5 4 2 2 2 4 2" xfId="32919" xr:uid="{00000000-0005-0000-0000-00007E800000}"/>
    <cellStyle name="Normal 5 4 2 2 2 5" xfId="11583" xr:uid="{00000000-0005-0000-0000-00007F800000}"/>
    <cellStyle name="Normal 5 4 2 2 3" xfId="3420" xr:uid="{00000000-0005-0000-0000-000080800000}"/>
    <cellStyle name="Normal 5 4 2 2 3 2" xfId="3418" xr:uid="{00000000-0005-0000-0000-000081800000}"/>
    <cellStyle name="Normal 5 4 2 2 3 2 2" xfId="3416" xr:uid="{00000000-0005-0000-0000-000082800000}"/>
    <cellStyle name="Normal 5 4 2 2 3 2 2 2" xfId="30474" xr:uid="{00000000-0005-0000-0000-000083800000}"/>
    <cellStyle name="Normal 5 4 2 2 3 2 3" xfId="3414" xr:uid="{00000000-0005-0000-0000-000084800000}"/>
    <cellStyle name="Normal 5 4 2 2 3 3" xfId="3412" xr:uid="{00000000-0005-0000-0000-000085800000}"/>
    <cellStyle name="Normal 5 4 2 2 3 3 2" xfId="3410" xr:uid="{00000000-0005-0000-0000-000086800000}"/>
    <cellStyle name="Normal 5 4 2 2 3 4" xfId="18772" xr:uid="{00000000-0005-0000-0000-000087800000}"/>
    <cellStyle name="Normal 5 4 2 2 4" xfId="5192" xr:uid="{00000000-0005-0000-0000-000088800000}"/>
    <cellStyle name="Normal 5 4 2 2 4 2" xfId="5189" xr:uid="{00000000-0005-0000-0000-000089800000}"/>
    <cellStyle name="Normal 5 4 2 2 4 2 2" xfId="19203" xr:uid="{00000000-0005-0000-0000-00008A800000}"/>
    <cellStyle name="Normal 5 4 2 2 4 3" xfId="3408" xr:uid="{00000000-0005-0000-0000-00008B800000}"/>
    <cellStyle name="Normal 5 4 2 2 5" xfId="5186" xr:uid="{00000000-0005-0000-0000-00008C800000}"/>
    <cellStyle name="Normal 5 4 2 2 5 2" xfId="3406" xr:uid="{00000000-0005-0000-0000-00008D800000}"/>
    <cellStyle name="Normal 5 4 2 2 6" xfId="9973" xr:uid="{00000000-0005-0000-0000-00008E800000}"/>
    <cellStyle name="Normal 5 4 2 3" xfId="8322" xr:uid="{00000000-0005-0000-0000-00008F800000}"/>
    <cellStyle name="Normal 5 4 2 3 2" xfId="3404" xr:uid="{00000000-0005-0000-0000-000090800000}"/>
    <cellStyle name="Normal 5 4 2 3 2 2" xfId="27627" xr:uid="{00000000-0005-0000-0000-000091800000}"/>
    <cellStyle name="Normal 5 4 2 3 2 2 2" xfId="3402" xr:uid="{00000000-0005-0000-0000-000092800000}"/>
    <cellStyle name="Normal 5 4 2 3 2 2 2 2" xfId="3401" xr:uid="{00000000-0005-0000-0000-000093800000}"/>
    <cellStyle name="Normal 5 4 2 3 2 2 3" xfId="27654" xr:uid="{00000000-0005-0000-0000-000094800000}"/>
    <cellStyle name="Normal 5 4 2 3 2 3" xfId="27624" xr:uid="{00000000-0005-0000-0000-000095800000}"/>
    <cellStyle name="Normal 5 4 2 3 2 3 2" xfId="3400" xr:uid="{00000000-0005-0000-0000-000096800000}"/>
    <cellStyle name="Normal 5 4 2 3 2 4" xfId="11546" xr:uid="{00000000-0005-0000-0000-000097800000}"/>
    <cellStyle name="Normal 5 4 2 3 3" xfId="3399" xr:uid="{00000000-0005-0000-0000-000098800000}"/>
    <cellStyle name="Normal 5 4 2 3 3 2" xfId="27616" xr:uid="{00000000-0005-0000-0000-000099800000}"/>
    <cellStyle name="Normal 5 4 2 3 3 2 2" xfId="3396" xr:uid="{00000000-0005-0000-0000-00009A800000}"/>
    <cellStyle name="Normal 5 4 2 3 3 3" xfId="3394" xr:uid="{00000000-0005-0000-0000-00009B800000}"/>
    <cellStyle name="Normal 5 4 2 3 4" xfId="17549" xr:uid="{00000000-0005-0000-0000-00009C800000}"/>
    <cellStyle name="Normal 5 4 2 3 4 2" xfId="3392" xr:uid="{00000000-0005-0000-0000-00009D800000}"/>
    <cellStyle name="Normal 5 4 2 3 5" xfId="3390" xr:uid="{00000000-0005-0000-0000-00009E800000}"/>
    <cellStyle name="Normal 5 4 2 4" xfId="3388" xr:uid="{00000000-0005-0000-0000-00009F800000}"/>
    <cellStyle name="Normal 5 4 2 4 2" xfId="3387" xr:uid="{00000000-0005-0000-0000-0000A0800000}"/>
    <cellStyle name="Normal 5 4 2 4 2 2" xfId="27607" xr:uid="{00000000-0005-0000-0000-0000A1800000}"/>
    <cellStyle name="Normal 5 4 2 4 2 2 2" xfId="3385" xr:uid="{00000000-0005-0000-0000-0000A2800000}"/>
    <cellStyle name="Normal 5 4 2 4 2 3" xfId="3384" xr:uid="{00000000-0005-0000-0000-0000A3800000}"/>
    <cellStyle name="Normal 5 4 2 4 3" xfId="3383" xr:uid="{00000000-0005-0000-0000-0000A4800000}"/>
    <cellStyle name="Normal 5 4 2 4 3 2" xfId="3381" xr:uid="{00000000-0005-0000-0000-0000A5800000}"/>
    <cellStyle name="Normal 5 4 2 4 4" xfId="3379" xr:uid="{00000000-0005-0000-0000-0000A6800000}"/>
    <cellStyle name="Normal 5 4 2 5" xfId="3377" xr:uid="{00000000-0005-0000-0000-0000A7800000}"/>
    <cellStyle name="Normal 5 4 2 5 2" xfId="3376" xr:uid="{00000000-0005-0000-0000-0000A8800000}"/>
    <cellStyle name="Normal 5 4 2 5 2 2" xfId="3375" xr:uid="{00000000-0005-0000-0000-0000A9800000}"/>
    <cellStyle name="Normal 5 4 2 5 3" xfId="3373" xr:uid="{00000000-0005-0000-0000-0000AA800000}"/>
    <cellStyle name="Normal 5 4 2 6" xfId="3371" xr:uid="{00000000-0005-0000-0000-0000AB800000}"/>
    <cellStyle name="Normal 5 4 2 6 2" xfId="3370" xr:uid="{00000000-0005-0000-0000-0000AC800000}"/>
    <cellStyle name="Normal 5 4 2 7" xfId="3369" xr:uid="{00000000-0005-0000-0000-0000AD800000}"/>
    <cellStyle name="Normal 5 4 3" xfId="3368" xr:uid="{00000000-0005-0000-0000-0000AE800000}"/>
    <cellStyle name="Normal 5 4 3 2" xfId="12051" xr:uid="{00000000-0005-0000-0000-0000AF800000}"/>
    <cellStyle name="Normal 5 4 3 2 2" xfId="3367" xr:uid="{00000000-0005-0000-0000-0000B0800000}"/>
    <cellStyle name="Normal 5 4 3 2 2 2" xfId="3366" xr:uid="{00000000-0005-0000-0000-0000B1800000}"/>
    <cellStyle name="Normal 5 4 3 2 2 2 2" xfId="3365" xr:uid="{00000000-0005-0000-0000-0000B2800000}"/>
    <cellStyle name="Normal 5 4 3 2 2 2 2 2" xfId="3364" xr:uid="{00000000-0005-0000-0000-0000B3800000}"/>
    <cellStyle name="Normal 5 4 3 2 2 2 3" xfId="3363" xr:uid="{00000000-0005-0000-0000-0000B4800000}"/>
    <cellStyle name="Normal 5 4 3 2 2 3" xfId="3362" xr:uid="{00000000-0005-0000-0000-0000B5800000}"/>
    <cellStyle name="Normal 5 4 3 2 2 3 2" xfId="16813" xr:uid="{00000000-0005-0000-0000-0000B6800000}"/>
    <cellStyle name="Normal 5 4 3 2 2 4" xfId="11472" xr:uid="{00000000-0005-0000-0000-0000B7800000}"/>
    <cellStyle name="Normal 5 4 3 2 3" xfId="3361" xr:uid="{00000000-0005-0000-0000-0000B8800000}"/>
    <cellStyle name="Normal 5 4 3 2 3 2" xfId="3359" xr:uid="{00000000-0005-0000-0000-0000B9800000}"/>
    <cellStyle name="Normal 5 4 3 2 3 2 2" xfId="3357" xr:uid="{00000000-0005-0000-0000-0000BA800000}"/>
    <cellStyle name="Normal 5 4 3 2 3 3" xfId="3355" xr:uid="{00000000-0005-0000-0000-0000BB800000}"/>
    <cellStyle name="Normal 5 4 3 2 4" xfId="5168" xr:uid="{00000000-0005-0000-0000-0000BC800000}"/>
    <cellStyle name="Normal 5 4 3 2 4 2" xfId="3353" xr:uid="{00000000-0005-0000-0000-0000BD800000}"/>
    <cellStyle name="Normal 5 4 3 2 5" xfId="3351" xr:uid="{00000000-0005-0000-0000-0000BE800000}"/>
    <cellStyle name="Normal 5 4 3 3" xfId="3349" xr:uid="{00000000-0005-0000-0000-0000BF800000}"/>
    <cellStyle name="Normal 5 4 3 3 2" xfId="3348" xr:uid="{00000000-0005-0000-0000-0000C0800000}"/>
    <cellStyle name="Normal 5 4 3 3 2 2" xfId="27596" xr:uid="{00000000-0005-0000-0000-0000C1800000}"/>
    <cellStyle name="Normal 5 4 3 3 2 2 2" xfId="3346" xr:uid="{00000000-0005-0000-0000-0000C2800000}"/>
    <cellStyle name="Normal 5 4 3 3 2 3" xfId="3345" xr:uid="{00000000-0005-0000-0000-0000C3800000}"/>
    <cellStyle name="Normal 5 4 3 3 3" xfId="3344" xr:uid="{00000000-0005-0000-0000-0000C4800000}"/>
    <cellStyle name="Normal 5 4 3 3 3 2" xfId="3342" xr:uid="{00000000-0005-0000-0000-0000C5800000}"/>
    <cellStyle name="Normal 5 4 3 3 4" xfId="3340" xr:uid="{00000000-0005-0000-0000-0000C6800000}"/>
    <cellStyle name="Normal 5 4 3 4" xfId="3338" xr:uid="{00000000-0005-0000-0000-0000C7800000}"/>
    <cellStyle name="Normal 5 4 3 4 2" xfId="6044" xr:uid="{00000000-0005-0000-0000-0000C8800000}"/>
    <cellStyle name="Normal 5 4 3 4 2 2" xfId="3337" xr:uid="{00000000-0005-0000-0000-0000C9800000}"/>
    <cellStyle name="Normal 5 4 3 4 3" xfId="3336" xr:uid="{00000000-0005-0000-0000-0000CA800000}"/>
    <cellStyle name="Normal 5 4 3 5" xfId="3334" xr:uid="{00000000-0005-0000-0000-0000CB800000}"/>
    <cellStyle name="Normal 5 4 3 5 2" xfId="34061" xr:uid="{00000000-0005-0000-0000-0000CC800000}"/>
    <cellStyle name="Normal 5 4 3 6" xfId="3333" xr:uid="{00000000-0005-0000-0000-0000CD800000}"/>
    <cellStyle name="Normal 5 4 4" xfId="34069" xr:uid="{00000000-0005-0000-0000-0000CE800000}"/>
    <cellStyle name="Normal 5 4 4 2" xfId="31278" xr:uid="{00000000-0005-0000-0000-0000CF800000}"/>
    <cellStyle name="Normal 5 4 4 2 2" xfId="29827" xr:uid="{00000000-0005-0000-0000-0000D0800000}"/>
    <cellStyle name="Normal 5 4 4 2 2 2" xfId="28118" xr:uid="{00000000-0005-0000-0000-0000D1800000}"/>
    <cellStyle name="Normal 5 4 4 2 2 2 2" xfId="3332" xr:uid="{00000000-0005-0000-0000-0000D2800000}"/>
    <cellStyle name="Normal 5 4 4 2 2 3" xfId="3331" xr:uid="{00000000-0005-0000-0000-0000D3800000}"/>
    <cellStyle name="Normal 5 4 4 2 3" xfId="29823" xr:uid="{00000000-0005-0000-0000-0000D4800000}"/>
    <cellStyle name="Normal 5 4 4 2 3 2" xfId="3330" xr:uid="{00000000-0005-0000-0000-0000D5800000}"/>
    <cellStyle name="Normal 5 4 4 2 4" xfId="3328" xr:uid="{00000000-0005-0000-0000-0000D6800000}"/>
    <cellStyle name="Normal 5 4 4 3" xfId="29816" xr:uid="{00000000-0005-0000-0000-0000D7800000}"/>
    <cellStyle name="Normal 5 4 4 3 2" xfId="29812" xr:uid="{00000000-0005-0000-0000-0000D8800000}"/>
    <cellStyle name="Normal 5 4 4 3 2 2" xfId="3326" xr:uid="{00000000-0005-0000-0000-0000D9800000}"/>
    <cellStyle name="Normal 5 4 4 3 3" xfId="3325" xr:uid="{00000000-0005-0000-0000-0000DA800000}"/>
    <cellStyle name="Normal 5 4 4 4" xfId="29802" xr:uid="{00000000-0005-0000-0000-0000DB800000}"/>
    <cellStyle name="Normal 5 4 4 4 2" xfId="3323" xr:uid="{00000000-0005-0000-0000-0000DC800000}"/>
    <cellStyle name="Normal 5 4 4 5" xfId="3322" xr:uid="{00000000-0005-0000-0000-0000DD800000}"/>
    <cellStyle name="Normal 5 4 5" xfId="28116" xr:uid="{00000000-0005-0000-0000-0000DE800000}"/>
    <cellStyle name="Normal 5 4 5 2" xfId="29780" xr:uid="{00000000-0005-0000-0000-0000DF800000}"/>
    <cellStyle name="Normal 5 4 5 2 2" xfId="25337" xr:uid="{00000000-0005-0000-0000-0000E0800000}"/>
    <cellStyle name="Normal 5 4 5 2 2 2" xfId="11093" xr:uid="{00000000-0005-0000-0000-0000E1800000}"/>
    <cellStyle name="Normal 5 4 5 2 3" xfId="3321" xr:uid="{00000000-0005-0000-0000-0000E2800000}"/>
    <cellStyle name="Normal 5 4 5 3" xfId="34100" xr:uid="{00000000-0005-0000-0000-0000E3800000}"/>
    <cellStyle name="Normal 5 4 5 3 2" xfId="3319" xr:uid="{00000000-0005-0000-0000-0000E4800000}"/>
    <cellStyle name="Normal 5 4 5 4" xfId="3318" xr:uid="{00000000-0005-0000-0000-0000E5800000}"/>
    <cellStyle name="Normal 5 4 6" xfId="28112" xr:uid="{00000000-0005-0000-0000-0000E6800000}"/>
    <cellStyle name="Normal 5 4 6 2" xfId="5535" xr:uid="{00000000-0005-0000-0000-0000E7800000}"/>
    <cellStyle name="Normal 5 4 6 2 2" xfId="3317" xr:uid="{00000000-0005-0000-0000-0000E8800000}"/>
    <cellStyle name="Normal 5 4 6 3" xfId="23165" xr:uid="{00000000-0005-0000-0000-0000E9800000}"/>
    <cellStyle name="Normal 5 4 7" xfId="21813" xr:uid="{00000000-0005-0000-0000-0000EA800000}"/>
    <cellStyle name="Normal 5 4 7 2" xfId="20890" xr:uid="{00000000-0005-0000-0000-0000EB800000}"/>
    <cellStyle name="Normal 5 4 8" xfId="3316" xr:uid="{00000000-0005-0000-0000-0000EC800000}"/>
    <cellStyle name="Normal 5 5" xfId="6622" xr:uid="{00000000-0005-0000-0000-0000ED800000}"/>
    <cellStyle name="Normal 5 5 2" xfId="3315" xr:uid="{00000000-0005-0000-0000-0000EE800000}"/>
    <cellStyle name="Normal 5 5 2 2" xfId="16208" xr:uid="{00000000-0005-0000-0000-0000EF800000}"/>
    <cellStyle name="Normal 5 5 2 2 2" xfId="3314" xr:uid="{00000000-0005-0000-0000-0000F0800000}"/>
    <cellStyle name="Normal 5 5 2 2 2 2" xfId="3313" xr:uid="{00000000-0005-0000-0000-0000F1800000}"/>
    <cellStyle name="Normal 5 5 2 2 2 2 2" xfId="3312" xr:uid="{00000000-0005-0000-0000-0000F2800000}"/>
    <cellStyle name="Normal 5 5 2 2 2 2 2 2" xfId="33367" xr:uid="{00000000-0005-0000-0000-0000F3800000}"/>
    <cellStyle name="Normal 5 5 2 2 2 2 3" xfId="3311" xr:uid="{00000000-0005-0000-0000-0000F4800000}"/>
    <cellStyle name="Normal 5 5 2 2 2 3" xfId="3310" xr:uid="{00000000-0005-0000-0000-0000F5800000}"/>
    <cellStyle name="Normal 5 5 2 2 2 3 2" xfId="3309" xr:uid="{00000000-0005-0000-0000-0000F6800000}"/>
    <cellStyle name="Normal 5 5 2 2 2 4" xfId="11301" xr:uid="{00000000-0005-0000-0000-0000F7800000}"/>
    <cellStyle name="Normal 5 5 2 2 3" xfId="3945" xr:uid="{00000000-0005-0000-0000-0000F8800000}"/>
    <cellStyle name="Normal 5 5 2 2 3 2" xfId="3942" xr:uid="{00000000-0005-0000-0000-0000F9800000}"/>
    <cellStyle name="Normal 5 5 2 2 3 2 2" xfId="3308" xr:uid="{00000000-0005-0000-0000-0000FA800000}"/>
    <cellStyle name="Normal 5 5 2 2 3 3" xfId="4299" xr:uid="{00000000-0005-0000-0000-0000FB800000}"/>
    <cellStyle name="Normal 5 5 2 2 4" xfId="30266" xr:uid="{00000000-0005-0000-0000-0000FC800000}"/>
    <cellStyle name="Normal 5 5 2 2 4 2" xfId="3306" xr:uid="{00000000-0005-0000-0000-0000FD800000}"/>
    <cellStyle name="Normal 5 5 2 2 5" xfId="11744" xr:uid="{00000000-0005-0000-0000-0000FE800000}"/>
    <cellStyle name="Normal 5 5 2 3" xfId="3304" xr:uid="{00000000-0005-0000-0000-0000FF800000}"/>
    <cellStyle name="Normal 5 5 2 3 2" xfId="3303" xr:uid="{00000000-0005-0000-0000-000000810000}"/>
    <cellStyle name="Normal 5 5 2 3 2 2" xfId="32068" xr:uid="{00000000-0005-0000-0000-000001810000}"/>
    <cellStyle name="Normal 5 5 2 3 2 2 2" xfId="3301" xr:uid="{00000000-0005-0000-0000-000002810000}"/>
    <cellStyle name="Normal 5 5 2 3 2 3" xfId="3300" xr:uid="{00000000-0005-0000-0000-000003810000}"/>
    <cellStyle name="Normal 5 5 2 3 3" xfId="3936" xr:uid="{00000000-0005-0000-0000-000004810000}"/>
    <cellStyle name="Normal 5 5 2 3 3 2" xfId="3299" xr:uid="{00000000-0005-0000-0000-000005810000}"/>
    <cellStyle name="Normal 5 5 2 3 4" xfId="3297" xr:uid="{00000000-0005-0000-0000-000006810000}"/>
    <cellStyle name="Normal 5 5 2 4" xfId="3295" xr:uid="{00000000-0005-0000-0000-000007810000}"/>
    <cellStyle name="Normal 5 5 2 4 2" xfId="30559" xr:uid="{00000000-0005-0000-0000-000008810000}"/>
    <cellStyle name="Normal 5 5 2 4 2 2" xfId="3294" xr:uid="{00000000-0005-0000-0000-000009810000}"/>
    <cellStyle name="Normal 5 5 2 4 3" xfId="3293" xr:uid="{00000000-0005-0000-0000-00000A810000}"/>
    <cellStyle name="Normal 5 5 2 5" xfId="3291" xr:uid="{00000000-0005-0000-0000-00000B810000}"/>
    <cellStyle name="Normal 5 5 2 5 2" xfId="3290" xr:uid="{00000000-0005-0000-0000-00000C810000}"/>
    <cellStyle name="Normal 5 5 2 6" xfId="3289" xr:uid="{00000000-0005-0000-0000-00000D810000}"/>
    <cellStyle name="Normal 5 5 2 6 2" xfId="3288" xr:uid="{00000000-0005-0000-0000-00000E810000}"/>
    <cellStyle name="Normal 5 5 2 7" xfId="3287" xr:uid="{00000000-0005-0000-0000-00000F810000}"/>
    <cellStyle name="Normal 5 5 3" xfId="3286" xr:uid="{00000000-0005-0000-0000-000010810000}"/>
    <cellStyle name="Normal 5 5 3 2" xfId="3285" xr:uid="{00000000-0005-0000-0000-000011810000}"/>
    <cellStyle name="Normal 5 5 3 2 2" xfId="3284" xr:uid="{00000000-0005-0000-0000-000012810000}"/>
    <cellStyle name="Normal 5 5 3 2 2 2" xfId="3283" xr:uid="{00000000-0005-0000-0000-000013810000}"/>
    <cellStyle name="Normal 5 5 3 2 2 2 2" xfId="3282" xr:uid="{00000000-0005-0000-0000-000014810000}"/>
    <cellStyle name="Normal 5 5 3 2 2 3" xfId="34408" xr:uid="{00000000-0005-0000-0000-000015810000}"/>
    <cellStyle name="Normal 5 5 3 2 3" xfId="3930" xr:uid="{00000000-0005-0000-0000-000016810000}"/>
    <cellStyle name="Normal 5 5 3 2 3 2" xfId="3281" xr:uid="{00000000-0005-0000-0000-000017810000}"/>
    <cellStyle name="Normal 5 5 3 2 4" xfId="3279" xr:uid="{00000000-0005-0000-0000-000018810000}"/>
    <cellStyle name="Normal 5 5 3 3" xfId="3277" xr:uid="{00000000-0005-0000-0000-000019810000}"/>
    <cellStyle name="Normal 5 5 3 3 2" xfId="3276" xr:uid="{00000000-0005-0000-0000-00001A810000}"/>
    <cellStyle name="Normal 5 5 3 3 2 2" xfId="3275" xr:uid="{00000000-0005-0000-0000-00001B810000}"/>
    <cellStyle name="Normal 5 5 3 3 3" xfId="3274" xr:uid="{00000000-0005-0000-0000-00001C810000}"/>
    <cellStyle name="Normal 5 5 3 4" xfId="3272" xr:uid="{00000000-0005-0000-0000-00001D810000}"/>
    <cellStyle name="Normal 5 5 3 4 2" xfId="3271" xr:uid="{00000000-0005-0000-0000-00001E810000}"/>
    <cellStyle name="Normal 5 5 3 5" xfId="3270" xr:uid="{00000000-0005-0000-0000-00001F810000}"/>
    <cellStyle name="Normal 5 5 4" xfId="17953" xr:uid="{00000000-0005-0000-0000-000020810000}"/>
    <cellStyle name="Normal 5 5 4 2" xfId="29687" xr:uid="{00000000-0005-0000-0000-000021810000}"/>
    <cellStyle name="Normal 5 5 4 2 2" xfId="24782" xr:uid="{00000000-0005-0000-0000-000022810000}"/>
    <cellStyle name="Normal 5 5 4 2 2 2" xfId="3269" xr:uid="{00000000-0005-0000-0000-000023810000}"/>
    <cellStyle name="Normal 5 5 4 2 3" xfId="3268" xr:uid="{00000000-0005-0000-0000-000024810000}"/>
    <cellStyle name="Normal 5 5 4 3" xfId="29593" xr:uid="{00000000-0005-0000-0000-000025810000}"/>
    <cellStyle name="Normal 5 5 4 3 2" xfId="3266" xr:uid="{00000000-0005-0000-0000-000026810000}"/>
    <cellStyle name="Normal 5 5 4 4" xfId="3265" xr:uid="{00000000-0005-0000-0000-000027810000}"/>
    <cellStyle name="Normal 5 5 5" xfId="28110" xr:uid="{00000000-0005-0000-0000-000028810000}"/>
    <cellStyle name="Normal 5 5 5 2" xfId="32537" xr:uid="{00000000-0005-0000-0000-000029810000}"/>
    <cellStyle name="Normal 5 5 5 2 2" xfId="3264" xr:uid="{00000000-0005-0000-0000-00002A810000}"/>
    <cellStyle name="Normal 5 5 5 3" xfId="20914" xr:uid="{00000000-0005-0000-0000-00002B810000}"/>
    <cellStyle name="Normal 5 5 6" xfId="28107" xr:uid="{00000000-0005-0000-0000-00002C810000}"/>
    <cellStyle name="Normal 5 5 6 2" xfId="20882" xr:uid="{00000000-0005-0000-0000-00002D810000}"/>
    <cellStyle name="Normal 5 5 7" xfId="3263" xr:uid="{00000000-0005-0000-0000-00002E810000}"/>
    <cellStyle name="Normal 5 5 7 2" xfId="28710" xr:uid="{00000000-0005-0000-0000-00002F810000}"/>
    <cellStyle name="Normal 5 5 8" xfId="3261" xr:uid="{00000000-0005-0000-0000-000030810000}"/>
    <cellStyle name="Normal 5 6" xfId="3259" xr:uid="{00000000-0005-0000-0000-000031810000}"/>
    <cellStyle name="Normal 5 6 2" xfId="3258" xr:uid="{00000000-0005-0000-0000-000032810000}"/>
    <cellStyle name="Normal 5 6 2 2" xfId="28612" xr:uid="{00000000-0005-0000-0000-000033810000}"/>
    <cellStyle name="Normal 5 6 2 2 2" xfId="3257" xr:uid="{00000000-0005-0000-0000-000034810000}"/>
    <cellStyle name="Normal 5 6 2 2 2 2" xfId="3256" xr:uid="{00000000-0005-0000-0000-000035810000}"/>
    <cellStyle name="Normal 5 6 2 2 2 2 2" xfId="3255" xr:uid="{00000000-0005-0000-0000-000036810000}"/>
    <cellStyle name="Normal 5 6 2 2 2 3" xfId="11369" xr:uid="{00000000-0005-0000-0000-000037810000}"/>
    <cellStyle name="Normal 5 6 2 2 3" xfId="3907" xr:uid="{00000000-0005-0000-0000-000038810000}"/>
    <cellStyle name="Normal 5 6 2 2 3 2" xfId="3254" xr:uid="{00000000-0005-0000-0000-000039810000}"/>
    <cellStyle name="Normal 5 6 2 2 4" xfId="3252" xr:uid="{00000000-0005-0000-0000-00003A810000}"/>
    <cellStyle name="Normal 5 6 2 3" xfId="3250" xr:uid="{00000000-0005-0000-0000-00003B810000}"/>
    <cellStyle name="Normal 5 6 2 3 2" xfId="17817" xr:uid="{00000000-0005-0000-0000-00003C810000}"/>
    <cellStyle name="Normal 5 6 2 3 2 2" xfId="3249" xr:uid="{00000000-0005-0000-0000-00003D810000}"/>
    <cellStyle name="Normal 5 6 2 3 3" xfId="17813" xr:uid="{00000000-0005-0000-0000-00003E810000}"/>
    <cellStyle name="Normal 5 6 2 4" xfId="3248" xr:uid="{00000000-0005-0000-0000-00003F810000}"/>
    <cellStyle name="Normal 5 6 2 4 2" xfId="20203" xr:uid="{00000000-0005-0000-0000-000040810000}"/>
    <cellStyle name="Normal 5 6 2 5" xfId="3247" xr:uid="{00000000-0005-0000-0000-000041810000}"/>
    <cellStyle name="Normal 5 6 2 5 2" xfId="3246" xr:uid="{00000000-0005-0000-0000-000042810000}"/>
    <cellStyle name="Normal 5 6 2 6" xfId="3245" xr:uid="{00000000-0005-0000-0000-000043810000}"/>
    <cellStyle name="Normal 5 6 2 6 2" xfId="12390" xr:uid="{00000000-0005-0000-0000-000044810000}"/>
    <cellStyle name="Normal 5 6 2 7" xfId="3244" xr:uid="{00000000-0005-0000-0000-000045810000}"/>
    <cellStyle name="Normal 5 6 3" xfId="28288" xr:uid="{00000000-0005-0000-0000-000046810000}"/>
    <cellStyle name="Normal 5 6 3 2" xfId="3243" xr:uid="{00000000-0005-0000-0000-000047810000}"/>
    <cellStyle name="Normal 5 6 3 2 2" xfId="3242" xr:uid="{00000000-0005-0000-0000-000048810000}"/>
    <cellStyle name="Normal 5 6 3 2 2 2" xfId="3241" xr:uid="{00000000-0005-0000-0000-000049810000}"/>
    <cellStyle name="Normal 5 6 3 2 3" xfId="3240" xr:uid="{00000000-0005-0000-0000-00004A810000}"/>
    <cellStyle name="Normal 5 6 3 3" xfId="3238" xr:uid="{00000000-0005-0000-0000-00004B810000}"/>
    <cellStyle name="Normal 5 6 3 3 2" xfId="19377" xr:uid="{00000000-0005-0000-0000-00004C810000}"/>
    <cellStyle name="Normal 5 6 3 4" xfId="3237" xr:uid="{00000000-0005-0000-0000-00004D810000}"/>
    <cellStyle name="Normal 5 6 4" xfId="28098" xr:uid="{00000000-0005-0000-0000-00004E810000}"/>
    <cellStyle name="Normal 5 6 4 2" xfId="21260" xr:uid="{00000000-0005-0000-0000-00004F810000}"/>
    <cellStyle name="Normal 5 6 4 2 2" xfId="3236" xr:uid="{00000000-0005-0000-0000-000050810000}"/>
    <cellStyle name="Normal 5 6 4 3" xfId="3235" xr:uid="{00000000-0005-0000-0000-000051810000}"/>
    <cellStyle name="Normal 5 6 5" xfId="30903" xr:uid="{00000000-0005-0000-0000-000052810000}"/>
    <cellStyle name="Normal 5 6 5 2" xfId="13623" xr:uid="{00000000-0005-0000-0000-000053810000}"/>
    <cellStyle name="Normal 5 6 6" xfId="3234" xr:uid="{00000000-0005-0000-0000-000054810000}"/>
    <cellStyle name="Normal 5 6 6 2" xfId="25608" xr:uid="{00000000-0005-0000-0000-000055810000}"/>
    <cellStyle name="Normal 5 6 7" xfId="11037" xr:uid="{00000000-0005-0000-0000-000056810000}"/>
    <cellStyle name="Normal 5 6 7 2" xfId="4809" xr:uid="{00000000-0005-0000-0000-000057810000}"/>
    <cellStyle name="Normal 5 6 8" xfId="3232" xr:uid="{00000000-0005-0000-0000-000058810000}"/>
    <cellStyle name="Normal 5 7" xfId="3231" xr:uid="{00000000-0005-0000-0000-000059810000}"/>
    <cellStyle name="Normal 5 7 2" xfId="3230" xr:uid="{00000000-0005-0000-0000-00005A810000}"/>
    <cellStyle name="Normal 5 7 2 2" xfId="3228" xr:uid="{00000000-0005-0000-0000-00005B810000}"/>
    <cellStyle name="Normal 5 7 2 2 2" xfId="3227" xr:uid="{00000000-0005-0000-0000-00005C810000}"/>
    <cellStyle name="Normal 5 7 2 2 2 2" xfId="3226" xr:uid="{00000000-0005-0000-0000-00005D810000}"/>
    <cellStyle name="Normal 5 7 2 2 3" xfId="3225" xr:uid="{00000000-0005-0000-0000-00005E810000}"/>
    <cellStyle name="Normal 5 7 2 3" xfId="3223" xr:uid="{00000000-0005-0000-0000-00005F810000}"/>
    <cellStyle name="Normal 5 7 2 3 2" xfId="17809" xr:uid="{00000000-0005-0000-0000-000060810000}"/>
    <cellStyle name="Normal 5 7 2 4" xfId="3222" xr:uid="{00000000-0005-0000-0000-000061810000}"/>
    <cellStyle name="Normal 5 7 2 4 2" xfId="3221" xr:uid="{00000000-0005-0000-0000-000062810000}"/>
    <cellStyle name="Normal 5 7 2 5" xfId="3220" xr:uid="{00000000-0005-0000-0000-000063810000}"/>
    <cellStyle name="Normal 5 7 2 5 2" xfId="3219" xr:uid="{00000000-0005-0000-0000-000064810000}"/>
    <cellStyle name="Normal 5 7 2 6" xfId="3218" xr:uid="{00000000-0005-0000-0000-000065810000}"/>
    <cellStyle name="Normal 5 7 2 6 2" xfId="3217" xr:uid="{00000000-0005-0000-0000-000066810000}"/>
    <cellStyle name="Normal 5 7 2 7" xfId="3216" xr:uid="{00000000-0005-0000-0000-000067810000}"/>
    <cellStyle name="Normal 5 7 3" xfId="3215" xr:uid="{00000000-0005-0000-0000-000068810000}"/>
    <cellStyle name="Normal 5 7 3 2" xfId="3214" xr:uid="{00000000-0005-0000-0000-000069810000}"/>
    <cellStyle name="Normal 5 7 3 2 2" xfId="3213" xr:uid="{00000000-0005-0000-0000-00006A810000}"/>
    <cellStyle name="Normal 5 7 3 3" xfId="17777" xr:uid="{00000000-0005-0000-0000-00006B810000}"/>
    <cellStyle name="Normal 5 7 4" xfId="28094" xr:uid="{00000000-0005-0000-0000-00006C810000}"/>
    <cellStyle name="Normal 5 7 4 2" xfId="3212" xr:uid="{00000000-0005-0000-0000-00006D810000}"/>
    <cellStyle name="Normal 5 7 5" xfId="3211" xr:uid="{00000000-0005-0000-0000-00006E810000}"/>
    <cellStyle name="Normal 5 7 5 2" xfId="3210" xr:uid="{00000000-0005-0000-0000-00006F810000}"/>
    <cellStyle name="Normal 5 7 6" xfId="3209" xr:uid="{00000000-0005-0000-0000-000070810000}"/>
    <cellStyle name="Normal 5 7 6 2" xfId="3207" xr:uid="{00000000-0005-0000-0000-000071810000}"/>
    <cellStyle name="Normal 5 7 7" xfId="20627" xr:uid="{00000000-0005-0000-0000-000072810000}"/>
    <cellStyle name="Normal 5 7 7 2" xfId="3206" xr:uid="{00000000-0005-0000-0000-000073810000}"/>
    <cellStyle name="Normal 5 7 8" xfId="21507" xr:uid="{00000000-0005-0000-0000-000074810000}"/>
    <cellStyle name="Normal 5 8" xfId="22932" xr:uid="{00000000-0005-0000-0000-000075810000}"/>
    <cellStyle name="Normal 5 8 2" xfId="22928" xr:uid="{00000000-0005-0000-0000-000076810000}"/>
    <cellStyle name="Normal 5 8 2 2" xfId="33833" xr:uid="{00000000-0005-0000-0000-000077810000}"/>
    <cellStyle name="Normal 5 8 2 2 2" xfId="3205" xr:uid="{00000000-0005-0000-0000-000078810000}"/>
    <cellStyle name="Normal 5 8 2 3" xfId="3204" xr:uid="{00000000-0005-0000-0000-000079810000}"/>
    <cellStyle name="Normal 5 8 2 3 2" xfId="3202" xr:uid="{00000000-0005-0000-0000-00007A810000}"/>
    <cellStyle name="Normal 5 8 2 4" xfId="3200" xr:uid="{00000000-0005-0000-0000-00007B810000}"/>
    <cellStyle name="Normal 5 8 2 4 2" xfId="3198" xr:uid="{00000000-0005-0000-0000-00007C810000}"/>
    <cellStyle name="Normal 5 8 2 5" xfId="12757" xr:uid="{00000000-0005-0000-0000-00007D810000}"/>
    <cellStyle name="Normal 5 8 2 5 2" xfId="21216" xr:uid="{00000000-0005-0000-0000-00007E810000}"/>
    <cellStyle name="Normal 5 8 2 6" xfId="3197" xr:uid="{00000000-0005-0000-0000-00007F810000}"/>
    <cellStyle name="Normal 5 8 2 6 2" xfId="3196" xr:uid="{00000000-0005-0000-0000-000080810000}"/>
    <cellStyle name="Normal 5 8 2 7" xfId="24728" xr:uid="{00000000-0005-0000-0000-000081810000}"/>
    <cellStyle name="Normal 5 8 3" xfId="29700" xr:uid="{00000000-0005-0000-0000-000082810000}"/>
    <cellStyle name="Normal 5 8 3 2" xfId="3195" xr:uid="{00000000-0005-0000-0000-000083810000}"/>
    <cellStyle name="Normal 5 8 4" xfId="29691" xr:uid="{00000000-0005-0000-0000-000084810000}"/>
    <cellStyle name="Normal 5 8 4 2" xfId="3194" xr:uid="{00000000-0005-0000-0000-000085810000}"/>
    <cellStyle name="Normal 5 8 5" xfId="33593" xr:uid="{00000000-0005-0000-0000-000086810000}"/>
    <cellStyle name="Normal 5 8 5 2" xfId="3193" xr:uid="{00000000-0005-0000-0000-000087810000}"/>
    <cellStyle name="Normal 5 8 6" xfId="3192" xr:uid="{00000000-0005-0000-0000-000088810000}"/>
    <cellStyle name="Normal 5 8 6 2" xfId="3191" xr:uid="{00000000-0005-0000-0000-000089810000}"/>
    <cellStyle name="Normal 5 8 7" xfId="3190" xr:uid="{00000000-0005-0000-0000-00008A810000}"/>
    <cellStyle name="Normal 5 8 7 2" xfId="34384" xr:uid="{00000000-0005-0000-0000-00008B810000}"/>
    <cellStyle name="Normal 5 8 8" xfId="3189" xr:uid="{00000000-0005-0000-0000-00008C810000}"/>
    <cellStyle name="Normal 5 9" xfId="22919" xr:uid="{00000000-0005-0000-0000-00008D810000}"/>
    <cellStyle name="Normal 5 9 2" xfId="22915" xr:uid="{00000000-0005-0000-0000-00008E810000}"/>
    <cellStyle name="Normal 5 9 2 2" xfId="3188" xr:uid="{00000000-0005-0000-0000-00008F810000}"/>
    <cellStyle name="Normal 5 9 2 2 2" xfId="28789" xr:uid="{00000000-0005-0000-0000-000090810000}"/>
    <cellStyle name="Normal 5 9 2 3" xfId="3186" xr:uid="{00000000-0005-0000-0000-000091810000}"/>
    <cellStyle name="Normal 5 9 2 3 2" xfId="23413" xr:uid="{00000000-0005-0000-0000-000092810000}"/>
    <cellStyle name="Normal 5 9 2 4" xfId="3184" xr:uid="{00000000-0005-0000-0000-000093810000}"/>
    <cellStyle name="Normal 5 9 2 4 2" xfId="3183" xr:uid="{00000000-0005-0000-0000-000094810000}"/>
    <cellStyle name="Normal 5 9 2 5" xfId="3182" xr:uid="{00000000-0005-0000-0000-000095810000}"/>
    <cellStyle name="Normal 5 9 2 5 2" xfId="3181" xr:uid="{00000000-0005-0000-0000-000096810000}"/>
    <cellStyle name="Normal 5 9 2 6" xfId="24317" xr:uid="{00000000-0005-0000-0000-000097810000}"/>
    <cellStyle name="Normal 5 9 2 6 2" xfId="3180" xr:uid="{00000000-0005-0000-0000-000098810000}"/>
    <cellStyle name="Normal 5 9 2 7" xfId="32881" xr:uid="{00000000-0005-0000-0000-000099810000}"/>
    <cellStyle name="Normal 5 9 3" xfId="29682" xr:uid="{00000000-0005-0000-0000-00009A810000}"/>
    <cellStyle name="Normal 5 9 3 2" xfId="3179" xr:uid="{00000000-0005-0000-0000-00009B810000}"/>
    <cellStyle name="Normal 5 9 4" xfId="33970" xr:uid="{00000000-0005-0000-0000-00009C810000}"/>
    <cellStyle name="Normal 5 9 4 2" xfId="3178" xr:uid="{00000000-0005-0000-0000-00009D810000}"/>
    <cellStyle name="Normal 5 9 5" xfId="3177" xr:uid="{00000000-0005-0000-0000-00009E810000}"/>
    <cellStyle name="Normal 5 9 5 2" xfId="3176" xr:uid="{00000000-0005-0000-0000-00009F810000}"/>
    <cellStyle name="Normal 5 9 6" xfId="15749" xr:uid="{00000000-0005-0000-0000-0000A0810000}"/>
    <cellStyle name="Normal 5 9 6 2" xfId="31055" xr:uid="{00000000-0005-0000-0000-0000A1810000}"/>
    <cellStyle name="Normal 5 9 7" xfId="15738" xr:uid="{00000000-0005-0000-0000-0000A2810000}"/>
    <cellStyle name="Normal 5 9 7 2" xfId="15735" xr:uid="{00000000-0005-0000-0000-0000A3810000}"/>
    <cellStyle name="Normal 5 9 8" xfId="15723" xr:uid="{00000000-0005-0000-0000-0000A4810000}"/>
    <cellStyle name="Normal 50" xfId="36230" xr:uid="{00000000-0005-0000-0000-0000A5810000}"/>
    <cellStyle name="Normal 53" xfId="38298" xr:uid="{F48E762E-41E9-47BF-A3E6-88F104936756}"/>
    <cellStyle name="Normal 6" xfId="258" xr:uid="{00000000-0005-0000-0000-0000A6810000}"/>
    <cellStyle name="Normal 6 2" xfId="3175" xr:uid="{00000000-0005-0000-0000-0000A7810000}"/>
    <cellStyle name="Normal 6 3" xfId="34575" xr:uid="{00000000-0005-0000-0000-0000A8810000}"/>
    <cellStyle name="Normal 6 4" xfId="35203" xr:uid="{00000000-0005-0000-0000-0000A9810000}"/>
    <cellStyle name="Normal 6 5" xfId="35432" xr:uid="{00000000-0005-0000-0000-0000AA810000}"/>
    <cellStyle name="Normal 6 6" xfId="36304" xr:uid="{00000000-0005-0000-0000-0000AB810000}"/>
    <cellStyle name="Normal 6 7" xfId="36590" xr:uid="{00000000-0005-0000-0000-0000AC810000}"/>
    <cellStyle name="Normal 6 8" xfId="37475" xr:uid="{00000000-0005-0000-0000-0000AD810000}"/>
    <cellStyle name="Normal 7" xfId="278" xr:uid="{00000000-0005-0000-0000-0000AE810000}"/>
    <cellStyle name="Normal 7 10" xfId="16878" xr:uid="{00000000-0005-0000-0000-0000AF810000}"/>
    <cellStyle name="Normal 7 11" xfId="34589" xr:uid="{00000000-0005-0000-0000-0000B0810000}"/>
    <cellStyle name="Normal 7 2" xfId="3173" xr:uid="{00000000-0005-0000-0000-0000B1810000}"/>
    <cellStyle name="Normal 7 2 2" xfId="3171" xr:uid="{00000000-0005-0000-0000-0000B2810000}"/>
    <cellStyle name="Normal 7 2 2 2" xfId="3169" xr:uid="{00000000-0005-0000-0000-0000B3810000}"/>
    <cellStyle name="Normal 7 2 2 2 2" xfId="19655" xr:uid="{00000000-0005-0000-0000-0000B4810000}"/>
    <cellStyle name="Normal 7 2 2 2 2 2" xfId="15243" xr:uid="{00000000-0005-0000-0000-0000B5810000}"/>
    <cellStyle name="Normal 7 2 2 2 2 2 2" xfId="15241" xr:uid="{00000000-0005-0000-0000-0000B6810000}"/>
    <cellStyle name="Normal 7 2 2 2 2 2 2 2" xfId="3167" xr:uid="{00000000-0005-0000-0000-0000B7810000}"/>
    <cellStyle name="Normal 7 2 2 2 2 2 2 2 2" xfId="33005" xr:uid="{00000000-0005-0000-0000-0000B8810000}"/>
    <cellStyle name="Normal 7 2 2 2 2 2 2 2 2 2" xfId="16158" xr:uid="{00000000-0005-0000-0000-0000B9810000}"/>
    <cellStyle name="Normal 7 2 2 2 2 2 2 2 3" xfId="28748" xr:uid="{00000000-0005-0000-0000-0000BA810000}"/>
    <cellStyle name="Normal 7 2 2 2 2 2 2 3" xfId="3166" xr:uid="{00000000-0005-0000-0000-0000BB810000}"/>
    <cellStyle name="Normal 7 2 2 2 2 2 2 3 2" xfId="28691" xr:uid="{00000000-0005-0000-0000-0000BC810000}"/>
    <cellStyle name="Normal 7 2 2 2 2 2 2 4" xfId="26720" xr:uid="{00000000-0005-0000-0000-0000BD810000}"/>
    <cellStyle name="Normal 7 2 2 2 2 2 3" xfId="3165" xr:uid="{00000000-0005-0000-0000-0000BE810000}"/>
    <cellStyle name="Normal 7 2 2 2 2 2 3 2" xfId="3164" xr:uid="{00000000-0005-0000-0000-0000BF810000}"/>
    <cellStyle name="Normal 7 2 2 2 2 2 3 2 2" xfId="28592" xr:uid="{00000000-0005-0000-0000-0000C0810000}"/>
    <cellStyle name="Normal 7 2 2 2 2 2 3 3" xfId="3163" xr:uid="{00000000-0005-0000-0000-0000C1810000}"/>
    <cellStyle name="Normal 7 2 2 2 2 2 4" xfId="27889" xr:uid="{00000000-0005-0000-0000-0000C2810000}"/>
    <cellStyle name="Normal 7 2 2 2 2 2 4 2" xfId="3162" xr:uid="{00000000-0005-0000-0000-0000C3810000}"/>
    <cellStyle name="Normal 7 2 2 2 2 2 5" xfId="31316" xr:uid="{00000000-0005-0000-0000-0000C4810000}"/>
    <cellStyle name="Normal 7 2 2 2 2 3" xfId="24147" xr:uid="{00000000-0005-0000-0000-0000C5810000}"/>
    <cellStyle name="Normal 7 2 2 2 2 3 2" xfId="3161" xr:uid="{00000000-0005-0000-0000-0000C6810000}"/>
    <cellStyle name="Normal 7 2 2 2 2 3 2 2" xfId="3160" xr:uid="{00000000-0005-0000-0000-0000C7810000}"/>
    <cellStyle name="Normal 7 2 2 2 2 3 2 2 2" xfId="28214" xr:uid="{00000000-0005-0000-0000-0000C8810000}"/>
    <cellStyle name="Normal 7 2 2 2 2 3 2 3" xfId="3159" xr:uid="{00000000-0005-0000-0000-0000C9810000}"/>
    <cellStyle name="Normal 7 2 2 2 2 3 3" xfId="8772" xr:uid="{00000000-0005-0000-0000-0000CA810000}"/>
    <cellStyle name="Normal 7 2 2 2 2 3 3 2" xfId="3158" xr:uid="{00000000-0005-0000-0000-0000CB810000}"/>
    <cellStyle name="Normal 7 2 2 2 2 3 4" xfId="8866" xr:uid="{00000000-0005-0000-0000-0000CC810000}"/>
    <cellStyle name="Normal 7 2 2 2 2 4" xfId="13125" xr:uid="{00000000-0005-0000-0000-0000CD810000}"/>
    <cellStyle name="Normal 7 2 2 2 2 4 2" xfId="13121" xr:uid="{00000000-0005-0000-0000-0000CE810000}"/>
    <cellStyle name="Normal 7 2 2 2 2 4 2 2" xfId="29060" xr:uid="{00000000-0005-0000-0000-0000CF810000}"/>
    <cellStyle name="Normal 7 2 2 2 2 4 3" xfId="8766" xr:uid="{00000000-0005-0000-0000-0000D0810000}"/>
    <cellStyle name="Normal 7 2 2 2 2 5" xfId="13116" xr:uid="{00000000-0005-0000-0000-0000D1810000}"/>
    <cellStyle name="Normal 7 2 2 2 2 5 2" xfId="13114" xr:uid="{00000000-0005-0000-0000-0000D2810000}"/>
    <cellStyle name="Normal 7 2 2 2 2 6" xfId="13110" xr:uid="{00000000-0005-0000-0000-0000D3810000}"/>
    <cellStyle name="Normal 7 2 2 2 3" xfId="3157" xr:uid="{00000000-0005-0000-0000-0000D4810000}"/>
    <cellStyle name="Normal 7 2 2 2 3 2" xfId="15237" xr:uid="{00000000-0005-0000-0000-0000D5810000}"/>
    <cellStyle name="Normal 7 2 2 2 3 2 2" xfId="3156" xr:uid="{00000000-0005-0000-0000-0000D6810000}"/>
    <cellStyle name="Normal 7 2 2 2 3 2 2 2" xfId="7053" xr:uid="{00000000-0005-0000-0000-0000D7810000}"/>
    <cellStyle name="Normal 7 2 2 2 3 2 2 2 2" xfId="30837" xr:uid="{00000000-0005-0000-0000-0000D8810000}"/>
    <cellStyle name="Normal 7 2 2 2 3 2 2 3" xfId="13790" xr:uid="{00000000-0005-0000-0000-0000D9810000}"/>
    <cellStyle name="Normal 7 2 2 2 3 2 3" xfId="3155" xr:uid="{00000000-0005-0000-0000-0000DA810000}"/>
    <cellStyle name="Normal 7 2 2 2 3 2 3 2" xfId="7050" xr:uid="{00000000-0005-0000-0000-0000DB810000}"/>
    <cellStyle name="Normal 7 2 2 2 3 2 4" xfId="33470" xr:uid="{00000000-0005-0000-0000-0000DC810000}"/>
    <cellStyle name="Normal 7 2 2 2 3 3" xfId="3154" xr:uid="{00000000-0005-0000-0000-0000DD810000}"/>
    <cellStyle name="Normal 7 2 2 2 3 3 2" xfId="3153" xr:uid="{00000000-0005-0000-0000-0000DE810000}"/>
    <cellStyle name="Normal 7 2 2 2 3 3 2 2" xfId="7033" xr:uid="{00000000-0005-0000-0000-0000DF810000}"/>
    <cellStyle name="Normal 7 2 2 2 3 3 3" xfId="8757" xr:uid="{00000000-0005-0000-0000-0000E0810000}"/>
    <cellStyle name="Normal 7 2 2 2 3 4" xfId="23292" xr:uid="{00000000-0005-0000-0000-0000E1810000}"/>
    <cellStyle name="Normal 7 2 2 2 3 4 2" xfId="18334" xr:uid="{00000000-0005-0000-0000-0000E2810000}"/>
    <cellStyle name="Normal 7 2 2 2 3 5" xfId="18329" xr:uid="{00000000-0005-0000-0000-0000E3810000}"/>
    <cellStyle name="Normal 7 2 2 2 4" xfId="3152" xr:uid="{00000000-0005-0000-0000-0000E4810000}"/>
    <cellStyle name="Normal 7 2 2 2 4 2" xfId="3151" xr:uid="{00000000-0005-0000-0000-0000E5810000}"/>
    <cellStyle name="Normal 7 2 2 2 4 2 2" xfId="3150" xr:uid="{00000000-0005-0000-0000-0000E6810000}"/>
    <cellStyle name="Normal 7 2 2 2 4 2 2 2" xfId="6978" xr:uid="{00000000-0005-0000-0000-0000E7810000}"/>
    <cellStyle name="Normal 7 2 2 2 4 2 3" xfId="3149" xr:uid="{00000000-0005-0000-0000-0000E8810000}"/>
    <cellStyle name="Normal 7 2 2 2 4 3" xfId="3148" xr:uid="{00000000-0005-0000-0000-0000E9810000}"/>
    <cellStyle name="Normal 7 2 2 2 4 3 2" xfId="3147" xr:uid="{00000000-0005-0000-0000-0000EA810000}"/>
    <cellStyle name="Normal 7 2 2 2 4 4" xfId="18321" xr:uid="{00000000-0005-0000-0000-0000EB810000}"/>
    <cellStyle name="Normal 7 2 2 2 5" xfId="3146" xr:uid="{00000000-0005-0000-0000-0000EC810000}"/>
    <cellStyle name="Normal 7 2 2 2 5 2" xfId="3145" xr:uid="{00000000-0005-0000-0000-0000ED810000}"/>
    <cellStyle name="Normal 7 2 2 2 5 2 2" xfId="3144" xr:uid="{00000000-0005-0000-0000-0000EE810000}"/>
    <cellStyle name="Normal 7 2 2 2 5 3" xfId="3143" xr:uid="{00000000-0005-0000-0000-0000EF810000}"/>
    <cellStyle name="Normal 7 2 2 2 6" xfId="29864" xr:uid="{00000000-0005-0000-0000-0000F0810000}"/>
    <cellStyle name="Normal 7 2 2 2 6 2" xfId="3142" xr:uid="{00000000-0005-0000-0000-0000F1810000}"/>
    <cellStyle name="Normal 7 2 2 2 7" xfId="29235" xr:uid="{00000000-0005-0000-0000-0000F2810000}"/>
    <cellStyle name="Normal 7 2 2 3" xfId="10957" xr:uid="{00000000-0005-0000-0000-0000F3810000}"/>
    <cellStyle name="Normal 7 2 2 3 2" xfId="8486" xr:uid="{00000000-0005-0000-0000-0000F4810000}"/>
    <cellStyle name="Normal 7 2 2 3 2 2" xfId="20542" xr:uid="{00000000-0005-0000-0000-0000F5810000}"/>
    <cellStyle name="Normal 7 2 2 3 2 2 2" xfId="12305" xr:uid="{00000000-0005-0000-0000-0000F6810000}"/>
    <cellStyle name="Normal 7 2 2 3 2 2 2 2" xfId="3141" xr:uid="{00000000-0005-0000-0000-0000F7810000}"/>
    <cellStyle name="Normal 7 2 2 3 2 2 2 2 2" xfId="3140" xr:uid="{00000000-0005-0000-0000-0000F8810000}"/>
    <cellStyle name="Normal 7 2 2 3 2 2 2 3" xfId="3139" xr:uid="{00000000-0005-0000-0000-0000F9810000}"/>
    <cellStyle name="Normal 7 2 2 3 2 2 3" xfId="3138" xr:uid="{00000000-0005-0000-0000-0000FA810000}"/>
    <cellStyle name="Normal 7 2 2 3 2 2 3 2" xfId="3137" xr:uid="{00000000-0005-0000-0000-0000FB810000}"/>
    <cellStyle name="Normal 7 2 2 3 2 2 4" xfId="22356" xr:uid="{00000000-0005-0000-0000-0000FC810000}"/>
    <cellStyle name="Normal 7 2 2 3 2 3" xfId="3136" xr:uid="{00000000-0005-0000-0000-0000FD810000}"/>
    <cellStyle name="Normal 7 2 2 3 2 3 2" xfId="3135" xr:uid="{00000000-0005-0000-0000-0000FE810000}"/>
    <cellStyle name="Normal 7 2 2 3 2 3 2 2" xfId="3134" xr:uid="{00000000-0005-0000-0000-0000FF810000}"/>
    <cellStyle name="Normal 7 2 2 3 2 3 3" xfId="8740" xr:uid="{00000000-0005-0000-0000-000000820000}"/>
    <cellStyle name="Normal 7 2 2 3 2 4" xfId="12890" xr:uid="{00000000-0005-0000-0000-000001820000}"/>
    <cellStyle name="Normal 7 2 2 3 2 4 2" xfId="12888" xr:uid="{00000000-0005-0000-0000-000002820000}"/>
    <cellStyle name="Normal 7 2 2 3 2 5" xfId="12884" xr:uid="{00000000-0005-0000-0000-000003820000}"/>
    <cellStyle name="Normal 7 2 2 3 3" xfId="3133" xr:uid="{00000000-0005-0000-0000-000004820000}"/>
    <cellStyle name="Normal 7 2 2 3 3 2" xfId="3132" xr:uid="{00000000-0005-0000-0000-000005820000}"/>
    <cellStyle name="Normal 7 2 2 3 3 2 2" xfId="3131" xr:uid="{00000000-0005-0000-0000-000006820000}"/>
    <cellStyle name="Normal 7 2 2 3 3 2 2 2" xfId="6870" xr:uid="{00000000-0005-0000-0000-000007820000}"/>
    <cellStyle name="Normal 7 2 2 3 3 2 3" xfId="3130" xr:uid="{00000000-0005-0000-0000-000008820000}"/>
    <cellStyle name="Normal 7 2 2 3 3 3" xfId="3129" xr:uid="{00000000-0005-0000-0000-000009820000}"/>
    <cellStyle name="Normal 7 2 2 3 3 3 2" xfId="3128" xr:uid="{00000000-0005-0000-0000-00000A820000}"/>
    <cellStyle name="Normal 7 2 2 3 3 4" xfId="29756" xr:uid="{00000000-0005-0000-0000-00000B820000}"/>
    <cellStyle name="Normal 7 2 2 3 4" xfId="17098" xr:uid="{00000000-0005-0000-0000-00000C820000}"/>
    <cellStyle name="Normal 7 2 2 3 4 2" xfId="3127" xr:uid="{00000000-0005-0000-0000-00000D820000}"/>
    <cellStyle name="Normal 7 2 2 3 4 2 2" xfId="3126" xr:uid="{00000000-0005-0000-0000-00000E820000}"/>
    <cellStyle name="Normal 7 2 2 3 4 3" xfId="3125" xr:uid="{00000000-0005-0000-0000-00000F820000}"/>
    <cellStyle name="Normal 7 2 2 3 5" xfId="3124" xr:uid="{00000000-0005-0000-0000-000010820000}"/>
    <cellStyle name="Normal 7 2 2 3 5 2" xfId="3123" xr:uid="{00000000-0005-0000-0000-000011820000}"/>
    <cellStyle name="Normal 7 2 2 3 6" xfId="29223" xr:uid="{00000000-0005-0000-0000-000012820000}"/>
    <cellStyle name="Normal 7 2 2 4" xfId="11634" xr:uid="{00000000-0005-0000-0000-000013820000}"/>
    <cellStyle name="Normal 7 2 2 4 2" xfId="3122" xr:uid="{00000000-0005-0000-0000-000014820000}"/>
    <cellStyle name="Normal 7 2 2 4 2 2" xfId="3121" xr:uid="{00000000-0005-0000-0000-000015820000}"/>
    <cellStyle name="Normal 7 2 2 4 2 2 2" xfId="3120" xr:uid="{00000000-0005-0000-0000-000016820000}"/>
    <cellStyle name="Normal 7 2 2 4 2 2 2 2" xfId="3119" xr:uid="{00000000-0005-0000-0000-000017820000}"/>
    <cellStyle name="Normal 7 2 2 4 2 2 3" xfId="3118" xr:uid="{00000000-0005-0000-0000-000018820000}"/>
    <cellStyle name="Normal 7 2 2 4 2 3" xfId="3117" xr:uid="{00000000-0005-0000-0000-000019820000}"/>
    <cellStyle name="Normal 7 2 2 4 2 3 2" xfId="3116" xr:uid="{00000000-0005-0000-0000-00001A820000}"/>
    <cellStyle name="Normal 7 2 2 4 2 4" xfId="29846" xr:uid="{00000000-0005-0000-0000-00001B820000}"/>
    <cellStyle name="Normal 7 2 2 4 3" xfId="3115" xr:uid="{00000000-0005-0000-0000-00001C820000}"/>
    <cellStyle name="Normal 7 2 2 4 3 2" xfId="3114" xr:uid="{00000000-0005-0000-0000-00001D820000}"/>
    <cellStyle name="Normal 7 2 2 4 3 2 2" xfId="3113" xr:uid="{00000000-0005-0000-0000-00001E820000}"/>
    <cellStyle name="Normal 7 2 2 4 3 3" xfId="3112" xr:uid="{00000000-0005-0000-0000-00001F820000}"/>
    <cellStyle name="Normal 7 2 2 4 4" xfId="3111" xr:uid="{00000000-0005-0000-0000-000020820000}"/>
    <cellStyle name="Normal 7 2 2 4 4 2" xfId="3110" xr:uid="{00000000-0005-0000-0000-000021820000}"/>
    <cellStyle name="Normal 7 2 2 4 5" xfId="3109" xr:uid="{00000000-0005-0000-0000-000022820000}"/>
    <cellStyle name="Normal 7 2 2 5" xfId="3108" xr:uid="{00000000-0005-0000-0000-000023820000}"/>
    <cellStyle name="Normal 7 2 2 5 2" xfId="3107" xr:uid="{00000000-0005-0000-0000-000024820000}"/>
    <cellStyle name="Normal 7 2 2 5 2 2" xfId="3106" xr:uid="{00000000-0005-0000-0000-000025820000}"/>
    <cellStyle name="Normal 7 2 2 5 2 2 2" xfId="3105" xr:uid="{00000000-0005-0000-0000-000026820000}"/>
    <cellStyle name="Normal 7 2 2 5 2 3" xfId="10449" xr:uid="{00000000-0005-0000-0000-000027820000}"/>
    <cellStyle name="Normal 7 2 2 5 3" xfId="3104" xr:uid="{00000000-0005-0000-0000-000028820000}"/>
    <cellStyle name="Normal 7 2 2 5 3 2" xfId="3103" xr:uid="{00000000-0005-0000-0000-000029820000}"/>
    <cellStyle name="Normal 7 2 2 5 4" xfId="3102" xr:uid="{00000000-0005-0000-0000-00002A820000}"/>
    <cellStyle name="Normal 7 2 2 6" xfId="29315" xr:uid="{00000000-0005-0000-0000-00002B820000}"/>
    <cellStyle name="Normal 7 2 2 6 2" xfId="3101" xr:uid="{00000000-0005-0000-0000-00002C820000}"/>
    <cellStyle name="Normal 7 2 2 6 2 2" xfId="3100" xr:uid="{00000000-0005-0000-0000-00002D820000}"/>
    <cellStyle name="Normal 7 2 2 6 3" xfId="3099" xr:uid="{00000000-0005-0000-0000-00002E820000}"/>
    <cellStyle name="Normal 7 2 2 7" xfId="30543" xr:uid="{00000000-0005-0000-0000-00002F820000}"/>
    <cellStyle name="Normal 7 2 2 7 2" xfId="3098" xr:uid="{00000000-0005-0000-0000-000030820000}"/>
    <cellStyle name="Normal 7 2 2 8" xfId="16041" xr:uid="{00000000-0005-0000-0000-000031820000}"/>
    <cellStyle name="Normal 7 2 3" xfId="3097" xr:uid="{00000000-0005-0000-0000-000032820000}"/>
    <cellStyle name="Normal 7 2 3 2" xfId="14628" xr:uid="{00000000-0005-0000-0000-000033820000}"/>
    <cellStyle name="Normal 7 2 3 2 2" xfId="3095" xr:uid="{00000000-0005-0000-0000-000034820000}"/>
    <cellStyle name="Normal 7 2 3 2 2 2" xfId="14958" xr:uid="{00000000-0005-0000-0000-000035820000}"/>
    <cellStyle name="Normal 7 2 3 2 2 2 2" xfId="3094" xr:uid="{00000000-0005-0000-0000-000036820000}"/>
    <cellStyle name="Normal 7 2 3 2 2 2 2 2" xfId="3093" xr:uid="{00000000-0005-0000-0000-000037820000}"/>
    <cellStyle name="Normal 7 2 3 2 2 2 2 2 2" xfId="3092" xr:uid="{00000000-0005-0000-0000-000038820000}"/>
    <cellStyle name="Normal 7 2 3 2 2 2 2 3" xfId="3091" xr:uid="{00000000-0005-0000-0000-000039820000}"/>
    <cellStyle name="Normal 7 2 3 2 2 2 3" xfId="3090" xr:uid="{00000000-0005-0000-0000-00003A820000}"/>
    <cellStyle name="Normal 7 2 3 2 2 2 3 2" xfId="3089" xr:uid="{00000000-0005-0000-0000-00003B820000}"/>
    <cellStyle name="Normal 7 2 3 2 2 2 4" xfId="23113" xr:uid="{00000000-0005-0000-0000-00003C820000}"/>
    <cellStyle name="Normal 7 2 3 2 2 3" xfId="3088" xr:uid="{00000000-0005-0000-0000-00003D820000}"/>
    <cellStyle name="Normal 7 2 3 2 2 3 2" xfId="3087" xr:uid="{00000000-0005-0000-0000-00003E820000}"/>
    <cellStyle name="Normal 7 2 3 2 2 3 2 2" xfId="3086" xr:uid="{00000000-0005-0000-0000-00003F820000}"/>
    <cellStyle name="Normal 7 2 3 2 2 3 3" xfId="8720" xr:uid="{00000000-0005-0000-0000-000040820000}"/>
    <cellStyle name="Normal 7 2 3 2 2 4" xfId="7166" xr:uid="{00000000-0005-0000-0000-000041820000}"/>
    <cellStyle name="Normal 7 2 3 2 2 4 2" xfId="12438" xr:uid="{00000000-0005-0000-0000-000042820000}"/>
    <cellStyle name="Normal 7 2 3 2 2 5" xfId="17440" xr:uid="{00000000-0005-0000-0000-000043820000}"/>
    <cellStyle name="Normal 7 2 3 2 3" xfId="3085" xr:uid="{00000000-0005-0000-0000-000044820000}"/>
    <cellStyle name="Normal 7 2 3 2 3 2" xfId="3084" xr:uid="{00000000-0005-0000-0000-000045820000}"/>
    <cellStyle name="Normal 7 2 3 2 3 2 2" xfId="3083" xr:uid="{00000000-0005-0000-0000-000046820000}"/>
    <cellStyle name="Normal 7 2 3 2 3 2 2 2" xfId="33510" xr:uid="{00000000-0005-0000-0000-000047820000}"/>
    <cellStyle name="Normal 7 2 3 2 3 2 3" xfId="3082" xr:uid="{00000000-0005-0000-0000-000048820000}"/>
    <cellStyle name="Normal 7 2 3 2 3 3" xfId="3081" xr:uid="{00000000-0005-0000-0000-000049820000}"/>
    <cellStyle name="Normal 7 2 3 2 3 3 2" xfId="3080" xr:uid="{00000000-0005-0000-0000-00004A820000}"/>
    <cellStyle name="Normal 7 2 3 2 3 4" xfId="27486" xr:uid="{00000000-0005-0000-0000-00004B820000}"/>
    <cellStyle name="Normal 7 2 3 2 4" xfId="3079" xr:uid="{00000000-0005-0000-0000-00004C820000}"/>
    <cellStyle name="Normal 7 2 3 2 4 2" xfId="28198" xr:uid="{00000000-0005-0000-0000-00004D820000}"/>
    <cellStyle name="Normal 7 2 3 2 4 2 2" xfId="3078" xr:uid="{00000000-0005-0000-0000-00004E820000}"/>
    <cellStyle name="Normal 7 2 3 2 4 3" xfId="23818" xr:uid="{00000000-0005-0000-0000-00004F820000}"/>
    <cellStyle name="Normal 7 2 3 2 5" xfId="3077" xr:uid="{00000000-0005-0000-0000-000050820000}"/>
    <cellStyle name="Normal 7 2 3 2 5 2" xfId="23802" xr:uid="{00000000-0005-0000-0000-000051820000}"/>
    <cellStyle name="Normal 7 2 3 2 6" xfId="33936" xr:uid="{00000000-0005-0000-0000-000052820000}"/>
    <cellStyle name="Normal 7 2 3 3" xfId="33959" xr:uid="{00000000-0005-0000-0000-000053820000}"/>
    <cellStyle name="Normal 7 2 3 3 2" xfId="19229" xr:uid="{00000000-0005-0000-0000-000054820000}"/>
    <cellStyle name="Normal 7 2 3 3 2 2" xfId="3076" xr:uid="{00000000-0005-0000-0000-000055820000}"/>
    <cellStyle name="Normal 7 2 3 3 2 2 2" xfId="3075" xr:uid="{00000000-0005-0000-0000-000056820000}"/>
    <cellStyle name="Normal 7 2 3 3 2 2 2 2" xfId="3074" xr:uid="{00000000-0005-0000-0000-000057820000}"/>
    <cellStyle name="Normal 7 2 3 3 2 2 3" xfId="3073" xr:uid="{00000000-0005-0000-0000-000058820000}"/>
    <cellStyle name="Normal 7 2 3 3 2 3" xfId="3072" xr:uid="{00000000-0005-0000-0000-000059820000}"/>
    <cellStyle name="Normal 7 2 3 3 2 3 2" xfId="3071" xr:uid="{00000000-0005-0000-0000-00005A820000}"/>
    <cellStyle name="Normal 7 2 3 3 2 4" xfId="17432" xr:uid="{00000000-0005-0000-0000-00005B820000}"/>
    <cellStyle name="Normal 7 2 3 3 3" xfId="8960" xr:uid="{00000000-0005-0000-0000-00005C820000}"/>
    <cellStyle name="Normal 7 2 3 3 3 2" xfId="3070" xr:uid="{00000000-0005-0000-0000-00005D820000}"/>
    <cellStyle name="Normal 7 2 3 3 3 2 2" xfId="3069" xr:uid="{00000000-0005-0000-0000-00005E820000}"/>
    <cellStyle name="Normal 7 2 3 3 3 3" xfId="3068" xr:uid="{00000000-0005-0000-0000-00005F820000}"/>
    <cellStyle name="Normal 7 2 3 3 4" xfId="28427" xr:uid="{00000000-0005-0000-0000-000060820000}"/>
    <cellStyle name="Normal 7 2 3 3 4 2" xfId="23765" xr:uid="{00000000-0005-0000-0000-000061820000}"/>
    <cellStyle name="Normal 7 2 3 3 5" xfId="25362" xr:uid="{00000000-0005-0000-0000-000062820000}"/>
    <cellStyle name="Normal 7 2 3 4" xfId="4696" xr:uid="{00000000-0005-0000-0000-000063820000}"/>
    <cellStyle name="Normal 7 2 3 4 2" xfId="8946" xr:uid="{00000000-0005-0000-0000-000064820000}"/>
    <cellStyle name="Normal 7 2 3 4 2 2" xfId="3067" xr:uid="{00000000-0005-0000-0000-000065820000}"/>
    <cellStyle name="Normal 7 2 3 4 2 2 2" xfId="3066" xr:uid="{00000000-0005-0000-0000-000066820000}"/>
    <cellStyle name="Normal 7 2 3 4 2 3" xfId="3065" xr:uid="{00000000-0005-0000-0000-000067820000}"/>
    <cellStyle name="Normal 7 2 3 4 3" xfId="8939" xr:uid="{00000000-0005-0000-0000-000068820000}"/>
    <cellStyle name="Normal 7 2 3 4 3 2" xfId="3064" xr:uid="{00000000-0005-0000-0000-000069820000}"/>
    <cellStyle name="Normal 7 2 3 4 4" xfId="25888" xr:uid="{00000000-0005-0000-0000-00006A820000}"/>
    <cellStyle name="Normal 7 2 3 5" xfId="3063" xr:uid="{00000000-0005-0000-0000-00006B820000}"/>
    <cellStyle name="Normal 7 2 3 5 2" xfId="16274" xr:uid="{00000000-0005-0000-0000-00006C820000}"/>
    <cellStyle name="Normal 7 2 3 5 2 2" xfId="3062" xr:uid="{00000000-0005-0000-0000-00006D820000}"/>
    <cellStyle name="Normal 7 2 3 5 3" xfId="8927" xr:uid="{00000000-0005-0000-0000-00006E820000}"/>
    <cellStyle name="Normal 7 2 3 6" xfId="15390" xr:uid="{00000000-0005-0000-0000-00006F820000}"/>
    <cellStyle name="Normal 7 2 3 6 2" xfId="8923" xr:uid="{00000000-0005-0000-0000-000070820000}"/>
    <cellStyle name="Normal 7 2 3 7" xfId="3061" xr:uid="{00000000-0005-0000-0000-000071820000}"/>
    <cellStyle name="Normal 7 2 4" xfId="31132" xr:uid="{00000000-0005-0000-0000-000072820000}"/>
    <cellStyle name="Normal 7 2 4 2" xfId="23767" xr:uid="{00000000-0005-0000-0000-000073820000}"/>
    <cellStyle name="Normal 7 2 4 2 2" xfId="27884" xr:uid="{00000000-0005-0000-0000-000074820000}"/>
    <cellStyle name="Normal 7 2 4 2 2 2" xfId="15876" xr:uid="{00000000-0005-0000-0000-000075820000}"/>
    <cellStyle name="Normal 7 2 4 2 2 2 2" xfId="3060" xr:uid="{00000000-0005-0000-0000-000076820000}"/>
    <cellStyle name="Normal 7 2 4 2 2 2 2 2" xfId="15392" xr:uid="{00000000-0005-0000-0000-000077820000}"/>
    <cellStyle name="Normal 7 2 4 2 2 2 3" xfId="3059" xr:uid="{00000000-0005-0000-0000-000078820000}"/>
    <cellStyle name="Normal 7 2 4 2 2 3" xfId="3058" xr:uid="{00000000-0005-0000-0000-000079820000}"/>
    <cellStyle name="Normal 7 2 4 2 2 3 2" xfId="3057" xr:uid="{00000000-0005-0000-0000-00007A820000}"/>
    <cellStyle name="Normal 7 2 4 2 2 4" xfId="5871" xr:uid="{00000000-0005-0000-0000-00007B820000}"/>
    <cellStyle name="Normal 7 2 4 2 3" xfId="27882" xr:uid="{00000000-0005-0000-0000-00007C820000}"/>
    <cellStyle name="Normal 7 2 4 2 3 2" xfId="24978" xr:uid="{00000000-0005-0000-0000-00007D820000}"/>
    <cellStyle name="Normal 7 2 4 2 3 2 2" xfId="3056" xr:uid="{00000000-0005-0000-0000-00007E820000}"/>
    <cellStyle name="Normal 7 2 4 2 3 3" xfId="30964" xr:uid="{00000000-0005-0000-0000-00007F820000}"/>
    <cellStyle name="Normal 7 2 4 2 4" xfId="3055" xr:uid="{00000000-0005-0000-0000-000080820000}"/>
    <cellStyle name="Normal 7 2 4 2 4 2" xfId="21879" xr:uid="{00000000-0005-0000-0000-000081820000}"/>
    <cellStyle name="Normal 7 2 4 2 5" xfId="3054" xr:uid="{00000000-0005-0000-0000-000082820000}"/>
    <cellStyle name="Normal 7 2 4 3" xfId="5761" xr:uid="{00000000-0005-0000-0000-000083820000}"/>
    <cellStyle name="Normal 7 2 4 3 2" xfId="15763" xr:uid="{00000000-0005-0000-0000-000084820000}"/>
    <cellStyle name="Normal 7 2 4 3 2 2" xfId="3053" xr:uid="{00000000-0005-0000-0000-000085820000}"/>
    <cellStyle name="Normal 7 2 4 3 2 2 2" xfId="3052" xr:uid="{00000000-0005-0000-0000-000086820000}"/>
    <cellStyle name="Normal 7 2 4 3 2 3" xfId="3051" xr:uid="{00000000-0005-0000-0000-000087820000}"/>
    <cellStyle name="Normal 7 2 4 3 3" xfId="26269" xr:uid="{00000000-0005-0000-0000-000088820000}"/>
    <cellStyle name="Normal 7 2 4 3 3 2" xfId="21871" xr:uid="{00000000-0005-0000-0000-000089820000}"/>
    <cellStyle name="Normal 7 2 4 3 4" xfId="25314" xr:uid="{00000000-0005-0000-0000-00008A820000}"/>
    <cellStyle name="Normal 7 2 4 4" xfId="12346" xr:uid="{00000000-0005-0000-0000-00008B820000}"/>
    <cellStyle name="Normal 7 2 4 4 2" xfId="8901" xr:uid="{00000000-0005-0000-0000-00008C820000}"/>
    <cellStyle name="Normal 7 2 4 4 2 2" xfId="3050" xr:uid="{00000000-0005-0000-0000-00008D820000}"/>
    <cellStyle name="Normal 7 2 4 4 3" xfId="8899" xr:uid="{00000000-0005-0000-0000-00008E820000}"/>
    <cellStyle name="Normal 7 2 4 5" xfId="3049" xr:uid="{00000000-0005-0000-0000-00008F820000}"/>
    <cellStyle name="Normal 7 2 4 5 2" xfId="8892" xr:uid="{00000000-0005-0000-0000-000090820000}"/>
    <cellStyle name="Normal 7 2 4 6" xfId="3048" xr:uid="{00000000-0005-0000-0000-000091820000}"/>
    <cellStyle name="Normal 7 2 5" xfId="27868" xr:uid="{00000000-0005-0000-0000-000092820000}"/>
    <cellStyle name="Normal 7 2 5 2" xfId="27864" xr:uid="{00000000-0005-0000-0000-000093820000}"/>
    <cellStyle name="Normal 7 2 5 2 2" xfId="23496" xr:uid="{00000000-0005-0000-0000-000094820000}"/>
    <cellStyle name="Normal 7 2 5 2 2 2" xfId="3047" xr:uid="{00000000-0005-0000-0000-000095820000}"/>
    <cellStyle name="Normal 7 2 5 2 2 2 2" xfId="27001" xr:uid="{00000000-0005-0000-0000-000096820000}"/>
    <cellStyle name="Normal 7 2 5 2 2 3" xfId="3046" xr:uid="{00000000-0005-0000-0000-000097820000}"/>
    <cellStyle name="Normal 7 2 5 2 3" xfId="3045" xr:uid="{00000000-0005-0000-0000-000098820000}"/>
    <cellStyle name="Normal 7 2 5 2 3 2" xfId="21846" xr:uid="{00000000-0005-0000-0000-000099820000}"/>
    <cellStyle name="Normal 7 2 5 2 4" xfId="3044" xr:uid="{00000000-0005-0000-0000-00009A820000}"/>
    <cellStyle name="Normal 7 2 5 3" xfId="5757" xr:uid="{00000000-0005-0000-0000-00009B820000}"/>
    <cellStyle name="Normal 7 2 5 3 2" xfId="8878" xr:uid="{00000000-0005-0000-0000-00009C820000}"/>
    <cellStyle name="Normal 7 2 5 3 2 2" xfId="3043" xr:uid="{00000000-0005-0000-0000-00009D820000}"/>
    <cellStyle name="Normal 7 2 5 3 3" xfId="8876" xr:uid="{00000000-0005-0000-0000-00009E820000}"/>
    <cellStyle name="Normal 7 2 5 4" xfId="3042" xr:uid="{00000000-0005-0000-0000-00009F820000}"/>
    <cellStyle name="Normal 7 2 5 4 2" xfId="8873" xr:uid="{00000000-0005-0000-0000-0000A0820000}"/>
    <cellStyle name="Normal 7 2 5 5" xfId="3041" xr:uid="{00000000-0005-0000-0000-0000A1820000}"/>
    <cellStyle name="Normal 7 2 6" xfId="20222" xr:uid="{00000000-0005-0000-0000-0000A2820000}"/>
    <cellStyle name="Normal 7 2 6 2" xfId="27859" xr:uid="{00000000-0005-0000-0000-0000A3820000}"/>
    <cellStyle name="Normal 7 2 6 2 2" xfId="3040" xr:uid="{00000000-0005-0000-0000-0000A4820000}"/>
    <cellStyle name="Normal 7 2 6 2 2 2" xfId="3039" xr:uid="{00000000-0005-0000-0000-0000A5820000}"/>
    <cellStyle name="Normal 7 2 6 2 3" xfId="3038" xr:uid="{00000000-0005-0000-0000-0000A6820000}"/>
    <cellStyle name="Normal 7 2 6 3" xfId="3037" xr:uid="{00000000-0005-0000-0000-0000A7820000}"/>
    <cellStyle name="Normal 7 2 6 3 2" xfId="8862" xr:uid="{00000000-0005-0000-0000-0000A8820000}"/>
    <cellStyle name="Normal 7 2 6 4" xfId="3036" xr:uid="{00000000-0005-0000-0000-0000A9820000}"/>
    <cellStyle name="Normal 7 2 7" xfId="16724" xr:uid="{00000000-0005-0000-0000-0000AA820000}"/>
    <cellStyle name="Normal 7 2 7 2" xfId="3035" xr:uid="{00000000-0005-0000-0000-0000AB820000}"/>
    <cellStyle name="Normal 7 2 7 2 2" xfId="7789" xr:uid="{00000000-0005-0000-0000-0000AC820000}"/>
    <cellStyle name="Normal 7 2 7 3" xfId="3034" xr:uid="{00000000-0005-0000-0000-0000AD820000}"/>
    <cellStyle name="Normal 7 2 8" xfId="27999" xr:uid="{00000000-0005-0000-0000-0000AE820000}"/>
    <cellStyle name="Normal 7 2 8 2" xfId="3033" xr:uid="{00000000-0005-0000-0000-0000AF820000}"/>
    <cellStyle name="Normal 7 2 9" xfId="3032" xr:uid="{00000000-0005-0000-0000-0000B0820000}"/>
    <cellStyle name="Normal 7 3" xfId="3031" xr:uid="{00000000-0005-0000-0000-0000B1820000}"/>
    <cellStyle name="Normal 7 3 2" xfId="3029" xr:uid="{00000000-0005-0000-0000-0000B2820000}"/>
    <cellStyle name="Normal 7 3 2 2" xfId="20188" xr:uid="{00000000-0005-0000-0000-0000B3820000}"/>
    <cellStyle name="Normal 7 3 2 2 2" xfId="3027" xr:uid="{00000000-0005-0000-0000-0000B4820000}"/>
    <cellStyle name="Normal 7 3 2 2 2 2" xfId="25717" xr:uid="{00000000-0005-0000-0000-0000B5820000}"/>
    <cellStyle name="Normal 7 3 2 2 2 2 2" xfId="3026" xr:uid="{00000000-0005-0000-0000-0000B6820000}"/>
    <cellStyle name="Normal 7 3 2 2 2 2 2 2" xfId="12430" xr:uid="{00000000-0005-0000-0000-0000B7820000}"/>
    <cellStyle name="Normal 7 3 2 2 2 2 2 2 2" xfId="12427" xr:uid="{00000000-0005-0000-0000-0000B8820000}"/>
    <cellStyle name="Normal 7 3 2 2 2 2 2 3" xfId="12316" xr:uid="{00000000-0005-0000-0000-0000B9820000}"/>
    <cellStyle name="Normal 7 3 2 2 2 2 3" xfId="3025" xr:uid="{00000000-0005-0000-0000-0000BA820000}"/>
    <cellStyle name="Normal 7 3 2 2 2 2 3 2" xfId="12097" xr:uid="{00000000-0005-0000-0000-0000BB820000}"/>
    <cellStyle name="Normal 7 3 2 2 2 2 4" xfId="25613" xr:uid="{00000000-0005-0000-0000-0000BC820000}"/>
    <cellStyle name="Normal 7 3 2 2 2 3" xfId="3024" xr:uid="{00000000-0005-0000-0000-0000BD820000}"/>
    <cellStyle name="Normal 7 3 2 2 2 3 2" xfId="3023" xr:uid="{00000000-0005-0000-0000-0000BE820000}"/>
    <cellStyle name="Normal 7 3 2 2 2 3 2 2" xfId="31921" xr:uid="{00000000-0005-0000-0000-0000BF820000}"/>
    <cellStyle name="Normal 7 3 2 2 2 3 3" xfId="8589" xr:uid="{00000000-0005-0000-0000-0000C0820000}"/>
    <cellStyle name="Normal 7 3 2 2 2 4" xfId="10965" xr:uid="{00000000-0005-0000-0000-0000C1820000}"/>
    <cellStyle name="Normal 7 3 2 2 2 4 2" xfId="10963" xr:uid="{00000000-0005-0000-0000-0000C2820000}"/>
    <cellStyle name="Normal 7 3 2 2 2 5" xfId="10950" xr:uid="{00000000-0005-0000-0000-0000C3820000}"/>
    <cellStyle name="Normal 7 3 2 2 3" xfId="4206" xr:uid="{00000000-0005-0000-0000-0000C4820000}"/>
    <cellStyle name="Normal 7 3 2 2 3 2" xfId="3022" xr:uid="{00000000-0005-0000-0000-0000C5820000}"/>
    <cellStyle name="Normal 7 3 2 2 3 2 2" xfId="3021" xr:uid="{00000000-0005-0000-0000-0000C6820000}"/>
    <cellStyle name="Normal 7 3 2 2 3 2 2 2" xfId="12169" xr:uid="{00000000-0005-0000-0000-0000C7820000}"/>
    <cellStyle name="Normal 7 3 2 2 3 2 3" xfId="3020" xr:uid="{00000000-0005-0000-0000-0000C8820000}"/>
    <cellStyle name="Normal 7 3 2 2 3 3" xfId="3019" xr:uid="{00000000-0005-0000-0000-0000C9820000}"/>
    <cellStyle name="Normal 7 3 2 2 3 3 2" xfId="3018" xr:uid="{00000000-0005-0000-0000-0000CA820000}"/>
    <cellStyle name="Normal 7 3 2 2 3 4" xfId="24239" xr:uid="{00000000-0005-0000-0000-0000CB820000}"/>
    <cellStyle name="Normal 7 3 2 2 4" xfId="11979" xr:uid="{00000000-0005-0000-0000-0000CC820000}"/>
    <cellStyle name="Normal 7 3 2 2 4 2" xfId="3017" xr:uid="{00000000-0005-0000-0000-0000CD820000}"/>
    <cellStyle name="Normal 7 3 2 2 4 2 2" xfId="3016" xr:uid="{00000000-0005-0000-0000-0000CE820000}"/>
    <cellStyle name="Normal 7 3 2 2 4 3" xfId="3015" xr:uid="{00000000-0005-0000-0000-0000CF820000}"/>
    <cellStyle name="Normal 7 3 2 2 5" xfId="10272" xr:uid="{00000000-0005-0000-0000-0000D0820000}"/>
    <cellStyle name="Normal 7 3 2 2 5 2" xfId="3014" xr:uid="{00000000-0005-0000-0000-0000D1820000}"/>
    <cellStyle name="Normal 7 3 2 2 6" xfId="29187" xr:uid="{00000000-0005-0000-0000-0000D2820000}"/>
    <cellStyle name="Normal 7 3 2 3" xfId="32134" xr:uid="{00000000-0005-0000-0000-0000D3820000}"/>
    <cellStyle name="Normal 7 3 2 3 2" xfId="3013" xr:uid="{00000000-0005-0000-0000-0000D4820000}"/>
    <cellStyle name="Normal 7 3 2 3 2 2" xfId="3012" xr:uid="{00000000-0005-0000-0000-0000D5820000}"/>
    <cellStyle name="Normal 7 3 2 3 2 2 2" xfId="32707" xr:uid="{00000000-0005-0000-0000-0000D6820000}"/>
    <cellStyle name="Normal 7 3 2 3 2 2 2 2" xfId="3011" xr:uid="{00000000-0005-0000-0000-0000D7820000}"/>
    <cellStyle name="Normal 7 3 2 3 2 2 3" xfId="32007" xr:uid="{00000000-0005-0000-0000-0000D8820000}"/>
    <cellStyle name="Normal 7 3 2 3 2 3" xfId="3010" xr:uid="{00000000-0005-0000-0000-0000D9820000}"/>
    <cellStyle name="Normal 7 3 2 3 2 3 2" xfId="3009" xr:uid="{00000000-0005-0000-0000-0000DA820000}"/>
    <cellStyle name="Normal 7 3 2 3 2 4" xfId="10585" xr:uid="{00000000-0005-0000-0000-0000DB820000}"/>
    <cellStyle name="Normal 7 3 2 3 3" xfId="4203" xr:uid="{00000000-0005-0000-0000-0000DC820000}"/>
    <cellStyle name="Normal 7 3 2 3 3 2" xfId="3008" xr:uid="{00000000-0005-0000-0000-0000DD820000}"/>
    <cellStyle name="Normal 7 3 2 3 3 2 2" xfId="3007" xr:uid="{00000000-0005-0000-0000-0000DE820000}"/>
    <cellStyle name="Normal 7 3 2 3 3 3" xfId="3006" xr:uid="{00000000-0005-0000-0000-0000DF820000}"/>
    <cellStyle name="Normal 7 3 2 3 4" xfId="15628" xr:uid="{00000000-0005-0000-0000-0000E0820000}"/>
    <cellStyle name="Normal 7 3 2 3 4 2" xfId="18870" xr:uid="{00000000-0005-0000-0000-0000E1820000}"/>
    <cellStyle name="Normal 7 3 2 3 5" xfId="3005" xr:uid="{00000000-0005-0000-0000-0000E2820000}"/>
    <cellStyle name="Normal 7 3 2 4" xfId="3004" xr:uid="{00000000-0005-0000-0000-0000E3820000}"/>
    <cellStyle name="Normal 7 3 2 4 2" xfId="3003" xr:uid="{00000000-0005-0000-0000-0000E4820000}"/>
    <cellStyle name="Normal 7 3 2 4 2 2" xfId="3002" xr:uid="{00000000-0005-0000-0000-0000E5820000}"/>
    <cellStyle name="Normal 7 3 2 4 2 2 2" xfId="3001" xr:uid="{00000000-0005-0000-0000-0000E6820000}"/>
    <cellStyle name="Normal 7 3 2 4 2 3" xfId="3000" xr:uid="{00000000-0005-0000-0000-0000E7820000}"/>
    <cellStyle name="Normal 7 3 2 4 3" xfId="4200" xr:uid="{00000000-0005-0000-0000-0000E8820000}"/>
    <cellStyle name="Normal 7 3 2 4 3 2" xfId="2999" xr:uid="{00000000-0005-0000-0000-0000E9820000}"/>
    <cellStyle name="Normal 7 3 2 4 4" xfId="2998" xr:uid="{00000000-0005-0000-0000-0000EA820000}"/>
    <cellStyle name="Normal 7 3 2 5" xfId="2997" xr:uid="{00000000-0005-0000-0000-0000EB820000}"/>
    <cellStyle name="Normal 7 3 2 5 2" xfId="2996" xr:uid="{00000000-0005-0000-0000-0000EC820000}"/>
    <cellStyle name="Normal 7 3 2 5 2 2" xfId="13713" xr:uid="{00000000-0005-0000-0000-0000ED820000}"/>
    <cellStyle name="Normal 7 3 2 5 3" xfId="2995" xr:uid="{00000000-0005-0000-0000-0000EE820000}"/>
    <cellStyle name="Normal 7 3 2 6" xfId="30552" xr:uid="{00000000-0005-0000-0000-0000EF820000}"/>
    <cellStyle name="Normal 7 3 2 6 2" xfId="2994" xr:uid="{00000000-0005-0000-0000-0000F0820000}"/>
    <cellStyle name="Normal 7 3 2 7" xfId="7064" xr:uid="{00000000-0005-0000-0000-0000F1820000}"/>
    <cellStyle name="Normal 7 3 3" xfId="2993" xr:uid="{00000000-0005-0000-0000-0000F2820000}"/>
    <cellStyle name="Normal 7 3 3 2" xfId="2990" xr:uid="{00000000-0005-0000-0000-0000F3820000}"/>
    <cellStyle name="Normal 7 3 3 2 2" xfId="2989" xr:uid="{00000000-0005-0000-0000-0000F4820000}"/>
    <cellStyle name="Normal 7 3 3 2 2 2" xfId="2988" xr:uid="{00000000-0005-0000-0000-0000F5820000}"/>
    <cellStyle name="Normal 7 3 3 2 2 2 2" xfId="2987" xr:uid="{00000000-0005-0000-0000-0000F6820000}"/>
    <cellStyle name="Normal 7 3 3 2 2 2 2 2" xfId="11726" xr:uid="{00000000-0005-0000-0000-0000F7820000}"/>
    <cellStyle name="Normal 7 3 3 2 2 2 3" xfId="2986" xr:uid="{00000000-0005-0000-0000-0000F8820000}"/>
    <cellStyle name="Normal 7 3 3 2 2 3" xfId="2985" xr:uid="{00000000-0005-0000-0000-0000F9820000}"/>
    <cellStyle name="Normal 7 3 3 2 2 3 2" xfId="2984" xr:uid="{00000000-0005-0000-0000-0000FA820000}"/>
    <cellStyle name="Normal 7 3 3 2 2 4" xfId="17400" xr:uid="{00000000-0005-0000-0000-0000FB820000}"/>
    <cellStyle name="Normal 7 3 3 2 3" xfId="2983" xr:uid="{00000000-0005-0000-0000-0000FC820000}"/>
    <cellStyle name="Normal 7 3 3 2 3 2" xfId="2982" xr:uid="{00000000-0005-0000-0000-0000FD820000}"/>
    <cellStyle name="Normal 7 3 3 2 3 2 2" xfId="2981" xr:uid="{00000000-0005-0000-0000-0000FE820000}"/>
    <cellStyle name="Normal 7 3 3 2 3 3" xfId="2980" xr:uid="{00000000-0005-0000-0000-0000FF820000}"/>
    <cellStyle name="Normal 7 3 3 2 4" xfId="9523" xr:uid="{00000000-0005-0000-0000-000000830000}"/>
    <cellStyle name="Normal 7 3 3 2 4 2" xfId="21175" xr:uid="{00000000-0005-0000-0000-000001830000}"/>
    <cellStyle name="Normal 7 3 3 2 5" xfId="2979" xr:uid="{00000000-0005-0000-0000-000002830000}"/>
    <cellStyle name="Normal 7 3 3 3" xfId="2978" xr:uid="{00000000-0005-0000-0000-000003830000}"/>
    <cellStyle name="Normal 7 3 3 3 2" xfId="8844" xr:uid="{00000000-0005-0000-0000-000004830000}"/>
    <cellStyle name="Normal 7 3 3 3 2 2" xfId="2977" xr:uid="{00000000-0005-0000-0000-000005830000}"/>
    <cellStyle name="Normal 7 3 3 3 2 2 2" xfId="23711" xr:uid="{00000000-0005-0000-0000-000006830000}"/>
    <cellStyle name="Normal 7 3 3 3 2 3" xfId="3557" xr:uid="{00000000-0005-0000-0000-000007830000}"/>
    <cellStyle name="Normal 7 3 3 3 3" xfId="30907" xr:uid="{00000000-0005-0000-0000-000008830000}"/>
    <cellStyle name="Normal 7 3 3 3 3 2" xfId="6459" xr:uid="{00000000-0005-0000-0000-000009830000}"/>
    <cellStyle name="Normal 7 3 3 3 4" xfId="30977" xr:uid="{00000000-0005-0000-0000-00000A830000}"/>
    <cellStyle name="Normal 7 3 3 4" xfId="2976" xr:uid="{00000000-0005-0000-0000-00000B830000}"/>
    <cellStyle name="Normal 7 3 3 4 2" xfId="14086" xr:uid="{00000000-0005-0000-0000-00000C830000}"/>
    <cellStyle name="Normal 7 3 3 4 2 2" xfId="2975" xr:uid="{00000000-0005-0000-0000-00000D830000}"/>
    <cellStyle name="Normal 7 3 3 4 3" xfId="8829" xr:uid="{00000000-0005-0000-0000-00000E830000}"/>
    <cellStyle name="Normal 7 3 3 5" xfId="2974" xr:uid="{00000000-0005-0000-0000-00000F830000}"/>
    <cellStyle name="Normal 7 3 3 5 2" xfId="8827" xr:uid="{00000000-0005-0000-0000-000010830000}"/>
    <cellStyle name="Normal 7 3 3 6" xfId="2973" xr:uid="{00000000-0005-0000-0000-000011830000}"/>
    <cellStyle name="Normal 7 3 4" xfId="33348" xr:uid="{00000000-0005-0000-0000-000012830000}"/>
    <cellStyle name="Normal 7 3 4 2" xfId="27857" xr:uid="{00000000-0005-0000-0000-000013830000}"/>
    <cellStyle name="Normal 7 3 4 2 2" xfId="32850" xr:uid="{00000000-0005-0000-0000-000014830000}"/>
    <cellStyle name="Normal 7 3 4 2 2 2" xfId="2972" xr:uid="{00000000-0005-0000-0000-000015830000}"/>
    <cellStyle name="Normal 7 3 4 2 2 2 2" xfId="2971" xr:uid="{00000000-0005-0000-0000-000016830000}"/>
    <cellStyle name="Normal 7 3 4 2 2 3" xfId="2970" xr:uid="{00000000-0005-0000-0000-000017830000}"/>
    <cellStyle name="Normal 7 3 4 2 3" xfId="2969" xr:uid="{00000000-0005-0000-0000-000018830000}"/>
    <cellStyle name="Normal 7 3 4 2 3 2" xfId="21806" xr:uid="{00000000-0005-0000-0000-000019830000}"/>
    <cellStyle name="Normal 7 3 4 2 4" xfId="2968" xr:uid="{00000000-0005-0000-0000-00001A830000}"/>
    <cellStyle name="Normal 7 3 4 3" xfId="27852" xr:uid="{00000000-0005-0000-0000-00001B830000}"/>
    <cellStyle name="Normal 7 3 4 3 2" xfId="8812" xr:uid="{00000000-0005-0000-0000-00001C830000}"/>
    <cellStyle name="Normal 7 3 4 3 2 2" xfId="2967" xr:uid="{00000000-0005-0000-0000-00001D830000}"/>
    <cellStyle name="Normal 7 3 4 3 3" xfId="8810" xr:uid="{00000000-0005-0000-0000-00001E830000}"/>
    <cellStyle name="Normal 7 3 4 4" xfId="2966" xr:uid="{00000000-0005-0000-0000-00001F830000}"/>
    <cellStyle name="Normal 7 3 4 4 2" xfId="22329" xr:uid="{00000000-0005-0000-0000-000020830000}"/>
    <cellStyle name="Normal 7 3 4 5" xfId="2965" xr:uid="{00000000-0005-0000-0000-000021830000}"/>
    <cellStyle name="Normal 7 3 5" xfId="27848" xr:uid="{00000000-0005-0000-0000-000022830000}"/>
    <cellStyle name="Normal 7 3 5 2" xfId="27846" xr:uid="{00000000-0005-0000-0000-000023830000}"/>
    <cellStyle name="Normal 7 3 5 2 2" xfId="2964" xr:uid="{00000000-0005-0000-0000-000024830000}"/>
    <cellStyle name="Normal 7 3 5 2 2 2" xfId="2963" xr:uid="{00000000-0005-0000-0000-000025830000}"/>
    <cellStyle name="Normal 7 3 5 2 3" xfId="2962" xr:uid="{00000000-0005-0000-0000-000026830000}"/>
    <cellStyle name="Normal 7 3 5 3" xfId="2961" xr:uid="{00000000-0005-0000-0000-000027830000}"/>
    <cellStyle name="Normal 7 3 5 3 2" xfId="8793" xr:uid="{00000000-0005-0000-0000-000028830000}"/>
    <cellStyle name="Normal 7 3 5 4" xfId="2960" xr:uid="{00000000-0005-0000-0000-000029830000}"/>
    <cellStyle name="Normal 7 3 6" xfId="31366" xr:uid="{00000000-0005-0000-0000-00002A830000}"/>
    <cellStyle name="Normal 7 3 6 2" xfId="21475" xr:uid="{00000000-0005-0000-0000-00002B830000}"/>
    <cellStyle name="Normal 7 3 6 2 2" xfId="2959" xr:uid="{00000000-0005-0000-0000-00002C830000}"/>
    <cellStyle name="Normal 7 3 6 3" xfId="2958" xr:uid="{00000000-0005-0000-0000-00002D830000}"/>
    <cellStyle name="Normal 7 3 7" xfId="16721" xr:uid="{00000000-0005-0000-0000-00002E830000}"/>
    <cellStyle name="Normal 7 3 7 2" xfId="2957" xr:uid="{00000000-0005-0000-0000-00002F830000}"/>
    <cellStyle name="Normal 7 3 8" xfId="2956" xr:uid="{00000000-0005-0000-0000-000030830000}"/>
    <cellStyle name="Normal 7 4" xfId="2955" xr:uid="{00000000-0005-0000-0000-000031830000}"/>
    <cellStyle name="Normal 7 4 2" xfId="2953" xr:uid="{00000000-0005-0000-0000-000032830000}"/>
    <cellStyle name="Normal 7 4 2 2" xfId="31810" xr:uid="{00000000-0005-0000-0000-000033830000}"/>
    <cellStyle name="Normal 7 4 2 2 2" xfId="2951" xr:uid="{00000000-0005-0000-0000-000034830000}"/>
    <cellStyle name="Normal 7 4 2 2 2 2" xfId="2950" xr:uid="{00000000-0005-0000-0000-000035830000}"/>
    <cellStyle name="Normal 7 4 2 2 2 2 2" xfId="18076" xr:uid="{00000000-0005-0000-0000-000036830000}"/>
    <cellStyle name="Normal 7 4 2 2 2 2 2 2" xfId="2949" xr:uid="{00000000-0005-0000-0000-000037830000}"/>
    <cellStyle name="Normal 7 4 2 2 2 2 3" xfId="2948" xr:uid="{00000000-0005-0000-0000-000038830000}"/>
    <cellStyle name="Normal 7 4 2 2 2 3" xfId="2947" xr:uid="{00000000-0005-0000-0000-000039830000}"/>
    <cellStyle name="Normal 7 4 2 2 2 3 2" xfId="33322" xr:uid="{00000000-0005-0000-0000-00003A830000}"/>
    <cellStyle name="Normal 7 4 2 2 2 4" xfId="25402" xr:uid="{00000000-0005-0000-0000-00003B830000}"/>
    <cellStyle name="Normal 7 4 2 2 3" xfId="2946" xr:uid="{00000000-0005-0000-0000-00003C830000}"/>
    <cellStyle name="Normal 7 4 2 2 3 2" xfId="21450" xr:uid="{00000000-0005-0000-0000-00003D830000}"/>
    <cellStyle name="Normal 7 4 2 2 3 2 2" xfId="2944" xr:uid="{00000000-0005-0000-0000-00003E830000}"/>
    <cellStyle name="Normal 7 4 2 2 3 3" xfId="21446" xr:uid="{00000000-0005-0000-0000-00003F830000}"/>
    <cellStyle name="Normal 7 4 2 2 4" xfId="8409" xr:uid="{00000000-0005-0000-0000-000040830000}"/>
    <cellStyle name="Normal 7 4 2 2 4 2" xfId="21428" xr:uid="{00000000-0005-0000-0000-000041830000}"/>
    <cellStyle name="Normal 7 4 2 2 5" xfId="2943" xr:uid="{00000000-0005-0000-0000-000042830000}"/>
    <cellStyle name="Normal 7 4 2 3" xfId="2942" xr:uid="{00000000-0005-0000-0000-000043830000}"/>
    <cellStyle name="Normal 7 4 2 3 2" xfId="2941" xr:uid="{00000000-0005-0000-0000-000044830000}"/>
    <cellStyle name="Normal 7 4 2 3 2 2" xfId="2940" xr:uid="{00000000-0005-0000-0000-000045830000}"/>
    <cellStyle name="Normal 7 4 2 3 2 2 2" xfId="8957" xr:uid="{00000000-0005-0000-0000-000046830000}"/>
    <cellStyle name="Normal 7 4 2 3 2 3" xfId="2939" xr:uid="{00000000-0005-0000-0000-000047830000}"/>
    <cellStyle name="Normal 7 4 2 3 3" xfId="2938" xr:uid="{00000000-0005-0000-0000-000048830000}"/>
    <cellStyle name="Normal 7 4 2 3 3 2" xfId="21378" xr:uid="{00000000-0005-0000-0000-000049830000}"/>
    <cellStyle name="Normal 7 4 2 3 4" xfId="2936" xr:uid="{00000000-0005-0000-0000-00004A830000}"/>
    <cellStyle name="Normal 7 4 2 4" xfId="2935" xr:uid="{00000000-0005-0000-0000-00004B830000}"/>
    <cellStyle name="Normal 7 4 2 4 2" xfId="2934" xr:uid="{00000000-0005-0000-0000-00004C830000}"/>
    <cellStyle name="Normal 7 4 2 4 2 2" xfId="2933" xr:uid="{00000000-0005-0000-0000-00004D830000}"/>
    <cellStyle name="Normal 7 4 2 4 3" xfId="2932" xr:uid="{00000000-0005-0000-0000-00004E830000}"/>
    <cellStyle name="Normal 7 4 2 5" xfId="2931" xr:uid="{00000000-0005-0000-0000-00004F830000}"/>
    <cellStyle name="Normal 7 4 2 5 2" xfId="2930" xr:uid="{00000000-0005-0000-0000-000050830000}"/>
    <cellStyle name="Normal 7 4 2 6" xfId="2929" xr:uid="{00000000-0005-0000-0000-000051830000}"/>
    <cellStyle name="Normal 7 4 3" xfId="2928" xr:uid="{00000000-0005-0000-0000-000052830000}"/>
    <cellStyle name="Normal 7 4 3 2" xfId="2927" xr:uid="{00000000-0005-0000-0000-000053830000}"/>
    <cellStyle name="Normal 7 4 3 2 2" xfId="2926" xr:uid="{00000000-0005-0000-0000-000054830000}"/>
    <cellStyle name="Normal 7 4 3 2 2 2" xfId="2925" xr:uid="{00000000-0005-0000-0000-000055830000}"/>
    <cellStyle name="Normal 7 4 3 2 2 2 2" xfId="2924" xr:uid="{00000000-0005-0000-0000-000056830000}"/>
    <cellStyle name="Normal 7 4 3 2 2 3" xfId="2923" xr:uid="{00000000-0005-0000-0000-000057830000}"/>
    <cellStyle name="Normal 7 4 3 2 3" xfId="2922" xr:uid="{00000000-0005-0000-0000-000058830000}"/>
    <cellStyle name="Normal 7 4 3 2 3 2" xfId="21237" xr:uid="{00000000-0005-0000-0000-000059830000}"/>
    <cellStyle name="Normal 7 4 3 2 4" xfId="2920" xr:uid="{00000000-0005-0000-0000-00005A830000}"/>
    <cellStyle name="Normal 7 4 3 3" xfId="2919" xr:uid="{00000000-0005-0000-0000-00005B830000}"/>
    <cellStyle name="Normal 7 4 3 3 2" xfId="8769" xr:uid="{00000000-0005-0000-0000-00005C830000}"/>
    <cellStyle name="Normal 7 4 3 3 2 2" xfId="2918" xr:uid="{00000000-0005-0000-0000-00005D830000}"/>
    <cellStyle name="Normal 7 4 3 3 3" xfId="8764" xr:uid="{00000000-0005-0000-0000-00005E830000}"/>
    <cellStyle name="Normal 7 4 3 4" xfId="2917" xr:uid="{00000000-0005-0000-0000-00005F830000}"/>
    <cellStyle name="Normal 7 4 3 4 2" xfId="8754" xr:uid="{00000000-0005-0000-0000-000060830000}"/>
    <cellStyle name="Normal 7 4 3 5" xfId="2916" xr:uid="{00000000-0005-0000-0000-000061830000}"/>
    <cellStyle name="Normal 7 4 4" xfId="27837" xr:uid="{00000000-0005-0000-0000-000062830000}"/>
    <cellStyle name="Normal 7 4 4 2" xfId="29346" xr:uid="{00000000-0005-0000-0000-000063830000}"/>
    <cellStyle name="Normal 7 4 4 2 2" xfId="2915" xr:uid="{00000000-0005-0000-0000-000064830000}"/>
    <cellStyle name="Normal 7 4 4 2 2 2" xfId="2914" xr:uid="{00000000-0005-0000-0000-000065830000}"/>
    <cellStyle name="Normal 7 4 4 2 3" xfId="2913" xr:uid="{00000000-0005-0000-0000-000066830000}"/>
    <cellStyle name="Normal 7 4 4 3" xfId="2912" xr:uid="{00000000-0005-0000-0000-000067830000}"/>
    <cellStyle name="Normal 7 4 4 3 2" xfId="26487" xr:uid="{00000000-0005-0000-0000-000068830000}"/>
    <cellStyle name="Normal 7 4 4 4" xfId="2911" xr:uid="{00000000-0005-0000-0000-000069830000}"/>
    <cellStyle name="Normal 7 4 5" xfId="27832" xr:uid="{00000000-0005-0000-0000-00006A830000}"/>
    <cellStyle name="Normal 7 4 5 2" xfId="2910" xr:uid="{00000000-0005-0000-0000-00006B830000}"/>
    <cellStyle name="Normal 7 4 5 2 2" xfId="2909" xr:uid="{00000000-0005-0000-0000-00006C830000}"/>
    <cellStyle name="Normal 7 4 5 3" xfId="2908" xr:uid="{00000000-0005-0000-0000-00006D830000}"/>
    <cellStyle name="Normal 7 4 6" xfId="2907" xr:uid="{00000000-0005-0000-0000-00006E830000}"/>
    <cellStyle name="Normal 7 4 6 2" xfId="2906" xr:uid="{00000000-0005-0000-0000-00006F830000}"/>
    <cellStyle name="Normal 7 4 7" xfId="2905" xr:uid="{00000000-0005-0000-0000-000070830000}"/>
    <cellStyle name="Normal 7 5" xfId="2904" xr:uid="{00000000-0005-0000-0000-000071830000}"/>
    <cellStyle name="Normal 7 5 2" xfId="2902" xr:uid="{00000000-0005-0000-0000-000072830000}"/>
    <cellStyle name="Normal 7 5 2 2" xfId="2901" xr:uid="{00000000-0005-0000-0000-000073830000}"/>
    <cellStyle name="Normal 7 5 2 2 2" xfId="2900" xr:uid="{00000000-0005-0000-0000-000074830000}"/>
    <cellStyle name="Normal 7 5 2 2 2 2" xfId="2899" xr:uid="{00000000-0005-0000-0000-000075830000}"/>
    <cellStyle name="Normal 7 5 2 2 2 2 2" xfId="2898" xr:uid="{00000000-0005-0000-0000-000076830000}"/>
    <cellStyle name="Normal 7 5 2 2 2 3" xfId="2897" xr:uid="{00000000-0005-0000-0000-000077830000}"/>
    <cellStyle name="Normal 7 5 2 2 3" xfId="2896" xr:uid="{00000000-0005-0000-0000-000078830000}"/>
    <cellStyle name="Normal 7 5 2 2 3 2" xfId="27164" xr:uid="{00000000-0005-0000-0000-000079830000}"/>
    <cellStyle name="Normal 7 5 2 2 4" xfId="2894" xr:uid="{00000000-0005-0000-0000-00007A830000}"/>
    <cellStyle name="Normal 7 5 2 3" xfId="2893" xr:uid="{00000000-0005-0000-0000-00007B830000}"/>
    <cellStyle name="Normal 7 5 2 3 2" xfId="22041" xr:uid="{00000000-0005-0000-0000-00007C830000}"/>
    <cellStyle name="Normal 7 5 2 3 2 2" xfId="2892" xr:uid="{00000000-0005-0000-0000-00007D830000}"/>
    <cellStyle name="Normal 7 5 2 3 3" xfId="2891" xr:uid="{00000000-0005-0000-0000-00007E830000}"/>
    <cellStyle name="Normal 7 5 2 4" xfId="2890" xr:uid="{00000000-0005-0000-0000-00007F830000}"/>
    <cellStyle name="Normal 7 5 2 4 2" xfId="2889" xr:uid="{00000000-0005-0000-0000-000080830000}"/>
    <cellStyle name="Normal 7 5 2 5" xfId="2888" xr:uid="{00000000-0005-0000-0000-000081830000}"/>
    <cellStyle name="Normal 7 5 3" xfId="2887" xr:uid="{00000000-0005-0000-0000-000082830000}"/>
    <cellStyle name="Normal 7 5 3 2" xfId="2886" xr:uid="{00000000-0005-0000-0000-000083830000}"/>
    <cellStyle name="Normal 7 5 3 2 2" xfId="2885" xr:uid="{00000000-0005-0000-0000-000084830000}"/>
    <cellStyle name="Normal 7 5 3 2 2 2" xfId="2884" xr:uid="{00000000-0005-0000-0000-000085830000}"/>
    <cellStyle name="Normal 7 5 3 2 3" xfId="2883" xr:uid="{00000000-0005-0000-0000-000086830000}"/>
    <cellStyle name="Normal 7 5 3 3" xfId="2882" xr:uid="{00000000-0005-0000-0000-000087830000}"/>
    <cellStyle name="Normal 7 5 3 3 2" xfId="8718" xr:uid="{00000000-0005-0000-0000-000088830000}"/>
    <cellStyle name="Normal 7 5 3 4" xfId="2881" xr:uid="{00000000-0005-0000-0000-000089830000}"/>
    <cellStyle name="Normal 7 5 4" xfId="27820" xr:uid="{00000000-0005-0000-0000-00008A830000}"/>
    <cellStyle name="Normal 7 5 4 2" xfId="2880" xr:uid="{00000000-0005-0000-0000-00008B830000}"/>
    <cellStyle name="Normal 7 5 4 2 2" xfId="2879" xr:uid="{00000000-0005-0000-0000-00008C830000}"/>
    <cellStyle name="Normal 7 5 4 3" xfId="2878" xr:uid="{00000000-0005-0000-0000-00008D830000}"/>
    <cellStyle name="Normal 7 5 5" xfId="2877" xr:uid="{00000000-0005-0000-0000-00008E830000}"/>
    <cellStyle name="Normal 7 5 5 2" xfId="2876" xr:uid="{00000000-0005-0000-0000-00008F830000}"/>
    <cellStyle name="Normal 7 5 6" xfId="2875" xr:uid="{00000000-0005-0000-0000-000090830000}"/>
    <cellStyle name="Normal 7 6" xfId="2873" xr:uid="{00000000-0005-0000-0000-000091830000}"/>
    <cellStyle name="Normal 7 6 2" xfId="2872" xr:uid="{00000000-0005-0000-0000-000092830000}"/>
    <cellStyle name="Normal 7 6 2 2" xfId="10984" xr:uid="{00000000-0005-0000-0000-000093830000}"/>
    <cellStyle name="Normal 7 6 2 2 2" xfId="10982" xr:uid="{00000000-0005-0000-0000-000094830000}"/>
    <cellStyle name="Normal 7 6 2 2 2 2" xfId="10977" xr:uid="{00000000-0005-0000-0000-000095830000}"/>
    <cellStyle name="Normal 7 6 2 2 3" xfId="10971" xr:uid="{00000000-0005-0000-0000-000096830000}"/>
    <cellStyle name="Normal 7 6 2 3" xfId="13327" xr:uid="{00000000-0005-0000-0000-000097830000}"/>
    <cellStyle name="Normal 7 6 2 3 2" xfId="10969" xr:uid="{00000000-0005-0000-0000-000098830000}"/>
    <cellStyle name="Normal 7 6 2 4" xfId="13698" xr:uid="{00000000-0005-0000-0000-000099830000}"/>
    <cellStyle name="Normal 7 6 3" xfId="2871" xr:uid="{00000000-0005-0000-0000-00009A830000}"/>
    <cellStyle name="Normal 7 6 3 2" xfId="10944" xr:uid="{00000000-0005-0000-0000-00009B830000}"/>
    <cellStyle name="Normal 7 6 3 2 2" xfId="10942" xr:uid="{00000000-0005-0000-0000-00009C830000}"/>
    <cellStyle name="Normal 7 6 3 3" xfId="10940" xr:uid="{00000000-0005-0000-0000-00009D830000}"/>
    <cellStyle name="Normal 7 6 4" xfId="2870" xr:uid="{00000000-0005-0000-0000-00009E830000}"/>
    <cellStyle name="Normal 7 6 4 2" xfId="10934" xr:uid="{00000000-0005-0000-0000-00009F830000}"/>
    <cellStyle name="Normal 7 6 5" xfId="2869" xr:uid="{00000000-0005-0000-0000-0000A0830000}"/>
    <cellStyle name="Normal 7 7" xfId="7304" xr:uid="{00000000-0005-0000-0000-0000A1830000}"/>
    <cellStyle name="Normal 7 7 2" xfId="21369" xr:uid="{00000000-0005-0000-0000-0000A2830000}"/>
    <cellStyle name="Normal 7 7 2 2" xfId="7300" xr:uid="{00000000-0005-0000-0000-0000A3830000}"/>
    <cellStyle name="Normal 7 7 2 2 2" xfId="10588" xr:uid="{00000000-0005-0000-0000-0000A4830000}"/>
    <cellStyle name="Normal 7 7 2 3" xfId="7296" xr:uid="{00000000-0005-0000-0000-0000A5830000}"/>
    <cellStyle name="Normal 7 7 3" xfId="9763" xr:uid="{00000000-0005-0000-0000-0000A6830000}"/>
    <cellStyle name="Normal 7 7 3 2" xfId="9757" xr:uid="{00000000-0005-0000-0000-0000A7830000}"/>
    <cellStyle name="Normal 7 7 4" xfId="9748" xr:uid="{00000000-0005-0000-0000-0000A8830000}"/>
    <cellStyle name="Normal 7 8" xfId="23361" xr:uid="{00000000-0005-0000-0000-0000A9830000}"/>
    <cellStyle name="Normal 7 8 2" xfId="14509" xr:uid="{00000000-0005-0000-0000-0000AA830000}"/>
    <cellStyle name="Normal 7 8 2 2" xfId="7289" xr:uid="{00000000-0005-0000-0000-0000AB830000}"/>
    <cellStyle name="Normal 7 8 3" xfId="9736" xr:uid="{00000000-0005-0000-0000-0000AC830000}"/>
    <cellStyle name="Normal 7 9" xfId="7284" xr:uid="{00000000-0005-0000-0000-0000AD830000}"/>
    <cellStyle name="Normal 7 9 2" xfId="7281" xr:uid="{00000000-0005-0000-0000-0000AE830000}"/>
    <cellStyle name="Normal 8" xfId="298" xr:uid="{00000000-0005-0000-0000-0000AF830000}"/>
    <cellStyle name="Normal 8 2" xfId="2868" xr:uid="{00000000-0005-0000-0000-0000B0830000}"/>
    <cellStyle name="Normal 8 3" xfId="34603" xr:uid="{00000000-0005-0000-0000-0000B1830000}"/>
    <cellStyle name="Normal 8 4" xfId="35242" xr:uid="{00000000-0005-0000-0000-0000B2830000}"/>
    <cellStyle name="Normal 8 5" xfId="35471" xr:uid="{00000000-0005-0000-0000-0000B3830000}"/>
    <cellStyle name="Normal 8 6" xfId="36343" xr:uid="{00000000-0005-0000-0000-0000B4830000}"/>
    <cellStyle name="Normal 8 7" xfId="36629" xr:uid="{00000000-0005-0000-0000-0000B5830000}"/>
    <cellStyle name="Normal 8 8" xfId="37501" xr:uid="{00000000-0005-0000-0000-0000B6830000}"/>
    <cellStyle name="Normal 9" xfId="318" xr:uid="{00000000-0005-0000-0000-0000B7830000}"/>
    <cellStyle name="Normal 9 10" xfId="21913" xr:uid="{00000000-0005-0000-0000-0000B8830000}"/>
    <cellStyle name="Normal 9 11" xfId="34617" xr:uid="{00000000-0005-0000-0000-0000B9830000}"/>
    <cellStyle name="Normal 9 2" xfId="2866" xr:uid="{00000000-0005-0000-0000-0000BA830000}"/>
    <cellStyle name="Normal 9 2 2" xfId="2864" xr:uid="{00000000-0005-0000-0000-0000BB830000}"/>
    <cellStyle name="Normal 9 2 2 2" xfId="2862" xr:uid="{00000000-0005-0000-0000-0000BC830000}"/>
    <cellStyle name="Normal 9 2 2 2 2" xfId="2861" xr:uid="{00000000-0005-0000-0000-0000BD830000}"/>
    <cellStyle name="Normal 9 2 2 2 2 2" xfId="10954" xr:uid="{00000000-0005-0000-0000-0000BE830000}"/>
    <cellStyle name="Normal 9 2 2 2 2 2 2" xfId="11827" xr:uid="{00000000-0005-0000-0000-0000BF830000}"/>
    <cellStyle name="Normal 9 2 2 2 2 2 2 2" xfId="7501" xr:uid="{00000000-0005-0000-0000-0000C0830000}"/>
    <cellStyle name="Normal 9 2 2 2 2 2 2 2 2" xfId="7499" xr:uid="{00000000-0005-0000-0000-0000C1830000}"/>
    <cellStyle name="Normal 9 2 2 2 2 2 2 3" xfId="7475" xr:uid="{00000000-0005-0000-0000-0000C2830000}"/>
    <cellStyle name="Normal 9 2 2 2 2 2 3" xfId="7451" xr:uid="{00000000-0005-0000-0000-0000C3830000}"/>
    <cellStyle name="Normal 9 2 2 2 2 2 3 2" xfId="7449" xr:uid="{00000000-0005-0000-0000-0000C4830000}"/>
    <cellStyle name="Normal 9 2 2 2 2 2 4" xfId="7413" xr:uid="{00000000-0005-0000-0000-0000C5830000}"/>
    <cellStyle name="Normal 9 2 2 2 2 3" xfId="10952" xr:uid="{00000000-0005-0000-0000-0000C6830000}"/>
    <cellStyle name="Normal 9 2 2 2 2 3 2" xfId="23643" xr:uid="{00000000-0005-0000-0000-0000C7830000}"/>
    <cellStyle name="Normal 9 2 2 2 2 3 2 2" xfId="7303" xr:uid="{00000000-0005-0000-0000-0000C8830000}"/>
    <cellStyle name="Normal 9 2 2 2 2 3 3" xfId="7271" xr:uid="{00000000-0005-0000-0000-0000C9830000}"/>
    <cellStyle name="Normal 9 2 2 2 2 4" xfId="2860" xr:uid="{00000000-0005-0000-0000-0000CA830000}"/>
    <cellStyle name="Normal 9 2 2 2 2 4 2" xfId="12558" xr:uid="{00000000-0005-0000-0000-0000CB830000}"/>
    <cellStyle name="Normal 9 2 2 2 2 5" xfId="21973" xr:uid="{00000000-0005-0000-0000-0000CC830000}"/>
    <cellStyle name="Normal 9 2 2 2 3" xfId="2859" xr:uid="{00000000-0005-0000-0000-0000CD830000}"/>
    <cellStyle name="Normal 9 2 2 2 3 2" xfId="10946" xr:uid="{00000000-0005-0000-0000-0000CE830000}"/>
    <cellStyle name="Normal 9 2 2 2 3 2 2" xfId="7906" xr:uid="{00000000-0005-0000-0000-0000CF830000}"/>
    <cellStyle name="Normal 9 2 2 2 3 2 2 2" xfId="7903" xr:uid="{00000000-0005-0000-0000-0000D0830000}"/>
    <cellStyle name="Normal 9 2 2 2 3 2 3" xfId="15600" xr:uid="{00000000-0005-0000-0000-0000D1830000}"/>
    <cellStyle name="Normal 9 2 2 2 3 3" xfId="2857" xr:uid="{00000000-0005-0000-0000-0000D2830000}"/>
    <cellStyle name="Normal 9 2 2 2 3 3 2" xfId="7895" xr:uid="{00000000-0005-0000-0000-0000D3830000}"/>
    <cellStyle name="Normal 9 2 2 2 3 4" xfId="2856" xr:uid="{00000000-0005-0000-0000-0000D4830000}"/>
    <cellStyle name="Normal 9 2 2 2 4" xfId="29308" xr:uid="{00000000-0005-0000-0000-0000D5830000}"/>
    <cellStyle name="Normal 9 2 2 2 4 2" xfId="2855" xr:uid="{00000000-0005-0000-0000-0000D6830000}"/>
    <cellStyle name="Normal 9 2 2 2 4 2 2" xfId="2854" xr:uid="{00000000-0005-0000-0000-0000D7830000}"/>
    <cellStyle name="Normal 9 2 2 2 4 3" xfId="2853" xr:uid="{00000000-0005-0000-0000-0000D8830000}"/>
    <cellStyle name="Normal 9 2 2 2 5" xfId="2852" xr:uid="{00000000-0005-0000-0000-0000D9830000}"/>
    <cellStyle name="Normal 9 2 2 2 5 2" xfId="2851" xr:uid="{00000000-0005-0000-0000-0000DA830000}"/>
    <cellStyle name="Normal 9 2 2 2 6" xfId="10353" xr:uid="{00000000-0005-0000-0000-0000DB830000}"/>
    <cellStyle name="Normal 9 2 2 3" xfId="2850" xr:uid="{00000000-0005-0000-0000-0000DC830000}"/>
    <cellStyle name="Normal 9 2 2 3 2" xfId="2849" xr:uid="{00000000-0005-0000-0000-0000DD830000}"/>
    <cellStyle name="Normal 9 2 2 3 2 2" xfId="10937" xr:uid="{00000000-0005-0000-0000-0000DE830000}"/>
    <cellStyle name="Normal 9 2 2 3 2 2 2" xfId="2848" xr:uid="{00000000-0005-0000-0000-0000DF830000}"/>
    <cellStyle name="Normal 9 2 2 3 2 2 2 2" xfId="27077" xr:uid="{00000000-0005-0000-0000-0000E0830000}"/>
    <cellStyle name="Normal 9 2 2 3 2 2 3" xfId="2847" xr:uid="{00000000-0005-0000-0000-0000E1830000}"/>
    <cellStyle name="Normal 9 2 2 3 2 3" xfId="2846" xr:uid="{00000000-0005-0000-0000-0000E2830000}"/>
    <cellStyle name="Normal 9 2 2 3 2 3 2" xfId="2845" xr:uid="{00000000-0005-0000-0000-0000E3830000}"/>
    <cellStyle name="Normal 9 2 2 3 2 4" xfId="2844" xr:uid="{00000000-0005-0000-0000-0000E4830000}"/>
    <cellStyle name="Normal 9 2 2 3 3" xfId="2843" xr:uid="{00000000-0005-0000-0000-0000E5830000}"/>
    <cellStyle name="Normal 9 2 2 3 3 2" xfId="2842" xr:uid="{00000000-0005-0000-0000-0000E6830000}"/>
    <cellStyle name="Normal 9 2 2 3 3 2 2" xfId="16964" xr:uid="{00000000-0005-0000-0000-0000E7830000}"/>
    <cellStyle name="Normal 9 2 2 3 3 3" xfId="32969" xr:uid="{00000000-0005-0000-0000-0000E8830000}"/>
    <cellStyle name="Normal 9 2 2 3 4" xfId="2841" xr:uid="{00000000-0005-0000-0000-0000E9830000}"/>
    <cellStyle name="Normal 9 2 2 3 4 2" xfId="2840" xr:uid="{00000000-0005-0000-0000-0000EA830000}"/>
    <cellStyle name="Normal 9 2 2 3 5" xfId="2839" xr:uid="{00000000-0005-0000-0000-0000EB830000}"/>
    <cellStyle name="Normal 9 2 2 4" xfId="2838" xr:uid="{00000000-0005-0000-0000-0000EC830000}"/>
    <cellStyle name="Normal 9 2 2 4 2" xfId="2837" xr:uid="{00000000-0005-0000-0000-0000ED830000}"/>
    <cellStyle name="Normal 9 2 2 4 2 2" xfId="2836" xr:uid="{00000000-0005-0000-0000-0000EE830000}"/>
    <cellStyle name="Normal 9 2 2 4 2 2 2" xfId="10679" xr:uid="{00000000-0005-0000-0000-0000EF830000}"/>
    <cellStyle name="Normal 9 2 2 4 2 3" xfId="2835" xr:uid="{00000000-0005-0000-0000-0000F0830000}"/>
    <cellStyle name="Normal 9 2 2 4 3" xfId="27092" xr:uid="{00000000-0005-0000-0000-0000F1830000}"/>
    <cellStyle name="Normal 9 2 2 4 3 2" xfId="33437" xr:uid="{00000000-0005-0000-0000-0000F2830000}"/>
    <cellStyle name="Normal 9 2 2 4 4" xfId="25069" xr:uid="{00000000-0005-0000-0000-0000F3830000}"/>
    <cellStyle name="Normal 9 2 2 5" xfId="2834" xr:uid="{00000000-0005-0000-0000-0000F4830000}"/>
    <cellStyle name="Normal 9 2 2 5 2" xfId="2833" xr:uid="{00000000-0005-0000-0000-0000F5830000}"/>
    <cellStyle name="Normal 9 2 2 5 2 2" xfId="2832" xr:uid="{00000000-0005-0000-0000-0000F6830000}"/>
    <cellStyle name="Normal 9 2 2 5 3" xfId="34321" xr:uid="{00000000-0005-0000-0000-0000F7830000}"/>
    <cellStyle name="Normal 9 2 2 6" xfId="14932" xr:uid="{00000000-0005-0000-0000-0000F8830000}"/>
    <cellStyle name="Normal 9 2 2 6 2" xfId="2831" xr:uid="{00000000-0005-0000-0000-0000F9830000}"/>
    <cellStyle name="Normal 9 2 2 7" xfId="2830" xr:uid="{00000000-0005-0000-0000-0000FA830000}"/>
    <cellStyle name="Normal 9 2 3" xfId="12688" xr:uid="{00000000-0005-0000-0000-0000FB830000}"/>
    <cellStyle name="Normal 9 2 3 2" xfId="2829" xr:uid="{00000000-0005-0000-0000-0000FC830000}"/>
    <cellStyle name="Normal 9 2 3 2 2" xfId="27772" xr:uid="{00000000-0005-0000-0000-0000FD830000}"/>
    <cellStyle name="Normal 9 2 3 2 2 2" xfId="10581" xr:uid="{00000000-0005-0000-0000-0000FE830000}"/>
    <cellStyle name="Normal 9 2 3 2 2 2 2" xfId="2828" xr:uid="{00000000-0005-0000-0000-0000FF830000}"/>
    <cellStyle name="Normal 9 2 3 2 2 2 2 2" xfId="2827" xr:uid="{00000000-0005-0000-0000-000000840000}"/>
    <cellStyle name="Normal 9 2 3 2 2 2 3" xfId="28951" xr:uid="{00000000-0005-0000-0000-000001840000}"/>
    <cellStyle name="Normal 9 2 3 2 2 3" xfId="2826" xr:uid="{00000000-0005-0000-0000-000002840000}"/>
    <cellStyle name="Normal 9 2 3 2 2 3 2" xfId="2825" xr:uid="{00000000-0005-0000-0000-000003840000}"/>
    <cellStyle name="Normal 9 2 3 2 2 4" xfId="2824" xr:uid="{00000000-0005-0000-0000-000004840000}"/>
    <cellStyle name="Normal 9 2 3 2 3" xfId="28588" xr:uid="{00000000-0005-0000-0000-000005840000}"/>
    <cellStyle name="Normal 9 2 3 2 3 2" xfId="2823" xr:uid="{00000000-0005-0000-0000-000006840000}"/>
    <cellStyle name="Normal 9 2 3 2 3 2 2" xfId="2822" xr:uid="{00000000-0005-0000-0000-000007840000}"/>
    <cellStyle name="Normal 9 2 3 2 3 3" xfId="2821" xr:uid="{00000000-0005-0000-0000-000008840000}"/>
    <cellStyle name="Normal 9 2 3 2 4" xfId="2820" xr:uid="{00000000-0005-0000-0000-000009840000}"/>
    <cellStyle name="Normal 9 2 3 2 4 2" xfId="2819" xr:uid="{00000000-0005-0000-0000-00000A840000}"/>
    <cellStyle name="Normal 9 2 3 2 5" xfId="2818" xr:uid="{00000000-0005-0000-0000-00000B840000}"/>
    <cellStyle name="Normal 9 2 3 3" xfId="2817" xr:uid="{00000000-0005-0000-0000-00000C840000}"/>
    <cellStyle name="Normal 9 2 3 3 2" xfId="8547" xr:uid="{00000000-0005-0000-0000-00000D840000}"/>
    <cellStyle name="Normal 9 2 3 3 2 2" xfId="2816" xr:uid="{00000000-0005-0000-0000-00000E840000}"/>
    <cellStyle name="Normal 9 2 3 3 2 2 2" xfId="2815" xr:uid="{00000000-0005-0000-0000-00000F840000}"/>
    <cellStyle name="Normal 9 2 3 3 2 3" xfId="2814" xr:uid="{00000000-0005-0000-0000-000010840000}"/>
    <cellStyle name="Normal 9 2 3 3 3" xfId="8544" xr:uid="{00000000-0005-0000-0000-000011840000}"/>
    <cellStyle name="Normal 9 2 3 3 3 2" xfId="2813" xr:uid="{00000000-0005-0000-0000-000012840000}"/>
    <cellStyle name="Normal 9 2 3 3 4" xfId="2812" xr:uid="{00000000-0005-0000-0000-000013840000}"/>
    <cellStyle name="Normal 9 2 3 4" xfId="2811" xr:uid="{00000000-0005-0000-0000-000014840000}"/>
    <cellStyle name="Normal 9 2 3 4 2" xfId="8540" xr:uid="{00000000-0005-0000-0000-000015840000}"/>
    <cellStyle name="Normal 9 2 3 4 2 2" xfId="31636" xr:uid="{00000000-0005-0000-0000-000016840000}"/>
    <cellStyle name="Normal 9 2 3 4 3" xfId="2810" xr:uid="{00000000-0005-0000-0000-000017840000}"/>
    <cellStyle name="Normal 9 2 3 5" xfId="2809" xr:uid="{00000000-0005-0000-0000-000018840000}"/>
    <cellStyle name="Normal 9 2 3 5 2" xfId="2808" xr:uid="{00000000-0005-0000-0000-000019840000}"/>
    <cellStyle name="Normal 9 2 3 6" xfId="5132" xr:uid="{00000000-0005-0000-0000-00001A840000}"/>
    <cellStyle name="Normal 9 2 4" xfId="33056" xr:uid="{00000000-0005-0000-0000-00001B840000}"/>
    <cellStyle name="Normal 9 2 4 2" xfId="31017" xr:uid="{00000000-0005-0000-0000-00001C840000}"/>
    <cellStyle name="Normal 9 2 4 2 2" xfId="28904" xr:uid="{00000000-0005-0000-0000-00001D840000}"/>
    <cellStyle name="Normal 9 2 4 2 2 2" xfId="2807" xr:uid="{00000000-0005-0000-0000-00001E840000}"/>
    <cellStyle name="Normal 9 2 4 2 2 2 2" xfId="2806" xr:uid="{00000000-0005-0000-0000-00001F840000}"/>
    <cellStyle name="Normal 9 2 4 2 2 3" xfId="3876" xr:uid="{00000000-0005-0000-0000-000020840000}"/>
    <cellStyle name="Normal 9 2 4 2 3" xfId="2805" xr:uid="{00000000-0005-0000-0000-000021840000}"/>
    <cellStyle name="Normal 9 2 4 2 3 2" xfId="2804" xr:uid="{00000000-0005-0000-0000-000022840000}"/>
    <cellStyle name="Normal 9 2 4 2 4" xfId="2803" xr:uid="{00000000-0005-0000-0000-000023840000}"/>
    <cellStyle name="Normal 9 2 4 3" xfId="2802" xr:uid="{00000000-0005-0000-0000-000024840000}"/>
    <cellStyle name="Normal 9 2 4 3 2" xfId="8533" xr:uid="{00000000-0005-0000-0000-000025840000}"/>
    <cellStyle name="Normal 9 2 4 3 2 2" xfId="2801" xr:uid="{00000000-0005-0000-0000-000026840000}"/>
    <cellStyle name="Normal 9 2 4 3 3" xfId="17666" xr:uid="{00000000-0005-0000-0000-000027840000}"/>
    <cellStyle name="Normal 9 2 4 4" xfId="2800" xr:uid="{00000000-0005-0000-0000-000028840000}"/>
    <cellStyle name="Normal 9 2 4 4 2" xfId="18257" xr:uid="{00000000-0005-0000-0000-000029840000}"/>
    <cellStyle name="Normal 9 2 4 5" xfId="2799" xr:uid="{00000000-0005-0000-0000-00002A840000}"/>
    <cellStyle name="Normal 9 2 5" xfId="34193" xr:uid="{00000000-0005-0000-0000-00002B840000}"/>
    <cellStyle name="Normal 9 2 5 2" xfId="25985" xr:uid="{00000000-0005-0000-0000-00002C840000}"/>
    <cellStyle name="Normal 9 2 5 2 2" xfId="31098" xr:uid="{00000000-0005-0000-0000-00002D840000}"/>
    <cellStyle name="Normal 9 2 5 2 2 2" xfId="2798" xr:uid="{00000000-0005-0000-0000-00002E840000}"/>
    <cellStyle name="Normal 9 2 5 2 3" xfId="2797" xr:uid="{00000000-0005-0000-0000-00002F840000}"/>
    <cellStyle name="Normal 9 2 5 3" xfId="2796" xr:uid="{00000000-0005-0000-0000-000030840000}"/>
    <cellStyle name="Normal 9 2 5 3 2" xfId="17637" xr:uid="{00000000-0005-0000-0000-000031840000}"/>
    <cellStyle name="Normal 9 2 5 4" xfId="2795" xr:uid="{00000000-0005-0000-0000-000032840000}"/>
    <cellStyle name="Normal 9 2 6" xfId="27547" xr:uid="{00000000-0005-0000-0000-000033840000}"/>
    <cellStyle name="Normal 9 2 6 2" xfId="2794" xr:uid="{00000000-0005-0000-0000-000034840000}"/>
    <cellStyle name="Normal 9 2 6 2 2" xfId="2793" xr:uid="{00000000-0005-0000-0000-000035840000}"/>
    <cellStyle name="Normal 9 2 6 3" xfId="2792" xr:uid="{00000000-0005-0000-0000-000036840000}"/>
    <cellStyle name="Normal 9 2 7" xfId="2791" xr:uid="{00000000-0005-0000-0000-000037840000}"/>
    <cellStyle name="Normal 9 2 7 2" xfId="2790" xr:uid="{00000000-0005-0000-0000-000038840000}"/>
    <cellStyle name="Normal 9 2 8" xfId="2789" xr:uid="{00000000-0005-0000-0000-000039840000}"/>
    <cellStyle name="Normal 9 3" xfId="27458" xr:uid="{00000000-0005-0000-0000-00003A840000}"/>
    <cellStyle name="Normal 9 3 2" xfId="2788" xr:uid="{00000000-0005-0000-0000-00003B840000}"/>
    <cellStyle name="Normal 9 3 2 2" xfId="2787" xr:uid="{00000000-0005-0000-0000-00003C840000}"/>
    <cellStyle name="Normal 9 3 2 2 2" xfId="2786" xr:uid="{00000000-0005-0000-0000-00003D840000}"/>
    <cellStyle name="Normal 9 3 2 2 2 2" xfId="29797" xr:uid="{00000000-0005-0000-0000-00003E840000}"/>
    <cellStyle name="Normal 9 3 2 2 2 2 2" xfId="2785" xr:uid="{00000000-0005-0000-0000-00003F840000}"/>
    <cellStyle name="Normal 9 3 2 2 2 2 2 2" xfId="2784" xr:uid="{00000000-0005-0000-0000-000040840000}"/>
    <cellStyle name="Normal 9 3 2 2 2 2 3" xfId="2783" xr:uid="{00000000-0005-0000-0000-000041840000}"/>
    <cellStyle name="Normal 9 3 2 2 2 3" xfId="2782" xr:uid="{00000000-0005-0000-0000-000042840000}"/>
    <cellStyle name="Normal 9 3 2 2 2 3 2" xfId="2781" xr:uid="{00000000-0005-0000-0000-000043840000}"/>
    <cellStyle name="Normal 9 3 2 2 2 4" xfId="25504" xr:uid="{00000000-0005-0000-0000-000044840000}"/>
    <cellStyle name="Normal 9 3 2 2 3" xfId="21844" xr:uid="{00000000-0005-0000-0000-000045840000}"/>
    <cellStyle name="Normal 9 3 2 2 3 2" xfId="2780" xr:uid="{00000000-0005-0000-0000-000046840000}"/>
    <cellStyle name="Normal 9 3 2 2 3 2 2" xfId="2779" xr:uid="{00000000-0005-0000-0000-000047840000}"/>
    <cellStyle name="Normal 9 3 2 2 3 3" xfId="2778" xr:uid="{00000000-0005-0000-0000-000048840000}"/>
    <cellStyle name="Normal 9 3 2 2 4" xfId="2777" xr:uid="{00000000-0005-0000-0000-000049840000}"/>
    <cellStyle name="Normal 9 3 2 2 4 2" xfId="2776" xr:uid="{00000000-0005-0000-0000-00004A840000}"/>
    <cellStyle name="Normal 9 3 2 2 5" xfId="2775" xr:uid="{00000000-0005-0000-0000-00004B840000}"/>
    <cellStyle name="Normal 9 3 2 3" xfId="2774" xr:uid="{00000000-0005-0000-0000-00004C840000}"/>
    <cellStyle name="Normal 9 3 2 3 2" xfId="2773" xr:uid="{00000000-0005-0000-0000-00004D840000}"/>
    <cellStyle name="Normal 9 3 2 3 2 2" xfId="2772" xr:uid="{00000000-0005-0000-0000-00004E840000}"/>
    <cellStyle name="Normal 9 3 2 3 2 2 2" xfId="2771" xr:uid="{00000000-0005-0000-0000-00004F840000}"/>
    <cellStyle name="Normal 9 3 2 3 2 3" xfId="2770" xr:uid="{00000000-0005-0000-0000-000050840000}"/>
    <cellStyle name="Normal 9 3 2 3 3" xfId="2769" xr:uid="{00000000-0005-0000-0000-000051840000}"/>
    <cellStyle name="Normal 9 3 2 3 3 2" xfId="2768" xr:uid="{00000000-0005-0000-0000-000052840000}"/>
    <cellStyle name="Normal 9 3 2 3 4" xfId="2767" xr:uid="{00000000-0005-0000-0000-000053840000}"/>
    <cellStyle name="Normal 9 3 2 4" xfId="2766" xr:uid="{00000000-0005-0000-0000-000054840000}"/>
    <cellStyle name="Normal 9 3 2 4 2" xfId="2765" xr:uid="{00000000-0005-0000-0000-000055840000}"/>
    <cellStyle name="Normal 9 3 2 4 2 2" xfId="2764" xr:uid="{00000000-0005-0000-0000-000056840000}"/>
    <cellStyle name="Normal 9 3 2 4 3" xfId="2763" xr:uid="{00000000-0005-0000-0000-000057840000}"/>
    <cellStyle name="Normal 9 3 2 5" xfId="2762" xr:uid="{00000000-0005-0000-0000-000058840000}"/>
    <cellStyle name="Normal 9 3 2 5 2" xfId="2761" xr:uid="{00000000-0005-0000-0000-000059840000}"/>
    <cellStyle name="Normal 9 3 2 6" xfId="2760" xr:uid="{00000000-0005-0000-0000-00005A840000}"/>
    <cellStyle name="Normal 9 3 3" xfId="2759" xr:uid="{00000000-0005-0000-0000-00005B840000}"/>
    <cellStyle name="Normal 9 3 3 2" xfId="2758" xr:uid="{00000000-0005-0000-0000-00005C840000}"/>
    <cellStyle name="Normal 9 3 3 2 2" xfId="27689" xr:uid="{00000000-0005-0000-0000-00005D840000}"/>
    <cellStyle name="Normal 9 3 3 2 2 2" xfId="32565" xr:uid="{00000000-0005-0000-0000-00005E840000}"/>
    <cellStyle name="Normal 9 3 3 2 2 2 2" xfId="23955" xr:uid="{00000000-0005-0000-0000-00005F840000}"/>
    <cellStyle name="Normal 9 3 3 2 2 3" xfId="23949" xr:uid="{00000000-0005-0000-0000-000060840000}"/>
    <cellStyle name="Normal 9 3 3 2 3" xfId="6116" xr:uid="{00000000-0005-0000-0000-000061840000}"/>
    <cellStyle name="Normal 9 3 3 2 3 2" xfId="23931" xr:uid="{00000000-0005-0000-0000-000062840000}"/>
    <cellStyle name="Normal 9 3 3 2 4" xfId="21553" xr:uid="{00000000-0005-0000-0000-000063840000}"/>
    <cellStyle name="Normal 9 3 3 3" xfId="2757" xr:uid="{00000000-0005-0000-0000-000064840000}"/>
    <cellStyle name="Normal 9 3 3 3 2" xfId="8509" xr:uid="{00000000-0005-0000-0000-000065840000}"/>
    <cellStyle name="Normal 9 3 3 3 2 2" xfId="31999" xr:uid="{00000000-0005-0000-0000-000066840000}"/>
    <cellStyle name="Normal 9 3 3 3 3" xfId="5493" xr:uid="{00000000-0005-0000-0000-000067840000}"/>
    <cellStyle name="Normal 9 3 3 4" xfId="2756" xr:uid="{00000000-0005-0000-0000-000068840000}"/>
    <cellStyle name="Normal 9 3 3 4 2" xfId="2755" xr:uid="{00000000-0005-0000-0000-000069840000}"/>
    <cellStyle name="Normal 9 3 3 5" xfId="2754" xr:uid="{00000000-0005-0000-0000-00006A840000}"/>
    <cellStyle name="Normal 9 3 4" xfId="33038" xr:uid="{00000000-0005-0000-0000-00006B840000}"/>
    <cellStyle name="Normal 9 3 4 2" xfId="2753" xr:uid="{00000000-0005-0000-0000-00006C840000}"/>
    <cellStyle name="Normal 9 3 4 2 2" xfId="27270" xr:uid="{00000000-0005-0000-0000-00006D840000}"/>
    <cellStyle name="Normal 9 3 4 2 2 2" xfId="2752" xr:uid="{00000000-0005-0000-0000-00006E840000}"/>
    <cellStyle name="Normal 9 3 4 2 3" xfId="26631" xr:uid="{00000000-0005-0000-0000-00006F840000}"/>
    <cellStyle name="Normal 9 3 4 3" xfId="2751" xr:uid="{00000000-0005-0000-0000-000070840000}"/>
    <cellStyle name="Normal 9 3 4 3 2" xfId="17560" xr:uid="{00000000-0005-0000-0000-000071840000}"/>
    <cellStyle name="Normal 9 3 4 4" xfId="2750" xr:uid="{00000000-0005-0000-0000-000072840000}"/>
    <cellStyle name="Normal 9 3 5" xfId="2749" xr:uid="{00000000-0005-0000-0000-000073840000}"/>
    <cellStyle name="Normal 9 3 5 2" xfId="2748" xr:uid="{00000000-0005-0000-0000-000074840000}"/>
    <cellStyle name="Normal 9 3 5 2 2" xfId="31107" xr:uid="{00000000-0005-0000-0000-000075840000}"/>
    <cellStyle name="Normal 9 3 5 3" xfId="2747" xr:uid="{00000000-0005-0000-0000-000076840000}"/>
    <cellStyle name="Normal 9 3 6" xfId="2746" xr:uid="{00000000-0005-0000-0000-000077840000}"/>
    <cellStyle name="Normal 9 3 6 2" xfId="2745" xr:uid="{00000000-0005-0000-0000-000078840000}"/>
    <cellStyle name="Normal 9 3 7" xfId="2744" xr:uid="{00000000-0005-0000-0000-000079840000}"/>
    <cellStyle name="Normal 9 4" xfId="2743" xr:uid="{00000000-0005-0000-0000-00007A840000}"/>
    <cellStyle name="Normal 9 4 2" xfId="14622" xr:uid="{00000000-0005-0000-0000-00007B840000}"/>
    <cellStyle name="Normal 9 4 2 2" xfId="2742" xr:uid="{00000000-0005-0000-0000-00007C840000}"/>
    <cellStyle name="Normal 9 4 2 2 2" xfId="2741" xr:uid="{00000000-0005-0000-0000-00007D840000}"/>
    <cellStyle name="Normal 9 4 2 2 2 2" xfId="2740" xr:uid="{00000000-0005-0000-0000-00007E840000}"/>
    <cellStyle name="Normal 9 4 2 2 2 2 2" xfId="29967" xr:uid="{00000000-0005-0000-0000-00007F840000}"/>
    <cellStyle name="Normal 9 4 2 2 2 3" xfId="2739" xr:uid="{00000000-0005-0000-0000-000080840000}"/>
    <cellStyle name="Normal 9 4 2 2 3" xfId="2738" xr:uid="{00000000-0005-0000-0000-000081840000}"/>
    <cellStyle name="Normal 9 4 2 2 3 2" xfId="28047" xr:uid="{00000000-0005-0000-0000-000082840000}"/>
    <cellStyle name="Normal 9 4 2 2 4" xfId="2737" xr:uid="{00000000-0005-0000-0000-000083840000}"/>
    <cellStyle name="Normal 9 4 2 3" xfId="2736" xr:uid="{00000000-0005-0000-0000-000084840000}"/>
    <cellStyle name="Normal 9 4 2 3 2" xfId="2735" xr:uid="{00000000-0005-0000-0000-000085840000}"/>
    <cellStyle name="Normal 9 4 2 3 2 2" xfId="2734" xr:uid="{00000000-0005-0000-0000-000086840000}"/>
    <cellStyle name="Normal 9 4 2 3 3" xfId="26602" xr:uid="{00000000-0005-0000-0000-000087840000}"/>
    <cellStyle name="Normal 9 4 2 4" xfId="2733" xr:uid="{00000000-0005-0000-0000-000088840000}"/>
    <cellStyle name="Normal 9 4 2 4 2" xfId="20762" xr:uid="{00000000-0005-0000-0000-000089840000}"/>
    <cellStyle name="Normal 9 4 2 5" xfId="2732" xr:uid="{00000000-0005-0000-0000-00008A840000}"/>
    <cellStyle name="Normal 9 4 3" xfId="9435" xr:uid="{00000000-0005-0000-0000-00008B840000}"/>
    <cellStyle name="Normal 9 4 3 2" xfId="2731" xr:uid="{00000000-0005-0000-0000-00008C840000}"/>
    <cellStyle name="Normal 9 4 3 2 2" xfId="2730" xr:uid="{00000000-0005-0000-0000-00008D840000}"/>
    <cellStyle name="Normal 9 4 3 2 2 2" xfId="2729" xr:uid="{00000000-0005-0000-0000-00008E840000}"/>
    <cellStyle name="Normal 9 4 3 2 3" xfId="34198" xr:uid="{00000000-0005-0000-0000-00008F840000}"/>
    <cellStyle name="Normal 9 4 3 3" xfId="2728" xr:uid="{00000000-0005-0000-0000-000090840000}"/>
    <cellStyle name="Normal 9 4 3 3 2" xfId="2727" xr:uid="{00000000-0005-0000-0000-000091840000}"/>
    <cellStyle name="Normal 9 4 3 4" xfId="23684" xr:uid="{00000000-0005-0000-0000-000092840000}"/>
    <cellStyle name="Normal 9 4 4" xfId="9433" xr:uid="{00000000-0005-0000-0000-000093840000}"/>
    <cellStyle name="Normal 9 4 4 2" xfId="2726" xr:uid="{00000000-0005-0000-0000-000094840000}"/>
    <cellStyle name="Normal 9 4 4 2 2" xfId="31896" xr:uid="{00000000-0005-0000-0000-000095840000}"/>
    <cellStyle name="Normal 9 4 4 3" xfId="2725" xr:uid="{00000000-0005-0000-0000-000096840000}"/>
    <cellStyle name="Normal 9 4 5" xfId="2724" xr:uid="{00000000-0005-0000-0000-000097840000}"/>
    <cellStyle name="Normal 9 4 5 2" xfId="2723" xr:uid="{00000000-0005-0000-0000-000098840000}"/>
    <cellStyle name="Normal 9 4 6" xfId="2722" xr:uid="{00000000-0005-0000-0000-000099840000}"/>
    <cellStyle name="Normal 9 5" xfId="2721" xr:uid="{00000000-0005-0000-0000-00009A840000}"/>
    <cellStyle name="Normal 9 5 2" xfId="2720" xr:uid="{00000000-0005-0000-0000-00009B840000}"/>
    <cellStyle name="Normal 9 5 2 2" xfId="27135" xr:uid="{00000000-0005-0000-0000-00009C840000}"/>
    <cellStyle name="Normal 9 5 2 2 2" xfId="2719" xr:uid="{00000000-0005-0000-0000-00009D840000}"/>
    <cellStyle name="Normal 9 5 2 2 2 2" xfId="2718" xr:uid="{00000000-0005-0000-0000-00009E840000}"/>
    <cellStyle name="Normal 9 5 2 2 3" xfId="2717" xr:uid="{00000000-0005-0000-0000-00009F840000}"/>
    <cellStyle name="Normal 9 5 2 3" xfId="34307" xr:uid="{00000000-0005-0000-0000-0000A0840000}"/>
    <cellStyle name="Normal 9 5 2 3 2" xfId="2716" xr:uid="{00000000-0005-0000-0000-0000A1840000}"/>
    <cellStyle name="Normal 9 5 2 4" xfId="2715" xr:uid="{00000000-0005-0000-0000-0000A2840000}"/>
    <cellStyle name="Normal 9 5 3" xfId="9431" xr:uid="{00000000-0005-0000-0000-0000A3840000}"/>
    <cellStyle name="Normal 9 5 3 2" xfId="30043" xr:uid="{00000000-0005-0000-0000-0000A4840000}"/>
    <cellStyle name="Normal 9 5 3 2 2" xfId="2714" xr:uid="{00000000-0005-0000-0000-0000A5840000}"/>
    <cellStyle name="Normal 9 5 3 3" xfId="2713" xr:uid="{00000000-0005-0000-0000-0000A6840000}"/>
    <cellStyle name="Normal 9 5 4" xfId="2712" xr:uid="{00000000-0005-0000-0000-0000A7840000}"/>
    <cellStyle name="Normal 9 5 4 2" xfId="2711" xr:uid="{00000000-0005-0000-0000-0000A8840000}"/>
    <cellStyle name="Normal 9 5 5" xfId="2710" xr:uid="{00000000-0005-0000-0000-0000A9840000}"/>
    <cellStyle name="Normal 9 6" xfId="2709" xr:uid="{00000000-0005-0000-0000-0000AA840000}"/>
    <cellStyle name="Normal 9 6 2" xfId="2708" xr:uid="{00000000-0005-0000-0000-0000AB840000}"/>
    <cellStyle name="Normal 9 6 2 2" xfId="11325" xr:uid="{00000000-0005-0000-0000-0000AC840000}"/>
    <cellStyle name="Normal 9 6 2 2 2" xfId="2707" xr:uid="{00000000-0005-0000-0000-0000AD840000}"/>
    <cellStyle name="Normal 9 6 2 3" xfId="2706" xr:uid="{00000000-0005-0000-0000-0000AE840000}"/>
    <cellStyle name="Normal 9 6 3" xfId="2705" xr:uid="{00000000-0005-0000-0000-0000AF840000}"/>
    <cellStyle name="Normal 9 6 3 2" xfId="2704" xr:uid="{00000000-0005-0000-0000-0000B0840000}"/>
    <cellStyle name="Normal 9 6 4" xfId="2703" xr:uid="{00000000-0005-0000-0000-0000B1840000}"/>
    <cellStyle name="Normal 9 7" xfId="7252" xr:uid="{00000000-0005-0000-0000-0000B2840000}"/>
    <cellStyle name="Normal 9 7 2" xfId="7250" xr:uid="{00000000-0005-0000-0000-0000B3840000}"/>
    <cellStyle name="Normal 9 7 2 2" xfId="7248" xr:uid="{00000000-0005-0000-0000-0000B4840000}"/>
    <cellStyle name="Normal 9 7 3" xfId="9681" xr:uid="{00000000-0005-0000-0000-0000B5840000}"/>
    <cellStyle name="Normal 9 8" xfId="7245" xr:uid="{00000000-0005-0000-0000-0000B6840000}"/>
    <cellStyle name="Normal 9 8 2" xfId="7242" xr:uid="{00000000-0005-0000-0000-0000B7840000}"/>
    <cellStyle name="Normal 9 9" xfId="7240" xr:uid="{00000000-0005-0000-0000-0000B8840000}"/>
    <cellStyle name="Note" xfId="358" builtinId="10" customBuiltin="1"/>
    <cellStyle name="Note 10" xfId="339" xr:uid="{00000000-0005-0000-0000-0000BA840000}"/>
    <cellStyle name="Note 10 2" xfId="2701" xr:uid="{00000000-0005-0000-0000-0000BB840000}"/>
    <cellStyle name="Note 10 2 2" xfId="2700" xr:uid="{00000000-0005-0000-0000-0000BC840000}"/>
    <cellStyle name="Note 10 2 2 2" xfId="2699" xr:uid="{00000000-0005-0000-0000-0000BD840000}"/>
    <cellStyle name="Note 10 2 3" xfId="2698" xr:uid="{00000000-0005-0000-0000-0000BE840000}"/>
    <cellStyle name="Note 10 2 4" xfId="34873" xr:uid="{00000000-0005-0000-0000-0000BF840000}"/>
    <cellStyle name="Note 10 3" xfId="2697" xr:uid="{00000000-0005-0000-0000-0000C0840000}"/>
    <cellStyle name="Note 10 3 2" xfId="2696" xr:uid="{00000000-0005-0000-0000-0000C1840000}"/>
    <cellStyle name="Note 10 3 3" xfId="35074" xr:uid="{00000000-0005-0000-0000-0000C2840000}"/>
    <cellStyle name="Note 10 4" xfId="2695" xr:uid="{00000000-0005-0000-0000-0000C3840000}"/>
    <cellStyle name="Note 10 4 2" xfId="35282" xr:uid="{00000000-0005-0000-0000-0000C4840000}"/>
    <cellStyle name="Note 10 5" xfId="34632" xr:uid="{00000000-0005-0000-0000-0000C5840000}"/>
    <cellStyle name="Note 10 6" xfId="2702" xr:uid="{00000000-0005-0000-0000-0000C6840000}"/>
    <cellStyle name="Note 10 6 2" xfId="36370" xr:uid="{00000000-0005-0000-0000-0000C7840000}"/>
    <cellStyle name="Note 10 7" xfId="36656" xr:uid="{00000000-0005-0000-0000-0000C8840000}"/>
    <cellStyle name="Note 10 8" xfId="37541" xr:uid="{00000000-0005-0000-0000-0000C9840000}"/>
    <cellStyle name="Note 11" xfId="20295" xr:uid="{00000000-0005-0000-0000-0000CA840000}"/>
    <cellStyle name="Note 11 2" xfId="25587" xr:uid="{00000000-0005-0000-0000-0000CB840000}"/>
    <cellStyle name="Note 11 2 2" xfId="2694" xr:uid="{00000000-0005-0000-0000-0000CC840000}"/>
    <cellStyle name="Note 11 2 3" xfId="35093" xr:uid="{00000000-0005-0000-0000-0000CD840000}"/>
    <cellStyle name="Note 11 3" xfId="2693" xr:uid="{00000000-0005-0000-0000-0000CE840000}"/>
    <cellStyle name="Note 11 3 2" xfId="35301" xr:uid="{00000000-0005-0000-0000-0000CF840000}"/>
    <cellStyle name="Note 11 4" xfId="34687" xr:uid="{00000000-0005-0000-0000-0000D0840000}"/>
    <cellStyle name="Note 11 5" xfId="36389" xr:uid="{00000000-0005-0000-0000-0000D1840000}"/>
    <cellStyle name="Note 11 6" xfId="36675" xr:uid="{00000000-0005-0000-0000-0000D2840000}"/>
    <cellStyle name="Note 11 7" xfId="37560" xr:uid="{00000000-0005-0000-0000-0000D3840000}"/>
    <cellStyle name="Note 12" xfId="26088" xr:uid="{00000000-0005-0000-0000-0000D4840000}"/>
    <cellStyle name="Note 12 2" xfId="31449" xr:uid="{00000000-0005-0000-0000-0000D5840000}"/>
    <cellStyle name="Note 12 2 2" xfId="35112" xr:uid="{00000000-0005-0000-0000-0000D6840000}"/>
    <cellStyle name="Note 12 3" xfId="34689" xr:uid="{00000000-0005-0000-0000-0000D7840000}"/>
    <cellStyle name="Note 12 4" xfId="35536" xr:uid="{00000000-0005-0000-0000-0000D8840000}"/>
    <cellStyle name="Note 12 5" xfId="36409" xr:uid="{00000000-0005-0000-0000-0000D9840000}"/>
    <cellStyle name="Note 12 6" xfId="36695" xr:uid="{00000000-0005-0000-0000-0000DA840000}"/>
    <cellStyle name="Note 12 7" xfId="37580" xr:uid="{00000000-0005-0000-0000-0000DB840000}"/>
    <cellStyle name="Note 13" xfId="27496" xr:uid="{00000000-0005-0000-0000-0000DC840000}"/>
    <cellStyle name="Note 13 2" xfId="34702" xr:uid="{00000000-0005-0000-0000-0000DD840000}"/>
    <cellStyle name="Note 13 3" xfId="35315" xr:uid="{00000000-0005-0000-0000-0000DE840000}"/>
    <cellStyle name="Note 13 4" xfId="35555" xr:uid="{00000000-0005-0000-0000-0000DF840000}"/>
    <cellStyle name="Note 13 5" xfId="36428" xr:uid="{00000000-0005-0000-0000-0000E0840000}"/>
    <cellStyle name="Note 13 6" xfId="36714" xr:uid="{00000000-0005-0000-0000-0000E1840000}"/>
    <cellStyle name="Note 13 7" xfId="37599" xr:uid="{00000000-0005-0000-0000-0000E2840000}"/>
    <cellStyle name="Note 14" xfId="25998" xr:uid="{00000000-0005-0000-0000-0000E3840000}"/>
    <cellStyle name="Note 14 2" xfId="35335" xr:uid="{00000000-0005-0000-0000-0000E4840000}"/>
    <cellStyle name="Note 14 3" xfId="36449" xr:uid="{00000000-0005-0000-0000-0000E5840000}"/>
    <cellStyle name="Note 14 4" xfId="36735" xr:uid="{00000000-0005-0000-0000-0000E6840000}"/>
    <cellStyle name="Note 14 5" xfId="37620" xr:uid="{00000000-0005-0000-0000-0000E7840000}"/>
    <cellStyle name="Note 15" xfId="31690" xr:uid="{00000000-0005-0000-0000-0000E8840000}"/>
    <cellStyle name="Note 15 2" xfId="35637" xr:uid="{00000000-0005-0000-0000-0000E9840000}"/>
    <cellStyle name="Note 15 3" xfId="37657" xr:uid="{00000000-0005-0000-0000-0000EA840000}"/>
    <cellStyle name="Note 16" xfId="2692" xr:uid="{00000000-0005-0000-0000-0000EB840000}"/>
    <cellStyle name="Note 16 2" xfId="35639" xr:uid="{00000000-0005-0000-0000-0000EC840000}"/>
    <cellStyle name="Note 16 3" xfId="37660" xr:uid="{00000000-0005-0000-0000-0000ED840000}"/>
    <cellStyle name="Note 17" xfId="2691" xr:uid="{00000000-0005-0000-0000-0000EE840000}"/>
    <cellStyle name="Note 17 2" xfId="35640" xr:uid="{00000000-0005-0000-0000-0000EF840000}"/>
    <cellStyle name="Note 17 3" xfId="37679" xr:uid="{00000000-0005-0000-0000-0000F0840000}"/>
    <cellStyle name="Note 18" xfId="34645" xr:uid="{00000000-0005-0000-0000-0000F1840000}"/>
    <cellStyle name="Note 18 2" xfId="36809" xr:uid="{00000000-0005-0000-0000-0000F2840000}"/>
    <cellStyle name="Note 18 3" xfId="37699" xr:uid="{00000000-0005-0000-0000-0000F3840000}"/>
    <cellStyle name="Note 19" xfId="34665" xr:uid="{00000000-0005-0000-0000-0000F4840000}"/>
    <cellStyle name="Note 19 2" xfId="36828" xr:uid="{00000000-0005-0000-0000-0000F5840000}"/>
    <cellStyle name="Note 19 3" xfId="37718" xr:uid="{00000000-0005-0000-0000-0000F6840000}"/>
    <cellStyle name="Note 2" xfId="73" xr:uid="{00000000-0005-0000-0000-0000F7840000}"/>
    <cellStyle name="Note 2 10" xfId="31953" xr:uid="{00000000-0005-0000-0000-0000F8840000}"/>
    <cellStyle name="Note 2 10 2" xfId="2690" xr:uid="{00000000-0005-0000-0000-0000F9840000}"/>
    <cellStyle name="Note 2 10 2 2" xfId="2689" xr:uid="{00000000-0005-0000-0000-0000FA840000}"/>
    <cellStyle name="Note 2 10 3" xfId="2688" xr:uid="{00000000-0005-0000-0000-0000FB840000}"/>
    <cellStyle name="Note 2 10 4" xfId="37417" xr:uid="{00000000-0005-0000-0000-0000FC840000}"/>
    <cellStyle name="Note 2 11" xfId="2687" xr:uid="{00000000-0005-0000-0000-0000FD840000}"/>
    <cellStyle name="Note 2 11 2" xfId="21896" xr:uid="{00000000-0005-0000-0000-0000FE840000}"/>
    <cellStyle name="Note 2 12" xfId="2686" xr:uid="{00000000-0005-0000-0000-0000FF840000}"/>
    <cellStyle name="Note 2 13" xfId="34435" xr:uid="{00000000-0005-0000-0000-000000850000}"/>
    <cellStyle name="Note 2 14" xfId="3174" xr:uid="{00000000-0005-0000-0000-000001850000}"/>
    <cellStyle name="Note 2 2" xfId="136" xr:uid="{00000000-0005-0000-0000-000002850000}"/>
    <cellStyle name="Note 2 2 10" xfId="12458" xr:uid="{00000000-0005-0000-0000-000003850000}"/>
    <cellStyle name="Note 2 2 10 2" xfId="2685" xr:uid="{00000000-0005-0000-0000-000004850000}"/>
    <cellStyle name="Note 2 2 11" xfId="30287" xr:uid="{00000000-0005-0000-0000-000005850000}"/>
    <cellStyle name="Note 2 2 12" xfId="34490" xr:uid="{00000000-0005-0000-0000-000006850000}"/>
    <cellStyle name="Note 2 2 13" xfId="20814" xr:uid="{00000000-0005-0000-0000-000007850000}"/>
    <cellStyle name="Note 2 2 2" xfId="2684" xr:uid="{00000000-0005-0000-0000-000008850000}"/>
    <cellStyle name="Note 2 2 2 10" xfId="2683" xr:uid="{00000000-0005-0000-0000-000009850000}"/>
    <cellStyle name="Note 2 2 2 2" xfId="5234" xr:uid="{00000000-0005-0000-0000-00000A850000}"/>
    <cellStyle name="Note 2 2 2 2 2" xfId="19773" xr:uid="{00000000-0005-0000-0000-00000B850000}"/>
    <cellStyle name="Note 2 2 2 2 2 2" xfId="15899" xr:uid="{00000000-0005-0000-0000-00000C850000}"/>
    <cellStyle name="Note 2 2 2 2 2 2 2" xfId="2682" xr:uid="{00000000-0005-0000-0000-00000D850000}"/>
    <cellStyle name="Note 2 2 2 2 2 2 2 2" xfId="2681" xr:uid="{00000000-0005-0000-0000-00000E850000}"/>
    <cellStyle name="Note 2 2 2 2 2 2 2 2 2" xfId="2680" xr:uid="{00000000-0005-0000-0000-00000F850000}"/>
    <cellStyle name="Note 2 2 2 2 2 2 2 2 2 2" xfId="32342" xr:uid="{00000000-0005-0000-0000-000010850000}"/>
    <cellStyle name="Note 2 2 2 2 2 2 2 2 2 2 2" xfId="2679" xr:uid="{00000000-0005-0000-0000-000011850000}"/>
    <cellStyle name="Note 2 2 2 2 2 2 2 2 2 2 2 2" xfId="30855" xr:uid="{00000000-0005-0000-0000-000012850000}"/>
    <cellStyle name="Note 2 2 2 2 2 2 2 2 2 2 3" xfId="2678" xr:uid="{00000000-0005-0000-0000-000013850000}"/>
    <cellStyle name="Note 2 2 2 2 2 2 2 2 2 3" xfId="16961" xr:uid="{00000000-0005-0000-0000-000014850000}"/>
    <cellStyle name="Note 2 2 2 2 2 2 2 2 2 3 2" xfId="31493" xr:uid="{00000000-0005-0000-0000-000015850000}"/>
    <cellStyle name="Note 2 2 2 2 2 2 2 2 2 4" xfId="2677" xr:uid="{00000000-0005-0000-0000-000016850000}"/>
    <cellStyle name="Note 2 2 2 2 2 2 2 2 3" xfId="25759" xr:uid="{00000000-0005-0000-0000-000017850000}"/>
    <cellStyle name="Note 2 2 2 2 2 2 2 2 3 2" xfId="24160" xr:uid="{00000000-0005-0000-0000-000018850000}"/>
    <cellStyle name="Note 2 2 2 2 2 2 2 2 3 2 2" xfId="2676" xr:uid="{00000000-0005-0000-0000-000019850000}"/>
    <cellStyle name="Note 2 2 2 2 2 2 2 2 3 3" xfId="2675" xr:uid="{00000000-0005-0000-0000-00001A850000}"/>
    <cellStyle name="Note 2 2 2 2 2 2 2 2 4" xfId="2673" xr:uid="{00000000-0005-0000-0000-00001B850000}"/>
    <cellStyle name="Note 2 2 2 2 2 2 2 2 4 2" xfId="2672" xr:uid="{00000000-0005-0000-0000-00001C850000}"/>
    <cellStyle name="Note 2 2 2 2 2 2 2 2 5" xfId="22914" xr:uid="{00000000-0005-0000-0000-00001D850000}"/>
    <cellStyle name="Note 2 2 2 2 2 2 2 3" xfId="10593" xr:uid="{00000000-0005-0000-0000-00001E850000}"/>
    <cellStyle name="Note 2 2 2 2 2 2 2 3 2" xfId="2670" xr:uid="{00000000-0005-0000-0000-00001F850000}"/>
    <cellStyle name="Note 2 2 2 2 2 2 2 3 2 2" xfId="16941" xr:uid="{00000000-0005-0000-0000-000020850000}"/>
    <cellStyle name="Note 2 2 2 2 2 2 2 3 2 2 2" xfId="27062" xr:uid="{00000000-0005-0000-0000-000021850000}"/>
    <cellStyle name="Note 2 2 2 2 2 2 2 3 2 3" xfId="2669" xr:uid="{00000000-0005-0000-0000-000022850000}"/>
    <cellStyle name="Note 2 2 2 2 2 2 2 3 3" xfId="2668" xr:uid="{00000000-0005-0000-0000-000023850000}"/>
    <cellStyle name="Note 2 2 2 2 2 2 2 3 3 2" xfId="2667" xr:uid="{00000000-0005-0000-0000-000024850000}"/>
    <cellStyle name="Note 2 2 2 2 2 2 2 3 4" xfId="2666" xr:uid="{00000000-0005-0000-0000-000025850000}"/>
    <cellStyle name="Note 2 2 2 2 2 2 2 4" xfId="2665" xr:uid="{00000000-0005-0000-0000-000026850000}"/>
    <cellStyle name="Note 2 2 2 2 2 2 2 4 2" xfId="2664" xr:uid="{00000000-0005-0000-0000-000027850000}"/>
    <cellStyle name="Note 2 2 2 2 2 2 2 4 2 2" xfId="2663" xr:uid="{00000000-0005-0000-0000-000028850000}"/>
    <cellStyle name="Note 2 2 2 2 2 2 2 4 3" xfId="2662" xr:uid="{00000000-0005-0000-0000-000029850000}"/>
    <cellStyle name="Note 2 2 2 2 2 2 2 5" xfId="2661" xr:uid="{00000000-0005-0000-0000-00002A850000}"/>
    <cellStyle name="Note 2 2 2 2 2 2 2 5 2" xfId="2659" xr:uid="{00000000-0005-0000-0000-00002B850000}"/>
    <cellStyle name="Note 2 2 2 2 2 2 2 6" xfId="18348" xr:uid="{00000000-0005-0000-0000-00002C850000}"/>
    <cellStyle name="Note 2 2 2 2 2 2 3" xfId="2657" xr:uid="{00000000-0005-0000-0000-00002D850000}"/>
    <cellStyle name="Note 2 2 2 2 2 2 3 2" xfId="2656" xr:uid="{00000000-0005-0000-0000-00002E850000}"/>
    <cellStyle name="Note 2 2 2 2 2 2 3 2 2" xfId="2655" xr:uid="{00000000-0005-0000-0000-00002F850000}"/>
    <cellStyle name="Note 2 2 2 2 2 2 3 2 2 2" xfId="16919" xr:uid="{00000000-0005-0000-0000-000030850000}"/>
    <cellStyle name="Note 2 2 2 2 2 2 3 2 2 2 2" xfId="2654" xr:uid="{00000000-0005-0000-0000-000031850000}"/>
    <cellStyle name="Note 2 2 2 2 2 2 3 2 2 3" xfId="2653" xr:uid="{00000000-0005-0000-0000-000032850000}"/>
    <cellStyle name="Note 2 2 2 2 2 2 3 2 3" xfId="2652" xr:uid="{00000000-0005-0000-0000-000033850000}"/>
    <cellStyle name="Note 2 2 2 2 2 2 3 2 3 2" xfId="20088" xr:uid="{00000000-0005-0000-0000-000034850000}"/>
    <cellStyle name="Note 2 2 2 2 2 2 3 2 4" xfId="2651" xr:uid="{00000000-0005-0000-0000-000035850000}"/>
    <cellStyle name="Note 2 2 2 2 2 2 3 3" xfId="2650" xr:uid="{00000000-0005-0000-0000-000036850000}"/>
    <cellStyle name="Note 2 2 2 2 2 2 3 3 2" xfId="7313" xr:uid="{00000000-0005-0000-0000-000037850000}"/>
    <cellStyle name="Note 2 2 2 2 2 2 3 3 2 2" xfId="2649" xr:uid="{00000000-0005-0000-0000-000038850000}"/>
    <cellStyle name="Note 2 2 2 2 2 2 3 3 3" xfId="33559" xr:uid="{00000000-0005-0000-0000-000039850000}"/>
    <cellStyle name="Note 2 2 2 2 2 2 3 4" xfId="19502" xr:uid="{00000000-0005-0000-0000-00003A850000}"/>
    <cellStyle name="Note 2 2 2 2 2 2 3 4 2" xfId="7306" xr:uid="{00000000-0005-0000-0000-00003B850000}"/>
    <cellStyle name="Note 2 2 2 2 2 2 3 5" xfId="2648" xr:uid="{00000000-0005-0000-0000-00003C850000}"/>
    <cellStyle name="Note 2 2 2 2 2 2 4" xfId="15993" xr:uid="{00000000-0005-0000-0000-00003D850000}"/>
    <cellStyle name="Note 2 2 2 2 2 2 4 2" xfId="2646" xr:uid="{00000000-0005-0000-0000-00003E850000}"/>
    <cellStyle name="Note 2 2 2 2 2 2 4 2 2" xfId="2645" xr:uid="{00000000-0005-0000-0000-00003F850000}"/>
    <cellStyle name="Note 2 2 2 2 2 2 4 2 2 2" xfId="16950" xr:uid="{00000000-0005-0000-0000-000040850000}"/>
    <cellStyle name="Note 2 2 2 2 2 2 4 2 3" xfId="2644" xr:uid="{00000000-0005-0000-0000-000041850000}"/>
    <cellStyle name="Note 2 2 2 2 2 2 4 3" xfId="27880" xr:uid="{00000000-0005-0000-0000-000042850000}"/>
    <cellStyle name="Note 2 2 2 2 2 2 4 3 2" xfId="7274" xr:uid="{00000000-0005-0000-0000-000043850000}"/>
    <cellStyle name="Note 2 2 2 2 2 2 4 4" xfId="2643" xr:uid="{00000000-0005-0000-0000-000044850000}"/>
    <cellStyle name="Note 2 2 2 2 2 2 5" xfId="25323" xr:uid="{00000000-0005-0000-0000-000045850000}"/>
    <cellStyle name="Note 2 2 2 2 2 2 5 2" xfId="2642" xr:uid="{00000000-0005-0000-0000-000046850000}"/>
    <cellStyle name="Note 2 2 2 2 2 2 5 2 2" xfId="2641" xr:uid="{00000000-0005-0000-0000-000047850000}"/>
    <cellStyle name="Note 2 2 2 2 2 2 5 3" xfId="2640" xr:uid="{00000000-0005-0000-0000-000048850000}"/>
    <cellStyle name="Note 2 2 2 2 2 2 6" xfId="2639" xr:uid="{00000000-0005-0000-0000-000049850000}"/>
    <cellStyle name="Note 2 2 2 2 2 2 6 2" xfId="2638" xr:uid="{00000000-0005-0000-0000-00004A850000}"/>
    <cellStyle name="Note 2 2 2 2 2 2 7" xfId="2637" xr:uid="{00000000-0005-0000-0000-00004B850000}"/>
    <cellStyle name="Note 2 2 2 2 2 3" xfId="2636" xr:uid="{00000000-0005-0000-0000-00004C850000}"/>
    <cellStyle name="Note 2 2 2 2 2 3 2" xfId="2635" xr:uid="{00000000-0005-0000-0000-00004D850000}"/>
    <cellStyle name="Note 2 2 2 2 2 3 2 2" xfId="2634" xr:uid="{00000000-0005-0000-0000-00004E850000}"/>
    <cellStyle name="Note 2 2 2 2 2 3 2 2 2" xfId="2633" xr:uid="{00000000-0005-0000-0000-00004F850000}"/>
    <cellStyle name="Note 2 2 2 2 2 3 2 2 2 2" xfId="26094" xr:uid="{00000000-0005-0000-0000-000050850000}"/>
    <cellStyle name="Note 2 2 2 2 2 3 2 2 2 2 2" xfId="5462" xr:uid="{00000000-0005-0000-0000-000051850000}"/>
    <cellStyle name="Note 2 2 2 2 2 3 2 2 2 3" xfId="2632" xr:uid="{00000000-0005-0000-0000-000052850000}"/>
    <cellStyle name="Note 2 2 2 2 2 3 2 2 3" xfId="2631" xr:uid="{00000000-0005-0000-0000-000053850000}"/>
    <cellStyle name="Note 2 2 2 2 2 3 2 2 3 2" xfId="3704" xr:uid="{00000000-0005-0000-0000-000054850000}"/>
    <cellStyle name="Note 2 2 2 2 2 3 2 2 4" xfId="2630" xr:uid="{00000000-0005-0000-0000-000055850000}"/>
    <cellStyle name="Note 2 2 2 2 2 3 2 3" xfId="4494" xr:uid="{00000000-0005-0000-0000-000056850000}"/>
    <cellStyle name="Note 2 2 2 2 2 3 2 3 2" xfId="8369" xr:uid="{00000000-0005-0000-0000-000057850000}"/>
    <cellStyle name="Note 2 2 2 2 2 3 2 3 2 2" xfId="4492" xr:uid="{00000000-0005-0000-0000-000058850000}"/>
    <cellStyle name="Note 2 2 2 2 2 3 2 3 3" xfId="4487" xr:uid="{00000000-0005-0000-0000-000059850000}"/>
    <cellStyle name="Note 2 2 2 2 2 3 2 4" xfId="4482" xr:uid="{00000000-0005-0000-0000-00005A850000}"/>
    <cellStyle name="Note 2 2 2 2 2 3 2 4 2" xfId="4480" xr:uid="{00000000-0005-0000-0000-00005B850000}"/>
    <cellStyle name="Note 2 2 2 2 2 3 2 5" xfId="17973" xr:uid="{00000000-0005-0000-0000-00005C850000}"/>
    <cellStyle name="Note 2 2 2 2 2 3 3" xfId="2629" xr:uid="{00000000-0005-0000-0000-00005D850000}"/>
    <cellStyle name="Note 2 2 2 2 2 3 3 2" xfId="2628" xr:uid="{00000000-0005-0000-0000-00005E850000}"/>
    <cellStyle name="Note 2 2 2 2 2 3 3 2 2" xfId="8411" xr:uid="{00000000-0005-0000-0000-00005F850000}"/>
    <cellStyle name="Note 2 2 2 2 2 3 3 2 2 2" xfId="2627" xr:uid="{00000000-0005-0000-0000-000060850000}"/>
    <cellStyle name="Note 2 2 2 2 2 3 3 2 3" xfId="2626" xr:uid="{00000000-0005-0000-0000-000061850000}"/>
    <cellStyle name="Note 2 2 2 2 2 3 3 3" xfId="4470" xr:uid="{00000000-0005-0000-0000-000062850000}"/>
    <cellStyle name="Note 2 2 2 2 2 3 3 3 2" xfId="6875" xr:uid="{00000000-0005-0000-0000-000063850000}"/>
    <cellStyle name="Note 2 2 2 2 2 3 3 4" xfId="4466" xr:uid="{00000000-0005-0000-0000-000064850000}"/>
    <cellStyle name="Note 2 2 2 2 2 3 4" xfId="15937" xr:uid="{00000000-0005-0000-0000-000065850000}"/>
    <cellStyle name="Note 2 2 2 2 2 3 4 2" xfId="25178" xr:uid="{00000000-0005-0000-0000-000066850000}"/>
    <cellStyle name="Note 2 2 2 2 2 3 4 2 2" xfId="27677" xr:uid="{00000000-0005-0000-0000-000067850000}"/>
    <cellStyle name="Note 2 2 2 2 2 3 4 3" xfId="25175" xr:uid="{00000000-0005-0000-0000-000068850000}"/>
    <cellStyle name="Note 2 2 2 2 2 3 5" xfId="2625" xr:uid="{00000000-0005-0000-0000-000069850000}"/>
    <cellStyle name="Note 2 2 2 2 2 3 5 2" xfId="25172" xr:uid="{00000000-0005-0000-0000-00006A850000}"/>
    <cellStyle name="Note 2 2 2 2 2 3 6" xfId="2624" xr:uid="{00000000-0005-0000-0000-00006B850000}"/>
    <cellStyle name="Note 2 2 2 2 2 4" xfId="26201" xr:uid="{00000000-0005-0000-0000-00006C850000}"/>
    <cellStyle name="Note 2 2 2 2 2 4 2" xfId="30859" xr:uid="{00000000-0005-0000-0000-00006D850000}"/>
    <cellStyle name="Note 2 2 2 2 2 4 2 2" xfId="2623" xr:uid="{00000000-0005-0000-0000-00006E850000}"/>
    <cellStyle name="Note 2 2 2 2 2 4 2 2 2" xfId="24716" xr:uid="{00000000-0005-0000-0000-00006F850000}"/>
    <cellStyle name="Note 2 2 2 2 2 4 2 2 2 2" xfId="2622" xr:uid="{00000000-0005-0000-0000-000070850000}"/>
    <cellStyle name="Note 2 2 2 2 2 4 2 2 3" xfId="24714" xr:uid="{00000000-0005-0000-0000-000071850000}"/>
    <cellStyle name="Note 2 2 2 2 2 4 2 3" xfId="4168" xr:uid="{00000000-0005-0000-0000-000072850000}"/>
    <cellStyle name="Note 2 2 2 2 2 4 2 3 2" xfId="24702" xr:uid="{00000000-0005-0000-0000-000073850000}"/>
    <cellStyle name="Note 2 2 2 2 2 4 2 4" xfId="30833" xr:uid="{00000000-0005-0000-0000-000074850000}"/>
    <cellStyle name="Note 2 2 2 2 2 4 3" xfId="30116" xr:uid="{00000000-0005-0000-0000-000075850000}"/>
    <cellStyle name="Note 2 2 2 2 2 4 3 2" xfId="2621" xr:uid="{00000000-0005-0000-0000-000076850000}"/>
    <cellStyle name="Note 2 2 2 2 2 4 3 2 2" xfId="24668" xr:uid="{00000000-0005-0000-0000-000077850000}"/>
    <cellStyle name="Note 2 2 2 2 2 4 3 3" xfId="4151" xr:uid="{00000000-0005-0000-0000-000078850000}"/>
    <cellStyle name="Note 2 2 2 2 2 4 4" xfId="31345" xr:uid="{00000000-0005-0000-0000-000079850000}"/>
    <cellStyle name="Note 2 2 2 2 2 4 4 2" xfId="25162" xr:uid="{00000000-0005-0000-0000-00007A850000}"/>
    <cellStyle name="Note 2 2 2 2 2 4 5" xfId="2620" xr:uid="{00000000-0005-0000-0000-00007B850000}"/>
    <cellStyle name="Note 2 2 2 2 2 5" xfId="28369" xr:uid="{00000000-0005-0000-0000-00007C850000}"/>
    <cellStyle name="Note 2 2 2 2 2 5 2" xfId="30841" xr:uid="{00000000-0005-0000-0000-00007D850000}"/>
    <cellStyle name="Note 2 2 2 2 2 5 2 2" xfId="2619" xr:uid="{00000000-0005-0000-0000-00007E850000}"/>
    <cellStyle name="Note 2 2 2 2 2 5 2 2 2" xfId="24628" xr:uid="{00000000-0005-0000-0000-00007F850000}"/>
    <cellStyle name="Note 2 2 2 2 2 5 2 3" xfId="3229" xr:uid="{00000000-0005-0000-0000-000080850000}"/>
    <cellStyle name="Note 2 2 2 2 2 5 3" xfId="31332" xr:uid="{00000000-0005-0000-0000-000081850000}"/>
    <cellStyle name="Note 2 2 2 2 2 5 3 2" xfId="2618" xr:uid="{00000000-0005-0000-0000-000082850000}"/>
    <cellStyle name="Note 2 2 2 2 2 5 4" xfId="2617" xr:uid="{00000000-0005-0000-0000-000083850000}"/>
    <cellStyle name="Note 2 2 2 2 2 6" xfId="29390" xr:uid="{00000000-0005-0000-0000-000084850000}"/>
    <cellStyle name="Note 2 2 2 2 2 6 2" xfId="18654" xr:uid="{00000000-0005-0000-0000-000085850000}"/>
    <cellStyle name="Note 2 2 2 2 2 6 2 2" xfId="2616" xr:uid="{00000000-0005-0000-0000-000086850000}"/>
    <cellStyle name="Note 2 2 2 2 2 6 3" xfId="2615" xr:uid="{00000000-0005-0000-0000-000087850000}"/>
    <cellStyle name="Note 2 2 2 2 2 7" xfId="26218" xr:uid="{00000000-0005-0000-0000-000088850000}"/>
    <cellStyle name="Note 2 2 2 2 2 7 2" xfId="2614" xr:uid="{00000000-0005-0000-0000-000089850000}"/>
    <cellStyle name="Note 2 2 2 2 2 8" xfId="2613" xr:uid="{00000000-0005-0000-0000-00008A850000}"/>
    <cellStyle name="Note 2 2 2 2 3" xfId="21481" xr:uid="{00000000-0005-0000-0000-00008B850000}"/>
    <cellStyle name="Note 2 2 2 2 3 2" xfId="2612" xr:uid="{00000000-0005-0000-0000-00008C850000}"/>
    <cellStyle name="Note 2 2 2 2 3 2 2" xfId="2611" xr:uid="{00000000-0005-0000-0000-00008D850000}"/>
    <cellStyle name="Note 2 2 2 2 3 2 2 2" xfId="2610" xr:uid="{00000000-0005-0000-0000-00008E850000}"/>
    <cellStyle name="Note 2 2 2 2 3 2 2 2 2" xfId="2609" xr:uid="{00000000-0005-0000-0000-00008F850000}"/>
    <cellStyle name="Note 2 2 2 2 3 2 2 2 2 2" xfId="16272" xr:uid="{00000000-0005-0000-0000-000090850000}"/>
    <cellStyle name="Note 2 2 2 2 3 2 2 2 2 2 2" xfId="2608" xr:uid="{00000000-0005-0000-0000-000091850000}"/>
    <cellStyle name="Note 2 2 2 2 3 2 2 2 2 3" xfId="2607" xr:uid="{00000000-0005-0000-0000-000092850000}"/>
    <cellStyle name="Note 2 2 2 2 3 2 2 2 3" xfId="2606" xr:uid="{00000000-0005-0000-0000-000093850000}"/>
    <cellStyle name="Note 2 2 2 2 3 2 2 2 3 2" xfId="2605" xr:uid="{00000000-0005-0000-0000-000094850000}"/>
    <cellStyle name="Note 2 2 2 2 3 2 2 2 4" xfId="2604" xr:uid="{00000000-0005-0000-0000-000095850000}"/>
    <cellStyle name="Note 2 2 2 2 3 2 2 3" xfId="2603" xr:uid="{00000000-0005-0000-0000-000096850000}"/>
    <cellStyle name="Note 2 2 2 2 3 2 2 3 2" xfId="2602" xr:uid="{00000000-0005-0000-0000-000097850000}"/>
    <cellStyle name="Note 2 2 2 2 3 2 2 3 2 2" xfId="2601" xr:uid="{00000000-0005-0000-0000-000098850000}"/>
    <cellStyle name="Note 2 2 2 2 3 2 2 3 3" xfId="2600" xr:uid="{00000000-0005-0000-0000-000099850000}"/>
    <cellStyle name="Note 2 2 2 2 3 2 2 4" xfId="2599" xr:uid="{00000000-0005-0000-0000-00009A850000}"/>
    <cellStyle name="Note 2 2 2 2 3 2 2 4 2" xfId="2598" xr:uid="{00000000-0005-0000-0000-00009B850000}"/>
    <cellStyle name="Note 2 2 2 2 3 2 2 5" xfId="2597" xr:uid="{00000000-0005-0000-0000-00009C850000}"/>
    <cellStyle name="Note 2 2 2 2 3 2 3" xfId="2594" xr:uid="{00000000-0005-0000-0000-00009D850000}"/>
    <cellStyle name="Note 2 2 2 2 3 2 3 2" xfId="2593" xr:uid="{00000000-0005-0000-0000-00009E850000}"/>
    <cellStyle name="Note 2 2 2 2 3 2 3 2 2" xfId="2592" xr:uid="{00000000-0005-0000-0000-00009F850000}"/>
    <cellStyle name="Note 2 2 2 2 3 2 3 2 2 2" xfId="2591" xr:uid="{00000000-0005-0000-0000-0000A0850000}"/>
    <cellStyle name="Note 2 2 2 2 3 2 3 2 3" xfId="2590" xr:uid="{00000000-0005-0000-0000-0000A1850000}"/>
    <cellStyle name="Note 2 2 2 2 3 2 3 3" xfId="2589" xr:uid="{00000000-0005-0000-0000-0000A2850000}"/>
    <cellStyle name="Note 2 2 2 2 3 2 3 3 2" xfId="23201" xr:uid="{00000000-0005-0000-0000-0000A3850000}"/>
    <cellStyle name="Note 2 2 2 2 3 2 3 4" xfId="2588" xr:uid="{00000000-0005-0000-0000-0000A4850000}"/>
    <cellStyle name="Note 2 2 2 2 3 2 4" xfId="15813" xr:uid="{00000000-0005-0000-0000-0000A5850000}"/>
    <cellStyle name="Note 2 2 2 2 3 2 4 2" xfId="2587" xr:uid="{00000000-0005-0000-0000-0000A6850000}"/>
    <cellStyle name="Note 2 2 2 2 3 2 4 2 2" xfId="2586" xr:uid="{00000000-0005-0000-0000-0000A7850000}"/>
    <cellStyle name="Note 2 2 2 2 3 2 4 3" xfId="2585" xr:uid="{00000000-0005-0000-0000-0000A8850000}"/>
    <cellStyle name="Note 2 2 2 2 3 2 5" xfId="2584" xr:uid="{00000000-0005-0000-0000-0000A9850000}"/>
    <cellStyle name="Note 2 2 2 2 3 2 5 2" xfId="8415" xr:uid="{00000000-0005-0000-0000-0000AA850000}"/>
    <cellStyle name="Note 2 2 2 2 3 2 6" xfId="2583" xr:uid="{00000000-0005-0000-0000-0000AB850000}"/>
    <cellStyle name="Note 2 2 2 2 3 3" xfId="2582" xr:uid="{00000000-0005-0000-0000-0000AC850000}"/>
    <cellStyle name="Note 2 2 2 2 3 3 2" xfId="2581" xr:uid="{00000000-0005-0000-0000-0000AD850000}"/>
    <cellStyle name="Note 2 2 2 2 3 3 2 2" xfId="2580" xr:uid="{00000000-0005-0000-0000-0000AE850000}"/>
    <cellStyle name="Note 2 2 2 2 3 3 2 2 2" xfId="2579" xr:uid="{00000000-0005-0000-0000-0000AF850000}"/>
    <cellStyle name="Note 2 2 2 2 3 3 2 2 2 2" xfId="2578" xr:uid="{00000000-0005-0000-0000-0000B0850000}"/>
    <cellStyle name="Note 2 2 2 2 3 3 2 2 3" xfId="2577" xr:uid="{00000000-0005-0000-0000-0000B1850000}"/>
    <cellStyle name="Note 2 2 2 2 3 3 2 3" xfId="2576" xr:uid="{00000000-0005-0000-0000-0000B2850000}"/>
    <cellStyle name="Note 2 2 2 2 3 3 2 3 2" xfId="2575" xr:uid="{00000000-0005-0000-0000-0000B3850000}"/>
    <cellStyle name="Note 2 2 2 2 3 3 2 4" xfId="2574" xr:uid="{00000000-0005-0000-0000-0000B4850000}"/>
    <cellStyle name="Note 2 2 2 2 3 3 3" xfId="2573" xr:uid="{00000000-0005-0000-0000-0000B5850000}"/>
    <cellStyle name="Note 2 2 2 2 3 3 3 2" xfId="2572" xr:uid="{00000000-0005-0000-0000-0000B6850000}"/>
    <cellStyle name="Note 2 2 2 2 3 3 3 2 2" xfId="21398" xr:uid="{00000000-0005-0000-0000-0000B7850000}"/>
    <cellStyle name="Note 2 2 2 2 3 3 3 3" xfId="2571" xr:uid="{00000000-0005-0000-0000-0000B8850000}"/>
    <cellStyle name="Note 2 2 2 2 3 3 4" xfId="2570" xr:uid="{00000000-0005-0000-0000-0000B9850000}"/>
    <cellStyle name="Note 2 2 2 2 3 3 4 2" xfId="25149" xr:uid="{00000000-0005-0000-0000-0000BA850000}"/>
    <cellStyle name="Note 2 2 2 2 3 3 5" xfId="2569" xr:uid="{00000000-0005-0000-0000-0000BB850000}"/>
    <cellStyle name="Note 2 2 2 2 3 4" xfId="21467" xr:uid="{00000000-0005-0000-0000-0000BC850000}"/>
    <cellStyle name="Note 2 2 2 2 3 4 2" xfId="26923" xr:uid="{00000000-0005-0000-0000-0000BD850000}"/>
    <cellStyle name="Note 2 2 2 2 3 4 2 2" xfId="2568" xr:uid="{00000000-0005-0000-0000-0000BE850000}"/>
    <cellStyle name="Note 2 2 2 2 3 4 2 2 2" xfId="24513" xr:uid="{00000000-0005-0000-0000-0000BF850000}"/>
    <cellStyle name="Note 2 2 2 2 3 4 2 3" xfId="2567" xr:uid="{00000000-0005-0000-0000-0000C0850000}"/>
    <cellStyle name="Note 2 2 2 2 3 4 3" xfId="26997" xr:uid="{00000000-0005-0000-0000-0000C1850000}"/>
    <cellStyle name="Note 2 2 2 2 3 4 3 2" xfId="2566" xr:uid="{00000000-0005-0000-0000-0000C2850000}"/>
    <cellStyle name="Note 2 2 2 2 3 4 4" xfId="2565" xr:uid="{00000000-0005-0000-0000-0000C3850000}"/>
    <cellStyle name="Note 2 2 2 2 3 5" xfId="19462" xr:uid="{00000000-0005-0000-0000-0000C4850000}"/>
    <cellStyle name="Note 2 2 2 2 3 5 2" xfId="30815" xr:uid="{00000000-0005-0000-0000-0000C5850000}"/>
    <cellStyle name="Note 2 2 2 2 3 5 2 2" xfId="2564" xr:uid="{00000000-0005-0000-0000-0000C6850000}"/>
    <cellStyle name="Note 2 2 2 2 3 5 3" xfId="2563" xr:uid="{00000000-0005-0000-0000-0000C7850000}"/>
    <cellStyle name="Note 2 2 2 2 3 6" xfId="30346" xr:uid="{00000000-0005-0000-0000-0000C8850000}"/>
    <cellStyle name="Note 2 2 2 2 3 6 2" xfId="2562" xr:uid="{00000000-0005-0000-0000-0000C9850000}"/>
    <cellStyle name="Note 2 2 2 2 3 7" xfId="2561" xr:uid="{00000000-0005-0000-0000-0000CA850000}"/>
    <cellStyle name="Note 2 2 2 2 4" xfId="2560" xr:uid="{00000000-0005-0000-0000-0000CB850000}"/>
    <cellStyle name="Note 2 2 2 2 4 2" xfId="2559" xr:uid="{00000000-0005-0000-0000-0000CC850000}"/>
    <cellStyle name="Note 2 2 2 2 4 2 2" xfId="2558" xr:uid="{00000000-0005-0000-0000-0000CD850000}"/>
    <cellStyle name="Note 2 2 2 2 4 2 2 2" xfId="2557" xr:uid="{00000000-0005-0000-0000-0000CE850000}"/>
    <cellStyle name="Note 2 2 2 2 4 2 2 2 2" xfId="32388" xr:uid="{00000000-0005-0000-0000-0000CF850000}"/>
    <cellStyle name="Note 2 2 2 2 4 2 2 2 2 2" xfId="19058" xr:uid="{00000000-0005-0000-0000-0000D0850000}"/>
    <cellStyle name="Note 2 2 2 2 4 2 2 2 3" xfId="34018" xr:uid="{00000000-0005-0000-0000-0000D1850000}"/>
    <cellStyle name="Note 2 2 2 2 4 2 2 3" xfId="2556" xr:uid="{00000000-0005-0000-0000-0000D2850000}"/>
    <cellStyle name="Note 2 2 2 2 4 2 2 3 2" xfId="10656" xr:uid="{00000000-0005-0000-0000-0000D3850000}"/>
    <cellStyle name="Note 2 2 2 2 4 2 2 4" xfId="2555" xr:uid="{00000000-0005-0000-0000-0000D4850000}"/>
    <cellStyle name="Note 2 2 2 2 4 2 3" xfId="21975" xr:uid="{00000000-0005-0000-0000-0000D5850000}"/>
    <cellStyle name="Note 2 2 2 2 4 2 3 2" xfId="2554" xr:uid="{00000000-0005-0000-0000-0000D6850000}"/>
    <cellStyle name="Note 2 2 2 2 4 2 3 2 2" xfId="34052" xr:uid="{00000000-0005-0000-0000-0000D7850000}"/>
    <cellStyle name="Note 2 2 2 2 4 2 3 3" xfId="2553" xr:uid="{00000000-0005-0000-0000-0000D8850000}"/>
    <cellStyle name="Note 2 2 2 2 4 2 4" xfId="2551" xr:uid="{00000000-0005-0000-0000-0000D9850000}"/>
    <cellStyle name="Note 2 2 2 2 4 2 4 2" xfId="2550" xr:uid="{00000000-0005-0000-0000-0000DA850000}"/>
    <cellStyle name="Note 2 2 2 2 4 2 5" xfId="2549" xr:uid="{00000000-0005-0000-0000-0000DB850000}"/>
    <cellStyle name="Note 2 2 2 2 4 3" xfId="31245" xr:uid="{00000000-0005-0000-0000-0000DC850000}"/>
    <cellStyle name="Note 2 2 2 2 4 3 2" xfId="8022" xr:uid="{00000000-0005-0000-0000-0000DD850000}"/>
    <cellStyle name="Note 2 2 2 2 4 3 2 2" xfId="4435" xr:uid="{00000000-0005-0000-0000-0000DE850000}"/>
    <cellStyle name="Note 2 2 2 2 4 3 2 2 2" xfId="2548" xr:uid="{00000000-0005-0000-0000-0000DF850000}"/>
    <cellStyle name="Note 2 2 2 2 4 3 2 3" xfId="2547" xr:uid="{00000000-0005-0000-0000-0000E0850000}"/>
    <cellStyle name="Note 2 2 2 2 4 3 3" xfId="2546" xr:uid="{00000000-0005-0000-0000-0000E1850000}"/>
    <cellStyle name="Note 2 2 2 2 4 3 3 2" xfId="4415" xr:uid="{00000000-0005-0000-0000-0000E2850000}"/>
    <cellStyle name="Note 2 2 2 2 4 3 4" xfId="2545" xr:uid="{00000000-0005-0000-0000-0000E3850000}"/>
    <cellStyle name="Note 2 2 2 2 4 4" xfId="8019" xr:uid="{00000000-0005-0000-0000-0000E4850000}"/>
    <cellStyle name="Note 2 2 2 2 4 4 2" xfId="22214" xr:uid="{00000000-0005-0000-0000-0000E5850000}"/>
    <cellStyle name="Note 2 2 2 2 4 4 2 2" xfId="2544" xr:uid="{00000000-0005-0000-0000-0000E6850000}"/>
    <cellStyle name="Note 2 2 2 2 4 4 3" xfId="2543" xr:uid="{00000000-0005-0000-0000-0000E7850000}"/>
    <cellStyle name="Note 2 2 2 2 4 5" xfId="28511" xr:uid="{00000000-0005-0000-0000-0000E8850000}"/>
    <cellStyle name="Note 2 2 2 2 4 5 2" xfId="2542" xr:uid="{00000000-0005-0000-0000-0000E9850000}"/>
    <cellStyle name="Note 2 2 2 2 4 6" xfId="2541" xr:uid="{00000000-0005-0000-0000-0000EA850000}"/>
    <cellStyle name="Note 2 2 2 2 5" xfId="2540" xr:uid="{00000000-0005-0000-0000-0000EB850000}"/>
    <cellStyle name="Note 2 2 2 2 5 2" xfId="2539" xr:uid="{00000000-0005-0000-0000-0000EC850000}"/>
    <cellStyle name="Note 2 2 2 2 5 2 2" xfId="24451" xr:uid="{00000000-0005-0000-0000-0000ED850000}"/>
    <cellStyle name="Note 2 2 2 2 5 2 2 2" xfId="2538" xr:uid="{00000000-0005-0000-0000-0000EE850000}"/>
    <cellStyle name="Note 2 2 2 2 5 2 2 2 2" xfId="2537" xr:uid="{00000000-0005-0000-0000-0000EF850000}"/>
    <cellStyle name="Note 2 2 2 2 5 2 2 3" xfId="25032" xr:uid="{00000000-0005-0000-0000-0000F0850000}"/>
    <cellStyle name="Note 2 2 2 2 5 2 3" xfId="21562" xr:uid="{00000000-0005-0000-0000-0000F1850000}"/>
    <cellStyle name="Note 2 2 2 2 5 2 3 2" xfId="2536" xr:uid="{00000000-0005-0000-0000-0000F2850000}"/>
    <cellStyle name="Note 2 2 2 2 5 2 4" xfId="7031" xr:uid="{00000000-0005-0000-0000-0000F3850000}"/>
    <cellStyle name="Note 2 2 2 2 5 3" xfId="8013" xr:uid="{00000000-0005-0000-0000-0000F4850000}"/>
    <cellStyle name="Note 2 2 2 2 5 3 2" xfId="30675" xr:uid="{00000000-0005-0000-0000-0000F5850000}"/>
    <cellStyle name="Note 2 2 2 2 5 3 2 2" xfId="2534" xr:uid="{00000000-0005-0000-0000-0000F6850000}"/>
    <cellStyle name="Note 2 2 2 2 5 3 3" xfId="7019" xr:uid="{00000000-0005-0000-0000-0000F7850000}"/>
    <cellStyle name="Note 2 2 2 2 5 4" xfId="28461" xr:uid="{00000000-0005-0000-0000-0000F8850000}"/>
    <cellStyle name="Note 2 2 2 2 5 4 2" xfId="7012" xr:uid="{00000000-0005-0000-0000-0000F9850000}"/>
    <cellStyle name="Note 2 2 2 2 5 5" xfId="4621" xr:uid="{00000000-0005-0000-0000-0000FA850000}"/>
    <cellStyle name="Note 2 2 2 2 6" xfId="2533" xr:uid="{00000000-0005-0000-0000-0000FB850000}"/>
    <cellStyle name="Note 2 2 2 2 6 2" xfId="2532" xr:uid="{00000000-0005-0000-0000-0000FC850000}"/>
    <cellStyle name="Note 2 2 2 2 6 2 2" xfId="30664" xr:uid="{00000000-0005-0000-0000-0000FD850000}"/>
    <cellStyle name="Note 2 2 2 2 6 2 2 2" xfId="2531" xr:uid="{00000000-0005-0000-0000-0000FE850000}"/>
    <cellStyle name="Note 2 2 2 2 6 2 3" xfId="6963" xr:uid="{00000000-0005-0000-0000-0000FF850000}"/>
    <cellStyle name="Note 2 2 2 2 6 3" xfId="2530" xr:uid="{00000000-0005-0000-0000-000000860000}"/>
    <cellStyle name="Note 2 2 2 2 6 3 2" xfId="31302" xr:uid="{00000000-0005-0000-0000-000001860000}"/>
    <cellStyle name="Note 2 2 2 2 6 4" xfId="2529" xr:uid="{00000000-0005-0000-0000-000002860000}"/>
    <cellStyle name="Note 2 2 2 2 7" xfId="2528" xr:uid="{00000000-0005-0000-0000-000003860000}"/>
    <cellStyle name="Note 2 2 2 2 7 2" xfId="28997" xr:uid="{00000000-0005-0000-0000-000004860000}"/>
    <cellStyle name="Note 2 2 2 2 7 2 2" xfId="6933" xr:uid="{00000000-0005-0000-0000-000005860000}"/>
    <cellStyle name="Note 2 2 2 2 7 3" xfId="2527" xr:uid="{00000000-0005-0000-0000-000006860000}"/>
    <cellStyle name="Note 2 2 2 2 8" xfId="2526" xr:uid="{00000000-0005-0000-0000-000007860000}"/>
    <cellStyle name="Note 2 2 2 2 8 2" xfId="2525" xr:uid="{00000000-0005-0000-0000-000008860000}"/>
    <cellStyle name="Note 2 2 2 2 9" xfId="34287" xr:uid="{00000000-0005-0000-0000-000009860000}"/>
    <cellStyle name="Note 2 2 2 3" xfId="2524" xr:uid="{00000000-0005-0000-0000-00000A860000}"/>
    <cellStyle name="Note 2 2 2 3 2" xfId="19454" xr:uid="{00000000-0005-0000-0000-00000B860000}"/>
    <cellStyle name="Note 2 2 2 3 2 2" xfId="2523" xr:uid="{00000000-0005-0000-0000-00000C860000}"/>
    <cellStyle name="Note 2 2 2 3 2 2 2" xfId="8897" xr:uid="{00000000-0005-0000-0000-00000D860000}"/>
    <cellStyle name="Note 2 2 2 3 2 2 2 2" xfId="2522" xr:uid="{00000000-0005-0000-0000-00000E860000}"/>
    <cellStyle name="Note 2 2 2 3 2 2 2 2 2" xfId="2521" xr:uid="{00000000-0005-0000-0000-00000F860000}"/>
    <cellStyle name="Note 2 2 2 3 2 2 2 2 2 2" xfId="16522" xr:uid="{00000000-0005-0000-0000-000010860000}"/>
    <cellStyle name="Note 2 2 2 3 2 2 2 2 2 2 2" xfId="2520" xr:uid="{00000000-0005-0000-0000-000011860000}"/>
    <cellStyle name="Note 2 2 2 3 2 2 2 2 2 3" xfId="14815" xr:uid="{00000000-0005-0000-0000-000012860000}"/>
    <cellStyle name="Note 2 2 2 3 2 2 2 2 3" xfId="25400" xr:uid="{00000000-0005-0000-0000-000013860000}"/>
    <cellStyle name="Note 2 2 2 3 2 2 2 2 3 2" xfId="14809" xr:uid="{00000000-0005-0000-0000-000014860000}"/>
    <cellStyle name="Note 2 2 2 3 2 2 2 2 4" xfId="2519" xr:uid="{00000000-0005-0000-0000-000015860000}"/>
    <cellStyle name="Note 2 2 2 3 2 2 2 3" xfId="2518" xr:uid="{00000000-0005-0000-0000-000016860000}"/>
    <cellStyle name="Note 2 2 2 3 2 2 2 3 2" xfId="20437" xr:uid="{00000000-0005-0000-0000-000017860000}"/>
    <cellStyle name="Note 2 2 2 3 2 2 2 3 2 2" xfId="14797" xr:uid="{00000000-0005-0000-0000-000018860000}"/>
    <cellStyle name="Note 2 2 2 3 2 2 2 3 3" xfId="18930" xr:uid="{00000000-0005-0000-0000-000019860000}"/>
    <cellStyle name="Note 2 2 2 3 2 2 2 4" xfId="25061" xr:uid="{00000000-0005-0000-0000-00001A860000}"/>
    <cellStyle name="Note 2 2 2 3 2 2 2 4 2" xfId="18922" xr:uid="{00000000-0005-0000-0000-00001B860000}"/>
    <cellStyle name="Note 2 2 2 3 2 2 2 5" xfId="2517" xr:uid="{00000000-0005-0000-0000-00001C860000}"/>
    <cellStyle name="Note 2 2 2 3 2 2 3" xfId="8891" xr:uid="{00000000-0005-0000-0000-00001D860000}"/>
    <cellStyle name="Note 2 2 2 3 2 2 3 2" xfId="2515" xr:uid="{00000000-0005-0000-0000-00001E860000}"/>
    <cellStyle name="Note 2 2 2 3 2 2 3 2 2" xfId="2514" xr:uid="{00000000-0005-0000-0000-00001F860000}"/>
    <cellStyle name="Note 2 2 2 3 2 2 3 2 2 2" xfId="14782" xr:uid="{00000000-0005-0000-0000-000020860000}"/>
    <cellStyle name="Note 2 2 2 3 2 2 3 2 3" xfId="2513" xr:uid="{00000000-0005-0000-0000-000021860000}"/>
    <cellStyle name="Note 2 2 2 3 2 2 3 3" xfId="2512" xr:uid="{00000000-0005-0000-0000-000022860000}"/>
    <cellStyle name="Note 2 2 2 3 2 2 3 3 2" xfId="22889" xr:uid="{00000000-0005-0000-0000-000023860000}"/>
    <cellStyle name="Note 2 2 2 3 2 2 3 4" xfId="2511" xr:uid="{00000000-0005-0000-0000-000024860000}"/>
    <cellStyle name="Note 2 2 2 3 2 2 4" xfId="14008" xr:uid="{00000000-0005-0000-0000-000025860000}"/>
    <cellStyle name="Note 2 2 2 3 2 2 4 2" xfId="2510" xr:uid="{00000000-0005-0000-0000-000026860000}"/>
    <cellStyle name="Note 2 2 2 3 2 2 4 2 2" xfId="2509" xr:uid="{00000000-0005-0000-0000-000027860000}"/>
    <cellStyle name="Note 2 2 2 3 2 2 4 3" xfId="2508" xr:uid="{00000000-0005-0000-0000-000028860000}"/>
    <cellStyle name="Note 2 2 2 3 2 2 5" xfId="2507" xr:uid="{00000000-0005-0000-0000-000029860000}"/>
    <cellStyle name="Note 2 2 2 3 2 2 5 2" xfId="2506" xr:uid="{00000000-0005-0000-0000-00002A860000}"/>
    <cellStyle name="Note 2 2 2 3 2 2 6" xfId="2505" xr:uid="{00000000-0005-0000-0000-00002B860000}"/>
    <cellStyle name="Note 2 2 2 3 2 3" xfId="2504" xr:uid="{00000000-0005-0000-0000-00002C860000}"/>
    <cellStyle name="Note 2 2 2 3 2 3 2" xfId="8888" xr:uid="{00000000-0005-0000-0000-00002D860000}"/>
    <cellStyle name="Note 2 2 2 3 2 3 2 2" xfId="2503" xr:uid="{00000000-0005-0000-0000-00002E860000}"/>
    <cellStyle name="Note 2 2 2 3 2 3 2 2 2" xfId="2502" xr:uid="{00000000-0005-0000-0000-00002F860000}"/>
    <cellStyle name="Note 2 2 2 3 2 3 2 2 2 2" xfId="14712" xr:uid="{00000000-0005-0000-0000-000030860000}"/>
    <cellStyle name="Note 2 2 2 3 2 3 2 2 3" xfId="2501" xr:uid="{00000000-0005-0000-0000-000031860000}"/>
    <cellStyle name="Note 2 2 2 3 2 3 2 3" xfId="2500" xr:uid="{00000000-0005-0000-0000-000032860000}"/>
    <cellStyle name="Note 2 2 2 3 2 3 2 3 2" xfId="24375" xr:uid="{00000000-0005-0000-0000-000033860000}"/>
    <cellStyle name="Note 2 2 2 3 2 3 2 4" xfId="2499" xr:uid="{00000000-0005-0000-0000-000034860000}"/>
    <cellStyle name="Note 2 2 2 3 2 3 3" xfId="2498" xr:uid="{00000000-0005-0000-0000-000035860000}"/>
    <cellStyle name="Note 2 2 2 3 2 3 3 2" xfId="2497" xr:uid="{00000000-0005-0000-0000-000036860000}"/>
    <cellStyle name="Note 2 2 2 3 2 3 3 2 2" xfId="2496" xr:uid="{00000000-0005-0000-0000-000037860000}"/>
    <cellStyle name="Note 2 2 2 3 2 3 3 3" xfId="2495" xr:uid="{00000000-0005-0000-0000-000038860000}"/>
    <cellStyle name="Note 2 2 2 3 2 3 4" xfId="2494" xr:uid="{00000000-0005-0000-0000-000039860000}"/>
    <cellStyle name="Note 2 2 2 3 2 3 4 2" xfId="33250" xr:uid="{00000000-0005-0000-0000-00003A860000}"/>
    <cellStyle name="Note 2 2 2 3 2 3 5" xfId="2493" xr:uid="{00000000-0005-0000-0000-00003B860000}"/>
    <cellStyle name="Note 2 2 2 3 2 4" xfId="26166" xr:uid="{00000000-0005-0000-0000-00003C860000}"/>
    <cellStyle name="Note 2 2 2 3 2 4 2" xfId="31743" xr:uid="{00000000-0005-0000-0000-00003D860000}"/>
    <cellStyle name="Note 2 2 2 3 2 4 2 2" xfId="2492" xr:uid="{00000000-0005-0000-0000-00003E860000}"/>
    <cellStyle name="Note 2 2 2 3 2 4 2 2 2" xfId="24892" xr:uid="{00000000-0005-0000-0000-00003F860000}"/>
    <cellStyle name="Note 2 2 2 3 2 4 2 3" xfId="2491" xr:uid="{00000000-0005-0000-0000-000040860000}"/>
    <cellStyle name="Note 2 2 2 3 2 4 3" xfId="23632" xr:uid="{00000000-0005-0000-0000-000041860000}"/>
    <cellStyle name="Note 2 2 2 3 2 4 3 2" xfId="2490" xr:uid="{00000000-0005-0000-0000-000042860000}"/>
    <cellStyle name="Note 2 2 2 3 2 4 4" xfId="23626" xr:uid="{00000000-0005-0000-0000-000043860000}"/>
    <cellStyle name="Note 2 2 2 3 2 5" xfId="30644" xr:uid="{00000000-0005-0000-0000-000044860000}"/>
    <cellStyle name="Note 2 2 2 3 2 5 2" xfId="30640" xr:uid="{00000000-0005-0000-0000-000045860000}"/>
    <cellStyle name="Note 2 2 2 3 2 5 2 2" xfId="2489" xr:uid="{00000000-0005-0000-0000-000046860000}"/>
    <cellStyle name="Note 2 2 2 3 2 5 3" xfId="29922" xr:uid="{00000000-0005-0000-0000-000047860000}"/>
    <cellStyle name="Note 2 2 2 3 2 6" xfId="19637" xr:uid="{00000000-0005-0000-0000-000048860000}"/>
    <cellStyle name="Note 2 2 2 3 2 6 2" xfId="2488" xr:uid="{00000000-0005-0000-0000-000049860000}"/>
    <cellStyle name="Note 2 2 2 3 2 7" xfId="2487" xr:uid="{00000000-0005-0000-0000-00004A860000}"/>
    <cellStyle name="Note 2 2 2 3 3" xfId="2486" xr:uid="{00000000-0005-0000-0000-00004B860000}"/>
    <cellStyle name="Note 2 2 2 3 3 2" xfId="2485" xr:uid="{00000000-0005-0000-0000-00004C860000}"/>
    <cellStyle name="Note 2 2 2 3 3 2 2" xfId="8871" xr:uid="{00000000-0005-0000-0000-00004D860000}"/>
    <cellStyle name="Note 2 2 2 3 3 2 2 2" xfId="2484" xr:uid="{00000000-0005-0000-0000-00004E860000}"/>
    <cellStyle name="Note 2 2 2 3 3 2 2 2 2" xfId="21024" xr:uid="{00000000-0005-0000-0000-00004F860000}"/>
    <cellStyle name="Note 2 2 2 3 3 2 2 2 2 2" xfId="33296" xr:uid="{00000000-0005-0000-0000-000050860000}"/>
    <cellStyle name="Note 2 2 2 3 3 2 2 2 3" xfId="2483" xr:uid="{00000000-0005-0000-0000-000051860000}"/>
    <cellStyle name="Note 2 2 2 3 3 2 2 3" xfId="2482" xr:uid="{00000000-0005-0000-0000-000052860000}"/>
    <cellStyle name="Note 2 2 2 3 3 2 2 3 2" xfId="18886" xr:uid="{00000000-0005-0000-0000-000053860000}"/>
    <cellStyle name="Note 2 2 2 3 3 2 2 4" xfId="2481" xr:uid="{00000000-0005-0000-0000-000054860000}"/>
    <cellStyle name="Note 2 2 2 3 3 2 3" xfId="2480" xr:uid="{00000000-0005-0000-0000-000055860000}"/>
    <cellStyle name="Note 2 2 2 3 3 2 3 2" xfId="2479" xr:uid="{00000000-0005-0000-0000-000056860000}"/>
    <cellStyle name="Note 2 2 2 3 3 2 3 2 2" xfId="2478" xr:uid="{00000000-0005-0000-0000-000057860000}"/>
    <cellStyle name="Note 2 2 2 3 3 2 3 3" xfId="2477" xr:uid="{00000000-0005-0000-0000-000058860000}"/>
    <cellStyle name="Note 2 2 2 3 3 2 4" xfId="2476" xr:uid="{00000000-0005-0000-0000-000059860000}"/>
    <cellStyle name="Note 2 2 2 3 3 2 4 2" xfId="29013" xr:uid="{00000000-0005-0000-0000-00005A860000}"/>
    <cellStyle name="Note 2 2 2 3 3 2 5" xfId="2475" xr:uid="{00000000-0005-0000-0000-00005B860000}"/>
    <cellStyle name="Note 2 2 2 3 3 3" xfId="2474" xr:uid="{00000000-0005-0000-0000-00005C860000}"/>
    <cellStyle name="Note 2 2 2 3 3 3 2" xfId="2473" xr:uid="{00000000-0005-0000-0000-00005D860000}"/>
    <cellStyle name="Note 2 2 2 3 3 3 2 2" xfId="2472" xr:uid="{00000000-0005-0000-0000-00005E860000}"/>
    <cellStyle name="Note 2 2 2 3 3 3 2 2 2" xfId="2471" xr:uid="{00000000-0005-0000-0000-00005F860000}"/>
    <cellStyle name="Note 2 2 2 3 3 3 2 3" xfId="2470" xr:uid="{00000000-0005-0000-0000-000060860000}"/>
    <cellStyle name="Note 2 2 2 3 3 3 3" xfId="2469" xr:uid="{00000000-0005-0000-0000-000061860000}"/>
    <cellStyle name="Note 2 2 2 3 3 3 3 2" xfId="2468" xr:uid="{00000000-0005-0000-0000-000062860000}"/>
    <cellStyle name="Note 2 2 2 3 3 3 4" xfId="2467" xr:uid="{00000000-0005-0000-0000-000063860000}"/>
    <cellStyle name="Note 2 2 2 3 3 4" xfId="30629" xr:uid="{00000000-0005-0000-0000-000064860000}"/>
    <cellStyle name="Note 2 2 2 3 3 4 2" xfId="30627" xr:uid="{00000000-0005-0000-0000-000065860000}"/>
    <cellStyle name="Note 2 2 2 3 3 4 2 2" xfId="2466" xr:uid="{00000000-0005-0000-0000-000066860000}"/>
    <cellStyle name="Note 2 2 2 3 3 4 3" xfId="32756" xr:uid="{00000000-0005-0000-0000-000067860000}"/>
    <cellStyle name="Note 2 2 2 3 3 5" xfId="30624" xr:uid="{00000000-0005-0000-0000-000068860000}"/>
    <cellStyle name="Note 2 2 2 3 3 5 2" xfId="2465" xr:uid="{00000000-0005-0000-0000-000069860000}"/>
    <cellStyle name="Note 2 2 2 3 3 6" xfId="2464" xr:uid="{00000000-0005-0000-0000-00006A860000}"/>
    <cellStyle name="Note 2 2 2 3 4" xfId="2463" xr:uid="{00000000-0005-0000-0000-00006B860000}"/>
    <cellStyle name="Note 2 2 2 3 4 2" xfId="2462" xr:uid="{00000000-0005-0000-0000-00006C860000}"/>
    <cellStyle name="Note 2 2 2 3 4 2 2" xfId="2461" xr:uid="{00000000-0005-0000-0000-00006D860000}"/>
    <cellStyle name="Note 2 2 2 3 4 2 2 2" xfId="2460" xr:uid="{00000000-0005-0000-0000-00006E860000}"/>
    <cellStyle name="Note 2 2 2 3 4 2 2 2 2" xfId="2459" xr:uid="{00000000-0005-0000-0000-00006F860000}"/>
    <cellStyle name="Note 2 2 2 3 4 2 2 3" xfId="2458" xr:uid="{00000000-0005-0000-0000-000070860000}"/>
    <cellStyle name="Note 2 2 2 3 4 2 3" xfId="2457" xr:uid="{00000000-0005-0000-0000-000071860000}"/>
    <cellStyle name="Note 2 2 2 3 4 2 3 2" xfId="2456" xr:uid="{00000000-0005-0000-0000-000072860000}"/>
    <cellStyle name="Note 2 2 2 3 4 2 4" xfId="2455" xr:uid="{00000000-0005-0000-0000-000073860000}"/>
    <cellStyle name="Note 2 2 2 3 4 3" xfId="8010" xr:uid="{00000000-0005-0000-0000-000074860000}"/>
    <cellStyle name="Note 2 2 2 3 4 3 2" xfId="2454" xr:uid="{00000000-0005-0000-0000-000075860000}"/>
    <cellStyle name="Note 2 2 2 3 4 3 2 2" xfId="2453" xr:uid="{00000000-0005-0000-0000-000076860000}"/>
    <cellStyle name="Note 2 2 2 3 4 3 3" xfId="2452" xr:uid="{00000000-0005-0000-0000-000077860000}"/>
    <cellStyle name="Note 2 2 2 3 4 4" xfId="24695" xr:uid="{00000000-0005-0000-0000-000078860000}"/>
    <cellStyle name="Note 2 2 2 3 4 4 2" xfId="2451" xr:uid="{00000000-0005-0000-0000-000079860000}"/>
    <cellStyle name="Note 2 2 2 3 4 5" xfId="2450" xr:uid="{00000000-0005-0000-0000-00007A860000}"/>
    <cellStyle name="Note 2 2 2 3 5" xfId="2449" xr:uid="{00000000-0005-0000-0000-00007B860000}"/>
    <cellStyle name="Note 2 2 2 3 5 2" xfId="2448" xr:uid="{00000000-0005-0000-0000-00007C860000}"/>
    <cellStyle name="Note 2 2 2 3 5 2 2" xfId="28873" xr:uid="{00000000-0005-0000-0000-00007D860000}"/>
    <cellStyle name="Note 2 2 2 3 5 2 2 2" xfId="2447" xr:uid="{00000000-0005-0000-0000-00007E860000}"/>
    <cellStyle name="Note 2 2 2 3 5 2 3" xfId="25421" xr:uid="{00000000-0005-0000-0000-00007F860000}"/>
    <cellStyle name="Note 2 2 2 3 5 3" xfId="2446" xr:uid="{00000000-0005-0000-0000-000080860000}"/>
    <cellStyle name="Note 2 2 2 3 5 3 2" xfId="25409" xr:uid="{00000000-0005-0000-0000-000081860000}"/>
    <cellStyle name="Note 2 2 2 3 5 4" xfId="2445" xr:uid="{00000000-0005-0000-0000-000082860000}"/>
    <cellStyle name="Note 2 2 2 3 6" xfId="2444" xr:uid="{00000000-0005-0000-0000-000083860000}"/>
    <cellStyle name="Note 2 2 2 3 6 2" xfId="22168" xr:uid="{00000000-0005-0000-0000-000084860000}"/>
    <cellStyle name="Note 2 2 2 3 6 2 2" xfId="25389" xr:uid="{00000000-0005-0000-0000-000085860000}"/>
    <cellStyle name="Note 2 2 2 3 6 3" xfId="24671" xr:uid="{00000000-0005-0000-0000-000086860000}"/>
    <cellStyle name="Note 2 2 2 3 7" xfId="2443" xr:uid="{00000000-0005-0000-0000-000087860000}"/>
    <cellStyle name="Note 2 2 2 3 7 2" xfId="22164" xr:uid="{00000000-0005-0000-0000-000088860000}"/>
    <cellStyle name="Note 2 2 2 3 8" xfId="2442" xr:uid="{00000000-0005-0000-0000-000089860000}"/>
    <cellStyle name="Note 2 2 2 4" xfId="2441" xr:uid="{00000000-0005-0000-0000-00008A860000}"/>
    <cellStyle name="Note 2 2 2 4 2" xfId="2440" xr:uid="{00000000-0005-0000-0000-00008B860000}"/>
    <cellStyle name="Note 2 2 2 4 2 2" xfId="22508" xr:uid="{00000000-0005-0000-0000-00008C860000}"/>
    <cellStyle name="Note 2 2 2 4 2 2 2" xfId="22313" xr:uid="{00000000-0005-0000-0000-00008D860000}"/>
    <cellStyle name="Note 2 2 2 4 2 2 2 2" xfId="28535" xr:uid="{00000000-0005-0000-0000-00008E860000}"/>
    <cellStyle name="Note 2 2 2 4 2 2 2 2 2" xfId="2439" xr:uid="{00000000-0005-0000-0000-00008F860000}"/>
    <cellStyle name="Note 2 2 2 4 2 2 2 2 2 2" xfId="14542" xr:uid="{00000000-0005-0000-0000-000090860000}"/>
    <cellStyle name="Note 2 2 2 4 2 2 2 2 3" xfId="29793" xr:uid="{00000000-0005-0000-0000-000091860000}"/>
    <cellStyle name="Note 2 2 2 4 2 2 2 3" xfId="2438" xr:uid="{00000000-0005-0000-0000-000092860000}"/>
    <cellStyle name="Note 2 2 2 4 2 2 2 3 2" xfId="18802" xr:uid="{00000000-0005-0000-0000-000093860000}"/>
    <cellStyle name="Note 2 2 2 4 2 2 2 4" xfId="2437" xr:uid="{00000000-0005-0000-0000-000094860000}"/>
    <cellStyle name="Note 2 2 2 4 2 2 3" xfId="2436" xr:uid="{00000000-0005-0000-0000-000095860000}"/>
    <cellStyle name="Note 2 2 2 4 2 2 3 2" xfId="2435" xr:uid="{00000000-0005-0000-0000-000096860000}"/>
    <cellStyle name="Note 2 2 2 4 2 2 3 2 2" xfId="2434" xr:uid="{00000000-0005-0000-0000-000097860000}"/>
    <cellStyle name="Note 2 2 2 4 2 2 3 3" xfId="2433" xr:uid="{00000000-0005-0000-0000-000098860000}"/>
    <cellStyle name="Note 2 2 2 4 2 2 4" xfId="2432" xr:uid="{00000000-0005-0000-0000-000099860000}"/>
    <cellStyle name="Note 2 2 2 4 2 2 4 2" xfId="6287" xr:uid="{00000000-0005-0000-0000-00009A860000}"/>
    <cellStyle name="Note 2 2 2 4 2 2 5" xfId="2431" xr:uid="{00000000-0005-0000-0000-00009B860000}"/>
    <cellStyle name="Note 2 2 2 4 2 3" xfId="2430" xr:uid="{00000000-0005-0000-0000-00009C860000}"/>
    <cellStyle name="Note 2 2 2 4 2 3 2" xfId="2429" xr:uid="{00000000-0005-0000-0000-00009D860000}"/>
    <cellStyle name="Note 2 2 2 4 2 3 2 2" xfId="2428" xr:uid="{00000000-0005-0000-0000-00009E860000}"/>
    <cellStyle name="Note 2 2 2 4 2 3 2 2 2" xfId="2427" xr:uid="{00000000-0005-0000-0000-00009F860000}"/>
    <cellStyle name="Note 2 2 2 4 2 3 2 3" xfId="2426" xr:uid="{00000000-0005-0000-0000-0000A0860000}"/>
    <cellStyle name="Note 2 2 2 4 2 3 3" xfId="2425" xr:uid="{00000000-0005-0000-0000-0000A1860000}"/>
    <cellStyle name="Note 2 2 2 4 2 3 3 2" xfId="2424" xr:uid="{00000000-0005-0000-0000-0000A2860000}"/>
    <cellStyle name="Note 2 2 2 4 2 3 4" xfId="2423" xr:uid="{00000000-0005-0000-0000-0000A3860000}"/>
    <cellStyle name="Note 2 2 2 4 2 4" xfId="30510" xr:uid="{00000000-0005-0000-0000-0000A4860000}"/>
    <cellStyle name="Note 2 2 2 4 2 4 2" xfId="24592" xr:uid="{00000000-0005-0000-0000-0000A5860000}"/>
    <cellStyle name="Note 2 2 2 4 2 4 2 2" xfId="2422" xr:uid="{00000000-0005-0000-0000-0000A6860000}"/>
    <cellStyle name="Note 2 2 2 4 2 4 3" xfId="23548" xr:uid="{00000000-0005-0000-0000-0000A7860000}"/>
    <cellStyle name="Note 2 2 2 4 2 5" xfId="30506" xr:uid="{00000000-0005-0000-0000-0000A8860000}"/>
    <cellStyle name="Note 2 2 2 4 2 5 2" xfId="21968" xr:uid="{00000000-0005-0000-0000-0000A9860000}"/>
    <cellStyle name="Note 2 2 2 4 2 6" xfId="2421" xr:uid="{00000000-0005-0000-0000-0000AA860000}"/>
    <cellStyle name="Note 2 2 2 4 3" xfId="2420" xr:uid="{00000000-0005-0000-0000-0000AB860000}"/>
    <cellStyle name="Note 2 2 2 4 3 2" xfId="28771" xr:uid="{00000000-0005-0000-0000-0000AC860000}"/>
    <cellStyle name="Note 2 2 2 4 3 2 2" xfId="20184" xr:uid="{00000000-0005-0000-0000-0000AD860000}"/>
    <cellStyle name="Note 2 2 2 4 3 2 2 2" xfId="32723" xr:uid="{00000000-0005-0000-0000-0000AE860000}"/>
    <cellStyle name="Note 2 2 2 4 3 2 2 2 2" xfId="31140" xr:uid="{00000000-0005-0000-0000-0000AF860000}"/>
    <cellStyle name="Note 2 2 2 4 3 2 2 3" xfId="28123" xr:uid="{00000000-0005-0000-0000-0000B0860000}"/>
    <cellStyle name="Note 2 2 2 4 3 2 3" xfId="2419" xr:uid="{00000000-0005-0000-0000-0000B1860000}"/>
    <cellStyle name="Note 2 2 2 4 3 2 3 2" xfId="29915" xr:uid="{00000000-0005-0000-0000-0000B2860000}"/>
    <cellStyle name="Note 2 2 2 4 3 2 4" xfId="2418" xr:uid="{00000000-0005-0000-0000-0000B3860000}"/>
    <cellStyle name="Note 2 2 2 4 3 3" xfId="33955" xr:uid="{00000000-0005-0000-0000-0000B4860000}"/>
    <cellStyle name="Note 2 2 2 4 3 3 2" xfId="2417" xr:uid="{00000000-0005-0000-0000-0000B5860000}"/>
    <cellStyle name="Note 2 2 2 4 3 3 2 2" xfId="24639" xr:uid="{00000000-0005-0000-0000-0000B6860000}"/>
    <cellStyle name="Note 2 2 2 4 3 3 3" xfId="16799" xr:uid="{00000000-0005-0000-0000-0000B7860000}"/>
    <cellStyle name="Note 2 2 2 4 3 4" xfId="30494" xr:uid="{00000000-0005-0000-0000-0000B8860000}"/>
    <cellStyle name="Note 2 2 2 4 3 4 2" xfId="30160" xr:uid="{00000000-0005-0000-0000-0000B9860000}"/>
    <cellStyle name="Note 2 2 2 4 3 5" xfId="2416" xr:uid="{00000000-0005-0000-0000-0000BA860000}"/>
    <cellStyle name="Note 2 2 2 4 4" xfId="2415" xr:uid="{00000000-0005-0000-0000-0000BB860000}"/>
    <cellStyle name="Note 2 2 2 4 4 2" xfId="32092" xr:uid="{00000000-0005-0000-0000-0000BC860000}"/>
    <cellStyle name="Note 2 2 2 4 4 2 2" xfId="2414" xr:uid="{00000000-0005-0000-0000-0000BD860000}"/>
    <cellStyle name="Note 2 2 2 4 4 2 2 2" xfId="24280" xr:uid="{00000000-0005-0000-0000-0000BE860000}"/>
    <cellStyle name="Note 2 2 2 4 4 2 3" xfId="2413" xr:uid="{00000000-0005-0000-0000-0000BF860000}"/>
    <cellStyle name="Note 2 2 2 4 4 3" xfId="2412" xr:uid="{00000000-0005-0000-0000-0000C0860000}"/>
    <cellStyle name="Note 2 2 2 4 4 3 2" xfId="2411" xr:uid="{00000000-0005-0000-0000-0000C1860000}"/>
    <cellStyle name="Note 2 2 2 4 4 4" xfId="2410" xr:uid="{00000000-0005-0000-0000-0000C2860000}"/>
    <cellStyle name="Note 2 2 2 4 5" xfId="34365" xr:uid="{00000000-0005-0000-0000-0000C3860000}"/>
    <cellStyle name="Note 2 2 2 4 5 2" xfId="2409" xr:uid="{00000000-0005-0000-0000-0000C4860000}"/>
    <cellStyle name="Note 2 2 2 4 5 2 2" xfId="25352" xr:uid="{00000000-0005-0000-0000-0000C5860000}"/>
    <cellStyle name="Note 2 2 2 4 5 3" xfId="2408" xr:uid="{00000000-0005-0000-0000-0000C6860000}"/>
    <cellStyle name="Note 2 2 2 4 6" xfId="30570" xr:uid="{00000000-0005-0000-0000-0000C7860000}"/>
    <cellStyle name="Note 2 2 2 4 6 2" xfId="22154" xr:uid="{00000000-0005-0000-0000-0000C8860000}"/>
    <cellStyle name="Note 2 2 2 4 7" xfId="14977" xr:uid="{00000000-0005-0000-0000-0000C9860000}"/>
    <cellStyle name="Note 2 2 2 5" xfId="2407" xr:uid="{00000000-0005-0000-0000-0000CA860000}"/>
    <cellStyle name="Note 2 2 2 5 2" xfId="2406" xr:uid="{00000000-0005-0000-0000-0000CB860000}"/>
    <cellStyle name="Note 2 2 2 5 2 2" xfId="2405" xr:uid="{00000000-0005-0000-0000-0000CC860000}"/>
    <cellStyle name="Note 2 2 2 5 2 2 2" xfId="2404" xr:uid="{00000000-0005-0000-0000-0000CD860000}"/>
    <cellStyle name="Note 2 2 2 5 2 2 2 2" xfId="17724" xr:uid="{00000000-0005-0000-0000-0000CE860000}"/>
    <cellStyle name="Note 2 2 2 5 2 2 2 2 2" xfId="32671" xr:uid="{00000000-0005-0000-0000-0000CF860000}"/>
    <cellStyle name="Note 2 2 2 5 2 2 2 3" xfId="26355" xr:uid="{00000000-0005-0000-0000-0000D0860000}"/>
    <cellStyle name="Note 2 2 2 5 2 2 3" xfId="2403" xr:uid="{00000000-0005-0000-0000-0000D1860000}"/>
    <cellStyle name="Note 2 2 2 5 2 2 3 2" xfId="2402" xr:uid="{00000000-0005-0000-0000-0000D2860000}"/>
    <cellStyle name="Note 2 2 2 5 2 2 4" xfId="2401" xr:uid="{00000000-0005-0000-0000-0000D3860000}"/>
    <cellStyle name="Note 2 2 2 5 2 3" xfId="2400" xr:uid="{00000000-0005-0000-0000-0000D4860000}"/>
    <cellStyle name="Note 2 2 2 5 2 3 2" xfId="2399" xr:uid="{00000000-0005-0000-0000-0000D5860000}"/>
    <cellStyle name="Note 2 2 2 5 2 3 2 2" xfId="2397" xr:uid="{00000000-0005-0000-0000-0000D6860000}"/>
    <cellStyle name="Note 2 2 2 5 2 3 3" xfId="2396" xr:uid="{00000000-0005-0000-0000-0000D7860000}"/>
    <cellStyle name="Note 2 2 2 5 2 4" xfId="30458" xr:uid="{00000000-0005-0000-0000-0000D8860000}"/>
    <cellStyle name="Note 2 2 2 5 2 4 2" xfId="21766" xr:uid="{00000000-0005-0000-0000-0000D9860000}"/>
    <cellStyle name="Note 2 2 2 5 2 5" xfId="2395" xr:uid="{00000000-0005-0000-0000-0000DA860000}"/>
    <cellStyle name="Note 2 2 2 5 3" xfId="2394" xr:uid="{00000000-0005-0000-0000-0000DB860000}"/>
    <cellStyle name="Note 2 2 2 5 3 2" xfId="28313" xr:uid="{00000000-0005-0000-0000-0000DC860000}"/>
    <cellStyle name="Note 2 2 2 5 3 2 2" xfId="2393" xr:uid="{00000000-0005-0000-0000-0000DD860000}"/>
    <cellStyle name="Note 2 2 2 5 3 2 2 2" xfId="23573" xr:uid="{00000000-0005-0000-0000-0000DE860000}"/>
    <cellStyle name="Note 2 2 2 5 3 2 3" xfId="2392" xr:uid="{00000000-0005-0000-0000-0000DF860000}"/>
    <cellStyle name="Note 2 2 2 5 3 3" xfId="2391" xr:uid="{00000000-0005-0000-0000-0000E0860000}"/>
    <cellStyle name="Note 2 2 2 5 3 3 2" xfId="2390" xr:uid="{00000000-0005-0000-0000-0000E1860000}"/>
    <cellStyle name="Note 2 2 2 5 3 4" xfId="2389" xr:uid="{00000000-0005-0000-0000-0000E2860000}"/>
    <cellStyle name="Note 2 2 2 5 4" xfId="21031" xr:uid="{00000000-0005-0000-0000-0000E3860000}"/>
    <cellStyle name="Note 2 2 2 5 4 2" xfId="2388" xr:uid="{00000000-0005-0000-0000-0000E4860000}"/>
    <cellStyle name="Note 2 2 2 5 4 2 2" xfId="2387" xr:uid="{00000000-0005-0000-0000-0000E5860000}"/>
    <cellStyle name="Note 2 2 2 5 4 3" xfId="2386" xr:uid="{00000000-0005-0000-0000-0000E6860000}"/>
    <cellStyle name="Note 2 2 2 5 5" xfId="33975" xr:uid="{00000000-0005-0000-0000-0000E7860000}"/>
    <cellStyle name="Note 2 2 2 5 5 2" xfId="32390" xr:uid="{00000000-0005-0000-0000-0000E8860000}"/>
    <cellStyle name="Note 2 2 2 5 6" xfId="2385" xr:uid="{00000000-0005-0000-0000-0000E9860000}"/>
    <cellStyle name="Note 2 2 2 6" xfId="28798" xr:uid="{00000000-0005-0000-0000-0000EA860000}"/>
    <cellStyle name="Note 2 2 2 6 2" xfId="2384" xr:uid="{00000000-0005-0000-0000-0000EB860000}"/>
    <cellStyle name="Note 2 2 2 6 2 2" xfId="2383" xr:uid="{00000000-0005-0000-0000-0000EC860000}"/>
    <cellStyle name="Note 2 2 2 6 2 2 2" xfId="2382" xr:uid="{00000000-0005-0000-0000-0000ED860000}"/>
    <cellStyle name="Note 2 2 2 6 2 2 2 2" xfId="4774" xr:uid="{00000000-0005-0000-0000-0000EE860000}"/>
    <cellStyle name="Note 2 2 2 6 2 2 3" xfId="2381" xr:uid="{00000000-0005-0000-0000-0000EF860000}"/>
    <cellStyle name="Note 2 2 2 6 2 3" xfId="2380" xr:uid="{00000000-0005-0000-0000-0000F0860000}"/>
    <cellStyle name="Note 2 2 2 6 2 3 2" xfId="34148" xr:uid="{00000000-0005-0000-0000-0000F1860000}"/>
    <cellStyle name="Note 2 2 2 6 2 4" xfId="2379" xr:uid="{00000000-0005-0000-0000-0000F2860000}"/>
    <cellStyle name="Note 2 2 2 6 3" xfId="2378" xr:uid="{00000000-0005-0000-0000-0000F3860000}"/>
    <cellStyle name="Note 2 2 2 6 3 2" xfId="2377" xr:uid="{00000000-0005-0000-0000-0000F4860000}"/>
    <cellStyle name="Note 2 2 2 6 3 2 2" xfId="2376" xr:uid="{00000000-0005-0000-0000-0000F5860000}"/>
    <cellStyle name="Note 2 2 2 6 3 3" xfId="2375" xr:uid="{00000000-0005-0000-0000-0000F6860000}"/>
    <cellStyle name="Note 2 2 2 6 4" xfId="2374" xr:uid="{00000000-0005-0000-0000-0000F7860000}"/>
    <cellStyle name="Note 2 2 2 6 4 2" xfId="22196" xr:uid="{00000000-0005-0000-0000-0000F8860000}"/>
    <cellStyle name="Note 2 2 2 6 5" xfId="4948" xr:uid="{00000000-0005-0000-0000-0000F9860000}"/>
    <cellStyle name="Note 2 2 2 7" xfId="9902" xr:uid="{00000000-0005-0000-0000-0000FA860000}"/>
    <cellStyle name="Note 2 2 2 7 2" xfId="2373" xr:uid="{00000000-0005-0000-0000-0000FB860000}"/>
    <cellStyle name="Note 2 2 2 7 2 2" xfId="2372" xr:uid="{00000000-0005-0000-0000-0000FC860000}"/>
    <cellStyle name="Note 2 2 2 7 2 2 2" xfId="22424" xr:uid="{00000000-0005-0000-0000-0000FD860000}"/>
    <cellStyle name="Note 2 2 2 7 2 3" xfId="2371" xr:uid="{00000000-0005-0000-0000-0000FE860000}"/>
    <cellStyle name="Note 2 2 2 7 3" xfId="2370" xr:uid="{00000000-0005-0000-0000-0000FF860000}"/>
    <cellStyle name="Note 2 2 2 7 3 2" xfId="2369" xr:uid="{00000000-0005-0000-0000-000000870000}"/>
    <cellStyle name="Note 2 2 2 7 4" xfId="2368" xr:uid="{00000000-0005-0000-0000-000001870000}"/>
    <cellStyle name="Note 2 2 2 8" xfId="24496" xr:uid="{00000000-0005-0000-0000-000002870000}"/>
    <cellStyle name="Note 2 2 2 8 2" xfId="2367" xr:uid="{00000000-0005-0000-0000-000003870000}"/>
    <cellStyle name="Note 2 2 2 8 2 2" xfId="2366" xr:uid="{00000000-0005-0000-0000-000004870000}"/>
    <cellStyle name="Note 2 2 2 8 3" xfId="2365" xr:uid="{00000000-0005-0000-0000-000005870000}"/>
    <cellStyle name="Note 2 2 2 9" xfId="17988" xr:uid="{00000000-0005-0000-0000-000006870000}"/>
    <cellStyle name="Note 2 2 2 9 2" xfId="2364" xr:uid="{00000000-0005-0000-0000-000007870000}"/>
    <cellStyle name="Note 2 2 3" xfId="2363" xr:uid="{00000000-0005-0000-0000-000008870000}"/>
    <cellStyle name="Note 2 2 3 2" xfId="2362" xr:uid="{00000000-0005-0000-0000-000009870000}"/>
    <cellStyle name="Note 2 2 3 2 2" xfId="19198" xr:uid="{00000000-0005-0000-0000-00000A870000}"/>
    <cellStyle name="Note 2 2 3 2 2 2" xfId="14588" xr:uid="{00000000-0005-0000-0000-00000B870000}"/>
    <cellStyle name="Note 2 2 3 2 2 2 2" xfId="2361" xr:uid="{00000000-0005-0000-0000-00000C870000}"/>
    <cellStyle name="Note 2 2 3 2 2 2 2 2" xfId="2360" xr:uid="{00000000-0005-0000-0000-00000D870000}"/>
    <cellStyle name="Note 2 2 3 2 2 2 2 2 2" xfId="2359" xr:uid="{00000000-0005-0000-0000-00000E870000}"/>
    <cellStyle name="Note 2 2 3 2 2 2 2 2 2 2" xfId="2358" xr:uid="{00000000-0005-0000-0000-00000F870000}"/>
    <cellStyle name="Note 2 2 3 2 2 2 2 2 2 2 2" xfId="2357" xr:uid="{00000000-0005-0000-0000-000010870000}"/>
    <cellStyle name="Note 2 2 3 2 2 2 2 2 2 3" xfId="33324" xr:uid="{00000000-0005-0000-0000-000011870000}"/>
    <cellStyle name="Note 2 2 3 2 2 2 2 2 3" xfId="2356" xr:uid="{00000000-0005-0000-0000-000012870000}"/>
    <cellStyle name="Note 2 2 3 2 2 2 2 2 3 2" xfId="2355" xr:uid="{00000000-0005-0000-0000-000013870000}"/>
    <cellStyle name="Note 2 2 3 2 2 2 2 2 4" xfId="28016" xr:uid="{00000000-0005-0000-0000-000014870000}"/>
    <cellStyle name="Note 2 2 3 2 2 2 2 3" xfId="2354" xr:uid="{00000000-0005-0000-0000-000015870000}"/>
    <cellStyle name="Note 2 2 3 2 2 2 2 3 2" xfId="2353" xr:uid="{00000000-0005-0000-0000-000016870000}"/>
    <cellStyle name="Note 2 2 3 2 2 2 2 3 2 2" xfId="2352" xr:uid="{00000000-0005-0000-0000-000017870000}"/>
    <cellStyle name="Note 2 2 3 2 2 2 2 3 3" xfId="2351" xr:uid="{00000000-0005-0000-0000-000018870000}"/>
    <cellStyle name="Note 2 2 3 2 2 2 2 4" xfId="3403" xr:uid="{00000000-0005-0000-0000-000019870000}"/>
    <cellStyle name="Note 2 2 3 2 2 2 2 4 2" xfId="27626" xr:uid="{00000000-0005-0000-0000-00001A870000}"/>
    <cellStyle name="Note 2 2 3 2 2 2 2 5" xfId="3398" xr:uid="{00000000-0005-0000-0000-00001B870000}"/>
    <cellStyle name="Note 2 2 3 2 2 2 3" xfId="2350" xr:uid="{00000000-0005-0000-0000-00001C870000}"/>
    <cellStyle name="Note 2 2 3 2 2 2 3 2" xfId="2349" xr:uid="{00000000-0005-0000-0000-00001D870000}"/>
    <cellStyle name="Note 2 2 3 2 2 2 3 2 2" xfId="2348" xr:uid="{00000000-0005-0000-0000-00001E870000}"/>
    <cellStyle name="Note 2 2 3 2 2 2 3 2 2 2" xfId="32772" xr:uid="{00000000-0005-0000-0000-00001F870000}"/>
    <cellStyle name="Note 2 2 3 2 2 2 3 2 3" xfId="2347" xr:uid="{00000000-0005-0000-0000-000020870000}"/>
    <cellStyle name="Note 2 2 3 2 2 2 3 3" xfId="2346" xr:uid="{00000000-0005-0000-0000-000021870000}"/>
    <cellStyle name="Note 2 2 3 2 2 2 3 3 2" xfId="2345" xr:uid="{00000000-0005-0000-0000-000022870000}"/>
    <cellStyle name="Note 2 2 3 2 2 2 3 4" xfId="3386" xr:uid="{00000000-0005-0000-0000-000023870000}"/>
    <cellStyle name="Note 2 2 3 2 2 2 4" xfId="13178" xr:uid="{00000000-0005-0000-0000-000024870000}"/>
    <cellStyle name="Note 2 2 3 2 2 2 4 2" xfId="2344" xr:uid="{00000000-0005-0000-0000-000025870000}"/>
    <cellStyle name="Note 2 2 3 2 2 2 4 2 2" xfId="2343" xr:uid="{00000000-0005-0000-0000-000026870000}"/>
    <cellStyle name="Note 2 2 3 2 2 2 4 3" xfId="2342" xr:uid="{00000000-0005-0000-0000-000027870000}"/>
    <cellStyle name="Note 2 2 3 2 2 2 5" xfId="2341" xr:uid="{00000000-0005-0000-0000-000028870000}"/>
    <cellStyle name="Note 2 2 3 2 2 2 5 2" xfId="2340" xr:uid="{00000000-0005-0000-0000-000029870000}"/>
    <cellStyle name="Note 2 2 3 2 2 2 6" xfId="2339" xr:uid="{00000000-0005-0000-0000-00002A870000}"/>
    <cellStyle name="Note 2 2 3 2 2 3" xfId="25367" xr:uid="{00000000-0005-0000-0000-00002B870000}"/>
    <cellStyle name="Note 2 2 3 2 2 3 2" xfId="2338" xr:uid="{00000000-0005-0000-0000-00002C870000}"/>
    <cellStyle name="Note 2 2 3 2 2 3 2 2" xfId="2337" xr:uid="{00000000-0005-0000-0000-00002D870000}"/>
    <cellStyle name="Note 2 2 3 2 2 3 2 2 2" xfId="2336" xr:uid="{00000000-0005-0000-0000-00002E870000}"/>
    <cellStyle name="Note 2 2 3 2 2 3 2 2 2 2" xfId="2335" xr:uid="{00000000-0005-0000-0000-00002F870000}"/>
    <cellStyle name="Note 2 2 3 2 2 3 2 2 3" xfId="2334" xr:uid="{00000000-0005-0000-0000-000030870000}"/>
    <cellStyle name="Note 2 2 3 2 2 3 2 3" xfId="2333" xr:uid="{00000000-0005-0000-0000-000031870000}"/>
    <cellStyle name="Note 2 2 3 2 2 3 2 3 2" xfId="2332" xr:uid="{00000000-0005-0000-0000-000032870000}"/>
    <cellStyle name="Note 2 2 3 2 2 3 2 4" xfId="3347" xr:uid="{00000000-0005-0000-0000-000033870000}"/>
    <cellStyle name="Note 2 2 3 2 2 3 3" xfId="2331" xr:uid="{00000000-0005-0000-0000-000034870000}"/>
    <cellStyle name="Note 2 2 3 2 2 3 3 2" xfId="2330" xr:uid="{00000000-0005-0000-0000-000035870000}"/>
    <cellStyle name="Note 2 2 3 2 2 3 3 2 2" xfId="2329" xr:uid="{00000000-0005-0000-0000-000036870000}"/>
    <cellStyle name="Note 2 2 3 2 2 3 3 3" xfId="6046" xr:uid="{00000000-0005-0000-0000-000037870000}"/>
    <cellStyle name="Note 2 2 3 2 2 3 4" xfId="2328" xr:uid="{00000000-0005-0000-0000-000038870000}"/>
    <cellStyle name="Note 2 2 3 2 2 3 4 2" xfId="26031" xr:uid="{00000000-0005-0000-0000-000039870000}"/>
    <cellStyle name="Note 2 2 3 2 2 3 5" xfId="2327" xr:uid="{00000000-0005-0000-0000-00003A870000}"/>
    <cellStyle name="Note 2 2 3 2 2 4" xfId="26135" xr:uid="{00000000-0005-0000-0000-00003B870000}"/>
    <cellStyle name="Note 2 2 3 2 2 4 2" xfId="30259" xr:uid="{00000000-0005-0000-0000-00003C870000}"/>
    <cellStyle name="Note 2 2 3 2 2 4 2 2" xfId="2326" xr:uid="{00000000-0005-0000-0000-00003D870000}"/>
    <cellStyle name="Note 2 2 3 2 2 4 2 2 2" xfId="18079" xr:uid="{00000000-0005-0000-0000-00003E870000}"/>
    <cellStyle name="Note 2 2 3 2 2 4 2 3" xfId="2325" xr:uid="{00000000-0005-0000-0000-00003F870000}"/>
    <cellStyle name="Note 2 2 3 2 2 4 3" xfId="30255" xr:uid="{00000000-0005-0000-0000-000040870000}"/>
    <cellStyle name="Note 2 2 3 2 2 4 3 2" xfId="2324" xr:uid="{00000000-0005-0000-0000-000041870000}"/>
    <cellStyle name="Note 2 2 3 2 2 4 4" xfId="2323" xr:uid="{00000000-0005-0000-0000-000042870000}"/>
    <cellStyle name="Note 2 2 3 2 2 5" xfId="30248" xr:uid="{00000000-0005-0000-0000-000043870000}"/>
    <cellStyle name="Note 2 2 3 2 2 5 2" xfId="17573" xr:uid="{00000000-0005-0000-0000-000044870000}"/>
    <cellStyle name="Note 2 2 3 2 2 5 2 2" xfId="2322" xr:uid="{00000000-0005-0000-0000-000045870000}"/>
    <cellStyle name="Note 2 2 3 2 2 5 3" xfId="2321" xr:uid="{00000000-0005-0000-0000-000046870000}"/>
    <cellStyle name="Note 2 2 3 2 2 6" xfId="33151" xr:uid="{00000000-0005-0000-0000-000047870000}"/>
    <cellStyle name="Note 2 2 3 2 2 6 2" xfId="2320" xr:uid="{00000000-0005-0000-0000-000048870000}"/>
    <cellStyle name="Note 2 2 3 2 2 7" xfId="2319" xr:uid="{00000000-0005-0000-0000-000049870000}"/>
    <cellStyle name="Note 2 2 3 2 3" xfId="2318" xr:uid="{00000000-0005-0000-0000-00004A870000}"/>
    <cellStyle name="Note 2 2 3 2 3 2" xfId="12843" xr:uid="{00000000-0005-0000-0000-00004B870000}"/>
    <cellStyle name="Note 2 2 3 2 3 2 2" xfId="2317" xr:uid="{00000000-0005-0000-0000-00004C870000}"/>
    <cellStyle name="Note 2 2 3 2 3 2 2 2" xfId="2316" xr:uid="{00000000-0005-0000-0000-00004D870000}"/>
    <cellStyle name="Note 2 2 3 2 3 2 2 2 2" xfId="2315" xr:uid="{00000000-0005-0000-0000-00004E870000}"/>
    <cellStyle name="Note 2 2 3 2 3 2 2 2 2 2" xfId="33819" xr:uid="{00000000-0005-0000-0000-00004F870000}"/>
    <cellStyle name="Note 2 2 3 2 3 2 2 2 3" xfId="2314" xr:uid="{00000000-0005-0000-0000-000050870000}"/>
    <cellStyle name="Note 2 2 3 2 3 2 2 3" xfId="23834" xr:uid="{00000000-0005-0000-0000-000051870000}"/>
    <cellStyle name="Note 2 2 3 2 3 2 2 3 2" xfId="2313" xr:uid="{00000000-0005-0000-0000-000052870000}"/>
    <cellStyle name="Note 2 2 3 2 3 2 2 4" xfId="3302" xr:uid="{00000000-0005-0000-0000-000053870000}"/>
    <cellStyle name="Note 2 2 3 2 3 2 3" xfId="2312" xr:uid="{00000000-0005-0000-0000-000054870000}"/>
    <cellStyle name="Note 2 2 3 2 3 2 3 2" xfId="2311" xr:uid="{00000000-0005-0000-0000-000055870000}"/>
    <cellStyle name="Note 2 2 3 2 3 2 3 2 2" xfId="2310" xr:uid="{00000000-0005-0000-0000-000056870000}"/>
    <cellStyle name="Note 2 2 3 2 3 2 3 3" xfId="2309" xr:uid="{00000000-0005-0000-0000-000057870000}"/>
    <cellStyle name="Note 2 2 3 2 3 2 4" xfId="2308" xr:uid="{00000000-0005-0000-0000-000058870000}"/>
    <cellStyle name="Note 2 2 3 2 3 2 4 2" xfId="2307" xr:uid="{00000000-0005-0000-0000-000059870000}"/>
    <cellStyle name="Note 2 2 3 2 3 2 5" xfId="2306" xr:uid="{00000000-0005-0000-0000-00005A870000}"/>
    <cellStyle name="Note 2 2 3 2 3 3" xfId="2305" xr:uid="{00000000-0005-0000-0000-00005B870000}"/>
    <cellStyle name="Note 2 2 3 2 3 3 2" xfId="2304" xr:uid="{00000000-0005-0000-0000-00005C870000}"/>
    <cellStyle name="Note 2 2 3 2 3 3 2 2" xfId="2303" xr:uid="{00000000-0005-0000-0000-00005D870000}"/>
    <cellStyle name="Note 2 2 3 2 3 3 2 2 2" xfId="2302" xr:uid="{00000000-0005-0000-0000-00005E870000}"/>
    <cellStyle name="Note 2 2 3 2 3 3 2 3" xfId="2301" xr:uid="{00000000-0005-0000-0000-00005F870000}"/>
    <cellStyle name="Note 2 2 3 2 3 3 3" xfId="2300" xr:uid="{00000000-0005-0000-0000-000060870000}"/>
    <cellStyle name="Note 2 2 3 2 3 3 3 2" xfId="2299" xr:uid="{00000000-0005-0000-0000-000061870000}"/>
    <cellStyle name="Note 2 2 3 2 3 3 4" xfId="2298" xr:uid="{00000000-0005-0000-0000-000062870000}"/>
    <cellStyle name="Note 2 2 3 2 3 4" xfId="13849" xr:uid="{00000000-0005-0000-0000-000063870000}"/>
    <cellStyle name="Note 2 2 3 2 3 4 2" xfId="30238" xr:uid="{00000000-0005-0000-0000-000064870000}"/>
    <cellStyle name="Note 2 2 3 2 3 4 2 2" xfId="2297" xr:uid="{00000000-0005-0000-0000-000065870000}"/>
    <cellStyle name="Note 2 2 3 2 3 4 3" xfId="2296" xr:uid="{00000000-0005-0000-0000-000066870000}"/>
    <cellStyle name="Note 2 2 3 2 3 5" xfId="13845" xr:uid="{00000000-0005-0000-0000-000067870000}"/>
    <cellStyle name="Note 2 2 3 2 3 5 2" xfId="2295" xr:uid="{00000000-0005-0000-0000-000068870000}"/>
    <cellStyle name="Note 2 2 3 2 3 6" xfId="30350" xr:uid="{00000000-0005-0000-0000-000069870000}"/>
    <cellStyle name="Note 2 2 3 2 4" xfId="2294" xr:uid="{00000000-0005-0000-0000-00006A870000}"/>
    <cellStyle name="Note 2 2 3 2 4 2" xfId="2293" xr:uid="{00000000-0005-0000-0000-00006B870000}"/>
    <cellStyle name="Note 2 2 3 2 4 2 2" xfId="2292" xr:uid="{00000000-0005-0000-0000-00006C870000}"/>
    <cellStyle name="Note 2 2 3 2 4 2 2 2" xfId="2291" xr:uid="{00000000-0005-0000-0000-00006D870000}"/>
    <cellStyle name="Note 2 2 3 2 4 2 2 2 2" xfId="2290" xr:uid="{00000000-0005-0000-0000-00006E870000}"/>
    <cellStyle name="Note 2 2 3 2 4 2 2 3" xfId="3374" xr:uid="{00000000-0005-0000-0000-00006F870000}"/>
    <cellStyle name="Note 2 2 3 2 4 2 3" xfId="2289" xr:uid="{00000000-0005-0000-0000-000070870000}"/>
    <cellStyle name="Note 2 2 3 2 4 2 3 2" xfId="2288" xr:uid="{00000000-0005-0000-0000-000071870000}"/>
    <cellStyle name="Note 2 2 3 2 4 2 4" xfId="2287" xr:uid="{00000000-0005-0000-0000-000072870000}"/>
    <cellStyle name="Note 2 2 3 2 4 3" xfId="7961" xr:uid="{00000000-0005-0000-0000-000073870000}"/>
    <cellStyle name="Note 2 2 3 2 4 3 2" xfId="2286" xr:uid="{00000000-0005-0000-0000-000074870000}"/>
    <cellStyle name="Note 2 2 3 2 4 3 2 2" xfId="2285" xr:uid="{00000000-0005-0000-0000-000075870000}"/>
    <cellStyle name="Note 2 2 3 2 4 3 3" xfId="2284" xr:uid="{00000000-0005-0000-0000-000076870000}"/>
    <cellStyle name="Note 2 2 3 2 4 4" xfId="13842" xr:uid="{00000000-0005-0000-0000-000077870000}"/>
    <cellStyle name="Note 2 2 3 2 4 4 2" xfId="2283" xr:uid="{00000000-0005-0000-0000-000078870000}"/>
    <cellStyle name="Note 2 2 3 2 4 5" xfId="2282" xr:uid="{00000000-0005-0000-0000-000079870000}"/>
    <cellStyle name="Note 2 2 3 2 5" xfId="2281" xr:uid="{00000000-0005-0000-0000-00007A870000}"/>
    <cellStyle name="Note 2 2 3 2 5 2" xfId="2280" xr:uid="{00000000-0005-0000-0000-00007B870000}"/>
    <cellStyle name="Note 2 2 3 2 5 2 2" xfId="26120" xr:uid="{00000000-0005-0000-0000-00007C870000}"/>
    <cellStyle name="Note 2 2 3 2 5 2 2 2" xfId="2279" xr:uid="{00000000-0005-0000-0000-00007D870000}"/>
    <cellStyle name="Note 2 2 3 2 5 2 3" xfId="6665" xr:uid="{00000000-0005-0000-0000-00007E870000}"/>
    <cellStyle name="Note 2 2 3 2 5 3" xfId="2278" xr:uid="{00000000-0005-0000-0000-00007F870000}"/>
    <cellStyle name="Note 2 2 3 2 5 3 2" xfId="6659" xr:uid="{00000000-0005-0000-0000-000080870000}"/>
    <cellStyle name="Note 2 2 3 2 5 4" xfId="2277" xr:uid="{00000000-0005-0000-0000-000081870000}"/>
    <cellStyle name="Note 2 2 3 2 6" xfId="19723" xr:uid="{00000000-0005-0000-0000-000082870000}"/>
    <cellStyle name="Note 2 2 3 2 6 2" xfId="27555" xr:uid="{00000000-0005-0000-0000-000083870000}"/>
    <cellStyle name="Note 2 2 3 2 6 2 2" xfId="6637" xr:uid="{00000000-0005-0000-0000-000084870000}"/>
    <cellStyle name="Note 2 2 3 2 6 3" xfId="16877" xr:uid="{00000000-0005-0000-0000-000085870000}"/>
    <cellStyle name="Note 2 2 3 2 7" xfId="11252" xr:uid="{00000000-0005-0000-0000-000086870000}"/>
    <cellStyle name="Note 2 2 3 2 7 2" xfId="16846" xr:uid="{00000000-0005-0000-0000-000087870000}"/>
    <cellStyle name="Note 2 2 3 2 8" xfId="33622" xr:uid="{00000000-0005-0000-0000-000088870000}"/>
    <cellStyle name="Note 2 2 3 3" xfId="2276" xr:uid="{00000000-0005-0000-0000-000089870000}"/>
    <cellStyle name="Note 2 2 3 3 2" xfId="2275" xr:uid="{00000000-0005-0000-0000-00008A870000}"/>
    <cellStyle name="Note 2 2 3 3 2 2" xfId="12841" xr:uid="{00000000-0005-0000-0000-00008B870000}"/>
    <cellStyle name="Note 2 2 3 3 2 2 2" xfId="8658" xr:uid="{00000000-0005-0000-0000-00008C870000}"/>
    <cellStyle name="Note 2 2 3 3 2 2 2 2" xfId="2274" xr:uid="{00000000-0005-0000-0000-00008D870000}"/>
    <cellStyle name="Note 2 2 3 3 2 2 2 2 2" xfId="2273" xr:uid="{00000000-0005-0000-0000-00008E870000}"/>
    <cellStyle name="Note 2 2 3 3 2 2 2 2 2 2" xfId="2272" xr:uid="{00000000-0005-0000-0000-00008F870000}"/>
    <cellStyle name="Note 2 2 3 3 2 2 2 2 3" xfId="2271" xr:uid="{00000000-0005-0000-0000-000090870000}"/>
    <cellStyle name="Note 2 2 3 3 2 2 2 3" xfId="2270" xr:uid="{00000000-0005-0000-0000-000091870000}"/>
    <cellStyle name="Note 2 2 3 3 2 2 2 3 2" xfId="18680" xr:uid="{00000000-0005-0000-0000-000092870000}"/>
    <cellStyle name="Note 2 2 3 3 2 2 2 4" xfId="2269" xr:uid="{00000000-0005-0000-0000-000093870000}"/>
    <cellStyle name="Note 2 2 3 3 2 2 3" xfId="10229" xr:uid="{00000000-0005-0000-0000-000094870000}"/>
    <cellStyle name="Note 2 2 3 3 2 2 3 2" xfId="2267" xr:uid="{00000000-0005-0000-0000-000095870000}"/>
    <cellStyle name="Note 2 2 3 3 2 2 3 2 2" xfId="2266" xr:uid="{00000000-0005-0000-0000-000096870000}"/>
    <cellStyle name="Note 2 2 3 3 2 2 3 3" xfId="2265" xr:uid="{00000000-0005-0000-0000-000097870000}"/>
    <cellStyle name="Note 2 2 3 3 2 2 4" xfId="2264" xr:uid="{00000000-0005-0000-0000-000098870000}"/>
    <cellStyle name="Note 2 2 3 3 2 2 4 2" xfId="2263" xr:uid="{00000000-0005-0000-0000-000099870000}"/>
    <cellStyle name="Note 2 2 3 3 2 2 5" xfId="2262" xr:uid="{00000000-0005-0000-0000-00009A870000}"/>
    <cellStyle name="Note 2 2 3 3 2 3" xfId="2261" xr:uid="{00000000-0005-0000-0000-00009B870000}"/>
    <cellStyle name="Note 2 2 3 3 2 3 2" xfId="2260" xr:uid="{00000000-0005-0000-0000-00009C870000}"/>
    <cellStyle name="Note 2 2 3 3 2 3 2 2" xfId="2259" xr:uid="{00000000-0005-0000-0000-00009D870000}"/>
    <cellStyle name="Note 2 2 3 3 2 3 2 2 2" xfId="2258" xr:uid="{00000000-0005-0000-0000-00009E870000}"/>
    <cellStyle name="Note 2 2 3 3 2 3 2 3" xfId="2257" xr:uid="{00000000-0005-0000-0000-00009F870000}"/>
    <cellStyle name="Note 2 2 3 3 2 3 3" xfId="5145" xr:uid="{00000000-0005-0000-0000-0000A0870000}"/>
    <cellStyle name="Note 2 2 3 3 2 3 3 2" xfId="2256" xr:uid="{00000000-0005-0000-0000-0000A1870000}"/>
    <cellStyle name="Note 2 2 3 3 2 3 4" xfId="2255" xr:uid="{00000000-0005-0000-0000-0000A2870000}"/>
    <cellStyle name="Note 2 2 3 3 2 4" xfId="30593" xr:uid="{00000000-0005-0000-0000-0000A3870000}"/>
    <cellStyle name="Note 2 2 3 3 2 4 2" xfId="30094" xr:uid="{00000000-0005-0000-0000-0000A4870000}"/>
    <cellStyle name="Note 2 2 3 3 2 4 2 2" xfId="21098" xr:uid="{00000000-0005-0000-0000-0000A5870000}"/>
    <cellStyle name="Note 2 2 3 3 2 4 3" xfId="23424" xr:uid="{00000000-0005-0000-0000-0000A6870000}"/>
    <cellStyle name="Note 2 2 3 3 2 5" xfId="30771" xr:uid="{00000000-0005-0000-0000-0000A7870000}"/>
    <cellStyle name="Note 2 2 3 3 2 5 2" xfId="27912" xr:uid="{00000000-0005-0000-0000-0000A8870000}"/>
    <cellStyle name="Note 2 2 3 3 2 6" xfId="2254" xr:uid="{00000000-0005-0000-0000-0000A9870000}"/>
    <cellStyle name="Note 2 2 3 3 3" xfId="2253" xr:uid="{00000000-0005-0000-0000-0000AA870000}"/>
    <cellStyle name="Note 2 2 3 3 3 2" xfId="2252" xr:uid="{00000000-0005-0000-0000-0000AB870000}"/>
    <cellStyle name="Note 2 2 3 3 3 2 2" xfId="2251" xr:uid="{00000000-0005-0000-0000-0000AC870000}"/>
    <cellStyle name="Note 2 2 3 3 3 2 2 2" xfId="2250" xr:uid="{00000000-0005-0000-0000-0000AD870000}"/>
    <cellStyle name="Note 2 2 3 3 3 2 2 2 2" xfId="2249" xr:uid="{00000000-0005-0000-0000-0000AE870000}"/>
    <cellStyle name="Note 2 2 3 3 3 2 2 3" xfId="2248" xr:uid="{00000000-0005-0000-0000-0000AF870000}"/>
    <cellStyle name="Note 2 2 3 3 3 2 3" xfId="2247" xr:uid="{00000000-0005-0000-0000-0000B0870000}"/>
    <cellStyle name="Note 2 2 3 3 3 2 3 2" xfId="2246" xr:uid="{00000000-0005-0000-0000-0000B1870000}"/>
    <cellStyle name="Note 2 2 3 3 3 2 4" xfId="2245" xr:uid="{00000000-0005-0000-0000-0000B2870000}"/>
    <cellStyle name="Note 2 2 3 3 3 3" xfId="2244" xr:uid="{00000000-0005-0000-0000-0000B3870000}"/>
    <cellStyle name="Note 2 2 3 3 3 3 2" xfId="2243" xr:uid="{00000000-0005-0000-0000-0000B4870000}"/>
    <cellStyle name="Note 2 2 3 3 3 3 2 2" xfId="2242" xr:uid="{00000000-0005-0000-0000-0000B5870000}"/>
    <cellStyle name="Note 2 2 3 3 3 3 3" xfId="2241" xr:uid="{00000000-0005-0000-0000-0000B6870000}"/>
    <cellStyle name="Note 2 2 3 3 3 4" xfId="13839" xr:uid="{00000000-0005-0000-0000-0000B7870000}"/>
    <cellStyle name="Note 2 2 3 3 3 4 2" xfId="29442" xr:uid="{00000000-0005-0000-0000-0000B8870000}"/>
    <cellStyle name="Note 2 2 3 3 3 5" xfId="2240" xr:uid="{00000000-0005-0000-0000-0000B9870000}"/>
    <cellStyle name="Note 2 2 3 3 4" xfId="2239" xr:uid="{00000000-0005-0000-0000-0000BA870000}"/>
    <cellStyle name="Note 2 2 3 3 4 2" xfId="2238" xr:uid="{00000000-0005-0000-0000-0000BB870000}"/>
    <cellStyle name="Note 2 2 3 3 4 2 2" xfId="2237" xr:uid="{00000000-0005-0000-0000-0000BC870000}"/>
    <cellStyle name="Note 2 2 3 3 4 2 2 2" xfId="4094" xr:uid="{00000000-0005-0000-0000-0000BD870000}"/>
    <cellStyle name="Note 2 2 3 3 4 2 3" xfId="2236" xr:uid="{00000000-0005-0000-0000-0000BE870000}"/>
    <cellStyle name="Note 2 2 3 3 4 3" xfId="2235" xr:uid="{00000000-0005-0000-0000-0000BF870000}"/>
    <cellStyle name="Note 2 2 3 3 4 3 2" xfId="2234" xr:uid="{00000000-0005-0000-0000-0000C0870000}"/>
    <cellStyle name="Note 2 2 3 3 4 4" xfId="2233" xr:uid="{00000000-0005-0000-0000-0000C1870000}"/>
    <cellStyle name="Note 2 2 3 3 5" xfId="2232" xr:uid="{00000000-0005-0000-0000-0000C2870000}"/>
    <cellStyle name="Note 2 2 3 3 5 2" xfId="2231" xr:uid="{00000000-0005-0000-0000-0000C3870000}"/>
    <cellStyle name="Note 2 2 3 3 5 2 2" xfId="25282" xr:uid="{00000000-0005-0000-0000-0000C4870000}"/>
    <cellStyle name="Note 2 2 3 3 5 3" xfId="2230" xr:uid="{00000000-0005-0000-0000-0000C5870000}"/>
    <cellStyle name="Note 2 2 3 3 6" xfId="11239" xr:uid="{00000000-0005-0000-0000-0000C6870000}"/>
    <cellStyle name="Note 2 2 3 3 6 2" xfId="16233" xr:uid="{00000000-0005-0000-0000-0000C7870000}"/>
    <cellStyle name="Note 2 2 3 3 7" xfId="11226" xr:uid="{00000000-0005-0000-0000-0000C8870000}"/>
    <cellStyle name="Note 2 2 3 4" xfId="23637" xr:uid="{00000000-0005-0000-0000-0000C9870000}"/>
    <cellStyle name="Note 2 2 3 4 2" xfId="28361" xr:uid="{00000000-0005-0000-0000-0000CA870000}"/>
    <cellStyle name="Note 2 2 3 4 2 2" xfId="2229" xr:uid="{00000000-0005-0000-0000-0000CB870000}"/>
    <cellStyle name="Note 2 2 3 4 2 2 2" xfId="2228" xr:uid="{00000000-0005-0000-0000-0000CC870000}"/>
    <cellStyle name="Note 2 2 3 4 2 2 2 2" xfId="2227" xr:uid="{00000000-0005-0000-0000-0000CD870000}"/>
    <cellStyle name="Note 2 2 3 4 2 2 2 2 2" xfId="2226" xr:uid="{00000000-0005-0000-0000-0000CE870000}"/>
    <cellStyle name="Note 2 2 3 4 2 2 2 3" xfId="2225" xr:uid="{00000000-0005-0000-0000-0000CF870000}"/>
    <cellStyle name="Note 2 2 3 4 2 2 3" xfId="2224" xr:uid="{00000000-0005-0000-0000-0000D0870000}"/>
    <cellStyle name="Note 2 2 3 4 2 2 3 2" xfId="2223" xr:uid="{00000000-0005-0000-0000-0000D1870000}"/>
    <cellStyle name="Note 2 2 3 4 2 2 4" xfId="2222" xr:uid="{00000000-0005-0000-0000-0000D2870000}"/>
    <cellStyle name="Note 2 2 3 4 2 3" xfId="2221" xr:uid="{00000000-0005-0000-0000-0000D3870000}"/>
    <cellStyle name="Note 2 2 3 4 2 3 2" xfId="2220" xr:uid="{00000000-0005-0000-0000-0000D4870000}"/>
    <cellStyle name="Note 2 2 3 4 2 3 2 2" xfId="2219" xr:uid="{00000000-0005-0000-0000-0000D5870000}"/>
    <cellStyle name="Note 2 2 3 4 2 3 3" xfId="2218" xr:uid="{00000000-0005-0000-0000-0000D6870000}"/>
    <cellStyle name="Note 2 2 3 4 2 4" xfId="30577" xr:uid="{00000000-0005-0000-0000-0000D7870000}"/>
    <cellStyle name="Note 2 2 3 4 2 4 2" xfId="20494" xr:uid="{00000000-0005-0000-0000-0000D8870000}"/>
    <cellStyle name="Note 2 2 3 4 2 5" xfId="2217" xr:uid="{00000000-0005-0000-0000-0000D9870000}"/>
    <cellStyle name="Note 2 2 3 4 3" xfId="2216" xr:uid="{00000000-0005-0000-0000-0000DA870000}"/>
    <cellStyle name="Note 2 2 3 4 3 2" xfId="32066" xr:uid="{00000000-0005-0000-0000-0000DB870000}"/>
    <cellStyle name="Note 2 2 3 4 3 2 2" xfId="2215" xr:uid="{00000000-0005-0000-0000-0000DC870000}"/>
    <cellStyle name="Note 2 2 3 4 3 2 2 2" xfId="22044" xr:uid="{00000000-0005-0000-0000-0000DD870000}"/>
    <cellStyle name="Note 2 2 3 4 3 2 3" xfId="2214" xr:uid="{00000000-0005-0000-0000-0000DE870000}"/>
    <cellStyle name="Note 2 2 3 4 3 3" xfId="2213" xr:uid="{00000000-0005-0000-0000-0000DF870000}"/>
    <cellStyle name="Note 2 2 3 4 3 3 2" xfId="2212" xr:uid="{00000000-0005-0000-0000-0000E0870000}"/>
    <cellStyle name="Note 2 2 3 4 3 4" xfId="2211" xr:uid="{00000000-0005-0000-0000-0000E1870000}"/>
    <cellStyle name="Note 2 2 3 4 4" xfId="2210" xr:uid="{00000000-0005-0000-0000-0000E2870000}"/>
    <cellStyle name="Note 2 2 3 4 4 2" xfId="2209" xr:uid="{00000000-0005-0000-0000-0000E3870000}"/>
    <cellStyle name="Note 2 2 3 4 4 2 2" xfId="2208" xr:uid="{00000000-0005-0000-0000-0000E4870000}"/>
    <cellStyle name="Note 2 2 3 4 4 3" xfId="2207" xr:uid="{00000000-0005-0000-0000-0000E5870000}"/>
    <cellStyle name="Note 2 2 3 4 5" xfId="29695" xr:uid="{00000000-0005-0000-0000-0000E6870000}"/>
    <cellStyle name="Note 2 2 3 4 5 2" xfId="2206" xr:uid="{00000000-0005-0000-0000-0000E7870000}"/>
    <cellStyle name="Note 2 2 3 4 6" xfId="11210" xr:uid="{00000000-0005-0000-0000-0000E8870000}"/>
    <cellStyle name="Note 2 2 3 5" xfId="30654" xr:uid="{00000000-0005-0000-0000-0000E9870000}"/>
    <cellStyle name="Note 2 2 3 5 2" xfId="2205" xr:uid="{00000000-0005-0000-0000-0000EA870000}"/>
    <cellStyle name="Note 2 2 3 5 2 2" xfId="2204" xr:uid="{00000000-0005-0000-0000-0000EB870000}"/>
    <cellStyle name="Note 2 2 3 5 2 2 2" xfId="2203" xr:uid="{00000000-0005-0000-0000-0000EC870000}"/>
    <cellStyle name="Note 2 2 3 5 2 2 2 2" xfId="33847" xr:uid="{00000000-0005-0000-0000-0000ED870000}"/>
    <cellStyle name="Note 2 2 3 5 2 2 3" xfId="2202" xr:uid="{00000000-0005-0000-0000-0000EE870000}"/>
    <cellStyle name="Note 2 2 3 5 2 3" xfId="2201" xr:uid="{00000000-0005-0000-0000-0000EF870000}"/>
    <cellStyle name="Note 2 2 3 5 2 3 2" xfId="2200" xr:uid="{00000000-0005-0000-0000-0000F0870000}"/>
    <cellStyle name="Note 2 2 3 5 2 4" xfId="2199" xr:uid="{00000000-0005-0000-0000-0000F1870000}"/>
    <cellStyle name="Note 2 2 3 5 3" xfId="2198" xr:uid="{00000000-0005-0000-0000-0000F2870000}"/>
    <cellStyle name="Note 2 2 3 5 3 2" xfId="2197" xr:uid="{00000000-0005-0000-0000-0000F3870000}"/>
    <cellStyle name="Note 2 2 3 5 3 2 2" xfId="2196" xr:uid="{00000000-0005-0000-0000-0000F4870000}"/>
    <cellStyle name="Note 2 2 3 5 3 3" xfId="2195" xr:uid="{00000000-0005-0000-0000-0000F5870000}"/>
    <cellStyle name="Note 2 2 3 5 4" xfId="2194" xr:uid="{00000000-0005-0000-0000-0000F6870000}"/>
    <cellStyle name="Note 2 2 3 5 4 2" xfId="2193" xr:uid="{00000000-0005-0000-0000-0000F7870000}"/>
    <cellStyle name="Note 2 2 3 5 5" xfId="2192" xr:uid="{00000000-0005-0000-0000-0000F8870000}"/>
    <cellStyle name="Note 2 2 3 6" xfId="9895" xr:uid="{00000000-0005-0000-0000-0000F9870000}"/>
    <cellStyle name="Note 2 2 3 6 2" xfId="2191" xr:uid="{00000000-0005-0000-0000-0000FA870000}"/>
    <cellStyle name="Note 2 2 3 6 2 2" xfId="2190" xr:uid="{00000000-0005-0000-0000-0000FB870000}"/>
    <cellStyle name="Note 2 2 3 6 2 2 2" xfId="2189" xr:uid="{00000000-0005-0000-0000-0000FC870000}"/>
    <cellStyle name="Note 2 2 3 6 2 3" xfId="2188" xr:uid="{00000000-0005-0000-0000-0000FD870000}"/>
    <cellStyle name="Note 2 2 3 6 3" xfId="2187" xr:uid="{00000000-0005-0000-0000-0000FE870000}"/>
    <cellStyle name="Note 2 2 3 6 3 2" xfId="2186" xr:uid="{00000000-0005-0000-0000-0000FF870000}"/>
    <cellStyle name="Note 2 2 3 6 4" xfId="2185" xr:uid="{00000000-0005-0000-0000-000000880000}"/>
    <cellStyle name="Note 2 2 3 7" xfId="9889" xr:uid="{00000000-0005-0000-0000-000001880000}"/>
    <cellStyle name="Note 2 2 3 7 2" xfId="2184" xr:uid="{00000000-0005-0000-0000-000002880000}"/>
    <cellStyle name="Note 2 2 3 7 2 2" xfId="2183" xr:uid="{00000000-0005-0000-0000-000003880000}"/>
    <cellStyle name="Note 2 2 3 7 3" xfId="2182" xr:uid="{00000000-0005-0000-0000-000004880000}"/>
    <cellStyle name="Note 2 2 3 8" xfId="24479" xr:uid="{00000000-0005-0000-0000-000005880000}"/>
    <cellStyle name="Note 2 2 3 8 2" xfId="2181" xr:uid="{00000000-0005-0000-0000-000006880000}"/>
    <cellStyle name="Note 2 2 3 9" xfId="2180" xr:uid="{00000000-0005-0000-0000-000007880000}"/>
    <cellStyle name="Note 2 2 4" xfId="19714" xr:uid="{00000000-0005-0000-0000-000008880000}"/>
    <cellStyle name="Note 2 2 4 2" xfId="18666" xr:uid="{00000000-0005-0000-0000-000009880000}"/>
    <cellStyle name="Note 2 2 4 2 2" xfId="2179" xr:uid="{00000000-0005-0000-0000-00000A880000}"/>
    <cellStyle name="Note 2 2 4 2 2 2" xfId="12837" xr:uid="{00000000-0005-0000-0000-00000B880000}"/>
    <cellStyle name="Note 2 2 4 2 2 2 2" xfId="2178" xr:uid="{00000000-0005-0000-0000-00000C880000}"/>
    <cellStyle name="Note 2 2 4 2 2 2 2 2" xfId="2177" xr:uid="{00000000-0005-0000-0000-00000D880000}"/>
    <cellStyle name="Note 2 2 4 2 2 2 2 2 2" xfId="2176" xr:uid="{00000000-0005-0000-0000-00000E880000}"/>
    <cellStyle name="Note 2 2 4 2 2 2 2 2 2 2" xfId="4656" xr:uid="{00000000-0005-0000-0000-00000F880000}"/>
    <cellStyle name="Note 2 2 4 2 2 2 2 2 3" xfId="2175" xr:uid="{00000000-0005-0000-0000-000010880000}"/>
    <cellStyle name="Note 2 2 4 2 2 2 2 3" xfId="8669" xr:uid="{00000000-0005-0000-0000-000011880000}"/>
    <cellStyle name="Note 2 2 4 2 2 2 2 3 2" xfId="2174" xr:uid="{00000000-0005-0000-0000-000012880000}"/>
    <cellStyle name="Note 2 2 4 2 2 2 2 4" xfId="2173" xr:uid="{00000000-0005-0000-0000-000013880000}"/>
    <cellStyle name="Note 2 2 4 2 2 2 3" xfId="2172" xr:uid="{00000000-0005-0000-0000-000014880000}"/>
    <cellStyle name="Note 2 2 4 2 2 2 3 2" xfId="2171" xr:uid="{00000000-0005-0000-0000-000015880000}"/>
    <cellStyle name="Note 2 2 4 2 2 2 3 2 2" xfId="2170" xr:uid="{00000000-0005-0000-0000-000016880000}"/>
    <cellStyle name="Note 2 2 4 2 2 2 3 3" xfId="2169" xr:uid="{00000000-0005-0000-0000-000017880000}"/>
    <cellStyle name="Note 2 2 4 2 2 2 4" xfId="2168" xr:uid="{00000000-0005-0000-0000-000018880000}"/>
    <cellStyle name="Note 2 2 4 2 2 2 4 2" xfId="2167" xr:uid="{00000000-0005-0000-0000-000019880000}"/>
    <cellStyle name="Note 2 2 4 2 2 2 5" xfId="2166" xr:uid="{00000000-0005-0000-0000-00001A880000}"/>
    <cellStyle name="Note 2 2 4 2 2 3" xfId="2165" xr:uid="{00000000-0005-0000-0000-00001B880000}"/>
    <cellStyle name="Note 2 2 4 2 2 3 2" xfId="2164" xr:uid="{00000000-0005-0000-0000-00001C880000}"/>
    <cellStyle name="Note 2 2 4 2 2 3 2 2" xfId="2163" xr:uid="{00000000-0005-0000-0000-00001D880000}"/>
    <cellStyle name="Note 2 2 4 2 2 3 2 2 2" xfId="2162" xr:uid="{00000000-0005-0000-0000-00001E880000}"/>
    <cellStyle name="Note 2 2 4 2 2 3 2 3" xfId="2161" xr:uid="{00000000-0005-0000-0000-00001F880000}"/>
    <cellStyle name="Note 2 2 4 2 2 3 3" xfId="2160" xr:uid="{00000000-0005-0000-0000-000020880000}"/>
    <cellStyle name="Note 2 2 4 2 2 3 3 2" xfId="2159" xr:uid="{00000000-0005-0000-0000-000021880000}"/>
    <cellStyle name="Note 2 2 4 2 2 3 4" xfId="2158" xr:uid="{00000000-0005-0000-0000-000022880000}"/>
    <cellStyle name="Note 2 2 4 2 2 4" xfId="29758" xr:uid="{00000000-0005-0000-0000-000023880000}"/>
    <cellStyle name="Note 2 2 4 2 2 4 2" xfId="25049" xr:uid="{00000000-0005-0000-0000-000024880000}"/>
    <cellStyle name="Note 2 2 4 2 2 4 2 2" xfId="2157" xr:uid="{00000000-0005-0000-0000-000025880000}"/>
    <cellStyle name="Note 2 2 4 2 2 4 3" xfId="2156" xr:uid="{00000000-0005-0000-0000-000026880000}"/>
    <cellStyle name="Note 2 2 4 2 2 5" xfId="29749" xr:uid="{00000000-0005-0000-0000-000027880000}"/>
    <cellStyle name="Note 2 2 4 2 2 5 2" xfId="2155" xr:uid="{00000000-0005-0000-0000-000028880000}"/>
    <cellStyle name="Note 2 2 4 2 2 6" xfId="2154" xr:uid="{00000000-0005-0000-0000-000029880000}"/>
    <cellStyle name="Note 2 2 4 2 3" xfId="15194" xr:uid="{00000000-0005-0000-0000-00002A880000}"/>
    <cellStyle name="Note 2 2 4 2 3 2" xfId="2153" xr:uid="{00000000-0005-0000-0000-00002B880000}"/>
    <cellStyle name="Note 2 2 4 2 3 2 2" xfId="2152" xr:uid="{00000000-0005-0000-0000-00002C880000}"/>
    <cellStyle name="Note 2 2 4 2 3 2 2 2" xfId="2151" xr:uid="{00000000-0005-0000-0000-00002D880000}"/>
    <cellStyle name="Note 2 2 4 2 3 2 2 2 2" xfId="4329" xr:uid="{00000000-0005-0000-0000-00002E880000}"/>
    <cellStyle name="Note 2 2 4 2 3 2 2 3" xfId="2150" xr:uid="{00000000-0005-0000-0000-00002F880000}"/>
    <cellStyle name="Note 2 2 4 2 3 2 3" xfId="2149" xr:uid="{00000000-0005-0000-0000-000030880000}"/>
    <cellStyle name="Note 2 2 4 2 3 2 3 2" xfId="2148" xr:uid="{00000000-0005-0000-0000-000031880000}"/>
    <cellStyle name="Note 2 2 4 2 3 2 4" xfId="2147" xr:uid="{00000000-0005-0000-0000-000032880000}"/>
    <cellStyle name="Note 2 2 4 2 3 3" xfId="2146" xr:uid="{00000000-0005-0000-0000-000033880000}"/>
    <cellStyle name="Note 2 2 4 2 3 3 2" xfId="2145" xr:uid="{00000000-0005-0000-0000-000034880000}"/>
    <cellStyle name="Note 2 2 4 2 3 3 2 2" xfId="2144" xr:uid="{00000000-0005-0000-0000-000035880000}"/>
    <cellStyle name="Note 2 2 4 2 3 3 3" xfId="2143" xr:uid="{00000000-0005-0000-0000-000036880000}"/>
    <cellStyle name="Note 2 2 4 2 3 4" xfId="13817" xr:uid="{00000000-0005-0000-0000-000037880000}"/>
    <cellStyle name="Note 2 2 4 2 3 4 2" xfId="2142" xr:uid="{00000000-0005-0000-0000-000038880000}"/>
    <cellStyle name="Note 2 2 4 2 3 5" xfId="2141" xr:uid="{00000000-0005-0000-0000-000039880000}"/>
    <cellStyle name="Note 2 2 4 2 4" xfId="3771" xr:uid="{00000000-0005-0000-0000-00003A880000}"/>
    <cellStyle name="Note 2 2 4 2 4 2" xfId="29078" xr:uid="{00000000-0005-0000-0000-00003B880000}"/>
    <cellStyle name="Note 2 2 4 2 4 2 2" xfId="17110" xr:uid="{00000000-0005-0000-0000-00003C880000}"/>
    <cellStyle name="Note 2 2 4 2 4 2 2 2" xfId="2140" xr:uid="{00000000-0005-0000-0000-00003D880000}"/>
    <cellStyle name="Note 2 2 4 2 4 2 3" xfId="17105" xr:uid="{00000000-0005-0000-0000-00003E880000}"/>
    <cellStyle name="Note 2 2 4 2 4 3" xfId="29068" xr:uid="{00000000-0005-0000-0000-00003F880000}"/>
    <cellStyle name="Note 2 2 4 2 4 3 2" xfId="28230" xr:uid="{00000000-0005-0000-0000-000040880000}"/>
    <cellStyle name="Note 2 2 4 2 4 4" xfId="2139" xr:uid="{00000000-0005-0000-0000-000041880000}"/>
    <cellStyle name="Note 2 2 4 2 5" xfId="2138" xr:uid="{00000000-0005-0000-0000-000042880000}"/>
    <cellStyle name="Note 2 2 4 2 5 2" xfId="29055" xr:uid="{00000000-0005-0000-0000-000043880000}"/>
    <cellStyle name="Note 2 2 4 2 5 2 2" xfId="6485" xr:uid="{00000000-0005-0000-0000-000044880000}"/>
    <cellStyle name="Note 2 2 4 2 5 3" xfId="2137" xr:uid="{00000000-0005-0000-0000-000045880000}"/>
    <cellStyle name="Note 2 2 4 2 6" xfId="11192" xr:uid="{00000000-0005-0000-0000-000046880000}"/>
    <cellStyle name="Note 2 2 4 2 6 2" xfId="14730" xr:uid="{00000000-0005-0000-0000-000047880000}"/>
    <cellStyle name="Note 2 2 4 2 7" xfId="11182" xr:uid="{00000000-0005-0000-0000-000048880000}"/>
    <cellStyle name="Note 2 2 4 3" xfId="21396" xr:uid="{00000000-0005-0000-0000-000049880000}"/>
    <cellStyle name="Note 2 2 4 3 2" xfId="2136" xr:uid="{00000000-0005-0000-0000-00004A880000}"/>
    <cellStyle name="Note 2 2 4 3 2 2" xfId="2135" xr:uid="{00000000-0005-0000-0000-00004B880000}"/>
    <cellStyle name="Note 2 2 4 3 2 2 2" xfId="2134" xr:uid="{00000000-0005-0000-0000-00004C880000}"/>
    <cellStyle name="Note 2 2 4 3 2 2 2 2" xfId="14302" xr:uid="{00000000-0005-0000-0000-00004D880000}"/>
    <cellStyle name="Note 2 2 4 3 2 2 2 2 2" xfId="14298" xr:uid="{00000000-0005-0000-0000-00004E880000}"/>
    <cellStyle name="Note 2 2 4 3 2 2 2 3" xfId="14286" xr:uid="{00000000-0005-0000-0000-00004F880000}"/>
    <cellStyle name="Note 2 2 4 3 2 2 3" xfId="2133" xr:uid="{00000000-0005-0000-0000-000050880000}"/>
    <cellStyle name="Note 2 2 4 3 2 2 3 2" xfId="14264" xr:uid="{00000000-0005-0000-0000-000051880000}"/>
    <cellStyle name="Note 2 2 4 3 2 2 4" xfId="2132" xr:uid="{00000000-0005-0000-0000-000052880000}"/>
    <cellStyle name="Note 2 2 4 3 2 3" xfId="2131" xr:uid="{00000000-0005-0000-0000-000053880000}"/>
    <cellStyle name="Note 2 2 4 3 2 3 2" xfId="2130" xr:uid="{00000000-0005-0000-0000-000054880000}"/>
    <cellStyle name="Note 2 2 4 3 2 3 2 2" xfId="13932" xr:uid="{00000000-0005-0000-0000-000055880000}"/>
    <cellStyle name="Note 2 2 4 3 2 3 3" xfId="6026" xr:uid="{00000000-0005-0000-0000-000056880000}"/>
    <cellStyle name="Note 2 2 4 3 2 4" xfId="30535" xr:uid="{00000000-0005-0000-0000-000057880000}"/>
    <cellStyle name="Note 2 2 4 3 2 4 2" xfId="30106" xr:uid="{00000000-0005-0000-0000-000058880000}"/>
    <cellStyle name="Note 2 2 4 3 2 5" xfId="2129" xr:uid="{00000000-0005-0000-0000-000059880000}"/>
    <cellStyle name="Note 2 2 4 3 3" xfId="2128" xr:uid="{00000000-0005-0000-0000-00005A880000}"/>
    <cellStyle name="Note 2 2 4 3 3 2" xfId="2127" xr:uid="{00000000-0005-0000-0000-00005B880000}"/>
    <cellStyle name="Note 2 2 4 3 3 2 2" xfId="2126" xr:uid="{00000000-0005-0000-0000-00005C880000}"/>
    <cellStyle name="Note 2 2 4 3 3 2 2 2" xfId="12295" xr:uid="{00000000-0005-0000-0000-00005D880000}"/>
    <cellStyle name="Note 2 2 4 3 3 2 3" xfId="2125" xr:uid="{00000000-0005-0000-0000-00005E880000}"/>
    <cellStyle name="Note 2 2 4 3 3 3" xfId="2124" xr:uid="{00000000-0005-0000-0000-00005F880000}"/>
    <cellStyle name="Note 2 2 4 3 3 3 2" xfId="2123" xr:uid="{00000000-0005-0000-0000-000060880000}"/>
    <cellStyle name="Note 2 2 4 3 3 4" xfId="2122" xr:uid="{00000000-0005-0000-0000-000061880000}"/>
    <cellStyle name="Note 2 2 4 3 4" xfId="2121" xr:uid="{00000000-0005-0000-0000-000062880000}"/>
    <cellStyle name="Note 2 2 4 3 4 2" xfId="28946" xr:uid="{00000000-0005-0000-0000-000063880000}"/>
    <cellStyle name="Note 2 2 4 3 4 2 2" xfId="17085" xr:uid="{00000000-0005-0000-0000-000064880000}"/>
    <cellStyle name="Note 2 2 4 3 4 3" xfId="2120" xr:uid="{00000000-0005-0000-0000-000065880000}"/>
    <cellStyle name="Note 2 2 4 3 5" xfId="2119" xr:uid="{00000000-0005-0000-0000-000066880000}"/>
    <cellStyle name="Note 2 2 4 3 5 2" xfId="2118" xr:uid="{00000000-0005-0000-0000-000067880000}"/>
    <cellStyle name="Note 2 2 4 3 6" xfId="17139" xr:uid="{00000000-0005-0000-0000-000068880000}"/>
    <cellStyle name="Note 2 2 4 4" xfId="17325" xr:uid="{00000000-0005-0000-0000-000069880000}"/>
    <cellStyle name="Note 2 2 4 4 2" xfId="2117" xr:uid="{00000000-0005-0000-0000-00006A880000}"/>
    <cellStyle name="Note 2 2 4 4 2 2" xfId="2116" xr:uid="{00000000-0005-0000-0000-00006B880000}"/>
    <cellStyle name="Note 2 2 4 4 2 2 2" xfId="34391" xr:uid="{00000000-0005-0000-0000-00006C880000}"/>
    <cellStyle name="Note 2 2 4 4 2 2 2 2" xfId="2115" xr:uid="{00000000-0005-0000-0000-00006D880000}"/>
    <cellStyle name="Note 2 2 4 4 2 2 3" xfId="2114" xr:uid="{00000000-0005-0000-0000-00006E880000}"/>
    <cellStyle name="Note 2 2 4 4 2 3" xfId="2113" xr:uid="{00000000-0005-0000-0000-00006F880000}"/>
    <cellStyle name="Note 2 2 4 4 2 3 2" xfId="2112" xr:uid="{00000000-0005-0000-0000-000070880000}"/>
    <cellStyle name="Note 2 2 4 4 2 4" xfId="2111" xr:uid="{00000000-0005-0000-0000-000071880000}"/>
    <cellStyle name="Note 2 2 4 4 3" xfId="2110" xr:uid="{00000000-0005-0000-0000-000072880000}"/>
    <cellStyle name="Note 2 2 4 4 3 2" xfId="2109" xr:uid="{00000000-0005-0000-0000-000073880000}"/>
    <cellStyle name="Note 2 2 4 4 3 2 2" xfId="2108" xr:uid="{00000000-0005-0000-0000-000074880000}"/>
    <cellStyle name="Note 2 2 4 4 3 3" xfId="2107" xr:uid="{00000000-0005-0000-0000-000075880000}"/>
    <cellStyle name="Note 2 2 4 4 4" xfId="9150" xr:uid="{00000000-0005-0000-0000-000076880000}"/>
    <cellStyle name="Note 2 2 4 4 4 2" xfId="2106" xr:uid="{00000000-0005-0000-0000-000077880000}"/>
    <cellStyle name="Note 2 2 4 4 5" xfId="2105" xr:uid="{00000000-0005-0000-0000-000078880000}"/>
    <cellStyle name="Note 2 2 4 5" xfId="2104" xr:uid="{00000000-0005-0000-0000-000079880000}"/>
    <cellStyle name="Note 2 2 4 5 2" xfId="2103" xr:uid="{00000000-0005-0000-0000-00007A880000}"/>
    <cellStyle name="Note 2 2 4 5 2 2" xfId="2102" xr:uid="{00000000-0005-0000-0000-00007B880000}"/>
    <cellStyle name="Note 2 2 4 5 2 2 2" xfId="2101" xr:uid="{00000000-0005-0000-0000-00007C880000}"/>
    <cellStyle name="Note 2 2 4 5 2 3" xfId="2100" xr:uid="{00000000-0005-0000-0000-00007D880000}"/>
    <cellStyle name="Note 2 2 4 5 3" xfId="2099" xr:uid="{00000000-0005-0000-0000-00007E880000}"/>
    <cellStyle name="Note 2 2 4 5 3 2" xfId="2098" xr:uid="{00000000-0005-0000-0000-00007F880000}"/>
    <cellStyle name="Note 2 2 4 5 4" xfId="2097" xr:uid="{00000000-0005-0000-0000-000080880000}"/>
    <cellStyle name="Note 2 2 4 6" xfId="9883" xr:uid="{00000000-0005-0000-0000-000081880000}"/>
    <cellStyle name="Note 2 2 4 6 2" xfId="2096" xr:uid="{00000000-0005-0000-0000-000082880000}"/>
    <cellStyle name="Note 2 2 4 6 2 2" xfId="2095" xr:uid="{00000000-0005-0000-0000-000083880000}"/>
    <cellStyle name="Note 2 2 4 6 3" xfId="2094" xr:uid="{00000000-0005-0000-0000-000084880000}"/>
    <cellStyle name="Note 2 2 4 7" xfId="9878" xr:uid="{00000000-0005-0000-0000-000085880000}"/>
    <cellStyle name="Note 2 2 4 7 2" xfId="2093" xr:uid="{00000000-0005-0000-0000-000086880000}"/>
    <cellStyle name="Note 2 2 4 8" xfId="2092" xr:uid="{00000000-0005-0000-0000-000087880000}"/>
    <cellStyle name="Note 2 2 5" xfId="27901" xr:uid="{00000000-0005-0000-0000-000088880000}"/>
    <cellStyle name="Note 2 2 5 2" xfId="4007" xr:uid="{00000000-0005-0000-0000-000089880000}"/>
    <cellStyle name="Note 2 2 5 2 2" xfId="4005" xr:uid="{00000000-0005-0000-0000-00008A880000}"/>
    <cellStyle name="Note 2 2 5 2 2 2" xfId="2091" xr:uid="{00000000-0005-0000-0000-00008B880000}"/>
    <cellStyle name="Note 2 2 5 2 2 2 2" xfId="2090" xr:uid="{00000000-0005-0000-0000-00008C880000}"/>
    <cellStyle name="Note 2 2 5 2 2 2 2 2" xfId="2089" xr:uid="{00000000-0005-0000-0000-00008D880000}"/>
    <cellStyle name="Note 2 2 5 2 2 2 2 2 2" xfId="2088" xr:uid="{00000000-0005-0000-0000-00008E880000}"/>
    <cellStyle name="Note 2 2 5 2 2 2 2 3" xfId="2087" xr:uid="{00000000-0005-0000-0000-00008F880000}"/>
    <cellStyle name="Note 2 2 5 2 2 2 3" xfId="2086" xr:uid="{00000000-0005-0000-0000-000090880000}"/>
    <cellStyle name="Note 2 2 5 2 2 2 3 2" xfId="32119" xr:uid="{00000000-0005-0000-0000-000091880000}"/>
    <cellStyle name="Note 2 2 5 2 2 2 4" xfId="2085" xr:uid="{00000000-0005-0000-0000-000092880000}"/>
    <cellStyle name="Note 2 2 5 2 2 3" xfId="2084" xr:uid="{00000000-0005-0000-0000-000093880000}"/>
    <cellStyle name="Note 2 2 5 2 2 3 2" xfId="2083" xr:uid="{00000000-0005-0000-0000-000094880000}"/>
    <cellStyle name="Note 2 2 5 2 2 3 2 2" xfId="2082" xr:uid="{00000000-0005-0000-0000-000095880000}"/>
    <cellStyle name="Note 2 2 5 2 2 3 3" xfId="2081" xr:uid="{00000000-0005-0000-0000-000096880000}"/>
    <cellStyle name="Note 2 2 5 2 2 4" xfId="29482" xr:uid="{00000000-0005-0000-0000-000097880000}"/>
    <cellStyle name="Note 2 2 5 2 2 4 2" xfId="2080" xr:uid="{00000000-0005-0000-0000-000098880000}"/>
    <cellStyle name="Note 2 2 5 2 2 5" xfId="2079" xr:uid="{00000000-0005-0000-0000-000099880000}"/>
    <cellStyle name="Note 2 2 5 2 3" xfId="17775" xr:uid="{00000000-0005-0000-0000-00009A880000}"/>
    <cellStyle name="Note 2 2 5 2 3 2" xfId="2078" xr:uid="{00000000-0005-0000-0000-00009B880000}"/>
    <cellStyle name="Note 2 2 5 2 3 2 2" xfId="2077" xr:uid="{00000000-0005-0000-0000-00009C880000}"/>
    <cellStyle name="Note 2 2 5 2 3 2 2 2" xfId="2076" xr:uid="{00000000-0005-0000-0000-00009D880000}"/>
    <cellStyle name="Note 2 2 5 2 3 2 3" xfId="2075" xr:uid="{00000000-0005-0000-0000-00009E880000}"/>
    <cellStyle name="Note 2 2 5 2 3 3" xfId="2074" xr:uid="{00000000-0005-0000-0000-00009F880000}"/>
    <cellStyle name="Note 2 2 5 2 3 3 2" xfId="2073" xr:uid="{00000000-0005-0000-0000-0000A0880000}"/>
    <cellStyle name="Note 2 2 5 2 3 4" xfId="2072" xr:uid="{00000000-0005-0000-0000-0000A1880000}"/>
    <cellStyle name="Note 2 2 5 2 4" xfId="25128" xr:uid="{00000000-0005-0000-0000-0000A2880000}"/>
    <cellStyle name="Note 2 2 5 2 4 2" xfId="28721" xr:uid="{00000000-0005-0000-0000-0000A3880000}"/>
    <cellStyle name="Note 2 2 5 2 4 2 2" xfId="23583" xr:uid="{00000000-0005-0000-0000-0000A4880000}"/>
    <cellStyle name="Note 2 2 5 2 4 3" xfId="2071" xr:uid="{00000000-0005-0000-0000-0000A5880000}"/>
    <cellStyle name="Note 2 2 5 2 5" xfId="25119" xr:uid="{00000000-0005-0000-0000-0000A6880000}"/>
    <cellStyle name="Note 2 2 5 2 5 2" xfId="2070" xr:uid="{00000000-0005-0000-0000-0000A7880000}"/>
    <cellStyle name="Note 2 2 5 2 6" xfId="11163" xr:uid="{00000000-0005-0000-0000-0000A8880000}"/>
    <cellStyle name="Note 2 2 5 3" xfId="4003" xr:uid="{00000000-0005-0000-0000-0000A9880000}"/>
    <cellStyle name="Note 2 2 5 3 2" xfId="4001" xr:uid="{00000000-0005-0000-0000-0000AA880000}"/>
    <cellStyle name="Note 2 2 5 3 2 2" xfId="2069" xr:uid="{00000000-0005-0000-0000-0000AB880000}"/>
    <cellStyle name="Note 2 2 5 3 2 2 2" xfId="2068" xr:uid="{00000000-0005-0000-0000-0000AC880000}"/>
    <cellStyle name="Note 2 2 5 3 2 2 2 2" xfId="2067" xr:uid="{00000000-0005-0000-0000-0000AD880000}"/>
    <cellStyle name="Note 2 2 5 3 2 2 3" xfId="2066" xr:uid="{00000000-0005-0000-0000-0000AE880000}"/>
    <cellStyle name="Note 2 2 5 3 2 3" xfId="2065" xr:uid="{00000000-0005-0000-0000-0000AF880000}"/>
    <cellStyle name="Note 2 2 5 3 2 3 2" xfId="2064" xr:uid="{00000000-0005-0000-0000-0000B0880000}"/>
    <cellStyle name="Note 2 2 5 3 2 4" xfId="2063" xr:uid="{00000000-0005-0000-0000-0000B1880000}"/>
    <cellStyle name="Note 2 2 5 3 3" xfId="31248" xr:uid="{00000000-0005-0000-0000-0000B2880000}"/>
    <cellStyle name="Note 2 2 5 3 3 2" xfId="2062" xr:uid="{00000000-0005-0000-0000-0000B3880000}"/>
    <cellStyle name="Note 2 2 5 3 3 2 2" xfId="2061" xr:uid="{00000000-0005-0000-0000-0000B4880000}"/>
    <cellStyle name="Note 2 2 5 3 3 3" xfId="2060" xr:uid="{00000000-0005-0000-0000-0000B5880000}"/>
    <cellStyle name="Note 2 2 5 3 4" xfId="26617" xr:uid="{00000000-0005-0000-0000-0000B6880000}"/>
    <cellStyle name="Note 2 2 5 3 4 2" xfId="2059" xr:uid="{00000000-0005-0000-0000-0000B7880000}"/>
    <cellStyle name="Note 2 2 5 3 5" xfId="2058" xr:uid="{00000000-0005-0000-0000-0000B8880000}"/>
    <cellStyle name="Note 2 2 5 4" xfId="3999" xr:uid="{00000000-0005-0000-0000-0000B9880000}"/>
    <cellStyle name="Note 2 2 5 4 2" xfId="2057" xr:uid="{00000000-0005-0000-0000-0000BA880000}"/>
    <cellStyle name="Note 2 2 5 4 2 2" xfId="2056" xr:uid="{00000000-0005-0000-0000-0000BB880000}"/>
    <cellStyle name="Note 2 2 5 4 2 2 2" xfId="2055" xr:uid="{00000000-0005-0000-0000-0000BC880000}"/>
    <cellStyle name="Note 2 2 5 4 2 3" xfId="2054" xr:uid="{00000000-0005-0000-0000-0000BD880000}"/>
    <cellStyle name="Note 2 2 5 4 3" xfId="31499" xr:uid="{00000000-0005-0000-0000-0000BE880000}"/>
    <cellStyle name="Note 2 2 5 4 3 2" xfId="2053" xr:uid="{00000000-0005-0000-0000-0000BF880000}"/>
    <cellStyle name="Note 2 2 5 4 4" xfId="2052" xr:uid="{00000000-0005-0000-0000-0000C0880000}"/>
    <cellStyle name="Note 2 2 5 5" xfId="2051" xr:uid="{00000000-0005-0000-0000-0000C1880000}"/>
    <cellStyle name="Note 2 2 5 5 2" xfId="32817" xr:uid="{00000000-0005-0000-0000-0000C2880000}"/>
    <cellStyle name="Note 2 2 5 5 2 2" xfId="2050" xr:uid="{00000000-0005-0000-0000-0000C3880000}"/>
    <cellStyle name="Note 2 2 5 5 3" xfId="2049" xr:uid="{00000000-0005-0000-0000-0000C4880000}"/>
    <cellStyle name="Note 2 2 5 6" xfId="9875" xr:uid="{00000000-0005-0000-0000-0000C5880000}"/>
    <cellStyle name="Note 2 2 5 6 2" xfId="2048" xr:uid="{00000000-0005-0000-0000-0000C6880000}"/>
    <cellStyle name="Note 2 2 5 7" xfId="2047" xr:uid="{00000000-0005-0000-0000-0000C7880000}"/>
    <cellStyle name="Note 2 2 6" xfId="14737" xr:uid="{00000000-0005-0000-0000-0000C8880000}"/>
    <cellStyle name="Note 2 2 6 2" xfId="2046" xr:uid="{00000000-0005-0000-0000-0000C9880000}"/>
    <cellStyle name="Note 2 2 6 2 2" xfId="2045" xr:uid="{00000000-0005-0000-0000-0000CA880000}"/>
    <cellStyle name="Note 2 2 6 2 2 2" xfId="5961" xr:uid="{00000000-0005-0000-0000-0000CB880000}"/>
    <cellStyle name="Note 2 2 6 2 2 2 2" xfId="19235" xr:uid="{00000000-0005-0000-0000-0000CC880000}"/>
    <cellStyle name="Note 2 2 6 2 2 2 2 2" xfId="19233" xr:uid="{00000000-0005-0000-0000-0000CD880000}"/>
    <cellStyle name="Note 2 2 6 2 2 2 3" xfId="19224" xr:uid="{00000000-0005-0000-0000-0000CE880000}"/>
    <cellStyle name="Note 2 2 6 2 2 3" xfId="2044" xr:uid="{00000000-0005-0000-0000-0000CF880000}"/>
    <cellStyle name="Note 2 2 6 2 2 3 2" xfId="19212" xr:uid="{00000000-0005-0000-0000-0000D0880000}"/>
    <cellStyle name="Note 2 2 6 2 2 4" xfId="2043" xr:uid="{00000000-0005-0000-0000-0000D1880000}"/>
    <cellStyle name="Note 2 2 6 2 3" xfId="17759" xr:uid="{00000000-0005-0000-0000-0000D2880000}"/>
    <cellStyle name="Note 2 2 6 2 3 2" xfId="2042" xr:uid="{00000000-0005-0000-0000-0000D3880000}"/>
    <cellStyle name="Note 2 2 6 2 3 2 2" xfId="2041" xr:uid="{00000000-0005-0000-0000-0000D4880000}"/>
    <cellStyle name="Note 2 2 6 2 3 3" xfId="2040" xr:uid="{00000000-0005-0000-0000-0000D5880000}"/>
    <cellStyle name="Note 2 2 6 2 4" xfId="17754" xr:uid="{00000000-0005-0000-0000-0000D6880000}"/>
    <cellStyle name="Note 2 2 6 2 4 2" xfId="2039" xr:uid="{00000000-0005-0000-0000-0000D7880000}"/>
    <cellStyle name="Note 2 2 6 2 5" xfId="2038" xr:uid="{00000000-0005-0000-0000-0000D8880000}"/>
    <cellStyle name="Note 2 2 6 3" xfId="2036" xr:uid="{00000000-0005-0000-0000-0000D9880000}"/>
    <cellStyle name="Note 2 2 6 3 2" xfId="2035" xr:uid="{00000000-0005-0000-0000-0000DA880000}"/>
    <cellStyle name="Note 2 2 6 3 2 2" xfId="2034" xr:uid="{00000000-0005-0000-0000-0000DB880000}"/>
    <cellStyle name="Note 2 2 6 3 2 2 2" xfId="2033" xr:uid="{00000000-0005-0000-0000-0000DC880000}"/>
    <cellStyle name="Note 2 2 6 3 2 3" xfId="2032" xr:uid="{00000000-0005-0000-0000-0000DD880000}"/>
    <cellStyle name="Note 2 2 6 3 3" xfId="28395" xr:uid="{00000000-0005-0000-0000-0000DE880000}"/>
    <cellStyle name="Note 2 2 6 3 3 2" xfId="2031" xr:uid="{00000000-0005-0000-0000-0000DF880000}"/>
    <cellStyle name="Note 2 2 6 3 4" xfId="2030" xr:uid="{00000000-0005-0000-0000-0000E0880000}"/>
    <cellStyle name="Note 2 2 6 4" xfId="2029" xr:uid="{00000000-0005-0000-0000-0000E1880000}"/>
    <cellStyle name="Note 2 2 6 4 2" xfId="28641" xr:uid="{00000000-0005-0000-0000-0000E2880000}"/>
    <cellStyle name="Note 2 2 6 4 2 2" xfId="2028" xr:uid="{00000000-0005-0000-0000-0000E3880000}"/>
    <cellStyle name="Note 2 2 6 4 3" xfId="2027" xr:uid="{00000000-0005-0000-0000-0000E4880000}"/>
    <cellStyle name="Note 2 2 6 5" xfId="2026" xr:uid="{00000000-0005-0000-0000-0000E5880000}"/>
    <cellStyle name="Note 2 2 6 5 2" xfId="2025" xr:uid="{00000000-0005-0000-0000-0000E6880000}"/>
    <cellStyle name="Note 2 2 6 6" xfId="2024" xr:uid="{00000000-0005-0000-0000-0000E7880000}"/>
    <cellStyle name="Note 2 2 7" xfId="12859" xr:uid="{00000000-0005-0000-0000-0000E8880000}"/>
    <cellStyle name="Note 2 2 7 2" xfId="2023" xr:uid="{00000000-0005-0000-0000-0000E9880000}"/>
    <cellStyle name="Note 2 2 7 2 2" xfId="2022" xr:uid="{00000000-0005-0000-0000-0000EA880000}"/>
    <cellStyle name="Note 2 2 7 2 2 2" xfId="2021" xr:uid="{00000000-0005-0000-0000-0000EB880000}"/>
    <cellStyle name="Note 2 2 7 2 2 2 2" xfId="2020" xr:uid="{00000000-0005-0000-0000-0000EC880000}"/>
    <cellStyle name="Note 2 2 7 2 2 3" xfId="2019" xr:uid="{00000000-0005-0000-0000-0000ED880000}"/>
    <cellStyle name="Note 2 2 7 2 3" xfId="17748" xr:uid="{00000000-0005-0000-0000-0000EE880000}"/>
    <cellStyle name="Note 2 2 7 2 3 2" xfId="34382" xr:uid="{00000000-0005-0000-0000-0000EF880000}"/>
    <cellStyle name="Note 2 2 7 2 4" xfId="2018" xr:uid="{00000000-0005-0000-0000-0000F0880000}"/>
    <cellStyle name="Note 2 2 7 3" xfId="2017" xr:uid="{00000000-0005-0000-0000-0000F1880000}"/>
    <cellStyle name="Note 2 2 7 3 2" xfId="2016" xr:uid="{00000000-0005-0000-0000-0000F2880000}"/>
    <cellStyle name="Note 2 2 7 3 2 2" xfId="2015" xr:uid="{00000000-0005-0000-0000-0000F3880000}"/>
    <cellStyle name="Note 2 2 7 3 3" xfId="2014" xr:uid="{00000000-0005-0000-0000-0000F4880000}"/>
    <cellStyle name="Note 2 2 7 4" xfId="2013" xr:uid="{00000000-0005-0000-0000-0000F5880000}"/>
    <cellStyle name="Note 2 2 7 4 2" xfId="2012" xr:uid="{00000000-0005-0000-0000-0000F6880000}"/>
    <cellStyle name="Note 2 2 7 5" xfId="2011" xr:uid="{00000000-0005-0000-0000-0000F7880000}"/>
    <cellStyle name="Note 2 2 8" xfId="30782" xr:uid="{00000000-0005-0000-0000-0000F8880000}"/>
    <cellStyle name="Note 2 2 8 2" xfId="2010" xr:uid="{00000000-0005-0000-0000-0000F9880000}"/>
    <cellStyle name="Note 2 2 8 2 2" xfId="2009" xr:uid="{00000000-0005-0000-0000-0000FA880000}"/>
    <cellStyle name="Note 2 2 8 2 2 2" xfId="2008" xr:uid="{00000000-0005-0000-0000-0000FB880000}"/>
    <cellStyle name="Note 2 2 8 2 3" xfId="2007" xr:uid="{00000000-0005-0000-0000-0000FC880000}"/>
    <cellStyle name="Note 2 2 8 3" xfId="2006" xr:uid="{00000000-0005-0000-0000-0000FD880000}"/>
    <cellStyle name="Note 2 2 8 3 2" xfId="2005" xr:uid="{00000000-0005-0000-0000-0000FE880000}"/>
    <cellStyle name="Note 2 2 8 4" xfId="2004" xr:uid="{00000000-0005-0000-0000-0000FF880000}"/>
    <cellStyle name="Note 2 2 9" xfId="2003" xr:uid="{00000000-0005-0000-0000-000000890000}"/>
    <cellStyle name="Note 2 2 9 2" xfId="2002" xr:uid="{00000000-0005-0000-0000-000001890000}"/>
    <cellStyle name="Note 2 2 9 2 2" xfId="2001" xr:uid="{00000000-0005-0000-0000-000002890000}"/>
    <cellStyle name="Note 2 2 9 3" xfId="2000" xr:uid="{00000000-0005-0000-0000-000003890000}"/>
    <cellStyle name="Note 2 3" xfId="197" xr:uid="{00000000-0005-0000-0000-000004890000}"/>
    <cellStyle name="Note 2 3 10" xfId="25960" xr:uid="{00000000-0005-0000-0000-000005890000}"/>
    <cellStyle name="Note 2 3 11" xfId="34532" xr:uid="{00000000-0005-0000-0000-000006890000}"/>
    <cellStyle name="Note 2 3 12" xfId="1999" xr:uid="{00000000-0005-0000-0000-000007890000}"/>
    <cellStyle name="Note 2 3 2" xfId="24393" xr:uid="{00000000-0005-0000-0000-000008890000}"/>
    <cellStyle name="Note 2 3 2 2" xfId="1998" xr:uid="{00000000-0005-0000-0000-000009890000}"/>
    <cellStyle name="Note 2 3 2 2 2" xfId="17177" xr:uid="{00000000-0005-0000-0000-00000A890000}"/>
    <cellStyle name="Note 2 3 2 2 2 2" xfId="13925" xr:uid="{00000000-0005-0000-0000-00000B890000}"/>
    <cellStyle name="Note 2 3 2 2 2 2 2" xfId="1997" xr:uid="{00000000-0005-0000-0000-00000C890000}"/>
    <cellStyle name="Note 2 3 2 2 2 2 2 2" xfId="1996" xr:uid="{00000000-0005-0000-0000-00000D890000}"/>
    <cellStyle name="Note 2 3 2 2 2 2 2 2 2" xfId="9747" xr:uid="{00000000-0005-0000-0000-00000E890000}"/>
    <cellStyle name="Note 2 3 2 2 2 2 2 2 2 2" xfId="9743" xr:uid="{00000000-0005-0000-0000-00000F890000}"/>
    <cellStyle name="Note 2 3 2 2 2 2 2 2 2 2 2" xfId="27824" xr:uid="{00000000-0005-0000-0000-000010890000}"/>
    <cellStyle name="Note 2 3 2 2 2 2 2 2 2 3" xfId="28078" xr:uid="{00000000-0005-0000-0000-000011890000}"/>
    <cellStyle name="Note 2 3 2 2 2 2 2 2 3" xfId="17908" xr:uid="{00000000-0005-0000-0000-000012890000}"/>
    <cellStyle name="Note 2 3 2 2 2 2 2 2 3 2" xfId="16839" xr:uid="{00000000-0005-0000-0000-000013890000}"/>
    <cellStyle name="Note 2 3 2 2 2 2 2 2 4" xfId="1995" xr:uid="{00000000-0005-0000-0000-000014890000}"/>
    <cellStyle name="Note 2 3 2 2 2 2 2 3" xfId="1994" xr:uid="{00000000-0005-0000-0000-000015890000}"/>
    <cellStyle name="Note 2 3 2 2 2 2 2 3 2" xfId="9730" xr:uid="{00000000-0005-0000-0000-000016890000}"/>
    <cellStyle name="Note 2 3 2 2 2 2 2 3 2 2" xfId="1993" xr:uid="{00000000-0005-0000-0000-000017890000}"/>
    <cellStyle name="Note 2 3 2 2 2 2 2 3 3" xfId="1992" xr:uid="{00000000-0005-0000-0000-000018890000}"/>
    <cellStyle name="Note 2 3 2 2 2 2 2 4" xfId="1991" xr:uid="{00000000-0005-0000-0000-000019890000}"/>
    <cellStyle name="Note 2 3 2 2 2 2 2 4 2" xfId="1990" xr:uid="{00000000-0005-0000-0000-00001A890000}"/>
    <cellStyle name="Note 2 3 2 2 2 2 2 5" xfId="12437" xr:uid="{00000000-0005-0000-0000-00001B890000}"/>
    <cellStyle name="Note 2 3 2 2 2 2 3" xfId="1989" xr:uid="{00000000-0005-0000-0000-00001C890000}"/>
    <cellStyle name="Note 2 3 2 2 2 2 3 2" xfId="1988" xr:uid="{00000000-0005-0000-0000-00001D890000}"/>
    <cellStyle name="Note 2 3 2 2 2 2 3 2 2" xfId="12532" xr:uid="{00000000-0005-0000-0000-00001E890000}"/>
    <cellStyle name="Note 2 3 2 2 2 2 3 2 2 2" xfId="1987" xr:uid="{00000000-0005-0000-0000-00001F890000}"/>
    <cellStyle name="Note 2 3 2 2 2 2 3 2 3" xfId="1986" xr:uid="{00000000-0005-0000-0000-000020890000}"/>
    <cellStyle name="Note 2 3 2 2 2 2 3 3" xfId="1985" xr:uid="{00000000-0005-0000-0000-000021890000}"/>
    <cellStyle name="Note 2 3 2 2 2 2 3 3 2" xfId="1984" xr:uid="{00000000-0005-0000-0000-000022890000}"/>
    <cellStyle name="Note 2 3 2 2 2 2 3 4" xfId="1983" xr:uid="{00000000-0005-0000-0000-000023890000}"/>
    <cellStyle name="Note 2 3 2 2 2 2 4" xfId="29373" xr:uid="{00000000-0005-0000-0000-000024890000}"/>
    <cellStyle name="Note 2 3 2 2 2 2 4 2" xfId="1982" xr:uid="{00000000-0005-0000-0000-000025890000}"/>
    <cellStyle name="Note 2 3 2 2 2 2 4 2 2" xfId="1981" xr:uid="{00000000-0005-0000-0000-000026890000}"/>
    <cellStyle name="Note 2 3 2 2 2 2 4 3" xfId="1980" xr:uid="{00000000-0005-0000-0000-000027890000}"/>
    <cellStyle name="Note 2 3 2 2 2 2 5" xfId="1979" xr:uid="{00000000-0005-0000-0000-000028890000}"/>
    <cellStyle name="Note 2 3 2 2 2 2 5 2" xfId="30419" xr:uid="{00000000-0005-0000-0000-000029890000}"/>
    <cellStyle name="Note 2 3 2 2 2 2 6" xfId="1978" xr:uid="{00000000-0005-0000-0000-00002A890000}"/>
    <cellStyle name="Note 2 3 2 2 2 3" xfId="1977" xr:uid="{00000000-0005-0000-0000-00002B890000}"/>
    <cellStyle name="Note 2 3 2 2 2 3 2" xfId="1976" xr:uid="{00000000-0005-0000-0000-00002C890000}"/>
    <cellStyle name="Note 2 3 2 2 2 3 2 2" xfId="1975" xr:uid="{00000000-0005-0000-0000-00002D890000}"/>
    <cellStyle name="Note 2 3 2 2 2 3 2 2 2" xfId="9615" xr:uid="{00000000-0005-0000-0000-00002E890000}"/>
    <cellStyle name="Note 2 3 2 2 2 3 2 2 2 2" xfId="34324" xr:uid="{00000000-0005-0000-0000-00002F890000}"/>
    <cellStyle name="Note 2 3 2 2 2 3 2 2 3" xfId="12524" xr:uid="{00000000-0005-0000-0000-000030890000}"/>
    <cellStyle name="Note 2 3 2 2 2 3 2 3" xfId="1974" xr:uid="{00000000-0005-0000-0000-000031890000}"/>
    <cellStyle name="Note 2 3 2 2 2 3 2 3 2" xfId="6661" xr:uid="{00000000-0005-0000-0000-000032890000}"/>
    <cellStyle name="Note 2 3 2 2 2 3 2 4" xfId="1973" xr:uid="{00000000-0005-0000-0000-000033890000}"/>
    <cellStyle name="Note 2 3 2 2 2 3 3" xfId="1972" xr:uid="{00000000-0005-0000-0000-000034890000}"/>
    <cellStyle name="Note 2 3 2 2 2 3 3 2" xfId="1971" xr:uid="{00000000-0005-0000-0000-000035890000}"/>
    <cellStyle name="Note 2 3 2 2 2 3 3 2 2" xfId="31608" xr:uid="{00000000-0005-0000-0000-000036890000}"/>
    <cellStyle name="Note 2 3 2 2 2 3 3 3" xfId="1970" xr:uid="{00000000-0005-0000-0000-000037890000}"/>
    <cellStyle name="Note 2 3 2 2 2 3 4" xfId="24840" xr:uid="{00000000-0005-0000-0000-000038890000}"/>
    <cellStyle name="Note 2 3 2 2 2 3 4 2" xfId="1969" xr:uid="{00000000-0005-0000-0000-000039890000}"/>
    <cellStyle name="Note 2 3 2 2 2 3 5" xfId="1968" xr:uid="{00000000-0005-0000-0000-00003A890000}"/>
    <cellStyle name="Note 2 3 2 2 2 4" xfId="25987" xr:uid="{00000000-0005-0000-0000-00003B890000}"/>
    <cellStyle name="Note 2 3 2 2 2 4 2" xfId="29101" xr:uid="{00000000-0005-0000-0000-00003C890000}"/>
    <cellStyle name="Note 2 3 2 2 2 4 2 2" xfId="1967" xr:uid="{00000000-0005-0000-0000-00003D890000}"/>
    <cellStyle name="Note 2 3 2 2 2 4 2 2 2" xfId="12367" xr:uid="{00000000-0005-0000-0000-00003E890000}"/>
    <cellStyle name="Note 2 3 2 2 2 4 2 3" xfId="1966" xr:uid="{00000000-0005-0000-0000-00003F890000}"/>
    <cellStyle name="Note 2 3 2 2 2 4 3" xfId="29096" xr:uid="{00000000-0005-0000-0000-000040890000}"/>
    <cellStyle name="Note 2 3 2 2 2 4 3 2" xfId="26308" xr:uid="{00000000-0005-0000-0000-000041890000}"/>
    <cellStyle name="Note 2 3 2 2 2 4 4" xfId="1965" xr:uid="{00000000-0005-0000-0000-000042890000}"/>
    <cellStyle name="Note 2 3 2 2 2 5" xfId="29093" xr:uid="{00000000-0005-0000-0000-000043890000}"/>
    <cellStyle name="Note 2 3 2 2 2 5 2" xfId="29088" xr:uid="{00000000-0005-0000-0000-000044890000}"/>
    <cellStyle name="Note 2 3 2 2 2 5 2 2" xfId="1964" xr:uid="{00000000-0005-0000-0000-000045890000}"/>
    <cellStyle name="Note 2 3 2 2 2 5 3" xfId="1963" xr:uid="{00000000-0005-0000-0000-000046890000}"/>
    <cellStyle name="Note 2 3 2 2 2 6" xfId="29086" xr:uid="{00000000-0005-0000-0000-000047890000}"/>
    <cellStyle name="Note 2 3 2 2 2 6 2" xfId="1962" xr:uid="{00000000-0005-0000-0000-000048890000}"/>
    <cellStyle name="Note 2 3 2 2 2 7" xfId="1961" xr:uid="{00000000-0005-0000-0000-000049890000}"/>
    <cellStyle name="Note 2 3 2 2 3" xfId="1960" xr:uid="{00000000-0005-0000-0000-00004A890000}"/>
    <cellStyle name="Note 2 3 2 2 3 2" xfId="1959" xr:uid="{00000000-0005-0000-0000-00004B890000}"/>
    <cellStyle name="Note 2 3 2 2 3 2 2" xfId="1958" xr:uid="{00000000-0005-0000-0000-00004C890000}"/>
    <cellStyle name="Note 2 3 2 2 3 2 2 2" xfId="1957" xr:uid="{00000000-0005-0000-0000-00004D890000}"/>
    <cellStyle name="Note 2 3 2 2 3 2 2 2 2" xfId="11180" xr:uid="{00000000-0005-0000-0000-00004E890000}"/>
    <cellStyle name="Note 2 3 2 2 3 2 2 2 2 2" xfId="14682" xr:uid="{00000000-0005-0000-0000-00004F890000}"/>
    <cellStyle name="Note 2 3 2 2 3 2 2 2 3" xfId="17075" xr:uid="{00000000-0005-0000-0000-000050890000}"/>
    <cellStyle name="Note 2 3 2 2 3 2 2 3" xfId="1956" xr:uid="{00000000-0005-0000-0000-000051890000}"/>
    <cellStyle name="Note 2 3 2 2 3 2 2 3 2" xfId="17121" xr:uid="{00000000-0005-0000-0000-000052890000}"/>
    <cellStyle name="Note 2 3 2 2 3 2 2 4" xfId="1955" xr:uid="{00000000-0005-0000-0000-000053890000}"/>
    <cellStyle name="Note 2 3 2 2 3 2 3" xfId="1954" xr:uid="{00000000-0005-0000-0000-000054890000}"/>
    <cellStyle name="Note 2 3 2 2 3 2 3 2" xfId="1953" xr:uid="{00000000-0005-0000-0000-000055890000}"/>
    <cellStyle name="Note 2 3 2 2 3 2 3 2 2" xfId="11154" xr:uid="{00000000-0005-0000-0000-000056890000}"/>
    <cellStyle name="Note 2 3 2 2 3 2 3 3" xfId="1952" xr:uid="{00000000-0005-0000-0000-000057890000}"/>
    <cellStyle name="Note 2 3 2 2 3 2 4" xfId="1951" xr:uid="{00000000-0005-0000-0000-000058890000}"/>
    <cellStyle name="Note 2 3 2 2 3 2 4 2" xfId="1950" xr:uid="{00000000-0005-0000-0000-000059890000}"/>
    <cellStyle name="Note 2 3 2 2 3 2 5" xfId="27686" xr:uid="{00000000-0005-0000-0000-00005A890000}"/>
    <cellStyle name="Note 2 3 2 2 3 3" xfId="1949" xr:uid="{00000000-0005-0000-0000-00005B890000}"/>
    <cellStyle name="Note 2 3 2 2 3 3 2" xfId="1948" xr:uid="{00000000-0005-0000-0000-00005C890000}"/>
    <cellStyle name="Note 2 3 2 2 3 3 2 2" xfId="15409" xr:uid="{00000000-0005-0000-0000-00005D890000}"/>
    <cellStyle name="Note 2 3 2 2 3 3 2 2 2" xfId="11047" xr:uid="{00000000-0005-0000-0000-00005E890000}"/>
    <cellStyle name="Note 2 3 2 2 3 3 2 3" xfId="15403" xr:uid="{00000000-0005-0000-0000-00005F890000}"/>
    <cellStyle name="Note 2 3 2 2 3 3 3" xfId="1947" xr:uid="{00000000-0005-0000-0000-000060890000}"/>
    <cellStyle name="Note 2 3 2 2 3 3 3 2" xfId="15396" xr:uid="{00000000-0005-0000-0000-000061890000}"/>
    <cellStyle name="Note 2 3 2 2 3 3 4" xfId="1946" xr:uid="{00000000-0005-0000-0000-000062890000}"/>
    <cellStyle name="Note 2 3 2 2 3 4" xfId="29075" xr:uid="{00000000-0005-0000-0000-000063890000}"/>
    <cellStyle name="Note 2 3 2 2 3 4 2" xfId="24292" xr:uid="{00000000-0005-0000-0000-000064890000}"/>
    <cellStyle name="Note 2 3 2 2 3 4 2 2" xfId="19672" xr:uid="{00000000-0005-0000-0000-000065890000}"/>
    <cellStyle name="Note 2 3 2 2 3 4 3" xfId="1945" xr:uid="{00000000-0005-0000-0000-000066890000}"/>
    <cellStyle name="Note 2 3 2 2 3 5" xfId="11131" xr:uid="{00000000-0005-0000-0000-000067890000}"/>
    <cellStyle name="Note 2 3 2 2 3 5 2" xfId="1944" xr:uid="{00000000-0005-0000-0000-000068890000}"/>
    <cellStyle name="Note 2 3 2 2 3 6" xfId="11124" xr:uid="{00000000-0005-0000-0000-000069890000}"/>
    <cellStyle name="Note 2 3 2 2 4" xfId="1943" xr:uid="{00000000-0005-0000-0000-00006A890000}"/>
    <cellStyle name="Note 2 3 2 2 4 2" xfId="2660" xr:uid="{00000000-0005-0000-0000-00006B890000}"/>
    <cellStyle name="Note 2 3 2 2 4 2 2" xfId="2658" xr:uid="{00000000-0005-0000-0000-00006C890000}"/>
    <cellStyle name="Note 2 3 2 2 4 2 2 2" xfId="1942" xr:uid="{00000000-0005-0000-0000-00006D890000}"/>
    <cellStyle name="Note 2 3 2 2 4 2 2 2 2" xfId="1941" xr:uid="{00000000-0005-0000-0000-00006E890000}"/>
    <cellStyle name="Note 2 3 2 2 4 2 2 3" xfId="1940" xr:uid="{00000000-0005-0000-0000-00006F890000}"/>
    <cellStyle name="Note 2 3 2 2 4 2 3" xfId="1939" xr:uid="{00000000-0005-0000-0000-000070890000}"/>
    <cellStyle name="Note 2 3 2 2 4 2 3 2" xfId="1938" xr:uid="{00000000-0005-0000-0000-000071890000}"/>
    <cellStyle name="Note 2 3 2 2 4 2 4" xfId="1937" xr:uid="{00000000-0005-0000-0000-000072890000}"/>
    <cellStyle name="Note 2 3 2 2 4 3" xfId="18347" xr:uid="{00000000-0005-0000-0000-000073890000}"/>
    <cellStyle name="Note 2 3 2 2 4 3 2" xfId="1936" xr:uid="{00000000-0005-0000-0000-000074890000}"/>
    <cellStyle name="Note 2 3 2 2 4 3 2 2" xfId="15384" xr:uid="{00000000-0005-0000-0000-000075890000}"/>
    <cellStyle name="Note 2 3 2 2 4 3 3" xfId="1935" xr:uid="{00000000-0005-0000-0000-000076890000}"/>
    <cellStyle name="Note 2 3 2 2 4 4" xfId="26051" xr:uid="{00000000-0005-0000-0000-000077890000}"/>
    <cellStyle name="Note 2 3 2 2 4 4 2" xfId="1934" xr:uid="{00000000-0005-0000-0000-000078890000}"/>
    <cellStyle name="Note 2 3 2 2 4 5" xfId="11122" xr:uid="{00000000-0005-0000-0000-000079890000}"/>
    <cellStyle name="Note 2 3 2 2 5" xfId="1933" xr:uid="{00000000-0005-0000-0000-00007A890000}"/>
    <cellStyle name="Note 2 3 2 2 5 2" xfId="2647" xr:uid="{00000000-0005-0000-0000-00007B890000}"/>
    <cellStyle name="Note 2 3 2 2 5 2 2" xfId="23858" xr:uid="{00000000-0005-0000-0000-00007C890000}"/>
    <cellStyle name="Note 2 3 2 2 5 2 2 2" xfId="1932" xr:uid="{00000000-0005-0000-0000-00007D890000}"/>
    <cellStyle name="Note 2 3 2 2 5 2 3" xfId="23854" xr:uid="{00000000-0005-0000-0000-00007E890000}"/>
    <cellStyle name="Note 2 3 2 2 5 3" xfId="1931" xr:uid="{00000000-0005-0000-0000-00007F890000}"/>
    <cellStyle name="Note 2 3 2 2 5 3 2" xfId="23848" xr:uid="{00000000-0005-0000-0000-000080890000}"/>
    <cellStyle name="Note 2 3 2 2 5 4" xfId="1930" xr:uid="{00000000-0005-0000-0000-000081890000}"/>
    <cellStyle name="Note 2 3 2 2 6" xfId="1929" xr:uid="{00000000-0005-0000-0000-000082890000}"/>
    <cellStyle name="Note 2 3 2 2 6 2" xfId="1928" xr:uid="{00000000-0005-0000-0000-000083890000}"/>
    <cellStyle name="Note 2 3 2 2 6 2 2" xfId="23824" xr:uid="{00000000-0005-0000-0000-000084890000}"/>
    <cellStyle name="Note 2 3 2 2 6 3" xfId="1927" xr:uid="{00000000-0005-0000-0000-000085890000}"/>
    <cellStyle name="Note 2 3 2 2 7" xfId="1926" xr:uid="{00000000-0005-0000-0000-000086890000}"/>
    <cellStyle name="Note 2 3 2 2 7 2" xfId="1925" xr:uid="{00000000-0005-0000-0000-000087890000}"/>
    <cellStyle name="Note 2 3 2 2 8" xfId="1924" xr:uid="{00000000-0005-0000-0000-000088890000}"/>
    <cellStyle name="Note 2 3 2 3" xfId="1923" xr:uid="{00000000-0005-0000-0000-000089890000}"/>
    <cellStyle name="Note 2 3 2 3 2" xfId="29425" xr:uid="{00000000-0005-0000-0000-00008A890000}"/>
    <cellStyle name="Note 2 3 2 3 2 2" xfId="18924" xr:uid="{00000000-0005-0000-0000-00008B890000}"/>
    <cellStyle name="Note 2 3 2 3 2 2 2" xfId="30703" xr:uid="{00000000-0005-0000-0000-00008C890000}"/>
    <cellStyle name="Note 2 3 2 3 2 2 2 2" xfId="24536" xr:uid="{00000000-0005-0000-0000-00008D890000}"/>
    <cellStyle name="Note 2 3 2 3 2 2 2 2 2" xfId="29370" xr:uid="{00000000-0005-0000-0000-00008E890000}"/>
    <cellStyle name="Note 2 3 2 3 2 2 2 2 2 2" xfId="21994" xr:uid="{00000000-0005-0000-0000-00008F890000}"/>
    <cellStyle name="Note 2 3 2 3 2 2 2 2 3" xfId="29361" xr:uid="{00000000-0005-0000-0000-000090890000}"/>
    <cellStyle name="Note 2 3 2 3 2 2 2 3" xfId="31262" xr:uid="{00000000-0005-0000-0000-000091890000}"/>
    <cellStyle name="Note 2 3 2 3 2 2 2 3 2" xfId="19423" xr:uid="{00000000-0005-0000-0000-000092890000}"/>
    <cellStyle name="Note 2 3 2 3 2 2 2 4" xfId="29351" xr:uid="{00000000-0005-0000-0000-000093890000}"/>
    <cellStyle name="Note 2 3 2 3 2 2 3" xfId="31603" xr:uid="{00000000-0005-0000-0000-000094890000}"/>
    <cellStyle name="Note 2 3 2 3 2 2 3 2" xfId="24523" xr:uid="{00000000-0005-0000-0000-000095890000}"/>
    <cellStyle name="Note 2 3 2 3 2 2 3 2 2" xfId="30891" xr:uid="{00000000-0005-0000-0000-000096890000}"/>
    <cellStyle name="Note 2 3 2 3 2 2 3 3" xfId="29340" xr:uid="{00000000-0005-0000-0000-000097890000}"/>
    <cellStyle name="Note 2 3 2 3 2 2 4" xfId="30005" xr:uid="{00000000-0005-0000-0000-000098890000}"/>
    <cellStyle name="Note 2 3 2 3 2 2 4 2" xfId="29326" xr:uid="{00000000-0005-0000-0000-000099890000}"/>
    <cellStyle name="Note 2 3 2 3 2 2 5" xfId="29312" xr:uid="{00000000-0005-0000-0000-00009A890000}"/>
    <cellStyle name="Note 2 3 2 3 2 3" xfId="18914" xr:uid="{00000000-0005-0000-0000-00009B890000}"/>
    <cellStyle name="Note 2 3 2 3 2 3 2" xfId="30214" xr:uid="{00000000-0005-0000-0000-00009C890000}"/>
    <cellStyle name="Note 2 3 2 3 2 3 2 2" xfId="24516" xr:uid="{00000000-0005-0000-0000-00009D890000}"/>
    <cellStyle name="Note 2 3 2 3 2 3 2 2 2" xfId="10047" xr:uid="{00000000-0005-0000-0000-00009E890000}"/>
    <cellStyle name="Note 2 3 2 3 2 3 2 3" xfId="29286" xr:uid="{00000000-0005-0000-0000-00009F890000}"/>
    <cellStyle name="Note 2 3 2 3 2 3 3" xfId="30203" xr:uid="{00000000-0005-0000-0000-0000A0890000}"/>
    <cellStyle name="Note 2 3 2 3 2 3 3 2" xfId="29276" xr:uid="{00000000-0005-0000-0000-0000A1890000}"/>
    <cellStyle name="Note 2 3 2 3 2 3 4" xfId="30407" xr:uid="{00000000-0005-0000-0000-0000A2890000}"/>
    <cellStyle name="Note 2 3 2 3 2 4" xfId="17980" xr:uid="{00000000-0005-0000-0000-0000A3890000}"/>
    <cellStyle name="Note 2 3 2 3 2 4 2" xfId="20556" xr:uid="{00000000-0005-0000-0000-0000A4890000}"/>
    <cellStyle name="Note 2 3 2 3 2 4 2 2" xfId="29256" xr:uid="{00000000-0005-0000-0000-0000A5890000}"/>
    <cellStyle name="Note 2 3 2 3 2 4 3" xfId="23213" xr:uid="{00000000-0005-0000-0000-0000A6890000}"/>
    <cellStyle name="Note 2 3 2 3 2 5" xfId="28960" xr:uid="{00000000-0005-0000-0000-0000A7890000}"/>
    <cellStyle name="Note 2 3 2 3 2 5 2" xfId="30635" xr:uid="{00000000-0005-0000-0000-0000A8890000}"/>
    <cellStyle name="Note 2 3 2 3 2 6" xfId="27603" xr:uid="{00000000-0005-0000-0000-0000A9890000}"/>
    <cellStyle name="Note 2 3 2 3 3" xfId="28100" xr:uid="{00000000-0005-0000-0000-0000AA890000}"/>
    <cellStyle name="Note 2 3 2 3 3 2" xfId="18909" xr:uid="{00000000-0005-0000-0000-0000AB890000}"/>
    <cellStyle name="Note 2 3 2 3 3 2 2" xfId="26273" xr:uid="{00000000-0005-0000-0000-0000AC890000}"/>
    <cellStyle name="Note 2 3 2 3 3 2 2 2" xfId="24490" xr:uid="{00000000-0005-0000-0000-0000AD890000}"/>
    <cellStyle name="Note 2 3 2 3 3 2 2 2 2" xfId="18956" xr:uid="{00000000-0005-0000-0000-0000AE890000}"/>
    <cellStyle name="Note 2 3 2 3 3 2 2 3" xfId="32619" xr:uid="{00000000-0005-0000-0000-0000AF890000}"/>
    <cellStyle name="Note 2 3 2 3 3 2 3" xfId="32641" xr:uid="{00000000-0005-0000-0000-0000B0890000}"/>
    <cellStyle name="Note 2 3 2 3 3 2 3 2" xfId="24846" xr:uid="{00000000-0005-0000-0000-0000B1890000}"/>
    <cellStyle name="Note 2 3 2 3 3 2 4" xfId="32156" xr:uid="{00000000-0005-0000-0000-0000B2890000}"/>
    <cellStyle name="Note 2 3 2 3 3 3" xfId="17976" xr:uid="{00000000-0005-0000-0000-0000B3890000}"/>
    <cellStyle name="Note 2 3 2 3 3 3 2" xfId="30746" xr:uid="{00000000-0005-0000-0000-0000B4890000}"/>
    <cellStyle name="Note 2 3 2 3 3 3 2 2" xfId="15367" xr:uid="{00000000-0005-0000-0000-0000B5890000}"/>
    <cellStyle name="Note 2 3 2 3 3 3 3" xfId="32605" xr:uid="{00000000-0005-0000-0000-0000B6890000}"/>
    <cellStyle name="Note 2 3 2 3 3 4" xfId="28940" xr:uid="{00000000-0005-0000-0000-0000B7890000}"/>
    <cellStyle name="Note 2 3 2 3 3 4 2" xfId="17840" xr:uid="{00000000-0005-0000-0000-0000B8890000}"/>
    <cellStyle name="Note 2 3 2 3 3 5" xfId="11102" xr:uid="{00000000-0005-0000-0000-0000B9890000}"/>
    <cellStyle name="Note 2 3 2 3 4" xfId="25637" xr:uid="{00000000-0005-0000-0000-0000BA890000}"/>
    <cellStyle name="Note 2 3 2 3 4 2" xfId="17972" xr:uid="{00000000-0005-0000-0000-0000BB890000}"/>
    <cellStyle name="Note 2 3 2 3 4 2 2" xfId="30734" xr:uid="{00000000-0005-0000-0000-0000BC890000}"/>
    <cellStyle name="Note 2 3 2 3 4 2 2 2" xfId="32512" xr:uid="{00000000-0005-0000-0000-0000BD890000}"/>
    <cellStyle name="Note 2 3 2 3 4 2 3" xfId="31126" xr:uid="{00000000-0005-0000-0000-0000BE890000}"/>
    <cellStyle name="Note 2 3 2 3 4 3" xfId="29866" xr:uid="{00000000-0005-0000-0000-0000BF890000}"/>
    <cellStyle name="Note 2 3 2 3 4 3 2" xfId="30721" xr:uid="{00000000-0005-0000-0000-0000C0890000}"/>
    <cellStyle name="Note 2 3 2 3 4 4" xfId="29240" xr:uid="{00000000-0005-0000-0000-0000C1890000}"/>
    <cellStyle name="Note 2 3 2 3 5" xfId="29230" xr:uid="{00000000-0005-0000-0000-0000C2890000}"/>
    <cellStyle name="Note 2 3 2 3 5 2" xfId="22862" xr:uid="{00000000-0005-0000-0000-0000C3890000}"/>
    <cellStyle name="Note 2 3 2 3 5 2 2" xfId="25183" xr:uid="{00000000-0005-0000-0000-0000C4890000}"/>
    <cellStyle name="Note 2 3 2 3 5 3" xfId="21717" xr:uid="{00000000-0005-0000-0000-0000C5890000}"/>
    <cellStyle name="Note 2 3 2 3 6" xfId="1922" xr:uid="{00000000-0005-0000-0000-0000C6890000}"/>
    <cellStyle name="Note 2 3 2 3 6 2" xfId="26972" xr:uid="{00000000-0005-0000-0000-0000C7890000}"/>
    <cellStyle name="Note 2 3 2 3 7" xfId="1921" xr:uid="{00000000-0005-0000-0000-0000C8890000}"/>
    <cellStyle name="Note 2 3 2 4" xfId="1920" xr:uid="{00000000-0005-0000-0000-0000C9890000}"/>
    <cellStyle name="Note 2 3 2 4 2" xfId="28341" xr:uid="{00000000-0005-0000-0000-0000CA890000}"/>
    <cellStyle name="Note 2 3 2 4 2 2" xfId="18900" xr:uid="{00000000-0005-0000-0000-0000CB890000}"/>
    <cellStyle name="Note 2 3 2 4 2 2 2" xfId="31296" xr:uid="{00000000-0005-0000-0000-0000CC890000}"/>
    <cellStyle name="Note 2 3 2 4 2 2 2 2" xfId="24461" xr:uid="{00000000-0005-0000-0000-0000CD890000}"/>
    <cellStyle name="Note 2 3 2 4 2 2 2 2 2" xfId="32888" xr:uid="{00000000-0005-0000-0000-0000CE890000}"/>
    <cellStyle name="Note 2 3 2 4 2 2 2 3" xfId="29334" xr:uid="{00000000-0005-0000-0000-0000CF890000}"/>
    <cellStyle name="Note 2 3 2 4 2 2 3" xfId="30002" xr:uid="{00000000-0005-0000-0000-0000D0890000}"/>
    <cellStyle name="Note 2 3 2 4 2 2 3 2" xfId="29318" xr:uid="{00000000-0005-0000-0000-0000D1890000}"/>
    <cellStyle name="Note 2 3 2 4 2 2 4" xfId="29310" xr:uid="{00000000-0005-0000-0000-0000D2890000}"/>
    <cellStyle name="Note 2 3 2 4 2 3" xfId="17961" xr:uid="{00000000-0005-0000-0000-0000D3890000}"/>
    <cellStyle name="Note 2 3 2 4 2 3 2" xfId="30198" xr:uid="{00000000-0005-0000-0000-0000D4890000}"/>
    <cellStyle name="Note 2 3 2 4 2 3 2 2" xfId="25550" xr:uid="{00000000-0005-0000-0000-0000D5890000}"/>
    <cellStyle name="Note 2 3 2 4 2 3 3" xfId="30404" xr:uid="{00000000-0005-0000-0000-0000D6890000}"/>
    <cellStyle name="Note 2 3 2 4 2 4" xfId="29430" xr:uid="{00000000-0005-0000-0000-0000D7890000}"/>
    <cellStyle name="Note 2 3 2 4 2 4 2" xfId="21772" xr:uid="{00000000-0005-0000-0000-0000D8890000}"/>
    <cellStyle name="Note 2 3 2 4 2 5" xfId="28453" xr:uid="{00000000-0005-0000-0000-0000D9890000}"/>
    <cellStyle name="Note 2 3 2 4 3" xfId="24930" xr:uid="{00000000-0005-0000-0000-0000DA890000}"/>
    <cellStyle name="Note 2 3 2 4 3 2" xfId="17957" xr:uid="{00000000-0005-0000-0000-0000DB890000}"/>
    <cellStyle name="Note 2 3 2 4 3 2 2" xfId="31004" xr:uid="{00000000-0005-0000-0000-0000DC890000}"/>
    <cellStyle name="Note 2 3 2 4 3 2 2 2" xfId="31601" xr:uid="{00000000-0005-0000-0000-0000DD890000}"/>
    <cellStyle name="Note 2 3 2 4 3 2 3" xfId="32159" xr:uid="{00000000-0005-0000-0000-0000DE890000}"/>
    <cellStyle name="Note 2 3 2 4 3 3" xfId="31874" xr:uid="{00000000-0005-0000-0000-0000DF890000}"/>
    <cellStyle name="Note 2 3 2 4 3 3 2" xfId="32601" xr:uid="{00000000-0005-0000-0000-0000E0890000}"/>
    <cellStyle name="Note 2 3 2 4 3 4" xfId="33353" xr:uid="{00000000-0005-0000-0000-0000E1890000}"/>
    <cellStyle name="Note 2 3 2 4 4" xfId="8344" xr:uid="{00000000-0005-0000-0000-0000E2890000}"/>
    <cellStyle name="Note 2 3 2 4 4 2" xfId="28444" xr:uid="{00000000-0005-0000-0000-0000E3890000}"/>
    <cellStyle name="Note 2 3 2 4 4 2 2" xfId="30710" xr:uid="{00000000-0005-0000-0000-0000E4890000}"/>
    <cellStyle name="Note 2 3 2 4 4 3" xfId="30933" xr:uid="{00000000-0005-0000-0000-0000E5890000}"/>
    <cellStyle name="Note 2 3 2 4 5" xfId="28441" xr:uid="{00000000-0005-0000-0000-0000E6890000}"/>
    <cellStyle name="Note 2 3 2 4 5 2" xfId="22845" xr:uid="{00000000-0005-0000-0000-0000E7890000}"/>
    <cellStyle name="Note 2 3 2 4 6" xfId="1919" xr:uid="{00000000-0005-0000-0000-0000E8890000}"/>
    <cellStyle name="Note 2 3 2 5" xfId="1918" xr:uid="{00000000-0005-0000-0000-0000E9890000}"/>
    <cellStyle name="Note 2 3 2 5 2" xfId="24916" xr:uid="{00000000-0005-0000-0000-0000EA890000}"/>
    <cellStyle name="Note 2 3 2 5 2 2" xfId="17952" xr:uid="{00000000-0005-0000-0000-0000EB890000}"/>
    <cellStyle name="Note 2 3 2 5 2 2 2" xfId="29686" xr:uid="{00000000-0005-0000-0000-0000EC890000}"/>
    <cellStyle name="Note 2 3 2 5 2 2 2 2" xfId="24781" xr:uid="{00000000-0005-0000-0000-0000ED890000}"/>
    <cellStyle name="Note 2 3 2 5 2 2 3" xfId="29592" xr:uid="{00000000-0005-0000-0000-0000EE890000}"/>
    <cellStyle name="Note 2 3 2 5 2 3" xfId="28109" xr:uid="{00000000-0005-0000-0000-0000EF890000}"/>
    <cellStyle name="Note 2 3 2 5 2 3 2" xfId="32536" xr:uid="{00000000-0005-0000-0000-0000F0890000}"/>
    <cellStyle name="Note 2 3 2 5 2 4" xfId="28106" xr:uid="{00000000-0005-0000-0000-0000F1890000}"/>
    <cellStyle name="Note 2 3 2 5 3" xfId="8336" xr:uid="{00000000-0005-0000-0000-0000F2890000}"/>
    <cellStyle name="Note 2 3 2 5 3 2" xfId="28097" xr:uid="{00000000-0005-0000-0000-0000F3890000}"/>
    <cellStyle name="Note 2 3 2 5 3 2 2" xfId="21259" xr:uid="{00000000-0005-0000-0000-0000F4890000}"/>
    <cellStyle name="Note 2 3 2 5 3 3" xfId="30902" xr:uid="{00000000-0005-0000-0000-0000F5890000}"/>
    <cellStyle name="Note 2 3 2 5 4" xfId="17219" xr:uid="{00000000-0005-0000-0000-0000F6890000}"/>
    <cellStyle name="Note 2 3 2 5 4 2" xfId="28093" xr:uid="{00000000-0005-0000-0000-0000F7890000}"/>
    <cellStyle name="Note 2 3 2 5 5" xfId="17212" xr:uid="{00000000-0005-0000-0000-0000F8890000}"/>
    <cellStyle name="Note 2 3 2 6" xfId="9870" xr:uid="{00000000-0005-0000-0000-0000F9890000}"/>
    <cellStyle name="Note 2 3 2 6 2" xfId="8330" xr:uid="{00000000-0005-0000-0000-0000FA890000}"/>
    <cellStyle name="Note 2 3 2 6 2 2" xfId="27941" xr:uid="{00000000-0005-0000-0000-0000FB890000}"/>
    <cellStyle name="Note 2 3 2 6 2 2 2" xfId="29452" xr:uid="{00000000-0005-0000-0000-0000FC890000}"/>
    <cellStyle name="Note 2 3 2 6 2 3" xfId="27937" xr:uid="{00000000-0005-0000-0000-0000FD890000}"/>
    <cellStyle name="Note 2 3 2 6 3" xfId="27934" xr:uid="{00000000-0005-0000-0000-0000FE890000}"/>
    <cellStyle name="Note 2 3 2 6 3 2" xfId="33556" xr:uid="{00000000-0005-0000-0000-0000FF890000}"/>
    <cellStyle name="Note 2 3 2 6 4" xfId="17206" xr:uid="{00000000-0005-0000-0000-0000008A0000}"/>
    <cellStyle name="Note 2 3 2 7" xfId="9860" xr:uid="{00000000-0005-0000-0000-0000018A0000}"/>
    <cellStyle name="Note 2 3 2 7 2" xfId="27829" xr:uid="{00000000-0005-0000-0000-0000028A0000}"/>
    <cellStyle name="Note 2 3 2 7 2 2" xfId="27819" xr:uid="{00000000-0005-0000-0000-0000038A0000}"/>
    <cellStyle name="Note 2 3 2 7 3" xfId="27816" xr:uid="{00000000-0005-0000-0000-0000048A0000}"/>
    <cellStyle name="Note 2 3 2 8" xfId="31404" xr:uid="{00000000-0005-0000-0000-0000058A0000}"/>
    <cellStyle name="Note 2 3 2 8 2" xfId="28539" xr:uid="{00000000-0005-0000-0000-0000068A0000}"/>
    <cellStyle name="Note 2 3 2 9" xfId="1917" xr:uid="{00000000-0005-0000-0000-0000078A0000}"/>
    <cellStyle name="Note 2 3 3" xfId="1916" xr:uid="{00000000-0005-0000-0000-0000088A0000}"/>
    <cellStyle name="Note 2 3 3 2" xfId="1915" xr:uid="{00000000-0005-0000-0000-0000098A0000}"/>
    <cellStyle name="Note 2 3 3 2 2" xfId="1914" xr:uid="{00000000-0005-0000-0000-00000A8A0000}"/>
    <cellStyle name="Note 2 3 3 2 2 2" xfId="12828" xr:uid="{00000000-0005-0000-0000-00000B8A0000}"/>
    <cellStyle name="Note 2 3 3 2 2 2 2" xfId="1913" xr:uid="{00000000-0005-0000-0000-00000C8A0000}"/>
    <cellStyle name="Note 2 3 3 2 2 2 2 2" xfId="1912" xr:uid="{00000000-0005-0000-0000-00000D8A0000}"/>
    <cellStyle name="Note 2 3 3 2 2 2 2 2 2" xfId="1911" xr:uid="{00000000-0005-0000-0000-00000E8A0000}"/>
    <cellStyle name="Note 2 3 3 2 2 2 2 2 2 2" xfId="1910" xr:uid="{00000000-0005-0000-0000-00000F8A0000}"/>
    <cellStyle name="Note 2 3 3 2 2 2 2 2 3" xfId="1909" xr:uid="{00000000-0005-0000-0000-0000108A0000}"/>
    <cellStyle name="Note 2 3 3 2 2 2 2 3" xfId="1908" xr:uid="{00000000-0005-0000-0000-0000118A0000}"/>
    <cellStyle name="Note 2 3 3 2 2 2 2 3 2" xfId="1907" xr:uid="{00000000-0005-0000-0000-0000128A0000}"/>
    <cellStyle name="Note 2 3 3 2 2 2 2 4" xfId="1906" xr:uid="{00000000-0005-0000-0000-0000138A0000}"/>
    <cellStyle name="Note 2 3 3 2 2 2 3" xfId="1905" xr:uid="{00000000-0005-0000-0000-0000148A0000}"/>
    <cellStyle name="Note 2 3 3 2 2 2 3 2" xfId="1904" xr:uid="{00000000-0005-0000-0000-0000158A0000}"/>
    <cellStyle name="Note 2 3 3 2 2 2 3 2 2" xfId="1903" xr:uid="{00000000-0005-0000-0000-0000168A0000}"/>
    <cellStyle name="Note 2 3 3 2 2 2 3 3" xfId="1902" xr:uid="{00000000-0005-0000-0000-0000178A0000}"/>
    <cellStyle name="Note 2 3 3 2 2 2 4" xfId="1901" xr:uid="{00000000-0005-0000-0000-0000188A0000}"/>
    <cellStyle name="Note 2 3 3 2 2 2 4 2" xfId="1900" xr:uid="{00000000-0005-0000-0000-0000198A0000}"/>
    <cellStyle name="Note 2 3 3 2 2 2 5" xfId="1899" xr:uid="{00000000-0005-0000-0000-00001A8A0000}"/>
    <cellStyle name="Note 2 3 3 2 2 3" xfId="1898" xr:uid="{00000000-0005-0000-0000-00001B8A0000}"/>
    <cellStyle name="Note 2 3 3 2 2 3 2" xfId="1897" xr:uid="{00000000-0005-0000-0000-00001C8A0000}"/>
    <cellStyle name="Note 2 3 3 2 2 3 2 2" xfId="1896" xr:uid="{00000000-0005-0000-0000-00001D8A0000}"/>
    <cellStyle name="Note 2 3 3 2 2 3 2 2 2" xfId="1895" xr:uid="{00000000-0005-0000-0000-00001E8A0000}"/>
    <cellStyle name="Note 2 3 3 2 2 3 2 3" xfId="1894" xr:uid="{00000000-0005-0000-0000-00001F8A0000}"/>
    <cellStyle name="Note 2 3 3 2 2 3 3" xfId="1893" xr:uid="{00000000-0005-0000-0000-0000208A0000}"/>
    <cellStyle name="Note 2 3 3 2 2 3 3 2" xfId="1892" xr:uid="{00000000-0005-0000-0000-0000218A0000}"/>
    <cellStyle name="Note 2 3 3 2 2 3 4" xfId="1891" xr:uid="{00000000-0005-0000-0000-0000228A0000}"/>
    <cellStyle name="Note 2 3 3 2 2 4" xfId="28743" xr:uid="{00000000-0005-0000-0000-0000238A0000}"/>
    <cellStyle name="Note 2 3 3 2 2 4 2" xfId="28739" xr:uid="{00000000-0005-0000-0000-0000248A0000}"/>
    <cellStyle name="Note 2 3 3 2 2 4 2 2" xfId="1890" xr:uid="{00000000-0005-0000-0000-0000258A0000}"/>
    <cellStyle name="Note 2 3 3 2 2 4 3" xfId="1889" xr:uid="{00000000-0005-0000-0000-0000268A0000}"/>
    <cellStyle name="Note 2 3 3 2 2 5" xfId="28734" xr:uid="{00000000-0005-0000-0000-0000278A0000}"/>
    <cellStyle name="Note 2 3 3 2 2 5 2" xfId="1888" xr:uid="{00000000-0005-0000-0000-0000288A0000}"/>
    <cellStyle name="Note 2 3 3 2 2 6" xfId="1887" xr:uid="{00000000-0005-0000-0000-0000298A0000}"/>
    <cellStyle name="Note 2 3 3 2 3" xfId="1886" xr:uid="{00000000-0005-0000-0000-00002A8A0000}"/>
    <cellStyle name="Note 2 3 3 2 3 2" xfId="1885" xr:uid="{00000000-0005-0000-0000-00002B8A0000}"/>
    <cellStyle name="Note 2 3 3 2 3 2 2" xfId="1884" xr:uid="{00000000-0005-0000-0000-00002C8A0000}"/>
    <cellStyle name="Note 2 3 3 2 3 2 2 2" xfId="1883" xr:uid="{00000000-0005-0000-0000-00002D8A0000}"/>
    <cellStyle name="Note 2 3 3 2 3 2 2 2 2" xfId="1882" xr:uid="{00000000-0005-0000-0000-00002E8A0000}"/>
    <cellStyle name="Note 2 3 3 2 3 2 2 3" xfId="6209" xr:uid="{00000000-0005-0000-0000-00002F8A0000}"/>
    <cellStyle name="Note 2 3 3 2 3 2 3" xfId="1881" xr:uid="{00000000-0005-0000-0000-0000308A0000}"/>
    <cellStyle name="Note 2 3 3 2 3 2 3 2" xfId="1880" xr:uid="{00000000-0005-0000-0000-0000318A0000}"/>
    <cellStyle name="Note 2 3 3 2 3 2 4" xfId="1879" xr:uid="{00000000-0005-0000-0000-0000328A0000}"/>
    <cellStyle name="Note 2 3 3 2 3 3" xfId="1878" xr:uid="{00000000-0005-0000-0000-0000338A0000}"/>
    <cellStyle name="Note 2 3 3 2 3 3 2" xfId="1877" xr:uid="{00000000-0005-0000-0000-0000348A0000}"/>
    <cellStyle name="Note 2 3 3 2 3 3 2 2" xfId="31492" xr:uid="{00000000-0005-0000-0000-0000358A0000}"/>
    <cellStyle name="Note 2 3 3 2 3 3 3" xfId="1876" xr:uid="{00000000-0005-0000-0000-0000368A0000}"/>
    <cellStyle name="Note 2 3 3 2 3 4" xfId="28714" xr:uid="{00000000-0005-0000-0000-0000378A0000}"/>
    <cellStyle name="Note 2 3 3 2 3 4 2" xfId="1875" xr:uid="{00000000-0005-0000-0000-0000388A0000}"/>
    <cellStyle name="Note 2 3 3 2 3 5" xfId="11026" xr:uid="{00000000-0005-0000-0000-0000398A0000}"/>
    <cellStyle name="Note 2 3 3 2 4" xfId="1874" xr:uid="{00000000-0005-0000-0000-00003A8A0000}"/>
    <cellStyle name="Note 2 3 3 2 4 2" xfId="2596" xr:uid="{00000000-0005-0000-0000-00003B8A0000}"/>
    <cellStyle name="Note 2 3 3 2 4 2 2" xfId="1872" xr:uid="{00000000-0005-0000-0000-00003C8A0000}"/>
    <cellStyle name="Note 2 3 3 2 4 2 2 2" xfId="27296" xr:uid="{00000000-0005-0000-0000-00003D8A0000}"/>
    <cellStyle name="Note 2 3 3 2 4 2 3" xfId="1871" xr:uid="{00000000-0005-0000-0000-00003E8A0000}"/>
    <cellStyle name="Note 2 3 3 2 4 3" xfId="1870" xr:uid="{00000000-0005-0000-0000-00003F8A0000}"/>
    <cellStyle name="Note 2 3 3 2 4 3 2" xfId="1869" xr:uid="{00000000-0005-0000-0000-0000408A0000}"/>
    <cellStyle name="Note 2 3 3 2 4 4" xfId="1868" xr:uid="{00000000-0005-0000-0000-0000418A0000}"/>
    <cellStyle name="Note 2 3 3 2 5" xfId="1867" xr:uid="{00000000-0005-0000-0000-0000428A0000}"/>
    <cellStyle name="Note 2 3 3 2 5 2" xfId="1865" xr:uid="{00000000-0005-0000-0000-0000438A0000}"/>
    <cellStyle name="Note 2 3 3 2 5 2 2" xfId="23002" xr:uid="{00000000-0005-0000-0000-0000448A0000}"/>
    <cellStyle name="Note 2 3 3 2 5 3" xfId="1864" xr:uid="{00000000-0005-0000-0000-0000458A0000}"/>
    <cellStyle name="Note 2 3 3 2 6" xfId="11100" xr:uid="{00000000-0005-0000-0000-0000468A0000}"/>
    <cellStyle name="Note 2 3 3 2 6 2" xfId="9391" xr:uid="{00000000-0005-0000-0000-0000478A0000}"/>
    <cellStyle name="Note 2 3 3 2 7" xfId="11088" xr:uid="{00000000-0005-0000-0000-0000488A0000}"/>
    <cellStyle name="Note 2 3 3 3" xfId="1863" xr:uid="{00000000-0005-0000-0000-0000498A0000}"/>
    <cellStyle name="Note 2 3 3 3 2" xfId="26492" xr:uid="{00000000-0005-0000-0000-00004A8A0000}"/>
    <cellStyle name="Note 2 3 3 3 2 2" xfId="18879" xr:uid="{00000000-0005-0000-0000-00004B8A0000}"/>
    <cellStyle name="Note 2 3 3 3 2 2 2" xfId="26855" xr:uid="{00000000-0005-0000-0000-00004C8A0000}"/>
    <cellStyle name="Note 2 3 3 3 2 2 2 2" xfId="20215" xr:uid="{00000000-0005-0000-0000-00004D8A0000}"/>
    <cellStyle name="Note 2 3 3 3 2 2 2 2 2" xfId="28629" xr:uid="{00000000-0005-0000-0000-00004E8A0000}"/>
    <cellStyle name="Note 2 3 3 3 2 2 2 3" xfId="26833" xr:uid="{00000000-0005-0000-0000-00004F8A0000}"/>
    <cellStyle name="Note 2 3 3 3 2 2 3" xfId="26821" xr:uid="{00000000-0005-0000-0000-0000508A0000}"/>
    <cellStyle name="Note 2 3 3 3 2 2 3 2" xfId="26811" xr:uid="{00000000-0005-0000-0000-0000518A0000}"/>
    <cellStyle name="Note 2 3 3 3 2 2 4" xfId="29001" xr:uid="{00000000-0005-0000-0000-0000528A0000}"/>
    <cellStyle name="Note 2 3 3 3 2 3" xfId="17939" xr:uid="{00000000-0005-0000-0000-0000538A0000}"/>
    <cellStyle name="Note 2 3 3 3 2 3 2" xfId="26792" xr:uid="{00000000-0005-0000-0000-0000548A0000}"/>
    <cellStyle name="Note 2 3 3 3 2 3 2 2" xfId="24396" xr:uid="{00000000-0005-0000-0000-0000558A0000}"/>
    <cellStyle name="Note 2 3 3 3 2 3 3" xfId="26780" xr:uid="{00000000-0005-0000-0000-0000568A0000}"/>
    <cellStyle name="Note 2 3 3 3 2 4" xfId="23659" xr:uid="{00000000-0005-0000-0000-0000578A0000}"/>
    <cellStyle name="Note 2 3 3 3 2 4 2" xfId="19506" xr:uid="{00000000-0005-0000-0000-0000588A0000}"/>
    <cellStyle name="Note 2 3 3 3 2 5" xfId="26457" xr:uid="{00000000-0005-0000-0000-0000598A0000}"/>
    <cellStyle name="Note 2 3 3 3 3" xfId="25761" xr:uid="{00000000-0005-0000-0000-00005A8A0000}"/>
    <cellStyle name="Note 2 3 3 3 3 2" xfId="17935" xr:uid="{00000000-0005-0000-0000-00005B8A0000}"/>
    <cellStyle name="Note 2 3 3 3 3 2 2" xfId="28910" xr:uid="{00000000-0005-0000-0000-00005C8A0000}"/>
    <cellStyle name="Note 2 3 3 3 3 2 2 2" xfId="18115" xr:uid="{00000000-0005-0000-0000-00005D8A0000}"/>
    <cellStyle name="Note 2 3 3 3 3 2 3" xfId="26723" xr:uid="{00000000-0005-0000-0000-00005E8A0000}"/>
    <cellStyle name="Note 2 3 3 3 3 3" xfId="26437" xr:uid="{00000000-0005-0000-0000-00005F8A0000}"/>
    <cellStyle name="Note 2 3 3 3 3 3 2" xfId="26699" xr:uid="{00000000-0005-0000-0000-0000608A0000}"/>
    <cellStyle name="Note 2 3 3 3 3 4" xfId="26430" xr:uid="{00000000-0005-0000-0000-0000618A0000}"/>
    <cellStyle name="Note 2 3 3 3 4" xfId="29809" xr:uid="{00000000-0005-0000-0000-0000628A0000}"/>
    <cellStyle name="Note 2 3 3 3 4 2" xfId="26416" xr:uid="{00000000-0005-0000-0000-0000638A0000}"/>
    <cellStyle name="Note 2 3 3 3 4 2 2" xfId="28871" xr:uid="{00000000-0005-0000-0000-0000648A0000}"/>
    <cellStyle name="Note 2 3 3 3 4 3" xfId="26407" xr:uid="{00000000-0005-0000-0000-0000658A0000}"/>
    <cellStyle name="Note 2 3 3 3 5" xfId="26403" xr:uid="{00000000-0005-0000-0000-0000668A0000}"/>
    <cellStyle name="Note 2 3 3 3 5 2" xfId="22793" xr:uid="{00000000-0005-0000-0000-0000678A0000}"/>
    <cellStyle name="Note 2 3 3 3 6" xfId="11080" xr:uid="{00000000-0005-0000-0000-0000688A0000}"/>
    <cellStyle name="Note 2 3 3 4" xfId="34111" xr:uid="{00000000-0005-0000-0000-0000698A0000}"/>
    <cellStyle name="Note 2 3 3 4 2" xfId="25752" xr:uid="{00000000-0005-0000-0000-00006A8A0000}"/>
    <cellStyle name="Note 2 3 3 4 2 2" xfId="31451" xr:uid="{00000000-0005-0000-0000-00006B8A0000}"/>
    <cellStyle name="Note 2 3 3 4 2 2 2" xfId="12197" xr:uid="{00000000-0005-0000-0000-00006C8A0000}"/>
    <cellStyle name="Note 2 3 3 4 2 2 2 2" xfId="26559" xr:uid="{00000000-0005-0000-0000-00006D8A0000}"/>
    <cellStyle name="Note 2 3 3 4 2 2 3" xfId="12190" xr:uid="{00000000-0005-0000-0000-00006E8A0000}"/>
    <cellStyle name="Note 2 3 3 4 2 3" xfId="26775" xr:uid="{00000000-0005-0000-0000-00006F8A0000}"/>
    <cellStyle name="Note 2 3 3 4 2 3 2" xfId="12187" xr:uid="{00000000-0005-0000-0000-0000708A0000}"/>
    <cellStyle name="Note 2 3 3 4 2 4" xfId="29873" xr:uid="{00000000-0005-0000-0000-0000718A0000}"/>
    <cellStyle name="Note 2 3 3 4 3" xfId="8319" xr:uid="{00000000-0005-0000-0000-0000728A0000}"/>
    <cellStyle name="Note 2 3 3 4 3 2" xfId="25794" xr:uid="{00000000-0005-0000-0000-0000738A0000}"/>
    <cellStyle name="Note 2 3 3 4 3 2 2" xfId="19862" xr:uid="{00000000-0005-0000-0000-0000748A0000}"/>
    <cellStyle name="Note 2 3 3 4 3 3" xfId="24857" xr:uid="{00000000-0005-0000-0000-0000758A0000}"/>
    <cellStyle name="Note 2 3 3 4 4" xfId="23058" xr:uid="{00000000-0005-0000-0000-0000768A0000}"/>
    <cellStyle name="Note 2 3 3 4 4 2" xfId="24816" xr:uid="{00000000-0005-0000-0000-0000778A0000}"/>
    <cellStyle name="Note 2 3 3 4 5" xfId="25779" xr:uid="{00000000-0005-0000-0000-0000788A0000}"/>
    <cellStyle name="Note 2 3 3 5" xfId="1862" xr:uid="{00000000-0005-0000-0000-0000798A0000}"/>
    <cellStyle name="Note 2 3 3 5 2" xfId="8313" xr:uid="{00000000-0005-0000-0000-00007A8A0000}"/>
    <cellStyle name="Note 2 3 3 5 2 2" xfId="25434" xr:uid="{00000000-0005-0000-0000-00007B8A0000}"/>
    <cellStyle name="Note 2 3 3 5 2 2 2" xfId="12166" xr:uid="{00000000-0005-0000-0000-00007C8A0000}"/>
    <cellStyle name="Note 2 3 3 5 2 3" xfId="26685" xr:uid="{00000000-0005-0000-0000-00007D8A0000}"/>
    <cellStyle name="Note 2 3 3 5 3" xfId="25432" xr:uid="{00000000-0005-0000-0000-00007E8A0000}"/>
    <cellStyle name="Note 2 3 3 5 3 2" xfId="25430" xr:uid="{00000000-0005-0000-0000-00007F8A0000}"/>
    <cellStyle name="Note 2 3 3 5 4" xfId="17200" xr:uid="{00000000-0005-0000-0000-0000808A0000}"/>
    <cellStyle name="Note 2 3 3 6" xfId="9845" xr:uid="{00000000-0005-0000-0000-0000818A0000}"/>
    <cellStyle name="Note 2 3 3 6 2" xfId="27387" xr:uid="{00000000-0005-0000-0000-0000828A0000}"/>
    <cellStyle name="Note 2 3 3 6 2 2" xfId="25190" xr:uid="{00000000-0005-0000-0000-0000838A0000}"/>
    <cellStyle name="Note 2 3 3 6 3" xfId="31829" xr:uid="{00000000-0005-0000-0000-0000848A0000}"/>
    <cellStyle name="Note 2 3 3 7" xfId="9837" xr:uid="{00000000-0005-0000-0000-0000858A0000}"/>
    <cellStyle name="Note 2 3 3 7 2" xfId="28239" xr:uid="{00000000-0005-0000-0000-0000868A0000}"/>
    <cellStyle name="Note 2 3 3 8" xfId="1861" xr:uid="{00000000-0005-0000-0000-0000878A0000}"/>
    <cellStyle name="Note 2 3 4" xfId="19703" xr:uid="{00000000-0005-0000-0000-0000888A0000}"/>
    <cellStyle name="Note 2 3 4 2" xfId="16222" xr:uid="{00000000-0005-0000-0000-0000898A0000}"/>
    <cellStyle name="Note 2 3 4 2 2" xfId="1860" xr:uid="{00000000-0005-0000-0000-00008A8A0000}"/>
    <cellStyle name="Note 2 3 4 2 2 2" xfId="1859" xr:uid="{00000000-0005-0000-0000-00008B8A0000}"/>
    <cellStyle name="Note 2 3 4 2 2 2 2" xfId="10798" xr:uid="{00000000-0005-0000-0000-00008C8A0000}"/>
    <cellStyle name="Note 2 3 4 2 2 2 2 2" xfId="13633" xr:uid="{00000000-0005-0000-0000-00008D8A0000}"/>
    <cellStyle name="Note 2 3 4 2 2 2 2 2 2" xfId="17857" xr:uid="{00000000-0005-0000-0000-00008E8A0000}"/>
    <cellStyle name="Note 2 3 4 2 2 2 2 3" xfId="10793" xr:uid="{00000000-0005-0000-0000-00008F8A0000}"/>
    <cellStyle name="Note 2 3 4 2 2 2 3" xfId="10788" xr:uid="{00000000-0005-0000-0000-0000908A0000}"/>
    <cellStyle name="Note 2 3 4 2 2 2 3 2" xfId="16431" xr:uid="{00000000-0005-0000-0000-0000918A0000}"/>
    <cellStyle name="Note 2 3 4 2 2 2 4" xfId="10785" xr:uid="{00000000-0005-0000-0000-0000928A0000}"/>
    <cellStyle name="Note 2 3 4 2 2 3" xfId="1858" xr:uid="{00000000-0005-0000-0000-0000938A0000}"/>
    <cellStyle name="Note 2 3 4 2 2 3 2" xfId="22877" xr:uid="{00000000-0005-0000-0000-0000948A0000}"/>
    <cellStyle name="Note 2 3 4 2 2 3 2 2" xfId="10782" xr:uid="{00000000-0005-0000-0000-0000958A0000}"/>
    <cellStyle name="Note 2 3 4 2 2 3 3" xfId="19080" xr:uid="{00000000-0005-0000-0000-0000968A0000}"/>
    <cellStyle name="Note 2 3 4 2 2 4" xfId="28577" xr:uid="{00000000-0005-0000-0000-0000978A0000}"/>
    <cellStyle name="Note 2 3 4 2 2 4 2" xfId="7106" xr:uid="{00000000-0005-0000-0000-0000988A0000}"/>
    <cellStyle name="Note 2 3 4 2 2 5" xfId="31885" xr:uid="{00000000-0005-0000-0000-0000998A0000}"/>
    <cellStyle name="Note 2 3 4 2 3" xfId="1857" xr:uid="{00000000-0005-0000-0000-00009A8A0000}"/>
    <cellStyle name="Note 2 3 4 2 3 2" xfId="34394" xr:uid="{00000000-0005-0000-0000-00009B8A0000}"/>
    <cellStyle name="Note 2 3 4 2 3 2 2" xfId="10685" xr:uid="{00000000-0005-0000-0000-00009C8A0000}"/>
    <cellStyle name="Note 2 3 4 2 3 2 2 2" xfId="10682" xr:uid="{00000000-0005-0000-0000-00009D8A0000}"/>
    <cellStyle name="Note 2 3 4 2 3 2 3" xfId="10678" xr:uid="{00000000-0005-0000-0000-00009E8A0000}"/>
    <cellStyle name="Note 2 3 4 2 3 3" xfId="1856" xr:uid="{00000000-0005-0000-0000-00009F8A0000}"/>
    <cellStyle name="Note 2 3 4 2 3 3 2" xfId="7088" xr:uid="{00000000-0005-0000-0000-0000A08A0000}"/>
    <cellStyle name="Note 2 3 4 2 3 4" xfId="7888" xr:uid="{00000000-0005-0000-0000-0000A18A0000}"/>
    <cellStyle name="Note 2 3 4 2 4" xfId="1855" xr:uid="{00000000-0005-0000-0000-0000A28A0000}"/>
    <cellStyle name="Note 2 3 4 2 4 2" xfId="27767" xr:uid="{00000000-0005-0000-0000-0000A38A0000}"/>
    <cellStyle name="Note 2 3 4 2 4 2 2" xfId="10611" xr:uid="{00000000-0005-0000-0000-0000A48A0000}"/>
    <cellStyle name="Note 2 3 4 2 4 3" xfId="1853" xr:uid="{00000000-0005-0000-0000-0000A58A0000}"/>
    <cellStyle name="Note 2 3 4 2 5" xfId="1852" xr:uid="{00000000-0005-0000-0000-0000A68A0000}"/>
    <cellStyle name="Note 2 3 4 2 5 2" xfId="1851" xr:uid="{00000000-0005-0000-0000-0000A78A0000}"/>
    <cellStyle name="Note 2 3 4 2 6" xfId="11056" xr:uid="{00000000-0005-0000-0000-0000A88A0000}"/>
    <cellStyle name="Note 2 3 4 3" xfId="1850" xr:uid="{00000000-0005-0000-0000-0000A98A0000}"/>
    <cellStyle name="Note 2 3 4 3 2" xfId="23753" xr:uid="{00000000-0005-0000-0000-0000AA8A0000}"/>
    <cellStyle name="Note 2 3 4 3 2 2" xfId="17925" xr:uid="{00000000-0005-0000-0000-0000AB8A0000}"/>
    <cellStyle name="Note 2 3 4 3 2 2 2" xfId="10494" xr:uid="{00000000-0005-0000-0000-0000AC8A0000}"/>
    <cellStyle name="Note 2 3 4 3 2 2 2 2" xfId="10489" xr:uid="{00000000-0005-0000-0000-0000AD8A0000}"/>
    <cellStyle name="Note 2 3 4 3 2 2 3" xfId="10484" xr:uid="{00000000-0005-0000-0000-0000AE8A0000}"/>
    <cellStyle name="Note 2 3 4 3 2 3" xfId="8954" xr:uid="{00000000-0005-0000-0000-0000AF8A0000}"/>
    <cellStyle name="Note 2 3 4 3 2 3 2" xfId="7066" xr:uid="{00000000-0005-0000-0000-0000B08A0000}"/>
    <cellStyle name="Note 2 3 4 3 2 4" xfId="7999" xr:uid="{00000000-0005-0000-0000-0000B18A0000}"/>
    <cellStyle name="Note 2 3 4 3 3" xfId="23724" xr:uid="{00000000-0005-0000-0000-0000B28A0000}"/>
    <cellStyle name="Note 2 3 4 3 3 2" xfId="8951" xr:uid="{00000000-0005-0000-0000-0000B38A0000}"/>
    <cellStyle name="Note 2 3 4 3 3 2 2" xfId="10431" xr:uid="{00000000-0005-0000-0000-0000B48A0000}"/>
    <cellStyle name="Note 2 3 4 3 3 3" xfId="33272" xr:uid="{00000000-0005-0000-0000-0000B58A0000}"/>
    <cellStyle name="Note 2 3 4 3 4" xfId="23043" xr:uid="{00000000-0005-0000-0000-0000B68A0000}"/>
    <cellStyle name="Note 2 3 4 3 4 2" xfId="23714" xr:uid="{00000000-0005-0000-0000-0000B78A0000}"/>
    <cellStyle name="Note 2 3 4 3 5" xfId="31230" xr:uid="{00000000-0005-0000-0000-0000B88A0000}"/>
    <cellStyle name="Note 2 3 4 4" xfId="1849" xr:uid="{00000000-0005-0000-0000-0000B98A0000}"/>
    <cellStyle name="Note 2 3 4 4 2" xfId="22948" xr:uid="{00000000-0005-0000-0000-0000BA8A0000}"/>
    <cellStyle name="Note 2 3 4 4 2 2" xfId="8936" xr:uid="{00000000-0005-0000-0000-0000BB8A0000}"/>
    <cellStyle name="Note 2 3 4 4 2 2 2" xfId="10359" xr:uid="{00000000-0005-0000-0000-0000BC8A0000}"/>
    <cellStyle name="Note 2 3 4 4 2 3" xfId="29719" xr:uid="{00000000-0005-0000-0000-0000BD8A0000}"/>
    <cellStyle name="Note 2 3 4 4 3" xfId="22934" xr:uid="{00000000-0005-0000-0000-0000BE8A0000}"/>
    <cellStyle name="Note 2 3 4 4 3 2" xfId="22930" xr:uid="{00000000-0005-0000-0000-0000BF8A0000}"/>
    <cellStyle name="Note 2 3 4 4 4" xfId="22921" xr:uid="{00000000-0005-0000-0000-0000C08A0000}"/>
    <cellStyle name="Note 2 3 4 5" xfId="1848" xr:uid="{00000000-0005-0000-0000-0000C18A0000}"/>
    <cellStyle name="Note 2 3 4 5 2" xfId="22630" xr:uid="{00000000-0005-0000-0000-0000C28A0000}"/>
    <cellStyle name="Note 2 3 4 5 2 2" xfId="22628" xr:uid="{00000000-0005-0000-0000-0000C38A0000}"/>
    <cellStyle name="Note 2 3 4 5 3" xfId="22622" xr:uid="{00000000-0005-0000-0000-0000C48A0000}"/>
    <cellStyle name="Note 2 3 4 6" xfId="34043" xr:uid="{00000000-0005-0000-0000-0000C58A0000}"/>
    <cellStyle name="Note 2 3 4 6 2" xfId="21288" xr:uid="{00000000-0005-0000-0000-0000C68A0000}"/>
    <cellStyle name="Note 2 3 4 7" xfId="1847" xr:uid="{00000000-0005-0000-0000-0000C78A0000}"/>
    <cellStyle name="Note 2 3 5" xfId="1846" xr:uid="{00000000-0005-0000-0000-0000C88A0000}"/>
    <cellStyle name="Note 2 3 5 2" xfId="1845" xr:uid="{00000000-0005-0000-0000-0000C98A0000}"/>
    <cellStyle name="Note 2 3 5 2 2" xfId="1844" xr:uid="{00000000-0005-0000-0000-0000CA8A0000}"/>
    <cellStyle name="Note 2 3 5 2 2 2" xfId="1843" xr:uid="{00000000-0005-0000-0000-0000CB8A0000}"/>
    <cellStyle name="Note 2 3 5 2 2 2 2" xfId="5309" xr:uid="{00000000-0005-0000-0000-0000CC8A0000}"/>
    <cellStyle name="Note 2 3 5 2 2 2 2 2" xfId="5307" xr:uid="{00000000-0005-0000-0000-0000CD8A0000}"/>
    <cellStyle name="Note 2 3 5 2 2 2 3" xfId="16927" xr:uid="{00000000-0005-0000-0000-0000CE8A0000}"/>
    <cellStyle name="Note 2 3 5 2 2 3" xfId="1842" xr:uid="{00000000-0005-0000-0000-0000CF8A0000}"/>
    <cellStyle name="Note 2 3 5 2 2 3 2" xfId="7005" xr:uid="{00000000-0005-0000-0000-0000D08A0000}"/>
    <cellStyle name="Note 2 3 5 2 2 4" xfId="1841" xr:uid="{00000000-0005-0000-0000-0000D18A0000}"/>
    <cellStyle name="Note 2 3 5 2 3" xfId="17733" xr:uid="{00000000-0005-0000-0000-0000D28A0000}"/>
    <cellStyle name="Note 2 3 5 2 3 2" xfId="1840" xr:uid="{00000000-0005-0000-0000-0000D38A0000}"/>
    <cellStyle name="Note 2 3 5 2 3 2 2" xfId="5279" xr:uid="{00000000-0005-0000-0000-0000D48A0000}"/>
    <cellStyle name="Note 2 3 5 2 3 3" xfId="1839" xr:uid="{00000000-0005-0000-0000-0000D58A0000}"/>
    <cellStyle name="Note 2 3 5 2 4" xfId="17729" xr:uid="{00000000-0005-0000-0000-0000D68A0000}"/>
    <cellStyle name="Note 2 3 5 2 4 2" xfId="1838" xr:uid="{00000000-0005-0000-0000-0000D78A0000}"/>
    <cellStyle name="Note 2 3 5 2 5" xfId="1837" xr:uid="{00000000-0005-0000-0000-0000D88A0000}"/>
    <cellStyle name="Note 2 3 5 3" xfId="1836" xr:uid="{00000000-0005-0000-0000-0000D98A0000}"/>
    <cellStyle name="Note 2 3 5 3 2" xfId="25710" xr:uid="{00000000-0005-0000-0000-0000DA8A0000}"/>
    <cellStyle name="Note 2 3 5 3 2 2" xfId="20526" xr:uid="{00000000-0005-0000-0000-0000DB8A0000}"/>
    <cellStyle name="Note 2 3 5 3 2 2 2" xfId="33749" xr:uid="{00000000-0005-0000-0000-0000DC8A0000}"/>
    <cellStyle name="Note 2 3 5 3 2 3" xfId="29175" xr:uid="{00000000-0005-0000-0000-0000DD8A0000}"/>
    <cellStyle name="Note 2 3 5 3 3" xfId="27917" xr:uid="{00000000-0005-0000-0000-0000DE8A0000}"/>
    <cellStyle name="Note 2 3 5 3 3 2" xfId="34239" xr:uid="{00000000-0005-0000-0000-0000DF8A0000}"/>
    <cellStyle name="Note 2 3 5 3 4" xfId="32147" xr:uid="{00000000-0005-0000-0000-0000E08A0000}"/>
    <cellStyle name="Note 2 3 5 4" xfId="1835" xr:uid="{00000000-0005-0000-0000-0000E18A0000}"/>
    <cellStyle name="Note 2 3 5 4 2" xfId="33431" xr:uid="{00000000-0005-0000-0000-0000E28A0000}"/>
    <cellStyle name="Note 2 3 5 4 2 2" xfId="21538" xr:uid="{00000000-0005-0000-0000-0000E38A0000}"/>
    <cellStyle name="Note 2 3 5 4 3" xfId="32030" xr:uid="{00000000-0005-0000-0000-0000E48A0000}"/>
    <cellStyle name="Note 2 3 5 5" xfId="1834" xr:uid="{00000000-0005-0000-0000-0000E58A0000}"/>
    <cellStyle name="Note 2 3 5 5 2" xfId="34150" xr:uid="{00000000-0005-0000-0000-0000E68A0000}"/>
    <cellStyle name="Note 2 3 5 6" xfId="15123" xr:uid="{00000000-0005-0000-0000-0000E78A0000}"/>
    <cellStyle name="Note 2 3 6" xfId="14513" xr:uid="{00000000-0005-0000-0000-0000E88A0000}"/>
    <cellStyle name="Note 2 3 6 2" xfId="1833" xr:uid="{00000000-0005-0000-0000-0000E98A0000}"/>
    <cellStyle name="Note 2 3 6 2 2" xfId="1832" xr:uid="{00000000-0005-0000-0000-0000EA8A0000}"/>
    <cellStyle name="Note 2 3 6 2 2 2" xfId="1831" xr:uid="{00000000-0005-0000-0000-0000EB8A0000}"/>
    <cellStyle name="Note 2 3 6 2 2 2 2" xfId="32697" xr:uid="{00000000-0005-0000-0000-0000EC8A0000}"/>
    <cellStyle name="Note 2 3 6 2 2 3" xfId="24089" xr:uid="{00000000-0005-0000-0000-0000ED8A0000}"/>
    <cellStyle name="Note 2 3 6 2 3" xfId="17719" xr:uid="{00000000-0005-0000-0000-0000EE8A0000}"/>
    <cellStyle name="Note 2 3 6 2 3 2" xfId="34388" xr:uid="{00000000-0005-0000-0000-0000EF8A0000}"/>
    <cellStyle name="Note 2 3 6 2 4" xfId="1830" xr:uid="{00000000-0005-0000-0000-0000F08A0000}"/>
    <cellStyle name="Note 2 3 6 3" xfId="1829" xr:uid="{00000000-0005-0000-0000-0000F18A0000}"/>
    <cellStyle name="Note 2 3 6 3 2" xfId="27907" xr:uid="{00000000-0005-0000-0000-0000F28A0000}"/>
    <cellStyle name="Note 2 3 6 3 2 2" xfId="33784" xr:uid="{00000000-0005-0000-0000-0000F38A0000}"/>
    <cellStyle name="Note 2 3 6 3 3" xfId="33247" xr:uid="{00000000-0005-0000-0000-0000F48A0000}"/>
    <cellStyle name="Note 2 3 6 4" xfId="1828" xr:uid="{00000000-0005-0000-0000-0000F58A0000}"/>
    <cellStyle name="Note 2 3 6 4 2" xfId="32654" xr:uid="{00000000-0005-0000-0000-0000F68A0000}"/>
    <cellStyle name="Note 2 3 6 5" xfId="1827" xr:uid="{00000000-0005-0000-0000-0000F78A0000}"/>
    <cellStyle name="Note 2 3 7" xfId="15411" xr:uid="{00000000-0005-0000-0000-0000F88A0000}"/>
    <cellStyle name="Note 2 3 7 2" xfId="1826" xr:uid="{00000000-0005-0000-0000-0000F98A0000}"/>
    <cellStyle name="Note 2 3 7 2 2" xfId="31802" xr:uid="{00000000-0005-0000-0000-0000FA8A0000}"/>
    <cellStyle name="Note 2 3 7 2 2 2" xfId="34196" xr:uid="{00000000-0005-0000-0000-0000FB8A0000}"/>
    <cellStyle name="Note 2 3 7 2 3" xfId="33618" xr:uid="{00000000-0005-0000-0000-0000FC8A0000}"/>
    <cellStyle name="Note 2 3 7 3" xfId="1825" xr:uid="{00000000-0005-0000-0000-0000FD8A0000}"/>
    <cellStyle name="Note 2 3 7 3 2" xfId="23310" xr:uid="{00000000-0005-0000-0000-0000FE8A0000}"/>
    <cellStyle name="Note 2 3 7 4" xfId="1824" xr:uid="{00000000-0005-0000-0000-0000FF8A0000}"/>
    <cellStyle name="Note 2 3 8" xfId="1823" xr:uid="{00000000-0005-0000-0000-0000008B0000}"/>
    <cellStyle name="Note 2 3 8 2" xfId="1822" xr:uid="{00000000-0005-0000-0000-0000018B0000}"/>
    <cellStyle name="Note 2 3 8 2 2" xfId="33541" xr:uid="{00000000-0005-0000-0000-0000028B0000}"/>
    <cellStyle name="Note 2 3 8 3" xfId="1821" xr:uid="{00000000-0005-0000-0000-0000038B0000}"/>
    <cellStyle name="Note 2 3 9" xfId="1820" xr:uid="{00000000-0005-0000-0000-0000048B0000}"/>
    <cellStyle name="Note 2 3 9 2" xfId="1819" xr:uid="{00000000-0005-0000-0000-0000058B0000}"/>
    <cellStyle name="Note 2 4" xfId="26277" xr:uid="{00000000-0005-0000-0000-0000068B0000}"/>
    <cellStyle name="Note 2 4 10" xfId="34750" xr:uid="{00000000-0005-0000-0000-0000078B0000}"/>
    <cellStyle name="Note 2 4 2" xfId="32132" xr:uid="{00000000-0005-0000-0000-0000088B0000}"/>
    <cellStyle name="Note 2 4 2 2" xfId="28021" xr:uid="{00000000-0005-0000-0000-0000098B0000}"/>
    <cellStyle name="Note 2 4 2 2 2" xfId="28019" xr:uid="{00000000-0005-0000-0000-00000A8B0000}"/>
    <cellStyle name="Note 2 4 2 2 2 2" xfId="12241" xr:uid="{00000000-0005-0000-0000-00000B8B0000}"/>
    <cellStyle name="Note 2 4 2 2 2 2 2" xfId="1818" xr:uid="{00000000-0005-0000-0000-00000C8B0000}"/>
    <cellStyle name="Note 2 4 2 2 2 2 2 2" xfId="1817" xr:uid="{00000000-0005-0000-0000-00000D8B0000}"/>
    <cellStyle name="Note 2 4 2 2 2 2 2 2 2" xfId="1816" xr:uid="{00000000-0005-0000-0000-00000E8B0000}"/>
    <cellStyle name="Note 2 4 2 2 2 2 2 2 2 2" xfId="2037" xr:uid="{00000000-0005-0000-0000-00000F8B0000}"/>
    <cellStyle name="Note 2 4 2 2 2 2 2 2 3" xfId="1815" xr:uid="{00000000-0005-0000-0000-0000108B0000}"/>
    <cellStyle name="Note 2 4 2 2 2 2 2 3" xfId="1814" xr:uid="{00000000-0005-0000-0000-0000118B0000}"/>
    <cellStyle name="Note 2 4 2 2 2 2 2 3 2" xfId="1813" xr:uid="{00000000-0005-0000-0000-0000128B0000}"/>
    <cellStyle name="Note 2 4 2 2 2 2 2 4" xfId="1812" xr:uid="{00000000-0005-0000-0000-0000138B0000}"/>
    <cellStyle name="Note 2 4 2 2 2 2 3" xfId="1811" xr:uid="{00000000-0005-0000-0000-0000148B0000}"/>
    <cellStyle name="Note 2 4 2 2 2 2 3 2" xfId="1810" xr:uid="{00000000-0005-0000-0000-0000158B0000}"/>
    <cellStyle name="Note 2 4 2 2 2 2 3 2 2" xfId="1809" xr:uid="{00000000-0005-0000-0000-0000168B0000}"/>
    <cellStyle name="Note 2 4 2 2 2 2 3 3" xfId="1808" xr:uid="{00000000-0005-0000-0000-0000178B0000}"/>
    <cellStyle name="Note 2 4 2 2 2 2 4" xfId="1807" xr:uid="{00000000-0005-0000-0000-0000188B0000}"/>
    <cellStyle name="Note 2 4 2 2 2 2 4 2" xfId="1806" xr:uid="{00000000-0005-0000-0000-0000198B0000}"/>
    <cellStyle name="Note 2 4 2 2 2 2 5" xfId="1805" xr:uid="{00000000-0005-0000-0000-00001A8B0000}"/>
    <cellStyle name="Note 2 4 2 2 2 3" xfId="1804" xr:uid="{00000000-0005-0000-0000-00001B8B0000}"/>
    <cellStyle name="Note 2 4 2 2 2 3 2" xfId="1803" xr:uid="{00000000-0005-0000-0000-00001C8B0000}"/>
    <cellStyle name="Note 2 4 2 2 2 3 2 2" xfId="1802" xr:uid="{00000000-0005-0000-0000-00001D8B0000}"/>
    <cellStyle name="Note 2 4 2 2 2 3 2 2 2" xfId="1801" xr:uid="{00000000-0005-0000-0000-00001E8B0000}"/>
    <cellStyle name="Note 2 4 2 2 2 3 2 3" xfId="1800" xr:uid="{00000000-0005-0000-0000-00001F8B0000}"/>
    <cellStyle name="Note 2 4 2 2 2 3 3" xfId="1799" xr:uid="{00000000-0005-0000-0000-0000208B0000}"/>
    <cellStyle name="Note 2 4 2 2 2 3 3 2" xfId="1798" xr:uid="{00000000-0005-0000-0000-0000218B0000}"/>
    <cellStyle name="Note 2 4 2 2 2 3 4" xfId="1797" xr:uid="{00000000-0005-0000-0000-0000228B0000}"/>
    <cellStyle name="Note 2 4 2 2 2 4" xfId="27792" xr:uid="{00000000-0005-0000-0000-0000238B0000}"/>
    <cellStyle name="Note 2 4 2 2 2 4 2" xfId="28351" xr:uid="{00000000-0005-0000-0000-0000248B0000}"/>
    <cellStyle name="Note 2 4 2 2 2 4 2 2" xfId="1796" xr:uid="{00000000-0005-0000-0000-0000258B0000}"/>
    <cellStyle name="Note 2 4 2 2 2 4 3" xfId="1795" xr:uid="{00000000-0005-0000-0000-0000268B0000}"/>
    <cellStyle name="Note 2 4 2 2 2 5" xfId="27787" xr:uid="{00000000-0005-0000-0000-0000278B0000}"/>
    <cellStyle name="Note 2 4 2 2 2 5 2" xfId="1794" xr:uid="{00000000-0005-0000-0000-0000288B0000}"/>
    <cellStyle name="Note 2 4 2 2 2 6" xfId="1793" xr:uid="{00000000-0005-0000-0000-0000298B0000}"/>
    <cellStyle name="Note 2 4 2 2 3" xfId="32330" xr:uid="{00000000-0005-0000-0000-00002A8B0000}"/>
    <cellStyle name="Note 2 4 2 2 3 2" xfId="1792" xr:uid="{00000000-0005-0000-0000-00002B8B0000}"/>
    <cellStyle name="Note 2 4 2 2 3 2 2" xfId="1791" xr:uid="{00000000-0005-0000-0000-00002C8B0000}"/>
    <cellStyle name="Note 2 4 2 2 3 2 2 2" xfId="1790" xr:uid="{00000000-0005-0000-0000-00002D8B0000}"/>
    <cellStyle name="Note 2 4 2 2 3 2 2 2 2" xfId="1789" xr:uid="{00000000-0005-0000-0000-00002E8B0000}"/>
    <cellStyle name="Note 2 4 2 2 3 2 2 3" xfId="1788" xr:uid="{00000000-0005-0000-0000-00002F8B0000}"/>
    <cellStyle name="Note 2 4 2 2 3 2 3" xfId="1787" xr:uid="{00000000-0005-0000-0000-0000308B0000}"/>
    <cellStyle name="Note 2 4 2 2 3 2 3 2" xfId="1786" xr:uid="{00000000-0005-0000-0000-0000318B0000}"/>
    <cellStyle name="Note 2 4 2 2 3 2 4" xfId="5067" xr:uid="{00000000-0005-0000-0000-0000328B0000}"/>
    <cellStyle name="Note 2 4 2 2 3 3" xfId="17820" xr:uid="{00000000-0005-0000-0000-0000338B0000}"/>
    <cellStyle name="Note 2 4 2 2 3 3 2" xfId="1785" xr:uid="{00000000-0005-0000-0000-0000348B0000}"/>
    <cellStyle name="Note 2 4 2 2 3 3 2 2" xfId="15059" xr:uid="{00000000-0005-0000-0000-0000358B0000}"/>
    <cellStyle name="Note 2 4 2 2 3 3 3" xfId="1784" xr:uid="{00000000-0005-0000-0000-0000368B0000}"/>
    <cellStyle name="Note 2 4 2 2 3 4" xfId="27762" xr:uid="{00000000-0005-0000-0000-0000378B0000}"/>
    <cellStyle name="Note 2 4 2 2 3 4 2" xfId="1783" xr:uid="{00000000-0005-0000-0000-0000388B0000}"/>
    <cellStyle name="Note 2 4 2 2 3 5" xfId="28706" xr:uid="{00000000-0005-0000-0000-0000398B0000}"/>
    <cellStyle name="Note 2 4 2 2 4" xfId="1782" xr:uid="{00000000-0005-0000-0000-00003A8B0000}"/>
    <cellStyle name="Note 2 4 2 2 4 2" xfId="2516" xr:uid="{00000000-0005-0000-0000-00003B8B0000}"/>
    <cellStyle name="Note 2 4 2 2 4 2 2" xfId="1781" xr:uid="{00000000-0005-0000-0000-00003C8B0000}"/>
    <cellStyle name="Note 2 4 2 2 4 2 2 2" xfId="1780" xr:uid="{00000000-0005-0000-0000-00003D8B0000}"/>
    <cellStyle name="Note 2 4 2 2 4 2 3" xfId="1779" xr:uid="{00000000-0005-0000-0000-00003E8B0000}"/>
    <cellStyle name="Note 2 4 2 2 4 3" xfId="1778" xr:uid="{00000000-0005-0000-0000-00003F8B0000}"/>
    <cellStyle name="Note 2 4 2 2 4 3 2" xfId="1777" xr:uid="{00000000-0005-0000-0000-0000408B0000}"/>
    <cellStyle name="Note 2 4 2 2 4 4" xfId="1776" xr:uid="{00000000-0005-0000-0000-0000418B0000}"/>
    <cellStyle name="Note 2 4 2 2 5" xfId="1775" xr:uid="{00000000-0005-0000-0000-0000428B0000}"/>
    <cellStyle name="Note 2 4 2 2 5 2" xfId="1774" xr:uid="{00000000-0005-0000-0000-0000438B0000}"/>
    <cellStyle name="Note 2 4 2 2 5 2 2" xfId="28660" xr:uid="{00000000-0005-0000-0000-0000448B0000}"/>
    <cellStyle name="Note 2 4 2 2 5 3" xfId="4601" xr:uid="{00000000-0005-0000-0000-0000458B0000}"/>
    <cellStyle name="Note 2 4 2 2 6" xfId="1773" xr:uid="{00000000-0005-0000-0000-0000468B0000}"/>
    <cellStyle name="Note 2 4 2 2 6 2" xfId="1772" xr:uid="{00000000-0005-0000-0000-0000478B0000}"/>
    <cellStyle name="Note 2 4 2 2 7" xfId="1771" xr:uid="{00000000-0005-0000-0000-0000488B0000}"/>
    <cellStyle name="Note 2 4 2 3" xfId="28275" xr:uid="{00000000-0005-0000-0000-0000498B0000}"/>
    <cellStyle name="Note 2 4 2 3 2" xfId="19514" xr:uid="{00000000-0005-0000-0000-00004A8B0000}"/>
    <cellStyle name="Note 2 4 2 3 2 2" xfId="18095" xr:uid="{00000000-0005-0000-0000-00004B8B0000}"/>
    <cellStyle name="Note 2 4 2 3 2 2 2" xfId="8068" xr:uid="{00000000-0005-0000-0000-00004C8B0000}"/>
    <cellStyle name="Note 2 4 2 3 2 2 2 2" xfId="1770" xr:uid="{00000000-0005-0000-0000-00004D8B0000}"/>
    <cellStyle name="Note 2 4 2 3 2 2 2 2 2" xfId="1769" xr:uid="{00000000-0005-0000-0000-00004E8B0000}"/>
    <cellStyle name="Note 2 4 2 3 2 2 2 3" xfId="1768" xr:uid="{00000000-0005-0000-0000-00004F8B0000}"/>
    <cellStyle name="Note 2 4 2 3 2 2 3" xfId="1767" xr:uid="{00000000-0005-0000-0000-0000508B0000}"/>
    <cellStyle name="Note 2 4 2 3 2 2 3 2" xfId="1766" xr:uid="{00000000-0005-0000-0000-0000518B0000}"/>
    <cellStyle name="Note 2 4 2 3 2 2 4" xfId="1765" xr:uid="{00000000-0005-0000-0000-0000528B0000}"/>
    <cellStyle name="Note 2 4 2 3 2 3" xfId="32670" xr:uid="{00000000-0005-0000-0000-0000538B0000}"/>
    <cellStyle name="Note 2 4 2 3 2 3 2" xfId="26966" xr:uid="{00000000-0005-0000-0000-0000548B0000}"/>
    <cellStyle name="Note 2 4 2 3 2 3 2 2" xfId="1764" xr:uid="{00000000-0005-0000-0000-0000558B0000}"/>
    <cellStyle name="Note 2 4 2 3 2 3 3" xfId="26951" xr:uid="{00000000-0005-0000-0000-0000568B0000}"/>
    <cellStyle name="Note 2 4 2 3 2 4" xfId="33053" xr:uid="{00000000-0005-0000-0000-0000578B0000}"/>
    <cellStyle name="Note 2 4 2 3 2 4 2" xfId="26667" xr:uid="{00000000-0005-0000-0000-0000588B0000}"/>
    <cellStyle name="Note 2 4 2 3 2 5" xfId="1763" xr:uid="{00000000-0005-0000-0000-0000598B0000}"/>
    <cellStyle name="Note 2 4 2 3 3" xfId="22134" xr:uid="{00000000-0005-0000-0000-00005A8B0000}"/>
    <cellStyle name="Note 2 4 2 3 3 2" xfId="29280" xr:uid="{00000000-0005-0000-0000-00005B8B0000}"/>
    <cellStyle name="Note 2 4 2 3 3 2 2" xfId="1762" xr:uid="{00000000-0005-0000-0000-00005C8B0000}"/>
    <cellStyle name="Note 2 4 2 3 3 2 2 2" xfId="1761" xr:uid="{00000000-0005-0000-0000-00005D8B0000}"/>
    <cellStyle name="Note 2 4 2 3 3 2 3" xfId="1760" xr:uid="{00000000-0005-0000-0000-00005E8B0000}"/>
    <cellStyle name="Note 2 4 2 3 3 3" xfId="1759" xr:uid="{00000000-0005-0000-0000-00005F8B0000}"/>
    <cellStyle name="Note 2 4 2 3 3 3 2" xfId="29420" xr:uid="{00000000-0005-0000-0000-0000608B0000}"/>
    <cellStyle name="Note 2 4 2 3 3 4" xfId="1758" xr:uid="{00000000-0005-0000-0000-0000618B0000}"/>
    <cellStyle name="Note 2 4 2 3 4" xfId="23288" xr:uid="{00000000-0005-0000-0000-0000628B0000}"/>
    <cellStyle name="Note 2 4 2 3 4 2" xfId="1757" xr:uid="{00000000-0005-0000-0000-0000638B0000}"/>
    <cellStyle name="Note 2 4 2 3 4 2 2" xfId="28480" xr:uid="{00000000-0005-0000-0000-0000648B0000}"/>
    <cellStyle name="Note 2 4 2 3 4 3" xfId="1756" xr:uid="{00000000-0005-0000-0000-0000658B0000}"/>
    <cellStyle name="Note 2 4 2 3 5" xfId="5741" xr:uid="{00000000-0005-0000-0000-0000668B0000}"/>
    <cellStyle name="Note 2 4 2 3 5 2" xfId="1755" xr:uid="{00000000-0005-0000-0000-0000678B0000}"/>
    <cellStyle name="Note 2 4 2 3 6" xfId="1754" xr:uid="{00000000-0005-0000-0000-0000688B0000}"/>
    <cellStyle name="Note 2 4 2 4" xfId="33498" xr:uid="{00000000-0005-0000-0000-0000698B0000}"/>
    <cellStyle name="Note 2 4 2 4 2" xfId="22123" xr:uid="{00000000-0005-0000-0000-00006A8B0000}"/>
    <cellStyle name="Note 2 4 2 4 2 2" xfId="1753" xr:uid="{00000000-0005-0000-0000-00006B8B0000}"/>
    <cellStyle name="Note 2 4 2 4 2 2 2" xfId="1752" xr:uid="{00000000-0005-0000-0000-00006C8B0000}"/>
    <cellStyle name="Note 2 4 2 4 2 2 2 2" xfId="1751" xr:uid="{00000000-0005-0000-0000-00006D8B0000}"/>
    <cellStyle name="Note 2 4 2 4 2 2 3" xfId="1750" xr:uid="{00000000-0005-0000-0000-00006E8B0000}"/>
    <cellStyle name="Note 2 4 2 4 2 3" xfId="1749" xr:uid="{00000000-0005-0000-0000-00006F8B0000}"/>
    <cellStyle name="Note 2 4 2 4 2 3 2" xfId="31028" xr:uid="{00000000-0005-0000-0000-0000708B0000}"/>
    <cellStyle name="Note 2 4 2 4 2 4" xfId="1748" xr:uid="{00000000-0005-0000-0000-0000718B0000}"/>
    <cellStyle name="Note 2 4 2 4 3" xfId="8272" xr:uid="{00000000-0005-0000-0000-0000728B0000}"/>
    <cellStyle name="Note 2 4 2 4 3 2" xfId="8176" xr:uid="{00000000-0005-0000-0000-0000738B0000}"/>
    <cellStyle name="Note 2 4 2 4 3 2 2" xfId="1746" xr:uid="{00000000-0005-0000-0000-0000748B0000}"/>
    <cellStyle name="Note 2 4 2 4 3 3" xfId="5932" xr:uid="{00000000-0005-0000-0000-0000758B0000}"/>
    <cellStyle name="Note 2 4 2 4 4" xfId="5929" xr:uid="{00000000-0005-0000-0000-0000768B0000}"/>
    <cellStyle name="Note 2 4 2 4 4 2" xfId="5927" xr:uid="{00000000-0005-0000-0000-0000778B0000}"/>
    <cellStyle name="Note 2 4 2 4 5" xfId="5924" xr:uid="{00000000-0005-0000-0000-0000788B0000}"/>
    <cellStyle name="Note 2 4 2 5" xfId="1745" xr:uid="{00000000-0005-0000-0000-0000798B0000}"/>
    <cellStyle name="Note 2 4 2 5 2" xfId="8265" xr:uid="{00000000-0005-0000-0000-00007A8B0000}"/>
    <cellStyle name="Note 2 4 2 5 2 2" xfId="5692" xr:uid="{00000000-0005-0000-0000-00007B8B0000}"/>
    <cellStyle name="Note 2 4 2 5 2 2 2" xfId="1744" xr:uid="{00000000-0005-0000-0000-00007C8B0000}"/>
    <cellStyle name="Note 2 4 2 5 2 3" xfId="1743" xr:uid="{00000000-0005-0000-0000-00007D8B0000}"/>
    <cellStyle name="Note 2 4 2 5 3" xfId="9386" xr:uid="{00000000-0005-0000-0000-00007E8B0000}"/>
    <cellStyle name="Note 2 4 2 5 3 2" xfId="32925" xr:uid="{00000000-0005-0000-0000-00007F8B0000}"/>
    <cellStyle name="Note 2 4 2 5 4" xfId="6298" xr:uid="{00000000-0005-0000-0000-0000808B0000}"/>
    <cellStyle name="Note 2 4 2 6" xfId="9818" xr:uid="{00000000-0005-0000-0000-0000818B0000}"/>
    <cellStyle name="Note 2 4 2 6 2" xfId="1742" xr:uid="{00000000-0005-0000-0000-0000828B0000}"/>
    <cellStyle name="Note 2 4 2 6 2 2" xfId="1741" xr:uid="{00000000-0005-0000-0000-0000838B0000}"/>
    <cellStyle name="Note 2 4 2 6 3" xfId="6293" xr:uid="{00000000-0005-0000-0000-0000848B0000}"/>
    <cellStyle name="Note 2 4 2 7" xfId="9811" xr:uid="{00000000-0005-0000-0000-0000858B0000}"/>
    <cellStyle name="Note 2 4 2 7 2" xfId="5645" xr:uid="{00000000-0005-0000-0000-0000868B0000}"/>
    <cellStyle name="Note 2 4 2 8" xfId="1740" xr:uid="{00000000-0005-0000-0000-0000878B0000}"/>
    <cellStyle name="Note 2 4 3" xfId="5806" xr:uid="{00000000-0005-0000-0000-0000888B0000}"/>
    <cellStyle name="Note 2 4 3 2" xfId="23440" xr:uid="{00000000-0005-0000-0000-0000898B0000}"/>
    <cellStyle name="Note 2 4 3 2 2" xfId="5803" xr:uid="{00000000-0005-0000-0000-00008A8B0000}"/>
    <cellStyle name="Note 2 4 3 2 2 2" xfId="1739" xr:uid="{00000000-0005-0000-0000-00008B8B0000}"/>
    <cellStyle name="Note 2 4 3 2 2 2 2" xfId="1738" xr:uid="{00000000-0005-0000-0000-00008C8B0000}"/>
    <cellStyle name="Note 2 4 3 2 2 2 2 2" xfId="1737" xr:uid="{00000000-0005-0000-0000-00008D8B0000}"/>
    <cellStyle name="Note 2 4 3 2 2 2 2 2 2" xfId="1736" xr:uid="{00000000-0005-0000-0000-00008E8B0000}"/>
    <cellStyle name="Note 2 4 3 2 2 2 2 3" xfId="1735" xr:uid="{00000000-0005-0000-0000-00008F8B0000}"/>
    <cellStyle name="Note 2 4 3 2 2 2 3" xfId="1734" xr:uid="{00000000-0005-0000-0000-0000908B0000}"/>
    <cellStyle name="Note 2 4 3 2 2 2 3 2" xfId="14609" xr:uid="{00000000-0005-0000-0000-0000918B0000}"/>
    <cellStyle name="Note 2 4 3 2 2 2 4" xfId="1733" xr:uid="{00000000-0005-0000-0000-0000928B0000}"/>
    <cellStyle name="Note 2 4 3 2 2 3" xfId="1732" xr:uid="{00000000-0005-0000-0000-0000938B0000}"/>
    <cellStyle name="Note 2 4 3 2 2 3 2" xfId="1731" xr:uid="{00000000-0005-0000-0000-0000948B0000}"/>
    <cellStyle name="Note 2 4 3 2 2 3 2 2" xfId="1730" xr:uid="{00000000-0005-0000-0000-0000958B0000}"/>
    <cellStyle name="Note 2 4 3 2 2 3 3" xfId="1729" xr:uid="{00000000-0005-0000-0000-0000968B0000}"/>
    <cellStyle name="Note 2 4 3 2 2 4" xfId="27314" xr:uid="{00000000-0005-0000-0000-0000978B0000}"/>
    <cellStyle name="Note 2 4 3 2 2 4 2" xfId="1728" xr:uid="{00000000-0005-0000-0000-0000988B0000}"/>
    <cellStyle name="Note 2 4 3 2 2 5" xfId="1727" xr:uid="{00000000-0005-0000-0000-0000998B0000}"/>
    <cellStyle name="Note 2 4 3 2 3" xfId="1726" xr:uid="{00000000-0005-0000-0000-00009A8B0000}"/>
    <cellStyle name="Note 2 4 3 2 3 2" xfId="1725" xr:uid="{00000000-0005-0000-0000-00009B8B0000}"/>
    <cellStyle name="Note 2 4 3 2 3 2 2" xfId="1724" xr:uid="{00000000-0005-0000-0000-00009C8B0000}"/>
    <cellStyle name="Note 2 4 3 2 3 2 2 2" xfId="1723" xr:uid="{00000000-0005-0000-0000-00009D8B0000}"/>
    <cellStyle name="Note 2 4 3 2 3 2 3" xfId="1722" xr:uid="{00000000-0005-0000-0000-00009E8B0000}"/>
    <cellStyle name="Note 2 4 3 2 3 3" xfId="1721" xr:uid="{00000000-0005-0000-0000-00009F8B0000}"/>
    <cellStyle name="Note 2 4 3 2 3 3 2" xfId="1720" xr:uid="{00000000-0005-0000-0000-0000A08B0000}"/>
    <cellStyle name="Note 2 4 3 2 3 4" xfId="1719" xr:uid="{00000000-0005-0000-0000-0000A18B0000}"/>
    <cellStyle name="Note 2 4 3 2 4" xfId="1718" xr:uid="{00000000-0005-0000-0000-0000A28B0000}"/>
    <cellStyle name="Note 2 4 3 2 4 2" xfId="1716" xr:uid="{00000000-0005-0000-0000-0000A38B0000}"/>
    <cellStyle name="Note 2 4 3 2 4 2 2" xfId="1715" xr:uid="{00000000-0005-0000-0000-0000A48B0000}"/>
    <cellStyle name="Note 2 4 3 2 4 3" xfId="1714" xr:uid="{00000000-0005-0000-0000-0000A58B0000}"/>
    <cellStyle name="Note 2 4 3 2 5" xfId="1713" xr:uid="{00000000-0005-0000-0000-0000A68B0000}"/>
    <cellStyle name="Note 2 4 3 2 5 2" xfId="1712" xr:uid="{00000000-0005-0000-0000-0000A78B0000}"/>
    <cellStyle name="Note 2 4 3 2 6" xfId="11006" xr:uid="{00000000-0005-0000-0000-0000A88B0000}"/>
    <cellStyle name="Note 2 4 3 3" xfId="5800" xr:uid="{00000000-0005-0000-0000-0000A98B0000}"/>
    <cellStyle name="Note 2 4 3 3 2" xfId="23759" xr:uid="{00000000-0005-0000-0000-0000AA8B0000}"/>
    <cellStyle name="Note 2 4 3 3 2 2" xfId="1711" xr:uid="{00000000-0005-0000-0000-0000AB8B0000}"/>
    <cellStyle name="Note 2 4 3 3 2 2 2" xfId="1710" xr:uid="{00000000-0005-0000-0000-0000AC8B0000}"/>
    <cellStyle name="Note 2 4 3 3 2 2 2 2" xfId="29853" xr:uid="{00000000-0005-0000-0000-0000AD8B0000}"/>
    <cellStyle name="Note 2 4 3 3 2 2 3" xfId="1709" xr:uid="{00000000-0005-0000-0000-0000AE8B0000}"/>
    <cellStyle name="Note 2 4 3 3 2 3" xfId="1708" xr:uid="{00000000-0005-0000-0000-0000AF8B0000}"/>
    <cellStyle name="Note 2 4 3 3 2 3 2" xfId="10329" xr:uid="{00000000-0005-0000-0000-0000B08B0000}"/>
    <cellStyle name="Note 2 4 3 3 2 4" xfId="1707" xr:uid="{00000000-0005-0000-0000-0000B18B0000}"/>
    <cellStyle name="Note 2 4 3 3 3" xfId="23755" xr:uid="{00000000-0005-0000-0000-0000B28B0000}"/>
    <cellStyle name="Note 2 4 3 3 3 2" xfId="1706" xr:uid="{00000000-0005-0000-0000-0000B38B0000}"/>
    <cellStyle name="Note 2 4 3 3 3 2 2" xfId="1705" xr:uid="{00000000-0005-0000-0000-0000B48B0000}"/>
    <cellStyle name="Note 2 4 3 3 3 3" xfId="1704" xr:uid="{00000000-0005-0000-0000-0000B58B0000}"/>
    <cellStyle name="Note 2 4 3 3 4" xfId="1703" xr:uid="{00000000-0005-0000-0000-0000B68B0000}"/>
    <cellStyle name="Note 2 4 3 3 4 2" xfId="1702" xr:uid="{00000000-0005-0000-0000-0000B78B0000}"/>
    <cellStyle name="Note 2 4 3 3 5" xfId="1701" xr:uid="{00000000-0005-0000-0000-0000B88B0000}"/>
    <cellStyle name="Note 2 4 3 4" xfId="1700" xr:uid="{00000000-0005-0000-0000-0000B98B0000}"/>
    <cellStyle name="Note 2 4 3 4 2" xfId="8254" xr:uid="{00000000-0005-0000-0000-0000BA8B0000}"/>
    <cellStyle name="Note 2 4 3 4 2 2" xfId="1699" xr:uid="{00000000-0005-0000-0000-0000BB8B0000}"/>
    <cellStyle name="Note 2 4 3 4 2 2 2" xfId="14326" xr:uid="{00000000-0005-0000-0000-0000BC8B0000}"/>
    <cellStyle name="Note 2 4 3 4 2 3" xfId="1698" xr:uid="{00000000-0005-0000-0000-0000BD8B0000}"/>
    <cellStyle name="Note 2 4 3 4 3" xfId="5918" xr:uid="{00000000-0005-0000-0000-0000BE8B0000}"/>
    <cellStyle name="Note 2 4 3 4 3 2" xfId="5916" xr:uid="{00000000-0005-0000-0000-0000BF8B0000}"/>
    <cellStyle name="Note 2 4 3 4 4" xfId="5912" xr:uid="{00000000-0005-0000-0000-0000C08B0000}"/>
    <cellStyle name="Note 2 4 3 5" xfId="1697" xr:uid="{00000000-0005-0000-0000-0000C18B0000}"/>
    <cellStyle name="Note 2 4 3 5 2" xfId="1696" xr:uid="{00000000-0005-0000-0000-0000C28B0000}"/>
    <cellStyle name="Note 2 4 3 5 2 2" xfId="1695" xr:uid="{00000000-0005-0000-0000-0000C38B0000}"/>
    <cellStyle name="Note 2 4 3 5 3" xfId="6284" xr:uid="{00000000-0005-0000-0000-0000C48B0000}"/>
    <cellStyle name="Note 2 4 3 6" xfId="14528" xr:uid="{00000000-0005-0000-0000-0000C58B0000}"/>
    <cellStyle name="Note 2 4 3 6 2" xfId="1694" xr:uid="{00000000-0005-0000-0000-0000C68B0000}"/>
    <cellStyle name="Note 2 4 3 7" xfId="1693" xr:uid="{00000000-0005-0000-0000-0000C78B0000}"/>
    <cellStyle name="Note 2 4 4" xfId="12937" xr:uid="{00000000-0005-0000-0000-0000C88B0000}"/>
    <cellStyle name="Note 2 4 4 2" xfId="32713" xr:uid="{00000000-0005-0000-0000-0000C98B0000}"/>
    <cellStyle name="Note 2 4 4 2 2" xfId="33520" xr:uid="{00000000-0005-0000-0000-0000CA8B0000}"/>
    <cellStyle name="Note 2 4 4 2 2 2" xfId="1692" xr:uid="{00000000-0005-0000-0000-0000CB8B0000}"/>
    <cellStyle name="Note 2 4 4 2 2 2 2" xfId="4981" xr:uid="{00000000-0005-0000-0000-0000CC8B0000}"/>
    <cellStyle name="Note 2 4 4 2 2 2 2 2" xfId="4979" xr:uid="{00000000-0005-0000-0000-0000CD8B0000}"/>
    <cellStyle name="Note 2 4 4 2 2 2 3" xfId="4977" xr:uid="{00000000-0005-0000-0000-0000CE8B0000}"/>
    <cellStyle name="Note 2 4 4 2 2 3" xfId="1691" xr:uid="{00000000-0005-0000-0000-0000CF8B0000}"/>
    <cellStyle name="Note 2 4 4 2 2 3 2" xfId="11738" xr:uid="{00000000-0005-0000-0000-0000D08B0000}"/>
    <cellStyle name="Note 2 4 4 2 2 4" xfId="1690" xr:uid="{00000000-0005-0000-0000-0000D18B0000}"/>
    <cellStyle name="Note 2 4 4 2 3" xfId="1689" xr:uid="{00000000-0005-0000-0000-0000D28B0000}"/>
    <cellStyle name="Note 2 4 4 2 3 2" xfId="1688" xr:uid="{00000000-0005-0000-0000-0000D38B0000}"/>
    <cellStyle name="Note 2 4 4 2 3 2 2" xfId="4953" xr:uid="{00000000-0005-0000-0000-0000D48B0000}"/>
    <cellStyle name="Note 2 4 4 2 3 3" xfId="1687" xr:uid="{00000000-0005-0000-0000-0000D58B0000}"/>
    <cellStyle name="Note 2 4 4 2 4" xfId="1686" xr:uid="{00000000-0005-0000-0000-0000D68B0000}"/>
    <cellStyle name="Note 2 4 4 2 4 2" xfId="1685" xr:uid="{00000000-0005-0000-0000-0000D78B0000}"/>
    <cellStyle name="Note 2 4 4 2 5" xfId="1684" xr:uid="{00000000-0005-0000-0000-0000D88B0000}"/>
    <cellStyle name="Note 2 4 4 3" xfId="1683" xr:uid="{00000000-0005-0000-0000-0000D98B0000}"/>
    <cellStyle name="Note 2 4 4 3 2" xfId="22956" xr:uid="{00000000-0005-0000-0000-0000DA8B0000}"/>
    <cellStyle name="Note 2 4 4 3 2 2" xfId="8839" xr:uid="{00000000-0005-0000-0000-0000DB8B0000}"/>
    <cellStyle name="Note 2 4 4 3 2 2 2" xfId="4923" xr:uid="{00000000-0005-0000-0000-0000DC8B0000}"/>
    <cellStyle name="Note 2 4 4 3 2 3" xfId="1682" xr:uid="{00000000-0005-0000-0000-0000DD8B0000}"/>
    <cellStyle name="Note 2 4 4 3 3" xfId="1681" xr:uid="{00000000-0005-0000-0000-0000DE8B0000}"/>
    <cellStyle name="Note 2 4 4 3 3 2" xfId="1680" xr:uid="{00000000-0005-0000-0000-0000DF8B0000}"/>
    <cellStyle name="Note 2 4 4 3 4" xfId="1679" xr:uid="{00000000-0005-0000-0000-0000E08B0000}"/>
    <cellStyle name="Note 2 4 4 4" xfId="28001" xr:uid="{00000000-0005-0000-0000-0000E18B0000}"/>
    <cellStyle name="Note 2 4 4 4 2" xfId="1678" xr:uid="{00000000-0005-0000-0000-0000E28B0000}"/>
    <cellStyle name="Note 2 4 4 4 2 2" xfId="1677" xr:uid="{00000000-0005-0000-0000-0000E38B0000}"/>
    <cellStyle name="Note 2 4 4 4 3" xfId="5907" xr:uid="{00000000-0005-0000-0000-0000E48B0000}"/>
    <cellStyle name="Note 2 4 4 5" xfId="1676" xr:uid="{00000000-0005-0000-0000-0000E58B0000}"/>
    <cellStyle name="Note 2 4 4 5 2" xfId="1675" xr:uid="{00000000-0005-0000-0000-0000E68B0000}"/>
    <cellStyle name="Note 2 4 4 6" xfId="1674" xr:uid="{00000000-0005-0000-0000-0000E78B0000}"/>
    <cellStyle name="Note 2 4 5" xfId="12926" xr:uid="{00000000-0005-0000-0000-0000E88B0000}"/>
    <cellStyle name="Note 2 4 5 2" xfId="29145" xr:uid="{00000000-0005-0000-0000-0000E98B0000}"/>
    <cellStyle name="Note 2 4 5 2 2" xfId="17004" xr:uid="{00000000-0005-0000-0000-0000EA8B0000}"/>
    <cellStyle name="Note 2 4 5 2 2 2" xfId="1673" xr:uid="{00000000-0005-0000-0000-0000EB8B0000}"/>
    <cellStyle name="Note 2 4 5 2 2 2 2" xfId="24134" xr:uid="{00000000-0005-0000-0000-0000EC8B0000}"/>
    <cellStyle name="Note 2 4 5 2 2 3" xfId="1672" xr:uid="{00000000-0005-0000-0000-0000ED8B0000}"/>
    <cellStyle name="Note 2 4 5 2 3" xfId="22803" xr:uid="{00000000-0005-0000-0000-0000EE8B0000}"/>
    <cellStyle name="Note 2 4 5 2 3 2" xfId="34340" xr:uid="{00000000-0005-0000-0000-0000EF8B0000}"/>
    <cellStyle name="Note 2 4 5 2 4" xfId="1671" xr:uid="{00000000-0005-0000-0000-0000F08B0000}"/>
    <cellStyle name="Note 2 4 5 3" xfId="33873" xr:uid="{00000000-0005-0000-0000-0000F18B0000}"/>
    <cellStyle name="Note 2 4 5 3 2" xfId="9374" xr:uid="{00000000-0005-0000-0000-0000F28B0000}"/>
    <cellStyle name="Note 2 4 5 3 2 2" xfId="1670" xr:uid="{00000000-0005-0000-0000-0000F38B0000}"/>
    <cellStyle name="Note 2 4 5 3 3" xfId="9370" xr:uid="{00000000-0005-0000-0000-0000F48B0000}"/>
    <cellStyle name="Note 2 4 5 4" xfId="1669" xr:uid="{00000000-0005-0000-0000-0000F58B0000}"/>
    <cellStyle name="Note 2 4 5 4 2" xfId="1668" xr:uid="{00000000-0005-0000-0000-0000F68B0000}"/>
    <cellStyle name="Note 2 4 5 5" xfId="1667" xr:uid="{00000000-0005-0000-0000-0000F78B0000}"/>
    <cellStyle name="Note 2 4 6" xfId="15407" xr:uid="{00000000-0005-0000-0000-0000F88B0000}"/>
    <cellStyle name="Note 2 4 6 2" xfId="1666" xr:uid="{00000000-0005-0000-0000-0000F98B0000}"/>
    <cellStyle name="Note 2 4 6 2 2" xfId="1665" xr:uid="{00000000-0005-0000-0000-0000FA8B0000}"/>
    <cellStyle name="Note 2 4 6 2 2 2" xfId="1664" xr:uid="{00000000-0005-0000-0000-0000FB8B0000}"/>
    <cellStyle name="Note 2 4 6 2 3" xfId="1663" xr:uid="{00000000-0005-0000-0000-0000FC8B0000}"/>
    <cellStyle name="Note 2 4 6 3" xfId="1662" xr:uid="{00000000-0005-0000-0000-0000FD8B0000}"/>
    <cellStyle name="Note 2 4 6 3 2" xfId="33868" xr:uid="{00000000-0005-0000-0000-0000FE8B0000}"/>
    <cellStyle name="Note 2 4 6 4" xfId="1661" xr:uid="{00000000-0005-0000-0000-0000FF8B0000}"/>
    <cellStyle name="Note 2 4 7" xfId="1660" xr:uid="{00000000-0005-0000-0000-0000008C0000}"/>
    <cellStyle name="Note 2 4 7 2" xfId="1659" xr:uid="{00000000-0005-0000-0000-0000018C0000}"/>
    <cellStyle name="Note 2 4 7 2 2" xfId="33132" xr:uid="{00000000-0005-0000-0000-0000028C0000}"/>
    <cellStyle name="Note 2 4 7 3" xfId="1658" xr:uid="{00000000-0005-0000-0000-0000038C0000}"/>
    <cellStyle name="Note 2 4 8" xfId="1657" xr:uid="{00000000-0005-0000-0000-0000048C0000}"/>
    <cellStyle name="Note 2 4 8 2" xfId="1656" xr:uid="{00000000-0005-0000-0000-0000058C0000}"/>
    <cellStyle name="Note 2 4 9" xfId="1655" xr:uid="{00000000-0005-0000-0000-0000068C0000}"/>
    <cellStyle name="Note 2 5" xfId="30109" xr:uid="{00000000-0005-0000-0000-0000078C0000}"/>
    <cellStyle name="Note 2 5 2" xfId="27997" xr:uid="{00000000-0005-0000-0000-0000088C0000}"/>
    <cellStyle name="Note 2 5 2 2" xfId="23515" xr:uid="{00000000-0005-0000-0000-0000098C0000}"/>
    <cellStyle name="Note 2 5 2 2 2" xfId="27995" xr:uid="{00000000-0005-0000-0000-00000A8C0000}"/>
    <cellStyle name="Note 2 5 2 2 2 2" xfId="10979" xr:uid="{00000000-0005-0000-0000-00000B8C0000}"/>
    <cellStyle name="Note 2 5 2 2 2 2 2" xfId="1654" xr:uid="{00000000-0005-0000-0000-00000C8C0000}"/>
    <cellStyle name="Note 2 5 2 2 2 2 2 2" xfId="1653" xr:uid="{00000000-0005-0000-0000-00000D8C0000}"/>
    <cellStyle name="Note 2 5 2 2 2 2 2 2 2" xfId="1652" xr:uid="{00000000-0005-0000-0000-00000E8C0000}"/>
    <cellStyle name="Note 2 5 2 2 2 2 2 3" xfId="1651" xr:uid="{00000000-0005-0000-0000-00000F8C0000}"/>
    <cellStyle name="Note 2 5 2 2 2 2 3" xfId="21083" xr:uid="{00000000-0005-0000-0000-0000108C0000}"/>
    <cellStyle name="Note 2 5 2 2 2 2 3 2" xfId="1650" xr:uid="{00000000-0005-0000-0000-0000118C0000}"/>
    <cellStyle name="Note 2 5 2 2 2 2 4" xfId="1649" xr:uid="{00000000-0005-0000-0000-0000128C0000}"/>
    <cellStyle name="Note 2 5 2 2 2 3" xfId="1648" xr:uid="{00000000-0005-0000-0000-0000138C0000}"/>
    <cellStyle name="Note 2 5 2 2 2 3 2" xfId="1647" xr:uid="{00000000-0005-0000-0000-0000148C0000}"/>
    <cellStyle name="Note 2 5 2 2 2 3 2 2" xfId="1646" xr:uid="{00000000-0005-0000-0000-0000158C0000}"/>
    <cellStyle name="Note 2 5 2 2 2 3 3" xfId="1645" xr:uid="{00000000-0005-0000-0000-0000168C0000}"/>
    <cellStyle name="Note 2 5 2 2 2 4" xfId="28069" xr:uid="{00000000-0005-0000-0000-0000178C0000}"/>
    <cellStyle name="Note 2 5 2 2 2 4 2" xfId="1644" xr:uid="{00000000-0005-0000-0000-0000188C0000}"/>
    <cellStyle name="Note 2 5 2 2 2 5" xfId="1643" xr:uid="{00000000-0005-0000-0000-0000198C0000}"/>
    <cellStyle name="Note 2 5 2 2 3" xfId="1642" xr:uid="{00000000-0005-0000-0000-00001A8C0000}"/>
    <cellStyle name="Note 2 5 2 2 3 2" xfId="1641" xr:uid="{00000000-0005-0000-0000-00001B8C0000}"/>
    <cellStyle name="Note 2 5 2 2 3 2 2" xfId="1640" xr:uid="{00000000-0005-0000-0000-00001C8C0000}"/>
    <cellStyle name="Note 2 5 2 2 3 2 2 2" xfId="1639" xr:uid="{00000000-0005-0000-0000-00001D8C0000}"/>
    <cellStyle name="Note 2 5 2 2 3 2 3" xfId="1638" xr:uid="{00000000-0005-0000-0000-00001E8C0000}"/>
    <cellStyle name="Note 2 5 2 2 3 3" xfId="1637" xr:uid="{00000000-0005-0000-0000-00001F8C0000}"/>
    <cellStyle name="Note 2 5 2 2 3 3 2" xfId="1636" xr:uid="{00000000-0005-0000-0000-0000208C0000}"/>
    <cellStyle name="Note 2 5 2 2 3 4" xfId="1635" xr:uid="{00000000-0005-0000-0000-0000218C0000}"/>
    <cellStyle name="Note 2 5 2 2 4" xfId="20975" xr:uid="{00000000-0005-0000-0000-0000228C0000}"/>
    <cellStyle name="Note 2 5 2 2 4 2" xfId="1634" xr:uid="{00000000-0005-0000-0000-0000238C0000}"/>
    <cellStyle name="Note 2 5 2 2 4 2 2" xfId="1633" xr:uid="{00000000-0005-0000-0000-0000248C0000}"/>
    <cellStyle name="Note 2 5 2 2 4 3" xfId="1632" xr:uid="{00000000-0005-0000-0000-0000258C0000}"/>
    <cellStyle name="Note 2 5 2 2 5" xfId="1631" xr:uid="{00000000-0005-0000-0000-0000268C0000}"/>
    <cellStyle name="Note 2 5 2 2 5 2" xfId="1630" xr:uid="{00000000-0005-0000-0000-0000278C0000}"/>
    <cellStyle name="Note 2 5 2 2 6" xfId="1629" xr:uid="{00000000-0005-0000-0000-0000288C0000}"/>
    <cellStyle name="Note 2 5 2 3" xfId="27990" xr:uid="{00000000-0005-0000-0000-0000298C0000}"/>
    <cellStyle name="Note 2 5 2 3 2" xfId="22091" xr:uid="{00000000-0005-0000-0000-00002A8C0000}"/>
    <cellStyle name="Note 2 5 2 3 2 2" xfId="1628" xr:uid="{00000000-0005-0000-0000-00002B8C0000}"/>
    <cellStyle name="Note 2 5 2 3 2 2 2" xfId="1627" xr:uid="{00000000-0005-0000-0000-00002C8C0000}"/>
    <cellStyle name="Note 2 5 2 3 2 2 2 2" xfId="1626" xr:uid="{00000000-0005-0000-0000-00002D8C0000}"/>
    <cellStyle name="Note 2 5 2 3 2 2 3" xfId="1625" xr:uid="{00000000-0005-0000-0000-00002E8C0000}"/>
    <cellStyle name="Note 2 5 2 3 2 3" xfId="30077" xr:uid="{00000000-0005-0000-0000-00002F8C0000}"/>
    <cellStyle name="Note 2 5 2 3 2 3 2" xfId="9590" xr:uid="{00000000-0005-0000-0000-0000308C0000}"/>
    <cellStyle name="Note 2 5 2 3 2 4" xfId="1624" xr:uid="{00000000-0005-0000-0000-0000318C0000}"/>
    <cellStyle name="Note 2 5 2 3 3" xfId="24233" xr:uid="{00000000-0005-0000-0000-0000328C0000}"/>
    <cellStyle name="Note 2 5 2 3 3 2" xfId="1623" xr:uid="{00000000-0005-0000-0000-0000338C0000}"/>
    <cellStyle name="Note 2 5 2 3 3 2 2" xfId="1622" xr:uid="{00000000-0005-0000-0000-0000348C0000}"/>
    <cellStyle name="Note 2 5 2 3 3 3" xfId="1621" xr:uid="{00000000-0005-0000-0000-0000358C0000}"/>
    <cellStyle name="Note 2 5 2 3 4" xfId="1620" xr:uid="{00000000-0005-0000-0000-0000368C0000}"/>
    <cellStyle name="Note 2 5 2 3 4 2" xfId="1619" xr:uid="{00000000-0005-0000-0000-0000378C0000}"/>
    <cellStyle name="Note 2 5 2 3 5" xfId="1618" xr:uid="{00000000-0005-0000-0000-0000388C0000}"/>
    <cellStyle name="Note 2 5 2 4" xfId="1617" xr:uid="{00000000-0005-0000-0000-0000398C0000}"/>
    <cellStyle name="Note 2 5 2 4 2" xfId="22082" xr:uid="{00000000-0005-0000-0000-00003A8C0000}"/>
    <cellStyle name="Note 2 5 2 4 2 2" xfId="1616" xr:uid="{00000000-0005-0000-0000-00003B8C0000}"/>
    <cellStyle name="Note 2 5 2 4 2 2 2" xfId="1615" xr:uid="{00000000-0005-0000-0000-00003C8C0000}"/>
    <cellStyle name="Note 2 5 2 4 2 3" xfId="1614" xr:uid="{00000000-0005-0000-0000-00003D8C0000}"/>
    <cellStyle name="Note 2 5 2 4 3" xfId="5897" xr:uid="{00000000-0005-0000-0000-00003E8C0000}"/>
    <cellStyle name="Note 2 5 2 4 3 2" xfId="6507" xr:uid="{00000000-0005-0000-0000-00003F8C0000}"/>
    <cellStyle name="Note 2 5 2 4 4" xfId="5894" xr:uid="{00000000-0005-0000-0000-0000408C0000}"/>
    <cellStyle name="Note 2 5 2 5" xfId="1613" xr:uid="{00000000-0005-0000-0000-0000418C0000}"/>
    <cellStyle name="Note 2 5 2 5 2" xfId="1612" xr:uid="{00000000-0005-0000-0000-0000428C0000}"/>
    <cellStyle name="Note 2 5 2 5 2 2" xfId="1611" xr:uid="{00000000-0005-0000-0000-0000438C0000}"/>
    <cellStyle name="Note 2 5 2 5 3" xfId="10516" xr:uid="{00000000-0005-0000-0000-0000448C0000}"/>
    <cellStyle name="Note 2 5 2 6" xfId="9795" xr:uid="{00000000-0005-0000-0000-0000458C0000}"/>
    <cellStyle name="Note 2 5 2 6 2" xfId="20860" xr:uid="{00000000-0005-0000-0000-0000468C0000}"/>
    <cellStyle name="Note 2 5 2 7" xfId="1610" xr:uid="{00000000-0005-0000-0000-0000478C0000}"/>
    <cellStyle name="Note 2 5 3" xfId="5797" xr:uid="{00000000-0005-0000-0000-0000488C0000}"/>
    <cellStyle name="Note 2 5 3 2" xfId="5794" xr:uid="{00000000-0005-0000-0000-0000498C0000}"/>
    <cellStyle name="Note 2 5 3 2 2" xfId="1609" xr:uid="{00000000-0005-0000-0000-00004A8C0000}"/>
    <cellStyle name="Note 2 5 3 2 2 2" xfId="1608" xr:uid="{00000000-0005-0000-0000-00004B8C0000}"/>
    <cellStyle name="Note 2 5 3 2 2 2 2" xfId="1607" xr:uid="{00000000-0005-0000-0000-00004C8C0000}"/>
    <cellStyle name="Note 2 5 3 2 2 2 2 2" xfId="2992" xr:uid="{00000000-0005-0000-0000-00004D8C0000}"/>
    <cellStyle name="Note 2 5 3 2 2 2 3" xfId="1606" xr:uid="{00000000-0005-0000-0000-00004E8C0000}"/>
    <cellStyle name="Note 2 5 3 2 2 3" xfId="1605" xr:uid="{00000000-0005-0000-0000-00004F8C0000}"/>
    <cellStyle name="Note 2 5 3 2 2 3 2" xfId="1604" xr:uid="{00000000-0005-0000-0000-0000508C0000}"/>
    <cellStyle name="Note 2 5 3 2 2 4" xfId="1603" xr:uid="{00000000-0005-0000-0000-0000518C0000}"/>
    <cellStyle name="Note 2 5 3 2 3" xfId="1602" xr:uid="{00000000-0005-0000-0000-0000528C0000}"/>
    <cellStyle name="Note 2 5 3 2 3 2" xfId="1601" xr:uid="{00000000-0005-0000-0000-0000538C0000}"/>
    <cellStyle name="Note 2 5 3 2 3 2 2" xfId="1600" xr:uid="{00000000-0005-0000-0000-0000548C0000}"/>
    <cellStyle name="Note 2 5 3 2 3 3" xfId="1599" xr:uid="{00000000-0005-0000-0000-0000558C0000}"/>
    <cellStyle name="Note 2 5 3 2 4" xfId="1598" xr:uid="{00000000-0005-0000-0000-0000568C0000}"/>
    <cellStyle name="Note 2 5 3 2 4 2" xfId="1597" xr:uid="{00000000-0005-0000-0000-0000578C0000}"/>
    <cellStyle name="Note 2 5 3 2 5" xfId="1596" xr:uid="{00000000-0005-0000-0000-0000588C0000}"/>
    <cellStyle name="Note 2 5 3 3" xfId="1595" xr:uid="{00000000-0005-0000-0000-0000598C0000}"/>
    <cellStyle name="Note 2 5 3 3 2" xfId="34158" xr:uid="{00000000-0005-0000-0000-00005A8C0000}"/>
    <cellStyle name="Note 2 5 3 3 2 2" xfId="1594" xr:uid="{00000000-0005-0000-0000-00005B8C0000}"/>
    <cellStyle name="Note 2 5 3 3 2 2 2" xfId="1593" xr:uid="{00000000-0005-0000-0000-00005C8C0000}"/>
    <cellStyle name="Note 2 5 3 3 2 3" xfId="1592" xr:uid="{00000000-0005-0000-0000-00005D8C0000}"/>
    <cellStyle name="Note 2 5 3 3 3" xfId="1591" xr:uid="{00000000-0005-0000-0000-00005E8C0000}"/>
    <cellStyle name="Note 2 5 3 3 3 2" xfId="1590" xr:uid="{00000000-0005-0000-0000-00005F8C0000}"/>
    <cellStyle name="Note 2 5 3 3 4" xfId="1589" xr:uid="{00000000-0005-0000-0000-0000608C0000}"/>
    <cellStyle name="Note 2 5 3 4" xfId="1588" xr:uid="{00000000-0005-0000-0000-0000618C0000}"/>
    <cellStyle name="Note 2 5 3 4 2" xfId="1587" xr:uid="{00000000-0005-0000-0000-0000628C0000}"/>
    <cellStyle name="Note 2 5 3 4 2 2" xfId="1586" xr:uid="{00000000-0005-0000-0000-0000638C0000}"/>
    <cellStyle name="Note 2 5 3 4 3" xfId="12137" xr:uid="{00000000-0005-0000-0000-0000648C0000}"/>
    <cellStyle name="Note 2 5 3 5" xfId="1585" xr:uid="{00000000-0005-0000-0000-0000658C0000}"/>
    <cellStyle name="Note 2 5 3 5 2" xfId="1584" xr:uid="{00000000-0005-0000-0000-0000668C0000}"/>
    <cellStyle name="Note 2 5 3 6" xfId="1583" xr:uid="{00000000-0005-0000-0000-0000678C0000}"/>
    <cellStyle name="Note 2 5 4" xfId="12913" xr:uid="{00000000-0005-0000-0000-0000688C0000}"/>
    <cellStyle name="Note 2 5 4 2" xfId="1582" xr:uid="{00000000-0005-0000-0000-0000698C0000}"/>
    <cellStyle name="Note 2 5 4 2 2" xfId="1581" xr:uid="{00000000-0005-0000-0000-00006A8C0000}"/>
    <cellStyle name="Note 2 5 4 2 2 2" xfId="13138" xr:uid="{00000000-0005-0000-0000-00006B8C0000}"/>
    <cellStyle name="Note 2 5 4 2 2 2 2" xfId="5524" xr:uid="{00000000-0005-0000-0000-00006C8C0000}"/>
    <cellStyle name="Note 2 5 4 2 2 3" xfId="13136" xr:uid="{00000000-0005-0000-0000-00006D8C0000}"/>
    <cellStyle name="Note 2 5 4 2 3" xfId="1580" xr:uid="{00000000-0005-0000-0000-00006E8C0000}"/>
    <cellStyle name="Note 2 5 4 2 3 2" xfId="13129" xr:uid="{00000000-0005-0000-0000-00006F8C0000}"/>
    <cellStyle name="Note 2 5 4 2 4" xfId="1579" xr:uid="{00000000-0005-0000-0000-0000708C0000}"/>
    <cellStyle name="Note 2 5 4 3" xfId="1578" xr:uid="{00000000-0005-0000-0000-0000718C0000}"/>
    <cellStyle name="Note 2 5 4 3 2" xfId="1577" xr:uid="{00000000-0005-0000-0000-0000728C0000}"/>
    <cellStyle name="Note 2 5 4 3 2 2" xfId="13112" xr:uid="{00000000-0005-0000-0000-0000738C0000}"/>
    <cellStyle name="Note 2 5 4 3 3" xfId="1576" xr:uid="{00000000-0005-0000-0000-0000748C0000}"/>
    <cellStyle name="Note 2 5 4 4" xfId="32480" xr:uid="{00000000-0005-0000-0000-0000758C0000}"/>
    <cellStyle name="Note 2 5 4 4 2" xfId="1575" xr:uid="{00000000-0005-0000-0000-0000768C0000}"/>
    <cellStyle name="Note 2 5 4 5" xfId="30232" xr:uid="{00000000-0005-0000-0000-0000778C0000}"/>
    <cellStyle name="Note 2 5 5" xfId="1574" xr:uid="{00000000-0005-0000-0000-0000788C0000}"/>
    <cellStyle name="Note 2 5 5 2" xfId="1573" xr:uid="{00000000-0005-0000-0000-0000798C0000}"/>
    <cellStyle name="Note 2 5 5 2 2" xfId="1572" xr:uid="{00000000-0005-0000-0000-00007A8C0000}"/>
    <cellStyle name="Note 2 5 5 2 2 2" xfId="12898" xr:uid="{00000000-0005-0000-0000-00007B8C0000}"/>
    <cellStyle name="Note 2 5 5 2 3" xfId="1571" xr:uid="{00000000-0005-0000-0000-00007C8C0000}"/>
    <cellStyle name="Note 2 5 5 3" xfId="1570" xr:uid="{00000000-0005-0000-0000-00007D8C0000}"/>
    <cellStyle name="Note 2 5 5 3 2" xfId="1569" xr:uid="{00000000-0005-0000-0000-00007E8C0000}"/>
    <cellStyle name="Note 2 5 5 4" xfId="30090" xr:uid="{00000000-0005-0000-0000-00007F8C0000}"/>
    <cellStyle name="Note 2 5 6" xfId="1568" xr:uid="{00000000-0005-0000-0000-0000808C0000}"/>
    <cellStyle name="Note 2 5 6 2" xfId="1567" xr:uid="{00000000-0005-0000-0000-0000818C0000}"/>
    <cellStyle name="Note 2 5 6 2 2" xfId="1566" xr:uid="{00000000-0005-0000-0000-0000828C0000}"/>
    <cellStyle name="Note 2 5 6 3" xfId="1565" xr:uid="{00000000-0005-0000-0000-0000838C0000}"/>
    <cellStyle name="Note 2 5 7" xfId="1564" xr:uid="{00000000-0005-0000-0000-0000848C0000}"/>
    <cellStyle name="Note 2 5 7 2" xfId="1563" xr:uid="{00000000-0005-0000-0000-0000858C0000}"/>
    <cellStyle name="Note 2 5 8" xfId="1562" xr:uid="{00000000-0005-0000-0000-0000868C0000}"/>
    <cellStyle name="Note 2 5 9" xfId="34940" xr:uid="{00000000-0005-0000-0000-0000878C0000}"/>
    <cellStyle name="Note 2 6" xfId="20315" xr:uid="{00000000-0005-0000-0000-0000888C0000}"/>
    <cellStyle name="Note 2 6 2" xfId="32663" xr:uid="{00000000-0005-0000-0000-0000898C0000}"/>
    <cellStyle name="Note 2 6 2 2" xfId="33981" xr:uid="{00000000-0005-0000-0000-00008A8C0000}"/>
    <cellStyle name="Note 2 6 2 2 2" xfId="3624" xr:uid="{00000000-0005-0000-0000-00008B8C0000}"/>
    <cellStyle name="Note 2 6 2 2 2 2" xfId="9928" xr:uid="{00000000-0005-0000-0000-00008C8C0000}"/>
    <cellStyle name="Note 2 6 2 2 2 2 2" xfId="1561" xr:uid="{00000000-0005-0000-0000-00008D8C0000}"/>
    <cellStyle name="Note 2 6 2 2 2 2 2 2" xfId="1560" xr:uid="{00000000-0005-0000-0000-00008E8C0000}"/>
    <cellStyle name="Note 2 6 2 2 2 2 3" xfId="1559" xr:uid="{00000000-0005-0000-0000-00008F8C0000}"/>
    <cellStyle name="Note 2 6 2 2 2 3" xfId="1558" xr:uid="{00000000-0005-0000-0000-0000908C0000}"/>
    <cellStyle name="Note 2 6 2 2 2 3 2" xfId="1557" xr:uid="{00000000-0005-0000-0000-0000918C0000}"/>
    <cellStyle name="Note 2 6 2 2 2 4" xfId="1556" xr:uid="{00000000-0005-0000-0000-0000928C0000}"/>
    <cellStyle name="Note 2 6 2 2 3" xfId="4605" xr:uid="{00000000-0005-0000-0000-0000938C0000}"/>
    <cellStyle name="Note 2 6 2 2 3 2" xfId="4603" xr:uid="{00000000-0005-0000-0000-0000948C0000}"/>
    <cellStyle name="Note 2 6 2 2 3 2 2" xfId="4600" xr:uid="{00000000-0005-0000-0000-0000958C0000}"/>
    <cellStyle name="Note 2 6 2 2 3 3" xfId="4598" xr:uid="{00000000-0005-0000-0000-0000968C0000}"/>
    <cellStyle name="Note 2 6 2 2 4" xfId="33995" xr:uid="{00000000-0005-0000-0000-0000978C0000}"/>
    <cellStyle name="Note 2 6 2 2 4 2" xfId="4596" xr:uid="{00000000-0005-0000-0000-0000988C0000}"/>
    <cellStyle name="Note 2 6 2 2 5" xfId="4594" xr:uid="{00000000-0005-0000-0000-0000998C0000}"/>
    <cellStyle name="Note 2 6 2 3" xfId="3622" xr:uid="{00000000-0005-0000-0000-00009A8C0000}"/>
    <cellStyle name="Note 2 6 2 3 2" xfId="22060" xr:uid="{00000000-0005-0000-0000-00009B8C0000}"/>
    <cellStyle name="Note 2 6 2 3 2 2" xfId="1555" xr:uid="{00000000-0005-0000-0000-00009C8C0000}"/>
    <cellStyle name="Note 2 6 2 3 2 2 2" xfId="1554" xr:uid="{00000000-0005-0000-0000-00009D8C0000}"/>
    <cellStyle name="Note 2 6 2 3 2 3" xfId="1553" xr:uid="{00000000-0005-0000-0000-00009E8C0000}"/>
    <cellStyle name="Note 2 6 2 3 3" xfId="4591" xr:uid="{00000000-0005-0000-0000-00009F8C0000}"/>
    <cellStyle name="Note 2 6 2 3 3 2" xfId="4589" xr:uid="{00000000-0005-0000-0000-0000A08C0000}"/>
    <cellStyle name="Note 2 6 2 3 4" xfId="4587" xr:uid="{00000000-0005-0000-0000-0000A18C0000}"/>
    <cellStyle name="Note 2 6 2 4" xfId="3620" xr:uid="{00000000-0005-0000-0000-0000A28C0000}"/>
    <cellStyle name="Note 2 6 2 4 2" xfId="3618" xr:uid="{00000000-0005-0000-0000-0000A38C0000}"/>
    <cellStyle name="Note 2 6 2 4 2 2" xfId="1552" xr:uid="{00000000-0005-0000-0000-0000A48C0000}"/>
    <cellStyle name="Note 2 6 2 4 3" xfId="5884" xr:uid="{00000000-0005-0000-0000-0000A58C0000}"/>
    <cellStyle name="Note 2 6 2 5" xfId="3616" xr:uid="{00000000-0005-0000-0000-0000A68C0000}"/>
    <cellStyle name="Note 2 6 2 5 2" xfId="3614" xr:uid="{00000000-0005-0000-0000-0000A78C0000}"/>
    <cellStyle name="Note 2 6 2 6" xfId="3612" xr:uid="{00000000-0005-0000-0000-0000A88C0000}"/>
    <cellStyle name="Note 2 6 3" xfId="5790" xr:uid="{00000000-0005-0000-0000-0000A98C0000}"/>
    <cellStyle name="Note 2 6 3 2" xfId="3602" xr:uid="{00000000-0005-0000-0000-0000AA8C0000}"/>
    <cellStyle name="Note 2 6 3 2 2" xfId="3600" xr:uid="{00000000-0005-0000-0000-0000AB8C0000}"/>
    <cellStyle name="Note 2 6 3 2 2 2" xfId="1551" xr:uid="{00000000-0005-0000-0000-0000AC8C0000}"/>
    <cellStyle name="Note 2 6 3 2 2 2 2" xfId="1550" xr:uid="{00000000-0005-0000-0000-0000AD8C0000}"/>
    <cellStyle name="Note 2 6 3 2 2 3" xfId="33028" xr:uid="{00000000-0005-0000-0000-0000AE8C0000}"/>
    <cellStyle name="Note 2 6 3 2 3" xfId="4577" xr:uid="{00000000-0005-0000-0000-0000AF8C0000}"/>
    <cellStyle name="Note 2 6 3 2 3 2" xfId="4575" xr:uid="{00000000-0005-0000-0000-0000B08C0000}"/>
    <cellStyle name="Note 2 6 3 2 4" xfId="4573" xr:uid="{00000000-0005-0000-0000-0000B18C0000}"/>
    <cellStyle name="Note 2 6 3 3" xfId="3598" xr:uid="{00000000-0005-0000-0000-0000B28C0000}"/>
    <cellStyle name="Note 2 6 3 3 2" xfId="3596" xr:uid="{00000000-0005-0000-0000-0000B38C0000}"/>
    <cellStyle name="Note 2 6 3 3 2 2" xfId="1549" xr:uid="{00000000-0005-0000-0000-0000B48C0000}"/>
    <cellStyle name="Note 2 6 3 3 3" xfId="4570" xr:uid="{00000000-0005-0000-0000-0000B58C0000}"/>
    <cellStyle name="Note 2 6 3 4" xfId="3594" xr:uid="{00000000-0005-0000-0000-0000B68C0000}"/>
    <cellStyle name="Note 2 6 3 4 2" xfId="3592" xr:uid="{00000000-0005-0000-0000-0000B78C0000}"/>
    <cellStyle name="Note 2 6 3 5" xfId="3590" xr:uid="{00000000-0005-0000-0000-0000B88C0000}"/>
    <cellStyle name="Note 2 6 4" xfId="1548" xr:uid="{00000000-0005-0000-0000-0000B98C0000}"/>
    <cellStyle name="Note 2 6 4 2" xfId="3577" xr:uid="{00000000-0005-0000-0000-0000BA8C0000}"/>
    <cellStyle name="Note 2 6 4 2 2" xfId="3575" xr:uid="{00000000-0005-0000-0000-0000BB8C0000}"/>
    <cellStyle name="Note 2 6 4 2 2 2" xfId="12691" xr:uid="{00000000-0005-0000-0000-0000BC8C0000}"/>
    <cellStyle name="Note 2 6 4 2 3" xfId="4564" xr:uid="{00000000-0005-0000-0000-0000BD8C0000}"/>
    <cellStyle name="Note 2 6 4 3" xfId="3573" xr:uid="{00000000-0005-0000-0000-0000BE8C0000}"/>
    <cellStyle name="Note 2 6 4 3 2" xfId="3571" xr:uid="{00000000-0005-0000-0000-0000BF8C0000}"/>
    <cellStyle name="Note 2 6 4 4" xfId="30060" xr:uid="{00000000-0005-0000-0000-0000C08C0000}"/>
    <cellStyle name="Note 2 6 5" xfId="1547" xr:uid="{00000000-0005-0000-0000-0000C18C0000}"/>
    <cellStyle name="Note 2 6 5 2" xfId="21997" xr:uid="{00000000-0005-0000-0000-0000C28C0000}"/>
    <cellStyle name="Note 2 6 5 2 2" xfId="1546" xr:uid="{00000000-0005-0000-0000-0000C38C0000}"/>
    <cellStyle name="Note 2 6 5 3" xfId="1545" xr:uid="{00000000-0005-0000-0000-0000C48C0000}"/>
    <cellStyle name="Note 2 6 6" xfId="1544" xr:uid="{00000000-0005-0000-0000-0000C58C0000}"/>
    <cellStyle name="Note 2 6 6 2" xfId="1543" xr:uid="{00000000-0005-0000-0000-0000C68C0000}"/>
    <cellStyle name="Note 2 6 7" xfId="1542" xr:uid="{00000000-0005-0000-0000-0000C78C0000}"/>
    <cellStyle name="Note 2 6 8" xfId="35145" xr:uid="{00000000-0005-0000-0000-0000C88C0000}"/>
    <cellStyle name="Note 2 7" xfId="16767" xr:uid="{00000000-0005-0000-0000-0000C98C0000}"/>
    <cellStyle name="Note 2 7 2" xfId="33934" xr:uid="{00000000-0005-0000-0000-0000CA8C0000}"/>
    <cellStyle name="Note 2 7 2 2" xfId="1541" xr:uid="{00000000-0005-0000-0000-0000CB8C0000}"/>
    <cellStyle name="Note 2 7 2 2 2" xfId="34031" xr:uid="{00000000-0005-0000-0000-0000CC8C0000}"/>
    <cellStyle name="Note 2 7 2 2 2 2" xfId="33527" xr:uid="{00000000-0005-0000-0000-0000CD8C0000}"/>
    <cellStyle name="Note 2 7 2 2 2 2 2" xfId="1540" xr:uid="{00000000-0005-0000-0000-0000CE8C0000}"/>
    <cellStyle name="Note 2 7 2 2 2 3" xfId="27075" xr:uid="{00000000-0005-0000-0000-0000CF8C0000}"/>
    <cellStyle name="Note 2 7 2 2 3" xfId="4549" xr:uid="{00000000-0005-0000-0000-0000D08C0000}"/>
    <cellStyle name="Note 2 7 2 2 3 2" xfId="22057" xr:uid="{00000000-0005-0000-0000-0000D18C0000}"/>
    <cellStyle name="Note 2 7 2 2 4" xfId="4547" xr:uid="{00000000-0005-0000-0000-0000D28C0000}"/>
    <cellStyle name="Note 2 7 2 3" xfId="1539" xr:uid="{00000000-0005-0000-0000-0000D38C0000}"/>
    <cellStyle name="Note 2 7 2 3 2" xfId="1538" xr:uid="{00000000-0005-0000-0000-0000D48C0000}"/>
    <cellStyle name="Note 2 7 2 3 2 2" xfId="32339" xr:uid="{00000000-0005-0000-0000-0000D58C0000}"/>
    <cellStyle name="Note 2 7 2 3 3" xfId="4544" xr:uid="{00000000-0005-0000-0000-0000D68C0000}"/>
    <cellStyle name="Note 2 7 2 4" xfId="15449" xr:uid="{00000000-0005-0000-0000-0000D78C0000}"/>
    <cellStyle name="Note 2 7 2 4 2" xfId="30348" xr:uid="{00000000-0005-0000-0000-0000D88C0000}"/>
    <cellStyle name="Note 2 7 2 5" xfId="15440" xr:uid="{00000000-0005-0000-0000-0000D98C0000}"/>
    <cellStyle name="Note 2 7 3" xfId="1537" xr:uid="{00000000-0005-0000-0000-0000DA8C0000}"/>
    <cellStyle name="Note 2 7 3 2" xfId="1536" xr:uid="{00000000-0005-0000-0000-0000DB8C0000}"/>
    <cellStyle name="Note 2 7 3 2 2" xfId="1535" xr:uid="{00000000-0005-0000-0000-0000DC8C0000}"/>
    <cellStyle name="Note 2 7 3 2 2 2" xfId="1534" xr:uid="{00000000-0005-0000-0000-0000DD8C0000}"/>
    <cellStyle name="Note 2 7 3 2 3" xfId="4538" xr:uid="{00000000-0005-0000-0000-0000DE8C0000}"/>
    <cellStyle name="Note 2 7 3 3" xfId="4528" xr:uid="{00000000-0005-0000-0000-0000DF8C0000}"/>
    <cellStyle name="Note 2 7 3 3 2" xfId="4526" xr:uid="{00000000-0005-0000-0000-0000E08C0000}"/>
    <cellStyle name="Note 2 7 3 4" xfId="15429" xr:uid="{00000000-0005-0000-0000-0000E18C0000}"/>
    <cellStyle name="Note 2 7 4" xfId="1533" xr:uid="{00000000-0005-0000-0000-0000E28C0000}"/>
    <cellStyle name="Note 2 7 4 2" xfId="1531" xr:uid="{00000000-0005-0000-0000-0000E38C0000}"/>
    <cellStyle name="Note 2 7 4 2 2" xfId="1529" xr:uid="{00000000-0005-0000-0000-0000E48C0000}"/>
    <cellStyle name="Note 2 7 4 3" xfId="4522" xr:uid="{00000000-0005-0000-0000-0000E58C0000}"/>
    <cellStyle name="Note 2 7 5" xfId="1527" xr:uid="{00000000-0005-0000-0000-0000E68C0000}"/>
    <cellStyle name="Note 2 7 5 2" xfId="1525" xr:uid="{00000000-0005-0000-0000-0000E78C0000}"/>
    <cellStyle name="Note 2 7 6" xfId="1523" xr:uid="{00000000-0005-0000-0000-0000E88C0000}"/>
    <cellStyle name="Note 2 7 7" xfId="35374" xr:uid="{00000000-0005-0000-0000-0000E98C0000}"/>
    <cellStyle name="Note 2 8" xfId="28071" xr:uid="{00000000-0005-0000-0000-0000EA8C0000}"/>
    <cellStyle name="Note 2 8 2" xfId="1521" xr:uid="{00000000-0005-0000-0000-0000EB8C0000}"/>
    <cellStyle name="Note 2 8 2 2" xfId="1520" xr:uid="{00000000-0005-0000-0000-0000EC8C0000}"/>
    <cellStyle name="Note 2 8 2 2 2" xfId="1519" xr:uid="{00000000-0005-0000-0000-0000ED8C0000}"/>
    <cellStyle name="Note 2 8 2 2 2 2" xfId="1518" xr:uid="{00000000-0005-0000-0000-0000EE8C0000}"/>
    <cellStyle name="Note 2 8 2 2 3" xfId="19422" xr:uid="{00000000-0005-0000-0000-0000EF8C0000}"/>
    <cellStyle name="Note 2 8 2 3" xfId="3806" xr:uid="{00000000-0005-0000-0000-0000F08C0000}"/>
    <cellStyle name="Note 2 8 2 3 2" xfId="3804" xr:uid="{00000000-0005-0000-0000-0000F18C0000}"/>
    <cellStyle name="Note 2 8 2 4" xfId="15344" xr:uid="{00000000-0005-0000-0000-0000F28C0000}"/>
    <cellStyle name="Note 2 8 3" xfId="1517" xr:uid="{00000000-0005-0000-0000-0000F38C0000}"/>
    <cellStyle name="Note 2 8 3 2" xfId="1516" xr:uid="{00000000-0005-0000-0000-0000F48C0000}"/>
    <cellStyle name="Note 2 8 3 2 2" xfId="1515" xr:uid="{00000000-0005-0000-0000-0000F58C0000}"/>
    <cellStyle name="Note 2 8 3 3" xfId="4513" xr:uid="{00000000-0005-0000-0000-0000F68C0000}"/>
    <cellStyle name="Note 2 8 4" xfId="1514" xr:uid="{00000000-0005-0000-0000-0000F78C0000}"/>
    <cellStyle name="Note 2 8 4 2" xfId="1512" xr:uid="{00000000-0005-0000-0000-0000F88C0000}"/>
    <cellStyle name="Note 2 8 5" xfId="1510" xr:uid="{00000000-0005-0000-0000-0000F98C0000}"/>
    <cellStyle name="Note 2 8 6" xfId="36246" xr:uid="{00000000-0005-0000-0000-0000FA8C0000}"/>
    <cellStyle name="Note 2 9" xfId="23909" xr:uid="{00000000-0005-0000-0000-0000FB8C0000}"/>
    <cellStyle name="Note 2 9 2" xfId="1508" xr:uid="{00000000-0005-0000-0000-0000FC8C0000}"/>
    <cellStyle name="Note 2 9 2 2" xfId="1507" xr:uid="{00000000-0005-0000-0000-0000FD8C0000}"/>
    <cellStyle name="Note 2 9 2 2 2" xfId="10026" xr:uid="{00000000-0005-0000-0000-0000FE8C0000}"/>
    <cellStyle name="Note 2 9 2 3" xfId="3800" xr:uid="{00000000-0005-0000-0000-0000FF8C0000}"/>
    <cellStyle name="Note 2 9 3" xfId="34368" xr:uid="{00000000-0005-0000-0000-0000008D0000}"/>
    <cellStyle name="Note 2 9 3 2" xfId="1506" xr:uid="{00000000-0005-0000-0000-0000018D0000}"/>
    <cellStyle name="Note 2 9 4" xfId="34223" xr:uid="{00000000-0005-0000-0000-0000028D0000}"/>
    <cellStyle name="Note 2 9 5" xfId="36532" xr:uid="{00000000-0005-0000-0000-0000038D0000}"/>
    <cellStyle name="Note 20" xfId="35678" xr:uid="{00000000-0005-0000-0000-0000048D0000}"/>
    <cellStyle name="Note 20 2" xfId="36847" xr:uid="{00000000-0005-0000-0000-0000058D0000}"/>
    <cellStyle name="Note 20 3" xfId="37737" xr:uid="{00000000-0005-0000-0000-0000068D0000}"/>
    <cellStyle name="Note 21" xfId="35697" xr:uid="{00000000-0005-0000-0000-0000078D0000}"/>
    <cellStyle name="Note 21 2" xfId="36866" xr:uid="{00000000-0005-0000-0000-0000088D0000}"/>
    <cellStyle name="Note 21 3" xfId="37757" xr:uid="{00000000-0005-0000-0000-0000098D0000}"/>
    <cellStyle name="Note 22" xfId="35716" xr:uid="{00000000-0005-0000-0000-00000A8D0000}"/>
    <cellStyle name="Note 22 2" xfId="36886" xr:uid="{00000000-0005-0000-0000-00000B8D0000}"/>
    <cellStyle name="Note 22 3" xfId="37777" xr:uid="{00000000-0005-0000-0000-00000C8D0000}"/>
    <cellStyle name="Note 23" xfId="35735" xr:uid="{00000000-0005-0000-0000-00000D8D0000}"/>
    <cellStyle name="Note 23 2" xfId="36906" xr:uid="{00000000-0005-0000-0000-00000E8D0000}"/>
    <cellStyle name="Note 23 3" xfId="37797" xr:uid="{00000000-0005-0000-0000-00000F8D0000}"/>
    <cellStyle name="Note 24" xfId="35755" xr:uid="{00000000-0005-0000-0000-0000108D0000}"/>
    <cellStyle name="Note 24 2" xfId="36925" xr:uid="{00000000-0005-0000-0000-0000118D0000}"/>
    <cellStyle name="Note 24 3" xfId="37817" xr:uid="{00000000-0005-0000-0000-0000128D0000}"/>
    <cellStyle name="Note 25" xfId="35775" xr:uid="{00000000-0005-0000-0000-0000138D0000}"/>
    <cellStyle name="Note 25 2" xfId="36944" xr:uid="{00000000-0005-0000-0000-0000148D0000}"/>
    <cellStyle name="Note 25 3" xfId="37837" xr:uid="{00000000-0005-0000-0000-0000158D0000}"/>
    <cellStyle name="Note 26" xfId="35794" xr:uid="{00000000-0005-0000-0000-0000168D0000}"/>
    <cellStyle name="Note 26 2" xfId="36964" xr:uid="{00000000-0005-0000-0000-0000178D0000}"/>
    <cellStyle name="Note 26 3" xfId="37857" xr:uid="{00000000-0005-0000-0000-0000188D0000}"/>
    <cellStyle name="Note 27" xfId="35813" xr:uid="{00000000-0005-0000-0000-0000198D0000}"/>
    <cellStyle name="Note 27 2" xfId="36984" xr:uid="{00000000-0005-0000-0000-00001A8D0000}"/>
    <cellStyle name="Note 27 3" xfId="37877" xr:uid="{00000000-0005-0000-0000-00001B8D0000}"/>
    <cellStyle name="Note 28" xfId="35832" xr:uid="{00000000-0005-0000-0000-00001C8D0000}"/>
    <cellStyle name="Note 28 2" xfId="37004" xr:uid="{00000000-0005-0000-0000-00001D8D0000}"/>
    <cellStyle name="Note 28 3" xfId="37897" xr:uid="{00000000-0005-0000-0000-00001E8D0000}"/>
    <cellStyle name="Note 29" xfId="35851" xr:uid="{00000000-0005-0000-0000-00001F8D0000}"/>
    <cellStyle name="Note 29 2" xfId="37024" xr:uid="{00000000-0005-0000-0000-0000208D0000}"/>
    <cellStyle name="Note 29 3" xfId="37917" xr:uid="{00000000-0005-0000-0000-0000218D0000}"/>
    <cellStyle name="Note 3" xfId="76" xr:uid="{00000000-0005-0000-0000-0000228D0000}"/>
    <cellStyle name="Note 3 10" xfId="1504" xr:uid="{00000000-0005-0000-0000-0000238D0000}"/>
    <cellStyle name="Note 3 10 2" xfId="9487" xr:uid="{00000000-0005-0000-0000-0000248D0000}"/>
    <cellStyle name="Note 3 10 3" xfId="37418" xr:uid="{00000000-0005-0000-0000-0000258D0000}"/>
    <cellStyle name="Note 3 11" xfId="33789" xr:uid="{00000000-0005-0000-0000-0000268D0000}"/>
    <cellStyle name="Note 3 12" xfId="34437" xr:uid="{00000000-0005-0000-0000-0000278D0000}"/>
    <cellStyle name="Note 3 13" xfId="1505" xr:uid="{00000000-0005-0000-0000-0000288D0000}"/>
    <cellStyle name="Note 3 2" xfId="138" xr:uid="{00000000-0005-0000-0000-0000298D0000}"/>
    <cellStyle name="Note 3 2 10" xfId="1502" xr:uid="{00000000-0005-0000-0000-00002A8D0000}"/>
    <cellStyle name="Note 3 2 11" xfId="34492" xr:uid="{00000000-0005-0000-0000-00002B8D0000}"/>
    <cellStyle name="Note 3 2 12" xfId="1503" xr:uid="{00000000-0005-0000-0000-00002C8D0000}"/>
    <cellStyle name="Note 3 2 2" xfId="22323" xr:uid="{00000000-0005-0000-0000-00002D8D0000}"/>
    <cellStyle name="Note 3 2 2 2" xfId="20219" xr:uid="{00000000-0005-0000-0000-00002E8D0000}"/>
    <cellStyle name="Note 3 2 2 2 2" xfId="21336" xr:uid="{00000000-0005-0000-0000-00002F8D0000}"/>
    <cellStyle name="Note 3 2 2 2 2 2" xfId="18224" xr:uid="{00000000-0005-0000-0000-0000308D0000}"/>
    <cellStyle name="Note 3 2 2 2 2 2 2" xfId="28891" xr:uid="{00000000-0005-0000-0000-0000318D0000}"/>
    <cellStyle name="Note 3 2 2 2 2 2 2 2" xfId="29429" xr:uid="{00000000-0005-0000-0000-0000328D0000}"/>
    <cellStyle name="Note 3 2 2 2 2 2 2 2 2" xfId="21771" xr:uid="{00000000-0005-0000-0000-0000338D0000}"/>
    <cellStyle name="Note 3 2 2 2 2 2 2 2 2 2" xfId="1501" xr:uid="{00000000-0005-0000-0000-0000348D0000}"/>
    <cellStyle name="Note 3 2 2 2 2 2 2 2 2 2 2" xfId="33275" xr:uid="{00000000-0005-0000-0000-0000358D0000}"/>
    <cellStyle name="Note 3 2 2 2 2 2 2 2 2 3" xfId="1500" xr:uid="{00000000-0005-0000-0000-0000368D0000}"/>
    <cellStyle name="Note 3 2 2 2 2 2 2 2 3" xfId="19145" xr:uid="{00000000-0005-0000-0000-0000378D0000}"/>
    <cellStyle name="Note 3 2 2 2 2 2 2 2 3 2" xfId="11128" xr:uid="{00000000-0005-0000-0000-0000388D0000}"/>
    <cellStyle name="Note 3 2 2 2 2 2 2 2 4" xfId="1499" xr:uid="{00000000-0005-0000-0000-0000398D0000}"/>
    <cellStyle name="Note 3 2 2 2 2 2 2 3" xfId="28452" xr:uid="{00000000-0005-0000-0000-00003A8D0000}"/>
    <cellStyle name="Note 3 2 2 2 2 2 2 3 2" xfId="20959" xr:uid="{00000000-0005-0000-0000-00003B8D0000}"/>
    <cellStyle name="Note 3 2 2 2 2 2 2 3 2 2" xfId="1498" xr:uid="{00000000-0005-0000-0000-00003C8D0000}"/>
    <cellStyle name="Note 3 2 2 2 2 2 2 3 3" xfId="1497" xr:uid="{00000000-0005-0000-0000-00003D8D0000}"/>
    <cellStyle name="Note 3 2 2 2 2 2 2 4" xfId="29567" xr:uid="{00000000-0005-0000-0000-00003E8D0000}"/>
    <cellStyle name="Note 3 2 2 2 2 2 2 4 2" xfId="1496" xr:uid="{00000000-0005-0000-0000-00003F8D0000}"/>
    <cellStyle name="Note 3 2 2 2 2 2 2 5" xfId="1495" xr:uid="{00000000-0005-0000-0000-0000408D0000}"/>
    <cellStyle name="Note 3 2 2 2 2 2 3" xfId="28884" xr:uid="{00000000-0005-0000-0000-0000418D0000}"/>
    <cellStyle name="Note 3 2 2 2 2 2 3 2" xfId="33352" xr:uid="{00000000-0005-0000-0000-0000428D0000}"/>
    <cellStyle name="Note 3 2 2 2 2 2 3 2 2" xfId="20946" xr:uid="{00000000-0005-0000-0000-0000438D0000}"/>
    <cellStyle name="Note 3 2 2 2 2 2 3 2 2 2" xfId="1494" xr:uid="{00000000-0005-0000-0000-0000448D0000}"/>
    <cellStyle name="Note 3 2 2 2 2 2 3 2 3" xfId="16168" xr:uid="{00000000-0005-0000-0000-0000458D0000}"/>
    <cellStyle name="Note 3 2 2 2 2 2 3 3" xfId="11058" xr:uid="{00000000-0005-0000-0000-0000468D0000}"/>
    <cellStyle name="Note 3 2 2 2 2 2 3 3 2" xfId="4171" xr:uid="{00000000-0005-0000-0000-0000478D0000}"/>
    <cellStyle name="Note 3 2 2 2 2 2 3 4" xfId="11050" xr:uid="{00000000-0005-0000-0000-0000488D0000}"/>
    <cellStyle name="Note 3 2 2 2 2 2 4" xfId="19288" xr:uid="{00000000-0005-0000-0000-0000498D0000}"/>
    <cellStyle name="Note 3 2 2 2 2 2 4 2" xfId="4157" xr:uid="{00000000-0005-0000-0000-00004A8D0000}"/>
    <cellStyle name="Note 3 2 2 2 2 2 4 2 2" xfId="4155" xr:uid="{00000000-0005-0000-0000-00004B8D0000}"/>
    <cellStyle name="Note 3 2 2 2 2 2 4 3" xfId="16954" xr:uid="{00000000-0005-0000-0000-00004C8D0000}"/>
    <cellStyle name="Note 3 2 2 2 2 2 5" xfId="1493" xr:uid="{00000000-0005-0000-0000-00004D8D0000}"/>
    <cellStyle name="Note 3 2 2 2 2 2 5 2" xfId="4140" xr:uid="{00000000-0005-0000-0000-00004E8D0000}"/>
    <cellStyle name="Note 3 2 2 2 2 2 6" xfId="15883" xr:uid="{00000000-0005-0000-0000-00004F8D0000}"/>
    <cellStyle name="Note 3 2 2 2 2 3" xfId="18222" xr:uid="{00000000-0005-0000-0000-0000508D0000}"/>
    <cellStyle name="Note 3 2 2 2 2 3 2" xfId="28859" xr:uid="{00000000-0005-0000-0000-0000518D0000}"/>
    <cellStyle name="Note 3 2 2 2 2 3 2 2" xfId="28105" xr:uid="{00000000-0005-0000-0000-0000528D0000}"/>
    <cellStyle name="Note 3 2 2 2 2 3 2 2 2" xfId="20881" xr:uid="{00000000-0005-0000-0000-0000538D0000}"/>
    <cellStyle name="Note 3 2 2 2 2 3 2 2 2 2" xfId="1492" xr:uid="{00000000-0005-0000-0000-0000548D0000}"/>
    <cellStyle name="Note 3 2 2 2 2 3 2 2 3" xfId="20726" xr:uid="{00000000-0005-0000-0000-0000558D0000}"/>
    <cellStyle name="Note 3 2 2 2 2 3 2 3" xfId="3262" xr:uid="{00000000-0005-0000-0000-0000568D0000}"/>
    <cellStyle name="Note 3 2 2 2 2 3 2 3 2" xfId="28709" xr:uid="{00000000-0005-0000-0000-0000578D0000}"/>
    <cellStyle name="Note 3 2 2 2 2 3 2 4" xfId="3260" xr:uid="{00000000-0005-0000-0000-0000588D0000}"/>
    <cellStyle name="Note 3 2 2 2 2 3 3" xfId="24132" xr:uid="{00000000-0005-0000-0000-0000598D0000}"/>
    <cellStyle name="Note 3 2 2 2 2 3 3 2" xfId="3233" xr:uid="{00000000-0005-0000-0000-00005A8D0000}"/>
    <cellStyle name="Note 3 2 2 2 2 3 3 2 2" xfId="25607" xr:uid="{00000000-0005-0000-0000-00005B8D0000}"/>
    <cellStyle name="Note 3 2 2 2 2 3 3 3" xfId="11036" xr:uid="{00000000-0005-0000-0000-00005C8D0000}"/>
    <cellStyle name="Note 3 2 2 2 2 3 4" xfId="1491" xr:uid="{00000000-0005-0000-0000-00005D8D0000}"/>
    <cellStyle name="Note 3 2 2 2 2 3 4 2" xfId="3208" xr:uid="{00000000-0005-0000-0000-00005E8D0000}"/>
    <cellStyle name="Note 3 2 2 2 2 3 5" xfId="1490" xr:uid="{00000000-0005-0000-0000-00005F8D0000}"/>
    <cellStyle name="Note 3 2 2 2 2 4" xfId="18219" xr:uid="{00000000-0005-0000-0000-0000608D0000}"/>
    <cellStyle name="Note 3 2 2 2 2 4 2" xfId="5559" xr:uid="{00000000-0005-0000-0000-0000618D0000}"/>
    <cellStyle name="Note 3 2 2 2 2 4 2 2" xfId="1489" xr:uid="{00000000-0005-0000-0000-0000628D0000}"/>
    <cellStyle name="Note 3 2 2 2 2 4 2 2 2" xfId="1487" xr:uid="{00000000-0005-0000-0000-0000638D0000}"/>
    <cellStyle name="Note 3 2 2 2 2 4 2 3" xfId="1485" xr:uid="{00000000-0005-0000-0000-0000648D0000}"/>
    <cellStyle name="Note 3 2 2 2 2 4 3" xfId="1483" xr:uid="{00000000-0005-0000-0000-0000658D0000}"/>
    <cellStyle name="Note 3 2 2 2 2 4 3 2" xfId="1482" xr:uid="{00000000-0005-0000-0000-0000668D0000}"/>
    <cellStyle name="Note 3 2 2 2 2 4 4" xfId="1480" xr:uid="{00000000-0005-0000-0000-0000678D0000}"/>
    <cellStyle name="Note 3 2 2 2 2 5" xfId="1479" xr:uid="{00000000-0005-0000-0000-0000688D0000}"/>
    <cellStyle name="Note 3 2 2 2 2 5 2" xfId="1478" xr:uid="{00000000-0005-0000-0000-0000698D0000}"/>
    <cellStyle name="Note 3 2 2 2 2 5 2 2" xfId="2874" xr:uid="{00000000-0005-0000-0000-00006A8D0000}"/>
    <cellStyle name="Note 3 2 2 2 2 5 3" xfId="1477" xr:uid="{00000000-0005-0000-0000-00006B8D0000}"/>
    <cellStyle name="Note 3 2 2 2 2 6" xfId="1476" xr:uid="{00000000-0005-0000-0000-00006C8D0000}"/>
    <cellStyle name="Note 3 2 2 2 2 6 2" xfId="1475" xr:uid="{00000000-0005-0000-0000-00006D8D0000}"/>
    <cellStyle name="Note 3 2 2 2 2 7" xfId="16313" xr:uid="{00000000-0005-0000-0000-00006E8D0000}"/>
    <cellStyle name="Note 3 2 2 2 3" xfId="1474" xr:uid="{00000000-0005-0000-0000-00006F8D0000}"/>
    <cellStyle name="Note 3 2 2 2 3 2" xfId="18182" xr:uid="{00000000-0005-0000-0000-0000708D0000}"/>
    <cellStyle name="Note 3 2 2 2 3 2 2" xfId="32121" xr:uid="{00000000-0005-0000-0000-0000718D0000}"/>
    <cellStyle name="Note 3 2 2 2 3 2 2 2" xfId="29872" xr:uid="{00000000-0005-0000-0000-0000728D0000}"/>
    <cellStyle name="Note 3 2 2 2 3 2 2 2 2" xfId="18476" xr:uid="{00000000-0005-0000-0000-0000738D0000}"/>
    <cellStyle name="Note 3 2 2 2 3 2 2 2 2 2" xfId="1473" xr:uid="{00000000-0005-0000-0000-0000748D0000}"/>
    <cellStyle name="Note 3 2 2 2 3 2 2 2 3" xfId="1472" xr:uid="{00000000-0005-0000-0000-0000758D0000}"/>
    <cellStyle name="Note 3 2 2 2 3 2 2 3" xfId="29857" xr:uid="{00000000-0005-0000-0000-0000768D0000}"/>
    <cellStyle name="Note 3 2 2 2 3 2 2 3 2" xfId="1471" xr:uid="{00000000-0005-0000-0000-0000778D0000}"/>
    <cellStyle name="Note 3 2 2 2 3 2 2 4" xfId="6956" xr:uid="{00000000-0005-0000-0000-0000788D0000}"/>
    <cellStyle name="Note 3 2 2 2 3 2 3" xfId="21318" xr:uid="{00000000-0005-0000-0000-0000798D0000}"/>
    <cellStyle name="Note 3 2 2 2 3 2 3 2" xfId="24826" xr:uid="{00000000-0005-0000-0000-00007A8D0000}"/>
    <cellStyle name="Note 3 2 2 2 3 2 3 2 2" xfId="1470" xr:uid="{00000000-0005-0000-0000-00007B8D0000}"/>
    <cellStyle name="Note 3 2 2 2 3 2 3 3" xfId="10976" xr:uid="{00000000-0005-0000-0000-00007C8D0000}"/>
    <cellStyle name="Note 3 2 2 2 3 2 4" xfId="1469" xr:uid="{00000000-0005-0000-0000-00007D8D0000}"/>
    <cellStyle name="Note 3 2 2 2 3 2 4 2" xfId="1468" xr:uid="{00000000-0005-0000-0000-00007E8D0000}"/>
    <cellStyle name="Note 3 2 2 2 3 2 5" xfId="1467" xr:uid="{00000000-0005-0000-0000-00007F8D0000}"/>
    <cellStyle name="Note 3 2 2 2 3 3" xfId="18180" xr:uid="{00000000-0005-0000-0000-0000808D0000}"/>
    <cellStyle name="Note 3 2 2 2 3 3 2" xfId="1466" xr:uid="{00000000-0005-0000-0000-0000818D0000}"/>
    <cellStyle name="Note 3 2 2 2 3 3 2 2" xfId="28671" xr:uid="{00000000-0005-0000-0000-0000828D0000}"/>
    <cellStyle name="Note 3 2 2 2 3 3 2 2 2" xfId="1465" xr:uid="{00000000-0005-0000-0000-0000838D0000}"/>
    <cellStyle name="Note 3 2 2 2 3 3 2 3" xfId="1464" xr:uid="{00000000-0005-0000-0000-0000848D0000}"/>
    <cellStyle name="Note 3 2 2 2 3 3 3" xfId="1463" xr:uid="{00000000-0005-0000-0000-0000858D0000}"/>
    <cellStyle name="Note 3 2 2 2 3 3 3 2" xfId="1462" xr:uid="{00000000-0005-0000-0000-0000868D0000}"/>
    <cellStyle name="Note 3 2 2 2 3 3 4" xfId="1461" xr:uid="{00000000-0005-0000-0000-0000878D0000}"/>
    <cellStyle name="Note 3 2 2 2 3 4" xfId="1460" xr:uid="{00000000-0005-0000-0000-0000888D0000}"/>
    <cellStyle name="Note 3 2 2 2 3 4 2" xfId="1459" xr:uid="{00000000-0005-0000-0000-0000898D0000}"/>
    <cellStyle name="Note 3 2 2 2 3 4 2 2" xfId="1458" xr:uid="{00000000-0005-0000-0000-00008A8D0000}"/>
    <cellStyle name="Note 3 2 2 2 3 4 3" xfId="1457" xr:uid="{00000000-0005-0000-0000-00008B8D0000}"/>
    <cellStyle name="Note 3 2 2 2 3 5" xfId="1456" xr:uid="{00000000-0005-0000-0000-00008C8D0000}"/>
    <cellStyle name="Note 3 2 2 2 3 5 2" xfId="1455" xr:uid="{00000000-0005-0000-0000-00008D8D0000}"/>
    <cellStyle name="Note 3 2 2 2 3 6" xfId="1454" xr:uid="{00000000-0005-0000-0000-00008E8D0000}"/>
    <cellStyle name="Note 3 2 2 2 4" xfId="1453" xr:uid="{00000000-0005-0000-0000-00008F8D0000}"/>
    <cellStyle name="Note 3 2 2 2 4 2" xfId="18160" xr:uid="{00000000-0005-0000-0000-0000908D0000}"/>
    <cellStyle name="Note 3 2 2 2 4 2 2" xfId="1452" xr:uid="{00000000-0005-0000-0000-0000918D0000}"/>
    <cellStyle name="Note 3 2 2 2 4 2 2 2" xfId="29715" xr:uid="{00000000-0005-0000-0000-0000928D0000}"/>
    <cellStyle name="Note 3 2 2 2 4 2 2 2 2" xfId="22937" xr:uid="{00000000-0005-0000-0000-0000938D0000}"/>
    <cellStyle name="Note 3 2 2 2 4 2 2 3" xfId="29710" xr:uid="{00000000-0005-0000-0000-0000948D0000}"/>
    <cellStyle name="Note 3 2 2 2 4 2 3" xfId="1451" xr:uid="{00000000-0005-0000-0000-0000958D0000}"/>
    <cellStyle name="Note 3 2 2 2 4 2 3 2" xfId="29693" xr:uid="{00000000-0005-0000-0000-0000968D0000}"/>
    <cellStyle name="Note 3 2 2 2 4 2 4" xfId="1450" xr:uid="{00000000-0005-0000-0000-0000978D0000}"/>
    <cellStyle name="Note 3 2 2 2 4 3" xfId="23151" xr:uid="{00000000-0005-0000-0000-0000988D0000}"/>
    <cellStyle name="Note 3 2 2 2 4 3 2" xfId="6392" xr:uid="{00000000-0005-0000-0000-0000998D0000}"/>
    <cellStyle name="Note 3 2 2 2 4 3 2 2" xfId="29670" xr:uid="{00000000-0005-0000-0000-00009A8D0000}"/>
    <cellStyle name="Note 3 2 2 2 4 3 3" xfId="1449" xr:uid="{00000000-0005-0000-0000-00009B8D0000}"/>
    <cellStyle name="Note 3 2 2 2 4 4" xfId="6390" xr:uid="{00000000-0005-0000-0000-00009C8D0000}"/>
    <cellStyle name="Note 3 2 2 2 4 4 2" xfId="4289" xr:uid="{00000000-0005-0000-0000-00009D8D0000}"/>
    <cellStyle name="Note 3 2 2 2 4 5" xfId="1448" xr:uid="{00000000-0005-0000-0000-00009E8D0000}"/>
    <cellStyle name="Note 3 2 2 2 5" xfId="1447" xr:uid="{00000000-0005-0000-0000-00009F8D0000}"/>
    <cellStyle name="Note 3 2 2 2 5 2" xfId="1446" xr:uid="{00000000-0005-0000-0000-0000A08D0000}"/>
    <cellStyle name="Note 3 2 2 2 5 2 2" xfId="1445" xr:uid="{00000000-0005-0000-0000-0000A18D0000}"/>
    <cellStyle name="Note 3 2 2 2 5 2 2 2" xfId="29636" xr:uid="{00000000-0005-0000-0000-0000A28D0000}"/>
    <cellStyle name="Note 3 2 2 2 5 2 3" xfId="1444" xr:uid="{00000000-0005-0000-0000-0000A38D0000}"/>
    <cellStyle name="Note 3 2 2 2 5 3" xfId="6386" xr:uid="{00000000-0005-0000-0000-0000A48D0000}"/>
    <cellStyle name="Note 3 2 2 2 5 3 2" xfId="8354" xr:uid="{00000000-0005-0000-0000-0000A58D0000}"/>
    <cellStyle name="Note 3 2 2 2 5 4" xfId="1443" xr:uid="{00000000-0005-0000-0000-0000A68D0000}"/>
    <cellStyle name="Note 3 2 2 2 6" xfId="1442" xr:uid="{00000000-0005-0000-0000-0000A78D0000}"/>
    <cellStyle name="Note 3 2 2 2 6 2" xfId="1441" xr:uid="{00000000-0005-0000-0000-0000A88D0000}"/>
    <cellStyle name="Note 3 2 2 2 6 2 2" xfId="2552" xr:uid="{00000000-0005-0000-0000-0000A98D0000}"/>
    <cellStyle name="Note 3 2 2 2 6 3" xfId="1440" xr:uid="{00000000-0005-0000-0000-0000AA8D0000}"/>
    <cellStyle name="Note 3 2 2 2 7" xfId="1439" xr:uid="{00000000-0005-0000-0000-0000AB8D0000}"/>
    <cellStyle name="Note 3 2 2 2 7 2" xfId="1438" xr:uid="{00000000-0005-0000-0000-0000AC8D0000}"/>
    <cellStyle name="Note 3 2 2 2 8" xfId="1437" xr:uid="{00000000-0005-0000-0000-0000AD8D0000}"/>
    <cellStyle name="Note 3 2 2 3" xfId="5029" xr:uid="{00000000-0005-0000-0000-0000AE8D0000}"/>
    <cellStyle name="Note 3 2 2 3 2" xfId="1436" xr:uid="{00000000-0005-0000-0000-0000AF8D0000}"/>
    <cellStyle name="Note 3 2 2 3 2 2" xfId="33695" xr:uid="{00000000-0005-0000-0000-0000B08D0000}"/>
    <cellStyle name="Note 3 2 2 3 2 2 2" xfId="7842" xr:uid="{00000000-0005-0000-0000-0000B18D0000}"/>
    <cellStyle name="Note 3 2 2 3 2 2 2 2" xfId="1747" xr:uid="{00000000-0005-0000-0000-0000B28D0000}"/>
    <cellStyle name="Note 3 2 2 3 2 2 2 2 2" xfId="20511" xr:uid="{00000000-0005-0000-0000-0000B38D0000}"/>
    <cellStyle name="Note 3 2 2 3 2 2 2 2 2 2" xfId="1435" xr:uid="{00000000-0005-0000-0000-0000B48D0000}"/>
    <cellStyle name="Note 3 2 2 3 2 2 2 2 3" xfId="1434" xr:uid="{00000000-0005-0000-0000-0000B58D0000}"/>
    <cellStyle name="Note 3 2 2 3 2 2 2 3" xfId="1433" xr:uid="{00000000-0005-0000-0000-0000B68D0000}"/>
    <cellStyle name="Note 3 2 2 3 2 2 2 3 2" xfId="1432" xr:uid="{00000000-0005-0000-0000-0000B78D0000}"/>
    <cellStyle name="Note 3 2 2 3 2 2 2 4" xfId="1431" xr:uid="{00000000-0005-0000-0000-0000B88D0000}"/>
    <cellStyle name="Note 3 2 2 3 2 2 3" xfId="21154" xr:uid="{00000000-0005-0000-0000-0000B98D0000}"/>
    <cellStyle name="Note 3 2 2 3 2 2 3 2" xfId="1430" xr:uid="{00000000-0005-0000-0000-0000BA8D0000}"/>
    <cellStyle name="Note 3 2 2 3 2 2 3 2 2" xfId="1429" xr:uid="{00000000-0005-0000-0000-0000BB8D0000}"/>
    <cellStyle name="Note 3 2 2 3 2 2 3 3" xfId="10622" xr:uid="{00000000-0005-0000-0000-0000BC8D0000}"/>
    <cellStyle name="Note 3 2 2 3 2 2 4" xfId="1428" xr:uid="{00000000-0005-0000-0000-0000BD8D0000}"/>
    <cellStyle name="Note 3 2 2 3 2 2 4 2" xfId="1427" xr:uid="{00000000-0005-0000-0000-0000BE8D0000}"/>
    <cellStyle name="Note 3 2 2 3 2 2 5" xfId="1426" xr:uid="{00000000-0005-0000-0000-0000BF8D0000}"/>
    <cellStyle name="Note 3 2 2 3 2 3" xfId="18117" xr:uid="{00000000-0005-0000-0000-0000C08D0000}"/>
    <cellStyle name="Note 3 2 2 3 2 3 2" xfId="1425" xr:uid="{00000000-0005-0000-0000-0000C18D0000}"/>
    <cellStyle name="Note 3 2 2 3 2 3 2 2" xfId="1424" xr:uid="{00000000-0005-0000-0000-0000C28D0000}"/>
    <cellStyle name="Note 3 2 2 3 2 3 2 2 2" xfId="1423" xr:uid="{00000000-0005-0000-0000-0000C38D0000}"/>
    <cellStyle name="Note 3 2 2 3 2 3 2 3" xfId="1422" xr:uid="{00000000-0005-0000-0000-0000C48D0000}"/>
    <cellStyle name="Note 3 2 2 3 2 3 3" xfId="1421" xr:uid="{00000000-0005-0000-0000-0000C58D0000}"/>
    <cellStyle name="Note 3 2 2 3 2 3 3 2" xfId="1420" xr:uid="{00000000-0005-0000-0000-0000C68D0000}"/>
    <cellStyle name="Note 3 2 2 3 2 3 4" xfId="1419" xr:uid="{00000000-0005-0000-0000-0000C78D0000}"/>
    <cellStyle name="Note 3 2 2 3 2 4" xfId="1418" xr:uid="{00000000-0005-0000-0000-0000C88D0000}"/>
    <cellStyle name="Note 3 2 2 3 2 4 2" xfId="1417" xr:uid="{00000000-0005-0000-0000-0000C98D0000}"/>
    <cellStyle name="Note 3 2 2 3 2 4 2 2" xfId="1416" xr:uid="{00000000-0005-0000-0000-0000CA8D0000}"/>
    <cellStyle name="Note 3 2 2 3 2 4 3" xfId="22883" xr:uid="{00000000-0005-0000-0000-0000CB8D0000}"/>
    <cellStyle name="Note 3 2 2 3 2 5" xfId="1415" xr:uid="{00000000-0005-0000-0000-0000CC8D0000}"/>
    <cellStyle name="Note 3 2 2 3 2 5 2" xfId="1414" xr:uid="{00000000-0005-0000-0000-0000CD8D0000}"/>
    <cellStyle name="Note 3 2 2 3 2 6" xfId="27538" xr:uid="{00000000-0005-0000-0000-0000CE8D0000}"/>
    <cellStyle name="Note 3 2 2 3 3" xfId="1413" xr:uid="{00000000-0005-0000-0000-0000CF8D0000}"/>
    <cellStyle name="Note 3 2 2 3 3 2" xfId="18102" xr:uid="{00000000-0005-0000-0000-0000D08D0000}"/>
    <cellStyle name="Note 3 2 2 3 3 2 2" xfId="1412" xr:uid="{00000000-0005-0000-0000-0000D18D0000}"/>
    <cellStyle name="Note 3 2 2 3 3 2 2 2" xfId="1411" xr:uid="{00000000-0005-0000-0000-0000D28D0000}"/>
    <cellStyle name="Note 3 2 2 3 3 2 2 2 2" xfId="1410" xr:uid="{00000000-0005-0000-0000-0000D38D0000}"/>
    <cellStyle name="Note 3 2 2 3 3 2 2 3" xfId="1409" xr:uid="{00000000-0005-0000-0000-0000D48D0000}"/>
    <cellStyle name="Note 3 2 2 3 3 2 3" xfId="1408" xr:uid="{00000000-0005-0000-0000-0000D58D0000}"/>
    <cellStyle name="Note 3 2 2 3 3 2 3 2" xfId="1407" xr:uid="{00000000-0005-0000-0000-0000D68D0000}"/>
    <cellStyle name="Note 3 2 2 3 3 2 4" xfId="1406" xr:uid="{00000000-0005-0000-0000-0000D78D0000}"/>
    <cellStyle name="Note 3 2 2 3 3 3" xfId="1405" xr:uid="{00000000-0005-0000-0000-0000D88D0000}"/>
    <cellStyle name="Note 3 2 2 3 3 3 2" xfId="1404" xr:uid="{00000000-0005-0000-0000-0000D98D0000}"/>
    <cellStyle name="Note 3 2 2 3 3 3 2 2" xfId="30114" xr:uid="{00000000-0005-0000-0000-0000DA8D0000}"/>
    <cellStyle name="Note 3 2 2 3 3 3 3" xfId="1403" xr:uid="{00000000-0005-0000-0000-0000DB8D0000}"/>
    <cellStyle name="Note 3 2 2 3 3 4" xfId="1402" xr:uid="{00000000-0005-0000-0000-0000DC8D0000}"/>
    <cellStyle name="Note 3 2 2 3 3 4 2" xfId="1401" xr:uid="{00000000-0005-0000-0000-0000DD8D0000}"/>
    <cellStyle name="Note 3 2 2 3 3 5" xfId="1400" xr:uid="{00000000-0005-0000-0000-0000DE8D0000}"/>
    <cellStyle name="Note 3 2 2 3 4" xfId="1399" xr:uid="{00000000-0005-0000-0000-0000DF8D0000}"/>
    <cellStyle name="Note 3 2 2 3 4 2" xfId="1398" xr:uid="{00000000-0005-0000-0000-0000E08D0000}"/>
    <cellStyle name="Note 3 2 2 3 4 2 2" xfId="1397" xr:uid="{00000000-0005-0000-0000-0000E18D0000}"/>
    <cellStyle name="Note 3 2 2 3 4 2 2 2" xfId="1396" xr:uid="{00000000-0005-0000-0000-0000E28D0000}"/>
    <cellStyle name="Note 3 2 2 3 4 2 3" xfId="1395" xr:uid="{00000000-0005-0000-0000-0000E38D0000}"/>
    <cellStyle name="Note 3 2 2 3 4 3" xfId="6384" xr:uid="{00000000-0005-0000-0000-0000E48D0000}"/>
    <cellStyle name="Note 3 2 2 3 4 3 2" xfId="1394" xr:uid="{00000000-0005-0000-0000-0000E58D0000}"/>
    <cellStyle name="Note 3 2 2 3 4 4" xfId="1393" xr:uid="{00000000-0005-0000-0000-0000E68D0000}"/>
    <cellStyle name="Note 3 2 2 3 5" xfId="1392" xr:uid="{00000000-0005-0000-0000-0000E78D0000}"/>
    <cellStyle name="Note 3 2 2 3 5 2" xfId="27640" xr:uid="{00000000-0005-0000-0000-0000E88D0000}"/>
    <cellStyle name="Note 3 2 2 3 5 2 2" xfId="1391" xr:uid="{00000000-0005-0000-0000-0000E98D0000}"/>
    <cellStyle name="Note 3 2 2 3 5 3" xfId="1389" xr:uid="{00000000-0005-0000-0000-0000EA8D0000}"/>
    <cellStyle name="Note 3 2 2 3 6" xfId="1388" xr:uid="{00000000-0005-0000-0000-0000EB8D0000}"/>
    <cellStyle name="Note 3 2 2 3 6 2" xfId="33459" xr:uid="{00000000-0005-0000-0000-0000EC8D0000}"/>
    <cellStyle name="Note 3 2 2 3 7" xfId="1387" xr:uid="{00000000-0005-0000-0000-0000ED8D0000}"/>
    <cellStyle name="Note 3 2 2 4" xfId="4890" xr:uid="{00000000-0005-0000-0000-0000EE8D0000}"/>
    <cellStyle name="Note 3 2 2 4 2" xfId="4888" xr:uid="{00000000-0005-0000-0000-0000EF8D0000}"/>
    <cellStyle name="Note 3 2 2 4 2 2" xfId="14576" xr:uid="{00000000-0005-0000-0000-0000F08D0000}"/>
    <cellStyle name="Note 3 2 2 4 2 2 2" xfId="1386" xr:uid="{00000000-0005-0000-0000-0000F18D0000}"/>
    <cellStyle name="Note 3 2 2 4 2 2 2 2" xfId="1385" xr:uid="{00000000-0005-0000-0000-0000F28D0000}"/>
    <cellStyle name="Note 3 2 2 4 2 2 2 2 2" xfId="1384" xr:uid="{00000000-0005-0000-0000-0000F38D0000}"/>
    <cellStyle name="Note 3 2 2 4 2 2 2 3" xfId="1383" xr:uid="{00000000-0005-0000-0000-0000F48D0000}"/>
    <cellStyle name="Note 3 2 2 4 2 2 3" xfId="1382" xr:uid="{00000000-0005-0000-0000-0000F58D0000}"/>
    <cellStyle name="Note 3 2 2 4 2 2 3 2" xfId="1381" xr:uid="{00000000-0005-0000-0000-0000F68D0000}"/>
    <cellStyle name="Note 3 2 2 4 2 2 4" xfId="1380" xr:uid="{00000000-0005-0000-0000-0000F78D0000}"/>
    <cellStyle name="Note 3 2 2 4 2 3" xfId="1379" xr:uid="{00000000-0005-0000-0000-0000F88D0000}"/>
    <cellStyle name="Note 3 2 2 4 2 3 2" xfId="1378" xr:uid="{00000000-0005-0000-0000-0000F98D0000}"/>
    <cellStyle name="Note 3 2 2 4 2 3 2 2" xfId="1377" xr:uid="{00000000-0005-0000-0000-0000FA8D0000}"/>
    <cellStyle name="Note 3 2 2 4 2 3 3" xfId="1376" xr:uid="{00000000-0005-0000-0000-0000FB8D0000}"/>
    <cellStyle name="Note 3 2 2 4 2 4" xfId="1375" xr:uid="{00000000-0005-0000-0000-0000FC8D0000}"/>
    <cellStyle name="Note 3 2 2 4 2 4 2" xfId="19780" xr:uid="{00000000-0005-0000-0000-0000FD8D0000}"/>
    <cellStyle name="Note 3 2 2 4 2 5" xfId="1374" xr:uid="{00000000-0005-0000-0000-0000FE8D0000}"/>
    <cellStyle name="Note 3 2 2 4 3" xfId="1373" xr:uid="{00000000-0005-0000-0000-0000FF8D0000}"/>
    <cellStyle name="Note 3 2 2 4 3 2" xfId="18935" xr:uid="{00000000-0005-0000-0000-0000008E0000}"/>
    <cellStyle name="Note 3 2 2 4 3 2 2" xfId="28488" xr:uid="{00000000-0005-0000-0000-0000018E0000}"/>
    <cellStyle name="Note 3 2 2 4 3 2 2 2" xfId="1372" xr:uid="{00000000-0005-0000-0000-0000028E0000}"/>
    <cellStyle name="Note 3 2 2 4 3 2 3" xfId="1371" xr:uid="{00000000-0005-0000-0000-0000038E0000}"/>
    <cellStyle name="Note 3 2 2 4 3 3" xfId="29516" xr:uid="{00000000-0005-0000-0000-0000048E0000}"/>
    <cellStyle name="Note 3 2 2 4 3 3 2" xfId="1370" xr:uid="{00000000-0005-0000-0000-0000058E0000}"/>
    <cellStyle name="Note 3 2 2 4 3 4" xfId="1369" xr:uid="{00000000-0005-0000-0000-0000068E0000}"/>
    <cellStyle name="Note 3 2 2 4 4" xfId="1368" xr:uid="{00000000-0005-0000-0000-0000078E0000}"/>
    <cellStyle name="Note 3 2 2 4 4 2" xfId="29497" xr:uid="{00000000-0005-0000-0000-0000088E0000}"/>
    <cellStyle name="Note 3 2 2 4 4 2 2" xfId="1367" xr:uid="{00000000-0005-0000-0000-0000098E0000}"/>
    <cellStyle name="Note 3 2 2 4 4 3" xfId="1366" xr:uid="{00000000-0005-0000-0000-00000A8E0000}"/>
    <cellStyle name="Note 3 2 2 4 5" xfId="32206" xr:uid="{00000000-0005-0000-0000-00000B8E0000}"/>
    <cellStyle name="Note 3 2 2 4 5 2" xfId="1365" xr:uid="{00000000-0005-0000-0000-00000C8E0000}"/>
    <cellStyle name="Note 3 2 2 4 6" xfId="1364" xr:uid="{00000000-0005-0000-0000-00000D8E0000}"/>
    <cellStyle name="Note 3 2 2 5" xfId="4886" xr:uid="{00000000-0005-0000-0000-00000E8E0000}"/>
    <cellStyle name="Note 3 2 2 5 2" xfId="1363" xr:uid="{00000000-0005-0000-0000-00000F8E0000}"/>
    <cellStyle name="Note 3 2 2 5 2 2" xfId="1362" xr:uid="{00000000-0005-0000-0000-0000108E0000}"/>
    <cellStyle name="Note 3 2 2 5 2 2 2" xfId="12947" xr:uid="{00000000-0005-0000-0000-0000118E0000}"/>
    <cellStyle name="Note 3 2 2 5 2 2 2 2" xfId="27249" xr:uid="{00000000-0005-0000-0000-0000128E0000}"/>
    <cellStyle name="Note 3 2 2 5 2 2 3" xfId="8834" xr:uid="{00000000-0005-0000-0000-0000138E0000}"/>
    <cellStyle name="Note 3 2 2 5 2 3" xfId="1361" xr:uid="{00000000-0005-0000-0000-0000148E0000}"/>
    <cellStyle name="Note 3 2 2 5 2 3 2" xfId="8817" xr:uid="{00000000-0005-0000-0000-0000158E0000}"/>
    <cellStyle name="Note 3 2 2 5 2 4" xfId="1360" xr:uid="{00000000-0005-0000-0000-0000168E0000}"/>
    <cellStyle name="Note 3 2 2 5 3" xfId="1359" xr:uid="{00000000-0005-0000-0000-0000178E0000}"/>
    <cellStyle name="Note 3 2 2 5 3 2" xfId="26410" xr:uid="{00000000-0005-0000-0000-0000188E0000}"/>
    <cellStyle name="Note 3 2 2 5 3 2 2" xfId="8775" xr:uid="{00000000-0005-0000-0000-0000198E0000}"/>
    <cellStyle name="Note 3 2 2 5 3 3" xfId="1358" xr:uid="{00000000-0005-0000-0000-00001A8E0000}"/>
    <cellStyle name="Note 3 2 2 5 4" xfId="1357" xr:uid="{00000000-0005-0000-0000-00001B8E0000}"/>
    <cellStyle name="Note 3 2 2 5 4 2" xfId="1356" xr:uid="{00000000-0005-0000-0000-00001C8E0000}"/>
    <cellStyle name="Note 3 2 2 5 5" xfId="12153" xr:uid="{00000000-0005-0000-0000-00001D8E0000}"/>
    <cellStyle name="Note 3 2 2 6" xfId="9786" xr:uid="{00000000-0005-0000-0000-00001E8E0000}"/>
    <cellStyle name="Note 3 2 2 6 2" xfId="1355" xr:uid="{00000000-0005-0000-0000-00001F8E0000}"/>
    <cellStyle name="Note 3 2 2 6 2 2" xfId="1354" xr:uid="{00000000-0005-0000-0000-0000208E0000}"/>
    <cellStyle name="Note 3 2 2 6 2 2 2" xfId="8633" xr:uid="{00000000-0005-0000-0000-0000218E0000}"/>
    <cellStyle name="Note 3 2 2 6 2 3" xfId="1353" xr:uid="{00000000-0005-0000-0000-0000228E0000}"/>
    <cellStyle name="Note 3 2 2 6 3" xfId="1352" xr:uid="{00000000-0005-0000-0000-0000238E0000}"/>
    <cellStyle name="Note 3 2 2 6 3 2" xfId="1351" xr:uid="{00000000-0005-0000-0000-0000248E0000}"/>
    <cellStyle name="Note 3 2 2 6 4" xfId="1350" xr:uid="{00000000-0005-0000-0000-0000258E0000}"/>
    <cellStyle name="Note 3 2 2 7" xfId="9778" xr:uid="{00000000-0005-0000-0000-0000268E0000}"/>
    <cellStyle name="Note 3 2 2 7 2" xfId="1349" xr:uid="{00000000-0005-0000-0000-0000278E0000}"/>
    <cellStyle name="Note 3 2 2 7 2 2" xfId="1348" xr:uid="{00000000-0005-0000-0000-0000288E0000}"/>
    <cellStyle name="Note 3 2 2 7 3" xfId="1347" xr:uid="{00000000-0005-0000-0000-0000298E0000}"/>
    <cellStyle name="Note 3 2 2 8" xfId="24447" xr:uid="{00000000-0005-0000-0000-00002A8E0000}"/>
    <cellStyle name="Note 3 2 2 8 2" xfId="1346" xr:uid="{00000000-0005-0000-0000-00002B8E0000}"/>
    <cellStyle name="Note 3 2 2 9" xfId="1345" xr:uid="{00000000-0005-0000-0000-00002C8E0000}"/>
    <cellStyle name="Note 3 2 3" xfId="19932" xr:uid="{00000000-0005-0000-0000-00002D8E0000}"/>
    <cellStyle name="Note 3 2 3 2" xfId="1344" xr:uid="{00000000-0005-0000-0000-00002E8E0000}"/>
    <cellStyle name="Note 3 2 3 2 2" xfId="18707" xr:uid="{00000000-0005-0000-0000-00002F8E0000}"/>
    <cellStyle name="Note 3 2 3 2 2 2" xfId="12794" xr:uid="{00000000-0005-0000-0000-0000308E0000}"/>
    <cellStyle name="Note 3 2 3 2 2 2 2" xfId="1343" xr:uid="{00000000-0005-0000-0000-0000318E0000}"/>
    <cellStyle name="Note 3 2 3 2 2 2 2 2" xfId="1342" xr:uid="{00000000-0005-0000-0000-0000328E0000}"/>
    <cellStyle name="Note 3 2 3 2 2 2 2 2 2" xfId="27224" xr:uid="{00000000-0005-0000-0000-0000338E0000}"/>
    <cellStyle name="Note 3 2 3 2 2 2 2 2 2 2" xfId="29519" xr:uid="{00000000-0005-0000-0000-0000348E0000}"/>
    <cellStyle name="Note 3 2 3 2 2 2 2 2 3" xfId="27408" xr:uid="{00000000-0005-0000-0000-0000358E0000}"/>
    <cellStyle name="Note 3 2 3 2 2 2 2 3" xfId="1340" xr:uid="{00000000-0005-0000-0000-0000368E0000}"/>
    <cellStyle name="Note 3 2 3 2 2 2 2 3 2" xfId="27402" xr:uid="{00000000-0005-0000-0000-0000378E0000}"/>
    <cellStyle name="Note 3 2 3 2 2 2 2 4" xfId="1339" xr:uid="{00000000-0005-0000-0000-0000388E0000}"/>
    <cellStyle name="Note 3 2 3 2 2 2 3" xfId="24483" xr:uid="{00000000-0005-0000-0000-0000398E0000}"/>
    <cellStyle name="Note 3 2 3 2 2 2 3 2" xfId="1338" xr:uid="{00000000-0005-0000-0000-00003A8E0000}"/>
    <cellStyle name="Note 3 2 3 2 2 2 3 2 2" xfId="27396" xr:uid="{00000000-0005-0000-0000-00003B8E0000}"/>
    <cellStyle name="Note 3 2 3 2 2 2 3 3" xfId="9951" xr:uid="{00000000-0005-0000-0000-00003C8E0000}"/>
    <cellStyle name="Note 3 2 3 2 2 2 4" xfId="1337" xr:uid="{00000000-0005-0000-0000-00003D8E0000}"/>
    <cellStyle name="Note 3 2 3 2 2 2 4 2" xfId="1336" xr:uid="{00000000-0005-0000-0000-00003E8E0000}"/>
    <cellStyle name="Note 3 2 3 2 2 2 5" xfId="1335" xr:uid="{00000000-0005-0000-0000-00003F8E0000}"/>
    <cellStyle name="Note 3 2 3 2 2 3" xfId="25274" xr:uid="{00000000-0005-0000-0000-0000408E0000}"/>
    <cellStyle name="Note 3 2 3 2 2 3 2" xfId="1334" xr:uid="{00000000-0005-0000-0000-0000418E0000}"/>
    <cellStyle name="Note 3 2 3 2 2 3 2 2" xfId="1333" xr:uid="{00000000-0005-0000-0000-0000428E0000}"/>
    <cellStyle name="Note 3 2 3 2 2 3 2 2 2" xfId="26580" xr:uid="{00000000-0005-0000-0000-0000438E0000}"/>
    <cellStyle name="Note 3 2 3 2 2 3 2 3" xfId="1332" xr:uid="{00000000-0005-0000-0000-0000448E0000}"/>
    <cellStyle name="Note 3 2 3 2 2 3 3" xfId="1331" xr:uid="{00000000-0005-0000-0000-0000458E0000}"/>
    <cellStyle name="Note 3 2 3 2 2 3 3 2" xfId="1330" xr:uid="{00000000-0005-0000-0000-0000468E0000}"/>
    <cellStyle name="Note 3 2 3 2 2 3 4" xfId="1329" xr:uid="{00000000-0005-0000-0000-0000478E0000}"/>
    <cellStyle name="Note 3 2 3 2 2 4" xfId="26640" xr:uid="{00000000-0005-0000-0000-0000488E0000}"/>
    <cellStyle name="Note 3 2 3 2 2 4 2" xfId="1328" xr:uid="{00000000-0005-0000-0000-0000498E0000}"/>
    <cellStyle name="Note 3 2 3 2 2 4 2 2" xfId="1327" xr:uid="{00000000-0005-0000-0000-00004A8E0000}"/>
    <cellStyle name="Note 3 2 3 2 2 4 3" xfId="1326" xr:uid="{00000000-0005-0000-0000-00004B8E0000}"/>
    <cellStyle name="Note 3 2 3 2 2 5" xfId="31356" xr:uid="{00000000-0005-0000-0000-00004C8E0000}"/>
    <cellStyle name="Note 3 2 3 2 2 5 2" xfId="1325" xr:uid="{00000000-0005-0000-0000-00004D8E0000}"/>
    <cellStyle name="Note 3 2 3 2 2 6" xfId="1324" xr:uid="{00000000-0005-0000-0000-00004E8E0000}"/>
    <cellStyle name="Note 3 2 3 2 3" xfId="1323" xr:uid="{00000000-0005-0000-0000-00004F8E0000}"/>
    <cellStyle name="Note 3 2 3 2 3 2" xfId="1322" xr:uid="{00000000-0005-0000-0000-0000508E0000}"/>
    <cellStyle name="Note 3 2 3 2 3 2 2" xfId="1321" xr:uid="{00000000-0005-0000-0000-0000518E0000}"/>
    <cellStyle name="Note 3 2 3 2 3 2 2 2" xfId="1320" xr:uid="{00000000-0005-0000-0000-0000528E0000}"/>
    <cellStyle name="Note 3 2 3 2 3 2 2 2 2" xfId="14134" xr:uid="{00000000-0005-0000-0000-0000538E0000}"/>
    <cellStyle name="Note 3 2 3 2 3 2 2 3" xfId="1319" xr:uid="{00000000-0005-0000-0000-0000548E0000}"/>
    <cellStyle name="Note 3 2 3 2 3 2 3" xfId="1318" xr:uid="{00000000-0005-0000-0000-0000558E0000}"/>
    <cellStyle name="Note 3 2 3 2 3 2 3 2" xfId="1317" xr:uid="{00000000-0005-0000-0000-0000568E0000}"/>
    <cellStyle name="Note 3 2 3 2 3 2 4" xfId="1316" xr:uid="{00000000-0005-0000-0000-0000578E0000}"/>
    <cellStyle name="Note 3 2 3 2 3 3" xfId="30880" xr:uid="{00000000-0005-0000-0000-0000588E0000}"/>
    <cellStyle name="Note 3 2 3 2 3 3 2" xfId="1315" xr:uid="{00000000-0005-0000-0000-0000598E0000}"/>
    <cellStyle name="Note 3 2 3 2 3 3 2 2" xfId="1314" xr:uid="{00000000-0005-0000-0000-00005A8E0000}"/>
    <cellStyle name="Note 3 2 3 2 3 3 3" xfId="1313" xr:uid="{00000000-0005-0000-0000-00005B8E0000}"/>
    <cellStyle name="Note 3 2 3 2 3 4" xfId="11880" xr:uid="{00000000-0005-0000-0000-00005C8E0000}"/>
    <cellStyle name="Note 3 2 3 2 3 4 2" xfId="11877" xr:uid="{00000000-0005-0000-0000-00005D8E0000}"/>
    <cellStyle name="Note 3 2 3 2 3 5" xfId="11874" xr:uid="{00000000-0005-0000-0000-00005E8E0000}"/>
    <cellStyle name="Note 3 2 3 2 4" xfId="1312" xr:uid="{00000000-0005-0000-0000-00005F8E0000}"/>
    <cellStyle name="Note 3 2 3 2 4 2" xfId="1311" xr:uid="{00000000-0005-0000-0000-0000608E0000}"/>
    <cellStyle name="Note 3 2 3 2 4 2 2" xfId="1310" xr:uid="{00000000-0005-0000-0000-0000618E0000}"/>
    <cellStyle name="Note 3 2 3 2 4 2 2 2" xfId="1309" xr:uid="{00000000-0005-0000-0000-0000628E0000}"/>
    <cellStyle name="Note 3 2 3 2 4 2 3" xfId="1308" xr:uid="{00000000-0005-0000-0000-0000638E0000}"/>
    <cellStyle name="Note 3 2 3 2 4 3" xfId="6369" xr:uid="{00000000-0005-0000-0000-0000648E0000}"/>
    <cellStyle name="Note 3 2 3 2 4 3 2" xfId="1307" xr:uid="{00000000-0005-0000-0000-0000658E0000}"/>
    <cellStyle name="Note 3 2 3 2 4 4" xfId="11871" xr:uid="{00000000-0005-0000-0000-0000668E0000}"/>
    <cellStyle name="Note 3 2 3 2 5" xfId="23564" xr:uid="{00000000-0005-0000-0000-0000678E0000}"/>
    <cellStyle name="Note 3 2 3 2 5 2" xfId="32235" xr:uid="{00000000-0005-0000-0000-0000688E0000}"/>
    <cellStyle name="Note 3 2 3 2 5 2 2" xfId="1306" xr:uid="{00000000-0005-0000-0000-0000698E0000}"/>
    <cellStyle name="Note 3 2 3 2 5 3" xfId="1305" xr:uid="{00000000-0005-0000-0000-00006A8E0000}"/>
    <cellStyle name="Note 3 2 3 2 6" xfId="10738" xr:uid="{00000000-0005-0000-0000-00006B8E0000}"/>
    <cellStyle name="Note 3 2 3 2 6 2" xfId="9249" xr:uid="{00000000-0005-0000-0000-00006C8E0000}"/>
    <cellStyle name="Note 3 2 3 2 7" xfId="10732" xr:uid="{00000000-0005-0000-0000-00006D8E0000}"/>
    <cellStyle name="Note 3 2 3 3" xfId="5026" xr:uid="{00000000-0005-0000-0000-00006E8E0000}"/>
    <cellStyle name="Note 3 2 3 3 2" xfId="1304" xr:uid="{00000000-0005-0000-0000-00006F8E0000}"/>
    <cellStyle name="Note 3 2 3 3 2 2" xfId="1303" xr:uid="{00000000-0005-0000-0000-0000708E0000}"/>
    <cellStyle name="Note 3 2 3 3 2 2 2" xfId="1302" xr:uid="{00000000-0005-0000-0000-0000718E0000}"/>
    <cellStyle name="Note 3 2 3 3 2 2 2 2" xfId="23480" xr:uid="{00000000-0005-0000-0000-0000728E0000}"/>
    <cellStyle name="Note 3 2 3 3 2 2 2 2 2" xfId="27033" xr:uid="{00000000-0005-0000-0000-0000738E0000}"/>
    <cellStyle name="Note 3 2 3 3 2 2 2 3" xfId="1301" xr:uid="{00000000-0005-0000-0000-0000748E0000}"/>
    <cellStyle name="Note 3 2 3 3 2 2 3" xfId="1300" xr:uid="{00000000-0005-0000-0000-0000758E0000}"/>
    <cellStyle name="Note 3 2 3 3 2 2 3 2" xfId="1299" xr:uid="{00000000-0005-0000-0000-0000768E0000}"/>
    <cellStyle name="Note 3 2 3 3 2 2 4" xfId="1297" xr:uid="{00000000-0005-0000-0000-0000778E0000}"/>
    <cellStyle name="Note 3 2 3 3 2 3" xfId="30844" xr:uid="{00000000-0005-0000-0000-0000788E0000}"/>
    <cellStyle name="Note 3 2 3 3 2 3 2" xfId="1296" xr:uid="{00000000-0005-0000-0000-0000798E0000}"/>
    <cellStyle name="Note 3 2 3 3 2 3 2 2" xfId="1295" xr:uid="{00000000-0005-0000-0000-00007A8E0000}"/>
    <cellStyle name="Note 3 2 3 3 2 3 3" xfId="1294" xr:uid="{00000000-0005-0000-0000-00007B8E0000}"/>
    <cellStyle name="Note 3 2 3 3 2 4" xfId="31336" xr:uid="{00000000-0005-0000-0000-00007C8E0000}"/>
    <cellStyle name="Note 3 2 3 3 2 4 2" xfId="28763" xr:uid="{00000000-0005-0000-0000-00007D8E0000}"/>
    <cellStyle name="Note 3 2 3 3 2 5" xfId="1293" xr:uid="{00000000-0005-0000-0000-00007E8E0000}"/>
    <cellStyle name="Note 3 2 3 3 3" xfId="1292" xr:uid="{00000000-0005-0000-0000-00007F8E0000}"/>
    <cellStyle name="Note 3 2 3 3 3 2" xfId="1291" xr:uid="{00000000-0005-0000-0000-0000808E0000}"/>
    <cellStyle name="Note 3 2 3 3 3 2 2" xfId="1290" xr:uid="{00000000-0005-0000-0000-0000818E0000}"/>
    <cellStyle name="Note 3 2 3 3 3 2 2 2" xfId="1289" xr:uid="{00000000-0005-0000-0000-0000828E0000}"/>
    <cellStyle name="Note 3 2 3 3 3 2 3" xfId="1288" xr:uid="{00000000-0005-0000-0000-0000838E0000}"/>
    <cellStyle name="Note 3 2 3 3 3 3" xfId="29385" xr:uid="{00000000-0005-0000-0000-0000848E0000}"/>
    <cellStyle name="Note 3 2 3 3 3 3 2" xfId="1287" xr:uid="{00000000-0005-0000-0000-0000858E0000}"/>
    <cellStyle name="Note 3 2 3 3 3 4" xfId="11868" xr:uid="{00000000-0005-0000-0000-0000868E0000}"/>
    <cellStyle name="Note 3 2 3 3 4" xfId="1286" xr:uid="{00000000-0005-0000-0000-0000878E0000}"/>
    <cellStyle name="Note 3 2 3 3 4 2" xfId="1285" xr:uid="{00000000-0005-0000-0000-0000888E0000}"/>
    <cellStyle name="Note 3 2 3 3 4 2 2" xfId="1284" xr:uid="{00000000-0005-0000-0000-0000898E0000}"/>
    <cellStyle name="Note 3 2 3 3 4 3" xfId="1283" xr:uid="{00000000-0005-0000-0000-00008A8E0000}"/>
    <cellStyle name="Note 3 2 3 3 5" xfId="1282" xr:uid="{00000000-0005-0000-0000-00008B8E0000}"/>
    <cellStyle name="Note 3 2 3 3 5 2" xfId="1281" xr:uid="{00000000-0005-0000-0000-00008C8E0000}"/>
    <cellStyle name="Note 3 2 3 3 6" xfId="10722" xr:uid="{00000000-0005-0000-0000-00008D8E0000}"/>
    <cellStyle name="Note 3 2 3 4" xfId="17238" xr:uid="{00000000-0005-0000-0000-00008E8E0000}"/>
    <cellStyle name="Note 3 2 3 4 2" xfId="1280" xr:uid="{00000000-0005-0000-0000-00008F8E0000}"/>
    <cellStyle name="Note 3 2 3 4 2 2" xfId="1279" xr:uid="{00000000-0005-0000-0000-0000908E0000}"/>
    <cellStyle name="Note 3 2 3 4 2 2 2" xfId="1278" xr:uid="{00000000-0005-0000-0000-0000918E0000}"/>
    <cellStyle name="Note 3 2 3 4 2 2 2 2" xfId="1277" xr:uid="{00000000-0005-0000-0000-0000928E0000}"/>
    <cellStyle name="Note 3 2 3 4 2 2 3" xfId="1276" xr:uid="{00000000-0005-0000-0000-0000938E0000}"/>
    <cellStyle name="Note 3 2 3 4 2 3" xfId="30820" xr:uid="{00000000-0005-0000-0000-0000948E0000}"/>
    <cellStyle name="Note 3 2 3 4 2 3 2" xfId="1275" xr:uid="{00000000-0005-0000-0000-0000958E0000}"/>
    <cellStyle name="Note 3 2 3 4 2 4" xfId="1274" xr:uid="{00000000-0005-0000-0000-0000968E0000}"/>
    <cellStyle name="Note 3 2 3 4 3" xfId="1273" xr:uid="{00000000-0005-0000-0000-0000978E0000}"/>
    <cellStyle name="Note 3 2 3 4 3 2" xfId="29333" xr:uid="{00000000-0005-0000-0000-0000988E0000}"/>
    <cellStyle name="Note 3 2 3 4 3 2 2" xfId="1272" xr:uid="{00000000-0005-0000-0000-0000998E0000}"/>
    <cellStyle name="Note 3 2 3 4 3 3" xfId="1271" xr:uid="{00000000-0005-0000-0000-00009A8E0000}"/>
    <cellStyle name="Note 3 2 3 4 4" xfId="1270" xr:uid="{00000000-0005-0000-0000-00009B8E0000}"/>
    <cellStyle name="Note 3 2 3 4 4 2" xfId="1269" xr:uid="{00000000-0005-0000-0000-00009C8E0000}"/>
    <cellStyle name="Note 3 2 3 4 5" xfId="1268" xr:uid="{00000000-0005-0000-0000-00009D8E0000}"/>
    <cellStyle name="Note 3 2 3 5" xfId="1267" xr:uid="{00000000-0005-0000-0000-00009E8E0000}"/>
    <cellStyle name="Note 3 2 3 5 2" xfId="1266" xr:uid="{00000000-0005-0000-0000-00009F8E0000}"/>
    <cellStyle name="Note 3 2 3 5 2 2" xfId="1265" xr:uid="{00000000-0005-0000-0000-0000A08E0000}"/>
    <cellStyle name="Note 3 2 3 5 2 2 2" xfId="26585" xr:uid="{00000000-0005-0000-0000-0000A18E0000}"/>
    <cellStyle name="Note 3 2 3 5 2 3" xfId="1264" xr:uid="{00000000-0005-0000-0000-0000A28E0000}"/>
    <cellStyle name="Note 3 2 3 5 3" xfId="1263" xr:uid="{00000000-0005-0000-0000-0000A38E0000}"/>
    <cellStyle name="Note 3 2 3 5 3 2" xfId="1262" xr:uid="{00000000-0005-0000-0000-0000A48E0000}"/>
    <cellStyle name="Note 3 2 3 5 4" xfId="1261" xr:uid="{00000000-0005-0000-0000-0000A58E0000}"/>
    <cellStyle name="Note 3 2 3 6" xfId="9772" xr:uid="{00000000-0005-0000-0000-0000A68E0000}"/>
    <cellStyle name="Note 3 2 3 6 2" xfId="1260" xr:uid="{00000000-0005-0000-0000-0000A78E0000}"/>
    <cellStyle name="Note 3 2 3 6 2 2" xfId="1259" xr:uid="{00000000-0005-0000-0000-0000A88E0000}"/>
    <cellStyle name="Note 3 2 3 6 3" xfId="1258" xr:uid="{00000000-0005-0000-0000-0000A98E0000}"/>
    <cellStyle name="Note 3 2 3 7" xfId="9768" xr:uid="{00000000-0005-0000-0000-0000AA8E0000}"/>
    <cellStyle name="Note 3 2 3 7 2" xfId="7791" xr:uid="{00000000-0005-0000-0000-0000AB8E0000}"/>
    <cellStyle name="Note 3 2 3 8" xfId="1257" xr:uid="{00000000-0005-0000-0000-0000AC8E0000}"/>
    <cellStyle name="Note 3 2 4" xfId="19701" xr:uid="{00000000-0005-0000-0000-0000AD8E0000}"/>
    <cellStyle name="Note 3 2 4 2" xfId="1256" xr:uid="{00000000-0005-0000-0000-0000AE8E0000}"/>
    <cellStyle name="Note 3 2 4 2 2" xfId="1255" xr:uid="{00000000-0005-0000-0000-0000AF8E0000}"/>
    <cellStyle name="Note 3 2 4 2 2 2" xfId="1254" xr:uid="{00000000-0005-0000-0000-0000B08E0000}"/>
    <cellStyle name="Note 3 2 4 2 2 2 2" xfId="1253" xr:uid="{00000000-0005-0000-0000-0000B18E0000}"/>
    <cellStyle name="Note 3 2 4 2 2 2 2 2" xfId="1252" xr:uid="{00000000-0005-0000-0000-0000B28E0000}"/>
    <cellStyle name="Note 3 2 4 2 2 2 2 2 2" xfId="17143" xr:uid="{00000000-0005-0000-0000-0000B38E0000}"/>
    <cellStyle name="Note 3 2 4 2 2 2 2 3" xfId="1251" xr:uid="{00000000-0005-0000-0000-0000B48E0000}"/>
    <cellStyle name="Note 3 2 4 2 2 2 3" xfId="16822" xr:uid="{00000000-0005-0000-0000-0000B58E0000}"/>
    <cellStyle name="Note 3 2 4 2 2 2 3 2" xfId="1250" xr:uid="{00000000-0005-0000-0000-0000B68E0000}"/>
    <cellStyle name="Note 3 2 4 2 2 2 4" xfId="1249" xr:uid="{00000000-0005-0000-0000-0000B78E0000}"/>
    <cellStyle name="Note 3 2 4 2 2 3" xfId="31766" xr:uid="{00000000-0005-0000-0000-0000B88E0000}"/>
    <cellStyle name="Note 3 2 4 2 2 3 2" xfId="1248" xr:uid="{00000000-0005-0000-0000-0000B98E0000}"/>
    <cellStyle name="Note 3 2 4 2 2 3 2 2" xfId="5423" xr:uid="{00000000-0005-0000-0000-0000BA8E0000}"/>
    <cellStyle name="Note 3 2 4 2 2 3 3" xfId="1247" xr:uid="{00000000-0005-0000-0000-0000BB8E0000}"/>
    <cellStyle name="Note 3 2 4 2 2 4" xfId="31183" xr:uid="{00000000-0005-0000-0000-0000BC8E0000}"/>
    <cellStyle name="Note 3 2 4 2 2 4 2" xfId="1246" xr:uid="{00000000-0005-0000-0000-0000BD8E0000}"/>
    <cellStyle name="Note 3 2 4 2 2 5" xfId="34271" xr:uid="{00000000-0005-0000-0000-0000BE8E0000}"/>
    <cellStyle name="Note 3 2 4 2 3" xfId="1245" xr:uid="{00000000-0005-0000-0000-0000BF8E0000}"/>
    <cellStyle name="Note 3 2 4 2 3 2" xfId="1244" xr:uid="{00000000-0005-0000-0000-0000C08E0000}"/>
    <cellStyle name="Note 3 2 4 2 3 2 2" xfId="1243" xr:uid="{00000000-0005-0000-0000-0000C18E0000}"/>
    <cellStyle name="Note 3 2 4 2 3 2 2 2" xfId="1242" xr:uid="{00000000-0005-0000-0000-0000C28E0000}"/>
    <cellStyle name="Note 3 2 4 2 3 2 3" xfId="18748" xr:uid="{00000000-0005-0000-0000-0000C38E0000}"/>
    <cellStyle name="Note 3 2 4 2 3 3" xfId="29252" xr:uid="{00000000-0005-0000-0000-0000C48E0000}"/>
    <cellStyle name="Note 3 2 4 2 3 3 2" xfId="1241" xr:uid="{00000000-0005-0000-0000-0000C58E0000}"/>
    <cellStyle name="Note 3 2 4 2 3 4" xfId="11834" xr:uid="{00000000-0005-0000-0000-0000C68E0000}"/>
    <cellStyle name="Note 3 2 4 2 4" xfId="1240" xr:uid="{00000000-0005-0000-0000-0000C78E0000}"/>
    <cellStyle name="Note 3 2 4 2 4 2" xfId="30130" xr:uid="{00000000-0005-0000-0000-0000C88E0000}"/>
    <cellStyle name="Note 3 2 4 2 4 2 2" xfId="16348" xr:uid="{00000000-0005-0000-0000-0000C98E0000}"/>
    <cellStyle name="Note 3 2 4 2 4 3" xfId="17843" xr:uid="{00000000-0005-0000-0000-0000CA8E0000}"/>
    <cellStyle name="Note 3 2 4 2 5" xfId="1239" xr:uid="{00000000-0005-0000-0000-0000CB8E0000}"/>
    <cellStyle name="Note 3 2 4 2 5 2" xfId="33817" xr:uid="{00000000-0005-0000-0000-0000CC8E0000}"/>
    <cellStyle name="Note 3 2 4 2 6" xfId="10702" xr:uid="{00000000-0005-0000-0000-0000CD8E0000}"/>
    <cellStyle name="Note 3 2 4 3" xfId="5023" xr:uid="{00000000-0005-0000-0000-0000CE8E0000}"/>
    <cellStyle name="Note 3 2 4 3 2" xfId="1238" xr:uid="{00000000-0005-0000-0000-0000CF8E0000}"/>
    <cellStyle name="Note 3 2 4 3 2 2" xfId="1237" xr:uid="{00000000-0005-0000-0000-0000D08E0000}"/>
    <cellStyle name="Note 3 2 4 3 2 2 2" xfId="1236" xr:uid="{00000000-0005-0000-0000-0000D18E0000}"/>
    <cellStyle name="Note 3 2 4 3 2 2 2 2" xfId="1235" xr:uid="{00000000-0005-0000-0000-0000D28E0000}"/>
    <cellStyle name="Note 3 2 4 3 2 2 3" xfId="1234" xr:uid="{00000000-0005-0000-0000-0000D38E0000}"/>
    <cellStyle name="Note 3 2 4 3 2 3" xfId="27693" xr:uid="{00000000-0005-0000-0000-0000D48E0000}"/>
    <cellStyle name="Note 3 2 4 3 2 3 2" xfId="1233" xr:uid="{00000000-0005-0000-0000-0000D58E0000}"/>
    <cellStyle name="Note 3 2 4 3 2 4" xfId="1232" xr:uid="{00000000-0005-0000-0000-0000D68E0000}"/>
    <cellStyle name="Note 3 2 4 3 3" xfId="1231" xr:uid="{00000000-0005-0000-0000-0000D78E0000}"/>
    <cellStyle name="Note 3 2 4 3 3 2" xfId="1230" xr:uid="{00000000-0005-0000-0000-0000D88E0000}"/>
    <cellStyle name="Note 3 2 4 3 3 2 2" xfId="1229" xr:uid="{00000000-0005-0000-0000-0000D98E0000}"/>
    <cellStyle name="Note 3 2 4 3 3 3" xfId="1228" xr:uid="{00000000-0005-0000-0000-0000DA8E0000}"/>
    <cellStyle name="Note 3 2 4 3 4" xfId="1227" xr:uid="{00000000-0005-0000-0000-0000DB8E0000}"/>
    <cellStyle name="Note 3 2 4 3 4 2" xfId="19952" xr:uid="{00000000-0005-0000-0000-0000DC8E0000}"/>
    <cellStyle name="Note 3 2 4 3 5" xfId="1226" xr:uid="{00000000-0005-0000-0000-0000DD8E0000}"/>
    <cellStyle name="Note 3 2 4 4" xfId="4554" xr:uid="{00000000-0005-0000-0000-0000DE8E0000}"/>
    <cellStyle name="Note 3 2 4 4 2" xfId="1225" xr:uid="{00000000-0005-0000-0000-0000DF8E0000}"/>
    <cellStyle name="Note 3 2 4 4 2 2" xfId="1224" xr:uid="{00000000-0005-0000-0000-0000E08E0000}"/>
    <cellStyle name="Note 3 2 4 4 2 2 2" xfId="17967" xr:uid="{00000000-0005-0000-0000-0000E18E0000}"/>
    <cellStyle name="Note 3 2 4 4 2 3" xfId="1223" xr:uid="{00000000-0005-0000-0000-0000E28E0000}"/>
    <cellStyle name="Note 3 2 4 4 3" xfId="1222" xr:uid="{00000000-0005-0000-0000-0000E38E0000}"/>
    <cellStyle name="Note 3 2 4 4 3 2" xfId="1221" xr:uid="{00000000-0005-0000-0000-0000E48E0000}"/>
    <cellStyle name="Note 3 2 4 4 4" xfId="1220" xr:uid="{00000000-0005-0000-0000-0000E58E0000}"/>
    <cellStyle name="Note 3 2 4 5" xfId="1219" xr:uid="{00000000-0005-0000-0000-0000E68E0000}"/>
    <cellStyle name="Note 3 2 4 5 2" xfId="1218" xr:uid="{00000000-0005-0000-0000-0000E78E0000}"/>
    <cellStyle name="Note 3 2 4 5 2 2" xfId="1217" xr:uid="{00000000-0005-0000-0000-0000E88E0000}"/>
    <cellStyle name="Note 3 2 4 5 3" xfId="1216" xr:uid="{00000000-0005-0000-0000-0000E98E0000}"/>
    <cellStyle name="Note 3 2 4 6" xfId="9766" xr:uid="{00000000-0005-0000-0000-0000EA8E0000}"/>
    <cellStyle name="Note 3 2 4 6 2" xfId="1215" xr:uid="{00000000-0005-0000-0000-0000EB8E0000}"/>
    <cellStyle name="Note 3 2 4 7" xfId="1214" xr:uid="{00000000-0005-0000-0000-0000EC8E0000}"/>
    <cellStyle name="Note 3 2 5" xfId="1213" xr:uid="{00000000-0005-0000-0000-0000ED8E0000}"/>
    <cellStyle name="Note 3 2 5 2" xfId="1212" xr:uid="{00000000-0005-0000-0000-0000EE8E0000}"/>
    <cellStyle name="Note 3 2 5 2 2" xfId="1211" xr:uid="{00000000-0005-0000-0000-0000EF8E0000}"/>
    <cellStyle name="Note 3 2 5 2 2 2" xfId="1210" xr:uid="{00000000-0005-0000-0000-0000F08E0000}"/>
    <cellStyle name="Note 3 2 5 2 2 2 2" xfId="4475" xr:uid="{00000000-0005-0000-0000-0000F18E0000}"/>
    <cellStyle name="Note 3 2 5 2 2 2 2 2" xfId="34274" xr:uid="{00000000-0005-0000-0000-0000F28E0000}"/>
    <cellStyle name="Note 3 2 5 2 2 2 3" xfId="1209" xr:uid="{00000000-0005-0000-0000-0000F38E0000}"/>
    <cellStyle name="Note 3 2 5 2 2 3" xfId="32867" xr:uid="{00000000-0005-0000-0000-0000F48E0000}"/>
    <cellStyle name="Note 3 2 5 2 2 3 2" xfId="1208" xr:uid="{00000000-0005-0000-0000-0000F58E0000}"/>
    <cellStyle name="Note 3 2 5 2 2 4" xfId="1207" xr:uid="{00000000-0005-0000-0000-0000F68E0000}"/>
    <cellStyle name="Note 3 2 5 2 3" xfId="17693" xr:uid="{00000000-0005-0000-0000-0000F78E0000}"/>
    <cellStyle name="Note 3 2 5 2 3 2" xfId="1206" xr:uid="{00000000-0005-0000-0000-0000F88E0000}"/>
    <cellStyle name="Note 3 2 5 2 3 2 2" xfId="1205" xr:uid="{00000000-0005-0000-0000-0000F98E0000}"/>
    <cellStyle name="Note 3 2 5 2 3 3" xfId="1204" xr:uid="{00000000-0005-0000-0000-0000FA8E0000}"/>
    <cellStyle name="Note 3 2 5 2 4" xfId="17690" xr:uid="{00000000-0005-0000-0000-0000FB8E0000}"/>
    <cellStyle name="Note 3 2 5 2 4 2" xfId="17825" xr:uid="{00000000-0005-0000-0000-0000FC8E0000}"/>
    <cellStyle name="Note 3 2 5 2 5" xfId="1203" xr:uid="{00000000-0005-0000-0000-0000FD8E0000}"/>
    <cellStyle name="Note 3 2 5 3" xfId="1202" xr:uid="{00000000-0005-0000-0000-0000FE8E0000}"/>
    <cellStyle name="Note 3 2 5 3 2" xfId="1201" xr:uid="{00000000-0005-0000-0000-0000FF8E0000}"/>
    <cellStyle name="Note 3 2 5 3 2 2" xfId="1200" xr:uid="{00000000-0005-0000-0000-0000008F0000}"/>
    <cellStyle name="Note 3 2 5 3 2 2 2" xfId="1199" xr:uid="{00000000-0005-0000-0000-0000018F0000}"/>
    <cellStyle name="Note 3 2 5 3 2 3" xfId="1198" xr:uid="{00000000-0005-0000-0000-0000028F0000}"/>
    <cellStyle name="Note 3 2 5 3 3" xfId="32149" xr:uid="{00000000-0005-0000-0000-0000038F0000}"/>
    <cellStyle name="Note 3 2 5 3 3 2" xfId="1197" xr:uid="{00000000-0005-0000-0000-0000048F0000}"/>
    <cellStyle name="Note 3 2 5 3 4" xfId="1196" xr:uid="{00000000-0005-0000-0000-0000058F0000}"/>
    <cellStyle name="Note 3 2 5 4" xfId="1195" xr:uid="{00000000-0005-0000-0000-0000068F0000}"/>
    <cellStyle name="Note 3 2 5 4 2" xfId="1194" xr:uid="{00000000-0005-0000-0000-0000078F0000}"/>
    <cellStyle name="Note 3 2 5 4 2 2" xfId="1193" xr:uid="{00000000-0005-0000-0000-0000088F0000}"/>
    <cellStyle name="Note 3 2 5 4 3" xfId="1192" xr:uid="{00000000-0005-0000-0000-0000098F0000}"/>
    <cellStyle name="Note 3 2 5 5" xfId="1191" xr:uid="{00000000-0005-0000-0000-00000A8F0000}"/>
    <cellStyle name="Note 3 2 5 5 2" xfId="1190" xr:uid="{00000000-0005-0000-0000-00000B8F0000}"/>
    <cellStyle name="Note 3 2 5 6" xfId="1189" xr:uid="{00000000-0005-0000-0000-00000C8F0000}"/>
    <cellStyle name="Note 3 2 6" xfId="12851" xr:uid="{00000000-0005-0000-0000-00000D8F0000}"/>
    <cellStyle name="Note 3 2 6 2" xfId="1188" xr:uid="{00000000-0005-0000-0000-00000E8F0000}"/>
    <cellStyle name="Note 3 2 6 2 2" xfId="1187" xr:uid="{00000000-0005-0000-0000-00000F8F0000}"/>
    <cellStyle name="Note 3 2 6 2 2 2" xfId="1186" xr:uid="{00000000-0005-0000-0000-0000108F0000}"/>
    <cellStyle name="Note 3 2 6 2 2 2 2" xfId="1185" xr:uid="{00000000-0005-0000-0000-0000118F0000}"/>
    <cellStyle name="Note 3 2 6 2 2 3" xfId="1184" xr:uid="{00000000-0005-0000-0000-0000128F0000}"/>
    <cellStyle name="Note 3 2 6 2 3" xfId="18950" xr:uid="{00000000-0005-0000-0000-0000138F0000}"/>
    <cellStyle name="Note 3 2 6 2 3 2" xfId="1183" xr:uid="{00000000-0005-0000-0000-0000148F0000}"/>
    <cellStyle name="Note 3 2 6 2 4" xfId="1182" xr:uid="{00000000-0005-0000-0000-0000158F0000}"/>
    <cellStyle name="Note 3 2 6 3" xfId="1181" xr:uid="{00000000-0005-0000-0000-0000168F0000}"/>
    <cellStyle name="Note 3 2 6 3 2" xfId="1180" xr:uid="{00000000-0005-0000-0000-0000178F0000}"/>
    <cellStyle name="Note 3 2 6 3 2 2" xfId="1179" xr:uid="{00000000-0005-0000-0000-0000188F0000}"/>
    <cellStyle name="Note 3 2 6 3 3" xfId="1178" xr:uid="{00000000-0005-0000-0000-0000198F0000}"/>
    <cellStyle name="Note 3 2 6 4" xfId="1177" xr:uid="{00000000-0005-0000-0000-00001A8F0000}"/>
    <cellStyle name="Note 3 2 6 4 2" xfId="1176" xr:uid="{00000000-0005-0000-0000-00001B8F0000}"/>
    <cellStyle name="Note 3 2 6 5" xfId="1175" xr:uid="{00000000-0005-0000-0000-00001C8F0000}"/>
    <cellStyle name="Note 3 2 7" xfId="7102" xr:uid="{00000000-0005-0000-0000-00001D8F0000}"/>
    <cellStyle name="Note 3 2 7 2" xfId="1174" xr:uid="{00000000-0005-0000-0000-00001E8F0000}"/>
    <cellStyle name="Note 3 2 7 2 2" xfId="1173" xr:uid="{00000000-0005-0000-0000-00001F8F0000}"/>
    <cellStyle name="Note 3 2 7 2 2 2" xfId="1172" xr:uid="{00000000-0005-0000-0000-0000208F0000}"/>
    <cellStyle name="Note 3 2 7 2 3" xfId="1171" xr:uid="{00000000-0005-0000-0000-0000218F0000}"/>
    <cellStyle name="Note 3 2 7 3" xfId="1170" xr:uid="{00000000-0005-0000-0000-0000228F0000}"/>
    <cellStyle name="Note 3 2 7 3 2" xfId="1169" xr:uid="{00000000-0005-0000-0000-0000238F0000}"/>
    <cellStyle name="Note 3 2 7 4" xfId="1168" xr:uid="{00000000-0005-0000-0000-0000248F0000}"/>
    <cellStyle name="Note 3 2 8" xfId="7098" xr:uid="{00000000-0005-0000-0000-0000258F0000}"/>
    <cellStyle name="Note 3 2 8 2" xfId="1167" xr:uid="{00000000-0005-0000-0000-0000268F0000}"/>
    <cellStyle name="Note 3 2 8 2 2" xfId="19676" xr:uid="{00000000-0005-0000-0000-0000278F0000}"/>
    <cellStyle name="Note 3 2 8 3" xfId="31973" xr:uid="{00000000-0005-0000-0000-0000288F0000}"/>
    <cellStyle name="Note 3 2 9" xfId="11843" xr:uid="{00000000-0005-0000-0000-0000298F0000}"/>
    <cellStyle name="Note 3 2 9 2" xfId="11840" xr:uid="{00000000-0005-0000-0000-00002A8F0000}"/>
    <cellStyle name="Note 3 3" xfId="199" xr:uid="{00000000-0005-0000-0000-00002B8F0000}"/>
    <cellStyle name="Note 3 3 10" xfId="34534" xr:uid="{00000000-0005-0000-0000-00002C8F0000}"/>
    <cellStyle name="Note 3 3 11" xfId="1166" xr:uid="{00000000-0005-0000-0000-00002D8F0000}"/>
    <cellStyle name="Note 3 3 2" xfId="18481" xr:uid="{00000000-0005-0000-0000-00002E8F0000}"/>
    <cellStyle name="Note 3 3 2 2" xfId="1165" xr:uid="{00000000-0005-0000-0000-00002F8F0000}"/>
    <cellStyle name="Note 3 3 2 2 2" xfId="1164" xr:uid="{00000000-0005-0000-0000-0000308F0000}"/>
    <cellStyle name="Note 3 3 2 2 2 2" xfId="1163" xr:uid="{00000000-0005-0000-0000-0000318F0000}"/>
    <cellStyle name="Note 3 3 2 2 2 2 2" xfId="1162" xr:uid="{00000000-0005-0000-0000-0000328F0000}"/>
    <cellStyle name="Note 3 3 2 2 2 2 2 2" xfId="1161" xr:uid="{00000000-0005-0000-0000-0000338F0000}"/>
    <cellStyle name="Note 3 3 2 2 2 2 2 2 2" xfId="1160" xr:uid="{00000000-0005-0000-0000-0000348F0000}"/>
    <cellStyle name="Note 3 3 2 2 2 2 2 2 2 2" xfId="1159" xr:uid="{00000000-0005-0000-0000-0000358F0000}"/>
    <cellStyle name="Note 3 3 2 2 2 2 2 2 3" xfId="22286" xr:uid="{00000000-0005-0000-0000-0000368F0000}"/>
    <cellStyle name="Note 3 3 2 2 2 2 2 3" xfId="1158" xr:uid="{00000000-0005-0000-0000-0000378F0000}"/>
    <cellStyle name="Note 3 3 2 2 2 2 2 3 2" xfId="1157" xr:uid="{00000000-0005-0000-0000-0000388F0000}"/>
    <cellStyle name="Note 3 3 2 2 2 2 2 4" xfId="1156" xr:uid="{00000000-0005-0000-0000-0000398F0000}"/>
    <cellStyle name="Note 3 3 2 2 2 2 3" xfId="26515" xr:uid="{00000000-0005-0000-0000-00003A8F0000}"/>
    <cellStyle name="Note 3 3 2 2 2 2 3 2" xfId="1155" xr:uid="{00000000-0005-0000-0000-00003B8F0000}"/>
    <cellStyle name="Note 3 3 2 2 2 2 3 2 2" xfId="1154" xr:uid="{00000000-0005-0000-0000-00003C8F0000}"/>
    <cellStyle name="Note 3 3 2 2 2 2 3 3" xfId="8494" xr:uid="{00000000-0005-0000-0000-00003D8F0000}"/>
    <cellStyle name="Note 3 3 2 2 2 2 4" xfId="1153" xr:uid="{00000000-0005-0000-0000-00003E8F0000}"/>
    <cellStyle name="Note 3 3 2 2 2 2 4 2" xfId="1152" xr:uid="{00000000-0005-0000-0000-00003F8F0000}"/>
    <cellStyle name="Note 3 3 2 2 2 2 5" xfId="1151" xr:uid="{00000000-0005-0000-0000-0000408F0000}"/>
    <cellStyle name="Note 3 3 2 2 2 3" xfId="5205" xr:uid="{00000000-0005-0000-0000-0000418F0000}"/>
    <cellStyle name="Note 3 3 2 2 2 3 2" xfId="5203" xr:uid="{00000000-0005-0000-0000-0000428F0000}"/>
    <cellStyle name="Note 3 3 2 2 2 3 2 2" xfId="5201" xr:uid="{00000000-0005-0000-0000-0000438F0000}"/>
    <cellStyle name="Note 3 3 2 2 2 3 2 2 2" xfId="1150" xr:uid="{00000000-0005-0000-0000-0000448F0000}"/>
    <cellStyle name="Note 3 3 2 2 2 3 2 3" xfId="19654" xr:uid="{00000000-0005-0000-0000-0000458F0000}"/>
    <cellStyle name="Note 3 3 2 2 2 3 3" xfId="5199" xr:uid="{00000000-0005-0000-0000-0000468F0000}"/>
    <cellStyle name="Note 3 3 2 2 2 3 3 2" xfId="1149" xr:uid="{00000000-0005-0000-0000-0000478F0000}"/>
    <cellStyle name="Note 3 3 2 2 2 3 4" xfId="1148" xr:uid="{00000000-0005-0000-0000-0000488F0000}"/>
    <cellStyle name="Note 3 3 2 2 2 4" xfId="5197" xr:uid="{00000000-0005-0000-0000-0000498F0000}"/>
    <cellStyle name="Note 3 3 2 2 2 4 2" xfId="11391" xr:uid="{00000000-0005-0000-0000-00004A8F0000}"/>
    <cellStyle name="Note 3 3 2 2 2 4 2 2" xfId="1147" xr:uid="{00000000-0005-0000-0000-00004B8F0000}"/>
    <cellStyle name="Note 3 3 2 2 2 4 3" xfId="1146" xr:uid="{00000000-0005-0000-0000-00004C8F0000}"/>
    <cellStyle name="Note 3 3 2 2 2 5" xfId="5195" xr:uid="{00000000-0005-0000-0000-00004D8F0000}"/>
    <cellStyle name="Note 3 3 2 2 2 5 2" xfId="1145" xr:uid="{00000000-0005-0000-0000-00004E8F0000}"/>
    <cellStyle name="Note 3 3 2 2 2 6" xfId="1144" xr:uid="{00000000-0005-0000-0000-00004F8F0000}"/>
    <cellStyle name="Note 3 3 2 2 3" xfId="1143" xr:uid="{00000000-0005-0000-0000-0000508F0000}"/>
    <cellStyle name="Note 3 3 2 2 3 2" xfId="3419" xr:uid="{00000000-0005-0000-0000-0000518F0000}"/>
    <cellStyle name="Note 3 3 2 2 3 2 2" xfId="3417" xr:uid="{00000000-0005-0000-0000-0000528F0000}"/>
    <cellStyle name="Note 3 3 2 2 3 2 2 2" xfId="3415" xr:uid="{00000000-0005-0000-0000-0000538F0000}"/>
    <cellStyle name="Note 3 3 2 2 3 2 2 2 2" xfId="30473" xr:uid="{00000000-0005-0000-0000-0000548F0000}"/>
    <cellStyle name="Note 3 3 2 2 3 2 2 3" xfId="3413" xr:uid="{00000000-0005-0000-0000-0000558F0000}"/>
    <cellStyle name="Note 3 3 2 2 3 2 3" xfId="3411" xr:uid="{00000000-0005-0000-0000-0000568F0000}"/>
    <cellStyle name="Note 3 3 2 2 3 2 3 2" xfId="3409" xr:uid="{00000000-0005-0000-0000-0000578F0000}"/>
    <cellStyle name="Note 3 3 2 2 3 2 4" xfId="18771" xr:uid="{00000000-0005-0000-0000-0000588F0000}"/>
    <cellStyle name="Note 3 3 2 2 3 3" xfId="5191" xr:uid="{00000000-0005-0000-0000-0000598F0000}"/>
    <cellStyle name="Note 3 3 2 2 3 3 2" xfId="5188" xr:uid="{00000000-0005-0000-0000-00005A8F0000}"/>
    <cellStyle name="Note 3 3 2 2 3 3 2 2" xfId="19202" xr:uid="{00000000-0005-0000-0000-00005B8F0000}"/>
    <cellStyle name="Note 3 3 2 2 3 3 3" xfId="3407" xr:uid="{00000000-0005-0000-0000-00005C8F0000}"/>
    <cellStyle name="Note 3 3 2 2 3 4" xfId="5185" xr:uid="{00000000-0005-0000-0000-00005D8F0000}"/>
    <cellStyle name="Note 3 3 2 2 3 4 2" xfId="3405" xr:uid="{00000000-0005-0000-0000-00005E8F0000}"/>
    <cellStyle name="Note 3 3 2 2 3 5" xfId="9972" xr:uid="{00000000-0005-0000-0000-00005F8F0000}"/>
    <cellStyle name="Note 3 3 2 2 4" xfId="1142" xr:uid="{00000000-0005-0000-0000-0000608F0000}"/>
    <cellStyle name="Note 3 3 2 2 4 2" xfId="3397" xr:uid="{00000000-0005-0000-0000-0000618F0000}"/>
    <cellStyle name="Note 3 3 2 2 4 2 2" xfId="27615" xr:uid="{00000000-0005-0000-0000-0000628F0000}"/>
    <cellStyle name="Note 3 3 2 2 4 2 2 2" xfId="3395" xr:uid="{00000000-0005-0000-0000-0000638F0000}"/>
    <cellStyle name="Note 3 3 2 2 4 2 3" xfId="3393" xr:uid="{00000000-0005-0000-0000-0000648F0000}"/>
    <cellStyle name="Note 3 3 2 2 4 3" xfId="17548" xr:uid="{00000000-0005-0000-0000-0000658F0000}"/>
    <cellStyle name="Note 3 3 2 2 4 3 2" xfId="3391" xr:uid="{00000000-0005-0000-0000-0000668F0000}"/>
    <cellStyle name="Note 3 3 2 2 4 4" xfId="3389" xr:uid="{00000000-0005-0000-0000-0000678F0000}"/>
    <cellStyle name="Note 3 3 2 2 5" xfId="1141" xr:uid="{00000000-0005-0000-0000-0000688F0000}"/>
    <cellStyle name="Note 3 3 2 2 5 2" xfId="3382" xr:uid="{00000000-0005-0000-0000-0000698F0000}"/>
    <cellStyle name="Note 3 3 2 2 5 2 2" xfId="3380" xr:uid="{00000000-0005-0000-0000-00006A8F0000}"/>
    <cellStyle name="Note 3 3 2 2 5 3" xfId="3378" xr:uid="{00000000-0005-0000-0000-00006B8F0000}"/>
    <cellStyle name="Note 3 3 2 2 6" xfId="1140" xr:uid="{00000000-0005-0000-0000-00006C8F0000}"/>
    <cellStyle name="Note 3 3 2 2 6 2" xfId="3372" xr:uid="{00000000-0005-0000-0000-00006D8F0000}"/>
    <cellStyle name="Note 3 3 2 2 7" xfId="1139" xr:uid="{00000000-0005-0000-0000-00006E8F0000}"/>
    <cellStyle name="Note 3 3 2 3" xfId="1138" xr:uid="{00000000-0005-0000-0000-00006F8F0000}"/>
    <cellStyle name="Note 3 3 2 3 2" xfId="1137" xr:uid="{00000000-0005-0000-0000-0000708F0000}"/>
    <cellStyle name="Note 3 3 2 3 2 2" xfId="1136" xr:uid="{00000000-0005-0000-0000-0000718F0000}"/>
    <cellStyle name="Note 3 3 2 3 2 2 2" xfId="1135" xr:uid="{00000000-0005-0000-0000-0000728F0000}"/>
    <cellStyle name="Note 3 3 2 3 2 2 2 2" xfId="1134" xr:uid="{00000000-0005-0000-0000-0000738F0000}"/>
    <cellStyle name="Note 3 3 2 3 2 2 2 2 2" xfId="1133" xr:uid="{00000000-0005-0000-0000-0000748F0000}"/>
    <cellStyle name="Note 3 3 2 3 2 2 2 3" xfId="1132" xr:uid="{00000000-0005-0000-0000-0000758F0000}"/>
    <cellStyle name="Note 3 3 2 3 2 2 3" xfId="1131" xr:uid="{00000000-0005-0000-0000-0000768F0000}"/>
    <cellStyle name="Note 3 3 2 3 2 2 3 2" xfId="1130" xr:uid="{00000000-0005-0000-0000-0000778F0000}"/>
    <cellStyle name="Note 3 3 2 3 2 2 4" xfId="1129" xr:uid="{00000000-0005-0000-0000-0000788F0000}"/>
    <cellStyle name="Note 3 3 2 3 2 3" xfId="5174" xr:uid="{00000000-0005-0000-0000-0000798F0000}"/>
    <cellStyle name="Note 3 3 2 3 2 3 2" xfId="5172" xr:uid="{00000000-0005-0000-0000-00007A8F0000}"/>
    <cellStyle name="Note 3 3 2 3 2 3 2 2" xfId="1128" xr:uid="{00000000-0005-0000-0000-00007B8F0000}"/>
    <cellStyle name="Note 3 3 2 3 2 3 3" xfId="1127" xr:uid="{00000000-0005-0000-0000-00007C8F0000}"/>
    <cellStyle name="Note 3 3 2 3 2 4" xfId="5170" xr:uid="{00000000-0005-0000-0000-00007D8F0000}"/>
    <cellStyle name="Note 3 3 2 3 2 4 2" xfId="1126" xr:uid="{00000000-0005-0000-0000-00007E8F0000}"/>
    <cellStyle name="Note 3 3 2 3 2 5" xfId="1125" xr:uid="{00000000-0005-0000-0000-00007F8F0000}"/>
    <cellStyle name="Note 3 3 2 3 3" xfId="1124" xr:uid="{00000000-0005-0000-0000-0000808F0000}"/>
    <cellStyle name="Note 3 3 2 3 3 2" xfId="3360" xr:uid="{00000000-0005-0000-0000-0000818F0000}"/>
    <cellStyle name="Note 3 3 2 3 3 2 2" xfId="3358" xr:uid="{00000000-0005-0000-0000-0000828F0000}"/>
    <cellStyle name="Note 3 3 2 3 3 2 2 2" xfId="3356" xr:uid="{00000000-0005-0000-0000-0000838F0000}"/>
    <cellStyle name="Note 3 3 2 3 3 2 3" xfId="3354" xr:uid="{00000000-0005-0000-0000-0000848F0000}"/>
    <cellStyle name="Note 3 3 2 3 3 3" xfId="5167" xr:uid="{00000000-0005-0000-0000-0000858F0000}"/>
    <cellStyle name="Note 3 3 2 3 3 3 2" xfId="3352" xr:uid="{00000000-0005-0000-0000-0000868F0000}"/>
    <cellStyle name="Note 3 3 2 3 3 4" xfId="3350" xr:uid="{00000000-0005-0000-0000-0000878F0000}"/>
    <cellStyle name="Note 3 3 2 3 4" xfId="1123" xr:uid="{00000000-0005-0000-0000-0000888F0000}"/>
    <cellStyle name="Note 3 3 2 3 4 2" xfId="3343" xr:uid="{00000000-0005-0000-0000-0000898F0000}"/>
    <cellStyle name="Note 3 3 2 3 4 2 2" xfId="3341" xr:uid="{00000000-0005-0000-0000-00008A8F0000}"/>
    <cellStyle name="Note 3 3 2 3 4 3" xfId="3339" xr:uid="{00000000-0005-0000-0000-00008B8F0000}"/>
    <cellStyle name="Note 3 3 2 3 5" xfId="1122" xr:uid="{00000000-0005-0000-0000-00008C8F0000}"/>
    <cellStyle name="Note 3 3 2 3 5 2" xfId="3335" xr:uid="{00000000-0005-0000-0000-00008D8F0000}"/>
    <cellStyle name="Note 3 3 2 3 6" xfId="1121" xr:uid="{00000000-0005-0000-0000-00008E8F0000}"/>
    <cellStyle name="Note 3 3 2 4" xfId="4872" xr:uid="{00000000-0005-0000-0000-00008F8F0000}"/>
    <cellStyle name="Note 3 3 2 4 2" xfId="25043" xr:uid="{00000000-0005-0000-0000-0000908F0000}"/>
    <cellStyle name="Note 3 3 2 4 2 2" xfId="1120" xr:uid="{00000000-0005-0000-0000-0000918F0000}"/>
    <cellStyle name="Note 3 3 2 4 2 2 2" xfId="1119" xr:uid="{00000000-0005-0000-0000-0000928F0000}"/>
    <cellStyle name="Note 3 3 2 4 2 2 2 2" xfId="1118" xr:uid="{00000000-0005-0000-0000-0000938F0000}"/>
    <cellStyle name="Note 3 3 2 4 2 2 3" xfId="1117" xr:uid="{00000000-0005-0000-0000-0000948F0000}"/>
    <cellStyle name="Note 3 3 2 4 2 3" xfId="5161" xr:uid="{00000000-0005-0000-0000-0000958F0000}"/>
    <cellStyle name="Note 3 3 2 4 2 3 2" xfId="1116" xr:uid="{00000000-0005-0000-0000-0000968F0000}"/>
    <cellStyle name="Note 3 3 2 4 2 4" xfId="1341" xr:uid="{00000000-0005-0000-0000-0000978F0000}"/>
    <cellStyle name="Note 3 3 2 4 3" xfId="31323" xr:uid="{00000000-0005-0000-0000-0000988F0000}"/>
    <cellStyle name="Note 3 3 2 4 3 2" xfId="29822" xr:uid="{00000000-0005-0000-0000-0000998F0000}"/>
    <cellStyle name="Note 3 3 2 4 3 2 2" xfId="3329" xr:uid="{00000000-0005-0000-0000-00009A8F0000}"/>
    <cellStyle name="Note 3 3 2 4 3 3" xfId="3327" xr:uid="{00000000-0005-0000-0000-00009B8F0000}"/>
    <cellStyle name="Note 3 3 2 4 4" xfId="1115" xr:uid="{00000000-0005-0000-0000-00009C8F0000}"/>
    <cellStyle name="Note 3 3 2 4 4 2" xfId="3324" xr:uid="{00000000-0005-0000-0000-00009D8F0000}"/>
    <cellStyle name="Note 3 3 2 4 5" xfId="1114" xr:uid="{00000000-0005-0000-0000-00009E8F0000}"/>
    <cellStyle name="Note 3 3 2 5" xfId="1113" xr:uid="{00000000-0005-0000-0000-00009F8F0000}"/>
    <cellStyle name="Note 3 3 2 5 2" xfId="8142" xr:uid="{00000000-0005-0000-0000-0000A08F0000}"/>
    <cellStyle name="Note 3 3 2 5 2 2" xfId="1112" xr:uid="{00000000-0005-0000-0000-0000A18F0000}"/>
    <cellStyle name="Note 3 3 2 5 2 2 2" xfId="18023" xr:uid="{00000000-0005-0000-0000-0000A28F0000}"/>
    <cellStyle name="Note 3 3 2 5 2 3" xfId="1111" xr:uid="{00000000-0005-0000-0000-0000A38F0000}"/>
    <cellStyle name="Note 3 3 2 5 3" xfId="1110" xr:uid="{00000000-0005-0000-0000-0000A48F0000}"/>
    <cellStyle name="Note 3 3 2 5 3 2" xfId="3320" xr:uid="{00000000-0005-0000-0000-0000A58F0000}"/>
    <cellStyle name="Note 3 3 2 5 4" xfId="21096" xr:uid="{00000000-0005-0000-0000-0000A68F0000}"/>
    <cellStyle name="Note 3 3 2 6" xfId="9760" xr:uid="{00000000-0005-0000-0000-0000A78F0000}"/>
    <cellStyle name="Note 3 3 2 6 2" xfId="1109" xr:uid="{00000000-0005-0000-0000-0000A88F0000}"/>
    <cellStyle name="Note 3 3 2 6 2 2" xfId="1108" xr:uid="{00000000-0005-0000-0000-0000A98F0000}"/>
    <cellStyle name="Note 3 3 2 6 3" xfId="1107" xr:uid="{00000000-0005-0000-0000-0000AA8F0000}"/>
    <cellStyle name="Note 3 3 2 7" xfId="9754" xr:uid="{00000000-0005-0000-0000-0000AB8F0000}"/>
    <cellStyle name="Note 3 3 2 7 2" xfId="1106" xr:uid="{00000000-0005-0000-0000-0000AC8F0000}"/>
    <cellStyle name="Note 3 3 2 8" xfId="17556" xr:uid="{00000000-0005-0000-0000-0000AD8F0000}"/>
    <cellStyle name="Note 3 3 3" xfId="1105" xr:uid="{00000000-0005-0000-0000-0000AE8F0000}"/>
    <cellStyle name="Note 3 3 3 2" xfId="1104" xr:uid="{00000000-0005-0000-0000-0000AF8F0000}"/>
    <cellStyle name="Note 3 3 3 2 2" xfId="1103" xr:uid="{00000000-0005-0000-0000-0000B08F0000}"/>
    <cellStyle name="Note 3 3 3 2 2 2" xfId="1102" xr:uid="{00000000-0005-0000-0000-0000B18F0000}"/>
    <cellStyle name="Note 3 3 3 2 2 2 2" xfId="1101" xr:uid="{00000000-0005-0000-0000-0000B28F0000}"/>
    <cellStyle name="Note 3 3 3 2 2 2 2 2" xfId="1100" xr:uid="{00000000-0005-0000-0000-0000B38F0000}"/>
    <cellStyle name="Note 3 3 3 2 2 2 2 2 2" xfId="1099" xr:uid="{00000000-0005-0000-0000-0000B48F0000}"/>
    <cellStyle name="Note 3 3 3 2 2 2 2 3" xfId="1098" xr:uid="{00000000-0005-0000-0000-0000B58F0000}"/>
    <cellStyle name="Note 3 3 3 2 2 2 3" xfId="5504" xr:uid="{00000000-0005-0000-0000-0000B68F0000}"/>
    <cellStyle name="Note 3 3 3 2 2 2 3 2" xfId="15188" xr:uid="{00000000-0005-0000-0000-0000B78F0000}"/>
    <cellStyle name="Note 3 3 3 2 2 2 4" xfId="33197" xr:uid="{00000000-0005-0000-0000-0000B88F0000}"/>
    <cellStyle name="Note 3 3 3 2 2 3" xfId="30277" xr:uid="{00000000-0005-0000-0000-0000B98F0000}"/>
    <cellStyle name="Note 3 3 3 2 2 3 2" xfId="5101" xr:uid="{00000000-0005-0000-0000-0000BA8F0000}"/>
    <cellStyle name="Note 3 3 3 2 2 3 2 2" xfId="1097" xr:uid="{00000000-0005-0000-0000-0000BB8F0000}"/>
    <cellStyle name="Note 3 3 3 2 2 3 3" xfId="5019" xr:uid="{00000000-0005-0000-0000-0000BC8F0000}"/>
    <cellStyle name="Note 3 3 3 2 2 4" xfId="30274" xr:uid="{00000000-0005-0000-0000-0000BD8F0000}"/>
    <cellStyle name="Note 3 3 3 2 2 4 2" xfId="1096" xr:uid="{00000000-0005-0000-0000-0000BE8F0000}"/>
    <cellStyle name="Note 3 3 3 2 2 5" xfId="33502" xr:uid="{00000000-0005-0000-0000-0000BF8F0000}"/>
    <cellStyle name="Note 3 3 3 2 3" xfId="3947" xr:uid="{00000000-0005-0000-0000-0000C08F0000}"/>
    <cellStyle name="Note 3 3 3 2 3 2" xfId="3944" xr:uid="{00000000-0005-0000-0000-0000C18F0000}"/>
    <cellStyle name="Note 3 3 3 2 3 2 2" xfId="3941" xr:uid="{00000000-0005-0000-0000-0000C28F0000}"/>
    <cellStyle name="Note 3 3 3 2 3 2 2 2" xfId="3307" xr:uid="{00000000-0005-0000-0000-0000C38F0000}"/>
    <cellStyle name="Note 3 3 3 2 3 2 3" xfId="4298" xr:uid="{00000000-0005-0000-0000-0000C48F0000}"/>
    <cellStyle name="Note 3 3 3 2 3 3" xfId="30265" xr:uid="{00000000-0005-0000-0000-0000C58F0000}"/>
    <cellStyle name="Note 3 3 3 2 3 3 2" xfId="3305" xr:uid="{00000000-0005-0000-0000-0000C68F0000}"/>
    <cellStyle name="Note 3 3 3 2 3 4" xfId="11743" xr:uid="{00000000-0005-0000-0000-0000C78F0000}"/>
    <cellStyle name="Note 3 3 3 2 4" xfId="3939" xr:uid="{00000000-0005-0000-0000-0000C88F0000}"/>
    <cellStyle name="Note 3 3 3 2 4 2" xfId="3935" xr:uid="{00000000-0005-0000-0000-0000C98F0000}"/>
    <cellStyle name="Note 3 3 3 2 4 2 2" xfId="3298" xr:uid="{00000000-0005-0000-0000-0000CA8F0000}"/>
    <cellStyle name="Note 3 3 3 2 4 3" xfId="3296" xr:uid="{00000000-0005-0000-0000-0000CB8F0000}"/>
    <cellStyle name="Note 3 3 3 2 5" xfId="3933" xr:uid="{00000000-0005-0000-0000-0000CC8F0000}"/>
    <cellStyle name="Note 3 3 3 2 5 2" xfId="3292" xr:uid="{00000000-0005-0000-0000-0000CD8F0000}"/>
    <cellStyle name="Note 3 3 3 2 6" xfId="10653" xr:uid="{00000000-0005-0000-0000-0000CE8F0000}"/>
    <cellStyle name="Note 3 3 3 3" xfId="1095" xr:uid="{00000000-0005-0000-0000-0000CF8F0000}"/>
    <cellStyle name="Note 3 3 3 3 2" xfId="7850" xr:uid="{00000000-0005-0000-0000-0000D08F0000}"/>
    <cellStyle name="Note 3 3 3 3 2 2" xfId="1094" xr:uid="{00000000-0005-0000-0000-0000D18F0000}"/>
    <cellStyle name="Note 3 3 3 3 2 2 2" xfId="1093" xr:uid="{00000000-0005-0000-0000-0000D28F0000}"/>
    <cellStyle name="Note 3 3 3 3 2 2 2 2" xfId="1092" xr:uid="{00000000-0005-0000-0000-0000D38F0000}"/>
    <cellStyle name="Note 3 3 3 3 2 2 3" xfId="1091" xr:uid="{00000000-0005-0000-0000-0000D48F0000}"/>
    <cellStyle name="Note 3 3 3 3 2 3" xfId="30245" xr:uid="{00000000-0005-0000-0000-0000D58F0000}"/>
    <cellStyle name="Note 3 3 3 3 2 3 2" xfId="1090" xr:uid="{00000000-0005-0000-0000-0000D68F0000}"/>
    <cellStyle name="Note 3 3 3 3 2 4" xfId="1089" xr:uid="{00000000-0005-0000-0000-0000D78F0000}"/>
    <cellStyle name="Note 3 3 3 3 3" xfId="6496" xr:uid="{00000000-0005-0000-0000-0000D88F0000}"/>
    <cellStyle name="Note 3 3 3 3 3 2" xfId="3929" xr:uid="{00000000-0005-0000-0000-0000D98F0000}"/>
    <cellStyle name="Note 3 3 3 3 3 2 2" xfId="3280" xr:uid="{00000000-0005-0000-0000-0000DA8F0000}"/>
    <cellStyle name="Note 3 3 3 3 3 3" xfId="3278" xr:uid="{00000000-0005-0000-0000-0000DB8F0000}"/>
    <cellStyle name="Note 3 3 3 3 4" xfId="3927" xr:uid="{00000000-0005-0000-0000-0000DC8F0000}"/>
    <cellStyle name="Note 3 3 3 3 4 2" xfId="3273" xr:uid="{00000000-0005-0000-0000-0000DD8F0000}"/>
    <cellStyle name="Note 3 3 3 3 5" xfId="1088" xr:uid="{00000000-0005-0000-0000-0000DE8F0000}"/>
    <cellStyle name="Note 3 3 3 4" xfId="1087" xr:uid="{00000000-0005-0000-0000-0000DF8F0000}"/>
    <cellStyle name="Note 3 3 3 4 2" xfId="8136" xr:uid="{00000000-0005-0000-0000-0000E08F0000}"/>
    <cellStyle name="Note 3 3 3 4 2 2" xfId="33866" xr:uid="{00000000-0005-0000-0000-0000E18F0000}"/>
    <cellStyle name="Note 3 3 3 4 2 2 2" xfId="22282" xr:uid="{00000000-0005-0000-0000-0000E28F0000}"/>
    <cellStyle name="Note 3 3 3 4 2 3" xfId="1086" xr:uid="{00000000-0005-0000-0000-0000E38F0000}"/>
    <cellStyle name="Note 3 3 3 4 3" xfId="3925" xr:uid="{00000000-0005-0000-0000-0000E48F0000}"/>
    <cellStyle name="Note 3 3 3 4 3 2" xfId="3267" xr:uid="{00000000-0005-0000-0000-0000E58F0000}"/>
    <cellStyle name="Note 3 3 3 4 4" xfId="1085" xr:uid="{00000000-0005-0000-0000-0000E68F0000}"/>
    <cellStyle name="Note 3 3 3 5" xfId="1084" xr:uid="{00000000-0005-0000-0000-0000E78F0000}"/>
    <cellStyle name="Note 3 3 3 5 2" xfId="1083" xr:uid="{00000000-0005-0000-0000-0000E88F0000}"/>
    <cellStyle name="Note 3 3 3 5 2 2" xfId="1082" xr:uid="{00000000-0005-0000-0000-0000E98F0000}"/>
    <cellStyle name="Note 3 3 3 5 3" xfId="1081" xr:uid="{00000000-0005-0000-0000-0000EA8F0000}"/>
    <cellStyle name="Note 3 3 3 6" xfId="9745" xr:uid="{00000000-0005-0000-0000-0000EB8F0000}"/>
    <cellStyle name="Note 3 3 3 6 2" xfId="1080" xr:uid="{00000000-0005-0000-0000-0000EC8F0000}"/>
    <cellStyle name="Note 3 3 3 7" xfId="1079" xr:uid="{00000000-0005-0000-0000-0000ED8F0000}"/>
    <cellStyle name="Note 3 3 4" xfId="1078" xr:uid="{00000000-0005-0000-0000-0000EE8F0000}"/>
    <cellStyle name="Note 3 3 4 2" xfId="1077" xr:uid="{00000000-0005-0000-0000-0000EF8F0000}"/>
    <cellStyle name="Note 3 3 4 2 2" xfId="1076" xr:uid="{00000000-0005-0000-0000-0000F08F0000}"/>
    <cellStyle name="Note 3 3 4 2 2 2" xfId="11516" xr:uid="{00000000-0005-0000-0000-0000F18F0000}"/>
    <cellStyle name="Note 3 3 4 2 2 2 2" xfId="1075" xr:uid="{00000000-0005-0000-0000-0000F28F0000}"/>
    <cellStyle name="Note 3 3 4 2 2 2 2 2" xfId="1074" xr:uid="{00000000-0005-0000-0000-0000F38F0000}"/>
    <cellStyle name="Note 3 3 4 2 2 2 3" xfId="1073" xr:uid="{00000000-0005-0000-0000-0000F48F0000}"/>
    <cellStyle name="Note 3 3 4 2 2 3" xfId="31135" xr:uid="{00000000-0005-0000-0000-0000F58F0000}"/>
    <cellStyle name="Note 3 3 4 2 2 3 2" xfId="26481" xr:uid="{00000000-0005-0000-0000-0000F68F0000}"/>
    <cellStyle name="Note 3 3 4 2 2 4" xfId="1072" xr:uid="{00000000-0005-0000-0000-0000F78F0000}"/>
    <cellStyle name="Note 3 3 4 2 3" xfId="3909" xr:uid="{00000000-0005-0000-0000-0000F88F0000}"/>
    <cellStyle name="Note 3 3 4 2 3 2" xfId="3906" xr:uid="{00000000-0005-0000-0000-0000F98F0000}"/>
    <cellStyle name="Note 3 3 4 2 3 2 2" xfId="3253" xr:uid="{00000000-0005-0000-0000-0000FA8F0000}"/>
    <cellStyle name="Note 3 3 4 2 3 3" xfId="3251" xr:uid="{00000000-0005-0000-0000-0000FB8F0000}"/>
    <cellStyle name="Note 3 3 4 2 4" xfId="3904" xr:uid="{00000000-0005-0000-0000-0000FC8F0000}"/>
    <cellStyle name="Note 3 3 4 2 4 2" xfId="17812" xr:uid="{00000000-0005-0000-0000-0000FD8F0000}"/>
    <cellStyle name="Note 3 3 4 2 5" xfId="1071" xr:uid="{00000000-0005-0000-0000-0000FE8F0000}"/>
    <cellStyle name="Note 3 3 4 3" xfId="1070" xr:uid="{00000000-0005-0000-0000-0000FF8F0000}"/>
    <cellStyle name="Note 3 3 4 3 2" xfId="6494" xr:uid="{00000000-0005-0000-0000-000000900000}"/>
    <cellStyle name="Note 3 3 4 3 2 2" xfId="27929" xr:uid="{00000000-0005-0000-0000-000001900000}"/>
    <cellStyle name="Note 3 3 4 3 2 2 2" xfId="1069" xr:uid="{00000000-0005-0000-0000-000002900000}"/>
    <cellStyle name="Note 3 3 4 3 2 3" xfId="1068" xr:uid="{00000000-0005-0000-0000-000003900000}"/>
    <cellStyle name="Note 3 3 4 3 3" xfId="3901" xr:uid="{00000000-0005-0000-0000-000004900000}"/>
    <cellStyle name="Note 3 3 4 3 3 2" xfId="3239" xr:uid="{00000000-0005-0000-0000-000005900000}"/>
    <cellStyle name="Note 3 3 4 3 4" xfId="1067" xr:uid="{00000000-0005-0000-0000-000006900000}"/>
    <cellStyle name="Note 3 3 4 4" xfId="1066" xr:uid="{00000000-0005-0000-0000-000007900000}"/>
    <cellStyle name="Note 3 3 4 4 2" xfId="1065" xr:uid="{00000000-0005-0000-0000-000008900000}"/>
    <cellStyle name="Note 3 3 4 4 2 2" xfId="1064" xr:uid="{00000000-0005-0000-0000-000009900000}"/>
    <cellStyle name="Note 3 3 4 4 3" xfId="1063" xr:uid="{00000000-0005-0000-0000-00000A900000}"/>
    <cellStyle name="Note 3 3 4 5" xfId="1062" xr:uid="{00000000-0005-0000-0000-00000B900000}"/>
    <cellStyle name="Note 3 3 4 5 2" xfId="1061" xr:uid="{00000000-0005-0000-0000-00000C900000}"/>
    <cellStyle name="Note 3 3 4 6" xfId="1060" xr:uid="{00000000-0005-0000-0000-00000D900000}"/>
    <cellStyle name="Note 3 3 5" xfId="1059" xr:uid="{00000000-0005-0000-0000-00000E900000}"/>
    <cellStyle name="Note 3 3 5 2" xfId="1058" xr:uid="{00000000-0005-0000-0000-00000F900000}"/>
    <cellStyle name="Note 3 3 5 2 2" xfId="1057" xr:uid="{00000000-0005-0000-0000-000010900000}"/>
    <cellStyle name="Note 3 3 5 2 2 2" xfId="1056" xr:uid="{00000000-0005-0000-0000-000011900000}"/>
    <cellStyle name="Note 3 3 5 2 2 2 2" xfId="1055" xr:uid="{00000000-0005-0000-0000-000012900000}"/>
    <cellStyle name="Note 3 3 5 2 2 3" xfId="1054" xr:uid="{00000000-0005-0000-0000-000013900000}"/>
    <cellStyle name="Note 3 3 5 2 3" xfId="17659" xr:uid="{00000000-0005-0000-0000-000014900000}"/>
    <cellStyle name="Note 3 3 5 2 3 2" xfId="3224" xr:uid="{00000000-0005-0000-0000-000015900000}"/>
    <cellStyle name="Note 3 3 5 2 4" xfId="1053" xr:uid="{00000000-0005-0000-0000-000016900000}"/>
    <cellStyle name="Note 3 3 5 3" xfId="1052" xr:uid="{00000000-0005-0000-0000-000017900000}"/>
    <cellStyle name="Note 3 3 5 3 2" xfId="1051" xr:uid="{00000000-0005-0000-0000-000018900000}"/>
    <cellStyle name="Note 3 3 5 3 2 2" xfId="1050" xr:uid="{00000000-0005-0000-0000-000019900000}"/>
    <cellStyle name="Note 3 3 5 3 3" xfId="1049" xr:uid="{00000000-0005-0000-0000-00001A900000}"/>
    <cellStyle name="Note 3 3 5 4" xfId="1048" xr:uid="{00000000-0005-0000-0000-00001B900000}"/>
    <cellStyle name="Note 3 3 5 4 2" xfId="1047" xr:uid="{00000000-0005-0000-0000-00001C900000}"/>
    <cellStyle name="Note 3 3 5 5" xfId="1046" xr:uid="{00000000-0005-0000-0000-00001D900000}"/>
    <cellStyle name="Note 3 3 6" xfId="15398" xr:uid="{00000000-0005-0000-0000-00001E900000}"/>
    <cellStyle name="Note 3 3 6 2" xfId="1045" xr:uid="{00000000-0005-0000-0000-00001F900000}"/>
    <cellStyle name="Note 3 3 6 2 2" xfId="1044" xr:uid="{00000000-0005-0000-0000-000020900000}"/>
    <cellStyle name="Note 3 3 6 2 2 2" xfId="1043" xr:uid="{00000000-0005-0000-0000-000021900000}"/>
    <cellStyle name="Note 3 3 6 2 3" xfId="1042" xr:uid="{00000000-0005-0000-0000-000022900000}"/>
    <cellStyle name="Note 3 3 6 3" xfId="1041" xr:uid="{00000000-0005-0000-0000-000023900000}"/>
    <cellStyle name="Note 3 3 6 3 2" xfId="1040" xr:uid="{00000000-0005-0000-0000-000024900000}"/>
    <cellStyle name="Note 3 3 6 4" xfId="1039" xr:uid="{00000000-0005-0000-0000-000025900000}"/>
    <cellStyle name="Note 3 3 7" xfId="12216" xr:uid="{00000000-0005-0000-0000-000026900000}"/>
    <cellStyle name="Note 3 3 7 2" xfId="1038" xr:uid="{00000000-0005-0000-0000-000027900000}"/>
    <cellStyle name="Note 3 3 7 2 2" xfId="24926" xr:uid="{00000000-0005-0000-0000-000028900000}"/>
    <cellStyle name="Note 3 3 7 3" xfId="1037" xr:uid="{00000000-0005-0000-0000-000029900000}"/>
    <cellStyle name="Note 3 3 8" xfId="1036" xr:uid="{00000000-0005-0000-0000-00002A900000}"/>
    <cellStyle name="Note 3 3 8 2" xfId="1035" xr:uid="{00000000-0005-0000-0000-00002B900000}"/>
    <cellStyle name="Note 3 3 9" xfId="26765" xr:uid="{00000000-0005-0000-0000-00002C900000}"/>
    <cellStyle name="Note 3 4" xfId="32637" xr:uid="{00000000-0005-0000-0000-00002D900000}"/>
    <cellStyle name="Note 3 4 2" xfId="27986" xr:uid="{00000000-0005-0000-0000-00002E900000}"/>
    <cellStyle name="Note 3 4 2 2" xfId="28423" xr:uid="{00000000-0005-0000-0000-00002F900000}"/>
    <cellStyle name="Note 3 4 2 2 2" xfId="27983" xr:uid="{00000000-0005-0000-0000-000030900000}"/>
    <cellStyle name="Note 3 4 2 2 2 2" xfId="1034" xr:uid="{00000000-0005-0000-0000-000031900000}"/>
    <cellStyle name="Note 3 4 2 2 2 2 2" xfId="29329" xr:uid="{00000000-0005-0000-0000-000032900000}"/>
    <cellStyle name="Note 3 4 2 2 2 2 2 2" xfId="1033" xr:uid="{00000000-0005-0000-0000-000033900000}"/>
    <cellStyle name="Note 3 4 2 2 2 2 2 2 2" xfId="1032" xr:uid="{00000000-0005-0000-0000-000034900000}"/>
    <cellStyle name="Note 3 4 2 2 2 2 2 3" xfId="1031" xr:uid="{00000000-0005-0000-0000-000035900000}"/>
    <cellStyle name="Note 3 4 2 2 2 2 3" xfId="1030" xr:uid="{00000000-0005-0000-0000-000036900000}"/>
    <cellStyle name="Note 3 4 2 2 2 2 3 2" xfId="1029" xr:uid="{00000000-0005-0000-0000-000037900000}"/>
    <cellStyle name="Note 3 4 2 2 2 2 4" xfId="1028" xr:uid="{00000000-0005-0000-0000-000038900000}"/>
    <cellStyle name="Note 3 4 2 2 2 3" xfId="4788" xr:uid="{00000000-0005-0000-0000-000039900000}"/>
    <cellStyle name="Note 3 4 2 2 2 3 2" xfId="4786" xr:uid="{00000000-0005-0000-0000-00003A900000}"/>
    <cellStyle name="Note 3 4 2 2 2 3 2 2" xfId="1027" xr:uid="{00000000-0005-0000-0000-00003B900000}"/>
    <cellStyle name="Note 3 4 2 2 2 3 3" xfId="1026" xr:uid="{00000000-0005-0000-0000-00003C900000}"/>
    <cellStyle name="Note 3 4 2 2 2 4" xfId="4784" xr:uid="{00000000-0005-0000-0000-00003D900000}"/>
    <cellStyle name="Note 3 4 2 2 2 4 2" xfId="1025" xr:uid="{00000000-0005-0000-0000-00003E900000}"/>
    <cellStyle name="Note 3 4 2 2 2 5" xfId="18131" xr:uid="{00000000-0005-0000-0000-00003F900000}"/>
    <cellStyle name="Note 3 4 2 2 3" xfId="1024" xr:uid="{00000000-0005-0000-0000-000040900000}"/>
    <cellStyle name="Note 3 4 2 2 3 2" xfId="1023" xr:uid="{00000000-0005-0000-0000-000041900000}"/>
    <cellStyle name="Note 3 4 2 2 3 2 2" xfId="24908" xr:uid="{00000000-0005-0000-0000-000042900000}"/>
    <cellStyle name="Note 3 4 2 2 3 2 2 2" xfId="1021" xr:uid="{00000000-0005-0000-0000-000043900000}"/>
    <cellStyle name="Note 3 4 2 2 3 2 3" xfId="24221" xr:uid="{00000000-0005-0000-0000-000044900000}"/>
    <cellStyle name="Note 3 4 2 2 3 3" xfId="4782" xr:uid="{00000000-0005-0000-0000-000045900000}"/>
    <cellStyle name="Note 3 4 2 2 3 3 2" xfId="24182" xr:uid="{00000000-0005-0000-0000-000046900000}"/>
    <cellStyle name="Note 3 4 2 2 3 4" xfId="1019" xr:uid="{00000000-0005-0000-0000-000047900000}"/>
    <cellStyle name="Note 3 4 2 2 4" xfId="1017" xr:uid="{00000000-0005-0000-0000-000048900000}"/>
    <cellStyle name="Note 3 4 2 2 4 2" xfId="1016" xr:uid="{00000000-0005-0000-0000-000049900000}"/>
    <cellStyle name="Note 3 4 2 2 4 2 2" xfId="23671" xr:uid="{00000000-0005-0000-0000-00004A900000}"/>
    <cellStyle name="Note 3 4 2 2 4 3" xfId="1014" xr:uid="{00000000-0005-0000-0000-00004B900000}"/>
    <cellStyle name="Note 3 4 2 2 5" xfId="1012" xr:uid="{00000000-0005-0000-0000-00004C900000}"/>
    <cellStyle name="Note 3 4 2 2 5 2" xfId="1011" xr:uid="{00000000-0005-0000-0000-00004D900000}"/>
    <cellStyle name="Note 3 4 2 2 6" xfId="1009" xr:uid="{00000000-0005-0000-0000-00004E900000}"/>
    <cellStyle name="Note 3 4 2 3" xfId="27980" xr:uid="{00000000-0005-0000-0000-00004F900000}"/>
    <cellStyle name="Note 3 4 2 3 2" xfId="24343" xr:uid="{00000000-0005-0000-0000-000050900000}"/>
    <cellStyle name="Note 3 4 2 3 2 2" xfId="1008" xr:uid="{00000000-0005-0000-0000-000051900000}"/>
    <cellStyle name="Note 3 4 2 3 2 2 2" xfId="1007" xr:uid="{00000000-0005-0000-0000-000052900000}"/>
    <cellStyle name="Note 3 4 2 3 2 2 2 2" xfId="1006" xr:uid="{00000000-0005-0000-0000-000053900000}"/>
    <cellStyle name="Note 3 4 2 3 2 2 3" xfId="1005" xr:uid="{00000000-0005-0000-0000-000054900000}"/>
    <cellStyle name="Note 3 4 2 3 2 3" xfId="4772" xr:uid="{00000000-0005-0000-0000-000055900000}"/>
    <cellStyle name="Note 3 4 2 3 2 3 2" xfId="17986" xr:uid="{00000000-0005-0000-0000-000056900000}"/>
    <cellStyle name="Note 3 4 2 3 2 4" xfId="21509" xr:uid="{00000000-0005-0000-0000-000057900000}"/>
    <cellStyle name="Note 3 4 2 3 3" xfId="21642" xr:uid="{00000000-0005-0000-0000-000058900000}"/>
    <cellStyle name="Note 3 4 2 3 3 2" xfId="1004" xr:uid="{00000000-0005-0000-0000-000059900000}"/>
    <cellStyle name="Note 3 4 2 3 3 2 2" xfId="23945" xr:uid="{00000000-0005-0000-0000-00005A900000}"/>
    <cellStyle name="Note 3 4 2 3 3 3" xfId="1002" xr:uid="{00000000-0005-0000-0000-00005B900000}"/>
    <cellStyle name="Note 3 4 2 3 4" xfId="1000" xr:uid="{00000000-0005-0000-0000-00005C900000}"/>
    <cellStyle name="Note 3 4 2 3 4 2" xfId="999" xr:uid="{00000000-0005-0000-0000-00005D900000}"/>
    <cellStyle name="Note 3 4 2 3 5" xfId="997" xr:uid="{00000000-0005-0000-0000-00005E900000}"/>
    <cellStyle name="Note 3 4 2 4" xfId="996" xr:uid="{00000000-0005-0000-0000-00005F900000}"/>
    <cellStyle name="Note 3 4 2 4 2" xfId="8109" xr:uid="{00000000-0005-0000-0000-000060900000}"/>
    <cellStyle name="Note 3 4 2 4 2 2" xfId="995" xr:uid="{00000000-0005-0000-0000-000061900000}"/>
    <cellStyle name="Note 3 4 2 4 2 2 2" xfId="21981" xr:uid="{00000000-0005-0000-0000-000062900000}"/>
    <cellStyle name="Note 3 4 2 4 2 3" xfId="994" xr:uid="{00000000-0005-0000-0000-000063900000}"/>
    <cellStyle name="Note 3 4 2 4 3" xfId="12088" xr:uid="{00000000-0005-0000-0000-000064900000}"/>
    <cellStyle name="Note 3 4 2 4 3 2" xfId="5865" xr:uid="{00000000-0005-0000-0000-000065900000}"/>
    <cellStyle name="Note 3 4 2 4 4" xfId="28141" xr:uid="{00000000-0005-0000-0000-000066900000}"/>
    <cellStyle name="Note 3 4 2 5" xfId="993" xr:uid="{00000000-0005-0000-0000-000067900000}"/>
    <cellStyle name="Note 3 4 2 5 2" xfId="992" xr:uid="{00000000-0005-0000-0000-000068900000}"/>
    <cellStyle name="Note 3 4 2 5 2 2" xfId="991" xr:uid="{00000000-0005-0000-0000-000069900000}"/>
    <cellStyle name="Note 3 4 2 5 3" xfId="6245" xr:uid="{00000000-0005-0000-0000-00006A900000}"/>
    <cellStyle name="Note 3 4 2 6" xfId="9734" xr:uid="{00000000-0005-0000-0000-00006B900000}"/>
    <cellStyle name="Note 3 4 2 6 2" xfId="990" xr:uid="{00000000-0005-0000-0000-00006C900000}"/>
    <cellStyle name="Note 3 4 2 7" xfId="989" xr:uid="{00000000-0005-0000-0000-00006D900000}"/>
    <cellStyle name="Note 3 4 3" xfId="27977" xr:uid="{00000000-0005-0000-0000-00006E900000}"/>
    <cellStyle name="Note 3 4 3 2" xfId="27970" xr:uid="{00000000-0005-0000-0000-00006F900000}"/>
    <cellStyle name="Note 3 4 3 2 2" xfId="988" xr:uid="{00000000-0005-0000-0000-000070900000}"/>
    <cellStyle name="Note 3 4 3 2 2 2" xfId="987" xr:uid="{00000000-0005-0000-0000-000071900000}"/>
    <cellStyle name="Note 3 4 3 2 2 2 2" xfId="986" xr:uid="{00000000-0005-0000-0000-000072900000}"/>
    <cellStyle name="Note 3 4 3 2 2 2 2 2" xfId="4073" xr:uid="{00000000-0005-0000-0000-000073900000}"/>
    <cellStyle name="Note 3 4 3 2 2 2 3" xfId="985" xr:uid="{00000000-0005-0000-0000-000074900000}"/>
    <cellStyle name="Note 3 4 3 2 2 3" xfId="29767" xr:uid="{00000000-0005-0000-0000-000075900000}"/>
    <cellStyle name="Note 3 4 3 2 2 3 2" xfId="984" xr:uid="{00000000-0005-0000-0000-000076900000}"/>
    <cellStyle name="Note 3 4 3 2 2 4" xfId="983" xr:uid="{00000000-0005-0000-0000-000077900000}"/>
    <cellStyle name="Note 3 4 3 2 3" xfId="3861" xr:uid="{00000000-0005-0000-0000-000078900000}"/>
    <cellStyle name="Note 3 4 3 2 3 2" xfId="3859" xr:uid="{00000000-0005-0000-0000-000079900000}"/>
    <cellStyle name="Note 3 4 3 2 3 2 2" xfId="30444" xr:uid="{00000000-0005-0000-0000-00007A900000}"/>
    <cellStyle name="Note 3 4 3 2 3 3" xfId="982" xr:uid="{00000000-0005-0000-0000-00007B900000}"/>
    <cellStyle name="Note 3 4 3 2 4" xfId="3856" xr:uid="{00000000-0005-0000-0000-00007C900000}"/>
    <cellStyle name="Note 3 4 3 2 4 2" xfId="980" xr:uid="{00000000-0005-0000-0000-00007D900000}"/>
    <cellStyle name="Note 3 4 3 2 5" xfId="978" xr:uid="{00000000-0005-0000-0000-00007E900000}"/>
    <cellStyle name="Note 3 4 3 3" xfId="977" xr:uid="{00000000-0005-0000-0000-00007F900000}"/>
    <cellStyle name="Note 3 4 3 3 2" xfId="19718" xr:uid="{00000000-0005-0000-0000-000080900000}"/>
    <cellStyle name="Note 3 4 3 3 2 2" xfId="976" xr:uid="{00000000-0005-0000-0000-000081900000}"/>
    <cellStyle name="Note 3 4 3 3 2 2 2" xfId="975" xr:uid="{00000000-0005-0000-0000-000082900000}"/>
    <cellStyle name="Note 3 4 3 3 2 3" xfId="974" xr:uid="{00000000-0005-0000-0000-000083900000}"/>
    <cellStyle name="Note 3 4 3 3 3" xfId="3853" xr:uid="{00000000-0005-0000-0000-000084900000}"/>
    <cellStyle name="Note 3 4 3 3 3 2" xfId="973" xr:uid="{00000000-0005-0000-0000-000085900000}"/>
    <cellStyle name="Note 3 4 3 3 4" xfId="971" xr:uid="{00000000-0005-0000-0000-000086900000}"/>
    <cellStyle name="Note 3 4 3 4" xfId="970" xr:uid="{00000000-0005-0000-0000-000087900000}"/>
    <cellStyle name="Note 3 4 3 4 2" xfId="969" xr:uid="{00000000-0005-0000-0000-000088900000}"/>
    <cellStyle name="Note 3 4 3 4 2 2" xfId="968" xr:uid="{00000000-0005-0000-0000-000089900000}"/>
    <cellStyle name="Note 3 4 3 4 3" xfId="5858" xr:uid="{00000000-0005-0000-0000-00008A900000}"/>
    <cellStyle name="Note 3 4 3 5" xfId="967" xr:uid="{00000000-0005-0000-0000-00008B900000}"/>
    <cellStyle name="Note 3 4 3 5 2" xfId="966" xr:uid="{00000000-0005-0000-0000-00008C900000}"/>
    <cellStyle name="Note 3 4 3 6" xfId="965" xr:uid="{00000000-0005-0000-0000-00008D900000}"/>
    <cellStyle name="Note 3 4 4" xfId="27966" xr:uid="{00000000-0005-0000-0000-00008E900000}"/>
    <cellStyle name="Note 3 4 4 2" xfId="964" xr:uid="{00000000-0005-0000-0000-00008F900000}"/>
    <cellStyle name="Note 3 4 4 2 2" xfId="963" xr:uid="{00000000-0005-0000-0000-000090900000}"/>
    <cellStyle name="Note 3 4 4 2 2 2" xfId="962" xr:uid="{00000000-0005-0000-0000-000091900000}"/>
    <cellStyle name="Note 3 4 4 2 2 2 2" xfId="961" xr:uid="{00000000-0005-0000-0000-000092900000}"/>
    <cellStyle name="Note 3 4 4 2 2 3" xfId="26835" xr:uid="{00000000-0005-0000-0000-000093900000}"/>
    <cellStyle name="Note 3 4 4 2 3" xfId="3841" xr:uid="{00000000-0005-0000-0000-000094900000}"/>
    <cellStyle name="Note 3 4 4 2 3 2" xfId="960" xr:uid="{00000000-0005-0000-0000-000095900000}"/>
    <cellStyle name="Note 3 4 4 2 4" xfId="958" xr:uid="{00000000-0005-0000-0000-000096900000}"/>
    <cellStyle name="Note 3 4 4 3" xfId="957" xr:uid="{00000000-0005-0000-0000-000097900000}"/>
    <cellStyle name="Note 3 4 4 3 2" xfId="956" xr:uid="{00000000-0005-0000-0000-000098900000}"/>
    <cellStyle name="Note 3 4 4 3 2 2" xfId="955" xr:uid="{00000000-0005-0000-0000-000099900000}"/>
    <cellStyle name="Note 3 4 4 3 3" xfId="954" xr:uid="{00000000-0005-0000-0000-00009A900000}"/>
    <cellStyle name="Note 3 4 4 4" xfId="953" xr:uid="{00000000-0005-0000-0000-00009B900000}"/>
    <cellStyle name="Note 3 4 4 4 2" xfId="952" xr:uid="{00000000-0005-0000-0000-00009C900000}"/>
    <cellStyle name="Note 3 4 4 5" xfId="951" xr:uid="{00000000-0005-0000-0000-00009D900000}"/>
    <cellStyle name="Note 3 4 5" xfId="950" xr:uid="{00000000-0005-0000-0000-00009E900000}"/>
    <cellStyle name="Note 3 4 5 2" xfId="949" xr:uid="{00000000-0005-0000-0000-00009F900000}"/>
    <cellStyle name="Note 3 4 5 2 2" xfId="948" xr:uid="{00000000-0005-0000-0000-0000A0900000}"/>
    <cellStyle name="Note 3 4 5 2 2 2" xfId="947" xr:uid="{00000000-0005-0000-0000-0000A1900000}"/>
    <cellStyle name="Note 3 4 5 2 3" xfId="946" xr:uid="{00000000-0005-0000-0000-0000A2900000}"/>
    <cellStyle name="Note 3 4 5 3" xfId="945" xr:uid="{00000000-0005-0000-0000-0000A3900000}"/>
    <cellStyle name="Note 3 4 5 3 2" xfId="944" xr:uid="{00000000-0005-0000-0000-0000A4900000}"/>
    <cellStyle name="Note 3 4 5 4" xfId="943" xr:uid="{00000000-0005-0000-0000-0000A5900000}"/>
    <cellStyle name="Note 3 4 6" xfId="942" xr:uid="{00000000-0005-0000-0000-0000A6900000}"/>
    <cellStyle name="Note 3 4 6 2" xfId="941" xr:uid="{00000000-0005-0000-0000-0000A7900000}"/>
    <cellStyle name="Note 3 4 6 2 2" xfId="940" xr:uid="{00000000-0005-0000-0000-0000A8900000}"/>
    <cellStyle name="Note 3 4 6 3" xfId="939" xr:uid="{00000000-0005-0000-0000-0000A9900000}"/>
    <cellStyle name="Note 3 4 7" xfId="938" xr:uid="{00000000-0005-0000-0000-0000AA900000}"/>
    <cellStyle name="Note 3 4 7 2" xfId="937" xr:uid="{00000000-0005-0000-0000-0000AB900000}"/>
    <cellStyle name="Note 3 4 8" xfId="4450" xr:uid="{00000000-0005-0000-0000-0000AC900000}"/>
    <cellStyle name="Note 3 4 9" xfId="34751" xr:uid="{00000000-0005-0000-0000-0000AD900000}"/>
    <cellStyle name="Note 3 5" xfId="27963" xr:uid="{00000000-0005-0000-0000-0000AE900000}"/>
    <cellStyle name="Note 3 5 2" xfId="27959" xr:uid="{00000000-0005-0000-0000-0000AF900000}"/>
    <cellStyle name="Note 3 5 2 2" xfId="22534" xr:uid="{00000000-0005-0000-0000-0000B0900000}"/>
    <cellStyle name="Note 3 5 2 2 2" xfId="11024" xr:uid="{00000000-0005-0000-0000-0000B1900000}"/>
    <cellStyle name="Note 3 5 2 2 2 2" xfId="936" xr:uid="{00000000-0005-0000-0000-0000B2900000}"/>
    <cellStyle name="Note 3 5 2 2 2 2 2" xfId="935" xr:uid="{00000000-0005-0000-0000-0000B3900000}"/>
    <cellStyle name="Note 3 5 2 2 2 2 2 2" xfId="26252" xr:uid="{00000000-0005-0000-0000-0000B4900000}"/>
    <cellStyle name="Note 3 5 2 2 2 2 3" xfId="934" xr:uid="{00000000-0005-0000-0000-0000B5900000}"/>
    <cellStyle name="Note 3 5 2 2 2 3" xfId="4632" xr:uid="{00000000-0005-0000-0000-0000B6900000}"/>
    <cellStyle name="Note 3 5 2 2 2 3 2" xfId="933" xr:uid="{00000000-0005-0000-0000-0000B7900000}"/>
    <cellStyle name="Note 3 5 2 2 2 4" xfId="932" xr:uid="{00000000-0005-0000-0000-0000B8900000}"/>
    <cellStyle name="Note 3 5 2 2 3" xfId="931" xr:uid="{00000000-0005-0000-0000-0000B9900000}"/>
    <cellStyle name="Note 3 5 2 2 3 2" xfId="2945" xr:uid="{00000000-0005-0000-0000-0000BA900000}"/>
    <cellStyle name="Note 3 5 2 2 3 2 2" xfId="21449" xr:uid="{00000000-0005-0000-0000-0000BB900000}"/>
    <cellStyle name="Note 3 5 2 2 3 3" xfId="8408" xr:uid="{00000000-0005-0000-0000-0000BC900000}"/>
    <cellStyle name="Note 3 5 2 2 4" xfId="930" xr:uid="{00000000-0005-0000-0000-0000BD900000}"/>
    <cellStyle name="Note 3 5 2 2 4 2" xfId="2937" xr:uid="{00000000-0005-0000-0000-0000BE900000}"/>
    <cellStyle name="Note 3 5 2 2 5" xfId="929" xr:uid="{00000000-0005-0000-0000-0000BF900000}"/>
    <cellStyle name="Note 3 5 2 3" xfId="928" xr:uid="{00000000-0005-0000-0000-0000C0900000}"/>
    <cellStyle name="Note 3 5 2 3 2" xfId="31527" xr:uid="{00000000-0005-0000-0000-0000C1900000}"/>
    <cellStyle name="Note 3 5 2 3 2 2" xfId="927" xr:uid="{00000000-0005-0000-0000-0000C2900000}"/>
    <cellStyle name="Note 3 5 2 3 2 2 2" xfId="926" xr:uid="{00000000-0005-0000-0000-0000C3900000}"/>
    <cellStyle name="Note 3 5 2 3 2 3" xfId="925" xr:uid="{00000000-0005-0000-0000-0000C4900000}"/>
    <cellStyle name="Note 3 5 2 3 3" xfId="924" xr:uid="{00000000-0005-0000-0000-0000C5900000}"/>
    <cellStyle name="Note 3 5 2 3 3 2" xfId="2921" xr:uid="{00000000-0005-0000-0000-0000C6900000}"/>
    <cellStyle name="Note 3 5 2 3 4" xfId="923" xr:uid="{00000000-0005-0000-0000-0000C7900000}"/>
    <cellStyle name="Note 3 5 2 4" xfId="922" xr:uid="{00000000-0005-0000-0000-0000C8900000}"/>
    <cellStyle name="Note 3 5 2 4 2" xfId="921" xr:uid="{00000000-0005-0000-0000-0000C9900000}"/>
    <cellStyle name="Note 3 5 2 4 2 2" xfId="920" xr:uid="{00000000-0005-0000-0000-0000CA900000}"/>
    <cellStyle name="Note 3 5 2 4 3" xfId="5851" xr:uid="{00000000-0005-0000-0000-0000CB900000}"/>
    <cellStyle name="Note 3 5 2 5" xfId="919" xr:uid="{00000000-0005-0000-0000-0000CC900000}"/>
    <cellStyle name="Note 3 5 2 5 2" xfId="918" xr:uid="{00000000-0005-0000-0000-0000CD900000}"/>
    <cellStyle name="Note 3 5 2 6" xfId="917" xr:uid="{00000000-0005-0000-0000-0000CE900000}"/>
    <cellStyle name="Note 3 5 3" xfId="25341" xr:uid="{00000000-0005-0000-0000-0000CF900000}"/>
    <cellStyle name="Note 3 5 3 2" xfId="916" xr:uid="{00000000-0005-0000-0000-0000D0900000}"/>
    <cellStyle name="Note 3 5 3 2 2" xfId="915" xr:uid="{00000000-0005-0000-0000-0000D1900000}"/>
    <cellStyle name="Note 3 5 3 2 2 2" xfId="914" xr:uid="{00000000-0005-0000-0000-0000D2900000}"/>
    <cellStyle name="Note 3 5 3 2 2 2 2" xfId="913" xr:uid="{00000000-0005-0000-0000-0000D3900000}"/>
    <cellStyle name="Note 3 5 3 2 2 3" xfId="912" xr:uid="{00000000-0005-0000-0000-0000D4900000}"/>
    <cellStyle name="Note 3 5 3 2 3" xfId="16533" xr:uid="{00000000-0005-0000-0000-0000D5900000}"/>
    <cellStyle name="Note 3 5 3 2 3 2" xfId="2895" xr:uid="{00000000-0005-0000-0000-0000D6900000}"/>
    <cellStyle name="Note 3 5 3 2 4" xfId="16530" xr:uid="{00000000-0005-0000-0000-0000D7900000}"/>
    <cellStyle name="Note 3 5 3 3" xfId="911" xr:uid="{00000000-0005-0000-0000-0000D8900000}"/>
    <cellStyle name="Note 3 5 3 3 2" xfId="910" xr:uid="{00000000-0005-0000-0000-0000D9900000}"/>
    <cellStyle name="Note 3 5 3 3 2 2" xfId="909" xr:uid="{00000000-0005-0000-0000-0000DA900000}"/>
    <cellStyle name="Note 3 5 3 3 3" xfId="30017" xr:uid="{00000000-0005-0000-0000-0000DB900000}"/>
    <cellStyle name="Note 3 5 3 4" xfId="908" xr:uid="{00000000-0005-0000-0000-0000DC900000}"/>
    <cellStyle name="Note 3 5 3 4 2" xfId="907" xr:uid="{00000000-0005-0000-0000-0000DD900000}"/>
    <cellStyle name="Note 3 5 3 5" xfId="906" xr:uid="{00000000-0005-0000-0000-0000DE900000}"/>
    <cellStyle name="Note 3 5 4" xfId="905" xr:uid="{00000000-0005-0000-0000-0000DF900000}"/>
    <cellStyle name="Note 3 5 4 2" xfId="32258" xr:uid="{00000000-0005-0000-0000-0000E0900000}"/>
    <cellStyle name="Note 3 5 4 2 2" xfId="904" xr:uid="{00000000-0005-0000-0000-0000E1900000}"/>
    <cellStyle name="Note 3 5 4 2 2 2" xfId="10993" xr:uid="{00000000-0005-0000-0000-0000E2900000}"/>
    <cellStyle name="Note 3 5 4 2 3" xfId="16518" xr:uid="{00000000-0005-0000-0000-0000E3900000}"/>
    <cellStyle name="Note 3 5 4 3" xfId="29368" xr:uid="{00000000-0005-0000-0000-0000E4900000}"/>
    <cellStyle name="Note 3 5 4 3 2" xfId="2858" xr:uid="{00000000-0005-0000-0000-0000E5900000}"/>
    <cellStyle name="Note 3 5 4 4" xfId="28727" xr:uid="{00000000-0005-0000-0000-0000E6900000}"/>
    <cellStyle name="Note 3 5 5" xfId="903" xr:uid="{00000000-0005-0000-0000-0000E7900000}"/>
    <cellStyle name="Note 3 5 5 2" xfId="32240" xr:uid="{00000000-0005-0000-0000-0000E8900000}"/>
    <cellStyle name="Note 3 5 5 2 2" xfId="27666" xr:uid="{00000000-0005-0000-0000-0000E9900000}"/>
    <cellStyle name="Note 3 5 5 3" xfId="902" xr:uid="{00000000-0005-0000-0000-0000EA900000}"/>
    <cellStyle name="Note 3 5 6" xfId="15225" xr:uid="{00000000-0005-0000-0000-0000EB900000}"/>
    <cellStyle name="Note 3 5 6 2" xfId="15223" xr:uid="{00000000-0005-0000-0000-0000EC900000}"/>
    <cellStyle name="Note 3 5 7" xfId="15169" xr:uid="{00000000-0005-0000-0000-0000ED900000}"/>
    <cellStyle name="Note 3 5 8" xfId="34941" xr:uid="{00000000-0005-0000-0000-0000EE900000}"/>
    <cellStyle name="Note 3 6" xfId="20279" xr:uid="{00000000-0005-0000-0000-0000EF900000}"/>
    <cellStyle name="Note 3 6 2" xfId="20970" xr:uid="{00000000-0005-0000-0000-0000F0900000}"/>
    <cellStyle name="Note 3 6 2 2" xfId="1532" xr:uid="{00000000-0005-0000-0000-0000F1900000}"/>
    <cellStyle name="Note 3 6 2 2 2" xfId="1530" xr:uid="{00000000-0005-0000-0000-0000F2900000}"/>
    <cellStyle name="Note 3 6 2 2 2 2" xfId="1528" xr:uid="{00000000-0005-0000-0000-0000F3900000}"/>
    <cellStyle name="Note 3 6 2 2 2 2 2" xfId="901" xr:uid="{00000000-0005-0000-0000-0000F4900000}"/>
    <cellStyle name="Note 3 6 2 2 2 3" xfId="900" xr:uid="{00000000-0005-0000-0000-0000F5900000}"/>
    <cellStyle name="Note 3 6 2 2 3" xfId="4521" xr:uid="{00000000-0005-0000-0000-0000F6900000}"/>
    <cellStyle name="Note 3 6 2 2 3 2" xfId="4519" xr:uid="{00000000-0005-0000-0000-0000F7900000}"/>
    <cellStyle name="Note 3 6 2 2 4" xfId="20816" xr:uid="{00000000-0005-0000-0000-0000F8900000}"/>
    <cellStyle name="Note 3 6 2 3" xfId="1526" xr:uid="{00000000-0005-0000-0000-0000F9900000}"/>
    <cellStyle name="Note 3 6 2 3 2" xfId="1524" xr:uid="{00000000-0005-0000-0000-0000FA900000}"/>
    <cellStyle name="Note 3 6 2 3 2 2" xfId="899" xr:uid="{00000000-0005-0000-0000-0000FB900000}"/>
    <cellStyle name="Note 3 6 2 3 3" xfId="4516" xr:uid="{00000000-0005-0000-0000-0000FC900000}"/>
    <cellStyle name="Note 3 6 2 4" xfId="1522" xr:uid="{00000000-0005-0000-0000-0000FD900000}"/>
    <cellStyle name="Note 3 6 2 4 2" xfId="898" xr:uid="{00000000-0005-0000-0000-0000FE900000}"/>
    <cellStyle name="Note 3 6 2 5" xfId="897" xr:uid="{00000000-0005-0000-0000-0000FF900000}"/>
    <cellStyle name="Note 3 6 3" xfId="20863" xr:uid="{00000000-0005-0000-0000-000000910000}"/>
    <cellStyle name="Note 3 6 3 2" xfId="1513" xr:uid="{00000000-0005-0000-0000-000001910000}"/>
    <cellStyle name="Note 3 6 3 2 2" xfId="1511" xr:uid="{00000000-0005-0000-0000-000002910000}"/>
    <cellStyle name="Note 3 6 3 2 2 2" xfId="896" xr:uid="{00000000-0005-0000-0000-000003910000}"/>
    <cellStyle name="Note 3 6 3 2 3" xfId="16488" xr:uid="{00000000-0005-0000-0000-000004910000}"/>
    <cellStyle name="Note 3 6 3 3" xfId="1509" xr:uid="{00000000-0005-0000-0000-000005910000}"/>
    <cellStyle name="Note 3 6 3 3 2" xfId="21864" xr:uid="{00000000-0005-0000-0000-000006910000}"/>
    <cellStyle name="Note 3 6 3 4" xfId="895" xr:uid="{00000000-0005-0000-0000-000007910000}"/>
    <cellStyle name="Note 3 6 4" xfId="894" xr:uid="{00000000-0005-0000-0000-000008910000}"/>
    <cellStyle name="Note 3 6 4 2" xfId="34222" xr:uid="{00000000-0005-0000-0000-000009910000}"/>
    <cellStyle name="Note 3 6 4 2 2" xfId="893" xr:uid="{00000000-0005-0000-0000-00000A910000}"/>
    <cellStyle name="Note 3 6 4 3" xfId="892" xr:uid="{00000000-0005-0000-0000-00000B910000}"/>
    <cellStyle name="Note 3 6 5" xfId="891" xr:uid="{00000000-0005-0000-0000-00000C910000}"/>
    <cellStyle name="Note 3 6 5 2" xfId="890" xr:uid="{00000000-0005-0000-0000-00000D910000}"/>
    <cellStyle name="Note 3 6 6" xfId="15129" xr:uid="{00000000-0005-0000-0000-00000E910000}"/>
    <cellStyle name="Note 3 6 7" xfId="35146" xr:uid="{00000000-0005-0000-0000-00000F910000}"/>
    <cellStyle name="Note 3 7" xfId="16762" xr:uid="{00000000-0005-0000-0000-000010910000}"/>
    <cellStyle name="Note 3 7 2" xfId="20853" xr:uid="{00000000-0005-0000-0000-000011910000}"/>
    <cellStyle name="Note 3 7 2 2" xfId="889" xr:uid="{00000000-0005-0000-0000-000012910000}"/>
    <cellStyle name="Note 3 7 2 2 2" xfId="887" xr:uid="{00000000-0005-0000-0000-000013910000}"/>
    <cellStyle name="Note 3 7 2 2 2 2" xfId="885" xr:uid="{00000000-0005-0000-0000-000014910000}"/>
    <cellStyle name="Note 3 7 2 2 3" xfId="4501" xr:uid="{00000000-0005-0000-0000-000015910000}"/>
    <cellStyle name="Note 3 7 2 3" xfId="884" xr:uid="{00000000-0005-0000-0000-000016910000}"/>
    <cellStyle name="Note 3 7 2 3 2" xfId="882" xr:uid="{00000000-0005-0000-0000-000017910000}"/>
    <cellStyle name="Note 3 7 2 4" xfId="31836" xr:uid="{00000000-0005-0000-0000-000018910000}"/>
    <cellStyle name="Note 3 7 3" xfId="881" xr:uid="{00000000-0005-0000-0000-000019910000}"/>
    <cellStyle name="Note 3 7 3 2" xfId="880" xr:uid="{00000000-0005-0000-0000-00001A910000}"/>
    <cellStyle name="Note 3 7 3 2 2" xfId="878" xr:uid="{00000000-0005-0000-0000-00001B910000}"/>
    <cellStyle name="Note 3 7 3 3" xfId="4504" xr:uid="{00000000-0005-0000-0000-00001C910000}"/>
    <cellStyle name="Note 3 7 4" xfId="888" xr:uid="{00000000-0005-0000-0000-00001D910000}"/>
    <cellStyle name="Note 3 7 4 2" xfId="886" xr:uid="{00000000-0005-0000-0000-00001E910000}"/>
    <cellStyle name="Note 3 7 5" xfId="883" xr:uid="{00000000-0005-0000-0000-00001F910000}"/>
    <cellStyle name="Note 3 7 6" xfId="35375" xr:uid="{00000000-0005-0000-0000-000020910000}"/>
    <cellStyle name="Note 3 8" xfId="28030" xr:uid="{00000000-0005-0000-0000-000021910000}"/>
    <cellStyle name="Note 3 8 2" xfId="877" xr:uid="{00000000-0005-0000-0000-000022910000}"/>
    <cellStyle name="Note 3 8 2 2" xfId="876" xr:uid="{00000000-0005-0000-0000-000023910000}"/>
    <cellStyle name="Note 3 8 2 2 2" xfId="874" xr:uid="{00000000-0005-0000-0000-000024910000}"/>
    <cellStyle name="Note 3 8 2 3" xfId="3793" xr:uid="{00000000-0005-0000-0000-000025910000}"/>
    <cellStyle name="Note 3 8 3" xfId="873" xr:uid="{00000000-0005-0000-0000-000026910000}"/>
    <cellStyle name="Note 3 8 3 2" xfId="872" xr:uid="{00000000-0005-0000-0000-000027910000}"/>
    <cellStyle name="Note 3 8 4" xfId="879" xr:uid="{00000000-0005-0000-0000-000028910000}"/>
    <cellStyle name="Note 3 8 5" xfId="36247" xr:uid="{00000000-0005-0000-0000-000029910000}"/>
    <cellStyle name="Note 3 9" xfId="871" xr:uid="{00000000-0005-0000-0000-00002A910000}"/>
    <cellStyle name="Note 3 9 2" xfId="870" xr:uid="{00000000-0005-0000-0000-00002B910000}"/>
    <cellStyle name="Note 3 9 2 2" xfId="869" xr:uid="{00000000-0005-0000-0000-00002C910000}"/>
    <cellStyle name="Note 3 9 3" xfId="28178" xr:uid="{00000000-0005-0000-0000-00002D910000}"/>
    <cellStyle name="Note 3 9 4" xfId="36533" xr:uid="{00000000-0005-0000-0000-00002E910000}"/>
    <cellStyle name="Note 30" xfId="35889" xr:uid="{00000000-0005-0000-0000-00002F910000}"/>
    <cellStyle name="Note 30 2" xfId="37061" xr:uid="{00000000-0005-0000-0000-000030910000}"/>
    <cellStyle name="Note 30 3" xfId="37955" xr:uid="{00000000-0005-0000-0000-000031910000}"/>
    <cellStyle name="Note 31" xfId="35891" xr:uid="{00000000-0005-0000-0000-000032910000}"/>
    <cellStyle name="Note 31 2" xfId="37063" xr:uid="{00000000-0005-0000-0000-000033910000}"/>
    <cellStyle name="Note 31 3" xfId="37958" xr:uid="{00000000-0005-0000-0000-000034910000}"/>
    <cellStyle name="Note 32" xfId="35911" xr:uid="{00000000-0005-0000-0000-000035910000}"/>
    <cellStyle name="Note 32 2" xfId="37082" xr:uid="{00000000-0005-0000-0000-000036910000}"/>
    <cellStyle name="Note 32 3" xfId="37978" xr:uid="{00000000-0005-0000-0000-000037910000}"/>
    <cellStyle name="Note 33" xfId="35931" xr:uid="{00000000-0005-0000-0000-000038910000}"/>
    <cellStyle name="Note 33 2" xfId="37101" xr:uid="{00000000-0005-0000-0000-000039910000}"/>
    <cellStyle name="Note 33 3" xfId="37998" xr:uid="{00000000-0005-0000-0000-00003A910000}"/>
    <cellStyle name="Note 34" xfId="35951" xr:uid="{00000000-0005-0000-0000-00003B910000}"/>
    <cellStyle name="Note 34 2" xfId="37120" xr:uid="{00000000-0005-0000-0000-00003C910000}"/>
    <cellStyle name="Note 34 3" xfId="38018" xr:uid="{00000000-0005-0000-0000-00003D910000}"/>
    <cellStyle name="Note 35" xfId="35971" xr:uid="{00000000-0005-0000-0000-00003E910000}"/>
    <cellStyle name="Note 35 2" xfId="37140" xr:uid="{00000000-0005-0000-0000-00003F910000}"/>
    <cellStyle name="Note 35 3" xfId="38038" xr:uid="{00000000-0005-0000-0000-000040910000}"/>
    <cellStyle name="Note 36" xfId="35991" xr:uid="{00000000-0005-0000-0000-000041910000}"/>
    <cellStyle name="Note 36 2" xfId="37160" xr:uid="{00000000-0005-0000-0000-000042910000}"/>
    <cellStyle name="Note 36 3" xfId="38058" xr:uid="{00000000-0005-0000-0000-000043910000}"/>
    <cellStyle name="Note 37" xfId="36011" xr:uid="{00000000-0005-0000-0000-000044910000}"/>
    <cellStyle name="Note 37 2" xfId="37180" xr:uid="{00000000-0005-0000-0000-000045910000}"/>
    <cellStyle name="Note 37 3" xfId="38078" xr:uid="{00000000-0005-0000-0000-000046910000}"/>
    <cellStyle name="Note 38" xfId="36031" xr:uid="{00000000-0005-0000-0000-000047910000}"/>
    <cellStyle name="Note 38 2" xfId="37200" xr:uid="{00000000-0005-0000-0000-000048910000}"/>
    <cellStyle name="Note 38 3" xfId="38098" xr:uid="{00000000-0005-0000-0000-000049910000}"/>
    <cellStyle name="Note 39" xfId="36051" xr:uid="{00000000-0005-0000-0000-00004A910000}"/>
    <cellStyle name="Note 39 2" xfId="37220" xr:uid="{00000000-0005-0000-0000-00004B910000}"/>
    <cellStyle name="Note 39 3" xfId="38118" xr:uid="{00000000-0005-0000-0000-00004C910000}"/>
    <cellStyle name="Note 4" xfId="97" xr:uid="{00000000-0005-0000-0000-00004D910000}"/>
    <cellStyle name="Note 4 10" xfId="867" xr:uid="{00000000-0005-0000-0000-00004E910000}"/>
    <cellStyle name="Note 4 10 2" xfId="37437" xr:uid="{00000000-0005-0000-0000-00004F910000}"/>
    <cellStyle name="Note 4 11" xfId="34451" xr:uid="{00000000-0005-0000-0000-000050910000}"/>
    <cellStyle name="Note 4 12" xfId="868" xr:uid="{00000000-0005-0000-0000-000051910000}"/>
    <cellStyle name="Note 4 2" xfId="158" xr:uid="{00000000-0005-0000-0000-000052910000}"/>
    <cellStyle name="Note 4 2 10" xfId="34506" xr:uid="{00000000-0005-0000-0000-000053910000}"/>
    <cellStyle name="Note 4 2 11" xfId="866" xr:uid="{00000000-0005-0000-0000-000054910000}"/>
    <cellStyle name="Note 4 2 2" xfId="10265" xr:uid="{00000000-0005-0000-0000-000055910000}"/>
    <cellStyle name="Note 4 2 2 2" xfId="865" xr:uid="{00000000-0005-0000-0000-000056910000}"/>
    <cellStyle name="Note 4 2 2 2 2" xfId="864" xr:uid="{00000000-0005-0000-0000-000057910000}"/>
    <cellStyle name="Note 4 2 2 2 2 2" xfId="863" xr:uid="{00000000-0005-0000-0000-000058910000}"/>
    <cellStyle name="Note 4 2 2 2 2 2 2" xfId="862" xr:uid="{00000000-0005-0000-0000-000059910000}"/>
    <cellStyle name="Note 4 2 2 2 2 2 2 2" xfId="861" xr:uid="{00000000-0005-0000-0000-00005A910000}"/>
    <cellStyle name="Note 4 2 2 2 2 2 2 2 2" xfId="860" xr:uid="{00000000-0005-0000-0000-00005B910000}"/>
    <cellStyle name="Note 4 2 2 2 2 2 2 2 2 2" xfId="859" xr:uid="{00000000-0005-0000-0000-00005C910000}"/>
    <cellStyle name="Note 4 2 2 2 2 2 2 2 3" xfId="858" xr:uid="{00000000-0005-0000-0000-00005D910000}"/>
    <cellStyle name="Note 4 2 2 2 2 2 2 3" xfId="857" xr:uid="{00000000-0005-0000-0000-00005E910000}"/>
    <cellStyle name="Note 4 2 2 2 2 2 2 3 2" xfId="856" xr:uid="{00000000-0005-0000-0000-00005F910000}"/>
    <cellStyle name="Note 4 2 2 2 2 2 2 4" xfId="5058" xr:uid="{00000000-0005-0000-0000-000060910000}"/>
    <cellStyle name="Note 4 2 2 2 2 2 3" xfId="18636" xr:uid="{00000000-0005-0000-0000-000061910000}"/>
    <cellStyle name="Note 4 2 2 2 2 2 3 2" xfId="855" xr:uid="{00000000-0005-0000-0000-000062910000}"/>
    <cellStyle name="Note 4 2 2 2 2 2 3 2 2" xfId="854" xr:uid="{00000000-0005-0000-0000-000063910000}"/>
    <cellStyle name="Note 4 2 2 2 2 2 3 3" xfId="853" xr:uid="{00000000-0005-0000-0000-000064910000}"/>
    <cellStyle name="Note 4 2 2 2 2 2 4" xfId="7138" xr:uid="{00000000-0005-0000-0000-000065910000}"/>
    <cellStyle name="Note 4 2 2 2 2 2 4 2" xfId="24895" xr:uid="{00000000-0005-0000-0000-000066910000}"/>
    <cellStyle name="Note 4 2 2 2 2 2 5" xfId="31045" xr:uid="{00000000-0005-0000-0000-000067910000}"/>
    <cellStyle name="Note 4 2 2 2 2 3" xfId="852" xr:uid="{00000000-0005-0000-0000-000068910000}"/>
    <cellStyle name="Note 4 2 2 2 2 3 2" xfId="851" xr:uid="{00000000-0005-0000-0000-000069910000}"/>
    <cellStyle name="Note 4 2 2 2 2 3 2 2" xfId="850" xr:uid="{00000000-0005-0000-0000-00006A910000}"/>
    <cellStyle name="Note 4 2 2 2 2 3 2 2 2" xfId="849" xr:uid="{00000000-0005-0000-0000-00006B910000}"/>
    <cellStyle name="Note 4 2 2 2 2 3 2 3" xfId="848" xr:uid="{00000000-0005-0000-0000-00006C910000}"/>
    <cellStyle name="Note 4 2 2 2 2 3 3" xfId="847" xr:uid="{00000000-0005-0000-0000-00006D910000}"/>
    <cellStyle name="Note 4 2 2 2 2 3 3 2" xfId="846" xr:uid="{00000000-0005-0000-0000-00006E910000}"/>
    <cellStyle name="Note 4 2 2 2 2 3 4" xfId="32305" xr:uid="{00000000-0005-0000-0000-00006F910000}"/>
    <cellStyle name="Note 4 2 2 2 2 4" xfId="845" xr:uid="{00000000-0005-0000-0000-000070910000}"/>
    <cellStyle name="Note 4 2 2 2 2 4 2" xfId="3203" xr:uid="{00000000-0005-0000-0000-000071910000}"/>
    <cellStyle name="Note 4 2 2 2 2 4 2 2" xfId="3201" xr:uid="{00000000-0005-0000-0000-000072910000}"/>
    <cellStyle name="Note 4 2 2 2 2 4 3" xfId="3199" xr:uid="{00000000-0005-0000-0000-000073910000}"/>
    <cellStyle name="Note 4 2 2 2 2 5" xfId="844" xr:uid="{00000000-0005-0000-0000-000074910000}"/>
    <cellStyle name="Note 4 2 2 2 2 5 2" xfId="17735" xr:uid="{00000000-0005-0000-0000-000075910000}"/>
    <cellStyle name="Note 4 2 2 2 2 6" xfId="843" xr:uid="{00000000-0005-0000-0000-000076910000}"/>
    <cellStyle name="Note 4 2 2 2 3" xfId="15604" xr:uid="{00000000-0005-0000-0000-000077910000}"/>
    <cellStyle name="Note 4 2 2 2 3 2" xfId="842" xr:uid="{00000000-0005-0000-0000-000078910000}"/>
    <cellStyle name="Note 4 2 2 2 3 2 2" xfId="2674" xr:uid="{00000000-0005-0000-0000-000079910000}"/>
    <cellStyle name="Note 4 2 2 2 3 2 2 2" xfId="16693" xr:uid="{00000000-0005-0000-0000-00007A910000}"/>
    <cellStyle name="Note 4 2 2 2 3 2 2 2 2" xfId="6775" xr:uid="{00000000-0005-0000-0000-00007B910000}"/>
    <cellStyle name="Note 4 2 2 2 3 2 2 3" xfId="6771" xr:uid="{00000000-0005-0000-0000-00007C910000}"/>
    <cellStyle name="Note 4 2 2 2 3 2 3" xfId="841" xr:uid="{00000000-0005-0000-0000-00007D910000}"/>
    <cellStyle name="Note 4 2 2 2 3 2 3 2" xfId="16675" xr:uid="{00000000-0005-0000-0000-00007E910000}"/>
    <cellStyle name="Note 4 2 2 2 3 2 4" xfId="32187" xr:uid="{00000000-0005-0000-0000-00007F910000}"/>
    <cellStyle name="Note 4 2 2 2 3 3" xfId="6730" xr:uid="{00000000-0005-0000-0000-000080910000}"/>
    <cellStyle name="Note 4 2 2 2 3 3 2" xfId="840" xr:uid="{00000000-0005-0000-0000-000081910000}"/>
    <cellStyle name="Note 4 2 2 2 3 3 2 2" xfId="6732" xr:uid="{00000000-0005-0000-0000-000082910000}"/>
    <cellStyle name="Note 4 2 2 2 3 3 3" xfId="838" xr:uid="{00000000-0005-0000-0000-000083910000}"/>
    <cellStyle name="Note 4 2 2 2 3 4" xfId="6726" xr:uid="{00000000-0005-0000-0000-000084910000}"/>
    <cellStyle name="Note 4 2 2 2 3 4 2" xfId="3185" xr:uid="{00000000-0005-0000-0000-000085910000}"/>
    <cellStyle name="Note 4 2 2 2 3 5" xfId="837" xr:uid="{00000000-0005-0000-0000-000086910000}"/>
    <cellStyle name="Note 4 2 2 2 4" xfId="28282" xr:uid="{00000000-0005-0000-0000-000087910000}"/>
    <cellStyle name="Note 4 2 2 2 4 2" xfId="836" xr:uid="{00000000-0005-0000-0000-000088910000}"/>
    <cellStyle name="Note 4 2 2 2 4 2 2" xfId="835" xr:uid="{00000000-0005-0000-0000-000089910000}"/>
    <cellStyle name="Note 4 2 2 2 4 2 2 2" xfId="6547" xr:uid="{00000000-0005-0000-0000-00008A910000}"/>
    <cellStyle name="Note 4 2 2 2 4 2 3" xfId="834" xr:uid="{00000000-0005-0000-0000-00008B910000}"/>
    <cellStyle name="Note 4 2 2 2 4 3" xfId="6723" xr:uid="{00000000-0005-0000-0000-00008C910000}"/>
    <cellStyle name="Note 4 2 2 2 4 3 2" xfId="833" xr:uid="{00000000-0005-0000-0000-00008D910000}"/>
    <cellStyle name="Note 4 2 2 2 4 4" xfId="832" xr:uid="{00000000-0005-0000-0000-00008E910000}"/>
    <cellStyle name="Note 4 2 2 2 5" xfId="831" xr:uid="{00000000-0005-0000-0000-00008F910000}"/>
    <cellStyle name="Note 4 2 2 2 5 2" xfId="830" xr:uid="{00000000-0005-0000-0000-000090910000}"/>
    <cellStyle name="Note 4 2 2 2 5 2 2" xfId="829" xr:uid="{00000000-0005-0000-0000-000091910000}"/>
    <cellStyle name="Note 4 2 2 2 5 3" xfId="828" xr:uid="{00000000-0005-0000-0000-000092910000}"/>
    <cellStyle name="Note 4 2 2 2 6" xfId="827" xr:uid="{00000000-0005-0000-0000-000093910000}"/>
    <cellStyle name="Note 4 2 2 2 6 2" xfId="826" xr:uid="{00000000-0005-0000-0000-000094910000}"/>
    <cellStyle name="Note 4 2 2 2 7" xfId="825" xr:uid="{00000000-0005-0000-0000-000095910000}"/>
    <cellStyle name="Note 4 2 2 3" xfId="1022" xr:uid="{00000000-0005-0000-0000-000096910000}"/>
    <cellStyle name="Note 4 2 2 3 2" xfId="24907" xr:uid="{00000000-0005-0000-0000-000097910000}"/>
    <cellStyle name="Note 4 2 2 3 2 2" xfId="1020" xr:uid="{00000000-0005-0000-0000-000098910000}"/>
    <cellStyle name="Note 4 2 2 3 2 2 2" xfId="26033" xr:uid="{00000000-0005-0000-0000-000099910000}"/>
    <cellStyle name="Note 4 2 2 3 2 2 2 2" xfId="824" xr:uid="{00000000-0005-0000-0000-00009A910000}"/>
    <cellStyle name="Note 4 2 2 3 2 2 2 2 2" xfId="32099" xr:uid="{00000000-0005-0000-0000-00009B910000}"/>
    <cellStyle name="Note 4 2 2 3 2 2 2 3" xfId="823" xr:uid="{00000000-0005-0000-0000-00009C910000}"/>
    <cellStyle name="Note 4 2 2 3 2 2 3" xfId="822" xr:uid="{00000000-0005-0000-0000-00009D910000}"/>
    <cellStyle name="Note 4 2 2 3 2 2 3 2" xfId="821" xr:uid="{00000000-0005-0000-0000-00009E910000}"/>
    <cellStyle name="Note 4 2 2 3 2 2 4" xfId="31722" xr:uid="{00000000-0005-0000-0000-00009F910000}"/>
    <cellStyle name="Note 4 2 2 3 2 3" xfId="820" xr:uid="{00000000-0005-0000-0000-0000A0910000}"/>
    <cellStyle name="Note 4 2 2 3 2 3 2" xfId="819" xr:uid="{00000000-0005-0000-0000-0000A1910000}"/>
    <cellStyle name="Note 4 2 2 3 2 3 2 2" xfId="818" xr:uid="{00000000-0005-0000-0000-0000A2910000}"/>
    <cellStyle name="Note 4 2 2 3 2 3 3" xfId="817" xr:uid="{00000000-0005-0000-0000-0000A3910000}"/>
    <cellStyle name="Note 4 2 2 3 2 4" xfId="816" xr:uid="{00000000-0005-0000-0000-0000A4910000}"/>
    <cellStyle name="Note 4 2 2 3 2 4 2" xfId="7330" xr:uid="{00000000-0005-0000-0000-0000A5910000}"/>
    <cellStyle name="Note 4 2 2 3 2 5" xfId="815" xr:uid="{00000000-0005-0000-0000-0000A6910000}"/>
    <cellStyle name="Note 4 2 2 3 3" xfId="24220" xr:uid="{00000000-0005-0000-0000-0000A7910000}"/>
    <cellStyle name="Note 4 2 2 3 3 2" xfId="814" xr:uid="{00000000-0005-0000-0000-0000A8910000}"/>
    <cellStyle name="Note 4 2 2 3 3 2 2" xfId="20081" xr:uid="{00000000-0005-0000-0000-0000A9910000}"/>
    <cellStyle name="Note 4 2 2 3 3 2 2 2" xfId="17426" xr:uid="{00000000-0005-0000-0000-0000AA910000}"/>
    <cellStyle name="Note 4 2 2 3 3 2 3" xfId="813" xr:uid="{00000000-0005-0000-0000-0000AB910000}"/>
    <cellStyle name="Note 4 2 2 3 3 3" xfId="6721" xr:uid="{00000000-0005-0000-0000-0000AC910000}"/>
    <cellStyle name="Note 4 2 2 3 3 3 2" xfId="21605" xr:uid="{00000000-0005-0000-0000-0000AD910000}"/>
    <cellStyle name="Note 4 2 2 3 3 4" xfId="812" xr:uid="{00000000-0005-0000-0000-0000AE910000}"/>
    <cellStyle name="Note 4 2 2 3 4" xfId="21798" xr:uid="{00000000-0005-0000-0000-0000AF910000}"/>
    <cellStyle name="Note 4 2 2 3 4 2" xfId="811" xr:uid="{00000000-0005-0000-0000-0000B0910000}"/>
    <cellStyle name="Note 4 2 2 3 4 2 2" xfId="810" xr:uid="{00000000-0005-0000-0000-0000B1910000}"/>
    <cellStyle name="Note 4 2 2 3 4 3" xfId="809" xr:uid="{00000000-0005-0000-0000-0000B2910000}"/>
    <cellStyle name="Note 4 2 2 3 5" xfId="26073" xr:uid="{00000000-0005-0000-0000-0000B3910000}"/>
    <cellStyle name="Note 4 2 2 3 5 2" xfId="808" xr:uid="{00000000-0005-0000-0000-0000B4910000}"/>
    <cellStyle name="Note 4 2 2 3 6" xfId="26071" xr:uid="{00000000-0005-0000-0000-0000B5910000}"/>
    <cellStyle name="Note 4 2 2 4" xfId="4781" xr:uid="{00000000-0005-0000-0000-0000B6910000}"/>
    <cellStyle name="Note 4 2 2 4 2" xfId="24181" xr:uid="{00000000-0005-0000-0000-0000B7910000}"/>
    <cellStyle name="Note 4 2 2 4 2 2" xfId="807" xr:uid="{00000000-0005-0000-0000-0000B8910000}"/>
    <cellStyle name="Note 4 2 2 4 2 2 2" xfId="13300" xr:uid="{00000000-0005-0000-0000-0000B9910000}"/>
    <cellStyle name="Note 4 2 2 4 2 2 2 2" xfId="10434" xr:uid="{00000000-0005-0000-0000-0000BA910000}"/>
    <cellStyle name="Note 4 2 2 4 2 2 3" xfId="10429" xr:uid="{00000000-0005-0000-0000-0000BB910000}"/>
    <cellStyle name="Note 4 2 2 4 2 3" xfId="806" xr:uid="{00000000-0005-0000-0000-0000BC910000}"/>
    <cellStyle name="Note 4 2 2 4 2 3 2" xfId="10410" xr:uid="{00000000-0005-0000-0000-0000BD910000}"/>
    <cellStyle name="Note 4 2 2 4 2 4" xfId="805" xr:uid="{00000000-0005-0000-0000-0000BE910000}"/>
    <cellStyle name="Note 4 2 2 4 3" xfId="21791" xr:uid="{00000000-0005-0000-0000-0000BF910000}"/>
    <cellStyle name="Note 4 2 2 4 3 2" xfId="28316" xr:uid="{00000000-0005-0000-0000-0000C0910000}"/>
    <cellStyle name="Note 4 2 2 4 3 2 2" xfId="10344" xr:uid="{00000000-0005-0000-0000-0000C1910000}"/>
    <cellStyle name="Note 4 2 2 4 3 3" xfId="25837" xr:uid="{00000000-0005-0000-0000-0000C2910000}"/>
    <cellStyle name="Note 4 2 2 4 4" xfId="21784" xr:uid="{00000000-0005-0000-0000-0000C3910000}"/>
    <cellStyle name="Note 4 2 2 4 4 2" xfId="25826" xr:uid="{00000000-0005-0000-0000-0000C4910000}"/>
    <cellStyle name="Note 4 2 2 4 5" xfId="27262" xr:uid="{00000000-0005-0000-0000-0000C5910000}"/>
    <cellStyle name="Note 4 2 2 5" xfId="1018" xr:uid="{00000000-0005-0000-0000-0000C6910000}"/>
    <cellStyle name="Note 4 2 2 5 2" xfId="29375" xr:uid="{00000000-0005-0000-0000-0000C7910000}"/>
    <cellStyle name="Note 4 2 2 5 2 2" xfId="804" xr:uid="{00000000-0005-0000-0000-0000C8910000}"/>
    <cellStyle name="Note 4 2 2 5 2 2 2" xfId="9608" xr:uid="{00000000-0005-0000-0000-0000C9910000}"/>
    <cellStyle name="Note 4 2 2 5 2 3" xfId="803" xr:uid="{00000000-0005-0000-0000-0000CA910000}"/>
    <cellStyle name="Note 4 2 2 5 3" xfId="18975" xr:uid="{00000000-0005-0000-0000-0000CB910000}"/>
    <cellStyle name="Note 4 2 2 5 3 2" xfId="22810" xr:uid="{00000000-0005-0000-0000-0000CC910000}"/>
    <cellStyle name="Note 4 2 2 5 4" xfId="802" xr:uid="{00000000-0005-0000-0000-0000CD910000}"/>
    <cellStyle name="Note 4 2 2 6" xfId="9717" xr:uid="{00000000-0005-0000-0000-0000CE910000}"/>
    <cellStyle name="Note 4 2 2 6 2" xfId="18089" xr:uid="{00000000-0005-0000-0000-0000CF910000}"/>
    <cellStyle name="Note 4 2 2 6 2 2" xfId="20058" xr:uid="{00000000-0005-0000-0000-0000D0910000}"/>
    <cellStyle name="Note 4 2 2 6 3" xfId="18074" xr:uid="{00000000-0005-0000-0000-0000D1910000}"/>
    <cellStyle name="Note 4 2 2 7" xfId="9714" xr:uid="{00000000-0005-0000-0000-0000D2910000}"/>
    <cellStyle name="Note 4 2 2 7 2" xfId="31863" xr:uid="{00000000-0005-0000-0000-0000D3910000}"/>
    <cellStyle name="Note 4 2 2 8" xfId="18068" xr:uid="{00000000-0005-0000-0000-0000D4910000}"/>
    <cellStyle name="Note 4 2 3" xfId="801" xr:uid="{00000000-0005-0000-0000-0000D5910000}"/>
    <cellStyle name="Note 4 2 3 2" xfId="2268" xr:uid="{00000000-0005-0000-0000-0000D6910000}"/>
    <cellStyle name="Note 4 2 3 2 2" xfId="32796" xr:uid="{00000000-0005-0000-0000-0000D7910000}"/>
    <cellStyle name="Note 4 2 3 2 2 2" xfId="800" xr:uid="{00000000-0005-0000-0000-0000D8910000}"/>
    <cellStyle name="Note 4 2 3 2 2 2 2" xfId="3722" xr:uid="{00000000-0005-0000-0000-0000D9910000}"/>
    <cellStyle name="Note 4 2 3 2 2 2 2 2" xfId="3720" xr:uid="{00000000-0005-0000-0000-0000DA910000}"/>
    <cellStyle name="Note 4 2 3 2 2 2 2 2 2" xfId="17046" xr:uid="{00000000-0005-0000-0000-0000DB910000}"/>
    <cellStyle name="Note 4 2 3 2 2 2 2 3" xfId="799" xr:uid="{00000000-0005-0000-0000-0000DC910000}"/>
    <cellStyle name="Note 4 2 3 2 2 2 3" xfId="3717" xr:uid="{00000000-0005-0000-0000-0000DD910000}"/>
    <cellStyle name="Note 4 2 3 2 2 2 3 2" xfId="797" xr:uid="{00000000-0005-0000-0000-0000DE910000}"/>
    <cellStyle name="Note 4 2 3 2 2 2 4" xfId="28729" xr:uid="{00000000-0005-0000-0000-0000DF910000}"/>
    <cellStyle name="Note 4 2 3 2 2 3" xfId="29118" xr:uid="{00000000-0005-0000-0000-0000E0910000}"/>
    <cellStyle name="Note 4 2 3 2 2 3 2" xfId="26155" xr:uid="{00000000-0005-0000-0000-0000E1910000}"/>
    <cellStyle name="Note 4 2 3 2 2 3 2 2" xfId="5533" xr:uid="{00000000-0005-0000-0000-0000E2910000}"/>
    <cellStyle name="Note 4 2 3 2 2 3 3" xfId="18273" xr:uid="{00000000-0005-0000-0000-0000E3910000}"/>
    <cellStyle name="Note 4 2 3 2 2 4" xfId="31777" xr:uid="{00000000-0005-0000-0000-0000E4910000}"/>
    <cellStyle name="Note 4 2 3 2 2 4 2" xfId="795" xr:uid="{00000000-0005-0000-0000-0000E5910000}"/>
    <cellStyle name="Note 4 2 3 2 2 5" xfId="794" xr:uid="{00000000-0005-0000-0000-0000E6910000}"/>
    <cellStyle name="Note 4 2 3 2 3" xfId="793" xr:uid="{00000000-0005-0000-0000-0000E7910000}"/>
    <cellStyle name="Note 4 2 3 2 3 2" xfId="792" xr:uid="{00000000-0005-0000-0000-0000E8910000}"/>
    <cellStyle name="Note 4 2 3 2 3 2 2" xfId="3702" xr:uid="{00000000-0005-0000-0000-0000E9910000}"/>
    <cellStyle name="Note 4 2 3 2 3 2 2 2" xfId="6975" xr:uid="{00000000-0005-0000-0000-0000EA910000}"/>
    <cellStyle name="Note 4 2 3 2 3 2 3" xfId="791" xr:uid="{00000000-0005-0000-0000-0000EB910000}"/>
    <cellStyle name="Note 4 2 3 2 3 3" xfId="12979" xr:uid="{00000000-0005-0000-0000-0000EC910000}"/>
    <cellStyle name="Note 4 2 3 2 3 3 2" xfId="790" xr:uid="{00000000-0005-0000-0000-0000ED910000}"/>
    <cellStyle name="Note 4 2 3 2 3 4" xfId="13646" xr:uid="{00000000-0005-0000-0000-0000EE910000}"/>
    <cellStyle name="Note 4 2 3 2 4" xfId="3754" xr:uid="{00000000-0005-0000-0000-0000EF910000}"/>
    <cellStyle name="Note 4 2 3 2 4 2" xfId="789" xr:uid="{00000000-0005-0000-0000-0000F0910000}"/>
    <cellStyle name="Note 4 2 3 2 4 2 2" xfId="30283" xr:uid="{00000000-0005-0000-0000-0000F1910000}"/>
    <cellStyle name="Note 4 2 3 2 4 3" xfId="788" xr:uid="{00000000-0005-0000-0000-0000F2910000}"/>
    <cellStyle name="Note 4 2 3 2 5" xfId="4261" xr:uid="{00000000-0005-0000-0000-0000F3910000}"/>
    <cellStyle name="Note 4 2 3 2 5 2" xfId="787" xr:uid="{00000000-0005-0000-0000-0000F4910000}"/>
    <cellStyle name="Note 4 2 3 2 6" xfId="12498" xr:uid="{00000000-0005-0000-0000-0000F5910000}"/>
    <cellStyle name="Note 4 2 3 3" xfId="1015" xr:uid="{00000000-0005-0000-0000-0000F6910000}"/>
    <cellStyle name="Note 4 2 3 3 2" xfId="23670" xr:uid="{00000000-0005-0000-0000-0000F7910000}"/>
    <cellStyle name="Note 4 2 3 3 2 2" xfId="786" xr:uid="{00000000-0005-0000-0000-0000F8910000}"/>
    <cellStyle name="Note 4 2 3 3 2 2 2" xfId="3661" xr:uid="{00000000-0005-0000-0000-0000F9910000}"/>
    <cellStyle name="Note 4 2 3 3 2 2 2 2" xfId="785" xr:uid="{00000000-0005-0000-0000-0000FA910000}"/>
    <cellStyle name="Note 4 2 3 3 2 2 3" xfId="783" xr:uid="{00000000-0005-0000-0000-0000FB910000}"/>
    <cellStyle name="Note 4 2 3 3 2 3" xfId="29091" xr:uid="{00000000-0005-0000-0000-0000FC910000}"/>
    <cellStyle name="Note 4 2 3 3 2 3 2" xfId="782" xr:uid="{00000000-0005-0000-0000-0000FD910000}"/>
    <cellStyle name="Note 4 2 3 3 2 4" xfId="781" xr:uid="{00000000-0005-0000-0000-0000FE910000}"/>
    <cellStyle name="Note 4 2 3 3 3" xfId="21764" xr:uid="{00000000-0005-0000-0000-0000FF910000}"/>
    <cellStyle name="Note 4 2 3 3 3 2" xfId="780" xr:uid="{00000000-0005-0000-0000-000000920000}"/>
    <cellStyle name="Note 4 2 3 3 3 2 2" xfId="779" xr:uid="{00000000-0005-0000-0000-000001920000}"/>
    <cellStyle name="Note 4 2 3 3 3 3" xfId="778" xr:uid="{00000000-0005-0000-0000-000002920000}"/>
    <cellStyle name="Note 4 2 3 3 4" xfId="22906" xr:uid="{00000000-0005-0000-0000-000003920000}"/>
    <cellStyle name="Note 4 2 3 3 4 2" xfId="777" xr:uid="{00000000-0005-0000-0000-000004920000}"/>
    <cellStyle name="Note 4 2 3 3 5" xfId="26061" xr:uid="{00000000-0005-0000-0000-000005920000}"/>
    <cellStyle name="Note 4 2 3 4" xfId="1013" xr:uid="{00000000-0005-0000-0000-000006920000}"/>
    <cellStyle name="Note 4 2 3 4 2" xfId="21760" xr:uid="{00000000-0005-0000-0000-000007920000}"/>
    <cellStyle name="Note 4 2 3 4 2 2" xfId="776" xr:uid="{00000000-0005-0000-0000-000008920000}"/>
    <cellStyle name="Note 4 2 3 4 2 2 2" xfId="8101" xr:uid="{00000000-0005-0000-0000-000009920000}"/>
    <cellStyle name="Note 4 2 3 4 2 3" xfId="775" xr:uid="{00000000-0005-0000-0000-00000A920000}"/>
    <cellStyle name="Note 4 2 3 4 3" xfId="21756" xr:uid="{00000000-0005-0000-0000-00000B920000}"/>
    <cellStyle name="Note 4 2 3 4 3 2" xfId="25806" xr:uid="{00000000-0005-0000-0000-00000C920000}"/>
    <cellStyle name="Note 4 2 3 4 4" xfId="774" xr:uid="{00000000-0005-0000-0000-00000D920000}"/>
    <cellStyle name="Note 4 2 3 5" xfId="773" xr:uid="{00000000-0005-0000-0000-00000E920000}"/>
    <cellStyle name="Note 4 2 3 5 2" xfId="29297" xr:uid="{00000000-0005-0000-0000-00000F920000}"/>
    <cellStyle name="Note 4 2 3 5 2 2" xfId="772" xr:uid="{00000000-0005-0000-0000-000010920000}"/>
    <cellStyle name="Note 4 2 3 5 3" xfId="771" xr:uid="{00000000-0005-0000-0000-000011920000}"/>
    <cellStyle name="Note 4 2 3 6" xfId="9706" xr:uid="{00000000-0005-0000-0000-000012920000}"/>
    <cellStyle name="Note 4 2 3 6 2" xfId="18061" xr:uid="{00000000-0005-0000-0000-000013920000}"/>
    <cellStyle name="Note 4 2 3 7" xfId="28786" xr:uid="{00000000-0005-0000-0000-000014920000}"/>
    <cellStyle name="Note 4 2 4" xfId="770" xr:uid="{00000000-0005-0000-0000-000015920000}"/>
    <cellStyle name="Note 4 2 4 2" xfId="769" xr:uid="{00000000-0005-0000-0000-000016920000}"/>
    <cellStyle name="Note 4 2 4 2 2" xfId="768" xr:uid="{00000000-0005-0000-0000-000017920000}"/>
    <cellStyle name="Note 4 2 4 2 2 2" xfId="767" xr:uid="{00000000-0005-0000-0000-000018920000}"/>
    <cellStyle name="Note 4 2 4 2 2 2 2" xfId="3472" xr:uid="{00000000-0005-0000-0000-000019920000}"/>
    <cellStyle name="Note 4 2 4 2 2 2 2 2" xfId="766" xr:uid="{00000000-0005-0000-0000-00001A920000}"/>
    <cellStyle name="Note 4 2 4 2 2 2 3" xfId="6346" xr:uid="{00000000-0005-0000-0000-00001B920000}"/>
    <cellStyle name="Note 4 2 4 2 2 3" xfId="31477" xr:uid="{00000000-0005-0000-0000-00001C920000}"/>
    <cellStyle name="Note 4 2 4 2 2 3 2" xfId="765" xr:uid="{00000000-0005-0000-0000-00001D920000}"/>
    <cellStyle name="Note 4 2 4 2 2 4" xfId="3520" xr:uid="{00000000-0005-0000-0000-00001E920000}"/>
    <cellStyle name="Note 4 2 4 2 3" xfId="764" xr:uid="{00000000-0005-0000-0000-00001F920000}"/>
    <cellStyle name="Note 4 2 4 2 3 2" xfId="763" xr:uid="{00000000-0005-0000-0000-000020920000}"/>
    <cellStyle name="Note 4 2 4 2 3 2 2" xfId="762" xr:uid="{00000000-0005-0000-0000-000021920000}"/>
    <cellStyle name="Note 4 2 4 2 3 3" xfId="761" xr:uid="{00000000-0005-0000-0000-000022920000}"/>
    <cellStyle name="Note 4 2 4 2 4" xfId="760" xr:uid="{00000000-0005-0000-0000-000023920000}"/>
    <cellStyle name="Note 4 2 4 2 4 2" xfId="17689" xr:uid="{00000000-0005-0000-0000-000024920000}"/>
    <cellStyle name="Note 4 2 4 2 5" xfId="759" xr:uid="{00000000-0005-0000-0000-000025920000}"/>
    <cellStyle name="Note 4 2 4 3" xfId="1010" xr:uid="{00000000-0005-0000-0000-000026920000}"/>
    <cellStyle name="Note 4 2 4 3 2" xfId="31944" xr:uid="{00000000-0005-0000-0000-000027920000}"/>
    <cellStyle name="Note 4 2 4 3 2 2" xfId="758" xr:uid="{00000000-0005-0000-0000-000028920000}"/>
    <cellStyle name="Note 4 2 4 3 2 2 2" xfId="757" xr:uid="{00000000-0005-0000-0000-000029920000}"/>
    <cellStyle name="Note 4 2 4 3 2 3" xfId="756" xr:uid="{00000000-0005-0000-0000-00002A920000}"/>
    <cellStyle name="Note 4 2 4 3 3" xfId="29667" xr:uid="{00000000-0005-0000-0000-00002B920000}"/>
    <cellStyle name="Note 4 2 4 3 3 2" xfId="755" xr:uid="{00000000-0005-0000-0000-00002C920000}"/>
    <cellStyle name="Note 4 2 4 3 4" xfId="754" xr:uid="{00000000-0005-0000-0000-00002D920000}"/>
    <cellStyle name="Note 4 2 4 4" xfId="753" xr:uid="{00000000-0005-0000-0000-00002E920000}"/>
    <cellStyle name="Note 4 2 4 4 2" xfId="21743" xr:uid="{00000000-0005-0000-0000-00002F920000}"/>
    <cellStyle name="Note 4 2 4 4 2 2" xfId="752" xr:uid="{00000000-0005-0000-0000-000030920000}"/>
    <cellStyle name="Note 4 2 4 4 3" xfId="751" xr:uid="{00000000-0005-0000-0000-000031920000}"/>
    <cellStyle name="Note 4 2 4 5" xfId="750" xr:uid="{00000000-0005-0000-0000-000032920000}"/>
    <cellStyle name="Note 4 2 4 5 2" xfId="749" xr:uid="{00000000-0005-0000-0000-000033920000}"/>
    <cellStyle name="Note 4 2 4 6" xfId="18042" xr:uid="{00000000-0005-0000-0000-000034920000}"/>
    <cellStyle name="Note 4 2 5" xfId="748" xr:uid="{00000000-0005-0000-0000-000035920000}"/>
    <cellStyle name="Note 4 2 5 2" xfId="747" xr:uid="{00000000-0005-0000-0000-000036920000}"/>
    <cellStyle name="Note 4 2 5 2 2" xfId="746" xr:uid="{00000000-0005-0000-0000-000037920000}"/>
    <cellStyle name="Note 4 2 5 2 2 2" xfId="34354" xr:uid="{00000000-0005-0000-0000-000038920000}"/>
    <cellStyle name="Note 4 2 5 2 2 2 2" xfId="3896" xr:uid="{00000000-0005-0000-0000-000039920000}"/>
    <cellStyle name="Note 4 2 5 2 2 3" xfId="33086" xr:uid="{00000000-0005-0000-0000-00003A920000}"/>
    <cellStyle name="Note 4 2 5 2 3" xfId="17646" xr:uid="{00000000-0005-0000-0000-00003B920000}"/>
    <cellStyle name="Note 4 2 5 2 3 2" xfId="3892" xr:uid="{00000000-0005-0000-0000-00003C920000}"/>
    <cellStyle name="Note 4 2 5 2 4" xfId="745" xr:uid="{00000000-0005-0000-0000-00003D920000}"/>
    <cellStyle name="Note 4 2 5 3" xfId="744" xr:uid="{00000000-0005-0000-0000-00003E920000}"/>
    <cellStyle name="Note 4 2 5 3 2" xfId="21735" xr:uid="{00000000-0005-0000-0000-00003F920000}"/>
    <cellStyle name="Note 4 2 5 3 2 2" xfId="3886" xr:uid="{00000000-0005-0000-0000-000040920000}"/>
    <cellStyle name="Note 4 2 5 3 3" xfId="743" xr:uid="{00000000-0005-0000-0000-000041920000}"/>
    <cellStyle name="Note 4 2 5 4" xfId="742" xr:uid="{00000000-0005-0000-0000-000042920000}"/>
    <cellStyle name="Note 4 2 5 4 2" xfId="741" xr:uid="{00000000-0005-0000-0000-000043920000}"/>
    <cellStyle name="Note 4 2 5 5" xfId="740" xr:uid="{00000000-0005-0000-0000-000044920000}"/>
    <cellStyle name="Note 4 2 6" xfId="32962" xr:uid="{00000000-0005-0000-0000-000045920000}"/>
    <cellStyle name="Note 4 2 6 2" xfId="739" xr:uid="{00000000-0005-0000-0000-000046920000}"/>
    <cellStyle name="Note 4 2 6 2 2" xfId="738" xr:uid="{00000000-0005-0000-0000-000047920000}"/>
    <cellStyle name="Note 4 2 6 2 2 2" xfId="3837" xr:uid="{00000000-0005-0000-0000-000048920000}"/>
    <cellStyle name="Note 4 2 6 2 3" xfId="737" xr:uid="{00000000-0005-0000-0000-000049920000}"/>
    <cellStyle name="Note 4 2 6 3" xfId="736" xr:uid="{00000000-0005-0000-0000-00004A920000}"/>
    <cellStyle name="Note 4 2 6 3 2" xfId="735" xr:uid="{00000000-0005-0000-0000-00004B920000}"/>
    <cellStyle name="Note 4 2 6 4" xfId="734" xr:uid="{00000000-0005-0000-0000-00004C920000}"/>
    <cellStyle name="Note 4 2 7" xfId="25481" xr:uid="{00000000-0005-0000-0000-00004D920000}"/>
    <cellStyle name="Note 4 2 7 2" xfId="733" xr:uid="{00000000-0005-0000-0000-00004E920000}"/>
    <cellStyle name="Note 4 2 7 2 2" xfId="732" xr:uid="{00000000-0005-0000-0000-00004F920000}"/>
    <cellStyle name="Note 4 2 7 3" xfId="731" xr:uid="{00000000-0005-0000-0000-000050920000}"/>
    <cellStyle name="Note 4 2 8" xfId="730" xr:uid="{00000000-0005-0000-0000-000051920000}"/>
    <cellStyle name="Note 4 2 8 2" xfId="729" xr:uid="{00000000-0005-0000-0000-000052920000}"/>
    <cellStyle name="Note 4 2 9" xfId="11832" xr:uid="{00000000-0005-0000-0000-000053920000}"/>
    <cellStyle name="Note 4 3" xfId="219" xr:uid="{00000000-0005-0000-0000-000054920000}"/>
    <cellStyle name="Note 4 3 10" xfId="728" xr:uid="{00000000-0005-0000-0000-000055920000}"/>
    <cellStyle name="Note 4 3 2" xfId="727" xr:uid="{00000000-0005-0000-0000-000056920000}"/>
    <cellStyle name="Note 4 3 2 2" xfId="726" xr:uid="{00000000-0005-0000-0000-000057920000}"/>
    <cellStyle name="Note 4 3 2 2 2" xfId="725" xr:uid="{00000000-0005-0000-0000-000058920000}"/>
    <cellStyle name="Note 4 3 2 2 2 2" xfId="724" xr:uid="{00000000-0005-0000-0000-000059920000}"/>
    <cellStyle name="Note 4 3 2 2 2 2 2" xfId="723" xr:uid="{00000000-0005-0000-0000-00005A920000}"/>
    <cellStyle name="Note 4 3 2 2 2 2 2 2" xfId="722" xr:uid="{00000000-0005-0000-0000-00005B920000}"/>
    <cellStyle name="Note 4 3 2 2 2 2 2 2 2" xfId="721" xr:uid="{00000000-0005-0000-0000-00005C920000}"/>
    <cellStyle name="Note 4 3 2 2 2 2 2 3" xfId="720" xr:uid="{00000000-0005-0000-0000-00005D920000}"/>
    <cellStyle name="Note 4 3 2 2 2 2 3" xfId="719" xr:uid="{00000000-0005-0000-0000-00005E920000}"/>
    <cellStyle name="Note 4 3 2 2 2 2 3 2" xfId="718" xr:uid="{00000000-0005-0000-0000-00005F920000}"/>
    <cellStyle name="Note 4 3 2 2 2 2 4" xfId="9665" xr:uid="{00000000-0005-0000-0000-000060920000}"/>
    <cellStyle name="Note 4 3 2 2 2 3" xfId="717" xr:uid="{00000000-0005-0000-0000-000061920000}"/>
    <cellStyle name="Note 4 3 2 2 2 3 2" xfId="716" xr:uid="{00000000-0005-0000-0000-000062920000}"/>
    <cellStyle name="Note 4 3 2 2 2 3 2 2" xfId="34164" xr:uid="{00000000-0005-0000-0000-000063920000}"/>
    <cellStyle name="Note 4 3 2 2 2 3 3" xfId="715" xr:uid="{00000000-0005-0000-0000-000064920000}"/>
    <cellStyle name="Note 4 3 2 2 2 4" xfId="714" xr:uid="{00000000-0005-0000-0000-000065920000}"/>
    <cellStyle name="Note 4 3 2 2 2 4 2" xfId="8748" xr:uid="{00000000-0005-0000-0000-000066920000}"/>
    <cellStyle name="Note 4 3 2 2 2 5" xfId="713" xr:uid="{00000000-0005-0000-0000-000067920000}"/>
    <cellStyle name="Note 4 3 2 2 3" xfId="712" xr:uid="{00000000-0005-0000-0000-000068920000}"/>
    <cellStyle name="Note 4 3 2 2 3 2" xfId="20675" xr:uid="{00000000-0005-0000-0000-000069920000}"/>
    <cellStyle name="Note 4 3 2 2 3 2 2" xfId="711" xr:uid="{00000000-0005-0000-0000-00006A920000}"/>
    <cellStyle name="Note 4 3 2 2 3 2 2 2" xfId="31928" xr:uid="{00000000-0005-0000-0000-00006B920000}"/>
    <cellStyle name="Note 4 3 2 2 3 2 3" xfId="710" xr:uid="{00000000-0005-0000-0000-00006C920000}"/>
    <cellStyle name="Note 4 3 2 2 3 3" xfId="6526" xr:uid="{00000000-0005-0000-0000-00006D920000}"/>
    <cellStyle name="Note 4 3 2 2 3 3 2" xfId="709" xr:uid="{00000000-0005-0000-0000-00006E920000}"/>
    <cellStyle name="Note 4 3 2 2 3 4" xfId="708" xr:uid="{00000000-0005-0000-0000-00006F920000}"/>
    <cellStyle name="Note 4 3 2 2 4" xfId="707" xr:uid="{00000000-0005-0000-0000-000070920000}"/>
    <cellStyle name="Note 4 3 2 2 4 2" xfId="706" xr:uid="{00000000-0005-0000-0000-000071920000}"/>
    <cellStyle name="Note 4 3 2 2 4 2 2" xfId="705" xr:uid="{00000000-0005-0000-0000-000072920000}"/>
    <cellStyle name="Note 4 3 2 2 4 3" xfId="704" xr:uid="{00000000-0005-0000-0000-000073920000}"/>
    <cellStyle name="Note 4 3 2 2 5" xfId="703" xr:uid="{00000000-0005-0000-0000-000074920000}"/>
    <cellStyle name="Note 4 3 2 2 5 2" xfId="702" xr:uid="{00000000-0005-0000-0000-000075920000}"/>
    <cellStyle name="Note 4 3 2 2 6" xfId="701" xr:uid="{00000000-0005-0000-0000-000076920000}"/>
    <cellStyle name="Note 4 3 2 3" xfId="1003" xr:uid="{00000000-0005-0000-0000-000077920000}"/>
    <cellStyle name="Note 4 3 2 3 2" xfId="23944" xr:uid="{00000000-0005-0000-0000-000078920000}"/>
    <cellStyle name="Note 4 3 2 3 2 2" xfId="700" xr:uid="{00000000-0005-0000-0000-000079920000}"/>
    <cellStyle name="Note 4 3 2 3 2 2 2" xfId="699" xr:uid="{00000000-0005-0000-0000-00007A920000}"/>
    <cellStyle name="Note 4 3 2 3 2 2 2 2" xfId="698" xr:uid="{00000000-0005-0000-0000-00007B920000}"/>
    <cellStyle name="Note 4 3 2 3 2 2 3" xfId="697" xr:uid="{00000000-0005-0000-0000-00007C920000}"/>
    <cellStyle name="Note 4 3 2 3 2 3" xfId="696" xr:uid="{00000000-0005-0000-0000-00007D920000}"/>
    <cellStyle name="Note 4 3 2 3 2 3 2" xfId="695" xr:uid="{00000000-0005-0000-0000-00007E920000}"/>
    <cellStyle name="Note 4 3 2 3 2 4" xfId="694" xr:uid="{00000000-0005-0000-0000-00007F920000}"/>
    <cellStyle name="Note 4 3 2 3 3" xfId="21678" xr:uid="{00000000-0005-0000-0000-000080920000}"/>
    <cellStyle name="Note 4 3 2 3 3 2" xfId="693" xr:uid="{00000000-0005-0000-0000-000081920000}"/>
    <cellStyle name="Note 4 3 2 3 3 2 2" xfId="692" xr:uid="{00000000-0005-0000-0000-000082920000}"/>
    <cellStyle name="Note 4 3 2 3 3 3" xfId="691" xr:uid="{00000000-0005-0000-0000-000083920000}"/>
    <cellStyle name="Note 4 3 2 3 4" xfId="21672" xr:uid="{00000000-0005-0000-0000-000084920000}"/>
    <cellStyle name="Note 4 3 2 3 4 2" xfId="690" xr:uid="{00000000-0005-0000-0000-000085920000}"/>
    <cellStyle name="Note 4 3 2 3 5" xfId="28067" xr:uid="{00000000-0005-0000-0000-000086920000}"/>
    <cellStyle name="Note 4 3 2 4" xfId="1001" xr:uid="{00000000-0005-0000-0000-000087920000}"/>
    <cellStyle name="Note 4 3 2 4 2" xfId="30602" xr:uid="{00000000-0005-0000-0000-000088920000}"/>
    <cellStyle name="Note 4 3 2 4 2 2" xfId="26011" xr:uid="{00000000-0005-0000-0000-000089920000}"/>
    <cellStyle name="Note 4 3 2 4 2 2 2" xfId="689" xr:uid="{00000000-0005-0000-0000-00008A920000}"/>
    <cellStyle name="Note 4 3 2 4 2 3" xfId="688" xr:uid="{00000000-0005-0000-0000-00008B920000}"/>
    <cellStyle name="Note 4 3 2 4 3" xfId="21665" xr:uid="{00000000-0005-0000-0000-00008C920000}"/>
    <cellStyle name="Note 4 3 2 4 3 2" xfId="25449" xr:uid="{00000000-0005-0000-0000-00008D920000}"/>
    <cellStyle name="Note 4 3 2 4 4" xfId="4365" xr:uid="{00000000-0005-0000-0000-00008E920000}"/>
    <cellStyle name="Note 4 3 2 5" xfId="30317" xr:uid="{00000000-0005-0000-0000-00008F920000}"/>
    <cellStyle name="Note 4 3 2 5 2" xfId="23461" xr:uid="{00000000-0005-0000-0000-000090920000}"/>
    <cellStyle name="Note 4 3 2 5 2 2" xfId="687" xr:uid="{00000000-0005-0000-0000-000091920000}"/>
    <cellStyle name="Note 4 3 2 5 3" xfId="686" xr:uid="{00000000-0005-0000-0000-000092920000}"/>
    <cellStyle name="Note 4 3 2 6" xfId="9698" xr:uid="{00000000-0005-0000-0000-000093920000}"/>
    <cellStyle name="Note 4 3 2 6 2" xfId="685" xr:uid="{00000000-0005-0000-0000-000094920000}"/>
    <cellStyle name="Note 4 3 2 7" xfId="684" xr:uid="{00000000-0005-0000-0000-000095920000}"/>
    <cellStyle name="Note 4 3 3" xfId="683" xr:uid="{00000000-0005-0000-0000-000096920000}"/>
    <cellStyle name="Note 4 3 3 2" xfId="682" xr:uid="{00000000-0005-0000-0000-000097920000}"/>
    <cellStyle name="Note 4 3 3 2 2" xfId="681" xr:uid="{00000000-0005-0000-0000-000098920000}"/>
    <cellStyle name="Note 4 3 3 2 2 2" xfId="680" xr:uid="{00000000-0005-0000-0000-000099920000}"/>
    <cellStyle name="Note 4 3 3 2 2 2 2" xfId="1873" xr:uid="{00000000-0005-0000-0000-00009A920000}"/>
    <cellStyle name="Note 4 3 3 2 2 2 2 2" xfId="2595" xr:uid="{00000000-0005-0000-0000-00009B920000}"/>
    <cellStyle name="Note 4 3 3 2 2 2 3" xfId="1866" xr:uid="{00000000-0005-0000-0000-00009C920000}"/>
    <cellStyle name="Note 4 3 3 2 2 3" xfId="28756" xr:uid="{00000000-0005-0000-0000-00009D920000}"/>
    <cellStyle name="Note 4 3 3 2 2 3 2" xfId="29808" xr:uid="{00000000-0005-0000-0000-00009E920000}"/>
    <cellStyle name="Note 4 3 3 2 2 4" xfId="679" xr:uid="{00000000-0005-0000-0000-00009F920000}"/>
    <cellStyle name="Note 4 3 3 2 3" xfId="3765" xr:uid="{00000000-0005-0000-0000-0000A0920000}"/>
    <cellStyle name="Note 4 3 3 2 3 2" xfId="3763" xr:uid="{00000000-0005-0000-0000-0000A1920000}"/>
    <cellStyle name="Note 4 3 3 2 3 2 2" xfId="1854" xr:uid="{00000000-0005-0000-0000-0000A2920000}"/>
    <cellStyle name="Note 4 3 3 2 3 3" xfId="678" xr:uid="{00000000-0005-0000-0000-0000A3920000}"/>
    <cellStyle name="Note 4 3 3 2 4" xfId="3761" xr:uid="{00000000-0005-0000-0000-0000A4920000}"/>
    <cellStyle name="Note 4 3 3 2 4 2" xfId="677" xr:uid="{00000000-0005-0000-0000-0000A5920000}"/>
    <cellStyle name="Note 4 3 3 2 5" xfId="4251" xr:uid="{00000000-0005-0000-0000-0000A6920000}"/>
    <cellStyle name="Note 4 3 3 3" xfId="998" xr:uid="{00000000-0005-0000-0000-0000A7920000}"/>
    <cellStyle name="Note 4 3 3 3 2" xfId="21659" xr:uid="{00000000-0005-0000-0000-0000A8920000}"/>
    <cellStyle name="Note 4 3 3 3 2 2" xfId="676" xr:uid="{00000000-0005-0000-0000-0000A9920000}"/>
    <cellStyle name="Note 4 3 3 3 2 2 2" xfId="1717" xr:uid="{00000000-0005-0000-0000-0000AA920000}"/>
    <cellStyle name="Note 4 3 3 3 2 3" xfId="675" xr:uid="{00000000-0005-0000-0000-0000AB920000}"/>
    <cellStyle name="Note 4 3 3 3 3" xfId="21652" xr:uid="{00000000-0005-0000-0000-0000AC920000}"/>
    <cellStyle name="Note 4 3 3 3 3 2" xfId="674" xr:uid="{00000000-0005-0000-0000-0000AD920000}"/>
    <cellStyle name="Note 4 3 3 3 4" xfId="4356" xr:uid="{00000000-0005-0000-0000-0000AE920000}"/>
    <cellStyle name="Note 4 3 3 4" xfId="673" xr:uid="{00000000-0005-0000-0000-0000AF920000}"/>
    <cellStyle name="Note 4 3 3 4 2" xfId="21647" xr:uid="{00000000-0005-0000-0000-0000B0920000}"/>
    <cellStyle name="Note 4 3 3 4 2 2" xfId="672" xr:uid="{00000000-0005-0000-0000-0000B1920000}"/>
    <cellStyle name="Note 4 3 3 4 3" xfId="671" xr:uid="{00000000-0005-0000-0000-0000B2920000}"/>
    <cellStyle name="Note 4 3 3 5" xfId="670" xr:uid="{00000000-0005-0000-0000-0000B3920000}"/>
    <cellStyle name="Note 4 3 3 5 2" xfId="669" xr:uid="{00000000-0005-0000-0000-0000B4920000}"/>
    <cellStyle name="Note 4 3 3 6" xfId="668" xr:uid="{00000000-0005-0000-0000-0000B5920000}"/>
    <cellStyle name="Note 4 3 4" xfId="667" xr:uid="{00000000-0005-0000-0000-0000B6920000}"/>
    <cellStyle name="Note 4 3 4 2" xfId="666" xr:uid="{00000000-0005-0000-0000-0000B7920000}"/>
    <cellStyle name="Note 4 3 4 2 2" xfId="665" xr:uid="{00000000-0005-0000-0000-0000B8920000}"/>
    <cellStyle name="Note 4 3 4 2 2 2" xfId="664" xr:uid="{00000000-0005-0000-0000-0000B9920000}"/>
    <cellStyle name="Note 4 3 4 2 2 2 2" xfId="3938" xr:uid="{00000000-0005-0000-0000-0000BA920000}"/>
    <cellStyle name="Note 4 3 4 2 2 3" xfId="663" xr:uid="{00000000-0005-0000-0000-0000BB920000}"/>
    <cellStyle name="Note 4 3 4 2 3" xfId="3746" xr:uid="{00000000-0005-0000-0000-0000BC920000}"/>
    <cellStyle name="Note 4 3 4 2 3 2" xfId="662" xr:uid="{00000000-0005-0000-0000-0000BD920000}"/>
    <cellStyle name="Note 4 3 4 2 4" xfId="661" xr:uid="{00000000-0005-0000-0000-0000BE920000}"/>
    <cellStyle name="Note 4 3 4 3" xfId="660" xr:uid="{00000000-0005-0000-0000-0000BF920000}"/>
    <cellStyle name="Note 4 3 4 3 2" xfId="21640" xr:uid="{00000000-0005-0000-0000-0000C0920000}"/>
    <cellStyle name="Note 4 3 4 3 2 2" xfId="659" xr:uid="{00000000-0005-0000-0000-0000C1920000}"/>
    <cellStyle name="Note 4 3 4 3 3" xfId="658" xr:uid="{00000000-0005-0000-0000-0000C2920000}"/>
    <cellStyle name="Note 4 3 4 4" xfId="657" xr:uid="{00000000-0005-0000-0000-0000C3920000}"/>
    <cellStyle name="Note 4 3 4 4 2" xfId="656" xr:uid="{00000000-0005-0000-0000-0000C4920000}"/>
    <cellStyle name="Note 4 3 4 5" xfId="655" xr:uid="{00000000-0005-0000-0000-0000C5920000}"/>
    <cellStyle name="Note 4 3 5" xfId="654" xr:uid="{00000000-0005-0000-0000-0000C6920000}"/>
    <cellStyle name="Note 4 3 5 2" xfId="653" xr:uid="{00000000-0005-0000-0000-0000C7920000}"/>
    <cellStyle name="Note 4 3 5 2 2" xfId="652" xr:uid="{00000000-0005-0000-0000-0000C8920000}"/>
    <cellStyle name="Note 4 3 5 2 2 2" xfId="3741" xr:uid="{00000000-0005-0000-0000-0000C9920000}"/>
    <cellStyle name="Note 4 3 5 2 3" xfId="8988" xr:uid="{00000000-0005-0000-0000-0000CA920000}"/>
    <cellStyle name="Note 4 3 5 3" xfId="651" xr:uid="{00000000-0005-0000-0000-0000CB920000}"/>
    <cellStyle name="Note 4 3 5 3 2" xfId="650" xr:uid="{00000000-0005-0000-0000-0000CC920000}"/>
    <cellStyle name="Note 4 3 5 4" xfId="649" xr:uid="{00000000-0005-0000-0000-0000CD920000}"/>
    <cellStyle name="Note 4 3 6" xfId="648" xr:uid="{00000000-0005-0000-0000-0000CE920000}"/>
    <cellStyle name="Note 4 3 6 2" xfId="647" xr:uid="{00000000-0005-0000-0000-0000CF920000}"/>
    <cellStyle name="Note 4 3 6 2 2" xfId="646" xr:uid="{00000000-0005-0000-0000-0000D0920000}"/>
    <cellStyle name="Note 4 3 6 3" xfId="645" xr:uid="{00000000-0005-0000-0000-0000D1920000}"/>
    <cellStyle name="Note 4 3 7" xfId="644" xr:uid="{00000000-0005-0000-0000-0000D2920000}"/>
    <cellStyle name="Note 4 3 7 2" xfId="643" xr:uid="{00000000-0005-0000-0000-0000D3920000}"/>
    <cellStyle name="Note 4 3 8" xfId="642" xr:uid="{00000000-0005-0000-0000-0000D4920000}"/>
    <cellStyle name="Note 4 3 9" xfId="34548" xr:uid="{00000000-0005-0000-0000-0000D5920000}"/>
    <cellStyle name="Note 4 4" xfId="27950" xr:uid="{00000000-0005-0000-0000-0000D6920000}"/>
    <cellStyle name="Note 4 4 2" xfId="29819" xr:uid="{00000000-0005-0000-0000-0000D7920000}"/>
    <cellStyle name="Note 4 4 2 2" xfId="29814" xr:uid="{00000000-0005-0000-0000-0000D8920000}"/>
    <cellStyle name="Note 4 4 2 2 2" xfId="641" xr:uid="{00000000-0005-0000-0000-0000D9920000}"/>
    <cellStyle name="Note 4 4 2 2 2 2" xfId="17160" xr:uid="{00000000-0005-0000-0000-0000DA920000}"/>
    <cellStyle name="Note 4 4 2 2 2 2 2" xfId="19076" xr:uid="{00000000-0005-0000-0000-0000DB920000}"/>
    <cellStyle name="Note 4 4 2 2 2 2 2 2" xfId="14409" xr:uid="{00000000-0005-0000-0000-0000DC920000}"/>
    <cellStyle name="Note 4 4 2 2 2 2 3" xfId="14406" xr:uid="{00000000-0005-0000-0000-0000DD920000}"/>
    <cellStyle name="Note 4 4 2 2 2 3" xfId="18510" xr:uid="{00000000-0005-0000-0000-0000DE920000}"/>
    <cellStyle name="Note 4 4 2 2 2 3 2" xfId="19066" xr:uid="{00000000-0005-0000-0000-0000DF920000}"/>
    <cellStyle name="Note 4 4 2 2 2 4" xfId="24386" xr:uid="{00000000-0005-0000-0000-0000E0920000}"/>
    <cellStyle name="Note 4 4 2 2 3" xfId="640" xr:uid="{00000000-0005-0000-0000-0000E1920000}"/>
    <cellStyle name="Note 4 4 2 2 3 2" xfId="17145" xr:uid="{00000000-0005-0000-0000-0000E2920000}"/>
    <cellStyle name="Note 4 4 2 2 3 2 2" xfId="14322" xr:uid="{00000000-0005-0000-0000-0000E3920000}"/>
    <cellStyle name="Note 4 4 2 2 3 3" xfId="18506" xr:uid="{00000000-0005-0000-0000-0000E4920000}"/>
    <cellStyle name="Note 4 4 2 2 4" xfId="639" xr:uid="{00000000-0005-0000-0000-0000E5920000}"/>
    <cellStyle name="Note 4 4 2 2 4 2" xfId="17130" xr:uid="{00000000-0005-0000-0000-0000E6920000}"/>
    <cellStyle name="Note 4 4 2 2 5" xfId="638" xr:uid="{00000000-0005-0000-0000-0000E7920000}"/>
    <cellStyle name="Note 4 4 2 3" xfId="5864" xr:uid="{00000000-0005-0000-0000-0000E8920000}"/>
    <cellStyle name="Note 4 4 2 3 2" xfId="21595" xr:uid="{00000000-0005-0000-0000-0000E9920000}"/>
    <cellStyle name="Note 4 4 2 3 2 2" xfId="30522" xr:uid="{00000000-0005-0000-0000-0000EA920000}"/>
    <cellStyle name="Note 4 4 2 3 2 2 2" xfId="13983" xr:uid="{00000000-0005-0000-0000-0000EB920000}"/>
    <cellStyle name="Note 4 4 2 3 2 3" xfId="18498" xr:uid="{00000000-0005-0000-0000-0000EC920000}"/>
    <cellStyle name="Note 4 4 2 3 3" xfId="20240" xr:uid="{00000000-0005-0000-0000-0000ED920000}"/>
    <cellStyle name="Note 4 4 2 3 3 2" xfId="17095" xr:uid="{00000000-0005-0000-0000-0000EE920000}"/>
    <cellStyle name="Note 4 4 2 3 4" xfId="637" xr:uid="{00000000-0005-0000-0000-0000EF920000}"/>
    <cellStyle name="Note 4 4 2 4" xfId="636" xr:uid="{00000000-0005-0000-0000-0000F0920000}"/>
    <cellStyle name="Note 4 4 2 4 2" xfId="21589" xr:uid="{00000000-0005-0000-0000-0000F1920000}"/>
    <cellStyle name="Note 4 4 2 4 2 2" xfId="28335" xr:uid="{00000000-0005-0000-0000-0000F2920000}"/>
    <cellStyle name="Note 4 4 2 4 3" xfId="5841" xr:uid="{00000000-0005-0000-0000-0000F3920000}"/>
    <cellStyle name="Note 4 4 2 5" xfId="1298" xr:uid="{00000000-0005-0000-0000-0000F4920000}"/>
    <cellStyle name="Note 4 4 2 5 2" xfId="635" xr:uid="{00000000-0005-0000-0000-0000F5920000}"/>
    <cellStyle name="Note 4 4 2 6" xfId="634" xr:uid="{00000000-0005-0000-0000-0000F6920000}"/>
    <cellStyle name="Note 4 4 3" xfId="29538" xr:uid="{00000000-0005-0000-0000-0000F7920000}"/>
    <cellStyle name="Note 4 4 3 2" xfId="633" xr:uid="{00000000-0005-0000-0000-0000F8920000}"/>
    <cellStyle name="Note 4 4 3 2 2" xfId="632" xr:uid="{00000000-0005-0000-0000-0000F9920000}"/>
    <cellStyle name="Note 4 4 3 2 2 2" xfId="17058" xr:uid="{00000000-0005-0000-0000-0000FA920000}"/>
    <cellStyle name="Note 4 4 3 2 2 2 2" xfId="17431" xr:uid="{00000000-0005-0000-0000-0000FB920000}"/>
    <cellStyle name="Note 4 4 3 2 2 3" xfId="30020" xr:uid="{00000000-0005-0000-0000-0000FC920000}"/>
    <cellStyle name="Note 4 4 3 2 3" xfId="3719" xr:uid="{00000000-0005-0000-0000-0000FD920000}"/>
    <cellStyle name="Note 4 4 3 2 3 2" xfId="17045" xr:uid="{00000000-0005-0000-0000-0000FE920000}"/>
    <cellStyle name="Note 4 4 3 2 4" xfId="798" xr:uid="{00000000-0005-0000-0000-0000FF920000}"/>
    <cellStyle name="Note 4 4 3 3" xfId="631" xr:uid="{00000000-0005-0000-0000-000000930000}"/>
    <cellStyle name="Note 4 4 3 3 2" xfId="21585" xr:uid="{00000000-0005-0000-0000-000001930000}"/>
    <cellStyle name="Note 4 4 3 3 2 2" xfId="5846" xr:uid="{00000000-0005-0000-0000-000002930000}"/>
    <cellStyle name="Note 4 4 3 3 3" xfId="796" xr:uid="{00000000-0005-0000-0000-000003930000}"/>
    <cellStyle name="Note 4 4 3 4" xfId="630" xr:uid="{00000000-0005-0000-0000-000004930000}"/>
    <cellStyle name="Note 4 4 3 4 2" xfId="629" xr:uid="{00000000-0005-0000-0000-000005930000}"/>
    <cellStyle name="Note 4 4 3 5" xfId="628" xr:uid="{00000000-0005-0000-0000-000006930000}"/>
    <cellStyle name="Note 4 4 4" xfId="627" xr:uid="{00000000-0005-0000-0000-000007930000}"/>
    <cellStyle name="Note 4 4 4 2" xfId="626" xr:uid="{00000000-0005-0000-0000-000008930000}"/>
    <cellStyle name="Note 4 4 4 2 2" xfId="625" xr:uid="{00000000-0005-0000-0000-000009930000}"/>
    <cellStyle name="Note 4 4 4 2 2 2" xfId="17009" xr:uid="{00000000-0005-0000-0000-00000A930000}"/>
    <cellStyle name="Note 4 4 4 2 3" xfId="5532" xr:uid="{00000000-0005-0000-0000-00000B930000}"/>
    <cellStyle name="Note 4 4 4 3" xfId="624" xr:uid="{00000000-0005-0000-0000-00000C930000}"/>
    <cellStyle name="Note 4 4 4 3 2" xfId="623" xr:uid="{00000000-0005-0000-0000-00000D930000}"/>
    <cellStyle name="Note 4 4 4 4" xfId="622" xr:uid="{00000000-0005-0000-0000-00000E930000}"/>
    <cellStyle name="Note 4 4 5" xfId="621" xr:uid="{00000000-0005-0000-0000-00000F930000}"/>
    <cellStyle name="Note 4 4 5 2" xfId="620" xr:uid="{00000000-0005-0000-0000-000010930000}"/>
    <cellStyle name="Note 4 4 5 2 2" xfId="20604" xr:uid="{00000000-0005-0000-0000-000011930000}"/>
    <cellStyle name="Note 4 4 5 3" xfId="619" xr:uid="{00000000-0005-0000-0000-000012930000}"/>
    <cellStyle name="Note 4 4 6" xfId="618" xr:uid="{00000000-0005-0000-0000-000013930000}"/>
    <cellStyle name="Note 4 4 6 2" xfId="617" xr:uid="{00000000-0005-0000-0000-000014930000}"/>
    <cellStyle name="Note 4 4 7" xfId="616" xr:uid="{00000000-0005-0000-0000-000015930000}"/>
    <cellStyle name="Note 4 4 8" xfId="34770" xr:uid="{00000000-0005-0000-0000-000016930000}"/>
    <cellStyle name="Note 4 5" xfId="22401" xr:uid="{00000000-0005-0000-0000-000017930000}"/>
    <cellStyle name="Note 4 5 2" xfId="29512" xr:uid="{00000000-0005-0000-0000-000018930000}"/>
    <cellStyle name="Note 4 5 2 2" xfId="615" xr:uid="{00000000-0005-0000-0000-000019930000}"/>
    <cellStyle name="Note 4 5 2 2 2" xfId="7055" xr:uid="{00000000-0005-0000-0000-00001A930000}"/>
    <cellStyle name="Note 4 5 2 2 2 2" xfId="614" xr:uid="{00000000-0005-0000-0000-00001B930000}"/>
    <cellStyle name="Note 4 5 2 2 2 2 2" xfId="613" xr:uid="{00000000-0005-0000-0000-00001C930000}"/>
    <cellStyle name="Note 4 5 2 2 2 3" xfId="1390" xr:uid="{00000000-0005-0000-0000-00001D930000}"/>
    <cellStyle name="Note 4 5 2 2 3" xfId="15799" xr:uid="{00000000-0005-0000-0000-00001E930000}"/>
    <cellStyle name="Note 4 5 2 2 3 2" xfId="612" xr:uid="{00000000-0005-0000-0000-00001F930000}"/>
    <cellStyle name="Note 4 5 2 2 4" xfId="7048" xr:uid="{00000000-0005-0000-0000-000020930000}"/>
    <cellStyle name="Note 4 5 2 3" xfId="611" xr:uid="{00000000-0005-0000-0000-000021930000}"/>
    <cellStyle name="Note 4 5 2 3 2" xfId="21561" xr:uid="{00000000-0005-0000-0000-000022930000}"/>
    <cellStyle name="Note 4 5 2 3 2 2" xfId="2535" xr:uid="{00000000-0005-0000-0000-000023930000}"/>
    <cellStyle name="Note 4 5 2 3 3" xfId="7030" xr:uid="{00000000-0005-0000-0000-000024930000}"/>
    <cellStyle name="Note 4 5 2 4" xfId="610" xr:uid="{00000000-0005-0000-0000-000025930000}"/>
    <cellStyle name="Note 4 5 2 4 2" xfId="7018" xr:uid="{00000000-0005-0000-0000-000026930000}"/>
    <cellStyle name="Note 4 5 2 5" xfId="609" xr:uid="{00000000-0005-0000-0000-000027930000}"/>
    <cellStyle name="Note 4 5 3" xfId="608" xr:uid="{00000000-0005-0000-0000-000028930000}"/>
    <cellStyle name="Note 4 5 3 2" xfId="607" xr:uid="{00000000-0005-0000-0000-000029930000}"/>
    <cellStyle name="Note 4 5 3 2 2" xfId="6980" xr:uid="{00000000-0005-0000-0000-00002A930000}"/>
    <cellStyle name="Note 4 5 3 2 2 2" xfId="606" xr:uid="{00000000-0005-0000-0000-00002B930000}"/>
    <cellStyle name="Note 4 5 3 2 3" xfId="6974" xr:uid="{00000000-0005-0000-0000-00002C930000}"/>
    <cellStyle name="Note 4 5 3 3" xfId="605" xr:uid="{00000000-0005-0000-0000-00002D930000}"/>
    <cellStyle name="Note 4 5 3 3 2" xfId="6962" xr:uid="{00000000-0005-0000-0000-00002E930000}"/>
    <cellStyle name="Note 4 5 3 4" xfId="604" xr:uid="{00000000-0005-0000-0000-00002F930000}"/>
    <cellStyle name="Note 4 5 4" xfId="603" xr:uid="{00000000-0005-0000-0000-000030930000}"/>
    <cellStyle name="Note 4 5 4 2" xfId="34345" xr:uid="{00000000-0005-0000-0000-000031930000}"/>
    <cellStyle name="Note 4 5 4 2 2" xfId="6938" xr:uid="{00000000-0005-0000-0000-000032930000}"/>
    <cellStyle name="Note 4 5 4 3" xfId="602" xr:uid="{00000000-0005-0000-0000-000033930000}"/>
    <cellStyle name="Note 4 5 5" xfId="601" xr:uid="{00000000-0005-0000-0000-000034930000}"/>
    <cellStyle name="Note 4 5 5 2" xfId="600" xr:uid="{00000000-0005-0000-0000-000035930000}"/>
    <cellStyle name="Note 4 5 6" xfId="15066" xr:uid="{00000000-0005-0000-0000-000036930000}"/>
    <cellStyle name="Note 4 5 7" xfId="34960" xr:uid="{00000000-0005-0000-0000-000037930000}"/>
    <cellStyle name="Note 4 6" xfId="31559" xr:uid="{00000000-0005-0000-0000-000038930000}"/>
    <cellStyle name="Note 4 6 2" xfId="22181" xr:uid="{00000000-0005-0000-0000-000039930000}"/>
    <cellStyle name="Note 4 6 2 2" xfId="599" xr:uid="{00000000-0005-0000-0000-00003A930000}"/>
    <cellStyle name="Note 4 6 2 2 2" xfId="22235" xr:uid="{00000000-0005-0000-0000-00003B930000}"/>
    <cellStyle name="Note 4 6 2 2 2 2" xfId="598" xr:uid="{00000000-0005-0000-0000-00003C930000}"/>
    <cellStyle name="Note 4 6 2 2 3" xfId="6867" xr:uid="{00000000-0005-0000-0000-00003D930000}"/>
    <cellStyle name="Note 4 6 2 3" xfId="17738" xr:uid="{00000000-0005-0000-0000-00003E930000}"/>
    <cellStyle name="Note 4 6 2 3 2" xfId="25420" xr:uid="{00000000-0005-0000-0000-00003F930000}"/>
    <cellStyle name="Note 4 6 2 4" xfId="18991" xr:uid="{00000000-0005-0000-0000-000040930000}"/>
    <cellStyle name="Note 4 6 3" xfId="597" xr:uid="{00000000-0005-0000-0000-000041930000}"/>
    <cellStyle name="Note 4 6 3 2" xfId="596" xr:uid="{00000000-0005-0000-0000-000042930000}"/>
    <cellStyle name="Note 4 6 3 2 2" xfId="6830" xr:uid="{00000000-0005-0000-0000-000043930000}"/>
    <cellStyle name="Note 4 6 3 3" xfId="18984" xr:uid="{00000000-0005-0000-0000-000044930000}"/>
    <cellStyle name="Note 4 6 4" xfId="595" xr:uid="{00000000-0005-0000-0000-000045930000}"/>
    <cellStyle name="Note 4 6 4 2" xfId="594" xr:uid="{00000000-0005-0000-0000-000046930000}"/>
    <cellStyle name="Note 4 6 5" xfId="593" xr:uid="{00000000-0005-0000-0000-000047930000}"/>
    <cellStyle name="Note 4 6 6" xfId="35165" xr:uid="{00000000-0005-0000-0000-000048930000}"/>
    <cellStyle name="Note 4 7" xfId="16759" xr:uid="{00000000-0005-0000-0000-000049930000}"/>
    <cellStyle name="Note 4 7 2" xfId="23561" xr:uid="{00000000-0005-0000-0000-00004A930000}"/>
    <cellStyle name="Note 4 7 2 2" xfId="592" xr:uid="{00000000-0005-0000-0000-00004B930000}"/>
    <cellStyle name="Note 4 7 2 2 2" xfId="21923" xr:uid="{00000000-0005-0000-0000-00004C930000}"/>
    <cellStyle name="Note 4 7 2 3" xfId="18966" xr:uid="{00000000-0005-0000-0000-00004D930000}"/>
    <cellStyle name="Note 4 7 3" xfId="591" xr:uid="{00000000-0005-0000-0000-00004E930000}"/>
    <cellStyle name="Note 4 7 3 2" xfId="590" xr:uid="{00000000-0005-0000-0000-00004F930000}"/>
    <cellStyle name="Note 4 7 4" xfId="875" xr:uid="{00000000-0005-0000-0000-000050930000}"/>
    <cellStyle name="Note 4 7 5" xfId="35394" xr:uid="{00000000-0005-0000-0000-000051930000}"/>
    <cellStyle name="Note 4 8" xfId="589" xr:uid="{00000000-0005-0000-0000-000052930000}"/>
    <cellStyle name="Note 4 8 2" xfId="588" xr:uid="{00000000-0005-0000-0000-000053930000}"/>
    <cellStyle name="Note 4 8 2 2" xfId="587" xr:uid="{00000000-0005-0000-0000-000054930000}"/>
    <cellStyle name="Note 4 8 3" xfId="586" xr:uid="{00000000-0005-0000-0000-000055930000}"/>
    <cellStyle name="Note 4 8 4" xfId="36266" xr:uid="{00000000-0005-0000-0000-000056930000}"/>
    <cellStyle name="Note 4 9" xfId="585" xr:uid="{00000000-0005-0000-0000-000057930000}"/>
    <cellStyle name="Note 4 9 2" xfId="584" xr:uid="{00000000-0005-0000-0000-000058930000}"/>
    <cellStyle name="Note 4 9 3" xfId="36552" xr:uid="{00000000-0005-0000-0000-000059930000}"/>
    <cellStyle name="Note 40" xfId="36071" xr:uid="{00000000-0005-0000-0000-00005A930000}"/>
    <cellStyle name="Note 40 2" xfId="37240" xr:uid="{00000000-0005-0000-0000-00005B930000}"/>
    <cellStyle name="Note 40 3" xfId="38138" xr:uid="{00000000-0005-0000-0000-00005C930000}"/>
    <cellStyle name="Note 41" xfId="36091" xr:uid="{00000000-0005-0000-0000-00005D930000}"/>
    <cellStyle name="Note 41 2" xfId="37260" xr:uid="{00000000-0005-0000-0000-00005E930000}"/>
    <cellStyle name="Note 41 3" xfId="38158" xr:uid="{00000000-0005-0000-0000-00005F930000}"/>
    <cellStyle name="Note 42" xfId="36111" xr:uid="{00000000-0005-0000-0000-000060930000}"/>
    <cellStyle name="Note 42 2" xfId="37280" xr:uid="{00000000-0005-0000-0000-000061930000}"/>
    <cellStyle name="Note 42 3" xfId="38178" xr:uid="{00000000-0005-0000-0000-000062930000}"/>
    <cellStyle name="Note 43" xfId="36131" xr:uid="{00000000-0005-0000-0000-000063930000}"/>
    <cellStyle name="Note 43 2" xfId="37300" xr:uid="{00000000-0005-0000-0000-000064930000}"/>
    <cellStyle name="Note 43 3" xfId="38198" xr:uid="{00000000-0005-0000-0000-000065930000}"/>
    <cellStyle name="Note 44" xfId="36151" xr:uid="{00000000-0005-0000-0000-000066930000}"/>
    <cellStyle name="Note 44 2" xfId="37320" xr:uid="{00000000-0005-0000-0000-000067930000}"/>
    <cellStyle name="Note 44 3" xfId="38218" xr:uid="{00000000-0005-0000-0000-000068930000}"/>
    <cellStyle name="Note 45" xfId="36171" xr:uid="{00000000-0005-0000-0000-000069930000}"/>
    <cellStyle name="Note 45 2" xfId="37340" xr:uid="{00000000-0005-0000-0000-00006A930000}"/>
    <cellStyle name="Note 45 3" xfId="38238" xr:uid="{00000000-0005-0000-0000-00006B930000}"/>
    <cellStyle name="Note 46" xfId="36191" xr:uid="{00000000-0005-0000-0000-00006C930000}"/>
    <cellStyle name="Note 46 2" xfId="37360" xr:uid="{00000000-0005-0000-0000-00006D930000}"/>
    <cellStyle name="Note 46 3" xfId="38258" xr:uid="{00000000-0005-0000-0000-00006E930000}"/>
    <cellStyle name="Note 47" xfId="36211" xr:uid="{00000000-0005-0000-0000-00006F930000}"/>
    <cellStyle name="Note 47 2" xfId="38278" xr:uid="{00000000-0005-0000-0000-000070930000}"/>
    <cellStyle name="Note 5" xfId="239" xr:uid="{00000000-0005-0000-0000-000071930000}"/>
    <cellStyle name="Note 5 10" xfId="34562" xr:uid="{00000000-0005-0000-0000-000072930000}"/>
    <cellStyle name="Note 5 11" xfId="583" xr:uid="{00000000-0005-0000-0000-000073930000}"/>
    <cellStyle name="Note 5 2" xfId="582" xr:uid="{00000000-0005-0000-0000-000074930000}"/>
    <cellStyle name="Note 5 2 2" xfId="581" xr:uid="{00000000-0005-0000-0000-000075930000}"/>
    <cellStyle name="Note 5 2 2 2" xfId="580" xr:uid="{00000000-0005-0000-0000-000076930000}"/>
    <cellStyle name="Note 5 2 2 2 2" xfId="579" xr:uid="{00000000-0005-0000-0000-000077930000}"/>
    <cellStyle name="Note 5 2 2 2 2 2" xfId="578" xr:uid="{00000000-0005-0000-0000-000078930000}"/>
    <cellStyle name="Note 5 2 2 2 2 2 2" xfId="577" xr:uid="{00000000-0005-0000-0000-000079930000}"/>
    <cellStyle name="Note 5 2 2 2 2 2 2 2" xfId="4963" xr:uid="{00000000-0005-0000-0000-00007A930000}"/>
    <cellStyle name="Note 5 2 2 2 2 2 2 2 2" xfId="576" xr:uid="{00000000-0005-0000-0000-00007B930000}"/>
    <cellStyle name="Note 5 2 2 2 2 2 2 3" xfId="2398" xr:uid="{00000000-0005-0000-0000-00007C930000}"/>
    <cellStyle name="Note 5 2 2 2 2 2 3" xfId="23105" xr:uid="{00000000-0005-0000-0000-00007D930000}"/>
    <cellStyle name="Note 5 2 2 2 2 2 3 2" xfId="23673" xr:uid="{00000000-0005-0000-0000-00007E930000}"/>
    <cellStyle name="Note 5 2 2 2 2 2 4" xfId="20643" xr:uid="{00000000-0005-0000-0000-00007F930000}"/>
    <cellStyle name="Note 5 2 2 2 2 3" xfId="16952" xr:uid="{00000000-0005-0000-0000-000080930000}"/>
    <cellStyle name="Note 5 2 2 2 2 3 2" xfId="575" xr:uid="{00000000-0005-0000-0000-000081930000}"/>
    <cellStyle name="Note 5 2 2 2 2 3 2 2" xfId="574" xr:uid="{00000000-0005-0000-0000-000082930000}"/>
    <cellStyle name="Note 5 2 2 2 2 3 3" xfId="34135" xr:uid="{00000000-0005-0000-0000-000083930000}"/>
    <cellStyle name="Note 5 2 2 2 2 4" xfId="2671" xr:uid="{00000000-0005-0000-0000-000084930000}"/>
    <cellStyle name="Note 5 2 2 2 2 4 2" xfId="573" xr:uid="{00000000-0005-0000-0000-000085930000}"/>
    <cellStyle name="Note 5 2 2 2 2 5" xfId="839" xr:uid="{00000000-0005-0000-0000-000086930000}"/>
    <cellStyle name="Note 5 2 2 2 3" xfId="572" xr:uid="{00000000-0005-0000-0000-000087930000}"/>
    <cellStyle name="Note 5 2 2 2 3 2" xfId="571" xr:uid="{00000000-0005-0000-0000-000088930000}"/>
    <cellStyle name="Note 5 2 2 2 3 2 2" xfId="570" xr:uid="{00000000-0005-0000-0000-000089930000}"/>
    <cellStyle name="Note 5 2 2 2 3 2 2 2" xfId="34162" xr:uid="{00000000-0005-0000-0000-00008A930000}"/>
    <cellStyle name="Note 5 2 2 2 3 2 3" xfId="34283" xr:uid="{00000000-0005-0000-0000-00008B930000}"/>
    <cellStyle name="Note 5 2 2 2 3 3" xfId="25665" xr:uid="{00000000-0005-0000-0000-00008C930000}"/>
    <cellStyle name="Note 5 2 2 2 3 3 2" xfId="569" xr:uid="{00000000-0005-0000-0000-00008D930000}"/>
    <cellStyle name="Note 5 2 2 2 3 4" xfId="3187" xr:uid="{00000000-0005-0000-0000-00008E930000}"/>
    <cellStyle name="Note 5 2 2 2 4" xfId="568" xr:uid="{00000000-0005-0000-0000-00008F930000}"/>
    <cellStyle name="Note 5 2 2 2 4 2" xfId="567" xr:uid="{00000000-0005-0000-0000-000090930000}"/>
    <cellStyle name="Note 5 2 2 2 4 2 2" xfId="566" xr:uid="{00000000-0005-0000-0000-000091930000}"/>
    <cellStyle name="Note 5 2 2 2 4 3" xfId="565" xr:uid="{00000000-0005-0000-0000-000092930000}"/>
    <cellStyle name="Note 5 2 2 2 5" xfId="564" xr:uid="{00000000-0005-0000-0000-000093930000}"/>
    <cellStyle name="Note 5 2 2 2 5 2" xfId="563" xr:uid="{00000000-0005-0000-0000-000094930000}"/>
    <cellStyle name="Note 5 2 2 2 6" xfId="562" xr:uid="{00000000-0005-0000-0000-000095930000}"/>
    <cellStyle name="Note 5 2 2 3" xfId="3858" xr:uid="{00000000-0005-0000-0000-000096930000}"/>
    <cellStyle name="Note 5 2 2 3 2" xfId="30443" xr:uid="{00000000-0005-0000-0000-000097930000}"/>
    <cellStyle name="Note 5 2 2 3 2 2" xfId="561" xr:uid="{00000000-0005-0000-0000-000098930000}"/>
    <cellStyle name="Note 5 2 2 3 2 2 2" xfId="23051" xr:uid="{00000000-0005-0000-0000-000099930000}"/>
    <cellStyle name="Note 5 2 2 3 2 2 2 2" xfId="560" xr:uid="{00000000-0005-0000-0000-00009A930000}"/>
    <cellStyle name="Note 5 2 2 3 2 2 3" xfId="20425" xr:uid="{00000000-0005-0000-0000-00009B930000}"/>
    <cellStyle name="Note 5 2 2 3 2 3" xfId="559" xr:uid="{00000000-0005-0000-0000-00009C930000}"/>
    <cellStyle name="Note 5 2 2 3 2 3 2" xfId="558" xr:uid="{00000000-0005-0000-0000-00009D930000}"/>
    <cellStyle name="Note 5 2 2 3 2 4" xfId="557" xr:uid="{00000000-0005-0000-0000-00009E930000}"/>
    <cellStyle name="Note 5 2 2 3 3" xfId="30176" xr:uid="{00000000-0005-0000-0000-00009F930000}"/>
    <cellStyle name="Note 5 2 2 3 3 2" xfId="556" xr:uid="{00000000-0005-0000-0000-0000A0930000}"/>
    <cellStyle name="Note 5 2 2 3 3 2 2" xfId="555" xr:uid="{00000000-0005-0000-0000-0000A1930000}"/>
    <cellStyle name="Note 5 2 2 3 3 3" xfId="554" xr:uid="{00000000-0005-0000-0000-0000A2930000}"/>
    <cellStyle name="Note 5 2 2 3 4" xfId="21385" xr:uid="{00000000-0005-0000-0000-0000A3930000}"/>
    <cellStyle name="Note 5 2 2 3 4 2" xfId="553" xr:uid="{00000000-0005-0000-0000-0000A4930000}"/>
    <cellStyle name="Note 5 2 2 3 5" xfId="25492" xr:uid="{00000000-0005-0000-0000-0000A5930000}"/>
    <cellStyle name="Note 5 2 2 4" xfId="981" xr:uid="{00000000-0005-0000-0000-0000A6930000}"/>
    <cellStyle name="Note 5 2 2 4 2" xfId="29712" xr:uid="{00000000-0005-0000-0000-0000A7930000}"/>
    <cellStyle name="Note 5 2 2 4 2 2" xfId="552" xr:uid="{00000000-0005-0000-0000-0000A8930000}"/>
    <cellStyle name="Note 5 2 2 4 2 2 2" xfId="551" xr:uid="{00000000-0005-0000-0000-0000A9930000}"/>
    <cellStyle name="Note 5 2 2 4 2 3" xfId="550" xr:uid="{00000000-0005-0000-0000-0000AA930000}"/>
    <cellStyle name="Note 5 2 2 4 3" xfId="21383" xr:uid="{00000000-0005-0000-0000-0000AB930000}"/>
    <cellStyle name="Note 5 2 2 4 3 2" xfId="31617" xr:uid="{00000000-0005-0000-0000-0000AC930000}"/>
    <cellStyle name="Note 5 2 2 4 4" xfId="549" xr:uid="{00000000-0005-0000-0000-0000AD930000}"/>
    <cellStyle name="Note 5 2 2 5" xfId="548" xr:uid="{00000000-0005-0000-0000-0000AE930000}"/>
    <cellStyle name="Note 5 2 2 5 2" xfId="21381" xr:uid="{00000000-0005-0000-0000-0000AF930000}"/>
    <cellStyle name="Note 5 2 2 5 2 2" xfId="30416" xr:uid="{00000000-0005-0000-0000-0000B0930000}"/>
    <cellStyle name="Note 5 2 2 5 3" xfId="547" xr:uid="{00000000-0005-0000-0000-0000B1930000}"/>
    <cellStyle name="Note 5 2 2 6" xfId="9688" xr:uid="{00000000-0005-0000-0000-0000B2930000}"/>
    <cellStyle name="Note 5 2 2 6 2" xfId="546" xr:uid="{00000000-0005-0000-0000-0000B3930000}"/>
    <cellStyle name="Note 5 2 2 7" xfId="545" xr:uid="{00000000-0005-0000-0000-0000B4930000}"/>
    <cellStyle name="Note 5 2 3" xfId="544" xr:uid="{00000000-0005-0000-0000-0000B5930000}"/>
    <cellStyle name="Note 5 2 3 2" xfId="543" xr:uid="{00000000-0005-0000-0000-0000B6930000}"/>
    <cellStyle name="Note 5 2 3 2 2" xfId="542" xr:uid="{00000000-0005-0000-0000-0000B7930000}"/>
    <cellStyle name="Note 5 2 3 2 2 2" xfId="20070" xr:uid="{00000000-0005-0000-0000-0000B8930000}"/>
    <cellStyle name="Note 5 2 3 2 2 2 2" xfId="29787" xr:uid="{00000000-0005-0000-0000-0000B9930000}"/>
    <cellStyle name="Note 5 2 3 2 2 2 2 2" xfId="541" xr:uid="{00000000-0005-0000-0000-0000BA930000}"/>
    <cellStyle name="Note 5 2 3 2 2 2 3" xfId="32217" xr:uid="{00000000-0005-0000-0000-0000BB930000}"/>
    <cellStyle name="Note 5 2 3 2 2 3" xfId="20060" xr:uid="{00000000-0005-0000-0000-0000BC930000}"/>
    <cellStyle name="Note 5 2 3 2 2 3 2" xfId="540" xr:uid="{00000000-0005-0000-0000-0000BD930000}"/>
    <cellStyle name="Note 5 2 3 2 2 4" xfId="20054" xr:uid="{00000000-0005-0000-0000-0000BE930000}"/>
    <cellStyle name="Note 5 2 3 2 3" xfId="539" xr:uid="{00000000-0005-0000-0000-0000BF930000}"/>
    <cellStyle name="Note 5 2 3 2 3 2" xfId="28080" xr:uid="{00000000-0005-0000-0000-0000C0930000}"/>
    <cellStyle name="Note 5 2 3 2 3 2 2" xfId="6197" xr:uid="{00000000-0005-0000-0000-0000C1930000}"/>
    <cellStyle name="Note 5 2 3 2 3 3" xfId="28076" xr:uid="{00000000-0005-0000-0000-0000C2930000}"/>
    <cellStyle name="Note 5 2 3 2 4" xfId="538" xr:uid="{00000000-0005-0000-0000-0000C3930000}"/>
    <cellStyle name="Note 5 2 3 2 4 2" xfId="21275" xr:uid="{00000000-0005-0000-0000-0000C4930000}"/>
    <cellStyle name="Note 5 2 3 2 5" xfId="537" xr:uid="{00000000-0005-0000-0000-0000C5930000}"/>
    <cellStyle name="Note 5 2 3 3" xfId="979" xr:uid="{00000000-0005-0000-0000-0000C6930000}"/>
    <cellStyle name="Note 5 2 3 3 2" xfId="30142" xr:uid="{00000000-0005-0000-0000-0000C7930000}"/>
    <cellStyle name="Note 5 2 3 3 2 2" xfId="25994" xr:uid="{00000000-0005-0000-0000-0000C8930000}"/>
    <cellStyle name="Note 5 2 3 3 2 2 2" xfId="13090" xr:uid="{00000000-0005-0000-0000-0000C9930000}"/>
    <cellStyle name="Note 5 2 3 3 2 3" xfId="33328" xr:uid="{00000000-0005-0000-0000-0000CA930000}"/>
    <cellStyle name="Note 5 2 3 3 3" xfId="21375" xr:uid="{00000000-0005-0000-0000-0000CB930000}"/>
    <cellStyle name="Note 5 2 3 3 3 2" xfId="28003" xr:uid="{00000000-0005-0000-0000-0000CC930000}"/>
    <cellStyle name="Note 5 2 3 3 4" xfId="4733" xr:uid="{00000000-0005-0000-0000-0000CD930000}"/>
    <cellStyle name="Note 5 2 3 4" xfId="31326" xr:uid="{00000000-0005-0000-0000-0000CE930000}"/>
    <cellStyle name="Note 5 2 3 4 2" xfId="18015" xr:uid="{00000000-0005-0000-0000-0000CF930000}"/>
    <cellStyle name="Note 5 2 3 4 2 2" xfId="26606" xr:uid="{00000000-0005-0000-0000-0000D0930000}"/>
    <cellStyle name="Note 5 2 3 4 3" xfId="23392" xr:uid="{00000000-0005-0000-0000-0000D1930000}"/>
    <cellStyle name="Note 5 2 3 5" xfId="31290" xr:uid="{00000000-0005-0000-0000-0000D2930000}"/>
    <cellStyle name="Note 5 2 3 5 2" xfId="25777" xr:uid="{00000000-0005-0000-0000-0000D3930000}"/>
    <cellStyle name="Note 5 2 3 6" xfId="23843" xr:uid="{00000000-0005-0000-0000-0000D4930000}"/>
    <cellStyle name="Note 5 2 4" xfId="536" xr:uid="{00000000-0005-0000-0000-0000D5930000}"/>
    <cellStyle name="Note 5 2 4 2" xfId="535" xr:uid="{00000000-0005-0000-0000-0000D6930000}"/>
    <cellStyle name="Note 5 2 4 2 2" xfId="12016" xr:uid="{00000000-0005-0000-0000-0000D7930000}"/>
    <cellStyle name="Note 5 2 4 2 2 2" xfId="19999" xr:uid="{00000000-0005-0000-0000-0000D8930000}"/>
    <cellStyle name="Note 5 2 4 2 2 2 2" xfId="28718" xr:uid="{00000000-0005-0000-0000-0000D9930000}"/>
    <cellStyle name="Note 5 2 4 2 2 3" xfId="19993" xr:uid="{00000000-0005-0000-0000-0000DA930000}"/>
    <cellStyle name="Note 5 2 4 2 3" xfId="12011" xr:uid="{00000000-0005-0000-0000-0000DB930000}"/>
    <cellStyle name="Note 5 2 4 2 3 2" xfId="27904" xr:uid="{00000000-0005-0000-0000-0000DC930000}"/>
    <cellStyle name="Note 5 2 4 2 4" xfId="13396" xr:uid="{00000000-0005-0000-0000-0000DD930000}"/>
    <cellStyle name="Note 5 2 4 3" xfId="534" xr:uid="{00000000-0005-0000-0000-0000DE930000}"/>
    <cellStyle name="Note 5 2 4 3 2" xfId="11991" xr:uid="{00000000-0005-0000-0000-0000DF930000}"/>
    <cellStyle name="Note 5 2 4 3 2 2" xfId="26538" xr:uid="{00000000-0005-0000-0000-0000E0930000}"/>
    <cellStyle name="Note 5 2 4 3 3" xfId="11987" xr:uid="{00000000-0005-0000-0000-0000E1930000}"/>
    <cellStyle name="Note 5 2 4 4" xfId="30253" xr:uid="{00000000-0005-0000-0000-0000E2930000}"/>
    <cellStyle name="Note 5 2 4 4 2" xfId="11982" xr:uid="{00000000-0005-0000-0000-0000E3930000}"/>
    <cellStyle name="Note 5 2 4 5" xfId="31214" xr:uid="{00000000-0005-0000-0000-0000E4930000}"/>
    <cellStyle name="Note 5 2 5" xfId="533" xr:uid="{00000000-0005-0000-0000-0000E5930000}"/>
    <cellStyle name="Note 5 2 5 2" xfId="532" xr:uid="{00000000-0005-0000-0000-0000E6930000}"/>
    <cellStyle name="Note 5 2 5 2 2" xfId="11958" xr:uid="{00000000-0005-0000-0000-0000E7930000}"/>
    <cellStyle name="Note 5 2 5 2 2 2" xfId="19960" xr:uid="{00000000-0005-0000-0000-0000E8930000}"/>
    <cellStyle name="Note 5 2 5 2 3" xfId="23208" xr:uid="{00000000-0005-0000-0000-0000E9930000}"/>
    <cellStyle name="Note 5 2 5 3" xfId="531" xr:uid="{00000000-0005-0000-0000-0000EA930000}"/>
    <cellStyle name="Note 5 2 5 3 2" xfId="12238" xr:uid="{00000000-0005-0000-0000-0000EB930000}"/>
    <cellStyle name="Note 5 2 5 4" xfId="31206" xr:uid="{00000000-0005-0000-0000-0000EC930000}"/>
    <cellStyle name="Note 5 2 6" xfId="530" xr:uid="{00000000-0005-0000-0000-0000ED930000}"/>
    <cellStyle name="Note 5 2 6 2" xfId="529" xr:uid="{00000000-0005-0000-0000-0000EE930000}"/>
    <cellStyle name="Note 5 2 6 2 2" xfId="11946" xr:uid="{00000000-0005-0000-0000-0000EF930000}"/>
    <cellStyle name="Note 5 2 6 3" xfId="528" xr:uid="{00000000-0005-0000-0000-0000F0930000}"/>
    <cellStyle name="Note 5 2 7" xfId="527" xr:uid="{00000000-0005-0000-0000-0000F1930000}"/>
    <cellStyle name="Note 5 2 7 2" xfId="526" xr:uid="{00000000-0005-0000-0000-0000F2930000}"/>
    <cellStyle name="Note 5 2 8" xfId="525" xr:uid="{00000000-0005-0000-0000-0000F3930000}"/>
    <cellStyle name="Note 5 2 9" xfId="34783" xr:uid="{00000000-0005-0000-0000-0000F4930000}"/>
    <cellStyle name="Note 5 3" xfId="524" xr:uid="{00000000-0005-0000-0000-0000F5930000}"/>
    <cellStyle name="Note 5 3 2" xfId="523" xr:uid="{00000000-0005-0000-0000-0000F6930000}"/>
    <cellStyle name="Note 5 3 2 2" xfId="522" xr:uid="{00000000-0005-0000-0000-0000F7930000}"/>
    <cellStyle name="Note 5 3 2 2 2" xfId="33675" xr:uid="{00000000-0005-0000-0000-0000F8930000}"/>
    <cellStyle name="Note 5 3 2 2 2 2" xfId="521" xr:uid="{00000000-0005-0000-0000-0000F9930000}"/>
    <cellStyle name="Note 5 3 2 2 2 2 2" xfId="520" xr:uid="{00000000-0005-0000-0000-0000FA930000}"/>
    <cellStyle name="Note 5 3 2 2 2 2 2 2" xfId="8746" xr:uid="{00000000-0005-0000-0000-0000FB930000}"/>
    <cellStyle name="Note 5 3 2 2 2 2 3" xfId="28378" xr:uid="{00000000-0005-0000-0000-0000FC930000}"/>
    <cellStyle name="Note 5 3 2 2 2 3" xfId="3700" xr:uid="{00000000-0005-0000-0000-0000FD930000}"/>
    <cellStyle name="Note 5 3 2 2 2 3 2" xfId="3698" xr:uid="{00000000-0005-0000-0000-0000FE930000}"/>
    <cellStyle name="Note 5 3 2 2 2 4" xfId="3696" xr:uid="{00000000-0005-0000-0000-0000FF930000}"/>
    <cellStyle name="Note 5 3 2 2 3" xfId="519" xr:uid="{00000000-0005-0000-0000-000000940000}"/>
    <cellStyle name="Note 5 3 2 2 3 2" xfId="518" xr:uid="{00000000-0005-0000-0000-000001940000}"/>
    <cellStyle name="Note 5 3 2 2 3 2 2" xfId="517" xr:uid="{00000000-0005-0000-0000-000002940000}"/>
    <cellStyle name="Note 5 3 2 2 3 3" xfId="3694" xr:uid="{00000000-0005-0000-0000-000003940000}"/>
    <cellStyle name="Note 5 3 2 2 4" xfId="14224" xr:uid="{00000000-0005-0000-0000-000004940000}"/>
    <cellStyle name="Note 5 3 2 2 4 2" xfId="516" xr:uid="{00000000-0005-0000-0000-000005940000}"/>
    <cellStyle name="Note 5 3 2 2 5" xfId="14221" xr:uid="{00000000-0005-0000-0000-000006940000}"/>
    <cellStyle name="Note 5 3 2 3" xfId="972" xr:uid="{00000000-0005-0000-0000-000007940000}"/>
    <cellStyle name="Note 5 3 2 3 2" xfId="29924" xr:uid="{00000000-0005-0000-0000-000008940000}"/>
    <cellStyle name="Note 5 3 2 3 2 2" xfId="515" xr:uid="{00000000-0005-0000-0000-000009940000}"/>
    <cellStyle name="Note 5 3 2 3 2 2 2" xfId="514" xr:uid="{00000000-0005-0000-0000-00000A940000}"/>
    <cellStyle name="Note 5 3 2 3 2 3" xfId="3687" xr:uid="{00000000-0005-0000-0000-00000B940000}"/>
    <cellStyle name="Note 5 3 2 3 3" xfId="21357" xr:uid="{00000000-0005-0000-0000-00000C940000}"/>
    <cellStyle name="Note 5 3 2 3 3 2" xfId="513" xr:uid="{00000000-0005-0000-0000-00000D940000}"/>
    <cellStyle name="Note 5 3 2 3 4" xfId="14217" xr:uid="{00000000-0005-0000-0000-00000E940000}"/>
    <cellStyle name="Note 5 3 2 4" xfId="512" xr:uid="{00000000-0005-0000-0000-00000F940000}"/>
    <cellStyle name="Note 5 3 2 4 2" xfId="21353" xr:uid="{00000000-0005-0000-0000-000010940000}"/>
    <cellStyle name="Note 5 3 2 4 2 2" xfId="511" xr:uid="{00000000-0005-0000-0000-000011940000}"/>
    <cellStyle name="Note 5 3 2 4 3" xfId="510" xr:uid="{00000000-0005-0000-0000-000012940000}"/>
    <cellStyle name="Note 5 3 2 5" xfId="509" xr:uid="{00000000-0005-0000-0000-000013940000}"/>
    <cellStyle name="Note 5 3 2 5 2" xfId="508" xr:uid="{00000000-0005-0000-0000-000014940000}"/>
    <cellStyle name="Note 5 3 2 6" xfId="507" xr:uid="{00000000-0005-0000-0000-000015940000}"/>
    <cellStyle name="Note 5 3 3" xfId="506" xr:uid="{00000000-0005-0000-0000-000016940000}"/>
    <cellStyle name="Note 5 3 3 2" xfId="505" xr:uid="{00000000-0005-0000-0000-000017940000}"/>
    <cellStyle name="Note 5 3 3 2 2" xfId="504" xr:uid="{00000000-0005-0000-0000-000018940000}"/>
    <cellStyle name="Note 5 3 3 2 2 2" xfId="5357" xr:uid="{00000000-0005-0000-0000-000019940000}"/>
    <cellStyle name="Note 5 3 3 2 2 2 2" xfId="503" xr:uid="{00000000-0005-0000-0000-00001A940000}"/>
    <cellStyle name="Note 5 3 3 2 2 3" xfId="19918" xr:uid="{00000000-0005-0000-0000-00001B940000}"/>
    <cellStyle name="Note 5 3 3 2 3" xfId="3671" xr:uid="{00000000-0005-0000-0000-00001C940000}"/>
    <cellStyle name="Note 5 3 3 2 3 2" xfId="25365" xr:uid="{00000000-0005-0000-0000-00001D940000}"/>
    <cellStyle name="Note 5 3 3 2 4" xfId="28356" xr:uid="{00000000-0005-0000-0000-00001E940000}"/>
    <cellStyle name="Note 5 3 3 3" xfId="502" xr:uid="{00000000-0005-0000-0000-00001F940000}"/>
    <cellStyle name="Note 5 3 3 3 2" xfId="21350" xr:uid="{00000000-0005-0000-0000-000020940000}"/>
    <cellStyle name="Note 5 3 3 3 2 2" xfId="23071" xr:uid="{00000000-0005-0000-0000-000021940000}"/>
    <cellStyle name="Note 5 3 3 3 3" xfId="501" xr:uid="{00000000-0005-0000-0000-000022940000}"/>
    <cellStyle name="Note 5 3 3 4" xfId="31179" xr:uid="{00000000-0005-0000-0000-000023940000}"/>
    <cellStyle name="Note 5 3 3 4 2" xfId="26831" xr:uid="{00000000-0005-0000-0000-000024940000}"/>
    <cellStyle name="Note 5 3 3 5" xfId="31174" xr:uid="{00000000-0005-0000-0000-000025940000}"/>
    <cellStyle name="Note 5 3 4" xfId="500" xr:uid="{00000000-0005-0000-0000-000026940000}"/>
    <cellStyle name="Note 5 3 4 2" xfId="499" xr:uid="{00000000-0005-0000-0000-000027940000}"/>
    <cellStyle name="Note 5 3 4 2 2" xfId="11812" xr:uid="{00000000-0005-0000-0000-000028940000}"/>
    <cellStyle name="Note 5 3 4 2 2 2" xfId="19858" xr:uid="{00000000-0005-0000-0000-000029940000}"/>
    <cellStyle name="Note 5 3 4 2 3" xfId="11809" xr:uid="{00000000-0005-0000-0000-00002A940000}"/>
    <cellStyle name="Note 5 3 4 3" xfId="498" xr:uid="{00000000-0005-0000-0000-00002B940000}"/>
    <cellStyle name="Note 5 3 4 3 2" xfId="11799" xr:uid="{00000000-0005-0000-0000-00002C940000}"/>
    <cellStyle name="Note 5 3 4 4" xfId="28725" xr:uid="{00000000-0005-0000-0000-00002D940000}"/>
    <cellStyle name="Note 5 3 5" xfId="13388" xr:uid="{00000000-0005-0000-0000-00002E940000}"/>
    <cellStyle name="Note 5 3 5 2" xfId="497" xr:uid="{00000000-0005-0000-0000-00002F940000}"/>
    <cellStyle name="Note 5 3 5 2 2" xfId="11782" xr:uid="{00000000-0005-0000-0000-000030940000}"/>
    <cellStyle name="Note 5 3 5 3" xfId="496" xr:uid="{00000000-0005-0000-0000-000031940000}"/>
    <cellStyle name="Note 5 3 6" xfId="495" xr:uid="{00000000-0005-0000-0000-000032940000}"/>
    <cellStyle name="Note 5 3 6 2" xfId="494" xr:uid="{00000000-0005-0000-0000-000033940000}"/>
    <cellStyle name="Note 5 3 7" xfId="493" xr:uid="{00000000-0005-0000-0000-000034940000}"/>
    <cellStyle name="Note 5 3 8" xfId="34979" xr:uid="{00000000-0005-0000-0000-000035940000}"/>
    <cellStyle name="Note 5 4" xfId="27940" xr:uid="{00000000-0005-0000-0000-000036940000}"/>
    <cellStyle name="Note 5 4 2" xfId="29451" xr:uid="{00000000-0005-0000-0000-000037940000}"/>
    <cellStyle name="Note 5 4 2 2" xfId="492" xr:uid="{00000000-0005-0000-0000-000038940000}"/>
    <cellStyle name="Note 5 4 2 2 2" xfId="491" xr:uid="{00000000-0005-0000-0000-000039940000}"/>
    <cellStyle name="Note 5 4 2 2 2 2" xfId="490" xr:uid="{00000000-0005-0000-0000-00003A940000}"/>
    <cellStyle name="Note 5 4 2 2 2 2 2" xfId="489" xr:uid="{00000000-0005-0000-0000-00003B940000}"/>
    <cellStyle name="Note 5 4 2 2 2 3" xfId="3460" xr:uid="{00000000-0005-0000-0000-00003C940000}"/>
    <cellStyle name="Note 5 4 2 2 3" xfId="20735" xr:uid="{00000000-0005-0000-0000-00003D940000}"/>
    <cellStyle name="Note 5 4 2 2 3 2" xfId="27465" xr:uid="{00000000-0005-0000-0000-00003E940000}"/>
    <cellStyle name="Note 5 4 2 2 4" xfId="14185" xr:uid="{00000000-0005-0000-0000-00003F940000}"/>
    <cellStyle name="Note 5 4 2 3" xfId="488" xr:uid="{00000000-0005-0000-0000-000040940000}"/>
    <cellStyle name="Note 5 4 2 3 2" xfId="21340" xr:uid="{00000000-0005-0000-0000-000041940000}"/>
    <cellStyle name="Note 5 4 2 3 2 2" xfId="487" xr:uid="{00000000-0005-0000-0000-000042940000}"/>
    <cellStyle name="Note 5 4 2 3 3" xfId="486" xr:uid="{00000000-0005-0000-0000-000043940000}"/>
    <cellStyle name="Note 5 4 2 4" xfId="485" xr:uid="{00000000-0005-0000-0000-000044940000}"/>
    <cellStyle name="Note 5 4 2 4 2" xfId="484" xr:uid="{00000000-0005-0000-0000-000045940000}"/>
    <cellStyle name="Note 5 4 2 5" xfId="483" xr:uid="{00000000-0005-0000-0000-000046940000}"/>
    <cellStyle name="Note 5 4 3" xfId="482" xr:uid="{00000000-0005-0000-0000-000047940000}"/>
    <cellStyle name="Note 5 4 3 2" xfId="481" xr:uid="{00000000-0005-0000-0000-000048940000}"/>
    <cellStyle name="Note 5 4 3 2 2" xfId="480" xr:uid="{00000000-0005-0000-0000-000049940000}"/>
    <cellStyle name="Note 5 4 3 2 2 2" xfId="19788" xr:uid="{00000000-0005-0000-0000-00004A940000}"/>
    <cellStyle name="Note 5 4 3 2 3" xfId="784" xr:uid="{00000000-0005-0000-0000-00004B940000}"/>
    <cellStyle name="Note 5 4 3 3" xfId="479" xr:uid="{00000000-0005-0000-0000-00004C940000}"/>
    <cellStyle name="Note 5 4 3 3 2" xfId="478" xr:uid="{00000000-0005-0000-0000-00004D940000}"/>
    <cellStyle name="Note 5 4 3 4" xfId="19885" xr:uid="{00000000-0005-0000-0000-00004E940000}"/>
    <cellStyle name="Note 5 4 4" xfId="477" xr:uid="{00000000-0005-0000-0000-00004F940000}"/>
    <cellStyle name="Note 5 4 4 2" xfId="476" xr:uid="{00000000-0005-0000-0000-000050940000}"/>
    <cellStyle name="Note 5 4 4 2 2" xfId="30808" xr:uid="{00000000-0005-0000-0000-000051940000}"/>
    <cellStyle name="Note 5 4 4 3" xfId="29203" xr:uid="{00000000-0005-0000-0000-000052940000}"/>
    <cellStyle name="Note 5 4 5" xfId="475" xr:uid="{00000000-0005-0000-0000-000053940000}"/>
    <cellStyle name="Note 5 4 5 2" xfId="474" xr:uid="{00000000-0005-0000-0000-000054940000}"/>
    <cellStyle name="Note 5 4 6" xfId="473" xr:uid="{00000000-0005-0000-0000-000055940000}"/>
    <cellStyle name="Note 5 4 7" xfId="35184" xr:uid="{00000000-0005-0000-0000-000056940000}"/>
    <cellStyle name="Note 5 5" xfId="27936" xr:uid="{00000000-0005-0000-0000-000057940000}"/>
    <cellStyle name="Note 5 5 2" xfId="14485" xr:uid="{00000000-0005-0000-0000-000058940000}"/>
    <cellStyle name="Note 5 5 2 2" xfId="472" xr:uid="{00000000-0005-0000-0000-000059940000}"/>
    <cellStyle name="Note 5 5 2 2 2" xfId="6673" xr:uid="{00000000-0005-0000-0000-00005A940000}"/>
    <cellStyle name="Note 5 5 2 2 2 2" xfId="471" xr:uid="{00000000-0005-0000-0000-00005B940000}"/>
    <cellStyle name="Note 5 5 2 2 3" xfId="31986" xr:uid="{00000000-0005-0000-0000-00005C940000}"/>
    <cellStyle name="Note 5 5 2 3" xfId="470" xr:uid="{00000000-0005-0000-0000-00005D940000}"/>
    <cellStyle name="Note 5 5 2 3 2" xfId="6664" xr:uid="{00000000-0005-0000-0000-00005E940000}"/>
    <cellStyle name="Note 5 5 2 4" xfId="30755" xr:uid="{00000000-0005-0000-0000-00005F940000}"/>
    <cellStyle name="Note 5 5 3" xfId="20857" xr:uid="{00000000-0005-0000-0000-000060940000}"/>
    <cellStyle name="Note 5 5 3 2" xfId="469" xr:uid="{00000000-0005-0000-0000-000061940000}"/>
    <cellStyle name="Note 5 5 3 2 2" xfId="6642" xr:uid="{00000000-0005-0000-0000-000062940000}"/>
    <cellStyle name="Note 5 5 3 3" xfId="468" xr:uid="{00000000-0005-0000-0000-000063940000}"/>
    <cellStyle name="Note 5 5 4" xfId="20851" xr:uid="{00000000-0005-0000-0000-000064940000}"/>
    <cellStyle name="Note 5 5 4 2" xfId="467" xr:uid="{00000000-0005-0000-0000-000065940000}"/>
    <cellStyle name="Note 5 5 5" xfId="466" xr:uid="{00000000-0005-0000-0000-000066940000}"/>
    <cellStyle name="Note 5 5 6" xfId="35413" xr:uid="{00000000-0005-0000-0000-000067940000}"/>
    <cellStyle name="Note 5 6" xfId="1488" xr:uid="{00000000-0005-0000-0000-000068940000}"/>
    <cellStyle name="Note 5 6 2" xfId="1486" xr:uid="{00000000-0005-0000-0000-000069940000}"/>
    <cellStyle name="Note 5 6 2 2" xfId="465" xr:uid="{00000000-0005-0000-0000-00006A940000}"/>
    <cellStyle name="Note 5 6 2 2 2" xfId="6595" xr:uid="{00000000-0005-0000-0000-00006B940000}"/>
    <cellStyle name="Note 5 6 2 3" xfId="18932" xr:uid="{00000000-0005-0000-0000-00006C940000}"/>
    <cellStyle name="Note 5 6 3" xfId="20064" xr:uid="{00000000-0005-0000-0000-00006D940000}"/>
    <cellStyle name="Note 5 6 3 2" xfId="9501" xr:uid="{00000000-0005-0000-0000-00006E940000}"/>
    <cellStyle name="Note 5 6 4" xfId="464" xr:uid="{00000000-0005-0000-0000-00006F940000}"/>
    <cellStyle name="Note 5 6 5" xfId="36285" xr:uid="{00000000-0005-0000-0000-000070940000}"/>
    <cellStyle name="Note 5 7" xfId="1484" xr:uid="{00000000-0005-0000-0000-000071940000}"/>
    <cellStyle name="Note 5 7 2" xfId="463" xr:uid="{00000000-0005-0000-0000-000072940000}"/>
    <cellStyle name="Note 5 7 2 2" xfId="462" xr:uid="{00000000-0005-0000-0000-000073940000}"/>
    <cellStyle name="Note 5 7 3" xfId="461" xr:uid="{00000000-0005-0000-0000-000074940000}"/>
    <cellStyle name="Note 5 7 4" xfId="36571" xr:uid="{00000000-0005-0000-0000-000075940000}"/>
    <cellStyle name="Note 5 8" xfId="460" xr:uid="{00000000-0005-0000-0000-000076940000}"/>
    <cellStyle name="Note 5 8 2" xfId="459" xr:uid="{00000000-0005-0000-0000-000077940000}"/>
    <cellStyle name="Note 5 8 3" xfId="37456" xr:uid="{00000000-0005-0000-0000-000078940000}"/>
    <cellStyle name="Note 5 9" xfId="458" xr:uid="{00000000-0005-0000-0000-000079940000}"/>
    <cellStyle name="Note 6" xfId="259" xr:uid="{00000000-0005-0000-0000-00007A940000}"/>
    <cellStyle name="Note 6 10" xfId="457" xr:uid="{00000000-0005-0000-0000-00007B940000}"/>
    <cellStyle name="Note 6 2" xfId="22203" xr:uid="{00000000-0005-0000-0000-00007C940000}"/>
    <cellStyle name="Note 6 2 2" xfId="456" xr:uid="{00000000-0005-0000-0000-00007D940000}"/>
    <cellStyle name="Note 6 2 2 2" xfId="455" xr:uid="{00000000-0005-0000-0000-00007E940000}"/>
    <cellStyle name="Note 6 2 2 2 2" xfId="454" xr:uid="{00000000-0005-0000-0000-00007F940000}"/>
    <cellStyle name="Note 6 2 2 2 2 2" xfId="453" xr:uid="{00000000-0005-0000-0000-000080940000}"/>
    <cellStyle name="Note 6 2 2 2 2 2 2" xfId="24025" xr:uid="{00000000-0005-0000-0000-000081940000}"/>
    <cellStyle name="Note 6 2 2 2 2 2 2 2" xfId="452" xr:uid="{00000000-0005-0000-0000-000082940000}"/>
    <cellStyle name="Note 6 2 2 2 2 2 3" xfId="26304" xr:uid="{00000000-0005-0000-0000-000083940000}"/>
    <cellStyle name="Note 6 2 2 2 2 3" xfId="451" xr:uid="{00000000-0005-0000-0000-000084940000}"/>
    <cellStyle name="Note 6 2 2 2 2 3 2" xfId="24018" xr:uid="{00000000-0005-0000-0000-000085940000}"/>
    <cellStyle name="Note 6 2 2 2 2 4" xfId="450" xr:uid="{00000000-0005-0000-0000-000086940000}"/>
    <cellStyle name="Note 6 2 2 2 3" xfId="8727" xr:uid="{00000000-0005-0000-0000-000087940000}"/>
    <cellStyle name="Note 6 2 2 2 3 2" xfId="8725" xr:uid="{00000000-0005-0000-0000-000088940000}"/>
    <cellStyle name="Note 6 2 2 2 3 2 2" xfId="23997" xr:uid="{00000000-0005-0000-0000-000089940000}"/>
    <cellStyle name="Note 6 2 2 2 3 3" xfId="27378" xr:uid="{00000000-0005-0000-0000-00008A940000}"/>
    <cellStyle name="Note 6 2 2 2 4" xfId="19589" xr:uid="{00000000-0005-0000-0000-00008B940000}"/>
    <cellStyle name="Note 6 2 2 2 4 2" xfId="8716" xr:uid="{00000000-0005-0000-0000-00008C940000}"/>
    <cellStyle name="Note 6 2 2 2 5" xfId="27246" xr:uid="{00000000-0005-0000-0000-00008D940000}"/>
    <cellStyle name="Note 6 2 2 3" xfId="959" xr:uid="{00000000-0005-0000-0000-00008E940000}"/>
    <cellStyle name="Note 6 2 2 3 2" xfId="23356" xr:uid="{00000000-0005-0000-0000-00008F940000}"/>
    <cellStyle name="Note 6 2 2 3 2 2" xfId="449" xr:uid="{00000000-0005-0000-0000-000090940000}"/>
    <cellStyle name="Note 6 2 2 3 2 2 2" xfId="20638" xr:uid="{00000000-0005-0000-0000-000091940000}"/>
    <cellStyle name="Note 6 2 2 3 2 3" xfId="448" xr:uid="{00000000-0005-0000-0000-000092940000}"/>
    <cellStyle name="Note 6 2 2 3 3" xfId="21206" xr:uid="{00000000-0005-0000-0000-000093940000}"/>
    <cellStyle name="Note 6 2 2 3 3 2" xfId="8713" xr:uid="{00000000-0005-0000-0000-000094940000}"/>
    <cellStyle name="Note 6 2 2 3 4" xfId="27238" xr:uid="{00000000-0005-0000-0000-000095940000}"/>
    <cellStyle name="Note 6 2 2 4" xfId="447" xr:uid="{00000000-0005-0000-0000-000096940000}"/>
    <cellStyle name="Note 6 2 2 4 2" xfId="10419" xr:uid="{00000000-0005-0000-0000-000097940000}"/>
    <cellStyle name="Note 6 2 2 4 2 2" xfId="446" xr:uid="{00000000-0005-0000-0000-000098940000}"/>
    <cellStyle name="Note 6 2 2 4 3" xfId="7095" xr:uid="{00000000-0005-0000-0000-000099940000}"/>
    <cellStyle name="Note 6 2 2 5" xfId="445" xr:uid="{00000000-0005-0000-0000-00009A940000}"/>
    <cellStyle name="Note 6 2 2 5 2" xfId="7085" xr:uid="{00000000-0005-0000-0000-00009B940000}"/>
    <cellStyle name="Note 6 2 2 6" xfId="23959" xr:uid="{00000000-0005-0000-0000-00009C940000}"/>
    <cellStyle name="Note 6 2 3" xfId="444" xr:uid="{00000000-0005-0000-0000-00009D940000}"/>
    <cellStyle name="Note 6 2 3 2" xfId="33341" xr:uid="{00000000-0005-0000-0000-00009E940000}"/>
    <cellStyle name="Note 6 2 3 2 2" xfId="443" xr:uid="{00000000-0005-0000-0000-00009F940000}"/>
    <cellStyle name="Note 6 2 3 2 2 2" xfId="19681" xr:uid="{00000000-0005-0000-0000-0000A0940000}"/>
    <cellStyle name="Note 6 2 3 2 2 2 2" xfId="23915" xr:uid="{00000000-0005-0000-0000-0000A1940000}"/>
    <cellStyle name="Note 6 2 3 2 2 3" xfId="19678" xr:uid="{00000000-0005-0000-0000-0000A2940000}"/>
    <cellStyle name="Note 6 2 3 2 3" xfId="8575" xr:uid="{00000000-0005-0000-0000-0000A3940000}"/>
    <cellStyle name="Note 6 2 3 2 3 2" xfId="8572" xr:uid="{00000000-0005-0000-0000-0000A4940000}"/>
    <cellStyle name="Note 6 2 3 2 4" xfId="19574" xr:uid="{00000000-0005-0000-0000-0000A5940000}"/>
    <cellStyle name="Note 6 2 3 3" xfId="442" xr:uid="{00000000-0005-0000-0000-0000A6940000}"/>
    <cellStyle name="Note 6 2 3 3 2" xfId="21201" xr:uid="{00000000-0005-0000-0000-0000A7940000}"/>
    <cellStyle name="Note 6 2 3 3 2 2" xfId="20364" xr:uid="{00000000-0005-0000-0000-0000A8940000}"/>
    <cellStyle name="Note 6 2 3 3 3" xfId="34251" xr:uid="{00000000-0005-0000-0000-0000A9940000}"/>
    <cellStyle name="Note 6 2 3 4" xfId="32022" xr:uid="{00000000-0005-0000-0000-0000AA940000}"/>
    <cellStyle name="Note 6 2 3 4 2" xfId="7061" xr:uid="{00000000-0005-0000-0000-0000AB940000}"/>
    <cellStyle name="Note 6 2 3 5" xfId="33726" xr:uid="{00000000-0005-0000-0000-0000AC940000}"/>
    <cellStyle name="Note 6 2 4" xfId="3172" xr:uid="{00000000-0005-0000-0000-0000AD940000}"/>
    <cellStyle name="Note 6 2 4 2" xfId="3170" xr:uid="{00000000-0005-0000-0000-0000AE940000}"/>
    <cellStyle name="Note 6 2 4 2 2" xfId="3168" xr:uid="{00000000-0005-0000-0000-0000AF940000}"/>
    <cellStyle name="Note 6 2 4 2 2 2" xfId="19653" xr:uid="{00000000-0005-0000-0000-0000B0940000}"/>
    <cellStyle name="Note 6 2 4 2 3" xfId="10956" xr:uid="{00000000-0005-0000-0000-0000B1940000}"/>
    <cellStyle name="Note 6 2 4 3" xfId="3096" xr:uid="{00000000-0005-0000-0000-0000B2940000}"/>
    <cellStyle name="Note 6 2 4 3 2" xfId="14627" xr:uid="{00000000-0005-0000-0000-0000B3940000}"/>
    <cellStyle name="Note 6 2 4 4" xfId="31131" xr:uid="{00000000-0005-0000-0000-0000B4940000}"/>
    <cellStyle name="Note 6 2 5" xfId="3030" xr:uid="{00000000-0005-0000-0000-0000B5940000}"/>
    <cellStyle name="Note 6 2 5 2" xfId="3028" xr:uid="{00000000-0005-0000-0000-0000B6940000}"/>
    <cellStyle name="Note 6 2 5 2 2" xfId="20187" xr:uid="{00000000-0005-0000-0000-0000B7940000}"/>
    <cellStyle name="Note 6 2 5 3" xfId="2991" xr:uid="{00000000-0005-0000-0000-0000B8940000}"/>
    <cellStyle name="Note 6 2 6" xfId="2954" xr:uid="{00000000-0005-0000-0000-0000B9940000}"/>
    <cellStyle name="Note 6 2 6 2" xfId="2952" xr:uid="{00000000-0005-0000-0000-0000BA940000}"/>
    <cellStyle name="Note 6 2 7" xfId="2903" xr:uid="{00000000-0005-0000-0000-0000BB940000}"/>
    <cellStyle name="Note 6 2 8" xfId="34796" xr:uid="{00000000-0005-0000-0000-0000BC940000}"/>
    <cellStyle name="Note 6 3" xfId="441" xr:uid="{00000000-0005-0000-0000-0000BD940000}"/>
    <cellStyle name="Note 6 3 2" xfId="440" xr:uid="{00000000-0005-0000-0000-0000BE940000}"/>
    <cellStyle name="Note 6 3 2 2" xfId="439" xr:uid="{00000000-0005-0000-0000-0000BF940000}"/>
    <cellStyle name="Note 6 3 2 2 2" xfId="438" xr:uid="{00000000-0005-0000-0000-0000C0940000}"/>
    <cellStyle name="Note 6 3 2 2 2 2" xfId="23792" xr:uid="{00000000-0005-0000-0000-0000C1940000}"/>
    <cellStyle name="Note 6 3 2 2 2 2 2" xfId="8967" xr:uid="{00000000-0005-0000-0000-0000C2940000}"/>
    <cellStyle name="Note 6 3 2 2 2 3" xfId="23752" xr:uid="{00000000-0005-0000-0000-0000C3940000}"/>
    <cellStyle name="Note 6 3 2 2 3" xfId="8309" xr:uid="{00000000-0005-0000-0000-0000C4940000}"/>
    <cellStyle name="Note 6 3 2 2 3 2" xfId="22966" xr:uid="{00000000-0005-0000-0000-0000C5940000}"/>
    <cellStyle name="Note 6 3 2 2 4" xfId="14160" xr:uid="{00000000-0005-0000-0000-0000C6940000}"/>
    <cellStyle name="Note 6 3 2 3" xfId="437" xr:uid="{00000000-0005-0000-0000-0000C7940000}"/>
    <cellStyle name="Note 6 3 2 3 2" xfId="23860" xr:uid="{00000000-0005-0000-0000-0000C8940000}"/>
    <cellStyle name="Note 6 3 2 3 2 2" xfId="32232" xr:uid="{00000000-0005-0000-0000-0000C9940000}"/>
    <cellStyle name="Note 6 3 2 3 3" xfId="22755" xr:uid="{00000000-0005-0000-0000-0000CA940000}"/>
    <cellStyle name="Note 6 3 2 4" xfId="436" xr:uid="{00000000-0005-0000-0000-0000CB940000}"/>
    <cellStyle name="Note 6 3 2 4 2" xfId="7003" xr:uid="{00000000-0005-0000-0000-0000CC940000}"/>
    <cellStyle name="Note 6 3 2 5" xfId="435" xr:uid="{00000000-0005-0000-0000-0000CD940000}"/>
    <cellStyle name="Note 6 3 3" xfId="434" xr:uid="{00000000-0005-0000-0000-0000CE940000}"/>
    <cellStyle name="Note 6 3 3 2" xfId="433" xr:uid="{00000000-0005-0000-0000-0000CF940000}"/>
    <cellStyle name="Note 6 3 3 2 2" xfId="432" xr:uid="{00000000-0005-0000-0000-0000D0940000}"/>
    <cellStyle name="Note 6 3 3 2 2 2" xfId="19614" xr:uid="{00000000-0005-0000-0000-0000D1940000}"/>
    <cellStyle name="Note 6 3 3 2 3" xfId="8249" xr:uid="{00000000-0005-0000-0000-0000D2940000}"/>
    <cellStyle name="Note 6 3 3 3" xfId="431" xr:uid="{00000000-0005-0000-0000-0000D3940000}"/>
    <cellStyle name="Note 6 3 3 3 2" xfId="430" xr:uid="{00000000-0005-0000-0000-0000D4940000}"/>
    <cellStyle name="Note 6 3 3 4" xfId="28372" xr:uid="{00000000-0005-0000-0000-0000D5940000}"/>
    <cellStyle name="Note 6 3 4" xfId="2867" xr:uid="{00000000-0005-0000-0000-0000D6940000}"/>
    <cellStyle name="Note 6 3 4 2" xfId="429" xr:uid="{00000000-0005-0000-0000-0000D7940000}"/>
    <cellStyle name="Note 6 3 4 2 2" xfId="428" xr:uid="{00000000-0005-0000-0000-0000D8940000}"/>
    <cellStyle name="Note 6 3 4 3" xfId="427" xr:uid="{00000000-0005-0000-0000-0000D9940000}"/>
    <cellStyle name="Note 6 3 5" xfId="426" xr:uid="{00000000-0005-0000-0000-0000DA940000}"/>
    <cellStyle name="Note 6 3 5 2" xfId="425" xr:uid="{00000000-0005-0000-0000-0000DB940000}"/>
    <cellStyle name="Note 6 3 6" xfId="424" xr:uid="{00000000-0005-0000-0000-0000DC940000}"/>
    <cellStyle name="Note 6 3 7" xfId="34998" xr:uid="{00000000-0005-0000-0000-0000DD940000}"/>
    <cellStyle name="Note 6 4" xfId="33555" xr:uid="{00000000-0005-0000-0000-0000DE940000}"/>
    <cellStyle name="Note 6 4 2" xfId="423" xr:uid="{00000000-0005-0000-0000-0000DF940000}"/>
    <cellStyle name="Note 6 4 2 2" xfId="422" xr:uid="{00000000-0005-0000-0000-0000E0940000}"/>
    <cellStyle name="Note 6 4 2 2 2" xfId="421" xr:uid="{00000000-0005-0000-0000-0000E1940000}"/>
    <cellStyle name="Note 6 4 2 2 2 2" xfId="420" xr:uid="{00000000-0005-0000-0000-0000E2940000}"/>
    <cellStyle name="Note 6 4 2 2 3" xfId="8132" xr:uid="{00000000-0005-0000-0000-0000E3940000}"/>
    <cellStyle name="Note 6 4 2 3" xfId="419" xr:uid="{00000000-0005-0000-0000-0000E4940000}"/>
    <cellStyle name="Note 6 4 2 3 2" xfId="31426" xr:uid="{00000000-0005-0000-0000-0000E5940000}"/>
    <cellStyle name="Note 6 4 2 4" xfId="418" xr:uid="{00000000-0005-0000-0000-0000E6940000}"/>
    <cellStyle name="Note 6 4 3" xfId="417" xr:uid="{00000000-0005-0000-0000-0000E7940000}"/>
    <cellStyle name="Note 6 4 3 2" xfId="416" xr:uid="{00000000-0005-0000-0000-0000E8940000}"/>
    <cellStyle name="Note 6 4 3 2 2" xfId="415" xr:uid="{00000000-0005-0000-0000-0000E9940000}"/>
    <cellStyle name="Note 6 4 3 3" xfId="414" xr:uid="{00000000-0005-0000-0000-0000EA940000}"/>
    <cellStyle name="Note 6 4 4" xfId="2865" xr:uid="{00000000-0005-0000-0000-0000EB940000}"/>
    <cellStyle name="Note 6 4 4 2" xfId="2863" xr:uid="{00000000-0005-0000-0000-0000EC940000}"/>
    <cellStyle name="Note 6 4 5" xfId="27457" xr:uid="{00000000-0005-0000-0000-0000ED940000}"/>
    <cellStyle name="Note 6 4 6" xfId="35204" xr:uid="{00000000-0005-0000-0000-0000EE940000}"/>
    <cellStyle name="Note 6 5" xfId="413" xr:uid="{00000000-0005-0000-0000-0000EF940000}"/>
    <cellStyle name="Note 6 5 2" xfId="412" xr:uid="{00000000-0005-0000-0000-0000F0940000}"/>
    <cellStyle name="Note 6 5 2 2" xfId="411" xr:uid="{00000000-0005-0000-0000-0000F1940000}"/>
    <cellStyle name="Note 6 5 2 2 2" xfId="7587" xr:uid="{00000000-0005-0000-0000-0000F2940000}"/>
    <cellStyle name="Note 6 5 2 3" xfId="410" xr:uid="{00000000-0005-0000-0000-0000F3940000}"/>
    <cellStyle name="Note 6 5 3" xfId="14341" xr:uid="{00000000-0005-0000-0000-0000F4940000}"/>
    <cellStyle name="Note 6 5 3 2" xfId="409" xr:uid="{00000000-0005-0000-0000-0000F5940000}"/>
    <cellStyle name="Note 6 5 4" xfId="408" xr:uid="{00000000-0005-0000-0000-0000F6940000}"/>
    <cellStyle name="Note 6 5 5" xfId="35433" xr:uid="{00000000-0005-0000-0000-0000F7940000}"/>
    <cellStyle name="Note 6 6" xfId="1481" xr:uid="{00000000-0005-0000-0000-0000F8940000}"/>
    <cellStyle name="Note 6 6 2" xfId="407" xr:uid="{00000000-0005-0000-0000-0000F9940000}"/>
    <cellStyle name="Note 6 6 2 2" xfId="406" xr:uid="{00000000-0005-0000-0000-0000FA940000}"/>
    <cellStyle name="Note 6 6 3" xfId="405" xr:uid="{00000000-0005-0000-0000-0000FB940000}"/>
    <cellStyle name="Note 6 6 4" xfId="36305" xr:uid="{00000000-0005-0000-0000-0000FC940000}"/>
    <cellStyle name="Note 6 7" xfId="404" xr:uid="{00000000-0005-0000-0000-0000FD940000}"/>
    <cellStyle name="Note 6 7 2" xfId="403" xr:uid="{00000000-0005-0000-0000-0000FE940000}"/>
    <cellStyle name="Note 6 7 3" xfId="36591" xr:uid="{00000000-0005-0000-0000-0000FF940000}"/>
    <cellStyle name="Note 6 8" xfId="402" xr:uid="{00000000-0005-0000-0000-000000950000}"/>
    <cellStyle name="Note 6 8 2" xfId="37476" xr:uid="{00000000-0005-0000-0000-000001950000}"/>
    <cellStyle name="Note 6 9" xfId="34576" xr:uid="{00000000-0005-0000-0000-000002950000}"/>
    <cellStyle name="Note 7" xfId="279" xr:uid="{00000000-0005-0000-0000-000003950000}"/>
    <cellStyle name="Note 7 2" xfId="28388" xr:uid="{00000000-0005-0000-0000-000004950000}"/>
    <cellStyle name="Note 7 2 2" xfId="21727" xr:uid="{00000000-0005-0000-0000-000005950000}"/>
    <cellStyle name="Note 7 2 2 2" xfId="7374" xr:uid="{00000000-0005-0000-0000-000006950000}"/>
    <cellStyle name="Note 7 2 2 2 2" xfId="401" xr:uid="{00000000-0005-0000-0000-000007950000}"/>
    <cellStyle name="Note 7 2 2 2 2 2" xfId="400" xr:uid="{00000000-0005-0000-0000-000008950000}"/>
    <cellStyle name="Note 7 2 2 2 2 2 2" xfId="23075" xr:uid="{00000000-0005-0000-0000-000009950000}"/>
    <cellStyle name="Note 7 2 2 2 2 3" xfId="399" xr:uid="{00000000-0005-0000-0000-00000A950000}"/>
    <cellStyle name="Note 7 2 2 2 3" xfId="26455" xr:uid="{00000000-0005-0000-0000-00000B950000}"/>
    <cellStyle name="Note 7 2 2 2 3 2" xfId="32407" xr:uid="{00000000-0005-0000-0000-00000C950000}"/>
    <cellStyle name="Note 7 2 2 2 4" xfId="18722" xr:uid="{00000000-0005-0000-0000-00000D950000}"/>
    <cellStyle name="Note 7 2 2 3" xfId="7369" xr:uid="{00000000-0005-0000-0000-00000E950000}"/>
    <cellStyle name="Note 7 2 2 3 2" xfId="29260" xr:uid="{00000000-0005-0000-0000-00000F950000}"/>
    <cellStyle name="Note 7 2 2 3 2 2" xfId="377" xr:uid="{00000000-0005-0000-0000-000010950000}"/>
    <cellStyle name="Note 7 2 2 3 3" xfId="26424" xr:uid="{00000000-0005-0000-0000-000011950000}"/>
    <cellStyle name="Note 7 2 2 4" xfId="7365" xr:uid="{00000000-0005-0000-0000-000012950000}"/>
    <cellStyle name="Note 7 2 2 4 2" xfId="6895" xr:uid="{00000000-0005-0000-0000-000013950000}"/>
    <cellStyle name="Note 7 2 2 5" xfId="33417" xr:uid="{00000000-0005-0000-0000-000014950000}"/>
    <cellStyle name="Note 7 2 3" xfId="7360" xr:uid="{00000000-0005-0000-0000-000015950000}"/>
    <cellStyle name="Note 7 2 3 2" xfId="7358" xr:uid="{00000000-0005-0000-0000-000016950000}"/>
    <cellStyle name="Note 7 2 3 2 2" xfId="387" xr:uid="{00000000-0005-0000-0000-000017950000}"/>
    <cellStyle name="Note 7 2 3 2 2 2" xfId="30739" xr:uid="{00000000-0005-0000-0000-000018950000}"/>
    <cellStyle name="Note 7 2 3 2 3" xfId="29855" xr:uid="{00000000-0005-0000-0000-000019950000}"/>
    <cellStyle name="Note 7 2 3 3" xfId="7354" xr:uid="{00000000-0005-0000-0000-00001A950000}"/>
    <cellStyle name="Note 7 2 3 3 2" xfId="394" xr:uid="{00000000-0005-0000-0000-00001B950000}"/>
    <cellStyle name="Note 7 2 3 4" xfId="15590" xr:uid="{00000000-0005-0000-0000-00001C950000}"/>
    <cellStyle name="Note 7 2 4" xfId="15330" xr:uid="{00000000-0005-0000-0000-00001D950000}"/>
    <cellStyle name="Note 7 2 4 2" xfId="7350" xr:uid="{00000000-0005-0000-0000-00001E950000}"/>
    <cellStyle name="Note 7 2 4 2 2" xfId="379" xr:uid="{00000000-0005-0000-0000-00001F950000}"/>
    <cellStyle name="Note 7 2 4 3" xfId="385" xr:uid="{00000000-0005-0000-0000-000020950000}"/>
    <cellStyle name="Note 7 2 5" xfId="22604" xr:uid="{00000000-0005-0000-0000-000021950000}"/>
    <cellStyle name="Note 7 2 5 2" xfId="396" xr:uid="{00000000-0005-0000-0000-000022950000}"/>
    <cellStyle name="Note 7 2 6" xfId="373" xr:uid="{00000000-0005-0000-0000-000023950000}"/>
    <cellStyle name="Note 7 2 7" xfId="34815" xr:uid="{00000000-0005-0000-0000-000024950000}"/>
    <cellStyle name="Note 7 3" xfId="33385" xr:uid="{00000000-0005-0000-0000-000025950000}"/>
    <cellStyle name="Note 7 3 2" xfId="9868" xr:uid="{00000000-0005-0000-0000-000026950000}"/>
    <cellStyle name="Note 7 3 2 2" xfId="7345" xr:uid="{00000000-0005-0000-0000-000027950000}"/>
    <cellStyle name="Note 7 3 2 2 2" xfId="384" xr:uid="{00000000-0005-0000-0000-000028950000}"/>
    <cellStyle name="Note 7 3 2 2 2 2" xfId="390" xr:uid="{00000000-0005-0000-0000-000029950000}"/>
    <cellStyle name="Note 7 3 2 2 3" xfId="23733" xr:uid="{00000000-0005-0000-0000-00002A950000}"/>
    <cellStyle name="Note 7 3 2 3" xfId="29862" xr:uid="{00000000-0005-0000-0000-00002B950000}"/>
    <cellStyle name="Note 7 3 2 3 2" xfId="22736" xr:uid="{00000000-0005-0000-0000-00002C950000}"/>
    <cellStyle name="Note 7 3 2 4" xfId="375" xr:uid="{00000000-0005-0000-0000-00002D950000}"/>
    <cellStyle name="Note 7 3 3" xfId="9857" xr:uid="{00000000-0005-0000-0000-00002E950000}"/>
    <cellStyle name="Note 7 3 3 2" xfId="7341" xr:uid="{00000000-0005-0000-0000-00002F950000}"/>
    <cellStyle name="Note 7 3 3 2 2" xfId="19815" xr:uid="{00000000-0005-0000-0000-000030950000}"/>
    <cellStyle name="Note 7 3 3 3" xfId="382" xr:uid="{00000000-0005-0000-0000-000031950000}"/>
    <cellStyle name="Note 7 3 4" xfId="17684" xr:uid="{00000000-0005-0000-0000-000032950000}"/>
    <cellStyle name="Note 7 3 4 2" xfId="397" xr:uid="{00000000-0005-0000-0000-000033950000}"/>
    <cellStyle name="Note 7 3 5" xfId="17682" xr:uid="{00000000-0005-0000-0000-000034950000}"/>
    <cellStyle name="Note 7 3 6" xfId="35017" xr:uid="{00000000-0005-0000-0000-000035950000}"/>
    <cellStyle name="Note 7 4" xfId="9849" xr:uid="{00000000-0005-0000-0000-000036950000}"/>
    <cellStyle name="Note 7 4 2" xfId="9843" xr:uid="{00000000-0005-0000-0000-000037950000}"/>
    <cellStyle name="Note 7 4 2 2" xfId="30370" xr:uid="{00000000-0005-0000-0000-000038950000}"/>
    <cellStyle name="Note 7 4 2 2 2" xfId="395" xr:uid="{00000000-0005-0000-0000-000039950000}"/>
    <cellStyle name="Note 7 4 2 3" xfId="380" xr:uid="{00000000-0005-0000-0000-00003A950000}"/>
    <cellStyle name="Note 7 4 3" xfId="9834" xr:uid="{00000000-0005-0000-0000-00003B950000}"/>
    <cellStyle name="Note 7 4 3 2" xfId="386" xr:uid="{00000000-0005-0000-0000-00003C950000}"/>
    <cellStyle name="Note 7 4 4" xfId="17675" xr:uid="{00000000-0005-0000-0000-00003D950000}"/>
    <cellStyle name="Note 7 4 5" xfId="35223" xr:uid="{00000000-0005-0000-0000-00003E950000}"/>
    <cellStyle name="Note 7 5" xfId="9830" xr:uid="{00000000-0005-0000-0000-00003F950000}"/>
    <cellStyle name="Note 7 5 2" xfId="34041" xr:uid="{00000000-0005-0000-0000-000040950000}"/>
    <cellStyle name="Note 7 5 2 2" xfId="393" xr:uid="{00000000-0005-0000-0000-000041950000}"/>
    <cellStyle name="Note 7 5 3" xfId="17671" xr:uid="{00000000-0005-0000-0000-000042950000}"/>
    <cellStyle name="Note 7 5 4" xfId="35452" xr:uid="{00000000-0005-0000-0000-000043950000}"/>
    <cellStyle name="Note 7 6" xfId="9826" xr:uid="{00000000-0005-0000-0000-000044950000}"/>
    <cellStyle name="Note 7 6 2" xfId="378" xr:uid="{00000000-0005-0000-0000-000045950000}"/>
    <cellStyle name="Note 7 6 3" xfId="36324" xr:uid="{00000000-0005-0000-0000-000046950000}"/>
    <cellStyle name="Note 7 7" xfId="398" xr:uid="{00000000-0005-0000-0000-000047950000}"/>
    <cellStyle name="Note 7 7 2" xfId="36610" xr:uid="{00000000-0005-0000-0000-000048950000}"/>
    <cellStyle name="Note 7 8" xfId="34590" xr:uid="{00000000-0005-0000-0000-000049950000}"/>
    <cellStyle name="Note 7 9" xfId="7377" xr:uid="{00000000-0005-0000-0000-00004A950000}"/>
    <cellStyle name="Note 8" xfId="299" xr:uid="{00000000-0005-0000-0000-00004B950000}"/>
    <cellStyle name="Note 8 2" xfId="21626" xr:uid="{00000000-0005-0000-0000-00004C950000}"/>
    <cellStyle name="Note 8 2 2" xfId="7337" xr:uid="{00000000-0005-0000-0000-00004D950000}"/>
    <cellStyle name="Note 8 2 2 2" xfId="7334" xr:uid="{00000000-0005-0000-0000-00004E950000}"/>
    <cellStyle name="Note 8 2 2 2 2" xfId="14523" xr:uid="{00000000-0005-0000-0000-00004F950000}"/>
    <cellStyle name="Note 8 2 2 2 2 2" xfId="381" xr:uid="{00000000-0005-0000-0000-000050950000}"/>
    <cellStyle name="Note 8 2 2 2 3" xfId="10144" xr:uid="{00000000-0005-0000-0000-000051950000}"/>
    <cellStyle name="Note 8 2 2 3" xfId="7332" xr:uid="{00000000-0005-0000-0000-000052950000}"/>
    <cellStyle name="Note 8 2 2 3 2" xfId="391" xr:uid="{00000000-0005-0000-0000-000053950000}"/>
    <cellStyle name="Note 8 2 2 4" xfId="4827" xr:uid="{00000000-0005-0000-0000-000054950000}"/>
    <cellStyle name="Note 8 2 3" xfId="7329" xr:uid="{00000000-0005-0000-0000-000055950000}"/>
    <cellStyle name="Note 8 2 3 2" xfId="25809" xr:uid="{00000000-0005-0000-0000-000056950000}"/>
    <cellStyle name="Note 8 2 3 2 2" xfId="376" xr:uid="{00000000-0005-0000-0000-000057950000}"/>
    <cellStyle name="Note 8 2 3 3" xfId="383" xr:uid="{00000000-0005-0000-0000-000058950000}"/>
    <cellStyle name="Note 8 2 4" xfId="7326" xr:uid="{00000000-0005-0000-0000-000059950000}"/>
    <cellStyle name="Note 8 2 4 2" xfId="389" xr:uid="{00000000-0005-0000-0000-00005A950000}"/>
    <cellStyle name="Note 8 2 5" xfId="374" xr:uid="{00000000-0005-0000-0000-00005B950000}"/>
    <cellStyle name="Note 8 2 6" xfId="34834" xr:uid="{00000000-0005-0000-0000-00005C950000}"/>
    <cellStyle name="Note 8 3" xfId="9820" xr:uid="{00000000-0005-0000-0000-00005D950000}"/>
    <cellStyle name="Note 8 3 2" xfId="9816" xr:uid="{00000000-0005-0000-0000-00005E950000}"/>
    <cellStyle name="Note 8 3 2 2" xfId="7324" xr:uid="{00000000-0005-0000-0000-00005F950000}"/>
    <cellStyle name="Note 8 3 2 2 2" xfId="362" xr:uid="{00000000-0005-0000-0000-000060950000}"/>
    <cellStyle name="Note 8 3 2 3" xfId="372" xr:uid="{00000000-0005-0000-0000-000061950000}"/>
    <cellStyle name="Note 8 3 3" xfId="9808" xr:uid="{00000000-0005-0000-0000-000062950000}"/>
    <cellStyle name="Note 8 3 3 2" xfId="368" xr:uid="{00000000-0005-0000-0000-000063950000}"/>
    <cellStyle name="Note 8 3 4" xfId="27610" xr:uid="{00000000-0005-0000-0000-000064950000}"/>
    <cellStyle name="Note 8 3 5" xfId="35036" xr:uid="{00000000-0005-0000-0000-000065950000}"/>
    <cellStyle name="Note 8 4" xfId="9804" xr:uid="{00000000-0005-0000-0000-000066950000}"/>
    <cellStyle name="Note 8 4 2" xfId="14526" xr:uid="{00000000-0005-0000-0000-000067950000}"/>
    <cellStyle name="Note 8 4 2 2" xfId="388" xr:uid="{00000000-0005-0000-0000-000068950000}"/>
    <cellStyle name="Note 8 4 3" xfId="34309" xr:uid="{00000000-0005-0000-0000-000069950000}"/>
    <cellStyle name="Note 8 4 4" xfId="35243" xr:uid="{00000000-0005-0000-0000-00006A950000}"/>
    <cellStyle name="Note 8 5" xfId="9801" xr:uid="{00000000-0005-0000-0000-00006B950000}"/>
    <cellStyle name="Note 8 5 2" xfId="363" xr:uid="{00000000-0005-0000-0000-00006C950000}"/>
    <cellStyle name="Note 8 5 3" xfId="35472" xr:uid="{00000000-0005-0000-0000-00006D950000}"/>
    <cellStyle name="Note 8 6" xfId="359" xr:uid="{00000000-0005-0000-0000-00006E950000}"/>
    <cellStyle name="Note 8 6 2" xfId="36344" xr:uid="{00000000-0005-0000-0000-00006F950000}"/>
    <cellStyle name="Note 8 7" xfId="34604" xr:uid="{00000000-0005-0000-0000-000070950000}"/>
    <cellStyle name="Note 8 8" xfId="22619" xr:uid="{00000000-0005-0000-0000-000071950000}"/>
    <cellStyle name="Note 8 8 2" xfId="37502" xr:uid="{00000000-0005-0000-0000-000072950000}"/>
    <cellStyle name="Note 9" xfId="319" xr:uid="{00000000-0005-0000-0000-000073950000}"/>
    <cellStyle name="Note 9 2" xfId="7321" xr:uid="{00000000-0005-0000-0000-000074950000}"/>
    <cellStyle name="Note 9 2 2" xfId="13353" xr:uid="{00000000-0005-0000-0000-000075950000}"/>
    <cellStyle name="Note 9 2 2 2" xfId="7319" xr:uid="{00000000-0005-0000-0000-000076950000}"/>
    <cellStyle name="Note 9 2 2 2 2" xfId="365" xr:uid="{00000000-0005-0000-0000-000077950000}"/>
    <cellStyle name="Note 9 2 2 3" xfId="369" xr:uid="{00000000-0005-0000-0000-000078950000}"/>
    <cellStyle name="Note 9 2 3" xfId="7317" xr:uid="{00000000-0005-0000-0000-000079950000}"/>
    <cellStyle name="Note 9 2 3 2" xfId="33939" xr:uid="{00000000-0005-0000-0000-00007A950000}"/>
    <cellStyle name="Note 9 2 4" xfId="366" xr:uid="{00000000-0005-0000-0000-00007B950000}"/>
    <cellStyle name="Note 9 2 5" xfId="34853" xr:uid="{00000000-0005-0000-0000-00007C950000}"/>
    <cellStyle name="Note 9 3" xfId="9797" xr:uid="{00000000-0005-0000-0000-00007D950000}"/>
    <cellStyle name="Note 9 3 2" xfId="9793" xr:uid="{00000000-0005-0000-0000-00007E950000}"/>
    <cellStyle name="Note 9 3 2 2" xfId="360" xr:uid="{00000000-0005-0000-0000-00007F950000}"/>
    <cellStyle name="Note 9 3 3" xfId="21534" xr:uid="{00000000-0005-0000-0000-000080950000}"/>
    <cellStyle name="Note 9 3 4" xfId="35055" xr:uid="{00000000-0005-0000-0000-000081950000}"/>
    <cellStyle name="Note 9 4" xfId="9789" xr:uid="{00000000-0005-0000-0000-000082950000}"/>
    <cellStyle name="Note 9 4 2" xfId="370" xr:uid="{00000000-0005-0000-0000-000083950000}"/>
    <cellStyle name="Note 9 4 3" xfId="35262" xr:uid="{00000000-0005-0000-0000-000084950000}"/>
    <cellStyle name="Note 9 5" xfId="361" xr:uid="{00000000-0005-0000-0000-000085950000}"/>
    <cellStyle name="Note 9 5 2" xfId="35491" xr:uid="{00000000-0005-0000-0000-000086950000}"/>
    <cellStyle name="Note 9 6" xfId="34618" xr:uid="{00000000-0005-0000-0000-000087950000}"/>
    <cellStyle name="Note 9 7" xfId="22613" xr:uid="{00000000-0005-0000-0000-000088950000}"/>
    <cellStyle name="Note 9 7 2" xfId="36636" xr:uid="{00000000-0005-0000-0000-000089950000}"/>
    <cellStyle name="Note 9 8" xfId="37521" xr:uid="{00000000-0005-0000-0000-00008A950000}"/>
    <cellStyle name="Output" xfId="15" builtinId="21" customBuiltin="1"/>
    <cellStyle name="Output 2" xfId="367" xr:uid="{00000000-0005-0000-0000-00008C950000}"/>
    <cellStyle name="Output 3" xfId="392" xr:uid="{00000000-0005-0000-0000-00008D950000}"/>
    <cellStyle name="Percent" xfId="2" builtinId="5"/>
    <cellStyle name="Percent 2" xfId="47" xr:uid="{00000000-0005-0000-0000-00008F950000}"/>
    <cellStyle name="Percent 3" xfId="371" xr:uid="{00000000-0005-0000-0000-000090950000}"/>
    <cellStyle name="Percent 35" xfId="38299" xr:uid="{3ACD9C55-B72F-49EF-82EB-4F3F7BBA5D19}"/>
    <cellStyle name="Percent 4" xfId="5" xr:uid="{00000000-0005-0000-0000-000091950000}"/>
    <cellStyle name="Percent 43" xfId="38300" xr:uid="{C8E7610C-82C3-4C83-B4C6-76A12822BAFC}"/>
    <cellStyle name="Percent 5" xfId="34411" xr:uid="{00000000-0005-0000-0000-000092950000}"/>
    <cellStyle name="Style 1" xfId="13708" xr:uid="{00000000-0005-0000-0000-000093950000}"/>
    <cellStyle name="Title" xfId="6" builtinId="15" customBuiltin="1"/>
    <cellStyle name="Total" xfId="21" builtinId="25" customBuiltin="1"/>
    <cellStyle name="Total 2" xfId="77" xr:uid="{00000000-0005-0000-0000-000096950000}"/>
    <cellStyle name="Warning Text" xfId="19" builtinId="11" customBuiltin="1"/>
    <cellStyle name="Warning Text 2" xfId="75" xr:uid="{00000000-0005-0000-0000-000098950000}"/>
  </cellStyles>
  <dxfs count="1527">
    <dxf>
      <fill>
        <patternFill>
          <bgColor rgb="FFDE787A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" formatCode="0.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1" formatCode="h:mm;@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1" formatCode="h:mm;@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1" formatCode="h:mm;@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1" formatCode="h:mm;@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3" formatCode="[$-409]dd/mmm/yy;@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" formatCode="0.00"/>
      <alignment horizont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" formatCode="0.00"/>
      <alignment horizontal="right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" formatCode="0.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" formatCode="0.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71" formatCode="h:mm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71" formatCode="h:mm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71" formatCode="h:mm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71" formatCode="h:mm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0" formatCode="General"/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5" formatCode="hh:mm"/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5" formatCode="hh:mm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5" formatCode="hh:mm"/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0" formatCode="General"/>
      <alignment horizontal="center" textRotation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2" formatCode="mmm/yy"/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0" formatCode="General"/>
      <alignment horizontal="center" textRotation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0" formatCode="dd/mmm/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20" formatCode="dd/mmm/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9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0.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7" formatCode="_ * #,##0.0_ ;_ * \-#,##0.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8" formatCode="_ * #,##0_ ;_ * \-#,##0_ ;_ * &quot;-&quot;??_ ;_ @_ 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6" formatCode="[$-14009]hh:mm;@"/>
      <fill>
        <patternFill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2" formatCode="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1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1" formatCode="h:mm;@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auto="1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/mmm/yy"/>
      <fill>
        <patternFill patternType="solid">
          <fgColor indexed="64"/>
          <bgColor theme="0" tint="-0.14999847407452621"/>
        </patternFill>
      </fill>
      <border diagonalUp="0" diagonalDown="0" outline="0">
        <left style="hair">
          <color indexed="64"/>
        </left>
        <right style="hair">
          <color auto="1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 style="hair">
          <color indexed="64"/>
        </vertical>
        <horizontal style="hair">
          <color indexed="64"/>
        </horizontal>
      </border>
    </dxf>
    <dxf>
      <border>
        <top style="hair">
          <color indexed="64"/>
        </top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/>
        <bottom/>
        <vertical style="hair">
          <color indexed="64"/>
        </vertical>
        <horizontal style="hair">
          <color indexed="64"/>
        </horizontal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/>
      </border>
    </dxf>
    <dxf>
      <font>
        <sz val="10"/>
      </font>
      <numFmt numFmtId="164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theme="5" tint="0.59996337778862885"/>
        </right>
        <top style="hair">
          <color auto="1"/>
        </top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4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</dxfs>
  <tableStyles count="0" defaultTableStyle="TableStyleMedium2" defaultPivotStyle="PivotStyleLight16"/>
  <colors>
    <mruColors>
      <color rgb="FFDE78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Waterfall (MWh)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 (MWh)</a:t>
          </a:r>
        </a:p>
      </cx:txPr>
    </cx:title>
    <cx:plotArea>
      <cx:plotAreaRegion>
        <cx:series layoutId="waterfall" uniqueId="{0B6CACA9-CE51-4E5A-AEE3-F4199A9A3DC0}"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subtotals>
              <cx:idx val="12"/>
            </cx:subtotals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 max="65000" min="40000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Waterfall (%)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 (%)</a:t>
          </a:r>
        </a:p>
      </cx:txPr>
    </cx:title>
    <cx:plotArea>
      <cx:plotAreaRegion>
        <cx:series layoutId="waterfall" uniqueId="{0B6CACA9-CE51-4E5A-AEE3-F4199A9A3DC0}"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subtotals>
              <cx:idx val="12"/>
            </cx:subtotals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 min="0.80000000000000004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79375</xdr:colOff>
      <xdr:row>19</xdr:row>
      <xdr:rowOff>3175</xdr:rowOff>
    </xdr:from>
    <xdr:to>
      <xdr:col>3</xdr:col>
      <xdr:colOff>320675</xdr:colOff>
      <xdr:row>33</xdr:row>
      <xdr:rowOff>168275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9960EE5-60CF-4364-8049-15C2A24F53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75" y="3502025"/>
              <a:ext cx="45783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428624</xdr:colOff>
      <xdr:row>19</xdr:row>
      <xdr:rowOff>9525</xdr:rowOff>
    </xdr:from>
    <xdr:to>
      <xdr:col>13</xdr:col>
      <xdr:colOff>314325</xdr:colOff>
      <xdr:row>33</xdr:row>
      <xdr:rowOff>174625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2">
              <a:extLst>
                <a:ext uri="{FF2B5EF4-FFF2-40B4-BE49-F238E27FC236}">
                  <a16:creationId xmlns:a16="http://schemas.microsoft.com/office/drawing/2014/main" id="{AC4B059A-2E96-43EA-9BB7-1BB514DFC4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5674" y="3508375"/>
              <a:ext cx="739140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A20FB4-BBE7-4AED-9852-889C3316AFE2}" name="Table13" displayName="Table13" ref="A1:AS369" totalsRowShown="0" headerRowDxfId="1526" totalsRowDxfId="1523" headerRowBorderDxfId="1525" tableBorderDxfId="1524" totalsRowBorderDxfId="1522">
  <autoFilter ref="A1:AS369" xr:uid="{3B203726-2095-49D8-A694-A659B4A14C0A}"/>
  <tableColumns count="45">
    <tableColumn id="1" xr3:uid="{3582EDE0-671F-4883-A659-3C557D2DA05E}" name="Date" dataDxfId="1521" totalsRowDxfId="1520" dataCellStyle="Normal 53"/>
    <tableColumn id="2" xr3:uid="{6C8F2C86-ABD5-4B2A-824F-CDB30830CAC2}" name="Financial Year" dataDxfId="1519" totalsRowDxfId="1518" dataCellStyle="Normal 53">
      <calculatedColumnFormula>YEAR(Table13[[#This Row],[Date]])+IF(MONTH(Table13[[#This Row],[Date]])&gt;=4,1,0)</calculatedColumnFormula>
    </tableColumn>
    <tableColumn id="3" xr3:uid="{CD91C0E5-0255-408C-AC64-2FC862335775}" name="Calendar Year" dataDxfId="1517" totalsRowDxfId="1516" dataCellStyle="Normal 53">
      <calculatedColumnFormula>YEAR(Table13[[#This Row],[Date]])</calculatedColumnFormula>
    </tableColumn>
    <tableColumn id="4" xr3:uid="{430CBE5B-D4B5-4A5D-A518-2642CF81B357}" name="Month Year" dataDxfId="1515" totalsRowDxfId="1514" dataCellStyle="Normal 53">
      <calculatedColumnFormula>Table13[[#This Row],[Date]]-DAY(Table13[[#This Row],[Date]])+1</calculatedColumnFormula>
    </tableColumn>
    <tableColumn id="5" xr3:uid="{49B2659C-51FC-4504-8379-F54460C87E56}" name="Days" dataDxfId="1513" totalsRowDxfId="1512" dataCellStyle="Normal 53">
      <calculatedColumnFormula>DAY(EOMONTH(A2,0))</calculatedColumnFormula>
    </tableColumn>
    <tableColumn id="6" xr3:uid="{5B30A78D-24D0-4D23-8524-A9C9E2F812A6}" name="Operating Hours" dataDxfId="1511" dataCellStyle="Percent 43">
      <calculatedColumnFormula>IFERROR(_xlfn.XLOOKUP($A2,Raw_Data!$B:$B,Raw_Data!$OV:$OV),"")</calculatedColumnFormula>
    </tableColumn>
    <tableColumn id="7" xr3:uid="{A96AA236-A1BC-4908-B55E-E1A1328D3A9D}" name="GHI-UP (KWh/m2)" dataDxfId="1510" totalsRowDxfId="1509" dataCellStyle="Percent 43">
      <calculatedColumnFormula>IFERROR(_xlfn.XLOOKUP($A2,Raw_Data!$B:$B,Raw_Data!$OW:$OW),"")</calculatedColumnFormula>
    </tableColumn>
    <tableColumn id="8" xr3:uid="{067768EF-487D-4D0D-BD2D-E0C77EC76195}" name="GHI-Down(KWh/m2)" dataDxfId="1508" totalsRowDxfId="1507" dataCellStyle="Percent 43"/>
    <tableColumn id="9" xr3:uid="{7B91A6BD-E398-45D3-B120-1DD8660969FA}" name="POA-UP(KWh/m2)" dataDxfId="1506" totalsRowDxfId="1505" dataCellStyle="Percent 43">
      <calculatedColumnFormula>IFERROR(_xlfn.XLOOKUP($A2,Raw_Data!$B:$B,Raw_Data!$OX:$OX),"")</calculatedColumnFormula>
    </tableColumn>
    <tableColumn id="10" xr3:uid="{C136D542-C8DA-48A6-B77C-24EC11392293}" name="POA-Down(KWh/m2)" dataDxfId="1504" dataCellStyle="Percent 43"/>
    <tableColumn id="11" xr3:uid="{1B9D01F8-9BCD-4A27-93E4-B558AB5EA081}" name="Amb_Temp(°C)" dataDxfId="1503" totalsRowDxfId="1502" dataCellStyle="Percent 43">
      <calculatedColumnFormula>IFERROR(_xlfn.XLOOKUP($A2,Raw_Data!$B:$B,Raw_Data!NN:NN),"")</calculatedColumnFormula>
    </tableColumn>
    <tableColumn id="12" xr3:uid="{3B92C3B0-6766-4ACD-BC4C-5F94AC975964}" name="Mod_Temp(°C)" dataDxfId="1501" totalsRowDxfId="1500" dataCellStyle="Percent 43">
      <calculatedColumnFormula>IFERROR(_xlfn.XLOOKUP($A2,Raw_Data!$B:$B,Raw_Data!OZ:OZ),"")</calculatedColumnFormula>
    </tableColumn>
    <tableColumn id="13" xr3:uid="{4ED675DE-B27C-4D74-9FDB-772290565F10}" name="WS_Avg(m/s)" dataDxfId="1499" totalsRowDxfId="1498" dataCellStyle="Percent 43">
      <calculatedColumnFormula>IFERROR(_xlfn.XLOOKUP($A2,Raw_Data!$B:$B,Raw_Data!PA:PA),"")</calculatedColumnFormula>
    </tableColumn>
    <tableColumn id="14" xr3:uid="{ACF80A41-F331-4E54-AD9F-86B86463E8A1}" name="WS_Max(m/s)" dataDxfId="1497" totalsRowDxfId="1496" dataCellStyle="Percent 43">
      <calculatedColumnFormula>IFERROR(_xlfn.XLOOKUP($A2,Raw_Data!$B:$B,Raw_Data!NQ:NQ),"")</calculatedColumnFormula>
    </tableColumn>
    <tableColumn id="15" xr3:uid="{819772A0-AAB5-444C-A85B-B86961FA57AC}" name="PA(%)" dataDxfId="1495" totalsRowDxfId="1494" dataCellStyle="Percent 43">
      <calculatedColumnFormula>IFERROR(1-(SUMIF(PA!$B:$B,$A2,PA!$AI:$AI)/($AA2+SUMIF(PA!$B:$B,$A2,PA!$AI:$AI))),"")</calculatedColumnFormula>
    </tableColumn>
    <tableColumn id="16" xr3:uid="{24A414C4-E220-4BD6-B02F-6AAF003A41B6}" name="MA (%)" dataDxfId="1493" totalsRowDxfId="1492" dataCellStyle="Percent 43"/>
    <tableColumn id="17" xr3:uid="{E21228BD-DD50-4785-8515-88EBD4543395}" name="IGA (%)" dataDxfId="1491" totalsRowDxfId="1490" dataCellStyle="Percent 43"/>
    <tableColumn id="18" xr3:uid="{BA507CCB-7E3B-4F1F-A45E-1F096A250F1A}" name="EGA(%)" dataDxfId="1489" totalsRowDxfId="1488" dataCellStyle="Percent 43">
      <calculatedColumnFormula>IFERROR(1-(SUMIF(GA!$C:$C,$A2,GA!$X:$X)/($AA2+SUMIF(GA!$C:$C,$A2,GA!$X:$X))),"")</calculatedColumnFormula>
    </tableColumn>
    <tableColumn id="19" xr3:uid="{45AB5D7C-270D-495E-977D-54EF5E249E35}" name="EMA (%)" dataDxfId="1487" totalsRowDxfId="1486" dataCellStyle="Normal 53"/>
    <tableColumn id="20" xr3:uid="{8798181D-DC5D-40A5-8C07-2755CD313EC4}" name="TA (%)" dataDxfId="1485" totalsRowDxfId="1484" dataCellStyle="Percent 43"/>
    <tableColumn id="21" xr3:uid="{AE33CF18-3770-4BCF-A561-F50D7CC2FB41}" name="PR(%)" dataDxfId="1483" totalsRowDxfId="1482" dataCellStyle="Percent 43">
      <calculatedColumnFormula>IFERROR(AA2/I2/AB2/1000,"")</calculatedColumnFormula>
    </tableColumn>
    <tableColumn id="22" xr3:uid="{3224E800-1274-4CD6-8375-EB1C034C8B7B}" name="WPR(%)" dataDxfId="1481" totalsRowDxfId="1480" dataCellStyle="Percent 43">
      <calculatedColumnFormula>IFERROR(_xlfn.XLOOKUP($A2,Raw_Data!$B:$B,Raw_Data!$PE:$PE),"")</calculatedColumnFormula>
    </tableColumn>
    <tableColumn id="23" xr3:uid="{2454EB7A-D428-4E43-96B1-EF6FAA86DF23}" name="CUF(%)" dataDxfId="1479" totalsRowDxfId="1478" dataCellStyle="Percent 43">
      <calculatedColumnFormula>IFERROR(AA2/(24*AR2*1000),"")</calculatedColumnFormula>
    </tableColumn>
    <tableColumn id="24" xr3:uid="{EEB026F3-959C-4E3B-8A94-8849860EBD9D}" name="Gen_Exp (kWh)" dataDxfId="1477" totalsRowDxfId="1476" dataCellStyle="Normal 53">
      <calculatedColumnFormula>IFERROR(_xlfn.XLOOKUP($A2,Raw_Data!$B:$B,Raw_Data!$PB:$PB),"")</calculatedColumnFormula>
    </tableColumn>
    <tableColumn id="25" xr3:uid="{044287D7-A9E0-4DD7-8FE4-44CDF90181FA}" name="Mtr_Export (kWh)" dataDxfId="1475" totalsRowDxfId="1474" dataCellStyle="Normal 53">
      <calculatedColumnFormula>IFERROR(_xlfn.XLOOKUP($A2,Raw_Data!$B:$B,Raw_Data!$OU:$OU),"")</calculatedColumnFormula>
    </tableColumn>
    <tableColumn id="26" xr3:uid="{71FE9F3A-E0E5-4082-BDBC-38EA71787150}" name="Mtr_Import (kWh)" dataDxfId="1473" totalsRowDxfId="1472" dataCellStyle="Normal 53"/>
    <tableColumn id="27" xr3:uid="{14EF1FD0-26A8-4CA7-99D3-31B692099953}" name="Mtr_Net_Exp (KWh)" dataDxfId="1471" dataCellStyle="Normal 53">
      <calculatedColumnFormula>IFERROR(_xlfn.XLOOKUP($A2,Raw_Data!$B:$B,Raw_Data!$OU:$OU),"")</calculatedColumnFormula>
    </tableColumn>
    <tableColumn id="28" xr3:uid="{07ED5F1A-899C-4C7C-B2E5-20846BD534A3}" name="Operational Capacity (MW)" dataDxfId="1470" totalsRowDxfId="1469" dataCellStyle="Normal 53">
      <calculatedColumnFormula>IFERROR(_xlfn.XLOOKUP($A2,Raw_Data!$B:$B,Raw_Data!$I:$I)/1000,"")</calculatedColumnFormula>
    </tableColumn>
    <tableColumn id="29" xr3:uid="{C129686E-0C6E-4283-8F57-19F948B44FFB}" name="Bugt_Resource" dataDxfId="1468" totalsRowDxfId="1467" dataCellStyle="Normal 53">
      <calculatedColumnFormula>IFERROR(_xlfn.XLOOKUP($D2,'Modelling New'!$D:$D,'Modelling New'!$P:$P),"")</calculatedColumnFormula>
    </tableColumn>
    <tableColumn id="30" xr3:uid="{54C4926A-08AE-4639-AB5F-71CD07739800}" name="Bugt_Energy" dataDxfId="1466" totalsRowDxfId="1465" dataCellStyle="Normal 53">
      <calculatedColumnFormula>IFERROR(_xlfn.XLOOKUP($D2,'Modelling New'!$D:$D,'Modelling New'!$T:$T)*1000,"")</calculatedColumnFormula>
    </tableColumn>
    <tableColumn id="43" xr3:uid="{C975EDAF-8592-433C-8359-3FB3D540666A}" name="Bugt PR" dataDxfId="1464" dataCellStyle="Percent 35">
      <calculatedColumnFormula>IFERROR(_xlfn.XLOOKUP($D2,'Modelling New'!$D:$D,'Modelling New'!$O:$O),"")</calculatedColumnFormula>
    </tableColumn>
    <tableColumn id="42" xr3:uid="{213F4184-BAE6-4A67-9395-E65C0CDC173E}" name="Bugt CUF" dataDxfId="1463" totalsRowDxfId="1462" dataCellStyle="Percent 35">
      <calculatedColumnFormula>IFERROR(_xlfn.XLOOKUP($D2,'Modelling New'!$D:$D,'Modelling New'!$W:$W),"")</calculatedColumnFormula>
    </tableColumn>
    <tableColumn id="31" xr3:uid="{9593B8AB-CC40-4EC7-BA1B-F418731F19DF}" name="Bugt_PA" dataDxfId="1461" totalsRowDxfId="1460" dataCellStyle="Percent 35">
      <calculatedColumnFormula>IFERROR(_xlfn.XLOOKUP($D2,'Modelling New'!$D:$D,'Modelling New'!AE:AE),"")</calculatedColumnFormula>
    </tableColumn>
    <tableColumn id="32" xr3:uid="{1BA8579B-66EB-432F-A49B-1959751E7A20}" name="Bugt_EGA" dataDxfId="1459" totalsRowDxfId="1458" dataCellStyle="Percent 35">
      <calculatedColumnFormula>IFERROR(_xlfn.XLOOKUP($D2,'Modelling New'!$D:$D,'Modelling New'!AF:AF),"")</calculatedColumnFormula>
    </tableColumn>
    <tableColumn id="33" xr3:uid="{2F0ADA92-0B85-4660-971B-CE8A57DFF351}" name="Expected Energy" dataDxfId="1457" totalsRowDxfId="1456" dataCellStyle="Normal 53"/>
    <tableColumn id="34" xr3:uid="{25FEB8B0-4172-49C1-A44C-1C1BD6DE1311}" name="Actual Energy WPR" dataDxfId="1455" totalsRowDxfId="1454" dataCellStyle="Normal 53"/>
    <tableColumn id="35" xr3:uid="{E875E4C3-FA8F-43A8-B941-9C7F3091D20B}" name="RA (%)" dataDxfId="1453" totalsRowDxfId="1452" dataCellStyle="Normal 53"/>
    <tableColumn id="36" xr3:uid="{1CB03ADE-6237-4F4B-84D4-406953A01664}" name="Mod Clean Dry (Num)" dataDxfId="1451" totalsRowDxfId="1450" dataCellStyle="Normal 53"/>
    <tableColumn id="37" xr3:uid="{FA29D4AD-7091-40B5-A685-21E332417D47}" name="Mod Clean Wet (Num)" dataDxfId="1449" totalsRowDxfId="1448" dataCellStyle="Normal 53"/>
    <tableColumn id="38" xr3:uid="{96256584-5D8A-4DB3-807D-477B2FC6451C}" name="Line Loss(%)" dataDxfId="1447" totalsRowDxfId="1446" dataCellStyle="Percent 35"/>
    <tableColumn id="39" xr3:uid="{5BBB15DF-809B-4E64-88AF-B0E1C70112D2}" name="Reactive Power (%)" dataDxfId="1445" dataCellStyle="Percent 43"/>
    <tableColumn id="40" xr3:uid="{BF2E57B8-7013-4BAA-A8F8-B651C02E1396}" name="Bugt Line loss (%) (Wind)" dataDxfId="1444" totalsRowDxfId="1443" dataCellStyle="Percent 43"/>
    <tableColumn id="41" xr3:uid="{940A10CC-0E77-484C-8082-285D37675FAC}" name="Bugt Reactive Power (%) (Wind)" dataDxfId="1442" totalsRowDxfId="1441" dataCellStyle="Percent 43"/>
    <tableColumn id="45" xr3:uid="{FF4D1C43-A9C5-438E-BC2B-4E263F703B7B}" name="Bugt Capacity" dataDxfId="1440" totalsRowDxfId="1439" dataCellStyle="Normal 53">
      <calculatedColumnFormula>IFERROR(_xlfn.XLOOKUP(Table13[[#This Row],[Month Year]],Modelling[Month],Modelling[Bugt_Capacity]),"")</calculatedColumnFormula>
    </tableColumn>
    <tableColumn id="44" xr3:uid="{D0574ADD-9FFC-49B6-89AD-1C09CC98E301}" name="CC*Bugt" dataDxfId="1438" totalsRowDxfId="1437" dataCellStyle="Normal 5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2000000}" name="GC_17" displayName="GC_17" ref="A2:Y624" totalsRowCount="1" headerRowDxfId="1436" headerRowBorderDxfId="1435" headerRowCellStyle="Normal 26">
  <tableColumns count="25">
    <tableColumn id="1" xr3:uid="{00000000-0010-0000-0200-000001000000}" name="Sr. No." dataDxfId="1434" totalsRowDxfId="1433"/>
    <tableColumn id="8" xr3:uid="{00000000-0010-0000-0200-000008000000}" name="Date" dataDxfId="1432" totalsRowDxfId="1431"/>
    <tableColumn id="2" xr3:uid="{00000000-0010-0000-0200-000002000000}" name="Finacial Year" dataDxfId="1430" totalsRowDxfId="1429">
      <calculatedColumnFormula>YEAR(GC_17[[#This Row],[Date]])+IF(MONTH(GC_17[[#This Row],[Date]])&gt;=4,1,0)</calculatedColumnFormula>
    </tableColumn>
    <tableColumn id="3" xr3:uid="{00000000-0010-0000-0200-000003000000}" name="Calendor Year" dataDxfId="1428" totalsRowDxfId="1427">
      <calculatedColumnFormula>YEAR(GC_17[[#This Row],[Date]])</calculatedColumnFormula>
    </tableColumn>
    <tableColumn id="4" xr3:uid="{00000000-0010-0000-0200-000004000000}" name="Contrcatual Year" dataDxfId="1426" totalsRowDxfId="1425"/>
    <tableColumn id="5" xr3:uid="{00000000-0010-0000-0200-000005000000}" name="Operating Year" dataDxfId="1424" totalsRowDxfId="1423"/>
    <tableColumn id="6" xr3:uid="{00000000-0010-0000-0200-000006000000}" name="Month Year" dataDxfId="1422" totalsRowDxfId="1421">
      <calculatedColumnFormula>TEXT(GC_17[[#This Row],[Date]],"mmm-yy")</calculatedColumnFormula>
    </tableColumn>
    <tableColumn id="7" xr3:uid="{00000000-0010-0000-0200-000007000000}" name="Days" dataDxfId="1420" totalsRowDxfId="1419">
      <calculatedColumnFormula>DAY(EOMONTH(GC_17[[#This Row],[Month Year]],0))</calculatedColumnFormula>
    </tableColumn>
    <tableColumn id="9" xr3:uid="{00000000-0010-0000-0200-000009000000}" name="Cycle Number" dataDxfId="1418" totalsRowDxfId="1417"/>
    <tableColumn id="10" xr3:uid="{00000000-0010-0000-0200-00000A000000}" name="Resources" dataDxfId="1416" totalsRowDxfId="1415"/>
    <tableColumn id="11" xr3:uid="{00000000-0010-0000-0200-00000B000000}" name="Blk1" dataDxfId="1414" totalsRowDxfId="1413"/>
    <tableColumn id="12" xr3:uid="{00000000-0010-0000-0200-00000C000000}" name="Blk2" dataDxfId="1412" totalsRowDxfId="1411"/>
    <tableColumn id="13" xr3:uid="{00000000-0010-0000-0200-00000D000000}" name="Blk3" dataDxfId="1410" totalsRowDxfId="1409"/>
    <tableColumn id="14" xr3:uid="{00000000-0010-0000-0200-00000E000000}" name="Blk4" dataDxfId="1408" totalsRowDxfId="1407"/>
    <tableColumn id="15" xr3:uid="{00000000-0010-0000-0200-00000F000000}" name="Blk5" dataDxfId="1406" totalsRowDxfId="1405"/>
    <tableColumn id="16" xr3:uid="{00000000-0010-0000-0200-000010000000}" name="Blk6" dataDxfId="1404" totalsRowDxfId="1403"/>
    <tableColumn id="25" xr3:uid="{00000000-0010-0000-0200-000019000000}" name="Blk7" dataDxfId="1402" totalsRowDxfId="1401"/>
    <tableColumn id="26" xr3:uid="{00000000-0010-0000-0200-00001A000000}" name="Blk8" dataDxfId="1400" totalsRowDxfId="1399"/>
    <tableColumn id="18" xr3:uid="{00000000-0010-0000-0200-000012000000}" name="Blk9" dataDxfId="1398" totalsRowDxfId="1397"/>
    <tableColumn id="19" xr3:uid="{00000000-0010-0000-0200-000013000000}" name="Blk10" dataDxfId="1396" totalsRowDxfId="1395"/>
    <tableColumn id="20" xr3:uid="{00000000-0010-0000-0200-000014000000}" name="Blk11" dataDxfId="1394" totalsRowDxfId="1393"/>
    <tableColumn id="21" xr3:uid="{00000000-0010-0000-0200-000015000000}" name="Blk12" dataDxfId="1392" totalsRowDxfId="1391"/>
    <tableColumn id="17" xr3:uid="{00000000-0010-0000-0200-000011000000}" name="Total No.Table GC done" dataDxfId="1390" totalsRowDxfId="1389">
      <calculatedColumnFormula>SUM(GC_17[[#This Row],[Blk1]:[Blk12]])</calculatedColumnFormula>
    </tableColumn>
    <tableColumn id="24" xr3:uid="{00000000-0010-0000-0200-000018000000}" name="Mrthod of Cutting" dataDxfId="1388" totalsRowDxfId="1387"/>
    <tableColumn id="23" xr3:uid="{00000000-0010-0000-0200-000017000000}" name="Remarks for the day" dataDxfId="1386" totalsRowDxfId="138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3000000}" name="MC_16" displayName="MC_16" ref="A2:AE152" totalsRowShown="0" headerRowDxfId="1384" headerRowBorderDxfId="1383" headerRowCellStyle="Normal 26">
  <autoFilter ref="A2:AE152" xr:uid="{00000000-0009-0000-0100-00000F000000}"/>
  <tableColumns count="31">
    <tableColumn id="1" xr3:uid="{00000000-0010-0000-0300-000001000000}" name="Sr. No." dataDxfId="1382"/>
    <tableColumn id="8" xr3:uid="{00000000-0010-0000-0300-000008000000}" name="Date" dataDxfId="1381"/>
    <tableColumn id="2" xr3:uid="{00000000-0010-0000-0300-000002000000}" name="Finacial Year" dataDxfId="1380">
      <calculatedColumnFormula>YEAR(MC_16[[#This Row],[Date]])+IF(MONTH(MC_16[[#This Row],[Date]])&gt;=4,1,0)</calculatedColumnFormula>
    </tableColumn>
    <tableColumn id="3" xr3:uid="{00000000-0010-0000-0300-000003000000}" name="Calendor Year" dataDxfId="1379">
      <calculatedColumnFormula>YEAR(MC_16[[#This Row],[Date]])</calculatedColumnFormula>
    </tableColumn>
    <tableColumn id="4" xr3:uid="{00000000-0010-0000-0300-000004000000}" name="Contrcatual Year" dataDxfId="1378"/>
    <tableColumn id="5" xr3:uid="{00000000-0010-0000-0300-000005000000}" name="Operating Year" dataDxfId="1377"/>
    <tableColumn id="6" xr3:uid="{00000000-0010-0000-0300-000006000000}" name="Month Year" dataDxfId="1376">
      <calculatedColumnFormula>TEXT(MC_16[[#This Row],[Date]],"mmm-yy")</calculatedColumnFormula>
    </tableColumn>
    <tableColumn id="7" xr3:uid="{00000000-0010-0000-0300-000007000000}" name="Days" dataDxfId="1375">
      <calculatedColumnFormula>DAY(EOMONTH(MC_16[[#This Row],[Month Year]],0))</calculatedColumnFormula>
    </tableColumn>
    <tableColumn id="9" xr3:uid="{00000000-0010-0000-0300-000009000000}" name="Cycle Number" dataDxfId="1374"/>
    <tableColumn id="10" xr3:uid="{00000000-0010-0000-0300-00000A000000}" name="Resources" dataDxfId="1373"/>
    <tableColumn id="11" xr3:uid="{00000000-0010-0000-0300-00000B000000}" name="Blk1" dataDxfId="1372"/>
    <tableColumn id="12" xr3:uid="{00000000-0010-0000-0300-00000C000000}" name="Blk2" dataDxfId="1371"/>
    <tableColumn id="13" xr3:uid="{00000000-0010-0000-0300-00000D000000}" name="Blk3" dataDxfId="1370"/>
    <tableColumn id="14" xr3:uid="{00000000-0010-0000-0300-00000E000000}" name="Blk4" dataDxfId="1369"/>
    <tableColumn id="15" xr3:uid="{00000000-0010-0000-0300-00000F000000}" name="Blk5" dataDxfId="1368"/>
    <tableColumn id="16" xr3:uid="{00000000-0010-0000-0300-000010000000}" name="Blk6" dataDxfId="1367"/>
    <tableColumn id="25" xr3:uid="{00000000-0010-0000-0300-000019000000}" name="Blk7" dataDxfId="1366"/>
    <tableColumn id="26" xr3:uid="{00000000-0010-0000-0300-00001A000000}" name="Blk8" dataDxfId="1365"/>
    <tableColumn id="27" xr3:uid="{00000000-0010-0000-0300-00001B000000}" name="Blk9" dataDxfId="1364"/>
    <tableColumn id="28" xr3:uid="{00000000-0010-0000-0300-00001C000000}" name="Blk10" dataDxfId="1363"/>
    <tableColumn id="29" xr3:uid="{00000000-0010-0000-0300-00001D000000}" name="Blk11" dataDxfId="1362"/>
    <tableColumn id="30" xr3:uid="{00000000-0010-0000-0300-00001E000000}" name="Blk12" dataDxfId="1361"/>
    <tableColumn id="17" xr3:uid="{00000000-0010-0000-0300-000011000000}" name="Total NO. Module cleaned" dataDxfId="1360">
      <calculatedColumnFormula>IFERROR(SUM(MC_16[[#This Row],[Blk1]:[Blk12]]),"")</calculatedColumnFormula>
    </tableColumn>
    <tableColumn id="18" xr3:uid="{00000000-0010-0000-0300-000012000000}" name="Morning Start Time" dataDxfId="1359"/>
    <tableColumn id="19" xr3:uid="{00000000-0010-0000-0300-000013000000}" name="Morning End Time" dataDxfId="1358"/>
    <tableColumn id="20" xr3:uid="{00000000-0010-0000-0300-000014000000}" name="Evening Start Time" dataDxfId="1357"/>
    <tableColumn id="21" xr3:uid="{00000000-0010-0000-0300-000015000000}" name="Evening End time" dataDxfId="1356"/>
    <tableColumn id="22" xr3:uid="{00000000-0010-0000-0300-000016000000}" name="Brush/MOP Replcemnet" dataDxfId="1355"/>
    <tableColumn id="24" xr3:uid="{00000000-0010-0000-0300-000018000000}" name="Water Test Report" dataDxfId="1354"/>
    <tableColumn id="23" xr3:uid="{00000000-0010-0000-0300-000017000000}" name="Remarks for the day" dataDxfId="1353"/>
    <tableColumn id="31" xr3:uid="{00000000-0010-0000-0300-00001F000000}" name="Column1" dataDxfId="1352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6000000}" name="GA_18" displayName="GA_18" ref="B4:X5" totalsRowShown="0" headerRowDxfId="1351" dataDxfId="1349" headerRowBorderDxfId="1350" tableBorderDxfId="1348" totalsRowBorderDxfId="1347" headerRowCellStyle="Normal 26">
  <tableColumns count="23">
    <tableColumn id="1" xr3:uid="{00000000-0010-0000-0600-000001000000}" name="Sr. No." dataDxfId="1346"/>
    <tableColumn id="2" xr3:uid="{00000000-0010-0000-0600-000002000000}" name="Date" dataDxfId="1345"/>
    <tableColumn id="3" xr3:uid="{00000000-0010-0000-0600-000003000000}" name="Financial Year" dataDxfId="1344">
      <calculatedColumnFormula>YEAR(GA_18[[#This Row],[Date]])+IF(MONTH(GA_18[[#This Row],[Date]])&gt;=4,1,0)</calculatedColumnFormula>
    </tableColumn>
    <tableColumn id="4" xr3:uid="{00000000-0010-0000-0600-000004000000}" name="Calendar Year" dataDxfId="1343">
      <calculatedColumnFormula>YEAR(GA_18[[#This Row],[Date]])</calculatedColumnFormula>
    </tableColumn>
    <tableColumn id="5" xr3:uid="{00000000-0010-0000-0600-000005000000}" name="Contractual Year" dataDxfId="1342"/>
    <tableColumn id="6" xr3:uid="{00000000-0010-0000-0600-000006000000}" name="Operating Year" dataDxfId="1341"/>
    <tableColumn id="7" xr3:uid="{00000000-0010-0000-0600-000007000000}" name="Month Year" dataDxfId="1340">
      <calculatedColumnFormula>GA_18[[#This Row],[Date]]-DAY(GA_18[[#This Row],[Date]])+1</calculatedColumnFormula>
    </tableColumn>
    <tableColumn id="8" xr3:uid="{00000000-0010-0000-0600-000008000000}" name="Days" dataDxfId="1339">
      <calculatedColumnFormula>DAY(EOMONTH(GA_18[[#This Row],[Month Year]],0))</calculatedColumnFormula>
    </tableColumn>
    <tableColumn id="9" xr3:uid="{00000000-0010-0000-0600-000009000000}" name="Sunrise Time (POA&gt;20 W/m2)" dataDxfId="1338">
      <calculatedColumnFormula>_xlfn.XLOOKUP(GA_18[[#This Row],[Date]],Raw_Data!$B:$B,Raw_Data!J:J)</calculatedColumnFormula>
    </tableColumn>
    <tableColumn id="10" xr3:uid="{00000000-0010-0000-0600-00000A000000}" name="Sunset Time (POA&lt;20 W/m2)" dataDxfId="1337">
      <calculatedColumnFormula>_xlfn.XLOOKUP(GA_18[[#This Row],[Date]],Raw_Data!$B:$B,Raw_Data!K:K)</calculatedColumnFormula>
    </tableColumn>
    <tableColumn id="11" xr3:uid="{00000000-0010-0000-0600-00000B000000}" name="Total Generation Time" dataDxfId="1336">
      <calculatedColumnFormula>(GA_18[[#This Row],[Sunset Time (POA&lt;20 W/m2)]]-GA_18[[#This Row],[Sunrise Time (POA&gt;20 W/m2)]])*24</calculatedColumnFormula>
    </tableColumn>
    <tableColumn id="12" xr3:uid="{00000000-0010-0000-0600-00000C000000}" name="Affected Equipment " dataDxfId="1335"/>
    <tableColumn id="13" xr3:uid="{00000000-0010-0000-0600-00000D000000}" name="DC Capacity Affected (kW)" dataDxfId="1334">
      <calculatedColumnFormula>_xlfn.XLOOKUP(GA_18[[#This Row],[Affected Equipment ]],'Basic Data '!$A:$A,'Basic Data '!$B:$B,0)</calculatedColumnFormula>
    </tableColumn>
    <tableColumn id="14" xr3:uid="{00000000-0010-0000-0600-00000E000000}" name="Plant Equivalent Weightage" dataDxfId="1333" dataCellStyle="Percent">
      <calculatedColumnFormula>_xlfn.XLOOKUP(GA_18[[#This Row],[Affected Equipment ]],'Basic Data '!$A:$A,'Basic Data '!$C:$C,0)</calculatedColumnFormula>
    </tableColumn>
    <tableColumn id="16" xr3:uid="{00000000-0010-0000-0600-000010000000}" name="Breakdown Description" dataDxfId="1332"/>
    <tableColumn id="17" xr3:uid="{00000000-0010-0000-0600-000011000000}" name="Fault Time" dataDxfId="1331"/>
    <tableColumn id="18" xr3:uid="{00000000-0010-0000-0600-000012000000}" name="Work Completion time on fault" dataDxfId="1330"/>
    <tableColumn id="19" xr3:uid="{00000000-0010-0000-0600-000013000000}" name="Breakdown Time" dataDxfId="1329">
      <calculatedColumnFormula>(GA_18[[#This Row],[Work Completion time on fault]]-GA_18[[#This Row],[Fault Time]])*24</calculatedColumnFormula>
    </tableColumn>
    <tableColumn id="20" xr3:uid="{00000000-0010-0000-0600-000014000000}" name="Action taken" dataDxfId="1328"/>
    <tableColumn id="21" xr3:uid="{00000000-0010-0000-0600-000015000000}" name="Status" dataDxfId="1327"/>
    <tableColumn id="22" xr3:uid="{00000000-0010-0000-0600-000016000000}" name="Plant Equivalent breakdown" dataDxfId="1326">
      <calculatedColumnFormula>GA_18[[#This Row],[Breakdown Time]]*GA_18[[#This Row],[Plant Equivalent Weightage]]</calculatedColumnFormula>
    </tableColumn>
    <tableColumn id="23" xr3:uid="{00000000-0010-0000-0600-000017000000}" name="Lost PoA(Wh/m2)" dataDxfId="1325"/>
    <tableColumn id="24" xr3:uid="{00000000-0010-0000-0600-000018000000}" name="Approximate Energy Loss (KWh)" dataDxfId="132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4000000}" name="RD_15" displayName="RD_15" ref="B5:PG130" totalsRowShown="0" headerRowDxfId="1323" dataDxfId="1321" headerRowBorderDxfId="1322" tableBorderDxfId="1320" totalsRowBorderDxfId="1319" headerRowCellStyle="Normal 26">
  <autoFilter ref="B5:PG130" xr:uid="{00000000-0009-0000-0100-00000E000000}"/>
  <tableColumns count="422">
    <tableColumn id="7" xr3:uid="{00000000-0010-0000-0400-000007000000}" name="Date" dataDxfId="1318"/>
    <tableColumn id="1" xr3:uid="{00000000-0010-0000-0400-000001000000}" name="Finacial Year" dataDxfId="1317">
      <calculatedColumnFormula>YEAR(RD_15[[#This Row],[Date]])+IF(MONTH(RD_15[[#This Row],[Date]])&gt;=4,1,0)</calculatedColumnFormula>
    </tableColumn>
    <tableColumn id="2" xr3:uid="{00000000-0010-0000-0400-000002000000}" name="Calendor Year" dataDxfId="1316">
      <calculatedColumnFormula>YEAR(B6)</calculatedColumnFormula>
    </tableColumn>
    <tableColumn id="3" xr3:uid="{00000000-0010-0000-0400-000003000000}" name="Contrcatual Year" dataDxfId="1315"/>
    <tableColumn id="4" xr3:uid="{00000000-0010-0000-0400-000004000000}" name="Operating Year" dataDxfId="1314"/>
    <tableColumn id="5" xr3:uid="{00000000-0010-0000-0400-000005000000}" name="Month Year" dataDxfId="1313">
      <calculatedColumnFormula>TEXT(RD_15[[#This Row],[Date]],"mmm-yy")</calculatedColumnFormula>
    </tableColumn>
    <tableColumn id="6" xr3:uid="{00000000-0010-0000-0400-000006000000}" name="Days" dataDxfId="1312">
      <calculatedColumnFormula>DAY(EOMONTH(B6,0))</calculatedColumnFormula>
    </tableColumn>
    <tableColumn id="8" xr3:uid="{00000000-0010-0000-0400-000008000000}" name="Plant DC Capcity (MW)" dataDxfId="1311">
      <calculatedColumnFormula>'Basic Data '!$S$2</calculatedColumnFormula>
    </tableColumn>
    <tableColumn id="9" xr3:uid="{00000000-0010-0000-0400-000009000000}" name="Sunrise Time (POA&gt;20 W/m2)" dataDxfId="1310"/>
    <tableColumn id="10" xr3:uid="{00000000-0010-0000-0400-00000A000000}" name="Sunset Time (POA&lt;20 W/m2)" dataDxfId="1309"/>
    <tableColumn id="11" xr3:uid="{00000000-0010-0000-0400-00000B000000}" name="BLK1_INV1" dataDxfId="1308"/>
    <tableColumn id="12" xr3:uid="{00000000-0010-0000-0400-00000C000000}" name="BLK1_INV2" dataDxfId="1307">
      <calculatedColumnFormula>RD_15[[#This Row],[BLK1_INV1]]+1</calculatedColumnFormula>
    </tableColumn>
    <tableColumn id="13" xr3:uid="{00000000-0010-0000-0400-00000D000000}" name="BLK1_INV3" dataDxfId="1306">
      <calculatedColumnFormula>RD_15[[#This Row],[BLK1_INV1]]+1</calculatedColumnFormula>
    </tableColumn>
    <tableColumn id="14" xr3:uid="{00000000-0010-0000-0400-00000E000000}" name="BLK1_INV4" dataDxfId="1305">
      <calculatedColumnFormula>RD_15[[#This Row],[BLK1_INV1]]+1</calculatedColumnFormula>
    </tableColumn>
    <tableColumn id="15" xr3:uid="{00000000-0010-0000-0400-00000F000000}" name="BLK1_INV5" dataDxfId="1304">
      <calculatedColumnFormula>RD_15[[#This Row],[BLK1_INV1]]+1</calculatedColumnFormula>
    </tableColumn>
    <tableColumn id="16" xr3:uid="{00000000-0010-0000-0400-000010000000}" name="BLK1_INV6" dataDxfId="1303">
      <calculatedColumnFormula>RD_15[[#This Row],[BLK1_INV1]]+1</calculatedColumnFormula>
    </tableColumn>
    <tableColumn id="17" xr3:uid="{00000000-0010-0000-0400-000011000000}" name="BLK1_INV7" dataDxfId="1302">
      <calculatedColumnFormula>RD_15[[#This Row],[BLK1_INV1]]+1</calculatedColumnFormula>
    </tableColumn>
    <tableColumn id="18" xr3:uid="{00000000-0010-0000-0400-000012000000}" name="BLK1_INV8" dataDxfId="1301">
      <calculatedColumnFormula>RD_15[[#This Row],[BLK1_INV1]]+1</calculatedColumnFormula>
    </tableColumn>
    <tableColumn id="19" xr3:uid="{00000000-0010-0000-0400-000013000000}" name="BLK1_INV9" dataDxfId="1300">
      <calculatedColumnFormula>RD_15[[#This Row],[BLK1_INV1]]+1</calculatedColumnFormula>
    </tableColumn>
    <tableColumn id="20" xr3:uid="{00000000-0010-0000-0400-000014000000}" name="BLK1_INV10" dataDxfId="1299">
      <calculatedColumnFormula>RD_15[[#This Row],[BLK1_INV1]]+1</calculatedColumnFormula>
    </tableColumn>
    <tableColumn id="21" xr3:uid="{00000000-0010-0000-0400-000015000000}" name="BLK1_INV11" dataDxfId="1298">
      <calculatedColumnFormula>RD_15[[#This Row],[BLK1_INV1]]+1</calculatedColumnFormula>
    </tableColumn>
    <tableColumn id="22" xr3:uid="{00000000-0010-0000-0400-000016000000}" name="BLK1_INV12" dataDxfId="1297">
      <calculatedColumnFormula>RD_15[[#This Row],[BLK1_INV1]]+1</calculatedColumnFormula>
    </tableColumn>
    <tableColumn id="23" xr3:uid="{00000000-0010-0000-0400-000017000000}" name="BLK1_INV13" dataDxfId="1296">
      <calculatedColumnFormula>RD_15[[#This Row],[BLK1_INV1]]+1</calculatedColumnFormula>
    </tableColumn>
    <tableColumn id="24" xr3:uid="{00000000-0010-0000-0400-000018000000}" name="BLK1_INV14" dataDxfId="1295">
      <calculatedColumnFormula>RD_15[[#This Row],[BLK1_INV1]]+1</calculatedColumnFormula>
    </tableColumn>
    <tableColumn id="25" xr3:uid="{00000000-0010-0000-0400-000019000000}" name="BLK1_INV15" dataDxfId="1294">
      <calculatedColumnFormula>RD_15[[#This Row],[BLK1_INV1]]+1</calculatedColumnFormula>
    </tableColumn>
    <tableColumn id="26" xr3:uid="{00000000-0010-0000-0400-00001A000000}" name="BLK1_INV16" dataDxfId="1293">
      <calculatedColumnFormula>RD_15[[#This Row],[BLK1_INV1]]+1</calculatedColumnFormula>
    </tableColumn>
    <tableColumn id="27" xr3:uid="{00000000-0010-0000-0400-00001B000000}" name="BLK1_INV17" dataDxfId="1292">
      <calculatedColumnFormula>RD_15[[#This Row],[BLK1_INV1]]+1</calculatedColumnFormula>
    </tableColumn>
    <tableColumn id="28" xr3:uid="{00000000-0010-0000-0400-00001C000000}" name="BLK1_INV18" dataDxfId="1291">
      <calculatedColumnFormula>RD_15[[#This Row],[BLK1_INV1]]+1</calculatedColumnFormula>
    </tableColumn>
    <tableColumn id="29" xr3:uid="{00000000-0010-0000-0400-00001D000000}" name="BLK1_INV19" dataDxfId="1290">
      <calculatedColumnFormula>RD_15[[#This Row],[BLK1_INV1]]+1</calculatedColumnFormula>
    </tableColumn>
    <tableColumn id="30" xr3:uid="{00000000-0010-0000-0400-00001E000000}" name="BLK1_INV20" dataDxfId="1289">
      <calculatedColumnFormula>RD_15[[#This Row],[BLK1_INV1]]+1</calculatedColumnFormula>
    </tableColumn>
    <tableColumn id="31" xr3:uid="{00000000-0010-0000-0400-00001F000000}" name="BLK1_INV21" dataDxfId="1288">
      <calculatedColumnFormula>RD_15[[#This Row],[BLK1_INV1]]+1</calculatedColumnFormula>
    </tableColumn>
    <tableColumn id="32" xr3:uid="{00000000-0010-0000-0400-000020000000}" name="BLK1_INV22" dataDxfId="1287">
      <calculatedColumnFormula>RD_15[[#This Row],[BLK1_INV1]]+1</calculatedColumnFormula>
    </tableColumn>
    <tableColumn id="33" xr3:uid="{00000000-0010-0000-0400-000021000000}" name="BLK1_INV23" dataDxfId="1286">
      <calculatedColumnFormula>RD_15[[#This Row],[BLK1_INV1]]+1</calculatedColumnFormula>
    </tableColumn>
    <tableColumn id="34" xr3:uid="{00000000-0010-0000-0400-000022000000}" name="BLK1_INV24" dataDxfId="1285">
      <calculatedColumnFormula>RD_15[[#This Row],[BLK1_INV1]]+1</calculatedColumnFormula>
    </tableColumn>
    <tableColumn id="35" xr3:uid="{00000000-0010-0000-0400-000023000000}" name="BLK1_INV25" dataDxfId="1284">
      <calculatedColumnFormula>RD_15[[#This Row],[BLK1_INV1]]+1</calculatedColumnFormula>
    </tableColumn>
    <tableColumn id="36" xr3:uid="{00000000-0010-0000-0400-000024000000}" name="BLK1_INV26" dataDxfId="1283">
      <calculatedColumnFormula>RD_15[[#This Row],[BLK1_INV1]]+1</calculatedColumnFormula>
    </tableColumn>
    <tableColumn id="37" xr3:uid="{00000000-0010-0000-0400-000025000000}" name="BLK1_INV27" dataDxfId="1282">
      <calculatedColumnFormula>RD_15[[#This Row],[BLK1_INV1]]+1</calculatedColumnFormula>
    </tableColumn>
    <tableColumn id="38" xr3:uid="{00000000-0010-0000-0400-000026000000}" name="BLK1_INV28" dataDxfId="1281">
      <calculatedColumnFormula>RD_15[[#This Row],[BLK1_INV1]]+1</calculatedColumnFormula>
    </tableColumn>
    <tableColumn id="39" xr3:uid="{00000000-0010-0000-0400-000027000000}" name="BLK1_INV29" dataDxfId="1280">
      <calculatedColumnFormula>RD_15[[#This Row],[BLK1_INV1]]+1</calculatedColumnFormula>
    </tableColumn>
    <tableColumn id="40" xr3:uid="{00000000-0010-0000-0400-000028000000}" name="BLK1_INV30" dataDxfId="1279">
      <calculatedColumnFormula>RD_15[[#This Row],[BLK1_INV1]]+1</calculatedColumnFormula>
    </tableColumn>
    <tableColumn id="41" xr3:uid="{00000000-0010-0000-0400-000029000000}" name="BLK1_INV31" dataDxfId="1278">
      <calculatedColumnFormula>RD_15[[#This Row],[BLK1_INV1]]+1</calculatedColumnFormula>
    </tableColumn>
    <tableColumn id="42" xr3:uid="{00000000-0010-0000-0400-00002A000000}" name="BLK1_INV32" dataDxfId="1277">
      <calculatedColumnFormula>RD_15[[#This Row],[BLK1_INV1]]+1</calculatedColumnFormula>
    </tableColumn>
    <tableColumn id="43" xr3:uid="{00000000-0010-0000-0400-00002B000000}" name="BLK1_INV33" dataDxfId="1276">
      <calculatedColumnFormula>RD_15[[#This Row],[BLK1_INV1]]+1</calculatedColumnFormula>
    </tableColumn>
    <tableColumn id="44" xr3:uid="{00000000-0010-0000-0400-00002C000000}" name="BLK1_INV34" dataDxfId="1275">
      <calculatedColumnFormula>RD_15[[#This Row],[BLK1_INV1]]+1</calculatedColumnFormula>
    </tableColumn>
    <tableColumn id="45" xr3:uid="{00000000-0010-0000-0400-00002D000000}" name="BLK1_INV35" dataDxfId="1274">
      <calculatedColumnFormula>RD_15[[#This Row],[BLK1_INV1]]+1</calculatedColumnFormula>
    </tableColumn>
    <tableColumn id="46" xr3:uid="{00000000-0010-0000-0400-00002E000000}" name="BLK1_INV36" dataDxfId="1273">
      <calculatedColumnFormula>RD_15[[#This Row],[BLK1_INV1]]+1</calculatedColumnFormula>
    </tableColumn>
    <tableColumn id="47" xr3:uid="{00000000-0010-0000-0400-00002F000000}" name="BLK1_INV37" dataDxfId="1272">
      <calculatedColumnFormula>RD_15[[#This Row],[BLK1_INV1]]+1</calculatedColumnFormula>
    </tableColumn>
    <tableColumn id="48" xr3:uid="{00000000-0010-0000-0400-000030000000}" name="BLK1_INV38" dataDxfId="1271">
      <calculatedColumnFormula>RD_15[[#This Row],[BLK1_INV1]]+1</calculatedColumnFormula>
    </tableColumn>
    <tableColumn id="49" xr3:uid="{00000000-0010-0000-0400-000031000000}" name="BLK1_INV39" dataDxfId="1270">
      <calculatedColumnFormula>RD_15[[#This Row],[BLK1_INV1]]+1</calculatedColumnFormula>
    </tableColumn>
    <tableColumn id="50" xr3:uid="{00000000-0010-0000-0400-000032000000}" name="BLK1_INV40" dataDxfId="1269">
      <calculatedColumnFormula>RD_15[[#This Row],[BLK1_INV1]]+1</calculatedColumnFormula>
    </tableColumn>
    <tableColumn id="51" xr3:uid="{00000000-0010-0000-0400-000033000000}" name="BLK1_INV41" dataDxfId="1268">
      <calculatedColumnFormula>RD_15[[#This Row],[BLK1_INV1]]+1</calculatedColumnFormula>
    </tableColumn>
    <tableColumn id="52" xr3:uid="{00000000-0010-0000-0400-000034000000}" name="BLK1_INV42" dataDxfId="1267">
      <calculatedColumnFormula>RD_15[[#This Row],[BLK1_INV1]]+1</calculatedColumnFormula>
    </tableColumn>
    <tableColumn id="53" xr3:uid="{00000000-0010-0000-0400-000035000000}" name="BLK1_INV43" dataDxfId="1266">
      <calculatedColumnFormula>RD_15[[#This Row],[BLK1_INV1]]+1</calculatedColumnFormula>
    </tableColumn>
    <tableColumn id="54" xr3:uid="{00000000-0010-0000-0400-000036000000}" name="BLK1_INV44" dataDxfId="1265">
      <calculatedColumnFormula>RD_15[[#This Row],[BLK1_INV1]]+1</calculatedColumnFormula>
    </tableColumn>
    <tableColumn id="55" xr3:uid="{00000000-0010-0000-0400-000037000000}" name="BLK1_INV45" dataDxfId="1264">
      <calculatedColumnFormula>RD_15[[#This Row],[BLK1_INV1]]+1</calculatedColumnFormula>
    </tableColumn>
    <tableColumn id="56" xr3:uid="{00000000-0010-0000-0400-000038000000}" name="BLK1_INV46" dataDxfId="1263">
      <calculatedColumnFormula>RD_15[[#This Row],[BLK1_INV1]]+1</calculatedColumnFormula>
    </tableColumn>
    <tableColumn id="57" xr3:uid="{00000000-0010-0000-0400-000039000000}" name="BLK1_INV47" dataDxfId="1262">
      <calculatedColumnFormula>RD_15[[#This Row],[BLK1_INV1]]+1</calculatedColumnFormula>
    </tableColumn>
    <tableColumn id="58" xr3:uid="{00000000-0010-0000-0400-00003A000000}" name="BLK1_INV48" dataDxfId="1261">
      <calculatedColumnFormula>RD_15[[#This Row],[BLK1_INV1]]+1</calculatedColumnFormula>
    </tableColumn>
    <tableColumn id="59" xr3:uid="{00000000-0010-0000-0400-00003B000000}" name="BLK1_INV49" dataDxfId="1260">
      <calculatedColumnFormula>RD_15[[#This Row],[BLK1_INV1]]+1</calculatedColumnFormula>
    </tableColumn>
    <tableColumn id="60" xr3:uid="{00000000-0010-0000-0400-00003C000000}" name="BLK1_INV50" dataDxfId="1259">
      <calculatedColumnFormula>RD_15[[#This Row],[BLK1_INV1]]+1</calculatedColumnFormula>
    </tableColumn>
    <tableColumn id="61" xr3:uid="{00000000-0010-0000-0400-00003D000000}" name="BLK1_INV51" dataDxfId="1258">
      <calculatedColumnFormula>RD_15[[#This Row],[BLK1_INV1]]+1</calculatedColumnFormula>
    </tableColumn>
    <tableColumn id="62" xr3:uid="{00000000-0010-0000-0400-00003E000000}" name="BLK1_INV52" dataDxfId="1257">
      <calculatedColumnFormula>RD_15[[#This Row],[BLK1_INV1]]+1</calculatedColumnFormula>
    </tableColumn>
    <tableColumn id="63" xr3:uid="{00000000-0010-0000-0400-00003F000000}" name="BLK1_INV53" dataDxfId="1256">
      <calculatedColumnFormula>RD_15[[#This Row],[BLK1_INV1]]+1</calculatedColumnFormula>
    </tableColumn>
    <tableColumn id="64" xr3:uid="{00000000-0010-0000-0400-000040000000}" name="BLK1_INV54" dataDxfId="1255">
      <calculatedColumnFormula>RD_15[[#This Row],[BLK1_INV1]]+1</calculatedColumnFormula>
    </tableColumn>
    <tableColumn id="65" xr3:uid="{00000000-0010-0000-0400-000041000000}" name="BLK1_INV55" dataDxfId="1254">
      <calculatedColumnFormula>RD_15[[#This Row],[BLK1_INV1]]+1</calculatedColumnFormula>
    </tableColumn>
    <tableColumn id="66" xr3:uid="{00000000-0010-0000-0400-000042000000}" name="BLK1_INV56" dataDxfId="1253">
      <calculatedColumnFormula>RD_15[[#This Row],[BLK1_INV1]]+1</calculatedColumnFormula>
    </tableColumn>
    <tableColumn id="67" xr3:uid="{00000000-0010-0000-0400-000043000000}" name="BLK1_INV57" dataDxfId="1252">
      <calculatedColumnFormula>RD_15[[#This Row],[BLK1_INV1]]+1</calculatedColumnFormula>
    </tableColumn>
    <tableColumn id="68" xr3:uid="{00000000-0010-0000-0400-000044000000}" name="BLK1_INV58" dataDxfId="1251">
      <calculatedColumnFormula>RD_15[[#This Row],[BLK1_INV1]]+1</calculatedColumnFormula>
    </tableColumn>
    <tableColumn id="69" xr3:uid="{00000000-0010-0000-0400-000045000000}" name="BLK1_INV59" dataDxfId="1250">
      <calculatedColumnFormula>RD_15[[#This Row],[BLK1_INV1]]+1</calculatedColumnFormula>
    </tableColumn>
    <tableColumn id="70" xr3:uid="{00000000-0010-0000-0400-000046000000}" name="BLK1_INV60" dataDxfId="1249">
      <calculatedColumnFormula>RD_15[[#This Row],[BLK1_INV1]]+1</calculatedColumnFormula>
    </tableColumn>
    <tableColumn id="71" xr3:uid="{00000000-0010-0000-0400-000047000000}" name="BLK1_INV61" dataDxfId="1248">
      <calculatedColumnFormula>RD_15[[#This Row],[BLK1_INV1]]+1</calculatedColumnFormula>
    </tableColumn>
    <tableColumn id="72" xr3:uid="{00000000-0010-0000-0400-000048000000}" name="BLK1_INV62" dataDxfId="1247">
      <calculatedColumnFormula>RD_15[[#This Row],[BLK1_INV1]]+1</calculatedColumnFormula>
    </tableColumn>
    <tableColumn id="73" xr3:uid="{00000000-0010-0000-0400-000049000000}" name="BLK1_INV63" dataDxfId="1246">
      <calculatedColumnFormula>RD_15[[#This Row],[BLK1_INV1]]+1</calculatedColumnFormula>
    </tableColumn>
    <tableColumn id="74" xr3:uid="{00000000-0010-0000-0400-00004A000000}" name="BLK2_INV1" dataDxfId="1245">
      <calculatedColumnFormula>RD_15[[#This Row],[BLK1_INV1]]+1</calculatedColumnFormula>
    </tableColumn>
    <tableColumn id="75" xr3:uid="{00000000-0010-0000-0400-00004B000000}" name="BLK2_INV2" dataDxfId="1244">
      <calculatedColumnFormula>RD_15[[#This Row],[BLK1_INV1]]+1</calculatedColumnFormula>
    </tableColumn>
    <tableColumn id="76" xr3:uid="{00000000-0010-0000-0400-00004C000000}" name="BLK2_INV3" dataDxfId="1243">
      <calculatedColumnFormula>RD_15[[#This Row],[BLK1_INV1]]+1</calculatedColumnFormula>
    </tableColumn>
    <tableColumn id="77" xr3:uid="{00000000-0010-0000-0400-00004D000000}" name="BLK2_INV4" dataDxfId="1242">
      <calculatedColumnFormula>RD_15[[#This Row],[BLK1_INV1]]+1</calculatedColumnFormula>
    </tableColumn>
    <tableColumn id="78" xr3:uid="{00000000-0010-0000-0400-00004E000000}" name="BLK2_INV5" dataDxfId="1241">
      <calculatedColumnFormula>RD_15[[#This Row],[BLK1_INV1]]+1</calculatedColumnFormula>
    </tableColumn>
    <tableColumn id="79" xr3:uid="{00000000-0010-0000-0400-00004F000000}" name="BLK2_INV6" dataDxfId="1240">
      <calculatedColumnFormula>RD_15[[#This Row],[BLK1_INV1]]+1</calculatedColumnFormula>
    </tableColumn>
    <tableColumn id="80" xr3:uid="{00000000-0010-0000-0400-000050000000}" name="BLK2_INV7" dataDxfId="1239">
      <calculatedColumnFormula>RD_15[[#This Row],[BLK1_INV1]]+1</calculatedColumnFormula>
    </tableColumn>
    <tableColumn id="81" xr3:uid="{00000000-0010-0000-0400-000051000000}" name="BLK2_INV8" dataDxfId="1238">
      <calculatedColumnFormula>RD_15[[#This Row],[BLK1_INV1]]+1</calculatedColumnFormula>
    </tableColumn>
    <tableColumn id="82" xr3:uid="{00000000-0010-0000-0400-000052000000}" name="BLK2_INV9" dataDxfId="1237">
      <calculatedColumnFormula>RD_15[[#This Row],[BLK1_INV1]]+1</calculatedColumnFormula>
    </tableColumn>
    <tableColumn id="83" xr3:uid="{00000000-0010-0000-0400-000053000000}" name="BLK2_INV10" dataDxfId="1236">
      <calculatedColumnFormula>RD_15[[#This Row],[BLK1_INV1]]+1</calculatedColumnFormula>
    </tableColumn>
    <tableColumn id="84" xr3:uid="{00000000-0010-0000-0400-000054000000}" name="BLK2_INV11" dataDxfId="1235">
      <calculatedColumnFormula>RD_15[[#This Row],[BLK1_INV1]]+1</calculatedColumnFormula>
    </tableColumn>
    <tableColumn id="85" xr3:uid="{00000000-0010-0000-0400-000055000000}" name="BLK2_INV12" dataDxfId="1234">
      <calculatedColumnFormula>RD_15[[#This Row],[BLK1_INV1]]+1</calculatedColumnFormula>
    </tableColumn>
    <tableColumn id="86" xr3:uid="{00000000-0010-0000-0400-000056000000}" name="BLK2_INV13" dataDxfId="1233">
      <calculatedColumnFormula>RD_15[[#This Row],[BLK1_INV1]]+1</calculatedColumnFormula>
    </tableColumn>
    <tableColumn id="87" xr3:uid="{00000000-0010-0000-0400-000057000000}" name="BLK2_INV14" dataDxfId="1232">
      <calculatedColumnFormula>RD_15[[#This Row],[BLK1_INV1]]+1</calculatedColumnFormula>
    </tableColumn>
    <tableColumn id="88" xr3:uid="{00000000-0010-0000-0400-000058000000}" name="BLK2_INV15" dataDxfId="1231">
      <calculatedColumnFormula>RD_15[[#This Row],[BLK1_INV1]]+1</calculatedColumnFormula>
    </tableColumn>
    <tableColumn id="89" xr3:uid="{00000000-0010-0000-0400-000059000000}" name="BLK2_INV16" dataDxfId="1230">
      <calculatedColumnFormula>RD_15[[#This Row],[BLK1_INV1]]+1</calculatedColumnFormula>
    </tableColumn>
    <tableColumn id="90" xr3:uid="{00000000-0010-0000-0400-00005A000000}" name="BLK2_INV17" dataDxfId="1229">
      <calculatedColumnFormula>RD_15[[#This Row],[BLK1_INV1]]+1</calculatedColumnFormula>
    </tableColumn>
    <tableColumn id="91" xr3:uid="{00000000-0010-0000-0400-00005B000000}" name="BLK2_INV18" dataDxfId="1228">
      <calculatedColumnFormula>RD_15[[#This Row],[BLK1_INV1]]+1</calculatedColumnFormula>
    </tableColumn>
    <tableColumn id="92" xr3:uid="{00000000-0010-0000-0400-00005C000000}" name="BLK2_INV19" dataDxfId="1227">
      <calculatedColumnFormula>RD_15[[#This Row],[BLK1_INV1]]+1</calculatedColumnFormula>
    </tableColumn>
    <tableColumn id="93" xr3:uid="{00000000-0010-0000-0400-00005D000000}" name="BLK2_INV20" dataDxfId="1226">
      <calculatedColumnFormula>RD_15[[#This Row],[BLK1_INV1]]+1</calculatedColumnFormula>
    </tableColumn>
    <tableColumn id="94" xr3:uid="{00000000-0010-0000-0400-00005E000000}" name="BLK2_INV21" dataDxfId="1225">
      <calculatedColumnFormula>RD_15[[#This Row],[BLK1_INV1]]+1</calculatedColumnFormula>
    </tableColumn>
    <tableColumn id="95" xr3:uid="{00000000-0010-0000-0400-00005F000000}" name="BLK2_INV22" dataDxfId="1224">
      <calculatedColumnFormula>RD_15[[#This Row],[BLK1_INV1]]+1</calculatedColumnFormula>
    </tableColumn>
    <tableColumn id="96" xr3:uid="{00000000-0010-0000-0400-000060000000}" name="BLK2_INV23" dataDxfId="1223">
      <calculatedColumnFormula>RD_15[[#This Row],[BLK1_INV1]]+1</calculatedColumnFormula>
    </tableColumn>
    <tableColumn id="97" xr3:uid="{00000000-0010-0000-0400-000061000000}" name="BLK2_INV24" dataDxfId="1222">
      <calculatedColumnFormula>RD_15[[#This Row],[BLK1_INV1]]+1</calculatedColumnFormula>
    </tableColumn>
    <tableColumn id="98" xr3:uid="{00000000-0010-0000-0400-000062000000}" name="BLK2_INV25" dataDxfId="1221">
      <calculatedColumnFormula>RD_15[[#This Row],[BLK1_INV1]]+1</calculatedColumnFormula>
    </tableColumn>
    <tableColumn id="99" xr3:uid="{00000000-0010-0000-0400-000063000000}" name="BLK2_INV26" dataDxfId="1220"/>
    <tableColumn id="100" xr3:uid="{00000000-0010-0000-0400-000064000000}" name="BLK2_INV27" dataDxfId="1219"/>
    <tableColumn id="101" xr3:uid="{00000000-0010-0000-0400-000065000000}" name="BLK2_INV28" dataDxfId="1218"/>
    <tableColumn id="102" xr3:uid="{00000000-0010-0000-0400-000066000000}" name="BLK3_INV1" dataDxfId="1217"/>
    <tableColumn id="103" xr3:uid="{00000000-0010-0000-0400-000067000000}" name="BLK3_INV2" dataDxfId="1216"/>
    <tableColumn id="104" xr3:uid="{00000000-0010-0000-0400-000068000000}" name="BLK3_INV3" dataDxfId="1215"/>
    <tableColumn id="105" xr3:uid="{00000000-0010-0000-0400-000069000000}" name="BLK3_INV4" dataDxfId="1214"/>
    <tableColumn id="106" xr3:uid="{00000000-0010-0000-0400-00006A000000}" name="BLK3_INV5" dataDxfId="1213"/>
    <tableColumn id="107" xr3:uid="{00000000-0010-0000-0400-00006B000000}" name="BLK3_INV6" dataDxfId="1212"/>
    <tableColumn id="108" xr3:uid="{00000000-0010-0000-0400-00006C000000}" name="BLK3_INV7" dataDxfId="1211"/>
    <tableColumn id="109" xr3:uid="{00000000-0010-0000-0400-00006D000000}" name="BLK3_INV8" dataDxfId="1210"/>
    <tableColumn id="110" xr3:uid="{00000000-0010-0000-0400-00006E000000}" name="BLK3_INV9" dataDxfId="1209"/>
    <tableColumn id="111" xr3:uid="{00000000-0010-0000-0400-00006F000000}" name="BLK3_INV10" dataDxfId="1208"/>
    <tableColumn id="112" xr3:uid="{00000000-0010-0000-0400-000070000000}" name="BLK3_INV11" dataDxfId="1207"/>
    <tableColumn id="113" xr3:uid="{00000000-0010-0000-0400-000071000000}" name="BLK3_INV12" dataDxfId="1206"/>
    <tableColumn id="114" xr3:uid="{00000000-0010-0000-0400-000072000000}" name="BLK3_INV13" dataDxfId="1205"/>
    <tableColumn id="115" xr3:uid="{00000000-0010-0000-0400-000073000000}" name="BLK3_INV14" dataDxfId="1204"/>
    <tableColumn id="116" xr3:uid="{00000000-0010-0000-0400-000074000000}" name="BLK3_INV15" dataDxfId="1203"/>
    <tableColumn id="117" xr3:uid="{00000000-0010-0000-0400-000075000000}" name="BLK3_INV16" dataDxfId="1202"/>
    <tableColumn id="118" xr3:uid="{00000000-0010-0000-0400-000076000000}" name="BLK3_INV17" dataDxfId="1201"/>
    <tableColumn id="119" xr3:uid="{00000000-0010-0000-0400-000077000000}" name="BLK3_INV18" dataDxfId="1200"/>
    <tableColumn id="120" xr3:uid="{00000000-0010-0000-0400-000078000000}" name="BLK3_INV19" dataDxfId="1199"/>
    <tableColumn id="121" xr3:uid="{00000000-0010-0000-0400-000079000000}" name="BLK3_INV20" dataDxfId="1198"/>
    <tableColumn id="122" xr3:uid="{00000000-0010-0000-0400-00007A000000}" name="BLK3_INV21" dataDxfId="1197"/>
    <tableColumn id="123" xr3:uid="{00000000-0010-0000-0400-00007B000000}" name="BLK3_INV22" dataDxfId="1196"/>
    <tableColumn id="124" xr3:uid="{00000000-0010-0000-0400-00007C000000}" name="BLK3_INV23" dataDxfId="1195"/>
    <tableColumn id="125" xr3:uid="{00000000-0010-0000-0400-00007D000000}" name="BLK4_INV1" dataDxfId="1194"/>
    <tableColumn id="126" xr3:uid="{00000000-0010-0000-0400-00007E000000}" name="BLK4_INV2" dataDxfId="1193"/>
    <tableColumn id="127" xr3:uid="{00000000-0010-0000-0400-00007F000000}" name="BLK4_INV3" dataDxfId="1192"/>
    <tableColumn id="128" xr3:uid="{00000000-0010-0000-0400-000080000000}" name="BLK4_INV4" dataDxfId="1191"/>
    <tableColumn id="129" xr3:uid="{00000000-0010-0000-0400-000081000000}" name="BLK4_INV5" dataDxfId="1190"/>
    <tableColumn id="130" xr3:uid="{00000000-0010-0000-0400-000082000000}" name="BLK4_INV6" dataDxfId="1189"/>
    <tableColumn id="131" xr3:uid="{00000000-0010-0000-0400-000083000000}" name="BLK4_INV7" dataDxfId="1188"/>
    <tableColumn id="132" xr3:uid="{00000000-0010-0000-0400-000084000000}" name="BLK4_INV8" dataDxfId="1187"/>
    <tableColumn id="133" xr3:uid="{00000000-0010-0000-0400-000085000000}" name="BLK4_INV9" dataDxfId="1186"/>
    <tableColumn id="134" xr3:uid="{00000000-0010-0000-0400-000086000000}" name="BLK4_INV10" dataDxfId="1185"/>
    <tableColumn id="135" xr3:uid="{00000000-0010-0000-0400-000087000000}" name="BLK4_INV11" dataDxfId="1184"/>
    <tableColumn id="136" xr3:uid="{00000000-0010-0000-0400-000088000000}" name="BLK4_INV12" dataDxfId="1183"/>
    <tableColumn id="137" xr3:uid="{00000000-0010-0000-0400-000089000000}" name="BLK4_INV13" dataDxfId="1182"/>
    <tableColumn id="138" xr3:uid="{00000000-0010-0000-0400-00008A000000}" name="BLK4_INV14" dataDxfId="1181"/>
    <tableColumn id="139" xr3:uid="{00000000-0010-0000-0400-00008B000000}" name="BLK4_INV15" dataDxfId="1180"/>
    <tableColumn id="140" xr3:uid="{00000000-0010-0000-0400-00008C000000}" name="BLK4_INV16" dataDxfId="1179"/>
    <tableColumn id="141" xr3:uid="{00000000-0010-0000-0400-00008D000000}" name="BLK4_INV17" dataDxfId="1178"/>
    <tableColumn id="142" xr3:uid="{00000000-0010-0000-0400-00008E000000}" name="BLK4_INV18" dataDxfId="1177"/>
    <tableColumn id="143" xr3:uid="{00000000-0010-0000-0400-00008F000000}" name="BLK4_INV19" dataDxfId="1176"/>
    <tableColumn id="144" xr3:uid="{00000000-0010-0000-0400-000090000000}" name="BLK4_INV20" dataDxfId="1175"/>
    <tableColumn id="145" xr3:uid="{00000000-0010-0000-0400-000091000000}" name="BLK4_INV21" dataDxfId="1174"/>
    <tableColumn id="146" xr3:uid="{00000000-0010-0000-0400-000092000000}" name="BLK4_INV22" dataDxfId="1173"/>
    <tableColumn id="147" xr3:uid="{00000000-0010-0000-0400-000093000000}" name="BLK4_INV23" dataDxfId="1172"/>
    <tableColumn id="148" xr3:uid="{00000000-0010-0000-0400-000094000000}" name="BLK5_INV1" dataDxfId="1171"/>
    <tableColumn id="149" xr3:uid="{00000000-0010-0000-0400-000095000000}" name="BLK5_INV2" dataDxfId="1170"/>
    <tableColumn id="150" xr3:uid="{00000000-0010-0000-0400-000096000000}" name="BLK5_INV3" dataDxfId="1169"/>
    <tableColumn id="151" xr3:uid="{00000000-0010-0000-0400-000097000000}" name="BLK5_INV4" dataDxfId="1168"/>
    <tableColumn id="152" xr3:uid="{00000000-0010-0000-0400-000098000000}" name="BLK5_INV5" dataDxfId="1167"/>
    <tableColumn id="153" xr3:uid="{00000000-0010-0000-0400-000099000000}" name="BLK5_INV6" dataDxfId="1166"/>
    <tableColumn id="154" xr3:uid="{00000000-0010-0000-0400-00009A000000}" name="BLK5_INV7" dataDxfId="1165"/>
    <tableColumn id="155" xr3:uid="{00000000-0010-0000-0400-00009B000000}" name="BLK5_INV8" dataDxfId="1164"/>
    <tableColumn id="156" xr3:uid="{00000000-0010-0000-0400-00009C000000}" name="BLK5_INV9" dataDxfId="1163"/>
    <tableColumn id="157" xr3:uid="{00000000-0010-0000-0400-00009D000000}" name="BLK5_INV10" dataDxfId="1162"/>
    <tableColumn id="158" xr3:uid="{00000000-0010-0000-0400-00009E000000}" name="BLK5_INV11" dataDxfId="1161"/>
    <tableColumn id="159" xr3:uid="{00000000-0010-0000-0400-00009F000000}" name="BLK5_INV12" dataDxfId="1160"/>
    <tableColumn id="160" xr3:uid="{00000000-0010-0000-0400-0000A0000000}" name="BLK5_INV13" dataDxfId="1159"/>
    <tableColumn id="161" xr3:uid="{00000000-0010-0000-0400-0000A1000000}" name="BLK5_INV14" dataDxfId="1158"/>
    <tableColumn id="162" xr3:uid="{00000000-0010-0000-0400-0000A2000000}" name="BLK5_INV15" dataDxfId="1157"/>
    <tableColumn id="163" xr3:uid="{00000000-0010-0000-0400-0000A3000000}" name="BLK5_INV16" dataDxfId="1156"/>
    <tableColumn id="164" xr3:uid="{00000000-0010-0000-0400-0000A4000000}" name="BLK5_INV17" dataDxfId="1155"/>
    <tableColumn id="165" xr3:uid="{00000000-0010-0000-0400-0000A5000000}" name="BLK5_INV18" dataDxfId="1154"/>
    <tableColumn id="166" xr3:uid="{00000000-0010-0000-0400-0000A6000000}" name="BLK5_INV19" dataDxfId="1153"/>
    <tableColumn id="274" xr3:uid="{00000000-0010-0000-0400-000012010000}" name="BLK5_INV20" dataDxfId="1152"/>
    <tableColumn id="275" xr3:uid="{00000000-0010-0000-0400-000013010000}" name="BLK5_INV21" dataDxfId="1151"/>
    <tableColumn id="276" xr3:uid="{00000000-0010-0000-0400-000014010000}" name="BLK5_INV22" dataDxfId="1150"/>
    <tableColumn id="277" xr3:uid="{00000000-0010-0000-0400-000015010000}" name="BLK5_INV23" dataDxfId="1149"/>
    <tableColumn id="278" xr3:uid="{00000000-0010-0000-0400-000016010000}" name="BLK5_INV24" dataDxfId="1148"/>
    <tableColumn id="279" xr3:uid="{00000000-0010-0000-0400-000017010000}" name="BLK5_INV25" dataDxfId="1147"/>
    <tableColumn id="280" xr3:uid="{00000000-0010-0000-0400-000018010000}" name="BLK5_INV26" dataDxfId="1146"/>
    <tableColumn id="281" xr3:uid="{00000000-0010-0000-0400-000019010000}" name="BLK5_INV27" dataDxfId="1145"/>
    <tableColumn id="282" xr3:uid="{00000000-0010-0000-0400-00001A010000}" name="BLK5_INV28" dataDxfId="1144"/>
    <tableColumn id="283" xr3:uid="{00000000-0010-0000-0400-00001B010000}" name="BLK5_INV29" dataDxfId="1143"/>
    <tableColumn id="284" xr3:uid="{00000000-0010-0000-0400-00001C010000}" name="BLK6_INV1" dataDxfId="1142"/>
    <tableColumn id="285" xr3:uid="{00000000-0010-0000-0400-00001D010000}" name="BLK6_INV2" dataDxfId="1141"/>
    <tableColumn id="286" xr3:uid="{00000000-0010-0000-0400-00001E010000}" name="BLK6_INV3" dataDxfId="1140"/>
    <tableColumn id="287" xr3:uid="{00000000-0010-0000-0400-00001F010000}" name="BLK6_INV4" dataDxfId="1139"/>
    <tableColumn id="288" xr3:uid="{00000000-0010-0000-0400-000020010000}" name="BLK6_INV5" dataDxfId="1138"/>
    <tableColumn id="289" xr3:uid="{00000000-0010-0000-0400-000021010000}" name="BLK6_INV6" dataDxfId="1137"/>
    <tableColumn id="290" xr3:uid="{00000000-0010-0000-0400-000022010000}" name="BLK6_INV7" dataDxfId="1136"/>
    <tableColumn id="291" xr3:uid="{00000000-0010-0000-0400-000023010000}" name="BLK6_INV8" dataDxfId="1135"/>
    <tableColumn id="292" xr3:uid="{00000000-0010-0000-0400-000024010000}" name="BLK6_INV9" dataDxfId="1134"/>
    <tableColumn id="293" xr3:uid="{00000000-0010-0000-0400-000025010000}" name="BLK6_INV10" dataDxfId="1133"/>
    <tableColumn id="294" xr3:uid="{00000000-0010-0000-0400-000026010000}" name="BLK6_INV11" dataDxfId="1132"/>
    <tableColumn id="295" xr3:uid="{00000000-0010-0000-0400-000027010000}" name="BLK6_INV12" dataDxfId="1131"/>
    <tableColumn id="296" xr3:uid="{00000000-0010-0000-0400-000028010000}" name="BLK6_INV13" dataDxfId="1130"/>
    <tableColumn id="297" xr3:uid="{00000000-0010-0000-0400-000029010000}" name="BLK6_INV14" dataDxfId="1129"/>
    <tableColumn id="298" xr3:uid="{00000000-0010-0000-0400-00002A010000}" name="BLK6_INV15" dataDxfId="1128"/>
    <tableColumn id="299" xr3:uid="{00000000-0010-0000-0400-00002B010000}" name="BLK6_INV16" dataDxfId="1127"/>
    <tableColumn id="300" xr3:uid="{00000000-0010-0000-0400-00002C010000}" name="BLK6_INV17" dataDxfId="1126"/>
    <tableColumn id="301" xr3:uid="{00000000-0010-0000-0400-00002D010000}" name="BLK6_INV18" dataDxfId="1125"/>
    <tableColumn id="302" xr3:uid="{00000000-0010-0000-0400-00002E010000}" name="BLK6_INV19" dataDxfId="1124"/>
    <tableColumn id="303" xr3:uid="{00000000-0010-0000-0400-00002F010000}" name="BLK6_INV20" dataDxfId="1123"/>
    <tableColumn id="304" xr3:uid="{00000000-0010-0000-0400-000030010000}" name="BLK6_INV21" dataDxfId="1122"/>
    <tableColumn id="305" xr3:uid="{00000000-0010-0000-0400-000031010000}" name="BLK6_INV22" dataDxfId="1121"/>
    <tableColumn id="306" xr3:uid="{00000000-0010-0000-0400-000032010000}" name="BLK6_INV23" dataDxfId="1120"/>
    <tableColumn id="307" xr3:uid="{00000000-0010-0000-0400-000033010000}" name="BLK6_INV24" dataDxfId="1119"/>
    <tableColumn id="308" xr3:uid="{00000000-0010-0000-0400-000034010000}" name="BLK6_INV25" dataDxfId="1118"/>
    <tableColumn id="309" xr3:uid="{00000000-0010-0000-0400-000035010000}" name="BLK6_INV26" dataDxfId="1117"/>
    <tableColumn id="310" xr3:uid="{00000000-0010-0000-0400-000036010000}" name="BLK6_INV27" dataDxfId="1116"/>
    <tableColumn id="311" xr3:uid="{00000000-0010-0000-0400-000037010000}" name="BLK6_INV28" dataDxfId="1115"/>
    <tableColumn id="312" xr3:uid="{00000000-0010-0000-0400-000038010000}" name="BLK6_INV29" dataDxfId="1114"/>
    <tableColumn id="313" xr3:uid="{00000000-0010-0000-0400-000039010000}" name="BLK6_INV30" dataDxfId="1113"/>
    <tableColumn id="314" xr3:uid="{00000000-0010-0000-0400-00003A010000}" name="BLK6_INV31" dataDxfId="1112"/>
    <tableColumn id="315" xr3:uid="{00000000-0010-0000-0400-00003B010000}" name="BLK7_INV1" dataDxfId="1111"/>
    <tableColumn id="316" xr3:uid="{00000000-0010-0000-0400-00003C010000}" name="BLK7_INV2" dataDxfId="1110"/>
    <tableColumn id="317" xr3:uid="{00000000-0010-0000-0400-00003D010000}" name="BLK7_INV3" dataDxfId="1109"/>
    <tableColumn id="318" xr3:uid="{00000000-0010-0000-0400-00003E010000}" name="BLK7_INV4" dataDxfId="1108"/>
    <tableColumn id="319" xr3:uid="{00000000-0010-0000-0400-00003F010000}" name="BLK7_INV5" dataDxfId="1107"/>
    <tableColumn id="320" xr3:uid="{00000000-0010-0000-0400-000040010000}" name="BLK7_INV6" dataDxfId="1106"/>
    <tableColumn id="321" xr3:uid="{00000000-0010-0000-0400-000041010000}" name="BLK7_INV7" dataDxfId="1105"/>
    <tableColumn id="322" xr3:uid="{00000000-0010-0000-0400-000042010000}" name="BLK7_INV8" dataDxfId="1104"/>
    <tableColumn id="323" xr3:uid="{00000000-0010-0000-0400-000043010000}" name="BLK7_INV9" dataDxfId="1103"/>
    <tableColumn id="324" xr3:uid="{00000000-0010-0000-0400-000044010000}" name="BLK7_INV10" dataDxfId="1102"/>
    <tableColumn id="325" xr3:uid="{00000000-0010-0000-0400-000045010000}" name="BLK7_INV11" dataDxfId="1101"/>
    <tableColumn id="326" xr3:uid="{00000000-0010-0000-0400-000046010000}" name="BLK7_INV12" dataDxfId="1100"/>
    <tableColumn id="327" xr3:uid="{00000000-0010-0000-0400-000047010000}" name="BLK7_INV13" dataDxfId="1099"/>
    <tableColumn id="328" xr3:uid="{00000000-0010-0000-0400-000048010000}" name="BLK7_INV14" dataDxfId="1098"/>
    <tableColumn id="329" xr3:uid="{00000000-0010-0000-0400-000049010000}" name="BLK7_INV15" dataDxfId="1097"/>
    <tableColumn id="330" xr3:uid="{00000000-0010-0000-0400-00004A010000}" name="BLK7_INV16" dataDxfId="1096"/>
    <tableColumn id="331" xr3:uid="{00000000-0010-0000-0400-00004B010000}" name="BLK7_INV17" dataDxfId="1095"/>
    <tableColumn id="332" xr3:uid="{00000000-0010-0000-0400-00004C010000}" name="BLK7_INV18" dataDxfId="1094"/>
    <tableColumn id="333" xr3:uid="{00000000-0010-0000-0400-00004D010000}" name="BLK7_INV19" dataDxfId="1093"/>
    <tableColumn id="334" xr3:uid="{00000000-0010-0000-0400-00004E010000}" name="BLK7_INV20" dataDxfId="1092"/>
    <tableColumn id="335" xr3:uid="{00000000-0010-0000-0400-00004F010000}" name="BLK7_INV21" dataDxfId="1091"/>
    <tableColumn id="336" xr3:uid="{00000000-0010-0000-0400-000050010000}" name="BLK7_INV22" dataDxfId="1090"/>
    <tableColumn id="337" xr3:uid="{00000000-0010-0000-0400-000051010000}" name="BLK7_INV23" dataDxfId="1089"/>
    <tableColumn id="338" xr3:uid="{00000000-0010-0000-0400-000052010000}" name="BLK7_INV24" dataDxfId="1088"/>
    <tableColumn id="339" xr3:uid="{00000000-0010-0000-0400-000053010000}" name="BLK7_INV25" dataDxfId="1087"/>
    <tableColumn id="340" xr3:uid="{00000000-0010-0000-0400-000054010000}" name="BLK7_INV26" dataDxfId="1086"/>
    <tableColumn id="341" xr3:uid="{00000000-0010-0000-0400-000055010000}" name="BLK7_INV27" dataDxfId="1085"/>
    <tableColumn id="342" xr3:uid="{00000000-0010-0000-0400-000056010000}" name="BLK7_INV28" dataDxfId="1084"/>
    <tableColumn id="343" xr3:uid="{00000000-0010-0000-0400-000057010000}" name="BLK7_INV29" dataDxfId="1083"/>
    <tableColumn id="344" xr3:uid="{00000000-0010-0000-0400-000058010000}" name="BLK8_INV1" dataDxfId="1082"/>
    <tableColumn id="345" xr3:uid="{00000000-0010-0000-0400-000059010000}" name="BLK8_INV2" dataDxfId="1081"/>
    <tableColumn id="346" xr3:uid="{00000000-0010-0000-0400-00005A010000}" name="BLK8_INV3" dataDxfId="1080"/>
    <tableColumn id="347" xr3:uid="{00000000-0010-0000-0400-00005B010000}" name="BLK8_INV4" dataDxfId="1079"/>
    <tableColumn id="348" xr3:uid="{00000000-0010-0000-0400-00005C010000}" name="BLK8_INV5" dataDxfId="1078"/>
    <tableColumn id="349" xr3:uid="{00000000-0010-0000-0400-00005D010000}" name="BLK8_INV6" dataDxfId="1077"/>
    <tableColumn id="350" xr3:uid="{00000000-0010-0000-0400-00005E010000}" name="BLK8_INV7" dataDxfId="1076"/>
    <tableColumn id="351" xr3:uid="{00000000-0010-0000-0400-00005F010000}" name="BLK8_INV8" dataDxfId="1075"/>
    <tableColumn id="352" xr3:uid="{00000000-0010-0000-0400-000060010000}" name="BLK8_INV9" dataDxfId="1074"/>
    <tableColumn id="353" xr3:uid="{00000000-0010-0000-0400-000061010000}" name="BLK8_INV10" dataDxfId="1073"/>
    <tableColumn id="354" xr3:uid="{00000000-0010-0000-0400-000062010000}" name="BLK8_INV11" dataDxfId="1072"/>
    <tableColumn id="355" xr3:uid="{00000000-0010-0000-0400-000063010000}" name="BLK8_INV12" dataDxfId="1071"/>
    <tableColumn id="356" xr3:uid="{00000000-0010-0000-0400-000064010000}" name="BLK8_INV13" dataDxfId="1070"/>
    <tableColumn id="357" xr3:uid="{00000000-0010-0000-0400-000065010000}" name="BLK8_INV14" dataDxfId="1069"/>
    <tableColumn id="358" xr3:uid="{00000000-0010-0000-0400-000066010000}" name="BLK8_INV15" dataDxfId="1068"/>
    <tableColumn id="359" xr3:uid="{00000000-0010-0000-0400-000067010000}" name="BLK8_INV16" dataDxfId="1067"/>
    <tableColumn id="360" xr3:uid="{00000000-0010-0000-0400-000068010000}" name="BLK8_INV17" dataDxfId="1066"/>
    <tableColumn id="422" xr3:uid="{00000000-0010-0000-0400-0000A6010000}" name="BLK8_INV18" dataDxfId="1065"/>
    <tableColumn id="423" xr3:uid="{00000000-0010-0000-0400-0000A7010000}" name="BLK8_INV19" dataDxfId="1064"/>
    <tableColumn id="424" xr3:uid="{00000000-0010-0000-0400-0000A8010000}" name="BLK8_INV20" dataDxfId="1063"/>
    <tableColumn id="425" xr3:uid="{00000000-0010-0000-0400-0000A9010000}" name="BLK8_INV21" dataDxfId="1062"/>
    <tableColumn id="426" xr3:uid="{00000000-0010-0000-0400-0000AA010000}" name="BLK8_INV22" dataDxfId="1061"/>
    <tableColumn id="427" xr3:uid="{00000000-0010-0000-0400-0000AB010000}" name="BLK8_INV23" dataDxfId="1060"/>
    <tableColumn id="428" xr3:uid="{00000000-0010-0000-0400-0000AC010000}" name="BLK8_INV24" dataDxfId="1059"/>
    <tableColumn id="429" xr3:uid="{00000000-0010-0000-0400-0000AD010000}" name="BLK8_INV25" dataDxfId="1058"/>
    <tableColumn id="430" xr3:uid="{00000000-0010-0000-0400-0000AE010000}" name="BLK8_INV26" dataDxfId="1057"/>
    <tableColumn id="431" xr3:uid="{00000000-0010-0000-0400-0000AF010000}" name="BLK8_INV27" dataDxfId="1056"/>
    <tableColumn id="432" xr3:uid="{00000000-0010-0000-0400-0000B0010000}" name="BLK8_INV28" dataDxfId="1055"/>
    <tableColumn id="433" xr3:uid="{00000000-0010-0000-0400-0000B1010000}" name="BLK8_INV29" dataDxfId="1054"/>
    <tableColumn id="434" xr3:uid="{00000000-0010-0000-0400-0000B2010000}" name="BLK8_INV30" dataDxfId="1053"/>
    <tableColumn id="435" xr3:uid="{00000000-0010-0000-0400-0000B3010000}" name="BLK8_INV31" dataDxfId="1052"/>
    <tableColumn id="436" xr3:uid="{00000000-0010-0000-0400-0000B4010000}" name="BLK9_INV1" dataDxfId="1051"/>
    <tableColumn id="437" xr3:uid="{00000000-0010-0000-0400-0000B5010000}" name="BLK9_INV2" dataDxfId="1050"/>
    <tableColumn id="438" xr3:uid="{00000000-0010-0000-0400-0000B6010000}" name="BLK9_INV3" dataDxfId="1049"/>
    <tableColumn id="439" xr3:uid="{00000000-0010-0000-0400-0000B7010000}" name="BLK9_INV4" dataDxfId="1048"/>
    <tableColumn id="440" xr3:uid="{00000000-0010-0000-0400-0000B8010000}" name="BLK9_INV5" dataDxfId="1047"/>
    <tableColumn id="441" xr3:uid="{00000000-0010-0000-0400-0000B9010000}" name="BLK9_INV6" dataDxfId="1046"/>
    <tableColumn id="442" xr3:uid="{00000000-0010-0000-0400-0000BA010000}" name="BLK9_INV7" dataDxfId="1045"/>
    <tableColumn id="443" xr3:uid="{00000000-0010-0000-0400-0000BB010000}" name="BLK9_INV8" dataDxfId="1044"/>
    <tableColumn id="444" xr3:uid="{00000000-0010-0000-0400-0000BC010000}" name="BLK9_INV9" dataDxfId="1043"/>
    <tableColumn id="445" xr3:uid="{00000000-0010-0000-0400-0000BD010000}" name="BLK9_INV10" dataDxfId="1042"/>
    <tableColumn id="446" xr3:uid="{00000000-0010-0000-0400-0000BE010000}" name="BLK9_INV11" dataDxfId="1041"/>
    <tableColumn id="447" xr3:uid="{00000000-0010-0000-0400-0000BF010000}" name="BLK9_INV12" dataDxfId="1040"/>
    <tableColumn id="448" xr3:uid="{00000000-0010-0000-0400-0000C0010000}" name="BLK9_INV13" dataDxfId="1039"/>
    <tableColumn id="449" xr3:uid="{00000000-0010-0000-0400-0000C1010000}" name="BLK9_INV14" dataDxfId="1038"/>
    <tableColumn id="450" xr3:uid="{00000000-0010-0000-0400-0000C2010000}" name="BLK9_INV15" dataDxfId="1037"/>
    <tableColumn id="451" xr3:uid="{00000000-0010-0000-0400-0000C3010000}" name="BLK9_INV16" dataDxfId="1036"/>
    <tableColumn id="452" xr3:uid="{00000000-0010-0000-0400-0000C4010000}" name="BLK9_INV17" dataDxfId="1035"/>
    <tableColumn id="453" xr3:uid="{00000000-0010-0000-0400-0000C5010000}" name="BLK9_INV18" dataDxfId="1034"/>
    <tableColumn id="454" xr3:uid="{00000000-0010-0000-0400-0000C6010000}" name="BLK9_INV19" dataDxfId="1033"/>
    <tableColumn id="455" xr3:uid="{00000000-0010-0000-0400-0000C7010000}" name="BLK9_INV20" dataDxfId="1032"/>
    <tableColumn id="456" xr3:uid="{00000000-0010-0000-0400-0000C8010000}" name="BLK9_INV21" dataDxfId="1031"/>
    <tableColumn id="457" xr3:uid="{00000000-0010-0000-0400-0000C9010000}" name="BLK9_INV22" dataDxfId="1030"/>
    <tableColumn id="458" xr3:uid="{00000000-0010-0000-0400-0000CA010000}" name="BLK10_INV1" dataDxfId="1029"/>
    <tableColumn id="459" xr3:uid="{00000000-0010-0000-0400-0000CB010000}" name="BLK10_INV2" dataDxfId="1028"/>
    <tableColumn id="460" xr3:uid="{00000000-0010-0000-0400-0000CC010000}" name="BLK10_INV3" dataDxfId="1027"/>
    <tableColumn id="461" xr3:uid="{00000000-0010-0000-0400-0000CD010000}" name="BLK10_INV4" dataDxfId="1026"/>
    <tableColumn id="462" xr3:uid="{00000000-0010-0000-0400-0000CE010000}" name="BLK10_INV5" dataDxfId="1025"/>
    <tableColumn id="463" xr3:uid="{00000000-0010-0000-0400-0000CF010000}" name="BLK10_INV6" dataDxfId="1024"/>
    <tableColumn id="380" xr3:uid="{00000000-0010-0000-0400-00007C010000}" name="BLK10_INV7" dataDxfId="1023"/>
    <tableColumn id="381" xr3:uid="{00000000-0010-0000-0400-00007D010000}" name="BLK10_INV8" dataDxfId="1022"/>
    <tableColumn id="382" xr3:uid="{00000000-0010-0000-0400-00007E010000}" name="BLK10_INV9" dataDxfId="1021"/>
    <tableColumn id="383" xr3:uid="{00000000-0010-0000-0400-00007F010000}" name="BLK10_INV10" dataDxfId="1020"/>
    <tableColumn id="384" xr3:uid="{00000000-0010-0000-0400-000080010000}" name="BLK10_INV11" dataDxfId="1019"/>
    <tableColumn id="385" xr3:uid="{00000000-0010-0000-0400-000081010000}" name="BLK10_INV12" dataDxfId="1018"/>
    <tableColumn id="386" xr3:uid="{00000000-0010-0000-0400-000082010000}" name="BLK10_INV13" dataDxfId="1017"/>
    <tableColumn id="387" xr3:uid="{00000000-0010-0000-0400-000083010000}" name="BLK10_INV14" dataDxfId="1016"/>
    <tableColumn id="388" xr3:uid="{00000000-0010-0000-0400-000084010000}" name="BLK10_INV15" dataDxfId="1015"/>
    <tableColumn id="389" xr3:uid="{00000000-0010-0000-0400-000085010000}" name="BLK10_INV16" dataDxfId="1014"/>
    <tableColumn id="390" xr3:uid="{00000000-0010-0000-0400-000086010000}" name="BLK10_INV17" dataDxfId="1013"/>
    <tableColumn id="391" xr3:uid="{00000000-0010-0000-0400-000087010000}" name="BLK10_INV18" dataDxfId="1012"/>
    <tableColumn id="392" xr3:uid="{00000000-0010-0000-0400-000088010000}" name="BLK10_INV19" dataDxfId="1011"/>
    <tableColumn id="393" xr3:uid="{00000000-0010-0000-0400-000089010000}" name="BLK10_INV20" dataDxfId="1010"/>
    <tableColumn id="394" xr3:uid="{00000000-0010-0000-0400-00008A010000}" name="BLK10_INV21" dataDxfId="1009"/>
    <tableColumn id="395" xr3:uid="{00000000-0010-0000-0400-00008B010000}" name="BLK10_INV22" dataDxfId="1008"/>
    <tableColumn id="396" xr3:uid="{00000000-0010-0000-0400-00008C010000}" name="BLK10_INV23" dataDxfId="1007"/>
    <tableColumn id="397" xr3:uid="{00000000-0010-0000-0400-00008D010000}" name="BLK10_INV24" dataDxfId="1006"/>
    <tableColumn id="398" xr3:uid="{00000000-0010-0000-0400-00008E010000}" name="BLK10_INV25" dataDxfId="1005"/>
    <tableColumn id="399" xr3:uid="{00000000-0010-0000-0400-00008F010000}" name="BLK10_INV26" dataDxfId="1004"/>
    <tableColumn id="400" xr3:uid="{00000000-0010-0000-0400-000090010000}" name="BLK10_INV27" dataDxfId="1003"/>
    <tableColumn id="401" xr3:uid="{00000000-0010-0000-0400-000091010000}" name="BLK10_INV28" dataDxfId="1002"/>
    <tableColumn id="402" xr3:uid="{00000000-0010-0000-0400-000092010000}" name="BLK10_INV29" dataDxfId="1001"/>
    <tableColumn id="403" xr3:uid="{00000000-0010-0000-0400-000093010000}" name="BLK10_INV30" dataDxfId="1000"/>
    <tableColumn id="404" xr3:uid="{00000000-0010-0000-0400-000094010000}" name="BLK10_INV31" dataDxfId="999"/>
    <tableColumn id="405" xr3:uid="{00000000-0010-0000-0400-000095010000}" name="BLK11_INV1" dataDxfId="998"/>
    <tableColumn id="406" xr3:uid="{00000000-0010-0000-0400-000096010000}" name="BLK11_INV2" dataDxfId="997"/>
    <tableColumn id="407" xr3:uid="{00000000-0010-0000-0400-000097010000}" name="BLK11_INV3" dataDxfId="996"/>
    <tableColumn id="408" xr3:uid="{00000000-0010-0000-0400-000098010000}" name="BLK11_INV4" dataDxfId="995"/>
    <tableColumn id="409" xr3:uid="{00000000-0010-0000-0400-000099010000}" name="BLK11_INV5" dataDxfId="994"/>
    <tableColumn id="410" xr3:uid="{00000000-0010-0000-0400-00009A010000}" name="BLK11_INV6" dataDxfId="993"/>
    <tableColumn id="411" xr3:uid="{00000000-0010-0000-0400-00009B010000}" name="BLK11_INV7" dataDxfId="992"/>
    <tableColumn id="412" xr3:uid="{00000000-0010-0000-0400-00009C010000}" name="BLK11_INV8" dataDxfId="991"/>
    <tableColumn id="413" xr3:uid="{00000000-0010-0000-0400-00009D010000}" name="BLK11_INV9" dataDxfId="990"/>
    <tableColumn id="414" xr3:uid="{00000000-0010-0000-0400-00009E010000}" name="BLK11_INV10" dataDxfId="989"/>
    <tableColumn id="415" xr3:uid="{00000000-0010-0000-0400-00009F010000}" name="BLK11_INV11" dataDxfId="988"/>
    <tableColumn id="416" xr3:uid="{00000000-0010-0000-0400-0000A0010000}" name="BLK11_INV12" dataDxfId="987"/>
    <tableColumn id="417" xr3:uid="{00000000-0010-0000-0400-0000A1010000}" name="BLK11_INV13" dataDxfId="986"/>
    <tableColumn id="418" xr3:uid="{00000000-0010-0000-0400-0000A2010000}" name="BLK11_INV14" dataDxfId="985"/>
    <tableColumn id="419" xr3:uid="{00000000-0010-0000-0400-0000A3010000}" name="BLK11_INV15" dataDxfId="984"/>
    <tableColumn id="420" xr3:uid="{00000000-0010-0000-0400-0000A4010000}" name="BLK11_INV16" dataDxfId="983"/>
    <tableColumn id="421" xr3:uid="{00000000-0010-0000-0400-0000A5010000}" name="BLK11_INV17" dataDxfId="982"/>
    <tableColumn id="216" xr3:uid="{00000000-0010-0000-0400-0000D8000000}" name="BLK11_INV18" dataDxfId="981"/>
    <tableColumn id="217" xr3:uid="{00000000-0010-0000-0400-0000D9000000}" name="BLK11_INV19" dataDxfId="980"/>
    <tableColumn id="218" xr3:uid="{00000000-0010-0000-0400-0000DA000000}" name="BLK11_INV20" dataDxfId="979"/>
    <tableColumn id="220" xr3:uid="{00000000-0010-0000-0400-0000DC000000}" name="BLK11_INV21" dataDxfId="978"/>
    <tableColumn id="221" xr3:uid="{00000000-0010-0000-0400-0000DD000000}" name="BLK11_INV22" dataDxfId="977"/>
    <tableColumn id="222" xr3:uid="{00000000-0010-0000-0400-0000DE000000}" name="BLK11_INV23" dataDxfId="976"/>
    <tableColumn id="223" xr3:uid="{00000000-0010-0000-0400-0000DF000000}" name="BLK11_INV24" dataDxfId="975"/>
    <tableColumn id="224" xr3:uid="{00000000-0010-0000-0400-0000E0000000}" name="BLK11_INV25" dataDxfId="974"/>
    <tableColumn id="226" xr3:uid="{00000000-0010-0000-0400-0000E2000000}" name="BLK12_INV1" dataDxfId="973"/>
    <tableColumn id="227" xr3:uid="{00000000-0010-0000-0400-0000E3000000}" name="BLK12_INV2" dataDxfId="972"/>
    <tableColumn id="228" xr3:uid="{00000000-0010-0000-0400-0000E4000000}" name="BLK12_INV3" dataDxfId="971"/>
    <tableColumn id="229" xr3:uid="{00000000-0010-0000-0400-0000E5000000}" name="BLK12_INV4" dataDxfId="970"/>
    <tableColumn id="230" xr3:uid="{00000000-0010-0000-0400-0000E6000000}" name="BLK12_INV5" dataDxfId="969"/>
    <tableColumn id="237" xr3:uid="{00000000-0010-0000-0400-0000ED000000}" name="BLK12_INV6" dataDxfId="968"/>
    <tableColumn id="238" xr3:uid="{00000000-0010-0000-0400-0000EE000000}" name="BLK12_INV7" dataDxfId="967"/>
    <tableColumn id="239" xr3:uid="{00000000-0010-0000-0400-0000EF000000}" name="BLK12_INV8" dataDxfId="966"/>
    <tableColumn id="240" xr3:uid="{00000000-0010-0000-0400-0000F0000000}" name="BLK12_INV9" dataDxfId="965"/>
    <tableColumn id="241" xr3:uid="{00000000-0010-0000-0400-0000F1000000}" name="BLK12_INV10" dataDxfId="964"/>
    <tableColumn id="242" xr3:uid="{00000000-0010-0000-0400-0000F2000000}" name="BLK12_INV11" dataDxfId="963"/>
    <tableColumn id="243" xr3:uid="{00000000-0010-0000-0400-0000F3000000}" name="BLK12_INV12" dataDxfId="962"/>
    <tableColumn id="244" xr3:uid="{00000000-0010-0000-0400-0000F4000000}" name="BLK12_INV13" dataDxfId="961"/>
    <tableColumn id="245" xr3:uid="{00000000-0010-0000-0400-0000F5000000}" name="BLK12_INV14" dataDxfId="960"/>
    <tableColumn id="246" xr3:uid="{00000000-0010-0000-0400-0000F6000000}" name="BLK12_INV15" dataDxfId="959"/>
    <tableColumn id="247" xr3:uid="{00000000-0010-0000-0400-0000F7000000}" name="BLK12_INV16" dataDxfId="958"/>
    <tableColumn id="248" xr3:uid="{00000000-0010-0000-0400-0000F8000000}" name="BLK12_INV17" dataDxfId="957"/>
    <tableColumn id="259" xr3:uid="{00000000-0010-0000-0400-000003010000}" name="BLK12_INV18" dataDxfId="956"/>
    <tableColumn id="261" xr3:uid="{00000000-0010-0000-0400-000005010000}" name="BLK12_INV19" dataDxfId="955"/>
    <tableColumn id="262" xr3:uid="{00000000-0010-0000-0400-000006010000}" name="BLK12_INV20" dataDxfId="954"/>
    <tableColumn id="263" xr3:uid="{00000000-0010-0000-0400-000007010000}" name="BLK12_INV21" dataDxfId="953"/>
    <tableColumn id="272" xr3:uid="{00000000-0010-0000-0400-000010010000}" name="BLK12_INV22" dataDxfId="952"/>
    <tableColumn id="273" xr3:uid="{00000000-0010-0000-0400-000011010000}" name="BLK12_INV23" dataDxfId="951"/>
    <tableColumn id="361" xr3:uid="{00000000-0010-0000-0400-000069010000}" name="BLK12_INV24" dataDxfId="950"/>
    <tableColumn id="362" xr3:uid="{00000000-0010-0000-0400-00006A010000}" name="BLK12_INV25" dataDxfId="949"/>
    <tableColumn id="363" xr3:uid="{00000000-0010-0000-0400-00006B010000}" name="BLK12_INV26" dataDxfId="948"/>
    <tableColumn id="364" xr3:uid="{00000000-0010-0000-0400-00006C010000}" name="BLK12_INV27" dataDxfId="947"/>
    <tableColumn id="365" xr3:uid="{00000000-0010-0000-0400-00006D010000}" name="BLK12_INV28" dataDxfId="946"/>
    <tableColumn id="366" xr3:uid="{00000000-0010-0000-0400-00006E010000}" name="BLK12_INV29" dataDxfId="945"/>
    <tableColumn id="367" xr3:uid="{00000000-0010-0000-0400-00006F010000}" name="BLK12_INV30" dataDxfId="944"/>
    <tableColumn id="368" xr3:uid="{00000000-0010-0000-0400-000070010000}" name="BLK12_INV31" dataDxfId="943"/>
    <tableColumn id="377" xr3:uid="{00000000-0010-0000-0400-000079010000}" name="Amb_Temp" dataDxfId="942"/>
    <tableColumn id="378" xr3:uid="{00000000-0010-0000-0400-00007A010000}" name="MT_Temp" dataDxfId="941"/>
    <tableColumn id="379" xr3:uid="{00000000-0010-0000-0400-00007B010000}" name="WS_Avg" dataDxfId="940"/>
    <tableColumn id="168" xr3:uid="{00000000-0010-0000-0400-0000A8000000}" name="WS_Max" dataDxfId="939"/>
    <tableColumn id="169" xr3:uid="{00000000-0010-0000-0400-0000A9000000}" name="GHI" dataDxfId="938"/>
    <tableColumn id="170" xr3:uid="{00000000-0010-0000-0400-0000AA000000}" name="POA" dataDxfId="937"/>
    <tableColumn id="171" xr3:uid="{00000000-0010-0000-0400-0000AB000000}" name="GHI_Lost" dataDxfId="936"/>
    <tableColumn id="173" xr3:uid="{00000000-0010-0000-0400-0000AD000000}" name="POA_Lost" dataDxfId="935"/>
    <tableColumn id="174" xr3:uid="{00000000-0010-0000-0400-0000AE000000}" name="33kV_IC1_ExPort" dataDxfId="934"/>
    <tableColumn id="175" xr3:uid="{00000000-0010-0000-0400-0000AF000000}" name="33kV_IC1_Import" dataDxfId="933"/>
    <tableColumn id="176" xr3:uid="{00000000-0010-0000-0400-0000B0000000}" name="33kV_IC2_ExPort" dataDxfId="932"/>
    <tableColumn id="178" xr3:uid="{00000000-0010-0000-0400-0000B2000000}" name="33kV_IC2_Import" dataDxfId="931"/>
    <tableColumn id="179" xr3:uid="{00000000-0010-0000-0400-0000B3000000}" name="33kV_IC3_ExPort" dataDxfId="930"/>
    <tableColumn id="180" xr3:uid="{00000000-0010-0000-0400-0000B4000000}" name="33kV_IC3_Import" dataDxfId="929"/>
    <tableColumn id="181" xr3:uid="{00000000-0010-0000-0400-0000B5000000}" name="33kV_IC4_ExPort" dataDxfId="928"/>
    <tableColumn id="182" xr3:uid="{00000000-0010-0000-0400-0000B6000000}" name="33kV_IC4_Import" dataDxfId="927"/>
    <tableColumn id="184" xr3:uid="{00000000-0010-0000-0400-0000B8000000}" name="220kV_PQM1_Ex" dataDxfId="926"/>
    <tableColumn id="185" xr3:uid="{00000000-0010-0000-0400-0000B9000000}" name="220kV_PQM1_Im" dataDxfId="925"/>
    <tableColumn id="186" xr3:uid="{00000000-0010-0000-0400-0000BA000000}" name="220kV_PQM2_Ex" dataDxfId="924"/>
    <tableColumn id="187" xr3:uid="{00000000-0010-0000-0400-0000BB000000}" name="220kV_PQM2_Im" dataDxfId="923"/>
    <tableColumn id="249" xr3:uid="{00000000-0010-0000-0400-0000F9000000}" name="33kV_IC1_ExPort(KWh)" dataDxfId="922" dataCellStyle="Comma"/>
    <tableColumn id="250" xr3:uid="{00000000-0010-0000-0400-0000FA000000}" name="33kV_IC1_Import(KWh)" dataDxfId="921" dataCellStyle="Comma"/>
    <tableColumn id="251" xr3:uid="{00000000-0010-0000-0400-0000FB000000}" name="33kV_IC2_ExPort(KWh)" dataDxfId="920" dataCellStyle="Comma"/>
    <tableColumn id="252" xr3:uid="{00000000-0010-0000-0400-0000FC000000}" name="33kV_IC2_Import(KWh)" dataDxfId="919" dataCellStyle="Comma"/>
    <tableColumn id="373" xr3:uid="{00000000-0010-0000-0400-000075010000}" name="33kV_IC3_ExPort(KWh)" dataDxfId="918" dataCellStyle="Comma">
      <calculatedColumnFormula>(RD_15[[#This Row],[33kV_IC3_ExPort]]-NZ5)/1000</calculatedColumnFormula>
    </tableColumn>
    <tableColumn id="374" xr3:uid="{00000000-0010-0000-0400-000076010000}" name="33kV_IC3_Import(KWh)" dataDxfId="917" dataCellStyle="Comma">
      <calculatedColumnFormula>(RD_15[[#This Row],[33kV_IC3_Import]]-OA4)/1000</calculatedColumnFormula>
    </tableColumn>
    <tableColumn id="375" xr3:uid="{00000000-0010-0000-0400-000077010000}" name="33kV_IC4_ExPort(kWh)" dataDxfId="916" dataCellStyle="Comma">
      <calculatedColumnFormula>(RD_15[[#This Row],[33kV_IC4_ExPort]]-OB5)/1000</calculatedColumnFormula>
    </tableColumn>
    <tableColumn id="376" xr3:uid="{00000000-0010-0000-0400-000078010000}" name="33kV_IC4_Import(KWh)" dataDxfId="915" dataCellStyle="Comma">
      <calculatedColumnFormula>(RD_15[[#This Row],[33kV_IC4_Import]]-OC4)/1000</calculatedColumnFormula>
    </tableColumn>
    <tableColumn id="253" xr3:uid="{00000000-0010-0000-0400-0000FD000000}" name="220kV_PQM1_Ex(KWh)" dataDxfId="914" dataCellStyle="Comma"/>
    <tableColumn id="254" xr3:uid="{00000000-0010-0000-0400-0000FE000000}" name="220kV_PQM1_Im(KWh)" dataDxfId="913" dataCellStyle="Comma"/>
    <tableColumn id="255" xr3:uid="{00000000-0010-0000-0400-0000FF000000}" name="220kV_PQM2_Ex(KWh)" dataDxfId="912" dataCellStyle="Comma">
      <calculatedColumnFormula>(OH6+OJ6)-(OI6+OK6)</calculatedColumnFormula>
    </tableColumn>
    <tableColumn id="256" xr3:uid="{00000000-0010-0000-0400-000000010000}" name="220kV_PQM2_Im(KWh)" dataDxfId="911" dataCellStyle="Comma">
      <calculatedColumnFormula>OP6-OQ6</calculatedColumnFormula>
    </tableColumn>
    <tableColumn id="257" xr3:uid="{00000000-0010-0000-0400-000001010000}" name="33kV_Net_Ex (kWh)" dataDxfId="910" dataCellStyle="Comma">
      <calculatedColumnFormula>SUM(RD_15[[#This Row],[33kV_IC1_ExPort(KWh)]],RD_15[[#This Row],[33kV_IC2_ExPort(KWh)]],RD_15[[#This Row],[33kV_IC3_ExPort(KWh)]],RD_15[[#This Row],[33kV_IC4_ExPort(kWh)]])</calculatedColumnFormula>
    </tableColumn>
    <tableColumn id="258" xr3:uid="{00000000-0010-0000-0400-000002010000}" name="220kV_Net_Ex (kWh)" dataDxfId="909">
      <calculatedColumnFormula>SUM(RD_15[[#This Row],[220kV_PQM1_Ex(KWh)]],RD_15[[#This Row],[220kV_PQM2_Ex(KWh)]])</calculatedColumnFormula>
    </tableColumn>
    <tableColumn id="260" xr3:uid="{00000000-0010-0000-0400-000004010000}" name="Operating Hours" dataDxfId="908">
      <calculatedColumnFormula>IFERROR((RD_15[[#This Row],[Sunset Time (POA&lt;20 W/m2)]]-RD_15[[#This Row],[Sunrise Time (POA&gt;20 W/m2)]])*24,"")</calculatedColumnFormula>
    </tableColumn>
    <tableColumn id="264" xr3:uid="{00000000-0010-0000-0400-000008010000}" name="GHI (KWh/m2)" dataDxfId="907">
      <calculatedColumnFormula>RD_15[[#This Row],[GHI]]-RD_15[[#This Row],[GHI_Lost]]</calculatedColumnFormula>
    </tableColumn>
    <tableColumn id="265" xr3:uid="{00000000-0010-0000-0400-000009010000}" name="POA(KWh/m2)" dataDxfId="906">
      <calculatedColumnFormula>RD_15[[#This Row],[POA]]-RD_15[[#This Row],[POA_Lost]]</calculatedColumnFormula>
    </tableColumn>
    <tableColumn id="266" xr3:uid="{00000000-0010-0000-0400-00000A010000}" name="Amm_Temp(°C)" dataDxfId="905"/>
    <tableColumn id="267" xr3:uid="{00000000-0010-0000-0400-00000B010000}" name="Mod_Temp(°C)" dataDxfId="904">
      <calculatedColumnFormula>RD_15[[#This Row],[MT_Temp]]</calculatedColumnFormula>
    </tableColumn>
    <tableColumn id="268" xr3:uid="{00000000-0010-0000-0400-00000C010000}" name="WS_Avg(m/s)" dataDxfId="903">
      <calculatedColumnFormula>RD_15[[#This Row],[WS_Avg]]</calculatedColumnFormula>
    </tableColumn>
    <tableColumn id="270" xr3:uid="{00000000-0010-0000-0400-00000E010000}" name="Inv_Exp(KWh)" dataDxfId="902">
      <calculatedColumnFormula>IFERROR(SUM(RD_15[[#This Row],[BLK1_INV1]:[BLK12_INV31]]),"")</calculatedColumnFormula>
    </tableColumn>
    <tableColumn id="271" xr3:uid="{00000000-0010-0000-0400-00000F010000}" name="WPR_Eac" dataDxfId="901">
      <calculatedColumnFormula>IFERROR(#REF!/RD_15[[#This Row],[Inv_Exp(KWh)]],"")</calculatedColumnFormula>
    </tableColumn>
    <tableColumn id="464" xr3:uid="{00000000-0010-0000-0400-0000D0010000}" name="WPR_Edc" dataDxfId="900"/>
    <tableColumn id="465" xr3:uid="{00000000-0010-0000-0400-0000D1010000}" name="WPR" dataDxfId="899">
      <calculatedColumnFormula>IFERROR(RD_15[[#This Row],[WPR_Eac]]/RD_15[[#This Row],[WPR_Edc]],"")</calculatedColumnFormula>
    </tableColumn>
    <tableColumn id="466" xr3:uid="{00000000-0010-0000-0400-0000D2010000}" name="Forecasting Data count received on Forecasting Portal" dataDxfId="898"/>
    <tableColumn id="467" xr3:uid="{00000000-0010-0000-0400-0000D3010000}" name="Forecasting Penalties (INR)" dataDxfId="897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5E04E2-058C-4A80-871B-7849CADDB113}" name="Modelling" displayName="Modelling" ref="A1:AN25" totalsRowShown="0" headerRowDxfId="896" dataDxfId="894" headerRowBorderDxfId="895" tableBorderDxfId="893" totalsRowBorderDxfId="892">
  <tableColumns count="40">
    <tableColumn id="1" xr3:uid="{19F0B524-376C-4494-A463-06CA88C9D36B}" name="Sr. No." dataDxfId="891" dataCellStyle="Comma 42"/>
    <tableColumn id="2" xr3:uid="{0656FBB0-8471-4563-B062-C641221CCEA1}" name="Month Name" dataDxfId="890" dataCellStyle="Comma 42"/>
    <tableColumn id="3" xr3:uid="{F0334D21-488E-4C50-BD8C-7C534566F3A9}" name="Month Number" dataDxfId="889" dataCellStyle="Comma 42"/>
    <tableColumn id="4" xr3:uid="{6BD7FB32-FFC4-4896-983F-CF2F61802ABF}" name="Month" dataDxfId="888" dataCellStyle="Comma 42"/>
    <tableColumn id="5" xr3:uid="{A8EBF6D2-C3BA-4712-B9B5-2E024569CD1C}" name="CY" dataDxfId="887">
      <calculatedColumnFormula>YEAR(D2)</calculatedColumnFormula>
    </tableColumn>
    <tableColumn id="6" xr3:uid="{E12C35E1-37D6-4FB0-B80F-1A297C71564F}" name="FY" dataDxfId="886"/>
    <tableColumn id="7" xr3:uid="{6239FE6A-C3ED-4B4F-8FCC-6FAD9D1FDE44}" name="No. of Days in Month" dataDxfId="885">
      <calculatedColumnFormula>DAY(EOMONTH(D2,0))</calculatedColumnFormula>
    </tableColumn>
    <tableColumn id="8" xr3:uid="{AB2165AF-4D95-48A4-B7A3-3686FDCDE904}" name="GHI" dataDxfId="884"/>
    <tableColumn id="9" xr3:uid="{4CFC2D64-35CE-4C11-AED3-95A68B1C97CB}" name="POA" dataDxfId="883"/>
    <tableColumn id="10" xr3:uid="{2DF759CD-D20B-4CC0-B5FF-9E52C98E8D0E}" name="WS" dataDxfId="882"/>
    <tableColumn id="11" xr3:uid="{440E3A43-2B9E-42E3-A99C-D3CE89B32DF2}" name="Tamb" dataDxfId="881"/>
    <tableColumn id="12" xr3:uid="{B8DFBE32-8376-4439-B2A6-3BF9E6CBF02D}" name="Tmod" dataDxfId="880"/>
    <tableColumn id="13" xr3:uid="{23ED8761-6D5E-4FD4-880E-6F4E913407F9}" name="Egrid (MWh)" dataDxfId="879"/>
    <tableColumn id="14" xr3:uid="{065BBDCA-81C6-4CD4-BB53-B8BABB569AB3}" name="Bugt_Capacity" dataDxfId="878"/>
    <tableColumn id="15" xr3:uid="{F0F25E50-7658-4A76-A971-C221F8812DC6}" name="PR" dataDxfId="877">
      <calculatedColumnFormula>IFERROR(M2/I2/N2,"")</calculatedColumnFormula>
    </tableColumn>
    <tableColumn id="16" xr3:uid="{8E9F96F5-454F-44DD-91E5-52D588829300}" name="Daily POA" dataDxfId="876">
      <calculatedColumnFormula>IFERROR(I2/G2,"")</calculatedColumnFormula>
    </tableColumn>
    <tableColumn id="17" xr3:uid="{08C781EC-DE75-4FF1-96C7-D95937AB5446}" name="Days Operated" dataDxfId="875">
      <calculatedColumnFormula>COUNTIFS('Daily KPI'!$D:$D,D2,'Daily KPI'!$I:$I,"&gt;0")</calculatedColumnFormula>
    </tableColumn>
    <tableColumn id="18" xr3:uid="{C63820AC-4220-4024-B1C3-6378976C0609}" name="MTD POA" dataDxfId="874">
      <calculatedColumnFormula>I2/G2*Q2</calculatedColumnFormula>
    </tableColumn>
    <tableColumn id="27" xr3:uid="{2D41EC3F-B627-4303-9D33-8937C683C3D6}" name="YTD POA" dataDxfId="873">
      <calculatedColumnFormula>SUMIF($F$2:F2,F2,$R$2:R2)</calculatedColumnFormula>
    </tableColumn>
    <tableColumn id="19" xr3:uid="{322C0F80-976C-4CA6-8BE7-E2E7AC8F6304}" name="Daily Energy (MWh)" dataDxfId="872">
      <calculatedColumnFormula>M2/G2</calculatedColumnFormula>
    </tableColumn>
    <tableColumn id="20" xr3:uid="{C73F58B5-C285-419A-A499-DB541004F295}" name="MTD Energy (MWh)" dataDxfId="871">
      <calculatedColumnFormula>M2/G2*Q2</calculatedColumnFormula>
    </tableColumn>
    <tableColumn id="28" xr3:uid="{85D830CC-2753-469D-B087-D8779A28331C}" name="YTD Energy (MWh)" dataDxfId="870">
      <calculatedColumnFormula>SUMIF($F$2:F2,F2,$U$2:U2)</calculatedColumnFormula>
    </tableColumn>
    <tableColumn id="38" xr3:uid="{4240D886-1416-4380-85BE-5D95563616C6}" name="Bugt CUF (%)" dataDxfId="869" dataCellStyle="Percent">
      <calculatedColumnFormula>IFERROR(T2/(24*N2),"")</calculatedColumnFormula>
    </tableColumn>
    <tableColumn id="37" xr3:uid="{6FF3CFC2-8711-488A-954B-DE58AAAE28A8}" name="Bugt CUF (%) MTD" dataDxfId="868" dataCellStyle="Percent">
      <calculatedColumnFormula>IFERROR(U2/(24*N2*Q2),"")</calculatedColumnFormula>
    </tableColumn>
    <tableColumn id="36" xr3:uid="{07FA8F7E-B05D-495D-8361-E14DBB207946}" name="Bugt CUF (%)YTD" dataDxfId="867" dataCellStyle="Percent">
      <calculatedColumnFormula>IFERROR(V2/(24*N2*SUMIFS($Q:$Q,$F:$F,$F2,$D:$D,"&lt;="&amp;D2)),"")</calculatedColumnFormula>
    </tableColumn>
    <tableColumn id="21" xr3:uid="{CBBA7868-AE91-4A41-B11B-DD3FF04D9A91}" name="Ave. Cap MTD" dataDxfId="866">
      <calculatedColumnFormula>IFERROR(AVERAGEIF('Daily KPI'!D:D,Modelling[[#This Row],[Month]],'Daily KPI'!AB:AB),"")</calculatedColumnFormula>
    </tableColumn>
    <tableColumn id="29" xr3:uid="{DB96912D-026A-44D0-AADC-7F51415F24A4}" name="Ave. Cap YTD" dataDxfId="865">
      <calculatedColumnFormula>IFERROR(AVERAGEIF($F$2:F2,F2,$Z$2:Z2),"")</calculatedColumnFormula>
    </tableColumn>
    <tableColumn id="22" xr3:uid="{6DC90BB3-5333-41E5-97E5-3E4CEDE320D5}" name="CC Energy MTD" dataDxfId="864"/>
    <tableColumn id="31" xr3:uid="{62BCDBE0-6C03-4195-9D77-8831EF016C24}" name="WS MTD" dataDxfId="863"/>
    <tableColumn id="23" xr3:uid="{7047FA9F-EAC9-449A-971F-1BB94FC9B9E4}" name="WS YTD" dataDxfId="862"/>
    <tableColumn id="24" xr3:uid="{22F95485-2C1B-41E3-8456-09E0E7A2290E}" name="Bugt PA" dataDxfId="861" dataCellStyle="Percent 43"/>
    <tableColumn id="25" xr3:uid="{7319D1E1-AFA0-4431-B134-D5B2620D4E9B}" name="Bugt EGA" dataDxfId="860" dataCellStyle="Percent 43"/>
    <tableColumn id="35" xr3:uid="{54824288-649D-4700-8744-08508EE14F4D}" name="Bugt TA" dataDxfId="859" dataCellStyle="Percent"/>
    <tableColumn id="26" xr3:uid="{8BAA382D-BAF0-4761-A8D6-E60F4AF1DE0A}" name="Bugt MA" dataDxfId="858" dataCellStyle="Percent"/>
    <tableColumn id="30" xr3:uid="{10C69204-AE9C-4ADE-B432-64D0BF78A667}" name="Bugt IGA" dataDxfId="857" dataCellStyle="Percent"/>
    <tableColumn id="32" xr3:uid="{2DD87B6B-26B0-4E5C-9DC7-7310C3FBE98F}" name="Corelation" dataDxfId="856" dataCellStyle="Percent"/>
    <tableColumn id="33" xr3:uid="{1FB19E31-5CCE-4EE3-95FA-BB121A290722}" name="Bugt Line loss" dataDxfId="855" dataCellStyle="Percent"/>
    <tableColumn id="34" xr3:uid="{E00A5998-F2C9-4072-A266-248C0DBF5007}" name="Bugt Reactive Power" dataDxfId="854" dataCellStyle="Percent"/>
    <tableColumn id="40" xr3:uid="{D47981C7-5344-4546-861F-5C0279B039E0}" name="CC*Bugt (MTD)" dataDxfId="853" dataCellStyle="Percent"/>
    <tableColumn id="41" xr3:uid="{299D7D90-603E-4886-9151-69040BE53284}" name="CC*Bugt (YTD)" dataDxfId="852" dataCellStyle="Percent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5000000}" name="PA_19" displayName="PA_19" ref="A3:AL321" totalsRowShown="0" headerRowDxfId="851" headerRowBorderDxfId="850" tableBorderDxfId="849" totalsRowBorderDxfId="848" headerRowCellStyle="Normal 26">
  <autoFilter ref="A3:AL321" xr:uid="{00000000-0009-0000-0100-000012000000}"/>
  <tableColumns count="38">
    <tableColumn id="1" xr3:uid="{00000000-0010-0000-0500-000001000000}" name="Sr. No." dataDxfId="847" totalsRowDxfId="846"/>
    <tableColumn id="2" xr3:uid="{00000000-0010-0000-0500-000002000000}" name="Date" dataDxfId="845" totalsRowDxfId="844"/>
    <tableColumn id="3" xr3:uid="{00000000-0010-0000-0500-000003000000}" name="Financial Year" dataDxfId="843" totalsRowDxfId="842">
      <calculatedColumnFormula>YEAR(PA_19[[#This Row],[Date]])+IF(MONTH(PA_19[[#This Row],[Date]])&gt;=4,1,0)</calculatedColumnFormula>
    </tableColumn>
    <tableColumn id="4" xr3:uid="{00000000-0010-0000-0500-000004000000}" name="Calendar Year" dataDxfId="841" totalsRowDxfId="840">
      <calculatedColumnFormula>YEAR(PA_19[[#This Row],[Date]])</calculatedColumnFormula>
    </tableColumn>
    <tableColumn id="5" xr3:uid="{00000000-0010-0000-0500-000005000000}" name="Contractual Year" dataDxfId="839" totalsRowDxfId="838"/>
    <tableColumn id="6" xr3:uid="{00000000-0010-0000-0500-000006000000}" name="Operating Year" dataDxfId="837" totalsRowDxfId="836"/>
    <tableColumn id="7" xr3:uid="{00000000-0010-0000-0500-000007000000}" name="Month Year" dataDxfId="835" totalsRowDxfId="834">
      <calculatedColumnFormula>PA_19[[#This Row],[Date]]-DAY(PA_19[[#This Row],[Date]])+1</calculatedColumnFormula>
    </tableColumn>
    <tableColumn id="8" xr3:uid="{00000000-0010-0000-0500-000008000000}" name="Days" dataDxfId="833" totalsRowDxfId="832">
      <calculatedColumnFormula>DAY(EOMONTH(PA_19[[#This Row],[Month Year]],0))</calculatedColumnFormula>
    </tableColumn>
    <tableColumn id="9" xr3:uid="{00000000-0010-0000-0500-000009000000}" name="Sunrise Time (POA&gt;20 W/m2)" dataDxfId="831" totalsRowDxfId="830">
      <calculatedColumnFormula>_xlfn.XLOOKUP(PA_19[[#This Row],[Date]],Raw_Data!B:B,Raw_Data!J:J,0)</calculatedColumnFormula>
    </tableColumn>
    <tableColumn id="10" xr3:uid="{00000000-0010-0000-0500-00000A000000}" name="Sunset Time (POA&lt;20 W/m2)" dataDxfId="829" totalsRowDxfId="828">
      <calculatedColumnFormula>_xlfn.XLOOKUP(PA_19[[#This Row],[Date]],Raw_Data!B:B,Raw_Data!K:K)</calculatedColumnFormula>
    </tableColumn>
    <tableColumn id="11" xr3:uid="{00000000-0010-0000-0500-00000B000000}" name="Total Generation Time" dataDxfId="827" totalsRowDxfId="826">
      <calculatedColumnFormula>IFERROR((PA_19[[#This Row],[Sunset Time (POA&lt;20 W/m2)]]-PA_19[[#This Row],[Sunrise Time (POA&gt;20 W/m2)]])*24,"")</calculatedColumnFormula>
    </tableColumn>
    <tableColumn id="12" xr3:uid="{00000000-0010-0000-0500-00000C000000}" name="Inverter  Station Number (if Bd in filed)" dataDxfId="825" totalsRowDxfId="824"/>
    <tableColumn id="13" xr3:uid="{00000000-0010-0000-0500-00000D000000}" name="Inverter number (If Inv or Str BD)" dataDxfId="823" totalsRowDxfId="822"/>
    <tableColumn id="14" xr3:uid="{00000000-0010-0000-0500-00000E000000}" name="LT Number (If breakdwon in Below LT Panel)" dataDxfId="821" totalsRowDxfId="820"/>
    <tableColumn id="15" xr3:uid="{00000000-0010-0000-0500-00000F000000}" name="String Type(If String BD, No other filed to be inserted)" dataDxfId="819" totalsRowDxfId="818"/>
    <tableColumn id="16" xr3:uid="{00000000-0010-0000-0500-000010000000}" name="Equipment (If any BD above LT panel)" dataDxfId="817" totalsRowDxfId="816"/>
    <tableColumn id="17" xr3:uid="{00000000-0010-0000-0500-000011000000}" name="Affected Equipment " dataDxfId="815" totalsRowDxfId="814">
      <calculatedColumnFormula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calculatedColumnFormula>
    </tableColumn>
    <tableColumn id="18" xr3:uid="{00000000-0010-0000-0500-000012000000}" name="DC Capacity Affected (kW)" dataDxfId="813" totalsRowDxfId="812">
      <calculatedColumnFormula>_xlfn.XLOOKUP(PA_19[[#This Row],[Affected Equipment ]],'Basic Data '!A:A,'Basic Data '!B:B,0)</calculatedColumnFormula>
    </tableColumn>
    <tableColumn id="19" xr3:uid="{00000000-0010-0000-0500-000013000000}" name="Plant Equivalent Weightage" dataDxfId="811" totalsRowDxfId="810">
      <calculatedColumnFormula>_xlfn.XLOOKUP(PA_19[[#This Row],[Affected Equipment ]],'Basic Data '!A:A,'Basic Data '!C:C,0)</calculatedColumnFormula>
    </tableColumn>
    <tableColumn id="20" xr3:uid="{00000000-0010-0000-0500-000014000000}" name="Fault Category" dataDxfId="809" totalsRowDxfId="808"/>
    <tableColumn id="21" xr3:uid="{00000000-0010-0000-0500-000015000000}" name="Fault Code (As per HMI)" dataDxfId="807" totalsRowDxfId="806"/>
    <tableColumn id="22" xr3:uid="{00000000-0010-0000-0500-000016000000}" name="Breakdown Description" dataDxfId="805" totalsRowDxfId="804"/>
    <tableColumn id="23" xr3:uid="{00000000-0010-0000-0500-000017000000}" name="Fault Time" dataDxfId="803" totalsRowDxfId="802"/>
    <tableColumn id="24" xr3:uid="{00000000-0010-0000-0500-000018000000}" name="Acknowledgement Time " dataDxfId="801" totalsRowDxfId="800"/>
    <tableColumn id="25" xr3:uid="{00000000-0010-0000-0500-000019000000}" name="Work Start time on Fault" dataDxfId="799" totalsRowDxfId="798"/>
    <tableColumn id="26" xr3:uid="{00000000-0010-0000-0500-00001A000000}" name="Work Completion time on fault" dataDxfId="797" totalsRowDxfId="796"/>
    <tableColumn id="27" xr3:uid="{00000000-0010-0000-0500-00001B000000}" name="Acknow. time " dataDxfId="795" totalsRowDxfId="794">
      <calculatedColumnFormula>IF(PA_19[[#This Row],[Acknowledgement Time ]]="NA","",(PA_19[[#This Row],[Acknowledgement Time ]]-PA_19[[#This Row],[Fault Time]])*24)</calculatedColumnFormula>
    </tableColumn>
    <tableColumn id="28" xr3:uid="{00000000-0010-0000-0500-00001C000000}" name="Response Time" dataDxfId="793" totalsRowDxfId="792">
      <calculatedColumnFormula>IF(PA_19[[#This Row],[Work Start time on Fault]]="NA","",(PA_19[[#This Row],[Work Start time on Fault]]-PA_19[[#This Row],[Fault Time]])*24)</calculatedColumnFormula>
    </tableColumn>
    <tableColumn id="29" xr3:uid="{00000000-0010-0000-0500-00001D000000}" name="Resolution Time" dataDxfId="791" totalsRowDxfId="790">
      <calculatedColumnFormula>IF(PA_19[[#This Row],[Work Start time on Fault]]="NA","",(PA_19[[#This Row],[Work Completion time on fault]]-PA_19[[#This Row],[Fault Time]])*24)</calculatedColumnFormula>
    </tableColumn>
    <tableColumn id="30" xr3:uid="{00000000-0010-0000-0500-00001E000000}" name="Breakdown Time" dataDxfId="789" totalsRowDxfId="788">
      <calculatedColumnFormula>IFERROR((PA_19[[#This Row],[Work Completion time on fault]]-PA_19[[#This Row],[Fault Time]])*24,"")</calculatedColumnFormula>
    </tableColumn>
    <tableColumn id="31" xr3:uid="{00000000-0010-0000-0500-00001F000000}" name="Action taken" dataDxfId="787" totalsRowDxfId="786"/>
    <tableColumn id="32" xr3:uid="{00000000-0010-0000-0500-000020000000}" name="Status" dataDxfId="785" totalsRowDxfId="784"/>
    <tableColumn id="33" xr3:uid="{00000000-0010-0000-0500-000021000000}" name="Plant Equivalent breakdown" dataDxfId="783" totalsRowDxfId="782">
      <calculatedColumnFormula>PA_19[[#This Row],[Breakdown Time]]*PA_19[[#This Row],[Plant Equivalent Weightage]]</calculatedColumnFormula>
    </tableColumn>
    <tableColumn id="34" xr3:uid="{00000000-0010-0000-0500-000022000000}" name="Lost PoA(KWh/m2)" dataDxfId="781" totalsRowDxfId="780"/>
    <tableColumn id="35" xr3:uid="{00000000-0010-0000-0500-000023000000}" name="Approximate Energy Loss (KWh)" dataDxfId="779" totalsRowDxfId="778">
      <calculatedColumnFormula>IFERROR(_xlfn.XLOOKUP($G4,'Modelling New'!$D:$D,'Modelling New'!$O:$O)*PA_19[[#This Row],[DC Capacity Affected (kW)]]*PA_19[[#This Row],[Lost PoA(KWh/m2)]],"")</calculatedColumnFormula>
    </tableColumn>
    <tableColumn id="36" xr3:uid="{0EE4A4E1-9B47-4BCE-8504-58FDAD13A039}" name="PTW No." totalsRowDxfId="777"/>
    <tableColumn id="37" xr3:uid="{81C7852E-52C2-4E06-80FA-FA46FAF2C342}" name="Job Card No." totalsRowDxfId="776"/>
    <tableColumn id="38" xr3:uid="{965805EA-20A8-4AE6-B23C-FA7D9A70D0D7}" name="SCOPE" dataDxfId="775" totalsRowDxfId="774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7000000}" name="Inv_SY_B20" displayName="Inv_SY_B20" ref="B3:NE79" totalsRowShown="0" headerRowDxfId="773" dataDxfId="771" headerRowBorderDxfId="772" tableBorderDxfId="770" totalsRowBorderDxfId="769" headerRowCellStyle="Normal 26">
  <autoFilter ref="B3:NE79" xr:uid="{00000000-0009-0000-0100-000013000000}"/>
  <tableColumns count="368">
    <tableColumn id="1" xr3:uid="{00000000-0010-0000-0700-000001000000}" name="Date" dataDxfId="768">
      <calculatedColumnFormula>B3+1</calculatedColumnFormula>
    </tableColumn>
    <tableColumn id="2" xr3:uid="{00000000-0010-0000-0700-000002000000}" name="BLK1_INV1" dataDxfId="767">
      <calculatedColumnFormula>VLOOKUP($B4,RD_15[#All],C$2,0)/C$1</calculatedColumnFormula>
    </tableColumn>
    <tableColumn id="3" xr3:uid="{00000000-0010-0000-0700-000003000000}" name="BLK1_INV2" dataDxfId="766">
      <calculatedColumnFormula>VLOOKUP($B4,RD_15[#All],D$2,0)/D$1</calculatedColumnFormula>
    </tableColumn>
    <tableColumn id="4" xr3:uid="{00000000-0010-0000-0700-000004000000}" name="BLK1_INV3" dataDxfId="765">
      <calculatedColumnFormula>VLOOKUP($B4,RD_15[#All],E$2,0)/E$1</calculatedColumnFormula>
    </tableColumn>
    <tableColumn id="5" xr3:uid="{00000000-0010-0000-0700-000005000000}" name="BLK1_INV4" dataDxfId="764">
      <calculatedColumnFormula>VLOOKUP($B4,RD_15[#All],F$2,0)/F$1</calculatedColumnFormula>
    </tableColumn>
    <tableColumn id="6" xr3:uid="{00000000-0010-0000-0700-000006000000}" name="BLK1_INV5" dataDxfId="763">
      <calculatedColumnFormula>VLOOKUP($B4,RD_15[#All],G$2,0)/G$1</calculatedColumnFormula>
    </tableColumn>
    <tableColumn id="7" xr3:uid="{00000000-0010-0000-0700-000007000000}" name="BLK1_INV6" dataDxfId="762">
      <calculatedColumnFormula>VLOOKUP($B4,RD_15[#All],H$2,0)/H$1</calculatedColumnFormula>
    </tableColumn>
    <tableColumn id="8" xr3:uid="{00000000-0010-0000-0700-000008000000}" name="BLK1_INV7" dataDxfId="761">
      <calculatedColumnFormula>VLOOKUP($B4,RD_15[#All],I$2,0)/I$1</calculatedColumnFormula>
    </tableColumn>
    <tableColumn id="9" xr3:uid="{00000000-0010-0000-0700-000009000000}" name="BLK1_INV8" dataDxfId="760">
      <calculatedColumnFormula>VLOOKUP($B4,RD_15[#All],J$2,0)/J$1</calculatedColumnFormula>
    </tableColumn>
    <tableColumn id="10" xr3:uid="{00000000-0010-0000-0700-00000A000000}" name="BLK1_INV9" dataDxfId="759">
      <calculatedColumnFormula>VLOOKUP($B4,RD_15[#All],K$2,0)/K$1</calculatedColumnFormula>
    </tableColumn>
    <tableColumn id="11" xr3:uid="{00000000-0010-0000-0700-00000B000000}" name="BLK1_INV10" dataDxfId="758">
      <calculatedColumnFormula>VLOOKUP($B4,RD_15[#All],L$2,0)/L$1</calculatedColumnFormula>
    </tableColumn>
    <tableColumn id="12" xr3:uid="{00000000-0010-0000-0700-00000C000000}" name="BLK1_INV11" dataDxfId="757">
      <calculatedColumnFormula>VLOOKUP($B4,RD_15[#All],M$2,0)/M$1</calculatedColumnFormula>
    </tableColumn>
    <tableColumn id="13" xr3:uid="{00000000-0010-0000-0700-00000D000000}" name="BLK1_INV12" dataDxfId="756">
      <calculatedColumnFormula>VLOOKUP($B4,RD_15[#All],N$2,0)/N$1</calculatedColumnFormula>
    </tableColumn>
    <tableColumn id="14" xr3:uid="{00000000-0010-0000-0700-00000E000000}" name="BLK1_INV13" dataDxfId="755">
      <calculatedColumnFormula>VLOOKUP($B4,RD_15[#All],O$2,0)/O$1</calculatedColumnFormula>
    </tableColumn>
    <tableColumn id="15" xr3:uid="{00000000-0010-0000-0700-00000F000000}" name="BLK1_INV14" dataDxfId="754">
      <calculatedColumnFormula>VLOOKUP($B4,RD_15[#All],P$2,0)/P$1</calculatedColumnFormula>
    </tableColumn>
    <tableColumn id="16" xr3:uid="{00000000-0010-0000-0700-000010000000}" name="BLK1_INV15" dataDxfId="753">
      <calculatedColumnFormula>VLOOKUP($B4,RD_15[#All],Q$2,0)/Q$1</calculatedColumnFormula>
    </tableColumn>
    <tableColumn id="17" xr3:uid="{00000000-0010-0000-0700-000011000000}" name="BLK1_INV16" dataDxfId="752">
      <calculatedColumnFormula>VLOOKUP($B4,RD_15[#All],R$2,0)/R$1</calculatedColumnFormula>
    </tableColumn>
    <tableColumn id="18" xr3:uid="{00000000-0010-0000-0700-000012000000}" name="BLK1_INV17" dataDxfId="751">
      <calculatedColumnFormula>VLOOKUP($B4,RD_15[#All],S$2,0)/S$1</calculatedColumnFormula>
    </tableColumn>
    <tableColumn id="19" xr3:uid="{00000000-0010-0000-0700-000013000000}" name="BLK1_INV18" dataDxfId="750">
      <calculatedColumnFormula>VLOOKUP($B4,RD_15[#All],T$2,0)/T$1</calculatedColumnFormula>
    </tableColumn>
    <tableColumn id="20" xr3:uid="{00000000-0010-0000-0700-000014000000}" name="BLK1_INV19" dataDxfId="749">
      <calculatedColumnFormula>VLOOKUP($B4,RD_15[#All],U$2,0)/U$1</calculatedColumnFormula>
    </tableColumn>
    <tableColumn id="21" xr3:uid="{00000000-0010-0000-0700-000015000000}" name="BLK1_INV20" dataDxfId="748">
      <calculatedColumnFormula>VLOOKUP($B4,RD_15[#All],V$2,0)/V$1</calculatedColumnFormula>
    </tableColumn>
    <tableColumn id="22" xr3:uid="{00000000-0010-0000-0700-000016000000}" name="BLK1_INV21" dataDxfId="747">
      <calculatedColumnFormula>VLOOKUP($B4,RD_15[#All],W$2,0)/W$1</calculatedColumnFormula>
    </tableColumn>
    <tableColumn id="23" xr3:uid="{00000000-0010-0000-0700-000017000000}" name="BLK1_INV22" dataDxfId="746">
      <calculatedColumnFormula>VLOOKUP($B4,RD_15[#All],X$2,0)/X$1</calculatedColumnFormula>
    </tableColumn>
    <tableColumn id="24" xr3:uid="{00000000-0010-0000-0700-000018000000}" name="BLK1_INV23" dataDxfId="745">
      <calculatedColumnFormula>VLOOKUP($B4,RD_15[#All],Y$2,0)/Y$1</calculatedColumnFormula>
    </tableColumn>
    <tableColumn id="25" xr3:uid="{00000000-0010-0000-0700-000019000000}" name="BLK1_INV24" dataDxfId="744">
      <calculatedColumnFormula>VLOOKUP($B4,RD_15[#All],Z$2,0)/Z$1</calculatedColumnFormula>
    </tableColumn>
    <tableColumn id="26" xr3:uid="{00000000-0010-0000-0700-00001A000000}" name="BLK1_INV25" dataDxfId="743">
      <calculatedColumnFormula>VLOOKUP($B4,RD_15[#All],AA$2,0)/AA$1</calculatedColumnFormula>
    </tableColumn>
    <tableColumn id="27" xr3:uid="{00000000-0010-0000-0700-00001B000000}" name="BLK1_INV26" dataDxfId="742">
      <calculatedColumnFormula>VLOOKUP($B4,RD_15[#All],AB$2,0)/AB$1</calculatedColumnFormula>
    </tableColumn>
    <tableColumn id="28" xr3:uid="{00000000-0010-0000-0700-00001C000000}" name="BLK1_INV27" dataDxfId="741">
      <calculatedColumnFormula>VLOOKUP($B4,RD_15[#All],AC$2,0)/AC$1</calculatedColumnFormula>
    </tableColumn>
    <tableColumn id="29" xr3:uid="{00000000-0010-0000-0700-00001D000000}" name="BLK1_INV28" dataDxfId="740">
      <calculatedColumnFormula>VLOOKUP($B4,RD_15[#All],AD$2,0)/AD$1</calculatedColumnFormula>
    </tableColumn>
    <tableColumn id="30" xr3:uid="{00000000-0010-0000-0700-00001E000000}" name="BLK1_INV29" dataDxfId="739">
      <calculatedColumnFormula>VLOOKUP($B4,RD_15[#All],AE$2,0)/AE$1</calculatedColumnFormula>
    </tableColumn>
    <tableColumn id="31" xr3:uid="{00000000-0010-0000-0700-00001F000000}" name="BLK1_INV30" dataDxfId="738">
      <calculatedColumnFormula>VLOOKUP($B4,RD_15[#All],AF$2,0)/AF$1</calculatedColumnFormula>
    </tableColumn>
    <tableColumn id="32" xr3:uid="{00000000-0010-0000-0700-000020000000}" name="BLK1_INV31" dataDxfId="737">
      <calculatedColumnFormula>VLOOKUP($B4,RD_15[#All],AG$2,0)/AG$1</calculatedColumnFormula>
    </tableColumn>
    <tableColumn id="33" xr3:uid="{00000000-0010-0000-0700-000021000000}" name="BLK1_INV32" dataDxfId="736">
      <calculatedColumnFormula>VLOOKUP($B4,RD_15[#All],AH$2,0)/AH$1</calculatedColumnFormula>
    </tableColumn>
    <tableColumn id="34" xr3:uid="{00000000-0010-0000-0700-000022000000}" name="BLK1_INV33" dataDxfId="735">
      <calculatedColumnFormula>VLOOKUP($B4,RD_15[#All],AI$2,0)/AI$1</calculatedColumnFormula>
    </tableColumn>
    <tableColumn id="35" xr3:uid="{00000000-0010-0000-0700-000023000000}" name="BLK1_INV34" dataDxfId="734">
      <calculatedColumnFormula>VLOOKUP($B4,RD_15[#All],AJ$2,0)/AJ$1</calculatedColumnFormula>
    </tableColumn>
    <tableColumn id="36" xr3:uid="{00000000-0010-0000-0700-000024000000}" name="BLK1_INV35" dataDxfId="733">
      <calculatedColumnFormula>VLOOKUP($B4,RD_15[#All],AK$2,0)/AK$1</calculatedColumnFormula>
    </tableColumn>
    <tableColumn id="37" xr3:uid="{00000000-0010-0000-0700-000025000000}" name="BLK1_INV36" dataDxfId="732">
      <calculatedColumnFormula>VLOOKUP($B4,RD_15[#All],AL$2,0)/AL$1</calculatedColumnFormula>
    </tableColumn>
    <tableColumn id="38" xr3:uid="{00000000-0010-0000-0700-000026000000}" name="BLK1_INV37" dataDxfId="731">
      <calculatedColumnFormula>VLOOKUP($B4,RD_15[#All],AM$2,0)/AM$1</calculatedColumnFormula>
    </tableColumn>
    <tableColumn id="39" xr3:uid="{00000000-0010-0000-0700-000027000000}" name="BLK1_INV38" dataDxfId="730">
      <calculatedColumnFormula>VLOOKUP($B4,RD_15[#All],AN$2,0)/AN$1</calculatedColumnFormula>
    </tableColumn>
    <tableColumn id="40" xr3:uid="{00000000-0010-0000-0700-000028000000}" name="BLK1_INV39" dataDxfId="729">
      <calculatedColumnFormula>VLOOKUP($B4,RD_15[#All],AO$2,0)/AO$1</calculatedColumnFormula>
    </tableColumn>
    <tableColumn id="41" xr3:uid="{00000000-0010-0000-0700-000029000000}" name="BLK1_INV40" dataDxfId="728">
      <calculatedColumnFormula>VLOOKUP($B4,RD_15[#All],AP$2,0)/AP$1</calculatedColumnFormula>
    </tableColumn>
    <tableColumn id="42" xr3:uid="{00000000-0010-0000-0700-00002A000000}" name="BLK1_INV41" dataDxfId="727">
      <calculatedColumnFormula>VLOOKUP($B4,RD_15[#All],AQ$2,0)/AQ$1</calculatedColumnFormula>
    </tableColumn>
    <tableColumn id="43" xr3:uid="{00000000-0010-0000-0700-00002B000000}" name="BLK1_INV42" dataDxfId="726">
      <calculatedColumnFormula>VLOOKUP($B4,RD_15[#All],AR$2,0)/AR$1</calculatedColumnFormula>
    </tableColumn>
    <tableColumn id="44" xr3:uid="{00000000-0010-0000-0700-00002C000000}" name="BLK1_INV43" dataDxfId="725">
      <calculatedColumnFormula>VLOOKUP($B4,RD_15[#All],AS$2,0)/AS$1</calculatedColumnFormula>
    </tableColumn>
    <tableColumn id="45" xr3:uid="{00000000-0010-0000-0700-00002D000000}" name="BLK1_INV44" dataDxfId="724">
      <calculatedColumnFormula>VLOOKUP($B4,RD_15[#All],AT$2,0)/AT$1</calculatedColumnFormula>
    </tableColumn>
    <tableColumn id="46" xr3:uid="{00000000-0010-0000-0700-00002E000000}" name="BLK1_INV45" dataDxfId="723">
      <calculatedColumnFormula>VLOOKUP($B4,RD_15[#All],AU$2,0)/AU$1</calculatedColumnFormula>
    </tableColumn>
    <tableColumn id="47" xr3:uid="{00000000-0010-0000-0700-00002F000000}" name="BLK1_INV46" dataDxfId="722">
      <calculatedColumnFormula>VLOOKUP($B4,RD_15[#All],AV$2,0)/AV$1</calculatedColumnFormula>
    </tableColumn>
    <tableColumn id="48" xr3:uid="{00000000-0010-0000-0700-000030000000}" name="BLK1_INV47" dataDxfId="721">
      <calculatedColumnFormula>VLOOKUP($B4,RD_15[#All],AW$2,0)/AW$1</calculatedColumnFormula>
    </tableColumn>
    <tableColumn id="49" xr3:uid="{00000000-0010-0000-0700-000031000000}" name="BLK1_INV48" dataDxfId="720">
      <calculatedColumnFormula>VLOOKUP($B4,RD_15[#All],AX$2,0)/AX$1</calculatedColumnFormula>
    </tableColumn>
    <tableColumn id="50" xr3:uid="{00000000-0010-0000-0700-000032000000}" name="BLK1_INV49" dataDxfId="719">
      <calculatedColumnFormula>VLOOKUP($B4,RD_15[#All],AY$2,0)/AY$1</calculatedColumnFormula>
    </tableColumn>
    <tableColumn id="51" xr3:uid="{00000000-0010-0000-0700-000033000000}" name="BLK1_INV50" dataDxfId="718">
      <calculatedColumnFormula>VLOOKUP($B4,RD_15[#All],AZ$2,0)/AZ$1</calculatedColumnFormula>
    </tableColumn>
    <tableColumn id="52" xr3:uid="{00000000-0010-0000-0700-000034000000}" name="BLK1_INV51" dataDxfId="717">
      <calculatedColumnFormula>VLOOKUP($B4,RD_15[#All],BA$2,0)/BA$1</calculatedColumnFormula>
    </tableColumn>
    <tableColumn id="53" xr3:uid="{00000000-0010-0000-0700-000035000000}" name="BLK1_INV52" dataDxfId="716">
      <calculatedColumnFormula>VLOOKUP($B4,RD_15[#All],BB$2,0)/BB$1</calculatedColumnFormula>
    </tableColumn>
    <tableColumn id="54" xr3:uid="{00000000-0010-0000-0700-000036000000}" name="BLK1_INV53" dataDxfId="715">
      <calculatedColumnFormula>VLOOKUP($B4,RD_15[#All],BC$2,0)/BC$1</calculatedColumnFormula>
    </tableColumn>
    <tableColumn id="55" xr3:uid="{00000000-0010-0000-0700-000037000000}" name="BLK1_INV54" dataDxfId="714">
      <calculatedColumnFormula>VLOOKUP($B4,RD_15[#All],BD$2,0)/BD$1</calculatedColumnFormula>
    </tableColumn>
    <tableColumn id="56" xr3:uid="{00000000-0010-0000-0700-000038000000}" name="BLK1_INV55" dataDxfId="713">
      <calculatedColumnFormula>VLOOKUP($B4,RD_15[#All],BE$2,0)/BE$1</calculatedColumnFormula>
    </tableColumn>
    <tableColumn id="57" xr3:uid="{00000000-0010-0000-0700-000039000000}" name="BLK1_INV56" dataDxfId="712">
      <calculatedColumnFormula>VLOOKUP($B4,RD_15[#All],BF$2,0)/BF$1</calculatedColumnFormula>
    </tableColumn>
    <tableColumn id="58" xr3:uid="{00000000-0010-0000-0700-00003A000000}" name="BLK1_INV57" dataDxfId="711">
      <calculatedColumnFormula>VLOOKUP($B4,RD_15[#All],BG$2,0)/BG$1</calculatedColumnFormula>
    </tableColumn>
    <tableColumn id="59" xr3:uid="{00000000-0010-0000-0700-00003B000000}" name="BLK1_INV58" dataDxfId="710">
      <calculatedColumnFormula>VLOOKUP($B4,RD_15[#All],BH$2,0)/BH$1</calculatedColumnFormula>
    </tableColumn>
    <tableColumn id="60" xr3:uid="{00000000-0010-0000-0700-00003C000000}" name="BLK1_INV59" dataDxfId="709">
      <calculatedColumnFormula>VLOOKUP($B4,RD_15[#All],BI$2,0)/BI$1</calculatedColumnFormula>
    </tableColumn>
    <tableColumn id="61" xr3:uid="{00000000-0010-0000-0700-00003D000000}" name="BLK1_INV60" dataDxfId="708">
      <calculatedColumnFormula>VLOOKUP($B4,RD_15[#All],BJ$2,0)/BJ$1</calculatedColumnFormula>
    </tableColumn>
    <tableColumn id="62" xr3:uid="{00000000-0010-0000-0700-00003E000000}" name="BLK1_INV61" dataDxfId="707">
      <calculatedColumnFormula>VLOOKUP($B4,RD_15[#All],BK$2,0)/BK$1</calculatedColumnFormula>
    </tableColumn>
    <tableColumn id="63" xr3:uid="{00000000-0010-0000-0700-00003F000000}" name="BLK1_INV62" dataDxfId="706">
      <calculatedColumnFormula>VLOOKUP($B4,RD_15[#All],BL$2,0)/BL$1</calculatedColumnFormula>
    </tableColumn>
    <tableColumn id="64" xr3:uid="{00000000-0010-0000-0700-000040000000}" name="BLK1_INV63" dataDxfId="705">
      <calculatedColumnFormula>VLOOKUP($B4,RD_15[#All],BM$2,0)/BM$1</calculatedColumnFormula>
    </tableColumn>
    <tableColumn id="65" xr3:uid="{00000000-0010-0000-0700-000041000000}" name="BLK2_INV1" dataDxfId="704">
      <calculatedColumnFormula>VLOOKUP($B4,RD_15[#All],BN$2,0)/BN$1</calculatedColumnFormula>
    </tableColumn>
    <tableColumn id="66" xr3:uid="{00000000-0010-0000-0700-000042000000}" name="BLK2_INV2" dataDxfId="703">
      <calculatedColumnFormula>VLOOKUP($B4,RD_15[#All],BO$2,0)/BO$1</calculatedColumnFormula>
    </tableColumn>
    <tableColumn id="67" xr3:uid="{00000000-0010-0000-0700-000043000000}" name="BLK2_INV3" dataDxfId="702">
      <calculatedColumnFormula>VLOOKUP($B4,RD_15[#All],BP$2,0)/BP$1</calculatedColumnFormula>
    </tableColumn>
    <tableColumn id="68" xr3:uid="{00000000-0010-0000-0700-000044000000}" name="BLK2_INV4" dataDxfId="701">
      <calculatedColumnFormula>VLOOKUP($B4,RD_15[#All],BQ$2,0)/BQ$1</calculatedColumnFormula>
    </tableColumn>
    <tableColumn id="69" xr3:uid="{00000000-0010-0000-0700-000045000000}" name="BLK2_INV5" dataDxfId="700">
      <calculatedColumnFormula>VLOOKUP($B4,RD_15[#All],BR$2,0)/BR$1</calculatedColumnFormula>
    </tableColumn>
    <tableColumn id="70" xr3:uid="{00000000-0010-0000-0700-000046000000}" name="BLK2_INV6" dataDxfId="699">
      <calculatedColumnFormula>VLOOKUP($B4,RD_15[#All],BS$2,0)/BS$1</calculatedColumnFormula>
    </tableColumn>
    <tableColumn id="71" xr3:uid="{00000000-0010-0000-0700-000047000000}" name="BLK2_INV7" dataDxfId="698">
      <calculatedColumnFormula>VLOOKUP($B4,RD_15[#All],BT$2,0)/BT$1</calculatedColumnFormula>
    </tableColumn>
    <tableColumn id="72" xr3:uid="{00000000-0010-0000-0700-000048000000}" name="BLK2_INV8" dataDxfId="697">
      <calculatedColumnFormula>VLOOKUP($B4,RD_15[#All],BU$2,0)/BU$1</calculatedColumnFormula>
    </tableColumn>
    <tableColumn id="73" xr3:uid="{00000000-0010-0000-0700-000049000000}" name="BLK2_INV9" dataDxfId="696">
      <calculatedColumnFormula>VLOOKUP($B4,RD_15[#All],BV$2,0)/BV$1</calculatedColumnFormula>
    </tableColumn>
    <tableColumn id="74" xr3:uid="{00000000-0010-0000-0700-00004A000000}" name="BLK2_INV10" dataDxfId="695">
      <calculatedColumnFormula>VLOOKUP($B4,RD_15[#All],BW$2,0)/BW$1</calculatedColumnFormula>
    </tableColumn>
    <tableColumn id="75" xr3:uid="{00000000-0010-0000-0700-00004B000000}" name="BLK2_INV11" dataDxfId="694">
      <calculatedColumnFormula>VLOOKUP($B4,RD_15[#All],BX$2,0)/BX$1</calculatedColumnFormula>
    </tableColumn>
    <tableColumn id="76" xr3:uid="{00000000-0010-0000-0700-00004C000000}" name="BLK2_INV12" dataDxfId="693">
      <calculatedColumnFormula>VLOOKUP($B4,RD_15[#All],BY$2,0)/BY$1</calculatedColumnFormula>
    </tableColumn>
    <tableColumn id="77" xr3:uid="{00000000-0010-0000-0700-00004D000000}" name="BLK2_INV13" dataDxfId="692">
      <calculatedColumnFormula>VLOOKUP($B4,RD_15[#All],BZ$2,0)/BZ$1</calculatedColumnFormula>
    </tableColumn>
    <tableColumn id="78" xr3:uid="{00000000-0010-0000-0700-00004E000000}" name="BLK2_INV14" dataDxfId="691">
      <calculatedColumnFormula>VLOOKUP($B4,RD_15[#All],CA$2,0)/CA$1</calculatedColumnFormula>
    </tableColumn>
    <tableColumn id="79" xr3:uid="{00000000-0010-0000-0700-00004F000000}" name="BLK2_INV15" dataDxfId="690">
      <calculatedColumnFormula>VLOOKUP($B4,RD_15[#All],CB$2,0)/CB$1</calculatedColumnFormula>
    </tableColumn>
    <tableColumn id="80" xr3:uid="{00000000-0010-0000-0700-000050000000}" name="BLK2_INV16" dataDxfId="689">
      <calculatedColumnFormula>VLOOKUP($B4,RD_15[#All],CC$2,0)/CC$1</calculatedColumnFormula>
    </tableColumn>
    <tableColumn id="81" xr3:uid="{00000000-0010-0000-0700-000051000000}" name="BLK2_INV17" dataDxfId="688">
      <calculatedColumnFormula>VLOOKUP($B4,RD_15[#All],CD$2,0)/CD$1</calculatedColumnFormula>
    </tableColumn>
    <tableColumn id="82" xr3:uid="{00000000-0010-0000-0700-000052000000}" name="BLK2_INV18" dataDxfId="687">
      <calculatedColumnFormula>VLOOKUP($B4,RD_15[#All],CE$2,0)/CE$1</calculatedColumnFormula>
    </tableColumn>
    <tableColumn id="83" xr3:uid="{00000000-0010-0000-0700-000053000000}" name="BLK2_INV19" dataDxfId="686">
      <calculatedColumnFormula>VLOOKUP($B4,RD_15[#All],CF$2,0)/CF$1</calculatedColumnFormula>
    </tableColumn>
    <tableColumn id="84" xr3:uid="{00000000-0010-0000-0700-000054000000}" name="BLK2_INV20" dataDxfId="685">
      <calculatedColumnFormula>VLOOKUP($B4,RD_15[#All],CG$2,0)/CG$1</calculatedColumnFormula>
    </tableColumn>
    <tableColumn id="85" xr3:uid="{00000000-0010-0000-0700-000055000000}" name="BLK2_INV21" dataDxfId="684">
      <calculatedColumnFormula>VLOOKUP($B4,RD_15[#All],CH$2,0)/CH$1</calculatedColumnFormula>
    </tableColumn>
    <tableColumn id="86" xr3:uid="{00000000-0010-0000-0700-000056000000}" name="BLK2_INV22" dataDxfId="683">
      <calculatedColumnFormula>VLOOKUP($B4,RD_15[#All],CI$2,0)/CI$1</calculatedColumnFormula>
    </tableColumn>
    <tableColumn id="87" xr3:uid="{00000000-0010-0000-0700-000057000000}" name="BLK2_INV23" dataDxfId="682">
      <calculatedColumnFormula>VLOOKUP($B4,RD_15[#All],CJ$2,0)/CJ$1</calculatedColumnFormula>
    </tableColumn>
    <tableColumn id="88" xr3:uid="{00000000-0010-0000-0700-000058000000}" name="BLK2_INV24" dataDxfId="681">
      <calculatedColumnFormula>VLOOKUP($B4,RD_15[#All],CK$2,0)/CK$1</calculatedColumnFormula>
    </tableColumn>
    <tableColumn id="89" xr3:uid="{00000000-0010-0000-0700-000059000000}" name="BLK2_INV25" dataDxfId="680">
      <calculatedColumnFormula>VLOOKUP($B4,RD_15[#All],CL$2,0)/CL$1</calculatedColumnFormula>
    </tableColumn>
    <tableColumn id="90" xr3:uid="{00000000-0010-0000-0700-00005A000000}" name="BLK2_INV26" dataDxfId="679">
      <calculatedColumnFormula>VLOOKUP($B4,RD_15[#All],CM$2,0)/CM$1</calculatedColumnFormula>
    </tableColumn>
    <tableColumn id="91" xr3:uid="{00000000-0010-0000-0700-00005B000000}" name="BLK2_INV27" dataDxfId="678">
      <calculatedColumnFormula>VLOOKUP($B4,RD_15[#All],CN$2,0)/CN$1</calculatedColumnFormula>
    </tableColumn>
    <tableColumn id="92" xr3:uid="{00000000-0010-0000-0700-00005C000000}" name="BLK2_INV28" dataDxfId="677">
      <calculatedColumnFormula>VLOOKUP($B4,RD_15[#All],CO$2,0)/CO$1</calculatedColumnFormula>
    </tableColumn>
    <tableColumn id="93" xr3:uid="{00000000-0010-0000-0700-00005D000000}" name="BLK3_INV1" dataDxfId="676">
      <calculatedColumnFormula>VLOOKUP($B4,RD_15[#All],CP$2,0)/CP$1</calculatedColumnFormula>
    </tableColumn>
    <tableColumn id="94" xr3:uid="{00000000-0010-0000-0700-00005E000000}" name="BLK3_INV2" dataDxfId="675">
      <calculatedColumnFormula>VLOOKUP($B4,RD_15[#All],CQ$2,0)/CQ$1</calculatedColumnFormula>
    </tableColumn>
    <tableColumn id="95" xr3:uid="{00000000-0010-0000-0700-00005F000000}" name="BLK3_INV3" dataDxfId="674">
      <calculatedColumnFormula>VLOOKUP($B4,RD_15[#All],CR$2,0)/CR$1</calculatedColumnFormula>
    </tableColumn>
    <tableColumn id="96" xr3:uid="{00000000-0010-0000-0700-000060000000}" name="BLK3_INV4" dataDxfId="673">
      <calculatedColumnFormula>VLOOKUP($B4,RD_15[#All],CS$2,0)/CS$1</calculatedColumnFormula>
    </tableColumn>
    <tableColumn id="97" xr3:uid="{00000000-0010-0000-0700-000061000000}" name="BLK3_INV5" dataDxfId="672">
      <calculatedColumnFormula>VLOOKUP($B4,RD_15[#All],CT$2,0)/CT$1</calculatedColumnFormula>
    </tableColumn>
    <tableColumn id="98" xr3:uid="{00000000-0010-0000-0700-000062000000}" name="BLK3_INV6" dataDxfId="671">
      <calculatedColumnFormula>VLOOKUP($B4,RD_15[#All],CU$2,0)/CU$1</calculatedColumnFormula>
    </tableColumn>
    <tableColumn id="99" xr3:uid="{00000000-0010-0000-0700-000063000000}" name="BLK3_INV7" dataDxfId="670">
      <calculatedColumnFormula>VLOOKUP($B4,RD_15[#All],CV$2,0)/CV$1</calculatedColumnFormula>
    </tableColumn>
    <tableColumn id="100" xr3:uid="{00000000-0010-0000-0700-000064000000}" name="BLK3_INV8" dataDxfId="669">
      <calculatedColumnFormula>VLOOKUP($B4,RD_15[#All],CW$2,0)/CW$1</calculatedColumnFormula>
    </tableColumn>
    <tableColumn id="101" xr3:uid="{00000000-0010-0000-0700-000065000000}" name="BLK3_INV9" dataDxfId="668">
      <calculatedColumnFormula>VLOOKUP($B4,RD_15[#All],CX$2,0)/CX$1</calculatedColumnFormula>
    </tableColumn>
    <tableColumn id="102" xr3:uid="{00000000-0010-0000-0700-000066000000}" name="BLK3_INV10" dataDxfId="667">
      <calculatedColumnFormula>VLOOKUP($B4,RD_15[#All],CY$2,0)/CY$1</calculatedColumnFormula>
    </tableColumn>
    <tableColumn id="103" xr3:uid="{00000000-0010-0000-0700-000067000000}" name="BLK3_INV11" dataDxfId="666">
      <calculatedColumnFormula>VLOOKUP($B4,RD_15[#All],CZ$2,0)/CZ$1</calculatedColumnFormula>
    </tableColumn>
    <tableColumn id="104" xr3:uid="{00000000-0010-0000-0700-000068000000}" name="BLK3_INV12" dataDxfId="665">
      <calculatedColumnFormula>VLOOKUP($B4,RD_15[#All],DA$2,0)/DA$1</calculatedColumnFormula>
    </tableColumn>
    <tableColumn id="105" xr3:uid="{00000000-0010-0000-0700-000069000000}" name="BLK3_INV13" dataDxfId="664">
      <calculatedColumnFormula>VLOOKUP($B4,RD_15[#All],DB$2,0)/DB$1</calculatedColumnFormula>
    </tableColumn>
    <tableColumn id="106" xr3:uid="{00000000-0010-0000-0700-00006A000000}" name="BLK3_INV14" dataDxfId="663">
      <calculatedColumnFormula>VLOOKUP($B4,RD_15[#All],DC$2,0)/DC$1</calculatedColumnFormula>
    </tableColumn>
    <tableColumn id="107" xr3:uid="{00000000-0010-0000-0700-00006B000000}" name="BLK3_INV15" dataDxfId="662">
      <calculatedColumnFormula>VLOOKUP($B4,RD_15[#All],DD$2,0)/DD$1</calculatedColumnFormula>
    </tableColumn>
    <tableColumn id="108" xr3:uid="{00000000-0010-0000-0700-00006C000000}" name="BLK3_INV16" dataDxfId="661">
      <calculatedColumnFormula>VLOOKUP($B4,RD_15[#All],DE$2,0)/DE$1</calculatedColumnFormula>
    </tableColumn>
    <tableColumn id="109" xr3:uid="{00000000-0010-0000-0700-00006D000000}" name="BLK3_INV17" dataDxfId="660">
      <calculatedColumnFormula>VLOOKUP($B4,RD_15[#All],DF$2,0)/DF$1</calculatedColumnFormula>
    </tableColumn>
    <tableColumn id="110" xr3:uid="{00000000-0010-0000-0700-00006E000000}" name="BLK3_INV18" dataDxfId="659">
      <calculatedColumnFormula>VLOOKUP($B4,RD_15[#All],DG$2,0)/DG$1</calculatedColumnFormula>
    </tableColumn>
    <tableColumn id="111" xr3:uid="{00000000-0010-0000-0700-00006F000000}" name="BLK3_INV19" dataDxfId="658">
      <calculatedColumnFormula>VLOOKUP($B4,RD_15[#All],DH$2,0)/DH$1</calculatedColumnFormula>
    </tableColumn>
    <tableColumn id="112" xr3:uid="{00000000-0010-0000-0700-000070000000}" name="BLK3_INV20" dataDxfId="657">
      <calculatedColumnFormula>VLOOKUP($B4,RD_15[#All],DI$2,0)/DI$1</calculatedColumnFormula>
    </tableColumn>
    <tableColumn id="113" xr3:uid="{00000000-0010-0000-0700-000071000000}" name="BLK3_INV21" dataDxfId="656">
      <calculatedColumnFormula>VLOOKUP($B4,RD_15[#All],DJ$2,0)/DJ$1</calculatedColumnFormula>
    </tableColumn>
    <tableColumn id="114" xr3:uid="{00000000-0010-0000-0700-000072000000}" name="BLK3_INV22" dataDxfId="655">
      <calculatedColumnFormula>VLOOKUP($B4,RD_15[#All],DK$2,0)/DK$1</calculatedColumnFormula>
    </tableColumn>
    <tableColumn id="115" xr3:uid="{00000000-0010-0000-0700-000073000000}" name="BLK3_INV23" dataDxfId="654">
      <calculatedColumnFormula>VLOOKUP($B4,RD_15[#All],DL$2,0)/DL$1</calculatedColumnFormula>
    </tableColumn>
    <tableColumn id="116" xr3:uid="{00000000-0010-0000-0700-000074000000}" name="BLK4_INV1" dataDxfId="653">
      <calculatedColumnFormula>VLOOKUP($B4,RD_15[#All],DM$2,0)/DM$1</calculatedColumnFormula>
    </tableColumn>
    <tableColumn id="117" xr3:uid="{00000000-0010-0000-0700-000075000000}" name="BLK4_INV2" dataDxfId="652">
      <calculatedColumnFormula>VLOOKUP($B4,RD_15[#All],DN$2,0)/DN$1</calculatedColumnFormula>
    </tableColumn>
    <tableColumn id="118" xr3:uid="{00000000-0010-0000-0700-000076000000}" name="BLK4_INV3" dataDxfId="651">
      <calculatedColumnFormula>VLOOKUP($B4,RD_15[#All],DO$2,0)/DO$1</calculatedColumnFormula>
    </tableColumn>
    <tableColumn id="119" xr3:uid="{00000000-0010-0000-0700-000077000000}" name="BLK4_INV4" dataDxfId="650">
      <calculatedColumnFormula>VLOOKUP($B4,RD_15[#All],DP$2,0)/DP$1</calculatedColumnFormula>
    </tableColumn>
    <tableColumn id="120" xr3:uid="{00000000-0010-0000-0700-000078000000}" name="BLK4_INV5" dataDxfId="649">
      <calculatedColumnFormula>VLOOKUP($B4,RD_15[#All],DQ$2,0)/DQ$1</calculatedColumnFormula>
    </tableColumn>
    <tableColumn id="121" xr3:uid="{00000000-0010-0000-0700-000079000000}" name="BLK4_INV6" dataDxfId="648">
      <calculatedColumnFormula>VLOOKUP($B4,RD_15[#All],DR$2,0)/DR$1</calculatedColumnFormula>
    </tableColumn>
    <tableColumn id="122" xr3:uid="{00000000-0010-0000-0700-00007A000000}" name="BLK4_INV7" dataDxfId="647">
      <calculatedColumnFormula>VLOOKUP($B4,RD_15[#All],DS$2,0)/DS$1</calculatedColumnFormula>
    </tableColumn>
    <tableColumn id="123" xr3:uid="{00000000-0010-0000-0700-00007B000000}" name="BLK4_INV8" dataDxfId="646">
      <calculatedColumnFormula>VLOOKUP($B4,RD_15[#All],DT$2,0)/DT$1</calculatedColumnFormula>
    </tableColumn>
    <tableColumn id="124" xr3:uid="{00000000-0010-0000-0700-00007C000000}" name="BLK4_INV9" dataDxfId="645">
      <calculatedColumnFormula>VLOOKUP($B4,RD_15[#All],DU$2,0)/DU$1</calculatedColumnFormula>
    </tableColumn>
    <tableColumn id="125" xr3:uid="{00000000-0010-0000-0700-00007D000000}" name="BLK4_INV10" dataDxfId="644">
      <calculatedColumnFormula>VLOOKUP($B4,RD_15[#All],DV$2,0)/DV$1</calculatedColumnFormula>
    </tableColumn>
    <tableColumn id="126" xr3:uid="{00000000-0010-0000-0700-00007E000000}" name="BLK4_INV11" dataDxfId="643">
      <calculatedColumnFormula>VLOOKUP($B4,RD_15[#All],DW$2,0)/DW$1</calculatedColumnFormula>
    </tableColumn>
    <tableColumn id="127" xr3:uid="{00000000-0010-0000-0700-00007F000000}" name="BLK4_INV12" dataDxfId="642">
      <calculatedColumnFormula>VLOOKUP($B4,RD_15[#All],DX$2,0)/DX$1</calculatedColumnFormula>
    </tableColumn>
    <tableColumn id="128" xr3:uid="{00000000-0010-0000-0700-000080000000}" name="BLK4_INV13" dataDxfId="641">
      <calculatedColumnFormula>VLOOKUP($B4,RD_15[#All],DY$2,0)/DY$1</calculatedColumnFormula>
    </tableColumn>
    <tableColumn id="129" xr3:uid="{00000000-0010-0000-0700-000081000000}" name="BLK4_INV14" dataDxfId="640">
      <calculatedColumnFormula>VLOOKUP($B4,RD_15[#All],DZ$2,0)/DZ$1</calculatedColumnFormula>
    </tableColumn>
    <tableColumn id="130" xr3:uid="{00000000-0010-0000-0700-000082000000}" name="BLK4_INV15" dataDxfId="639">
      <calculatedColumnFormula>VLOOKUP($B4,RD_15[#All],EA$2,0)/EA$1</calculatedColumnFormula>
    </tableColumn>
    <tableColumn id="131" xr3:uid="{00000000-0010-0000-0700-000083000000}" name="BLK4_INV16" dataDxfId="638">
      <calculatedColumnFormula>VLOOKUP($B4,RD_15[#All],EB$2,0)/EB$1</calculatedColumnFormula>
    </tableColumn>
    <tableColumn id="132" xr3:uid="{00000000-0010-0000-0700-000084000000}" name="BLK4_INV17" dataDxfId="637">
      <calculatedColumnFormula>VLOOKUP($B4,RD_15[#All],EC$2,0)/EC$1</calculatedColumnFormula>
    </tableColumn>
    <tableColumn id="133" xr3:uid="{00000000-0010-0000-0700-000085000000}" name="BLK4_INV18" dataDxfId="636">
      <calculatedColumnFormula>VLOOKUP($B4,RD_15[#All],ED$2,0)/ED$1</calculatedColumnFormula>
    </tableColumn>
    <tableColumn id="134" xr3:uid="{00000000-0010-0000-0700-000086000000}" name="BLK4_INV19" dataDxfId="635">
      <calculatedColumnFormula>VLOOKUP($B4,RD_15[#All],EE$2,0)/EE$1</calculatedColumnFormula>
    </tableColumn>
    <tableColumn id="135" xr3:uid="{00000000-0010-0000-0700-000087000000}" name="BLK4_INV20" dataDxfId="634">
      <calculatedColumnFormula>VLOOKUP($B4,RD_15[#All],EF$2,0)/EF$1</calculatedColumnFormula>
    </tableColumn>
    <tableColumn id="136" xr3:uid="{00000000-0010-0000-0700-000088000000}" name="BLK4_INV21" dataDxfId="633">
      <calculatedColumnFormula>VLOOKUP($B4,RD_15[#All],EG$2,0)/EG$1</calculatedColumnFormula>
    </tableColumn>
    <tableColumn id="137" xr3:uid="{00000000-0010-0000-0700-000089000000}" name="BLK4_INV22" dataDxfId="632">
      <calculatedColumnFormula>VLOOKUP($B4,RD_15[#All],EH$2,0)/EH$1</calculatedColumnFormula>
    </tableColumn>
    <tableColumn id="138" xr3:uid="{00000000-0010-0000-0700-00008A000000}" name="BLK4_INV23" dataDxfId="631">
      <calculatedColumnFormula>VLOOKUP($B4,RD_15[#All],EI$2,0)/EI$1</calculatedColumnFormula>
    </tableColumn>
    <tableColumn id="139" xr3:uid="{00000000-0010-0000-0700-00008B000000}" name="BLK5_INV1" dataDxfId="630">
      <calculatedColumnFormula>VLOOKUP($B4,RD_15[#All],EJ$2,0)/EJ$1</calculatedColumnFormula>
    </tableColumn>
    <tableColumn id="140" xr3:uid="{00000000-0010-0000-0700-00008C000000}" name="BLK5_INV2" dataDxfId="629">
      <calculatedColumnFormula>VLOOKUP($B4,RD_15[#All],EK$2,0)/EK$1</calculatedColumnFormula>
    </tableColumn>
    <tableColumn id="141" xr3:uid="{00000000-0010-0000-0700-00008D000000}" name="BLK5_INV3" dataDxfId="628">
      <calculatedColumnFormula>VLOOKUP($B4,RD_15[#All],EL$2,0)/EL$1</calculatedColumnFormula>
    </tableColumn>
    <tableColumn id="142" xr3:uid="{00000000-0010-0000-0700-00008E000000}" name="BLK5_INV4" dataDxfId="627">
      <calculatedColumnFormula>VLOOKUP($B4,RD_15[#All],EM$2,0)/EM$1</calculatedColumnFormula>
    </tableColumn>
    <tableColumn id="143" xr3:uid="{00000000-0010-0000-0700-00008F000000}" name="BLK5_INV5" dataDxfId="626">
      <calculatedColumnFormula>VLOOKUP($B4,RD_15[#All],EN$2,0)/EN$1</calculatedColumnFormula>
    </tableColumn>
    <tableColumn id="144" xr3:uid="{00000000-0010-0000-0700-000090000000}" name="BLK5_INV6" dataDxfId="625">
      <calculatedColumnFormula>VLOOKUP($B4,RD_15[#All],EO$2,0)/EO$1</calculatedColumnFormula>
    </tableColumn>
    <tableColumn id="145" xr3:uid="{00000000-0010-0000-0700-000091000000}" name="BLK5_INV7" dataDxfId="624">
      <calculatedColumnFormula>VLOOKUP($B4,RD_15[#All],EP$2,0)/EP$1</calculatedColumnFormula>
    </tableColumn>
    <tableColumn id="146" xr3:uid="{00000000-0010-0000-0700-000092000000}" name="BLK5_INV8" dataDxfId="623">
      <calculatedColumnFormula>VLOOKUP($B4,RD_15[#All],EQ$2,0)/EQ$1</calculatedColumnFormula>
    </tableColumn>
    <tableColumn id="147" xr3:uid="{00000000-0010-0000-0700-000093000000}" name="BLK5_INV9" dataDxfId="622">
      <calculatedColumnFormula>VLOOKUP($B4,RD_15[#All],ER$2,0)/ER$1</calculatedColumnFormula>
    </tableColumn>
    <tableColumn id="148" xr3:uid="{00000000-0010-0000-0700-000094000000}" name="BLK5_INV10" dataDxfId="621">
      <calculatedColumnFormula>VLOOKUP($B4,RD_15[#All],ES$2,0)/ES$1</calculatedColumnFormula>
    </tableColumn>
    <tableColumn id="149" xr3:uid="{00000000-0010-0000-0700-000095000000}" name="BLK5_INV11" dataDxfId="620">
      <calculatedColumnFormula>VLOOKUP($B4,RD_15[#All],ET$2,0)/ET$1</calculatedColumnFormula>
    </tableColumn>
    <tableColumn id="150" xr3:uid="{00000000-0010-0000-0700-000096000000}" name="BLK5_INV12" dataDxfId="619">
      <calculatedColumnFormula>VLOOKUP($B4,RD_15[#All],EU$2,0)/EU$1</calculatedColumnFormula>
    </tableColumn>
    <tableColumn id="151" xr3:uid="{00000000-0010-0000-0700-000097000000}" name="BLK5_INV13" dataDxfId="618">
      <calculatedColumnFormula>VLOOKUP($B4,RD_15[#All],EV$2,0)/EV$1</calculatedColumnFormula>
    </tableColumn>
    <tableColumn id="152" xr3:uid="{00000000-0010-0000-0700-000098000000}" name="BLK5_INV14" dataDxfId="617">
      <calculatedColumnFormula>VLOOKUP($B4,RD_15[#All],EW$2,0)/EW$1</calculatedColumnFormula>
    </tableColumn>
    <tableColumn id="153" xr3:uid="{00000000-0010-0000-0700-000099000000}" name="BLK5_INV15" dataDxfId="616">
      <calculatedColumnFormula>VLOOKUP($B4,RD_15[#All],EX$2,0)/EX$1</calculatedColumnFormula>
    </tableColumn>
    <tableColumn id="154" xr3:uid="{00000000-0010-0000-0700-00009A000000}" name="BLK5_INV16" dataDxfId="615">
      <calculatedColumnFormula>VLOOKUP($B4,RD_15[#All],EY$2,0)/EY$1</calculatedColumnFormula>
    </tableColumn>
    <tableColumn id="155" xr3:uid="{00000000-0010-0000-0700-00009B000000}" name="BLK5_INV17" dataDxfId="614">
      <calculatedColumnFormula>VLOOKUP($B4,RD_15[#All],EZ$2,0)/EZ$1</calculatedColumnFormula>
    </tableColumn>
    <tableColumn id="156" xr3:uid="{00000000-0010-0000-0700-00009C000000}" name="BLK5_INV18" dataDxfId="613">
      <calculatedColumnFormula>VLOOKUP($B4,RD_15[#All],FA$2,0)/FA$1</calculatedColumnFormula>
    </tableColumn>
    <tableColumn id="157" xr3:uid="{00000000-0010-0000-0700-00009D000000}" name="BLK5_INV19" dataDxfId="612">
      <calculatedColumnFormula>VLOOKUP($B4,RD_15[#All],FB$2,0)/FB$1</calculatedColumnFormula>
    </tableColumn>
    <tableColumn id="158" xr3:uid="{00000000-0010-0000-0700-00009E000000}" name="BLK5_INV20" dataDxfId="611">
      <calculatedColumnFormula>VLOOKUP($B4,RD_15[#All],FC$2,0)/FC$1</calculatedColumnFormula>
    </tableColumn>
    <tableColumn id="159" xr3:uid="{00000000-0010-0000-0700-00009F000000}" name="BLK5_INV21" dataDxfId="610">
      <calculatedColumnFormula>VLOOKUP($B4,RD_15[#All],FD$2,0)/FD$1</calculatedColumnFormula>
    </tableColumn>
    <tableColumn id="160" xr3:uid="{00000000-0010-0000-0700-0000A0000000}" name="BLK5_INV22" dataDxfId="609">
      <calculatedColumnFormula>VLOOKUP($B4,RD_15[#All],FE$2,0)/FE$1</calculatedColumnFormula>
    </tableColumn>
    <tableColumn id="161" xr3:uid="{00000000-0010-0000-0700-0000A1000000}" name="BLK5_INV23" dataDxfId="608">
      <calculatedColumnFormula>VLOOKUP($B4,RD_15[#All],FF$2,0)/FF$1</calculatedColumnFormula>
    </tableColumn>
    <tableColumn id="162" xr3:uid="{00000000-0010-0000-0700-0000A2000000}" name="BLK5_INV24" dataDxfId="607">
      <calculatedColumnFormula>VLOOKUP($B4,RD_15[#All],FG$2,0)/FG$1</calculatedColumnFormula>
    </tableColumn>
    <tableColumn id="163" xr3:uid="{00000000-0010-0000-0700-0000A3000000}" name="BLK5_INV25" dataDxfId="606">
      <calculatedColumnFormula>VLOOKUP($B4,RD_15[#All],FH$2,0)/FH$1</calculatedColumnFormula>
    </tableColumn>
    <tableColumn id="164" xr3:uid="{00000000-0010-0000-0700-0000A4000000}" name="BLK5_INV26" dataDxfId="605">
      <calculatedColumnFormula>VLOOKUP($B4,RD_15[#All],FI$2,0)/FI$1</calculatedColumnFormula>
    </tableColumn>
    <tableColumn id="165" xr3:uid="{00000000-0010-0000-0700-0000A5000000}" name="BLK5_INV27" dataDxfId="604">
      <calculatedColumnFormula>VLOOKUP($B4,RD_15[#All],FJ$2,0)/FJ$1</calculatedColumnFormula>
    </tableColumn>
    <tableColumn id="166" xr3:uid="{00000000-0010-0000-0700-0000A6000000}" name="BLK5_INV28" dataDxfId="603">
      <calculatedColumnFormula>VLOOKUP($B4,RD_15[#All],FK$2,0)/FK$1</calculatedColumnFormula>
    </tableColumn>
    <tableColumn id="167" xr3:uid="{00000000-0010-0000-0700-0000A7000000}" name="BLK5_INV29" dataDxfId="602">
      <calculatedColumnFormula>VLOOKUP($B4,RD_15[#All],FL$2,0)/FL$1</calculatedColumnFormula>
    </tableColumn>
    <tableColumn id="168" xr3:uid="{00000000-0010-0000-0700-0000A8000000}" name="BLK6_INV1" dataDxfId="601">
      <calculatedColumnFormula>VLOOKUP($B4,RD_15[#All],FM$2,0)/FM$1</calculatedColumnFormula>
    </tableColumn>
    <tableColumn id="169" xr3:uid="{00000000-0010-0000-0700-0000A9000000}" name="BLK6_INV2" dataDxfId="600">
      <calculatedColumnFormula>VLOOKUP($B4,RD_15[#All],FN$2,0)/FN$1</calculatedColumnFormula>
    </tableColumn>
    <tableColumn id="170" xr3:uid="{00000000-0010-0000-0700-0000AA000000}" name="BLK6_INV3" dataDxfId="599">
      <calculatedColumnFormula>VLOOKUP($B4,RD_15[#All],FO$2,0)/FO$1</calculatedColumnFormula>
    </tableColumn>
    <tableColumn id="171" xr3:uid="{00000000-0010-0000-0700-0000AB000000}" name="BLK6_INV4" dataDxfId="598">
      <calculatedColumnFormula>VLOOKUP($B4,RD_15[#All],FP$2,0)/FP$1</calculatedColumnFormula>
    </tableColumn>
    <tableColumn id="172" xr3:uid="{00000000-0010-0000-0700-0000AC000000}" name="BLK6_INV5" dataDxfId="597">
      <calculatedColumnFormula>VLOOKUP($B4,RD_15[#All],FQ$2,0)/FQ$1</calculatedColumnFormula>
    </tableColumn>
    <tableColumn id="173" xr3:uid="{00000000-0010-0000-0700-0000AD000000}" name="BLK6_INV6" dataDxfId="596">
      <calculatedColumnFormula>VLOOKUP($B4,RD_15[#All],FR$2,0)/FR$1</calculatedColumnFormula>
    </tableColumn>
    <tableColumn id="174" xr3:uid="{00000000-0010-0000-0700-0000AE000000}" name="BLK6_INV7" dataDxfId="595">
      <calculatedColumnFormula>VLOOKUP($B4,RD_15[#All],FS$2,0)/FS$1</calculatedColumnFormula>
    </tableColumn>
    <tableColumn id="175" xr3:uid="{00000000-0010-0000-0700-0000AF000000}" name="BLK6_INV8" dataDxfId="594">
      <calculatedColumnFormula>VLOOKUP($B4,RD_15[#All],FT$2,0)/FT$1</calculatedColumnFormula>
    </tableColumn>
    <tableColumn id="176" xr3:uid="{00000000-0010-0000-0700-0000B0000000}" name="BLK6_INV9" dataDxfId="593">
      <calculatedColumnFormula>VLOOKUP($B4,RD_15[#All],FU$2,0)/FU$1</calculatedColumnFormula>
    </tableColumn>
    <tableColumn id="177" xr3:uid="{00000000-0010-0000-0700-0000B1000000}" name="BLK6_INV10" dataDxfId="592">
      <calculatedColumnFormula>VLOOKUP($B4,RD_15[#All],FV$2,0)/FV$1</calculatedColumnFormula>
    </tableColumn>
    <tableColumn id="178" xr3:uid="{00000000-0010-0000-0700-0000B2000000}" name="BLK6_INV11" dataDxfId="591">
      <calculatedColumnFormula>VLOOKUP($B4,RD_15[#All],FW$2,0)/FW$1</calculatedColumnFormula>
    </tableColumn>
    <tableColumn id="179" xr3:uid="{00000000-0010-0000-0700-0000B3000000}" name="BLK6_INV12" dataDxfId="590">
      <calculatedColumnFormula>VLOOKUP($B4,RD_15[#All],FX$2,0)/FX$1</calculatedColumnFormula>
    </tableColumn>
    <tableColumn id="180" xr3:uid="{00000000-0010-0000-0700-0000B4000000}" name="BLK6_INV13" dataDxfId="589">
      <calculatedColumnFormula>VLOOKUP($B4,RD_15[#All],FY$2,0)/FY$1</calculatedColumnFormula>
    </tableColumn>
    <tableColumn id="181" xr3:uid="{00000000-0010-0000-0700-0000B5000000}" name="BLK6_INV14" dataDxfId="588">
      <calculatedColumnFormula>VLOOKUP($B4,RD_15[#All],FZ$2,0)/FZ$1</calculatedColumnFormula>
    </tableColumn>
    <tableColumn id="182" xr3:uid="{00000000-0010-0000-0700-0000B6000000}" name="BLK6_INV15" dataDxfId="587">
      <calculatedColumnFormula>VLOOKUP($B4,RD_15[#All],GA$2,0)/GA$1</calculatedColumnFormula>
    </tableColumn>
    <tableColumn id="183" xr3:uid="{00000000-0010-0000-0700-0000B7000000}" name="BLK6_INV16" dataDxfId="586">
      <calculatedColumnFormula>VLOOKUP($B4,RD_15[#All],GB$2,0)/GB$1</calculatedColumnFormula>
    </tableColumn>
    <tableColumn id="184" xr3:uid="{00000000-0010-0000-0700-0000B8000000}" name="BLK6_INV17" dataDxfId="585">
      <calculatedColumnFormula>VLOOKUP($B4,RD_15[#All],GC$2,0)/GC$1</calculatedColumnFormula>
    </tableColumn>
    <tableColumn id="185" xr3:uid="{00000000-0010-0000-0700-0000B9000000}" name="BLK6_INV18" dataDxfId="584">
      <calculatedColumnFormula>VLOOKUP($B4,RD_15[#All],GD$2,0)/GD$1</calculatedColumnFormula>
    </tableColumn>
    <tableColumn id="186" xr3:uid="{00000000-0010-0000-0700-0000BA000000}" name="BLK6_INV19" dataDxfId="583">
      <calculatedColumnFormula>VLOOKUP($B4,RD_15[#All],GE$2,0)/GE$1</calculatedColumnFormula>
    </tableColumn>
    <tableColumn id="187" xr3:uid="{00000000-0010-0000-0700-0000BB000000}" name="BLK6_INV20" dataDxfId="582">
      <calculatedColumnFormula>VLOOKUP($B4,RD_15[#All],GF$2,0)/GF$1</calculatedColumnFormula>
    </tableColumn>
    <tableColumn id="188" xr3:uid="{00000000-0010-0000-0700-0000BC000000}" name="BLK6_INV21" dataDxfId="581">
      <calculatedColumnFormula>VLOOKUP($B4,RD_15[#All],GG$2,0)/GG$1</calculatedColumnFormula>
    </tableColumn>
    <tableColumn id="189" xr3:uid="{00000000-0010-0000-0700-0000BD000000}" name="BLK6_INV22" dataDxfId="580">
      <calculatedColumnFormula>VLOOKUP($B4,RD_15[#All],GH$2,0)/GH$1</calculatedColumnFormula>
    </tableColumn>
    <tableColumn id="190" xr3:uid="{00000000-0010-0000-0700-0000BE000000}" name="BLK6_INV23" dataDxfId="579">
      <calculatedColumnFormula>VLOOKUP($B4,RD_15[#All],GI$2,0)/GI$1</calculatedColumnFormula>
    </tableColumn>
    <tableColumn id="191" xr3:uid="{00000000-0010-0000-0700-0000BF000000}" name="BLK6_INV24" dataDxfId="578">
      <calculatedColumnFormula>VLOOKUP($B4,RD_15[#All],GJ$2,0)/GJ$1</calculatedColumnFormula>
    </tableColumn>
    <tableColumn id="192" xr3:uid="{00000000-0010-0000-0700-0000C0000000}" name="BLK6_INV25" dataDxfId="577">
      <calculatedColumnFormula>VLOOKUP($B4,RD_15[#All],GK$2,0)/GK$1</calculatedColumnFormula>
    </tableColumn>
    <tableColumn id="193" xr3:uid="{00000000-0010-0000-0700-0000C1000000}" name="BLK6_INV26" dataDxfId="576">
      <calculatedColumnFormula>VLOOKUP($B4,RD_15[#All],GL$2,0)/GL$1</calculatedColumnFormula>
    </tableColumn>
    <tableColumn id="194" xr3:uid="{00000000-0010-0000-0700-0000C2000000}" name="BLK6_INV27" dataDxfId="575">
      <calculatedColumnFormula>VLOOKUP($B4,RD_15[#All],GM$2,0)/GM$1</calculatedColumnFormula>
    </tableColumn>
    <tableColumn id="195" xr3:uid="{00000000-0010-0000-0700-0000C3000000}" name="BLK6_INV28" dataDxfId="574">
      <calculatedColumnFormula>VLOOKUP($B4,RD_15[#All],GN$2,0)/GN$1</calculatedColumnFormula>
    </tableColumn>
    <tableColumn id="196" xr3:uid="{00000000-0010-0000-0700-0000C4000000}" name="BLK6_INV29" dataDxfId="573">
      <calculatedColumnFormula>VLOOKUP($B4,RD_15[#All],GO$2,0)/GO$1</calculatedColumnFormula>
    </tableColumn>
    <tableColumn id="197" xr3:uid="{00000000-0010-0000-0700-0000C5000000}" name="BLK6_INV30" dataDxfId="572">
      <calculatedColumnFormula>VLOOKUP($B4,RD_15[#All],GP$2,0)/GP$1</calculatedColumnFormula>
    </tableColumn>
    <tableColumn id="198" xr3:uid="{00000000-0010-0000-0700-0000C6000000}" name="BLK6_INV31" dataDxfId="571">
      <calculatedColumnFormula>VLOOKUP($B4,RD_15[#All],GQ$2,0)/GQ$1</calculatedColumnFormula>
    </tableColumn>
    <tableColumn id="199" xr3:uid="{00000000-0010-0000-0700-0000C7000000}" name="BLK7_INV1" dataDxfId="570">
      <calculatedColumnFormula>VLOOKUP($B4,RD_15[#All],GR$2,0)/GR$1</calculatedColumnFormula>
    </tableColumn>
    <tableColumn id="200" xr3:uid="{00000000-0010-0000-0700-0000C8000000}" name="BLK7_INV2" dataDxfId="569">
      <calculatedColumnFormula>VLOOKUP($B4,RD_15[#All],GS$2,0)/GS$1</calculatedColumnFormula>
    </tableColumn>
    <tableColumn id="201" xr3:uid="{00000000-0010-0000-0700-0000C9000000}" name="BLK7_INV3" dataDxfId="568">
      <calculatedColumnFormula>VLOOKUP($B4,RD_15[#All],GT$2,0)/GT$1</calculatedColumnFormula>
    </tableColumn>
    <tableColumn id="202" xr3:uid="{00000000-0010-0000-0700-0000CA000000}" name="BLK7_INV4" dataDxfId="567">
      <calculatedColumnFormula>VLOOKUP($B4,RD_15[#All],GU$2,0)/GU$1</calculatedColumnFormula>
    </tableColumn>
    <tableColumn id="203" xr3:uid="{00000000-0010-0000-0700-0000CB000000}" name="BLK7_INV5" dataDxfId="566">
      <calculatedColumnFormula>VLOOKUP($B4,RD_15[#All],GV$2,0)/GV$1</calculatedColumnFormula>
    </tableColumn>
    <tableColumn id="204" xr3:uid="{00000000-0010-0000-0700-0000CC000000}" name="BLK7_INV6" dataDxfId="565">
      <calculatedColumnFormula>VLOOKUP($B4,RD_15[#All],GW$2,0)/GW$1</calculatedColumnFormula>
    </tableColumn>
    <tableColumn id="205" xr3:uid="{00000000-0010-0000-0700-0000CD000000}" name="BLK7_INV7" dataDxfId="564">
      <calculatedColumnFormula>VLOOKUP($B4,RD_15[#All],GX$2,0)/GX$1</calculatedColumnFormula>
    </tableColumn>
    <tableColumn id="206" xr3:uid="{00000000-0010-0000-0700-0000CE000000}" name="BLK7_INV8" dataDxfId="563">
      <calculatedColumnFormula>VLOOKUP($B4,RD_15[#All],GY$2,0)/GY$1</calculatedColumnFormula>
    </tableColumn>
    <tableColumn id="207" xr3:uid="{00000000-0010-0000-0700-0000CF000000}" name="BLK7_INV9" dataDxfId="562">
      <calculatedColumnFormula>VLOOKUP($B4,RD_15[#All],GZ$2,0)/GZ$1</calculatedColumnFormula>
    </tableColumn>
    <tableColumn id="208" xr3:uid="{00000000-0010-0000-0700-0000D0000000}" name="BLK7_INV10" dataDxfId="561">
      <calculatedColumnFormula>VLOOKUP($B4,RD_15[#All],HA$2,0)/HA$1</calculatedColumnFormula>
    </tableColumn>
    <tableColumn id="209" xr3:uid="{00000000-0010-0000-0700-0000D1000000}" name="BLK7_INV11" dataDxfId="560">
      <calculatedColumnFormula>VLOOKUP($B4,RD_15[#All],HB$2,0)/HB$1</calculatedColumnFormula>
    </tableColumn>
    <tableColumn id="210" xr3:uid="{00000000-0010-0000-0700-0000D2000000}" name="BLK7_INV12" dataDxfId="559">
      <calculatedColumnFormula>VLOOKUP($B4,RD_15[#All],HC$2,0)/HC$1</calculatedColumnFormula>
    </tableColumn>
    <tableColumn id="211" xr3:uid="{00000000-0010-0000-0700-0000D3000000}" name="BLK7_INV13" dataDxfId="558">
      <calculatedColumnFormula>VLOOKUP($B4,RD_15[#All],HD$2,0)/HD$1</calculatedColumnFormula>
    </tableColumn>
    <tableColumn id="212" xr3:uid="{00000000-0010-0000-0700-0000D4000000}" name="BLK7_INV14" dataDxfId="557">
      <calculatedColumnFormula>VLOOKUP($B4,RD_15[#All],HE$2,0)/HE$1</calculatedColumnFormula>
    </tableColumn>
    <tableColumn id="213" xr3:uid="{00000000-0010-0000-0700-0000D5000000}" name="BLK7_INV15" dataDxfId="556">
      <calculatedColumnFormula>VLOOKUP($B4,RD_15[#All],HF$2,0)/HF$1</calculatedColumnFormula>
    </tableColumn>
    <tableColumn id="214" xr3:uid="{00000000-0010-0000-0700-0000D6000000}" name="BLK7_INV16" dataDxfId="555">
      <calculatedColumnFormula>VLOOKUP($B4,RD_15[#All],HG$2,0)/HG$1</calculatedColumnFormula>
    </tableColumn>
    <tableColumn id="215" xr3:uid="{00000000-0010-0000-0700-0000D7000000}" name="BLK7_INV17" dataDxfId="554">
      <calculatedColumnFormula>VLOOKUP($B4,RD_15[#All],HH$2,0)/HH$1</calculatedColumnFormula>
    </tableColumn>
    <tableColumn id="216" xr3:uid="{00000000-0010-0000-0700-0000D8000000}" name="BLK7_INV18" dataDxfId="553">
      <calculatedColumnFormula>VLOOKUP($B4,RD_15[#All],HI$2,0)/HI$1</calculatedColumnFormula>
    </tableColumn>
    <tableColumn id="217" xr3:uid="{00000000-0010-0000-0700-0000D9000000}" name="BLK7_INV19" dataDxfId="552">
      <calculatedColumnFormula>VLOOKUP($B4,RD_15[#All],HJ$2,0)/HJ$1</calculatedColumnFormula>
    </tableColumn>
    <tableColumn id="218" xr3:uid="{00000000-0010-0000-0700-0000DA000000}" name="BLK7_INV20" dataDxfId="551">
      <calculatedColumnFormula>VLOOKUP($B4,RD_15[#All],HK$2,0)/HK$1</calculatedColumnFormula>
    </tableColumn>
    <tableColumn id="219" xr3:uid="{00000000-0010-0000-0700-0000DB000000}" name="BLK7_INV21" dataDxfId="550">
      <calculatedColumnFormula>VLOOKUP($B4,RD_15[#All],HL$2,0)/HL$1</calculatedColumnFormula>
    </tableColumn>
    <tableColumn id="220" xr3:uid="{00000000-0010-0000-0700-0000DC000000}" name="BLK7_INV22" dataDxfId="549">
      <calculatedColumnFormula>VLOOKUP($B4,RD_15[#All],HM$2,0)/HM$1</calculatedColumnFormula>
    </tableColumn>
    <tableColumn id="221" xr3:uid="{00000000-0010-0000-0700-0000DD000000}" name="BLK7_INV23" dataDxfId="548">
      <calculatedColumnFormula>VLOOKUP($B4,RD_15[#All],HN$2,0)/HN$1</calculatedColumnFormula>
    </tableColumn>
    <tableColumn id="222" xr3:uid="{00000000-0010-0000-0700-0000DE000000}" name="BLK7_INV24" dataDxfId="547">
      <calculatedColumnFormula>VLOOKUP($B4,RD_15[#All],HO$2,0)/HO$1</calculatedColumnFormula>
    </tableColumn>
    <tableColumn id="223" xr3:uid="{00000000-0010-0000-0700-0000DF000000}" name="BLK7_INV25" dataDxfId="546">
      <calculatedColumnFormula>VLOOKUP($B4,RD_15[#All],HP$2,0)/HP$1</calculatedColumnFormula>
    </tableColumn>
    <tableColumn id="224" xr3:uid="{00000000-0010-0000-0700-0000E0000000}" name="BLK7_INV26" dataDxfId="545">
      <calculatedColumnFormula>VLOOKUP($B4,RD_15[#All],HQ$2,0)/HQ$1</calculatedColumnFormula>
    </tableColumn>
    <tableColumn id="225" xr3:uid="{00000000-0010-0000-0700-0000E1000000}" name="BLK7_INV27" dataDxfId="544">
      <calculatedColumnFormula>VLOOKUP($B4,RD_15[#All],HR$2,0)/HR$1</calculatedColumnFormula>
    </tableColumn>
    <tableColumn id="226" xr3:uid="{00000000-0010-0000-0700-0000E2000000}" name="BLK7_INV28" dataDxfId="543">
      <calculatedColumnFormula>VLOOKUP($B4,RD_15[#All],HS$2,0)/HS$1</calculatedColumnFormula>
    </tableColumn>
    <tableColumn id="227" xr3:uid="{00000000-0010-0000-0700-0000E3000000}" name="BLK7_INV29" dataDxfId="542">
      <calculatedColumnFormula>VLOOKUP($B4,RD_15[#All],HT$2,0)/HT$1</calculatedColumnFormula>
    </tableColumn>
    <tableColumn id="228" xr3:uid="{00000000-0010-0000-0700-0000E4000000}" name="BLK8_INV1" dataDxfId="541">
      <calculatedColumnFormula>VLOOKUP($B4,RD_15[#All],HU$2,0)/HU$1</calculatedColumnFormula>
    </tableColumn>
    <tableColumn id="229" xr3:uid="{00000000-0010-0000-0700-0000E5000000}" name="BLK8_INV2" dataDxfId="540">
      <calculatedColumnFormula>VLOOKUP($B4,RD_15[#All],HV$2,0)/HV$1</calculatedColumnFormula>
    </tableColumn>
    <tableColumn id="230" xr3:uid="{00000000-0010-0000-0700-0000E6000000}" name="BLK8_INV3" dataDxfId="539">
      <calculatedColumnFormula>VLOOKUP($B4,RD_15[#All],HW$2,0)/HW$1</calculatedColumnFormula>
    </tableColumn>
    <tableColumn id="231" xr3:uid="{00000000-0010-0000-0700-0000E7000000}" name="BLK8_INV4" dataDxfId="538">
      <calculatedColumnFormula>VLOOKUP($B4,RD_15[#All],HX$2,0)/HX$1</calculatedColumnFormula>
    </tableColumn>
    <tableColumn id="232" xr3:uid="{00000000-0010-0000-0700-0000E8000000}" name="BLK8_INV5" dataDxfId="537">
      <calculatedColumnFormula>VLOOKUP($B4,RD_15[#All],HY$2,0)/HY$1</calculatedColumnFormula>
    </tableColumn>
    <tableColumn id="233" xr3:uid="{00000000-0010-0000-0700-0000E9000000}" name="BLK8_INV6" dataDxfId="536">
      <calculatedColumnFormula>VLOOKUP($B4,RD_15[#All],HZ$2,0)/HZ$1</calculatedColumnFormula>
    </tableColumn>
    <tableColumn id="234" xr3:uid="{00000000-0010-0000-0700-0000EA000000}" name="BLK8_INV7" dataDxfId="535">
      <calculatedColumnFormula>VLOOKUP($B4,RD_15[#All],IA$2,0)/IA$1</calculatedColumnFormula>
    </tableColumn>
    <tableColumn id="235" xr3:uid="{00000000-0010-0000-0700-0000EB000000}" name="BLK8_INV8" dataDxfId="534">
      <calculatedColumnFormula>VLOOKUP($B4,RD_15[#All],IB$2,0)/IB$1</calculatedColumnFormula>
    </tableColumn>
    <tableColumn id="236" xr3:uid="{00000000-0010-0000-0700-0000EC000000}" name="BLK8_INV9" dataDxfId="533">
      <calculatedColumnFormula>VLOOKUP($B4,RD_15[#All],IC$2,0)/IC$1</calculatedColumnFormula>
    </tableColumn>
    <tableColumn id="237" xr3:uid="{00000000-0010-0000-0700-0000ED000000}" name="BLK8_INV10" dataDxfId="532">
      <calculatedColumnFormula>VLOOKUP($B4,RD_15[#All],ID$2,0)/ID$1</calculatedColumnFormula>
    </tableColumn>
    <tableColumn id="238" xr3:uid="{00000000-0010-0000-0700-0000EE000000}" name="BLK8_INV11" dataDxfId="531">
      <calculatedColumnFormula>VLOOKUP($B4,RD_15[#All],IE$2,0)/IE$1</calculatedColumnFormula>
    </tableColumn>
    <tableColumn id="239" xr3:uid="{00000000-0010-0000-0700-0000EF000000}" name="BLK8_INV12" dataDxfId="530">
      <calculatedColumnFormula>VLOOKUP($B4,RD_15[#All],IF$2,0)/IF$1</calculatedColumnFormula>
    </tableColumn>
    <tableColumn id="240" xr3:uid="{00000000-0010-0000-0700-0000F0000000}" name="BLK8_INV13" dataDxfId="529">
      <calculatedColumnFormula>VLOOKUP($B4,RD_15[#All],IG$2,0)/IG$1</calculatedColumnFormula>
    </tableColumn>
    <tableColumn id="241" xr3:uid="{00000000-0010-0000-0700-0000F1000000}" name="BLK8_INV14" dataDxfId="528">
      <calculatedColumnFormula>VLOOKUP($B4,RD_15[#All],IH$2,0)/IH$1</calculatedColumnFormula>
    </tableColumn>
    <tableColumn id="242" xr3:uid="{00000000-0010-0000-0700-0000F2000000}" name="BLK8_INV15" dataDxfId="527">
      <calculatedColumnFormula>VLOOKUP($B4,RD_15[#All],II$2,0)/II$1</calculatedColumnFormula>
    </tableColumn>
    <tableColumn id="243" xr3:uid="{00000000-0010-0000-0700-0000F3000000}" name="BLK8_INV16" dataDxfId="526">
      <calculatedColumnFormula>VLOOKUP($B4,RD_15[#All],IJ$2,0)/IJ$1</calculatedColumnFormula>
    </tableColumn>
    <tableColumn id="244" xr3:uid="{00000000-0010-0000-0700-0000F4000000}" name="BLK8_INV17" dataDxfId="525">
      <calculatedColumnFormula>VLOOKUP($B4,RD_15[#All],IK$2,0)/IK$1</calculatedColumnFormula>
    </tableColumn>
    <tableColumn id="245" xr3:uid="{00000000-0010-0000-0700-0000F5000000}" name="BLK8_INV18" dataDxfId="524">
      <calculatedColumnFormula>VLOOKUP($B4,RD_15[#All],IL$2,0)/IL$1</calculatedColumnFormula>
    </tableColumn>
    <tableColumn id="246" xr3:uid="{00000000-0010-0000-0700-0000F6000000}" name="BLK8_INV19" dataDxfId="523">
      <calculatedColumnFormula>VLOOKUP($B4,RD_15[#All],IM$2,0)/IM$1</calculatedColumnFormula>
    </tableColumn>
    <tableColumn id="247" xr3:uid="{00000000-0010-0000-0700-0000F7000000}" name="BLK8_INV20" dataDxfId="522">
      <calculatedColumnFormula>VLOOKUP($B4,RD_15[#All],IN$2,0)/IN$1</calculatedColumnFormula>
    </tableColumn>
    <tableColumn id="248" xr3:uid="{00000000-0010-0000-0700-0000F8000000}" name="BLK8_INV21" dataDxfId="521">
      <calculatedColumnFormula>VLOOKUP($B4,RD_15[#All],IO$2,0)/IO$1</calculatedColumnFormula>
    </tableColumn>
    <tableColumn id="249" xr3:uid="{00000000-0010-0000-0700-0000F9000000}" name="BLK8_INV22" dataDxfId="520">
      <calculatedColumnFormula>VLOOKUP($B4,RD_15[#All],IP$2,0)/IP$1</calculatedColumnFormula>
    </tableColumn>
    <tableColumn id="250" xr3:uid="{00000000-0010-0000-0700-0000FA000000}" name="BLK8_INV23" dataDxfId="519">
      <calculatedColumnFormula>VLOOKUP($B4,RD_15[#All],IQ$2,0)/IQ$1</calculatedColumnFormula>
    </tableColumn>
    <tableColumn id="251" xr3:uid="{00000000-0010-0000-0700-0000FB000000}" name="BLK8_INV24" dataDxfId="518">
      <calculatedColumnFormula>VLOOKUP($B4,RD_15[#All],IR$2,0)/IR$1</calculatedColumnFormula>
    </tableColumn>
    <tableColumn id="252" xr3:uid="{00000000-0010-0000-0700-0000FC000000}" name="BLK8_INV25" dataDxfId="517">
      <calculatedColumnFormula>VLOOKUP($B4,RD_15[#All],IS$2,0)/IS$1</calculatedColumnFormula>
    </tableColumn>
    <tableColumn id="253" xr3:uid="{00000000-0010-0000-0700-0000FD000000}" name="BLK8_INV26" dataDxfId="516">
      <calculatedColumnFormula>VLOOKUP($B4,RD_15[#All],IT$2,0)/IT$1</calculatedColumnFormula>
    </tableColumn>
    <tableColumn id="254" xr3:uid="{00000000-0010-0000-0700-0000FE000000}" name="BLK8_INV27" dataDxfId="515">
      <calculatedColumnFormula>VLOOKUP($B4,RD_15[#All],IU$2,0)/IU$1</calculatedColumnFormula>
    </tableColumn>
    <tableColumn id="255" xr3:uid="{00000000-0010-0000-0700-0000FF000000}" name="BLK8_INV28" dataDxfId="514">
      <calculatedColumnFormula>VLOOKUP($B4,RD_15[#All],IV$2,0)/IV$1</calculatedColumnFormula>
    </tableColumn>
    <tableColumn id="256" xr3:uid="{00000000-0010-0000-0700-000000010000}" name="BLK8_INV29" dataDxfId="513">
      <calculatedColumnFormula>VLOOKUP($B4,RD_15[#All],IW$2,0)/IW$1</calculatedColumnFormula>
    </tableColumn>
    <tableColumn id="257" xr3:uid="{00000000-0010-0000-0700-000001010000}" name="BLK8_INV30" dataDxfId="512">
      <calculatedColumnFormula>VLOOKUP($B4,RD_15[#All],IX$2,0)/IX$1</calculatedColumnFormula>
    </tableColumn>
    <tableColumn id="258" xr3:uid="{00000000-0010-0000-0700-000002010000}" name="BLK8_INV31" dataDxfId="511">
      <calculatedColumnFormula>VLOOKUP($B4,RD_15[#All],IY$2,0)/IY$1</calculatedColumnFormula>
    </tableColumn>
    <tableColumn id="259" xr3:uid="{00000000-0010-0000-0700-000003010000}" name="BLK9_INV1" dataDxfId="510">
      <calculatedColumnFormula>VLOOKUP($B4,RD_15[#All],IZ$2,0)/IZ$1</calculatedColumnFormula>
    </tableColumn>
    <tableColumn id="260" xr3:uid="{00000000-0010-0000-0700-000004010000}" name="BLK9_INV2" dataDxfId="509">
      <calculatedColumnFormula>VLOOKUP($B4,RD_15[#All],JA$2,0)/JA$1</calculatedColumnFormula>
    </tableColumn>
    <tableColumn id="261" xr3:uid="{00000000-0010-0000-0700-000005010000}" name="BLK9_INV3" dataDxfId="508">
      <calculatedColumnFormula>VLOOKUP($B4,RD_15[#All],JB$2,0)/JB$1</calculatedColumnFormula>
    </tableColumn>
    <tableColumn id="262" xr3:uid="{00000000-0010-0000-0700-000006010000}" name="BLK9_INV4" dataDxfId="507">
      <calculatedColumnFormula>VLOOKUP($B4,RD_15[#All],JC$2,0)/JC$1</calculatedColumnFormula>
    </tableColumn>
    <tableColumn id="263" xr3:uid="{00000000-0010-0000-0700-000007010000}" name="BLK9_INV5" dataDxfId="506">
      <calculatedColumnFormula>VLOOKUP($B4,RD_15[#All],JD$2,0)/JD$1</calculatedColumnFormula>
    </tableColumn>
    <tableColumn id="264" xr3:uid="{00000000-0010-0000-0700-000008010000}" name="BLK9_INV6" dataDxfId="505">
      <calculatedColumnFormula>VLOOKUP($B4,RD_15[#All],JE$2,0)/JE$1</calculatedColumnFormula>
    </tableColumn>
    <tableColumn id="265" xr3:uid="{00000000-0010-0000-0700-000009010000}" name="BLK9_INV7" dataDxfId="504">
      <calculatedColumnFormula>VLOOKUP($B4,RD_15[#All],JF$2,0)/JF$1</calculatedColumnFormula>
    </tableColumn>
    <tableColumn id="266" xr3:uid="{00000000-0010-0000-0700-00000A010000}" name="BLK9_INV8" dataDxfId="503">
      <calculatedColumnFormula>VLOOKUP($B4,RD_15[#All],JG$2,0)/JG$1</calculatedColumnFormula>
    </tableColumn>
    <tableColumn id="267" xr3:uid="{00000000-0010-0000-0700-00000B010000}" name="BLK9_INV9" dataDxfId="502">
      <calculatedColumnFormula>VLOOKUP($B4,RD_15[#All],JH$2,0)/JH$1</calculatedColumnFormula>
    </tableColumn>
    <tableColumn id="268" xr3:uid="{00000000-0010-0000-0700-00000C010000}" name="BLK9_INV10" dataDxfId="501">
      <calculatedColumnFormula>VLOOKUP($B4,RD_15[#All],JI$2,0)/JI$1</calculatedColumnFormula>
    </tableColumn>
    <tableColumn id="269" xr3:uid="{00000000-0010-0000-0700-00000D010000}" name="BLK9_INV11" dataDxfId="500">
      <calculatedColumnFormula>VLOOKUP($B4,RD_15[#All],JJ$2,0)/JJ$1</calculatedColumnFormula>
    </tableColumn>
    <tableColumn id="270" xr3:uid="{00000000-0010-0000-0700-00000E010000}" name="BLK9_INV12" dataDxfId="499">
      <calculatedColumnFormula>VLOOKUP($B4,RD_15[#All],JK$2,0)/JK$1</calculatedColumnFormula>
    </tableColumn>
    <tableColumn id="271" xr3:uid="{00000000-0010-0000-0700-00000F010000}" name="BLK9_INV13" dataDxfId="498">
      <calculatedColumnFormula>VLOOKUP($B4,RD_15[#All],JL$2,0)/JL$1</calculatedColumnFormula>
    </tableColumn>
    <tableColumn id="272" xr3:uid="{00000000-0010-0000-0700-000010010000}" name="BLK9_INV14" dataDxfId="497">
      <calculatedColumnFormula>VLOOKUP($B4,RD_15[#All],JM$2,0)/JM$1</calculatedColumnFormula>
    </tableColumn>
    <tableColumn id="273" xr3:uid="{00000000-0010-0000-0700-000011010000}" name="BLK9_INV15" dataDxfId="496">
      <calculatedColumnFormula>VLOOKUP($B4,RD_15[#All],JN$2,0)/JN$1</calculatedColumnFormula>
    </tableColumn>
    <tableColumn id="274" xr3:uid="{00000000-0010-0000-0700-000012010000}" name="BLK9_INV16" dataDxfId="495">
      <calculatedColumnFormula>VLOOKUP($B4,RD_15[#All],JO$2,0)/JO$1</calculatedColumnFormula>
    </tableColumn>
    <tableColumn id="275" xr3:uid="{00000000-0010-0000-0700-000013010000}" name="BLK9_INV17" dataDxfId="494">
      <calculatedColumnFormula>VLOOKUP($B4,RD_15[#All],JP$2,0)/JP$1</calculatedColumnFormula>
    </tableColumn>
    <tableColumn id="276" xr3:uid="{00000000-0010-0000-0700-000014010000}" name="BLK9_INV18" dataDxfId="493">
      <calculatedColumnFormula>VLOOKUP($B4,RD_15[#All],JQ$2,0)/JQ$1</calculatedColumnFormula>
    </tableColumn>
    <tableColumn id="277" xr3:uid="{00000000-0010-0000-0700-000015010000}" name="BLK9_INV19" dataDxfId="492">
      <calculatedColumnFormula>VLOOKUP($B4,RD_15[#All],JR$2,0)/JR$1</calculatedColumnFormula>
    </tableColumn>
    <tableColumn id="278" xr3:uid="{00000000-0010-0000-0700-000016010000}" name="BLK9_INV20" dataDxfId="491">
      <calculatedColumnFormula>VLOOKUP($B4,RD_15[#All],JS$2,0)/JS$1</calculatedColumnFormula>
    </tableColumn>
    <tableColumn id="279" xr3:uid="{00000000-0010-0000-0700-000017010000}" name="BLK9_INV21" dataDxfId="490">
      <calculatedColumnFormula>VLOOKUP($B4,RD_15[#All],JT$2,0)/JT$1</calculatedColumnFormula>
    </tableColumn>
    <tableColumn id="280" xr3:uid="{00000000-0010-0000-0700-000018010000}" name="BLK9_INV22" dataDxfId="489">
      <calculatedColumnFormula>VLOOKUP($B4,RD_15[#All],JU$2,0)/JU$1</calculatedColumnFormula>
    </tableColumn>
    <tableColumn id="281" xr3:uid="{00000000-0010-0000-0700-000019010000}" name="BLK10_INV1" dataDxfId="488">
      <calculatedColumnFormula>VLOOKUP($B4,RD_15[#All],JV$2,0)/JV$1</calculatedColumnFormula>
    </tableColumn>
    <tableColumn id="282" xr3:uid="{00000000-0010-0000-0700-00001A010000}" name="BLK10_INV2" dataDxfId="487">
      <calculatedColumnFormula>VLOOKUP($B4,RD_15[#All],JW$2,0)/JW$1</calculatedColumnFormula>
    </tableColumn>
    <tableColumn id="283" xr3:uid="{00000000-0010-0000-0700-00001B010000}" name="BLK10_INV3" dataDxfId="486">
      <calculatedColumnFormula>VLOOKUP($B4,RD_15[#All],JX$2,0)/JX$1</calculatedColumnFormula>
    </tableColumn>
    <tableColumn id="284" xr3:uid="{00000000-0010-0000-0700-00001C010000}" name="BLK10_INV4" dataDxfId="485">
      <calculatedColumnFormula>VLOOKUP($B4,RD_15[#All],JY$2,0)/JY$1</calculatedColumnFormula>
    </tableColumn>
    <tableColumn id="285" xr3:uid="{00000000-0010-0000-0700-00001D010000}" name="BLK10_INV5" dataDxfId="484">
      <calculatedColumnFormula>VLOOKUP($B4,RD_15[#All],JZ$2,0)/JZ$1</calculatedColumnFormula>
    </tableColumn>
    <tableColumn id="286" xr3:uid="{00000000-0010-0000-0700-00001E010000}" name="BLK10_INV6" dataDxfId="483">
      <calculatedColumnFormula>VLOOKUP($B4,RD_15[#All],KA$2,0)/KA$1</calculatedColumnFormula>
    </tableColumn>
    <tableColumn id="287" xr3:uid="{00000000-0010-0000-0700-00001F010000}" name="BLK10_INV7" dataDxfId="482">
      <calculatedColumnFormula>VLOOKUP($B4,RD_15[#All],KB$2,0)/KB$1</calculatedColumnFormula>
    </tableColumn>
    <tableColumn id="288" xr3:uid="{00000000-0010-0000-0700-000020010000}" name="BLK10_INV8" dataDxfId="481">
      <calculatedColumnFormula>VLOOKUP($B4,RD_15[#All],KC$2,0)/KC$1</calculatedColumnFormula>
    </tableColumn>
    <tableColumn id="289" xr3:uid="{00000000-0010-0000-0700-000021010000}" name="BLK10_INV9" dataDxfId="480">
      <calculatedColumnFormula>VLOOKUP($B4,RD_15[#All],KD$2,0)/KD$1</calculatedColumnFormula>
    </tableColumn>
    <tableColumn id="290" xr3:uid="{00000000-0010-0000-0700-000022010000}" name="BLK10_INV10" dataDxfId="479">
      <calculatedColumnFormula>VLOOKUP($B4,RD_15[#All],KE$2,0)/KE$1</calculatedColumnFormula>
    </tableColumn>
    <tableColumn id="291" xr3:uid="{00000000-0010-0000-0700-000023010000}" name="BLK10_INV11" dataDxfId="478">
      <calculatedColumnFormula>VLOOKUP($B4,RD_15[#All],KF$2,0)/KF$1</calculatedColumnFormula>
    </tableColumn>
    <tableColumn id="292" xr3:uid="{00000000-0010-0000-0700-000024010000}" name="BLK10_INV12" dataDxfId="477">
      <calculatedColumnFormula>VLOOKUP($B4,RD_15[#All],KG$2,0)/KG$1</calculatedColumnFormula>
    </tableColumn>
    <tableColumn id="293" xr3:uid="{00000000-0010-0000-0700-000025010000}" name="BLK10_INV13" dataDxfId="476">
      <calculatedColumnFormula>VLOOKUP($B4,RD_15[#All],KH$2,0)/KH$1</calculatedColumnFormula>
    </tableColumn>
    <tableColumn id="294" xr3:uid="{00000000-0010-0000-0700-000026010000}" name="BLK10_INV14" dataDxfId="475">
      <calculatedColumnFormula>VLOOKUP($B4,RD_15[#All],KI$2,0)/KI$1</calculatedColumnFormula>
    </tableColumn>
    <tableColumn id="295" xr3:uid="{00000000-0010-0000-0700-000027010000}" name="BLK10_INV15" dataDxfId="474">
      <calculatedColumnFormula>VLOOKUP($B4,RD_15[#All],KJ$2,0)/KJ$1</calculatedColumnFormula>
    </tableColumn>
    <tableColumn id="296" xr3:uid="{00000000-0010-0000-0700-000028010000}" name="BLK10_INV16" dataDxfId="473">
      <calculatedColumnFormula>VLOOKUP($B4,RD_15[#All],KK$2,0)/KK$1</calculatedColumnFormula>
    </tableColumn>
    <tableColumn id="297" xr3:uid="{00000000-0010-0000-0700-000029010000}" name="BLK10_INV17" dataDxfId="472">
      <calculatedColumnFormula>VLOOKUP($B4,RD_15[#All],KL$2,0)/KL$1</calculatedColumnFormula>
    </tableColumn>
    <tableColumn id="298" xr3:uid="{00000000-0010-0000-0700-00002A010000}" name="BLK10_INV18" dataDxfId="471">
      <calculatedColumnFormula>VLOOKUP($B4,RD_15[#All],KM$2,0)/KM$1</calculatedColumnFormula>
    </tableColumn>
    <tableColumn id="299" xr3:uid="{00000000-0010-0000-0700-00002B010000}" name="BLK10_INV19" dataDxfId="470">
      <calculatedColumnFormula>VLOOKUP($B4,RD_15[#All],KN$2,0)/KN$1</calculatedColumnFormula>
    </tableColumn>
    <tableColumn id="300" xr3:uid="{00000000-0010-0000-0700-00002C010000}" name="BLK10_INV20" dataDxfId="469">
      <calculatedColumnFormula>VLOOKUP($B4,RD_15[#All],KO$2,0)/KO$1</calculatedColumnFormula>
    </tableColumn>
    <tableColumn id="301" xr3:uid="{00000000-0010-0000-0700-00002D010000}" name="BLK10_INV21" dataDxfId="468">
      <calculatedColumnFormula>VLOOKUP($B4,RD_15[#All],KP$2,0)/KP$1</calculatedColumnFormula>
    </tableColumn>
    <tableColumn id="302" xr3:uid="{00000000-0010-0000-0700-00002E010000}" name="BLK10_INV22" dataDxfId="467">
      <calculatedColumnFormula>VLOOKUP($B4,RD_15[#All],KQ$2,0)/KQ$1</calculatedColumnFormula>
    </tableColumn>
    <tableColumn id="303" xr3:uid="{00000000-0010-0000-0700-00002F010000}" name="BLK10_INV23" dataDxfId="466">
      <calculatedColumnFormula>VLOOKUP($B4,RD_15[#All],KR$2,0)/KR$1</calculatedColumnFormula>
    </tableColumn>
    <tableColumn id="304" xr3:uid="{00000000-0010-0000-0700-000030010000}" name="BLK10_INV24" dataDxfId="465">
      <calculatedColumnFormula>VLOOKUP($B4,RD_15[#All],KS$2,0)/KS$1</calculatedColumnFormula>
    </tableColumn>
    <tableColumn id="305" xr3:uid="{00000000-0010-0000-0700-000031010000}" name="BLK10_INV25" dataDxfId="464">
      <calculatedColumnFormula>VLOOKUP($B4,RD_15[#All],KT$2,0)/KT$1</calculatedColumnFormula>
    </tableColumn>
    <tableColumn id="306" xr3:uid="{00000000-0010-0000-0700-000032010000}" name="BLK10_INV26" dataDxfId="463">
      <calculatedColumnFormula>VLOOKUP($B4,RD_15[#All],KU$2,0)/KU$1</calculatedColumnFormula>
    </tableColumn>
    <tableColumn id="307" xr3:uid="{00000000-0010-0000-0700-000033010000}" name="BLK10_INV27" dataDxfId="462">
      <calculatedColumnFormula>VLOOKUP($B4,RD_15[#All],KV$2,0)/KV$1</calculatedColumnFormula>
    </tableColumn>
    <tableColumn id="308" xr3:uid="{00000000-0010-0000-0700-000034010000}" name="BLK10_INV28" dataDxfId="461">
      <calculatedColumnFormula>VLOOKUP($B4,RD_15[#All],KW$2,0)/KW$1</calculatedColumnFormula>
    </tableColumn>
    <tableColumn id="309" xr3:uid="{00000000-0010-0000-0700-000035010000}" name="BLK10_INV29" dataDxfId="460">
      <calculatedColumnFormula>VLOOKUP($B4,RD_15[#All],KX$2,0)/KX$1</calculatedColumnFormula>
    </tableColumn>
    <tableColumn id="310" xr3:uid="{00000000-0010-0000-0700-000036010000}" name="BLK10_INV30" dataDxfId="459">
      <calculatedColumnFormula>VLOOKUP($B4,RD_15[#All],KY$2,0)/KY$1</calculatedColumnFormula>
    </tableColumn>
    <tableColumn id="311" xr3:uid="{00000000-0010-0000-0700-000037010000}" name="BLK10_INV31" dataDxfId="458">
      <calculatedColumnFormula>VLOOKUP($B4,RD_15[#All],KZ$2,0)/KZ$1</calculatedColumnFormula>
    </tableColumn>
    <tableColumn id="312" xr3:uid="{00000000-0010-0000-0700-000038010000}" name="BLK11_INV1" dataDxfId="457">
      <calculatedColumnFormula>VLOOKUP($B4,RD_15[#All],LA$2,0)/LA$1</calculatedColumnFormula>
    </tableColumn>
    <tableColumn id="313" xr3:uid="{00000000-0010-0000-0700-000039010000}" name="BLK11_INV2" dataDxfId="456">
      <calculatedColumnFormula>VLOOKUP($B4,RD_15[#All],LB$2,0)/LB$1</calculatedColumnFormula>
    </tableColumn>
    <tableColumn id="314" xr3:uid="{00000000-0010-0000-0700-00003A010000}" name="BLK11_INV3" dataDxfId="455">
      <calculatedColumnFormula>VLOOKUP($B4,RD_15[#All],LC$2,0)/LC$1</calculatedColumnFormula>
    </tableColumn>
    <tableColumn id="315" xr3:uid="{00000000-0010-0000-0700-00003B010000}" name="BLK11_INV4" dataDxfId="454">
      <calculatedColumnFormula>VLOOKUP($B4,RD_15[#All],LD$2,0)/LD$1</calculatedColumnFormula>
    </tableColumn>
    <tableColumn id="316" xr3:uid="{00000000-0010-0000-0700-00003C010000}" name="BLK11_INV5" dataDxfId="453">
      <calculatedColumnFormula>VLOOKUP($B4,RD_15[#All],LE$2,0)/LE$1</calculatedColumnFormula>
    </tableColumn>
    <tableColumn id="317" xr3:uid="{00000000-0010-0000-0700-00003D010000}" name="BLK11_INV6" dataDxfId="452">
      <calculatedColumnFormula>VLOOKUP($B4,RD_15[#All],LF$2,0)/LF$1</calculatedColumnFormula>
    </tableColumn>
    <tableColumn id="318" xr3:uid="{00000000-0010-0000-0700-00003E010000}" name="BLK11_INV7" dataDxfId="451">
      <calculatedColumnFormula>VLOOKUP($B4,RD_15[#All],LG$2,0)/LG$1</calculatedColumnFormula>
    </tableColumn>
    <tableColumn id="319" xr3:uid="{00000000-0010-0000-0700-00003F010000}" name="BLK11_INV8" dataDxfId="450">
      <calculatedColumnFormula>VLOOKUP($B4,RD_15[#All],LH$2,0)/LH$1</calculatedColumnFormula>
    </tableColumn>
    <tableColumn id="320" xr3:uid="{00000000-0010-0000-0700-000040010000}" name="BLK11_INV9" dataDxfId="449">
      <calculatedColumnFormula>VLOOKUP($B4,RD_15[#All],LI$2,0)/LI$1</calculatedColumnFormula>
    </tableColumn>
    <tableColumn id="321" xr3:uid="{00000000-0010-0000-0700-000041010000}" name="BLK11_INV10" dataDxfId="448">
      <calculatedColumnFormula>VLOOKUP($B4,RD_15[#All],LJ$2,0)/LJ$1</calculatedColumnFormula>
    </tableColumn>
    <tableColumn id="322" xr3:uid="{00000000-0010-0000-0700-000042010000}" name="BLK11_INV11" dataDxfId="447">
      <calculatedColumnFormula>VLOOKUP($B4,RD_15[#All],LK$2,0)/LK$1</calculatedColumnFormula>
    </tableColumn>
    <tableColumn id="323" xr3:uid="{00000000-0010-0000-0700-000043010000}" name="BLK11_INV12" dataDxfId="446">
      <calculatedColumnFormula>VLOOKUP($B4,RD_15[#All],LL$2,0)/LL$1</calculatedColumnFormula>
    </tableColumn>
    <tableColumn id="324" xr3:uid="{00000000-0010-0000-0700-000044010000}" name="BLK11_INV13" dataDxfId="445">
      <calculatedColumnFormula>VLOOKUP($B4,RD_15[#All],LM$2,0)/LM$1</calculatedColumnFormula>
    </tableColumn>
    <tableColumn id="325" xr3:uid="{00000000-0010-0000-0700-000045010000}" name="BLK11_INV14" dataDxfId="444">
      <calculatedColumnFormula>VLOOKUP($B4,RD_15[#All],LN$2,0)/LN$1</calculatedColumnFormula>
    </tableColumn>
    <tableColumn id="326" xr3:uid="{00000000-0010-0000-0700-000046010000}" name="BLK11_INV15" dataDxfId="443">
      <calculatedColumnFormula>VLOOKUP($B4,RD_15[#All],LO$2,0)/LO$1</calculatedColumnFormula>
    </tableColumn>
    <tableColumn id="327" xr3:uid="{00000000-0010-0000-0700-000047010000}" name="BLK11_INV16" dataDxfId="442">
      <calculatedColumnFormula>VLOOKUP($B4,RD_15[#All],LP$2,0)/LP$1</calculatedColumnFormula>
    </tableColumn>
    <tableColumn id="328" xr3:uid="{00000000-0010-0000-0700-000048010000}" name="BLK11_INV17" dataDxfId="441">
      <calculatedColumnFormula>VLOOKUP($B4,RD_15[#All],LQ$2,0)/LQ$1</calculatedColumnFormula>
    </tableColumn>
    <tableColumn id="329" xr3:uid="{00000000-0010-0000-0700-000049010000}" name="BLK11_INV18" dataDxfId="440">
      <calculatedColumnFormula>VLOOKUP($B4,RD_15[#All],LR$2,0)/LR$1</calculatedColumnFormula>
    </tableColumn>
    <tableColumn id="330" xr3:uid="{00000000-0010-0000-0700-00004A010000}" name="BLK11_INV19" dataDxfId="439">
      <calculatedColumnFormula>VLOOKUP($B4,RD_15[#All],LS$2,0)/LS$1</calculatedColumnFormula>
    </tableColumn>
    <tableColumn id="331" xr3:uid="{00000000-0010-0000-0700-00004B010000}" name="BLK11_INV20" dataDxfId="438">
      <calculatedColumnFormula>VLOOKUP($B4,RD_15[#All],LT$2,0)/LT$1</calculatedColumnFormula>
    </tableColumn>
    <tableColumn id="332" xr3:uid="{00000000-0010-0000-0700-00004C010000}" name="BLK11_INV21" dataDxfId="437">
      <calculatedColumnFormula>VLOOKUP($B4,RD_15[#All],LU$2,0)/LU$1</calculatedColumnFormula>
    </tableColumn>
    <tableColumn id="333" xr3:uid="{00000000-0010-0000-0700-00004D010000}" name="BLK11_INV22" dataDxfId="436">
      <calculatedColumnFormula>VLOOKUP($B4,RD_15[#All],LV$2,0)/LV$1</calculatedColumnFormula>
    </tableColumn>
    <tableColumn id="334" xr3:uid="{00000000-0010-0000-0700-00004E010000}" name="BLK11_INV23" dataDxfId="435">
      <calculatedColumnFormula>VLOOKUP($B4,RD_15[#All],LW$2,0)/LW$1</calculatedColumnFormula>
    </tableColumn>
    <tableColumn id="335" xr3:uid="{00000000-0010-0000-0700-00004F010000}" name="BLK11_INV24" dataDxfId="434">
      <calculatedColumnFormula>VLOOKUP($B4,RD_15[#All],LX$2,0)/LX$1</calculatedColumnFormula>
    </tableColumn>
    <tableColumn id="336" xr3:uid="{00000000-0010-0000-0700-000050010000}" name="BLK11_INV25" dataDxfId="433">
      <calculatedColumnFormula>VLOOKUP($B4,RD_15[#All],LY$2,0)/LY$1</calculatedColumnFormula>
    </tableColumn>
    <tableColumn id="337" xr3:uid="{00000000-0010-0000-0700-000051010000}" name="BLK12_INV1" dataDxfId="432">
      <calculatedColumnFormula>VLOOKUP($B4,RD_15[#All],LZ$2,0)/LZ$1</calculatedColumnFormula>
    </tableColumn>
    <tableColumn id="338" xr3:uid="{00000000-0010-0000-0700-000052010000}" name="BLK12_INV2" dataDxfId="431">
      <calculatedColumnFormula>VLOOKUP($B4,RD_15[#All],MA$2,0)/MA$1</calculatedColumnFormula>
    </tableColumn>
    <tableColumn id="339" xr3:uid="{00000000-0010-0000-0700-000053010000}" name="BLK12_INV3" dataDxfId="430">
      <calculatedColumnFormula>VLOOKUP($B4,RD_15[#All],MB$2,0)/MB$1</calculatedColumnFormula>
    </tableColumn>
    <tableColumn id="340" xr3:uid="{00000000-0010-0000-0700-000054010000}" name="BLK12_INV4" dataDxfId="429">
      <calculatedColumnFormula>VLOOKUP($B4,RD_15[#All],MC$2,0)/MC$1</calculatedColumnFormula>
    </tableColumn>
    <tableColumn id="341" xr3:uid="{00000000-0010-0000-0700-000055010000}" name="BLK12_INV5" dataDxfId="428">
      <calculatedColumnFormula>VLOOKUP($B4,RD_15[#All],MD$2,0)/MD$1</calculatedColumnFormula>
    </tableColumn>
    <tableColumn id="342" xr3:uid="{00000000-0010-0000-0700-000056010000}" name="BLK12_INV6" dataDxfId="427">
      <calculatedColumnFormula>VLOOKUP($B4,RD_15[#All],ME$2,0)/ME$1</calculatedColumnFormula>
    </tableColumn>
    <tableColumn id="343" xr3:uid="{00000000-0010-0000-0700-000057010000}" name="BLK12_INV7" dataDxfId="426">
      <calculatedColumnFormula>VLOOKUP($B4,RD_15[#All],MF$2,0)/MF$1</calculatedColumnFormula>
    </tableColumn>
    <tableColumn id="344" xr3:uid="{00000000-0010-0000-0700-000058010000}" name="BLK12_INV8" dataDxfId="425">
      <calculatedColumnFormula>VLOOKUP($B4,RD_15[#All],MG$2,0)/MG$1</calculatedColumnFormula>
    </tableColumn>
    <tableColumn id="345" xr3:uid="{00000000-0010-0000-0700-000059010000}" name="BLK12_INV9" dataDxfId="424">
      <calculatedColumnFormula>VLOOKUP($B4,RD_15[#All],MH$2,0)/MH$1</calculatedColumnFormula>
    </tableColumn>
    <tableColumn id="346" xr3:uid="{00000000-0010-0000-0700-00005A010000}" name="BLK12_INV10" dataDxfId="423">
      <calculatedColumnFormula>VLOOKUP($B4,RD_15[#All],MI$2,0)/MI$1</calculatedColumnFormula>
    </tableColumn>
    <tableColumn id="347" xr3:uid="{00000000-0010-0000-0700-00005B010000}" name="BLK12_INV11" dataDxfId="422">
      <calculatedColumnFormula>VLOOKUP($B4,RD_15[#All],MJ$2,0)/MJ$1</calculatedColumnFormula>
    </tableColumn>
    <tableColumn id="348" xr3:uid="{00000000-0010-0000-0700-00005C010000}" name="BLK12_INV12" dataDxfId="421">
      <calculatedColumnFormula>VLOOKUP($B4,RD_15[#All],MK$2,0)/MK$1</calculatedColumnFormula>
    </tableColumn>
    <tableColumn id="349" xr3:uid="{00000000-0010-0000-0700-00005D010000}" name="BLK12_INV13" dataDxfId="420">
      <calculatedColumnFormula>VLOOKUP($B4,RD_15[#All],ML$2,0)/ML$1</calculatedColumnFormula>
    </tableColumn>
    <tableColumn id="350" xr3:uid="{00000000-0010-0000-0700-00005E010000}" name="BLK12_INV14" dataDxfId="419">
      <calculatedColumnFormula>VLOOKUP($B4,RD_15[#All],MM$2,0)/MM$1</calculatedColumnFormula>
    </tableColumn>
    <tableColumn id="351" xr3:uid="{00000000-0010-0000-0700-00005F010000}" name="BLK12_INV15" dataDxfId="418">
      <calculatedColumnFormula>VLOOKUP($B4,RD_15[#All],MN$2,0)/MN$1</calculatedColumnFormula>
    </tableColumn>
    <tableColumn id="352" xr3:uid="{00000000-0010-0000-0700-000060010000}" name="BLK12_INV16" dataDxfId="417">
      <calculatedColumnFormula>VLOOKUP($B4,RD_15[#All],MO$2,0)/MO$1</calculatedColumnFormula>
    </tableColumn>
    <tableColumn id="353" xr3:uid="{00000000-0010-0000-0700-000061010000}" name="BLK12_INV17" dataDxfId="416">
      <calculatedColumnFormula>VLOOKUP($B4,RD_15[#All],MP$2,0)/MP$1</calculatedColumnFormula>
    </tableColumn>
    <tableColumn id="354" xr3:uid="{00000000-0010-0000-0700-000062010000}" name="BLK12_INV18" dataDxfId="415">
      <calculatedColumnFormula>VLOOKUP($B4,RD_15[#All],MQ$2,0)/MQ$1</calculatedColumnFormula>
    </tableColumn>
    <tableColumn id="355" xr3:uid="{00000000-0010-0000-0700-000063010000}" name="BLK12_INV19" dataDxfId="414">
      <calculatedColumnFormula>VLOOKUP($B4,RD_15[#All],MR$2,0)/MR$1</calculatedColumnFormula>
    </tableColumn>
    <tableColumn id="356" xr3:uid="{00000000-0010-0000-0700-000064010000}" name="BLK12_INV20" dataDxfId="413">
      <calculatedColumnFormula>VLOOKUP($B4,RD_15[#All],MS$2,0)/MS$1</calculatedColumnFormula>
    </tableColumn>
    <tableColumn id="357" xr3:uid="{00000000-0010-0000-0700-000065010000}" name="BLK12_INV21" dataDxfId="412">
      <calculatedColumnFormula>VLOOKUP($B4,RD_15[#All],MT$2,0)/MT$1</calculatedColumnFormula>
    </tableColumn>
    <tableColumn id="358" xr3:uid="{00000000-0010-0000-0700-000066010000}" name="BLK12_INV22" dataDxfId="411">
      <calculatedColumnFormula>VLOOKUP($B4,RD_15[#All],MU$2,0)/MU$1</calculatedColumnFormula>
    </tableColumn>
    <tableColumn id="359" xr3:uid="{00000000-0010-0000-0700-000067010000}" name="BLK12_INV23" dataDxfId="410">
      <calculatedColumnFormula>VLOOKUP($B4,RD_15[#All],MV$2,0)/MV$1</calculatedColumnFormula>
    </tableColumn>
    <tableColumn id="360" xr3:uid="{00000000-0010-0000-0700-000068010000}" name="BLK12_INV24" dataDxfId="409">
      <calculatedColumnFormula>VLOOKUP($B4,RD_15[#All],MW$2,0)/MW$1</calculatedColumnFormula>
    </tableColumn>
    <tableColumn id="361" xr3:uid="{00000000-0010-0000-0700-000069010000}" name="BLK12_INV25" dataDxfId="408">
      <calculatedColumnFormula>VLOOKUP($B4,RD_15[#All],MX$2,0)/MX$1</calculatedColumnFormula>
    </tableColumn>
    <tableColumn id="362" xr3:uid="{00000000-0010-0000-0700-00006A010000}" name="BLK12_INV26" dataDxfId="407">
      <calculatedColumnFormula>VLOOKUP($B4,RD_15[#All],MY$2,0)/MY$1</calculatedColumnFormula>
    </tableColumn>
    <tableColumn id="363" xr3:uid="{00000000-0010-0000-0700-00006B010000}" name="BLK12_INV27" dataDxfId="406">
      <calculatedColumnFormula>VLOOKUP($B4,RD_15[#All],MZ$2,0)/MZ$1</calculatedColumnFormula>
    </tableColumn>
    <tableColumn id="364" xr3:uid="{00000000-0010-0000-0700-00006C010000}" name="BLK12_INV28" dataDxfId="405">
      <calculatedColumnFormula>VLOOKUP($B4,RD_15[#All],NA$2,0)/NA$1</calculatedColumnFormula>
    </tableColumn>
    <tableColumn id="365" xr3:uid="{00000000-0010-0000-0700-00006D010000}" name="BLK12_INV29" dataDxfId="404">
      <calculatedColumnFormula>VLOOKUP($B4,RD_15[#All],NB$2,0)/NB$1</calculatedColumnFormula>
    </tableColumn>
    <tableColumn id="366" xr3:uid="{00000000-0010-0000-0700-00006E010000}" name="BLK12_INV30" dataDxfId="403">
      <calculatedColumnFormula>VLOOKUP($B4,RD_15[#All],NC$2,0)/NC$1</calculatedColumnFormula>
    </tableColumn>
    <tableColumn id="367" xr3:uid="{00000000-0010-0000-0700-00006F010000}" name="BLK12_INV31" dataDxfId="402">
      <calculatedColumnFormula>VLOOKUP($B4,RD_15[#All],ND$2,0)/ND$1</calculatedColumnFormula>
    </tableColumn>
    <tableColumn id="368" xr3:uid="{00000000-0010-0000-0700-000070010000}" name="Plant" dataDxfId="401">
      <calculatedColumnFormula>IFERROR(AVERAGEIF(Inv_SY_B20[[#This Row],[BLK1_INV1]:[BLK12_INV31]],"&gt;"&amp;0.1,Inv_SY_B20[[#This Row],[BLK1_INV1]:[BLK12_INV31]]),"")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8000000}" name="Inv_SY21" displayName="Inv_SY21" ref="B3:ND95" totalsRowShown="0" headerRowDxfId="400" dataDxfId="398" headerRowBorderDxfId="399" tableBorderDxfId="397" totalsRowBorderDxfId="396" headerRowCellStyle="Normal 26">
  <autoFilter ref="B3:ND95" xr:uid="{00000000-0009-0000-0100-000014000000}"/>
  <tableColumns count="367">
    <tableColumn id="1" xr3:uid="{00000000-0010-0000-0800-000001000000}" name="Date" dataDxfId="395">
      <calculatedColumnFormula>Inv_SY_B20[[#This Row],[Date]]</calculatedColumnFormula>
    </tableColumn>
    <tableColumn id="2" xr3:uid="{00000000-0010-0000-0800-000002000000}" name="BLK1_INV1" dataDxfId="394">
      <calculatedColumnFormula>IFERROR(Inv_SY_B!C4/Inv_SY_B!$NE4-1,"")</calculatedColumnFormula>
    </tableColumn>
    <tableColumn id="3" xr3:uid="{00000000-0010-0000-0800-000003000000}" name="BLK1_INV2" dataDxfId="393" dataCellStyle="Percent">
      <calculatedColumnFormula>IFERROR(Inv_SY_B!D4/Inv_SY_B!$NE4-1,"")</calculatedColumnFormula>
    </tableColumn>
    <tableColumn id="4" xr3:uid="{00000000-0010-0000-0800-000004000000}" name="BLK1_INV3" dataDxfId="392" dataCellStyle="Percent">
      <calculatedColumnFormula>IFERROR(Inv_SY_B!E4/Inv_SY_B!$NE4-1,"")</calculatedColumnFormula>
    </tableColumn>
    <tableColumn id="5" xr3:uid="{00000000-0010-0000-0800-000005000000}" name="BLK1_INV4" dataDxfId="391" dataCellStyle="Percent">
      <calculatedColumnFormula>IFERROR(Inv_SY_B!F4/Inv_SY_B!$NE4-1,"")</calculatedColumnFormula>
    </tableColumn>
    <tableColumn id="6" xr3:uid="{00000000-0010-0000-0800-000006000000}" name="BLK1_INV5" dataDxfId="390" dataCellStyle="Percent">
      <calculatedColumnFormula>IFERROR(Inv_SY_B!G4/Inv_SY_B!$NE4-1,"")</calculatedColumnFormula>
    </tableColumn>
    <tableColumn id="7" xr3:uid="{00000000-0010-0000-0800-000007000000}" name="BLK1_INV6" dataDxfId="389" dataCellStyle="Percent">
      <calculatedColumnFormula>IFERROR(Inv_SY_B!H4/Inv_SY_B!$NE4-1,"")</calculatedColumnFormula>
    </tableColumn>
    <tableColumn id="8" xr3:uid="{00000000-0010-0000-0800-000008000000}" name="BLK1_INV7" dataDxfId="388" dataCellStyle="Percent">
      <calculatedColumnFormula>IFERROR(Inv_SY_B!I4/Inv_SY_B!$NE4-1,"")</calculatedColumnFormula>
    </tableColumn>
    <tableColumn id="9" xr3:uid="{00000000-0010-0000-0800-000009000000}" name="BLK1_INV8" dataDxfId="387" dataCellStyle="Percent">
      <calculatedColumnFormula>IFERROR(Inv_SY_B!J4/Inv_SY_B!$NE4-1,"")</calculatedColumnFormula>
    </tableColumn>
    <tableColumn id="10" xr3:uid="{00000000-0010-0000-0800-00000A000000}" name="BLK1_INV9" dataDxfId="386" dataCellStyle="Percent">
      <calculatedColumnFormula>IFERROR(Inv_SY_B!K4/Inv_SY_B!$NE4-1,"")</calculatedColumnFormula>
    </tableColumn>
    <tableColumn id="11" xr3:uid="{00000000-0010-0000-0800-00000B000000}" name="BLK1_INV10" dataDxfId="385" dataCellStyle="Percent">
      <calculatedColumnFormula>IFERROR(Inv_SY_B!L4/Inv_SY_B!$NE4-1,"")</calculatedColumnFormula>
    </tableColumn>
    <tableColumn id="12" xr3:uid="{00000000-0010-0000-0800-00000C000000}" name="BLK1_INV11" dataDxfId="384" dataCellStyle="Percent">
      <calculatedColumnFormula>IFERROR(Inv_SY_B!M4/Inv_SY_B!$NE4-1,"")</calculatedColumnFormula>
    </tableColumn>
    <tableColumn id="13" xr3:uid="{00000000-0010-0000-0800-00000D000000}" name="BLK1_INV12" dataDxfId="383" dataCellStyle="Percent">
      <calculatedColumnFormula>IFERROR(Inv_SY_B!N4/Inv_SY_B!$NE4-1,"")</calculatedColumnFormula>
    </tableColumn>
    <tableColumn id="14" xr3:uid="{00000000-0010-0000-0800-00000E000000}" name="BLK1_INV13" dataDxfId="382" dataCellStyle="Percent">
      <calculatedColumnFormula>IFERROR(Inv_SY_B!O4/Inv_SY_B!$NE4-1,"")</calculatedColumnFormula>
    </tableColumn>
    <tableColumn id="15" xr3:uid="{00000000-0010-0000-0800-00000F000000}" name="BLK1_INV14" dataDxfId="381" dataCellStyle="Percent">
      <calculatedColumnFormula>IFERROR(Inv_SY_B!P4/Inv_SY_B!$NE4-1,"")</calculatedColumnFormula>
    </tableColumn>
    <tableColumn id="16" xr3:uid="{00000000-0010-0000-0800-000010000000}" name="BLK1_INV15" dataDxfId="380" dataCellStyle="Percent">
      <calculatedColumnFormula>IFERROR(Inv_SY_B!Q4/Inv_SY_B!$NE4-1,"")</calculatedColumnFormula>
    </tableColumn>
    <tableColumn id="17" xr3:uid="{00000000-0010-0000-0800-000011000000}" name="BLK1_INV16" dataDxfId="379" dataCellStyle="Percent">
      <calculatedColumnFormula>IFERROR(Inv_SY_B!R4/Inv_SY_B!$NE4-1,"")</calculatedColumnFormula>
    </tableColumn>
    <tableColumn id="18" xr3:uid="{00000000-0010-0000-0800-000012000000}" name="BLK1_INV17" dataDxfId="378" dataCellStyle="Percent">
      <calculatedColumnFormula>IFERROR(Inv_SY_B!S4/Inv_SY_B!$NE4-1,"")</calculatedColumnFormula>
    </tableColumn>
    <tableColumn id="19" xr3:uid="{00000000-0010-0000-0800-000013000000}" name="BLK1_INV18" dataDxfId="377" dataCellStyle="Percent">
      <calculatedColumnFormula>IFERROR(Inv_SY_B!T4/Inv_SY_B!$NE4-1,"")</calculatedColumnFormula>
    </tableColumn>
    <tableColumn id="20" xr3:uid="{00000000-0010-0000-0800-000014000000}" name="BLK1_INV19" dataDxfId="376" dataCellStyle="Percent">
      <calculatedColumnFormula>IFERROR(Inv_SY_B!U4/Inv_SY_B!$NE4-1,"")</calculatedColumnFormula>
    </tableColumn>
    <tableColumn id="21" xr3:uid="{00000000-0010-0000-0800-000015000000}" name="BLK1_INV20" dataDxfId="375" dataCellStyle="Percent">
      <calculatedColumnFormula>IFERROR(Inv_SY_B!V4/Inv_SY_B!$NE4-1,"")</calculatedColumnFormula>
    </tableColumn>
    <tableColumn id="22" xr3:uid="{00000000-0010-0000-0800-000016000000}" name="BLK1_INV21" dataDxfId="374" dataCellStyle="Percent">
      <calculatedColumnFormula>IFERROR(Inv_SY_B!W4/Inv_SY_B!$NE4-1,"")</calculatedColumnFormula>
    </tableColumn>
    <tableColumn id="23" xr3:uid="{00000000-0010-0000-0800-000017000000}" name="BLK1_INV22" dataDxfId="373" dataCellStyle="Percent">
      <calculatedColumnFormula>IFERROR(Inv_SY_B!X4/Inv_SY_B!$NE4-1,"")</calculatedColumnFormula>
    </tableColumn>
    <tableColumn id="24" xr3:uid="{00000000-0010-0000-0800-000018000000}" name="BLK1_INV23" dataDxfId="372" dataCellStyle="Percent">
      <calculatedColumnFormula>IFERROR(Inv_SY_B!Y4/Inv_SY_B!$NE4-1,"")</calculatedColumnFormula>
    </tableColumn>
    <tableColumn id="25" xr3:uid="{00000000-0010-0000-0800-000019000000}" name="BLK1_INV24" dataDxfId="371" dataCellStyle="Percent">
      <calculatedColumnFormula>IFERROR(Inv_SY_B!Z4/Inv_SY_B!$NE4-1,"")</calculatedColumnFormula>
    </tableColumn>
    <tableColumn id="26" xr3:uid="{00000000-0010-0000-0800-00001A000000}" name="BLK1_INV25" dataDxfId="370" dataCellStyle="Percent">
      <calculatedColumnFormula>IFERROR(Inv_SY_B!AA4/Inv_SY_B!$NE4-1,"")</calculatedColumnFormula>
    </tableColumn>
    <tableColumn id="27" xr3:uid="{00000000-0010-0000-0800-00001B000000}" name="BLK1_INV26" dataDxfId="369" dataCellStyle="Percent">
      <calculatedColumnFormula>IFERROR(Inv_SY_B!AB4/Inv_SY_B!$NE4-1,"")</calculatedColumnFormula>
    </tableColumn>
    <tableColumn id="28" xr3:uid="{00000000-0010-0000-0800-00001C000000}" name="BLK1_INV27" dataDxfId="368" dataCellStyle="Percent">
      <calculatedColumnFormula>IFERROR(Inv_SY_B!AC4/Inv_SY_B!$NE4-1,"")</calculatedColumnFormula>
    </tableColumn>
    <tableColumn id="29" xr3:uid="{00000000-0010-0000-0800-00001D000000}" name="BLK1_INV28" dataDxfId="367" dataCellStyle="Percent">
      <calculatedColumnFormula>IFERROR(Inv_SY_B!AD4/Inv_SY_B!$NE4-1,"")</calculatedColumnFormula>
    </tableColumn>
    <tableColumn id="30" xr3:uid="{00000000-0010-0000-0800-00001E000000}" name="BLK1_INV29" dataDxfId="366" dataCellStyle="Percent">
      <calculatedColumnFormula>IFERROR(Inv_SY_B!AE4/Inv_SY_B!$NE4-1,"")</calculatedColumnFormula>
    </tableColumn>
    <tableColumn id="31" xr3:uid="{00000000-0010-0000-0800-00001F000000}" name="BLK1_INV30" dataDxfId="365" dataCellStyle="Percent">
      <calculatedColumnFormula>IFERROR(Inv_SY_B!AF4/Inv_SY_B!$NE4-1,"")</calculatedColumnFormula>
    </tableColumn>
    <tableColumn id="32" xr3:uid="{00000000-0010-0000-0800-000020000000}" name="BLK1_INV31" dataDxfId="364" dataCellStyle="Percent">
      <calculatedColumnFormula>IFERROR(Inv_SY_B!AG4/Inv_SY_B!$NE4-1,"")</calculatedColumnFormula>
    </tableColumn>
    <tableColumn id="33" xr3:uid="{00000000-0010-0000-0800-000021000000}" name="BLK1_INV32" dataDxfId="363" dataCellStyle="Percent">
      <calculatedColumnFormula>IFERROR(Inv_SY_B!AH4/Inv_SY_B!$NE4-1,"")</calculatedColumnFormula>
    </tableColumn>
    <tableColumn id="34" xr3:uid="{00000000-0010-0000-0800-000022000000}" name="BLK1_INV33" dataDxfId="362" dataCellStyle="Percent">
      <calculatedColumnFormula>IFERROR(Inv_SY_B!AI4/Inv_SY_B!$NE4-1,"")</calculatedColumnFormula>
    </tableColumn>
    <tableColumn id="35" xr3:uid="{00000000-0010-0000-0800-000023000000}" name="BLK1_INV34" dataDxfId="361" dataCellStyle="Percent">
      <calculatedColumnFormula>IFERROR(Inv_SY_B!AJ4/Inv_SY_B!$NE4-1,"")</calculatedColumnFormula>
    </tableColumn>
    <tableColumn id="36" xr3:uid="{00000000-0010-0000-0800-000024000000}" name="BLK1_INV35" dataDxfId="360" dataCellStyle="Percent">
      <calculatedColumnFormula>IFERROR(Inv_SY_B!AK4/Inv_SY_B!$NE4-1,"")</calculatedColumnFormula>
    </tableColumn>
    <tableColumn id="37" xr3:uid="{00000000-0010-0000-0800-000025000000}" name="BLK1_INV36" dataDxfId="359" dataCellStyle="Percent">
      <calculatedColumnFormula>IFERROR(Inv_SY_B!AL4/Inv_SY_B!$NE4-1,"")</calculatedColumnFormula>
    </tableColumn>
    <tableColumn id="38" xr3:uid="{00000000-0010-0000-0800-000026000000}" name="BLK1_INV37" dataDxfId="358" dataCellStyle="Percent">
      <calculatedColumnFormula>IFERROR(Inv_SY_B!AM4/Inv_SY_B!$NE4-1,"")</calculatedColumnFormula>
    </tableColumn>
    <tableColumn id="39" xr3:uid="{00000000-0010-0000-0800-000027000000}" name="BLK1_INV38" dataDxfId="357" dataCellStyle="Percent">
      <calculatedColumnFormula>IFERROR(Inv_SY_B!AN4/Inv_SY_B!$NE4-1,"")</calculatedColumnFormula>
    </tableColumn>
    <tableColumn id="40" xr3:uid="{00000000-0010-0000-0800-000028000000}" name="BLK1_INV39" dataDxfId="356" dataCellStyle="Percent">
      <calculatedColumnFormula>IFERROR(Inv_SY_B!AO4/Inv_SY_B!$NE4-1,"")</calculatedColumnFormula>
    </tableColumn>
    <tableColumn id="41" xr3:uid="{00000000-0010-0000-0800-000029000000}" name="BLK1_INV40" dataDxfId="355" dataCellStyle="Percent">
      <calculatedColumnFormula>IFERROR(Inv_SY_B!AP4/Inv_SY_B!$NE4-1,"")</calculatedColumnFormula>
    </tableColumn>
    <tableColumn id="42" xr3:uid="{00000000-0010-0000-0800-00002A000000}" name="BLK1_INV41" dataDxfId="354" dataCellStyle="Percent">
      <calculatedColumnFormula>IFERROR(Inv_SY_B!AQ4/Inv_SY_B!$NE4-1,"")</calculatedColumnFormula>
    </tableColumn>
    <tableColumn id="43" xr3:uid="{00000000-0010-0000-0800-00002B000000}" name="BLK1_INV42" dataDxfId="353" dataCellStyle="Percent">
      <calculatedColumnFormula>IFERROR(Inv_SY_B!AR4/Inv_SY_B!$NE4-1,"")</calculatedColumnFormula>
    </tableColumn>
    <tableColumn id="44" xr3:uid="{00000000-0010-0000-0800-00002C000000}" name="BLK1_INV43" dataDxfId="352" dataCellStyle="Percent">
      <calculatedColumnFormula>IFERROR(Inv_SY_B!AS4/Inv_SY_B!$NE4-1,"")</calculatedColumnFormula>
    </tableColumn>
    <tableColumn id="45" xr3:uid="{00000000-0010-0000-0800-00002D000000}" name="BLK1_INV44" dataDxfId="351" dataCellStyle="Percent">
      <calculatedColumnFormula>IFERROR(Inv_SY_B!AT4/Inv_SY_B!$NE4-1,"")</calculatedColumnFormula>
    </tableColumn>
    <tableColumn id="46" xr3:uid="{00000000-0010-0000-0800-00002E000000}" name="BLK1_INV45" dataDxfId="350" dataCellStyle="Percent">
      <calculatedColumnFormula>IFERROR(Inv_SY_B!AU4/Inv_SY_B!$NE4-1,"")</calculatedColumnFormula>
    </tableColumn>
    <tableColumn id="47" xr3:uid="{00000000-0010-0000-0800-00002F000000}" name="BLK1_INV46" dataDxfId="349" dataCellStyle="Percent">
      <calculatedColumnFormula>IFERROR(Inv_SY_B!AV4/Inv_SY_B!$NE4-1,"")</calculatedColumnFormula>
    </tableColumn>
    <tableColumn id="48" xr3:uid="{00000000-0010-0000-0800-000030000000}" name="BLK1_INV47" dataDxfId="348" dataCellStyle="Percent">
      <calculatedColumnFormula>IFERROR(Inv_SY_B!AW4/Inv_SY_B!$NE4-1,"")</calculatedColumnFormula>
    </tableColumn>
    <tableColumn id="49" xr3:uid="{00000000-0010-0000-0800-000031000000}" name="BLK1_INV48" dataDxfId="347" dataCellStyle="Percent">
      <calculatedColumnFormula>IFERROR(Inv_SY_B!AX4/Inv_SY_B!$NE4-1,"")</calculatedColumnFormula>
    </tableColumn>
    <tableColumn id="50" xr3:uid="{00000000-0010-0000-0800-000032000000}" name="BLK1_INV49" dataDxfId="346" dataCellStyle="Percent">
      <calculatedColumnFormula>IFERROR(Inv_SY_B!AY4/Inv_SY_B!$NE4-1,"")</calculatedColumnFormula>
    </tableColumn>
    <tableColumn id="51" xr3:uid="{00000000-0010-0000-0800-000033000000}" name="BLK1_INV50" dataDxfId="345" dataCellStyle="Percent">
      <calculatedColumnFormula>IFERROR(Inv_SY_B!AZ4/Inv_SY_B!$NE4-1,"")</calculatedColumnFormula>
    </tableColumn>
    <tableColumn id="52" xr3:uid="{00000000-0010-0000-0800-000034000000}" name="BLK1_INV51" dataDxfId="344" dataCellStyle="Percent">
      <calculatedColumnFormula>IFERROR(Inv_SY_B!BA4/Inv_SY_B!$NE4-1,"")</calculatedColumnFormula>
    </tableColumn>
    <tableColumn id="53" xr3:uid="{00000000-0010-0000-0800-000035000000}" name="BLK1_INV52" dataDxfId="343" dataCellStyle="Percent">
      <calculatedColumnFormula>IFERROR(Inv_SY_B!BB4/Inv_SY_B!$NE4-1,"")</calculatedColumnFormula>
    </tableColumn>
    <tableColumn id="54" xr3:uid="{00000000-0010-0000-0800-000036000000}" name="BLK1_INV53" dataDxfId="342" dataCellStyle="Percent">
      <calculatedColumnFormula>IFERROR(Inv_SY_B!BC4/Inv_SY_B!$NE4-1,"")</calculatedColumnFormula>
    </tableColumn>
    <tableColumn id="55" xr3:uid="{00000000-0010-0000-0800-000037000000}" name="BLK1_INV54" dataDxfId="341" dataCellStyle="Percent">
      <calculatedColumnFormula>IFERROR(Inv_SY_B!BD4/Inv_SY_B!$NE4-1,"")</calculatedColumnFormula>
    </tableColumn>
    <tableColumn id="56" xr3:uid="{00000000-0010-0000-0800-000038000000}" name="BLK1_INV55" dataDxfId="340" dataCellStyle="Percent">
      <calculatedColumnFormula>IFERROR(Inv_SY_B!BE4/Inv_SY_B!$NE4-1,"")</calculatedColumnFormula>
    </tableColumn>
    <tableColumn id="57" xr3:uid="{00000000-0010-0000-0800-000039000000}" name="BLK1_INV56" dataDxfId="339" dataCellStyle="Percent">
      <calculatedColumnFormula>IFERROR(Inv_SY_B!BF4/Inv_SY_B!$NE4-1,"")</calculatedColumnFormula>
    </tableColumn>
    <tableColumn id="58" xr3:uid="{00000000-0010-0000-0800-00003A000000}" name="BLK1_INV57" dataDxfId="338" dataCellStyle="Percent">
      <calculatedColumnFormula>IFERROR(Inv_SY_B!BG4/Inv_SY_B!$NE4-1,"")</calculatedColumnFormula>
    </tableColumn>
    <tableColumn id="59" xr3:uid="{00000000-0010-0000-0800-00003B000000}" name="BLK1_INV58" dataDxfId="337" dataCellStyle="Percent">
      <calculatedColumnFormula>IFERROR(Inv_SY_B!BH4/Inv_SY_B!$NE4-1,"")</calculatedColumnFormula>
    </tableColumn>
    <tableColumn id="60" xr3:uid="{00000000-0010-0000-0800-00003C000000}" name="BLK1_INV59" dataDxfId="336" dataCellStyle="Percent">
      <calculatedColumnFormula>IFERROR(Inv_SY_B!BI4/Inv_SY_B!$NE4-1,"")</calculatedColumnFormula>
    </tableColumn>
    <tableColumn id="61" xr3:uid="{00000000-0010-0000-0800-00003D000000}" name="BLK1_INV60" dataDxfId="335" dataCellStyle="Percent">
      <calculatedColumnFormula>IFERROR(Inv_SY_B!BJ4/Inv_SY_B!$NE4-1,"")</calculatedColumnFormula>
    </tableColumn>
    <tableColumn id="62" xr3:uid="{00000000-0010-0000-0800-00003E000000}" name="BLK1_INV61" dataDxfId="334" dataCellStyle="Percent">
      <calculatedColumnFormula>IFERROR(Inv_SY_B!BK4/Inv_SY_B!$NE4-1,"")</calculatedColumnFormula>
    </tableColumn>
    <tableColumn id="63" xr3:uid="{00000000-0010-0000-0800-00003F000000}" name="BLK1_INV62" dataDxfId="333" dataCellStyle="Percent">
      <calculatedColumnFormula>IFERROR(Inv_SY_B!BL4/Inv_SY_B!$NE4-1,"")</calculatedColumnFormula>
    </tableColumn>
    <tableColumn id="64" xr3:uid="{00000000-0010-0000-0800-000040000000}" name="BLK1_INV63" dataDxfId="332" dataCellStyle="Percent">
      <calculatedColumnFormula>IFERROR(Inv_SY_B!BM4/Inv_SY_B!$NE4-1,"")</calculatedColumnFormula>
    </tableColumn>
    <tableColumn id="65" xr3:uid="{00000000-0010-0000-0800-000041000000}" name="BLK2_INV1" dataDxfId="331" dataCellStyle="Percent">
      <calculatedColumnFormula>IFERROR(Inv_SY_B!BN4/Inv_SY_B!$NE4-1,"")</calculatedColumnFormula>
    </tableColumn>
    <tableColumn id="66" xr3:uid="{00000000-0010-0000-0800-000042000000}" name="BLK2_INV2" dataDxfId="330" dataCellStyle="Percent">
      <calculatedColumnFormula>IFERROR(Inv_SY_B!BO4/Inv_SY_B!$NE4-1,"")</calculatedColumnFormula>
    </tableColumn>
    <tableColumn id="67" xr3:uid="{00000000-0010-0000-0800-000043000000}" name="BLK2_INV3" dataDxfId="329" dataCellStyle="Percent">
      <calculatedColumnFormula>IFERROR(Inv_SY_B!BP4/Inv_SY_B!$NE4-1,"")</calculatedColumnFormula>
    </tableColumn>
    <tableColumn id="68" xr3:uid="{00000000-0010-0000-0800-000044000000}" name="BLK2_INV4" dataDxfId="328" dataCellStyle="Percent">
      <calculatedColumnFormula>IFERROR(Inv_SY_B!BQ4/Inv_SY_B!$NE4-1,"")</calculatedColumnFormula>
    </tableColumn>
    <tableColumn id="69" xr3:uid="{00000000-0010-0000-0800-000045000000}" name="BLK2_INV5" dataDxfId="327" dataCellStyle="Percent">
      <calculatedColumnFormula>IFERROR(Inv_SY_B!BR4/Inv_SY_B!$NE4-1,"")</calculatedColumnFormula>
    </tableColumn>
    <tableColumn id="70" xr3:uid="{00000000-0010-0000-0800-000046000000}" name="BLK2_INV6" dataDxfId="326" dataCellStyle="Percent">
      <calculatedColumnFormula>IFERROR(Inv_SY_B!BS4/Inv_SY_B!$NE4-1,"")</calculatedColumnFormula>
    </tableColumn>
    <tableColumn id="71" xr3:uid="{00000000-0010-0000-0800-000047000000}" name="BLK2_INV7" dataDxfId="325" dataCellStyle="Percent">
      <calculatedColumnFormula>IFERROR(Inv_SY_B!BT4/Inv_SY_B!$NE4-1,"")</calculatedColumnFormula>
    </tableColumn>
    <tableColumn id="72" xr3:uid="{00000000-0010-0000-0800-000048000000}" name="BLK2_INV8" dataDxfId="324" dataCellStyle="Percent">
      <calculatedColumnFormula>IFERROR(Inv_SY_B!BU4/Inv_SY_B!$NE4-1,"")</calculatedColumnFormula>
    </tableColumn>
    <tableColumn id="73" xr3:uid="{00000000-0010-0000-0800-000049000000}" name="BLK2_INV9" dataDxfId="323" dataCellStyle="Percent">
      <calculatedColumnFormula>IFERROR(Inv_SY_B!BV4/Inv_SY_B!$NE4-1,"")</calculatedColumnFormula>
    </tableColumn>
    <tableColumn id="74" xr3:uid="{00000000-0010-0000-0800-00004A000000}" name="BLK2_INV10" dataDxfId="322" dataCellStyle="Percent">
      <calculatedColumnFormula>IFERROR(Inv_SY_B!BW4/Inv_SY_B!$NE4-1,"")</calculatedColumnFormula>
    </tableColumn>
    <tableColumn id="75" xr3:uid="{00000000-0010-0000-0800-00004B000000}" name="BLK2_INV11" dataDxfId="321" dataCellStyle="Percent">
      <calculatedColumnFormula>IFERROR(Inv_SY_B!BX4/Inv_SY_B!$NE4-1,"")</calculatedColumnFormula>
    </tableColumn>
    <tableColumn id="76" xr3:uid="{00000000-0010-0000-0800-00004C000000}" name="BLK2_INV12" dataDxfId="320" dataCellStyle="Percent">
      <calculatedColumnFormula>IFERROR(Inv_SY_B!BY4/Inv_SY_B!$NE4-1,"")</calculatedColumnFormula>
    </tableColumn>
    <tableColumn id="77" xr3:uid="{00000000-0010-0000-0800-00004D000000}" name="BLK2_INV13" dataDxfId="319" dataCellStyle="Percent">
      <calculatedColumnFormula>IFERROR(Inv_SY_B!BZ4/Inv_SY_B!$NE4-1,"")</calculatedColumnFormula>
    </tableColumn>
    <tableColumn id="78" xr3:uid="{00000000-0010-0000-0800-00004E000000}" name="BLK2_INV14" dataDxfId="318" dataCellStyle="Percent">
      <calculatedColumnFormula>IFERROR(Inv_SY_B!CA4/Inv_SY_B!$NE4-1,"")</calculatedColumnFormula>
    </tableColumn>
    <tableColumn id="79" xr3:uid="{00000000-0010-0000-0800-00004F000000}" name="BLK2_INV15" dataDxfId="317" dataCellStyle="Percent">
      <calculatedColumnFormula>IFERROR(Inv_SY_B!CB4/Inv_SY_B!$NE4-1,"")</calculatedColumnFormula>
    </tableColumn>
    <tableColumn id="80" xr3:uid="{00000000-0010-0000-0800-000050000000}" name="BLK2_INV16" dataDxfId="316" dataCellStyle="Percent">
      <calculatedColumnFormula>IFERROR(Inv_SY_B!CC4/Inv_SY_B!$NE4-1,"")</calculatedColumnFormula>
    </tableColumn>
    <tableColumn id="81" xr3:uid="{00000000-0010-0000-0800-000051000000}" name="BLK2_INV17" dataDxfId="315" dataCellStyle="Percent">
      <calculatedColumnFormula>IFERROR(Inv_SY_B!CD4/Inv_SY_B!$NE4-1,"")</calculatedColumnFormula>
    </tableColumn>
    <tableColumn id="82" xr3:uid="{00000000-0010-0000-0800-000052000000}" name="BLK2_INV18" dataDxfId="314" dataCellStyle="Percent">
      <calculatedColumnFormula>IFERROR(Inv_SY_B!CE4/Inv_SY_B!$NE4-1,"")</calculatedColumnFormula>
    </tableColumn>
    <tableColumn id="83" xr3:uid="{00000000-0010-0000-0800-000053000000}" name="BLK2_INV19" dataDxfId="313" dataCellStyle="Percent">
      <calculatedColumnFormula>IFERROR(Inv_SY_B!CF4/Inv_SY_B!$NE4-1,"")</calculatedColumnFormula>
    </tableColumn>
    <tableColumn id="84" xr3:uid="{00000000-0010-0000-0800-000054000000}" name="BLK2_INV20" dataDxfId="312" dataCellStyle="Percent">
      <calculatedColumnFormula>IFERROR(Inv_SY_B!CG4/Inv_SY_B!$NE4-1,"")</calculatedColumnFormula>
    </tableColumn>
    <tableColumn id="85" xr3:uid="{00000000-0010-0000-0800-000055000000}" name="BLK2_INV21" dataDxfId="311" dataCellStyle="Percent">
      <calculatedColumnFormula>IFERROR(Inv_SY_B!CH4/Inv_SY_B!$NE4-1,"")</calculatedColumnFormula>
    </tableColumn>
    <tableColumn id="86" xr3:uid="{00000000-0010-0000-0800-000056000000}" name="BLK2_INV22" dataDxfId="310" dataCellStyle="Percent">
      <calculatedColumnFormula>IFERROR(Inv_SY_B!CI4/Inv_SY_B!$NE4-1,"")</calculatedColumnFormula>
    </tableColumn>
    <tableColumn id="87" xr3:uid="{00000000-0010-0000-0800-000057000000}" name="BLK2_INV23" dataDxfId="309" dataCellStyle="Percent">
      <calculatedColumnFormula>IFERROR(Inv_SY_B!CJ4/Inv_SY_B!$NE4-1,"")</calculatedColumnFormula>
    </tableColumn>
    <tableColumn id="88" xr3:uid="{00000000-0010-0000-0800-000058000000}" name="BLK2_INV24" dataDxfId="308" dataCellStyle="Percent">
      <calculatedColumnFormula>IFERROR(Inv_SY_B!CK4/Inv_SY_B!$NE4-1,"")</calculatedColumnFormula>
    </tableColumn>
    <tableColumn id="89" xr3:uid="{00000000-0010-0000-0800-000059000000}" name="BLK2_INV25" dataDxfId="307" dataCellStyle="Percent">
      <calculatedColumnFormula>IFERROR(Inv_SY_B!CL4/Inv_SY_B!$NE4-1,"")</calculatedColumnFormula>
    </tableColumn>
    <tableColumn id="90" xr3:uid="{00000000-0010-0000-0800-00005A000000}" name="BLK2_INV26" dataDxfId="306" dataCellStyle="Percent">
      <calculatedColumnFormula>IFERROR(Inv_SY_B!CM4/Inv_SY_B!$NE4-1,"")</calculatedColumnFormula>
    </tableColumn>
    <tableColumn id="91" xr3:uid="{00000000-0010-0000-0800-00005B000000}" name="BLK2_INV27" dataDxfId="305" dataCellStyle="Percent">
      <calculatedColumnFormula>IFERROR(Inv_SY_B!CN4/Inv_SY_B!$NE4-1,"")</calculatedColumnFormula>
    </tableColumn>
    <tableColumn id="92" xr3:uid="{00000000-0010-0000-0800-00005C000000}" name="BLK2_INV28" dataDxfId="304" dataCellStyle="Percent">
      <calculatedColumnFormula>IFERROR(Inv_SY_B!CO4/Inv_SY_B!$NE4-1,"")</calculatedColumnFormula>
    </tableColumn>
    <tableColumn id="93" xr3:uid="{00000000-0010-0000-0800-00005D000000}" name="BLK3_INV1" dataDxfId="303" dataCellStyle="Percent">
      <calculatedColumnFormula>IFERROR(Inv_SY_B!CP4/Inv_SY_B!$NE4-1,"")</calculatedColumnFormula>
    </tableColumn>
    <tableColumn id="94" xr3:uid="{00000000-0010-0000-0800-00005E000000}" name="BLK3_INV2" dataDxfId="302" dataCellStyle="Percent">
      <calculatedColumnFormula>IFERROR(Inv_SY_B!CQ4/Inv_SY_B!$NE4-1,"")</calculatedColumnFormula>
    </tableColumn>
    <tableColumn id="95" xr3:uid="{00000000-0010-0000-0800-00005F000000}" name="BLK3_INV3" dataDxfId="301" dataCellStyle="Percent">
      <calculatedColumnFormula>IFERROR(Inv_SY_B!CR4/Inv_SY_B!$NE4-1,"")</calculatedColumnFormula>
    </tableColumn>
    <tableColumn id="96" xr3:uid="{00000000-0010-0000-0800-000060000000}" name="BLK3_INV4" dataDxfId="300" dataCellStyle="Percent">
      <calculatedColumnFormula>IFERROR(Inv_SY_B!CS4/Inv_SY_B!$NE4-1,"")</calculatedColumnFormula>
    </tableColumn>
    <tableColumn id="97" xr3:uid="{00000000-0010-0000-0800-000061000000}" name="BLK3_INV5" dataDxfId="299" dataCellStyle="Percent">
      <calculatedColumnFormula>IFERROR(Inv_SY_B!CT4/Inv_SY_B!$NE4-1,"")</calculatedColumnFormula>
    </tableColumn>
    <tableColumn id="98" xr3:uid="{00000000-0010-0000-0800-000062000000}" name="BLK3_INV6" dataDxfId="298" dataCellStyle="Percent">
      <calculatedColumnFormula>IFERROR(Inv_SY_B!CU4/Inv_SY_B!$NE4-1,"")</calculatedColumnFormula>
    </tableColumn>
    <tableColumn id="99" xr3:uid="{00000000-0010-0000-0800-000063000000}" name="BLK3_INV7" dataDxfId="297" dataCellStyle="Percent">
      <calculatedColumnFormula>IFERROR(Inv_SY_B!CV4/Inv_SY_B!$NE4-1,"")</calculatedColumnFormula>
    </tableColumn>
    <tableColumn id="100" xr3:uid="{00000000-0010-0000-0800-000064000000}" name="BLK3_INV8" dataDxfId="296" dataCellStyle="Percent">
      <calculatedColumnFormula>IFERROR(Inv_SY_B!CW4/Inv_SY_B!$NE4-1,"")</calculatedColumnFormula>
    </tableColumn>
    <tableColumn id="101" xr3:uid="{00000000-0010-0000-0800-000065000000}" name="BLK3_INV9" dataDxfId="295" dataCellStyle="Percent">
      <calculatedColumnFormula>IFERROR(Inv_SY_B!CX4/Inv_SY_B!$NE4-1,"")</calculatedColumnFormula>
    </tableColumn>
    <tableColumn id="102" xr3:uid="{00000000-0010-0000-0800-000066000000}" name="BLK3_INV10" dataDxfId="294" dataCellStyle="Percent">
      <calculatedColumnFormula>IFERROR(Inv_SY_B!CY4/Inv_SY_B!$NE4-1,"")</calculatedColumnFormula>
    </tableColumn>
    <tableColumn id="103" xr3:uid="{00000000-0010-0000-0800-000067000000}" name="BLK3_INV11" dataDxfId="293" dataCellStyle="Percent">
      <calculatedColumnFormula>IFERROR(Inv_SY_B!CZ4/Inv_SY_B!$NE4-1,"")</calculatedColumnFormula>
    </tableColumn>
    <tableColumn id="104" xr3:uid="{00000000-0010-0000-0800-000068000000}" name="BLK3_INV12" dataDxfId="292" dataCellStyle="Percent">
      <calculatedColumnFormula>IFERROR(Inv_SY_B!DA4/Inv_SY_B!$NE4-1,"")</calculatedColumnFormula>
    </tableColumn>
    <tableColumn id="105" xr3:uid="{00000000-0010-0000-0800-000069000000}" name="BLK3_INV13" dataDxfId="291" dataCellStyle="Percent">
      <calculatedColumnFormula>IFERROR(Inv_SY_B!DB4/Inv_SY_B!$NE4-1,"")</calculatedColumnFormula>
    </tableColumn>
    <tableColumn id="106" xr3:uid="{00000000-0010-0000-0800-00006A000000}" name="BLK3_INV14" dataDxfId="290" dataCellStyle="Percent">
      <calculatedColumnFormula>IFERROR(Inv_SY_B!DC4/Inv_SY_B!$NE4-1,"")</calculatedColumnFormula>
    </tableColumn>
    <tableColumn id="107" xr3:uid="{00000000-0010-0000-0800-00006B000000}" name="BLK3_INV15" dataDxfId="289" dataCellStyle="Percent">
      <calculatedColumnFormula>IFERROR(Inv_SY_B!DD4/Inv_SY_B!$NE4-1,"")</calculatedColumnFormula>
    </tableColumn>
    <tableColumn id="108" xr3:uid="{00000000-0010-0000-0800-00006C000000}" name="BLK3_INV16" dataDxfId="288" dataCellStyle="Percent">
      <calculatedColumnFormula>IFERROR(Inv_SY_B!DE4/Inv_SY_B!$NE4-1,"")</calculatedColumnFormula>
    </tableColumn>
    <tableColumn id="109" xr3:uid="{00000000-0010-0000-0800-00006D000000}" name="BLK3_INV17" dataDxfId="287" dataCellStyle="Percent">
      <calculatedColumnFormula>IFERROR(Inv_SY_B!DF4/Inv_SY_B!$NE4-1,"")</calculatedColumnFormula>
    </tableColumn>
    <tableColumn id="110" xr3:uid="{00000000-0010-0000-0800-00006E000000}" name="BLK3_INV18" dataDxfId="286" dataCellStyle="Percent">
      <calculatedColumnFormula>IFERROR(Inv_SY_B!DG4/Inv_SY_B!$NE4-1,"")</calculatedColumnFormula>
    </tableColumn>
    <tableColumn id="111" xr3:uid="{00000000-0010-0000-0800-00006F000000}" name="BLK3_INV19" dataDxfId="285" dataCellStyle="Percent">
      <calculatedColumnFormula>IFERROR(Inv_SY_B!DH4/Inv_SY_B!$NE4-1,"")</calculatedColumnFormula>
    </tableColumn>
    <tableColumn id="112" xr3:uid="{00000000-0010-0000-0800-000070000000}" name="BLK3_INV20" dataDxfId="284" dataCellStyle="Percent">
      <calculatedColumnFormula>IFERROR(Inv_SY_B!DI4/Inv_SY_B!$NE4-1,"")</calculatedColumnFormula>
    </tableColumn>
    <tableColumn id="113" xr3:uid="{00000000-0010-0000-0800-000071000000}" name="BLK3_INV21" dataDxfId="283" dataCellStyle="Percent">
      <calculatedColumnFormula>IFERROR(Inv_SY_B!DJ4/Inv_SY_B!$NE4-1,"")</calculatedColumnFormula>
    </tableColumn>
    <tableColumn id="114" xr3:uid="{00000000-0010-0000-0800-000072000000}" name="BLK3_INV22" dataDxfId="282" dataCellStyle="Percent">
      <calculatedColumnFormula>IFERROR(Inv_SY_B!DK4/Inv_SY_B!$NE4-1,"")</calculatedColumnFormula>
    </tableColumn>
    <tableColumn id="115" xr3:uid="{00000000-0010-0000-0800-000073000000}" name="BLK3_INV23" dataDxfId="281" dataCellStyle="Percent">
      <calculatedColumnFormula>IFERROR(Inv_SY_B!DL4/Inv_SY_B!$NE4-1,"")</calculatedColumnFormula>
    </tableColumn>
    <tableColumn id="116" xr3:uid="{00000000-0010-0000-0800-000074000000}" name="BLK4_INV1" dataDxfId="280" dataCellStyle="Percent">
      <calculatedColumnFormula>IFERROR(Inv_SY_B!DM4/Inv_SY_B!$NE4-1,"")</calculatedColumnFormula>
    </tableColumn>
    <tableColumn id="117" xr3:uid="{00000000-0010-0000-0800-000075000000}" name="BLK4_INV2" dataDxfId="279" dataCellStyle="Percent">
      <calculatedColumnFormula>IFERROR(Inv_SY_B!DN4/Inv_SY_B!$NE4-1,"")</calculatedColumnFormula>
    </tableColumn>
    <tableColumn id="118" xr3:uid="{00000000-0010-0000-0800-000076000000}" name="BLK4_INV3" dataDxfId="278" dataCellStyle="Percent">
      <calculatedColumnFormula>IFERROR(Inv_SY_B!DO4/Inv_SY_B!$NE4-1,"")</calculatedColumnFormula>
    </tableColumn>
    <tableColumn id="119" xr3:uid="{00000000-0010-0000-0800-000077000000}" name="BLK4_INV4" dataDxfId="277" dataCellStyle="Percent">
      <calculatedColumnFormula>IFERROR(Inv_SY_B!DP4/Inv_SY_B!$NE4-1,"")</calculatedColumnFormula>
    </tableColumn>
    <tableColumn id="120" xr3:uid="{00000000-0010-0000-0800-000078000000}" name="BLK4_INV5" dataDxfId="276" dataCellStyle="Percent">
      <calculatedColumnFormula>IFERROR(Inv_SY_B!DQ4/Inv_SY_B!$NE4-1,"")</calculatedColumnFormula>
    </tableColumn>
    <tableColumn id="121" xr3:uid="{00000000-0010-0000-0800-000079000000}" name="BLK4_INV6" dataDxfId="275" dataCellStyle="Percent">
      <calculatedColumnFormula>IFERROR(Inv_SY_B!DR4/Inv_SY_B!$NE4-1,"")</calculatedColumnFormula>
    </tableColumn>
    <tableColumn id="122" xr3:uid="{00000000-0010-0000-0800-00007A000000}" name="BLK4_INV7" dataDxfId="274" dataCellStyle="Percent">
      <calculatedColumnFormula>IFERROR(Inv_SY_B!DS4/Inv_SY_B!$NE4-1,"")</calculatedColumnFormula>
    </tableColumn>
    <tableColumn id="123" xr3:uid="{00000000-0010-0000-0800-00007B000000}" name="BLK4_INV8" dataDxfId="273" dataCellStyle="Percent">
      <calculatedColumnFormula>IFERROR(Inv_SY_B!DT4/Inv_SY_B!$NE4-1,"")</calculatedColumnFormula>
    </tableColumn>
    <tableColumn id="124" xr3:uid="{00000000-0010-0000-0800-00007C000000}" name="BLK4_INV9" dataDxfId="272" dataCellStyle="Percent">
      <calculatedColumnFormula>IFERROR(Inv_SY_B!DU4/Inv_SY_B!$NE4-1,"")</calculatedColumnFormula>
    </tableColumn>
    <tableColumn id="125" xr3:uid="{00000000-0010-0000-0800-00007D000000}" name="BLK4_INV10" dataDxfId="271" dataCellStyle="Percent">
      <calculatedColumnFormula>IFERROR(Inv_SY_B!DV4/Inv_SY_B!$NE4-1,"")</calculatedColumnFormula>
    </tableColumn>
    <tableColumn id="126" xr3:uid="{00000000-0010-0000-0800-00007E000000}" name="BLK4_INV11" dataDxfId="270" dataCellStyle="Percent">
      <calculatedColumnFormula>IFERROR(Inv_SY_B!DW4/Inv_SY_B!$NE4-1,"")</calculatedColumnFormula>
    </tableColumn>
    <tableColumn id="127" xr3:uid="{00000000-0010-0000-0800-00007F000000}" name="BLK4_INV12" dataDxfId="269" dataCellStyle="Percent">
      <calculatedColumnFormula>IFERROR(Inv_SY_B!DX4/Inv_SY_B!$NE4-1,"")</calculatedColumnFormula>
    </tableColumn>
    <tableColumn id="128" xr3:uid="{00000000-0010-0000-0800-000080000000}" name="BLK4_INV13" dataDxfId="268" dataCellStyle="Percent">
      <calculatedColumnFormula>IFERROR(Inv_SY_B!DY4/Inv_SY_B!$NE4-1,"")</calculatedColumnFormula>
    </tableColumn>
    <tableColumn id="129" xr3:uid="{00000000-0010-0000-0800-000081000000}" name="BLK4_INV14" dataDxfId="267" dataCellStyle="Percent">
      <calculatedColumnFormula>IFERROR(Inv_SY_B!DZ4/Inv_SY_B!$NE4-1,"")</calculatedColumnFormula>
    </tableColumn>
    <tableColumn id="130" xr3:uid="{00000000-0010-0000-0800-000082000000}" name="BLK4_INV15" dataDxfId="266" dataCellStyle="Percent">
      <calculatedColumnFormula>IFERROR(Inv_SY_B!EA4/Inv_SY_B!$NE4-1,"")</calculatedColumnFormula>
    </tableColumn>
    <tableColumn id="131" xr3:uid="{00000000-0010-0000-0800-000083000000}" name="BLK4_INV16" dataDxfId="265" dataCellStyle="Percent">
      <calculatedColumnFormula>IFERROR(Inv_SY_B!EB4/Inv_SY_B!$NE4-1,"")</calculatedColumnFormula>
    </tableColumn>
    <tableColumn id="132" xr3:uid="{00000000-0010-0000-0800-000084000000}" name="BLK4_INV17" dataDxfId="264" dataCellStyle="Percent">
      <calculatedColumnFormula>IFERROR(Inv_SY_B!EC4/Inv_SY_B!$NE4-1,"")</calculatedColumnFormula>
    </tableColumn>
    <tableColumn id="133" xr3:uid="{00000000-0010-0000-0800-000085000000}" name="BLK4_INV18" dataDxfId="263" dataCellStyle="Percent">
      <calculatedColumnFormula>IFERROR(Inv_SY_B!ED4/Inv_SY_B!$NE4-1,"")</calculatedColumnFormula>
    </tableColumn>
    <tableColumn id="134" xr3:uid="{00000000-0010-0000-0800-000086000000}" name="BLK4_INV19" dataDxfId="262" dataCellStyle="Percent">
      <calculatedColumnFormula>IFERROR(Inv_SY_B!EE4/Inv_SY_B!$NE4-1,"")</calculatedColumnFormula>
    </tableColumn>
    <tableColumn id="135" xr3:uid="{00000000-0010-0000-0800-000087000000}" name="BLK4_INV20" dataDxfId="261" dataCellStyle="Percent">
      <calculatedColumnFormula>IFERROR(Inv_SY_B!EF4/Inv_SY_B!$NE4-1,"")</calculatedColumnFormula>
    </tableColumn>
    <tableColumn id="136" xr3:uid="{00000000-0010-0000-0800-000088000000}" name="BLK4_INV21" dataDxfId="260" dataCellStyle="Percent">
      <calculatedColumnFormula>IFERROR(Inv_SY_B!EG4/Inv_SY_B!$NE4-1,"")</calculatedColumnFormula>
    </tableColumn>
    <tableColumn id="137" xr3:uid="{00000000-0010-0000-0800-000089000000}" name="BLK4_INV22" dataDxfId="259" dataCellStyle="Percent">
      <calculatedColumnFormula>IFERROR(Inv_SY_B!EH4/Inv_SY_B!$NE4-1,"")</calculatedColumnFormula>
    </tableColumn>
    <tableColumn id="138" xr3:uid="{00000000-0010-0000-0800-00008A000000}" name="BLK4_INV23" dataDxfId="258" dataCellStyle="Percent">
      <calculatedColumnFormula>IFERROR(Inv_SY_B!EI4/Inv_SY_B!$NE4-1,"")</calculatedColumnFormula>
    </tableColumn>
    <tableColumn id="139" xr3:uid="{00000000-0010-0000-0800-00008B000000}" name="BLK5_INV1" dataDxfId="257" dataCellStyle="Percent">
      <calculatedColumnFormula>IFERROR(Inv_SY_B!EJ4/Inv_SY_B!$NE4-1,"")</calculatedColumnFormula>
    </tableColumn>
    <tableColumn id="140" xr3:uid="{00000000-0010-0000-0800-00008C000000}" name="BLK5_INV2" dataDxfId="256" dataCellStyle="Percent">
      <calculatedColumnFormula>IFERROR(Inv_SY_B!EK4/Inv_SY_B!$NE4-1,"")</calculatedColumnFormula>
    </tableColumn>
    <tableColumn id="141" xr3:uid="{00000000-0010-0000-0800-00008D000000}" name="BLK5_INV3" dataDxfId="255" dataCellStyle="Percent">
      <calculatedColumnFormula>IFERROR(Inv_SY_B!EL4/Inv_SY_B!$NE4-1,"")</calculatedColumnFormula>
    </tableColumn>
    <tableColumn id="142" xr3:uid="{00000000-0010-0000-0800-00008E000000}" name="BLK5_INV4" dataDxfId="254" dataCellStyle="Percent">
      <calculatedColumnFormula>IFERROR(Inv_SY_B!EM4/Inv_SY_B!$NE4-1,"")</calculatedColumnFormula>
    </tableColumn>
    <tableColumn id="143" xr3:uid="{00000000-0010-0000-0800-00008F000000}" name="BLK5_INV5" dataDxfId="253" dataCellStyle="Percent">
      <calculatedColumnFormula>IFERROR(Inv_SY_B!EN4/Inv_SY_B!$NE4-1,"")</calculatedColumnFormula>
    </tableColumn>
    <tableColumn id="144" xr3:uid="{00000000-0010-0000-0800-000090000000}" name="BLK5_INV6" dataDxfId="252" dataCellStyle="Percent">
      <calculatedColumnFormula>IFERROR(Inv_SY_B!EO4/Inv_SY_B!$NE4-1,"")</calculatedColumnFormula>
    </tableColumn>
    <tableColumn id="145" xr3:uid="{00000000-0010-0000-0800-000091000000}" name="BLK5_INV7" dataDxfId="251" dataCellStyle="Percent">
      <calculatedColumnFormula>IFERROR(Inv_SY_B!EP4/Inv_SY_B!$NE4-1,"")</calculatedColumnFormula>
    </tableColumn>
    <tableColumn id="146" xr3:uid="{00000000-0010-0000-0800-000092000000}" name="BLK5_INV8" dataDxfId="250" dataCellStyle="Percent">
      <calculatedColumnFormula>IFERROR(Inv_SY_B!EQ4/Inv_SY_B!$NE4-1,"")</calculatedColumnFormula>
    </tableColumn>
    <tableColumn id="147" xr3:uid="{00000000-0010-0000-0800-000093000000}" name="BLK5_INV9" dataDxfId="249" dataCellStyle="Percent">
      <calculatedColumnFormula>IFERROR(Inv_SY_B!ER4/Inv_SY_B!$NE4-1,"")</calculatedColumnFormula>
    </tableColumn>
    <tableColumn id="148" xr3:uid="{00000000-0010-0000-0800-000094000000}" name="BLK5_INV10" dataDxfId="248" dataCellStyle="Percent">
      <calculatedColumnFormula>IFERROR(Inv_SY_B!ES4/Inv_SY_B!$NE4-1,"")</calculatedColumnFormula>
    </tableColumn>
    <tableColumn id="149" xr3:uid="{00000000-0010-0000-0800-000095000000}" name="BLK5_INV11" dataDxfId="247" dataCellStyle="Percent">
      <calculatedColumnFormula>IFERROR(Inv_SY_B!ET4/Inv_SY_B!$NE4-1,"")</calculatedColumnFormula>
    </tableColumn>
    <tableColumn id="150" xr3:uid="{00000000-0010-0000-0800-000096000000}" name="BLK5_INV12" dataDxfId="246" dataCellStyle="Percent">
      <calculatedColumnFormula>IFERROR(Inv_SY_B!EU4/Inv_SY_B!$NE4-1,"")</calculatedColumnFormula>
    </tableColumn>
    <tableColumn id="151" xr3:uid="{00000000-0010-0000-0800-000097000000}" name="BLK5_INV13" dataDxfId="245" dataCellStyle="Percent">
      <calculatedColumnFormula>IFERROR(Inv_SY_B!EV4/Inv_SY_B!$NE4-1,"")</calculatedColumnFormula>
    </tableColumn>
    <tableColumn id="152" xr3:uid="{00000000-0010-0000-0800-000098000000}" name="BLK5_INV14" dataDxfId="244" dataCellStyle="Percent">
      <calculatedColumnFormula>IFERROR(Inv_SY_B!EW4/Inv_SY_B!$NE4-1,"")</calculatedColumnFormula>
    </tableColumn>
    <tableColumn id="153" xr3:uid="{00000000-0010-0000-0800-000099000000}" name="BLK5_INV15" dataDxfId="243" dataCellStyle="Percent">
      <calculatedColumnFormula>IFERROR(Inv_SY_B!EX4/Inv_SY_B!$NE4-1,"")</calculatedColumnFormula>
    </tableColumn>
    <tableColumn id="154" xr3:uid="{00000000-0010-0000-0800-00009A000000}" name="BLK5_INV16" dataDxfId="242" dataCellStyle="Percent">
      <calculatedColumnFormula>IFERROR(Inv_SY_B!EY4/Inv_SY_B!$NE4-1,"")</calculatedColumnFormula>
    </tableColumn>
    <tableColumn id="155" xr3:uid="{00000000-0010-0000-0800-00009B000000}" name="BLK5_INV17" dataDxfId="241" dataCellStyle="Percent">
      <calculatedColumnFormula>IFERROR(Inv_SY_B!EZ4/Inv_SY_B!$NE4-1,"")</calculatedColumnFormula>
    </tableColumn>
    <tableColumn id="156" xr3:uid="{00000000-0010-0000-0800-00009C000000}" name="BLK5_INV18" dataDxfId="240" dataCellStyle="Percent">
      <calculatedColumnFormula>IFERROR(Inv_SY_B!FA4/Inv_SY_B!$NE4-1,"")</calculatedColumnFormula>
    </tableColumn>
    <tableColumn id="157" xr3:uid="{00000000-0010-0000-0800-00009D000000}" name="BLK5_INV19" dataDxfId="239" dataCellStyle="Percent">
      <calculatedColumnFormula>IFERROR(Inv_SY_B!FB4/Inv_SY_B!$NE4-1,"")</calculatedColumnFormula>
    </tableColumn>
    <tableColumn id="158" xr3:uid="{00000000-0010-0000-0800-00009E000000}" name="BLK5_INV20" dataDxfId="238" dataCellStyle="Percent">
      <calculatedColumnFormula>IFERROR(Inv_SY_B!FC4/Inv_SY_B!$NE4-1,"")</calculatedColumnFormula>
    </tableColumn>
    <tableColumn id="159" xr3:uid="{00000000-0010-0000-0800-00009F000000}" name="BLK5_INV21" dataDxfId="237" dataCellStyle="Percent">
      <calculatedColumnFormula>IFERROR(Inv_SY_B!FD4/Inv_SY_B!$NE4-1,"")</calculatedColumnFormula>
    </tableColumn>
    <tableColumn id="160" xr3:uid="{00000000-0010-0000-0800-0000A0000000}" name="BLK5_INV22" dataDxfId="236" dataCellStyle="Percent">
      <calculatedColumnFormula>IFERROR(Inv_SY_B!FE4/Inv_SY_B!$NE4-1,"")</calculatedColumnFormula>
    </tableColumn>
    <tableColumn id="161" xr3:uid="{00000000-0010-0000-0800-0000A1000000}" name="BLK5_INV23" dataDxfId="235" dataCellStyle="Percent">
      <calculatedColumnFormula>IFERROR(Inv_SY_B!FF4/Inv_SY_B!$NE4-1,"")</calculatedColumnFormula>
    </tableColumn>
    <tableColumn id="162" xr3:uid="{00000000-0010-0000-0800-0000A2000000}" name="BLK5_INV24" dataDxfId="234" dataCellStyle="Percent">
      <calculatedColumnFormula>IFERROR(Inv_SY_B!FG4/Inv_SY_B!$NE4-1,"")</calculatedColumnFormula>
    </tableColumn>
    <tableColumn id="163" xr3:uid="{00000000-0010-0000-0800-0000A3000000}" name="BLK5_INV25" dataDxfId="233" dataCellStyle="Percent">
      <calculatedColumnFormula>IFERROR(Inv_SY_B!FH4/Inv_SY_B!$NE4-1,"")</calculatedColumnFormula>
    </tableColumn>
    <tableColumn id="164" xr3:uid="{00000000-0010-0000-0800-0000A4000000}" name="BLK5_INV26" dataDxfId="232" dataCellStyle="Percent">
      <calculatedColumnFormula>IFERROR(Inv_SY_B!FI4/Inv_SY_B!$NE4-1,"")</calculatedColumnFormula>
    </tableColumn>
    <tableColumn id="165" xr3:uid="{00000000-0010-0000-0800-0000A5000000}" name="BLK5_INV27" dataDxfId="231" dataCellStyle="Percent">
      <calculatedColumnFormula>IFERROR(Inv_SY_B!FJ4/Inv_SY_B!$NE4-1,"")</calculatedColumnFormula>
    </tableColumn>
    <tableColumn id="166" xr3:uid="{00000000-0010-0000-0800-0000A6000000}" name="BLK5_INV28" dataDxfId="230" dataCellStyle="Percent">
      <calculatedColumnFormula>IFERROR(Inv_SY_B!FK4/Inv_SY_B!$NE4-1,"")</calculatedColumnFormula>
    </tableColumn>
    <tableColumn id="167" xr3:uid="{00000000-0010-0000-0800-0000A7000000}" name="BLK5_INV29" dataDxfId="229" dataCellStyle="Percent">
      <calculatedColumnFormula>IFERROR(Inv_SY_B!FL4/Inv_SY_B!$NE4-1,"")</calculatedColumnFormula>
    </tableColumn>
    <tableColumn id="168" xr3:uid="{00000000-0010-0000-0800-0000A8000000}" name="BLK6_INV1" dataDxfId="228" dataCellStyle="Percent">
      <calculatedColumnFormula>IFERROR(Inv_SY_B!FM4/Inv_SY_B!$NE4-1,"")</calculatedColumnFormula>
    </tableColumn>
    <tableColumn id="169" xr3:uid="{00000000-0010-0000-0800-0000A9000000}" name="BLK6_INV2" dataDxfId="227" dataCellStyle="Percent">
      <calculatedColumnFormula>IFERROR(Inv_SY_B!FN4/Inv_SY_B!$NE4-1,"")</calculatedColumnFormula>
    </tableColumn>
    <tableColumn id="170" xr3:uid="{00000000-0010-0000-0800-0000AA000000}" name="BLK6_INV3" dataDxfId="226" dataCellStyle="Percent">
      <calculatedColumnFormula>IFERROR(Inv_SY_B!FO4/Inv_SY_B!$NE4-1,"")</calculatedColumnFormula>
    </tableColumn>
    <tableColumn id="171" xr3:uid="{00000000-0010-0000-0800-0000AB000000}" name="BLK6_INV4" dataDxfId="225" dataCellStyle="Percent">
      <calculatedColumnFormula>IFERROR(Inv_SY_B!FP4/Inv_SY_B!$NE4-1,"")</calculatedColumnFormula>
    </tableColumn>
    <tableColumn id="172" xr3:uid="{00000000-0010-0000-0800-0000AC000000}" name="BLK6_INV5" dataDxfId="224" dataCellStyle="Percent">
      <calculatedColumnFormula>IFERROR(Inv_SY_B!FQ4/Inv_SY_B!$NE4-1,"")</calculatedColumnFormula>
    </tableColumn>
    <tableColumn id="173" xr3:uid="{00000000-0010-0000-0800-0000AD000000}" name="BLK6_INV6" dataDxfId="223" dataCellStyle="Percent">
      <calculatedColumnFormula>IFERROR(Inv_SY_B!FR4/Inv_SY_B!$NE4-1,"")</calculatedColumnFormula>
    </tableColumn>
    <tableColumn id="174" xr3:uid="{00000000-0010-0000-0800-0000AE000000}" name="BLK6_INV7" dataDxfId="222" dataCellStyle="Percent">
      <calculatedColumnFormula>IFERROR(Inv_SY_B!FS4/Inv_SY_B!$NE4-1,"")</calculatedColumnFormula>
    </tableColumn>
    <tableColumn id="175" xr3:uid="{00000000-0010-0000-0800-0000AF000000}" name="BLK6_INV8" dataDxfId="221" dataCellStyle="Percent">
      <calculatedColumnFormula>IFERROR(Inv_SY_B!FT4/Inv_SY_B!$NE4-1,"")</calculatedColumnFormula>
    </tableColumn>
    <tableColumn id="176" xr3:uid="{00000000-0010-0000-0800-0000B0000000}" name="BLK6_INV9" dataDxfId="220" dataCellStyle="Percent">
      <calculatedColumnFormula>IFERROR(Inv_SY_B!FU4/Inv_SY_B!$NE4-1,"")</calculatedColumnFormula>
    </tableColumn>
    <tableColumn id="177" xr3:uid="{00000000-0010-0000-0800-0000B1000000}" name="BLK6_INV10" dataDxfId="219" dataCellStyle="Percent">
      <calculatedColumnFormula>IFERROR(Inv_SY_B!FV4/Inv_SY_B!$NE4-1,"")</calculatedColumnFormula>
    </tableColumn>
    <tableColumn id="178" xr3:uid="{00000000-0010-0000-0800-0000B2000000}" name="BLK6_INV11" dataDxfId="218" dataCellStyle="Percent">
      <calculatedColumnFormula>IFERROR(Inv_SY_B!FW4/Inv_SY_B!$NE4-1,"")</calculatedColumnFormula>
    </tableColumn>
    <tableColumn id="179" xr3:uid="{00000000-0010-0000-0800-0000B3000000}" name="BLK6_INV12" dataDxfId="217" dataCellStyle="Percent">
      <calculatedColumnFormula>IFERROR(Inv_SY_B!FX4/Inv_SY_B!$NE4-1,"")</calculatedColumnFormula>
    </tableColumn>
    <tableColumn id="180" xr3:uid="{00000000-0010-0000-0800-0000B4000000}" name="BLK6_INV13" dataDxfId="216" dataCellStyle="Percent">
      <calculatedColumnFormula>IFERROR(Inv_SY_B!FY4/Inv_SY_B!$NE4-1,"")</calculatedColumnFormula>
    </tableColumn>
    <tableColumn id="181" xr3:uid="{00000000-0010-0000-0800-0000B5000000}" name="BLK6_INV14" dataDxfId="215" dataCellStyle="Percent">
      <calculatedColumnFormula>IFERROR(Inv_SY_B!FZ4/Inv_SY_B!$NE4-1,"")</calculatedColumnFormula>
    </tableColumn>
    <tableColumn id="182" xr3:uid="{00000000-0010-0000-0800-0000B6000000}" name="BLK6_INV15" dataDxfId="214" dataCellStyle="Percent">
      <calculatedColumnFormula>IFERROR(Inv_SY_B!GA4/Inv_SY_B!$NE4-1,"")</calculatedColumnFormula>
    </tableColumn>
    <tableColumn id="183" xr3:uid="{00000000-0010-0000-0800-0000B7000000}" name="BLK6_INV16" dataDxfId="213" dataCellStyle="Percent">
      <calculatedColumnFormula>IFERROR(Inv_SY_B!GB4/Inv_SY_B!$NE4-1,"")</calculatedColumnFormula>
    </tableColumn>
    <tableColumn id="184" xr3:uid="{00000000-0010-0000-0800-0000B8000000}" name="BLK6_INV17" dataDxfId="212" dataCellStyle="Percent">
      <calculatedColumnFormula>IFERROR(Inv_SY_B!GC4/Inv_SY_B!$NE4-1,"")</calculatedColumnFormula>
    </tableColumn>
    <tableColumn id="185" xr3:uid="{00000000-0010-0000-0800-0000B9000000}" name="BLK6_INV18" dataDxfId="211" dataCellStyle="Percent">
      <calculatedColumnFormula>IFERROR(Inv_SY_B!GD4/Inv_SY_B!$NE4-1,"")</calculatedColumnFormula>
    </tableColumn>
    <tableColumn id="186" xr3:uid="{00000000-0010-0000-0800-0000BA000000}" name="BLK6_INV19" dataDxfId="210" dataCellStyle="Percent">
      <calculatedColumnFormula>IFERROR(Inv_SY_B!GE4/Inv_SY_B!$NE4-1,"")</calculatedColumnFormula>
    </tableColumn>
    <tableColumn id="187" xr3:uid="{00000000-0010-0000-0800-0000BB000000}" name="BLK6_INV20" dataDxfId="209" dataCellStyle="Percent">
      <calculatedColumnFormula>IFERROR(Inv_SY_B!GF4/Inv_SY_B!$NE4-1,"")</calculatedColumnFormula>
    </tableColumn>
    <tableColumn id="188" xr3:uid="{00000000-0010-0000-0800-0000BC000000}" name="BLK6_INV21" dataDxfId="208" dataCellStyle="Percent">
      <calculatedColumnFormula>IFERROR(Inv_SY_B!GG4/Inv_SY_B!$NE4-1,"")</calculatedColumnFormula>
    </tableColumn>
    <tableColumn id="189" xr3:uid="{00000000-0010-0000-0800-0000BD000000}" name="BLK6_INV22" dataDxfId="207" dataCellStyle="Percent">
      <calculatedColumnFormula>IFERROR(Inv_SY_B!GH4/Inv_SY_B!$NE4-1,"")</calculatedColumnFormula>
    </tableColumn>
    <tableColumn id="190" xr3:uid="{00000000-0010-0000-0800-0000BE000000}" name="BLK6_INV23" dataDxfId="206" dataCellStyle="Percent">
      <calculatedColumnFormula>IFERROR(Inv_SY_B!GI4/Inv_SY_B!$NE4-1,"")</calculatedColumnFormula>
    </tableColumn>
    <tableColumn id="191" xr3:uid="{00000000-0010-0000-0800-0000BF000000}" name="BLK6_INV24" dataDxfId="205" dataCellStyle="Percent">
      <calculatedColumnFormula>IFERROR(Inv_SY_B!GJ4/Inv_SY_B!$NE4-1,"")</calculatedColumnFormula>
    </tableColumn>
    <tableColumn id="192" xr3:uid="{00000000-0010-0000-0800-0000C0000000}" name="BLK6_INV25" dataDxfId="204" dataCellStyle="Percent">
      <calculatedColumnFormula>IFERROR(Inv_SY_B!GK4/Inv_SY_B!$NE4-1,"")</calculatedColumnFormula>
    </tableColumn>
    <tableColumn id="193" xr3:uid="{00000000-0010-0000-0800-0000C1000000}" name="BLK6_INV26" dataDxfId="203" dataCellStyle="Percent">
      <calculatedColumnFormula>IFERROR(Inv_SY_B!GL4/Inv_SY_B!$NE4-1,"")</calculatedColumnFormula>
    </tableColumn>
    <tableColumn id="194" xr3:uid="{00000000-0010-0000-0800-0000C2000000}" name="BLK6_INV27" dataDxfId="202" dataCellStyle="Percent">
      <calculatedColumnFormula>IFERROR(Inv_SY_B!GM4/Inv_SY_B!$NE4-1,"")</calculatedColumnFormula>
    </tableColumn>
    <tableColumn id="195" xr3:uid="{00000000-0010-0000-0800-0000C3000000}" name="BLK6_INV28" dataDxfId="201" dataCellStyle="Percent">
      <calculatedColumnFormula>IFERROR(Inv_SY_B!GN4/Inv_SY_B!$NE4-1,"")</calculatedColumnFormula>
    </tableColumn>
    <tableColumn id="196" xr3:uid="{00000000-0010-0000-0800-0000C4000000}" name="BLK6_INV29" dataDxfId="200" dataCellStyle="Percent">
      <calculatedColumnFormula>IFERROR(Inv_SY_B!GO4/Inv_SY_B!$NE4-1,"")</calculatedColumnFormula>
    </tableColumn>
    <tableColumn id="197" xr3:uid="{00000000-0010-0000-0800-0000C5000000}" name="BLK6_INV30" dataDxfId="199" dataCellStyle="Percent">
      <calculatedColumnFormula>IFERROR(Inv_SY_B!GP4/Inv_SY_B!$NE4-1,"")</calculatedColumnFormula>
    </tableColumn>
    <tableColumn id="198" xr3:uid="{00000000-0010-0000-0800-0000C6000000}" name="BLK6_INV31" dataDxfId="198" dataCellStyle="Percent">
      <calculatedColumnFormula>IFERROR(Inv_SY_B!GQ4/Inv_SY_B!$NE4-1,"")</calculatedColumnFormula>
    </tableColumn>
    <tableColumn id="199" xr3:uid="{00000000-0010-0000-0800-0000C7000000}" name="BLK7_INV1" dataDxfId="197" dataCellStyle="Percent">
      <calculatedColumnFormula>IFERROR(Inv_SY_B!GR4/Inv_SY_B!$NE4-1,"")</calculatedColumnFormula>
    </tableColumn>
    <tableColumn id="200" xr3:uid="{00000000-0010-0000-0800-0000C8000000}" name="BLK7_INV2" dataDxfId="196" dataCellStyle="Percent">
      <calculatedColumnFormula>IFERROR(Inv_SY_B!GS4/Inv_SY_B!$NE4-1,"")</calculatedColumnFormula>
    </tableColumn>
    <tableColumn id="201" xr3:uid="{00000000-0010-0000-0800-0000C9000000}" name="BLK7_INV3" dataDxfId="195" dataCellStyle="Percent">
      <calculatedColumnFormula>IFERROR(Inv_SY_B!GT4/Inv_SY_B!$NE4-1,"")</calculatedColumnFormula>
    </tableColumn>
    <tableColumn id="202" xr3:uid="{00000000-0010-0000-0800-0000CA000000}" name="BLK7_INV4" dataDxfId="194" dataCellStyle="Percent">
      <calculatedColumnFormula>IFERROR(Inv_SY_B!GU4/Inv_SY_B!$NE4-1,"")</calculatedColumnFormula>
    </tableColumn>
    <tableColumn id="203" xr3:uid="{00000000-0010-0000-0800-0000CB000000}" name="BLK7_INV5" dataDxfId="193" dataCellStyle="Percent">
      <calculatedColumnFormula>IFERROR(Inv_SY_B!GV4/Inv_SY_B!$NE4-1,"")</calculatedColumnFormula>
    </tableColumn>
    <tableColumn id="204" xr3:uid="{00000000-0010-0000-0800-0000CC000000}" name="BLK7_INV6" dataDxfId="192" dataCellStyle="Percent">
      <calculatedColumnFormula>IFERROR(Inv_SY_B!GW4/Inv_SY_B!$NE4-1,"")</calculatedColumnFormula>
    </tableColumn>
    <tableColumn id="205" xr3:uid="{00000000-0010-0000-0800-0000CD000000}" name="BLK7_INV7" dataDxfId="191" dataCellStyle="Percent">
      <calculatedColumnFormula>IFERROR(Inv_SY_B!GX4/Inv_SY_B!$NE4-1,"")</calculatedColumnFormula>
    </tableColumn>
    <tableColumn id="206" xr3:uid="{00000000-0010-0000-0800-0000CE000000}" name="BLK7_INV8" dataDxfId="190" dataCellStyle="Percent">
      <calculatedColumnFormula>IFERROR(Inv_SY_B!GY4/Inv_SY_B!$NE4-1,"")</calculatedColumnFormula>
    </tableColumn>
    <tableColumn id="207" xr3:uid="{00000000-0010-0000-0800-0000CF000000}" name="BLK7_INV9" dataDxfId="189" dataCellStyle="Percent">
      <calculatedColumnFormula>IFERROR(Inv_SY_B!GZ4/Inv_SY_B!$NE4-1,"")</calculatedColumnFormula>
    </tableColumn>
    <tableColumn id="208" xr3:uid="{00000000-0010-0000-0800-0000D0000000}" name="BLK7_INV10" dataDxfId="188" dataCellStyle="Percent">
      <calculatedColumnFormula>IFERROR(Inv_SY_B!HA4/Inv_SY_B!$NE4-1,"")</calculatedColumnFormula>
    </tableColumn>
    <tableColumn id="209" xr3:uid="{00000000-0010-0000-0800-0000D1000000}" name="BLK7_INV11" dataDxfId="187" dataCellStyle="Percent">
      <calculatedColumnFormula>IFERROR(Inv_SY_B!HB4/Inv_SY_B!$NE4-1,"")</calculatedColumnFormula>
    </tableColumn>
    <tableColumn id="210" xr3:uid="{00000000-0010-0000-0800-0000D2000000}" name="BLK7_INV12" dataDxfId="186" dataCellStyle="Percent">
      <calculatedColumnFormula>IFERROR(Inv_SY_B!HC4/Inv_SY_B!$NE4-1,"")</calculatedColumnFormula>
    </tableColumn>
    <tableColumn id="211" xr3:uid="{00000000-0010-0000-0800-0000D3000000}" name="BLK7_INV13" dataDxfId="185" dataCellStyle="Percent">
      <calculatedColumnFormula>IFERROR(Inv_SY_B!HD4/Inv_SY_B!$NE4-1,"")</calculatedColumnFormula>
    </tableColumn>
    <tableColumn id="212" xr3:uid="{00000000-0010-0000-0800-0000D4000000}" name="BLK7_INV14" dataDxfId="184" dataCellStyle="Percent">
      <calculatedColumnFormula>IFERROR(Inv_SY_B!HE4/Inv_SY_B!$NE4-1,"")</calculatedColumnFormula>
    </tableColumn>
    <tableColumn id="213" xr3:uid="{00000000-0010-0000-0800-0000D5000000}" name="BLK7_INV15" dataDxfId="183" dataCellStyle="Percent">
      <calculatedColumnFormula>IFERROR(Inv_SY_B!HF4/Inv_SY_B!$NE4-1,"")</calculatedColumnFormula>
    </tableColumn>
    <tableColumn id="214" xr3:uid="{00000000-0010-0000-0800-0000D6000000}" name="BLK7_INV16" dataDxfId="182" dataCellStyle="Percent">
      <calculatedColumnFormula>IFERROR(Inv_SY_B!HG4/Inv_SY_B!$NE4-1,"")</calculatedColumnFormula>
    </tableColumn>
    <tableColumn id="215" xr3:uid="{00000000-0010-0000-0800-0000D7000000}" name="BLK7_INV17" dataDxfId="181" dataCellStyle="Percent">
      <calculatedColumnFormula>IFERROR(Inv_SY_B!HH4/Inv_SY_B!$NE4-1,"")</calculatedColumnFormula>
    </tableColumn>
    <tableColumn id="216" xr3:uid="{00000000-0010-0000-0800-0000D8000000}" name="BLK7_INV18" dataDxfId="180" dataCellStyle="Percent">
      <calculatedColumnFormula>IFERROR(Inv_SY_B!HI4/Inv_SY_B!$NE4-1,"")</calculatedColumnFormula>
    </tableColumn>
    <tableColumn id="217" xr3:uid="{00000000-0010-0000-0800-0000D9000000}" name="BLK7_INV19" dataDxfId="179" dataCellStyle="Percent">
      <calculatedColumnFormula>IFERROR(Inv_SY_B!HJ4/Inv_SY_B!$NE4-1,"")</calculatedColumnFormula>
    </tableColumn>
    <tableColumn id="218" xr3:uid="{00000000-0010-0000-0800-0000DA000000}" name="BLK7_INV20" dataDxfId="178" dataCellStyle="Percent">
      <calculatedColumnFormula>IFERROR(Inv_SY_B!HK4/Inv_SY_B!$NE4-1,"")</calculatedColumnFormula>
    </tableColumn>
    <tableColumn id="219" xr3:uid="{00000000-0010-0000-0800-0000DB000000}" name="BLK7_INV21" dataDxfId="177" dataCellStyle="Percent">
      <calculatedColumnFormula>IFERROR(Inv_SY_B!HL4/Inv_SY_B!$NE4-1,"")</calculatedColumnFormula>
    </tableColumn>
    <tableColumn id="220" xr3:uid="{00000000-0010-0000-0800-0000DC000000}" name="BLK7_INV22" dataDxfId="176" dataCellStyle="Percent">
      <calculatedColumnFormula>IFERROR(Inv_SY_B!HM4/Inv_SY_B!$NE4-1,"")</calculatedColumnFormula>
    </tableColumn>
    <tableColumn id="221" xr3:uid="{00000000-0010-0000-0800-0000DD000000}" name="BLK7_INV23" dataDxfId="175" dataCellStyle="Percent">
      <calculatedColumnFormula>IFERROR(Inv_SY_B!HN4/Inv_SY_B!$NE4-1,"")</calculatedColumnFormula>
    </tableColumn>
    <tableColumn id="222" xr3:uid="{00000000-0010-0000-0800-0000DE000000}" name="BLK7_INV24" dataDxfId="174" dataCellStyle="Percent">
      <calculatedColumnFormula>IFERROR(Inv_SY_B!HO4/Inv_SY_B!$NE4-1,"")</calculatedColumnFormula>
    </tableColumn>
    <tableColumn id="223" xr3:uid="{00000000-0010-0000-0800-0000DF000000}" name="BLK7_INV25" dataDxfId="173" dataCellStyle="Percent">
      <calculatedColumnFormula>IFERROR(Inv_SY_B!HP4/Inv_SY_B!$NE4-1,"")</calculatedColumnFormula>
    </tableColumn>
    <tableColumn id="224" xr3:uid="{00000000-0010-0000-0800-0000E0000000}" name="BLK7_INV26" dataDxfId="172" dataCellStyle="Percent">
      <calculatedColumnFormula>IFERROR(Inv_SY_B!HQ4/Inv_SY_B!$NE4-1,"")</calculatedColumnFormula>
    </tableColumn>
    <tableColumn id="225" xr3:uid="{00000000-0010-0000-0800-0000E1000000}" name="BLK7_INV27" dataDxfId="171" dataCellStyle="Percent">
      <calculatedColumnFormula>IFERROR(Inv_SY_B!HR4/Inv_SY_B!$NE4-1,"")</calculatedColumnFormula>
    </tableColumn>
    <tableColumn id="226" xr3:uid="{00000000-0010-0000-0800-0000E2000000}" name="BLK7_INV28" dataDxfId="170" dataCellStyle="Percent">
      <calculatedColumnFormula>IFERROR(Inv_SY_B!HS4/Inv_SY_B!$NE4-1,"")</calculatedColumnFormula>
    </tableColumn>
    <tableColumn id="227" xr3:uid="{00000000-0010-0000-0800-0000E3000000}" name="BLK7_INV29" dataDxfId="169" dataCellStyle="Percent">
      <calculatedColumnFormula>IFERROR(Inv_SY_B!HT4/Inv_SY_B!$NE4-1,"")</calculatedColumnFormula>
    </tableColumn>
    <tableColumn id="228" xr3:uid="{00000000-0010-0000-0800-0000E4000000}" name="BLK8_INV1" dataDxfId="168" dataCellStyle="Percent">
      <calculatedColumnFormula>IFERROR(Inv_SY_B!HU4/Inv_SY_B!$NE4-1,"")</calculatedColumnFormula>
    </tableColumn>
    <tableColumn id="229" xr3:uid="{00000000-0010-0000-0800-0000E5000000}" name="BLK8_INV2" dataDxfId="167" dataCellStyle="Percent">
      <calculatedColumnFormula>IFERROR(Inv_SY_B!HV4/Inv_SY_B!$NE4-1,"")</calculatedColumnFormula>
    </tableColumn>
    <tableColumn id="230" xr3:uid="{00000000-0010-0000-0800-0000E6000000}" name="BLK8_INV3" dataDxfId="166" dataCellStyle="Percent">
      <calculatedColumnFormula>IFERROR(Inv_SY_B!HW4/Inv_SY_B!$NE4-1,"")</calculatedColumnFormula>
    </tableColumn>
    <tableColumn id="231" xr3:uid="{00000000-0010-0000-0800-0000E7000000}" name="BLK8_INV4" dataDxfId="165" dataCellStyle="Percent">
      <calculatedColumnFormula>IFERROR(Inv_SY_B!HX4/Inv_SY_B!$NE4-1,"")</calculatedColumnFormula>
    </tableColumn>
    <tableColumn id="232" xr3:uid="{00000000-0010-0000-0800-0000E8000000}" name="BLK8_INV5" dataDxfId="164" dataCellStyle="Percent">
      <calculatedColumnFormula>IFERROR(Inv_SY_B!HY4/Inv_SY_B!$NE4-1,"")</calculatedColumnFormula>
    </tableColumn>
    <tableColumn id="233" xr3:uid="{00000000-0010-0000-0800-0000E9000000}" name="BLK8_INV6" dataDxfId="163" dataCellStyle="Percent">
      <calculatedColumnFormula>IFERROR(Inv_SY_B!HZ4/Inv_SY_B!$NE4-1,"")</calculatedColumnFormula>
    </tableColumn>
    <tableColumn id="234" xr3:uid="{00000000-0010-0000-0800-0000EA000000}" name="BLK8_INV7" dataDxfId="162" dataCellStyle="Percent">
      <calculatedColumnFormula>IFERROR(Inv_SY_B!IA4/Inv_SY_B!$NE4-1,"")</calculatedColumnFormula>
    </tableColumn>
    <tableColumn id="235" xr3:uid="{00000000-0010-0000-0800-0000EB000000}" name="BLK8_INV8" dataDxfId="161" dataCellStyle="Percent">
      <calculatedColumnFormula>IFERROR(Inv_SY_B!IB4/Inv_SY_B!$NE4-1,"")</calculatedColumnFormula>
    </tableColumn>
    <tableColumn id="236" xr3:uid="{00000000-0010-0000-0800-0000EC000000}" name="BLK8_INV9" dataDxfId="160" dataCellStyle="Percent">
      <calculatedColumnFormula>IFERROR(Inv_SY_B!IC4/Inv_SY_B!$NE4-1,"")</calculatedColumnFormula>
    </tableColumn>
    <tableColumn id="237" xr3:uid="{00000000-0010-0000-0800-0000ED000000}" name="BLK8_INV10" dataDxfId="159" dataCellStyle="Percent">
      <calculatedColumnFormula>IFERROR(Inv_SY_B!ID4/Inv_SY_B!$NE4-1,"")</calculatedColumnFormula>
    </tableColumn>
    <tableColumn id="238" xr3:uid="{00000000-0010-0000-0800-0000EE000000}" name="BLK8_INV11" dataDxfId="158" dataCellStyle="Percent">
      <calculatedColumnFormula>IFERROR(Inv_SY_B!IE4/Inv_SY_B!$NE4-1,"")</calculatedColumnFormula>
    </tableColumn>
    <tableColumn id="239" xr3:uid="{00000000-0010-0000-0800-0000EF000000}" name="BLK8_INV12" dataDxfId="157" dataCellStyle="Percent">
      <calculatedColumnFormula>IFERROR(Inv_SY_B!IF4/Inv_SY_B!$NE4-1,"")</calculatedColumnFormula>
    </tableColumn>
    <tableColumn id="240" xr3:uid="{00000000-0010-0000-0800-0000F0000000}" name="BLK8_INV13" dataDxfId="156" dataCellStyle="Percent">
      <calculatedColumnFormula>IFERROR(Inv_SY_B!IG4/Inv_SY_B!$NE4-1,"")</calculatedColumnFormula>
    </tableColumn>
    <tableColumn id="241" xr3:uid="{00000000-0010-0000-0800-0000F1000000}" name="BLK8_INV14" dataDxfId="155" dataCellStyle="Percent">
      <calculatedColumnFormula>IFERROR(Inv_SY_B!IH4/Inv_SY_B!$NE4-1,"")</calculatedColumnFormula>
    </tableColumn>
    <tableColumn id="242" xr3:uid="{00000000-0010-0000-0800-0000F2000000}" name="BLK8_INV15" dataDxfId="154" dataCellStyle="Percent">
      <calculatedColumnFormula>IFERROR(Inv_SY_B!II4/Inv_SY_B!$NE4-1,"")</calculatedColumnFormula>
    </tableColumn>
    <tableColumn id="243" xr3:uid="{00000000-0010-0000-0800-0000F3000000}" name="BLK8_INV16" dataDxfId="153" dataCellStyle="Percent">
      <calculatedColumnFormula>IFERROR(Inv_SY_B!IJ4/Inv_SY_B!$NE4-1,"")</calculatedColumnFormula>
    </tableColumn>
    <tableColumn id="244" xr3:uid="{00000000-0010-0000-0800-0000F4000000}" name="BLK8_INV17" dataDxfId="152" dataCellStyle="Percent">
      <calculatedColumnFormula>IFERROR(Inv_SY_B!IK4/Inv_SY_B!$NE4-1,"")</calculatedColumnFormula>
    </tableColumn>
    <tableColumn id="245" xr3:uid="{00000000-0010-0000-0800-0000F5000000}" name="BLK8_INV18" dataDxfId="151" dataCellStyle="Percent">
      <calculatedColumnFormula>IFERROR(Inv_SY_B!IL4/Inv_SY_B!$NE4-1,"")</calculatedColumnFormula>
    </tableColumn>
    <tableColumn id="246" xr3:uid="{00000000-0010-0000-0800-0000F6000000}" name="BLK8_INV19" dataDxfId="150" dataCellStyle="Percent">
      <calculatedColumnFormula>IFERROR(Inv_SY_B!IM4/Inv_SY_B!$NE4-1,"")</calculatedColumnFormula>
    </tableColumn>
    <tableColumn id="247" xr3:uid="{00000000-0010-0000-0800-0000F7000000}" name="BLK8_INV20" dataDxfId="149" dataCellStyle="Percent">
      <calculatedColumnFormula>IFERROR(Inv_SY_B!IN4/Inv_SY_B!$NE4-1,"")</calculatedColumnFormula>
    </tableColumn>
    <tableColumn id="248" xr3:uid="{00000000-0010-0000-0800-0000F8000000}" name="BLK8_INV21" dataDxfId="148" dataCellStyle="Percent">
      <calculatedColumnFormula>IFERROR(Inv_SY_B!IO4/Inv_SY_B!$NE4-1,"")</calculatedColumnFormula>
    </tableColumn>
    <tableColumn id="249" xr3:uid="{00000000-0010-0000-0800-0000F9000000}" name="BLK8_INV22" dataDxfId="147" dataCellStyle="Percent">
      <calculatedColumnFormula>IFERROR(Inv_SY_B!IP4/Inv_SY_B!$NE4-1,"")</calculatedColumnFormula>
    </tableColumn>
    <tableColumn id="250" xr3:uid="{00000000-0010-0000-0800-0000FA000000}" name="BLK8_INV23" dataDxfId="146" dataCellStyle="Percent">
      <calculatedColumnFormula>IFERROR(Inv_SY_B!IQ4/Inv_SY_B!$NE4-1,"")</calculatedColumnFormula>
    </tableColumn>
    <tableColumn id="251" xr3:uid="{00000000-0010-0000-0800-0000FB000000}" name="BLK8_INV24" dataDxfId="145" dataCellStyle="Percent">
      <calculatedColumnFormula>IFERROR(Inv_SY_B!IR4/Inv_SY_B!$NE4-1,"")</calculatedColumnFormula>
    </tableColumn>
    <tableColumn id="252" xr3:uid="{00000000-0010-0000-0800-0000FC000000}" name="BLK8_INV25" dataDxfId="144" dataCellStyle="Percent">
      <calculatedColumnFormula>IFERROR(Inv_SY_B!IS4/Inv_SY_B!$NE4-1,"")</calculatedColumnFormula>
    </tableColumn>
    <tableColumn id="253" xr3:uid="{00000000-0010-0000-0800-0000FD000000}" name="BLK8_INV26" dataDxfId="143" dataCellStyle="Percent">
      <calculatedColumnFormula>IFERROR(Inv_SY_B!IT4/Inv_SY_B!$NE4-1,"")</calculatedColumnFormula>
    </tableColumn>
    <tableColumn id="254" xr3:uid="{00000000-0010-0000-0800-0000FE000000}" name="BLK8_INV27" dataDxfId="142" dataCellStyle="Percent">
      <calculatedColumnFormula>IFERROR(Inv_SY_B!IU4/Inv_SY_B!$NE4-1,"")</calculatedColumnFormula>
    </tableColumn>
    <tableColumn id="255" xr3:uid="{00000000-0010-0000-0800-0000FF000000}" name="BLK8_INV28" dataDxfId="141" dataCellStyle="Percent">
      <calculatedColumnFormula>IFERROR(Inv_SY_B!IV4/Inv_SY_B!$NE4-1,"")</calculatedColumnFormula>
    </tableColumn>
    <tableColumn id="256" xr3:uid="{00000000-0010-0000-0800-000000010000}" name="BLK8_INV29" dataDxfId="140" dataCellStyle="Percent">
      <calculatedColumnFormula>IFERROR(Inv_SY_B!IW4/Inv_SY_B!$NE4-1,"")</calculatedColumnFormula>
    </tableColumn>
    <tableColumn id="257" xr3:uid="{00000000-0010-0000-0800-000001010000}" name="BLK8_INV30" dataDxfId="139" dataCellStyle="Percent">
      <calculatedColumnFormula>IFERROR(Inv_SY_B!IX4/Inv_SY_B!$NE4-1,"")</calculatedColumnFormula>
    </tableColumn>
    <tableColumn id="258" xr3:uid="{00000000-0010-0000-0800-000002010000}" name="BLK8_INV31" dataDxfId="138" dataCellStyle="Percent">
      <calculatedColumnFormula>IFERROR(Inv_SY_B!IY4/Inv_SY_B!$NE4-1,"")</calculatedColumnFormula>
    </tableColumn>
    <tableColumn id="259" xr3:uid="{00000000-0010-0000-0800-000003010000}" name="BLK9_INV1" dataDxfId="137" dataCellStyle="Percent">
      <calculatedColumnFormula>IFERROR(Inv_SY_B!IZ4/Inv_SY_B!$NE4-1,"")</calculatedColumnFormula>
    </tableColumn>
    <tableColumn id="260" xr3:uid="{00000000-0010-0000-0800-000004010000}" name="BLK9_INV2" dataDxfId="136" dataCellStyle="Percent">
      <calculatedColumnFormula>IFERROR(Inv_SY_B!JA4/Inv_SY_B!$NE4-1,"")</calculatedColumnFormula>
    </tableColumn>
    <tableColumn id="261" xr3:uid="{00000000-0010-0000-0800-000005010000}" name="BLK9_INV3" dataDxfId="135" dataCellStyle="Percent">
      <calculatedColumnFormula>IFERROR(Inv_SY_B!JB4/Inv_SY_B!$NE4-1,"")</calculatedColumnFormula>
    </tableColumn>
    <tableColumn id="262" xr3:uid="{00000000-0010-0000-0800-000006010000}" name="BLK9_INV4" dataDxfId="134" dataCellStyle="Percent">
      <calculatedColumnFormula>IFERROR(Inv_SY_B!JC4/Inv_SY_B!$NE4-1,"")</calculatedColumnFormula>
    </tableColumn>
    <tableColumn id="263" xr3:uid="{00000000-0010-0000-0800-000007010000}" name="BLK9_INV5" dataDxfId="133" dataCellStyle="Percent">
      <calculatedColumnFormula>IFERROR(Inv_SY_B!JD4/Inv_SY_B!$NE4-1,"")</calculatedColumnFormula>
    </tableColumn>
    <tableColumn id="264" xr3:uid="{00000000-0010-0000-0800-000008010000}" name="BLK9_INV6" dataDxfId="132" dataCellStyle="Percent">
      <calculatedColumnFormula>IFERROR(Inv_SY_B!JE4/Inv_SY_B!$NE4-1,"")</calculatedColumnFormula>
    </tableColumn>
    <tableColumn id="265" xr3:uid="{00000000-0010-0000-0800-000009010000}" name="BLK9_INV7" dataDxfId="131" dataCellStyle="Percent">
      <calculatedColumnFormula>IFERROR(Inv_SY_B!JF4/Inv_SY_B!$NE4-1,"")</calculatedColumnFormula>
    </tableColumn>
    <tableColumn id="266" xr3:uid="{00000000-0010-0000-0800-00000A010000}" name="BLK9_INV8" dataDxfId="130" dataCellStyle="Percent">
      <calculatedColumnFormula>IFERROR(Inv_SY_B!JG4/Inv_SY_B!$NE4-1,"")</calculatedColumnFormula>
    </tableColumn>
    <tableColumn id="267" xr3:uid="{00000000-0010-0000-0800-00000B010000}" name="BLK9_INV9" dataDxfId="129" dataCellStyle="Percent">
      <calculatedColumnFormula>IFERROR(Inv_SY_B!JH4/Inv_SY_B!$NE4-1,"")</calculatedColumnFormula>
    </tableColumn>
    <tableColumn id="268" xr3:uid="{00000000-0010-0000-0800-00000C010000}" name="BLK9_INV10" dataDxfId="128" dataCellStyle="Percent">
      <calculatedColumnFormula>IFERROR(Inv_SY_B!JI4/Inv_SY_B!$NE4-1,"")</calculatedColumnFormula>
    </tableColumn>
    <tableColumn id="269" xr3:uid="{00000000-0010-0000-0800-00000D010000}" name="BLK9_INV11" dataDxfId="127" dataCellStyle="Percent">
      <calculatedColumnFormula>IFERROR(Inv_SY_B!JJ4/Inv_SY_B!$NE4-1,"")</calculatedColumnFormula>
    </tableColumn>
    <tableColumn id="270" xr3:uid="{00000000-0010-0000-0800-00000E010000}" name="BLK9_INV12" dataDxfId="126" dataCellStyle="Percent">
      <calculatedColumnFormula>IFERROR(Inv_SY_B!JK4/Inv_SY_B!$NE4-1,"")</calculatedColumnFormula>
    </tableColumn>
    <tableColumn id="271" xr3:uid="{00000000-0010-0000-0800-00000F010000}" name="BLK9_INV13" dataDxfId="125" dataCellStyle="Percent">
      <calculatedColumnFormula>IFERROR(Inv_SY_B!JL4/Inv_SY_B!$NE4-1,"")</calculatedColumnFormula>
    </tableColumn>
    <tableColumn id="272" xr3:uid="{00000000-0010-0000-0800-000010010000}" name="BLK9_INV14" dataDxfId="124" dataCellStyle="Percent">
      <calculatedColumnFormula>IFERROR(Inv_SY_B!JM4/Inv_SY_B!$NE4-1,"")</calculatedColumnFormula>
    </tableColumn>
    <tableColumn id="273" xr3:uid="{00000000-0010-0000-0800-000011010000}" name="BLK9_INV15" dataDxfId="123" dataCellStyle="Percent">
      <calculatedColumnFormula>IFERROR(Inv_SY_B!JN4/Inv_SY_B!$NE4-1,"")</calculatedColumnFormula>
    </tableColumn>
    <tableColumn id="274" xr3:uid="{00000000-0010-0000-0800-000012010000}" name="BLK9_INV16" dataDxfId="122" dataCellStyle="Percent">
      <calculatedColumnFormula>IFERROR(Inv_SY_B!JO4/Inv_SY_B!$NE4-1,"")</calculatedColumnFormula>
    </tableColumn>
    <tableColumn id="275" xr3:uid="{00000000-0010-0000-0800-000013010000}" name="BLK9_INV17" dataDxfId="121" dataCellStyle="Percent">
      <calculatedColumnFormula>IFERROR(Inv_SY_B!JP4/Inv_SY_B!$NE4-1,"")</calculatedColumnFormula>
    </tableColumn>
    <tableColumn id="276" xr3:uid="{00000000-0010-0000-0800-000014010000}" name="BLK9_INV18" dataDxfId="120" dataCellStyle="Percent">
      <calculatedColumnFormula>IFERROR(Inv_SY_B!JQ4/Inv_SY_B!$NE4-1,"")</calculatedColumnFormula>
    </tableColumn>
    <tableColumn id="277" xr3:uid="{00000000-0010-0000-0800-000015010000}" name="BLK9_INV19" dataDxfId="119" dataCellStyle="Percent">
      <calculatedColumnFormula>IFERROR(Inv_SY_B!JR4/Inv_SY_B!$NE4-1,"")</calculatedColumnFormula>
    </tableColumn>
    <tableColumn id="278" xr3:uid="{00000000-0010-0000-0800-000016010000}" name="BLK9_INV20" dataDxfId="118" dataCellStyle="Percent">
      <calculatedColumnFormula>IFERROR(Inv_SY_B!JS4/Inv_SY_B!$NE4-1,"")</calculatedColumnFormula>
    </tableColumn>
    <tableColumn id="279" xr3:uid="{00000000-0010-0000-0800-000017010000}" name="BLK9_INV21" dataDxfId="117" dataCellStyle="Percent">
      <calculatedColumnFormula>IFERROR(Inv_SY_B!JT4/Inv_SY_B!$NE4-1,"")</calculatedColumnFormula>
    </tableColumn>
    <tableColumn id="280" xr3:uid="{00000000-0010-0000-0800-000018010000}" name="BLK9_INV22" dataDxfId="116" dataCellStyle="Percent">
      <calculatedColumnFormula>IFERROR(Inv_SY_B!JU4/Inv_SY_B!$NE4-1,"")</calculatedColumnFormula>
    </tableColumn>
    <tableColumn id="281" xr3:uid="{00000000-0010-0000-0800-000019010000}" name="BLK10_INV1" dataDxfId="115" dataCellStyle="Percent">
      <calculatedColumnFormula>IFERROR(Inv_SY_B!JV4/Inv_SY_B!$NE4-1,"")</calculatedColumnFormula>
    </tableColumn>
    <tableColumn id="282" xr3:uid="{00000000-0010-0000-0800-00001A010000}" name="BLK10_INV2" dataDxfId="114" dataCellStyle="Percent">
      <calculatedColumnFormula>IFERROR(Inv_SY_B!JW4/Inv_SY_B!$NE4-1,"")</calculatedColumnFormula>
    </tableColumn>
    <tableColumn id="283" xr3:uid="{00000000-0010-0000-0800-00001B010000}" name="BLK10_INV3" dataDxfId="113" dataCellStyle="Percent">
      <calculatedColumnFormula>IFERROR(Inv_SY_B!JX4/Inv_SY_B!$NE4-1,"")</calculatedColumnFormula>
    </tableColumn>
    <tableColumn id="284" xr3:uid="{00000000-0010-0000-0800-00001C010000}" name="BLK10_INV4" dataDxfId="112" dataCellStyle="Percent">
      <calculatedColumnFormula>IFERROR(Inv_SY_B!JY4/Inv_SY_B!$NE4-1,"")</calculatedColumnFormula>
    </tableColumn>
    <tableColumn id="285" xr3:uid="{00000000-0010-0000-0800-00001D010000}" name="BLK10_INV5" dataDxfId="111" dataCellStyle="Percent">
      <calculatedColumnFormula>IFERROR(Inv_SY_B!JZ4/Inv_SY_B!$NE4-1,"")</calculatedColumnFormula>
    </tableColumn>
    <tableColumn id="286" xr3:uid="{00000000-0010-0000-0800-00001E010000}" name="BLK10_INV6" dataDxfId="110" dataCellStyle="Percent">
      <calculatedColumnFormula>IFERROR(Inv_SY_B!KA4/Inv_SY_B!$NE4-1,"")</calculatedColumnFormula>
    </tableColumn>
    <tableColumn id="287" xr3:uid="{00000000-0010-0000-0800-00001F010000}" name="BLK10_INV7" dataDxfId="109" dataCellStyle="Percent">
      <calculatedColumnFormula>IFERROR(Inv_SY_B!KB4/Inv_SY_B!$NE4-1,"")</calculatedColumnFormula>
    </tableColumn>
    <tableColumn id="288" xr3:uid="{00000000-0010-0000-0800-000020010000}" name="BLK10_INV8" dataDxfId="108" dataCellStyle="Percent">
      <calculatedColumnFormula>IFERROR(Inv_SY_B!KC4/Inv_SY_B!$NE4-1,"")</calculatedColumnFormula>
    </tableColumn>
    <tableColumn id="289" xr3:uid="{00000000-0010-0000-0800-000021010000}" name="BLK10_INV9" dataDxfId="107" dataCellStyle="Percent">
      <calculatedColumnFormula>IFERROR(Inv_SY_B!KD4/Inv_SY_B!$NE4-1,"")</calculatedColumnFormula>
    </tableColumn>
    <tableColumn id="290" xr3:uid="{00000000-0010-0000-0800-000022010000}" name="BLK10_INV10" dataDxfId="106" dataCellStyle="Percent">
      <calculatedColumnFormula>IFERROR(Inv_SY_B!KE4/Inv_SY_B!$NE4-1,"")</calculatedColumnFormula>
    </tableColumn>
    <tableColumn id="291" xr3:uid="{00000000-0010-0000-0800-000023010000}" name="BLK10_INV11" dataDxfId="105" dataCellStyle="Percent">
      <calculatedColumnFormula>IFERROR(Inv_SY_B!KF4/Inv_SY_B!$NE4-1,"")</calculatedColumnFormula>
    </tableColumn>
    <tableColumn id="292" xr3:uid="{00000000-0010-0000-0800-000024010000}" name="BLK10_INV12" dataDxfId="104" dataCellStyle="Percent">
      <calculatedColumnFormula>IFERROR(Inv_SY_B!KG4/Inv_SY_B!$NE4-1,"")</calculatedColumnFormula>
    </tableColumn>
    <tableColumn id="293" xr3:uid="{00000000-0010-0000-0800-000025010000}" name="BLK10_INV13" dataDxfId="103" dataCellStyle="Percent">
      <calculatedColumnFormula>IFERROR(Inv_SY_B!KH4/Inv_SY_B!$NE4-1,"")</calculatedColumnFormula>
    </tableColumn>
    <tableColumn id="294" xr3:uid="{00000000-0010-0000-0800-000026010000}" name="BLK10_INV14" dataDxfId="102" dataCellStyle="Percent">
      <calculatedColumnFormula>IFERROR(Inv_SY_B!KI4/Inv_SY_B!$NE4-1,"")</calculatedColumnFormula>
    </tableColumn>
    <tableColumn id="295" xr3:uid="{00000000-0010-0000-0800-000027010000}" name="BLK10_INV15" dataDxfId="101" dataCellStyle="Percent">
      <calculatedColumnFormula>IFERROR(Inv_SY_B!KJ4/Inv_SY_B!$NE4-1,"")</calculatedColumnFormula>
    </tableColumn>
    <tableColumn id="296" xr3:uid="{00000000-0010-0000-0800-000028010000}" name="BLK10_INV16" dataDxfId="100" dataCellStyle="Percent">
      <calculatedColumnFormula>IFERROR(Inv_SY_B!KK4/Inv_SY_B!$NE4-1,"")</calculatedColumnFormula>
    </tableColumn>
    <tableColumn id="297" xr3:uid="{00000000-0010-0000-0800-000029010000}" name="BLK10_INV17" dataDxfId="99" dataCellStyle="Percent">
      <calculatedColumnFormula>IFERROR(Inv_SY_B!KL4/Inv_SY_B!$NE4-1,"")</calculatedColumnFormula>
    </tableColumn>
    <tableColumn id="298" xr3:uid="{00000000-0010-0000-0800-00002A010000}" name="BLK10_INV18" dataDxfId="98" dataCellStyle="Percent">
      <calculatedColumnFormula>IFERROR(Inv_SY_B!KM4/Inv_SY_B!$NE4-1,"")</calculatedColumnFormula>
    </tableColumn>
    <tableColumn id="299" xr3:uid="{00000000-0010-0000-0800-00002B010000}" name="BLK10_INV19" dataDxfId="97" dataCellStyle="Percent">
      <calculatedColumnFormula>IFERROR(Inv_SY_B!KN4/Inv_SY_B!$NE4-1,"")</calculatedColumnFormula>
    </tableColumn>
    <tableColumn id="300" xr3:uid="{00000000-0010-0000-0800-00002C010000}" name="BLK10_INV20" dataDxfId="96" dataCellStyle="Percent">
      <calculatedColumnFormula>IFERROR(Inv_SY_B!KO4/Inv_SY_B!$NE4-1,"")</calculatedColumnFormula>
    </tableColumn>
    <tableColumn id="301" xr3:uid="{00000000-0010-0000-0800-00002D010000}" name="BLK10_INV21" dataDxfId="95" dataCellStyle="Percent">
      <calculatedColumnFormula>IFERROR(Inv_SY_B!KP4/Inv_SY_B!$NE4-1,"")</calculatedColumnFormula>
    </tableColumn>
    <tableColumn id="302" xr3:uid="{00000000-0010-0000-0800-00002E010000}" name="BLK10_INV22" dataDxfId="94" dataCellStyle="Percent">
      <calculatedColumnFormula>IFERROR(Inv_SY_B!KQ4/Inv_SY_B!$NE4-1,"")</calculatedColumnFormula>
    </tableColumn>
    <tableColumn id="303" xr3:uid="{00000000-0010-0000-0800-00002F010000}" name="BLK10_INV23" dataDxfId="93" dataCellStyle="Percent">
      <calculatedColumnFormula>IFERROR(Inv_SY_B!KR4/Inv_SY_B!$NE4-1,"")</calculatedColumnFormula>
    </tableColumn>
    <tableColumn id="304" xr3:uid="{00000000-0010-0000-0800-000030010000}" name="BLK10_INV24" dataDxfId="92" dataCellStyle="Percent">
      <calculatedColumnFormula>IFERROR(Inv_SY_B!KS4/Inv_SY_B!$NE4-1,"")</calculatedColumnFormula>
    </tableColumn>
    <tableColumn id="305" xr3:uid="{00000000-0010-0000-0800-000031010000}" name="BLK10_INV25" dataDxfId="91" dataCellStyle="Percent">
      <calculatedColumnFormula>IFERROR(Inv_SY_B!KT4/Inv_SY_B!$NE4-1,"")</calculatedColumnFormula>
    </tableColumn>
    <tableColumn id="306" xr3:uid="{00000000-0010-0000-0800-000032010000}" name="BLK10_INV26" dataDxfId="90" dataCellStyle="Percent">
      <calculatedColumnFormula>IFERROR(Inv_SY_B!KU4/Inv_SY_B!$NE4-1,"")</calculatedColumnFormula>
    </tableColumn>
    <tableColumn id="307" xr3:uid="{00000000-0010-0000-0800-000033010000}" name="BLK10_INV27" dataDxfId="89" dataCellStyle="Percent">
      <calculatedColumnFormula>IFERROR(Inv_SY_B!KV4/Inv_SY_B!$NE4-1,"")</calculatedColumnFormula>
    </tableColumn>
    <tableColumn id="308" xr3:uid="{00000000-0010-0000-0800-000034010000}" name="BLK10_INV28" dataDxfId="88" dataCellStyle="Percent">
      <calculatedColumnFormula>IFERROR(Inv_SY_B!KW4/Inv_SY_B!$NE4-1,"")</calculatedColumnFormula>
    </tableColumn>
    <tableColumn id="309" xr3:uid="{00000000-0010-0000-0800-000035010000}" name="BLK10_INV29" dataDxfId="87" dataCellStyle="Percent">
      <calculatedColumnFormula>IFERROR(Inv_SY_B!KX4/Inv_SY_B!$NE4-1,"")</calculatedColumnFormula>
    </tableColumn>
    <tableColumn id="310" xr3:uid="{00000000-0010-0000-0800-000036010000}" name="BLK10_INV30" dataDxfId="86" dataCellStyle="Percent">
      <calculatedColumnFormula>IFERROR(Inv_SY_B!KY4/Inv_SY_B!$NE4-1,"")</calculatedColumnFormula>
    </tableColumn>
    <tableColumn id="311" xr3:uid="{00000000-0010-0000-0800-000037010000}" name="BLK10_INV31" dataDxfId="85" dataCellStyle="Percent">
      <calculatedColumnFormula>IFERROR(Inv_SY_B!KZ4/Inv_SY_B!$NE4-1,"")</calculatedColumnFormula>
    </tableColumn>
    <tableColumn id="312" xr3:uid="{00000000-0010-0000-0800-000038010000}" name="BLK11_INV1" dataDxfId="84" dataCellStyle="Percent">
      <calculatedColumnFormula>IFERROR(Inv_SY_B!LA4/Inv_SY_B!$NE4-1,"")</calculatedColumnFormula>
    </tableColumn>
    <tableColumn id="313" xr3:uid="{00000000-0010-0000-0800-000039010000}" name="BLK11_INV2" dataDxfId="83" dataCellStyle="Percent">
      <calculatedColumnFormula>IFERROR(Inv_SY_B!LB4/Inv_SY_B!$NE4-1,"")</calculatedColumnFormula>
    </tableColumn>
    <tableColumn id="314" xr3:uid="{00000000-0010-0000-0800-00003A010000}" name="BLK11_INV3" dataDxfId="82" dataCellStyle="Percent">
      <calculatedColumnFormula>IFERROR(Inv_SY_B!LC4/Inv_SY_B!$NE4-1,"")</calculatedColumnFormula>
    </tableColumn>
    <tableColumn id="315" xr3:uid="{00000000-0010-0000-0800-00003B010000}" name="BLK11_INV4" dataDxfId="81" dataCellStyle="Percent">
      <calculatedColumnFormula>IFERROR(Inv_SY_B!LD4/Inv_SY_B!$NE4-1,"")</calculatedColumnFormula>
    </tableColumn>
    <tableColumn id="316" xr3:uid="{00000000-0010-0000-0800-00003C010000}" name="BLK11_INV5" dataDxfId="80" dataCellStyle="Percent">
      <calculatedColumnFormula>IFERROR(Inv_SY_B!LE4/Inv_SY_B!$NE4-1,"")</calculatedColumnFormula>
    </tableColumn>
    <tableColumn id="317" xr3:uid="{00000000-0010-0000-0800-00003D010000}" name="BLK11_INV6" dataDxfId="79" dataCellStyle="Percent">
      <calculatedColumnFormula>IFERROR(Inv_SY_B!LF4/Inv_SY_B!$NE4-1,"")</calculatedColumnFormula>
    </tableColumn>
    <tableColumn id="318" xr3:uid="{00000000-0010-0000-0800-00003E010000}" name="BLK11_INV7" dataDxfId="78" dataCellStyle="Percent">
      <calculatedColumnFormula>IFERROR(Inv_SY_B!LG4/Inv_SY_B!$NE4-1,"")</calculatedColumnFormula>
    </tableColumn>
    <tableColumn id="319" xr3:uid="{00000000-0010-0000-0800-00003F010000}" name="BLK11_INV8" dataDxfId="77" dataCellStyle="Percent">
      <calculatedColumnFormula>IFERROR(Inv_SY_B!LH4/Inv_SY_B!$NE4-1,"")</calculatedColumnFormula>
    </tableColumn>
    <tableColumn id="320" xr3:uid="{00000000-0010-0000-0800-000040010000}" name="BLK11_INV9" dataDxfId="76" dataCellStyle="Percent">
      <calculatedColumnFormula>IFERROR(Inv_SY_B!LI4/Inv_SY_B!$NE4-1,"")</calculatedColumnFormula>
    </tableColumn>
    <tableColumn id="321" xr3:uid="{00000000-0010-0000-0800-000041010000}" name="BLK11_INV10" dataDxfId="75" dataCellStyle="Percent">
      <calculatedColumnFormula>IFERROR(Inv_SY_B!LJ4/Inv_SY_B!$NE4-1,"")</calculatedColumnFormula>
    </tableColumn>
    <tableColumn id="322" xr3:uid="{00000000-0010-0000-0800-000042010000}" name="BLK11_INV11" dataDxfId="74" dataCellStyle="Percent">
      <calculatedColumnFormula>IFERROR(Inv_SY_B!LK4/Inv_SY_B!$NE4-1,"")</calculatedColumnFormula>
    </tableColumn>
    <tableColumn id="323" xr3:uid="{00000000-0010-0000-0800-000043010000}" name="BLK11_INV12" dataDxfId="73" dataCellStyle="Percent">
      <calculatedColumnFormula>IFERROR(Inv_SY_B!LL4/Inv_SY_B!$NE4-1,"")</calculatedColumnFormula>
    </tableColumn>
    <tableColumn id="324" xr3:uid="{00000000-0010-0000-0800-000044010000}" name="BLK11_INV13" dataDxfId="72" dataCellStyle="Percent">
      <calculatedColumnFormula>IFERROR(Inv_SY_B!LM4/Inv_SY_B!$NE4-1,"")</calculatedColumnFormula>
    </tableColumn>
    <tableColumn id="325" xr3:uid="{00000000-0010-0000-0800-000045010000}" name="BLK11_INV14" dataDxfId="71" dataCellStyle="Percent">
      <calculatedColumnFormula>IFERROR(Inv_SY_B!LN4/Inv_SY_B!$NE4-1,"")</calculatedColumnFormula>
    </tableColumn>
    <tableColumn id="326" xr3:uid="{00000000-0010-0000-0800-000046010000}" name="BLK11_INV15" dataDxfId="70" dataCellStyle="Percent">
      <calculatedColumnFormula>IFERROR(Inv_SY_B!LO4/Inv_SY_B!$NE4-1,"")</calculatedColumnFormula>
    </tableColumn>
    <tableColumn id="327" xr3:uid="{00000000-0010-0000-0800-000047010000}" name="BLK11_INV16" dataDxfId="69" dataCellStyle="Percent">
      <calculatedColumnFormula>IFERROR(Inv_SY_B!LP4/Inv_SY_B!$NE4-1,"")</calculatedColumnFormula>
    </tableColumn>
    <tableColumn id="328" xr3:uid="{00000000-0010-0000-0800-000048010000}" name="BLK11_INV17" dataDxfId="68" dataCellStyle="Percent">
      <calculatedColumnFormula>IFERROR(Inv_SY_B!LQ4/Inv_SY_B!$NE4-1,"")</calculatedColumnFormula>
    </tableColumn>
    <tableColumn id="329" xr3:uid="{00000000-0010-0000-0800-000049010000}" name="BLK11_INV18" dataDxfId="67" dataCellStyle="Percent">
      <calculatedColumnFormula>IFERROR(Inv_SY_B!LR4/Inv_SY_B!$NE4-1,"")</calculatedColumnFormula>
    </tableColumn>
    <tableColumn id="330" xr3:uid="{00000000-0010-0000-0800-00004A010000}" name="BLK11_INV19" dataDxfId="66" dataCellStyle="Percent">
      <calculatedColumnFormula>IFERROR(Inv_SY_B!LS4/Inv_SY_B!$NE4-1,"")</calculatedColumnFormula>
    </tableColumn>
    <tableColumn id="331" xr3:uid="{00000000-0010-0000-0800-00004B010000}" name="BLK11_INV20" dataDxfId="65" dataCellStyle="Percent">
      <calculatedColumnFormula>IFERROR(Inv_SY_B!LT4/Inv_SY_B!$NE4-1,"")</calculatedColumnFormula>
    </tableColumn>
    <tableColumn id="332" xr3:uid="{00000000-0010-0000-0800-00004C010000}" name="BLK11_INV21" dataDxfId="64" dataCellStyle="Percent">
      <calculatedColumnFormula>IFERROR(Inv_SY_B!LU4/Inv_SY_B!$NE4-1,"")</calculatedColumnFormula>
    </tableColumn>
    <tableColumn id="333" xr3:uid="{00000000-0010-0000-0800-00004D010000}" name="BLK11_INV22" dataDxfId="63" dataCellStyle="Percent">
      <calculatedColumnFormula>IFERROR(Inv_SY_B!LV4/Inv_SY_B!$NE4-1,"")</calculatedColumnFormula>
    </tableColumn>
    <tableColumn id="334" xr3:uid="{00000000-0010-0000-0800-00004E010000}" name="BLK11_INV23" dataDxfId="62" dataCellStyle="Percent">
      <calculatedColumnFormula>IFERROR(Inv_SY_B!LW4/Inv_SY_B!$NE4-1,"")</calculatedColumnFormula>
    </tableColumn>
    <tableColumn id="335" xr3:uid="{00000000-0010-0000-0800-00004F010000}" name="BLK11_INV24" dataDxfId="61" dataCellStyle="Percent">
      <calculatedColumnFormula>IFERROR(Inv_SY_B!LX4/Inv_SY_B!$NE4-1,"")</calculatedColumnFormula>
    </tableColumn>
    <tableColumn id="336" xr3:uid="{00000000-0010-0000-0800-000050010000}" name="BLK11_INV25" dataDxfId="60" dataCellStyle="Percent">
      <calculatedColumnFormula>IFERROR(Inv_SY_B!LY4/Inv_SY_B!$NE4-1,"")</calculatedColumnFormula>
    </tableColumn>
    <tableColumn id="337" xr3:uid="{00000000-0010-0000-0800-000051010000}" name="BLK12_INV1" dataDxfId="59" dataCellStyle="Percent">
      <calculatedColumnFormula>IFERROR(Inv_SY_B!LZ4/Inv_SY_B!$NE4-1,"")</calculatedColumnFormula>
    </tableColumn>
    <tableColumn id="338" xr3:uid="{00000000-0010-0000-0800-000052010000}" name="BLK12_INV2" dataDxfId="58" dataCellStyle="Percent">
      <calculatedColumnFormula>IFERROR(Inv_SY_B!MA4/Inv_SY_B!$NE4-1,"")</calculatedColumnFormula>
    </tableColumn>
    <tableColumn id="339" xr3:uid="{00000000-0010-0000-0800-000053010000}" name="BLK12_INV3" dataDxfId="57" dataCellStyle="Percent">
      <calculatedColumnFormula>IFERROR(Inv_SY_B!MB4/Inv_SY_B!$NE4-1,"")</calculatedColumnFormula>
    </tableColumn>
    <tableColumn id="340" xr3:uid="{00000000-0010-0000-0800-000054010000}" name="BLK12_INV4" dataDxfId="56" dataCellStyle="Percent">
      <calculatedColumnFormula>IFERROR(Inv_SY_B!MC4/Inv_SY_B!$NE4-1,"")</calculatedColumnFormula>
    </tableColumn>
    <tableColumn id="341" xr3:uid="{00000000-0010-0000-0800-000055010000}" name="BLK12_INV5" dataDxfId="55" dataCellStyle="Percent">
      <calculatedColumnFormula>IFERROR(Inv_SY_B!MD4/Inv_SY_B!$NE4-1,"")</calculatedColumnFormula>
    </tableColumn>
    <tableColumn id="342" xr3:uid="{00000000-0010-0000-0800-000056010000}" name="BLK12_INV6" dataDxfId="54" dataCellStyle="Percent">
      <calculatedColumnFormula>IFERROR(Inv_SY_B!ME4/Inv_SY_B!$NE4-1,"")</calculatedColumnFormula>
    </tableColumn>
    <tableColumn id="343" xr3:uid="{00000000-0010-0000-0800-000057010000}" name="BLK12_INV7" dataDxfId="53" dataCellStyle="Percent">
      <calculatedColumnFormula>IFERROR(Inv_SY_B!MF4/Inv_SY_B!$NE4-1,"")</calculatedColumnFormula>
    </tableColumn>
    <tableColumn id="344" xr3:uid="{00000000-0010-0000-0800-000058010000}" name="BLK12_INV8" dataDxfId="52" dataCellStyle="Percent">
      <calculatedColumnFormula>IFERROR(Inv_SY_B!MG4/Inv_SY_B!$NE4-1,"")</calculatedColumnFormula>
    </tableColumn>
    <tableColumn id="345" xr3:uid="{00000000-0010-0000-0800-000059010000}" name="BLK12_INV9" dataDxfId="51" dataCellStyle="Percent">
      <calculatedColumnFormula>IFERROR(Inv_SY_B!MH4/Inv_SY_B!$NE4-1,"")</calculatedColumnFormula>
    </tableColumn>
    <tableColumn id="346" xr3:uid="{00000000-0010-0000-0800-00005A010000}" name="BLK12_INV10" dataDxfId="50" dataCellStyle="Percent">
      <calculatedColumnFormula>IFERROR(Inv_SY_B!MI4/Inv_SY_B!$NE4-1,"")</calculatedColumnFormula>
    </tableColumn>
    <tableColumn id="347" xr3:uid="{00000000-0010-0000-0800-00005B010000}" name="BLK12_INV11" dataDxfId="49" dataCellStyle="Percent">
      <calculatedColumnFormula>IFERROR(Inv_SY_B!MJ4/Inv_SY_B!$NE4-1,"")</calculatedColumnFormula>
    </tableColumn>
    <tableColumn id="348" xr3:uid="{00000000-0010-0000-0800-00005C010000}" name="BLK12_INV12" dataDxfId="48" dataCellStyle="Percent">
      <calculatedColumnFormula>IFERROR(Inv_SY_B!MK4/Inv_SY_B!$NE4-1,"")</calculatedColumnFormula>
    </tableColumn>
    <tableColumn id="349" xr3:uid="{00000000-0010-0000-0800-00005D010000}" name="BLK12_INV13" dataDxfId="47" dataCellStyle="Percent">
      <calculatedColumnFormula>IFERROR(Inv_SY_B!ML4/Inv_SY_B!$NE4-1,"")</calculatedColumnFormula>
    </tableColumn>
    <tableColumn id="350" xr3:uid="{00000000-0010-0000-0800-00005E010000}" name="BLK12_INV14" dataDxfId="46" dataCellStyle="Percent">
      <calculatedColumnFormula>IFERROR(Inv_SY_B!MM4/Inv_SY_B!$NE4-1,"")</calculatedColumnFormula>
    </tableColumn>
    <tableColumn id="351" xr3:uid="{00000000-0010-0000-0800-00005F010000}" name="BLK12_INV15" dataDxfId="45" dataCellStyle="Percent">
      <calculatedColumnFormula>IFERROR(Inv_SY_B!MN4/Inv_SY_B!$NE4-1,"")</calculatedColumnFormula>
    </tableColumn>
    <tableColumn id="352" xr3:uid="{00000000-0010-0000-0800-000060010000}" name="BLK12_INV16" dataDxfId="44" dataCellStyle="Percent">
      <calculatedColumnFormula>IFERROR(Inv_SY_B!MO4/Inv_SY_B!$NE4-1,"")</calculatedColumnFormula>
    </tableColumn>
    <tableColumn id="353" xr3:uid="{00000000-0010-0000-0800-000061010000}" name="BLK12_INV17" dataDxfId="43" dataCellStyle="Percent">
      <calculatedColumnFormula>IFERROR(Inv_SY_B!MP4/Inv_SY_B!$NE4-1,"")</calculatedColumnFormula>
    </tableColumn>
    <tableColumn id="354" xr3:uid="{00000000-0010-0000-0800-000062010000}" name="BLK12_INV18" dataDxfId="42" dataCellStyle="Percent">
      <calculatedColumnFormula>IFERROR(Inv_SY_B!MQ4/Inv_SY_B!$NE4-1,"")</calculatedColumnFormula>
    </tableColumn>
    <tableColumn id="355" xr3:uid="{00000000-0010-0000-0800-000063010000}" name="BLK12_INV19" dataDxfId="41" dataCellStyle="Percent">
      <calculatedColumnFormula>IFERROR(Inv_SY_B!MR4/Inv_SY_B!$NE4-1,"")</calculatedColumnFormula>
    </tableColumn>
    <tableColumn id="356" xr3:uid="{00000000-0010-0000-0800-000064010000}" name="BLK12_INV20" dataDxfId="40" dataCellStyle="Percent">
      <calculatedColumnFormula>IFERROR(Inv_SY_B!MS4/Inv_SY_B!$NE4-1,"")</calculatedColumnFormula>
    </tableColumn>
    <tableColumn id="357" xr3:uid="{00000000-0010-0000-0800-000065010000}" name="BLK12_INV21" dataDxfId="39" dataCellStyle="Percent">
      <calculatedColumnFormula>IFERROR(Inv_SY_B!MT4/Inv_SY_B!$NE4-1,"")</calculatedColumnFormula>
    </tableColumn>
    <tableColumn id="358" xr3:uid="{00000000-0010-0000-0800-000066010000}" name="BLK12_INV22" dataDxfId="38" dataCellStyle="Percent">
      <calculatedColumnFormula>IFERROR(Inv_SY_B!MU4/Inv_SY_B!$NE4-1,"")</calculatedColumnFormula>
    </tableColumn>
    <tableColumn id="359" xr3:uid="{00000000-0010-0000-0800-000067010000}" name="BLK12_INV23" dataDxfId="37" dataCellStyle="Percent">
      <calculatedColumnFormula>IFERROR(Inv_SY_B!MV4/Inv_SY_B!$NE4-1,"")</calculatedColumnFormula>
    </tableColumn>
    <tableColumn id="360" xr3:uid="{00000000-0010-0000-0800-000068010000}" name="BLK12_INV24" dataDxfId="36" dataCellStyle="Percent">
      <calculatedColumnFormula>IFERROR(Inv_SY_B!MW4/Inv_SY_B!$NE4-1,"")</calculatedColumnFormula>
    </tableColumn>
    <tableColumn id="361" xr3:uid="{00000000-0010-0000-0800-000069010000}" name="BLK12_INV25" dataDxfId="35" dataCellStyle="Percent">
      <calculatedColumnFormula>IFERROR(Inv_SY_B!MX4/Inv_SY_B!$NE4-1,"")</calculatedColumnFormula>
    </tableColumn>
    <tableColumn id="362" xr3:uid="{00000000-0010-0000-0800-00006A010000}" name="BLK12_INV26" dataDxfId="34" dataCellStyle="Percent">
      <calculatedColumnFormula>IFERROR(Inv_SY_B!MY4/Inv_SY_B!$NE4-1,"")</calculatedColumnFormula>
    </tableColumn>
    <tableColumn id="363" xr3:uid="{00000000-0010-0000-0800-00006B010000}" name="BLK12_INV27" dataDxfId="33" dataCellStyle="Percent">
      <calculatedColumnFormula>IFERROR(Inv_SY_B!MZ4/Inv_SY_B!$NE4-1,"")</calculatedColumnFormula>
    </tableColumn>
    <tableColumn id="364" xr3:uid="{00000000-0010-0000-0800-00006C010000}" name="BLK12_INV28" dataDxfId="32" dataCellStyle="Percent">
      <calculatedColumnFormula>IFERROR(Inv_SY_B!NA4/Inv_SY_B!$NE4-1,"")</calculatedColumnFormula>
    </tableColumn>
    <tableColumn id="365" xr3:uid="{00000000-0010-0000-0800-00006D010000}" name="BLK12_INV29" dataDxfId="31" dataCellStyle="Percent">
      <calculatedColumnFormula>IFERROR(Inv_SY_B!NB4/Inv_SY_B!$NE4-1,"")</calculatedColumnFormula>
    </tableColumn>
    <tableColumn id="366" xr3:uid="{00000000-0010-0000-0800-00006E010000}" name="BLK12_INV30" dataDxfId="30" dataCellStyle="Percent">
      <calculatedColumnFormula>IFERROR(Inv_SY_B!NC4/Inv_SY_B!$NE4-1,"")</calculatedColumnFormula>
    </tableColumn>
    <tableColumn id="367" xr3:uid="{00000000-0010-0000-0800-00006F010000}" name="BLK12_INV31" dataDxfId="29" dataCellStyle="Percent">
      <calculatedColumnFormula>IFERROR(Inv_SY_B!ND4/Inv_SY_B!$NE4-1,"")</calculatedColumn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9000000}" name="Table722" displayName="Table722" ref="A1:U250" totalsRowShown="0" headerRowDxfId="28" headerRowBorderDxfId="27" tableBorderDxfId="26" totalsRowBorderDxfId="25">
  <autoFilter ref="A1:U250" xr:uid="{00000000-0009-0000-0100-000015000000}"/>
  <tableColumns count="21">
    <tableColumn id="1" xr3:uid="{00000000-0010-0000-0900-000001000000}" name="Sr. No" dataDxfId="24"/>
    <tableColumn id="2" xr3:uid="{00000000-0010-0000-0900-000002000000}" name="Month" dataDxfId="23"/>
    <tableColumn id="3" xr3:uid="{00000000-0010-0000-0900-000003000000}" name="Date" dataDxfId="22"/>
    <tableColumn id="4" xr3:uid="{00000000-0010-0000-0900-000004000000}" name="Plant Name" dataDxfId="21"/>
    <tableColumn id="5" xr3:uid="{00000000-0010-0000-0900-000005000000}" name="Categoty" dataDxfId="20"/>
    <tableColumn id="6" xr3:uid="{00000000-0010-0000-0900-000006000000}" name="Equipment Name" dataDxfId="19"/>
    <tableColumn id="7" xr3:uid="{00000000-0010-0000-0900-000007000000}" name="Inverter No." dataDxfId="18"/>
    <tableColumn id="8" xr3:uid="{00000000-0010-0000-0900-000008000000}" name="From" dataDxfId="17"/>
    <tableColumn id="9" xr3:uid="{00000000-0010-0000-0900-000009000000}" name="To" dataDxfId="16"/>
    <tableColumn id="10" xr3:uid="{00000000-0010-0000-0900-00000A000000}" name="Duration in MIN" dataDxfId="15">
      <calculatedColumnFormula>I2-H2</calculatedColumnFormula>
    </tableColumn>
    <tableColumn id="11" xr3:uid="{00000000-0010-0000-0900-00000B000000}" name="Total Breakdown Hrs." dataDxfId="14">
      <calculatedColumnFormula>(J2/0.041677)</calculatedColumnFormula>
    </tableColumn>
    <tableColumn id="12" xr3:uid="{00000000-0010-0000-0900-00000C000000}" name="Avg POA During BD time" dataDxfId="13"/>
    <tableColumn id="13" xr3:uid="{00000000-0010-0000-0900-00000D000000}" name="Lost POA" dataDxfId="12"/>
    <tableColumn id="14" xr3:uid="{00000000-0010-0000-0900-00000E000000}" name="Total POA " dataDxfId="11"/>
    <tableColumn id="15" xr3:uid="{00000000-0010-0000-0900-00000F000000}" name="Net POA" dataDxfId="10">
      <calculatedColumnFormula>(N2-M2)</calculatedColumnFormula>
    </tableColumn>
    <tableColumn id="16" xr3:uid="{00000000-0010-0000-0900-000010000000}" name="Loss of Capacity in MWp" dataDxfId="9"/>
    <tableColumn id="17" xr3:uid="{00000000-0010-0000-0900-000011000000}" name="Estimated PR % (Pvsyst)" dataDxfId="8"/>
    <tableColumn id="18" xr3:uid="{00000000-0010-0000-0900-000012000000}" name="Loss of Generation kWh" dataDxfId="7">
      <calculatedColumnFormula>(M2*P2*Q2)/100</calculatedColumnFormula>
    </tableColumn>
    <tableColumn id="19" xr3:uid="{00000000-0010-0000-0900-000013000000}" name="Remark" dataDxfId="6"/>
    <tableColumn id="20" xr3:uid="{00000000-0010-0000-0900-000014000000}" name="Current Load befor Load Sheeding (AC MW)" dataDxfId="5"/>
    <tableColumn id="21" xr3:uid="{00000000-0010-0000-0900-000015000000}" name="Load to be maintain (AC Mw)" dataDxfId="4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"/>
  <sheetViews>
    <sheetView tabSelected="1" zoomScaleNormal="100" workbookViewId="0">
      <selection activeCell="F14" sqref="F14"/>
    </sheetView>
  </sheetViews>
  <sheetFormatPr defaultColWidth="8.54296875" defaultRowHeight="14.5" x14ac:dyDescent="0.35"/>
  <cols>
    <col min="1" max="1" width="14.453125" style="36" customWidth="1"/>
    <col min="2" max="2" width="17.54296875" style="36" bestFit="1" customWidth="1"/>
    <col min="3" max="3" width="16.54296875" style="36" customWidth="1"/>
    <col min="4" max="4" width="16.81640625" style="36" customWidth="1"/>
    <col min="5" max="5" width="16.54296875" style="36" customWidth="1"/>
    <col min="6" max="6" width="17.54296875" style="36" customWidth="1"/>
    <col min="7" max="16384" width="8.54296875" style="36"/>
  </cols>
  <sheetData>
    <row r="1" spans="1:9" ht="15.5" x14ac:dyDescent="0.35">
      <c r="A1" s="244" t="s">
        <v>0</v>
      </c>
      <c r="B1" s="245"/>
      <c r="C1" s="245"/>
      <c r="D1" s="245"/>
      <c r="E1" s="245"/>
      <c r="F1" s="246"/>
    </row>
    <row r="2" spans="1:9" x14ac:dyDescent="0.35">
      <c r="A2" s="70" t="s">
        <v>1</v>
      </c>
      <c r="B2" s="247">
        <v>45809</v>
      </c>
      <c r="C2" s="248"/>
      <c r="D2" s="248"/>
      <c r="E2" s="248"/>
      <c r="F2" s="249"/>
    </row>
    <row r="3" spans="1:9" x14ac:dyDescent="0.35">
      <c r="A3" s="70" t="s">
        <v>2</v>
      </c>
      <c r="B3" s="250">
        <v>45820</v>
      </c>
      <c r="C3" s="251"/>
      <c r="D3" s="251"/>
      <c r="E3" s="251"/>
      <c r="F3" s="252"/>
    </row>
    <row r="4" spans="1:9" x14ac:dyDescent="0.35">
      <c r="A4" s="70" t="s">
        <v>3</v>
      </c>
      <c r="B4" s="253" t="s">
        <v>4</v>
      </c>
      <c r="C4" s="254"/>
      <c r="D4" s="254"/>
      <c r="E4" s="254"/>
      <c r="F4" s="255"/>
    </row>
    <row r="5" spans="1:9" x14ac:dyDescent="0.35">
      <c r="A5" s="70" t="s">
        <v>5</v>
      </c>
      <c r="B5" s="241">
        <v>45748</v>
      </c>
      <c r="C5" s="242"/>
      <c r="D5" s="242"/>
      <c r="E5" s="242"/>
      <c r="F5" s="243"/>
    </row>
    <row r="6" spans="1:9" x14ac:dyDescent="0.35">
      <c r="A6" s="70" t="s">
        <v>6</v>
      </c>
      <c r="B6" s="241">
        <v>46112</v>
      </c>
      <c r="C6" s="242"/>
      <c r="D6" s="242"/>
      <c r="E6" s="242"/>
      <c r="F6" s="243"/>
    </row>
    <row r="7" spans="1:9" ht="2.15" customHeight="1" x14ac:dyDescent="0.35">
      <c r="A7" s="71"/>
      <c r="B7" s="72"/>
      <c r="C7" s="72"/>
      <c r="D7" s="72"/>
      <c r="E7" s="72"/>
      <c r="F7" s="72"/>
    </row>
    <row r="8" spans="1:9" x14ac:dyDescent="0.35">
      <c r="A8" s="73" t="s">
        <v>7</v>
      </c>
      <c r="B8" s="73" t="s">
        <v>8</v>
      </c>
      <c r="C8" s="73" t="s">
        <v>9</v>
      </c>
      <c r="D8" s="73" t="s">
        <v>10</v>
      </c>
      <c r="E8" s="73" t="s">
        <v>11</v>
      </c>
      <c r="F8" s="73" t="s">
        <v>12</v>
      </c>
    </row>
    <row r="9" spans="1:9" x14ac:dyDescent="0.35">
      <c r="A9" s="256">
        <v>1</v>
      </c>
      <c r="B9" s="71" t="s">
        <v>13</v>
      </c>
      <c r="C9" s="74">
        <f>_xlfn.XLOOKUP($B$3,'Daily KPI'!$A:$A,'Daily KPI'!$AD:$AD,0)/1000</f>
        <v>308.71324287593086</v>
      </c>
      <c r="D9" s="75">
        <f>_xlfn.XLOOKUP(B3,'Daily KPI'!$A:$A,'Daily KPI'!$AA:$AA,0)/1000</f>
        <v>456</v>
      </c>
      <c r="E9" s="76">
        <f>-(C9-D9)/C9</f>
        <v>0.47709892763901418</v>
      </c>
      <c r="F9" s="204"/>
    </row>
    <row r="10" spans="1:9" x14ac:dyDescent="0.35">
      <c r="A10" s="257"/>
      <c r="B10" s="71" t="s">
        <v>14</v>
      </c>
      <c r="C10" s="74">
        <f>Monthly_KPI!E4</f>
        <v>3704.5589145111703</v>
      </c>
      <c r="D10" s="77">
        <f>Monthly_KPI!F4</f>
        <v>4296</v>
      </c>
      <c r="E10" s="76">
        <f t="shared" ref="E10:E26" si="0">-(C10-D10)/C10</f>
        <v>0.15965222827799797</v>
      </c>
      <c r="F10" s="204"/>
      <c r="I10" s="101"/>
    </row>
    <row r="11" spans="1:9" x14ac:dyDescent="0.35">
      <c r="A11" s="258"/>
      <c r="B11" s="71" t="s">
        <v>15</v>
      </c>
      <c r="C11" s="74">
        <f>Annual_KPI!E4</f>
        <v>23924.852989675357</v>
      </c>
      <c r="D11" s="77">
        <f>Annual_KPI!F4</f>
        <v>23196</v>
      </c>
      <c r="E11" s="76">
        <f t="shared" si="0"/>
        <v>-3.0464261995251957E-2</v>
      </c>
      <c r="F11" s="204"/>
    </row>
    <row r="12" spans="1:9" x14ac:dyDescent="0.35">
      <c r="A12" s="256">
        <v>2</v>
      </c>
      <c r="B12" s="71" t="s">
        <v>16</v>
      </c>
      <c r="C12" s="78">
        <f>_xlfn.XLOOKUP($B$3,'Daily KPI'!$A:$A,'Daily KPI'!$AF:$AF,0)</f>
        <v>0.14085689647938152</v>
      </c>
      <c r="D12" s="79">
        <f>_xlfn.XLOOKUP($B$3,'Daily KPI'!$A:$A,'Daily KPI'!$W:$W,0)</f>
        <v>0.20805957074025405</v>
      </c>
      <c r="E12" s="76">
        <f t="shared" si="0"/>
        <v>0.47709892763901407</v>
      </c>
      <c r="F12" s="205"/>
      <c r="I12" s="147"/>
    </row>
    <row r="13" spans="1:9" x14ac:dyDescent="0.35">
      <c r="A13" s="257"/>
      <c r="B13" s="71" t="s">
        <v>17</v>
      </c>
      <c r="C13" s="78">
        <f>Monthly_KPI!$I$4</f>
        <v>0.14085689647938152</v>
      </c>
      <c r="D13" s="79">
        <f>Monthly_KPI!J4</f>
        <v>0.16334501387063807</v>
      </c>
      <c r="E13" s="76">
        <f t="shared" si="0"/>
        <v>0.15965222827799805</v>
      </c>
      <c r="F13" s="204"/>
    </row>
    <row r="14" spans="1:9" x14ac:dyDescent="0.35">
      <c r="A14" s="258"/>
      <c r="B14" s="71" t="s">
        <v>18</v>
      </c>
      <c r="C14" s="78">
        <f>Annual_KPI!$I$4</f>
        <v>0.14953720989712627</v>
      </c>
      <c r="D14" s="79">
        <f>Annual_KPI!J4</f>
        <v>0.14498166915678123</v>
      </c>
      <c r="E14" s="76">
        <f t="shared" si="0"/>
        <v>-3.0464261995251915E-2</v>
      </c>
      <c r="F14" s="204"/>
    </row>
    <row r="15" spans="1:9" x14ac:dyDescent="0.35">
      <c r="A15" s="256">
        <v>3</v>
      </c>
      <c r="B15" s="71" t="s">
        <v>19</v>
      </c>
      <c r="C15" s="78">
        <f>_xlfn.XLOOKUP($B$3,'Daily KPI'!$A:$A,'Daily KPI'!$AE:$AE,0)</f>
        <v>0.78193496889093839</v>
      </c>
      <c r="D15" s="79">
        <f>_xlfn.XLOOKUP($B$3,'Daily KPI'!$A:$A,'Daily KPI'!$U:$U,0)</f>
        <v>0.77434250085797474</v>
      </c>
      <c r="E15" s="105">
        <f t="shared" si="0"/>
        <v>-9.7098458759715886E-3</v>
      </c>
      <c r="F15" s="204"/>
    </row>
    <row r="16" spans="1:9" x14ac:dyDescent="0.35">
      <c r="A16" s="257"/>
      <c r="B16" s="71" t="s">
        <v>20</v>
      </c>
      <c r="C16" s="78">
        <f>Monthly_KPI!$G$4</f>
        <v>0.78193496889093828</v>
      </c>
      <c r="D16" s="79">
        <f>Monthly_KPI!H4</f>
        <v>0.80622731781908763</v>
      </c>
      <c r="E16" s="76">
        <f>-(C16-D16)/C16</f>
        <v>3.1066968347258521E-2</v>
      </c>
      <c r="F16" s="204"/>
    </row>
    <row r="17" spans="1:6" x14ac:dyDescent="0.35">
      <c r="A17" s="258"/>
      <c r="B17" s="71" t="s">
        <v>21</v>
      </c>
      <c r="C17" s="78">
        <f>Annual_KPI!$G$4</f>
        <v>0.79588429351651135</v>
      </c>
      <c r="D17" s="79">
        <f>Annual_KPI!H4</f>
        <v>0.8171247072240797</v>
      </c>
      <c r="E17" s="76">
        <f t="shared" si="0"/>
        <v>2.6687816156944551E-2</v>
      </c>
      <c r="F17" s="204"/>
    </row>
    <row r="18" spans="1:6" x14ac:dyDescent="0.35">
      <c r="A18" s="256">
        <v>4</v>
      </c>
      <c r="B18" s="71" t="s">
        <v>22</v>
      </c>
      <c r="C18" s="80">
        <f>_xlfn.XLOOKUP($B$3,'Daily KPI'!$A:$A,'Daily KPI'!$AC:$AC,0)</f>
        <v>4.3233333333333333</v>
      </c>
      <c r="D18" s="81">
        <f>_xlfn.XLOOKUP($B$3,'Daily KPI'!$A:$A,'Daily KPI'!$I:$I,0)</f>
        <v>6.41</v>
      </c>
      <c r="E18" s="76">
        <f t="shared" si="0"/>
        <v>0.48265227447956832</v>
      </c>
      <c r="F18" s="204"/>
    </row>
    <row r="19" spans="1:6" x14ac:dyDescent="0.35">
      <c r="A19" s="257"/>
      <c r="B19" s="71" t="s">
        <v>23</v>
      </c>
      <c r="C19" s="82">
        <f>Monthly_KPI!$C$4</f>
        <v>51.879999999999995</v>
      </c>
      <c r="D19" s="77">
        <f>Monthly_KPI!D4</f>
        <v>58.349999999999994</v>
      </c>
      <c r="E19" s="76">
        <f t="shared" si="0"/>
        <v>0.12471087124132613</v>
      </c>
      <c r="F19" s="206"/>
    </row>
    <row r="20" spans="1:6" x14ac:dyDescent="0.35">
      <c r="A20" s="258"/>
      <c r="B20" s="71" t="s">
        <v>24</v>
      </c>
      <c r="C20" s="82">
        <f>Annual_KPI!$C$4</f>
        <v>329.18</v>
      </c>
      <c r="D20" s="77">
        <f>Annual_KPI!D4</f>
        <v>310.85571408750002</v>
      </c>
      <c r="E20" s="76">
        <f t="shared" si="0"/>
        <v>-5.5666461852178099E-2</v>
      </c>
      <c r="F20" s="206"/>
    </row>
    <row r="21" spans="1:6" x14ac:dyDescent="0.35">
      <c r="A21" s="256">
        <v>5</v>
      </c>
      <c r="B21" s="71" t="s">
        <v>25</v>
      </c>
      <c r="C21" s="83">
        <f>_xlfn.XLOOKUP($B$3,'Daily KPI'!$A:$A,'Daily KPI'!AG:AG)</f>
        <v>0.99750000000000005</v>
      </c>
      <c r="D21" s="79">
        <f>_xlfn.XLOOKUP($B$3,'Daily KPI'!$A:$A,'Daily KPI'!$O:$O)</f>
        <v>0.99968002488231777</v>
      </c>
      <c r="E21" s="76">
        <f t="shared" si="0"/>
        <v>2.1854886038272896E-3</v>
      </c>
      <c r="F21" s="206"/>
    </row>
    <row r="22" spans="1:6" x14ac:dyDescent="0.35">
      <c r="A22" s="257"/>
      <c r="B22" s="71" t="s">
        <v>26</v>
      </c>
      <c r="C22" s="83">
        <f>_xlfn.XLOOKUP($B$2,'Modelling New'!$D:$D,'Modelling New'!$AE:$AE)</f>
        <v>0.99750000000000005</v>
      </c>
      <c r="D22" s="79">
        <f>Monthly_KPI!N4</f>
        <v>0.99990967738075254</v>
      </c>
      <c r="E22" s="76">
        <f t="shared" si="0"/>
        <v>2.4157166724335676E-3</v>
      </c>
      <c r="F22" s="206"/>
    </row>
    <row r="23" spans="1:6" x14ac:dyDescent="0.35">
      <c r="A23" s="258"/>
      <c r="B23" s="71" t="s">
        <v>27</v>
      </c>
      <c r="C23" s="83">
        <f>_xlfn.XLOOKUP($B$2,'Modelling New'!$D:$D,'Modelling New'!$AE:$AE)</f>
        <v>0.99750000000000005</v>
      </c>
      <c r="D23" s="79">
        <f>Annual_KPI!N4</f>
        <v>0.99669125254933943</v>
      </c>
      <c r="E23" s="76">
        <f t="shared" si="0"/>
        <v>-8.1077438662718643E-4</v>
      </c>
      <c r="F23" s="204"/>
    </row>
    <row r="24" spans="1:6" x14ac:dyDescent="0.35">
      <c r="A24" s="256">
        <v>6</v>
      </c>
      <c r="B24" s="71" t="s">
        <v>28</v>
      </c>
      <c r="C24" s="83">
        <f>_xlfn.XLOOKUP($B$3,'Daily KPI'!$A:$A,'Daily KPI'!AH:AH)</f>
        <v>0.99750000000000005</v>
      </c>
      <c r="D24" s="79">
        <f>_xlfn.XLOOKUP($B$3,'Daily KPI'!$A:$A,'Daily KPI'!$R:$R)</f>
        <v>1</v>
      </c>
      <c r="E24" s="76">
        <f t="shared" si="0"/>
        <v>2.5062656641603475E-3</v>
      </c>
      <c r="F24" s="204"/>
    </row>
    <row r="25" spans="1:6" x14ac:dyDescent="0.35">
      <c r="A25" s="257"/>
      <c r="B25" s="71" t="s">
        <v>29</v>
      </c>
      <c r="C25" s="83">
        <f>_xlfn.XLOOKUP($B$2,'Modelling New'!$D:$D,'Modelling New'!$AF:$AF)</f>
        <v>0.99750000000000005</v>
      </c>
      <c r="D25" s="79">
        <f>Monthly_KPI!L4</f>
        <v>1</v>
      </c>
      <c r="E25" s="76">
        <f t="shared" si="0"/>
        <v>2.5062656641603475E-3</v>
      </c>
      <c r="F25" s="204"/>
    </row>
    <row r="26" spans="1:6" x14ac:dyDescent="0.35">
      <c r="A26" s="258"/>
      <c r="B26" s="71" t="s">
        <v>30</v>
      </c>
      <c r="C26" s="83">
        <f>_xlfn.XLOOKUP($B$2,'Modelling New'!$D:$D,'Modelling New'!$AF:$AF)</f>
        <v>0.99750000000000005</v>
      </c>
      <c r="D26" s="79">
        <f>Annual_KPI!L4</f>
        <v>1</v>
      </c>
      <c r="E26" s="76">
        <f t="shared" si="0"/>
        <v>2.5062656641603475E-3</v>
      </c>
      <c r="F26" s="204"/>
    </row>
    <row r="27" spans="1:6" x14ac:dyDescent="0.35">
      <c r="A27" s="256">
        <v>7</v>
      </c>
      <c r="B27" s="71" t="s">
        <v>31</v>
      </c>
      <c r="C27" s="83">
        <f>C15</f>
        <v>0.78193496889093839</v>
      </c>
      <c r="D27" s="145" t="str">
        <f>IFERROR(_xlfn.XLOOKUP($B$3,'Daily KPI'!$A:$A,'Daily KPI'!$V:$V,0),"")</f>
        <v/>
      </c>
      <c r="E27" s="146" t="str">
        <f>IFERROR(-(C27-D27)/C27,"")</f>
        <v/>
      </c>
      <c r="F27" s="207"/>
    </row>
    <row r="28" spans="1:6" x14ac:dyDescent="0.35">
      <c r="A28" s="257"/>
      <c r="B28" s="71" t="s">
        <v>32</v>
      </c>
      <c r="C28" s="83">
        <f>C16</f>
        <v>0.78193496889093828</v>
      </c>
      <c r="D28" s="79" t="str">
        <f>IFERROR(Monthly_KPI!O4/Monthly_KPI!P4,"")</f>
        <v/>
      </c>
      <c r="E28" s="76" t="str">
        <f>IFERROR(-(C28-D28)/C28,"")</f>
        <v/>
      </c>
      <c r="F28" s="204"/>
    </row>
    <row r="29" spans="1:6" x14ac:dyDescent="0.35">
      <c r="A29" s="258"/>
      <c r="B29" s="71" t="s">
        <v>33</v>
      </c>
      <c r="C29" s="83">
        <f>C17</f>
        <v>0.79588429351651135</v>
      </c>
      <c r="D29" s="79" t="str">
        <f>IFERROR(Annual_KPI!O4/Annual_KPI!P4,"")</f>
        <v/>
      </c>
      <c r="E29" s="76" t="str">
        <f>IFERROR(-(C29-D29)/C29,"")</f>
        <v/>
      </c>
      <c r="F29" s="204"/>
    </row>
  </sheetData>
  <sheetProtection algorithmName="SHA-512" hashValue="7U+MeStnf8YmsM0IPUlqOdUIKlCtKMitmXZlVUEM65qloDv7CJY6+v6MnPYclW8hmLPzECTuflYs2tc2G5iPfA==" saltValue="gAANPVGoSDQ9snrKtXICPg==" spinCount="100000" sheet="1" objects="1" scenarios="1"/>
  <protectedRanges>
    <protectedRange sqref="A5:B5" name="Range1_2"/>
    <protectedRange sqref="B2:B3" name="Range1_1_1"/>
  </protectedRanges>
  <mergeCells count="13">
    <mergeCell ref="A27:A29"/>
    <mergeCell ref="A24:A26"/>
    <mergeCell ref="A9:A11"/>
    <mergeCell ref="A12:A14"/>
    <mergeCell ref="A15:A17"/>
    <mergeCell ref="A18:A20"/>
    <mergeCell ref="A21:A23"/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{5A8C7836-7D91-47A6-A2E3-061A8B82701D}</x14:id>
        </ext>
      </extLst>
    </cfRule>
    <cfRule type="iconSet" priority="2">
      <iconSet iconSet="3Arrows">
        <cfvo type="percent" val="0"/>
        <cfvo type="num" val="-5.0000000000000001E-3"/>
        <cfvo type="num" val="0"/>
      </iconSe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8C7836-7D91-47A6-A2E3-061A8B82701D}">
            <x14:dataBar minLength="0" maxLength="100">
              <x14:cfvo type="autoMin"/>
              <x14:cfvo type="autoMax"/>
              <x14:negativeFillColor rgb="FFDE787A"/>
              <x14:axisColor rgb="FF000000"/>
            </x14:dataBar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1"/>
  <sheetViews>
    <sheetView workbookViewId="0">
      <pane ySplit="1" topLeftCell="A2" activePane="bottomLeft" state="frozen"/>
      <selection pane="bottomLeft" activeCell="H4" sqref="H4"/>
    </sheetView>
  </sheetViews>
  <sheetFormatPr defaultRowHeight="15" customHeight="1" x14ac:dyDescent="0.35"/>
  <cols>
    <col min="1" max="1" width="11" customWidth="1"/>
    <col min="2" max="2" width="10.54296875" customWidth="1"/>
    <col min="3" max="3" width="13.54296875" customWidth="1"/>
    <col min="4" max="4" width="13.453125" customWidth="1"/>
    <col min="5" max="5" width="13.54296875" customWidth="1"/>
    <col min="6" max="6" width="14" customWidth="1"/>
    <col min="8" max="8" width="9.54296875" customWidth="1"/>
    <col min="9" max="9" width="9.81640625" customWidth="1"/>
    <col min="10" max="10" width="10.54296875" customWidth="1"/>
    <col min="12" max="12" width="9.54296875" customWidth="1"/>
    <col min="13" max="13" width="9" customWidth="1"/>
    <col min="14" max="14" width="9.54296875" customWidth="1"/>
    <col min="15" max="15" width="12.81640625" bestFit="1" customWidth="1"/>
    <col min="16" max="16" width="11.81640625" customWidth="1"/>
  </cols>
  <sheetData>
    <row r="1" spans="1:16" ht="22" customHeight="1" x14ac:dyDescent="0.35">
      <c r="A1" s="24" t="s">
        <v>34</v>
      </c>
      <c r="B1" s="25">
        <f>Dashboard!B3</f>
        <v>45820</v>
      </c>
      <c r="C1" s="35">
        <f>Dashboard!B2</f>
        <v>45809</v>
      </c>
    </row>
    <row r="2" spans="1:16" ht="21" x14ac:dyDescent="0.35">
      <c r="A2" s="259" t="s">
        <v>35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</row>
    <row r="3" spans="1:16" ht="29" x14ac:dyDescent="0.35">
      <c r="A3" s="37" t="s">
        <v>36</v>
      </c>
      <c r="B3" s="37" t="s">
        <v>37</v>
      </c>
      <c r="C3" s="27" t="s">
        <v>38</v>
      </c>
      <c r="D3" s="27" t="s">
        <v>39</v>
      </c>
      <c r="E3" s="27" t="s">
        <v>40</v>
      </c>
      <c r="F3" s="27" t="s">
        <v>41</v>
      </c>
      <c r="G3" s="27" t="s">
        <v>42</v>
      </c>
      <c r="H3" s="27" t="s">
        <v>43</v>
      </c>
      <c r="I3" s="27" t="s">
        <v>44</v>
      </c>
      <c r="J3" s="27" t="s">
        <v>45</v>
      </c>
      <c r="K3" s="27" t="s">
        <v>46</v>
      </c>
      <c r="L3" s="27" t="s">
        <v>47</v>
      </c>
      <c r="M3" s="27" t="s">
        <v>48</v>
      </c>
      <c r="N3" s="27" t="s">
        <v>49</v>
      </c>
      <c r="O3" s="27" t="s">
        <v>50</v>
      </c>
      <c r="P3" s="27" t="s">
        <v>51</v>
      </c>
    </row>
    <row r="4" spans="1:16" s="13" customFormat="1" ht="18.649999999999999" customHeight="1" x14ac:dyDescent="0.35">
      <c r="A4" s="201">
        <f>YEAR($B$1)+IF(MONTH($B$1)&gt;=4,1,0)</f>
        <v>2026</v>
      </c>
      <c r="B4" s="38">
        <f>($B$1-Dashboard!$B$5)+1</f>
        <v>73</v>
      </c>
      <c r="C4" s="38">
        <f>_xlfn.XLOOKUP($C$1,'Modelling New'!$D:$D,'Modelling New'!$S:$S,0)</f>
        <v>329.18</v>
      </c>
      <c r="D4" s="39">
        <f>IFERROR(SUMIFS('Daily KPI'!$I:$I,'Daily KPI'!$B:$B,$A$4,'Daily KPI'!$A:$A,"&lt;="&amp;$B$1,'Daily KPI'!$A:$A,"&gt;="&amp;Dashboard!$B$5),"")</f>
        <v>310.85571408750002</v>
      </c>
      <c r="E4" s="38">
        <f>_xlfn.XLOOKUP($C$1,'Modelling New'!$D:$D,'Modelling New'!$V:$V,0)</f>
        <v>23924.852989675357</v>
      </c>
      <c r="F4" s="39">
        <f>IFERROR(SUMIFS('Daily KPI'!$AA:$AA,'Daily KPI'!$B:$B,$A$4,'Daily KPI'!$A:$A,"&lt;="&amp;$B$1,'Daily KPI'!$A:$A,"&gt;="&amp;Dashboard!$B$5),"")/1000</f>
        <v>23196</v>
      </c>
      <c r="G4" s="40">
        <f>IFERROR(E4/C4/'Modelling New'!$AQ$1,"")</f>
        <v>0.79588429351651135</v>
      </c>
      <c r="H4" s="41">
        <f>IFERROR(F4/D4/'Modelling New'!$AQ$1,"")</f>
        <v>0.8171247072240797</v>
      </c>
      <c r="I4" s="40">
        <f>IFERROR(E4/(B4*24*'Modelling New'!$AQ$1),"")</f>
        <v>0.14953720989712627</v>
      </c>
      <c r="J4" s="41">
        <f>IFERROR(F4/(B4*24*'Modelling New'!$AQ$1),"")</f>
        <v>0.14498166915678123</v>
      </c>
      <c r="K4" s="40">
        <v>0.995</v>
      </c>
      <c r="L4" s="42">
        <f>IFERROR(AVERAGEIFS('Daily KPI'!$R:$R,'Daily KPI'!$B:$B,$A4,'Daily KPI'!$A:$A,"&lt;="&amp;$B$1,'Daily KPI'!$A:$A,"&gt;="&amp;Dashboard!$B$5),"")</f>
        <v>1</v>
      </c>
      <c r="M4" s="40">
        <v>0.995</v>
      </c>
      <c r="N4" s="42">
        <f>IFERROR(AVERAGEIFS('Daily KPI'!$O:$O,'Daily KPI'!$B:$B,$A4,'Daily KPI'!$A:$A,"&lt;="&amp;$B$1,'Daily KPI'!$A:$A,"&gt;="&amp;Dashboard!$B$5),"")</f>
        <v>0.99669125254933943</v>
      </c>
      <c r="O4" s="46">
        <f>IFERROR(SUMIFS(Raw_Data!PC:PC,Raw_Data!$C:$C,$A$4,Raw_Data!$B:$B,"&lt;="&amp;$B$1,Raw_Data!$B:$B,"&gt;="&amp;Dashboard!$B$5)/1000,"")</f>
        <v>0</v>
      </c>
      <c r="P4" s="46">
        <f>IFERROR(SUMIFS(Raw_Data!PD:PD,Raw_Data!$C:$C,$A$4,Raw_Data!$B:$B,"&lt;="&amp;$B$1,Raw_Data!$B:$B,"&gt;="&amp;Dashboard!$B$5)/1000,"")</f>
        <v>0</v>
      </c>
    </row>
    <row r="8" spans="1:16" ht="21" x14ac:dyDescent="0.35">
      <c r="A8" s="259" t="s">
        <v>52</v>
      </c>
      <c r="B8" s="259"/>
      <c r="C8" s="259"/>
      <c r="D8" s="259"/>
      <c r="E8" s="259"/>
      <c r="F8" s="259"/>
      <c r="G8" s="259"/>
      <c r="H8" s="259"/>
      <c r="I8" s="259"/>
      <c r="J8" s="259"/>
      <c r="K8" s="259"/>
      <c r="L8" s="259"/>
      <c r="M8" s="259"/>
      <c r="N8" s="259"/>
      <c r="O8" s="259"/>
      <c r="P8" s="259"/>
    </row>
    <row r="9" spans="1:16" ht="29" x14ac:dyDescent="0.35">
      <c r="A9" s="37" t="s">
        <v>36</v>
      </c>
      <c r="B9" s="26" t="s">
        <v>37</v>
      </c>
      <c r="C9" s="27" t="s">
        <v>38</v>
      </c>
      <c r="D9" s="27" t="s">
        <v>39</v>
      </c>
      <c r="E9" s="27" t="s">
        <v>40</v>
      </c>
      <c r="F9" s="27" t="s">
        <v>41</v>
      </c>
      <c r="G9" s="27" t="s">
        <v>42</v>
      </c>
      <c r="H9" s="27" t="s">
        <v>43</v>
      </c>
      <c r="I9" s="27" t="s">
        <v>44</v>
      </c>
      <c r="J9" s="27" t="s">
        <v>45</v>
      </c>
      <c r="K9" s="27" t="s">
        <v>46</v>
      </c>
      <c r="L9" s="27" t="s">
        <v>47</v>
      </c>
      <c r="M9" s="27" t="s">
        <v>48</v>
      </c>
      <c r="N9" s="27" t="s">
        <v>49</v>
      </c>
      <c r="O9" s="27" t="s">
        <v>50</v>
      </c>
      <c r="P9" s="27" t="s">
        <v>51</v>
      </c>
    </row>
    <row r="10" spans="1:16" ht="14.5" x14ac:dyDescent="0.35">
      <c r="A10" s="28">
        <v>45748</v>
      </c>
      <c r="B10" s="29">
        <f>IFERROR(_xlfn.XLOOKUP($A10,'Modelling New'!$D:$D,'Modelling New'!$Q:$Q),"")</f>
        <v>30</v>
      </c>
      <c r="C10" s="29">
        <f>_xlfn.XLOOKUP($A10,'Modelling New'!$D:$D,'Modelling New'!$R:$R)</f>
        <v>136.5</v>
      </c>
      <c r="D10" s="30">
        <f>SUMIF('Daily KPI'!$D:$D,A10,'Daily KPI'!$I:$I)</f>
        <v>131.18500000000003</v>
      </c>
      <c r="E10" s="29">
        <f>_xlfn.XLOOKUP($A10,'Modelling New'!$D:$D,'Modelling New'!$U:$U)</f>
        <v>9969.4970787945458</v>
      </c>
      <c r="F10" s="30">
        <f>SUMIF('Daily KPI'!$D:$D,A10,'Daily KPI'!$AA:$AA)/1000</f>
        <v>9810</v>
      </c>
      <c r="G10" s="31">
        <f>IFERROR(E10/C10/'Modelling New'!$AQ$1,"")</f>
        <v>0.79978765479475999</v>
      </c>
      <c r="H10" s="32">
        <f>IFERROR(F10/D10/'Modelling New'!$AQ$1,"")</f>
        <v>0.81887747474414063</v>
      </c>
      <c r="I10" s="31">
        <f>IFERROR(E10/(B10*24*'Modelling New'!$AQ$1),"")</f>
        <v>0.15162640955483991</v>
      </c>
      <c r="J10" s="32">
        <f>IFERROR(F10/(B10*24*'Modelling New'!$AQ$1),"")</f>
        <v>0.14920061322820852</v>
      </c>
      <c r="K10" s="31">
        <f>_xlfn.XLOOKUP($A10,'Modelling New'!$D:$D,'Modelling New'!$AF:$AF)</f>
        <v>0.99750000000000005</v>
      </c>
      <c r="L10" s="32">
        <f>IFERROR(AVERAGEIF('Daily KPI'!$D:$D,$A10,'Daily KPI'!$R:$R),"")</f>
        <v>1</v>
      </c>
      <c r="M10" s="31">
        <f>_xlfn.XLOOKUP($A10,'Modelling New'!$D:$D,'Modelling New'!$AE:$AE)</f>
        <v>0.99750000000000005</v>
      </c>
      <c r="N10" s="32">
        <f>IFERROR(AVERAGEIF('Daily KPI'!$D:$D,$A10,'Daily KPI'!$O:$O),"")</f>
        <v>0.99285683518247358</v>
      </c>
      <c r="O10" s="45">
        <f>SUMIF(Raw_Data!$G:$G,$A10,Raw_Data!PC:PC)/1000</f>
        <v>0</v>
      </c>
      <c r="P10" s="45">
        <f>SUMIF(Raw_Data!$G:$G,$A10,Raw_Data!PD:PD)/1000</f>
        <v>0</v>
      </c>
    </row>
    <row r="11" spans="1:16" ht="14.5" x14ac:dyDescent="0.35">
      <c r="A11" s="28">
        <v>45778</v>
      </c>
      <c r="B11" s="29">
        <f>IFERROR(_xlfn.XLOOKUP($A11,'Modelling New'!$D:$D,'Modelling New'!$Q:$Q),"")</f>
        <v>31</v>
      </c>
      <c r="C11" s="29">
        <f>_xlfn.XLOOKUP($A11,'Modelling New'!$D:$D,'Modelling New'!$R:$R)</f>
        <v>140.80000000000001</v>
      </c>
      <c r="D11" s="30">
        <f>SUMIF('Daily KPI'!$D:$D,A11,'Daily KPI'!$I:$I)</f>
        <v>121.32071408750002</v>
      </c>
      <c r="E11" s="29">
        <f>_xlfn.XLOOKUP($A11,'Modelling New'!$D:$D,'Modelling New'!$U:$U)</f>
        <v>10250.79699636964</v>
      </c>
      <c r="F11" s="30">
        <f>SUMIF('Daily KPI'!$D:$D,A11,'Daily KPI'!$AA:$AA)/1000</f>
        <v>9090</v>
      </c>
      <c r="G11" s="31">
        <f>IFERROR(E11/C11/'Modelling New'!$AQ$1,"")</f>
        <v>0.79723999058393868</v>
      </c>
      <c r="H11" s="32">
        <f>IFERROR(F11/D11/'Modelling New'!$AQ$1,"")</f>
        <v>0.82047059805331857</v>
      </c>
      <c r="I11" s="31">
        <f>IFERROR(E11/(B11*24*'Modelling New'!$AQ$1),"")</f>
        <v>0.15087552509975613</v>
      </c>
      <c r="J11" s="32">
        <f>IFERROR(F11/(B11*24*'Modelling New'!$AQ$1),"")</f>
        <v>0.13379042855326184</v>
      </c>
      <c r="K11" s="31">
        <f>_xlfn.XLOOKUP($A11,'Modelling New'!$D:$D,'Modelling New'!$AF:$AF)</f>
        <v>0.99750000000000005</v>
      </c>
      <c r="L11" s="32">
        <f>IFERROR(AVERAGEIF('Daily KPI'!$D:$D,$A11,'Daily KPI'!$R:$R),"")</f>
        <v>1</v>
      </c>
      <c r="M11" s="31">
        <f>_xlfn.XLOOKUP($A11,'Modelling New'!$D:$D,'Modelling New'!$AE:$AE)</f>
        <v>0.99750000000000005</v>
      </c>
      <c r="N11" s="32">
        <f>IFERROR(AVERAGEIF('Daily KPI'!$D:$D,$A11,'Daily KPI'!$O:$O),"")</f>
        <v>0.99915613716317853</v>
      </c>
      <c r="O11" s="45">
        <f>SUMIF(Raw_Data!$G:$G,$A11,Raw_Data!PC:PC)/1000</f>
        <v>0</v>
      </c>
      <c r="P11" s="45">
        <f>SUMIF(Raw_Data!$G:$G,$A11,Raw_Data!PD:PD)/1000</f>
        <v>0</v>
      </c>
    </row>
    <row r="12" spans="1:16" ht="14.5" x14ac:dyDescent="0.35">
      <c r="A12" s="28">
        <v>45809</v>
      </c>
      <c r="B12" s="29">
        <f>IFERROR(_xlfn.XLOOKUP($A12,'Modelling New'!$D:$D,'Modelling New'!$Q:$Q),"")</f>
        <v>12</v>
      </c>
      <c r="C12" s="29">
        <f>_xlfn.XLOOKUP($A12,'Modelling New'!$D:$D,'Modelling New'!$R:$R)</f>
        <v>51.879999999999995</v>
      </c>
      <c r="D12" s="30">
        <f>SUMIF('Daily KPI'!$D:$D,A12,'Daily KPI'!$I:$I)</f>
        <v>58.349999999999994</v>
      </c>
      <c r="E12" s="29">
        <f>_xlfn.XLOOKUP($A12,'Modelling New'!$D:$D,'Modelling New'!$U:$U)</f>
        <v>3704.5589145111703</v>
      </c>
      <c r="F12" s="30">
        <f>SUMIF('Daily KPI'!$D:$D,A12,'Daily KPI'!$AA:$AA)/1000</f>
        <v>4296</v>
      </c>
      <c r="G12" s="31">
        <f>IFERROR(E12/C12/'Modelling New'!$AQ$1,"")</f>
        <v>0.78193496889093828</v>
      </c>
      <c r="H12" s="32">
        <f>IFERROR(F12/D12/'Modelling New'!$AQ$1,"")</f>
        <v>0.80622731781908763</v>
      </c>
      <c r="I12" s="31">
        <f>IFERROR(E12/(B12*24*'Modelling New'!$AQ$1),"")</f>
        <v>0.14085689647938152</v>
      </c>
      <c r="J12" s="32">
        <f>IFERROR(F12/(B12*24*'Modelling New'!$AQ$1),"")</f>
        <v>0.16334501387063807</v>
      </c>
      <c r="K12" s="31">
        <f>_xlfn.XLOOKUP($A12,'Modelling New'!$D:$D,'Modelling New'!$AF:$AF)</f>
        <v>0.99750000000000005</v>
      </c>
      <c r="L12" s="32">
        <f>IFERROR(AVERAGEIF('Daily KPI'!$D:$D,$A12,'Daily KPI'!$R:$R),"")</f>
        <v>1</v>
      </c>
      <c r="M12" s="31">
        <f>_xlfn.XLOOKUP($A12,'Modelling New'!$D:$D,'Modelling New'!$AE:$AE)</f>
        <v>0.99750000000000005</v>
      </c>
      <c r="N12" s="32">
        <f>IFERROR(AVERAGEIF('Daily KPI'!$D:$D,$A12,'Daily KPI'!$O:$O),"")</f>
        <v>0.99990967738075254</v>
      </c>
      <c r="O12" s="45">
        <f>SUMIF(Raw_Data!$G:$G,$A12,Raw_Data!PC:PC)/1000</f>
        <v>0</v>
      </c>
      <c r="P12" s="45">
        <f>SUMIF(Raw_Data!$G:$G,$A12,Raw_Data!PD:PD)/1000</f>
        <v>0</v>
      </c>
    </row>
    <row r="13" spans="1:16" ht="14.5" x14ac:dyDescent="0.35">
      <c r="A13" s="28">
        <v>45839</v>
      </c>
      <c r="B13" s="29">
        <f>IFERROR(_xlfn.XLOOKUP($A13,'Modelling New'!$D:$D,'Modelling New'!$Q:$Q),"")</f>
        <v>0</v>
      </c>
      <c r="C13" s="29">
        <f>_xlfn.XLOOKUP($A13,'Modelling New'!$D:$D,'Modelling New'!$R:$R)</f>
        <v>0</v>
      </c>
      <c r="D13" s="30">
        <f>SUMIF('Daily KPI'!$D:$D,A13,'Daily KPI'!$I:$I)</f>
        <v>0</v>
      </c>
      <c r="E13" s="29">
        <f>_xlfn.XLOOKUP($A13,'Modelling New'!$D:$D,'Modelling New'!$U:$U)</f>
        <v>0</v>
      </c>
      <c r="F13" s="30">
        <f>SUMIF('Daily KPI'!$D:$D,A13,'Daily KPI'!$AA:$AA)/1000</f>
        <v>0</v>
      </c>
      <c r="G13" s="31" t="str">
        <f>IFERROR(E13/C13/'Modelling New'!$AQ$1,"")</f>
        <v/>
      </c>
      <c r="H13" s="32" t="str">
        <f>IFERROR(F13/D13/'Modelling New'!$AQ$1,"")</f>
        <v/>
      </c>
      <c r="I13" s="31" t="str">
        <f>IFERROR(E13/(B13*24*'Modelling New'!$AQ$1),"")</f>
        <v/>
      </c>
      <c r="J13" s="32" t="str">
        <f>IFERROR(F13/(B13*24*'Modelling New'!$AQ$1),"")</f>
        <v/>
      </c>
      <c r="K13" s="31">
        <f>_xlfn.XLOOKUP($A13,'Modelling New'!$D:$D,'Modelling New'!$AF:$AF)</f>
        <v>0.99750000000000005</v>
      </c>
      <c r="L13" s="32" t="str">
        <f>IFERROR(AVERAGEIF('Daily KPI'!$D:$D,$A13,'Daily KPI'!$R:$R),"")</f>
        <v/>
      </c>
      <c r="M13" s="31">
        <f>_xlfn.XLOOKUP($A13,'Modelling New'!$D:$D,'Modelling New'!$AE:$AE)</f>
        <v>0.99750000000000005</v>
      </c>
      <c r="N13" s="32" t="str">
        <f>IFERROR(AVERAGEIF('Daily KPI'!$D:$D,$A13,'Daily KPI'!$O:$O),"")</f>
        <v/>
      </c>
      <c r="O13" s="45">
        <f>SUMIF(Raw_Data!$G:$G,$A13,Raw_Data!PC:PC)/1000</f>
        <v>0</v>
      </c>
      <c r="P13" s="45">
        <f>SUMIF(Raw_Data!$G:$G,$A13,Raw_Data!PD:PD)/1000</f>
        <v>0</v>
      </c>
    </row>
    <row r="14" spans="1:16" ht="14.5" x14ac:dyDescent="0.35">
      <c r="A14" s="28">
        <v>45870</v>
      </c>
      <c r="B14" s="29">
        <f>IFERROR(_xlfn.XLOOKUP($A14,'Modelling New'!$D:$D,'Modelling New'!$Q:$Q),"")</f>
        <v>0</v>
      </c>
      <c r="C14" s="29">
        <f>_xlfn.XLOOKUP($A14,'Modelling New'!$D:$D,'Modelling New'!$R:$R)</f>
        <v>0</v>
      </c>
      <c r="D14" s="30">
        <f>SUMIF('Daily KPI'!$D:$D,A14,'Daily KPI'!$I:$I)</f>
        <v>0</v>
      </c>
      <c r="E14" s="29">
        <f>_xlfn.XLOOKUP($A14,'Modelling New'!$D:$D,'Modelling New'!$U:$U)</f>
        <v>0</v>
      </c>
      <c r="F14" s="30">
        <f>SUMIF('Daily KPI'!$D:$D,A14,'Daily KPI'!$AA:$AA)/1000</f>
        <v>0</v>
      </c>
      <c r="G14" s="31" t="str">
        <f>IFERROR(E14/C14/'Modelling New'!$AQ$1,"")</f>
        <v/>
      </c>
      <c r="H14" s="32" t="str">
        <f>IFERROR(F14/D14/'Modelling New'!$AQ$1,"")</f>
        <v/>
      </c>
      <c r="I14" s="31" t="str">
        <f>IFERROR(E14/(B14*24*'Modelling New'!$AQ$1),"")</f>
        <v/>
      </c>
      <c r="J14" s="32" t="str">
        <f>IFERROR(F14/(B14*24*'Modelling New'!$AQ$1),"")</f>
        <v/>
      </c>
      <c r="K14" s="31">
        <f>_xlfn.XLOOKUP($A14,'Modelling New'!$D:$D,'Modelling New'!$AF:$AF)</f>
        <v>0.99750000000000005</v>
      </c>
      <c r="L14" s="32" t="str">
        <f>IFERROR(AVERAGEIF('Daily KPI'!$D:$D,$A14,'Daily KPI'!$R:$R),"")</f>
        <v/>
      </c>
      <c r="M14" s="31">
        <f>_xlfn.XLOOKUP($A14,'Modelling New'!$D:$D,'Modelling New'!$AE:$AE)</f>
        <v>0.99750000000000005</v>
      </c>
      <c r="N14" s="32" t="str">
        <f>IFERROR(AVERAGEIF('Daily KPI'!$D:$D,$A14,'Daily KPI'!$O:$O),"")</f>
        <v/>
      </c>
      <c r="O14" s="45">
        <f>SUMIF(Raw_Data!$G:$G,$A14,Raw_Data!PC:PC)/1000</f>
        <v>0</v>
      </c>
      <c r="P14" s="45">
        <f>SUMIF(Raw_Data!$G:$G,$A14,Raw_Data!PD:PD)/1000</f>
        <v>0</v>
      </c>
    </row>
    <row r="15" spans="1:16" ht="14.5" x14ac:dyDescent="0.35">
      <c r="A15" s="28">
        <v>45901</v>
      </c>
      <c r="B15" s="29">
        <f>IFERROR(_xlfn.XLOOKUP($A15,'Modelling New'!$D:$D,'Modelling New'!$Q:$Q),"")</f>
        <v>0</v>
      </c>
      <c r="C15" s="29">
        <f>_xlfn.XLOOKUP($A15,'Modelling New'!$D:$D,'Modelling New'!$R:$R)</f>
        <v>0</v>
      </c>
      <c r="D15" s="30">
        <f>SUMIF('Daily KPI'!$D:$D,A15,'Daily KPI'!$I:$I)</f>
        <v>0</v>
      </c>
      <c r="E15" s="29">
        <f>_xlfn.XLOOKUP($A15,'Modelling New'!$D:$D,'Modelling New'!$U:$U)</f>
        <v>0</v>
      </c>
      <c r="F15" s="30">
        <f>SUMIF('Daily KPI'!$D:$D,A15,'Daily KPI'!$AA:$AA)/1000</f>
        <v>0</v>
      </c>
      <c r="G15" s="31" t="str">
        <f>IFERROR(E15/C15/'Modelling New'!$AQ$1,"")</f>
        <v/>
      </c>
      <c r="H15" s="32" t="str">
        <f>IFERROR(F15/D15/'Modelling New'!$AQ$1,"")</f>
        <v/>
      </c>
      <c r="I15" s="31" t="str">
        <f>IFERROR(E15/(B15*24*'Modelling New'!$AQ$1),"")</f>
        <v/>
      </c>
      <c r="J15" s="32" t="str">
        <f>IFERROR(F15/(B15*24*'Modelling New'!$AQ$1),"")</f>
        <v/>
      </c>
      <c r="K15" s="31">
        <f>_xlfn.XLOOKUP($A15,'Modelling New'!$D:$D,'Modelling New'!$AF:$AF)</f>
        <v>0.99750000000000005</v>
      </c>
      <c r="L15" s="32" t="str">
        <f>IFERROR(AVERAGEIF('Daily KPI'!$D:$D,$A15,'Daily KPI'!$R:$R),"")</f>
        <v/>
      </c>
      <c r="M15" s="31">
        <f>_xlfn.XLOOKUP($A15,'Modelling New'!$D:$D,'Modelling New'!$AE:$AE)</f>
        <v>0.99750000000000005</v>
      </c>
      <c r="N15" s="32" t="str">
        <f>IFERROR(AVERAGEIF('Daily KPI'!$D:$D,$A15,'Daily KPI'!$O:$O),"")</f>
        <v/>
      </c>
      <c r="O15" s="45">
        <f>SUMIF(Raw_Data!$G:$G,$A15,Raw_Data!PC:PC)/1000</f>
        <v>0</v>
      </c>
      <c r="P15" s="45">
        <f>SUMIF(Raw_Data!$G:$G,$A15,Raw_Data!PD:PD)/1000</f>
        <v>0</v>
      </c>
    </row>
    <row r="16" spans="1:16" ht="14.5" x14ac:dyDescent="0.35">
      <c r="A16" s="28">
        <v>45931</v>
      </c>
      <c r="B16" s="29">
        <f>IFERROR(_xlfn.XLOOKUP($A16,'Modelling New'!$D:$D,'Modelling New'!$Q:$Q),"")</f>
        <v>0</v>
      </c>
      <c r="C16" s="29">
        <f>_xlfn.XLOOKUP($A16,'Modelling New'!$D:$D,'Modelling New'!$R:$R)</f>
        <v>0</v>
      </c>
      <c r="D16" s="30">
        <f>SUMIF('Daily KPI'!$D:$D,A16,'Daily KPI'!$I:$I)</f>
        <v>0</v>
      </c>
      <c r="E16" s="29">
        <f>_xlfn.XLOOKUP($A16,'Modelling New'!$D:$D,'Modelling New'!$U:$U)</f>
        <v>0</v>
      </c>
      <c r="F16" s="30">
        <f>SUMIF('Daily KPI'!$D:$D,A16,'Daily KPI'!$AA:$AA)/1000</f>
        <v>0</v>
      </c>
      <c r="G16" s="31" t="str">
        <f>IFERROR(E16/C16/'Modelling New'!$AQ$1,"")</f>
        <v/>
      </c>
      <c r="H16" s="32" t="str">
        <f>IFERROR(F16/D16/'Modelling New'!$AQ$1,"")</f>
        <v/>
      </c>
      <c r="I16" s="31" t="str">
        <f>IFERROR(E16/(B16*24*'Modelling New'!$AQ$1),"")</f>
        <v/>
      </c>
      <c r="J16" s="32" t="str">
        <f>IFERROR(F16/(B16*24*'Modelling New'!$AQ$1),"")</f>
        <v/>
      </c>
      <c r="K16" s="31">
        <f>_xlfn.XLOOKUP($A16,'Modelling New'!$D:$D,'Modelling New'!$AF:$AF)</f>
        <v>0.99750000000000005</v>
      </c>
      <c r="L16" s="32" t="str">
        <f>IFERROR(AVERAGEIF('Daily KPI'!$D:$D,$A16,'Daily KPI'!$R:$R),"")</f>
        <v/>
      </c>
      <c r="M16" s="31">
        <f>_xlfn.XLOOKUP($A16,'Modelling New'!$D:$D,'Modelling New'!$AE:$AE)</f>
        <v>0.99750000000000005</v>
      </c>
      <c r="N16" s="32" t="str">
        <f>IFERROR(AVERAGEIF('Daily KPI'!$D:$D,$A16,'Daily KPI'!$O:$O),"")</f>
        <v/>
      </c>
      <c r="O16" s="45">
        <f>SUMIF(Raw_Data!$G:$G,$A16,Raw_Data!PC:PC)/1000</f>
        <v>0</v>
      </c>
      <c r="P16" s="45">
        <f>SUMIF(Raw_Data!$G:$G,$A16,Raw_Data!PD:PD)/1000</f>
        <v>0</v>
      </c>
    </row>
    <row r="17" spans="1:16" ht="14.5" x14ac:dyDescent="0.35">
      <c r="A17" s="28">
        <v>45962</v>
      </c>
      <c r="B17" s="29">
        <f>IFERROR(_xlfn.XLOOKUP($A17,'Modelling New'!$D:$D,'Modelling New'!$Q:$Q),"")</f>
        <v>0</v>
      </c>
      <c r="C17" s="29">
        <f>_xlfn.XLOOKUP($A17,'Modelling New'!$D:$D,'Modelling New'!$R:$R)</f>
        <v>0</v>
      </c>
      <c r="D17" s="30">
        <f>SUMIF('Daily KPI'!$D:$D,A17,'Daily KPI'!$I:$I)</f>
        <v>0</v>
      </c>
      <c r="E17" s="29">
        <f>_xlfn.XLOOKUP($A17,'Modelling New'!$D:$D,'Modelling New'!$U:$U)</f>
        <v>0</v>
      </c>
      <c r="F17" s="30">
        <f>SUMIF('Daily KPI'!$D:$D,A17,'Daily KPI'!$AA:$AA)/1000</f>
        <v>0</v>
      </c>
      <c r="G17" s="31" t="str">
        <f>IFERROR(E17/C17/'Modelling New'!$AQ$1,"")</f>
        <v/>
      </c>
      <c r="H17" s="32" t="str">
        <f>IFERROR(F17/D17/'Modelling New'!$AQ$1,"")</f>
        <v/>
      </c>
      <c r="I17" s="31" t="str">
        <f>IFERROR(E17/(B17*24*'Modelling New'!$AQ$1),"")</f>
        <v/>
      </c>
      <c r="J17" s="32" t="str">
        <f>IFERROR(F17/(B17*24*'Modelling New'!$AQ$1),"")</f>
        <v/>
      </c>
      <c r="K17" s="31">
        <f>_xlfn.XLOOKUP($A17,'Modelling New'!$D:$D,'Modelling New'!$AF:$AF)</f>
        <v>0.99750000000000005</v>
      </c>
      <c r="L17" s="32" t="str">
        <f>IFERROR(AVERAGEIF('Daily KPI'!$D:$D,$A17,'Daily KPI'!$R:$R),"")</f>
        <v/>
      </c>
      <c r="M17" s="31">
        <f>_xlfn.XLOOKUP($A17,'Modelling New'!$D:$D,'Modelling New'!$AE:$AE)</f>
        <v>0.99750000000000005</v>
      </c>
      <c r="N17" s="32" t="str">
        <f>IFERROR(AVERAGEIF('Daily KPI'!$D:$D,$A17,'Daily KPI'!$O:$O),"")</f>
        <v/>
      </c>
      <c r="O17" s="45">
        <f>SUMIF(Raw_Data!$G:$G,$A17,Raw_Data!PC:PC)/1000</f>
        <v>0</v>
      </c>
      <c r="P17" s="45">
        <f>SUMIF(Raw_Data!$G:$G,$A17,Raw_Data!PD:PD)/1000</f>
        <v>0</v>
      </c>
    </row>
    <row r="18" spans="1:16" ht="14.5" x14ac:dyDescent="0.35">
      <c r="A18" s="28">
        <v>45992</v>
      </c>
      <c r="B18" s="29">
        <f>IFERROR(_xlfn.XLOOKUP($A18,'Modelling New'!$D:$D,'Modelling New'!$Q:$Q),"")</f>
        <v>0</v>
      </c>
      <c r="C18" s="29">
        <f>_xlfn.XLOOKUP($A18,'Modelling New'!$D:$D,'Modelling New'!$R:$R)</f>
        <v>0</v>
      </c>
      <c r="D18" s="30">
        <f>SUMIF('Daily KPI'!$D:$D,A18,'Daily KPI'!$I:$I)</f>
        <v>0</v>
      </c>
      <c r="E18" s="29">
        <f>_xlfn.XLOOKUP($A18,'Modelling New'!$D:$D,'Modelling New'!$U:$U)</f>
        <v>0</v>
      </c>
      <c r="F18" s="30">
        <f>SUMIF('Daily KPI'!$D:$D,A18,'Daily KPI'!$AA:$AA)/1000</f>
        <v>0</v>
      </c>
      <c r="G18" s="31" t="str">
        <f>IFERROR(E18/C18/'Modelling New'!$AQ$1,"")</f>
        <v/>
      </c>
      <c r="H18" s="32" t="str">
        <f>IFERROR(F18/D18/'Modelling New'!$AQ$1,"")</f>
        <v/>
      </c>
      <c r="I18" s="31" t="str">
        <f>IFERROR(E18/(B18*24*'Modelling New'!$AQ$1),"")</f>
        <v/>
      </c>
      <c r="J18" s="32" t="str">
        <f>IFERROR(F18/(B18*24*'Modelling New'!$AQ$1),"")</f>
        <v/>
      </c>
      <c r="K18" s="31">
        <f>_xlfn.XLOOKUP($A18,'Modelling New'!$D:$D,'Modelling New'!$AF:$AF)</f>
        <v>0.99750000000000005</v>
      </c>
      <c r="L18" s="32" t="str">
        <f>IFERROR(AVERAGEIF('Daily KPI'!$D:$D,$A18,'Daily KPI'!$R:$R),"")</f>
        <v/>
      </c>
      <c r="M18" s="31">
        <f>_xlfn.XLOOKUP($A18,'Modelling New'!$D:$D,'Modelling New'!$AE:$AE)</f>
        <v>0.99750000000000005</v>
      </c>
      <c r="N18" s="32" t="str">
        <f>IFERROR(AVERAGEIF('Daily KPI'!$D:$D,$A18,'Daily KPI'!$O:$O),"")</f>
        <v/>
      </c>
      <c r="O18" s="45">
        <f>SUMIF(Raw_Data!$G:$G,$A18,Raw_Data!PC:PC)/1000</f>
        <v>0</v>
      </c>
      <c r="P18" s="45">
        <f>SUMIF(Raw_Data!$G:$G,$A18,Raw_Data!PD:PD)/1000</f>
        <v>0</v>
      </c>
    </row>
    <row r="19" spans="1:16" ht="14.5" x14ac:dyDescent="0.35">
      <c r="A19" s="28">
        <v>46023</v>
      </c>
      <c r="B19" s="29">
        <f>IFERROR(_xlfn.XLOOKUP($A19,'Modelling New'!$D:$D,'Modelling New'!$Q:$Q),"")</f>
        <v>0</v>
      </c>
      <c r="C19" s="29">
        <f>_xlfn.XLOOKUP($A19,'Modelling New'!$D:$D,'Modelling New'!$R:$R)</f>
        <v>0</v>
      </c>
      <c r="D19" s="30">
        <f>SUMIF('Daily KPI'!$D:$D,A19,'Daily KPI'!$I:$I)</f>
        <v>0</v>
      </c>
      <c r="E19" s="29">
        <f>_xlfn.XLOOKUP($A19,'Modelling New'!$D:$D,'Modelling New'!$U:$U)</f>
        <v>0</v>
      </c>
      <c r="F19" s="30">
        <f>SUMIF('Daily KPI'!$D:$D,A19,'Daily KPI'!$AA:$AA)/1000</f>
        <v>0</v>
      </c>
      <c r="G19" s="31" t="str">
        <f>IFERROR(E19/C19/'Modelling New'!$AQ$1,"")</f>
        <v/>
      </c>
      <c r="H19" s="32" t="str">
        <f>IFERROR(F19/D19/'Modelling New'!$AQ$1,"")</f>
        <v/>
      </c>
      <c r="I19" s="31" t="str">
        <f>IFERROR(E19/(B19*24*'Modelling New'!$AQ$1),"")</f>
        <v/>
      </c>
      <c r="J19" s="32" t="str">
        <f>IFERROR(F19/(B19*24*'Modelling New'!$AQ$1),"")</f>
        <v/>
      </c>
      <c r="K19" s="31">
        <f>_xlfn.XLOOKUP($A19,'Modelling New'!$D:$D,'Modelling New'!$AF:$AF)</f>
        <v>0.99750000000000005</v>
      </c>
      <c r="L19" s="32" t="str">
        <f>IFERROR(AVERAGEIF('Daily KPI'!$D:$D,$A19,'Daily KPI'!$R:$R),"")</f>
        <v/>
      </c>
      <c r="M19" s="31">
        <f>_xlfn.XLOOKUP($A19,'Modelling New'!$D:$D,'Modelling New'!$AE:$AE)</f>
        <v>0.99750000000000005</v>
      </c>
      <c r="N19" s="32" t="str">
        <f>IFERROR(AVERAGEIF('Daily KPI'!$D:$D,$A19,'Daily KPI'!$O:$O),"")</f>
        <v/>
      </c>
      <c r="O19" s="45">
        <f>SUMIF(Raw_Data!$G:$G,$A19,Raw_Data!PC:PC)/1000</f>
        <v>0</v>
      </c>
      <c r="P19" s="45">
        <f>SUMIF(Raw_Data!$G:$G,$A19,Raw_Data!PD:PD)/1000</f>
        <v>0</v>
      </c>
    </row>
    <row r="20" spans="1:16" ht="14.5" x14ac:dyDescent="0.35">
      <c r="A20" s="28">
        <v>46054</v>
      </c>
      <c r="B20" s="29">
        <f>IFERROR(_xlfn.XLOOKUP($A20,'Modelling New'!$D:$D,'Modelling New'!$Q:$Q),"")</f>
        <v>0</v>
      </c>
      <c r="C20" s="29">
        <f>_xlfn.XLOOKUP($A20,'Modelling New'!$D:$D,'Modelling New'!$R:$R)</f>
        <v>0</v>
      </c>
      <c r="D20" s="30">
        <f>SUMIF('Daily KPI'!$D:$D,A20,'Daily KPI'!$I:$I)</f>
        <v>0</v>
      </c>
      <c r="E20" s="29">
        <f>_xlfn.XLOOKUP($A20,'Modelling New'!$D:$D,'Modelling New'!$U:$U)</f>
        <v>0</v>
      </c>
      <c r="F20" s="30">
        <f>SUMIF('Daily KPI'!$D:$D,A20,'Daily KPI'!$AA:$AA)/1000</f>
        <v>0</v>
      </c>
      <c r="G20" s="31" t="str">
        <f>IFERROR(E20/C20/'Modelling New'!$AQ$1,"")</f>
        <v/>
      </c>
      <c r="H20" s="32" t="str">
        <f>IFERROR(F20/D20/'Modelling New'!$AQ$1,"")</f>
        <v/>
      </c>
      <c r="I20" s="31" t="str">
        <f>IFERROR(E20/(B20*24*'Modelling New'!$AQ$1),"")</f>
        <v/>
      </c>
      <c r="J20" s="32" t="str">
        <f>IFERROR(F20/(B20*24*'Modelling New'!$AQ$1),"")</f>
        <v/>
      </c>
      <c r="K20" s="31">
        <f>_xlfn.XLOOKUP($A20,'Modelling New'!$D:$D,'Modelling New'!$AF:$AF)</f>
        <v>0.99750000000000005</v>
      </c>
      <c r="L20" s="32" t="str">
        <f>IFERROR(AVERAGEIF('Daily KPI'!$D:$D,$A20,'Daily KPI'!$R:$R),"")</f>
        <v/>
      </c>
      <c r="M20" s="31">
        <f>_xlfn.XLOOKUP($A20,'Modelling New'!$D:$D,'Modelling New'!$AE:$AE)</f>
        <v>0.99750000000000005</v>
      </c>
      <c r="N20" s="32" t="str">
        <f>IFERROR(AVERAGEIF('Daily KPI'!$D:$D,$A20,'Daily KPI'!$O:$O),"")</f>
        <v/>
      </c>
      <c r="O20" s="45">
        <f>SUMIF(Raw_Data!$G:$G,$A20,Raw_Data!PC:PC)/1000</f>
        <v>0</v>
      </c>
      <c r="P20" s="45">
        <f>SUMIF(Raw_Data!$G:$G,$A20,Raw_Data!PD:PD)/1000</f>
        <v>0</v>
      </c>
    </row>
    <row r="21" spans="1:16" ht="14.5" x14ac:dyDescent="0.35">
      <c r="A21" s="28">
        <v>46082</v>
      </c>
      <c r="B21" s="29">
        <f>IFERROR(_xlfn.XLOOKUP($A21,'Modelling New'!$D:$D,'Modelling New'!$Q:$Q),"")</f>
        <v>0</v>
      </c>
      <c r="C21" s="29">
        <f>_xlfn.XLOOKUP($A21,'Modelling New'!$D:$D,'Modelling New'!$R:$R)</f>
        <v>0</v>
      </c>
      <c r="D21" s="30">
        <f>SUMIF('Daily KPI'!$D:$D,A21,'Daily KPI'!$I:$I)</f>
        <v>0</v>
      </c>
      <c r="E21" s="29">
        <f>_xlfn.XLOOKUP($A21,'Modelling New'!$D:$D,'Modelling New'!$U:$U)</f>
        <v>0</v>
      </c>
      <c r="F21" s="30">
        <f>SUMIF('Daily KPI'!$D:$D,A21,'Daily KPI'!$AA:$AA)/1000</f>
        <v>0</v>
      </c>
      <c r="G21" s="31" t="str">
        <f>IFERROR(E21/C21/'Modelling New'!$AQ$1,"")</f>
        <v/>
      </c>
      <c r="H21" s="32" t="str">
        <f>IFERROR(F21/D21/'Modelling New'!$AQ$1,"")</f>
        <v/>
      </c>
      <c r="I21" s="31" t="str">
        <f>IFERROR(E21/(B21*24*'Modelling New'!$AQ$1),"")</f>
        <v/>
      </c>
      <c r="J21" s="32" t="str">
        <f>IFERROR(F21/(B21*24*'Modelling New'!$AQ$1),"")</f>
        <v/>
      </c>
      <c r="K21" s="31">
        <f>_xlfn.XLOOKUP($A21,'Modelling New'!$D:$D,'Modelling New'!$AF:$AF)</f>
        <v>0.99750000000000005</v>
      </c>
      <c r="L21" s="32" t="str">
        <f>IFERROR(AVERAGEIF('Daily KPI'!$D:$D,$A21,'Daily KPI'!$R:$R),"")</f>
        <v/>
      </c>
      <c r="M21" s="31">
        <f>_xlfn.XLOOKUP($A21,'Modelling New'!$D:$D,'Modelling New'!$AE:$AE)</f>
        <v>0.99750000000000005</v>
      </c>
      <c r="N21" s="32" t="str">
        <f>IFERROR(AVERAGEIF('Daily KPI'!$D:$D,$A21,'Daily KPI'!$O:$O),"")</f>
        <v/>
      </c>
      <c r="O21" s="45">
        <f>SUMIF(Raw_Data!$G:$G,$A21,Raw_Data!PC:PC)/1000</f>
        <v>0</v>
      </c>
      <c r="P21" s="45">
        <f>SUMIF(Raw_Data!$G:$G,$A21,Raw_Data!PD:PD)/1000</f>
        <v>0</v>
      </c>
    </row>
  </sheetData>
  <sheetProtection algorithmName="SHA-512" hashValue="8KNLz+qzgvVnUmW3wkIUWp5KlfLm//H6wQ8yP+VZ5bLHG8f6A61pSjdHomCBVeTuYmjW6k/ytjsMfBcr7peL9Q==" saltValue="wvniYQVMyAZdwg8+2Su+Nw==" spinCount="100000" sheet="1" objects="1" scenarios="1"/>
  <mergeCells count="2">
    <mergeCell ref="A2:P2"/>
    <mergeCell ref="A8:P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"/>
  <sheetViews>
    <sheetView workbookViewId="0">
      <selection activeCell="E19" sqref="E19"/>
    </sheetView>
  </sheetViews>
  <sheetFormatPr defaultRowHeight="14.5" x14ac:dyDescent="0.35"/>
  <cols>
    <col min="2" max="2" width="10.1796875" bestFit="1" customWidth="1"/>
    <col min="3" max="3" width="13.453125" customWidth="1"/>
    <col min="4" max="4" width="12" customWidth="1"/>
    <col min="5" max="5" width="12.453125" customWidth="1"/>
    <col min="6" max="6" width="13.54296875" customWidth="1"/>
    <col min="7" max="7" width="12.81640625" bestFit="1" customWidth="1"/>
    <col min="8" max="8" width="9.453125" customWidth="1"/>
    <col min="9" max="9" width="10.453125" customWidth="1"/>
    <col min="10" max="10" width="11.1796875" customWidth="1"/>
    <col min="12" max="12" width="9.453125" customWidth="1"/>
    <col min="14" max="14" width="9.453125" customWidth="1"/>
    <col min="15" max="16" width="12.81640625" bestFit="1" customWidth="1"/>
  </cols>
  <sheetData>
    <row r="1" spans="1:16" x14ac:dyDescent="0.35">
      <c r="A1" s="24" t="s">
        <v>34</v>
      </c>
      <c r="B1" s="25">
        <f>Dashboard!B3</f>
        <v>45820</v>
      </c>
    </row>
    <row r="2" spans="1:16" ht="21" x14ac:dyDescent="0.35">
      <c r="A2" s="259" t="s">
        <v>53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59"/>
    </row>
    <row r="3" spans="1:16" ht="43.5" x14ac:dyDescent="0.35">
      <c r="A3" s="33" t="s">
        <v>36</v>
      </c>
      <c r="B3" s="33" t="s">
        <v>37</v>
      </c>
      <c r="C3" s="34" t="s">
        <v>38</v>
      </c>
      <c r="D3" s="34" t="s">
        <v>39</v>
      </c>
      <c r="E3" s="34" t="s">
        <v>40</v>
      </c>
      <c r="F3" s="34" t="s">
        <v>41</v>
      </c>
      <c r="G3" s="34" t="s">
        <v>42</v>
      </c>
      <c r="H3" s="34" t="s">
        <v>43</v>
      </c>
      <c r="I3" s="34" t="s">
        <v>44</v>
      </c>
      <c r="J3" s="34" t="s">
        <v>45</v>
      </c>
      <c r="K3" s="34" t="s">
        <v>46</v>
      </c>
      <c r="L3" s="34" t="s">
        <v>47</v>
      </c>
      <c r="M3" s="34" t="s">
        <v>48</v>
      </c>
      <c r="N3" s="34" t="s">
        <v>49</v>
      </c>
      <c r="O3" s="34" t="s">
        <v>50</v>
      </c>
      <c r="P3" s="34" t="s">
        <v>51</v>
      </c>
    </row>
    <row r="4" spans="1:16" x14ac:dyDescent="0.35">
      <c r="A4" s="35">
        <f>Dashboard!B2</f>
        <v>45809</v>
      </c>
      <c r="B4" s="29">
        <f>DAY(B1)</f>
        <v>12</v>
      </c>
      <c r="C4" s="29">
        <f>_xlfn.XLOOKUP($A$4,'Modelling New'!$D:$D,'Modelling New'!$R:$R,0)</f>
        <v>51.879999999999995</v>
      </c>
      <c r="D4" s="30">
        <f>SUMIFS('Daily KPI'!$I:$I,'Daily KPI'!$D:$D,Monthly_KPI!$A$4)</f>
        <v>58.349999999999994</v>
      </c>
      <c r="E4" s="29">
        <f>_xlfn.XLOOKUP($A$4,'Modelling New'!$D:$D,'Modelling New'!$U:$U,0)</f>
        <v>3704.5589145111703</v>
      </c>
      <c r="F4" s="30">
        <f>SUMIF('Daily KPI'!$D:$D,Monthly_KPI!$A$4,'Daily KPI'!$AA:$AA)/1000</f>
        <v>4296</v>
      </c>
      <c r="G4" s="31">
        <f>IFERROR(E4/C4/'Modelling New'!$AQ$1,"")</f>
        <v>0.78193496889093828</v>
      </c>
      <c r="H4" s="32">
        <f>IFERROR(F4/D4/'Modelling New'!$AQ$1,"")</f>
        <v>0.80622731781908763</v>
      </c>
      <c r="I4" s="31">
        <f>IFERROR(E4/(B4*24*'Modelling New'!$AQ$1),"")</f>
        <v>0.14085689647938152</v>
      </c>
      <c r="J4" s="32">
        <f>IFERROR(F4/(B4*24*'Modelling New'!$AQ$1),"")</f>
        <v>0.16334501387063807</v>
      </c>
      <c r="K4" s="31">
        <f>_xlfn.XLOOKUP($A$4,'Modelling New'!$D:$D,'Modelling New'!$AF:$AF)</f>
        <v>0.99750000000000005</v>
      </c>
      <c r="L4" s="32">
        <f>IFERROR(AVERAGEIF('Daily KPI'!$D:$D,$A4,'Daily KPI'!$R:$R),"")</f>
        <v>1</v>
      </c>
      <c r="M4" s="31">
        <f>_xlfn.XLOOKUP($A$4,'Modelling New'!$D:$D,'Modelling New'!$AE:$AE)</f>
        <v>0.99750000000000005</v>
      </c>
      <c r="N4" s="32">
        <f>IFERROR(AVERAGEIF('Daily KPI'!$D:$D,$A4,'Daily KPI'!$O:$O),"")</f>
        <v>0.99990967738075254</v>
      </c>
      <c r="O4" s="45">
        <f>SUMIF(Raw_Data!G:G,$A4,Raw_Data!PC:PC)</f>
        <v>0</v>
      </c>
      <c r="P4" s="45">
        <f>SUMIF(Raw_Data!G:G,$A4,Raw_Data!PD:PD)</f>
        <v>0</v>
      </c>
    </row>
    <row r="7" spans="1:16" x14ac:dyDescent="0.35">
      <c r="A7" s="24" t="s">
        <v>54</v>
      </c>
      <c r="B7" s="25">
        <f>B8-6</f>
        <v>45814</v>
      </c>
      <c r="D7" s="23"/>
      <c r="F7" s="23"/>
    </row>
    <row r="8" spans="1:16" x14ac:dyDescent="0.35">
      <c r="A8" s="24" t="s">
        <v>55</v>
      </c>
      <c r="B8" s="25">
        <f>B1</f>
        <v>45820</v>
      </c>
    </row>
    <row r="9" spans="1:16" ht="21" x14ac:dyDescent="0.35">
      <c r="A9" s="259" t="s">
        <v>53</v>
      </c>
      <c r="B9" s="259"/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59"/>
    </row>
    <row r="10" spans="1:16" ht="43.5" x14ac:dyDescent="0.35">
      <c r="A10" s="33" t="s">
        <v>36</v>
      </c>
      <c r="B10" s="33" t="s">
        <v>37</v>
      </c>
      <c r="C10" s="34" t="s">
        <v>38</v>
      </c>
      <c r="D10" s="34" t="s">
        <v>39</v>
      </c>
      <c r="E10" s="34" t="s">
        <v>40</v>
      </c>
      <c r="F10" s="34" t="s">
        <v>41</v>
      </c>
      <c r="G10" s="34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</row>
    <row r="11" spans="1:16" x14ac:dyDescent="0.35">
      <c r="A11" s="35">
        <f>A4</f>
        <v>45809</v>
      </c>
      <c r="B11" s="29">
        <f>(B8-B7)+1</f>
        <v>7</v>
      </c>
      <c r="C11" s="29">
        <f>IFERROR(SUMIFS('Daily KPI'!$AC:$AC,'Daily KPI'!$A:$A,"&gt;="&amp;$B$7,'Daily KPI'!$A:$A,"&lt;="&amp;$B$8),"")</f>
        <v>30.263333333333335</v>
      </c>
      <c r="D11" s="30">
        <f>SUMIFS('Daily KPI'!$I:$I,'Daily KPI'!$A:$A,"&gt;="&amp;$B$7,'Daily KPI'!$A:$A,"&lt;="&amp;$B$8)</f>
        <v>40.819999999999993</v>
      </c>
      <c r="E11" s="29">
        <f>IFERROR(SUMIFS('Daily KPI'!$AD:$AD,'Daily KPI'!$A:$A,"&gt;="&amp;$B$7,'Daily KPI'!$A:$A,"&lt;="&amp;$B$8)/1000,"")</f>
        <v>2160.9927001315159</v>
      </c>
      <c r="F11" s="30">
        <f>SUMIFS('Daily KPI'!$AA:$AA,'Daily KPI'!$A:$A,"&gt;="&amp;$B$7,'Daily KPI'!$A:$A,"&lt;="&amp;$B$8)/1000</f>
        <v>2944</v>
      </c>
      <c r="G11" s="31">
        <f>IFERROR(E11/C11/'Modelling New'!$AQ$1,"")</f>
        <v>0.78193496889093805</v>
      </c>
      <c r="H11" s="32">
        <f>IFERROR(F11/D11/'Modelling New'!$AQ$1,"")</f>
        <v>0.78976685352807974</v>
      </c>
      <c r="I11" s="31">
        <f>IFERROR(E11/($B$11*24*'Modelling New'!$AQ$1),"")</f>
        <v>0.14085689647938152</v>
      </c>
      <c r="J11" s="32">
        <f>IFERROR(F11/($B$11*24*'Modelling New'!$AQ$1),"")</f>
        <v>0.19189454143462029</v>
      </c>
      <c r="K11" s="31">
        <f>_xlfn.XLOOKUP($A$11,'Modelling New'!$D:$D,'Modelling New'!$AF:$AF)</f>
        <v>0.99750000000000005</v>
      </c>
      <c r="L11" s="32">
        <f>AVERAGEIFS('Daily KPI'!$R:$R,'Daily KPI'!$A:$A,"&gt;="&amp;$B$7,'Daily KPI'!$A:$A,"&lt;="&amp;$B$8)</f>
        <v>1</v>
      </c>
      <c r="M11" s="31">
        <f>_xlfn.XLOOKUP($A$11,'Modelling New'!$D:$D,'Modelling New'!$AE:$AE)</f>
        <v>0.99750000000000005</v>
      </c>
      <c r="N11" s="32">
        <f>AVERAGEIFS('Daily KPI'!$O:$O,'Daily KPI'!$A:$A,"&gt;="&amp;$B$7,'Daily KPI'!$A:$A,"&lt;="&amp;$B$8)</f>
        <v>0.99990868337658945</v>
      </c>
      <c r="O11" s="45">
        <f>SUMIFS(Raw_Data!PC:PC,Raw_Data!$B:$B,"&gt;="&amp;$B$7,Raw_Data!$B:$B,"&lt;="&amp;$B$8)</f>
        <v>0</v>
      </c>
      <c r="P11" s="45">
        <f>SUMIFS(Raw_Data!PD:PD,Raw_Data!$B:$B,"&gt;="&amp;$B$7,Raw_Data!$B:$B,"&lt;="&amp;$B$8)</f>
        <v>0</v>
      </c>
    </row>
  </sheetData>
  <sheetProtection algorithmName="SHA-512" hashValue="C2wzdlJ0NhmyjM5+oAGRSOzxzHyZHl1kMdPRLS6Jf9WH30s+8oURHx62uihBG6WX3uOfROD/6MyD7E2Bd2zzZQ==" saltValue="C1GumIB04RBx5LzLbpSeP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130B3-C744-4BA0-B64C-C2BBAC9CDC00}">
  <dimension ref="A1:AS369"/>
  <sheetViews>
    <sheetView zoomScale="85" zoomScaleNormal="85" workbookViewId="0">
      <pane xSplit="1" ySplit="1" topLeftCell="B56" activePane="bottomRight" state="frozen"/>
      <selection pane="topRight" activeCell="AB39" sqref="AB39"/>
      <selection pane="bottomLeft" activeCell="AB39" sqref="AB39"/>
      <selection pane="bottomRight" activeCell="O75" sqref="O75"/>
    </sheetView>
  </sheetViews>
  <sheetFormatPr defaultColWidth="8.81640625" defaultRowHeight="14.5" x14ac:dyDescent="0.35"/>
  <cols>
    <col min="1" max="1" width="10.1796875" style="153" bestFit="1" customWidth="1"/>
    <col min="2" max="5" width="9" style="153" customWidth="1"/>
    <col min="6" max="9" width="10.1796875" style="153" customWidth="1"/>
    <col min="10" max="12" width="11.1796875" style="153" customWidth="1"/>
    <col min="13" max="13" width="15.1796875" style="153" bestFit="1" customWidth="1"/>
    <col min="14" max="39" width="11.1796875" style="153" customWidth="1"/>
    <col min="40" max="40" width="11.1796875" style="167" customWidth="1"/>
    <col min="41" max="45" width="11.1796875" style="153" customWidth="1"/>
    <col min="46" max="16384" width="8.81640625" style="153"/>
  </cols>
  <sheetData>
    <row r="1" spans="1:45" ht="58" x14ac:dyDescent="0.35">
      <c r="A1" s="149" t="s">
        <v>56</v>
      </c>
      <c r="B1" s="150" t="s">
        <v>57</v>
      </c>
      <c r="C1" s="150" t="s">
        <v>58</v>
      </c>
      <c r="D1" s="150" t="s">
        <v>59</v>
      </c>
      <c r="E1" s="150" t="s">
        <v>37</v>
      </c>
      <c r="F1" s="151" t="s">
        <v>60</v>
      </c>
      <c r="G1" s="151" t="s">
        <v>61</v>
      </c>
      <c r="H1" s="151" t="s">
        <v>62</v>
      </c>
      <c r="I1" s="151" t="s">
        <v>63</v>
      </c>
      <c r="J1" s="151" t="s">
        <v>64</v>
      </c>
      <c r="K1" s="151" t="s">
        <v>65</v>
      </c>
      <c r="L1" s="151" t="s">
        <v>66</v>
      </c>
      <c r="M1" s="151" t="s">
        <v>67</v>
      </c>
      <c r="N1" s="151" t="s">
        <v>68</v>
      </c>
      <c r="O1" s="151" t="s">
        <v>69</v>
      </c>
      <c r="P1" s="151" t="s">
        <v>70</v>
      </c>
      <c r="Q1" s="151" t="s">
        <v>71</v>
      </c>
      <c r="R1" s="151" t="s">
        <v>72</v>
      </c>
      <c r="S1" s="151" t="s">
        <v>73</v>
      </c>
      <c r="T1" s="151" t="s">
        <v>74</v>
      </c>
      <c r="U1" s="151" t="s">
        <v>75</v>
      </c>
      <c r="V1" s="151" t="s">
        <v>76</v>
      </c>
      <c r="W1" s="151" t="s">
        <v>77</v>
      </c>
      <c r="X1" s="151" t="s">
        <v>78</v>
      </c>
      <c r="Y1" s="151" t="s">
        <v>79</v>
      </c>
      <c r="Z1" s="151" t="s">
        <v>80</v>
      </c>
      <c r="AA1" s="151" t="s">
        <v>81</v>
      </c>
      <c r="AB1" s="151" t="s">
        <v>82</v>
      </c>
      <c r="AC1" s="151" t="s">
        <v>83</v>
      </c>
      <c r="AD1" s="151" t="s">
        <v>84</v>
      </c>
      <c r="AE1" s="151" t="s">
        <v>85</v>
      </c>
      <c r="AF1" s="151" t="s">
        <v>86</v>
      </c>
      <c r="AG1" s="151" t="s">
        <v>87</v>
      </c>
      <c r="AH1" s="151" t="s">
        <v>88</v>
      </c>
      <c r="AI1" s="151" t="s">
        <v>89</v>
      </c>
      <c r="AJ1" s="151" t="s">
        <v>90</v>
      </c>
      <c r="AK1" s="151" t="s">
        <v>91</v>
      </c>
      <c r="AL1" s="151" t="s">
        <v>92</v>
      </c>
      <c r="AM1" s="151" t="s">
        <v>93</v>
      </c>
      <c r="AN1" s="152" t="s">
        <v>94</v>
      </c>
      <c r="AO1" s="151" t="s">
        <v>95</v>
      </c>
      <c r="AP1" s="151" t="s">
        <v>96</v>
      </c>
      <c r="AQ1" s="151" t="s">
        <v>97</v>
      </c>
      <c r="AR1" s="151" t="s">
        <v>98</v>
      </c>
      <c r="AS1" s="151" t="s">
        <v>99</v>
      </c>
    </row>
    <row r="2" spans="1:45" x14ac:dyDescent="0.35">
      <c r="A2" s="154">
        <v>45745</v>
      </c>
      <c r="B2" s="155">
        <f>YEAR(Table13[[#This Row],[Date]])+IF(MONTH(Table13[[#This Row],[Date]])&gt;=4,1,0)</f>
        <v>2025</v>
      </c>
      <c r="C2" s="156">
        <f>YEAR(Table13[[#This Row],[Date]])</f>
        <v>2025</v>
      </c>
      <c r="D2" s="157">
        <f>Table13[[#This Row],[Date]]-DAY(Table13[[#This Row],[Date]])+1</f>
        <v>45717</v>
      </c>
      <c r="E2" s="156">
        <f t="shared" ref="E2:E54" si="0">DAY(EOMONTH(A2,0))</f>
        <v>31</v>
      </c>
      <c r="F2" s="158">
        <f>IFERROR(_xlfn.XLOOKUP($A2,Raw_Data!$B:$B,Raw_Data!$OV:$OV),"")</f>
        <v>11.166666666666666</v>
      </c>
      <c r="G2" s="159">
        <f>IFERROR(_xlfn.XLOOKUP($A2,Raw_Data!$B:$B,Raw_Data!$OW:$OW),"")</f>
        <v>2.11</v>
      </c>
      <c r="H2" s="159"/>
      <c r="I2" s="159">
        <f>IFERROR(_xlfn.XLOOKUP($A2,Raw_Data!$B:$B,Raw_Data!$OX:$OX),"")</f>
        <v>2.0299999999999998</v>
      </c>
      <c r="J2" s="159"/>
      <c r="K2" s="159">
        <f>IFERROR(_xlfn.XLOOKUP($A2,Raw_Data!$B:$B,Raw_Data!NN:NN),"")</f>
        <v>0</v>
      </c>
      <c r="L2" s="159">
        <f>IFERROR(_xlfn.XLOOKUP($A2,Raw_Data!$B:$B,Raw_Data!OZ:OZ),"")</f>
        <v>27.78</v>
      </c>
      <c r="M2" s="159">
        <f>IFERROR(_xlfn.XLOOKUP($A2,Raw_Data!$B:$B,Raw_Data!PA:PA),"")</f>
        <v>0</v>
      </c>
      <c r="N2" s="159">
        <f>IFERROR(_xlfn.XLOOKUP($A2,Raw_Data!$B:$B,Raw_Data!NQ:NQ),"")</f>
        <v>0</v>
      </c>
      <c r="O2" s="160" t="str">
        <f>IFERROR(1-(SUMIF(PA!$B:$B,$A2,PA!$AI:$AI)/($AA2+SUMIF(PA!$B:$B,$A2,PA!$AI:$AI))),"")</f>
        <v/>
      </c>
      <c r="P2" s="160"/>
      <c r="Q2" s="161"/>
      <c r="R2" s="160" t="str">
        <f>IFERROR(1-(SUMIF(GA!$C:$C,$A2,GA!$X:$X)/($AA2+SUMIF(GA!$C:$C,$A2,GA!$X:$X))),"")</f>
        <v/>
      </c>
      <c r="S2" s="156"/>
      <c r="T2" s="161"/>
      <c r="U2" s="162" t="str">
        <f t="shared" ref="U2:U54" si="1">IFERROR(AA2/I2/AB2/1000,"")</f>
        <v/>
      </c>
      <c r="V2" s="162" t="str">
        <f>IFERROR(_xlfn.XLOOKUP($A2,Raw_Data!$B:$B,Raw_Data!$PE:$PE),"")</f>
        <v/>
      </c>
      <c r="W2" s="163" t="str">
        <f t="shared" ref="W2:W65" si="2">IFERROR(AA2/(24*AR2*1000),"")</f>
        <v/>
      </c>
      <c r="X2" s="155">
        <f>IFERROR(_xlfn.XLOOKUP($A2,Raw_Data!$B:$B,Raw_Data!$PB:$PB),"")</f>
        <v>159590.40000000008</v>
      </c>
      <c r="Y2" s="155" t="str">
        <f>IFERROR(_xlfn.XLOOKUP($A2,Raw_Data!$B:$B,Raw_Data!$OU:$OU),"")</f>
        <v/>
      </c>
      <c r="Z2" s="155"/>
      <c r="AA2" s="155" t="str">
        <f>IFERROR(_xlfn.XLOOKUP($A2,Raw_Data!$B:$B,Raw_Data!$OU:$OU),"")</f>
        <v/>
      </c>
      <c r="AB2" s="155">
        <f>IFERROR(_xlfn.XLOOKUP($A2,Raw_Data!$B:$B,Raw_Data!$I:$I)/1000,"")</f>
        <v>91.87</v>
      </c>
      <c r="AC2" s="164">
        <f>IFERROR(_xlfn.XLOOKUP($D2,'Modelling New'!$D:$D,'Modelling New'!$P:$P),"")</f>
        <v>4.790322580645161</v>
      </c>
      <c r="AD2" s="155">
        <f>IFERROR(_xlfn.XLOOKUP($D2,'Modelling New'!$D:$D,'Modelling New'!$T:$T)*1000,"")</f>
        <v>352764.5161290323</v>
      </c>
      <c r="AE2" s="165">
        <f>IFERROR(_xlfn.XLOOKUP($D2,'Modelling New'!$D:$D,'Modelling New'!$O:$O),"")</f>
        <v>0.80640689269686205</v>
      </c>
      <c r="AF2" s="165">
        <f>IFERROR(_xlfn.XLOOKUP($D2,'Modelling New'!$D:$D,'Modelling New'!$W:$W),"")</f>
        <v>0.1609562144697366</v>
      </c>
      <c r="AG2" s="165">
        <f>IFERROR(_xlfn.XLOOKUP($D2,'Modelling New'!$D:$D,'Modelling New'!AE:AE),"")</f>
        <v>0.99750000000000005</v>
      </c>
      <c r="AH2" s="165">
        <f>IFERROR(_xlfn.XLOOKUP($D2,'Modelling New'!$D:$D,'Modelling New'!AF:AF),"")</f>
        <v>0.99750000000000005</v>
      </c>
      <c r="AI2" s="156"/>
      <c r="AJ2" s="156"/>
      <c r="AK2" s="156"/>
      <c r="AL2" s="156"/>
      <c r="AM2" s="156"/>
      <c r="AN2" s="166"/>
      <c r="AO2" s="163"/>
      <c r="AP2" s="163"/>
      <c r="AQ2" s="163"/>
      <c r="AR2" s="155">
        <f>IFERROR(_xlfn.XLOOKUP(Table13[[#This Row],[Month Year]],Modelling[Month],Modelling[Bugt_Capacity]),"")</f>
        <v>91.32</v>
      </c>
      <c r="AS2" s="155"/>
    </row>
    <row r="3" spans="1:45" x14ac:dyDescent="0.35">
      <c r="A3" s="154">
        <f t="shared" ref="A3:A56" si="3">A2+1</f>
        <v>45746</v>
      </c>
      <c r="B3" s="155">
        <f>YEAR(Table13[[#This Row],[Date]])+IF(MONTH(Table13[[#This Row],[Date]])&gt;=4,1,0)</f>
        <v>2025</v>
      </c>
      <c r="C3" s="156">
        <f>YEAR(Table13[[#This Row],[Date]])</f>
        <v>2025</v>
      </c>
      <c r="D3" s="157">
        <f>Table13[[#This Row],[Date]]-DAY(Table13[[#This Row],[Date]])+1</f>
        <v>45717</v>
      </c>
      <c r="E3" s="156">
        <f t="shared" si="0"/>
        <v>31</v>
      </c>
      <c r="F3" s="158">
        <f>IFERROR(_xlfn.XLOOKUP($A3,Raw_Data!$B:$B,Raw_Data!$OV:$OV),"")</f>
        <v>11.483333333333334</v>
      </c>
      <c r="G3" s="159">
        <f>IFERROR(_xlfn.XLOOKUP($A3,Raw_Data!$B:$B,Raw_Data!$OW:$OW),"")</f>
        <v>4.76</v>
      </c>
      <c r="H3" s="159"/>
      <c r="I3" s="159">
        <f>IFERROR(_xlfn.XLOOKUP($A3,Raw_Data!$B:$B,Raw_Data!$OX:$OX),"")</f>
        <v>4.8</v>
      </c>
      <c r="J3" s="159"/>
      <c r="K3" s="159">
        <f>IFERROR(_xlfn.XLOOKUP($A3,Raw_Data!$B:$B,Raw_Data!NN:NN),"")</f>
        <v>0</v>
      </c>
      <c r="L3" s="159">
        <f>IFERROR(_xlfn.XLOOKUP($A3,Raw_Data!$B:$B,Raw_Data!OZ:OZ),"")</f>
        <v>35.32</v>
      </c>
      <c r="M3" s="159">
        <f>IFERROR(_xlfn.XLOOKUP($A3,Raw_Data!$B:$B,Raw_Data!PA:PA),"")</f>
        <v>0</v>
      </c>
      <c r="N3" s="159">
        <f>IFERROR(_xlfn.XLOOKUP($A3,Raw_Data!$B:$B,Raw_Data!NQ:NQ),"")</f>
        <v>0</v>
      </c>
      <c r="O3" s="160">
        <f>IFERROR(1-(SUMIF(PA!$B:$B,$A3,PA!$AI:$AI)/($AA3+SUMIF(PA!$B:$B,$A3,PA!$AI:$AI))),"")</f>
        <v>1</v>
      </c>
      <c r="P3" s="160"/>
      <c r="Q3" s="161"/>
      <c r="R3" s="160">
        <f>IFERROR(1-(SUMIF(GA!$C:$C,$A3,GA!$X:$X)/($AA3+SUMIF(GA!$C:$C,$A3,GA!$X:$X))),"")</f>
        <v>1</v>
      </c>
      <c r="S3" s="156"/>
      <c r="T3" s="161"/>
      <c r="U3" s="162">
        <f t="shared" si="1"/>
        <v>0.82090635318021843</v>
      </c>
      <c r="V3" s="162" t="str">
        <f>IFERROR(_xlfn.XLOOKUP($A3,Raw_Data!$B:$B,Raw_Data!$PE:$PE),"")</f>
        <v/>
      </c>
      <c r="W3" s="163">
        <f t="shared" si="2"/>
        <v>0.16517009782449993</v>
      </c>
      <c r="X3" s="155">
        <f>IFERROR(_xlfn.XLOOKUP($A3,Raw_Data!$B:$B,Raw_Data!$PB:$PB),"")</f>
        <v>370480.60000000003</v>
      </c>
      <c r="Y3" s="155">
        <f>IFERROR(_xlfn.XLOOKUP($A3,Raw_Data!$B:$B,Raw_Data!$OU:$OU),"")</f>
        <v>362000</v>
      </c>
      <c r="Z3" s="155"/>
      <c r="AA3" s="155">
        <f>IFERROR(_xlfn.XLOOKUP($A3,Raw_Data!$B:$B,Raw_Data!$OU:$OU),"")</f>
        <v>362000</v>
      </c>
      <c r="AB3" s="155">
        <f>IFERROR(_xlfn.XLOOKUP($A3,Raw_Data!$B:$B,Raw_Data!$I:$I)/1000,"")</f>
        <v>91.87</v>
      </c>
      <c r="AC3" s="164">
        <f>IFERROR(_xlfn.XLOOKUP($D3,'Modelling New'!$D:$D,'Modelling New'!$P:$P),"")</f>
        <v>4.790322580645161</v>
      </c>
      <c r="AD3" s="155">
        <f>IFERROR(_xlfn.XLOOKUP($D3,'Modelling New'!$D:$D,'Modelling New'!$T:$T)*1000,"")</f>
        <v>352764.5161290323</v>
      </c>
      <c r="AE3" s="165">
        <f>IFERROR(_xlfn.XLOOKUP($D3,'Modelling New'!$D:$D,'Modelling New'!$O:$O),"")</f>
        <v>0.80640689269686205</v>
      </c>
      <c r="AF3" s="165">
        <f>IFERROR(_xlfn.XLOOKUP($D3,'Modelling New'!$D:$D,'Modelling New'!$W:$W),"")</f>
        <v>0.1609562144697366</v>
      </c>
      <c r="AG3" s="165">
        <f>IFERROR(_xlfn.XLOOKUP($D3,'Modelling New'!$D:$D,'Modelling New'!AE:AE),"")</f>
        <v>0.99750000000000005</v>
      </c>
      <c r="AH3" s="165">
        <f>IFERROR(_xlfn.XLOOKUP($D3,'Modelling New'!$D:$D,'Modelling New'!AF:AF),"")</f>
        <v>0.99750000000000005</v>
      </c>
      <c r="AI3" s="156"/>
      <c r="AJ3" s="156"/>
      <c r="AK3" s="156"/>
      <c r="AL3" s="156"/>
      <c r="AM3" s="156"/>
      <c r="AN3" s="166"/>
      <c r="AO3" s="163"/>
      <c r="AP3" s="163"/>
      <c r="AQ3" s="163"/>
      <c r="AR3" s="155">
        <f>IFERROR(_xlfn.XLOOKUP(Table13[[#This Row],[Month Year]],Modelling[Month],Modelling[Bugt_Capacity]),"")</f>
        <v>91.32</v>
      </c>
      <c r="AS3" s="155"/>
    </row>
    <row r="4" spans="1:45" x14ac:dyDescent="0.35">
      <c r="A4" s="154">
        <f t="shared" si="3"/>
        <v>45747</v>
      </c>
      <c r="B4" s="155">
        <f>YEAR(Table13[[#This Row],[Date]])+IF(MONTH(Table13[[#This Row],[Date]])&gt;=4,1,0)</f>
        <v>2025</v>
      </c>
      <c r="C4" s="156">
        <f>YEAR(Table13[[#This Row],[Date]])</f>
        <v>2025</v>
      </c>
      <c r="D4" s="157">
        <f>Table13[[#This Row],[Date]]-DAY(Table13[[#This Row],[Date]])+1</f>
        <v>45717</v>
      </c>
      <c r="E4" s="156">
        <f t="shared" si="0"/>
        <v>31</v>
      </c>
      <c r="F4" s="158">
        <f>IFERROR(_xlfn.XLOOKUP($A4,Raw_Data!$B:$B,Raw_Data!$OV:$OV),"")</f>
        <v>11.3</v>
      </c>
      <c r="G4" s="159">
        <f>IFERROR(_xlfn.XLOOKUP($A4,Raw_Data!$B:$B,Raw_Data!$OW:$OW),"")</f>
        <v>4.6900000000000004</v>
      </c>
      <c r="H4" s="159"/>
      <c r="I4" s="159">
        <f>IFERROR(_xlfn.XLOOKUP($A4,Raw_Data!$B:$B,Raw_Data!$OX:$OX),"")</f>
        <v>4.7699999999999996</v>
      </c>
      <c r="J4" s="159"/>
      <c r="K4" s="159">
        <f>IFERROR(_xlfn.XLOOKUP($A4,Raw_Data!$B:$B,Raw_Data!NN:NN),"")</f>
        <v>0</v>
      </c>
      <c r="L4" s="159">
        <f>IFERROR(_xlfn.XLOOKUP($A4,Raw_Data!$B:$B,Raw_Data!OZ:OZ),"")</f>
        <v>35.81</v>
      </c>
      <c r="M4" s="159">
        <f>IFERROR(_xlfn.XLOOKUP($A4,Raw_Data!$B:$B,Raw_Data!PA:PA),"")</f>
        <v>0</v>
      </c>
      <c r="N4" s="159">
        <f>IFERROR(_xlfn.XLOOKUP($A4,Raw_Data!$B:$B,Raw_Data!NQ:NQ),"")</f>
        <v>0</v>
      </c>
      <c r="O4" s="160">
        <f>IFERROR(1-(SUMIF(PA!$B:$B,$A4,PA!$AI:$AI)/($AA4+SUMIF(PA!$B:$B,$A4,PA!$AI:$AI))),"")</f>
        <v>1</v>
      </c>
      <c r="P4" s="160"/>
      <c r="Q4" s="161"/>
      <c r="R4" s="160">
        <f>IFERROR(1-(SUMIF(GA!$C:$C,$A4,GA!$X:$X)/($AA4+SUMIF(GA!$C:$C,$A4,GA!$X:$X))),"")</f>
        <v>1</v>
      </c>
      <c r="S4" s="156"/>
      <c r="T4" s="161"/>
      <c r="U4" s="162">
        <f t="shared" si="1"/>
        <v>0.82150536751069514</v>
      </c>
      <c r="V4" s="162" t="str">
        <f>IFERROR(_xlfn.XLOOKUP($A4,Raw_Data!$B:$B,Raw_Data!$PE:$PE),"")</f>
        <v/>
      </c>
      <c r="W4" s="163">
        <f t="shared" si="2"/>
        <v>0.16425755584756899</v>
      </c>
      <c r="X4" s="155">
        <f>IFERROR(_xlfn.XLOOKUP($A4,Raw_Data!$B:$B,Raw_Data!$PB:$PB),"")</f>
        <v>364659.4000000002</v>
      </c>
      <c r="Y4" s="155">
        <f>IFERROR(_xlfn.XLOOKUP($A4,Raw_Data!$B:$B,Raw_Data!$OU:$OU),"")</f>
        <v>360000</v>
      </c>
      <c r="Z4" s="155"/>
      <c r="AA4" s="155">
        <f>IFERROR(_xlfn.XLOOKUP($A4,Raw_Data!$B:$B,Raw_Data!$OU:$OU),"")</f>
        <v>360000</v>
      </c>
      <c r="AB4" s="155">
        <f>IFERROR(_xlfn.XLOOKUP($A4,Raw_Data!$B:$B,Raw_Data!$I:$I)/1000,"")</f>
        <v>91.87</v>
      </c>
      <c r="AC4" s="164">
        <f>IFERROR(_xlfn.XLOOKUP($D4,'Modelling New'!$D:$D,'Modelling New'!$P:$P),"")</f>
        <v>4.790322580645161</v>
      </c>
      <c r="AD4" s="155">
        <f>IFERROR(_xlfn.XLOOKUP($D4,'Modelling New'!$D:$D,'Modelling New'!$T:$T)*1000,"")</f>
        <v>352764.5161290323</v>
      </c>
      <c r="AE4" s="165">
        <f>IFERROR(_xlfn.XLOOKUP($D4,'Modelling New'!$D:$D,'Modelling New'!$O:$O),"")</f>
        <v>0.80640689269686205</v>
      </c>
      <c r="AF4" s="165">
        <f>IFERROR(_xlfn.XLOOKUP($D4,'Modelling New'!$D:$D,'Modelling New'!$W:$W),"")</f>
        <v>0.1609562144697366</v>
      </c>
      <c r="AG4" s="165">
        <f>IFERROR(_xlfn.XLOOKUP($D4,'Modelling New'!$D:$D,'Modelling New'!AE:AE),"")</f>
        <v>0.99750000000000005</v>
      </c>
      <c r="AH4" s="165">
        <f>IFERROR(_xlfn.XLOOKUP($D4,'Modelling New'!$D:$D,'Modelling New'!AF:AF),"")</f>
        <v>0.99750000000000005</v>
      </c>
      <c r="AI4" s="156"/>
      <c r="AJ4" s="156"/>
      <c r="AK4" s="156"/>
      <c r="AL4" s="156"/>
      <c r="AM4" s="156"/>
      <c r="AN4" s="166"/>
      <c r="AO4" s="163"/>
      <c r="AP4" s="163"/>
      <c r="AQ4" s="163"/>
      <c r="AR4" s="155">
        <f>IFERROR(_xlfn.XLOOKUP(Table13[[#This Row],[Month Year]],Modelling[Month],Modelling[Bugt_Capacity]),"")</f>
        <v>91.32</v>
      </c>
      <c r="AS4" s="155"/>
    </row>
    <row r="5" spans="1:45" x14ac:dyDescent="0.35">
      <c r="A5" s="154">
        <f t="shared" si="3"/>
        <v>45748</v>
      </c>
      <c r="B5" s="155">
        <f>YEAR(Table13[[#This Row],[Date]])+IF(MONTH(Table13[[#This Row],[Date]])&gt;=4,1,0)</f>
        <v>2026</v>
      </c>
      <c r="C5" s="156">
        <f>YEAR(Table13[[#This Row],[Date]])</f>
        <v>2025</v>
      </c>
      <c r="D5" s="157">
        <f>Table13[[#This Row],[Date]]-DAY(Table13[[#This Row],[Date]])+1</f>
        <v>45748</v>
      </c>
      <c r="E5" s="156">
        <f t="shared" si="0"/>
        <v>30</v>
      </c>
      <c r="F5" s="158">
        <f>IFERROR(_xlfn.XLOOKUP($A5,Raw_Data!$B:$B,Raw_Data!$OV:$OV),"")</f>
        <v>12.05</v>
      </c>
      <c r="G5" s="159">
        <f>IFERROR(_xlfn.XLOOKUP($A5,Raw_Data!$B:$B,Raw_Data!$OW:$OW),"")</f>
        <v>4.76</v>
      </c>
      <c r="H5" s="159"/>
      <c r="I5" s="159">
        <f>IFERROR(_xlfn.XLOOKUP($A5,Raw_Data!$B:$B,Raw_Data!$OX:$OX),"")</f>
        <v>4.88</v>
      </c>
      <c r="J5" s="159"/>
      <c r="K5" s="159">
        <f>IFERROR(_xlfn.XLOOKUP($A5,Raw_Data!$B:$B,Raw_Data!NN:NN),"")</f>
        <v>0</v>
      </c>
      <c r="L5" s="159">
        <f>IFERROR(_xlfn.XLOOKUP($A5,Raw_Data!$B:$B,Raw_Data!OZ:OZ),"")</f>
        <v>35.18</v>
      </c>
      <c r="M5" s="159">
        <f>IFERROR(_xlfn.XLOOKUP($A5,Raw_Data!$B:$B,Raw_Data!PA:PA),"")</f>
        <v>0</v>
      </c>
      <c r="N5" s="159">
        <f>IFERROR(_xlfn.XLOOKUP($A5,Raw_Data!$B:$B,Raw_Data!NQ:NQ),"")</f>
        <v>0</v>
      </c>
      <c r="O5" s="160">
        <f>IFERROR(1-(SUMIF(PA!$B:$B,$A5,PA!$AI:$AI)/($AA5+SUMIF(PA!$B:$B,$A5,PA!$AI:$AI))),"")</f>
        <v>1</v>
      </c>
      <c r="P5" s="160"/>
      <c r="Q5" s="161"/>
      <c r="R5" s="160">
        <f>IFERROR(1-(SUMIF(GA!$C:$C,$A5,GA!$X:$X)/($AA5+SUMIF(GA!$C:$C,$A5,GA!$X:$X))),"")</f>
        <v>1</v>
      </c>
      <c r="S5" s="156"/>
      <c r="T5" s="161"/>
      <c r="U5" s="162">
        <f t="shared" si="1"/>
        <v>0.79852678499733221</v>
      </c>
      <c r="V5" s="162" t="str">
        <f>IFERROR(_xlfn.XLOOKUP($A5,Raw_Data!$B:$B,Raw_Data!$PE:$PE),"")</f>
        <v/>
      </c>
      <c r="W5" s="163">
        <f t="shared" si="2"/>
        <v>0.16334501387063805</v>
      </c>
      <c r="X5" s="155">
        <f>IFERROR(_xlfn.XLOOKUP($A5,Raw_Data!$B:$B,Raw_Data!$PB:$PB),"")</f>
        <v>364755.49999999959</v>
      </c>
      <c r="Y5" s="155">
        <f>IFERROR(_xlfn.XLOOKUP($A5,Raw_Data!$B:$B,Raw_Data!$OU:$OU),"")</f>
        <v>358000</v>
      </c>
      <c r="Z5" s="155"/>
      <c r="AA5" s="155">
        <f>IFERROR(_xlfn.XLOOKUP($A5,Raw_Data!$B:$B,Raw_Data!$OU:$OU),"")</f>
        <v>358000</v>
      </c>
      <c r="AB5" s="155">
        <f>IFERROR(_xlfn.XLOOKUP($A5,Raw_Data!$B:$B,Raw_Data!$I:$I)/1000,"")</f>
        <v>91.87</v>
      </c>
      <c r="AC5" s="164">
        <f>IFERROR(_xlfn.XLOOKUP($D5,'Modelling New'!$D:$D,'Modelling New'!$P:$P),"")</f>
        <v>4.55</v>
      </c>
      <c r="AD5" s="155">
        <f>IFERROR(_xlfn.XLOOKUP($D5,'Modelling New'!$D:$D,'Modelling New'!$T:$T)*1000,"")</f>
        <v>332316.56929315155</v>
      </c>
      <c r="AE5" s="165">
        <f>IFERROR(_xlfn.XLOOKUP($D5,'Modelling New'!$D:$D,'Modelling New'!$O:$O),"")</f>
        <v>0.79978765479475999</v>
      </c>
      <c r="AF5" s="165">
        <f>IFERROR(_xlfn.XLOOKUP($D5,'Modelling New'!$D:$D,'Modelling New'!$W:$W),"")</f>
        <v>0.15162640955483991</v>
      </c>
      <c r="AG5" s="165">
        <f>IFERROR(_xlfn.XLOOKUP($D5,'Modelling New'!$D:$D,'Modelling New'!AE:AE),"")</f>
        <v>0.99750000000000005</v>
      </c>
      <c r="AH5" s="165">
        <f>IFERROR(_xlfn.XLOOKUP($D5,'Modelling New'!$D:$D,'Modelling New'!AF:AF),"")</f>
        <v>0.99750000000000005</v>
      </c>
      <c r="AI5" s="156"/>
      <c r="AJ5" s="156"/>
      <c r="AK5" s="156"/>
      <c r="AL5" s="156"/>
      <c r="AM5" s="156"/>
      <c r="AN5" s="166"/>
      <c r="AO5" s="163"/>
      <c r="AP5" s="163"/>
      <c r="AQ5" s="163"/>
      <c r="AR5" s="155">
        <f>IFERROR(_xlfn.XLOOKUP(Table13[[#This Row],[Month Year]],Modelling[Month],Modelling[Bugt_Capacity]),"")</f>
        <v>91.32</v>
      </c>
      <c r="AS5" s="155"/>
    </row>
    <row r="6" spans="1:45" x14ac:dyDescent="0.35">
      <c r="A6" s="154">
        <f t="shared" si="3"/>
        <v>45749</v>
      </c>
      <c r="B6" s="155">
        <f>YEAR(Table13[[#This Row],[Date]])+IF(MONTH(Table13[[#This Row],[Date]])&gt;=4,1,0)</f>
        <v>2026</v>
      </c>
      <c r="C6" s="156">
        <f>YEAR(Table13[[#This Row],[Date]])</f>
        <v>2025</v>
      </c>
      <c r="D6" s="157">
        <f>Table13[[#This Row],[Date]]-DAY(Table13[[#This Row],[Date]])+1</f>
        <v>45748</v>
      </c>
      <c r="E6" s="156">
        <f t="shared" si="0"/>
        <v>30</v>
      </c>
      <c r="F6" s="158">
        <f>IFERROR(_xlfn.XLOOKUP($A6,Raw_Data!$B:$B,Raw_Data!$OV:$OV),"")</f>
        <v>11.333333333333332</v>
      </c>
      <c r="G6" s="159">
        <f>IFERROR(_xlfn.XLOOKUP($A6,Raw_Data!$B:$B,Raw_Data!$OW:$OW),"")</f>
        <v>3.73</v>
      </c>
      <c r="H6" s="159"/>
      <c r="I6" s="159">
        <f>IFERROR(_xlfn.XLOOKUP($A6,Raw_Data!$B:$B,Raw_Data!$OX:$OX),"")</f>
        <v>3.7</v>
      </c>
      <c r="J6" s="159"/>
      <c r="K6" s="159">
        <f>IFERROR(_xlfn.XLOOKUP($A6,Raw_Data!$B:$B,Raw_Data!NN:NN),"")</f>
        <v>0</v>
      </c>
      <c r="L6" s="159">
        <f>IFERROR(_xlfn.XLOOKUP($A6,Raw_Data!$B:$B,Raw_Data!OZ:OZ),"")</f>
        <v>33.29</v>
      </c>
      <c r="M6" s="159">
        <f>IFERROR(_xlfn.XLOOKUP($A6,Raw_Data!$B:$B,Raw_Data!PA:PA),"")</f>
        <v>0</v>
      </c>
      <c r="N6" s="159">
        <f>IFERROR(_xlfn.XLOOKUP($A6,Raw_Data!$B:$B,Raw_Data!NQ:NQ),"")</f>
        <v>0</v>
      </c>
      <c r="O6" s="160">
        <f>IFERROR(1-(SUMIF(PA!$B:$B,$A6,PA!$AI:$AI)/($AA6+SUMIF(PA!$B:$B,$A6,PA!$AI:$AI))),"")</f>
        <v>0.99457792516867116</v>
      </c>
      <c r="P6" s="160"/>
      <c r="Q6" s="161"/>
      <c r="R6" s="160">
        <f>IFERROR(1-(SUMIF(GA!$C:$C,$A6,GA!$X:$X)/($AA6+SUMIF(GA!$C:$C,$A6,GA!$X:$X))),"")</f>
        <v>1</v>
      </c>
      <c r="S6" s="156"/>
      <c r="T6" s="161"/>
      <c r="U6" s="162">
        <f t="shared" si="1"/>
        <v>0.82960940694694907</v>
      </c>
      <c r="V6" s="162" t="str">
        <f>IFERROR(_xlfn.XLOOKUP($A6,Raw_Data!$B:$B,Raw_Data!$PE:$PE),"")</f>
        <v/>
      </c>
      <c r="W6" s="163">
        <f t="shared" si="2"/>
        <v>0.12866841874726237</v>
      </c>
      <c r="X6" s="155">
        <f>IFERROR(_xlfn.XLOOKUP($A6,Raw_Data!$B:$B,Raw_Data!$PB:$PB),"")</f>
        <v>289746.90000000008</v>
      </c>
      <c r="Y6" s="155">
        <f>IFERROR(_xlfn.XLOOKUP($A6,Raw_Data!$B:$B,Raw_Data!$OU:$OU),"")</f>
        <v>282000</v>
      </c>
      <c r="Z6" s="155"/>
      <c r="AA6" s="155">
        <f>IFERROR(_xlfn.XLOOKUP($A6,Raw_Data!$B:$B,Raw_Data!$OU:$OU),"")</f>
        <v>282000</v>
      </c>
      <c r="AB6" s="155">
        <f>IFERROR(_xlfn.XLOOKUP($A6,Raw_Data!$B:$B,Raw_Data!$I:$I)/1000,"")</f>
        <v>91.87</v>
      </c>
      <c r="AC6" s="164">
        <f>IFERROR(_xlfn.XLOOKUP($D6,'Modelling New'!$D:$D,'Modelling New'!$P:$P),"")</f>
        <v>4.55</v>
      </c>
      <c r="AD6" s="155">
        <f>IFERROR(_xlfn.XLOOKUP($D6,'Modelling New'!$D:$D,'Modelling New'!$T:$T)*1000,"")</f>
        <v>332316.56929315155</v>
      </c>
      <c r="AE6" s="165">
        <f>IFERROR(_xlfn.XLOOKUP($D6,'Modelling New'!$D:$D,'Modelling New'!$O:$O),"")</f>
        <v>0.79978765479475999</v>
      </c>
      <c r="AF6" s="165">
        <f>IFERROR(_xlfn.XLOOKUP($D6,'Modelling New'!$D:$D,'Modelling New'!$W:$W),"")</f>
        <v>0.15162640955483991</v>
      </c>
      <c r="AG6" s="165">
        <f>IFERROR(_xlfn.XLOOKUP($D6,'Modelling New'!$D:$D,'Modelling New'!AE:AE),"")</f>
        <v>0.99750000000000005</v>
      </c>
      <c r="AH6" s="165">
        <f>IFERROR(_xlfn.XLOOKUP($D6,'Modelling New'!$D:$D,'Modelling New'!AF:AF),"")</f>
        <v>0.99750000000000005</v>
      </c>
      <c r="AI6" s="156"/>
      <c r="AJ6" s="156"/>
      <c r="AK6" s="156"/>
      <c r="AL6" s="156"/>
      <c r="AM6" s="156"/>
      <c r="AN6" s="166"/>
      <c r="AO6" s="163"/>
      <c r="AP6" s="163"/>
      <c r="AQ6" s="163"/>
      <c r="AR6" s="155">
        <f>IFERROR(_xlfn.XLOOKUP(Table13[[#This Row],[Month Year]],Modelling[Month],Modelling[Bugt_Capacity]),"")</f>
        <v>91.32</v>
      </c>
      <c r="AS6" s="155"/>
    </row>
    <row r="7" spans="1:45" x14ac:dyDescent="0.35">
      <c r="A7" s="154">
        <f t="shared" si="3"/>
        <v>45750</v>
      </c>
      <c r="B7" s="155">
        <f>YEAR(Table13[[#This Row],[Date]])+IF(MONTH(Table13[[#This Row],[Date]])&gt;=4,1,0)</f>
        <v>2026</v>
      </c>
      <c r="C7" s="156">
        <f>YEAR(Table13[[#This Row],[Date]])</f>
        <v>2025</v>
      </c>
      <c r="D7" s="157">
        <f>Table13[[#This Row],[Date]]-DAY(Table13[[#This Row],[Date]])+1</f>
        <v>45748</v>
      </c>
      <c r="E7" s="156">
        <f t="shared" si="0"/>
        <v>30</v>
      </c>
      <c r="F7" s="158">
        <f>IFERROR(_xlfn.XLOOKUP($A7,Raw_Data!$B:$B,Raw_Data!$OV:$OV),"")</f>
        <v>11.416666666666666</v>
      </c>
      <c r="G7" s="159">
        <f>IFERROR(_xlfn.XLOOKUP($A7,Raw_Data!$B:$B,Raw_Data!$OW:$OW),"")</f>
        <v>4.7699999999999996</v>
      </c>
      <c r="H7" s="159"/>
      <c r="I7" s="159">
        <f>IFERROR(_xlfn.XLOOKUP($A7,Raw_Data!$B:$B,Raw_Data!$OX:$OX),"")</f>
        <v>4.8099999999999996</v>
      </c>
      <c r="J7" s="159"/>
      <c r="K7" s="159">
        <f>IFERROR(_xlfn.XLOOKUP($A7,Raw_Data!$B:$B,Raw_Data!NN:NN),"")</f>
        <v>0</v>
      </c>
      <c r="L7" s="159">
        <f>IFERROR(_xlfn.XLOOKUP($A7,Raw_Data!$B:$B,Raw_Data!OZ:OZ),"")</f>
        <v>36.619999999999997</v>
      </c>
      <c r="M7" s="159">
        <f>IFERROR(_xlfn.XLOOKUP($A7,Raw_Data!$B:$B,Raw_Data!PA:PA),"")</f>
        <v>0</v>
      </c>
      <c r="N7" s="159">
        <f>IFERROR(_xlfn.XLOOKUP($A7,Raw_Data!$B:$B,Raw_Data!NQ:NQ),"")</f>
        <v>0</v>
      </c>
      <c r="O7" s="160">
        <f>IFERROR(1-(SUMIF(PA!$B:$B,$A7,PA!$AI:$AI)/($AA7+SUMIF(PA!$B:$B,$A7,PA!$AI:$AI))),"")</f>
        <v>1</v>
      </c>
      <c r="P7" s="160"/>
      <c r="Q7" s="161"/>
      <c r="R7" s="160">
        <f>IFERROR(1-(SUMIF(GA!$C:$C,$A7,GA!$X:$X)/($AA7+SUMIF(GA!$C:$C,$A7,GA!$X:$X))),"")</f>
        <v>1</v>
      </c>
      <c r="S7" s="156"/>
      <c r="T7" s="161"/>
      <c r="U7" s="162">
        <f t="shared" si="1"/>
        <v>0.81919968716529068</v>
      </c>
      <c r="V7" s="162" t="str">
        <f>IFERROR(_xlfn.XLOOKUP($A7,Raw_Data!$B:$B,Raw_Data!$PE:$PE),"")</f>
        <v/>
      </c>
      <c r="W7" s="163">
        <f t="shared" si="2"/>
        <v>0.16517009782449993</v>
      </c>
      <c r="X7" s="155">
        <f>IFERROR(_xlfn.XLOOKUP($A7,Raw_Data!$B:$B,Raw_Data!$PB:$PB),"")</f>
        <v>369831.19999999972</v>
      </c>
      <c r="Y7" s="155">
        <f>IFERROR(_xlfn.XLOOKUP($A7,Raw_Data!$B:$B,Raw_Data!$OU:$OU),"")</f>
        <v>362000</v>
      </c>
      <c r="Z7" s="155"/>
      <c r="AA7" s="155">
        <f>IFERROR(_xlfn.XLOOKUP($A7,Raw_Data!$B:$B,Raw_Data!$OU:$OU),"")</f>
        <v>362000</v>
      </c>
      <c r="AB7" s="155">
        <f>IFERROR(_xlfn.XLOOKUP($A7,Raw_Data!$B:$B,Raw_Data!$I:$I)/1000,"")</f>
        <v>91.87</v>
      </c>
      <c r="AC7" s="164">
        <f>IFERROR(_xlfn.XLOOKUP($D7,'Modelling New'!$D:$D,'Modelling New'!$P:$P),"")</f>
        <v>4.55</v>
      </c>
      <c r="AD7" s="155">
        <f>IFERROR(_xlfn.XLOOKUP($D7,'Modelling New'!$D:$D,'Modelling New'!$T:$T)*1000,"")</f>
        <v>332316.56929315155</v>
      </c>
      <c r="AE7" s="165">
        <f>IFERROR(_xlfn.XLOOKUP($D7,'Modelling New'!$D:$D,'Modelling New'!$O:$O),"")</f>
        <v>0.79978765479475999</v>
      </c>
      <c r="AF7" s="165">
        <f>IFERROR(_xlfn.XLOOKUP($D7,'Modelling New'!$D:$D,'Modelling New'!$W:$W),"")</f>
        <v>0.15162640955483991</v>
      </c>
      <c r="AG7" s="165">
        <f>IFERROR(_xlfn.XLOOKUP($D7,'Modelling New'!$D:$D,'Modelling New'!AE:AE),"")</f>
        <v>0.99750000000000005</v>
      </c>
      <c r="AH7" s="165">
        <f>IFERROR(_xlfn.XLOOKUP($D7,'Modelling New'!$D:$D,'Modelling New'!AF:AF),"")</f>
        <v>0.99750000000000005</v>
      </c>
      <c r="AI7" s="156"/>
      <c r="AJ7" s="156"/>
      <c r="AK7" s="156"/>
      <c r="AL7" s="156"/>
      <c r="AM7" s="156"/>
      <c r="AN7" s="166"/>
      <c r="AO7" s="163"/>
      <c r="AP7" s="163"/>
      <c r="AQ7" s="163"/>
      <c r="AR7" s="155">
        <f>IFERROR(_xlfn.XLOOKUP(Table13[[#This Row],[Month Year]],Modelling[Month],Modelling[Bugt_Capacity]),"")</f>
        <v>91.32</v>
      </c>
      <c r="AS7" s="155"/>
    </row>
    <row r="8" spans="1:45" x14ac:dyDescent="0.35">
      <c r="A8" s="154">
        <f t="shared" si="3"/>
        <v>45751</v>
      </c>
      <c r="B8" s="155">
        <f>YEAR(Table13[[#This Row],[Date]])+IF(MONTH(Table13[[#This Row],[Date]])&gt;=4,1,0)</f>
        <v>2026</v>
      </c>
      <c r="C8" s="156">
        <f>YEAR(Table13[[#This Row],[Date]])</f>
        <v>2025</v>
      </c>
      <c r="D8" s="157">
        <f>Table13[[#This Row],[Date]]-DAY(Table13[[#This Row],[Date]])+1</f>
        <v>45748</v>
      </c>
      <c r="E8" s="156">
        <f t="shared" si="0"/>
        <v>30</v>
      </c>
      <c r="F8" s="158">
        <f>IFERROR(_xlfn.XLOOKUP($A8,Raw_Data!$B:$B,Raw_Data!$OV:$OV),"")</f>
        <v>11.500000000000002</v>
      </c>
      <c r="G8" s="159">
        <f>IFERROR(_xlfn.XLOOKUP($A8,Raw_Data!$B:$B,Raw_Data!$OW:$OW),"")</f>
        <v>3.91</v>
      </c>
      <c r="H8" s="159"/>
      <c r="I8" s="159">
        <f>IFERROR(_xlfn.XLOOKUP($A8,Raw_Data!$B:$B,Raw_Data!$OX:$OX),"")</f>
        <v>3.84</v>
      </c>
      <c r="J8" s="159"/>
      <c r="K8" s="159">
        <f>IFERROR(_xlfn.XLOOKUP($A8,Raw_Data!$B:$B,Raw_Data!NN:NN),"")</f>
        <v>0</v>
      </c>
      <c r="L8" s="159">
        <f>IFERROR(_xlfn.XLOOKUP($A8,Raw_Data!$B:$B,Raw_Data!OZ:OZ),"")</f>
        <v>34.17</v>
      </c>
      <c r="M8" s="159">
        <f>IFERROR(_xlfn.XLOOKUP($A8,Raw_Data!$B:$B,Raw_Data!PA:PA),"")</f>
        <v>0</v>
      </c>
      <c r="N8" s="159">
        <f>IFERROR(_xlfn.XLOOKUP($A8,Raw_Data!$B:$B,Raw_Data!NQ:NQ),"")</f>
        <v>0</v>
      </c>
      <c r="O8" s="160">
        <f>IFERROR(1-(SUMIF(PA!$B:$B,$A8,PA!$AI:$AI)/($AA8+SUMIF(PA!$B:$B,$A8,PA!$AI:$AI))),"")</f>
        <v>0.98799109851695166</v>
      </c>
      <c r="P8" s="160"/>
      <c r="Q8" s="161"/>
      <c r="R8" s="160">
        <f>IFERROR(1-(SUMIF(GA!$C:$C,$A8,GA!$X:$X)/($AA8+SUMIF(GA!$C:$C,$A8,GA!$X:$X))),"")</f>
        <v>1</v>
      </c>
      <c r="S8" s="156"/>
      <c r="T8" s="161"/>
      <c r="U8" s="162">
        <f t="shared" si="1"/>
        <v>0.83337868727549791</v>
      </c>
      <c r="V8" s="162" t="str">
        <f>IFERROR(_xlfn.XLOOKUP($A8,Raw_Data!$B:$B,Raw_Data!$PE:$PE),"")</f>
        <v/>
      </c>
      <c r="W8" s="163">
        <f t="shared" si="2"/>
        <v>0.13414367060884802</v>
      </c>
      <c r="X8" s="155">
        <f>IFERROR(_xlfn.XLOOKUP($A8,Raw_Data!$B:$B,Raw_Data!$PB:$PB),"")</f>
        <v>303045.90000000014</v>
      </c>
      <c r="Y8" s="155">
        <f>IFERROR(_xlfn.XLOOKUP($A8,Raw_Data!$B:$B,Raw_Data!$OU:$OU),"")</f>
        <v>294000</v>
      </c>
      <c r="Z8" s="155"/>
      <c r="AA8" s="155">
        <f>IFERROR(_xlfn.XLOOKUP($A8,Raw_Data!$B:$B,Raw_Data!$OU:$OU),"")</f>
        <v>294000</v>
      </c>
      <c r="AB8" s="155">
        <f>IFERROR(_xlfn.XLOOKUP($A8,Raw_Data!$B:$B,Raw_Data!$I:$I)/1000,"")</f>
        <v>91.87</v>
      </c>
      <c r="AC8" s="164">
        <f>IFERROR(_xlfn.XLOOKUP($D8,'Modelling New'!$D:$D,'Modelling New'!$P:$P),"")</f>
        <v>4.55</v>
      </c>
      <c r="AD8" s="155">
        <f>IFERROR(_xlfn.XLOOKUP($D8,'Modelling New'!$D:$D,'Modelling New'!$T:$T)*1000,"")</f>
        <v>332316.56929315155</v>
      </c>
      <c r="AE8" s="165">
        <f>IFERROR(_xlfn.XLOOKUP($D8,'Modelling New'!$D:$D,'Modelling New'!$O:$O),"")</f>
        <v>0.79978765479475999</v>
      </c>
      <c r="AF8" s="165">
        <f>IFERROR(_xlfn.XLOOKUP($D8,'Modelling New'!$D:$D,'Modelling New'!$W:$W),"")</f>
        <v>0.15162640955483991</v>
      </c>
      <c r="AG8" s="165">
        <f>IFERROR(_xlfn.XLOOKUP($D8,'Modelling New'!$D:$D,'Modelling New'!AE:AE),"")</f>
        <v>0.99750000000000005</v>
      </c>
      <c r="AH8" s="165">
        <f>IFERROR(_xlfn.XLOOKUP($D8,'Modelling New'!$D:$D,'Modelling New'!AF:AF),"")</f>
        <v>0.99750000000000005</v>
      </c>
      <c r="AI8" s="156"/>
      <c r="AJ8" s="156"/>
      <c r="AK8" s="156"/>
      <c r="AL8" s="156"/>
      <c r="AM8" s="156"/>
      <c r="AN8" s="166"/>
      <c r="AO8" s="163"/>
      <c r="AP8" s="163"/>
      <c r="AQ8" s="163"/>
      <c r="AR8" s="155">
        <f>IFERROR(_xlfn.XLOOKUP(Table13[[#This Row],[Month Year]],Modelling[Month],Modelling[Bugt_Capacity]),"")</f>
        <v>91.32</v>
      </c>
      <c r="AS8" s="155"/>
    </row>
    <row r="9" spans="1:45" x14ac:dyDescent="0.35">
      <c r="A9" s="154">
        <f t="shared" si="3"/>
        <v>45752</v>
      </c>
      <c r="B9" s="155">
        <f>YEAR(Table13[[#This Row],[Date]])+IF(MONTH(Table13[[#This Row],[Date]])&gt;=4,1,0)</f>
        <v>2026</v>
      </c>
      <c r="C9" s="156">
        <f>YEAR(Table13[[#This Row],[Date]])</f>
        <v>2025</v>
      </c>
      <c r="D9" s="157">
        <f>Table13[[#This Row],[Date]]-DAY(Table13[[#This Row],[Date]])+1</f>
        <v>45748</v>
      </c>
      <c r="E9" s="156">
        <f t="shared" si="0"/>
        <v>30</v>
      </c>
      <c r="F9" s="158">
        <f>IFERROR(_xlfn.XLOOKUP($A9,Raw_Data!$B:$B,Raw_Data!$OV:$OV),"")</f>
        <v>11.75</v>
      </c>
      <c r="G9" s="159">
        <f>IFERROR(_xlfn.XLOOKUP($A9,Raw_Data!$B:$B,Raw_Data!$OW:$OW),"")</f>
        <v>5.03</v>
      </c>
      <c r="H9" s="159"/>
      <c r="I9" s="159">
        <f>IFERROR(_xlfn.XLOOKUP($A9,Raw_Data!$B:$B,Raw_Data!$OX:$OX),"")</f>
        <v>5.08</v>
      </c>
      <c r="J9" s="159"/>
      <c r="K9" s="159">
        <f>IFERROR(_xlfn.XLOOKUP($A9,Raw_Data!$B:$B,Raw_Data!NN:NN),"")</f>
        <v>0</v>
      </c>
      <c r="L9" s="159">
        <f>IFERROR(_xlfn.XLOOKUP($A9,Raw_Data!$B:$B,Raw_Data!OZ:OZ),"")</f>
        <v>37.270000000000003</v>
      </c>
      <c r="M9" s="159">
        <f>IFERROR(_xlfn.XLOOKUP($A9,Raw_Data!$B:$B,Raw_Data!PA:PA),"")</f>
        <v>0</v>
      </c>
      <c r="N9" s="159">
        <f>IFERROR(_xlfn.XLOOKUP($A9,Raw_Data!$B:$B,Raw_Data!NQ:NQ),"")</f>
        <v>0</v>
      </c>
      <c r="O9" s="160">
        <f>IFERROR(1-(SUMIF(PA!$B:$B,$A9,PA!$AI:$AI)/($AA9+SUMIF(PA!$B:$B,$A9,PA!$AI:$AI))),"")</f>
        <v>1</v>
      </c>
      <c r="P9" s="160"/>
      <c r="Q9" s="161"/>
      <c r="R9" s="160">
        <f>IFERROR(1-(SUMIF(GA!$C:$C,$A9,GA!$X:$X)/($AA9+SUMIF(GA!$C:$C,$A9,GA!$X:$X))),"")</f>
        <v>1</v>
      </c>
      <c r="S9" s="156"/>
      <c r="T9" s="161"/>
      <c r="U9" s="162">
        <f t="shared" si="1"/>
        <v>0.82708448860894657</v>
      </c>
      <c r="V9" s="162" t="str">
        <f>IFERROR(_xlfn.XLOOKUP($A9,Raw_Data!$B:$B,Raw_Data!$PE:$PE),"")</f>
        <v/>
      </c>
      <c r="W9" s="163">
        <f t="shared" si="2"/>
        <v>0.1761206015476712</v>
      </c>
      <c r="X9" s="155">
        <f>IFERROR(_xlfn.XLOOKUP($A9,Raw_Data!$B:$B,Raw_Data!$PB:$PB),"")</f>
        <v>397002.89999999991</v>
      </c>
      <c r="Y9" s="155">
        <f>IFERROR(_xlfn.XLOOKUP($A9,Raw_Data!$B:$B,Raw_Data!$OU:$OU),"")</f>
        <v>386000</v>
      </c>
      <c r="Z9" s="155"/>
      <c r="AA9" s="155">
        <f>IFERROR(_xlfn.XLOOKUP($A9,Raw_Data!$B:$B,Raw_Data!$OU:$OU),"")</f>
        <v>386000</v>
      </c>
      <c r="AB9" s="155">
        <f>IFERROR(_xlfn.XLOOKUP($A9,Raw_Data!$B:$B,Raw_Data!$I:$I)/1000,"")</f>
        <v>91.87</v>
      </c>
      <c r="AC9" s="164">
        <f>IFERROR(_xlfn.XLOOKUP($D9,'Modelling New'!$D:$D,'Modelling New'!$P:$P),"")</f>
        <v>4.55</v>
      </c>
      <c r="AD9" s="155">
        <f>IFERROR(_xlfn.XLOOKUP($D9,'Modelling New'!$D:$D,'Modelling New'!$T:$T)*1000,"")</f>
        <v>332316.56929315155</v>
      </c>
      <c r="AE9" s="165">
        <f>IFERROR(_xlfn.XLOOKUP($D9,'Modelling New'!$D:$D,'Modelling New'!$O:$O),"")</f>
        <v>0.79978765479475999</v>
      </c>
      <c r="AF9" s="165">
        <f>IFERROR(_xlfn.XLOOKUP($D9,'Modelling New'!$D:$D,'Modelling New'!$W:$W),"")</f>
        <v>0.15162640955483991</v>
      </c>
      <c r="AG9" s="165">
        <f>IFERROR(_xlfn.XLOOKUP($D9,'Modelling New'!$D:$D,'Modelling New'!AE:AE),"")</f>
        <v>0.99750000000000005</v>
      </c>
      <c r="AH9" s="165">
        <f>IFERROR(_xlfn.XLOOKUP($D9,'Modelling New'!$D:$D,'Modelling New'!AF:AF),"")</f>
        <v>0.99750000000000005</v>
      </c>
      <c r="AI9" s="156"/>
      <c r="AJ9" s="156"/>
      <c r="AK9" s="156"/>
      <c r="AL9" s="156"/>
      <c r="AM9" s="156"/>
      <c r="AN9" s="166"/>
      <c r="AO9" s="163"/>
      <c r="AP9" s="163"/>
      <c r="AQ9" s="163"/>
      <c r="AR9" s="155">
        <f>IFERROR(_xlfn.XLOOKUP(Table13[[#This Row],[Month Year]],Modelling[Month],Modelling[Bugt_Capacity]),"")</f>
        <v>91.32</v>
      </c>
      <c r="AS9" s="155"/>
    </row>
    <row r="10" spans="1:45" x14ac:dyDescent="0.35">
      <c r="A10" s="154">
        <f t="shared" si="3"/>
        <v>45753</v>
      </c>
      <c r="B10" s="155">
        <f>YEAR(Table13[[#This Row],[Date]])+IF(MONTH(Table13[[#This Row],[Date]])&gt;=4,1,0)</f>
        <v>2026</v>
      </c>
      <c r="C10" s="156">
        <f>YEAR(Table13[[#This Row],[Date]])</f>
        <v>2025</v>
      </c>
      <c r="D10" s="157">
        <f>Table13[[#This Row],[Date]]-DAY(Table13[[#This Row],[Date]])+1</f>
        <v>45748</v>
      </c>
      <c r="E10" s="156">
        <f t="shared" si="0"/>
        <v>30</v>
      </c>
      <c r="F10" s="158">
        <f>IFERROR(_xlfn.XLOOKUP($A10,Raw_Data!$B:$B,Raw_Data!$OV:$OV),"")</f>
        <v>11.683333333333334</v>
      </c>
      <c r="G10" s="159">
        <f>IFERROR(_xlfn.XLOOKUP($A10,Raw_Data!$B:$B,Raw_Data!$OW:$OW),"")</f>
        <v>4.5390000000000006</v>
      </c>
      <c r="H10" s="159"/>
      <c r="I10" s="159">
        <f>IFERROR(_xlfn.XLOOKUP($A10,Raw_Data!$B:$B,Raw_Data!$OX:$OX),"")</f>
        <v>4.63</v>
      </c>
      <c r="J10" s="159"/>
      <c r="K10" s="159">
        <f>IFERROR(_xlfn.XLOOKUP($A10,Raw_Data!$B:$B,Raw_Data!NN:NN),"")</f>
        <v>0</v>
      </c>
      <c r="L10" s="159">
        <f>IFERROR(_xlfn.XLOOKUP($A10,Raw_Data!$B:$B,Raw_Data!OZ:OZ),"")</f>
        <v>32.840000000000003</v>
      </c>
      <c r="M10" s="159">
        <f>IFERROR(_xlfn.XLOOKUP($A10,Raw_Data!$B:$B,Raw_Data!PA:PA),"")</f>
        <v>0</v>
      </c>
      <c r="N10" s="159">
        <f>IFERROR(_xlfn.XLOOKUP($A10,Raw_Data!$B:$B,Raw_Data!NQ:NQ),"")</f>
        <v>0</v>
      </c>
      <c r="O10" s="160">
        <f>IFERROR(1-(SUMIF(PA!$B:$B,$A10,PA!$AI:$AI)/($AA10+SUMIF(PA!$B:$B,$A10,PA!$AI:$AI))),"")</f>
        <v>1</v>
      </c>
      <c r="P10" s="160"/>
      <c r="Q10" s="161"/>
      <c r="R10" s="160">
        <f>IFERROR(1-(SUMIF(GA!$C:$C,$A10,GA!$X:$X)/($AA10+SUMIF(GA!$C:$C,$A10,GA!$X:$X))),"")</f>
        <v>1</v>
      </c>
      <c r="S10" s="156"/>
      <c r="T10" s="161"/>
      <c r="U10" s="162">
        <f t="shared" si="1"/>
        <v>0.80873033803752636</v>
      </c>
      <c r="V10" s="162" t="str">
        <f>IFERROR(_xlfn.XLOOKUP($A10,Raw_Data!$B:$B,Raw_Data!$PE:$PE),"")</f>
        <v/>
      </c>
      <c r="W10" s="163">
        <f t="shared" si="2"/>
        <v>0.15695722003212148</v>
      </c>
      <c r="X10" s="155">
        <f>IFERROR(_xlfn.XLOOKUP($A10,Raw_Data!$B:$B,Raw_Data!$PB:$PB),"")</f>
        <v>350812.5</v>
      </c>
      <c r="Y10" s="155">
        <f>IFERROR(_xlfn.XLOOKUP($A10,Raw_Data!$B:$B,Raw_Data!$OU:$OU),"")</f>
        <v>344000</v>
      </c>
      <c r="Z10" s="155"/>
      <c r="AA10" s="155">
        <f>IFERROR(_xlfn.XLOOKUP($A10,Raw_Data!$B:$B,Raw_Data!$OU:$OU),"")</f>
        <v>344000</v>
      </c>
      <c r="AB10" s="155">
        <f>IFERROR(_xlfn.XLOOKUP($A10,Raw_Data!$B:$B,Raw_Data!$I:$I)/1000,"")</f>
        <v>91.87</v>
      </c>
      <c r="AC10" s="164">
        <f>IFERROR(_xlfn.XLOOKUP($D10,'Modelling New'!$D:$D,'Modelling New'!$P:$P),"")</f>
        <v>4.55</v>
      </c>
      <c r="AD10" s="155">
        <f>IFERROR(_xlfn.XLOOKUP($D10,'Modelling New'!$D:$D,'Modelling New'!$T:$T)*1000,"")</f>
        <v>332316.56929315155</v>
      </c>
      <c r="AE10" s="165">
        <f>IFERROR(_xlfn.XLOOKUP($D10,'Modelling New'!$D:$D,'Modelling New'!$O:$O),"")</f>
        <v>0.79978765479475999</v>
      </c>
      <c r="AF10" s="165">
        <f>IFERROR(_xlfn.XLOOKUP($D10,'Modelling New'!$D:$D,'Modelling New'!$W:$W),"")</f>
        <v>0.15162640955483991</v>
      </c>
      <c r="AG10" s="165">
        <f>IFERROR(_xlfn.XLOOKUP($D10,'Modelling New'!$D:$D,'Modelling New'!AE:AE),"")</f>
        <v>0.99750000000000005</v>
      </c>
      <c r="AH10" s="165">
        <f>IFERROR(_xlfn.XLOOKUP($D10,'Modelling New'!$D:$D,'Modelling New'!AF:AF),"")</f>
        <v>0.99750000000000005</v>
      </c>
      <c r="AI10" s="156"/>
      <c r="AJ10" s="156"/>
      <c r="AK10" s="156"/>
      <c r="AL10" s="156"/>
      <c r="AM10" s="156"/>
      <c r="AN10" s="166"/>
      <c r="AO10" s="163"/>
      <c r="AP10" s="163"/>
      <c r="AQ10" s="163"/>
      <c r="AR10" s="155">
        <f>IFERROR(_xlfn.XLOOKUP(Table13[[#This Row],[Month Year]],Modelling[Month],Modelling[Bugt_Capacity]),"")</f>
        <v>91.32</v>
      </c>
      <c r="AS10" s="155"/>
    </row>
    <row r="11" spans="1:45" x14ac:dyDescent="0.35">
      <c r="A11" s="154">
        <f t="shared" si="3"/>
        <v>45754</v>
      </c>
      <c r="B11" s="155">
        <f>YEAR(Table13[[#This Row],[Date]])+IF(MONTH(Table13[[#This Row],[Date]])&gt;=4,1,0)</f>
        <v>2026</v>
      </c>
      <c r="C11" s="156">
        <f>YEAR(Table13[[#This Row],[Date]])</f>
        <v>2025</v>
      </c>
      <c r="D11" s="157">
        <f>Table13[[#This Row],[Date]]-DAY(Table13[[#This Row],[Date]])+1</f>
        <v>45748</v>
      </c>
      <c r="E11" s="156">
        <f t="shared" si="0"/>
        <v>30</v>
      </c>
      <c r="F11" s="158">
        <f>IFERROR(_xlfn.XLOOKUP($A11,Raw_Data!$B:$B,Raw_Data!$OV:$OV),"")</f>
        <v>11.733333333333331</v>
      </c>
      <c r="G11" s="159">
        <f>IFERROR(_xlfn.XLOOKUP($A11,Raw_Data!$B:$B,Raw_Data!$OW:$OW),"")</f>
        <v>4.54</v>
      </c>
      <c r="H11" s="159"/>
      <c r="I11" s="159">
        <f>IFERROR(_xlfn.XLOOKUP($A11,Raw_Data!$B:$B,Raw_Data!$OX:$OX),"")</f>
        <v>4.4800000000000004</v>
      </c>
      <c r="J11" s="159"/>
      <c r="K11" s="159">
        <f>IFERROR(_xlfn.XLOOKUP($A11,Raw_Data!$B:$B,Raw_Data!NN:NN),"")</f>
        <v>0</v>
      </c>
      <c r="L11" s="159">
        <f>IFERROR(_xlfn.XLOOKUP($A11,Raw_Data!$B:$B,Raw_Data!OZ:OZ),"")</f>
        <v>35.700000000000003</v>
      </c>
      <c r="M11" s="159">
        <f>IFERROR(_xlfn.XLOOKUP($A11,Raw_Data!$B:$B,Raw_Data!PA:PA),"")</f>
        <v>0</v>
      </c>
      <c r="N11" s="159">
        <f>IFERROR(_xlfn.XLOOKUP($A11,Raw_Data!$B:$B,Raw_Data!NQ:NQ),"")</f>
        <v>0</v>
      </c>
      <c r="O11" s="160">
        <f>IFERROR(1-(SUMIF(PA!$B:$B,$A11,PA!$AI:$AI)/($AA11+SUMIF(PA!$B:$B,$A11,PA!$AI:$AI))),"")</f>
        <v>1</v>
      </c>
      <c r="P11" s="160"/>
      <c r="Q11" s="161"/>
      <c r="R11" s="160">
        <f>IFERROR(1-(SUMIF(GA!$C:$C,$A11,GA!$X:$X)/($AA11+SUMIF(GA!$C:$C,$A11,GA!$X:$X))),"")</f>
        <v>1</v>
      </c>
      <c r="S11" s="156"/>
      <c r="T11" s="161"/>
      <c r="U11" s="162">
        <f t="shared" si="1"/>
        <v>0.83094901180239156</v>
      </c>
      <c r="V11" s="162" t="str">
        <f>IFERROR(_xlfn.XLOOKUP($A11,Raw_Data!$B:$B,Raw_Data!$PE:$PE),"")</f>
        <v/>
      </c>
      <c r="W11" s="163">
        <f t="shared" si="2"/>
        <v>0.15604467805519054</v>
      </c>
      <c r="X11" s="155">
        <f>IFERROR(_xlfn.XLOOKUP($A11,Raw_Data!$B:$B,Raw_Data!$PB:$PB),"")</f>
        <v>349321.60000000003</v>
      </c>
      <c r="Y11" s="155">
        <f>IFERROR(_xlfn.XLOOKUP($A11,Raw_Data!$B:$B,Raw_Data!$OU:$OU),"")</f>
        <v>342000</v>
      </c>
      <c r="Z11" s="155"/>
      <c r="AA11" s="155">
        <f>IFERROR(_xlfn.XLOOKUP($A11,Raw_Data!$B:$B,Raw_Data!$OU:$OU),"")</f>
        <v>342000</v>
      </c>
      <c r="AB11" s="155">
        <f>IFERROR(_xlfn.XLOOKUP($A11,Raw_Data!$B:$B,Raw_Data!$I:$I)/1000,"")</f>
        <v>91.87</v>
      </c>
      <c r="AC11" s="164">
        <f>IFERROR(_xlfn.XLOOKUP($D11,'Modelling New'!$D:$D,'Modelling New'!$P:$P),"")</f>
        <v>4.55</v>
      </c>
      <c r="AD11" s="155">
        <f>IFERROR(_xlfn.XLOOKUP($D11,'Modelling New'!$D:$D,'Modelling New'!$T:$T)*1000,"")</f>
        <v>332316.56929315155</v>
      </c>
      <c r="AE11" s="165">
        <f>IFERROR(_xlfn.XLOOKUP($D11,'Modelling New'!$D:$D,'Modelling New'!$O:$O),"")</f>
        <v>0.79978765479475999</v>
      </c>
      <c r="AF11" s="165">
        <f>IFERROR(_xlfn.XLOOKUP($D11,'Modelling New'!$D:$D,'Modelling New'!$W:$W),"")</f>
        <v>0.15162640955483991</v>
      </c>
      <c r="AG11" s="165">
        <f>IFERROR(_xlfn.XLOOKUP($D11,'Modelling New'!$D:$D,'Modelling New'!AE:AE),"")</f>
        <v>0.99750000000000005</v>
      </c>
      <c r="AH11" s="165">
        <f>IFERROR(_xlfn.XLOOKUP($D11,'Modelling New'!$D:$D,'Modelling New'!AF:AF),"")</f>
        <v>0.99750000000000005</v>
      </c>
      <c r="AI11" s="156"/>
      <c r="AJ11" s="156"/>
      <c r="AK11" s="156"/>
      <c r="AL11" s="156"/>
      <c r="AM11" s="156"/>
      <c r="AN11" s="166"/>
      <c r="AO11" s="163"/>
      <c r="AP11" s="163"/>
      <c r="AQ11" s="163"/>
      <c r="AR11" s="155">
        <f>IFERROR(_xlfn.XLOOKUP(Table13[[#This Row],[Month Year]],Modelling[Month],Modelling[Bugt_Capacity]),"")</f>
        <v>91.32</v>
      </c>
      <c r="AS11" s="155"/>
    </row>
    <row r="12" spans="1:45" x14ac:dyDescent="0.35">
      <c r="A12" s="154">
        <f t="shared" si="3"/>
        <v>45755</v>
      </c>
      <c r="B12" s="155">
        <f>YEAR(Table13[[#This Row],[Date]])+IF(MONTH(Table13[[#This Row],[Date]])&gt;=4,1,0)</f>
        <v>2026</v>
      </c>
      <c r="C12" s="156">
        <f>YEAR(Table13[[#This Row],[Date]])</f>
        <v>2025</v>
      </c>
      <c r="D12" s="157">
        <f>Table13[[#This Row],[Date]]-DAY(Table13[[#This Row],[Date]])+1</f>
        <v>45748</v>
      </c>
      <c r="E12" s="156">
        <f t="shared" si="0"/>
        <v>30</v>
      </c>
      <c r="F12" s="158">
        <f>IFERROR(_xlfn.XLOOKUP($A12,Raw_Data!$B:$B,Raw_Data!$OV:$OV),"")</f>
        <v>11.783333333333335</v>
      </c>
      <c r="G12" s="159">
        <f>IFERROR(_xlfn.XLOOKUP($A12,Raw_Data!$B:$B,Raw_Data!$OW:$OW),"")</f>
        <v>5.58</v>
      </c>
      <c r="H12" s="159"/>
      <c r="I12" s="159">
        <f>IFERROR(_xlfn.XLOOKUP($A12,Raw_Data!$B:$B,Raw_Data!$OX:$OX),"")</f>
        <v>5.61</v>
      </c>
      <c r="J12" s="159"/>
      <c r="K12" s="159">
        <f>IFERROR(_xlfn.XLOOKUP($A12,Raw_Data!$B:$B,Raw_Data!NN:NN),"")</f>
        <v>0</v>
      </c>
      <c r="L12" s="159">
        <f>IFERROR(_xlfn.XLOOKUP($A12,Raw_Data!$B:$B,Raw_Data!OZ:OZ),"")</f>
        <v>39.4</v>
      </c>
      <c r="M12" s="159">
        <f>IFERROR(_xlfn.XLOOKUP($A12,Raw_Data!$B:$B,Raw_Data!PA:PA),"")</f>
        <v>0</v>
      </c>
      <c r="N12" s="159">
        <f>IFERROR(_xlfn.XLOOKUP($A12,Raw_Data!$B:$B,Raw_Data!NQ:NQ),"")</f>
        <v>0</v>
      </c>
      <c r="O12" s="160">
        <f>IFERROR(1-(SUMIF(PA!$B:$B,$A12,PA!$AI:$AI)/($AA12+SUMIF(PA!$B:$B,$A12,PA!$AI:$AI))),"")</f>
        <v>1</v>
      </c>
      <c r="P12" s="160"/>
      <c r="Q12" s="161"/>
      <c r="R12" s="160">
        <f>IFERROR(1-(SUMIF(GA!$C:$C,$A12,GA!$X:$X)/($AA12+SUMIF(GA!$C:$C,$A12,GA!$X:$X))),"")</f>
        <v>1</v>
      </c>
      <c r="S12" s="156"/>
      <c r="T12" s="161"/>
      <c r="U12" s="162">
        <f t="shared" si="1"/>
        <v>0.79939354745826807</v>
      </c>
      <c r="V12" s="162" t="str">
        <f>IFERROR(_xlfn.XLOOKUP($A12,Raw_Data!$B:$B,Raw_Data!$PE:$PE),"")</f>
        <v/>
      </c>
      <c r="W12" s="163">
        <f t="shared" si="2"/>
        <v>0.18798364724777339</v>
      </c>
      <c r="X12" s="155">
        <f>IFERROR(_xlfn.XLOOKUP($A12,Raw_Data!$B:$B,Raw_Data!$PB:$PB),"")</f>
        <v>423540.29999999964</v>
      </c>
      <c r="Y12" s="155">
        <f>IFERROR(_xlfn.XLOOKUP($A12,Raw_Data!$B:$B,Raw_Data!$OU:$OU),"")</f>
        <v>412000</v>
      </c>
      <c r="Z12" s="155"/>
      <c r="AA12" s="155">
        <f>IFERROR(_xlfn.XLOOKUP($A12,Raw_Data!$B:$B,Raw_Data!$OU:$OU),"")</f>
        <v>412000</v>
      </c>
      <c r="AB12" s="155">
        <f>IFERROR(_xlfn.XLOOKUP($A12,Raw_Data!$B:$B,Raw_Data!$I:$I)/1000,"")</f>
        <v>91.87</v>
      </c>
      <c r="AC12" s="164">
        <f>IFERROR(_xlfn.XLOOKUP($D12,'Modelling New'!$D:$D,'Modelling New'!$P:$P),"")</f>
        <v>4.55</v>
      </c>
      <c r="AD12" s="155">
        <f>IFERROR(_xlfn.XLOOKUP($D12,'Modelling New'!$D:$D,'Modelling New'!$T:$T)*1000,"")</f>
        <v>332316.56929315155</v>
      </c>
      <c r="AE12" s="165">
        <f>IFERROR(_xlfn.XLOOKUP($D12,'Modelling New'!$D:$D,'Modelling New'!$O:$O),"")</f>
        <v>0.79978765479475999</v>
      </c>
      <c r="AF12" s="165">
        <f>IFERROR(_xlfn.XLOOKUP($D12,'Modelling New'!$D:$D,'Modelling New'!$W:$W),"")</f>
        <v>0.15162640955483991</v>
      </c>
      <c r="AG12" s="165">
        <f>IFERROR(_xlfn.XLOOKUP($D12,'Modelling New'!$D:$D,'Modelling New'!AE:AE),"")</f>
        <v>0.99750000000000005</v>
      </c>
      <c r="AH12" s="165">
        <f>IFERROR(_xlfn.XLOOKUP($D12,'Modelling New'!$D:$D,'Modelling New'!AF:AF),"")</f>
        <v>0.99750000000000005</v>
      </c>
      <c r="AI12" s="156"/>
      <c r="AJ12" s="156"/>
      <c r="AK12" s="156"/>
      <c r="AL12" s="156"/>
      <c r="AM12" s="156"/>
      <c r="AN12" s="166"/>
      <c r="AO12" s="163"/>
      <c r="AP12" s="163"/>
      <c r="AQ12" s="163"/>
      <c r="AR12" s="155">
        <f>IFERROR(_xlfn.XLOOKUP(Table13[[#This Row],[Month Year]],Modelling[Month],Modelling[Bugt_Capacity]),"")</f>
        <v>91.32</v>
      </c>
      <c r="AS12" s="155"/>
    </row>
    <row r="13" spans="1:45" x14ac:dyDescent="0.35">
      <c r="A13" s="154">
        <f t="shared" si="3"/>
        <v>45756</v>
      </c>
      <c r="B13" s="155">
        <f>YEAR(Table13[[#This Row],[Date]])+IF(MONTH(Table13[[#This Row],[Date]])&gt;=4,1,0)</f>
        <v>2026</v>
      </c>
      <c r="C13" s="156">
        <f>YEAR(Table13[[#This Row],[Date]])</f>
        <v>2025</v>
      </c>
      <c r="D13" s="157">
        <f>Table13[[#This Row],[Date]]-DAY(Table13[[#This Row],[Date]])+1</f>
        <v>45748</v>
      </c>
      <c r="E13" s="156">
        <f t="shared" si="0"/>
        <v>30</v>
      </c>
      <c r="F13" s="158">
        <f>IFERROR(_xlfn.XLOOKUP($A13,Raw_Data!$B:$B,Raw_Data!$OV:$OV),"")</f>
        <v>10.466666666666667</v>
      </c>
      <c r="G13" s="159">
        <f>IFERROR(_xlfn.XLOOKUP($A13,Raw_Data!$B:$B,Raw_Data!$OW:$OW),"")</f>
        <v>2.89</v>
      </c>
      <c r="H13" s="159"/>
      <c r="I13" s="159">
        <f>IFERROR(_xlfn.XLOOKUP($A13,Raw_Data!$B:$B,Raw_Data!$OX:$OX),"")</f>
        <v>2.87</v>
      </c>
      <c r="J13" s="159"/>
      <c r="K13" s="159">
        <f>IFERROR(_xlfn.XLOOKUP($A13,Raw_Data!$B:$B,Raw_Data!NN:NN),"")</f>
        <v>0</v>
      </c>
      <c r="L13" s="159">
        <f>IFERROR(_xlfn.XLOOKUP($A13,Raw_Data!$B:$B,Raw_Data!OZ:OZ),"")</f>
        <v>32.76</v>
      </c>
      <c r="M13" s="159">
        <f>IFERROR(_xlfn.XLOOKUP($A13,Raw_Data!$B:$B,Raw_Data!PA:PA),"")</f>
        <v>0</v>
      </c>
      <c r="N13" s="159">
        <f>IFERROR(_xlfn.XLOOKUP($A13,Raw_Data!$B:$B,Raw_Data!NQ:NQ),"")</f>
        <v>0</v>
      </c>
      <c r="O13" s="160">
        <f>IFERROR(1-(SUMIF(PA!$B:$B,$A13,PA!$AI:$AI)/($AA13+SUMIF(PA!$B:$B,$A13,PA!$AI:$AI))),"")</f>
        <v>1</v>
      </c>
      <c r="P13" s="160"/>
      <c r="Q13" s="161"/>
      <c r="R13" s="160">
        <f>IFERROR(1-(SUMIF(GA!$C:$C,$A13,GA!$X:$X)/($AA13+SUMIF(GA!$C:$C,$A13,GA!$X:$X))),"")</f>
        <v>1</v>
      </c>
      <c r="S13" s="156"/>
      <c r="T13" s="161"/>
      <c r="U13" s="162">
        <f t="shared" si="1"/>
        <v>0.81163012877232599</v>
      </c>
      <c r="V13" s="162" t="str">
        <f>IFERROR(_xlfn.XLOOKUP($A13,Raw_Data!$B:$B,Raw_Data!$PE:$PE),"")</f>
        <v/>
      </c>
      <c r="W13" s="163">
        <f t="shared" si="2"/>
        <v>9.7641991531610448E-2</v>
      </c>
      <c r="X13" s="155">
        <f>IFERROR(_xlfn.XLOOKUP($A13,Raw_Data!$B:$B,Raw_Data!$PB:$PB),"")</f>
        <v>221218.69999999998</v>
      </c>
      <c r="Y13" s="155">
        <f>IFERROR(_xlfn.XLOOKUP($A13,Raw_Data!$B:$B,Raw_Data!$OU:$OU),"")</f>
        <v>214000</v>
      </c>
      <c r="Z13" s="155"/>
      <c r="AA13" s="155">
        <f>IFERROR(_xlfn.XLOOKUP($A13,Raw_Data!$B:$B,Raw_Data!$OU:$OU),"")</f>
        <v>214000</v>
      </c>
      <c r="AB13" s="155">
        <f>IFERROR(_xlfn.XLOOKUP($A13,Raw_Data!$B:$B,Raw_Data!$I:$I)/1000,"")</f>
        <v>91.87</v>
      </c>
      <c r="AC13" s="164">
        <f>IFERROR(_xlfn.XLOOKUP($D13,'Modelling New'!$D:$D,'Modelling New'!$P:$P),"")</f>
        <v>4.55</v>
      </c>
      <c r="AD13" s="155">
        <f>IFERROR(_xlfn.XLOOKUP($D13,'Modelling New'!$D:$D,'Modelling New'!$T:$T)*1000,"")</f>
        <v>332316.56929315155</v>
      </c>
      <c r="AE13" s="165">
        <f>IFERROR(_xlfn.XLOOKUP($D13,'Modelling New'!$D:$D,'Modelling New'!$O:$O),"")</f>
        <v>0.79978765479475999</v>
      </c>
      <c r="AF13" s="165">
        <f>IFERROR(_xlfn.XLOOKUP($D13,'Modelling New'!$D:$D,'Modelling New'!$W:$W),"")</f>
        <v>0.15162640955483991</v>
      </c>
      <c r="AG13" s="165">
        <f>IFERROR(_xlfn.XLOOKUP($D13,'Modelling New'!$D:$D,'Modelling New'!AE:AE),"")</f>
        <v>0.99750000000000005</v>
      </c>
      <c r="AH13" s="165">
        <f>IFERROR(_xlfn.XLOOKUP($D13,'Modelling New'!$D:$D,'Modelling New'!AF:AF),"")</f>
        <v>0.99750000000000005</v>
      </c>
      <c r="AI13" s="156"/>
      <c r="AJ13" s="156"/>
      <c r="AK13" s="156"/>
      <c r="AL13" s="156"/>
      <c r="AM13" s="156"/>
      <c r="AN13" s="166"/>
      <c r="AO13" s="163"/>
      <c r="AP13" s="163"/>
      <c r="AQ13" s="163"/>
      <c r="AR13" s="155">
        <f>IFERROR(_xlfn.XLOOKUP(Table13[[#This Row],[Month Year]],Modelling[Month],Modelling[Bugt_Capacity]),"")</f>
        <v>91.32</v>
      </c>
      <c r="AS13" s="155"/>
    </row>
    <row r="14" spans="1:45" x14ac:dyDescent="0.35">
      <c r="A14" s="154">
        <f t="shared" si="3"/>
        <v>45757</v>
      </c>
      <c r="B14" s="155">
        <f>YEAR(Table13[[#This Row],[Date]])+IF(MONTH(Table13[[#This Row],[Date]])&gt;=4,1,0)</f>
        <v>2026</v>
      </c>
      <c r="C14" s="156">
        <f>YEAR(Table13[[#This Row],[Date]])</f>
        <v>2025</v>
      </c>
      <c r="D14" s="157">
        <f>Table13[[#This Row],[Date]]-DAY(Table13[[#This Row],[Date]])+1</f>
        <v>45748</v>
      </c>
      <c r="E14" s="156">
        <f t="shared" si="0"/>
        <v>30</v>
      </c>
      <c r="F14" s="158">
        <f>IFERROR(_xlfn.XLOOKUP($A14,Raw_Data!$B:$B,Raw_Data!$OV:$OV),"")</f>
        <v>11.666666666666668</v>
      </c>
      <c r="G14" s="159">
        <f>IFERROR(_xlfn.XLOOKUP($A14,Raw_Data!$B:$B,Raw_Data!$OW:$OW),"")</f>
        <v>4.72</v>
      </c>
      <c r="H14" s="159"/>
      <c r="I14" s="159">
        <f>IFERROR(_xlfn.XLOOKUP($A14,Raw_Data!$B:$B,Raw_Data!$OX:$OX),"")</f>
        <v>4.67</v>
      </c>
      <c r="J14" s="159"/>
      <c r="K14" s="159">
        <f>IFERROR(_xlfn.XLOOKUP($A14,Raw_Data!$B:$B,Raw_Data!NN:NN),"")</f>
        <v>0</v>
      </c>
      <c r="L14" s="159">
        <f>IFERROR(_xlfn.XLOOKUP($A14,Raw_Data!$B:$B,Raw_Data!OZ:OZ),"")</f>
        <v>38.33</v>
      </c>
      <c r="M14" s="159">
        <f>IFERROR(_xlfn.XLOOKUP($A14,Raw_Data!$B:$B,Raw_Data!PA:PA),"")</f>
        <v>0</v>
      </c>
      <c r="N14" s="159">
        <f>IFERROR(_xlfn.XLOOKUP($A14,Raw_Data!$B:$B,Raw_Data!NQ:NQ),"")</f>
        <v>0</v>
      </c>
      <c r="O14" s="160">
        <f>IFERROR(1-(SUMIF(PA!$B:$B,$A14,PA!$AI:$AI)/($AA14+SUMIF(PA!$B:$B,$A14,PA!$AI:$AI))),"")</f>
        <v>1</v>
      </c>
      <c r="P14" s="160"/>
      <c r="Q14" s="161"/>
      <c r="R14" s="160">
        <f>IFERROR(1-(SUMIF(GA!$C:$C,$A14,GA!$X:$X)/($AA14+SUMIF(GA!$C:$C,$A14,GA!$X:$X))),"")</f>
        <v>1</v>
      </c>
      <c r="S14" s="156"/>
      <c r="T14" s="161"/>
      <c r="U14" s="162">
        <f t="shared" si="1"/>
        <v>0.81112660590831154</v>
      </c>
      <c r="V14" s="162" t="str">
        <f>IFERROR(_xlfn.XLOOKUP($A14,Raw_Data!$B:$B,Raw_Data!$PE:$PE),"")</f>
        <v/>
      </c>
      <c r="W14" s="163">
        <f t="shared" si="2"/>
        <v>0.15878230398598336</v>
      </c>
      <c r="X14" s="155">
        <f>IFERROR(_xlfn.XLOOKUP($A14,Raw_Data!$B:$B,Raw_Data!$PB:$PB),"")</f>
        <v>356948.50000000012</v>
      </c>
      <c r="Y14" s="155">
        <f>IFERROR(_xlfn.XLOOKUP($A14,Raw_Data!$B:$B,Raw_Data!$OU:$OU),"")</f>
        <v>348000</v>
      </c>
      <c r="Z14" s="155"/>
      <c r="AA14" s="155">
        <f>IFERROR(_xlfn.XLOOKUP($A14,Raw_Data!$B:$B,Raw_Data!$OU:$OU),"")</f>
        <v>348000</v>
      </c>
      <c r="AB14" s="155">
        <f>IFERROR(_xlfn.XLOOKUP($A14,Raw_Data!$B:$B,Raw_Data!$I:$I)/1000,"")</f>
        <v>91.87</v>
      </c>
      <c r="AC14" s="164">
        <f>IFERROR(_xlfn.XLOOKUP($D14,'Modelling New'!$D:$D,'Modelling New'!$P:$P),"")</f>
        <v>4.55</v>
      </c>
      <c r="AD14" s="155">
        <f>IFERROR(_xlfn.XLOOKUP($D14,'Modelling New'!$D:$D,'Modelling New'!$T:$T)*1000,"")</f>
        <v>332316.56929315155</v>
      </c>
      <c r="AE14" s="165">
        <f>IFERROR(_xlfn.XLOOKUP($D14,'Modelling New'!$D:$D,'Modelling New'!$O:$O),"")</f>
        <v>0.79978765479475999</v>
      </c>
      <c r="AF14" s="165">
        <f>IFERROR(_xlfn.XLOOKUP($D14,'Modelling New'!$D:$D,'Modelling New'!$W:$W),"")</f>
        <v>0.15162640955483991</v>
      </c>
      <c r="AG14" s="165">
        <f>IFERROR(_xlfn.XLOOKUP($D14,'Modelling New'!$D:$D,'Modelling New'!AE:AE),"")</f>
        <v>0.99750000000000005</v>
      </c>
      <c r="AH14" s="165">
        <f>IFERROR(_xlfn.XLOOKUP($D14,'Modelling New'!$D:$D,'Modelling New'!AF:AF),"")</f>
        <v>0.99750000000000005</v>
      </c>
      <c r="AI14" s="156"/>
      <c r="AJ14" s="156"/>
      <c r="AK14" s="156"/>
      <c r="AL14" s="156"/>
      <c r="AM14" s="156"/>
      <c r="AN14" s="166"/>
      <c r="AO14" s="163"/>
      <c r="AP14" s="163"/>
      <c r="AQ14" s="163"/>
      <c r="AR14" s="155">
        <f>IFERROR(_xlfn.XLOOKUP(Table13[[#This Row],[Month Year]],Modelling[Month],Modelling[Bugt_Capacity]),"")</f>
        <v>91.32</v>
      </c>
      <c r="AS14" s="155"/>
    </row>
    <row r="15" spans="1:45" x14ac:dyDescent="0.35">
      <c r="A15" s="154">
        <f t="shared" si="3"/>
        <v>45758</v>
      </c>
      <c r="B15" s="155">
        <f>YEAR(Table13[[#This Row],[Date]])+IF(MONTH(Table13[[#This Row],[Date]])&gt;=4,1,0)</f>
        <v>2026</v>
      </c>
      <c r="C15" s="156">
        <f>YEAR(Table13[[#This Row],[Date]])</f>
        <v>2025</v>
      </c>
      <c r="D15" s="157">
        <f>Table13[[#This Row],[Date]]-DAY(Table13[[#This Row],[Date]])+1</f>
        <v>45748</v>
      </c>
      <c r="E15" s="156">
        <f t="shared" si="0"/>
        <v>30</v>
      </c>
      <c r="F15" s="158">
        <f>IFERROR(_xlfn.XLOOKUP($A15,Raw_Data!$B:$B,Raw_Data!$OV:$OV),"")</f>
        <v>11.883333333333333</v>
      </c>
      <c r="G15" s="159">
        <f>IFERROR(_xlfn.XLOOKUP($A15,Raw_Data!$B:$B,Raw_Data!$OW:$OW),"")</f>
        <v>2.5499999999999998</v>
      </c>
      <c r="H15" s="159"/>
      <c r="I15" s="159">
        <f>IFERROR(_xlfn.XLOOKUP($A15,Raw_Data!$B:$B,Raw_Data!$OX:$OX),"")</f>
        <v>2.395</v>
      </c>
      <c r="J15" s="159"/>
      <c r="K15" s="159">
        <f>IFERROR(_xlfn.XLOOKUP($A15,Raw_Data!$B:$B,Raw_Data!NN:NN),"")</f>
        <v>0</v>
      </c>
      <c r="L15" s="159">
        <f>IFERROR(_xlfn.XLOOKUP($A15,Raw_Data!$B:$B,Raw_Data!OZ:OZ),"")</f>
        <v>29.76</v>
      </c>
      <c r="M15" s="159">
        <f>IFERROR(_xlfn.XLOOKUP($A15,Raw_Data!$B:$B,Raw_Data!PA:PA),"")</f>
        <v>0</v>
      </c>
      <c r="N15" s="159">
        <f>IFERROR(_xlfn.XLOOKUP($A15,Raw_Data!$B:$B,Raw_Data!NQ:NQ),"")</f>
        <v>0</v>
      </c>
      <c r="O15" s="160">
        <f>IFERROR(1-(SUMIF(PA!$B:$B,$A15,PA!$AI:$AI)/($AA15+SUMIF(PA!$B:$B,$A15,PA!$AI:$AI))),"")</f>
        <v>1</v>
      </c>
      <c r="P15" s="160"/>
      <c r="Q15" s="161"/>
      <c r="R15" s="160">
        <f>IFERROR(1-(SUMIF(GA!$C:$C,$A15,GA!$X:$X)/($AA15+SUMIF(GA!$C:$C,$A15,GA!$X:$X))),"")</f>
        <v>1</v>
      </c>
      <c r="S15" s="156"/>
      <c r="T15" s="161"/>
      <c r="U15" s="162">
        <f t="shared" si="1"/>
        <v>0.87261363463348973</v>
      </c>
      <c r="V15" s="162" t="str">
        <f>IFERROR(_xlfn.XLOOKUP($A15,Raw_Data!$B:$B,Raw_Data!$PE:$PE),"")</f>
        <v/>
      </c>
      <c r="W15" s="163">
        <f t="shared" si="2"/>
        <v>8.760402978537013E-2</v>
      </c>
      <c r="X15" s="155">
        <f>IFERROR(_xlfn.XLOOKUP($A15,Raw_Data!$B:$B,Raw_Data!$PB:$PB),"")</f>
        <v>194808.09999999989</v>
      </c>
      <c r="Y15" s="155">
        <f>IFERROR(_xlfn.XLOOKUP($A15,Raw_Data!$B:$B,Raw_Data!$OU:$OU),"")</f>
        <v>192000</v>
      </c>
      <c r="Z15" s="155"/>
      <c r="AA15" s="155">
        <f>IFERROR(_xlfn.XLOOKUP($A15,Raw_Data!$B:$B,Raw_Data!$OU:$OU),"")</f>
        <v>192000</v>
      </c>
      <c r="AB15" s="155">
        <f>IFERROR(_xlfn.XLOOKUP($A15,Raw_Data!$B:$B,Raw_Data!$I:$I)/1000,"")</f>
        <v>91.87</v>
      </c>
      <c r="AC15" s="164">
        <f>IFERROR(_xlfn.XLOOKUP($D15,'Modelling New'!$D:$D,'Modelling New'!$P:$P),"")</f>
        <v>4.55</v>
      </c>
      <c r="AD15" s="155">
        <f>IFERROR(_xlfn.XLOOKUP($D15,'Modelling New'!$D:$D,'Modelling New'!$T:$T)*1000,"")</f>
        <v>332316.56929315155</v>
      </c>
      <c r="AE15" s="165">
        <f>IFERROR(_xlfn.XLOOKUP($D15,'Modelling New'!$D:$D,'Modelling New'!$O:$O),"")</f>
        <v>0.79978765479475999</v>
      </c>
      <c r="AF15" s="165">
        <f>IFERROR(_xlfn.XLOOKUP($D15,'Modelling New'!$D:$D,'Modelling New'!$W:$W),"")</f>
        <v>0.15162640955483991</v>
      </c>
      <c r="AG15" s="165">
        <f>IFERROR(_xlfn.XLOOKUP($D15,'Modelling New'!$D:$D,'Modelling New'!AE:AE),"")</f>
        <v>0.99750000000000005</v>
      </c>
      <c r="AH15" s="165">
        <f>IFERROR(_xlfn.XLOOKUP($D15,'Modelling New'!$D:$D,'Modelling New'!AF:AF),"")</f>
        <v>0.99750000000000005</v>
      </c>
      <c r="AI15" s="156"/>
      <c r="AJ15" s="156"/>
      <c r="AK15" s="156"/>
      <c r="AL15" s="156"/>
      <c r="AM15" s="156"/>
      <c r="AN15" s="166"/>
      <c r="AO15" s="163"/>
      <c r="AP15" s="163"/>
      <c r="AQ15" s="163"/>
      <c r="AR15" s="155">
        <f>IFERROR(_xlfn.XLOOKUP(Table13[[#This Row],[Month Year]],Modelling[Month],Modelling[Bugt_Capacity]),"")</f>
        <v>91.32</v>
      </c>
      <c r="AS15" s="155"/>
    </row>
    <row r="16" spans="1:45" x14ac:dyDescent="0.35">
      <c r="A16" s="154">
        <f t="shared" si="3"/>
        <v>45759</v>
      </c>
      <c r="B16" s="155">
        <f>YEAR(Table13[[#This Row],[Date]])+IF(MONTH(Table13[[#This Row],[Date]])&gt;=4,1,0)</f>
        <v>2026</v>
      </c>
      <c r="C16" s="156">
        <f>YEAR(Table13[[#This Row],[Date]])</f>
        <v>2025</v>
      </c>
      <c r="D16" s="157">
        <f>Table13[[#This Row],[Date]]-DAY(Table13[[#This Row],[Date]])+1</f>
        <v>45748</v>
      </c>
      <c r="E16" s="156">
        <f t="shared" si="0"/>
        <v>30</v>
      </c>
      <c r="F16" s="158">
        <f>IFERROR(_xlfn.XLOOKUP($A16,Raw_Data!$B:$B,Raw_Data!$OV:$OV),"")</f>
        <v>11.649999999999999</v>
      </c>
      <c r="G16" s="159">
        <f>IFERROR(_xlfn.XLOOKUP($A16,Raw_Data!$B:$B,Raw_Data!$OW:$OW),"")</f>
        <v>4.53</v>
      </c>
      <c r="H16" s="159"/>
      <c r="I16" s="159">
        <f>IFERROR(_xlfn.XLOOKUP($A16,Raw_Data!$B:$B,Raw_Data!$OX:$OX),"")</f>
        <v>4.47</v>
      </c>
      <c r="J16" s="159"/>
      <c r="K16" s="159">
        <f>IFERROR(_xlfn.XLOOKUP($A16,Raw_Data!$B:$B,Raw_Data!NN:NN),"")</f>
        <v>0</v>
      </c>
      <c r="L16" s="159">
        <f>IFERROR(_xlfn.XLOOKUP($A16,Raw_Data!$B:$B,Raw_Data!OZ:OZ),"")</f>
        <v>36.04</v>
      </c>
      <c r="M16" s="159">
        <f>IFERROR(_xlfn.XLOOKUP($A16,Raw_Data!$B:$B,Raw_Data!PA:PA),"")</f>
        <v>0</v>
      </c>
      <c r="N16" s="159">
        <f>IFERROR(_xlfn.XLOOKUP($A16,Raw_Data!$B:$B,Raw_Data!NQ:NQ),"")</f>
        <v>0</v>
      </c>
      <c r="O16" s="160">
        <f>IFERROR(1-(SUMIF(PA!$B:$B,$A16,PA!$AI:$AI)/($AA16+SUMIF(PA!$B:$B,$A16,PA!$AI:$AI))),"")</f>
        <v>0.99933723102183447</v>
      </c>
      <c r="P16" s="160"/>
      <c r="Q16" s="161"/>
      <c r="R16" s="160">
        <f>IFERROR(1-(SUMIF(GA!$C:$C,$A16,GA!$X:$X)/($AA16+SUMIF(GA!$C:$C,$A16,GA!$X:$X))),"")</f>
        <v>1</v>
      </c>
      <c r="S16" s="156"/>
      <c r="T16" s="161"/>
      <c r="U16" s="162">
        <f t="shared" si="1"/>
        <v>0.82306751418269519</v>
      </c>
      <c r="V16" s="162" t="str">
        <f>IFERROR(_xlfn.XLOOKUP($A16,Raw_Data!$B:$B,Raw_Data!$PE:$PE),"")</f>
        <v/>
      </c>
      <c r="W16" s="163">
        <f t="shared" si="2"/>
        <v>0.15421959410132866</v>
      </c>
      <c r="X16" s="155">
        <f>IFERROR(_xlfn.XLOOKUP($A16,Raw_Data!$B:$B,Raw_Data!$PB:$PB),"")</f>
        <v>345096.00000000035</v>
      </c>
      <c r="Y16" s="155">
        <f>IFERROR(_xlfn.XLOOKUP($A16,Raw_Data!$B:$B,Raw_Data!$OU:$OU),"")</f>
        <v>338000</v>
      </c>
      <c r="Z16" s="155"/>
      <c r="AA16" s="155">
        <f>IFERROR(_xlfn.XLOOKUP($A16,Raw_Data!$B:$B,Raw_Data!$OU:$OU),"")</f>
        <v>338000</v>
      </c>
      <c r="AB16" s="155">
        <f>IFERROR(_xlfn.XLOOKUP($A16,Raw_Data!$B:$B,Raw_Data!$I:$I)/1000,"")</f>
        <v>91.87</v>
      </c>
      <c r="AC16" s="164">
        <f>IFERROR(_xlfn.XLOOKUP($D16,'Modelling New'!$D:$D,'Modelling New'!$P:$P),"")</f>
        <v>4.55</v>
      </c>
      <c r="AD16" s="155">
        <f>IFERROR(_xlfn.XLOOKUP($D16,'Modelling New'!$D:$D,'Modelling New'!$T:$T)*1000,"")</f>
        <v>332316.56929315155</v>
      </c>
      <c r="AE16" s="165">
        <f>IFERROR(_xlfn.XLOOKUP($D16,'Modelling New'!$D:$D,'Modelling New'!$O:$O),"")</f>
        <v>0.79978765479475999</v>
      </c>
      <c r="AF16" s="165">
        <f>IFERROR(_xlfn.XLOOKUP($D16,'Modelling New'!$D:$D,'Modelling New'!$W:$W),"")</f>
        <v>0.15162640955483991</v>
      </c>
      <c r="AG16" s="165">
        <f>IFERROR(_xlfn.XLOOKUP($D16,'Modelling New'!$D:$D,'Modelling New'!AE:AE),"")</f>
        <v>0.99750000000000005</v>
      </c>
      <c r="AH16" s="165">
        <f>IFERROR(_xlfn.XLOOKUP($D16,'Modelling New'!$D:$D,'Modelling New'!AF:AF),"")</f>
        <v>0.99750000000000005</v>
      </c>
      <c r="AI16" s="156"/>
      <c r="AJ16" s="156"/>
      <c r="AK16" s="156"/>
      <c r="AL16" s="156"/>
      <c r="AM16" s="156"/>
      <c r="AN16" s="166"/>
      <c r="AO16" s="163"/>
      <c r="AP16" s="163"/>
      <c r="AQ16" s="163"/>
      <c r="AR16" s="155">
        <f>IFERROR(_xlfn.XLOOKUP(Table13[[#This Row],[Month Year]],Modelling[Month],Modelling[Bugt_Capacity]),"")</f>
        <v>91.32</v>
      </c>
      <c r="AS16" s="155"/>
    </row>
    <row r="17" spans="1:45" x14ac:dyDescent="0.35">
      <c r="A17" s="154">
        <f t="shared" si="3"/>
        <v>45760</v>
      </c>
      <c r="B17" s="155">
        <f>YEAR(Table13[[#This Row],[Date]])+IF(MONTH(Table13[[#This Row],[Date]])&gt;=4,1,0)</f>
        <v>2026</v>
      </c>
      <c r="C17" s="156">
        <f>YEAR(Table13[[#This Row],[Date]])</f>
        <v>2025</v>
      </c>
      <c r="D17" s="157">
        <f>Table13[[#This Row],[Date]]-DAY(Table13[[#This Row],[Date]])+1</f>
        <v>45748</v>
      </c>
      <c r="E17" s="156">
        <f t="shared" si="0"/>
        <v>30</v>
      </c>
      <c r="F17" s="158">
        <f>IFERROR(_xlfn.XLOOKUP($A17,Raw_Data!$B:$B,Raw_Data!$OV:$OV),"")</f>
        <v>11.983333333333334</v>
      </c>
      <c r="G17" s="159">
        <f>IFERROR(_xlfn.XLOOKUP($A17,Raw_Data!$B:$B,Raw_Data!$OW:$OW),"")</f>
        <v>5.5</v>
      </c>
      <c r="H17" s="159"/>
      <c r="I17" s="159">
        <f>IFERROR(_xlfn.XLOOKUP($A17,Raw_Data!$B:$B,Raw_Data!$OX:$OX),"")</f>
        <v>5.4</v>
      </c>
      <c r="J17" s="159"/>
      <c r="K17" s="159">
        <f>IFERROR(_xlfn.XLOOKUP($A17,Raw_Data!$B:$B,Raw_Data!NN:NN),"")</f>
        <v>0</v>
      </c>
      <c r="L17" s="159">
        <f>IFERROR(_xlfn.XLOOKUP($A17,Raw_Data!$B:$B,Raw_Data!OZ:OZ),"")</f>
        <v>37.770000000000003</v>
      </c>
      <c r="M17" s="159">
        <f>IFERROR(_xlfn.XLOOKUP($A17,Raw_Data!$B:$B,Raw_Data!PA:PA),"")</f>
        <v>0</v>
      </c>
      <c r="N17" s="159">
        <f>IFERROR(_xlfn.XLOOKUP($A17,Raw_Data!$B:$B,Raw_Data!NQ:NQ),"")</f>
        <v>0</v>
      </c>
      <c r="O17" s="160">
        <f>IFERROR(1-(SUMIF(PA!$B:$B,$A17,PA!$AI:$AI)/($AA17+SUMIF(PA!$B:$B,$A17,PA!$AI:$AI))),"")</f>
        <v>1</v>
      </c>
      <c r="P17" s="160"/>
      <c r="Q17" s="161"/>
      <c r="R17" s="160">
        <f>IFERROR(1-(SUMIF(GA!$C:$C,$A17,GA!$X:$X)/($AA17+SUMIF(GA!$C:$C,$A17,GA!$X:$X))),"")</f>
        <v>1</v>
      </c>
      <c r="S17" s="156"/>
      <c r="T17" s="161"/>
      <c r="U17" s="162">
        <f t="shared" si="1"/>
        <v>0.81838668972662654</v>
      </c>
      <c r="V17" s="162" t="str">
        <f>IFERROR(_xlfn.XLOOKUP($A17,Raw_Data!$B:$B,Raw_Data!$PE:$PE),"")</f>
        <v/>
      </c>
      <c r="W17" s="163">
        <f t="shared" si="2"/>
        <v>0.18524602131698059</v>
      </c>
      <c r="X17" s="155">
        <f>IFERROR(_xlfn.XLOOKUP($A17,Raw_Data!$B:$B,Raw_Data!$PB:$PB),"")</f>
        <v>416596.59948730475</v>
      </c>
      <c r="Y17" s="155">
        <f>IFERROR(_xlfn.XLOOKUP($A17,Raw_Data!$B:$B,Raw_Data!$OU:$OU),"")</f>
        <v>406000</v>
      </c>
      <c r="Z17" s="155"/>
      <c r="AA17" s="155">
        <f>IFERROR(_xlfn.XLOOKUP($A17,Raw_Data!$B:$B,Raw_Data!$OU:$OU),"")</f>
        <v>406000</v>
      </c>
      <c r="AB17" s="155">
        <f>IFERROR(_xlfn.XLOOKUP($A17,Raw_Data!$B:$B,Raw_Data!$I:$I)/1000,"")</f>
        <v>91.87</v>
      </c>
      <c r="AC17" s="164">
        <f>IFERROR(_xlfn.XLOOKUP($D17,'Modelling New'!$D:$D,'Modelling New'!$P:$P),"")</f>
        <v>4.55</v>
      </c>
      <c r="AD17" s="155">
        <f>IFERROR(_xlfn.XLOOKUP($D17,'Modelling New'!$D:$D,'Modelling New'!$T:$T)*1000,"")</f>
        <v>332316.56929315155</v>
      </c>
      <c r="AE17" s="165">
        <f>IFERROR(_xlfn.XLOOKUP($D17,'Modelling New'!$D:$D,'Modelling New'!$O:$O),"")</f>
        <v>0.79978765479475999</v>
      </c>
      <c r="AF17" s="165">
        <f>IFERROR(_xlfn.XLOOKUP($D17,'Modelling New'!$D:$D,'Modelling New'!$W:$W),"")</f>
        <v>0.15162640955483991</v>
      </c>
      <c r="AG17" s="165">
        <f>IFERROR(_xlfn.XLOOKUP($D17,'Modelling New'!$D:$D,'Modelling New'!AE:AE),"")</f>
        <v>0.99750000000000005</v>
      </c>
      <c r="AH17" s="165">
        <f>IFERROR(_xlfn.XLOOKUP($D17,'Modelling New'!$D:$D,'Modelling New'!AF:AF),"")</f>
        <v>0.99750000000000005</v>
      </c>
      <c r="AI17" s="156"/>
      <c r="AJ17" s="156"/>
      <c r="AK17" s="156"/>
      <c r="AL17" s="156"/>
      <c r="AM17" s="156"/>
      <c r="AN17" s="166"/>
      <c r="AO17" s="163"/>
      <c r="AP17" s="163"/>
      <c r="AQ17" s="163"/>
      <c r="AR17" s="155">
        <f>IFERROR(_xlfn.XLOOKUP(Table13[[#This Row],[Month Year]],Modelling[Month],Modelling[Bugt_Capacity]),"")</f>
        <v>91.32</v>
      </c>
      <c r="AS17" s="155"/>
    </row>
    <row r="18" spans="1:45" x14ac:dyDescent="0.35">
      <c r="A18" s="154">
        <f t="shared" si="3"/>
        <v>45761</v>
      </c>
      <c r="B18" s="155">
        <f>YEAR(Table13[[#This Row],[Date]])+IF(MONTH(Table13[[#This Row],[Date]])&gt;=4,1,0)</f>
        <v>2026</v>
      </c>
      <c r="C18" s="156">
        <f>YEAR(Table13[[#This Row],[Date]])</f>
        <v>2025</v>
      </c>
      <c r="D18" s="157">
        <f>Table13[[#This Row],[Date]]-DAY(Table13[[#This Row],[Date]])+1</f>
        <v>45748</v>
      </c>
      <c r="E18" s="156">
        <f t="shared" si="0"/>
        <v>30</v>
      </c>
      <c r="F18" s="158">
        <f>IFERROR(_xlfn.XLOOKUP($A18,Raw_Data!$B:$B,Raw_Data!$OV:$OV),"")</f>
        <v>12.366666666666665</v>
      </c>
      <c r="G18" s="159">
        <f>IFERROR(_xlfn.XLOOKUP($A18,Raw_Data!$B:$B,Raw_Data!$OW:$OW),"")</f>
        <v>5.19</v>
      </c>
      <c r="H18" s="159"/>
      <c r="I18" s="159">
        <f>IFERROR(_xlfn.XLOOKUP($A18,Raw_Data!$B:$B,Raw_Data!$OX:$OX),"")</f>
        <v>5.09</v>
      </c>
      <c r="J18" s="159"/>
      <c r="K18" s="159">
        <f>IFERROR(_xlfn.XLOOKUP($A18,Raw_Data!$B:$B,Raw_Data!NN:NN),"")</f>
        <v>0</v>
      </c>
      <c r="L18" s="159">
        <f>IFERROR(_xlfn.XLOOKUP($A18,Raw_Data!$B:$B,Raw_Data!OZ:OZ),"")</f>
        <v>38.67</v>
      </c>
      <c r="M18" s="159">
        <f>IFERROR(_xlfn.XLOOKUP($A18,Raw_Data!$B:$B,Raw_Data!PA:PA),"")</f>
        <v>0</v>
      </c>
      <c r="N18" s="159">
        <f>IFERROR(_xlfn.XLOOKUP($A18,Raw_Data!$B:$B,Raw_Data!NQ:NQ),"")</f>
        <v>0</v>
      </c>
      <c r="O18" s="160">
        <f>IFERROR(1-(SUMIF(PA!$B:$B,$A18,PA!$AI:$AI)/($AA18+SUMIF(PA!$B:$B,$A18,PA!$AI:$AI))),"")</f>
        <v>0.91395112315749039</v>
      </c>
      <c r="P18" s="160"/>
      <c r="Q18" s="161"/>
      <c r="R18" s="160">
        <f>IFERROR(1-(SUMIF(GA!$C:$C,$A18,GA!$X:$X)/($AA18+SUMIF(GA!$C:$C,$A18,GA!$X:$X))),"")</f>
        <v>1</v>
      </c>
      <c r="S18" s="156"/>
      <c r="T18" s="161"/>
      <c r="U18" s="162">
        <f t="shared" si="1"/>
        <v>0.75275069431628316</v>
      </c>
      <c r="V18" s="162" t="str">
        <f>IFERROR(_xlfn.XLOOKUP($A18,Raw_Data!$B:$B,Raw_Data!$PE:$PE),"")</f>
        <v/>
      </c>
      <c r="W18" s="163">
        <f t="shared" si="2"/>
        <v>0.16060738793984522</v>
      </c>
      <c r="X18" s="155">
        <f>IFERROR(_xlfn.XLOOKUP($A18,Raw_Data!$B:$B,Raw_Data!$PB:$PB),"")</f>
        <v>359625</v>
      </c>
      <c r="Y18" s="155">
        <f>IFERROR(_xlfn.XLOOKUP($A18,Raw_Data!$B:$B,Raw_Data!$OU:$OU),"")</f>
        <v>352000</v>
      </c>
      <c r="Z18" s="155"/>
      <c r="AA18" s="155">
        <f>IFERROR(_xlfn.XLOOKUP($A18,Raw_Data!$B:$B,Raw_Data!$OU:$OU),"")</f>
        <v>352000</v>
      </c>
      <c r="AB18" s="155">
        <f>IFERROR(_xlfn.XLOOKUP($A18,Raw_Data!$B:$B,Raw_Data!$I:$I)/1000,"")</f>
        <v>91.87</v>
      </c>
      <c r="AC18" s="164">
        <f>IFERROR(_xlfn.XLOOKUP($D18,'Modelling New'!$D:$D,'Modelling New'!$P:$P),"")</f>
        <v>4.55</v>
      </c>
      <c r="AD18" s="155">
        <f>IFERROR(_xlfn.XLOOKUP($D18,'Modelling New'!$D:$D,'Modelling New'!$T:$T)*1000,"")</f>
        <v>332316.56929315155</v>
      </c>
      <c r="AE18" s="165">
        <f>IFERROR(_xlfn.XLOOKUP($D18,'Modelling New'!$D:$D,'Modelling New'!$O:$O),"")</f>
        <v>0.79978765479475999</v>
      </c>
      <c r="AF18" s="165">
        <f>IFERROR(_xlfn.XLOOKUP($D18,'Modelling New'!$D:$D,'Modelling New'!$W:$W),"")</f>
        <v>0.15162640955483991</v>
      </c>
      <c r="AG18" s="165">
        <f>IFERROR(_xlfn.XLOOKUP($D18,'Modelling New'!$D:$D,'Modelling New'!AE:AE),"")</f>
        <v>0.99750000000000005</v>
      </c>
      <c r="AH18" s="165">
        <f>IFERROR(_xlfn.XLOOKUP($D18,'Modelling New'!$D:$D,'Modelling New'!AF:AF),"")</f>
        <v>0.99750000000000005</v>
      </c>
      <c r="AI18" s="156"/>
      <c r="AJ18" s="156"/>
      <c r="AK18" s="156"/>
      <c r="AL18" s="156"/>
      <c r="AM18" s="156"/>
      <c r="AN18" s="166"/>
      <c r="AO18" s="163"/>
      <c r="AP18" s="163"/>
      <c r="AQ18" s="163"/>
      <c r="AR18" s="155">
        <f>IFERROR(_xlfn.XLOOKUP(Table13[[#This Row],[Month Year]],Modelling[Month],Modelling[Bugt_Capacity]),"")</f>
        <v>91.32</v>
      </c>
      <c r="AS18" s="155"/>
    </row>
    <row r="19" spans="1:45" x14ac:dyDescent="0.35">
      <c r="A19" s="154">
        <f t="shared" si="3"/>
        <v>45762</v>
      </c>
      <c r="B19" s="155">
        <f>YEAR(Table13[[#This Row],[Date]])+IF(MONTH(Table13[[#This Row],[Date]])&gt;=4,1,0)</f>
        <v>2026</v>
      </c>
      <c r="C19" s="156">
        <f>YEAR(Table13[[#This Row],[Date]])</f>
        <v>2025</v>
      </c>
      <c r="D19" s="157">
        <f>Table13[[#This Row],[Date]]-DAY(Table13[[#This Row],[Date]])+1</f>
        <v>45748</v>
      </c>
      <c r="E19" s="156">
        <f t="shared" si="0"/>
        <v>30</v>
      </c>
      <c r="F19" s="158">
        <f>IFERROR(_xlfn.XLOOKUP($A19,Raw_Data!$B:$B,Raw_Data!$OV:$OV),"")</f>
        <v>11.399999999999999</v>
      </c>
      <c r="G19" s="159">
        <f>IFERROR(_xlfn.XLOOKUP($A19,Raw_Data!$B:$B,Raw_Data!$OW:$OW),"")</f>
        <v>5.03</v>
      </c>
      <c r="H19" s="159"/>
      <c r="I19" s="159">
        <f>IFERROR(_xlfn.XLOOKUP($A19,Raw_Data!$B:$B,Raw_Data!$OX:$OX),"")</f>
        <v>4.92</v>
      </c>
      <c r="J19" s="159"/>
      <c r="K19" s="159">
        <f>IFERROR(_xlfn.XLOOKUP($A19,Raw_Data!$B:$B,Raw_Data!NN:NN),"")</f>
        <v>0</v>
      </c>
      <c r="L19" s="159">
        <f>IFERROR(_xlfn.XLOOKUP($A19,Raw_Data!$B:$B,Raw_Data!OZ:OZ),"")</f>
        <v>39.89</v>
      </c>
      <c r="M19" s="159">
        <f>IFERROR(_xlfn.XLOOKUP($A19,Raw_Data!$B:$B,Raw_Data!PA:PA),"")</f>
        <v>0</v>
      </c>
      <c r="N19" s="159">
        <f>IFERROR(_xlfn.XLOOKUP($A19,Raw_Data!$B:$B,Raw_Data!NQ:NQ),"")</f>
        <v>0</v>
      </c>
      <c r="O19" s="160">
        <f>IFERROR(1-(SUMIF(PA!$B:$B,$A19,PA!$AI:$AI)/($AA19+SUMIF(PA!$B:$B,$A19,PA!$AI:$AI))),"")</f>
        <v>0.91200253139037446</v>
      </c>
      <c r="P19" s="160"/>
      <c r="Q19" s="161"/>
      <c r="R19" s="160">
        <f>IFERROR(1-(SUMIF(GA!$C:$C,$A19,GA!$X:$X)/($AA19+SUMIF(GA!$C:$C,$A19,GA!$X:$X))),"")</f>
        <v>1</v>
      </c>
      <c r="S19" s="156"/>
      <c r="T19" s="161"/>
      <c r="U19" s="162">
        <f t="shared" si="1"/>
        <v>0.73451262432511122</v>
      </c>
      <c r="V19" s="162" t="str">
        <f>IFERROR(_xlfn.XLOOKUP($A19,Raw_Data!$B:$B,Raw_Data!$PE:$PE),"")</f>
        <v/>
      </c>
      <c r="W19" s="163">
        <f t="shared" si="2"/>
        <v>0.15148196817053586</v>
      </c>
      <c r="X19" s="155">
        <f>IFERROR(_xlfn.XLOOKUP($A19,Raw_Data!$B:$B,Raw_Data!$PB:$PB),"")</f>
        <v>339780.59999999986</v>
      </c>
      <c r="Y19" s="155">
        <f>IFERROR(_xlfn.XLOOKUP($A19,Raw_Data!$B:$B,Raw_Data!$OU:$OU),"")</f>
        <v>332000</v>
      </c>
      <c r="Z19" s="155"/>
      <c r="AA19" s="155">
        <f>IFERROR(_xlfn.XLOOKUP($A19,Raw_Data!$B:$B,Raw_Data!$OU:$OU),"")</f>
        <v>332000</v>
      </c>
      <c r="AB19" s="155">
        <f>IFERROR(_xlfn.XLOOKUP($A19,Raw_Data!$B:$B,Raw_Data!$I:$I)/1000,"")</f>
        <v>91.87</v>
      </c>
      <c r="AC19" s="164">
        <f>IFERROR(_xlfn.XLOOKUP($D19,'Modelling New'!$D:$D,'Modelling New'!$P:$P),"")</f>
        <v>4.55</v>
      </c>
      <c r="AD19" s="155">
        <f>IFERROR(_xlfn.XLOOKUP($D19,'Modelling New'!$D:$D,'Modelling New'!$T:$T)*1000,"")</f>
        <v>332316.56929315155</v>
      </c>
      <c r="AE19" s="165">
        <f>IFERROR(_xlfn.XLOOKUP($D19,'Modelling New'!$D:$D,'Modelling New'!$O:$O),"")</f>
        <v>0.79978765479475999</v>
      </c>
      <c r="AF19" s="165">
        <f>IFERROR(_xlfn.XLOOKUP($D19,'Modelling New'!$D:$D,'Modelling New'!$W:$W),"")</f>
        <v>0.15162640955483991</v>
      </c>
      <c r="AG19" s="165">
        <f>IFERROR(_xlfn.XLOOKUP($D19,'Modelling New'!$D:$D,'Modelling New'!AE:AE),"")</f>
        <v>0.99750000000000005</v>
      </c>
      <c r="AH19" s="165">
        <f>IFERROR(_xlfn.XLOOKUP($D19,'Modelling New'!$D:$D,'Modelling New'!AF:AF),"")</f>
        <v>0.99750000000000005</v>
      </c>
      <c r="AI19" s="156"/>
      <c r="AJ19" s="156"/>
      <c r="AK19" s="156"/>
      <c r="AL19" s="156"/>
      <c r="AM19" s="156"/>
      <c r="AN19" s="166"/>
      <c r="AO19" s="163"/>
      <c r="AP19" s="163"/>
      <c r="AQ19" s="163"/>
      <c r="AR19" s="155">
        <f>IFERROR(_xlfn.XLOOKUP(Table13[[#This Row],[Month Year]],Modelling[Month],Modelling[Bugt_Capacity]),"")</f>
        <v>91.32</v>
      </c>
      <c r="AS19" s="155"/>
    </row>
    <row r="20" spans="1:45" x14ac:dyDescent="0.35">
      <c r="A20" s="154">
        <f t="shared" si="3"/>
        <v>45763</v>
      </c>
      <c r="B20" s="155">
        <f>YEAR(Table13[[#This Row],[Date]])+IF(MONTH(Table13[[#This Row],[Date]])&gt;=4,1,0)</f>
        <v>2026</v>
      </c>
      <c r="C20" s="156">
        <f>YEAR(Table13[[#This Row],[Date]])</f>
        <v>2025</v>
      </c>
      <c r="D20" s="157">
        <f>Table13[[#This Row],[Date]]-DAY(Table13[[#This Row],[Date]])+1</f>
        <v>45748</v>
      </c>
      <c r="E20" s="156">
        <f t="shared" si="0"/>
        <v>30</v>
      </c>
      <c r="F20" s="158">
        <f>IFERROR(_xlfn.XLOOKUP($A20,Raw_Data!$B:$B,Raw_Data!$OV:$OV),"")</f>
        <v>11.516666666666666</v>
      </c>
      <c r="G20" s="159">
        <f>IFERROR(_xlfn.XLOOKUP($A20,Raw_Data!$B:$B,Raw_Data!$OW:$OW),"")</f>
        <v>4.1399999999999997</v>
      </c>
      <c r="H20" s="159"/>
      <c r="I20" s="159">
        <f>IFERROR(_xlfn.XLOOKUP($A20,Raw_Data!$B:$B,Raw_Data!$OX:$OX),"")</f>
        <v>4.1500000000000004</v>
      </c>
      <c r="J20" s="159"/>
      <c r="K20" s="159">
        <f>IFERROR(_xlfn.XLOOKUP($A20,Raw_Data!$B:$B,Raw_Data!NN:NN),"")</f>
        <v>0</v>
      </c>
      <c r="L20" s="159">
        <f>IFERROR(_xlfn.XLOOKUP($A20,Raw_Data!$B:$B,Raw_Data!OZ:OZ),"")</f>
        <v>36.090000000000003</v>
      </c>
      <c r="M20" s="159">
        <f>IFERROR(_xlfn.XLOOKUP($A20,Raw_Data!$B:$B,Raw_Data!PA:PA),"")</f>
        <v>0</v>
      </c>
      <c r="N20" s="159">
        <f>IFERROR(_xlfn.XLOOKUP($A20,Raw_Data!$B:$B,Raw_Data!NQ:NQ),"")</f>
        <v>0</v>
      </c>
      <c r="O20" s="160">
        <f>IFERROR(1-(SUMIF(PA!$B:$B,$A20,PA!$AI:$AI)/($AA20+SUMIF(PA!$B:$B,$A20,PA!$AI:$AI))),"")</f>
        <v>0.99043588102401814</v>
      </c>
      <c r="P20" s="160"/>
      <c r="Q20" s="161"/>
      <c r="R20" s="160">
        <f>IFERROR(1-(SUMIF(GA!$C:$C,$A20,GA!$X:$X)/($AA20+SUMIF(GA!$C:$C,$A20,GA!$X:$X))),"")</f>
        <v>1</v>
      </c>
      <c r="S20" s="156"/>
      <c r="T20" s="161"/>
      <c r="U20" s="162">
        <f t="shared" si="1"/>
        <v>0.81833811790101507</v>
      </c>
      <c r="V20" s="162" t="str">
        <f>IFERROR(_xlfn.XLOOKUP($A20,Raw_Data!$B:$B,Raw_Data!$PE:$PE),"")</f>
        <v/>
      </c>
      <c r="W20" s="163">
        <f t="shared" si="2"/>
        <v>0.14235654840122647</v>
      </c>
      <c r="X20" s="155">
        <f>IFERROR(_xlfn.XLOOKUP($A20,Raw_Data!$B:$B,Raw_Data!$PB:$PB),"")</f>
        <v>320232.09999999998</v>
      </c>
      <c r="Y20" s="155">
        <f>IFERROR(_xlfn.XLOOKUP($A20,Raw_Data!$B:$B,Raw_Data!$OU:$OU),"")</f>
        <v>312000</v>
      </c>
      <c r="Z20" s="155"/>
      <c r="AA20" s="155">
        <f>IFERROR(_xlfn.XLOOKUP($A20,Raw_Data!$B:$B,Raw_Data!$OU:$OU),"")</f>
        <v>312000</v>
      </c>
      <c r="AB20" s="155">
        <f>IFERROR(_xlfn.XLOOKUP($A20,Raw_Data!$B:$B,Raw_Data!$I:$I)/1000,"")</f>
        <v>91.87</v>
      </c>
      <c r="AC20" s="164">
        <f>IFERROR(_xlfn.XLOOKUP($D20,'Modelling New'!$D:$D,'Modelling New'!$P:$P),"")</f>
        <v>4.55</v>
      </c>
      <c r="AD20" s="155">
        <f>IFERROR(_xlfn.XLOOKUP($D20,'Modelling New'!$D:$D,'Modelling New'!$T:$T)*1000,"")</f>
        <v>332316.56929315155</v>
      </c>
      <c r="AE20" s="165">
        <f>IFERROR(_xlfn.XLOOKUP($D20,'Modelling New'!$D:$D,'Modelling New'!$O:$O),"")</f>
        <v>0.79978765479475999</v>
      </c>
      <c r="AF20" s="165">
        <f>IFERROR(_xlfn.XLOOKUP($D20,'Modelling New'!$D:$D,'Modelling New'!$W:$W),"")</f>
        <v>0.15162640955483991</v>
      </c>
      <c r="AG20" s="165">
        <f>IFERROR(_xlfn.XLOOKUP($D20,'Modelling New'!$D:$D,'Modelling New'!AE:AE),"")</f>
        <v>0.99750000000000005</v>
      </c>
      <c r="AH20" s="165">
        <f>IFERROR(_xlfn.XLOOKUP($D20,'Modelling New'!$D:$D,'Modelling New'!AF:AF),"")</f>
        <v>0.99750000000000005</v>
      </c>
      <c r="AI20" s="156"/>
      <c r="AJ20" s="156"/>
      <c r="AK20" s="156"/>
      <c r="AL20" s="156"/>
      <c r="AM20" s="156"/>
      <c r="AN20" s="166"/>
      <c r="AO20" s="163"/>
      <c r="AP20" s="163"/>
      <c r="AQ20" s="163"/>
      <c r="AR20" s="155">
        <f>IFERROR(_xlfn.XLOOKUP(Table13[[#This Row],[Month Year]],Modelling[Month],Modelling[Bugt_Capacity]),"")</f>
        <v>91.32</v>
      </c>
      <c r="AS20" s="155"/>
    </row>
    <row r="21" spans="1:45" x14ac:dyDescent="0.35">
      <c r="A21" s="154">
        <f t="shared" si="3"/>
        <v>45764</v>
      </c>
      <c r="B21" s="155">
        <f>YEAR(Table13[[#This Row],[Date]])+IF(MONTH(Table13[[#This Row],[Date]])&gt;=4,1,0)</f>
        <v>2026</v>
      </c>
      <c r="C21" s="156">
        <f>YEAR(Table13[[#This Row],[Date]])</f>
        <v>2025</v>
      </c>
      <c r="D21" s="157">
        <f>Table13[[#This Row],[Date]]-DAY(Table13[[#This Row],[Date]])+1</f>
        <v>45748</v>
      </c>
      <c r="E21" s="156">
        <f t="shared" si="0"/>
        <v>30</v>
      </c>
      <c r="F21" s="158">
        <f>IFERROR(_xlfn.XLOOKUP($A21,Raw_Data!$B:$B,Raw_Data!$OV:$OV),"")</f>
        <v>11.816666666666666</v>
      </c>
      <c r="G21" s="159">
        <f>IFERROR(_xlfn.XLOOKUP($A21,Raw_Data!$B:$B,Raw_Data!$OW:$OW),"")</f>
        <v>4.99</v>
      </c>
      <c r="H21" s="159"/>
      <c r="I21" s="159">
        <f>IFERROR(_xlfn.XLOOKUP($A21,Raw_Data!$B:$B,Raw_Data!$OX:$OX),"")</f>
        <v>4.8600000000000003</v>
      </c>
      <c r="J21" s="159"/>
      <c r="K21" s="159">
        <f>IFERROR(_xlfn.XLOOKUP($A21,Raw_Data!$B:$B,Raw_Data!NN:NN),"")</f>
        <v>0</v>
      </c>
      <c r="L21" s="159">
        <f>IFERROR(_xlfn.XLOOKUP($A21,Raw_Data!$B:$B,Raw_Data!OZ:OZ),"")</f>
        <v>37.46</v>
      </c>
      <c r="M21" s="159">
        <f>IFERROR(_xlfn.XLOOKUP($A21,Raw_Data!$B:$B,Raw_Data!PA:PA),"")</f>
        <v>0</v>
      </c>
      <c r="N21" s="159">
        <f>IFERROR(_xlfn.XLOOKUP($A21,Raw_Data!$B:$B,Raw_Data!NQ:NQ),"")</f>
        <v>0</v>
      </c>
      <c r="O21" s="160">
        <f>IFERROR(1-(SUMIF(PA!$B:$B,$A21,PA!$AI:$AI)/($AA21+SUMIF(PA!$B:$B,$A21,PA!$AI:$AI))),"")</f>
        <v>1</v>
      </c>
      <c r="P21" s="160"/>
      <c r="Q21" s="161"/>
      <c r="R21" s="160">
        <f>IFERROR(1-(SUMIF(GA!$C:$C,$A21,GA!$X:$X)/($AA21+SUMIF(GA!$C:$C,$A21,GA!$X:$X))),"")</f>
        <v>1</v>
      </c>
      <c r="S21" s="156"/>
      <c r="T21" s="161"/>
      <c r="U21" s="162">
        <f t="shared" si="1"/>
        <v>0.80629230514938577</v>
      </c>
      <c r="V21" s="162" t="str">
        <f>IFERROR(_xlfn.XLOOKUP($A21,Raw_Data!$B:$B,Raw_Data!$PE:$PE),"")</f>
        <v/>
      </c>
      <c r="W21" s="163">
        <f t="shared" si="2"/>
        <v>0.16425755584756899</v>
      </c>
      <c r="X21" s="155">
        <f>IFERROR(_xlfn.XLOOKUP($A21,Raw_Data!$B:$B,Raw_Data!$PB:$PB),"")</f>
        <v>366898.7</v>
      </c>
      <c r="Y21" s="155">
        <f>IFERROR(_xlfn.XLOOKUP($A21,Raw_Data!$B:$B,Raw_Data!$OU:$OU),"")</f>
        <v>360000</v>
      </c>
      <c r="Z21" s="155"/>
      <c r="AA21" s="155">
        <f>IFERROR(_xlfn.XLOOKUP($A21,Raw_Data!$B:$B,Raw_Data!$OU:$OU),"")</f>
        <v>360000</v>
      </c>
      <c r="AB21" s="155">
        <f>IFERROR(_xlfn.XLOOKUP($A21,Raw_Data!$B:$B,Raw_Data!$I:$I)/1000,"")</f>
        <v>91.87</v>
      </c>
      <c r="AC21" s="164">
        <f>IFERROR(_xlfn.XLOOKUP($D21,'Modelling New'!$D:$D,'Modelling New'!$P:$P),"")</f>
        <v>4.55</v>
      </c>
      <c r="AD21" s="155">
        <f>IFERROR(_xlfn.XLOOKUP($D21,'Modelling New'!$D:$D,'Modelling New'!$T:$T)*1000,"")</f>
        <v>332316.56929315155</v>
      </c>
      <c r="AE21" s="165">
        <f>IFERROR(_xlfn.XLOOKUP($D21,'Modelling New'!$D:$D,'Modelling New'!$O:$O),"")</f>
        <v>0.79978765479475999</v>
      </c>
      <c r="AF21" s="165">
        <f>IFERROR(_xlfn.XLOOKUP($D21,'Modelling New'!$D:$D,'Modelling New'!$W:$W),"")</f>
        <v>0.15162640955483991</v>
      </c>
      <c r="AG21" s="165">
        <f>IFERROR(_xlfn.XLOOKUP($D21,'Modelling New'!$D:$D,'Modelling New'!AE:AE),"")</f>
        <v>0.99750000000000005</v>
      </c>
      <c r="AH21" s="165">
        <f>IFERROR(_xlfn.XLOOKUP($D21,'Modelling New'!$D:$D,'Modelling New'!AF:AF),"")</f>
        <v>0.99750000000000005</v>
      </c>
      <c r="AI21" s="156"/>
      <c r="AJ21" s="156"/>
      <c r="AK21" s="156"/>
      <c r="AL21" s="156"/>
      <c r="AM21" s="156"/>
      <c r="AN21" s="166"/>
      <c r="AO21" s="163"/>
      <c r="AP21" s="163"/>
      <c r="AQ21" s="163"/>
      <c r="AR21" s="155">
        <f>IFERROR(_xlfn.XLOOKUP(Table13[[#This Row],[Month Year]],Modelling[Month],Modelling[Bugt_Capacity]),"")</f>
        <v>91.32</v>
      </c>
      <c r="AS21" s="155"/>
    </row>
    <row r="22" spans="1:45" x14ac:dyDescent="0.35">
      <c r="A22" s="154">
        <f t="shared" si="3"/>
        <v>45765</v>
      </c>
      <c r="B22" s="155">
        <f>YEAR(Table13[[#This Row],[Date]])+IF(MONTH(Table13[[#This Row],[Date]])&gt;=4,1,0)</f>
        <v>2026</v>
      </c>
      <c r="C22" s="156">
        <f>YEAR(Table13[[#This Row],[Date]])</f>
        <v>2025</v>
      </c>
      <c r="D22" s="157">
        <f>Table13[[#This Row],[Date]]-DAY(Table13[[#This Row],[Date]])+1</f>
        <v>45748</v>
      </c>
      <c r="E22" s="156">
        <f t="shared" si="0"/>
        <v>30</v>
      </c>
      <c r="F22" s="158">
        <f>IFERROR(_xlfn.XLOOKUP($A22,Raw_Data!$B:$B,Raw_Data!$OV:$OV),"")</f>
        <v>12.1</v>
      </c>
      <c r="G22" s="159">
        <f>IFERROR(_xlfn.XLOOKUP($A22,Raw_Data!$B:$B,Raw_Data!$OW:$OW),"")</f>
        <v>5.97</v>
      </c>
      <c r="H22" s="159"/>
      <c r="I22" s="159">
        <f>IFERROR(_xlfn.XLOOKUP($A22,Raw_Data!$B:$B,Raw_Data!$OX:$OX),"")</f>
        <v>5.77</v>
      </c>
      <c r="J22" s="159"/>
      <c r="K22" s="159">
        <f>IFERROR(_xlfn.XLOOKUP($A22,Raw_Data!$B:$B,Raw_Data!NN:NN),"")</f>
        <v>0</v>
      </c>
      <c r="L22" s="159">
        <f>IFERROR(_xlfn.XLOOKUP($A22,Raw_Data!$B:$B,Raw_Data!OZ:OZ),"")</f>
        <v>40.770000000000003</v>
      </c>
      <c r="M22" s="159">
        <f>IFERROR(_xlfn.XLOOKUP($A22,Raw_Data!$B:$B,Raw_Data!PA:PA),"")</f>
        <v>0</v>
      </c>
      <c r="N22" s="159">
        <f>IFERROR(_xlfn.XLOOKUP($A22,Raw_Data!$B:$B,Raw_Data!NQ:NQ),"")</f>
        <v>0</v>
      </c>
      <c r="O22" s="160">
        <f>IFERROR(1-(SUMIF(PA!$B:$B,$A22,PA!$AI:$AI)/($AA22+SUMIF(PA!$B:$B,$A22,PA!$AI:$AI))),"")</f>
        <v>1</v>
      </c>
      <c r="P22" s="160"/>
      <c r="Q22" s="161"/>
      <c r="R22" s="160">
        <f>IFERROR(1-(SUMIF(GA!$C:$C,$A22,GA!$X:$X)/($AA22+SUMIF(GA!$C:$C,$A22,GA!$X:$X))),"")</f>
        <v>1</v>
      </c>
      <c r="S22" s="156"/>
      <c r="T22" s="161"/>
      <c r="U22" s="162">
        <f t="shared" si="1"/>
        <v>0.80363726982913664</v>
      </c>
      <c r="V22" s="162" t="str">
        <f>IFERROR(_xlfn.XLOOKUP($A22,Raw_Data!$B:$B,Raw_Data!$PE:$PE),"")</f>
        <v/>
      </c>
      <c r="W22" s="163">
        <f t="shared" si="2"/>
        <v>0.19437144108628998</v>
      </c>
      <c r="X22" s="155">
        <f>IFERROR(_xlfn.XLOOKUP($A22,Raw_Data!$B:$B,Raw_Data!$PB:$PB),"")</f>
        <v>436966.49999999994</v>
      </c>
      <c r="Y22" s="155">
        <f>IFERROR(_xlfn.XLOOKUP($A22,Raw_Data!$B:$B,Raw_Data!$OU:$OU),"")</f>
        <v>426000</v>
      </c>
      <c r="Z22" s="155"/>
      <c r="AA22" s="155">
        <f>IFERROR(_xlfn.XLOOKUP($A22,Raw_Data!$B:$B,Raw_Data!$OU:$OU),"")</f>
        <v>426000</v>
      </c>
      <c r="AB22" s="155">
        <f>IFERROR(_xlfn.XLOOKUP($A22,Raw_Data!$B:$B,Raw_Data!$I:$I)/1000,"")</f>
        <v>91.87</v>
      </c>
      <c r="AC22" s="164">
        <f>IFERROR(_xlfn.XLOOKUP($D22,'Modelling New'!$D:$D,'Modelling New'!$P:$P),"")</f>
        <v>4.55</v>
      </c>
      <c r="AD22" s="155">
        <f>IFERROR(_xlfn.XLOOKUP($D22,'Modelling New'!$D:$D,'Modelling New'!$T:$T)*1000,"")</f>
        <v>332316.56929315155</v>
      </c>
      <c r="AE22" s="165">
        <f>IFERROR(_xlfn.XLOOKUP($D22,'Modelling New'!$D:$D,'Modelling New'!$O:$O),"")</f>
        <v>0.79978765479475999</v>
      </c>
      <c r="AF22" s="165">
        <f>IFERROR(_xlfn.XLOOKUP($D22,'Modelling New'!$D:$D,'Modelling New'!$W:$W),"")</f>
        <v>0.15162640955483991</v>
      </c>
      <c r="AG22" s="165">
        <f>IFERROR(_xlfn.XLOOKUP($D22,'Modelling New'!$D:$D,'Modelling New'!AE:AE),"")</f>
        <v>0.99750000000000005</v>
      </c>
      <c r="AH22" s="165">
        <f>IFERROR(_xlfn.XLOOKUP($D22,'Modelling New'!$D:$D,'Modelling New'!AF:AF),"")</f>
        <v>0.99750000000000005</v>
      </c>
      <c r="AI22" s="156"/>
      <c r="AJ22" s="156"/>
      <c r="AK22" s="156"/>
      <c r="AL22" s="156"/>
      <c r="AM22" s="156"/>
      <c r="AN22" s="166"/>
      <c r="AO22" s="163"/>
      <c r="AP22" s="163"/>
      <c r="AQ22" s="163"/>
      <c r="AR22" s="155">
        <f>IFERROR(_xlfn.XLOOKUP(Table13[[#This Row],[Month Year]],Modelling[Month],Modelling[Bugt_Capacity]),"")</f>
        <v>91.32</v>
      </c>
      <c r="AS22" s="155"/>
    </row>
    <row r="23" spans="1:45" x14ac:dyDescent="0.35">
      <c r="A23" s="154">
        <f t="shared" si="3"/>
        <v>45766</v>
      </c>
      <c r="B23" s="155">
        <f>YEAR(Table13[[#This Row],[Date]])+IF(MONTH(Table13[[#This Row],[Date]])&gt;=4,1,0)</f>
        <v>2026</v>
      </c>
      <c r="C23" s="156">
        <f>YEAR(Table13[[#This Row],[Date]])</f>
        <v>2025</v>
      </c>
      <c r="D23" s="157">
        <f>Table13[[#This Row],[Date]]-DAY(Table13[[#This Row],[Date]])+1</f>
        <v>45748</v>
      </c>
      <c r="E23" s="156">
        <f t="shared" si="0"/>
        <v>30</v>
      </c>
      <c r="F23" s="158">
        <f>IFERROR(_xlfn.XLOOKUP($A23,Raw_Data!$B:$B,Raw_Data!$OV:$OV),"")</f>
        <v>11.983333333333334</v>
      </c>
      <c r="G23" s="159">
        <f>IFERROR(_xlfn.XLOOKUP($A23,Raw_Data!$B:$B,Raw_Data!$OW:$OW),"")</f>
        <v>5.73</v>
      </c>
      <c r="H23" s="159"/>
      <c r="I23" s="159">
        <f>IFERROR(_xlfn.XLOOKUP($A23,Raw_Data!$B:$B,Raw_Data!$OX:$OX),"")</f>
        <v>5.43</v>
      </c>
      <c r="J23" s="159"/>
      <c r="K23" s="159">
        <f>IFERROR(_xlfn.XLOOKUP($A23,Raw_Data!$B:$B,Raw_Data!NN:NN),"")</f>
        <v>0</v>
      </c>
      <c r="L23" s="159">
        <f>IFERROR(_xlfn.XLOOKUP($A23,Raw_Data!$B:$B,Raw_Data!OZ:OZ),"")</f>
        <v>41.8</v>
      </c>
      <c r="M23" s="159">
        <f>IFERROR(_xlfn.XLOOKUP($A23,Raw_Data!$B:$B,Raw_Data!PA:PA),"")</f>
        <v>0</v>
      </c>
      <c r="N23" s="159">
        <f>IFERROR(_xlfn.XLOOKUP($A23,Raw_Data!$B:$B,Raw_Data!NQ:NQ),"")</f>
        <v>0</v>
      </c>
      <c r="O23" s="160">
        <f>IFERROR(1-(SUMIF(PA!$B:$B,$A23,PA!$AI:$AI)/($AA23+SUMIF(PA!$B:$B,$A23,PA!$AI:$AI))),"")</f>
        <v>1</v>
      </c>
      <c r="P23" s="160"/>
      <c r="Q23" s="161"/>
      <c r="R23" s="160">
        <f>IFERROR(1-(SUMIF(GA!$C:$C,$A23,GA!$X:$X)/($AA23+SUMIF(GA!$C:$C,$A23,GA!$X:$X))),"")</f>
        <v>1</v>
      </c>
      <c r="S23" s="156"/>
      <c r="T23" s="161"/>
      <c r="U23" s="162">
        <f t="shared" si="1"/>
        <v>0.80584683978742477</v>
      </c>
      <c r="V23" s="162" t="str">
        <f>IFERROR(_xlfn.XLOOKUP($A23,Raw_Data!$B:$B,Raw_Data!$PE:$PE),"")</f>
        <v/>
      </c>
      <c r="W23" s="163">
        <f t="shared" si="2"/>
        <v>0.18342093736311871</v>
      </c>
      <c r="X23" s="155">
        <f>IFERROR(_xlfn.XLOOKUP($A23,Raw_Data!$B:$B,Raw_Data!$PB:$PB),"")</f>
        <v>412752.10000000033</v>
      </c>
      <c r="Y23" s="155">
        <f>IFERROR(_xlfn.XLOOKUP($A23,Raw_Data!$B:$B,Raw_Data!$OU:$OU),"")</f>
        <v>402000</v>
      </c>
      <c r="Z23" s="155"/>
      <c r="AA23" s="155">
        <f>IFERROR(_xlfn.XLOOKUP($A23,Raw_Data!$B:$B,Raw_Data!$OU:$OU),"")</f>
        <v>402000</v>
      </c>
      <c r="AB23" s="155">
        <f>IFERROR(_xlfn.XLOOKUP($A23,Raw_Data!$B:$B,Raw_Data!$I:$I)/1000,"")</f>
        <v>91.87</v>
      </c>
      <c r="AC23" s="164">
        <f>IFERROR(_xlfn.XLOOKUP($D23,'Modelling New'!$D:$D,'Modelling New'!$P:$P),"")</f>
        <v>4.55</v>
      </c>
      <c r="AD23" s="155">
        <f>IFERROR(_xlfn.XLOOKUP($D23,'Modelling New'!$D:$D,'Modelling New'!$T:$T)*1000,"")</f>
        <v>332316.56929315155</v>
      </c>
      <c r="AE23" s="165">
        <f>IFERROR(_xlfn.XLOOKUP($D23,'Modelling New'!$D:$D,'Modelling New'!$O:$O),"")</f>
        <v>0.79978765479475999</v>
      </c>
      <c r="AF23" s="165">
        <f>IFERROR(_xlfn.XLOOKUP($D23,'Modelling New'!$D:$D,'Modelling New'!$W:$W),"")</f>
        <v>0.15162640955483991</v>
      </c>
      <c r="AG23" s="165">
        <f>IFERROR(_xlfn.XLOOKUP($D23,'Modelling New'!$D:$D,'Modelling New'!AE:AE),"")</f>
        <v>0.99750000000000005</v>
      </c>
      <c r="AH23" s="165">
        <f>IFERROR(_xlfn.XLOOKUP($D23,'Modelling New'!$D:$D,'Modelling New'!AF:AF),"")</f>
        <v>0.99750000000000005</v>
      </c>
      <c r="AI23" s="156"/>
      <c r="AJ23" s="156"/>
      <c r="AK23" s="156"/>
      <c r="AL23" s="156"/>
      <c r="AM23" s="156"/>
      <c r="AN23" s="166"/>
      <c r="AO23" s="163"/>
      <c r="AP23" s="163"/>
      <c r="AQ23" s="163"/>
      <c r="AR23" s="155">
        <f>IFERROR(_xlfn.XLOOKUP(Table13[[#This Row],[Month Year]],Modelling[Month],Modelling[Bugt_Capacity]),"")</f>
        <v>91.32</v>
      </c>
      <c r="AS23" s="155"/>
    </row>
    <row r="24" spans="1:45" x14ac:dyDescent="0.35">
      <c r="A24" s="154">
        <f t="shared" si="3"/>
        <v>45767</v>
      </c>
      <c r="B24" s="155">
        <f>YEAR(Table13[[#This Row],[Date]])+IF(MONTH(Table13[[#This Row],[Date]])&gt;=4,1,0)</f>
        <v>2026</v>
      </c>
      <c r="C24" s="156">
        <f>YEAR(Table13[[#This Row],[Date]])</f>
        <v>2025</v>
      </c>
      <c r="D24" s="157">
        <f>Table13[[#This Row],[Date]]-DAY(Table13[[#This Row],[Date]])+1</f>
        <v>45748</v>
      </c>
      <c r="E24" s="156">
        <f t="shared" si="0"/>
        <v>30</v>
      </c>
      <c r="F24" s="158">
        <f>IFERROR(_xlfn.XLOOKUP($A24,Raw_Data!$B:$B,Raw_Data!$OV:$OV),"")</f>
        <v>11.416666666666666</v>
      </c>
      <c r="G24" s="159">
        <f>IFERROR(_xlfn.XLOOKUP($A24,Raw_Data!$B:$B,Raw_Data!$OW:$OW),"")</f>
        <v>3.77</v>
      </c>
      <c r="H24" s="159"/>
      <c r="I24" s="159">
        <f>IFERROR(_xlfn.XLOOKUP($A24,Raw_Data!$B:$B,Raw_Data!$OX:$OX),"")</f>
        <v>3.59</v>
      </c>
      <c r="J24" s="159"/>
      <c r="K24" s="159">
        <f>IFERROR(_xlfn.XLOOKUP($A24,Raw_Data!$B:$B,Raw_Data!NN:NN),"")</f>
        <v>0</v>
      </c>
      <c r="L24" s="159">
        <f>IFERROR(_xlfn.XLOOKUP($A24,Raw_Data!$B:$B,Raw_Data!OZ:OZ),"")</f>
        <v>32.04</v>
      </c>
      <c r="M24" s="159">
        <f>IFERROR(_xlfn.XLOOKUP($A24,Raw_Data!$B:$B,Raw_Data!PA:PA),"")</f>
        <v>0</v>
      </c>
      <c r="N24" s="159">
        <f>IFERROR(_xlfn.XLOOKUP($A24,Raw_Data!$B:$B,Raw_Data!NQ:NQ),"")</f>
        <v>0</v>
      </c>
      <c r="O24" s="160">
        <f>IFERROR(1-(SUMIF(PA!$B:$B,$A24,PA!$AI:$AI)/($AA24+SUMIF(PA!$B:$B,$A24,PA!$AI:$AI))),"")</f>
        <v>1</v>
      </c>
      <c r="P24" s="160"/>
      <c r="Q24" s="161"/>
      <c r="R24" s="160">
        <f>IFERROR(1-(SUMIF(GA!$C:$C,$A24,GA!$X:$X)/($AA24+SUMIF(GA!$C:$C,$A24,GA!$X:$X))),"")</f>
        <v>1</v>
      </c>
      <c r="S24" s="156"/>
      <c r="T24" s="161"/>
      <c r="U24" s="162">
        <f t="shared" si="1"/>
        <v>0.83077304644779326</v>
      </c>
      <c r="V24" s="162" t="str">
        <f>IFERROR(_xlfn.XLOOKUP($A24,Raw_Data!$B:$B,Raw_Data!$PE:$PE),"")</f>
        <v/>
      </c>
      <c r="W24" s="163">
        <f t="shared" si="2"/>
        <v>0.12501825083953863</v>
      </c>
      <c r="X24" s="155">
        <f>IFERROR(_xlfn.XLOOKUP($A24,Raw_Data!$B:$B,Raw_Data!$PB:$PB),"")</f>
        <v>280346.39999999985</v>
      </c>
      <c r="Y24" s="155">
        <f>IFERROR(_xlfn.XLOOKUP($A24,Raw_Data!$B:$B,Raw_Data!$OU:$OU),"")</f>
        <v>274000</v>
      </c>
      <c r="Z24" s="155"/>
      <c r="AA24" s="155">
        <f>IFERROR(_xlfn.XLOOKUP($A24,Raw_Data!$B:$B,Raw_Data!$OU:$OU),"")</f>
        <v>274000</v>
      </c>
      <c r="AB24" s="155">
        <f>IFERROR(_xlfn.XLOOKUP($A24,Raw_Data!$B:$B,Raw_Data!$I:$I)/1000,"")</f>
        <v>91.87</v>
      </c>
      <c r="AC24" s="164">
        <f>IFERROR(_xlfn.XLOOKUP($D24,'Modelling New'!$D:$D,'Modelling New'!$P:$P),"")</f>
        <v>4.55</v>
      </c>
      <c r="AD24" s="155">
        <f>IFERROR(_xlfn.XLOOKUP($D24,'Modelling New'!$D:$D,'Modelling New'!$T:$T)*1000,"")</f>
        <v>332316.56929315155</v>
      </c>
      <c r="AE24" s="165">
        <f>IFERROR(_xlfn.XLOOKUP($D24,'Modelling New'!$D:$D,'Modelling New'!$O:$O),"")</f>
        <v>0.79978765479475999</v>
      </c>
      <c r="AF24" s="165">
        <f>IFERROR(_xlfn.XLOOKUP($D24,'Modelling New'!$D:$D,'Modelling New'!$W:$W),"")</f>
        <v>0.15162640955483991</v>
      </c>
      <c r="AG24" s="165">
        <f>IFERROR(_xlfn.XLOOKUP($D24,'Modelling New'!$D:$D,'Modelling New'!AE:AE),"")</f>
        <v>0.99750000000000005</v>
      </c>
      <c r="AH24" s="165">
        <f>IFERROR(_xlfn.XLOOKUP($D24,'Modelling New'!$D:$D,'Modelling New'!AF:AF),"")</f>
        <v>0.99750000000000005</v>
      </c>
      <c r="AI24" s="156"/>
      <c r="AJ24" s="156"/>
      <c r="AK24" s="156"/>
      <c r="AL24" s="156"/>
      <c r="AM24" s="156"/>
      <c r="AN24" s="166"/>
      <c r="AO24" s="163"/>
      <c r="AP24" s="163"/>
      <c r="AQ24" s="163"/>
      <c r="AR24" s="155">
        <f>IFERROR(_xlfn.XLOOKUP(Table13[[#This Row],[Month Year]],Modelling[Month],Modelling[Bugt_Capacity]),"")</f>
        <v>91.32</v>
      </c>
      <c r="AS24" s="155"/>
    </row>
    <row r="25" spans="1:45" x14ac:dyDescent="0.35">
      <c r="A25" s="154">
        <f t="shared" si="3"/>
        <v>45768</v>
      </c>
      <c r="B25" s="155">
        <f>YEAR(Table13[[#This Row],[Date]])+IF(MONTH(Table13[[#This Row],[Date]])&gt;=4,1,0)</f>
        <v>2026</v>
      </c>
      <c r="C25" s="156">
        <f>YEAR(Table13[[#This Row],[Date]])</f>
        <v>2025</v>
      </c>
      <c r="D25" s="157">
        <f>Table13[[#This Row],[Date]]-DAY(Table13[[#This Row],[Date]])+1</f>
        <v>45748</v>
      </c>
      <c r="E25" s="156">
        <f t="shared" si="0"/>
        <v>30</v>
      </c>
      <c r="F25" s="158">
        <f>IFERROR(_xlfn.XLOOKUP($A25,Raw_Data!$B:$B,Raw_Data!$OV:$OV),"")</f>
        <v>11.9</v>
      </c>
      <c r="G25" s="159">
        <f>IFERROR(_xlfn.XLOOKUP($A25,Raw_Data!$B:$B,Raw_Data!$OW:$OW),"")</f>
        <v>5.15</v>
      </c>
      <c r="H25" s="159"/>
      <c r="I25" s="159">
        <f>IFERROR(_xlfn.XLOOKUP($A25,Raw_Data!$B:$B,Raw_Data!$OX:$OX),"")</f>
        <v>5</v>
      </c>
      <c r="J25" s="159"/>
      <c r="K25" s="159">
        <f>IFERROR(_xlfn.XLOOKUP($A25,Raw_Data!$B:$B,Raw_Data!NN:NN),"")</f>
        <v>0</v>
      </c>
      <c r="L25" s="159">
        <f>IFERROR(_xlfn.XLOOKUP($A25,Raw_Data!$B:$B,Raw_Data!OZ:OZ),"")</f>
        <v>38.049999999999997</v>
      </c>
      <c r="M25" s="159">
        <f>IFERROR(_xlfn.XLOOKUP($A25,Raw_Data!$B:$B,Raw_Data!PA:PA),"")</f>
        <v>0</v>
      </c>
      <c r="N25" s="159">
        <f>IFERROR(_xlfn.XLOOKUP($A25,Raw_Data!$B:$B,Raw_Data!NQ:NQ),"")</f>
        <v>0</v>
      </c>
      <c r="O25" s="160">
        <f>IFERROR(1-(SUMIF(PA!$B:$B,$A25,PA!$AI:$AI)/($AA25+SUMIF(PA!$B:$B,$A25,PA!$AI:$AI))),"")</f>
        <v>0.99995043291512642</v>
      </c>
      <c r="P25" s="160"/>
      <c r="Q25" s="161"/>
      <c r="R25" s="160">
        <f>IFERROR(1-(SUMIF(GA!$C:$C,$A25,GA!$X:$X)/($AA25+SUMIF(GA!$C:$C,$A25,GA!$X:$X))),"")</f>
        <v>1</v>
      </c>
      <c r="S25" s="156"/>
      <c r="T25" s="161"/>
      <c r="U25" s="162">
        <f t="shared" si="1"/>
        <v>0.80548601284423638</v>
      </c>
      <c r="V25" s="162" t="str">
        <f>IFERROR(_xlfn.XLOOKUP($A25,Raw_Data!$B:$B,Raw_Data!$PE:$PE),"")</f>
        <v/>
      </c>
      <c r="W25" s="163">
        <f t="shared" si="2"/>
        <v>0.1688202657322237</v>
      </c>
      <c r="X25" s="155">
        <f>IFERROR(_xlfn.XLOOKUP($A25,Raw_Data!$B:$B,Raw_Data!$PB:$PB),"")</f>
        <v>379476.40000000037</v>
      </c>
      <c r="Y25" s="155">
        <f>IFERROR(_xlfn.XLOOKUP($A25,Raw_Data!$B:$B,Raw_Data!$OU:$OU),"")</f>
        <v>370000</v>
      </c>
      <c r="Z25" s="155"/>
      <c r="AA25" s="155">
        <f>IFERROR(_xlfn.XLOOKUP($A25,Raw_Data!$B:$B,Raw_Data!$OU:$OU),"")</f>
        <v>370000</v>
      </c>
      <c r="AB25" s="155">
        <f>IFERROR(_xlfn.XLOOKUP($A25,Raw_Data!$B:$B,Raw_Data!$I:$I)/1000,"")</f>
        <v>91.87</v>
      </c>
      <c r="AC25" s="164">
        <f>IFERROR(_xlfn.XLOOKUP($D25,'Modelling New'!$D:$D,'Modelling New'!$P:$P),"")</f>
        <v>4.55</v>
      </c>
      <c r="AD25" s="155">
        <f>IFERROR(_xlfn.XLOOKUP($D25,'Modelling New'!$D:$D,'Modelling New'!$T:$T)*1000,"")</f>
        <v>332316.56929315155</v>
      </c>
      <c r="AE25" s="165">
        <f>IFERROR(_xlfn.XLOOKUP($D25,'Modelling New'!$D:$D,'Modelling New'!$O:$O),"")</f>
        <v>0.79978765479475999</v>
      </c>
      <c r="AF25" s="165">
        <f>IFERROR(_xlfn.XLOOKUP($D25,'Modelling New'!$D:$D,'Modelling New'!$W:$W),"")</f>
        <v>0.15162640955483991</v>
      </c>
      <c r="AG25" s="165">
        <f>IFERROR(_xlfn.XLOOKUP($D25,'Modelling New'!$D:$D,'Modelling New'!AE:AE),"")</f>
        <v>0.99750000000000005</v>
      </c>
      <c r="AH25" s="165">
        <f>IFERROR(_xlfn.XLOOKUP($D25,'Modelling New'!$D:$D,'Modelling New'!AF:AF),"")</f>
        <v>0.99750000000000005</v>
      </c>
      <c r="AI25" s="156"/>
      <c r="AJ25" s="156"/>
      <c r="AK25" s="156"/>
      <c r="AL25" s="156"/>
      <c r="AM25" s="156"/>
      <c r="AN25" s="166"/>
      <c r="AO25" s="163"/>
      <c r="AP25" s="163"/>
      <c r="AQ25" s="163"/>
      <c r="AR25" s="155">
        <f>IFERROR(_xlfn.XLOOKUP(Table13[[#This Row],[Month Year]],Modelling[Month],Modelling[Bugt_Capacity]),"")</f>
        <v>91.32</v>
      </c>
      <c r="AS25" s="155"/>
    </row>
    <row r="26" spans="1:45" x14ac:dyDescent="0.35">
      <c r="A26" s="154">
        <f t="shared" si="3"/>
        <v>45769</v>
      </c>
      <c r="B26" s="155">
        <f>YEAR(Table13[[#This Row],[Date]])+IF(MONTH(Table13[[#This Row],[Date]])&gt;=4,1,0)</f>
        <v>2026</v>
      </c>
      <c r="C26" s="156">
        <f>YEAR(Table13[[#This Row],[Date]])</f>
        <v>2025</v>
      </c>
      <c r="D26" s="157">
        <f>Table13[[#This Row],[Date]]-DAY(Table13[[#This Row],[Date]])+1</f>
        <v>45748</v>
      </c>
      <c r="E26" s="156">
        <f t="shared" si="0"/>
        <v>30</v>
      </c>
      <c r="F26" s="158">
        <f>IFERROR(_xlfn.XLOOKUP($A26,Raw_Data!$B:$B,Raw_Data!$OV:$OV),"")</f>
        <v>10.733333333333333</v>
      </c>
      <c r="G26" s="159">
        <f>IFERROR(_xlfn.XLOOKUP($A26,Raw_Data!$B:$B,Raw_Data!$OW:$OW),"")</f>
        <v>1.06</v>
      </c>
      <c r="H26" s="159"/>
      <c r="I26" s="159">
        <f>IFERROR(_xlfn.XLOOKUP($A26,Raw_Data!$B:$B,Raw_Data!$OX:$OX),"")</f>
        <v>0.98</v>
      </c>
      <c r="J26" s="159"/>
      <c r="K26" s="159">
        <f>IFERROR(_xlfn.XLOOKUP($A26,Raw_Data!$B:$B,Raw_Data!NN:NN),"")</f>
        <v>0</v>
      </c>
      <c r="L26" s="159">
        <f>IFERROR(_xlfn.XLOOKUP($A26,Raw_Data!$B:$B,Raw_Data!OZ:OZ),"")</f>
        <v>26.78</v>
      </c>
      <c r="M26" s="159">
        <f>IFERROR(_xlfn.XLOOKUP($A26,Raw_Data!$B:$B,Raw_Data!PA:PA),"")</f>
        <v>0</v>
      </c>
      <c r="N26" s="159">
        <f>IFERROR(_xlfn.XLOOKUP($A26,Raw_Data!$B:$B,Raw_Data!NQ:NQ),"")</f>
        <v>0</v>
      </c>
      <c r="O26" s="160">
        <f>IFERROR(1-(SUMIF(PA!$B:$B,$A26,PA!$AI:$AI)/($AA26+SUMIF(PA!$B:$B,$A26,PA!$AI:$AI))),"")</f>
        <v>0.99839775738252523</v>
      </c>
      <c r="P26" s="160"/>
      <c r="Q26" s="161"/>
      <c r="R26" s="160">
        <f>IFERROR(1-(SUMIF(GA!$C:$C,$A26,GA!$X:$X)/($AA26+SUMIF(GA!$C:$C,$A26,GA!$X:$X))),"")</f>
        <v>1</v>
      </c>
      <c r="S26" s="156"/>
      <c r="T26" s="161"/>
      <c r="U26" s="162">
        <f t="shared" si="1"/>
        <v>0.88856703016462923</v>
      </c>
      <c r="V26" s="162" t="str">
        <f>IFERROR(_xlfn.XLOOKUP($A26,Raw_Data!$B:$B,Raw_Data!$PE:$PE),"")</f>
        <v/>
      </c>
      <c r="W26" s="163">
        <f t="shared" si="2"/>
        <v>3.6501679077237552E-2</v>
      </c>
      <c r="X26" s="155">
        <f>IFERROR(_xlfn.XLOOKUP($A26,Raw_Data!$B:$B,Raw_Data!$PB:$PB),"")</f>
        <v>83165.500000000058</v>
      </c>
      <c r="Y26" s="155">
        <f>IFERROR(_xlfn.XLOOKUP($A26,Raw_Data!$B:$B,Raw_Data!$OU:$OU),"")</f>
        <v>80000</v>
      </c>
      <c r="Z26" s="155"/>
      <c r="AA26" s="155">
        <f>IFERROR(_xlfn.XLOOKUP($A26,Raw_Data!$B:$B,Raw_Data!$OU:$OU),"")</f>
        <v>80000</v>
      </c>
      <c r="AB26" s="155">
        <f>IFERROR(_xlfn.XLOOKUP($A26,Raw_Data!$B:$B,Raw_Data!$I:$I)/1000,"")</f>
        <v>91.87</v>
      </c>
      <c r="AC26" s="164">
        <f>IFERROR(_xlfn.XLOOKUP($D26,'Modelling New'!$D:$D,'Modelling New'!$P:$P),"")</f>
        <v>4.55</v>
      </c>
      <c r="AD26" s="155">
        <f>IFERROR(_xlfn.XLOOKUP($D26,'Modelling New'!$D:$D,'Modelling New'!$T:$T)*1000,"")</f>
        <v>332316.56929315155</v>
      </c>
      <c r="AE26" s="165">
        <f>IFERROR(_xlfn.XLOOKUP($D26,'Modelling New'!$D:$D,'Modelling New'!$O:$O),"")</f>
        <v>0.79978765479475999</v>
      </c>
      <c r="AF26" s="165">
        <f>IFERROR(_xlfn.XLOOKUP($D26,'Modelling New'!$D:$D,'Modelling New'!$W:$W),"")</f>
        <v>0.15162640955483991</v>
      </c>
      <c r="AG26" s="165">
        <f>IFERROR(_xlfn.XLOOKUP($D26,'Modelling New'!$D:$D,'Modelling New'!AE:AE),"")</f>
        <v>0.99750000000000005</v>
      </c>
      <c r="AH26" s="165">
        <f>IFERROR(_xlfn.XLOOKUP($D26,'Modelling New'!$D:$D,'Modelling New'!AF:AF),"")</f>
        <v>0.99750000000000005</v>
      </c>
      <c r="AI26" s="156"/>
      <c r="AJ26" s="156"/>
      <c r="AK26" s="156"/>
      <c r="AL26" s="156"/>
      <c r="AM26" s="156"/>
      <c r="AN26" s="166"/>
      <c r="AO26" s="163"/>
      <c r="AP26" s="163"/>
      <c r="AQ26" s="163"/>
      <c r="AR26" s="155">
        <f>IFERROR(_xlfn.XLOOKUP(Table13[[#This Row],[Month Year]],Modelling[Month],Modelling[Bugt_Capacity]),"")</f>
        <v>91.32</v>
      </c>
      <c r="AS26" s="155"/>
    </row>
    <row r="27" spans="1:45" x14ac:dyDescent="0.35">
      <c r="A27" s="154">
        <f t="shared" si="3"/>
        <v>45770</v>
      </c>
      <c r="B27" s="155">
        <f>YEAR(Table13[[#This Row],[Date]])+IF(MONTH(Table13[[#This Row],[Date]])&gt;=4,1,0)</f>
        <v>2026</v>
      </c>
      <c r="C27" s="156">
        <f>YEAR(Table13[[#This Row],[Date]])</f>
        <v>2025</v>
      </c>
      <c r="D27" s="157">
        <f>Table13[[#This Row],[Date]]-DAY(Table13[[#This Row],[Date]])+1</f>
        <v>45748</v>
      </c>
      <c r="E27" s="156">
        <f t="shared" si="0"/>
        <v>30</v>
      </c>
      <c r="F27" s="158">
        <f>IFERROR(_xlfn.XLOOKUP($A27,Raw_Data!$B:$B,Raw_Data!$OV:$OV),"")</f>
        <v>11.850000000000001</v>
      </c>
      <c r="G27" s="159">
        <f>IFERROR(_xlfn.XLOOKUP($A27,Raw_Data!$B:$B,Raw_Data!$OW:$OW),"")</f>
        <v>3.45</v>
      </c>
      <c r="H27" s="159"/>
      <c r="I27" s="159">
        <f>IFERROR(_xlfn.XLOOKUP($A27,Raw_Data!$B:$B,Raw_Data!$OX:$OX),"")</f>
        <v>3.31</v>
      </c>
      <c r="J27" s="159"/>
      <c r="K27" s="159">
        <f>IFERROR(_xlfn.XLOOKUP($A27,Raw_Data!$B:$B,Raw_Data!NN:NN),"")</f>
        <v>0</v>
      </c>
      <c r="L27" s="159">
        <f>IFERROR(_xlfn.XLOOKUP($A27,Raw_Data!$B:$B,Raw_Data!OZ:OZ),"")</f>
        <v>33.31</v>
      </c>
      <c r="M27" s="159">
        <f>IFERROR(_xlfn.XLOOKUP($A27,Raw_Data!$B:$B,Raw_Data!PA:PA),"")</f>
        <v>0</v>
      </c>
      <c r="N27" s="159">
        <f>IFERROR(_xlfn.XLOOKUP($A27,Raw_Data!$B:$B,Raw_Data!NQ:NQ),"")</f>
        <v>0</v>
      </c>
      <c r="O27" s="160">
        <f>IFERROR(1-(SUMIF(PA!$B:$B,$A27,PA!$AI:$AI)/($AA27+SUMIF(PA!$B:$B,$A27,PA!$AI:$AI))),"")</f>
        <v>0.99986160777555388</v>
      </c>
      <c r="P27" s="160"/>
      <c r="Q27" s="161"/>
      <c r="R27" s="160">
        <f>IFERROR(1-(SUMIF(GA!$C:$C,$A27,GA!$X:$X)/($AA27+SUMIF(GA!$C:$C,$A27,GA!$X:$X))),"")</f>
        <v>1</v>
      </c>
      <c r="S27" s="156"/>
      <c r="T27" s="161"/>
      <c r="U27" s="162">
        <f t="shared" si="1"/>
        <v>0.82212583984265164</v>
      </c>
      <c r="V27" s="162" t="str">
        <f>IFERROR(_xlfn.XLOOKUP($A27,Raw_Data!$B:$B,Raw_Data!$PE:$PE),"")</f>
        <v/>
      </c>
      <c r="W27" s="163">
        <f t="shared" si="2"/>
        <v>0.11406774711636736</v>
      </c>
      <c r="X27" s="155">
        <f>IFERROR(_xlfn.XLOOKUP($A27,Raw_Data!$B:$B,Raw_Data!$PB:$PB),"")</f>
        <v>257857.39999999997</v>
      </c>
      <c r="Y27" s="155">
        <f>IFERROR(_xlfn.XLOOKUP($A27,Raw_Data!$B:$B,Raw_Data!$OU:$OU),"")</f>
        <v>250000</v>
      </c>
      <c r="Z27" s="155"/>
      <c r="AA27" s="155">
        <f>IFERROR(_xlfn.XLOOKUP($A27,Raw_Data!$B:$B,Raw_Data!$OU:$OU),"")</f>
        <v>250000</v>
      </c>
      <c r="AB27" s="155">
        <f>IFERROR(_xlfn.XLOOKUP($A27,Raw_Data!$B:$B,Raw_Data!$I:$I)/1000,"")</f>
        <v>91.87</v>
      </c>
      <c r="AC27" s="164">
        <f>IFERROR(_xlfn.XLOOKUP($D27,'Modelling New'!$D:$D,'Modelling New'!$P:$P),"")</f>
        <v>4.55</v>
      </c>
      <c r="AD27" s="155">
        <f>IFERROR(_xlfn.XLOOKUP($D27,'Modelling New'!$D:$D,'Modelling New'!$T:$T)*1000,"")</f>
        <v>332316.56929315155</v>
      </c>
      <c r="AE27" s="165">
        <f>IFERROR(_xlfn.XLOOKUP($D27,'Modelling New'!$D:$D,'Modelling New'!$O:$O),"")</f>
        <v>0.79978765479475999</v>
      </c>
      <c r="AF27" s="165">
        <f>IFERROR(_xlfn.XLOOKUP($D27,'Modelling New'!$D:$D,'Modelling New'!$W:$W),"")</f>
        <v>0.15162640955483991</v>
      </c>
      <c r="AG27" s="165">
        <f>IFERROR(_xlfn.XLOOKUP($D27,'Modelling New'!$D:$D,'Modelling New'!AE:AE),"")</f>
        <v>0.99750000000000005</v>
      </c>
      <c r="AH27" s="165">
        <f>IFERROR(_xlfn.XLOOKUP($D27,'Modelling New'!$D:$D,'Modelling New'!AF:AF),"")</f>
        <v>0.99750000000000005</v>
      </c>
      <c r="AI27" s="156"/>
      <c r="AJ27" s="156"/>
      <c r="AK27" s="156"/>
      <c r="AL27" s="156"/>
      <c r="AM27" s="156"/>
      <c r="AN27" s="166"/>
      <c r="AO27" s="163"/>
      <c r="AP27" s="163"/>
      <c r="AQ27" s="163"/>
      <c r="AR27" s="155">
        <f>IFERROR(_xlfn.XLOOKUP(Table13[[#This Row],[Month Year]],Modelling[Month],Modelling[Bugt_Capacity]),"")</f>
        <v>91.32</v>
      </c>
      <c r="AS27" s="155"/>
    </row>
    <row r="28" spans="1:45" x14ac:dyDescent="0.35">
      <c r="A28" s="154">
        <f t="shared" si="3"/>
        <v>45771</v>
      </c>
      <c r="B28" s="155">
        <f>YEAR(Table13[[#This Row],[Date]])+IF(MONTH(Table13[[#This Row],[Date]])&gt;=4,1,0)</f>
        <v>2026</v>
      </c>
      <c r="C28" s="156">
        <f>YEAR(Table13[[#This Row],[Date]])</f>
        <v>2025</v>
      </c>
      <c r="D28" s="157">
        <f>Table13[[#This Row],[Date]]-DAY(Table13[[#This Row],[Date]])+1</f>
        <v>45748</v>
      </c>
      <c r="E28" s="156">
        <f t="shared" si="0"/>
        <v>30</v>
      </c>
      <c r="F28" s="158">
        <f>IFERROR(_xlfn.XLOOKUP($A28,Raw_Data!$B:$B,Raw_Data!$OV:$OV),"")</f>
        <v>11.65</v>
      </c>
      <c r="G28" s="159">
        <f>IFERROR(_xlfn.XLOOKUP($A28,Raw_Data!$B:$B,Raw_Data!$OW:$OW),"")</f>
        <v>3.85</v>
      </c>
      <c r="H28" s="159"/>
      <c r="I28" s="159">
        <f>IFERROR(_xlfn.XLOOKUP($A28,Raw_Data!$B:$B,Raw_Data!$OX:$OX),"")</f>
        <v>3.81</v>
      </c>
      <c r="J28" s="159"/>
      <c r="K28" s="159">
        <f>IFERROR(_xlfn.XLOOKUP($A28,Raw_Data!$B:$B,Raw_Data!NN:NN),"")</f>
        <v>0</v>
      </c>
      <c r="L28" s="159">
        <f>IFERROR(_xlfn.XLOOKUP($A28,Raw_Data!$B:$B,Raw_Data!OZ:OZ),"")</f>
        <v>31.62</v>
      </c>
      <c r="M28" s="159">
        <f>IFERROR(_xlfn.XLOOKUP($A28,Raw_Data!$B:$B,Raw_Data!PA:PA),"")</f>
        <v>0</v>
      </c>
      <c r="N28" s="159">
        <f>IFERROR(_xlfn.XLOOKUP($A28,Raw_Data!$B:$B,Raw_Data!NQ:NQ),"")</f>
        <v>0</v>
      </c>
      <c r="O28" s="160">
        <f>IFERROR(1-(SUMIF(PA!$B:$B,$A28,PA!$AI:$AI)/($AA28+SUMIF(PA!$B:$B,$A28,PA!$AI:$AI))),"")</f>
        <v>0.99961460770310961</v>
      </c>
      <c r="P28" s="160"/>
      <c r="Q28" s="161"/>
      <c r="R28" s="160">
        <f>IFERROR(1-(SUMIF(GA!$C:$C,$A28,GA!$X:$X)/($AA28+SUMIF(GA!$C:$C,$A28,GA!$X:$X))),"")</f>
        <v>1</v>
      </c>
      <c r="S28" s="156"/>
      <c r="T28" s="161"/>
      <c r="U28" s="162">
        <f t="shared" si="1"/>
        <v>0.84565460666061565</v>
      </c>
      <c r="V28" s="162" t="str">
        <f>IFERROR(_xlfn.XLOOKUP($A28,Raw_Data!$B:$B,Raw_Data!$PE:$PE),"")</f>
        <v/>
      </c>
      <c r="W28" s="163">
        <f t="shared" si="2"/>
        <v>0.13505621258577893</v>
      </c>
      <c r="X28" s="155">
        <f>IFERROR(_xlfn.XLOOKUP($A28,Raw_Data!$B:$B,Raw_Data!$PB:$PB),"")</f>
        <v>302338.09999999992</v>
      </c>
      <c r="Y28" s="155">
        <f>IFERROR(_xlfn.XLOOKUP($A28,Raw_Data!$B:$B,Raw_Data!$OU:$OU),"")</f>
        <v>296000</v>
      </c>
      <c r="Z28" s="155"/>
      <c r="AA28" s="155">
        <f>IFERROR(_xlfn.XLOOKUP($A28,Raw_Data!$B:$B,Raw_Data!$OU:$OU),"")</f>
        <v>296000</v>
      </c>
      <c r="AB28" s="155">
        <f>IFERROR(_xlfn.XLOOKUP($A28,Raw_Data!$B:$B,Raw_Data!$I:$I)/1000,"")</f>
        <v>91.87</v>
      </c>
      <c r="AC28" s="164">
        <f>IFERROR(_xlfn.XLOOKUP($D28,'Modelling New'!$D:$D,'Modelling New'!$P:$P),"")</f>
        <v>4.55</v>
      </c>
      <c r="AD28" s="155">
        <f>IFERROR(_xlfn.XLOOKUP($D28,'Modelling New'!$D:$D,'Modelling New'!$T:$T)*1000,"")</f>
        <v>332316.56929315155</v>
      </c>
      <c r="AE28" s="165">
        <f>IFERROR(_xlfn.XLOOKUP($D28,'Modelling New'!$D:$D,'Modelling New'!$O:$O),"")</f>
        <v>0.79978765479475999</v>
      </c>
      <c r="AF28" s="165">
        <f>IFERROR(_xlfn.XLOOKUP($D28,'Modelling New'!$D:$D,'Modelling New'!$W:$W),"")</f>
        <v>0.15162640955483991</v>
      </c>
      <c r="AG28" s="165">
        <f>IFERROR(_xlfn.XLOOKUP($D28,'Modelling New'!$D:$D,'Modelling New'!AE:AE),"")</f>
        <v>0.99750000000000005</v>
      </c>
      <c r="AH28" s="165">
        <f>IFERROR(_xlfn.XLOOKUP($D28,'Modelling New'!$D:$D,'Modelling New'!AF:AF),"")</f>
        <v>0.99750000000000005</v>
      </c>
      <c r="AI28" s="156"/>
      <c r="AJ28" s="156"/>
      <c r="AK28" s="156"/>
      <c r="AL28" s="156"/>
      <c r="AM28" s="156"/>
      <c r="AN28" s="166"/>
      <c r="AO28" s="163"/>
      <c r="AP28" s="163"/>
      <c r="AQ28" s="163"/>
      <c r="AR28" s="155">
        <f>IFERROR(_xlfn.XLOOKUP(Table13[[#This Row],[Month Year]],Modelling[Month],Modelling[Bugt_Capacity]),"")</f>
        <v>91.32</v>
      </c>
      <c r="AS28" s="155"/>
    </row>
    <row r="29" spans="1:45" x14ac:dyDescent="0.35">
      <c r="A29" s="154">
        <f t="shared" si="3"/>
        <v>45772</v>
      </c>
      <c r="B29" s="155">
        <f>YEAR(Table13[[#This Row],[Date]])+IF(MONTH(Table13[[#This Row],[Date]])&gt;=4,1,0)</f>
        <v>2026</v>
      </c>
      <c r="C29" s="156">
        <f>YEAR(Table13[[#This Row],[Date]])</f>
        <v>2025</v>
      </c>
      <c r="D29" s="157">
        <f>Table13[[#This Row],[Date]]-DAY(Table13[[#This Row],[Date]])+1</f>
        <v>45748</v>
      </c>
      <c r="E29" s="156">
        <f t="shared" si="0"/>
        <v>30</v>
      </c>
      <c r="F29" s="158">
        <f>IFERROR(_xlfn.XLOOKUP($A29,Raw_Data!$B:$B,Raw_Data!$OV:$OV),"")</f>
        <v>12.183333333333334</v>
      </c>
      <c r="G29" s="159">
        <f>IFERROR(_xlfn.XLOOKUP($A29,Raw_Data!$B:$B,Raw_Data!$OW:$OW),"")</f>
        <v>5.9</v>
      </c>
      <c r="H29" s="159"/>
      <c r="I29" s="159">
        <f>IFERROR(_xlfn.XLOOKUP($A29,Raw_Data!$B:$B,Raw_Data!$OX:$OX),"")</f>
        <v>5.6</v>
      </c>
      <c r="J29" s="159"/>
      <c r="K29" s="159">
        <f>IFERROR(_xlfn.XLOOKUP($A29,Raw_Data!$B:$B,Raw_Data!NN:NN),"")</f>
        <v>0</v>
      </c>
      <c r="L29" s="159">
        <f>IFERROR(_xlfn.XLOOKUP($A29,Raw_Data!$B:$B,Raw_Data!OZ:OZ),"")</f>
        <v>37.020000000000003</v>
      </c>
      <c r="M29" s="159">
        <f>IFERROR(_xlfn.XLOOKUP($A29,Raw_Data!$B:$B,Raw_Data!PA:PA),"")</f>
        <v>0</v>
      </c>
      <c r="N29" s="159">
        <f>IFERROR(_xlfn.XLOOKUP($A29,Raw_Data!$B:$B,Raw_Data!NQ:NQ),"")</f>
        <v>0</v>
      </c>
      <c r="O29" s="160">
        <f>IFERROR(1-(SUMIF(PA!$B:$B,$A29,PA!$AI:$AI)/($AA29+SUMIF(PA!$B:$B,$A29,PA!$AI:$AI))),"")</f>
        <v>1</v>
      </c>
      <c r="P29" s="160"/>
      <c r="Q29" s="161"/>
      <c r="R29" s="160">
        <f>IFERROR(1-(SUMIF(GA!$C:$C,$A29,GA!$X:$X)/($AA29+SUMIF(GA!$C:$C,$A29,GA!$X:$X))),"")</f>
        <v>1</v>
      </c>
      <c r="S29" s="156"/>
      <c r="T29" s="161"/>
      <c r="U29" s="162">
        <f t="shared" si="1"/>
        <v>0.81248347820678279</v>
      </c>
      <c r="V29" s="162" t="str">
        <f>IFERROR(_xlfn.XLOOKUP($A29,Raw_Data!$B:$B,Raw_Data!$PE:$PE),"")</f>
        <v/>
      </c>
      <c r="W29" s="163">
        <f t="shared" si="2"/>
        <v>0.19072127317856621</v>
      </c>
      <c r="X29" s="155">
        <f>IFERROR(_xlfn.XLOOKUP($A29,Raw_Data!$B:$B,Raw_Data!$PB:$PB),"")</f>
        <v>430181.30000000005</v>
      </c>
      <c r="Y29" s="155">
        <f>IFERROR(_xlfn.XLOOKUP($A29,Raw_Data!$B:$B,Raw_Data!$OU:$OU),"")</f>
        <v>418000</v>
      </c>
      <c r="Z29" s="155"/>
      <c r="AA29" s="155">
        <f>IFERROR(_xlfn.XLOOKUP($A29,Raw_Data!$B:$B,Raw_Data!$OU:$OU),"")</f>
        <v>418000</v>
      </c>
      <c r="AB29" s="155">
        <f>IFERROR(_xlfn.XLOOKUP($A29,Raw_Data!$B:$B,Raw_Data!$I:$I)/1000,"")</f>
        <v>91.87</v>
      </c>
      <c r="AC29" s="164">
        <f>IFERROR(_xlfn.XLOOKUP($D29,'Modelling New'!$D:$D,'Modelling New'!$P:$P),"")</f>
        <v>4.55</v>
      </c>
      <c r="AD29" s="155">
        <f>IFERROR(_xlfn.XLOOKUP($D29,'Modelling New'!$D:$D,'Modelling New'!$T:$T)*1000,"")</f>
        <v>332316.56929315155</v>
      </c>
      <c r="AE29" s="165">
        <f>IFERROR(_xlfn.XLOOKUP($D29,'Modelling New'!$D:$D,'Modelling New'!$O:$O),"")</f>
        <v>0.79978765479475999</v>
      </c>
      <c r="AF29" s="165">
        <f>IFERROR(_xlfn.XLOOKUP($D29,'Modelling New'!$D:$D,'Modelling New'!$W:$W),"")</f>
        <v>0.15162640955483991</v>
      </c>
      <c r="AG29" s="165">
        <f>IFERROR(_xlfn.XLOOKUP($D29,'Modelling New'!$D:$D,'Modelling New'!AE:AE),"")</f>
        <v>0.99750000000000005</v>
      </c>
      <c r="AH29" s="165">
        <f>IFERROR(_xlfn.XLOOKUP($D29,'Modelling New'!$D:$D,'Modelling New'!AF:AF),"")</f>
        <v>0.99750000000000005</v>
      </c>
      <c r="AI29" s="156"/>
      <c r="AJ29" s="156"/>
      <c r="AK29" s="156"/>
      <c r="AL29" s="156"/>
      <c r="AM29" s="156"/>
      <c r="AN29" s="166"/>
      <c r="AO29" s="163"/>
      <c r="AP29" s="163"/>
      <c r="AQ29" s="163"/>
      <c r="AR29" s="155">
        <f>IFERROR(_xlfn.XLOOKUP(Table13[[#This Row],[Month Year]],Modelling[Month],Modelling[Bugt_Capacity]),"")</f>
        <v>91.32</v>
      </c>
      <c r="AS29" s="155"/>
    </row>
    <row r="30" spans="1:45" x14ac:dyDescent="0.35">
      <c r="A30" s="154">
        <f t="shared" si="3"/>
        <v>45773</v>
      </c>
      <c r="B30" s="155">
        <f>YEAR(Table13[[#This Row],[Date]])+IF(MONTH(Table13[[#This Row],[Date]])&gt;=4,1,0)</f>
        <v>2026</v>
      </c>
      <c r="C30" s="156">
        <f>YEAR(Table13[[#This Row],[Date]])</f>
        <v>2025</v>
      </c>
      <c r="D30" s="157">
        <f>Table13[[#This Row],[Date]]-DAY(Table13[[#This Row],[Date]])+1</f>
        <v>45748</v>
      </c>
      <c r="E30" s="156">
        <f t="shared" si="0"/>
        <v>30</v>
      </c>
      <c r="F30" s="158">
        <f>IFERROR(_xlfn.XLOOKUP($A30,Raw_Data!$B:$B,Raw_Data!$OV:$OV),"")</f>
        <v>12.283333333333335</v>
      </c>
      <c r="G30" s="159">
        <f>IFERROR(_xlfn.XLOOKUP($A30,Raw_Data!$B:$B,Raw_Data!$OW:$OW),"")</f>
        <v>6.02</v>
      </c>
      <c r="H30" s="159"/>
      <c r="I30" s="159">
        <f>IFERROR(_xlfn.XLOOKUP($A30,Raw_Data!$B:$B,Raw_Data!$OX:$OX),"")</f>
        <v>5.79</v>
      </c>
      <c r="J30" s="159"/>
      <c r="K30" s="159">
        <f>IFERROR(_xlfn.XLOOKUP($A30,Raw_Data!$B:$B,Raw_Data!NN:NN),"")</f>
        <v>0</v>
      </c>
      <c r="L30" s="159">
        <f>IFERROR(_xlfn.XLOOKUP($A30,Raw_Data!$B:$B,Raw_Data!OZ:OZ),"")</f>
        <v>37.72</v>
      </c>
      <c r="M30" s="159">
        <f>IFERROR(_xlfn.XLOOKUP($A30,Raw_Data!$B:$B,Raw_Data!PA:PA),"")</f>
        <v>0</v>
      </c>
      <c r="N30" s="159">
        <f>IFERROR(_xlfn.XLOOKUP($A30,Raw_Data!$B:$B,Raw_Data!NQ:NQ),"")</f>
        <v>0</v>
      </c>
      <c r="O30" s="160">
        <f>IFERROR(1-(SUMIF(PA!$B:$B,$A30,PA!$AI:$AI)/($AA30+SUMIF(PA!$B:$B,$A30,PA!$AI:$AI))),"")</f>
        <v>1</v>
      </c>
      <c r="P30" s="160"/>
      <c r="Q30" s="161"/>
      <c r="R30" s="160">
        <f>IFERROR(1-(SUMIF(GA!$C:$C,$A30,GA!$X:$X)/($AA30+SUMIF(GA!$C:$C,$A30,GA!$X:$X))),"")</f>
        <v>1</v>
      </c>
      <c r="S30" s="156"/>
      <c r="T30" s="161"/>
      <c r="U30" s="162">
        <f t="shared" si="1"/>
        <v>0.81590096992577743</v>
      </c>
      <c r="V30" s="162" t="str">
        <f>IFERROR(_xlfn.XLOOKUP($A30,Raw_Data!$B:$B,Raw_Data!$PE:$PE),"")</f>
        <v/>
      </c>
      <c r="W30" s="163">
        <f t="shared" si="2"/>
        <v>0.19802160899401372</v>
      </c>
      <c r="X30" s="155">
        <f>IFERROR(_xlfn.XLOOKUP($A30,Raw_Data!$B:$B,Raw_Data!$PB:$PB),"")</f>
        <v>444233.89999999956</v>
      </c>
      <c r="Y30" s="155">
        <f>IFERROR(_xlfn.XLOOKUP($A30,Raw_Data!$B:$B,Raw_Data!$OU:$OU),"")</f>
        <v>434000</v>
      </c>
      <c r="Z30" s="155"/>
      <c r="AA30" s="155">
        <f>IFERROR(_xlfn.XLOOKUP($A30,Raw_Data!$B:$B,Raw_Data!$OU:$OU),"")</f>
        <v>434000</v>
      </c>
      <c r="AB30" s="155">
        <f>IFERROR(_xlfn.XLOOKUP($A30,Raw_Data!$B:$B,Raw_Data!$I:$I)/1000,"")</f>
        <v>91.87</v>
      </c>
      <c r="AC30" s="164">
        <f>IFERROR(_xlfn.XLOOKUP($D30,'Modelling New'!$D:$D,'Modelling New'!$P:$P),"")</f>
        <v>4.55</v>
      </c>
      <c r="AD30" s="155">
        <f>IFERROR(_xlfn.XLOOKUP($D30,'Modelling New'!$D:$D,'Modelling New'!$T:$T)*1000,"")</f>
        <v>332316.56929315155</v>
      </c>
      <c r="AE30" s="165">
        <f>IFERROR(_xlfn.XLOOKUP($D30,'Modelling New'!$D:$D,'Modelling New'!$O:$O),"")</f>
        <v>0.79978765479475999</v>
      </c>
      <c r="AF30" s="165">
        <f>IFERROR(_xlfn.XLOOKUP($D30,'Modelling New'!$D:$D,'Modelling New'!$W:$W),"")</f>
        <v>0.15162640955483991</v>
      </c>
      <c r="AG30" s="165">
        <f>IFERROR(_xlfn.XLOOKUP($D30,'Modelling New'!$D:$D,'Modelling New'!AE:AE),"")</f>
        <v>0.99750000000000005</v>
      </c>
      <c r="AH30" s="165">
        <f>IFERROR(_xlfn.XLOOKUP($D30,'Modelling New'!$D:$D,'Modelling New'!AF:AF),"")</f>
        <v>0.99750000000000005</v>
      </c>
      <c r="AI30" s="156"/>
      <c r="AJ30" s="156"/>
      <c r="AK30" s="156"/>
      <c r="AL30" s="156"/>
      <c r="AM30" s="156"/>
      <c r="AN30" s="166"/>
      <c r="AO30" s="163"/>
      <c r="AP30" s="163"/>
      <c r="AQ30" s="163"/>
      <c r="AR30" s="155">
        <f>IFERROR(_xlfn.XLOOKUP(Table13[[#This Row],[Month Year]],Modelling[Month],Modelling[Bugt_Capacity]),"")</f>
        <v>91.32</v>
      </c>
      <c r="AS30" s="155"/>
    </row>
    <row r="31" spans="1:45" x14ac:dyDescent="0.35">
      <c r="A31" s="154">
        <f t="shared" si="3"/>
        <v>45774</v>
      </c>
      <c r="B31" s="155">
        <f>YEAR(Table13[[#This Row],[Date]])+IF(MONTH(Table13[[#This Row],[Date]])&gt;=4,1,0)</f>
        <v>2026</v>
      </c>
      <c r="C31" s="156">
        <f>YEAR(Table13[[#This Row],[Date]])</f>
        <v>2025</v>
      </c>
      <c r="D31" s="157">
        <f>Table13[[#This Row],[Date]]-DAY(Table13[[#This Row],[Date]])+1</f>
        <v>45748</v>
      </c>
      <c r="E31" s="156">
        <f t="shared" si="0"/>
        <v>30</v>
      </c>
      <c r="F31" s="158">
        <f>IFERROR(_xlfn.XLOOKUP($A31,Raw_Data!$B:$B,Raw_Data!$OV:$OV),"")</f>
        <v>11.283333333333333</v>
      </c>
      <c r="G31" s="159">
        <f>IFERROR(_xlfn.XLOOKUP($A31,Raw_Data!$B:$B,Raw_Data!$OW:$OW),"")</f>
        <v>6.01</v>
      </c>
      <c r="H31" s="159"/>
      <c r="I31" s="159">
        <f>IFERROR(_xlfn.XLOOKUP($A31,Raw_Data!$B:$B,Raw_Data!$OX:$OX),"")</f>
        <v>5.9</v>
      </c>
      <c r="J31" s="159"/>
      <c r="K31" s="159">
        <f>IFERROR(_xlfn.XLOOKUP($A31,Raw_Data!$B:$B,Raw_Data!NN:NN),"")</f>
        <v>0</v>
      </c>
      <c r="L31" s="159">
        <f>IFERROR(_xlfn.XLOOKUP($A31,Raw_Data!$B:$B,Raw_Data!OZ:OZ),"")</f>
        <v>38.15</v>
      </c>
      <c r="M31" s="159">
        <f>IFERROR(_xlfn.XLOOKUP($A31,Raw_Data!$B:$B,Raw_Data!PA:PA),"")</f>
        <v>0</v>
      </c>
      <c r="N31" s="159">
        <f>IFERROR(_xlfn.XLOOKUP($A31,Raw_Data!$B:$B,Raw_Data!NQ:NQ),"")</f>
        <v>0</v>
      </c>
      <c r="O31" s="160">
        <f>IFERROR(1-(SUMIF(PA!$B:$B,$A31,PA!$AI:$AI)/($AA31+SUMIF(PA!$B:$B,$A31,PA!$AI:$AI))),"")</f>
        <v>0.99585601216561603</v>
      </c>
      <c r="P31" s="160"/>
      <c r="Q31" s="161"/>
      <c r="R31" s="160">
        <f>IFERROR(1-(SUMIF(GA!$C:$C,$A31,GA!$X:$X)/($AA31+SUMIF(GA!$C:$C,$A31,GA!$X:$X))),"")</f>
        <v>1</v>
      </c>
      <c r="S31" s="156"/>
      <c r="T31" s="161"/>
      <c r="U31" s="162">
        <f t="shared" si="1"/>
        <v>0.79330963243935326</v>
      </c>
      <c r="V31" s="162" t="str">
        <f>IFERROR(_xlfn.XLOOKUP($A31,Raw_Data!$B:$B,Raw_Data!$PE:$PE),"")</f>
        <v/>
      </c>
      <c r="W31" s="163">
        <f t="shared" si="2"/>
        <v>0.19619652504015184</v>
      </c>
      <c r="X31" s="155">
        <f>IFERROR(_xlfn.XLOOKUP($A31,Raw_Data!$B:$B,Raw_Data!$PB:$PB),"")</f>
        <v>442091.50000000017</v>
      </c>
      <c r="Y31" s="155">
        <f>IFERROR(_xlfn.XLOOKUP($A31,Raw_Data!$B:$B,Raw_Data!$OU:$OU),"")</f>
        <v>430000</v>
      </c>
      <c r="Z31" s="155"/>
      <c r="AA31" s="155">
        <f>IFERROR(_xlfn.XLOOKUP($A31,Raw_Data!$B:$B,Raw_Data!$OU:$OU),"")</f>
        <v>430000</v>
      </c>
      <c r="AB31" s="155">
        <f>IFERROR(_xlfn.XLOOKUP($A31,Raw_Data!$B:$B,Raw_Data!$I:$I)/1000,"")</f>
        <v>91.87</v>
      </c>
      <c r="AC31" s="164">
        <f>IFERROR(_xlfn.XLOOKUP($D31,'Modelling New'!$D:$D,'Modelling New'!$P:$P),"")</f>
        <v>4.55</v>
      </c>
      <c r="AD31" s="155">
        <f>IFERROR(_xlfn.XLOOKUP($D31,'Modelling New'!$D:$D,'Modelling New'!$T:$T)*1000,"")</f>
        <v>332316.56929315155</v>
      </c>
      <c r="AE31" s="165">
        <f>IFERROR(_xlfn.XLOOKUP($D31,'Modelling New'!$D:$D,'Modelling New'!$O:$O),"")</f>
        <v>0.79978765479475999</v>
      </c>
      <c r="AF31" s="165">
        <f>IFERROR(_xlfn.XLOOKUP($D31,'Modelling New'!$D:$D,'Modelling New'!$W:$W),"")</f>
        <v>0.15162640955483991</v>
      </c>
      <c r="AG31" s="165">
        <f>IFERROR(_xlfn.XLOOKUP($D31,'Modelling New'!$D:$D,'Modelling New'!AE:AE),"")</f>
        <v>0.99750000000000005</v>
      </c>
      <c r="AH31" s="165">
        <f>IFERROR(_xlfn.XLOOKUP($D31,'Modelling New'!$D:$D,'Modelling New'!AF:AF),"")</f>
        <v>0.99750000000000005</v>
      </c>
      <c r="AI31" s="156"/>
      <c r="AJ31" s="156"/>
      <c r="AK31" s="156"/>
      <c r="AL31" s="156"/>
      <c r="AM31" s="156"/>
      <c r="AN31" s="166"/>
      <c r="AO31" s="163"/>
      <c r="AP31" s="163"/>
      <c r="AQ31" s="163"/>
      <c r="AR31" s="155">
        <f>IFERROR(_xlfn.XLOOKUP(Table13[[#This Row],[Month Year]],Modelling[Month],Modelling[Bugt_Capacity]),"")</f>
        <v>91.32</v>
      </c>
      <c r="AS31" s="155"/>
    </row>
    <row r="32" spans="1:45" x14ac:dyDescent="0.35">
      <c r="A32" s="154">
        <f t="shared" si="3"/>
        <v>45775</v>
      </c>
      <c r="B32" s="155">
        <f>YEAR(Table13[[#This Row],[Date]])+IF(MONTH(Table13[[#This Row],[Date]])&gt;=4,1,0)</f>
        <v>2026</v>
      </c>
      <c r="C32" s="156">
        <f>YEAR(Table13[[#This Row],[Date]])</f>
        <v>2025</v>
      </c>
      <c r="D32" s="157">
        <f>Table13[[#This Row],[Date]]-DAY(Table13[[#This Row],[Date]])+1</f>
        <v>45748</v>
      </c>
      <c r="E32" s="156">
        <f t="shared" si="0"/>
        <v>30</v>
      </c>
      <c r="F32" s="158">
        <f>IFERROR(_xlfn.XLOOKUP($A32,Raw_Data!$B:$B,Raw_Data!$OV:$OV),"")</f>
        <v>11.916666666666664</v>
      </c>
      <c r="G32" s="159">
        <f>IFERROR(_xlfn.XLOOKUP($A32,Raw_Data!$B:$B,Raw_Data!$OW:$OW),"")</f>
        <v>1.78</v>
      </c>
      <c r="H32" s="159"/>
      <c r="I32" s="159">
        <f>IFERROR(_xlfn.XLOOKUP($A32,Raw_Data!$B:$B,Raw_Data!$OX:$OX),"")</f>
        <v>1.63</v>
      </c>
      <c r="J32" s="159"/>
      <c r="K32" s="159">
        <f>IFERROR(_xlfn.XLOOKUP($A32,Raw_Data!$B:$B,Raw_Data!NN:NN),"")</f>
        <v>0</v>
      </c>
      <c r="L32" s="159">
        <f>IFERROR(_xlfn.XLOOKUP($A32,Raw_Data!$B:$B,Raw_Data!OZ:OZ),"")</f>
        <v>25.69</v>
      </c>
      <c r="M32" s="159">
        <f>IFERROR(_xlfn.XLOOKUP($A32,Raw_Data!$B:$B,Raw_Data!PA:PA),"")</f>
        <v>0</v>
      </c>
      <c r="N32" s="159">
        <f>IFERROR(_xlfn.XLOOKUP($A32,Raw_Data!$B:$B,Raw_Data!NQ:NQ),"")</f>
        <v>0</v>
      </c>
      <c r="O32" s="160">
        <f>IFERROR(1-(SUMIF(PA!$B:$B,$A32,PA!$AI:$AI)/($AA32+SUMIF(PA!$B:$B,$A32,PA!$AI:$AI))),"")</f>
        <v>0.99721111647681615</v>
      </c>
      <c r="P32" s="160"/>
      <c r="Q32" s="161"/>
      <c r="R32" s="160">
        <f>IFERROR(1-(SUMIF(GA!$C:$C,$A32,GA!$X:$X)/($AA32+SUMIF(GA!$C:$C,$A32,GA!$X:$X))),"")</f>
        <v>1</v>
      </c>
      <c r="S32" s="156"/>
      <c r="T32" s="161"/>
      <c r="U32" s="162">
        <f t="shared" si="1"/>
        <v>0.89483606135904237</v>
      </c>
      <c r="V32" s="162" t="str">
        <f>IFERROR(_xlfn.XLOOKUP($A32,Raw_Data!$B:$B,Raw_Data!$PE:$PE),"")</f>
        <v/>
      </c>
      <c r="W32" s="163">
        <f t="shared" si="2"/>
        <v>6.1140312454372903E-2</v>
      </c>
      <c r="X32" s="155">
        <f>IFERROR(_xlfn.XLOOKUP($A32,Raw_Data!$B:$B,Raw_Data!$PB:$PB),"")</f>
        <v>134866.79999999999</v>
      </c>
      <c r="Y32" s="155">
        <f>IFERROR(_xlfn.XLOOKUP($A32,Raw_Data!$B:$B,Raw_Data!$OU:$OU),"")</f>
        <v>134000</v>
      </c>
      <c r="Z32" s="155"/>
      <c r="AA32" s="155">
        <f>IFERROR(_xlfn.XLOOKUP($A32,Raw_Data!$B:$B,Raw_Data!$OU:$OU),"")</f>
        <v>134000</v>
      </c>
      <c r="AB32" s="155">
        <f>IFERROR(_xlfn.XLOOKUP($A32,Raw_Data!$B:$B,Raw_Data!$I:$I)/1000,"")</f>
        <v>91.87</v>
      </c>
      <c r="AC32" s="164">
        <f>IFERROR(_xlfn.XLOOKUP($D32,'Modelling New'!$D:$D,'Modelling New'!$P:$P),"")</f>
        <v>4.55</v>
      </c>
      <c r="AD32" s="155">
        <f>IFERROR(_xlfn.XLOOKUP($D32,'Modelling New'!$D:$D,'Modelling New'!$T:$T)*1000,"")</f>
        <v>332316.56929315155</v>
      </c>
      <c r="AE32" s="165">
        <f>IFERROR(_xlfn.XLOOKUP($D32,'Modelling New'!$D:$D,'Modelling New'!$O:$O),"")</f>
        <v>0.79978765479475999</v>
      </c>
      <c r="AF32" s="165">
        <f>IFERROR(_xlfn.XLOOKUP($D32,'Modelling New'!$D:$D,'Modelling New'!$W:$W),"")</f>
        <v>0.15162640955483991</v>
      </c>
      <c r="AG32" s="165">
        <f>IFERROR(_xlfn.XLOOKUP($D32,'Modelling New'!$D:$D,'Modelling New'!AE:AE),"")</f>
        <v>0.99750000000000005</v>
      </c>
      <c r="AH32" s="165">
        <f>IFERROR(_xlfn.XLOOKUP($D32,'Modelling New'!$D:$D,'Modelling New'!AF:AF),"")</f>
        <v>0.99750000000000005</v>
      </c>
      <c r="AI32" s="156"/>
      <c r="AJ32" s="156"/>
      <c r="AK32" s="156"/>
      <c r="AL32" s="156"/>
      <c r="AM32" s="156"/>
      <c r="AN32" s="166"/>
      <c r="AO32" s="163"/>
      <c r="AP32" s="163"/>
      <c r="AQ32" s="163"/>
      <c r="AR32" s="155">
        <f>IFERROR(_xlfn.XLOOKUP(Table13[[#This Row],[Month Year]],Modelling[Month],Modelling[Bugt_Capacity]),"")</f>
        <v>91.32</v>
      </c>
      <c r="AS32" s="155"/>
    </row>
    <row r="33" spans="1:45" x14ac:dyDescent="0.35">
      <c r="A33" s="154">
        <f t="shared" si="3"/>
        <v>45776</v>
      </c>
      <c r="B33" s="155">
        <f>YEAR(Table13[[#This Row],[Date]])+IF(MONTH(Table13[[#This Row],[Date]])&gt;=4,1,0)</f>
        <v>2026</v>
      </c>
      <c r="C33" s="156">
        <f>YEAR(Table13[[#This Row],[Date]])</f>
        <v>2025</v>
      </c>
      <c r="D33" s="157">
        <f>Table13[[#This Row],[Date]]-DAY(Table13[[#This Row],[Date]])+1</f>
        <v>45748</v>
      </c>
      <c r="E33" s="156">
        <f t="shared" si="0"/>
        <v>30</v>
      </c>
      <c r="F33" s="158">
        <f>IFERROR(_xlfn.XLOOKUP($A33,Raw_Data!$B:$B,Raw_Data!$OV:$OV),"")</f>
        <v>10.933333333333332</v>
      </c>
      <c r="G33" s="159">
        <f>IFERROR(_xlfn.XLOOKUP($A33,Raw_Data!$B:$B,Raw_Data!$OW:$OW),"")</f>
        <v>2.97</v>
      </c>
      <c r="H33" s="159"/>
      <c r="I33" s="159">
        <f>IFERROR(_xlfn.XLOOKUP($A33,Raw_Data!$B:$B,Raw_Data!$OX:$OX),"")</f>
        <v>2.76</v>
      </c>
      <c r="J33" s="159"/>
      <c r="K33" s="159">
        <f>IFERROR(_xlfn.XLOOKUP($A33,Raw_Data!$B:$B,Raw_Data!NN:NN),"")</f>
        <v>0</v>
      </c>
      <c r="L33" s="159">
        <f>IFERROR(_xlfn.XLOOKUP($A33,Raw_Data!$B:$B,Raw_Data!OZ:OZ),"")</f>
        <v>31.02</v>
      </c>
      <c r="M33" s="159">
        <f>IFERROR(_xlfn.XLOOKUP($A33,Raw_Data!$B:$B,Raw_Data!PA:PA),"")</f>
        <v>0</v>
      </c>
      <c r="N33" s="159">
        <f>IFERROR(_xlfn.XLOOKUP($A33,Raw_Data!$B:$B,Raw_Data!NQ:NQ),"")</f>
        <v>0</v>
      </c>
      <c r="O33" s="160">
        <f>IFERROR(1-(SUMIF(PA!$B:$B,$A33,PA!$AI:$AI)/($AA33+SUMIF(PA!$B:$B,$A33,PA!$AI:$AI))),"")</f>
        <v>0.99819984093872172</v>
      </c>
      <c r="P33" s="160"/>
      <c r="Q33" s="161"/>
      <c r="R33" s="160">
        <f>IFERROR(1-(SUMIF(GA!$C:$C,$A33,GA!$X:$X)/($AA33+SUMIF(GA!$C:$C,$A33,GA!$X:$X))),"")</f>
        <v>1</v>
      </c>
      <c r="S33" s="156"/>
      <c r="T33" s="161"/>
      <c r="U33" s="162">
        <f t="shared" si="1"/>
        <v>0.88341591694628352</v>
      </c>
      <c r="V33" s="162" t="str">
        <f>IFERROR(_xlfn.XLOOKUP($A33,Raw_Data!$B:$B,Raw_Data!$PE:$PE),"")</f>
        <v/>
      </c>
      <c r="W33" s="163">
        <f t="shared" si="2"/>
        <v>0.10220470141626514</v>
      </c>
      <c r="X33" s="155">
        <f>IFERROR(_xlfn.XLOOKUP($A33,Raw_Data!$B:$B,Raw_Data!$PB:$PB),"")</f>
        <v>229985.59999999998</v>
      </c>
      <c r="Y33" s="155">
        <f>IFERROR(_xlfn.XLOOKUP($A33,Raw_Data!$B:$B,Raw_Data!$OU:$OU),"")</f>
        <v>224000</v>
      </c>
      <c r="Z33" s="155"/>
      <c r="AA33" s="155">
        <f>IFERROR(_xlfn.XLOOKUP($A33,Raw_Data!$B:$B,Raw_Data!$OU:$OU),"")</f>
        <v>224000</v>
      </c>
      <c r="AB33" s="155">
        <f>IFERROR(_xlfn.XLOOKUP($A33,Raw_Data!$B:$B,Raw_Data!$I:$I)/1000,"")</f>
        <v>91.87</v>
      </c>
      <c r="AC33" s="164">
        <f>IFERROR(_xlfn.XLOOKUP($D33,'Modelling New'!$D:$D,'Modelling New'!$P:$P),"")</f>
        <v>4.55</v>
      </c>
      <c r="AD33" s="155">
        <f>IFERROR(_xlfn.XLOOKUP($D33,'Modelling New'!$D:$D,'Modelling New'!$T:$T)*1000,"")</f>
        <v>332316.56929315155</v>
      </c>
      <c r="AE33" s="165">
        <f>IFERROR(_xlfn.XLOOKUP($D33,'Modelling New'!$D:$D,'Modelling New'!$O:$O),"")</f>
        <v>0.79978765479475999</v>
      </c>
      <c r="AF33" s="165">
        <f>IFERROR(_xlfn.XLOOKUP($D33,'Modelling New'!$D:$D,'Modelling New'!$W:$W),"")</f>
        <v>0.15162640955483991</v>
      </c>
      <c r="AG33" s="165">
        <f>IFERROR(_xlfn.XLOOKUP($D33,'Modelling New'!$D:$D,'Modelling New'!AE:AE),"")</f>
        <v>0.99750000000000005</v>
      </c>
      <c r="AH33" s="165">
        <f>IFERROR(_xlfn.XLOOKUP($D33,'Modelling New'!$D:$D,'Modelling New'!AF:AF),"")</f>
        <v>0.99750000000000005</v>
      </c>
      <c r="AI33" s="156"/>
      <c r="AJ33" s="156"/>
      <c r="AK33" s="156"/>
      <c r="AL33" s="156"/>
      <c r="AM33" s="156"/>
      <c r="AN33" s="166"/>
      <c r="AO33" s="163"/>
      <c r="AP33" s="163"/>
      <c r="AQ33" s="163"/>
      <c r="AR33" s="155">
        <f>IFERROR(_xlfn.XLOOKUP(Table13[[#This Row],[Month Year]],Modelling[Month],Modelling[Bugt_Capacity]),"")</f>
        <v>91.32</v>
      </c>
      <c r="AS33" s="155"/>
    </row>
    <row r="34" spans="1:45" x14ac:dyDescent="0.35">
      <c r="A34" s="154">
        <f t="shared" si="3"/>
        <v>45777</v>
      </c>
      <c r="B34" s="155">
        <f>YEAR(Table13[[#This Row],[Date]])+IF(MONTH(Table13[[#This Row],[Date]])&gt;=4,1,0)</f>
        <v>2026</v>
      </c>
      <c r="C34" s="156">
        <f>YEAR(Table13[[#This Row],[Date]])</f>
        <v>2025</v>
      </c>
      <c r="D34" s="157">
        <f>Table13[[#This Row],[Date]]-DAY(Table13[[#This Row],[Date]])+1</f>
        <v>45748</v>
      </c>
      <c r="E34" s="156">
        <f t="shared" si="0"/>
        <v>30</v>
      </c>
      <c r="F34" s="158">
        <f>IFERROR(_xlfn.XLOOKUP($A34,Raw_Data!$B:$B,Raw_Data!$OV:$OV),"")</f>
        <v>12.383333333333335</v>
      </c>
      <c r="G34" s="159">
        <f>IFERROR(_xlfn.XLOOKUP($A34,Raw_Data!$B:$B,Raw_Data!$OW:$OW),"")</f>
        <v>6.05</v>
      </c>
      <c r="H34" s="159"/>
      <c r="I34" s="159">
        <f>IFERROR(_xlfn.XLOOKUP($A34,Raw_Data!$B:$B,Raw_Data!$OX:$OX),"")</f>
        <v>5.76</v>
      </c>
      <c r="J34" s="159"/>
      <c r="K34" s="159">
        <f>IFERROR(_xlfn.XLOOKUP($A34,Raw_Data!$B:$B,Raw_Data!NN:NN),"")</f>
        <v>0</v>
      </c>
      <c r="L34" s="159">
        <f>IFERROR(_xlfn.XLOOKUP($A34,Raw_Data!$B:$B,Raw_Data!OZ:OZ),"")</f>
        <v>36.85</v>
      </c>
      <c r="M34" s="159">
        <f>IFERROR(_xlfn.XLOOKUP($A34,Raw_Data!$B:$B,Raw_Data!PA:PA),"")</f>
        <v>0</v>
      </c>
      <c r="N34" s="159">
        <f>IFERROR(_xlfn.XLOOKUP($A34,Raw_Data!$B:$B,Raw_Data!NQ:NQ),"")</f>
        <v>0</v>
      </c>
      <c r="O34" s="160">
        <f>IFERROR(1-(SUMIF(PA!$B:$B,$A34,PA!$AI:$AI)/($AA34+SUMIF(PA!$B:$B,$A34,PA!$AI:$AI))),"")</f>
        <v>0.99831788983739789</v>
      </c>
      <c r="P34" s="160"/>
      <c r="Q34" s="161"/>
      <c r="R34" s="160">
        <f>IFERROR(1-(SUMIF(GA!$C:$C,$A34,GA!$X:$X)/($AA34+SUMIF(GA!$C:$C,$A34,GA!$X:$X))),"")</f>
        <v>1</v>
      </c>
      <c r="S34" s="156"/>
      <c r="T34" s="161"/>
      <c r="U34" s="162">
        <f t="shared" si="1"/>
        <v>0.82770944450491646</v>
      </c>
      <c r="V34" s="162" t="str">
        <f>IFERROR(_xlfn.XLOOKUP($A34,Raw_Data!$B:$B,Raw_Data!$PE:$PE),"")</f>
        <v/>
      </c>
      <c r="W34" s="163">
        <f t="shared" si="2"/>
        <v>0.1998466929478756</v>
      </c>
      <c r="X34" s="155">
        <f>IFERROR(_xlfn.XLOOKUP($A34,Raw_Data!$B:$B,Raw_Data!$PB:$PB),"")</f>
        <v>449792.7</v>
      </c>
      <c r="Y34" s="155">
        <f>IFERROR(_xlfn.XLOOKUP($A34,Raw_Data!$B:$B,Raw_Data!$OU:$OU),"")</f>
        <v>438000</v>
      </c>
      <c r="Z34" s="155"/>
      <c r="AA34" s="155">
        <f>IFERROR(_xlfn.XLOOKUP($A34,Raw_Data!$B:$B,Raw_Data!$OU:$OU),"")</f>
        <v>438000</v>
      </c>
      <c r="AB34" s="155">
        <f>IFERROR(_xlfn.XLOOKUP($A34,Raw_Data!$B:$B,Raw_Data!$I:$I)/1000,"")</f>
        <v>91.87</v>
      </c>
      <c r="AC34" s="164">
        <f>IFERROR(_xlfn.XLOOKUP($D34,'Modelling New'!$D:$D,'Modelling New'!$P:$P),"")</f>
        <v>4.55</v>
      </c>
      <c r="AD34" s="155">
        <f>IFERROR(_xlfn.XLOOKUP($D34,'Modelling New'!$D:$D,'Modelling New'!$T:$T)*1000,"")</f>
        <v>332316.56929315155</v>
      </c>
      <c r="AE34" s="165">
        <f>IFERROR(_xlfn.XLOOKUP($D34,'Modelling New'!$D:$D,'Modelling New'!$O:$O),"")</f>
        <v>0.79978765479475999</v>
      </c>
      <c r="AF34" s="165">
        <f>IFERROR(_xlfn.XLOOKUP($D34,'Modelling New'!$D:$D,'Modelling New'!$W:$W),"")</f>
        <v>0.15162640955483991</v>
      </c>
      <c r="AG34" s="165">
        <f>IFERROR(_xlfn.XLOOKUP($D34,'Modelling New'!$D:$D,'Modelling New'!AE:AE),"")</f>
        <v>0.99750000000000005</v>
      </c>
      <c r="AH34" s="165">
        <f>IFERROR(_xlfn.XLOOKUP($D34,'Modelling New'!$D:$D,'Modelling New'!AF:AF),"")</f>
        <v>0.99750000000000005</v>
      </c>
      <c r="AI34" s="156"/>
      <c r="AJ34" s="156"/>
      <c r="AK34" s="156"/>
      <c r="AL34" s="156"/>
      <c r="AM34" s="156"/>
      <c r="AN34" s="166"/>
      <c r="AO34" s="163"/>
      <c r="AP34" s="163"/>
      <c r="AQ34" s="163"/>
      <c r="AR34" s="155">
        <f>IFERROR(_xlfn.XLOOKUP(Table13[[#This Row],[Month Year]],Modelling[Month],Modelling[Bugt_Capacity]),"")</f>
        <v>91.32</v>
      </c>
      <c r="AS34" s="155"/>
    </row>
    <row r="35" spans="1:45" x14ac:dyDescent="0.35">
      <c r="A35" s="154">
        <f t="shared" si="3"/>
        <v>45778</v>
      </c>
      <c r="B35" s="155">
        <f>YEAR(Table13[[#This Row],[Date]])+IF(MONTH(Table13[[#This Row],[Date]])&gt;=4,1,0)</f>
        <v>2026</v>
      </c>
      <c r="C35" s="156">
        <f>YEAR(Table13[[#This Row],[Date]])</f>
        <v>2025</v>
      </c>
      <c r="D35" s="157">
        <f>Table13[[#This Row],[Date]]-DAY(Table13[[#This Row],[Date]])+1</f>
        <v>45778</v>
      </c>
      <c r="E35" s="156">
        <f t="shared" si="0"/>
        <v>31</v>
      </c>
      <c r="F35" s="158">
        <f>IFERROR(_xlfn.XLOOKUP($A35,Raw_Data!$B:$B,Raw_Data!$OV:$OV),"")</f>
        <v>12.133333333333333</v>
      </c>
      <c r="G35" s="159">
        <f>IFERROR(_xlfn.XLOOKUP($A35,Raw_Data!$B:$B,Raw_Data!$OW:$OW),"")</f>
        <v>1.99</v>
      </c>
      <c r="H35" s="159"/>
      <c r="I35" s="159">
        <f>IFERROR(_xlfn.XLOOKUP($A35,Raw_Data!$B:$B,Raw_Data!$OX:$OX),"")</f>
        <v>1.84</v>
      </c>
      <c r="J35" s="159"/>
      <c r="K35" s="159">
        <f>IFERROR(_xlfn.XLOOKUP($A35,Raw_Data!$B:$B,Raw_Data!NN:NN),"")</f>
        <v>0</v>
      </c>
      <c r="L35" s="159">
        <f>IFERROR(_xlfn.XLOOKUP($A35,Raw_Data!$B:$B,Raw_Data!OZ:OZ),"")</f>
        <v>29.4</v>
      </c>
      <c r="M35" s="159">
        <f>IFERROR(_xlfn.XLOOKUP($A35,Raw_Data!$B:$B,Raw_Data!PA:PA),"")</f>
        <v>0</v>
      </c>
      <c r="N35" s="159">
        <f>IFERROR(_xlfn.XLOOKUP($A35,Raw_Data!$B:$B,Raw_Data!NQ:NQ),"")</f>
        <v>0</v>
      </c>
      <c r="O35" s="160">
        <f>IFERROR(1-(SUMIF(PA!$B:$B,$A35,PA!$AI:$AI)/($AA35+SUMIF(PA!$B:$B,$A35,PA!$AI:$AI))),"")</f>
        <v>0.99841467375304982</v>
      </c>
      <c r="P35" s="160"/>
      <c r="Q35" s="161"/>
      <c r="R35" s="160">
        <f>IFERROR(1-(SUMIF(GA!$C:$C,$A35,GA!$X:$X)/($AA35+SUMIF(GA!$C:$C,$A35,GA!$X:$X))),"")</f>
        <v>1</v>
      </c>
      <c r="S35" s="156"/>
      <c r="T35" s="161"/>
      <c r="U35" s="162">
        <f t="shared" si="1"/>
        <v>0.87552827483069162</v>
      </c>
      <c r="V35" s="162" t="str">
        <f>IFERROR(_xlfn.XLOOKUP($A35,Raw_Data!$B:$B,Raw_Data!$PE:$PE),"")</f>
        <v/>
      </c>
      <c r="W35" s="163">
        <f t="shared" si="2"/>
        <v>6.7528106292889467E-2</v>
      </c>
      <c r="X35" s="155">
        <f>IFERROR(_xlfn.XLOOKUP($A35,Raw_Data!$B:$B,Raw_Data!$PB:$PB),"")</f>
        <v>152874.60000000021</v>
      </c>
      <c r="Y35" s="155">
        <f>IFERROR(_xlfn.XLOOKUP($A35,Raw_Data!$B:$B,Raw_Data!$OU:$OU),"")</f>
        <v>148000</v>
      </c>
      <c r="Z35" s="155"/>
      <c r="AA35" s="155">
        <f>IFERROR(_xlfn.XLOOKUP($A35,Raw_Data!$B:$B,Raw_Data!$OU:$OU),"")</f>
        <v>148000</v>
      </c>
      <c r="AB35" s="155">
        <f>IFERROR(_xlfn.XLOOKUP($A35,Raw_Data!$B:$B,Raw_Data!$I:$I)/1000,"")</f>
        <v>91.87</v>
      </c>
      <c r="AC35" s="164">
        <f>IFERROR(_xlfn.XLOOKUP($D35,'Modelling New'!$D:$D,'Modelling New'!$P:$P),"")</f>
        <v>4.5419354838709678</v>
      </c>
      <c r="AD35" s="155">
        <f>IFERROR(_xlfn.XLOOKUP($D35,'Modelling New'!$D:$D,'Modelling New'!$T:$T)*1000,"")</f>
        <v>330670.87085063354</v>
      </c>
      <c r="AE35" s="165">
        <f>IFERROR(_xlfn.XLOOKUP($D35,'Modelling New'!$D:$D,'Modelling New'!$O:$O),"")</f>
        <v>0.79723999058393868</v>
      </c>
      <c r="AF35" s="165">
        <f>IFERROR(_xlfn.XLOOKUP($D35,'Modelling New'!$D:$D,'Modelling New'!$W:$W),"")</f>
        <v>0.15087552509975616</v>
      </c>
      <c r="AG35" s="165">
        <f>IFERROR(_xlfn.XLOOKUP($D35,'Modelling New'!$D:$D,'Modelling New'!AE:AE),"")</f>
        <v>0.99750000000000005</v>
      </c>
      <c r="AH35" s="165">
        <f>IFERROR(_xlfn.XLOOKUP($D35,'Modelling New'!$D:$D,'Modelling New'!AF:AF),"")</f>
        <v>0.99750000000000005</v>
      </c>
      <c r="AI35" s="156"/>
      <c r="AJ35" s="156"/>
      <c r="AK35" s="156"/>
      <c r="AL35" s="156"/>
      <c r="AM35" s="156"/>
      <c r="AN35" s="166"/>
      <c r="AO35" s="163"/>
      <c r="AP35" s="163"/>
      <c r="AQ35" s="163"/>
      <c r="AR35" s="155">
        <f>IFERROR(_xlfn.XLOOKUP(Table13[[#This Row],[Month Year]],Modelling[Month],Modelling[Bugt_Capacity]),"")</f>
        <v>91.32</v>
      </c>
      <c r="AS35" s="155"/>
    </row>
    <row r="36" spans="1:45" x14ac:dyDescent="0.35">
      <c r="A36" s="154">
        <f t="shared" si="3"/>
        <v>45779</v>
      </c>
      <c r="B36" s="155">
        <f>YEAR(Table13[[#This Row],[Date]])+IF(MONTH(Table13[[#This Row],[Date]])&gt;=4,1,0)</f>
        <v>2026</v>
      </c>
      <c r="C36" s="156">
        <f>YEAR(Table13[[#This Row],[Date]])</f>
        <v>2025</v>
      </c>
      <c r="D36" s="157">
        <f>Table13[[#This Row],[Date]]-DAY(Table13[[#This Row],[Date]])+1</f>
        <v>45778</v>
      </c>
      <c r="E36" s="156">
        <f t="shared" si="0"/>
        <v>31</v>
      </c>
      <c r="F36" s="158">
        <f>IFERROR(_xlfn.XLOOKUP($A36,Raw_Data!$B:$B,Raw_Data!$OV:$OV),"")</f>
        <v>12.3</v>
      </c>
      <c r="G36" s="159">
        <f>IFERROR(_xlfn.XLOOKUP($A36,Raw_Data!$B:$B,Raw_Data!$OW:$OW),"")</f>
        <v>5.32</v>
      </c>
      <c r="H36" s="159"/>
      <c r="I36" s="159">
        <f>IFERROR(_xlfn.XLOOKUP($A36,Raw_Data!$B:$B,Raw_Data!$OX:$OX),"")</f>
        <v>5.07</v>
      </c>
      <c r="J36" s="159"/>
      <c r="K36" s="159">
        <f>IFERROR(_xlfn.XLOOKUP($A36,Raw_Data!$B:$B,Raw_Data!NN:NN),"")</f>
        <v>0</v>
      </c>
      <c r="L36" s="159">
        <f>IFERROR(_xlfn.XLOOKUP($A36,Raw_Data!$B:$B,Raw_Data!OZ:OZ),"")</f>
        <v>35.56</v>
      </c>
      <c r="M36" s="159">
        <f>IFERROR(_xlfn.XLOOKUP($A36,Raw_Data!$B:$B,Raw_Data!PA:PA),"")</f>
        <v>0</v>
      </c>
      <c r="N36" s="159">
        <f>IFERROR(_xlfn.XLOOKUP($A36,Raw_Data!$B:$B,Raw_Data!NQ:NQ),"")</f>
        <v>0</v>
      </c>
      <c r="O36" s="160">
        <f>IFERROR(1-(SUMIF(PA!$B:$B,$A36,PA!$AI:$AI)/($AA36+SUMIF(PA!$B:$B,$A36,PA!$AI:$AI))),"")</f>
        <v>0.99425140144038304</v>
      </c>
      <c r="P36" s="160"/>
      <c r="Q36" s="161"/>
      <c r="R36" s="160">
        <f>IFERROR(1-(SUMIF(GA!$C:$C,$A36,GA!$X:$X)/($AA36+SUMIF(GA!$C:$C,$A36,GA!$X:$X))),"")</f>
        <v>1</v>
      </c>
      <c r="S36" s="156"/>
      <c r="T36" s="161"/>
      <c r="U36" s="162">
        <f t="shared" si="1"/>
        <v>0.79865876853258677</v>
      </c>
      <c r="V36" s="162" t="str">
        <f>IFERROR(_xlfn.XLOOKUP($A36,Raw_Data!$B:$B,Raw_Data!$PE:$PE),"")</f>
        <v/>
      </c>
      <c r="W36" s="163">
        <f t="shared" si="2"/>
        <v>0.16973280770915461</v>
      </c>
      <c r="X36" s="155">
        <f>IFERROR(_xlfn.XLOOKUP($A36,Raw_Data!$B:$B,Raw_Data!$PB:$PB),"")</f>
        <v>379071.8</v>
      </c>
      <c r="Y36" s="155">
        <f>IFERROR(_xlfn.XLOOKUP($A36,Raw_Data!$B:$B,Raw_Data!$OU:$OU),"")</f>
        <v>372000</v>
      </c>
      <c r="Z36" s="155"/>
      <c r="AA36" s="155">
        <f>IFERROR(_xlfn.XLOOKUP($A36,Raw_Data!$B:$B,Raw_Data!$OU:$OU),"")</f>
        <v>372000</v>
      </c>
      <c r="AB36" s="155">
        <f>IFERROR(_xlfn.XLOOKUP($A36,Raw_Data!$B:$B,Raw_Data!$I:$I)/1000,"")</f>
        <v>91.87</v>
      </c>
      <c r="AC36" s="164">
        <f>IFERROR(_xlfn.XLOOKUP($D36,'Modelling New'!$D:$D,'Modelling New'!$P:$P),"")</f>
        <v>4.5419354838709678</v>
      </c>
      <c r="AD36" s="155">
        <f>IFERROR(_xlfn.XLOOKUP($D36,'Modelling New'!$D:$D,'Modelling New'!$T:$T)*1000,"")</f>
        <v>330670.87085063354</v>
      </c>
      <c r="AE36" s="165">
        <f>IFERROR(_xlfn.XLOOKUP($D36,'Modelling New'!$D:$D,'Modelling New'!$O:$O),"")</f>
        <v>0.79723999058393868</v>
      </c>
      <c r="AF36" s="165">
        <f>IFERROR(_xlfn.XLOOKUP($D36,'Modelling New'!$D:$D,'Modelling New'!$W:$W),"")</f>
        <v>0.15087552509975616</v>
      </c>
      <c r="AG36" s="165">
        <f>IFERROR(_xlfn.XLOOKUP($D36,'Modelling New'!$D:$D,'Modelling New'!AE:AE),"")</f>
        <v>0.99750000000000005</v>
      </c>
      <c r="AH36" s="165">
        <f>IFERROR(_xlfn.XLOOKUP($D36,'Modelling New'!$D:$D,'Modelling New'!AF:AF),"")</f>
        <v>0.99750000000000005</v>
      </c>
      <c r="AI36" s="156"/>
      <c r="AJ36" s="156"/>
      <c r="AK36" s="156"/>
      <c r="AL36" s="156"/>
      <c r="AM36" s="156"/>
      <c r="AN36" s="166"/>
      <c r="AO36" s="163"/>
      <c r="AP36" s="163"/>
      <c r="AQ36" s="163"/>
      <c r="AR36" s="155">
        <f>IFERROR(_xlfn.XLOOKUP(Table13[[#This Row],[Month Year]],Modelling[Month],Modelling[Bugt_Capacity]),"")</f>
        <v>91.32</v>
      </c>
      <c r="AS36" s="155"/>
    </row>
    <row r="37" spans="1:45" x14ac:dyDescent="0.35">
      <c r="A37" s="154">
        <f t="shared" si="3"/>
        <v>45780</v>
      </c>
      <c r="B37" s="155">
        <f>YEAR(Table13[[#This Row],[Date]])+IF(MONTH(Table13[[#This Row],[Date]])&gt;=4,1,0)</f>
        <v>2026</v>
      </c>
      <c r="C37" s="156">
        <f>YEAR(Table13[[#This Row],[Date]])</f>
        <v>2025</v>
      </c>
      <c r="D37" s="157">
        <f>Table13[[#This Row],[Date]]-DAY(Table13[[#This Row],[Date]])+1</f>
        <v>45778</v>
      </c>
      <c r="E37" s="156">
        <f t="shared" si="0"/>
        <v>31</v>
      </c>
      <c r="F37" s="158">
        <f>IFERROR(_xlfn.XLOOKUP($A37,Raw_Data!$B:$B,Raw_Data!$OV:$OV),"")</f>
        <v>12.433333333333332</v>
      </c>
      <c r="G37" s="159">
        <f>IFERROR(_xlfn.XLOOKUP($A37,Raw_Data!$B:$B,Raw_Data!$OW:$OW),"")</f>
        <v>6.66</v>
      </c>
      <c r="H37" s="159"/>
      <c r="I37" s="159">
        <f>IFERROR(_xlfn.XLOOKUP($A37,Raw_Data!$B:$B,Raw_Data!$OX:$OX),"")</f>
        <v>6.3</v>
      </c>
      <c r="J37" s="159"/>
      <c r="K37" s="159">
        <f>IFERROR(_xlfn.XLOOKUP($A37,Raw_Data!$B:$B,Raw_Data!NN:NN),"")</f>
        <v>0</v>
      </c>
      <c r="L37" s="159">
        <f>IFERROR(_xlfn.XLOOKUP($A37,Raw_Data!$B:$B,Raw_Data!OZ:OZ),"")</f>
        <v>39.53</v>
      </c>
      <c r="M37" s="159">
        <f>IFERROR(_xlfn.XLOOKUP($A37,Raw_Data!$B:$B,Raw_Data!PA:PA),"")</f>
        <v>0</v>
      </c>
      <c r="N37" s="159">
        <f>IFERROR(_xlfn.XLOOKUP($A37,Raw_Data!$B:$B,Raw_Data!NQ:NQ),"")</f>
        <v>0</v>
      </c>
      <c r="O37" s="160">
        <f>IFERROR(1-(SUMIF(PA!$B:$B,$A37,PA!$AI:$AI)/($AA37+SUMIF(PA!$B:$B,$A37,PA!$AI:$AI))),"")</f>
        <v>0.99276222706977801</v>
      </c>
      <c r="P37" s="160"/>
      <c r="Q37" s="161"/>
      <c r="R37" s="160">
        <f>IFERROR(1-(SUMIF(GA!$C:$C,$A37,GA!$X:$X)/($AA37+SUMIF(GA!$C:$C,$A37,GA!$X:$X))),"")</f>
        <v>1</v>
      </c>
      <c r="S37" s="156"/>
      <c r="T37" s="161"/>
      <c r="U37" s="162">
        <f t="shared" si="1"/>
        <v>0.77058507449277025</v>
      </c>
      <c r="V37" s="162" t="str">
        <f>IFERROR(_xlfn.XLOOKUP($A37,Raw_Data!$B:$B,Raw_Data!$PE:$PE),"")</f>
        <v/>
      </c>
      <c r="W37" s="163">
        <f t="shared" si="2"/>
        <v>0.20349686085559937</v>
      </c>
      <c r="X37" s="155">
        <f>IFERROR(_xlfn.XLOOKUP($A37,Raw_Data!$B:$B,Raw_Data!$PB:$PB),"")</f>
        <v>457274.00034179696</v>
      </c>
      <c r="Y37" s="155">
        <f>IFERROR(_xlfn.XLOOKUP($A37,Raw_Data!$B:$B,Raw_Data!$OU:$OU),"")</f>
        <v>446000</v>
      </c>
      <c r="Z37" s="155"/>
      <c r="AA37" s="155">
        <f>IFERROR(_xlfn.XLOOKUP($A37,Raw_Data!$B:$B,Raw_Data!$OU:$OU),"")</f>
        <v>446000</v>
      </c>
      <c r="AB37" s="155">
        <f>IFERROR(_xlfn.XLOOKUP($A37,Raw_Data!$B:$B,Raw_Data!$I:$I)/1000,"")</f>
        <v>91.87</v>
      </c>
      <c r="AC37" s="164">
        <f>IFERROR(_xlfn.XLOOKUP($D37,'Modelling New'!$D:$D,'Modelling New'!$P:$P),"")</f>
        <v>4.5419354838709678</v>
      </c>
      <c r="AD37" s="155">
        <f>IFERROR(_xlfn.XLOOKUP($D37,'Modelling New'!$D:$D,'Modelling New'!$T:$T)*1000,"")</f>
        <v>330670.87085063354</v>
      </c>
      <c r="AE37" s="165">
        <f>IFERROR(_xlfn.XLOOKUP($D37,'Modelling New'!$D:$D,'Modelling New'!$O:$O),"")</f>
        <v>0.79723999058393868</v>
      </c>
      <c r="AF37" s="165">
        <f>IFERROR(_xlfn.XLOOKUP($D37,'Modelling New'!$D:$D,'Modelling New'!$W:$W),"")</f>
        <v>0.15087552509975616</v>
      </c>
      <c r="AG37" s="165">
        <f>IFERROR(_xlfn.XLOOKUP($D37,'Modelling New'!$D:$D,'Modelling New'!AE:AE),"")</f>
        <v>0.99750000000000005</v>
      </c>
      <c r="AH37" s="165">
        <f>IFERROR(_xlfn.XLOOKUP($D37,'Modelling New'!$D:$D,'Modelling New'!AF:AF),"")</f>
        <v>0.99750000000000005</v>
      </c>
      <c r="AI37" s="156"/>
      <c r="AJ37" s="156"/>
      <c r="AK37" s="156"/>
      <c r="AL37" s="156"/>
      <c r="AM37" s="156"/>
      <c r="AN37" s="166"/>
      <c r="AO37" s="163"/>
      <c r="AP37" s="163"/>
      <c r="AQ37" s="163"/>
      <c r="AR37" s="155">
        <f>IFERROR(_xlfn.XLOOKUP(Table13[[#This Row],[Month Year]],Modelling[Month],Modelling[Bugt_Capacity]),"")</f>
        <v>91.32</v>
      </c>
      <c r="AS37" s="155"/>
    </row>
    <row r="38" spans="1:45" x14ac:dyDescent="0.35">
      <c r="A38" s="154">
        <f t="shared" si="3"/>
        <v>45781</v>
      </c>
      <c r="B38" s="155">
        <f>YEAR(Table13[[#This Row],[Date]])+IF(MONTH(Table13[[#This Row],[Date]])&gt;=4,1,0)</f>
        <v>2026</v>
      </c>
      <c r="C38" s="156">
        <f>YEAR(Table13[[#This Row],[Date]])</f>
        <v>2025</v>
      </c>
      <c r="D38" s="157">
        <f>Table13[[#This Row],[Date]]-DAY(Table13[[#This Row],[Date]])+1</f>
        <v>45778</v>
      </c>
      <c r="E38" s="156">
        <f t="shared" si="0"/>
        <v>31</v>
      </c>
      <c r="F38" s="158">
        <f>IFERROR(_xlfn.XLOOKUP($A38,Raw_Data!$B:$B,Raw_Data!$OV:$OV),"")</f>
        <v>12.416666666666664</v>
      </c>
      <c r="G38" s="159">
        <f>IFERROR(_xlfn.XLOOKUP($A38,Raw_Data!$B:$B,Raw_Data!$OW:$OW),"")</f>
        <v>6.23</v>
      </c>
      <c r="H38" s="159"/>
      <c r="I38" s="159">
        <f>IFERROR(_xlfn.XLOOKUP($A38,Raw_Data!$B:$B,Raw_Data!$OX:$OX),"")</f>
        <v>5.84</v>
      </c>
      <c r="J38" s="159"/>
      <c r="K38" s="159">
        <f>IFERROR(_xlfn.XLOOKUP($A38,Raw_Data!$B:$B,Raw_Data!NN:NN),"")</f>
        <v>0</v>
      </c>
      <c r="L38" s="159">
        <f>IFERROR(_xlfn.XLOOKUP($A38,Raw_Data!$B:$B,Raw_Data!OZ:OZ),"")</f>
        <v>39.96</v>
      </c>
      <c r="M38" s="159">
        <f>IFERROR(_xlfn.XLOOKUP($A38,Raw_Data!$B:$B,Raw_Data!PA:PA),"")</f>
        <v>0</v>
      </c>
      <c r="N38" s="159">
        <f>IFERROR(_xlfn.XLOOKUP($A38,Raw_Data!$B:$B,Raw_Data!NQ:NQ),"")</f>
        <v>0</v>
      </c>
      <c r="O38" s="160">
        <f>IFERROR(1-(SUMIF(PA!$B:$B,$A38,PA!$AI:$AI)/($AA38+SUMIF(PA!$B:$B,$A38,PA!$AI:$AI))),"")</f>
        <v>0.99798778110896935</v>
      </c>
      <c r="P38" s="160"/>
      <c r="Q38" s="161"/>
      <c r="R38" s="160">
        <f>IFERROR(1-(SUMIF(GA!$C:$C,$A38,GA!$X:$X)/($AA38+SUMIF(GA!$C:$C,$A38,GA!$X:$X))),"")</f>
        <v>1</v>
      </c>
      <c r="S38" s="156"/>
      <c r="T38" s="161"/>
      <c r="U38" s="162">
        <f t="shared" si="1"/>
        <v>0.79400463132091059</v>
      </c>
      <c r="V38" s="162" t="str">
        <f>IFERROR(_xlfn.XLOOKUP($A38,Raw_Data!$B:$B,Raw_Data!$PE:$PE),"")</f>
        <v/>
      </c>
      <c r="W38" s="163">
        <f t="shared" si="2"/>
        <v>0.19437144108628998</v>
      </c>
      <c r="X38" s="155">
        <f>IFERROR(_xlfn.XLOOKUP($A38,Raw_Data!$B:$B,Raw_Data!$PB:$PB),"")</f>
        <v>436792.90000000031</v>
      </c>
      <c r="Y38" s="155">
        <f>IFERROR(_xlfn.XLOOKUP($A38,Raw_Data!$B:$B,Raw_Data!$OU:$OU),"")</f>
        <v>426000</v>
      </c>
      <c r="Z38" s="155"/>
      <c r="AA38" s="155">
        <f>IFERROR(_xlfn.XLOOKUP($A38,Raw_Data!$B:$B,Raw_Data!$OU:$OU),"")</f>
        <v>426000</v>
      </c>
      <c r="AB38" s="155">
        <f>IFERROR(_xlfn.XLOOKUP($A38,Raw_Data!$B:$B,Raw_Data!$I:$I)/1000,"")</f>
        <v>91.87</v>
      </c>
      <c r="AC38" s="164">
        <f>IFERROR(_xlfn.XLOOKUP($D38,'Modelling New'!$D:$D,'Modelling New'!$P:$P),"")</f>
        <v>4.5419354838709678</v>
      </c>
      <c r="AD38" s="155">
        <f>IFERROR(_xlfn.XLOOKUP($D38,'Modelling New'!$D:$D,'Modelling New'!$T:$T)*1000,"")</f>
        <v>330670.87085063354</v>
      </c>
      <c r="AE38" s="165">
        <f>IFERROR(_xlfn.XLOOKUP($D38,'Modelling New'!$D:$D,'Modelling New'!$O:$O),"")</f>
        <v>0.79723999058393868</v>
      </c>
      <c r="AF38" s="165">
        <f>IFERROR(_xlfn.XLOOKUP($D38,'Modelling New'!$D:$D,'Modelling New'!$W:$W),"")</f>
        <v>0.15087552509975616</v>
      </c>
      <c r="AG38" s="165">
        <f>IFERROR(_xlfn.XLOOKUP($D38,'Modelling New'!$D:$D,'Modelling New'!AE:AE),"")</f>
        <v>0.99750000000000005</v>
      </c>
      <c r="AH38" s="165">
        <f>IFERROR(_xlfn.XLOOKUP($D38,'Modelling New'!$D:$D,'Modelling New'!AF:AF),"")</f>
        <v>0.99750000000000005</v>
      </c>
      <c r="AI38" s="156"/>
      <c r="AJ38" s="156"/>
      <c r="AK38" s="156"/>
      <c r="AL38" s="156"/>
      <c r="AM38" s="156"/>
      <c r="AN38" s="166"/>
      <c r="AO38" s="163"/>
      <c r="AP38" s="163"/>
      <c r="AQ38" s="163"/>
      <c r="AR38" s="155">
        <f>IFERROR(_xlfn.XLOOKUP(Table13[[#This Row],[Month Year]],Modelling[Month],Modelling[Bugt_Capacity]),"")</f>
        <v>91.32</v>
      </c>
      <c r="AS38" s="155"/>
    </row>
    <row r="39" spans="1:45" x14ac:dyDescent="0.35">
      <c r="A39" s="154">
        <f t="shared" si="3"/>
        <v>45782</v>
      </c>
      <c r="B39" s="155">
        <f>YEAR(Table13[[#This Row],[Date]])+IF(MONTH(Table13[[#This Row],[Date]])&gt;=4,1,0)</f>
        <v>2026</v>
      </c>
      <c r="C39" s="156">
        <f>YEAR(Table13[[#This Row],[Date]])</f>
        <v>2025</v>
      </c>
      <c r="D39" s="157">
        <f>Table13[[#This Row],[Date]]-DAY(Table13[[#This Row],[Date]])+1</f>
        <v>45778</v>
      </c>
      <c r="E39" s="156">
        <f t="shared" si="0"/>
        <v>31</v>
      </c>
      <c r="F39" s="158">
        <f>IFERROR(_xlfn.XLOOKUP($A39,Raw_Data!$B:$B,Raw_Data!$OV:$OV),"")</f>
        <v>12.366666666666667</v>
      </c>
      <c r="G39" s="159">
        <f>IFERROR(_xlfn.XLOOKUP($A39,Raw_Data!$B:$B,Raw_Data!$OW:$OW),"")</f>
        <v>5.26</v>
      </c>
      <c r="H39" s="159"/>
      <c r="I39" s="159">
        <f>IFERROR(_xlfn.XLOOKUP($A39,Raw_Data!$B:$B,Raw_Data!$OX:$OX),"")</f>
        <v>4.93</v>
      </c>
      <c r="J39" s="159"/>
      <c r="K39" s="159">
        <f>IFERROR(_xlfn.XLOOKUP($A39,Raw_Data!$B:$B,Raw_Data!NN:NN),"")</f>
        <v>0</v>
      </c>
      <c r="L39" s="159">
        <f>IFERROR(_xlfn.XLOOKUP($A39,Raw_Data!$B:$B,Raw_Data!OZ:OZ),"")</f>
        <v>36.630000000000003</v>
      </c>
      <c r="M39" s="159">
        <f>IFERROR(_xlfn.XLOOKUP($A39,Raw_Data!$B:$B,Raw_Data!PA:PA),"")</f>
        <v>0</v>
      </c>
      <c r="N39" s="159">
        <f>IFERROR(_xlfn.XLOOKUP($A39,Raw_Data!$B:$B,Raw_Data!NQ:NQ),"")</f>
        <v>0</v>
      </c>
      <c r="O39" s="160">
        <f>IFERROR(1-(SUMIF(PA!$B:$B,$A39,PA!$AI:$AI)/($AA39+SUMIF(PA!$B:$B,$A39,PA!$AI:$AI))),"")</f>
        <v>0.99751508626932994</v>
      </c>
      <c r="P39" s="160"/>
      <c r="Q39" s="161"/>
      <c r="R39" s="160">
        <f>IFERROR(1-(SUMIF(GA!$C:$C,$A39,GA!$X:$X)/($AA39+SUMIF(GA!$C:$C,$A39,GA!$X:$X))),"")</f>
        <v>1</v>
      </c>
      <c r="S39" s="156"/>
      <c r="T39" s="161"/>
      <c r="U39" s="162">
        <f t="shared" si="1"/>
        <v>0.79484393570507406</v>
      </c>
      <c r="V39" s="162" t="str">
        <f>IFERROR(_xlfn.XLOOKUP($A39,Raw_Data!$B:$B,Raw_Data!$PE:$PE),"")</f>
        <v/>
      </c>
      <c r="W39" s="163">
        <f t="shared" si="2"/>
        <v>0.16425755584756899</v>
      </c>
      <c r="X39" s="155">
        <f>IFERROR(_xlfn.XLOOKUP($A39,Raw_Data!$B:$B,Raw_Data!$PB:$PB),"")</f>
        <v>367064.70000000013</v>
      </c>
      <c r="Y39" s="155">
        <f>IFERROR(_xlfn.XLOOKUP($A39,Raw_Data!$B:$B,Raw_Data!$OU:$OU),"")</f>
        <v>360000</v>
      </c>
      <c r="Z39" s="155"/>
      <c r="AA39" s="155">
        <f>IFERROR(_xlfn.XLOOKUP($A39,Raw_Data!$B:$B,Raw_Data!$OU:$OU),"")</f>
        <v>360000</v>
      </c>
      <c r="AB39" s="155">
        <f>IFERROR(_xlfn.XLOOKUP($A39,Raw_Data!$B:$B,Raw_Data!$I:$I)/1000,"")</f>
        <v>91.87</v>
      </c>
      <c r="AC39" s="164">
        <f>IFERROR(_xlfn.XLOOKUP($D39,'Modelling New'!$D:$D,'Modelling New'!$P:$P),"")</f>
        <v>4.5419354838709678</v>
      </c>
      <c r="AD39" s="155">
        <f>IFERROR(_xlfn.XLOOKUP($D39,'Modelling New'!$D:$D,'Modelling New'!$T:$T)*1000,"")</f>
        <v>330670.87085063354</v>
      </c>
      <c r="AE39" s="165">
        <f>IFERROR(_xlfn.XLOOKUP($D39,'Modelling New'!$D:$D,'Modelling New'!$O:$O),"")</f>
        <v>0.79723999058393868</v>
      </c>
      <c r="AF39" s="165">
        <f>IFERROR(_xlfn.XLOOKUP($D39,'Modelling New'!$D:$D,'Modelling New'!$W:$W),"")</f>
        <v>0.15087552509975616</v>
      </c>
      <c r="AG39" s="165">
        <f>IFERROR(_xlfn.XLOOKUP($D39,'Modelling New'!$D:$D,'Modelling New'!AE:AE),"")</f>
        <v>0.99750000000000005</v>
      </c>
      <c r="AH39" s="165">
        <f>IFERROR(_xlfn.XLOOKUP($D39,'Modelling New'!$D:$D,'Modelling New'!AF:AF),"")</f>
        <v>0.99750000000000005</v>
      </c>
      <c r="AI39" s="156"/>
      <c r="AJ39" s="156"/>
      <c r="AK39" s="156"/>
      <c r="AL39" s="156"/>
      <c r="AM39" s="156"/>
      <c r="AN39" s="166"/>
      <c r="AO39" s="163"/>
      <c r="AP39" s="163"/>
      <c r="AQ39" s="163"/>
      <c r="AR39" s="155">
        <f>IFERROR(_xlfn.XLOOKUP(Table13[[#This Row],[Month Year]],Modelling[Month],Modelling[Bugt_Capacity]),"")</f>
        <v>91.32</v>
      </c>
      <c r="AS39" s="155"/>
    </row>
    <row r="40" spans="1:45" x14ac:dyDescent="0.35">
      <c r="A40" s="154">
        <f t="shared" si="3"/>
        <v>45783</v>
      </c>
      <c r="B40" s="155">
        <f>YEAR(Table13[[#This Row],[Date]])+IF(MONTH(Table13[[#This Row],[Date]])&gt;=4,1,0)</f>
        <v>2026</v>
      </c>
      <c r="C40" s="156">
        <f>YEAR(Table13[[#This Row],[Date]])</f>
        <v>2025</v>
      </c>
      <c r="D40" s="157">
        <f>Table13[[#This Row],[Date]]-DAY(Table13[[#This Row],[Date]])+1</f>
        <v>45778</v>
      </c>
      <c r="E40" s="156">
        <f t="shared" si="0"/>
        <v>31</v>
      </c>
      <c r="F40" s="158">
        <f>IFERROR(_xlfn.XLOOKUP($A40,Raw_Data!$B:$B,Raw_Data!$OV:$OV),"")</f>
        <v>12.1</v>
      </c>
      <c r="G40" s="159">
        <f>IFERROR(_xlfn.XLOOKUP($A40,Raw_Data!$B:$B,Raw_Data!$OW:$OW),"")</f>
        <v>3.99</v>
      </c>
      <c r="H40" s="159"/>
      <c r="I40" s="159">
        <f>IFERROR(_xlfn.XLOOKUP($A40,Raw_Data!$B:$B,Raw_Data!$OX:$OX),"")</f>
        <v>3.74</v>
      </c>
      <c r="J40" s="159"/>
      <c r="K40" s="159">
        <f>IFERROR(_xlfn.XLOOKUP($A40,Raw_Data!$B:$B,Raw_Data!NN:NN),"")</f>
        <v>0</v>
      </c>
      <c r="L40" s="159">
        <f>IFERROR(_xlfn.XLOOKUP($A40,Raw_Data!$B:$B,Raw_Data!OZ:OZ),"")</f>
        <v>36.28</v>
      </c>
      <c r="M40" s="159">
        <f>IFERROR(_xlfn.XLOOKUP($A40,Raw_Data!$B:$B,Raw_Data!PA:PA),"")</f>
        <v>0</v>
      </c>
      <c r="N40" s="159">
        <f>IFERROR(_xlfn.XLOOKUP($A40,Raw_Data!$B:$B,Raw_Data!NQ:NQ),"")</f>
        <v>0</v>
      </c>
      <c r="O40" s="160">
        <f>IFERROR(1-(SUMIF(PA!$B:$B,$A40,PA!$AI:$AI)/($AA40+SUMIF(PA!$B:$B,$A40,PA!$AI:$AI))),"")</f>
        <v>0.99918981224615899</v>
      </c>
      <c r="P40" s="160"/>
      <c r="Q40" s="161"/>
      <c r="R40" s="160">
        <f>IFERROR(1-(SUMIF(GA!$C:$C,$A40,GA!$X:$X)/($AA40+SUMIF(GA!$C:$C,$A40,GA!$X:$X))),"")</f>
        <v>1</v>
      </c>
      <c r="S40" s="156"/>
      <c r="T40" s="161"/>
      <c r="U40" s="162">
        <f t="shared" si="1"/>
        <v>0.80909492546140227</v>
      </c>
      <c r="V40" s="162" t="str">
        <f>IFERROR(_xlfn.XLOOKUP($A40,Raw_Data!$B:$B,Raw_Data!$PE:$PE),"")</f>
        <v/>
      </c>
      <c r="W40" s="163">
        <f t="shared" si="2"/>
        <v>0.12684333479340049</v>
      </c>
      <c r="X40" s="155">
        <f>IFERROR(_xlfn.XLOOKUP($A40,Raw_Data!$B:$B,Raw_Data!$PB:$PB),"")</f>
        <v>285034.49999999988</v>
      </c>
      <c r="Y40" s="155">
        <f>IFERROR(_xlfn.XLOOKUP($A40,Raw_Data!$B:$B,Raw_Data!$OU:$OU),"")</f>
        <v>278000</v>
      </c>
      <c r="Z40" s="155"/>
      <c r="AA40" s="155">
        <f>IFERROR(_xlfn.XLOOKUP($A40,Raw_Data!$B:$B,Raw_Data!$OU:$OU),"")</f>
        <v>278000</v>
      </c>
      <c r="AB40" s="155">
        <f>IFERROR(_xlfn.XLOOKUP($A40,Raw_Data!$B:$B,Raw_Data!$I:$I)/1000,"")</f>
        <v>91.87</v>
      </c>
      <c r="AC40" s="164">
        <f>IFERROR(_xlfn.XLOOKUP($D40,'Modelling New'!$D:$D,'Modelling New'!$P:$P),"")</f>
        <v>4.5419354838709678</v>
      </c>
      <c r="AD40" s="155">
        <f>IFERROR(_xlfn.XLOOKUP($D40,'Modelling New'!$D:$D,'Modelling New'!$T:$T)*1000,"")</f>
        <v>330670.87085063354</v>
      </c>
      <c r="AE40" s="165">
        <f>IFERROR(_xlfn.XLOOKUP($D40,'Modelling New'!$D:$D,'Modelling New'!$O:$O),"")</f>
        <v>0.79723999058393868</v>
      </c>
      <c r="AF40" s="165">
        <f>IFERROR(_xlfn.XLOOKUP($D40,'Modelling New'!$D:$D,'Modelling New'!$W:$W),"")</f>
        <v>0.15087552509975616</v>
      </c>
      <c r="AG40" s="165">
        <f>IFERROR(_xlfn.XLOOKUP($D40,'Modelling New'!$D:$D,'Modelling New'!AE:AE),"")</f>
        <v>0.99750000000000005</v>
      </c>
      <c r="AH40" s="165">
        <f>IFERROR(_xlfn.XLOOKUP($D40,'Modelling New'!$D:$D,'Modelling New'!AF:AF),"")</f>
        <v>0.99750000000000005</v>
      </c>
      <c r="AI40" s="156"/>
      <c r="AJ40" s="156"/>
      <c r="AK40" s="156"/>
      <c r="AL40" s="156"/>
      <c r="AM40" s="156"/>
      <c r="AN40" s="166"/>
      <c r="AO40" s="163"/>
      <c r="AP40" s="163"/>
      <c r="AQ40" s="163"/>
      <c r="AR40" s="155">
        <f>IFERROR(_xlfn.XLOOKUP(Table13[[#This Row],[Month Year]],Modelling[Month],Modelling[Bugt_Capacity]),"")</f>
        <v>91.32</v>
      </c>
      <c r="AS40" s="155"/>
    </row>
    <row r="41" spans="1:45" x14ac:dyDescent="0.35">
      <c r="A41" s="154">
        <f t="shared" si="3"/>
        <v>45784</v>
      </c>
      <c r="B41" s="155">
        <f>YEAR(Table13[[#This Row],[Date]])+IF(MONTH(Table13[[#This Row],[Date]])&gt;=4,1,0)</f>
        <v>2026</v>
      </c>
      <c r="C41" s="156">
        <f>YEAR(Table13[[#This Row],[Date]])</f>
        <v>2025</v>
      </c>
      <c r="D41" s="157">
        <f>Table13[[#This Row],[Date]]-DAY(Table13[[#This Row],[Date]])+1</f>
        <v>45778</v>
      </c>
      <c r="E41" s="156">
        <f t="shared" si="0"/>
        <v>31</v>
      </c>
      <c r="F41" s="158">
        <f>IFERROR(_xlfn.XLOOKUP($A41,Raw_Data!$B:$B,Raw_Data!$OV:$OV),"")</f>
        <v>12.600000000000001</v>
      </c>
      <c r="G41" s="159">
        <f>IFERROR(_xlfn.XLOOKUP($A41,Raw_Data!$B:$B,Raw_Data!$OW:$OW),"")</f>
        <v>5.14</v>
      </c>
      <c r="H41" s="159"/>
      <c r="I41" s="159">
        <f>IFERROR(_xlfn.XLOOKUP($A41,Raw_Data!$B:$B,Raw_Data!$OX:$OX),"")</f>
        <v>4.91</v>
      </c>
      <c r="J41" s="159"/>
      <c r="K41" s="159">
        <f>IFERROR(_xlfn.XLOOKUP($A41,Raw_Data!$B:$B,Raw_Data!NN:NN),"")</f>
        <v>0</v>
      </c>
      <c r="L41" s="159">
        <f>IFERROR(_xlfn.XLOOKUP($A41,Raw_Data!$B:$B,Raw_Data!OZ:OZ),"")</f>
        <v>37.26</v>
      </c>
      <c r="M41" s="159">
        <f>IFERROR(_xlfn.XLOOKUP($A41,Raw_Data!$B:$B,Raw_Data!PA:PA),"")</f>
        <v>0</v>
      </c>
      <c r="N41" s="159">
        <f>IFERROR(_xlfn.XLOOKUP($A41,Raw_Data!$B:$B,Raw_Data!NQ:NQ),"")</f>
        <v>0</v>
      </c>
      <c r="O41" s="160">
        <f>IFERROR(1-(SUMIF(PA!$B:$B,$A41,PA!$AI:$AI)/($AA41+SUMIF(PA!$B:$B,$A41,PA!$AI:$AI))),"")</f>
        <v>0.99971131258429435</v>
      </c>
      <c r="P41" s="160"/>
      <c r="Q41" s="161"/>
      <c r="R41" s="160">
        <f>IFERROR(1-(SUMIF(GA!$C:$C,$A41,GA!$X:$X)/($AA41+SUMIF(GA!$C:$C,$A41,GA!$X:$X))),"")</f>
        <v>1</v>
      </c>
      <c r="S41" s="156"/>
      <c r="T41" s="161"/>
      <c r="U41" s="162">
        <f t="shared" si="1"/>
        <v>0.81138294903118435</v>
      </c>
      <c r="V41" s="162" t="str">
        <f>IFERROR(_xlfn.XLOOKUP($A41,Raw_Data!$B:$B,Raw_Data!$PE:$PE),"")</f>
        <v/>
      </c>
      <c r="W41" s="163">
        <f t="shared" si="2"/>
        <v>0.16699518177836181</v>
      </c>
      <c r="X41" s="155">
        <f>IFERROR(_xlfn.XLOOKUP($A41,Raw_Data!$B:$B,Raw_Data!$PB:$PB),"")</f>
        <v>372286.09999999974</v>
      </c>
      <c r="Y41" s="155">
        <f>IFERROR(_xlfn.XLOOKUP($A41,Raw_Data!$B:$B,Raw_Data!$OU:$OU),"")</f>
        <v>366000</v>
      </c>
      <c r="Z41" s="155"/>
      <c r="AA41" s="155">
        <f>IFERROR(_xlfn.XLOOKUP($A41,Raw_Data!$B:$B,Raw_Data!$OU:$OU),"")</f>
        <v>366000</v>
      </c>
      <c r="AB41" s="155">
        <f>IFERROR(_xlfn.XLOOKUP($A41,Raw_Data!$B:$B,Raw_Data!$I:$I)/1000,"")</f>
        <v>91.87</v>
      </c>
      <c r="AC41" s="164">
        <f>IFERROR(_xlfn.XLOOKUP($D41,'Modelling New'!$D:$D,'Modelling New'!$P:$P),"")</f>
        <v>4.5419354838709678</v>
      </c>
      <c r="AD41" s="155">
        <f>IFERROR(_xlfn.XLOOKUP($D41,'Modelling New'!$D:$D,'Modelling New'!$T:$T)*1000,"")</f>
        <v>330670.87085063354</v>
      </c>
      <c r="AE41" s="165">
        <f>IFERROR(_xlfn.XLOOKUP($D41,'Modelling New'!$D:$D,'Modelling New'!$O:$O),"")</f>
        <v>0.79723999058393868</v>
      </c>
      <c r="AF41" s="165">
        <f>IFERROR(_xlfn.XLOOKUP($D41,'Modelling New'!$D:$D,'Modelling New'!$W:$W),"")</f>
        <v>0.15087552509975616</v>
      </c>
      <c r="AG41" s="165">
        <f>IFERROR(_xlfn.XLOOKUP($D41,'Modelling New'!$D:$D,'Modelling New'!AE:AE),"")</f>
        <v>0.99750000000000005</v>
      </c>
      <c r="AH41" s="165">
        <f>IFERROR(_xlfn.XLOOKUP($D41,'Modelling New'!$D:$D,'Modelling New'!AF:AF),"")</f>
        <v>0.99750000000000005</v>
      </c>
      <c r="AI41" s="156"/>
      <c r="AJ41" s="156"/>
      <c r="AK41" s="156"/>
      <c r="AL41" s="156"/>
      <c r="AM41" s="156"/>
      <c r="AN41" s="166"/>
      <c r="AO41" s="163"/>
      <c r="AP41" s="163"/>
      <c r="AQ41" s="163"/>
      <c r="AR41" s="155">
        <f>IFERROR(_xlfn.XLOOKUP(Table13[[#This Row],[Month Year]],Modelling[Month],Modelling[Bugt_Capacity]),"")</f>
        <v>91.32</v>
      </c>
      <c r="AS41" s="155"/>
    </row>
    <row r="42" spans="1:45" x14ac:dyDescent="0.35">
      <c r="A42" s="154">
        <f t="shared" si="3"/>
        <v>45785</v>
      </c>
      <c r="B42" s="155">
        <f>YEAR(Table13[[#This Row],[Date]])+IF(MONTH(Table13[[#This Row],[Date]])&gt;=4,1,0)</f>
        <v>2026</v>
      </c>
      <c r="C42" s="156">
        <f>YEAR(Table13[[#This Row],[Date]])</f>
        <v>2025</v>
      </c>
      <c r="D42" s="157">
        <f>Table13[[#This Row],[Date]]-DAY(Table13[[#This Row],[Date]])+1</f>
        <v>45778</v>
      </c>
      <c r="E42" s="156">
        <f t="shared" si="0"/>
        <v>31</v>
      </c>
      <c r="F42" s="158">
        <f>IFERROR(_xlfn.XLOOKUP($A42,Raw_Data!$B:$B,Raw_Data!$OV:$OV),"")</f>
        <v>11.866666666666667</v>
      </c>
      <c r="G42" s="159">
        <f>IFERROR(_xlfn.XLOOKUP($A42,Raw_Data!$B:$B,Raw_Data!$OW:$OW),"")</f>
        <v>3.44</v>
      </c>
      <c r="H42" s="159"/>
      <c r="I42" s="159">
        <f>IFERROR(_xlfn.XLOOKUP($A42,Raw_Data!$B:$B,Raw_Data!$OX:$OX),"")</f>
        <v>3.26</v>
      </c>
      <c r="J42" s="159"/>
      <c r="K42" s="159">
        <f>IFERROR(_xlfn.XLOOKUP($A42,Raw_Data!$B:$B,Raw_Data!NN:NN),"")</f>
        <v>0</v>
      </c>
      <c r="L42" s="159">
        <f>IFERROR(_xlfn.XLOOKUP($A42,Raw_Data!$B:$B,Raw_Data!OZ:OZ),"")</f>
        <v>33.35</v>
      </c>
      <c r="M42" s="159">
        <f>IFERROR(_xlfn.XLOOKUP($A42,Raw_Data!$B:$B,Raw_Data!PA:PA),"")</f>
        <v>0</v>
      </c>
      <c r="N42" s="159">
        <f>IFERROR(_xlfn.XLOOKUP($A42,Raw_Data!$B:$B,Raw_Data!NQ:NQ),"")</f>
        <v>0</v>
      </c>
      <c r="O42" s="160">
        <f>IFERROR(1-(SUMIF(PA!$B:$B,$A42,PA!$AI:$AI)/($AA42+SUMIF(PA!$B:$B,$A42,PA!$AI:$AI))),"")</f>
        <v>0.99970769769907031</v>
      </c>
      <c r="P42" s="160"/>
      <c r="Q42" s="161"/>
      <c r="R42" s="160">
        <f>IFERROR(1-(SUMIF(GA!$C:$C,$A42,GA!$X:$X)/($AA42+SUMIF(GA!$C:$C,$A42,GA!$X:$X))),"")</f>
        <v>1</v>
      </c>
      <c r="S42" s="156"/>
      <c r="T42" s="161"/>
      <c r="U42" s="162">
        <f t="shared" si="1"/>
        <v>0.80134572659018699</v>
      </c>
      <c r="V42" s="162" t="str">
        <f>IFERROR(_xlfn.XLOOKUP($A42,Raw_Data!$B:$B,Raw_Data!$PE:$PE),"")</f>
        <v/>
      </c>
      <c r="W42" s="163">
        <f t="shared" si="2"/>
        <v>0.10950503723171266</v>
      </c>
      <c r="X42" s="155">
        <f>IFERROR(_xlfn.XLOOKUP($A42,Raw_Data!$B:$B,Raw_Data!$PB:$PB),"")</f>
        <v>248854.59999999998</v>
      </c>
      <c r="Y42" s="155">
        <f>IFERROR(_xlfn.XLOOKUP($A42,Raw_Data!$B:$B,Raw_Data!$OU:$OU),"")</f>
        <v>240000</v>
      </c>
      <c r="Z42" s="155"/>
      <c r="AA42" s="155">
        <f>IFERROR(_xlfn.XLOOKUP($A42,Raw_Data!$B:$B,Raw_Data!$OU:$OU),"")</f>
        <v>240000</v>
      </c>
      <c r="AB42" s="155">
        <f>IFERROR(_xlfn.XLOOKUP($A42,Raw_Data!$B:$B,Raw_Data!$I:$I)/1000,"")</f>
        <v>91.87</v>
      </c>
      <c r="AC42" s="164">
        <f>IFERROR(_xlfn.XLOOKUP($D42,'Modelling New'!$D:$D,'Modelling New'!$P:$P),"")</f>
        <v>4.5419354838709678</v>
      </c>
      <c r="AD42" s="155">
        <f>IFERROR(_xlfn.XLOOKUP($D42,'Modelling New'!$D:$D,'Modelling New'!$T:$T)*1000,"")</f>
        <v>330670.87085063354</v>
      </c>
      <c r="AE42" s="165">
        <f>IFERROR(_xlfn.XLOOKUP($D42,'Modelling New'!$D:$D,'Modelling New'!$O:$O),"")</f>
        <v>0.79723999058393868</v>
      </c>
      <c r="AF42" s="165">
        <f>IFERROR(_xlfn.XLOOKUP($D42,'Modelling New'!$D:$D,'Modelling New'!$W:$W),"")</f>
        <v>0.15087552509975616</v>
      </c>
      <c r="AG42" s="165">
        <f>IFERROR(_xlfn.XLOOKUP($D42,'Modelling New'!$D:$D,'Modelling New'!AE:AE),"")</f>
        <v>0.99750000000000005</v>
      </c>
      <c r="AH42" s="165">
        <f>IFERROR(_xlfn.XLOOKUP($D42,'Modelling New'!$D:$D,'Modelling New'!AF:AF),"")</f>
        <v>0.99750000000000005</v>
      </c>
      <c r="AI42" s="156"/>
      <c r="AJ42" s="156"/>
      <c r="AK42" s="156"/>
      <c r="AL42" s="156"/>
      <c r="AM42" s="156"/>
      <c r="AN42" s="166"/>
      <c r="AO42" s="163"/>
      <c r="AP42" s="163"/>
      <c r="AQ42" s="163"/>
      <c r="AR42" s="155">
        <f>IFERROR(_xlfn.XLOOKUP(Table13[[#This Row],[Month Year]],Modelling[Month],Modelling[Bugt_Capacity]),"")</f>
        <v>91.32</v>
      </c>
      <c r="AS42" s="155"/>
    </row>
    <row r="43" spans="1:45" x14ac:dyDescent="0.35">
      <c r="A43" s="154">
        <f t="shared" si="3"/>
        <v>45786</v>
      </c>
      <c r="B43" s="155">
        <f>YEAR(Table13[[#This Row],[Date]])+IF(MONTH(Table13[[#This Row],[Date]])&gt;=4,1,0)</f>
        <v>2026</v>
      </c>
      <c r="C43" s="156">
        <f>YEAR(Table13[[#This Row],[Date]])</f>
        <v>2025</v>
      </c>
      <c r="D43" s="157">
        <f>Table13[[#This Row],[Date]]-DAY(Table13[[#This Row],[Date]])+1</f>
        <v>45778</v>
      </c>
      <c r="E43" s="156">
        <f t="shared" si="0"/>
        <v>31</v>
      </c>
      <c r="F43" s="158">
        <f>IFERROR(_xlfn.XLOOKUP($A43,Raw_Data!$B:$B,Raw_Data!$OV:$OV),"")</f>
        <v>12.349999999999998</v>
      </c>
      <c r="G43" s="159">
        <f>IFERROR(_xlfn.XLOOKUP($A43,Raw_Data!$B:$B,Raw_Data!$OW:$OW),"")</f>
        <v>5.83</v>
      </c>
      <c r="H43" s="159"/>
      <c r="I43" s="159">
        <f>IFERROR(_xlfn.XLOOKUP($A43,Raw_Data!$B:$B,Raw_Data!$OX:$OX),"")</f>
        <v>5.56</v>
      </c>
      <c r="J43" s="159"/>
      <c r="K43" s="159">
        <f>IFERROR(_xlfn.XLOOKUP($A43,Raw_Data!$B:$B,Raw_Data!NN:NN),"")</f>
        <v>0</v>
      </c>
      <c r="L43" s="159">
        <f>IFERROR(_xlfn.XLOOKUP($A43,Raw_Data!$B:$B,Raw_Data!OZ:OZ),"")</f>
        <v>41.19</v>
      </c>
      <c r="M43" s="159">
        <f>IFERROR(_xlfn.XLOOKUP($A43,Raw_Data!$B:$B,Raw_Data!PA:PA),"")</f>
        <v>0</v>
      </c>
      <c r="N43" s="159">
        <f>IFERROR(_xlfn.XLOOKUP($A43,Raw_Data!$B:$B,Raw_Data!NQ:NQ),"")</f>
        <v>0</v>
      </c>
      <c r="O43" s="160">
        <f>IFERROR(1-(SUMIF(PA!$B:$B,$A43,PA!$AI:$AI)/($AA43+SUMIF(PA!$B:$B,$A43,PA!$AI:$AI))),"")</f>
        <v>0.99970817867872164</v>
      </c>
      <c r="P43" s="160"/>
      <c r="Q43" s="161"/>
      <c r="R43" s="160">
        <f>IFERROR(1-(SUMIF(GA!$C:$C,$A43,GA!$X:$X)/($AA43+SUMIF(GA!$C:$C,$A43,GA!$X:$X))),"")</f>
        <v>1</v>
      </c>
      <c r="S43" s="156"/>
      <c r="T43" s="161"/>
      <c r="U43" s="162">
        <f t="shared" si="1"/>
        <v>0.80266689010824643</v>
      </c>
      <c r="V43" s="162" t="str">
        <f>IFERROR(_xlfn.XLOOKUP($A43,Raw_Data!$B:$B,Raw_Data!$PE:$PE),"")</f>
        <v/>
      </c>
      <c r="W43" s="163">
        <f t="shared" si="2"/>
        <v>0.18707110527084245</v>
      </c>
      <c r="X43" s="155">
        <f>IFERROR(_xlfn.XLOOKUP($A43,Raw_Data!$B:$B,Raw_Data!$PB:$PB),"")</f>
        <v>421144.6</v>
      </c>
      <c r="Y43" s="155">
        <f>IFERROR(_xlfn.XLOOKUP($A43,Raw_Data!$B:$B,Raw_Data!$OU:$OU),"")</f>
        <v>410000</v>
      </c>
      <c r="Z43" s="155"/>
      <c r="AA43" s="155">
        <f>IFERROR(_xlfn.XLOOKUP($A43,Raw_Data!$B:$B,Raw_Data!$OU:$OU),"")</f>
        <v>410000</v>
      </c>
      <c r="AB43" s="155">
        <f>IFERROR(_xlfn.XLOOKUP($A43,Raw_Data!$B:$B,Raw_Data!$I:$I)/1000,"")</f>
        <v>91.87</v>
      </c>
      <c r="AC43" s="164">
        <f>IFERROR(_xlfn.XLOOKUP($D43,'Modelling New'!$D:$D,'Modelling New'!$P:$P),"")</f>
        <v>4.5419354838709678</v>
      </c>
      <c r="AD43" s="155">
        <f>IFERROR(_xlfn.XLOOKUP($D43,'Modelling New'!$D:$D,'Modelling New'!$T:$T)*1000,"")</f>
        <v>330670.87085063354</v>
      </c>
      <c r="AE43" s="165">
        <f>IFERROR(_xlfn.XLOOKUP($D43,'Modelling New'!$D:$D,'Modelling New'!$O:$O),"")</f>
        <v>0.79723999058393868</v>
      </c>
      <c r="AF43" s="165">
        <f>IFERROR(_xlfn.XLOOKUP($D43,'Modelling New'!$D:$D,'Modelling New'!$W:$W),"")</f>
        <v>0.15087552509975616</v>
      </c>
      <c r="AG43" s="165">
        <f>IFERROR(_xlfn.XLOOKUP($D43,'Modelling New'!$D:$D,'Modelling New'!AE:AE),"")</f>
        <v>0.99750000000000005</v>
      </c>
      <c r="AH43" s="165">
        <f>IFERROR(_xlfn.XLOOKUP($D43,'Modelling New'!$D:$D,'Modelling New'!AF:AF),"")</f>
        <v>0.99750000000000005</v>
      </c>
      <c r="AI43" s="156"/>
      <c r="AJ43" s="156"/>
      <c r="AK43" s="156"/>
      <c r="AL43" s="156"/>
      <c r="AM43" s="156"/>
      <c r="AN43" s="166"/>
      <c r="AO43" s="163"/>
      <c r="AP43" s="163"/>
      <c r="AQ43" s="163"/>
      <c r="AR43" s="155">
        <f>IFERROR(_xlfn.XLOOKUP(Table13[[#This Row],[Month Year]],Modelling[Month],Modelling[Bugt_Capacity]),"")</f>
        <v>91.32</v>
      </c>
      <c r="AS43" s="155"/>
    </row>
    <row r="44" spans="1:45" x14ac:dyDescent="0.35">
      <c r="A44" s="154">
        <f t="shared" si="3"/>
        <v>45787</v>
      </c>
      <c r="B44" s="155">
        <f>YEAR(Table13[[#This Row],[Date]])+IF(MONTH(Table13[[#This Row],[Date]])&gt;=4,1,0)</f>
        <v>2026</v>
      </c>
      <c r="C44" s="156">
        <f>YEAR(Table13[[#This Row],[Date]])</f>
        <v>2025</v>
      </c>
      <c r="D44" s="157">
        <f>Table13[[#This Row],[Date]]-DAY(Table13[[#This Row],[Date]])+1</f>
        <v>45778</v>
      </c>
      <c r="E44" s="156">
        <f t="shared" si="0"/>
        <v>31</v>
      </c>
      <c r="F44" s="158">
        <f>IFERROR(_xlfn.XLOOKUP($A44,Raw_Data!$B:$B,Raw_Data!$OV:$OV),"")</f>
        <v>12.466666666666665</v>
      </c>
      <c r="G44" s="159">
        <f>IFERROR(_xlfn.XLOOKUP($A44,Raw_Data!$B:$B,Raw_Data!$OW:$OW),"")</f>
        <v>6.12</v>
      </c>
      <c r="H44" s="159"/>
      <c r="I44" s="159">
        <f>IFERROR(_xlfn.XLOOKUP($A44,Raw_Data!$B:$B,Raw_Data!$OX:$OX),"")</f>
        <v>5.75</v>
      </c>
      <c r="J44" s="159"/>
      <c r="K44" s="159">
        <f>IFERROR(_xlfn.XLOOKUP($A44,Raw_Data!$B:$B,Raw_Data!NN:NN),"")</f>
        <v>0</v>
      </c>
      <c r="L44" s="159">
        <f>IFERROR(_xlfn.XLOOKUP($A44,Raw_Data!$B:$B,Raw_Data!OZ:OZ),"")</f>
        <v>42.15</v>
      </c>
      <c r="M44" s="159">
        <f>IFERROR(_xlfn.XLOOKUP($A44,Raw_Data!$B:$B,Raw_Data!PA:PA),"")</f>
        <v>0</v>
      </c>
      <c r="N44" s="159">
        <f>IFERROR(_xlfn.XLOOKUP($A44,Raw_Data!$B:$B,Raw_Data!NQ:NQ),"")</f>
        <v>0</v>
      </c>
      <c r="O44" s="160">
        <f>IFERROR(1-(SUMIF(PA!$B:$B,$A44,PA!$AI:$AI)/($AA44+SUMIF(PA!$B:$B,$A44,PA!$AI:$AI))),"")</f>
        <v>0.99959279115308919</v>
      </c>
      <c r="P44" s="160"/>
      <c r="Q44" s="161"/>
      <c r="R44" s="160">
        <f>IFERROR(1-(SUMIF(GA!$C:$C,$A44,GA!$X:$X)/($AA44+SUMIF(GA!$C:$C,$A44,GA!$X:$X))),"")</f>
        <v>1</v>
      </c>
      <c r="S44" s="156"/>
      <c r="T44" s="161"/>
      <c r="U44" s="162">
        <f t="shared" si="1"/>
        <v>0.81021859811359143</v>
      </c>
      <c r="V44" s="162" t="str">
        <f>IFERROR(_xlfn.XLOOKUP($A44,Raw_Data!$B:$B,Raw_Data!$PE:$PE),"")</f>
        <v/>
      </c>
      <c r="W44" s="163">
        <f t="shared" si="2"/>
        <v>0.1952839830632209</v>
      </c>
      <c r="X44" s="155">
        <f>IFERROR(_xlfn.XLOOKUP($A44,Raw_Data!$B:$B,Raw_Data!$PB:$PB),"")</f>
        <v>438872.60000000009</v>
      </c>
      <c r="Y44" s="155">
        <f>IFERROR(_xlfn.XLOOKUP($A44,Raw_Data!$B:$B,Raw_Data!$OU:$OU),"")</f>
        <v>428000</v>
      </c>
      <c r="Z44" s="155"/>
      <c r="AA44" s="155">
        <f>IFERROR(_xlfn.XLOOKUP($A44,Raw_Data!$B:$B,Raw_Data!$OU:$OU),"")</f>
        <v>428000</v>
      </c>
      <c r="AB44" s="155">
        <f>IFERROR(_xlfn.XLOOKUP($A44,Raw_Data!$B:$B,Raw_Data!$I:$I)/1000,"")</f>
        <v>91.87</v>
      </c>
      <c r="AC44" s="164">
        <f>IFERROR(_xlfn.XLOOKUP($D44,'Modelling New'!$D:$D,'Modelling New'!$P:$P),"")</f>
        <v>4.5419354838709678</v>
      </c>
      <c r="AD44" s="155">
        <f>IFERROR(_xlfn.XLOOKUP($D44,'Modelling New'!$D:$D,'Modelling New'!$T:$T)*1000,"")</f>
        <v>330670.87085063354</v>
      </c>
      <c r="AE44" s="165">
        <f>IFERROR(_xlfn.XLOOKUP($D44,'Modelling New'!$D:$D,'Modelling New'!$O:$O),"")</f>
        <v>0.79723999058393868</v>
      </c>
      <c r="AF44" s="165">
        <f>IFERROR(_xlfn.XLOOKUP($D44,'Modelling New'!$D:$D,'Modelling New'!$W:$W),"")</f>
        <v>0.15087552509975616</v>
      </c>
      <c r="AG44" s="165">
        <f>IFERROR(_xlfn.XLOOKUP($D44,'Modelling New'!$D:$D,'Modelling New'!AE:AE),"")</f>
        <v>0.99750000000000005</v>
      </c>
      <c r="AH44" s="165">
        <f>IFERROR(_xlfn.XLOOKUP($D44,'Modelling New'!$D:$D,'Modelling New'!AF:AF),"")</f>
        <v>0.99750000000000005</v>
      </c>
      <c r="AI44" s="156"/>
      <c r="AJ44" s="156"/>
      <c r="AK44" s="156"/>
      <c r="AL44" s="156"/>
      <c r="AM44" s="156"/>
      <c r="AN44" s="166"/>
      <c r="AO44" s="163"/>
      <c r="AP44" s="163"/>
      <c r="AQ44" s="163"/>
      <c r="AR44" s="155">
        <f>IFERROR(_xlfn.XLOOKUP(Table13[[#This Row],[Month Year]],Modelling[Month],Modelling[Bugt_Capacity]),"")</f>
        <v>91.32</v>
      </c>
      <c r="AS44" s="155"/>
    </row>
    <row r="45" spans="1:45" x14ac:dyDescent="0.35">
      <c r="A45" s="154">
        <f t="shared" si="3"/>
        <v>45788</v>
      </c>
      <c r="B45" s="155">
        <f>YEAR(Table13[[#This Row],[Date]])+IF(MONTH(Table13[[#This Row],[Date]])&gt;=4,1,0)</f>
        <v>2026</v>
      </c>
      <c r="C45" s="156">
        <f>YEAR(Table13[[#This Row],[Date]])</f>
        <v>2025</v>
      </c>
      <c r="D45" s="157">
        <f>Table13[[#This Row],[Date]]-DAY(Table13[[#This Row],[Date]])+1</f>
        <v>45778</v>
      </c>
      <c r="E45" s="156">
        <f t="shared" si="0"/>
        <v>31</v>
      </c>
      <c r="F45" s="158">
        <f>IFERROR(_xlfn.XLOOKUP($A45,Raw_Data!$B:$B,Raw_Data!$OV:$OV),"")</f>
        <v>12.1</v>
      </c>
      <c r="G45" s="159">
        <f>IFERROR(_xlfn.XLOOKUP($A45,Raw_Data!$B:$B,Raw_Data!$OW:$OW),"")</f>
        <v>3.46</v>
      </c>
      <c r="H45" s="159"/>
      <c r="I45" s="159">
        <f>IFERROR(_xlfn.XLOOKUP($A45,Raw_Data!$B:$B,Raw_Data!$OX:$OX),"")</f>
        <v>3.28</v>
      </c>
      <c r="J45" s="159"/>
      <c r="K45" s="159">
        <f>IFERROR(_xlfn.XLOOKUP($A45,Raw_Data!$B:$B,Raw_Data!NN:NN),"")</f>
        <v>0</v>
      </c>
      <c r="L45" s="159">
        <f>IFERROR(_xlfn.XLOOKUP($A45,Raw_Data!$B:$B,Raw_Data!OZ:OZ),"")</f>
        <v>33.11</v>
      </c>
      <c r="M45" s="159">
        <f>IFERROR(_xlfn.XLOOKUP($A45,Raw_Data!$B:$B,Raw_Data!PA:PA),"")</f>
        <v>0</v>
      </c>
      <c r="N45" s="159">
        <f>IFERROR(_xlfn.XLOOKUP($A45,Raw_Data!$B:$B,Raw_Data!NQ:NQ),"")</f>
        <v>0</v>
      </c>
      <c r="O45" s="160">
        <f>IFERROR(1-(SUMIF(PA!$B:$B,$A45,PA!$AI:$AI)/($AA45+SUMIF(PA!$B:$B,$A45,PA!$AI:$AI))),"")</f>
        <v>0.99756571073021549</v>
      </c>
      <c r="P45" s="160"/>
      <c r="Q45" s="161"/>
      <c r="R45" s="160">
        <f>IFERROR(1-(SUMIF(GA!$C:$C,$A45,GA!$X:$X)/($AA45+SUMIF(GA!$C:$C,$A45,GA!$X:$X))),"")</f>
        <v>1</v>
      </c>
      <c r="S45" s="156"/>
      <c r="T45" s="161"/>
      <c r="U45" s="162">
        <f t="shared" si="1"/>
        <v>0.83628244576774702</v>
      </c>
      <c r="V45" s="162" t="str">
        <f>IFERROR(_xlfn.XLOOKUP($A45,Raw_Data!$B:$B,Raw_Data!$PE:$PE),"")</f>
        <v/>
      </c>
      <c r="W45" s="163">
        <f t="shared" si="2"/>
        <v>0.11498028909329829</v>
      </c>
      <c r="X45" s="155">
        <f>IFERROR(_xlfn.XLOOKUP($A45,Raw_Data!$B:$B,Raw_Data!$PB:$PB),"")</f>
        <v>261207.49999999977</v>
      </c>
      <c r="Y45" s="155">
        <f>IFERROR(_xlfn.XLOOKUP($A45,Raw_Data!$B:$B,Raw_Data!$OU:$OU),"")</f>
        <v>252000</v>
      </c>
      <c r="Z45" s="155"/>
      <c r="AA45" s="155">
        <f>IFERROR(_xlfn.XLOOKUP($A45,Raw_Data!$B:$B,Raw_Data!$OU:$OU),"")</f>
        <v>252000</v>
      </c>
      <c r="AB45" s="155">
        <f>IFERROR(_xlfn.XLOOKUP($A45,Raw_Data!$B:$B,Raw_Data!$I:$I)/1000,"")</f>
        <v>91.87</v>
      </c>
      <c r="AC45" s="164">
        <f>IFERROR(_xlfn.XLOOKUP($D45,'Modelling New'!$D:$D,'Modelling New'!$P:$P),"")</f>
        <v>4.5419354838709678</v>
      </c>
      <c r="AD45" s="155">
        <f>IFERROR(_xlfn.XLOOKUP($D45,'Modelling New'!$D:$D,'Modelling New'!$T:$T)*1000,"")</f>
        <v>330670.87085063354</v>
      </c>
      <c r="AE45" s="165">
        <f>IFERROR(_xlfn.XLOOKUP($D45,'Modelling New'!$D:$D,'Modelling New'!$O:$O),"")</f>
        <v>0.79723999058393868</v>
      </c>
      <c r="AF45" s="165">
        <f>IFERROR(_xlfn.XLOOKUP($D45,'Modelling New'!$D:$D,'Modelling New'!$W:$W),"")</f>
        <v>0.15087552509975616</v>
      </c>
      <c r="AG45" s="165">
        <f>IFERROR(_xlfn.XLOOKUP($D45,'Modelling New'!$D:$D,'Modelling New'!AE:AE),"")</f>
        <v>0.99750000000000005</v>
      </c>
      <c r="AH45" s="165">
        <f>IFERROR(_xlfn.XLOOKUP($D45,'Modelling New'!$D:$D,'Modelling New'!AF:AF),"")</f>
        <v>0.99750000000000005</v>
      </c>
      <c r="AI45" s="156"/>
      <c r="AJ45" s="156"/>
      <c r="AK45" s="156"/>
      <c r="AL45" s="156"/>
      <c r="AM45" s="156"/>
      <c r="AN45" s="166"/>
      <c r="AO45" s="163"/>
      <c r="AP45" s="163"/>
      <c r="AQ45" s="163"/>
      <c r="AR45" s="155">
        <f>IFERROR(_xlfn.XLOOKUP(Table13[[#This Row],[Month Year]],Modelling[Month],Modelling[Bugt_Capacity]),"")</f>
        <v>91.32</v>
      </c>
      <c r="AS45" s="155"/>
    </row>
    <row r="46" spans="1:45" x14ac:dyDescent="0.35">
      <c r="A46" s="154">
        <f t="shared" si="3"/>
        <v>45789</v>
      </c>
      <c r="B46" s="155">
        <f>YEAR(Table13[[#This Row],[Date]])+IF(MONTH(Table13[[#This Row],[Date]])&gt;=4,1,0)</f>
        <v>2026</v>
      </c>
      <c r="C46" s="156">
        <f>YEAR(Table13[[#This Row],[Date]])</f>
        <v>2025</v>
      </c>
      <c r="D46" s="157">
        <f>Table13[[#This Row],[Date]]-DAY(Table13[[#This Row],[Date]])+1</f>
        <v>45778</v>
      </c>
      <c r="E46" s="156">
        <f t="shared" si="0"/>
        <v>31</v>
      </c>
      <c r="F46" s="158">
        <f>IFERROR(_xlfn.XLOOKUP($A46,Raw_Data!$B:$B,Raw_Data!$OV:$OV),"")</f>
        <v>12.483333333333334</v>
      </c>
      <c r="G46" s="159">
        <f>IFERROR(_xlfn.XLOOKUP($A46,Raw_Data!$B:$B,Raw_Data!$OW:$OW),"")</f>
        <v>5.38</v>
      </c>
      <c r="H46" s="159"/>
      <c r="I46" s="159">
        <f>IFERROR(_xlfn.XLOOKUP($A46,Raw_Data!$B:$B,Raw_Data!$OX:$OX),"")</f>
        <v>5.12</v>
      </c>
      <c r="J46" s="159"/>
      <c r="K46" s="159">
        <f>IFERROR(_xlfn.XLOOKUP($A46,Raw_Data!$B:$B,Raw_Data!NN:NN),"")</f>
        <v>0</v>
      </c>
      <c r="L46" s="159">
        <f>IFERROR(_xlfn.XLOOKUP($A46,Raw_Data!$B:$B,Raw_Data!OZ:OZ),"")</f>
        <v>38.47</v>
      </c>
      <c r="M46" s="159">
        <f>IFERROR(_xlfn.XLOOKUP($A46,Raw_Data!$B:$B,Raw_Data!PA:PA),"")</f>
        <v>0</v>
      </c>
      <c r="N46" s="159">
        <f>IFERROR(_xlfn.XLOOKUP($A46,Raw_Data!$B:$B,Raw_Data!NQ:NQ),"")</f>
        <v>0</v>
      </c>
      <c r="O46" s="160">
        <f>IFERROR(1-(SUMIF(PA!$B:$B,$A46,PA!$AI:$AI)/($AA46+SUMIF(PA!$B:$B,$A46,PA!$AI:$AI))),"")</f>
        <v>0.99980252922409674</v>
      </c>
      <c r="P46" s="160"/>
      <c r="Q46" s="161"/>
      <c r="R46" s="160">
        <f>IFERROR(1-(SUMIF(GA!$C:$C,$A46,GA!$X:$X)/($AA46+SUMIF(GA!$C:$C,$A46,GA!$X:$X))),"")</f>
        <v>1</v>
      </c>
      <c r="S46" s="156"/>
      <c r="T46" s="161"/>
      <c r="U46" s="162">
        <f t="shared" si="1"/>
        <v>0.79085936649613575</v>
      </c>
      <c r="V46" s="162" t="str">
        <f>IFERROR(_xlfn.XLOOKUP($A46,Raw_Data!$B:$B,Raw_Data!$PE:$PE),"")</f>
        <v/>
      </c>
      <c r="W46" s="163">
        <f t="shared" si="2"/>
        <v>0.16973280770915461</v>
      </c>
      <c r="X46" s="155">
        <f>IFERROR(_xlfn.XLOOKUP($A46,Raw_Data!$B:$B,Raw_Data!$PB:$PB),"")</f>
        <v>379993.09999999969</v>
      </c>
      <c r="Y46" s="155">
        <f>IFERROR(_xlfn.XLOOKUP($A46,Raw_Data!$B:$B,Raw_Data!$OU:$OU),"")</f>
        <v>372000</v>
      </c>
      <c r="Z46" s="155"/>
      <c r="AA46" s="155">
        <f>IFERROR(_xlfn.XLOOKUP($A46,Raw_Data!$B:$B,Raw_Data!$OU:$OU),"")</f>
        <v>372000</v>
      </c>
      <c r="AB46" s="155">
        <f>IFERROR(_xlfn.XLOOKUP($A46,Raw_Data!$B:$B,Raw_Data!$I:$I)/1000,"")</f>
        <v>91.87</v>
      </c>
      <c r="AC46" s="164">
        <f>IFERROR(_xlfn.XLOOKUP($D46,'Modelling New'!$D:$D,'Modelling New'!$P:$P),"")</f>
        <v>4.5419354838709678</v>
      </c>
      <c r="AD46" s="155">
        <f>IFERROR(_xlfn.XLOOKUP($D46,'Modelling New'!$D:$D,'Modelling New'!$T:$T)*1000,"")</f>
        <v>330670.87085063354</v>
      </c>
      <c r="AE46" s="165">
        <f>IFERROR(_xlfn.XLOOKUP($D46,'Modelling New'!$D:$D,'Modelling New'!$O:$O),"")</f>
        <v>0.79723999058393868</v>
      </c>
      <c r="AF46" s="165">
        <f>IFERROR(_xlfn.XLOOKUP($D46,'Modelling New'!$D:$D,'Modelling New'!$W:$W),"")</f>
        <v>0.15087552509975616</v>
      </c>
      <c r="AG46" s="165">
        <f>IFERROR(_xlfn.XLOOKUP($D46,'Modelling New'!$D:$D,'Modelling New'!AE:AE),"")</f>
        <v>0.99750000000000005</v>
      </c>
      <c r="AH46" s="165">
        <f>IFERROR(_xlfn.XLOOKUP($D46,'Modelling New'!$D:$D,'Modelling New'!AF:AF),"")</f>
        <v>0.99750000000000005</v>
      </c>
      <c r="AI46" s="156"/>
      <c r="AJ46" s="156"/>
      <c r="AK46" s="156"/>
      <c r="AL46" s="156"/>
      <c r="AM46" s="156"/>
      <c r="AN46" s="166"/>
      <c r="AO46" s="163"/>
      <c r="AP46" s="163"/>
      <c r="AQ46" s="163"/>
      <c r="AR46" s="155">
        <f>IFERROR(_xlfn.XLOOKUP(Table13[[#This Row],[Month Year]],Modelling[Month],Modelling[Bugt_Capacity]),"")</f>
        <v>91.32</v>
      </c>
      <c r="AS46" s="155"/>
    </row>
    <row r="47" spans="1:45" x14ac:dyDescent="0.35">
      <c r="A47" s="154">
        <f t="shared" si="3"/>
        <v>45790</v>
      </c>
      <c r="B47" s="155">
        <f>YEAR(Table13[[#This Row],[Date]])+IF(MONTH(Table13[[#This Row],[Date]])&gt;=4,1,0)</f>
        <v>2026</v>
      </c>
      <c r="C47" s="156">
        <f>YEAR(Table13[[#This Row],[Date]])</f>
        <v>2025</v>
      </c>
      <c r="D47" s="157">
        <f>Table13[[#This Row],[Date]]-DAY(Table13[[#This Row],[Date]])+1</f>
        <v>45778</v>
      </c>
      <c r="E47" s="156">
        <f t="shared" si="0"/>
        <v>31</v>
      </c>
      <c r="F47" s="158">
        <f>IFERROR(_xlfn.XLOOKUP($A47,Raw_Data!$B:$B,Raw_Data!$OV:$OV),"")</f>
        <v>12.55</v>
      </c>
      <c r="G47" s="159">
        <f>IFERROR(_xlfn.XLOOKUP($A47,Raw_Data!$B:$B,Raw_Data!$OW:$OW),"")</f>
        <v>3.4</v>
      </c>
      <c r="H47" s="159"/>
      <c r="I47" s="159">
        <f>IFERROR(_xlfn.XLOOKUP($A47,Raw_Data!$B:$B,Raw_Data!$OX:$OX),"")</f>
        <v>3.23</v>
      </c>
      <c r="J47" s="159"/>
      <c r="K47" s="159">
        <f>IFERROR(_xlfn.XLOOKUP($A47,Raw_Data!$B:$B,Raw_Data!NN:NN),"")</f>
        <v>0</v>
      </c>
      <c r="L47" s="159">
        <f>IFERROR(_xlfn.XLOOKUP($A47,Raw_Data!$B:$B,Raw_Data!OZ:OZ),"")</f>
        <v>33.39</v>
      </c>
      <c r="M47" s="159">
        <f>IFERROR(_xlfn.XLOOKUP($A47,Raw_Data!$B:$B,Raw_Data!PA:PA),"")</f>
        <v>0</v>
      </c>
      <c r="N47" s="159">
        <f>IFERROR(_xlfn.XLOOKUP($A47,Raw_Data!$B:$B,Raw_Data!NQ:NQ),"")</f>
        <v>0</v>
      </c>
      <c r="O47" s="160">
        <f>IFERROR(1-(SUMIF(PA!$B:$B,$A47,PA!$AI:$AI)/($AA47+SUMIF(PA!$B:$B,$A47,PA!$AI:$AI))),"")</f>
        <v>0.99979214001557193</v>
      </c>
      <c r="P47" s="160"/>
      <c r="Q47" s="161"/>
      <c r="R47" s="160">
        <f>IFERROR(1-(SUMIF(GA!$C:$C,$A47,GA!$X:$X)/($AA47+SUMIF(GA!$C:$C,$A47,GA!$X:$X))),"")</f>
        <v>1</v>
      </c>
      <c r="S47" s="156"/>
      <c r="T47" s="161"/>
      <c r="U47" s="162">
        <f t="shared" si="1"/>
        <v>0.8222683755919743</v>
      </c>
      <c r="V47" s="162" t="str">
        <f>IFERROR(_xlfn.XLOOKUP($A47,Raw_Data!$B:$B,Raw_Data!$PE:$PE),"")</f>
        <v/>
      </c>
      <c r="W47" s="163">
        <f t="shared" si="2"/>
        <v>0.11133012118557453</v>
      </c>
      <c r="X47" s="155">
        <f>IFERROR(_xlfn.XLOOKUP($A47,Raw_Data!$B:$B,Raw_Data!$PB:$PB),"")</f>
        <v>251049.69999999987</v>
      </c>
      <c r="Y47" s="155">
        <f>IFERROR(_xlfn.XLOOKUP($A47,Raw_Data!$B:$B,Raw_Data!$OU:$OU),"")</f>
        <v>244000</v>
      </c>
      <c r="Z47" s="155"/>
      <c r="AA47" s="155">
        <f>IFERROR(_xlfn.XLOOKUP($A47,Raw_Data!$B:$B,Raw_Data!$OU:$OU),"")</f>
        <v>244000</v>
      </c>
      <c r="AB47" s="155">
        <f>IFERROR(_xlfn.XLOOKUP($A47,Raw_Data!$B:$B,Raw_Data!$I:$I)/1000,"")</f>
        <v>91.87</v>
      </c>
      <c r="AC47" s="164">
        <f>IFERROR(_xlfn.XLOOKUP($D47,'Modelling New'!$D:$D,'Modelling New'!$P:$P),"")</f>
        <v>4.5419354838709678</v>
      </c>
      <c r="AD47" s="155">
        <f>IFERROR(_xlfn.XLOOKUP($D47,'Modelling New'!$D:$D,'Modelling New'!$T:$T)*1000,"")</f>
        <v>330670.87085063354</v>
      </c>
      <c r="AE47" s="165">
        <f>IFERROR(_xlfn.XLOOKUP($D47,'Modelling New'!$D:$D,'Modelling New'!$O:$O),"")</f>
        <v>0.79723999058393868</v>
      </c>
      <c r="AF47" s="165">
        <f>IFERROR(_xlfn.XLOOKUP($D47,'Modelling New'!$D:$D,'Modelling New'!$W:$W),"")</f>
        <v>0.15087552509975616</v>
      </c>
      <c r="AG47" s="165">
        <f>IFERROR(_xlfn.XLOOKUP($D47,'Modelling New'!$D:$D,'Modelling New'!AE:AE),"")</f>
        <v>0.99750000000000005</v>
      </c>
      <c r="AH47" s="165">
        <f>IFERROR(_xlfn.XLOOKUP($D47,'Modelling New'!$D:$D,'Modelling New'!AF:AF),"")</f>
        <v>0.99750000000000005</v>
      </c>
      <c r="AI47" s="156"/>
      <c r="AJ47" s="156"/>
      <c r="AK47" s="156"/>
      <c r="AL47" s="156"/>
      <c r="AM47" s="156"/>
      <c r="AN47" s="166"/>
      <c r="AO47" s="163"/>
      <c r="AP47" s="163"/>
      <c r="AQ47" s="163"/>
      <c r="AR47" s="155">
        <f>IFERROR(_xlfn.XLOOKUP(Table13[[#This Row],[Month Year]],Modelling[Month],Modelling[Bugt_Capacity]),"")</f>
        <v>91.32</v>
      </c>
      <c r="AS47" s="155"/>
    </row>
    <row r="48" spans="1:45" x14ac:dyDescent="0.35">
      <c r="A48" s="154">
        <f t="shared" si="3"/>
        <v>45791</v>
      </c>
      <c r="B48" s="155">
        <f>YEAR(Table13[[#This Row],[Date]])+IF(MONTH(Table13[[#This Row],[Date]])&gt;=4,1,0)</f>
        <v>2026</v>
      </c>
      <c r="C48" s="156">
        <f>YEAR(Table13[[#This Row],[Date]])</f>
        <v>2025</v>
      </c>
      <c r="D48" s="157">
        <f>Table13[[#This Row],[Date]]-DAY(Table13[[#This Row],[Date]])+1</f>
        <v>45778</v>
      </c>
      <c r="E48" s="156">
        <f t="shared" si="0"/>
        <v>31</v>
      </c>
      <c r="F48" s="158">
        <f>IFERROR(_xlfn.XLOOKUP($A48,Raw_Data!$B:$B,Raw_Data!$OV:$OV),"")</f>
        <v>12.400000000000002</v>
      </c>
      <c r="G48" s="159">
        <f>IFERROR(_xlfn.XLOOKUP($A48,Raw_Data!$B:$B,Raw_Data!$OW:$OW),"")</f>
        <v>4.74</v>
      </c>
      <c r="H48" s="159"/>
      <c r="I48" s="159">
        <f>IFERROR(_xlfn.XLOOKUP($A48,Raw_Data!$B:$B,Raw_Data!$OX:$OX),"")</f>
        <v>4.5199999999999996</v>
      </c>
      <c r="J48" s="159"/>
      <c r="K48" s="159">
        <f>IFERROR(_xlfn.XLOOKUP($A48,Raw_Data!$B:$B,Raw_Data!NN:NN),"")</f>
        <v>0</v>
      </c>
      <c r="L48" s="159">
        <f>IFERROR(_xlfn.XLOOKUP($A48,Raw_Data!$B:$B,Raw_Data!OZ:OZ),"")</f>
        <v>35.24</v>
      </c>
      <c r="M48" s="159">
        <f>IFERROR(_xlfn.XLOOKUP($A48,Raw_Data!$B:$B,Raw_Data!PA:PA),"")</f>
        <v>0</v>
      </c>
      <c r="N48" s="159">
        <f>IFERROR(_xlfn.XLOOKUP($A48,Raw_Data!$B:$B,Raw_Data!NQ:NQ),"")</f>
        <v>0</v>
      </c>
      <c r="O48" s="160">
        <f>IFERROR(1-(SUMIF(PA!$B:$B,$A48,PA!$AI:$AI)/($AA48+SUMIF(PA!$B:$B,$A48,PA!$AI:$AI))),"")</f>
        <v>0.99975504940779902</v>
      </c>
      <c r="P48" s="160"/>
      <c r="Q48" s="161"/>
      <c r="R48" s="160">
        <f>IFERROR(1-(SUMIF(GA!$C:$C,$A48,GA!$X:$X)/($AA48+SUMIF(GA!$C:$C,$A48,GA!$X:$X))),"")</f>
        <v>1</v>
      </c>
      <c r="S48" s="156"/>
      <c r="T48" s="161"/>
      <c r="U48" s="162">
        <f t="shared" si="1"/>
        <v>0.81877913288400028</v>
      </c>
      <c r="V48" s="162" t="str">
        <f>IFERROR(_xlfn.XLOOKUP($A48,Raw_Data!$B:$B,Raw_Data!$PE:$PE),"")</f>
        <v/>
      </c>
      <c r="W48" s="163">
        <f t="shared" si="2"/>
        <v>0.1551321360782596</v>
      </c>
      <c r="X48" s="155">
        <f>IFERROR(_xlfn.XLOOKUP($A48,Raw_Data!$B:$B,Raw_Data!$PB:$PB),"")</f>
        <v>345926.80000000005</v>
      </c>
      <c r="Y48" s="155">
        <f>IFERROR(_xlfn.XLOOKUP($A48,Raw_Data!$B:$B,Raw_Data!$OU:$OU),"")</f>
        <v>340000</v>
      </c>
      <c r="Z48" s="155"/>
      <c r="AA48" s="155">
        <f>IFERROR(_xlfn.XLOOKUP($A48,Raw_Data!$B:$B,Raw_Data!$OU:$OU),"")</f>
        <v>340000</v>
      </c>
      <c r="AB48" s="155">
        <f>IFERROR(_xlfn.XLOOKUP($A48,Raw_Data!$B:$B,Raw_Data!$I:$I)/1000,"")</f>
        <v>91.87</v>
      </c>
      <c r="AC48" s="164">
        <f>IFERROR(_xlfn.XLOOKUP($D48,'Modelling New'!$D:$D,'Modelling New'!$P:$P),"")</f>
        <v>4.5419354838709678</v>
      </c>
      <c r="AD48" s="155">
        <f>IFERROR(_xlfn.XLOOKUP($D48,'Modelling New'!$D:$D,'Modelling New'!$T:$T)*1000,"")</f>
        <v>330670.87085063354</v>
      </c>
      <c r="AE48" s="165">
        <f>IFERROR(_xlfn.XLOOKUP($D48,'Modelling New'!$D:$D,'Modelling New'!$O:$O),"")</f>
        <v>0.79723999058393868</v>
      </c>
      <c r="AF48" s="165">
        <f>IFERROR(_xlfn.XLOOKUP($D48,'Modelling New'!$D:$D,'Modelling New'!$W:$W),"")</f>
        <v>0.15087552509975616</v>
      </c>
      <c r="AG48" s="165">
        <f>IFERROR(_xlfn.XLOOKUP($D48,'Modelling New'!$D:$D,'Modelling New'!AE:AE),"")</f>
        <v>0.99750000000000005</v>
      </c>
      <c r="AH48" s="165">
        <f>IFERROR(_xlfn.XLOOKUP($D48,'Modelling New'!$D:$D,'Modelling New'!AF:AF),"")</f>
        <v>0.99750000000000005</v>
      </c>
      <c r="AI48" s="156"/>
      <c r="AJ48" s="156"/>
      <c r="AK48" s="156"/>
      <c r="AL48" s="156"/>
      <c r="AM48" s="156"/>
      <c r="AN48" s="166"/>
      <c r="AO48" s="163"/>
      <c r="AP48" s="163"/>
      <c r="AQ48" s="163"/>
      <c r="AR48" s="155">
        <f>IFERROR(_xlfn.XLOOKUP(Table13[[#This Row],[Month Year]],Modelling[Month],Modelling[Bugt_Capacity]),"")</f>
        <v>91.32</v>
      </c>
      <c r="AS48" s="155"/>
    </row>
    <row r="49" spans="1:45" x14ac:dyDescent="0.35">
      <c r="A49" s="154">
        <f t="shared" si="3"/>
        <v>45792</v>
      </c>
      <c r="B49" s="155">
        <f>YEAR(Table13[[#This Row],[Date]])+IF(MONTH(Table13[[#This Row],[Date]])&gt;=4,1,0)</f>
        <v>2026</v>
      </c>
      <c r="C49" s="156">
        <f>YEAR(Table13[[#This Row],[Date]])</f>
        <v>2025</v>
      </c>
      <c r="D49" s="157">
        <f>Table13[[#This Row],[Date]]-DAY(Table13[[#This Row],[Date]])+1</f>
        <v>45778</v>
      </c>
      <c r="E49" s="156">
        <f t="shared" si="0"/>
        <v>31</v>
      </c>
      <c r="F49" s="158">
        <f>IFERROR(_xlfn.XLOOKUP($A49,Raw_Data!$B:$B,Raw_Data!$OV:$OV),"")</f>
        <v>12.000000000000004</v>
      </c>
      <c r="G49" s="159">
        <f>IFERROR(_xlfn.XLOOKUP($A49,Raw_Data!$B:$B,Raw_Data!$OW:$OW),"")</f>
        <v>2.4119666666666668</v>
      </c>
      <c r="H49" s="159"/>
      <c r="I49" s="159">
        <f>IFERROR(_xlfn.XLOOKUP($A49,Raw_Data!$B:$B,Raw_Data!$OX:$OX),"")</f>
        <v>2.2107140875000026</v>
      </c>
      <c r="J49" s="159"/>
      <c r="K49" s="159">
        <f>IFERROR(_xlfn.XLOOKUP($A49,Raw_Data!$B:$B,Raw_Data!NN:NN),"")</f>
        <v>0</v>
      </c>
      <c r="L49" s="159">
        <f>IFERROR(_xlfn.XLOOKUP($A49,Raw_Data!$B:$B,Raw_Data!OZ:OZ),"")</f>
        <v>27.646002380952364</v>
      </c>
      <c r="M49" s="159">
        <f>IFERROR(_xlfn.XLOOKUP($A49,Raw_Data!$B:$B,Raw_Data!PA:PA),"")</f>
        <v>0</v>
      </c>
      <c r="N49" s="159">
        <f>IFERROR(_xlfn.XLOOKUP($A49,Raw_Data!$B:$B,Raw_Data!NQ:NQ),"")</f>
        <v>0</v>
      </c>
      <c r="O49" s="160">
        <f>IFERROR(1-(SUMIF(PA!$B:$B,$A49,PA!$AI:$AI)/($AA49+SUMIF(PA!$B:$B,$A49,PA!$AI:$AI))),"")</f>
        <v>0.99981783250106115</v>
      </c>
      <c r="P49" s="160"/>
      <c r="Q49" s="161"/>
      <c r="R49" s="160">
        <f>IFERROR(1-(SUMIF(GA!$C:$C,$A49,GA!$X:$X)/($AA49+SUMIF(GA!$C:$C,$A49,GA!$X:$X))),"")</f>
        <v>1</v>
      </c>
      <c r="S49" s="156"/>
      <c r="T49" s="161"/>
      <c r="U49" s="162">
        <f t="shared" si="1"/>
        <v>0.87642288083712749</v>
      </c>
      <c r="V49" s="162" t="str">
        <f>IFERROR(_xlfn.XLOOKUP($A49,Raw_Data!$B:$B,Raw_Data!$PE:$PE),"")</f>
        <v/>
      </c>
      <c r="W49" s="163">
        <f t="shared" si="2"/>
        <v>8.1216235946853552E-2</v>
      </c>
      <c r="X49" s="155">
        <f>IFERROR(_xlfn.XLOOKUP($A49,Raw_Data!$B:$B,Raw_Data!$PB:$PB),"")</f>
        <v>184356.69999999992</v>
      </c>
      <c r="Y49" s="155">
        <f>IFERROR(_xlfn.XLOOKUP($A49,Raw_Data!$B:$B,Raw_Data!$OU:$OU),"")</f>
        <v>178000</v>
      </c>
      <c r="Z49" s="155"/>
      <c r="AA49" s="155">
        <f>IFERROR(_xlfn.XLOOKUP($A49,Raw_Data!$B:$B,Raw_Data!$OU:$OU),"")</f>
        <v>178000</v>
      </c>
      <c r="AB49" s="155">
        <f>IFERROR(_xlfn.XLOOKUP($A49,Raw_Data!$B:$B,Raw_Data!$I:$I)/1000,"")</f>
        <v>91.87</v>
      </c>
      <c r="AC49" s="164">
        <f>IFERROR(_xlfn.XLOOKUP($D49,'Modelling New'!$D:$D,'Modelling New'!$P:$P),"")</f>
        <v>4.5419354838709678</v>
      </c>
      <c r="AD49" s="155">
        <f>IFERROR(_xlfn.XLOOKUP($D49,'Modelling New'!$D:$D,'Modelling New'!$T:$T)*1000,"")</f>
        <v>330670.87085063354</v>
      </c>
      <c r="AE49" s="165">
        <f>IFERROR(_xlfn.XLOOKUP($D49,'Modelling New'!$D:$D,'Modelling New'!$O:$O),"")</f>
        <v>0.79723999058393868</v>
      </c>
      <c r="AF49" s="165">
        <f>IFERROR(_xlfn.XLOOKUP($D49,'Modelling New'!$D:$D,'Modelling New'!$W:$W),"")</f>
        <v>0.15087552509975616</v>
      </c>
      <c r="AG49" s="165">
        <f>IFERROR(_xlfn.XLOOKUP($D49,'Modelling New'!$D:$D,'Modelling New'!AE:AE),"")</f>
        <v>0.99750000000000005</v>
      </c>
      <c r="AH49" s="165">
        <f>IFERROR(_xlfn.XLOOKUP($D49,'Modelling New'!$D:$D,'Modelling New'!AF:AF),"")</f>
        <v>0.99750000000000005</v>
      </c>
      <c r="AI49" s="156"/>
      <c r="AJ49" s="156"/>
      <c r="AK49" s="156"/>
      <c r="AL49" s="156"/>
      <c r="AM49" s="156"/>
      <c r="AN49" s="166"/>
      <c r="AO49" s="163"/>
      <c r="AP49" s="163"/>
      <c r="AQ49" s="163"/>
      <c r="AR49" s="155">
        <f>IFERROR(_xlfn.XLOOKUP(Table13[[#This Row],[Month Year]],Modelling[Month],Modelling[Bugt_Capacity]),"")</f>
        <v>91.32</v>
      </c>
      <c r="AS49" s="155"/>
    </row>
    <row r="50" spans="1:45" x14ac:dyDescent="0.35">
      <c r="A50" s="154">
        <f t="shared" si="3"/>
        <v>45793</v>
      </c>
      <c r="B50" s="155">
        <f>YEAR(Table13[[#This Row],[Date]])+IF(MONTH(Table13[[#This Row],[Date]])&gt;=4,1,0)</f>
        <v>2026</v>
      </c>
      <c r="C50" s="156">
        <f>YEAR(Table13[[#This Row],[Date]])</f>
        <v>2025</v>
      </c>
      <c r="D50" s="157">
        <f>Table13[[#This Row],[Date]]-DAY(Table13[[#This Row],[Date]])+1</f>
        <v>45778</v>
      </c>
      <c r="E50" s="156">
        <f t="shared" si="0"/>
        <v>31</v>
      </c>
      <c r="F50" s="158">
        <f>IFERROR(_xlfn.XLOOKUP($A50,Raw_Data!$B:$B,Raw_Data!$OV:$OV),"")</f>
        <v>12.333333333333332</v>
      </c>
      <c r="G50" s="159">
        <f>IFERROR(_xlfn.XLOOKUP($A50,Raw_Data!$B:$B,Raw_Data!$OW:$OW),"")</f>
        <v>3.76</v>
      </c>
      <c r="H50" s="159"/>
      <c r="I50" s="159">
        <f>IFERROR(_xlfn.XLOOKUP($A50,Raw_Data!$B:$B,Raw_Data!$OX:$OX),"")</f>
        <v>3.53</v>
      </c>
      <c r="J50" s="159"/>
      <c r="K50" s="159">
        <f>IFERROR(_xlfn.XLOOKUP($A50,Raw_Data!$B:$B,Raw_Data!NN:NN),"")</f>
        <v>0</v>
      </c>
      <c r="L50" s="159">
        <f>IFERROR(_xlfn.XLOOKUP($A50,Raw_Data!$B:$B,Raw_Data!OZ:OZ),"")</f>
        <v>32</v>
      </c>
      <c r="M50" s="159">
        <f>IFERROR(_xlfn.XLOOKUP($A50,Raw_Data!$B:$B,Raw_Data!PA:PA),"")</f>
        <v>0</v>
      </c>
      <c r="N50" s="159">
        <f>IFERROR(_xlfn.XLOOKUP($A50,Raw_Data!$B:$B,Raw_Data!NQ:NQ),"")</f>
        <v>0</v>
      </c>
      <c r="O50" s="160">
        <f>IFERROR(1-(SUMIF(PA!$B:$B,$A50,PA!$AI:$AI)/($AA50+SUMIF(PA!$B:$B,$A50,PA!$AI:$AI))),"")</f>
        <v>0.99979997351585259</v>
      </c>
      <c r="P50" s="160"/>
      <c r="Q50" s="161"/>
      <c r="R50" s="160">
        <f>IFERROR(1-(SUMIF(GA!$C:$C,$A50,GA!$X:$X)/($AA50+SUMIF(GA!$C:$C,$A50,GA!$X:$X))),"")</f>
        <v>1</v>
      </c>
      <c r="S50" s="156"/>
      <c r="T50" s="161"/>
      <c r="U50" s="162">
        <f t="shared" si="1"/>
        <v>0.84489383477268498</v>
      </c>
      <c r="V50" s="162" t="str">
        <f>IFERROR(_xlfn.XLOOKUP($A50,Raw_Data!$B:$B,Raw_Data!$PE:$PE),"")</f>
        <v/>
      </c>
      <c r="W50" s="163">
        <f t="shared" si="2"/>
        <v>0.12501825083953863</v>
      </c>
      <c r="X50" s="155">
        <f>IFERROR(_xlfn.XLOOKUP($A50,Raw_Data!$B:$B,Raw_Data!$PB:$PB),"")</f>
        <v>278251.90000000002</v>
      </c>
      <c r="Y50" s="155">
        <f>IFERROR(_xlfn.XLOOKUP($A50,Raw_Data!$B:$B,Raw_Data!$OU:$OU),"")</f>
        <v>274000</v>
      </c>
      <c r="Z50" s="155"/>
      <c r="AA50" s="155">
        <f>IFERROR(_xlfn.XLOOKUP($A50,Raw_Data!$B:$B,Raw_Data!$OU:$OU),"")</f>
        <v>274000</v>
      </c>
      <c r="AB50" s="155">
        <f>IFERROR(_xlfn.XLOOKUP($A50,Raw_Data!$B:$B,Raw_Data!$I:$I)/1000,"")</f>
        <v>91.87</v>
      </c>
      <c r="AC50" s="164">
        <f>IFERROR(_xlfn.XLOOKUP($D50,'Modelling New'!$D:$D,'Modelling New'!$P:$P),"")</f>
        <v>4.5419354838709678</v>
      </c>
      <c r="AD50" s="155">
        <f>IFERROR(_xlfn.XLOOKUP($D50,'Modelling New'!$D:$D,'Modelling New'!$T:$T)*1000,"")</f>
        <v>330670.87085063354</v>
      </c>
      <c r="AE50" s="165">
        <f>IFERROR(_xlfn.XLOOKUP($D50,'Modelling New'!$D:$D,'Modelling New'!$O:$O),"")</f>
        <v>0.79723999058393868</v>
      </c>
      <c r="AF50" s="165">
        <f>IFERROR(_xlfn.XLOOKUP($D50,'Modelling New'!$D:$D,'Modelling New'!$W:$W),"")</f>
        <v>0.15087552509975616</v>
      </c>
      <c r="AG50" s="165">
        <f>IFERROR(_xlfn.XLOOKUP($D50,'Modelling New'!$D:$D,'Modelling New'!AE:AE),"")</f>
        <v>0.99750000000000005</v>
      </c>
      <c r="AH50" s="165">
        <f>IFERROR(_xlfn.XLOOKUP($D50,'Modelling New'!$D:$D,'Modelling New'!AF:AF),"")</f>
        <v>0.99750000000000005</v>
      </c>
      <c r="AI50" s="156"/>
      <c r="AJ50" s="156"/>
      <c r="AK50" s="156"/>
      <c r="AL50" s="156"/>
      <c r="AM50" s="156"/>
      <c r="AN50" s="166"/>
      <c r="AO50" s="163"/>
      <c r="AP50" s="163"/>
      <c r="AQ50" s="163"/>
      <c r="AR50" s="155">
        <f>IFERROR(_xlfn.XLOOKUP(Table13[[#This Row],[Month Year]],Modelling[Month],Modelling[Bugt_Capacity]),"")</f>
        <v>91.32</v>
      </c>
      <c r="AS50" s="155"/>
    </row>
    <row r="51" spans="1:45" x14ac:dyDescent="0.35">
      <c r="A51" s="154">
        <f t="shared" si="3"/>
        <v>45794</v>
      </c>
      <c r="B51" s="155">
        <f>YEAR(Table13[[#This Row],[Date]])+IF(MONTH(Table13[[#This Row],[Date]])&gt;=4,1,0)</f>
        <v>2026</v>
      </c>
      <c r="C51" s="156">
        <f>YEAR(Table13[[#This Row],[Date]])</f>
        <v>2025</v>
      </c>
      <c r="D51" s="157">
        <f>Table13[[#This Row],[Date]]-DAY(Table13[[#This Row],[Date]])+1</f>
        <v>45778</v>
      </c>
      <c r="E51" s="156">
        <f t="shared" si="0"/>
        <v>31</v>
      </c>
      <c r="F51" s="158">
        <f>IFERROR(_xlfn.XLOOKUP($A51,Raw_Data!$B:$B,Raw_Data!$OV:$OV),"")</f>
        <v>12.416666666666664</v>
      </c>
      <c r="G51" s="159">
        <f>IFERROR(_xlfn.XLOOKUP($A51,Raw_Data!$B:$B,Raw_Data!$OW:$OW),"")</f>
        <v>3.22</v>
      </c>
      <c r="H51" s="159"/>
      <c r="I51" s="159">
        <f>IFERROR(_xlfn.XLOOKUP($A51,Raw_Data!$B:$B,Raw_Data!$OX:$OX),"")</f>
        <v>3</v>
      </c>
      <c r="J51" s="159"/>
      <c r="K51" s="159">
        <f>IFERROR(_xlfn.XLOOKUP($A51,Raw_Data!$B:$B,Raw_Data!NN:NN),"")</f>
        <v>0</v>
      </c>
      <c r="L51" s="159">
        <f>IFERROR(_xlfn.XLOOKUP($A51,Raw_Data!$B:$B,Raw_Data!OZ:OZ),"")</f>
        <v>30.13</v>
      </c>
      <c r="M51" s="159">
        <f>IFERROR(_xlfn.XLOOKUP($A51,Raw_Data!$B:$B,Raw_Data!PA:PA),"")</f>
        <v>0</v>
      </c>
      <c r="N51" s="159">
        <f>IFERROR(_xlfn.XLOOKUP($A51,Raw_Data!$B:$B,Raw_Data!NQ:NQ),"")</f>
        <v>0</v>
      </c>
      <c r="O51" s="160">
        <f>IFERROR(1-(SUMIF(PA!$B:$B,$A51,PA!$AI:$AI)/($AA51+SUMIF(PA!$B:$B,$A51,PA!$AI:$AI))),"")</f>
        <v>0.9997049408017169</v>
      </c>
      <c r="P51" s="160"/>
      <c r="Q51" s="161"/>
      <c r="R51" s="160">
        <f>IFERROR(1-(SUMIF(GA!$C:$C,$A51,GA!$X:$X)/($AA51+SUMIF(GA!$C:$C,$A51,GA!$X:$X))),"")</f>
        <v>1</v>
      </c>
      <c r="S51" s="156"/>
      <c r="T51" s="161"/>
      <c r="U51" s="162">
        <f t="shared" si="1"/>
        <v>0.86353905881499216</v>
      </c>
      <c r="V51" s="162" t="str">
        <f>IFERROR(_xlfn.XLOOKUP($A51,Raw_Data!$B:$B,Raw_Data!$PE:$PE),"")</f>
        <v/>
      </c>
      <c r="W51" s="163">
        <f t="shared" si="2"/>
        <v>0.10859249525478172</v>
      </c>
      <c r="X51" s="155">
        <f>IFERROR(_xlfn.XLOOKUP($A51,Raw_Data!$B:$B,Raw_Data!$PB:$PB),"")</f>
        <v>242923.89999999985</v>
      </c>
      <c r="Y51" s="155">
        <f>IFERROR(_xlfn.XLOOKUP($A51,Raw_Data!$B:$B,Raw_Data!$OU:$OU),"")</f>
        <v>238000</v>
      </c>
      <c r="Z51" s="155"/>
      <c r="AA51" s="155">
        <f>IFERROR(_xlfn.XLOOKUP($A51,Raw_Data!$B:$B,Raw_Data!$OU:$OU),"")</f>
        <v>238000</v>
      </c>
      <c r="AB51" s="155">
        <f>IFERROR(_xlfn.XLOOKUP($A51,Raw_Data!$B:$B,Raw_Data!$I:$I)/1000,"")</f>
        <v>91.87</v>
      </c>
      <c r="AC51" s="164">
        <f>IFERROR(_xlfn.XLOOKUP($D51,'Modelling New'!$D:$D,'Modelling New'!$P:$P),"")</f>
        <v>4.5419354838709678</v>
      </c>
      <c r="AD51" s="155">
        <f>IFERROR(_xlfn.XLOOKUP($D51,'Modelling New'!$D:$D,'Modelling New'!$T:$T)*1000,"")</f>
        <v>330670.87085063354</v>
      </c>
      <c r="AE51" s="165">
        <f>IFERROR(_xlfn.XLOOKUP($D51,'Modelling New'!$D:$D,'Modelling New'!$O:$O),"")</f>
        <v>0.79723999058393868</v>
      </c>
      <c r="AF51" s="165">
        <f>IFERROR(_xlfn.XLOOKUP($D51,'Modelling New'!$D:$D,'Modelling New'!$W:$W),"")</f>
        <v>0.15087552509975616</v>
      </c>
      <c r="AG51" s="165">
        <f>IFERROR(_xlfn.XLOOKUP($D51,'Modelling New'!$D:$D,'Modelling New'!AE:AE),"")</f>
        <v>0.99750000000000005</v>
      </c>
      <c r="AH51" s="165">
        <f>IFERROR(_xlfn.XLOOKUP($D51,'Modelling New'!$D:$D,'Modelling New'!AF:AF),"")</f>
        <v>0.99750000000000005</v>
      </c>
      <c r="AI51" s="156"/>
      <c r="AJ51" s="156"/>
      <c r="AK51" s="156"/>
      <c r="AL51" s="156"/>
      <c r="AM51" s="156"/>
      <c r="AN51" s="166"/>
      <c r="AO51" s="163"/>
      <c r="AP51" s="163"/>
      <c r="AQ51" s="163"/>
      <c r="AR51" s="155">
        <f>IFERROR(_xlfn.XLOOKUP(Table13[[#This Row],[Month Year]],Modelling[Month],Modelling[Bugt_Capacity]),"")</f>
        <v>91.32</v>
      </c>
      <c r="AS51" s="155"/>
    </row>
    <row r="52" spans="1:45" x14ac:dyDescent="0.35">
      <c r="A52" s="154">
        <f t="shared" si="3"/>
        <v>45795</v>
      </c>
      <c r="B52" s="155">
        <f>YEAR(Table13[[#This Row],[Date]])+IF(MONTH(Table13[[#This Row],[Date]])&gt;=4,1,0)</f>
        <v>2026</v>
      </c>
      <c r="C52" s="156">
        <f>YEAR(Table13[[#This Row],[Date]])</f>
        <v>2025</v>
      </c>
      <c r="D52" s="157">
        <f>Table13[[#This Row],[Date]]-DAY(Table13[[#This Row],[Date]])+1</f>
        <v>45778</v>
      </c>
      <c r="E52" s="156">
        <f t="shared" si="0"/>
        <v>31</v>
      </c>
      <c r="F52" s="158">
        <f>IFERROR(_xlfn.XLOOKUP($A52,Raw_Data!$B:$B,Raw_Data!$OV:$OV),"")</f>
        <v>12.133333333333333</v>
      </c>
      <c r="G52" s="159">
        <f>IFERROR(_xlfn.XLOOKUP($A52,Raw_Data!$B:$B,Raw_Data!$OW:$OW),"")</f>
        <v>1.96</v>
      </c>
      <c r="H52" s="159"/>
      <c r="I52" s="159">
        <f>IFERROR(_xlfn.XLOOKUP($A52,Raw_Data!$B:$B,Raw_Data!$OX:$OX),"")</f>
        <v>1.79</v>
      </c>
      <c r="J52" s="159"/>
      <c r="K52" s="159">
        <f>IFERROR(_xlfn.XLOOKUP($A52,Raw_Data!$B:$B,Raw_Data!NN:NN),"")</f>
        <v>0</v>
      </c>
      <c r="L52" s="159">
        <f>IFERROR(_xlfn.XLOOKUP($A52,Raw_Data!$B:$B,Raw_Data!OZ:OZ),"")</f>
        <v>27.289256293222692</v>
      </c>
      <c r="M52" s="159">
        <f>IFERROR(_xlfn.XLOOKUP($A52,Raw_Data!$B:$B,Raw_Data!PA:PA),"")</f>
        <v>0</v>
      </c>
      <c r="N52" s="159">
        <f>IFERROR(_xlfn.XLOOKUP($A52,Raw_Data!$B:$B,Raw_Data!NQ:NQ),"")</f>
        <v>0</v>
      </c>
      <c r="O52" s="160">
        <f>IFERROR(1-(SUMIF(PA!$B:$B,$A52,PA!$AI:$AI)/($AA52+SUMIF(PA!$B:$B,$A52,PA!$AI:$AI))),"")</f>
        <v>0.99994594349824428</v>
      </c>
      <c r="P52" s="160"/>
      <c r="Q52" s="161"/>
      <c r="R52" s="160">
        <f>IFERROR(1-(SUMIF(GA!$C:$C,$A52,GA!$X:$X)/($AA52+SUMIF(GA!$C:$C,$A52,GA!$X:$X))),"")</f>
        <v>1</v>
      </c>
      <c r="S52" s="156"/>
      <c r="T52" s="161"/>
      <c r="U52" s="162">
        <f t="shared" si="1"/>
        <v>0.88782242092147445</v>
      </c>
      <c r="V52" s="162" t="str">
        <f>IFERROR(_xlfn.XLOOKUP($A52,Raw_Data!$B:$B,Raw_Data!$PE:$PE),"")</f>
        <v/>
      </c>
      <c r="W52" s="163">
        <f t="shared" si="2"/>
        <v>6.6615564315958539E-2</v>
      </c>
      <c r="X52" s="155">
        <f>IFERROR(_xlfn.XLOOKUP($A52,Raw_Data!$B:$B,Raw_Data!$PB:$PB),"")</f>
        <v>147793.79999999999</v>
      </c>
      <c r="Y52" s="155">
        <f>IFERROR(_xlfn.XLOOKUP($A52,Raw_Data!$B:$B,Raw_Data!$OU:$OU),"")</f>
        <v>146000</v>
      </c>
      <c r="Z52" s="155"/>
      <c r="AA52" s="155">
        <f>IFERROR(_xlfn.XLOOKUP($A52,Raw_Data!$B:$B,Raw_Data!$OU:$OU),"")</f>
        <v>146000</v>
      </c>
      <c r="AB52" s="155">
        <f>IFERROR(_xlfn.XLOOKUP($A52,Raw_Data!$B:$B,Raw_Data!$I:$I)/1000,"")</f>
        <v>91.87</v>
      </c>
      <c r="AC52" s="164">
        <f>IFERROR(_xlfn.XLOOKUP($D52,'Modelling New'!$D:$D,'Modelling New'!$P:$P),"")</f>
        <v>4.5419354838709678</v>
      </c>
      <c r="AD52" s="155">
        <f>IFERROR(_xlfn.XLOOKUP($D52,'Modelling New'!$D:$D,'Modelling New'!$T:$T)*1000,"")</f>
        <v>330670.87085063354</v>
      </c>
      <c r="AE52" s="165">
        <f>IFERROR(_xlfn.XLOOKUP($D52,'Modelling New'!$D:$D,'Modelling New'!$O:$O),"")</f>
        <v>0.79723999058393868</v>
      </c>
      <c r="AF52" s="165">
        <f>IFERROR(_xlfn.XLOOKUP($D52,'Modelling New'!$D:$D,'Modelling New'!$W:$W),"")</f>
        <v>0.15087552509975616</v>
      </c>
      <c r="AG52" s="165">
        <f>IFERROR(_xlfn.XLOOKUP($D52,'Modelling New'!$D:$D,'Modelling New'!AE:AE),"")</f>
        <v>0.99750000000000005</v>
      </c>
      <c r="AH52" s="165">
        <f>IFERROR(_xlfn.XLOOKUP($D52,'Modelling New'!$D:$D,'Modelling New'!AF:AF),"")</f>
        <v>0.99750000000000005</v>
      </c>
      <c r="AI52" s="156"/>
      <c r="AJ52" s="156"/>
      <c r="AK52" s="156"/>
      <c r="AL52" s="156"/>
      <c r="AM52" s="156"/>
      <c r="AN52" s="166"/>
      <c r="AO52" s="163"/>
      <c r="AP52" s="163"/>
      <c r="AQ52" s="163"/>
      <c r="AR52" s="155">
        <f>IFERROR(_xlfn.XLOOKUP(Table13[[#This Row],[Month Year]],Modelling[Month],Modelling[Bugt_Capacity]),"")</f>
        <v>91.32</v>
      </c>
      <c r="AS52" s="155"/>
    </row>
    <row r="53" spans="1:45" x14ac:dyDescent="0.35">
      <c r="A53" s="154">
        <f t="shared" si="3"/>
        <v>45796</v>
      </c>
      <c r="B53" s="155">
        <f>YEAR(Table13[[#This Row],[Date]])+IF(MONTH(Table13[[#This Row],[Date]])&gt;=4,1,0)</f>
        <v>2026</v>
      </c>
      <c r="C53" s="156">
        <f>YEAR(Table13[[#This Row],[Date]])</f>
        <v>2025</v>
      </c>
      <c r="D53" s="157">
        <f>Table13[[#This Row],[Date]]-DAY(Table13[[#This Row],[Date]])+1</f>
        <v>45778</v>
      </c>
      <c r="E53" s="156">
        <f t="shared" si="0"/>
        <v>31</v>
      </c>
      <c r="F53" s="158">
        <f>IFERROR(_xlfn.XLOOKUP($A53,Raw_Data!$B:$B,Raw_Data!$OV:$OV),"")</f>
        <v>10.633333333333333</v>
      </c>
      <c r="G53" s="159">
        <f>IFERROR(_xlfn.XLOOKUP($A53,Raw_Data!$B:$B,Raw_Data!$OW:$OW),"")</f>
        <v>3.97</v>
      </c>
      <c r="H53" s="159"/>
      <c r="I53" s="159">
        <f>IFERROR(_xlfn.XLOOKUP($A53,Raw_Data!$B:$B,Raw_Data!$OX:$OX),"")</f>
        <v>3.63</v>
      </c>
      <c r="J53" s="159"/>
      <c r="K53" s="159">
        <f>IFERROR(_xlfn.XLOOKUP($A53,Raw_Data!$B:$B,Raw_Data!NN:NN),"")</f>
        <v>0</v>
      </c>
      <c r="L53" s="159">
        <f>IFERROR(_xlfn.XLOOKUP($A53,Raw_Data!$B:$B,Raw_Data!OZ:OZ),"")</f>
        <v>34.79</v>
      </c>
      <c r="M53" s="159">
        <f>IFERROR(_xlfn.XLOOKUP($A53,Raw_Data!$B:$B,Raw_Data!PA:PA),"")</f>
        <v>0</v>
      </c>
      <c r="N53" s="159">
        <f>IFERROR(_xlfn.XLOOKUP($A53,Raw_Data!$B:$B,Raw_Data!NQ:NQ),"")</f>
        <v>0</v>
      </c>
      <c r="O53" s="160">
        <f>IFERROR(1-(SUMIF(PA!$B:$B,$A53,PA!$AI:$AI)/($AA53+SUMIF(PA!$B:$B,$A53,PA!$AI:$AI))),"")</f>
        <v>1</v>
      </c>
      <c r="P53" s="160"/>
      <c r="Q53" s="161"/>
      <c r="R53" s="160">
        <f>IFERROR(1-(SUMIF(GA!$C:$C,$A53,GA!$X:$X)/($AA53+SUMIF(GA!$C:$C,$A53,GA!$X:$X))),"")</f>
        <v>1</v>
      </c>
      <c r="S53" s="156"/>
      <c r="T53" s="161"/>
      <c r="U53" s="162">
        <f t="shared" si="1"/>
        <v>0.85760181547707393</v>
      </c>
      <c r="V53" s="162" t="str">
        <f>IFERROR(_xlfn.XLOOKUP($A53,Raw_Data!$B:$B,Raw_Data!$PE:$PE),"")</f>
        <v/>
      </c>
      <c r="W53" s="163">
        <f t="shared" si="2"/>
        <v>0.13049350270112425</v>
      </c>
      <c r="X53" s="155">
        <f>IFERROR(_xlfn.XLOOKUP($A53,Raw_Data!$B:$B,Raw_Data!$PB:$PB),"")</f>
        <v>293791.3</v>
      </c>
      <c r="Y53" s="155">
        <f>IFERROR(_xlfn.XLOOKUP($A53,Raw_Data!$B:$B,Raw_Data!$OU:$OU),"")</f>
        <v>286000</v>
      </c>
      <c r="Z53" s="155"/>
      <c r="AA53" s="155">
        <f>IFERROR(_xlfn.XLOOKUP($A53,Raw_Data!$B:$B,Raw_Data!$OU:$OU),"")</f>
        <v>286000</v>
      </c>
      <c r="AB53" s="155">
        <f>IFERROR(_xlfn.XLOOKUP($A53,Raw_Data!$B:$B,Raw_Data!$I:$I)/1000,"")</f>
        <v>91.87</v>
      </c>
      <c r="AC53" s="164">
        <f>IFERROR(_xlfn.XLOOKUP($D53,'Modelling New'!$D:$D,'Modelling New'!$P:$P),"")</f>
        <v>4.5419354838709678</v>
      </c>
      <c r="AD53" s="155">
        <f>IFERROR(_xlfn.XLOOKUP($D53,'Modelling New'!$D:$D,'Modelling New'!$T:$T)*1000,"")</f>
        <v>330670.87085063354</v>
      </c>
      <c r="AE53" s="165">
        <f>IFERROR(_xlfn.XLOOKUP($D53,'Modelling New'!$D:$D,'Modelling New'!$O:$O),"")</f>
        <v>0.79723999058393868</v>
      </c>
      <c r="AF53" s="165">
        <f>IFERROR(_xlfn.XLOOKUP($D53,'Modelling New'!$D:$D,'Modelling New'!$W:$W),"")</f>
        <v>0.15087552509975616</v>
      </c>
      <c r="AG53" s="165">
        <f>IFERROR(_xlfn.XLOOKUP($D53,'Modelling New'!$D:$D,'Modelling New'!AE:AE),"")</f>
        <v>0.99750000000000005</v>
      </c>
      <c r="AH53" s="165">
        <f>IFERROR(_xlfn.XLOOKUP($D53,'Modelling New'!$D:$D,'Modelling New'!AF:AF),"")</f>
        <v>0.99750000000000005</v>
      </c>
      <c r="AI53" s="156"/>
      <c r="AJ53" s="156"/>
      <c r="AK53" s="156"/>
      <c r="AL53" s="156"/>
      <c r="AM53" s="156"/>
      <c r="AN53" s="166"/>
      <c r="AO53" s="163"/>
      <c r="AP53" s="163"/>
      <c r="AQ53" s="163"/>
      <c r="AR53" s="155">
        <f>IFERROR(_xlfn.XLOOKUP(Table13[[#This Row],[Month Year]],Modelling[Month],Modelling[Bugt_Capacity]),"")</f>
        <v>91.32</v>
      </c>
      <c r="AS53" s="155"/>
    </row>
    <row r="54" spans="1:45" x14ac:dyDescent="0.35">
      <c r="A54" s="154">
        <f t="shared" si="3"/>
        <v>45797</v>
      </c>
      <c r="B54" s="155">
        <f>YEAR(Table13[[#This Row],[Date]])+IF(MONTH(Table13[[#This Row],[Date]])&gt;=4,1,0)</f>
        <v>2026</v>
      </c>
      <c r="C54" s="156">
        <f>YEAR(Table13[[#This Row],[Date]])</f>
        <v>2025</v>
      </c>
      <c r="D54" s="157">
        <f>Table13[[#This Row],[Date]]-DAY(Table13[[#This Row],[Date]])+1</f>
        <v>45778</v>
      </c>
      <c r="E54" s="156">
        <f t="shared" si="0"/>
        <v>31</v>
      </c>
      <c r="F54" s="158">
        <f>IFERROR(_xlfn.XLOOKUP($A54,Raw_Data!$B:$B,Raw_Data!$OV:$OV),"")</f>
        <v>12.733333333333334</v>
      </c>
      <c r="G54" s="159">
        <f>IFERROR(_xlfn.XLOOKUP($A54,Raw_Data!$B:$B,Raw_Data!$OW:$OW),"")</f>
        <v>2.2599999999999998</v>
      </c>
      <c r="H54" s="159"/>
      <c r="I54" s="159">
        <f>IFERROR(_xlfn.XLOOKUP($A54,Raw_Data!$B:$B,Raw_Data!$OX:$OX),"")</f>
        <v>2.06</v>
      </c>
      <c r="J54" s="159"/>
      <c r="K54" s="159">
        <f>IFERROR(_xlfn.XLOOKUP($A54,Raw_Data!$B:$B,Raw_Data!NN:NN),"")</f>
        <v>0</v>
      </c>
      <c r="L54" s="159">
        <f>IFERROR(_xlfn.XLOOKUP($A54,Raw_Data!$B:$B,Raw_Data!OZ:OZ),"")</f>
        <v>28.83</v>
      </c>
      <c r="M54" s="159">
        <f>IFERROR(_xlfn.XLOOKUP($A54,Raw_Data!$B:$B,Raw_Data!PA:PA),"")</f>
        <v>0</v>
      </c>
      <c r="N54" s="159">
        <f>IFERROR(_xlfn.XLOOKUP($A54,Raw_Data!$B:$B,Raw_Data!NQ:NQ),"")</f>
        <v>0</v>
      </c>
      <c r="O54" s="160">
        <f>IFERROR(1-(SUMIF(PA!$B:$B,$A54,PA!$AI:$AI)/($AA54+SUMIF(PA!$B:$B,$A54,PA!$AI:$AI))),"")</f>
        <v>0.99992990277686211</v>
      </c>
      <c r="P54" s="160"/>
      <c r="Q54" s="161"/>
      <c r="R54" s="160">
        <f>IFERROR(1-(SUMIF(GA!$C:$C,$A54,GA!$X:$X)/($AA54+SUMIF(GA!$C:$C,$A54,GA!$X:$X))),"")</f>
        <v>1</v>
      </c>
      <c r="S54" s="156"/>
      <c r="T54" s="161"/>
      <c r="U54" s="162">
        <f t="shared" si="1"/>
        <v>0.91940807028927518</v>
      </c>
      <c r="V54" s="162" t="str">
        <f>IFERROR(_xlfn.XLOOKUP($A54,Raw_Data!$B:$B,Raw_Data!$PE:$PE),"")</f>
        <v/>
      </c>
      <c r="W54" s="163">
        <f t="shared" si="2"/>
        <v>7.9391151992991682E-2</v>
      </c>
      <c r="X54" s="155">
        <f>IFERROR(_xlfn.XLOOKUP($A54,Raw_Data!$B:$B,Raw_Data!$PB:$PB),"")</f>
        <v>178420.2999999999</v>
      </c>
      <c r="Y54" s="155">
        <f>IFERROR(_xlfn.XLOOKUP($A54,Raw_Data!$B:$B,Raw_Data!$OU:$OU),"")</f>
        <v>174000</v>
      </c>
      <c r="Z54" s="155"/>
      <c r="AA54" s="155">
        <f>IFERROR(_xlfn.XLOOKUP($A54,Raw_Data!$B:$B,Raw_Data!$OU:$OU),"")</f>
        <v>174000</v>
      </c>
      <c r="AB54" s="155">
        <f>IFERROR(_xlfn.XLOOKUP($A54,Raw_Data!$B:$B,Raw_Data!$I:$I)/1000,"")</f>
        <v>91.87</v>
      </c>
      <c r="AC54" s="164">
        <f>IFERROR(_xlfn.XLOOKUP($D54,'Modelling New'!$D:$D,'Modelling New'!$P:$P),"")</f>
        <v>4.5419354838709678</v>
      </c>
      <c r="AD54" s="155">
        <f>IFERROR(_xlfn.XLOOKUP($D54,'Modelling New'!$D:$D,'Modelling New'!$T:$T)*1000,"")</f>
        <v>330670.87085063354</v>
      </c>
      <c r="AE54" s="165">
        <f>IFERROR(_xlfn.XLOOKUP($D54,'Modelling New'!$D:$D,'Modelling New'!$O:$O),"")</f>
        <v>0.79723999058393868</v>
      </c>
      <c r="AF54" s="165">
        <f>IFERROR(_xlfn.XLOOKUP($D54,'Modelling New'!$D:$D,'Modelling New'!$W:$W),"")</f>
        <v>0.15087552509975616</v>
      </c>
      <c r="AG54" s="165">
        <f>IFERROR(_xlfn.XLOOKUP($D54,'Modelling New'!$D:$D,'Modelling New'!AE:AE),"")</f>
        <v>0.99750000000000005</v>
      </c>
      <c r="AH54" s="165">
        <f>IFERROR(_xlfn.XLOOKUP($D54,'Modelling New'!$D:$D,'Modelling New'!AF:AF),"")</f>
        <v>0.99750000000000005</v>
      </c>
      <c r="AI54" s="156"/>
      <c r="AJ54" s="156"/>
      <c r="AK54" s="156"/>
      <c r="AL54" s="156"/>
      <c r="AM54" s="156"/>
      <c r="AN54" s="166"/>
      <c r="AO54" s="163"/>
      <c r="AP54" s="163"/>
      <c r="AQ54" s="163"/>
      <c r="AR54" s="155">
        <f>IFERROR(_xlfn.XLOOKUP(Table13[[#This Row],[Month Year]],Modelling[Month],Modelling[Bugt_Capacity]),"")</f>
        <v>91.32</v>
      </c>
      <c r="AS54" s="155"/>
    </row>
    <row r="55" spans="1:45" x14ac:dyDescent="0.35">
      <c r="A55" s="154">
        <f t="shared" si="3"/>
        <v>45798</v>
      </c>
      <c r="B55" s="155">
        <f>YEAR(Table13[[#This Row],[Date]])+IF(MONTH(Table13[[#This Row],[Date]])&gt;=4,1,0)</f>
        <v>2026</v>
      </c>
      <c r="C55" s="156">
        <f>YEAR(Table13[[#This Row],[Date]])</f>
        <v>2025</v>
      </c>
      <c r="D55" s="157">
        <f>Table13[[#This Row],[Date]]-DAY(Table13[[#This Row],[Date]])+1</f>
        <v>45778</v>
      </c>
      <c r="E55" s="156">
        <f t="shared" ref="E55:E118" si="4">DAY(EOMONTH(A55,0))</f>
        <v>31</v>
      </c>
      <c r="F55" s="158">
        <f>IFERROR(_xlfn.XLOOKUP($A55,Raw_Data!$B:$B,Raw_Data!$OV:$OV),"")</f>
        <v>0.51666666666666616</v>
      </c>
      <c r="G55" s="159">
        <f>IFERROR(_xlfn.XLOOKUP($A55,Raw_Data!$B:$B,Raw_Data!$OW:$OW),"")</f>
        <v>1.65</v>
      </c>
      <c r="H55" s="159"/>
      <c r="I55" s="159">
        <f>IFERROR(_xlfn.XLOOKUP($A55,Raw_Data!$B:$B,Raw_Data!$OX:$OX),"")</f>
        <v>1.51</v>
      </c>
      <c r="J55" s="159"/>
      <c r="K55" s="159">
        <f>IFERROR(_xlfn.XLOOKUP($A55,Raw_Data!$B:$B,Raw_Data!NN:NN),"")</f>
        <v>0</v>
      </c>
      <c r="L55" s="159">
        <f>IFERROR(_xlfn.XLOOKUP($A55,Raw_Data!$B:$B,Raw_Data!OZ:OZ),"")</f>
        <v>27.83</v>
      </c>
      <c r="M55" s="159">
        <f>IFERROR(_xlfn.XLOOKUP($A55,Raw_Data!$B:$B,Raw_Data!PA:PA),"")</f>
        <v>0</v>
      </c>
      <c r="N55" s="159">
        <f>IFERROR(_xlfn.XLOOKUP($A55,Raw_Data!$B:$B,Raw_Data!NQ:NQ),"")</f>
        <v>0</v>
      </c>
      <c r="O55" s="160">
        <f>IFERROR(1-(SUMIF(PA!$B:$B,$A55,PA!$AI:$AI)/($AA55+SUMIF(PA!$B:$B,$A55,PA!$AI:$AI))),"")</f>
        <v>1</v>
      </c>
      <c r="P55" s="160"/>
      <c r="Q55" s="161"/>
      <c r="R55" s="160">
        <f>IFERROR(1-(SUMIF(GA!$C:$C,$A55,GA!$X:$X)/($AA55+SUMIF(GA!$C:$C,$A55,GA!$X:$X))),"")</f>
        <v>1</v>
      </c>
      <c r="S55" s="156"/>
      <c r="T55" s="161"/>
      <c r="U55" s="162">
        <f t="shared" ref="U55:U118" si="5">IFERROR(AA55/I55/AB55/1000,"")</f>
        <v>0.86502883069006953</v>
      </c>
      <c r="V55" s="162" t="str">
        <f>IFERROR(_xlfn.XLOOKUP($A55,Raw_Data!$B:$B,Raw_Data!$PE:$PE),"")</f>
        <v/>
      </c>
      <c r="W55" s="163">
        <f t="shared" si="2"/>
        <v>5.4752518615856331E-2</v>
      </c>
      <c r="X55" s="155">
        <f>IFERROR(_xlfn.XLOOKUP($A55,Raw_Data!$B:$B,Raw_Data!$PB:$PB),"")</f>
        <v>124193.19999999995</v>
      </c>
      <c r="Y55" s="155">
        <f>IFERROR(_xlfn.XLOOKUP($A55,Raw_Data!$B:$B,Raw_Data!$OU:$OU),"")</f>
        <v>120000</v>
      </c>
      <c r="Z55" s="155"/>
      <c r="AA55" s="155">
        <f>IFERROR(_xlfn.XLOOKUP($A55,Raw_Data!$B:$B,Raw_Data!$OU:$OU),"")</f>
        <v>120000</v>
      </c>
      <c r="AB55" s="155">
        <f>IFERROR(_xlfn.XLOOKUP($A55,Raw_Data!$B:$B,Raw_Data!$I:$I)/1000,"")</f>
        <v>91.87</v>
      </c>
      <c r="AC55" s="164">
        <f>IFERROR(_xlfn.XLOOKUP($D55,'Modelling New'!$D:$D,'Modelling New'!$P:$P),"")</f>
        <v>4.5419354838709678</v>
      </c>
      <c r="AD55" s="155">
        <f>IFERROR(_xlfn.XLOOKUP($D55,'Modelling New'!$D:$D,'Modelling New'!$T:$T)*1000,"")</f>
        <v>330670.87085063354</v>
      </c>
      <c r="AE55" s="165">
        <f>IFERROR(_xlfn.XLOOKUP($D55,'Modelling New'!$D:$D,'Modelling New'!$O:$O),"")</f>
        <v>0.79723999058393868</v>
      </c>
      <c r="AF55" s="165">
        <f>IFERROR(_xlfn.XLOOKUP($D55,'Modelling New'!$D:$D,'Modelling New'!$W:$W),"")</f>
        <v>0.15087552509975616</v>
      </c>
      <c r="AG55" s="165">
        <f>IFERROR(_xlfn.XLOOKUP($D55,'Modelling New'!$D:$D,'Modelling New'!AE:AE),"")</f>
        <v>0.99750000000000005</v>
      </c>
      <c r="AH55" s="165">
        <f>IFERROR(_xlfn.XLOOKUP($D55,'Modelling New'!$D:$D,'Modelling New'!AF:AF),"")</f>
        <v>0.99750000000000005</v>
      </c>
      <c r="AI55" s="156"/>
      <c r="AJ55" s="156"/>
      <c r="AK55" s="156"/>
      <c r="AL55" s="156"/>
      <c r="AM55" s="156"/>
      <c r="AN55" s="166"/>
      <c r="AO55" s="163"/>
      <c r="AP55" s="163"/>
      <c r="AQ55" s="163"/>
      <c r="AR55" s="155">
        <f>IFERROR(_xlfn.XLOOKUP(Table13[[#This Row],[Month Year]],Modelling[Month],Modelling[Bugt_Capacity]),"")</f>
        <v>91.32</v>
      </c>
      <c r="AS55" s="155"/>
    </row>
    <row r="56" spans="1:45" x14ac:dyDescent="0.35">
      <c r="A56" s="154">
        <f t="shared" si="3"/>
        <v>45799</v>
      </c>
      <c r="B56" s="155">
        <f>YEAR(Table13[[#This Row],[Date]])+IF(MONTH(Table13[[#This Row],[Date]])&gt;=4,1,0)</f>
        <v>2026</v>
      </c>
      <c r="C56" s="156">
        <f>YEAR(Table13[[#This Row],[Date]])</f>
        <v>2025</v>
      </c>
      <c r="D56" s="157">
        <f>Table13[[#This Row],[Date]]-DAY(Table13[[#This Row],[Date]])+1</f>
        <v>45778</v>
      </c>
      <c r="E56" s="156">
        <f t="shared" si="4"/>
        <v>31</v>
      </c>
      <c r="F56" s="158">
        <f>IFERROR(_xlfn.XLOOKUP($A56,Raw_Data!$B:$B,Raw_Data!$OV:$OV),"")</f>
        <v>12.316666666666663</v>
      </c>
      <c r="G56" s="159">
        <f>IFERROR(_xlfn.XLOOKUP($A56,Raw_Data!$B:$B,Raw_Data!$OW:$OW),"")</f>
        <v>3.91</v>
      </c>
      <c r="H56" s="159"/>
      <c r="I56" s="159">
        <f>IFERROR(_xlfn.XLOOKUP($A56,Raw_Data!$B:$B,Raw_Data!$OX:$OX),"")</f>
        <v>3.5</v>
      </c>
      <c r="J56" s="159"/>
      <c r="K56" s="159">
        <f>IFERROR(_xlfn.XLOOKUP($A56,Raw_Data!$B:$B,Raw_Data!NN:NN),"")</f>
        <v>0</v>
      </c>
      <c r="L56" s="159">
        <f>IFERROR(_xlfn.XLOOKUP($A56,Raw_Data!$B:$B,Raw_Data!OZ:OZ),"")</f>
        <v>35.659999999999997</v>
      </c>
      <c r="M56" s="159">
        <f>IFERROR(_xlfn.XLOOKUP($A56,Raw_Data!$B:$B,Raw_Data!PA:PA),"")</f>
        <v>0</v>
      </c>
      <c r="N56" s="159">
        <f>IFERROR(_xlfn.XLOOKUP($A56,Raw_Data!$B:$B,Raw_Data!NQ:NQ),"")</f>
        <v>0</v>
      </c>
      <c r="O56" s="160">
        <f>IFERROR(1-(SUMIF(PA!$B:$B,$A56,PA!$AI:$AI)/($AA56+SUMIF(PA!$B:$B,$A56,PA!$AI:$AI))),"")</f>
        <v>0.99995982071891409</v>
      </c>
      <c r="P56" s="160"/>
      <c r="Q56" s="161"/>
      <c r="R56" s="160">
        <f>IFERROR(1-(SUMIF(GA!$C:$C,$A56,GA!$X:$X)/($AA56+SUMIF(GA!$C:$C,$A56,GA!$X:$X))),"")</f>
        <v>1</v>
      </c>
      <c r="S56" s="156"/>
      <c r="T56" s="161"/>
      <c r="U56" s="162">
        <f t="shared" si="5"/>
        <v>0.77749615139405071</v>
      </c>
      <c r="V56" s="162" t="str">
        <f>IFERROR(_xlfn.XLOOKUP($A56,Raw_Data!$B:$B,Raw_Data!$PE:$PE),"")</f>
        <v/>
      </c>
      <c r="W56" s="163">
        <f t="shared" si="2"/>
        <v>0.11406774711636736</v>
      </c>
      <c r="X56" s="155">
        <f>IFERROR(_xlfn.XLOOKUP($A56,Raw_Data!$B:$B,Raw_Data!$PB:$PB),"")</f>
        <v>258606.30000000008</v>
      </c>
      <c r="Y56" s="155">
        <f>IFERROR(_xlfn.XLOOKUP($A56,Raw_Data!$B:$B,Raw_Data!$OU:$OU),"")</f>
        <v>250000</v>
      </c>
      <c r="Z56" s="155"/>
      <c r="AA56" s="155">
        <f>IFERROR(_xlfn.XLOOKUP($A56,Raw_Data!$B:$B,Raw_Data!$OU:$OU),"")</f>
        <v>250000</v>
      </c>
      <c r="AB56" s="155">
        <f>IFERROR(_xlfn.XLOOKUP($A56,Raw_Data!$B:$B,Raw_Data!$I:$I)/1000,"")</f>
        <v>91.87</v>
      </c>
      <c r="AC56" s="164">
        <f>IFERROR(_xlfn.XLOOKUP($D56,'Modelling New'!$D:$D,'Modelling New'!$P:$P),"")</f>
        <v>4.5419354838709678</v>
      </c>
      <c r="AD56" s="155">
        <f>IFERROR(_xlfn.XLOOKUP($D56,'Modelling New'!$D:$D,'Modelling New'!$T:$T)*1000,"")</f>
        <v>330670.87085063354</v>
      </c>
      <c r="AE56" s="165">
        <f>IFERROR(_xlfn.XLOOKUP($D56,'Modelling New'!$D:$D,'Modelling New'!$O:$O),"")</f>
        <v>0.79723999058393868</v>
      </c>
      <c r="AF56" s="165">
        <f>IFERROR(_xlfn.XLOOKUP($D56,'Modelling New'!$D:$D,'Modelling New'!$W:$W),"")</f>
        <v>0.15087552509975616</v>
      </c>
      <c r="AG56" s="165">
        <f>IFERROR(_xlfn.XLOOKUP($D56,'Modelling New'!$D:$D,'Modelling New'!AE:AE),"")</f>
        <v>0.99750000000000005</v>
      </c>
      <c r="AH56" s="165">
        <f>IFERROR(_xlfn.XLOOKUP($D56,'Modelling New'!$D:$D,'Modelling New'!AF:AF),"")</f>
        <v>0.99750000000000005</v>
      </c>
      <c r="AI56" s="156"/>
      <c r="AJ56" s="156"/>
      <c r="AK56" s="156"/>
      <c r="AL56" s="156"/>
      <c r="AM56" s="156"/>
      <c r="AN56" s="166"/>
      <c r="AO56" s="163"/>
      <c r="AP56" s="163"/>
      <c r="AQ56" s="163"/>
      <c r="AR56" s="155">
        <f>IFERROR(_xlfn.XLOOKUP(Table13[[#This Row],[Month Year]],Modelling[Month],Modelling[Bugt_Capacity]),"")</f>
        <v>91.32</v>
      </c>
      <c r="AS56" s="155"/>
    </row>
    <row r="57" spans="1:45" x14ac:dyDescent="0.35">
      <c r="A57" s="154">
        <f t="shared" ref="A57:A120" si="6">A56+1</f>
        <v>45800</v>
      </c>
      <c r="B57" s="155">
        <f>YEAR(Table13[[#This Row],[Date]])+IF(MONTH(Table13[[#This Row],[Date]])&gt;=4,1,0)</f>
        <v>2026</v>
      </c>
      <c r="C57" s="156">
        <f>YEAR(Table13[[#This Row],[Date]])</f>
        <v>2025</v>
      </c>
      <c r="D57" s="157">
        <f>Table13[[#This Row],[Date]]-DAY(Table13[[#This Row],[Date]])+1</f>
        <v>45778</v>
      </c>
      <c r="E57" s="156">
        <f t="shared" si="4"/>
        <v>31</v>
      </c>
      <c r="F57" s="158">
        <f>IFERROR(_xlfn.XLOOKUP($A57,Raw_Data!$B:$B,Raw_Data!$OV:$OV),"")</f>
        <v>12.933333333333334</v>
      </c>
      <c r="G57" s="159">
        <f>IFERROR(_xlfn.XLOOKUP($A57,Raw_Data!$B:$B,Raw_Data!$OW:$OW),"")</f>
        <v>6.56</v>
      </c>
      <c r="H57" s="159"/>
      <c r="I57" s="159">
        <f>IFERROR(_xlfn.XLOOKUP($A57,Raw_Data!$B:$B,Raw_Data!$OX:$OX),"")</f>
        <v>6.05</v>
      </c>
      <c r="J57" s="159"/>
      <c r="K57" s="159">
        <f>IFERROR(_xlfn.XLOOKUP($A57,Raw_Data!$B:$B,Raw_Data!NN:NN),"")</f>
        <v>0</v>
      </c>
      <c r="L57" s="159">
        <f>IFERROR(_xlfn.XLOOKUP($A57,Raw_Data!$B:$B,Raw_Data!OZ:OZ),"")</f>
        <v>42.2</v>
      </c>
      <c r="M57" s="159">
        <f>IFERROR(_xlfn.XLOOKUP($A57,Raw_Data!$B:$B,Raw_Data!PA:PA),"")</f>
        <v>0</v>
      </c>
      <c r="N57" s="159">
        <f>IFERROR(_xlfn.XLOOKUP($A57,Raw_Data!$B:$B,Raw_Data!NQ:NQ),"")</f>
        <v>0</v>
      </c>
      <c r="O57" s="160">
        <f>IFERROR(1-(SUMIF(PA!$B:$B,$A57,PA!$AI:$AI)/($AA57+SUMIF(PA!$B:$B,$A57,PA!$AI:$AI))),"")</f>
        <v>0.99949347063233729</v>
      </c>
      <c r="P57" s="160"/>
      <c r="Q57" s="161"/>
      <c r="R57" s="160">
        <f>IFERROR(1-(SUMIF(GA!$C:$C,$A57,GA!$X:$X)/($AA57+SUMIF(GA!$C:$C,$A57,GA!$X:$X))),"")</f>
        <v>1</v>
      </c>
      <c r="S57" s="156"/>
      <c r="T57" s="161"/>
      <c r="U57" s="162">
        <f t="shared" si="5"/>
        <v>0.79882910364717663</v>
      </c>
      <c r="V57" s="162" t="str">
        <f>IFERROR(_xlfn.XLOOKUP($A57,Raw_Data!$B:$B,Raw_Data!$PE:$PE),"")</f>
        <v/>
      </c>
      <c r="W57" s="163">
        <f t="shared" si="2"/>
        <v>0.20258431887866843</v>
      </c>
      <c r="X57" s="155">
        <f>IFERROR(_xlfn.XLOOKUP($A57,Raw_Data!$B:$B,Raw_Data!$PB:$PB),"")</f>
        <v>453488.80000000028</v>
      </c>
      <c r="Y57" s="155">
        <f>IFERROR(_xlfn.XLOOKUP($A57,Raw_Data!$B:$B,Raw_Data!$OU:$OU),"")</f>
        <v>444000</v>
      </c>
      <c r="Z57" s="155"/>
      <c r="AA57" s="155">
        <f>IFERROR(_xlfn.XLOOKUP($A57,Raw_Data!$B:$B,Raw_Data!$OU:$OU),"")</f>
        <v>444000</v>
      </c>
      <c r="AB57" s="155">
        <f>IFERROR(_xlfn.XLOOKUP($A57,Raw_Data!$B:$B,Raw_Data!$I:$I)/1000,"")</f>
        <v>91.87</v>
      </c>
      <c r="AC57" s="164">
        <f>IFERROR(_xlfn.XLOOKUP($D57,'Modelling New'!$D:$D,'Modelling New'!$P:$P),"")</f>
        <v>4.5419354838709678</v>
      </c>
      <c r="AD57" s="155">
        <f>IFERROR(_xlfn.XLOOKUP($D57,'Modelling New'!$D:$D,'Modelling New'!$T:$T)*1000,"")</f>
        <v>330670.87085063354</v>
      </c>
      <c r="AE57" s="165">
        <f>IFERROR(_xlfn.XLOOKUP($D57,'Modelling New'!$D:$D,'Modelling New'!$O:$O),"")</f>
        <v>0.79723999058393868</v>
      </c>
      <c r="AF57" s="165">
        <f>IFERROR(_xlfn.XLOOKUP($D57,'Modelling New'!$D:$D,'Modelling New'!$W:$W),"")</f>
        <v>0.15087552509975616</v>
      </c>
      <c r="AG57" s="165">
        <f>IFERROR(_xlfn.XLOOKUP($D57,'Modelling New'!$D:$D,'Modelling New'!AE:AE),"")</f>
        <v>0.99750000000000005</v>
      </c>
      <c r="AH57" s="165">
        <f>IFERROR(_xlfn.XLOOKUP($D57,'Modelling New'!$D:$D,'Modelling New'!AF:AF),"")</f>
        <v>0.99750000000000005</v>
      </c>
      <c r="AI57" s="156"/>
      <c r="AJ57" s="156"/>
      <c r="AK57" s="156"/>
      <c r="AL57" s="156"/>
      <c r="AM57" s="156"/>
      <c r="AN57" s="166"/>
      <c r="AO57" s="163"/>
      <c r="AP57" s="163"/>
      <c r="AQ57" s="163"/>
      <c r="AR57" s="155">
        <f>IFERROR(_xlfn.XLOOKUP(Table13[[#This Row],[Month Year]],Modelling[Month],Modelling[Bugt_Capacity]),"")</f>
        <v>91.32</v>
      </c>
      <c r="AS57" s="155"/>
    </row>
    <row r="58" spans="1:45" x14ac:dyDescent="0.35">
      <c r="A58" s="154">
        <f t="shared" si="6"/>
        <v>45801</v>
      </c>
      <c r="B58" s="155">
        <f>YEAR(Table13[[#This Row],[Date]])+IF(MONTH(Table13[[#This Row],[Date]])&gt;=4,1,0)</f>
        <v>2026</v>
      </c>
      <c r="C58" s="156">
        <f>YEAR(Table13[[#This Row],[Date]])</f>
        <v>2025</v>
      </c>
      <c r="D58" s="157">
        <f>Table13[[#This Row],[Date]]-DAY(Table13[[#This Row],[Date]])+1</f>
        <v>45778</v>
      </c>
      <c r="E58" s="156">
        <f t="shared" si="4"/>
        <v>31</v>
      </c>
      <c r="F58" s="158">
        <f>IFERROR(_xlfn.XLOOKUP($A58,Raw_Data!$B:$B,Raw_Data!$OV:$OV),"")</f>
        <v>12.583333333333334</v>
      </c>
      <c r="G58" s="159">
        <f>IFERROR(_xlfn.XLOOKUP($A58,Raw_Data!$B:$B,Raw_Data!$OW:$OW),"")</f>
        <v>5.33</v>
      </c>
      <c r="H58" s="159"/>
      <c r="I58" s="159">
        <f>IFERROR(_xlfn.XLOOKUP($A58,Raw_Data!$B:$B,Raw_Data!$OX:$OX),"")</f>
        <v>4.87</v>
      </c>
      <c r="J58" s="159"/>
      <c r="K58" s="159">
        <f>IFERROR(_xlfn.XLOOKUP($A58,Raw_Data!$B:$B,Raw_Data!NN:NN),"")</f>
        <v>0</v>
      </c>
      <c r="L58" s="159">
        <f>IFERROR(_xlfn.XLOOKUP($A58,Raw_Data!$B:$B,Raw_Data!OZ:OZ),"")</f>
        <v>38.97</v>
      </c>
      <c r="M58" s="159">
        <f>IFERROR(_xlfn.XLOOKUP($A58,Raw_Data!$B:$B,Raw_Data!PA:PA),"")</f>
        <v>0</v>
      </c>
      <c r="N58" s="159">
        <f>IFERROR(_xlfn.XLOOKUP($A58,Raw_Data!$B:$B,Raw_Data!NQ:NQ),"")</f>
        <v>0</v>
      </c>
      <c r="O58" s="160">
        <f>IFERROR(1-(SUMIF(PA!$B:$B,$A58,PA!$AI:$AI)/($AA58+SUMIF(PA!$B:$B,$A58,PA!$AI:$AI))),"")</f>
        <v>0.99981984271208257</v>
      </c>
      <c r="P58" s="160"/>
      <c r="Q58" s="161"/>
      <c r="R58" s="160">
        <f>IFERROR(1-(SUMIF(GA!$C:$C,$A58,GA!$X:$X)/($AA58+SUMIF(GA!$C:$C,$A58,GA!$X:$X))),"")</f>
        <v>1</v>
      </c>
      <c r="S58" s="156"/>
      <c r="T58" s="161"/>
      <c r="U58" s="162">
        <f t="shared" si="5"/>
        <v>0.79122606289710784</v>
      </c>
      <c r="V58" s="162" t="str">
        <f>IFERROR(_xlfn.XLOOKUP($A58,Raw_Data!$B:$B,Raw_Data!$PE:$PE),"")</f>
        <v/>
      </c>
      <c r="W58" s="163">
        <f t="shared" si="2"/>
        <v>0.16151992991677616</v>
      </c>
      <c r="X58" s="155">
        <f>IFERROR(_xlfn.XLOOKUP($A58,Raw_Data!$B:$B,Raw_Data!$PB:$PB),"")</f>
        <v>363339.90000000026</v>
      </c>
      <c r="Y58" s="155">
        <f>IFERROR(_xlfn.XLOOKUP($A58,Raw_Data!$B:$B,Raw_Data!$OU:$OU),"")</f>
        <v>354000</v>
      </c>
      <c r="Z58" s="155"/>
      <c r="AA58" s="155">
        <f>IFERROR(_xlfn.XLOOKUP($A58,Raw_Data!$B:$B,Raw_Data!$OU:$OU),"")</f>
        <v>354000</v>
      </c>
      <c r="AB58" s="155">
        <f>IFERROR(_xlfn.XLOOKUP($A58,Raw_Data!$B:$B,Raw_Data!$I:$I)/1000,"")</f>
        <v>91.87</v>
      </c>
      <c r="AC58" s="164">
        <f>IFERROR(_xlfn.XLOOKUP($D58,'Modelling New'!$D:$D,'Modelling New'!$P:$P),"")</f>
        <v>4.5419354838709678</v>
      </c>
      <c r="AD58" s="155">
        <f>IFERROR(_xlfn.XLOOKUP($D58,'Modelling New'!$D:$D,'Modelling New'!$T:$T)*1000,"")</f>
        <v>330670.87085063354</v>
      </c>
      <c r="AE58" s="165">
        <f>IFERROR(_xlfn.XLOOKUP($D58,'Modelling New'!$D:$D,'Modelling New'!$O:$O),"")</f>
        <v>0.79723999058393868</v>
      </c>
      <c r="AF58" s="165">
        <f>IFERROR(_xlfn.XLOOKUP($D58,'Modelling New'!$D:$D,'Modelling New'!$W:$W),"")</f>
        <v>0.15087552509975616</v>
      </c>
      <c r="AG58" s="165">
        <f>IFERROR(_xlfn.XLOOKUP($D58,'Modelling New'!$D:$D,'Modelling New'!AE:AE),"")</f>
        <v>0.99750000000000005</v>
      </c>
      <c r="AH58" s="165">
        <f>IFERROR(_xlfn.XLOOKUP($D58,'Modelling New'!$D:$D,'Modelling New'!AF:AF),"")</f>
        <v>0.99750000000000005</v>
      </c>
      <c r="AI58" s="156"/>
      <c r="AJ58" s="156"/>
      <c r="AK58" s="156"/>
      <c r="AL58" s="156"/>
      <c r="AM58" s="156"/>
      <c r="AN58" s="166"/>
      <c r="AO58" s="163"/>
      <c r="AP58" s="163"/>
      <c r="AQ58" s="163"/>
      <c r="AR58" s="155">
        <f>IFERROR(_xlfn.XLOOKUP(Table13[[#This Row],[Month Year]],Modelling[Month],Modelling[Bugt_Capacity]),"")</f>
        <v>91.32</v>
      </c>
      <c r="AS58" s="155"/>
    </row>
    <row r="59" spans="1:45" x14ac:dyDescent="0.35">
      <c r="A59" s="154">
        <f t="shared" si="6"/>
        <v>45802</v>
      </c>
      <c r="B59" s="155">
        <f>YEAR(Table13[[#This Row],[Date]])+IF(MONTH(Table13[[#This Row],[Date]])&gt;=4,1,0)</f>
        <v>2026</v>
      </c>
      <c r="C59" s="156">
        <f>YEAR(Table13[[#This Row],[Date]])</f>
        <v>2025</v>
      </c>
      <c r="D59" s="157">
        <f>Table13[[#This Row],[Date]]-DAY(Table13[[#This Row],[Date]])+1</f>
        <v>45778</v>
      </c>
      <c r="E59" s="156">
        <f t="shared" si="4"/>
        <v>31</v>
      </c>
      <c r="F59" s="158">
        <f>IFERROR(_xlfn.XLOOKUP($A59,Raw_Data!$B:$B,Raw_Data!$OV:$OV),"")</f>
        <v>12.600000000000001</v>
      </c>
      <c r="G59" s="159">
        <f>IFERROR(_xlfn.XLOOKUP($A59,Raw_Data!$B:$B,Raw_Data!$OW:$OW),"")</f>
        <v>4.58</v>
      </c>
      <c r="H59" s="159"/>
      <c r="I59" s="159">
        <f>IFERROR(_xlfn.XLOOKUP($A59,Raw_Data!$B:$B,Raw_Data!$OX:$OX),"")</f>
        <v>4.13</v>
      </c>
      <c r="J59" s="159"/>
      <c r="K59" s="159">
        <f>IFERROR(_xlfn.XLOOKUP($A59,Raw_Data!$B:$B,Raw_Data!NN:NN),"")</f>
        <v>0</v>
      </c>
      <c r="L59" s="159">
        <f>IFERROR(_xlfn.XLOOKUP($A59,Raw_Data!$B:$B,Raw_Data!OZ:OZ),"")</f>
        <v>38.5</v>
      </c>
      <c r="M59" s="159">
        <f>IFERROR(_xlfn.XLOOKUP($A59,Raw_Data!$B:$B,Raw_Data!PA:PA),"")</f>
        <v>0</v>
      </c>
      <c r="N59" s="159">
        <f>IFERROR(_xlfn.XLOOKUP($A59,Raw_Data!$B:$B,Raw_Data!NQ:NQ),"")</f>
        <v>0</v>
      </c>
      <c r="O59" s="160">
        <f>IFERROR(1-(SUMIF(PA!$B:$B,$A59,PA!$AI:$AI)/($AA59+SUMIF(PA!$B:$B,$A59,PA!$AI:$AI))),"")</f>
        <v>0.99993598978869491</v>
      </c>
      <c r="P59" s="160"/>
      <c r="Q59" s="161"/>
      <c r="R59" s="160">
        <f>IFERROR(1-(SUMIF(GA!$C:$C,$A59,GA!$X:$X)/($AA59+SUMIF(GA!$C:$C,$A59,GA!$X:$X))),"")</f>
        <v>1</v>
      </c>
      <c r="S59" s="156"/>
      <c r="T59" s="161"/>
      <c r="U59" s="162">
        <f t="shared" si="5"/>
        <v>0.82757217470417588</v>
      </c>
      <c r="V59" s="162" t="str">
        <f>IFERROR(_xlfn.XLOOKUP($A59,Raw_Data!$B:$B,Raw_Data!$PE:$PE),"")</f>
        <v/>
      </c>
      <c r="W59" s="163">
        <f t="shared" si="2"/>
        <v>0.14326909037815738</v>
      </c>
      <c r="X59" s="155">
        <f>IFERROR(_xlfn.XLOOKUP($A59,Raw_Data!$B:$B,Raw_Data!$PB:$PB),"")</f>
        <v>321675.40000000008</v>
      </c>
      <c r="Y59" s="155">
        <f>IFERROR(_xlfn.XLOOKUP($A59,Raw_Data!$B:$B,Raw_Data!$OU:$OU),"")</f>
        <v>314000</v>
      </c>
      <c r="Z59" s="155"/>
      <c r="AA59" s="155">
        <f>IFERROR(_xlfn.XLOOKUP($A59,Raw_Data!$B:$B,Raw_Data!$OU:$OU),"")</f>
        <v>314000</v>
      </c>
      <c r="AB59" s="155">
        <f>IFERROR(_xlfn.XLOOKUP($A59,Raw_Data!$B:$B,Raw_Data!$I:$I)/1000,"")</f>
        <v>91.87</v>
      </c>
      <c r="AC59" s="164">
        <f>IFERROR(_xlfn.XLOOKUP($D59,'Modelling New'!$D:$D,'Modelling New'!$P:$P),"")</f>
        <v>4.5419354838709678</v>
      </c>
      <c r="AD59" s="155">
        <f>IFERROR(_xlfn.XLOOKUP($D59,'Modelling New'!$D:$D,'Modelling New'!$T:$T)*1000,"")</f>
        <v>330670.87085063354</v>
      </c>
      <c r="AE59" s="165">
        <f>IFERROR(_xlfn.XLOOKUP($D59,'Modelling New'!$D:$D,'Modelling New'!$O:$O),"")</f>
        <v>0.79723999058393868</v>
      </c>
      <c r="AF59" s="165">
        <f>IFERROR(_xlfn.XLOOKUP($D59,'Modelling New'!$D:$D,'Modelling New'!$W:$W),"")</f>
        <v>0.15087552509975616</v>
      </c>
      <c r="AG59" s="165">
        <f>IFERROR(_xlfn.XLOOKUP($D59,'Modelling New'!$D:$D,'Modelling New'!AE:AE),"")</f>
        <v>0.99750000000000005</v>
      </c>
      <c r="AH59" s="165">
        <f>IFERROR(_xlfn.XLOOKUP($D59,'Modelling New'!$D:$D,'Modelling New'!AF:AF),"")</f>
        <v>0.99750000000000005</v>
      </c>
      <c r="AI59" s="156"/>
      <c r="AJ59" s="156"/>
      <c r="AK59" s="156"/>
      <c r="AL59" s="156"/>
      <c r="AM59" s="156"/>
      <c r="AN59" s="166"/>
      <c r="AO59" s="163"/>
      <c r="AP59" s="163"/>
      <c r="AQ59" s="163"/>
      <c r="AR59" s="155">
        <f>IFERROR(_xlfn.XLOOKUP(Table13[[#This Row],[Month Year]],Modelling[Month],Modelling[Bugt_Capacity]),"")</f>
        <v>91.32</v>
      </c>
      <c r="AS59" s="155"/>
    </row>
    <row r="60" spans="1:45" x14ac:dyDescent="0.35">
      <c r="A60" s="154">
        <f t="shared" si="6"/>
        <v>45803</v>
      </c>
      <c r="B60" s="155">
        <f>YEAR(Table13[[#This Row],[Date]])+IF(MONTH(Table13[[#This Row],[Date]])&gt;=4,1,0)</f>
        <v>2026</v>
      </c>
      <c r="C60" s="156">
        <f>YEAR(Table13[[#This Row],[Date]])</f>
        <v>2025</v>
      </c>
      <c r="D60" s="157">
        <f>Table13[[#This Row],[Date]]-DAY(Table13[[#This Row],[Date]])+1</f>
        <v>45778</v>
      </c>
      <c r="E60" s="156">
        <f t="shared" si="4"/>
        <v>31</v>
      </c>
      <c r="F60" s="158">
        <f>IFERROR(_xlfn.XLOOKUP($A60,Raw_Data!$B:$B,Raw_Data!$OV:$OV),"")</f>
        <v>11.383333333333333</v>
      </c>
      <c r="G60" s="159">
        <f>IFERROR(_xlfn.XLOOKUP($A60,Raw_Data!$B:$B,Raw_Data!$OW:$OW),"")</f>
        <v>2.71</v>
      </c>
      <c r="H60" s="159"/>
      <c r="I60" s="159">
        <f>IFERROR(_xlfn.XLOOKUP($A60,Raw_Data!$B:$B,Raw_Data!$OX:$OX),"")</f>
        <v>2.48</v>
      </c>
      <c r="J60" s="159"/>
      <c r="K60" s="159">
        <f>IFERROR(_xlfn.XLOOKUP($A60,Raw_Data!$B:$B,Raw_Data!NN:NN),"")</f>
        <v>0</v>
      </c>
      <c r="L60" s="159">
        <f>IFERROR(_xlfn.XLOOKUP($A60,Raw_Data!$B:$B,Raw_Data!OZ:OZ),"")</f>
        <v>31.05</v>
      </c>
      <c r="M60" s="159">
        <f>IFERROR(_xlfn.XLOOKUP($A60,Raw_Data!$B:$B,Raw_Data!PA:PA),"")</f>
        <v>0</v>
      </c>
      <c r="N60" s="159">
        <f>IFERROR(_xlfn.XLOOKUP($A60,Raw_Data!$B:$B,Raw_Data!NQ:NQ),"")</f>
        <v>0</v>
      </c>
      <c r="O60" s="160">
        <f>IFERROR(1-(SUMIF(PA!$B:$B,$A60,PA!$AI:$AI)/($AA60+SUMIF(PA!$B:$B,$A60,PA!$AI:$AI))),"")</f>
        <v>0.99987198902571373</v>
      </c>
      <c r="P60" s="160"/>
      <c r="Q60" s="161"/>
      <c r="R60" s="160">
        <f>IFERROR(1-(SUMIF(GA!$C:$C,$A60,GA!$X:$X)/($AA60+SUMIF(GA!$C:$C,$A60,GA!$X:$X))),"")</f>
        <v>1</v>
      </c>
      <c r="S60" s="156"/>
      <c r="T60" s="161"/>
      <c r="U60" s="162">
        <f t="shared" si="5"/>
        <v>0.89537460015379378</v>
      </c>
      <c r="V60" s="162" t="str">
        <f>IFERROR(_xlfn.XLOOKUP($A60,Raw_Data!$B:$B,Raw_Data!$PE:$PE),"")</f>
        <v/>
      </c>
      <c r="W60" s="163">
        <f t="shared" si="2"/>
        <v>9.3079281646955767E-2</v>
      </c>
      <c r="X60" s="155">
        <f>IFERROR(_xlfn.XLOOKUP($A60,Raw_Data!$B:$B,Raw_Data!$PB:$PB),"")</f>
        <v>209033.69999999987</v>
      </c>
      <c r="Y60" s="155">
        <f>IFERROR(_xlfn.XLOOKUP($A60,Raw_Data!$B:$B,Raw_Data!$OU:$OU),"")</f>
        <v>204000</v>
      </c>
      <c r="Z60" s="155"/>
      <c r="AA60" s="155">
        <f>IFERROR(_xlfn.XLOOKUP($A60,Raw_Data!$B:$B,Raw_Data!$OU:$OU),"")</f>
        <v>204000</v>
      </c>
      <c r="AB60" s="155">
        <f>IFERROR(_xlfn.XLOOKUP($A60,Raw_Data!$B:$B,Raw_Data!$I:$I)/1000,"")</f>
        <v>91.87</v>
      </c>
      <c r="AC60" s="164">
        <f>IFERROR(_xlfn.XLOOKUP($D60,'Modelling New'!$D:$D,'Modelling New'!$P:$P),"")</f>
        <v>4.5419354838709678</v>
      </c>
      <c r="AD60" s="155">
        <f>IFERROR(_xlfn.XLOOKUP($D60,'Modelling New'!$D:$D,'Modelling New'!$T:$T)*1000,"")</f>
        <v>330670.87085063354</v>
      </c>
      <c r="AE60" s="165">
        <f>IFERROR(_xlfn.XLOOKUP($D60,'Modelling New'!$D:$D,'Modelling New'!$O:$O),"")</f>
        <v>0.79723999058393868</v>
      </c>
      <c r="AF60" s="165">
        <f>IFERROR(_xlfn.XLOOKUP($D60,'Modelling New'!$D:$D,'Modelling New'!$W:$W),"")</f>
        <v>0.15087552509975616</v>
      </c>
      <c r="AG60" s="165">
        <f>IFERROR(_xlfn.XLOOKUP($D60,'Modelling New'!$D:$D,'Modelling New'!AE:AE),"")</f>
        <v>0.99750000000000005</v>
      </c>
      <c r="AH60" s="165">
        <f>IFERROR(_xlfn.XLOOKUP($D60,'Modelling New'!$D:$D,'Modelling New'!AF:AF),"")</f>
        <v>0.99750000000000005</v>
      </c>
      <c r="AI60" s="156"/>
      <c r="AJ60" s="156"/>
      <c r="AK60" s="156"/>
      <c r="AL60" s="156"/>
      <c r="AM60" s="156"/>
      <c r="AN60" s="166"/>
      <c r="AO60" s="163"/>
      <c r="AP60" s="163"/>
      <c r="AQ60" s="163"/>
      <c r="AR60" s="155">
        <f>IFERROR(_xlfn.XLOOKUP(Table13[[#This Row],[Month Year]],Modelling[Month],Modelling[Bugt_Capacity]),"")</f>
        <v>91.32</v>
      </c>
      <c r="AS60" s="155"/>
    </row>
    <row r="61" spans="1:45" x14ac:dyDescent="0.35">
      <c r="A61" s="154">
        <f t="shared" si="6"/>
        <v>45804</v>
      </c>
      <c r="B61" s="155">
        <f>YEAR(Table13[[#This Row],[Date]])+IF(MONTH(Table13[[#This Row],[Date]])&gt;=4,1,0)</f>
        <v>2026</v>
      </c>
      <c r="C61" s="156">
        <f>YEAR(Table13[[#This Row],[Date]])</f>
        <v>2025</v>
      </c>
      <c r="D61" s="157">
        <f>Table13[[#This Row],[Date]]-DAY(Table13[[#This Row],[Date]])+1</f>
        <v>45778</v>
      </c>
      <c r="E61" s="156">
        <f t="shared" si="4"/>
        <v>31</v>
      </c>
      <c r="F61" s="158">
        <f>IFERROR(_xlfn.XLOOKUP($A61,Raw_Data!$B:$B,Raw_Data!$OV:$OV),"")</f>
        <v>12.899999999999999</v>
      </c>
      <c r="G61" s="159">
        <f>IFERROR(_xlfn.XLOOKUP($A61,Raw_Data!$B:$B,Raw_Data!$OW:$OW),"")</f>
        <v>6.52</v>
      </c>
      <c r="H61" s="159"/>
      <c r="I61" s="159">
        <f>IFERROR(_xlfn.XLOOKUP($A61,Raw_Data!$B:$B,Raw_Data!$OX:$OX),"")</f>
        <v>5.9</v>
      </c>
      <c r="J61" s="159"/>
      <c r="K61" s="159">
        <f>IFERROR(_xlfn.XLOOKUP($A61,Raw_Data!$B:$B,Raw_Data!NN:NN),"")</f>
        <v>0</v>
      </c>
      <c r="L61" s="159">
        <f>IFERROR(_xlfn.XLOOKUP($A61,Raw_Data!$B:$B,Raw_Data!OZ:OZ),"")</f>
        <v>39.979999999999997</v>
      </c>
      <c r="M61" s="159">
        <f>IFERROR(_xlfn.XLOOKUP($A61,Raw_Data!$B:$B,Raw_Data!PA:PA),"")</f>
        <v>0</v>
      </c>
      <c r="N61" s="159">
        <f>IFERROR(_xlfn.XLOOKUP($A61,Raw_Data!$B:$B,Raw_Data!NQ:NQ),"")</f>
        <v>0</v>
      </c>
      <c r="O61" s="160">
        <f>IFERROR(1-(SUMIF(PA!$B:$B,$A61,PA!$AI:$AI)/($AA61+SUMIF(PA!$B:$B,$A61,PA!$AI:$AI))),"")</f>
        <v>0.99983920970505469</v>
      </c>
      <c r="P61" s="160"/>
      <c r="Q61" s="161"/>
      <c r="R61" s="160">
        <f>IFERROR(1-(SUMIF(GA!$C:$C,$A61,GA!$X:$X)/($AA61+SUMIF(GA!$C:$C,$A61,GA!$X:$X))),"")</f>
        <v>1</v>
      </c>
      <c r="S61" s="156"/>
      <c r="T61" s="161"/>
      <c r="U61" s="162">
        <f t="shared" si="5"/>
        <v>0.77855038346373728</v>
      </c>
      <c r="V61" s="162" t="str">
        <f>IFERROR(_xlfn.XLOOKUP($A61,Raw_Data!$B:$B,Raw_Data!$PE:$PE),"")</f>
        <v/>
      </c>
      <c r="W61" s="163">
        <f t="shared" si="2"/>
        <v>0.1925463571324281</v>
      </c>
      <c r="X61" s="155">
        <f>IFERROR(_xlfn.XLOOKUP($A61,Raw_Data!$B:$B,Raw_Data!$PB:$PB),"")</f>
        <v>432604.19999999984</v>
      </c>
      <c r="Y61" s="155">
        <f>IFERROR(_xlfn.XLOOKUP($A61,Raw_Data!$B:$B,Raw_Data!$OU:$OU),"")</f>
        <v>422000</v>
      </c>
      <c r="Z61" s="155"/>
      <c r="AA61" s="155">
        <f>IFERROR(_xlfn.XLOOKUP($A61,Raw_Data!$B:$B,Raw_Data!$OU:$OU),"")</f>
        <v>422000</v>
      </c>
      <c r="AB61" s="155">
        <f>IFERROR(_xlfn.XLOOKUP($A61,Raw_Data!$B:$B,Raw_Data!$I:$I)/1000,"")</f>
        <v>91.87</v>
      </c>
      <c r="AC61" s="164">
        <f>IFERROR(_xlfn.XLOOKUP($D61,'Modelling New'!$D:$D,'Modelling New'!$P:$P),"")</f>
        <v>4.5419354838709678</v>
      </c>
      <c r="AD61" s="155">
        <f>IFERROR(_xlfn.XLOOKUP($D61,'Modelling New'!$D:$D,'Modelling New'!$T:$T)*1000,"")</f>
        <v>330670.87085063354</v>
      </c>
      <c r="AE61" s="165">
        <f>IFERROR(_xlfn.XLOOKUP($D61,'Modelling New'!$D:$D,'Modelling New'!$O:$O),"")</f>
        <v>0.79723999058393868</v>
      </c>
      <c r="AF61" s="165">
        <f>IFERROR(_xlfn.XLOOKUP($D61,'Modelling New'!$D:$D,'Modelling New'!$W:$W),"")</f>
        <v>0.15087552509975616</v>
      </c>
      <c r="AG61" s="165">
        <f>IFERROR(_xlfn.XLOOKUP($D61,'Modelling New'!$D:$D,'Modelling New'!AE:AE),"")</f>
        <v>0.99750000000000005</v>
      </c>
      <c r="AH61" s="165">
        <f>IFERROR(_xlfn.XLOOKUP($D61,'Modelling New'!$D:$D,'Modelling New'!AF:AF),"")</f>
        <v>0.99750000000000005</v>
      </c>
      <c r="AI61" s="156"/>
      <c r="AJ61" s="156"/>
      <c r="AK61" s="156"/>
      <c r="AL61" s="156"/>
      <c r="AM61" s="156"/>
      <c r="AN61" s="166"/>
      <c r="AO61" s="163"/>
      <c r="AP61" s="163"/>
      <c r="AQ61" s="163"/>
      <c r="AR61" s="155">
        <f>IFERROR(_xlfn.XLOOKUP(Table13[[#This Row],[Month Year]],Modelling[Month],Modelling[Bugt_Capacity]),"")</f>
        <v>91.32</v>
      </c>
      <c r="AS61" s="155"/>
    </row>
    <row r="62" spans="1:45" x14ac:dyDescent="0.35">
      <c r="A62" s="154">
        <f t="shared" si="6"/>
        <v>45805</v>
      </c>
      <c r="B62" s="155">
        <f>YEAR(Table13[[#This Row],[Date]])+IF(MONTH(Table13[[#This Row],[Date]])&gt;=4,1,0)</f>
        <v>2026</v>
      </c>
      <c r="C62" s="156">
        <f>YEAR(Table13[[#This Row],[Date]])</f>
        <v>2025</v>
      </c>
      <c r="D62" s="157">
        <f>Table13[[#This Row],[Date]]-DAY(Table13[[#This Row],[Date]])+1</f>
        <v>45778</v>
      </c>
      <c r="E62" s="156">
        <f t="shared" si="4"/>
        <v>31</v>
      </c>
      <c r="F62" s="158">
        <f>IFERROR(_xlfn.XLOOKUP($A62,Raw_Data!$B:$B,Raw_Data!$OV:$OV),"")</f>
        <v>12.833333333333336</v>
      </c>
      <c r="G62" s="159">
        <f>IFERROR(_xlfn.XLOOKUP($A62,Raw_Data!$B:$B,Raw_Data!$OW:$OW),"")</f>
        <v>6.92</v>
      </c>
      <c r="H62" s="159"/>
      <c r="I62" s="159">
        <f>IFERROR(_xlfn.XLOOKUP($A62,Raw_Data!$B:$B,Raw_Data!$OX:$OX),"")</f>
        <v>6.37</v>
      </c>
      <c r="J62" s="159"/>
      <c r="K62" s="159">
        <f>IFERROR(_xlfn.XLOOKUP($A62,Raw_Data!$B:$B,Raw_Data!NN:NN),"")</f>
        <v>0</v>
      </c>
      <c r="L62" s="159">
        <f>IFERROR(_xlfn.XLOOKUP($A62,Raw_Data!$B:$B,Raw_Data!OZ:OZ),"")</f>
        <v>42.69</v>
      </c>
      <c r="M62" s="159">
        <f>IFERROR(_xlfn.XLOOKUP($A62,Raw_Data!$B:$B,Raw_Data!PA:PA),"")</f>
        <v>0</v>
      </c>
      <c r="N62" s="159">
        <f>IFERROR(_xlfn.XLOOKUP($A62,Raw_Data!$B:$B,Raw_Data!NQ:NQ),"")</f>
        <v>0</v>
      </c>
      <c r="O62" s="160">
        <f>IFERROR(1-(SUMIF(PA!$B:$B,$A62,PA!$AI:$AI)/($AA62+SUMIF(PA!$B:$B,$A62,PA!$AI:$AI))),"")</f>
        <v>0.99996947928335678</v>
      </c>
      <c r="P62" s="160"/>
      <c r="Q62" s="161"/>
      <c r="R62" s="160">
        <f>IFERROR(1-(SUMIF(GA!$C:$C,$A62,GA!$X:$X)/($AA62+SUMIF(GA!$C:$C,$A62,GA!$X:$X))),"")</f>
        <v>1</v>
      </c>
      <c r="S62" s="156"/>
      <c r="T62" s="161"/>
      <c r="U62" s="162">
        <f t="shared" si="5"/>
        <v>0.77578736864373388</v>
      </c>
      <c r="V62" s="162" t="str">
        <f>IFERROR(_xlfn.XLOOKUP($A62,Raw_Data!$B:$B,Raw_Data!$PE:$PE),"")</f>
        <v/>
      </c>
      <c r="W62" s="163">
        <f t="shared" si="2"/>
        <v>0.20714702876332311</v>
      </c>
      <c r="X62" s="155">
        <f>IFERROR(_xlfn.XLOOKUP($A62,Raw_Data!$B:$B,Raw_Data!$PB:$PB),"")</f>
        <v>466944.99969482428</v>
      </c>
      <c r="Y62" s="155">
        <f>IFERROR(_xlfn.XLOOKUP($A62,Raw_Data!$B:$B,Raw_Data!$OU:$OU),"")</f>
        <v>454000</v>
      </c>
      <c r="Z62" s="155"/>
      <c r="AA62" s="155">
        <f>IFERROR(_xlfn.XLOOKUP($A62,Raw_Data!$B:$B,Raw_Data!$OU:$OU),"")</f>
        <v>454000</v>
      </c>
      <c r="AB62" s="155">
        <f>IFERROR(_xlfn.XLOOKUP($A62,Raw_Data!$B:$B,Raw_Data!$I:$I)/1000,"")</f>
        <v>91.87</v>
      </c>
      <c r="AC62" s="164">
        <f>IFERROR(_xlfn.XLOOKUP($D62,'Modelling New'!$D:$D,'Modelling New'!$P:$P),"")</f>
        <v>4.5419354838709678</v>
      </c>
      <c r="AD62" s="155">
        <f>IFERROR(_xlfn.XLOOKUP($D62,'Modelling New'!$D:$D,'Modelling New'!$T:$T)*1000,"")</f>
        <v>330670.87085063354</v>
      </c>
      <c r="AE62" s="165">
        <f>IFERROR(_xlfn.XLOOKUP($D62,'Modelling New'!$D:$D,'Modelling New'!$O:$O),"")</f>
        <v>0.79723999058393868</v>
      </c>
      <c r="AF62" s="165">
        <f>IFERROR(_xlfn.XLOOKUP($D62,'Modelling New'!$D:$D,'Modelling New'!$W:$W),"")</f>
        <v>0.15087552509975616</v>
      </c>
      <c r="AG62" s="165">
        <f>IFERROR(_xlfn.XLOOKUP($D62,'Modelling New'!$D:$D,'Modelling New'!AE:AE),"")</f>
        <v>0.99750000000000005</v>
      </c>
      <c r="AH62" s="165">
        <f>IFERROR(_xlfn.XLOOKUP($D62,'Modelling New'!$D:$D,'Modelling New'!AF:AF),"")</f>
        <v>0.99750000000000005</v>
      </c>
      <c r="AI62" s="156"/>
      <c r="AJ62" s="156"/>
      <c r="AK62" s="156"/>
      <c r="AL62" s="156"/>
      <c r="AM62" s="156"/>
      <c r="AN62" s="166"/>
      <c r="AO62" s="163"/>
      <c r="AP62" s="163"/>
      <c r="AQ62" s="163"/>
      <c r="AR62" s="155">
        <f>IFERROR(_xlfn.XLOOKUP(Table13[[#This Row],[Month Year]],Modelling[Month],Modelling[Bugt_Capacity]),"")</f>
        <v>91.32</v>
      </c>
      <c r="AS62" s="155"/>
    </row>
    <row r="63" spans="1:45" x14ac:dyDescent="0.35">
      <c r="A63" s="154">
        <f t="shared" si="6"/>
        <v>45806</v>
      </c>
      <c r="B63" s="155">
        <f>YEAR(Table13[[#This Row],[Date]])+IF(MONTH(Table13[[#This Row],[Date]])&gt;=4,1,0)</f>
        <v>2026</v>
      </c>
      <c r="C63" s="156">
        <f>YEAR(Table13[[#This Row],[Date]])</f>
        <v>2025</v>
      </c>
      <c r="D63" s="157">
        <f>Table13[[#This Row],[Date]]-DAY(Table13[[#This Row],[Date]])+1</f>
        <v>45778</v>
      </c>
      <c r="E63" s="156">
        <f t="shared" si="4"/>
        <v>31</v>
      </c>
      <c r="F63" s="158">
        <f>IFERROR(_xlfn.XLOOKUP($A63,Raw_Data!$B:$B,Raw_Data!$OV:$OV),"")</f>
        <v>11.983333333333334</v>
      </c>
      <c r="G63" s="159">
        <f>IFERROR(_xlfn.XLOOKUP($A63,Raw_Data!$B:$B,Raw_Data!$OW:$OW),"")</f>
        <v>2.1</v>
      </c>
      <c r="H63" s="159"/>
      <c r="I63" s="159">
        <f>IFERROR(_xlfn.XLOOKUP($A63,Raw_Data!$B:$B,Raw_Data!$OX:$OX),"")</f>
        <v>1.88</v>
      </c>
      <c r="J63" s="159"/>
      <c r="K63" s="159">
        <f>IFERROR(_xlfn.XLOOKUP($A63,Raw_Data!$B:$B,Raw_Data!NN:NN),"")</f>
        <v>0</v>
      </c>
      <c r="L63" s="159">
        <f>IFERROR(_xlfn.XLOOKUP($A63,Raw_Data!$B:$B,Raw_Data!OZ:OZ),"")</f>
        <v>20.38</v>
      </c>
      <c r="M63" s="159">
        <f>IFERROR(_xlfn.XLOOKUP($A63,Raw_Data!$B:$B,Raw_Data!PA:PA),"")</f>
        <v>0</v>
      </c>
      <c r="N63" s="159">
        <f>IFERROR(_xlfn.XLOOKUP($A63,Raw_Data!$B:$B,Raw_Data!NQ:NQ),"")</f>
        <v>0</v>
      </c>
      <c r="O63" s="160">
        <f>IFERROR(1-(SUMIF(PA!$B:$B,$A63,PA!$AI:$AI)/($AA63+SUMIF(PA!$B:$B,$A63,PA!$AI:$AI))),"")</f>
        <v>0.99999546571811337</v>
      </c>
      <c r="P63" s="160"/>
      <c r="Q63" s="161"/>
      <c r="R63" s="160">
        <f>IFERROR(1-(SUMIF(GA!$C:$C,$A63,GA!$X:$X)/($AA63+SUMIF(GA!$C:$C,$A63,GA!$X:$X))),"")</f>
        <v>1</v>
      </c>
      <c r="S63" s="156"/>
      <c r="T63" s="161"/>
      <c r="U63" s="162">
        <f t="shared" si="5"/>
        <v>0.92637839315035819</v>
      </c>
      <c r="V63" s="162" t="str">
        <f>IFERROR(_xlfn.XLOOKUP($A63,Raw_Data!$B:$B,Raw_Data!$PE:$PE),"")</f>
        <v/>
      </c>
      <c r="W63" s="163">
        <f t="shared" si="2"/>
        <v>7.3003358154475104E-2</v>
      </c>
      <c r="X63" s="155">
        <f>IFERROR(_xlfn.XLOOKUP($A63,Raw_Data!$B:$B,Raw_Data!$PB:$PB),"")</f>
        <v>165598.30000000002</v>
      </c>
      <c r="Y63" s="155">
        <f>IFERROR(_xlfn.XLOOKUP($A63,Raw_Data!$B:$B,Raw_Data!$OU:$OU),"")</f>
        <v>160000</v>
      </c>
      <c r="Z63" s="155"/>
      <c r="AA63" s="155">
        <f>IFERROR(_xlfn.XLOOKUP($A63,Raw_Data!$B:$B,Raw_Data!$OU:$OU),"")</f>
        <v>160000</v>
      </c>
      <c r="AB63" s="155">
        <f>IFERROR(_xlfn.XLOOKUP($A63,Raw_Data!$B:$B,Raw_Data!$I:$I)/1000,"")</f>
        <v>91.87</v>
      </c>
      <c r="AC63" s="164">
        <f>IFERROR(_xlfn.XLOOKUP($D63,'Modelling New'!$D:$D,'Modelling New'!$P:$P),"")</f>
        <v>4.5419354838709678</v>
      </c>
      <c r="AD63" s="155">
        <f>IFERROR(_xlfn.XLOOKUP($D63,'Modelling New'!$D:$D,'Modelling New'!$T:$T)*1000,"")</f>
        <v>330670.87085063354</v>
      </c>
      <c r="AE63" s="165">
        <f>IFERROR(_xlfn.XLOOKUP($D63,'Modelling New'!$D:$D,'Modelling New'!$O:$O),"")</f>
        <v>0.79723999058393868</v>
      </c>
      <c r="AF63" s="165">
        <f>IFERROR(_xlfn.XLOOKUP($D63,'Modelling New'!$D:$D,'Modelling New'!$W:$W),"")</f>
        <v>0.15087552509975616</v>
      </c>
      <c r="AG63" s="165">
        <f>IFERROR(_xlfn.XLOOKUP($D63,'Modelling New'!$D:$D,'Modelling New'!AE:AE),"")</f>
        <v>0.99750000000000005</v>
      </c>
      <c r="AH63" s="165">
        <f>IFERROR(_xlfn.XLOOKUP($D63,'Modelling New'!$D:$D,'Modelling New'!AF:AF),"")</f>
        <v>0.99750000000000005</v>
      </c>
      <c r="AI63" s="156"/>
      <c r="AJ63" s="156"/>
      <c r="AK63" s="156"/>
      <c r="AL63" s="156"/>
      <c r="AM63" s="156"/>
      <c r="AN63" s="166"/>
      <c r="AO63" s="163"/>
      <c r="AP63" s="163"/>
      <c r="AQ63" s="163"/>
      <c r="AR63" s="155">
        <f>IFERROR(_xlfn.XLOOKUP(Table13[[#This Row],[Month Year]],Modelling[Month],Modelling[Bugt_Capacity]),"")</f>
        <v>91.32</v>
      </c>
      <c r="AS63" s="155"/>
    </row>
    <row r="64" spans="1:45" x14ac:dyDescent="0.35">
      <c r="A64" s="154">
        <f t="shared" si="6"/>
        <v>45807</v>
      </c>
      <c r="B64" s="155">
        <f>YEAR(Table13[[#This Row],[Date]])+IF(MONTH(Table13[[#This Row],[Date]])&gt;=4,1,0)</f>
        <v>2026</v>
      </c>
      <c r="C64" s="156">
        <f>YEAR(Table13[[#This Row],[Date]])</f>
        <v>2025</v>
      </c>
      <c r="D64" s="157">
        <f>Table13[[#This Row],[Date]]-DAY(Table13[[#This Row],[Date]])+1</f>
        <v>45778</v>
      </c>
      <c r="E64" s="156">
        <f t="shared" si="4"/>
        <v>31</v>
      </c>
      <c r="F64" s="158">
        <f>IFERROR(_xlfn.XLOOKUP($A64,Raw_Data!$B:$B,Raw_Data!$OV:$OV),"")</f>
        <v>12.083333333333332</v>
      </c>
      <c r="G64" s="159">
        <f>IFERROR(_xlfn.XLOOKUP($A64,Raw_Data!$B:$B,Raw_Data!$OW:$OW),"")</f>
        <v>1.2</v>
      </c>
      <c r="H64" s="159"/>
      <c r="I64" s="159">
        <f>IFERROR(_xlfn.XLOOKUP($A64,Raw_Data!$B:$B,Raw_Data!$OX:$OX),"")</f>
        <v>1.08</v>
      </c>
      <c r="J64" s="159"/>
      <c r="K64" s="159">
        <f>IFERROR(_xlfn.XLOOKUP($A64,Raw_Data!$B:$B,Raw_Data!NN:NN),"")</f>
        <v>0</v>
      </c>
      <c r="L64" s="159">
        <f>IFERROR(_xlfn.XLOOKUP($A64,Raw_Data!$B:$B,Raw_Data!OZ:OZ),"")</f>
        <v>26.06</v>
      </c>
      <c r="M64" s="159">
        <f>IFERROR(_xlfn.XLOOKUP($A64,Raw_Data!$B:$B,Raw_Data!PA:PA),"")</f>
        <v>0</v>
      </c>
      <c r="N64" s="159">
        <f>IFERROR(_xlfn.XLOOKUP($A64,Raw_Data!$B:$B,Raw_Data!NQ:NQ),"")</f>
        <v>0</v>
      </c>
      <c r="O64" s="160">
        <f>IFERROR(1-(SUMIF(PA!$B:$B,$A64,PA!$AI:$AI)/($AA64+SUMIF(PA!$B:$B,$A64,PA!$AI:$AI))),"")</f>
        <v>1</v>
      </c>
      <c r="P64" s="160"/>
      <c r="Q64" s="161"/>
      <c r="R64" s="160">
        <f>IFERROR(1-(SUMIF(GA!$C:$C,$A64,GA!$X:$X)/($AA64+SUMIF(GA!$C:$C,$A64,GA!$X:$X))),"")</f>
        <v>1</v>
      </c>
      <c r="S64" s="156"/>
      <c r="T64" s="161"/>
      <c r="U64" s="162">
        <f t="shared" si="5"/>
        <v>0.90707884329305899</v>
      </c>
      <c r="V64" s="162" t="str">
        <f>IFERROR(_xlfn.XLOOKUP($A64,Raw_Data!$B:$B,Raw_Data!$PE:$PE),"")</f>
        <v/>
      </c>
      <c r="W64" s="163">
        <f t="shared" si="2"/>
        <v>4.1064388961892247E-2</v>
      </c>
      <c r="X64" s="155">
        <f>IFERROR(_xlfn.XLOOKUP($A64,Raw_Data!$B:$B,Raw_Data!$PB:$PB),"")</f>
        <v>92993.399999999965</v>
      </c>
      <c r="Y64" s="155">
        <f>IFERROR(_xlfn.XLOOKUP($A64,Raw_Data!$B:$B,Raw_Data!$OU:$OU),"")</f>
        <v>90000</v>
      </c>
      <c r="Z64" s="155"/>
      <c r="AA64" s="155">
        <f>IFERROR(_xlfn.XLOOKUP($A64,Raw_Data!$B:$B,Raw_Data!$OU:$OU),"")</f>
        <v>90000</v>
      </c>
      <c r="AB64" s="155">
        <f>IFERROR(_xlfn.XLOOKUP($A64,Raw_Data!$B:$B,Raw_Data!$I:$I)/1000,"")</f>
        <v>91.87</v>
      </c>
      <c r="AC64" s="164">
        <f>IFERROR(_xlfn.XLOOKUP($D64,'Modelling New'!$D:$D,'Modelling New'!$P:$P),"")</f>
        <v>4.5419354838709678</v>
      </c>
      <c r="AD64" s="155">
        <f>IFERROR(_xlfn.XLOOKUP($D64,'Modelling New'!$D:$D,'Modelling New'!$T:$T)*1000,"")</f>
        <v>330670.87085063354</v>
      </c>
      <c r="AE64" s="165">
        <f>IFERROR(_xlfn.XLOOKUP($D64,'Modelling New'!$D:$D,'Modelling New'!$O:$O),"")</f>
        <v>0.79723999058393868</v>
      </c>
      <c r="AF64" s="165">
        <f>IFERROR(_xlfn.XLOOKUP($D64,'Modelling New'!$D:$D,'Modelling New'!$W:$W),"")</f>
        <v>0.15087552509975616</v>
      </c>
      <c r="AG64" s="165">
        <f>IFERROR(_xlfn.XLOOKUP($D64,'Modelling New'!$D:$D,'Modelling New'!AE:AE),"")</f>
        <v>0.99750000000000005</v>
      </c>
      <c r="AH64" s="165">
        <f>IFERROR(_xlfn.XLOOKUP($D64,'Modelling New'!$D:$D,'Modelling New'!AF:AF),"")</f>
        <v>0.99750000000000005</v>
      </c>
      <c r="AI64" s="156"/>
      <c r="AJ64" s="156"/>
      <c r="AK64" s="156"/>
      <c r="AL64" s="156"/>
      <c r="AM64" s="156"/>
      <c r="AN64" s="166"/>
      <c r="AO64" s="163"/>
      <c r="AP64" s="163"/>
      <c r="AQ64" s="163"/>
      <c r="AR64" s="155">
        <f>IFERROR(_xlfn.XLOOKUP(Table13[[#This Row],[Month Year]],Modelling[Month],Modelling[Bugt_Capacity]),"")</f>
        <v>91.32</v>
      </c>
      <c r="AS64" s="155"/>
    </row>
    <row r="65" spans="1:45" x14ac:dyDescent="0.35">
      <c r="A65" s="154">
        <f t="shared" si="6"/>
        <v>45808</v>
      </c>
      <c r="B65" s="155">
        <f>YEAR(Table13[[#This Row],[Date]])+IF(MONTH(Table13[[#This Row],[Date]])&gt;=4,1,0)</f>
        <v>2026</v>
      </c>
      <c r="C65" s="156">
        <f>YEAR(Table13[[#This Row],[Date]])</f>
        <v>2025</v>
      </c>
      <c r="D65" s="157">
        <f>Table13[[#This Row],[Date]]-DAY(Table13[[#This Row],[Date]])+1</f>
        <v>45778</v>
      </c>
      <c r="E65" s="156">
        <f t="shared" si="4"/>
        <v>31</v>
      </c>
      <c r="F65" s="158">
        <f>IFERROR(_xlfn.XLOOKUP($A65,Raw_Data!$B:$B,Raw_Data!$OV:$OV),"")</f>
        <v>11.95</v>
      </c>
      <c r="G65" s="159">
        <f>IFERROR(_xlfn.XLOOKUP($A65,Raw_Data!$B:$B,Raw_Data!$OW:$OW),"")</f>
        <v>4.41</v>
      </c>
      <c r="H65" s="159"/>
      <c r="I65" s="159">
        <f>IFERROR(_xlfn.XLOOKUP($A65,Raw_Data!$B:$B,Raw_Data!$OX:$OX),"")</f>
        <v>3.98</v>
      </c>
      <c r="J65" s="159"/>
      <c r="K65" s="159">
        <f>IFERROR(_xlfn.XLOOKUP($A65,Raw_Data!$B:$B,Raw_Data!NN:NN),"")</f>
        <v>0</v>
      </c>
      <c r="L65" s="159">
        <f>IFERROR(_xlfn.XLOOKUP($A65,Raw_Data!$B:$B,Raw_Data!OZ:OZ),"")</f>
        <v>32.64</v>
      </c>
      <c r="M65" s="159">
        <f>IFERROR(_xlfn.XLOOKUP($A65,Raw_Data!$B:$B,Raw_Data!PA:PA),"")</f>
        <v>0</v>
      </c>
      <c r="N65" s="159">
        <f>IFERROR(_xlfn.XLOOKUP($A65,Raw_Data!$B:$B,Raw_Data!NQ:NQ),"")</f>
        <v>0</v>
      </c>
      <c r="O65" s="160">
        <f>IFERROR(1-(SUMIF(PA!$B:$B,$A65,PA!$AI:$AI)/($AA65+SUMIF(PA!$B:$B,$A65,PA!$AI:$AI))),"")</f>
        <v>1</v>
      </c>
      <c r="P65" s="160"/>
      <c r="Q65" s="161"/>
      <c r="R65" s="160">
        <f>IFERROR(1-(SUMIF(GA!$C:$C,$A65,GA!$X:$X)/($AA65+SUMIF(GA!$C:$C,$A65,GA!$X:$X))),"")</f>
        <v>1</v>
      </c>
      <c r="S65" s="156"/>
      <c r="T65" s="161"/>
      <c r="U65" s="162">
        <f t="shared" si="5"/>
        <v>0.8204733255917116</v>
      </c>
      <c r="V65" s="162" t="str">
        <f>IFERROR(_xlfn.XLOOKUP($A65,Raw_Data!$B:$B,Raw_Data!$PE:$PE),"")</f>
        <v/>
      </c>
      <c r="W65" s="163">
        <f t="shared" si="2"/>
        <v>0.13688129653964082</v>
      </c>
      <c r="X65" s="155">
        <f>IFERROR(_xlfn.XLOOKUP($A65,Raw_Data!$B:$B,Raw_Data!$PB:$PB),"")</f>
        <v>308085.8000000001</v>
      </c>
      <c r="Y65" s="155">
        <f>IFERROR(_xlfn.XLOOKUP($A65,Raw_Data!$B:$B,Raw_Data!$OU:$OU),"")</f>
        <v>300000</v>
      </c>
      <c r="Z65" s="155"/>
      <c r="AA65" s="155">
        <f>IFERROR(_xlfn.XLOOKUP($A65,Raw_Data!$B:$B,Raw_Data!$OU:$OU),"")</f>
        <v>300000</v>
      </c>
      <c r="AB65" s="155">
        <f>IFERROR(_xlfn.XLOOKUP($A65,Raw_Data!$B:$B,Raw_Data!$I:$I)/1000,"")</f>
        <v>91.87</v>
      </c>
      <c r="AC65" s="164">
        <f>IFERROR(_xlfn.XLOOKUP($D65,'Modelling New'!$D:$D,'Modelling New'!$P:$P),"")</f>
        <v>4.5419354838709678</v>
      </c>
      <c r="AD65" s="155">
        <f>IFERROR(_xlfn.XLOOKUP($D65,'Modelling New'!$D:$D,'Modelling New'!$T:$T)*1000,"")</f>
        <v>330670.87085063354</v>
      </c>
      <c r="AE65" s="165">
        <f>IFERROR(_xlfn.XLOOKUP($D65,'Modelling New'!$D:$D,'Modelling New'!$O:$O),"")</f>
        <v>0.79723999058393868</v>
      </c>
      <c r="AF65" s="165">
        <f>IFERROR(_xlfn.XLOOKUP($D65,'Modelling New'!$D:$D,'Modelling New'!$W:$W),"")</f>
        <v>0.15087552509975616</v>
      </c>
      <c r="AG65" s="165">
        <f>IFERROR(_xlfn.XLOOKUP($D65,'Modelling New'!$D:$D,'Modelling New'!AE:AE),"")</f>
        <v>0.99750000000000005</v>
      </c>
      <c r="AH65" s="165">
        <f>IFERROR(_xlfn.XLOOKUP($D65,'Modelling New'!$D:$D,'Modelling New'!AF:AF),"")</f>
        <v>0.99750000000000005</v>
      </c>
      <c r="AI65" s="156"/>
      <c r="AJ65" s="156"/>
      <c r="AK65" s="156"/>
      <c r="AL65" s="156"/>
      <c r="AM65" s="156"/>
      <c r="AN65" s="166"/>
      <c r="AO65" s="163"/>
      <c r="AP65" s="163"/>
      <c r="AQ65" s="163"/>
      <c r="AR65" s="155">
        <f>IFERROR(_xlfn.XLOOKUP(Table13[[#This Row],[Month Year]],Modelling[Month],Modelling[Bugt_Capacity]),"")</f>
        <v>91.32</v>
      </c>
      <c r="AS65" s="155"/>
    </row>
    <row r="66" spans="1:45" x14ac:dyDescent="0.35">
      <c r="A66" s="154">
        <f t="shared" si="6"/>
        <v>45809</v>
      </c>
      <c r="B66" s="155">
        <f>YEAR(Table13[[#This Row],[Date]])+IF(MONTH(Table13[[#This Row],[Date]])&gt;=4,1,0)</f>
        <v>2026</v>
      </c>
      <c r="C66" s="156">
        <f>YEAR(Table13[[#This Row],[Date]])</f>
        <v>2025</v>
      </c>
      <c r="D66" s="157">
        <f>Table13[[#This Row],[Date]]-DAY(Table13[[#This Row],[Date]])+1</f>
        <v>45809</v>
      </c>
      <c r="E66" s="156">
        <f t="shared" si="4"/>
        <v>30</v>
      </c>
      <c r="F66" s="158">
        <f>IFERROR(_xlfn.XLOOKUP($A66,Raw_Data!$B:$B,Raw_Data!$OV:$OV),"")</f>
        <v>12.416666666666664</v>
      </c>
      <c r="G66" s="159">
        <f>IFERROR(_xlfn.XLOOKUP($A66,Raw_Data!$B:$B,Raw_Data!$OW:$OW),"")</f>
        <v>3.7</v>
      </c>
      <c r="H66" s="159"/>
      <c r="I66" s="159">
        <f>IFERROR(_xlfn.XLOOKUP($A66,Raw_Data!$B:$B,Raw_Data!$OX:$OX),"")</f>
        <v>3.35</v>
      </c>
      <c r="J66" s="159"/>
      <c r="K66" s="159">
        <f>IFERROR(_xlfn.XLOOKUP($A66,Raw_Data!$B:$B,Raw_Data!NN:NN),"")</f>
        <v>0</v>
      </c>
      <c r="L66" s="159">
        <f>IFERROR(_xlfn.XLOOKUP($A66,Raw_Data!$B:$B,Raw_Data!OZ:OZ),"")</f>
        <v>36.9</v>
      </c>
      <c r="M66" s="159">
        <f>IFERROR(_xlfn.XLOOKUP($A66,Raw_Data!$B:$B,Raw_Data!PA:PA),"")</f>
        <v>0</v>
      </c>
      <c r="N66" s="159">
        <f>IFERROR(_xlfn.XLOOKUP($A66,Raw_Data!$B:$B,Raw_Data!NQ:NQ),"")</f>
        <v>0</v>
      </c>
      <c r="O66" s="160">
        <f>IFERROR(1-(SUMIF(PA!$B:$B,$A66,PA!$AI:$AI)/($AA66+SUMIF(PA!$B:$B,$A66,PA!$AI:$AI))),"")</f>
        <v>1</v>
      </c>
      <c r="P66" s="160"/>
      <c r="Q66" s="161"/>
      <c r="R66" s="160">
        <f>IFERROR(1-(SUMIF(GA!$C:$C,$A66,GA!$X:$X)/($AA66+SUMIF(GA!$C:$C,$A66,GA!$X:$X))),"")</f>
        <v>1</v>
      </c>
      <c r="S66" s="156"/>
      <c r="T66" s="161"/>
      <c r="U66" s="162">
        <f t="shared" si="5"/>
        <v>0.86429721426610273</v>
      </c>
      <c r="V66" s="162" t="str">
        <f>IFERROR(_xlfn.XLOOKUP($A66,Raw_Data!$B:$B,Raw_Data!$PE:$PE),"")</f>
        <v/>
      </c>
      <c r="W66" s="163">
        <f t="shared" ref="W66:W129" si="7">IFERROR(AA66/(24*AR66*1000),"")</f>
        <v>0.12136808293181486</v>
      </c>
      <c r="X66" s="155">
        <f>IFERROR(_xlfn.XLOOKUP($A66,Raw_Data!$B:$B,Raw_Data!$PB:$PB),"")</f>
        <v>272689.40000000002</v>
      </c>
      <c r="Y66" s="155">
        <f>IFERROR(_xlfn.XLOOKUP($A66,Raw_Data!$B:$B,Raw_Data!$OU:$OU),"")</f>
        <v>266000</v>
      </c>
      <c r="Z66" s="155"/>
      <c r="AA66" s="155">
        <f>IFERROR(_xlfn.XLOOKUP($A66,Raw_Data!$B:$B,Raw_Data!$OU:$OU),"")</f>
        <v>266000</v>
      </c>
      <c r="AB66" s="155">
        <f>IFERROR(_xlfn.XLOOKUP($A66,Raw_Data!$B:$B,Raw_Data!$I:$I)/1000,"")</f>
        <v>91.87</v>
      </c>
      <c r="AC66" s="164">
        <f>IFERROR(_xlfn.XLOOKUP($D66,'Modelling New'!$D:$D,'Modelling New'!$P:$P),"")</f>
        <v>4.3233333333333333</v>
      </c>
      <c r="AD66" s="155">
        <f>IFERROR(_xlfn.XLOOKUP($D66,'Modelling New'!$D:$D,'Modelling New'!$T:$T)*1000,"")</f>
        <v>308713.24287593085</v>
      </c>
      <c r="AE66" s="165">
        <f>IFERROR(_xlfn.XLOOKUP($D66,'Modelling New'!$D:$D,'Modelling New'!$O:$O),"")</f>
        <v>0.78193496889093839</v>
      </c>
      <c r="AF66" s="165">
        <f>IFERROR(_xlfn.XLOOKUP($D66,'Modelling New'!$D:$D,'Modelling New'!$W:$W),"")</f>
        <v>0.14085689647938152</v>
      </c>
      <c r="AG66" s="165">
        <f>IFERROR(_xlfn.XLOOKUP($D66,'Modelling New'!$D:$D,'Modelling New'!AE:AE),"")</f>
        <v>0.99750000000000005</v>
      </c>
      <c r="AH66" s="165">
        <f>IFERROR(_xlfn.XLOOKUP($D66,'Modelling New'!$D:$D,'Modelling New'!AF:AF),"")</f>
        <v>0.99750000000000005</v>
      </c>
      <c r="AI66" s="156"/>
      <c r="AJ66" s="156"/>
      <c r="AK66" s="156"/>
      <c r="AL66" s="156"/>
      <c r="AM66" s="156"/>
      <c r="AN66" s="166"/>
      <c r="AO66" s="163"/>
      <c r="AP66" s="163"/>
      <c r="AQ66" s="163"/>
      <c r="AR66" s="155">
        <f>IFERROR(_xlfn.XLOOKUP(Table13[[#This Row],[Month Year]],Modelling[Month],Modelling[Bugt_Capacity]),"")</f>
        <v>91.32</v>
      </c>
      <c r="AS66" s="155"/>
    </row>
    <row r="67" spans="1:45" x14ac:dyDescent="0.35">
      <c r="A67" s="154">
        <f t="shared" si="6"/>
        <v>45810</v>
      </c>
      <c r="B67" s="155">
        <f>YEAR(Table13[[#This Row],[Date]])+IF(MONTH(Table13[[#This Row],[Date]])&gt;=4,1,0)</f>
        <v>2026</v>
      </c>
      <c r="C67" s="156">
        <f>YEAR(Table13[[#This Row],[Date]])</f>
        <v>2025</v>
      </c>
      <c r="D67" s="157">
        <f>Table13[[#This Row],[Date]]-DAY(Table13[[#This Row],[Date]])+1</f>
        <v>45809</v>
      </c>
      <c r="E67" s="156">
        <f t="shared" si="4"/>
        <v>30</v>
      </c>
      <c r="F67" s="158">
        <f>IFERROR(_xlfn.XLOOKUP($A67,Raw_Data!$B:$B,Raw_Data!$OV:$OV),"")</f>
        <v>12.933333333333334</v>
      </c>
      <c r="G67" s="159">
        <f>IFERROR(_xlfn.XLOOKUP($A67,Raw_Data!$B:$B,Raw_Data!$OW:$OW),"")</f>
        <v>3.49</v>
      </c>
      <c r="H67" s="159"/>
      <c r="I67" s="159">
        <f>IFERROR(_xlfn.XLOOKUP($A67,Raw_Data!$B:$B,Raw_Data!$OX:$OX),"")</f>
        <v>3.16</v>
      </c>
      <c r="J67" s="159"/>
      <c r="K67" s="159">
        <f>IFERROR(_xlfn.XLOOKUP($A67,Raw_Data!$B:$B,Raw_Data!NN:NN),"")</f>
        <v>0</v>
      </c>
      <c r="L67" s="159">
        <f>IFERROR(_xlfn.XLOOKUP($A67,Raw_Data!$B:$B,Raw_Data!OZ:OZ),"")</f>
        <v>34.450000000000003</v>
      </c>
      <c r="M67" s="159">
        <f>IFERROR(_xlfn.XLOOKUP($A67,Raw_Data!$B:$B,Raw_Data!PA:PA),"")</f>
        <v>0</v>
      </c>
      <c r="N67" s="159">
        <f>IFERROR(_xlfn.XLOOKUP($A67,Raw_Data!$B:$B,Raw_Data!NQ:NQ),"")</f>
        <v>0</v>
      </c>
      <c r="O67" s="160">
        <f>IFERROR(1-(SUMIF(PA!$B:$B,$A67,PA!$AI:$AI)/($AA67+SUMIF(PA!$B:$B,$A67,PA!$AI:$AI))),"")</f>
        <v>0.99961287419852196</v>
      </c>
      <c r="P67" s="160"/>
      <c r="Q67" s="161"/>
      <c r="R67" s="160">
        <f>IFERROR(1-(SUMIF(GA!$C:$C,$A67,GA!$X:$X)/($AA67+SUMIF(GA!$C:$C,$A67,GA!$X:$X))),"")</f>
        <v>1</v>
      </c>
      <c r="S67" s="156"/>
      <c r="T67" s="161"/>
      <c r="U67" s="162">
        <f t="shared" si="5"/>
        <v>0.84048318138040401</v>
      </c>
      <c r="V67" s="162" t="str">
        <f>IFERROR(_xlfn.XLOOKUP($A67,Raw_Data!$B:$B,Raw_Data!$PE:$PE),"")</f>
        <v/>
      </c>
      <c r="W67" s="163">
        <f t="shared" si="7"/>
        <v>0.11133012118557453</v>
      </c>
      <c r="X67" s="155">
        <f>IFERROR(_xlfn.XLOOKUP($A67,Raw_Data!$B:$B,Raw_Data!$PB:$PB),"")</f>
        <v>248944.7</v>
      </c>
      <c r="Y67" s="155">
        <f>IFERROR(_xlfn.XLOOKUP($A67,Raw_Data!$B:$B,Raw_Data!$OU:$OU),"")</f>
        <v>244000</v>
      </c>
      <c r="Z67" s="155"/>
      <c r="AA67" s="155">
        <f>IFERROR(_xlfn.XLOOKUP($A67,Raw_Data!$B:$B,Raw_Data!$OU:$OU),"")</f>
        <v>244000</v>
      </c>
      <c r="AB67" s="155">
        <f>IFERROR(_xlfn.XLOOKUP($A67,Raw_Data!$B:$B,Raw_Data!$I:$I)/1000,"")</f>
        <v>91.87</v>
      </c>
      <c r="AC67" s="164">
        <f>IFERROR(_xlfn.XLOOKUP($D67,'Modelling New'!$D:$D,'Modelling New'!$P:$P),"")</f>
        <v>4.3233333333333333</v>
      </c>
      <c r="AD67" s="155">
        <f>IFERROR(_xlfn.XLOOKUP($D67,'Modelling New'!$D:$D,'Modelling New'!$T:$T)*1000,"")</f>
        <v>308713.24287593085</v>
      </c>
      <c r="AE67" s="165">
        <f>IFERROR(_xlfn.XLOOKUP($D67,'Modelling New'!$D:$D,'Modelling New'!$O:$O),"")</f>
        <v>0.78193496889093839</v>
      </c>
      <c r="AF67" s="165">
        <f>IFERROR(_xlfn.XLOOKUP($D67,'Modelling New'!$D:$D,'Modelling New'!$W:$W),"")</f>
        <v>0.14085689647938152</v>
      </c>
      <c r="AG67" s="165">
        <f>IFERROR(_xlfn.XLOOKUP($D67,'Modelling New'!$D:$D,'Modelling New'!AE:AE),"")</f>
        <v>0.99750000000000005</v>
      </c>
      <c r="AH67" s="165">
        <f>IFERROR(_xlfn.XLOOKUP($D67,'Modelling New'!$D:$D,'Modelling New'!AF:AF),"")</f>
        <v>0.99750000000000005</v>
      </c>
      <c r="AI67" s="156"/>
      <c r="AJ67" s="156"/>
      <c r="AK67" s="156"/>
      <c r="AL67" s="156"/>
      <c r="AM67" s="156"/>
      <c r="AN67" s="166"/>
      <c r="AO67" s="163"/>
      <c r="AP67" s="163"/>
      <c r="AQ67" s="163"/>
      <c r="AR67" s="155">
        <f>IFERROR(_xlfn.XLOOKUP(Table13[[#This Row],[Month Year]],Modelling[Month],Modelling[Bugt_Capacity]),"")</f>
        <v>91.32</v>
      </c>
      <c r="AS67" s="155"/>
    </row>
    <row r="68" spans="1:45" x14ac:dyDescent="0.35">
      <c r="A68" s="154">
        <f t="shared" si="6"/>
        <v>45811</v>
      </c>
      <c r="B68" s="155">
        <f>YEAR(Table13[[#This Row],[Date]])+IF(MONTH(Table13[[#This Row],[Date]])&gt;=4,1,0)</f>
        <v>2026</v>
      </c>
      <c r="C68" s="156">
        <f>YEAR(Table13[[#This Row],[Date]])</f>
        <v>2025</v>
      </c>
      <c r="D68" s="157">
        <f>Table13[[#This Row],[Date]]-DAY(Table13[[#This Row],[Date]])+1</f>
        <v>45809</v>
      </c>
      <c r="E68" s="156">
        <f t="shared" si="4"/>
        <v>30</v>
      </c>
      <c r="F68" s="158">
        <f>IFERROR(_xlfn.XLOOKUP($A68,Raw_Data!$B:$B,Raw_Data!$OV:$OV),"")</f>
        <v>13</v>
      </c>
      <c r="G68" s="159">
        <f>IFERROR(_xlfn.XLOOKUP($A68,Raw_Data!$B:$B,Raw_Data!$OW:$OW),"")</f>
        <v>2.78</v>
      </c>
      <c r="H68" s="159"/>
      <c r="I68" s="159">
        <f>IFERROR(_xlfn.XLOOKUP($A68,Raw_Data!$B:$B,Raw_Data!$OX:$OX),"")</f>
        <v>2.4900000000000002</v>
      </c>
      <c r="J68" s="159"/>
      <c r="K68" s="159">
        <f>IFERROR(_xlfn.XLOOKUP($A68,Raw_Data!$B:$B,Raw_Data!NN:NN),"")</f>
        <v>0</v>
      </c>
      <c r="L68" s="159">
        <f>IFERROR(_xlfn.XLOOKUP($A68,Raw_Data!$B:$B,Raw_Data!OZ:OZ),"")</f>
        <v>32.94</v>
      </c>
      <c r="M68" s="159">
        <f>IFERROR(_xlfn.XLOOKUP($A68,Raw_Data!$B:$B,Raw_Data!PA:PA),"")</f>
        <v>0</v>
      </c>
      <c r="N68" s="159">
        <f>IFERROR(_xlfn.XLOOKUP($A68,Raw_Data!$B:$B,Raw_Data!NQ:NQ),"")</f>
        <v>0</v>
      </c>
      <c r="O68" s="160">
        <f>IFERROR(1-(SUMIF(PA!$B:$B,$A68,PA!$AI:$AI)/($AA68+SUMIF(PA!$B:$B,$A68,PA!$AI:$AI))),"")</f>
        <v>1</v>
      </c>
      <c r="P68" s="160"/>
      <c r="Q68" s="161"/>
      <c r="R68" s="160">
        <f>IFERROR(1-(SUMIF(GA!$C:$C,$A68,GA!$X:$X)/($AA68+SUMIF(GA!$C:$C,$A68,GA!$X:$X))),"")</f>
        <v>1</v>
      </c>
      <c r="S68" s="156"/>
      <c r="T68" s="161"/>
      <c r="U68" s="162">
        <f t="shared" si="5"/>
        <v>0.89177871822546517</v>
      </c>
      <c r="V68" s="162" t="str">
        <f>IFERROR(_xlfn.XLOOKUP($A68,Raw_Data!$B:$B,Raw_Data!$PE:$PE),"")</f>
        <v/>
      </c>
      <c r="W68" s="163">
        <f t="shared" si="7"/>
        <v>9.3079281646955767E-2</v>
      </c>
      <c r="X68" s="155">
        <f>IFERROR(_xlfn.XLOOKUP($A68,Raw_Data!$B:$B,Raw_Data!$PB:$PB),"")</f>
        <v>210051.50000000006</v>
      </c>
      <c r="Y68" s="155">
        <f>IFERROR(_xlfn.XLOOKUP($A68,Raw_Data!$B:$B,Raw_Data!$OU:$OU),"")</f>
        <v>204000</v>
      </c>
      <c r="Z68" s="155"/>
      <c r="AA68" s="155">
        <f>IFERROR(_xlfn.XLOOKUP($A68,Raw_Data!$B:$B,Raw_Data!$OU:$OU),"")</f>
        <v>204000</v>
      </c>
      <c r="AB68" s="155">
        <f>IFERROR(_xlfn.XLOOKUP($A68,Raw_Data!$B:$B,Raw_Data!$I:$I)/1000,"")</f>
        <v>91.87</v>
      </c>
      <c r="AC68" s="164">
        <f>IFERROR(_xlfn.XLOOKUP($D68,'Modelling New'!$D:$D,'Modelling New'!$P:$P),"")</f>
        <v>4.3233333333333333</v>
      </c>
      <c r="AD68" s="155">
        <f>IFERROR(_xlfn.XLOOKUP($D68,'Modelling New'!$D:$D,'Modelling New'!$T:$T)*1000,"")</f>
        <v>308713.24287593085</v>
      </c>
      <c r="AE68" s="165">
        <f>IFERROR(_xlfn.XLOOKUP($D68,'Modelling New'!$D:$D,'Modelling New'!$O:$O),"")</f>
        <v>0.78193496889093839</v>
      </c>
      <c r="AF68" s="165">
        <f>IFERROR(_xlfn.XLOOKUP($D68,'Modelling New'!$D:$D,'Modelling New'!$W:$W),"")</f>
        <v>0.14085689647938152</v>
      </c>
      <c r="AG68" s="165">
        <f>IFERROR(_xlfn.XLOOKUP($D68,'Modelling New'!$D:$D,'Modelling New'!AE:AE),"")</f>
        <v>0.99750000000000005</v>
      </c>
      <c r="AH68" s="165">
        <f>IFERROR(_xlfn.XLOOKUP($D68,'Modelling New'!$D:$D,'Modelling New'!AF:AF),"")</f>
        <v>0.99750000000000005</v>
      </c>
      <c r="AI68" s="156"/>
      <c r="AJ68" s="156"/>
      <c r="AK68" s="156"/>
      <c r="AL68" s="156"/>
      <c r="AM68" s="156"/>
      <c r="AN68" s="166"/>
      <c r="AO68" s="163"/>
      <c r="AP68" s="163"/>
      <c r="AQ68" s="163"/>
      <c r="AR68" s="155">
        <f>IFERROR(_xlfn.XLOOKUP(Table13[[#This Row],[Month Year]],Modelling[Month],Modelling[Bugt_Capacity]),"")</f>
        <v>91.32</v>
      </c>
      <c r="AS68" s="155"/>
    </row>
    <row r="69" spans="1:45" x14ac:dyDescent="0.35">
      <c r="A69" s="154">
        <f t="shared" si="6"/>
        <v>45812</v>
      </c>
      <c r="B69" s="155">
        <f>YEAR(Table13[[#This Row],[Date]])+IF(MONTH(Table13[[#This Row],[Date]])&gt;=4,1,0)</f>
        <v>2026</v>
      </c>
      <c r="C69" s="156">
        <f>YEAR(Table13[[#This Row],[Date]])</f>
        <v>2025</v>
      </c>
      <c r="D69" s="157">
        <f>Table13[[#This Row],[Date]]-DAY(Table13[[#This Row],[Date]])+1</f>
        <v>45809</v>
      </c>
      <c r="E69" s="156">
        <f t="shared" si="4"/>
        <v>30</v>
      </c>
      <c r="F69" s="158">
        <f>IFERROR(_xlfn.XLOOKUP($A69,Raw_Data!$B:$B,Raw_Data!$OV:$OV),"")</f>
        <v>12.283333333333331</v>
      </c>
      <c r="G69" s="159">
        <f>IFERROR(_xlfn.XLOOKUP($A69,Raw_Data!$B:$B,Raw_Data!$OW:$OW),"")</f>
        <v>4.79</v>
      </c>
      <c r="H69" s="159"/>
      <c r="I69" s="159">
        <f>IFERROR(_xlfn.XLOOKUP($A69,Raw_Data!$B:$B,Raw_Data!$OX:$OX),"")</f>
        <v>4.51</v>
      </c>
      <c r="J69" s="159"/>
      <c r="K69" s="159">
        <f>IFERROR(_xlfn.XLOOKUP($A69,Raw_Data!$B:$B,Raw_Data!NN:NN),"")</f>
        <v>0</v>
      </c>
      <c r="L69" s="159">
        <f>IFERROR(_xlfn.XLOOKUP($A69,Raw_Data!$B:$B,Raw_Data!OZ:OZ),"")</f>
        <v>37.119999999999997</v>
      </c>
      <c r="M69" s="159">
        <f>IFERROR(_xlfn.XLOOKUP($A69,Raw_Data!$B:$B,Raw_Data!PA:PA),"")</f>
        <v>0</v>
      </c>
      <c r="N69" s="159">
        <f>IFERROR(_xlfn.XLOOKUP($A69,Raw_Data!$B:$B,Raw_Data!NQ:NQ),"")</f>
        <v>0</v>
      </c>
      <c r="O69" s="160">
        <f>IFERROR(1-(SUMIF(PA!$B:$B,$A69,PA!$AI:$AI)/($AA69+SUMIF(PA!$B:$B,$A69,PA!$AI:$AI))),"")</f>
        <v>0.99998231655264413</v>
      </c>
      <c r="P69" s="160"/>
      <c r="Q69" s="161"/>
      <c r="R69" s="160">
        <f>IFERROR(1-(SUMIF(GA!$C:$C,$A69,GA!$X:$X)/($AA69+SUMIF(GA!$C:$C,$A69,GA!$X:$X))),"")</f>
        <v>1</v>
      </c>
      <c r="S69" s="156"/>
      <c r="T69" s="161"/>
      <c r="U69" s="162">
        <f t="shared" si="5"/>
        <v>0.81576758057575327</v>
      </c>
      <c r="V69" s="162" t="str">
        <f>IFERROR(_xlfn.XLOOKUP($A69,Raw_Data!$B:$B,Raw_Data!$PE:$PE),"")</f>
        <v/>
      </c>
      <c r="W69" s="163">
        <f t="shared" si="7"/>
        <v>0.15421959410132866</v>
      </c>
      <c r="X69" s="155">
        <f>IFERROR(_xlfn.XLOOKUP($A69,Raw_Data!$B:$B,Raw_Data!$PB:$PB),"")</f>
        <v>346019.60000000021</v>
      </c>
      <c r="Y69" s="155">
        <f>IFERROR(_xlfn.XLOOKUP($A69,Raw_Data!$B:$B,Raw_Data!$OU:$OU),"")</f>
        <v>338000</v>
      </c>
      <c r="Z69" s="155"/>
      <c r="AA69" s="155">
        <f>IFERROR(_xlfn.XLOOKUP($A69,Raw_Data!$B:$B,Raw_Data!$OU:$OU),"")</f>
        <v>338000</v>
      </c>
      <c r="AB69" s="155">
        <f>IFERROR(_xlfn.XLOOKUP($A69,Raw_Data!$B:$B,Raw_Data!$I:$I)/1000,"")</f>
        <v>91.87</v>
      </c>
      <c r="AC69" s="164">
        <f>IFERROR(_xlfn.XLOOKUP($D69,'Modelling New'!$D:$D,'Modelling New'!$P:$P),"")</f>
        <v>4.3233333333333333</v>
      </c>
      <c r="AD69" s="155">
        <f>IFERROR(_xlfn.XLOOKUP($D69,'Modelling New'!$D:$D,'Modelling New'!$T:$T)*1000,"")</f>
        <v>308713.24287593085</v>
      </c>
      <c r="AE69" s="165">
        <f>IFERROR(_xlfn.XLOOKUP($D69,'Modelling New'!$D:$D,'Modelling New'!$O:$O),"")</f>
        <v>0.78193496889093839</v>
      </c>
      <c r="AF69" s="165">
        <f>IFERROR(_xlfn.XLOOKUP($D69,'Modelling New'!$D:$D,'Modelling New'!$W:$W),"")</f>
        <v>0.14085689647938152</v>
      </c>
      <c r="AG69" s="165">
        <f>IFERROR(_xlfn.XLOOKUP($D69,'Modelling New'!$D:$D,'Modelling New'!AE:AE),"")</f>
        <v>0.99750000000000005</v>
      </c>
      <c r="AH69" s="165">
        <f>IFERROR(_xlfn.XLOOKUP($D69,'Modelling New'!$D:$D,'Modelling New'!AF:AF),"")</f>
        <v>0.99750000000000005</v>
      </c>
      <c r="AI69" s="156"/>
      <c r="AJ69" s="156"/>
      <c r="AK69" s="156"/>
      <c r="AL69" s="156"/>
      <c r="AM69" s="156"/>
      <c r="AN69" s="166"/>
      <c r="AO69" s="163"/>
      <c r="AP69" s="163"/>
      <c r="AQ69" s="163"/>
      <c r="AR69" s="155">
        <f>IFERROR(_xlfn.XLOOKUP(Table13[[#This Row],[Month Year]],Modelling[Month],Modelling[Bugt_Capacity]),"")</f>
        <v>91.32</v>
      </c>
      <c r="AS69" s="155"/>
    </row>
    <row r="70" spans="1:45" x14ac:dyDescent="0.35">
      <c r="A70" s="154">
        <f t="shared" si="6"/>
        <v>45813</v>
      </c>
      <c r="B70" s="155">
        <f>YEAR(Table13[[#This Row],[Date]])+IF(MONTH(Table13[[#This Row],[Date]])&gt;=4,1,0)</f>
        <v>2026</v>
      </c>
      <c r="C70" s="156">
        <f>YEAR(Table13[[#This Row],[Date]])</f>
        <v>2025</v>
      </c>
      <c r="D70" s="157">
        <f>Table13[[#This Row],[Date]]-DAY(Table13[[#This Row],[Date]])+1</f>
        <v>45809</v>
      </c>
      <c r="E70" s="156">
        <f t="shared" si="4"/>
        <v>30</v>
      </c>
      <c r="F70" s="158">
        <f>IFERROR(_xlfn.XLOOKUP($A70,Raw_Data!$B:$B,Raw_Data!$OV:$OV),"")</f>
        <v>12.666666666666664</v>
      </c>
      <c r="G70" s="159">
        <f>IFERROR(_xlfn.XLOOKUP($A70,Raw_Data!$B:$B,Raw_Data!$OW:$OW),"")</f>
        <v>4.34</v>
      </c>
      <c r="H70" s="159"/>
      <c r="I70" s="159">
        <f>IFERROR(_xlfn.XLOOKUP($A70,Raw_Data!$B:$B,Raw_Data!$OX:$OX),"")</f>
        <v>4.0199999999999996</v>
      </c>
      <c r="J70" s="159"/>
      <c r="K70" s="159">
        <f>IFERROR(_xlfn.XLOOKUP($A70,Raw_Data!$B:$B,Raw_Data!NN:NN),"")</f>
        <v>0</v>
      </c>
      <c r="L70" s="159">
        <f>IFERROR(_xlfn.XLOOKUP($A70,Raw_Data!$B:$B,Raw_Data!OZ:OZ),"")</f>
        <v>35.24</v>
      </c>
      <c r="M70" s="159">
        <f>IFERROR(_xlfn.XLOOKUP($A70,Raw_Data!$B:$B,Raw_Data!PA:PA),"")</f>
        <v>0</v>
      </c>
      <c r="N70" s="159">
        <f>IFERROR(_xlfn.XLOOKUP($A70,Raw_Data!$B:$B,Raw_Data!NQ:NQ),"")</f>
        <v>0</v>
      </c>
      <c r="O70" s="160">
        <f>IFERROR(1-(SUMIF(PA!$B:$B,$A70,PA!$AI:$AI)/($AA70+SUMIF(PA!$B:$B,$A70,PA!$AI:$AI))),"")</f>
        <v>0.99996015418173778</v>
      </c>
      <c r="P70" s="160"/>
      <c r="Q70" s="161"/>
      <c r="R70" s="160">
        <f>IFERROR(1-(SUMIF(GA!$C:$C,$A70,GA!$X:$X)/($AA70+SUMIF(GA!$C:$C,$A70,GA!$X:$X))),"")</f>
        <v>1</v>
      </c>
      <c r="S70" s="156"/>
      <c r="T70" s="161"/>
      <c r="U70" s="162">
        <f t="shared" si="5"/>
        <v>0.81230941190423211</v>
      </c>
      <c r="V70" s="162" t="str">
        <f>IFERROR(_xlfn.XLOOKUP($A70,Raw_Data!$B:$B,Raw_Data!$PE:$PE),"")</f>
        <v/>
      </c>
      <c r="W70" s="163">
        <f t="shared" si="7"/>
        <v>0.13688129653964082</v>
      </c>
      <c r="X70" s="155">
        <f>IFERROR(_xlfn.XLOOKUP($A70,Raw_Data!$B:$B,Raw_Data!$PB:$PB),"")</f>
        <v>306002.7</v>
      </c>
      <c r="Y70" s="155">
        <f>IFERROR(_xlfn.XLOOKUP($A70,Raw_Data!$B:$B,Raw_Data!$OU:$OU),"")</f>
        <v>300000</v>
      </c>
      <c r="Z70" s="155"/>
      <c r="AA70" s="155">
        <f>IFERROR(_xlfn.XLOOKUP($A70,Raw_Data!$B:$B,Raw_Data!$OU:$OU),"")</f>
        <v>300000</v>
      </c>
      <c r="AB70" s="155">
        <f>IFERROR(_xlfn.XLOOKUP($A70,Raw_Data!$B:$B,Raw_Data!$I:$I)/1000,"")</f>
        <v>91.87</v>
      </c>
      <c r="AC70" s="164">
        <f>IFERROR(_xlfn.XLOOKUP($D70,'Modelling New'!$D:$D,'Modelling New'!$P:$P),"")</f>
        <v>4.3233333333333333</v>
      </c>
      <c r="AD70" s="155">
        <f>IFERROR(_xlfn.XLOOKUP($D70,'Modelling New'!$D:$D,'Modelling New'!$T:$T)*1000,"")</f>
        <v>308713.24287593085</v>
      </c>
      <c r="AE70" s="165">
        <f>IFERROR(_xlfn.XLOOKUP($D70,'Modelling New'!$D:$D,'Modelling New'!$O:$O),"")</f>
        <v>0.78193496889093839</v>
      </c>
      <c r="AF70" s="165">
        <f>IFERROR(_xlfn.XLOOKUP($D70,'Modelling New'!$D:$D,'Modelling New'!$W:$W),"")</f>
        <v>0.14085689647938152</v>
      </c>
      <c r="AG70" s="165">
        <f>IFERROR(_xlfn.XLOOKUP($D70,'Modelling New'!$D:$D,'Modelling New'!AE:AE),"")</f>
        <v>0.99750000000000005</v>
      </c>
      <c r="AH70" s="165">
        <f>IFERROR(_xlfn.XLOOKUP($D70,'Modelling New'!$D:$D,'Modelling New'!AF:AF),"")</f>
        <v>0.99750000000000005</v>
      </c>
      <c r="AI70" s="156"/>
      <c r="AJ70" s="156"/>
      <c r="AK70" s="156"/>
      <c r="AL70" s="156"/>
      <c r="AM70" s="156"/>
      <c r="AN70" s="166"/>
      <c r="AO70" s="163"/>
      <c r="AP70" s="163"/>
      <c r="AQ70" s="163"/>
      <c r="AR70" s="155">
        <f>IFERROR(_xlfn.XLOOKUP(Table13[[#This Row],[Month Year]],Modelling[Month],Modelling[Bugt_Capacity]),"")</f>
        <v>91.32</v>
      </c>
      <c r="AS70" s="155"/>
    </row>
    <row r="71" spans="1:45" x14ac:dyDescent="0.35">
      <c r="A71" s="154">
        <f t="shared" si="6"/>
        <v>45814</v>
      </c>
      <c r="B71" s="155">
        <f>YEAR(Table13[[#This Row],[Date]])+IF(MONTH(Table13[[#This Row],[Date]])&gt;=4,1,0)</f>
        <v>2026</v>
      </c>
      <c r="C71" s="156">
        <f>YEAR(Table13[[#This Row],[Date]])</f>
        <v>2025</v>
      </c>
      <c r="D71" s="157">
        <f>Table13[[#This Row],[Date]]-DAY(Table13[[#This Row],[Date]])+1</f>
        <v>45809</v>
      </c>
      <c r="E71" s="156">
        <f t="shared" si="4"/>
        <v>30</v>
      </c>
      <c r="F71" s="158">
        <f>IFERROR(_xlfn.XLOOKUP($A71,Raw_Data!$B:$B,Raw_Data!$OV:$OV),"")</f>
        <v>12.083333333333332</v>
      </c>
      <c r="G71" s="159">
        <f>IFERROR(_xlfn.XLOOKUP($A71,Raw_Data!$B:$B,Raw_Data!$OW:$OW),"")</f>
        <v>4.5199999999999996</v>
      </c>
      <c r="H71" s="159"/>
      <c r="I71" s="159">
        <f>IFERROR(_xlfn.XLOOKUP($A71,Raw_Data!$B:$B,Raw_Data!$OX:$OX),"")</f>
        <v>4.25</v>
      </c>
      <c r="J71" s="159"/>
      <c r="K71" s="159">
        <f>IFERROR(_xlfn.XLOOKUP($A71,Raw_Data!$B:$B,Raw_Data!NN:NN),"")</f>
        <v>0</v>
      </c>
      <c r="L71" s="159">
        <f>IFERROR(_xlfn.XLOOKUP($A71,Raw_Data!$B:$B,Raw_Data!OZ:OZ),"")</f>
        <v>37.01</v>
      </c>
      <c r="M71" s="159">
        <f>IFERROR(_xlfn.XLOOKUP($A71,Raw_Data!$B:$B,Raw_Data!PA:PA),"")</f>
        <v>0</v>
      </c>
      <c r="N71" s="159">
        <f>IFERROR(_xlfn.XLOOKUP($A71,Raw_Data!$B:$B,Raw_Data!NQ:NQ),"")</f>
        <v>0</v>
      </c>
      <c r="O71" s="160">
        <f>IFERROR(1-(SUMIF(PA!$B:$B,$A71,PA!$AI:$AI)/($AA71+SUMIF(PA!$B:$B,$A71,PA!$AI:$AI))),"")</f>
        <v>0.99996571688123648</v>
      </c>
      <c r="P71" s="160"/>
      <c r="Q71" s="161"/>
      <c r="R71" s="160">
        <f>IFERROR(1-(SUMIF(GA!$C:$C,$A71,GA!$X:$X)/($AA71+SUMIF(GA!$C:$C,$A71,GA!$X:$X))),"")</f>
        <v>1</v>
      </c>
      <c r="S71" s="156"/>
      <c r="T71" s="161"/>
      <c r="U71" s="162">
        <f t="shared" si="5"/>
        <v>0.7888384481908578</v>
      </c>
      <c r="V71" s="162" t="str">
        <f>IFERROR(_xlfn.XLOOKUP($A71,Raw_Data!$B:$B,Raw_Data!$PE:$PE),"")</f>
        <v/>
      </c>
      <c r="W71" s="163">
        <f t="shared" si="7"/>
        <v>0.14053146444736458</v>
      </c>
      <c r="X71" s="155">
        <f>IFERROR(_xlfn.XLOOKUP($A71,Raw_Data!$B:$B,Raw_Data!$PB:$PB),"")</f>
        <v>316890.60000000015</v>
      </c>
      <c r="Y71" s="155">
        <f>IFERROR(_xlfn.XLOOKUP($A71,Raw_Data!$B:$B,Raw_Data!$OU:$OU),"")</f>
        <v>308000</v>
      </c>
      <c r="Z71" s="155"/>
      <c r="AA71" s="155">
        <f>IFERROR(_xlfn.XLOOKUP($A71,Raw_Data!$B:$B,Raw_Data!$OU:$OU),"")</f>
        <v>308000</v>
      </c>
      <c r="AB71" s="155">
        <f>IFERROR(_xlfn.XLOOKUP($A71,Raw_Data!$B:$B,Raw_Data!$I:$I)/1000,"")</f>
        <v>91.87</v>
      </c>
      <c r="AC71" s="164">
        <f>IFERROR(_xlfn.XLOOKUP($D71,'Modelling New'!$D:$D,'Modelling New'!$P:$P),"")</f>
        <v>4.3233333333333333</v>
      </c>
      <c r="AD71" s="155">
        <f>IFERROR(_xlfn.XLOOKUP($D71,'Modelling New'!$D:$D,'Modelling New'!$T:$T)*1000,"")</f>
        <v>308713.24287593085</v>
      </c>
      <c r="AE71" s="165">
        <f>IFERROR(_xlfn.XLOOKUP($D71,'Modelling New'!$D:$D,'Modelling New'!$O:$O),"")</f>
        <v>0.78193496889093839</v>
      </c>
      <c r="AF71" s="165">
        <f>IFERROR(_xlfn.XLOOKUP($D71,'Modelling New'!$D:$D,'Modelling New'!$W:$W),"")</f>
        <v>0.14085689647938152</v>
      </c>
      <c r="AG71" s="165">
        <f>IFERROR(_xlfn.XLOOKUP($D71,'Modelling New'!$D:$D,'Modelling New'!AE:AE),"")</f>
        <v>0.99750000000000005</v>
      </c>
      <c r="AH71" s="165">
        <f>IFERROR(_xlfn.XLOOKUP($D71,'Modelling New'!$D:$D,'Modelling New'!AF:AF),"")</f>
        <v>0.99750000000000005</v>
      </c>
      <c r="AI71" s="156"/>
      <c r="AJ71" s="156"/>
      <c r="AK71" s="156"/>
      <c r="AL71" s="156"/>
      <c r="AM71" s="156"/>
      <c r="AN71" s="166"/>
      <c r="AO71" s="163"/>
      <c r="AP71" s="163"/>
      <c r="AQ71" s="163"/>
      <c r="AR71" s="155">
        <f>IFERROR(_xlfn.XLOOKUP(Table13[[#This Row],[Month Year]],Modelling[Month],Modelling[Bugt_Capacity]),"")</f>
        <v>91.32</v>
      </c>
      <c r="AS71" s="155"/>
    </row>
    <row r="72" spans="1:45" x14ac:dyDescent="0.35">
      <c r="A72" s="154">
        <f t="shared" si="6"/>
        <v>45815</v>
      </c>
      <c r="B72" s="155">
        <f>YEAR(Table13[[#This Row],[Date]])+IF(MONTH(Table13[[#This Row],[Date]])&gt;=4,1,0)</f>
        <v>2026</v>
      </c>
      <c r="C72" s="156">
        <f>YEAR(Table13[[#This Row],[Date]])</f>
        <v>2025</v>
      </c>
      <c r="D72" s="157">
        <f>Table13[[#This Row],[Date]]-DAY(Table13[[#This Row],[Date]])+1</f>
        <v>45809</v>
      </c>
      <c r="E72" s="156">
        <f t="shared" si="4"/>
        <v>30</v>
      </c>
      <c r="F72" s="158">
        <f>IFERROR(_xlfn.XLOOKUP($A72,Raw_Data!$B:$B,Raw_Data!$OV:$OV),"")</f>
        <v>12.483333333333331</v>
      </c>
      <c r="G72" s="159">
        <f>IFERROR(_xlfn.XLOOKUP($A72,Raw_Data!$B:$B,Raw_Data!$OW:$OW),"")</f>
        <v>5.87</v>
      </c>
      <c r="H72" s="159"/>
      <c r="I72" s="159">
        <f>IFERROR(_xlfn.XLOOKUP($A72,Raw_Data!$B:$B,Raw_Data!$OX:$OX),"")</f>
        <v>5.14</v>
      </c>
      <c r="J72" s="159"/>
      <c r="K72" s="159">
        <f>IFERROR(_xlfn.XLOOKUP($A72,Raw_Data!$B:$B,Raw_Data!NN:NN),"")</f>
        <v>0</v>
      </c>
      <c r="L72" s="159">
        <f>IFERROR(_xlfn.XLOOKUP($A72,Raw_Data!$B:$B,Raw_Data!OZ:OZ),"")</f>
        <v>40.89</v>
      </c>
      <c r="M72" s="159">
        <f>IFERROR(_xlfn.XLOOKUP($A72,Raw_Data!$B:$B,Raw_Data!PA:PA),"")</f>
        <v>0</v>
      </c>
      <c r="N72" s="159">
        <f>IFERROR(_xlfn.XLOOKUP($A72,Raw_Data!$B:$B,Raw_Data!NQ:NQ),"")</f>
        <v>0</v>
      </c>
      <c r="O72" s="160">
        <f>IFERROR(1-(SUMIF(PA!$B:$B,$A72,PA!$AI:$AI)/($AA72+SUMIF(PA!$B:$B,$A72,PA!$AI:$AI))),"")</f>
        <v>1</v>
      </c>
      <c r="P72" s="160"/>
      <c r="Q72" s="161"/>
      <c r="R72" s="160">
        <f>IFERROR(1-(SUMIF(GA!$C:$C,$A72,GA!$X:$X)/($AA72+SUMIF(GA!$C:$C,$A72,GA!$X:$X))),"")</f>
        <v>1</v>
      </c>
      <c r="S72" s="156"/>
      <c r="T72" s="161"/>
      <c r="U72" s="162">
        <f t="shared" si="5"/>
        <v>0.800488255481968</v>
      </c>
      <c r="V72" s="162" t="str">
        <f>IFERROR(_xlfn.XLOOKUP($A72,Raw_Data!$B:$B,Raw_Data!$PE:$PE),"")</f>
        <v/>
      </c>
      <c r="W72" s="163">
        <f t="shared" si="7"/>
        <v>0.17247043363994743</v>
      </c>
      <c r="X72" s="155">
        <f>IFERROR(_xlfn.XLOOKUP($A72,Raw_Data!$B:$B,Raw_Data!$PB:$PB),"")</f>
        <v>384478.19999999995</v>
      </c>
      <c r="Y72" s="155">
        <f>IFERROR(_xlfn.XLOOKUP($A72,Raw_Data!$B:$B,Raw_Data!$OU:$OU),"")</f>
        <v>378000</v>
      </c>
      <c r="Z72" s="155"/>
      <c r="AA72" s="155">
        <f>IFERROR(_xlfn.XLOOKUP($A72,Raw_Data!$B:$B,Raw_Data!$OU:$OU),"")</f>
        <v>378000</v>
      </c>
      <c r="AB72" s="155">
        <f>IFERROR(_xlfn.XLOOKUP($A72,Raw_Data!$B:$B,Raw_Data!$I:$I)/1000,"")</f>
        <v>91.87</v>
      </c>
      <c r="AC72" s="164">
        <f>IFERROR(_xlfn.XLOOKUP($D72,'Modelling New'!$D:$D,'Modelling New'!$P:$P),"")</f>
        <v>4.3233333333333333</v>
      </c>
      <c r="AD72" s="155">
        <f>IFERROR(_xlfn.XLOOKUP($D72,'Modelling New'!$D:$D,'Modelling New'!$T:$T)*1000,"")</f>
        <v>308713.24287593085</v>
      </c>
      <c r="AE72" s="165">
        <f>IFERROR(_xlfn.XLOOKUP($D72,'Modelling New'!$D:$D,'Modelling New'!$O:$O),"")</f>
        <v>0.78193496889093839</v>
      </c>
      <c r="AF72" s="165">
        <f>IFERROR(_xlfn.XLOOKUP($D72,'Modelling New'!$D:$D,'Modelling New'!$W:$W),"")</f>
        <v>0.14085689647938152</v>
      </c>
      <c r="AG72" s="165">
        <f>IFERROR(_xlfn.XLOOKUP($D72,'Modelling New'!$D:$D,'Modelling New'!AE:AE),"")</f>
        <v>0.99750000000000005</v>
      </c>
      <c r="AH72" s="165">
        <f>IFERROR(_xlfn.XLOOKUP($D72,'Modelling New'!$D:$D,'Modelling New'!AF:AF),"")</f>
        <v>0.99750000000000005</v>
      </c>
      <c r="AI72" s="156"/>
      <c r="AJ72" s="156"/>
      <c r="AK72" s="156"/>
      <c r="AL72" s="156"/>
      <c r="AM72" s="156"/>
      <c r="AN72" s="166"/>
      <c r="AO72" s="163"/>
      <c r="AP72" s="163"/>
      <c r="AQ72" s="163"/>
      <c r="AR72" s="155">
        <f>IFERROR(_xlfn.XLOOKUP(Table13[[#This Row],[Month Year]],Modelling[Month],Modelling[Bugt_Capacity]),"")</f>
        <v>91.32</v>
      </c>
      <c r="AS72" s="155"/>
    </row>
    <row r="73" spans="1:45" x14ac:dyDescent="0.35">
      <c r="A73" s="154">
        <f t="shared" si="6"/>
        <v>45816</v>
      </c>
      <c r="B73" s="155">
        <f>YEAR(Table13[[#This Row],[Date]])+IF(MONTH(Table13[[#This Row],[Date]])&gt;=4,1,0)</f>
        <v>2026</v>
      </c>
      <c r="C73" s="156">
        <f>YEAR(Table13[[#This Row],[Date]])</f>
        <v>2025</v>
      </c>
      <c r="D73" s="157">
        <f>Table13[[#This Row],[Date]]-DAY(Table13[[#This Row],[Date]])+1</f>
        <v>45809</v>
      </c>
      <c r="E73" s="156">
        <f t="shared" si="4"/>
        <v>30</v>
      </c>
      <c r="F73" s="158">
        <f>IFERROR(_xlfn.XLOOKUP($A73,Raw_Data!$B:$B,Raw_Data!$OV:$OV),"")</f>
        <v>12.900000000000002</v>
      </c>
      <c r="G73" s="159">
        <f>IFERROR(_xlfn.XLOOKUP($A73,Raw_Data!$B:$B,Raw_Data!$OW:$OW),"")</f>
        <v>6.97</v>
      </c>
      <c r="H73" s="159"/>
      <c r="I73" s="159">
        <f>IFERROR(_xlfn.XLOOKUP($A73,Raw_Data!$B:$B,Raw_Data!$OX:$OX),"")</f>
        <v>6.27</v>
      </c>
      <c r="J73" s="159"/>
      <c r="K73" s="159">
        <f>IFERROR(_xlfn.XLOOKUP($A73,Raw_Data!$B:$B,Raw_Data!NN:NN),"")</f>
        <v>0</v>
      </c>
      <c r="L73" s="159">
        <f>IFERROR(_xlfn.XLOOKUP($A73,Raw_Data!$B:$B,Raw_Data!OZ:OZ),"")</f>
        <v>43.91</v>
      </c>
      <c r="M73" s="159">
        <f>IFERROR(_xlfn.XLOOKUP($A73,Raw_Data!$B:$B,Raw_Data!PA:PA),"")</f>
        <v>0</v>
      </c>
      <c r="N73" s="159">
        <f>IFERROR(_xlfn.XLOOKUP($A73,Raw_Data!$B:$B,Raw_Data!NQ:NQ),"")</f>
        <v>0</v>
      </c>
      <c r="O73" s="160">
        <f>IFERROR(1-(SUMIF(PA!$B:$B,$A73,PA!$AI:$AI)/($AA73+SUMIF(PA!$B:$B,$A73,PA!$AI:$AI))),"")</f>
        <v>0.99997296141988035</v>
      </c>
      <c r="P73" s="160"/>
      <c r="Q73" s="161"/>
      <c r="R73" s="160">
        <f>IFERROR(1-(SUMIF(GA!$C:$C,$A73,GA!$X:$X)/($AA73+SUMIF(GA!$C:$C,$A73,GA!$X:$X))),"")</f>
        <v>1</v>
      </c>
      <c r="S73" s="156"/>
      <c r="T73" s="161"/>
      <c r="U73" s="162">
        <f t="shared" si="5"/>
        <v>0.78121622867344798</v>
      </c>
      <c r="V73" s="162" t="str">
        <f>IFERROR(_xlfn.XLOOKUP($A73,Raw_Data!$B:$B,Raw_Data!$PE:$PE),"")</f>
        <v/>
      </c>
      <c r="W73" s="163">
        <f t="shared" si="7"/>
        <v>0.20532194480946123</v>
      </c>
      <c r="X73" s="155">
        <f>IFERROR(_xlfn.XLOOKUP($A73,Raw_Data!$B:$B,Raw_Data!$PB:$PB),"")</f>
        <v>463613.80000000022</v>
      </c>
      <c r="Y73" s="155">
        <f>IFERROR(_xlfn.XLOOKUP($A73,Raw_Data!$B:$B,Raw_Data!$OU:$OU),"")</f>
        <v>450000</v>
      </c>
      <c r="Z73" s="155"/>
      <c r="AA73" s="155">
        <f>IFERROR(_xlfn.XLOOKUP($A73,Raw_Data!$B:$B,Raw_Data!$OU:$OU),"")</f>
        <v>450000</v>
      </c>
      <c r="AB73" s="155">
        <f>IFERROR(_xlfn.XLOOKUP($A73,Raw_Data!$B:$B,Raw_Data!$I:$I)/1000,"")</f>
        <v>91.87</v>
      </c>
      <c r="AC73" s="164">
        <f>IFERROR(_xlfn.XLOOKUP($D73,'Modelling New'!$D:$D,'Modelling New'!$P:$P),"")</f>
        <v>4.3233333333333333</v>
      </c>
      <c r="AD73" s="155">
        <f>IFERROR(_xlfn.XLOOKUP($D73,'Modelling New'!$D:$D,'Modelling New'!$T:$T)*1000,"")</f>
        <v>308713.24287593085</v>
      </c>
      <c r="AE73" s="165">
        <f>IFERROR(_xlfn.XLOOKUP($D73,'Modelling New'!$D:$D,'Modelling New'!$O:$O),"")</f>
        <v>0.78193496889093839</v>
      </c>
      <c r="AF73" s="165">
        <f>IFERROR(_xlfn.XLOOKUP($D73,'Modelling New'!$D:$D,'Modelling New'!$W:$W),"")</f>
        <v>0.14085689647938152</v>
      </c>
      <c r="AG73" s="165">
        <f>IFERROR(_xlfn.XLOOKUP($D73,'Modelling New'!$D:$D,'Modelling New'!AE:AE),"")</f>
        <v>0.99750000000000005</v>
      </c>
      <c r="AH73" s="165">
        <f>IFERROR(_xlfn.XLOOKUP($D73,'Modelling New'!$D:$D,'Modelling New'!AF:AF),"")</f>
        <v>0.99750000000000005</v>
      </c>
      <c r="AI73" s="156"/>
      <c r="AJ73" s="156"/>
      <c r="AK73" s="156"/>
      <c r="AL73" s="156"/>
      <c r="AM73" s="156"/>
      <c r="AN73" s="166"/>
      <c r="AO73" s="163"/>
      <c r="AP73" s="163"/>
      <c r="AQ73" s="163"/>
      <c r="AR73" s="155">
        <f>IFERROR(_xlfn.XLOOKUP(Table13[[#This Row],[Month Year]],Modelling[Month],Modelling[Bugt_Capacity]),"")</f>
        <v>91.32</v>
      </c>
      <c r="AS73" s="155"/>
    </row>
    <row r="74" spans="1:45" x14ac:dyDescent="0.35">
      <c r="A74" s="154">
        <f t="shared" si="6"/>
        <v>45817</v>
      </c>
      <c r="B74" s="155">
        <f>YEAR(Table13[[#This Row],[Date]])+IF(MONTH(Table13[[#This Row],[Date]])&gt;=4,1,0)</f>
        <v>2026</v>
      </c>
      <c r="C74" s="156">
        <f>YEAR(Table13[[#This Row],[Date]])</f>
        <v>2025</v>
      </c>
      <c r="D74" s="157">
        <f>Table13[[#This Row],[Date]]-DAY(Table13[[#This Row],[Date]])+1</f>
        <v>45809</v>
      </c>
      <c r="E74" s="156">
        <f t="shared" si="4"/>
        <v>30</v>
      </c>
      <c r="F74" s="158">
        <f>IFERROR(_xlfn.XLOOKUP($A74,Raw_Data!$B:$B,Raw_Data!$OV:$OV),"")</f>
        <v>12.766666666666669</v>
      </c>
      <c r="G74" s="159">
        <f>IFERROR(_xlfn.XLOOKUP($A74,Raw_Data!$B:$B,Raw_Data!$OW:$OW),"")</f>
        <v>6.68</v>
      </c>
      <c r="H74" s="159"/>
      <c r="I74" s="159">
        <f>IFERROR(_xlfn.XLOOKUP($A74,Raw_Data!$B:$B,Raw_Data!$OX:$OX),"")</f>
        <v>5.96</v>
      </c>
      <c r="J74" s="159"/>
      <c r="K74" s="159">
        <f>IFERROR(_xlfn.XLOOKUP($A74,Raw_Data!$B:$B,Raw_Data!NN:NN),"")</f>
        <v>0</v>
      </c>
      <c r="L74" s="159">
        <f>IFERROR(_xlfn.XLOOKUP($A74,Raw_Data!$B:$B,Raw_Data!OZ:OZ),"")</f>
        <v>43.69</v>
      </c>
      <c r="M74" s="159">
        <f>IFERROR(_xlfn.XLOOKUP($A74,Raw_Data!$B:$B,Raw_Data!PA:PA),"")</f>
        <v>0</v>
      </c>
      <c r="N74" s="159">
        <f>IFERROR(_xlfn.XLOOKUP($A74,Raw_Data!$B:$B,Raw_Data!NQ:NQ),"")</f>
        <v>0</v>
      </c>
      <c r="O74" s="160">
        <f>IFERROR(1-(SUMIF(PA!$B:$B,$A74,PA!$AI:$AI)/($AA74+SUMIF(PA!$B:$B,$A74,PA!$AI:$AI))),"")</f>
        <v>0.99981549412282644</v>
      </c>
      <c r="P74" s="160"/>
      <c r="Q74" s="161"/>
      <c r="R74" s="160">
        <f>IFERROR(1-(SUMIF(GA!$C:$C,$A74,GA!$X:$X)/($AA74+SUMIF(GA!$C:$C,$A74,GA!$X:$X))),"")</f>
        <v>1</v>
      </c>
      <c r="S74" s="156"/>
      <c r="T74" s="161"/>
      <c r="U74" s="162">
        <f t="shared" si="5"/>
        <v>0.78532329385774913</v>
      </c>
      <c r="V74" s="162" t="str">
        <f>IFERROR(_xlfn.XLOOKUP($A74,Raw_Data!$B:$B,Raw_Data!$PE:$PE),"")</f>
        <v/>
      </c>
      <c r="W74" s="163">
        <f t="shared" si="7"/>
        <v>0.19619652504015184</v>
      </c>
      <c r="X74" s="155">
        <f>IFERROR(_xlfn.XLOOKUP($A74,Raw_Data!$B:$B,Raw_Data!$PB:$PB),"")</f>
        <v>439500.19999999984</v>
      </c>
      <c r="Y74" s="155">
        <f>IFERROR(_xlfn.XLOOKUP($A74,Raw_Data!$B:$B,Raw_Data!$OU:$OU),"")</f>
        <v>430000</v>
      </c>
      <c r="Z74" s="155"/>
      <c r="AA74" s="155">
        <f>IFERROR(_xlfn.XLOOKUP($A74,Raw_Data!$B:$B,Raw_Data!$OU:$OU),"")</f>
        <v>430000</v>
      </c>
      <c r="AB74" s="155">
        <f>IFERROR(_xlfn.XLOOKUP($A74,Raw_Data!$B:$B,Raw_Data!$I:$I)/1000,"")</f>
        <v>91.87</v>
      </c>
      <c r="AC74" s="164">
        <f>IFERROR(_xlfn.XLOOKUP($D74,'Modelling New'!$D:$D,'Modelling New'!$P:$P),"")</f>
        <v>4.3233333333333333</v>
      </c>
      <c r="AD74" s="155">
        <f>IFERROR(_xlfn.XLOOKUP($D74,'Modelling New'!$D:$D,'Modelling New'!$T:$T)*1000,"")</f>
        <v>308713.24287593085</v>
      </c>
      <c r="AE74" s="165">
        <f>IFERROR(_xlfn.XLOOKUP($D74,'Modelling New'!$D:$D,'Modelling New'!$O:$O),"")</f>
        <v>0.78193496889093839</v>
      </c>
      <c r="AF74" s="165">
        <f>IFERROR(_xlfn.XLOOKUP($D74,'Modelling New'!$D:$D,'Modelling New'!$W:$W),"")</f>
        <v>0.14085689647938152</v>
      </c>
      <c r="AG74" s="165">
        <f>IFERROR(_xlfn.XLOOKUP($D74,'Modelling New'!$D:$D,'Modelling New'!AE:AE),"")</f>
        <v>0.99750000000000005</v>
      </c>
      <c r="AH74" s="165">
        <f>IFERROR(_xlfn.XLOOKUP($D74,'Modelling New'!$D:$D,'Modelling New'!AF:AF),"")</f>
        <v>0.99750000000000005</v>
      </c>
      <c r="AI74" s="156"/>
      <c r="AJ74" s="156"/>
      <c r="AK74" s="156"/>
      <c r="AL74" s="156"/>
      <c r="AM74" s="156"/>
      <c r="AN74" s="166"/>
      <c r="AO74" s="163"/>
      <c r="AP74" s="163"/>
      <c r="AQ74" s="163"/>
      <c r="AR74" s="155">
        <f>IFERROR(_xlfn.XLOOKUP(Table13[[#This Row],[Month Year]],Modelling[Month],Modelling[Bugt_Capacity]),"")</f>
        <v>91.32</v>
      </c>
      <c r="AS74" s="155"/>
    </row>
    <row r="75" spans="1:45" x14ac:dyDescent="0.35">
      <c r="A75" s="154">
        <f t="shared" si="6"/>
        <v>45818</v>
      </c>
      <c r="B75" s="155">
        <f>YEAR(Table13[[#This Row],[Date]])+IF(MONTH(Table13[[#This Row],[Date]])&gt;=4,1,0)</f>
        <v>2026</v>
      </c>
      <c r="C75" s="156">
        <f>YEAR(Table13[[#This Row],[Date]])</f>
        <v>2025</v>
      </c>
      <c r="D75" s="157">
        <f>Table13[[#This Row],[Date]]-DAY(Table13[[#This Row],[Date]])+1</f>
        <v>45809</v>
      </c>
      <c r="E75" s="156">
        <f t="shared" si="4"/>
        <v>30</v>
      </c>
      <c r="F75" s="158">
        <f>IFERROR(_xlfn.XLOOKUP($A75,Raw_Data!$B:$B,Raw_Data!$OV:$OV),"")</f>
        <v>12.233333333333331</v>
      </c>
      <c r="G75" s="159">
        <f>IFERROR(_xlfn.XLOOKUP($A75,Raw_Data!$B:$B,Raw_Data!$OW:$OW),"")</f>
        <v>6.81</v>
      </c>
      <c r="H75" s="159"/>
      <c r="I75" s="159">
        <f>IFERROR(_xlfn.XLOOKUP($A75,Raw_Data!$B:$B,Raw_Data!$OX:$OX),"")</f>
        <v>6.17</v>
      </c>
      <c r="J75" s="159"/>
      <c r="K75" s="159">
        <f>IFERROR(_xlfn.XLOOKUP($A75,Raw_Data!$B:$B,Raw_Data!NN:NN),"")</f>
        <v>0</v>
      </c>
      <c r="L75" s="159">
        <f>IFERROR(_xlfn.XLOOKUP($A75,Raw_Data!$B:$B,Raw_Data!OZ:OZ),"")</f>
        <v>45.65</v>
      </c>
      <c r="M75" s="159">
        <f>IFERROR(_xlfn.XLOOKUP($A75,Raw_Data!$B:$B,Raw_Data!PA:PA),"")</f>
        <v>0</v>
      </c>
      <c r="N75" s="159">
        <f>IFERROR(_xlfn.XLOOKUP($A75,Raw_Data!$B:$B,Raw_Data!NQ:NQ),"")</f>
        <v>0</v>
      </c>
      <c r="O75" s="160">
        <f>IFERROR(1-(SUMIF(PA!$B:$B,$A75,PA!$AI:$AI)/($AA75+SUMIF(PA!$B:$B,$A75,PA!$AI:$AI))),"")</f>
        <v>0.9999513574809451</v>
      </c>
      <c r="P75" s="160"/>
      <c r="Q75" s="161"/>
      <c r="R75" s="160">
        <f>IFERROR(1-(SUMIF(GA!$C:$C,$A75,GA!$X:$X)/($AA75+SUMIF(GA!$C:$C,$A75,GA!$X:$X))),"")</f>
        <v>1</v>
      </c>
      <c r="S75" s="156"/>
      <c r="T75" s="161"/>
      <c r="U75" s="162">
        <f t="shared" si="5"/>
        <v>0.77623602797201807</v>
      </c>
      <c r="V75" s="162" t="str">
        <f>IFERROR(_xlfn.XLOOKUP($A75,Raw_Data!$B:$B,Raw_Data!$PE:$PE),"")</f>
        <v/>
      </c>
      <c r="W75" s="163">
        <f t="shared" si="7"/>
        <v>0.20075923492480655</v>
      </c>
      <c r="X75" s="155">
        <f>IFERROR(_xlfn.XLOOKUP($A75,Raw_Data!$B:$B,Raw_Data!$PB:$PB),"")</f>
        <v>451487.00000000017</v>
      </c>
      <c r="Y75" s="155">
        <f>IFERROR(_xlfn.XLOOKUP($A75,Raw_Data!$B:$B,Raw_Data!$OU:$OU),"")</f>
        <v>440000</v>
      </c>
      <c r="Z75" s="155"/>
      <c r="AA75" s="155">
        <f>IFERROR(_xlfn.XLOOKUP($A75,Raw_Data!$B:$B,Raw_Data!$OU:$OU),"")</f>
        <v>440000</v>
      </c>
      <c r="AB75" s="155">
        <f>IFERROR(_xlfn.XLOOKUP($A75,Raw_Data!$B:$B,Raw_Data!$I:$I)/1000,"")</f>
        <v>91.87</v>
      </c>
      <c r="AC75" s="164">
        <f>IFERROR(_xlfn.XLOOKUP($D75,'Modelling New'!$D:$D,'Modelling New'!$P:$P),"")</f>
        <v>4.3233333333333333</v>
      </c>
      <c r="AD75" s="155">
        <f>IFERROR(_xlfn.XLOOKUP($D75,'Modelling New'!$D:$D,'Modelling New'!$T:$T)*1000,"")</f>
        <v>308713.24287593085</v>
      </c>
      <c r="AE75" s="165">
        <f>IFERROR(_xlfn.XLOOKUP($D75,'Modelling New'!$D:$D,'Modelling New'!$O:$O),"")</f>
        <v>0.78193496889093839</v>
      </c>
      <c r="AF75" s="165">
        <f>IFERROR(_xlfn.XLOOKUP($D75,'Modelling New'!$D:$D,'Modelling New'!$W:$W),"")</f>
        <v>0.14085689647938152</v>
      </c>
      <c r="AG75" s="165">
        <f>IFERROR(_xlfn.XLOOKUP($D75,'Modelling New'!$D:$D,'Modelling New'!AE:AE),"")</f>
        <v>0.99750000000000005</v>
      </c>
      <c r="AH75" s="165">
        <f>IFERROR(_xlfn.XLOOKUP($D75,'Modelling New'!$D:$D,'Modelling New'!AF:AF),"")</f>
        <v>0.99750000000000005</v>
      </c>
      <c r="AI75" s="156"/>
      <c r="AJ75" s="156"/>
      <c r="AK75" s="156"/>
      <c r="AL75" s="156"/>
      <c r="AM75" s="156"/>
      <c r="AN75" s="166"/>
      <c r="AO75" s="163"/>
      <c r="AP75" s="163"/>
      <c r="AQ75" s="163"/>
      <c r="AR75" s="155">
        <f>IFERROR(_xlfn.XLOOKUP(Table13[[#This Row],[Month Year]],Modelling[Month],Modelling[Bugt_Capacity]),"")</f>
        <v>91.32</v>
      </c>
      <c r="AS75" s="155"/>
    </row>
    <row r="76" spans="1:45" x14ac:dyDescent="0.35">
      <c r="A76" s="154">
        <f t="shared" si="6"/>
        <v>45819</v>
      </c>
      <c r="B76" s="155">
        <f>YEAR(Table13[[#This Row],[Date]])+IF(MONTH(Table13[[#This Row],[Date]])&gt;=4,1,0)</f>
        <v>2026</v>
      </c>
      <c r="C76" s="156">
        <f>YEAR(Table13[[#This Row],[Date]])</f>
        <v>2025</v>
      </c>
      <c r="D76" s="157">
        <f>Table13[[#This Row],[Date]]-DAY(Table13[[#This Row],[Date]])+1</f>
        <v>45809</v>
      </c>
      <c r="E76" s="156">
        <f t="shared" si="4"/>
        <v>30</v>
      </c>
      <c r="F76" s="158">
        <f>IFERROR(_xlfn.XLOOKUP($A76,Raw_Data!$B:$B,Raw_Data!$OV:$OV),"")</f>
        <v>12.733333333333331</v>
      </c>
      <c r="G76" s="159">
        <f>IFERROR(_xlfn.XLOOKUP($A76,Raw_Data!$B:$B,Raw_Data!$OW:$OW),"")</f>
        <v>7.41</v>
      </c>
      <c r="H76" s="159"/>
      <c r="I76" s="159">
        <f>IFERROR(_xlfn.XLOOKUP($A76,Raw_Data!$B:$B,Raw_Data!$OX:$OX),"")</f>
        <v>6.62</v>
      </c>
      <c r="J76" s="159"/>
      <c r="K76" s="159">
        <f>IFERROR(_xlfn.XLOOKUP($A76,Raw_Data!$B:$B,Raw_Data!NN:NN),"")</f>
        <v>0</v>
      </c>
      <c r="L76" s="159">
        <f>IFERROR(_xlfn.XLOOKUP($A76,Raw_Data!$B:$B,Raw_Data!OZ:OZ),"")</f>
        <v>44.68</v>
      </c>
      <c r="M76" s="159">
        <f>IFERROR(_xlfn.XLOOKUP($A76,Raw_Data!$B:$B,Raw_Data!PA:PA),"")</f>
        <v>0</v>
      </c>
      <c r="N76" s="159">
        <f>IFERROR(_xlfn.XLOOKUP($A76,Raw_Data!$B:$B,Raw_Data!NQ:NQ),"")</f>
        <v>0</v>
      </c>
      <c r="O76" s="160">
        <f>IFERROR(1-(SUMIF(PA!$B:$B,$A76,PA!$AI:$AI)/($AA76+SUMIF(PA!$B:$B,$A76,PA!$AI:$AI))),"")</f>
        <v>0.99997522884891976</v>
      </c>
      <c r="P76" s="160"/>
      <c r="Q76" s="161"/>
      <c r="R76" s="160">
        <f>IFERROR(1-(SUMIF(GA!$C:$C,$A76,GA!$X:$X)/($AA76+SUMIF(GA!$C:$C,$A76,GA!$X:$X))),"")</f>
        <v>1</v>
      </c>
      <c r="S76" s="156"/>
      <c r="T76" s="161"/>
      <c r="U76" s="162">
        <f t="shared" si="5"/>
        <v>0.79252930960831625</v>
      </c>
      <c r="V76" s="162" t="str">
        <f>IFERROR(_xlfn.XLOOKUP($A76,Raw_Data!$B:$B,Raw_Data!$PE:$PE),"")</f>
        <v/>
      </c>
      <c r="W76" s="163">
        <f t="shared" si="7"/>
        <v>0.21992261644035627</v>
      </c>
      <c r="X76" s="155">
        <f>IFERROR(_xlfn.XLOOKUP($A76,Raw_Data!$B:$B,Raw_Data!$PB:$PB),"")</f>
        <v>493931.79999999964</v>
      </c>
      <c r="Y76" s="155">
        <f>IFERROR(_xlfn.XLOOKUP($A76,Raw_Data!$B:$B,Raw_Data!$OU:$OU),"")</f>
        <v>482000</v>
      </c>
      <c r="Z76" s="155"/>
      <c r="AA76" s="155">
        <f>IFERROR(_xlfn.XLOOKUP($A76,Raw_Data!$B:$B,Raw_Data!$OU:$OU),"")</f>
        <v>482000</v>
      </c>
      <c r="AB76" s="155">
        <f>IFERROR(_xlfn.XLOOKUP($A76,Raw_Data!$B:$B,Raw_Data!$I:$I)/1000,"")</f>
        <v>91.87</v>
      </c>
      <c r="AC76" s="164">
        <f>IFERROR(_xlfn.XLOOKUP($D76,'Modelling New'!$D:$D,'Modelling New'!$P:$P),"")</f>
        <v>4.3233333333333333</v>
      </c>
      <c r="AD76" s="155">
        <f>IFERROR(_xlfn.XLOOKUP($D76,'Modelling New'!$D:$D,'Modelling New'!$T:$T)*1000,"")</f>
        <v>308713.24287593085</v>
      </c>
      <c r="AE76" s="165">
        <f>IFERROR(_xlfn.XLOOKUP($D76,'Modelling New'!$D:$D,'Modelling New'!$O:$O),"")</f>
        <v>0.78193496889093839</v>
      </c>
      <c r="AF76" s="165">
        <f>IFERROR(_xlfn.XLOOKUP($D76,'Modelling New'!$D:$D,'Modelling New'!$W:$W),"")</f>
        <v>0.14085689647938152</v>
      </c>
      <c r="AG76" s="165">
        <f>IFERROR(_xlfn.XLOOKUP($D76,'Modelling New'!$D:$D,'Modelling New'!AE:AE),"")</f>
        <v>0.99750000000000005</v>
      </c>
      <c r="AH76" s="165">
        <f>IFERROR(_xlfn.XLOOKUP($D76,'Modelling New'!$D:$D,'Modelling New'!AF:AF),"")</f>
        <v>0.99750000000000005</v>
      </c>
      <c r="AI76" s="156"/>
      <c r="AJ76" s="156"/>
      <c r="AK76" s="156"/>
      <c r="AL76" s="156"/>
      <c r="AM76" s="156"/>
      <c r="AN76" s="166"/>
      <c r="AO76" s="163"/>
      <c r="AP76" s="163"/>
      <c r="AQ76" s="163"/>
      <c r="AR76" s="155">
        <f>IFERROR(_xlfn.XLOOKUP(Table13[[#This Row],[Month Year]],Modelling[Month],Modelling[Bugt_Capacity]),"")</f>
        <v>91.32</v>
      </c>
      <c r="AS76" s="155"/>
    </row>
    <row r="77" spans="1:45" x14ac:dyDescent="0.35">
      <c r="A77" s="154">
        <f t="shared" si="6"/>
        <v>45820</v>
      </c>
      <c r="B77" s="155">
        <f>YEAR(Table13[[#This Row],[Date]])+IF(MONTH(Table13[[#This Row],[Date]])&gt;=4,1,0)</f>
        <v>2026</v>
      </c>
      <c r="C77" s="156">
        <f>YEAR(Table13[[#This Row],[Date]])</f>
        <v>2025</v>
      </c>
      <c r="D77" s="157">
        <f>Table13[[#This Row],[Date]]-DAY(Table13[[#This Row],[Date]])+1</f>
        <v>45809</v>
      </c>
      <c r="E77" s="156">
        <f t="shared" si="4"/>
        <v>30</v>
      </c>
      <c r="F77" s="158">
        <f>IFERROR(_xlfn.XLOOKUP($A77,Raw_Data!$B:$B,Raw_Data!$OV:$OV),"")</f>
        <v>12.866666666666669</v>
      </c>
      <c r="G77" s="159">
        <f>IFERROR(_xlfn.XLOOKUP($A77,Raw_Data!$B:$B,Raw_Data!$OW:$OW),"")</f>
        <v>7.12</v>
      </c>
      <c r="H77" s="159"/>
      <c r="I77" s="159">
        <f>IFERROR(_xlfn.XLOOKUP($A77,Raw_Data!$B:$B,Raw_Data!$OX:$OX),"")</f>
        <v>6.41</v>
      </c>
      <c r="J77" s="159"/>
      <c r="K77" s="159">
        <f>IFERROR(_xlfn.XLOOKUP($A77,Raw_Data!$B:$B,Raw_Data!NN:NN),"")</f>
        <v>0</v>
      </c>
      <c r="L77" s="159">
        <f>IFERROR(_xlfn.XLOOKUP($A77,Raw_Data!$B:$B,Raw_Data!OZ:OZ),"")</f>
        <v>46.25</v>
      </c>
      <c r="M77" s="159">
        <f>IFERROR(_xlfn.XLOOKUP($A77,Raw_Data!$B:$B,Raw_Data!PA:PA),"")</f>
        <v>0</v>
      </c>
      <c r="N77" s="159">
        <f>IFERROR(_xlfn.XLOOKUP($A77,Raw_Data!$B:$B,Raw_Data!NQ:NQ),"")</f>
        <v>0</v>
      </c>
      <c r="O77" s="160">
        <f>IFERROR(1-(SUMIF(PA!$B:$B,$A77,PA!$AI:$AI)/($AA77+SUMIF(PA!$B:$B,$A77,PA!$AI:$AI))),"")</f>
        <v>0.99968002488231777</v>
      </c>
      <c r="P77" s="160"/>
      <c r="Q77" s="161"/>
      <c r="R77" s="160">
        <f>IFERROR(1-(SUMIF(GA!$C:$C,$A77,GA!$X:$X)/($AA77+SUMIF(GA!$C:$C,$A77,GA!$X:$X))),"")</f>
        <v>1</v>
      </c>
      <c r="S77" s="156"/>
      <c r="T77" s="161"/>
      <c r="U77" s="162">
        <f t="shared" si="5"/>
        <v>0.77434250085797474</v>
      </c>
      <c r="V77" s="162" t="str">
        <f>IFERROR(_xlfn.XLOOKUP($A77,Raw_Data!$B:$B,Raw_Data!$PE:$PE),"")</f>
        <v/>
      </c>
      <c r="W77" s="163">
        <f t="shared" si="7"/>
        <v>0.20805957074025405</v>
      </c>
      <c r="X77" s="155">
        <f>IFERROR(_xlfn.XLOOKUP($A77,Raw_Data!$B:$B,Raw_Data!$PB:$PB),"")</f>
        <v>468705.60000000021</v>
      </c>
      <c r="Y77" s="155">
        <f>IFERROR(_xlfn.XLOOKUP($A77,Raw_Data!$B:$B,Raw_Data!$OU:$OU),"")</f>
        <v>456000</v>
      </c>
      <c r="Z77" s="155"/>
      <c r="AA77" s="155">
        <f>IFERROR(_xlfn.XLOOKUP($A77,Raw_Data!$B:$B,Raw_Data!$OU:$OU),"")</f>
        <v>456000</v>
      </c>
      <c r="AB77" s="155">
        <f>IFERROR(_xlfn.XLOOKUP($A77,Raw_Data!$B:$B,Raw_Data!$I:$I)/1000,"")</f>
        <v>91.87</v>
      </c>
      <c r="AC77" s="164">
        <f>IFERROR(_xlfn.XLOOKUP($D77,'Modelling New'!$D:$D,'Modelling New'!$P:$P),"")</f>
        <v>4.3233333333333333</v>
      </c>
      <c r="AD77" s="155">
        <f>IFERROR(_xlfn.XLOOKUP($D77,'Modelling New'!$D:$D,'Modelling New'!$T:$T)*1000,"")</f>
        <v>308713.24287593085</v>
      </c>
      <c r="AE77" s="165">
        <f>IFERROR(_xlfn.XLOOKUP($D77,'Modelling New'!$D:$D,'Modelling New'!$O:$O),"")</f>
        <v>0.78193496889093839</v>
      </c>
      <c r="AF77" s="165">
        <f>IFERROR(_xlfn.XLOOKUP($D77,'Modelling New'!$D:$D,'Modelling New'!$W:$W),"")</f>
        <v>0.14085689647938152</v>
      </c>
      <c r="AG77" s="165">
        <f>IFERROR(_xlfn.XLOOKUP($D77,'Modelling New'!$D:$D,'Modelling New'!AE:AE),"")</f>
        <v>0.99750000000000005</v>
      </c>
      <c r="AH77" s="165">
        <f>IFERROR(_xlfn.XLOOKUP($D77,'Modelling New'!$D:$D,'Modelling New'!AF:AF),"")</f>
        <v>0.99750000000000005</v>
      </c>
      <c r="AI77" s="156"/>
      <c r="AJ77" s="156"/>
      <c r="AK77" s="156"/>
      <c r="AL77" s="156"/>
      <c r="AM77" s="156"/>
      <c r="AN77" s="166"/>
      <c r="AO77" s="163"/>
      <c r="AP77" s="163"/>
      <c r="AQ77" s="163"/>
      <c r="AR77" s="155">
        <f>IFERROR(_xlfn.XLOOKUP(Table13[[#This Row],[Month Year]],Modelling[Month],Modelling[Bugt_Capacity]),"")</f>
        <v>91.32</v>
      </c>
      <c r="AS77" s="155"/>
    </row>
    <row r="78" spans="1:45" x14ac:dyDescent="0.35">
      <c r="A78" s="154">
        <f t="shared" si="6"/>
        <v>45821</v>
      </c>
      <c r="B78" s="155">
        <f>YEAR(Table13[[#This Row],[Date]])+IF(MONTH(Table13[[#This Row],[Date]])&gt;=4,1,0)</f>
        <v>2026</v>
      </c>
      <c r="C78" s="156">
        <f>YEAR(Table13[[#This Row],[Date]])</f>
        <v>2025</v>
      </c>
      <c r="D78" s="157">
        <f>Table13[[#This Row],[Date]]-DAY(Table13[[#This Row],[Date]])+1</f>
        <v>45809</v>
      </c>
      <c r="E78" s="156">
        <f t="shared" si="4"/>
        <v>30</v>
      </c>
      <c r="F78" s="158">
        <f>IFERROR(_xlfn.XLOOKUP($A78,Raw_Data!$B:$B,Raw_Data!$OV:$OV),"")</f>
        <v>0</v>
      </c>
      <c r="G78" s="159">
        <f>IFERROR(_xlfn.XLOOKUP($A78,Raw_Data!$B:$B,Raw_Data!$OW:$OW),"")</f>
        <v>0</v>
      </c>
      <c r="H78" s="159"/>
      <c r="I78" s="159">
        <f>IFERROR(_xlfn.XLOOKUP($A78,Raw_Data!$B:$B,Raw_Data!$OX:$OX),"")</f>
        <v>0</v>
      </c>
      <c r="J78" s="159"/>
      <c r="K78" s="159">
        <f>IFERROR(_xlfn.XLOOKUP($A78,Raw_Data!$B:$B,Raw_Data!NN:NN),"")</f>
        <v>0</v>
      </c>
      <c r="L78" s="159">
        <f>IFERROR(_xlfn.XLOOKUP($A78,Raw_Data!$B:$B,Raw_Data!OZ:OZ),"")</f>
        <v>0</v>
      </c>
      <c r="M78" s="159">
        <f>IFERROR(_xlfn.XLOOKUP($A78,Raw_Data!$B:$B,Raw_Data!PA:PA),"")</f>
        <v>0</v>
      </c>
      <c r="N78" s="159">
        <f>IFERROR(_xlfn.XLOOKUP($A78,Raw_Data!$B:$B,Raw_Data!NQ:NQ),"")</f>
        <v>0</v>
      </c>
      <c r="O78" s="160" t="str">
        <f>IFERROR(1-(SUMIF(PA!$B:$B,$A78,PA!$AI:$AI)/($AA78+SUMIF(PA!$B:$B,$A78,PA!$AI:$AI))),"")</f>
        <v/>
      </c>
      <c r="P78" s="160"/>
      <c r="Q78" s="161"/>
      <c r="R78" s="160" t="str">
        <f>IFERROR(1-(SUMIF(GA!$C:$C,$A78,GA!$X:$X)/($AA78+SUMIF(GA!$C:$C,$A78,GA!$X:$X))),"")</f>
        <v/>
      </c>
      <c r="S78" s="156"/>
      <c r="T78" s="161"/>
      <c r="U78" s="162" t="str">
        <f t="shared" si="5"/>
        <v/>
      </c>
      <c r="V78" s="162" t="str">
        <f>IFERROR(_xlfn.XLOOKUP($A78,Raw_Data!$B:$B,Raw_Data!$PE:$PE),"")</f>
        <v/>
      </c>
      <c r="W78" s="163">
        <f t="shared" si="7"/>
        <v>0</v>
      </c>
      <c r="X78" s="155">
        <f>IFERROR(_xlfn.XLOOKUP($A78,Raw_Data!$B:$B,Raw_Data!$PB:$PB),"")</f>
        <v>0</v>
      </c>
      <c r="Y78" s="155">
        <f>IFERROR(_xlfn.XLOOKUP($A78,Raw_Data!$B:$B,Raw_Data!$OU:$OU),"")</f>
        <v>0</v>
      </c>
      <c r="Z78" s="155"/>
      <c r="AA78" s="155">
        <f>IFERROR(_xlfn.XLOOKUP($A78,Raw_Data!$B:$B,Raw_Data!$OU:$OU),"")</f>
        <v>0</v>
      </c>
      <c r="AB78" s="155">
        <f>IFERROR(_xlfn.XLOOKUP($A78,Raw_Data!$B:$B,Raw_Data!$I:$I)/1000,"")</f>
        <v>91.87</v>
      </c>
      <c r="AC78" s="164">
        <f>IFERROR(_xlfn.XLOOKUP($D78,'Modelling New'!$D:$D,'Modelling New'!$P:$P),"")</f>
        <v>4.3233333333333333</v>
      </c>
      <c r="AD78" s="155">
        <f>IFERROR(_xlfn.XLOOKUP($D78,'Modelling New'!$D:$D,'Modelling New'!$T:$T)*1000,"")</f>
        <v>308713.24287593085</v>
      </c>
      <c r="AE78" s="165">
        <f>IFERROR(_xlfn.XLOOKUP($D78,'Modelling New'!$D:$D,'Modelling New'!$O:$O),"")</f>
        <v>0.78193496889093839</v>
      </c>
      <c r="AF78" s="165">
        <f>IFERROR(_xlfn.XLOOKUP($D78,'Modelling New'!$D:$D,'Modelling New'!$W:$W),"")</f>
        <v>0.14085689647938152</v>
      </c>
      <c r="AG78" s="165">
        <f>IFERROR(_xlfn.XLOOKUP($D78,'Modelling New'!$D:$D,'Modelling New'!AE:AE),"")</f>
        <v>0.99750000000000005</v>
      </c>
      <c r="AH78" s="165">
        <f>IFERROR(_xlfn.XLOOKUP($D78,'Modelling New'!$D:$D,'Modelling New'!AF:AF),"")</f>
        <v>0.99750000000000005</v>
      </c>
      <c r="AI78" s="156"/>
      <c r="AJ78" s="156"/>
      <c r="AK78" s="156"/>
      <c r="AL78" s="156"/>
      <c r="AM78" s="156"/>
      <c r="AN78" s="166"/>
      <c r="AO78" s="163"/>
      <c r="AP78" s="163"/>
      <c r="AQ78" s="163"/>
      <c r="AR78" s="155">
        <f>IFERROR(_xlfn.XLOOKUP(Table13[[#This Row],[Month Year]],Modelling[Month],Modelling[Bugt_Capacity]),"")</f>
        <v>91.32</v>
      </c>
      <c r="AS78" s="155"/>
    </row>
    <row r="79" spans="1:45" x14ac:dyDescent="0.35">
      <c r="A79" s="154">
        <f t="shared" si="6"/>
        <v>45822</v>
      </c>
      <c r="B79" s="155">
        <f>YEAR(Table13[[#This Row],[Date]])+IF(MONTH(Table13[[#This Row],[Date]])&gt;=4,1,0)</f>
        <v>2026</v>
      </c>
      <c r="C79" s="156">
        <f>YEAR(Table13[[#This Row],[Date]])</f>
        <v>2025</v>
      </c>
      <c r="D79" s="157">
        <f>Table13[[#This Row],[Date]]-DAY(Table13[[#This Row],[Date]])+1</f>
        <v>45809</v>
      </c>
      <c r="E79" s="156">
        <f t="shared" si="4"/>
        <v>30</v>
      </c>
      <c r="F79" s="158">
        <f>IFERROR(_xlfn.XLOOKUP($A79,Raw_Data!$B:$B,Raw_Data!$OV:$OV),"")</f>
        <v>0</v>
      </c>
      <c r="G79" s="159">
        <f>IFERROR(_xlfn.XLOOKUP($A79,Raw_Data!$B:$B,Raw_Data!$OW:$OW),"")</f>
        <v>0</v>
      </c>
      <c r="H79" s="159"/>
      <c r="I79" s="159">
        <f>IFERROR(_xlfn.XLOOKUP($A79,Raw_Data!$B:$B,Raw_Data!$OX:$OX),"")</f>
        <v>0</v>
      </c>
      <c r="J79" s="159"/>
      <c r="K79" s="159">
        <f>IFERROR(_xlfn.XLOOKUP($A79,Raw_Data!$B:$B,Raw_Data!NN:NN),"")</f>
        <v>0</v>
      </c>
      <c r="L79" s="159">
        <f>IFERROR(_xlfn.XLOOKUP($A79,Raw_Data!$B:$B,Raw_Data!OZ:OZ),"")</f>
        <v>0</v>
      </c>
      <c r="M79" s="159">
        <f>IFERROR(_xlfn.XLOOKUP($A79,Raw_Data!$B:$B,Raw_Data!PA:PA),"")</f>
        <v>0</v>
      </c>
      <c r="N79" s="159">
        <f>IFERROR(_xlfn.XLOOKUP($A79,Raw_Data!$B:$B,Raw_Data!NQ:NQ),"")</f>
        <v>0</v>
      </c>
      <c r="O79" s="160" t="str">
        <f>IFERROR(1-(SUMIF(PA!$B:$B,$A79,PA!$AI:$AI)/($AA79+SUMIF(PA!$B:$B,$A79,PA!$AI:$AI))),"")</f>
        <v/>
      </c>
      <c r="P79" s="160"/>
      <c r="Q79" s="161"/>
      <c r="R79" s="160" t="str">
        <f>IFERROR(1-(SUMIF(GA!$C:$C,$A79,GA!$X:$X)/($AA79+SUMIF(GA!$C:$C,$A79,GA!$X:$X))),"")</f>
        <v/>
      </c>
      <c r="S79" s="156"/>
      <c r="T79" s="161"/>
      <c r="U79" s="162" t="str">
        <f t="shared" si="5"/>
        <v/>
      </c>
      <c r="V79" s="162" t="str">
        <f>IFERROR(_xlfn.XLOOKUP($A79,Raw_Data!$B:$B,Raw_Data!$PE:$PE),"")</f>
        <v/>
      </c>
      <c r="W79" s="163">
        <f t="shared" si="7"/>
        <v>0</v>
      </c>
      <c r="X79" s="155">
        <f>IFERROR(_xlfn.XLOOKUP($A79,Raw_Data!$B:$B,Raw_Data!$PB:$PB),"")</f>
        <v>0</v>
      </c>
      <c r="Y79" s="155">
        <f>IFERROR(_xlfn.XLOOKUP($A79,Raw_Data!$B:$B,Raw_Data!$OU:$OU),"")</f>
        <v>0</v>
      </c>
      <c r="Z79" s="155"/>
      <c r="AA79" s="155">
        <f>IFERROR(_xlfn.XLOOKUP($A79,Raw_Data!$B:$B,Raw_Data!$OU:$OU),"")</f>
        <v>0</v>
      </c>
      <c r="AB79" s="155">
        <f>IFERROR(_xlfn.XLOOKUP($A79,Raw_Data!$B:$B,Raw_Data!$I:$I)/1000,"")</f>
        <v>91.87</v>
      </c>
      <c r="AC79" s="164">
        <f>IFERROR(_xlfn.XLOOKUP($D79,'Modelling New'!$D:$D,'Modelling New'!$P:$P),"")</f>
        <v>4.3233333333333333</v>
      </c>
      <c r="AD79" s="155">
        <f>IFERROR(_xlfn.XLOOKUP($D79,'Modelling New'!$D:$D,'Modelling New'!$T:$T)*1000,"")</f>
        <v>308713.24287593085</v>
      </c>
      <c r="AE79" s="165">
        <f>IFERROR(_xlfn.XLOOKUP($D79,'Modelling New'!$D:$D,'Modelling New'!$O:$O),"")</f>
        <v>0.78193496889093839</v>
      </c>
      <c r="AF79" s="165">
        <f>IFERROR(_xlfn.XLOOKUP($D79,'Modelling New'!$D:$D,'Modelling New'!$W:$W),"")</f>
        <v>0.14085689647938152</v>
      </c>
      <c r="AG79" s="165">
        <f>IFERROR(_xlfn.XLOOKUP($D79,'Modelling New'!$D:$D,'Modelling New'!AE:AE),"")</f>
        <v>0.99750000000000005</v>
      </c>
      <c r="AH79" s="165">
        <f>IFERROR(_xlfn.XLOOKUP($D79,'Modelling New'!$D:$D,'Modelling New'!AF:AF),"")</f>
        <v>0.99750000000000005</v>
      </c>
      <c r="AI79" s="156"/>
      <c r="AJ79" s="156"/>
      <c r="AK79" s="156"/>
      <c r="AL79" s="156"/>
      <c r="AM79" s="156"/>
      <c r="AN79" s="166"/>
      <c r="AO79" s="163"/>
      <c r="AP79" s="163"/>
      <c r="AQ79" s="163"/>
      <c r="AR79" s="155">
        <f>IFERROR(_xlfn.XLOOKUP(Table13[[#This Row],[Month Year]],Modelling[Month],Modelling[Bugt_Capacity]),"")</f>
        <v>91.32</v>
      </c>
      <c r="AS79" s="155"/>
    </row>
    <row r="80" spans="1:45" x14ac:dyDescent="0.35">
      <c r="A80" s="154">
        <f t="shared" si="6"/>
        <v>45823</v>
      </c>
      <c r="B80" s="155">
        <f>YEAR(Table13[[#This Row],[Date]])+IF(MONTH(Table13[[#This Row],[Date]])&gt;=4,1,0)</f>
        <v>2026</v>
      </c>
      <c r="C80" s="156">
        <f>YEAR(Table13[[#This Row],[Date]])</f>
        <v>2025</v>
      </c>
      <c r="D80" s="157">
        <f>Table13[[#This Row],[Date]]-DAY(Table13[[#This Row],[Date]])+1</f>
        <v>45809</v>
      </c>
      <c r="E80" s="156">
        <f t="shared" si="4"/>
        <v>30</v>
      </c>
      <c r="F80" s="158">
        <f>IFERROR(_xlfn.XLOOKUP($A80,Raw_Data!$B:$B,Raw_Data!$OV:$OV),"")</f>
        <v>0</v>
      </c>
      <c r="G80" s="159">
        <f>IFERROR(_xlfn.XLOOKUP($A80,Raw_Data!$B:$B,Raw_Data!$OW:$OW),"")</f>
        <v>0</v>
      </c>
      <c r="H80" s="159"/>
      <c r="I80" s="159">
        <f>IFERROR(_xlfn.XLOOKUP($A80,Raw_Data!$B:$B,Raw_Data!$OX:$OX),"")</f>
        <v>0</v>
      </c>
      <c r="J80" s="159"/>
      <c r="K80" s="159">
        <f>IFERROR(_xlfn.XLOOKUP($A80,Raw_Data!$B:$B,Raw_Data!NN:NN),"")</f>
        <v>0</v>
      </c>
      <c r="L80" s="159">
        <f>IFERROR(_xlfn.XLOOKUP($A80,Raw_Data!$B:$B,Raw_Data!OZ:OZ),"")</f>
        <v>0</v>
      </c>
      <c r="M80" s="159">
        <f>IFERROR(_xlfn.XLOOKUP($A80,Raw_Data!$B:$B,Raw_Data!PA:PA),"")</f>
        <v>0</v>
      </c>
      <c r="N80" s="159">
        <f>IFERROR(_xlfn.XLOOKUP($A80,Raw_Data!$B:$B,Raw_Data!NQ:NQ),"")</f>
        <v>0</v>
      </c>
      <c r="O80" s="160" t="str">
        <f>IFERROR(1-(SUMIF(PA!$B:$B,$A80,PA!$AI:$AI)/($AA80+SUMIF(PA!$B:$B,$A80,PA!$AI:$AI))),"")</f>
        <v/>
      </c>
      <c r="P80" s="160"/>
      <c r="Q80" s="161"/>
      <c r="R80" s="160" t="str">
        <f>IFERROR(1-(SUMIF(GA!$C:$C,$A80,GA!$X:$X)/($AA80+SUMIF(GA!$C:$C,$A80,GA!$X:$X))),"")</f>
        <v/>
      </c>
      <c r="S80" s="156"/>
      <c r="T80" s="161"/>
      <c r="U80" s="162" t="str">
        <f t="shared" si="5"/>
        <v/>
      </c>
      <c r="V80" s="162" t="str">
        <f>IFERROR(_xlfn.XLOOKUP($A80,Raw_Data!$B:$B,Raw_Data!$PE:$PE),"")</f>
        <v/>
      </c>
      <c r="W80" s="163">
        <f t="shared" si="7"/>
        <v>0</v>
      </c>
      <c r="X80" s="155">
        <f>IFERROR(_xlfn.XLOOKUP($A80,Raw_Data!$B:$B,Raw_Data!$PB:$PB),"")</f>
        <v>0</v>
      </c>
      <c r="Y80" s="155">
        <f>IFERROR(_xlfn.XLOOKUP($A80,Raw_Data!$B:$B,Raw_Data!$OU:$OU),"")</f>
        <v>0</v>
      </c>
      <c r="Z80" s="155"/>
      <c r="AA80" s="155">
        <f>IFERROR(_xlfn.XLOOKUP($A80,Raw_Data!$B:$B,Raw_Data!$OU:$OU),"")</f>
        <v>0</v>
      </c>
      <c r="AB80" s="155">
        <f>IFERROR(_xlfn.XLOOKUP($A80,Raw_Data!$B:$B,Raw_Data!$I:$I)/1000,"")</f>
        <v>91.87</v>
      </c>
      <c r="AC80" s="164">
        <f>IFERROR(_xlfn.XLOOKUP($D80,'Modelling New'!$D:$D,'Modelling New'!$P:$P),"")</f>
        <v>4.3233333333333333</v>
      </c>
      <c r="AD80" s="155">
        <f>IFERROR(_xlfn.XLOOKUP($D80,'Modelling New'!$D:$D,'Modelling New'!$T:$T)*1000,"")</f>
        <v>308713.24287593085</v>
      </c>
      <c r="AE80" s="165">
        <f>IFERROR(_xlfn.XLOOKUP($D80,'Modelling New'!$D:$D,'Modelling New'!$O:$O),"")</f>
        <v>0.78193496889093839</v>
      </c>
      <c r="AF80" s="165">
        <f>IFERROR(_xlfn.XLOOKUP($D80,'Modelling New'!$D:$D,'Modelling New'!$W:$W),"")</f>
        <v>0.14085689647938152</v>
      </c>
      <c r="AG80" s="165">
        <f>IFERROR(_xlfn.XLOOKUP($D80,'Modelling New'!$D:$D,'Modelling New'!AE:AE),"")</f>
        <v>0.99750000000000005</v>
      </c>
      <c r="AH80" s="165">
        <f>IFERROR(_xlfn.XLOOKUP($D80,'Modelling New'!$D:$D,'Modelling New'!AF:AF),"")</f>
        <v>0.99750000000000005</v>
      </c>
      <c r="AI80" s="156"/>
      <c r="AJ80" s="156"/>
      <c r="AK80" s="156"/>
      <c r="AL80" s="156"/>
      <c r="AM80" s="156"/>
      <c r="AN80" s="166"/>
      <c r="AO80" s="163"/>
      <c r="AP80" s="163"/>
      <c r="AQ80" s="163"/>
      <c r="AR80" s="155">
        <f>IFERROR(_xlfn.XLOOKUP(Table13[[#This Row],[Month Year]],Modelling[Month],Modelling[Bugt_Capacity]),"")</f>
        <v>91.32</v>
      </c>
      <c r="AS80" s="155"/>
    </row>
    <row r="81" spans="1:45" x14ac:dyDescent="0.35">
      <c r="A81" s="154">
        <f t="shared" si="6"/>
        <v>45824</v>
      </c>
      <c r="B81" s="155">
        <f>YEAR(Table13[[#This Row],[Date]])+IF(MONTH(Table13[[#This Row],[Date]])&gt;=4,1,0)</f>
        <v>2026</v>
      </c>
      <c r="C81" s="156">
        <f>YEAR(Table13[[#This Row],[Date]])</f>
        <v>2025</v>
      </c>
      <c r="D81" s="157">
        <f>Table13[[#This Row],[Date]]-DAY(Table13[[#This Row],[Date]])+1</f>
        <v>45809</v>
      </c>
      <c r="E81" s="156">
        <f t="shared" si="4"/>
        <v>30</v>
      </c>
      <c r="F81" s="158">
        <f>IFERROR(_xlfn.XLOOKUP($A81,Raw_Data!$B:$B,Raw_Data!$OV:$OV),"")</f>
        <v>0</v>
      </c>
      <c r="G81" s="159">
        <f>IFERROR(_xlfn.XLOOKUP($A81,Raw_Data!$B:$B,Raw_Data!$OW:$OW),"")</f>
        <v>0</v>
      </c>
      <c r="H81" s="159"/>
      <c r="I81" s="159">
        <f>IFERROR(_xlfn.XLOOKUP($A81,Raw_Data!$B:$B,Raw_Data!$OX:$OX),"")</f>
        <v>0</v>
      </c>
      <c r="J81" s="159"/>
      <c r="K81" s="159">
        <f>IFERROR(_xlfn.XLOOKUP($A81,Raw_Data!$B:$B,Raw_Data!NN:NN),"")</f>
        <v>0</v>
      </c>
      <c r="L81" s="159">
        <f>IFERROR(_xlfn.XLOOKUP($A81,Raw_Data!$B:$B,Raw_Data!OZ:OZ),"")</f>
        <v>0</v>
      </c>
      <c r="M81" s="159">
        <f>IFERROR(_xlfn.XLOOKUP($A81,Raw_Data!$B:$B,Raw_Data!PA:PA),"")</f>
        <v>0</v>
      </c>
      <c r="N81" s="159">
        <f>IFERROR(_xlfn.XLOOKUP($A81,Raw_Data!$B:$B,Raw_Data!NQ:NQ),"")</f>
        <v>0</v>
      </c>
      <c r="O81" s="160" t="str">
        <f>IFERROR(1-(SUMIF(PA!$B:$B,$A81,PA!$AI:$AI)/($AA81+SUMIF(PA!$B:$B,$A81,PA!$AI:$AI))),"")</f>
        <v/>
      </c>
      <c r="P81" s="160"/>
      <c r="Q81" s="161"/>
      <c r="R81" s="160" t="str">
        <f>IFERROR(1-(SUMIF(GA!$C:$C,$A81,GA!$X:$X)/($AA81+SUMIF(GA!$C:$C,$A81,GA!$X:$X))),"")</f>
        <v/>
      </c>
      <c r="S81" s="156"/>
      <c r="T81" s="161"/>
      <c r="U81" s="162" t="str">
        <f t="shared" si="5"/>
        <v/>
      </c>
      <c r="V81" s="162" t="str">
        <f>IFERROR(_xlfn.XLOOKUP($A81,Raw_Data!$B:$B,Raw_Data!$PE:$PE),"")</f>
        <v/>
      </c>
      <c r="W81" s="163">
        <f t="shared" si="7"/>
        <v>0</v>
      </c>
      <c r="X81" s="155">
        <f>IFERROR(_xlfn.XLOOKUP($A81,Raw_Data!$B:$B,Raw_Data!$PB:$PB),"")</f>
        <v>0</v>
      </c>
      <c r="Y81" s="155">
        <f>IFERROR(_xlfn.XLOOKUP($A81,Raw_Data!$B:$B,Raw_Data!$OU:$OU),"")</f>
        <v>0</v>
      </c>
      <c r="Z81" s="155"/>
      <c r="AA81" s="155">
        <f>IFERROR(_xlfn.XLOOKUP($A81,Raw_Data!$B:$B,Raw_Data!$OU:$OU),"")</f>
        <v>0</v>
      </c>
      <c r="AB81" s="155">
        <f>IFERROR(_xlfn.XLOOKUP($A81,Raw_Data!$B:$B,Raw_Data!$I:$I)/1000,"")</f>
        <v>91.87</v>
      </c>
      <c r="AC81" s="164">
        <f>IFERROR(_xlfn.XLOOKUP($D81,'Modelling New'!$D:$D,'Modelling New'!$P:$P),"")</f>
        <v>4.3233333333333333</v>
      </c>
      <c r="AD81" s="155">
        <f>IFERROR(_xlfn.XLOOKUP($D81,'Modelling New'!$D:$D,'Modelling New'!$T:$T)*1000,"")</f>
        <v>308713.24287593085</v>
      </c>
      <c r="AE81" s="165">
        <f>IFERROR(_xlfn.XLOOKUP($D81,'Modelling New'!$D:$D,'Modelling New'!$O:$O),"")</f>
        <v>0.78193496889093839</v>
      </c>
      <c r="AF81" s="165">
        <f>IFERROR(_xlfn.XLOOKUP($D81,'Modelling New'!$D:$D,'Modelling New'!$W:$W),"")</f>
        <v>0.14085689647938152</v>
      </c>
      <c r="AG81" s="165">
        <f>IFERROR(_xlfn.XLOOKUP($D81,'Modelling New'!$D:$D,'Modelling New'!AE:AE),"")</f>
        <v>0.99750000000000005</v>
      </c>
      <c r="AH81" s="165">
        <f>IFERROR(_xlfn.XLOOKUP($D81,'Modelling New'!$D:$D,'Modelling New'!AF:AF),"")</f>
        <v>0.99750000000000005</v>
      </c>
      <c r="AI81" s="156"/>
      <c r="AJ81" s="156"/>
      <c r="AK81" s="156"/>
      <c r="AL81" s="156"/>
      <c r="AM81" s="156"/>
      <c r="AN81" s="166"/>
      <c r="AO81" s="163"/>
      <c r="AP81" s="163"/>
      <c r="AQ81" s="163"/>
      <c r="AR81" s="155">
        <f>IFERROR(_xlfn.XLOOKUP(Table13[[#This Row],[Month Year]],Modelling[Month],Modelling[Bugt_Capacity]),"")</f>
        <v>91.32</v>
      </c>
      <c r="AS81" s="155"/>
    </row>
    <row r="82" spans="1:45" x14ac:dyDescent="0.35">
      <c r="A82" s="154">
        <f t="shared" si="6"/>
        <v>45825</v>
      </c>
      <c r="B82" s="155">
        <f>YEAR(Table13[[#This Row],[Date]])+IF(MONTH(Table13[[#This Row],[Date]])&gt;=4,1,0)</f>
        <v>2026</v>
      </c>
      <c r="C82" s="156">
        <f>YEAR(Table13[[#This Row],[Date]])</f>
        <v>2025</v>
      </c>
      <c r="D82" s="157">
        <f>Table13[[#This Row],[Date]]-DAY(Table13[[#This Row],[Date]])+1</f>
        <v>45809</v>
      </c>
      <c r="E82" s="156">
        <f t="shared" si="4"/>
        <v>30</v>
      </c>
      <c r="F82" s="158">
        <f>IFERROR(_xlfn.XLOOKUP($A82,Raw_Data!$B:$B,Raw_Data!$OV:$OV),"")</f>
        <v>0</v>
      </c>
      <c r="G82" s="159">
        <f>IFERROR(_xlfn.XLOOKUP($A82,Raw_Data!$B:$B,Raw_Data!$OW:$OW),"")</f>
        <v>0</v>
      </c>
      <c r="H82" s="159"/>
      <c r="I82" s="159">
        <f>IFERROR(_xlfn.XLOOKUP($A82,Raw_Data!$B:$B,Raw_Data!$OX:$OX),"")</f>
        <v>0</v>
      </c>
      <c r="J82" s="159"/>
      <c r="K82" s="159">
        <f>IFERROR(_xlfn.XLOOKUP($A82,Raw_Data!$B:$B,Raw_Data!NN:NN),"")</f>
        <v>0</v>
      </c>
      <c r="L82" s="159">
        <f>IFERROR(_xlfn.XLOOKUP($A82,Raw_Data!$B:$B,Raw_Data!OZ:OZ),"")</f>
        <v>0</v>
      </c>
      <c r="M82" s="159">
        <f>IFERROR(_xlfn.XLOOKUP($A82,Raw_Data!$B:$B,Raw_Data!PA:PA),"")</f>
        <v>0</v>
      </c>
      <c r="N82" s="159">
        <f>IFERROR(_xlfn.XLOOKUP($A82,Raw_Data!$B:$B,Raw_Data!NQ:NQ),"")</f>
        <v>0</v>
      </c>
      <c r="O82" s="160" t="str">
        <f>IFERROR(1-(SUMIF(PA!$B:$B,$A82,PA!$AI:$AI)/($AA82+SUMIF(PA!$B:$B,$A82,PA!$AI:$AI))),"")</f>
        <v/>
      </c>
      <c r="P82" s="160"/>
      <c r="Q82" s="161"/>
      <c r="R82" s="160" t="str">
        <f>IFERROR(1-(SUMIF(GA!$C:$C,$A82,GA!$X:$X)/($AA82+SUMIF(GA!$C:$C,$A82,GA!$X:$X))),"")</f>
        <v/>
      </c>
      <c r="S82" s="156"/>
      <c r="T82" s="161"/>
      <c r="U82" s="162" t="str">
        <f t="shared" si="5"/>
        <v/>
      </c>
      <c r="V82" s="162" t="str">
        <f>IFERROR(_xlfn.XLOOKUP($A82,Raw_Data!$B:$B,Raw_Data!$PE:$PE),"")</f>
        <v/>
      </c>
      <c r="W82" s="163">
        <f t="shared" si="7"/>
        <v>0</v>
      </c>
      <c r="X82" s="155">
        <f>IFERROR(_xlfn.XLOOKUP($A82,Raw_Data!$B:$B,Raw_Data!$PB:$PB),"")</f>
        <v>0</v>
      </c>
      <c r="Y82" s="155">
        <f>IFERROR(_xlfn.XLOOKUP($A82,Raw_Data!$B:$B,Raw_Data!$OU:$OU),"")</f>
        <v>0</v>
      </c>
      <c r="Z82" s="155"/>
      <c r="AA82" s="155">
        <f>IFERROR(_xlfn.XLOOKUP($A82,Raw_Data!$B:$B,Raw_Data!$OU:$OU),"")</f>
        <v>0</v>
      </c>
      <c r="AB82" s="155">
        <f>IFERROR(_xlfn.XLOOKUP($A82,Raw_Data!$B:$B,Raw_Data!$I:$I)/1000,"")</f>
        <v>91.87</v>
      </c>
      <c r="AC82" s="164">
        <f>IFERROR(_xlfn.XLOOKUP($D82,'Modelling New'!$D:$D,'Modelling New'!$P:$P),"")</f>
        <v>4.3233333333333333</v>
      </c>
      <c r="AD82" s="155">
        <f>IFERROR(_xlfn.XLOOKUP($D82,'Modelling New'!$D:$D,'Modelling New'!$T:$T)*1000,"")</f>
        <v>308713.24287593085</v>
      </c>
      <c r="AE82" s="165">
        <f>IFERROR(_xlfn.XLOOKUP($D82,'Modelling New'!$D:$D,'Modelling New'!$O:$O),"")</f>
        <v>0.78193496889093839</v>
      </c>
      <c r="AF82" s="165">
        <f>IFERROR(_xlfn.XLOOKUP($D82,'Modelling New'!$D:$D,'Modelling New'!$W:$W),"")</f>
        <v>0.14085689647938152</v>
      </c>
      <c r="AG82" s="165">
        <f>IFERROR(_xlfn.XLOOKUP($D82,'Modelling New'!$D:$D,'Modelling New'!AE:AE),"")</f>
        <v>0.99750000000000005</v>
      </c>
      <c r="AH82" s="165">
        <f>IFERROR(_xlfn.XLOOKUP($D82,'Modelling New'!$D:$D,'Modelling New'!AF:AF),"")</f>
        <v>0.99750000000000005</v>
      </c>
      <c r="AI82" s="156"/>
      <c r="AJ82" s="156"/>
      <c r="AK82" s="156"/>
      <c r="AL82" s="156"/>
      <c r="AM82" s="156"/>
      <c r="AN82" s="166"/>
      <c r="AO82" s="163"/>
      <c r="AP82" s="163"/>
      <c r="AQ82" s="163"/>
      <c r="AR82" s="155">
        <f>IFERROR(_xlfn.XLOOKUP(Table13[[#This Row],[Month Year]],Modelling[Month],Modelling[Bugt_Capacity]),"")</f>
        <v>91.32</v>
      </c>
      <c r="AS82" s="155"/>
    </row>
    <row r="83" spans="1:45" x14ac:dyDescent="0.35">
      <c r="A83" s="154">
        <f t="shared" si="6"/>
        <v>45826</v>
      </c>
      <c r="B83" s="155">
        <f>YEAR(Table13[[#This Row],[Date]])+IF(MONTH(Table13[[#This Row],[Date]])&gt;=4,1,0)</f>
        <v>2026</v>
      </c>
      <c r="C83" s="156">
        <f>YEAR(Table13[[#This Row],[Date]])</f>
        <v>2025</v>
      </c>
      <c r="D83" s="157">
        <f>Table13[[#This Row],[Date]]-DAY(Table13[[#This Row],[Date]])+1</f>
        <v>45809</v>
      </c>
      <c r="E83" s="156">
        <f t="shared" si="4"/>
        <v>30</v>
      </c>
      <c r="F83" s="158">
        <f>IFERROR(_xlfn.XLOOKUP($A83,Raw_Data!$B:$B,Raw_Data!$OV:$OV),"")</f>
        <v>0</v>
      </c>
      <c r="G83" s="159">
        <f>IFERROR(_xlfn.XLOOKUP($A83,Raw_Data!$B:$B,Raw_Data!$OW:$OW),"")</f>
        <v>0</v>
      </c>
      <c r="H83" s="159"/>
      <c r="I83" s="159">
        <f>IFERROR(_xlfn.XLOOKUP($A83,Raw_Data!$B:$B,Raw_Data!$OX:$OX),"")</f>
        <v>0</v>
      </c>
      <c r="J83" s="159"/>
      <c r="K83" s="159">
        <f>IFERROR(_xlfn.XLOOKUP($A83,Raw_Data!$B:$B,Raw_Data!NN:NN),"")</f>
        <v>0</v>
      </c>
      <c r="L83" s="159">
        <f>IFERROR(_xlfn.XLOOKUP($A83,Raw_Data!$B:$B,Raw_Data!OZ:OZ),"")</f>
        <v>0</v>
      </c>
      <c r="M83" s="159">
        <f>IFERROR(_xlfn.XLOOKUP($A83,Raw_Data!$B:$B,Raw_Data!PA:PA),"")</f>
        <v>0</v>
      </c>
      <c r="N83" s="159">
        <f>IFERROR(_xlfn.XLOOKUP($A83,Raw_Data!$B:$B,Raw_Data!NQ:NQ),"")</f>
        <v>0</v>
      </c>
      <c r="O83" s="160" t="str">
        <f>IFERROR(1-(SUMIF(PA!$B:$B,$A83,PA!$AI:$AI)/($AA83+SUMIF(PA!$B:$B,$A83,PA!$AI:$AI))),"")</f>
        <v/>
      </c>
      <c r="P83" s="160"/>
      <c r="Q83" s="161"/>
      <c r="R83" s="160" t="str">
        <f>IFERROR(1-(SUMIF(GA!$C:$C,$A83,GA!$X:$X)/($AA83+SUMIF(GA!$C:$C,$A83,GA!$X:$X))),"")</f>
        <v/>
      </c>
      <c r="S83" s="156"/>
      <c r="T83" s="161"/>
      <c r="U83" s="162" t="str">
        <f t="shared" si="5"/>
        <v/>
      </c>
      <c r="V83" s="162" t="str">
        <f>IFERROR(_xlfn.XLOOKUP($A83,Raw_Data!$B:$B,Raw_Data!$PE:$PE),"")</f>
        <v/>
      </c>
      <c r="W83" s="163">
        <f t="shared" si="7"/>
        <v>0</v>
      </c>
      <c r="X83" s="155">
        <f>IFERROR(_xlfn.XLOOKUP($A83,Raw_Data!$B:$B,Raw_Data!$PB:$PB),"")</f>
        <v>0</v>
      </c>
      <c r="Y83" s="155">
        <f>IFERROR(_xlfn.XLOOKUP($A83,Raw_Data!$B:$B,Raw_Data!$OU:$OU),"")</f>
        <v>0</v>
      </c>
      <c r="Z83" s="155"/>
      <c r="AA83" s="155">
        <f>IFERROR(_xlfn.XLOOKUP($A83,Raw_Data!$B:$B,Raw_Data!$OU:$OU),"")</f>
        <v>0</v>
      </c>
      <c r="AB83" s="155">
        <f>IFERROR(_xlfn.XLOOKUP($A83,Raw_Data!$B:$B,Raw_Data!$I:$I)/1000,"")</f>
        <v>91.87</v>
      </c>
      <c r="AC83" s="164">
        <f>IFERROR(_xlfn.XLOOKUP($D83,'Modelling New'!$D:$D,'Modelling New'!$P:$P),"")</f>
        <v>4.3233333333333333</v>
      </c>
      <c r="AD83" s="155">
        <f>IFERROR(_xlfn.XLOOKUP($D83,'Modelling New'!$D:$D,'Modelling New'!$T:$T)*1000,"")</f>
        <v>308713.24287593085</v>
      </c>
      <c r="AE83" s="165">
        <f>IFERROR(_xlfn.XLOOKUP($D83,'Modelling New'!$D:$D,'Modelling New'!$O:$O),"")</f>
        <v>0.78193496889093839</v>
      </c>
      <c r="AF83" s="165">
        <f>IFERROR(_xlfn.XLOOKUP($D83,'Modelling New'!$D:$D,'Modelling New'!$W:$W),"")</f>
        <v>0.14085689647938152</v>
      </c>
      <c r="AG83" s="165">
        <f>IFERROR(_xlfn.XLOOKUP($D83,'Modelling New'!$D:$D,'Modelling New'!AE:AE),"")</f>
        <v>0.99750000000000005</v>
      </c>
      <c r="AH83" s="165">
        <f>IFERROR(_xlfn.XLOOKUP($D83,'Modelling New'!$D:$D,'Modelling New'!AF:AF),"")</f>
        <v>0.99750000000000005</v>
      </c>
      <c r="AI83" s="156"/>
      <c r="AJ83" s="156"/>
      <c r="AK83" s="156"/>
      <c r="AL83" s="156"/>
      <c r="AM83" s="156"/>
      <c r="AN83" s="166"/>
      <c r="AO83" s="163"/>
      <c r="AP83" s="163"/>
      <c r="AQ83" s="163"/>
      <c r="AR83" s="155">
        <f>IFERROR(_xlfn.XLOOKUP(Table13[[#This Row],[Month Year]],Modelling[Month],Modelling[Bugt_Capacity]),"")</f>
        <v>91.32</v>
      </c>
      <c r="AS83" s="155"/>
    </row>
    <row r="84" spans="1:45" x14ac:dyDescent="0.35">
      <c r="A84" s="154">
        <f t="shared" si="6"/>
        <v>45827</v>
      </c>
      <c r="B84" s="155">
        <f>YEAR(Table13[[#This Row],[Date]])+IF(MONTH(Table13[[#This Row],[Date]])&gt;=4,1,0)</f>
        <v>2026</v>
      </c>
      <c r="C84" s="156">
        <f>YEAR(Table13[[#This Row],[Date]])</f>
        <v>2025</v>
      </c>
      <c r="D84" s="157">
        <f>Table13[[#This Row],[Date]]-DAY(Table13[[#This Row],[Date]])+1</f>
        <v>45809</v>
      </c>
      <c r="E84" s="156">
        <f t="shared" si="4"/>
        <v>30</v>
      </c>
      <c r="F84" s="158">
        <f>IFERROR(_xlfn.XLOOKUP($A84,Raw_Data!$B:$B,Raw_Data!$OV:$OV),"")</f>
        <v>0</v>
      </c>
      <c r="G84" s="159">
        <f>IFERROR(_xlfn.XLOOKUP($A84,Raw_Data!$B:$B,Raw_Data!$OW:$OW),"")</f>
        <v>0</v>
      </c>
      <c r="H84" s="159"/>
      <c r="I84" s="159">
        <f>IFERROR(_xlfn.XLOOKUP($A84,Raw_Data!$B:$B,Raw_Data!$OX:$OX),"")</f>
        <v>0</v>
      </c>
      <c r="J84" s="159"/>
      <c r="K84" s="159">
        <f>IFERROR(_xlfn.XLOOKUP($A84,Raw_Data!$B:$B,Raw_Data!NN:NN),"")</f>
        <v>0</v>
      </c>
      <c r="L84" s="159">
        <f>IFERROR(_xlfn.XLOOKUP($A84,Raw_Data!$B:$B,Raw_Data!OZ:OZ),"")</f>
        <v>0</v>
      </c>
      <c r="M84" s="159">
        <f>IFERROR(_xlfn.XLOOKUP($A84,Raw_Data!$B:$B,Raw_Data!PA:PA),"")</f>
        <v>0</v>
      </c>
      <c r="N84" s="159">
        <f>IFERROR(_xlfn.XLOOKUP($A84,Raw_Data!$B:$B,Raw_Data!NQ:NQ),"")</f>
        <v>0</v>
      </c>
      <c r="O84" s="160" t="str">
        <f>IFERROR(1-(SUMIF(PA!$B:$B,$A84,PA!$AI:$AI)/($AA84+SUMIF(PA!$B:$B,$A84,PA!$AI:$AI))),"")</f>
        <v/>
      </c>
      <c r="P84" s="160"/>
      <c r="Q84" s="161"/>
      <c r="R84" s="160" t="str">
        <f>IFERROR(1-(SUMIF(GA!$C:$C,$A84,GA!$X:$X)/($AA84+SUMIF(GA!$C:$C,$A84,GA!$X:$X))),"")</f>
        <v/>
      </c>
      <c r="S84" s="156"/>
      <c r="T84" s="161"/>
      <c r="U84" s="162" t="str">
        <f t="shared" si="5"/>
        <v/>
      </c>
      <c r="V84" s="162" t="str">
        <f>IFERROR(_xlfn.XLOOKUP($A84,Raw_Data!$B:$B,Raw_Data!$PE:$PE),"")</f>
        <v/>
      </c>
      <c r="W84" s="163">
        <f t="shared" si="7"/>
        <v>0</v>
      </c>
      <c r="X84" s="155">
        <f>IFERROR(_xlfn.XLOOKUP($A84,Raw_Data!$B:$B,Raw_Data!$PB:$PB),"")</f>
        <v>0</v>
      </c>
      <c r="Y84" s="155">
        <f>IFERROR(_xlfn.XLOOKUP($A84,Raw_Data!$B:$B,Raw_Data!$OU:$OU),"")</f>
        <v>0</v>
      </c>
      <c r="Z84" s="155"/>
      <c r="AA84" s="155">
        <f>IFERROR(_xlfn.XLOOKUP($A84,Raw_Data!$B:$B,Raw_Data!$OU:$OU),"")</f>
        <v>0</v>
      </c>
      <c r="AB84" s="155">
        <f>IFERROR(_xlfn.XLOOKUP($A84,Raw_Data!$B:$B,Raw_Data!$I:$I)/1000,"")</f>
        <v>91.87</v>
      </c>
      <c r="AC84" s="164">
        <f>IFERROR(_xlfn.XLOOKUP($D84,'Modelling New'!$D:$D,'Modelling New'!$P:$P),"")</f>
        <v>4.3233333333333333</v>
      </c>
      <c r="AD84" s="155">
        <f>IFERROR(_xlfn.XLOOKUP($D84,'Modelling New'!$D:$D,'Modelling New'!$T:$T)*1000,"")</f>
        <v>308713.24287593085</v>
      </c>
      <c r="AE84" s="165">
        <f>IFERROR(_xlfn.XLOOKUP($D84,'Modelling New'!$D:$D,'Modelling New'!$O:$O),"")</f>
        <v>0.78193496889093839</v>
      </c>
      <c r="AF84" s="165">
        <f>IFERROR(_xlfn.XLOOKUP($D84,'Modelling New'!$D:$D,'Modelling New'!$W:$W),"")</f>
        <v>0.14085689647938152</v>
      </c>
      <c r="AG84" s="165">
        <f>IFERROR(_xlfn.XLOOKUP($D84,'Modelling New'!$D:$D,'Modelling New'!AE:AE),"")</f>
        <v>0.99750000000000005</v>
      </c>
      <c r="AH84" s="165">
        <f>IFERROR(_xlfn.XLOOKUP($D84,'Modelling New'!$D:$D,'Modelling New'!AF:AF),"")</f>
        <v>0.99750000000000005</v>
      </c>
      <c r="AI84" s="156"/>
      <c r="AJ84" s="156"/>
      <c r="AK84" s="156"/>
      <c r="AL84" s="156"/>
      <c r="AM84" s="156"/>
      <c r="AN84" s="166"/>
      <c r="AO84" s="163"/>
      <c r="AP84" s="163"/>
      <c r="AQ84" s="163"/>
      <c r="AR84" s="155">
        <f>IFERROR(_xlfn.XLOOKUP(Table13[[#This Row],[Month Year]],Modelling[Month],Modelling[Bugt_Capacity]),"")</f>
        <v>91.32</v>
      </c>
      <c r="AS84" s="155"/>
    </row>
    <row r="85" spans="1:45" x14ac:dyDescent="0.35">
      <c r="A85" s="154">
        <f t="shared" si="6"/>
        <v>45828</v>
      </c>
      <c r="B85" s="155">
        <f>YEAR(Table13[[#This Row],[Date]])+IF(MONTH(Table13[[#This Row],[Date]])&gt;=4,1,0)</f>
        <v>2026</v>
      </c>
      <c r="C85" s="156">
        <f>YEAR(Table13[[#This Row],[Date]])</f>
        <v>2025</v>
      </c>
      <c r="D85" s="157">
        <f>Table13[[#This Row],[Date]]-DAY(Table13[[#This Row],[Date]])+1</f>
        <v>45809</v>
      </c>
      <c r="E85" s="156">
        <f t="shared" si="4"/>
        <v>30</v>
      </c>
      <c r="F85" s="158">
        <f>IFERROR(_xlfn.XLOOKUP($A85,Raw_Data!$B:$B,Raw_Data!$OV:$OV),"")</f>
        <v>0</v>
      </c>
      <c r="G85" s="159">
        <f>IFERROR(_xlfn.XLOOKUP($A85,Raw_Data!$B:$B,Raw_Data!$OW:$OW),"")</f>
        <v>0</v>
      </c>
      <c r="H85" s="159"/>
      <c r="I85" s="159">
        <f>IFERROR(_xlfn.XLOOKUP($A85,Raw_Data!$B:$B,Raw_Data!$OX:$OX),"")</f>
        <v>0</v>
      </c>
      <c r="J85" s="159"/>
      <c r="K85" s="159">
        <f>IFERROR(_xlfn.XLOOKUP($A85,Raw_Data!$B:$B,Raw_Data!NN:NN),"")</f>
        <v>0</v>
      </c>
      <c r="L85" s="159">
        <f>IFERROR(_xlfn.XLOOKUP($A85,Raw_Data!$B:$B,Raw_Data!OZ:OZ),"")</f>
        <v>0</v>
      </c>
      <c r="M85" s="159">
        <f>IFERROR(_xlfn.XLOOKUP($A85,Raw_Data!$B:$B,Raw_Data!PA:PA),"")</f>
        <v>0</v>
      </c>
      <c r="N85" s="159">
        <f>IFERROR(_xlfn.XLOOKUP($A85,Raw_Data!$B:$B,Raw_Data!NQ:NQ),"")</f>
        <v>0</v>
      </c>
      <c r="O85" s="160" t="str">
        <f>IFERROR(1-(SUMIF(PA!$B:$B,$A85,PA!$AI:$AI)/($AA85+SUMIF(PA!$B:$B,$A85,PA!$AI:$AI))),"")</f>
        <v/>
      </c>
      <c r="P85" s="160"/>
      <c r="Q85" s="161"/>
      <c r="R85" s="160" t="str">
        <f>IFERROR(1-(SUMIF(GA!$C:$C,$A85,GA!$X:$X)/($AA85+SUMIF(GA!$C:$C,$A85,GA!$X:$X))),"")</f>
        <v/>
      </c>
      <c r="S85" s="156"/>
      <c r="T85" s="161"/>
      <c r="U85" s="162" t="str">
        <f t="shared" si="5"/>
        <v/>
      </c>
      <c r="V85" s="162" t="str">
        <f>IFERROR(_xlfn.XLOOKUP($A85,Raw_Data!$B:$B,Raw_Data!$PE:$PE),"")</f>
        <v/>
      </c>
      <c r="W85" s="163">
        <f t="shared" si="7"/>
        <v>0</v>
      </c>
      <c r="X85" s="155">
        <f>IFERROR(_xlfn.XLOOKUP($A85,Raw_Data!$B:$B,Raw_Data!$PB:$PB),"")</f>
        <v>0</v>
      </c>
      <c r="Y85" s="155">
        <f>IFERROR(_xlfn.XLOOKUP($A85,Raw_Data!$B:$B,Raw_Data!$OU:$OU),"")</f>
        <v>0</v>
      </c>
      <c r="Z85" s="155"/>
      <c r="AA85" s="155">
        <f>IFERROR(_xlfn.XLOOKUP($A85,Raw_Data!$B:$B,Raw_Data!$OU:$OU),"")</f>
        <v>0</v>
      </c>
      <c r="AB85" s="155">
        <f>IFERROR(_xlfn.XLOOKUP($A85,Raw_Data!$B:$B,Raw_Data!$I:$I)/1000,"")</f>
        <v>91.87</v>
      </c>
      <c r="AC85" s="164">
        <f>IFERROR(_xlfn.XLOOKUP($D85,'Modelling New'!$D:$D,'Modelling New'!$P:$P),"")</f>
        <v>4.3233333333333333</v>
      </c>
      <c r="AD85" s="155">
        <f>IFERROR(_xlfn.XLOOKUP($D85,'Modelling New'!$D:$D,'Modelling New'!$T:$T)*1000,"")</f>
        <v>308713.24287593085</v>
      </c>
      <c r="AE85" s="165">
        <f>IFERROR(_xlfn.XLOOKUP($D85,'Modelling New'!$D:$D,'Modelling New'!$O:$O),"")</f>
        <v>0.78193496889093839</v>
      </c>
      <c r="AF85" s="165">
        <f>IFERROR(_xlfn.XLOOKUP($D85,'Modelling New'!$D:$D,'Modelling New'!$W:$W),"")</f>
        <v>0.14085689647938152</v>
      </c>
      <c r="AG85" s="165">
        <f>IFERROR(_xlfn.XLOOKUP($D85,'Modelling New'!$D:$D,'Modelling New'!AE:AE),"")</f>
        <v>0.99750000000000005</v>
      </c>
      <c r="AH85" s="165">
        <f>IFERROR(_xlfn.XLOOKUP($D85,'Modelling New'!$D:$D,'Modelling New'!AF:AF),"")</f>
        <v>0.99750000000000005</v>
      </c>
      <c r="AI85" s="156"/>
      <c r="AJ85" s="156"/>
      <c r="AK85" s="156"/>
      <c r="AL85" s="156"/>
      <c r="AM85" s="156"/>
      <c r="AN85" s="166"/>
      <c r="AO85" s="163"/>
      <c r="AP85" s="163"/>
      <c r="AQ85" s="163"/>
      <c r="AR85" s="155">
        <f>IFERROR(_xlfn.XLOOKUP(Table13[[#This Row],[Month Year]],Modelling[Month],Modelling[Bugt_Capacity]),"")</f>
        <v>91.32</v>
      </c>
      <c r="AS85" s="155"/>
    </row>
    <row r="86" spans="1:45" x14ac:dyDescent="0.35">
      <c r="A86" s="154">
        <f t="shared" si="6"/>
        <v>45829</v>
      </c>
      <c r="B86" s="155">
        <f>YEAR(Table13[[#This Row],[Date]])+IF(MONTH(Table13[[#This Row],[Date]])&gt;=4,1,0)</f>
        <v>2026</v>
      </c>
      <c r="C86" s="156">
        <f>YEAR(Table13[[#This Row],[Date]])</f>
        <v>2025</v>
      </c>
      <c r="D86" s="157">
        <f>Table13[[#This Row],[Date]]-DAY(Table13[[#This Row],[Date]])+1</f>
        <v>45809</v>
      </c>
      <c r="E86" s="156">
        <f t="shared" si="4"/>
        <v>30</v>
      </c>
      <c r="F86" s="158">
        <f>IFERROR(_xlfn.XLOOKUP($A86,Raw_Data!$B:$B,Raw_Data!$OV:$OV),"")</f>
        <v>0</v>
      </c>
      <c r="G86" s="159">
        <f>IFERROR(_xlfn.XLOOKUP($A86,Raw_Data!$B:$B,Raw_Data!$OW:$OW),"")</f>
        <v>0</v>
      </c>
      <c r="H86" s="159"/>
      <c r="I86" s="159">
        <f>IFERROR(_xlfn.XLOOKUP($A86,Raw_Data!$B:$B,Raw_Data!$OX:$OX),"")</f>
        <v>0</v>
      </c>
      <c r="J86" s="159"/>
      <c r="K86" s="159">
        <f>IFERROR(_xlfn.XLOOKUP($A86,Raw_Data!$B:$B,Raw_Data!NN:NN),"")</f>
        <v>0</v>
      </c>
      <c r="L86" s="159">
        <f>IFERROR(_xlfn.XLOOKUP($A86,Raw_Data!$B:$B,Raw_Data!OZ:OZ),"")</f>
        <v>0</v>
      </c>
      <c r="M86" s="159">
        <f>IFERROR(_xlfn.XLOOKUP($A86,Raw_Data!$B:$B,Raw_Data!PA:PA),"")</f>
        <v>0</v>
      </c>
      <c r="N86" s="159">
        <f>IFERROR(_xlfn.XLOOKUP($A86,Raw_Data!$B:$B,Raw_Data!NQ:NQ),"")</f>
        <v>0</v>
      </c>
      <c r="O86" s="160" t="str">
        <f>IFERROR(1-(SUMIF(PA!$B:$B,$A86,PA!$AI:$AI)/($AA86+SUMIF(PA!$B:$B,$A86,PA!$AI:$AI))),"")</f>
        <v/>
      </c>
      <c r="P86" s="160"/>
      <c r="Q86" s="161"/>
      <c r="R86" s="160" t="str">
        <f>IFERROR(1-(SUMIF(GA!$C:$C,$A86,GA!$X:$X)/($AA86+SUMIF(GA!$C:$C,$A86,GA!$X:$X))),"")</f>
        <v/>
      </c>
      <c r="S86" s="156"/>
      <c r="T86" s="161"/>
      <c r="U86" s="162" t="str">
        <f t="shared" si="5"/>
        <v/>
      </c>
      <c r="V86" s="162" t="str">
        <f>IFERROR(_xlfn.XLOOKUP($A86,Raw_Data!$B:$B,Raw_Data!$PE:$PE),"")</f>
        <v/>
      </c>
      <c r="W86" s="163">
        <f t="shared" si="7"/>
        <v>0</v>
      </c>
      <c r="X86" s="155">
        <f>IFERROR(_xlfn.XLOOKUP($A86,Raw_Data!$B:$B,Raw_Data!$PB:$PB),"")</f>
        <v>0</v>
      </c>
      <c r="Y86" s="155">
        <f>IFERROR(_xlfn.XLOOKUP($A86,Raw_Data!$B:$B,Raw_Data!$OU:$OU),"")</f>
        <v>0</v>
      </c>
      <c r="Z86" s="155"/>
      <c r="AA86" s="155">
        <f>IFERROR(_xlfn.XLOOKUP($A86,Raw_Data!$B:$B,Raw_Data!$OU:$OU),"")</f>
        <v>0</v>
      </c>
      <c r="AB86" s="155">
        <f>IFERROR(_xlfn.XLOOKUP($A86,Raw_Data!$B:$B,Raw_Data!$I:$I)/1000,"")</f>
        <v>91.87</v>
      </c>
      <c r="AC86" s="164">
        <f>IFERROR(_xlfn.XLOOKUP($D86,'Modelling New'!$D:$D,'Modelling New'!$P:$P),"")</f>
        <v>4.3233333333333333</v>
      </c>
      <c r="AD86" s="155">
        <f>IFERROR(_xlfn.XLOOKUP($D86,'Modelling New'!$D:$D,'Modelling New'!$T:$T)*1000,"")</f>
        <v>308713.24287593085</v>
      </c>
      <c r="AE86" s="165">
        <f>IFERROR(_xlfn.XLOOKUP($D86,'Modelling New'!$D:$D,'Modelling New'!$O:$O),"")</f>
        <v>0.78193496889093839</v>
      </c>
      <c r="AF86" s="165">
        <f>IFERROR(_xlfn.XLOOKUP($D86,'Modelling New'!$D:$D,'Modelling New'!$W:$W),"")</f>
        <v>0.14085689647938152</v>
      </c>
      <c r="AG86" s="165">
        <f>IFERROR(_xlfn.XLOOKUP($D86,'Modelling New'!$D:$D,'Modelling New'!AE:AE),"")</f>
        <v>0.99750000000000005</v>
      </c>
      <c r="AH86" s="165">
        <f>IFERROR(_xlfn.XLOOKUP($D86,'Modelling New'!$D:$D,'Modelling New'!AF:AF),"")</f>
        <v>0.99750000000000005</v>
      </c>
      <c r="AI86" s="156"/>
      <c r="AJ86" s="156"/>
      <c r="AK86" s="156"/>
      <c r="AL86" s="156"/>
      <c r="AM86" s="156"/>
      <c r="AN86" s="166"/>
      <c r="AO86" s="163"/>
      <c r="AP86" s="163"/>
      <c r="AQ86" s="163"/>
      <c r="AR86" s="155">
        <f>IFERROR(_xlfn.XLOOKUP(Table13[[#This Row],[Month Year]],Modelling[Month],Modelling[Bugt_Capacity]),"")</f>
        <v>91.32</v>
      </c>
      <c r="AS86" s="155"/>
    </row>
    <row r="87" spans="1:45" x14ac:dyDescent="0.35">
      <c r="A87" s="154">
        <f t="shared" si="6"/>
        <v>45830</v>
      </c>
      <c r="B87" s="155">
        <f>YEAR(Table13[[#This Row],[Date]])+IF(MONTH(Table13[[#This Row],[Date]])&gt;=4,1,0)</f>
        <v>2026</v>
      </c>
      <c r="C87" s="156">
        <f>YEAR(Table13[[#This Row],[Date]])</f>
        <v>2025</v>
      </c>
      <c r="D87" s="157">
        <f>Table13[[#This Row],[Date]]-DAY(Table13[[#This Row],[Date]])+1</f>
        <v>45809</v>
      </c>
      <c r="E87" s="156">
        <f t="shared" si="4"/>
        <v>30</v>
      </c>
      <c r="F87" s="158">
        <f>IFERROR(_xlfn.XLOOKUP($A87,Raw_Data!$B:$B,Raw_Data!$OV:$OV),"")</f>
        <v>0</v>
      </c>
      <c r="G87" s="159">
        <f>IFERROR(_xlfn.XLOOKUP($A87,Raw_Data!$B:$B,Raw_Data!$OW:$OW),"")</f>
        <v>0</v>
      </c>
      <c r="H87" s="159"/>
      <c r="I87" s="159">
        <f>IFERROR(_xlfn.XLOOKUP($A87,Raw_Data!$B:$B,Raw_Data!$OX:$OX),"")</f>
        <v>0</v>
      </c>
      <c r="J87" s="159"/>
      <c r="K87" s="159">
        <f>IFERROR(_xlfn.XLOOKUP($A87,Raw_Data!$B:$B,Raw_Data!NN:NN),"")</f>
        <v>0</v>
      </c>
      <c r="L87" s="159">
        <f>IFERROR(_xlfn.XLOOKUP($A87,Raw_Data!$B:$B,Raw_Data!OZ:OZ),"")</f>
        <v>0</v>
      </c>
      <c r="M87" s="159">
        <f>IFERROR(_xlfn.XLOOKUP($A87,Raw_Data!$B:$B,Raw_Data!PA:PA),"")</f>
        <v>0</v>
      </c>
      <c r="N87" s="159">
        <f>IFERROR(_xlfn.XLOOKUP($A87,Raw_Data!$B:$B,Raw_Data!NQ:NQ),"")</f>
        <v>0</v>
      </c>
      <c r="O87" s="160" t="str">
        <f>IFERROR(1-(SUMIF(PA!$B:$B,$A87,PA!$AI:$AI)/($AA87+SUMIF(PA!$B:$B,$A87,PA!$AI:$AI))),"")</f>
        <v/>
      </c>
      <c r="P87" s="160"/>
      <c r="Q87" s="161"/>
      <c r="R87" s="160" t="str">
        <f>IFERROR(1-(SUMIF(GA!$C:$C,$A87,GA!$X:$X)/($AA87+SUMIF(GA!$C:$C,$A87,GA!$X:$X))),"")</f>
        <v/>
      </c>
      <c r="S87" s="156"/>
      <c r="T87" s="161"/>
      <c r="U87" s="162" t="str">
        <f t="shared" si="5"/>
        <v/>
      </c>
      <c r="V87" s="162" t="str">
        <f>IFERROR(_xlfn.XLOOKUP($A87,Raw_Data!$B:$B,Raw_Data!$PE:$PE),"")</f>
        <v/>
      </c>
      <c r="W87" s="163">
        <f t="shared" si="7"/>
        <v>0</v>
      </c>
      <c r="X87" s="155">
        <f>IFERROR(_xlfn.XLOOKUP($A87,Raw_Data!$B:$B,Raw_Data!$PB:$PB),"")</f>
        <v>0</v>
      </c>
      <c r="Y87" s="155">
        <f>IFERROR(_xlfn.XLOOKUP($A87,Raw_Data!$B:$B,Raw_Data!$OU:$OU),"")</f>
        <v>0</v>
      </c>
      <c r="Z87" s="155"/>
      <c r="AA87" s="155">
        <f>IFERROR(_xlfn.XLOOKUP($A87,Raw_Data!$B:$B,Raw_Data!$OU:$OU),"")</f>
        <v>0</v>
      </c>
      <c r="AB87" s="155">
        <f>IFERROR(_xlfn.XLOOKUP($A87,Raw_Data!$B:$B,Raw_Data!$I:$I)/1000,"")</f>
        <v>91.87</v>
      </c>
      <c r="AC87" s="164">
        <f>IFERROR(_xlfn.XLOOKUP($D87,'Modelling New'!$D:$D,'Modelling New'!$P:$P),"")</f>
        <v>4.3233333333333333</v>
      </c>
      <c r="AD87" s="155">
        <f>IFERROR(_xlfn.XLOOKUP($D87,'Modelling New'!$D:$D,'Modelling New'!$T:$T)*1000,"")</f>
        <v>308713.24287593085</v>
      </c>
      <c r="AE87" s="165">
        <f>IFERROR(_xlfn.XLOOKUP($D87,'Modelling New'!$D:$D,'Modelling New'!$O:$O),"")</f>
        <v>0.78193496889093839</v>
      </c>
      <c r="AF87" s="165">
        <f>IFERROR(_xlfn.XLOOKUP($D87,'Modelling New'!$D:$D,'Modelling New'!$W:$W),"")</f>
        <v>0.14085689647938152</v>
      </c>
      <c r="AG87" s="165">
        <f>IFERROR(_xlfn.XLOOKUP($D87,'Modelling New'!$D:$D,'Modelling New'!AE:AE),"")</f>
        <v>0.99750000000000005</v>
      </c>
      <c r="AH87" s="165">
        <f>IFERROR(_xlfn.XLOOKUP($D87,'Modelling New'!$D:$D,'Modelling New'!AF:AF),"")</f>
        <v>0.99750000000000005</v>
      </c>
      <c r="AI87" s="156"/>
      <c r="AJ87" s="156"/>
      <c r="AK87" s="156"/>
      <c r="AL87" s="156"/>
      <c r="AM87" s="156"/>
      <c r="AN87" s="166"/>
      <c r="AO87" s="163"/>
      <c r="AP87" s="163"/>
      <c r="AQ87" s="163"/>
      <c r="AR87" s="155">
        <f>IFERROR(_xlfn.XLOOKUP(Table13[[#This Row],[Month Year]],Modelling[Month],Modelling[Bugt_Capacity]),"")</f>
        <v>91.32</v>
      </c>
      <c r="AS87" s="155"/>
    </row>
    <row r="88" spans="1:45" x14ac:dyDescent="0.35">
      <c r="A88" s="154">
        <f t="shared" si="6"/>
        <v>45831</v>
      </c>
      <c r="B88" s="155">
        <f>YEAR(Table13[[#This Row],[Date]])+IF(MONTH(Table13[[#This Row],[Date]])&gt;=4,1,0)</f>
        <v>2026</v>
      </c>
      <c r="C88" s="156">
        <f>YEAR(Table13[[#This Row],[Date]])</f>
        <v>2025</v>
      </c>
      <c r="D88" s="157">
        <f>Table13[[#This Row],[Date]]-DAY(Table13[[#This Row],[Date]])+1</f>
        <v>45809</v>
      </c>
      <c r="E88" s="156">
        <f t="shared" si="4"/>
        <v>30</v>
      </c>
      <c r="F88" s="158">
        <f>IFERROR(_xlfn.XLOOKUP($A88,Raw_Data!$B:$B,Raw_Data!$OV:$OV),"")</f>
        <v>0</v>
      </c>
      <c r="G88" s="159">
        <f>IFERROR(_xlfn.XLOOKUP($A88,Raw_Data!$B:$B,Raw_Data!$OW:$OW),"")</f>
        <v>0</v>
      </c>
      <c r="H88" s="159"/>
      <c r="I88" s="159">
        <f>IFERROR(_xlfn.XLOOKUP($A88,Raw_Data!$B:$B,Raw_Data!$OX:$OX),"")</f>
        <v>0</v>
      </c>
      <c r="J88" s="159"/>
      <c r="K88" s="159">
        <f>IFERROR(_xlfn.XLOOKUP($A88,Raw_Data!$B:$B,Raw_Data!NN:NN),"")</f>
        <v>0</v>
      </c>
      <c r="L88" s="159">
        <f>IFERROR(_xlfn.XLOOKUP($A88,Raw_Data!$B:$B,Raw_Data!OZ:OZ),"")</f>
        <v>0</v>
      </c>
      <c r="M88" s="159">
        <f>IFERROR(_xlfn.XLOOKUP($A88,Raw_Data!$B:$B,Raw_Data!PA:PA),"")</f>
        <v>0</v>
      </c>
      <c r="N88" s="159">
        <f>IFERROR(_xlfn.XLOOKUP($A88,Raw_Data!$B:$B,Raw_Data!NQ:NQ),"")</f>
        <v>0</v>
      </c>
      <c r="O88" s="160" t="str">
        <f>IFERROR(1-(SUMIF(PA!$B:$B,$A88,PA!$AI:$AI)/($AA88+SUMIF(PA!$B:$B,$A88,PA!$AI:$AI))),"")</f>
        <v/>
      </c>
      <c r="P88" s="160"/>
      <c r="Q88" s="161"/>
      <c r="R88" s="160" t="str">
        <f>IFERROR(1-(SUMIF(GA!$C:$C,$A88,GA!$X:$X)/($AA88+SUMIF(GA!$C:$C,$A88,GA!$X:$X))),"")</f>
        <v/>
      </c>
      <c r="S88" s="156"/>
      <c r="T88" s="161"/>
      <c r="U88" s="162" t="str">
        <f t="shared" si="5"/>
        <v/>
      </c>
      <c r="V88" s="162" t="str">
        <f>IFERROR(_xlfn.XLOOKUP($A88,Raw_Data!$B:$B,Raw_Data!$PE:$PE),"")</f>
        <v/>
      </c>
      <c r="W88" s="163">
        <f t="shared" si="7"/>
        <v>0</v>
      </c>
      <c r="X88" s="155">
        <f>IFERROR(_xlfn.XLOOKUP($A88,Raw_Data!$B:$B,Raw_Data!$PB:$PB),"")</f>
        <v>0</v>
      </c>
      <c r="Y88" s="155">
        <f>IFERROR(_xlfn.XLOOKUP($A88,Raw_Data!$B:$B,Raw_Data!$OU:$OU),"")</f>
        <v>0</v>
      </c>
      <c r="Z88" s="155"/>
      <c r="AA88" s="155">
        <f>IFERROR(_xlfn.XLOOKUP($A88,Raw_Data!$B:$B,Raw_Data!$OU:$OU),"")</f>
        <v>0</v>
      </c>
      <c r="AB88" s="155">
        <f>IFERROR(_xlfn.XLOOKUP($A88,Raw_Data!$B:$B,Raw_Data!$I:$I)/1000,"")</f>
        <v>91.87</v>
      </c>
      <c r="AC88" s="164">
        <f>IFERROR(_xlfn.XLOOKUP($D88,'Modelling New'!$D:$D,'Modelling New'!$P:$P),"")</f>
        <v>4.3233333333333333</v>
      </c>
      <c r="AD88" s="155">
        <f>IFERROR(_xlfn.XLOOKUP($D88,'Modelling New'!$D:$D,'Modelling New'!$T:$T)*1000,"")</f>
        <v>308713.24287593085</v>
      </c>
      <c r="AE88" s="165">
        <f>IFERROR(_xlfn.XLOOKUP($D88,'Modelling New'!$D:$D,'Modelling New'!$O:$O),"")</f>
        <v>0.78193496889093839</v>
      </c>
      <c r="AF88" s="165">
        <f>IFERROR(_xlfn.XLOOKUP($D88,'Modelling New'!$D:$D,'Modelling New'!$W:$W),"")</f>
        <v>0.14085689647938152</v>
      </c>
      <c r="AG88" s="165">
        <f>IFERROR(_xlfn.XLOOKUP($D88,'Modelling New'!$D:$D,'Modelling New'!AE:AE),"")</f>
        <v>0.99750000000000005</v>
      </c>
      <c r="AH88" s="165">
        <f>IFERROR(_xlfn.XLOOKUP($D88,'Modelling New'!$D:$D,'Modelling New'!AF:AF),"")</f>
        <v>0.99750000000000005</v>
      </c>
      <c r="AI88" s="156"/>
      <c r="AJ88" s="156"/>
      <c r="AK88" s="156"/>
      <c r="AL88" s="156"/>
      <c r="AM88" s="156"/>
      <c r="AN88" s="166"/>
      <c r="AO88" s="163"/>
      <c r="AP88" s="163"/>
      <c r="AQ88" s="163"/>
      <c r="AR88" s="155">
        <f>IFERROR(_xlfn.XLOOKUP(Table13[[#This Row],[Month Year]],Modelling[Month],Modelling[Bugt_Capacity]),"")</f>
        <v>91.32</v>
      </c>
      <c r="AS88" s="155"/>
    </row>
    <row r="89" spans="1:45" x14ac:dyDescent="0.35">
      <c r="A89" s="154">
        <f t="shared" si="6"/>
        <v>45832</v>
      </c>
      <c r="B89" s="155">
        <f>YEAR(Table13[[#This Row],[Date]])+IF(MONTH(Table13[[#This Row],[Date]])&gt;=4,1,0)</f>
        <v>2026</v>
      </c>
      <c r="C89" s="156">
        <f>YEAR(Table13[[#This Row],[Date]])</f>
        <v>2025</v>
      </c>
      <c r="D89" s="157">
        <f>Table13[[#This Row],[Date]]-DAY(Table13[[#This Row],[Date]])+1</f>
        <v>45809</v>
      </c>
      <c r="E89" s="156">
        <f t="shared" si="4"/>
        <v>30</v>
      </c>
      <c r="F89" s="158">
        <f>IFERROR(_xlfn.XLOOKUP($A89,Raw_Data!$B:$B,Raw_Data!$OV:$OV),"")</f>
        <v>0</v>
      </c>
      <c r="G89" s="159">
        <f>IFERROR(_xlfn.XLOOKUP($A89,Raw_Data!$B:$B,Raw_Data!$OW:$OW),"")</f>
        <v>0</v>
      </c>
      <c r="H89" s="159"/>
      <c r="I89" s="159">
        <f>IFERROR(_xlfn.XLOOKUP($A89,Raw_Data!$B:$B,Raw_Data!$OX:$OX),"")</f>
        <v>0</v>
      </c>
      <c r="J89" s="159"/>
      <c r="K89" s="159">
        <f>IFERROR(_xlfn.XLOOKUP($A89,Raw_Data!$B:$B,Raw_Data!NN:NN),"")</f>
        <v>0</v>
      </c>
      <c r="L89" s="159">
        <f>IFERROR(_xlfn.XLOOKUP($A89,Raw_Data!$B:$B,Raw_Data!OZ:OZ),"")</f>
        <v>0</v>
      </c>
      <c r="M89" s="159">
        <f>IFERROR(_xlfn.XLOOKUP($A89,Raw_Data!$B:$B,Raw_Data!PA:PA),"")</f>
        <v>0</v>
      </c>
      <c r="N89" s="159">
        <f>IFERROR(_xlfn.XLOOKUP($A89,Raw_Data!$B:$B,Raw_Data!NQ:NQ),"")</f>
        <v>0</v>
      </c>
      <c r="O89" s="160" t="str">
        <f>IFERROR(1-(SUMIF(PA!$B:$B,$A89,PA!$AI:$AI)/($AA89+SUMIF(PA!$B:$B,$A89,PA!$AI:$AI))),"")</f>
        <v/>
      </c>
      <c r="P89" s="160"/>
      <c r="Q89" s="161"/>
      <c r="R89" s="160" t="str">
        <f>IFERROR(1-(SUMIF(GA!$C:$C,$A89,GA!$X:$X)/($AA89+SUMIF(GA!$C:$C,$A89,GA!$X:$X))),"")</f>
        <v/>
      </c>
      <c r="S89" s="156"/>
      <c r="T89" s="161"/>
      <c r="U89" s="162" t="str">
        <f t="shared" si="5"/>
        <v/>
      </c>
      <c r="V89" s="162" t="str">
        <f>IFERROR(_xlfn.XLOOKUP($A89,Raw_Data!$B:$B,Raw_Data!$PE:$PE),"")</f>
        <v/>
      </c>
      <c r="W89" s="163">
        <f t="shared" si="7"/>
        <v>0</v>
      </c>
      <c r="X89" s="155">
        <f>IFERROR(_xlfn.XLOOKUP($A89,Raw_Data!$B:$B,Raw_Data!$PB:$PB),"")</f>
        <v>0</v>
      </c>
      <c r="Y89" s="155">
        <f>IFERROR(_xlfn.XLOOKUP($A89,Raw_Data!$B:$B,Raw_Data!$OU:$OU),"")</f>
        <v>0</v>
      </c>
      <c r="Z89" s="155"/>
      <c r="AA89" s="155">
        <f>IFERROR(_xlfn.XLOOKUP($A89,Raw_Data!$B:$B,Raw_Data!$OU:$OU),"")</f>
        <v>0</v>
      </c>
      <c r="AB89" s="155">
        <f>IFERROR(_xlfn.XLOOKUP($A89,Raw_Data!$B:$B,Raw_Data!$I:$I)/1000,"")</f>
        <v>91.87</v>
      </c>
      <c r="AC89" s="164">
        <f>IFERROR(_xlfn.XLOOKUP($D89,'Modelling New'!$D:$D,'Modelling New'!$P:$P),"")</f>
        <v>4.3233333333333333</v>
      </c>
      <c r="AD89" s="155">
        <f>IFERROR(_xlfn.XLOOKUP($D89,'Modelling New'!$D:$D,'Modelling New'!$T:$T)*1000,"")</f>
        <v>308713.24287593085</v>
      </c>
      <c r="AE89" s="165">
        <f>IFERROR(_xlfn.XLOOKUP($D89,'Modelling New'!$D:$D,'Modelling New'!$O:$O),"")</f>
        <v>0.78193496889093839</v>
      </c>
      <c r="AF89" s="165">
        <f>IFERROR(_xlfn.XLOOKUP($D89,'Modelling New'!$D:$D,'Modelling New'!$W:$W),"")</f>
        <v>0.14085689647938152</v>
      </c>
      <c r="AG89" s="165">
        <f>IFERROR(_xlfn.XLOOKUP($D89,'Modelling New'!$D:$D,'Modelling New'!AE:AE),"")</f>
        <v>0.99750000000000005</v>
      </c>
      <c r="AH89" s="165">
        <f>IFERROR(_xlfn.XLOOKUP($D89,'Modelling New'!$D:$D,'Modelling New'!AF:AF),"")</f>
        <v>0.99750000000000005</v>
      </c>
      <c r="AI89" s="156"/>
      <c r="AJ89" s="156"/>
      <c r="AK89" s="156"/>
      <c r="AL89" s="156"/>
      <c r="AM89" s="156"/>
      <c r="AN89" s="166"/>
      <c r="AO89" s="163"/>
      <c r="AP89" s="163"/>
      <c r="AQ89" s="163"/>
      <c r="AR89" s="155">
        <f>IFERROR(_xlfn.XLOOKUP(Table13[[#This Row],[Month Year]],Modelling[Month],Modelling[Bugt_Capacity]),"")</f>
        <v>91.32</v>
      </c>
      <c r="AS89" s="155"/>
    </row>
    <row r="90" spans="1:45" x14ac:dyDescent="0.35">
      <c r="A90" s="154">
        <f t="shared" si="6"/>
        <v>45833</v>
      </c>
      <c r="B90" s="155">
        <f>YEAR(Table13[[#This Row],[Date]])+IF(MONTH(Table13[[#This Row],[Date]])&gt;=4,1,0)</f>
        <v>2026</v>
      </c>
      <c r="C90" s="156">
        <f>YEAR(Table13[[#This Row],[Date]])</f>
        <v>2025</v>
      </c>
      <c r="D90" s="157">
        <f>Table13[[#This Row],[Date]]-DAY(Table13[[#This Row],[Date]])+1</f>
        <v>45809</v>
      </c>
      <c r="E90" s="156">
        <f t="shared" si="4"/>
        <v>30</v>
      </c>
      <c r="F90" s="158">
        <f>IFERROR(_xlfn.XLOOKUP($A90,Raw_Data!$B:$B,Raw_Data!$OV:$OV),"")</f>
        <v>0</v>
      </c>
      <c r="G90" s="159">
        <f>IFERROR(_xlfn.XLOOKUP($A90,Raw_Data!$B:$B,Raw_Data!$OW:$OW),"")</f>
        <v>0</v>
      </c>
      <c r="H90" s="159"/>
      <c r="I90" s="159">
        <f>IFERROR(_xlfn.XLOOKUP($A90,Raw_Data!$B:$B,Raw_Data!$OX:$OX),"")</f>
        <v>0</v>
      </c>
      <c r="J90" s="159"/>
      <c r="K90" s="159">
        <f>IFERROR(_xlfn.XLOOKUP($A90,Raw_Data!$B:$B,Raw_Data!NN:NN),"")</f>
        <v>0</v>
      </c>
      <c r="L90" s="159">
        <f>IFERROR(_xlfn.XLOOKUP($A90,Raw_Data!$B:$B,Raw_Data!OZ:OZ),"")</f>
        <v>0</v>
      </c>
      <c r="M90" s="159">
        <f>IFERROR(_xlfn.XLOOKUP($A90,Raw_Data!$B:$B,Raw_Data!PA:PA),"")</f>
        <v>0</v>
      </c>
      <c r="N90" s="159">
        <f>IFERROR(_xlfn.XLOOKUP($A90,Raw_Data!$B:$B,Raw_Data!NQ:NQ),"")</f>
        <v>0</v>
      </c>
      <c r="O90" s="160" t="str">
        <f>IFERROR(1-(SUMIF(PA!$B:$B,$A90,PA!$AI:$AI)/($AA90+SUMIF(PA!$B:$B,$A90,PA!$AI:$AI))),"")</f>
        <v/>
      </c>
      <c r="P90" s="160"/>
      <c r="Q90" s="161"/>
      <c r="R90" s="160" t="str">
        <f>IFERROR(1-(SUMIF(GA!$C:$C,$A90,GA!$X:$X)/($AA90+SUMIF(GA!$C:$C,$A90,GA!$X:$X))),"")</f>
        <v/>
      </c>
      <c r="S90" s="156"/>
      <c r="T90" s="161"/>
      <c r="U90" s="162" t="str">
        <f t="shared" si="5"/>
        <v/>
      </c>
      <c r="V90" s="162" t="str">
        <f>IFERROR(_xlfn.XLOOKUP($A90,Raw_Data!$B:$B,Raw_Data!$PE:$PE),"")</f>
        <v/>
      </c>
      <c r="W90" s="163">
        <f t="shared" si="7"/>
        <v>0</v>
      </c>
      <c r="X90" s="155">
        <f>IFERROR(_xlfn.XLOOKUP($A90,Raw_Data!$B:$B,Raw_Data!$PB:$PB),"")</f>
        <v>0</v>
      </c>
      <c r="Y90" s="155">
        <f>IFERROR(_xlfn.XLOOKUP($A90,Raw_Data!$B:$B,Raw_Data!$OU:$OU),"")</f>
        <v>0</v>
      </c>
      <c r="Z90" s="155"/>
      <c r="AA90" s="155">
        <f>IFERROR(_xlfn.XLOOKUP($A90,Raw_Data!$B:$B,Raw_Data!$OU:$OU),"")</f>
        <v>0</v>
      </c>
      <c r="AB90" s="155">
        <f>IFERROR(_xlfn.XLOOKUP($A90,Raw_Data!$B:$B,Raw_Data!$I:$I)/1000,"")</f>
        <v>91.87</v>
      </c>
      <c r="AC90" s="164">
        <f>IFERROR(_xlfn.XLOOKUP($D90,'Modelling New'!$D:$D,'Modelling New'!$P:$P),"")</f>
        <v>4.3233333333333333</v>
      </c>
      <c r="AD90" s="155">
        <f>IFERROR(_xlfn.XLOOKUP($D90,'Modelling New'!$D:$D,'Modelling New'!$T:$T)*1000,"")</f>
        <v>308713.24287593085</v>
      </c>
      <c r="AE90" s="165">
        <f>IFERROR(_xlfn.XLOOKUP($D90,'Modelling New'!$D:$D,'Modelling New'!$O:$O),"")</f>
        <v>0.78193496889093839</v>
      </c>
      <c r="AF90" s="165">
        <f>IFERROR(_xlfn.XLOOKUP($D90,'Modelling New'!$D:$D,'Modelling New'!$W:$W),"")</f>
        <v>0.14085689647938152</v>
      </c>
      <c r="AG90" s="165">
        <f>IFERROR(_xlfn.XLOOKUP($D90,'Modelling New'!$D:$D,'Modelling New'!AE:AE),"")</f>
        <v>0.99750000000000005</v>
      </c>
      <c r="AH90" s="165">
        <f>IFERROR(_xlfn.XLOOKUP($D90,'Modelling New'!$D:$D,'Modelling New'!AF:AF),"")</f>
        <v>0.99750000000000005</v>
      </c>
      <c r="AI90" s="156"/>
      <c r="AJ90" s="156"/>
      <c r="AK90" s="156"/>
      <c r="AL90" s="156"/>
      <c r="AM90" s="156"/>
      <c r="AN90" s="166"/>
      <c r="AO90" s="163"/>
      <c r="AP90" s="163"/>
      <c r="AQ90" s="163"/>
      <c r="AR90" s="155">
        <f>IFERROR(_xlfn.XLOOKUP(Table13[[#This Row],[Month Year]],Modelling[Month],Modelling[Bugt_Capacity]),"")</f>
        <v>91.32</v>
      </c>
      <c r="AS90" s="155"/>
    </row>
    <row r="91" spans="1:45" x14ac:dyDescent="0.35">
      <c r="A91" s="154">
        <f t="shared" si="6"/>
        <v>45834</v>
      </c>
      <c r="B91" s="155">
        <f>YEAR(Table13[[#This Row],[Date]])+IF(MONTH(Table13[[#This Row],[Date]])&gt;=4,1,0)</f>
        <v>2026</v>
      </c>
      <c r="C91" s="156">
        <f>YEAR(Table13[[#This Row],[Date]])</f>
        <v>2025</v>
      </c>
      <c r="D91" s="157">
        <f>Table13[[#This Row],[Date]]-DAY(Table13[[#This Row],[Date]])+1</f>
        <v>45809</v>
      </c>
      <c r="E91" s="156">
        <f t="shared" si="4"/>
        <v>30</v>
      </c>
      <c r="F91" s="158">
        <f>IFERROR(_xlfn.XLOOKUP($A91,Raw_Data!$B:$B,Raw_Data!$OV:$OV),"")</f>
        <v>0</v>
      </c>
      <c r="G91" s="159">
        <f>IFERROR(_xlfn.XLOOKUP($A91,Raw_Data!$B:$B,Raw_Data!$OW:$OW),"")</f>
        <v>0</v>
      </c>
      <c r="H91" s="159"/>
      <c r="I91" s="159">
        <f>IFERROR(_xlfn.XLOOKUP($A91,Raw_Data!$B:$B,Raw_Data!$OX:$OX),"")</f>
        <v>0</v>
      </c>
      <c r="J91" s="159"/>
      <c r="K91" s="159">
        <f>IFERROR(_xlfn.XLOOKUP($A91,Raw_Data!$B:$B,Raw_Data!NN:NN),"")</f>
        <v>0</v>
      </c>
      <c r="L91" s="159">
        <f>IFERROR(_xlfn.XLOOKUP($A91,Raw_Data!$B:$B,Raw_Data!OZ:OZ),"")</f>
        <v>0</v>
      </c>
      <c r="M91" s="159">
        <f>IFERROR(_xlfn.XLOOKUP($A91,Raw_Data!$B:$B,Raw_Data!PA:PA),"")</f>
        <v>0</v>
      </c>
      <c r="N91" s="159">
        <f>IFERROR(_xlfn.XLOOKUP($A91,Raw_Data!$B:$B,Raw_Data!NQ:NQ),"")</f>
        <v>0</v>
      </c>
      <c r="O91" s="160" t="str">
        <f>IFERROR(1-(SUMIF(PA!$B:$B,$A91,PA!$AI:$AI)/($AA91+SUMIF(PA!$B:$B,$A91,PA!$AI:$AI))),"")</f>
        <v/>
      </c>
      <c r="P91" s="160"/>
      <c r="Q91" s="161"/>
      <c r="R91" s="160" t="str">
        <f>IFERROR(1-(SUMIF(GA!$C:$C,$A91,GA!$X:$X)/($AA91+SUMIF(GA!$C:$C,$A91,GA!$X:$X))),"")</f>
        <v/>
      </c>
      <c r="S91" s="156"/>
      <c r="T91" s="161"/>
      <c r="U91" s="162" t="str">
        <f t="shared" si="5"/>
        <v/>
      </c>
      <c r="V91" s="162" t="str">
        <f>IFERROR(_xlfn.XLOOKUP($A91,Raw_Data!$B:$B,Raw_Data!$PE:$PE),"")</f>
        <v/>
      </c>
      <c r="W91" s="163">
        <f t="shared" si="7"/>
        <v>0</v>
      </c>
      <c r="X91" s="155">
        <f>IFERROR(_xlfn.XLOOKUP($A91,Raw_Data!$B:$B,Raw_Data!$PB:$PB),"")</f>
        <v>0</v>
      </c>
      <c r="Y91" s="155">
        <f>IFERROR(_xlfn.XLOOKUP($A91,Raw_Data!$B:$B,Raw_Data!$OU:$OU),"")</f>
        <v>0</v>
      </c>
      <c r="Z91" s="155"/>
      <c r="AA91" s="155">
        <f>IFERROR(_xlfn.XLOOKUP($A91,Raw_Data!$B:$B,Raw_Data!$OU:$OU),"")</f>
        <v>0</v>
      </c>
      <c r="AB91" s="155">
        <f>IFERROR(_xlfn.XLOOKUP($A91,Raw_Data!$B:$B,Raw_Data!$I:$I)/1000,"")</f>
        <v>91.87</v>
      </c>
      <c r="AC91" s="164">
        <f>IFERROR(_xlfn.XLOOKUP($D91,'Modelling New'!$D:$D,'Modelling New'!$P:$P),"")</f>
        <v>4.3233333333333333</v>
      </c>
      <c r="AD91" s="155">
        <f>IFERROR(_xlfn.XLOOKUP($D91,'Modelling New'!$D:$D,'Modelling New'!$T:$T)*1000,"")</f>
        <v>308713.24287593085</v>
      </c>
      <c r="AE91" s="165">
        <f>IFERROR(_xlfn.XLOOKUP($D91,'Modelling New'!$D:$D,'Modelling New'!$O:$O),"")</f>
        <v>0.78193496889093839</v>
      </c>
      <c r="AF91" s="165">
        <f>IFERROR(_xlfn.XLOOKUP($D91,'Modelling New'!$D:$D,'Modelling New'!$W:$W),"")</f>
        <v>0.14085689647938152</v>
      </c>
      <c r="AG91" s="165">
        <f>IFERROR(_xlfn.XLOOKUP($D91,'Modelling New'!$D:$D,'Modelling New'!AE:AE),"")</f>
        <v>0.99750000000000005</v>
      </c>
      <c r="AH91" s="165">
        <f>IFERROR(_xlfn.XLOOKUP($D91,'Modelling New'!$D:$D,'Modelling New'!AF:AF),"")</f>
        <v>0.99750000000000005</v>
      </c>
      <c r="AI91" s="156"/>
      <c r="AJ91" s="156"/>
      <c r="AK91" s="156"/>
      <c r="AL91" s="156"/>
      <c r="AM91" s="156"/>
      <c r="AN91" s="166"/>
      <c r="AO91" s="163"/>
      <c r="AP91" s="163"/>
      <c r="AQ91" s="163"/>
      <c r="AR91" s="155">
        <f>IFERROR(_xlfn.XLOOKUP(Table13[[#This Row],[Month Year]],Modelling[Month],Modelling[Bugt_Capacity]),"")</f>
        <v>91.32</v>
      </c>
      <c r="AS91" s="155"/>
    </row>
    <row r="92" spans="1:45" x14ac:dyDescent="0.35">
      <c r="A92" s="154">
        <f t="shared" si="6"/>
        <v>45835</v>
      </c>
      <c r="B92" s="155">
        <f>YEAR(Table13[[#This Row],[Date]])+IF(MONTH(Table13[[#This Row],[Date]])&gt;=4,1,0)</f>
        <v>2026</v>
      </c>
      <c r="C92" s="156">
        <f>YEAR(Table13[[#This Row],[Date]])</f>
        <v>2025</v>
      </c>
      <c r="D92" s="157">
        <f>Table13[[#This Row],[Date]]-DAY(Table13[[#This Row],[Date]])+1</f>
        <v>45809</v>
      </c>
      <c r="E92" s="156">
        <f t="shared" si="4"/>
        <v>30</v>
      </c>
      <c r="F92" s="158">
        <f>IFERROR(_xlfn.XLOOKUP($A92,Raw_Data!$B:$B,Raw_Data!$OV:$OV),"")</f>
        <v>0</v>
      </c>
      <c r="G92" s="159">
        <f>IFERROR(_xlfn.XLOOKUP($A92,Raw_Data!$B:$B,Raw_Data!$OW:$OW),"")</f>
        <v>0</v>
      </c>
      <c r="H92" s="159"/>
      <c r="I92" s="159">
        <f>IFERROR(_xlfn.XLOOKUP($A92,Raw_Data!$B:$B,Raw_Data!$OX:$OX),"")</f>
        <v>0</v>
      </c>
      <c r="J92" s="159"/>
      <c r="K92" s="159">
        <f>IFERROR(_xlfn.XLOOKUP($A92,Raw_Data!$B:$B,Raw_Data!NN:NN),"")</f>
        <v>0</v>
      </c>
      <c r="L92" s="159">
        <f>IFERROR(_xlfn.XLOOKUP($A92,Raw_Data!$B:$B,Raw_Data!OZ:OZ),"")</f>
        <v>0</v>
      </c>
      <c r="M92" s="159">
        <f>IFERROR(_xlfn.XLOOKUP($A92,Raw_Data!$B:$B,Raw_Data!PA:PA),"")</f>
        <v>0</v>
      </c>
      <c r="N92" s="159">
        <f>IFERROR(_xlfn.XLOOKUP($A92,Raw_Data!$B:$B,Raw_Data!NQ:NQ),"")</f>
        <v>0</v>
      </c>
      <c r="O92" s="160" t="str">
        <f>IFERROR(1-(SUMIF(PA!$B:$B,$A92,PA!$AI:$AI)/($AA92+SUMIF(PA!$B:$B,$A92,PA!$AI:$AI))),"")</f>
        <v/>
      </c>
      <c r="P92" s="160"/>
      <c r="Q92" s="161"/>
      <c r="R92" s="160" t="str">
        <f>IFERROR(1-(SUMIF(GA!$C:$C,$A92,GA!$X:$X)/($AA92+SUMIF(GA!$C:$C,$A92,GA!$X:$X))),"")</f>
        <v/>
      </c>
      <c r="S92" s="156"/>
      <c r="T92" s="161"/>
      <c r="U92" s="162" t="str">
        <f t="shared" si="5"/>
        <v/>
      </c>
      <c r="V92" s="162" t="str">
        <f>IFERROR(_xlfn.XLOOKUP($A92,Raw_Data!$B:$B,Raw_Data!$PE:$PE),"")</f>
        <v/>
      </c>
      <c r="W92" s="163">
        <f t="shared" si="7"/>
        <v>0</v>
      </c>
      <c r="X92" s="155">
        <f>IFERROR(_xlfn.XLOOKUP($A92,Raw_Data!$B:$B,Raw_Data!$PB:$PB),"")</f>
        <v>0</v>
      </c>
      <c r="Y92" s="155">
        <f>IFERROR(_xlfn.XLOOKUP($A92,Raw_Data!$B:$B,Raw_Data!$OU:$OU),"")</f>
        <v>0</v>
      </c>
      <c r="Z92" s="155"/>
      <c r="AA92" s="155">
        <f>IFERROR(_xlfn.XLOOKUP($A92,Raw_Data!$B:$B,Raw_Data!$OU:$OU),"")</f>
        <v>0</v>
      </c>
      <c r="AB92" s="155">
        <f>IFERROR(_xlfn.XLOOKUP($A92,Raw_Data!$B:$B,Raw_Data!$I:$I)/1000,"")</f>
        <v>91.87</v>
      </c>
      <c r="AC92" s="164">
        <f>IFERROR(_xlfn.XLOOKUP($D92,'Modelling New'!$D:$D,'Modelling New'!$P:$P),"")</f>
        <v>4.3233333333333333</v>
      </c>
      <c r="AD92" s="155">
        <f>IFERROR(_xlfn.XLOOKUP($D92,'Modelling New'!$D:$D,'Modelling New'!$T:$T)*1000,"")</f>
        <v>308713.24287593085</v>
      </c>
      <c r="AE92" s="165">
        <f>IFERROR(_xlfn.XLOOKUP($D92,'Modelling New'!$D:$D,'Modelling New'!$O:$O),"")</f>
        <v>0.78193496889093839</v>
      </c>
      <c r="AF92" s="165">
        <f>IFERROR(_xlfn.XLOOKUP($D92,'Modelling New'!$D:$D,'Modelling New'!$W:$W),"")</f>
        <v>0.14085689647938152</v>
      </c>
      <c r="AG92" s="165">
        <f>IFERROR(_xlfn.XLOOKUP($D92,'Modelling New'!$D:$D,'Modelling New'!AE:AE),"")</f>
        <v>0.99750000000000005</v>
      </c>
      <c r="AH92" s="165">
        <f>IFERROR(_xlfn.XLOOKUP($D92,'Modelling New'!$D:$D,'Modelling New'!AF:AF),"")</f>
        <v>0.99750000000000005</v>
      </c>
      <c r="AI92" s="156"/>
      <c r="AJ92" s="156"/>
      <c r="AK92" s="156"/>
      <c r="AL92" s="156"/>
      <c r="AM92" s="156"/>
      <c r="AN92" s="166"/>
      <c r="AO92" s="163"/>
      <c r="AP92" s="163"/>
      <c r="AQ92" s="163"/>
      <c r="AR92" s="155">
        <f>IFERROR(_xlfn.XLOOKUP(Table13[[#This Row],[Month Year]],Modelling[Month],Modelling[Bugt_Capacity]),"")</f>
        <v>91.32</v>
      </c>
      <c r="AS92" s="155"/>
    </row>
    <row r="93" spans="1:45" x14ac:dyDescent="0.35">
      <c r="A93" s="154">
        <f t="shared" si="6"/>
        <v>45836</v>
      </c>
      <c r="B93" s="155">
        <f>YEAR(Table13[[#This Row],[Date]])+IF(MONTH(Table13[[#This Row],[Date]])&gt;=4,1,0)</f>
        <v>2026</v>
      </c>
      <c r="C93" s="156">
        <f>YEAR(Table13[[#This Row],[Date]])</f>
        <v>2025</v>
      </c>
      <c r="D93" s="157">
        <f>Table13[[#This Row],[Date]]-DAY(Table13[[#This Row],[Date]])+1</f>
        <v>45809</v>
      </c>
      <c r="E93" s="156">
        <f t="shared" si="4"/>
        <v>30</v>
      </c>
      <c r="F93" s="158">
        <f>IFERROR(_xlfn.XLOOKUP($A93,Raw_Data!$B:$B,Raw_Data!$OV:$OV),"")</f>
        <v>0</v>
      </c>
      <c r="G93" s="159">
        <f>IFERROR(_xlfn.XLOOKUP($A93,Raw_Data!$B:$B,Raw_Data!$OW:$OW),"")</f>
        <v>0</v>
      </c>
      <c r="H93" s="159"/>
      <c r="I93" s="159">
        <f>IFERROR(_xlfn.XLOOKUP($A93,Raw_Data!$B:$B,Raw_Data!$OX:$OX),"")</f>
        <v>0</v>
      </c>
      <c r="J93" s="159"/>
      <c r="K93" s="159">
        <f>IFERROR(_xlfn.XLOOKUP($A93,Raw_Data!$B:$B,Raw_Data!NN:NN),"")</f>
        <v>0</v>
      </c>
      <c r="L93" s="159">
        <f>IFERROR(_xlfn.XLOOKUP($A93,Raw_Data!$B:$B,Raw_Data!OZ:OZ),"")</f>
        <v>0</v>
      </c>
      <c r="M93" s="159">
        <f>IFERROR(_xlfn.XLOOKUP($A93,Raw_Data!$B:$B,Raw_Data!PA:PA),"")</f>
        <v>0</v>
      </c>
      <c r="N93" s="159">
        <f>IFERROR(_xlfn.XLOOKUP($A93,Raw_Data!$B:$B,Raw_Data!NQ:NQ),"")</f>
        <v>0</v>
      </c>
      <c r="O93" s="160" t="str">
        <f>IFERROR(1-(SUMIF(PA!$B:$B,$A93,PA!$AI:$AI)/($AA93+SUMIF(PA!$B:$B,$A93,PA!$AI:$AI))),"")</f>
        <v/>
      </c>
      <c r="P93" s="160"/>
      <c r="Q93" s="161"/>
      <c r="R93" s="160" t="str">
        <f>IFERROR(1-(SUMIF(GA!$C:$C,$A93,GA!$X:$X)/($AA93+SUMIF(GA!$C:$C,$A93,GA!$X:$X))),"")</f>
        <v/>
      </c>
      <c r="S93" s="156"/>
      <c r="T93" s="161"/>
      <c r="U93" s="162" t="str">
        <f t="shared" si="5"/>
        <v/>
      </c>
      <c r="V93" s="162" t="str">
        <f>IFERROR(_xlfn.XLOOKUP($A93,Raw_Data!$B:$B,Raw_Data!$PE:$PE),"")</f>
        <v/>
      </c>
      <c r="W93" s="163">
        <f t="shared" si="7"/>
        <v>0</v>
      </c>
      <c r="X93" s="155">
        <f>IFERROR(_xlfn.XLOOKUP($A93,Raw_Data!$B:$B,Raw_Data!$PB:$PB),"")</f>
        <v>0</v>
      </c>
      <c r="Y93" s="155">
        <f>IFERROR(_xlfn.XLOOKUP($A93,Raw_Data!$B:$B,Raw_Data!$OU:$OU),"")</f>
        <v>0</v>
      </c>
      <c r="Z93" s="155"/>
      <c r="AA93" s="155">
        <f>IFERROR(_xlfn.XLOOKUP($A93,Raw_Data!$B:$B,Raw_Data!$OU:$OU),"")</f>
        <v>0</v>
      </c>
      <c r="AB93" s="155">
        <f>IFERROR(_xlfn.XLOOKUP($A93,Raw_Data!$B:$B,Raw_Data!$I:$I)/1000,"")</f>
        <v>91.87</v>
      </c>
      <c r="AC93" s="164">
        <f>IFERROR(_xlfn.XLOOKUP($D93,'Modelling New'!$D:$D,'Modelling New'!$P:$P),"")</f>
        <v>4.3233333333333333</v>
      </c>
      <c r="AD93" s="155">
        <f>IFERROR(_xlfn.XLOOKUP($D93,'Modelling New'!$D:$D,'Modelling New'!$T:$T)*1000,"")</f>
        <v>308713.24287593085</v>
      </c>
      <c r="AE93" s="165">
        <f>IFERROR(_xlfn.XLOOKUP($D93,'Modelling New'!$D:$D,'Modelling New'!$O:$O),"")</f>
        <v>0.78193496889093839</v>
      </c>
      <c r="AF93" s="165">
        <f>IFERROR(_xlfn.XLOOKUP($D93,'Modelling New'!$D:$D,'Modelling New'!$W:$W),"")</f>
        <v>0.14085689647938152</v>
      </c>
      <c r="AG93" s="165">
        <f>IFERROR(_xlfn.XLOOKUP($D93,'Modelling New'!$D:$D,'Modelling New'!AE:AE),"")</f>
        <v>0.99750000000000005</v>
      </c>
      <c r="AH93" s="165">
        <f>IFERROR(_xlfn.XLOOKUP($D93,'Modelling New'!$D:$D,'Modelling New'!AF:AF),"")</f>
        <v>0.99750000000000005</v>
      </c>
      <c r="AI93" s="156"/>
      <c r="AJ93" s="156"/>
      <c r="AK93" s="156"/>
      <c r="AL93" s="156"/>
      <c r="AM93" s="156"/>
      <c r="AN93" s="166"/>
      <c r="AO93" s="163"/>
      <c r="AP93" s="163"/>
      <c r="AQ93" s="163"/>
      <c r="AR93" s="155">
        <f>IFERROR(_xlfn.XLOOKUP(Table13[[#This Row],[Month Year]],Modelling[Month],Modelling[Bugt_Capacity]),"")</f>
        <v>91.32</v>
      </c>
      <c r="AS93" s="155"/>
    </row>
    <row r="94" spans="1:45" x14ac:dyDescent="0.35">
      <c r="A94" s="154">
        <f t="shared" si="6"/>
        <v>45837</v>
      </c>
      <c r="B94" s="155">
        <f>YEAR(Table13[[#This Row],[Date]])+IF(MONTH(Table13[[#This Row],[Date]])&gt;=4,1,0)</f>
        <v>2026</v>
      </c>
      <c r="C94" s="156">
        <f>YEAR(Table13[[#This Row],[Date]])</f>
        <v>2025</v>
      </c>
      <c r="D94" s="157">
        <f>Table13[[#This Row],[Date]]-DAY(Table13[[#This Row],[Date]])+1</f>
        <v>45809</v>
      </c>
      <c r="E94" s="156">
        <f t="shared" si="4"/>
        <v>30</v>
      </c>
      <c r="F94" s="158">
        <f>IFERROR(_xlfn.XLOOKUP($A94,Raw_Data!$B:$B,Raw_Data!$OV:$OV),"")</f>
        <v>0</v>
      </c>
      <c r="G94" s="159">
        <f>IFERROR(_xlfn.XLOOKUP($A94,Raw_Data!$B:$B,Raw_Data!$OW:$OW),"")</f>
        <v>0</v>
      </c>
      <c r="H94" s="159"/>
      <c r="I94" s="159">
        <f>IFERROR(_xlfn.XLOOKUP($A94,Raw_Data!$B:$B,Raw_Data!$OX:$OX),"")</f>
        <v>0</v>
      </c>
      <c r="J94" s="159"/>
      <c r="K94" s="159">
        <f>IFERROR(_xlfn.XLOOKUP($A94,Raw_Data!$B:$B,Raw_Data!NN:NN),"")</f>
        <v>0</v>
      </c>
      <c r="L94" s="159">
        <f>IFERROR(_xlfn.XLOOKUP($A94,Raw_Data!$B:$B,Raw_Data!OZ:OZ),"")</f>
        <v>0</v>
      </c>
      <c r="M94" s="159">
        <f>IFERROR(_xlfn.XLOOKUP($A94,Raw_Data!$B:$B,Raw_Data!PA:PA),"")</f>
        <v>0</v>
      </c>
      <c r="N94" s="159">
        <f>IFERROR(_xlfn.XLOOKUP($A94,Raw_Data!$B:$B,Raw_Data!NQ:NQ),"")</f>
        <v>0</v>
      </c>
      <c r="O94" s="160" t="str">
        <f>IFERROR(1-(SUMIF(PA!$B:$B,$A94,PA!$AI:$AI)/($AA94+SUMIF(PA!$B:$B,$A94,PA!$AI:$AI))),"")</f>
        <v/>
      </c>
      <c r="P94" s="160"/>
      <c r="Q94" s="161"/>
      <c r="R94" s="160" t="str">
        <f>IFERROR(1-(SUMIF(GA!$C:$C,$A94,GA!$X:$X)/($AA94+SUMIF(GA!$C:$C,$A94,GA!$X:$X))),"")</f>
        <v/>
      </c>
      <c r="S94" s="156"/>
      <c r="T94" s="161"/>
      <c r="U94" s="162" t="str">
        <f t="shared" si="5"/>
        <v/>
      </c>
      <c r="V94" s="162" t="str">
        <f>IFERROR(_xlfn.XLOOKUP($A94,Raw_Data!$B:$B,Raw_Data!$PE:$PE),"")</f>
        <v/>
      </c>
      <c r="W94" s="163">
        <f t="shared" si="7"/>
        <v>0</v>
      </c>
      <c r="X94" s="155">
        <f>IFERROR(_xlfn.XLOOKUP($A94,Raw_Data!$B:$B,Raw_Data!$PB:$PB),"")</f>
        <v>0</v>
      </c>
      <c r="Y94" s="155">
        <f>IFERROR(_xlfn.XLOOKUP($A94,Raw_Data!$B:$B,Raw_Data!$OU:$OU),"")</f>
        <v>0</v>
      </c>
      <c r="Z94" s="155"/>
      <c r="AA94" s="155">
        <f>IFERROR(_xlfn.XLOOKUP($A94,Raw_Data!$B:$B,Raw_Data!$OU:$OU),"")</f>
        <v>0</v>
      </c>
      <c r="AB94" s="155">
        <f>IFERROR(_xlfn.XLOOKUP($A94,Raw_Data!$B:$B,Raw_Data!$I:$I)/1000,"")</f>
        <v>91.87</v>
      </c>
      <c r="AC94" s="164">
        <f>IFERROR(_xlfn.XLOOKUP($D94,'Modelling New'!$D:$D,'Modelling New'!$P:$P),"")</f>
        <v>4.3233333333333333</v>
      </c>
      <c r="AD94" s="155">
        <f>IFERROR(_xlfn.XLOOKUP($D94,'Modelling New'!$D:$D,'Modelling New'!$T:$T)*1000,"")</f>
        <v>308713.24287593085</v>
      </c>
      <c r="AE94" s="165">
        <f>IFERROR(_xlfn.XLOOKUP($D94,'Modelling New'!$D:$D,'Modelling New'!$O:$O),"")</f>
        <v>0.78193496889093839</v>
      </c>
      <c r="AF94" s="165">
        <f>IFERROR(_xlfn.XLOOKUP($D94,'Modelling New'!$D:$D,'Modelling New'!$W:$W),"")</f>
        <v>0.14085689647938152</v>
      </c>
      <c r="AG94" s="165">
        <f>IFERROR(_xlfn.XLOOKUP($D94,'Modelling New'!$D:$D,'Modelling New'!AE:AE),"")</f>
        <v>0.99750000000000005</v>
      </c>
      <c r="AH94" s="165">
        <f>IFERROR(_xlfn.XLOOKUP($D94,'Modelling New'!$D:$D,'Modelling New'!AF:AF),"")</f>
        <v>0.99750000000000005</v>
      </c>
      <c r="AI94" s="156"/>
      <c r="AJ94" s="156"/>
      <c r="AK94" s="156"/>
      <c r="AL94" s="156"/>
      <c r="AM94" s="156"/>
      <c r="AN94" s="166"/>
      <c r="AO94" s="163"/>
      <c r="AP94" s="163"/>
      <c r="AQ94" s="163"/>
      <c r="AR94" s="155">
        <f>IFERROR(_xlfn.XLOOKUP(Table13[[#This Row],[Month Year]],Modelling[Month],Modelling[Bugt_Capacity]),"")</f>
        <v>91.32</v>
      </c>
      <c r="AS94" s="155"/>
    </row>
    <row r="95" spans="1:45" x14ac:dyDescent="0.35">
      <c r="A95" s="154">
        <f t="shared" si="6"/>
        <v>45838</v>
      </c>
      <c r="B95" s="155">
        <f>YEAR(Table13[[#This Row],[Date]])+IF(MONTH(Table13[[#This Row],[Date]])&gt;=4,1,0)</f>
        <v>2026</v>
      </c>
      <c r="C95" s="156">
        <f>YEAR(Table13[[#This Row],[Date]])</f>
        <v>2025</v>
      </c>
      <c r="D95" s="157">
        <f>Table13[[#This Row],[Date]]-DAY(Table13[[#This Row],[Date]])+1</f>
        <v>45809</v>
      </c>
      <c r="E95" s="156">
        <f t="shared" si="4"/>
        <v>30</v>
      </c>
      <c r="F95" s="158">
        <f>IFERROR(_xlfn.XLOOKUP($A95,Raw_Data!$B:$B,Raw_Data!$OV:$OV),"")</f>
        <v>0</v>
      </c>
      <c r="G95" s="159">
        <f>IFERROR(_xlfn.XLOOKUP($A95,Raw_Data!$B:$B,Raw_Data!$OW:$OW),"")</f>
        <v>0</v>
      </c>
      <c r="H95" s="159"/>
      <c r="I95" s="159">
        <f>IFERROR(_xlfn.XLOOKUP($A95,Raw_Data!$B:$B,Raw_Data!$OX:$OX),"")</f>
        <v>0</v>
      </c>
      <c r="J95" s="159"/>
      <c r="K95" s="159">
        <f>IFERROR(_xlfn.XLOOKUP($A95,Raw_Data!$B:$B,Raw_Data!NN:NN),"")</f>
        <v>0</v>
      </c>
      <c r="L95" s="159">
        <f>IFERROR(_xlfn.XLOOKUP($A95,Raw_Data!$B:$B,Raw_Data!OZ:OZ),"")</f>
        <v>0</v>
      </c>
      <c r="M95" s="159">
        <f>IFERROR(_xlfn.XLOOKUP($A95,Raw_Data!$B:$B,Raw_Data!PA:PA),"")</f>
        <v>0</v>
      </c>
      <c r="N95" s="159">
        <f>IFERROR(_xlfn.XLOOKUP($A95,Raw_Data!$B:$B,Raw_Data!NQ:NQ),"")</f>
        <v>0</v>
      </c>
      <c r="O95" s="160" t="str">
        <f>IFERROR(1-(SUMIF(PA!$B:$B,$A95,PA!$AI:$AI)/($AA95+SUMIF(PA!$B:$B,$A95,PA!$AI:$AI))),"")</f>
        <v/>
      </c>
      <c r="P95" s="160"/>
      <c r="Q95" s="161"/>
      <c r="R95" s="160" t="str">
        <f>IFERROR(1-(SUMIF(GA!$C:$C,$A95,GA!$X:$X)/($AA95+SUMIF(GA!$C:$C,$A95,GA!$X:$X))),"")</f>
        <v/>
      </c>
      <c r="S95" s="156"/>
      <c r="T95" s="161"/>
      <c r="U95" s="162" t="str">
        <f t="shared" si="5"/>
        <v/>
      </c>
      <c r="V95" s="162" t="str">
        <f>IFERROR(_xlfn.XLOOKUP($A95,Raw_Data!$B:$B,Raw_Data!$PE:$PE),"")</f>
        <v/>
      </c>
      <c r="W95" s="163">
        <f t="shared" si="7"/>
        <v>0</v>
      </c>
      <c r="X95" s="155">
        <f>IFERROR(_xlfn.XLOOKUP($A95,Raw_Data!$B:$B,Raw_Data!$PB:$PB),"")</f>
        <v>0</v>
      </c>
      <c r="Y95" s="155">
        <f>IFERROR(_xlfn.XLOOKUP($A95,Raw_Data!$B:$B,Raw_Data!$OU:$OU),"")</f>
        <v>0</v>
      </c>
      <c r="Z95" s="155"/>
      <c r="AA95" s="155">
        <f>IFERROR(_xlfn.XLOOKUP($A95,Raw_Data!$B:$B,Raw_Data!$OU:$OU),"")</f>
        <v>0</v>
      </c>
      <c r="AB95" s="155">
        <f>IFERROR(_xlfn.XLOOKUP($A95,Raw_Data!$B:$B,Raw_Data!$I:$I)/1000,"")</f>
        <v>91.87</v>
      </c>
      <c r="AC95" s="164">
        <f>IFERROR(_xlfn.XLOOKUP($D95,'Modelling New'!$D:$D,'Modelling New'!$P:$P),"")</f>
        <v>4.3233333333333333</v>
      </c>
      <c r="AD95" s="155">
        <f>IFERROR(_xlfn.XLOOKUP($D95,'Modelling New'!$D:$D,'Modelling New'!$T:$T)*1000,"")</f>
        <v>308713.24287593085</v>
      </c>
      <c r="AE95" s="165">
        <f>IFERROR(_xlfn.XLOOKUP($D95,'Modelling New'!$D:$D,'Modelling New'!$O:$O),"")</f>
        <v>0.78193496889093839</v>
      </c>
      <c r="AF95" s="165">
        <f>IFERROR(_xlfn.XLOOKUP($D95,'Modelling New'!$D:$D,'Modelling New'!$W:$W),"")</f>
        <v>0.14085689647938152</v>
      </c>
      <c r="AG95" s="165">
        <f>IFERROR(_xlfn.XLOOKUP($D95,'Modelling New'!$D:$D,'Modelling New'!AE:AE),"")</f>
        <v>0.99750000000000005</v>
      </c>
      <c r="AH95" s="165">
        <f>IFERROR(_xlfn.XLOOKUP($D95,'Modelling New'!$D:$D,'Modelling New'!AF:AF),"")</f>
        <v>0.99750000000000005</v>
      </c>
      <c r="AI95" s="156"/>
      <c r="AJ95" s="156"/>
      <c r="AK95" s="156"/>
      <c r="AL95" s="156"/>
      <c r="AM95" s="156"/>
      <c r="AN95" s="166"/>
      <c r="AO95" s="163"/>
      <c r="AP95" s="163"/>
      <c r="AQ95" s="163"/>
      <c r="AR95" s="155">
        <f>IFERROR(_xlfn.XLOOKUP(Table13[[#This Row],[Month Year]],Modelling[Month],Modelling[Bugt_Capacity]),"")</f>
        <v>91.32</v>
      </c>
      <c r="AS95" s="155"/>
    </row>
    <row r="96" spans="1:45" x14ac:dyDescent="0.35">
      <c r="A96" s="154">
        <f t="shared" si="6"/>
        <v>45839</v>
      </c>
      <c r="B96" s="155">
        <f>YEAR(Table13[[#This Row],[Date]])+IF(MONTH(Table13[[#This Row],[Date]])&gt;=4,1,0)</f>
        <v>2026</v>
      </c>
      <c r="C96" s="156">
        <f>YEAR(Table13[[#This Row],[Date]])</f>
        <v>2025</v>
      </c>
      <c r="D96" s="157">
        <f>Table13[[#This Row],[Date]]-DAY(Table13[[#This Row],[Date]])+1</f>
        <v>45839</v>
      </c>
      <c r="E96" s="156">
        <f t="shared" si="4"/>
        <v>31</v>
      </c>
      <c r="F96" s="158">
        <f>IFERROR(_xlfn.XLOOKUP($A96,Raw_Data!$B:$B,Raw_Data!$OV:$OV),"")</f>
        <v>0</v>
      </c>
      <c r="G96" s="159">
        <f>IFERROR(_xlfn.XLOOKUP($A96,Raw_Data!$B:$B,Raw_Data!$OW:$OW),"")</f>
        <v>0</v>
      </c>
      <c r="H96" s="159"/>
      <c r="I96" s="159">
        <f>IFERROR(_xlfn.XLOOKUP($A96,Raw_Data!$B:$B,Raw_Data!$OX:$OX),"")</f>
        <v>0</v>
      </c>
      <c r="J96" s="159"/>
      <c r="K96" s="159">
        <f>IFERROR(_xlfn.XLOOKUP($A96,Raw_Data!$B:$B,Raw_Data!NN:NN),"")</f>
        <v>0</v>
      </c>
      <c r="L96" s="159">
        <f>IFERROR(_xlfn.XLOOKUP($A96,Raw_Data!$B:$B,Raw_Data!OZ:OZ),"")</f>
        <v>0</v>
      </c>
      <c r="M96" s="159">
        <f>IFERROR(_xlfn.XLOOKUP($A96,Raw_Data!$B:$B,Raw_Data!PA:PA),"")</f>
        <v>0</v>
      </c>
      <c r="N96" s="159">
        <f>IFERROR(_xlfn.XLOOKUP($A96,Raw_Data!$B:$B,Raw_Data!NQ:NQ),"")</f>
        <v>0</v>
      </c>
      <c r="O96" s="160" t="str">
        <f>IFERROR(1-(SUMIF(PA!$B:$B,$A96,PA!$AI:$AI)/($AA96+SUMIF(PA!$B:$B,$A96,PA!$AI:$AI))),"")</f>
        <v/>
      </c>
      <c r="P96" s="160"/>
      <c r="Q96" s="161"/>
      <c r="R96" s="160" t="str">
        <f>IFERROR(1-(SUMIF(GA!$C:$C,$A96,GA!$X:$X)/($AA96+SUMIF(GA!$C:$C,$A96,GA!$X:$X))),"")</f>
        <v/>
      </c>
      <c r="S96" s="156"/>
      <c r="T96" s="161"/>
      <c r="U96" s="162" t="str">
        <f t="shared" si="5"/>
        <v/>
      </c>
      <c r="V96" s="162" t="str">
        <f>IFERROR(_xlfn.XLOOKUP($A96,Raw_Data!$B:$B,Raw_Data!$PE:$PE),"")</f>
        <v/>
      </c>
      <c r="W96" s="163">
        <f t="shared" si="7"/>
        <v>0</v>
      </c>
      <c r="X96" s="155">
        <f>IFERROR(_xlfn.XLOOKUP($A96,Raw_Data!$B:$B,Raw_Data!$PB:$PB),"")</f>
        <v>0</v>
      </c>
      <c r="Y96" s="155">
        <f>IFERROR(_xlfn.XLOOKUP($A96,Raw_Data!$B:$B,Raw_Data!$OU:$OU),"")</f>
        <v>0</v>
      </c>
      <c r="Z96" s="155"/>
      <c r="AA96" s="155">
        <f>IFERROR(_xlfn.XLOOKUP($A96,Raw_Data!$B:$B,Raw_Data!$OU:$OU),"")</f>
        <v>0</v>
      </c>
      <c r="AB96" s="155">
        <f>IFERROR(_xlfn.XLOOKUP($A96,Raw_Data!$B:$B,Raw_Data!$I:$I)/1000,"")</f>
        <v>91.87</v>
      </c>
      <c r="AC96" s="164">
        <f>IFERROR(_xlfn.XLOOKUP($D96,'Modelling New'!$D:$D,'Modelling New'!$P:$P),"")</f>
        <v>4.3354838709677423</v>
      </c>
      <c r="AD96" s="155">
        <f>IFERROR(_xlfn.XLOOKUP($D96,'Modelling New'!$D:$D,'Modelling New'!$T:$T)*1000,"")</f>
        <v>312148.29563285218</v>
      </c>
      <c r="AE96" s="165">
        <f>IFERROR(_xlfn.XLOOKUP($D96,'Modelling New'!$D:$D,'Modelling New'!$O:$O),"")</f>
        <v>0.78841974165760786</v>
      </c>
      <c r="AF96" s="165">
        <f>IFERROR(_xlfn.XLOOKUP($D96,'Modelling New'!$D:$D,'Modelling New'!$W:$W),"")</f>
        <v>0.14242421139621306</v>
      </c>
      <c r="AG96" s="165">
        <f>IFERROR(_xlfn.XLOOKUP($D96,'Modelling New'!$D:$D,'Modelling New'!AE:AE),"")</f>
        <v>0.99750000000000005</v>
      </c>
      <c r="AH96" s="165">
        <f>IFERROR(_xlfn.XLOOKUP($D96,'Modelling New'!$D:$D,'Modelling New'!AF:AF),"")</f>
        <v>0.99750000000000005</v>
      </c>
      <c r="AI96" s="156"/>
      <c r="AJ96" s="156"/>
      <c r="AK96" s="156"/>
      <c r="AL96" s="156"/>
      <c r="AM96" s="156"/>
      <c r="AN96" s="166"/>
      <c r="AO96" s="163"/>
      <c r="AP96" s="163"/>
      <c r="AQ96" s="163"/>
      <c r="AR96" s="155">
        <f>IFERROR(_xlfn.XLOOKUP(Table13[[#This Row],[Month Year]],Modelling[Month],Modelling[Bugt_Capacity]),"")</f>
        <v>91.32</v>
      </c>
      <c r="AS96" s="155"/>
    </row>
    <row r="97" spans="1:45" x14ac:dyDescent="0.35">
      <c r="A97" s="154">
        <f t="shared" si="6"/>
        <v>45840</v>
      </c>
      <c r="B97" s="155">
        <f>YEAR(Table13[[#This Row],[Date]])+IF(MONTH(Table13[[#This Row],[Date]])&gt;=4,1,0)</f>
        <v>2026</v>
      </c>
      <c r="C97" s="156">
        <f>YEAR(Table13[[#This Row],[Date]])</f>
        <v>2025</v>
      </c>
      <c r="D97" s="157">
        <f>Table13[[#This Row],[Date]]-DAY(Table13[[#This Row],[Date]])+1</f>
        <v>45839</v>
      </c>
      <c r="E97" s="156">
        <f t="shared" si="4"/>
        <v>31</v>
      </c>
      <c r="F97" s="158">
        <f>IFERROR(_xlfn.XLOOKUP($A97,Raw_Data!$B:$B,Raw_Data!$OV:$OV),"")</f>
        <v>0</v>
      </c>
      <c r="G97" s="159">
        <f>IFERROR(_xlfn.XLOOKUP($A97,Raw_Data!$B:$B,Raw_Data!$OW:$OW),"")</f>
        <v>0</v>
      </c>
      <c r="H97" s="159"/>
      <c r="I97" s="159">
        <f>IFERROR(_xlfn.XLOOKUP($A97,Raw_Data!$B:$B,Raw_Data!$OX:$OX),"")</f>
        <v>0</v>
      </c>
      <c r="J97" s="159"/>
      <c r="K97" s="159">
        <f>IFERROR(_xlfn.XLOOKUP($A97,Raw_Data!$B:$B,Raw_Data!NN:NN),"")</f>
        <v>0</v>
      </c>
      <c r="L97" s="159">
        <f>IFERROR(_xlfn.XLOOKUP($A97,Raw_Data!$B:$B,Raw_Data!OZ:OZ),"")</f>
        <v>0</v>
      </c>
      <c r="M97" s="159">
        <f>IFERROR(_xlfn.XLOOKUP($A97,Raw_Data!$B:$B,Raw_Data!PA:PA),"")</f>
        <v>0</v>
      </c>
      <c r="N97" s="159">
        <f>IFERROR(_xlfn.XLOOKUP($A97,Raw_Data!$B:$B,Raw_Data!NQ:NQ),"")</f>
        <v>0</v>
      </c>
      <c r="O97" s="160" t="str">
        <f>IFERROR(1-(SUMIF(PA!$B:$B,$A97,PA!$AI:$AI)/($AA97+SUMIF(PA!$B:$B,$A97,PA!$AI:$AI))),"")</f>
        <v/>
      </c>
      <c r="P97" s="160"/>
      <c r="Q97" s="161"/>
      <c r="R97" s="160" t="str">
        <f>IFERROR(1-(SUMIF(GA!$C:$C,$A97,GA!$X:$X)/($AA97+SUMIF(GA!$C:$C,$A97,GA!$X:$X))),"")</f>
        <v/>
      </c>
      <c r="S97" s="156"/>
      <c r="T97" s="161"/>
      <c r="U97" s="162" t="str">
        <f t="shared" si="5"/>
        <v/>
      </c>
      <c r="V97" s="162" t="str">
        <f>IFERROR(_xlfn.XLOOKUP($A97,Raw_Data!$B:$B,Raw_Data!$PE:$PE),"")</f>
        <v/>
      </c>
      <c r="W97" s="163">
        <f t="shared" si="7"/>
        <v>0</v>
      </c>
      <c r="X97" s="155">
        <f>IFERROR(_xlfn.XLOOKUP($A97,Raw_Data!$B:$B,Raw_Data!$PB:$PB),"")</f>
        <v>0</v>
      </c>
      <c r="Y97" s="155">
        <f>IFERROR(_xlfn.XLOOKUP($A97,Raw_Data!$B:$B,Raw_Data!$OU:$OU),"")</f>
        <v>0</v>
      </c>
      <c r="Z97" s="155"/>
      <c r="AA97" s="155">
        <f>IFERROR(_xlfn.XLOOKUP($A97,Raw_Data!$B:$B,Raw_Data!$OU:$OU),"")</f>
        <v>0</v>
      </c>
      <c r="AB97" s="155">
        <f>IFERROR(_xlfn.XLOOKUP($A97,Raw_Data!$B:$B,Raw_Data!$I:$I)/1000,"")</f>
        <v>91.87</v>
      </c>
      <c r="AC97" s="164">
        <f>IFERROR(_xlfn.XLOOKUP($D97,'Modelling New'!$D:$D,'Modelling New'!$P:$P),"")</f>
        <v>4.3354838709677423</v>
      </c>
      <c r="AD97" s="155">
        <f>IFERROR(_xlfn.XLOOKUP($D97,'Modelling New'!$D:$D,'Modelling New'!$T:$T)*1000,"")</f>
        <v>312148.29563285218</v>
      </c>
      <c r="AE97" s="165">
        <f>IFERROR(_xlfn.XLOOKUP($D97,'Modelling New'!$D:$D,'Modelling New'!$O:$O),"")</f>
        <v>0.78841974165760786</v>
      </c>
      <c r="AF97" s="165">
        <f>IFERROR(_xlfn.XLOOKUP($D97,'Modelling New'!$D:$D,'Modelling New'!$W:$W),"")</f>
        <v>0.14242421139621306</v>
      </c>
      <c r="AG97" s="165">
        <f>IFERROR(_xlfn.XLOOKUP($D97,'Modelling New'!$D:$D,'Modelling New'!AE:AE),"")</f>
        <v>0.99750000000000005</v>
      </c>
      <c r="AH97" s="165">
        <f>IFERROR(_xlfn.XLOOKUP($D97,'Modelling New'!$D:$D,'Modelling New'!AF:AF),"")</f>
        <v>0.99750000000000005</v>
      </c>
      <c r="AI97" s="156"/>
      <c r="AJ97" s="156"/>
      <c r="AK97" s="156"/>
      <c r="AL97" s="156"/>
      <c r="AM97" s="156"/>
      <c r="AN97" s="166"/>
      <c r="AO97" s="163"/>
      <c r="AP97" s="163"/>
      <c r="AQ97" s="163"/>
      <c r="AR97" s="155">
        <f>IFERROR(_xlfn.XLOOKUP(Table13[[#This Row],[Month Year]],Modelling[Month],Modelling[Bugt_Capacity]),"")</f>
        <v>91.32</v>
      </c>
      <c r="AS97" s="155"/>
    </row>
    <row r="98" spans="1:45" x14ac:dyDescent="0.35">
      <c r="A98" s="154">
        <f t="shared" si="6"/>
        <v>45841</v>
      </c>
      <c r="B98" s="155">
        <f>YEAR(Table13[[#This Row],[Date]])+IF(MONTH(Table13[[#This Row],[Date]])&gt;=4,1,0)</f>
        <v>2026</v>
      </c>
      <c r="C98" s="156">
        <f>YEAR(Table13[[#This Row],[Date]])</f>
        <v>2025</v>
      </c>
      <c r="D98" s="157">
        <f>Table13[[#This Row],[Date]]-DAY(Table13[[#This Row],[Date]])+1</f>
        <v>45839</v>
      </c>
      <c r="E98" s="156">
        <f t="shared" si="4"/>
        <v>31</v>
      </c>
      <c r="F98" s="158">
        <f>IFERROR(_xlfn.XLOOKUP($A98,Raw_Data!$B:$B,Raw_Data!$OV:$OV),"")</f>
        <v>0</v>
      </c>
      <c r="G98" s="159">
        <f>IFERROR(_xlfn.XLOOKUP($A98,Raw_Data!$B:$B,Raw_Data!$OW:$OW),"")</f>
        <v>0</v>
      </c>
      <c r="H98" s="159"/>
      <c r="I98" s="159">
        <f>IFERROR(_xlfn.XLOOKUP($A98,Raw_Data!$B:$B,Raw_Data!$OX:$OX),"")</f>
        <v>0</v>
      </c>
      <c r="J98" s="159"/>
      <c r="K98" s="159">
        <f>IFERROR(_xlfn.XLOOKUP($A98,Raw_Data!$B:$B,Raw_Data!NN:NN),"")</f>
        <v>0</v>
      </c>
      <c r="L98" s="159">
        <f>IFERROR(_xlfn.XLOOKUP($A98,Raw_Data!$B:$B,Raw_Data!OZ:OZ),"")</f>
        <v>0</v>
      </c>
      <c r="M98" s="159">
        <f>IFERROR(_xlfn.XLOOKUP($A98,Raw_Data!$B:$B,Raw_Data!PA:PA),"")</f>
        <v>0</v>
      </c>
      <c r="N98" s="159">
        <f>IFERROR(_xlfn.XLOOKUP($A98,Raw_Data!$B:$B,Raw_Data!NQ:NQ),"")</f>
        <v>0</v>
      </c>
      <c r="O98" s="160" t="str">
        <f>IFERROR(1-(SUMIF(PA!$B:$B,$A98,PA!$AI:$AI)/($AA98+SUMIF(PA!$B:$B,$A98,PA!$AI:$AI))),"")</f>
        <v/>
      </c>
      <c r="P98" s="160"/>
      <c r="Q98" s="161"/>
      <c r="R98" s="160" t="str">
        <f>IFERROR(1-(SUMIF(GA!$C:$C,$A98,GA!$X:$X)/($AA98+SUMIF(GA!$C:$C,$A98,GA!$X:$X))),"")</f>
        <v/>
      </c>
      <c r="S98" s="156"/>
      <c r="T98" s="161"/>
      <c r="U98" s="162" t="str">
        <f t="shared" si="5"/>
        <v/>
      </c>
      <c r="V98" s="162" t="str">
        <f>IFERROR(_xlfn.XLOOKUP($A98,Raw_Data!$B:$B,Raw_Data!$PE:$PE),"")</f>
        <v/>
      </c>
      <c r="W98" s="163">
        <f t="shared" si="7"/>
        <v>0</v>
      </c>
      <c r="X98" s="155">
        <f>IFERROR(_xlfn.XLOOKUP($A98,Raw_Data!$B:$B,Raw_Data!$PB:$PB),"")</f>
        <v>0</v>
      </c>
      <c r="Y98" s="155">
        <f>IFERROR(_xlfn.XLOOKUP($A98,Raw_Data!$B:$B,Raw_Data!$OU:$OU),"")</f>
        <v>0</v>
      </c>
      <c r="Z98" s="155"/>
      <c r="AA98" s="155">
        <f>IFERROR(_xlfn.XLOOKUP($A98,Raw_Data!$B:$B,Raw_Data!$OU:$OU),"")</f>
        <v>0</v>
      </c>
      <c r="AB98" s="155">
        <f>IFERROR(_xlfn.XLOOKUP($A98,Raw_Data!$B:$B,Raw_Data!$I:$I)/1000,"")</f>
        <v>91.87</v>
      </c>
      <c r="AC98" s="164">
        <f>IFERROR(_xlfn.XLOOKUP($D98,'Modelling New'!$D:$D,'Modelling New'!$P:$P),"")</f>
        <v>4.3354838709677423</v>
      </c>
      <c r="AD98" s="155">
        <f>IFERROR(_xlfn.XLOOKUP($D98,'Modelling New'!$D:$D,'Modelling New'!$T:$T)*1000,"")</f>
        <v>312148.29563285218</v>
      </c>
      <c r="AE98" s="165">
        <f>IFERROR(_xlfn.XLOOKUP($D98,'Modelling New'!$D:$D,'Modelling New'!$O:$O),"")</f>
        <v>0.78841974165760786</v>
      </c>
      <c r="AF98" s="165">
        <f>IFERROR(_xlfn.XLOOKUP($D98,'Modelling New'!$D:$D,'Modelling New'!$W:$W),"")</f>
        <v>0.14242421139621306</v>
      </c>
      <c r="AG98" s="165">
        <f>IFERROR(_xlfn.XLOOKUP($D98,'Modelling New'!$D:$D,'Modelling New'!AE:AE),"")</f>
        <v>0.99750000000000005</v>
      </c>
      <c r="AH98" s="165">
        <f>IFERROR(_xlfn.XLOOKUP($D98,'Modelling New'!$D:$D,'Modelling New'!AF:AF),"")</f>
        <v>0.99750000000000005</v>
      </c>
      <c r="AI98" s="156"/>
      <c r="AJ98" s="156"/>
      <c r="AK98" s="156"/>
      <c r="AL98" s="156"/>
      <c r="AM98" s="156"/>
      <c r="AN98" s="166"/>
      <c r="AO98" s="163"/>
      <c r="AP98" s="163"/>
      <c r="AQ98" s="163"/>
      <c r="AR98" s="155">
        <f>IFERROR(_xlfn.XLOOKUP(Table13[[#This Row],[Month Year]],Modelling[Month],Modelling[Bugt_Capacity]),"")</f>
        <v>91.32</v>
      </c>
      <c r="AS98" s="155"/>
    </row>
    <row r="99" spans="1:45" x14ac:dyDescent="0.35">
      <c r="A99" s="154">
        <f t="shared" si="6"/>
        <v>45842</v>
      </c>
      <c r="B99" s="155">
        <f>YEAR(Table13[[#This Row],[Date]])+IF(MONTH(Table13[[#This Row],[Date]])&gt;=4,1,0)</f>
        <v>2026</v>
      </c>
      <c r="C99" s="156">
        <f>YEAR(Table13[[#This Row],[Date]])</f>
        <v>2025</v>
      </c>
      <c r="D99" s="157">
        <f>Table13[[#This Row],[Date]]-DAY(Table13[[#This Row],[Date]])+1</f>
        <v>45839</v>
      </c>
      <c r="E99" s="156">
        <f t="shared" si="4"/>
        <v>31</v>
      </c>
      <c r="F99" s="158">
        <f>IFERROR(_xlfn.XLOOKUP($A99,Raw_Data!$B:$B,Raw_Data!$OV:$OV),"")</f>
        <v>0</v>
      </c>
      <c r="G99" s="159">
        <f>IFERROR(_xlfn.XLOOKUP($A99,Raw_Data!$B:$B,Raw_Data!$OW:$OW),"")</f>
        <v>0</v>
      </c>
      <c r="H99" s="159"/>
      <c r="I99" s="159">
        <f>IFERROR(_xlfn.XLOOKUP($A99,Raw_Data!$B:$B,Raw_Data!$OX:$OX),"")</f>
        <v>0</v>
      </c>
      <c r="J99" s="159"/>
      <c r="K99" s="159">
        <f>IFERROR(_xlfn.XLOOKUP($A99,Raw_Data!$B:$B,Raw_Data!NN:NN),"")</f>
        <v>0</v>
      </c>
      <c r="L99" s="159">
        <f>IFERROR(_xlfn.XLOOKUP($A99,Raw_Data!$B:$B,Raw_Data!OZ:OZ),"")</f>
        <v>0</v>
      </c>
      <c r="M99" s="159">
        <f>IFERROR(_xlfn.XLOOKUP($A99,Raw_Data!$B:$B,Raw_Data!PA:PA),"")</f>
        <v>0</v>
      </c>
      <c r="N99" s="159">
        <f>IFERROR(_xlfn.XLOOKUP($A99,Raw_Data!$B:$B,Raw_Data!NQ:NQ),"")</f>
        <v>0</v>
      </c>
      <c r="O99" s="160" t="str">
        <f>IFERROR(1-(SUMIF(PA!$B:$B,$A99,PA!$AI:$AI)/($AA99+SUMIF(PA!$B:$B,$A99,PA!$AI:$AI))),"")</f>
        <v/>
      </c>
      <c r="P99" s="160"/>
      <c r="Q99" s="161"/>
      <c r="R99" s="160" t="str">
        <f>IFERROR(1-(SUMIF(GA!$C:$C,$A99,GA!$X:$X)/($AA99+SUMIF(GA!$C:$C,$A99,GA!$X:$X))),"")</f>
        <v/>
      </c>
      <c r="S99" s="156"/>
      <c r="T99" s="161"/>
      <c r="U99" s="162" t="str">
        <f t="shared" si="5"/>
        <v/>
      </c>
      <c r="V99" s="162" t="str">
        <f>IFERROR(_xlfn.XLOOKUP($A99,Raw_Data!$B:$B,Raw_Data!$PE:$PE),"")</f>
        <v/>
      </c>
      <c r="W99" s="163">
        <f t="shared" si="7"/>
        <v>0</v>
      </c>
      <c r="X99" s="155">
        <f>IFERROR(_xlfn.XLOOKUP($A99,Raw_Data!$B:$B,Raw_Data!$PB:$PB),"")</f>
        <v>0</v>
      </c>
      <c r="Y99" s="155">
        <f>IFERROR(_xlfn.XLOOKUP($A99,Raw_Data!$B:$B,Raw_Data!$OU:$OU),"")</f>
        <v>0</v>
      </c>
      <c r="Z99" s="155"/>
      <c r="AA99" s="155">
        <f>IFERROR(_xlfn.XLOOKUP($A99,Raw_Data!$B:$B,Raw_Data!$OU:$OU),"")</f>
        <v>0</v>
      </c>
      <c r="AB99" s="155">
        <f>IFERROR(_xlfn.XLOOKUP($A99,Raw_Data!$B:$B,Raw_Data!$I:$I)/1000,"")</f>
        <v>91.87</v>
      </c>
      <c r="AC99" s="164">
        <f>IFERROR(_xlfn.XLOOKUP($D99,'Modelling New'!$D:$D,'Modelling New'!$P:$P),"")</f>
        <v>4.3354838709677423</v>
      </c>
      <c r="AD99" s="155">
        <f>IFERROR(_xlfn.XLOOKUP($D99,'Modelling New'!$D:$D,'Modelling New'!$T:$T)*1000,"")</f>
        <v>312148.29563285218</v>
      </c>
      <c r="AE99" s="165">
        <f>IFERROR(_xlfn.XLOOKUP($D99,'Modelling New'!$D:$D,'Modelling New'!$O:$O),"")</f>
        <v>0.78841974165760786</v>
      </c>
      <c r="AF99" s="165">
        <f>IFERROR(_xlfn.XLOOKUP($D99,'Modelling New'!$D:$D,'Modelling New'!$W:$W),"")</f>
        <v>0.14242421139621306</v>
      </c>
      <c r="AG99" s="165">
        <f>IFERROR(_xlfn.XLOOKUP($D99,'Modelling New'!$D:$D,'Modelling New'!AE:AE),"")</f>
        <v>0.99750000000000005</v>
      </c>
      <c r="AH99" s="165">
        <f>IFERROR(_xlfn.XLOOKUP($D99,'Modelling New'!$D:$D,'Modelling New'!AF:AF),"")</f>
        <v>0.99750000000000005</v>
      </c>
      <c r="AI99" s="156"/>
      <c r="AJ99" s="156"/>
      <c r="AK99" s="156"/>
      <c r="AL99" s="156"/>
      <c r="AM99" s="156"/>
      <c r="AN99" s="166"/>
      <c r="AO99" s="163"/>
      <c r="AP99" s="163"/>
      <c r="AQ99" s="163"/>
      <c r="AR99" s="155">
        <f>IFERROR(_xlfn.XLOOKUP(Table13[[#This Row],[Month Year]],Modelling[Month],Modelling[Bugt_Capacity]),"")</f>
        <v>91.32</v>
      </c>
      <c r="AS99" s="155"/>
    </row>
    <row r="100" spans="1:45" x14ac:dyDescent="0.35">
      <c r="A100" s="154">
        <f t="shared" si="6"/>
        <v>45843</v>
      </c>
      <c r="B100" s="155">
        <f>YEAR(Table13[[#This Row],[Date]])+IF(MONTH(Table13[[#This Row],[Date]])&gt;=4,1,0)</f>
        <v>2026</v>
      </c>
      <c r="C100" s="156">
        <f>YEAR(Table13[[#This Row],[Date]])</f>
        <v>2025</v>
      </c>
      <c r="D100" s="157">
        <f>Table13[[#This Row],[Date]]-DAY(Table13[[#This Row],[Date]])+1</f>
        <v>45839</v>
      </c>
      <c r="E100" s="156">
        <f t="shared" si="4"/>
        <v>31</v>
      </c>
      <c r="F100" s="158">
        <f>IFERROR(_xlfn.XLOOKUP($A100,Raw_Data!$B:$B,Raw_Data!$OV:$OV),"")</f>
        <v>0</v>
      </c>
      <c r="G100" s="159">
        <f>IFERROR(_xlfn.XLOOKUP($A100,Raw_Data!$B:$B,Raw_Data!$OW:$OW),"")</f>
        <v>0</v>
      </c>
      <c r="H100" s="159"/>
      <c r="I100" s="159">
        <f>IFERROR(_xlfn.XLOOKUP($A100,Raw_Data!$B:$B,Raw_Data!$OX:$OX),"")</f>
        <v>0</v>
      </c>
      <c r="J100" s="159"/>
      <c r="K100" s="159">
        <f>IFERROR(_xlfn.XLOOKUP($A100,Raw_Data!$B:$B,Raw_Data!NN:NN),"")</f>
        <v>0</v>
      </c>
      <c r="L100" s="159">
        <f>IFERROR(_xlfn.XLOOKUP($A100,Raw_Data!$B:$B,Raw_Data!OZ:OZ),"")</f>
        <v>0</v>
      </c>
      <c r="M100" s="159">
        <f>IFERROR(_xlfn.XLOOKUP($A100,Raw_Data!$B:$B,Raw_Data!PA:PA),"")</f>
        <v>0</v>
      </c>
      <c r="N100" s="159">
        <f>IFERROR(_xlfn.XLOOKUP($A100,Raw_Data!$B:$B,Raw_Data!NQ:NQ),"")</f>
        <v>0</v>
      </c>
      <c r="O100" s="160" t="str">
        <f>IFERROR(1-(SUMIF(PA!$B:$B,$A100,PA!$AI:$AI)/($AA100+SUMIF(PA!$B:$B,$A100,PA!$AI:$AI))),"")</f>
        <v/>
      </c>
      <c r="P100" s="160"/>
      <c r="Q100" s="161"/>
      <c r="R100" s="160" t="str">
        <f>IFERROR(1-(SUMIF(GA!$C:$C,$A100,GA!$X:$X)/($AA100+SUMIF(GA!$C:$C,$A100,GA!$X:$X))),"")</f>
        <v/>
      </c>
      <c r="S100" s="156"/>
      <c r="T100" s="161"/>
      <c r="U100" s="162" t="str">
        <f t="shared" si="5"/>
        <v/>
      </c>
      <c r="V100" s="162" t="str">
        <f>IFERROR(_xlfn.XLOOKUP($A100,Raw_Data!$B:$B,Raw_Data!$PE:$PE),"")</f>
        <v/>
      </c>
      <c r="W100" s="163">
        <f t="shared" si="7"/>
        <v>0</v>
      </c>
      <c r="X100" s="155">
        <f>IFERROR(_xlfn.XLOOKUP($A100,Raw_Data!$B:$B,Raw_Data!$PB:$PB),"")</f>
        <v>0</v>
      </c>
      <c r="Y100" s="155">
        <f>IFERROR(_xlfn.XLOOKUP($A100,Raw_Data!$B:$B,Raw_Data!$OU:$OU),"")</f>
        <v>0</v>
      </c>
      <c r="Z100" s="155"/>
      <c r="AA100" s="155">
        <f>IFERROR(_xlfn.XLOOKUP($A100,Raw_Data!$B:$B,Raw_Data!$OU:$OU),"")</f>
        <v>0</v>
      </c>
      <c r="AB100" s="155">
        <f>IFERROR(_xlfn.XLOOKUP($A100,Raw_Data!$B:$B,Raw_Data!$I:$I)/1000,"")</f>
        <v>91.87</v>
      </c>
      <c r="AC100" s="164">
        <f>IFERROR(_xlfn.XLOOKUP($D100,'Modelling New'!$D:$D,'Modelling New'!$P:$P),"")</f>
        <v>4.3354838709677423</v>
      </c>
      <c r="AD100" s="155">
        <f>IFERROR(_xlfn.XLOOKUP($D100,'Modelling New'!$D:$D,'Modelling New'!$T:$T)*1000,"")</f>
        <v>312148.29563285218</v>
      </c>
      <c r="AE100" s="165">
        <f>IFERROR(_xlfn.XLOOKUP($D100,'Modelling New'!$D:$D,'Modelling New'!$O:$O),"")</f>
        <v>0.78841974165760786</v>
      </c>
      <c r="AF100" s="165">
        <f>IFERROR(_xlfn.XLOOKUP($D100,'Modelling New'!$D:$D,'Modelling New'!$W:$W),"")</f>
        <v>0.14242421139621306</v>
      </c>
      <c r="AG100" s="165">
        <f>IFERROR(_xlfn.XLOOKUP($D100,'Modelling New'!$D:$D,'Modelling New'!AE:AE),"")</f>
        <v>0.99750000000000005</v>
      </c>
      <c r="AH100" s="165">
        <f>IFERROR(_xlfn.XLOOKUP($D100,'Modelling New'!$D:$D,'Modelling New'!AF:AF),"")</f>
        <v>0.99750000000000005</v>
      </c>
      <c r="AI100" s="156"/>
      <c r="AJ100" s="156"/>
      <c r="AK100" s="156"/>
      <c r="AL100" s="156"/>
      <c r="AM100" s="156"/>
      <c r="AN100" s="166"/>
      <c r="AO100" s="163"/>
      <c r="AP100" s="163"/>
      <c r="AQ100" s="163"/>
      <c r="AR100" s="155">
        <f>IFERROR(_xlfn.XLOOKUP(Table13[[#This Row],[Month Year]],Modelling[Month],Modelling[Bugt_Capacity]),"")</f>
        <v>91.32</v>
      </c>
      <c r="AS100" s="155"/>
    </row>
    <row r="101" spans="1:45" x14ac:dyDescent="0.35">
      <c r="A101" s="154">
        <f t="shared" si="6"/>
        <v>45844</v>
      </c>
      <c r="B101" s="155">
        <f>YEAR(Table13[[#This Row],[Date]])+IF(MONTH(Table13[[#This Row],[Date]])&gt;=4,1,0)</f>
        <v>2026</v>
      </c>
      <c r="C101" s="156">
        <f>YEAR(Table13[[#This Row],[Date]])</f>
        <v>2025</v>
      </c>
      <c r="D101" s="157">
        <f>Table13[[#This Row],[Date]]-DAY(Table13[[#This Row],[Date]])+1</f>
        <v>45839</v>
      </c>
      <c r="E101" s="156">
        <f t="shared" si="4"/>
        <v>31</v>
      </c>
      <c r="F101" s="158">
        <f>IFERROR(_xlfn.XLOOKUP($A101,Raw_Data!$B:$B,Raw_Data!$OV:$OV),"")</f>
        <v>0</v>
      </c>
      <c r="G101" s="159">
        <f>IFERROR(_xlfn.XLOOKUP($A101,Raw_Data!$B:$B,Raw_Data!$OW:$OW),"")</f>
        <v>0</v>
      </c>
      <c r="H101" s="159"/>
      <c r="I101" s="159">
        <f>IFERROR(_xlfn.XLOOKUP($A101,Raw_Data!$B:$B,Raw_Data!$OX:$OX),"")</f>
        <v>0</v>
      </c>
      <c r="J101" s="159"/>
      <c r="K101" s="159">
        <f>IFERROR(_xlfn.XLOOKUP($A101,Raw_Data!$B:$B,Raw_Data!NN:NN),"")</f>
        <v>0</v>
      </c>
      <c r="L101" s="159">
        <f>IFERROR(_xlfn.XLOOKUP($A101,Raw_Data!$B:$B,Raw_Data!OZ:OZ),"")</f>
        <v>0</v>
      </c>
      <c r="M101" s="159">
        <f>IFERROR(_xlfn.XLOOKUP($A101,Raw_Data!$B:$B,Raw_Data!PA:PA),"")</f>
        <v>0</v>
      </c>
      <c r="N101" s="159">
        <f>IFERROR(_xlfn.XLOOKUP($A101,Raw_Data!$B:$B,Raw_Data!NQ:NQ),"")</f>
        <v>0</v>
      </c>
      <c r="O101" s="160" t="str">
        <f>IFERROR(1-(SUMIF(PA!$B:$B,$A101,PA!$AI:$AI)/($AA101+SUMIF(PA!$B:$B,$A101,PA!$AI:$AI))),"")</f>
        <v/>
      </c>
      <c r="P101" s="160"/>
      <c r="Q101" s="161"/>
      <c r="R101" s="160" t="str">
        <f>IFERROR(1-(SUMIF(GA!$C:$C,$A101,GA!$X:$X)/($AA101+SUMIF(GA!$C:$C,$A101,GA!$X:$X))),"")</f>
        <v/>
      </c>
      <c r="S101" s="156"/>
      <c r="T101" s="161"/>
      <c r="U101" s="162" t="str">
        <f t="shared" si="5"/>
        <v/>
      </c>
      <c r="V101" s="162" t="str">
        <f>IFERROR(_xlfn.XLOOKUP($A101,Raw_Data!$B:$B,Raw_Data!$PE:$PE),"")</f>
        <v/>
      </c>
      <c r="W101" s="163">
        <f t="shared" si="7"/>
        <v>0</v>
      </c>
      <c r="X101" s="155">
        <f>IFERROR(_xlfn.XLOOKUP($A101,Raw_Data!$B:$B,Raw_Data!$PB:$PB),"")</f>
        <v>0</v>
      </c>
      <c r="Y101" s="155">
        <f>IFERROR(_xlfn.XLOOKUP($A101,Raw_Data!$B:$B,Raw_Data!$OU:$OU),"")</f>
        <v>0</v>
      </c>
      <c r="Z101" s="155"/>
      <c r="AA101" s="155">
        <f>IFERROR(_xlfn.XLOOKUP($A101,Raw_Data!$B:$B,Raw_Data!$OU:$OU),"")</f>
        <v>0</v>
      </c>
      <c r="AB101" s="155">
        <f>IFERROR(_xlfn.XLOOKUP($A101,Raw_Data!$B:$B,Raw_Data!$I:$I)/1000,"")</f>
        <v>91.87</v>
      </c>
      <c r="AC101" s="164">
        <f>IFERROR(_xlfn.XLOOKUP($D101,'Modelling New'!$D:$D,'Modelling New'!$P:$P),"")</f>
        <v>4.3354838709677423</v>
      </c>
      <c r="AD101" s="155">
        <f>IFERROR(_xlfn.XLOOKUP($D101,'Modelling New'!$D:$D,'Modelling New'!$T:$T)*1000,"")</f>
        <v>312148.29563285218</v>
      </c>
      <c r="AE101" s="165">
        <f>IFERROR(_xlfn.XLOOKUP($D101,'Modelling New'!$D:$D,'Modelling New'!$O:$O),"")</f>
        <v>0.78841974165760786</v>
      </c>
      <c r="AF101" s="165">
        <f>IFERROR(_xlfn.XLOOKUP($D101,'Modelling New'!$D:$D,'Modelling New'!$W:$W),"")</f>
        <v>0.14242421139621306</v>
      </c>
      <c r="AG101" s="165">
        <f>IFERROR(_xlfn.XLOOKUP($D101,'Modelling New'!$D:$D,'Modelling New'!AE:AE),"")</f>
        <v>0.99750000000000005</v>
      </c>
      <c r="AH101" s="165">
        <f>IFERROR(_xlfn.XLOOKUP($D101,'Modelling New'!$D:$D,'Modelling New'!AF:AF),"")</f>
        <v>0.99750000000000005</v>
      </c>
      <c r="AI101" s="156"/>
      <c r="AJ101" s="156"/>
      <c r="AK101" s="156"/>
      <c r="AL101" s="156"/>
      <c r="AM101" s="156"/>
      <c r="AN101" s="166"/>
      <c r="AO101" s="163"/>
      <c r="AP101" s="163"/>
      <c r="AQ101" s="163"/>
      <c r="AR101" s="155">
        <f>IFERROR(_xlfn.XLOOKUP(Table13[[#This Row],[Month Year]],Modelling[Month],Modelling[Bugt_Capacity]),"")</f>
        <v>91.32</v>
      </c>
      <c r="AS101" s="155"/>
    </row>
    <row r="102" spans="1:45" x14ac:dyDescent="0.35">
      <c r="A102" s="154">
        <f t="shared" si="6"/>
        <v>45845</v>
      </c>
      <c r="B102" s="155">
        <f>YEAR(Table13[[#This Row],[Date]])+IF(MONTH(Table13[[#This Row],[Date]])&gt;=4,1,0)</f>
        <v>2026</v>
      </c>
      <c r="C102" s="156">
        <f>YEAR(Table13[[#This Row],[Date]])</f>
        <v>2025</v>
      </c>
      <c r="D102" s="157">
        <f>Table13[[#This Row],[Date]]-DAY(Table13[[#This Row],[Date]])+1</f>
        <v>45839</v>
      </c>
      <c r="E102" s="156">
        <f t="shared" si="4"/>
        <v>31</v>
      </c>
      <c r="F102" s="158">
        <f>IFERROR(_xlfn.XLOOKUP($A102,Raw_Data!$B:$B,Raw_Data!$OV:$OV),"")</f>
        <v>0</v>
      </c>
      <c r="G102" s="159">
        <f>IFERROR(_xlfn.XLOOKUP($A102,Raw_Data!$B:$B,Raw_Data!$OW:$OW),"")</f>
        <v>0</v>
      </c>
      <c r="H102" s="159"/>
      <c r="I102" s="159">
        <f>IFERROR(_xlfn.XLOOKUP($A102,Raw_Data!$B:$B,Raw_Data!$OX:$OX),"")</f>
        <v>0</v>
      </c>
      <c r="J102" s="159"/>
      <c r="K102" s="159">
        <f>IFERROR(_xlfn.XLOOKUP($A102,Raw_Data!$B:$B,Raw_Data!NN:NN),"")</f>
        <v>0</v>
      </c>
      <c r="L102" s="159">
        <f>IFERROR(_xlfn.XLOOKUP($A102,Raw_Data!$B:$B,Raw_Data!OZ:OZ),"")</f>
        <v>0</v>
      </c>
      <c r="M102" s="159">
        <f>IFERROR(_xlfn.XLOOKUP($A102,Raw_Data!$B:$B,Raw_Data!PA:PA),"")</f>
        <v>0</v>
      </c>
      <c r="N102" s="159">
        <f>IFERROR(_xlfn.XLOOKUP($A102,Raw_Data!$B:$B,Raw_Data!NQ:NQ),"")</f>
        <v>0</v>
      </c>
      <c r="O102" s="160" t="str">
        <f>IFERROR(1-(SUMIF(PA!$B:$B,$A102,PA!$AI:$AI)/($AA102+SUMIF(PA!$B:$B,$A102,PA!$AI:$AI))),"")</f>
        <v/>
      </c>
      <c r="P102" s="160"/>
      <c r="Q102" s="161"/>
      <c r="R102" s="160" t="str">
        <f>IFERROR(1-(SUMIF(GA!$C:$C,$A102,GA!$X:$X)/($AA102+SUMIF(GA!$C:$C,$A102,GA!$X:$X))),"")</f>
        <v/>
      </c>
      <c r="S102" s="156"/>
      <c r="T102" s="161"/>
      <c r="U102" s="162" t="str">
        <f t="shared" si="5"/>
        <v/>
      </c>
      <c r="V102" s="162" t="str">
        <f>IFERROR(_xlfn.XLOOKUP($A102,Raw_Data!$B:$B,Raw_Data!$PE:$PE),"")</f>
        <v/>
      </c>
      <c r="W102" s="163">
        <f t="shared" si="7"/>
        <v>0</v>
      </c>
      <c r="X102" s="155">
        <f>IFERROR(_xlfn.XLOOKUP($A102,Raw_Data!$B:$B,Raw_Data!$PB:$PB),"")</f>
        <v>0</v>
      </c>
      <c r="Y102" s="155">
        <f>IFERROR(_xlfn.XLOOKUP($A102,Raw_Data!$B:$B,Raw_Data!$OU:$OU),"")</f>
        <v>0</v>
      </c>
      <c r="Z102" s="155"/>
      <c r="AA102" s="155">
        <f>IFERROR(_xlfn.XLOOKUP($A102,Raw_Data!$B:$B,Raw_Data!$OU:$OU),"")</f>
        <v>0</v>
      </c>
      <c r="AB102" s="155">
        <f>IFERROR(_xlfn.XLOOKUP($A102,Raw_Data!$B:$B,Raw_Data!$I:$I)/1000,"")</f>
        <v>91.87</v>
      </c>
      <c r="AC102" s="164">
        <f>IFERROR(_xlfn.XLOOKUP($D102,'Modelling New'!$D:$D,'Modelling New'!$P:$P),"")</f>
        <v>4.3354838709677423</v>
      </c>
      <c r="AD102" s="155">
        <f>IFERROR(_xlfn.XLOOKUP($D102,'Modelling New'!$D:$D,'Modelling New'!$T:$T)*1000,"")</f>
        <v>312148.29563285218</v>
      </c>
      <c r="AE102" s="165">
        <f>IFERROR(_xlfn.XLOOKUP($D102,'Modelling New'!$D:$D,'Modelling New'!$O:$O),"")</f>
        <v>0.78841974165760786</v>
      </c>
      <c r="AF102" s="165">
        <f>IFERROR(_xlfn.XLOOKUP($D102,'Modelling New'!$D:$D,'Modelling New'!$W:$W),"")</f>
        <v>0.14242421139621306</v>
      </c>
      <c r="AG102" s="165">
        <f>IFERROR(_xlfn.XLOOKUP($D102,'Modelling New'!$D:$D,'Modelling New'!AE:AE),"")</f>
        <v>0.99750000000000005</v>
      </c>
      <c r="AH102" s="165">
        <f>IFERROR(_xlfn.XLOOKUP($D102,'Modelling New'!$D:$D,'Modelling New'!AF:AF),"")</f>
        <v>0.99750000000000005</v>
      </c>
      <c r="AI102" s="156"/>
      <c r="AJ102" s="156"/>
      <c r="AK102" s="156"/>
      <c r="AL102" s="156"/>
      <c r="AM102" s="156"/>
      <c r="AN102" s="166"/>
      <c r="AO102" s="163"/>
      <c r="AP102" s="163"/>
      <c r="AQ102" s="163"/>
      <c r="AR102" s="155">
        <f>IFERROR(_xlfn.XLOOKUP(Table13[[#This Row],[Month Year]],Modelling[Month],Modelling[Bugt_Capacity]),"")</f>
        <v>91.32</v>
      </c>
      <c r="AS102" s="155"/>
    </row>
    <row r="103" spans="1:45" x14ac:dyDescent="0.35">
      <c r="A103" s="154">
        <f t="shared" si="6"/>
        <v>45846</v>
      </c>
      <c r="B103" s="155">
        <f>YEAR(Table13[[#This Row],[Date]])+IF(MONTH(Table13[[#This Row],[Date]])&gt;=4,1,0)</f>
        <v>2026</v>
      </c>
      <c r="C103" s="156">
        <f>YEAR(Table13[[#This Row],[Date]])</f>
        <v>2025</v>
      </c>
      <c r="D103" s="157">
        <f>Table13[[#This Row],[Date]]-DAY(Table13[[#This Row],[Date]])+1</f>
        <v>45839</v>
      </c>
      <c r="E103" s="156">
        <f t="shared" si="4"/>
        <v>31</v>
      </c>
      <c r="F103" s="158">
        <f>IFERROR(_xlfn.XLOOKUP($A103,Raw_Data!$B:$B,Raw_Data!$OV:$OV),"")</f>
        <v>0</v>
      </c>
      <c r="G103" s="159">
        <f>IFERROR(_xlfn.XLOOKUP($A103,Raw_Data!$B:$B,Raw_Data!$OW:$OW),"")</f>
        <v>0</v>
      </c>
      <c r="H103" s="159"/>
      <c r="I103" s="159">
        <f>IFERROR(_xlfn.XLOOKUP($A103,Raw_Data!$B:$B,Raw_Data!$OX:$OX),"")</f>
        <v>0</v>
      </c>
      <c r="J103" s="159"/>
      <c r="K103" s="159">
        <f>IFERROR(_xlfn.XLOOKUP($A103,Raw_Data!$B:$B,Raw_Data!NN:NN),"")</f>
        <v>0</v>
      </c>
      <c r="L103" s="159">
        <f>IFERROR(_xlfn.XLOOKUP($A103,Raw_Data!$B:$B,Raw_Data!OZ:OZ),"")</f>
        <v>0</v>
      </c>
      <c r="M103" s="159">
        <f>IFERROR(_xlfn.XLOOKUP($A103,Raw_Data!$B:$B,Raw_Data!PA:PA),"")</f>
        <v>0</v>
      </c>
      <c r="N103" s="159">
        <f>IFERROR(_xlfn.XLOOKUP($A103,Raw_Data!$B:$B,Raw_Data!NQ:NQ),"")</f>
        <v>0</v>
      </c>
      <c r="O103" s="160" t="str">
        <f>IFERROR(1-(SUMIF(PA!$B:$B,$A103,PA!$AI:$AI)/($AA103+SUMIF(PA!$B:$B,$A103,PA!$AI:$AI))),"")</f>
        <v/>
      </c>
      <c r="P103" s="160"/>
      <c r="Q103" s="161"/>
      <c r="R103" s="160" t="str">
        <f>IFERROR(1-(SUMIF(GA!$C:$C,$A103,GA!$X:$X)/($AA103+SUMIF(GA!$C:$C,$A103,GA!$X:$X))),"")</f>
        <v/>
      </c>
      <c r="S103" s="156"/>
      <c r="T103" s="161"/>
      <c r="U103" s="162" t="str">
        <f t="shared" si="5"/>
        <v/>
      </c>
      <c r="V103" s="162" t="str">
        <f>IFERROR(_xlfn.XLOOKUP($A103,Raw_Data!$B:$B,Raw_Data!$PE:$PE),"")</f>
        <v/>
      </c>
      <c r="W103" s="163">
        <f t="shared" si="7"/>
        <v>0</v>
      </c>
      <c r="X103" s="155">
        <f>IFERROR(_xlfn.XLOOKUP($A103,Raw_Data!$B:$B,Raw_Data!$PB:$PB),"")</f>
        <v>0</v>
      </c>
      <c r="Y103" s="155">
        <f>IFERROR(_xlfn.XLOOKUP($A103,Raw_Data!$B:$B,Raw_Data!$OU:$OU),"")</f>
        <v>0</v>
      </c>
      <c r="Z103" s="155"/>
      <c r="AA103" s="155">
        <f>IFERROR(_xlfn.XLOOKUP($A103,Raw_Data!$B:$B,Raw_Data!$OU:$OU),"")</f>
        <v>0</v>
      </c>
      <c r="AB103" s="155">
        <f>IFERROR(_xlfn.XLOOKUP($A103,Raw_Data!$B:$B,Raw_Data!$I:$I)/1000,"")</f>
        <v>91.87</v>
      </c>
      <c r="AC103" s="164">
        <f>IFERROR(_xlfn.XLOOKUP($D103,'Modelling New'!$D:$D,'Modelling New'!$P:$P),"")</f>
        <v>4.3354838709677423</v>
      </c>
      <c r="AD103" s="155">
        <f>IFERROR(_xlfn.XLOOKUP($D103,'Modelling New'!$D:$D,'Modelling New'!$T:$T)*1000,"")</f>
        <v>312148.29563285218</v>
      </c>
      <c r="AE103" s="165">
        <f>IFERROR(_xlfn.XLOOKUP($D103,'Modelling New'!$D:$D,'Modelling New'!$O:$O),"")</f>
        <v>0.78841974165760786</v>
      </c>
      <c r="AF103" s="165">
        <f>IFERROR(_xlfn.XLOOKUP($D103,'Modelling New'!$D:$D,'Modelling New'!$W:$W),"")</f>
        <v>0.14242421139621306</v>
      </c>
      <c r="AG103" s="165">
        <f>IFERROR(_xlfn.XLOOKUP($D103,'Modelling New'!$D:$D,'Modelling New'!AE:AE),"")</f>
        <v>0.99750000000000005</v>
      </c>
      <c r="AH103" s="165">
        <f>IFERROR(_xlfn.XLOOKUP($D103,'Modelling New'!$D:$D,'Modelling New'!AF:AF),"")</f>
        <v>0.99750000000000005</v>
      </c>
      <c r="AI103" s="156"/>
      <c r="AJ103" s="156"/>
      <c r="AK103" s="156"/>
      <c r="AL103" s="156"/>
      <c r="AM103" s="156"/>
      <c r="AN103" s="166"/>
      <c r="AO103" s="163"/>
      <c r="AP103" s="163"/>
      <c r="AQ103" s="163"/>
      <c r="AR103" s="155">
        <f>IFERROR(_xlfn.XLOOKUP(Table13[[#This Row],[Month Year]],Modelling[Month],Modelling[Bugt_Capacity]),"")</f>
        <v>91.32</v>
      </c>
      <c r="AS103" s="155"/>
    </row>
    <row r="104" spans="1:45" x14ac:dyDescent="0.35">
      <c r="A104" s="154">
        <f t="shared" si="6"/>
        <v>45847</v>
      </c>
      <c r="B104" s="155">
        <f>YEAR(Table13[[#This Row],[Date]])+IF(MONTH(Table13[[#This Row],[Date]])&gt;=4,1,0)</f>
        <v>2026</v>
      </c>
      <c r="C104" s="156">
        <f>YEAR(Table13[[#This Row],[Date]])</f>
        <v>2025</v>
      </c>
      <c r="D104" s="157">
        <f>Table13[[#This Row],[Date]]-DAY(Table13[[#This Row],[Date]])+1</f>
        <v>45839</v>
      </c>
      <c r="E104" s="156">
        <f t="shared" si="4"/>
        <v>31</v>
      </c>
      <c r="F104" s="158">
        <f>IFERROR(_xlfn.XLOOKUP($A104,Raw_Data!$B:$B,Raw_Data!$OV:$OV),"")</f>
        <v>0</v>
      </c>
      <c r="G104" s="159">
        <f>IFERROR(_xlfn.XLOOKUP($A104,Raw_Data!$B:$B,Raw_Data!$OW:$OW),"")</f>
        <v>0</v>
      </c>
      <c r="H104" s="159"/>
      <c r="I104" s="159">
        <f>IFERROR(_xlfn.XLOOKUP($A104,Raw_Data!$B:$B,Raw_Data!$OX:$OX),"")</f>
        <v>0</v>
      </c>
      <c r="J104" s="159"/>
      <c r="K104" s="159">
        <f>IFERROR(_xlfn.XLOOKUP($A104,Raw_Data!$B:$B,Raw_Data!NN:NN),"")</f>
        <v>0</v>
      </c>
      <c r="L104" s="159">
        <f>IFERROR(_xlfn.XLOOKUP($A104,Raw_Data!$B:$B,Raw_Data!OZ:OZ),"")</f>
        <v>0</v>
      </c>
      <c r="M104" s="159">
        <f>IFERROR(_xlfn.XLOOKUP($A104,Raw_Data!$B:$B,Raw_Data!PA:PA),"")</f>
        <v>0</v>
      </c>
      <c r="N104" s="159">
        <f>IFERROR(_xlfn.XLOOKUP($A104,Raw_Data!$B:$B,Raw_Data!NQ:NQ),"")</f>
        <v>0</v>
      </c>
      <c r="O104" s="160" t="str">
        <f>IFERROR(1-(SUMIF(PA!$B:$B,$A104,PA!$AI:$AI)/($AA104+SUMIF(PA!$B:$B,$A104,PA!$AI:$AI))),"")</f>
        <v/>
      </c>
      <c r="P104" s="160"/>
      <c r="Q104" s="161"/>
      <c r="R104" s="160" t="str">
        <f>IFERROR(1-(SUMIF(GA!$C:$C,$A104,GA!$X:$X)/($AA104+SUMIF(GA!$C:$C,$A104,GA!$X:$X))),"")</f>
        <v/>
      </c>
      <c r="S104" s="156"/>
      <c r="T104" s="161"/>
      <c r="U104" s="162" t="str">
        <f t="shared" si="5"/>
        <v/>
      </c>
      <c r="V104" s="162" t="str">
        <f>IFERROR(_xlfn.XLOOKUP($A104,Raw_Data!$B:$B,Raw_Data!$PE:$PE),"")</f>
        <v/>
      </c>
      <c r="W104" s="163">
        <f t="shared" si="7"/>
        <v>0</v>
      </c>
      <c r="X104" s="155">
        <f>IFERROR(_xlfn.XLOOKUP($A104,Raw_Data!$B:$B,Raw_Data!$PB:$PB),"")</f>
        <v>0</v>
      </c>
      <c r="Y104" s="155">
        <f>IFERROR(_xlfn.XLOOKUP($A104,Raw_Data!$B:$B,Raw_Data!$OU:$OU),"")</f>
        <v>0</v>
      </c>
      <c r="Z104" s="155"/>
      <c r="AA104" s="155">
        <f>IFERROR(_xlfn.XLOOKUP($A104,Raw_Data!$B:$B,Raw_Data!$OU:$OU),"")</f>
        <v>0</v>
      </c>
      <c r="AB104" s="155">
        <f>IFERROR(_xlfn.XLOOKUP($A104,Raw_Data!$B:$B,Raw_Data!$I:$I)/1000,"")</f>
        <v>91.87</v>
      </c>
      <c r="AC104" s="164">
        <f>IFERROR(_xlfn.XLOOKUP($D104,'Modelling New'!$D:$D,'Modelling New'!$P:$P),"")</f>
        <v>4.3354838709677423</v>
      </c>
      <c r="AD104" s="155">
        <f>IFERROR(_xlfn.XLOOKUP($D104,'Modelling New'!$D:$D,'Modelling New'!$T:$T)*1000,"")</f>
        <v>312148.29563285218</v>
      </c>
      <c r="AE104" s="165">
        <f>IFERROR(_xlfn.XLOOKUP($D104,'Modelling New'!$D:$D,'Modelling New'!$O:$O),"")</f>
        <v>0.78841974165760786</v>
      </c>
      <c r="AF104" s="165">
        <f>IFERROR(_xlfn.XLOOKUP($D104,'Modelling New'!$D:$D,'Modelling New'!$W:$W),"")</f>
        <v>0.14242421139621306</v>
      </c>
      <c r="AG104" s="165">
        <f>IFERROR(_xlfn.XLOOKUP($D104,'Modelling New'!$D:$D,'Modelling New'!AE:AE),"")</f>
        <v>0.99750000000000005</v>
      </c>
      <c r="AH104" s="165">
        <f>IFERROR(_xlfn.XLOOKUP($D104,'Modelling New'!$D:$D,'Modelling New'!AF:AF),"")</f>
        <v>0.99750000000000005</v>
      </c>
      <c r="AI104" s="156"/>
      <c r="AJ104" s="156"/>
      <c r="AK104" s="156"/>
      <c r="AL104" s="156"/>
      <c r="AM104" s="156"/>
      <c r="AN104" s="166"/>
      <c r="AO104" s="163"/>
      <c r="AP104" s="163"/>
      <c r="AQ104" s="163"/>
      <c r="AR104" s="155">
        <f>IFERROR(_xlfn.XLOOKUP(Table13[[#This Row],[Month Year]],Modelling[Month],Modelling[Bugt_Capacity]),"")</f>
        <v>91.32</v>
      </c>
      <c r="AS104" s="155"/>
    </row>
    <row r="105" spans="1:45" x14ac:dyDescent="0.35">
      <c r="A105" s="154">
        <f t="shared" si="6"/>
        <v>45848</v>
      </c>
      <c r="B105" s="155">
        <f>YEAR(Table13[[#This Row],[Date]])+IF(MONTH(Table13[[#This Row],[Date]])&gt;=4,1,0)</f>
        <v>2026</v>
      </c>
      <c r="C105" s="156">
        <f>YEAR(Table13[[#This Row],[Date]])</f>
        <v>2025</v>
      </c>
      <c r="D105" s="157">
        <f>Table13[[#This Row],[Date]]-DAY(Table13[[#This Row],[Date]])+1</f>
        <v>45839</v>
      </c>
      <c r="E105" s="156">
        <f t="shared" si="4"/>
        <v>31</v>
      </c>
      <c r="F105" s="158">
        <f>IFERROR(_xlfn.XLOOKUP($A105,Raw_Data!$B:$B,Raw_Data!$OV:$OV),"")</f>
        <v>0</v>
      </c>
      <c r="G105" s="159">
        <f>IFERROR(_xlfn.XLOOKUP($A105,Raw_Data!$B:$B,Raw_Data!$OW:$OW),"")</f>
        <v>0</v>
      </c>
      <c r="H105" s="159"/>
      <c r="I105" s="159">
        <f>IFERROR(_xlfn.XLOOKUP($A105,Raw_Data!$B:$B,Raw_Data!$OX:$OX),"")</f>
        <v>0</v>
      </c>
      <c r="J105" s="159"/>
      <c r="K105" s="159">
        <f>IFERROR(_xlfn.XLOOKUP($A105,Raw_Data!$B:$B,Raw_Data!NN:NN),"")</f>
        <v>0</v>
      </c>
      <c r="L105" s="159">
        <f>IFERROR(_xlfn.XLOOKUP($A105,Raw_Data!$B:$B,Raw_Data!OZ:OZ),"")</f>
        <v>0</v>
      </c>
      <c r="M105" s="159">
        <f>IFERROR(_xlfn.XLOOKUP($A105,Raw_Data!$B:$B,Raw_Data!PA:PA),"")</f>
        <v>0</v>
      </c>
      <c r="N105" s="159">
        <f>IFERROR(_xlfn.XLOOKUP($A105,Raw_Data!$B:$B,Raw_Data!NQ:NQ),"")</f>
        <v>0</v>
      </c>
      <c r="O105" s="160" t="str">
        <f>IFERROR(1-(SUMIF(PA!$B:$B,$A105,PA!$AI:$AI)/($AA105+SUMIF(PA!$B:$B,$A105,PA!$AI:$AI))),"")</f>
        <v/>
      </c>
      <c r="P105" s="160"/>
      <c r="Q105" s="161"/>
      <c r="R105" s="160" t="str">
        <f>IFERROR(1-(SUMIF(GA!$C:$C,$A105,GA!$X:$X)/($AA105+SUMIF(GA!$C:$C,$A105,GA!$X:$X))),"")</f>
        <v/>
      </c>
      <c r="S105" s="156"/>
      <c r="T105" s="161"/>
      <c r="U105" s="162" t="str">
        <f t="shared" si="5"/>
        <v/>
      </c>
      <c r="V105" s="162" t="str">
        <f>IFERROR(_xlfn.XLOOKUP($A105,Raw_Data!$B:$B,Raw_Data!$PE:$PE),"")</f>
        <v/>
      </c>
      <c r="W105" s="163">
        <f t="shared" si="7"/>
        <v>0</v>
      </c>
      <c r="X105" s="155">
        <f>IFERROR(_xlfn.XLOOKUP($A105,Raw_Data!$B:$B,Raw_Data!$PB:$PB),"")</f>
        <v>0</v>
      </c>
      <c r="Y105" s="155">
        <f>IFERROR(_xlfn.XLOOKUP($A105,Raw_Data!$B:$B,Raw_Data!$OU:$OU),"")</f>
        <v>0</v>
      </c>
      <c r="Z105" s="155"/>
      <c r="AA105" s="155">
        <f>IFERROR(_xlfn.XLOOKUP($A105,Raw_Data!$B:$B,Raw_Data!$OU:$OU),"")</f>
        <v>0</v>
      </c>
      <c r="AB105" s="155">
        <f>IFERROR(_xlfn.XLOOKUP($A105,Raw_Data!$B:$B,Raw_Data!$I:$I)/1000,"")</f>
        <v>91.87</v>
      </c>
      <c r="AC105" s="164">
        <f>IFERROR(_xlfn.XLOOKUP($D105,'Modelling New'!$D:$D,'Modelling New'!$P:$P),"")</f>
        <v>4.3354838709677423</v>
      </c>
      <c r="AD105" s="155">
        <f>IFERROR(_xlfn.XLOOKUP($D105,'Modelling New'!$D:$D,'Modelling New'!$T:$T)*1000,"")</f>
        <v>312148.29563285218</v>
      </c>
      <c r="AE105" s="165">
        <f>IFERROR(_xlfn.XLOOKUP($D105,'Modelling New'!$D:$D,'Modelling New'!$O:$O),"")</f>
        <v>0.78841974165760786</v>
      </c>
      <c r="AF105" s="165">
        <f>IFERROR(_xlfn.XLOOKUP($D105,'Modelling New'!$D:$D,'Modelling New'!$W:$W),"")</f>
        <v>0.14242421139621306</v>
      </c>
      <c r="AG105" s="165">
        <f>IFERROR(_xlfn.XLOOKUP($D105,'Modelling New'!$D:$D,'Modelling New'!AE:AE),"")</f>
        <v>0.99750000000000005</v>
      </c>
      <c r="AH105" s="165">
        <f>IFERROR(_xlfn.XLOOKUP($D105,'Modelling New'!$D:$D,'Modelling New'!AF:AF),"")</f>
        <v>0.99750000000000005</v>
      </c>
      <c r="AI105" s="156"/>
      <c r="AJ105" s="156"/>
      <c r="AK105" s="156"/>
      <c r="AL105" s="156"/>
      <c r="AM105" s="156"/>
      <c r="AN105" s="166"/>
      <c r="AO105" s="163"/>
      <c r="AP105" s="163"/>
      <c r="AQ105" s="163"/>
      <c r="AR105" s="155">
        <f>IFERROR(_xlfn.XLOOKUP(Table13[[#This Row],[Month Year]],Modelling[Month],Modelling[Bugt_Capacity]),"")</f>
        <v>91.32</v>
      </c>
      <c r="AS105" s="155"/>
    </row>
    <row r="106" spans="1:45" x14ac:dyDescent="0.35">
      <c r="A106" s="154">
        <f t="shared" si="6"/>
        <v>45849</v>
      </c>
      <c r="B106" s="155">
        <f>YEAR(Table13[[#This Row],[Date]])+IF(MONTH(Table13[[#This Row],[Date]])&gt;=4,1,0)</f>
        <v>2026</v>
      </c>
      <c r="C106" s="156">
        <f>YEAR(Table13[[#This Row],[Date]])</f>
        <v>2025</v>
      </c>
      <c r="D106" s="157">
        <f>Table13[[#This Row],[Date]]-DAY(Table13[[#This Row],[Date]])+1</f>
        <v>45839</v>
      </c>
      <c r="E106" s="156">
        <f t="shared" si="4"/>
        <v>31</v>
      </c>
      <c r="F106" s="158">
        <f>IFERROR(_xlfn.XLOOKUP($A106,Raw_Data!$B:$B,Raw_Data!$OV:$OV),"")</f>
        <v>0</v>
      </c>
      <c r="G106" s="159">
        <f>IFERROR(_xlfn.XLOOKUP($A106,Raw_Data!$B:$B,Raw_Data!$OW:$OW),"")</f>
        <v>0</v>
      </c>
      <c r="H106" s="159"/>
      <c r="I106" s="159">
        <f>IFERROR(_xlfn.XLOOKUP($A106,Raw_Data!$B:$B,Raw_Data!$OX:$OX),"")</f>
        <v>0</v>
      </c>
      <c r="J106" s="159"/>
      <c r="K106" s="159">
        <f>IFERROR(_xlfn.XLOOKUP($A106,Raw_Data!$B:$B,Raw_Data!NN:NN),"")</f>
        <v>0</v>
      </c>
      <c r="L106" s="159">
        <f>IFERROR(_xlfn.XLOOKUP($A106,Raw_Data!$B:$B,Raw_Data!OZ:OZ),"")</f>
        <v>0</v>
      </c>
      <c r="M106" s="159">
        <f>IFERROR(_xlfn.XLOOKUP($A106,Raw_Data!$B:$B,Raw_Data!PA:PA),"")</f>
        <v>0</v>
      </c>
      <c r="N106" s="159">
        <f>IFERROR(_xlfn.XLOOKUP($A106,Raw_Data!$B:$B,Raw_Data!NQ:NQ),"")</f>
        <v>0</v>
      </c>
      <c r="O106" s="160" t="str">
        <f>IFERROR(1-(SUMIF(PA!$B:$B,$A106,PA!$AI:$AI)/($AA106+SUMIF(PA!$B:$B,$A106,PA!$AI:$AI))),"")</f>
        <v/>
      </c>
      <c r="P106" s="160"/>
      <c r="Q106" s="161"/>
      <c r="R106" s="160" t="str">
        <f>IFERROR(1-(SUMIF(GA!$C:$C,$A106,GA!$X:$X)/($AA106+SUMIF(GA!$C:$C,$A106,GA!$X:$X))),"")</f>
        <v/>
      </c>
      <c r="S106" s="156"/>
      <c r="T106" s="161"/>
      <c r="U106" s="162" t="str">
        <f t="shared" si="5"/>
        <v/>
      </c>
      <c r="V106" s="162" t="str">
        <f>IFERROR(_xlfn.XLOOKUP($A106,Raw_Data!$B:$B,Raw_Data!$PE:$PE),"")</f>
        <v/>
      </c>
      <c r="W106" s="163">
        <f t="shared" si="7"/>
        <v>0</v>
      </c>
      <c r="X106" s="155">
        <f>IFERROR(_xlfn.XLOOKUP($A106,Raw_Data!$B:$B,Raw_Data!$PB:$PB),"")</f>
        <v>0</v>
      </c>
      <c r="Y106" s="155">
        <f>IFERROR(_xlfn.XLOOKUP($A106,Raw_Data!$B:$B,Raw_Data!$OU:$OU),"")</f>
        <v>0</v>
      </c>
      <c r="Z106" s="155"/>
      <c r="AA106" s="155">
        <f>IFERROR(_xlfn.XLOOKUP($A106,Raw_Data!$B:$B,Raw_Data!$OU:$OU),"")</f>
        <v>0</v>
      </c>
      <c r="AB106" s="155">
        <f>IFERROR(_xlfn.XLOOKUP($A106,Raw_Data!$B:$B,Raw_Data!$I:$I)/1000,"")</f>
        <v>91.87</v>
      </c>
      <c r="AC106" s="164">
        <f>IFERROR(_xlfn.XLOOKUP($D106,'Modelling New'!$D:$D,'Modelling New'!$P:$P),"")</f>
        <v>4.3354838709677423</v>
      </c>
      <c r="AD106" s="155">
        <f>IFERROR(_xlfn.XLOOKUP($D106,'Modelling New'!$D:$D,'Modelling New'!$T:$T)*1000,"")</f>
        <v>312148.29563285218</v>
      </c>
      <c r="AE106" s="165">
        <f>IFERROR(_xlfn.XLOOKUP($D106,'Modelling New'!$D:$D,'Modelling New'!$O:$O),"")</f>
        <v>0.78841974165760786</v>
      </c>
      <c r="AF106" s="165">
        <f>IFERROR(_xlfn.XLOOKUP($D106,'Modelling New'!$D:$D,'Modelling New'!$W:$W),"")</f>
        <v>0.14242421139621306</v>
      </c>
      <c r="AG106" s="165">
        <f>IFERROR(_xlfn.XLOOKUP($D106,'Modelling New'!$D:$D,'Modelling New'!AE:AE),"")</f>
        <v>0.99750000000000005</v>
      </c>
      <c r="AH106" s="165">
        <f>IFERROR(_xlfn.XLOOKUP($D106,'Modelling New'!$D:$D,'Modelling New'!AF:AF),"")</f>
        <v>0.99750000000000005</v>
      </c>
      <c r="AI106" s="156"/>
      <c r="AJ106" s="156"/>
      <c r="AK106" s="156"/>
      <c r="AL106" s="156"/>
      <c r="AM106" s="156"/>
      <c r="AN106" s="166"/>
      <c r="AO106" s="163"/>
      <c r="AP106" s="163"/>
      <c r="AQ106" s="163"/>
      <c r="AR106" s="155">
        <f>IFERROR(_xlfn.XLOOKUP(Table13[[#This Row],[Month Year]],Modelling[Month],Modelling[Bugt_Capacity]),"")</f>
        <v>91.32</v>
      </c>
      <c r="AS106" s="155"/>
    </row>
    <row r="107" spans="1:45" x14ac:dyDescent="0.35">
      <c r="A107" s="154">
        <f t="shared" si="6"/>
        <v>45850</v>
      </c>
      <c r="B107" s="155">
        <f>YEAR(Table13[[#This Row],[Date]])+IF(MONTH(Table13[[#This Row],[Date]])&gt;=4,1,0)</f>
        <v>2026</v>
      </c>
      <c r="C107" s="156">
        <f>YEAR(Table13[[#This Row],[Date]])</f>
        <v>2025</v>
      </c>
      <c r="D107" s="157">
        <f>Table13[[#This Row],[Date]]-DAY(Table13[[#This Row],[Date]])+1</f>
        <v>45839</v>
      </c>
      <c r="E107" s="156">
        <f t="shared" si="4"/>
        <v>31</v>
      </c>
      <c r="F107" s="158">
        <f>IFERROR(_xlfn.XLOOKUP($A107,Raw_Data!$B:$B,Raw_Data!$OV:$OV),"")</f>
        <v>0</v>
      </c>
      <c r="G107" s="159">
        <f>IFERROR(_xlfn.XLOOKUP($A107,Raw_Data!$B:$B,Raw_Data!$OW:$OW),"")</f>
        <v>0</v>
      </c>
      <c r="H107" s="159"/>
      <c r="I107" s="159">
        <f>IFERROR(_xlfn.XLOOKUP($A107,Raw_Data!$B:$B,Raw_Data!$OX:$OX),"")</f>
        <v>0</v>
      </c>
      <c r="J107" s="159"/>
      <c r="K107" s="159">
        <f>IFERROR(_xlfn.XLOOKUP($A107,Raw_Data!$B:$B,Raw_Data!NN:NN),"")</f>
        <v>0</v>
      </c>
      <c r="L107" s="159">
        <f>IFERROR(_xlfn.XLOOKUP($A107,Raw_Data!$B:$B,Raw_Data!OZ:OZ),"")</f>
        <v>0</v>
      </c>
      <c r="M107" s="159">
        <f>IFERROR(_xlfn.XLOOKUP($A107,Raw_Data!$B:$B,Raw_Data!PA:PA),"")</f>
        <v>0</v>
      </c>
      <c r="N107" s="159">
        <f>IFERROR(_xlfn.XLOOKUP($A107,Raw_Data!$B:$B,Raw_Data!NQ:NQ),"")</f>
        <v>0</v>
      </c>
      <c r="O107" s="160" t="str">
        <f>IFERROR(1-(SUMIF(PA!$B:$B,$A107,PA!$AI:$AI)/($AA107+SUMIF(PA!$B:$B,$A107,PA!$AI:$AI))),"")</f>
        <v/>
      </c>
      <c r="P107" s="160"/>
      <c r="Q107" s="161"/>
      <c r="R107" s="160" t="str">
        <f>IFERROR(1-(SUMIF(GA!$C:$C,$A107,GA!$X:$X)/($AA107+SUMIF(GA!$C:$C,$A107,GA!$X:$X))),"")</f>
        <v/>
      </c>
      <c r="S107" s="156"/>
      <c r="T107" s="161"/>
      <c r="U107" s="162" t="str">
        <f t="shared" si="5"/>
        <v/>
      </c>
      <c r="V107" s="162" t="str">
        <f>IFERROR(_xlfn.XLOOKUP($A107,Raw_Data!$B:$B,Raw_Data!$PE:$PE),"")</f>
        <v/>
      </c>
      <c r="W107" s="163">
        <f t="shared" si="7"/>
        <v>0</v>
      </c>
      <c r="X107" s="155">
        <f>IFERROR(_xlfn.XLOOKUP($A107,Raw_Data!$B:$B,Raw_Data!$PB:$PB),"")</f>
        <v>0</v>
      </c>
      <c r="Y107" s="155">
        <f>IFERROR(_xlfn.XLOOKUP($A107,Raw_Data!$B:$B,Raw_Data!$OU:$OU),"")</f>
        <v>0</v>
      </c>
      <c r="Z107" s="155"/>
      <c r="AA107" s="155">
        <f>IFERROR(_xlfn.XLOOKUP($A107,Raw_Data!$B:$B,Raw_Data!$OU:$OU),"")</f>
        <v>0</v>
      </c>
      <c r="AB107" s="155">
        <f>IFERROR(_xlfn.XLOOKUP($A107,Raw_Data!$B:$B,Raw_Data!$I:$I)/1000,"")</f>
        <v>91.87</v>
      </c>
      <c r="AC107" s="164">
        <f>IFERROR(_xlfn.XLOOKUP($D107,'Modelling New'!$D:$D,'Modelling New'!$P:$P),"")</f>
        <v>4.3354838709677423</v>
      </c>
      <c r="AD107" s="155">
        <f>IFERROR(_xlfn.XLOOKUP($D107,'Modelling New'!$D:$D,'Modelling New'!$T:$T)*1000,"")</f>
        <v>312148.29563285218</v>
      </c>
      <c r="AE107" s="165">
        <f>IFERROR(_xlfn.XLOOKUP($D107,'Modelling New'!$D:$D,'Modelling New'!$O:$O),"")</f>
        <v>0.78841974165760786</v>
      </c>
      <c r="AF107" s="165">
        <f>IFERROR(_xlfn.XLOOKUP($D107,'Modelling New'!$D:$D,'Modelling New'!$W:$W),"")</f>
        <v>0.14242421139621306</v>
      </c>
      <c r="AG107" s="165">
        <f>IFERROR(_xlfn.XLOOKUP($D107,'Modelling New'!$D:$D,'Modelling New'!AE:AE),"")</f>
        <v>0.99750000000000005</v>
      </c>
      <c r="AH107" s="165">
        <f>IFERROR(_xlfn.XLOOKUP($D107,'Modelling New'!$D:$D,'Modelling New'!AF:AF),"")</f>
        <v>0.99750000000000005</v>
      </c>
      <c r="AI107" s="156"/>
      <c r="AJ107" s="156"/>
      <c r="AK107" s="156"/>
      <c r="AL107" s="156"/>
      <c r="AM107" s="156"/>
      <c r="AN107" s="166"/>
      <c r="AO107" s="163"/>
      <c r="AP107" s="163"/>
      <c r="AQ107" s="163"/>
      <c r="AR107" s="155">
        <f>IFERROR(_xlfn.XLOOKUP(Table13[[#This Row],[Month Year]],Modelling[Month],Modelling[Bugt_Capacity]),"")</f>
        <v>91.32</v>
      </c>
      <c r="AS107" s="155"/>
    </row>
    <row r="108" spans="1:45" x14ac:dyDescent="0.35">
      <c r="A108" s="154">
        <f t="shared" si="6"/>
        <v>45851</v>
      </c>
      <c r="B108" s="155">
        <f>YEAR(Table13[[#This Row],[Date]])+IF(MONTH(Table13[[#This Row],[Date]])&gt;=4,1,0)</f>
        <v>2026</v>
      </c>
      <c r="C108" s="156">
        <f>YEAR(Table13[[#This Row],[Date]])</f>
        <v>2025</v>
      </c>
      <c r="D108" s="157">
        <f>Table13[[#This Row],[Date]]-DAY(Table13[[#This Row],[Date]])+1</f>
        <v>45839</v>
      </c>
      <c r="E108" s="156">
        <f t="shared" si="4"/>
        <v>31</v>
      </c>
      <c r="F108" s="158">
        <f>IFERROR(_xlfn.XLOOKUP($A108,Raw_Data!$B:$B,Raw_Data!$OV:$OV),"")</f>
        <v>0</v>
      </c>
      <c r="G108" s="159">
        <f>IFERROR(_xlfn.XLOOKUP($A108,Raw_Data!$B:$B,Raw_Data!$OW:$OW),"")</f>
        <v>0</v>
      </c>
      <c r="H108" s="159"/>
      <c r="I108" s="159">
        <f>IFERROR(_xlfn.XLOOKUP($A108,Raw_Data!$B:$B,Raw_Data!$OX:$OX),"")</f>
        <v>0</v>
      </c>
      <c r="J108" s="159"/>
      <c r="K108" s="159">
        <f>IFERROR(_xlfn.XLOOKUP($A108,Raw_Data!$B:$B,Raw_Data!NN:NN),"")</f>
        <v>0</v>
      </c>
      <c r="L108" s="159">
        <f>IFERROR(_xlfn.XLOOKUP($A108,Raw_Data!$B:$B,Raw_Data!OZ:OZ),"")</f>
        <v>0</v>
      </c>
      <c r="M108" s="159">
        <f>IFERROR(_xlfn.XLOOKUP($A108,Raw_Data!$B:$B,Raw_Data!PA:PA),"")</f>
        <v>0</v>
      </c>
      <c r="N108" s="159">
        <f>IFERROR(_xlfn.XLOOKUP($A108,Raw_Data!$B:$B,Raw_Data!NQ:NQ),"")</f>
        <v>0</v>
      </c>
      <c r="O108" s="160" t="str">
        <f>IFERROR(1-(SUMIF(PA!$B:$B,$A108,PA!$AI:$AI)/($AA108+SUMIF(PA!$B:$B,$A108,PA!$AI:$AI))),"")</f>
        <v/>
      </c>
      <c r="P108" s="160"/>
      <c r="Q108" s="161"/>
      <c r="R108" s="160" t="str">
        <f>IFERROR(1-(SUMIF(GA!$C:$C,$A108,GA!$X:$X)/($AA108+SUMIF(GA!$C:$C,$A108,GA!$X:$X))),"")</f>
        <v/>
      </c>
      <c r="S108" s="156"/>
      <c r="T108" s="161"/>
      <c r="U108" s="162" t="str">
        <f t="shared" si="5"/>
        <v/>
      </c>
      <c r="V108" s="162" t="str">
        <f>IFERROR(_xlfn.XLOOKUP($A108,Raw_Data!$B:$B,Raw_Data!$PE:$PE),"")</f>
        <v/>
      </c>
      <c r="W108" s="163">
        <f t="shared" si="7"/>
        <v>0</v>
      </c>
      <c r="X108" s="155">
        <f>IFERROR(_xlfn.XLOOKUP($A108,Raw_Data!$B:$B,Raw_Data!$PB:$PB),"")</f>
        <v>0</v>
      </c>
      <c r="Y108" s="155">
        <f>IFERROR(_xlfn.XLOOKUP($A108,Raw_Data!$B:$B,Raw_Data!$OU:$OU),"")</f>
        <v>0</v>
      </c>
      <c r="Z108" s="155"/>
      <c r="AA108" s="155">
        <f>IFERROR(_xlfn.XLOOKUP($A108,Raw_Data!$B:$B,Raw_Data!$OU:$OU),"")</f>
        <v>0</v>
      </c>
      <c r="AB108" s="155">
        <f>IFERROR(_xlfn.XLOOKUP($A108,Raw_Data!$B:$B,Raw_Data!$I:$I)/1000,"")</f>
        <v>91.87</v>
      </c>
      <c r="AC108" s="164">
        <f>IFERROR(_xlfn.XLOOKUP($D108,'Modelling New'!$D:$D,'Modelling New'!$P:$P),"")</f>
        <v>4.3354838709677423</v>
      </c>
      <c r="AD108" s="155">
        <f>IFERROR(_xlfn.XLOOKUP($D108,'Modelling New'!$D:$D,'Modelling New'!$T:$T)*1000,"")</f>
        <v>312148.29563285218</v>
      </c>
      <c r="AE108" s="165">
        <f>IFERROR(_xlfn.XLOOKUP($D108,'Modelling New'!$D:$D,'Modelling New'!$O:$O),"")</f>
        <v>0.78841974165760786</v>
      </c>
      <c r="AF108" s="165">
        <f>IFERROR(_xlfn.XLOOKUP($D108,'Modelling New'!$D:$D,'Modelling New'!$W:$W),"")</f>
        <v>0.14242421139621306</v>
      </c>
      <c r="AG108" s="165">
        <f>IFERROR(_xlfn.XLOOKUP($D108,'Modelling New'!$D:$D,'Modelling New'!AE:AE),"")</f>
        <v>0.99750000000000005</v>
      </c>
      <c r="AH108" s="165">
        <f>IFERROR(_xlfn.XLOOKUP($D108,'Modelling New'!$D:$D,'Modelling New'!AF:AF),"")</f>
        <v>0.99750000000000005</v>
      </c>
      <c r="AI108" s="156"/>
      <c r="AJ108" s="156"/>
      <c r="AK108" s="156"/>
      <c r="AL108" s="156"/>
      <c r="AM108" s="156"/>
      <c r="AN108" s="166"/>
      <c r="AO108" s="163"/>
      <c r="AP108" s="163"/>
      <c r="AQ108" s="163"/>
      <c r="AR108" s="155">
        <f>IFERROR(_xlfn.XLOOKUP(Table13[[#This Row],[Month Year]],Modelling[Month],Modelling[Bugt_Capacity]),"")</f>
        <v>91.32</v>
      </c>
      <c r="AS108" s="155"/>
    </row>
    <row r="109" spans="1:45" x14ac:dyDescent="0.35">
      <c r="A109" s="154">
        <f t="shared" si="6"/>
        <v>45852</v>
      </c>
      <c r="B109" s="155">
        <f>YEAR(Table13[[#This Row],[Date]])+IF(MONTH(Table13[[#This Row],[Date]])&gt;=4,1,0)</f>
        <v>2026</v>
      </c>
      <c r="C109" s="156">
        <f>YEAR(Table13[[#This Row],[Date]])</f>
        <v>2025</v>
      </c>
      <c r="D109" s="157">
        <f>Table13[[#This Row],[Date]]-DAY(Table13[[#This Row],[Date]])+1</f>
        <v>45839</v>
      </c>
      <c r="E109" s="156">
        <f t="shared" si="4"/>
        <v>31</v>
      </c>
      <c r="F109" s="158">
        <f>IFERROR(_xlfn.XLOOKUP($A109,Raw_Data!$B:$B,Raw_Data!$OV:$OV),"")</f>
        <v>0</v>
      </c>
      <c r="G109" s="159">
        <f>IFERROR(_xlfn.XLOOKUP($A109,Raw_Data!$B:$B,Raw_Data!$OW:$OW),"")</f>
        <v>0</v>
      </c>
      <c r="H109" s="159"/>
      <c r="I109" s="159">
        <f>IFERROR(_xlfn.XLOOKUP($A109,Raw_Data!$B:$B,Raw_Data!$OX:$OX),"")</f>
        <v>0</v>
      </c>
      <c r="J109" s="159"/>
      <c r="K109" s="159">
        <f>IFERROR(_xlfn.XLOOKUP($A109,Raw_Data!$B:$B,Raw_Data!NN:NN),"")</f>
        <v>0</v>
      </c>
      <c r="L109" s="159">
        <f>IFERROR(_xlfn.XLOOKUP($A109,Raw_Data!$B:$B,Raw_Data!OZ:OZ),"")</f>
        <v>0</v>
      </c>
      <c r="M109" s="159">
        <f>IFERROR(_xlfn.XLOOKUP($A109,Raw_Data!$B:$B,Raw_Data!PA:PA),"")</f>
        <v>0</v>
      </c>
      <c r="N109" s="159">
        <f>IFERROR(_xlfn.XLOOKUP($A109,Raw_Data!$B:$B,Raw_Data!NQ:NQ),"")</f>
        <v>0</v>
      </c>
      <c r="O109" s="160" t="str">
        <f>IFERROR(1-(SUMIF(PA!$B:$B,$A109,PA!$AI:$AI)/($AA109+SUMIF(PA!$B:$B,$A109,PA!$AI:$AI))),"")</f>
        <v/>
      </c>
      <c r="P109" s="160"/>
      <c r="Q109" s="161"/>
      <c r="R109" s="160" t="str">
        <f>IFERROR(1-(SUMIF(GA!$C:$C,$A109,GA!$X:$X)/($AA109+SUMIF(GA!$C:$C,$A109,GA!$X:$X))),"")</f>
        <v/>
      </c>
      <c r="S109" s="156"/>
      <c r="T109" s="161"/>
      <c r="U109" s="162" t="str">
        <f t="shared" si="5"/>
        <v/>
      </c>
      <c r="V109" s="162" t="str">
        <f>IFERROR(_xlfn.XLOOKUP($A109,Raw_Data!$B:$B,Raw_Data!$PE:$PE),"")</f>
        <v/>
      </c>
      <c r="W109" s="163">
        <f t="shared" si="7"/>
        <v>0</v>
      </c>
      <c r="X109" s="155">
        <f>IFERROR(_xlfn.XLOOKUP($A109,Raw_Data!$B:$B,Raw_Data!$PB:$PB),"")</f>
        <v>0</v>
      </c>
      <c r="Y109" s="155">
        <f>IFERROR(_xlfn.XLOOKUP($A109,Raw_Data!$B:$B,Raw_Data!$OU:$OU),"")</f>
        <v>0</v>
      </c>
      <c r="Z109" s="155"/>
      <c r="AA109" s="155">
        <f>IFERROR(_xlfn.XLOOKUP($A109,Raw_Data!$B:$B,Raw_Data!$OU:$OU),"")</f>
        <v>0</v>
      </c>
      <c r="AB109" s="155">
        <f>IFERROR(_xlfn.XLOOKUP($A109,Raw_Data!$B:$B,Raw_Data!$I:$I)/1000,"")</f>
        <v>91.87</v>
      </c>
      <c r="AC109" s="164">
        <f>IFERROR(_xlfn.XLOOKUP($D109,'Modelling New'!$D:$D,'Modelling New'!$P:$P),"")</f>
        <v>4.3354838709677423</v>
      </c>
      <c r="AD109" s="155">
        <f>IFERROR(_xlfn.XLOOKUP($D109,'Modelling New'!$D:$D,'Modelling New'!$T:$T)*1000,"")</f>
        <v>312148.29563285218</v>
      </c>
      <c r="AE109" s="165">
        <f>IFERROR(_xlfn.XLOOKUP($D109,'Modelling New'!$D:$D,'Modelling New'!$O:$O),"")</f>
        <v>0.78841974165760786</v>
      </c>
      <c r="AF109" s="165">
        <f>IFERROR(_xlfn.XLOOKUP($D109,'Modelling New'!$D:$D,'Modelling New'!$W:$W),"")</f>
        <v>0.14242421139621306</v>
      </c>
      <c r="AG109" s="165">
        <f>IFERROR(_xlfn.XLOOKUP($D109,'Modelling New'!$D:$D,'Modelling New'!AE:AE),"")</f>
        <v>0.99750000000000005</v>
      </c>
      <c r="AH109" s="165">
        <f>IFERROR(_xlfn.XLOOKUP($D109,'Modelling New'!$D:$D,'Modelling New'!AF:AF),"")</f>
        <v>0.99750000000000005</v>
      </c>
      <c r="AI109" s="156"/>
      <c r="AJ109" s="156"/>
      <c r="AK109" s="156"/>
      <c r="AL109" s="156"/>
      <c r="AM109" s="156"/>
      <c r="AN109" s="166"/>
      <c r="AO109" s="163"/>
      <c r="AP109" s="163"/>
      <c r="AQ109" s="163"/>
      <c r="AR109" s="155">
        <f>IFERROR(_xlfn.XLOOKUP(Table13[[#This Row],[Month Year]],Modelling[Month],Modelling[Bugt_Capacity]),"")</f>
        <v>91.32</v>
      </c>
      <c r="AS109" s="155"/>
    </row>
    <row r="110" spans="1:45" x14ac:dyDescent="0.35">
      <c r="A110" s="154">
        <f t="shared" si="6"/>
        <v>45853</v>
      </c>
      <c r="B110" s="155">
        <f>YEAR(Table13[[#This Row],[Date]])+IF(MONTH(Table13[[#This Row],[Date]])&gt;=4,1,0)</f>
        <v>2026</v>
      </c>
      <c r="C110" s="156">
        <f>YEAR(Table13[[#This Row],[Date]])</f>
        <v>2025</v>
      </c>
      <c r="D110" s="157">
        <f>Table13[[#This Row],[Date]]-DAY(Table13[[#This Row],[Date]])+1</f>
        <v>45839</v>
      </c>
      <c r="E110" s="156">
        <f t="shared" si="4"/>
        <v>31</v>
      </c>
      <c r="F110" s="158">
        <f>IFERROR(_xlfn.XLOOKUP($A110,Raw_Data!$B:$B,Raw_Data!$OV:$OV),"")</f>
        <v>0</v>
      </c>
      <c r="G110" s="159">
        <f>IFERROR(_xlfn.XLOOKUP($A110,Raw_Data!$B:$B,Raw_Data!$OW:$OW),"")</f>
        <v>0</v>
      </c>
      <c r="H110" s="159"/>
      <c r="I110" s="159">
        <f>IFERROR(_xlfn.XLOOKUP($A110,Raw_Data!$B:$B,Raw_Data!$OX:$OX),"")</f>
        <v>0</v>
      </c>
      <c r="J110" s="159"/>
      <c r="K110" s="159">
        <f>IFERROR(_xlfn.XLOOKUP($A110,Raw_Data!$B:$B,Raw_Data!NN:NN),"")</f>
        <v>0</v>
      </c>
      <c r="L110" s="159">
        <f>IFERROR(_xlfn.XLOOKUP($A110,Raw_Data!$B:$B,Raw_Data!OZ:OZ),"")</f>
        <v>0</v>
      </c>
      <c r="M110" s="159">
        <f>IFERROR(_xlfn.XLOOKUP($A110,Raw_Data!$B:$B,Raw_Data!PA:PA),"")</f>
        <v>0</v>
      </c>
      <c r="N110" s="159">
        <f>IFERROR(_xlfn.XLOOKUP($A110,Raw_Data!$B:$B,Raw_Data!NQ:NQ),"")</f>
        <v>0</v>
      </c>
      <c r="O110" s="160" t="str">
        <f>IFERROR(1-(SUMIF(PA!$B:$B,$A110,PA!$AI:$AI)/($AA110+SUMIF(PA!$B:$B,$A110,PA!$AI:$AI))),"")</f>
        <v/>
      </c>
      <c r="P110" s="160"/>
      <c r="Q110" s="161"/>
      <c r="R110" s="160" t="str">
        <f>IFERROR(1-(SUMIF(GA!$C:$C,$A110,GA!$X:$X)/($AA110+SUMIF(GA!$C:$C,$A110,GA!$X:$X))),"")</f>
        <v/>
      </c>
      <c r="S110" s="156"/>
      <c r="T110" s="161"/>
      <c r="U110" s="162" t="str">
        <f t="shared" si="5"/>
        <v/>
      </c>
      <c r="V110" s="162" t="str">
        <f>IFERROR(_xlfn.XLOOKUP($A110,Raw_Data!$B:$B,Raw_Data!$PE:$PE),"")</f>
        <v/>
      </c>
      <c r="W110" s="163">
        <f t="shared" si="7"/>
        <v>0</v>
      </c>
      <c r="X110" s="155">
        <f>IFERROR(_xlfn.XLOOKUP($A110,Raw_Data!$B:$B,Raw_Data!$PB:$PB),"")</f>
        <v>0</v>
      </c>
      <c r="Y110" s="155">
        <f>IFERROR(_xlfn.XLOOKUP($A110,Raw_Data!$B:$B,Raw_Data!$OU:$OU),"")</f>
        <v>0</v>
      </c>
      <c r="Z110" s="155"/>
      <c r="AA110" s="155">
        <f>IFERROR(_xlfn.XLOOKUP($A110,Raw_Data!$B:$B,Raw_Data!$OU:$OU),"")</f>
        <v>0</v>
      </c>
      <c r="AB110" s="155">
        <f>IFERROR(_xlfn.XLOOKUP($A110,Raw_Data!$B:$B,Raw_Data!$I:$I)/1000,"")</f>
        <v>91.87</v>
      </c>
      <c r="AC110" s="164">
        <f>IFERROR(_xlfn.XLOOKUP($D110,'Modelling New'!$D:$D,'Modelling New'!$P:$P),"")</f>
        <v>4.3354838709677423</v>
      </c>
      <c r="AD110" s="155">
        <f>IFERROR(_xlfn.XLOOKUP($D110,'Modelling New'!$D:$D,'Modelling New'!$T:$T)*1000,"")</f>
        <v>312148.29563285218</v>
      </c>
      <c r="AE110" s="165">
        <f>IFERROR(_xlfn.XLOOKUP($D110,'Modelling New'!$D:$D,'Modelling New'!$O:$O),"")</f>
        <v>0.78841974165760786</v>
      </c>
      <c r="AF110" s="165">
        <f>IFERROR(_xlfn.XLOOKUP($D110,'Modelling New'!$D:$D,'Modelling New'!$W:$W),"")</f>
        <v>0.14242421139621306</v>
      </c>
      <c r="AG110" s="165">
        <f>IFERROR(_xlfn.XLOOKUP($D110,'Modelling New'!$D:$D,'Modelling New'!AE:AE),"")</f>
        <v>0.99750000000000005</v>
      </c>
      <c r="AH110" s="165">
        <f>IFERROR(_xlfn.XLOOKUP($D110,'Modelling New'!$D:$D,'Modelling New'!AF:AF),"")</f>
        <v>0.99750000000000005</v>
      </c>
      <c r="AI110" s="156"/>
      <c r="AJ110" s="156"/>
      <c r="AK110" s="156"/>
      <c r="AL110" s="156"/>
      <c r="AM110" s="156"/>
      <c r="AN110" s="166"/>
      <c r="AO110" s="163"/>
      <c r="AP110" s="163"/>
      <c r="AQ110" s="163"/>
      <c r="AR110" s="155">
        <f>IFERROR(_xlfn.XLOOKUP(Table13[[#This Row],[Month Year]],Modelling[Month],Modelling[Bugt_Capacity]),"")</f>
        <v>91.32</v>
      </c>
      <c r="AS110" s="155"/>
    </row>
    <row r="111" spans="1:45" x14ac:dyDescent="0.35">
      <c r="A111" s="154">
        <f t="shared" si="6"/>
        <v>45854</v>
      </c>
      <c r="B111" s="155">
        <f>YEAR(Table13[[#This Row],[Date]])+IF(MONTH(Table13[[#This Row],[Date]])&gt;=4,1,0)</f>
        <v>2026</v>
      </c>
      <c r="C111" s="156">
        <f>YEAR(Table13[[#This Row],[Date]])</f>
        <v>2025</v>
      </c>
      <c r="D111" s="157">
        <f>Table13[[#This Row],[Date]]-DAY(Table13[[#This Row],[Date]])+1</f>
        <v>45839</v>
      </c>
      <c r="E111" s="156">
        <f t="shared" si="4"/>
        <v>31</v>
      </c>
      <c r="F111" s="158">
        <f>IFERROR(_xlfn.XLOOKUP($A111,Raw_Data!$B:$B,Raw_Data!$OV:$OV),"")</f>
        <v>0</v>
      </c>
      <c r="G111" s="159">
        <f>IFERROR(_xlfn.XLOOKUP($A111,Raw_Data!$B:$B,Raw_Data!$OW:$OW),"")</f>
        <v>0</v>
      </c>
      <c r="H111" s="159"/>
      <c r="I111" s="159">
        <f>IFERROR(_xlfn.XLOOKUP($A111,Raw_Data!$B:$B,Raw_Data!$OX:$OX),"")</f>
        <v>0</v>
      </c>
      <c r="J111" s="159"/>
      <c r="K111" s="159">
        <f>IFERROR(_xlfn.XLOOKUP($A111,Raw_Data!$B:$B,Raw_Data!NN:NN),"")</f>
        <v>0</v>
      </c>
      <c r="L111" s="159">
        <f>IFERROR(_xlfn.XLOOKUP($A111,Raw_Data!$B:$B,Raw_Data!OZ:OZ),"")</f>
        <v>0</v>
      </c>
      <c r="M111" s="159">
        <f>IFERROR(_xlfn.XLOOKUP($A111,Raw_Data!$B:$B,Raw_Data!PA:PA),"")</f>
        <v>0</v>
      </c>
      <c r="N111" s="159">
        <f>IFERROR(_xlfn.XLOOKUP($A111,Raw_Data!$B:$B,Raw_Data!NQ:NQ),"")</f>
        <v>0</v>
      </c>
      <c r="O111" s="160" t="str">
        <f>IFERROR(1-(SUMIF(PA!$B:$B,$A111,PA!$AI:$AI)/($AA111+SUMIF(PA!$B:$B,$A111,PA!$AI:$AI))),"")</f>
        <v/>
      </c>
      <c r="P111" s="160"/>
      <c r="Q111" s="161"/>
      <c r="R111" s="160" t="str">
        <f>IFERROR(1-(SUMIF(GA!$C:$C,$A111,GA!$X:$X)/($AA111+SUMIF(GA!$C:$C,$A111,GA!$X:$X))),"")</f>
        <v/>
      </c>
      <c r="S111" s="156"/>
      <c r="T111" s="161"/>
      <c r="U111" s="162" t="str">
        <f t="shared" si="5"/>
        <v/>
      </c>
      <c r="V111" s="162" t="str">
        <f>IFERROR(_xlfn.XLOOKUP($A111,Raw_Data!$B:$B,Raw_Data!$PE:$PE),"")</f>
        <v/>
      </c>
      <c r="W111" s="163">
        <f t="shared" si="7"/>
        <v>0</v>
      </c>
      <c r="X111" s="155">
        <f>IFERROR(_xlfn.XLOOKUP($A111,Raw_Data!$B:$B,Raw_Data!$PB:$PB),"")</f>
        <v>0</v>
      </c>
      <c r="Y111" s="155">
        <f>IFERROR(_xlfn.XLOOKUP($A111,Raw_Data!$B:$B,Raw_Data!$OU:$OU),"")</f>
        <v>0</v>
      </c>
      <c r="Z111" s="155"/>
      <c r="AA111" s="155">
        <f>IFERROR(_xlfn.XLOOKUP($A111,Raw_Data!$B:$B,Raw_Data!$OU:$OU),"")</f>
        <v>0</v>
      </c>
      <c r="AB111" s="155">
        <f>IFERROR(_xlfn.XLOOKUP($A111,Raw_Data!$B:$B,Raw_Data!$I:$I)/1000,"")</f>
        <v>91.87</v>
      </c>
      <c r="AC111" s="164">
        <f>IFERROR(_xlfn.XLOOKUP($D111,'Modelling New'!$D:$D,'Modelling New'!$P:$P),"")</f>
        <v>4.3354838709677423</v>
      </c>
      <c r="AD111" s="155">
        <f>IFERROR(_xlfn.XLOOKUP($D111,'Modelling New'!$D:$D,'Modelling New'!$T:$T)*1000,"")</f>
        <v>312148.29563285218</v>
      </c>
      <c r="AE111" s="165">
        <f>IFERROR(_xlfn.XLOOKUP($D111,'Modelling New'!$D:$D,'Modelling New'!$O:$O),"")</f>
        <v>0.78841974165760786</v>
      </c>
      <c r="AF111" s="165">
        <f>IFERROR(_xlfn.XLOOKUP($D111,'Modelling New'!$D:$D,'Modelling New'!$W:$W),"")</f>
        <v>0.14242421139621306</v>
      </c>
      <c r="AG111" s="165">
        <f>IFERROR(_xlfn.XLOOKUP($D111,'Modelling New'!$D:$D,'Modelling New'!AE:AE),"")</f>
        <v>0.99750000000000005</v>
      </c>
      <c r="AH111" s="165">
        <f>IFERROR(_xlfn.XLOOKUP($D111,'Modelling New'!$D:$D,'Modelling New'!AF:AF),"")</f>
        <v>0.99750000000000005</v>
      </c>
      <c r="AI111" s="156"/>
      <c r="AJ111" s="156"/>
      <c r="AK111" s="156"/>
      <c r="AL111" s="156"/>
      <c r="AM111" s="156"/>
      <c r="AN111" s="166"/>
      <c r="AO111" s="163"/>
      <c r="AP111" s="163"/>
      <c r="AQ111" s="163"/>
      <c r="AR111" s="155">
        <f>IFERROR(_xlfn.XLOOKUP(Table13[[#This Row],[Month Year]],Modelling[Month],Modelling[Bugt_Capacity]),"")</f>
        <v>91.32</v>
      </c>
      <c r="AS111" s="155"/>
    </row>
    <row r="112" spans="1:45" x14ac:dyDescent="0.35">
      <c r="A112" s="154">
        <f t="shared" si="6"/>
        <v>45855</v>
      </c>
      <c r="B112" s="155">
        <f>YEAR(Table13[[#This Row],[Date]])+IF(MONTH(Table13[[#This Row],[Date]])&gt;=4,1,0)</f>
        <v>2026</v>
      </c>
      <c r="C112" s="156">
        <f>YEAR(Table13[[#This Row],[Date]])</f>
        <v>2025</v>
      </c>
      <c r="D112" s="157">
        <f>Table13[[#This Row],[Date]]-DAY(Table13[[#This Row],[Date]])+1</f>
        <v>45839</v>
      </c>
      <c r="E112" s="156">
        <f t="shared" si="4"/>
        <v>31</v>
      </c>
      <c r="F112" s="158">
        <f>IFERROR(_xlfn.XLOOKUP($A112,Raw_Data!$B:$B,Raw_Data!$OV:$OV),"")</f>
        <v>0</v>
      </c>
      <c r="G112" s="159">
        <f>IFERROR(_xlfn.XLOOKUP($A112,Raw_Data!$B:$B,Raw_Data!$OW:$OW),"")</f>
        <v>0</v>
      </c>
      <c r="H112" s="159"/>
      <c r="I112" s="159">
        <f>IFERROR(_xlfn.XLOOKUP($A112,Raw_Data!$B:$B,Raw_Data!$OX:$OX),"")</f>
        <v>0</v>
      </c>
      <c r="J112" s="159"/>
      <c r="K112" s="159">
        <f>IFERROR(_xlfn.XLOOKUP($A112,Raw_Data!$B:$B,Raw_Data!NN:NN),"")</f>
        <v>0</v>
      </c>
      <c r="L112" s="159">
        <f>IFERROR(_xlfn.XLOOKUP($A112,Raw_Data!$B:$B,Raw_Data!OZ:OZ),"")</f>
        <v>0</v>
      </c>
      <c r="M112" s="159">
        <f>IFERROR(_xlfn.XLOOKUP($A112,Raw_Data!$B:$B,Raw_Data!PA:PA),"")</f>
        <v>0</v>
      </c>
      <c r="N112" s="159">
        <f>IFERROR(_xlfn.XLOOKUP($A112,Raw_Data!$B:$B,Raw_Data!NQ:NQ),"")</f>
        <v>0</v>
      </c>
      <c r="O112" s="160" t="str">
        <f>IFERROR(1-(SUMIF(PA!$B:$B,$A112,PA!$AI:$AI)/($AA112+SUMIF(PA!$B:$B,$A112,PA!$AI:$AI))),"")</f>
        <v/>
      </c>
      <c r="P112" s="160"/>
      <c r="Q112" s="161"/>
      <c r="R112" s="160" t="str">
        <f>IFERROR(1-(SUMIF(GA!$C:$C,$A112,GA!$X:$X)/($AA112+SUMIF(GA!$C:$C,$A112,GA!$X:$X))),"")</f>
        <v/>
      </c>
      <c r="S112" s="156"/>
      <c r="T112" s="161"/>
      <c r="U112" s="162" t="str">
        <f t="shared" si="5"/>
        <v/>
      </c>
      <c r="V112" s="162" t="str">
        <f>IFERROR(_xlfn.XLOOKUP($A112,Raw_Data!$B:$B,Raw_Data!$PE:$PE),"")</f>
        <v/>
      </c>
      <c r="W112" s="163">
        <f t="shared" si="7"/>
        <v>0</v>
      </c>
      <c r="X112" s="155">
        <f>IFERROR(_xlfn.XLOOKUP($A112,Raw_Data!$B:$B,Raw_Data!$PB:$PB),"")</f>
        <v>0</v>
      </c>
      <c r="Y112" s="155">
        <f>IFERROR(_xlfn.XLOOKUP($A112,Raw_Data!$B:$B,Raw_Data!$OU:$OU),"")</f>
        <v>0</v>
      </c>
      <c r="Z112" s="155"/>
      <c r="AA112" s="155">
        <f>IFERROR(_xlfn.XLOOKUP($A112,Raw_Data!$B:$B,Raw_Data!$OU:$OU),"")</f>
        <v>0</v>
      </c>
      <c r="AB112" s="155">
        <f>IFERROR(_xlfn.XLOOKUP($A112,Raw_Data!$B:$B,Raw_Data!$I:$I)/1000,"")</f>
        <v>91.87</v>
      </c>
      <c r="AC112" s="164">
        <f>IFERROR(_xlfn.XLOOKUP($D112,'Modelling New'!$D:$D,'Modelling New'!$P:$P),"")</f>
        <v>4.3354838709677423</v>
      </c>
      <c r="AD112" s="155">
        <f>IFERROR(_xlfn.XLOOKUP($D112,'Modelling New'!$D:$D,'Modelling New'!$T:$T)*1000,"")</f>
        <v>312148.29563285218</v>
      </c>
      <c r="AE112" s="165">
        <f>IFERROR(_xlfn.XLOOKUP($D112,'Modelling New'!$D:$D,'Modelling New'!$O:$O),"")</f>
        <v>0.78841974165760786</v>
      </c>
      <c r="AF112" s="165">
        <f>IFERROR(_xlfn.XLOOKUP($D112,'Modelling New'!$D:$D,'Modelling New'!$W:$W),"")</f>
        <v>0.14242421139621306</v>
      </c>
      <c r="AG112" s="165">
        <f>IFERROR(_xlfn.XLOOKUP($D112,'Modelling New'!$D:$D,'Modelling New'!AE:AE),"")</f>
        <v>0.99750000000000005</v>
      </c>
      <c r="AH112" s="165">
        <f>IFERROR(_xlfn.XLOOKUP($D112,'Modelling New'!$D:$D,'Modelling New'!AF:AF),"")</f>
        <v>0.99750000000000005</v>
      </c>
      <c r="AI112" s="156"/>
      <c r="AJ112" s="156"/>
      <c r="AK112" s="156"/>
      <c r="AL112" s="156"/>
      <c r="AM112" s="156"/>
      <c r="AN112" s="166"/>
      <c r="AO112" s="163"/>
      <c r="AP112" s="163"/>
      <c r="AQ112" s="163"/>
      <c r="AR112" s="155">
        <f>IFERROR(_xlfn.XLOOKUP(Table13[[#This Row],[Month Year]],Modelling[Month],Modelling[Bugt_Capacity]),"")</f>
        <v>91.32</v>
      </c>
      <c r="AS112" s="155"/>
    </row>
    <row r="113" spans="1:45" x14ac:dyDescent="0.35">
      <c r="A113" s="154">
        <f t="shared" si="6"/>
        <v>45856</v>
      </c>
      <c r="B113" s="155">
        <f>YEAR(Table13[[#This Row],[Date]])+IF(MONTH(Table13[[#This Row],[Date]])&gt;=4,1,0)</f>
        <v>2026</v>
      </c>
      <c r="C113" s="156">
        <f>YEAR(Table13[[#This Row],[Date]])</f>
        <v>2025</v>
      </c>
      <c r="D113" s="157">
        <f>Table13[[#This Row],[Date]]-DAY(Table13[[#This Row],[Date]])+1</f>
        <v>45839</v>
      </c>
      <c r="E113" s="156">
        <f t="shared" si="4"/>
        <v>31</v>
      </c>
      <c r="F113" s="158">
        <f>IFERROR(_xlfn.XLOOKUP($A113,Raw_Data!$B:$B,Raw_Data!$OV:$OV),"")</f>
        <v>0</v>
      </c>
      <c r="G113" s="159">
        <f>IFERROR(_xlfn.XLOOKUP($A113,Raw_Data!$B:$B,Raw_Data!$OW:$OW),"")</f>
        <v>0</v>
      </c>
      <c r="H113" s="159"/>
      <c r="I113" s="159">
        <f>IFERROR(_xlfn.XLOOKUP($A113,Raw_Data!$B:$B,Raw_Data!$OX:$OX),"")</f>
        <v>0</v>
      </c>
      <c r="J113" s="159"/>
      <c r="K113" s="159">
        <f>IFERROR(_xlfn.XLOOKUP($A113,Raw_Data!$B:$B,Raw_Data!NN:NN),"")</f>
        <v>0</v>
      </c>
      <c r="L113" s="159">
        <f>IFERROR(_xlfn.XLOOKUP($A113,Raw_Data!$B:$B,Raw_Data!OZ:OZ),"")</f>
        <v>0</v>
      </c>
      <c r="M113" s="159">
        <f>IFERROR(_xlfn.XLOOKUP($A113,Raw_Data!$B:$B,Raw_Data!PA:PA),"")</f>
        <v>0</v>
      </c>
      <c r="N113" s="159">
        <f>IFERROR(_xlfn.XLOOKUP($A113,Raw_Data!$B:$B,Raw_Data!NQ:NQ),"")</f>
        <v>0</v>
      </c>
      <c r="O113" s="160" t="str">
        <f>IFERROR(1-(SUMIF(PA!$B:$B,$A113,PA!$AI:$AI)/($AA113+SUMIF(PA!$B:$B,$A113,PA!$AI:$AI))),"")</f>
        <v/>
      </c>
      <c r="P113" s="160"/>
      <c r="Q113" s="161"/>
      <c r="R113" s="160" t="str">
        <f>IFERROR(1-(SUMIF(GA!$C:$C,$A113,GA!$X:$X)/($AA113+SUMIF(GA!$C:$C,$A113,GA!$X:$X))),"")</f>
        <v/>
      </c>
      <c r="S113" s="156"/>
      <c r="T113" s="161"/>
      <c r="U113" s="162" t="str">
        <f t="shared" si="5"/>
        <v/>
      </c>
      <c r="V113" s="162" t="str">
        <f>IFERROR(_xlfn.XLOOKUP($A113,Raw_Data!$B:$B,Raw_Data!$PE:$PE),"")</f>
        <v/>
      </c>
      <c r="W113" s="163">
        <f t="shared" si="7"/>
        <v>0</v>
      </c>
      <c r="X113" s="155">
        <f>IFERROR(_xlfn.XLOOKUP($A113,Raw_Data!$B:$B,Raw_Data!$PB:$PB),"")</f>
        <v>0</v>
      </c>
      <c r="Y113" s="155">
        <f>IFERROR(_xlfn.XLOOKUP($A113,Raw_Data!$B:$B,Raw_Data!$OU:$OU),"")</f>
        <v>0</v>
      </c>
      <c r="Z113" s="155"/>
      <c r="AA113" s="155">
        <f>IFERROR(_xlfn.XLOOKUP($A113,Raw_Data!$B:$B,Raw_Data!$OU:$OU),"")</f>
        <v>0</v>
      </c>
      <c r="AB113" s="155">
        <f>IFERROR(_xlfn.XLOOKUP($A113,Raw_Data!$B:$B,Raw_Data!$I:$I)/1000,"")</f>
        <v>91.87</v>
      </c>
      <c r="AC113" s="164">
        <f>IFERROR(_xlfn.XLOOKUP($D113,'Modelling New'!$D:$D,'Modelling New'!$P:$P),"")</f>
        <v>4.3354838709677423</v>
      </c>
      <c r="AD113" s="155">
        <f>IFERROR(_xlfn.XLOOKUP($D113,'Modelling New'!$D:$D,'Modelling New'!$T:$T)*1000,"")</f>
        <v>312148.29563285218</v>
      </c>
      <c r="AE113" s="165">
        <f>IFERROR(_xlfn.XLOOKUP($D113,'Modelling New'!$D:$D,'Modelling New'!$O:$O),"")</f>
        <v>0.78841974165760786</v>
      </c>
      <c r="AF113" s="165">
        <f>IFERROR(_xlfn.XLOOKUP($D113,'Modelling New'!$D:$D,'Modelling New'!$W:$W),"")</f>
        <v>0.14242421139621306</v>
      </c>
      <c r="AG113" s="165">
        <f>IFERROR(_xlfn.XLOOKUP($D113,'Modelling New'!$D:$D,'Modelling New'!AE:AE),"")</f>
        <v>0.99750000000000005</v>
      </c>
      <c r="AH113" s="165">
        <f>IFERROR(_xlfn.XLOOKUP($D113,'Modelling New'!$D:$D,'Modelling New'!AF:AF),"")</f>
        <v>0.99750000000000005</v>
      </c>
      <c r="AI113" s="156"/>
      <c r="AJ113" s="156"/>
      <c r="AK113" s="156"/>
      <c r="AL113" s="156"/>
      <c r="AM113" s="156"/>
      <c r="AN113" s="166"/>
      <c r="AO113" s="163"/>
      <c r="AP113" s="163"/>
      <c r="AQ113" s="163"/>
      <c r="AR113" s="155">
        <f>IFERROR(_xlfn.XLOOKUP(Table13[[#This Row],[Month Year]],Modelling[Month],Modelling[Bugt_Capacity]),"")</f>
        <v>91.32</v>
      </c>
      <c r="AS113" s="155"/>
    </row>
    <row r="114" spans="1:45" x14ac:dyDescent="0.35">
      <c r="A114" s="154">
        <f t="shared" si="6"/>
        <v>45857</v>
      </c>
      <c r="B114" s="155">
        <f>YEAR(Table13[[#This Row],[Date]])+IF(MONTH(Table13[[#This Row],[Date]])&gt;=4,1,0)</f>
        <v>2026</v>
      </c>
      <c r="C114" s="156">
        <f>YEAR(Table13[[#This Row],[Date]])</f>
        <v>2025</v>
      </c>
      <c r="D114" s="157">
        <f>Table13[[#This Row],[Date]]-DAY(Table13[[#This Row],[Date]])+1</f>
        <v>45839</v>
      </c>
      <c r="E114" s="156">
        <f t="shared" si="4"/>
        <v>31</v>
      </c>
      <c r="F114" s="158">
        <f>IFERROR(_xlfn.XLOOKUP($A114,Raw_Data!$B:$B,Raw_Data!$OV:$OV),"")</f>
        <v>0</v>
      </c>
      <c r="G114" s="159">
        <f>IFERROR(_xlfn.XLOOKUP($A114,Raw_Data!$B:$B,Raw_Data!$OW:$OW),"")</f>
        <v>0</v>
      </c>
      <c r="H114" s="159"/>
      <c r="I114" s="159">
        <f>IFERROR(_xlfn.XLOOKUP($A114,Raw_Data!$B:$B,Raw_Data!$OX:$OX),"")</f>
        <v>0</v>
      </c>
      <c r="J114" s="159"/>
      <c r="K114" s="159">
        <f>IFERROR(_xlfn.XLOOKUP($A114,Raw_Data!$B:$B,Raw_Data!NN:NN),"")</f>
        <v>0</v>
      </c>
      <c r="L114" s="159">
        <f>IFERROR(_xlfn.XLOOKUP($A114,Raw_Data!$B:$B,Raw_Data!OZ:OZ),"")</f>
        <v>0</v>
      </c>
      <c r="M114" s="159">
        <f>IFERROR(_xlfn.XLOOKUP($A114,Raw_Data!$B:$B,Raw_Data!PA:PA),"")</f>
        <v>0</v>
      </c>
      <c r="N114" s="159">
        <f>IFERROR(_xlfn.XLOOKUP($A114,Raw_Data!$B:$B,Raw_Data!NQ:NQ),"")</f>
        <v>0</v>
      </c>
      <c r="O114" s="160" t="str">
        <f>IFERROR(1-(SUMIF(PA!$B:$B,$A114,PA!$AI:$AI)/($AA114+SUMIF(PA!$B:$B,$A114,PA!$AI:$AI))),"")</f>
        <v/>
      </c>
      <c r="P114" s="160"/>
      <c r="Q114" s="161"/>
      <c r="R114" s="160" t="str">
        <f>IFERROR(1-(SUMIF(GA!$C:$C,$A114,GA!$X:$X)/($AA114+SUMIF(GA!$C:$C,$A114,GA!$X:$X))),"")</f>
        <v/>
      </c>
      <c r="S114" s="156"/>
      <c r="T114" s="161"/>
      <c r="U114" s="162" t="str">
        <f t="shared" si="5"/>
        <v/>
      </c>
      <c r="V114" s="162" t="str">
        <f>IFERROR(_xlfn.XLOOKUP($A114,Raw_Data!$B:$B,Raw_Data!$PE:$PE),"")</f>
        <v/>
      </c>
      <c r="W114" s="163">
        <f t="shared" si="7"/>
        <v>0</v>
      </c>
      <c r="X114" s="155">
        <f>IFERROR(_xlfn.XLOOKUP($A114,Raw_Data!$B:$B,Raw_Data!$PB:$PB),"")</f>
        <v>0</v>
      </c>
      <c r="Y114" s="155">
        <f>IFERROR(_xlfn.XLOOKUP($A114,Raw_Data!$B:$B,Raw_Data!$OU:$OU),"")</f>
        <v>0</v>
      </c>
      <c r="Z114" s="155"/>
      <c r="AA114" s="155">
        <f>IFERROR(_xlfn.XLOOKUP($A114,Raw_Data!$B:$B,Raw_Data!$OU:$OU),"")</f>
        <v>0</v>
      </c>
      <c r="AB114" s="155">
        <f>IFERROR(_xlfn.XLOOKUP($A114,Raw_Data!$B:$B,Raw_Data!$I:$I)/1000,"")</f>
        <v>91.87</v>
      </c>
      <c r="AC114" s="164">
        <f>IFERROR(_xlfn.XLOOKUP($D114,'Modelling New'!$D:$D,'Modelling New'!$P:$P),"")</f>
        <v>4.3354838709677423</v>
      </c>
      <c r="AD114" s="155">
        <f>IFERROR(_xlfn.XLOOKUP($D114,'Modelling New'!$D:$D,'Modelling New'!$T:$T)*1000,"")</f>
        <v>312148.29563285218</v>
      </c>
      <c r="AE114" s="165">
        <f>IFERROR(_xlfn.XLOOKUP($D114,'Modelling New'!$D:$D,'Modelling New'!$O:$O),"")</f>
        <v>0.78841974165760786</v>
      </c>
      <c r="AF114" s="165">
        <f>IFERROR(_xlfn.XLOOKUP($D114,'Modelling New'!$D:$D,'Modelling New'!$W:$W),"")</f>
        <v>0.14242421139621306</v>
      </c>
      <c r="AG114" s="165">
        <f>IFERROR(_xlfn.XLOOKUP($D114,'Modelling New'!$D:$D,'Modelling New'!AE:AE),"")</f>
        <v>0.99750000000000005</v>
      </c>
      <c r="AH114" s="165">
        <f>IFERROR(_xlfn.XLOOKUP($D114,'Modelling New'!$D:$D,'Modelling New'!AF:AF),"")</f>
        <v>0.99750000000000005</v>
      </c>
      <c r="AI114" s="156"/>
      <c r="AJ114" s="156"/>
      <c r="AK114" s="156"/>
      <c r="AL114" s="156"/>
      <c r="AM114" s="156"/>
      <c r="AN114" s="166"/>
      <c r="AO114" s="163"/>
      <c r="AP114" s="163"/>
      <c r="AQ114" s="163"/>
      <c r="AR114" s="155">
        <f>IFERROR(_xlfn.XLOOKUP(Table13[[#This Row],[Month Year]],Modelling[Month],Modelling[Bugt_Capacity]),"")</f>
        <v>91.32</v>
      </c>
      <c r="AS114" s="155"/>
    </row>
    <row r="115" spans="1:45" x14ac:dyDescent="0.35">
      <c r="A115" s="154">
        <f t="shared" si="6"/>
        <v>45858</v>
      </c>
      <c r="B115" s="155">
        <f>YEAR(Table13[[#This Row],[Date]])+IF(MONTH(Table13[[#This Row],[Date]])&gt;=4,1,0)</f>
        <v>2026</v>
      </c>
      <c r="C115" s="156">
        <f>YEAR(Table13[[#This Row],[Date]])</f>
        <v>2025</v>
      </c>
      <c r="D115" s="157">
        <f>Table13[[#This Row],[Date]]-DAY(Table13[[#This Row],[Date]])+1</f>
        <v>45839</v>
      </c>
      <c r="E115" s="156">
        <f t="shared" si="4"/>
        <v>31</v>
      </c>
      <c r="F115" s="158">
        <f>IFERROR(_xlfn.XLOOKUP($A115,Raw_Data!$B:$B,Raw_Data!$OV:$OV),"")</f>
        <v>0</v>
      </c>
      <c r="G115" s="159">
        <f>IFERROR(_xlfn.XLOOKUP($A115,Raw_Data!$B:$B,Raw_Data!$OW:$OW),"")</f>
        <v>0</v>
      </c>
      <c r="H115" s="159"/>
      <c r="I115" s="159">
        <f>IFERROR(_xlfn.XLOOKUP($A115,Raw_Data!$B:$B,Raw_Data!$OX:$OX),"")</f>
        <v>0</v>
      </c>
      <c r="J115" s="159"/>
      <c r="K115" s="159">
        <f>IFERROR(_xlfn.XLOOKUP($A115,Raw_Data!$B:$B,Raw_Data!NN:NN),"")</f>
        <v>0</v>
      </c>
      <c r="L115" s="159">
        <f>IFERROR(_xlfn.XLOOKUP($A115,Raw_Data!$B:$B,Raw_Data!OZ:OZ),"")</f>
        <v>0</v>
      </c>
      <c r="M115" s="159">
        <f>IFERROR(_xlfn.XLOOKUP($A115,Raw_Data!$B:$B,Raw_Data!PA:PA),"")</f>
        <v>0</v>
      </c>
      <c r="N115" s="159">
        <f>IFERROR(_xlfn.XLOOKUP($A115,Raw_Data!$B:$B,Raw_Data!NQ:NQ),"")</f>
        <v>0</v>
      </c>
      <c r="O115" s="160" t="str">
        <f>IFERROR(1-(SUMIF(PA!$B:$B,$A115,PA!$AI:$AI)/($AA115+SUMIF(PA!$B:$B,$A115,PA!$AI:$AI))),"")</f>
        <v/>
      </c>
      <c r="P115" s="160"/>
      <c r="Q115" s="161"/>
      <c r="R115" s="160" t="str">
        <f>IFERROR(1-(SUMIF(GA!$C:$C,$A115,GA!$X:$X)/($AA115+SUMIF(GA!$C:$C,$A115,GA!$X:$X))),"")</f>
        <v/>
      </c>
      <c r="S115" s="156"/>
      <c r="T115" s="161"/>
      <c r="U115" s="162" t="str">
        <f t="shared" si="5"/>
        <v/>
      </c>
      <c r="V115" s="162" t="str">
        <f>IFERROR(_xlfn.XLOOKUP($A115,Raw_Data!$B:$B,Raw_Data!$PE:$PE),"")</f>
        <v/>
      </c>
      <c r="W115" s="163">
        <f t="shared" si="7"/>
        <v>0</v>
      </c>
      <c r="X115" s="155">
        <f>IFERROR(_xlfn.XLOOKUP($A115,Raw_Data!$B:$B,Raw_Data!$PB:$PB),"")</f>
        <v>0</v>
      </c>
      <c r="Y115" s="155">
        <f>IFERROR(_xlfn.XLOOKUP($A115,Raw_Data!$B:$B,Raw_Data!$OU:$OU),"")</f>
        <v>0</v>
      </c>
      <c r="Z115" s="155"/>
      <c r="AA115" s="155">
        <f>IFERROR(_xlfn.XLOOKUP($A115,Raw_Data!$B:$B,Raw_Data!$OU:$OU),"")</f>
        <v>0</v>
      </c>
      <c r="AB115" s="155">
        <f>IFERROR(_xlfn.XLOOKUP($A115,Raw_Data!$B:$B,Raw_Data!$I:$I)/1000,"")</f>
        <v>91.87</v>
      </c>
      <c r="AC115" s="164">
        <f>IFERROR(_xlfn.XLOOKUP($D115,'Modelling New'!$D:$D,'Modelling New'!$P:$P),"")</f>
        <v>4.3354838709677423</v>
      </c>
      <c r="AD115" s="155">
        <f>IFERROR(_xlfn.XLOOKUP($D115,'Modelling New'!$D:$D,'Modelling New'!$T:$T)*1000,"")</f>
        <v>312148.29563285218</v>
      </c>
      <c r="AE115" s="165">
        <f>IFERROR(_xlfn.XLOOKUP($D115,'Modelling New'!$D:$D,'Modelling New'!$O:$O),"")</f>
        <v>0.78841974165760786</v>
      </c>
      <c r="AF115" s="165">
        <f>IFERROR(_xlfn.XLOOKUP($D115,'Modelling New'!$D:$D,'Modelling New'!$W:$W),"")</f>
        <v>0.14242421139621306</v>
      </c>
      <c r="AG115" s="165">
        <f>IFERROR(_xlfn.XLOOKUP($D115,'Modelling New'!$D:$D,'Modelling New'!AE:AE),"")</f>
        <v>0.99750000000000005</v>
      </c>
      <c r="AH115" s="165">
        <f>IFERROR(_xlfn.XLOOKUP($D115,'Modelling New'!$D:$D,'Modelling New'!AF:AF),"")</f>
        <v>0.99750000000000005</v>
      </c>
      <c r="AI115" s="156"/>
      <c r="AJ115" s="156"/>
      <c r="AK115" s="156"/>
      <c r="AL115" s="156"/>
      <c r="AM115" s="156"/>
      <c r="AN115" s="166"/>
      <c r="AO115" s="163"/>
      <c r="AP115" s="163"/>
      <c r="AQ115" s="163"/>
      <c r="AR115" s="155">
        <f>IFERROR(_xlfn.XLOOKUP(Table13[[#This Row],[Month Year]],Modelling[Month],Modelling[Bugt_Capacity]),"")</f>
        <v>91.32</v>
      </c>
      <c r="AS115" s="155"/>
    </row>
    <row r="116" spans="1:45" x14ac:dyDescent="0.35">
      <c r="A116" s="154">
        <f t="shared" si="6"/>
        <v>45859</v>
      </c>
      <c r="B116" s="155">
        <f>YEAR(Table13[[#This Row],[Date]])+IF(MONTH(Table13[[#This Row],[Date]])&gt;=4,1,0)</f>
        <v>2026</v>
      </c>
      <c r="C116" s="156">
        <f>YEAR(Table13[[#This Row],[Date]])</f>
        <v>2025</v>
      </c>
      <c r="D116" s="157">
        <f>Table13[[#This Row],[Date]]-DAY(Table13[[#This Row],[Date]])+1</f>
        <v>45839</v>
      </c>
      <c r="E116" s="156">
        <f t="shared" si="4"/>
        <v>31</v>
      </c>
      <c r="F116" s="158">
        <f>IFERROR(_xlfn.XLOOKUP($A116,Raw_Data!$B:$B,Raw_Data!$OV:$OV),"")</f>
        <v>0</v>
      </c>
      <c r="G116" s="159">
        <f>IFERROR(_xlfn.XLOOKUP($A116,Raw_Data!$B:$B,Raw_Data!$OW:$OW),"")</f>
        <v>0</v>
      </c>
      <c r="H116" s="159"/>
      <c r="I116" s="159">
        <f>IFERROR(_xlfn.XLOOKUP($A116,Raw_Data!$B:$B,Raw_Data!$OX:$OX),"")</f>
        <v>0</v>
      </c>
      <c r="J116" s="159"/>
      <c r="K116" s="159">
        <f>IFERROR(_xlfn.XLOOKUP($A116,Raw_Data!$B:$B,Raw_Data!NN:NN),"")</f>
        <v>0</v>
      </c>
      <c r="L116" s="159">
        <f>IFERROR(_xlfn.XLOOKUP($A116,Raw_Data!$B:$B,Raw_Data!OZ:OZ),"")</f>
        <v>0</v>
      </c>
      <c r="M116" s="159">
        <f>IFERROR(_xlfn.XLOOKUP($A116,Raw_Data!$B:$B,Raw_Data!PA:PA),"")</f>
        <v>0</v>
      </c>
      <c r="N116" s="159">
        <f>IFERROR(_xlfn.XLOOKUP($A116,Raw_Data!$B:$B,Raw_Data!NQ:NQ),"")</f>
        <v>0</v>
      </c>
      <c r="O116" s="160" t="str">
        <f>IFERROR(1-(SUMIF(PA!$B:$B,$A116,PA!$AI:$AI)/($AA116+SUMIF(PA!$B:$B,$A116,PA!$AI:$AI))),"")</f>
        <v/>
      </c>
      <c r="P116" s="160"/>
      <c r="Q116" s="161"/>
      <c r="R116" s="160" t="str">
        <f>IFERROR(1-(SUMIF(GA!$C:$C,$A116,GA!$X:$X)/($AA116+SUMIF(GA!$C:$C,$A116,GA!$X:$X))),"")</f>
        <v/>
      </c>
      <c r="S116" s="156"/>
      <c r="T116" s="161"/>
      <c r="U116" s="162" t="str">
        <f t="shared" si="5"/>
        <v/>
      </c>
      <c r="V116" s="162" t="str">
        <f>IFERROR(_xlfn.XLOOKUP($A116,Raw_Data!$B:$B,Raw_Data!$PE:$PE),"")</f>
        <v/>
      </c>
      <c r="W116" s="163">
        <f t="shared" si="7"/>
        <v>0</v>
      </c>
      <c r="X116" s="155">
        <f>IFERROR(_xlfn.XLOOKUP($A116,Raw_Data!$B:$B,Raw_Data!$PB:$PB),"")</f>
        <v>0</v>
      </c>
      <c r="Y116" s="155">
        <f>IFERROR(_xlfn.XLOOKUP($A116,Raw_Data!$B:$B,Raw_Data!$OU:$OU),"")</f>
        <v>0</v>
      </c>
      <c r="Z116" s="155"/>
      <c r="AA116" s="155">
        <f>IFERROR(_xlfn.XLOOKUP($A116,Raw_Data!$B:$B,Raw_Data!$OU:$OU),"")</f>
        <v>0</v>
      </c>
      <c r="AB116" s="155">
        <f>IFERROR(_xlfn.XLOOKUP($A116,Raw_Data!$B:$B,Raw_Data!$I:$I)/1000,"")</f>
        <v>91.87</v>
      </c>
      <c r="AC116" s="164">
        <f>IFERROR(_xlfn.XLOOKUP($D116,'Modelling New'!$D:$D,'Modelling New'!$P:$P),"")</f>
        <v>4.3354838709677423</v>
      </c>
      <c r="AD116" s="155">
        <f>IFERROR(_xlfn.XLOOKUP($D116,'Modelling New'!$D:$D,'Modelling New'!$T:$T)*1000,"")</f>
        <v>312148.29563285218</v>
      </c>
      <c r="AE116" s="165">
        <f>IFERROR(_xlfn.XLOOKUP($D116,'Modelling New'!$D:$D,'Modelling New'!$O:$O),"")</f>
        <v>0.78841974165760786</v>
      </c>
      <c r="AF116" s="165">
        <f>IFERROR(_xlfn.XLOOKUP($D116,'Modelling New'!$D:$D,'Modelling New'!$W:$W),"")</f>
        <v>0.14242421139621306</v>
      </c>
      <c r="AG116" s="165">
        <f>IFERROR(_xlfn.XLOOKUP($D116,'Modelling New'!$D:$D,'Modelling New'!AE:AE),"")</f>
        <v>0.99750000000000005</v>
      </c>
      <c r="AH116" s="165">
        <f>IFERROR(_xlfn.XLOOKUP($D116,'Modelling New'!$D:$D,'Modelling New'!AF:AF),"")</f>
        <v>0.99750000000000005</v>
      </c>
      <c r="AI116" s="156"/>
      <c r="AJ116" s="156"/>
      <c r="AK116" s="156"/>
      <c r="AL116" s="156"/>
      <c r="AM116" s="156"/>
      <c r="AN116" s="166"/>
      <c r="AO116" s="163"/>
      <c r="AP116" s="163"/>
      <c r="AQ116" s="163"/>
      <c r="AR116" s="155">
        <f>IFERROR(_xlfn.XLOOKUP(Table13[[#This Row],[Month Year]],Modelling[Month],Modelling[Bugt_Capacity]),"")</f>
        <v>91.32</v>
      </c>
      <c r="AS116" s="155"/>
    </row>
    <row r="117" spans="1:45" x14ac:dyDescent="0.35">
      <c r="A117" s="154">
        <f t="shared" si="6"/>
        <v>45860</v>
      </c>
      <c r="B117" s="155">
        <f>YEAR(Table13[[#This Row],[Date]])+IF(MONTH(Table13[[#This Row],[Date]])&gt;=4,1,0)</f>
        <v>2026</v>
      </c>
      <c r="C117" s="156">
        <f>YEAR(Table13[[#This Row],[Date]])</f>
        <v>2025</v>
      </c>
      <c r="D117" s="157">
        <f>Table13[[#This Row],[Date]]-DAY(Table13[[#This Row],[Date]])+1</f>
        <v>45839</v>
      </c>
      <c r="E117" s="156">
        <f t="shared" si="4"/>
        <v>31</v>
      </c>
      <c r="F117" s="158">
        <f>IFERROR(_xlfn.XLOOKUP($A117,Raw_Data!$B:$B,Raw_Data!$OV:$OV),"")</f>
        <v>0</v>
      </c>
      <c r="G117" s="159">
        <f>IFERROR(_xlfn.XLOOKUP($A117,Raw_Data!$B:$B,Raw_Data!$OW:$OW),"")</f>
        <v>0</v>
      </c>
      <c r="H117" s="159"/>
      <c r="I117" s="159">
        <f>IFERROR(_xlfn.XLOOKUP($A117,Raw_Data!$B:$B,Raw_Data!$OX:$OX),"")</f>
        <v>0</v>
      </c>
      <c r="J117" s="159"/>
      <c r="K117" s="159">
        <f>IFERROR(_xlfn.XLOOKUP($A117,Raw_Data!$B:$B,Raw_Data!NN:NN),"")</f>
        <v>0</v>
      </c>
      <c r="L117" s="159">
        <f>IFERROR(_xlfn.XLOOKUP($A117,Raw_Data!$B:$B,Raw_Data!OZ:OZ),"")</f>
        <v>0</v>
      </c>
      <c r="M117" s="159">
        <f>IFERROR(_xlfn.XLOOKUP($A117,Raw_Data!$B:$B,Raw_Data!PA:PA),"")</f>
        <v>0</v>
      </c>
      <c r="N117" s="159">
        <f>IFERROR(_xlfn.XLOOKUP($A117,Raw_Data!$B:$B,Raw_Data!NQ:NQ),"")</f>
        <v>0</v>
      </c>
      <c r="O117" s="160" t="str">
        <f>IFERROR(1-(SUMIF(PA!$B:$B,$A117,PA!$AI:$AI)/($AA117+SUMIF(PA!$B:$B,$A117,PA!$AI:$AI))),"")</f>
        <v/>
      </c>
      <c r="P117" s="160"/>
      <c r="Q117" s="161"/>
      <c r="R117" s="160" t="str">
        <f>IFERROR(1-(SUMIF(GA!$C:$C,$A117,GA!$X:$X)/($AA117+SUMIF(GA!$C:$C,$A117,GA!$X:$X))),"")</f>
        <v/>
      </c>
      <c r="S117" s="156"/>
      <c r="T117" s="161"/>
      <c r="U117" s="162" t="str">
        <f t="shared" si="5"/>
        <v/>
      </c>
      <c r="V117" s="162" t="str">
        <f>IFERROR(_xlfn.XLOOKUP($A117,Raw_Data!$B:$B,Raw_Data!$PE:$PE),"")</f>
        <v/>
      </c>
      <c r="W117" s="163">
        <f t="shared" si="7"/>
        <v>0</v>
      </c>
      <c r="X117" s="155">
        <f>IFERROR(_xlfn.XLOOKUP($A117,Raw_Data!$B:$B,Raw_Data!$PB:$PB),"")</f>
        <v>0</v>
      </c>
      <c r="Y117" s="155">
        <f>IFERROR(_xlfn.XLOOKUP($A117,Raw_Data!$B:$B,Raw_Data!$OU:$OU),"")</f>
        <v>0</v>
      </c>
      <c r="Z117" s="155"/>
      <c r="AA117" s="155">
        <f>IFERROR(_xlfn.XLOOKUP($A117,Raw_Data!$B:$B,Raw_Data!$OU:$OU),"")</f>
        <v>0</v>
      </c>
      <c r="AB117" s="155">
        <f>IFERROR(_xlfn.XLOOKUP($A117,Raw_Data!$B:$B,Raw_Data!$I:$I)/1000,"")</f>
        <v>91.87</v>
      </c>
      <c r="AC117" s="164">
        <f>IFERROR(_xlfn.XLOOKUP($D117,'Modelling New'!$D:$D,'Modelling New'!$P:$P),"")</f>
        <v>4.3354838709677423</v>
      </c>
      <c r="AD117" s="155">
        <f>IFERROR(_xlfn.XLOOKUP($D117,'Modelling New'!$D:$D,'Modelling New'!$T:$T)*1000,"")</f>
        <v>312148.29563285218</v>
      </c>
      <c r="AE117" s="165">
        <f>IFERROR(_xlfn.XLOOKUP($D117,'Modelling New'!$D:$D,'Modelling New'!$O:$O),"")</f>
        <v>0.78841974165760786</v>
      </c>
      <c r="AF117" s="165">
        <f>IFERROR(_xlfn.XLOOKUP($D117,'Modelling New'!$D:$D,'Modelling New'!$W:$W),"")</f>
        <v>0.14242421139621306</v>
      </c>
      <c r="AG117" s="165">
        <f>IFERROR(_xlfn.XLOOKUP($D117,'Modelling New'!$D:$D,'Modelling New'!AE:AE),"")</f>
        <v>0.99750000000000005</v>
      </c>
      <c r="AH117" s="165">
        <f>IFERROR(_xlfn.XLOOKUP($D117,'Modelling New'!$D:$D,'Modelling New'!AF:AF),"")</f>
        <v>0.99750000000000005</v>
      </c>
      <c r="AI117" s="156"/>
      <c r="AJ117" s="156"/>
      <c r="AK117" s="156"/>
      <c r="AL117" s="156"/>
      <c r="AM117" s="156"/>
      <c r="AN117" s="166"/>
      <c r="AO117" s="163"/>
      <c r="AP117" s="163"/>
      <c r="AQ117" s="163"/>
      <c r="AR117" s="155">
        <f>IFERROR(_xlfn.XLOOKUP(Table13[[#This Row],[Month Year]],Modelling[Month],Modelling[Bugt_Capacity]),"")</f>
        <v>91.32</v>
      </c>
      <c r="AS117" s="155"/>
    </row>
    <row r="118" spans="1:45" x14ac:dyDescent="0.35">
      <c r="A118" s="154">
        <f t="shared" si="6"/>
        <v>45861</v>
      </c>
      <c r="B118" s="155">
        <f>YEAR(Table13[[#This Row],[Date]])+IF(MONTH(Table13[[#This Row],[Date]])&gt;=4,1,0)</f>
        <v>2026</v>
      </c>
      <c r="C118" s="156">
        <f>YEAR(Table13[[#This Row],[Date]])</f>
        <v>2025</v>
      </c>
      <c r="D118" s="157">
        <f>Table13[[#This Row],[Date]]-DAY(Table13[[#This Row],[Date]])+1</f>
        <v>45839</v>
      </c>
      <c r="E118" s="156">
        <f t="shared" si="4"/>
        <v>31</v>
      </c>
      <c r="F118" s="158">
        <f>IFERROR(_xlfn.XLOOKUP($A118,Raw_Data!$B:$B,Raw_Data!$OV:$OV),"")</f>
        <v>0</v>
      </c>
      <c r="G118" s="159">
        <f>IFERROR(_xlfn.XLOOKUP($A118,Raw_Data!$B:$B,Raw_Data!$OW:$OW),"")</f>
        <v>0</v>
      </c>
      <c r="H118" s="159"/>
      <c r="I118" s="159">
        <f>IFERROR(_xlfn.XLOOKUP($A118,Raw_Data!$B:$B,Raw_Data!$OX:$OX),"")</f>
        <v>0</v>
      </c>
      <c r="J118" s="159"/>
      <c r="K118" s="159">
        <f>IFERROR(_xlfn.XLOOKUP($A118,Raw_Data!$B:$B,Raw_Data!NN:NN),"")</f>
        <v>0</v>
      </c>
      <c r="L118" s="159">
        <f>IFERROR(_xlfn.XLOOKUP($A118,Raw_Data!$B:$B,Raw_Data!OZ:OZ),"")</f>
        <v>0</v>
      </c>
      <c r="M118" s="159">
        <f>IFERROR(_xlfn.XLOOKUP($A118,Raw_Data!$B:$B,Raw_Data!PA:PA),"")</f>
        <v>0</v>
      </c>
      <c r="N118" s="159">
        <f>IFERROR(_xlfn.XLOOKUP($A118,Raw_Data!$B:$B,Raw_Data!NQ:NQ),"")</f>
        <v>0</v>
      </c>
      <c r="O118" s="160" t="str">
        <f>IFERROR(1-(SUMIF(PA!$B:$B,$A118,PA!$AI:$AI)/($AA118+SUMIF(PA!$B:$B,$A118,PA!$AI:$AI))),"")</f>
        <v/>
      </c>
      <c r="P118" s="160"/>
      <c r="Q118" s="161"/>
      <c r="R118" s="160" t="str">
        <f>IFERROR(1-(SUMIF(GA!$C:$C,$A118,GA!$X:$X)/($AA118+SUMIF(GA!$C:$C,$A118,GA!$X:$X))),"")</f>
        <v/>
      </c>
      <c r="S118" s="156"/>
      <c r="T118" s="161"/>
      <c r="U118" s="162" t="str">
        <f t="shared" si="5"/>
        <v/>
      </c>
      <c r="V118" s="162" t="str">
        <f>IFERROR(_xlfn.XLOOKUP($A118,Raw_Data!$B:$B,Raw_Data!$PE:$PE),"")</f>
        <v/>
      </c>
      <c r="W118" s="163">
        <f t="shared" si="7"/>
        <v>0</v>
      </c>
      <c r="X118" s="155">
        <f>IFERROR(_xlfn.XLOOKUP($A118,Raw_Data!$B:$B,Raw_Data!$PB:$PB),"")</f>
        <v>0</v>
      </c>
      <c r="Y118" s="155">
        <f>IFERROR(_xlfn.XLOOKUP($A118,Raw_Data!$B:$B,Raw_Data!$OU:$OU),"")</f>
        <v>0</v>
      </c>
      <c r="Z118" s="155"/>
      <c r="AA118" s="155">
        <f>IFERROR(_xlfn.XLOOKUP($A118,Raw_Data!$B:$B,Raw_Data!$OU:$OU),"")</f>
        <v>0</v>
      </c>
      <c r="AB118" s="155">
        <f>IFERROR(_xlfn.XLOOKUP($A118,Raw_Data!$B:$B,Raw_Data!$I:$I)/1000,"")</f>
        <v>91.87</v>
      </c>
      <c r="AC118" s="164">
        <f>IFERROR(_xlfn.XLOOKUP($D118,'Modelling New'!$D:$D,'Modelling New'!$P:$P),"")</f>
        <v>4.3354838709677423</v>
      </c>
      <c r="AD118" s="155">
        <f>IFERROR(_xlfn.XLOOKUP($D118,'Modelling New'!$D:$D,'Modelling New'!$T:$T)*1000,"")</f>
        <v>312148.29563285218</v>
      </c>
      <c r="AE118" s="165">
        <f>IFERROR(_xlfn.XLOOKUP($D118,'Modelling New'!$D:$D,'Modelling New'!$O:$O),"")</f>
        <v>0.78841974165760786</v>
      </c>
      <c r="AF118" s="165">
        <f>IFERROR(_xlfn.XLOOKUP($D118,'Modelling New'!$D:$D,'Modelling New'!$W:$W),"")</f>
        <v>0.14242421139621306</v>
      </c>
      <c r="AG118" s="165">
        <f>IFERROR(_xlfn.XLOOKUP($D118,'Modelling New'!$D:$D,'Modelling New'!AE:AE),"")</f>
        <v>0.99750000000000005</v>
      </c>
      <c r="AH118" s="165">
        <f>IFERROR(_xlfn.XLOOKUP($D118,'Modelling New'!$D:$D,'Modelling New'!AF:AF),"")</f>
        <v>0.99750000000000005</v>
      </c>
      <c r="AI118" s="156"/>
      <c r="AJ118" s="156"/>
      <c r="AK118" s="156"/>
      <c r="AL118" s="156"/>
      <c r="AM118" s="156"/>
      <c r="AN118" s="166"/>
      <c r="AO118" s="163"/>
      <c r="AP118" s="163"/>
      <c r="AQ118" s="163"/>
      <c r="AR118" s="155">
        <f>IFERROR(_xlfn.XLOOKUP(Table13[[#This Row],[Month Year]],Modelling[Month],Modelling[Bugt_Capacity]),"")</f>
        <v>91.32</v>
      </c>
      <c r="AS118" s="155"/>
    </row>
    <row r="119" spans="1:45" x14ac:dyDescent="0.35">
      <c r="A119" s="154">
        <f t="shared" si="6"/>
        <v>45862</v>
      </c>
      <c r="B119" s="155">
        <f>YEAR(Table13[[#This Row],[Date]])+IF(MONTH(Table13[[#This Row],[Date]])&gt;=4,1,0)</f>
        <v>2026</v>
      </c>
      <c r="C119" s="156">
        <f>YEAR(Table13[[#This Row],[Date]])</f>
        <v>2025</v>
      </c>
      <c r="D119" s="157">
        <f>Table13[[#This Row],[Date]]-DAY(Table13[[#This Row],[Date]])+1</f>
        <v>45839</v>
      </c>
      <c r="E119" s="156">
        <f t="shared" ref="E119:E182" si="8">DAY(EOMONTH(A119,0))</f>
        <v>31</v>
      </c>
      <c r="F119" s="158">
        <f>IFERROR(_xlfn.XLOOKUP($A119,Raw_Data!$B:$B,Raw_Data!$OV:$OV),"")</f>
        <v>0</v>
      </c>
      <c r="G119" s="159">
        <f>IFERROR(_xlfn.XLOOKUP($A119,Raw_Data!$B:$B,Raw_Data!$OW:$OW),"")</f>
        <v>0</v>
      </c>
      <c r="H119" s="159"/>
      <c r="I119" s="159">
        <f>IFERROR(_xlfn.XLOOKUP($A119,Raw_Data!$B:$B,Raw_Data!$OX:$OX),"")</f>
        <v>0</v>
      </c>
      <c r="J119" s="159"/>
      <c r="K119" s="159">
        <f>IFERROR(_xlfn.XLOOKUP($A119,Raw_Data!$B:$B,Raw_Data!NN:NN),"")</f>
        <v>0</v>
      </c>
      <c r="L119" s="159">
        <f>IFERROR(_xlfn.XLOOKUP($A119,Raw_Data!$B:$B,Raw_Data!OZ:OZ),"")</f>
        <v>0</v>
      </c>
      <c r="M119" s="159">
        <f>IFERROR(_xlfn.XLOOKUP($A119,Raw_Data!$B:$B,Raw_Data!PA:PA),"")</f>
        <v>0</v>
      </c>
      <c r="N119" s="159">
        <f>IFERROR(_xlfn.XLOOKUP($A119,Raw_Data!$B:$B,Raw_Data!NQ:NQ),"")</f>
        <v>0</v>
      </c>
      <c r="O119" s="160" t="str">
        <f>IFERROR(1-(SUMIF(PA!$B:$B,$A119,PA!$AI:$AI)/($AA119+SUMIF(PA!$B:$B,$A119,PA!$AI:$AI))),"")</f>
        <v/>
      </c>
      <c r="P119" s="160"/>
      <c r="Q119" s="161"/>
      <c r="R119" s="160" t="str">
        <f>IFERROR(1-(SUMIF(GA!$C:$C,$A119,GA!$X:$X)/($AA119+SUMIF(GA!$C:$C,$A119,GA!$X:$X))),"")</f>
        <v/>
      </c>
      <c r="S119" s="156"/>
      <c r="T119" s="161"/>
      <c r="U119" s="162" t="str">
        <f t="shared" ref="U119:U182" si="9">IFERROR(AA119/I119/AB119/1000,"")</f>
        <v/>
      </c>
      <c r="V119" s="162" t="str">
        <f>IFERROR(_xlfn.XLOOKUP($A119,Raw_Data!$B:$B,Raw_Data!$PE:$PE),"")</f>
        <v/>
      </c>
      <c r="W119" s="163">
        <f t="shared" si="7"/>
        <v>0</v>
      </c>
      <c r="X119" s="155">
        <f>IFERROR(_xlfn.XLOOKUP($A119,Raw_Data!$B:$B,Raw_Data!$PB:$PB),"")</f>
        <v>0</v>
      </c>
      <c r="Y119" s="155">
        <f>IFERROR(_xlfn.XLOOKUP($A119,Raw_Data!$B:$B,Raw_Data!$OU:$OU),"")</f>
        <v>0</v>
      </c>
      <c r="Z119" s="155"/>
      <c r="AA119" s="155">
        <f>IFERROR(_xlfn.XLOOKUP($A119,Raw_Data!$B:$B,Raw_Data!$OU:$OU),"")</f>
        <v>0</v>
      </c>
      <c r="AB119" s="155">
        <f>IFERROR(_xlfn.XLOOKUP($A119,Raw_Data!$B:$B,Raw_Data!$I:$I)/1000,"")</f>
        <v>91.87</v>
      </c>
      <c r="AC119" s="164">
        <f>IFERROR(_xlfn.XLOOKUP($D119,'Modelling New'!$D:$D,'Modelling New'!$P:$P),"")</f>
        <v>4.3354838709677423</v>
      </c>
      <c r="AD119" s="155">
        <f>IFERROR(_xlfn.XLOOKUP($D119,'Modelling New'!$D:$D,'Modelling New'!$T:$T)*1000,"")</f>
        <v>312148.29563285218</v>
      </c>
      <c r="AE119" s="165">
        <f>IFERROR(_xlfn.XLOOKUP($D119,'Modelling New'!$D:$D,'Modelling New'!$O:$O),"")</f>
        <v>0.78841974165760786</v>
      </c>
      <c r="AF119" s="165">
        <f>IFERROR(_xlfn.XLOOKUP($D119,'Modelling New'!$D:$D,'Modelling New'!$W:$W),"")</f>
        <v>0.14242421139621306</v>
      </c>
      <c r="AG119" s="165">
        <f>IFERROR(_xlfn.XLOOKUP($D119,'Modelling New'!$D:$D,'Modelling New'!AE:AE),"")</f>
        <v>0.99750000000000005</v>
      </c>
      <c r="AH119" s="165">
        <f>IFERROR(_xlfn.XLOOKUP($D119,'Modelling New'!$D:$D,'Modelling New'!AF:AF),"")</f>
        <v>0.99750000000000005</v>
      </c>
      <c r="AI119" s="156"/>
      <c r="AJ119" s="156"/>
      <c r="AK119" s="156"/>
      <c r="AL119" s="156"/>
      <c r="AM119" s="156"/>
      <c r="AN119" s="166"/>
      <c r="AO119" s="163"/>
      <c r="AP119" s="163"/>
      <c r="AQ119" s="163"/>
      <c r="AR119" s="155">
        <f>IFERROR(_xlfn.XLOOKUP(Table13[[#This Row],[Month Year]],Modelling[Month],Modelling[Bugt_Capacity]),"")</f>
        <v>91.32</v>
      </c>
      <c r="AS119" s="155"/>
    </row>
    <row r="120" spans="1:45" x14ac:dyDescent="0.35">
      <c r="A120" s="154">
        <f t="shared" si="6"/>
        <v>45863</v>
      </c>
      <c r="B120" s="155">
        <f>YEAR(Table13[[#This Row],[Date]])+IF(MONTH(Table13[[#This Row],[Date]])&gt;=4,1,0)</f>
        <v>2026</v>
      </c>
      <c r="C120" s="156">
        <f>YEAR(Table13[[#This Row],[Date]])</f>
        <v>2025</v>
      </c>
      <c r="D120" s="157">
        <f>Table13[[#This Row],[Date]]-DAY(Table13[[#This Row],[Date]])+1</f>
        <v>45839</v>
      </c>
      <c r="E120" s="156">
        <f t="shared" si="8"/>
        <v>31</v>
      </c>
      <c r="F120" s="158">
        <f>IFERROR(_xlfn.XLOOKUP($A120,Raw_Data!$B:$B,Raw_Data!$OV:$OV),"")</f>
        <v>0</v>
      </c>
      <c r="G120" s="159">
        <f>IFERROR(_xlfn.XLOOKUP($A120,Raw_Data!$B:$B,Raw_Data!$OW:$OW),"")</f>
        <v>0</v>
      </c>
      <c r="H120" s="159"/>
      <c r="I120" s="159">
        <f>IFERROR(_xlfn.XLOOKUP($A120,Raw_Data!$B:$B,Raw_Data!$OX:$OX),"")</f>
        <v>0</v>
      </c>
      <c r="J120" s="159"/>
      <c r="K120" s="159">
        <f>IFERROR(_xlfn.XLOOKUP($A120,Raw_Data!$B:$B,Raw_Data!NN:NN),"")</f>
        <v>0</v>
      </c>
      <c r="L120" s="159">
        <f>IFERROR(_xlfn.XLOOKUP($A120,Raw_Data!$B:$B,Raw_Data!OZ:OZ),"")</f>
        <v>0</v>
      </c>
      <c r="M120" s="159">
        <f>IFERROR(_xlfn.XLOOKUP($A120,Raw_Data!$B:$B,Raw_Data!PA:PA),"")</f>
        <v>0</v>
      </c>
      <c r="N120" s="159">
        <f>IFERROR(_xlfn.XLOOKUP($A120,Raw_Data!$B:$B,Raw_Data!NQ:NQ),"")</f>
        <v>0</v>
      </c>
      <c r="O120" s="160" t="str">
        <f>IFERROR(1-(SUMIF(PA!$B:$B,$A120,PA!$AI:$AI)/($AA120+SUMIF(PA!$B:$B,$A120,PA!$AI:$AI))),"")</f>
        <v/>
      </c>
      <c r="P120" s="160"/>
      <c r="Q120" s="161"/>
      <c r="R120" s="160" t="str">
        <f>IFERROR(1-(SUMIF(GA!$C:$C,$A120,GA!$X:$X)/($AA120+SUMIF(GA!$C:$C,$A120,GA!$X:$X))),"")</f>
        <v/>
      </c>
      <c r="S120" s="156"/>
      <c r="T120" s="161"/>
      <c r="U120" s="162" t="str">
        <f t="shared" si="9"/>
        <v/>
      </c>
      <c r="V120" s="162" t="str">
        <f>IFERROR(_xlfn.XLOOKUP($A120,Raw_Data!$B:$B,Raw_Data!$PE:$PE),"")</f>
        <v/>
      </c>
      <c r="W120" s="163">
        <f t="shared" si="7"/>
        <v>0</v>
      </c>
      <c r="X120" s="155">
        <f>IFERROR(_xlfn.XLOOKUP($A120,Raw_Data!$B:$B,Raw_Data!$PB:$PB),"")</f>
        <v>0</v>
      </c>
      <c r="Y120" s="155">
        <f>IFERROR(_xlfn.XLOOKUP($A120,Raw_Data!$B:$B,Raw_Data!$OU:$OU),"")</f>
        <v>0</v>
      </c>
      <c r="Z120" s="155"/>
      <c r="AA120" s="155">
        <f>IFERROR(_xlfn.XLOOKUP($A120,Raw_Data!$B:$B,Raw_Data!$OU:$OU),"")</f>
        <v>0</v>
      </c>
      <c r="AB120" s="155">
        <f>IFERROR(_xlfn.XLOOKUP($A120,Raw_Data!$B:$B,Raw_Data!$I:$I)/1000,"")</f>
        <v>91.87</v>
      </c>
      <c r="AC120" s="164">
        <f>IFERROR(_xlfn.XLOOKUP($D120,'Modelling New'!$D:$D,'Modelling New'!$P:$P),"")</f>
        <v>4.3354838709677423</v>
      </c>
      <c r="AD120" s="155">
        <f>IFERROR(_xlfn.XLOOKUP($D120,'Modelling New'!$D:$D,'Modelling New'!$T:$T)*1000,"")</f>
        <v>312148.29563285218</v>
      </c>
      <c r="AE120" s="165">
        <f>IFERROR(_xlfn.XLOOKUP($D120,'Modelling New'!$D:$D,'Modelling New'!$O:$O),"")</f>
        <v>0.78841974165760786</v>
      </c>
      <c r="AF120" s="165">
        <f>IFERROR(_xlfn.XLOOKUP($D120,'Modelling New'!$D:$D,'Modelling New'!$W:$W),"")</f>
        <v>0.14242421139621306</v>
      </c>
      <c r="AG120" s="165">
        <f>IFERROR(_xlfn.XLOOKUP($D120,'Modelling New'!$D:$D,'Modelling New'!AE:AE),"")</f>
        <v>0.99750000000000005</v>
      </c>
      <c r="AH120" s="165">
        <f>IFERROR(_xlfn.XLOOKUP($D120,'Modelling New'!$D:$D,'Modelling New'!AF:AF),"")</f>
        <v>0.99750000000000005</v>
      </c>
      <c r="AI120" s="156"/>
      <c r="AJ120" s="156"/>
      <c r="AK120" s="156"/>
      <c r="AL120" s="156"/>
      <c r="AM120" s="156"/>
      <c r="AN120" s="166"/>
      <c r="AO120" s="163"/>
      <c r="AP120" s="163"/>
      <c r="AQ120" s="163"/>
      <c r="AR120" s="155">
        <f>IFERROR(_xlfn.XLOOKUP(Table13[[#This Row],[Month Year]],Modelling[Month],Modelling[Bugt_Capacity]),"")</f>
        <v>91.32</v>
      </c>
      <c r="AS120" s="155"/>
    </row>
    <row r="121" spans="1:45" x14ac:dyDescent="0.35">
      <c r="A121" s="154">
        <f t="shared" ref="A121:A184" si="10">A120+1</f>
        <v>45864</v>
      </c>
      <c r="B121" s="155">
        <f>YEAR(Table13[[#This Row],[Date]])+IF(MONTH(Table13[[#This Row],[Date]])&gt;=4,1,0)</f>
        <v>2026</v>
      </c>
      <c r="C121" s="156">
        <f>YEAR(Table13[[#This Row],[Date]])</f>
        <v>2025</v>
      </c>
      <c r="D121" s="157">
        <f>Table13[[#This Row],[Date]]-DAY(Table13[[#This Row],[Date]])+1</f>
        <v>45839</v>
      </c>
      <c r="E121" s="156">
        <f t="shared" si="8"/>
        <v>31</v>
      </c>
      <c r="F121" s="158">
        <f>IFERROR(_xlfn.XLOOKUP($A121,Raw_Data!$B:$B,Raw_Data!$OV:$OV),"")</f>
        <v>0</v>
      </c>
      <c r="G121" s="159">
        <f>IFERROR(_xlfn.XLOOKUP($A121,Raw_Data!$B:$B,Raw_Data!$OW:$OW),"")</f>
        <v>0</v>
      </c>
      <c r="H121" s="159"/>
      <c r="I121" s="159">
        <f>IFERROR(_xlfn.XLOOKUP($A121,Raw_Data!$B:$B,Raw_Data!$OX:$OX),"")</f>
        <v>0</v>
      </c>
      <c r="J121" s="159"/>
      <c r="K121" s="159">
        <f>IFERROR(_xlfn.XLOOKUP($A121,Raw_Data!$B:$B,Raw_Data!NN:NN),"")</f>
        <v>0</v>
      </c>
      <c r="L121" s="159">
        <f>IFERROR(_xlfn.XLOOKUP($A121,Raw_Data!$B:$B,Raw_Data!OZ:OZ),"")</f>
        <v>0</v>
      </c>
      <c r="M121" s="159">
        <f>IFERROR(_xlfn.XLOOKUP($A121,Raw_Data!$B:$B,Raw_Data!PA:PA),"")</f>
        <v>0</v>
      </c>
      <c r="N121" s="159">
        <f>IFERROR(_xlfn.XLOOKUP($A121,Raw_Data!$B:$B,Raw_Data!NQ:NQ),"")</f>
        <v>0</v>
      </c>
      <c r="O121" s="160" t="str">
        <f>IFERROR(1-(SUMIF(PA!$B:$B,$A121,PA!$AI:$AI)/($AA121+SUMIF(PA!$B:$B,$A121,PA!$AI:$AI))),"")</f>
        <v/>
      </c>
      <c r="P121" s="160"/>
      <c r="Q121" s="161"/>
      <c r="R121" s="160" t="str">
        <f>IFERROR(1-(SUMIF(GA!$C:$C,$A121,GA!$X:$X)/($AA121+SUMIF(GA!$C:$C,$A121,GA!$X:$X))),"")</f>
        <v/>
      </c>
      <c r="S121" s="156"/>
      <c r="T121" s="161"/>
      <c r="U121" s="162" t="str">
        <f t="shared" si="9"/>
        <v/>
      </c>
      <c r="V121" s="162" t="str">
        <f>IFERROR(_xlfn.XLOOKUP($A121,Raw_Data!$B:$B,Raw_Data!$PE:$PE),"")</f>
        <v/>
      </c>
      <c r="W121" s="163">
        <f t="shared" si="7"/>
        <v>0</v>
      </c>
      <c r="X121" s="155">
        <f>IFERROR(_xlfn.XLOOKUP($A121,Raw_Data!$B:$B,Raw_Data!$PB:$PB),"")</f>
        <v>0</v>
      </c>
      <c r="Y121" s="155">
        <f>IFERROR(_xlfn.XLOOKUP($A121,Raw_Data!$B:$B,Raw_Data!$OU:$OU),"")</f>
        <v>0</v>
      </c>
      <c r="Z121" s="155"/>
      <c r="AA121" s="155">
        <f>IFERROR(_xlfn.XLOOKUP($A121,Raw_Data!$B:$B,Raw_Data!$OU:$OU),"")</f>
        <v>0</v>
      </c>
      <c r="AB121" s="155">
        <f>IFERROR(_xlfn.XLOOKUP($A121,Raw_Data!$B:$B,Raw_Data!$I:$I)/1000,"")</f>
        <v>91.87</v>
      </c>
      <c r="AC121" s="164">
        <f>IFERROR(_xlfn.XLOOKUP($D121,'Modelling New'!$D:$D,'Modelling New'!$P:$P),"")</f>
        <v>4.3354838709677423</v>
      </c>
      <c r="AD121" s="155">
        <f>IFERROR(_xlfn.XLOOKUP($D121,'Modelling New'!$D:$D,'Modelling New'!$T:$T)*1000,"")</f>
        <v>312148.29563285218</v>
      </c>
      <c r="AE121" s="165">
        <f>IFERROR(_xlfn.XLOOKUP($D121,'Modelling New'!$D:$D,'Modelling New'!$O:$O),"")</f>
        <v>0.78841974165760786</v>
      </c>
      <c r="AF121" s="165">
        <f>IFERROR(_xlfn.XLOOKUP($D121,'Modelling New'!$D:$D,'Modelling New'!$W:$W),"")</f>
        <v>0.14242421139621306</v>
      </c>
      <c r="AG121" s="165">
        <f>IFERROR(_xlfn.XLOOKUP($D121,'Modelling New'!$D:$D,'Modelling New'!AE:AE),"")</f>
        <v>0.99750000000000005</v>
      </c>
      <c r="AH121" s="165">
        <f>IFERROR(_xlfn.XLOOKUP($D121,'Modelling New'!$D:$D,'Modelling New'!AF:AF),"")</f>
        <v>0.99750000000000005</v>
      </c>
      <c r="AI121" s="156"/>
      <c r="AJ121" s="156"/>
      <c r="AK121" s="156"/>
      <c r="AL121" s="156"/>
      <c r="AM121" s="156"/>
      <c r="AN121" s="166"/>
      <c r="AO121" s="163"/>
      <c r="AP121" s="163"/>
      <c r="AQ121" s="163"/>
      <c r="AR121" s="155">
        <f>IFERROR(_xlfn.XLOOKUP(Table13[[#This Row],[Month Year]],Modelling[Month],Modelling[Bugt_Capacity]),"")</f>
        <v>91.32</v>
      </c>
      <c r="AS121" s="155"/>
    </row>
    <row r="122" spans="1:45" x14ac:dyDescent="0.35">
      <c r="A122" s="154">
        <f t="shared" si="10"/>
        <v>45865</v>
      </c>
      <c r="B122" s="155">
        <f>YEAR(Table13[[#This Row],[Date]])+IF(MONTH(Table13[[#This Row],[Date]])&gt;=4,1,0)</f>
        <v>2026</v>
      </c>
      <c r="C122" s="156">
        <f>YEAR(Table13[[#This Row],[Date]])</f>
        <v>2025</v>
      </c>
      <c r="D122" s="157">
        <f>Table13[[#This Row],[Date]]-DAY(Table13[[#This Row],[Date]])+1</f>
        <v>45839</v>
      </c>
      <c r="E122" s="156">
        <f t="shared" si="8"/>
        <v>31</v>
      </c>
      <c r="F122" s="158">
        <f>IFERROR(_xlfn.XLOOKUP($A122,Raw_Data!$B:$B,Raw_Data!$OV:$OV),"")</f>
        <v>0</v>
      </c>
      <c r="G122" s="159">
        <f>IFERROR(_xlfn.XLOOKUP($A122,Raw_Data!$B:$B,Raw_Data!$OW:$OW),"")</f>
        <v>0</v>
      </c>
      <c r="H122" s="159"/>
      <c r="I122" s="159">
        <f>IFERROR(_xlfn.XLOOKUP($A122,Raw_Data!$B:$B,Raw_Data!$OX:$OX),"")</f>
        <v>0</v>
      </c>
      <c r="J122" s="159"/>
      <c r="K122" s="159">
        <f>IFERROR(_xlfn.XLOOKUP($A122,Raw_Data!$B:$B,Raw_Data!NN:NN),"")</f>
        <v>0</v>
      </c>
      <c r="L122" s="159">
        <f>IFERROR(_xlfn.XLOOKUP($A122,Raw_Data!$B:$B,Raw_Data!OZ:OZ),"")</f>
        <v>0</v>
      </c>
      <c r="M122" s="159">
        <f>IFERROR(_xlfn.XLOOKUP($A122,Raw_Data!$B:$B,Raw_Data!PA:PA),"")</f>
        <v>0</v>
      </c>
      <c r="N122" s="159">
        <f>IFERROR(_xlfn.XLOOKUP($A122,Raw_Data!$B:$B,Raw_Data!NQ:NQ),"")</f>
        <v>0</v>
      </c>
      <c r="O122" s="160" t="str">
        <f>IFERROR(1-(SUMIF(PA!$B:$B,$A122,PA!$AI:$AI)/($AA122+SUMIF(PA!$B:$B,$A122,PA!$AI:$AI))),"")</f>
        <v/>
      </c>
      <c r="P122" s="160"/>
      <c r="Q122" s="161"/>
      <c r="R122" s="160" t="str">
        <f>IFERROR(1-(SUMIF(GA!$C:$C,$A122,GA!$X:$X)/($AA122+SUMIF(GA!$C:$C,$A122,GA!$X:$X))),"")</f>
        <v/>
      </c>
      <c r="S122" s="156"/>
      <c r="T122" s="161"/>
      <c r="U122" s="162" t="str">
        <f t="shared" si="9"/>
        <v/>
      </c>
      <c r="V122" s="162" t="str">
        <f>IFERROR(_xlfn.XLOOKUP($A122,Raw_Data!$B:$B,Raw_Data!$PE:$PE),"")</f>
        <v/>
      </c>
      <c r="W122" s="163">
        <f t="shared" si="7"/>
        <v>0</v>
      </c>
      <c r="X122" s="155">
        <f>IFERROR(_xlfn.XLOOKUP($A122,Raw_Data!$B:$B,Raw_Data!$PB:$PB),"")</f>
        <v>0</v>
      </c>
      <c r="Y122" s="155">
        <f>IFERROR(_xlfn.XLOOKUP($A122,Raw_Data!$B:$B,Raw_Data!$OU:$OU),"")</f>
        <v>0</v>
      </c>
      <c r="Z122" s="155"/>
      <c r="AA122" s="155">
        <f>IFERROR(_xlfn.XLOOKUP($A122,Raw_Data!$B:$B,Raw_Data!$OU:$OU),"")</f>
        <v>0</v>
      </c>
      <c r="AB122" s="155">
        <f>IFERROR(_xlfn.XLOOKUP($A122,Raw_Data!$B:$B,Raw_Data!$I:$I)/1000,"")</f>
        <v>91.87</v>
      </c>
      <c r="AC122" s="164">
        <f>IFERROR(_xlfn.XLOOKUP($D122,'Modelling New'!$D:$D,'Modelling New'!$P:$P),"")</f>
        <v>4.3354838709677423</v>
      </c>
      <c r="AD122" s="155">
        <f>IFERROR(_xlfn.XLOOKUP($D122,'Modelling New'!$D:$D,'Modelling New'!$T:$T)*1000,"")</f>
        <v>312148.29563285218</v>
      </c>
      <c r="AE122" s="165">
        <f>IFERROR(_xlfn.XLOOKUP($D122,'Modelling New'!$D:$D,'Modelling New'!$O:$O),"")</f>
        <v>0.78841974165760786</v>
      </c>
      <c r="AF122" s="165">
        <f>IFERROR(_xlfn.XLOOKUP($D122,'Modelling New'!$D:$D,'Modelling New'!$W:$W),"")</f>
        <v>0.14242421139621306</v>
      </c>
      <c r="AG122" s="165">
        <f>IFERROR(_xlfn.XLOOKUP($D122,'Modelling New'!$D:$D,'Modelling New'!AE:AE),"")</f>
        <v>0.99750000000000005</v>
      </c>
      <c r="AH122" s="165">
        <f>IFERROR(_xlfn.XLOOKUP($D122,'Modelling New'!$D:$D,'Modelling New'!AF:AF),"")</f>
        <v>0.99750000000000005</v>
      </c>
      <c r="AI122" s="156"/>
      <c r="AJ122" s="156"/>
      <c r="AK122" s="156"/>
      <c r="AL122" s="156"/>
      <c r="AM122" s="156"/>
      <c r="AN122" s="166"/>
      <c r="AO122" s="163"/>
      <c r="AP122" s="163"/>
      <c r="AQ122" s="163"/>
      <c r="AR122" s="155">
        <f>IFERROR(_xlfn.XLOOKUP(Table13[[#This Row],[Month Year]],Modelling[Month],Modelling[Bugt_Capacity]),"")</f>
        <v>91.32</v>
      </c>
      <c r="AS122" s="155"/>
    </row>
    <row r="123" spans="1:45" x14ac:dyDescent="0.35">
      <c r="A123" s="154">
        <f t="shared" si="10"/>
        <v>45866</v>
      </c>
      <c r="B123" s="155">
        <f>YEAR(Table13[[#This Row],[Date]])+IF(MONTH(Table13[[#This Row],[Date]])&gt;=4,1,0)</f>
        <v>2026</v>
      </c>
      <c r="C123" s="156">
        <f>YEAR(Table13[[#This Row],[Date]])</f>
        <v>2025</v>
      </c>
      <c r="D123" s="157">
        <f>Table13[[#This Row],[Date]]-DAY(Table13[[#This Row],[Date]])+1</f>
        <v>45839</v>
      </c>
      <c r="E123" s="156">
        <f t="shared" si="8"/>
        <v>31</v>
      </c>
      <c r="F123" s="158">
        <f>IFERROR(_xlfn.XLOOKUP($A123,Raw_Data!$B:$B,Raw_Data!$OV:$OV),"")</f>
        <v>0</v>
      </c>
      <c r="G123" s="159">
        <f>IFERROR(_xlfn.XLOOKUP($A123,Raw_Data!$B:$B,Raw_Data!$OW:$OW),"")</f>
        <v>0</v>
      </c>
      <c r="H123" s="159"/>
      <c r="I123" s="159">
        <f>IFERROR(_xlfn.XLOOKUP($A123,Raw_Data!$B:$B,Raw_Data!$OX:$OX),"")</f>
        <v>0</v>
      </c>
      <c r="J123" s="159"/>
      <c r="K123" s="159">
        <f>IFERROR(_xlfn.XLOOKUP($A123,Raw_Data!$B:$B,Raw_Data!NN:NN),"")</f>
        <v>0</v>
      </c>
      <c r="L123" s="159">
        <f>IFERROR(_xlfn.XLOOKUP($A123,Raw_Data!$B:$B,Raw_Data!OZ:OZ),"")</f>
        <v>0</v>
      </c>
      <c r="M123" s="159">
        <f>IFERROR(_xlfn.XLOOKUP($A123,Raw_Data!$B:$B,Raw_Data!PA:PA),"")</f>
        <v>0</v>
      </c>
      <c r="N123" s="159">
        <f>IFERROR(_xlfn.XLOOKUP($A123,Raw_Data!$B:$B,Raw_Data!NQ:NQ),"")</f>
        <v>0</v>
      </c>
      <c r="O123" s="160" t="str">
        <f>IFERROR(1-(SUMIF(PA!$B:$B,$A123,PA!$AI:$AI)/($AA123+SUMIF(PA!$B:$B,$A123,PA!$AI:$AI))),"")</f>
        <v/>
      </c>
      <c r="P123" s="160"/>
      <c r="Q123" s="161"/>
      <c r="R123" s="160" t="str">
        <f>IFERROR(1-(SUMIF(GA!$C:$C,$A123,GA!$X:$X)/($AA123+SUMIF(GA!$C:$C,$A123,GA!$X:$X))),"")</f>
        <v/>
      </c>
      <c r="S123" s="156"/>
      <c r="T123" s="161"/>
      <c r="U123" s="162" t="str">
        <f t="shared" si="9"/>
        <v/>
      </c>
      <c r="V123" s="162" t="str">
        <f>IFERROR(_xlfn.XLOOKUP($A123,Raw_Data!$B:$B,Raw_Data!$PE:$PE),"")</f>
        <v/>
      </c>
      <c r="W123" s="163">
        <f t="shared" si="7"/>
        <v>0</v>
      </c>
      <c r="X123" s="155">
        <f>IFERROR(_xlfn.XLOOKUP($A123,Raw_Data!$B:$B,Raw_Data!$PB:$PB),"")</f>
        <v>0</v>
      </c>
      <c r="Y123" s="155">
        <f>IFERROR(_xlfn.XLOOKUP($A123,Raw_Data!$B:$B,Raw_Data!$OU:$OU),"")</f>
        <v>0</v>
      </c>
      <c r="Z123" s="155"/>
      <c r="AA123" s="155">
        <f>IFERROR(_xlfn.XLOOKUP($A123,Raw_Data!$B:$B,Raw_Data!$OU:$OU),"")</f>
        <v>0</v>
      </c>
      <c r="AB123" s="155">
        <f>IFERROR(_xlfn.XLOOKUP($A123,Raw_Data!$B:$B,Raw_Data!$I:$I)/1000,"")</f>
        <v>91.87</v>
      </c>
      <c r="AC123" s="164">
        <f>IFERROR(_xlfn.XLOOKUP($D123,'Modelling New'!$D:$D,'Modelling New'!$P:$P),"")</f>
        <v>4.3354838709677423</v>
      </c>
      <c r="AD123" s="155">
        <f>IFERROR(_xlfn.XLOOKUP($D123,'Modelling New'!$D:$D,'Modelling New'!$T:$T)*1000,"")</f>
        <v>312148.29563285218</v>
      </c>
      <c r="AE123" s="165">
        <f>IFERROR(_xlfn.XLOOKUP($D123,'Modelling New'!$D:$D,'Modelling New'!$O:$O),"")</f>
        <v>0.78841974165760786</v>
      </c>
      <c r="AF123" s="165">
        <f>IFERROR(_xlfn.XLOOKUP($D123,'Modelling New'!$D:$D,'Modelling New'!$W:$W),"")</f>
        <v>0.14242421139621306</v>
      </c>
      <c r="AG123" s="165">
        <f>IFERROR(_xlfn.XLOOKUP($D123,'Modelling New'!$D:$D,'Modelling New'!AE:AE),"")</f>
        <v>0.99750000000000005</v>
      </c>
      <c r="AH123" s="165">
        <f>IFERROR(_xlfn.XLOOKUP($D123,'Modelling New'!$D:$D,'Modelling New'!AF:AF),"")</f>
        <v>0.99750000000000005</v>
      </c>
      <c r="AI123" s="156"/>
      <c r="AJ123" s="156"/>
      <c r="AK123" s="156"/>
      <c r="AL123" s="156"/>
      <c r="AM123" s="156"/>
      <c r="AN123" s="166"/>
      <c r="AO123" s="163"/>
      <c r="AP123" s="163"/>
      <c r="AQ123" s="163"/>
      <c r="AR123" s="155">
        <f>IFERROR(_xlfn.XLOOKUP(Table13[[#This Row],[Month Year]],Modelling[Month],Modelling[Bugt_Capacity]),"")</f>
        <v>91.32</v>
      </c>
      <c r="AS123" s="155"/>
    </row>
    <row r="124" spans="1:45" x14ac:dyDescent="0.35">
      <c r="A124" s="154">
        <f t="shared" si="10"/>
        <v>45867</v>
      </c>
      <c r="B124" s="155">
        <f>YEAR(Table13[[#This Row],[Date]])+IF(MONTH(Table13[[#This Row],[Date]])&gt;=4,1,0)</f>
        <v>2026</v>
      </c>
      <c r="C124" s="156">
        <f>YEAR(Table13[[#This Row],[Date]])</f>
        <v>2025</v>
      </c>
      <c r="D124" s="157">
        <f>Table13[[#This Row],[Date]]-DAY(Table13[[#This Row],[Date]])+1</f>
        <v>45839</v>
      </c>
      <c r="E124" s="156">
        <f t="shared" si="8"/>
        <v>31</v>
      </c>
      <c r="F124" s="158">
        <f>IFERROR(_xlfn.XLOOKUP($A124,Raw_Data!$B:$B,Raw_Data!$OV:$OV),"")</f>
        <v>0</v>
      </c>
      <c r="G124" s="159">
        <f>IFERROR(_xlfn.XLOOKUP($A124,Raw_Data!$B:$B,Raw_Data!$OW:$OW),"")</f>
        <v>0</v>
      </c>
      <c r="H124" s="159"/>
      <c r="I124" s="159">
        <f>IFERROR(_xlfn.XLOOKUP($A124,Raw_Data!$B:$B,Raw_Data!$OX:$OX),"")</f>
        <v>0</v>
      </c>
      <c r="J124" s="159"/>
      <c r="K124" s="159">
        <f>IFERROR(_xlfn.XLOOKUP($A124,Raw_Data!$B:$B,Raw_Data!NN:NN),"")</f>
        <v>0</v>
      </c>
      <c r="L124" s="159">
        <f>IFERROR(_xlfn.XLOOKUP($A124,Raw_Data!$B:$B,Raw_Data!OZ:OZ),"")</f>
        <v>0</v>
      </c>
      <c r="M124" s="159">
        <f>IFERROR(_xlfn.XLOOKUP($A124,Raw_Data!$B:$B,Raw_Data!PA:PA),"")</f>
        <v>0</v>
      </c>
      <c r="N124" s="159">
        <f>IFERROR(_xlfn.XLOOKUP($A124,Raw_Data!$B:$B,Raw_Data!NQ:NQ),"")</f>
        <v>0</v>
      </c>
      <c r="O124" s="160" t="str">
        <f>IFERROR(1-(SUMIF(PA!$B:$B,$A124,PA!$AI:$AI)/($AA124+SUMIF(PA!$B:$B,$A124,PA!$AI:$AI))),"")</f>
        <v/>
      </c>
      <c r="P124" s="160"/>
      <c r="Q124" s="161"/>
      <c r="R124" s="160" t="str">
        <f>IFERROR(1-(SUMIF(GA!$C:$C,$A124,GA!$X:$X)/($AA124+SUMIF(GA!$C:$C,$A124,GA!$X:$X))),"")</f>
        <v/>
      </c>
      <c r="S124" s="156"/>
      <c r="T124" s="161"/>
      <c r="U124" s="162" t="str">
        <f t="shared" si="9"/>
        <v/>
      </c>
      <c r="V124" s="162" t="str">
        <f>IFERROR(_xlfn.XLOOKUP($A124,Raw_Data!$B:$B,Raw_Data!$PE:$PE),"")</f>
        <v/>
      </c>
      <c r="W124" s="163">
        <f t="shared" si="7"/>
        <v>0</v>
      </c>
      <c r="X124" s="155">
        <f>IFERROR(_xlfn.XLOOKUP($A124,Raw_Data!$B:$B,Raw_Data!$PB:$PB),"")</f>
        <v>0</v>
      </c>
      <c r="Y124" s="155">
        <f>IFERROR(_xlfn.XLOOKUP($A124,Raw_Data!$B:$B,Raw_Data!$OU:$OU),"")</f>
        <v>0</v>
      </c>
      <c r="Z124" s="155"/>
      <c r="AA124" s="155">
        <f>IFERROR(_xlfn.XLOOKUP($A124,Raw_Data!$B:$B,Raw_Data!$OU:$OU),"")</f>
        <v>0</v>
      </c>
      <c r="AB124" s="155">
        <f>IFERROR(_xlfn.XLOOKUP($A124,Raw_Data!$B:$B,Raw_Data!$I:$I)/1000,"")</f>
        <v>91.87</v>
      </c>
      <c r="AC124" s="164">
        <f>IFERROR(_xlfn.XLOOKUP($D124,'Modelling New'!$D:$D,'Modelling New'!$P:$P),"")</f>
        <v>4.3354838709677423</v>
      </c>
      <c r="AD124" s="155">
        <f>IFERROR(_xlfn.XLOOKUP($D124,'Modelling New'!$D:$D,'Modelling New'!$T:$T)*1000,"")</f>
        <v>312148.29563285218</v>
      </c>
      <c r="AE124" s="165">
        <f>IFERROR(_xlfn.XLOOKUP($D124,'Modelling New'!$D:$D,'Modelling New'!$O:$O),"")</f>
        <v>0.78841974165760786</v>
      </c>
      <c r="AF124" s="165">
        <f>IFERROR(_xlfn.XLOOKUP($D124,'Modelling New'!$D:$D,'Modelling New'!$W:$W),"")</f>
        <v>0.14242421139621306</v>
      </c>
      <c r="AG124" s="165">
        <f>IFERROR(_xlfn.XLOOKUP($D124,'Modelling New'!$D:$D,'Modelling New'!AE:AE),"")</f>
        <v>0.99750000000000005</v>
      </c>
      <c r="AH124" s="165">
        <f>IFERROR(_xlfn.XLOOKUP($D124,'Modelling New'!$D:$D,'Modelling New'!AF:AF),"")</f>
        <v>0.99750000000000005</v>
      </c>
      <c r="AI124" s="156"/>
      <c r="AJ124" s="156"/>
      <c r="AK124" s="156"/>
      <c r="AL124" s="156"/>
      <c r="AM124" s="156"/>
      <c r="AN124" s="166"/>
      <c r="AO124" s="163"/>
      <c r="AP124" s="163"/>
      <c r="AQ124" s="163"/>
      <c r="AR124" s="155">
        <f>IFERROR(_xlfn.XLOOKUP(Table13[[#This Row],[Month Year]],Modelling[Month],Modelling[Bugt_Capacity]),"")</f>
        <v>91.32</v>
      </c>
      <c r="AS124" s="155"/>
    </row>
    <row r="125" spans="1:45" x14ac:dyDescent="0.35">
      <c r="A125" s="154">
        <f t="shared" si="10"/>
        <v>45868</v>
      </c>
      <c r="B125" s="155">
        <f>YEAR(Table13[[#This Row],[Date]])+IF(MONTH(Table13[[#This Row],[Date]])&gt;=4,1,0)</f>
        <v>2026</v>
      </c>
      <c r="C125" s="156">
        <f>YEAR(Table13[[#This Row],[Date]])</f>
        <v>2025</v>
      </c>
      <c r="D125" s="157">
        <f>Table13[[#This Row],[Date]]-DAY(Table13[[#This Row],[Date]])+1</f>
        <v>45839</v>
      </c>
      <c r="E125" s="156">
        <f t="shared" si="8"/>
        <v>31</v>
      </c>
      <c r="F125" s="158">
        <f>IFERROR(_xlfn.XLOOKUP($A125,Raw_Data!$B:$B,Raw_Data!$OV:$OV),"")</f>
        <v>0</v>
      </c>
      <c r="G125" s="159">
        <f>IFERROR(_xlfn.XLOOKUP($A125,Raw_Data!$B:$B,Raw_Data!$OW:$OW),"")</f>
        <v>0</v>
      </c>
      <c r="H125" s="159"/>
      <c r="I125" s="159">
        <f>IFERROR(_xlfn.XLOOKUP($A125,Raw_Data!$B:$B,Raw_Data!$OX:$OX),"")</f>
        <v>0</v>
      </c>
      <c r="J125" s="159"/>
      <c r="K125" s="159">
        <f>IFERROR(_xlfn.XLOOKUP($A125,Raw_Data!$B:$B,Raw_Data!NN:NN),"")</f>
        <v>0</v>
      </c>
      <c r="L125" s="159">
        <f>IFERROR(_xlfn.XLOOKUP($A125,Raw_Data!$B:$B,Raw_Data!OZ:OZ),"")</f>
        <v>0</v>
      </c>
      <c r="M125" s="159">
        <f>IFERROR(_xlfn.XLOOKUP($A125,Raw_Data!$B:$B,Raw_Data!PA:PA),"")</f>
        <v>0</v>
      </c>
      <c r="N125" s="159">
        <f>IFERROR(_xlfn.XLOOKUP($A125,Raw_Data!$B:$B,Raw_Data!NQ:NQ),"")</f>
        <v>0</v>
      </c>
      <c r="O125" s="160" t="str">
        <f>IFERROR(1-(SUMIF(PA!$B:$B,$A125,PA!$AI:$AI)/($AA125+SUMIF(PA!$B:$B,$A125,PA!$AI:$AI))),"")</f>
        <v/>
      </c>
      <c r="P125" s="160"/>
      <c r="Q125" s="161"/>
      <c r="R125" s="160" t="str">
        <f>IFERROR(1-(SUMIF(GA!$C:$C,$A125,GA!$X:$X)/($AA125+SUMIF(GA!$C:$C,$A125,GA!$X:$X))),"")</f>
        <v/>
      </c>
      <c r="S125" s="156"/>
      <c r="T125" s="161"/>
      <c r="U125" s="162" t="str">
        <f t="shared" si="9"/>
        <v/>
      </c>
      <c r="V125" s="162" t="str">
        <f>IFERROR(_xlfn.XLOOKUP($A125,Raw_Data!$B:$B,Raw_Data!$PE:$PE),"")</f>
        <v/>
      </c>
      <c r="W125" s="163">
        <f t="shared" si="7"/>
        <v>0</v>
      </c>
      <c r="X125" s="155">
        <f>IFERROR(_xlfn.XLOOKUP($A125,Raw_Data!$B:$B,Raw_Data!$PB:$PB),"")</f>
        <v>0</v>
      </c>
      <c r="Y125" s="155">
        <f>IFERROR(_xlfn.XLOOKUP($A125,Raw_Data!$B:$B,Raw_Data!$OU:$OU),"")</f>
        <v>0</v>
      </c>
      <c r="Z125" s="155"/>
      <c r="AA125" s="155">
        <f>IFERROR(_xlfn.XLOOKUP($A125,Raw_Data!$B:$B,Raw_Data!$OU:$OU),"")</f>
        <v>0</v>
      </c>
      <c r="AB125" s="155">
        <f>IFERROR(_xlfn.XLOOKUP($A125,Raw_Data!$B:$B,Raw_Data!$I:$I)/1000,"")</f>
        <v>91.87</v>
      </c>
      <c r="AC125" s="164">
        <f>IFERROR(_xlfn.XLOOKUP($D125,'Modelling New'!$D:$D,'Modelling New'!$P:$P),"")</f>
        <v>4.3354838709677423</v>
      </c>
      <c r="AD125" s="155">
        <f>IFERROR(_xlfn.XLOOKUP($D125,'Modelling New'!$D:$D,'Modelling New'!$T:$T)*1000,"")</f>
        <v>312148.29563285218</v>
      </c>
      <c r="AE125" s="165">
        <f>IFERROR(_xlfn.XLOOKUP($D125,'Modelling New'!$D:$D,'Modelling New'!$O:$O),"")</f>
        <v>0.78841974165760786</v>
      </c>
      <c r="AF125" s="165">
        <f>IFERROR(_xlfn.XLOOKUP($D125,'Modelling New'!$D:$D,'Modelling New'!$W:$W),"")</f>
        <v>0.14242421139621306</v>
      </c>
      <c r="AG125" s="165">
        <f>IFERROR(_xlfn.XLOOKUP($D125,'Modelling New'!$D:$D,'Modelling New'!AE:AE),"")</f>
        <v>0.99750000000000005</v>
      </c>
      <c r="AH125" s="165">
        <f>IFERROR(_xlfn.XLOOKUP($D125,'Modelling New'!$D:$D,'Modelling New'!AF:AF),"")</f>
        <v>0.99750000000000005</v>
      </c>
      <c r="AI125" s="156"/>
      <c r="AJ125" s="156"/>
      <c r="AK125" s="156"/>
      <c r="AL125" s="156"/>
      <c r="AM125" s="156"/>
      <c r="AN125" s="166"/>
      <c r="AO125" s="163"/>
      <c r="AP125" s="163"/>
      <c r="AQ125" s="163"/>
      <c r="AR125" s="155">
        <f>IFERROR(_xlfn.XLOOKUP(Table13[[#This Row],[Month Year]],Modelling[Month],Modelling[Bugt_Capacity]),"")</f>
        <v>91.32</v>
      </c>
      <c r="AS125" s="155"/>
    </row>
    <row r="126" spans="1:45" x14ac:dyDescent="0.35">
      <c r="A126" s="154">
        <f t="shared" si="10"/>
        <v>45869</v>
      </c>
      <c r="B126" s="155">
        <f>YEAR(Table13[[#This Row],[Date]])+IF(MONTH(Table13[[#This Row],[Date]])&gt;=4,1,0)</f>
        <v>2026</v>
      </c>
      <c r="C126" s="156">
        <f>YEAR(Table13[[#This Row],[Date]])</f>
        <v>2025</v>
      </c>
      <c r="D126" s="157">
        <f>Table13[[#This Row],[Date]]-DAY(Table13[[#This Row],[Date]])+1</f>
        <v>45839</v>
      </c>
      <c r="E126" s="156">
        <f t="shared" si="8"/>
        <v>31</v>
      </c>
      <c r="F126" s="158">
        <f>IFERROR(_xlfn.XLOOKUP($A126,Raw_Data!$B:$B,Raw_Data!$OV:$OV),"")</f>
        <v>0</v>
      </c>
      <c r="G126" s="159">
        <f>IFERROR(_xlfn.XLOOKUP($A126,Raw_Data!$B:$B,Raw_Data!$OW:$OW),"")</f>
        <v>0</v>
      </c>
      <c r="H126" s="159"/>
      <c r="I126" s="159">
        <f>IFERROR(_xlfn.XLOOKUP($A126,Raw_Data!$B:$B,Raw_Data!$OX:$OX),"")</f>
        <v>0</v>
      </c>
      <c r="J126" s="159"/>
      <c r="K126" s="159">
        <f>IFERROR(_xlfn.XLOOKUP($A126,Raw_Data!$B:$B,Raw_Data!NN:NN),"")</f>
        <v>0</v>
      </c>
      <c r="L126" s="159">
        <f>IFERROR(_xlfn.XLOOKUP($A126,Raw_Data!$B:$B,Raw_Data!OZ:OZ),"")</f>
        <v>0</v>
      </c>
      <c r="M126" s="159">
        <f>IFERROR(_xlfn.XLOOKUP($A126,Raw_Data!$B:$B,Raw_Data!PA:PA),"")</f>
        <v>0</v>
      </c>
      <c r="N126" s="159">
        <f>IFERROR(_xlfn.XLOOKUP($A126,Raw_Data!$B:$B,Raw_Data!NQ:NQ),"")</f>
        <v>0</v>
      </c>
      <c r="O126" s="160" t="str">
        <f>IFERROR(1-(SUMIF(PA!$B:$B,$A126,PA!$AI:$AI)/($AA126+SUMIF(PA!$B:$B,$A126,PA!$AI:$AI))),"")</f>
        <v/>
      </c>
      <c r="P126" s="160"/>
      <c r="Q126" s="161"/>
      <c r="R126" s="160" t="str">
        <f>IFERROR(1-(SUMIF(GA!$C:$C,$A126,GA!$X:$X)/($AA126+SUMIF(GA!$C:$C,$A126,GA!$X:$X))),"")</f>
        <v/>
      </c>
      <c r="S126" s="156"/>
      <c r="T126" s="161"/>
      <c r="U126" s="162" t="str">
        <f t="shared" si="9"/>
        <v/>
      </c>
      <c r="V126" s="162" t="str">
        <f>IFERROR(_xlfn.XLOOKUP($A126,Raw_Data!$B:$B,Raw_Data!$PE:$PE),"")</f>
        <v/>
      </c>
      <c r="W126" s="163">
        <f t="shared" si="7"/>
        <v>0</v>
      </c>
      <c r="X126" s="155">
        <f>IFERROR(_xlfn.XLOOKUP($A126,Raw_Data!$B:$B,Raw_Data!$PB:$PB),"")</f>
        <v>0</v>
      </c>
      <c r="Y126" s="155">
        <f>IFERROR(_xlfn.XLOOKUP($A126,Raw_Data!$B:$B,Raw_Data!$OU:$OU),"")</f>
        <v>0</v>
      </c>
      <c r="Z126" s="155"/>
      <c r="AA126" s="155">
        <f>IFERROR(_xlfn.XLOOKUP($A126,Raw_Data!$B:$B,Raw_Data!$OU:$OU),"")</f>
        <v>0</v>
      </c>
      <c r="AB126" s="155">
        <f>IFERROR(_xlfn.XLOOKUP($A126,Raw_Data!$B:$B,Raw_Data!$I:$I)/1000,"")</f>
        <v>91.87</v>
      </c>
      <c r="AC126" s="164">
        <f>IFERROR(_xlfn.XLOOKUP($D126,'Modelling New'!$D:$D,'Modelling New'!$P:$P),"")</f>
        <v>4.3354838709677423</v>
      </c>
      <c r="AD126" s="155">
        <f>IFERROR(_xlfn.XLOOKUP($D126,'Modelling New'!$D:$D,'Modelling New'!$T:$T)*1000,"")</f>
        <v>312148.29563285218</v>
      </c>
      <c r="AE126" s="165">
        <f>IFERROR(_xlfn.XLOOKUP($D126,'Modelling New'!$D:$D,'Modelling New'!$O:$O),"")</f>
        <v>0.78841974165760786</v>
      </c>
      <c r="AF126" s="165">
        <f>IFERROR(_xlfn.XLOOKUP($D126,'Modelling New'!$D:$D,'Modelling New'!$W:$W),"")</f>
        <v>0.14242421139621306</v>
      </c>
      <c r="AG126" s="165">
        <f>IFERROR(_xlfn.XLOOKUP($D126,'Modelling New'!$D:$D,'Modelling New'!AE:AE),"")</f>
        <v>0.99750000000000005</v>
      </c>
      <c r="AH126" s="165">
        <f>IFERROR(_xlfn.XLOOKUP($D126,'Modelling New'!$D:$D,'Modelling New'!AF:AF),"")</f>
        <v>0.99750000000000005</v>
      </c>
      <c r="AI126" s="156"/>
      <c r="AJ126" s="156"/>
      <c r="AK126" s="156"/>
      <c r="AL126" s="156"/>
      <c r="AM126" s="156"/>
      <c r="AN126" s="166"/>
      <c r="AO126" s="163"/>
      <c r="AP126" s="163"/>
      <c r="AQ126" s="163"/>
      <c r="AR126" s="155">
        <f>IFERROR(_xlfn.XLOOKUP(Table13[[#This Row],[Month Year]],Modelling[Month],Modelling[Bugt_Capacity]),"")</f>
        <v>91.32</v>
      </c>
      <c r="AS126" s="155"/>
    </row>
    <row r="127" spans="1:45" x14ac:dyDescent="0.35">
      <c r="A127" s="154">
        <f t="shared" si="10"/>
        <v>45870</v>
      </c>
      <c r="B127" s="155">
        <f>YEAR(Table13[[#This Row],[Date]])+IF(MONTH(Table13[[#This Row],[Date]])&gt;=4,1,0)</f>
        <v>2026</v>
      </c>
      <c r="C127" s="156">
        <f>YEAR(Table13[[#This Row],[Date]])</f>
        <v>2025</v>
      </c>
      <c r="D127" s="157">
        <f>Table13[[#This Row],[Date]]-DAY(Table13[[#This Row],[Date]])+1</f>
        <v>45870</v>
      </c>
      <c r="E127" s="156">
        <f t="shared" si="8"/>
        <v>31</v>
      </c>
      <c r="F127" s="158" t="str">
        <f>IFERROR(_xlfn.XLOOKUP($A127,Raw_Data!$B:$B,Raw_Data!$OV:$OV),"")</f>
        <v/>
      </c>
      <c r="G127" s="159" t="str">
        <f>IFERROR(_xlfn.XLOOKUP($A127,Raw_Data!$B:$B,Raw_Data!$OW:$OW),"")</f>
        <v/>
      </c>
      <c r="H127" s="159"/>
      <c r="I127" s="159" t="str">
        <f>IFERROR(_xlfn.XLOOKUP($A127,Raw_Data!$B:$B,Raw_Data!$OX:$OX),"")</f>
        <v/>
      </c>
      <c r="J127" s="159"/>
      <c r="K127" s="159" t="str">
        <f>IFERROR(_xlfn.XLOOKUP($A127,Raw_Data!$B:$B,Raw_Data!NN:NN),"")</f>
        <v/>
      </c>
      <c r="L127" s="159" t="str">
        <f>IFERROR(_xlfn.XLOOKUP($A127,Raw_Data!$B:$B,Raw_Data!OZ:OZ),"")</f>
        <v/>
      </c>
      <c r="M127" s="159" t="str">
        <f>IFERROR(_xlfn.XLOOKUP($A127,Raw_Data!$B:$B,Raw_Data!PA:PA),"")</f>
        <v/>
      </c>
      <c r="N127" s="159" t="str">
        <f>IFERROR(_xlfn.XLOOKUP($A127,Raw_Data!$B:$B,Raw_Data!NQ:NQ),"")</f>
        <v/>
      </c>
      <c r="O127" s="160" t="str">
        <f>IFERROR(1-(SUMIF(PA!$B:$B,$A127,PA!$AI:$AI)/($AA127+SUMIF(PA!$B:$B,$A127,PA!$AI:$AI))),"")</f>
        <v/>
      </c>
      <c r="P127" s="160"/>
      <c r="Q127" s="161"/>
      <c r="R127" s="160" t="str">
        <f>IFERROR(1-(SUMIF(GA!$C:$C,$A127,GA!$X:$X)/($AA127+SUMIF(GA!$C:$C,$A127,GA!$X:$X))),"")</f>
        <v/>
      </c>
      <c r="S127" s="156"/>
      <c r="T127" s="161"/>
      <c r="U127" s="162" t="str">
        <f t="shared" si="9"/>
        <v/>
      </c>
      <c r="V127" s="162" t="str">
        <f>IFERROR(_xlfn.XLOOKUP($A127,Raw_Data!$B:$B,Raw_Data!$PE:$PE),"")</f>
        <v/>
      </c>
      <c r="W127" s="163" t="str">
        <f t="shared" si="7"/>
        <v/>
      </c>
      <c r="X127" s="155" t="str">
        <f>IFERROR(_xlfn.XLOOKUP($A127,Raw_Data!$B:$B,Raw_Data!$PB:$PB),"")</f>
        <v/>
      </c>
      <c r="Y127" s="155" t="str">
        <f>IFERROR(_xlfn.XLOOKUP($A127,Raw_Data!$B:$B,Raw_Data!$OU:$OU),"")</f>
        <v/>
      </c>
      <c r="Z127" s="155"/>
      <c r="AA127" s="155" t="str">
        <f>IFERROR(_xlfn.XLOOKUP($A127,Raw_Data!$B:$B,Raw_Data!$OU:$OU),"")</f>
        <v/>
      </c>
      <c r="AB127" s="155" t="str">
        <f>IFERROR(_xlfn.XLOOKUP($A127,Raw_Data!$B:$B,Raw_Data!$I:$I)/1000,"")</f>
        <v/>
      </c>
      <c r="AC127" s="164">
        <f>IFERROR(_xlfn.XLOOKUP($D127,'Modelling New'!$D:$D,'Modelling New'!$P:$P),"")</f>
        <v>4.5354838709677416</v>
      </c>
      <c r="AD127" s="155">
        <f>IFERROR(_xlfn.XLOOKUP($D127,'Modelling New'!$D:$D,'Modelling New'!$T:$T)*1000,"")</f>
        <v>325490.22720734618</v>
      </c>
      <c r="AE127" s="165">
        <f>IFERROR(_xlfn.XLOOKUP($D127,'Modelling New'!$D:$D,'Modelling New'!$O:$O),"")</f>
        <v>0.78586586267131631</v>
      </c>
      <c r="AF127" s="165">
        <f>IFERROR(_xlfn.XLOOKUP($D127,'Modelling New'!$D:$D,'Modelling New'!$W:$W),"")</f>
        <v>0.14851174770374606</v>
      </c>
      <c r="AG127" s="165">
        <f>IFERROR(_xlfn.XLOOKUP($D127,'Modelling New'!$D:$D,'Modelling New'!AE:AE),"")</f>
        <v>0.99750000000000005</v>
      </c>
      <c r="AH127" s="165">
        <f>IFERROR(_xlfn.XLOOKUP($D127,'Modelling New'!$D:$D,'Modelling New'!AF:AF),"")</f>
        <v>0.99750000000000005</v>
      </c>
      <c r="AI127" s="156"/>
      <c r="AJ127" s="156"/>
      <c r="AK127" s="156"/>
      <c r="AL127" s="156"/>
      <c r="AM127" s="156"/>
      <c r="AN127" s="166"/>
      <c r="AO127" s="163"/>
      <c r="AP127" s="163"/>
      <c r="AQ127" s="163"/>
      <c r="AR127" s="155">
        <f>IFERROR(_xlfn.XLOOKUP(Table13[[#This Row],[Month Year]],Modelling[Month],Modelling[Bugt_Capacity]),"")</f>
        <v>91.32</v>
      </c>
      <c r="AS127" s="155"/>
    </row>
    <row r="128" spans="1:45" x14ac:dyDescent="0.35">
      <c r="A128" s="154">
        <f t="shared" si="10"/>
        <v>45871</v>
      </c>
      <c r="B128" s="155">
        <f>YEAR(Table13[[#This Row],[Date]])+IF(MONTH(Table13[[#This Row],[Date]])&gt;=4,1,0)</f>
        <v>2026</v>
      </c>
      <c r="C128" s="156">
        <f>YEAR(Table13[[#This Row],[Date]])</f>
        <v>2025</v>
      </c>
      <c r="D128" s="157">
        <f>Table13[[#This Row],[Date]]-DAY(Table13[[#This Row],[Date]])+1</f>
        <v>45870</v>
      </c>
      <c r="E128" s="156">
        <f t="shared" si="8"/>
        <v>31</v>
      </c>
      <c r="F128" s="158" t="str">
        <f>IFERROR(_xlfn.XLOOKUP($A128,Raw_Data!$B:$B,Raw_Data!$OV:$OV),"")</f>
        <v/>
      </c>
      <c r="G128" s="159" t="str">
        <f>IFERROR(_xlfn.XLOOKUP($A128,Raw_Data!$B:$B,Raw_Data!$OW:$OW),"")</f>
        <v/>
      </c>
      <c r="H128" s="159"/>
      <c r="I128" s="159" t="str">
        <f>IFERROR(_xlfn.XLOOKUP($A128,Raw_Data!$B:$B,Raw_Data!$OX:$OX),"")</f>
        <v/>
      </c>
      <c r="J128" s="159"/>
      <c r="K128" s="159" t="str">
        <f>IFERROR(_xlfn.XLOOKUP($A128,Raw_Data!$B:$B,Raw_Data!NN:NN),"")</f>
        <v/>
      </c>
      <c r="L128" s="159" t="str">
        <f>IFERROR(_xlfn.XLOOKUP($A128,Raw_Data!$B:$B,Raw_Data!OZ:OZ),"")</f>
        <v/>
      </c>
      <c r="M128" s="159" t="str">
        <f>IFERROR(_xlfn.XLOOKUP($A128,Raw_Data!$B:$B,Raw_Data!PA:PA),"")</f>
        <v/>
      </c>
      <c r="N128" s="159" t="str">
        <f>IFERROR(_xlfn.XLOOKUP($A128,Raw_Data!$B:$B,Raw_Data!NQ:NQ),"")</f>
        <v/>
      </c>
      <c r="O128" s="160" t="str">
        <f>IFERROR(1-(SUMIF(PA!$B:$B,$A128,PA!$AI:$AI)/($AA128+SUMIF(PA!$B:$B,$A128,PA!$AI:$AI))),"")</f>
        <v/>
      </c>
      <c r="P128" s="160"/>
      <c r="Q128" s="161"/>
      <c r="R128" s="160" t="str">
        <f>IFERROR(1-(SUMIF(GA!$C:$C,$A128,GA!$X:$X)/($AA128+SUMIF(GA!$C:$C,$A128,GA!$X:$X))),"")</f>
        <v/>
      </c>
      <c r="S128" s="156"/>
      <c r="T128" s="161"/>
      <c r="U128" s="162" t="str">
        <f t="shared" si="9"/>
        <v/>
      </c>
      <c r="V128" s="162" t="str">
        <f>IFERROR(_xlfn.XLOOKUP($A128,Raw_Data!$B:$B,Raw_Data!$PE:$PE),"")</f>
        <v/>
      </c>
      <c r="W128" s="163" t="str">
        <f t="shared" si="7"/>
        <v/>
      </c>
      <c r="X128" s="155" t="str">
        <f>IFERROR(_xlfn.XLOOKUP($A128,Raw_Data!$B:$B,Raw_Data!$PB:$PB),"")</f>
        <v/>
      </c>
      <c r="Y128" s="155" t="str">
        <f>IFERROR(_xlfn.XLOOKUP($A128,Raw_Data!$B:$B,Raw_Data!$OU:$OU),"")</f>
        <v/>
      </c>
      <c r="Z128" s="155"/>
      <c r="AA128" s="155" t="str">
        <f>IFERROR(_xlfn.XLOOKUP($A128,Raw_Data!$B:$B,Raw_Data!$OU:$OU),"")</f>
        <v/>
      </c>
      <c r="AB128" s="155" t="str">
        <f>IFERROR(_xlfn.XLOOKUP($A128,Raw_Data!$B:$B,Raw_Data!$I:$I)/1000,"")</f>
        <v/>
      </c>
      <c r="AC128" s="164">
        <f>IFERROR(_xlfn.XLOOKUP($D128,'Modelling New'!$D:$D,'Modelling New'!$P:$P),"")</f>
        <v>4.5354838709677416</v>
      </c>
      <c r="AD128" s="155">
        <f>IFERROR(_xlfn.XLOOKUP($D128,'Modelling New'!$D:$D,'Modelling New'!$T:$T)*1000,"")</f>
        <v>325490.22720734618</v>
      </c>
      <c r="AE128" s="165">
        <f>IFERROR(_xlfn.XLOOKUP($D128,'Modelling New'!$D:$D,'Modelling New'!$O:$O),"")</f>
        <v>0.78586586267131631</v>
      </c>
      <c r="AF128" s="165">
        <f>IFERROR(_xlfn.XLOOKUP($D128,'Modelling New'!$D:$D,'Modelling New'!$W:$W),"")</f>
        <v>0.14851174770374606</v>
      </c>
      <c r="AG128" s="165">
        <f>IFERROR(_xlfn.XLOOKUP($D128,'Modelling New'!$D:$D,'Modelling New'!AE:AE),"")</f>
        <v>0.99750000000000005</v>
      </c>
      <c r="AH128" s="165">
        <f>IFERROR(_xlfn.XLOOKUP($D128,'Modelling New'!$D:$D,'Modelling New'!AF:AF),"")</f>
        <v>0.99750000000000005</v>
      </c>
      <c r="AI128" s="156"/>
      <c r="AJ128" s="156"/>
      <c r="AK128" s="156"/>
      <c r="AL128" s="156"/>
      <c r="AM128" s="156"/>
      <c r="AN128" s="166"/>
      <c r="AO128" s="163"/>
      <c r="AP128" s="163"/>
      <c r="AQ128" s="163"/>
      <c r="AR128" s="155">
        <f>IFERROR(_xlfn.XLOOKUP(Table13[[#This Row],[Month Year]],Modelling[Month],Modelling[Bugt_Capacity]),"")</f>
        <v>91.32</v>
      </c>
      <c r="AS128" s="155"/>
    </row>
    <row r="129" spans="1:45" x14ac:dyDescent="0.35">
      <c r="A129" s="154">
        <f t="shared" si="10"/>
        <v>45872</v>
      </c>
      <c r="B129" s="155">
        <f>YEAR(Table13[[#This Row],[Date]])+IF(MONTH(Table13[[#This Row],[Date]])&gt;=4,1,0)</f>
        <v>2026</v>
      </c>
      <c r="C129" s="156">
        <f>YEAR(Table13[[#This Row],[Date]])</f>
        <v>2025</v>
      </c>
      <c r="D129" s="157">
        <f>Table13[[#This Row],[Date]]-DAY(Table13[[#This Row],[Date]])+1</f>
        <v>45870</v>
      </c>
      <c r="E129" s="156">
        <f t="shared" si="8"/>
        <v>31</v>
      </c>
      <c r="F129" s="158" t="str">
        <f>IFERROR(_xlfn.XLOOKUP($A129,Raw_Data!$B:$B,Raw_Data!$OV:$OV),"")</f>
        <v/>
      </c>
      <c r="G129" s="159" t="str">
        <f>IFERROR(_xlfn.XLOOKUP($A129,Raw_Data!$B:$B,Raw_Data!$OW:$OW),"")</f>
        <v/>
      </c>
      <c r="H129" s="159"/>
      <c r="I129" s="159" t="str">
        <f>IFERROR(_xlfn.XLOOKUP($A129,Raw_Data!$B:$B,Raw_Data!$OX:$OX),"")</f>
        <v/>
      </c>
      <c r="J129" s="159"/>
      <c r="K129" s="159" t="str">
        <f>IFERROR(_xlfn.XLOOKUP($A129,Raw_Data!$B:$B,Raw_Data!NN:NN),"")</f>
        <v/>
      </c>
      <c r="L129" s="159" t="str">
        <f>IFERROR(_xlfn.XLOOKUP($A129,Raw_Data!$B:$B,Raw_Data!OZ:OZ),"")</f>
        <v/>
      </c>
      <c r="M129" s="159" t="str">
        <f>IFERROR(_xlfn.XLOOKUP($A129,Raw_Data!$B:$B,Raw_Data!PA:PA),"")</f>
        <v/>
      </c>
      <c r="N129" s="159" t="str">
        <f>IFERROR(_xlfn.XLOOKUP($A129,Raw_Data!$B:$B,Raw_Data!NQ:NQ),"")</f>
        <v/>
      </c>
      <c r="O129" s="160" t="str">
        <f>IFERROR(1-(SUMIF(PA!$B:$B,$A129,PA!$AI:$AI)/($AA129+SUMIF(PA!$B:$B,$A129,PA!$AI:$AI))),"")</f>
        <v/>
      </c>
      <c r="P129" s="160"/>
      <c r="Q129" s="161"/>
      <c r="R129" s="160" t="str">
        <f>IFERROR(1-(SUMIF(GA!$C:$C,$A129,GA!$X:$X)/($AA129+SUMIF(GA!$C:$C,$A129,GA!$X:$X))),"")</f>
        <v/>
      </c>
      <c r="S129" s="156"/>
      <c r="T129" s="161"/>
      <c r="U129" s="162" t="str">
        <f t="shared" si="9"/>
        <v/>
      </c>
      <c r="V129" s="162" t="str">
        <f>IFERROR(_xlfn.XLOOKUP($A129,Raw_Data!$B:$B,Raw_Data!$PE:$PE),"")</f>
        <v/>
      </c>
      <c r="W129" s="163" t="str">
        <f t="shared" si="7"/>
        <v/>
      </c>
      <c r="X129" s="155" t="str">
        <f>IFERROR(_xlfn.XLOOKUP($A129,Raw_Data!$B:$B,Raw_Data!$PB:$PB),"")</f>
        <v/>
      </c>
      <c r="Y129" s="155" t="str">
        <f>IFERROR(_xlfn.XLOOKUP($A129,Raw_Data!$B:$B,Raw_Data!$OU:$OU),"")</f>
        <v/>
      </c>
      <c r="Z129" s="155"/>
      <c r="AA129" s="155" t="str">
        <f>IFERROR(_xlfn.XLOOKUP($A129,Raw_Data!$B:$B,Raw_Data!$OU:$OU),"")</f>
        <v/>
      </c>
      <c r="AB129" s="155" t="str">
        <f>IFERROR(_xlfn.XLOOKUP($A129,Raw_Data!$B:$B,Raw_Data!$I:$I)/1000,"")</f>
        <v/>
      </c>
      <c r="AC129" s="164">
        <f>IFERROR(_xlfn.XLOOKUP($D129,'Modelling New'!$D:$D,'Modelling New'!$P:$P),"")</f>
        <v>4.5354838709677416</v>
      </c>
      <c r="AD129" s="155">
        <f>IFERROR(_xlfn.XLOOKUP($D129,'Modelling New'!$D:$D,'Modelling New'!$T:$T)*1000,"")</f>
        <v>325490.22720734618</v>
      </c>
      <c r="AE129" s="165">
        <f>IFERROR(_xlfn.XLOOKUP($D129,'Modelling New'!$D:$D,'Modelling New'!$O:$O),"")</f>
        <v>0.78586586267131631</v>
      </c>
      <c r="AF129" s="165">
        <f>IFERROR(_xlfn.XLOOKUP($D129,'Modelling New'!$D:$D,'Modelling New'!$W:$W),"")</f>
        <v>0.14851174770374606</v>
      </c>
      <c r="AG129" s="165">
        <f>IFERROR(_xlfn.XLOOKUP($D129,'Modelling New'!$D:$D,'Modelling New'!AE:AE),"")</f>
        <v>0.99750000000000005</v>
      </c>
      <c r="AH129" s="165">
        <f>IFERROR(_xlfn.XLOOKUP($D129,'Modelling New'!$D:$D,'Modelling New'!AF:AF),"")</f>
        <v>0.99750000000000005</v>
      </c>
      <c r="AI129" s="156"/>
      <c r="AJ129" s="156"/>
      <c r="AK129" s="156"/>
      <c r="AL129" s="156"/>
      <c r="AM129" s="156"/>
      <c r="AN129" s="166"/>
      <c r="AO129" s="163"/>
      <c r="AP129" s="163"/>
      <c r="AQ129" s="163"/>
      <c r="AR129" s="155">
        <f>IFERROR(_xlfn.XLOOKUP(Table13[[#This Row],[Month Year]],Modelling[Month],Modelling[Bugt_Capacity]),"")</f>
        <v>91.32</v>
      </c>
      <c r="AS129" s="155"/>
    </row>
    <row r="130" spans="1:45" x14ac:dyDescent="0.35">
      <c r="A130" s="154">
        <f t="shared" si="10"/>
        <v>45873</v>
      </c>
      <c r="B130" s="155">
        <f>YEAR(Table13[[#This Row],[Date]])+IF(MONTH(Table13[[#This Row],[Date]])&gt;=4,1,0)</f>
        <v>2026</v>
      </c>
      <c r="C130" s="156">
        <f>YEAR(Table13[[#This Row],[Date]])</f>
        <v>2025</v>
      </c>
      <c r="D130" s="157">
        <f>Table13[[#This Row],[Date]]-DAY(Table13[[#This Row],[Date]])+1</f>
        <v>45870</v>
      </c>
      <c r="E130" s="156">
        <f t="shared" si="8"/>
        <v>31</v>
      </c>
      <c r="F130" s="158" t="str">
        <f>IFERROR(_xlfn.XLOOKUP($A130,Raw_Data!$B:$B,Raw_Data!$OV:$OV),"")</f>
        <v/>
      </c>
      <c r="G130" s="159" t="str">
        <f>IFERROR(_xlfn.XLOOKUP($A130,Raw_Data!$B:$B,Raw_Data!$OW:$OW),"")</f>
        <v/>
      </c>
      <c r="H130" s="159"/>
      <c r="I130" s="159" t="str">
        <f>IFERROR(_xlfn.XLOOKUP($A130,Raw_Data!$B:$B,Raw_Data!$OX:$OX),"")</f>
        <v/>
      </c>
      <c r="J130" s="159"/>
      <c r="K130" s="159" t="str">
        <f>IFERROR(_xlfn.XLOOKUP($A130,Raw_Data!$B:$B,Raw_Data!NN:NN),"")</f>
        <v/>
      </c>
      <c r="L130" s="159" t="str">
        <f>IFERROR(_xlfn.XLOOKUP($A130,Raw_Data!$B:$B,Raw_Data!OZ:OZ),"")</f>
        <v/>
      </c>
      <c r="M130" s="159" t="str">
        <f>IFERROR(_xlfn.XLOOKUP($A130,Raw_Data!$B:$B,Raw_Data!PA:PA),"")</f>
        <v/>
      </c>
      <c r="N130" s="159" t="str">
        <f>IFERROR(_xlfn.XLOOKUP($A130,Raw_Data!$B:$B,Raw_Data!NQ:NQ),"")</f>
        <v/>
      </c>
      <c r="O130" s="160" t="str">
        <f>IFERROR(1-(SUMIF(PA!$B:$B,$A130,PA!$AI:$AI)/($AA130+SUMIF(PA!$B:$B,$A130,PA!$AI:$AI))),"")</f>
        <v/>
      </c>
      <c r="P130" s="160"/>
      <c r="Q130" s="161"/>
      <c r="R130" s="160" t="str">
        <f>IFERROR(1-(SUMIF(GA!$C:$C,$A130,GA!$X:$X)/($AA130+SUMIF(GA!$C:$C,$A130,GA!$X:$X))),"")</f>
        <v/>
      </c>
      <c r="S130" s="156"/>
      <c r="T130" s="161"/>
      <c r="U130" s="162" t="str">
        <f t="shared" si="9"/>
        <v/>
      </c>
      <c r="V130" s="162" t="str">
        <f>IFERROR(_xlfn.XLOOKUP($A130,Raw_Data!$B:$B,Raw_Data!$PE:$PE),"")</f>
        <v/>
      </c>
      <c r="W130" s="163" t="str">
        <f t="shared" ref="W130:W193" si="11">IFERROR(AA130/(24*AR130*1000),"")</f>
        <v/>
      </c>
      <c r="X130" s="155" t="str">
        <f>IFERROR(_xlfn.XLOOKUP($A130,Raw_Data!$B:$B,Raw_Data!$PB:$PB),"")</f>
        <v/>
      </c>
      <c r="Y130" s="155" t="str">
        <f>IFERROR(_xlfn.XLOOKUP($A130,Raw_Data!$B:$B,Raw_Data!$OU:$OU),"")</f>
        <v/>
      </c>
      <c r="Z130" s="155"/>
      <c r="AA130" s="155" t="str">
        <f>IFERROR(_xlfn.XLOOKUP($A130,Raw_Data!$B:$B,Raw_Data!$OU:$OU),"")</f>
        <v/>
      </c>
      <c r="AB130" s="155" t="str">
        <f>IFERROR(_xlfn.XLOOKUP($A130,Raw_Data!$B:$B,Raw_Data!$I:$I)/1000,"")</f>
        <v/>
      </c>
      <c r="AC130" s="164">
        <f>IFERROR(_xlfn.XLOOKUP($D130,'Modelling New'!$D:$D,'Modelling New'!$P:$P),"")</f>
        <v>4.5354838709677416</v>
      </c>
      <c r="AD130" s="155">
        <f>IFERROR(_xlfn.XLOOKUP($D130,'Modelling New'!$D:$D,'Modelling New'!$T:$T)*1000,"")</f>
        <v>325490.22720734618</v>
      </c>
      <c r="AE130" s="165">
        <f>IFERROR(_xlfn.XLOOKUP($D130,'Modelling New'!$D:$D,'Modelling New'!$O:$O),"")</f>
        <v>0.78586586267131631</v>
      </c>
      <c r="AF130" s="165">
        <f>IFERROR(_xlfn.XLOOKUP($D130,'Modelling New'!$D:$D,'Modelling New'!$W:$W),"")</f>
        <v>0.14851174770374606</v>
      </c>
      <c r="AG130" s="165">
        <f>IFERROR(_xlfn.XLOOKUP($D130,'Modelling New'!$D:$D,'Modelling New'!AE:AE),"")</f>
        <v>0.99750000000000005</v>
      </c>
      <c r="AH130" s="165">
        <f>IFERROR(_xlfn.XLOOKUP($D130,'Modelling New'!$D:$D,'Modelling New'!AF:AF),"")</f>
        <v>0.99750000000000005</v>
      </c>
      <c r="AI130" s="156"/>
      <c r="AJ130" s="156"/>
      <c r="AK130" s="156"/>
      <c r="AL130" s="156"/>
      <c r="AM130" s="156"/>
      <c r="AN130" s="166"/>
      <c r="AO130" s="163"/>
      <c r="AP130" s="163"/>
      <c r="AQ130" s="163"/>
      <c r="AR130" s="155">
        <f>IFERROR(_xlfn.XLOOKUP(Table13[[#This Row],[Month Year]],Modelling[Month],Modelling[Bugt_Capacity]),"")</f>
        <v>91.32</v>
      </c>
      <c r="AS130" s="155"/>
    </row>
    <row r="131" spans="1:45" x14ac:dyDescent="0.35">
      <c r="A131" s="154">
        <f t="shared" si="10"/>
        <v>45874</v>
      </c>
      <c r="B131" s="155">
        <f>YEAR(Table13[[#This Row],[Date]])+IF(MONTH(Table13[[#This Row],[Date]])&gt;=4,1,0)</f>
        <v>2026</v>
      </c>
      <c r="C131" s="156">
        <f>YEAR(Table13[[#This Row],[Date]])</f>
        <v>2025</v>
      </c>
      <c r="D131" s="157">
        <f>Table13[[#This Row],[Date]]-DAY(Table13[[#This Row],[Date]])+1</f>
        <v>45870</v>
      </c>
      <c r="E131" s="156">
        <f t="shared" si="8"/>
        <v>31</v>
      </c>
      <c r="F131" s="158" t="str">
        <f>IFERROR(_xlfn.XLOOKUP($A131,Raw_Data!$B:$B,Raw_Data!$OV:$OV),"")</f>
        <v/>
      </c>
      <c r="G131" s="159" t="str">
        <f>IFERROR(_xlfn.XLOOKUP($A131,Raw_Data!$B:$B,Raw_Data!$OW:$OW),"")</f>
        <v/>
      </c>
      <c r="H131" s="159"/>
      <c r="I131" s="159" t="str">
        <f>IFERROR(_xlfn.XLOOKUP($A131,Raw_Data!$B:$B,Raw_Data!$OX:$OX),"")</f>
        <v/>
      </c>
      <c r="J131" s="159"/>
      <c r="K131" s="159" t="str">
        <f>IFERROR(_xlfn.XLOOKUP($A131,Raw_Data!$B:$B,Raw_Data!NN:NN),"")</f>
        <v/>
      </c>
      <c r="L131" s="159" t="str">
        <f>IFERROR(_xlfn.XLOOKUP($A131,Raw_Data!$B:$B,Raw_Data!OZ:OZ),"")</f>
        <v/>
      </c>
      <c r="M131" s="159" t="str">
        <f>IFERROR(_xlfn.XLOOKUP($A131,Raw_Data!$B:$B,Raw_Data!PA:PA),"")</f>
        <v/>
      </c>
      <c r="N131" s="159" t="str">
        <f>IFERROR(_xlfn.XLOOKUP($A131,Raw_Data!$B:$B,Raw_Data!NQ:NQ),"")</f>
        <v/>
      </c>
      <c r="O131" s="160" t="str">
        <f>IFERROR(1-(SUMIF(PA!$B:$B,$A131,PA!$AI:$AI)/($AA131+SUMIF(PA!$B:$B,$A131,PA!$AI:$AI))),"")</f>
        <v/>
      </c>
      <c r="P131" s="160"/>
      <c r="Q131" s="161"/>
      <c r="R131" s="160" t="str">
        <f>IFERROR(1-(SUMIF(GA!$C:$C,$A131,GA!$X:$X)/($AA131+SUMIF(GA!$C:$C,$A131,GA!$X:$X))),"")</f>
        <v/>
      </c>
      <c r="S131" s="156"/>
      <c r="T131" s="161"/>
      <c r="U131" s="162" t="str">
        <f t="shared" si="9"/>
        <v/>
      </c>
      <c r="V131" s="162" t="str">
        <f>IFERROR(_xlfn.XLOOKUP($A131,Raw_Data!$B:$B,Raw_Data!$PE:$PE),"")</f>
        <v/>
      </c>
      <c r="W131" s="163" t="str">
        <f t="shared" si="11"/>
        <v/>
      </c>
      <c r="X131" s="155" t="str">
        <f>IFERROR(_xlfn.XLOOKUP($A131,Raw_Data!$B:$B,Raw_Data!$PB:$PB),"")</f>
        <v/>
      </c>
      <c r="Y131" s="155" t="str">
        <f>IFERROR(_xlfn.XLOOKUP($A131,Raw_Data!$B:$B,Raw_Data!$OU:$OU),"")</f>
        <v/>
      </c>
      <c r="Z131" s="155"/>
      <c r="AA131" s="155" t="str">
        <f>IFERROR(_xlfn.XLOOKUP($A131,Raw_Data!$B:$B,Raw_Data!$OU:$OU),"")</f>
        <v/>
      </c>
      <c r="AB131" s="155" t="str">
        <f>IFERROR(_xlfn.XLOOKUP($A131,Raw_Data!$B:$B,Raw_Data!$I:$I)/1000,"")</f>
        <v/>
      </c>
      <c r="AC131" s="164">
        <f>IFERROR(_xlfn.XLOOKUP($D131,'Modelling New'!$D:$D,'Modelling New'!$P:$P),"")</f>
        <v>4.5354838709677416</v>
      </c>
      <c r="AD131" s="155">
        <f>IFERROR(_xlfn.XLOOKUP($D131,'Modelling New'!$D:$D,'Modelling New'!$T:$T)*1000,"")</f>
        <v>325490.22720734618</v>
      </c>
      <c r="AE131" s="165">
        <f>IFERROR(_xlfn.XLOOKUP($D131,'Modelling New'!$D:$D,'Modelling New'!$O:$O),"")</f>
        <v>0.78586586267131631</v>
      </c>
      <c r="AF131" s="165">
        <f>IFERROR(_xlfn.XLOOKUP($D131,'Modelling New'!$D:$D,'Modelling New'!$W:$W),"")</f>
        <v>0.14851174770374606</v>
      </c>
      <c r="AG131" s="165">
        <f>IFERROR(_xlfn.XLOOKUP($D131,'Modelling New'!$D:$D,'Modelling New'!AE:AE),"")</f>
        <v>0.99750000000000005</v>
      </c>
      <c r="AH131" s="165">
        <f>IFERROR(_xlfn.XLOOKUP($D131,'Modelling New'!$D:$D,'Modelling New'!AF:AF),"")</f>
        <v>0.99750000000000005</v>
      </c>
      <c r="AI131" s="156"/>
      <c r="AJ131" s="156"/>
      <c r="AK131" s="156"/>
      <c r="AL131" s="156"/>
      <c r="AM131" s="156"/>
      <c r="AN131" s="166"/>
      <c r="AO131" s="163"/>
      <c r="AP131" s="163"/>
      <c r="AQ131" s="163"/>
      <c r="AR131" s="155">
        <f>IFERROR(_xlfn.XLOOKUP(Table13[[#This Row],[Month Year]],Modelling[Month],Modelling[Bugt_Capacity]),"")</f>
        <v>91.32</v>
      </c>
      <c r="AS131" s="155"/>
    </row>
    <row r="132" spans="1:45" x14ac:dyDescent="0.35">
      <c r="A132" s="154">
        <f t="shared" si="10"/>
        <v>45875</v>
      </c>
      <c r="B132" s="155">
        <f>YEAR(Table13[[#This Row],[Date]])+IF(MONTH(Table13[[#This Row],[Date]])&gt;=4,1,0)</f>
        <v>2026</v>
      </c>
      <c r="C132" s="156">
        <f>YEAR(Table13[[#This Row],[Date]])</f>
        <v>2025</v>
      </c>
      <c r="D132" s="157">
        <f>Table13[[#This Row],[Date]]-DAY(Table13[[#This Row],[Date]])+1</f>
        <v>45870</v>
      </c>
      <c r="E132" s="156">
        <f t="shared" si="8"/>
        <v>31</v>
      </c>
      <c r="F132" s="158" t="str">
        <f>IFERROR(_xlfn.XLOOKUP($A132,Raw_Data!$B:$B,Raw_Data!$OV:$OV),"")</f>
        <v/>
      </c>
      <c r="G132" s="159" t="str">
        <f>IFERROR(_xlfn.XLOOKUP($A132,Raw_Data!$B:$B,Raw_Data!$OW:$OW),"")</f>
        <v/>
      </c>
      <c r="H132" s="159"/>
      <c r="I132" s="159" t="str">
        <f>IFERROR(_xlfn.XLOOKUP($A132,Raw_Data!$B:$B,Raw_Data!$OX:$OX),"")</f>
        <v/>
      </c>
      <c r="J132" s="159"/>
      <c r="K132" s="159" t="str">
        <f>IFERROR(_xlfn.XLOOKUP($A132,Raw_Data!$B:$B,Raw_Data!NN:NN),"")</f>
        <v/>
      </c>
      <c r="L132" s="159" t="str">
        <f>IFERROR(_xlfn.XLOOKUP($A132,Raw_Data!$B:$B,Raw_Data!OZ:OZ),"")</f>
        <v/>
      </c>
      <c r="M132" s="159" t="str">
        <f>IFERROR(_xlfn.XLOOKUP($A132,Raw_Data!$B:$B,Raw_Data!PA:PA),"")</f>
        <v/>
      </c>
      <c r="N132" s="159" t="str">
        <f>IFERROR(_xlfn.XLOOKUP($A132,Raw_Data!$B:$B,Raw_Data!NQ:NQ),"")</f>
        <v/>
      </c>
      <c r="O132" s="160" t="str">
        <f>IFERROR(1-(SUMIF(PA!$B:$B,$A132,PA!$AI:$AI)/($AA132+SUMIF(PA!$B:$B,$A132,PA!$AI:$AI))),"")</f>
        <v/>
      </c>
      <c r="P132" s="160"/>
      <c r="Q132" s="161"/>
      <c r="R132" s="160" t="str">
        <f>IFERROR(1-(SUMIF(GA!$C:$C,$A132,GA!$X:$X)/($AA132+SUMIF(GA!$C:$C,$A132,GA!$X:$X))),"")</f>
        <v/>
      </c>
      <c r="S132" s="156"/>
      <c r="T132" s="161"/>
      <c r="U132" s="162" t="str">
        <f t="shared" si="9"/>
        <v/>
      </c>
      <c r="V132" s="162" t="str">
        <f>IFERROR(_xlfn.XLOOKUP($A132,Raw_Data!$B:$B,Raw_Data!$PE:$PE),"")</f>
        <v/>
      </c>
      <c r="W132" s="163" t="str">
        <f t="shared" si="11"/>
        <v/>
      </c>
      <c r="X132" s="155" t="str">
        <f>IFERROR(_xlfn.XLOOKUP($A132,Raw_Data!$B:$B,Raw_Data!$PB:$PB),"")</f>
        <v/>
      </c>
      <c r="Y132" s="155" t="str">
        <f>IFERROR(_xlfn.XLOOKUP($A132,Raw_Data!$B:$B,Raw_Data!$OU:$OU),"")</f>
        <v/>
      </c>
      <c r="Z132" s="155"/>
      <c r="AA132" s="155" t="str">
        <f>IFERROR(_xlfn.XLOOKUP($A132,Raw_Data!$B:$B,Raw_Data!$OU:$OU),"")</f>
        <v/>
      </c>
      <c r="AB132" s="155" t="str">
        <f>IFERROR(_xlfn.XLOOKUP($A132,Raw_Data!$B:$B,Raw_Data!$I:$I)/1000,"")</f>
        <v/>
      </c>
      <c r="AC132" s="164">
        <f>IFERROR(_xlfn.XLOOKUP($D132,'Modelling New'!$D:$D,'Modelling New'!$P:$P),"")</f>
        <v>4.5354838709677416</v>
      </c>
      <c r="AD132" s="155">
        <f>IFERROR(_xlfn.XLOOKUP($D132,'Modelling New'!$D:$D,'Modelling New'!$T:$T)*1000,"")</f>
        <v>325490.22720734618</v>
      </c>
      <c r="AE132" s="165">
        <f>IFERROR(_xlfn.XLOOKUP($D132,'Modelling New'!$D:$D,'Modelling New'!$O:$O),"")</f>
        <v>0.78586586267131631</v>
      </c>
      <c r="AF132" s="165">
        <f>IFERROR(_xlfn.XLOOKUP($D132,'Modelling New'!$D:$D,'Modelling New'!$W:$W),"")</f>
        <v>0.14851174770374606</v>
      </c>
      <c r="AG132" s="165">
        <f>IFERROR(_xlfn.XLOOKUP($D132,'Modelling New'!$D:$D,'Modelling New'!AE:AE),"")</f>
        <v>0.99750000000000005</v>
      </c>
      <c r="AH132" s="165">
        <f>IFERROR(_xlfn.XLOOKUP($D132,'Modelling New'!$D:$D,'Modelling New'!AF:AF),"")</f>
        <v>0.99750000000000005</v>
      </c>
      <c r="AI132" s="156"/>
      <c r="AJ132" s="156"/>
      <c r="AK132" s="156"/>
      <c r="AL132" s="156"/>
      <c r="AM132" s="156"/>
      <c r="AN132" s="166"/>
      <c r="AO132" s="163"/>
      <c r="AP132" s="163"/>
      <c r="AQ132" s="163"/>
      <c r="AR132" s="155">
        <f>IFERROR(_xlfn.XLOOKUP(Table13[[#This Row],[Month Year]],Modelling[Month],Modelling[Bugt_Capacity]),"")</f>
        <v>91.32</v>
      </c>
      <c r="AS132" s="155"/>
    </row>
    <row r="133" spans="1:45" x14ac:dyDescent="0.35">
      <c r="A133" s="154">
        <f t="shared" si="10"/>
        <v>45876</v>
      </c>
      <c r="B133" s="155">
        <f>YEAR(Table13[[#This Row],[Date]])+IF(MONTH(Table13[[#This Row],[Date]])&gt;=4,1,0)</f>
        <v>2026</v>
      </c>
      <c r="C133" s="156">
        <f>YEAR(Table13[[#This Row],[Date]])</f>
        <v>2025</v>
      </c>
      <c r="D133" s="157">
        <f>Table13[[#This Row],[Date]]-DAY(Table13[[#This Row],[Date]])+1</f>
        <v>45870</v>
      </c>
      <c r="E133" s="156">
        <f t="shared" si="8"/>
        <v>31</v>
      </c>
      <c r="F133" s="158" t="str">
        <f>IFERROR(_xlfn.XLOOKUP($A133,Raw_Data!$B:$B,Raw_Data!$OV:$OV),"")</f>
        <v/>
      </c>
      <c r="G133" s="159" t="str">
        <f>IFERROR(_xlfn.XLOOKUP($A133,Raw_Data!$B:$B,Raw_Data!$OW:$OW),"")</f>
        <v/>
      </c>
      <c r="H133" s="159"/>
      <c r="I133" s="159" t="str">
        <f>IFERROR(_xlfn.XLOOKUP($A133,Raw_Data!$B:$B,Raw_Data!$OX:$OX),"")</f>
        <v/>
      </c>
      <c r="J133" s="159"/>
      <c r="K133" s="159" t="str">
        <f>IFERROR(_xlfn.XLOOKUP($A133,Raw_Data!$B:$B,Raw_Data!NN:NN),"")</f>
        <v/>
      </c>
      <c r="L133" s="159" t="str">
        <f>IFERROR(_xlfn.XLOOKUP($A133,Raw_Data!$B:$B,Raw_Data!OZ:OZ),"")</f>
        <v/>
      </c>
      <c r="M133" s="159" t="str">
        <f>IFERROR(_xlfn.XLOOKUP($A133,Raw_Data!$B:$B,Raw_Data!PA:PA),"")</f>
        <v/>
      </c>
      <c r="N133" s="159" t="str">
        <f>IFERROR(_xlfn.XLOOKUP($A133,Raw_Data!$B:$B,Raw_Data!NQ:NQ),"")</f>
        <v/>
      </c>
      <c r="O133" s="160" t="str">
        <f>IFERROR(1-(SUMIF(PA!$B:$B,$A133,PA!$AI:$AI)/($AA133+SUMIF(PA!$B:$B,$A133,PA!$AI:$AI))),"")</f>
        <v/>
      </c>
      <c r="P133" s="160"/>
      <c r="Q133" s="161"/>
      <c r="R133" s="160" t="str">
        <f>IFERROR(1-(SUMIF(GA!$C:$C,$A133,GA!$X:$X)/($AA133+SUMIF(GA!$C:$C,$A133,GA!$X:$X))),"")</f>
        <v/>
      </c>
      <c r="S133" s="156"/>
      <c r="T133" s="161"/>
      <c r="U133" s="162" t="str">
        <f t="shared" si="9"/>
        <v/>
      </c>
      <c r="V133" s="162" t="str">
        <f>IFERROR(_xlfn.XLOOKUP($A133,Raw_Data!$B:$B,Raw_Data!$PE:$PE),"")</f>
        <v/>
      </c>
      <c r="W133" s="163" t="str">
        <f t="shared" si="11"/>
        <v/>
      </c>
      <c r="X133" s="155" t="str">
        <f>IFERROR(_xlfn.XLOOKUP($A133,Raw_Data!$B:$B,Raw_Data!$PB:$PB),"")</f>
        <v/>
      </c>
      <c r="Y133" s="155" t="str">
        <f>IFERROR(_xlfn.XLOOKUP($A133,Raw_Data!$B:$B,Raw_Data!$OU:$OU),"")</f>
        <v/>
      </c>
      <c r="Z133" s="155"/>
      <c r="AA133" s="155" t="str">
        <f>IFERROR(_xlfn.XLOOKUP($A133,Raw_Data!$B:$B,Raw_Data!$OU:$OU),"")</f>
        <v/>
      </c>
      <c r="AB133" s="155" t="str">
        <f>IFERROR(_xlfn.XLOOKUP($A133,Raw_Data!$B:$B,Raw_Data!$I:$I)/1000,"")</f>
        <v/>
      </c>
      <c r="AC133" s="164">
        <f>IFERROR(_xlfn.XLOOKUP($D133,'Modelling New'!$D:$D,'Modelling New'!$P:$P),"")</f>
        <v>4.5354838709677416</v>
      </c>
      <c r="AD133" s="155">
        <f>IFERROR(_xlfn.XLOOKUP($D133,'Modelling New'!$D:$D,'Modelling New'!$T:$T)*1000,"")</f>
        <v>325490.22720734618</v>
      </c>
      <c r="AE133" s="165">
        <f>IFERROR(_xlfn.XLOOKUP($D133,'Modelling New'!$D:$D,'Modelling New'!$O:$O),"")</f>
        <v>0.78586586267131631</v>
      </c>
      <c r="AF133" s="165">
        <f>IFERROR(_xlfn.XLOOKUP($D133,'Modelling New'!$D:$D,'Modelling New'!$W:$W),"")</f>
        <v>0.14851174770374606</v>
      </c>
      <c r="AG133" s="165">
        <f>IFERROR(_xlfn.XLOOKUP($D133,'Modelling New'!$D:$D,'Modelling New'!AE:AE),"")</f>
        <v>0.99750000000000005</v>
      </c>
      <c r="AH133" s="165">
        <f>IFERROR(_xlfn.XLOOKUP($D133,'Modelling New'!$D:$D,'Modelling New'!AF:AF),"")</f>
        <v>0.99750000000000005</v>
      </c>
      <c r="AI133" s="156"/>
      <c r="AJ133" s="156"/>
      <c r="AK133" s="156"/>
      <c r="AL133" s="156"/>
      <c r="AM133" s="156"/>
      <c r="AN133" s="166"/>
      <c r="AO133" s="163"/>
      <c r="AP133" s="163"/>
      <c r="AQ133" s="163"/>
      <c r="AR133" s="155">
        <f>IFERROR(_xlfn.XLOOKUP(Table13[[#This Row],[Month Year]],Modelling[Month],Modelling[Bugt_Capacity]),"")</f>
        <v>91.32</v>
      </c>
      <c r="AS133" s="155"/>
    </row>
    <row r="134" spans="1:45" x14ac:dyDescent="0.35">
      <c r="A134" s="154">
        <f t="shared" si="10"/>
        <v>45877</v>
      </c>
      <c r="B134" s="155">
        <f>YEAR(Table13[[#This Row],[Date]])+IF(MONTH(Table13[[#This Row],[Date]])&gt;=4,1,0)</f>
        <v>2026</v>
      </c>
      <c r="C134" s="156">
        <f>YEAR(Table13[[#This Row],[Date]])</f>
        <v>2025</v>
      </c>
      <c r="D134" s="157">
        <f>Table13[[#This Row],[Date]]-DAY(Table13[[#This Row],[Date]])+1</f>
        <v>45870</v>
      </c>
      <c r="E134" s="156">
        <f t="shared" si="8"/>
        <v>31</v>
      </c>
      <c r="F134" s="158" t="str">
        <f>IFERROR(_xlfn.XLOOKUP($A134,Raw_Data!$B:$B,Raw_Data!$OV:$OV),"")</f>
        <v/>
      </c>
      <c r="G134" s="159" t="str">
        <f>IFERROR(_xlfn.XLOOKUP($A134,Raw_Data!$B:$B,Raw_Data!$OW:$OW),"")</f>
        <v/>
      </c>
      <c r="H134" s="159"/>
      <c r="I134" s="159" t="str">
        <f>IFERROR(_xlfn.XLOOKUP($A134,Raw_Data!$B:$B,Raw_Data!$OX:$OX),"")</f>
        <v/>
      </c>
      <c r="J134" s="159"/>
      <c r="K134" s="159" t="str">
        <f>IFERROR(_xlfn.XLOOKUP($A134,Raw_Data!$B:$B,Raw_Data!NN:NN),"")</f>
        <v/>
      </c>
      <c r="L134" s="159" t="str">
        <f>IFERROR(_xlfn.XLOOKUP($A134,Raw_Data!$B:$B,Raw_Data!OZ:OZ),"")</f>
        <v/>
      </c>
      <c r="M134" s="159" t="str">
        <f>IFERROR(_xlfn.XLOOKUP($A134,Raw_Data!$B:$B,Raw_Data!PA:PA),"")</f>
        <v/>
      </c>
      <c r="N134" s="159" t="str">
        <f>IFERROR(_xlfn.XLOOKUP($A134,Raw_Data!$B:$B,Raw_Data!NQ:NQ),"")</f>
        <v/>
      </c>
      <c r="O134" s="160" t="str">
        <f>IFERROR(1-(SUMIF(PA!$B:$B,$A134,PA!$AI:$AI)/($AA134+SUMIF(PA!$B:$B,$A134,PA!$AI:$AI))),"")</f>
        <v/>
      </c>
      <c r="P134" s="160"/>
      <c r="Q134" s="161"/>
      <c r="R134" s="160" t="str">
        <f>IFERROR(1-(SUMIF(GA!$C:$C,$A134,GA!$X:$X)/($AA134+SUMIF(GA!$C:$C,$A134,GA!$X:$X))),"")</f>
        <v/>
      </c>
      <c r="S134" s="156"/>
      <c r="T134" s="161"/>
      <c r="U134" s="162" t="str">
        <f t="shared" si="9"/>
        <v/>
      </c>
      <c r="V134" s="162" t="str">
        <f>IFERROR(_xlfn.XLOOKUP($A134,Raw_Data!$B:$B,Raw_Data!$PE:$PE),"")</f>
        <v/>
      </c>
      <c r="W134" s="163" t="str">
        <f t="shared" si="11"/>
        <v/>
      </c>
      <c r="X134" s="155" t="str">
        <f>IFERROR(_xlfn.XLOOKUP($A134,Raw_Data!$B:$B,Raw_Data!$PB:$PB),"")</f>
        <v/>
      </c>
      <c r="Y134" s="155" t="str">
        <f>IFERROR(_xlfn.XLOOKUP($A134,Raw_Data!$B:$B,Raw_Data!$OU:$OU),"")</f>
        <v/>
      </c>
      <c r="Z134" s="155"/>
      <c r="AA134" s="155" t="str">
        <f>IFERROR(_xlfn.XLOOKUP($A134,Raw_Data!$B:$B,Raw_Data!$OU:$OU),"")</f>
        <v/>
      </c>
      <c r="AB134" s="155" t="str">
        <f>IFERROR(_xlfn.XLOOKUP($A134,Raw_Data!$B:$B,Raw_Data!$I:$I)/1000,"")</f>
        <v/>
      </c>
      <c r="AC134" s="164">
        <f>IFERROR(_xlfn.XLOOKUP($D134,'Modelling New'!$D:$D,'Modelling New'!$P:$P),"")</f>
        <v>4.5354838709677416</v>
      </c>
      <c r="AD134" s="155">
        <f>IFERROR(_xlfn.XLOOKUP($D134,'Modelling New'!$D:$D,'Modelling New'!$T:$T)*1000,"")</f>
        <v>325490.22720734618</v>
      </c>
      <c r="AE134" s="165">
        <f>IFERROR(_xlfn.XLOOKUP($D134,'Modelling New'!$D:$D,'Modelling New'!$O:$O),"")</f>
        <v>0.78586586267131631</v>
      </c>
      <c r="AF134" s="165">
        <f>IFERROR(_xlfn.XLOOKUP($D134,'Modelling New'!$D:$D,'Modelling New'!$W:$W),"")</f>
        <v>0.14851174770374606</v>
      </c>
      <c r="AG134" s="165">
        <f>IFERROR(_xlfn.XLOOKUP($D134,'Modelling New'!$D:$D,'Modelling New'!AE:AE),"")</f>
        <v>0.99750000000000005</v>
      </c>
      <c r="AH134" s="165">
        <f>IFERROR(_xlfn.XLOOKUP($D134,'Modelling New'!$D:$D,'Modelling New'!AF:AF),"")</f>
        <v>0.99750000000000005</v>
      </c>
      <c r="AI134" s="156"/>
      <c r="AJ134" s="156"/>
      <c r="AK134" s="156"/>
      <c r="AL134" s="156"/>
      <c r="AM134" s="156"/>
      <c r="AN134" s="166"/>
      <c r="AO134" s="163"/>
      <c r="AP134" s="163"/>
      <c r="AQ134" s="163"/>
      <c r="AR134" s="155">
        <f>IFERROR(_xlfn.XLOOKUP(Table13[[#This Row],[Month Year]],Modelling[Month],Modelling[Bugt_Capacity]),"")</f>
        <v>91.32</v>
      </c>
      <c r="AS134" s="155"/>
    </row>
    <row r="135" spans="1:45" x14ac:dyDescent="0.35">
      <c r="A135" s="154">
        <f t="shared" si="10"/>
        <v>45878</v>
      </c>
      <c r="B135" s="155">
        <f>YEAR(Table13[[#This Row],[Date]])+IF(MONTH(Table13[[#This Row],[Date]])&gt;=4,1,0)</f>
        <v>2026</v>
      </c>
      <c r="C135" s="156">
        <f>YEAR(Table13[[#This Row],[Date]])</f>
        <v>2025</v>
      </c>
      <c r="D135" s="157">
        <f>Table13[[#This Row],[Date]]-DAY(Table13[[#This Row],[Date]])+1</f>
        <v>45870</v>
      </c>
      <c r="E135" s="156">
        <f t="shared" si="8"/>
        <v>31</v>
      </c>
      <c r="F135" s="158" t="str">
        <f>IFERROR(_xlfn.XLOOKUP($A135,Raw_Data!$B:$B,Raw_Data!$OV:$OV),"")</f>
        <v/>
      </c>
      <c r="G135" s="159" t="str">
        <f>IFERROR(_xlfn.XLOOKUP($A135,Raw_Data!$B:$B,Raw_Data!$OW:$OW),"")</f>
        <v/>
      </c>
      <c r="H135" s="159"/>
      <c r="I135" s="159" t="str">
        <f>IFERROR(_xlfn.XLOOKUP($A135,Raw_Data!$B:$B,Raw_Data!$OX:$OX),"")</f>
        <v/>
      </c>
      <c r="J135" s="159"/>
      <c r="K135" s="159" t="str">
        <f>IFERROR(_xlfn.XLOOKUP($A135,Raw_Data!$B:$B,Raw_Data!NN:NN),"")</f>
        <v/>
      </c>
      <c r="L135" s="159" t="str">
        <f>IFERROR(_xlfn.XLOOKUP($A135,Raw_Data!$B:$B,Raw_Data!OZ:OZ),"")</f>
        <v/>
      </c>
      <c r="M135" s="159" t="str">
        <f>IFERROR(_xlfn.XLOOKUP($A135,Raw_Data!$B:$B,Raw_Data!PA:PA),"")</f>
        <v/>
      </c>
      <c r="N135" s="159" t="str">
        <f>IFERROR(_xlfn.XLOOKUP($A135,Raw_Data!$B:$B,Raw_Data!NQ:NQ),"")</f>
        <v/>
      </c>
      <c r="O135" s="160" t="str">
        <f>IFERROR(1-(SUMIF(PA!$B:$B,$A135,PA!$AI:$AI)/($AA135+SUMIF(PA!$B:$B,$A135,PA!$AI:$AI))),"")</f>
        <v/>
      </c>
      <c r="P135" s="160"/>
      <c r="Q135" s="161"/>
      <c r="R135" s="160" t="str">
        <f>IFERROR(1-(SUMIF(GA!$C:$C,$A135,GA!$X:$X)/($AA135+SUMIF(GA!$C:$C,$A135,GA!$X:$X))),"")</f>
        <v/>
      </c>
      <c r="S135" s="156"/>
      <c r="T135" s="161"/>
      <c r="U135" s="162" t="str">
        <f t="shared" si="9"/>
        <v/>
      </c>
      <c r="V135" s="162" t="str">
        <f>IFERROR(_xlfn.XLOOKUP($A135,Raw_Data!$B:$B,Raw_Data!$PE:$PE),"")</f>
        <v/>
      </c>
      <c r="W135" s="163" t="str">
        <f t="shared" si="11"/>
        <v/>
      </c>
      <c r="X135" s="155" t="str">
        <f>IFERROR(_xlfn.XLOOKUP($A135,Raw_Data!$B:$B,Raw_Data!$PB:$PB),"")</f>
        <v/>
      </c>
      <c r="Y135" s="155" t="str">
        <f>IFERROR(_xlfn.XLOOKUP($A135,Raw_Data!$B:$B,Raw_Data!$OU:$OU),"")</f>
        <v/>
      </c>
      <c r="Z135" s="155"/>
      <c r="AA135" s="155" t="str">
        <f>IFERROR(_xlfn.XLOOKUP($A135,Raw_Data!$B:$B,Raw_Data!$OU:$OU),"")</f>
        <v/>
      </c>
      <c r="AB135" s="155" t="str">
        <f>IFERROR(_xlfn.XLOOKUP($A135,Raw_Data!$B:$B,Raw_Data!$I:$I)/1000,"")</f>
        <v/>
      </c>
      <c r="AC135" s="164">
        <f>IFERROR(_xlfn.XLOOKUP($D135,'Modelling New'!$D:$D,'Modelling New'!$P:$P),"")</f>
        <v>4.5354838709677416</v>
      </c>
      <c r="AD135" s="155">
        <f>IFERROR(_xlfn.XLOOKUP($D135,'Modelling New'!$D:$D,'Modelling New'!$T:$T)*1000,"")</f>
        <v>325490.22720734618</v>
      </c>
      <c r="AE135" s="165">
        <f>IFERROR(_xlfn.XLOOKUP($D135,'Modelling New'!$D:$D,'Modelling New'!$O:$O),"")</f>
        <v>0.78586586267131631</v>
      </c>
      <c r="AF135" s="165">
        <f>IFERROR(_xlfn.XLOOKUP($D135,'Modelling New'!$D:$D,'Modelling New'!$W:$W),"")</f>
        <v>0.14851174770374606</v>
      </c>
      <c r="AG135" s="165">
        <f>IFERROR(_xlfn.XLOOKUP($D135,'Modelling New'!$D:$D,'Modelling New'!AE:AE),"")</f>
        <v>0.99750000000000005</v>
      </c>
      <c r="AH135" s="165">
        <f>IFERROR(_xlfn.XLOOKUP($D135,'Modelling New'!$D:$D,'Modelling New'!AF:AF),"")</f>
        <v>0.99750000000000005</v>
      </c>
      <c r="AI135" s="156"/>
      <c r="AJ135" s="156"/>
      <c r="AK135" s="156"/>
      <c r="AL135" s="156"/>
      <c r="AM135" s="156"/>
      <c r="AN135" s="166"/>
      <c r="AO135" s="163"/>
      <c r="AP135" s="163"/>
      <c r="AQ135" s="163"/>
      <c r="AR135" s="155">
        <f>IFERROR(_xlfn.XLOOKUP(Table13[[#This Row],[Month Year]],Modelling[Month],Modelling[Bugt_Capacity]),"")</f>
        <v>91.32</v>
      </c>
      <c r="AS135" s="155"/>
    </row>
    <row r="136" spans="1:45" x14ac:dyDescent="0.35">
      <c r="A136" s="154">
        <f t="shared" si="10"/>
        <v>45879</v>
      </c>
      <c r="B136" s="155">
        <f>YEAR(Table13[[#This Row],[Date]])+IF(MONTH(Table13[[#This Row],[Date]])&gt;=4,1,0)</f>
        <v>2026</v>
      </c>
      <c r="C136" s="156">
        <f>YEAR(Table13[[#This Row],[Date]])</f>
        <v>2025</v>
      </c>
      <c r="D136" s="157">
        <f>Table13[[#This Row],[Date]]-DAY(Table13[[#This Row],[Date]])+1</f>
        <v>45870</v>
      </c>
      <c r="E136" s="156">
        <f t="shared" si="8"/>
        <v>31</v>
      </c>
      <c r="F136" s="158" t="str">
        <f>IFERROR(_xlfn.XLOOKUP($A136,Raw_Data!$B:$B,Raw_Data!$OV:$OV),"")</f>
        <v/>
      </c>
      <c r="G136" s="159" t="str">
        <f>IFERROR(_xlfn.XLOOKUP($A136,Raw_Data!$B:$B,Raw_Data!$OW:$OW),"")</f>
        <v/>
      </c>
      <c r="H136" s="159"/>
      <c r="I136" s="159" t="str">
        <f>IFERROR(_xlfn.XLOOKUP($A136,Raw_Data!$B:$B,Raw_Data!$OX:$OX),"")</f>
        <v/>
      </c>
      <c r="J136" s="159"/>
      <c r="K136" s="159" t="str">
        <f>IFERROR(_xlfn.XLOOKUP($A136,Raw_Data!$B:$B,Raw_Data!NN:NN),"")</f>
        <v/>
      </c>
      <c r="L136" s="159" t="str">
        <f>IFERROR(_xlfn.XLOOKUP($A136,Raw_Data!$B:$B,Raw_Data!OZ:OZ),"")</f>
        <v/>
      </c>
      <c r="M136" s="159" t="str">
        <f>IFERROR(_xlfn.XLOOKUP($A136,Raw_Data!$B:$B,Raw_Data!PA:PA),"")</f>
        <v/>
      </c>
      <c r="N136" s="159" t="str">
        <f>IFERROR(_xlfn.XLOOKUP($A136,Raw_Data!$B:$B,Raw_Data!NQ:NQ),"")</f>
        <v/>
      </c>
      <c r="O136" s="160" t="str">
        <f>IFERROR(1-(SUMIF(PA!$B:$B,$A136,PA!$AI:$AI)/($AA136+SUMIF(PA!$B:$B,$A136,PA!$AI:$AI))),"")</f>
        <v/>
      </c>
      <c r="P136" s="160"/>
      <c r="Q136" s="161"/>
      <c r="R136" s="160" t="str">
        <f>IFERROR(1-(SUMIF(GA!$C:$C,$A136,GA!$X:$X)/($AA136+SUMIF(GA!$C:$C,$A136,GA!$X:$X))),"")</f>
        <v/>
      </c>
      <c r="S136" s="156"/>
      <c r="T136" s="161"/>
      <c r="U136" s="162" t="str">
        <f t="shared" si="9"/>
        <v/>
      </c>
      <c r="V136" s="162" t="str">
        <f>IFERROR(_xlfn.XLOOKUP($A136,Raw_Data!$B:$B,Raw_Data!$PE:$PE),"")</f>
        <v/>
      </c>
      <c r="W136" s="163" t="str">
        <f t="shared" si="11"/>
        <v/>
      </c>
      <c r="X136" s="155" t="str">
        <f>IFERROR(_xlfn.XLOOKUP($A136,Raw_Data!$B:$B,Raw_Data!$PB:$PB),"")</f>
        <v/>
      </c>
      <c r="Y136" s="155" t="str">
        <f>IFERROR(_xlfn.XLOOKUP($A136,Raw_Data!$B:$B,Raw_Data!$OU:$OU),"")</f>
        <v/>
      </c>
      <c r="Z136" s="155"/>
      <c r="AA136" s="155" t="str">
        <f>IFERROR(_xlfn.XLOOKUP($A136,Raw_Data!$B:$B,Raw_Data!$OU:$OU),"")</f>
        <v/>
      </c>
      <c r="AB136" s="155" t="str">
        <f>IFERROR(_xlfn.XLOOKUP($A136,Raw_Data!$B:$B,Raw_Data!$I:$I)/1000,"")</f>
        <v/>
      </c>
      <c r="AC136" s="164">
        <f>IFERROR(_xlfn.XLOOKUP($D136,'Modelling New'!$D:$D,'Modelling New'!$P:$P),"")</f>
        <v>4.5354838709677416</v>
      </c>
      <c r="AD136" s="155">
        <f>IFERROR(_xlfn.XLOOKUP($D136,'Modelling New'!$D:$D,'Modelling New'!$T:$T)*1000,"")</f>
        <v>325490.22720734618</v>
      </c>
      <c r="AE136" s="165">
        <f>IFERROR(_xlfn.XLOOKUP($D136,'Modelling New'!$D:$D,'Modelling New'!$O:$O),"")</f>
        <v>0.78586586267131631</v>
      </c>
      <c r="AF136" s="165">
        <f>IFERROR(_xlfn.XLOOKUP($D136,'Modelling New'!$D:$D,'Modelling New'!$W:$W),"")</f>
        <v>0.14851174770374606</v>
      </c>
      <c r="AG136" s="165">
        <f>IFERROR(_xlfn.XLOOKUP($D136,'Modelling New'!$D:$D,'Modelling New'!AE:AE),"")</f>
        <v>0.99750000000000005</v>
      </c>
      <c r="AH136" s="165">
        <f>IFERROR(_xlfn.XLOOKUP($D136,'Modelling New'!$D:$D,'Modelling New'!AF:AF),"")</f>
        <v>0.99750000000000005</v>
      </c>
      <c r="AI136" s="156"/>
      <c r="AJ136" s="156"/>
      <c r="AK136" s="156"/>
      <c r="AL136" s="156"/>
      <c r="AM136" s="156"/>
      <c r="AN136" s="166"/>
      <c r="AO136" s="163"/>
      <c r="AP136" s="163"/>
      <c r="AQ136" s="163"/>
      <c r="AR136" s="155">
        <f>IFERROR(_xlfn.XLOOKUP(Table13[[#This Row],[Month Year]],Modelling[Month],Modelling[Bugt_Capacity]),"")</f>
        <v>91.32</v>
      </c>
      <c r="AS136" s="155"/>
    </row>
    <row r="137" spans="1:45" x14ac:dyDescent="0.35">
      <c r="A137" s="154">
        <f t="shared" si="10"/>
        <v>45880</v>
      </c>
      <c r="B137" s="155">
        <f>YEAR(Table13[[#This Row],[Date]])+IF(MONTH(Table13[[#This Row],[Date]])&gt;=4,1,0)</f>
        <v>2026</v>
      </c>
      <c r="C137" s="156">
        <f>YEAR(Table13[[#This Row],[Date]])</f>
        <v>2025</v>
      </c>
      <c r="D137" s="157">
        <f>Table13[[#This Row],[Date]]-DAY(Table13[[#This Row],[Date]])+1</f>
        <v>45870</v>
      </c>
      <c r="E137" s="156">
        <f t="shared" si="8"/>
        <v>31</v>
      </c>
      <c r="F137" s="158" t="str">
        <f>IFERROR(_xlfn.XLOOKUP($A137,Raw_Data!$B:$B,Raw_Data!$OV:$OV),"")</f>
        <v/>
      </c>
      <c r="G137" s="159" t="str">
        <f>IFERROR(_xlfn.XLOOKUP($A137,Raw_Data!$B:$B,Raw_Data!$OW:$OW),"")</f>
        <v/>
      </c>
      <c r="H137" s="159"/>
      <c r="I137" s="159" t="str">
        <f>IFERROR(_xlfn.XLOOKUP($A137,Raw_Data!$B:$B,Raw_Data!$OX:$OX),"")</f>
        <v/>
      </c>
      <c r="J137" s="159"/>
      <c r="K137" s="159" t="str">
        <f>IFERROR(_xlfn.XLOOKUP($A137,Raw_Data!$B:$B,Raw_Data!NN:NN),"")</f>
        <v/>
      </c>
      <c r="L137" s="159" t="str">
        <f>IFERROR(_xlfn.XLOOKUP($A137,Raw_Data!$B:$B,Raw_Data!OZ:OZ),"")</f>
        <v/>
      </c>
      <c r="M137" s="159" t="str">
        <f>IFERROR(_xlfn.XLOOKUP($A137,Raw_Data!$B:$B,Raw_Data!PA:PA),"")</f>
        <v/>
      </c>
      <c r="N137" s="159" t="str">
        <f>IFERROR(_xlfn.XLOOKUP($A137,Raw_Data!$B:$B,Raw_Data!NQ:NQ),"")</f>
        <v/>
      </c>
      <c r="O137" s="160" t="str">
        <f>IFERROR(1-(SUMIF(PA!$B:$B,$A137,PA!$AI:$AI)/($AA137+SUMIF(PA!$B:$B,$A137,PA!$AI:$AI))),"")</f>
        <v/>
      </c>
      <c r="P137" s="160"/>
      <c r="Q137" s="161"/>
      <c r="R137" s="160" t="str">
        <f>IFERROR(1-(SUMIF(GA!$C:$C,$A137,GA!$X:$X)/($AA137+SUMIF(GA!$C:$C,$A137,GA!$X:$X))),"")</f>
        <v/>
      </c>
      <c r="S137" s="156"/>
      <c r="T137" s="161"/>
      <c r="U137" s="162" t="str">
        <f t="shared" si="9"/>
        <v/>
      </c>
      <c r="V137" s="162" t="str">
        <f>IFERROR(_xlfn.XLOOKUP($A137,Raw_Data!$B:$B,Raw_Data!$PE:$PE),"")</f>
        <v/>
      </c>
      <c r="W137" s="163" t="str">
        <f t="shared" si="11"/>
        <v/>
      </c>
      <c r="X137" s="155" t="str">
        <f>IFERROR(_xlfn.XLOOKUP($A137,Raw_Data!$B:$B,Raw_Data!$PB:$PB),"")</f>
        <v/>
      </c>
      <c r="Y137" s="155" t="str">
        <f>IFERROR(_xlfn.XLOOKUP($A137,Raw_Data!$B:$B,Raw_Data!$OU:$OU),"")</f>
        <v/>
      </c>
      <c r="Z137" s="155"/>
      <c r="AA137" s="155" t="str">
        <f>IFERROR(_xlfn.XLOOKUP($A137,Raw_Data!$B:$B,Raw_Data!$OU:$OU),"")</f>
        <v/>
      </c>
      <c r="AB137" s="155" t="str">
        <f>IFERROR(_xlfn.XLOOKUP($A137,Raw_Data!$B:$B,Raw_Data!$I:$I)/1000,"")</f>
        <v/>
      </c>
      <c r="AC137" s="164">
        <f>IFERROR(_xlfn.XLOOKUP($D137,'Modelling New'!$D:$D,'Modelling New'!$P:$P),"")</f>
        <v>4.5354838709677416</v>
      </c>
      <c r="AD137" s="155">
        <f>IFERROR(_xlfn.XLOOKUP($D137,'Modelling New'!$D:$D,'Modelling New'!$T:$T)*1000,"")</f>
        <v>325490.22720734618</v>
      </c>
      <c r="AE137" s="165">
        <f>IFERROR(_xlfn.XLOOKUP($D137,'Modelling New'!$D:$D,'Modelling New'!$O:$O),"")</f>
        <v>0.78586586267131631</v>
      </c>
      <c r="AF137" s="165">
        <f>IFERROR(_xlfn.XLOOKUP($D137,'Modelling New'!$D:$D,'Modelling New'!$W:$W),"")</f>
        <v>0.14851174770374606</v>
      </c>
      <c r="AG137" s="165">
        <f>IFERROR(_xlfn.XLOOKUP($D137,'Modelling New'!$D:$D,'Modelling New'!AE:AE),"")</f>
        <v>0.99750000000000005</v>
      </c>
      <c r="AH137" s="165">
        <f>IFERROR(_xlfn.XLOOKUP($D137,'Modelling New'!$D:$D,'Modelling New'!AF:AF),"")</f>
        <v>0.99750000000000005</v>
      </c>
      <c r="AI137" s="156"/>
      <c r="AJ137" s="156"/>
      <c r="AK137" s="156"/>
      <c r="AL137" s="156"/>
      <c r="AM137" s="156"/>
      <c r="AN137" s="166"/>
      <c r="AO137" s="163"/>
      <c r="AP137" s="163"/>
      <c r="AQ137" s="163"/>
      <c r="AR137" s="155">
        <f>IFERROR(_xlfn.XLOOKUP(Table13[[#This Row],[Month Year]],Modelling[Month],Modelling[Bugt_Capacity]),"")</f>
        <v>91.32</v>
      </c>
      <c r="AS137" s="155"/>
    </row>
    <row r="138" spans="1:45" x14ac:dyDescent="0.35">
      <c r="A138" s="154">
        <f t="shared" si="10"/>
        <v>45881</v>
      </c>
      <c r="B138" s="155">
        <f>YEAR(Table13[[#This Row],[Date]])+IF(MONTH(Table13[[#This Row],[Date]])&gt;=4,1,0)</f>
        <v>2026</v>
      </c>
      <c r="C138" s="156">
        <f>YEAR(Table13[[#This Row],[Date]])</f>
        <v>2025</v>
      </c>
      <c r="D138" s="157">
        <f>Table13[[#This Row],[Date]]-DAY(Table13[[#This Row],[Date]])+1</f>
        <v>45870</v>
      </c>
      <c r="E138" s="156">
        <f t="shared" si="8"/>
        <v>31</v>
      </c>
      <c r="F138" s="158" t="str">
        <f>IFERROR(_xlfn.XLOOKUP($A138,Raw_Data!$B:$B,Raw_Data!$OV:$OV),"")</f>
        <v/>
      </c>
      <c r="G138" s="159" t="str">
        <f>IFERROR(_xlfn.XLOOKUP($A138,Raw_Data!$B:$B,Raw_Data!$OW:$OW),"")</f>
        <v/>
      </c>
      <c r="H138" s="159"/>
      <c r="I138" s="159" t="str">
        <f>IFERROR(_xlfn.XLOOKUP($A138,Raw_Data!$B:$B,Raw_Data!$OX:$OX),"")</f>
        <v/>
      </c>
      <c r="J138" s="159"/>
      <c r="K138" s="159" t="str">
        <f>IFERROR(_xlfn.XLOOKUP($A138,Raw_Data!$B:$B,Raw_Data!NN:NN),"")</f>
        <v/>
      </c>
      <c r="L138" s="159" t="str">
        <f>IFERROR(_xlfn.XLOOKUP($A138,Raw_Data!$B:$B,Raw_Data!OZ:OZ),"")</f>
        <v/>
      </c>
      <c r="M138" s="159" t="str">
        <f>IFERROR(_xlfn.XLOOKUP($A138,Raw_Data!$B:$B,Raw_Data!PA:PA),"")</f>
        <v/>
      </c>
      <c r="N138" s="159" t="str">
        <f>IFERROR(_xlfn.XLOOKUP($A138,Raw_Data!$B:$B,Raw_Data!NQ:NQ),"")</f>
        <v/>
      </c>
      <c r="O138" s="160" t="str">
        <f>IFERROR(1-(SUMIF(PA!$B:$B,$A138,PA!$AI:$AI)/($AA138+SUMIF(PA!$B:$B,$A138,PA!$AI:$AI))),"")</f>
        <v/>
      </c>
      <c r="P138" s="160"/>
      <c r="Q138" s="161"/>
      <c r="R138" s="160" t="str">
        <f>IFERROR(1-(SUMIF(GA!$C:$C,$A138,GA!$X:$X)/($AA138+SUMIF(GA!$C:$C,$A138,GA!$X:$X))),"")</f>
        <v/>
      </c>
      <c r="S138" s="156"/>
      <c r="T138" s="161"/>
      <c r="U138" s="162" t="str">
        <f t="shared" si="9"/>
        <v/>
      </c>
      <c r="V138" s="162" t="str">
        <f>IFERROR(_xlfn.XLOOKUP($A138,Raw_Data!$B:$B,Raw_Data!$PE:$PE),"")</f>
        <v/>
      </c>
      <c r="W138" s="163" t="str">
        <f t="shared" si="11"/>
        <v/>
      </c>
      <c r="X138" s="155" t="str">
        <f>IFERROR(_xlfn.XLOOKUP($A138,Raw_Data!$B:$B,Raw_Data!$PB:$PB),"")</f>
        <v/>
      </c>
      <c r="Y138" s="155" t="str">
        <f>IFERROR(_xlfn.XLOOKUP($A138,Raw_Data!$B:$B,Raw_Data!$OU:$OU),"")</f>
        <v/>
      </c>
      <c r="Z138" s="155"/>
      <c r="AA138" s="155" t="str">
        <f>IFERROR(_xlfn.XLOOKUP($A138,Raw_Data!$B:$B,Raw_Data!$OU:$OU),"")</f>
        <v/>
      </c>
      <c r="AB138" s="155" t="str">
        <f>IFERROR(_xlfn.XLOOKUP($A138,Raw_Data!$B:$B,Raw_Data!$I:$I)/1000,"")</f>
        <v/>
      </c>
      <c r="AC138" s="164">
        <f>IFERROR(_xlfn.XLOOKUP($D138,'Modelling New'!$D:$D,'Modelling New'!$P:$P),"")</f>
        <v>4.5354838709677416</v>
      </c>
      <c r="AD138" s="155">
        <f>IFERROR(_xlfn.XLOOKUP($D138,'Modelling New'!$D:$D,'Modelling New'!$T:$T)*1000,"")</f>
        <v>325490.22720734618</v>
      </c>
      <c r="AE138" s="165">
        <f>IFERROR(_xlfn.XLOOKUP($D138,'Modelling New'!$D:$D,'Modelling New'!$O:$O),"")</f>
        <v>0.78586586267131631</v>
      </c>
      <c r="AF138" s="165">
        <f>IFERROR(_xlfn.XLOOKUP($D138,'Modelling New'!$D:$D,'Modelling New'!$W:$W),"")</f>
        <v>0.14851174770374606</v>
      </c>
      <c r="AG138" s="165">
        <f>IFERROR(_xlfn.XLOOKUP($D138,'Modelling New'!$D:$D,'Modelling New'!AE:AE),"")</f>
        <v>0.99750000000000005</v>
      </c>
      <c r="AH138" s="165">
        <f>IFERROR(_xlfn.XLOOKUP($D138,'Modelling New'!$D:$D,'Modelling New'!AF:AF),"")</f>
        <v>0.99750000000000005</v>
      </c>
      <c r="AI138" s="156"/>
      <c r="AJ138" s="156"/>
      <c r="AK138" s="156"/>
      <c r="AL138" s="156"/>
      <c r="AM138" s="156"/>
      <c r="AN138" s="166"/>
      <c r="AO138" s="163"/>
      <c r="AP138" s="163"/>
      <c r="AQ138" s="163"/>
      <c r="AR138" s="155">
        <f>IFERROR(_xlfn.XLOOKUP(Table13[[#This Row],[Month Year]],Modelling[Month],Modelling[Bugt_Capacity]),"")</f>
        <v>91.32</v>
      </c>
      <c r="AS138" s="155"/>
    </row>
    <row r="139" spans="1:45" x14ac:dyDescent="0.35">
      <c r="A139" s="154">
        <f t="shared" si="10"/>
        <v>45882</v>
      </c>
      <c r="B139" s="155">
        <f>YEAR(Table13[[#This Row],[Date]])+IF(MONTH(Table13[[#This Row],[Date]])&gt;=4,1,0)</f>
        <v>2026</v>
      </c>
      <c r="C139" s="156">
        <f>YEAR(Table13[[#This Row],[Date]])</f>
        <v>2025</v>
      </c>
      <c r="D139" s="157">
        <f>Table13[[#This Row],[Date]]-DAY(Table13[[#This Row],[Date]])+1</f>
        <v>45870</v>
      </c>
      <c r="E139" s="156">
        <f t="shared" si="8"/>
        <v>31</v>
      </c>
      <c r="F139" s="158" t="str">
        <f>IFERROR(_xlfn.XLOOKUP($A139,Raw_Data!$B:$B,Raw_Data!$OV:$OV),"")</f>
        <v/>
      </c>
      <c r="G139" s="159" t="str">
        <f>IFERROR(_xlfn.XLOOKUP($A139,Raw_Data!$B:$B,Raw_Data!$OW:$OW),"")</f>
        <v/>
      </c>
      <c r="H139" s="159"/>
      <c r="I139" s="159" t="str">
        <f>IFERROR(_xlfn.XLOOKUP($A139,Raw_Data!$B:$B,Raw_Data!$OX:$OX),"")</f>
        <v/>
      </c>
      <c r="J139" s="159"/>
      <c r="K139" s="159" t="str">
        <f>IFERROR(_xlfn.XLOOKUP($A139,Raw_Data!$B:$B,Raw_Data!NN:NN),"")</f>
        <v/>
      </c>
      <c r="L139" s="159" t="str">
        <f>IFERROR(_xlfn.XLOOKUP($A139,Raw_Data!$B:$B,Raw_Data!OZ:OZ),"")</f>
        <v/>
      </c>
      <c r="M139" s="159" t="str">
        <f>IFERROR(_xlfn.XLOOKUP($A139,Raw_Data!$B:$B,Raw_Data!PA:PA),"")</f>
        <v/>
      </c>
      <c r="N139" s="159" t="str">
        <f>IFERROR(_xlfn.XLOOKUP($A139,Raw_Data!$B:$B,Raw_Data!NQ:NQ),"")</f>
        <v/>
      </c>
      <c r="O139" s="160" t="str">
        <f>IFERROR(1-(SUMIF(PA!$B:$B,$A139,PA!$AI:$AI)/($AA139+SUMIF(PA!$B:$B,$A139,PA!$AI:$AI))),"")</f>
        <v/>
      </c>
      <c r="P139" s="160"/>
      <c r="Q139" s="161"/>
      <c r="R139" s="160" t="str">
        <f>IFERROR(1-(SUMIF(GA!$C:$C,$A139,GA!$X:$X)/($AA139+SUMIF(GA!$C:$C,$A139,GA!$X:$X))),"")</f>
        <v/>
      </c>
      <c r="S139" s="156"/>
      <c r="T139" s="161"/>
      <c r="U139" s="162" t="str">
        <f t="shared" si="9"/>
        <v/>
      </c>
      <c r="V139" s="162" t="str">
        <f>IFERROR(_xlfn.XLOOKUP($A139,Raw_Data!$B:$B,Raw_Data!$PE:$PE),"")</f>
        <v/>
      </c>
      <c r="W139" s="163" t="str">
        <f t="shared" si="11"/>
        <v/>
      </c>
      <c r="X139" s="155" t="str">
        <f>IFERROR(_xlfn.XLOOKUP($A139,Raw_Data!$B:$B,Raw_Data!$PB:$PB),"")</f>
        <v/>
      </c>
      <c r="Y139" s="155" t="str">
        <f>IFERROR(_xlfn.XLOOKUP($A139,Raw_Data!$B:$B,Raw_Data!$OU:$OU),"")</f>
        <v/>
      </c>
      <c r="Z139" s="155"/>
      <c r="AA139" s="155" t="str">
        <f>IFERROR(_xlfn.XLOOKUP($A139,Raw_Data!$B:$B,Raw_Data!$OU:$OU),"")</f>
        <v/>
      </c>
      <c r="AB139" s="155" t="str">
        <f>IFERROR(_xlfn.XLOOKUP($A139,Raw_Data!$B:$B,Raw_Data!$I:$I)/1000,"")</f>
        <v/>
      </c>
      <c r="AC139" s="164">
        <f>IFERROR(_xlfn.XLOOKUP($D139,'Modelling New'!$D:$D,'Modelling New'!$P:$P),"")</f>
        <v>4.5354838709677416</v>
      </c>
      <c r="AD139" s="155">
        <f>IFERROR(_xlfn.XLOOKUP($D139,'Modelling New'!$D:$D,'Modelling New'!$T:$T)*1000,"")</f>
        <v>325490.22720734618</v>
      </c>
      <c r="AE139" s="165">
        <f>IFERROR(_xlfn.XLOOKUP($D139,'Modelling New'!$D:$D,'Modelling New'!$O:$O),"")</f>
        <v>0.78586586267131631</v>
      </c>
      <c r="AF139" s="165">
        <f>IFERROR(_xlfn.XLOOKUP($D139,'Modelling New'!$D:$D,'Modelling New'!$W:$W),"")</f>
        <v>0.14851174770374606</v>
      </c>
      <c r="AG139" s="165">
        <f>IFERROR(_xlfn.XLOOKUP($D139,'Modelling New'!$D:$D,'Modelling New'!AE:AE),"")</f>
        <v>0.99750000000000005</v>
      </c>
      <c r="AH139" s="165">
        <f>IFERROR(_xlfn.XLOOKUP($D139,'Modelling New'!$D:$D,'Modelling New'!AF:AF),"")</f>
        <v>0.99750000000000005</v>
      </c>
      <c r="AI139" s="156"/>
      <c r="AJ139" s="156"/>
      <c r="AK139" s="156"/>
      <c r="AL139" s="156"/>
      <c r="AM139" s="156"/>
      <c r="AN139" s="166"/>
      <c r="AO139" s="163"/>
      <c r="AP139" s="163"/>
      <c r="AQ139" s="163"/>
      <c r="AR139" s="155">
        <f>IFERROR(_xlfn.XLOOKUP(Table13[[#This Row],[Month Year]],Modelling[Month],Modelling[Bugt_Capacity]),"")</f>
        <v>91.32</v>
      </c>
      <c r="AS139" s="155"/>
    </row>
    <row r="140" spans="1:45" x14ac:dyDescent="0.35">
      <c r="A140" s="154">
        <f t="shared" si="10"/>
        <v>45883</v>
      </c>
      <c r="B140" s="155">
        <f>YEAR(Table13[[#This Row],[Date]])+IF(MONTH(Table13[[#This Row],[Date]])&gt;=4,1,0)</f>
        <v>2026</v>
      </c>
      <c r="C140" s="156">
        <f>YEAR(Table13[[#This Row],[Date]])</f>
        <v>2025</v>
      </c>
      <c r="D140" s="157">
        <f>Table13[[#This Row],[Date]]-DAY(Table13[[#This Row],[Date]])+1</f>
        <v>45870</v>
      </c>
      <c r="E140" s="156">
        <f t="shared" si="8"/>
        <v>31</v>
      </c>
      <c r="F140" s="158" t="str">
        <f>IFERROR(_xlfn.XLOOKUP($A140,Raw_Data!$B:$B,Raw_Data!$OV:$OV),"")</f>
        <v/>
      </c>
      <c r="G140" s="159" t="str">
        <f>IFERROR(_xlfn.XLOOKUP($A140,Raw_Data!$B:$B,Raw_Data!$OW:$OW),"")</f>
        <v/>
      </c>
      <c r="H140" s="159"/>
      <c r="I140" s="159" t="str">
        <f>IFERROR(_xlfn.XLOOKUP($A140,Raw_Data!$B:$B,Raw_Data!$OX:$OX),"")</f>
        <v/>
      </c>
      <c r="J140" s="159"/>
      <c r="K140" s="159" t="str">
        <f>IFERROR(_xlfn.XLOOKUP($A140,Raw_Data!$B:$B,Raw_Data!NN:NN),"")</f>
        <v/>
      </c>
      <c r="L140" s="159" t="str">
        <f>IFERROR(_xlfn.XLOOKUP($A140,Raw_Data!$B:$B,Raw_Data!OZ:OZ),"")</f>
        <v/>
      </c>
      <c r="M140" s="159" t="str">
        <f>IFERROR(_xlfn.XLOOKUP($A140,Raw_Data!$B:$B,Raw_Data!PA:PA),"")</f>
        <v/>
      </c>
      <c r="N140" s="159" t="str">
        <f>IFERROR(_xlfn.XLOOKUP($A140,Raw_Data!$B:$B,Raw_Data!NQ:NQ),"")</f>
        <v/>
      </c>
      <c r="O140" s="160" t="str">
        <f>IFERROR(1-(SUMIF(PA!$B:$B,$A140,PA!$AI:$AI)/($AA140+SUMIF(PA!$B:$B,$A140,PA!$AI:$AI))),"")</f>
        <v/>
      </c>
      <c r="P140" s="160"/>
      <c r="Q140" s="161"/>
      <c r="R140" s="160" t="str">
        <f>IFERROR(1-(SUMIF(GA!$C:$C,$A140,GA!$X:$X)/($AA140+SUMIF(GA!$C:$C,$A140,GA!$X:$X))),"")</f>
        <v/>
      </c>
      <c r="S140" s="156"/>
      <c r="T140" s="161"/>
      <c r="U140" s="162" t="str">
        <f t="shared" si="9"/>
        <v/>
      </c>
      <c r="V140" s="162" t="str">
        <f>IFERROR(_xlfn.XLOOKUP($A140,Raw_Data!$B:$B,Raw_Data!$PE:$PE),"")</f>
        <v/>
      </c>
      <c r="W140" s="163" t="str">
        <f t="shared" si="11"/>
        <v/>
      </c>
      <c r="X140" s="155" t="str">
        <f>IFERROR(_xlfn.XLOOKUP($A140,Raw_Data!$B:$B,Raw_Data!$PB:$PB),"")</f>
        <v/>
      </c>
      <c r="Y140" s="155" t="str">
        <f>IFERROR(_xlfn.XLOOKUP($A140,Raw_Data!$B:$B,Raw_Data!$OU:$OU),"")</f>
        <v/>
      </c>
      <c r="Z140" s="155"/>
      <c r="AA140" s="155" t="str">
        <f>IFERROR(_xlfn.XLOOKUP($A140,Raw_Data!$B:$B,Raw_Data!$OU:$OU),"")</f>
        <v/>
      </c>
      <c r="AB140" s="155" t="str">
        <f>IFERROR(_xlfn.XLOOKUP($A140,Raw_Data!$B:$B,Raw_Data!$I:$I)/1000,"")</f>
        <v/>
      </c>
      <c r="AC140" s="164">
        <f>IFERROR(_xlfn.XLOOKUP($D140,'Modelling New'!$D:$D,'Modelling New'!$P:$P),"")</f>
        <v>4.5354838709677416</v>
      </c>
      <c r="AD140" s="155">
        <f>IFERROR(_xlfn.XLOOKUP($D140,'Modelling New'!$D:$D,'Modelling New'!$T:$T)*1000,"")</f>
        <v>325490.22720734618</v>
      </c>
      <c r="AE140" s="165">
        <f>IFERROR(_xlfn.XLOOKUP($D140,'Modelling New'!$D:$D,'Modelling New'!$O:$O),"")</f>
        <v>0.78586586267131631</v>
      </c>
      <c r="AF140" s="165">
        <f>IFERROR(_xlfn.XLOOKUP($D140,'Modelling New'!$D:$D,'Modelling New'!$W:$W),"")</f>
        <v>0.14851174770374606</v>
      </c>
      <c r="AG140" s="165">
        <f>IFERROR(_xlfn.XLOOKUP($D140,'Modelling New'!$D:$D,'Modelling New'!AE:AE),"")</f>
        <v>0.99750000000000005</v>
      </c>
      <c r="AH140" s="165">
        <f>IFERROR(_xlfn.XLOOKUP($D140,'Modelling New'!$D:$D,'Modelling New'!AF:AF),"")</f>
        <v>0.99750000000000005</v>
      </c>
      <c r="AI140" s="156"/>
      <c r="AJ140" s="156"/>
      <c r="AK140" s="156"/>
      <c r="AL140" s="156"/>
      <c r="AM140" s="156"/>
      <c r="AN140" s="166"/>
      <c r="AO140" s="163"/>
      <c r="AP140" s="163"/>
      <c r="AQ140" s="163"/>
      <c r="AR140" s="155">
        <f>IFERROR(_xlfn.XLOOKUP(Table13[[#This Row],[Month Year]],Modelling[Month],Modelling[Bugt_Capacity]),"")</f>
        <v>91.32</v>
      </c>
      <c r="AS140" s="155"/>
    </row>
    <row r="141" spans="1:45" x14ac:dyDescent="0.35">
      <c r="A141" s="154">
        <f t="shared" si="10"/>
        <v>45884</v>
      </c>
      <c r="B141" s="155">
        <f>YEAR(Table13[[#This Row],[Date]])+IF(MONTH(Table13[[#This Row],[Date]])&gt;=4,1,0)</f>
        <v>2026</v>
      </c>
      <c r="C141" s="156">
        <f>YEAR(Table13[[#This Row],[Date]])</f>
        <v>2025</v>
      </c>
      <c r="D141" s="157">
        <f>Table13[[#This Row],[Date]]-DAY(Table13[[#This Row],[Date]])+1</f>
        <v>45870</v>
      </c>
      <c r="E141" s="156">
        <f t="shared" si="8"/>
        <v>31</v>
      </c>
      <c r="F141" s="158" t="str">
        <f>IFERROR(_xlfn.XLOOKUP($A141,Raw_Data!$B:$B,Raw_Data!$OV:$OV),"")</f>
        <v/>
      </c>
      <c r="G141" s="159" t="str">
        <f>IFERROR(_xlfn.XLOOKUP($A141,Raw_Data!$B:$B,Raw_Data!$OW:$OW),"")</f>
        <v/>
      </c>
      <c r="H141" s="159"/>
      <c r="I141" s="159" t="str">
        <f>IFERROR(_xlfn.XLOOKUP($A141,Raw_Data!$B:$B,Raw_Data!$OX:$OX),"")</f>
        <v/>
      </c>
      <c r="J141" s="159"/>
      <c r="K141" s="159" t="str">
        <f>IFERROR(_xlfn.XLOOKUP($A141,Raw_Data!$B:$B,Raw_Data!NN:NN),"")</f>
        <v/>
      </c>
      <c r="L141" s="159" t="str">
        <f>IFERROR(_xlfn.XLOOKUP($A141,Raw_Data!$B:$B,Raw_Data!OZ:OZ),"")</f>
        <v/>
      </c>
      <c r="M141" s="159" t="str">
        <f>IFERROR(_xlfn.XLOOKUP($A141,Raw_Data!$B:$B,Raw_Data!PA:PA),"")</f>
        <v/>
      </c>
      <c r="N141" s="159" t="str">
        <f>IFERROR(_xlfn.XLOOKUP($A141,Raw_Data!$B:$B,Raw_Data!NQ:NQ),"")</f>
        <v/>
      </c>
      <c r="O141" s="160" t="str">
        <f>IFERROR(1-(SUMIF(PA!$B:$B,$A141,PA!$AI:$AI)/($AA141+SUMIF(PA!$B:$B,$A141,PA!$AI:$AI))),"")</f>
        <v/>
      </c>
      <c r="P141" s="160"/>
      <c r="Q141" s="161"/>
      <c r="R141" s="160" t="str">
        <f>IFERROR(1-(SUMIF(GA!$C:$C,$A141,GA!$X:$X)/($AA141+SUMIF(GA!$C:$C,$A141,GA!$X:$X))),"")</f>
        <v/>
      </c>
      <c r="S141" s="156"/>
      <c r="T141" s="161"/>
      <c r="U141" s="162" t="str">
        <f t="shared" si="9"/>
        <v/>
      </c>
      <c r="V141" s="162" t="str">
        <f>IFERROR(_xlfn.XLOOKUP($A141,Raw_Data!$B:$B,Raw_Data!$PE:$PE),"")</f>
        <v/>
      </c>
      <c r="W141" s="163" t="str">
        <f t="shared" si="11"/>
        <v/>
      </c>
      <c r="X141" s="155" t="str">
        <f>IFERROR(_xlfn.XLOOKUP($A141,Raw_Data!$B:$B,Raw_Data!$PB:$PB),"")</f>
        <v/>
      </c>
      <c r="Y141" s="155" t="str">
        <f>IFERROR(_xlfn.XLOOKUP($A141,Raw_Data!$B:$B,Raw_Data!$OU:$OU),"")</f>
        <v/>
      </c>
      <c r="Z141" s="155"/>
      <c r="AA141" s="155" t="str">
        <f>IFERROR(_xlfn.XLOOKUP($A141,Raw_Data!$B:$B,Raw_Data!$OU:$OU),"")</f>
        <v/>
      </c>
      <c r="AB141" s="155" t="str">
        <f>IFERROR(_xlfn.XLOOKUP($A141,Raw_Data!$B:$B,Raw_Data!$I:$I)/1000,"")</f>
        <v/>
      </c>
      <c r="AC141" s="164">
        <f>IFERROR(_xlfn.XLOOKUP($D141,'Modelling New'!$D:$D,'Modelling New'!$P:$P),"")</f>
        <v>4.5354838709677416</v>
      </c>
      <c r="AD141" s="155">
        <f>IFERROR(_xlfn.XLOOKUP($D141,'Modelling New'!$D:$D,'Modelling New'!$T:$T)*1000,"")</f>
        <v>325490.22720734618</v>
      </c>
      <c r="AE141" s="165">
        <f>IFERROR(_xlfn.XLOOKUP($D141,'Modelling New'!$D:$D,'Modelling New'!$O:$O),"")</f>
        <v>0.78586586267131631</v>
      </c>
      <c r="AF141" s="165">
        <f>IFERROR(_xlfn.XLOOKUP($D141,'Modelling New'!$D:$D,'Modelling New'!$W:$W),"")</f>
        <v>0.14851174770374606</v>
      </c>
      <c r="AG141" s="165">
        <f>IFERROR(_xlfn.XLOOKUP($D141,'Modelling New'!$D:$D,'Modelling New'!AE:AE),"")</f>
        <v>0.99750000000000005</v>
      </c>
      <c r="AH141" s="165">
        <f>IFERROR(_xlfn.XLOOKUP($D141,'Modelling New'!$D:$D,'Modelling New'!AF:AF),"")</f>
        <v>0.99750000000000005</v>
      </c>
      <c r="AI141" s="156"/>
      <c r="AJ141" s="156"/>
      <c r="AK141" s="156"/>
      <c r="AL141" s="156"/>
      <c r="AM141" s="156"/>
      <c r="AN141" s="166"/>
      <c r="AO141" s="163"/>
      <c r="AP141" s="163"/>
      <c r="AQ141" s="163"/>
      <c r="AR141" s="155">
        <f>IFERROR(_xlfn.XLOOKUP(Table13[[#This Row],[Month Year]],Modelling[Month],Modelling[Bugt_Capacity]),"")</f>
        <v>91.32</v>
      </c>
      <c r="AS141" s="155"/>
    </row>
    <row r="142" spans="1:45" x14ac:dyDescent="0.35">
      <c r="A142" s="154">
        <f t="shared" si="10"/>
        <v>45885</v>
      </c>
      <c r="B142" s="155">
        <f>YEAR(Table13[[#This Row],[Date]])+IF(MONTH(Table13[[#This Row],[Date]])&gt;=4,1,0)</f>
        <v>2026</v>
      </c>
      <c r="C142" s="156">
        <f>YEAR(Table13[[#This Row],[Date]])</f>
        <v>2025</v>
      </c>
      <c r="D142" s="157">
        <f>Table13[[#This Row],[Date]]-DAY(Table13[[#This Row],[Date]])+1</f>
        <v>45870</v>
      </c>
      <c r="E142" s="156">
        <f t="shared" si="8"/>
        <v>31</v>
      </c>
      <c r="F142" s="158" t="str">
        <f>IFERROR(_xlfn.XLOOKUP($A142,Raw_Data!$B:$B,Raw_Data!$OV:$OV),"")</f>
        <v/>
      </c>
      <c r="G142" s="159" t="str">
        <f>IFERROR(_xlfn.XLOOKUP($A142,Raw_Data!$B:$B,Raw_Data!$OW:$OW),"")</f>
        <v/>
      </c>
      <c r="H142" s="159"/>
      <c r="I142" s="159" t="str">
        <f>IFERROR(_xlfn.XLOOKUP($A142,Raw_Data!$B:$B,Raw_Data!$OX:$OX),"")</f>
        <v/>
      </c>
      <c r="J142" s="159"/>
      <c r="K142" s="159" t="str">
        <f>IFERROR(_xlfn.XLOOKUP($A142,Raw_Data!$B:$B,Raw_Data!NN:NN),"")</f>
        <v/>
      </c>
      <c r="L142" s="159" t="str">
        <f>IFERROR(_xlfn.XLOOKUP($A142,Raw_Data!$B:$B,Raw_Data!OZ:OZ),"")</f>
        <v/>
      </c>
      <c r="M142" s="159" t="str">
        <f>IFERROR(_xlfn.XLOOKUP($A142,Raw_Data!$B:$B,Raw_Data!PA:PA),"")</f>
        <v/>
      </c>
      <c r="N142" s="159" t="str">
        <f>IFERROR(_xlfn.XLOOKUP($A142,Raw_Data!$B:$B,Raw_Data!NQ:NQ),"")</f>
        <v/>
      </c>
      <c r="O142" s="160" t="str">
        <f>IFERROR(1-(SUMIF(PA!$B:$B,$A142,PA!$AI:$AI)/($AA142+SUMIF(PA!$B:$B,$A142,PA!$AI:$AI))),"")</f>
        <v/>
      </c>
      <c r="P142" s="160"/>
      <c r="Q142" s="161"/>
      <c r="R142" s="160" t="str">
        <f>IFERROR(1-(SUMIF(GA!$C:$C,$A142,GA!$X:$X)/($AA142+SUMIF(GA!$C:$C,$A142,GA!$X:$X))),"")</f>
        <v/>
      </c>
      <c r="S142" s="156"/>
      <c r="T142" s="161"/>
      <c r="U142" s="162" t="str">
        <f t="shared" si="9"/>
        <v/>
      </c>
      <c r="V142" s="162" t="str">
        <f>IFERROR(_xlfn.XLOOKUP($A142,Raw_Data!$B:$B,Raw_Data!$PE:$PE),"")</f>
        <v/>
      </c>
      <c r="W142" s="163" t="str">
        <f t="shared" si="11"/>
        <v/>
      </c>
      <c r="X142" s="155" t="str">
        <f>IFERROR(_xlfn.XLOOKUP($A142,Raw_Data!$B:$B,Raw_Data!$PB:$PB),"")</f>
        <v/>
      </c>
      <c r="Y142" s="155" t="str">
        <f>IFERROR(_xlfn.XLOOKUP($A142,Raw_Data!$B:$B,Raw_Data!$OU:$OU),"")</f>
        <v/>
      </c>
      <c r="Z142" s="155"/>
      <c r="AA142" s="155" t="str">
        <f>IFERROR(_xlfn.XLOOKUP($A142,Raw_Data!$B:$B,Raw_Data!$OU:$OU),"")</f>
        <v/>
      </c>
      <c r="AB142" s="155" t="str">
        <f>IFERROR(_xlfn.XLOOKUP($A142,Raw_Data!$B:$B,Raw_Data!$I:$I)/1000,"")</f>
        <v/>
      </c>
      <c r="AC142" s="164">
        <f>IFERROR(_xlfn.XLOOKUP($D142,'Modelling New'!$D:$D,'Modelling New'!$P:$P),"")</f>
        <v>4.5354838709677416</v>
      </c>
      <c r="AD142" s="155">
        <f>IFERROR(_xlfn.XLOOKUP($D142,'Modelling New'!$D:$D,'Modelling New'!$T:$T)*1000,"")</f>
        <v>325490.22720734618</v>
      </c>
      <c r="AE142" s="165">
        <f>IFERROR(_xlfn.XLOOKUP($D142,'Modelling New'!$D:$D,'Modelling New'!$O:$O),"")</f>
        <v>0.78586586267131631</v>
      </c>
      <c r="AF142" s="165">
        <f>IFERROR(_xlfn.XLOOKUP($D142,'Modelling New'!$D:$D,'Modelling New'!$W:$W),"")</f>
        <v>0.14851174770374606</v>
      </c>
      <c r="AG142" s="165">
        <f>IFERROR(_xlfn.XLOOKUP($D142,'Modelling New'!$D:$D,'Modelling New'!AE:AE),"")</f>
        <v>0.99750000000000005</v>
      </c>
      <c r="AH142" s="165">
        <f>IFERROR(_xlfn.XLOOKUP($D142,'Modelling New'!$D:$D,'Modelling New'!AF:AF),"")</f>
        <v>0.99750000000000005</v>
      </c>
      <c r="AI142" s="156"/>
      <c r="AJ142" s="156"/>
      <c r="AK142" s="156"/>
      <c r="AL142" s="156"/>
      <c r="AM142" s="156"/>
      <c r="AN142" s="166"/>
      <c r="AO142" s="163"/>
      <c r="AP142" s="163"/>
      <c r="AQ142" s="163"/>
      <c r="AR142" s="155">
        <f>IFERROR(_xlfn.XLOOKUP(Table13[[#This Row],[Month Year]],Modelling[Month],Modelling[Bugt_Capacity]),"")</f>
        <v>91.32</v>
      </c>
      <c r="AS142" s="155"/>
    </row>
    <row r="143" spans="1:45" x14ac:dyDescent="0.35">
      <c r="A143" s="154">
        <f t="shared" si="10"/>
        <v>45886</v>
      </c>
      <c r="B143" s="155">
        <f>YEAR(Table13[[#This Row],[Date]])+IF(MONTH(Table13[[#This Row],[Date]])&gt;=4,1,0)</f>
        <v>2026</v>
      </c>
      <c r="C143" s="156">
        <f>YEAR(Table13[[#This Row],[Date]])</f>
        <v>2025</v>
      </c>
      <c r="D143" s="157">
        <f>Table13[[#This Row],[Date]]-DAY(Table13[[#This Row],[Date]])+1</f>
        <v>45870</v>
      </c>
      <c r="E143" s="156">
        <f t="shared" si="8"/>
        <v>31</v>
      </c>
      <c r="F143" s="158" t="str">
        <f>IFERROR(_xlfn.XLOOKUP($A143,Raw_Data!$B:$B,Raw_Data!$OV:$OV),"")</f>
        <v/>
      </c>
      <c r="G143" s="159" t="str">
        <f>IFERROR(_xlfn.XLOOKUP($A143,Raw_Data!$B:$B,Raw_Data!$OW:$OW),"")</f>
        <v/>
      </c>
      <c r="H143" s="159"/>
      <c r="I143" s="159" t="str">
        <f>IFERROR(_xlfn.XLOOKUP($A143,Raw_Data!$B:$B,Raw_Data!$OX:$OX),"")</f>
        <v/>
      </c>
      <c r="J143" s="159"/>
      <c r="K143" s="159" t="str">
        <f>IFERROR(_xlfn.XLOOKUP($A143,Raw_Data!$B:$B,Raw_Data!NN:NN),"")</f>
        <v/>
      </c>
      <c r="L143" s="159" t="str">
        <f>IFERROR(_xlfn.XLOOKUP($A143,Raw_Data!$B:$B,Raw_Data!OZ:OZ),"")</f>
        <v/>
      </c>
      <c r="M143" s="159" t="str">
        <f>IFERROR(_xlfn.XLOOKUP($A143,Raw_Data!$B:$B,Raw_Data!PA:PA),"")</f>
        <v/>
      </c>
      <c r="N143" s="159" t="str">
        <f>IFERROR(_xlfn.XLOOKUP($A143,Raw_Data!$B:$B,Raw_Data!NQ:NQ),"")</f>
        <v/>
      </c>
      <c r="O143" s="160" t="str">
        <f>IFERROR(1-(SUMIF(PA!$B:$B,$A143,PA!$AI:$AI)/($AA143+SUMIF(PA!$B:$B,$A143,PA!$AI:$AI))),"")</f>
        <v/>
      </c>
      <c r="P143" s="160"/>
      <c r="Q143" s="161"/>
      <c r="R143" s="160" t="str">
        <f>IFERROR(1-(SUMIF(GA!$C:$C,$A143,GA!$X:$X)/($AA143+SUMIF(GA!$C:$C,$A143,GA!$X:$X))),"")</f>
        <v/>
      </c>
      <c r="S143" s="156"/>
      <c r="T143" s="161"/>
      <c r="U143" s="162" t="str">
        <f t="shared" si="9"/>
        <v/>
      </c>
      <c r="V143" s="162" t="str">
        <f>IFERROR(_xlfn.XLOOKUP($A143,Raw_Data!$B:$B,Raw_Data!$PE:$PE),"")</f>
        <v/>
      </c>
      <c r="W143" s="163" t="str">
        <f t="shared" si="11"/>
        <v/>
      </c>
      <c r="X143" s="155" t="str">
        <f>IFERROR(_xlfn.XLOOKUP($A143,Raw_Data!$B:$B,Raw_Data!$PB:$PB),"")</f>
        <v/>
      </c>
      <c r="Y143" s="155" t="str">
        <f>IFERROR(_xlfn.XLOOKUP($A143,Raw_Data!$B:$B,Raw_Data!$OU:$OU),"")</f>
        <v/>
      </c>
      <c r="Z143" s="155"/>
      <c r="AA143" s="155" t="str">
        <f>IFERROR(_xlfn.XLOOKUP($A143,Raw_Data!$B:$B,Raw_Data!$OU:$OU),"")</f>
        <v/>
      </c>
      <c r="AB143" s="155" t="str">
        <f>IFERROR(_xlfn.XLOOKUP($A143,Raw_Data!$B:$B,Raw_Data!$I:$I)/1000,"")</f>
        <v/>
      </c>
      <c r="AC143" s="164">
        <f>IFERROR(_xlfn.XLOOKUP($D143,'Modelling New'!$D:$D,'Modelling New'!$P:$P),"")</f>
        <v>4.5354838709677416</v>
      </c>
      <c r="AD143" s="155">
        <f>IFERROR(_xlfn.XLOOKUP($D143,'Modelling New'!$D:$D,'Modelling New'!$T:$T)*1000,"")</f>
        <v>325490.22720734618</v>
      </c>
      <c r="AE143" s="165">
        <f>IFERROR(_xlfn.XLOOKUP($D143,'Modelling New'!$D:$D,'Modelling New'!$O:$O),"")</f>
        <v>0.78586586267131631</v>
      </c>
      <c r="AF143" s="165">
        <f>IFERROR(_xlfn.XLOOKUP($D143,'Modelling New'!$D:$D,'Modelling New'!$W:$W),"")</f>
        <v>0.14851174770374606</v>
      </c>
      <c r="AG143" s="165">
        <f>IFERROR(_xlfn.XLOOKUP($D143,'Modelling New'!$D:$D,'Modelling New'!AE:AE),"")</f>
        <v>0.99750000000000005</v>
      </c>
      <c r="AH143" s="165">
        <f>IFERROR(_xlfn.XLOOKUP($D143,'Modelling New'!$D:$D,'Modelling New'!AF:AF),"")</f>
        <v>0.99750000000000005</v>
      </c>
      <c r="AI143" s="156"/>
      <c r="AJ143" s="156"/>
      <c r="AK143" s="156"/>
      <c r="AL143" s="156"/>
      <c r="AM143" s="156"/>
      <c r="AN143" s="166"/>
      <c r="AO143" s="163"/>
      <c r="AP143" s="163"/>
      <c r="AQ143" s="163"/>
      <c r="AR143" s="155">
        <f>IFERROR(_xlfn.XLOOKUP(Table13[[#This Row],[Month Year]],Modelling[Month],Modelling[Bugt_Capacity]),"")</f>
        <v>91.32</v>
      </c>
      <c r="AS143" s="155"/>
    </row>
    <row r="144" spans="1:45" x14ac:dyDescent="0.35">
      <c r="A144" s="154">
        <f t="shared" si="10"/>
        <v>45887</v>
      </c>
      <c r="B144" s="155">
        <f>YEAR(Table13[[#This Row],[Date]])+IF(MONTH(Table13[[#This Row],[Date]])&gt;=4,1,0)</f>
        <v>2026</v>
      </c>
      <c r="C144" s="156">
        <f>YEAR(Table13[[#This Row],[Date]])</f>
        <v>2025</v>
      </c>
      <c r="D144" s="157">
        <f>Table13[[#This Row],[Date]]-DAY(Table13[[#This Row],[Date]])+1</f>
        <v>45870</v>
      </c>
      <c r="E144" s="156">
        <f t="shared" si="8"/>
        <v>31</v>
      </c>
      <c r="F144" s="158" t="str">
        <f>IFERROR(_xlfn.XLOOKUP($A144,Raw_Data!$B:$B,Raw_Data!$OV:$OV),"")</f>
        <v/>
      </c>
      <c r="G144" s="159" t="str">
        <f>IFERROR(_xlfn.XLOOKUP($A144,Raw_Data!$B:$B,Raw_Data!$OW:$OW),"")</f>
        <v/>
      </c>
      <c r="H144" s="159"/>
      <c r="I144" s="159" t="str">
        <f>IFERROR(_xlfn.XLOOKUP($A144,Raw_Data!$B:$B,Raw_Data!$OX:$OX),"")</f>
        <v/>
      </c>
      <c r="J144" s="159"/>
      <c r="K144" s="159" t="str">
        <f>IFERROR(_xlfn.XLOOKUP($A144,Raw_Data!$B:$B,Raw_Data!NN:NN),"")</f>
        <v/>
      </c>
      <c r="L144" s="159" t="str">
        <f>IFERROR(_xlfn.XLOOKUP($A144,Raw_Data!$B:$B,Raw_Data!OZ:OZ),"")</f>
        <v/>
      </c>
      <c r="M144" s="159" t="str">
        <f>IFERROR(_xlfn.XLOOKUP($A144,Raw_Data!$B:$B,Raw_Data!PA:PA),"")</f>
        <v/>
      </c>
      <c r="N144" s="159" t="str">
        <f>IFERROR(_xlfn.XLOOKUP($A144,Raw_Data!$B:$B,Raw_Data!NQ:NQ),"")</f>
        <v/>
      </c>
      <c r="O144" s="160" t="str">
        <f>IFERROR(1-(SUMIF(PA!$B:$B,$A144,PA!$AI:$AI)/($AA144+SUMIF(PA!$B:$B,$A144,PA!$AI:$AI))),"")</f>
        <v/>
      </c>
      <c r="P144" s="160"/>
      <c r="Q144" s="161"/>
      <c r="R144" s="160" t="str">
        <f>IFERROR(1-(SUMIF(GA!$C:$C,$A144,GA!$X:$X)/($AA144+SUMIF(GA!$C:$C,$A144,GA!$X:$X))),"")</f>
        <v/>
      </c>
      <c r="S144" s="156"/>
      <c r="T144" s="161"/>
      <c r="U144" s="162" t="str">
        <f t="shared" si="9"/>
        <v/>
      </c>
      <c r="V144" s="162" t="str">
        <f>IFERROR(_xlfn.XLOOKUP($A144,Raw_Data!$B:$B,Raw_Data!$PE:$PE),"")</f>
        <v/>
      </c>
      <c r="W144" s="163" t="str">
        <f t="shared" si="11"/>
        <v/>
      </c>
      <c r="X144" s="155" t="str">
        <f>IFERROR(_xlfn.XLOOKUP($A144,Raw_Data!$B:$B,Raw_Data!$PB:$PB),"")</f>
        <v/>
      </c>
      <c r="Y144" s="155" t="str">
        <f>IFERROR(_xlfn.XLOOKUP($A144,Raw_Data!$B:$B,Raw_Data!$OU:$OU),"")</f>
        <v/>
      </c>
      <c r="Z144" s="155"/>
      <c r="AA144" s="155" t="str">
        <f>IFERROR(_xlfn.XLOOKUP($A144,Raw_Data!$B:$B,Raw_Data!$OU:$OU),"")</f>
        <v/>
      </c>
      <c r="AB144" s="155" t="str">
        <f>IFERROR(_xlfn.XLOOKUP($A144,Raw_Data!$B:$B,Raw_Data!$I:$I)/1000,"")</f>
        <v/>
      </c>
      <c r="AC144" s="164">
        <f>IFERROR(_xlfn.XLOOKUP($D144,'Modelling New'!$D:$D,'Modelling New'!$P:$P),"")</f>
        <v>4.5354838709677416</v>
      </c>
      <c r="AD144" s="155">
        <f>IFERROR(_xlfn.XLOOKUP($D144,'Modelling New'!$D:$D,'Modelling New'!$T:$T)*1000,"")</f>
        <v>325490.22720734618</v>
      </c>
      <c r="AE144" s="165">
        <f>IFERROR(_xlfn.XLOOKUP($D144,'Modelling New'!$D:$D,'Modelling New'!$O:$O),"")</f>
        <v>0.78586586267131631</v>
      </c>
      <c r="AF144" s="165">
        <f>IFERROR(_xlfn.XLOOKUP($D144,'Modelling New'!$D:$D,'Modelling New'!$W:$W),"")</f>
        <v>0.14851174770374606</v>
      </c>
      <c r="AG144" s="165">
        <f>IFERROR(_xlfn.XLOOKUP($D144,'Modelling New'!$D:$D,'Modelling New'!AE:AE),"")</f>
        <v>0.99750000000000005</v>
      </c>
      <c r="AH144" s="165">
        <f>IFERROR(_xlfn.XLOOKUP($D144,'Modelling New'!$D:$D,'Modelling New'!AF:AF),"")</f>
        <v>0.99750000000000005</v>
      </c>
      <c r="AI144" s="156"/>
      <c r="AJ144" s="156"/>
      <c r="AK144" s="156"/>
      <c r="AL144" s="156"/>
      <c r="AM144" s="156"/>
      <c r="AN144" s="166"/>
      <c r="AO144" s="163"/>
      <c r="AP144" s="163"/>
      <c r="AQ144" s="163"/>
      <c r="AR144" s="155">
        <f>IFERROR(_xlfn.XLOOKUP(Table13[[#This Row],[Month Year]],Modelling[Month],Modelling[Bugt_Capacity]),"")</f>
        <v>91.32</v>
      </c>
      <c r="AS144" s="155"/>
    </row>
    <row r="145" spans="1:45" x14ac:dyDescent="0.35">
      <c r="A145" s="154">
        <f t="shared" si="10"/>
        <v>45888</v>
      </c>
      <c r="B145" s="155">
        <f>YEAR(Table13[[#This Row],[Date]])+IF(MONTH(Table13[[#This Row],[Date]])&gt;=4,1,0)</f>
        <v>2026</v>
      </c>
      <c r="C145" s="156">
        <f>YEAR(Table13[[#This Row],[Date]])</f>
        <v>2025</v>
      </c>
      <c r="D145" s="157">
        <f>Table13[[#This Row],[Date]]-DAY(Table13[[#This Row],[Date]])+1</f>
        <v>45870</v>
      </c>
      <c r="E145" s="156">
        <f t="shared" si="8"/>
        <v>31</v>
      </c>
      <c r="F145" s="158" t="str">
        <f>IFERROR(_xlfn.XLOOKUP($A145,Raw_Data!$B:$B,Raw_Data!$OV:$OV),"")</f>
        <v/>
      </c>
      <c r="G145" s="159" t="str">
        <f>IFERROR(_xlfn.XLOOKUP($A145,Raw_Data!$B:$B,Raw_Data!$OW:$OW),"")</f>
        <v/>
      </c>
      <c r="H145" s="159"/>
      <c r="I145" s="159" t="str">
        <f>IFERROR(_xlfn.XLOOKUP($A145,Raw_Data!$B:$B,Raw_Data!$OX:$OX),"")</f>
        <v/>
      </c>
      <c r="J145" s="159"/>
      <c r="K145" s="159" t="str">
        <f>IFERROR(_xlfn.XLOOKUP($A145,Raw_Data!$B:$B,Raw_Data!NN:NN),"")</f>
        <v/>
      </c>
      <c r="L145" s="159" t="str">
        <f>IFERROR(_xlfn.XLOOKUP($A145,Raw_Data!$B:$B,Raw_Data!OZ:OZ),"")</f>
        <v/>
      </c>
      <c r="M145" s="159" t="str">
        <f>IFERROR(_xlfn.XLOOKUP($A145,Raw_Data!$B:$B,Raw_Data!PA:PA),"")</f>
        <v/>
      </c>
      <c r="N145" s="159" t="str">
        <f>IFERROR(_xlfn.XLOOKUP($A145,Raw_Data!$B:$B,Raw_Data!NQ:NQ),"")</f>
        <v/>
      </c>
      <c r="O145" s="160" t="str">
        <f>IFERROR(1-(SUMIF(PA!$B:$B,$A145,PA!$AI:$AI)/($AA145+SUMIF(PA!$B:$B,$A145,PA!$AI:$AI))),"")</f>
        <v/>
      </c>
      <c r="P145" s="160"/>
      <c r="Q145" s="161"/>
      <c r="R145" s="160" t="str">
        <f>IFERROR(1-(SUMIF(GA!$C:$C,$A145,GA!$X:$X)/($AA145+SUMIF(GA!$C:$C,$A145,GA!$X:$X))),"")</f>
        <v/>
      </c>
      <c r="S145" s="156"/>
      <c r="T145" s="161"/>
      <c r="U145" s="162" t="str">
        <f t="shared" si="9"/>
        <v/>
      </c>
      <c r="V145" s="162" t="str">
        <f>IFERROR(_xlfn.XLOOKUP($A145,Raw_Data!$B:$B,Raw_Data!$PE:$PE),"")</f>
        <v/>
      </c>
      <c r="W145" s="163" t="str">
        <f t="shared" si="11"/>
        <v/>
      </c>
      <c r="X145" s="155" t="str">
        <f>IFERROR(_xlfn.XLOOKUP($A145,Raw_Data!$B:$B,Raw_Data!$PB:$PB),"")</f>
        <v/>
      </c>
      <c r="Y145" s="155" t="str">
        <f>IFERROR(_xlfn.XLOOKUP($A145,Raw_Data!$B:$B,Raw_Data!$OU:$OU),"")</f>
        <v/>
      </c>
      <c r="Z145" s="155"/>
      <c r="AA145" s="155" t="str">
        <f>IFERROR(_xlfn.XLOOKUP($A145,Raw_Data!$B:$B,Raw_Data!$OU:$OU),"")</f>
        <v/>
      </c>
      <c r="AB145" s="155" t="str">
        <f>IFERROR(_xlfn.XLOOKUP($A145,Raw_Data!$B:$B,Raw_Data!$I:$I)/1000,"")</f>
        <v/>
      </c>
      <c r="AC145" s="164">
        <f>IFERROR(_xlfn.XLOOKUP($D145,'Modelling New'!$D:$D,'Modelling New'!$P:$P),"")</f>
        <v>4.5354838709677416</v>
      </c>
      <c r="AD145" s="155">
        <f>IFERROR(_xlfn.XLOOKUP($D145,'Modelling New'!$D:$D,'Modelling New'!$T:$T)*1000,"")</f>
        <v>325490.22720734618</v>
      </c>
      <c r="AE145" s="165">
        <f>IFERROR(_xlfn.XLOOKUP($D145,'Modelling New'!$D:$D,'Modelling New'!$O:$O),"")</f>
        <v>0.78586586267131631</v>
      </c>
      <c r="AF145" s="165">
        <f>IFERROR(_xlfn.XLOOKUP($D145,'Modelling New'!$D:$D,'Modelling New'!$W:$W),"")</f>
        <v>0.14851174770374606</v>
      </c>
      <c r="AG145" s="165">
        <f>IFERROR(_xlfn.XLOOKUP($D145,'Modelling New'!$D:$D,'Modelling New'!AE:AE),"")</f>
        <v>0.99750000000000005</v>
      </c>
      <c r="AH145" s="165">
        <f>IFERROR(_xlfn.XLOOKUP($D145,'Modelling New'!$D:$D,'Modelling New'!AF:AF),"")</f>
        <v>0.99750000000000005</v>
      </c>
      <c r="AI145" s="156"/>
      <c r="AJ145" s="156"/>
      <c r="AK145" s="156"/>
      <c r="AL145" s="156"/>
      <c r="AM145" s="156"/>
      <c r="AN145" s="166"/>
      <c r="AO145" s="163"/>
      <c r="AP145" s="163"/>
      <c r="AQ145" s="163"/>
      <c r="AR145" s="155">
        <f>IFERROR(_xlfn.XLOOKUP(Table13[[#This Row],[Month Year]],Modelling[Month],Modelling[Bugt_Capacity]),"")</f>
        <v>91.32</v>
      </c>
      <c r="AS145" s="155"/>
    </row>
    <row r="146" spans="1:45" x14ac:dyDescent="0.35">
      <c r="A146" s="154">
        <f t="shared" si="10"/>
        <v>45889</v>
      </c>
      <c r="B146" s="155">
        <f>YEAR(Table13[[#This Row],[Date]])+IF(MONTH(Table13[[#This Row],[Date]])&gt;=4,1,0)</f>
        <v>2026</v>
      </c>
      <c r="C146" s="156">
        <f>YEAR(Table13[[#This Row],[Date]])</f>
        <v>2025</v>
      </c>
      <c r="D146" s="157">
        <f>Table13[[#This Row],[Date]]-DAY(Table13[[#This Row],[Date]])+1</f>
        <v>45870</v>
      </c>
      <c r="E146" s="156">
        <f t="shared" si="8"/>
        <v>31</v>
      </c>
      <c r="F146" s="158" t="str">
        <f>IFERROR(_xlfn.XLOOKUP($A146,Raw_Data!$B:$B,Raw_Data!$OV:$OV),"")</f>
        <v/>
      </c>
      <c r="G146" s="159" t="str">
        <f>IFERROR(_xlfn.XLOOKUP($A146,Raw_Data!$B:$B,Raw_Data!$OW:$OW),"")</f>
        <v/>
      </c>
      <c r="H146" s="159"/>
      <c r="I146" s="159" t="str">
        <f>IFERROR(_xlfn.XLOOKUP($A146,Raw_Data!$B:$B,Raw_Data!$OX:$OX),"")</f>
        <v/>
      </c>
      <c r="J146" s="159"/>
      <c r="K146" s="159" t="str">
        <f>IFERROR(_xlfn.XLOOKUP($A146,Raw_Data!$B:$B,Raw_Data!NN:NN),"")</f>
        <v/>
      </c>
      <c r="L146" s="159" t="str">
        <f>IFERROR(_xlfn.XLOOKUP($A146,Raw_Data!$B:$B,Raw_Data!OZ:OZ),"")</f>
        <v/>
      </c>
      <c r="M146" s="159" t="str">
        <f>IFERROR(_xlfn.XLOOKUP($A146,Raw_Data!$B:$B,Raw_Data!PA:PA),"")</f>
        <v/>
      </c>
      <c r="N146" s="159" t="str">
        <f>IFERROR(_xlfn.XLOOKUP($A146,Raw_Data!$B:$B,Raw_Data!NQ:NQ),"")</f>
        <v/>
      </c>
      <c r="O146" s="160" t="str">
        <f>IFERROR(1-(SUMIF(PA!$B:$B,$A146,PA!$AI:$AI)/($AA146+SUMIF(PA!$B:$B,$A146,PA!$AI:$AI))),"")</f>
        <v/>
      </c>
      <c r="P146" s="160"/>
      <c r="Q146" s="161"/>
      <c r="R146" s="160" t="str">
        <f>IFERROR(1-(SUMIF(GA!$C:$C,$A146,GA!$X:$X)/($AA146+SUMIF(GA!$C:$C,$A146,GA!$X:$X))),"")</f>
        <v/>
      </c>
      <c r="S146" s="156"/>
      <c r="T146" s="161"/>
      <c r="U146" s="162" t="str">
        <f t="shared" si="9"/>
        <v/>
      </c>
      <c r="V146" s="162" t="str">
        <f>IFERROR(_xlfn.XLOOKUP($A146,Raw_Data!$B:$B,Raw_Data!$PE:$PE),"")</f>
        <v/>
      </c>
      <c r="W146" s="163" t="str">
        <f t="shared" si="11"/>
        <v/>
      </c>
      <c r="X146" s="155" t="str">
        <f>IFERROR(_xlfn.XLOOKUP($A146,Raw_Data!$B:$B,Raw_Data!$PB:$PB),"")</f>
        <v/>
      </c>
      <c r="Y146" s="155" t="str">
        <f>IFERROR(_xlfn.XLOOKUP($A146,Raw_Data!$B:$B,Raw_Data!$OU:$OU),"")</f>
        <v/>
      </c>
      <c r="Z146" s="155"/>
      <c r="AA146" s="155" t="str">
        <f>IFERROR(_xlfn.XLOOKUP($A146,Raw_Data!$B:$B,Raw_Data!$OU:$OU),"")</f>
        <v/>
      </c>
      <c r="AB146" s="155" t="str">
        <f>IFERROR(_xlfn.XLOOKUP($A146,Raw_Data!$B:$B,Raw_Data!$I:$I)/1000,"")</f>
        <v/>
      </c>
      <c r="AC146" s="164">
        <f>IFERROR(_xlfn.XLOOKUP($D146,'Modelling New'!$D:$D,'Modelling New'!$P:$P),"")</f>
        <v>4.5354838709677416</v>
      </c>
      <c r="AD146" s="155">
        <f>IFERROR(_xlfn.XLOOKUP($D146,'Modelling New'!$D:$D,'Modelling New'!$T:$T)*1000,"")</f>
        <v>325490.22720734618</v>
      </c>
      <c r="AE146" s="165">
        <f>IFERROR(_xlfn.XLOOKUP($D146,'Modelling New'!$D:$D,'Modelling New'!$O:$O),"")</f>
        <v>0.78586586267131631</v>
      </c>
      <c r="AF146" s="165">
        <f>IFERROR(_xlfn.XLOOKUP($D146,'Modelling New'!$D:$D,'Modelling New'!$W:$W),"")</f>
        <v>0.14851174770374606</v>
      </c>
      <c r="AG146" s="165">
        <f>IFERROR(_xlfn.XLOOKUP($D146,'Modelling New'!$D:$D,'Modelling New'!AE:AE),"")</f>
        <v>0.99750000000000005</v>
      </c>
      <c r="AH146" s="165">
        <f>IFERROR(_xlfn.XLOOKUP($D146,'Modelling New'!$D:$D,'Modelling New'!AF:AF),"")</f>
        <v>0.99750000000000005</v>
      </c>
      <c r="AI146" s="156"/>
      <c r="AJ146" s="156"/>
      <c r="AK146" s="156"/>
      <c r="AL146" s="156"/>
      <c r="AM146" s="156"/>
      <c r="AN146" s="166"/>
      <c r="AO146" s="163"/>
      <c r="AP146" s="163"/>
      <c r="AQ146" s="163"/>
      <c r="AR146" s="155">
        <f>IFERROR(_xlfn.XLOOKUP(Table13[[#This Row],[Month Year]],Modelling[Month],Modelling[Bugt_Capacity]),"")</f>
        <v>91.32</v>
      </c>
      <c r="AS146" s="155"/>
    </row>
    <row r="147" spans="1:45" x14ac:dyDescent="0.35">
      <c r="A147" s="154">
        <f t="shared" si="10"/>
        <v>45890</v>
      </c>
      <c r="B147" s="155">
        <f>YEAR(Table13[[#This Row],[Date]])+IF(MONTH(Table13[[#This Row],[Date]])&gt;=4,1,0)</f>
        <v>2026</v>
      </c>
      <c r="C147" s="156">
        <f>YEAR(Table13[[#This Row],[Date]])</f>
        <v>2025</v>
      </c>
      <c r="D147" s="157">
        <f>Table13[[#This Row],[Date]]-DAY(Table13[[#This Row],[Date]])+1</f>
        <v>45870</v>
      </c>
      <c r="E147" s="156">
        <f t="shared" si="8"/>
        <v>31</v>
      </c>
      <c r="F147" s="158" t="str">
        <f>IFERROR(_xlfn.XLOOKUP($A147,Raw_Data!$B:$B,Raw_Data!$OV:$OV),"")</f>
        <v/>
      </c>
      <c r="G147" s="159" t="str">
        <f>IFERROR(_xlfn.XLOOKUP($A147,Raw_Data!$B:$B,Raw_Data!$OW:$OW),"")</f>
        <v/>
      </c>
      <c r="H147" s="159"/>
      <c r="I147" s="159" t="str">
        <f>IFERROR(_xlfn.XLOOKUP($A147,Raw_Data!$B:$B,Raw_Data!$OX:$OX),"")</f>
        <v/>
      </c>
      <c r="J147" s="159"/>
      <c r="K147" s="159" t="str">
        <f>IFERROR(_xlfn.XLOOKUP($A147,Raw_Data!$B:$B,Raw_Data!NN:NN),"")</f>
        <v/>
      </c>
      <c r="L147" s="159" t="str">
        <f>IFERROR(_xlfn.XLOOKUP($A147,Raw_Data!$B:$B,Raw_Data!OZ:OZ),"")</f>
        <v/>
      </c>
      <c r="M147" s="159" t="str">
        <f>IFERROR(_xlfn.XLOOKUP($A147,Raw_Data!$B:$B,Raw_Data!PA:PA),"")</f>
        <v/>
      </c>
      <c r="N147" s="159" t="str">
        <f>IFERROR(_xlfn.XLOOKUP($A147,Raw_Data!$B:$B,Raw_Data!NQ:NQ),"")</f>
        <v/>
      </c>
      <c r="O147" s="160" t="str">
        <f>IFERROR(1-(SUMIF(PA!$B:$B,$A147,PA!$AI:$AI)/($AA147+SUMIF(PA!$B:$B,$A147,PA!$AI:$AI))),"")</f>
        <v/>
      </c>
      <c r="P147" s="160"/>
      <c r="Q147" s="161"/>
      <c r="R147" s="160" t="str">
        <f>IFERROR(1-(SUMIF(GA!$C:$C,$A147,GA!$X:$X)/($AA147+SUMIF(GA!$C:$C,$A147,GA!$X:$X))),"")</f>
        <v/>
      </c>
      <c r="S147" s="156"/>
      <c r="T147" s="161"/>
      <c r="U147" s="162" t="str">
        <f t="shared" si="9"/>
        <v/>
      </c>
      <c r="V147" s="162" t="str">
        <f>IFERROR(_xlfn.XLOOKUP($A147,Raw_Data!$B:$B,Raw_Data!$PE:$PE),"")</f>
        <v/>
      </c>
      <c r="W147" s="163" t="str">
        <f t="shared" si="11"/>
        <v/>
      </c>
      <c r="X147" s="155" t="str">
        <f>IFERROR(_xlfn.XLOOKUP($A147,Raw_Data!$B:$B,Raw_Data!$PB:$PB),"")</f>
        <v/>
      </c>
      <c r="Y147" s="155" t="str">
        <f>IFERROR(_xlfn.XLOOKUP($A147,Raw_Data!$B:$B,Raw_Data!$OU:$OU),"")</f>
        <v/>
      </c>
      <c r="Z147" s="155"/>
      <c r="AA147" s="155" t="str">
        <f>IFERROR(_xlfn.XLOOKUP($A147,Raw_Data!$B:$B,Raw_Data!$OU:$OU),"")</f>
        <v/>
      </c>
      <c r="AB147" s="155" t="str">
        <f>IFERROR(_xlfn.XLOOKUP($A147,Raw_Data!$B:$B,Raw_Data!$I:$I)/1000,"")</f>
        <v/>
      </c>
      <c r="AC147" s="164">
        <f>IFERROR(_xlfn.XLOOKUP($D147,'Modelling New'!$D:$D,'Modelling New'!$P:$P),"")</f>
        <v>4.5354838709677416</v>
      </c>
      <c r="AD147" s="155">
        <f>IFERROR(_xlfn.XLOOKUP($D147,'Modelling New'!$D:$D,'Modelling New'!$T:$T)*1000,"")</f>
        <v>325490.22720734618</v>
      </c>
      <c r="AE147" s="165">
        <f>IFERROR(_xlfn.XLOOKUP($D147,'Modelling New'!$D:$D,'Modelling New'!$O:$O),"")</f>
        <v>0.78586586267131631</v>
      </c>
      <c r="AF147" s="165">
        <f>IFERROR(_xlfn.XLOOKUP($D147,'Modelling New'!$D:$D,'Modelling New'!$W:$W),"")</f>
        <v>0.14851174770374606</v>
      </c>
      <c r="AG147" s="165">
        <f>IFERROR(_xlfn.XLOOKUP($D147,'Modelling New'!$D:$D,'Modelling New'!AE:AE),"")</f>
        <v>0.99750000000000005</v>
      </c>
      <c r="AH147" s="165">
        <f>IFERROR(_xlfn.XLOOKUP($D147,'Modelling New'!$D:$D,'Modelling New'!AF:AF),"")</f>
        <v>0.99750000000000005</v>
      </c>
      <c r="AI147" s="156"/>
      <c r="AJ147" s="156"/>
      <c r="AK147" s="156"/>
      <c r="AL147" s="156"/>
      <c r="AM147" s="156"/>
      <c r="AN147" s="166"/>
      <c r="AO147" s="163"/>
      <c r="AP147" s="163"/>
      <c r="AQ147" s="163"/>
      <c r="AR147" s="155">
        <f>IFERROR(_xlfn.XLOOKUP(Table13[[#This Row],[Month Year]],Modelling[Month],Modelling[Bugt_Capacity]),"")</f>
        <v>91.32</v>
      </c>
      <c r="AS147" s="155"/>
    </row>
    <row r="148" spans="1:45" x14ac:dyDescent="0.35">
      <c r="A148" s="154">
        <f t="shared" si="10"/>
        <v>45891</v>
      </c>
      <c r="B148" s="155">
        <f>YEAR(Table13[[#This Row],[Date]])+IF(MONTH(Table13[[#This Row],[Date]])&gt;=4,1,0)</f>
        <v>2026</v>
      </c>
      <c r="C148" s="156">
        <f>YEAR(Table13[[#This Row],[Date]])</f>
        <v>2025</v>
      </c>
      <c r="D148" s="157">
        <f>Table13[[#This Row],[Date]]-DAY(Table13[[#This Row],[Date]])+1</f>
        <v>45870</v>
      </c>
      <c r="E148" s="156">
        <f t="shared" si="8"/>
        <v>31</v>
      </c>
      <c r="F148" s="158" t="str">
        <f>IFERROR(_xlfn.XLOOKUP($A148,Raw_Data!$B:$B,Raw_Data!$OV:$OV),"")</f>
        <v/>
      </c>
      <c r="G148" s="159" t="str">
        <f>IFERROR(_xlfn.XLOOKUP($A148,Raw_Data!$B:$B,Raw_Data!$OW:$OW),"")</f>
        <v/>
      </c>
      <c r="H148" s="159"/>
      <c r="I148" s="159" t="str">
        <f>IFERROR(_xlfn.XLOOKUP($A148,Raw_Data!$B:$B,Raw_Data!$OX:$OX),"")</f>
        <v/>
      </c>
      <c r="J148" s="159"/>
      <c r="K148" s="159" t="str">
        <f>IFERROR(_xlfn.XLOOKUP($A148,Raw_Data!$B:$B,Raw_Data!NN:NN),"")</f>
        <v/>
      </c>
      <c r="L148" s="159" t="str">
        <f>IFERROR(_xlfn.XLOOKUP($A148,Raw_Data!$B:$B,Raw_Data!OZ:OZ),"")</f>
        <v/>
      </c>
      <c r="M148" s="159" t="str">
        <f>IFERROR(_xlfn.XLOOKUP($A148,Raw_Data!$B:$B,Raw_Data!PA:PA),"")</f>
        <v/>
      </c>
      <c r="N148" s="159" t="str">
        <f>IFERROR(_xlfn.XLOOKUP($A148,Raw_Data!$B:$B,Raw_Data!NQ:NQ),"")</f>
        <v/>
      </c>
      <c r="O148" s="160" t="str">
        <f>IFERROR(1-(SUMIF(PA!$B:$B,$A148,PA!$AI:$AI)/($AA148+SUMIF(PA!$B:$B,$A148,PA!$AI:$AI))),"")</f>
        <v/>
      </c>
      <c r="P148" s="160"/>
      <c r="Q148" s="161"/>
      <c r="R148" s="160" t="str">
        <f>IFERROR(1-(SUMIF(GA!$C:$C,$A148,GA!$X:$X)/($AA148+SUMIF(GA!$C:$C,$A148,GA!$X:$X))),"")</f>
        <v/>
      </c>
      <c r="S148" s="156"/>
      <c r="T148" s="161"/>
      <c r="U148" s="162" t="str">
        <f t="shared" si="9"/>
        <v/>
      </c>
      <c r="V148" s="162" t="str">
        <f>IFERROR(_xlfn.XLOOKUP($A148,Raw_Data!$B:$B,Raw_Data!$PE:$PE),"")</f>
        <v/>
      </c>
      <c r="W148" s="163" t="str">
        <f t="shared" si="11"/>
        <v/>
      </c>
      <c r="X148" s="155" t="str">
        <f>IFERROR(_xlfn.XLOOKUP($A148,Raw_Data!$B:$B,Raw_Data!$PB:$PB),"")</f>
        <v/>
      </c>
      <c r="Y148" s="155" t="str">
        <f>IFERROR(_xlfn.XLOOKUP($A148,Raw_Data!$B:$B,Raw_Data!$OU:$OU),"")</f>
        <v/>
      </c>
      <c r="Z148" s="155"/>
      <c r="AA148" s="155" t="str">
        <f>IFERROR(_xlfn.XLOOKUP($A148,Raw_Data!$B:$B,Raw_Data!$OU:$OU),"")</f>
        <v/>
      </c>
      <c r="AB148" s="155" t="str">
        <f>IFERROR(_xlfn.XLOOKUP($A148,Raw_Data!$B:$B,Raw_Data!$I:$I)/1000,"")</f>
        <v/>
      </c>
      <c r="AC148" s="164">
        <f>IFERROR(_xlfn.XLOOKUP($D148,'Modelling New'!$D:$D,'Modelling New'!$P:$P),"")</f>
        <v>4.5354838709677416</v>
      </c>
      <c r="AD148" s="155">
        <f>IFERROR(_xlfn.XLOOKUP($D148,'Modelling New'!$D:$D,'Modelling New'!$T:$T)*1000,"")</f>
        <v>325490.22720734618</v>
      </c>
      <c r="AE148" s="165">
        <f>IFERROR(_xlfn.XLOOKUP($D148,'Modelling New'!$D:$D,'Modelling New'!$O:$O),"")</f>
        <v>0.78586586267131631</v>
      </c>
      <c r="AF148" s="165">
        <f>IFERROR(_xlfn.XLOOKUP($D148,'Modelling New'!$D:$D,'Modelling New'!$W:$W),"")</f>
        <v>0.14851174770374606</v>
      </c>
      <c r="AG148" s="165">
        <f>IFERROR(_xlfn.XLOOKUP($D148,'Modelling New'!$D:$D,'Modelling New'!AE:AE),"")</f>
        <v>0.99750000000000005</v>
      </c>
      <c r="AH148" s="165">
        <f>IFERROR(_xlfn.XLOOKUP($D148,'Modelling New'!$D:$D,'Modelling New'!AF:AF),"")</f>
        <v>0.99750000000000005</v>
      </c>
      <c r="AI148" s="156"/>
      <c r="AJ148" s="156"/>
      <c r="AK148" s="156"/>
      <c r="AL148" s="156"/>
      <c r="AM148" s="156"/>
      <c r="AN148" s="166"/>
      <c r="AO148" s="163"/>
      <c r="AP148" s="163"/>
      <c r="AQ148" s="163"/>
      <c r="AR148" s="155">
        <f>IFERROR(_xlfn.XLOOKUP(Table13[[#This Row],[Month Year]],Modelling[Month],Modelling[Bugt_Capacity]),"")</f>
        <v>91.32</v>
      </c>
      <c r="AS148" s="155"/>
    </row>
    <row r="149" spans="1:45" x14ac:dyDescent="0.35">
      <c r="A149" s="154">
        <f t="shared" si="10"/>
        <v>45892</v>
      </c>
      <c r="B149" s="155">
        <f>YEAR(Table13[[#This Row],[Date]])+IF(MONTH(Table13[[#This Row],[Date]])&gt;=4,1,0)</f>
        <v>2026</v>
      </c>
      <c r="C149" s="156">
        <f>YEAR(Table13[[#This Row],[Date]])</f>
        <v>2025</v>
      </c>
      <c r="D149" s="157">
        <f>Table13[[#This Row],[Date]]-DAY(Table13[[#This Row],[Date]])+1</f>
        <v>45870</v>
      </c>
      <c r="E149" s="156">
        <f t="shared" si="8"/>
        <v>31</v>
      </c>
      <c r="F149" s="158" t="str">
        <f>IFERROR(_xlfn.XLOOKUP($A149,Raw_Data!$B:$B,Raw_Data!$OV:$OV),"")</f>
        <v/>
      </c>
      <c r="G149" s="159" t="str">
        <f>IFERROR(_xlfn.XLOOKUP($A149,Raw_Data!$B:$B,Raw_Data!$OW:$OW),"")</f>
        <v/>
      </c>
      <c r="H149" s="159"/>
      <c r="I149" s="159" t="str">
        <f>IFERROR(_xlfn.XLOOKUP($A149,Raw_Data!$B:$B,Raw_Data!$OX:$OX),"")</f>
        <v/>
      </c>
      <c r="J149" s="159"/>
      <c r="K149" s="159" t="str">
        <f>IFERROR(_xlfn.XLOOKUP($A149,Raw_Data!$B:$B,Raw_Data!NN:NN),"")</f>
        <v/>
      </c>
      <c r="L149" s="159" t="str">
        <f>IFERROR(_xlfn.XLOOKUP($A149,Raw_Data!$B:$B,Raw_Data!OZ:OZ),"")</f>
        <v/>
      </c>
      <c r="M149" s="159" t="str">
        <f>IFERROR(_xlfn.XLOOKUP($A149,Raw_Data!$B:$B,Raw_Data!PA:PA),"")</f>
        <v/>
      </c>
      <c r="N149" s="159" t="str">
        <f>IFERROR(_xlfn.XLOOKUP($A149,Raw_Data!$B:$B,Raw_Data!NQ:NQ),"")</f>
        <v/>
      </c>
      <c r="O149" s="160" t="str">
        <f>IFERROR(1-(SUMIF(PA!$B:$B,$A149,PA!$AI:$AI)/($AA149+SUMIF(PA!$B:$B,$A149,PA!$AI:$AI))),"")</f>
        <v/>
      </c>
      <c r="P149" s="160"/>
      <c r="Q149" s="161"/>
      <c r="R149" s="160" t="str">
        <f>IFERROR(1-(SUMIF(GA!$C:$C,$A149,GA!$X:$X)/($AA149+SUMIF(GA!$C:$C,$A149,GA!$X:$X))),"")</f>
        <v/>
      </c>
      <c r="S149" s="156"/>
      <c r="T149" s="161"/>
      <c r="U149" s="162" t="str">
        <f t="shared" si="9"/>
        <v/>
      </c>
      <c r="V149" s="162" t="str">
        <f>IFERROR(_xlfn.XLOOKUP($A149,Raw_Data!$B:$B,Raw_Data!$PE:$PE),"")</f>
        <v/>
      </c>
      <c r="W149" s="163" t="str">
        <f t="shared" si="11"/>
        <v/>
      </c>
      <c r="X149" s="155" t="str">
        <f>IFERROR(_xlfn.XLOOKUP($A149,Raw_Data!$B:$B,Raw_Data!$PB:$PB),"")</f>
        <v/>
      </c>
      <c r="Y149" s="155" t="str">
        <f>IFERROR(_xlfn.XLOOKUP($A149,Raw_Data!$B:$B,Raw_Data!$OU:$OU),"")</f>
        <v/>
      </c>
      <c r="Z149" s="155"/>
      <c r="AA149" s="155" t="str">
        <f>IFERROR(_xlfn.XLOOKUP($A149,Raw_Data!$B:$B,Raw_Data!$OU:$OU),"")</f>
        <v/>
      </c>
      <c r="AB149" s="155" t="str">
        <f>IFERROR(_xlfn.XLOOKUP($A149,Raw_Data!$B:$B,Raw_Data!$I:$I)/1000,"")</f>
        <v/>
      </c>
      <c r="AC149" s="164">
        <f>IFERROR(_xlfn.XLOOKUP($D149,'Modelling New'!$D:$D,'Modelling New'!$P:$P),"")</f>
        <v>4.5354838709677416</v>
      </c>
      <c r="AD149" s="155">
        <f>IFERROR(_xlfn.XLOOKUP($D149,'Modelling New'!$D:$D,'Modelling New'!$T:$T)*1000,"")</f>
        <v>325490.22720734618</v>
      </c>
      <c r="AE149" s="165">
        <f>IFERROR(_xlfn.XLOOKUP($D149,'Modelling New'!$D:$D,'Modelling New'!$O:$O),"")</f>
        <v>0.78586586267131631</v>
      </c>
      <c r="AF149" s="165">
        <f>IFERROR(_xlfn.XLOOKUP($D149,'Modelling New'!$D:$D,'Modelling New'!$W:$W),"")</f>
        <v>0.14851174770374606</v>
      </c>
      <c r="AG149" s="165">
        <f>IFERROR(_xlfn.XLOOKUP($D149,'Modelling New'!$D:$D,'Modelling New'!AE:AE),"")</f>
        <v>0.99750000000000005</v>
      </c>
      <c r="AH149" s="165">
        <f>IFERROR(_xlfn.XLOOKUP($D149,'Modelling New'!$D:$D,'Modelling New'!AF:AF),"")</f>
        <v>0.99750000000000005</v>
      </c>
      <c r="AI149" s="156"/>
      <c r="AJ149" s="156"/>
      <c r="AK149" s="156"/>
      <c r="AL149" s="156"/>
      <c r="AM149" s="156"/>
      <c r="AN149" s="166"/>
      <c r="AO149" s="163"/>
      <c r="AP149" s="163"/>
      <c r="AQ149" s="163"/>
      <c r="AR149" s="155">
        <f>IFERROR(_xlfn.XLOOKUP(Table13[[#This Row],[Month Year]],Modelling[Month],Modelling[Bugt_Capacity]),"")</f>
        <v>91.32</v>
      </c>
      <c r="AS149" s="155"/>
    </row>
    <row r="150" spans="1:45" x14ac:dyDescent="0.35">
      <c r="A150" s="154">
        <f t="shared" si="10"/>
        <v>45893</v>
      </c>
      <c r="B150" s="155">
        <f>YEAR(Table13[[#This Row],[Date]])+IF(MONTH(Table13[[#This Row],[Date]])&gt;=4,1,0)</f>
        <v>2026</v>
      </c>
      <c r="C150" s="156">
        <f>YEAR(Table13[[#This Row],[Date]])</f>
        <v>2025</v>
      </c>
      <c r="D150" s="157">
        <f>Table13[[#This Row],[Date]]-DAY(Table13[[#This Row],[Date]])+1</f>
        <v>45870</v>
      </c>
      <c r="E150" s="156">
        <f t="shared" si="8"/>
        <v>31</v>
      </c>
      <c r="F150" s="158" t="str">
        <f>IFERROR(_xlfn.XLOOKUP($A150,Raw_Data!$B:$B,Raw_Data!$OV:$OV),"")</f>
        <v/>
      </c>
      <c r="G150" s="159" t="str">
        <f>IFERROR(_xlfn.XLOOKUP($A150,Raw_Data!$B:$B,Raw_Data!$OW:$OW),"")</f>
        <v/>
      </c>
      <c r="H150" s="159"/>
      <c r="I150" s="159" t="str">
        <f>IFERROR(_xlfn.XLOOKUP($A150,Raw_Data!$B:$B,Raw_Data!$OX:$OX),"")</f>
        <v/>
      </c>
      <c r="J150" s="159"/>
      <c r="K150" s="159" t="str">
        <f>IFERROR(_xlfn.XLOOKUP($A150,Raw_Data!$B:$B,Raw_Data!NN:NN),"")</f>
        <v/>
      </c>
      <c r="L150" s="159" t="str">
        <f>IFERROR(_xlfn.XLOOKUP($A150,Raw_Data!$B:$B,Raw_Data!OZ:OZ),"")</f>
        <v/>
      </c>
      <c r="M150" s="159" t="str">
        <f>IFERROR(_xlfn.XLOOKUP($A150,Raw_Data!$B:$B,Raw_Data!PA:PA),"")</f>
        <v/>
      </c>
      <c r="N150" s="159" t="str">
        <f>IFERROR(_xlfn.XLOOKUP($A150,Raw_Data!$B:$B,Raw_Data!NQ:NQ),"")</f>
        <v/>
      </c>
      <c r="O150" s="160" t="str">
        <f>IFERROR(1-(SUMIF(PA!$B:$B,$A150,PA!$AI:$AI)/($AA150+SUMIF(PA!$B:$B,$A150,PA!$AI:$AI))),"")</f>
        <v/>
      </c>
      <c r="P150" s="160"/>
      <c r="Q150" s="161"/>
      <c r="R150" s="160" t="str">
        <f>IFERROR(1-(SUMIF(GA!$C:$C,$A150,GA!$X:$X)/($AA150+SUMIF(GA!$C:$C,$A150,GA!$X:$X))),"")</f>
        <v/>
      </c>
      <c r="S150" s="156"/>
      <c r="T150" s="161"/>
      <c r="U150" s="162" t="str">
        <f t="shared" si="9"/>
        <v/>
      </c>
      <c r="V150" s="162" t="str">
        <f>IFERROR(_xlfn.XLOOKUP($A150,Raw_Data!$B:$B,Raw_Data!$PE:$PE),"")</f>
        <v/>
      </c>
      <c r="W150" s="163" t="str">
        <f t="shared" si="11"/>
        <v/>
      </c>
      <c r="X150" s="155" t="str">
        <f>IFERROR(_xlfn.XLOOKUP($A150,Raw_Data!$B:$B,Raw_Data!$PB:$PB),"")</f>
        <v/>
      </c>
      <c r="Y150" s="155" t="str">
        <f>IFERROR(_xlfn.XLOOKUP($A150,Raw_Data!$B:$B,Raw_Data!$OU:$OU),"")</f>
        <v/>
      </c>
      <c r="Z150" s="155"/>
      <c r="AA150" s="155" t="str">
        <f>IFERROR(_xlfn.XLOOKUP($A150,Raw_Data!$B:$B,Raw_Data!$OU:$OU),"")</f>
        <v/>
      </c>
      <c r="AB150" s="155" t="str">
        <f>IFERROR(_xlfn.XLOOKUP($A150,Raw_Data!$B:$B,Raw_Data!$I:$I)/1000,"")</f>
        <v/>
      </c>
      <c r="AC150" s="164">
        <f>IFERROR(_xlfn.XLOOKUP($D150,'Modelling New'!$D:$D,'Modelling New'!$P:$P),"")</f>
        <v>4.5354838709677416</v>
      </c>
      <c r="AD150" s="155">
        <f>IFERROR(_xlfn.XLOOKUP($D150,'Modelling New'!$D:$D,'Modelling New'!$T:$T)*1000,"")</f>
        <v>325490.22720734618</v>
      </c>
      <c r="AE150" s="165">
        <f>IFERROR(_xlfn.XLOOKUP($D150,'Modelling New'!$D:$D,'Modelling New'!$O:$O),"")</f>
        <v>0.78586586267131631</v>
      </c>
      <c r="AF150" s="165">
        <f>IFERROR(_xlfn.XLOOKUP($D150,'Modelling New'!$D:$D,'Modelling New'!$W:$W),"")</f>
        <v>0.14851174770374606</v>
      </c>
      <c r="AG150" s="165">
        <f>IFERROR(_xlfn.XLOOKUP($D150,'Modelling New'!$D:$D,'Modelling New'!AE:AE),"")</f>
        <v>0.99750000000000005</v>
      </c>
      <c r="AH150" s="165">
        <f>IFERROR(_xlfn.XLOOKUP($D150,'Modelling New'!$D:$D,'Modelling New'!AF:AF),"")</f>
        <v>0.99750000000000005</v>
      </c>
      <c r="AI150" s="156"/>
      <c r="AJ150" s="156"/>
      <c r="AK150" s="156"/>
      <c r="AL150" s="156"/>
      <c r="AM150" s="156"/>
      <c r="AN150" s="166"/>
      <c r="AO150" s="163"/>
      <c r="AP150" s="163"/>
      <c r="AQ150" s="163"/>
      <c r="AR150" s="155">
        <f>IFERROR(_xlfn.XLOOKUP(Table13[[#This Row],[Month Year]],Modelling[Month],Modelling[Bugt_Capacity]),"")</f>
        <v>91.32</v>
      </c>
      <c r="AS150" s="155"/>
    </row>
    <row r="151" spans="1:45" x14ac:dyDescent="0.35">
      <c r="A151" s="154">
        <f t="shared" si="10"/>
        <v>45894</v>
      </c>
      <c r="B151" s="155">
        <f>YEAR(Table13[[#This Row],[Date]])+IF(MONTH(Table13[[#This Row],[Date]])&gt;=4,1,0)</f>
        <v>2026</v>
      </c>
      <c r="C151" s="156">
        <f>YEAR(Table13[[#This Row],[Date]])</f>
        <v>2025</v>
      </c>
      <c r="D151" s="157">
        <f>Table13[[#This Row],[Date]]-DAY(Table13[[#This Row],[Date]])+1</f>
        <v>45870</v>
      </c>
      <c r="E151" s="156">
        <f t="shared" si="8"/>
        <v>31</v>
      </c>
      <c r="F151" s="158" t="str">
        <f>IFERROR(_xlfn.XLOOKUP($A151,Raw_Data!$B:$B,Raw_Data!$OV:$OV),"")</f>
        <v/>
      </c>
      <c r="G151" s="159" t="str">
        <f>IFERROR(_xlfn.XLOOKUP($A151,Raw_Data!$B:$B,Raw_Data!$OW:$OW),"")</f>
        <v/>
      </c>
      <c r="H151" s="159"/>
      <c r="I151" s="159" t="str">
        <f>IFERROR(_xlfn.XLOOKUP($A151,Raw_Data!$B:$B,Raw_Data!$OX:$OX),"")</f>
        <v/>
      </c>
      <c r="J151" s="159"/>
      <c r="K151" s="159" t="str">
        <f>IFERROR(_xlfn.XLOOKUP($A151,Raw_Data!$B:$B,Raw_Data!NN:NN),"")</f>
        <v/>
      </c>
      <c r="L151" s="159" t="str">
        <f>IFERROR(_xlfn.XLOOKUP($A151,Raw_Data!$B:$B,Raw_Data!OZ:OZ),"")</f>
        <v/>
      </c>
      <c r="M151" s="159" t="str">
        <f>IFERROR(_xlfn.XLOOKUP($A151,Raw_Data!$B:$B,Raw_Data!PA:PA),"")</f>
        <v/>
      </c>
      <c r="N151" s="159" t="str">
        <f>IFERROR(_xlfn.XLOOKUP($A151,Raw_Data!$B:$B,Raw_Data!NQ:NQ),"")</f>
        <v/>
      </c>
      <c r="O151" s="160" t="str">
        <f>IFERROR(1-(SUMIF(PA!$B:$B,$A151,PA!$AI:$AI)/($AA151+SUMIF(PA!$B:$B,$A151,PA!$AI:$AI))),"")</f>
        <v/>
      </c>
      <c r="P151" s="160"/>
      <c r="Q151" s="161"/>
      <c r="R151" s="160" t="str">
        <f>IFERROR(1-(SUMIF(GA!$C:$C,$A151,GA!$X:$X)/($AA151+SUMIF(GA!$C:$C,$A151,GA!$X:$X))),"")</f>
        <v/>
      </c>
      <c r="S151" s="156"/>
      <c r="T151" s="161"/>
      <c r="U151" s="162" t="str">
        <f t="shared" si="9"/>
        <v/>
      </c>
      <c r="V151" s="162" t="str">
        <f>IFERROR(_xlfn.XLOOKUP($A151,Raw_Data!$B:$B,Raw_Data!$PE:$PE),"")</f>
        <v/>
      </c>
      <c r="W151" s="163" t="str">
        <f t="shared" si="11"/>
        <v/>
      </c>
      <c r="X151" s="155" t="str">
        <f>IFERROR(_xlfn.XLOOKUP($A151,Raw_Data!$B:$B,Raw_Data!$PB:$PB),"")</f>
        <v/>
      </c>
      <c r="Y151" s="155" t="str">
        <f>IFERROR(_xlfn.XLOOKUP($A151,Raw_Data!$B:$B,Raw_Data!$OU:$OU),"")</f>
        <v/>
      </c>
      <c r="Z151" s="155"/>
      <c r="AA151" s="155" t="str">
        <f>IFERROR(_xlfn.XLOOKUP($A151,Raw_Data!$B:$B,Raw_Data!$OU:$OU),"")</f>
        <v/>
      </c>
      <c r="AB151" s="155" t="str">
        <f>IFERROR(_xlfn.XLOOKUP($A151,Raw_Data!$B:$B,Raw_Data!$I:$I)/1000,"")</f>
        <v/>
      </c>
      <c r="AC151" s="164">
        <f>IFERROR(_xlfn.XLOOKUP($D151,'Modelling New'!$D:$D,'Modelling New'!$P:$P),"")</f>
        <v>4.5354838709677416</v>
      </c>
      <c r="AD151" s="155">
        <f>IFERROR(_xlfn.XLOOKUP($D151,'Modelling New'!$D:$D,'Modelling New'!$T:$T)*1000,"")</f>
        <v>325490.22720734618</v>
      </c>
      <c r="AE151" s="165">
        <f>IFERROR(_xlfn.XLOOKUP($D151,'Modelling New'!$D:$D,'Modelling New'!$O:$O),"")</f>
        <v>0.78586586267131631</v>
      </c>
      <c r="AF151" s="165">
        <f>IFERROR(_xlfn.XLOOKUP($D151,'Modelling New'!$D:$D,'Modelling New'!$W:$W),"")</f>
        <v>0.14851174770374606</v>
      </c>
      <c r="AG151" s="165">
        <f>IFERROR(_xlfn.XLOOKUP($D151,'Modelling New'!$D:$D,'Modelling New'!AE:AE),"")</f>
        <v>0.99750000000000005</v>
      </c>
      <c r="AH151" s="165">
        <f>IFERROR(_xlfn.XLOOKUP($D151,'Modelling New'!$D:$D,'Modelling New'!AF:AF),"")</f>
        <v>0.99750000000000005</v>
      </c>
      <c r="AI151" s="156"/>
      <c r="AJ151" s="156"/>
      <c r="AK151" s="156"/>
      <c r="AL151" s="156"/>
      <c r="AM151" s="156"/>
      <c r="AN151" s="166"/>
      <c r="AO151" s="163"/>
      <c r="AP151" s="163"/>
      <c r="AQ151" s="163"/>
      <c r="AR151" s="155">
        <f>IFERROR(_xlfn.XLOOKUP(Table13[[#This Row],[Month Year]],Modelling[Month],Modelling[Bugt_Capacity]),"")</f>
        <v>91.32</v>
      </c>
      <c r="AS151" s="155"/>
    </row>
    <row r="152" spans="1:45" x14ac:dyDescent="0.35">
      <c r="A152" s="154">
        <f t="shared" si="10"/>
        <v>45895</v>
      </c>
      <c r="B152" s="155">
        <f>YEAR(Table13[[#This Row],[Date]])+IF(MONTH(Table13[[#This Row],[Date]])&gt;=4,1,0)</f>
        <v>2026</v>
      </c>
      <c r="C152" s="156">
        <f>YEAR(Table13[[#This Row],[Date]])</f>
        <v>2025</v>
      </c>
      <c r="D152" s="157">
        <f>Table13[[#This Row],[Date]]-DAY(Table13[[#This Row],[Date]])+1</f>
        <v>45870</v>
      </c>
      <c r="E152" s="156">
        <f t="shared" si="8"/>
        <v>31</v>
      </c>
      <c r="F152" s="158" t="str">
        <f>IFERROR(_xlfn.XLOOKUP($A152,Raw_Data!$B:$B,Raw_Data!$OV:$OV),"")</f>
        <v/>
      </c>
      <c r="G152" s="159" t="str">
        <f>IFERROR(_xlfn.XLOOKUP($A152,Raw_Data!$B:$B,Raw_Data!$OW:$OW),"")</f>
        <v/>
      </c>
      <c r="H152" s="159"/>
      <c r="I152" s="159" t="str">
        <f>IFERROR(_xlfn.XLOOKUP($A152,Raw_Data!$B:$B,Raw_Data!$OX:$OX),"")</f>
        <v/>
      </c>
      <c r="J152" s="159"/>
      <c r="K152" s="159" t="str">
        <f>IFERROR(_xlfn.XLOOKUP($A152,Raw_Data!$B:$B,Raw_Data!NN:NN),"")</f>
        <v/>
      </c>
      <c r="L152" s="159" t="str">
        <f>IFERROR(_xlfn.XLOOKUP($A152,Raw_Data!$B:$B,Raw_Data!OZ:OZ),"")</f>
        <v/>
      </c>
      <c r="M152" s="159" t="str">
        <f>IFERROR(_xlfn.XLOOKUP($A152,Raw_Data!$B:$B,Raw_Data!PA:PA),"")</f>
        <v/>
      </c>
      <c r="N152" s="159" t="str">
        <f>IFERROR(_xlfn.XLOOKUP($A152,Raw_Data!$B:$B,Raw_Data!NQ:NQ),"")</f>
        <v/>
      </c>
      <c r="O152" s="160" t="str">
        <f>IFERROR(1-(SUMIF(PA!$B:$B,$A152,PA!$AI:$AI)/($AA152+SUMIF(PA!$B:$B,$A152,PA!$AI:$AI))),"")</f>
        <v/>
      </c>
      <c r="P152" s="160"/>
      <c r="Q152" s="161"/>
      <c r="R152" s="160" t="str">
        <f>IFERROR(1-(SUMIF(GA!$C:$C,$A152,GA!$X:$X)/($AA152+SUMIF(GA!$C:$C,$A152,GA!$X:$X))),"")</f>
        <v/>
      </c>
      <c r="S152" s="156"/>
      <c r="T152" s="161"/>
      <c r="U152" s="162" t="str">
        <f t="shared" si="9"/>
        <v/>
      </c>
      <c r="V152" s="162" t="str">
        <f>IFERROR(_xlfn.XLOOKUP($A152,Raw_Data!$B:$B,Raw_Data!$PE:$PE),"")</f>
        <v/>
      </c>
      <c r="W152" s="163" t="str">
        <f t="shared" si="11"/>
        <v/>
      </c>
      <c r="X152" s="155" t="str">
        <f>IFERROR(_xlfn.XLOOKUP($A152,Raw_Data!$B:$B,Raw_Data!$PB:$PB),"")</f>
        <v/>
      </c>
      <c r="Y152" s="155" t="str">
        <f>IFERROR(_xlfn.XLOOKUP($A152,Raw_Data!$B:$B,Raw_Data!$OU:$OU),"")</f>
        <v/>
      </c>
      <c r="Z152" s="155"/>
      <c r="AA152" s="155" t="str">
        <f>IFERROR(_xlfn.XLOOKUP($A152,Raw_Data!$B:$B,Raw_Data!$OU:$OU),"")</f>
        <v/>
      </c>
      <c r="AB152" s="155" t="str">
        <f>IFERROR(_xlfn.XLOOKUP($A152,Raw_Data!$B:$B,Raw_Data!$I:$I)/1000,"")</f>
        <v/>
      </c>
      <c r="AC152" s="164">
        <f>IFERROR(_xlfn.XLOOKUP($D152,'Modelling New'!$D:$D,'Modelling New'!$P:$P),"")</f>
        <v>4.5354838709677416</v>
      </c>
      <c r="AD152" s="155">
        <f>IFERROR(_xlfn.XLOOKUP($D152,'Modelling New'!$D:$D,'Modelling New'!$T:$T)*1000,"")</f>
        <v>325490.22720734618</v>
      </c>
      <c r="AE152" s="165">
        <f>IFERROR(_xlfn.XLOOKUP($D152,'Modelling New'!$D:$D,'Modelling New'!$O:$O),"")</f>
        <v>0.78586586267131631</v>
      </c>
      <c r="AF152" s="165">
        <f>IFERROR(_xlfn.XLOOKUP($D152,'Modelling New'!$D:$D,'Modelling New'!$W:$W),"")</f>
        <v>0.14851174770374606</v>
      </c>
      <c r="AG152" s="165">
        <f>IFERROR(_xlfn.XLOOKUP($D152,'Modelling New'!$D:$D,'Modelling New'!AE:AE),"")</f>
        <v>0.99750000000000005</v>
      </c>
      <c r="AH152" s="165">
        <f>IFERROR(_xlfn.XLOOKUP($D152,'Modelling New'!$D:$D,'Modelling New'!AF:AF),"")</f>
        <v>0.99750000000000005</v>
      </c>
      <c r="AI152" s="156"/>
      <c r="AJ152" s="156"/>
      <c r="AK152" s="156"/>
      <c r="AL152" s="156"/>
      <c r="AM152" s="156"/>
      <c r="AN152" s="166"/>
      <c r="AO152" s="163"/>
      <c r="AP152" s="163"/>
      <c r="AQ152" s="163"/>
      <c r="AR152" s="155">
        <f>IFERROR(_xlfn.XLOOKUP(Table13[[#This Row],[Month Year]],Modelling[Month],Modelling[Bugt_Capacity]),"")</f>
        <v>91.32</v>
      </c>
      <c r="AS152" s="155"/>
    </row>
    <row r="153" spans="1:45" x14ac:dyDescent="0.35">
      <c r="A153" s="154">
        <f t="shared" si="10"/>
        <v>45896</v>
      </c>
      <c r="B153" s="155">
        <f>YEAR(Table13[[#This Row],[Date]])+IF(MONTH(Table13[[#This Row],[Date]])&gt;=4,1,0)</f>
        <v>2026</v>
      </c>
      <c r="C153" s="156">
        <f>YEAR(Table13[[#This Row],[Date]])</f>
        <v>2025</v>
      </c>
      <c r="D153" s="157">
        <f>Table13[[#This Row],[Date]]-DAY(Table13[[#This Row],[Date]])+1</f>
        <v>45870</v>
      </c>
      <c r="E153" s="156">
        <f t="shared" si="8"/>
        <v>31</v>
      </c>
      <c r="F153" s="158" t="str">
        <f>IFERROR(_xlfn.XLOOKUP($A153,Raw_Data!$B:$B,Raw_Data!$OV:$OV),"")</f>
        <v/>
      </c>
      <c r="G153" s="159" t="str">
        <f>IFERROR(_xlfn.XLOOKUP($A153,Raw_Data!$B:$B,Raw_Data!$OW:$OW),"")</f>
        <v/>
      </c>
      <c r="H153" s="159"/>
      <c r="I153" s="159" t="str">
        <f>IFERROR(_xlfn.XLOOKUP($A153,Raw_Data!$B:$B,Raw_Data!$OX:$OX),"")</f>
        <v/>
      </c>
      <c r="J153" s="159"/>
      <c r="K153" s="159" t="str">
        <f>IFERROR(_xlfn.XLOOKUP($A153,Raw_Data!$B:$B,Raw_Data!NN:NN),"")</f>
        <v/>
      </c>
      <c r="L153" s="159" t="str">
        <f>IFERROR(_xlfn.XLOOKUP($A153,Raw_Data!$B:$B,Raw_Data!OZ:OZ),"")</f>
        <v/>
      </c>
      <c r="M153" s="159" t="str">
        <f>IFERROR(_xlfn.XLOOKUP($A153,Raw_Data!$B:$B,Raw_Data!PA:PA),"")</f>
        <v/>
      </c>
      <c r="N153" s="159" t="str">
        <f>IFERROR(_xlfn.XLOOKUP($A153,Raw_Data!$B:$B,Raw_Data!NQ:NQ),"")</f>
        <v/>
      </c>
      <c r="O153" s="160" t="str">
        <f>IFERROR(1-(SUMIF(PA!$B:$B,$A153,PA!$AI:$AI)/($AA153+SUMIF(PA!$B:$B,$A153,PA!$AI:$AI))),"")</f>
        <v/>
      </c>
      <c r="P153" s="160"/>
      <c r="Q153" s="161"/>
      <c r="R153" s="160" t="str">
        <f>IFERROR(1-(SUMIF(GA!$C:$C,$A153,GA!$X:$X)/($AA153+SUMIF(GA!$C:$C,$A153,GA!$X:$X))),"")</f>
        <v/>
      </c>
      <c r="S153" s="156"/>
      <c r="T153" s="161"/>
      <c r="U153" s="162" t="str">
        <f t="shared" si="9"/>
        <v/>
      </c>
      <c r="V153" s="162" t="str">
        <f>IFERROR(_xlfn.XLOOKUP($A153,Raw_Data!$B:$B,Raw_Data!$PE:$PE),"")</f>
        <v/>
      </c>
      <c r="W153" s="163" t="str">
        <f t="shared" si="11"/>
        <v/>
      </c>
      <c r="X153" s="155" t="str">
        <f>IFERROR(_xlfn.XLOOKUP($A153,Raw_Data!$B:$B,Raw_Data!$PB:$PB),"")</f>
        <v/>
      </c>
      <c r="Y153" s="155" t="str">
        <f>IFERROR(_xlfn.XLOOKUP($A153,Raw_Data!$B:$B,Raw_Data!$OU:$OU),"")</f>
        <v/>
      </c>
      <c r="Z153" s="155"/>
      <c r="AA153" s="155" t="str">
        <f>IFERROR(_xlfn.XLOOKUP($A153,Raw_Data!$B:$B,Raw_Data!$OU:$OU),"")</f>
        <v/>
      </c>
      <c r="AB153" s="155" t="str">
        <f>IFERROR(_xlfn.XLOOKUP($A153,Raw_Data!$B:$B,Raw_Data!$I:$I)/1000,"")</f>
        <v/>
      </c>
      <c r="AC153" s="164">
        <f>IFERROR(_xlfn.XLOOKUP($D153,'Modelling New'!$D:$D,'Modelling New'!$P:$P),"")</f>
        <v>4.5354838709677416</v>
      </c>
      <c r="AD153" s="155">
        <f>IFERROR(_xlfn.XLOOKUP($D153,'Modelling New'!$D:$D,'Modelling New'!$T:$T)*1000,"")</f>
        <v>325490.22720734618</v>
      </c>
      <c r="AE153" s="165">
        <f>IFERROR(_xlfn.XLOOKUP($D153,'Modelling New'!$D:$D,'Modelling New'!$O:$O),"")</f>
        <v>0.78586586267131631</v>
      </c>
      <c r="AF153" s="165">
        <f>IFERROR(_xlfn.XLOOKUP($D153,'Modelling New'!$D:$D,'Modelling New'!$W:$W),"")</f>
        <v>0.14851174770374606</v>
      </c>
      <c r="AG153" s="165">
        <f>IFERROR(_xlfn.XLOOKUP($D153,'Modelling New'!$D:$D,'Modelling New'!AE:AE),"")</f>
        <v>0.99750000000000005</v>
      </c>
      <c r="AH153" s="165">
        <f>IFERROR(_xlfn.XLOOKUP($D153,'Modelling New'!$D:$D,'Modelling New'!AF:AF),"")</f>
        <v>0.99750000000000005</v>
      </c>
      <c r="AI153" s="156"/>
      <c r="AJ153" s="156"/>
      <c r="AK153" s="156"/>
      <c r="AL153" s="156"/>
      <c r="AM153" s="156"/>
      <c r="AN153" s="166"/>
      <c r="AO153" s="163"/>
      <c r="AP153" s="163"/>
      <c r="AQ153" s="163"/>
      <c r="AR153" s="155">
        <f>IFERROR(_xlfn.XLOOKUP(Table13[[#This Row],[Month Year]],Modelling[Month],Modelling[Bugt_Capacity]),"")</f>
        <v>91.32</v>
      </c>
      <c r="AS153" s="155"/>
    </row>
    <row r="154" spans="1:45" x14ac:dyDescent="0.35">
      <c r="A154" s="154">
        <f t="shared" si="10"/>
        <v>45897</v>
      </c>
      <c r="B154" s="155">
        <f>YEAR(Table13[[#This Row],[Date]])+IF(MONTH(Table13[[#This Row],[Date]])&gt;=4,1,0)</f>
        <v>2026</v>
      </c>
      <c r="C154" s="156">
        <f>YEAR(Table13[[#This Row],[Date]])</f>
        <v>2025</v>
      </c>
      <c r="D154" s="157">
        <f>Table13[[#This Row],[Date]]-DAY(Table13[[#This Row],[Date]])+1</f>
        <v>45870</v>
      </c>
      <c r="E154" s="156">
        <f t="shared" si="8"/>
        <v>31</v>
      </c>
      <c r="F154" s="158" t="str">
        <f>IFERROR(_xlfn.XLOOKUP($A154,Raw_Data!$B:$B,Raw_Data!$OV:$OV),"")</f>
        <v/>
      </c>
      <c r="G154" s="159" t="str">
        <f>IFERROR(_xlfn.XLOOKUP($A154,Raw_Data!$B:$B,Raw_Data!$OW:$OW),"")</f>
        <v/>
      </c>
      <c r="H154" s="159"/>
      <c r="I154" s="159" t="str">
        <f>IFERROR(_xlfn.XLOOKUP($A154,Raw_Data!$B:$B,Raw_Data!$OX:$OX),"")</f>
        <v/>
      </c>
      <c r="J154" s="159"/>
      <c r="K154" s="159" t="str">
        <f>IFERROR(_xlfn.XLOOKUP($A154,Raw_Data!$B:$B,Raw_Data!NN:NN),"")</f>
        <v/>
      </c>
      <c r="L154" s="159" t="str">
        <f>IFERROR(_xlfn.XLOOKUP($A154,Raw_Data!$B:$B,Raw_Data!OZ:OZ),"")</f>
        <v/>
      </c>
      <c r="M154" s="159" t="str">
        <f>IFERROR(_xlfn.XLOOKUP($A154,Raw_Data!$B:$B,Raw_Data!PA:PA),"")</f>
        <v/>
      </c>
      <c r="N154" s="159" t="str">
        <f>IFERROR(_xlfn.XLOOKUP($A154,Raw_Data!$B:$B,Raw_Data!NQ:NQ),"")</f>
        <v/>
      </c>
      <c r="O154" s="160" t="str">
        <f>IFERROR(1-(SUMIF(PA!$B:$B,$A154,PA!$AI:$AI)/($AA154+SUMIF(PA!$B:$B,$A154,PA!$AI:$AI))),"")</f>
        <v/>
      </c>
      <c r="P154" s="160"/>
      <c r="Q154" s="161"/>
      <c r="R154" s="160" t="str">
        <f>IFERROR(1-(SUMIF(GA!$C:$C,$A154,GA!$X:$X)/($AA154+SUMIF(GA!$C:$C,$A154,GA!$X:$X))),"")</f>
        <v/>
      </c>
      <c r="S154" s="156"/>
      <c r="T154" s="161"/>
      <c r="U154" s="162" t="str">
        <f t="shared" si="9"/>
        <v/>
      </c>
      <c r="V154" s="162" t="str">
        <f>IFERROR(_xlfn.XLOOKUP($A154,Raw_Data!$B:$B,Raw_Data!$PE:$PE),"")</f>
        <v/>
      </c>
      <c r="W154" s="163" t="str">
        <f t="shared" si="11"/>
        <v/>
      </c>
      <c r="X154" s="155" t="str">
        <f>IFERROR(_xlfn.XLOOKUP($A154,Raw_Data!$B:$B,Raw_Data!$PB:$PB),"")</f>
        <v/>
      </c>
      <c r="Y154" s="155" t="str">
        <f>IFERROR(_xlfn.XLOOKUP($A154,Raw_Data!$B:$B,Raw_Data!$OU:$OU),"")</f>
        <v/>
      </c>
      <c r="Z154" s="155"/>
      <c r="AA154" s="155" t="str">
        <f>IFERROR(_xlfn.XLOOKUP($A154,Raw_Data!$B:$B,Raw_Data!$OU:$OU),"")</f>
        <v/>
      </c>
      <c r="AB154" s="155" t="str">
        <f>IFERROR(_xlfn.XLOOKUP($A154,Raw_Data!$B:$B,Raw_Data!$I:$I)/1000,"")</f>
        <v/>
      </c>
      <c r="AC154" s="164">
        <f>IFERROR(_xlfn.XLOOKUP($D154,'Modelling New'!$D:$D,'Modelling New'!$P:$P),"")</f>
        <v>4.5354838709677416</v>
      </c>
      <c r="AD154" s="155">
        <f>IFERROR(_xlfn.XLOOKUP($D154,'Modelling New'!$D:$D,'Modelling New'!$T:$T)*1000,"")</f>
        <v>325490.22720734618</v>
      </c>
      <c r="AE154" s="165">
        <f>IFERROR(_xlfn.XLOOKUP($D154,'Modelling New'!$D:$D,'Modelling New'!$O:$O),"")</f>
        <v>0.78586586267131631</v>
      </c>
      <c r="AF154" s="165">
        <f>IFERROR(_xlfn.XLOOKUP($D154,'Modelling New'!$D:$D,'Modelling New'!$W:$W),"")</f>
        <v>0.14851174770374606</v>
      </c>
      <c r="AG154" s="165">
        <f>IFERROR(_xlfn.XLOOKUP($D154,'Modelling New'!$D:$D,'Modelling New'!AE:AE),"")</f>
        <v>0.99750000000000005</v>
      </c>
      <c r="AH154" s="165">
        <f>IFERROR(_xlfn.XLOOKUP($D154,'Modelling New'!$D:$D,'Modelling New'!AF:AF),"")</f>
        <v>0.99750000000000005</v>
      </c>
      <c r="AI154" s="156"/>
      <c r="AJ154" s="156"/>
      <c r="AK154" s="156"/>
      <c r="AL154" s="156"/>
      <c r="AM154" s="156"/>
      <c r="AN154" s="166"/>
      <c r="AO154" s="163"/>
      <c r="AP154" s="163"/>
      <c r="AQ154" s="163"/>
      <c r="AR154" s="155">
        <f>IFERROR(_xlfn.XLOOKUP(Table13[[#This Row],[Month Year]],Modelling[Month],Modelling[Bugt_Capacity]),"")</f>
        <v>91.32</v>
      </c>
      <c r="AS154" s="155"/>
    </row>
    <row r="155" spans="1:45" x14ac:dyDescent="0.35">
      <c r="A155" s="154">
        <f t="shared" si="10"/>
        <v>45898</v>
      </c>
      <c r="B155" s="155">
        <f>YEAR(Table13[[#This Row],[Date]])+IF(MONTH(Table13[[#This Row],[Date]])&gt;=4,1,0)</f>
        <v>2026</v>
      </c>
      <c r="C155" s="156">
        <f>YEAR(Table13[[#This Row],[Date]])</f>
        <v>2025</v>
      </c>
      <c r="D155" s="157">
        <f>Table13[[#This Row],[Date]]-DAY(Table13[[#This Row],[Date]])+1</f>
        <v>45870</v>
      </c>
      <c r="E155" s="156">
        <f t="shared" si="8"/>
        <v>31</v>
      </c>
      <c r="F155" s="158" t="str">
        <f>IFERROR(_xlfn.XLOOKUP($A155,Raw_Data!$B:$B,Raw_Data!$OV:$OV),"")</f>
        <v/>
      </c>
      <c r="G155" s="159" t="str">
        <f>IFERROR(_xlfn.XLOOKUP($A155,Raw_Data!$B:$B,Raw_Data!$OW:$OW),"")</f>
        <v/>
      </c>
      <c r="H155" s="159"/>
      <c r="I155" s="159" t="str">
        <f>IFERROR(_xlfn.XLOOKUP($A155,Raw_Data!$B:$B,Raw_Data!$OX:$OX),"")</f>
        <v/>
      </c>
      <c r="J155" s="159"/>
      <c r="K155" s="159" t="str">
        <f>IFERROR(_xlfn.XLOOKUP($A155,Raw_Data!$B:$B,Raw_Data!NN:NN),"")</f>
        <v/>
      </c>
      <c r="L155" s="159" t="str">
        <f>IFERROR(_xlfn.XLOOKUP($A155,Raw_Data!$B:$B,Raw_Data!OZ:OZ),"")</f>
        <v/>
      </c>
      <c r="M155" s="159" t="str">
        <f>IFERROR(_xlfn.XLOOKUP($A155,Raw_Data!$B:$B,Raw_Data!PA:PA),"")</f>
        <v/>
      </c>
      <c r="N155" s="159" t="str">
        <f>IFERROR(_xlfn.XLOOKUP($A155,Raw_Data!$B:$B,Raw_Data!NQ:NQ),"")</f>
        <v/>
      </c>
      <c r="O155" s="160" t="str">
        <f>IFERROR(1-(SUMIF(PA!$B:$B,$A155,PA!$AI:$AI)/($AA155+SUMIF(PA!$B:$B,$A155,PA!$AI:$AI))),"")</f>
        <v/>
      </c>
      <c r="P155" s="160"/>
      <c r="Q155" s="161"/>
      <c r="R155" s="160" t="str">
        <f>IFERROR(1-(SUMIF(GA!$C:$C,$A155,GA!$X:$X)/($AA155+SUMIF(GA!$C:$C,$A155,GA!$X:$X))),"")</f>
        <v/>
      </c>
      <c r="S155" s="156"/>
      <c r="T155" s="161"/>
      <c r="U155" s="162" t="str">
        <f t="shared" si="9"/>
        <v/>
      </c>
      <c r="V155" s="162" t="str">
        <f>IFERROR(_xlfn.XLOOKUP($A155,Raw_Data!$B:$B,Raw_Data!$PE:$PE),"")</f>
        <v/>
      </c>
      <c r="W155" s="163" t="str">
        <f t="shared" si="11"/>
        <v/>
      </c>
      <c r="X155" s="155" t="str">
        <f>IFERROR(_xlfn.XLOOKUP($A155,Raw_Data!$B:$B,Raw_Data!$PB:$PB),"")</f>
        <v/>
      </c>
      <c r="Y155" s="155" t="str">
        <f>IFERROR(_xlfn.XLOOKUP($A155,Raw_Data!$B:$B,Raw_Data!$OU:$OU),"")</f>
        <v/>
      </c>
      <c r="Z155" s="155"/>
      <c r="AA155" s="155" t="str">
        <f>IFERROR(_xlfn.XLOOKUP($A155,Raw_Data!$B:$B,Raw_Data!$OU:$OU),"")</f>
        <v/>
      </c>
      <c r="AB155" s="155" t="str">
        <f>IFERROR(_xlfn.XLOOKUP($A155,Raw_Data!$B:$B,Raw_Data!$I:$I)/1000,"")</f>
        <v/>
      </c>
      <c r="AC155" s="164">
        <f>IFERROR(_xlfn.XLOOKUP($D155,'Modelling New'!$D:$D,'Modelling New'!$P:$P),"")</f>
        <v>4.5354838709677416</v>
      </c>
      <c r="AD155" s="155">
        <f>IFERROR(_xlfn.XLOOKUP($D155,'Modelling New'!$D:$D,'Modelling New'!$T:$T)*1000,"")</f>
        <v>325490.22720734618</v>
      </c>
      <c r="AE155" s="165">
        <f>IFERROR(_xlfn.XLOOKUP($D155,'Modelling New'!$D:$D,'Modelling New'!$O:$O),"")</f>
        <v>0.78586586267131631</v>
      </c>
      <c r="AF155" s="165">
        <f>IFERROR(_xlfn.XLOOKUP($D155,'Modelling New'!$D:$D,'Modelling New'!$W:$W),"")</f>
        <v>0.14851174770374606</v>
      </c>
      <c r="AG155" s="165">
        <f>IFERROR(_xlfn.XLOOKUP($D155,'Modelling New'!$D:$D,'Modelling New'!AE:AE),"")</f>
        <v>0.99750000000000005</v>
      </c>
      <c r="AH155" s="165">
        <f>IFERROR(_xlfn.XLOOKUP($D155,'Modelling New'!$D:$D,'Modelling New'!AF:AF),"")</f>
        <v>0.99750000000000005</v>
      </c>
      <c r="AI155" s="156"/>
      <c r="AJ155" s="156"/>
      <c r="AK155" s="156"/>
      <c r="AL155" s="156"/>
      <c r="AM155" s="156"/>
      <c r="AN155" s="166"/>
      <c r="AO155" s="163"/>
      <c r="AP155" s="163"/>
      <c r="AQ155" s="163"/>
      <c r="AR155" s="155">
        <f>IFERROR(_xlfn.XLOOKUP(Table13[[#This Row],[Month Year]],Modelling[Month],Modelling[Bugt_Capacity]),"")</f>
        <v>91.32</v>
      </c>
      <c r="AS155" s="155"/>
    </row>
    <row r="156" spans="1:45" x14ac:dyDescent="0.35">
      <c r="A156" s="154">
        <f t="shared" si="10"/>
        <v>45899</v>
      </c>
      <c r="B156" s="155">
        <f>YEAR(Table13[[#This Row],[Date]])+IF(MONTH(Table13[[#This Row],[Date]])&gt;=4,1,0)</f>
        <v>2026</v>
      </c>
      <c r="C156" s="156">
        <f>YEAR(Table13[[#This Row],[Date]])</f>
        <v>2025</v>
      </c>
      <c r="D156" s="157">
        <f>Table13[[#This Row],[Date]]-DAY(Table13[[#This Row],[Date]])+1</f>
        <v>45870</v>
      </c>
      <c r="E156" s="156">
        <f t="shared" si="8"/>
        <v>31</v>
      </c>
      <c r="F156" s="158" t="str">
        <f>IFERROR(_xlfn.XLOOKUP($A156,Raw_Data!$B:$B,Raw_Data!$OV:$OV),"")</f>
        <v/>
      </c>
      <c r="G156" s="159" t="str">
        <f>IFERROR(_xlfn.XLOOKUP($A156,Raw_Data!$B:$B,Raw_Data!$OW:$OW),"")</f>
        <v/>
      </c>
      <c r="H156" s="159"/>
      <c r="I156" s="159" t="str">
        <f>IFERROR(_xlfn.XLOOKUP($A156,Raw_Data!$B:$B,Raw_Data!$OX:$OX),"")</f>
        <v/>
      </c>
      <c r="J156" s="159"/>
      <c r="K156" s="159" t="str">
        <f>IFERROR(_xlfn.XLOOKUP($A156,Raw_Data!$B:$B,Raw_Data!NN:NN),"")</f>
        <v/>
      </c>
      <c r="L156" s="159" t="str">
        <f>IFERROR(_xlfn.XLOOKUP($A156,Raw_Data!$B:$B,Raw_Data!OZ:OZ),"")</f>
        <v/>
      </c>
      <c r="M156" s="159" t="str">
        <f>IFERROR(_xlfn.XLOOKUP($A156,Raw_Data!$B:$B,Raw_Data!PA:PA),"")</f>
        <v/>
      </c>
      <c r="N156" s="159" t="str">
        <f>IFERROR(_xlfn.XLOOKUP($A156,Raw_Data!$B:$B,Raw_Data!NQ:NQ),"")</f>
        <v/>
      </c>
      <c r="O156" s="160" t="str">
        <f>IFERROR(1-(SUMIF(PA!$B:$B,$A156,PA!$AI:$AI)/($AA156+SUMIF(PA!$B:$B,$A156,PA!$AI:$AI))),"")</f>
        <v/>
      </c>
      <c r="P156" s="160"/>
      <c r="Q156" s="161"/>
      <c r="R156" s="160" t="str">
        <f>IFERROR(1-(SUMIF(GA!$C:$C,$A156,GA!$X:$X)/($AA156+SUMIF(GA!$C:$C,$A156,GA!$X:$X))),"")</f>
        <v/>
      </c>
      <c r="S156" s="156"/>
      <c r="T156" s="161"/>
      <c r="U156" s="162" t="str">
        <f t="shared" si="9"/>
        <v/>
      </c>
      <c r="V156" s="162" t="str">
        <f>IFERROR(_xlfn.XLOOKUP($A156,Raw_Data!$B:$B,Raw_Data!$PE:$PE),"")</f>
        <v/>
      </c>
      <c r="W156" s="163" t="str">
        <f t="shared" si="11"/>
        <v/>
      </c>
      <c r="X156" s="155" t="str">
        <f>IFERROR(_xlfn.XLOOKUP($A156,Raw_Data!$B:$B,Raw_Data!$PB:$PB),"")</f>
        <v/>
      </c>
      <c r="Y156" s="155" t="str">
        <f>IFERROR(_xlfn.XLOOKUP($A156,Raw_Data!$B:$B,Raw_Data!$OU:$OU),"")</f>
        <v/>
      </c>
      <c r="Z156" s="155"/>
      <c r="AA156" s="155" t="str">
        <f>IFERROR(_xlfn.XLOOKUP($A156,Raw_Data!$B:$B,Raw_Data!$OU:$OU),"")</f>
        <v/>
      </c>
      <c r="AB156" s="155" t="str">
        <f>IFERROR(_xlfn.XLOOKUP($A156,Raw_Data!$B:$B,Raw_Data!$I:$I)/1000,"")</f>
        <v/>
      </c>
      <c r="AC156" s="164">
        <f>IFERROR(_xlfn.XLOOKUP($D156,'Modelling New'!$D:$D,'Modelling New'!$P:$P),"")</f>
        <v>4.5354838709677416</v>
      </c>
      <c r="AD156" s="155">
        <f>IFERROR(_xlfn.XLOOKUP($D156,'Modelling New'!$D:$D,'Modelling New'!$T:$T)*1000,"")</f>
        <v>325490.22720734618</v>
      </c>
      <c r="AE156" s="165">
        <f>IFERROR(_xlfn.XLOOKUP($D156,'Modelling New'!$D:$D,'Modelling New'!$O:$O),"")</f>
        <v>0.78586586267131631</v>
      </c>
      <c r="AF156" s="165">
        <f>IFERROR(_xlfn.XLOOKUP($D156,'Modelling New'!$D:$D,'Modelling New'!$W:$W),"")</f>
        <v>0.14851174770374606</v>
      </c>
      <c r="AG156" s="165">
        <f>IFERROR(_xlfn.XLOOKUP($D156,'Modelling New'!$D:$D,'Modelling New'!AE:AE),"")</f>
        <v>0.99750000000000005</v>
      </c>
      <c r="AH156" s="165">
        <f>IFERROR(_xlfn.XLOOKUP($D156,'Modelling New'!$D:$D,'Modelling New'!AF:AF),"")</f>
        <v>0.99750000000000005</v>
      </c>
      <c r="AI156" s="156"/>
      <c r="AJ156" s="156"/>
      <c r="AK156" s="156"/>
      <c r="AL156" s="156"/>
      <c r="AM156" s="156"/>
      <c r="AN156" s="166"/>
      <c r="AO156" s="163"/>
      <c r="AP156" s="163"/>
      <c r="AQ156" s="163"/>
      <c r="AR156" s="155">
        <f>IFERROR(_xlfn.XLOOKUP(Table13[[#This Row],[Month Year]],Modelling[Month],Modelling[Bugt_Capacity]),"")</f>
        <v>91.32</v>
      </c>
      <c r="AS156" s="155"/>
    </row>
    <row r="157" spans="1:45" x14ac:dyDescent="0.35">
      <c r="A157" s="154">
        <f t="shared" si="10"/>
        <v>45900</v>
      </c>
      <c r="B157" s="155">
        <f>YEAR(Table13[[#This Row],[Date]])+IF(MONTH(Table13[[#This Row],[Date]])&gt;=4,1,0)</f>
        <v>2026</v>
      </c>
      <c r="C157" s="156">
        <f>YEAR(Table13[[#This Row],[Date]])</f>
        <v>2025</v>
      </c>
      <c r="D157" s="157">
        <f>Table13[[#This Row],[Date]]-DAY(Table13[[#This Row],[Date]])+1</f>
        <v>45870</v>
      </c>
      <c r="E157" s="156">
        <f t="shared" si="8"/>
        <v>31</v>
      </c>
      <c r="F157" s="158" t="str">
        <f>IFERROR(_xlfn.XLOOKUP($A157,Raw_Data!$B:$B,Raw_Data!$OV:$OV),"")</f>
        <v/>
      </c>
      <c r="G157" s="159" t="str">
        <f>IFERROR(_xlfn.XLOOKUP($A157,Raw_Data!$B:$B,Raw_Data!$OW:$OW),"")</f>
        <v/>
      </c>
      <c r="H157" s="159"/>
      <c r="I157" s="159" t="str">
        <f>IFERROR(_xlfn.XLOOKUP($A157,Raw_Data!$B:$B,Raw_Data!$OX:$OX),"")</f>
        <v/>
      </c>
      <c r="J157" s="159"/>
      <c r="K157" s="159" t="str">
        <f>IFERROR(_xlfn.XLOOKUP($A157,Raw_Data!$B:$B,Raw_Data!NN:NN),"")</f>
        <v/>
      </c>
      <c r="L157" s="159" t="str">
        <f>IFERROR(_xlfn.XLOOKUP($A157,Raw_Data!$B:$B,Raw_Data!OZ:OZ),"")</f>
        <v/>
      </c>
      <c r="M157" s="159" t="str">
        <f>IFERROR(_xlfn.XLOOKUP($A157,Raw_Data!$B:$B,Raw_Data!PA:PA),"")</f>
        <v/>
      </c>
      <c r="N157" s="159" t="str">
        <f>IFERROR(_xlfn.XLOOKUP($A157,Raw_Data!$B:$B,Raw_Data!NQ:NQ),"")</f>
        <v/>
      </c>
      <c r="O157" s="160" t="str">
        <f>IFERROR(1-(SUMIF(PA!$B:$B,$A157,PA!$AI:$AI)/($AA157+SUMIF(PA!$B:$B,$A157,PA!$AI:$AI))),"")</f>
        <v/>
      </c>
      <c r="P157" s="160"/>
      <c r="Q157" s="161"/>
      <c r="R157" s="160" t="str">
        <f>IFERROR(1-(SUMIF(GA!$C:$C,$A157,GA!$X:$X)/($AA157+SUMIF(GA!$C:$C,$A157,GA!$X:$X))),"")</f>
        <v/>
      </c>
      <c r="S157" s="156"/>
      <c r="T157" s="161"/>
      <c r="U157" s="162" t="str">
        <f t="shared" si="9"/>
        <v/>
      </c>
      <c r="V157" s="162" t="str">
        <f>IFERROR(_xlfn.XLOOKUP($A157,Raw_Data!$B:$B,Raw_Data!$PE:$PE),"")</f>
        <v/>
      </c>
      <c r="W157" s="163" t="str">
        <f t="shared" si="11"/>
        <v/>
      </c>
      <c r="X157" s="155" t="str">
        <f>IFERROR(_xlfn.XLOOKUP($A157,Raw_Data!$B:$B,Raw_Data!$PB:$PB),"")</f>
        <v/>
      </c>
      <c r="Y157" s="155" t="str">
        <f>IFERROR(_xlfn.XLOOKUP($A157,Raw_Data!$B:$B,Raw_Data!$OU:$OU),"")</f>
        <v/>
      </c>
      <c r="Z157" s="155"/>
      <c r="AA157" s="155" t="str">
        <f>IFERROR(_xlfn.XLOOKUP($A157,Raw_Data!$B:$B,Raw_Data!$OU:$OU),"")</f>
        <v/>
      </c>
      <c r="AB157" s="155" t="str">
        <f>IFERROR(_xlfn.XLOOKUP($A157,Raw_Data!$B:$B,Raw_Data!$I:$I)/1000,"")</f>
        <v/>
      </c>
      <c r="AC157" s="164">
        <f>IFERROR(_xlfn.XLOOKUP($D157,'Modelling New'!$D:$D,'Modelling New'!$P:$P),"")</f>
        <v>4.5354838709677416</v>
      </c>
      <c r="AD157" s="155">
        <f>IFERROR(_xlfn.XLOOKUP($D157,'Modelling New'!$D:$D,'Modelling New'!$T:$T)*1000,"")</f>
        <v>325490.22720734618</v>
      </c>
      <c r="AE157" s="165">
        <f>IFERROR(_xlfn.XLOOKUP($D157,'Modelling New'!$D:$D,'Modelling New'!$O:$O),"")</f>
        <v>0.78586586267131631</v>
      </c>
      <c r="AF157" s="165">
        <f>IFERROR(_xlfn.XLOOKUP($D157,'Modelling New'!$D:$D,'Modelling New'!$W:$W),"")</f>
        <v>0.14851174770374606</v>
      </c>
      <c r="AG157" s="165">
        <f>IFERROR(_xlfn.XLOOKUP($D157,'Modelling New'!$D:$D,'Modelling New'!AE:AE),"")</f>
        <v>0.99750000000000005</v>
      </c>
      <c r="AH157" s="165">
        <f>IFERROR(_xlfn.XLOOKUP($D157,'Modelling New'!$D:$D,'Modelling New'!AF:AF),"")</f>
        <v>0.99750000000000005</v>
      </c>
      <c r="AI157" s="156"/>
      <c r="AJ157" s="156"/>
      <c r="AK157" s="156"/>
      <c r="AL157" s="156"/>
      <c r="AM157" s="156"/>
      <c r="AN157" s="166"/>
      <c r="AO157" s="163"/>
      <c r="AP157" s="163"/>
      <c r="AQ157" s="163"/>
      <c r="AR157" s="155">
        <f>IFERROR(_xlfn.XLOOKUP(Table13[[#This Row],[Month Year]],Modelling[Month],Modelling[Bugt_Capacity]),"")</f>
        <v>91.32</v>
      </c>
      <c r="AS157" s="155"/>
    </row>
    <row r="158" spans="1:45" x14ac:dyDescent="0.35">
      <c r="A158" s="154">
        <f t="shared" si="10"/>
        <v>45901</v>
      </c>
      <c r="B158" s="155">
        <f>YEAR(Table13[[#This Row],[Date]])+IF(MONTH(Table13[[#This Row],[Date]])&gt;=4,1,0)</f>
        <v>2026</v>
      </c>
      <c r="C158" s="156">
        <f>YEAR(Table13[[#This Row],[Date]])</f>
        <v>2025</v>
      </c>
      <c r="D158" s="157">
        <f>Table13[[#This Row],[Date]]-DAY(Table13[[#This Row],[Date]])+1</f>
        <v>45901</v>
      </c>
      <c r="E158" s="156">
        <f t="shared" si="8"/>
        <v>30</v>
      </c>
      <c r="F158" s="158" t="str">
        <f>IFERROR(_xlfn.XLOOKUP($A158,Raw_Data!$B:$B,Raw_Data!$OV:$OV),"")</f>
        <v/>
      </c>
      <c r="G158" s="159" t="str">
        <f>IFERROR(_xlfn.XLOOKUP($A158,Raw_Data!$B:$B,Raw_Data!$OW:$OW),"")</f>
        <v/>
      </c>
      <c r="H158" s="159"/>
      <c r="I158" s="159" t="str">
        <f>IFERROR(_xlfn.XLOOKUP($A158,Raw_Data!$B:$B,Raw_Data!$OX:$OX),"")</f>
        <v/>
      </c>
      <c r="J158" s="159"/>
      <c r="K158" s="159" t="str">
        <f>IFERROR(_xlfn.XLOOKUP($A158,Raw_Data!$B:$B,Raw_Data!NN:NN),"")</f>
        <v/>
      </c>
      <c r="L158" s="159" t="str">
        <f>IFERROR(_xlfn.XLOOKUP($A158,Raw_Data!$B:$B,Raw_Data!OZ:OZ),"")</f>
        <v/>
      </c>
      <c r="M158" s="159" t="str">
        <f>IFERROR(_xlfn.XLOOKUP($A158,Raw_Data!$B:$B,Raw_Data!PA:PA),"")</f>
        <v/>
      </c>
      <c r="N158" s="159" t="str">
        <f>IFERROR(_xlfn.XLOOKUP($A158,Raw_Data!$B:$B,Raw_Data!NQ:NQ),"")</f>
        <v/>
      </c>
      <c r="O158" s="160" t="str">
        <f>IFERROR(1-(SUMIF(PA!$B:$B,$A158,PA!$AI:$AI)/($AA158+SUMIF(PA!$B:$B,$A158,PA!$AI:$AI))),"")</f>
        <v/>
      </c>
      <c r="P158" s="160"/>
      <c r="Q158" s="161"/>
      <c r="R158" s="160" t="str">
        <f>IFERROR(1-(SUMIF(GA!$C:$C,$A158,GA!$X:$X)/($AA158+SUMIF(GA!$C:$C,$A158,GA!$X:$X))),"")</f>
        <v/>
      </c>
      <c r="S158" s="156"/>
      <c r="T158" s="161"/>
      <c r="U158" s="162" t="str">
        <f t="shared" si="9"/>
        <v/>
      </c>
      <c r="V158" s="162" t="str">
        <f>IFERROR(_xlfn.XLOOKUP($A158,Raw_Data!$B:$B,Raw_Data!$PE:$PE),"")</f>
        <v/>
      </c>
      <c r="W158" s="163" t="str">
        <f t="shared" si="11"/>
        <v/>
      </c>
      <c r="X158" s="155" t="str">
        <f>IFERROR(_xlfn.XLOOKUP($A158,Raw_Data!$B:$B,Raw_Data!$PB:$PB),"")</f>
        <v/>
      </c>
      <c r="Y158" s="155" t="str">
        <f>IFERROR(_xlfn.XLOOKUP($A158,Raw_Data!$B:$B,Raw_Data!$OU:$OU),"")</f>
        <v/>
      </c>
      <c r="Z158" s="155"/>
      <c r="AA158" s="155" t="str">
        <f>IFERROR(_xlfn.XLOOKUP($A158,Raw_Data!$B:$B,Raw_Data!$OU:$OU),"")</f>
        <v/>
      </c>
      <c r="AB158" s="155" t="str">
        <f>IFERROR(_xlfn.XLOOKUP($A158,Raw_Data!$B:$B,Raw_Data!$I:$I)/1000,"")</f>
        <v/>
      </c>
      <c r="AC158" s="164">
        <f>IFERROR(_xlfn.XLOOKUP($D158,'Modelling New'!$D:$D,'Modelling New'!$P:$P),"")</f>
        <v>4.67</v>
      </c>
      <c r="AD158" s="155">
        <f>IFERROR(_xlfn.XLOOKUP($D158,'Modelling New'!$D:$D,'Modelling New'!$T:$T)*1000,"")</f>
        <v>334526.56864559016</v>
      </c>
      <c r="AE158" s="165">
        <f>IFERROR(_xlfn.XLOOKUP($D158,'Modelling New'!$D:$D,'Modelling New'!$O:$O),"")</f>
        <v>0.78441850866236473</v>
      </c>
      <c r="AF158" s="165">
        <f>IFERROR(_xlfn.XLOOKUP($D158,'Modelling New'!$D:$D,'Modelling New'!$W:$W),"")</f>
        <v>0.15263476814388513</v>
      </c>
      <c r="AG158" s="165">
        <f>IFERROR(_xlfn.XLOOKUP($D158,'Modelling New'!$D:$D,'Modelling New'!AE:AE),"")</f>
        <v>0.99750000000000005</v>
      </c>
      <c r="AH158" s="165">
        <f>IFERROR(_xlfn.XLOOKUP($D158,'Modelling New'!$D:$D,'Modelling New'!AF:AF),"")</f>
        <v>0.99750000000000005</v>
      </c>
      <c r="AI158" s="156"/>
      <c r="AJ158" s="156"/>
      <c r="AK158" s="156"/>
      <c r="AL158" s="156"/>
      <c r="AM158" s="156"/>
      <c r="AN158" s="166"/>
      <c r="AO158" s="163"/>
      <c r="AP158" s="163"/>
      <c r="AQ158" s="163"/>
      <c r="AR158" s="155">
        <f>IFERROR(_xlfn.XLOOKUP(Table13[[#This Row],[Month Year]],Modelling[Month],Modelling[Bugt_Capacity]),"")</f>
        <v>91.32</v>
      </c>
      <c r="AS158" s="155"/>
    </row>
    <row r="159" spans="1:45" x14ac:dyDescent="0.35">
      <c r="A159" s="154">
        <f t="shared" si="10"/>
        <v>45902</v>
      </c>
      <c r="B159" s="155">
        <f>YEAR(Table13[[#This Row],[Date]])+IF(MONTH(Table13[[#This Row],[Date]])&gt;=4,1,0)</f>
        <v>2026</v>
      </c>
      <c r="C159" s="156">
        <f>YEAR(Table13[[#This Row],[Date]])</f>
        <v>2025</v>
      </c>
      <c r="D159" s="157">
        <f>Table13[[#This Row],[Date]]-DAY(Table13[[#This Row],[Date]])+1</f>
        <v>45901</v>
      </c>
      <c r="E159" s="156">
        <f t="shared" si="8"/>
        <v>30</v>
      </c>
      <c r="F159" s="158" t="str">
        <f>IFERROR(_xlfn.XLOOKUP($A159,Raw_Data!$B:$B,Raw_Data!$OV:$OV),"")</f>
        <v/>
      </c>
      <c r="G159" s="159" t="str">
        <f>IFERROR(_xlfn.XLOOKUP($A159,Raw_Data!$B:$B,Raw_Data!$OW:$OW),"")</f>
        <v/>
      </c>
      <c r="H159" s="159"/>
      <c r="I159" s="159" t="str">
        <f>IFERROR(_xlfn.XLOOKUP($A159,Raw_Data!$B:$B,Raw_Data!$OX:$OX),"")</f>
        <v/>
      </c>
      <c r="J159" s="159"/>
      <c r="K159" s="159" t="str">
        <f>IFERROR(_xlfn.XLOOKUP($A159,Raw_Data!$B:$B,Raw_Data!NN:NN),"")</f>
        <v/>
      </c>
      <c r="L159" s="159" t="str">
        <f>IFERROR(_xlfn.XLOOKUP($A159,Raw_Data!$B:$B,Raw_Data!OZ:OZ),"")</f>
        <v/>
      </c>
      <c r="M159" s="159" t="str">
        <f>IFERROR(_xlfn.XLOOKUP($A159,Raw_Data!$B:$B,Raw_Data!PA:PA),"")</f>
        <v/>
      </c>
      <c r="N159" s="159" t="str">
        <f>IFERROR(_xlfn.XLOOKUP($A159,Raw_Data!$B:$B,Raw_Data!NQ:NQ),"")</f>
        <v/>
      </c>
      <c r="O159" s="160" t="str">
        <f>IFERROR(1-(SUMIF(PA!$B:$B,$A159,PA!$AI:$AI)/($AA159+SUMIF(PA!$B:$B,$A159,PA!$AI:$AI))),"")</f>
        <v/>
      </c>
      <c r="P159" s="160"/>
      <c r="Q159" s="161"/>
      <c r="R159" s="160" t="str">
        <f>IFERROR(1-(SUMIF(GA!$C:$C,$A159,GA!$X:$X)/($AA159+SUMIF(GA!$C:$C,$A159,GA!$X:$X))),"")</f>
        <v/>
      </c>
      <c r="S159" s="156"/>
      <c r="T159" s="161"/>
      <c r="U159" s="162" t="str">
        <f t="shared" si="9"/>
        <v/>
      </c>
      <c r="V159" s="162" t="str">
        <f>IFERROR(_xlfn.XLOOKUP($A159,Raw_Data!$B:$B,Raw_Data!$PE:$PE),"")</f>
        <v/>
      </c>
      <c r="W159" s="163" t="str">
        <f t="shared" si="11"/>
        <v/>
      </c>
      <c r="X159" s="155" t="str">
        <f>IFERROR(_xlfn.XLOOKUP($A159,Raw_Data!$B:$B,Raw_Data!$PB:$PB),"")</f>
        <v/>
      </c>
      <c r="Y159" s="155" t="str">
        <f>IFERROR(_xlfn.XLOOKUP($A159,Raw_Data!$B:$B,Raw_Data!$OU:$OU),"")</f>
        <v/>
      </c>
      <c r="Z159" s="155"/>
      <c r="AA159" s="155" t="str">
        <f>IFERROR(_xlfn.XLOOKUP($A159,Raw_Data!$B:$B,Raw_Data!$OU:$OU),"")</f>
        <v/>
      </c>
      <c r="AB159" s="155" t="str">
        <f>IFERROR(_xlfn.XLOOKUP($A159,Raw_Data!$B:$B,Raw_Data!$I:$I)/1000,"")</f>
        <v/>
      </c>
      <c r="AC159" s="164">
        <f>IFERROR(_xlfn.XLOOKUP($D159,'Modelling New'!$D:$D,'Modelling New'!$P:$P),"")</f>
        <v>4.67</v>
      </c>
      <c r="AD159" s="155">
        <f>IFERROR(_xlfn.XLOOKUP($D159,'Modelling New'!$D:$D,'Modelling New'!$T:$T)*1000,"")</f>
        <v>334526.56864559016</v>
      </c>
      <c r="AE159" s="165">
        <f>IFERROR(_xlfn.XLOOKUP($D159,'Modelling New'!$D:$D,'Modelling New'!$O:$O),"")</f>
        <v>0.78441850866236473</v>
      </c>
      <c r="AF159" s="165">
        <f>IFERROR(_xlfn.XLOOKUP($D159,'Modelling New'!$D:$D,'Modelling New'!$W:$W),"")</f>
        <v>0.15263476814388513</v>
      </c>
      <c r="AG159" s="165">
        <f>IFERROR(_xlfn.XLOOKUP($D159,'Modelling New'!$D:$D,'Modelling New'!AE:AE),"")</f>
        <v>0.99750000000000005</v>
      </c>
      <c r="AH159" s="165">
        <f>IFERROR(_xlfn.XLOOKUP($D159,'Modelling New'!$D:$D,'Modelling New'!AF:AF),"")</f>
        <v>0.99750000000000005</v>
      </c>
      <c r="AI159" s="156"/>
      <c r="AJ159" s="156"/>
      <c r="AK159" s="156"/>
      <c r="AL159" s="156"/>
      <c r="AM159" s="156"/>
      <c r="AN159" s="166"/>
      <c r="AO159" s="163"/>
      <c r="AP159" s="163"/>
      <c r="AQ159" s="163"/>
      <c r="AR159" s="155">
        <f>IFERROR(_xlfn.XLOOKUP(Table13[[#This Row],[Month Year]],Modelling[Month],Modelling[Bugt_Capacity]),"")</f>
        <v>91.32</v>
      </c>
      <c r="AS159" s="155"/>
    </row>
    <row r="160" spans="1:45" x14ac:dyDescent="0.35">
      <c r="A160" s="154">
        <f t="shared" si="10"/>
        <v>45903</v>
      </c>
      <c r="B160" s="155">
        <f>YEAR(Table13[[#This Row],[Date]])+IF(MONTH(Table13[[#This Row],[Date]])&gt;=4,1,0)</f>
        <v>2026</v>
      </c>
      <c r="C160" s="156">
        <f>YEAR(Table13[[#This Row],[Date]])</f>
        <v>2025</v>
      </c>
      <c r="D160" s="157">
        <f>Table13[[#This Row],[Date]]-DAY(Table13[[#This Row],[Date]])+1</f>
        <v>45901</v>
      </c>
      <c r="E160" s="156">
        <f t="shared" si="8"/>
        <v>30</v>
      </c>
      <c r="F160" s="158" t="str">
        <f>IFERROR(_xlfn.XLOOKUP($A160,Raw_Data!$B:$B,Raw_Data!$OV:$OV),"")</f>
        <v/>
      </c>
      <c r="G160" s="159" t="str">
        <f>IFERROR(_xlfn.XLOOKUP($A160,Raw_Data!$B:$B,Raw_Data!$OW:$OW),"")</f>
        <v/>
      </c>
      <c r="H160" s="159"/>
      <c r="I160" s="159" t="str">
        <f>IFERROR(_xlfn.XLOOKUP($A160,Raw_Data!$B:$B,Raw_Data!$OX:$OX),"")</f>
        <v/>
      </c>
      <c r="J160" s="159"/>
      <c r="K160" s="159" t="str">
        <f>IFERROR(_xlfn.XLOOKUP($A160,Raw_Data!$B:$B,Raw_Data!NN:NN),"")</f>
        <v/>
      </c>
      <c r="L160" s="159" t="str">
        <f>IFERROR(_xlfn.XLOOKUP($A160,Raw_Data!$B:$B,Raw_Data!OZ:OZ),"")</f>
        <v/>
      </c>
      <c r="M160" s="159" t="str">
        <f>IFERROR(_xlfn.XLOOKUP($A160,Raw_Data!$B:$B,Raw_Data!PA:PA),"")</f>
        <v/>
      </c>
      <c r="N160" s="159" t="str">
        <f>IFERROR(_xlfn.XLOOKUP($A160,Raw_Data!$B:$B,Raw_Data!NQ:NQ),"")</f>
        <v/>
      </c>
      <c r="O160" s="160" t="str">
        <f>IFERROR(1-(SUMIF(PA!$B:$B,$A160,PA!$AI:$AI)/($AA160+SUMIF(PA!$B:$B,$A160,PA!$AI:$AI))),"")</f>
        <v/>
      </c>
      <c r="P160" s="160"/>
      <c r="Q160" s="161"/>
      <c r="R160" s="160" t="str">
        <f>IFERROR(1-(SUMIF(GA!$C:$C,$A160,GA!$X:$X)/($AA160+SUMIF(GA!$C:$C,$A160,GA!$X:$X))),"")</f>
        <v/>
      </c>
      <c r="S160" s="156"/>
      <c r="T160" s="161"/>
      <c r="U160" s="162" t="str">
        <f t="shared" si="9"/>
        <v/>
      </c>
      <c r="V160" s="162" t="str">
        <f>IFERROR(_xlfn.XLOOKUP($A160,Raw_Data!$B:$B,Raw_Data!$PE:$PE),"")</f>
        <v/>
      </c>
      <c r="W160" s="163" t="str">
        <f t="shared" si="11"/>
        <v/>
      </c>
      <c r="X160" s="155" t="str">
        <f>IFERROR(_xlfn.XLOOKUP($A160,Raw_Data!$B:$B,Raw_Data!$PB:$PB),"")</f>
        <v/>
      </c>
      <c r="Y160" s="155" t="str">
        <f>IFERROR(_xlfn.XLOOKUP($A160,Raw_Data!$B:$B,Raw_Data!$OU:$OU),"")</f>
        <v/>
      </c>
      <c r="Z160" s="155"/>
      <c r="AA160" s="155" t="str">
        <f>IFERROR(_xlfn.XLOOKUP($A160,Raw_Data!$B:$B,Raw_Data!$OU:$OU),"")</f>
        <v/>
      </c>
      <c r="AB160" s="155" t="str">
        <f>IFERROR(_xlfn.XLOOKUP($A160,Raw_Data!$B:$B,Raw_Data!$I:$I)/1000,"")</f>
        <v/>
      </c>
      <c r="AC160" s="164">
        <f>IFERROR(_xlfn.XLOOKUP($D160,'Modelling New'!$D:$D,'Modelling New'!$P:$P),"")</f>
        <v>4.67</v>
      </c>
      <c r="AD160" s="155">
        <f>IFERROR(_xlfn.XLOOKUP($D160,'Modelling New'!$D:$D,'Modelling New'!$T:$T)*1000,"")</f>
        <v>334526.56864559016</v>
      </c>
      <c r="AE160" s="165">
        <f>IFERROR(_xlfn.XLOOKUP($D160,'Modelling New'!$D:$D,'Modelling New'!$O:$O),"")</f>
        <v>0.78441850866236473</v>
      </c>
      <c r="AF160" s="165">
        <f>IFERROR(_xlfn.XLOOKUP($D160,'Modelling New'!$D:$D,'Modelling New'!$W:$W),"")</f>
        <v>0.15263476814388513</v>
      </c>
      <c r="AG160" s="165">
        <f>IFERROR(_xlfn.XLOOKUP($D160,'Modelling New'!$D:$D,'Modelling New'!AE:AE),"")</f>
        <v>0.99750000000000005</v>
      </c>
      <c r="AH160" s="165">
        <f>IFERROR(_xlfn.XLOOKUP($D160,'Modelling New'!$D:$D,'Modelling New'!AF:AF),"")</f>
        <v>0.99750000000000005</v>
      </c>
      <c r="AI160" s="156"/>
      <c r="AJ160" s="156"/>
      <c r="AK160" s="156"/>
      <c r="AL160" s="156"/>
      <c r="AM160" s="156"/>
      <c r="AN160" s="166"/>
      <c r="AO160" s="163"/>
      <c r="AP160" s="163"/>
      <c r="AQ160" s="163"/>
      <c r="AR160" s="155">
        <f>IFERROR(_xlfn.XLOOKUP(Table13[[#This Row],[Month Year]],Modelling[Month],Modelling[Bugt_Capacity]),"")</f>
        <v>91.32</v>
      </c>
      <c r="AS160" s="155"/>
    </row>
    <row r="161" spans="1:45" x14ac:dyDescent="0.35">
      <c r="A161" s="154">
        <f t="shared" si="10"/>
        <v>45904</v>
      </c>
      <c r="B161" s="155">
        <f>YEAR(Table13[[#This Row],[Date]])+IF(MONTH(Table13[[#This Row],[Date]])&gt;=4,1,0)</f>
        <v>2026</v>
      </c>
      <c r="C161" s="156">
        <f>YEAR(Table13[[#This Row],[Date]])</f>
        <v>2025</v>
      </c>
      <c r="D161" s="157">
        <f>Table13[[#This Row],[Date]]-DAY(Table13[[#This Row],[Date]])+1</f>
        <v>45901</v>
      </c>
      <c r="E161" s="156">
        <f t="shared" si="8"/>
        <v>30</v>
      </c>
      <c r="F161" s="158" t="str">
        <f>IFERROR(_xlfn.XLOOKUP($A161,Raw_Data!$B:$B,Raw_Data!$OV:$OV),"")</f>
        <v/>
      </c>
      <c r="G161" s="159" t="str">
        <f>IFERROR(_xlfn.XLOOKUP($A161,Raw_Data!$B:$B,Raw_Data!$OW:$OW),"")</f>
        <v/>
      </c>
      <c r="H161" s="159"/>
      <c r="I161" s="159" t="str">
        <f>IFERROR(_xlfn.XLOOKUP($A161,Raw_Data!$B:$B,Raw_Data!$OX:$OX),"")</f>
        <v/>
      </c>
      <c r="J161" s="159"/>
      <c r="K161" s="159" t="str">
        <f>IFERROR(_xlfn.XLOOKUP($A161,Raw_Data!$B:$B,Raw_Data!NN:NN),"")</f>
        <v/>
      </c>
      <c r="L161" s="159" t="str">
        <f>IFERROR(_xlfn.XLOOKUP($A161,Raw_Data!$B:$B,Raw_Data!OZ:OZ),"")</f>
        <v/>
      </c>
      <c r="M161" s="159" t="str">
        <f>IFERROR(_xlfn.XLOOKUP($A161,Raw_Data!$B:$B,Raw_Data!PA:PA),"")</f>
        <v/>
      </c>
      <c r="N161" s="159" t="str">
        <f>IFERROR(_xlfn.XLOOKUP($A161,Raw_Data!$B:$B,Raw_Data!NQ:NQ),"")</f>
        <v/>
      </c>
      <c r="O161" s="160" t="str">
        <f>IFERROR(1-(SUMIF(PA!$B:$B,$A161,PA!$AI:$AI)/($AA161+SUMIF(PA!$B:$B,$A161,PA!$AI:$AI))),"")</f>
        <v/>
      </c>
      <c r="P161" s="160"/>
      <c r="Q161" s="161"/>
      <c r="R161" s="160" t="str">
        <f>IFERROR(1-(SUMIF(GA!$C:$C,$A161,GA!$X:$X)/($AA161+SUMIF(GA!$C:$C,$A161,GA!$X:$X))),"")</f>
        <v/>
      </c>
      <c r="S161" s="156"/>
      <c r="T161" s="161"/>
      <c r="U161" s="162" t="str">
        <f t="shared" si="9"/>
        <v/>
      </c>
      <c r="V161" s="162" t="str">
        <f>IFERROR(_xlfn.XLOOKUP($A161,Raw_Data!$B:$B,Raw_Data!$PE:$PE),"")</f>
        <v/>
      </c>
      <c r="W161" s="163" t="str">
        <f t="shared" si="11"/>
        <v/>
      </c>
      <c r="X161" s="155" t="str">
        <f>IFERROR(_xlfn.XLOOKUP($A161,Raw_Data!$B:$B,Raw_Data!$PB:$PB),"")</f>
        <v/>
      </c>
      <c r="Y161" s="155" t="str">
        <f>IFERROR(_xlfn.XLOOKUP($A161,Raw_Data!$B:$B,Raw_Data!$OU:$OU),"")</f>
        <v/>
      </c>
      <c r="Z161" s="155"/>
      <c r="AA161" s="155" t="str">
        <f>IFERROR(_xlfn.XLOOKUP($A161,Raw_Data!$B:$B,Raw_Data!$OU:$OU),"")</f>
        <v/>
      </c>
      <c r="AB161" s="155" t="str">
        <f>IFERROR(_xlfn.XLOOKUP($A161,Raw_Data!$B:$B,Raw_Data!$I:$I)/1000,"")</f>
        <v/>
      </c>
      <c r="AC161" s="164">
        <f>IFERROR(_xlfn.XLOOKUP($D161,'Modelling New'!$D:$D,'Modelling New'!$P:$P),"")</f>
        <v>4.67</v>
      </c>
      <c r="AD161" s="155">
        <f>IFERROR(_xlfn.XLOOKUP($D161,'Modelling New'!$D:$D,'Modelling New'!$T:$T)*1000,"")</f>
        <v>334526.56864559016</v>
      </c>
      <c r="AE161" s="165">
        <f>IFERROR(_xlfn.XLOOKUP($D161,'Modelling New'!$D:$D,'Modelling New'!$O:$O),"")</f>
        <v>0.78441850866236473</v>
      </c>
      <c r="AF161" s="165">
        <f>IFERROR(_xlfn.XLOOKUP($D161,'Modelling New'!$D:$D,'Modelling New'!$W:$W),"")</f>
        <v>0.15263476814388513</v>
      </c>
      <c r="AG161" s="165">
        <f>IFERROR(_xlfn.XLOOKUP($D161,'Modelling New'!$D:$D,'Modelling New'!AE:AE),"")</f>
        <v>0.99750000000000005</v>
      </c>
      <c r="AH161" s="165">
        <f>IFERROR(_xlfn.XLOOKUP($D161,'Modelling New'!$D:$D,'Modelling New'!AF:AF),"")</f>
        <v>0.99750000000000005</v>
      </c>
      <c r="AI161" s="156"/>
      <c r="AJ161" s="156"/>
      <c r="AK161" s="156"/>
      <c r="AL161" s="156"/>
      <c r="AM161" s="156"/>
      <c r="AN161" s="166"/>
      <c r="AO161" s="163"/>
      <c r="AP161" s="163"/>
      <c r="AQ161" s="163"/>
      <c r="AR161" s="155">
        <f>IFERROR(_xlfn.XLOOKUP(Table13[[#This Row],[Month Year]],Modelling[Month],Modelling[Bugt_Capacity]),"")</f>
        <v>91.32</v>
      </c>
      <c r="AS161" s="155"/>
    </row>
    <row r="162" spans="1:45" x14ac:dyDescent="0.35">
      <c r="A162" s="154">
        <f t="shared" si="10"/>
        <v>45905</v>
      </c>
      <c r="B162" s="155">
        <f>YEAR(Table13[[#This Row],[Date]])+IF(MONTH(Table13[[#This Row],[Date]])&gt;=4,1,0)</f>
        <v>2026</v>
      </c>
      <c r="C162" s="156">
        <f>YEAR(Table13[[#This Row],[Date]])</f>
        <v>2025</v>
      </c>
      <c r="D162" s="157">
        <f>Table13[[#This Row],[Date]]-DAY(Table13[[#This Row],[Date]])+1</f>
        <v>45901</v>
      </c>
      <c r="E162" s="156">
        <f t="shared" si="8"/>
        <v>30</v>
      </c>
      <c r="F162" s="158" t="str">
        <f>IFERROR(_xlfn.XLOOKUP($A162,Raw_Data!$B:$B,Raw_Data!$OV:$OV),"")</f>
        <v/>
      </c>
      <c r="G162" s="159" t="str">
        <f>IFERROR(_xlfn.XLOOKUP($A162,Raw_Data!$B:$B,Raw_Data!$OW:$OW),"")</f>
        <v/>
      </c>
      <c r="H162" s="159"/>
      <c r="I162" s="159" t="str">
        <f>IFERROR(_xlfn.XLOOKUP($A162,Raw_Data!$B:$B,Raw_Data!$OX:$OX),"")</f>
        <v/>
      </c>
      <c r="J162" s="159"/>
      <c r="K162" s="159" t="str">
        <f>IFERROR(_xlfn.XLOOKUP($A162,Raw_Data!$B:$B,Raw_Data!NN:NN),"")</f>
        <v/>
      </c>
      <c r="L162" s="159" t="str">
        <f>IFERROR(_xlfn.XLOOKUP($A162,Raw_Data!$B:$B,Raw_Data!OZ:OZ),"")</f>
        <v/>
      </c>
      <c r="M162" s="159" t="str">
        <f>IFERROR(_xlfn.XLOOKUP($A162,Raw_Data!$B:$B,Raw_Data!PA:PA),"")</f>
        <v/>
      </c>
      <c r="N162" s="159" t="str">
        <f>IFERROR(_xlfn.XLOOKUP($A162,Raw_Data!$B:$B,Raw_Data!NQ:NQ),"")</f>
        <v/>
      </c>
      <c r="O162" s="160" t="str">
        <f>IFERROR(1-(SUMIF(PA!$B:$B,$A162,PA!$AI:$AI)/($AA162+SUMIF(PA!$B:$B,$A162,PA!$AI:$AI))),"")</f>
        <v/>
      </c>
      <c r="P162" s="160"/>
      <c r="Q162" s="161"/>
      <c r="R162" s="160" t="str">
        <f>IFERROR(1-(SUMIF(GA!$C:$C,$A162,GA!$X:$X)/($AA162+SUMIF(GA!$C:$C,$A162,GA!$X:$X))),"")</f>
        <v/>
      </c>
      <c r="S162" s="156"/>
      <c r="T162" s="161"/>
      <c r="U162" s="162" t="str">
        <f t="shared" si="9"/>
        <v/>
      </c>
      <c r="V162" s="162" t="str">
        <f>IFERROR(_xlfn.XLOOKUP($A162,Raw_Data!$B:$B,Raw_Data!$PE:$PE),"")</f>
        <v/>
      </c>
      <c r="W162" s="163" t="str">
        <f t="shared" si="11"/>
        <v/>
      </c>
      <c r="X162" s="155" t="str">
        <f>IFERROR(_xlfn.XLOOKUP($A162,Raw_Data!$B:$B,Raw_Data!$PB:$PB),"")</f>
        <v/>
      </c>
      <c r="Y162" s="155" t="str">
        <f>IFERROR(_xlfn.XLOOKUP($A162,Raw_Data!$B:$B,Raw_Data!$OU:$OU),"")</f>
        <v/>
      </c>
      <c r="Z162" s="155"/>
      <c r="AA162" s="155" t="str">
        <f>IFERROR(_xlfn.XLOOKUP($A162,Raw_Data!$B:$B,Raw_Data!$OU:$OU),"")</f>
        <v/>
      </c>
      <c r="AB162" s="155" t="str">
        <f>IFERROR(_xlfn.XLOOKUP($A162,Raw_Data!$B:$B,Raw_Data!$I:$I)/1000,"")</f>
        <v/>
      </c>
      <c r="AC162" s="164">
        <f>IFERROR(_xlfn.XLOOKUP($D162,'Modelling New'!$D:$D,'Modelling New'!$P:$P),"")</f>
        <v>4.67</v>
      </c>
      <c r="AD162" s="155">
        <f>IFERROR(_xlfn.XLOOKUP($D162,'Modelling New'!$D:$D,'Modelling New'!$T:$T)*1000,"")</f>
        <v>334526.56864559016</v>
      </c>
      <c r="AE162" s="165">
        <f>IFERROR(_xlfn.XLOOKUP($D162,'Modelling New'!$D:$D,'Modelling New'!$O:$O),"")</f>
        <v>0.78441850866236473</v>
      </c>
      <c r="AF162" s="165">
        <f>IFERROR(_xlfn.XLOOKUP($D162,'Modelling New'!$D:$D,'Modelling New'!$W:$W),"")</f>
        <v>0.15263476814388513</v>
      </c>
      <c r="AG162" s="165">
        <f>IFERROR(_xlfn.XLOOKUP($D162,'Modelling New'!$D:$D,'Modelling New'!AE:AE),"")</f>
        <v>0.99750000000000005</v>
      </c>
      <c r="AH162" s="165">
        <f>IFERROR(_xlfn.XLOOKUP($D162,'Modelling New'!$D:$D,'Modelling New'!AF:AF),"")</f>
        <v>0.99750000000000005</v>
      </c>
      <c r="AI162" s="156"/>
      <c r="AJ162" s="156"/>
      <c r="AK162" s="156"/>
      <c r="AL162" s="156"/>
      <c r="AM162" s="156"/>
      <c r="AN162" s="166"/>
      <c r="AO162" s="163"/>
      <c r="AP162" s="163"/>
      <c r="AQ162" s="163"/>
      <c r="AR162" s="155">
        <f>IFERROR(_xlfn.XLOOKUP(Table13[[#This Row],[Month Year]],Modelling[Month],Modelling[Bugt_Capacity]),"")</f>
        <v>91.32</v>
      </c>
      <c r="AS162" s="155"/>
    </row>
    <row r="163" spans="1:45" x14ac:dyDescent="0.35">
      <c r="A163" s="154">
        <f t="shared" si="10"/>
        <v>45906</v>
      </c>
      <c r="B163" s="155">
        <f>YEAR(Table13[[#This Row],[Date]])+IF(MONTH(Table13[[#This Row],[Date]])&gt;=4,1,0)</f>
        <v>2026</v>
      </c>
      <c r="C163" s="156">
        <f>YEAR(Table13[[#This Row],[Date]])</f>
        <v>2025</v>
      </c>
      <c r="D163" s="157">
        <f>Table13[[#This Row],[Date]]-DAY(Table13[[#This Row],[Date]])+1</f>
        <v>45901</v>
      </c>
      <c r="E163" s="156">
        <f t="shared" si="8"/>
        <v>30</v>
      </c>
      <c r="F163" s="158" t="str">
        <f>IFERROR(_xlfn.XLOOKUP($A163,Raw_Data!$B:$B,Raw_Data!$OV:$OV),"")</f>
        <v/>
      </c>
      <c r="G163" s="159" t="str">
        <f>IFERROR(_xlfn.XLOOKUP($A163,Raw_Data!$B:$B,Raw_Data!$OW:$OW),"")</f>
        <v/>
      </c>
      <c r="H163" s="159"/>
      <c r="I163" s="159" t="str">
        <f>IFERROR(_xlfn.XLOOKUP($A163,Raw_Data!$B:$B,Raw_Data!$OX:$OX),"")</f>
        <v/>
      </c>
      <c r="J163" s="159"/>
      <c r="K163" s="159" t="str">
        <f>IFERROR(_xlfn.XLOOKUP($A163,Raw_Data!$B:$B,Raw_Data!NN:NN),"")</f>
        <v/>
      </c>
      <c r="L163" s="159" t="str">
        <f>IFERROR(_xlfn.XLOOKUP($A163,Raw_Data!$B:$B,Raw_Data!OZ:OZ),"")</f>
        <v/>
      </c>
      <c r="M163" s="159" t="str">
        <f>IFERROR(_xlfn.XLOOKUP($A163,Raw_Data!$B:$B,Raw_Data!PA:PA),"")</f>
        <v/>
      </c>
      <c r="N163" s="159" t="str">
        <f>IFERROR(_xlfn.XLOOKUP($A163,Raw_Data!$B:$B,Raw_Data!NQ:NQ),"")</f>
        <v/>
      </c>
      <c r="O163" s="160" t="str">
        <f>IFERROR(1-(SUMIF(PA!$B:$B,$A163,PA!$AI:$AI)/($AA163+SUMIF(PA!$B:$B,$A163,PA!$AI:$AI))),"")</f>
        <v/>
      </c>
      <c r="P163" s="160"/>
      <c r="Q163" s="161"/>
      <c r="R163" s="160" t="str">
        <f>IFERROR(1-(SUMIF(GA!$C:$C,$A163,GA!$X:$X)/($AA163+SUMIF(GA!$C:$C,$A163,GA!$X:$X))),"")</f>
        <v/>
      </c>
      <c r="S163" s="156"/>
      <c r="T163" s="161"/>
      <c r="U163" s="162" t="str">
        <f t="shared" si="9"/>
        <v/>
      </c>
      <c r="V163" s="162" t="str">
        <f>IFERROR(_xlfn.XLOOKUP($A163,Raw_Data!$B:$B,Raw_Data!$PE:$PE),"")</f>
        <v/>
      </c>
      <c r="W163" s="163" t="str">
        <f t="shared" si="11"/>
        <v/>
      </c>
      <c r="X163" s="155" t="str">
        <f>IFERROR(_xlfn.XLOOKUP($A163,Raw_Data!$B:$B,Raw_Data!$PB:$PB),"")</f>
        <v/>
      </c>
      <c r="Y163" s="155" t="str">
        <f>IFERROR(_xlfn.XLOOKUP($A163,Raw_Data!$B:$B,Raw_Data!$OU:$OU),"")</f>
        <v/>
      </c>
      <c r="Z163" s="155"/>
      <c r="AA163" s="155" t="str">
        <f>IFERROR(_xlfn.XLOOKUP($A163,Raw_Data!$B:$B,Raw_Data!$OU:$OU),"")</f>
        <v/>
      </c>
      <c r="AB163" s="155" t="str">
        <f>IFERROR(_xlfn.XLOOKUP($A163,Raw_Data!$B:$B,Raw_Data!$I:$I)/1000,"")</f>
        <v/>
      </c>
      <c r="AC163" s="164">
        <f>IFERROR(_xlfn.XLOOKUP($D163,'Modelling New'!$D:$D,'Modelling New'!$P:$P),"")</f>
        <v>4.67</v>
      </c>
      <c r="AD163" s="155">
        <f>IFERROR(_xlfn.XLOOKUP($D163,'Modelling New'!$D:$D,'Modelling New'!$T:$T)*1000,"")</f>
        <v>334526.56864559016</v>
      </c>
      <c r="AE163" s="165">
        <f>IFERROR(_xlfn.XLOOKUP($D163,'Modelling New'!$D:$D,'Modelling New'!$O:$O),"")</f>
        <v>0.78441850866236473</v>
      </c>
      <c r="AF163" s="165">
        <f>IFERROR(_xlfn.XLOOKUP($D163,'Modelling New'!$D:$D,'Modelling New'!$W:$W),"")</f>
        <v>0.15263476814388513</v>
      </c>
      <c r="AG163" s="165">
        <f>IFERROR(_xlfn.XLOOKUP($D163,'Modelling New'!$D:$D,'Modelling New'!AE:AE),"")</f>
        <v>0.99750000000000005</v>
      </c>
      <c r="AH163" s="165">
        <f>IFERROR(_xlfn.XLOOKUP($D163,'Modelling New'!$D:$D,'Modelling New'!AF:AF),"")</f>
        <v>0.99750000000000005</v>
      </c>
      <c r="AI163" s="156"/>
      <c r="AJ163" s="156"/>
      <c r="AK163" s="156"/>
      <c r="AL163" s="156"/>
      <c r="AM163" s="156"/>
      <c r="AN163" s="166"/>
      <c r="AO163" s="163"/>
      <c r="AP163" s="163"/>
      <c r="AQ163" s="163"/>
      <c r="AR163" s="155">
        <f>IFERROR(_xlfn.XLOOKUP(Table13[[#This Row],[Month Year]],Modelling[Month],Modelling[Bugt_Capacity]),"")</f>
        <v>91.32</v>
      </c>
      <c r="AS163" s="155"/>
    </row>
    <row r="164" spans="1:45" x14ac:dyDescent="0.35">
      <c r="A164" s="154">
        <f t="shared" si="10"/>
        <v>45907</v>
      </c>
      <c r="B164" s="155">
        <f>YEAR(Table13[[#This Row],[Date]])+IF(MONTH(Table13[[#This Row],[Date]])&gt;=4,1,0)</f>
        <v>2026</v>
      </c>
      <c r="C164" s="156">
        <f>YEAR(Table13[[#This Row],[Date]])</f>
        <v>2025</v>
      </c>
      <c r="D164" s="157">
        <f>Table13[[#This Row],[Date]]-DAY(Table13[[#This Row],[Date]])+1</f>
        <v>45901</v>
      </c>
      <c r="E164" s="156">
        <f t="shared" si="8"/>
        <v>30</v>
      </c>
      <c r="F164" s="158" t="str">
        <f>IFERROR(_xlfn.XLOOKUP($A164,Raw_Data!$B:$B,Raw_Data!$OV:$OV),"")</f>
        <v/>
      </c>
      <c r="G164" s="159" t="str">
        <f>IFERROR(_xlfn.XLOOKUP($A164,Raw_Data!$B:$B,Raw_Data!$OW:$OW),"")</f>
        <v/>
      </c>
      <c r="H164" s="159"/>
      <c r="I164" s="159" t="str">
        <f>IFERROR(_xlfn.XLOOKUP($A164,Raw_Data!$B:$B,Raw_Data!$OX:$OX),"")</f>
        <v/>
      </c>
      <c r="J164" s="159"/>
      <c r="K164" s="159" t="str">
        <f>IFERROR(_xlfn.XLOOKUP($A164,Raw_Data!$B:$B,Raw_Data!NN:NN),"")</f>
        <v/>
      </c>
      <c r="L164" s="159" t="str">
        <f>IFERROR(_xlfn.XLOOKUP($A164,Raw_Data!$B:$B,Raw_Data!OZ:OZ),"")</f>
        <v/>
      </c>
      <c r="M164" s="159" t="str">
        <f>IFERROR(_xlfn.XLOOKUP($A164,Raw_Data!$B:$B,Raw_Data!PA:PA),"")</f>
        <v/>
      </c>
      <c r="N164" s="159" t="str">
        <f>IFERROR(_xlfn.XLOOKUP($A164,Raw_Data!$B:$B,Raw_Data!NQ:NQ),"")</f>
        <v/>
      </c>
      <c r="O164" s="160" t="str">
        <f>IFERROR(1-(SUMIF(PA!$B:$B,$A164,PA!$AI:$AI)/($AA164+SUMIF(PA!$B:$B,$A164,PA!$AI:$AI))),"")</f>
        <v/>
      </c>
      <c r="P164" s="160"/>
      <c r="Q164" s="161"/>
      <c r="R164" s="160" t="str">
        <f>IFERROR(1-(SUMIF(GA!$C:$C,$A164,GA!$X:$X)/($AA164+SUMIF(GA!$C:$C,$A164,GA!$X:$X))),"")</f>
        <v/>
      </c>
      <c r="S164" s="156"/>
      <c r="T164" s="161"/>
      <c r="U164" s="162" t="str">
        <f t="shared" si="9"/>
        <v/>
      </c>
      <c r="V164" s="162" t="str">
        <f>IFERROR(_xlfn.XLOOKUP($A164,Raw_Data!$B:$B,Raw_Data!$PE:$PE),"")</f>
        <v/>
      </c>
      <c r="W164" s="163" t="str">
        <f t="shared" si="11"/>
        <v/>
      </c>
      <c r="X164" s="155" t="str">
        <f>IFERROR(_xlfn.XLOOKUP($A164,Raw_Data!$B:$B,Raw_Data!$PB:$PB),"")</f>
        <v/>
      </c>
      <c r="Y164" s="155" t="str">
        <f>IFERROR(_xlfn.XLOOKUP($A164,Raw_Data!$B:$B,Raw_Data!$OU:$OU),"")</f>
        <v/>
      </c>
      <c r="Z164" s="155"/>
      <c r="AA164" s="155" t="str">
        <f>IFERROR(_xlfn.XLOOKUP($A164,Raw_Data!$B:$B,Raw_Data!$OU:$OU),"")</f>
        <v/>
      </c>
      <c r="AB164" s="155" t="str">
        <f>IFERROR(_xlfn.XLOOKUP($A164,Raw_Data!$B:$B,Raw_Data!$I:$I)/1000,"")</f>
        <v/>
      </c>
      <c r="AC164" s="164">
        <f>IFERROR(_xlfn.XLOOKUP($D164,'Modelling New'!$D:$D,'Modelling New'!$P:$P),"")</f>
        <v>4.67</v>
      </c>
      <c r="AD164" s="155">
        <f>IFERROR(_xlfn.XLOOKUP($D164,'Modelling New'!$D:$D,'Modelling New'!$T:$T)*1000,"")</f>
        <v>334526.56864559016</v>
      </c>
      <c r="AE164" s="165">
        <f>IFERROR(_xlfn.XLOOKUP($D164,'Modelling New'!$D:$D,'Modelling New'!$O:$O),"")</f>
        <v>0.78441850866236473</v>
      </c>
      <c r="AF164" s="165">
        <f>IFERROR(_xlfn.XLOOKUP($D164,'Modelling New'!$D:$D,'Modelling New'!$W:$W),"")</f>
        <v>0.15263476814388513</v>
      </c>
      <c r="AG164" s="165">
        <f>IFERROR(_xlfn.XLOOKUP($D164,'Modelling New'!$D:$D,'Modelling New'!AE:AE),"")</f>
        <v>0.99750000000000005</v>
      </c>
      <c r="AH164" s="165">
        <f>IFERROR(_xlfn.XLOOKUP($D164,'Modelling New'!$D:$D,'Modelling New'!AF:AF),"")</f>
        <v>0.99750000000000005</v>
      </c>
      <c r="AI164" s="156"/>
      <c r="AJ164" s="156"/>
      <c r="AK164" s="156"/>
      <c r="AL164" s="156"/>
      <c r="AM164" s="156"/>
      <c r="AN164" s="166"/>
      <c r="AO164" s="163"/>
      <c r="AP164" s="163"/>
      <c r="AQ164" s="163"/>
      <c r="AR164" s="155">
        <f>IFERROR(_xlfn.XLOOKUP(Table13[[#This Row],[Month Year]],Modelling[Month],Modelling[Bugt_Capacity]),"")</f>
        <v>91.32</v>
      </c>
      <c r="AS164" s="155"/>
    </row>
    <row r="165" spans="1:45" x14ac:dyDescent="0.35">
      <c r="A165" s="154">
        <f t="shared" si="10"/>
        <v>45908</v>
      </c>
      <c r="B165" s="155">
        <f>YEAR(Table13[[#This Row],[Date]])+IF(MONTH(Table13[[#This Row],[Date]])&gt;=4,1,0)</f>
        <v>2026</v>
      </c>
      <c r="C165" s="156">
        <f>YEAR(Table13[[#This Row],[Date]])</f>
        <v>2025</v>
      </c>
      <c r="D165" s="157">
        <f>Table13[[#This Row],[Date]]-DAY(Table13[[#This Row],[Date]])+1</f>
        <v>45901</v>
      </c>
      <c r="E165" s="156">
        <f t="shared" si="8"/>
        <v>30</v>
      </c>
      <c r="F165" s="158" t="str">
        <f>IFERROR(_xlfn.XLOOKUP($A165,Raw_Data!$B:$B,Raw_Data!$OV:$OV),"")</f>
        <v/>
      </c>
      <c r="G165" s="159" t="str">
        <f>IFERROR(_xlfn.XLOOKUP($A165,Raw_Data!$B:$B,Raw_Data!$OW:$OW),"")</f>
        <v/>
      </c>
      <c r="H165" s="159"/>
      <c r="I165" s="159" t="str">
        <f>IFERROR(_xlfn.XLOOKUP($A165,Raw_Data!$B:$B,Raw_Data!$OX:$OX),"")</f>
        <v/>
      </c>
      <c r="J165" s="159"/>
      <c r="K165" s="159" t="str">
        <f>IFERROR(_xlfn.XLOOKUP($A165,Raw_Data!$B:$B,Raw_Data!NN:NN),"")</f>
        <v/>
      </c>
      <c r="L165" s="159" t="str">
        <f>IFERROR(_xlfn.XLOOKUP($A165,Raw_Data!$B:$B,Raw_Data!OZ:OZ),"")</f>
        <v/>
      </c>
      <c r="M165" s="159" t="str">
        <f>IFERROR(_xlfn.XLOOKUP($A165,Raw_Data!$B:$B,Raw_Data!PA:PA),"")</f>
        <v/>
      </c>
      <c r="N165" s="159" t="str">
        <f>IFERROR(_xlfn.XLOOKUP($A165,Raw_Data!$B:$B,Raw_Data!NQ:NQ),"")</f>
        <v/>
      </c>
      <c r="O165" s="160" t="str">
        <f>IFERROR(1-(SUMIF(PA!$B:$B,$A165,PA!$AI:$AI)/($AA165+SUMIF(PA!$B:$B,$A165,PA!$AI:$AI))),"")</f>
        <v/>
      </c>
      <c r="P165" s="160"/>
      <c r="Q165" s="161"/>
      <c r="R165" s="160" t="str">
        <f>IFERROR(1-(SUMIF(GA!$C:$C,$A165,GA!$X:$X)/($AA165+SUMIF(GA!$C:$C,$A165,GA!$X:$X))),"")</f>
        <v/>
      </c>
      <c r="S165" s="156"/>
      <c r="T165" s="161"/>
      <c r="U165" s="162" t="str">
        <f t="shared" si="9"/>
        <v/>
      </c>
      <c r="V165" s="162" t="str">
        <f>IFERROR(_xlfn.XLOOKUP($A165,Raw_Data!$B:$B,Raw_Data!$PE:$PE),"")</f>
        <v/>
      </c>
      <c r="W165" s="163" t="str">
        <f t="shared" si="11"/>
        <v/>
      </c>
      <c r="X165" s="155" t="str">
        <f>IFERROR(_xlfn.XLOOKUP($A165,Raw_Data!$B:$B,Raw_Data!$PB:$PB),"")</f>
        <v/>
      </c>
      <c r="Y165" s="155" t="str">
        <f>IFERROR(_xlfn.XLOOKUP($A165,Raw_Data!$B:$B,Raw_Data!$OU:$OU),"")</f>
        <v/>
      </c>
      <c r="Z165" s="155"/>
      <c r="AA165" s="155" t="str">
        <f>IFERROR(_xlfn.XLOOKUP($A165,Raw_Data!$B:$B,Raw_Data!$OU:$OU),"")</f>
        <v/>
      </c>
      <c r="AB165" s="155" t="str">
        <f>IFERROR(_xlfn.XLOOKUP($A165,Raw_Data!$B:$B,Raw_Data!$I:$I)/1000,"")</f>
        <v/>
      </c>
      <c r="AC165" s="164">
        <f>IFERROR(_xlfn.XLOOKUP($D165,'Modelling New'!$D:$D,'Modelling New'!$P:$P),"")</f>
        <v>4.67</v>
      </c>
      <c r="AD165" s="155">
        <f>IFERROR(_xlfn.XLOOKUP($D165,'Modelling New'!$D:$D,'Modelling New'!$T:$T)*1000,"")</f>
        <v>334526.56864559016</v>
      </c>
      <c r="AE165" s="165">
        <f>IFERROR(_xlfn.XLOOKUP($D165,'Modelling New'!$D:$D,'Modelling New'!$O:$O),"")</f>
        <v>0.78441850866236473</v>
      </c>
      <c r="AF165" s="165">
        <f>IFERROR(_xlfn.XLOOKUP($D165,'Modelling New'!$D:$D,'Modelling New'!$W:$W),"")</f>
        <v>0.15263476814388513</v>
      </c>
      <c r="AG165" s="165">
        <f>IFERROR(_xlfn.XLOOKUP($D165,'Modelling New'!$D:$D,'Modelling New'!AE:AE),"")</f>
        <v>0.99750000000000005</v>
      </c>
      <c r="AH165" s="165">
        <f>IFERROR(_xlfn.XLOOKUP($D165,'Modelling New'!$D:$D,'Modelling New'!AF:AF),"")</f>
        <v>0.99750000000000005</v>
      </c>
      <c r="AI165" s="156"/>
      <c r="AJ165" s="156"/>
      <c r="AK165" s="156"/>
      <c r="AL165" s="156"/>
      <c r="AM165" s="156"/>
      <c r="AN165" s="166"/>
      <c r="AO165" s="163"/>
      <c r="AP165" s="163"/>
      <c r="AQ165" s="163"/>
      <c r="AR165" s="155">
        <f>IFERROR(_xlfn.XLOOKUP(Table13[[#This Row],[Month Year]],Modelling[Month],Modelling[Bugt_Capacity]),"")</f>
        <v>91.32</v>
      </c>
      <c r="AS165" s="155"/>
    </row>
    <row r="166" spans="1:45" x14ac:dyDescent="0.35">
      <c r="A166" s="154">
        <f t="shared" si="10"/>
        <v>45909</v>
      </c>
      <c r="B166" s="155">
        <f>YEAR(Table13[[#This Row],[Date]])+IF(MONTH(Table13[[#This Row],[Date]])&gt;=4,1,0)</f>
        <v>2026</v>
      </c>
      <c r="C166" s="156">
        <f>YEAR(Table13[[#This Row],[Date]])</f>
        <v>2025</v>
      </c>
      <c r="D166" s="157">
        <f>Table13[[#This Row],[Date]]-DAY(Table13[[#This Row],[Date]])+1</f>
        <v>45901</v>
      </c>
      <c r="E166" s="156">
        <f t="shared" si="8"/>
        <v>30</v>
      </c>
      <c r="F166" s="158" t="str">
        <f>IFERROR(_xlfn.XLOOKUP($A166,Raw_Data!$B:$B,Raw_Data!$OV:$OV),"")</f>
        <v/>
      </c>
      <c r="G166" s="159" t="str">
        <f>IFERROR(_xlfn.XLOOKUP($A166,Raw_Data!$B:$B,Raw_Data!$OW:$OW),"")</f>
        <v/>
      </c>
      <c r="H166" s="159"/>
      <c r="I166" s="159" t="str">
        <f>IFERROR(_xlfn.XLOOKUP($A166,Raw_Data!$B:$B,Raw_Data!$OX:$OX),"")</f>
        <v/>
      </c>
      <c r="J166" s="159"/>
      <c r="K166" s="159" t="str">
        <f>IFERROR(_xlfn.XLOOKUP($A166,Raw_Data!$B:$B,Raw_Data!NN:NN),"")</f>
        <v/>
      </c>
      <c r="L166" s="159" t="str">
        <f>IFERROR(_xlfn.XLOOKUP($A166,Raw_Data!$B:$B,Raw_Data!OZ:OZ),"")</f>
        <v/>
      </c>
      <c r="M166" s="159" t="str">
        <f>IFERROR(_xlfn.XLOOKUP($A166,Raw_Data!$B:$B,Raw_Data!PA:PA),"")</f>
        <v/>
      </c>
      <c r="N166" s="159" t="str">
        <f>IFERROR(_xlfn.XLOOKUP($A166,Raw_Data!$B:$B,Raw_Data!NQ:NQ),"")</f>
        <v/>
      </c>
      <c r="O166" s="160" t="str">
        <f>IFERROR(1-(SUMIF(PA!$B:$B,$A166,PA!$AI:$AI)/($AA166+SUMIF(PA!$B:$B,$A166,PA!$AI:$AI))),"")</f>
        <v/>
      </c>
      <c r="P166" s="160"/>
      <c r="Q166" s="161"/>
      <c r="R166" s="160" t="str">
        <f>IFERROR(1-(SUMIF(GA!$C:$C,$A166,GA!$X:$X)/($AA166+SUMIF(GA!$C:$C,$A166,GA!$X:$X))),"")</f>
        <v/>
      </c>
      <c r="S166" s="156"/>
      <c r="T166" s="161"/>
      <c r="U166" s="162" t="str">
        <f t="shared" si="9"/>
        <v/>
      </c>
      <c r="V166" s="162" t="str">
        <f>IFERROR(_xlfn.XLOOKUP($A166,Raw_Data!$B:$B,Raw_Data!$PE:$PE),"")</f>
        <v/>
      </c>
      <c r="W166" s="163" t="str">
        <f t="shared" si="11"/>
        <v/>
      </c>
      <c r="X166" s="155" t="str">
        <f>IFERROR(_xlfn.XLOOKUP($A166,Raw_Data!$B:$B,Raw_Data!$PB:$PB),"")</f>
        <v/>
      </c>
      <c r="Y166" s="155" t="str">
        <f>IFERROR(_xlfn.XLOOKUP($A166,Raw_Data!$B:$B,Raw_Data!$OU:$OU),"")</f>
        <v/>
      </c>
      <c r="Z166" s="155"/>
      <c r="AA166" s="155" t="str">
        <f>IFERROR(_xlfn.XLOOKUP($A166,Raw_Data!$B:$B,Raw_Data!$OU:$OU),"")</f>
        <v/>
      </c>
      <c r="AB166" s="155" t="str">
        <f>IFERROR(_xlfn.XLOOKUP($A166,Raw_Data!$B:$B,Raw_Data!$I:$I)/1000,"")</f>
        <v/>
      </c>
      <c r="AC166" s="164">
        <f>IFERROR(_xlfn.XLOOKUP($D166,'Modelling New'!$D:$D,'Modelling New'!$P:$P),"")</f>
        <v>4.67</v>
      </c>
      <c r="AD166" s="155">
        <f>IFERROR(_xlfn.XLOOKUP($D166,'Modelling New'!$D:$D,'Modelling New'!$T:$T)*1000,"")</f>
        <v>334526.56864559016</v>
      </c>
      <c r="AE166" s="165">
        <f>IFERROR(_xlfn.XLOOKUP($D166,'Modelling New'!$D:$D,'Modelling New'!$O:$O),"")</f>
        <v>0.78441850866236473</v>
      </c>
      <c r="AF166" s="165">
        <f>IFERROR(_xlfn.XLOOKUP($D166,'Modelling New'!$D:$D,'Modelling New'!$W:$W),"")</f>
        <v>0.15263476814388513</v>
      </c>
      <c r="AG166" s="165">
        <f>IFERROR(_xlfn.XLOOKUP($D166,'Modelling New'!$D:$D,'Modelling New'!AE:AE),"")</f>
        <v>0.99750000000000005</v>
      </c>
      <c r="AH166" s="165">
        <f>IFERROR(_xlfn.XLOOKUP($D166,'Modelling New'!$D:$D,'Modelling New'!AF:AF),"")</f>
        <v>0.99750000000000005</v>
      </c>
      <c r="AI166" s="156"/>
      <c r="AJ166" s="156"/>
      <c r="AK166" s="156"/>
      <c r="AL166" s="156"/>
      <c r="AM166" s="156"/>
      <c r="AN166" s="166"/>
      <c r="AO166" s="163"/>
      <c r="AP166" s="163"/>
      <c r="AQ166" s="163"/>
      <c r="AR166" s="155">
        <f>IFERROR(_xlfn.XLOOKUP(Table13[[#This Row],[Month Year]],Modelling[Month],Modelling[Bugt_Capacity]),"")</f>
        <v>91.32</v>
      </c>
      <c r="AS166" s="155"/>
    </row>
    <row r="167" spans="1:45" x14ac:dyDescent="0.35">
      <c r="A167" s="154">
        <f t="shared" si="10"/>
        <v>45910</v>
      </c>
      <c r="B167" s="155">
        <f>YEAR(Table13[[#This Row],[Date]])+IF(MONTH(Table13[[#This Row],[Date]])&gt;=4,1,0)</f>
        <v>2026</v>
      </c>
      <c r="C167" s="156">
        <f>YEAR(Table13[[#This Row],[Date]])</f>
        <v>2025</v>
      </c>
      <c r="D167" s="157">
        <f>Table13[[#This Row],[Date]]-DAY(Table13[[#This Row],[Date]])+1</f>
        <v>45901</v>
      </c>
      <c r="E167" s="156">
        <f t="shared" si="8"/>
        <v>30</v>
      </c>
      <c r="F167" s="158" t="str">
        <f>IFERROR(_xlfn.XLOOKUP($A167,Raw_Data!$B:$B,Raw_Data!$OV:$OV),"")</f>
        <v/>
      </c>
      <c r="G167" s="159" t="str">
        <f>IFERROR(_xlfn.XLOOKUP($A167,Raw_Data!$B:$B,Raw_Data!$OW:$OW),"")</f>
        <v/>
      </c>
      <c r="H167" s="159"/>
      <c r="I167" s="159" t="str">
        <f>IFERROR(_xlfn.XLOOKUP($A167,Raw_Data!$B:$B,Raw_Data!$OX:$OX),"")</f>
        <v/>
      </c>
      <c r="J167" s="159"/>
      <c r="K167" s="159" t="str">
        <f>IFERROR(_xlfn.XLOOKUP($A167,Raw_Data!$B:$B,Raw_Data!NN:NN),"")</f>
        <v/>
      </c>
      <c r="L167" s="159" t="str">
        <f>IFERROR(_xlfn.XLOOKUP($A167,Raw_Data!$B:$B,Raw_Data!OZ:OZ),"")</f>
        <v/>
      </c>
      <c r="M167" s="159" t="str">
        <f>IFERROR(_xlfn.XLOOKUP($A167,Raw_Data!$B:$B,Raw_Data!PA:PA),"")</f>
        <v/>
      </c>
      <c r="N167" s="159" t="str">
        <f>IFERROR(_xlfn.XLOOKUP($A167,Raw_Data!$B:$B,Raw_Data!NQ:NQ),"")</f>
        <v/>
      </c>
      <c r="O167" s="160" t="str">
        <f>IFERROR(1-(SUMIF(PA!$B:$B,$A167,PA!$AI:$AI)/($AA167+SUMIF(PA!$B:$B,$A167,PA!$AI:$AI))),"")</f>
        <v/>
      </c>
      <c r="P167" s="160"/>
      <c r="Q167" s="161"/>
      <c r="R167" s="160" t="str">
        <f>IFERROR(1-(SUMIF(GA!$C:$C,$A167,GA!$X:$X)/($AA167+SUMIF(GA!$C:$C,$A167,GA!$X:$X))),"")</f>
        <v/>
      </c>
      <c r="S167" s="156"/>
      <c r="T167" s="161"/>
      <c r="U167" s="162" t="str">
        <f t="shared" si="9"/>
        <v/>
      </c>
      <c r="V167" s="162" t="str">
        <f>IFERROR(_xlfn.XLOOKUP($A167,Raw_Data!$B:$B,Raw_Data!$PE:$PE),"")</f>
        <v/>
      </c>
      <c r="W167" s="163" t="str">
        <f t="shared" si="11"/>
        <v/>
      </c>
      <c r="X167" s="155" t="str">
        <f>IFERROR(_xlfn.XLOOKUP($A167,Raw_Data!$B:$B,Raw_Data!$PB:$PB),"")</f>
        <v/>
      </c>
      <c r="Y167" s="155" t="str">
        <f>IFERROR(_xlfn.XLOOKUP($A167,Raw_Data!$B:$B,Raw_Data!$OU:$OU),"")</f>
        <v/>
      </c>
      <c r="Z167" s="155"/>
      <c r="AA167" s="155" t="str">
        <f>IFERROR(_xlfn.XLOOKUP($A167,Raw_Data!$B:$B,Raw_Data!$OU:$OU),"")</f>
        <v/>
      </c>
      <c r="AB167" s="155" t="str">
        <f>IFERROR(_xlfn.XLOOKUP($A167,Raw_Data!$B:$B,Raw_Data!$I:$I)/1000,"")</f>
        <v/>
      </c>
      <c r="AC167" s="164">
        <f>IFERROR(_xlfn.XLOOKUP($D167,'Modelling New'!$D:$D,'Modelling New'!$P:$P),"")</f>
        <v>4.67</v>
      </c>
      <c r="AD167" s="155">
        <f>IFERROR(_xlfn.XLOOKUP($D167,'Modelling New'!$D:$D,'Modelling New'!$T:$T)*1000,"")</f>
        <v>334526.56864559016</v>
      </c>
      <c r="AE167" s="165">
        <f>IFERROR(_xlfn.XLOOKUP($D167,'Modelling New'!$D:$D,'Modelling New'!$O:$O),"")</f>
        <v>0.78441850866236473</v>
      </c>
      <c r="AF167" s="165">
        <f>IFERROR(_xlfn.XLOOKUP($D167,'Modelling New'!$D:$D,'Modelling New'!$W:$W),"")</f>
        <v>0.15263476814388513</v>
      </c>
      <c r="AG167" s="165">
        <f>IFERROR(_xlfn.XLOOKUP($D167,'Modelling New'!$D:$D,'Modelling New'!AE:AE),"")</f>
        <v>0.99750000000000005</v>
      </c>
      <c r="AH167" s="165">
        <f>IFERROR(_xlfn.XLOOKUP($D167,'Modelling New'!$D:$D,'Modelling New'!AF:AF),"")</f>
        <v>0.99750000000000005</v>
      </c>
      <c r="AI167" s="156"/>
      <c r="AJ167" s="156"/>
      <c r="AK167" s="156"/>
      <c r="AL167" s="156"/>
      <c r="AM167" s="156"/>
      <c r="AN167" s="166"/>
      <c r="AO167" s="163"/>
      <c r="AP167" s="163"/>
      <c r="AQ167" s="163"/>
      <c r="AR167" s="155">
        <f>IFERROR(_xlfn.XLOOKUP(Table13[[#This Row],[Month Year]],Modelling[Month],Modelling[Bugt_Capacity]),"")</f>
        <v>91.32</v>
      </c>
      <c r="AS167" s="155"/>
    </row>
    <row r="168" spans="1:45" x14ac:dyDescent="0.35">
      <c r="A168" s="154">
        <f t="shared" si="10"/>
        <v>45911</v>
      </c>
      <c r="B168" s="155">
        <f>YEAR(Table13[[#This Row],[Date]])+IF(MONTH(Table13[[#This Row],[Date]])&gt;=4,1,0)</f>
        <v>2026</v>
      </c>
      <c r="C168" s="156">
        <f>YEAR(Table13[[#This Row],[Date]])</f>
        <v>2025</v>
      </c>
      <c r="D168" s="157">
        <f>Table13[[#This Row],[Date]]-DAY(Table13[[#This Row],[Date]])+1</f>
        <v>45901</v>
      </c>
      <c r="E168" s="156">
        <f t="shared" si="8"/>
        <v>30</v>
      </c>
      <c r="F168" s="158" t="str">
        <f>IFERROR(_xlfn.XLOOKUP($A168,Raw_Data!$B:$B,Raw_Data!$OV:$OV),"")</f>
        <v/>
      </c>
      <c r="G168" s="159" t="str">
        <f>IFERROR(_xlfn.XLOOKUP($A168,Raw_Data!$B:$B,Raw_Data!$OW:$OW),"")</f>
        <v/>
      </c>
      <c r="H168" s="159"/>
      <c r="I168" s="159" t="str">
        <f>IFERROR(_xlfn.XLOOKUP($A168,Raw_Data!$B:$B,Raw_Data!$OX:$OX),"")</f>
        <v/>
      </c>
      <c r="J168" s="159"/>
      <c r="K168" s="159" t="str">
        <f>IFERROR(_xlfn.XLOOKUP($A168,Raw_Data!$B:$B,Raw_Data!NN:NN),"")</f>
        <v/>
      </c>
      <c r="L168" s="159" t="str">
        <f>IFERROR(_xlfn.XLOOKUP($A168,Raw_Data!$B:$B,Raw_Data!OZ:OZ),"")</f>
        <v/>
      </c>
      <c r="M168" s="159" t="str">
        <f>IFERROR(_xlfn.XLOOKUP($A168,Raw_Data!$B:$B,Raw_Data!PA:PA),"")</f>
        <v/>
      </c>
      <c r="N168" s="159" t="str">
        <f>IFERROR(_xlfn.XLOOKUP($A168,Raw_Data!$B:$B,Raw_Data!NQ:NQ),"")</f>
        <v/>
      </c>
      <c r="O168" s="160" t="str">
        <f>IFERROR(1-(SUMIF(PA!$B:$B,$A168,PA!$AI:$AI)/($AA168+SUMIF(PA!$B:$B,$A168,PA!$AI:$AI))),"")</f>
        <v/>
      </c>
      <c r="P168" s="160"/>
      <c r="Q168" s="161"/>
      <c r="R168" s="160" t="str">
        <f>IFERROR(1-(SUMIF(GA!$C:$C,$A168,GA!$X:$X)/($AA168+SUMIF(GA!$C:$C,$A168,GA!$X:$X))),"")</f>
        <v/>
      </c>
      <c r="S168" s="156"/>
      <c r="T168" s="161"/>
      <c r="U168" s="162" t="str">
        <f t="shared" si="9"/>
        <v/>
      </c>
      <c r="V168" s="162" t="str">
        <f>IFERROR(_xlfn.XLOOKUP($A168,Raw_Data!$B:$B,Raw_Data!$PE:$PE),"")</f>
        <v/>
      </c>
      <c r="W168" s="163" t="str">
        <f t="shared" si="11"/>
        <v/>
      </c>
      <c r="X168" s="155" t="str">
        <f>IFERROR(_xlfn.XLOOKUP($A168,Raw_Data!$B:$B,Raw_Data!$PB:$PB),"")</f>
        <v/>
      </c>
      <c r="Y168" s="155" t="str">
        <f>IFERROR(_xlfn.XLOOKUP($A168,Raw_Data!$B:$B,Raw_Data!$OU:$OU),"")</f>
        <v/>
      </c>
      <c r="Z168" s="155"/>
      <c r="AA168" s="155" t="str">
        <f>IFERROR(_xlfn.XLOOKUP($A168,Raw_Data!$B:$B,Raw_Data!$OU:$OU),"")</f>
        <v/>
      </c>
      <c r="AB168" s="155" t="str">
        <f>IFERROR(_xlfn.XLOOKUP($A168,Raw_Data!$B:$B,Raw_Data!$I:$I)/1000,"")</f>
        <v/>
      </c>
      <c r="AC168" s="164">
        <f>IFERROR(_xlfn.XLOOKUP($D168,'Modelling New'!$D:$D,'Modelling New'!$P:$P),"")</f>
        <v>4.67</v>
      </c>
      <c r="AD168" s="155">
        <f>IFERROR(_xlfn.XLOOKUP($D168,'Modelling New'!$D:$D,'Modelling New'!$T:$T)*1000,"")</f>
        <v>334526.56864559016</v>
      </c>
      <c r="AE168" s="165">
        <f>IFERROR(_xlfn.XLOOKUP($D168,'Modelling New'!$D:$D,'Modelling New'!$O:$O),"")</f>
        <v>0.78441850866236473</v>
      </c>
      <c r="AF168" s="165">
        <f>IFERROR(_xlfn.XLOOKUP($D168,'Modelling New'!$D:$D,'Modelling New'!$W:$W),"")</f>
        <v>0.15263476814388513</v>
      </c>
      <c r="AG168" s="165">
        <f>IFERROR(_xlfn.XLOOKUP($D168,'Modelling New'!$D:$D,'Modelling New'!AE:AE),"")</f>
        <v>0.99750000000000005</v>
      </c>
      <c r="AH168" s="165">
        <f>IFERROR(_xlfn.XLOOKUP($D168,'Modelling New'!$D:$D,'Modelling New'!AF:AF),"")</f>
        <v>0.99750000000000005</v>
      </c>
      <c r="AI168" s="156"/>
      <c r="AJ168" s="156"/>
      <c r="AK168" s="156"/>
      <c r="AL168" s="156"/>
      <c r="AM168" s="156"/>
      <c r="AN168" s="166"/>
      <c r="AO168" s="163"/>
      <c r="AP168" s="163"/>
      <c r="AQ168" s="163"/>
      <c r="AR168" s="155">
        <f>IFERROR(_xlfn.XLOOKUP(Table13[[#This Row],[Month Year]],Modelling[Month],Modelling[Bugt_Capacity]),"")</f>
        <v>91.32</v>
      </c>
      <c r="AS168" s="155"/>
    </row>
    <row r="169" spans="1:45" x14ac:dyDescent="0.35">
      <c r="A169" s="154">
        <f t="shared" si="10"/>
        <v>45912</v>
      </c>
      <c r="B169" s="155">
        <f>YEAR(Table13[[#This Row],[Date]])+IF(MONTH(Table13[[#This Row],[Date]])&gt;=4,1,0)</f>
        <v>2026</v>
      </c>
      <c r="C169" s="156">
        <f>YEAR(Table13[[#This Row],[Date]])</f>
        <v>2025</v>
      </c>
      <c r="D169" s="157">
        <f>Table13[[#This Row],[Date]]-DAY(Table13[[#This Row],[Date]])+1</f>
        <v>45901</v>
      </c>
      <c r="E169" s="156">
        <f t="shared" si="8"/>
        <v>30</v>
      </c>
      <c r="F169" s="158" t="str">
        <f>IFERROR(_xlfn.XLOOKUP($A169,Raw_Data!$B:$B,Raw_Data!$OV:$OV),"")</f>
        <v/>
      </c>
      <c r="G169" s="159" t="str">
        <f>IFERROR(_xlfn.XLOOKUP($A169,Raw_Data!$B:$B,Raw_Data!$OW:$OW),"")</f>
        <v/>
      </c>
      <c r="H169" s="159"/>
      <c r="I169" s="159" t="str">
        <f>IFERROR(_xlfn.XLOOKUP($A169,Raw_Data!$B:$B,Raw_Data!$OX:$OX),"")</f>
        <v/>
      </c>
      <c r="J169" s="159"/>
      <c r="K169" s="159" t="str">
        <f>IFERROR(_xlfn.XLOOKUP($A169,Raw_Data!$B:$B,Raw_Data!NN:NN),"")</f>
        <v/>
      </c>
      <c r="L169" s="159" t="str">
        <f>IFERROR(_xlfn.XLOOKUP($A169,Raw_Data!$B:$B,Raw_Data!OZ:OZ),"")</f>
        <v/>
      </c>
      <c r="M169" s="159" t="str">
        <f>IFERROR(_xlfn.XLOOKUP($A169,Raw_Data!$B:$B,Raw_Data!PA:PA),"")</f>
        <v/>
      </c>
      <c r="N169" s="159" t="str">
        <f>IFERROR(_xlfn.XLOOKUP($A169,Raw_Data!$B:$B,Raw_Data!NQ:NQ),"")</f>
        <v/>
      </c>
      <c r="O169" s="160" t="str">
        <f>IFERROR(1-(SUMIF(PA!$B:$B,$A169,PA!$AI:$AI)/($AA169+SUMIF(PA!$B:$B,$A169,PA!$AI:$AI))),"")</f>
        <v/>
      </c>
      <c r="P169" s="160"/>
      <c r="Q169" s="161"/>
      <c r="R169" s="160" t="str">
        <f>IFERROR(1-(SUMIF(GA!$C:$C,$A169,GA!$X:$X)/($AA169+SUMIF(GA!$C:$C,$A169,GA!$X:$X))),"")</f>
        <v/>
      </c>
      <c r="S169" s="156"/>
      <c r="T169" s="161"/>
      <c r="U169" s="162" t="str">
        <f t="shared" si="9"/>
        <v/>
      </c>
      <c r="V169" s="162" t="str">
        <f>IFERROR(_xlfn.XLOOKUP($A169,Raw_Data!$B:$B,Raw_Data!$PE:$PE),"")</f>
        <v/>
      </c>
      <c r="W169" s="163" t="str">
        <f t="shared" si="11"/>
        <v/>
      </c>
      <c r="X169" s="155" t="str">
        <f>IFERROR(_xlfn.XLOOKUP($A169,Raw_Data!$B:$B,Raw_Data!$PB:$PB),"")</f>
        <v/>
      </c>
      <c r="Y169" s="155" t="str">
        <f>IFERROR(_xlfn.XLOOKUP($A169,Raw_Data!$B:$B,Raw_Data!$OU:$OU),"")</f>
        <v/>
      </c>
      <c r="Z169" s="155"/>
      <c r="AA169" s="155" t="str">
        <f>IFERROR(_xlfn.XLOOKUP($A169,Raw_Data!$B:$B,Raw_Data!$OU:$OU),"")</f>
        <v/>
      </c>
      <c r="AB169" s="155" t="str">
        <f>IFERROR(_xlfn.XLOOKUP($A169,Raw_Data!$B:$B,Raw_Data!$I:$I)/1000,"")</f>
        <v/>
      </c>
      <c r="AC169" s="164">
        <f>IFERROR(_xlfn.XLOOKUP($D169,'Modelling New'!$D:$D,'Modelling New'!$P:$P),"")</f>
        <v>4.67</v>
      </c>
      <c r="AD169" s="155">
        <f>IFERROR(_xlfn.XLOOKUP($D169,'Modelling New'!$D:$D,'Modelling New'!$T:$T)*1000,"")</f>
        <v>334526.56864559016</v>
      </c>
      <c r="AE169" s="165">
        <f>IFERROR(_xlfn.XLOOKUP($D169,'Modelling New'!$D:$D,'Modelling New'!$O:$O),"")</f>
        <v>0.78441850866236473</v>
      </c>
      <c r="AF169" s="165">
        <f>IFERROR(_xlfn.XLOOKUP($D169,'Modelling New'!$D:$D,'Modelling New'!$W:$W),"")</f>
        <v>0.15263476814388513</v>
      </c>
      <c r="AG169" s="165">
        <f>IFERROR(_xlfn.XLOOKUP($D169,'Modelling New'!$D:$D,'Modelling New'!AE:AE),"")</f>
        <v>0.99750000000000005</v>
      </c>
      <c r="AH169" s="165">
        <f>IFERROR(_xlfn.XLOOKUP($D169,'Modelling New'!$D:$D,'Modelling New'!AF:AF),"")</f>
        <v>0.99750000000000005</v>
      </c>
      <c r="AI169" s="156"/>
      <c r="AJ169" s="156"/>
      <c r="AK169" s="156"/>
      <c r="AL169" s="156"/>
      <c r="AM169" s="156"/>
      <c r="AN169" s="166"/>
      <c r="AO169" s="163"/>
      <c r="AP169" s="163"/>
      <c r="AQ169" s="163"/>
      <c r="AR169" s="155">
        <f>IFERROR(_xlfn.XLOOKUP(Table13[[#This Row],[Month Year]],Modelling[Month],Modelling[Bugt_Capacity]),"")</f>
        <v>91.32</v>
      </c>
      <c r="AS169" s="155"/>
    </row>
    <row r="170" spans="1:45" x14ac:dyDescent="0.35">
      <c r="A170" s="154">
        <f t="shared" si="10"/>
        <v>45913</v>
      </c>
      <c r="B170" s="155">
        <f>YEAR(Table13[[#This Row],[Date]])+IF(MONTH(Table13[[#This Row],[Date]])&gt;=4,1,0)</f>
        <v>2026</v>
      </c>
      <c r="C170" s="156">
        <f>YEAR(Table13[[#This Row],[Date]])</f>
        <v>2025</v>
      </c>
      <c r="D170" s="157">
        <f>Table13[[#This Row],[Date]]-DAY(Table13[[#This Row],[Date]])+1</f>
        <v>45901</v>
      </c>
      <c r="E170" s="156">
        <f t="shared" si="8"/>
        <v>30</v>
      </c>
      <c r="F170" s="158" t="str">
        <f>IFERROR(_xlfn.XLOOKUP($A170,Raw_Data!$B:$B,Raw_Data!$OV:$OV),"")</f>
        <v/>
      </c>
      <c r="G170" s="159" t="str">
        <f>IFERROR(_xlfn.XLOOKUP($A170,Raw_Data!$B:$B,Raw_Data!$OW:$OW),"")</f>
        <v/>
      </c>
      <c r="H170" s="159"/>
      <c r="I170" s="159" t="str">
        <f>IFERROR(_xlfn.XLOOKUP($A170,Raw_Data!$B:$B,Raw_Data!$OX:$OX),"")</f>
        <v/>
      </c>
      <c r="J170" s="159"/>
      <c r="K170" s="159" t="str">
        <f>IFERROR(_xlfn.XLOOKUP($A170,Raw_Data!$B:$B,Raw_Data!NN:NN),"")</f>
        <v/>
      </c>
      <c r="L170" s="159" t="str">
        <f>IFERROR(_xlfn.XLOOKUP($A170,Raw_Data!$B:$B,Raw_Data!OZ:OZ),"")</f>
        <v/>
      </c>
      <c r="M170" s="159" t="str">
        <f>IFERROR(_xlfn.XLOOKUP($A170,Raw_Data!$B:$B,Raw_Data!PA:PA),"")</f>
        <v/>
      </c>
      <c r="N170" s="159" t="str">
        <f>IFERROR(_xlfn.XLOOKUP($A170,Raw_Data!$B:$B,Raw_Data!NQ:NQ),"")</f>
        <v/>
      </c>
      <c r="O170" s="160" t="str">
        <f>IFERROR(1-(SUMIF(PA!$B:$B,$A170,PA!$AI:$AI)/($AA170+SUMIF(PA!$B:$B,$A170,PA!$AI:$AI))),"")</f>
        <v/>
      </c>
      <c r="P170" s="160"/>
      <c r="Q170" s="161"/>
      <c r="R170" s="160" t="str">
        <f>IFERROR(1-(SUMIF(GA!$C:$C,$A170,GA!$X:$X)/($AA170+SUMIF(GA!$C:$C,$A170,GA!$X:$X))),"")</f>
        <v/>
      </c>
      <c r="S170" s="156"/>
      <c r="T170" s="161"/>
      <c r="U170" s="162" t="str">
        <f t="shared" si="9"/>
        <v/>
      </c>
      <c r="V170" s="162" t="str">
        <f>IFERROR(_xlfn.XLOOKUP($A170,Raw_Data!$B:$B,Raw_Data!$PE:$PE),"")</f>
        <v/>
      </c>
      <c r="W170" s="163" t="str">
        <f t="shared" si="11"/>
        <v/>
      </c>
      <c r="X170" s="155" t="str">
        <f>IFERROR(_xlfn.XLOOKUP($A170,Raw_Data!$B:$B,Raw_Data!$PB:$PB),"")</f>
        <v/>
      </c>
      <c r="Y170" s="155" t="str">
        <f>IFERROR(_xlfn.XLOOKUP($A170,Raw_Data!$B:$B,Raw_Data!$OU:$OU),"")</f>
        <v/>
      </c>
      <c r="Z170" s="155"/>
      <c r="AA170" s="155" t="str">
        <f>IFERROR(_xlfn.XLOOKUP($A170,Raw_Data!$B:$B,Raw_Data!$OU:$OU),"")</f>
        <v/>
      </c>
      <c r="AB170" s="155" t="str">
        <f>IFERROR(_xlfn.XLOOKUP($A170,Raw_Data!$B:$B,Raw_Data!$I:$I)/1000,"")</f>
        <v/>
      </c>
      <c r="AC170" s="164">
        <f>IFERROR(_xlfn.XLOOKUP($D170,'Modelling New'!$D:$D,'Modelling New'!$P:$P),"")</f>
        <v>4.67</v>
      </c>
      <c r="AD170" s="155">
        <f>IFERROR(_xlfn.XLOOKUP($D170,'Modelling New'!$D:$D,'Modelling New'!$T:$T)*1000,"")</f>
        <v>334526.56864559016</v>
      </c>
      <c r="AE170" s="165">
        <f>IFERROR(_xlfn.XLOOKUP($D170,'Modelling New'!$D:$D,'Modelling New'!$O:$O),"")</f>
        <v>0.78441850866236473</v>
      </c>
      <c r="AF170" s="165">
        <f>IFERROR(_xlfn.XLOOKUP($D170,'Modelling New'!$D:$D,'Modelling New'!$W:$W),"")</f>
        <v>0.15263476814388513</v>
      </c>
      <c r="AG170" s="165">
        <f>IFERROR(_xlfn.XLOOKUP($D170,'Modelling New'!$D:$D,'Modelling New'!AE:AE),"")</f>
        <v>0.99750000000000005</v>
      </c>
      <c r="AH170" s="165">
        <f>IFERROR(_xlfn.XLOOKUP($D170,'Modelling New'!$D:$D,'Modelling New'!AF:AF),"")</f>
        <v>0.99750000000000005</v>
      </c>
      <c r="AI170" s="156"/>
      <c r="AJ170" s="156"/>
      <c r="AK170" s="156"/>
      <c r="AL170" s="156"/>
      <c r="AM170" s="156"/>
      <c r="AN170" s="166"/>
      <c r="AO170" s="163"/>
      <c r="AP170" s="163"/>
      <c r="AQ170" s="163"/>
      <c r="AR170" s="155">
        <f>IFERROR(_xlfn.XLOOKUP(Table13[[#This Row],[Month Year]],Modelling[Month],Modelling[Bugt_Capacity]),"")</f>
        <v>91.32</v>
      </c>
      <c r="AS170" s="155"/>
    </row>
    <row r="171" spans="1:45" x14ac:dyDescent="0.35">
      <c r="A171" s="154">
        <f t="shared" si="10"/>
        <v>45914</v>
      </c>
      <c r="B171" s="155">
        <f>YEAR(Table13[[#This Row],[Date]])+IF(MONTH(Table13[[#This Row],[Date]])&gt;=4,1,0)</f>
        <v>2026</v>
      </c>
      <c r="C171" s="156">
        <f>YEAR(Table13[[#This Row],[Date]])</f>
        <v>2025</v>
      </c>
      <c r="D171" s="157">
        <f>Table13[[#This Row],[Date]]-DAY(Table13[[#This Row],[Date]])+1</f>
        <v>45901</v>
      </c>
      <c r="E171" s="156">
        <f t="shared" si="8"/>
        <v>30</v>
      </c>
      <c r="F171" s="158" t="str">
        <f>IFERROR(_xlfn.XLOOKUP($A171,Raw_Data!$B:$B,Raw_Data!$OV:$OV),"")</f>
        <v/>
      </c>
      <c r="G171" s="159" t="str">
        <f>IFERROR(_xlfn.XLOOKUP($A171,Raw_Data!$B:$B,Raw_Data!$OW:$OW),"")</f>
        <v/>
      </c>
      <c r="H171" s="159"/>
      <c r="I171" s="159" t="str">
        <f>IFERROR(_xlfn.XLOOKUP($A171,Raw_Data!$B:$B,Raw_Data!$OX:$OX),"")</f>
        <v/>
      </c>
      <c r="J171" s="159"/>
      <c r="K171" s="159" t="str">
        <f>IFERROR(_xlfn.XLOOKUP($A171,Raw_Data!$B:$B,Raw_Data!NN:NN),"")</f>
        <v/>
      </c>
      <c r="L171" s="159" t="str">
        <f>IFERROR(_xlfn.XLOOKUP($A171,Raw_Data!$B:$B,Raw_Data!OZ:OZ),"")</f>
        <v/>
      </c>
      <c r="M171" s="159" t="str">
        <f>IFERROR(_xlfn.XLOOKUP($A171,Raw_Data!$B:$B,Raw_Data!PA:PA),"")</f>
        <v/>
      </c>
      <c r="N171" s="159" t="str">
        <f>IFERROR(_xlfn.XLOOKUP($A171,Raw_Data!$B:$B,Raw_Data!NQ:NQ),"")</f>
        <v/>
      </c>
      <c r="O171" s="160" t="str">
        <f>IFERROR(1-(SUMIF(PA!$B:$B,$A171,PA!$AI:$AI)/($AA171+SUMIF(PA!$B:$B,$A171,PA!$AI:$AI))),"")</f>
        <v/>
      </c>
      <c r="P171" s="160"/>
      <c r="Q171" s="161"/>
      <c r="R171" s="160" t="str">
        <f>IFERROR(1-(SUMIF(GA!$C:$C,$A171,GA!$X:$X)/($AA171+SUMIF(GA!$C:$C,$A171,GA!$X:$X))),"")</f>
        <v/>
      </c>
      <c r="S171" s="156"/>
      <c r="T171" s="161"/>
      <c r="U171" s="162" t="str">
        <f t="shared" si="9"/>
        <v/>
      </c>
      <c r="V171" s="162" t="str">
        <f>IFERROR(_xlfn.XLOOKUP($A171,Raw_Data!$B:$B,Raw_Data!$PE:$PE),"")</f>
        <v/>
      </c>
      <c r="W171" s="163" t="str">
        <f t="shared" si="11"/>
        <v/>
      </c>
      <c r="X171" s="155" t="str">
        <f>IFERROR(_xlfn.XLOOKUP($A171,Raw_Data!$B:$B,Raw_Data!$PB:$PB),"")</f>
        <v/>
      </c>
      <c r="Y171" s="155" t="str">
        <f>IFERROR(_xlfn.XLOOKUP($A171,Raw_Data!$B:$B,Raw_Data!$OU:$OU),"")</f>
        <v/>
      </c>
      <c r="Z171" s="155"/>
      <c r="AA171" s="155" t="str">
        <f>IFERROR(_xlfn.XLOOKUP($A171,Raw_Data!$B:$B,Raw_Data!$OU:$OU),"")</f>
        <v/>
      </c>
      <c r="AB171" s="155" t="str">
        <f>IFERROR(_xlfn.XLOOKUP($A171,Raw_Data!$B:$B,Raw_Data!$I:$I)/1000,"")</f>
        <v/>
      </c>
      <c r="AC171" s="164">
        <f>IFERROR(_xlfn.XLOOKUP($D171,'Modelling New'!$D:$D,'Modelling New'!$P:$P),"")</f>
        <v>4.67</v>
      </c>
      <c r="AD171" s="155">
        <f>IFERROR(_xlfn.XLOOKUP($D171,'Modelling New'!$D:$D,'Modelling New'!$T:$T)*1000,"")</f>
        <v>334526.56864559016</v>
      </c>
      <c r="AE171" s="165">
        <f>IFERROR(_xlfn.XLOOKUP($D171,'Modelling New'!$D:$D,'Modelling New'!$O:$O),"")</f>
        <v>0.78441850866236473</v>
      </c>
      <c r="AF171" s="165">
        <f>IFERROR(_xlfn.XLOOKUP($D171,'Modelling New'!$D:$D,'Modelling New'!$W:$W),"")</f>
        <v>0.15263476814388513</v>
      </c>
      <c r="AG171" s="165">
        <f>IFERROR(_xlfn.XLOOKUP($D171,'Modelling New'!$D:$D,'Modelling New'!AE:AE),"")</f>
        <v>0.99750000000000005</v>
      </c>
      <c r="AH171" s="165">
        <f>IFERROR(_xlfn.XLOOKUP($D171,'Modelling New'!$D:$D,'Modelling New'!AF:AF),"")</f>
        <v>0.99750000000000005</v>
      </c>
      <c r="AI171" s="156"/>
      <c r="AJ171" s="156"/>
      <c r="AK171" s="156"/>
      <c r="AL171" s="156"/>
      <c r="AM171" s="156"/>
      <c r="AN171" s="166"/>
      <c r="AO171" s="163"/>
      <c r="AP171" s="163"/>
      <c r="AQ171" s="163"/>
      <c r="AR171" s="155">
        <f>IFERROR(_xlfn.XLOOKUP(Table13[[#This Row],[Month Year]],Modelling[Month],Modelling[Bugt_Capacity]),"")</f>
        <v>91.32</v>
      </c>
      <c r="AS171" s="155"/>
    </row>
    <row r="172" spans="1:45" x14ac:dyDescent="0.35">
      <c r="A172" s="154">
        <f t="shared" si="10"/>
        <v>45915</v>
      </c>
      <c r="B172" s="155">
        <f>YEAR(Table13[[#This Row],[Date]])+IF(MONTH(Table13[[#This Row],[Date]])&gt;=4,1,0)</f>
        <v>2026</v>
      </c>
      <c r="C172" s="156">
        <f>YEAR(Table13[[#This Row],[Date]])</f>
        <v>2025</v>
      </c>
      <c r="D172" s="157">
        <f>Table13[[#This Row],[Date]]-DAY(Table13[[#This Row],[Date]])+1</f>
        <v>45901</v>
      </c>
      <c r="E172" s="156">
        <f t="shared" si="8"/>
        <v>30</v>
      </c>
      <c r="F172" s="158" t="str">
        <f>IFERROR(_xlfn.XLOOKUP($A172,Raw_Data!$B:$B,Raw_Data!$OV:$OV),"")</f>
        <v/>
      </c>
      <c r="G172" s="159" t="str">
        <f>IFERROR(_xlfn.XLOOKUP($A172,Raw_Data!$B:$B,Raw_Data!$OW:$OW),"")</f>
        <v/>
      </c>
      <c r="H172" s="159"/>
      <c r="I172" s="159" t="str">
        <f>IFERROR(_xlfn.XLOOKUP($A172,Raw_Data!$B:$B,Raw_Data!$OX:$OX),"")</f>
        <v/>
      </c>
      <c r="J172" s="159"/>
      <c r="K172" s="159" t="str">
        <f>IFERROR(_xlfn.XLOOKUP($A172,Raw_Data!$B:$B,Raw_Data!NN:NN),"")</f>
        <v/>
      </c>
      <c r="L172" s="159" t="str">
        <f>IFERROR(_xlfn.XLOOKUP($A172,Raw_Data!$B:$B,Raw_Data!OZ:OZ),"")</f>
        <v/>
      </c>
      <c r="M172" s="159" t="str">
        <f>IFERROR(_xlfn.XLOOKUP($A172,Raw_Data!$B:$B,Raw_Data!PA:PA),"")</f>
        <v/>
      </c>
      <c r="N172" s="159" t="str">
        <f>IFERROR(_xlfn.XLOOKUP($A172,Raw_Data!$B:$B,Raw_Data!NQ:NQ),"")</f>
        <v/>
      </c>
      <c r="O172" s="160" t="str">
        <f>IFERROR(1-(SUMIF(PA!$B:$B,$A172,PA!$AI:$AI)/($AA172+SUMIF(PA!$B:$B,$A172,PA!$AI:$AI))),"")</f>
        <v/>
      </c>
      <c r="P172" s="160"/>
      <c r="Q172" s="161"/>
      <c r="R172" s="160" t="str">
        <f>IFERROR(1-(SUMIF(GA!$C:$C,$A172,GA!$X:$X)/($AA172+SUMIF(GA!$C:$C,$A172,GA!$X:$X))),"")</f>
        <v/>
      </c>
      <c r="S172" s="156"/>
      <c r="T172" s="161"/>
      <c r="U172" s="162" t="str">
        <f t="shared" si="9"/>
        <v/>
      </c>
      <c r="V172" s="162" t="str">
        <f>IFERROR(_xlfn.XLOOKUP($A172,Raw_Data!$B:$B,Raw_Data!$PE:$PE),"")</f>
        <v/>
      </c>
      <c r="W172" s="163" t="str">
        <f t="shared" si="11"/>
        <v/>
      </c>
      <c r="X172" s="155" t="str">
        <f>IFERROR(_xlfn.XLOOKUP($A172,Raw_Data!$B:$B,Raw_Data!$PB:$PB),"")</f>
        <v/>
      </c>
      <c r="Y172" s="155" t="str">
        <f>IFERROR(_xlfn.XLOOKUP($A172,Raw_Data!$B:$B,Raw_Data!$OU:$OU),"")</f>
        <v/>
      </c>
      <c r="Z172" s="155"/>
      <c r="AA172" s="155" t="str">
        <f>IFERROR(_xlfn.XLOOKUP($A172,Raw_Data!$B:$B,Raw_Data!$OU:$OU),"")</f>
        <v/>
      </c>
      <c r="AB172" s="155" t="str">
        <f>IFERROR(_xlfn.XLOOKUP($A172,Raw_Data!$B:$B,Raw_Data!$I:$I)/1000,"")</f>
        <v/>
      </c>
      <c r="AC172" s="164">
        <f>IFERROR(_xlfn.XLOOKUP($D172,'Modelling New'!$D:$D,'Modelling New'!$P:$P),"")</f>
        <v>4.67</v>
      </c>
      <c r="AD172" s="155">
        <f>IFERROR(_xlfn.XLOOKUP($D172,'Modelling New'!$D:$D,'Modelling New'!$T:$T)*1000,"")</f>
        <v>334526.56864559016</v>
      </c>
      <c r="AE172" s="165">
        <f>IFERROR(_xlfn.XLOOKUP($D172,'Modelling New'!$D:$D,'Modelling New'!$O:$O),"")</f>
        <v>0.78441850866236473</v>
      </c>
      <c r="AF172" s="165">
        <f>IFERROR(_xlfn.XLOOKUP($D172,'Modelling New'!$D:$D,'Modelling New'!$W:$W),"")</f>
        <v>0.15263476814388513</v>
      </c>
      <c r="AG172" s="165">
        <f>IFERROR(_xlfn.XLOOKUP($D172,'Modelling New'!$D:$D,'Modelling New'!AE:AE),"")</f>
        <v>0.99750000000000005</v>
      </c>
      <c r="AH172" s="165">
        <f>IFERROR(_xlfn.XLOOKUP($D172,'Modelling New'!$D:$D,'Modelling New'!AF:AF),"")</f>
        <v>0.99750000000000005</v>
      </c>
      <c r="AI172" s="156"/>
      <c r="AJ172" s="156"/>
      <c r="AK172" s="156"/>
      <c r="AL172" s="156"/>
      <c r="AM172" s="156"/>
      <c r="AN172" s="166"/>
      <c r="AO172" s="163"/>
      <c r="AP172" s="163"/>
      <c r="AQ172" s="163"/>
      <c r="AR172" s="155">
        <f>IFERROR(_xlfn.XLOOKUP(Table13[[#This Row],[Month Year]],Modelling[Month],Modelling[Bugt_Capacity]),"")</f>
        <v>91.32</v>
      </c>
      <c r="AS172" s="155"/>
    </row>
    <row r="173" spans="1:45" x14ac:dyDescent="0.35">
      <c r="A173" s="154">
        <f t="shared" si="10"/>
        <v>45916</v>
      </c>
      <c r="B173" s="155">
        <f>YEAR(Table13[[#This Row],[Date]])+IF(MONTH(Table13[[#This Row],[Date]])&gt;=4,1,0)</f>
        <v>2026</v>
      </c>
      <c r="C173" s="156">
        <f>YEAR(Table13[[#This Row],[Date]])</f>
        <v>2025</v>
      </c>
      <c r="D173" s="157">
        <f>Table13[[#This Row],[Date]]-DAY(Table13[[#This Row],[Date]])+1</f>
        <v>45901</v>
      </c>
      <c r="E173" s="156">
        <f t="shared" si="8"/>
        <v>30</v>
      </c>
      <c r="F173" s="158" t="str">
        <f>IFERROR(_xlfn.XLOOKUP($A173,Raw_Data!$B:$B,Raw_Data!$OV:$OV),"")</f>
        <v/>
      </c>
      <c r="G173" s="159" t="str">
        <f>IFERROR(_xlfn.XLOOKUP($A173,Raw_Data!$B:$B,Raw_Data!$OW:$OW),"")</f>
        <v/>
      </c>
      <c r="H173" s="159"/>
      <c r="I173" s="159" t="str">
        <f>IFERROR(_xlfn.XLOOKUP($A173,Raw_Data!$B:$B,Raw_Data!$OX:$OX),"")</f>
        <v/>
      </c>
      <c r="J173" s="159"/>
      <c r="K173" s="159" t="str">
        <f>IFERROR(_xlfn.XLOOKUP($A173,Raw_Data!$B:$B,Raw_Data!NN:NN),"")</f>
        <v/>
      </c>
      <c r="L173" s="159" t="str">
        <f>IFERROR(_xlfn.XLOOKUP($A173,Raw_Data!$B:$B,Raw_Data!OZ:OZ),"")</f>
        <v/>
      </c>
      <c r="M173" s="159" t="str">
        <f>IFERROR(_xlfn.XLOOKUP($A173,Raw_Data!$B:$B,Raw_Data!PA:PA),"")</f>
        <v/>
      </c>
      <c r="N173" s="159" t="str">
        <f>IFERROR(_xlfn.XLOOKUP($A173,Raw_Data!$B:$B,Raw_Data!NQ:NQ),"")</f>
        <v/>
      </c>
      <c r="O173" s="160" t="str">
        <f>IFERROR(1-(SUMIF(PA!$B:$B,$A173,PA!$AI:$AI)/($AA173+SUMIF(PA!$B:$B,$A173,PA!$AI:$AI))),"")</f>
        <v/>
      </c>
      <c r="P173" s="160"/>
      <c r="Q173" s="161"/>
      <c r="R173" s="160" t="str">
        <f>IFERROR(1-(SUMIF(GA!$C:$C,$A173,GA!$X:$X)/($AA173+SUMIF(GA!$C:$C,$A173,GA!$X:$X))),"")</f>
        <v/>
      </c>
      <c r="S173" s="156"/>
      <c r="T173" s="161"/>
      <c r="U173" s="162" t="str">
        <f t="shared" si="9"/>
        <v/>
      </c>
      <c r="V173" s="162" t="str">
        <f>IFERROR(_xlfn.XLOOKUP($A173,Raw_Data!$B:$B,Raw_Data!$PE:$PE),"")</f>
        <v/>
      </c>
      <c r="W173" s="163" t="str">
        <f t="shared" si="11"/>
        <v/>
      </c>
      <c r="X173" s="155" t="str">
        <f>IFERROR(_xlfn.XLOOKUP($A173,Raw_Data!$B:$B,Raw_Data!$PB:$PB),"")</f>
        <v/>
      </c>
      <c r="Y173" s="155" t="str">
        <f>IFERROR(_xlfn.XLOOKUP($A173,Raw_Data!$B:$B,Raw_Data!$OU:$OU),"")</f>
        <v/>
      </c>
      <c r="Z173" s="155"/>
      <c r="AA173" s="155" t="str">
        <f>IFERROR(_xlfn.XLOOKUP($A173,Raw_Data!$B:$B,Raw_Data!$OU:$OU),"")</f>
        <v/>
      </c>
      <c r="AB173" s="155" t="str">
        <f>IFERROR(_xlfn.XLOOKUP($A173,Raw_Data!$B:$B,Raw_Data!$I:$I)/1000,"")</f>
        <v/>
      </c>
      <c r="AC173" s="164">
        <f>IFERROR(_xlfn.XLOOKUP($D173,'Modelling New'!$D:$D,'Modelling New'!$P:$P),"")</f>
        <v>4.67</v>
      </c>
      <c r="AD173" s="155">
        <f>IFERROR(_xlfn.XLOOKUP($D173,'Modelling New'!$D:$D,'Modelling New'!$T:$T)*1000,"")</f>
        <v>334526.56864559016</v>
      </c>
      <c r="AE173" s="165">
        <f>IFERROR(_xlfn.XLOOKUP($D173,'Modelling New'!$D:$D,'Modelling New'!$O:$O),"")</f>
        <v>0.78441850866236473</v>
      </c>
      <c r="AF173" s="165">
        <f>IFERROR(_xlfn.XLOOKUP($D173,'Modelling New'!$D:$D,'Modelling New'!$W:$W),"")</f>
        <v>0.15263476814388513</v>
      </c>
      <c r="AG173" s="165">
        <f>IFERROR(_xlfn.XLOOKUP($D173,'Modelling New'!$D:$D,'Modelling New'!AE:AE),"")</f>
        <v>0.99750000000000005</v>
      </c>
      <c r="AH173" s="165">
        <f>IFERROR(_xlfn.XLOOKUP($D173,'Modelling New'!$D:$D,'Modelling New'!AF:AF),"")</f>
        <v>0.99750000000000005</v>
      </c>
      <c r="AI173" s="156"/>
      <c r="AJ173" s="156"/>
      <c r="AK173" s="156"/>
      <c r="AL173" s="156"/>
      <c r="AM173" s="156"/>
      <c r="AN173" s="166"/>
      <c r="AO173" s="163"/>
      <c r="AP173" s="163"/>
      <c r="AQ173" s="163"/>
      <c r="AR173" s="155">
        <f>IFERROR(_xlfn.XLOOKUP(Table13[[#This Row],[Month Year]],Modelling[Month],Modelling[Bugt_Capacity]),"")</f>
        <v>91.32</v>
      </c>
      <c r="AS173" s="155"/>
    </row>
    <row r="174" spans="1:45" x14ac:dyDescent="0.35">
      <c r="A174" s="154">
        <f t="shared" si="10"/>
        <v>45917</v>
      </c>
      <c r="B174" s="155">
        <f>YEAR(Table13[[#This Row],[Date]])+IF(MONTH(Table13[[#This Row],[Date]])&gt;=4,1,0)</f>
        <v>2026</v>
      </c>
      <c r="C174" s="156">
        <f>YEAR(Table13[[#This Row],[Date]])</f>
        <v>2025</v>
      </c>
      <c r="D174" s="157">
        <f>Table13[[#This Row],[Date]]-DAY(Table13[[#This Row],[Date]])+1</f>
        <v>45901</v>
      </c>
      <c r="E174" s="156">
        <f t="shared" si="8"/>
        <v>30</v>
      </c>
      <c r="F174" s="158" t="str">
        <f>IFERROR(_xlfn.XLOOKUP($A174,Raw_Data!$B:$B,Raw_Data!$OV:$OV),"")</f>
        <v/>
      </c>
      <c r="G174" s="159" t="str">
        <f>IFERROR(_xlfn.XLOOKUP($A174,Raw_Data!$B:$B,Raw_Data!$OW:$OW),"")</f>
        <v/>
      </c>
      <c r="H174" s="159"/>
      <c r="I174" s="159" t="str">
        <f>IFERROR(_xlfn.XLOOKUP($A174,Raw_Data!$B:$B,Raw_Data!$OX:$OX),"")</f>
        <v/>
      </c>
      <c r="J174" s="159"/>
      <c r="K174" s="159" t="str">
        <f>IFERROR(_xlfn.XLOOKUP($A174,Raw_Data!$B:$B,Raw_Data!NN:NN),"")</f>
        <v/>
      </c>
      <c r="L174" s="159" t="str">
        <f>IFERROR(_xlfn.XLOOKUP($A174,Raw_Data!$B:$B,Raw_Data!OZ:OZ),"")</f>
        <v/>
      </c>
      <c r="M174" s="159" t="str">
        <f>IFERROR(_xlfn.XLOOKUP($A174,Raw_Data!$B:$B,Raw_Data!PA:PA),"")</f>
        <v/>
      </c>
      <c r="N174" s="159" t="str">
        <f>IFERROR(_xlfn.XLOOKUP($A174,Raw_Data!$B:$B,Raw_Data!NQ:NQ),"")</f>
        <v/>
      </c>
      <c r="O174" s="160" t="str">
        <f>IFERROR(1-(SUMIF(PA!$B:$B,$A174,PA!$AI:$AI)/($AA174+SUMIF(PA!$B:$B,$A174,PA!$AI:$AI))),"")</f>
        <v/>
      </c>
      <c r="P174" s="160"/>
      <c r="Q174" s="161"/>
      <c r="R174" s="160" t="str">
        <f>IFERROR(1-(SUMIF(GA!$C:$C,$A174,GA!$X:$X)/($AA174+SUMIF(GA!$C:$C,$A174,GA!$X:$X))),"")</f>
        <v/>
      </c>
      <c r="S174" s="156"/>
      <c r="T174" s="161"/>
      <c r="U174" s="162" t="str">
        <f t="shared" si="9"/>
        <v/>
      </c>
      <c r="V174" s="162" t="str">
        <f>IFERROR(_xlfn.XLOOKUP($A174,Raw_Data!$B:$B,Raw_Data!$PE:$PE),"")</f>
        <v/>
      </c>
      <c r="W174" s="163" t="str">
        <f t="shared" si="11"/>
        <v/>
      </c>
      <c r="X174" s="155" t="str">
        <f>IFERROR(_xlfn.XLOOKUP($A174,Raw_Data!$B:$B,Raw_Data!$PB:$PB),"")</f>
        <v/>
      </c>
      <c r="Y174" s="155" t="str">
        <f>IFERROR(_xlfn.XLOOKUP($A174,Raw_Data!$B:$B,Raw_Data!$OU:$OU),"")</f>
        <v/>
      </c>
      <c r="Z174" s="155"/>
      <c r="AA174" s="155" t="str">
        <f>IFERROR(_xlfn.XLOOKUP($A174,Raw_Data!$B:$B,Raw_Data!$OU:$OU),"")</f>
        <v/>
      </c>
      <c r="AB174" s="155" t="str">
        <f>IFERROR(_xlfn.XLOOKUP($A174,Raw_Data!$B:$B,Raw_Data!$I:$I)/1000,"")</f>
        <v/>
      </c>
      <c r="AC174" s="164">
        <f>IFERROR(_xlfn.XLOOKUP($D174,'Modelling New'!$D:$D,'Modelling New'!$P:$P),"")</f>
        <v>4.67</v>
      </c>
      <c r="AD174" s="155">
        <f>IFERROR(_xlfn.XLOOKUP($D174,'Modelling New'!$D:$D,'Modelling New'!$T:$T)*1000,"")</f>
        <v>334526.56864559016</v>
      </c>
      <c r="AE174" s="165">
        <f>IFERROR(_xlfn.XLOOKUP($D174,'Modelling New'!$D:$D,'Modelling New'!$O:$O),"")</f>
        <v>0.78441850866236473</v>
      </c>
      <c r="AF174" s="165">
        <f>IFERROR(_xlfn.XLOOKUP($D174,'Modelling New'!$D:$D,'Modelling New'!$W:$W),"")</f>
        <v>0.15263476814388513</v>
      </c>
      <c r="AG174" s="165">
        <f>IFERROR(_xlfn.XLOOKUP($D174,'Modelling New'!$D:$D,'Modelling New'!AE:AE),"")</f>
        <v>0.99750000000000005</v>
      </c>
      <c r="AH174" s="165">
        <f>IFERROR(_xlfn.XLOOKUP($D174,'Modelling New'!$D:$D,'Modelling New'!AF:AF),"")</f>
        <v>0.99750000000000005</v>
      </c>
      <c r="AI174" s="156"/>
      <c r="AJ174" s="156"/>
      <c r="AK174" s="156"/>
      <c r="AL174" s="156"/>
      <c r="AM174" s="156"/>
      <c r="AN174" s="166"/>
      <c r="AO174" s="163"/>
      <c r="AP174" s="163"/>
      <c r="AQ174" s="163"/>
      <c r="AR174" s="155">
        <f>IFERROR(_xlfn.XLOOKUP(Table13[[#This Row],[Month Year]],Modelling[Month],Modelling[Bugt_Capacity]),"")</f>
        <v>91.32</v>
      </c>
      <c r="AS174" s="155"/>
    </row>
    <row r="175" spans="1:45" x14ac:dyDescent="0.35">
      <c r="A175" s="154">
        <f t="shared" si="10"/>
        <v>45918</v>
      </c>
      <c r="B175" s="155">
        <f>YEAR(Table13[[#This Row],[Date]])+IF(MONTH(Table13[[#This Row],[Date]])&gt;=4,1,0)</f>
        <v>2026</v>
      </c>
      <c r="C175" s="156">
        <f>YEAR(Table13[[#This Row],[Date]])</f>
        <v>2025</v>
      </c>
      <c r="D175" s="157">
        <f>Table13[[#This Row],[Date]]-DAY(Table13[[#This Row],[Date]])+1</f>
        <v>45901</v>
      </c>
      <c r="E175" s="156">
        <f t="shared" si="8"/>
        <v>30</v>
      </c>
      <c r="F175" s="158" t="str">
        <f>IFERROR(_xlfn.XLOOKUP($A175,Raw_Data!$B:$B,Raw_Data!$OV:$OV),"")</f>
        <v/>
      </c>
      <c r="G175" s="159" t="str">
        <f>IFERROR(_xlfn.XLOOKUP($A175,Raw_Data!$B:$B,Raw_Data!$OW:$OW),"")</f>
        <v/>
      </c>
      <c r="H175" s="159"/>
      <c r="I175" s="159" t="str">
        <f>IFERROR(_xlfn.XLOOKUP($A175,Raw_Data!$B:$B,Raw_Data!$OX:$OX),"")</f>
        <v/>
      </c>
      <c r="J175" s="159"/>
      <c r="K175" s="159" t="str">
        <f>IFERROR(_xlfn.XLOOKUP($A175,Raw_Data!$B:$B,Raw_Data!NN:NN),"")</f>
        <v/>
      </c>
      <c r="L175" s="159" t="str">
        <f>IFERROR(_xlfn.XLOOKUP($A175,Raw_Data!$B:$B,Raw_Data!OZ:OZ),"")</f>
        <v/>
      </c>
      <c r="M175" s="159" t="str">
        <f>IFERROR(_xlfn.XLOOKUP($A175,Raw_Data!$B:$B,Raw_Data!PA:PA),"")</f>
        <v/>
      </c>
      <c r="N175" s="159" t="str">
        <f>IFERROR(_xlfn.XLOOKUP($A175,Raw_Data!$B:$B,Raw_Data!NQ:NQ),"")</f>
        <v/>
      </c>
      <c r="O175" s="160" t="str">
        <f>IFERROR(1-(SUMIF(PA!$B:$B,$A175,PA!$AI:$AI)/($AA175+SUMIF(PA!$B:$B,$A175,PA!$AI:$AI))),"")</f>
        <v/>
      </c>
      <c r="P175" s="160"/>
      <c r="Q175" s="161"/>
      <c r="R175" s="160" t="str">
        <f>IFERROR(1-(SUMIF(GA!$C:$C,$A175,GA!$X:$X)/($AA175+SUMIF(GA!$C:$C,$A175,GA!$X:$X))),"")</f>
        <v/>
      </c>
      <c r="S175" s="156"/>
      <c r="T175" s="161"/>
      <c r="U175" s="162" t="str">
        <f t="shared" si="9"/>
        <v/>
      </c>
      <c r="V175" s="162" t="str">
        <f>IFERROR(_xlfn.XLOOKUP($A175,Raw_Data!$B:$B,Raw_Data!$PE:$PE),"")</f>
        <v/>
      </c>
      <c r="W175" s="163" t="str">
        <f t="shared" si="11"/>
        <v/>
      </c>
      <c r="X175" s="155" t="str">
        <f>IFERROR(_xlfn.XLOOKUP($A175,Raw_Data!$B:$B,Raw_Data!$PB:$PB),"")</f>
        <v/>
      </c>
      <c r="Y175" s="155" t="str">
        <f>IFERROR(_xlfn.XLOOKUP($A175,Raw_Data!$B:$B,Raw_Data!$OU:$OU),"")</f>
        <v/>
      </c>
      <c r="Z175" s="155"/>
      <c r="AA175" s="155" t="str">
        <f>IFERROR(_xlfn.XLOOKUP($A175,Raw_Data!$B:$B,Raw_Data!$OU:$OU),"")</f>
        <v/>
      </c>
      <c r="AB175" s="155" t="str">
        <f>IFERROR(_xlfn.XLOOKUP($A175,Raw_Data!$B:$B,Raw_Data!$I:$I)/1000,"")</f>
        <v/>
      </c>
      <c r="AC175" s="164">
        <f>IFERROR(_xlfn.XLOOKUP($D175,'Modelling New'!$D:$D,'Modelling New'!$P:$P),"")</f>
        <v>4.67</v>
      </c>
      <c r="AD175" s="155">
        <f>IFERROR(_xlfn.XLOOKUP($D175,'Modelling New'!$D:$D,'Modelling New'!$T:$T)*1000,"")</f>
        <v>334526.56864559016</v>
      </c>
      <c r="AE175" s="165">
        <f>IFERROR(_xlfn.XLOOKUP($D175,'Modelling New'!$D:$D,'Modelling New'!$O:$O),"")</f>
        <v>0.78441850866236473</v>
      </c>
      <c r="AF175" s="165">
        <f>IFERROR(_xlfn.XLOOKUP($D175,'Modelling New'!$D:$D,'Modelling New'!$W:$W),"")</f>
        <v>0.15263476814388513</v>
      </c>
      <c r="AG175" s="165">
        <f>IFERROR(_xlfn.XLOOKUP($D175,'Modelling New'!$D:$D,'Modelling New'!AE:AE),"")</f>
        <v>0.99750000000000005</v>
      </c>
      <c r="AH175" s="165">
        <f>IFERROR(_xlfn.XLOOKUP($D175,'Modelling New'!$D:$D,'Modelling New'!AF:AF),"")</f>
        <v>0.99750000000000005</v>
      </c>
      <c r="AI175" s="156"/>
      <c r="AJ175" s="156"/>
      <c r="AK175" s="156"/>
      <c r="AL175" s="156"/>
      <c r="AM175" s="156"/>
      <c r="AN175" s="166"/>
      <c r="AO175" s="163"/>
      <c r="AP175" s="163"/>
      <c r="AQ175" s="163"/>
      <c r="AR175" s="155">
        <f>IFERROR(_xlfn.XLOOKUP(Table13[[#This Row],[Month Year]],Modelling[Month],Modelling[Bugt_Capacity]),"")</f>
        <v>91.32</v>
      </c>
      <c r="AS175" s="155"/>
    </row>
    <row r="176" spans="1:45" x14ac:dyDescent="0.35">
      <c r="A176" s="154">
        <f t="shared" si="10"/>
        <v>45919</v>
      </c>
      <c r="B176" s="155">
        <f>YEAR(Table13[[#This Row],[Date]])+IF(MONTH(Table13[[#This Row],[Date]])&gt;=4,1,0)</f>
        <v>2026</v>
      </c>
      <c r="C176" s="156">
        <f>YEAR(Table13[[#This Row],[Date]])</f>
        <v>2025</v>
      </c>
      <c r="D176" s="157">
        <f>Table13[[#This Row],[Date]]-DAY(Table13[[#This Row],[Date]])+1</f>
        <v>45901</v>
      </c>
      <c r="E176" s="156">
        <f t="shared" si="8"/>
        <v>30</v>
      </c>
      <c r="F176" s="158" t="str">
        <f>IFERROR(_xlfn.XLOOKUP($A176,Raw_Data!$B:$B,Raw_Data!$OV:$OV),"")</f>
        <v/>
      </c>
      <c r="G176" s="159" t="str">
        <f>IFERROR(_xlfn.XLOOKUP($A176,Raw_Data!$B:$B,Raw_Data!$OW:$OW),"")</f>
        <v/>
      </c>
      <c r="H176" s="159"/>
      <c r="I176" s="159" t="str">
        <f>IFERROR(_xlfn.XLOOKUP($A176,Raw_Data!$B:$B,Raw_Data!$OX:$OX),"")</f>
        <v/>
      </c>
      <c r="J176" s="159"/>
      <c r="K176" s="159" t="str">
        <f>IFERROR(_xlfn.XLOOKUP($A176,Raw_Data!$B:$B,Raw_Data!NN:NN),"")</f>
        <v/>
      </c>
      <c r="L176" s="159" t="str">
        <f>IFERROR(_xlfn.XLOOKUP($A176,Raw_Data!$B:$B,Raw_Data!OZ:OZ),"")</f>
        <v/>
      </c>
      <c r="M176" s="159" t="str">
        <f>IFERROR(_xlfn.XLOOKUP($A176,Raw_Data!$B:$B,Raw_Data!PA:PA),"")</f>
        <v/>
      </c>
      <c r="N176" s="159" t="str">
        <f>IFERROR(_xlfn.XLOOKUP($A176,Raw_Data!$B:$B,Raw_Data!NQ:NQ),"")</f>
        <v/>
      </c>
      <c r="O176" s="160" t="str">
        <f>IFERROR(1-(SUMIF(PA!$B:$B,$A176,PA!$AI:$AI)/($AA176+SUMIF(PA!$B:$B,$A176,PA!$AI:$AI))),"")</f>
        <v/>
      </c>
      <c r="P176" s="160"/>
      <c r="Q176" s="161"/>
      <c r="R176" s="160" t="str">
        <f>IFERROR(1-(SUMIF(GA!$C:$C,$A176,GA!$X:$X)/($AA176+SUMIF(GA!$C:$C,$A176,GA!$X:$X))),"")</f>
        <v/>
      </c>
      <c r="S176" s="156"/>
      <c r="T176" s="161"/>
      <c r="U176" s="162" t="str">
        <f t="shared" si="9"/>
        <v/>
      </c>
      <c r="V176" s="162" t="str">
        <f>IFERROR(_xlfn.XLOOKUP($A176,Raw_Data!$B:$B,Raw_Data!$PE:$PE),"")</f>
        <v/>
      </c>
      <c r="W176" s="163" t="str">
        <f t="shared" si="11"/>
        <v/>
      </c>
      <c r="X176" s="155" t="str">
        <f>IFERROR(_xlfn.XLOOKUP($A176,Raw_Data!$B:$B,Raw_Data!$PB:$PB),"")</f>
        <v/>
      </c>
      <c r="Y176" s="155" t="str">
        <f>IFERROR(_xlfn.XLOOKUP($A176,Raw_Data!$B:$B,Raw_Data!$OU:$OU),"")</f>
        <v/>
      </c>
      <c r="Z176" s="155"/>
      <c r="AA176" s="155" t="str">
        <f>IFERROR(_xlfn.XLOOKUP($A176,Raw_Data!$B:$B,Raw_Data!$OU:$OU),"")</f>
        <v/>
      </c>
      <c r="AB176" s="155" t="str">
        <f>IFERROR(_xlfn.XLOOKUP($A176,Raw_Data!$B:$B,Raw_Data!$I:$I)/1000,"")</f>
        <v/>
      </c>
      <c r="AC176" s="164">
        <f>IFERROR(_xlfn.XLOOKUP($D176,'Modelling New'!$D:$D,'Modelling New'!$P:$P),"")</f>
        <v>4.67</v>
      </c>
      <c r="AD176" s="155">
        <f>IFERROR(_xlfn.XLOOKUP($D176,'Modelling New'!$D:$D,'Modelling New'!$T:$T)*1000,"")</f>
        <v>334526.56864559016</v>
      </c>
      <c r="AE176" s="165">
        <f>IFERROR(_xlfn.XLOOKUP($D176,'Modelling New'!$D:$D,'Modelling New'!$O:$O),"")</f>
        <v>0.78441850866236473</v>
      </c>
      <c r="AF176" s="165">
        <f>IFERROR(_xlfn.XLOOKUP($D176,'Modelling New'!$D:$D,'Modelling New'!$W:$W),"")</f>
        <v>0.15263476814388513</v>
      </c>
      <c r="AG176" s="165">
        <f>IFERROR(_xlfn.XLOOKUP($D176,'Modelling New'!$D:$D,'Modelling New'!AE:AE),"")</f>
        <v>0.99750000000000005</v>
      </c>
      <c r="AH176" s="165">
        <f>IFERROR(_xlfn.XLOOKUP($D176,'Modelling New'!$D:$D,'Modelling New'!AF:AF),"")</f>
        <v>0.99750000000000005</v>
      </c>
      <c r="AI176" s="156"/>
      <c r="AJ176" s="156"/>
      <c r="AK176" s="156"/>
      <c r="AL176" s="156"/>
      <c r="AM176" s="156"/>
      <c r="AN176" s="166"/>
      <c r="AO176" s="163"/>
      <c r="AP176" s="163"/>
      <c r="AQ176" s="163"/>
      <c r="AR176" s="155">
        <f>IFERROR(_xlfn.XLOOKUP(Table13[[#This Row],[Month Year]],Modelling[Month],Modelling[Bugt_Capacity]),"")</f>
        <v>91.32</v>
      </c>
      <c r="AS176" s="155"/>
    </row>
    <row r="177" spans="1:45" x14ac:dyDescent="0.35">
      <c r="A177" s="154">
        <f t="shared" si="10"/>
        <v>45920</v>
      </c>
      <c r="B177" s="155">
        <f>YEAR(Table13[[#This Row],[Date]])+IF(MONTH(Table13[[#This Row],[Date]])&gt;=4,1,0)</f>
        <v>2026</v>
      </c>
      <c r="C177" s="156">
        <f>YEAR(Table13[[#This Row],[Date]])</f>
        <v>2025</v>
      </c>
      <c r="D177" s="157">
        <f>Table13[[#This Row],[Date]]-DAY(Table13[[#This Row],[Date]])+1</f>
        <v>45901</v>
      </c>
      <c r="E177" s="156">
        <f t="shared" si="8"/>
        <v>30</v>
      </c>
      <c r="F177" s="158" t="str">
        <f>IFERROR(_xlfn.XLOOKUP($A177,Raw_Data!$B:$B,Raw_Data!$OV:$OV),"")</f>
        <v/>
      </c>
      <c r="G177" s="159" t="str">
        <f>IFERROR(_xlfn.XLOOKUP($A177,Raw_Data!$B:$B,Raw_Data!$OW:$OW),"")</f>
        <v/>
      </c>
      <c r="H177" s="159"/>
      <c r="I177" s="159" t="str">
        <f>IFERROR(_xlfn.XLOOKUP($A177,Raw_Data!$B:$B,Raw_Data!$OX:$OX),"")</f>
        <v/>
      </c>
      <c r="J177" s="159"/>
      <c r="K177" s="159" t="str">
        <f>IFERROR(_xlfn.XLOOKUP($A177,Raw_Data!$B:$B,Raw_Data!NN:NN),"")</f>
        <v/>
      </c>
      <c r="L177" s="159" t="str">
        <f>IFERROR(_xlfn.XLOOKUP($A177,Raw_Data!$B:$B,Raw_Data!OZ:OZ),"")</f>
        <v/>
      </c>
      <c r="M177" s="159" t="str">
        <f>IFERROR(_xlfn.XLOOKUP($A177,Raw_Data!$B:$B,Raw_Data!PA:PA),"")</f>
        <v/>
      </c>
      <c r="N177" s="159" t="str">
        <f>IFERROR(_xlfn.XLOOKUP($A177,Raw_Data!$B:$B,Raw_Data!NQ:NQ),"")</f>
        <v/>
      </c>
      <c r="O177" s="160" t="str">
        <f>IFERROR(1-(SUMIF(PA!$B:$B,$A177,PA!$AI:$AI)/($AA177+SUMIF(PA!$B:$B,$A177,PA!$AI:$AI))),"")</f>
        <v/>
      </c>
      <c r="P177" s="160"/>
      <c r="Q177" s="161"/>
      <c r="R177" s="160" t="str">
        <f>IFERROR(1-(SUMIF(GA!$C:$C,$A177,GA!$X:$X)/($AA177+SUMIF(GA!$C:$C,$A177,GA!$X:$X))),"")</f>
        <v/>
      </c>
      <c r="S177" s="156"/>
      <c r="T177" s="161"/>
      <c r="U177" s="162" t="str">
        <f t="shared" si="9"/>
        <v/>
      </c>
      <c r="V177" s="162" t="str">
        <f>IFERROR(_xlfn.XLOOKUP($A177,Raw_Data!$B:$B,Raw_Data!$PE:$PE),"")</f>
        <v/>
      </c>
      <c r="W177" s="163" t="str">
        <f t="shared" si="11"/>
        <v/>
      </c>
      <c r="X177" s="155" t="str">
        <f>IFERROR(_xlfn.XLOOKUP($A177,Raw_Data!$B:$B,Raw_Data!$PB:$PB),"")</f>
        <v/>
      </c>
      <c r="Y177" s="155" t="str">
        <f>IFERROR(_xlfn.XLOOKUP($A177,Raw_Data!$B:$B,Raw_Data!$OU:$OU),"")</f>
        <v/>
      </c>
      <c r="Z177" s="155"/>
      <c r="AA177" s="155" t="str">
        <f>IFERROR(_xlfn.XLOOKUP($A177,Raw_Data!$B:$B,Raw_Data!$OU:$OU),"")</f>
        <v/>
      </c>
      <c r="AB177" s="155" t="str">
        <f>IFERROR(_xlfn.XLOOKUP($A177,Raw_Data!$B:$B,Raw_Data!$I:$I)/1000,"")</f>
        <v/>
      </c>
      <c r="AC177" s="164">
        <f>IFERROR(_xlfn.XLOOKUP($D177,'Modelling New'!$D:$D,'Modelling New'!$P:$P),"")</f>
        <v>4.67</v>
      </c>
      <c r="AD177" s="155">
        <f>IFERROR(_xlfn.XLOOKUP($D177,'Modelling New'!$D:$D,'Modelling New'!$T:$T)*1000,"")</f>
        <v>334526.56864559016</v>
      </c>
      <c r="AE177" s="165">
        <f>IFERROR(_xlfn.XLOOKUP($D177,'Modelling New'!$D:$D,'Modelling New'!$O:$O),"")</f>
        <v>0.78441850866236473</v>
      </c>
      <c r="AF177" s="165">
        <f>IFERROR(_xlfn.XLOOKUP($D177,'Modelling New'!$D:$D,'Modelling New'!$W:$W),"")</f>
        <v>0.15263476814388513</v>
      </c>
      <c r="AG177" s="165">
        <f>IFERROR(_xlfn.XLOOKUP($D177,'Modelling New'!$D:$D,'Modelling New'!AE:AE),"")</f>
        <v>0.99750000000000005</v>
      </c>
      <c r="AH177" s="165">
        <f>IFERROR(_xlfn.XLOOKUP($D177,'Modelling New'!$D:$D,'Modelling New'!AF:AF),"")</f>
        <v>0.99750000000000005</v>
      </c>
      <c r="AI177" s="156"/>
      <c r="AJ177" s="156"/>
      <c r="AK177" s="156"/>
      <c r="AL177" s="156"/>
      <c r="AM177" s="156"/>
      <c r="AN177" s="166"/>
      <c r="AO177" s="163"/>
      <c r="AP177" s="163"/>
      <c r="AQ177" s="163"/>
      <c r="AR177" s="155">
        <f>IFERROR(_xlfn.XLOOKUP(Table13[[#This Row],[Month Year]],Modelling[Month],Modelling[Bugt_Capacity]),"")</f>
        <v>91.32</v>
      </c>
      <c r="AS177" s="155"/>
    </row>
    <row r="178" spans="1:45" x14ac:dyDescent="0.35">
      <c r="A178" s="154">
        <f t="shared" si="10"/>
        <v>45921</v>
      </c>
      <c r="B178" s="155">
        <f>YEAR(Table13[[#This Row],[Date]])+IF(MONTH(Table13[[#This Row],[Date]])&gt;=4,1,0)</f>
        <v>2026</v>
      </c>
      <c r="C178" s="156">
        <f>YEAR(Table13[[#This Row],[Date]])</f>
        <v>2025</v>
      </c>
      <c r="D178" s="157">
        <f>Table13[[#This Row],[Date]]-DAY(Table13[[#This Row],[Date]])+1</f>
        <v>45901</v>
      </c>
      <c r="E178" s="156">
        <f t="shared" si="8"/>
        <v>30</v>
      </c>
      <c r="F178" s="158" t="str">
        <f>IFERROR(_xlfn.XLOOKUP($A178,Raw_Data!$B:$B,Raw_Data!$OV:$OV),"")</f>
        <v/>
      </c>
      <c r="G178" s="159" t="str">
        <f>IFERROR(_xlfn.XLOOKUP($A178,Raw_Data!$B:$B,Raw_Data!$OW:$OW),"")</f>
        <v/>
      </c>
      <c r="H178" s="159"/>
      <c r="I178" s="159" t="str">
        <f>IFERROR(_xlfn.XLOOKUP($A178,Raw_Data!$B:$B,Raw_Data!$OX:$OX),"")</f>
        <v/>
      </c>
      <c r="J178" s="159"/>
      <c r="K178" s="159" t="str">
        <f>IFERROR(_xlfn.XLOOKUP($A178,Raw_Data!$B:$B,Raw_Data!NN:NN),"")</f>
        <v/>
      </c>
      <c r="L178" s="159" t="str">
        <f>IFERROR(_xlfn.XLOOKUP($A178,Raw_Data!$B:$B,Raw_Data!OZ:OZ),"")</f>
        <v/>
      </c>
      <c r="M178" s="159" t="str">
        <f>IFERROR(_xlfn.XLOOKUP($A178,Raw_Data!$B:$B,Raw_Data!PA:PA),"")</f>
        <v/>
      </c>
      <c r="N178" s="159" t="str">
        <f>IFERROR(_xlfn.XLOOKUP($A178,Raw_Data!$B:$B,Raw_Data!NQ:NQ),"")</f>
        <v/>
      </c>
      <c r="O178" s="160" t="str">
        <f>IFERROR(1-(SUMIF(PA!$B:$B,$A178,PA!$AI:$AI)/($AA178+SUMIF(PA!$B:$B,$A178,PA!$AI:$AI))),"")</f>
        <v/>
      </c>
      <c r="P178" s="160"/>
      <c r="Q178" s="161"/>
      <c r="R178" s="160" t="str">
        <f>IFERROR(1-(SUMIF(GA!$C:$C,$A178,GA!$X:$X)/($AA178+SUMIF(GA!$C:$C,$A178,GA!$X:$X))),"")</f>
        <v/>
      </c>
      <c r="S178" s="156"/>
      <c r="T178" s="161"/>
      <c r="U178" s="162" t="str">
        <f t="shared" si="9"/>
        <v/>
      </c>
      <c r="V178" s="162" t="str">
        <f>IFERROR(_xlfn.XLOOKUP($A178,Raw_Data!$B:$B,Raw_Data!$PE:$PE),"")</f>
        <v/>
      </c>
      <c r="W178" s="163" t="str">
        <f t="shared" si="11"/>
        <v/>
      </c>
      <c r="X178" s="155" t="str">
        <f>IFERROR(_xlfn.XLOOKUP($A178,Raw_Data!$B:$B,Raw_Data!$PB:$PB),"")</f>
        <v/>
      </c>
      <c r="Y178" s="155" t="str">
        <f>IFERROR(_xlfn.XLOOKUP($A178,Raw_Data!$B:$B,Raw_Data!$OU:$OU),"")</f>
        <v/>
      </c>
      <c r="Z178" s="155"/>
      <c r="AA178" s="155" t="str">
        <f>IFERROR(_xlfn.XLOOKUP($A178,Raw_Data!$B:$B,Raw_Data!$OU:$OU),"")</f>
        <v/>
      </c>
      <c r="AB178" s="155" t="str">
        <f>IFERROR(_xlfn.XLOOKUP($A178,Raw_Data!$B:$B,Raw_Data!$I:$I)/1000,"")</f>
        <v/>
      </c>
      <c r="AC178" s="164">
        <f>IFERROR(_xlfn.XLOOKUP($D178,'Modelling New'!$D:$D,'Modelling New'!$P:$P),"")</f>
        <v>4.67</v>
      </c>
      <c r="AD178" s="155">
        <f>IFERROR(_xlfn.XLOOKUP($D178,'Modelling New'!$D:$D,'Modelling New'!$T:$T)*1000,"")</f>
        <v>334526.56864559016</v>
      </c>
      <c r="AE178" s="165">
        <f>IFERROR(_xlfn.XLOOKUP($D178,'Modelling New'!$D:$D,'Modelling New'!$O:$O),"")</f>
        <v>0.78441850866236473</v>
      </c>
      <c r="AF178" s="165">
        <f>IFERROR(_xlfn.XLOOKUP($D178,'Modelling New'!$D:$D,'Modelling New'!$W:$W),"")</f>
        <v>0.15263476814388513</v>
      </c>
      <c r="AG178" s="165">
        <f>IFERROR(_xlfn.XLOOKUP($D178,'Modelling New'!$D:$D,'Modelling New'!AE:AE),"")</f>
        <v>0.99750000000000005</v>
      </c>
      <c r="AH178" s="165">
        <f>IFERROR(_xlfn.XLOOKUP($D178,'Modelling New'!$D:$D,'Modelling New'!AF:AF),"")</f>
        <v>0.99750000000000005</v>
      </c>
      <c r="AI178" s="156"/>
      <c r="AJ178" s="156"/>
      <c r="AK178" s="156"/>
      <c r="AL178" s="156"/>
      <c r="AM178" s="156"/>
      <c r="AN178" s="166"/>
      <c r="AO178" s="163"/>
      <c r="AP178" s="163"/>
      <c r="AQ178" s="163"/>
      <c r="AR178" s="155">
        <f>IFERROR(_xlfn.XLOOKUP(Table13[[#This Row],[Month Year]],Modelling[Month],Modelling[Bugt_Capacity]),"")</f>
        <v>91.32</v>
      </c>
      <c r="AS178" s="155"/>
    </row>
    <row r="179" spans="1:45" x14ac:dyDescent="0.35">
      <c r="A179" s="154">
        <f t="shared" si="10"/>
        <v>45922</v>
      </c>
      <c r="B179" s="155">
        <f>YEAR(Table13[[#This Row],[Date]])+IF(MONTH(Table13[[#This Row],[Date]])&gt;=4,1,0)</f>
        <v>2026</v>
      </c>
      <c r="C179" s="156">
        <f>YEAR(Table13[[#This Row],[Date]])</f>
        <v>2025</v>
      </c>
      <c r="D179" s="157">
        <f>Table13[[#This Row],[Date]]-DAY(Table13[[#This Row],[Date]])+1</f>
        <v>45901</v>
      </c>
      <c r="E179" s="156">
        <f t="shared" si="8"/>
        <v>30</v>
      </c>
      <c r="F179" s="158" t="str">
        <f>IFERROR(_xlfn.XLOOKUP($A179,Raw_Data!$B:$B,Raw_Data!$OV:$OV),"")</f>
        <v/>
      </c>
      <c r="G179" s="159" t="str">
        <f>IFERROR(_xlfn.XLOOKUP($A179,Raw_Data!$B:$B,Raw_Data!$OW:$OW),"")</f>
        <v/>
      </c>
      <c r="H179" s="159"/>
      <c r="I179" s="159" t="str">
        <f>IFERROR(_xlfn.XLOOKUP($A179,Raw_Data!$B:$B,Raw_Data!$OX:$OX),"")</f>
        <v/>
      </c>
      <c r="J179" s="159"/>
      <c r="K179" s="159" t="str">
        <f>IFERROR(_xlfn.XLOOKUP($A179,Raw_Data!$B:$B,Raw_Data!NN:NN),"")</f>
        <v/>
      </c>
      <c r="L179" s="159" t="str">
        <f>IFERROR(_xlfn.XLOOKUP($A179,Raw_Data!$B:$B,Raw_Data!OZ:OZ),"")</f>
        <v/>
      </c>
      <c r="M179" s="159" t="str">
        <f>IFERROR(_xlfn.XLOOKUP($A179,Raw_Data!$B:$B,Raw_Data!PA:PA),"")</f>
        <v/>
      </c>
      <c r="N179" s="159" t="str">
        <f>IFERROR(_xlfn.XLOOKUP($A179,Raw_Data!$B:$B,Raw_Data!NQ:NQ),"")</f>
        <v/>
      </c>
      <c r="O179" s="160" t="str">
        <f>IFERROR(1-(SUMIF(PA!$B:$B,$A179,PA!$AI:$AI)/($AA179+SUMIF(PA!$B:$B,$A179,PA!$AI:$AI))),"")</f>
        <v/>
      </c>
      <c r="P179" s="160"/>
      <c r="Q179" s="161"/>
      <c r="R179" s="160" t="str">
        <f>IFERROR(1-(SUMIF(GA!$C:$C,$A179,GA!$X:$X)/($AA179+SUMIF(GA!$C:$C,$A179,GA!$X:$X))),"")</f>
        <v/>
      </c>
      <c r="S179" s="156"/>
      <c r="T179" s="161"/>
      <c r="U179" s="162" t="str">
        <f t="shared" si="9"/>
        <v/>
      </c>
      <c r="V179" s="162" t="str">
        <f>IFERROR(_xlfn.XLOOKUP($A179,Raw_Data!$B:$B,Raw_Data!$PE:$PE),"")</f>
        <v/>
      </c>
      <c r="W179" s="163" t="str">
        <f t="shared" si="11"/>
        <v/>
      </c>
      <c r="X179" s="155" t="str">
        <f>IFERROR(_xlfn.XLOOKUP($A179,Raw_Data!$B:$B,Raw_Data!$PB:$PB),"")</f>
        <v/>
      </c>
      <c r="Y179" s="155" t="str">
        <f>IFERROR(_xlfn.XLOOKUP($A179,Raw_Data!$B:$B,Raw_Data!$OU:$OU),"")</f>
        <v/>
      </c>
      <c r="Z179" s="155"/>
      <c r="AA179" s="155" t="str">
        <f>IFERROR(_xlfn.XLOOKUP($A179,Raw_Data!$B:$B,Raw_Data!$OU:$OU),"")</f>
        <v/>
      </c>
      <c r="AB179" s="155" t="str">
        <f>IFERROR(_xlfn.XLOOKUP($A179,Raw_Data!$B:$B,Raw_Data!$I:$I)/1000,"")</f>
        <v/>
      </c>
      <c r="AC179" s="164">
        <f>IFERROR(_xlfn.XLOOKUP($D179,'Modelling New'!$D:$D,'Modelling New'!$P:$P),"")</f>
        <v>4.67</v>
      </c>
      <c r="AD179" s="155">
        <f>IFERROR(_xlfn.XLOOKUP($D179,'Modelling New'!$D:$D,'Modelling New'!$T:$T)*1000,"")</f>
        <v>334526.56864559016</v>
      </c>
      <c r="AE179" s="165">
        <f>IFERROR(_xlfn.XLOOKUP($D179,'Modelling New'!$D:$D,'Modelling New'!$O:$O),"")</f>
        <v>0.78441850866236473</v>
      </c>
      <c r="AF179" s="165">
        <f>IFERROR(_xlfn.XLOOKUP($D179,'Modelling New'!$D:$D,'Modelling New'!$W:$W),"")</f>
        <v>0.15263476814388513</v>
      </c>
      <c r="AG179" s="165">
        <f>IFERROR(_xlfn.XLOOKUP($D179,'Modelling New'!$D:$D,'Modelling New'!AE:AE),"")</f>
        <v>0.99750000000000005</v>
      </c>
      <c r="AH179" s="165">
        <f>IFERROR(_xlfn.XLOOKUP($D179,'Modelling New'!$D:$D,'Modelling New'!AF:AF),"")</f>
        <v>0.99750000000000005</v>
      </c>
      <c r="AI179" s="156"/>
      <c r="AJ179" s="156"/>
      <c r="AK179" s="156"/>
      <c r="AL179" s="156"/>
      <c r="AM179" s="156"/>
      <c r="AN179" s="166"/>
      <c r="AO179" s="163"/>
      <c r="AP179" s="163"/>
      <c r="AQ179" s="163"/>
      <c r="AR179" s="155">
        <f>IFERROR(_xlfn.XLOOKUP(Table13[[#This Row],[Month Year]],Modelling[Month],Modelling[Bugt_Capacity]),"")</f>
        <v>91.32</v>
      </c>
      <c r="AS179" s="155"/>
    </row>
    <row r="180" spans="1:45" x14ac:dyDescent="0.35">
      <c r="A180" s="154">
        <f t="shared" si="10"/>
        <v>45923</v>
      </c>
      <c r="B180" s="155">
        <f>YEAR(Table13[[#This Row],[Date]])+IF(MONTH(Table13[[#This Row],[Date]])&gt;=4,1,0)</f>
        <v>2026</v>
      </c>
      <c r="C180" s="156">
        <f>YEAR(Table13[[#This Row],[Date]])</f>
        <v>2025</v>
      </c>
      <c r="D180" s="157">
        <f>Table13[[#This Row],[Date]]-DAY(Table13[[#This Row],[Date]])+1</f>
        <v>45901</v>
      </c>
      <c r="E180" s="156">
        <f t="shared" si="8"/>
        <v>30</v>
      </c>
      <c r="F180" s="158" t="str">
        <f>IFERROR(_xlfn.XLOOKUP($A180,Raw_Data!$B:$B,Raw_Data!$OV:$OV),"")</f>
        <v/>
      </c>
      <c r="G180" s="159" t="str">
        <f>IFERROR(_xlfn.XLOOKUP($A180,Raw_Data!$B:$B,Raw_Data!$OW:$OW),"")</f>
        <v/>
      </c>
      <c r="H180" s="159"/>
      <c r="I180" s="159" t="str">
        <f>IFERROR(_xlfn.XLOOKUP($A180,Raw_Data!$B:$B,Raw_Data!$OX:$OX),"")</f>
        <v/>
      </c>
      <c r="J180" s="159"/>
      <c r="K180" s="159" t="str">
        <f>IFERROR(_xlfn.XLOOKUP($A180,Raw_Data!$B:$B,Raw_Data!NN:NN),"")</f>
        <v/>
      </c>
      <c r="L180" s="159" t="str">
        <f>IFERROR(_xlfn.XLOOKUP($A180,Raw_Data!$B:$B,Raw_Data!OZ:OZ),"")</f>
        <v/>
      </c>
      <c r="M180" s="159" t="str">
        <f>IFERROR(_xlfn.XLOOKUP($A180,Raw_Data!$B:$B,Raw_Data!PA:PA),"")</f>
        <v/>
      </c>
      <c r="N180" s="159" t="str">
        <f>IFERROR(_xlfn.XLOOKUP($A180,Raw_Data!$B:$B,Raw_Data!NQ:NQ),"")</f>
        <v/>
      </c>
      <c r="O180" s="160" t="str">
        <f>IFERROR(1-(SUMIF(PA!$B:$B,$A180,PA!$AI:$AI)/($AA180+SUMIF(PA!$B:$B,$A180,PA!$AI:$AI))),"")</f>
        <v/>
      </c>
      <c r="P180" s="160"/>
      <c r="Q180" s="161"/>
      <c r="R180" s="160" t="str">
        <f>IFERROR(1-(SUMIF(GA!$C:$C,$A180,GA!$X:$X)/($AA180+SUMIF(GA!$C:$C,$A180,GA!$X:$X))),"")</f>
        <v/>
      </c>
      <c r="S180" s="156"/>
      <c r="T180" s="161"/>
      <c r="U180" s="162" t="str">
        <f t="shared" si="9"/>
        <v/>
      </c>
      <c r="V180" s="162" t="str">
        <f>IFERROR(_xlfn.XLOOKUP($A180,Raw_Data!$B:$B,Raw_Data!$PE:$PE),"")</f>
        <v/>
      </c>
      <c r="W180" s="163" t="str">
        <f t="shared" si="11"/>
        <v/>
      </c>
      <c r="X180" s="155" t="str">
        <f>IFERROR(_xlfn.XLOOKUP($A180,Raw_Data!$B:$B,Raw_Data!$PB:$PB),"")</f>
        <v/>
      </c>
      <c r="Y180" s="155" t="str">
        <f>IFERROR(_xlfn.XLOOKUP($A180,Raw_Data!$B:$B,Raw_Data!$OU:$OU),"")</f>
        <v/>
      </c>
      <c r="Z180" s="155"/>
      <c r="AA180" s="155" t="str">
        <f>IFERROR(_xlfn.XLOOKUP($A180,Raw_Data!$B:$B,Raw_Data!$OU:$OU),"")</f>
        <v/>
      </c>
      <c r="AB180" s="155" t="str">
        <f>IFERROR(_xlfn.XLOOKUP($A180,Raw_Data!$B:$B,Raw_Data!$I:$I)/1000,"")</f>
        <v/>
      </c>
      <c r="AC180" s="164">
        <f>IFERROR(_xlfn.XLOOKUP($D180,'Modelling New'!$D:$D,'Modelling New'!$P:$P),"")</f>
        <v>4.67</v>
      </c>
      <c r="AD180" s="155">
        <f>IFERROR(_xlfn.XLOOKUP($D180,'Modelling New'!$D:$D,'Modelling New'!$T:$T)*1000,"")</f>
        <v>334526.56864559016</v>
      </c>
      <c r="AE180" s="165">
        <f>IFERROR(_xlfn.XLOOKUP($D180,'Modelling New'!$D:$D,'Modelling New'!$O:$O),"")</f>
        <v>0.78441850866236473</v>
      </c>
      <c r="AF180" s="165">
        <f>IFERROR(_xlfn.XLOOKUP($D180,'Modelling New'!$D:$D,'Modelling New'!$W:$W),"")</f>
        <v>0.15263476814388513</v>
      </c>
      <c r="AG180" s="165">
        <f>IFERROR(_xlfn.XLOOKUP($D180,'Modelling New'!$D:$D,'Modelling New'!AE:AE),"")</f>
        <v>0.99750000000000005</v>
      </c>
      <c r="AH180" s="165">
        <f>IFERROR(_xlfn.XLOOKUP($D180,'Modelling New'!$D:$D,'Modelling New'!AF:AF),"")</f>
        <v>0.99750000000000005</v>
      </c>
      <c r="AI180" s="156"/>
      <c r="AJ180" s="156"/>
      <c r="AK180" s="156"/>
      <c r="AL180" s="156"/>
      <c r="AM180" s="156"/>
      <c r="AN180" s="166"/>
      <c r="AO180" s="163"/>
      <c r="AP180" s="163"/>
      <c r="AQ180" s="163"/>
      <c r="AR180" s="155">
        <f>IFERROR(_xlfn.XLOOKUP(Table13[[#This Row],[Month Year]],Modelling[Month],Modelling[Bugt_Capacity]),"")</f>
        <v>91.32</v>
      </c>
      <c r="AS180" s="155"/>
    </row>
    <row r="181" spans="1:45" x14ac:dyDescent="0.35">
      <c r="A181" s="154">
        <f t="shared" si="10"/>
        <v>45924</v>
      </c>
      <c r="B181" s="155">
        <f>YEAR(Table13[[#This Row],[Date]])+IF(MONTH(Table13[[#This Row],[Date]])&gt;=4,1,0)</f>
        <v>2026</v>
      </c>
      <c r="C181" s="156">
        <f>YEAR(Table13[[#This Row],[Date]])</f>
        <v>2025</v>
      </c>
      <c r="D181" s="157">
        <f>Table13[[#This Row],[Date]]-DAY(Table13[[#This Row],[Date]])+1</f>
        <v>45901</v>
      </c>
      <c r="E181" s="156">
        <f t="shared" si="8"/>
        <v>30</v>
      </c>
      <c r="F181" s="158" t="str">
        <f>IFERROR(_xlfn.XLOOKUP($A181,Raw_Data!$B:$B,Raw_Data!$OV:$OV),"")</f>
        <v/>
      </c>
      <c r="G181" s="159" t="str">
        <f>IFERROR(_xlfn.XLOOKUP($A181,Raw_Data!$B:$B,Raw_Data!$OW:$OW),"")</f>
        <v/>
      </c>
      <c r="H181" s="159"/>
      <c r="I181" s="159" t="str">
        <f>IFERROR(_xlfn.XLOOKUP($A181,Raw_Data!$B:$B,Raw_Data!$OX:$OX),"")</f>
        <v/>
      </c>
      <c r="J181" s="159"/>
      <c r="K181" s="159" t="str">
        <f>IFERROR(_xlfn.XLOOKUP($A181,Raw_Data!$B:$B,Raw_Data!NN:NN),"")</f>
        <v/>
      </c>
      <c r="L181" s="159" t="str">
        <f>IFERROR(_xlfn.XLOOKUP($A181,Raw_Data!$B:$B,Raw_Data!OZ:OZ),"")</f>
        <v/>
      </c>
      <c r="M181" s="159" t="str">
        <f>IFERROR(_xlfn.XLOOKUP($A181,Raw_Data!$B:$B,Raw_Data!PA:PA),"")</f>
        <v/>
      </c>
      <c r="N181" s="159" t="str">
        <f>IFERROR(_xlfn.XLOOKUP($A181,Raw_Data!$B:$B,Raw_Data!NQ:NQ),"")</f>
        <v/>
      </c>
      <c r="O181" s="160" t="str">
        <f>IFERROR(1-(SUMIF(PA!$B:$B,$A181,PA!$AI:$AI)/($AA181+SUMIF(PA!$B:$B,$A181,PA!$AI:$AI))),"")</f>
        <v/>
      </c>
      <c r="P181" s="160"/>
      <c r="Q181" s="161"/>
      <c r="R181" s="160" t="str">
        <f>IFERROR(1-(SUMIF(GA!$C:$C,$A181,GA!$X:$X)/($AA181+SUMIF(GA!$C:$C,$A181,GA!$X:$X))),"")</f>
        <v/>
      </c>
      <c r="S181" s="156"/>
      <c r="T181" s="161"/>
      <c r="U181" s="162" t="str">
        <f t="shared" si="9"/>
        <v/>
      </c>
      <c r="V181" s="162" t="str">
        <f>IFERROR(_xlfn.XLOOKUP($A181,Raw_Data!$B:$B,Raw_Data!$PE:$PE),"")</f>
        <v/>
      </c>
      <c r="W181" s="163" t="str">
        <f t="shared" si="11"/>
        <v/>
      </c>
      <c r="X181" s="155" t="str">
        <f>IFERROR(_xlfn.XLOOKUP($A181,Raw_Data!$B:$B,Raw_Data!$PB:$PB),"")</f>
        <v/>
      </c>
      <c r="Y181" s="155" t="str">
        <f>IFERROR(_xlfn.XLOOKUP($A181,Raw_Data!$B:$B,Raw_Data!$OU:$OU),"")</f>
        <v/>
      </c>
      <c r="Z181" s="155"/>
      <c r="AA181" s="155" t="str">
        <f>IFERROR(_xlfn.XLOOKUP($A181,Raw_Data!$B:$B,Raw_Data!$OU:$OU),"")</f>
        <v/>
      </c>
      <c r="AB181" s="155" t="str">
        <f>IFERROR(_xlfn.XLOOKUP($A181,Raw_Data!$B:$B,Raw_Data!$I:$I)/1000,"")</f>
        <v/>
      </c>
      <c r="AC181" s="164">
        <f>IFERROR(_xlfn.XLOOKUP($D181,'Modelling New'!$D:$D,'Modelling New'!$P:$P),"")</f>
        <v>4.67</v>
      </c>
      <c r="AD181" s="155">
        <f>IFERROR(_xlfn.XLOOKUP($D181,'Modelling New'!$D:$D,'Modelling New'!$T:$T)*1000,"")</f>
        <v>334526.56864559016</v>
      </c>
      <c r="AE181" s="165">
        <f>IFERROR(_xlfn.XLOOKUP($D181,'Modelling New'!$D:$D,'Modelling New'!$O:$O),"")</f>
        <v>0.78441850866236473</v>
      </c>
      <c r="AF181" s="165">
        <f>IFERROR(_xlfn.XLOOKUP($D181,'Modelling New'!$D:$D,'Modelling New'!$W:$W),"")</f>
        <v>0.15263476814388513</v>
      </c>
      <c r="AG181" s="165">
        <f>IFERROR(_xlfn.XLOOKUP($D181,'Modelling New'!$D:$D,'Modelling New'!AE:AE),"")</f>
        <v>0.99750000000000005</v>
      </c>
      <c r="AH181" s="165">
        <f>IFERROR(_xlfn.XLOOKUP($D181,'Modelling New'!$D:$D,'Modelling New'!AF:AF),"")</f>
        <v>0.99750000000000005</v>
      </c>
      <c r="AI181" s="156"/>
      <c r="AJ181" s="156"/>
      <c r="AK181" s="156"/>
      <c r="AL181" s="156"/>
      <c r="AM181" s="156"/>
      <c r="AN181" s="166"/>
      <c r="AO181" s="163"/>
      <c r="AP181" s="163"/>
      <c r="AQ181" s="163"/>
      <c r="AR181" s="155">
        <f>IFERROR(_xlfn.XLOOKUP(Table13[[#This Row],[Month Year]],Modelling[Month],Modelling[Bugt_Capacity]),"")</f>
        <v>91.32</v>
      </c>
      <c r="AS181" s="155"/>
    </row>
    <row r="182" spans="1:45" x14ac:dyDescent="0.35">
      <c r="A182" s="154">
        <f t="shared" si="10"/>
        <v>45925</v>
      </c>
      <c r="B182" s="155">
        <f>YEAR(Table13[[#This Row],[Date]])+IF(MONTH(Table13[[#This Row],[Date]])&gt;=4,1,0)</f>
        <v>2026</v>
      </c>
      <c r="C182" s="156">
        <f>YEAR(Table13[[#This Row],[Date]])</f>
        <v>2025</v>
      </c>
      <c r="D182" s="157">
        <f>Table13[[#This Row],[Date]]-DAY(Table13[[#This Row],[Date]])+1</f>
        <v>45901</v>
      </c>
      <c r="E182" s="156">
        <f t="shared" si="8"/>
        <v>30</v>
      </c>
      <c r="F182" s="158" t="str">
        <f>IFERROR(_xlfn.XLOOKUP($A182,Raw_Data!$B:$B,Raw_Data!$OV:$OV),"")</f>
        <v/>
      </c>
      <c r="G182" s="159" t="str">
        <f>IFERROR(_xlfn.XLOOKUP($A182,Raw_Data!$B:$B,Raw_Data!$OW:$OW),"")</f>
        <v/>
      </c>
      <c r="H182" s="159"/>
      <c r="I182" s="159" t="str">
        <f>IFERROR(_xlfn.XLOOKUP($A182,Raw_Data!$B:$B,Raw_Data!$OX:$OX),"")</f>
        <v/>
      </c>
      <c r="J182" s="159"/>
      <c r="K182" s="159" t="str">
        <f>IFERROR(_xlfn.XLOOKUP($A182,Raw_Data!$B:$B,Raw_Data!NN:NN),"")</f>
        <v/>
      </c>
      <c r="L182" s="159" t="str">
        <f>IFERROR(_xlfn.XLOOKUP($A182,Raw_Data!$B:$B,Raw_Data!OZ:OZ),"")</f>
        <v/>
      </c>
      <c r="M182" s="159" t="str">
        <f>IFERROR(_xlfn.XLOOKUP($A182,Raw_Data!$B:$B,Raw_Data!PA:PA),"")</f>
        <v/>
      </c>
      <c r="N182" s="159" t="str">
        <f>IFERROR(_xlfn.XLOOKUP($A182,Raw_Data!$B:$B,Raw_Data!NQ:NQ),"")</f>
        <v/>
      </c>
      <c r="O182" s="160" t="str">
        <f>IFERROR(1-(SUMIF(PA!$B:$B,$A182,PA!$AI:$AI)/($AA182+SUMIF(PA!$B:$B,$A182,PA!$AI:$AI))),"")</f>
        <v/>
      </c>
      <c r="P182" s="160"/>
      <c r="Q182" s="161"/>
      <c r="R182" s="160" t="str">
        <f>IFERROR(1-(SUMIF(GA!$C:$C,$A182,GA!$X:$X)/($AA182+SUMIF(GA!$C:$C,$A182,GA!$X:$X))),"")</f>
        <v/>
      </c>
      <c r="S182" s="156"/>
      <c r="T182" s="161"/>
      <c r="U182" s="162" t="str">
        <f t="shared" si="9"/>
        <v/>
      </c>
      <c r="V182" s="162" t="str">
        <f>IFERROR(_xlfn.XLOOKUP($A182,Raw_Data!$B:$B,Raw_Data!$PE:$PE),"")</f>
        <v/>
      </c>
      <c r="W182" s="163" t="str">
        <f t="shared" si="11"/>
        <v/>
      </c>
      <c r="X182" s="155" t="str">
        <f>IFERROR(_xlfn.XLOOKUP($A182,Raw_Data!$B:$B,Raw_Data!$PB:$PB),"")</f>
        <v/>
      </c>
      <c r="Y182" s="155" t="str">
        <f>IFERROR(_xlfn.XLOOKUP($A182,Raw_Data!$B:$B,Raw_Data!$OU:$OU),"")</f>
        <v/>
      </c>
      <c r="Z182" s="155"/>
      <c r="AA182" s="155" t="str">
        <f>IFERROR(_xlfn.XLOOKUP($A182,Raw_Data!$B:$B,Raw_Data!$OU:$OU),"")</f>
        <v/>
      </c>
      <c r="AB182" s="155" t="str">
        <f>IFERROR(_xlfn.XLOOKUP($A182,Raw_Data!$B:$B,Raw_Data!$I:$I)/1000,"")</f>
        <v/>
      </c>
      <c r="AC182" s="164">
        <f>IFERROR(_xlfn.XLOOKUP($D182,'Modelling New'!$D:$D,'Modelling New'!$P:$P),"")</f>
        <v>4.67</v>
      </c>
      <c r="AD182" s="155">
        <f>IFERROR(_xlfn.XLOOKUP($D182,'Modelling New'!$D:$D,'Modelling New'!$T:$T)*1000,"")</f>
        <v>334526.56864559016</v>
      </c>
      <c r="AE182" s="165">
        <f>IFERROR(_xlfn.XLOOKUP($D182,'Modelling New'!$D:$D,'Modelling New'!$O:$O),"")</f>
        <v>0.78441850866236473</v>
      </c>
      <c r="AF182" s="165">
        <f>IFERROR(_xlfn.XLOOKUP($D182,'Modelling New'!$D:$D,'Modelling New'!$W:$W),"")</f>
        <v>0.15263476814388513</v>
      </c>
      <c r="AG182" s="165">
        <f>IFERROR(_xlfn.XLOOKUP($D182,'Modelling New'!$D:$D,'Modelling New'!AE:AE),"")</f>
        <v>0.99750000000000005</v>
      </c>
      <c r="AH182" s="165">
        <f>IFERROR(_xlfn.XLOOKUP($D182,'Modelling New'!$D:$D,'Modelling New'!AF:AF),"")</f>
        <v>0.99750000000000005</v>
      </c>
      <c r="AI182" s="156"/>
      <c r="AJ182" s="156"/>
      <c r="AK182" s="156"/>
      <c r="AL182" s="156"/>
      <c r="AM182" s="156"/>
      <c r="AN182" s="166"/>
      <c r="AO182" s="163"/>
      <c r="AP182" s="163"/>
      <c r="AQ182" s="163"/>
      <c r="AR182" s="155">
        <f>IFERROR(_xlfn.XLOOKUP(Table13[[#This Row],[Month Year]],Modelling[Month],Modelling[Bugt_Capacity]),"")</f>
        <v>91.32</v>
      </c>
      <c r="AS182" s="155"/>
    </row>
    <row r="183" spans="1:45" x14ac:dyDescent="0.35">
      <c r="A183" s="154">
        <f t="shared" si="10"/>
        <v>45926</v>
      </c>
      <c r="B183" s="155">
        <f>YEAR(Table13[[#This Row],[Date]])+IF(MONTH(Table13[[#This Row],[Date]])&gt;=4,1,0)</f>
        <v>2026</v>
      </c>
      <c r="C183" s="156">
        <f>YEAR(Table13[[#This Row],[Date]])</f>
        <v>2025</v>
      </c>
      <c r="D183" s="157">
        <f>Table13[[#This Row],[Date]]-DAY(Table13[[#This Row],[Date]])+1</f>
        <v>45901</v>
      </c>
      <c r="E183" s="156">
        <f t="shared" ref="E183:E246" si="12">DAY(EOMONTH(A183,0))</f>
        <v>30</v>
      </c>
      <c r="F183" s="158" t="str">
        <f>IFERROR(_xlfn.XLOOKUP($A183,Raw_Data!$B:$B,Raw_Data!$OV:$OV),"")</f>
        <v/>
      </c>
      <c r="G183" s="159" t="str">
        <f>IFERROR(_xlfn.XLOOKUP($A183,Raw_Data!$B:$B,Raw_Data!$OW:$OW),"")</f>
        <v/>
      </c>
      <c r="H183" s="159"/>
      <c r="I183" s="159" t="str">
        <f>IFERROR(_xlfn.XLOOKUP($A183,Raw_Data!$B:$B,Raw_Data!$OX:$OX),"")</f>
        <v/>
      </c>
      <c r="J183" s="159"/>
      <c r="K183" s="159" t="str">
        <f>IFERROR(_xlfn.XLOOKUP($A183,Raw_Data!$B:$B,Raw_Data!NN:NN),"")</f>
        <v/>
      </c>
      <c r="L183" s="159" t="str">
        <f>IFERROR(_xlfn.XLOOKUP($A183,Raw_Data!$B:$B,Raw_Data!OZ:OZ),"")</f>
        <v/>
      </c>
      <c r="M183" s="159" t="str">
        <f>IFERROR(_xlfn.XLOOKUP($A183,Raw_Data!$B:$B,Raw_Data!PA:PA),"")</f>
        <v/>
      </c>
      <c r="N183" s="159" t="str">
        <f>IFERROR(_xlfn.XLOOKUP($A183,Raw_Data!$B:$B,Raw_Data!NQ:NQ),"")</f>
        <v/>
      </c>
      <c r="O183" s="160" t="str">
        <f>IFERROR(1-(SUMIF(PA!$B:$B,$A183,PA!$AI:$AI)/($AA183+SUMIF(PA!$B:$B,$A183,PA!$AI:$AI))),"")</f>
        <v/>
      </c>
      <c r="P183" s="160"/>
      <c r="Q183" s="161"/>
      <c r="R183" s="160" t="str">
        <f>IFERROR(1-(SUMIF(GA!$C:$C,$A183,GA!$X:$X)/($AA183+SUMIF(GA!$C:$C,$A183,GA!$X:$X))),"")</f>
        <v/>
      </c>
      <c r="S183" s="156"/>
      <c r="T183" s="161"/>
      <c r="U183" s="162" t="str">
        <f t="shared" ref="U183:U246" si="13">IFERROR(AA183/I183/AB183/1000,"")</f>
        <v/>
      </c>
      <c r="V183" s="162" t="str">
        <f>IFERROR(_xlfn.XLOOKUP($A183,Raw_Data!$B:$B,Raw_Data!$PE:$PE),"")</f>
        <v/>
      </c>
      <c r="W183" s="163" t="str">
        <f t="shared" si="11"/>
        <v/>
      </c>
      <c r="X183" s="155" t="str">
        <f>IFERROR(_xlfn.XLOOKUP($A183,Raw_Data!$B:$B,Raw_Data!$PB:$PB),"")</f>
        <v/>
      </c>
      <c r="Y183" s="155" t="str">
        <f>IFERROR(_xlfn.XLOOKUP($A183,Raw_Data!$B:$B,Raw_Data!$OU:$OU),"")</f>
        <v/>
      </c>
      <c r="Z183" s="155"/>
      <c r="AA183" s="155" t="str">
        <f>IFERROR(_xlfn.XLOOKUP($A183,Raw_Data!$B:$B,Raw_Data!$OU:$OU),"")</f>
        <v/>
      </c>
      <c r="AB183" s="155" t="str">
        <f>IFERROR(_xlfn.XLOOKUP($A183,Raw_Data!$B:$B,Raw_Data!$I:$I)/1000,"")</f>
        <v/>
      </c>
      <c r="AC183" s="164">
        <f>IFERROR(_xlfn.XLOOKUP($D183,'Modelling New'!$D:$D,'Modelling New'!$P:$P),"")</f>
        <v>4.67</v>
      </c>
      <c r="AD183" s="155">
        <f>IFERROR(_xlfn.XLOOKUP($D183,'Modelling New'!$D:$D,'Modelling New'!$T:$T)*1000,"")</f>
        <v>334526.56864559016</v>
      </c>
      <c r="AE183" s="165">
        <f>IFERROR(_xlfn.XLOOKUP($D183,'Modelling New'!$D:$D,'Modelling New'!$O:$O),"")</f>
        <v>0.78441850866236473</v>
      </c>
      <c r="AF183" s="165">
        <f>IFERROR(_xlfn.XLOOKUP($D183,'Modelling New'!$D:$D,'Modelling New'!$W:$W),"")</f>
        <v>0.15263476814388513</v>
      </c>
      <c r="AG183" s="165">
        <f>IFERROR(_xlfn.XLOOKUP($D183,'Modelling New'!$D:$D,'Modelling New'!AE:AE),"")</f>
        <v>0.99750000000000005</v>
      </c>
      <c r="AH183" s="165">
        <f>IFERROR(_xlfn.XLOOKUP($D183,'Modelling New'!$D:$D,'Modelling New'!AF:AF),"")</f>
        <v>0.99750000000000005</v>
      </c>
      <c r="AI183" s="156"/>
      <c r="AJ183" s="156"/>
      <c r="AK183" s="156"/>
      <c r="AL183" s="156"/>
      <c r="AM183" s="156"/>
      <c r="AN183" s="166"/>
      <c r="AO183" s="163"/>
      <c r="AP183" s="163"/>
      <c r="AQ183" s="163"/>
      <c r="AR183" s="155">
        <f>IFERROR(_xlfn.XLOOKUP(Table13[[#This Row],[Month Year]],Modelling[Month],Modelling[Bugt_Capacity]),"")</f>
        <v>91.32</v>
      </c>
      <c r="AS183" s="155"/>
    </row>
    <row r="184" spans="1:45" x14ac:dyDescent="0.35">
      <c r="A184" s="154">
        <f t="shared" si="10"/>
        <v>45927</v>
      </c>
      <c r="B184" s="155">
        <f>YEAR(Table13[[#This Row],[Date]])+IF(MONTH(Table13[[#This Row],[Date]])&gt;=4,1,0)</f>
        <v>2026</v>
      </c>
      <c r="C184" s="156">
        <f>YEAR(Table13[[#This Row],[Date]])</f>
        <v>2025</v>
      </c>
      <c r="D184" s="157">
        <f>Table13[[#This Row],[Date]]-DAY(Table13[[#This Row],[Date]])+1</f>
        <v>45901</v>
      </c>
      <c r="E184" s="156">
        <f t="shared" si="12"/>
        <v>30</v>
      </c>
      <c r="F184" s="158" t="str">
        <f>IFERROR(_xlfn.XLOOKUP($A184,Raw_Data!$B:$B,Raw_Data!$OV:$OV),"")</f>
        <v/>
      </c>
      <c r="G184" s="159" t="str">
        <f>IFERROR(_xlfn.XLOOKUP($A184,Raw_Data!$B:$B,Raw_Data!$OW:$OW),"")</f>
        <v/>
      </c>
      <c r="H184" s="159"/>
      <c r="I184" s="159" t="str">
        <f>IFERROR(_xlfn.XLOOKUP($A184,Raw_Data!$B:$B,Raw_Data!$OX:$OX),"")</f>
        <v/>
      </c>
      <c r="J184" s="159"/>
      <c r="K184" s="159" t="str">
        <f>IFERROR(_xlfn.XLOOKUP($A184,Raw_Data!$B:$B,Raw_Data!NN:NN),"")</f>
        <v/>
      </c>
      <c r="L184" s="159" t="str">
        <f>IFERROR(_xlfn.XLOOKUP($A184,Raw_Data!$B:$B,Raw_Data!OZ:OZ),"")</f>
        <v/>
      </c>
      <c r="M184" s="159" t="str">
        <f>IFERROR(_xlfn.XLOOKUP($A184,Raw_Data!$B:$B,Raw_Data!PA:PA),"")</f>
        <v/>
      </c>
      <c r="N184" s="159" t="str">
        <f>IFERROR(_xlfn.XLOOKUP($A184,Raw_Data!$B:$B,Raw_Data!NQ:NQ),"")</f>
        <v/>
      </c>
      <c r="O184" s="160" t="str">
        <f>IFERROR(1-(SUMIF(PA!$B:$B,$A184,PA!$AI:$AI)/($AA184+SUMIF(PA!$B:$B,$A184,PA!$AI:$AI))),"")</f>
        <v/>
      </c>
      <c r="P184" s="160"/>
      <c r="Q184" s="161"/>
      <c r="R184" s="160" t="str">
        <f>IFERROR(1-(SUMIF(GA!$C:$C,$A184,GA!$X:$X)/($AA184+SUMIF(GA!$C:$C,$A184,GA!$X:$X))),"")</f>
        <v/>
      </c>
      <c r="S184" s="156"/>
      <c r="T184" s="161"/>
      <c r="U184" s="162" t="str">
        <f t="shared" si="13"/>
        <v/>
      </c>
      <c r="V184" s="162" t="str">
        <f>IFERROR(_xlfn.XLOOKUP($A184,Raw_Data!$B:$B,Raw_Data!$PE:$PE),"")</f>
        <v/>
      </c>
      <c r="W184" s="163" t="str">
        <f t="shared" si="11"/>
        <v/>
      </c>
      <c r="X184" s="155" t="str">
        <f>IFERROR(_xlfn.XLOOKUP($A184,Raw_Data!$B:$B,Raw_Data!$PB:$PB),"")</f>
        <v/>
      </c>
      <c r="Y184" s="155" t="str">
        <f>IFERROR(_xlfn.XLOOKUP($A184,Raw_Data!$B:$B,Raw_Data!$OU:$OU),"")</f>
        <v/>
      </c>
      <c r="Z184" s="155"/>
      <c r="AA184" s="155" t="str">
        <f>IFERROR(_xlfn.XLOOKUP($A184,Raw_Data!$B:$B,Raw_Data!$OU:$OU),"")</f>
        <v/>
      </c>
      <c r="AB184" s="155" t="str">
        <f>IFERROR(_xlfn.XLOOKUP($A184,Raw_Data!$B:$B,Raw_Data!$I:$I)/1000,"")</f>
        <v/>
      </c>
      <c r="AC184" s="164">
        <f>IFERROR(_xlfn.XLOOKUP($D184,'Modelling New'!$D:$D,'Modelling New'!$P:$P),"")</f>
        <v>4.67</v>
      </c>
      <c r="AD184" s="155">
        <f>IFERROR(_xlfn.XLOOKUP($D184,'Modelling New'!$D:$D,'Modelling New'!$T:$T)*1000,"")</f>
        <v>334526.56864559016</v>
      </c>
      <c r="AE184" s="165">
        <f>IFERROR(_xlfn.XLOOKUP($D184,'Modelling New'!$D:$D,'Modelling New'!$O:$O),"")</f>
        <v>0.78441850866236473</v>
      </c>
      <c r="AF184" s="165">
        <f>IFERROR(_xlfn.XLOOKUP($D184,'Modelling New'!$D:$D,'Modelling New'!$W:$W),"")</f>
        <v>0.15263476814388513</v>
      </c>
      <c r="AG184" s="165">
        <f>IFERROR(_xlfn.XLOOKUP($D184,'Modelling New'!$D:$D,'Modelling New'!AE:AE),"")</f>
        <v>0.99750000000000005</v>
      </c>
      <c r="AH184" s="165">
        <f>IFERROR(_xlfn.XLOOKUP($D184,'Modelling New'!$D:$D,'Modelling New'!AF:AF),"")</f>
        <v>0.99750000000000005</v>
      </c>
      <c r="AI184" s="156"/>
      <c r="AJ184" s="156"/>
      <c r="AK184" s="156"/>
      <c r="AL184" s="156"/>
      <c r="AM184" s="156"/>
      <c r="AN184" s="166"/>
      <c r="AO184" s="163"/>
      <c r="AP184" s="163"/>
      <c r="AQ184" s="163"/>
      <c r="AR184" s="155">
        <f>IFERROR(_xlfn.XLOOKUP(Table13[[#This Row],[Month Year]],Modelling[Month],Modelling[Bugt_Capacity]),"")</f>
        <v>91.32</v>
      </c>
      <c r="AS184" s="155"/>
    </row>
    <row r="185" spans="1:45" x14ac:dyDescent="0.35">
      <c r="A185" s="154">
        <f t="shared" ref="A185:A248" si="14">A184+1</f>
        <v>45928</v>
      </c>
      <c r="B185" s="155">
        <f>YEAR(Table13[[#This Row],[Date]])+IF(MONTH(Table13[[#This Row],[Date]])&gt;=4,1,0)</f>
        <v>2026</v>
      </c>
      <c r="C185" s="156">
        <f>YEAR(Table13[[#This Row],[Date]])</f>
        <v>2025</v>
      </c>
      <c r="D185" s="157">
        <f>Table13[[#This Row],[Date]]-DAY(Table13[[#This Row],[Date]])+1</f>
        <v>45901</v>
      </c>
      <c r="E185" s="156">
        <f t="shared" si="12"/>
        <v>30</v>
      </c>
      <c r="F185" s="158" t="str">
        <f>IFERROR(_xlfn.XLOOKUP($A185,Raw_Data!$B:$B,Raw_Data!$OV:$OV),"")</f>
        <v/>
      </c>
      <c r="G185" s="159" t="str">
        <f>IFERROR(_xlfn.XLOOKUP($A185,Raw_Data!$B:$B,Raw_Data!$OW:$OW),"")</f>
        <v/>
      </c>
      <c r="H185" s="159"/>
      <c r="I185" s="159" t="str">
        <f>IFERROR(_xlfn.XLOOKUP($A185,Raw_Data!$B:$B,Raw_Data!$OX:$OX),"")</f>
        <v/>
      </c>
      <c r="J185" s="159"/>
      <c r="K185" s="159" t="str">
        <f>IFERROR(_xlfn.XLOOKUP($A185,Raw_Data!$B:$B,Raw_Data!NN:NN),"")</f>
        <v/>
      </c>
      <c r="L185" s="159" t="str">
        <f>IFERROR(_xlfn.XLOOKUP($A185,Raw_Data!$B:$B,Raw_Data!OZ:OZ),"")</f>
        <v/>
      </c>
      <c r="M185" s="159" t="str">
        <f>IFERROR(_xlfn.XLOOKUP($A185,Raw_Data!$B:$B,Raw_Data!PA:PA),"")</f>
        <v/>
      </c>
      <c r="N185" s="159" t="str">
        <f>IFERROR(_xlfn.XLOOKUP($A185,Raw_Data!$B:$B,Raw_Data!NQ:NQ),"")</f>
        <v/>
      </c>
      <c r="O185" s="160" t="str">
        <f>IFERROR(1-(SUMIF(PA!$B:$B,$A185,PA!$AI:$AI)/($AA185+SUMIF(PA!$B:$B,$A185,PA!$AI:$AI))),"")</f>
        <v/>
      </c>
      <c r="P185" s="160"/>
      <c r="Q185" s="161"/>
      <c r="R185" s="160" t="str">
        <f>IFERROR(1-(SUMIF(GA!$C:$C,$A185,GA!$X:$X)/($AA185+SUMIF(GA!$C:$C,$A185,GA!$X:$X))),"")</f>
        <v/>
      </c>
      <c r="S185" s="156"/>
      <c r="T185" s="161"/>
      <c r="U185" s="162" t="str">
        <f t="shared" si="13"/>
        <v/>
      </c>
      <c r="V185" s="162" t="str">
        <f>IFERROR(_xlfn.XLOOKUP($A185,Raw_Data!$B:$B,Raw_Data!$PE:$PE),"")</f>
        <v/>
      </c>
      <c r="W185" s="163" t="str">
        <f t="shared" si="11"/>
        <v/>
      </c>
      <c r="X185" s="155" t="str">
        <f>IFERROR(_xlfn.XLOOKUP($A185,Raw_Data!$B:$B,Raw_Data!$PB:$PB),"")</f>
        <v/>
      </c>
      <c r="Y185" s="155" t="str">
        <f>IFERROR(_xlfn.XLOOKUP($A185,Raw_Data!$B:$B,Raw_Data!$OU:$OU),"")</f>
        <v/>
      </c>
      <c r="Z185" s="155"/>
      <c r="AA185" s="155" t="str">
        <f>IFERROR(_xlfn.XLOOKUP($A185,Raw_Data!$B:$B,Raw_Data!$OU:$OU),"")</f>
        <v/>
      </c>
      <c r="AB185" s="155" t="str">
        <f>IFERROR(_xlfn.XLOOKUP($A185,Raw_Data!$B:$B,Raw_Data!$I:$I)/1000,"")</f>
        <v/>
      </c>
      <c r="AC185" s="164">
        <f>IFERROR(_xlfn.XLOOKUP($D185,'Modelling New'!$D:$D,'Modelling New'!$P:$P),"")</f>
        <v>4.67</v>
      </c>
      <c r="AD185" s="155">
        <f>IFERROR(_xlfn.XLOOKUP($D185,'Modelling New'!$D:$D,'Modelling New'!$T:$T)*1000,"")</f>
        <v>334526.56864559016</v>
      </c>
      <c r="AE185" s="165">
        <f>IFERROR(_xlfn.XLOOKUP($D185,'Modelling New'!$D:$D,'Modelling New'!$O:$O),"")</f>
        <v>0.78441850866236473</v>
      </c>
      <c r="AF185" s="165">
        <f>IFERROR(_xlfn.XLOOKUP($D185,'Modelling New'!$D:$D,'Modelling New'!$W:$W),"")</f>
        <v>0.15263476814388513</v>
      </c>
      <c r="AG185" s="165">
        <f>IFERROR(_xlfn.XLOOKUP($D185,'Modelling New'!$D:$D,'Modelling New'!AE:AE),"")</f>
        <v>0.99750000000000005</v>
      </c>
      <c r="AH185" s="165">
        <f>IFERROR(_xlfn.XLOOKUP($D185,'Modelling New'!$D:$D,'Modelling New'!AF:AF),"")</f>
        <v>0.99750000000000005</v>
      </c>
      <c r="AI185" s="156"/>
      <c r="AJ185" s="156"/>
      <c r="AK185" s="156"/>
      <c r="AL185" s="156"/>
      <c r="AM185" s="156"/>
      <c r="AN185" s="166"/>
      <c r="AO185" s="163"/>
      <c r="AP185" s="163"/>
      <c r="AQ185" s="163"/>
      <c r="AR185" s="155">
        <f>IFERROR(_xlfn.XLOOKUP(Table13[[#This Row],[Month Year]],Modelling[Month],Modelling[Bugt_Capacity]),"")</f>
        <v>91.32</v>
      </c>
      <c r="AS185" s="155"/>
    </row>
    <row r="186" spans="1:45" x14ac:dyDescent="0.35">
      <c r="A186" s="154">
        <f t="shared" si="14"/>
        <v>45929</v>
      </c>
      <c r="B186" s="155">
        <f>YEAR(Table13[[#This Row],[Date]])+IF(MONTH(Table13[[#This Row],[Date]])&gt;=4,1,0)</f>
        <v>2026</v>
      </c>
      <c r="C186" s="156">
        <f>YEAR(Table13[[#This Row],[Date]])</f>
        <v>2025</v>
      </c>
      <c r="D186" s="157">
        <f>Table13[[#This Row],[Date]]-DAY(Table13[[#This Row],[Date]])+1</f>
        <v>45901</v>
      </c>
      <c r="E186" s="156">
        <f t="shared" si="12"/>
        <v>30</v>
      </c>
      <c r="F186" s="158" t="str">
        <f>IFERROR(_xlfn.XLOOKUP($A186,Raw_Data!$B:$B,Raw_Data!$OV:$OV),"")</f>
        <v/>
      </c>
      <c r="G186" s="159" t="str">
        <f>IFERROR(_xlfn.XLOOKUP($A186,Raw_Data!$B:$B,Raw_Data!$OW:$OW),"")</f>
        <v/>
      </c>
      <c r="H186" s="159"/>
      <c r="I186" s="159" t="str">
        <f>IFERROR(_xlfn.XLOOKUP($A186,Raw_Data!$B:$B,Raw_Data!$OX:$OX),"")</f>
        <v/>
      </c>
      <c r="J186" s="159"/>
      <c r="K186" s="159" t="str">
        <f>IFERROR(_xlfn.XLOOKUP($A186,Raw_Data!$B:$B,Raw_Data!NN:NN),"")</f>
        <v/>
      </c>
      <c r="L186" s="159" t="str">
        <f>IFERROR(_xlfn.XLOOKUP($A186,Raw_Data!$B:$B,Raw_Data!OZ:OZ),"")</f>
        <v/>
      </c>
      <c r="M186" s="159" t="str">
        <f>IFERROR(_xlfn.XLOOKUP($A186,Raw_Data!$B:$B,Raw_Data!PA:PA),"")</f>
        <v/>
      </c>
      <c r="N186" s="159" t="str">
        <f>IFERROR(_xlfn.XLOOKUP($A186,Raw_Data!$B:$B,Raw_Data!NQ:NQ),"")</f>
        <v/>
      </c>
      <c r="O186" s="160" t="str">
        <f>IFERROR(1-(SUMIF(PA!$B:$B,$A186,PA!$AI:$AI)/($AA186+SUMIF(PA!$B:$B,$A186,PA!$AI:$AI))),"")</f>
        <v/>
      </c>
      <c r="P186" s="160"/>
      <c r="Q186" s="161"/>
      <c r="R186" s="160" t="str">
        <f>IFERROR(1-(SUMIF(GA!$C:$C,$A186,GA!$X:$X)/($AA186+SUMIF(GA!$C:$C,$A186,GA!$X:$X))),"")</f>
        <v/>
      </c>
      <c r="S186" s="156"/>
      <c r="T186" s="161"/>
      <c r="U186" s="162" t="str">
        <f t="shared" si="13"/>
        <v/>
      </c>
      <c r="V186" s="162" t="str">
        <f>IFERROR(_xlfn.XLOOKUP($A186,Raw_Data!$B:$B,Raw_Data!$PE:$PE),"")</f>
        <v/>
      </c>
      <c r="W186" s="163" t="str">
        <f t="shared" si="11"/>
        <v/>
      </c>
      <c r="X186" s="155" t="str">
        <f>IFERROR(_xlfn.XLOOKUP($A186,Raw_Data!$B:$B,Raw_Data!$PB:$PB),"")</f>
        <v/>
      </c>
      <c r="Y186" s="155" t="str">
        <f>IFERROR(_xlfn.XLOOKUP($A186,Raw_Data!$B:$B,Raw_Data!$OU:$OU),"")</f>
        <v/>
      </c>
      <c r="Z186" s="155"/>
      <c r="AA186" s="155" t="str">
        <f>IFERROR(_xlfn.XLOOKUP($A186,Raw_Data!$B:$B,Raw_Data!$OU:$OU),"")</f>
        <v/>
      </c>
      <c r="AB186" s="155" t="str">
        <f>IFERROR(_xlfn.XLOOKUP($A186,Raw_Data!$B:$B,Raw_Data!$I:$I)/1000,"")</f>
        <v/>
      </c>
      <c r="AC186" s="164">
        <f>IFERROR(_xlfn.XLOOKUP($D186,'Modelling New'!$D:$D,'Modelling New'!$P:$P),"")</f>
        <v>4.67</v>
      </c>
      <c r="AD186" s="155">
        <f>IFERROR(_xlfn.XLOOKUP($D186,'Modelling New'!$D:$D,'Modelling New'!$T:$T)*1000,"")</f>
        <v>334526.56864559016</v>
      </c>
      <c r="AE186" s="165">
        <f>IFERROR(_xlfn.XLOOKUP($D186,'Modelling New'!$D:$D,'Modelling New'!$O:$O),"")</f>
        <v>0.78441850866236473</v>
      </c>
      <c r="AF186" s="165">
        <f>IFERROR(_xlfn.XLOOKUP($D186,'Modelling New'!$D:$D,'Modelling New'!$W:$W),"")</f>
        <v>0.15263476814388513</v>
      </c>
      <c r="AG186" s="165">
        <f>IFERROR(_xlfn.XLOOKUP($D186,'Modelling New'!$D:$D,'Modelling New'!AE:AE),"")</f>
        <v>0.99750000000000005</v>
      </c>
      <c r="AH186" s="165">
        <f>IFERROR(_xlfn.XLOOKUP($D186,'Modelling New'!$D:$D,'Modelling New'!AF:AF),"")</f>
        <v>0.99750000000000005</v>
      </c>
      <c r="AI186" s="156"/>
      <c r="AJ186" s="156"/>
      <c r="AK186" s="156"/>
      <c r="AL186" s="156"/>
      <c r="AM186" s="156"/>
      <c r="AN186" s="166"/>
      <c r="AO186" s="163"/>
      <c r="AP186" s="163"/>
      <c r="AQ186" s="163"/>
      <c r="AR186" s="155">
        <f>IFERROR(_xlfn.XLOOKUP(Table13[[#This Row],[Month Year]],Modelling[Month],Modelling[Bugt_Capacity]),"")</f>
        <v>91.32</v>
      </c>
      <c r="AS186" s="155"/>
    </row>
    <row r="187" spans="1:45" x14ac:dyDescent="0.35">
      <c r="A187" s="154">
        <f t="shared" si="14"/>
        <v>45930</v>
      </c>
      <c r="B187" s="155">
        <f>YEAR(Table13[[#This Row],[Date]])+IF(MONTH(Table13[[#This Row],[Date]])&gt;=4,1,0)</f>
        <v>2026</v>
      </c>
      <c r="C187" s="156">
        <f>YEAR(Table13[[#This Row],[Date]])</f>
        <v>2025</v>
      </c>
      <c r="D187" s="157">
        <f>Table13[[#This Row],[Date]]-DAY(Table13[[#This Row],[Date]])+1</f>
        <v>45901</v>
      </c>
      <c r="E187" s="156">
        <f t="shared" si="12"/>
        <v>30</v>
      </c>
      <c r="F187" s="158" t="str">
        <f>IFERROR(_xlfn.XLOOKUP($A187,Raw_Data!$B:$B,Raw_Data!$OV:$OV),"")</f>
        <v/>
      </c>
      <c r="G187" s="159" t="str">
        <f>IFERROR(_xlfn.XLOOKUP($A187,Raw_Data!$B:$B,Raw_Data!$OW:$OW),"")</f>
        <v/>
      </c>
      <c r="H187" s="159"/>
      <c r="I187" s="159" t="str">
        <f>IFERROR(_xlfn.XLOOKUP($A187,Raw_Data!$B:$B,Raw_Data!$OX:$OX),"")</f>
        <v/>
      </c>
      <c r="J187" s="159"/>
      <c r="K187" s="159" t="str">
        <f>IFERROR(_xlfn.XLOOKUP($A187,Raw_Data!$B:$B,Raw_Data!NN:NN),"")</f>
        <v/>
      </c>
      <c r="L187" s="159" t="str">
        <f>IFERROR(_xlfn.XLOOKUP($A187,Raw_Data!$B:$B,Raw_Data!OZ:OZ),"")</f>
        <v/>
      </c>
      <c r="M187" s="159" t="str">
        <f>IFERROR(_xlfn.XLOOKUP($A187,Raw_Data!$B:$B,Raw_Data!PA:PA),"")</f>
        <v/>
      </c>
      <c r="N187" s="159" t="str">
        <f>IFERROR(_xlfn.XLOOKUP($A187,Raw_Data!$B:$B,Raw_Data!NQ:NQ),"")</f>
        <v/>
      </c>
      <c r="O187" s="160" t="str">
        <f>IFERROR(1-(SUMIF(PA!$B:$B,$A187,PA!$AI:$AI)/($AA187+SUMIF(PA!$B:$B,$A187,PA!$AI:$AI))),"")</f>
        <v/>
      </c>
      <c r="P187" s="160"/>
      <c r="Q187" s="161"/>
      <c r="R187" s="160" t="str">
        <f>IFERROR(1-(SUMIF(GA!$C:$C,$A187,GA!$X:$X)/($AA187+SUMIF(GA!$C:$C,$A187,GA!$X:$X))),"")</f>
        <v/>
      </c>
      <c r="S187" s="156"/>
      <c r="T187" s="161"/>
      <c r="U187" s="162" t="str">
        <f t="shared" si="13"/>
        <v/>
      </c>
      <c r="V187" s="162" t="str">
        <f>IFERROR(_xlfn.XLOOKUP($A187,Raw_Data!$B:$B,Raw_Data!$PE:$PE),"")</f>
        <v/>
      </c>
      <c r="W187" s="163" t="str">
        <f t="shared" si="11"/>
        <v/>
      </c>
      <c r="X187" s="155" t="str">
        <f>IFERROR(_xlfn.XLOOKUP($A187,Raw_Data!$B:$B,Raw_Data!$PB:$PB),"")</f>
        <v/>
      </c>
      <c r="Y187" s="155" t="str">
        <f>IFERROR(_xlfn.XLOOKUP($A187,Raw_Data!$B:$B,Raw_Data!$OU:$OU),"")</f>
        <v/>
      </c>
      <c r="Z187" s="155"/>
      <c r="AA187" s="155" t="str">
        <f>IFERROR(_xlfn.XLOOKUP($A187,Raw_Data!$B:$B,Raw_Data!$OU:$OU),"")</f>
        <v/>
      </c>
      <c r="AB187" s="155" t="str">
        <f>IFERROR(_xlfn.XLOOKUP($A187,Raw_Data!$B:$B,Raw_Data!$I:$I)/1000,"")</f>
        <v/>
      </c>
      <c r="AC187" s="164">
        <f>IFERROR(_xlfn.XLOOKUP($D187,'Modelling New'!$D:$D,'Modelling New'!$P:$P),"")</f>
        <v>4.67</v>
      </c>
      <c r="AD187" s="155">
        <f>IFERROR(_xlfn.XLOOKUP($D187,'Modelling New'!$D:$D,'Modelling New'!$T:$T)*1000,"")</f>
        <v>334526.56864559016</v>
      </c>
      <c r="AE187" s="165">
        <f>IFERROR(_xlfn.XLOOKUP($D187,'Modelling New'!$D:$D,'Modelling New'!$O:$O),"")</f>
        <v>0.78441850866236473</v>
      </c>
      <c r="AF187" s="165">
        <f>IFERROR(_xlfn.XLOOKUP($D187,'Modelling New'!$D:$D,'Modelling New'!$W:$W),"")</f>
        <v>0.15263476814388513</v>
      </c>
      <c r="AG187" s="165">
        <f>IFERROR(_xlfn.XLOOKUP($D187,'Modelling New'!$D:$D,'Modelling New'!AE:AE),"")</f>
        <v>0.99750000000000005</v>
      </c>
      <c r="AH187" s="165">
        <f>IFERROR(_xlfn.XLOOKUP($D187,'Modelling New'!$D:$D,'Modelling New'!AF:AF),"")</f>
        <v>0.99750000000000005</v>
      </c>
      <c r="AI187" s="156"/>
      <c r="AJ187" s="156"/>
      <c r="AK187" s="156"/>
      <c r="AL187" s="156"/>
      <c r="AM187" s="156"/>
      <c r="AN187" s="166"/>
      <c r="AO187" s="163"/>
      <c r="AP187" s="163"/>
      <c r="AQ187" s="163"/>
      <c r="AR187" s="155">
        <f>IFERROR(_xlfn.XLOOKUP(Table13[[#This Row],[Month Year]],Modelling[Month],Modelling[Bugt_Capacity]),"")</f>
        <v>91.32</v>
      </c>
      <c r="AS187" s="155"/>
    </row>
    <row r="188" spans="1:45" x14ac:dyDescent="0.35">
      <c r="A188" s="154">
        <f t="shared" si="14"/>
        <v>45931</v>
      </c>
      <c r="B188" s="155">
        <f>YEAR(Table13[[#This Row],[Date]])+IF(MONTH(Table13[[#This Row],[Date]])&gt;=4,1,0)</f>
        <v>2026</v>
      </c>
      <c r="C188" s="156">
        <f>YEAR(Table13[[#This Row],[Date]])</f>
        <v>2025</v>
      </c>
      <c r="D188" s="157">
        <f>Table13[[#This Row],[Date]]-DAY(Table13[[#This Row],[Date]])+1</f>
        <v>45931</v>
      </c>
      <c r="E188" s="156">
        <f t="shared" si="12"/>
        <v>31</v>
      </c>
      <c r="F188" s="158" t="str">
        <f>IFERROR(_xlfn.XLOOKUP($A188,Raw_Data!$B:$B,Raw_Data!$OV:$OV),"")</f>
        <v/>
      </c>
      <c r="G188" s="159" t="str">
        <f>IFERROR(_xlfn.XLOOKUP($A188,Raw_Data!$B:$B,Raw_Data!$OW:$OW),"")</f>
        <v/>
      </c>
      <c r="H188" s="159"/>
      <c r="I188" s="159" t="str">
        <f>IFERROR(_xlfn.XLOOKUP($A188,Raw_Data!$B:$B,Raw_Data!$OX:$OX),"")</f>
        <v/>
      </c>
      <c r="J188" s="159"/>
      <c r="K188" s="159" t="str">
        <f>IFERROR(_xlfn.XLOOKUP($A188,Raw_Data!$B:$B,Raw_Data!NN:NN),"")</f>
        <v/>
      </c>
      <c r="L188" s="159" t="str">
        <f>IFERROR(_xlfn.XLOOKUP($A188,Raw_Data!$B:$B,Raw_Data!OZ:OZ),"")</f>
        <v/>
      </c>
      <c r="M188" s="159" t="str">
        <f>IFERROR(_xlfn.XLOOKUP($A188,Raw_Data!$B:$B,Raw_Data!PA:PA),"")</f>
        <v/>
      </c>
      <c r="N188" s="159" t="str">
        <f>IFERROR(_xlfn.XLOOKUP($A188,Raw_Data!$B:$B,Raw_Data!NQ:NQ),"")</f>
        <v/>
      </c>
      <c r="O188" s="160" t="str">
        <f>IFERROR(1-(SUMIF(PA!$B:$B,$A188,PA!$AI:$AI)/($AA188+SUMIF(PA!$B:$B,$A188,PA!$AI:$AI))),"")</f>
        <v/>
      </c>
      <c r="P188" s="160"/>
      <c r="Q188" s="161"/>
      <c r="R188" s="160" t="str">
        <f>IFERROR(1-(SUMIF(GA!$C:$C,$A188,GA!$X:$X)/($AA188+SUMIF(GA!$C:$C,$A188,GA!$X:$X))),"")</f>
        <v/>
      </c>
      <c r="S188" s="156"/>
      <c r="T188" s="161"/>
      <c r="U188" s="162" t="str">
        <f t="shared" si="13"/>
        <v/>
      </c>
      <c r="V188" s="162" t="str">
        <f>IFERROR(_xlfn.XLOOKUP($A188,Raw_Data!$B:$B,Raw_Data!$PE:$PE),"")</f>
        <v/>
      </c>
      <c r="W188" s="163" t="str">
        <f t="shared" si="11"/>
        <v/>
      </c>
      <c r="X188" s="155" t="str">
        <f>IFERROR(_xlfn.XLOOKUP($A188,Raw_Data!$B:$B,Raw_Data!$PB:$PB),"")</f>
        <v/>
      </c>
      <c r="Y188" s="155" t="str">
        <f>IFERROR(_xlfn.XLOOKUP($A188,Raw_Data!$B:$B,Raw_Data!$OU:$OU),"")</f>
        <v/>
      </c>
      <c r="Z188" s="155"/>
      <c r="AA188" s="155" t="str">
        <f>IFERROR(_xlfn.XLOOKUP($A188,Raw_Data!$B:$B,Raw_Data!$OU:$OU),"")</f>
        <v/>
      </c>
      <c r="AB188" s="155" t="str">
        <f>IFERROR(_xlfn.XLOOKUP($A188,Raw_Data!$B:$B,Raw_Data!$I:$I)/1000,"")</f>
        <v/>
      </c>
      <c r="AC188" s="164">
        <f>IFERROR(_xlfn.XLOOKUP($D188,'Modelling New'!$D:$D,'Modelling New'!$P:$P),"")</f>
        <v>5.0129032258064514</v>
      </c>
      <c r="AD188" s="155">
        <f>IFERROR(_xlfn.XLOOKUP($D188,'Modelling New'!$D:$D,'Modelling New'!$T:$T)*1000,"")</f>
        <v>364432.15128067537</v>
      </c>
      <c r="AE188" s="165">
        <f>IFERROR(_xlfn.XLOOKUP($D188,'Modelling New'!$D:$D,'Modelling New'!$O:$O),"")</f>
        <v>0.79608870342801075</v>
      </c>
      <c r="AF188" s="165">
        <f>IFERROR(_xlfn.XLOOKUP($D188,'Modelling New'!$D:$D,'Modelling New'!$W:$W),"")</f>
        <v>0.16627981789343124</v>
      </c>
      <c r="AG188" s="165">
        <f>IFERROR(_xlfn.XLOOKUP($D188,'Modelling New'!$D:$D,'Modelling New'!AE:AE),"")</f>
        <v>0.99750000000000005</v>
      </c>
      <c r="AH188" s="165">
        <f>IFERROR(_xlfn.XLOOKUP($D188,'Modelling New'!$D:$D,'Modelling New'!AF:AF),"")</f>
        <v>0.99750000000000005</v>
      </c>
      <c r="AI188" s="156"/>
      <c r="AJ188" s="156"/>
      <c r="AK188" s="156"/>
      <c r="AL188" s="156"/>
      <c r="AM188" s="156"/>
      <c r="AN188" s="166"/>
      <c r="AO188" s="163"/>
      <c r="AP188" s="163"/>
      <c r="AQ188" s="163"/>
      <c r="AR188" s="155">
        <f>IFERROR(_xlfn.XLOOKUP(Table13[[#This Row],[Month Year]],Modelling[Month],Modelling[Bugt_Capacity]),"")</f>
        <v>91.32</v>
      </c>
      <c r="AS188" s="155"/>
    </row>
    <row r="189" spans="1:45" x14ac:dyDescent="0.35">
      <c r="A189" s="154">
        <f t="shared" si="14"/>
        <v>45932</v>
      </c>
      <c r="B189" s="155">
        <f>YEAR(Table13[[#This Row],[Date]])+IF(MONTH(Table13[[#This Row],[Date]])&gt;=4,1,0)</f>
        <v>2026</v>
      </c>
      <c r="C189" s="156">
        <f>YEAR(Table13[[#This Row],[Date]])</f>
        <v>2025</v>
      </c>
      <c r="D189" s="157">
        <f>Table13[[#This Row],[Date]]-DAY(Table13[[#This Row],[Date]])+1</f>
        <v>45931</v>
      </c>
      <c r="E189" s="156">
        <f t="shared" si="12"/>
        <v>31</v>
      </c>
      <c r="F189" s="158" t="str">
        <f>IFERROR(_xlfn.XLOOKUP($A189,Raw_Data!$B:$B,Raw_Data!$OV:$OV),"")</f>
        <v/>
      </c>
      <c r="G189" s="159" t="str">
        <f>IFERROR(_xlfn.XLOOKUP($A189,Raw_Data!$B:$B,Raw_Data!$OW:$OW),"")</f>
        <v/>
      </c>
      <c r="H189" s="159"/>
      <c r="I189" s="159" t="str">
        <f>IFERROR(_xlfn.XLOOKUP($A189,Raw_Data!$B:$B,Raw_Data!$OX:$OX),"")</f>
        <v/>
      </c>
      <c r="J189" s="159"/>
      <c r="K189" s="159" t="str">
        <f>IFERROR(_xlfn.XLOOKUP($A189,Raw_Data!$B:$B,Raw_Data!NN:NN),"")</f>
        <v/>
      </c>
      <c r="L189" s="159" t="str">
        <f>IFERROR(_xlfn.XLOOKUP($A189,Raw_Data!$B:$B,Raw_Data!OZ:OZ),"")</f>
        <v/>
      </c>
      <c r="M189" s="159" t="str">
        <f>IFERROR(_xlfn.XLOOKUP($A189,Raw_Data!$B:$B,Raw_Data!PA:PA),"")</f>
        <v/>
      </c>
      <c r="N189" s="159" t="str">
        <f>IFERROR(_xlfn.XLOOKUP($A189,Raw_Data!$B:$B,Raw_Data!NQ:NQ),"")</f>
        <v/>
      </c>
      <c r="O189" s="160" t="str">
        <f>IFERROR(1-(SUMIF(PA!$B:$B,$A189,PA!$AI:$AI)/($AA189+SUMIF(PA!$B:$B,$A189,PA!$AI:$AI))),"")</f>
        <v/>
      </c>
      <c r="P189" s="160"/>
      <c r="Q189" s="161"/>
      <c r="R189" s="160" t="str">
        <f>IFERROR(1-(SUMIF(GA!$C:$C,$A189,GA!$X:$X)/($AA189+SUMIF(GA!$C:$C,$A189,GA!$X:$X))),"")</f>
        <v/>
      </c>
      <c r="S189" s="156"/>
      <c r="T189" s="161"/>
      <c r="U189" s="162" t="str">
        <f t="shared" si="13"/>
        <v/>
      </c>
      <c r="V189" s="162" t="str">
        <f>IFERROR(_xlfn.XLOOKUP($A189,Raw_Data!$B:$B,Raw_Data!$PE:$PE),"")</f>
        <v/>
      </c>
      <c r="W189" s="163" t="str">
        <f t="shared" si="11"/>
        <v/>
      </c>
      <c r="X189" s="155" t="str">
        <f>IFERROR(_xlfn.XLOOKUP($A189,Raw_Data!$B:$B,Raw_Data!$PB:$PB),"")</f>
        <v/>
      </c>
      <c r="Y189" s="155" t="str">
        <f>IFERROR(_xlfn.XLOOKUP($A189,Raw_Data!$B:$B,Raw_Data!$OU:$OU),"")</f>
        <v/>
      </c>
      <c r="Z189" s="155"/>
      <c r="AA189" s="155" t="str">
        <f>IFERROR(_xlfn.XLOOKUP($A189,Raw_Data!$B:$B,Raw_Data!$OU:$OU),"")</f>
        <v/>
      </c>
      <c r="AB189" s="155" t="str">
        <f>IFERROR(_xlfn.XLOOKUP($A189,Raw_Data!$B:$B,Raw_Data!$I:$I)/1000,"")</f>
        <v/>
      </c>
      <c r="AC189" s="164">
        <f>IFERROR(_xlfn.XLOOKUP($D189,'Modelling New'!$D:$D,'Modelling New'!$P:$P),"")</f>
        <v>5.0129032258064514</v>
      </c>
      <c r="AD189" s="155">
        <f>IFERROR(_xlfn.XLOOKUP($D189,'Modelling New'!$D:$D,'Modelling New'!$T:$T)*1000,"")</f>
        <v>364432.15128067537</v>
      </c>
      <c r="AE189" s="165">
        <f>IFERROR(_xlfn.XLOOKUP($D189,'Modelling New'!$D:$D,'Modelling New'!$O:$O),"")</f>
        <v>0.79608870342801075</v>
      </c>
      <c r="AF189" s="165">
        <f>IFERROR(_xlfn.XLOOKUP($D189,'Modelling New'!$D:$D,'Modelling New'!$W:$W),"")</f>
        <v>0.16627981789343124</v>
      </c>
      <c r="AG189" s="165">
        <f>IFERROR(_xlfn.XLOOKUP($D189,'Modelling New'!$D:$D,'Modelling New'!AE:AE),"")</f>
        <v>0.99750000000000005</v>
      </c>
      <c r="AH189" s="165">
        <f>IFERROR(_xlfn.XLOOKUP($D189,'Modelling New'!$D:$D,'Modelling New'!AF:AF),"")</f>
        <v>0.99750000000000005</v>
      </c>
      <c r="AI189" s="156"/>
      <c r="AJ189" s="156"/>
      <c r="AK189" s="156"/>
      <c r="AL189" s="156"/>
      <c r="AM189" s="156"/>
      <c r="AN189" s="166"/>
      <c r="AO189" s="163"/>
      <c r="AP189" s="163"/>
      <c r="AQ189" s="163"/>
      <c r="AR189" s="155">
        <f>IFERROR(_xlfn.XLOOKUP(Table13[[#This Row],[Month Year]],Modelling[Month],Modelling[Bugt_Capacity]),"")</f>
        <v>91.32</v>
      </c>
      <c r="AS189" s="155"/>
    </row>
    <row r="190" spans="1:45" x14ac:dyDescent="0.35">
      <c r="A190" s="154">
        <f t="shared" si="14"/>
        <v>45933</v>
      </c>
      <c r="B190" s="155">
        <f>YEAR(Table13[[#This Row],[Date]])+IF(MONTH(Table13[[#This Row],[Date]])&gt;=4,1,0)</f>
        <v>2026</v>
      </c>
      <c r="C190" s="156">
        <f>YEAR(Table13[[#This Row],[Date]])</f>
        <v>2025</v>
      </c>
      <c r="D190" s="157">
        <f>Table13[[#This Row],[Date]]-DAY(Table13[[#This Row],[Date]])+1</f>
        <v>45931</v>
      </c>
      <c r="E190" s="156">
        <f t="shared" si="12"/>
        <v>31</v>
      </c>
      <c r="F190" s="158" t="str">
        <f>IFERROR(_xlfn.XLOOKUP($A190,Raw_Data!$B:$B,Raw_Data!$OV:$OV),"")</f>
        <v/>
      </c>
      <c r="G190" s="159" t="str">
        <f>IFERROR(_xlfn.XLOOKUP($A190,Raw_Data!$B:$B,Raw_Data!$OW:$OW),"")</f>
        <v/>
      </c>
      <c r="H190" s="159"/>
      <c r="I190" s="159" t="str">
        <f>IFERROR(_xlfn.XLOOKUP($A190,Raw_Data!$B:$B,Raw_Data!$OX:$OX),"")</f>
        <v/>
      </c>
      <c r="J190" s="159"/>
      <c r="K190" s="159" t="str">
        <f>IFERROR(_xlfn.XLOOKUP($A190,Raw_Data!$B:$B,Raw_Data!NN:NN),"")</f>
        <v/>
      </c>
      <c r="L190" s="159" t="str">
        <f>IFERROR(_xlfn.XLOOKUP($A190,Raw_Data!$B:$B,Raw_Data!OZ:OZ),"")</f>
        <v/>
      </c>
      <c r="M190" s="159" t="str">
        <f>IFERROR(_xlfn.XLOOKUP($A190,Raw_Data!$B:$B,Raw_Data!PA:PA),"")</f>
        <v/>
      </c>
      <c r="N190" s="159" t="str">
        <f>IFERROR(_xlfn.XLOOKUP($A190,Raw_Data!$B:$B,Raw_Data!NQ:NQ),"")</f>
        <v/>
      </c>
      <c r="O190" s="160" t="str">
        <f>IFERROR(1-(SUMIF(PA!$B:$B,$A190,PA!$AI:$AI)/($AA190+SUMIF(PA!$B:$B,$A190,PA!$AI:$AI))),"")</f>
        <v/>
      </c>
      <c r="P190" s="160"/>
      <c r="Q190" s="161"/>
      <c r="R190" s="160" t="str">
        <f>IFERROR(1-(SUMIF(GA!$C:$C,$A190,GA!$X:$X)/($AA190+SUMIF(GA!$C:$C,$A190,GA!$X:$X))),"")</f>
        <v/>
      </c>
      <c r="S190" s="156"/>
      <c r="T190" s="161"/>
      <c r="U190" s="162" t="str">
        <f t="shared" si="13"/>
        <v/>
      </c>
      <c r="V190" s="162" t="str">
        <f>IFERROR(_xlfn.XLOOKUP($A190,Raw_Data!$B:$B,Raw_Data!$PE:$PE),"")</f>
        <v/>
      </c>
      <c r="W190" s="163" t="str">
        <f t="shared" si="11"/>
        <v/>
      </c>
      <c r="X190" s="155" t="str">
        <f>IFERROR(_xlfn.XLOOKUP($A190,Raw_Data!$B:$B,Raw_Data!$PB:$PB),"")</f>
        <v/>
      </c>
      <c r="Y190" s="155" t="str">
        <f>IFERROR(_xlfn.XLOOKUP($A190,Raw_Data!$B:$B,Raw_Data!$OU:$OU),"")</f>
        <v/>
      </c>
      <c r="Z190" s="155"/>
      <c r="AA190" s="155" t="str">
        <f>IFERROR(_xlfn.XLOOKUP($A190,Raw_Data!$B:$B,Raw_Data!$OU:$OU),"")</f>
        <v/>
      </c>
      <c r="AB190" s="155" t="str">
        <f>IFERROR(_xlfn.XLOOKUP($A190,Raw_Data!$B:$B,Raw_Data!$I:$I)/1000,"")</f>
        <v/>
      </c>
      <c r="AC190" s="164">
        <f>IFERROR(_xlfn.XLOOKUP($D190,'Modelling New'!$D:$D,'Modelling New'!$P:$P),"")</f>
        <v>5.0129032258064514</v>
      </c>
      <c r="AD190" s="155">
        <f>IFERROR(_xlfn.XLOOKUP($D190,'Modelling New'!$D:$D,'Modelling New'!$T:$T)*1000,"")</f>
        <v>364432.15128067537</v>
      </c>
      <c r="AE190" s="165">
        <f>IFERROR(_xlfn.XLOOKUP($D190,'Modelling New'!$D:$D,'Modelling New'!$O:$O),"")</f>
        <v>0.79608870342801075</v>
      </c>
      <c r="AF190" s="165">
        <f>IFERROR(_xlfn.XLOOKUP($D190,'Modelling New'!$D:$D,'Modelling New'!$W:$W),"")</f>
        <v>0.16627981789343124</v>
      </c>
      <c r="AG190" s="165">
        <f>IFERROR(_xlfn.XLOOKUP($D190,'Modelling New'!$D:$D,'Modelling New'!AE:AE),"")</f>
        <v>0.99750000000000005</v>
      </c>
      <c r="AH190" s="165">
        <f>IFERROR(_xlfn.XLOOKUP($D190,'Modelling New'!$D:$D,'Modelling New'!AF:AF),"")</f>
        <v>0.99750000000000005</v>
      </c>
      <c r="AI190" s="156"/>
      <c r="AJ190" s="156"/>
      <c r="AK190" s="156"/>
      <c r="AL190" s="156"/>
      <c r="AM190" s="156"/>
      <c r="AN190" s="166"/>
      <c r="AO190" s="163"/>
      <c r="AP190" s="163"/>
      <c r="AQ190" s="163"/>
      <c r="AR190" s="155">
        <f>IFERROR(_xlfn.XLOOKUP(Table13[[#This Row],[Month Year]],Modelling[Month],Modelling[Bugt_Capacity]),"")</f>
        <v>91.32</v>
      </c>
      <c r="AS190" s="155"/>
    </row>
    <row r="191" spans="1:45" x14ac:dyDescent="0.35">
      <c r="A191" s="154">
        <f t="shared" si="14"/>
        <v>45934</v>
      </c>
      <c r="B191" s="155">
        <f>YEAR(Table13[[#This Row],[Date]])+IF(MONTH(Table13[[#This Row],[Date]])&gt;=4,1,0)</f>
        <v>2026</v>
      </c>
      <c r="C191" s="156">
        <f>YEAR(Table13[[#This Row],[Date]])</f>
        <v>2025</v>
      </c>
      <c r="D191" s="157">
        <f>Table13[[#This Row],[Date]]-DAY(Table13[[#This Row],[Date]])+1</f>
        <v>45931</v>
      </c>
      <c r="E191" s="156">
        <f t="shared" si="12"/>
        <v>31</v>
      </c>
      <c r="F191" s="158" t="str">
        <f>IFERROR(_xlfn.XLOOKUP($A191,Raw_Data!$B:$B,Raw_Data!$OV:$OV),"")</f>
        <v/>
      </c>
      <c r="G191" s="159" t="str">
        <f>IFERROR(_xlfn.XLOOKUP($A191,Raw_Data!$B:$B,Raw_Data!$OW:$OW),"")</f>
        <v/>
      </c>
      <c r="H191" s="159"/>
      <c r="I191" s="159" t="str">
        <f>IFERROR(_xlfn.XLOOKUP($A191,Raw_Data!$B:$B,Raw_Data!$OX:$OX),"")</f>
        <v/>
      </c>
      <c r="J191" s="159"/>
      <c r="K191" s="159" t="str">
        <f>IFERROR(_xlfn.XLOOKUP($A191,Raw_Data!$B:$B,Raw_Data!NN:NN),"")</f>
        <v/>
      </c>
      <c r="L191" s="159" t="str">
        <f>IFERROR(_xlfn.XLOOKUP($A191,Raw_Data!$B:$B,Raw_Data!OZ:OZ),"")</f>
        <v/>
      </c>
      <c r="M191" s="159" t="str">
        <f>IFERROR(_xlfn.XLOOKUP($A191,Raw_Data!$B:$B,Raw_Data!PA:PA),"")</f>
        <v/>
      </c>
      <c r="N191" s="159" t="str">
        <f>IFERROR(_xlfn.XLOOKUP($A191,Raw_Data!$B:$B,Raw_Data!NQ:NQ),"")</f>
        <v/>
      </c>
      <c r="O191" s="160" t="str">
        <f>IFERROR(1-(SUMIF(PA!$B:$B,$A191,PA!$AI:$AI)/($AA191+SUMIF(PA!$B:$B,$A191,PA!$AI:$AI))),"")</f>
        <v/>
      </c>
      <c r="P191" s="160"/>
      <c r="Q191" s="161"/>
      <c r="R191" s="160" t="str">
        <f>IFERROR(1-(SUMIF(GA!$C:$C,$A191,GA!$X:$X)/($AA191+SUMIF(GA!$C:$C,$A191,GA!$X:$X))),"")</f>
        <v/>
      </c>
      <c r="S191" s="156"/>
      <c r="T191" s="161"/>
      <c r="U191" s="162" t="str">
        <f t="shared" si="13"/>
        <v/>
      </c>
      <c r="V191" s="162" t="str">
        <f>IFERROR(_xlfn.XLOOKUP($A191,Raw_Data!$B:$B,Raw_Data!$PE:$PE),"")</f>
        <v/>
      </c>
      <c r="W191" s="163" t="str">
        <f t="shared" si="11"/>
        <v/>
      </c>
      <c r="X191" s="155" t="str">
        <f>IFERROR(_xlfn.XLOOKUP($A191,Raw_Data!$B:$B,Raw_Data!$PB:$PB),"")</f>
        <v/>
      </c>
      <c r="Y191" s="155" t="str">
        <f>IFERROR(_xlfn.XLOOKUP($A191,Raw_Data!$B:$B,Raw_Data!$OU:$OU),"")</f>
        <v/>
      </c>
      <c r="Z191" s="155"/>
      <c r="AA191" s="155" t="str">
        <f>IFERROR(_xlfn.XLOOKUP($A191,Raw_Data!$B:$B,Raw_Data!$OU:$OU),"")</f>
        <v/>
      </c>
      <c r="AB191" s="155" t="str">
        <f>IFERROR(_xlfn.XLOOKUP($A191,Raw_Data!$B:$B,Raw_Data!$I:$I)/1000,"")</f>
        <v/>
      </c>
      <c r="AC191" s="164">
        <f>IFERROR(_xlfn.XLOOKUP($D191,'Modelling New'!$D:$D,'Modelling New'!$P:$P),"")</f>
        <v>5.0129032258064514</v>
      </c>
      <c r="AD191" s="155">
        <f>IFERROR(_xlfn.XLOOKUP($D191,'Modelling New'!$D:$D,'Modelling New'!$T:$T)*1000,"")</f>
        <v>364432.15128067537</v>
      </c>
      <c r="AE191" s="165">
        <f>IFERROR(_xlfn.XLOOKUP($D191,'Modelling New'!$D:$D,'Modelling New'!$O:$O),"")</f>
        <v>0.79608870342801075</v>
      </c>
      <c r="AF191" s="165">
        <f>IFERROR(_xlfn.XLOOKUP($D191,'Modelling New'!$D:$D,'Modelling New'!$W:$W),"")</f>
        <v>0.16627981789343124</v>
      </c>
      <c r="AG191" s="165">
        <f>IFERROR(_xlfn.XLOOKUP($D191,'Modelling New'!$D:$D,'Modelling New'!AE:AE),"")</f>
        <v>0.99750000000000005</v>
      </c>
      <c r="AH191" s="165">
        <f>IFERROR(_xlfn.XLOOKUP($D191,'Modelling New'!$D:$D,'Modelling New'!AF:AF),"")</f>
        <v>0.99750000000000005</v>
      </c>
      <c r="AI191" s="156"/>
      <c r="AJ191" s="156"/>
      <c r="AK191" s="156"/>
      <c r="AL191" s="156"/>
      <c r="AM191" s="156"/>
      <c r="AN191" s="166"/>
      <c r="AO191" s="163"/>
      <c r="AP191" s="163"/>
      <c r="AQ191" s="163"/>
      <c r="AR191" s="155">
        <f>IFERROR(_xlfn.XLOOKUP(Table13[[#This Row],[Month Year]],Modelling[Month],Modelling[Bugt_Capacity]),"")</f>
        <v>91.32</v>
      </c>
      <c r="AS191" s="155"/>
    </row>
    <row r="192" spans="1:45" x14ac:dyDescent="0.35">
      <c r="A192" s="154">
        <f t="shared" si="14"/>
        <v>45935</v>
      </c>
      <c r="B192" s="155">
        <f>YEAR(Table13[[#This Row],[Date]])+IF(MONTH(Table13[[#This Row],[Date]])&gt;=4,1,0)</f>
        <v>2026</v>
      </c>
      <c r="C192" s="156">
        <f>YEAR(Table13[[#This Row],[Date]])</f>
        <v>2025</v>
      </c>
      <c r="D192" s="157">
        <f>Table13[[#This Row],[Date]]-DAY(Table13[[#This Row],[Date]])+1</f>
        <v>45931</v>
      </c>
      <c r="E192" s="156">
        <f t="shared" si="12"/>
        <v>31</v>
      </c>
      <c r="F192" s="158" t="str">
        <f>IFERROR(_xlfn.XLOOKUP($A192,Raw_Data!$B:$B,Raw_Data!$OV:$OV),"")</f>
        <v/>
      </c>
      <c r="G192" s="159" t="str">
        <f>IFERROR(_xlfn.XLOOKUP($A192,Raw_Data!$B:$B,Raw_Data!$OW:$OW),"")</f>
        <v/>
      </c>
      <c r="H192" s="159"/>
      <c r="I192" s="159" t="str">
        <f>IFERROR(_xlfn.XLOOKUP($A192,Raw_Data!$B:$B,Raw_Data!$OX:$OX),"")</f>
        <v/>
      </c>
      <c r="J192" s="159"/>
      <c r="K192" s="159" t="str">
        <f>IFERROR(_xlfn.XLOOKUP($A192,Raw_Data!$B:$B,Raw_Data!NN:NN),"")</f>
        <v/>
      </c>
      <c r="L192" s="159" t="str">
        <f>IFERROR(_xlfn.XLOOKUP($A192,Raw_Data!$B:$B,Raw_Data!OZ:OZ),"")</f>
        <v/>
      </c>
      <c r="M192" s="159" t="str">
        <f>IFERROR(_xlfn.XLOOKUP($A192,Raw_Data!$B:$B,Raw_Data!PA:PA),"")</f>
        <v/>
      </c>
      <c r="N192" s="159" t="str">
        <f>IFERROR(_xlfn.XLOOKUP($A192,Raw_Data!$B:$B,Raw_Data!NQ:NQ),"")</f>
        <v/>
      </c>
      <c r="O192" s="160" t="str">
        <f>IFERROR(1-(SUMIF(PA!$B:$B,$A192,PA!$AI:$AI)/($AA192+SUMIF(PA!$B:$B,$A192,PA!$AI:$AI))),"")</f>
        <v/>
      </c>
      <c r="P192" s="160"/>
      <c r="Q192" s="161"/>
      <c r="R192" s="160" t="str">
        <f>IFERROR(1-(SUMIF(GA!$C:$C,$A192,GA!$X:$X)/($AA192+SUMIF(GA!$C:$C,$A192,GA!$X:$X))),"")</f>
        <v/>
      </c>
      <c r="S192" s="156"/>
      <c r="T192" s="161"/>
      <c r="U192" s="162" t="str">
        <f t="shared" si="13"/>
        <v/>
      </c>
      <c r="V192" s="162" t="str">
        <f>IFERROR(_xlfn.XLOOKUP($A192,Raw_Data!$B:$B,Raw_Data!$PE:$PE),"")</f>
        <v/>
      </c>
      <c r="W192" s="163" t="str">
        <f t="shared" si="11"/>
        <v/>
      </c>
      <c r="X192" s="155" t="str">
        <f>IFERROR(_xlfn.XLOOKUP($A192,Raw_Data!$B:$B,Raw_Data!$PB:$PB),"")</f>
        <v/>
      </c>
      <c r="Y192" s="155" t="str">
        <f>IFERROR(_xlfn.XLOOKUP($A192,Raw_Data!$B:$B,Raw_Data!$OU:$OU),"")</f>
        <v/>
      </c>
      <c r="Z192" s="155"/>
      <c r="AA192" s="155" t="str">
        <f>IFERROR(_xlfn.XLOOKUP($A192,Raw_Data!$B:$B,Raw_Data!$OU:$OU),"")</f>
        <v/>
      </c>
      <c r="AB192" s="155" t="str">
        <f>IFERROR(_xlfn.XLOOKUP($A192,Raw_Data!$B:$B,Raw_Data!$I:$I)/1000,"")</f>
        <v/>
      </c>
      <c r="AC192" s="164">
        <f>IFERROR(_xlfn.XLOOKUP($D192,'Modelling New'!$D:$D,'Modelling New'!$P:$P),"")</f>
        <v>5.0129032258064514</v>
      </c>
      <c r="AD192" s="155">
        <f>IFERROR(_xlfn.XLOOKUP($D192,'Modelling New'!$D:$D,'Modelling New'!$T:$T)*1000,"")</f>
        <v>364432.15128067537</v>
      </c>
      <c r="AE192" s="165">
        <f>IFERROR(_xlfn.XLOOKUP($D192,'Modelling New'!$D:$D,'Modelling New'!$O:$O),"")</f>
        <v>0.79608870342801075</v>
      </c>
      <c r="AF192" s="165">
        <f>IFERROR(_xlfn.XLOOKUP($D192,'Modelling New'!$D:$D,'Modelling New'!$W:$W),"")</f>
        <v>0.16627981789343124</v>
      </c>
      <c r="AG192" s="165">
        <f>IFERROR(_xlfn.XLOOKUP($D192,'Modelling New'!$D:$D,'Modelling New'!AE:AE),"")</f>
        <v>0.99750000000000005</v>
      </c>
      <c r="AH192" s="165">
        <f>IFERROR(_xlfn.XLOOKUP($D192,'Modelling New'!$D:$D,'Modelling New'!AF:AF),"")</f>
        <v>0.99750000000000005</v>
      </c>
      <c r="AI192" s="156"/>
      <c r="AJ192" s="156"/>
      <c r="AK192" s="156"/>
      <c r="AL192" s="156"/>
      <c r="AM192" s="156"/>
      <c r="AN192" s="166"/>
      <c r="AO192" s="163"/>
      <c r="AP192" s="163"/>
      <c r="AQ192" s="163"/>
      <c r="AR192" s="155">
        <f>IFERROR(_xlfn.XLOOKUP(Table13[[#This Row],[Month Year]],Modelling[Month],Modelling[Bugt_Capacity]),"")</f>
        <v>91.32</v>
      </c>
      <c r="AS192" s="155"/>
    </row>
    <row r="193" spans="1:45" x14ac:dyDescent="0.35">
      <c r="A193" s="154">
        <f t="shared" si="14"/>
        <v>45936</v>
      </c>
      <c r="B193" s="155">
        <f>YEAR(Table13[[#This Row],[Date]])+IF(MONTH(Table13[[#This Row],[Date]])&gt;=4,1,0)</f>
        <v>2026</v>
      </c>
      <c r="C193" s="156">
        <f>YEAR(Table13[[#This Row],[Date]])</f>
        <v>2025</v>
      </c>
      <c r="D193" s="157">
        <f>Table13[[#This Row],[Date]]-DAY(Table13[[#This Row],[Date]])+1</f>
        <v>45931</v>
      </c>
      <c r="E193" s="156">
        <f t="shared" si="12"/>
        <v>31</v>
      </c>
      <c r="F193" s="158" t="str">
        <f>IFERROR(_xlfn.XLOOKUP($A193,Raw_Data!$B:$B,Raw_Data!$OV:$OV),"")</f>
        <v/>
      </c>
      <c r="G193" s="159" t="str">
        <f>IFERROR(_xlfn.XLOOKUP($A193,Raw_Data!$B:$B,Raw_Data!$OW:$OW),"")</f>
        <v/>
      </c>
      <c r="H193" s="159"/>
      <c r="I193" s="159" t="str">
        <f>IFERROR(_xlfn.XLOOKUP($A193,Raw_Data!$B:$B,Raw_Data!$OX:$OX),"")</f>
        <v/>
      </c>
      <c r="J193" s="159"/>
      <c r="K193" s="159" t="str">
        <f>IFERROR(_xlfn.XLOOKUP($A193,Raw_Data!$B:$B,Raw_Data!NN:NN),"")</f>
        <v/>
      </c>
      <c r="L193" s="159" t="str">
        <f>IFERROR(_xlfn.XLOOKUP($A193,Raw_Data!$B:$B,Raw_Data!OZ:OZ),"")</f>
        <v/>
      </c>
      <c r="M193" s="159" t="str">
        <f>IFERROR(_xlfn.XLOOKUP($A193,Raw_Data!$B:$B,Raw_Data!PA:PA),"")</f>
        <v/>
      </c>
      <c r="N193" s="159" t="str">
        <f>IFERROR(_xlfn.XLOOKUP($A193,Raw_Data!$B:$B,Raw_Data!NQ:NQ),"")</f>
        <v/>
      </c>
      <c r="O193" s="160" t="str">
        <f>IFERROR(1-(SUMIF(PA!$B:$B,$A193,PA!$AI:$AI)/($AA193+SUMIF(PA!$B:$B,$A193,PA!$AI:$AI))),"")</f>
        <v/>
      </c>
      <c r="P193" s="160"/>
      <c r="Q193" s="161"/>
      <c r="R193" s="160" t="str">
        <f>IFERROR(1-(SUMIF(GA!$C:$C,$A193,GA!$X:$X)/($AA193+SUMIF(GA!$C:$C,$A193,GA!$X:$X))),"")</f>
        <v/>
      </c>
      <c r="S193" s="156"/>
      <c r="T193" s="161"/>
      <c r="U193" s="162" t="str">
        <f t="shared" si="13"/>
        <v/>
      </c>
      <c r="V193" s="162" t="str">
        <f>IFERROR(_xlfn.XLOOKUP($A193,Raw_Data!$B:$B,Raw_Data!$PE:$PE),"")</f>
        <v/>
      </c>
      <c r="W193" s="163" t="str">
        <f t="shared" si="11"/>
        <v/>
      </c>
      <c r="X193" s="155" t="str">
        <f>IFERROR(_xlfn.XLOOKUP($A193,Raw_Data!$B:$B,Raw_Data!$PB:$PB),"")</f>
        <v/>
      </c>
      <c r="Y193" s="155" t="str">
        <f>IFERROR(_xlfn.XLOOKUP($A193,Raw_Data!$B:$B,Raw_Data!$OU:$OU),"")</f>
        <v/>
      </c>
      <c r="Z193" s="155"/>
      <c r="AA193" s="155" t="str">
        <f>IFERROR(_xlfn.XLOOKUP($A193,Raw_Data!$B:$B,Raw_Data!$OU:$OU),"")</f>
        <v/>
      </c>
      <c r="AB193" s="155" t="str">
        <f>IFERROR(_xlfn.XLOOKUP($A193,Raw_Data!$B:$B,Raw_Data!$I:$I)/1000,"")</f>
        <v/>
      </c>
      <c r="AC193" s="164">
        <f>IFERROR(_xlfn.XLOOKUP($D193,'Modelling New'!$D:$D,'Modelling New'!$P:$P),"")</f>
        <v>5.0129032258064514</v>
      </c>
      <c r="AD193" s="155">
        <f>IFERROR(_xlfn.XLOOKUP($D193,'Modelling New'!$D:$D,'Modelling New'!$T:$T)*1000,"")</f>
        <v>364432.15128067537</v>
      </c>
      <c r="AE193" s="165">
        <f>IFERROR(_xlfn.XLOOKUP($D193,'Modelling New'!$D:$D,'Modelling New'!$O:$O),"")</f>
        <v>0.79608870342801075</v>
      </c>
      <c r="AF193" s="165">
        <f>IFERROR(_xlfn.XLOOKUP($D193,'Modelling New'!$D:$D,'Modelling New'!$W:$W),"")</f>
        <v>0.16627981789343124</v>
      </c>
      <c r="AG193" s="165">
        <f>IFERROR(_xlfn.XLOOKUP($D193,'Modelling New'!$D:$D,'Modelling New'!AE:AE),"")</f>
        <v>0.99750000000000005</v>
      </c>
      <c r="AH193" s="165">
        <f>IFERROR(_xlfn.XLOOKUP($D193,'Modelling New'!$D:$D,'Modelling New'!AF:AF),"")</f>
        <v>0.99750000000000005</v>
      </c>
      <c r="AI193" s="156"/>
      <c r="AJ193" s="156"/>
      <c r="AK193" s="156"/>
      <c r="AL193" s="156"/>
      <c r="AM193" s="156"/>
      <c r="AN193" s="166"/>
      <c r="AO193" s="163"/>
      <c r="AP193" s="163"/>
      <c r="AQ193" s="163"/>
      <c r="AR193" s="155">
        <f>IFERROR(_xlfn.XLOOKUP(Table13[[#This Row],[Month Year]],Modelling[Month],Modelling[Bugt_Capacity]),"")</f>
        <v>91.32</v>
      </c>
      <c r="AS193" s="155"/>
    </row>
    <row r="194" spans="1:45" x14ac:dyDescent="0.35">
      <c r="A194" s="154">
        <f t="shared" si="14"/>
        <v>45937</v>
      </c>
      <c r="B194" s="155">
        <f>YEAR(Table13[[#This Row],[Date]])+IF(MONTH(Table13[[#This Row],[Date]])&gt;=4,1,0)</f>
        <v>2026</v>
      </c>
      <c r="C194" s="156">
        <f>YEAR(Table13[[#This Row],[Date]])</f>
        <v>2025</v>
      </c>
      <c r="D194" s="157">
        <f>Table13[[#This Row],[Date]]-DAY(Table13[[#This Row],[Date]])+1</f>
        <v>45931</v>
      </c>
      <c r="E194" s="156">
        <f t="shared" si="12"/>
        <v>31</v>
      </c>
      <c r="F194" s="158" t="str">
        <f>IFERROR(_xlfn.XLOOKUP($A194,Raw_Data!$B:$B,Raw_Data!$OV:$OV),"")</f>
        <v/>
      </c>
      <c r="G194" s="159" t="str">
        <f>IFERROR(_xlfn.XLOOKUP($A194,Raw_Data!$B:$B,Raw_Data!$OW:$OW),"")</f>
        <v/>
      </c>
      <c r="H194" s="159"/>
      <c r="I194" s="159" t="str">
        <f>IFERROR(_xlfn.XLOOKUP($A194,Raw_Data!$B:$B,Raw_Data!$OX:$OX),"")</f>
        <v/>
      </c>
      <c r="J194" s="159"/>
      <c r="K194" s="159" t="str">
        <f>IFERROR(_xlfn.XLOOKUP($A194,Raw_Data!$B:$B,Raw_Data!NN:NN),"")</f>
        <v/>
      </c>
      <c r="L194" s="159" t="str">
        <f>IFERROR(_xlfn.XLOOKUP($A194,Raw_Data!$B:$B,Raw_Data!OZ:OZ),"")</f>
        <v/>
      </c>
      <c r="M194" s="159" t="str">
        <f>IFERROR(_xlfn.XLOOKUP($A194,Raw_Data!$B:$B,Raw_Data!PA:PA),"")</f>
        <v/>
      </c>
      <c r="N194" s="159" t="str">
        <f>IFERROR(_xlfn.XLOOKUP($A194,Raw_Data!$B:$B,Raw_Data!NQ:NQ),"")</f>
        <v/>
      </c>
      <c r="O194" s="160" t="str">
        <f>IFERROR(1-(SUMIF(PA!$B:$B,$A194,PA!$AI:$AI)/($AA194+SUMIF(PA!$B:$B,$A194,PA!$AI:$AI))),"")</f>
        <v/>
      </c>
      <c r="P194" s="160"/>
      <c r="Q194" s="161"/>
      <c r="R194" s="160" t="str">
        <f>IFERROR(1-(SUMIF(GA!$C:$C,$A194,GA!$X:$X)/($AA194+SUMIF(GA!$C:$C,$A194,GA!$X:$X))),"")</f>
        <v/>
      </c>
      <c r="S194" s="156"/>
      <c r="T194" s="161"/>
      <c r="U194" s="162" t="str">
        <f t="shared" si="13"/>
        <v/>
      </c>
      <c r="V194" s="162" t="str">
        <f>IFERROR(_xlfn.XLOOKUP($A194,Raw_Data!$B:$B,Raw_Data!$PE:$PE),"")</f>
        <v/>
      </c>
      <c r="W194" s="163" t="str">
        <f t="shared" ref="W194:W257" si="15">IFERROR(AA194/(24*AR194*1000),"")</f>
        <v/>
      </c>
      <c r="X194" s="155" t="str">
        <f>IFERROR(_xlfn.XLOOKUP($A194,Raw_Data!$B:$B,Raw_Data!$PB:$PB),"")</f>
        <v/>
      </c>
      <c r="Y194" s="155" t="str">
        <f>IFERROR(_xlfn.XLOOKUP($A194,Raw_Data!$B:$B,Raw_Data!$OU:$OU),"")</f>
        <v/>
      </c>
      <c r="Z194" s="155"/>
      <c r="AA194" s="155" t="str">
        <f>IFERROR(_xlfn.XLOOKUP($A194,Raw_Data!$B:$B,Raw_Data!$OU:$OU),"")</f>
        <v/>
      </c>
      <c r="AB194" s="155" t="str">
        <f>IFERROR(_xlfn.XLOOKUP($A194,Raw_Data!$B:$B,Raw_Data!$I:$I)/1000,"")</f>
        <v/>
      </c>
      <c r="AC194" s="164">
        <f>IFERROR(_xlfn.XLOOKUP($D194,'Modelling New'!$D:$D,'Modelling New'!$P:$P),"")</f>
        <v>5.0129032258064514</v>
      </c>
      <c r="AD194" s="155">
        <f>IFERROR(_xlfn.XLOOKUP($D194,'Modelling New'!$D:$D,'Modelling New'!$T:$T)*1000,"")</f>
        <v>364432.15128067537</v>
      </c>
      <c r="AE194" s="165">
        <f>IFERROR(_xlfn.XLOOKUP($D194,'Modelling New'!$D:$D,'Modelling New'!$O:$O),"")</f>
        <v>0.79608870342801075</v>
      </c>
      <c r="AF194" s="165">
        <f>IFERROR(_xlfn.XLOOKUP($D194,'Modelling New'!$D:$D,'Modelling New'!$W:$W),"")</f>
        <v>0.16627981789343124</v>
      </c>
      <c r="AG194" s="165">
        <f>IFERROR(_xlfn.XLOOKUP($D194,'Modelling New'!$D:$D,'Modelling New'!AE:AE),"")</f>
        <v>0.99750000000000005</v>
      </c>
      <c r="AH194" s="165">
        <f>IFERROR(_xlfn.XLOOKUP($D194,'Modelling New'!$D:$D,'Modelling New'!AF:AF),"")</f>
        <v>0.99750000000000005</v>
      </c>
      <c r="AI194" s="156"/>
      <c r="AJ194" s="156"/>
      <c r="AK194" s="156"/>
      <c r="AL194" s="156"/>
      <c r="AM194" s="156"/>
      <c r="AN194" s="166"/>
      <c r="AO194" s="163"/>
      <c r="AP194" s="163"/>
      <c r="AQ194" s="163"/>
      <c r="AR194" s="155">
        <f>IFERROR(_xlfn.XLOOKUP(Table13[[#This Row],[Month Year]],Modelling[Month],Modelling[Bugt_Capacity]),"")</f>
        <v>91.32</v>
      </c>
      <c r="AS194" s="155"/>
    </row>
    <row r="195" spans="1:45" x14ac:dyDescent="0.35">
      <c r="A195" s="154">
        <f t="shared" si="14"/>
        <v>45938</v>
      </c>
      <c r="B195" s="155">
        <f>YEAR(Table13[[#This Row],[Date]])+IF(MONTH(Table13[[#This Row],[Date]])&gt;=4,1,0)</f>
        <v>2026</v>
      </c>
      <c r="C195" s="156">
        <f>YEAR(Table13[[#This Row],[Date]])</f>
        <v>2025</v>
      </c>
      <c r="D195" s="157">
        <f>Table13[[#This Row],[Date]]-DAY(Table13[[#This Row],[Date]])+1</f>
        <v>45931</v>
      </c>
      <c r="E195" s="156">
        <f t="shared" si="12"/>
        <v>31</v>
      </c>
      <c r="F195" s="158" t="str">
        <f>IFERROR(_xlfn.XLOOKUP($A195,Raw_Data!$B:$B,Raw_Data!$OV:$OV),"")</f>
        <v/>
      </c>
      <c r="G195" s="159" t="str">
        <f>IFERROR(_xlfn.XLOOKUP($A195,Raw_Data!$B:$B,Raw_Data!$OW:$OW),"")</f>
        <v/>
      </c>
      <c r="H195" s="159"/>
      <c r="I195" s="159" t="str">
        <f>IFERROR(_xlfn.XLOOKUP($A195,Raw_Data!$B:$B,Raw_Data!$OX:$OX),"")</f>
        <v/>
      </c>
      <c r="J195" s="159"/>
      <c r="K195" s="159" t="str">
        <f>IFERROR(_xlfn.XLOOKUP($A195,Raw_Data!$B:$B,Raw_Data!NN:NN),"")</f>
        <v/>
      </c>
      <c r="L195" s="159" t="str">
        <f>IFERROR(_xlfn.XLOOKUP($A195,Raw_Data!$B:$B,Raw_Data!OZ:OZ),"")</f>
        <v/>
      </c>
      <c r="M195" s="159" t="str">
        <f>IFERROR(_xlfn.XLOOKUP($A195,Raw_Data!$B:$B,Raw_Data!PA:PA),"")</f>
        <v/>
      </c>
      <c r="N195" s="159" t="str">
        <f>IFERROR(_xlfn.XLOOKUP($A195,Raw_Data!$B:$B,Raw_Data!NQ:NQ),"")</f>
        <v/>
      </c>
      <c r="O195" s="160" t="str">
        <f>IFERROR(1-(SUMIF(PA!$B:$B,$A195,PA!$AI:$AI)/($AA195+SUMIF(PA!$B:$B,$A195,PA!$AI:$AI))),"")</f>
        <v/>
      </c>
      <c r="P195" s="160"/>
      <c r="Q195" s="161"/>
      <c r="R195" s="160" t="str">
        <f>IFERROR(1-(SUMIF(GA!$C:$C,$A195,GA!$X:$X)/($AA195+SUMIF(GA!$C:$C,$A195,GA!$X:$X))),"")</f>
        <v/>
      </c>
      <c r="S195" s="156"/>
      <c r="T195" s="161"/>
      <c r="U195" s="162" t="str">
        <f t="shared" si="13"/>
        <v/>
      </c>
      <c r="V195" s="162" t="str">
        <f>IFERROR(_xlfn.XLOOKUP($A195,Raw_Data!$B:$B,Raw_Data!$PE:$PE),"")</f>
        <v/>
      </c>
      <c r="W195" s="163" t="str">
        <f t="shared" si="15"/>
        <v/>
      </c>
      <c r="X195" s="155" t="str">
        <f>IFERROR(_xlfn.XLOOKUP($A195,Raw_Data!$B:$B,Raw_Data!$PB:$PB),"")</f>
        <v/>
      </c>
      <c r="Y195" s="155" t="str">
        <f>IFERROR(_xlfn.XLOOKUP($A195,Raw_Data!$B:$B,Raw_Data!$OU:$OU),"")</f>
        <v/>
      </c>
      <c r="Z195" s="155"/>
      <c r="AA195" s="155" t="str">
        <f>IFERROR(_xlfn.XLOOKUP($A195,Raw_Data!$B:$B,Raw_Data!$OU:$OU),"")</f>
        <v/>
      </c>
      <c r="AB195" s="155" t="str">
        <f>IFERROR(_xlfn.XLOOKUP($A195,Raw_Data!$B:$B,Raw_Data!$I:$I)/1000,"")</f>
        <v/>
      </c>
      <c r="AC195" s="164">
        <f>IFERROR(_xlfn.XLOOKUP($D195,'Modelling New'!$D:$D,'Modelling New'!$P:$P),"")</f>
        <v>5.0129032258064514</v>
      </c>
      <c r="AD195" s="155">
        <f>IFERROR(_xlfn.XLOOKUP($D195,'Modelling New'!$D:$D,'Modelling New'!$T:$T)*1000,"")</f>
        <v>364432.15128067537</v>
      </c>
      <c r="AE195" s="165">
        <f>IFERROR(_xlfn.XLOOKUP($D195,'Modelling New'!$D:$D,'Modelling New'!$O:$O),"")</f>
        <v>0.79608870342801075</v>
      </c>
      <c r="AF195" s="165">
        <f>IFERROR(_xlfn.XLOOKUP($D195,'Modelling New'!$D:$D,'Modelling New'!$W:$W),"")</f>
        <v>0.16627981789343124</v>
      </c>
      <c r="AG195" s="165">
        <f>IFERROR(_xlfn.XLOOKUP($D195,'Modelling New'!$D:$D,'Modelling New'!AE:AE),"")</f>
        <v>0.99750000000000005</v>
      </c>
      <c r="AH195" s="165">
        <f>IFERROR(_xlfn.XLOOKUP($D195,'Modelling New'!$D:$D,'Modelling New'!AF:AF),"")</f>
        <v>0.99750000000000005</v>
      </c>
      <c r="AI195" s="156"/>
      <c r="AJ195" s="156"/>
      <c r="AK195" s="156"/>
      <c r="AL195" s="156"/>
      <c r="AM195" s="156"/>
      <c r="AN195" s="166"/>
      <c r="AO195" s="163"/>
      <c r="AP195" s="163"/>
      <c r="AQ195" s="163"/>
      <c r="AR195" s="155">
        <f>IFERROR(_xlfn.XLOOKUP(Table13[[#This Row],[Month Year]],Modelling[Month],Modelling[Bugt_Capacity]),"")</f>
        <v>91.32</v>
      </c>
      <c r="AS195" s="155"/>
    </row>
    <row r="196" spans="1:45" x14ac:dyDescent="0.35">
      <c r="A196" s="154">
        <f t="shared" si="14"/>
        <v>45939</v>
      </c>
      <c r="B196" s="155">
        <f>YEAR(Table13[[#This Row],[Date]])+IF(MONTH(Table13[[#This Row],[Date]])&gt;=4,1,0)</f>
        <v>2026</v>
      </c>
      <c r="C196" s="156">
        <f>YEAR(Table13[[#This Row],[Date]])</f>
        <v>2025</v>
      </c>
      <c r="D196" s="157">
        <f>Table13[[#This Row],[Date]]-DAY(Table13[[#This Row],[Date]])+1</f>
        <v>45931</v>
      </c>
      <c r="E196" s="156">
        <f t="shared" si="12"/>
        <v>31</v>
      </c>
      <c r="F196" s="158" t="str">
        <f>IFERROR(_xlfn.XLOOKUP($A196,Raw_Data!$B:$B,Raw_Data!$OV:$OV),"")</f>
        <v/>
      </c>
      <c r="G196" s="159" t="str">
        <f>IFERROR(_xlfn.XLOOKUP($A196,Raw_Data!$B:$B,Raw_Data!$OW:$OW),"")</f>
        <v/>
      </c>
      <c r="H196" s="159"/>
      <c r="I196" s="159" t="str">
        <f>IFERROR(_xlfn.XLOOKUP($A196,Raw_Data!$B:$B,Raw_Data!$OX:$OX),"")</f>
        <v/>
      </c>
      <c r="J196" s="159"/>
      <c r="K196" s="159" t="str">
        <f>IFERROR(_xlfn.XLOOKUP($A196,Raw_Data!$B:$B,Raw_Data!NN:NN),"")</f>
        <v/>
      </c>
      <c r="L196" s="159" t="str">
        <f>IFERROR(_xlfn.XLOOKUP($A196,Raw_Data!$B:$B,Raw_Data!OZ:OZ),"")</f>
        <v/>
      </c>
      <c r="M196" s="159" t="str">
        <f>IFERROR(_xlfn.XLOOKUP($A196,Raw_Data!$B:$B,Raw_Data!PA:PA),"")</f>
        <v/>
      </c>
      <c r="N196" s="159" t="str">
        <f>IFERROR(_xlfn.XLOOKUP($A196,Raw_Data!$B:$B,Raw_Data!NQ:NQ),"")</f>
        <v/>
      </c>
      <c r="O196" s="160" t="str">
        <f>IFERROR(1-(SUMIF(PA!$B:$B,$A196,PA!$AI:$AI)/($AA196+SUMIF(PA!$B:$B,$A196,PA!$AI:$AI))),"")</f>
        <v/>
      </c>
      <c r="P196" s="160"/>
      <c r="Q196" s="161"/>
      <c r="R196" s="160" t="str">
        <f>IFERROR(1-(SUMIF(GA!$C:$C,$A196,GA!$X:$X)/($AA196+SUMIF(GA!$C:$C,$A196,GA!$X:$X))),"")</f>
        <v/>
      </c>
      <c r="S196" s="156"/>
      <c r="T196" s="161"/>
      <c r="U196" s="162" t="str">
        <f t="shared" si="13"/>
        <v/>
      </c>
      <c r="V196" s="162" t="str">
        <f>IFERROR(_xlfn.XLOOKUP($A196,Raw_Data!$B:$B,Raw_Data!$PE:$PE),"")</f>
        <v/>
      </c>
      <c r="W196" s="163" t="str">
        <f t="shared" si="15"/>
        <v/>
      </c>
      <c r="X196" s="155" t="str">
        <f>IFERROR(_xlfn.XLOOKUP($A196,Raw_Data!$B:$B,Raw_Data!$PB:$PB),"")</f>
        <v/>
      </c>
      <c r="Y196" s="155" t="str">
        <f>IFERROR(_xlfn.XLOOKUP($A196,Raw_Data!$B:$B,Raw_Data!$OU:$OU),"")</f>
        <v/>
      </c>
      <c r="Z196" s="155"/>
      <c r="AA196" s="155" t="str">
        <f>IFERROR(_xlfn.XLOOKUP($A196,Raw_Data!$B:$B,Raw_Data!$OU:$OU),"")</f>
        <v/>
      </c>
      <c r="AB196" s="155" t="str">
        <f>IFERROR(_xlfn.XLOOKUP($A196,Raw_Data!$B:$B,Raw_Data!$I:$I)/1000,"")</f>
        <v/>
      </c>
      <c r="AC196" s="164">
        <f>IFERROR(_xlfn.XLOOKUP($D196,'Modelling New'!$D:$D,'Modelling New'!$P:$P),"")</f>
        <v>5.0129032258064514</v>
      </c>
      <c r="AD196" s="155">
        <f>IFERROR(_xlfn.XLOOKUP($D196,'Modelling New'!$D:$D,'Modelling New'!$T:$T)*1000,"")</f>
        <v>364432.15128067537</v>
      </c>
      <c r="AE196" s="165">
        <f>IFERROR(_xlfn.XLOOKUP($D196,'Modelling New'!$D:$D,'Modelling New'!$O:$O),"")</f>
        <v>0.79608870342801075</v>
      </c>
      <c r="AF196" s="165">
        <f>IFERROR(_xlfn.XLOOKUP($D196,'Modelling New'!$D:$D,'Modelling New'!$W:$W),"")</f>
        <v>0.16627981789343124</v>
      </c>
      <c r="AG196" s="165">
        <f>IFERROR(_xlfn.XLOOKUP($D196,'Modelling New'!$D:$D,'Modelling New'!AE:AE),"")</f>
        <v>0.99750000000000005</v>
      </c>
      <c r="AH196" s="165">
        <f>IFERROR(_xlfn.XLOOKUP($D196,'Modelling New'!$D:$D,'Modelling New'!AF:AF),"")</f>
        <v>0.99750000000000005</v>
      </c>
      <c r="AI196" s="156"/>
      <c r="AJ196" s="156"/>
      <c r="AK196" s="156"/>
      <c r="AL196" s="156"/>
      <c r="AM196" s="156"/>
      <c r="AN196" s="166"/>
      <c r="AO196" s="163"/>
      <c r="AP196" s="163"/>
      <c r="AQ196" s="163"/>
      <c r="AR196" s="155">
        <f>IFERROR(_xlfn.XLOOKUP(Table13[[#This Row],[Month Year]],Modelling[Month],Modelling[Bugt_Capacity]),"")</f>
        <v>91.32</v>
      </c>
      <c r="AS196" s="155"/>
    </row>
    <row r="197" spans="1:45" x14ac:dyDescent="0.35">
      <c r="A197" s="154">
        <f t="shared" si="14"/>
        <v>45940</v>
      </c>
      <c r="B197" s="155">
        <f>YEAR(Table13[[#This Row],[Date]])+IF(MONTH(Table13[[#This Row],[Date]])&gt;=4,1,0)</f>
        <v>2026</v>
      </c>
      <c r="C197" s="156">
        <f>YEAR(Table13[[#This Row],[Date]])</f>
        <v>2025</v>
      </c>
      <c r="D197" s="157">
        <f>Table13[[#This Row],[Date]]-DAY(Table13[[#This Row],[Date]])+1</f>
        <v>45931</v>
      </c>
      <c r="E197" s="156">
        <f t="shared" si="12"/>
        <v>31</v>
      </c>
      <c r="F197" s="158" t="str">
        <f>IFERROR(_xlfn.XLOOKUP($A197,Raw_Data!$B:$B,Raw_Data!$OV:$OV),"")</f>
        <v/>
      </c>
      <c r="G197" s="159" t="str">
        <f>IFERROR(_xlfn.XLOOKUP($A197,Raw_Data!$B:$B,Raw_Data!$OW:$OW),"")</f>
        <v/>
      </c>
      <c r="H197" s="159"/>
      <c r="I197" s="159" t="str">
        <f>IFERROR(_xlfn.XLOOKUP($A197,Raw_Data!$B:$B,Raw_Data!$OX:$OX),"")</f>
        <v/>
      </c>
      <c r="J197" s="159"/>
      <c r="K197" s="159" t="str">
        <f>IFERROR(_xlfn.XLOOKUP($A197,Raw_Data!$B:$B,Raw_Data!NN:NN),"")</f>
        <v/>
      </c>
      <c r="L197" s="159" t="str">
        <f>IFERROR(_xlfn.XLOOKUP($A197,Raw_Data!$B:$B,Raw_Data!OZ:OZ),"")</f>
        <v/>
      </c>
      <c r="M197" s="159" t="str">
        <f>IFERROR(_xlfn.XLOOKUP($A197,Raw_Data!$B:$B,Raw_Data!PA:PA),"")</f>
        <v/>
      </c>
      <c r="N197" s="159" t="str">
        <f>IFERROR(_xlfn.XLOOKUP($A197,Raw_Data!$B:$B,Raw_Data!NQ:NQ),"")</f>
        <v/>
      </c>
      <c r="O197" s="160" t="str">
        <f>IFERROR(1-(SUMIF(PA!$B:$B,$A197,PA!$AI:$AI)/($AA197+SUMIF(PA!$B:$B,$A197,PA!$AI:$AI))),"")</f>
        <v/>
      </c>
      <c r="P197" s="160"/>
      <c r="Q197" s="161"/>
      <c r="R197" s="160" t="str">
        <f>IFERROR(1-(SUMIF(GA!$C:$C,$A197,GA!$X:$X)/($AA197+SUMIF(GA!$C:$C,$A197,GA!$X:$X))),"")</f>
        <v/>
      </c>
      <c r="S197" s="156"/>
      <c r="T197" s="161"/>
      <c r="U197" s="162" t="str">
        <f t="shared" si="13"/>
        <v/>
      </c>
      <c r="V197" s="162" t="str">
        <f>IFERROR(_xlfn.XLOOKUP($A197,Raw_Data!$B:$B,Raw_Data!$PE:$PE),"")</f>
        <v/>
      </c>
      <c r="W197" s="163" t="str">
        <f t="shared" si="15"/>
        <v/>
      </c>
      <c r="X197" s="155" t="str">
        <f>IFERROR(_xlfn.XLOOKUP($A197,Raw_Data!$B:$B,Raw_Data!$PB:$PB),"")</f>
        <v/>
      </c>
      <c r="Y197" s="155" t="str">
        <f>IFERROR(_xlfn.XLOOKUP($A197,Raw_Data!$B:$B,Raw_Data!$OU:$OU),"")</f>
        <v/>
      </c>
      <c r="Z197" s="155"/>
      <c r="AA197" s="155" t="str">
        <f>IFERROR(_xlfn.XLOOKUP($A197,Raw_Data!$B:$B,Raw_Data!$OU:$OU),"")</f>
        <v/>
      </c>
      <c r="AB197" s="155" t="str">
        <f>IFERROR(_xlfn.XLOOKUP($A197,Raw_Data!$B:$B,Raw_Data!$I:$I)/1000,"")</f>
        <v/>
      </c>
      <c r="AC197" s="164">
        <f>IFERROR(_xlfn.XLOOKUP($D197,'Modelling New'!$D:$D,'Modelling New'!$P:$P),"")</f>
        <v>5.0129032258064514</v>
      </c>
      <c r="AD197" s="155">
        <f>IFERROR(_xlfn.XLOOKUP($D197,'Modelling New'!$D:$D,'Modelling New'!$T:$T)*1000,"")</f>
        <v>364432.15128067537</v>
      </c>
      <c r="AE197" s="165">
        <f>IFERROR(_xlfn.XLOOKUP($D197,'Modelling New'!$D:$D,'Modelling New'!$O:$O),"")</f>
        <v>0.79608870342801075</v>
      </c>
      <c r="AF197" s="165">
        <f>IFERROR(_xlfn.XLOOKUP($D197,'Modelling New'!$D:$D,'Modelling New'!$W:$W),"")</f>
        <v>0.16627981789343124</v>
      </c>
      <c r="AG197" s="165">
        <f>IFERROR(_xlfn.XLOOKUP($D197,'Modelling New'!$D:$D,'Modelling New'!AE:AE),"")</f>
        <v>0.99750000000000005</v>
      </c>
      <c r="AH197" s="165">
        <f>IFERROR(_xlfn.XLOOKUP($D197,'Modelling New'!$D:$D,'Modelling New'!AF:AF),"")</f>
        <v>0.99750000000000005</v>
      </c>
      <c r="AI197" s="156"/>
      <c r="AJ197" s="156"/>
      <c r="AK197" s="156"/>
      <c r="AL197" s="156"/>
      <c r="AM197" s="156"/>
      <c r="AN197" s="166"/>
      <c r="AO197" s="163"/>
      <c r="AP197" s="163"/>
      <c r="AQ197" s="163"/>
      <c r="AR197" s="155">
        <f>IFERROR(_xlfn.XLOOKUP(Table13[[#This Row],[Month Year]],Modelling[Month],Modelling[Bugt_Capacity]),"")</f>
        <v>91.32</v>
      </c>
      <c r="AS197" s="155"/>
    </row>
    <row r="198" spans="1:45" x14ac:dyDescent="0.35">
      <c r="A198" s="154">
        <f t="shared" si="14"/>
        <v>45941</v>
      </c>
      <c r="B198" s="155">
        <f>YEAR(Table13[[#This Row],[Date]])+IF(MONTH(Table13[[#This Row],[Date]])&gt;=4,1,0)</f>
        <v>2026</v>
      </c>
      <c r="C198" s="156">
        <f>YEAR(Table13[[#This Row],[Date]])</f>
        <v>2025</v>
      </c>
      <c r="D198" s="157">
        <f>Table13[[#This Row],[Date]]-DAY(Table13[[#This Row],[Date]])+1</f>
        <v>45931</v>
      </c>
      <c r="E198" s="156">
        <f t="shared" si="12"/>
        <v>31</v>
      </c>
      <c r="F198" s="158" t="str">
        <f>IFERROR(_xlfn.XLOOKUP($A198,Raw_Data!$B:$B,Raw_Data!$OV:$OV),"")</f>
        <v/>
      </c>
      <c r="G198" s="159" t="str">
        <f>IFERROR(_xlfn.XLOOKUP($A198,Raw_Data!$B:$B,Raw_Data!$OW:$OW),"")</f>
        <v/>
      </c>
      <c r="H198" s="159"/>
      <c r="I198" s="159" t="str">
        <f>IFERROR(_xlfn.XLOOKUP($A198,Raw_Data!$B:$B,Raw_Data!$OX:$OX),"")</f>
        <v/>
      </c>
      <c r="J198" s="159"/>
      <c r="K198" s="159" t="str">
        <f>IFERROR(_xlfn.XLOOKUP($A198,Raw_Data!$B:$B,Raw_Data!NN:NN),"")</f>
        <v/>
      </c>
      <c r="L198" s="159" t="str">
        <f>IFERROR(_xlfn.XLOOKUP($A198,Raw_Data!$B:$B,Raw_Data!OZ:OZ),"")</f>
        <v/>
      </c>
      <c r="M198" s="159" t="str">
        <f>IFERROR(_xlfn.XLOOKUP($A198,Raw_Data!$B:$B,Raw_Data!PA:PA),"")</f>
        <v/>
      </c>
      <c r="N198" s="159" t="str">
        <f>IFERROR(_xlfn.XLOOKUP($A198,Raw_Data!$B:$B,Raw_Data!NQ:NQ),"")</f>
        <v/>
      </c>
      <c r="O198" s="160" t="str">
        <f>IFERROR(1-(SUMIF(PA!$B:$B,$A198,PA!$AI:$AI)/($AA198+SUMIF(PA!$B:$B,$A198,PA!$AI:$AI))),"")</f>
        <v/>
      </c>
      <c r="P198" s="160"/>
      <c r="Q198" s="161"/>
      <c r="R198" s="160" t="str">
        <f>IFERROR(1-(SUMIF(GA!$C:$C,$A198,GA!$X:$X)/($AA198+SUMIF(GA!$C:$C,$A198,GA!$X:$X))),"")</f>
        <v/>
      </c>
      <c r="S198" s="156"/>
      <c r="T198" s="161"/>
      <c r="U198" s="162" t="str">
        <f t="shared" si="13"/>
        <v/>
      </c>
      <c r="V198" s="162" t="str">
        <f>IFERROR(_xlfn.XLOOKUP($A198,Raw_Data!$B:$B,Raw_Data!$PE:$PE),"")</f>
        <v/>
      </c>
      <c r="W198" s="163" t="str">
        <f t="shared" si="15"/>
        <v/>
      </c>
      <c r="X198" s="155" t="str">
        <f>IFERROR(_xlfn.XLOOKUP($A198,Raw_Data!$B:$B,Raw_Data!$PB:$PB),"")</f>
        <v/>
      </c>
      <c r="Y198" s="155" t="str">
        <f>IFERROR(_xlfn.XLOOKUP($A198,Raw_Data!$B:$B,Raw_Data!$OU:$OU),"")</f>
        <v/>
      </c>
      <c r="Z198" s="155"/>
      <c r="AA198" s="155" t="str">
        <f>IFERROR(_xlfn.XLOOKUP($A198,Raw_Data!$B:$B,Raw_Data!$OU:$OU),"")</f>
        <v/>
      </c>
      <c r="AB198" s="155" t="str">
        <f>IFERROR(_xlfn.XLOOKUP($A198,Raw_Data!$B:$B,Raw_Data!$I:$I)/1000,"")</f>
        <v/>
      </c>
      <c r="AC198" s="164">
        <f>IFERROR(_xlfn.XLOOKUP($D198,'Modelling New'!$D:$D,'Modelling New'!$P:$P),"")</f>
        <v>5.0129032258064514</v>
      </c>
      <c r="AD198" s="155">
        <f>IFERROR(_xlfn.XLOOKUP($D198,'Modelling New'!$D:$D,'Modelling New'!$T:$T)*1000,"")</f>
        <v>364432.15128067537</v>
      </c>
      <c r="AE198" s="165">
        <f>IFERROR(_xlfn.XLOOKUP($D198,'Modelling New'!$D:$D,'Modelling New'!$O:$O),"")</f>
        <v>0.79608870342801075</v>
      </c>
      <c r="AF198" s="165">
        <f>IFERROR(_xlfn.XLOOKUP($D198,'Modelling New'!$D:$D,'Modelling New'!$W:$W),"")</f>
        <v>0.16627981789343124</v>
      </c>
      <c r="AG198" s="165">
        <f>IFERROR(_xlfn.XLOOKUP($D198,'Modelling New'!$D:$D,'Modelling New'!AE:AE),"")</f>
        <v>0.99750000000000005</v>
      </c>
      <c r="AH198" s="165">
        <f>IFERROR(_xlfn.XLOOKUP($D198,'Modelling New'!$D:$D,'Modelling New'!AF:AF),"")</f>
        <v>0.99750000000000005</v>
      </c>
      <c r="AI198" s="156"/>
      <c r="AJ198" s="156"/>
      <c r="AK198" s="156"/>
      <c r="AL198" s="156"/>
      <c r="AM198" s="156"/>
      <c r="AN198" s="166"/>
      <c r="AO198" s="163"/>
      <c r="AP198" s="163"/>
      <c r="AQ198" s="163"/>
      <c r="AR198" s="155">
        <f>IFERROR(_xlfn.XLOOKUP(Table13[[#This Row],[Month Year]],Modelling[Month],Modelling[Bugt_Capacity]),"")</f>
        <v>91.32</v>
      </c>
      <c r="AS198" s="155"/>
    </row>
    <row r="199" spans="1:45" x14ac:dyDescent="0.35">
      <c r="A199" s="154">
        <f t="shared" si="14"/>
        <v>45942</v>
      </c>
      <c r="B199" s="155">
        <f>YEAR(Table13[[#This Row],[Date]])+IF(MONTH(Table13[[#This Row],[Date]])&gt;=4,1,0)</f>
        <v>2026</v>
      </c>
      <c r="C199" s="156">
        <f>YEAR(Table13[[#This Row],[Date]])</f>
        <v>2025</v>
      </c>
      <c r="D199" s="157">
        <f>Table13[[#This Row],[Date]]-DAY(Table13[[#This Row],[Date]])+1</f>
        <v>45931</v>
      </c>
      <c r="E199" s="156">
        <f t="shared" si="12"/>
        <v>31</v>
      </c>
      <c r="F199" s="158" t="str">
        <f>IFERROR(_xlfn.XLOOKUP($A199,Raw_Data!$B:$B,Raw_Data!$OV:$OV),"")</f>
        <v/>
      </c>
      <c r="G199" s="159" t="str">
        <f>IFERROR(_xlfn.XLOOKUP($A199,Raw_Data!$B:$B,Raw_Data!$OW:$OW),"")</f>
        <v/>
      </c>
      <c r="H199" s="159"/>
      <c r="I199" s="159" t="str">
        <f>IFERROR(_xlfn.XLOOKUP($A199,Raw_Data!$B:$B,Raw_Data!$OX:$OX),"")</f>
        <v/>
      </c>
      <c r="J199" s="159"/>
      <c r="K199" s="159" t="str">
        <f>IFERROR(_xlfn.XLOOKUP($A199,Raw_Data!$B:$B,Raw_Data!NN:NN),"")</f>
        <v/>
      </c>
      <c r="L199" s="159" t="str">
        <f>IFERROR(_xlfn.XLOOKUP($A199,Raw_Data!$B:$B,Raw_Data!OZ:OZ),"")</f>
        <v/>
      </c>
      <c r="M199" s="159" t="str">
        <f>IFERROR(_xlfn.XLOOKUP($A199,Raw_Data!$B:$B,Raw_Data!PA:PA),"")</f>
        <v/>
      </c>
      <c r="N199" s="159" t="str">
        <f>IFERROR(_xlfn.XLOOKUP($A199,Raw_Data!$B:$B,Raw_Data!NQ:NQ),"")</f>
        <v/>
      </c>
      <c r="O199" s="160" t="str">
        <f>IFERROR(1-(SUMIF(PA!$B:$B,$A199,PA!$AI:$AI)/($AA199+SUMIF(PA!$B:$B,$A199,PA!$AI:$AI))),"")</f>
        <v/>
      </c>
      <c r="P199" s="160"/>
      <c r="Q199" s="161"/>
      <c r="R199" s="160" t="str">
        <f>IFERROR(1-(SUMIF(GA!$C:$C,$A199,GA!$X:$X)/($AA199+SUMIF(GA!$C:$C,$A199,GA!$X:$X))),"")</f>
        <v/>
      </c>
      <c r="S199" s="156"/>
      <c r="T199" s="161"/>
      <c r="U199" s="162" t="str">
        <f t="shared" si="13"/>
        <v/>
      </c>
      <c r="V199" s="162" t="str">
        <f>IFERROR(_xlfn.XLOOKUP($A199,Raw_Data!$B:$B,Raw_Data!$PE:$PE),"")</f>
        <v/>
      </c>
      <c r="W199" s="163" t="str">
        <f t="shared" si="15"/>
        <v/>
      </c>
      <c r="X199" s="155" t="str">
        <f>IFERROR(_xlfn.XLOOKUP($A199,Raw_Data!$B:$B,Raw_Data!$PB:$PB),"")</f>
        <v/>
      </c>
      <c r="Y199" s="155" t="str">
        <f>IFERROR(_xlfn.XLOOKUP($A199,Raw_Data!$B:$B,Raw_Data!$OU:$OU),"")</f>
        <v/>
      </c>
      <c r="Z199" s="155"/>
      <c r="AA199" s="155" t="str">
        <f>IFERROR(_xlfn.XLOOKUP($A199,Raw_Data!$B:$B,Raw_Data!$OU:$OU),"")</f>
        <v/>
      </c>
      <c r="AB199" s="155" t="str">
        <f>IFERROR(_xlfn.XLOOKUP($A199,Raw_Data!$B:$B,Raw_Data!$I:$I)/1000,"")</f>
        <v/>
      </c>
      <c r="AC199" s="164">
        <f>IFERROR(_xlfn.XLOOKUP($D199,'Modelling New'!$D:$D,'Modelling New'!$P:$P),"")</f>
        <v>5.0129032258064514</v>
      </c>
      <c r="AD199" s="155">
        <f>IFERROR(_xlfn.XLOOKUP($D199,'Modelling New'!$D:$D,'Modelling New'!$T:$T)*1000,"")</f>
        <v>364432.15128067537</v>
      </c>
      <c r="AE199" s="165">
        <f>IFERROR(_xlfn.XLOOKUP($D199,'Modelling New'!$D:$D,'Modelling New'!$O:$O),"")</f>
        <v>0.79608870342801075</v>
      </c>
      <c r="AF199" s="165">
        <f>IFERROR(_xlfn.XLOOKUP($D199,'Modelling New'!$D:$D,'Modelling New'!$W:$W),"")</f>
        <v>0.16627981789343124</v>
      </c>
      <c r="AG199" s="165">
        <f>IFERROR(_xlfn.XLOOKUP($D199,'Modelling New'!$D:$D,'Modelling New'!AE:AE),"")</f>
        <v>0.99750000000000005</v>
      </c>
      <c r="AH199" s="165">
        <f>IFERROR(_xlfn.XLOOKUP($D199,'Modelling New'!$D:$D,'Modelling New'!AF:AF),"")</f>
        <v>0.99750000000000005</v>
      </c>
      <c r="AI199" s="156"/>
      <c r="AJ199" s="156"/>
      <c r="AK199" s="156"/>
      <c r="AL199" s="156"/>
      <c r="AM199" s="156"/>
      <c r="AN199" s="166"/>
      <c r="AO199" s="163"/>
      <c r="AP199" s="163"/>
      <c r="AQ199" s="163"/>
      <c r="AR199" s="155">
        <f>IFERROR(_xlfn.XLOOKUP(Table13[[#This Row],[Month Year]],Modelling[Month],Modelling[Bugt_Capacity]),"")</f>
        <v>91.32</v>
      </c>
      <c r="AS199" s="155"/>
    </row>
    <row r="200" spans="1:45" x14ac:dyDescent="0.35">
      <c r="A200" s="154">
        <f t="shared" si="14"/>
        <v>45943</v>
      </c>
      <c r="B200" s="155">
        <f>YEAR(Table13[[#This Row],[Date]])+IF(MONTH(Table13[[#This Row],[Date]])&gt;=4,1,0)</f>
        <v>2026</v>
      </c>
      <c r="C200" s="156">
        <f>YEAR(Table13[[#This Row],[Date]])</f>
        <v>2025</v>
      </c>
      <c r="D200" s="157">
        <f>Table13[[#This Row],[Date]]-DAY(Table13[[#This Row],[Date]])+1</f>
        <v>45931</v>
      </c>
      <c r="E200" s="156">
        <f t="shared" si="12"/>
        <v>31</v>
      </c>
      <c r="F200" s="158" t="str">
        <f>IFERROR(_xlfn.XLOOKUP($A200,Raw_Data!$B:$B,Raw_Data!$OV:$OV),"")</f>
        <v/>
      </c>
      <c r="G200" s="159" t="str">
        <f>IFERROR(_xlfn.XLOOKUP($A200,Raw_Data!$B:$B,Raw_Data!$OW:$OW),"")</f>
        <v/>
      </c>
      <c r="H200" s="159"/>
      <c r="I200" s="159" t="str">
        <f>IFERROR(_xlfn.XLOOKUP($A200,Raw_Data!$B:$B,Raw_Data!$OX:$OX),"")</f>
        <v/>
      </c>
      <c r="J200" s="159"/>
      <c r="K200" s="159" t="str">
        <f>IFERROR(_xlfn.XLOOKUP($A200,Raw_Data!$B:$B,Raw_Data!NN:NN),"")</f>
        <v/>
      </c>
      <c r="L200" s="159" t="str">
        <f>IFERROR(_xlfn.XLOOKUP($A200,Raw_Data!$B:$B,Raw_Data!OZ:OZ),"")</f>
        <v/>
      </c>
      <c r="M200" s="159" t="str">
        <f>IFERROR(_xlfn.XLOOKUP($A200,Raw_Data!$B:$B,Raw_Data!PA:PA),"")</f>
        <v/>
      </c>
      <c r="N200" s="159" t="str">
        <f>IFERROR(_xlfn.XLOOKUP($A200,Raw_Data!$B:$B,Raw_Data!NQ:NQ),"")</f>
        <v/>
      </c>
      <c r="O200" s="160" t="str">
        <f>IFERROR(1-(SUMIF(PA!$B:$B,$A200,PA!$AI:$AI)/($AA200+SUMIF(PA!$B:$B,$A200,PA!$AI:$AI))),"")</f>
        <v/>
      </c>
      <c r="P200" s="160"/>
      <c r="Q200" s="161"/>
      <c r="R200" s="160" t="str">
        <f>IFERROR(1-(SUMIF(GA!$C:$C,$A200,GA!$X:$X)/($AA200+SUMIF(GA!$C:$C,$A200,GA!$X:$X))),"")</f>
        <v/>
      </c>
      <c r="S200" s="156"/>
      <c r="T200" s="161"/>
      <c r="U200" s="162" t="str">
        <f t="shared" si="13"/>
        <v/>
      </c>
      <c r="V200" s="162" t="str">
        <f>IFERROR(_xlfn.XLOOKUP($A200,Raw_Data!$B:$B,Raw_Data!$PE:$PE),"")</f>
        <v/>
      </c>
      <c r="W200" s="163" t="str">
        <f t="shared" si="15"/>
        <v/>
      </c>
      <c r="X200" s="155" t="str">
        <f>IFERROR(_xlfn.XLOOKUP($A200,Raw_Data!$B:$B,Raw_Data!$PB:$PB),"")</f>
        <v/>
      </c>
      <c r="Y200" s="155" t="str">
        <f>IFERROR(_xlfn.XLOOKUP($A200,Raw_Data!$B:$B,Raw_Data!$OU:$OU),"")</f>
        <v/>
      </c>
      <c r="Z200" s="155"/>
      <c r="AA200" s="155" t="str">
        <f>IFERROR(_xlfn.XLOOKUP($A200,Raw_Data!$B:$B,Raw_Data!$OU:$OU),"")</f>
        <v/>
      </c>
      <c r="AB200" s="155" t="str">
        <f>IFERROR(_xlfn.XLOOKUP($A200,Raw_Data!$B:$B,Raw_Data!$I:$I)/1000,"")</f>
        <v/>
      </c>
      <c r="AC200" s="164">
        <f>IFERROR(_xlfn.XLOOKUP($D200,'Modelling New'!$D:$D,'Modelling New'!$P:$P),"")</f>
        <v>5.0129032258064514</v>
      </c>
      <c r="AD200" s="155">
        <f>IFERROR(_xlfn.XLOOKUP($D200,'Modelling New'!$D:$D,'Modelling New'!$T:$T)*1000,"")</f>
        <v>364432.15128067537</v>
      </c>
      <c r="AE200" s="165">
        <f>IFERROR(_xlfn.XLOOKUP($D200,'Modelling New'!$D:$D,'Modelling New'!$O:$O),"")</f>
        <v>0.79608870342801075</v>
      </c>
      <c r="AF200" s="165">
        <f>IFERROR(_xlfn.XLOOKUP($D200,'Modelling New'!$D:$D,'Modelling New'!$W:$W),"")</f>
        <v>0.16627981789343124</v>
      </c>
      <c r="AG200" s="165">
        <f>IFERROR(_xlfn.XLOOKUP($D200,'Modelling New'!$D:$D,'Modelling New'!AE:AE),"")</f>
        <v>0.99750000000000005</v>
      </c>
      <c r="AH200" s="165">
        <f>IFERROR(_xlfn.XLOOKUP($D200,'Modelling New'!$D:$D,'Modelling New'!AF:AF),"")</f>
        <v>0.99750000000000005</v>
      </c>
      <c r="AI200" s="156"/>
      <c r="AJ200" s="156"/>
      <c r="AK200" s="156"/>
      <c r="AL200" s="156"/>
      <c r="AM200" s="156"/>
      <c r="AN200" s="166"/>
      <c r="AO200" s="163"/>
      <c r="AP200" s="163"/>
      <c r="AQ200" s="163"/>
      <c r="AR200" s="155">
        <f>IFERROR(_xlfn.XLOOKUP(Table13[[#This Row],[Month Year]],Modelling[Month],Modelling[Bugt_Capacity]),"")</f>
        <v>91.32</v>
      </c>
      <c r="AS200" s="155"/>
    </row>
    <row r="201" spans="1:45" x14ac:dyDescent="0.35">
      <c r="A201" s="154">
        <f t="shared" si="14"/>
        <v>45944</v>
      </c>
      <c r="B201" s="155">
        <f>YEAR(Table13[[#This Row],[Date]])+IF(MONTH(Table13[[#This Row],[Date]])&gt;=4,1,0)</f>
        <v>2026</v>
      </c>
      <c r="C201" s="156">
        <f>YEAR(Table13[[#This Row],[Date]])</f>
        <v>2025</v>
      </c>
      <c r="D201" s="157">
        <f>Table13[[#This Row],[Date]]-DAY(Table13[[#This Row],[Date]])+1</f>
        <v>45931</v>
      </c>
      <c r="E201" s="156">
        <f t="shared" si="12"/>
        <v>31</v>
      </c>
      <c r="F201" s="158" t="str">
        <f>IFERROR(_xlfn.XLOOKUP($A201,Raw_Data!$B:$B,Raw_Data!$OV:$OV),"")</f>
        <v/>
      </c>
      <c r="G201" s="159" t="str">
        <f>IFERROR(_xlfn.XLOOKUP($A201,Raw_Data!$B:$B,Raw_Data!$OW:$OW),"")</f>
        <v/>
      </c>
      <c r="H201" s="159"/>
      <c r="I201" s="159" t="str">
        <f>IFERROR(_xlfn.XLOOKUP($A201,Raw_Data!$B:$B,Raw_Data!$OX:$OX),"")</f>
        <v/>
      </c>
      <c r="J201" s="159"/>
      <c r="K201" s="159" t="str">
        <f>IFERROR(_xlfn.XLOOKUP($A201,Raw_Data!$B:$B,Raw_Data!NN:NN),"")</f>
        <v/>
      </c>
      <c r="L201" s="159" t="str">
        <f>IFERROR(_xlfn.XLOOKUP($A201,Raw_Data!$B:$B,Raw_Data!OZ:OZ),"")</f>
        <v/>
      </c>
      <c r="M201" s="159" t="str">
        <f>IFERROR(_xlfn.XLOOKUP($A201,Raw_Data!$B:$B,Raw_Data!PA:PA),"")</f>
        <v/>
      </c>
      <c r="N201" s="159" t="str">
        <f>IFERROR(_xlfn.XLOOKUP($A201,Raw_Data!$B:$B,Raw_Data!NQ:NQ),"")</f>
        <v/>
      </c>
      <c r="O201" s="160" t="str">
        <f>IFERROR(1-(SUMIF(PA!$B:$B,$A201,PA!$AI:$AI)/($AA201+SUMIF(PA!$B:$B,$A201,PA!$AI:$AI))),"")</f>
        <v/>
      </c>
      <c r="P201" s="160"/>
      <c r="Q201" s="161"/>
      <c r="R201" s="160" t="str">
        <f>IFERROR(1-(SUMIF(GA!$C:$C,$A201,GA!$X:$X)/($AA201+SUMIF(GA!$C:$C,$A201,GA!$X:$X))),"")</f>
        <v/>
      </c>
      <c r="S201" s="156"/>
      <c r="T201" s="161"/>
      <c r="U201" s="162" t="str">
        <f t="shared" si="13"/>
        <v/>
      </c>
      <c r="V201" s="162" t="str">
        <f>IFERROR(_xlfn.XLOOKUP($A201,Raw_Data!$B:$B,Raw_Data!$PE:$PE),"")</f>
        <v/>
      </c>
      <c r="W201" s="163" t="str">
        <f t="shared" si="15"/>
        <v/>
      </c>
      <c r="X201" s="155" t="str">
        <f>IFERROR(_xlfn.XLOOKUP($A201,Raw_Data!$B:$B,Raw_Data!$PB:$PB),"")</f>
        <v/>
      </c>
      <c r="Y201" s="155" t="str">
        <f>IFERROR(_xlfn.XLOOKUP($A201,Raw_Data!$B:$B,Raw_Data!$OU:$OU),"")</f>
        <v/>
      </c>
      <c r="Z201" s="155"/>
      <c r="AA201" s="155" t="str">
        <f>IFERROR(_xlfn.XLOOKUP($A201,Raw_Data!$B:$B,Raw_Data!$OU:$OU),"")</f>
        <v/>
      </c>
      <c r="AB201" s="155" t="str">
        <f>IFERROR(_xlfn.XLOOKUP($A201,Raw_Data!$B:$B,Raw_Data!$I:$I)/1000,"")</f>
        <v/>
      </c>
      <c r="AC201" s="164">
        <f>IFERROR(_xlfn.XLOOKUP($D201,'Modelling New'!$D:$D,'Modelling New'!$P:$P),"")</f>
        <v>5.0129032258064514</v>
      </c>
      <c r="AD201" s="155">
        <f>IFERROR(_xlfn.XLOOKUP($D201,'Modelling New'!$D:$D,'Modelling New'!$T:$T)*1000,"")</f>
        <v>364432.15128067537</v>
      </c>
      <c r="AE201" s="165">
        <f>IFERROR(_xlfn.XLOOKUP($D201,'Modelling New'!$D:$D,'Modelling New'!$O:$O),"")</f>
        <v>0.79608870342801075</v>
      </c>
      <c r="AF201" s="165">
        <f>IFERROR(_xlfn.XLOOKUP($D201,'Modelling New'!$D:$D,'Modelling New'!$W:$W),"")</f>
        <v>0.16627981789343124</v>
      </c>
      <c r="AG201" s="165">
        <f>IFERROR(_xlfn.XLOOKUP($D201,'Modelling New'!$D:$D,'Modelling New'!AE:AE),"")</f>
        <v>0.99750000000000005</v>
      </c>
      <c r="AH201" s="165">
        <f>IFERROR(_xlfn.XLOOKUP($D201,'Modelling New'!$D:$D,'Modelling New'!AF:AF),"")</f>
        <v>0.99750000000000005</v>
      </c>
      <c r="AI201" s="156"/>
      <c r="AJ201" s="156"/>
      <c r="AK201" s="156"/>
      <c r="AL201" s="156"/>
      <c r="AM201" s="156"/>
      <c r="AN201" s="166"/>
      <c r="AO201" s="163"/>
      <c r="AP201" s="163"/>
      <c r="AQ201" s="163"/>
      <c r="AR201" s="155">
        <f>IFERROR(_xlfn.XLOOKUP(Table13[[#This Row],[Month Year]],Modelling[Month],Modelling[Bugt_Capacity]),"")</f>
        <v>91.32</v>
      </c>
      <c r="AS201" s="155"/>
    </row>
    <row r="202" spans="1:45" x14ac:dyDescent="0.35">
      <c r="A202" s="154">
        <f t="shared" si="14"/>
        <v>45945</v>
      </c>
      <c r="B202" s="155">
        <f>YEAR(Table13[[#This Row],[Date]])+IF(MONTH(Table13[[#This Row],[Date]])&gt;=4,1,0)</f>
        <v>2026</v>
      </c>
      <c r="C202" s="156">
        <f>YEAR(Table13[[#This Row],[Date]])</f>
        <v>2025</v>
      </c>
      <c r="D202" s="157">
        <f>Table13[[#This Row],[Date]]-DAY(Table13[[#This Row],[Date]])+1</f>
        <v>45931</v>
      </c>
      <c r="E202" s="156">
        <f t="shared" si="12"/>
        <v>31</v>
      </c>
      <c r="F202" s="158" t="str">
        <f>IFERROR(_xlfn.XLOOKUP($A202,Raw_Data!$B:$B,Raw_Data!$OV:$OV),"")</f>
        <v/>
      </c>
      <c r="G202" s="159" t="str">
        <f>IFERROR(_xlfn.XLOOKUP($A202,Raw_Data!$B:$B,Raw_Data!$OW:$OW),"")</f>
        <v/>
      </c>
      <c r="H202" s="159"/>
      <c r="I202" s="159" t="str">
        <f>IFERROR(_xlfn.XLOOKUP($A202,Raw_Data!$B:$B,Raw_Data!$OX:$OX),"")</f>
        <v/>
      </c>
      <c r="J202" s="159"/>
      <c r="K202" s="159" t="str">
        <f>IFERROR(_xlfn.XLOOKUP($A202,Raw_Data!$B:$B,Raw_Data!NN:NN),"")</f>
        <v/>
      </c>
      <c r="L202" s="159" t="str">
        <f>IFERROR(_xlfn.XLOOKUP($A202,Raw_Data!$B:$B,Raw_Data!OZ:OZ),"")</f>
        <v/>
      </c>
      <c r="M202" s="159" t="str">
        <f>IFERROR(_xlfn.XLOOKUP($A202,Raw_Data!$B:$B,Raw_Data!PA:PA),"")</f>
        <v/>
      </c>
      <c r="N202" s="159" t="str">
        <f>IFERROR(_xlfn.XLOOKUP($A202,Raw_Data!$B:$B,Raw_Data!NQ:NQ),"")</f>
        <v/>
      </c>
      <c r="O202" s="160" t="str">
        <f>IFERROR(1-(SUMIF(PA!$B:$B,$A202,PA!$AI:$AI)/($AA202+SUMIF(PA!$B:$B,$A202,PA!$AI:$AI))),"")</f>
        <v/>
      </c>
      <c r="P202" s="160"/>
      <c r="Q202" s="161"/>
      <c r="R202" s="160" t="str">
        <f>IFERROR(1-(SUMIF(GA!$C:$C,$A202,GA!$X:$X)/($AA202+SUMIF(GA!$C:$C,$A202,GA!$X:$X))),"")</f>
        <v/>
      </c>
      <c r="S202" s="156"/>
      <c r="T202" s="161"/>
      <c r="U202" s="162" t="str">
        <f t="shared" si="13"/>
        <v/>
      </c>
      <c r="V202" s="162" t="str">
        <f>IFERROR(_xlfn.XLOOKUP($A202,Raw_Data!$B:$B,Raw_Data!$PE:$PE),"")</f>
        <v/>
      </c>
      <c r="W202" s="163" t="str">
        <f t="shared" si="15"/>
        <v/>
      </c>
      <c r="X202" s="155" t="str">
        <f>IFERROR(_xlfn.XLOOKUP($A202,Raw_Data!$B:$B,Raw_Data!$PB:$PB),"")</f>
        <v/>
      </c>
      <c r="Y202" s="155" t="str">
        <f>IFERROR(_xlfn.XLOOKUP($A202,Raw_Data!$B:$B,Raw_Data!$OU:$OU),"")</f>
        <v/>
      </c>
      <c r="Z202" s="155"/>
      <c r="AA202" s="155" t="str">
        <f>IFERROR(_xlfn.XLOOKUP($A202,Raw_Data!$B:$B,Raw_Data!$OU:$OU),"")</f>
        <v/>
      </c>
      <c r="AB202" s="155" t="str">
        <f>IFERROR(_xlfn.XLOOKUP($A202,Raw_Data!$B:$B,Raw_Data!$I:$I)/1000,"")</f>
        <v/>
      </c>
      <c r="AC202" s="164">
        <f>IFERROR(_xlfn.XLOOKUP($D202,'Modelling New'!$D:$D,'Modelling New'!$P:$P),"")</f>
        <v>5.0129032258064514</v>
      </c>
      <c r="AD202" s="155">
        <f>IFERROR(_xlfn.XLOOKUP($D202,'Modelling New'!$D:$D,'Modelling New'!$T:$T)*1000,"")</f>
        <v>364432.15128067537</v>
      </c>
      <c r="AE202" s="165">
        <f>IFERROR(_xlfn.XLOOKUP($D202,'Modelling New'!$D:$D,'Modelling New'!$O:$O),"")</f>
        <v>0.79608870342801075</v>
      </c>
      <c r="AF202" s="165">
        <f>IFERROR(_xlfn.XLOOKUP($D202,'Modelling New'!$D:$D,'Modelling New'!$W:$W),"")</f>
        <v>0.16627981789343124</v>
      </c>
      <c r="AG202" s="165">
        <f>IFERROR(_xlfn.XLOOKUP($D202,'Modelling New'!$D:$D,'Modelling New'!AE:AE),"")</f>
        <v>0.99750000000000005</v>
      </c>
      <c r="AH202" s="165">
        <f>IFERROR(_xlfn.XLOOKUP($D202,'Modelling New'!$D:$D,'Modelling New'!AF:AF),"")</f>
        <v>0.99750000000000005</v>
      </c>
      <c r="AI202" s="156"/>
      <c r="AJ202" s="156"/>
      <c r="AK202" s="156"/>
      <c r="AL202" s="156"/>
      <c r="AM202" s="156"/>
      <c r="AN202" s="166"/>
      <c r="AO202" s="163"/>
      <c r="AP202" s="163"/>
      <c r="AQ202" s="163"/>
      <c r="AR202" s="155">
        <f>IFERROR(_xlfn.XLOOKUP(Table13[[#This Row],[Month Year]],Modelling[Month],Modelling[Bugt_Capacity]),"")</f>
        <v>91.32</v>
      </c>
      <c r="AS202" s="155"/>
    </row>
    <row r="203" spans="1:45" x14ac:dyDescent="0.35">
      <c r="A203" s="154">
        <f t="shared" si="14"/>
        <v>45946</v>
      </c>
      <c r="B203" s="155">
        <f>YEAR(Table13[[#This Row],[Date]])+IF(MONTH(Table13[[#This Row],[Date]])&gt;=4,1,0)</f>
        <v>2026</v>
      </c>
      <c r="C203" s="156">
        <f>YEAR(Table13[[#This Row],[Date]])</f>
        <v>2025</v>
      </c>
      <c r="D203" s="157">
        <f>Table13[[#This Row],[Date]]-DAY(Table13[[#This Row],[Date]])+1</f>
        <v>45931</v>
      </c>
      <c r="E203" s="156">
        <f t="shared" si="12"/>
        <v>31</v>
      </c>
      <c r="F203" s="158" t="str">
        <f>IFERROR(_xlfn.XLOOKUP($A203,Raw_Data!$B:$B,Raw_Data!$OV:$OV),"")</f>
        <v/>
      </c>
      <c r="G203" s="159" t="str">
        <f>IFERROR(_xlfn.XLOOKUP($A203,Raw_Data!$B:$B,Raw_Data!$OW:$OW),"")</f>
        <v/>
      </c>
      <c r="H203" s="159"/>
      <c r="I203" s="159" t="str">
        <f>IFERROR(_xlfn.XLOOKUP($A203,Raw_Data!$B:$B,Raw_Data!$OX:$OX),"")</f>
        <v/>
      </c>
      <c r="J203" s="159"/>
      <c r="K203" s="159" t="str">
        <f>IFERROR(_xlfn.XLOOKUP($A203,Raw_Data!$B:$B,Raw_Data!NN:NN),"")</f>
        <v/>
      </c>
      <c r="L203" s="159" t="str">
        <f>IFERROR(_xlfn.XLOOKUP($A203,Raw_Data!$B:$B,Raw_Data!OZ:OZ),"")</f>
        <v/>
      </c>
      <c r="M203" s="159" t="str">
        <f>IFERROR(_xlfn.XLOOKUP($A203,Raw_Data!$B:$B,Raw_Data!PA:PA),"")</f>
        <v/>
      </c>
      <c r="N203" s="159" t="str">
        <f>IFERROR(_xlfn.XLOOKUP($A203,Raw_Data!$B:$B,Raw_Data!NQ:NQ),"")</f>
        <v/>
      </c>
      <c r="O203" s="160" t="str">
        <f>IFERROR(1-(SUMIF(PA!$B:$B,$A203,PA!$AI:$AI)/($AA203+SUMIF(PA!$B:$B,$A203,PA!$AI:$AI))),"")</f>
        <v/>
      </c>
      <c r="P203" s="160"/>
      <c r="Q203" s="161"/>
      <c r="R203" s="160" t="str">
        <f>IFERROR(1-(SUMIF(GA!$C:$C,$A203,GA!$X:$X)/($AA203+SUMIF(GA!$C:$C,$A203,GA!$X:$X))),"")</f>
        <v/>
      </c>
      <c r="S203" s="156"/>
      <c r="T203" s="161"/>
      <c r="U203" s="162" t="str">
        <f t="shared" si="13"/>
        <v/>
      </c>
      <c r="V203" s="162" t="str">
        <f>IFERROR(_xlfn.XLOOKUP($A203,Raw_Data!$B:$B,Raw_Data!$PE:$PE),"")</f>
        <v/>
      </c>
      <c r="W203" s="163" t="str">
        <f t="shared" si="15"/>
        <v/>
      </c>
      <c r="X203" s="155" t="str">
        <f>IFERROR(_xlfn.XLOOKUP($A203,Raw_Data!$B:$B,Raw_Data!$PB:$PB),"")</f>
        <v/>
      </c>
      <c r="Y203" s="155" t="str">
        <f>IFERROR(_xlfn.XLOOKUP($A203,Raw_Data!$B:$B,Raw_Data!$OU:$OU),"")</f>
        <v/>
      </c>
      <c r="Z203" s="155"/>
      <c r="AA203" s="155" t="str">
        <f>IFERROR(_xlfn.XLOOKUP($A203,Raw_Data!$B:$B,Raw_Data!$OU:$OU),"")</f>
        <v/>
      </c>
      <c r="AB203" s="155" t="str">
        <f>IFERROR(_xlfn.XLOOKUP($A203,Raw_Data!$B:$B,Raw_Data!$I:$I)/1000,"")</f>
        <v/>
      </c>
      <c r="AC203" s="164">
        <f>IFERROR(_xlfn.XLOOKUP($D203,'Modelling New'!$D:$D,'Modelling New'!$P:$P),"")</f>
        <v>5.0129032258064514</v>
      </c>
      <c r="AD203" s="155">
        <f>IFERROR(_xlfn.XLOOKUP($D203,'Modelling New'!$D:$D,'Modelling New'!$T:$T)*1000,"")</f>
        <v>364432.15128067537</v>
      </c>
      <c r="AE203" s="165">
        <f>IFERROR(_xlfn.XLOOKUP($D203,'Modelling New'!$D:$D,'Modelling New'!$O:$O),"")</f>
        <v>0.79608870342801075</v>
      </c>
      <c r="AF203" s="165">
        <f>IFERROR(_xlfn.XLOOKUP($D203,'Modelling New'!$D:$D,'Modelling New'!$W:$W),"")</f>
        <v>0.16627981789343124</v>
      </c>
      <c r="AG203" s="165">
        <f>IFERROR(_xlfn.XLOOKUP($D203,'Modelling New'!$D:$D,'Modelling New'!AE:AE),"")</f>
        <v>0.99750000000000005</v>
      </c>
      <c r="AH203" s="165">
        <f>IFERROR(_xlfn.XLOOKUP($D203,'Modelling New'!$D:$D,'Modelling New'!AF:AF),"")</f>
        <v>0.99750000000000005</v>
      </c>
      <c r="AI203" s="156"/>
      <c r="AJ203" s="156"/>
      <c r="AK203" s="156"/>
      <c r="AL203" s="156"/>
      <c r="AM203" s="156"/>
      <c r="AN203" s="166"/>
      <c r="AO203" s="163"/>
      <c r="AP203" s="163"/>
      <c r="AQ203" s="163"/>
      <c r="AR203" s="155">
        <f>IFERROR(_xlfn.XLOOKUP(Table13[[#This Row],[Month Year]],Modelling[Month],Modelling[Bugt_Capacity]),"")</f>
        <v>91.32</v>
      </c>
      <c r="AS203" s="155"/>
    </row>
    <row r="204" spans="1:45" x14ac:dyDescent="0.35">
      <c r="A204" s="154">
        <f t="shared" si="14"/>
        <v>45947</v>
      </c>
      <c r="B204" s="155">
        <f>YEAR(Table13[[#This Row],[Date]])+IF(MONTH(Table13[[#This Row],[Date]])&gt;=4,1,0)</f>
        <v>2026</v>
      </c>
      <c r="C204" s="156">
        <f>YEAR(Table13[[#This Row],[Date]])</f>
        <v>2025</v>
      </c>
      <c r="D204" s="157">
        <f>Table13[[#This Row],[Date]]-DAY(Table13[[#This Row],[Date]])+1</f>
        <v>45931</v>
      </c>
      <c r="E204" s="156">
        <f t="shared" si="12"/>
        <v>31</v>
      </c>
      <c r="F204" s="158" t="str">
        <f>IFERROR(_xlfn.XLOOKUP($A204,Raw_Data!$B:$B,Raw_Data!$OV:$OV),"")</f>
        <v/>
      </c>
      <c r="G204" s="159" t="str">
        <f>IFERROR(_xlfn.XLOOKUP($A204,Raw_Data!$B:$B,Raw_Data!$OW:$OW),"")</f>
        <v/>
      </c>
      <c r="H204" s="159"/>
      <c r="I204" s="159" t="str">
        <f>IFERROR(_xlfn.XLOOKUP($A204,Raw_Data!$B:$B,Raw_Data!$OX:$OX),"")</f>
        <v/>
      </c>
      <c r="J204" s="159"/>
      <c r="K204" s="159" t="str">
        <f>IFERROR(_xlfn.XLOOKUP($A204,Raw_Data!$B:$B,Raw_Data!NN:NN),"")</f>
        <v/>
      </c>
      <c r="L204" s="159" t="str">
        <f>IFERROR(_xlfn.XLOOKUP($A204,Raw_Data!$B:$B,Raw_Data!OZ:OZ),"")</f>
        <v/>
      </c>
      <c r="M204" s="159" t="str">
        <f>IFERROR(_xlfn.XLOOKUP($A204,Raw_Data!$B:$B,Raw_Data!PA:PA),"")</f>
        <v/>
      </c>
      <c r="N204" s="159" t="str">
        <f>IFERROR(_xlfn.XLOOKUP($A204,Raw_Data!$B:$B,Raw_Data!NQ:NQ),"")</f>
        <v/>
      </c>
      <c r="O204" s="160" t="str">
        <f>IFERROR(1-(SUMIF(PA!$B:$B,$A204,PA!$AI:$AI)/($AA204+SUMIF(PA!$B:$B,$A204,PA!$AI:$AI))),"")</f>
        <v/>
      </c>
      <c r="P204" s="160"/>
      <c r="Q204" s="161"/>
      <c r="R204" s="160" t="str">
        <f>IFERROR(1-(SUMIF(GA!$C:$C,$A204,GA!$X:$X)/($AA204+SUMIF(GA!$C:$C,$A204,GA!$X:$X))),"")</f>
        <v/>
      </c>
      <c r="S204" s="156"/>
      <c r="T204" s="161"/>
      <c r="U204" s="162" t="str">
        <f t="shared" si="13"/>
        <v/>
      </c>
      <c r="V204" s="162" t="str">
        <f>IFERROR(_xlfn.XLOOKUP($A204,Raw_Data!$B:$B,Raw_Data!$PE:$PE),"")</f>
        <v/>
      </c>
      <c r="W204" s="163" t="str">
        <f t="shared" si="15"/>
        <v/>
      </c>
      <c r="X204" s="155" t="str">
        <f>IFERROR(_xlfn.XLOOKUP($A204,Raw_Data!$B:$B,Raw_Data!$PB:$PB),"")</f>
        <v/>
      </c>
      <c r="Y204" s="155" t="str">
        <f>IFERROR(_xlfn.XLOOKUP($A204,Raw_Data!$B:$B,Raw_Data!$OU:$OU),"")</f>
        <v/>
      </c>
      <c r="Z204" s="155"/>
      <c r="AA204" s="155" t="str">
        <f>IFERROR(_xlfn.XLOOKUP($A204,Raw_Data!$B:$B,Raw_Data!$OU:$OU),"")</f>
        <v/>
      </c>
      <c r="AB204" s="155" t="str">
        <f>IFERROR(_xlfn.XLOOKUP($A204,Raw_Data!$B:$B,Raw_Data!$I:$I)/1000,"")</f>
        <v/>
      </c>
      <c r="AC204" s="164">
        <f>IFERROR(_xlfn.XLOOKUP($D204,'Modelling New'!$D:$D,'Modelling New'!$P:$P),"")</f>
        <v>5.0129032258064514</v>
      </c>
      <c r="AD204" s="155">
        <f>IFERROR(_xlfn.XLOOKUP($D204,'Modelling New'!$D:$D,'Modelling New'!$T:$T)*1000,"")</f>
        <v>364432.15128067537</v>
      </c>
      <c r="AE204" s="165">
        <f>IFERROR(_xlfn.XLOOKUP($D204,'Modelling New'!$D:$D,'Modelling New'!$O:$O),"")</f>
        <v>0.79608870342801075</v>
      </c>
      <c r="AF204" s="165">
        <f>IFERROR(_xlfn.XLOOKUP($D204,'Modelling New'!$D:$D,'Modelling New'!$W:$W),"")</f>
        <v>0.16627981789343124</v>
      </c>
      <c r="AG204" s="165">
        <f>IFERROR(_xlfn.XLOOKUP($D204,'Modelling New'!$D:$D,'Modelling New'!AE:AE),"")</f>
        <v>0.99750000000000005</v>
      </c>
      <c r="AH204" s="165">
        <f>IFERROR(_xlfn.XLOOKUP($D204,'Modelling New'!$D:$D,'Modelling New'!AF:AF),"")</f>
        <v>0.99750000000000005</v>
      </c>
      <c r="AI204" s="156"/>
      <c r="AJ204" s="156"/>
      <c r="AK204" s="156"/>
      <c r="AL204" s="156"/>
      <c r="AM204" s="156"/>
      <c r="AN204" s="166"/>
      <c r="AO204" s="163"/>
      <c r="AP204" s="163"/>
      <c r="AQ204" s="163"/>
      <c r="AR204" s="155">
        <f>IFERROR(_xlfn.XLOOKUP(Table13[[#This Row],[Month Year]],Modelling[Month],Modelling[Bugt_Capacity]),"")</f>
        <v>91.32</v>
      </c>
      <c r="AS204" s="155"/>
    </row>
    <row r="205" spans="1:45" x14ac:dyDescent="0.35">
      <c r="A205" s="154">
        <f t="shared" si="14"/>
        <v>45948</v>
      </c>
      <c r="B205" s="155">
        <f>YEAR(Table13[[#This Row],[Date]])+IF(MONTH(Table13[[#This Row],[Date]])&gt;=4,1,0)</f>
        <v>2026</v>
      </c>
      <c r="C205" s="156">
        <f>YEAR(Table13[[#This Row],[Date]])</f>
        <v>2025</v>
      </c>
      <c r="D205" s="157">
        <f>Table13[[#This Row],[Date]]-DAY(Table13[[#This Row],[Date]])+1</f>
        <v>45931</v>
      </c>
      <c r="E205" s="156">
        <f t="shared" si="12"/>
        <v>31</v>
      </c>
      <c r="F205" s="158" t="str">
        <f>IFERROR(_xlfn.XLOOKUP($A205,Raw_Data!$B:$B,Raw_Data!$OV:$OV),"")</f>
        <v/>
      </c>
      <c r="G205" s="159" t="str">
        <f>IFERROR(_xlfn.XLOOKUP($A205,Raw_Data!$B:$B,Raw_Data!$OW:$OW),"")</f>
        <v/>
      </c>
      <c r="H205" s="159"/>
      <c r="I205" s="159" t="str">
        <f>IFERROR(_xlfn.XLOOKUP($A205,Raw_Data!$B:$B,Raw_Data!$OX:$OX),"")</f>
        <v/>
      </c>
      <c r="J205" s="159"/>
      <c r="K205" s="159" t="str">
        <f>IFERROR(_xlfn.XLOOKUP($A205,Raw_Data!$B:$B,Raw_Data!NN:NN),"")</f>
        <v/>
      </c>
      <c r="L205" s="159" t="str">
        <f>IFERROR(_xlfn.XLOOKUP($A205,Raw_Data!$B:$B,Raw_Data!OZ:OZ),"")</f>
        <v/>
      </c>
      <c r="M205" s="159" t="str">
        <f>IFERROR(_xlfn.XLOOKUP($A205,Raw_Data!$B:$B,Raw_Data!PA:PA),"")</f>
        <v/>
      </c>
      <c r="N205" s="159" t="str">
        <f>IFERROR(_xlfn.XLOOKUP($A205,Raw_Data!$B:$B,Raw_Data!NQ:NQ),"")</f>
        <v/>
      </c>
      <c r="O205" s="160" t="str">
        <f>IFERROR(1-(SUMIF(PA!$B:$B,$A205,PA!$AI:$AI)/($AA205+SUMIF(PA!$B:$B,$A205,PA!$AI:$AI))),"")</f>
        <v/>
      </c>
      <c r="P205" s="160"/>
      <c r="Q205" s="161"/>
      <c r="R205" s="160" t="str">
        <f>IFERROR(1-(SUMIF(GA!$C:$C,$A205,GA!$X:$X)/($AA205+SUMIF(GA!$C:$C,$A205,GA!$X:$X))),"")</f>
        <v/>
      </c>
      <c r="S205" s="156"/>
      <c r="T205" s="161"/>
      <c r="U205" s="162" t="str">
        <f t="shared" si="13"/>
        <v/>
      </c>
      <c r="V205" s="162" t="str">
        <f>IFERROR(_xlfn.XLOOKUP($A205,Raw_Data!$B:$B,Raw_Data!$PE:$PE),"")</f>
        <v/>
      </c>
      <c r="W205" s="163" t="str">
        <f t="shared" si="15"/>
        <v/>
      </c>
      <c r="X205" s="155" t="str">
        <f>IFERROR(_xlfn.XLOOKUP($A205,Raw_Data!$B:$B,Raw_Data!$PB:$PB),"")</f>
        <v/>
      </c>
      <c r="Y205" s="155" t="str">
        <f>IFERROR(_xlfn.XLOOKUP($A205,Raw_Data!$B:$B,Raw_Data!$OU:$OU),"")</f>
        <v/>
      </c>
      <c r="Z205" s="155"/>
      <c r="AA205" s="155" t="str">
        <f>IFERROR(_xlfn.XLOOKUP($A205,Raw_Data!$B:$B,Raw_Data!$OU:$OU),"")</f>
        <v/>
      </c>
      <c r="AB205" s="155" t="str">
        <f>IFERROR(_xlfn.XLOOKUP($A205,Raw_Data!$B:$B,Raw_Data!$I:$I)/1000,"")</f>
        <v/>
      </c>
      <c r="AC205" s="164">
        <f>IFERROR(_xlfn.XLOOKUP($D205,'Modelling New'!$D:$D,'Modelling New'!$P:$P),"")</f>
        <v>5.0129032258064514</v>
      </c>
      <c r="AD205" s="155">
        <f>IFERROR(_xlfn.XLOOKUP($D205,'Modelling New'!$D:$D,'Modelling New'!$T:$T)*1000,"")</f>
        <v>364432.15128067537</v>
      </c>
      <c r="AE205" s="165">
        <f>IFERROR(_xlfn.XLOOKUP($D205,'Modelling New'!$D:$D,'Modelling New'!$O:$O),"")</f>
        <v>0.79608870342801075</v>
      </c>
      <c r="AF205" s="165">
        <f>IFERROR(_xlfn.XLOOKUP($D205,'Modelling New'!$D:$D,'Modelling New'!$W:$W),"")</f>
        <v>0.16627981789343124</v>
      </c>
      <c r="AG205" s="165">
        <f>IFERROR(_xlfn.XLOOKUP($D205,'Modelling New'!$D:$D,'Modelling New'!AE:AE),"")</f>
        <v>0.99750000000000005</v>
      </c>
      <c r="AH205" s="165">
        <f>IFERROR(_xlfn.XLOOKUP($D205,'Modelling New'!$D:$D,'Modelling New'!AF:AF),"")</f>
        <v>0.99750000000000005</v>
      </c>
      <c r="AI205" s="156"/>
      <c r="AJ205" s="156"/>
      <c r="AK205" s="156"/>
      <c r="AL205" s="156"/>
      <c r="AM205" s="156"/>
      <c r="AN205" s="166"/>
      <c r="AO205" s="163"/>
      <c r="AP205" s="163"/>
      <c r="AQ205" s="163"/>
      <c r="AR205" s="155">
        <f>IFERROR(_xlfn.XLOOKUP(Table13[[#This Row],[Month Year]],Modelling[Month],Modelling[Bugt_Capacity]),"")</f>
        <v>91.32</v>
      </c>
      <c r="AS205" s="155"/>
    </row>
    <row r="206" spans="1:45" x14ac:dyDescent="0.35">
      <c r="A206" s="154">
        <f t="shared" si="14"/>
        <v>45949</v>
      </c>
      <c r="B206" s="155">
        <f>YEAR(Table13[[#This Row],[Date]])+IF(MONTH(Table13[[#This Row],[Date]])&gt;=4,1,0)</f>
        <v>2026</v>
      </c>
      <c r="C206" s="156">
        <f>YEAR(Table13[[#This Row],[Date]])</f>
        <v>2025</v>
      </c>
      <c r="D206" s="157">
        <f>Table13[[#This Row],[Date]]-DAY(Table13[[#This Row],[Date]])+1</f>
        <v>45931</v>
      </c>
      <c r="E206" s="156">
        <f t="shared" si="12"/>
        <v>31</v>
      </c>
      <c r="F206" s="158" t="str">
        <f>IFERROR(_xlfn.XLOOKUP($A206,Raw_Data!$B:$B,Raw_Data!$OV:$OV),"")</f>
        <v/>
      </c>
      <c r="G206" s="159" t="str">
        <f>IFERROR(_xlfn.XLOOKUP($A206,Raw_Data!$B:$B,Raw_Data!$OW:$OW),"")</f>
        <v/>
      </c>
      <c r="H206" s="159"/>
      <c r="I206" s="159" t="str">
        <f>IFERROR(_xlfn.XLOOKUP($A206,Raw_Data!$B:$B,Raw_Data!$OX:$OX),"")</f>
        <v/>
      </c>
      <c r="J206" s="159"/>
      <c r="K206" s="159" t="str">
        <f>IFERROR(_xlfn.XLOOKUP($A206,Raw_Data!$B:$B,Raw_Data!NN:NN),"")</f>
        <v/>
      </c>
      <c r="L206" s="159" t="str">
        <f>IFERROR(_xlfn.XLOOKUP($A206,Raw_Data!$B:$B,Raw_Data!OZ:OZ),"")</f>
        <v/>
      </c>
      <c r="M206" s="159" t="str">
        <f>IFERROR(_xlfn.XLOOKUP($A206,Raw_Data!$B:$B,Raw_Data!PA:PA),"")</f>
        <v/>
      </c>
      <c r="N206" s="159" t="str">
        <f>IFERROR(_xlfn.XLOOKUP($A206,Raw_Data!$B:$B,Raw_Data!NQ:NQ),"")</f>
        <v/>
      </c>
      <c r="O206" s="160" t="str">
        <f>IFERROR(1-(SUMIF(PA!$B:$B,$A206,PA!$AI:$AI)/($AA206+SUMIF(PA!$B:$B,$A206,PA!$AI:$AI))),"")</f>
        <v/>
      </c>
      <c r="P206" s="160"/>
      <c r="Q206" s="161"/>
      <c r="R206" s="160" t="str">
        <f>IFERROR(1-(SUMIF(GA!$C:$C,$A206,GA!$X:$X)/($AA206+SUMIF(GA!$C:$C,$A206,GA!$X:$X))),"")</f>
        <v/>
      </c>
      <c r="S206" s="156"/>
      <c r="T206" s="161"/>
      <c r="U206" s="162" t="str">
        <f t="shared" si="13"/>
        <v/>
      </c>
      <c r="V206" s="162" t="str">
        <f>IFERROR(_xlfn.XLOOKUP($A206,Raw_Data!$B:$B,Raw_Data!$PE:$PE),"")</f>
        <v/>
      </c>
      <c r="W206" s="163" t="str">
        <f t="shared" si="15"/>
        <v/>
      </c>
      <c r="X206" s="155" t="str">
        <f>IFERROR(_xlfn.XLOOKUP($A206,Raw_Data!$B:$B,Raw_Data!$PB:$PB),"")</f>
        <v/>
      </c>
      <c r="Y206" s="155" t="str">
        <f>IFERROR(_xlfn.XLOOKUP($A206,Raw_Data!$B:$B,Raw_Data!$OU:$OU),"")</f>
        <v/>
      </c>
      <c r="Z206" s="155"/>
      <c r="AA206" s="155" t="str">
        <f>IFERROR(_xlfn.XLOOKUP($A206,Raw_Data!$B:$B,Raw_Data!$OU:$OU),"")</f>
        <v/>
      </c>
      <c r="AB206" s="155" t="str">
        <f>IFERROR(_xlfn.XLOOKUP($A206,Raw_Data!$B:$B,Raw_Data!$I:$I)/1000,"")</f>
        <v/>
      </c>
      <c r="AC206" s="164">
        <f>IFERROR(_xlfn.XLOOKUP($D206,'Modelling New'!$D:$D,'Modelling New'!$P:$P),"")</f>
        <v>5.0129032258064514</v>
      </c>
      <c r="AD206" s="155">
        <f>IFERROR(_xlfn.XLOOKUP($D206,'Modelling New'!$D:$D,'Modelling New'!$T:$T)*1000,"")</f>
        <v>364432.15128067537</v>
      </c>
      <c r="AE206" s="165">
        <f>IFERROR(_xlfn.XLOOKUP($D206,'Modelling New'!$D:$D,'Modelling New'!$O:$O),"")</f>
        <v>0.79608870342801075</v>
      </c>
      <c r="AF206" s="165">
        <f>IFERROR(_xlfn.XLOOKUP($D206,'Modelling New'!$D:$D,'Modelling New'!$W:$W),"")</f>
        <v>0.16627981789343124</v>
      </c>
      <c r="AG206" s="165">
        <f>IFERROR(_xlfn.XLOOKUP($D206,'Modelling New'!$D:$D,'Modelling New'!AE:AE),"")</f>
        <v>0.99750000000000005</v>
      </c>
      <c r="AH206" s="165">
        <f>IFERROR(_xlfn.XLOOKUP($D206,'Modelling New'!$D:$D,'Modelling New'!AF:AF),"")</f>
        <v>0.99750000000000005</v>
      </c>
      <c r="AI206" s="156"/>
      <c r="AJ206" s="156"/>
      <c r="AK206" s="156"/>
      <c r="AL206" s="156"/>
      <c r="AM206" s="156"/>
      <c r="AN206" s="166"/>
      <c r="AO206" s="163"/>
      <c r="AP206" s="163"/>
      <c r="AQ206" s="163"/>
      <c r="AR206" s="155">
        <f>IFERROR(_xlfn.XLOOKUP(Table13[[#This Row],[Month Year]],Modelling[Month],Modelling[Bugt_Capacity]),"")</f>
        <v>91.32</v>
      </c>
      <c r="AS206" s="155"/>
    </row>
    <row r="207" spans="1:45" x14ac:dyDescent="0.35">
      <c r="A207" s="154">
        <f t="shared" si="14"/>
        <v>45950</v>
      </c>
      <c r="B207" s="155">
        <f>YEAR(Table13[[#This Row],[Date]])+IF(MONTH(Table13[[#This Row],[Date]])&gt;=4,1,0)</f>
        <v>2026</v>
      </c>
      <c r="C207" s="156">
        <f>YEAR(Table13[[#This Row],[Date]])</f>
        <v>2025</v>
      </c>
      <c r="D207" s="157">
        <f>Table13[[#This Row],[Date]]-DAY(Table13[[#This Row],[Date]])+1</f>
        <v>45931</v>
      </c>
      <c r="E207" s="156">
        <f t="shared" si="12"/>
        <v>31</v>
      </c>
      <c r="F207" s="158" t="str">
        <f>IFERROR(_xlfn.XLOOKUP($A207,Raw_Data!$B:$B,Raw_Data!$OV:$OV),"")</f>
        <v/>
      </c>
      <c r="G207" s="159" t="str">
        <f>IFERROR(_xlfn.XLOOKUP($A207,Raw_Data!$B:$B,Raw_Data!$OW:$OW),"")</f>
        <v/>
      </c>
      <c r="H207" s="159"/>
      <c r="I207" s="159" t="str">
        <f>IFERROR(_xlfn.XLOOKUP($A207,Raw_Data!$B:$B,Raw_Data!$OX:$OX),"")</f>
        <v/>
      </c>
      <c r="J207" s="159"/>
      <c r="K207" s="159" t="str">
        <f>IFERROR(_xlfn.XLOOKUP($A207,Raw_Data!$B:$B,Raw_Data!NN:NN),"")</f>
        <v/>
      </c>
      <c r="L207" s="159" t="str">
        <f>IFERROR(_xlfn.XLOOKUP($A207,Raw_Data!$B:$B,Raw_Data!OZ:OZ),"")</f>
        <v/>
      </c>
      <c r="M207" s="159" t="str">
        <f>IFERROR(_xlfn.XLOOKUP($A207,Raw_Data!$B:$B,Raw_Data!PA:PA),"")</f>
        <v/>
      </c>
      <c r="N207" s="159" t="str">
        <f>IFERROR(_xlfn.XLOOKUP($A207,Raw_Data!$B:$B,Raw_Data!NQ:NQ),"")</f>
        <v/>
      </c>
      <c r="O207" s="160" t="str">
        <f>IFERROR(1-(SUMIF(PA!$B:$B,$A207,PA!$AI:$AI)/($AA207+SUMIF(PA!$B:$B,$A207,PA!$AI:$AI))),"")</f>
        <v/>
      </c>
      <c r="P207" s="160"/>
      <c r="Q207" s="161"/>
      <c r="R207" s="160" t="str">
        <f>IFERROR(1-(SUMIF(GA!$C:$C,$A207,GA!$X:$X)/($AA207+SUMIF(GA!$C:$C,$A207,GA!$X:$X))),"")</f>
        <v/>
      </c>
      <c r="S207" s="156"/>
      <c r="T207" s="161"/>
      <c r="U207" s="162" t="str">
        <f t="shared" si="13"/>
        <v/>
      </c>
      <c r="V207" s="162" t="str">
        <f>IFERROR(_xlfn.XLOOKUP($A207,Raw_Data!$B:$B,Raw_Data!$PE:$PE),"")</f>
        <v/>
      </c>
      <c r="W207" s="163" t="str">
        <f t="shared" si="15"/>
        <v/>
      </c>
      <c r="X207" s="155" t="str">
        <f>IFERROR(_xlfn.XLOOKUP($A207,Raw_Data!$B:$B,Raw_Data!$PB:$PB),"")</f>
        <v/>
      </c>
      <c r="Y207" s="155" t="str">
        <f>IFERROR(_xlfn.XLOOKUP($A207,Raw_Data!$B:$B,Raw_Data!$OU:$OU),"")</f>
        <v/>
      </c>
      <c r="Z207" s="155"/>
      <c r="AA207" s="155" t="str">
        <f>IFERROR(_xlfn.XLOOKUP($A207,Raw_Data!$B:$B,Raw_Data!$OU:$OU),"")</f>
        <v/>
      </c>
      <c r="AB207" s="155" t="str">
        <f>IFERROR(_xlfn.XLOOKUP($A207,Raw_Data!$B:$B,Raw_Data!$I:$I)/1000,"")</f>
        <v/>
      </c>
      <c r="AC207" s="164">
        <f>IFERROR(_xlfn.XLOOKUP($D207,'Modelling New'!$D:$D,'Modelling New'!$P:$P),"")</f>
        <v>5.0129032258064514</v>
      </c>
      <c r="AD207" s="155">
        <f>IFERROR(_xlfn.XLOOKUP($D207,'Modelling New'!$D:$D,'Modelling New'!$T:$T)*1000,"")</f>
        <v>364432.15128067537</v>
      </c>
      <c r="AE207" s="165">
        <f>IFERROR(_xlfn.XLOOKUP($D207,'Modelling New'!$D:$D,'Modelling New'!$O:$O),"")</f>
        <v>0.79608870342801075</v>
      </c>
      <c r="AF207" s="165">
        <f>IFERROR(_xlfn.XLOOKUP($D207,'Modelling New'!$D:$D,'Modelling New'!$W:$W),"")</f>
        <v>0.16627981789343124</v>
      </c>
      <c r="AG207" s="165">
        <f>IFERROR(_xlfn.XLOOKUP($D207,'Modelling New'!$D:$D,'Modelling New'!AE:AE),"")</f>
        <v>0.99750000000000005</v>
      </c>
      <c r="AH207" s="165">
        <f>IFERROR(_xlfn.XLOOKUP($D207,'Modelling New'!$D:$D,'Modelling New'!AF:AF),"")</f>
        <v>0.99750000000000005</v>
      </c>
      <c r="AI207" s="156"/>
      <c r="AJ207" s="156"/>
      <c r="AK207" s="156"/>
      <c r="AL207" s="156"/>
      <c r="AM207" s="156"/>
      <c r="AN207" s="166"/>
      <c r="AO207" s="163"/>
      <c r="AP207" s="163"/>
      <c r="AQ207" s="163"/>
      <c r="AR207" s="155">
        <f>IFERROR(_xlfn.XLOOKUP(Table13[[#This Row],[Month Year]],Modelling[Month],Modelling[Bugt_Capacity]),"")</f>
        <v>91.32</v>
      </c>
      <c r="AS207" s="155"/>
    </row>
    <row r="208" spans="1:45" x14ac:dyDescent="0.35">
      <c r="A208" s="154">
        <f t="shared" si="14"/>
        <v>45951</v>
      </c>
      <c r="B208" s="155">
        <f>YEAR(Table13[[#This Row],[Date]])+IF(MONTH(Table13[[#This Row],[Date]])&gt;=4,1,0)</f>
        <v>2026</v>
      </c>
      <c r="C208" s="156">
        <f>YEAR(Table13[[#This Row],[Date]])</f>
        <v>2025</v>
      </c>
      <c r="D208" s="157">
        <f>Table13[[#This Row],[Date]]-DAY(Table13[[#This Row],[Date]])+1</f>
        <v>45931</v>
      </c>
      <c r="E208" s="156">
        <f t="shared" si="12"/>
        <v>31</v>
      </c>
      <c r="F208" s="158" t="str">
        <f>IFERROR(_xlfn.XLOOKUP($A208,Raw_Data!$B:$B,Raw_Data!$OV:$OV),"")</f>
        <v/>
      </c>
      <c r="G208" s="159" t="str">
        <f>IFERROR(_xlfn.XLOOKUP($A208,Raw_Data!$B:$B,Raw_Data!$OW:$OW),"")</f>
        <v/>
      </c>
      <c r="H208" s="159"/>
      <c r="I208" s="159" t="str">
        <f>IFERROR(_xlfn.XLOOKUP($A208,Raw_Data!$B:$B,Raw_Data!$OX:$OX),"")</f>
        <v/>
      </c>
      <c r="J208" s="159"/>
      <c r="K208" s="159" t="str">
        <f>IFERROR(_xlfn.XLOOKUP($A208,Raw_Data!$B:$B,Raw_Data!NN:NN),"")</f>
        <v/>
      </c>
      <c r="L208" s="159" t="str">
        <f>IFERROR(_xlfn.XLOOKUP($A208,Raw_Data!$B:$B,Raw_Data!OZ:OZ),"")</f>
        <v/>
      </c>
      <c r="M208" s="159" t="str">
        <f>IFERROR(_xlfn.XLOOKUP($A208,Raw_Data!$B:$B,Raw_Data!PA:PA),"")</f>
        <v/>
      </c>
      <c r="N208" s="159" t="str">
        <f>IFERROR(_xlfn.XLOOKUP($A208,Raw_Data!$B:$B,Raw_Data!NQ:NQ),"")</f>
        <v/>
      </c>
      <c r="O208" s="160" t="str">
        <f>IFERROR(1-(SUMIF(PA!$B:$B,$A208,PA!$AI:$AI)/($AA208+SUMIF(PA!$B:$B,$A208,PA!$AI:$AI))),"")</f>
        <v/>
      </c>
      <c r="P208" s="160"/>
      <c r="Q208" s="161"/>
      <c r="R208" s="160" t="str">
        <f>IFERROR(1-(SUMIF(GA!$C:$C,$A208,GA!$X:$X)/($AA208+SUMIF(GA!$C:$C,$A208,GA!$X:$X))),"")</f>
        <v/>
      </c>
      <c r="S208" s="156"/>
      <c r="T208" s="161"/>
      <c r="U208" s="162" t="str">
        <f t="shared" si="13"/>
        <v/>
      </c>
      <c r="V208" s="162" t="str">
        <f>IFERROR(_xlfn.XLOOKUP($A208,Raw_Data!$B:$B,Raw_Data!$PE:$PE),"")</f>
        <v/>
      </c>
      <c r="W208" s="163" t="str">
        <f t="shared" si="15"/>
        <v/>
      </c>
      <c r="X208" s="155" t="str">
        <f>IFERROR(_xlfn.XLOOKUP($A208,Raw_Data!$B:$B,Raw_Data!$PB:$PB),"")</f>
        <v/>
      </c>
      <c r="Y208" s="155" t="str">
        <f>IFERROR(_xlfn.XLOOKUP($A208,Raw_Data!$B:$B,Raw_Data!$OU:$OU),"")</f>
        <v/>
      </c>
      <c r="Z208" s="155"/>
      <c r="AA208" s="155" t="str">
        <f>IFERROR(_xlfn.XLOOKUP($A208,Raw_Data!$B:$B,Raw_Data!$OU:$OU),"")</f>
        <v/>
      </c>
      <c r="AB208" s="155" t="str">
        <f>IFERROR(_xlfn.XLOOKUP($A208,Raw_Data!$B:$B,Raw_Data!$I:$I)/1000,"")</f>
        <v/>
      </c>
      <c r="AC208" s="164">
        <f>IFERROR(_xlfn.XLOOKUP($D208,'Modelling New'!$D:$D,'Modelling New'!$P:$P),"")</f>
        <v>5.0129032258064514</v>
      </c>
      <c r="AD208" s="155">
        <f>IFERROR(_xlfn.XLOOKUP($D208,'Modelling New'!$D:$D,'Modelling New'!$T:$T)*1000,"")</f>
        <v>364432.15128067537</v>
      </c>
      <c r="AE208" s="165">
        <f>IFERROR(_xlfn.XLOOKUP($D208,'Modelling New'!$D:$D,'Modelling New'!$O:$O),"")</f>
        <v>0.79608870342801075</v>
      </c>
      <c r="AF208" s="165">
        <f>IFERROR(_xlfn.XLOOKUP($D208,'Modelling New'!$D:$D,'Modelling New'!$W:$W),"")</f>
        <v>0.16627981789343124</v>
      </c>
      <c r="AG208" s="165">
        <f>IFERROR(_xlfn.XLOOKUP($D208,'Modelling New'!$D:$D,'Modelling New'!AE:AE),"")</f>
        <v>0.99750000000000005</v>
      </c>
      <c r="AH208" s="165">
        <f>IFERROR(_xlfn.XLOOKUP($D208,'Modelling New'!$D:$D,'Modelling New'!AF:AF),"")</f>
        <v>0.99750000000000005</v>
      </c>
      <c r="AI208" s="156"/>
      <c r="AJ208" s="156"/>
      <c r="AK208" s="156"/>
      <c r="AL208" s="156"/>
      <c r="AM208" s="156"/>
      <c r="AN208" s="166"/>
      <c r="AO208" s="163"/>
      <c r="AP208" s="163"/>
      <c r="AQ208" s="163"/>
      <c r="AR208" s="155">
        <f>IFERROR(_xlfn.XLOOKUP(Table13[[#This Row],[Month Year]],Modelling[Month],Modelling[Bugt_Capacity]),"")</f>
        <v>91.32</v>
      </c>
      <c r="AS208" s="155"/>
    </row>
    <row r="209" spans="1:45" x14ac:dyDescent="0.35">
      <c r="A209" s="154">
        <f t="shared" si="14"/>
        <v>45952</v>
      </c>
      <c r="B209" s="155">
        <f>YEAR(Table13[[#This Row],[Date]])+IF(MONTH(Table13[[#This Row],[Date]])&gt;=4,1,0)</f>
        <v>2026</v>
      </c>
      <c r="C209" s="156">
        <f>YEAR(Table13[[#This Row],[Date]])</f>
        <v>2025</v>
      </c>
      <c r="D209" s="157">
        <f>Table13[[#This Row],[Date]]-DAY(Table13[[#This Row],[Date]])+1</f>
        <v>45931</v>
      </c>
      <c r="E209" s="156">
        <f t="shared" si="12"/>
        <v>31</v>
      </c>
      <c r="F209" s="158" t="str">
        <f>IFERROR(_xlfn.XLOOKUP($A209,Raw_Data!$B:$B,Raw_Data!$OV:$OV),"")</f>
        <v/>
      </c>
      <c r="G209" s="159" t="str">
        <f>IFERROR(_xlfn.XLOOKUP($A209,Raw_Data!$B:$B,Raw_Data!$OW:$OW),"")</f>
        <v/>
      </c>
      <c r="H209" s="159"/>
      <c r="I209" s="159" t="str">
        <f>IFERROR(_xlfn.XLOOKUP($A209,Raw_Data!$B:$B,Raw_Data!$OX:$OX),"")</f>
        <v/>
      </c>
      <c r="J209" s="159"/>
      <c r="K209" s="159" t="str">
        <f>IFERROR(_xlfn.XLOOKUP($A209,Raw_Data!$B:$B,Raw_Data!NN:NN),"")</f>
        <v/>
      </c>
      <c r="L209" s="159" t="str">
        <f>IFERROR(_xlfn.XLOOKUP($A209,Raw_Data!$B:$B,Raw_Data!OZ:OZ),"")</f>
        <v/>
      </c>
      <c r="M209" s="159" t="str">
        <f>IFERROR(_xlfn.XLOOKUP($A209,Raw_Data!$B:$B,Raw_Data!PA:PA),"")</f>
        <v/>
      </c>
      <c r="N209" s="159" t="str">
        <f>IFERROR(_xlfn.XLOOKUP($A209,Raw_Data!$B:$B,Raw_Data!NQ:NQ),"")</f>
        <v/>
      </c>
      <c r="O209" s="160" t="str">
        <f>IFERROR(1-(SUMIF(PA!$B:$B,$A209,PA!$AI:$AI)/($AA209+SUMIF(PA!$B:$B,$A209,PA!$AI:$AI))),"")</f>
        <v/>
      </c>
      <c r="P209" s="160"/>
      <c r="Q209" s="161"/>
      <c r="R209" s="160" t="str">
        <f>IFERROR(1-(SUMIF(GA!$C:$C,$A209,GA!$X:$X)/($AA209+SUMIF(GA!$C:$C,$A209,GA!$X:$X))),"")</f>
        <v/>
      </c>
      <c r="S209" s="156"/>
      <c r="T209" s="161"/>
      <c r="U209" s="162" t="str">
        <f t="shared" si="13"/>
        <v/>
      </c>
      <c r="V209" s="162" t="str">
        <f>IFERROR(_xlfn.XLOOKUP($A209,Raw_Data!$B:$B,Raw_Data!$PE:$PE),"")</f>
        <v/>
      </c>
      <c r="W209" s="163" t="str">
        <f t="shared" si="15"/>
        <v/>
      </c>
      <c r="X209" s="155" t="str">
        <f>IFERROR(_xlfn.XLOOKUP($A209,Raw_Data!$B:$B,Raw_Data!$PB:$PB),"")</f>
        <v/>
      </c>
      <c r="Y209" s="155" t="str">
        <f>IFERROR(_xlfn.XLOOKUP($A209,Raw_Data!$B:$B,Raw_Data!$OU:$OU),"")</f>
        <v/>
      </c>
      <c r="Z209" s="155"/>
      <c r="AA209" s="155" t="str">
        <f>IFERROR(_xlfn.XLOOKUP($A209,Raw_Data!$B:$B,Raw_Data!$OU:$OU),"")</f>
        <v/>
      </c>
      <c r="AB209" s="155" t="str">
        <f>IFERROR(_xlfn.XLOOKUP($A209,Raw_Data!$B:$B,Raw_Data!$I:$I)/1000,"")</f>
        <v/>
      </c>
      <c r="AC209" s="164">
        <f>IFERROR(_xlfn.XLOOKUP($D209,'Modelling New'!$D:$D,'Modelling New'!$P:$P),"")</f>
        <v>5.0129032258064514</v>
      </c>
      <c r="AD209" s="155">
        <f>IFERROR(_xlfn.XLOOKUP($D209,'Modelling New'!$D:$D,'Modelling New'!$T:$T)*1000,"")</f>
        <v>364432.15128067537</v>
      </c>
      <c r="AE209" s="165">
        <f>IFERROR(_xlfn.XLOOKUP($D209,'Modelling New'!$D:$D,'Modelling New'!$O:$O),"")</f>
        <v>0.79608870342801075</v>
      </c>
      <c r="AF209" s="165">
        <f>IFERROR(_xlfn.XLOOKUP($D209,'Modelling New'!$D:$D,'Modelling New'!$W:$W),"")</f>
        <v>0.16627981789343124</v>
      </c>
      <c r="AG209" s="165">
        <f>IFERROR(_xlfn.XLOOKUP($D209,'Modelling New'!$D:$D,'Modelling New'!AE:AE),"")</f>
        <v>0.99750000000000005</v>
      </c>
      <c r="AH209" s="165">
        <f>IFERROR(_xlfn.XLOOKUP($D209,'Modelling New'!$D:$D,'Modelling New'!AF:AF),"")</f>
        <v>0.99750000000000005</v>
      </c>
      <c r="AI209" s="156"/>
      <c r="AJ209" s="156"/>
      <c r="AK209" s="156"/>
      <c r="AL209" s="156"/>
      <c r="AM209" s="156"/>
      <c r="AN209" s="166"/>
      <c r="AO209" s="163"/>
      <c r="AP209" s="163"/>
      <c r="AQ209" s="163"/>
      <c r="AR209" s="155">
        <f>IFERROR(_xlfn.XLOOKUP(Table13[[#This Row],[Month Year]],Modelling[Month],Modelling[Bugt_Capacity]),"")</f>
        <v>91.32</v>
      </c>
      <c r="AS209" s="155"/>
    </row>
    <row r="210" spans="1:45" x14ac:dyDescent="0.35">
      <c r="A210" s="154">
        <f t="shared" si="14"/>
        <v>45953</v>
      </c>
      <c r="B210" s="155">
        <f>YEAR(Table13[[#This Row],[Date]])+IF(MONTH(Table13[[#This Row],[Date]])&gt;=4,1,0)</f>
        <v>2026</v>
      </c>
      <c r="C210" s="156">
        <f>YEAR(Table13[[#This Row],[Date]])</f>
        <v>2025</v>
      </c>
      <c r="D210" s="157">
        <f>Table13[[#This Row],[Date]]-DAY(Table13[[#This Row],[Date]])+1</f>
        <v>45931</v>
      </c>
      <c r="E210" s="156">
        <f t="shared" si="12"/>
        <v>31</v>
      </c>
      <c r="F210" s="158" t="str">
        <f>IFERROR(_xlfn.XLOOKUP($A210,Raw_Data!$B:$B,Raw_Data!$OV:$OV),"")</f>
        <v/>
      </c>
      <c r="G210" s="159" t="str">
        <f>IFERROR(_xlfn.XLOOKUP($A210,Raw_Data!$B:$B,Raw_Data!$OW:$OW),"")</f>
        <v/>
      </c>
      <c r="H210" s="159"/>
      <c r="I210" s="159" t="str">
        <f>IFERROR(_xlfn.XLOOKUP($A210,Raw_Data!$B:$B,Raw_Data!$OX:$OX),"")</f>
        <v/>
      </c>
      <c r="J210" s="159"/>
      <c r="K210" s="159" t="str">
        <f>IFERROR(_xlfn.XLOOKUP($A210,Raw_Data!$B:$B,Raw_Data!NN:NN),"")</f>
        <v/>
      </c>
      <c r="L210" s="159" t="str">
        <f>IFERROR(_xlfn.XLOOKUP($A210,Raw_Data!$B:$B,Raw_Data!OZ:OZ),"")</f>
        <v/>
      </c>
      <c r="M210" s="159" t="str">
        <f>IFERROR(_xlfn.XLOOKUP($A210,Raw_Data!$B:$B,Raw_Data!PA:PA),"")</f>
        <v/>
      </c>
      <c r="N210" s="159" t="str">
        <f>IFERROR(_xlfn.XLOOKUP($A210,Raw_Data!$B:$B,Raw_Data!NQ:NQ),"")</f>
        <v/>
      </c>
      <c r="O210" s="160" t="str">
        <f>IFERROR(1-(SUMIF(PA!$B:$B,$A210,PA!$AI:$AI)/($AA210+SUMIF(PA!$B:$B,$A210,PA!$AI:$AI))),"")</f>
        <v/>
      </c>
      <c r="P210" s="160"/>
      <c r="Q210" s="161"/>
      <c r="R210" s="160" t="str">
        <f>IFERROR(1-(SUMIF(GA!$C:$C,$A210,GA!$X:$X)/($AA210+SUMIF(GA!$C:$C,$A210,GA!$X:$X))),"")</f>
        <v/>
      </c>
      <c r="S210" s="156"/>
      <c r="T210" s="161"/>
      <c r="U210" s="162" t="str">
        <f t="shared" si="13"/>
        <v/>
      </c>
      <c r="V210" s="162" t="str">
        <f>IFERROR(_xlfn.XLOOKUP($A210,Raw_Data!$B:$B,Raw_Data!$PE:$PE),"")</f>
        <v/>
      </c>
      <c r="W210" s="163" t="str">
        <f t="shared" si="15"/>
        <v/>
      </c>
      <c r="X210" s="155" t="str">
        <f>IFERROR(_xlfn.XLOOKUP($A210,Raw_Data!$B:$B,Raw_Data!$PB:$PB),"")</f>
        <v/>
      </c>
      <c r="Y210" s="155" t="str">
        <f>IFERROR(_xlfn.XLOOKUP($A210,Raw_Data!$B:$B,Raw_Data!$OU:$OU),"")</f>
        <v/>
      </c>
      <c r="Z210" s="155"/>
      <c r="AA210" s="155" t="str">
        <f>IFERROR(_xlfn.XLOOKUP($A210,Raw_Data!$B:$B,Raw_Data!$OU:$OU),"")</f>
        <v/>
      </c>
      <c r="AB210" s="155" t="str">
        <f>IFERROR(_xlfn.XLOOKUP($A210,Raw_Data!$B:$B,Raw_Data!$I:$I)/1000,"")</f>
        <v/>
      </c>
      <c r="AC210" s="164">
        <f>IFERROR(_xlfn.XLOOKUP($D210,'Modelling New'!$D:$D,'Modelling New'!$P:$P),"")</f>
        <v>5.0129032258064514</v>
      </c>
      <c r="AD210" s="155">
        <f>IFERROR(_xlfn.XLOOKUP($D210,'Modelling New'!$D:$D,'Modelling New'!$T:$T)*1000,"")</f>
        <v>364432.15128067537</v>
      </c>
      <c r="AE210" s="165">
        <f>IFERROR(_xlfn.XLOOKUP($D210,'Modelling New'!$D:$D,'Modelling New'!$O:$O),"")</f>
        <v>0.79608870342801075</v>
      </c>
      <c r="AF210" s="165">
        <f>IFERROR(_xlfn.XLOOKUP($D210,'Modelling New'!$D:$D,'Modelling New'!$W:$W),"")</f>
        <v>0.16627981789343124</v>
      </c>
      <c r="AG210" s="165">
        <f>IFERROR(_xlfn.XLOOKUP($D210,'Modelling New'!$D:$D,'Modelling New'!AE:AE),"")</f>
        <v>0.99750000000000005</v>
      </c>
      <c r="AH210" s="165">
        <f>IFERROR(_xlfn.XLOOKUP($D210,'Modelling New'!$D:$D,'Modelling New'!AF:AF),"")</f>
        <v>0.99750000000000005</v>
      </c>
      <c r="AI210" s="156"/>
      <c r="AJ210" s="156"/>
      <c r="AK210" s="156"/>
      <c r="AL210" s="156"/>
      <c r="AM210" s="156"/>
      <c r="AN210" s="166"/>
      <c r="AO210" s="163"/>
      <c r="AP210" s="163"/>
      <c r="AQ210" s="163"/>
      <c r="AR210" s="155">
        <f>IFERROR(_xlfn.XLOOKUP(Table13[[#This Row],[Month Year]],Modelling[Month],Modelling[Bugt_Capacity]),"")</f>
        <v>91.32</v>
      </c>
      <c r="AS210" s="155"/>
    </row>
    <row r="211" spans="1:45" x14ac:dyDescent="0.35">
      <c r="A211" s="154">
        <f t="shared" si="14"/>
        <v>45954</v>
      </c>
      <c r="B211" s="155">
        <f>YEAR(Table13[[#This Row],[Date]])+IF(MONTH(Table13[[#This Row],[Date]])&gt;=4,1,0)</f>
        <v>2026</v>
      </c>
      <c r="C211" s="156">
        <f>YEAR(Table13[[#This Row],[Date]])</f>
        <v>2025</v>
      </c>
      <c r="D211" s="157">
        <f>Table13[[#This Row],[Date]]-DAY(Table13[[#This Row],[Date]])+1</f>
        <v>45931</v>
      </c>
      <c r="E211" s="156">
        <f t="shared" si="12"/>
        <v>31</v>
      </c>
      <c r="F211" s="158" t="str">
        <f>IFERROR(_xlfn.XLOOKUP($A211,Raw_Data!$B:$B,Raw_Data!$OV:$OV),"")</f>
        <v/>
      </c>
      <c r="G211" s="159" t="str">
        <f>IFERROR(_xlfn.XLOOKUP($A211,Raw_Data!$B:$B,Raw_Data!$OW:$OW),"")</f>
        <v/>
      </c>
      <c r="H211" s="159"/>
      <c r="I211" s="159" t="str">
        <f>IFERROR(_xlfn.XLOOKUP($A211,Raw_Data!$B:$B,Raw_Data!$OX:$OX),"")</f>
        <v/>
      </c>
      <c r="J211" s="159"/>
      <c r="K211" s="159" t="str">
        <f>IFERROR(_xlfn.XLOOKUP($A211,Raw_Data!$B:$B,Raw_Data!NN:NN),"")</f>
        <v/>
      </c>
      <c r="L211" s="159" t="str">
        <f>IFERROR(_xlfn.XLOOKUP($A211,Raw_Data!$B:$B,Raw_Data!OZ:OZ),"")</f>
        <v/>
      </c>
      <c r="M211" s="159" t="str">
        <f>IFERROR(_xlfn.XLOOKUP($A211,Raw_Data!$B:$B,Raw_Data!PA:PA),"")</f>
        <v/>
      </c>
      <c r="N211" s="159" t="str">
        <f>IFERROR(_xlfn.XLOOKUP($A211,Raw_Data!$B:$B,Raw_Data!NQ:NQ),"")</f>
        <v/>
      </c>
      <c r="O211" s="160" t="str">
        <f>IFERROR(1-(SUMIF(PA!$B:$B,$A211,PA!$AI:$AI)/($AA211+SUMIF(PA!$B:$B,$A211,PA!$AI:$AI))),"")</f>
        <v/>
      </c>
      <c r="P211" s="160"/>
      <c r="Q211" s="161"/>
      <c r="R211" s="160" t="str">
        <f>IFERROR(1-(SUMIF(GA!$C:$C,$A211,GA!$X:$X)/($AA211+SUMIF(GA!$C:$C,$A211,GA!$X:$X))),"")</f>
        <v/>
      </c>
      <c r="S211" s="156"/>
      <c r="T211" s="161"/>
      <c r="U211" s="162" t="str">
        <f t="shared" si="13"/>
        <v/>
      </c>
      <c r="V211" s="162" t="str">
        <f>IFERROR(_xlfn.XLOOKUP($A211,Raw_Data!$B:$B,Raw_Data!$PE:$PE),"")</f>
        <v/>
      </c>
      <c r="W211" s="163" t="str">
        <f t="shared" si="15"/>
        <v/>
      </c>
      <c r="X211" s="155" t="str">
        <f>IFERROR(_xlfn.XLOOKUP($A211,Raw_Data!$B:$B,Raw_Data!$PB:$PB),"")</f>
        <v/>
      </c>
      <c r="Y211" s="155" t="str">
        <f>IFERROR(_xlfn.XLOOKUP($A211,Raw_Data!$B:$B,Raw_Data!$OU:$OU),"")</f>
        <v/>
      </c>
      <c r="Z211" s="155"/>
      <c r="AA211" s="155" t="str">
        <f>IFERROR(_xlfn.XLOOKUP($A211,Raw_Data!$B:$B,Raw_Data!$OU:$OU),"")</f>
        <v/>
      </c>
      <c r="AB211" s="155" t="str">
        <f>IFERROR(_xlfn.XLOOKUP($A211,Raw_Data!$B:$B,Raw_Data!$I:$I)/1000,"")</f>
        <v/>
      </c>
      <c r="AC211" s="164">
        <f>IFERROR(_xlfn.XLOOKUP($D211,'Modelling New'!$D:$D,'Modelling New'!$P:$P),"")</f>
        <v>5.0129032258064514</v>
      </c>
      <c r="AD211" s="155">
        <f>IFERROR(_xlfn.XLOOKUP($D211,'Modelling New'!$D:$D,'Modelling New'!$T:$T)*1000,"")</f>
        <v>364432.15128067537</v>
      </c>
      <c r="AE211" s="165">
        <f>IFERROR(_xlfn.XLOOKUP($D211,'Modelling New'!$D:$D,'Modelling New'!$O:$O),"")</f>
        <v>0.79608870342801075</v>
      </c>
      <c r="AF211" s="165">
        <f>IFERROR(_xlfn.XLOOKUP($D211,'Modelling New'!$D:$D,'Modelling New'!$W:$W),"")</f>
        <v>0.16627981789343124</v>
      </c>
      <c r="AG211" s="165">
        <f>IFERROR(_xlfn.XLOOKUP($D211,'Modelling New'!$D:$D,'Modelling New'!AE:AE),"")</f>
        <v>0.99750000000000005</v>
      </c>
      <c r="AH211" s="165">
        <f>IFERROR(_xlfn.XLOOKUP($D211,'Modelling New'!$D:$D,'Modelling New'!AF:AF),"")</f>
        <v>0.99750000000000005</v>
      </c>
      <c r="AI211" s="156"/>
      <c r="AJ211" s="156"/>
      <c r="AK211" s="156"/>
      <c r="AL211" s="156"/>
      <c r="AM211" s="156"/>
      <c r="AN211" s="166"/>
      <c r="AO211" s="163"/>
      <c r="AP211" s="163"/>
      <c r="AQ211" s="163"/>
      <c r="AR211" s="155">
        <f>IFERROR(_xlfn.XLOOKUP(Table13[[#This Row],[Month Year]],Modelling[Month],Modelling[Bugt_Capacity]),"")</f>
        <v>91.32</v>
      </c>
      <c r="AS211" s="155"/>
    </row>
    <row r="212" spans="1:45" x14ac:dyDescent="0.35">
      <c r="A212" s="154">
        <f t="shared" si="14"/>
        <v>45955</v>
      </c>
      <c r="B212" s="155">
        <f>YEAR(Table13[[#This Row],[Date]])+IF(MONTH(Table13[[#This Row],[Date]])&gt;=4,1,0)</f>
        <v>2026</v>
      </c>
      <c r="C212" s="156">
        <f>YEAR(Table13[[#This Row],[Date]])</f>
        <v>2025</v>
      </c>
      <c r="D212" s="157">
        <f>Table13[[#This Row],[Date]]-DAY(Table13[[#This Row],[Date]])+1</f>
        <v>45931</v>
      </c>
      <c r="E212" s="156">
        <f t="shared" si="12"/>
        <v>31</v>
      </c>
      <c r="F212" s="158" t="str">
        <f>IFERROR(_xlfn.XLOOKUP($A212,Raw_Data!$B:$B,Raw_Data!$OV:$OV),"")</f>
        <v/>
      </c>
      <c r="G212" s="159" t="str">
        <f>IFERROR(_xlfn.XLOOKUP($A212,Raw_Data!$B:$B,Raw_Data!$OW:$OW),"")</f>
        <v/>
      </c>
      <c r="H212" s="159"/>
      <c r="I212" s="159" t="str">
        <f>IFERROR(_xlfn.XLOOKUP($A212,Raw_Data!$B:$B,Raw_Data!$OX:$OX),"")</f>
        <v/>
      </c>
      <c r="J212" s="159"/>
      <c r="K212" s="159" t="str">
        <f>IFERROR(_xlfn.XLOOKUP($A212,Raw_Data!$B:$B,Raw_Data!NN:NN),"")</f>
        <v/>
      </c>
      <c r="L212" s="159" t="str">
        <f>IFERROR(_xlfn.XLOOKUP($A212,Raw_Data!$B:$B,Raw_Data!OZ:OZ),"")</f>
        <v/>
      </c>
      <c r="M212" s="159" t="str">
        <f>IFERROR(_xlfn.XLOOKUP($A212,Raw_Data!$B:$B,Raw_Data!PA:PA),"")</f>
        <v/>
      </c>
      <c r="N212" s="159" t="str">
        <f>IFERROR(_xlfn.XLOOKUP($A212,Raw_Data!$B:$B,Raw_Data!NQ:NQ),"")</f>
        <v/>
      </c>
      <c r="O212" s="160" t="str">
        <f>IFERROR(1-(SUMIF(PA!$B:$B,$A212,PA!$AI:$AI)/($AA212+SUMIF(PA!$B:$B,$A212,PA!$AI:$AI))),"")</f>
        <v/>
      </c>
      <c r="P212" s="160"/>
      <c r="Q212" s="161"/>
      <c r="R212" s="160" t="str">
        <f>IFERROR(1-(SUMIF(GA!$C:$C,$A212,GA!$X:$X)/($AA212+SUMIF(GA!$C:$C,$A212,GA!$X:$X))),"")</f>
        <v/>
      </c>
      <c r="S212" s="156"/>
      <c r="T212" s="161"/>
      <c r="U212" s="162" t="str">
        <f t="shared" si="13"/>
        <v/>
      </c>
      <c r="V212" s="162" t="str">
        <f>IFERROR(_xlfn.XLOOKUP($A212,Raw_Data!$B:$B,Raw_Data!$PE:$PE),"")</f>
        <v/>
      </c>
      <c r="W212" s="163" t="str">
        <f t="shared" si="15"/>
        <v/>
      </c>
      <c r="X212" s="155" t="str">
        <f>IFERROR(_xlfn.XLOOKUP($A212,Raw_Data!$B:$B,Raw_Data!$PB:$PB),"")</f>
        <v/>
      </c>
      <c r="Y212" s="155" t="str">
        <f>IFERROR(_xlfn.XLOOKUP($A212,Raw_Data!$B:$B,Raw_Data!$OU:$OU),"")</f>
        <v/>
      </c>
      <c r="Z212" s="155"/>
      <c r="AA212" s="155" t="str">
        <f>IFERROR(_xlfn.XLOOKUP($A212,Raw_Data!$B:$B,Raw_Data!$OU:$OU),"")</f>
        <v/>
      </c>
      <c r="AB212" s="155" t="str">
        <f>IFERROR(_xlfn.XLOOKUP($A212,Raw_Data!$B:$B,Raw_Data!$I:$I)/1000,"")</f>
        <v/>
      </c>
      <c r="AC212" s="164">
        <f>IFERROR(_xlfn.XLOOKUP($D212,'Modelling New'!$D:$D,'Modelling New'!$P:$P),"")</f>
        <v>5.0129032258064514</v>
      </c>
      <c r="AD212" s="155">
        <f>IFERROR(_xlfn.XLOOKUP($D212,'Modelling New'!$D:$D,'Modelling New'!$T:$T)*1000,"")</f>
        <v>364432.15128067537</v>
      </c>
      <c r="AE212" s="165">
        <f>IFERROR(_xlfn.XLOOKUP($D212,'Modelling New'!$D:$D,'Modelling New'!$O:$O),"")</f>
        <v>0.79608870342801075</v>
      </c>
      <c r="AF212" s="165">
        <f>IFERROR(_xlfn.XLOOKUP($D212,'Modelling New'!$D:$D,'Modelling New'!$W:$W),"")</f>
        <v>0.16627981789343124</v>
      </c>
      <c r="AG212" s="165">
        <f>IFERROR(_xlfn.XLOOKUP($D212,'Modelling New'!$D:$D,'Modelling New'!AE:AE),"")</f>
        <v>0.99750000000000005</v>
      </c>
      <c r="AH212" s="165">
        <f>IFERROR(_xlfn.XLOOKUP($D212,'Modelling New'!$D:$D,'Modelling New'!AF:AF),"")</f>
        <v>0.99750000000000005</v>
      </c>
      <c r="AI212" s="156"/>
      <c r="AJ212" s="156"/>
      <c r="AK212" s="156"/>
      <c r="AL212" s="156"/>
      <c r="AM212" s="156"/>
      <c r="AN212" s="166"/>
      <c r="AO212" s="163"/>
      <c r="AP212" s="163"/>
      <c r="AQ212" s="163"/>
      <c r="AR212" s="155">
        <f>IFERROR(_xlfn.XLOOKUP(Table13[[#This Row],[Month Year]],Modelling[Month],Modelling[Bugt_Capacity]),"")</f>
        <v>91.32</v>
      </c>
      <c r="AS212" s="155"/>
    </row>
    <row r="213" spans="1:45" x14ac:dyDescent="0.35">
      <c r="A213" s="154">
        <f t="shared" si="14"/>
        <v>45956</v>
      </c>
      <c r="B213" s="155">
        <f>YEAR(Table13[[#This Row],[Date]])+IF(MONTH(Table13[[#This Row],[Date]])&gt;=4,1,0)</f>
        <v>2026</v>
      </c>
      <c r="C213" s="156">
        <f>YEAR(Table13[[#This Row],[Date]])</f>
        <v>2025</v>
      </c>
      <c r="D213" s="157">
        <f>Table13[[#This Row],[Date]]-DAY(Table13[[#This Row],[Date]])+1</f>
        <v>45931</v>
      </c>
      <c r="E213" s="156">
        <f t="shared" si="12"/>
        <v>31</v>
      </c>
      <c r="F213" s="158" t="str">
        <f>IFERROR(_xlfn.XLOOKUP($A213,Raw_Data!$B:$B,Raw_Data!$OV:$OV),"")</f>
        <v/>
      </c>
      <c r="G213" s="159" t="str">
        <f>IFERROR(_xlfn.XLOOKUP($A213,Raw_Data!$B:$B,Raw_Data!$OW:$OW),"")</f>
        <v/>
      </c>
      <c r="H213" s="159"/>
      <c r="I213" s="159" t="str">
        <f>IFERROR(_xlfn.XLOOKUP($A213,Raw_Data!$B:$B,Raw_Data!$OX:$OX),"")</f>
        <v/>
      </c>
      <c r="J213" s="159"/>
      <c r="K213" s="159" t="str">
        <f>IFERROR(_xlfn.XLOOKUP($A213,Raw_Data!$B:$B,Raw_Data!NN:NN),"")</f>
        <v/>
      </c>
      <c r="L213" s="159" t="str">
        <f>IFERROR(_xlfn.XLOOKUP($A213,Raw_Data!$B:$B,Raw_Data!OZ:OZ),"")</f>
        <v/>
      </c>
      <c r="M213" s="159" t="str">
        <f>IFERROR(_xlfn.XLOOKUP($A213,Raw_Data!$B:$B,Raw_Data!PA:PA),"")</f>
        <v/>
      </c>
      <c r="N213" s="159" t="str">
        <f>IFERROR(_xlfn.XLOOKUP($A213,Raw_Data!$B:$B,Raw_Data!NQ:NQ),"")</f>
        <v/>
      </c>
      <c r="O213" s="160" t="str">
        <f>IFERROR(1-(SUMIF(PA!$B:$B,$A213,PA!$AI:$AI)/($AA213+SUMIF(PA!$B:$B,$A213,PA!$AI:$AI))),"")</f>
        <v/>
      </c>
      <c r="P213" s="160"/>
      <c r="Q213" s="161"/>
      <c r="R213" s="160" t="str">
        <f>IFERROR(1-(SUMIF(GA!$C:$C,$A213,GA!$X:$X)/($AA213+SUMIF(GA!$C:$C,$A213,GA!$X:$X))),"")</f>
        <v/>
      </c>
      <c r="S213" s="156"/>
      <c r="T213" s="161"/>
      <c r="U213" s="162" t="str">
        <f t="shared" si="13"/>
        <v/>
      </c>
      <c r="V213" s="162" t="str">
        <f>IFERROR(_xlfn.XLOOKUP($A213,Raw_Data!$B:$B,Raw_Data!$PE:$PE),"")</f>
        <v/>
      </c>
      <c r="W213" s="163" t="str">
        <f t="shared" si="15"/>
        <v/>
      </c>
      <c r="X213" s="155" t="str">
        <f>IFERROR(_xlfn.XLOOKUP($A213,Raw_Data!$B:$B,Raw_Data!$PB:$PB),"")</f>
        <v/>
      </c>
      <c r="Y213" s="155" t="str">
        <f>IFERROR(_xlfn.XLOOKUP($A213,Raw_Data!$B:$B,Raw_Data!$OU:$OU),"")</f>
        <v/>
      </c>
      <c r="Z213" s="155"/>
      <c r="AA213" s="155" t="str">
        <f>IFERROR(_xlfn.XLOOKUP($A213,Raw_Data!$B:$B,Raw_Data!$OU:$OU),"")</f>
        <v/>
      </c>
      <c r="AB213" s="155" t="str">
        <f>IFERROR(_xlfn.XLOOKUP($A213,Raw_Data!$B:$B,Raw_Data!$I:$I)/1000,"")</f>
        <v/>
      </c>
      <c r="AC213" s="164">
        <f>IFERROR(_xlfn.XLOOKUP($D213,'Modelling New'!$D:$D,'Modelling New'!$P:$P),"")</f>
        <v>5.0129032258064514</v>
      </c>
      <c r="AD213" s="155">
        <f>IFERROR(_xlfn.XLOOKUP($D213,'Modelling New'!$D:$D,'Modelling New'!$T:$T)*1000,"")</f>
        <v>364432.15128067537</v>
      </c>
      <c r="AE213" s="165">
        <f>IFERROR(_xlfn.XLOOKUP($D213,'Modelling New'!$D:$D,'Modelling New'!$O:$O),"")</f>
        <v>0.79608870342801075</v>
      </c>
      <c r="AF213" s="165">
        <f>IFERROR(_xlfn.XLOOKUP($D213,'Modelling New'!$D:$D,'Modelling New'!$W:$W),"")</f>
        <v>0.16627981789343124</v>
      </c>
      <c r="AG213" s="165">
        <f>IFERROR(_xlfn.XLOOKUP($D213,'Modelling New'!$D:$D,'Modelling New'!AE:AE),"")</f>
        <v>0.99750000000000005</v>
      </c>
      <c r="AH213" s="165">
        <f>IFERROR(_xlfn.XLOOKUP($D213,'Modelling New'!$D:$D,'Modelling New'!AF:AF),"")</f>
        <v>0.99750000000000005</v>
      </c>
      <c r="AI213" s="156"/>
      <c r="AJ213" s="156"/>
      <c r="AK213" s="156"/>
      <c r="AL213" s="156"/>
      <c r="AM213" s="156"/>
      <c r="AN213" s="166"/>
      <c r="AO213" s="163"/>
      <c r="AP213" s="163"/>
      <c r="AQ213" s="163"/>
      <c r="AR213" s="155">
        <f>IFERROR(_xlfn.XLOOKUP(Table13[[#This Row],[Month Year]],Modelling[Month],Modelling[Bugt_Capacity]),"")</f>
        <v>91.32</v>
      </c>
      <c r="AS213" s="155"/>
    </row>
    <row r="214" spans="1:45" x14ac:dyDescent="0.35">
      <c r="A214" s="154">
        <f t="shared" si="14"/>
        <v>45957</v>
      </c>
      <c r="B214" s="155">
        <f>YEAR(Table13[[#This Row],[Date]])+IF(MONTH(Table13[[#This Row],[Date]])&gt;=4,1,0)</f>
        <v>2026</v>
      </c>
      <c r="C214" s="156">
        <f>YEAR(Table13[[#This Row],[Date]])</f>
        <v>2025</v>
      </c>
      <c r="D214" s="157">
        <f>Table13[[#This Row],[Date]]-DAY(Table13[[#This Row],[Date]])+1</f>
        <v>45931</v>
      </c>
      <c r="E214" s="156">
        <f t="shared" si="12"/>
        <v>31</v>
      </c>
      <c r="F214" s="158" t="str">
        <f>IFERROR(_xlfn.XLOOKUP($A214,Raw_Data!$B:$B,Raw_Data!$OV:$OV),"")</f>
        <v/>
      </c>
      <c r="G214" s="159" t="str">
        <f>IFERROR(_xlfn.XLOOKUP($A214,Raw_Data!$B:$B,Raw_Data!$OW:$OW),"")</f>
        <v/>
      </c>
      <c r="H214" s="159"/>
      <c r="I214" s="159" t="str">
        <f>IFERROR(_xlfn.XLOOKUP($A214,Raw_Data!$B:$B,Raw_Data!$OX:$OX),"")</f>
        <v/>
      </c>
      <c r="J214" s="159"/>
      <c r="K214" s="159" t="str">
        <f>IFERROR(_xlfn.XLOOKUP($A214,Raw_Data!$B:$B,Raw_Data!NN:NN),"")</f>
        <v/>
      </c>
      <c r="L214" s="159" t="str">
        <f>IFERROR(_xlfn.XLOOKUP($A214,Raw_Data!$B:$B,Raw_Data!OZ:OZ),"")</f>
        <v/>
      </c>
      <c r="M214" s="159" t="str">
        <f>IFERROR(_xlfn.XLOOKUP($A214,Raw_Data!$B:$B,Raw_Data!PA:PA),"")</f>
        <v/>
      </c>
      <c r="N214" s="159" t="str">
        <f>IFERROR(_xlfn.XLOOKUP($A214,Raw_Data!$B:$B,Raw_Data!NQ:NQ),"")</f>
        <v/>
      </c>
      <c r="O214" s="160" t="str">
        <f>IFERROR(1-(SUMIF(PA!$B:$B,$A214,PA!$AI:$AI)/($AA214+SUMIF(PA!$B:$B,$A214,PA!$AI:$AI))),"")</f>
        <v/>
      </c>
      <c r="P214" s="160"/>
      <c r="Q214" s="161"/>
      <c r="R214" s="160" t="str">
        <f>IFERROR(1-(SUMIF(GA!$C:$C,$A214,GA!$X:$X)/($AA214+SUMIF(GA!$C:$C,$A214,GA!$X:$X))),"")</f>
        <v/>
      </c>
      <c r="S214" s="156"/>
      <c r="T214" s="161"/>
      <c r="U214" s="162" t="str">
        <f t="shared" si="13"/>
        <v/>
      </c>
      <c r="V214" s="162" t="str">
        <f>IFERROR(_xlfn.XLOOKUP($A214,Raw_Data!$B:$B,Raw_Data!$PE:$PE),"")</f>
        <v/>
      </c>
      <c r="W214" s="163" t="str">
        <f t="shared" si="15"/>
        <v/>
      </c>
      <c r="X214" s="155" t="str">
        <f>IFERROR(_xlfn.XLOOKUP($A214,Raw_Data!$B:$B,Raw_Data!$PB:$PB),"")</f>
        <v/>
      </c>
      <c r="Y214" s="155" t="str">
        <f>IFERROR(_xlfn.XLOOKUP($A214,Raw_Data!$B:$B,Raw_Data!$OU:$OU),"")</f>
        <v/>
      </c>
      <c r="Z214" s="155"/>
      <c r="AA214" s="155" t="str">
        <f>IFERROR(_xlfn.XLOOKUP($A214,Raw_Data!$B:$B,Raw_Data!$OU:$OU),"")</f>
        <v/>
      </c>
      <c r="AB214" s="155" t="str">
        <f>IFERROR(_xlfn.XLOOKUP($A214,Raw_Data!$B:$B,Raw_Data!$I:$I)/1000,"")</f>
        <v/>
      </c>
      <c r="AC214" s="164">
        <f>IFERROR(_xlfn.XLOOKUP($D214,'Modelling New'!$D:$D,'Modelling New'!$P:$P),"")</f>
        <v>5.0129032258064514</v>
      </c>
      <c r="AD214" s="155">
        <f>IFERROR(_xlfn.XLOOKUP($D214,'Modelling New'!$D:$D,'Modelling New'!$T:$T)*1000,"")</f>
        <v>364432.15128067537</v>
      </c>
      <c r="AE214" s="165">
        <f>IFERROR(_xlfn.XLOOKUP($D214,'Modelling New'!$D:$D,'Modelling New'!$O:$O),"")</f>
        <v>0.79608870342801075</v>
      </c>
      <c r="AF214" s="165">
        <f>IFERROR(_xlfn.XLOOKUP($D214,'Modelling New'!$D:$D,'Modelling New'!$W:$W),"")</f>
        <v>0.16627981789343124</v>
      </c>
      <c r="AG214" s="165">
        <f>IFERROR(_xlfn.XLOOKUP($D214,'Modelling New'!$D:$D,'Modelling New'!AE:AE),"")</f>
        <v>0.99750000000000005</v>
      </c>
      <c r="AH214" s="165">
        <f>IFERROR(_xlfn.XLOOKUP($D214,'Modelling New'!$D:$D,'Modelling New'!AF:AF),"")</f>
        <v>0.99750000000000005</v>
      </c>
      <c r="AI214" s="156"/>
      <c r="AJ214" s="156"/>
      <c r="AK214" s="156"/>
      <c r="AL214" s="156"/>
      <c r="AM214" s="156"/>
      <c r="AN214" s="166"/>
      <c r="AO214" s="163"/>
      <c r="AP214" s="163"/>
      <c r="AQ214" s="163"/>
      <c r="AR214" s="155">
        <f>IFERROR(_xlfn.XLOOKUP(Table13[[#This Row],[Month Year]],Modelling[Month],Modelling[Bugt_Capacity]),"")</f>
        <v>91.32</v>
      </c>
      <c r="AS214" s="155"/>
    </row>
    <row r="215" spans="1:45" x14ac:dyDescent="0.35">
      <c r="A215" s="154">
        <f t="shared" si="14"/>
        <v>45958</v>
      </c>
      <c r="B215" s="155">
        <f>YEAR(Table13[[#This Row],[Date]])+IF(MONTH(Table13[[#This Row],[Date]])&gt;=4,1,0)</f>
        <v>2026</v>
      </c>
      <c r="C215" s="156">
        <f>YEAR(Table13[[#This Row],[Date]])</f>
        <v>2025</v>
      </c>
      <c r="D215" s="157">
        <f>Table13[[#This Row],[Date]]-DAY(Table13[[#This Row],[Date]])+1</f>
        <v>45931</v>
      </c>
      <c r="E215" s="156">
        <f t="shared" si="12"/>
        <v>31</v>
      </c>
      <c r="F215" s="158" t="str">
        <f>IFERROR(_xlfn.XLOOKUP($A215,Raw_Data!$B:$B,Raw_Data!$OV:$OV),"")</f>
        <v/>
      </c>
      <c r="G215" s="159" t="str">
        <f>IFERROR(_xlfn.XLOOKUP($A215,Raw_Data!$B:$B,Raw_Data!$OW:$OW),"")</f>
        <v/>
      </c>
      <c r="H215" s="159"/>
      <c r="I215" s="159" t="str">
        <f>IFERROR(_xlfn.XLOOKUP($A215,Raw_Data!$B:$B,Raw_Data!$OX:$OX),"")</f>
        <v/>
      </c>
      <c r="J215" s="159"/>
      <c r="K215" s="159" t="str">
        <f>IFERROR(_xlfn.XLOOKUP($A215,Raw_Data!$B:$B,Raw_Data!NN:NN),"")</f>
        <v/>
      </c>
      <c r="L215" s="159" t="str">
        <f>IFERROR(_xlfn.XLOOKUP($A215,Raw_Data!$B:$B,Raw_Data!OZ:OZ),"")</f>
        <v/>
      </c>
      <c r="M215" s="159" t="str">
        <f>IFERROR(_xlfn.XLOOKUP($A215,Raw_Data!$B:$B,Raw_Data!PA:PA),"")</f>
        <v/>
      </c>
      <c r="N215" s="159" t="str">
        <f>IFERROR(_xlfn.XLOOKUP($A215,Raw_Data!$B:$B,Raw_Data!NQ:NQ),"")</f>
        <v/>
      </c>
      <c r="O215" s="160" t="str">
        <f>IFERROR(1-(SUMIF(PA!$B:$B,$A215,PA!$AI:$AI)/($AA215+SUMIF(PA!$B:$B,$A215,PA!$AI:$AI))),"")</f>
        <v/>
      </c>
      <c r="P215" s="160"/>
      <c r="Q215" s="161"/>
      <c r="R215" s="160" t="str">
        <f>IFERROR(1-(SUMIF(GA!$C:$C,$A215,GA!$X:$X)/($AA215+SUMIF(GA!$C:$C,$A215,GA!$X:$X))),"")</f>
        <v/>
      </c>
      <c r="S215" s="156"/>
      <c r="T215" s="161"/>
      <c r="U215" s="162" t="str">
        <f t="shared" si="13"/>
        <v/>
      </c>
      <c r="V215" s="162" t="str">
        <f>IFERROR(_xlfn.XLOOKUP($A215,Raw_Data!$B:$B,Raw_Data!$PE:$PE),"")</f>
        <v/>
      </c>
      <c r="W215" s="163" t="str">
        <f t="shared" si="15"/>
        <v/>
      </c>
      <c r="X215" s="155" t="str">
        <f>IFERROR(_xlfn.XLOOKUP($A215,Raw_Data!$B:$B,Raw_Data!$PB:$PB),"")</f>
        <v/>
      </c>
      <c r="Y215" s="155" t="str">
        <f>IFERROR(_xlfn.XLOOKUP($A215,Raw_Data!$B:$B,Raw_Data!$OU:$OU),"")</f>
        <v/>
      </c>
      <c r="Z215" s="155"/>
      <c r="AA215" s="155" t="str">
        <f>IFERROR(_xlfn.XLOOKUP($A215,Raw_Data!$B:$B,Raw_Data!$OU:$OU),"")</f>
        <v/>
      </c>
      <c r="AB215" s="155" t="str">
        <f>IFERROR(_xlfn.XLOOKUP($A215,Raw_Data!$B:$B,Raw_Data!$I:$I)/1000,"")</f>
        <v/>
      </c>
      <c r="AC215" s="164">
        <f>IFERROR(_xlfn.XLOOKUP($D215,'Modelling New'!$D:$D,'Modelling New'!$P:$P),"")</f>
        <v>5.0129032258064514</v>
      </c>
      <c r="AD215" s="155">
        <f>IFERROR(_xlfn.XLOOKUP($D215,'Modelling New'!$D:$D,'Modelling New'!$T:$T)*1000,"")</f>
        <v>364432.15128067537</v>
      </c>
      <c r="AE215" s="165">
        <f>IFERROR(_xlfn.XLOOKUP($D215,'Modelling New'!$D:$D,'Modelling New'!$O:$O),"")</f>
        <v>0.79608870342801075</v>
      </c>
      <c r="AF215" s="165">
        <f>IFERROR(_xlfn.XLOOKUP($D215,'Modelling New'!$D:$D,'Modelling New'!$W:$W),"")</f>
        <v>0.16627981789343124</v>
      </c>
      <c r="AG215" s="165">
        <f>IFERROR(_xlfn.XLOOKUP($D215,'Modelling New'!$D:$D,'Modelling New'!AE:AE),"")</f>
        <v>0.99750000000000005</v>
      </c>
      <c r="AH215" s="165">
        <f>IFERROR(_xlfn.XLOOKUP($D215,'Modelling New'!$D:$D,'Modelling New'!AF:AF),"")</f>
        <v>0.99750000000000005</v>
      </c>
      <c r="AI215" s="156"/>
      <c r="AJ215" s="156"/>
      <c r="AK215" s="156"/>
      <c r="AL215" s="156"/>
      <c r="AM215" s="156"/>
      <c r="AN215" s="166"/>
      <c r="AO215" s="163"/>
      <c r="AP215" s="163"/>
      <c r="AQ215" s="163"/>
      <c r="AR215" s="155">
        <f>IFERROR(_xlfn.XLOOKUP(Table13[[#This Row],[Month Year]],Modelling[Month],Modelling[Bugt_Capacity]),"")</f>
        <v>91.32</v>
      </c>
      <c r="AS215" s="155"/>
    </row>
    <row r="216" spans="1:45" x14ac:dyDescent="0.35">
      <c r="A216" s="154">
        <f t="shared" si="14"/>
        <v>45959</v>
      </c>
      <c r="B216" s="155">
        <f>YEAR(Table13[[#This Row],[Date]])+IF(MONTH(Table13[[#This Row],[Date]])&gt;=4,1,0)</f>
        <v>2026</v>
      </c>
      <c r="C216" s="156">
        <f>YEAR(Table13[[#This Row],[Date]])</f>
        <v>2025</v>
      </c>
      <c r="D216" s="157">
        <f>Table13[[#This Row],[Date]]-DAY(Table13[[#This Row],[Date]])+1</f>
        <v>45931</v>
      </c>
      <c r="E216" s="156">
        <f t="shared" si="12"/>
        <v>31</v>
      </c>
      <c r="F216" s="158" t="str">
        <f>IFERROR(_xlfn.XLOOKUP($A216,Raw_Data!$B:$B,Raw_Data!$OV:$OV),"")</f>
        <v/>
      </c>
      <c r="G216" s="159" t="str">
        <f>IFERROR(_xlfn.XLOOKUP($A216,Raw_Data!$B:$B,Raw_Data!$OW:$OW),"")</f>
        <v/>
      </c>
      <c r="H216" s="159"/>
      <c r="I216" s="159" t="str">
        <f>IFERROR(_xlfn.XLOOKUP($A216,Raw_Data!$B:$B,Raw_Data!$OX:$OX),"")</f>
        <v/>
      </c>
      <c r="J216" s="159"/>
      <c r="K216" s="159" t="str">
        <f>IFERROR(_xlfn.XLOOKUP($A216,Raw_Data!$B:$B,Raw_Data!NN:NN),"")</f>
        <v/>
      </c>
      <c r="L216" s="159" t="str">
        <f>IFERROR(_xlfn.XLOOKUP($A216,Raw_Data!$B:$B,Raw_Data!OZ:OZ),"")</f>
        <v/>
      </c>
      <c r="M216" s="159" t="str">
        <f>IFERROR(_xlfn.XLOOKUP($A216,Raw_Data!$B:$B,Raw_Data!PA:PA),"")</f>
        <v/>
      </c>
      <c r="N216" s="159" t="str">
        <f>IFERROR(_xlfn.XLOOKUP($A216,Raw_Data!$B:$B,Raw_Data!NQ:NQ),"")</f>
        <v/>
      </c>
      <c r="O216" s="160" t="str">
        <f>IFERROR(1-(SUMIF(PA!$B:$B,$A216,PA!$AI:$AI)/($AA216+SUMIF(PA!$B:$B,$A216,PA!$AI:$AI))),"")</f>
        <v/>
      </c>
      <c r="P216" s="160"/>
      <c r="Q216" s="161"/>
      <c r="R216" s="160" t="str">
        <f>IFERROR(1-(SUMIF(GA!$C:$C,$A216,GA!$X:$X)/($AA216+SUMIF(GA!$C:$C,$A216,GA!$X:$X))),"")</f>
        <v/>
      </c>
      <c r="S216" s="156"/>
      <c r="T216" s="161"/>
      <c r="U216" s="162" t="str">
        <f t="shared" si="13"/>
        <v/>
      </c>
      <c r="V216" s="162" t="str">
        <f>IFERROR(_xlfn.XLOOKUP($A216,Raw_Data!$B:$B,Raw_Data!$PE:$PE),"")</f>
        <v/>
      </c>
      <c r="W216" s="163" t="str">
        <f t="shared" si="15"/>
        <v/>
      </c>
      <c r="X216" s="155" t="str">
        <f>IFERROR(_xlfn.XLOOKUP($A216,Raw_Data!$B:$B,Raw_Data!$PB:$PB),"")</f>
        <v/>
      </c>
      <c r="Y216" s="155" t="str">
        <f>IFERROR(_xlfn.XLOOKUP($A216,Raw_Data!$B:$B,Raw_Data!$OU:$OU),"")</f>
        <v/>
      </c>
      <c r="Z216" s="155"/>
      <c r="AA216" s="155" t="str">
        <f>IFERROR(_xlfn.XLOOKUP($A216,Raw_Data!$B:$B,Raw_Data!$OU:$OU),"")</f>
        <v/>
      </c>
      <c r="AB216" s="155" t="str">
        <f>IFERROR(_xlfn.XLOOKUP($A216,Raw_Data!$B:$B,Raw_Data!$I:$I)/1000,"")</f>
        <v/>
      </c>
      <c r="AC216" s="164">
        <f>IFERROR(_xlfn.XLOOKUP($D216,'Modelling New'!$D:$D,'Modelling New'!$P:$P),"")</f>
        <v>5.0129032258064514</v>
      </c>
      <c r="AD216" s="155">
        <f>IFERROR(_xlfn.XLOOKUP($D216,'Modelling New'!$D:$D,'Modelling New'!$T:$T)*1000,"")</f>
        <v>364432.15128067537</v>
      </c>
      <c r="AE216" s="165">
        <f>IFERROR(_xlfn.XLOOKUP($D216,'Modelling New'!$D:$D,'Modelling New'!$O:$O),"")</f>
        <v>0.79608870342801075</v>
      </c>
      <c r="AF216" s="165">
        <f>IFERROR(_xlfn.XLOOKUP($D216,'Modelling New'!$D:$D,'Modelling New'!$W:$W),"")</f>
        <v>0.16627981789343124</v>
      </c>
      <c r="AG216" s="165">
        <f>IFERROR(_xlfn.XLOOKUP($D216,'Modelling New'!$D:$D,'Modelling New'!AE:AE),"")</f>
        <v>0.99750000000000005</v>
      </c>
      <c r="AH216" s="165">
        <f>IFERROR(_xlfn.XLOOKUP($D216,'Modelling New'!$D:$D,'Modelling New'!AF:AF),"")</f>
        <v>0.99750000000000005</v>
      </c>
      <c r="AI216" s="156"/>
      <c r="AJ216" s="156"/>
      <c r="AK216" s="156"/>
      <c r="AL216" s="156"/>
      <c r="AM216" s="156"/>
      <c r="AN216" s="166"/>
      <c r="AO216" s="163"/>
      <c r="AP216" s="163"/>
      <c r="AQ216" s="163"/>
      <c r="AR216" s="155">
        <f>IFERROR(_xlfn.XLOOKUP(Table13[[#This Row],[Month Year]],Modelling[Month],Modelling[Bugt_Capacity]),"")</f>
        <v>91.32</v>
      </c>
      <c r="AS216" s="155"/>
    </row>
    <row r="217" spans="1:45" x14ac:dyDescent="0.35">
      <c r="A217" s="154">
        <f t="shared" si="14"/>
        <v>45960</v>
      </c>
      <c r="B217" s="155">
        <f>YEAR(Table13[[#This Row],[Date]])+IF(MONTH(Table13[[#This Row],[Date]])&gt;=4,1,0)</f>
        <v>2026</v>
      </c>
      <c r="C217" s="156">
        <f>YEAR(Table13[[#This Row],[Date]])</f>
        <v>2025</v>
      </c>
      <c r="D217" s="157">
        <f>Table13[[#This Row],[Date]]-DAY(Table13[[#This Row],[Date]])+1</f>
        <v>45931</v>
      </c>
      <c r="E217" s="156">
        <f t="shared" si="12"/>
        <v>31</v>
      </c>
      <c r="F217" s="158" t="str">
        <f>IFERROR(_xlfn.XLOOKUP($A217,Raw_Data!$B:$B,Raw_Data!$OV:$OV),"")</f>
        <v/>
      </c>
      <c r="G217" s="159" t="str">
        <f>IFERROR(_xlfn.XLOOKUP($A217,Raw_Data!$B:$B,Raw_Data!$OW:$OW),"")</f>
        <v/>
      </c>
      <c r="H217" s="159"/>
      <c r="I217" s="159" t="str">
        <f>IFERROR(_xlfn.XLOOKUP($A217,Raw_Data!$B:$B,Raw_Data!$OX:$OX),"")</f>
        <v/>
      </c>
      <c r="J217" s="159"/>
      <c r="K217" s="159" t="str">
        <f>IFERROR(_xlfn.XLOOKUP($A217,Raw_Data!$B:$B,Raw_Data!NN:NN),"")</f>
        <v/>
      </c>
      <c r="L217" s="159" t="str">
        <f>IFERROR(_xlfn.XLOOKUP($A217,Raw_Data!$B:$B,Raw_Data!OZ:OZ),"")</f>
        <v/>
      </c>
      <c r="M217" s="159" t="str">
        <f>IFERROR(_xlfn.XLOOKUP($A217,Raw_Data!$B:$B,Raw_Data!PA:PA),"")</f>
        <v/>
      </c>
      <c r="N217" s="159" t="str">
        <f>IFERROR(_xlfn.XLOOKUP($A217,Raw_Data!$B:$B,Raw_Data!NQ:NQ),"")</f>
        <v/>
      </c>
      <c r="O217" s="160" t="str">
        <f>IFERROR(1-(SUMIF(PA!$B:$B,$A217,PA!$AI:$AI)/($AA217+SUMIF(PA!$B:$B,$A217,PA!$AI:$AI))),"")</f>
        <v/>
      </c>
      <c r="P217" s="160"/>
      <c r="Q217" s="161"/>
      <c r="R217" s="160" t="str">
        <f>IFERROR(1-(SUMIF(GA!$C:$C,$A217,GA!$X:$X)/($AA217+SUMIF(GA!$C:$C,$A217,GA!$X:$X))),"")</f>
        <v/>
      </c>
      <c r="S217" s="156"/>
      <c r="T217" s="161"/>
      <c r="U217" s="162" t="str">
        <f t="shared" si="13"/>
        <v/>
      </c>
      <c r="V217" s="162" t="str">
        <f>IFERROR(_xlfn.XLOOKUP($A217,Raw_Data!$B:$B,Raw_Data!$PE:$PE),"")</f>
        <v/>
      </c>
      <c r="W217" s="163" t="str">
        <f t="shared" si="15"/>
        <v/>
      </c>
      <c r="X217" s="155" t="str">
        <f>IFERROR(_xlfn.XLOOKUP($A217,Raw_Data!$B:$B,Raw_Data!$PB:$PB),"")</f>
        <v/>
      </c>
      <c r="Y217" s="155" t="str">
        <f>IFERROR(_xlfn.XLOOKUP($A217,Raw_Data!$B:$B,Raw_Data!$OU:$OU),"")</f>
        <v/>
      </c>
      <c r="Z217" s="155"/>
      <c r="AA217" s="155" t="str">
        <f>IFERROR(_xlfn.XLOOKUP($A217,Raw_Data!$B:$B,Raw_Data!$OU:$OU),"")</f>
        <v/>
      </c>
      <c r="AB217" s="155" t="str">
        <f>IFERROR(_xlfn.XLOOKUP($A217,Raw_Data!$B:$B,Raw_Data!$I:$I)/1000,"")</f>
        <v/>
      </c>
      <c r="AC217" s="164">
        <f>IFERROR(_xlfn.XLOOKUP($D217,'Modelling New'!$D:$D,'Modelling New'!$P:$P),"")</f>
        <v>5.0129032258064514</v>
      </c>
      <c r="AD217" s="155">
        <f>IFERROR(_xlfn.XLOOKUP($D217,'Modelling New'!$D:$D,'Modelling New'!$T:$T)*1000,"")</f>
        <v>364432.15128067537</v>
      </c>
      <c r="AE217" s="165">
        <f>IFERROR(_xlfn.XLOOKUP($D217,'Modelling New'!$D:$D,'Modelling New'!$O:$O),"")</f>
        <v>0.79608870342801075</v>
      </c>
      <c r="AF217" s="165">
        <f>IFERROR(_xlfn.XLOOKUP($D217,'Modelling New'!$D:$D,'Modelling New'!$W:$W),"")</f>
        <v>0.16627981789343124</v>
      </c>
      <c r="AG217" s="165">
        <f>IFERROR(_xlfn.XLOOKUP($D217,'Modelling New'!$D:$D,'Modelling New'!AE:AE),"")</f>
        <v>0.99750000000000005</v>
      </c>
      <c r="AH217" s="165">
        <f>IFERROR(_xlfn.XLOOKUP($D217,'Modelling New'!$D:$D,'Modelling New'!AF:AF),"")</f>
        <v>0.99750000000000005</v>
      </c>
      <c r="AI217" s="156"/>
      <c r="AJ217" s="156"/>
      <c r="AK217" s="156"/>
      <c r="AL217" s="156"/>
      <c r="AM217" s="156"/>
      <c r="AN217" s="166"/>
      <c r="AO217" s="163"/>
      <c r="AP217" s="163"/>
      <c r="AQ217" s="163"/>
      <c r="AR217" s="155">
        <f>IFERROR(_xlfn.XLOOKUP(Table13[[#This Row],[Month Year]],Modelling[Month],Modelling[Bugt_Capacity]),"")</f>
        <v>91.32</v>
      </c>
      <c r="AS217" s="155"/>
    </row>
    <row r="218" spans="1:45" x14ac:dyDescent="0.35">
      <c r="A218" s="154">
        <f t="shared" si="14"/>
        <v>45961</v>
      </c>
      <c r="B218" s="155">
        <f>YEAR(Table13[[#This Row],[Date]])+IF(MONTH(Table13[[#This Row],[Date]])&gt;=4,1,0)</f>
        <v>2026</v>
      </c>
      <c r="C218" s="156">
        <f>YEAR(Table13[[#This Row],[Date]])</f>
        <v>2025</v>
      </c>
      <c r="D218" s="157">
        <f>Table13[[#This Row],[Date]]-DAY(Table13[[#This Row],[Date]])+1</f>
        <v>45931</v>
      </c>
      <c r="E218" s="156">
        <f t="shared" si="12"/>
        <v>31</v>
      </c>
      <c r="F218" s="158" t="str">
        <f>IFERROR(_xlfn.XLOOKUP($A218,Raw_Data!$B:$B,Raw_Data!$OV:$OV),"")</f>
        <v/>
      </c>
      <c r="G218" s="159" t="str">
        <f>IFERROR(_xlfn.XLOOKUP($A218,Raw_Data!$B:$B,Raw_Data!$OW:$OW),"")</f>
        <v/>
      </c>
      <c r="H218" s="159"/>
      <c r="I218" s="159" t="str">
        <f>IFERROR(_xlfn.XLOOKUP($A218,Raw_Data!$B:$B,Raw_Data!$OX:$OX),"")</f>
        <v/>
      </c>
      <c r="J218" s="159"/>
      <c r="K218" s="159" t="str">
        <f>IFERROR(_xlfn.XLOOKUP($A218,Raw_Data!$B:$B,Raw_Data!NN:NN),"")</f>
        <v/>
      </c>
      <c r="L218" s="159" t="str">
        <f>IFERROR(_xlfn.XLOOKUP($A218,Raw_Data!$B:$B,Raw_Data!OZ:OZ),"")</f>
        <v/>
      </c>
      <c r="M218" s="159" t="str">
        <f>IFERROR(_xlfn.XLOOKUP($A218,Raw_Data!$B:$B,Raw_Data!PA:PA),"")</f>
        <v/>
      </c>
      <c r="N218" s="159" t="str">
        <f>IFERROR(_xlfn.XLOOKUP($A218,Raw_Data!$B:$B,Raw_Data!NQ:NQ),"")</f>
        <v/>
      </c>
      <c r="O218" s="160" t="str">
        <f>IFERROR(1-(SUMIF(PA!$B:$B,$A218,PA!$AI:$AI)/($AA218+SUMIF(PA!$B:$B,$A218,PA!$AI:$AI))),"")</f>
        <v/>
      </c>
      <c r="P218" s="160"/>
      <c r="Q218" s="161"/>
      <c r="R218" s="160" t="str">
        <f>IFERROR(1-(SUMIF(GA!$C:$C,$A218,GA!$X:$X)/($AA218+SUMIF(GA!$C:$C,$A218,GA!$X:$X))),"")</f>
        <v/>
      </c>
      <c r="S218" s="156"/>
      <c r="T218" s="161"/>
      <c r="U218" s="162" t="str">
        <f t="shared" si="13"/>
        <v/>
      </c>
      <c r="V218" s="162" t="str">
        <f>IFERROR(_xlfn.XLOOKUP($A218,Raw_Data!$B:$B,Raw_Data!$PE:$PE),"")</f>
        <v/>
      </c>
      <c r="W218" s="163" t="str">
        <f t="shared" si="15"/>
        <v/>
      </c>
      <c r="X218" s="155" t="str">
        <f>IFERROR(_xlfn.XLOOKUP($A218,Raw_Data!$B:$B,Raw_Data!$PB:$PB),"")</f>
        <v/>
      </c>
      <c r="Y218" s="155" t="str">
        <f>IFERROR(_xlfn.XLOOKUP($A218,Raw_Data!$B:$B,Raw_Data!$OU:$OU),"")</f>
        <v/>
      </c>
      <c r="Z218" s="155"/>
      <c r="AA218" s="155" t="str">
        <f>IFERROR(_xlfn.XLOOKUP($A218,Raw_Data!$B:$B,Raw_Data!$OU:$OU),"")</f>
        <v/>
      </c>
      <c r="AB218" s="155" t="str">
        <f>IFERROR(_xlfn.XLOOKUP($A218,Raw_Data!$B:$B,Raw_Data!$I:$I)/1000,"")</f>
        <v/>
      </c>
      <c r="AC218" s="164">
        <f>IFERROR(_xlfn.XLOOKUP($D218,'Modelling New'!$D:$D,'Modelling New'!$P:$P),"")</f>
        <v>5.0129032258064514</v>
      </c>
      <c r="AD218" s="155">
        <f>IFERROR(_xlfn.XLOOKUP($D218,'Modelling New'!$D:$D,'Modelling New'!$T:$T)*1000,"")</f>
        <v>364432.15128067537</v>
      </c>
      <c r="AE218" s="165">
        <f>IFERROR(_xlfn.XLOOKUP($D218,'Modelling New'!$D:$D,'Modelling New'!$O:$O),"")</f>
        <v>0.79608870342801075</v>
      </c>
      <c r="AF218" s="165">
        <f>IFERROR(_xlfn.XLOOKUP($D218,'Modelling New'!$D:$D,'Modelling New'!$W:$W),"")</f>
        <v>0.16627981789343124</v>
      </c>
      <c r="AG218" s="165">
        <f>IFERROR(_xlfn.XLOOKUP($D218,'Modelling New'!$D:$D,'Modelling New'!AE:AE),"")</f>
        <v>0.99750000000000005</v>
      </c>
      <c r="AH218" s="165">
        <f>IFERROR(_xlfn.XLOOKUP($D218,'Modelling New'!$D:$D,'Modelling New'!AF:AF),"")</f>
        <v>0.99750000000000005</v>
      </c>
      <c r="AI218" s="156"/>
      <c r="AJ218" s="156"/>
      <c r="AK218" s="156"/>
      <c r="AL218" s="156"/>
      <c r="AM218" s="156"/>
      <c r="AN218" s="166"/>
      <c r="AO218" s="163"/>
      <c r="AP218" s="163"/>
      <c r="AQ218" s="163"/>
      <c r="AR218" s="155">
        <f>IFERROR(_xlfn.XLOOKUP(Table13[[#This Row],[Month Year]],Modelling[Month],Modelling[Bugt_Capacity]),"")</f>
        <v>91.32</v>
      </c>
      <c r="AS218" s="155"/>
    </row>
    <row r="219" spans="1:45" x14ac:dyDescent="0.35">
      <c r="A219" s="154">
        <f t="shared" si="14"/>
        <v>45962</v>
      </c>
      <c r="B219" s="155">
        <f>YEAR(Table13[[#This Row],[Date]])+IF(MONTH(Table13[[#This Row],[Date]])&gt;=4,1,0)</f>
        <v>2026</v>
      </c>
      <c r="C219" s="156">
        <f>YEAR(Table13[[#This Row],[Date]])</f>
        <v>2025</v>
      </c>
      <c r="D219" s="157">
        <f>Table13[[#This Row],[Date]]-DAY(Table13[[#This Row],[Date]])+1</f>
        <v>45962</v>
      </c>
      <c r="E219" s="156">
        <f t="shared" si="12"/>
        <v>30</v>
      </c>
      <c r="F219" s="158" t="str">
        <f>IFERROR(_xlfn.XLOOKUP($A219,Raw_Data!$B:$B,Raw_Data!$OV:$OV),"")</f>
        <v/>
      </c>
      <c r="G219" s="159" t="str">
        <f>IFERROR(_xlfn.XLOOKUP($A219,Raw_Data!$B:$B,Raw_Data!$OW:$OW),"")</f>
        <v/>
      </c>
      <c r="H219" s="159"/>
      <c r="I219" s="159" t="str">
        <f>IFERROR(_xlfn.XLOOKUP($A219,Raw_Data!$B:$B,Raw_Data!$OX:$OX),"")</f>
        <v/>
      </c>
      <c r="J219" s="159"/>
      <c r="K219" s="159" t="str">
        <f>IFERROR(_xlfn.XLOOKUP($A219,Raw_Data!$B:$B,Raw_Data!NN:NN),"")</f>
        <v/>
      </c>
      <c r="L219" s="159" t="str">
        <f>IFERROR(_xlfn.XLOOKUP($A219,Raw_Data!$B:$B,Raw_Data!OZ:OZ),"")</f>
        <v/>
      </c>
      <c r="M219" s="159" t="str">
        <f>IFERROR(_xlfn.XLOOKUP($A219,Raw_Data!$B:$B,Raw_Data!PA:PA),"")</f>
        <v/>
      </c>
      <c r="N219" s="159" t="str">
        <f>IFERROR(_xlfn.XLOOKUP($A219,Raw_Data!$B:$B,Raw_Data!NQ:NQ),"")</f>
        <v/>
      </c>
      <c r="O219" s="160" t="str">
        <f>IFERROR(1-(SUMIF(PA!$B:$B,$A219,PA!$AI:$AI)/($AA219+SUMIF(PA!$B:$B,$A219,PA!$AI:$AI))),"")</f>
        <v/>
      </c>
      <c r="P219" s="160"/>
      <c r="Q219" s="161"/>
      <c r="R219" s="160" t="str">
        <f>IFERROR(1-(SUMIF(GA!$C:$C,$A219,GA!$X:$X)/($AA219+SUMIF(GA!$C:$C,$A219,GA!$X:$X))),"")</f>
        <v/>
      </c>
      <c r="S219" s="156"/>
      <c r="T219" s="161"/>
      <c r="U219" s="162" t="str">
        <f t="shared" si="13"/>
        <v/>
      </c>
      <c r="V219" s="162" t="str">
        <f>IFERROR(_xlfn.XLOOKUP($A219,Raw_Data!$B:$B,Raw_Data!$PE:$PE),"")</f>
        <v/>
      </c>
      <c r="W219" s="163" t="str">
        <f t="shared" si="15"/>
        <v/>
      </c>
      <c r="X219" s="155" t="str">
        <f>IFERROR(_xlfn.XLOOKUP($A219,Raw_Data!$B:$B,Raw_Data!$PB:$PB),"")</f>
        <v/>
      </c>
      <c r="Y219" s="155" t="str">
        <f>IFERROR(_xlfn.XLOOKUP($A219,Raw_Data!$B:$B,Raw_Data!$OU:$OU),"")</f>
        <v/>
      </c>
      <c r="Z219" s="155"/>
      <c r="AA219" s="155" t="str">
        <f>IFERROR(_xlfn.XLOOKUP($A219,Raw_Data!$B:$B,Raw_Data!$OU:$OU),"")</f>
        <v/>
      </c>
      <c r="AB219" s="155" t="str">
        <f>IFERROR(_xlfn.XLOOKUP($A219,Raw_Data!$B:$B,Raw_Data!$I:$I)/1000,"")</f>
        <v/>
      </c>
      <c r="AC219" s="164">
        <f>IFERROR(_xlfn.XLOOKUP($D219,'Modelling New'!$D:$D,'Modelling New'!$P:$P),"")</f>
        <v>5.1899999999999995</v>
      </c>
      <c r="AD219" s="155">
        <f>IFERROR(_xlfn.XLOOKUP($D219,'Modelling New'!$D:$D,'Modelling New'!$T:$T)*1000,"")</f>
        <v>383173.22105809086</v>
      </c>
      <c r="AE219" s="165">
        <f>IFERROR(_xlfn.XLOOKUP($D219,'Modelling New'!$D:$D,'Modelling New'!$O:$O),"")</f>
        <v>0.80846623965629105</v>
      </c>
      <c r="AF219" s="165">
        <f>IFERROR(_xlfn.XLOOKUP($D219,'Modelling New'!$D:$D,'Modelling New'!$W:$W),"")</f>
        <v>0.17483082432567296</v>
      </c>
      <c r="AG219" s="165">
        <f>IFERROR(_xlfn.XLOOKUP($D219,'Modelling New'!$D:$D,'Modelling New'!AE:AE),"")</f>
        <v>0.99750000000000005</v>
      </c>
      <c r="AH219" s="165">
        <f>IFERROR(_xlfn.XLOOKUP($D219,'Modelling New'!$D:$D,'Modelling New'!AF:AF),"")</f>
        <v>0.99750000000000005</v>
      </c>
      <c r="AI219" s="156"/>
      <c r="AJ219" s="156"/>
      <c r="AK219" s="156"/>
      <c r="AL219" s="156"/>
      <c r="AM219" s="156"/>
      <c r="AN219" s="166"/>
      <c r="AO219" s="163"/>
      <c r="AP219" s="163"/>
      <c r="AQ219" s="163"/>
      <c r="AR219" s="155">
        <f>IFERROR(_xlfn.XLOOKUP(Table13[[#This Row],[Month Year]],Modelling[Month],Modelling[Bugt_Capacity]),"")</f>
        <v>91.32</v>
      </c>
      <c r="AS219" s="155"/>
    </row>
    <row r="220" spans="1:45" x14ac:dyDescent="0.35">
      <c r="A220" s="154">
        <f t="shared" si="14"/>
        <v>45963</v>
      </c>
      <c r="B220" s="155">
        <f>YEAR(Table13[[#This Row],[Date]])+IF(MONTH(Table13[[#This Row],[Date]])&gt;=4,1,0)</f>
        <v>2026</v>
      </c>
      <c r="C220" s="156">
        <f>YEAR(Table13[[#This Row],[Date]])</f>
        <v>2025</v>
      </c>
      <c r="D220" s="157">
        <f>Table13[[#This Row],[Date]]-DAY(Table13[[#This Row],[Date]])+1</f>
        <v>45962</v>
      </c>
      <c r="E220" s="156">
        <f t="shared" si="12"/>
        <v>30</v>
      </c>
      <c r="F220" s="158" t="str">
        <f>IFERROR(_xlfn.XLOOKUP($A220,Raw_Data!$B:$B,Raw_Data!$OV:$OV),"")</f>
        <v/>
      </c>
      <c r="G220" s="159" t="str">
        <f>IFERROR(_xlfn.XLOOKUP($A220,Raw_Data!$B:$B,Raw_Data!$OW:$OW),"")</f>
        <v/>
      </c>
      <c r="H220" s="159"/>
      <c r="I220" s="159" t="str">
        <f>IFERROR(_xlfn.XLOOKUP($A220,Raw_Data!$B:$B,Raw_Data!$OX:$OX),"")</f>
        <v/>
      </c>
      <c r="J220" s="159"/>
      <c r="K220" s="159" t="str">
        <f>IFERROR(_xlfn.XLOOKUP($A220,Raw_Data!$B:$B,Raw_Data!NN:NN),"")</f>
        <v/>
      </c>
      <c r="L220" s="159" t="str">
        <f>IFERROR(_xlfn.XLOOKUP($A220,Raw_Data!$B:$B,Raw_Data!OZ:OZ),"")</f>
        <v/>
      </c>
      <c r="M220" s="159" t="str">
        <f>IFERROR(_xlfn.XLOOKUP($A220,Raw_Data!$B:$B,Raw_Data!PA:PA),"")</f>
        <v/>
      </c>
      <c r="N220" s="159" t="str">
        <f>IFERROR(_xlfn.XLOOKUP($A220,Raw_Data!$B:$B,Raw_Data!NQ:NQ),"")</f>
        <v/>
      </c>
      <c r="O220" s="160" t="str">
        <f>IFERROR(1-(SUMIF(PA!$B:$B,$A220,PA!$AI:$AI)/($AA220+SUMIF(PA!$B:$B,$A220,PA!$AI:$AI))),"")</f>
        <v/>
      </c>
      <c r="P220" s="160"/>
      <c r="Q220" s="161"/>
      <c r="R220" s="160" t="str">
        <f>IFERROR(1-(SUMIF(GA!$C:$C,$A220,GA!$X:$X)/($AA220+SUMIF(GA!$C:$C,$A220,GA!$X:$X))),"")</f>
        <v/>
      </c>
      <c r="S220" s="156"/>
      <c r="T220" s="161"/>
      <c r="U220" s="162" t="str">
        <f t="shared" si="13"/>
        <v/>
      </c>
      <c r="V220" s="162" t="str">
        <f>IFERROR(_xlfn.XLOOKUP($A220,Raw_Data!$B:$B,Raw_Data!$PE:$PE),"")</f>
        <v/>
      </c>
      <c r="W220" s="163" t="str">
        <f t="shared" si="15"/>
        <v/>
      </c>
      <c r="X220" s="155" t="str">
        <f>IFERROR(_xlfn.XLOOKUP($A220,Raw_Data!$B:$B,Raw_Data!$PB:$PB),"")</f>
        <v/>
      </c>
      <c r="Y220" s="155" t="str">
        <f>IFERROR(_xlfn.XLOOKUP($A220,Raw_Data!$B:$B,Raw_Data!$OU:$OU),"")</f>
        <v/>
      </c>
      <c r="Z220" s="155"/>
      <c r="AA220" s="155" t="str">
        <f>IFERROR(_xlfn.XLOOKUP($A220,Raw_Data!$B:$B,Raw_Data!$OU:$OU),"")</f>
        <v/>
      </c>
      <c r="AB220" s="155" t="str">
        <f>IFERROR(_xlfn.XLOOKUP($A220,Raw_Data!$B:$B,Raw_Data!$I:$I)/1000,"")</f>
        <v/>
      </c>
      <c r="AC220" s="164">
        <f>IFERROR(_xlfn.XLOOKUP($D220,'Modelling New'!$D:$D,'Modelling New'!$P:$P),"")</f>
        <v>5.1899999999999995</v>
      </c>
      <c r="AD220" s="155">
        <f>IFERROR(_xlfn.XLOOKUP($D220,'Modelling New'!$D:$D,'Modelling New'!$T:$T)*1000,"")</f>
        <v>383173.22105809086</v>
      </c>
      <c r="AE220" s="165">
        <f>IFERROR(_xlfn.XLOOKUP($D220,'Modelling New'!$D:$D,'Modelling New'!$O:$O),"")</f>
        <v>0.80846623965629105</v>
      </c>
      <c r="AF220" s="165">
        <f>IFERROR(_xlfn.XLOOKUP($D220,'Modelling New'!$D:$D,'Modelling New'!$W:$W),"")</f>
        <v>0.17483082432567296</v>
      </c>
      <c r="AG220" s="165">
        <f>IFERROR(_xlfn.XLOOKUP($D220,'Modelling New'!$D:$D,'Modelling New'!AE:AE),"")</f>
        <v>0.99750000000000005</v>
      </c>
      <c r="AH220" s="165">
        <f>IFERROR(_xlfn.XLOOKUP($D220,'Modelling New'!$D:$D,'Modelling New'!AF:AF),"")</f>
        <v>0.99750000000000005</v>
      </c>
      <c r="AI220" s="156"/>
      <c r="AJ220" s="156"/>
      <c r="AK220" s="156"/>
      <c r="AL220" s="156"/>
      <c r="AM220" s="156"/>
      <c r="AN220" s="166"/>
      <c r="AO220" s="163"/>
      <c r="AP220" s="163"/>
      <c r="AQ220" s="163"/>
      <c r="AR220" s="155">
        <f>IFERROR(_xlfn.XLOOKUP(Table13[[#This Row],[Month Year]],Modelling[Month],Modelling[Bugt_Capacity]),"")</f>
        <v>91.32</v>
      </c>
      <c r="AS220" s="155"/>
    </row>
    <row r="221" spans="1:45" x14ac:dyDescent="0.35">
      <c r="A221" s="154">
        <f t="shared" si="14"/>
        <v>45964</v>
      </c>
      <c r="B221" s="155">
        <f>YEAR(Table13[[#This Row],[Date]])+IF(MONTH(Table13[[#This Row],[Date]])&gt;=4,1,0)</f>
        <v>2026</v>
      </c>
      <c r="C221" s="156">
        <f>YEAR(Table13[[#This Row],[Date]])</f>
        <v>2025</v>
      </c>
      <c r="D221" s="157">
        <f>Table13[[#This Row],[Date]]-DAY(Table13[[#This Row],[Date]])+1</f>
        <v>45962</v>
      </c>
      <c r="E221" s="156">
        <f t="shared" si="12"/>
        <v>30</v>
      </c>
      <c r="F221" s="158" t="str">
        <f>IFERROR(_xlfn.XLOOKUP($A221,Raw_Data!$B:$B,Raw_Data!$OV:$OV),"")</f>
        <v/>
      </c>
      <c r="G221" s="159" t="str">
        <f>IFERROR(_xlfn.XLOOKUP($A221,Raw_Data!$B:$B,Raw_Data!$OW:$OW),"")</f>
        <v/>
      </c>
      <c r="H221" s="159"/>
      <c r="I221" s="159" t="str">
        <f>IFERROR(_xlfn.XLOOKUP($A221,Raw_Data!$B:$B,Raw_Data!$OX:$OX),"")</f>
        <v/>
      </c>
      <c r="J221" s="159"/>
      <c r="K221" s="159" t="str">
        <f>IFERROR(_xlfn.XLOOKUP($A221,Raw_Data!$B:$B,Raw_Data!NN:NN),"")</f>
        <v/>
      </c>
      <c r="L221" s="159" t="str">
        <f>IFERROR(_xlfn.XLOOKUP($A221,Raw_Data!$B:$B,Raw_Data!OZ:OZ),"")</f>
        <v/>
      </c>
      <c r="M221" s="159" t="str">
        <f>IFERROR(_xlfn.XLOOKUP($A221,Raw_Data!$B:$B,Raw_Data!PA:PA),"")</f>
        <v/>
      </c>
      <c r="N221" s="159" t="str">
        <f>IFERROR(_xlfn.XLOOKUP($A221,Raw_Data!$B:$B,Raw_Data!NQ:NQ),"")</f>
        <v/>
      </c>
      <c r="O221" s="160" t="str">
        <f>IFERROR(1-(SUMIF(PA!$B:$B,$A221,PA!$AI:$AI)/($AA221+SUMIF(PA!$B:$B,$A221,PA!$AI:$AI))),"")</f>
        <v/>
      </c>
      <c r="P221" s="160"/>
      <c r="Q221" s="161"/>
      <c r="R221" s="160" t="str">
        <f>IFERROR(1-(SUMIF(GA!$C:$C,$A221,GA!$X:$X)/($AA221+SUMIF(GA!$C:$C,$A221,GA!$X:$X))),"")</f>
        <v/>
      </c>
      <c r="S221" s="156"/>
      <c r="T221" s="161"/>
      <c r="U221" s="162" t="str">
        <f t="shared" si="13"/>
        <v/>
      </c>
      <c r="V221" s="162" t="str">
        <f>IFERROR(_xlfn.XLOOKUP($A221,Raw_Data!$B:$B,Raw_Data!$PE:$PE),"")</f>
        <v/>
      </c>
      <c r="W221" s="163" t="str">
        <f t="shared" si="15"/>
        <v/>
      </c>
      <c r="X221" s="155" t="str">
        <f>IFERROR(_xlfn.XLOOKUP($A221,Raw_Data!$B:$B,Raw_Data!$PB:$PB),"")</f>
        <v/>
      </c>
      <c r="Y221" s="155" t="str">
        <f>IFERROR(_xlfn.XLOOKUP($A221,Raw_Data!$B:$B,Raw_Data!$OU:$OU),"")</f>
        <v/>
      </c>
      <c r="Z221" s="155"/>
      <c r="AA221" s="155" t="str">
        <f>IFERROR(_xlfn.XLOOKUP($A221,Raw_Data!$B:$B,Raw_Data!$OU:$OU),"")</f>
        <v/>
      </c>
      <c r="AB221" s="155" t="str">
        <f>IFERROR(_xlfn.XLOOKUP($A221,Raw_Data!$B:$B,Raw_Data!$I:$I)/1000,"")</f>
        <v/>
      </c>
      <c r="AC221" s="164">
        <f>IFERROR(_xlfn.XLOOKUP($D221,'Modelling New'!$D:$D,'Modelling New'!$P:$P),"")</f>
        <v>5.1899999999999995</v>
      </c>
      <c r="AD221" s="155">
        <f>IFERROR(_xlfn.XLOOKUP($D221,'Modelling New'!$D:$D,'Modelling New'!$T:$T)*1000,"")</f>
        <v>383173.22105809086</v>
      </c>
      <c r="AE221" s="165">
        <f>IFERROR(_xlfn.XLOOKUP($D221,'Modelling New'!$D:$D,'Modelling New'!$O:$O),"")</f>
        <v>0.80846623965629105</v>
      </c>
      <c r="AF221" s="165">
        <f>IFERROR(_xlfn.XLOOKUP($D221,'Modelling New'!$D:$D,'Modelling New'!$W:$W),"")</f>
        <v>0.17483082432567296</v>
      </c>
      <c r="AG221" s="165">
        <f>IFERROR(_xlfn.XLOOKUP($D221,'Modelling New'!$D:$D,'Modelling New'!AE:AE),"")</f>
        <v>0.99750000000000005</v>
      </c>
      <c r="AH221" s="165">
        <f>IFERROR(_xlfn.XLOOKUP($D221,'Modelling New'!$D:$D,'Modelling New'!AF:AF),"")</f>
        <v>0.99750000000000005</v>
      </c>
      <c r="AI221" s="156"/>
      <c r="AJ221" s="156"/>
      <c r="AK221" s="156"/>
      <c r="AL221" s="156"/>
      <c r="AM221" s="156"/>
      <c r="AN221" s="166"/>
      <c r="AO221" s="163"/>
      <c r="AP221" s="163"/>
      <c r="AQ221" s="163"/>
      <c r="AR221" s="155">
        <f>IFERROR(_xlfn.XLOOKUP(Table13[[#This Row],[Month Year]],Modelling[Month],Modelling[Bugt_Capacity]),"")</f>
        <v>91.32</v>
      </c>
      <c r="AS221" s="155"/>
    </row>
    <row r="222" spans="1:45" x14ac:dyDescent="0.35">
      <c r="A222" s="154">
        <f t="shared" si="14"/>
        <v>45965</v>
      </c>
      <c r="B222" s="155">
        <f>YEAR(Table13[[#This Row],[Date]])+IF(MONTH(Table13[[#This Row],[Date]])&gt;=4,1,0)</f>
        <v>2026</v>
      </c>
      <c r="C222" s="156">
        <f>YEAR(Table13[[#This Row],[Date]])</f>
        <v>2025</v>
      </c>
      <c r="D222" s="157">
        <f>Table13[[#This Row],[Date]]-DAY(Table13[[#This Row],[Date]])+1</f>
        <v>45962</v>
      </c>
      <c r="E222" s="156">
        <f t="shared" si="12"/>
        <v>30</v>
      </c>
      <c r="F222" s="158" t="str">
        <f>IFERROR(_xlfn.XLOOKUP($A222,Raw_Data!$B:$B,Raw_Data!$OV:$OV),"")</f>
        <v/>
      </c>
      <c r="G222" s="159" t="str">
        <f>IFERROR(_xlfn.XLOOKUP($A222,Raw_Data!$B:$B,Raw_Data!$OW:$OW),"")</f>
        <v/>
      </c>
      <c r="H222" s="159"/>
      <c r="I222" s="159" t="str">
        <f>IFERROR(_xlfn.XLOOKUP($A222,Raw_Data!$B:$B,Raw_Data!$OX:$OX),"")</f>
        <v/>
      </c>
      <c r="J222" s="159"/>
      <c r="K222" s="159" t="str">
        <f>IFERROR(_xlfn.XLOOKUP($A222,Raw_Data!$B:$B,Raw_Data!NN:NN),"")</f>
        <v/>
      </c>
      <c r="L222" s="159" t="str">
        <f>IFERROR(_xlfn.XLOOKUP($A222,Raw_Data!$B:$B,Raw_Data!OZ:OZ),"")</f>
        <v/>
      </c>
      <c r="M222" s="159" t="str">
        <f>IFERROR(_xlfn.XLOOKUP($A222,Raw_Data!$B:$B,Raw_Data!PA:PA),"")</f>
        <v/>
      </c>
      <c r="N222" s="159" t="str">
        <f>IFERROR(_xlfn.XLOOKUP($A222,Raw_Data!$B:$B,Raw_Data!NQ:NQ),"")</f>
        <v/>
      </c>
      <c r="O222" s="160" t="str">
        <f>IFERROR(1-(SUMIF(PA!$B:$B,$A222,PA!$AI:$AI)/($AA222+SUMIF(PA!$B:$B,$A222,PA!$AI:$AI))),"")</f>
        <v/>
      </c>
      <c r="P222" s="160"/>
      <c r="Q222" s="161"/>
      <c r="R222" s="160" t="str">
        <f>IFERROR(1-(SUMIF(GA!$C:$C,$A222,GA!$X:$X)/($AA222+SUMIF(GA!$C:$C,$A222,GA!$X:$X))),"")</f>
        <v/>
      </c>
      <c r="S222" s="156"/>
      <c r="T222" s="161"/>
      <c r="U222" s="162" t="str">
        <f t="shared" si="13"/>
        <v/>
      </c>
      <c r="V222" s="162" t="str">
        <f>IFERROR(_xlfn.XLOOKUP($A222,Raw_Data!$B:$B,Raw_Data!$PE:$PE),"")</f>
        <v/>
      </c>
      <c r="W222" s="163" t="str">
        <f t="shared" si="15"/>
        <v/>
      </c>
      <c r="X222" s="155" t="str">
        <f>IFERROR(_xlfn.XLOOKUP($A222,Raw_Data!$B:$B,Raw_Data!$PB:$PB),"")</f>
        <v/>
      </c>
      <c r="Y222" s="155" t="str">
        <f>IFERROR(_xlfn.XLOOKUP($A222,Raw_Data!$B:$B,Raw_Data!$OU:$OU),"")</f>
        <v/>
      </c>
      <c r="Z222" s="155"/>
      <c r="AA222" s="155" t="str">
        <f>IFERROR(_xlfn.XLOOKUP($A222,Raw_Data!$B:$B,Raw_Data!$OU:$OU),"")</f>
        <v/>
      </c>
      <c r="AB222" s="155" t="str">
        <f>IFERROR(_xlfn.XLOOKUP($A222,Raw_Data!$B:$B,Raw_Data!$I:$I)/1000,"")</f>
        <v/>
      </c>
      <c r="AC222" s="164">
        <f>IFERROR(_xlfn.XLOOKUP($D222,'Modelling New'!$D:$D,'Modelling New'!$P:$P),"")</f>
        <v>5.1899999999999995</v>
      </c>
      <c r="AD222" s="155">
        <f>IFERROR(_xlfn.XLOOKUP($D222,'Modelling New'!$D:$D,'Modelling New'!$T:$T)*1000,"")</f>
        <v>383173.22105809086</v>
      </c>
      <c r="AE222" s="165">
        <f>IFERROR(_xlfn.XLOOKUP($D222,'Modelling New'!$D:$D,'Modelling New'!$O:$O),"")</f>
        <v>0.80846623965629105</v>
      </c>
      <c r="AF222" s="165">
        <f>IFERROR(_xlfn.XLOOKUP($D222,'Modelling New'!$D:$D,'Modelling New'!$W:$W),"")</f>
        <v>0.17483082432567296</v>
      </c>
      <c r="AG222" s="165">
        <f>IFERROR(_xlfn.XLOOKUP($D222,'Modelling New'!$D:$D,'Modelling New'!AE:AE),"")</f>
        <v>0.99750000000000005</v>
      </c>
      <c r="AH222" s="165">
        <f>IFERROR(_xlfn.XLOOKUP($D222,'Modelling New'!$D:$D,'Modelling New'!AF:AF),"")</f>
        <v>0.99750000000000005</v>
      </c>
      <c r="AI222" s="156"/>
      <c r="AJ222" s="156"/>
      <c r="AK222" s="156"/>
      <c r="AL222" s="156"/>
      <c r="AM222" s="156"/>
      <c r="AN222" s="166"/>
      <c r="AO222" s="163"/>
      <c r="AP222" s="163"/>
      <c r="AQ222" s="163"/>
      <c r="AR222" s="155">
        <f>IFERROR(_xlfn.XLOOKUP(Table13[[#This Row],[Month Year]],Modelling[Month],Modelling[Bugt_Capacity]),"")</f>
        <v>91.32</v>
      </c>
      <c r="AS222" s="155"/>
    </row>
    <row r="223" spans="1:45" x14ac:dyDescent="0.35">
      <c r="A223" s="154">
        <f t="shared" si="14"/>
        <v>45966</v>
      </c>
      <c r="B223" s="155">
        <f>YEAR(Table13[[#This Row],[Date]])+IF(MONTH(Table13[[#This Row],[Date]])&gt;=4,1,0)</f>
        <v>2026</v>
      </c>
      <c r="C223" s="156">
        <f>YEAR(Table13[[#This Row],[Date]])</f>
        <v>2025</v>
      </c>
      <c r="D223" s="157">
        <f>Table13[[#This Row],[Date]]-DAY(Table13[[#This Row],[Date]])+1</f>
        <v>45962</v>
      </c>
      <c r="E223" s="156">
        <f t="shared" si="12"/>
        <v>30</v>
      </c>
      <c r="F223" s="158" t="str">
        <f>IFERROR(_xlfn.XLOOKUP($A223,Raw_Data!$B:$B,Raw_Data!$OV:$OV),"")</f>
        <v/>
      </c>
      <c r="G223" s="159" t="str">
        <f>IFERROR(_xlfn.XLOOKUP($A223,Raw_Data!$B:$B,Raw_Data!$OW:$OW),"")</f>
        <v/>
      </c>
      <c r="H223" s="159"/>
      <c r="I223" s="159" t="str">
        <f>IFERROR(_xlfn.XLOOKUP($A223,Raw_Data!$B:$B,Raw_Data!$OX:$OX),"")</f>
        <v/>
      </c>
      <c r="J223" s="159"/>
      <c r="K223" s="159" t="str">
        <f>IFERROR(_xlfn.XLOOKUP($A223,Raw_Data!$B:$B,Raw_Data!NN:NN),"")</f>
        <v/>
      </c>
      <c r="L223" s="159" t="str">
        <f>IFERROR(_xlfn.XLOOKUP($A223,Raw_Data!$B:$B,Raw_Data!OZ:OZ),"")</f>
        <v/>
      </c>
      <c r="M223" s="159" t="str">
        <f>IFERROR(_xlfn.XLOOKUP($A223,Raw_Data!$B:$B,Raw_Data!PA:PA),"")</f>
        <v/>
      </c>
      <c r="N223" s="159" t="str">
        <f>IFERROR(_xlfn.XLOOKUP($A223,Raw_Data!$B:$B,Raw_Data!NQ:NQ),"")</f>
        <v/>
      </c>
      <c r="O223" s="160" t="str">
        <f>IFERROR(1-(SUMIF(PA!$B:$B,$A223,PA!$AI:$AI)/($AA223+SUMIF(PA!$B:$B,$A223,PA!$AI:$AI))),"")</f>
        <v/>
      </c>
      <c r="P223" s="160"/>
      <c r="Q223" s="161"/>
      <c r="R223" s="160" t="str">
        <f>IFERROR(1-(SUMIF(GA!$C:$C,$A223,GA!$X:$X)/($AA223+SUMIF(GA!$C:$C,$A223,GA!$X:$X))),"")</f>
        <v/>
      </c>
      <c r="S223" s="156"/>
      <c r="T223" s="161"/>
      <c r="U223" s="162" t="str">
        <f t="shared" si="13"/>
        <v/>
      </c>
      <c r="V223" s="162" t="str">
        <f>IFERROR(_xlfn.XLOOKUP($A223,Raw_Data!$B:$B,Raw_Data!$PE:$PE),"")</f>
        <v/>
      </c>
      <c r="W223" s="163" t="str">
        <f t="shared" si="15"/>
        <v/>
      </c>
      <c r="X223" s="155" t="str">
        <f>IFERROR(_xlfn.XLOOKUP($A223,Raw_Data!$B:$B,Raw_Data!$PB:$PB),"")</f>
        <v/>
      </c>
      <c r="Y223" s="155" t="str">
        <f>IFERROR(_xlfn.XLOOKUP($A223,Raw_Data!$B:$B,Raw_Data!$OU:$OU),"")</f>
        <v/>
      </c>
      <c r="Z223" s="155"/>
      <c r="AA223" s="155" t="str">
        <f>IFERROR(_xlfn.XLOOKUP($A223,Raw_Data!$B:$B,Raw_Data!$OU:$OU),"")</f>
        <v/>
      </c>
      <c r="AB223" s="155" t="str">
        <f>IFERROR(_xlfn.XLOOKUP($A223,Raw_Data!$B:$B,Raw_Data!$I:$I)/1000,"")</f>
        <v/>
      </c>
      <c r="AC223" s="164">
        <f>IFERROR(_xlfn.XLOOKUP($D223,'Modelling New'!$D:$D,'Modelling New'!$P:$P),"")</f>
        <v>5.1899999999999995</v>
      </c>
      <c r="AD223" s="155">
        <f>IFERROR(_xlfn.XLOOKUP($D223,'Modelling New'!$D:$D,'Modelling New'!$T:$T)*1000,"")</f>
        <v>383173.22105809086</v>
      </c>
      <c r="AE223" s="165">
        <f>IFERROR(_xlfn.XLOOKUP($D223,'Modelling New'!$D:$D,'Modelling New'!$O:$O),"")</f>
        <v>0.80846623965629105</v>
      </c>
      <c r="AF223" s="165">
        <f>IFERROR(_xlfn.XLOOKUP($D223,'Modelling New'!$D:$D,'Modelling New'!$W:$W),"")</f>
        <v>0.17483082432567296</v>
      </c>
      <c r="AG223" s="165">
        <f>IFERROR(_xlfn.XLOOKUP($D223,'Modelling New'!$D:$D,'Modelling New'!AE:AE),"")</f>
        <v>0.99750000000000005</v>
      </c>
      <c r="AH223" s="165">
        <f>IFERROR(_xlfn.XLOOKUP($D223,'Modelling New'!$D:$D,'Modelling New'!AF:AF),"")</f>
        <v>0.99750000000000005</v>
      </c>
      <c r="AI223" s="156"/>
      <c r="AJ223" s="156"/>
      <c r="AK223" s="156"/>
      <c r="AL223" s="156"/>
      <c r="AM223" s="156"/>
      <c r="AN223" s="166"/>
      <c r="AO223" s="163"/>
      <c r="AP223" s="163"/>
      <c r="AQ223" s="163"/>
      <c r="AR223" s="155">
        <f>IFERROR(_xlfn.XLOOKUP(Table13[[#This Row],[Month Year]],Modelling[Month],Modelling[Bugt_Capacity]),"")</f>
        <v>91.32</v>
      </c>
      <c r="AS223" s="155"/>
    </row>
    <row r="224" spans="1:45" x14ac:dyDescent="0.35">
      <c r="A224" s="154">
        <f t="shared" si="14"/>
        <v>45967</v>
      </c>
      <c r="B224" s="155">
        <f>YEAR(Table13[[#This Row],[Date]])+IF(MONTH(Table13[[#This Row],[Date]])&gt;=4,1,0)</f>
        <v>2026</v>
      </c>
      <c r="C224" s="156">
        <f>YEAR(Table13[[#This Row],[Date]])</f>
        <v>2025</v>
      </c>
      <c r="D224" s="157">
        <f>Table13[[#This Row],[Date]]-DAY(Table13[[#This Row],[Date]])+1</f>
        <v>45962</v>
      </c>
      <c r="E224" s="156">
        <f t="shared" si="12"/>
        <v>30</v>
      </c>
      <c r="F224" s="158" t="str">
        <f>IFERROR(_xlfn.XLOOKUP($A224,Raw_Data!$B:$B,Raw_Data!$OV:$OV),"")</f>
        <v/>
      </c>
      <c r="G224" s="159" t="str">
        <f>IFERROR(_xlfn.XLOOKUP($A224,Raw_Data!$B:$B,Raw_Data!$OW:$OW),"")</f>
        <v/>
      </c>
      <c r="H224" s="159"/>
      <c r="I224" s="159" t="str">
        <f>IFERROR(_xlfn.XLOOKUP($A224,Raw_Data!$B:$B,Raw_Data!$OX:$OX),"")</f>
        <v/>
      </c>
      <c r="J224" s="159"/>
      <c r="K224" s="159" t="str">
        <f>IFERROR(_xlfn.XLOOKUP($A224,Raw_Data!$B:$B,Raw_Data!NN:NN),"")</f>
        <v/>
      </c>
      <c r="L224" s="159" t="str">
        <f>IFERROR(_xlfn.XLOOKUP($A224,Raw_Data!$B:$B,Raw_Data!OZ:OZ),"")</f>
        <v/>
      </c>
      <c r="M224" s="159" t="str">
        <f>IFERROR(_xlfn.XLOOKUP($A224,Raw_Data!$B:$B,Raw_Data!PA:PA),"")</f>
        <v/>
      </c>
      <c r="N224" s="159" t="str">
        <f>IFERROR(_xlfn.XLOOKUP($A224,Raw_Data!$B:$B,Raw_Data!NQ:NQ),"")</f>
        <v/>
      </c>
      <c r="O224" s="160" t="str">
        <f>IFERROR(1-(SUMIF(PA!$B:$B,$A224,PA!$AI:$AI)/($AA224+SUMIF(PA!$B:$B,$A224,PA!$AI:$AI))),"")</f>
        <v/>
      </c>
      <c r="P224" s="160"/>
      <c r="Q224" s="161"/>
      <c r="R224" s="160" t="str">
        <f>IFERROR(1-(SUMIF(GA!$C:$C,$A224,GA!$X:$X)/($AA224+SUMIF(GA!$C:$C,$A224,GA!$X:$X))),"")</f>
        <v/>
      </c>
      <c r="S224" s="156"/>
      <c r="T224" s="161"/>
      <c r="U224" s="162" t="str">
        <f t="shared" si="13"/>
        <v/>
      </c>
      <c r="V224" s="162" t="str">
        <f>IFERROR(_xlfn.XLOOKUP($A224,Raw_Data!$B:$B,Raw_Data!$PE:$PE),"")</f>
        <v/>
      </c>
      <c r="W224" s="163" t="str">
        <f t="shared" si="15"/>
        <v/>
      </c>
      <c r="X224" s="155" t="str">
        <f>IFERROR(_xlfn.XLOOKUP($A224,Raw_Data!$B:$B,Raw_Data!$PB:$PB),"")</f>
        <v/>
      </c>
      <c r="Y224" s="155" t="str">
        <f>IFERROR(_xlfn.XLOOKUP($A224,Raw_Data!$B:$B,Raw_Data!$OU:$OU),"")</f>
        <v/>
      </c>
      <c r="Z224" s="155"/>
      <c r="AA224" s="155" t="str">
        <f>IFERROR(_xlfn.XLOOKUP($A224,Raw_Data!$B:$B,Raw_Data!$OU:$OU),"")</f>
        <v/>
      </c>
      <c r="AB224" s="155" t="str">
        <f>IFERROR(_xlfn.XLOOKUP($A224,Raw_Data!$B:$B,Raw_Data!$I:$I)/1000,"")</f>
        <v/>
      </c>
      <c r="AC224" s="164">
        <f>IFERROR(_xlfn.XLOOKUP($D224,'Modelling New'!$D:$D,'Modelling New'!$P:$P),"")</f>
        <v>5.1899999999999995</v>
      </c>
      <c r="AD224" s="155">
        <f>IFERROR(_xlfn.XLOOKUP($D224,'Modelling New'!$D:$D,'Modelling New'!$T:$T)*1000,"")</f>
        <v>383173.22105809086</v>
      </c>
      <c r="AE224" s="165">
        <f>IFERROR(_xlfn.XLOOKUP($D224,'Modelling New'!$D:$D,'Modelling New'!$O:$O),"")</f>
        <v>0.80846623965629105</v>
      </c>
      <c r="AF224" s="165">
        <f>IFERROR(_xlfn.XLOOKUP($D224,'Modelling New'!$D:$D,'Modelling New'!$W:$W),"")</f>
        <v>0.17483082432567296</v>
      </c>
      <c r="AG224" s="165">
        <f>IFERROR(_xlfn.XLOOKUP($D224,'Modelling New'!$D:$D,'Modelling New'!AE:AE),"")</f>
        <v>0.99750000000000005</v>
      </c>
      <c r="AH224" s="165">
        <f>IFERROR(_xlfn.XLOOKUP($D224,'Modelling New'!$D:$D,'Modelling New'!AF:AF),"")</f>
        <v>0.99750000000000005</v>
      </c>
      <c r="AI224" s="156"/>
      <c r="AJ224" s="156"/>
      <c r="AK224" s="156"/>
      <c r="AL224" s="156"/>
      <c r="AM224" s="156"/>
      <c r="AN224" s="166"/>
      <c r="AO224" s="163"/>
      <c r="AP224" s="163"/>
      <c r="AQ224" s="163"/>
      <c r="AR224" s="155">
        <f>IFERROR(_xlfn.XLOOKUP(Table13[[#This Row],[Month Year]],Modelling[Month],Modelling[Bugt_Capacity]),"")</f>
        <v>91.32</v>
      </c>
      <c r="AS224" s="155"/>
    </row>
    <row r="225" spans="1:45" x14ac:dyDescent="0.35">
      <c r="A225" s="154">
        <f t="shared" si="14"/>
        <v>45968</v>
      </c>
      <c r="B225" s="155">
        <f>YEAR(Table13[[#This Row],[Date]])+IF(MONTH(Table13[[#This Row],[Date]])&gt;=4,1,0)</f>
        <v>2026</v>
      </c>
      <c r="C225" s="156">
        <f>YEAR(Table13[[#This Row],[Date]])</f>
        <v>2025</v>
      </c>
      <c r="D225" s="157">
        <f>Table13[[#This Row],[Date]]-DAY(Table13[[#This Row],[Date]])+1</f>
        <v>45962</v>
      </c>
      <c r="E225" s="156">
        <f t="shared" si="12"/>
        <v>30</v>
      </c>
      <c r="F225" s="158" t="str">
        <f>IFERROR(_xlfn.XLOOKUP($A225,Raw_Data!$B:$B,Raw_Data!$OV:$OV),"")</f>
        <v/>
      </c>
      <c r="G225" s="159" t="str">
        <f>IFERROR(_xlfn.XLOOKUP($A225,Raw_Data!$B:$B,Raw_Data!$OW:$OW),"")</f>
        <v/>
      </c>
      <c r="H225" s="159"/>
      <c r="I225" s="159" t="str">
        <f>IFERROR(_xlfn.XLOOKUP($A225,Raw_Data!$B:$B,Raw_Data!$OX:$OX),"")</f>
        <v/>
      </c>
      <c r="J225" s="159"/>
      <c r="K225" s="159" t="str">
        <f>IFERROR(_xlfn.XLOOKUP($A225,Raw_Data!$B:$B,Raw_Data!NN:NN),"")</f>
        <v/>
      </c>
      <c r="L225" s="159" t="str">
        <f>IFERROR(_xlfn.XLOOKUP($A225,Raw_Data!$B:$B,Raw_Data!OZ:OZ),"")</f>
        <v/>
      </c>
      <c r="M225" s="159" t="str">
        <f>IFERROR(_xlfn.XLOOKUP($A225,Raw_Data!$B:$B,Raw_Data!PA:PA),"")</f>
        <v/>
      </c>
      <c r="N225" s="159" t="str">
        <f>IFERROR(_xlfn.XLOOKUP($A225,Raw_Data!$B:$B,Raw_Data!NQ:NQ),"")</f>
        <v/>
      </c>
      <c r="O225" s="160" t="str">
        <f>IFERROR(1-(SUMIF(PA!$B:$B,$A225,PA!$AI:$AI)/($AA225+SUMIF(PA!$B:$B,$A225,PA!$AI:$AI))),"")</f>
        <v/>
      </c>
      <c r="P225" s="160"/>
      <c r="Q225" s="161"/>
      <c r="R225" s="160" t="str">
        <f>IFERROR(1-(SUMIF(GA!$C:$C,$A225,GA!$X:$X)/($AA225+SUMIF(GA!$C:$C,$A225,GA!$X:$X))),"")</f>
        <v/>
      </c>
      <c r="S225" s="156"/>
      <c r="T225" s="161"/>
      <c r="U225" s="162" t="str">
        <f t="shared" si="13"/>
        <v/>
      </c>
      <c r="V225" s="162" t="str">
        <f>IFERROR(_xlfn.XLOOKUP($A225,Raw_Data!$B:$B,Raw_Data!$PE:$PE),"")</f>
        <v/>
      </c>
      <c r="W225" s="163" t="str">
        <f t="shared" si="15"/>
        <v/>
      </c>
      <c r="X225" s="155" t="str">
        <f>IFERROR(_xlfn.XLOOKUP($A225,Raw_Data!$B:$B,Raw_Data!$PB:$PB),"")</f>
        <v/>
      </c>
      <c r="Y225" s="155" t="str">
        <f>IFERROR(_xlfn.XLOOKUP($A225,Raw_Data!$B:$B,Raw_Data!$OU:$OU),"")</f>
        <v/>
      </c>
      <c r="Z225" s="155"/>
      <c r="AA225" s="155" t="str">
        <f>IFERROR(_xlfn.XLOOKUP($A225,Raw_Data!$B:$B,Raw_Data!$OU:$OU),"")</f>
        <v/>
      </c>
      <c r="AB225" s="155" t="str">
        <f>IFERROR(_xlfn.XLOOKUP($A225,Raw_Data!$B:$B,Raw_Data!$I:$I)/1000,"")</f>
        <v/>
      </c>
      <c r="AC225" s="164">
        <f>IFERROR(_xlfn.XLOOKUP($D225,'Modelling New'!$D:$D,'Modelling New'!$P:$P),"")</f>
        <v>5.1899999999999995</v>
      </c>
      <c r="AD225" s="155">
        <f>IFERROR(_xlfn.XLOOKUP($D225,'Modelling New'!$D:$D,'Modelling New'!$T:$T)*1000,"")</f>
        <v>383173.22105809086</v>
      </c>
      <c r="AE225" s="165">
        <f>IFERROR(_xlfn.XLOOKUP($D225,'Modelling New'!$D:$D,'Modelling New'!$O:$O),"")</f>
        <v>0.80846623965629105</v>
      </c>
      <c r="AF225" s="165">
        <f>IFERROR(_xlfn.XLOOKUP($D225,'Modelling New'!$D:$D,'Modelling New'!$W:$W),"")</f>
        <v>0.17483082432567296</v>
      </c>
      <c r="AG225" s="165">
        <f>IFERROR(_xlfn.XLOOKUP($D225,'Modelling New'!$D:$D,'Modelling New'!AE:AE),"")</f>
        <v>0.99750000000000005</v>
      </c>
      <c r="AH225" s="165">
        <f>IFERROR(_xlfn.XLOOKUP($D225,'Modelling New'!$D:$D,'Modelling New'!AF:AF),"")</f>
        <v>0.99750000000000005</v>
      </c>
      <c r="AI225" s="156"/>
      <c r="AJ225" s="156"/>
      <c r="AK225" s="156"/>
      <c r="AL225" s="156"/>
      <c r="AM225" s="156"/>
      <c r="AN225" s="166"/>
      <c r="AO225" s="163"/>
      <c r="AP225" s="163"/>
      <c r="AQ225" s="163"/>
      <c r="AR225" s="155">
        <f>IFERROR(_xlfn.XLOOKUP(Table13[[#This Row],[Month Year]],Modelling[Month],Modelling[Bugt_Capacity]),"")</f>
        <v>91.32</v>
      </c>
      <c r="AS225" s="155"/>
    </row>
    <row r="226" spans="1:45" x14ac:dyDescent="0.35">
      <c r="A226" s="154">
        <f t="shared" si="14"/>
        <v>45969</v>
      </c>
      <c r="B226" s="155">
        <f>YEAR(Table13[[#This Row],[Date]])+IF(MONTH(Table13[[#This Row],[Date]])&gt;=4,1,0)</f>
        <v>2026</v>
      </c>
      <c r="C226" s="156">
        <f>YEAR(Table13[[#This Row],[Date]])</f>
        <v>2025</v>
      </c>
      <c r="D226" s="157">
        <f>Table13[[#This Row],[Date]]-DAY(Table13[[#This Row],[Date]])+1</f>
        <v>45962</v>
      </c>
      <c r="E226" s="156">
        <f t="shared" si="12"/>
        <v>30</v>
      </c>
      <c r="F226" s="158" t="str">
        <f>IFERROR(_xlfn.XLOOKUP($A226,Raw_Data!$B:$B,Raw_Data!$OV:$OV),"")</f>
        <v/>
      </c>
      <c r="G226" s="159" t="str">
        <f>IFERROR(_xlfn.XLOOKUP($A226,Raw_Data!$B:$B,Raw_Data!$OW:$OW),"")</f>
        <v/>
      </c>
      <c r="H226" s="159"/>
      <c r="I226" s="159" t="str">
        <f>IFERROR(_xlfn.XLOOKUP($A226,Raw_Data!$B:$B,Raw_Data!$OX:$OX),"")</f>
        <v/>
      </c>
      <c r="J226" s="159"/>
      <c r="K226" s="159" t="str">
        <f>IFERROR(_xlfn.XLOOKUP($A226,Raw_Data!$B:$B,Raw_Data!NN:NN),"")</f>
        <v/>
      </c>
      <c r="L226" s="159" t="str">
        <f>IFERROR(_xlfn.XLOOKUP($A226,Raw_Data!$B:$B,Raw_Data!OZ:OZ),"")</f>
        <v/>
      </c>
      <c r="M226" s="159" t="str">
        <f>IFERROR(_xlfn.XLOOKUP($A226,Raw_Data!$B:$B,Raw_Data!PA:PA),"")</f>
        <v/>
      </c>
      <c r="N226" s="159" t="str">
        <f>IFERROR(_xlfn.XLOOKUP($A226,Raw_Data!$B:$B,Raw_Data!NQ:NQ),"")</f>
        <v/>
      </c>
      <c r="O226" s="160" t="str">
        <f>IFERROR(1-(SUMIF(PA!$B:$B,$A226,PA!$AI:$AI)/($AA226+SUMIF(PA!$B:$B,$A226,PA!$AI:$AI))),"")</f>
        <v/>
      </c>
      <c r="P226" s="160"/>
      <c r="Q226" s="161"/>
      <c r="R226" s="160" t="str">
        <f>IFERROR(1-(SUMIF(GA!$C:$C,$A226,GA!$X:$X)/($AA226+SUMIF(GA!$C:$C,$A226,GA!$X:$X))),"")</f>
        <v/>
      </c>
      <c r="S226" s="156"/>
      <c r="T226" s="161"/>
      <c r="U226" s="162" t="str">
        <f t="shared" si="13"/>
        <v/>
      </c>
      <c r="V226" s="162" t="str">
        <f>IFERROR(_xlfn.XLOOKUP($A226,Raw_Data!$B:$B,Raw_Data!$PE:$PE),"")</f>
        <v/>
      </c>
      <c r="W226" s="163" t="str">
        <f t="shared" si="15"/>
        <v/>
      </c>
      <c r="X226" s="155" t="str">
        <f>IFERROR(_xlfn.XLOOKUP($A226,Raw_Data!$B:$B,Raw_Data!$PB:$PB),"")</f>
        <v/>
      </c>
      <c r="Y226" s="155" t="str">
        <f>IFERROR(_xlfn.XLOOKUP($A226,Raw_Data!$B:$B,Raw_Data!$OU:$OU),"")</f>
        <v/>
      </c>
      <c r="Z226" s="155"/>
      <c r="AA226" s="155" t="str">
        <f>IFERROR(_xlfn.XLOOKUP($A226,Raw_Data!$B:$B,Raw_Data!$OU:$OU),"")</f>
        <v/>
      </c>
      <c r="AB226" s="155" t="str">
        <f>IFERROR(_xlfn.XLOOKUP($A226,Raw_Data!$B:$B,Raw_Data!$I:$I)/1000,"")</f>
        <v/>
      </c>
      <c r="AC226" s="164">
        <f>IFERROR(_xlfn.XLOOKUP($D226,'Modelling New'!$D:$D,'Modelling New'!$P:$P),"")</f>
        <v>5.1899999999999995</v>
      </c>
      <c r="AD226" s="155">
        <f>IFERROR(_xlfn.XLOOKUP($D226,'Modelling New'!$D:$D,'Modelling New'!$T:$T)*1000,"")</f>
        <v>383173.22105809086</v>
      </c>
      <c r="AE226" s="165">
        <f>IFERROR(_xlfn.XLOOKUP($D226,'Modelling New'!$D:$D,'Modelling New'!$O:$O),"")</f>
        <v>0.80846623965629105</v>
      </c>
      <c r="AF226" s="165">
        <f>IFERROR(_xlfn.XLOOKUP($D226,'Modelling New'!$D:$D,'Modelling New'!$W:$W),"")</f>
        <v>0.17483082432567296</v>
      </c>
      <c r="AG226" s="165">
        <f>IFERROR(_xlfn.XLOOKUP($D226,'Modelling New'!$D:$D,'Modelling New'!AE:AE),"")</f>
        <v>0.99750000000000005</v>
      </c>
      <c r="AH226" s="165">
        <f>IFERROR(_xlfn.XLOOKUP($D226,'Modelling New'!$D:$D,'Modelling New'!AF:AF),"")</f>
        <v>0.99750000000000005</v>
      </c>
      <c r="AI226" s="156"/>
      <c r="AJ226" s="156"/>
      <c r="AK226" s="156"/>
      <c r="AL226" s="156"/>
      <c r="AM226" s="156"/>
      <c r="AN226" s="166"/>
      <c r="AO226" s="163"/>
      <c r="AP226" s="163"/>
      <c r="AQ226" s="163"/>
      <c r="AR226" s="155">
        <f>IFERROR(_xlfn.XLOOKUP(Table13[[#This Row],[Month Year]],Modelling[Month],Modelling[Bugt_Capacity]),"")</f>
        <v>91.32</v>
      </c>
      <c r="AS226" s="155"/>
    </row>
    <row r="227" spans="1:45" x14ac:dyDescent="0.35">
      <c r="A227" s="154">
        <f t="shared" si="14"/>
        <v>45970</v>
      </c>
      <c r="B227" s="155">
        <f>YEAR(Table13[[#This Row],[Date]])+IF(MONTH(Table13[[#This Row],[Date]])&gt;=4,1,0)</f>
        <v>2026</v>
      </c>
      <c r="C227" s="156">
        <f>YEAR(Table13[[#This Row],[Date]])</f>
        <v>2025</v>
      </c>
      <c r="D227" s="157">
        <f>Table13[[#This Row],[Date]]-DAY(Table13[[#This Row],[Date]])+1</f>
        <v>45962</v>
      </c>
      <c r="E227" s="156">
        <f t="shared" si="12"/>
        <v>30</v>
      </c>
      <c r="F227" s="158" t="str">
        <f>IFERROR(_xlfn.XLOOKUP($A227,Raw_Data!$B:$B,Raw_Data!$OV:$OV),"")</f>
        <v/>
      </c>
      <c r="G227" s="159" t="str">
        <f>IFERROR(_xlfn.XLOOKUP($A227,Raw_Data!$B:$B,Raw_Data!$OW:$OW),"")</f>
        <v/>
      </c>
      <c r="H227" s="159"/>
      <c r="I227" s="159" t="str">
        <f>IFERROR(_xlfn.XLOOKUP($A227,Raw_Data!$B:$B,Raw_Data!$OX:$OX),"")</f>
        <v/>
      </c>
      <c r="J227" s="159"/>
      <c r="K227" s="159" t="str">
        <f>IFERROR(_xlfn.XLOOKUP($A227,Raw_Data!$B:$B,Raw_Data!NN:NN),"")</f>
        <v/>
      </c>
      <c r="L227" s="159" t="str">
        <f>IFERROR(_xlfn.XLOOKUP($A227,Raw_Data!$B:$B,Raw_Data!OZ:OZ),"")</f>
        <v/>
      </c>
      <c r="M227" s="159" t="str">
        <f>IFERROR(_xlfn.XLOOKUP($A227,Raw_Data!$B:$B,Raw_Data!PA:PA),"")</f>
        <v/>
      </c>
      <c r="N227" s="159" t="str">
        <f>IFERROR(_xlfn.XLOOKUP($A227,Raw_Data!$B:$B,Raw_Data!NQ:NQ),"")</f>
        <v/>
      </c>
      <c r="O227" s="160" t="str">
        <f>IFERROR(1-(SUMIF(PA!$B:$B,$A227,PA!$AI:$AI)/($AA227+SUMIF(PA!$B:$B,$A227,PA!$AI:$AI))),"")</f>
        <v/>
      </c>
      <c r="P227" s="160"/>
      <c r="Q227" s="161"/>
      <c r="R227" s="160" t="str">
        <f>IFERROR(1-(SUMIF(GA!$C:$C,$A227,GA!$X:$X)/($AA227+SUMIF(GA!$C:$C,$A227,GA!$X:$X))),"")</f>
        <v/>
      </c>
      <c r="S227" s="156"/>
      <c r="T227" s="161"/>
      <c r="U227" s="162" t="str">
        <f t="shared" si="13"/>
        <v/>
      </c>
      <c r="V227" s="162" t="str">
        <f>IFERROR(_xlfn.XLOOKUP($A227,Raw_Data!$B:$B,Raw_Data!$PE:$PE),"")</f>
        <v/>
      </c>
      <c r="W227" s="163" t="str">
        <f t="shared" si="15"/>
        <v/>
      </c>
      <c r="X227" s="155" t="str">
        <f>IFERROR(_xlfn.XLOOKUP($A227,Raw_Data!$B:$B,Raw_Data!$PB:$PB),"")</f>
        <v/>
      </c>
      <c r="Y227" s="155" t="str">
        <f>IFERROR(_xlfn.XLOOKUP($A227,Raw_Data!$B:$B,Raw_Data!$OU:$OU),"")</f>
        <v/>
      </c>
      <c r="Z227" s="155"/>
      <c r="AA227" s="155" t="str">
        <f>IFERROR(_xlfn.XLOOKUP($A227,Raw_Data!$B:$B,Raw_Data!$OU:$OU),"")</f>
        <v/>
      </c>
      <c r="AB227" s="155" t="str">
        <f>IFERROR(_xlfn.XLOOKUP($A227,Raw_Data!$B:$B,Raw_Data!$I:$I)/1000,"")</f>
        <v/>
      </c>
      <c r="AC227" s="164">
        <f>IFERROR(_xlfn.XLOOKUP($D227,'Modelling New'!$D:$D,'Modelling New'!$P:$P),"")</f>
        <v>5.1899999999999995</v>
      </c>
      <c r="AD227" s="155">
        <f>IFERROR(_xlfn.XLOOKUP($D227,'Modelling New'!$D:$D,'Modelling New'!$T:$T)*1000,"")</f>
        <v>383173.22105809086</v>
      </c>
      <c r="AE227" s="165">
        <f>IFERROR(_xlfn.XLOOKUP($D227,'Modelling New'!$D:$D,'Modelling New'!$O:$O),"")</f>
        <v>0.80846623965629105</v>
      </c>
      <c r="AF227" s="165">
        <f>IFERROR(_xlfn.XLOOKUP($D227,'Modelling New'!$D:$D,'Modelling New'!$W:$W),"")</f>
        <v>0.17483082432567296</v>
      </c>
      <c r="AG227" s="165">
        <f>IFERROR(_xlfn.XLOOKUP($D227,'Modelling New'!$D:$D,'Modelling New'!AE:AE),"")</f>
        <v>0.99750000000000005</v>
      </c>
      <c r="AH227" s="165">
        <f>IFERROR(_xlfn.XLOOKUP($D227,'Modelling New'!$D:$D,'Modelling New'!AF:AF),"")</f>
        <v>0.99750000000000005</v>
      </c>
      <c r="AI227" s="156"/>
      <c r="AJ227" s="156"/>
      <c r="AK227" s="156"/>
      <c r="AL227" s="156"/>
      <c r="AM227" s="156"/>
      <c r="AN227" s="166"/>
      <c r="AO227" s="163"/>
      <c r="AP227" s="163"/>
      <c r="AQ227" s="163"/>
      <c r="AR227" s="155">
        <f>IFERROR(_xlfn.XLOOKUP(Table13[[#This Row],[Month Year]],Modelling[Month],Modelling[Bugt_Capacity]),"")</f>
        <v>91.32</v>
      </c>
      <c r="AS227" s="155"/>
    </row>
    <row r="228" spans="1:45" x14ac:dyDescent="0.35">
      <c r="A228" s="154">
        <f t="shared" si="14"/>
        <v>45971</v>
      </c>
      <c r="B228" s="155">
        <f>YEAR(Table13[[#This Row],[Date]])+IF(MONTH(Table13[[#This Row],[Date]])&gt;=4,1,0)</f>
        <v>2026</v>
      </c>
      <c r="C228" s="156">
        <f>YEAR(Table13[[#This Row],[Date]])</f>
        <v>2025</v>
      </c>
      <c r="D228" s="157">
        <f>Table13[[#This Row],[Date]]-DAY(Table13[[#This Row],[Date]])+1</f>
        <v>45962</v>
      </c>
      <c r="E228" s="156">
        <f t="shared" si="12"/>
        <v>30</v>
      </c>
      <c r="F228" s="158" t="str">
        <f>IFERROR(_xlfn.XLOOKUP($A228,Raw_Data!$B:$B,Raw_Data!$OV:$OV),"")</f>
        <v/>
      </c>
      <c r="G228" s="159" t="str">
        <f>IFERROR(_xlfn.XLOOKUP($A228,Raw_Data!$B:$B,Raw_Data!$OW:$OW),"")</f>
        <v/>
      </c>
      <c r="H228" s="159"/>
      <c r="I228" s="159" t="str">
        <f>IFERROR(_xlfn.XLOOKUP($A228,Raw_Data!$B:$B,Raw_Data!$OX:$OX),"")</f>
        <v/>
      </c>
      <c r="J228" s="159"/>
      <c r="K228" s="159" t="str">
        <f>IFERROR(_xlfn.XLOOKUP($A228,Raw_Data!$B:$B,Raw_Data!NN:NN),"")</f>
        <v/>
      </c>
      <c r="L228" s="159" t="str">
        <f>IFERROR(_xlfn.XLOOKUP($A228,Raw_Data!$B:$B,Raw_Data!OZ:OZ),"")</f>
        <v/>
      </c>
      <c r="M228" s="159" t="str">
        <f>IFERROR(_xlfn.XLOOKUP($A228,Raw_Data!$B:$B,Raw_Data!PA:PA),"")</f>
        <v/>
      </c>
      <c r="N228" s="159" t="str">
        <f>IFERROR(_xlfn.XLOOKUP($A228,Raw_Data!$B:$B,Raw_Data!NQ:NQ),"")</f>
        <v/>
      </c>
      <c r="O228" s="160" t="str">
        <f>IFERROR(1-(SUMIF(PA!$B:$B,$A228,PA!$AI:$AI)/($AA228+SUMIF(PA!$B:$B,$A228,PA!$AI:$AI))),"")</f>
        <v/>
      </c>
      <c r="P228" s="160"/>
      <c r="Q228" s="161"/>
      <c r="R228" s="160" t="str">
        <f>IFERROR(1-(SUMIF(GA!$C:$C,$A228,GA!$X:$X)/($AA228+SUMIF(GA!$C:$C,$A228,GA!$X:$X))),"")</f>
        <v/>
      </c>
      <c r="S228" s="156"/>
      <c r="T228" s="161"/>
      <c r="U228" s="162" t="str">
        <f t="shared" si="13"/>
        <v/>
      </c>
      <c r="V228" s="162" t="str">
        <f>IFERROR(_xlfn.XLOOKUP($A228,Raw_Data!$B:$B,Raw_Data!$PE:$PE),"")</f>
        <v/>
      </c>
      <c r="W228" s="163" t="str">
        <f t="shared" si="15"/>
        <v/>
      </c>
      <c r="X228" s="155" t="str">
        <f>IFERROR(_xlfn.XLOOKUP($A228,Raw_Data!$B:$B,Raw_Data!$PB:$PB),"")</f>
        <v/>
      </c>
      <c r="Y228" s="155" t="str">
        <f>IFERROR(_xlfn.XLOOKUP($A228,Raw_Data!$B:$B,Raw_Data!$OU:$OU),"")</f>
        <v/>
      </c>
      <c r="Z228" s="155"/>
      <c r="AA228" s="155" t="str">
        <f>IFERROR(_xlfn.XLOOKUP($A228,Raw_Data!$B:$B,Raw_Data!$OU:$OU),"")</f>
        <v/>
      </c>
      <c r="AB228" s="155" t="str">
        <f>IFERROR(_xlfn.XLOOKUP($A228,Raw_Data!$B:$B,Raw_Data!$I:$I)/1000,"")</f>
        <v/>
      </c>
      <c r="AC228" s="164">
        <f>IFERROR(_xlfn.XLOOKUP($D228,'Modelling New'!$D:$D,'Modelling New'!$P:$P),"")</f>
        <v>5.1899999999999995</v>
      </c>
      <c r="AD228" s="155">
        <f>IFERROR(_xlfn.XLOOKUP($D228,'Modelling New'!$D:$D,'Modelling New'!$T:$T)*1000,"")</f>
        <v>383173.22105809086</v>
      </c>
      <c r="AE228" s="165">
        <f>IFERROR(_xlfn.XLOOKUP($D228,'Modelling New'!$D:$D,'Modelling New'!$O:$O),"")</f>
        <v>0.80846623965629105</v>
      </c>
      <c r="AF228" s="165">
        <f>IFERROR(_xlfn.XLOOKUP($D228,'Modelling New'!$D:$D,'Modelling New'!$W:$W),"")</f>
        <v>0.17483082432567296</v>
      </c>
      <c r="AG228" s="165">
        <f>IFERROR(_xlfn.XLOOKUP($D228,'Modelling New'!$D:$D,'Modelling New'!AE:AE),"")</f>
        <v>0.99750000000000005</v>
      </c>
      <c r="AH228" s="165">
        <f>IFERROR(_xlfn.XLOOKUP($D228,'Modelling New'!$D:$D,'Modelling New'!AF:AF),"")</f>
        <v>0.99750000000000005</v>
      </c>
      <c r="AI228" s="156"/>
      <c r="AJ228" s="156"/>
      <c r="AK228" s="156"/>
      <c r="AL228" s="156"/>
      <c r="AM228" s="156"/>
      <c r="AN228" s="166"/>
      <c r="AO228" s="163"/>
      <c r="AP228" s="163"/>
      <c r="AQ228" s="163"/>
      <c r="AR228" s="155">
        <f>IFERROR(_xlfn.XLOOKUP(Table13[[#This Row],[Month Year]],Modelling[Month],Modelling[Bugt_Capacity]),"")</f>
        <v>91.32</v>
      </c>
      <c r="AS228" s="155"/>
    </row>
    <row r="229" spans="1:45" x14ac:dyDescent="0.35">
      <c r="A229" s="154">
        <f t="shared" si="14"/>
        <v>45972</v>
      </c>
      <c r="B229" s="155">
        <f>YEAR(Table13[[#This Row],[Date]])+IF(MONTH(Table13[[#This Row],[Date]])&gt;=4,1,0)</f>
        <v>2026</v>
      </c>
      <c r="C229" s="156">
        <f>YEAR(Table13[[#This Row],[Date]])</f>
        <v>2025</v>
      </c>
      <c r="D229" s="157">
        <f>Table13[[#This Row],[Date]]-DAY(Table13[[#This Row],[Date]])+1</f>
        <v>45962</v>
      </c>
      <c r="E229" s="156">
        <f t="shared" si="12"/>
        <v>30</v>
      </c>
      <c r="F229" s="158" t="str">
        <f>IFERROR(_xlfn.XLOOKUP($A229,Raw_Data!$B:$B,Raw_Data!$OV:$OV),"")</f>
        <v/>
      </c>
      <c r="G229" s="159" t="str">
        <f>IFERROR(_xlfn.XLOOKUP($A229,Raw_Data!$B:$B,Raw_Data!$OW:$OW),"")</f>
        <v/>
      </c>
      <c r="H229" s="159"/>
      <c r="I229" s="159" t="str">
        <f>IFERROR(_xlfn.XLOOKUP($A229,Raw_Data!$B:$B,Raw_Data!$OX:$OX),"")</f>
        <v/>
      </c>
      <c r="J229" s="159"/>
      <c r="K229" s="159" t="str">
        <f>IFERROR(_xlfn.XLOOKUP($A229,Raw_Data!$B:$B,Raw_Data!NN:NN),"")</f>
        <v/>
      </c>
      <c r="L229" s="159" t="str">
        <f>IFERROR(_xlfn.XLOOKUP($A229,Raw_Data!$B:$B,Raw_Data!OZ:OZ),"")</f>
        <v/>
      </c>
      <c r="M229" s="159" t="str">
        <f>IFERROR(_xlfn.XLOOKUP($A229,Raw_Data!$B:$B,Raw_Data!PA:PA),"")</f>
        <v/>
      </c>
      <c r="N229" s="159" t="str">
        <f>IFERROR(_xlfn.XLOOKUP($A229,Raw_Data!$B:$B,Raw_Data!NQ:NQ),"")</f>
        <v/>
      </c>
      <c r="O229" s="160" t="str">
        <f>IFERROR(1-(SUMIF(PA!$B:$B,$A229,PA!$AI:$AI)/($AA229+SUMIF(PA!$B:$B,$A229,PA!$AI:$AI))),"")</f>
        <v/>
      </c>
      <c r="P229" s="160"/>
      <c r="Q229" s="161"/>
      <c r="R229" s="160" t="str">
        <f>IFERROR(1-(SUMIF(GA!$C:$C,$A229,GA!$X:$X)/($AA229+SUMIF(GA!$C:$C,$A229,GA!$X:$X))),"")</f>
        <v/>
      </c>
      <c r="S229" s="156"/>
      <c r="T229" s="161"/>
      <c r="U229" s="162" t="str">
        <f t="shared" si="13"/>
        <v/>
      </c>
      <c r="V229" s="162" t="str">
        <f>IFERROR(_xlfn.XLOOKUP($A229,Raw_Data!$B:$B,Raw_Data!$PE:$PE),"")</f>
        <v/>
      </c>
      <c r="W229" s="163" t="str">
        <f t="shared" si="15"/>
        <v/>
      </c>
      <c r="X229" s="155" t="str">
        <f>IFERROR(_xlfn.XLOOKUP($A229,Raw_Data!$B:$B,Raw_Data!$PB:$PB),"")</f>
        <v/>
      </c>
      <c r="Y229" s="155" t="str">
        <f>IFERROR(_xlfn.XLOOKUP($A229,Raw_Data!$B:$B,Raw_Data!$OU:$OU),"")</f>
        <v/>
      </c>
      <c r="Z229" s="155"/>
      <c r="AA229" s="155" t="str">
        <f>IFERROR(_xlfn.XLOOKUP($A229,Raw_Data!$B:$B,Raw_Data!$OU:$OU),"")</f>
        <v/>
      </c>
      <c r="AB229" s="155" t="str">
        <f>IFERROR(_xlfn.XLOOKUP($A229,Raw_Data!$B:$B,Raw_Data!$I:$I)/1000,"")</f>
        <v/>
      </c>
      <c r="AC229" s="164">
        <f>IFERROR(_xlfn.XLOOKUP($D229,'Modelling New'!$D:$D,'Modelling New'!$P:$P),"")</f>
        <v>5.1899999999999995</v>
      </c>
      <c r="AD229" s="155">
        <f>IFERROR(_xlfn.XLOOKUP($D229,'Modelling New'!$D:$D,'Modelling New'!$T:$T)*1000,"")</f>
        <v>383173.22105809086</v>
      </c>
      <c r="AE229" s="165">
        <f>IFERROR(_xlfn.XLOOKUP($D229,'Modelling New'!$D:$D,'Modelling New'!$O:$O),"")</f>
        <v>0.80846623965629105</v>
      </c>
      <c r="AF229" s="165">
        <f>IFERROR(_xlfn.XLOOKUP($D229,'Modelling New'!$D:$D,'Modelling New'!$W:$W),"")</f>
        <v>0.17483082432567296</v>
      </c>
      <c r="AG229" s="165">
        <f>IFERROR(_xlfn.XLOOKUP($D229,'Modelling New'!$D:$D,'Modelling New'!AE:AE),"")</f>
        <v>0.99750000000000005</v>
      </c>
      <c r="AH229" s="165">
        <f>IFERROR(_xlfn.XLOOKUP($D229,'Modelling New'!$D:$D,'Modelling New'!AF:AF),"")</f>
        <v>0.99750000000000005</v>
      </c>
      <c r="AI229" s="156"/>
      <c r="AJ229" s="156"/>
      <c r="AK229" s="156"/>
      <c r="AL229" s="156"/>
      <c r="AM229" s="156"/>
      <c r="AN229" s="166"/>
      <c r="AO229" s="163"/>
      <c r="AP229" s="163"/>
      <c r="AQ229" s="163"/>
      <c r="AR229" s="155">
        <f>IFERROR(_xlfn.XLOOKUP(Table13[[#This Row],[Month Year]],Modelling[Month],Modelling[Bugt_Capacity]),"")</f>
        <v>91.32</v>
      </c>
      <c r="AS229" s="155"/>
    </row>
    <row r="230" spans="1:45" x14ac:dyDescent="0.35">
      <c r="A230" s="154">
        <f t="shared" si="14"/>
        <v>45973</v>
      </c>
      <c r="B230" s="155">
        <f>YEAR(Table13[[#This Row],[Date]])+IF(MONTH(Table13[[#This Row],[Date]])&gt;=4,1,0)</f>
        <v>2026</v>
      </c>
      <c r="C230" s="156">
        <f>YEAR(Table13[[#This Row],[Date]])</f>
        <v>2025</v>
      </c>
      <c r="D230" s="157">
        <f>Table13[[#This Row],[Date]]-DAY(Table13[[#This Row],[Date]])+1</f>
        <v>45962</v>
      </c>
      <c r="E230" s="156">
        <f t="shared" si="12"/>
        <v>30</v>
      </c>
      <c r="F230" s="158" t="str">
        <f>IFERROR(_xlfn.XLOOKUP($A230,Raw_Data!$B:$B,Raw_Data!$OV:$OV),"")</f>
        <v/>
      </c>
      <c r="G230" s="159" t="str">
        <f>IFERROR(_xlfn.XLOOKUP($A230,Raw_Data!$B:$B,Raw_Data!$OW:$OW),"")</f>
        <v/>
      </c>
      <c r="H230" s="159"/>
      <c r="I230" s="159" t="str">
        <f>IFERROR(_xlfn.XLOOKUP($A230,Raw_Data!$B:$B,Raw_Data!$OX:$OX),"")</f>
        <v/>
      </c>
      <c r="J230" s="159"/>
      <c r="K230" s="159" t="str">
        <f>IFERROR(_xlfn.XLOOKUP($A230,Raw_Data!$B:$B,Raw_Data!NN:NN),"")</f>
        <v/>
      </c>
      <c r="L230" s="159" t="str">
        <f>IFERROR(_xlfn.XLOOKUP($A230,Raw_Data!$B:$B,Raw_Data!OZ:OZ),"")</f>
        <v/>
      </c>
      <c r="M230" s="159" t="str">
        <f>IFERROR(_xlfn.XLOOKUP($A230,Raw_Data!$B:$B,Raw_Data!PA:PA),"")</f>
        <v/>
      </c>
      <c r="N230" s="159" t="str">
        <f>IFERROR(_xlfn.XLOOKUP($A230,Raw_Data!$B:$B,Raw_Data!NQ:NQ),"")</f>
        <v/>
      </c>
      <c r="O230" s="160" t="str">
        <f>IFERROR(1-(SUMIF(PA!$B:$B,$A230,PA!$AI:$AI)/($AA230+SUMIF(PA!$B:$B,$A230,PA!$AI:$AI))),"")</f>
        <v/>
      </c>
      <c r="P230" s="160"/>
      <c r="Q230" s="161"/>
      <c r="R230" s="160" t="str">
        <f>IFERROR(1-(SUMIF(GA!$C:$C,$A230,GA!$X:$X)/($AA230+SUMIF(GA!$C:$C,$A230,GA!$X:$X))),"")</f>
        <v/>
      </c>
      <c r="S230" s="156"/>
      <c r="T230" s="161"/>
      <c r="U230" s="162" t="str">
        <f t="shared" si="13"/>
        <v/>
      </c>
      <c r="V230" s="162" t="str">
        <f>IFERROR(_xlfn.XLOOKUP($A230,Raw_Data!$B:$B,Raw_Data!$PE:$PE),"")</f>
        <v/>
      </c>
      <c r="W230" s="163" t="str">
        <f t="shared" si="15"/>
        <v/>
      </c>
      <c r="X230" s="155" t="str">
        <f>IFERROR(_xlfn.XLOOKUP($A230,Raw_Data!$B:$B,Raw_Data!$PB:$PB),"")</f>
        <v/>
      </c>
      <c r="Y230" s="155" t="str">
        <f>IFERROR(_xlfn.XLOOKUP($A230,Raw_Data!$B:$B,Raw_Data!$OU:$OU),"")</f>
        <v/>
      </c>
      <c r="Z230" s="155"/>
      <c r="AA230" s="155" t="str">
        <f>IFERROR(_xlfn.XLOOKUP($A230,Raw_Data!$B:$B,Raw_Data!$OU:$OU),"")</f>
        <v/>
      </c>
      <c r="AB230" s="155" t="str">
        <f>IFERROR(_xlfn.XLOOKUP($A230,Raw_Data!$B:$B,Raw_Data!$I:$I)/1000,"")</f>
        <v/>
      </c>
      <c r="AC230" s="164">
        <f>IFERROR(_xlfn.XLOOKUP($D230,'Modelling New'!$D:$D,'Modelling New'!$P:$P),"")</f>
        <v>5.1899999999999995</v>
      </c>
      <c r="AD230" s="155">
        <f>IFERROR(_xlfn.XLOOKUP($D230,'Modelling New'!$D:$D,'Modelling New'!$T:$T)*1000,"")</f>
        <v>383173.22105809086</v>
      </c>
      <c r="AE230" s="165">
        <f>IFERROR(_xlfn.XLOOKUP($D230,'Modelling New'!$D:$D,'Modelling New'!$O:$O),"")</f>
        <v>0.80846623965629105</v>
      </c>
      <c r="AF230" s="165">
        <f>IFERROR(_xlfn.XLOOKUP($D230,'Modelling New'!$D:$D,'Modelling New'!$W:$W),"")</f>
        <v>0.17483082432567296</v>
      </c>
      <c r="AG230" s="165">
        <f>IFERROR(_xlfn.XLOOKUP($D230,'Modelling New'!$D:$D,'Modelling New'!AE:AE),"")</f>
        <v>0.99750000000000005</v>
      </c>
      <c r="AH230" s="165">
        <f>IFERROR(_xlfn.XLOOKUP($D230,'Modelling New'!$D:$D,'Modelling New'!AF:AF),"")</f>
        <v>0.99750000000000005</v>
      </c>
      <c r="AI230" s="156"/>
      <c r="AJ230" s="156"/>
      <c r="AK230" s="156"/>
      <c r="AL230" s="156"/>
      <c r="AM230" s="156"/>
      <c r="AN230" s="166"/>
      <c r="AO230" s="163"/>
      <c r="AP230" s="163"/>
      <c r="AQ230" s="163"/>
      <c r="AR230" s="155">
        <f>IFERROR(_xlfn.XLOOKUP(Table13[[#This Row],[Month Year]],Modelling[Month],Modelling[Bugt_Capacity]),"")</f>
        <v>91.32</v>
      </c>
      <c r="AS230" s="155"/>
    </row>
    <row r="231" spans="1:45" x14ac:dyDescent="0.35">
      <c r="A231" s="154">
        <f t="shared" si="14"/>
        <v>45974</v>
      </c>
      <c r="B231" s="155">
        <f>YEAR(Table13[[#This Row],[Date]])+IF(MONTH(Table13[[#This Row],[Date]])&gt;=4,1,0)</f>
        <v>2026</v>
      </c>
      <c r="C231" s="156">
        <f>YEAR(Table13[[#This Row],[Date]])</f>
        <v>2025</v>
      </c>
      <c r="D231" s="157">
        <f>Table13[[#This Row],[Date]]-DAY(Table13[[#This Row],[Date]])+1</f>
        <v>45962</v>
      </c>
      <c r="E231" s="156">
        <f t="shared" si="12"/>
        <v>30</v>
      </c>
      <c r="F231" s="158" t="str">
        <f>IFERROR(_xlfn.XLOOKUP($A231,Raw_Data!$B:$B,Raw_Data!$OV:$OV),"")</f>
        <v/>
      </c>
      <c r="G231" s="159" t="str">
        <f>IFERROR(_xlfn.XLOOKUP($A231,Raw_Data!$B:$B,Raw_Data!$OW:$OW),"")</f>
        <v/>
      </c>
      <c r="H231" s="159"/>
      <c r="I231" s="159" t="str">
        <f>IFERROR(_xlfn.XLOOKUP($A231,Raw_Data!$B:$B,Raw_Data!$OX:$OX),"")</f>
        <v/>
      </c>
      <c r="J231" s="159"/>
      <c r="K231" s="159" t="str">
        <f>IFERROR(_xlfn.XLOOKUP($A231,Raw_Data!$B:$B,Raw_Data!NN:NN),"")</f>
        <v/>
      </c>
      <c r="L231" s="159" t="str">
        <f>IFERROR(_xlfn.XLOOKUP($A231,Raw_Data!$B:$B,Raw_Data!OZ:OZ),"")</f>
        <v/>
      </c>
      <c r="M231" s="159" t="str">
        <f>IFERROR(_xlfn.XLOOKUP($A231,Raw_Data!$B:$B,Raw_Data!PA:PA),"")</f>
        <v/>
      </c>
      <c r="N231" s="159" t="str">
        <f>IFERROR(_xlfn.XLOOKUP($A231,Raw_Data!$B:$B,Raw_Data!NQ:NQ),"")</f>
        <v/>
      </c>
      <c r="O231" s="160" t="str">
        <f>IFERROR(1-(SUMIF(PA!$B:$B,$A231,PA!$AI:$AI)/($AA231+SUMIF(PA!$B:$B,$A231,PA!$AI:$AI))),"")</f>
        <v/>
      </c>
      <c r="P231" s="160"/>
      <c r="Q231" s="161"/>
      <c r="R231" s="160" t="str">
        <f>IFERROR(1-(SUMIF(GA!$C:$C,$A231,GA!$X:$X)/($AA231+SUMIF(GA!$C:$C,$A231,GA!$X:$X))),"")</f>
        <v/>
      </c>
      <c r="S231" s="156"/>
      <c r="T231" s="161"/>
      <c r="U231" s="162" t="str">
        <f t="shared" si="13"/>
        <v/>
      </c>
      <c r="V231" s="162" t="str">
        <f>IFERROR(_xlfn.XLOOKUP($A231,Raw_Data!$B:$B,Raw_Data!$PE:$PE),"")</f>
        <v/>
      </c>
      <c r="W231" s="163" t="str">
        <f t="shared" si="15"/>
        <v/>
      </c>
      <c r="X231" s="155" t="str">
        <f>IFERROR(_xlfn.XLOOKUP($A231,Raw_Data!$B:$B,Raw_Data!$PB:$PB),"")</f>
        <v/>
      </c>
      <c r="Y231" s="155" t="str">
        <f>IFERROR(_xlfn.XLOOKUP($A231,Raw_Data!$B:$B,Raw_Data!$OU:$OU),"")</f>
        <v/>
      </c>
      <c r="Z231" s="155"/>
      <c r="AA231" s="155" t="str">
        <f>IFERROR(_xlfn.XLOOKUP($A231,Raw_Data!$B:$B,Raw_Data!$OU:$OU),"")</f>
        <v/>
      </c>
      <c r="AB231" s="155" t="str">
        <f>IFERROR(_xlfn.XLOOKUP($A231,Raw_Data!$B:$B,Raw_Data!$I:$I)/1000,"")</f>
        <v/>
      </c>
      <c r="AC231" s="164">
        <f>IFERROR(_xlfn.XLOOKUP($D231,'Modelling New'!$D:$D,'Modelling New'!$P:$P),"")</f>
        <v>5.1899999999999995</v>
      </c>
      <c r="AD231" s="155">
        <f>IFERROR(_xlfn.XLOOKUP($D231,'Modelling New'!$D:$D,'Modelling New'!$T:$T)*1000,"")</f>
        <v>383173.22105809086</v>
      </c>
      <c r="AE231" s="165">
        <f>IFERROR(_xlfn.XLOOKUP($D231,'Modelling New'!$D:$D,'Modelling New'!$O:$O),"")</f>
        <v>0.80846623965629105</v>
      </c>
      <c r="AF231" s="165">
        <f>IFERROR(_xlfn.XLOOKUP($D231,'Modelling New'!$D:$D,'Modelling New'!$W:$W),"")</f>
        <v>0.17483082432567296</v>
      </c>
      <c r="AG231" s="165">
        <f>IFERROR(_xlfn.XLOOKUP($D231,'Modelling New'!$D:$D,'Modelling New'!AE:AE),"")</f>
        <v>0.99750000000000005</v>
      </c>
      <c r="AH231" s="165">
        <f>IFERROR(_xlfn.XLOOKUP($D231,'Modelling New'!$D:$D,'Modelling New'!AF:AF),"")</f>
        <v>0.99750000000000005</v>
      </c>
      <c r="AI231" s="156"/>
      <c r="AJ231" s="156"/>
      <c r="AK231" s="156"/>
      <c r="AL231" s="156"/>
      <c r="AM231" s="156"/>
      <c r="AN231" s="166"/>
      <c r="AO231" s="163"/>
      <c r="AP231" s="163"/>
      <c r="AQ231" s="163"/>
      <c r="AR231" s="155">
        <f>IFERROR(_xlfn.XLOOKUP(Table13[[#This Row],[Month Year]],Modelling[Month],Modelling[Bugt_Capacity]),"")</f>
        <v>91.32</v>
      </c>
      <c r="AS231" s="155"/>
    </row>
    <row r="232" spans="1:45" x14ac:dyDescent="0.35">
      <c r="A232" s="154">
        <f t="shared" si="14"/>
        <v>45975</v>
      </c>
      <c r="B232" s="155">
        <f>YEAR(Table13[[#This Row],[Date]])+IF(MONTH(Table13[[#This Row],[Date]])&gt;=4,1,0)</f>
        <v>2026</v>
      </c>
      <c r="C232" s="156">
        <f>YEAR(Table13[[#This Row],[Date]])</f>
        <v>2025</v>
      </c>
      <c r="D232" s="157">
        <f>Table13[[#This Row],[Date]]-DAY(Table13[[#This Row],[Date]])+1</f>
        <v>45962</v>
      </c>
      <c r="E232" s="156">
        <f t="shared" si="12"/>
        <v>30</v>
      </c>
      <c r="F232" s="158" t="str">
        <f>IFERROR(_xlfn.XLOOKUP($A232,Raw_Data!$B:$B,Raw_Data!$OV:$OV),"")</f>
        <v/>
      </c>
      <c r="G232" s="159" t="str">
        <f>IFERROR(_xlfn.XLOOKUP($A232,Raw_Data!$B:$B,Raw_Data!$OW:$OW),"")</f>
        <v/>
      </c>
      <c r="H232" s="159"/>
      <c r="I232" s="159" t="str">
        <f>IFERROR(_xlfn.XLOOKUP($A232,Raw_Data!$B:$B,Raw_Data!$OX:$OX),"")</f>
        <v/>
      </c>
      <c r="J232" s="159"/>
      <c r="K232" s="159" t="str">
        <f>IFERROR(_xlfn.XLOOKUP($A232,Raw_Data!$B:$B,Raw_Data!NN:NN),"")</f>
        <v/>
      </c>
      <c r="L232" s="159" t="str">
        <f>IFERROR(_xlfn.XLOOKUP($A232,Raw_Data!$B:$B,Raw_Data!OZ:OZ),"")</f>
        <v/>
      </c>
      <c r="M232" s="159" t="str">
        <f>IFERROR(_xlfn.XLOOKUP($A232,Raw_Data!$B:$B,Raw_Data!PA:PA),"")</f>
        <v/>
      </c>
      <c r="N232" s="159" t="str">
        <f>IFERROR(_xlfn.XLOOKUP($A232,Raw_Data!$B:$B,Raw_Data!NQ:NQ),"")</f>
        <v/>
      </c>
      <c r="O232" s="160" t="str">
        <f>IFERROR(1-(SUMIF(PA!$B:$B,$A232,PA!$AI:$AI)/($AA232+SUMIF(PA!$B:$B,$A232,PA!$AI:$AI))),"")</f>
        <v/>
      </c>
      <c r="P232" s="160"/>
      <c r="Q232" s="161"/>
      <c r="R232" s="160" t="str">
        <f>IFERROR(1-(SUMIF(GA!$C:$C,$A232,GA!$X:$X)/($AA232+SUMIF(GA!$C:$C,$A232,GA!$X:$X))),"")</f>
        <v/>
      </c>
      <c r="S232" s="156"/>
      <c r="T232" s="161"/>
      <c r="U232" s="162" t="str">
        <f t="shared" si="13"/>
        <v/>
      </c>
      <c r="V232" s="162" t="str">
        <f>IFERROR(_xlfn.XLOOKUP($A232,Raw_Data!$B:$B,Raw_Data!$PE:$PE),"")</f>
        <v/>
      </c>
      <c r="W232" s="163" t="str">
        <f t="shared" si="15"/>
        <v/>
      </c>
      <c r="X232" s="155" t="str">
        <f>IFERROR(_xlfn.XLOOKUP($A232,Raw_Data!$B:$B,Raw_Data!$PB:$PB),"")</f>
        <v/>
      </c>
      <c r="Y232" s="155" t="str">
        <f>IFERROR(_xlfn.XLOOKUP($A232,Raw_Data!$B:$B,Raw_Data!$OU:$OU),"")</f>
        <v/>
      </c>
      <c r="Z232" s="155"/>
      <c r="AA232" s="155" t="str">
        <f>IFERROR(_xlfn.XLOOKUP($A232,Raw_Data!$B:$B,Raw_Data!$OU:$OU),"")</f>
        <v/>
      </c>
      <c r="AB232" s="155" t="str">
        <f>IFERROR(_xlfn.XLOOKUP($A232,Raw_Data!$B:$B,Raw_Data!$I:$I)/1000,"")</f>
        <v/>
      </c>
      <c r="AC232" s="164">
        <f>IFERROR(_xlfn.XLOOKUP($D232,'Modelling New'!$D:$D,'Modelling New'!$P:$P),"")</f>
        <v>5.1899999999999995</v>
      </c>
      <c r="AD232" s="155">
        <f>IFERROR(_xlfn.XLOOKUP($D232,'Modelling New'!$D:$D,'Modelling New'!$T:$T)*1000,"")</f>
        <v>383173.22105809086</v>
      </c>
      <c r="AE232" s="165">
        <f>IFERROR(_xlfn.XLOOKUP($D232,'Modelling New'!$D:$D,'Modelling New'!$O:$O),"")</f>
        <v>0.80846623965629105</v>
      </c>
      <c r="AF232" s="165">
        <f>IFERROR(_xlfn.XLOOKUP($D232,'Modelling New'!$D:$D,'Modelling New'!$W:$W),"")</f>
        <v>0.17483082432567296</v>
      </c>
      <c r="AG232" s="165">
        <f>IFERROR(_xlfn.XLOOKUP($D232,'Modelling New'!$D:$D,'Modelling New'!AE:AE),"")</f>
        <v>0.99750000000000005</v>
      </c>
      <c r="AH232" s="165">
        <f>IFERROR(_xlfn.XLOOKUP($D232,'Modelling New'!$D:$D,'Modelling New'!AF:AF),"")</f>
        <v>0.99750000000000005</v>
      </c>
      <c r="AI232" s="156"/>
      <c r="AJ232" s="156"/>
      <c r="AK232" s="156"/>
      <c r="AL232" s="156"/>
      <c r="AM232" s="156"/>
      <c r="AN232" s="166"/>
      <c r="AO232" s="163"/>
      <c r="AP232" s="163"/>
      <c r="AQ232" s="163"/>
      <c r="AR232" s="155">
        <f>IFERROR(_xlfn.XLOOKUP(Table13[[#This Row],[Month Year]],Modelling[Month],Modelling[Bugt_Capacity]),"")</f>
        <v>91.32</v>
      </c>
      <c r="AS232" s="155"/>
    </row>
    <row r="233" spans="1:45" x14ac:dyDescent="0.35">
      <c r="A233" s="154">
        <f t="shared" si="14"/>
        <v>45976</v>
      </c>
      <c r="B233" s="155">
        <f>YEAR(Table13[[#This Row],[Date]])+IF(MONTH(Table13[[#This Row],[Date]])&gt;=4,1,0)</f>
        <v>2026</v>
      </c>
      <c r="C233" s="156">
        <f>YEAR(Table13[[#This Row],[Date]])</f>
        <v>2025</v>
      </c>
      <c r="D233" s="157">
        <f>Table13[[#This Row],[Date]]-DAY(Table13[[#This Row],[Date]])+1</f>
        <v>45962</v>
      </c>
      <c r="E233" s="156">
        <f t="shared" si="12"/>
        <v>30</v>
      </c>
      <c r="F233" s="158" t="str">
        <f>IFERROR(_xlfn.XLOOKUP($A233,Raw_Data!$B:$B,Raw_Data!$OV:$OV),"")</f>
        <v/>
      </c>
      <c r="G233" s="159" t="str">
        <f>IFERROR(_xlfn.XLOOKUP($A233,Raw_Data!$B:$B,Raw_Data!$OW:$OW),"")</f>
        <v/>
      </c>
      <c r="H233" s="159"/>
      <c r="I233" s="159" t="str">
        <f>IFERROR(_xlfn.XLOOKUP($A233,Raw_Data!$B:$B,Raw_Data!$OX:$OX),"")</f>
        <v/>
      </c>
      <c r="J233" s="159"/>
      <c r="K233" s="159" t="str">
        <f>IFERROR(_xlfn.XLOOKUP($A233,Raw_Data!$B:$B,Raw_Data!NN:NN),"")</f>
        <v/>
      </c>
      <c r="L233" s="159" t="str">
        <f>IFERROR(_xlfn.XLOOKUP($A233,Raw_Data!$B:$B,Raw_Data!OZ:OZ),"")</f>
        <v/>
      </c>
      <c r="M233" s="159" t="str">
        <f>IFERROR(_xlfn.XLOOKUP($A233,Raw_Data!$B:$B,Raw_Data!PA:PA),"")</f>
        <v/>
      </c>
      <c r="N233" s="159" t="str">
        <f>IFERROR(_xlfn.XLOOKUP($A233,Raw_Data!$B:$B,Raw_Data!NQ:NQ),"")</f>
        <v/>
      </c>
      <c r="O233" s="160" t="str">
        <f>IFERROR(1-(SUMIF(PA!$B:$B,$A233,PA!$AI:$AI)/($AA233+SUMIF(PA!$B:$B,$A233,PA!$AI:$AI))),"")</f>
        <v/>
      </c>
      <c r="P233" s="160"/>
      <c r="Q233" s="161"/>
      <c r="R233" s="160" t="str">
        <f>IFERROR(1-(SUMIF(GA!$C:$C,$A233,GA!$X:$X)/($AA233+SUMIF(GA!$C:$C,$A233,GA!$X:$X))),"")</f>
        <v/>
      </c>
      <c r="S233" s="156"/>
      <c r="T233" s="161"/>
      <c r="U233" s="162" t="str">
        <f t="shared" si="13"/>
        <v/>
      </c>
      <c r="V233" s="162" t="str">
        <f>IFERROR(_xlfn.XLOOKUP($A233,Raw_Data!$B:$B,Raw_Data!$PE:$PE),"")</f>
        <v/>
      </c>
      <c r="W233" s="163" t="str">
        <f t="shared" si="15"/>
        <v/>
      </c>
      <c r="X233" s="155" t="str">
        <f>IFERROR(_xlfn.XLOOKUP($A233,Raw_Data!$B:$B,Raw_Data!$PB:$PB),"")</f>
        <v/>
      </c>
      <c r="Y233" s="155" t="str">
        <f>IFERROR(_xlfn.XLOOKUP($A233,Raw_Data!$B:$B,Raw_Data!$OU:$OU),"")</f>
        <v/>
      </c>
      <c r="Z233" s="155"/>
      <c r="AA233" s="155" t="str">
        <f>IFERROR(_xlfn.XLOOKUP($A233,Raw_Data!$B:$B,Raw_Data!$OU:$OU),"")</f>
        <v/>
      </c>
      <c r="AB233" s="155" t="str">
        <f>IFERROR(_xlfn.XLOOKUP($A233,Raw_Data!$B:$B,Raw_Data!$I:$I)/1000,"")</f>
        <v/>
      </c>
      <c r="AC233" s="164">
        <f>IFERROR(_xlfn.XLOOKUP($D233,'Modelling New'!$D:$D,'Modelling New'!$P:$P),"")</f>
        <v>5.1899999999999995</v>
      </c>
      <c r="AD233" s="155">
        <f>IFERROR(_xlfn.XLOOKUP($D233,'Modelling New'!$D:$D,'Modelling New'!$T:$T)*1000,"")</f>
        <v>383173.22105809086</v>
      </c>
      <c r="AE233" s="165">
        <f>IFERROR(_xlfn.XLOOKUP($D233,'Modelling New'!$D:$D,'Modelling New'!$O:$O),"")</f>
        <v>0.80846623965629105</v>
      </c>
      <c r="AF233" s="165">
        <f>IFERROR(_xlfn.XLOOKUP($D233,'Modelling New'!$D:$D,'Modelling New'!$W:$W),"")</f>
        <v>0.17483082432567296</v>
      </c>
      <c r="AG233" s="165">
        <f>IFERROR(_xlfn.XLOOKUP($D233,'Modelling New'!$D:$D,'Modelling New'!AE:AE),"")</f>
        <v>0.99750000000000005</v>
      </c>
      <c r="AH233" s="165">
        <f>IFERROR(_xlfn.XLOOKUP($D233,'Modelling New'!$D:$D,'Modelling New'!AF:AF),"")</f>
        <v>0.99750000000000005</v>
      </c>
      <c r="AI233" s="156"/>
      <c r="AJ233" s="156"/>
      <c r="AK233" s="156"/>
      <c r="AL233" s="156"/>
      <c r="AM233" s="156"/>
      <c r="AN233" s="166"/>
      <c r="AO233" s="163"/>
      <c r="AP233" s="163"/>
      <c r="AQ233" s="163"/>
      <c r="AR233" s="155">
        <f>IFERROR(_xlfn.XLOOKUP(Table13[[#This Row],[Month Year]],Modelling[Month],Modelling[Bugt_Capacity]),"")</f>
        <v>91.32</v>
      </c>
      <c r="AS233" s="155"/>
    </row>
    <row r="234" spans="1:45" x14ac:dyDescent="0.35">
      <c r="A234" s="154">
        <f t="shared" si="14"/>
        <v>45977</v>
      </c>
      <c r="B234" s="155">
        <f>YEAR(Table13[[#This Row],[Date]])+IF(MONTH(Table13[[#This Row],[Date]])&gt;=4,1,0)</f>
        <v>2026</v>
      </c>
      <c r="C234" s="156">
        <f>YEAR(Table13[[#This Row],[Date]])</f>
        <v>2025</v>
      </c>
      <c r="D234" s="157">
        <f>Table13[[#This Row],[Date]]-DAY(Table13[[#This Row],[Date]])+1</f>
        <v>45962</v>
      </c>
      <c r="E234" s="156">
        <f t="shared" si="12"/>
        <v>30</v>
      </c>
      <c r="F234" s="158" t="str">
        <f>IFERROR(_xlfn.XLOOKUP($A234,Raw_Data!$B:$B,Raw_Data!$OV:$OV),"")</f>
        <v/>
      </c>
      <c r="G234" s="159" t="str">
        <f>IFERROR(_xlfn.XLOOKUP($A234,Raw_Data!$B:$B,Raw_Data!$OW:$OW),"")</f>
        <v/>
      </c>
      <c r="H234" s="159"/>
      <c r="I234" s="159" t="str">
        <f>IFERROR(_xlfn.XLOOKUP($A234,Raw_Data!$B:$B,Raw_Data!$OX:$OX),"")</f>
        <v/>
      </c>
      <c r="J234" s="159"/>
      <c r="K234" s="159" t="str">
        <f>IFERROR(_xlfn.XLOOKUP($A234,Raw_Data!$B:$B,Raw_Data!NN:NN),"")</f>
        <v/>
      </c>
      <c r="L234" s="159" t="str">
        <f>IFERROR(_xlfn.XLOOKUP($A234,Raw_Data!$B:$B,Raw_Data!OZ:OZ),"")</f>
        <v/>
      </c>
      <c r="M234" s="159" t="str">
        <f>IFERROR(_xlfn.XLOOKUP($A234,Raw_Data!$B:$B,Raw_Data!PA:PA),"")</f>
        <v/>
      </c>
      <c r="N234" s="159" t="str">
        <f>IFERROR(_xlfn.XLOOKUP($A234,Raw_Data!$B:$B,Raw_Data!NQ:NQ),"")</f>
        <v/>
      </c>
      <c r="O234" s="160" t="str">
        <f>IFERROR(1-(SUMIF(PA!$B:$B,$A234,PA!$AI:$AI)/($AA234+SUMIF(PA!$B:$B,$A234,PA!$AI:$AI))),"")</f>
        <v/>
      </c>
      <c r="P234" s="160"/>
      <c r="Q234" s="161"/>
      <c r="R234" s="160" t="str">
        <f>IFERROR(1-(SUMIF(GA!$C:$C,$A234,GA!$X:$X)/($AA234+SUMIF(GA!$C:$C,$A234,GA!$X:$X))),"")</f>
        <v/>
      </c>
      <c r="S234" s="156"/>
      <c r="T234" s="161"/>
      <c r="U234" s="162" t="str">
        <f t="shared" si="13"/>
        <v/>
      </c>
      <c r="V234" s="162" t="str">
        <f>IFERROR(_xlfn.XLOOKUP($A234,Raw_Data!$B:$B,Raw_Data!$PE:$PE),"")</f>
        <v/>
      </c>
      <c r="W234" s="163" t="str">
        <f t="shared" si="15"/>
        <v/>
      </c>
      <c r="X234" s="155" t="str">
        <f>IFERROR(_xlfn.XLOOKUP($A234,Raw_Data!$B:$B,Raw_Data!$PB:$PB),"")</f>
        <v/>
      </c>
      <c r="Y234" s="155" t="str">
        <f>IFERROR(_xlfn.XLOOKUP($A234,Raw_Data!$B:$B,Raw_Data!$OU:$OU),"")</f>
        <v/>
      </c>
      <c r="Z234" s="155"/>
      <c r="AA234" s="155" t="str">
        <f>IFERROR(_xlfn.XLOOKUP($A234,Raw_Data!$B:$B,Raw_Data!$OU:$OU),"")</f>
        <v/>
      </c>
      <c r="AB234" s="155" t="str">
        <f>IFERROR(_xlfn.XLOOKUP($A234,Raw_Data!$B:$B,Raw_Data!$I:$I)/1000,"")</f>
        <v/>
      </c>
      <c r="AC234" s="164">
        <f>IFERROR(_xlfn.XLOOKUP($D234,'Modelling New'!$D:$D,'Modelling New'!$P:$P),"")</f>
        <v>5.1899999999999995</v>
      </c>
      <c r="AD234" s="155">
        <f>IFERROR(_xlfn.XLOOKUP($D234,'Modelling New'!$D:$D,'Modelling New'!$T:$T)*1000,"")</f>
        <v>383173.22105809086</v>
      </c>
      <c r="AE234" s="165">
        <f>IFERROR(_xlfn.XLOOKUP($D234,'Modelling New'!$D:$D,'Modelling New'!$O:$O),"")</f>
        <v>0.80846623965629105</v>
      </c>
      <c r="AF234" s="165">
        <f>IFERROR(_xlfn.XLOOKUP($D234,'Modelling New'!$D:$D,'Modelling New'!$W:$W),"")</f>
        <v>0.17483082432567296</v>
      </c>
      <c r="AG234" s="165">
        <f>IFERROR(_xlfn.XLOOKUP($D234,'Modelling New'!$D:$D,'Modelling New'!AE:AE),"")</f>
        <v>0.99750000000000005</v>
      </c>
      <c r="AH234" s="165">
        <f>IFERROR(_xlfn.XLOOKUP($D234,'Modelling New'!$D:$D,'Modelling New'!AF:AF),"")</f>
        <v>0.99750000000000005</v>
      </c>
      <c r="AI234" s="156"/>
      <c r="AJ234" s="156"/>
      <c r="AK234" s="156"/>
      <c r="AL234" s="156"/>
      <c r="AM234" s="156"/>
      <c r="AN234" s="166"/>
      <c r="AO234" s="163"/>
      <c r="AP234" s="163"/>
      <c r="AQ234" s="163"/>
      <c r="AR234" s="155">
        <f>IFERROR(_xlfn.XLOOKUP(Table13[[#This Row],[Month Year]],Modelling[Month],Modelling[Bugt_Capacity]),"")</f>
        <v>91.32</v>
      </c>
      <c r="AS234" s="155"/>
    </row>
    <row r="235" spans="1:45" x14ac:dyDescent="0.35">
      <c r="A235" s="154">
        <f t="shared" si="14"/>
        <v>45978</v>
      </c>
      <c r="B235" s="155">
        <f>YEAR(Table13[[#This Row],[Date]])+IF(MONTH(Table13[[#This Row],[Date]])&gt;=4,1,0)</f>
        <v>2026</v>
      </c>
      <c r="C235" s="156">
        <f>YEAR(Table13[[#This Row],[Date]])</f>
        <v>2025</v>
      </c>
      <c r="D235" s="157">
        <f>Table13[[#This Row],[Date]]-DAY(Table13[[#This Row],[Date]])+1</f>
        <v>45962</v>
      </c>
      <c r="E235" s="156">
        <f t="shared" si="12"/>
        <v>30</v>
      </c>
      <c r="F235" s="158" t="str">
        <f>IFERROR(_xlfn.XLOOKUP($A235,Raw_Data!$B:$B,Raw_Data!$OV:$OV),"")</f>
        <v/>
      </c>
      <c r="G235" s="159" t="str">
        <f>IFERROR(_xlfn.XLOOKUP($A235,Raw_Data!$B:$B,Raw_Data!$OW:$OW),"")</f>
        <v/>
      </c>
      <c r="H235" s="159"/>
      <c r="I235" s="159" t="str">
        <f>IFERROR(_xlfn.XLOOKUP($A235,Raw_Data!$B:$B,Raw_Data!$OX:$OX),"")</f>
        <v/>
      </c>
      <c r="J235" s="159"/>
      <c r="K235" s="159" t="str">
        <f>IFERROR(_xlfn.XLOOKUP($A235,Raw_Data!$B:$B,Raw_Data!NN:NN),"")</f>
        <v/>
      </c>
      <c r="L235" s="159" t="str">
        <f>IFERROR(_xlfn.XLOOKUP($A235,Raw_Data!$B:$B,Raw_Data!OZ:OZ),"")</f>
        <v/>
      </c>
      <c r="M235" s="159" t="str">
        <f>IFERROR(_xlfn.XLOOKUP($A235,Raw_Data!$B:$B,Raw_Data!PA:PA),"")</f>
        <v/>
      </c>
      <c r="N235" s="159" t="str">
        <f>IFERROR(_xlfn.XLOOKUP($A235,Raw_Data!$B:$B,Raw_Data!NQ:NQ),"")</f>
        <v/>
      </c>
      <c r="O235" s="160" t="str">
        <f>IFERROR(1-(SUMIF(PA!$B:$B,$A235,PA!$AI:$AI)/($AA235+SUMIF(PA!$B:$B,$A235,PA!$AI:$AI))),"")</f>
        <v/>
      </c>
      <c r="P235" s="160"/>
      <c r="Q235" s="161"/>
      <c r="R235" s="160" t="str">
        <f>IFERROR(1-(SUMIF(GA!$C:$C,$A235,GA!$X:$X)/($AA235+SUMIF(GA!$C:$C,$A235,GA!$X:$X))),"")</f>
        <v/>
      </c>
      <c r="S235" s="156"/>
      <c r="T235" s="161"/>
      <c r="U235" s="162" t="str">
        <f t="shared" si="13"/>
        <v/>
      </c>
      <c r="V235" s="162" t="str">
        <f>IFERROR(_xlfn.XLOOKUP($A235,Raw_Data!$B:$B,Raw_Data!$PE:$PE),"")</f>
        <v/>
      </c>
      <c r="W235" s="163" t="str">
        <f t="shared" si="15"/>
        <v/>
      </c>
      <c r="X235" s="155" t="str">
        <f>IFERROR(_xlfn.XLOOKUP($A235,Raw_Data!$B:$B,Raw_Data!$PB:$PB),"")</f>
        <v/>
      </c>
      <c r="Y235" s="155" t="str">
        <f>IFERROR(_xlfn.XLOOKUP($A235,Raw_Data!$B:$B,Raw_Data!$OU:$OU),"")</f>
        <v/>
      </c>
      <c r="Z235" s="155"/>
      <c r="AA235" s="155" t="str">
        <f>IFERROR(_xlfn.XLOOKUP($A235,Raw_Data!$B:$B,Raw_Data!$OU:$OU),"")</f>
        <v/>
      </c>
      <c r="AB235" s="155" t="str">
        <f>IFERROR(_xlfn.XLOOKUP($A235,Raw_Data!$B:$B,Raw_Data!$I:$I)/1000,"")</f>
        <v/>
      </c>
      <c r="AC235" s="164">
        <f>IFERROR(_xlfn.XLOOKUP($D235,'Modelling New'!$D:$D,'Modelling New'!$P:$P),"")</f>
        <v>5.1899999999999995</v>
      </c>
      <c r="AD235" s="155">
        <f>IFERROR(_xlfn.XLOOKUP($D235,'Modelling New'!$D:$D,'Modelling New'!$T:$T)*1000,"")</f>
        <v>383173.22105809086</v>
      </c>
      <c r="AE235" s="165">
        <f>IFERROR(_xlfn.XLOOKUP($D235,'Modelling New'!$D:$D,'Modelling New'!$O:$O),"")</f>
        <v>0.80846623965629105</v>
      </c>
      <c r="AF235" s="165">
        <f>IFERROR(_xlfn.XLOOKUP($D235,'Modelling New'!$D:$D,'Modelling New'!$W:$W),"")</f>
        <v>0.17483082432567296</v>
      </c>
      <c r="AG235" s="165">
        <f>IFERROR(_xlfn.XLOOKUP($D235,'Modelling New'!$D:$D,'Modelling New'!AE:AE),"")</f>
        <v>0.99750000000000005</v>
      </c>
      <c r="AH235" s="165">
        <f>IFERROR(_xlfn.XLOOKUP($D235,'Modelling New'!$D:$D,'Modelling New'!AF:AF),"")</f>
        <v>0.99750000000000005</v>
      </c>
      <c r="AI235" s="156"/>
      <c r="AJ235" s="156"/>
      <c r="AK235" s="156"/>
      <c r="AL235" s="156"/>
      <c r="AM235" s="156"/>
      <c r="AN235" s="166"/>
      <c r="AO235" s="163"/>
      <c r="AP235" s="163"/>
      <c r="AQ235" s="163"/>
      <c r="AR235" s="155">
        <f>IFERROR(_xlfn.XLOOKUP(Table13[[#This Row],[Month Year]],Modelling[Month],Modelling[Bugt_Capacity]),"")</f>
        <v>91.32</v>
      </c>
      <c r="AS235" s="155"/>
    </row>
    <row r="236" spans="1:45" x14ac:dyDescent="0.35">
      <c r="A236" s="154">
        <f t="shared" si="14"/>
        <v>45979</v>
      </c>
      <c r="B236" s="155">
        <f>YEAR(Table13[[#This Row],[Date]])+IF(MONTH(Table13[[#This Row],[Date]])&gt;=4,1,0)</f>
        <v>2026</v>
      </c>
      <c r="C236" s="156">
        <f>YEAR(Table13[[#This Row],[Date]])</f>
        <v>2025</v>
      </c>
      <c r="D236" s="157">
        <f>Table13[[#This Row],[Date]]-DAY(Table13[[#This Row],[Date]])+1</f>
        <v>45962</v>
      </c>
      <c r="E236" s="156">
        <f t="shared" si="12"/>
        <v>30</v>
      </c>
      <c r="F236" s="158" t="str">
        <f>IFERROR(_xlfn.XLOOKUP($A236,Raw_Data!$B:$B,Raw_Data!$OV:$OV),"")</f>
        <v/>
      </c>
      <c r="G236" s="159" t="str">
        <f>IFERROR(_xlfn.XLOOKUP($A236,Raw_Data!$B:$B,Raw_Data!$OW:$OW),"")</f>
        <v/>
      </c>
      <c r="H236" s="159"/>
      <c r="I236" s="159" t="str">
        <f>IFERROR(_xlfn.XLOOKUP($A236,Raw_Data!$B:$B,Raw_Data!$OX:$OX),"")</f>
        <v/>
      </c>
      <c r="J236" s="159"/>
      <c r="K236" s="159" t="str">
        <f>IFERROR(_xlfn.XLOOKUP($A236,Raw_Data!$B:$B,Raw_Data!NN:NN),"")</f>
        <v/>
      </c>
      <c r="L236" s="159" t="str">
        <f>IFERROR(_xlfn.XLOOKUP($A236,Raw_Data!$B:$B,Raw_Data!OZ:OZ),"")</f>
        <v/>
      </c>
      <c r="M236" s="159" t="str">
        <f>IFERROR(_xlfn.XLOOKUP($A236,Raw_Data!$B:$B,Raw_Data!PA:PA),"")</f>
        <v/>
      </c>
      <c r="N236" s="159" t="str">
        <f>IFERROR(_xlfn.XLOOKUP($A236,Raw_Data!$B:$B,Raw_Data!NQ:NQ),"")</f>
        <v/>
      </c>
      <c r="O236" s="160" t="str">
        <f>IFERROR(1-(SUMIF(PA!$B:$B,$A236,PA!$AI:$AI)/($AA236+SUMIF(PA!$B:$B,$A236,PA!$AI:$AI))),"")</f>
        <v/>
      </c>
      <c r="P236" s="160"/>
      <c r="Q236" s="161"/>
      <c r="R236" s="160" t="str">
        <f>IFERROR(1-(SUMIF(GA!$C:$C,$A236,GA!$X:$X)/($AA236+SUMIF(GA!$C:$C,$A236,GA!$X:$X))),"")</f>
        <v/>
      </c>
      <c r="S236" s="156"/>
      <c r="T236" s="161"/>
      <c r="U236" s="162" t="str">
        <f t="shared" si="13"/>
        <v/>
      </c>
      <c r="V236" s="162" t="str">
        <f>IFERROR(_xlfn.XLOOKUP($A236,Raw_Data!$B:$B,Raw_Data!$PE:$PE),"")</f>
        <v/>
      </c>
      <c r="W236" s="163" t="str">
        <f t="shared" si="15"/>
        <v/>
      </c>
      <c r="X236" s="155" t="str">
        <f>IFERROR(_xlfn.XLOOKUP($A236,Raw_Data!$B:$B,Raw_Data!$PB:$PB),"")</f>
        <v/>
      </c>
      <c r="Y236" s="155" t="str">
        <f>IFERROR(_xlfn.XLOOKUP($A236,Raw_Data!$B:$B,Raw_Data!$OU:$OU),"")</f>
        <v/>
      </c>
      <c r="Z236" s="155"/>
      <c r="AA236" s="155" t="str">
        <f>IFERROR(_xlfn.XLOOKUP($A236,Raw_Data!$B:$B,Raw_Data!$OU:$OU),"")</f>
        <v/>
      </c>
      <c r="AB236" s="155" t="str">
        <f>IFERROR(_xlfn.XLOOKUP($A236,Raw_Data!$B:$B,Raw_Data!$I:$I)/1000,"")</f>
        <v/>
      </c>
      <c r="AC236" s="164">
        <f>IFERROR(_xlfn.XLOOKUP($D236,'Modelling New'!$D:$D,'Modelling New'!$P:$P),"")</f>
        <v>5.1899999999999995</v>
      </c>
      <c r="AD236" s="155">
        <f>IFERROR(_xlfn.XLOOKUP($D236,'Modelling New'!$D:$D,'Modelling New'!$T:$T)*1000,"")</f>
        <v>383173.22105809086</v>
      </c>
      <c r="AE236" s="165">
        <f>IFERROR(_xlfn.XLOOKUP($D236,'Modelling New'!$D:$D,'Modelling New'!$O:$O),"")</f>
        <v>0.80846623965629105</v>
      </c>
      <c r="AF236" s="165">
        <f>IFERROR(_xlfn.XLOOKUP($D236,'Modelling New'!$D:$D,'Modelling New'!$W:$W),"")</f>
        <v>0.17483082432567296</v>
      </c>
      <c r="AG236" s="165">
        <f>IFERROR(_xlfn.XLOOKUP($D236,'Modelling New'!$D:$D,'Modelling New'!AE:AE),"")</f>
        <v>0.99750000000000005</v>
      </c>
      <c r="AH236" s="165">
        <f>IFERROR(_xlfn.XLOOKUP($D236,'Modelling New'!$D:$D,'Modelling New'!AF:AF),"")</f>
        <v>0.99750000000000005</v>
      </c>
      <c r="AI236" s="156"/>
      <c r="AJ236" s="156"/>
      <c r="AK236" s="156"/>
      <c r="AL236" s="156"/>
      <c r="AM236" s="156"/>
      <c r="AN236" s="166"/>
      <c r="AO236" s="163"/>
      <c r="AP236" s="163"/>
      <c r="AQ236" s="163"/>
      <c r="AR236" s="155">
        <f>IFERROR(_xlfn.XLOOKUP(Table13[[#This Row],[Month Year]],Modelling[Month],Modelling[Bugt_Capacity]),"")</f>
        <v>91.32</v>
      </c>
      <c r="AS236" s="155"/>
    </row>
    <row r="237" spans="1:45" x14ac:dyDescent="0.35">
      <c r="A237" s="154">
        <f t="shared" si="14"/>
        <v>45980</v>
      </c>
      <c r="B237" s="155">
        <f>YEAR(Table13[[#This Row],[Date]])+IF(MONTH(Table13[[#This Row],[Date]])&gt;=4,1,0)</f>
        <v>2026</v>
      </c>
      <c r="C237" s="156">
        <f>YEAR(Table13[[#This Row],[Date]])</f>
        <v>2025</v>
      </c>
      <c r="D237" s="157">
        <f>Table13[[#This Row],[Date]]-DAY(Table13[[#This Row],[Date]])+1</f>
        <v>45962</v>
      </c>
      <c r="E237" s="156">
        <f t="shared" si="12"/>
        <v>30</v>
      </c>
      <c r="F237" s="158" t="str">
        <f>IFERROR(_xlfn.XLOOKUP($A237,Raw_Data!$B:$B,Raw_Data!$OV:$OV),"")</f>
        <v/>
      </c>
      <c r="G237" s="159" t="str">
        <f>IFERROR(_xlfn.XLOOKUP($A237,Raw_Data!$B:$B,Raw_Data!$OW:$OW),"")</f>
        <v/>
      </c>
      <c r="H237" s="159"/>
      <c r="I237" s="159" t="str">
        <f>IFERROR(_xlfn.XLOOKUP($A237,Raw_Data!$B:$B,Raw_Data!$OX:$OX),"")</f>
        <v/>
      </c>
      <c r="J237" s="159"/>
      <c r="K237" s="159" t="str">
        <f>IFERROR(_xlfn.XLOOKUP($A237,Raw_Data!$B:$B,Raw_Data!NN:NN),"")</f>
        <v/>
      </c>
      <c r="L237" s="159" t="str">
        <f>IFERROR(_xlfn.XLOOKUP($A237,Raw_Data!$B:$B,Raw_Data!OZ:OZ),"")</f>
        <v/>
      </c>
      <c r="M237" s="159" t="str">
        <f>IFERROR(_xlfn.XLOOKUP($A237,Raw_Data!$B:$B,Raw_Data!PA:PA),"")</f>
        <v/>
      </c>
      <c r="N237" s="159" t="str">
        <f>IFERROR(_xlfn.XLOOKUP($A237,Raw_Data!$B:$B,Raw_Data!NQ:NQ),"")</f>
        <v/>
      </c>
      <c r="O237" s="160" t="str">
        <f>IFERROR(1-(SUMIF(PA!$B:$B,$A237,PA!$AI:$AI)/($AA237+SUMIF(PA!$B:$B,$A237,PA!$AI:$AI))),"")</f>
        <v/>
      </c>
      <c r="P237" s="160"/>
      <c r="Q237" s="161"/>
      <c r="R237" s="160" t="str">
        <f>IFERROR(1-(SUMIF(GA!$C:$C,$A237,GA!$X:$X)/($AA237+SUMIF(GA!$C:$C,$A237,GA!$X:$X))),"")</f>
        <v/>
      </c>
      <c r="S237" s="156"/>
      <c r="T237" s="161"/>
      <c r="U237" s="162" t="str">
        <f t="shared" si="13"/>
        <v/>
      </c>
      <c r="V237" s="162" t="str">
        <f>IFERROR(_xlfn.XLOOKUP($A237,Raw_Data!$B:$B,Raw_Data!$PE:$PE),"")</f>
        <v/>
      </c>
      <c r="W237" s="163" t="str">
        <f t="shared" si="15"/>
        <v/>
      </c>
      <c r="X237" s="155" t="str">
        <f>IFERROR(_xlfn.XLOOKUP($A237,Raw_Data!$B:$B,Raw_Data!$PB:$PB),"")</f>
        <v/>
      </c>
      <c r="Y237" s="155" t="str">
        <f>IFERROR(_xlfn.XLOOKUP($A237,Raw_Data!$B:$B,Raw_Data!$OU:$OU),"")</f>
        <v/>
      </c>
      <c r="Z237" s="155"/>
      <c r="AA237" s="155" t="str">
        <f>IFERROR(_xlfn.XLOOKUP($A237,Raw_Data!$B:$B,Raw_Data!$OU:$OU),"")</f>
        <v/>
      </c>
      <c r="AB237" s="155" t="str">
        <f>IFERROR(_xlfn.XLOOKUP($A237,Raw_Data!$B:$B,Raw_Data!$I:$I)/1000,"")</f>
        <v/>
      </c>
      <c r="AC237" s="164">
        <f>IFERROR(_xlfn.XLOOKUP($D237,'Modelling New'!$D:$D,'Modelling New'!$P:$P),"")</f>
        <v>5.1899999999999995</v>
      </c>
      <c r="AD237" s="155">
        <f>IFERROR(_xlfn.XLOOKUP($D237,'Modelling New'!$D:$D,'Modelling New'!$T:$T)*1000,"")</f>
        <v>383173.22105809086</v>
      </c>
      <c r="AE237" s="165">
        <f>IFERROR(_xlfn.XLOOKUP($D237,'Modelling New'!$D:$D,'Modelling New'!$O:$O),"")</f>
        <v>0.80846623965629105</v>
      </c>
      <c r="AF237" s="165">
        <f>IFERROR(_xlfn.XLOOKUP($D237,'Modelling New'!$D:$D,'Modelling New'!$W:$W),"")</f>
        <v>0.17483082432567296</v>
      </c>
      <c r="AG237" s="165">
        <f>IFERROR(_xlfn.XLOOKUP($D237,'Modelling New'!$D:$D,'Modelling New'!AE:AE),"")</f>
        <v>0.99750000000000005</v>
      </c>
      <c r="AH237" s="165">
        <f>IFERROR(_xlfn.XLOOKUP($D237,'Modelling New'!$D:$D,'Modelling New'!AF:AF),"")</f>
        <v>0.99750000000000005</v>
      </c>
      <c r="AI237" s="156"/>
      <c r="AJ237" s="156"/>
      <c r="AK237" s="156"/>
      <c r="AL237" s="156"/>
      <c r="AM237" s="156"/>
      <c r="AN237" s="166"/>
      <c r="AO237" s="163"/>
      <c r="AP237" s="163"/>
      <c r="AQ237" s="163"/>
      <c r="AR237" s="155">
        <f>IFERROR(_xlfn.XLOOKUP(Table13[[#This Row],[Month Year]],Modelling[Month],Modelling[Bugt_Capacity]),"")</f>
        <v>91.32</v>
      </c>
      <c r="AS237" s="155"/>
    </row>
    <row r="238" spans="1:45" x14ac:dyDescent="0.35">
      <c r="A238" s="154">
        <f t="shared" si="14"/>
        <v>45981</v>
      </c>
      <c r="B238" s="155">
        <f>YEAR(Table13[[#This Row],[Date]])+IF(MONTH(Table13[[#This Row],[Date]])&gt;=4,1,0)</f>
        <v>2026</v>
      </c>
      <c r="C238" s="156">
        <f>YEAR(Table13[[#This Row],[Date]])</f>
        <v>2025</v>
      </c>
      <c r="D238" s="157">
        <f>Table13[[#This Row],[Date]]-DAY(Table13[[#This Row],[Date]])+1</f>
        <v>45962</v>
      </c>
      <c r="E238" s="156">
        <f t="shared" si="12"/>
        <v>30</v>
      </c>
      <c r="F238" s="158" t="str">
        <f>IFERROR(_xlfn.XLOOKUP($A238,Raw_Data!$B:$B,Raw_Data!$OV:$OV),"")</f>
        <v/>
      </c>
      <c r="G238" s="159" t="str">
        <f>IFERROR(_xlfn.XLOOKUP($A238,Raw_Data!$B:$B,Raw_Data!$OW:$OW),"")</f>
        <v/>
      </c>
      <c r="H238" s="159"/>
      <c r="I238" s="159" t="str">
        <f>IFERROR(_xlfn.XLOOKUP($A238,Raw_Data!$B:$B,Raw_Data!$OX:$OX),"")</f>
        <v/>
      </c>
      <c r="J238" s="159"/>
      <c r="K238" s="159" t="str">
        <f>IFERROR(_xlfn.XLOOKUP($A238,Raw_Data!$B:$B,Raw_Data!NN:NN),"")</f>
        <v/>
      </c>
      <c r="L238" s="159" t="str">
        <f>IFERROR(_xlfn.XLOOKUP($A238,Raw_Data!$B:$B,Raw_Data!OZ:OZ),"")</f>
        <v/>
      </c>
      <c r="M238" s="159" t="str">
        <f>IFERROR(_xlfn.XLOOKUP($A238,Raw_Data!$B:$B,Raw_Data!PA:PA),"")</f>
        <v/>
      </c>
      <c r="N238" s="159" t="str">
        <f>IFERROR(_xlfn.XLOOKUP($A238,Raw_Data!$B:$B,Raw_Data!NQ:NQ),"")</f>
        <v/>
      </c>
      <c r="O238" s="160" t="str">
        <f>IFERROR(1-(SUMIF(PA!$B:$B,$A238,PA!$AI:$AI)/($AA238+SUMIF(PA!$B:$B,$A238,PA!$AI:$AI))),"")</f>
        <v/>
      </c>
      <c r="P238" s="160"/>
      <c r="Q238" s="161"/>
      <c r="R238" s="160" t="str">
        <f>IFERROR(1-(SUMIF(GA!$C:$C,$A238,GA!$X:$X)/($AA238+SUMIF(GA!$C:$C,$A238,GA!$X:$X))),"")</f>
        <v/>
      </c>
      <c r="S238" s="156"/>
      <c r="T238" s="161"/>
      <c r="U238" s="162" t="str">
        <f t="shared" si="13"/>
        <v/>
      </c>
      <c r="V238" s="162" t="str">
        <f>IFERROR(_xlfn.XLOOKUP($A238,Raw_Data!$B:$B,Raw_Data!$PE:$PE),"")</f>
        <v/>
      </c>
      <c r="W238" s="163" t="str">
        <f t="shared" si="15"/>
        <v/>
      </c>
      <c r="X238" s="155" t="str">
        <f>IFERROR(_xlfn.XLOOKUP($A238,Raw_Data!$B:$B,Raw_Data!$PB:$PB),"")</f>
        <v/>
      </c>
      <c r="Y238" s="155" t="str">
        <f>IFERROR(_xlfn.XLOOKUP($A238,Raw_Data!$B:$B,Raw_Data!$OU:$OU),"")</f>
        <v/>
      </c>
      <c r="Z238" s="155"/>
      <c r="AA238" s="155" t="str">
        <f>IFERROR(_xlfn.XLOOKUP($A238,Raw_Data!$B:$B,Raw_Data!$OU:$OU),"")</f>
        <v/>
      </c>
      <c r="AB238" s="155" t="str">
        <f>IFERROR(_xlfn.XLOOKUP($A238,Raw_Data!$B:$B,Raw_Data!$I:$I)/1000,"")</f>
        <v/>
      </c>
      <c r="AC238" s="164">
        <f>IFERROR(_xlfn.XLOOKUP($D238,'Modelling New'!$D:$D,'Modelling New'!$P:$P),"")</f>
        <v>5.1899999999999995</v>
      </c>
      <c r="AD238" s="155">
        <f>IFERROR(_xlfn.XLOOKUP($D238,'Modelling New'!$D:$D,'Modelling New'!$T:$T)*1000,"")</f>
        <v>383173.22105809086</v>
      </c>
      <c r="AE238" s="165">
        <f>IFERROR(_xlfn.XLOOKUP($D238,'Modelling New'!$D:$D,'Modelling New'!$O:$O),"")</f>
        <v>0.80846623965629105</v>
      </c>
      <c r="AF238" s="165">
        <f>IFERROR(_xlfn.XLOOKUP($D238,'Modelling New'!$D:$D,'Modelling New'!$W:$W),"")</f>
        <v>0.17483082432567296</v>
      </c>
      <c r="AG238" s="165">
        <f>IFERROR(_xlfn.XLOOKUP($D238,'Modelling New'!$D:$D,'Modelling New'!AE:AE),"")</f>
        <v>0.99750000000000005</v>
      </c>
      <c r="AH238" s="165">
        <f>IFERROR(_xlfn.XLOOKUP($D238,'Modelling New'!$D:$D,'Modelling New'!AF:AF),"")</f>
        <v>0.99750000000000005</v>
      </c>
      <c r="AI238" s="156"/>
      <c r="AJ238" s="156"/>
      <c r="AK238" s="156"/>
      <c r="AL238" s="156"/>
      <c r="AM238" s="156"/>
      <c r="AN238" s="166"/>
      <c r="AO238" s="163"/>
      <c r="AP238" s="163"/>
      <c r="AQ238" s="163"/>
      <c r="AR238" s="155">
        <f>IFERROR(_xlfn.XLOOKUP(Table13[[#This Row],[Month Year]],Modelling[Month],Modelling[Bugt_Capacity]),"")</f>
        <v>91.32</v>
      </c>
      <c r="AS238" s="155"/>
    </row>
    <row r="239" spans="1:45" x14ac:dyDescent="0.35">
      <c r="A239" s="154">
        <f t="shared" si="14"/>
        <v>45982</v>
      </c>
      <c r="B239" s="155">
        <f>YEAR(Table13[[#This Row],[Date]])+IF(MONTH(Table13[[#This Row],[Date]])&gt;=4,1,0)</f>
        <v>2026</v>
      </c>
      <c r="C239" s="156">
        <f>YEAR(Table13[[#This Row],[Date]])</f>
        <v>2025</v>
      </c>
      <c r="D239" s="157">
        <f>Table13[[#This Row],[Date]]-DAY(Table13[[#This Row],[Date]])+1</f>
        <v>45962</v>
      </c>
      <c r="E239" s="156">
        <f t="shared" si="12"/>
        <v>30</v>
      </c>
      <c r="F239" s="158" t="str">
        <f>IFERROR(_xlfn.XLOOKUP($A239,Raw_Data!$B:$B,Raw_Data!$OV:$OV),"")</f>
        <v/>
      </c>
      <c r="G239" s="159" t="str">
        <f>IFERROR(_xlfn.XLOOKUP($A239,Raw_Data!$B:$B,Raw_Data!$OW:$OW),"")</f>
        <v/>
      </c>
      <c r="H239" s="159"/>
      <c r="I239" s="159" t="str">
        <f>IFERROR(_xlfn.XLOOKUP($A239,Raw_Data!$B:$B,Raw_Data!$OX:$OX),"")</f>
        <v/>
      </c>
      <c r="J239" s="159"/>
      <c r="K239" s="159" t="str">
        <f>IFERROR(_xlfn.XLOOKUP($A239,Raw_Data!$B:$B,Raw_Data!NN:NN),"")</f>
        <v/>
      </c>
      <c r="L239" s="159" t="str">
        <f>IFERROR(_xlfn.XLOOKUP($A239,Raw_Data!$B:$B,Raw_Data!OZ:OZ),"")</f>
        <v/>
      </c>
      <c r="M239" s="159" t="str">
        <f>IFERROR(_xlfn.XLOOKUP($A239,Raw_Data!$B:$B,Raw_Data!PA:PA),"")</f>
        <v/>
      </c>
      <c r="N239" s="159" t="str">
        <f>IFERROR(_xlfn.XLOOKUP($A239,Raw_Data!$B:$B,Raw_Data!NQ:NQ),"")</f>
        <v/>
      </c>
      <c r="O239" s="160" t="str">
        <f>IFERROR(1-(SUMIF(PA!$B:$B,$A239,PA!$AI:$AI)/($AA239+SUMIF(PA!$B:$B,$A239,PA!$AI:$AI))),"")</f>
        <v/>
      </c>
      <c r="P239" s="160"/>
      <c r="Q239" s="161"/>
      <c r="R239" s="160" t="str">
        <f>IFERROR(1-(SUMIF(GA!$C:$C,$A239,GA!$X:$X)/($AA239+SUMIF(GA!$C:$C,$A239,GA!$X:$X))),"")</f>
        <v/>
      </c>
      <c r="S239" s="156"/>
      <c r="T239" s="161"/>
      <c r="U239" s="162" t="str">
        <f t="shared" si="13"/>
        <v/>
      </c>
      <c r="V239" s="162" t="str">
        <f>IFERROR(_xlfn.XLOOKUP($A239,Raw_Data!$B:$B,Raw_Data!$PE:$PE),"")</f>
        <v/>
      </c>
      <c r="W239" s="163" t="str">
        <f t="shared" si="15"/>
        <v/>
      </c>
      <c r="X239" s="155" t="str">
        <f>IFERROR(_xlfn.XLOOKUP($A239,Raw_Data!$B:$B,Raw_Data!$PB:$PB),"")</f>
        <v/>
      </c>
      <c r="Y239" s="155" t="str">
        <f>IFERROR(_xlfn.XLOOKUP($A239,Raw_Data!$B:$B,Raw_Data!$OU:$OU),"")</f>
        <v/>
      </c>
      <c r="Z239" s="155"/>
      <c r="AA239" s="155" t="str">
        <f>IFERROR(_xlfn.XLOOKUP($A239,Raw_Data!$B:$B,Raw_Data!$OU:$OU),"")</f>
        <v/>
      </c>
      <c r="AB239" s="155" t="str">
        <f>IFERROR(_xlfn.XLOOKUP($A239,Raw_Data!$B:$B,Raw_Data!$I:$I)/1000,"")</f>
        <v/>
      </c>
      <c r="AC239" s="164">
        <f>IFERROR(_xlfn.XLOOKUP($D239,'Modelling New'!$D:$D,'Modelling New'!$P:$P),"")</f>
        <v>5.1899999999999995</v>
      </c>
      <c r="AD239" s="155">
        <f>IFERROR(_xlfn.XLOOKUP($D239,'Modelling New'!$D:$D,'Modelling New'!$T:$T)*1000,"")</f>
        <v>383173.22105809086</v>
      </c>
      <c r="AE239" s="165">
        <f>IFERROR(_xlfn.XLOOKUP($D239,'Modelling New'!$D:$D,'Modelling New'!$O:$O),"")</f>
        <v>0.80846623965629105</v>
      </c>
      <c r="AF239" s="165">
        <f>IFERROR(_xlfn.XLOOKUP($D239,'Modelling New'!$D:$D,'Modelling New'!$W:$W),"")</f>
        <v>0.17483082432567296</v>
      </c>
      <c r="AG239" s="165">
        <f>IFERROR(_xlfn.XLOOKUP($D239,'Modelling New'!$D:$D,'Modelling New'!AE:AE),"")</f>
        <v>0.99750000000000005</v>
      </c>
      <c r="AH239" s="165">
        <f>IFERROR(_xlfn.XLOOKUP($D239,'Modelling New'!$D:$D,'Modelling New'!AF:AF),"")</f>
        <v>0.99750000000000005</v>
      </c>
      <c r="AI239" s="156"/>
      <c r="AJ239" s="156"/>
      <c r="AK239" s="156"/>
      <c r="AL239" s="156"/>
      <c r="AM239" s="156"/>
      <c r="AN239" s="166"/>
      <c r="AO239" s="163"/>
      <c r="AP239" s="163"/>
      <c r="AQ239" s="163"/>
      <c r="AR239" s="155">
        <f>IFERROR(_xlfn.XLOOKUP(Table13[[#This Row],[Month Year]],Modelling[Month],Modelling[Bugt_Capacity]),"")</f>
        <v>91.32</v>
      </c>
      <c r="AS239" s="155"/>
    </row>
    <row r="240" spans="1:45" x14ac:dyDescent="0.35">
      <c r="A240" s="154">
        <f t="shared" si="14"/>
        <v>45983</v>
      </c>
      <c r="B240" s="155">
        <f>YEAR(Table13[[#This Row],[Date]])+IF(MONTH(Table13[[#This Row],[Date]])&gt;=4,1,0)</f>
        <v>2026</v>
      </c>
      <c r="C240" s="156">
        <f>YEAR(Table13[[#This Row],[Date]])</f>
        <v>2025</v>
      </c>
      <c r="D240" s="157">
        <f>Table13[[#This Row],[Date]]-DAY(Table13[[#This Row],[Date]])+1</f>
        <v>45962</v>
      </c>
      <c r="E240" s="156">
        <f t="shared" si="12"/>
        <v>30</v>
      </c>
      <c r="F240" s="158" t="str">
        <f>IFERROR(_xlfn.XLOOKUP($A240,Raw_Data!$B:$B,Raw_Data!$OV:$OV),"")</f>
        <v/>
      </c>
      <c r="G240" s="159" t="str">
        <f>IFERROR(_xlfn.XLOOKUP($A240,Raw_Data!$B:$B,Raw_Data!$OW:$OW),"")</f>
        <v/>
      </c>
      <c r="H240" s="159"/>
      <c r="I240" s="159" t="str">
        <f>IFERROR(_xlfn.XLOOKUP($A240,Raw_Data!$B:$B,Raw_Data!$OX:$OX),"")</f>
        <v/>
      </c>
      <c r="J240" s="159"/>
      <c r="K240" s="159" t="str">
        <f>IFERROR(_xlfn.XLOOKUP($A240,Raw_Data!$B:$B,Raw_Data!NN:NN),"")</f>
        <v/>
      </c>
      <c r="L240" s="159" t="str">
        <f>IFERROR(_xlfn.XLOOKUP($A240,Raw_Data!$B:$B,Raw_Data!OZ:OZ),"")</f>
        <v/>
      </c>
      <c r="M240" s="159" t="str">
        <f>IFERROR(_xlfn.XLOOKUP($A240,Raw_Data!$B:$B,Raw_Data!PA:PA),"")</f>
        <v/>
      </c>
      <c r="N240" s="159" t="str">
        <f>IFERROR(_xlfn.XLOOKUP($A240,Raw_Data!$B:$B,Raw_Data!NQ:NQ),"")</f>
        <v/>
      </c>
      <c r="O240" s="160" t="str">
        <f>IFERROR(1-(SUMIF(PA!$B:$B,$A240,PA!$AI:$AI)/($AA240+SUMIF(PA!$B:$B,$A240,PA!$AI:$AI))),"")</f>
        <v/>
      </c>
      <c r="P240" s="160"/>
      <c r="Q240" s="161"/>
      <c r="R240" s="160" t="str">
        <f>IFERROR(1-(SUMIF(GA!$C:$C,$A240,GA!$X:$X)/($AA240+SUMIF(GA!$C:$C,$A240,GA!$X:$X))),"")</f>
        <v/>
      </c>
      <c r="S240" s="156"/>
      <c r="T240" s="161"/>
      <c r="U240" s="162" t="str">
        <f t="shared" si="13"/>
        <v/>
      </c>
      <c r="V240" s="162" t="str">
        <f>IFERROR(_xlfn.XLOOKUP($A240,Raw_Data!$B:$B,Raw_Data!$PE:$PE),"")</f>
        <v/>
      </c>
      <c r="W240" s="163" t="str">
        <f t="shared" si="15"/>
        <v/>
      </c>
      <c r="X240" s="155" t="str">
        <f>IFERROR(_xlfn.XLOOKUP($A240,Raw_Data!$B:$B,Raw_Data!$PB:$PB),"")</f>
        <v/>
      </c>
      <c r="Y240" s="155" t="str">
        <f>IFERROR(_xlfn.XLOOKUP($A240,Raw_Data!$B:$B,Raw_Data!$OU:$OU),"")</f>
        <v/>
      </c>
      <c r="Z240" s="155"/>
      <c r="AA240" s="155" t="str">
        <f>IFERROR(_xlfn.XLOOKUP($A240,Raw_Data!$B:$B,Raw_Data!$OU:$OU),"")</f>
        <v/>
      </c>
      <c r="AB240" s="155" t="str">
        <f>IFERROR(_xlfn.XLOOKUP($A240,Raw_Data!$B:$B,Raw_Data!$I:$I)/1000,"")</f>
        <v/>
      </c>
      <c r="AC240" s="164">
        <f>IFERROR(_xlfn.XLOOKUP($D240,'Modelling New'!$D:$D,'Modelling New'!$P:$P),"")</f>
        <v>5.1899999999999995</v>
      </c>
      <c r="AD240" s="155">
        <f>IFERROR(_xlfn.XLOOKUP($D240,'Modelling New'!$D:$D,'Modelling New'!$T:$T)*1000,"")</f>
        <v>383173.22105809086</v>
      </c>
      <c r="AE240" s="165">
        <f>IFERROR(_xlfn.XLOOKUP($D240,'Modelling New'!$D:$D,'Modelling New'!$O:$O),"")</f>
        <v>0.80846623965629105</v>
      </c>
      <c r="AF240" s="165">
        <f>IFERROR(_xlfn.XLOOKUP($D240,'Modelling New'!$D:$D,'Modelling New'!$W:$W),"")</f>
        <v>0.17483082432567296</v>
      </c>
      <c r="AG240" s="165">
        <f>IFERROR(_xlfn.XLOOKUP($D240,'Modelling New'!$D:$D,'Modelling New'!AE:AE),"")</f>
        <v>0.99750000000000005</v>
      </c>
      <c r="AH240" s="165">
        <f>IFERROR(_xlfn.XLOOKUP($D240,'Modelling New'!$D:$D,'Modelling New'!AF:AF),"")</f>
        <v>0.99750000000000005</v>
      </c>
      <c r="AI240" s="156"/>
      <c r="AJ240" s="156"/>
      <c r="AK240" s="156"/>
      <c r="AL240" s="156"/>
      <c r="AM240" s="156"/>
      <c r="AN240" s="166"/>
      <c r="AO240" s="163"/>
      <c r="AP240" s="163"/>
      <c r="AQ240" s="163"/>
      <c r="AR240" s="155">
        <f>IFERROR(_xlfn.XLOOKUP(Table13[[#This Row],[Month Year]],Modelling[Month],Modelling[Bugt_Capacity]),"")</f>
        <v>91.32</v>
      </c>
      <c r="AS240" s="155"/>
    </row>
    <row r="241" spans="1:45" x14ac:dyDescent="0.35">
      <c r="A241" s="154">
        <f t="shared" si="14"/>
        <v>45984</v>
      </c>
      <c r="B241" s="155">
        <f>YEAR(Table13[[#This Row],[Date]])+IF(MONTH(Table13[[#This Row],[Date]])&gt;=4,1,0)</f>
        <v>2026</v>
      </c>
      <c r="C241" s="156">
        <f>YEAR(Table13[[#This Row],[Date]])</f>
        <v>2025</v>
      </c>
      <c r="D241" s="157">
        <f>Table13[[#This Row],[Date]]-DAY(Table13[[#This Row],[Date]])+1</f>
        <v>45962</v>
      </c>
      <c r="E241" s="156">
        <f t="shared" si="12"/>
        <v>30</v>
      </c>
      <c r="F241" s="158" t="str">
        <f>IFERROR(_xlfn.XLOOKUP($A241,Raw_Data!$B:$B,Raw_Data!$OV:$OV),"")</f>
        <v/>
      </c>
      <c r="G241" s="159" t="str">
        <f>IFERROR(_xlfn.XLOOKUP($A241,Raw_Data!$B:$B,Raw_Data!$OW:$OW),"")</f>
        <v/>
      </c>
      <c r="H241" s="159"/>
      <c r="I241" s="159" t="str">
        <f>IFERROR(_xlfn.XLOOKUP($A241,Raw_Data!$B:$B,Raw_Data!$OX:$OX),"")</f>
        <v/>
      </c>
      <c r="J241" s="159"/>
      <c r="K241" s="159" t="str">
        <f>IFERROR(_xlfn.XLOOKUP($A241,Raw_Data!$B:$B,Raw_Data!NN:NN),"")</f>
        <v/>
      </c>
      <c r="L241" s="159" t="str">
        <f>IFERROR(_xlfn.XLOOKUP($A241,Raw_Data!$B:$B,Raw_Data!OZ:OZ),"")</f>
        <v/>
      </c>
      <c r="M241" s="159" t="str">
        <f>IFERROR(_xlfn.XLOOKUP($A241,Raw_Data!$B:$B,Raw_Data!PA:PA),"")</f>
        <v/>
      </c>
      <c r="N241" s="159" t="str">
        <f>IFERROR(_xlfn.XLOOKUP($A241,Raw_Data!$B:$B,Raw_Data!NQ:NQ),"")</f>
        <v/>
      </c>
      <c r="O241" s="160" t="str">
        <f>IFERROR(1-(SUMIF(PA!$B:$B,$A241,PA!$AI:$AI)/($AA241+SUMIF(PA!$B:$B,$A241,PA!$AI:$AI))),"")</f>
        <v/>
      </c>
      <c r="P241" s="160"/>
      <c r="Q241" s="161"/>
      <c r="R241" s="160" t="str">
        <f>IFERROR(1-(SUMIF(GA!$C:$C,$A241,GA!$X:$X)/($AA241+SUMIF(GA!$C:$C,$A241,GA!$X:$X))),"")</f>
        <v/>
      </c>
      <c r="S241" s="156"/>
      <c r="T241" s="161"/>
      <c r="U241" s="162" t="str">
        <f t="shared" si="13"/>
        <v/>
      </c>
      <c r="V241" s="162" t="str">
        <f>IFERROR(_xlfn.XLOOKUP($A241,Raw_Data!$B:$B,Raw_Data!$PE:$PE),"")</f>
        <v/>
      </c>
      <c r="W241" s="163" t="str">
        <f t="shared" si="15"/>
        <v/>
      </c>
      <c r="X241" s="155" t="str">
        <f>IFERROR(_xlfn.XLOOKUP($A241,Raw_Data!$B:$B,Raw_Data!$PB:$PB),"")</f>
        <v/>
      </c>
      <c r="Y241" s="155" t="str">
        <f>IFERROR(_xlfn.XLOOKUP($A241,Raw_Data!$B:$B,Raw_Data!$OU:$OU),"")</f>
        <v/>
      </c>
      <c r="Z241" s="155"/>
      <c r="AA241" s="155" t="str">
        <f>IFERROR(_xlfn.XLOOKUP($A241,Raw_Data!$B:$B,Raw_Data!$OU:$OU),"")</f>
        <v/>
      </c>
      <c r="AB241" s="155" t="str">
        <f>IFERROR(_xlfn.XLOOKUP($A241,Raw_Data!$B:$B,Raw_Data!$I:$I)/1000,"")</f>
        <v/>
      </c>
      <c r="AC241" s="164">
        <f>IFERROR(_xlfn.XLOOKUP($D241,'Modelling New'!$D:$D,'Modelling New'!$P:$P),"")</f>
        <v>5.1899999999999995</v>
      </c>
      <c r="AD241" s="155">
        <f>IFERROR(_xlfn.XLOOKUP($D241,'Modelling New'!$D:$D,'Modelling New'!$T:$T)*1000,"")</f>
        <v>383173.22105809086</v>
      </c>
      <c r="AE241" s="165">
        <f>IFERROR(_xlfn.XLOOKUP($D241,'Modelling New'!$D:$D,'Modelling New'!$O:$O),"")</f>
        <v>0.80846623965629105</v>
      </c>
      <c r="AF241" s="165">
        <f>IFERROR(_xlfn.XLOOKUP($D241,'Modelling New'!$D:$D,'Modelling New'!$W:$W),"")</f>
        <v>0.17483082432567296</v>
      </c>
      <c r="AG241" s="165">
        <f>IFERROR(_xlfn.XLOOKUP($D241,'Modelling New'!$D:$D,'Modelling New'!AE:AE),"")</f>
        <v>0.99750000000000005</v>
      </c>
      <c r="AH241" s="165">
        <f>IFERROR(_xlfn.XLOOKUP($D241,'Modelling New'!$D:$D,'Modelling New'!AF:AF),"")</f>
        <v>0.99750000000000005</v>
      </c>
      <c r="AI241" s="156"/>
      <c r="AJ241" s="156"/>
      <c r="AK241" s="156"/>
      <c r="AL241" s="156"/>
      <c r="AM241" s="156"/>
      <c r="AN241" s="166"/>
      <c r="AO241" s="163"/>
      <c r="AP241" s="163"/>
      <c r="AQ241" s="163"/>
      <c r="AR241" s="155">
        <f>IFERROR(_xlfn.XLOOKUP(Table13[[#This Row],[Month Year]],Modelling[Month],Modelling[Bugt_Capacity]),"")</f>
        <v>91.32</v>
      </c>
      <c r="AS241" s="155"/>
    </row>
    <row r="242" spans="1:45" x14ac:dyDescent="0.35">
      <c r="A242" s="154">
        <f t="shared" si="14"/>
        <v>45985</v>
      </c>
      <c r="B242" s="155">
        <f>YEAR(Table13[[#This Row],[Date]])+IF(MONTH(Table13[[#This Row],[Date]])&gt;=4,1,0)</f>
        <v>2026</v>
      </c>
      <c r="C242" s="156">
        <f>YEAR(Table13[[#This Row],[Date]])</f>
        <v>2025</v>
      </c>
      <c r="D242" s="157">
        <f>Table13[[#This Row],[Date]]-DAY(Table13[[#This Row],[Date]])+1</f>
        <v>45962</v>
      </c>
      <c r="E242" s="156">
        <f t="shared" si="12"/>
        <v>30</v>
      </c>
      <c r="F242" s="158" t="str">
        <f>IFERROR(_xlfn.XLOOKUP($A242,Raw_Data!$B:$B,Raw_Data!$OV:$OV),"")</f>
        <v/>
      </c>
      <c r="G242" s="159" t="str">
        <f>IFERROR(_xlfn.XLOOKUP($A242,Raw_Data!$B:$B,Raw_Data!$OW:$OW),"")</f>
        <v/>
      </c>
      <c r="H242" s="159"/>
      <c r="I242" s="159" t="str">
        <f>IFERROR(_xlfn.XLOOKUP($A242,Raw_Data!$B:$B,Raw_Data!$OX:$OX),"")</f>
        <v/>
      </c>
      <c r="J242" s="159"/>
      <c r="K242" s="159" t="str">
        <f>IFERROR(_xlfn.XLOOKUP($A242,Raw_Data!$B:$B,Raw_Data!NN:NN),"")</f>
        <v/>
      </c>
      <c r="L242" s="159" t="str">
        <f>IFERROR(_xlfn.XLOOKUP($A242,Raw_Data!$B:$B,Raw_Data!OZ:OZ),"")</f>
        <v/>
      </c>
      <c r="M242" s="159" t="str">
        <f>IFERROR(_xlfn.XLOOKUP($A242,Raw_Data!$B:$B,Raw_Data!PA:PA),"")</f>
        <v/>
      </c>
      <c r="N242" s="159" t="str">
        <f>IFERROR(_xlfn.XLOOKUP($A242,Raw_Data!$B:$B,Raw_Data!NQ:NQ),"")</f>
        <v/>
      </c>
      <c r="O242" s="160" t="str">
        <f>IFERROR(1-(SUMIF(PA!$B:$B,$A242,PA!$AI:$AI)/($AA242+SUMIF(PA!$B:$B,$A242,PA!$AI:$AI))),"")</f>
        <v/>
      </c>
      <c r="P242" s="160"/>
      <c r="Q242" s="161"/>
      <c r="R242" s="160" t="str">
        <f>IFERROR(1-(SUMIF(GA!$C:$C,$A242,GA!$X:$X)/($AA242+SUMIF(GA!$C:$C,$A242,GA!$X:$X))),"")</f>
        <v/>
      </c>
      <c r="S242" s="156"/>
      <c r="T242" s="161"/>
      <c r="U242" s="162" t="str">
        <f t="shared" si="13"/>
        <v/>
      </c>
      <c r="V242" s="162" t="str">
        <f>IFERROR(_xlfn.XLOOKUP($A242,Raw_Data!$B:$B,Raw_Data!$PE:$PE),"")</f>
        <v/>
      </c>
      <c r="W242" s="163" t="str">
        <f t="shared" si="15"/>
        <v/>
      </c>
      <c r="X242" s="155" t="str">
        <f>IFERROR(_xlfn.XLOOKUP($A242,Raw_Data!$B:$B,Raw_Data!$PB:$PB),"")</f>
        <v/>
      </c>
      <c r="Y242" s="155" t="str">
        <f>IFERROR(_xlfn.XLOOKUP($A242,Raw_Data!$B:$B,Raw_Data!$OU:$OU),"")</f>
        <v/>
      </c>
      <c r="Z242" s="155"/>
      <c r="AA242" s="155" t="str">
        <f>IFERROR(_xlfn.XLOOKUP($A242,Raw_Data!$B:$B,Raw_Data!$OU:$OU),"")</f>
        <v/>
      </c>
      <c r="AB242" s="155" t="str">
        <f>IFERROR(_xlfn.XLOOKUP($A242,Raw_Data!$B:$B,Raw_Data!$I:$I)/1000,"")</f>
        <v/>
      </c>
      <c r="AC242" s="164">
        <f>IFERROR(_xlfn.XLOOKUP($D242,'Modelling New'!$D:$D,'Modelling New'!$P:$P),"")</f>
        <v>5.1899999999999995</v>
      </c>
      <c r="AD242" s="155">
        <f>IFERROR(_xlfn.XLOOKUP($D242,'Modelling New'!$D:$D,'Modelling New'!$T:$T)*1000,"")</f>
        <v>383173.22105809086</v>
      </c>
      <c r="AE242" s="165">
        <f>IFERROR(_xlfn.XLOOKUP($D242,'Modelling New'!$D:$D,'Modelling New'!$O:$O),"")</f>
        <v>0.80846623965629105</v>
      </c>
      <c r="AF242" s="165">
        <f>IFERROR(_xlfn.XLOOKUP($D242,'Modelling New'!$D:$D,'Modelling New'!$W:$W),"")</f>
        <v>0.17483082432567296</v>
      </c>
      <c r="AG242" s="165">
        <f>IFERROR(_xlfn.XLOOKUP($D242,'Modelling New'!$D:$D,'Modelling New'!AE:AE),"")</f>
        <v>0.99750000000000005</v>
      </c>
      <c r="AH242" s="165">
        <f>IFERROR(_xlfn.XLOOKUP($D242,'Modelling New'!$D:$D,'Modelling New'!AF:AF),"")</f>
        <v>0.99750000000000005</v>
      </c>
      <c r="AI242" s="156"/>
      <c r="AJ242" s="156"/>
      <c r="AK242" s="156"/>
      <c r="AL242" s="156"/>
      <c r="AM242" s="156"/>
      <c r="AN242" s="166"/>
      <c r="AO242" s="163"/>
      <c r="AP242" s="163"/>
      <c r="AQ242" s="163"/>
      <c r="AR242" s="155">
        <f>IFERROR(_xlfn.XLOOKUP(Table13[[#This Row],[Month Year]],Modelling[Month],Modelling[Bugt_Capacity]),"")</f>
        <v>91.32</v>
      </c>
      <c r="AS242" s="155"/>
    </row>
    <row r="243" spans="1:45" x14ac:dyDescent="0.35">
      <c r="A243" s="154">
        <f t="shared" si="14"/>
        <v>45986</v>
      </c>
      <c r="B243" s="155">
        <f>YEAR(Table13[[#This Row],[Date]])+IF(MONTH(Table13[[#This Row],[Date]])&gt;=4,1,0)</f>
        <v>2026</v>
      </c>
      <c r="C243" s="156">
        <f>YEAR(Table13[[#This Row],[Date]])</f>
        <v>2025</v>
      </c>
      <c r="D243" s="157">
        <f>Table13[[#This Row],[Date]]-DAY(Table13[[#This Row],[Date]])+1</f>
        <v>45962</v>
      </c>
      <c r="E243" s="156">
        <f t="shared" si="12"/>
        <v>30</v>
      </c>
      <c r="F243" s="158" t="str">
        <f>IFERROR(_xlfn.XLOOKUP($A243,Raw_Data!$B:$B,Raw_Data!$OV:$OV),"")</f>
        <v/>
      </c>
      <c r="G243" s="159" t="str">
        <f>IFERROR(_xlfn.XLOOKUP($A243,Raw_Data!$B:$B,Raw_Data!$OW:$OW),"")</f>
        <v/>
      </c>
      <c r="H243" s="159"/>
      <c r="I243" s="159" t="str">
        <f>IFERROR(_xlfn.XLOOKUP($A243,Raw_Data!$B:$B,Raw_Data!$OX:$OX),"")</f>
        <v/>
      </c>
      <c r="J243" s="159"/>
      <c r="K243" s="159" t="str">
        <f>IFERROR(_xlfn.XLOOKUP($A243,Raw_Data!$B:$B,Raw_Data!NN:NN),"")</f>
        <v/>
      </c>
      <c r="L243" s="159" t="str">
        <f>IFERROR(_xlfn.XLOOKUP($A243,Raw_Data!$B:$B,Raw_Data!OZ:OZ),"")</f>
        <v/>
      </c>
      <c r="M243" s="159" t="str">
        <f>IFERROR(_xlfn.XLOOKUP($A243,Raw_Data!$B:$B,Raw_Data!PA:PA),"")</f>
        <v/>
      </c>
      <c r="N243" s="159" t="str">
        <f>IFERROR(_xlfn.XLOOKUP($A243,Raw_Data!$B:$B,Raw_Data!NQ:NQ),"")</f>
        <v/>
      </c>
      <c r="O243" s="160" t="str">
        <f>IFERROR(1-(SUMIF(PA!$B:$B,$A243,PA!$AI:$AI)/($AA243+SUMIF(PA!$B:$B,$A243,PA!$AI:$AI))),"")</f>
        <v/>
      </c>
      <c r="P243" s="160"/>
      <c r="Q243" s="161"/>
      <c r="R243" s="160" t="str">
        <f>IFERROR(1-(SUMIF(GA!$C:$C,$A243,GA!$X:$X)/($AA243+SUMIF(GA!$C:$C,$A243,GA!$X:$X))),"")</f>
        <v/>
      </c>
      <c r="S243" s="156"/>
      <c r="T243" s="161"/>
      <c r="U243" s="162" t="str">
        <f t="shared" si="13"/>
        <v/>
      </c>
      <c r="V243" s="162" t="str">
        <f>IFERROR(_xlfn.XLOOKUP($A243,Raw_Data!$B:$B,Raw_Data!$PE:$PE),"")</f>
        <v/>
      </c>
      <c r="W243" s="163" t="str">
        <f t="shared" si="15"/>
        <v/>
      </c>
      <c r="X243" s="155" t="str">
        <f>IFERROR(_xlfn.XLOOKUP($A243,Raw_Data!$B:$B,Raw_Data!$PB:$PB),"")</f>
        <v/>
      </c>
      <c r="Y243" s="155" t="str">
        <f>IFERROR(_xlfn.XLOOKUP($A243,Raw_Data!$B:$B,Raw_Data!$OU:$OU),"")</f>
        <v/>
      </c>
      <c r="Z243" s="155"/>
      <c r="AA243" s="155" t="str">
        <f>IFERROR(_xlfn.XLOOKUP($A243,Raw_Data!$B:$B,Raw_Data!$OU:$OU),"")</f>
        <v/>
      </c>
      <c r="AB243" s="155" t="str">
        <f>IFERROR(_xlfn.XLOOKUP($A243,Raw_Data!$B:$B,Raw_Data!$I:$I)/1000,"")</f>
        <v/>
      </c>
      <c r="AC243" s="164">
        <f>IFERROR(_xlfn.XLOOKUP($D243,'Modelling New'!$D:$D,'Modelling New'!$P:$P),"")</f>
        <v>5.1899999999999995</v>
      </c>
      <c r="AD243" s="155">
        <f>IFERROR(_xlfn.XLOOKUP($D243,'Modelling New'!$D:$D,'Modelling New'!$T:$T)*1000,"")</f>
        <v>383173.22105809086</v>
      </c>
      <c r="AE243" s="165">
        <f>IFERROR(_xlfn.XLOOKUP($D243,'Modelling New'!$D:$D,'Modelling New'!$O:$O),"")</f>
        <v>0.80846623965629105</v>
      </c>
      <c r="AF243" s="165">
        <f>IFERROR(_xlfn.XLOOKUP($D243,'Modelling New'!$D:$D,'Modelling New'!$W:$W),"")</f>
        <v>0.17483082432567296</v>
      </c>
      <c r="AG243" s="165">
        <f>IFERROR(_xlfn.XLOOKUP($D243,'Modelling New'!$D:$D,'Modelling New'!AE:AE),"")</f>
        <v>0.99750000000000005</v>
      </c>
      <c r="AH243" s="165">
        <f>IFERROR(_xlfn.XLOOKUP($D243,'Modelling New'!$D:$D,'Modelling New'!AF:AF),"")</f>
        <v>0.99750000000000005</v>
      </c>
      <c r="AI243" s="156"/>
      <c r="AJ243" s="156"/>
      <c r="AK243" s="156"/>
      <c r="AL243" s="156"/>
      <c r="AM243" s="156"/>
      <c r="AN243" s="166"/>
      <c r="AO243" s="163"/>
      <c r="AP243" s="163"/>
      <c r="AQ243" s="163"/>
      <c r="AR243" s="155">
        <f>IFERROR(_xlfn.XLOOKUP(Table13[[#This Row],[Month Year]],Modelling[Month],Modelling[Bugt_Capacity]),"")</f>
        <v>91.32</v>
      </c>
      <c r="AS243" s="155"/>
    </row>
    <row r="244" spans="1:45" x14ac:dyDescent="0.35">
      <c r="A244" s="154">
        <f t="shared" si="14"/>
        <v>45987</v>
      </c>
      <c r="B244" s="155">
        <f>YEAR(Table13[[#This Row],[Date]])+IF(MONTH(Table13[[#This Row],[Date]])&gt;=4,1,0)</f>
        <v>2026</v>
      </c>
      <c r="C244" s="156">
        <f>YEAR(Table13[[#This Row],[Date]])</f>
        <v>2025</v>
      </c>
      <c r="D244" s="157">
        <f>Table13[[#This Row],[Date]]-DAY(Table13[[#This Row],[Date]])+1</f>
        <v>45962</v>
      </c>
      <c r="E244" s="156">
        <f t="shared" si="12"/>
        <v>30</v>
      </c>
      <c r="F244" s="158" t="str">
        <f>IFERROR(_xlfn.XLOOKUP($A244,Raw_Data!$B:$B,Raw_Data!$OV:$OV),"")</f>
        <v/>
      </c>
      <c r="G244" s="159" t="str">
        <f>IFERROR(_xlfn.XLOOKUP($A244,Raw_Data!$B:$B,Raw_Data!$OW:$OW),"")</f>
        <v/>
      </c>
      <c r="H244" s="159"/>
      <c r="I244" s="159" t="str">
        <f>IFERROR(_xlfn.XLOOKUP($A244,Raw_Data!$B:$B,Raw_Data!$OX:$OX),"")</f>
        <v/>
      </c>
      <c r="J244" s="159"/>
      <c r="K244" s="159" t="str">
        <f>IFERROR(_xlfn.XLOOKUP($A244,Raw_Data!$B:$B,Raw_Data!NN:NN),"")</f>
        <v/>
      </c>
      <c r="L244" s="159" t="str">
        <f>IFERROR(_xlfn.XLOOKUP($A244,Raw_Data!$B:$B,Raw_Data!OZ:OZ),"")</f>
        <v/>
      </c>
      <c r="M244" s="159" t="str">
        <f>IFERROR(_xlfn.XLOOKUP($A244,Raw_Data!$B:$B,Raw_Data!PA:PA),"")</f>
        <v/>
      </c>
      <c r="N244" s="159" t="str">
        <f>IFERROR(_xlfn.XLOOKUP($A244,Raw_Data!$B:$B,Raw_Data!NQ:NQ),"")</f>
        <v/>
      </c>
      <c r="O244" s="160" t="str">
        <f>IFERROR(1-(SUMIF(PA!$B:$B,$A244,PA!$AI:$AI)/($AA244+SUMIF(PA!$B:$B,$A244,PA!$AI:$AI))),"")</f>
        <v/>
      </c>
      <c r="P244" s="160"/>
      <c r="Q244" s="161"/>
      <c r="R244" s="160" t="str">
        <f>IFERROR(1-(SUMIF(GA!$C:$C,$A244,GA!$X:$X)/($AA244+SUMIF(GA!$C:$C,$A244,GA!$X:$X))),"")</f>
        <v/>
      </c>
      <c r="S244" s="156"/>
      <c r="T244" s="161"/>
      <c r="U244" s="162" t="str">
        <f t="shared" si="13"/>
        <v/>
      </c>
      <c r="V244" s="162" t="str">
        <f>IFERROR(_xlfn.XLOOKUP($A244,Raw_Data!$B:$B,Raw_Data!$PE:$PE),"")</f>
        <v/>
      </c>
      <c r="W244" s="163" t="str">
        <f t="shared" si="15"/>
        <v/>
      </c>
      <c r="X244" s="155" t="str">
        <f>IFERROR(_xlfn.XLOOKUP($A244,Raw_Data!$B:$B,Raw_Data!$PB:$PB),"")</f>
        <v/>
      </c>
      <c r="Y244" s="155" t="str">
        <f>IFERROR(_xlfn.XLOOKUP($A244,Raw_Data!$B:$B,Raw_Data!$OU:$OU),"")</f>
        <v/>
      </c>
      <c r="Z244" s="155"/>
      <c r="AA244" s="155" t="str">
        <f>IFERROR(_xlfn.XLOOKUP($A244,Raw_Data!$B:$B,Raw_Data!$OU:$OU),"")</f>
        <v/>
      </c>
      <c r="AB244" s="155" t="str">
        <f>IFERROR(_xlfn.XLOOKUP($A244,Raw_Data!$B:$B,Raw_Data!$I:$I)/1000,"")</f>
        <v/>
      </c>
      <c r="AC244" s="164">
        <f>IFERROR(_xlfn.XLOOKUP($D244,'Modelling New'!$D:$D,'Modelling New'!$P:$P),"")</f>
        <v>5.1899999999999995</v>
      </c>
      <c r="AD244" s="155">
        <f>IFERROR(_xlfn.XLOOKUP($D244,'Modelling New'!$D:$D,'Modelling New'!$T:$T)*1000,"")</f>
        <v>383173.22105809086</v>
      </c>
      <c r="AE244" s="165">
        <f>IFERROR(_xlfn.XLOOKUP($D244,'Modelling New'!$D:$D,'Modelling New'!$O:$O),"")</f>
        <v>0.80846623965629105</v>
      </c>
      <c r="AF244" s="165">
        <f>IFERROR(_xlfn.XLOOKUP($D244,'Modelling New'!$D:$D,'Modelling New'!$W:$W),"")</f>
        <v>0.17483082432567296</v>
      </c>
      <c r="AG244" s="165">
        <f>IFERROR(_xlfn.XLOOKUP($D244,'Modelling New'!$D:$D,'Modelling New'!AE:AE),"")</f>
        <v>0.99750000000000005</v>
      </c>
      <c r="AH244" s="165">
        <f>IFERROR(_xlfn.XLOOKUP($D244,'Modelling New'!$D:$D,'Modelling New'!AF:AF),"")</f>
        <v>0.99750000000000005</v>
      </c>
      <c r="AI244" s="156"/>
      <c r="AJ244" s="156"/>
      <c r="AK244" s="156"/>
      <c r="AL244" s="156"/>
      <c r="AM244" s="156"/>
      <c r="AN244" s="166"/>
      <c r="AO244" s="163"/>
      <c r="AP244" s="163"/>
      <c r="AQ244" s="163"/>
      <c r="AR244" s="155">
        <f>IFERROR(_xlfn.XLOOKUP(Table13[[#This Row],[Month Year]],Modelling[Month],Modelling[Bugt_Capacity]),"")</f>
        <v>91.32</v>
      </c>
      <c r="AS244" s="155"/>
    </row>
    <row r="245" spans="1:45" x14ac:dyDescent="0.35">
      <c r="A245" s="154">
        <f t="shared" si="14"/>
        <v>45988</v>
      </c>
      <c r="B245" s="155">
        <f>YEAR(Table13[[#This Row],[Date]])+IF(MONTH(Table13[[#This Row],[Date]])&gt;=4,1,0)</f>
        <v>2026</v>
      </c>
      <c r="C245" s="156">
        <f>YEAR(Table13[[#This Row],[Date]])</f>
        <v>2025</v>
      </c>
      <c r="D245" s="157">
        <f>Table13[[#This Row],[Date]]-DAY(Table13[[#This Row],[Date]])+1</f>
        <v>45962</v>
      </c>
      <c r="E245" s="156">
        <f t="shared" si="12"/>
        <v>30</v>
      </c>
      <c r="F245" s="158" t="str">
        <f>IFERROR(_xlfn.XLOOKUP($A245,Raw_Data!$B:$B,Raw_Data!$OV:$OV),"")</f>
        <v/>
      </c>
      <c r="G245" s="159" t="str">
        <f>IFERROR(_xlfn.XLOOKUP($A245,Raw_Data!$B:$B,Raw_Data!$OW:$OW),"")</f>
        <v/>
      </c>
      <c r="H245" s="159"/>
      <c r="I245" s="159" t="str">
        <f>IFERROR(_xlfn.XLOOKUP($A245,Raw_Data!$B:$B,Raw_Data!$OX:$OX),"")</f>
        <v/>
      </c>
      <c r="J245" s="159"/>
      <c r="K245" s="159" t="str">
        <f>IFERROR(_xlfn.XLOOKUP($A245,Raw_Data!$B:$B,Raw_Data!NN:NN),"")</f>
        <v/>
      </c>
      <c r="L245" s="159" t="str">
        <f>IFERROR(_xlfn.XLOOKUP($A245,Raw_Data!$B:$B,Raw_Data!OZ:OZ),"")</f>
        <v/>
      </c>
      <c r="M245" s="159" t="str">
        <f>IFERROR(_xlfn.XLOOKUP($A245,Raw_Data!$B:$B,Raw_Data!PA:PA),"")</f>
        <v/>
      </c>
      <c r="N245" s="159" t="str">
        <f>IFERROR(_xlfn.XLOOKUP($A245,Raw_Data!$B:$B,Raw_Data!NQ:NQ),"")</f>
        <v/>
      </c>
      <c r="O245" s="160" t="str">
        <f>IFERROR(1-(SUMIF(PA!$B:$B,$A245,PA!$AI:$AI)/($AA245+SUMIF(PA!$B:$B,$A245,PA!$AI:$AI))),"")</f>
        <v/>
      </c>
      <c r="P245" s="160"/>
      <c r="Q245" s="161"/>
      <c r="R245" s="160" t="str">
        <f>IFERROR(1-(SUMIF(GA!$C:$C,$A245,GA!$X:$X)/($AA245+SUMIF(GA!$C:$C,$A245,GA!$X:$X))),"")</f>
        <v/>
      </c>
      <c r="S245" s="156"/>
      <c r="T245" s="161"/>
      <c r="U245" s="162" t="str">
        <f t="shared" si="13"/>
        <v/>
      </c>
      <c r="V245" s="162" t="str">
        <f>IFERROR(_xlfn.XLOOKUP($A245,Raw_Data!$B:$B,Raw_Data!$PE:$PE),"")</f>
        <v/>
      </c>
      <c r="W245" s="163" t="str">
        <f t="shared" si="15"/>
        <v/>
      </c>
      <c r="X245" s="155" t="str">
        <f>IFERROR(_xlfn.XLOOKUP($A245,Raw_Data!$B:$B,Raw_Data!$PB:$PB),"")</f>
        <v/>
      </c>
      <c r="Y245" s="155" t="str">
        <f>IFERROR(_xlfn.XLOOKUP($A245,Raw_Data!$B:$B,Raw_Data!$OU:$OU),"")</f>
        <v/>
      </c>
      <c r="Z245" s="155"/>
      <c r="AA245" s="155" t="str">
        <f>IFERROR(_xlfn.XLOOKUP($A245,Raw_Data!$B:$B,Raw_Data!$OU:$OU),"")</f>
        <v/>
      </c>
      <c r="AB245" s="155" t="str">
        <f>IFERROR(_xlfn.XLOOKUP($A245,Raw_Data!$B:$B,Raw_Data!$I:$I)/1000,"")</f>
        <v/>
      </c>
      <c r="AC245" s="164">
        <f>IFERROR(_xlfn.XLOOKUP($D245,'Modelling New'!$D:$D,'Modelling New'!$P:$P),"")</f>
        <v>5.1899999999999995</v>
      </c>
      <c r="AD245" s="155">
        <f>IFERROR(_xlfn.XLOOKUP($D245,'Modelling New'!$D:$D,'Modelling New'!$T:$T)*1000,"")</f>
        <v>383173.22105809086</v>
      </c>
      <c r="AE245" s="165">
        <f>IFERROR(_xlfn.XLOOKUP($D245,'Modelling New'!$D:$D,'Modelling New'!$O:$O),"")</f>
        <v>0.80846623965629105</v>
      </c>
      <c r="AF245" s="165">
        <f>IFERROR(_xlfn.XLOOKUP($D245,'Modelling New'!$D:$D,'Modelling New'!$W:$W),"")</f>
        <v>0.17483082432567296</v>
      </c>
      <c r="AG245" s="165">
        <f>IFERROR(_xlfn.XLOOKUP($D245,'Modelling New'!$D:$D,'Modelling New'!AE:AE),"")</f>
        <v>0.99750000000000005</v>
      </c>
      <c r="AH245" s="165">
        <f>IFERROR(_xlfn.XLOOKUP($D245,'Modelling New'!$D:$D,'Modelling New'!AF:AF),"")</f>
        <v>0.99750000000000005</v>
      </c>
      <c r="AI245" s="156"/>
      <c r="AJ245" s="156"/>
      <c r="AK245" s="156"/>
      <c r="AL245" s="156"/>
      <c r="AM245" s="156"/>
      <c r="AN245" s="166"/>
      <c r="AO245" s="163"/>
      <c r="AP245" s="163"/>
      <c r="AQ245" s="163"/>
      <c r="AR245" s="155">
        <f>IFERROR(_xlfn.XLOOKUP(Table13[[#This Row],[Month Year]],Modelling[Month],Modelling[Bugt_Capacity]),"")</f>
        <v>91.32</v>
      </c>
      <c r="AS245" s="155"/>
    </row>
    <row r="246" spans="1:45" x14ac:dyDescent="0.35">
      <c r="A246" s="154">
        <f t="shared" si="14"/>
        <v>45989</v>
      </c>
      <c r="B246" s="155">
        <f>YEAR(Table13[[#This Row],[Date]])+IF(MONTH(Table13[[#This Row],[Date]])&gt;=4,1,0)</f>
        <v>2026</v>
      </c>
      <c r="C246" s="156">
        <f>YEAR(Table13[[#This Row],[Date]])</f>
        <v>2025</v>
      </c>
      <c r="D246" s="157">
        <f>Table13[[#This Row],[Date]]-DAY(Table13[[#This Row],[Date]])+1</f>
        <v>45962</v>
      </c>
      <c r="E246" s="156">
        <f t="shared" si="12"/>
        <v>30</v>
      </c>
      <c r="F246" s="158" t="str">
        <f>IFERROR(_xlfn.XLOOKUP($A246,Raw_Data!$B:$B,Raw_Data!$OV:$OV),"")</f>
        <v/>
      </c>
      <c r="G246" s="159" t="str">
        <f>IFERROR(_xlfn.XLOOKUP($A246,Raw_Data!$B:$B,Raw_Data!$OW:$OW),"")</f>
        <v/>
      </c>
      <c r="H246" s="159"/>
      <c r="I246" s="159" t="str">
        <f>IFERROR(_xlfn.XLOOKUP($A246,Raw_Data!$B:$B,Raw_Data!$OX:$OX),"")</f>
        <v/>
      </c>
      <c r="J246" s="159"/>
      <c r="K246" s="159" t="str">
        <f>IFERROR(_xlfn.XLOOKUP($A246,Raw_Data!$B:$B,Raw_Data!NN:NN),"")</f>
        <v/>
      </c>
      <c r="L246" s="159" t="str">
        <f>IFERROR(_xlfn.XLOOKUP($A246,Raw_Data!$B:$B,Raw_Data!OZ:OZ),"")</f>
        <v/>
      </c>
      <c r="M246" s="159" t="str">
        <f>IFERROR(_xlfn.XLOOKUP($A246,Raw_Data!$B:$B,Raw_Data!PA:PA),"")</f>
        <v/>
      </c>
      <c r="N246" s="159" t="str">
        <f>IFERROR(_xlfn.XLOOKUP($A246,Raw_Data!$B:$B,Raw_Data!NQ:NQ),"")</f>
        <v/>
      </c>
      <c r="O246" s="160" t="str">
        <f>IFERROR(1-(SUMIF(PA!$B:$B,$A246,PA!$AI:$AI)/($AA246+SUMIF(PA!$B:$B,$A246,PA!$AI:$AI))),"")</f>
        <v/>
      </c>
      <c r="P246" s="160"/>
      <c r="Q246" s="161"/>
      <c r="R246" s="160" t="str">
        <f>IFERROR(1-(SUMIF(GA!$C:$C,$A246,GA!$X:$X)/($AA246+SUMIF(GA!$C:$C,$A246,GA!$X:$X))),"")</f>
        <v/>
      </c>
      <c r="S246" s="156"/>
      <c r="T246" s="161"/>
      <c r="U246" s="162" t="str">
        <f t="shared" si="13"/>
        <v/>
      </c>
      <c r="V246" s="162" t="str">
        <f>IFERROR(_xlfn.XLOOKUP($A246,Raw_Data!$B:$B,Raw_Data!$PE:$PE),"")</f>
        <v/>
      </c>
      <c r="W246" s="163" t="str">
        <f t="shared" si="15"/>
        <v/>
      </c>
      <c r="X246" s="155" t="str">
        <f>IFERROR(_xlfn.XLOOKUP($A246,Raw_Data!$B:$B,Raw_Data!$PB:$PB),"")</f>
        <v/>
      </c>
      <c r="Y246" s="155" t="str">
        <f>IFERROR(_xlfn.XLOOKUP($A246,Raw_Data!$B:$B,Raw_Data!$OU:$OU),"")</f>
        <v/>
      </c>
      <c r="Z246" s="155"/>
      <c r="AA246" s="155" t="str">
        <f>IFERROR(_xlfn.XLOOKUP($A246,Raw_Data!$B:$B,Raw_Data!$OU:$OU),"")</f>
        <v/>
      </c>
      <c r="AB246" s="155" t="str">
        <f>IFERROR(_xlfn.XLOOKUP($A246,Raw_Data!$B:$B,Raw_Data!$I:$I)/1000,"")</f>
        <v/>
      </c>
      <c r="AC246" s="164">
        <f>IFERROR(_xlfn.XLOOKUP($D246,'Modelling New'!$D:$D,'Modelling New'!$P:$P),"")</f>
        <v>5.1899999999999995</v>
      </c>
      <c r="AD246" s="155">
        <f>IFERROR(_xlfn.XLOOKUP($D246,'Modelling New'!$D:$D,'Modelling New'!$T:$T)*1000,"")</f>
        <v>383173.22105809086</v>
      </c>
      <c r="AE246" s="165">
        <f>IFERROR(_xlfn.XLOOKUP($D246,'Modelling New'!$D:$D,'Modelling New'!$O:$O),"")</f>
        <v>0.80846623965629105</v>
      </c>
      <c r="AF246" s="165">
        <f>IFERROR(_xlfn.XLOOKUP($D246,'Modelling New'!$D:$D,'Modelling New'!$W:$W),"")</f>
        <v>0.17483082432567296</v>
      </c>
      <c r="AG246" s="165">
        <f>IFERROR(_xlfn.XLOOKUP($D246,'Modelling New'!$D:$D,'Modelling New'!AE:AE),"")</f>
        <v>0.99750000000000005</v>
      </c>
      <c r="AH246" s="165">
        <f>IFERROR(_xlfn.XLOOKUP($D246,'Modelling New'!$D:$D,'Modelling New'!AF:AF),"")</f>
        <v>0.99750000000000005</v>
      </c>
      <c r="AI246" s="156"/>
      <c r="AJ246" s="156"/>
      <c r="AK246" s="156"/>
      <c r="AL246" s="156"/>
      <c r="AM246" s="156"/>
      <c r="AN246" s="166"/>
      <c r="AO246" s="163"/>
      <c r="AP246" s="163"/>
      <c r="AQ246" s="163"/>
      <c r="AR246" s="155">
        <f>IFERROR(_xlfn.XLOOKUP(Table13[[#This Row],[Month Year]],Modelling[Month],Modelling[Bugt_Capacity]),"")</f>
        <v>91.32</v>
      </c>
      <c r="AS246" s="155"/>
    </row>
    <row r="247" spans="1:45" x14ac:dyDescent="0.35">
      <c r="A247" s="154">
        <f t="shared" si="14"/>
        <v>45990</v>
      </c>
      <c r="B247" s="155">
        <f>YEAR(Table13[[#This Row],[Date]])+IF(MONTH(Table13[[#This Row],[Date]])&gt;=4,1,0)</f>
        <v>2026</v>
      </c>
      <c r="C247" s="156">
        <f>YEAR(Table13[[#This Row],[Date]])</f>
        <v>2025</v>
      </c>
      <c r="D247" s="157">
        <f>Table13[[#This Row],[Date]]-DAY(Table13[[#This Row],[Date]])+1</f>
        <v>45962</v>
      </c>
      <c r="E247" s="156">
        <f t="shared" ref="E247:E310" si="16">DAY(EOMONTH(A247,0))</f>
        <v>30</v>
      </c>
      <c r="F247" s="158" t="str">
        <f>IFERROR(_xlfn.XLOOKUP($A247,Raw_Data!$B:$B,Raw_Data!$OV:$OV),"")</f>
        <v/>
      </c>
      <c r="G247" s="159" t="str">
        <f>IFERROR(_xlfn.XLOOKUP($A247,Raw_Data!$B:$B,Raw_Data!$OW:$OW),"")</f>
        <v/>
      </c>
      <c r="H247" s="159"/>
      <c r="I247" s="159" t="str">
        <f>IFERROR(_xlfn.XLOOKUP($A247,Raw_Data!$B:$B,Raw_Data!$OX:$OX),"")</f>
        <v/>
      </c>
      <c r="J247" s="159"/>
      <c r="K247" s="159" t="str">
        <f>IFERROR(_xlfn.XLOOKUP($A247,Raw_Data!$B:$B,Raw_Data!NN:NN),"")</f>
        <v/>
      </c>
      <c r="L247" s="159" t="str">
        <f>IFERROR(_xlfn.XLOOKUP($A247,Raw_Data!$B:$B,Raw_Data!OZ:OZ),"")</f>
        <v/>
      </c>
      <c r="M247" s="159" t="str">
        <f>IFERROR(_xlfn.XLOOKUP($A247,Raw_Data!$B:$B,Raw_Data!PA:PA),"")</f>
        <v/>
      </c>
      <c r="N247" s="159" t="str">
        <f>IFERROR(_xlfn.XLOOKUP($A247,Raw_Data!$B:$B,Raw_Data!NQ:NQ),"")</f>
        <v/>
      </c>
      <c r="O247" s="160" t="str">
        <f>IFERROR(1-(SUMIF(PA!$B:$B,$A247,PA!$AI:$AI)/($AA247+SUMIF(PA!$B:$B,$A247,PA!$AI:$AI))),"")</f>
        <v/>
      </c>
      <c r="P247" s="160"/>
      <c r="Q247" s="161"/>
      <c r="R247" s="160" t="str">
        <f>IFERROR(1-(SUMIF(GA!$C:$C,$A247,GA!$X:$X)/($AA247+SUMIF(GA!$C:$C,$A247,GA!$X:$X))),"")</f>
        <v/>
      </c>
      <c r="S247" s="156"/>
      <c r="T247" s="161"/>
      <c r="U247" s="162" t="str">
        <f t="shared" ref="U247:U310" si="17">IFERROR(AA247/I247/AB247/1000,"")</f>
        <v/>
      </c>
      <c r="V247" s="162" t="str">
        <f>IFERROR(_xlfn.XLOOKUP($A247,Raw_Data!$B:$B,Raw_Data!$PE:$PE),"")</f>
        <v/>
      </c>
      <c r="W247" s="163" t="str">
        <f t="shared" si="15"/>
        <v/>
      </c>
      <c r="X247" s="155" t="str">
        <f>IFERROR(_xlfn.XLOOKUP($A247,Raw_Data!$B:$B,Raw_Data!$PB:$PB),"")</f>
        <v/>
      </c>
      <c r="Y247" s="155" t="str">
        <f>IFERROR(_xlfn.XLOOKUP($A247,Raw_Data!$B:$B,Raw_Data!$OU:$OU),"")</f>
        <v/>
      </c>
      <c r="Z247" s="155"/>
      <c r="AA247" s="155" t="str">
        <f>IFERROR(_xlfn.XLOOKUP($A247,Raw_Data!$B:$B,Raw_Data!$OU:$OU),"")</f>
        <v/>
      </c>
      <c r="AB247" s="155" t="str">
        <f>IFERROR(_xlfn.XLOOKUP($A247,Raw_Data!$B:$B,Raw_Data!$I:$I)/1000,"")</f>
        <v/>
      </c>
      <c r="AC247" s="164">
        <f>IFERROR(_xlfn.XLOOKUP($D247,'Modelling New'!$D:$D,'Modelling New'!$P:$P),"")</f>
        <v>5.1899999999999995</v>
      </c>
      <c r="AD247" s="155">
        <f>IFERROR(_xlfn.XLOOKUP($D247,'Modelling New'!$D:$D,'Modelling New'!$T:$T)*1000,"")</f>
        <v>383173.22105809086</v>
      </c>
      <c r="AE247" s="165">
        <f>IFERROR(_xlfn.XLOOKUP($D247,'Modelling New'!$D:$D,'Modelling New'!$O:$O),"")</f>
        <v>0.80846623965629105</v>
      </c>
      <c r="AF247" s="165">
        <f>IFERROR(_xlfn.XLOOKUP($D247,'Modelling New'!$D:$D,'Modelling New'!$W:$W),"")</f>
        <v>0.17483082432567296</v>
      </c>
      <c r="AG247" s="165">
        <f>IFERROR(_xlfn.XLOOKUP($D247,'Modelling New'!$D:$D,'Modelling New'!AE:AE),"")</f>
        <v>0.99750000000000005</v>
      </c>
      <c r="AH247" s="165">
        <f>IFERROR(_xlfn.XLOOKUP($D247,'Modelling New'!$D:$D,'Modelling New'!AF:AF),"")</f>
        <v>0.99750000000000005</v>
      </c>
      <c r="AI247" s="156"/>
      <c r="AJ247" s="156"/>
      <c r="AK247" s="156"/>
      <c r="AL247" s="156"/>
      <c r="AM247" s="156"/>
      <c r="AN247" s="166"/>
      <c r="AO247" s="163"/>
      <c r="AP247" s="163"/>
      <c r="AQ247" s="163"/>
      <c r="AR247" s="155">
        <f>IFERROR(_xlfn.XLOOKUP(Table13[[#This Row],[Month Year]],Modelling[Month],Modelling[Bugt_Capacity]),"")</f>
        <v>91.32</v>
      </c>
      <c r="AS247" s="155"/>
    </row>
    <row r="248" spans="1:45" x14ac:dyDescent="0.35">
      <c r="A248" s="154">
        <f t="shared" si="14"/>
        <v>45991</v>
      </c>
      <c r="B248" s="155">
        <f>YEAR(Table13[[#This Row],[Date]])+IF(MONTH(Table13[[#This Row],[Date]])&gt;=4,1,0)</f>
        <v>2026</v>
      </c>
      <c r="C248" s="156">
        <f>YEAR(Table13[[#This Row],[Date]])</f>
        <v>2025</v>
      </c>
      <c r="D248" s="157">
        <f>Table13[[#This Row],[Date]]-DAY(Table13[[#This Row],[Date]])+1</f>
        <v>45962</v>
      </c>
      <c r="E248" s="156">
        <f t="shared" si="16"/>
        <v>30</v>
      </c>
      <c r="F248" s="158" t="str">
        <f>IFERROR(_xlfn.XLOOKUP($A248,Raw_Data!$B:$B,Raw_Data!$OV:$OV),"")</f>
        <v/>
      </c>
      <c r="G248" s="159" t="str">
        <f>IFERROR(_xlfn.XLOOKUP($A248,Raw_Data!$B:$B,Raw_Data!$OW:$OW),"")</f>
        <v/>
      </c>
      <c r="H248" s="159"/>
      <c r="I248" s="159" t="str">
        <f>IFERROR(_xlfn.XLOOKUP($A248,Raw_Data!$B:$B,Raw_Data!$OX:$OX),"")</f>
        <v/>
      </c>
      <c r="J248" s="159"/>
      <c r="K248" s="159" t="str">
        <f>IFERROR(_xlfn.XLOOKUP($A248,Raw_Data!$B:$B,Raw_Data!NN:NN),"")</f>
        <v/>
      </c>
      <c r="L248" s="159" t="str">
        <f>IFERROR(_xlfn.XLOOKUP($A248,Raw_Data!$B:$B,Raw_Data!OZ:OZ),"")</f>
        <v/>
      </c>
      <c r="M248" s="159" t="str">
        <f>IFERROR(_xlfn.XLOOKUP($A248,Raw_Data!$B:$B,Raw_Data!PA:PA),"")</f>
        <v/>
      </c>
      <c r="N248" s="159" t="str">
        <f>IFERROR(_xlfn.XLOOKUP($A248,Raw_Data!$B:$B,Raw_Data!NQ:NQ),"")</f>
        <v/>
      </c>
      <c r="O248" s="160" t="str">
        <f>IFERROR(1-(SUMIF(PA!$B:$B,$A248,PA!$AI:$AI)/($AA248+SUMIF(PA!$B:$B,$A248,PA!$AI:$AI))),"")</f>
        <v/>
      </c>
      <c r="P248" s="160"/>
      <c r="Q248" s="161"/>
      <c r="R248" s="160" t="str">
        <f>IFERROR(1-(SUMIF(GA!$C:$C,$A248,GA!$X:$X)/($AA248+SUMIF(GA!$C:$C,$A248,GA!$X:$X))),"")</f>
        <v/>
      </c>
      <c r="S248" s="156"/>
      <c r="T248" s="161"/>
      <c r="U248" s="162" t="str">
        <f t="shared" si="17"/>
        <v/>
      </c>
      <c r="V248" s="162" t="str">
        <f>IFERROR(_xlfn.XLOOKUP($A248,Raw_Data!$B:$B,Raw_Data!$PE:$PE),"")</f>
        <v/>
      </c>
      <c r="W248" s="163" t="str">
        <f t="shared" si="15"/>
        <v/>
      </c>
      <c r="X248" s="155" t="str">
        <f>IFERROR(_xlfn.XLOOKUP($A248,Raw_Data!$B:$B,Raw_Data!$PB:$PB),"")</f>
        <v/>
      </c>
      <c r="Y248" s="155" t="str">
        <f>IFERROR(_xlfn.XLOOKUP($A248,Raw_Data!$B:$B,Raw_Data!$OU:$OU),"")</f>
        <v/>
      </c>
      <c r="Z248" s="155"/>
      <c r="AA248" s="155" t="str">
        <f>IFERROR(_xlfn.XLOOKUP($A248,Raw_Data!$B:$B,Raw_Data!$OU:$OU),"")</f>
        <v/>
      </c>
      <c r="AB248" s="155" t="str">
        <f>IFERROR(_xlfn.XLOOKUP($A248,Raw_Data!$B:$B,Raw_Data!$I:$I)/1000,"")</f>
        <v/>
      </c>
      <c r="AC248" s="164">
        <f>IFERROR(_xlfn.XLOOKUP($D248,'Modelling New'!$D:$D,'Modelling New'!$P:$P),"")</f>
        <v>5.1899999999999995</v>
      </c>
      <c r="AD248" s="155">
        <f>IFERROR(_xlfn.XLOOKUP($D248,'Modelling New'!$D:$D,'Modelling New'!$T:$T)*1000,"")</f>
        <v>383173.22105809086</v>
      </c>
      <c r="AE248" s="165">
        <f>IFERROR(_xlfn.XLOOKUP($D248,'Modelling New'!$D:$D,'Modelling New'!$O:$O),"")</f>
        <v>0.80846623965629105</v>
      </c>
      <c r="AF248" s="165">
        <f>IFERROR(_xlfn.XLOOKUP($D248,'Modelling New'!$D:$D,'Modelling New'!$W:$W),"")</f>
        <v>0.17483082432567296</v>
      </c>
      <c r="AG248" s="165">
        <f>IFERROR(_xlfn.XLOOKUP($D248,'Modelling New'!$D:$D,'Modelling New'!AE:AE),"")</f>
        <v>0.99750000000000005</v>
      </c>
      <c r="AH248" s="165">
        <f>IFERROR(_xlfn.XLOOKUP($D248,'Modelling New'!$D:$D,'Modelling New'!AF:AF),"")</f>
        <v>0.99750000000000005</v>
      </c>
      <c r="AI248" s="156"/>
      <c r="AJ248" s="156"/>
      <c r="AK248" s="156"/>
      <c r="AL248" s="156"/>
      <c r="AM248" s="156"/>
      <c r="AN248" s="166"/>
      <c r="AO248" s="163"/>
      <c r="AP248" s="163"/>
      <c r="AQ248" s="163"/>
      <c r="AR248" s="155">
        <f>IFERROR(_xlfn.XLOOKUP(Table13[[#This Row],[Month Year]],Modelling[Month],Modelling[Bugt_Capacity]),"")</f>
        <v>91.32</v>
      </c>
      <c r="AS248" s="155"/>
    </row>
    <row r="249" spans="1:45" x14ac:dyDescent="0.35">
      <c r="A249" s="154">
        <f t="shared" ref="A249:A312" si="18">A248+1</f>
        <v>45992</v>
      </c>
      <c r="B249" s="155">
        <f>YEAR(Table13[[#This Row],[Date]])+IF(MONTH(Table13[[#This Row],[Date]])&gt;=4,1,0)</f>
        <v>2026</v>
      </c>
      <c r="C249" s="156">
        <f>YEAR(Table13[[#This Row],[Date]])</f>
        <v>2025</v>
      </c>
      <c r="D249" s="157">
        <f>Table13[[#This Row],[Date]]-DAY(Table13[[#This Row],[Date]])+1</f>
        <v>45992</v>
      </c>
      <c r="E249" s="156">
        <f t="shared" si="16"/>
        <v>31</v>
      </c>
      <c r="F249" s="158" t="str">
        <f>IFERROR(_xlfn.XLOOKUP($A249,Raw_Data!$B:$B,Raw_Data!$OV:$OV),"")</f>
        <v/>
      </c>
      <c r="G249" s="159" t="str">
        <f>IFERROR(_xlfn.XLOOKUP($A249,Raw_Data!$B:$B,Raw_Data!$OW:$OW),"")</f>
        <v/>
      </c>
      <c r="H249" s="159"/>
      <c r="I249" s="159" t="str">
        <f>IFERROR(_xlfn.XLOOKUP($A249,Raw_Data!$B:$B,Raw_Data!$OX:$OX),"")</f>
        <v/>
      </c>
      <c r="J249" s="159"/>
      <c r="K249" s="159" t="str">
        <f>IFERROR(_xlfn.XLOOKUP($A249,Raw_Data!$B:$B,Raw_Data!NN:NN),"")</f>
        <v/>
      </c>
      <c r="L249" s="159" t="str">
        <f>IFERROR(_xlfn.XLOOKUP($A249,Raw_Data!$B:$B,Raw_Data!OZ:OZ),"")</f>
        <v/>
      </c>
      <c r="M249" s="159" t="str">
        <f>IFERROR(_xlfn.XLOOKUP($A249,Raw_Data!$B:$B,Raw_Data!PA:PA),"")</f>
        <v/>
      </c>
      <c r="N249" s="159" t="str">
        <f>IFERROR(_xlfn.XLOOKUP($A249,Raw_Data!$B:$B,Raw_Data!NQ:NQ),"")</f>
        <v/>
      </c>
      <c r="O249" s="160" t="str">
        <f>IFERROR(1-(SUMIF(PA!$B:$B,$A249,PA!$AI:$AI)/($AA249+SUMIF(PA!$B:$B,$A249,PA!$AI:$AI))),"")</f>
        <v/>
      </c>
      <c r="P249" s="160"/>
      <c r="Q249" s="161"/>
      <c r="R249" s="160" t="str">
        <f>IFERROR(1-(SUMIF(GA!$C:$C,$A249,GA!$X:$X)/($AA249+SUMIF(GA!$C:$C,$A249,GA!$X:$X))),"")</f>
        <v/>
      </c>
      <c r="S249" s="156"/>
      <c r="T249" s="161"/>
      <c r="U249" s="162" t="str">
        <f t="shared" si="17"/>
        <v/>
      </c>
      <c r="V249" s="162" t="str">
        <f>IFERROR(_xlfn.XLOOKUP($A249,Raw_Data!$B:$B,Raw_Data!$PE:$PE),"")</f>
        <v/>
      </c>
      <c r="W249" s="163" t="str">
        <f t="shared" si="15"/>
        <v/>
      </c>
      <c r="X249" s="155" t="str">
        <f>IFERROR(_xlfn.XLOOKUP($A249,Raw_Data!$B:$B,Raw_Data!$PB:$PB),"")</f>
        <v/>
      </c>
      <c r="Y249" s="155" t="str">
        <f>IFERROR(_xlfn.XLOOKUP($A249,Raw_Data!$B:$B,Raw_Data!$OU:$OU),"")</f>
        <v/>
      </c>
      <c r="Z249" s="155"/>
      <c r="AA249" s="155" t="str">
        <f>IFERROR(_xlfn.XLOOKUP($A249,Raw_Data!$B:$B,Raw_Data!$OU:$OU),"")</f>
        <v/>
      </c>
      <c r="AB249" s="155" t="str">
        <f>IFERROR(_xlfn.XLOOKUP($A249,Raw_Data!$B:$B,Raw_Data!$I:$I)/1000,"")</f>
        <v/>
      </c>
      <c r="AC249" s="164">
        <f>IFERROR(_xlfn.XLOOKUP($D249,'Modelling New'!$D:$D,'Modelling New'!$P:$P),"")</f>
        <v>4.9258064516129032</v>
      </c>
      <c r="AD249" s="155">
        <f>IFERROR(_xlfn.XLOOKUP($D249,'Modelling New'!$D:$D,'Modelling New'!$T:$T)*1000,"")</f>
        <v>369209.56923566223</v>
      </c>
      <c r="AE249" s="165">
        <f>IFERROR(_xlfn.XLOOKUP($D249,'Modelling New'!$D:$D,'Modelling New'!$O:$O),"")</f>
        <v>0.82078555100794337</v>
      </c>
      <c r="AF249" s="165">
        <f>IFERROR(_xlfn.XLOOKUP($D249,'Modelling New'!$D:$D,'Modelling New'!$W:$W),"")</f>
        <v>0.16845961510606577</v>
      </c>
      <c r="AG249" s="165">
        <f>IFERROR(_xlfn.XLOOKUP($D249,'Modelling New'!$D:$D,'Modelling New'!AE:AE),"")</f>
        <v>0.99750000000000005</v>
      </c>
      <c r="AH249" s="165">
        <f>IFERROR(_xlfn.XLOOKUP($D249,'Modelling New'!$D:$D,'Modelling New'!AF:AF),"")</f>
        <v>0.99750000000000005</v>
      </c>
      <c r="AI249" s="156"/>
      <c r="AJ249" s="156"/>
      <c r="AK249" s="156"/>
      <c r="AL249" s="156"/>
      <c r="AM249" s="156"/>
      <c r="AN249" s="166"/>
      <c r="AO249" s="163"/>
      <c r="AP249" s="163"/>
      <c r="AQ249" s="163"/>
      <c r="AR249" s="155">
        <f>IFERROR(_xlfn.XLOOKUP(Table13[[#This Row],[Month Year]],Modelling[Month],Modelling[Bugt_Capacity]),"")</f>
        <v>91.32</v>
      </c>
      <c r="AS249" s="155"/>
    </row>
    <row r="250" spans="1:45" x14ac:dyDescent="0.35">
      <c r="A250" s="154">
        <f t="shared" si="18"/>
        <v>45993</v>
      </c>
      <c r="B250" s="155">
        <f>YEAR(Table13[[#This Row],[Date]])+IF(MONTH(Table13[[#This Row],[Date]])&gt;=4,1,0)</f>
        <v>2026</v>
      </c>
      <c r="C250" s="156">
        <f>YEAR(Table13[[#This Row],[Date]])</f>
        <v>2025</v>
      </c>
      <c r="D250" s="157">
        <f>Table13[[#This Row],[Date]]-DAY(Table13[[#This Row],[Date]])+1</f>
        <v>45992</v>
      </c>
      <c r="E250" s="156">
        <f t="shared" si="16"/>
        <v>31</v>
      </c>
      <c r="F250" s="158" t="str">
        <f>IFERROR(_xlfn.XLOOKUP($A250,Raw_Data!$B:$B,Raw_Data!$OV:$OV),"")</f>
        <v/>
      </c>
      <c r="G250" s="159" t="str">
        <f>IFERROR(_xlfn.XLOOKUP($A250,Raw_Data!$B:$B,Raw_Data!$OW:$OW),"")</f>
        <v/>
      </c>
      <c r="H250" s="159"/>
      <c r="I250" s="159" t="str">
        <f>IFERROR(_xlfn.XLOOKUP($A250,Raw_Data!$B:$B,Raw_Data!$OX:$OX),"")</f>
        <v/>
      </c>
      <c r="J250" s="159"/>
      <c r="K250" s="159" t="str">
        <f>IFERROR(_xlfn.XLOOKUP($A250,Raw_Data!$B:$B,Raw_Data!NN:NN),"")</f>
        <v/>
      </c>
      <c r="L250" s="159" t="str">
        <f>IFERROR(_xlfn.XLOOKUP($A250,Raw_Data!$B:$B,Raw_Data!OZ:OZ),"")</f>
        <v/>
      </c>
      <c r="M250" s="159" t="str">
        <f>IFERROR(_xlfn.XLOOKUP($A250,Raw_Data!$B:$B,Raw_Data!PA:PA),"")</f>
        <v/>
      </c>
      <c r="N250" s="159" t="str">
        <f>IFERROR(_xlfn.XLOOKUP($A250,Raw_Data!$B:$B,Raw_Data!NQ:NQ),"")</f>
        <v/>
      </c>
      <c r="O250" s="160" t="str">
        <f>IFERROR(1-(SUMIF(PA!$B:$B,$A250,PA!$AI:$AI)/($AA250+SUMIF(PA!$B:$B,$A250,PA!$AI:$AI))),"")</f>
        <v/>
      </c>
      <c r="P250" s="160"/>
      <c r="Q250" s="161"/>
      <c r="R250" s="160" t="str">
        <f>IFERROR(1-(SUMIF(GA!$C:$C,$A250,GA!$X:$X)/($AA250+SUMIF(GA!$C:$C,$A250,GA!$X:$X))),"")</f>
        <v/>
      </c>
      <c r="S250" s="156"/>
      <c r="T250" s="161"/>
      <c r="U250" s="162" t="str">
        <f t="shared" si="17"/>
        <v/>
      </c>
      <c r="V250" s="162" t="str">
        <f>IFERROR(_xlfn.XLOOKUP($A250,Raw_Data!$B:$B,Raw_Data!$PE:$PE),"")</f>
        <v/>
      </c>
      <c r="W250" s="163" t="str">
        <f t="shared" si="15"/>
        <v/>
      </c>
      <c r="X250" s="155" t="str">
        <f>IFERROR(_xlfn.XLOOKUP($A250,Raw_Data!$B:$B,Raw_Data!$PB:$PB),"")</f>
        <v/>
      </c>
      <c r="Y250" s="155" t="str">
        <f>IFERROR(_xlfn.XLOOKUP($A250,Raw_Data!$B:$B,Raw_Data!$OU:$OU),"")</f>
        <v/>
      </c>
      <c r="Z250" s="155"/>
      <c r="AA250" s="155" t="str">
        <f>IFERROR(_xlfn.XLOOKUP($A250,Raw_Data!$B:$B,Raw_Data!$OU:$OU),"")</f>
        <v/>
      </c>
      <c r="AB250" s="155" t="str">
        <f>IFERROR(_xlfn.XLOOKUP($A250,Raw_Data!$B:$B,Raw_Data!$I:$I)/1000,"")</f>
        <v/>
      </c>
      <c r="AC250" s="164">
        <f>IFERROR(_xlfn.XLOOKUP($D250,'Modelling New'!$D:$D,'Modelling New'!$P:$P),"")</f>
        <v>4.9258064516129032</v>
      </c>
      <c r="AD250" s="155">
        <f>IFERROR(_xlfn.XLOOKUP($D250,'Modelling New'!$D:$D,'Modelling New'!$T:$T)*1000,"")</f>
        <v>369209.56923566223</v>
      </c>
      <c r="AE250" s="165">
        <f>IFERROR(_xlfn.XLOOKUP($D250,'Modelling New'!$D:$D,'Modelling New'!$O:$O),"")</f>
        <v>0.82078555100794337</v>
      </c>
      <c r="AF250" s="165">
        <f>IFERROR(_xlfn.XLOOKUP($D250,'Modelling New'!$D:$D,'Modelling New'!$W:$W),"")</f>
        <v>0.16845961510606577</v>
      </c>
      <c r="AG250" s="165">
        <f>IFERROR(_xlfn.XLOOKUP($D250,'Modelling New'!$D:$D,'Modelling New'!AE:AE),"")</f>
        <v>0.99750000000000005</v>
      </c>
      <c r="AH250" s="165">
        <f>IFERROR(_xlfn.XLOOKUP($D250,'Modelling New'!$D:$D,'Modelling New'!AF:AF),"")</f>
        <v>0.99750000000000005</v>
      </c>
      <c r="AI250" s="156"/>
      <c r="AJ250" s="156"/>
      <c r="AK250" s="156"/>
      <c r="AL250" s="156"/>
      <c r="AM250" s="156"/>
      <c r="AN250" s="166"/>
      <c r="AO250" s="163"/>
      <c r="AP250" s="163"/>
      <c r="AQ250" s="163"/>
      <c r="AR250" s="155">
        <f>IFERROR(_xlfn.XLOOKUP(Table13[[#This Row],[Month Year]],Modelling[Month],Modelling[Bugt_Capacity]),"")</f>
        <v>91.32</v>
      </c>
      <c r="AS250" s="155"/>
    </row>
    <row r="251" spans="1:45" x14ac:dyDescent="0.35">
      <c r="A251" s="154">
        <f t="shared" si="18"/>
        <v>45994</v>
      </c>
      <c r="B251" s="155">
        <f>YEAR(Table13[[#This Row],[Date]])+IF(MONTH(Table13[[#This Row],[Date]])&gt;=4,1,0)</f>
        <v>2026</v>
      </c>
      <c r="C251" s="156">
        <f>YEAR(Table13[[#This Row],[Date]])</f>
        <v>2025</v>
      </c>
      <c r="D251" s="157">
        <f>Table13[[#This Row],[Date]]-DAY(Table13[[#This Row],[Date]])+1</f>
        <v>45992</v>
      </c>
      <c r="E251" s="156">
        <f t="shared" si="16"/>
        <v>31</v>
      </c>
      <c r="F251" s="158" t="str">
        <f>IFERROR(_xlfn.XLOOKUP($A251,Raw_Data!$B:$B,Raw_Data!$OV:$OV),"")</f>
        <v/>
      </c>
      <c r="G251" s="159" t="str">
        <f>IFERROR(_xlfn.XLOOKUP($A251,Raw_Data!$B:$B,Raw_Data!$OW:$OW),"")</f>
        <v/>
      </c>
      <c r="H251" s="159"/>
      <c r="I251" s="159" t="str">
        <f>IFERROR(_xlfn.XLOOKUP($A251,Raw_Data!$B:$B,Raw_Data!$OX:$OX),"")</f>
        <v/>
      </c>
      <c r="J251" s="159"/>
      <c r="K251" s="159" t="str">
        <f>IFERROR(_xlfn.XLOOKUP($A251,Raw_Data!$B:$B,Raw_Data!NN:NN),"")</f>
        <v/>
      </c>
      <c r="L251" s="159" t="str">
        <f>IFERROR(_xlfn.XLOOKUP($A251,Raw_Data!$B:$B,Raw_Data!OZ:OZ),"")</f>
        <v/>
      </c>
      <c r="M251" s="159" t="str">
        <f>IFERROR(_xlfn.XLOOKUP($A251,Raw_Data!$B:$B,Raw_Data!PA:PA),"")</f>
        <v/>
      </c>
      <c r="N251" s="159" t="str">
        <f>IFERROR(_xlfn.XLOOKUP($A251,Raw_Data!$B:$B,Raw_Data!NQ:NQ),"")</f>
        <v/>
      </c>
      <c r="O251" s="160" t="str">
        <f>IFERROR(1-(SUMIF(PA!$B:$B,$A251,PA!$AI:$AI)/($AA251+SUMIF(PA!$B:$B,$A251,PA!$AI:$AI))),"")</f>
        <v/>
      </c>
      <c r="P251" s="160"/>
      <c r="Q251" s="161"/>
      <c r="R251" s="160" t="str">
        <f>IFERROR(1-(SUMIF(GA!$C:$C,$A251,GA!$X:$X)/($AA251+SUMIF(GA!$C:$C,$A251,GA!$X:$X))),"")</f>
        <v/>
      </c>
      <c r="S251" s="156"/>
      <c r="T251" s="161"/>
      <c r="U251" s="162" t="str">
        <f t="shared" si="17"/>
        <v/>
      </c>
      <c r="V251" s="162" t="str">
        <f>IFERROR(_xlfn.XLOOKUP($A251,Raw_Data!$B:$B,Raw_Data!$PE:$PE),"")</f>
        <v/>
      </c>
      <c r="W251" s="163" t="str">
        <f t="shared" si="15"/>
        <v/>
      </c>
      <c r="X251" s="155" t="str">
        <f>IFERROR(_xlfn.XLOOKUP($A251,Raw_Data!$B:$B,Raw_Data!$PB:$PB),"")</f>
        <v/>
      </c>
      <c r="Y251" s="155" t="str">
        <f>IFERROR(_xlfn.XLOOKUP($A251,Raw_Data!$B:$B,Raw_Data!$OU:$OU),"")</f>
        <v/>
      </c>
      <c r="Z251" s="155"/>
      <c r="AA251" s="155" t="str">
        <f>IFERROR(_xlfn.XLOOKUP($A251,Raw_Data!$B:$B,Raw_Data!$OU:$OU),"")</f>
        <v/>
      </c>
      <c r="AB251" s="155" t="str">
        <f>IFERROR(_xlfn.XLOOKUP($A251,Raw_Data!$B:$B,Raw_Data!$I:$I)/1000,"")</f>
        <v/>
      </c>
      <c r="AC251" s="164">
        <f>IFERROR(_xlfn.XLOOKUP($D251,'Modelling New'!$D:$D,'Modelling New'!$P:$P),"")</f>
        <v>4.9258064516129032</v>
      </c>
      <c r="AD251" s="155">
        <f>IFERROR(_xlfn.XLOOKUP($D251,'Modelling New'!$D:$D,'Modelling New'!$T:$T)*1000,"")</f>
        <v>369209.56923566223</v>
      </c>
      <c r="AE251" s="165">
        <f>IFERROR(_xlfn.XLOOKUP($D251,'Modelling New'!$D:$D,'Modelling New'!$O:$O),"")</f>
        <v>0.82078555100794337</v>
      </c>
      <c r="AF251" s="165">
        <f>IFERROR(_xlfn.XLOOKUP($D251,'Modelling New'!$D:$D,'Modelling New'!$W:$W),"")</f>
        <v>0.16845961510606577</v>
      </c>
      <c r="AG251" s="165">
        <f>IFERROR(_xlfn.XLOOKUP($D251,'Modelling New'!$D:$D,'Modelling New'!AE:AE),"")</f>
        <v>0.99750000000000005</v>
      </c>
      <c r="AH251" s="165">
        <f>IFERROR(_xlfn.XLOOKUP($D251,'Modelling New'!$D:$D,'Modelling New'!AF:AF),"")</f>
        <v>0.99750000000000005</v>
      </c>
      <c r="AI251" s="156"/>
      <c r="AJ251" s="156"/>
      <c r="AK251" s="156"/>
      <c r="AL251" s="156"/>
      <c r="AM251" s="156"/>
      <c r="AN251" s="166"/>
      <c r="AO251" s="163"/>
      <c r="AP251" s="163"/>
      <c r="AQ251" s="163"/>
      <c r="AR251" s="155">
        <f>IFERROR(_xlfn.XLOOKUP(Table13[[#This Row],[Month Year]],Modelling[Month],Modelling[Bugt_Capacity]),"")</f>
        <v>91.32</v>
      </c>
      <c r="AS251" s="155"/>
    </row>
    <row r="252" spans="1:45" x14ac:dyDescent="0.35">
      <c r="A252" s="154">
        <f t="shared" si="18"/>
        <v>45995</v>
      </c>
      <c r="B252" s="155">
        <f>YEAR(Table13[[#This Row],[Date]])+IF(MONTH(Table13[[#This Row],[Date]])&gt;=4,1,0)</f>
        <v>2026</v>
      </c>
      <c r="C252" s="156">
        <f>YEAR(Table13[[#This Row],[Date]])</f>
        <v>2025</v>
      </c>
      <c r="D252" s="157">
        <f>Table13[[#This Row],[Date]]-DAY(Table13[[#This Row],[Date]])+1</f>
        <v>45992</v>
      </c>
      <c r="E252" s="156">
        <f t="shared" si="16"/>
        <v>31</v>
      </c>
      <c r="F252" s="158" t="str">
        <f>IFERROR(_xlfn.XLOOKUP($A252,Raw_Data!$B:$B,Raw_Data!$OV:$OV),"")</f>
        <v/>
      </c>
      <c r="G252" s="159" t="str">
        <f>IFERROR(_xlfn.XLOOKUP($A252,Raw_Data!$B:$B,Raw_Data!$OW:$OW),"")</f>
        <v/>
      </c>
      <c r="H252" s="159"/>
      <c r="I252" s="159" t="str">
        <f>IFERROR(_xlfn.XLOOKUP($A252,Raw_Data!$B:$B,Raw_Data!$OX:$OX),"")</f>
        <v/>
      </c>
      <c r="J252" s="159"/>
      <c r="K252" s="159" t="str">
        <f>IFERROR(_xlfn.XLOOKUP($A252,Raw_Data!$B:$B,Raw_Data!NN:NN),"")</f>
        <v/>
      </c>
      <c r="L252" s="159" t="str">
        <f>IFERROR(_xlfn.XLOOKUP($A252,Raw_Data!$B:$B,Raw_Data!OZ:OZ),"")</f>
        <v/>
      </c>
      <c r="M252" s="159" t="str">
        <f>IFERROR(_xlfn.XLOOKUP($A252,Raw_Data!$B:$B,Raw_Data!PA:PA),"")</f>
        <v/>
      </c>
      <c r="N252" s="159" t="str">
        <f>IFERROR(_xlfn.XLOOKUP($A252,Raw_Data!$B:$B,Raw_Data!NQ:NQ),"")</f>
        <v/>
      </c>
      <c r="O252" s="160" t="str">
        <f>IFERROR(1-(SUMIF(PA!$B:$B,$A252,PA!$AI:$AI)/($AA252+SUMIF(PA!$B:$B,$A252,PA!$AI:$AI))),"")</f>
        <v/>
      </c>
      <c r="P252" s="160"/>
      <c r="Q252" s="161"/>
      <c r="R252" s="160" t="str">
        <f>IFERROR(1-(SUMIF(GA!$C:$C,$A252,GA!$X:$X)/($AA252+SUMIF(GA!$C:$C,$A252,GA!$X:$X))),"")</f>
        <v/>
      </c>
      <c r="S252" s="156"/>
      <c r="T252" s="161"/>
      <c r="U252" s="162" t="str">
        <f t="shared" si="17"/>
        <v/>
      </c>
      <c r="V252" s="162" t="str">
        <f>IFERROR(_xlfn.XLOOKUP($A252,Raw_Data!$B:$B,Raw_Data!$PE:$PE),"")</f>
        <v/>
      </c>
      <c r="W252" s="163" t="str">
        <f t="shared" si="15"/>
        <v/>
      </c>
      <c r="X252" s="155" t="str">
        <f>IFERROR(_xlfn.XLOOKUP($A252,Raw_Data!$B:$B,Raw_Data!$PB:$PB),"")</f>
        <v/>
      </c>
      <c r="Y252" s="155" t="str">
        <f>IFERROR(_xlfn.XLOOKUP($A252,Raw_Data!$B:$B,Raw_Data!$OU:$OU),"")</f>
        <v/>
      </c>
      <c r="Z252" s="155"/>
      <c r="AA252" s="155" t="str">
        <f>IFERROR(_xlfn.XLOOKUP($A252,Raw_Data!$B:$B,Raw_Data!$OU:$OU),"")</f>
        <v/>
      </c>
      <c r="AB252" s="155" t="str">
        <f>IFERROR(_xlfn.XLOOKUP($A252,Raw_Data!$B:$B,Raw_Data!$I:$I)/1000,"")</f>
        <v/>
      </c>
      <c r="AC252" s="164">
        <f>IFERROR(_xlfn.XLOOKUP($D252,'Modelling New'!$D:$D,'Modelling New'!$P:$P),"")</f>
        <v>4.9258064516129032</v>
      </c>
      <c r="AD252" s="155">
        <f>IFERROR(_xlfn.XLOOKUP($D252,'Modelling New'!$D:$D,'Modelling New'!$T:$T)*1000,"")</f>
        <v>369209.56923566223</v>
      </c>
      <c r="AE252" s="165">
        <f>IFERROR(_xlfn.XLOOKUP($D252,'Modelling New'!$D:$D,'Modelling New'!$O:$O),"")</f>
        <v>0.82078555100794337</v>
      </c>
      <c r="AF252" s="165">
        <f>IFERROR(_xlfn.XLOOKUP($D252,'Modelling New'!$D:$D,'Modelling New'!$W:$W),"")</f>
        <v>0.16845961510606577</v>
      </c>
      <c r="AG252" s="165">
        <f>IFERROR(_xlfn.XLOOKUP($D252,'Modelling New'!$D:$D,'Modelling New'!AE:AE),"")</f>
        <v>0.99750000000000005</v>
      </c>
      <c r="AH252" s="165">
        <f>IFERROR(_xlfn.XLOOKUP($D252,'Modelling New'!$D:$D,'Modelling New'!AF:AF),"")</f>
        <v>0.99750000000000005</v>
      </c>
      <c r="AI252" s="156"/>
      <c r="AJ252" s="156"/>
      <c r="AK252" s="156"/>
      <c r="AL252" s="156"/>
      <c r="AM252" s="156"/>
      <c r="AN252" s="166"/>
      <c r="AO252" s="163"/>
      <c r="AP252" s="163"/>
      <c r="AQ252" s="163"/>
      <c r="AR252" s="155">
        <f>IFERROR(_xlfn.XLOOKUP(Table13[[#This Row],[Month Year]],Modelling[Month],Modelling[Bugt_Capacity]),"")</f>
        <v>91.32</v>
      </c>
      <c r="AS252" s="155"/>
    </row>
    <row r="253" spans="1:45" x14ac:dyDescent="0.35">
      <c r="A253" s="154">
        <f t="shared" si="18"/>
        <v>45996</v>
      </c>
      <c r="B253" s="155">
        <f>YEAR(Table13[[#This Row],[Date]])+IF(MONTH(Table13[[#This Row],[Date]])&gt;=4,1,0)</f>
        <v>2026</v>
      </c>
      <c r="C253" s="156">
        <f>YEAR(Table13[[#This Row],[Date]])</f>
        <v>2025</v>
      </c>
      <c r="D253" s="157">
        <f>Table13[[#This Row],[Date]]-DAY(Table13[[#This Row],[Date]])+1</f>
        <v>45992</v>
      </c>
      <c r="E253" s="156">
        <f t="shared" si="16"/>
        <v>31</v>
      </c>
      <c r="F253" s="158" t="str">
        <f>IFERROR(_xlfn.XLOOKUP($A253,Raw_Data!$B:$B,Raw_Data!$OV:$OV),"")</f>
        <v/>
      </c>
      <c r="G253" s="159" t="str">
        <f>IFERROR(_xlfn.XLOOKUP($A253,Raw_Data!$B:$B,Raw_Data!$OW:$OW),"")</f>
        <v/>
      </c>
      <c r="H253" s="159"/>
      <c r="I253" s="159" t="str">
        <f>IFERROR(_xlfn.XLOOKUP($A253,Raw_Data!$B:$B,Raw_Data!$OX:$OX),"")</f>
        <v/>
      </c>
      <c r="J253" s="159"/>
      <c r="K253" s="159" t="str">
        <f>IFERROR(_xlfn.XLOOKUP($A253,Raw_Data!$B:$B,Raw_Data!NN:NN),"")</f>
        <v/>
      </c>
      <c r="L253" s="159" t="str">
        <f>IFERROR(_xlfn.XLOOKUP($A253,Raw_Data!$B:$B,Raw_Data!OZ:OZ),"")</f>
        <v/>
      </c>
      <c r="M253" s="159" t="str">
        <f>IFERROR(_xlfn.XLOOKUP($A253,Raw_Data!$B:$B,Raw_Data!PA:PA),"")</f>
        <v/>
      </c>
      <c r="N253" s="159" t="str">
        <f>IFERROR(_xlfn.XLOOKUP($A253,Raw_Data!$B:$B,Raw_Data!NQ:NQ),"")</f>
        <v/>
      </c>
      <c r="O253" s="160" t="str">
        <f>IFERROR(1-(SUMIF(PA!$B:$B,$A253,PA!$AI:$AI)/($AA253+SUMIF(PA!$B:$B,$A253,PA!$AI:$AI))),"")</f>
        <v/>
      </c>
      <c r="P253" s="160"/>
      <c r="Q253" s="161"/>
      <c r="R253" s="160" t="str">
        <f>IFERROR(1-(SUMIF(GA!$C:$C,$A253,GA!$X:$X)/($AA253+SUMIF(GA!$C:$C,$A253,GA!$X:$X))),"")</f>
        <v/>
      </c>
      <c r="S253" s="156"/>
      <c r="T253" s="161"/>
      <c r="U253" s="162" t="str">
        <f t="shared" si="17"/>
        <v/>
      </c>
      <c r="V253" s="162" t="str">
        <f>IFERROR(_xlfn.XLOOKUP($A253,Raw_Data!$B:$B,Raw_Data!$PE:$PE),"")</f>
        <v/>
      </c>
      <c r="W253" s="163" t="str">
        <f t="shared" si="15"/>
        <v/>
      </c>
      <c r="X253" s="155" t="str">
        <f>IFERROR(_xlfn.XLOOKUP($A253,Raw_Data!$B:$B,Raw_Data!$PB:$PB),"")</f>
        <v/>
      </c>
      <c r="Y253" s="155" t="str">
        <f>IFERROR(_xlfn.XLOOKUP($A253,Raw_Data!$B:$B,Raw_Data!$OU:$OU),"")</f>
        <v/>
      </c>
      <c r="Z253" s="155"/>
      <c r="AA253" s="155" t="str">
        <f>IFERROR(_xlfn.XLOOKUP($A253,Raw_Data!$B:$B,Raw_Data!$OU:$OU),"")</f>
        <v/>
      </c>
      <c r="AB253" s="155" t="str">
        <f>IFERROR(_xlfn.XLOOKUP($A253,Raw_Data!$B:$B,Raw_Data!$I:$I)/1000,"")</f>
        <v/>
      </c>
      <c r="AC253" s="164">
        <f>IFERROR(_xlfn.XLOOKUP($D253,'Modelling New'!$D:$D,'Modelling New'!$P:$P),"")</f>
        <v>4.9258064516129032</v>
      </c>
      <c r="AD253" s="155">
        <f>IFERROR(_xlfn.XLOOKUP($D253,'Modelling New'!$D:$D,'Modelling New'!$T:$T)*1000,"")</f>
        <v>369209.56923566223</v>
      </c>
      <c r="AE253" s="165">
        <f>IFERROR(_xlfn.XLOOKUP($D253,'Modelling New'!$D:$D,'Modelling New'!$O:$O),"")</f>
        <v>0.82078555100794337</v>
      </c>
      <c r="AF253" s="165">
        <f>IFERROR(_xlfn.XLOOKUP($D253,'Modelling New'!$D:$D,'Modelling New'!$W:$W),"")</f>
        <v>0.16845961510606577</v>
      </c>
      <c r="AG253" s="165">
        <f>IFERROR(_xlfn.XLOOKUP($D253,'Modelling New'!$D:$D,'Modelling New'!AE:AE),"")</f>
        <v>0.99750000000000005</v>
      </c>
      <c r="AH253" s="165">
        <f>IFERROR(_xlfn.XLOOKUP($D253,'Modelling New'!$D:$D,'Modelling New'!AF:AF),"")</f>
        <v>0.99750000000000005</v>
      </c>
      <c r="AI253" s="156"/>
      <c r="AJ253" s="156"/>
      <c r="AK253" s="156"/>
      <c r="AL253" s="156"/>
      <c r="AM253" s="156"/>
      <c r="AN253" s="166"/>
      <c r="AO253" s="163"/>
      <c r="AP253" s="163"/>
      <c r="AQ253" s="163"/>
      <c r="AR253" s="155">
        <f>IFERROR(_xlfn.XLOOKUP(Table13[[#This Row],[Month Year]],Modelling[Month],Modelling[Bugt_Capacity]),"")</f>
        <v>91.32</v>
      </c>
      <c r="AS253" s="155"/>
    </row>
    <row r="254" spans="1:45" x14ac:dyDescent="0.35">
      <c r="A254" s="154">
        <f t="shared" si="18"/>
        <v>45997</v>
      </c>
      <c r="B254" s="155">
        <f>YEAR(Table13[[#This Row],[Date]])+IF(MONTH(Table13[[#This Row],[Date]])&gt;=4,1,0)</f>
        <v>2026</v>
      </c>
      <c r="C254" s="156">
        <f>YEAR(Table13[[#This Row],[Date]])</f>
        <v>2025</v>
      </c>
      <c r="D254" s="157">
        <f>Table13[[#This Row],[Date]]-DAY(Table13[[#This Row],[Date]])+1</f>
        <v>45992</v>
      </c>
      <c r="E254" s="156">
        <f t="shared" si="16"/>
        <v>31</v>
      </c>
      <c r="F254" s="158" t="str">
        <f>IFERROR(_xlfn.XLOOKUP($A254,Raw_Data!$B:$B,Raw_Data!$OV:$OV),"")</f>
        <v/>
      </c>
      <c r="G254" s="159" t="str">
        <f>IFERROR(_xlfn.XLOOKUP($A254,Raw_Data!$B:$B,Raw_Data!$OW:$OW),"")</f>
        <v/>
      </c>
      <c r="H254" s="159"/>
      <c r="I254" s="159" t="str">
        <f>IFERROR(_xlfn.XLOOKUP($A254,Raw_Data!$B:$B,Raw_Data!$OX:$OX),"")</f>
        <v/>
      </c>
      <c r="J254" s="159"/>
      <c r="K254" s="159" t="str">
        <f>IFERROR(_xlfn.XLOOKUP($A254,Raw_Data!$B:$B,Raw_Data!NN:NN),"")</f>
        <v/>
      </c>
      <c r="L254" s="159" t="str">
        <f>IFERROR(_xlfn.XLOOKUP($A254,Raw_Data!$B:$B,Raw_Data!OZ:OZ),"")</f>
        <v/>
      </c>
      <c r="M254" s="159" t="str">
        <f>IFERROR(_xlfn.XLOOKUP($A254,Raw_Data!$B:$B,Raw_Data!PA:PA),"")</f>
        <v/>
      </c>
      <c r="N254" s="159" t="str">
        <f>IFERROR(_xlfn.XLOOKUP($A254,Raw_Data!$B:$B,Raw_Data!NQ:NQ),"")</f>
        <v/>
      </c>
      <c r="O254" s="160" t="str">
        <f>IFERROR(1-(SUMIF(PA!$B:$B,$A254,PA!$AI:$AI)/($AA254+SUMIF(PA!$B:$B,$A254,PA!$AI:$AI))),"")</f>
        <v/>
      </c>
      <c r="P254" s="160"/>
      <c r="Q254" s="161"/>
      <c r="R254" s="160" t="str">
        <f>IFERROR(1-(SUMIF(GA!$C:$C,$A254,GA!$X:$X)/($AA254+SUMIF(GA!$C:$C,$A254,GA!$X:$X))),"")</f>
        <v/>
      </c>
      <c r="S254" s="156"/>
      <c r="T254" s="161"/>
      <c r="U254" s="162" t="str">
        <f t="shared" si="17"/>
        <v/>
      </c>
      <c r="V254" s="162" t="str">
        <f>IFERROR(_xlfn.XLOOKUP($A254,Raw_Data!$B:$B,Raw_Data!$PE:$PE),"")</f>
        <v/>
      </c>
      <c r="W254" s="163" t="str">
        <f t="shared" si="15"/>
        <v/>
      </c>
      <c r="X254" s="155" t="str">
        <f>IFERROR(_xlfn.XLOOKUP($A254,Raw_Data!$B:$B,Raw_Data!$PB:$PB),"")</f>
        <v/>
      </c>
      <c r="Y254" s="155" t="str">
        <f>IFERROR(_xlfn.XLOOKUP($A254,Raw_Data!$B:$B,Raw_Data!$OU:$OU),"")</f>
        <v/>
      </c>
      <c r="Z254" s="155"/>
      <c r="AA254" s="155" t="str">
        <f>IFERROR(_xlfn.XLOOKUP($A254,Raw_Data!$B:$B,Raw_Data!$OU:$OU),"")</f>
        <v/>
      </c>
      <c r="AB254" s="155" t="str">
        <f>IFERROR(_xlfn.XLOOKUP($A254,Raw_Data!$B:$B,Raw_Data!$I:$I)/1000,"")</f>
        <v/>
      </c>
      <c r="AC254" s="164">
        <f>IFERROR(_xlfn.XLOOKUP($D254,'Modelling New'!$D:$D,'Modelling New'!$P:$P),"")</f>
        <v>4.9258064516129032</v>
      </c>
      <c r="AD254" s="155">
        <f>IFERROR(_xlfn.XLOOKUP($D254,'Modelling New'!$D:$D,'Modelling New'!$T:$T)*1000,"")</f>
        <v>369209.56923566223</v>
      </c>
      <c r="AE254" s="165">
        <f>IFERROR(_xlfn.XLOOKUP($D254,'Modelling New'!$D:$D,'Modelling New'!$O:$O),"")</f>
        <v>0.82078555100794337</v>
      </c>
      <c r="AF254" s="165">
        <f>IFERROR(_xlfn.XLOOKUP($D254,'Modelling New'!$D:$D,'Modelling New'!$W:$W),"")</f>
        <v>0.16845961510606577</v>
      </c>
      <c r="AG254" s="165">
        <f>IFERROR(_xlfn.XLOOKUP($D254,'Modelling New'!$D:$D,'Modelling New'!AE:AE),"")</f>
        <v>0.99750000000000005</v>
      </c>
      <c r="AH254" s="165">
        <f>IFERROR(_xlfn.XLOOKUP($D254,'Modelling New'!$D:$D,'Modelling New'!AF:AF),"")</f>
        <v>0.99750000000000005</v>
      </c>
      <c r="AI254" s="156"/>
      <c r="AJ254" s="156"/>
      <c r="AK254" s="156"/>
      <c r="AL254" s="156"/>
      <c r="AM254" s="156"/>
      <c r="AN254" s="166"/>
      <c r="AO254" s="163"/>
      <c r="AP254" s="163"/>
      <c r="AQ254" s="163"/>
      <c r="AR254" s="155">
        <f>IFERROR(_xlfn.XLOOKUP(Table13[[#This Row],[Month Year]],Modelling[Month],Modelling[Bugt_Capacity]),"")</f>
        <v>91.32</v>
      </c>
      <c r="AS254" s="155"/>
    </row>
    <row r="255" spans="1:45" x14ac:dyDescent="0.35">
      <c r="A255" s="154">
        <f t="shared" si="18"/>
        <v>45998</v>
      </c>
      <c r="B255" s="155">
        <f>YEAR(Table13[[#This Row],[Date]])+IF(MONTH(Table13[[#This Row],[Date]])&gt;=4,1,0)</f>
        <v>2026</v>
      </c>
      <c r="C255" s="156">
        <f>YEAR(Table13[[#This Row],[Date]])</f>
        <v>2025</v>
      </c>
      <c r="D255" s="157">
        <f>Table13[[#This Row],[Date]]-DAY(Table13[[#This Row],[Date]])+1</f>
        <v>45992</v>
      </c>
      <c r="E255" s="156">
        <f t="shared" si="16"/>
        <v>31</v>
      </c>
      <c r="F255" s="158" t="str">
        <f>IFERROR(_xlfn.XLOOKUP($A255,Raw_Data!$B:$B,Raw_Data!$OV:$OV),"")</f>
        <v/>
      </c>
      <c r="G255" s="159" t="str">
        <f>IFERROR(_xlfn.XLOOKUP($A255,Raw_Data!$B:$B,Raw_Data!$OW:$OW),"")</f>
        <v/>
      </c>
      <c r="H255" s="159"/>
      <c r="I255" s="159" t="str">
        <f>IFERROR(_xlfn.XLOOKUP($A255,Raw_Data!$B:$B,Raw_Data!$OX:$OX),"")</f>
        <v/>
      </c>
      <c r="J255" s="159"/>
      <c r="K255" s="159" t="str">
        <f>IFERROR(_xlfn.XLOOKUP($A255,Raw_Data!$B:$B,Raw_Data!NN:NN),"")</f>
        <v/>
      </c>
      <c r="L255" s="159" t="str">
        <f>IFERROR(_xlfn.XLOOKUP($A255,Raw_Data!$B:$B,Raw_Data!OZ:OZ),"")</f>
        <v/>
      </c>
      <c r="M255" s="159" t="str">
        <f>IFERROR(_xlfn.XLOOKUP($A255,Raw_Data!$B:$B,Raw_Data!PA:PA),"")</f>
        <v/>
      </c>
      <c r="N255" s="159" t="str">
        <f>IFERROR(_xlfn.XLOOKUP($A255,Raw_Data!$B:$B,Raw_Data!NQ:NQ),"")</f>
        <v/>
      </c>
      <c r="O255" s="160" t="str">
        <f>IFERROR(1-(SUMIF(PA!$B:$B,$A255,PA!$AI:$AI)/($AA255+SUMIF(PA!$B:$B,$A255,PA!$AI:$AI))),"")</f>
        <v/>
      </c>
      <c r="P255" s="160"/>
      <c r="Q255" s="161"/>
      <c r="R255" s="160" t="str">
        <f>IFERROR(1-(SUMIF(GA!$C:$C,$A255,GA!$X:$X)/($AA255+SUMIF(GA!$C:$C,$A255,GA!$X:$X))),"")</f>
        <v/>
      </c>
      <c r="S255" s="156"/>
      <c r="T255" s="161"/>
      <c r="U255" s="162" t="str">
        <f t="shared" si="17"/>
        <v/>
      </c>
      <c r="V255" s="162" t="str">
        <f>IFERROR(_xlfn.XLOOKUP($A255,Raw_Data!$B:$B,Raw_Data!$PE:$PE),"")</f>
        <v/>
      </c>
      <c r="W255" s="163" t="str">
        <f t="shared" si="15"/>
        <v/>
      </c>
      <c r="X255" s="155" t="str">
        <f>IFERROR(_xlfn.XLOOKUP($A255,Raw_Data!$B:$B,Raw_Data!$PB:$PB),"")</f>
        <v/>
      </c>
      <c r="Y255" s="155" t="str">
        <f>IFERROR(_xlfn.XLOOKUP($A255,Raw_Data!$B:$B,Raw_Data!$OU:$OU),"")</f>
        <v/>
      </c>
      <c r="Z255" s="155"/>
      <c r="AA255" s="155" t="str">
        <f>IFERROR(_xlfn.XLOOKUP($A255,Raw_Data!$B:$B,Raw_Data!$OU:$OU),"")</f>
        <v/>
      </c>
      <c r="AB255" s="155" t="str">
        <f>IFERROR(_xlfn.XLOOKUP($A255,Raw_Data!$B:$B,Raw_Data!$I:$I)/1000,"")</f>
        <v/>
      </c>
      <c r="AC255" s="164">
        <f>IFERROR(_xlfn.XLOOKUP($D255,'Modelling New'!$D:$D,'Modelling New'!$P:$P),"")</f>
        <v>4.9258064516129032</v>
      </c>
      <c r="AD255" s="155">
        <f>IFERROR(_xlfn.XLOOKUP($D255,'Modelling New'!$D:$D,'Modelling New'!$T:$T)*1000,"")</f>
        <v>369209.56923566223</v>
      </c>
      <c r="AE255" s="165">
        <f>IFERROR(_xlfn.XLOOKUP($D255,'Modelling New'!$D:$D,'Modelling New'!$O:$O),"")</f>
        <v>0.82078555100794337</v>
      </c>
      <c r="AF255" s="165">
        <f>IFERROR(_xlfn.XLOOKUP($D255,'Modelling New'!$D:$D,'Modelling New'!$W:$W),"")</f>
        <v>0.16845961510606577</v>
      </c>
      <c r="AG255" s="165">
        <f>IFERROR(_xlfn.XLOOKUP($D255,'Modelling New'!$D:$D,'Modelling New'!AE:AE),"")</f>
        <v>0.99750000000000005</v>
      </c>
      <c r="AH255" s="165">
        <f>IFERROR(_xlfn.XLOOKUP($D255,'Modelling New'!$D:$D,'Modelling New'!AF:AF),"")</f>
        <v>0.99750000000000005</v>
      </c>
      <c r="AI255" s="156"/>
      <c r="AJ255" s="156"/>
      <c r="AK255" s="156"/>
      <c r="AL255" s="156"/>
      <c r="AM255" s="156"/>
      <c r="AN255" s="166"/>
      <c r="AO255" s="163"/>
      <c r="AP255" s="163"/>
      <c r="AQ255" s="163"/>
      <c r="AR255" s="155">
        <f>IFERROR(_xlfn.XLOOKUP(Table13[[#This Row],[Month Year]],Modelling[Month],Modelling[Bugt_Capacity]),"")</f>
        <v>91.32</v>
      </c>
      <c r="AS255" s="155"/>
    </row>
    <row r="256" spans="1:45" x14ac:dyDescent="0.35">
      <c r="A256" s="154">
        <f t="shared" si="18"/>
        <v>45999</v>
      </c>
      <c r="B256" s="155">
        <f>YEAR(Table13[[#This Row],[Date]])+IF(MONTH(Table13[[#This Row],[Date]])&gt;=4,1,0)</f>
        <v>2026</v>
      </c>
      <c r="C256" s="156">
        <f>YEAR(Table13[[#This Row],[Date]])</f>
        <v>2025</v>
      </c>
      <c r="D256" s="157">
        <f>Table13[[#This Row],[Date]]-DAY(Table13[[#This Row],[Date]])+1</f>
        <v>45992</v>
      </c>
      <c r="E256" s="156">
        <f t="shared" si="16"/>
        <v>31</v>
      </c>
      <c r="F256" s="158" t="str">
        <f>IFERROR(_xlfn.XLOOKUP($A256,Raw_Data!$B:$B,Raw_Data!$OV:$OV),"")</f>
        <v/>
      </c>
      <c r="G256" s="159" t="str">
        <f>IFERROR(_xlfn.XLOOKUP($A256,Raw_Data!$B:$B,Raw_Data!$OW:$OW),"")</f>
        <v/>
      </c>
      <c r="H256" s="159"/>
      <c r="I256" s="159" t="str">
        <f>IFERROR(_xlfn.XLOOKUP($A256,Raw_Data!$B:$B,Raw_Data!$OX:$OX),"")</f>
        <v/>
      </c>
      <c r="J256" s="159"/>
      <c r="K256" s="159" t="str">
        <f>IFERROR(_xlfn.XLOOKUP($A256,Raw_Data!$B:$B,Raw_Data!NN:NN),"")</f>
        <v/>
      </c>
      <c r="L256" s="159" t="str">
        <f>IFERROR(_xlfn.XLOOKUP($A256,Raw_Data!$B:$B,Raw_Data!OZ:OZ),"")</f>
        <v/>
      </c>
      <c r="M256" s="159" t="str">
        <f>IFERROR(_xlfn.XLOOKUP($A256,Raw_Data!$B:$B,Raw_Data!PA:PA),"")</f>
        <v/>
      </c>
      <c r="N256" s="159" t="str">
        <f>IFERROR(_xlfn.XLOOKUP($A256,Raw_Data!$B:$B,Raw_Data!NQ:NQ),"")</f>
        <v/>
      </c>
      <c r="O256" s="160" t="str">
        <f>IFERROR(1-(SUMIF(PA!$B:$B,$A256,PA!$AI:$AI)/($AA256+SUMIF(PA!$B:$B,$A256,PA!$AI:$AI))),"")</f>
        <v/>
      </c>
      <c r="P256" s="160"/>
      <c r="Q256" s="161"/>
      <c r="R256" s="160" t="str">
        <f>IFERROR(1-(SUMIF(GA!$C:$C,$A256,GA!$X:$X)/($AA256+SUMIF(GA!$C:$C,$A256,GA!$X:$X))),"")</f>
        <v/>
      </c>
      <c r="S256" s="156"/>
      <c r="T256" s="161"/>
      <c r="U256" s="162" t="str">
        <f t="shared" si="17"/>
        <v/>
      </c>
      <c r="V256" s="162" t="str">
        <f>IFERROR(_xlfn.XLOOKUP($A256,Raw_Data!$B:$B,Raw_Data!$PE:$PE),"")</f>
        <v/>
      </c>
      <c r="W256" s="163" t="str">
        <f t="shared" si="15"/>
        <v/>
      </c>
      <c r="X256" s="155" t="str">
        <f>IFERROR(_xlfn.XLOOKUP($A256,Raw_Data!$B:$B,Raw_Data!$PB:$PB),"")</f>
        <v/>
      </c>
      <c r="Y256" s="155" t="str">
        <f>IFERROR(_xlfn.XLOOKUP($A256,Raw_Data!$B:$B,Raw_Data!$OU:$OU),"")</f>
        <v/>
      </c>
      <c r="Z256" s="155"/>
      <c r="AA256" s="155" t="str">
        <f>IFERROR(_xlfn.XLOOKUP($A256,Raw_Data!$B:$B,Raw_Data!$OU:$OU),"")</f>
        <v/>
      </c>
      <c r="AB256" s="155" t="str">
        <f>IFERROR(_xlfn.XLOOKUP($A256,Raw_Data!$B:$B,Raw_Data!$I:$I)/1000,"")</f>
        <v/>
      </c>
      <c r="AC256" s="164">
        <f>IFERROR(_xlfn.XLOOKUP($D256,'Modelling New'!$D:$D,'Modelling New'!$P:$P),"")</f>
        <v>4.9258064516129032</v>
      </c>
      <c r="AD256" s="155">
        <f>IFERROR(_xlfn.XLOOKUP($D256,'Modelling New'!$D:$D,'Modelling New'!$T:$T)*1000,"")</f>
        <v>369209.56923566223</v>
      </c>
      <c r="AE256" s="165">
        <f>IFERROR(_xlfn.XLOOKUP($D256,'Modelling New'!$D:$D,'Modelling New'!$O:$O),"")</f>
        <v>0.82078555100794337</v>
      </c>
      <c r="AF256" s="165">
        <f>IFERROR(_xlfn.XLOOKUP($D256,'Modelling New'!$D:$D,'Modelling New'!$W:$W),"")</f>
        <v>0.16845961510606577</v>
      </c>
      <c r="AG256" s="165">
        <f>IFERROR(_xlfn.XLOOKUP($D256,'Modelling New'!$D:$D,'Modelling New'!AE:AE),"")</f>
        <v>0.99750000000000005</v>
      </c>
      <c r="AH256" s="165">
        <f>IFERROR(_xlfn.XLOOKUP($D256,'Modelling New'!$D:$D,'Modelling New'!AF:AF),"")</f>
        <v>0.99750000000000005</v>
      </c>
      <c r="AI256" s="156"/>
      <c r="AJ256" s="156"/>
      <c r="AK256" s="156"/>
      <c r="AL256" s="156"/>
      <c r="AM256" s="156"/>
      <c r="AN256" s="166"/>
      <c r="AO256" s="163"/>
      <c r="AP256" s="163"/>
      <c r="AQ256" s="163"/>
      <c r="AR256" s="155">
        <f>IFERROR(_xlfn.XLOOKUP(Table13[[#This Row],[Month Year]],Modelling[Month],Modelling[Bugt_Capacity]),"")</f>
        <v>91.32</v>
      </c>
      <c r="AS256" s="155"/>
    </row>
    <row r="257" spans="1:45" x14ac:dyDescent="0.35">
      <c r="A257" s="154">
        <f t="shared" si="18"/>
        <v>46000</v>
      </c>
      <c r="B257" s="155">
        <f>YEAR(Table13[[#This Row],[Date]])+IF(MONTH(Table13[[#This Row],[Date]])&gt;=4,1,0)</f>
        <v>2026</v>
      </c>
      <c r="C257" s="156">
        <f>YEAR(Table13[[#This Row],[Date]])</f>
        <v>2025</v>
      </c>
      <c r="D257" s="157">
        <f>Table13[[#This Row],[Date]]-DAY(Table13[[#This Row],[Date]])+1</f>
        <v>45992</v>
      </c>
      <c r="E257" s="156">
        <f t="shared" si="16"/>
        <v>31</v>
      </c>
      <c r="F257" s="158" t="str">
        <f>IFERROR(_xlfn.XLOOKUP($A257,Raw_Data!$B:$B,Raw_Data!$OV:$OV),"")</f>
        <v/>
      </c>
      <c r="G257" s="159" t="str">
        <f>IFERROR(_xlfn.XLOOKUP($A257,Raw_Data!$B:$B,Raw_Data!$OW:$OW),"")</f>
        <v/>
      </c>
      <c r="H257" s="159"/>
      <c r="I257" s="159" t="str">
        <f>IFERROR(_xlfn.XLOOKUP($A257,Raw_Data!$B:$B,Raw_Data!$OX:$OX),"")</f>
        <v/>
      </c>
      <c r="J257" s="159"/>
      <c r="K257" s="159" t="str">
        <f>IFERROR(_xlfn.XLOOKUP($A257,Raw_Data!$B:$B,Raw_Data!NN:NN),"")</f>
        <v/>
      </c>
      <c r="L257" s="159" t="str">
        <f>IFERROR(_xlfn.XLOOKUP($A257,Raw_Data!$B:$B,Raw_Data!OZ:OZ),"")</f>
        <v/>
      </c>
      <c r="M257" s="159" t="str">
        <f>IFERROR(_xlfn.XLOOKUP($A257,Raw_Data!$B:$B,Raw_Data!PA:PA),"")</f>
        <v/>
      </c>
      <c r="N257" s="159" t="str">
        <f>IFERROR(_xlfn.XLOOKUP($A257,Raw_Data!$B:$B,Raw_Data!NQ:NQ),"")</f>
        <v/>
      </c>
      <c r="O257" s="160" t="str">
        <f>IFERROR(1-(SUMIF(PA!$B:$B,$A257,PA!$AI:$AI)/($AA257+SUMIF(PA!$B:$B,$A257,PA!$AI:$AI))),"")</f>
        <v/>
      </c>
      <c r="P257" s="160"/>
      <c r="Q257" s="161"/>
      <c r="R257" s="160" t="str">
        <f>IFERROR(1-(SUMIF(GA!$C:$C,$A257,GA!$X:$X)/($AA257+SUMIF(GA!$C:$C,$A257,GA!$X:$X))),"")</f>
        <v/>
      </c>
      <c r="S257" s="156"/>
      <c r="T257" s="161"/>
      <c r="U257" s="162" t="str">
        <f t="shared" si="17"/>
        <v/>
      </c>
      <c r="V257" s="162" t="str">
        <f>IFERROR(_xlfn.XLOOKUP($A257,Raw_Data!$B:$B,Raw_Data!$PE:$PE),"")</f>
        <v/>
      </c>
      <c r="W257" s="163" t="str">
        <f t="shared" si="15"/>
        <v/>
      </c>
      <c r="X257" s="155" t="str">
        <f>IFERROR(_xlfn.XLOOKUP($A257,Raw_Data!$B:$B,Raw_Data!$PB:$PB),"")</f>
        <v/>
      </c>
      <c r="Y257" s="155" t="str">
        <f>IFERROR(_xlfn.XLOOKUP($A257,Raw_Data!$B:$B,Raw_Data!$OU:$OU),"")</f>
        <v/>
      </c>
      <c r="Z257" s="155"/>
      <c r="AA257" s="155" t="str">
        <f>IFERROR(_xlfn.XLOOKUP($A257,Raw_Data!$B:$B,Raw_Data!$OU:$OU),"")</f>
        <v/>
      </c>
      <c r="AB257" s="155" t="str">
        <f>IFERROR(_xlfn.XLOOKUP($A257,Raw_Data!$B:$B,Raw_Data!$I:$I)/1000,"")</f>
        <v/>
      </c>
      <c r="AC257" s="164">
        <f>IFERROR(_xlfn.XLOOKUP($D257,'Modelling New'!$D:$D,'Modelling New'!$P:$P),"")</f>
        <v>4.9258064516129032</v>
      </c>
      <c r="AD257" s="155">
        <f>IFERROR(_xlfn.XLOOKUP($D257,'Modelling New'!$D:$D,'Modelling New'!$T:$T)*1000,"")</f>
        <v>369209.56923566223</v>
      </c>
      <c r="AE257" s="165">
        <f>IFERROR(_xlfn.XLOOKUP($D257,'Modelling New'!$D:$D,'Modelling New'!$O:$O),"")</f>
        <v>0.82078555100794337</v>
      </c>
      <c r="AF257" s="165">
        <f>IFERROR(_xlfn.XLOOKUP($D257,'Modelling New'!$D:$D,'Modelling New'!$W:$W),"")</f>
        <v>0.16845961510606577</v>
      </c>
      <c r="AG257" s="165">
        <f>IFERROR(_xlfn.XLOOKUP($D257,'Modelling New'!$D:$D,'Modelling New'!AE:AE),"")</f>
        <v>0.99750000000000005</v>
      </c>
      <c r="AH257" s="165">
        <f>IFERROR(_xlfn.XLOOKUP($D257,'Modelling New'!$D:$D,'Modelling New'!AF:AF),"")</f>
        <v>0.99750000000000005</v>
      </c>
      <c r="AI257" s="156"/>
      <c r="AJ257" s="156"/>
      <c r="AK257" s="156"/>
      <c r="AL257" s="156"/>
      <c r="AM257" s="156"/>
      <c r="AN257" s="166"/>
      <c r="AO257" s="163"/>
      <c r="AP257" s="163"/>
      <c r="AQ257" s="163"/>
      <c r="AR257" s="155">
        <f>IFERROR(_xlfn.XLOOKUP(Table13[[#This Row],[Month Year]],Modelling[Month],Modelling[Bugt_Capacity]),"")</f>
        <v>91.32</v>
      </c>
      <c r="AS257" s="155"/>
    </row>
    <row r="258" spans="1:45" x14ac:dyDescent="0.35">
      <c r="A258" s="154">
        <f t="shared" si="18"/>
        <v>46001</v>
      </c>
      <c r="B258" s="155">
        <f>YEAR(Table13[[#This Row],[Date]])+IF(MONTH(Table13[[#This Row],[Date]])&gt;=4,1,0)</f>
        <v>2026</v>
      </c>
      <c r="C258" s="156">
        <f>YEAR(Table13[[#This Row],[Date]])</f>
        <v>2025</v>
      </c>
      <c r="D258" s="157">
        <f>Table13[[#This Row],[Date]]-DAY(Table13[[#This Row],[Date]])+1</f>
        <v>45992</v>
      </c>
      <c r="E258" s="156">
        <f t="shared" si="16"/>
        <v>31</v>
      </c>
      <c r="F258" s="158" t="str">
        <f>IFERROR(_xlfn.XLOOKUP($A258,Raw_Data!$B:$B,Raw_Data!$OV:$OV),"")</f>
        <v/>
      </c>
      <c r="G258" s="159" t="str">
        <f>IFERROR(_xlfn.XLOOKUP($A258,Raw_Data!$B:$B,Raw_Data!$OW:$OW),"")</f>
        <v/>
      </c>
      <c r="H258" s="159"/>
      <c r="I258" s="159" t="str">
        <f>IFERROR(_xlfn.XLOOKUP($A258,Raw_Data!$B:$B,Raw_Data!$OX:$OX),"")</f>
        <v/>
      </c>
      <c r="J258" s="159"/>
      <c r="K258" s="159" t="str">
        <f>IFERROR(_xlfn.XLOOKUP($A258,Raw_Data!$B:$B,Raw_Data!NN:NN),"")</f>
        <v/>
      </c>
      <c r="L258" s="159" t="str">
        <f>IFERROR(_xlfn.XLOOKUP($A258,Raw_Data!$B:$B,Raw_Data!OZ:OZ),"")</f>
        <v/>
      </c>
      <c r="M258" s="159" t="str">
        <f>IFERROR(_xlfn.XLOOKUP($A258,Raw_Data!$B:$B,Raw_Data!PA:PA),"")</f>
        <v/>
      </c>
      <c r="N258" s="159" t="str">
        <f>IFERROR(_xlfn.XLOOKUP($A258,Raw_Data!$B:$B,Raw_Data!NQ:NQ),"")</f>
        <v/>
      </c>
      <c r="O258" s="160" t="str">
        <f>IFERROR(1-(SUMIF(PA!$B:$B,$A258,PA!$AI:$AI)/($AA258+SUMIF(PA!$B:$B,$A258,PA!$AI:$AI))),"")</f>
        <v/>
      </c>
      <c r="P258" s="160"/>
      <c r="Q258" s="161"/>
      <c r="R258" s="160" t="str">
        <f>IFERROR(1-(SUMIF(GA!$C:$C,$A258,GA!$X:$X)/($AA258+SUMIF(GA!$C:$C,$A258,GA!$X:$X))),"")</f>
        <v/>
      </c>
      <c r="S258" s="156"/>
      <c r="T258" s="161"/>
      <c r="U258" s="162" t="str">
        <f t="shared" si="17"/>
        <v/>
      </c>
      <c r="V258" s="162" t="str">
        <f>IFERROR(_xlfn.XLOOKUP($A258,Raw_Data!$B:$B,Raw_Data!$PE:$PE),"")</f>
        <v/>
      </c>
      <c r="W258" s="163" t="str">
        <f t="shared" ref="W258:W321" si="19">IFERROR(AA258/(24*AR258*1000),"")</f>
        <v/>
      </c>
      <c r="X258" s="155" t="str">
        <f>IFERROR(_xlfn.XLOOKUP($A258,Raw_Data!$B:$B,Raw_Data!$PB:$PB),"")</f>
        <v/>
      </c>
      <c r="Y258" s="155" t="str">
        <f>IFERROR(_xlfn.XLOOKUP($A258,Raw_Data!$B:$B,Raw_Data!$OU:$OU),"")</f>
        <v/>
      </c>
      <c r="Z258" s="155"/>
      <c r="AA258" s="155" t="str">
        <f>IFERROR(_xlfn.XLOOKUP($A258,Raw_Data!$B:$B,Raw_Data!$OU:$OU),"")</f>
        <v/>
      </c>
      <c r="AB258" s="155" t="str">
        <f>IFERROR(_xlfn.XLOOKUP($A258,Raw_Data!$B:$B,Raw_Data!$I:$I)/1000,"")</f>
        <v/>
      </c>
      <c r="AC258" s="164">
        <f>IFERROR(_xlfn.XLOOKUP($D258,'Modelling New'!$D:$D,'Modelling New'!$P:$P),"")</f>
        <v>4.9258064516129032</v>
      </c>
      <c r="AD258" s="155">
        <f>IFERROR(_xlfn.XLOOKUP($D258,'Modelling New'!$D:$D,'Modelling New'!$T:$T)*1000,"")</f>
        <v>369209.56923566223</v>
      </c>
      <c r="AE258" s="165">
        <f>IFERROR(_xlfn.XLOOKUP($D258,'Modelling New'!$D:$D,'Modelling New'!$O:$O),"")</f>
        <v>0.82078555100794337</v>
      </c>
      <c r="AF258" s="165">
        <f>IFERROR(_xlfn.XLOOKUP($D258,'Modelling New'!$D:$D,'Modelling New'!$W:$W),"")</f>
        <v>0.16845961510606577</v>
      </c>
      <c r="AG258" s="165">
        <f>IFERROR(_xlfn.XLOOKUP($D258,'Modelling New'!$D:$D,'Modelling New'!AE:AE),"")</f>
        <v>0.99750000000000005</v>
      </c>
      <c r="AH258" s="165">
        <f>IFERROR(_xlfn.XLOOKUP($D258,'Modelling New'!$D:$D,'Modelling New'!AF:AF),"")</f>
        <v>0.99750000000000005</v>
      </c>
      <c r="AI258" s="156"/>
      <c r="AJ258" s="156"/>
      <c r="AK258" s="156"/>
      <c r="AL258" s="156"/>
      <c r="AM258" s="156"/>
      <c r="AN258" s="166"/>
      <c r="AO258" s="163"/>
      <c r="AP258" s="163"/>
      <c r="AQ258" s="163"/>
      <c r="AR258" s="155">
        <f>IFERROR(_xlfn.XLOOKUP(Table13[[#This Row],[Month Year]],Modelling[Month],Modelling[Bugt_Capacity]),"")</f>
        <v>91.32</v>
      </c>
      <c r="AS258" s="155"/>
    </row>
    <row r="259" spans="1:45" x14ac:dyDescent="0.35">
      <c r="A259" s="154">
        <f t="shared" si="18"/>
        <v>46002</v>
      </c>
      <c r="B259" s="155">
        <f>YEAR(Table13[[#This Row],[Date]])+IF(MONTH(Table13[[#This Row],[Date]])&gt;=4,1,0)</f>
        <v>2026</v>
      </c>
      <c r="C259" s="156">
        <f>YEAR(Table13[[#This Row],[Date]])</f>
        <v>2025</v>
      </c>
      <c r="D259" s="157">
        <f>Table13[[#This Row],[Date]]-DAY(Table13[[#This Row],[Date]])+1</f>
        <v>45992</v>
      </c>
      <c r="E259" s="156">
        <f t="shared" si="16"/>
        <v>31</v>
      </c>
      <c r="F259" s="158" t="str">
        <f>IFERROR(_xlfn.XLOOKUP($A259,Raw_Data!$B:$B,Raw_Data!$OV:$OV),"")</f>
        <v/>
      </c>
      <c r="G259" s="159" t="str">
        <f>IFERROR(_xlfn.XLOOKUP($A259,Raw_Data!$B:$B,Raw_Data!$OW:$OW),"")</f>
        <v/>
      </c>
      <c r="H259" s="159"/>
      <c r="I259" s="159" t="str">
        <f>IFERROR(_xlfn.XLOOKUP($A259,Raw_Data!$B:$B,Raw_Data!$OX:$OX),"")</f>
        <v/>
      </c>
      <c r="J259" s="159"/>
      <c r="K259" s="159" t="str">
        <f>IFERROR(_xlfn.XLOOKUP($A259,Raw_Data!$B:$B,Raw_Data!NN:NN),"")</f>
        <v/>
      </c>
      <c r="L259" s="159" t="str">
        <f>IFERROR(_xlfn.XLOOKUP($A259,Raw_Data!$B:$B,Raw_Data!OZ:OZ),"")</f>
        <v/>
      </c>
      <c r="M259" s="159" t="str">
        <f>IFERROR(_xlfn.XLOOKUP($A259,Raw_Data!$B:$B,Raw_Data!PA:PA),"")</f>
        <v/>
      </c>
      <c r="N259" s="159" t="str">
        <f>IFERROR(_xlfn.XLOOKUP($A259,Raw_Data!$B:$B,Raw_Data!NQ:NQ),"")</f>
        <v/>
      </c>
      <c r="O259" s="160" t="str">
        <f>IFERROR(1-(SUMIF(PA!$B:$B,$A259,PA!$AI:$AI)/($AA259+SUMIF(PA!$B:$B,$A259,PA!$AI:$AI))),"")</f>
        <v/>
      </c>
      <c r="P259" s="160"/>
      <c r="Q259" s="161"/>
      <c r="R259" s="160" t="str">
        <f>IFERROR(1-(SUMIF(GA!$C:$C,$A259,GA!$X:$X)/($AA259+SUMIF(GA!$C:$C,$A259,GA!$X:$X))),"")</f>
        <v/>
      </c>
      <c r="S259" s="156"/>
      <c r="T259" s="161"/>
      <c r="U259" s="162" t="str">
        <f t="shared" si="17"/>
        <v/>
      </c>
      <c r="V259" s="162" t="str">
        <f>IFERROR(_xlfn.XLOOKUP($A259,Raw_Data!$B:$B,Raw_Data!$PE:$PE),"")</f>
        <v/>
      </c>
      <c r="W259" s="163" t="str">
        <f t="shared" si="19"/>
        <v/>
      </c>
      <c r="X259" s="155" t="str">
        <f>IFERROR(_xlfn.XLOOKUP($A259,Raw_Data!$B:$B,Raw_Data!$PB:$PB),"")</f>
        <v/>
      </c>
      <c r="Y259" s="155" t="str">
        <f>IFERROR(_xlfn.XLOOKUP($A259,Raw_Data!$B:$B,Raw_Data!$OU:$OU),"")</f>
        <v/>
      </c>
      <c r="Z259" s="155"/>
      <c r="AA259" s="155" t="str">
        <f>IFERROR(_xlfn.XLOOKUP($A259,Raw_Data!$B:$B,Raw_Data!$OU:$OU),"")</f>
        <v/>
      </c>
      <c r="AB259" s="155" t="str">
        <f>IFERROR(_xlfn.XLOOKUP($A259,Raw_Data!$B:$B,Raw_Data!$I:$I)/1000,"")</f>
        <v/>
      </c>
      <c r="AC259" s="164">
        <f>IFERROR(_xlfn.XLOOKUP($D259,'Modelling New'!$D:$D,'Modelling New'!$P:$P),"")</f>
        <v>4.9258064516129032</v>
      </c>
      <c r="AD259" s="155">
        <f>IFERROR(_xlfn.XLOOKUP($D259,'Modelling New'!$D:$D,'Modelling New'!$T:$T)*1000,"")</f>
        <v>369209.56923566223</v>
      </c>
      <c r="AE259" s="165">
        <f>IFERROR(_xlfn.XLOOKUP($D259,'Modelling New'!$D:$D,'Modelling New'!$O:$O),"")</f>
        <v>0.82078555100794337</v>
      </c>
      <c r="AF259" s="165">
        <f>IFERROR(_xlfn.XLOOKUP($D259,'Modelling New'!$D:$D,'Modelling New'!$W:$W),"")</f>
        <v>0.16845961510606577</v>
      </c>
      <c r="AG259" s="165">
        <f>IFERROR(_xlfn.XLOOKUP($D259,'Modelling New'!$D:$D,'Modelling New'!AE:AE),"")</f>
        <v>0.99750000000000005</v>
      </c>
      <c r="AH259" s="165">
        <f>IFERROR(_xlfn.XLOOKUP($D259,'Modelling New'!$D:$D,'Modelling New'!AF:AF),"")</f>
        <v>0.99750000000000005</v>
      </c>
      <c r="AI259" s="156"/>
      <c r="AJ259" s="156"/>
      <c r="AK259" s="156"/>
      <c r="AL259" s="156"/>
      <c r="AM259" s="156"/>
      <c r="AN259" s="166"/>
      <c r="AO259" s="163"/>
      <c r="AP259" s="163"/>
      <c r="AQ259" s="163"/>
      <c r="AR259" s="155">
        <f>IFERROR(_xlfn.XLOOKUP(Table13[[#This Row],[Month Year]],Modelling[Month],Modelling[Bugt_Capacity]),"")</f>
        <v>91.32</v>
      </c>
      <c r="AS259" s="155"/>
    </row>
    <row r="260" spans="1:45" x14ac:dyDescent="0.35">
      <c r="A260" s="154">
        <f t="shared" si="18"/>
        <v>46003</v>
      </c>
      <c r="B260" s="155">
        <f>YEAR(Table13[[#This Row],[Date]])+IF(MONTH(Table13[[#This Row],[Date]])&gt;=4,1,0)</f>
        <v>2026</v>
      </c>
      <c r="C260" s="156">
        <f>YEAR(Table13[[#This Row],[Date]])</f>
        <v>2025</v>
      </c>
      <c r="D260" s="157">
        <f>Table13[[#This Row],[Date]]-DAY(Table13[[#This Row],[Date]])+1</f>
        <v>45992</v>
      </c>
      <c r="E260" s="156">
        <f t="shared" si="16"/>
        <v>31</v>
      </c>
      <c r="F260" s="158" t="str">
        <f>IFERROR(_xlfn.XLOOKUP($A260,Raw_Data!$B:$B,Raw_Data!$OV:$OV),"")</f>
        <v/>
      </c>
      <c r="G260" s="159" t="str">
        <f>IFERROR(_xlfn.XLOOKUP($A260,Raw_Data!$B:$B,Raw_Data!$OW:$OW),"")</f>
        <v/>
      </c>
      <c r="H260" s="159"/>
      <c r="I260" s="159" t="str">
        <f>IFERROR(_xlfn.XLOOKUP($A260,Raw_Data!$B:$B,Raw_Data!$OX:$OX),"")</f>
        <v/>
      </c>
      <c r="J260" s="159"/>
      <c r="K260" s="159" t="str">
        <f>IFERROR(_xlfn.XLOOKUP($A260,Raw_Data!$B:$B,Raw_Data!NN:NN),"")</f>
        <v/>
      </c>
      <c r="L260" s="159" t="str">
        <f>IFERROR(_xlfn.XLOOKUP($A260,Raw_Data!$B:$B,Raw_Data!OZ:OZ),"")</f>
        <v/>
      </c>
      <c r="M260" s="159" t="str">
        <f>IFERROR(_xlfn.XLOOKUP($A260,Raw_Data!$B:$B,Raw_Data!PA:PA),"")</f>
        <v/>
      </c>
      <c r="N260" s="159" t="str">
        <f>IFERROR(_xlfn.XLOOKUP($A260,Raw_Data!$B:$B,Raw_Data!NQ:NQ),"")</f>
        <v/>
      </c>
      <c r="O260" s="160" t="str">
        <f>IFERROR(1-(SUMIF(PA!$B:$B,$A260,PA!$AI:$AI)/($AA260+SUMIF(PA!$B:$B,$A260,PA!$AI:$AI))),"")</f>
        <v/>
      </c>
      <c r="P260" s="160"/>
      <c r="Q260" s="161"/>
      <c r="R260" s="160" t="str">
        <f>IFERROR(1-(SUMIF(GA!$C:$C,$A260,GA!$X:$X)/($AA260+SUMIF(GA!$C:$C,$A260,GA!$X:$X))),"")</f>
        <v/>
      </c>
      <c r="S260" s="156"/>
      <c r="T260" s="161"/>
      <c r="U260" s="162" t="str">
        <f t="shared" si="17"/>
        <v/>
      </c>
      <c r="V260" s="162" t="str">
        <f>IFERROR(_xlfn.XLOOKUP($A260,Raw_Data!$B:$B,Raw_Data!$PE:$PE),"")</f>
        <v/>
      </c>
      <c r="W260" s="163" t="str">
        <f t="shared" si="19"/>
        <v/>
      </c>
      <c r="X260" s="155" t="str">
        <f>IFERROR(_xlfn.XLOOKUP($A260,Raw_Data!$B:$B,Raw_Data!$PB:$PB),"")</f>
        <v/>
      </c>
      <c r="Y260" s="155" t="str">
        <f>IFERROR(_xlfn.XLOOKUP($A260,Raw_Data!$B:$B,Raw_Data!$OU:$OU),"")</f>
        <v/>
      </c>
      <c r="Z260" s="155"/>
      <c r="AA260" s="155" t="str">
        <f>IFERROR(_xlfn.XLOOKUP($A260,Raw_Data!$B:$B,Raw_Data!$OU:$OU),"")</f>
        <v/>
      </c>
      <c r="AB260" s="155" t="str">
        <f>IFERROR(_xlfn.XLOOKUP($A260,Raw_Data!$B:$B,Raw_Data!$I:$I)/1000,"")</f>
        <v/>
      </c>
      <c r="AC260" s="164">
        <f>IFERROR(_xlfn.XLOOKUP($D260,'Modelling New'!$D:$D,'Modelling New'!$P:$P),"")</f>
        <v>4.9258064516129032</v>
      </c>
      <c r="AD260" s="155">
        <f>IFERROR(_xlfn.XLOOKUP($D260,'Modelling New'!$D:$D,'Modelling New'!$T:$T)*1000,"")</f>
        <v>369209.56923566223</v>
      </c>
      <c r="AE260" s="165">
        <f>IFERROR(_xlfn.XLOOKUP($D260,'Modelling New'!$D:$D,'Modelling New'!$O:$O),"")</f>
        <v>0.82078555100794337</v>
      </c>
      <c r="AF260" s="165">
        <f>IFERROR(_xlfn.XLOOKUP($D260,'Modelling New'!$D:$D,'Modelling New'!$W:$W),"")</f>
        <v>0.16845961510606577</v>
      </c>
      <c r="AG260" s="165">
        <f>IFERROR(_xlfn.XLOOKUP($D260,'Modelling New'!$D:$D,'Modelling New'!AE:AE),"")</f>
        <v>0.99750000000000005</v>
      </c>
      <c r="AH260" s="165">
        <f>IFERROR(_xlfn.XLOOKUP($D260,'Modelling New'!$D:$D,'Modelling New'!AF:AF),"")</f>
        <v>0.99750000000000005</v>
      </c>
      <c r="AI260" s="156"/>
      <c r="AJ260" s="156"/>
      <c r="AK260" s="156"/>
      <c r="AL260" s="156"/>
      <c r="AM260" s="156"/>
      <c r="AN260" s="166"/>
      <c r="AO260" s="163"/>
      <c r="AP260" s="163"/>
      <c r="AQ260" s="163"/>
      <c r="AR260" s="155">
        <f>IFERROR(_xlfn.XLOOKUP(Table13[[#This Row],[Month Year]],Modelling[Month],Modelling[Bugt_Capacity]),"")</f>
        <v>91.32</v>
      </c>
      <c r="AS260" s="155"/>
    </row>
    <row r="261" spans="1:45" x14ac:dyDescent="0.35">
      <c r="A261" s="154">
        <f t="shared" si="18"/>
        <v>46004</v>
      </c>
      <c r="B261" s="155">
        <f>YEAR(Table13[[#This Row],[Date]])+IF(MONTH(Table13[[#This Row],[Date]])&gt;=4,1,0)</f>
        <v>2026</v>
      </c>
      <c r="C261" s="156">
        <f>YEAR(Table13[[#This Row],[Date]])</f>
        <v>2025</v>
      </c>
      <c r="D261" s="157">
        <f>Table13[[#This Row],[Date]]-DAY(Table13[[#This Row],[Date]])+1</f>
        <v>45992</v>
      </c>
      <c r="E261" s="156">
        <f t="shared" si="16"/>
        <v>31</v>
      </c>
      <c r="F261" s="158" t="str">
        <f>IFERROR(_xlfn.XLOOKUP($A261,Raw_Data!$B:$B,Raw_Data!$OV:$OV),"")</f>
        <v/>
      </c>
      <c r="G261" s="159" t="str">
        <f>IFERROR(_xlfn.XLOOKUP($A261,Raw_Data!$B:$B,Raw_Data!$OW:$OW),"")</f>
        <v/>
      </c>
      <c r="H261" s="159"/>
      <c r="I261" s="159" t="str">
        <f>IFERROR(_xlfn.XLOOKUP($A261,Raw_Data!$B:$B,Raw_Data!$OX:$OX),"")</f>
        <v/>
      </c>
      <c r="J261" s="159"/>
      <c r="K261" s="159" t="str">
        <f>IFERROR(_xlfn.XLOOKUP($A261,Raw_Data!$B:$B,Raw_Data!NN:NN),"")</f>
        <v/>
      </c>
      <c r="L261" s="159" t="str">
        <f>IFERROR(_xlfn.XLOOKUP($A261,Raw_Data!$B:$B,Raw_Data!OZ:OZ),"")</f>
        <v/>
      </c>
      <c r="M261" s="159" t="str">
        <f>IFERROR(_xlfn.XLOOKUP($A261,Raw_Data!$B:$B,Raw_Data!PA:PA),"")</f>
        <v/>
      </c>
      <c r="N261" s="159" t="str">
        <f>IFERROR(_xlfn.XLOOKUP($A261,Raw_Data!$B:$B,Raw_Data!NQ:NQ),"")</f>
        <v/>
      </c>
      <c r="O261" s="160" t="str">
        <f>IFERROR(1-(SUMIF(PA!$B:$B,$A261,PA!$AI:$AI)/($AA261+SUMIF(PA!$B:$B,$A261,PA!$AI:$AI))),"")</f>
        <v/>
      </c>
      <c r="P261" s="160"/>
      <c r="Q261" s="161"/>
      <c r="R261" s="160" t="str">
        <f>IFERROR(1-(SUMIF(GA!$C:$C,$A261,GA!$X:$X)/($AA261+SUMIF(GA!$C:$C,$A261,GA!$X:$X))),"")</f>
        <v/>
      </c>
      <c r="S261" s="156"/>
      <c r="T261" s="161"/>
      <c r="U261" s="162" t="str">
        <f t="shared" si="17"/>
        <v/>
      </c>
      <c r="V261" s="162" t="str">
        <f>IFERROR(_xlfn.XLOOKUP($A261,Raw_Data!$B:$B,Raw_Data!$PE:$PE),"")</f>
        <v/>
      </c>
      <c r="W261" s="163" t="str">
        <f t="shared" si="19"/>
        <v/>
      </c>
      <c r="X261" s="155" t="str">
        <f>IFERROR(_xlfn.XLOOKUP($A261,Raw_Data!$B:$B,Raw_Data!$PB:$PB),"")</f>
        <v/>
      </c>
      <c r="Y261" s="155" t="str">
        <f>IFERROR(_xlfn.XLOOKUP($A261,Raw_Data!$B:$B,Raw_Data!$OU:$OU),"")</f>
        <v/>
      </c>
      <c r="Z261" s="155"/>
      <c r="AA261" s="155" t="str">
        <f>IFERROR(_xlfn.XLOOKUP($A261,Raw_Data!$B:$B,Raw_Data!$OU:$OU),"")</f>
        <v/>
      </c>
      <c r="AB261" s="155" t="str">
        <f>IFERROR(_xlfn.XLOOKUP($A261,Raw_Data!$B:$B,Raw_Data!$I:$I)/1000,"")</f>
        <v/>
      </c>
      <c r="AC261" s="164">
        <f>IFERROR(_xlfn.XLOOKUP($D261,'Modelling New'!$D:$D,'Modelling New'!$P:$P),"")</f>
        <v>4.9258064516129032</v>
      </c>
      <c r="AD261" s="155">
        <f>IFERROR(_xlfn.XLOOKUP($D261,'Modelling New'!$D:$D,'Modelling New'!$T:$T)*1000,"")</f>
        <v>369209.56923566223</v>
      </c>
      <c r="AE261" s="165">
        <f>IFERROR(_xlfn.XLOOKUP($D261,'Modelling New'!$D:$D,'Modelling New'!$O:$O),"")</f>
        <v>0.82078555100794337</v>
      </c>
      <c r="AF261" s="165">
        <f>IFERROR(_xlfn.XLOOKUP($D261,'Modelling New'!$D:$D,'Modelling New'!$W:$W),"")</f>
        <v>0.16845961510606577</v>
      </c>
      <c r="AG261" s="165">
        <f>IFERROR(_xlfn.XLOOKUP($D261,'Modelling New'!$D:$D,'Modelling New'!AE:AE),"")</f>
        <v>0.99750000000000005</v>
      </c>
      <c r="AH261" s="165">
        <f>IFERROR(_xlfn.XLOOKUP($D261,'Modelling New'!$D:$D,'Modelling New'!AF:AF),"")</f>
        <v>0.99750000000000005</v>
      </c>
      <c r="AI261" s="156"/>
      <c r="AJ261" s="156"/>
      <c r="AK261" s="156"/>
      <c r="AL261" s="156"/>
      <c r="AM261" s="156"/>
      <c r="AN261" s="166"/>
      <c r="AO261" s="163"/>
      <c r="AP261" s="163"/>
      <c r="AQ261" s="163"/>
      <c r="AR261" s="155">
        <f>IFERROR(_xlfn.XLOOKUP(Table13[[#This Row],[Month Year]],Modelling[Month],Modelling[Bugt_Capacity]),"")</f>
        <v>91.32</v>
      </c>
      <c r="AS261" s="155"/>
    </row>
    <row r="262" spans="1:45" x14ac:dyDescent="0.35">
      <c r="A262" s="154">
        <f t="shared" si="18"/>
        <v>46005</v>
      </c>
      <c r="B262" s="155">
        <f>YEAR(Table13[[#This Row],[Date]])+IF(MONTH(Table13[[#This Row],[Date]])&gt;=4,1,0)</f>
        <v>2026</v>
      </c>
      <c r="C262" s="156">
        <f>YEAR(Table13[[#This Row],[Date]])</f>
        <v>2025</v>
      </c>
      <c r="D262" s="157">
        <f>Table13[[#This Row],[Date]]-DAY(Table13[[#This Row],[Date]])+1</f>
        <v>45992</v>
      </c>
      <c r="E262" s="156">
        <f t="shared" si="16"/>
        <v>31</v>
      </c>
      <c r="F262" s="158" t="str">
        <f>IFERROR(_xlfn.XLOOKUP($A262,Raw_Data!$B:$B,Raw_Data!$OV:$OV),"")</f>
        <v/>
      </c>
      <c r="G262" s="159" t="str">
        <f>IFERROR(_xlfn.XLOOKUP($A262,Raw_Data!$B:$B,Raw_Data!$OW:$OW),"")</f>
        <v/>
      </c>
      <c r="H262" s="159"/>
      <c r="I262" s="159" t="str">
        <f>IFERROR(_xlfn.XLOOKUP($A262,Raw_Data!$B:$B,Raw_Data!$OX:$OX),"")</f>
        <v/>
      </c>
      <c r="J262" s="159"/>
      <c r="K262" s="159" t="str">
        <f>IFERROR(_xlfn.XLOOKUP($A262,Raw_Data!$B:$B,Raw_Data!NN:NN),"")</f>
        <v/>
      </c>
      <c r="L262" s="159" t="str">
        <f>IFERROR(_xlfn.XLOOKUP($A262,Raw_Data!$B:$B,Raw_Data!OZ:OZ),"")</f>
        <v/>
      </c>
      <c r="M262" s="159" t="str">
        <f>IFERROR(_xlfn.XLOOKUP($A262,Raw_Data!$B:$B,Raw_Data!PA:PA),"")</f>
        <v/>
      </c>
      <c r="N262" s="159" t="str">
        <f>IFERROR(_xlfn.XLOOKUP($A262,Raw_Data!$B:$B,Raw_Data!NQ:NQ),"")</f>
        <v/>
      </c>
      <c r="O262" s="160" t="str">
        <f>IFERROR(1-(SUMIF(PA!$B:$B,$A262,PA!$AI:$AI)/($AA262+SUMIF(PA!$B:$B,$A262,PA!$AI:$AI))),"")</f>
        <v/>
      </c>
      <c r="P262" s="160"/>
      <c r="Q262" s="161"/>
      <c r="R262" s="160" t="str">
        <f>IFERROR(1-(SUMIF(GA!$C:$C,$A262,GA!$X:$X)/($AA262+SUMIF(GA!$C:$C,$A262,GA!$X:$X))),"")</f>
        <v/>
      </c>
      <c r="S262" s="156"/>
      <c r="T262" s="161"/>
      <c r="U262" s="162" t="str">
        <f t="shared" si="17"/>
        <v/>
      </c>
      <c r="V262" s="162" t="str">
        <f>IFERROR(_xlfn.XLOOKUP($A262,Raw_Data!$B:$B,Raw_Data!$PE:$PE),"")</f>
        <v/>
      </c>
      <c r="W262" s="163" t="str">
        <f t="shared" si="19"/>
        <v/>
      </c>
      <c r="X262" s="155" t="str">
        <f>IFERROR(_xlfn.XLOOKUP($A262,Raw_Data!$B:$B,Raw_Data!$PB:$PB),"")</f>
        <v/>
      </c>
      <c r="Y262" s="155" t="str">
        <f>IFERROR(_xlfn.XLOOKUP($A262,Raw_Data!$B:$B,Raw_Data!$OU:$OU),"")</f>
        <v/>
      </c>
      <c r="Z262" s="155"/>
      <c r="AA262" s="155" t="str">
        <f>IFERROR(_xlfn.XLOOKUP($A262,Raw_Data!$B:$B,Raw_Data!$OU:$OU),"")</f>
        <v/>
      </c>
      <c r="AB262" s="155" t="str">
        <f>IFERROR(_xlfn.XLOOKUP($A262,Raw_Data!$B:$B,Raw_Data!$I:$I)/1000,"")</f>
        <v/>
      </c>
      <c r="AC262" s="164">
        <f>IFERROR(_xlfn.XLOOKUP($D262,'Modelling New'!$D:$D,'Modelling New'!$P:$P),"")</f>
        <v>4.9258064516129032</v>
      </c>
      <c r="AD262" s="155">
        <f>IFERROR(_xlfn.XLOOKUP($D262,'Modelling New'!$D:$D,'Modelling New'!$T:$T)*1000,"")</f>
        <v>369209.56923566223</v>
      </c>
      <c r="AE262" s="165">
        <f>IFERROR(_xlfn.XLOOKUP($D262,'Modelling New'!$D:$D,'Modelling New'!$O:$O),"")</f>
        <v>0.82078555100794337</v>
      </c>
      <c r="AF262" s="165">
        <f>IFERROR(_xlfn.XLOOKUP($D262,'Modelling New'!$D:$D,'Modelling New'!$W:$W),"")</f>
        <v>0.16845961510606577</v>
      </c>
      <c r="AG262" s="165">
        <f>IFERROR(_xlfn.XLOOKUP($D262,'Modelling New'!$D:$D,'Modelling New'!AE:AE),"")</f>
        <v>0.99750000000000005</v>
      </c>
      <c r="AH262" s="165">
        <f>IFERROR(_xlfn.XLOOKUP($D262,'Modelling New'!$D:$D,'Modelling New'!AF:AF),"")</f>
        <v>0.99750000000000005</v>
      </c>
      <c r="AI262" s="156"/>
      <c r="AJ262" s="156"/>
      <c r="AK262" s="156"/>
      <c r="AL262" s="156"/>
      <c r="AM262" s="156"/>
      <c r="AN262" s="166"/>
      <c r="AO262" s="163"/>
      <c r="AP262" s="163"/>
      <c r="AQ262" s="163"/>
      <c r="AR262" s="155">
        <f>IFERROR(_xlfn.XLOOKUP(Table13[[#This Row],[Month Year]],Modelling[Month],Modelling[Bugt_Capacity]),"")</f>
        <v>91.32</v>
      </c>
      <c r="AS262" s="155"/>
    </row>
    <row r="263" spans="1:45" x14ac:dyDescent="0.35">
      <c r="A263" s="154">
        <f t="shared" si="18"/>
        <v>46006</v>
      </c>
      <c r="B263" s="155">
        <f>YEAR(Table13[[#This Row],[Date]])+IF(MONTH(Table13[[#This Row],[Date]])&gt;=4,1,0)</f>
        <v>2026</v>
      </c>
      <c r="C263" s="156">
        <f>YEAR(Table13[[#This Row],[Date]])</f>
        <v>2025</v>
      </c>
      <c r="D263" s="157">
        <f>Table13[[#This Row],[Date]]-DAY(Table13[[#This Row],[Date]])+1</f>
        <v>45992</v>
      </c>
      <c r="E263" s="156">
        <f t="shared" si="16"/>
        <v>31</v>
      </c>
      <c r="F263" s="158" t="str">
        <f>IFERROR(_xlfn.XLOOKUP($A263,Raw_Data!$B:$B,Raw_Data!$OV:$OV),"")</f>
        <v/>
      </c>
      <c r="G263" s="159" t="str">
        <f>IFERROR(_xlfn.XLOOKUP($A263,Raw_Data!$B:$B,Raw_Data!$OW:$OW),"")</f>
        <v/>
      </c>
      <c r="H263" s="159"/>
      <c r="I263" s="159" t="str">
        <f>IFERROR(_xlfn.XLOOKUP($A263,Raw_Data!$B:$B,Raw_Data!$OX:$OX),"")</f>
        <v/>
      </c>
      <c r="J263" s="159"/>
      <c r="K263" s="159" t="str">
        <f>IFERROR(_xlfn.XLOOKUP($A263,Raw_Data!$B:$B,Raw_Data!NN:NN),"")</f>
        <v/>
      </c>
      <c r="L263" s="159" t="str">
        <f>IFERROR(_xlfn.XLOOKUP($A263,Raw_Data!$B:$B,Raw_Data!OZ:OZ),"")</f>
        <v/>
      </c>
      <c r="M263" s="159" t="str">
        <f>IFERROR(_xlfn.XLOOKUP($A263,Raw_Data!$B:$B,Raw_Data!PA:PA),"")</f>
        <v/>
      </c>
      <c r="N263" s="159" t="str">
        <f>IFERROR(_xlfn.XLOOKUP($A263,Raw_Data!$B:$B,Raw_Data!NQ:NQ),"")</f>
        <v/>
      </c>
      <c r="O263" s="160" t="str">
        <f>IFERROR(1-(SUMIF(PA!$B:$B,$A263,PA!$AI:$AI)/($AA263+SUMIF(PA!$B:$B,$A263,PA!$AI:$AI))),"")</f>
        <v/>
      </c>
      <c r="P263" s="160"/>
      <c r="Q263" s="161"/>
      <c r="R263" s="160" t="str">
        <f>IFERROR(1-(SUMIF(GA!$C:$C,$A263,GA!$X:$X)/($AA263+SUMIF(GA!$C:$C,$A263,GA!$X:$X))),"")</f>
        <v/>
      </c>
      <c r="S263" s="156"/>
      <c r="T263" s="161"/>
      <c r="U263" s="162" t="str">
        <f t="shared" si="17"/>
        <v/>
      </c>
      <c r="V263" s="162" t="str">
        <f>IFERROR(_xlfn.XLOOKUP($A263,Raw_Data!$B:$B,Raw_Data!$PE:$PE),"")</f>
        <v/>
      </c>
      <c r="W263" s="163" t="str">
        <f t="shared" si="19"/>
        <v/>
      </c>
      <c r="X263" s="155" t="str">
        <f>IFERROR(_xlfn.XLOOKUP($A263,Raw_Data!$B:$B,Raw_Data!$PB:$PB),"")</f>
        <v/>
      </c>
      <c r="Y263" s="155" t="str">
        <f>IFERROR(_xlfn.XLOOKUP($A263,Raw_Data!$B:$B,Raw_Data!$OU:$OU),"")</f>
        <v/>
      </c>
      <c r="Z263" s="155"/>
      <c r="AA263" s="155" t="str">
        <f>IFERROR(_xlfn.XLOOKUP($A263,Raw_Data!$B:$B,Raw_Data!$OU:$OU),"")</f>
        <v/>
      </c>
      <c r="AB263" s="155" t="str">
        <f>IFERROR(_xlfn.XLOOKUP($A263,Raw_Data!$B:$B,Raw_Data!$I:$I)/1000,"")</f>
        <v/>
      </c>
      <c r="AC263" s="164">
        <f>IFERROR(_xlfn.XLOOKUP($D263,'Modelling New'!$D:$D,'Modelling New'!$P:$P),"")</f>
        <v>4.9258064516129032</v>
      </c>
      <c r="AD263" s="155">
        <f>IFERROR(_xlfn.XLOOKUP($D263,'Modelling New'!$D:$D,'Modelling New'!$T:$T)*1000,"")</f>
        <v>369209.56923566223</v>
      </c>
      <c r="AE263" s="165">
        <f>IFERROR(_xlfn.XLOOKUP($D263,'Modelling New'!$D:$D,'Modelling New'!$O:$O),"")</f>
        <v>0.82078555100794337</v>
      </c>
      <c r="AF263" s="165">
        <f>IFERROR(_xlfn.XLOOKUP($D263,'Modelling New'!$D:$D,'Modelling New'!$W:$W),"")</f>
        <v>0.16845961510606577</v>
      </c>
      <c r="AG263" s="165">
        <f>IFERROR(_xlfn.XLOOKUP($D263,'Modelling New'!$D:$D,'Modelling New'!AE:AE),"")</f>
        <v>0.99750000000000005</v>
      </c>
      <c r="AH263" s="165">
        <f>IFERROR(_xlfn.XLOOKUP($D263,'Modelling New'!$D:$D,'Modelling New'!AF:AF),"")</f>
        <v>0.99750000000000005</v>
      </c>
      <c r="AI263" s="156"/>
      <c r="AJ263" s="156"/>
      <c r="AK263" s="156"/>
      <c r="AL263" s="156"/>
      <c r="AM263" s="156"/>
      <c r="AN263" s="166"/>
      <c r="AO263" s="163"/>
      <c r="AP263" s="163"/>
      <c r="AQ263" s="163"/>
      <c r="AR263" s="155">
        <f>IFERROR(_xlfn.XLOOKUP(Table13[[#This Row],[Month Year]],Modelling[Month],Modelling[Bugt_Capacity]),"")</f>
        <v>91.32</v>
      </c>
      <c r="AS263" s="155"/>
    </row>
    <row r="264" spans="1:45" x14ac:dyDescent="0.35">
      <c r="A264" s="154">
        <f t="shared" si="18"/>
        <v>46007</v>
      </c>
      <c r="B264" s="155">
        <f>YEAR(Table13[[#This Row],[Date]])+IF(MONTH(Table13[[#This Row],[Date]])&gt;=4,1,0)</f>
        <v>2026</v>
      </c>
      <c r="C264" s="156">
        <f>YEAR(Table13[[#This Row],[Date]])</f>
        <v>2025</v>
      </c>
      <c r="D264" s="157">
        <f>Table13[[#This Row],[Date]]-DAY(Table13[[#This Row],[Date]])+1</f>
        <v>45992</v>
      </c>
      <c r="E264" s="156">
        <f t="shared" si="16"/>
        <v>31</v>
      </c>
      <c r="F264" s="158" t="str">
        <f>IFERROR(_xlfn.XLOOKUP($A264,Raw_Data!$B:$B,Raw_Data!$OV:$OV),"")</f>
        <v/>
      </c>
      <c r="G264" s="159" t="str">
        <f>IFERROR(_xlfn.XLOOKUP($A264,Raw_Data!$B:$B,Raw_Data!$OW:$OW),"")</f>
        <v/>
      </c>
      <c r="H264" s="159"/>
      <c r="I264" s="159" t="str">
        <f>IFERROR(_xlfn.XLOOKUP($A264,Raw_Data!$B:$B,Raw_Data!$OX:$OX),"")</f>
        <v/>
      </c>
      <c r="J264" s="159"/>
      <c r="K264" s="159" t="str">
        <f>IFERROR(_xlfn.XLOOKUP($A264,Raw_Data!$B:$B,Raw_Data!NN:NN),"")</f>
        <v/>
      </c>
      <c r="L264" s="159" t="str">
        <f>IFERROR(_xlfn.XLOOKUP($A264,Raw_Data!$B:$B,Raw_Data!OZ:OZ),"")</f>
        <v/>
      </c>
      <c r="M264" s="159" t="str">
        <f>IFERROR(_xlfn.XLOOKUP($A264,Raw_Data!$B:$B,Raw_Data!PA:PA),"")</f>
        <v/>
      </c>
      <c r="N264" s="159" t="str">
        <f>IFERROR(_xlfn.XLOOKUP($A264,Raw_Data!$B:$B,Raw_Data!NQ:NQ),"")</f>
        <v/>
      </c>
      <c r="O264" s="160" t="str">
        <f>IFERROR(1-(SUMIF(PA!$B:$B,$A264,PA!$AI:$AI)/($AA264+SUMIF(PA!$B:$B,$A264,PA!$AI:$AI))),"")</f>
        <v/>
      </c>
      <c r="P264" s="160"/>
      <c r="Q264" s="161"/>
      <c r="R264" s="160" t="str">
        <f>IFERROR(1-(SUMIF(GA!$C:$C,$A264,GA!$X:$X)/($AA264+SUMIF(GA!$C:$C,$A264,GA!$X:$X))),"")</f>
        <v/>
      </c>
      <c r="S264" s="156"/>
      <c r="T264" s="161"/>
      <c r="U264" s="162" t="str">
        <f t="shared" si="17"/>
        <v/>
      </c>
      <c r="V264" s="162" t="str">
        <f>IFERROR(_xlfn.XLOOKUP($A264,Raw_Data!$B:$B,Raw_Data!$PE:$PE),"")</f>
        <v/>
      </c>
      <c r="W264" s="163" t="str">
        <f t="shared" si="19"/>
        <v/>
      </c>
      <c r="X264" s="155" t="str">
        <f>IFERROR(_xlfn.XLOOKUP($A264,Raw_Data!$B:$B,Raw_Data!$PB:$PB),"")</f>
        <v/>
      </c>
      <c r="Y264" s="155" t="str">
        <f>IFERROR(_xlfn.XLOOKUP($A264,Raw_Data!$B:$B,Raw_Data!$OU:$OU),"")</f>
        <v/>
      </c>
      <c r="Z264" s="155"/>
      <c r="AA264" s="155" t="str">
        <f>IFERROR(_xlfn.XLOOKUP($A264,Raw_Data!$B:$B,Raw_Data!$OU:$OU),"")</f>
        <v/>
      </c>
      <c r="AB264" s="155" t="str">
        <f>IFERROR(_xlfn.XLOOKUP($A264,Raw_Data!$B:$B,Raw_Data!$I:$I)/1000,"")</f>
        <v/>
      </c>
      <c r="AC264" s="164">
        <f>IFERROR(_xlfn.XLOOKUP($D264,'Modelling New'!$D:$D,'Modelling New'!$P:$P),"")</f>
        <v>4.9258064516129032</v>
      </c>
      <c r="AD264" s="155">
        <f>IFERROR(_xlfn.XLOOKUP($D264,'Modelling New'!$D:$D,'Modelling New'!$T:$T)*1000,"")</f>
        <v>369209.56923566223</v>
      </c>
      <c r="AE264" s="165">
        <f>IFERROR(_xlfn.XLOOKUP($D264,'Modelling New'!$D:$D,'Modelling New'!$O:$O),"")</f>
        <v>0.82078555100794337</v>
      </c>
      <c r="AF264" s="165">
        <f>IFERROR(_xlfn.XLOOKUP($D264,'Modelling New'!$D:$D,'Modelling New'!$W:$W),"")</f>
        <v>0.16845961510606577</v>
      </c>
      <c r="AG264" s="165">
        <f>IFERROR(_xlfn.XLOOKUP($D264,'Modelling New'!$D:$D,'Modelling New'!AE:AE),"")</f>
        <v>0.99750000000000005</v>
      </c>
      <c r="AH264" s="165">
        <f>IFERROR(_xlfn.XLOOKUP($D264,'Modelling New'!$D:$D,'Modelling New'!AF:AF),"")</f>
        <v>0.99750000000000005</v>
      </c>
      <c r="AI264" s="156"/>
      <c r="AJ264" s="156"/>
      <c r="AK264" s="156"/>
      <c r="AL264" s="156"/>
      <c r="AM264" s="156"/>
      <c r="AN264" s="166"/>
      <c r="AO264" s="163"/>
      <c r="AP264" s="163"/>
      <c r="AQ264" s="163"/>
      <c r="AR264" s="155">
        <f>IFERROR(_xlfn.XLOOKUP(Table13[[#This Row],[Month Year]],Modelling[Month],Modelling[Bugt_Capacity]),"")</f>
        <v>91.32</v>
      </c>
      <c r="AS264" s="155"/>
    </row>
    <row r="265" spans="1:45" x14ac:dyDescent="0.35">
      <c r="A265" s="154">
        <f t="shared" si="18"/>
        <v>46008</v>
      </c>
      <c r="B265" s="155">
        <f>YEAR(Table13[[#This Row],[Date]])+IF(MONTH(Table13[[#This Row],[Date]])&gt;=4,1,0)</f>
        <v>2026</v>
      </c>
      <c r="C265" s="156">
        <f>YEAR(Table13[[#This Row],[Date]])</f>
        <v>2025</v>
      </c>
      <c r="D265" s="157">
        <f>Table13[[#This Row],[Date]]-DAY(Table13[[#This Row],[Date]])+1</f>
        <v>45992</v>
      </c>
      <c r="E265" s="156">
        <f t="shared" si="16"/>
        <v>31</v>
      </c>
      <c r="F265" s="158" t="str">
        <f>IFERROR(_xlfn.XLOOKUP($A265,Raw_Data!$B:$B,Raw_Data!$OV:$OV),"")</f>
        <v/>
      </c>
      <c r="G265" s="159" t="str">
        <f>IFERROR(_xlfn.XLOOKUP($A265,Raw_Data!$B:$B,Raw_Data!$OW:$OW),"")</f>
        <v/>
      </c>
      <c r="H265" s="159"/>
      <c r="I265" s="159" t="str">
        <f>IFERROR(_xlfn.XLOOKUP($A265,Raw_Data!$B:$B,Raw_Data!$OX:$OX),"")</f>
        <v/>
      </c>
      <c r="J265" s="159"/>
      <c r="K265" s="159" t="str">
        <f>IFERROR(_xlfn.XLOOKUP($A265,Raw_Data!$B:$B,Raw_Data!NN:NN),"")</f>
        <v/>
      </c>
      <c r="L265" s="159" t="str">
        <f>IFERROR(_xlfn.XLOOKUP($A265,Raw_Data!$B:$B,Raw_Data!OZ:OZ),"")</f>
        <v/>
      </c>
      <c r="M265" s="159" t="str">
        <f>IFERROR(_xlfn.XLOOKUP($A265,Raw_Data!$B:$B,Raw_Data!PA:PA),"")</f>
        <v/>
      </c>
      <c r="N265" s="159" t="str">
        <f>IFERROR(_xlfn.XLOOKUP($A265,Raw_Data!$B:$B,Raw_Data!NQ:NQ),"")</f>
        <v/>
      </c>
      <c r="O265" s="160" t="str">
        <f>IFERROR(1-(SUMIF(PA!$B:$B,$A265,PA!$AI:$AI)/($AA265+SUMIF(PA!$B:$B,$A265,PA!$AI:$AI))),"")</f>
        <v/>
      </c>
      <c r="P265" s="160"/>
      <c r="Q265" s="161"/>
      <c r="R265" s="160" t="str">
        <f>IFERROR(1-(SUMIF(GA!$C:$C,$A265,GA!$X:$X)/($AA265+SUMIF(GA!$C:$C,$A265,GA!$X:$X))),"")</f>
        <v/>
      </c>
      <c r="S265" s="156"/>
      <c r="T265" s="161"/>
      <c r="U265" s="162" t="str">
        <f t="shared" si="17"/>
        <v/>
      </c>
      <c r="V265" s="162" t="str">
        <f>IFERROR(_xlfn.XLOOKUP($A265,Raw_Data!$B:$B,Raw_Data!$PE:$PE),"")</f>
        <v/>
      </c>
      <c r="W265" s="163" t="str">
        <f t="shared" si="19"/>
        <v/>
      </c>
      <c r="X265" s="155" t="str">
        <f>IFERROR(_xlfn.XLOOKUP($A265,Raw_Data!$B:$B,Raw_Data!$PB:$PB),"")</f>
        <v/>
      </c>
      <c r="Y265" s="155" t="str">
        <f>IFERROR(_xlfn.XLOOKUP($A265,Raw_Data!$B:$B,Raw_Data!$OU:$OU),"")</f>
        <v/>
      </c>
      <c r="Z265" s="155"/>
      <c r="AA265" s="155" t="str">
        <f>IFERROR(_xlfn.XLOOKUP($A265,Raw_Data!$B:$B,Raw_Data!$OU:$OU),"")</f>
        <v/>
      </c>
      <c r="AB265" s="155" t="str">
        <f>IFERROR(_xlfn.XLOOKUP($A265,Raw_Data!$B:$B,Raw_Data!$I:$I)/1000,"")</f>
        <v/>
      </c>
      <c r="AC265" s="164">
        <f>IFERROR(_xlfn.XLOOKUP($D265,'Modelling New'!$D:$D,'Modelling New'!$P:$P),"")</f>
        <v>4.9258064516129032</v>
      </c>
      <c r="AD265" s="155">
        <f>IFERROR(_xlfn.XLOOKUP($D265,'Modelling New'!$D:$D,'Modelling New'!$T:$T)*1000,"")</f>
        <v>369209.56923566223</v>
      </c>
      <c r="AE265" s="165">
        <f>IFERROR(_xlfn.XLOOKUP($D265,'Modelling New'!$D:$D,'Modelling New'!$O:$O),"")</f>
        <v>0.82078555100794337</v>
      </c>
      <c r="AF265" s="165">
        <f>IFERROR(_xlfn.XLOOKUP($D265,'Modelling New'!$D:$D,'Modelling New'!$W:$W),"")</f>
        <v>0.16845961510606577</v>
      </c>
      <c r="AG265" s="165">
        <f>IFERROR(_xlfn.XLOOKUP($D265,'Modelling New'!$D:$D,'Modelling New'!AE:AE),"")</f>
        <v>0.99750000000000005</v>
      </c>
      <c r="AH265" s="165">
        <f>IFERROR(_xlfn.XLOOKUP($D265,'Modelling New'!$D:$D,'Modelling New'!AF:AF),"")</f>
        <v>0.99750000000000005</v>
      </c>
      <c r="AI265" s="156"/>
      <c r="AJ265" s="156"/>
      <c r="AK265" s="156"/>
      <c r="AL265" s="156"/>
      <c r="AM265" s="156"/>
      <c r="AN265" s="166"/>
      <c r="AO265" s="163"/>
      <c r="AP265" s="163"/>
      <c r="AQ265" s="163"/>
      <c r="AR265" s="155">
        <f>IFERROR(_xlfn.XLOOKUP(Table13[[#This Row],[Month Year]],Modelling[Month],Modelling[Bugt_Capacity]),"")</f>
        <v>91.32</v>
      </c>
      <c r="AS265" s="155"/>
    </row>
    <row r="266" spans="1:45" x14ac:dyDescent="0.35">
      <c r="A266" s="154">
        <f t="shared" si="18"/>
        <v>46009</v>
      </c>
      <c r="B266" s="155">
        <f>YEAR(Table13[[#This Row],[Date]])+IF(MONTH(Table13[[#This Row],[Date]])&gt;=4,1,0)</f>
        <v>2026</v>
      </c>
      <c r="C266" s="156">
        <f>YEAR(Table13[[#This Row],[Date]])</f>
        <v>2025</v>
      </c>
      <c r="D266" s="157">
        <f>Table13[[#This Row],[Date]]-DAY(Table13[[#This Row],[Date]])+1</f>
        <v>45992</v>
      </c>
      <c r="E266" s="156">
        <f t="shared" si="16"/>
        <v>31</v>
      </c>
      <c r="F266" s="158" t="str">
        <f>IFERROR(_xlfn.XLOOKUP($A266,Raw_Data!$B:$B,Raw_Data!$OV:$OV),"")</f>
        <v/>
      </c>
      <c r="G266" s="159" t="str">
        <f>IFERROR(_xlfn.XLOOKUP($A266,Raw_Data!$B:$B,Raw_Data!$OW:$OW),"")</f>
        <v/>
      </c>
      <c r="H266" s="159"/>
      <c r="I266" s="159" t="str">
        <f>IFERROR(_xlfn.XLOOKUP($A266,Raw_Data!$B:$B,Raw_Data!$OX:$OX),"")</f>
        <v/>
      </c>
      <c r="J266" s="159"/>
      <c r="K266" s="159" t="str">
        <f>IFERROR(_xlfn.XLOOKUP($A266,Raw_Data!$B:$B,Raw_Data!NN:NN),"")</f>
        <v/>
      </c>
      <c r="L266" s="159" t="str">
        <f>IFERROR(_xlfn.XLOOKUP($A266,Raw_Data!$B:$B,Raw_Data!OZ:OZ),"")</f>
        <v/>
      </c>
      <c r="M266" s="159" t="str">
        <f>IFERROR(_xlfn.XLOOKUP($A266,Raw_Data!$B:$B,Raw_Data!PA:PA),"")</f>
        <v/>
      </c>
      <c r="N266" s="159" t="str">
        <f>IFERROR(_xlfn.XLOOKUP($A266,Raw_Data!$B:$B,Raw_Data!NQ:NQ),"")</f>
        <v/>
      </c>
      <c r="O266" s="160" t="str">
        <f>IFERROR(1-(SUMIF(PA!$B:$B,$A266,PA!$AI:$AI)/($AA266+SUMIF(PA!$B:$B,$A266,PA!$AI:$AI))),"")</f>
        <v/>
      </c>
      <c r="P266" s="160"/>
      <c r="Q266" s="161"/>
      <c r="R266" s="160" t="str">
        <f>IFERROR(1-(SUMIF(GA!$C:$C,$A266,GA!$X:$X)/($AA266+SUMIF(GA!$C:$C,$A266,GA!$X:$X))),"")</f>
        <v/>
      </c>
      <c r="S266" s="156"/>
      <c r="T266" s="161"/>
      <c r="U266" s="162" t="str">
        <f t="shared" si="17"/>
        <v/>
      </c>
      <c r="V266" s="162" t="str">
        <f>IFERROR(_xlfn.XLOOKUP($A266,Raw_Data!$B:$B,Raw_Data!$PE:$PE),"")</f>
        <v/>
      </c>
      <c r="W266" s="163" t="str">
        <f t="shared" si="19"/>
        <v/>
      </c>
      <c r="X266" s="155" t="str">
        <f>IFERROR(_xlfn.XLOOKUP($A266,Raw_Data!$B:$B,Raw_Data!$PB:$PB),"")</f>
        <v/>
      </c>
      <c r="Y266" s="155" t="str">
        <f>IFERROR(_xlfn.XLOOKUP($A266,Raw_Data!$B:$B,Raw_Data!$OU:$OU),"")</f>
        <v/>
      </c>
      <c r="Z266" s="155"/>
      <c r="AA266" s="155" t="str">
        <f>IFERROR(_xlfn.XLOOKUP($A266,Raw_Data!$B:$B,Raw_Data!$OU:$OU),"")</f>
        <v/>
      </c>
      <c r="AB266" s="155" t="str">
        <f>IFERROR(_xlfn.XLOOKUP($A266,Raw_Data!$B:$B,Raw_Data!$I:$I)/1000,"")</f>
        <v/>
      </c>
      <c r="AC266" s="164">
        <f>IFERROR(_xlfn.XLOOKUP($D266,'Modelling New'!$D:$D,'Modelling New'!$P:$P),"")</f>
        <v>4.9258064516129032</v>
      </c>
      <c r="AD266" s="155">
        <f>IFERROR(_xlfn.XLOOKUP($D266,'Modelling New'!$D:$D,'Modelling New'!$T:$T)*1000,"")</f>
        <v>369209.56923566223</v>
      </c>
      <c r="AE266" s="165">
        <f>IFERROR(_xlfn.XLOOKUP($D266,'Modelling New'!$D:$D,'Modelling New'!$O:$O),"")</f>
        <v>0.82078555100794337</v>
      </c>
      <c r="AF266" s="165">
        <f>IFERROR(_xlfn.XLOOKUP($D266,'Modelling New'!$D:$D,'Modelling New'!$W:$W),"")</f>
        <v>0.16845961510606577</v>
      </c>
      <c r="AG266" s="165">
        <f>IFERROR(_xlfn.XLOOKUP($D266,'Modelling New'!$D:$D,'Modelling New'!AE:AE),"")</f>
        <v>0.99750000000000005</v>
      </c>
      <c r="AH266" s="165">
        <f>IFERROR(_xlfn.XLOOKUP($D266,'Modelling New'!$D:$D,'Modelling New'!AF:AF),"")</f>
        <v>0.99750000000000005</v>
      </c>
      <c r="AI266" s="156"/>
      <c r="AJ266" s="156"/>
      <c r="AK266" s="156"/>
      <c r="AL266" s="156"/>
      <c r="AM266" s="156"/>
      <c r="AN266" s="166"/>
      <c r="AO266" s="163"/>
      <c r="AP266" s="163"/>
      <c r="AQ266" s="163"/>
      <c r="AR266" s="155">
        <f>IFERROR(_xlfn.XLOOKUP(Table13[[#This Row],[Month Year]],Modelling[Month],Modelling[Bugt_Capacity]),"")</f>
        <v>91.32</v>
      </c>
      <c r="AS266" s="155"/>
    </row>
    <row r="267" spans="1:45" x14ac:dyDescent="0.35">
      <c r="A267" s="154">
        <f t="shared" si="18"/>
        <v>46010</v>
      </c>
      <c r="B267" s="155">
        <f>YEAR(Table13[[#This Row],[Date]])+IF(MONTH(Table13[[#This Row],[Date]])&gt;=4,1,0)</f>
        <v>2026</v>
      </c>
      <c r="C267" s="156">
        <f>YEAR(Table13[[#This Row],[Date]])</f>
        <v>2025</v>
      </c>
      <c r="D267" s="157">
        <f>Table13[[#This Row],[Date]]-DAY(Table13[[#This Row],[Date]])+1</f>
        <v>45992</v>
      </c>
      <c r="E267" s="156">
        <f t="shared" si="16"/>
        <v>31</v>
      </c>
      <c r="F267" s="158" t="str">
        <f>IFERROR(_xlfn.XLOOKUP($A267,Raw_Data!$B:$B,Raw_Data!$OV:$OV),"")</f>
        <v/>
      </c>
      <c r="G267" s="159" t="str">
        <f>IFERROR(_xlfn.XLOOKUP($A267,Raw_Data!$B:$B,Raw_Data!$OW:$OW),"")</f>
        <v/>
      </c>
      <c r="H267" s="159"/>
      <c r="I267" s="159" t="str">
        <f>IFERROR(_xlfn.XLOOKUP($A267,Raw_Data!$B:$B,Raw_Data!$OX:$OX),"")</f>
        <v/>
      </c>
      <c r="J267" s="159"/>
      <c r="K267" s="159" t="str">
        <f>IFERROR(_xlfn.XLOOKUP($A267,Raw_Data!$B:$B,Raw_Data!NN:NN),"")</f>
        <v/>
      </c>
      <c r="L267" s="159" t="str">
        <f>IFERROR(_xlfn.XLOOKUP($A267,Raw_Data!$B:$B,Raw_Data!OZ:OZ),"")</f>
        <v/>
      </c>
      <c r="M267" s="159" t="str">
        <f>IFERROR(_xlfn.XLOOKUP($A267,Raw_Data!$B:$B,Raw_Data!PA:PA),"")</f>
        <v/>
      </c>
      <c r="N267" s="159" t="str">
        <f>IFERROR(_xlfn.XLOOKUP($A267,Raw_Data!$B:$B,Raw_Data!NQ:NQ),"")</f>
        <v/>
      </c>
      <c r="O267" s="160" t="str">
        <f>IFERROR(1-(SUMIF(PA!$B:$B,$A267,PA!$AI:$AI)/($AA267+SUMIF(PA!$B:$B,$A267,PA!$AI:$AI))),"")</f>
        <v/>
      </c>
      <c r="P267" s="160"/>
      <c r="Q267" s="161"/>
      <c r="R267" s="160" t="str">
        <f>IFERROR(1-(SUMIF(GA!$C:$C,$A267,GA!$X:$X)/($AA267+SUMIF(GA!$C:$C,$A267,GA!$X:$X))),"")</f>
        <v/>
      </c>
      <c r="S267" s="156"/>
      <c r="T267" s="161"/>
      <c r="U267" s="162" t="str">
        <f t="shared" si="17"/>
        <v/>
      </c>
      <c r="V267" s="162" t="str">
        <f>IFERROR(_xlfn.XLOOKUP($A267,Raw_Data!$B:$B,Raw_Data!$PE:$PE),"")</f>
        <v/>
      </c>
      <c r="W267" s="163" t="str">
        <f t="shared" si="19"/>
        <v/>
      </c>
      <c r="X267" s="155" t="str">
        <f>IFERROR(_xlfn.XLOOKUP($A267,Raw_Data!$B:$B,Raw_Data!$PB:$PB),"")</f>
        <v/>
      </c>
      <c r="Y267" s="155" t="str">
        <f>IFERROR(_xlfn.XLOOKUP($A267,Raw_Data!$B:$B,Raw_Data!$OU:$OU),"")</f>
        <v/>
      </c>
      <c r="Z267" s="155"/>
      <c r="AA267" s="155" t="str">
        <f>IFERROR(_xlfn.XLOOKUP($A267,Raw_Data!$B:$B,Raw_Data!$OU:$OU),"")</f>
        <v/>
      </c>
      <c r="AB267" s="155" t="str">
        <f>IFERROR(_xlfn.XLOOKUP($A267,Raw_Data!$B:$B,Raw_Data!$I:$I)/1000,"")</f>
        <v/>
      </c>
      <c r="AC267" s="164">
        <f>IFERROR(_xlfn.XLOOKUP($D267,'Modelling New'!$D:$D,'Modelling New'!$P:$P),"")</f>
        <v>4.9258064516129032</v>
      </c>
      <c r="AD267" s="155">
        <f>IFERROR(_xlfn.XLOOKUP($D267,'Modelling New'!$D:$D,'Modelling New'!$T:$T)*1000,"")</f>
        <v>369209.56923566223</v>
      </c>
      <c r="AE267" s="165">
        <f>IFERROR(_xlfn.XLOOKUP($D267,'Modelling New'!$D:$D,'Modelling New'!$O:$O),"")</f>
        <v>0.82078555100794337</v>
      </c>
      <c r="AF267" s="165">
        <f>IFERROR(_xlfn.XLOOKUP($D267,'Modelling New'!$D:$D,'Modelling New'!$W:$W),"")</f>
        <v>0.16845961510606577</v>
      </c>
      <c r="AG267" s="165">
        <f>IFERROR(_xlfn.XLOOKUP($D267,'Modelling New'!$D:$D,'Modelling New'!AE:AE),"")</f>
        <v>0.99750000000000005</v>
      </c>
      <c r="AH267" s="165">
        <f>IFERROR(_xlfn.XLOOKUP($D267,'Modelling New'!$D:$D,'Modelling New'!AF:AF),"")</f>
        <v>0.99750000000000005</v>
      </c>
      <c r="AI267" s="156"/>
      <c r="AJ267" s="156"/>
      <c r="AK267" s="156"/>
      <c r="AL267" s="156"/>
      <c r="AM267" s="156"/>
      <c r="AN267" s="166"/>
      <c r="AO267" s="163"/>
      <c r="AP267" s="163"/>
      <c r="AQ267" s="163"/>
      <c r="AR267" s="155">
        <f>IFERROR(_xlfn.XLOOKUP(Table13[[#This Row],[Month Year]],Modelling[Month],Modelling[Bugt_Capacity]),"")</f>
        <v>91.32</v>
      </c>
      <c r="AS267" s="155"/>
    </row>
    <row r="268" spans="1:45" x14ac:dyDescent="0.35">
      <c r="A268" s="154">
        <f t="shared" si="18"/>
        <v>46011</v>
      </c>
      <c r="B268" s="155">
        <f>YEAR(Table13[[#This Row],[Date]])+IF(MONTH(Table13[[#This Row],[Date]])&gt;=4,1,0)</f>
        <v>2026</v>
      </c>
      <c r="C268" s="156">
        <f>YEAR(Table13[[#This Row],[Date]])</f>
        <v>2025</v>
      </c>
      <c r="D268" s="157">
        <f>Table13[[#This Row],[Date]]-DAY(Table13[[#This Row],[Date]])+1</f>
        <v>45992</v>
      </c>
      <c r="E268" s="156">
        <f t="shared" si="16"/>
        <v>31</v>
      </c>
      <c r="F268" s="158" t="str">
        <f>IFERROR(_xlfn.XLOOKUP($A268,Raw_Data!$B:$B,Raw_Data!$OV:$OV),"")</f>
        <v/>
      </c>
      <c r="G268" s="159" t="str">
        <f>IFERROR(_xlfn.XLOOKUP($A268,Raw_Data!$B:$B,Raw_Data!$OW:$OW),"")</f>
        <v/>
      </c>
      <c r="H268" s="159"/>
      <c r="I268" s="159" t="str">
        <f>IFERROR(_xlfn.XLOOKUP($A268,Raw_Data!$B:$B,Raw_Data!$OX:$OX),"")</f>
        <v/>
      </c>
      <c r="J268" s="159"/>
      <c r="K268" s="159" t="str">
        <f>IFERROR(_xlfn.XLOOKUP($A268,Raw_Data!$B:$B,Raw_Data!NN:NN),"")</f>
        <v/>
      </c>
      <c r="L268" s="159" t="str">
        <f>IFERROR(_xlfn.XLOOKUP($A268,Raw_Data!$B:$B,Raw_Data!OZ:OZ),"")</f>
        <v/>
      </c>
      <c r="M268" s="159" t="str">
        <f>IFERROR(_xlfn.XLOOKUP($A268,Raw_Data!$B:$B,Raw_Data!PA:PA),"")</f>
        <v/>
      </c>
      <c r="N268" s="159" t="str">
        <f>IFERROR(_xlfn.XLOOKUP($A268,Raw_Data!$B:$B,Raw_Data!NQ:NQ),"")</f>
        <v/>
      </c>
      <c r="O268" s="160" t="str">
        <f>IFERROR(1-(SUMIF(PA!$B:$B,$A268,PA!$AI:$AI)/($AA268+SUMIF(PA!$B:$B,$A268,PA!$AI:$AI))),"")</f>
        <v/>
      </c>
      <c r="P268" s="160"/>
      <c r="Q268" s="161"/>
      <c r="R268" s="160" t="str">
        <f>IFERROR(1-(SUMIF(GA!$C:$C,$A268,GA!$X:$X)/($AA268+SUMIF(GA!$C:$C,$A268,GA!$X:$X))),"")</f>
        <v/>
      </c>
      <c r="S268" s="156"/>
      <c r="T268" s="161"/>
      <c r="U268" s="162" t="str">
        <f t="shared" si="17"/>
        <v/>
      </c>
      <c r="V268" s="162" t="str">
        <f>IFERROR(_xlfn.XLOOKUP($A268,Raw_Data!$B:$B,Raw_Data!$PE:$PE),"")</f>
        <v/>
      </c>
      <c r="W268" s="163" t="str">
        <f t="shared" si="19"/>
        <v/>
      </c>
      <c r="X268" s="155" t="str">
        <f>IFERROR(_xlfn.XLOOKUP($A268,Raw_Data!$B:$B,Raw_Data!$PB:$PB),"")</f>
        <v/>
      </c>
      <c r="Y268" s="155" t="str">
        <f>IFERROR(_xlfn.XLOOKUP($A268,Raw_Data!$B:$B,Raw_Data!$OU:$OU),"")</f>
        <v/>
      </c>
      <c r="Z268" s="155"/>
      <c r="AA268" s="155" t="str">
        <f>IFERROR(_xlfn.XLOOKUP($A268,Raw_Data!$B:$B,Raw_Data!$OU:$OU),"")</f>
        <v/>
      </c>
      <c r="AB268" s="155" t="str">
        <f>IFERROR(_xlfn.XLOOKUP($A268,Raw_Data!$B:$B,Raw_Data!$I:$I)/1000,"")</f>
        <v/>
      </c>
      <c r="AC268" s="164">
        <f>IFERROR(_xlfn.XLOOKUP($D268,'Modelling New'!$D:$D,'Modelling New'!$P:$P),"")</f>
        <v>4.9258064516129032</v>
      </c>
      <c r="AD268" s="155">
        <f>IFERROR(_xlfn.XLOOKUP($D268,'Modelling New'!$D:$D,'Modelling New'!$T:$T)*1000,"")</f>
        <v>369209.56923566223</v>
      </c>
      <c r="AE268" s="165">
        <f>IFERROR(_xlfn.XLOOKUP($D268,'Modelling New'!$D:$D,'Modelling New'!$O:$O),"")</f>
        <v>0.82078555100794337</v>
      </c>
      <c r="AF268" s="165">
        <f>IFERROR(_xlfn.XLOOKUP($D268,'Modelling New'!$D:$D,'Modelling New'!$W:$W),"")</f>
        <v>0.16845961510606577</v>
      </c>
      <c r="AG268" s="165">
        <f>IFERROR(_xlfn.XLOOKUP($D268,'Modelling New'!$D:$D,'Modelling New'!AE:AE),"")</f>
        <v>0.99750000000000005</v>
      </c>
      <c r="AH268" s="165">
        <f>IFERROR(_xlfn.XLOOKUP($D268,'Modelling New'!$D:$D,'Modelling New'!AF:AF),"")</f>
        <v>0.99750000000000005</v>
      </c>
      <c r="AI268" s="156"/>
      <c r="AJ268" s="156"/>
      <c r="AK268" s="156"/>
      <c r="AL268" s="156"/>
      <c r="AM268" s="156"/>
      <c r="AN268" s="166"/>
      <c r="AO268" s="163"/>
      <c r="AP268" s="163"/>
      <c r="AQ268" s="163"/>
      <c r="AR268" s="155">
        <f>IFERROR(_xlfn.XLOOKUP(Table13[[#This Row],[Month Year]],Modelling[Month],Modelling[Bugt_Capacity]),"")</f>
        <v>91.32</v>
      </c>
      <c r="AS268" s="155"/>
    </row>
    <row r="269" spans="1:45" x14ac:dyDescent="0.35">
      <c r="A269" s="154">
        <f t="shared" si="18"/>
        <v>46012</v>
      </c>
      <c r="B269" s="155">
        <f>YEAR(Table13[[#This Row],[Date]])+IF(MONTH(Table13[[#This Row],[Date]])&gt;=4,1,0)</f>
        <v>2026</v>
      </c>
      <c r="C269" s="156">
        <f>YEAR(Table13[[#This Row],[Date]])</f>
        <v>2025</v>
      </c>
      <c r="D269" s="157">
        <f>Table13[[#This Row],[Date]]-DAY(Table13[[#This Row],[Date]])+1</f>
        <v>45992</v>
      </c>
      <c r="E269" s="156">
        <f t="shared" si="16"/>
        <v>31</v>
      </c>
      <c r="F269" s="158" t="str">
        <f>IFERROR(_xlfn.XLOOKUP($A269,Raw_Data!$B:$B,Raw_Data!$OV:$OV),"")</f>
        <v/>
      </c>
      <c r="G269" s="159" t="str">
        <f>IFERROR(_xlfn.XLOOKUP($A269,Raw_Data!$B:$B,Raw_Data!$OW:$OW),"")</f>
        <v/>
      </c>
      <c r="H269" s="159"/>
      <c r="I269" s="159" t="str">
        <f>IFERROR(_xlfn.XLOOKUP($A269,Raw_Data!$B:$B,Raw_Data!$OX:$OX),"")</f>
        <v/>
      </c>
      <c r="J269" s="159"/>
      <c r="K269" s="159" t="str">
        <f>IFERROR(_xlfn.XLOOKUP($A269,Raw_Data!$B:$B,Raw_Data!NN:NN),"")</f>
        <v/>
      </c>
      <c r="L269" s="159" t="str">
        <f>IFERROR(_xlfn.XLOOKUP($A269,Raw_Data!$B:$B,Raw_Data!OZ:OZ),"")</f>
        <v/>
      </c>
      <c r="M269" s="159" t="str">
        <f>IFERROR(_xlfn.XLOOKUP($A269,Raw_Data!$B:$B,Raw_Data!PA:PA),"")</f>
        <v/>
      </c>
      <c r="N269" s="159" t="str">
        <f>IFERROR(_xlfn.XLOOKUP($A269,Raw_Data!$B:$B,Raw_Data!NQ:NQ),"")</f>
        <v/>
      </c>
      <c r="O269" s="160" t="str">
        <f>IFERROR(1-(SUMIF(PA!$B:$B,$A269,PA!$AI:$AI)/($AA269+SUMIF(PA!$B:$B,$A269,PA!$AI:$AI))),"")</f>
        <v/>
      </c>
      <c r="P269" s="160"/>
      <c r="Q269" s="161"/>
      <c r="R269" s="160" t="str">
        <f>IFERROR(1-(SUMIF(GA!$C:$C,$A269,GA!$X:$X)/($AA269+SUMIF(GA!$C:$C,$A269,GA!$X:$X))),"")</f>
        <v/>
      </c>
      <c r="S269" s="156"/>
      <c r="T269" s="161"/>
      <c r="U269" s="162" t="str">
        <f t="shared" si="17"/>
        <v/>
      </c>
      <c r="V269" s="162" t="str">
        <f>IFERROR(_xlfn.XLOOKUP($A269,Raw_Data!$B:$B,Raw_Data!$PE:$PE),"")</f>
        <v/>
      </c>
      <c r="W269" s="163" t="str">
        <f t="shared" si="19"/>
        <v/>
      </c>
      <c r="X269" s="155" t="str">
        <f>IFERROR(_xlfn.XLOOKUP($A269,Raw_Data!$B:$B,Raw_Data!$PB:$PB),"")</f>
        <v/>
      </c>
      <c r="Y269" s="155" t="str">
        <f>IFERROR(_xlfn.XLOOKUP($A269,Raw_Data!$B:$B,Raw_Data!$OU:$OU),"")</f>
        <v/>
      </c>
      <c r="Z269" s="155"/>
      <c r="AA269" s="155" t="str">
        <f>IFERROR(_xlfn.XLOOKUP($A269,Raw_Data!$B:$B,Raw_Data!$OU:$OU),"")</f>
        <v/>
      </c>
      <c r="AB269" s="155" t="str">
        <f>IFERROR(_xlfn.XLOOKUP($A269,Raw_Data!$B:$B,Raw_Data!$I:$I)/1000,"")</f>
        <v/>
      </c>
      <c r="AC269" s="164">
        <f>IFERROR(_xlfn.XLOOKUP($D269,'Modelling New'!$D:$D,'Modelling New'!$P:$P),"")</f>
        <v>4.9258064516129032</v>
      </c>
      <c r="AD269" s="155">
        <f>IFERROR(_xlfn.XLOOKUP($D269,'Modelling New'!$D:$D,'Modelling New'!$T:$T)*1000,"")</f>
        <v>369209.56923566223</v>
      </c>
      <c r="AE269" s="165">
        <f>IFERROR(_xlfn.XLOOKUP($D269,'Modelling New'!$D:$D,'Modelling New'!$O:$O),"")</f>
        <v>0.82078555100794337</v>
      </c>
      <c r="AF269" s="165">
        <f>IFERROR(_xlfn.XLOOKUP($D269,'Modelling New'!$D:$D,'Modelling New'!$W:$W),"")</f>
        <v>0.16845961510606577</v>
      </c>
      <c r="AG269" s="165">
        <f>IFERROR(_xlfn.XLOOKUP($D269,'Modelling New'!$D:$D,'Modelling New'!AE:AE),"")</f>
        <v>0.99750000000000005</v>
      </c>
      <c r="AH269" s="165">
        <f>IFERROR(_xlfn.XLOOKUP($D269,'Modelling New'!$D:$D,'Modelling New'!AF:AF),"")</f>
        <v>0.99750000000000005</v>
      </c>
      <c r="AI269" s="156"/>
      <c r="AJ269" s="156"/>
      <c r="AK269" s="156"/>
      <c r="AL269" s="156"/>
      <c r="AM269" s="156"/>
      <c r="AN269" s="166"/>
      <c r="AO269" s="163"/>
      <c r="AP269" s="163"/>
      <c r="AQ269" s="163"/>
      <c r="AR269" s="155">
        <f>IFERROR(_xlfn.XLOOKUP(Table13[[#This Row],[Month Year]],Modelling[Month],Modelling[Bugt_Capacity]),"")</f>
        <v>91.32</v>
      </c>
      <c r="AS269" s="155"/>
    </row>
    <row r="270" spans="1:45" x14ac:dyDescent="0.35">
      <c r="A270" s="154">
        <f t="shared" si="18"/>
        <v>46013</v>
      </c>
      <c r="B270" s="155">
        <f>YEAR(Table13[[#This Row],[Date]])+IF(MONTH(Table13[[#This Row],[Date]])&gt;=4,1,0)</f>
        <v>2026</v>
      </c>
      <c r="C270" s="156">
        <f>YEAR(Table13[[#This Row],[Date]])</f>
        <v>2025</v>
      </c>
      <c r="D270" s="157">
        <f>Table13[[#This Row],[Date]]-DAY(Table13[[#This Row],[Date]])+1</f>
        <v>45992</v>
      </c>
      <c r="E270" s="156">
        <f t="shared" si="16"/>
        <v>31</v>
      </c>
      <c r="F270" s="158" t="str">
        <f>IFERROR(_xlfn.XLOOKUP($A270,Raw_Data!$B:$B,Raw_Data!$OV:$OV),"")</f>
        <v/>
      </c>
      <c r="G270" s="159" t="str">
        <f>IFERROR(_xlfn.XLOOKUP($A270,Raw_Data!$B:$B,Raw_Data!$OW:$OW),"")</f>
        <v/>
      </c>
      <c r="H270" s="159"/>
      <c r="I270" s="159" t="str">
        <f>IFERROR(_xlfn.XLOOKUP($A270,Raw_Data!$B:$B,Raw_Data!$OX:$OX),"")</f>
        <v/>
      </c>
      <c r="J270" s="159"/>
      <c r="K270" s="159" t="str">
        <f>IFERROR(_xlfn.XLOOKUP($A270,Raw_Data!$B:$B,Raw_Data!NN:NN),"")</f>
        <v/>
      </c>
      <c r="L270" s="159" t="str">
        <f>IFERROR(_xlfn.XLOOKUP($A270,Raw_Data!$B:$B,Raw_Data!OZ:OZ),"")</f>
        <v/>
      </c>
      <c r="M270" s="159" t="str">
        <f>IFERROR(_xlfn.XLOOKUP($A270,Raw_Data!$B:$B,Raw_Data!PA:PA),"")</f>
        <v/>
      </c>
      <c r="N270" s="159" t="str">
        <f>IFERROR(_xlfn.XLOOKUP($A270,Raw_Data!$B:$B,Raw_Data!NQ:NQ),"")</f>
        <v/>
      </c>
      <c r="O270" s="160" t="str">
        <f>IFERROR(1-(SUMIF(PA!$B:$B,$A270,PA!$AI:$AI)/($AA270+SUMIF(PA!$B:$B,$A270,PA!$AI:$AI))),"")</f>
        <v/>
      </c>
      <c r="P270" s="160"/>
      <c r="Q270" s="161"/>
      <c r="R270" s="160" t="str">
        <f>IFERROR(1-(SUMIF(GA!$C:$C,$A270,GA!$X:$X)/($AA270+SUMIF(GA!$C:$C,$A270,GA!$X:$X))),"")</f>
        <v/>
      </c>
      <c r="S270" s="156"/>
      <c r="T270" s="161"/>
      <c r="U270" s="162" t="str">
        <f t="shared" si="17"/>
        <v/>
      </c>
      <c r="V270" s="162" t="str">
        <f>IFERROR(_xlfn.XLOOKUP($A270,Raw_Data!$B:$B,Raw_Data!$PE:$PE),"")</f>
        <v/>
      </c>
      <c r="W270" s="163" t="str">
        <f t="shared" si="19"/>
        <v/>
      </c>
      <c r="X270" s="155" t="str">
        <f>IFERROR(_xlfn.XLOOKUP($A270,Raw_Data!$B:$B,Raw_Data!$PB:$PB),"")</f>
        <v/>
      </c>
      <c r="Y270" s="155" t="str">
        <f>IFERROR(_xlfn.XLOOKUP($A270,Raw_Data!$B:$B,Raw_Data!$OU:$OU),"")</f>
        <v/>
      </c>
      <c r="Z270" s="155"/>
      <c r="AA270" s="155" t="str">
        <f>IFERROR(_xlfn.XLOOKUP($A270,Raw_Data!$B:$B,Raw_Data!$OU:$OU),"")</f>
        <v/>
      </c>
      <c r="AB270" s="155" t="str">
        <f>IFERROR(_xlfn.XLOOKUP($A270,Raw_Data!$B:$B,Raw_Data!$I:$I)/1000,"")</f>
        <v/>
      </c>
      <c r="AC270" s="164">
        <f>IFERROR(_xlfn.XLOOKUP($D270,'Modelling New'!$D:$D,'Modelling New'!$P:$P),"")</f>
        <v>4.9258064516129032</v>
      </c>
      <c r="AD270" s="155">
        <f>IFERROR(_xlfn.XLOOKUP($D270,'Modelling New'!$D:$D,'Modelling New'!$T:$T)*1000,"")</f>
        <v>369209.56923566223</v>
      </c>
      <c r="AE270" s="165">
        <f>IFERROR(_xlfn.XLOOKUP($D270,'Modelling New'!$D:$D,'Modelling New'!$O:$O),"")</f>
        <v>0.82078555100794337</v>
      </c>
      <c r="AF270" s="165">
        <f>IFERROR(_xlfn.XLOOKUP($D270,'Modelling New'!$D:$D,'Modelling New'!$W:$W),"")</f>
        <v>0.16845961510606577</v>
      </c>
      <c r="AG270" s="165">
        <f>IFERROR(_xlfn.XLOOKUP($D270,'Modelling New'!$D:$D,'Modelling New'!AE:AE),"")</f>
        <v>0.99750000000000005</v>
      </c>
      <c r="AH270" s="165">
        <f>IFERROR(_xlfn.XLOOKUP($D270,'Modelling New'!$D:$D,'Modelling New'!AF:AF),"")</f>
        <v>0.99750000000000005</v>
      </c>
      <c r="AI270" s="156"/>
      <c r="AJ270" s="156"/>
      <c r="AK270" s="156"/>
      <c r="AL270" s="156"/>
      <c r="AM270" s="156"/>
      <c r="AN270" s="166"/>
      <c r="AO270" s="163"/>
      <c r="AP270" s="163"/>
      <c r="AQ270" s="163"/>
      <c r="AR270" s="155">
        <f>IFERROR(_xlfn.XLOOKUP(Table13[[#This Row],[Month Year]],Modelling[Month],Modelling[Bugt_Capacity]),"")</f>
        <v>91.32</v>
      </c>
      <c r="AS270" s="155"/>
    </row>
    <row r="271" spans="1:45" x14ac:dyDescent="0.35">
      <c r="A271" s="154">
        <f t="shared" si="18"/>
        <v>46014</v>
      </c>
      <c r="B271" s="155">
        <f>YEAR(Table13[[#This Row],[Date]])+IF(MONTH(Table13[[#This Row],[Date]])&gt;=4,1,0)</f>
        <v>2026</v>
      </c>
      <c r="C271" s="156">
        <f>YEAR(Table13[[#This Row],[Date]])</f>
        <v>2025</v>
      </c>
      <c r="D271" s="157">
        <f>Table13[[#This Row],[Date]]-DAY(Table13[[#This Row],[Date]])+1</f>
        <v>45992</v>
      </c>
      <c r="E271" s="156">
        <f t="shared" si="16"/>
        <v>31</v>
      </c>
      <c r="F271" s="158" t="str">
        <f>IFERROR(_xlfn.XLOOKUP($A271,Raw_Data!$B:$B,Raw_Data!$OV:$OV),"")</f>
        <v/>
      </c>
      <c r="G271" s="159" t="str">
        <f>IFERROR(_xlfn.XLOOKUP($A271,Raw_Data!$B:$B,Raw_Data!$OW:$OW),"")</f>
        <v/>
      </c>
      <c r="H271" s="159"/>
      <c r="I271" s="159" t="str">
        <f>IFERROR(_xlfn.XLOOKUP($A271,Raw_Data!$B:$B,Raw_Data!$OX:$OX),"")</f>
        <v/>
      </c>
      <c r="J271" s="159"/>
      <c r="K271" s="159" t="str">
        <f>IFERROR(_xlfn.XLOOKUP($A271,Raw_Data!$B:$B,Raw_Data!NN:NN),"")</f>
        <v/>
      </c>
      <c r="L271" s="159" t="str">
        <f>IFERROR(_xlfn.XLOOKUP($A271,Raw_Data!$B:$B,Raw_Data!OZ:OZ),"")</f>
        <v/>
      </c>
      <c r="M271" s="159" t="str">
        <f>IFERROR(_xlfn.XLOOKUP($A271,Raw_Data!$B:$B,Raw_Data!PA:PA),"")</f>
        <v/>
      </c>
      <c r="N271" s="159" t="str">
        <f>IFERROR(_xlfn.XLOOKUP($A271,Raw_Data!$B:$B,Raw_Data!NQ:NQ),"")</f>
        <v/>
      </c>
      <c r="O271" s="160" t="str">
        <f>IFERROR(1-(SUMIF(PA!$B:$B,$A271,PA!$AI:$AI)/($AA271+SUMIF(PA!$B:$B,$A271,PA!$AI:$AI))),"")</f>
        <v/>
      </c>
      <c r="P271" s="160"/>
      <c r="Q271" s="161"/>
      <c r="R271" s="160" t="str">
        <f>IFERROR(1-(SUMIF(GA!$C:$C,$A271,GA!$X:$X)/($AA271+SUMIF(GA!$C:$C,$A271,GA!$X:$X))),"")</f>
        <v/>
      </c>
      <c r="S271" s="156"/>
      <c r="T271" s="161"/>
      <c r="U271" s="162" t="str">
        <f t="shared" si="17"/>
        <v/>
      </c>
      <c r="V271" s="162" t="str">
        <f>IFERROR(_xlfn.XLOOKUP($A271,Raw_Data!$B:$B,Raw_Data!$PE:$PE),"")</f>
        <v/>
      </c>
      <c r="W271" s="163" t="str">
        <f t="shared" si="19"/>
        <v/>
      </c>
      <c r="X271" s="155" t="str">
        <f>IFERROR(_xlfn.XLOOKUP($A271,Raw_Data!$B:$B,Raw_Data!$PB:$PB),"")</f>
        <v/>
      </c>
      <c r="Y271" s="155" t="str">
        <f>IFERROR(_xlfn.XLOOKUP($A271,Raw_Data!$B:$B,Raw_Data!$OU:$OU),"")</f>
        <v/>
      </c>
      <c r="Z271" s="155"/>
      <c r="AA271" s="155" t="str">
        <f>IFERROR(_xlfn.XLOOKUP($A271,Raw_Data!$B:$B,Raw_Data!$OU:$OU),"")</f>
        <v/>
      </c>
      <c r="AB271" s="155" t="str">
        <f>IFERROR(_xlfn.XLOOKUP($A271,Raw_Data!$B:$B,Raw_Data!$I:$I)/1000,"")</f>
        <v/>
      </c>
      <c r="AC271" s="164">
        <f>IFERROR(_xlfn.XLOOKUP($D271,'Modelling New'!$D:$D,'Modelling New'!$P:$P),"")</f>
        <v>4.9258064516129032</v>
      </c>
      <c r="AD271" s="155">
        <f>IFERROR(_xlfn.XLOOKUP($D271,'Modelling New'!$D:$D,'Modelling New'!$T:$T)*1000,"")</f>
        <v>369209.56923566223</v>
      </c>
      <c r="AE271" s="165">
        <f>IFERROR(_xlfn.XLOOKUP($D271,'Modelling New'!$D:$D,'Modelling New'!$O:$O),"")</f>
        <v>0.82078555100794337</v>
      </c>
      <c r="AF271" s="165">
        <f>IFERROR(_xlfn.XLOOKUP($D271,'Modelling New'!$D:$D,'Modelling New'!$W:$W),"")</f>
        <v>0.16845961510606577</v>
      </c>
      <c r="AG271" s="165">
        <f>IFERROR(_xlfn.XLOOKUP($D271,'Modelling New'!$D:$D,'Modelling New'!AE:AE),"")</f>
        <v>0.99750000000000005</v>
      </c>
      <c r="AH271" s="165">
        <f>IFERROR(_xlfn.XLOOKUP($D271,'Modelling New'!$D:$D,'Modelling New'!AF:AF),"")</f>
        <v>0.99750000000000005</v>
      </c>
      <c r="AI271" s="156"/>
      <c r="AJ271" s="156"/>
      <c r="AK271" s="156"/>
      <c r="AL271" s="156"/>
      <c r="AM271" s="156"/>
      <c r="AN271" s="166"/>
      <c r="AO271" s="163"/>
      <c r="AP271" s="163"/>
      <c r="AQ271" s="163"/>
      <c r="AR271" s="155">
        <f>IFERROR(_xlfn.XLOOKUP(Table13[[#This Row],[Month Year]],Modelling[Month],Modelling[Bugt_Capacity]),"")</f>
        <v>91.32</v>
      </c>
      <c r="AS271" s="155"/>
    </row>
    <row r="272" spans="1:45" x14ac:dyDescent="0.35">
      <c r="A272" s="154">
        <f t="shared" si="18"/>
        <v>46015</v>
      </c>
      <c r="B272" s="155">
        <f>YEAR(Table13[[#This Row],[Date]])+IF(MONTH(Table13[[#This Row],[Date]])&gt;=4,1,0)</f>
        <v>2026</v>
      </c>
      <c r="C272" s="156">
        <f>YEAR(Table13[[#This Row],[Date]])</f>
        <v>2025</v>
      </c>
      <c r="D272" s="157">
        <f>Table13[[#This Row],[Date]]-DAY(Table13[[#This Row],[Date]])+1</f>
        <v>45992</v>
      </c>
      <c r="E272" s="156">
        <f t="shared" si="16"/>
        <v>31</v>
      </c>
      <c r="F272" s="158" t="str">
        <f>IFERROR(_xlfn.XLOOKUP($A272,Raw_Data!$B:$B,Raw_Data!$OV:$OV),"")</f>
        <v/>
      </c>
      <c r="G272" s="159" t="str">
        <f>IFERROR(_xlfn.XLOOKUP($A272,Raw_Data!$B:$B,Raw_Data!$OW:$OW),"")</f>
        <v/>
      </c>
      <c r="H272" s="159"/>
      <c r="I272" s="159" t="str">
        <f>IFERROR(_xlfn.XLOOKUP($A272,Raw_Data!$B:$B,Raw_Data!$OX:$OX),"")</f>
        <v/>
      </c>
      <c r="J272" s="159"/>
      <c r="K272" s="159" t="str">
        <f>IFERROR(_xlfn.XLOOKUP($A272,Raw_Data!$B:$B,Raw_Data!NN:NN),"")</f>
        <v/>
      </c>
      <c r="L272" s="159" t="str">
        <f>IFERROR(_xlfn.XLOOKUP($A272,Raw_Data!$B:$B,Raw_Data!OZ:OZ),"")</f>
        <v/>
      </c>
      <c r="M272" s="159" t="str">
        <f>IFERROR(_xlfn.XLOOKUP($A272,Raw_Data!$B:$B,Raw_Data!PA:PA),"")</f>
        <v/>
      </c>
      <c r="N272" s="159" t="str">
        <f>IFERROR(_xlfn.XLOOKUP($A272,Raw_Data!$B:$B,Raw_Data!NQ:NQ),"")</f>
        <v/>
      </c>
      <c r="O272" s="160" t="str">
        <f>IFERROR(1-(SUMIF(PA!$B:$B,$A272,PA!$AI:$AI)/($AA272+SUMIF(PA!$B:$B,$A272,PA!$AI:$AI))),"")</f>
        <v/>
      </c>
      <c r="P272" s="160"/>
      <c r="Q272" s="161"/>
      <c r="R272" s="160" t="str">
        <f>IFERROR(1-(SUMIF(GA!$C:$C,$A272,GA!$X:$X)/($AA272+SUMIF(GA!$C:$C,$A272,GA!$X:$X))),"")</f>
        <v/>
      </c>
      <c r="S272" s="156"/>
      <c r="T272" s="161"/>
      <c r="U272" s="162" t="str">
        <f t="shared" si="17"/>
        <v/>
      </c>
      <c r="V272" s="162" t="str">
        <f>IFERROR(_xlfn.XLOOKUP($A272,Raw_Data!$B:$B,Raw_Data!$PE:$PE),"")</f>
        <v/>
      </c>
      <c r="W272" s="163" t="str">
        <f t="shared" si="19"/>
        <v/>
      </c>
      <c r="X272" s="155" t="str">
        <f>IFERROR(_xlfn.XLOOKUP($A272,Raw_Data!$B:$B,Raw_Data!$PB:$PB),"")</f>
        <v/>
      </c>
      <c r="Y272" s="155" t="str">
        <f>IFERROR(_xlfn.XLOOKUP($A272,Raw_Data!$B:$B,Raw_Data!$OU:$OU),"")</f>
        <v/>
      </c>
      <c r="Z272" s="155"/>
      <c r="AA272" s="155" t="str">
        <f>IFERROR(_xlfn.XLOOKUP($A272,Raw_Data!$B:$B,Raw_Data!$OU:$OU),"")</f>
        <v/>
      </c>
      <c r="AB272" s="155" t="str">
        <f>IFERROR(_xlfn.XLOOKUP($A272,Raw_Data!$B:$B,Raw_Data!$I:$I)/1000,"")</f>
        <v/>
      </c>
      <c r="AC272" s="164">
        <f>IFERROR(_xlfn.XLOOKUP($D272,'Modelling New'!$D:$D,'Modelling New'!$P:$P),"")</f>
        <v>4.9258064516129032</v>
      </c>
      <c r="AD272" s="155">
        <f>IFERROR(_xlfn.XLOOKUP($D272,'Modelling New'!$D:$D,'Modelling New'!$T:$T)*1000,"")</f>
        <v>369209.56923566223</v>
      </c>
      <c r="AE272" s="165">
        <f>IFERROR(_xlfn.XLOOKUP($D272,'Modelling New'!$D:$D,'Modelling New'!$O:$O),"")</f>
        <v>0.82078555100794337</v>
      </c>
      <c r="AF272" s="165">
        <f>IFERROR(_xlfn.XLOOKUP($D272,'Modelling New'!$D:$D,'Modelling New'!$W:$W),"")</f>
        <v>0.16845961510606577</v>
      </c>
      <c r="AG272" s="165">
        <f>IFERROR(_xlfn.XLOOKUP($D272,'Modelling New'!$D:$D,'Modelling New'!AE:AE),"")</f>
        <v>0.99750000000000005</v>
      </c>
      <c r="AH272" s="165">
        <f>IFERROR(_xlfn.XLOOKUP($D272,'Modelling New'!$D:$D,'Modelling New'!AF:AF),"")</f>
        <v>0.99750000000000005</v>
      </c>
      <c r="AI272" s="156"/>
      <c r="AJ272" s="156"/>
      <c r="AK272" s="156"/>
      <c r="AL272" s="156"/>
      <c r="AM272" s="156"/>
      <c r="AN272" s="166"/>
      <c r="AO272" s="163"/>
      <c r="AP272" s="163"/>
      <c r="AQ272" s="163"/>
      <c r="AR272" s="155">
        <f>IFERROR(_xlfn.XLOOKUP(Table13[[#This Row],[Month Year]],Modelling[Month],Modelling[Bugt_Capacity]),"")</f>
        <v>91.32</v>
      </c>
      <c r="AS272" s="155"/>
    </row>
    <row r="273" spans="1:45" x14ac:dyDescent="0.35">
      <c r="A273" s="154">
        <f t="shared" si="18"/>
        <v>46016</v>
      </c>
      <c r="B273" s="155">
        <f>YEAR(Table13[[#This Row],[Date]])+IF(MONTH(Table13[[#This Row],[Date]])&gt;=4,1,0)</f>
        <v>2026</v>
      </c>
      <c r="C273" s="156">
        <f>YEAR(Table13[[#This Row],[Date]])</f>
        <v>2025</v>
      </c>
      <c r="D273" s="157">
        <f>Table13[[#This Row],[Date]]-DAY(Table13[[#This Row],[Date]])+1</f>
        <v>45992</v>
      </c>
      <c r="E273" s="156">
        <f t="shared" si="16"/>
        <v>31</v>
      </c>
      <c r="F273" s="158" t="str">
        <f>IFERROR(_xlfn.XLOOKUP($A273,Raw_Data!$B:$B,Raw_Data!$OV:$OV),"")</f>
        <v/>
      </c>
      <c r="G273" s="159" t="str">
        <f>IFERROR(_xlfn.XLOOKUP($A273,Raw_Data!$B:$B,Raw_Data!$OW:$OW),"")</f>
        <v/>
      </c>
      <c r="H273" s="159"/>
      <c r="I273" s="159" t="str">
        <f>IFERROR(_xlfn.XLOOKUP($A273,Raw_Data!$B:$B,Raw_Data!$OX:$OX),"")</f>
        <v/>
      </c>
      <c r="J273" s="159"/>
      <c r="K273" s="159" t="str">
        <f>IFERROR(_xlfn.XLOOKUP($A273,Raw_Data!$B:$B,Raw_Data!NN:NN),"")</f>
        <v/>
      </c>
      <c r="L273" s="159" t="str">
        <f>IFERROR(_xlfn.XLOOKUP($A273,Raw_Data!$B:$B,Raw_Data!OZ:OZ),"")</f>
        <v/>
      </c>
      <c r="M273" s="159" t="str">
        <f>IFERROR(_xlfn.XLOOKUP($A273,Raw_Data!$B:$B,Raw_Data!PA:PA),"")</f>
        <v/>
      </c>
      <c r="N273" s="159" t="str">
        <f>IFERROR(_xlfn.XLOOKUP($A273,Raw_Data!$B:$B,Raw_Data!NQ:NQ),"")</f>
        <v/>
      </c>
      <c r="O273" s="160" t="str">
        <f>IFERROR(1-(SUMIF(PA!$B:$B,$A273,PA!$AI:$AI)/($AA273+SUMIF(PA!$B:$B,$A273,PA!$AI:$AI))),"")</f>
        <v/>
      </c>
      <c r="P273" s="160"/>
      <c r="Q273" s="161"/>
      <c r="R273" s="160" t="str">
        <f>IFERROR(1-(SUMIF(GA!$C:$C,$A273,GA!$X:$X)/($AA273+SUMIF(GA!$C:$C,$A273,GA!$X:$X))),"")</f>
        <v/>
      </c>
      <c r="S273" s="156"/>
      <c r="T273" s="161"/>
      <c r="U273" s="162" t="str">
        <f t="shared" si="17"/>
        <v/>
      </c>
      <c r="V273" s="162" t="str">
        <f>IFERROR(_xlfn.XLOOKUP($A273,Raw_Data!$B:$B,Raw_Data!$PE:$PE),"")</f>
        <v/>
      </c>
      <c r="W273" s="163" t="str">
        <f t="shared" si="19"/>
        <v/>
      </c>
      <c r="X273" s="155" t="str">
        <f>IFERROR(_xlfn.XLOOKUP($A273,Raw_Data!$B:$B,Raw_Data!$PB:$PB),"")</f>
        <v/>
      </c>
      <c r="Y273" s="155" t="str">
        <f>IFERROR(_xlfn.XLOOKUP($A273,Raw_Data!$B:$B,Raw_Data!$OU:$OU),"")</f>
        <v/>
      </c>
      <c r="Z273" s="155"/>
      <c r="AA273" s="155" t="str">
        <f>IFERROR(_xlfn.XLOOKUP($A273,Raw_Data!$B:$B,Raw_Data!$OU:$OU),"")</f>
        <v/>
      </c>
      <c r="AB273" s="155" t="str">
        <f>IFERROR(_xlfn.XLOOKUP($A273,Raw_Data!$B:$B,Raw_Data!$I:$I)/1000,"")</f>
        <v/>
      </c>
      <c r="AC273" s="164">
        <f>IFERROR(_xlfn.XLOOKUP($D273,'Modelling New'!$D:$D,'Modelling New'!$P:$P),"")</f>
        <v>4.9258064516129032</v>
      </c>
      <c r="AD273" s="155">
        <f>IFERROR(_xlfn.XLOOKUP($D273,'Modelling New'!$D:$D,'Modelling New'!$T:$T)*1000,"")</f>
        <v>369209.56923566223</v>
      </c>
      <c r="AE273" s="165">
        <f>IFERROR(_xlfn.XLOOKUP($D273,'Modelling New'!$D:$D,'Modelling New'!$O:$O),"")</f>
        <v>0.82078555100794337</v>
      </c>
      <c r="AF273" s="165">
        <f>IFERROR(_xlfn.XLOOKUP($D273,'Modelling New'!$D:$D,'Modelling New'!$W:$W),"")</f>
        <v>0.16845961510606577</v>
      </c>
      <c r="AG273" s="165">
        <f>IFERROR(_xlfn.XLOOKUP($D273,'Modelling New'!$D:$D,'Modelling New'!AE:AE),"")</f>
        <v>0.99750000000000005</v>
      </c>
      <c r="AH273" s="165">
        <f>IFERROR(_xlfn.XLOOKUP($D273,'Modelling New'!$D:$D,'Modelling New'!AF:AF),"")</f>
        <v>0.99750000000000005</v>
      </c>
      <c r="AI273" s="156"/>
      <c r="AJ273" s="156"/>
      <c r="AK273" s="156"/>
      <c r="AL273" s="156"/>
      <c r="AM273" s="156"/>
      <c r="AN273" s="166"/>
      <c r="AO273" s="163"/>
      <c r="AP273" s="163"/>
      <c r="AQ273" s="163"/>
      <c r="AR273" s="155">
        <f>IFERROR(_xlfn.XLOOKUP(Table13[[#This Row],[Month Year]],Modelling[Month],Modelling[Bugt_Capacity]),"")</f>
        <v>91.32</v>
      </c>
      <c r="AS273" s="155"/>
    </row>
    <row r="274" spans="1:45" x14ac:dyDescent="0.35">
      <c r="A274" s="154">
        <f t="shared" si="18"/>
        <v>46017</v>
      </c>
      <c r="B274" s="155">
        <f>YEAR(Table13[[#This Row],[Date]])+IF(MONTH(Table13[[#This Row],[Date]])&gt;=4,1,0)</f>
        <v>2026</v>
      </c>
      <c r="C274" s="156">
        <f>YEAR(Table13[[#This Row],[Date]])</f>
        <v>2025</v>
      </c>
      <c r="D274" s="157">
        <f>Table13[[#This Row],[Date]]-DAY(Table13[[#This Row],[Date]])+1</f>
        <v>45992</v>
      </c>
      <c r="E274" s="156">
        <f t="shared" si="16"/>
        <v>31</v>
      </c>
      <c r="F274" s="158" t="str">
        <f>IFERROR(_xlfn.XLOOKUP($A274,Raw_Data!$B:$B,Raw_Data!$OV:$OV),"")</f>
        <v/>
      </c>
      <c r="G274" s="159" t="str">
        <f>IFERROR(_xlfn.XLOOKUP($A274,Raw_Data!$B:$B,Raw_Data!$OW:$OW),"")</f>
        <v/>
      </c>
      <c r="H274" s="159"/>
      <c r="I274" s="159" t="str">
        <f>IFERROR(_xlfn.XLOOKUP($A274,Raw_Data!$B:$B,Raw_Data!$OX:$OX),"")</f>
        <v/>
      </c>
      <c r="J274" s="159"/>
      <c r="K274" s="159" t="str">
        <f>IFERROR(_xlfn.XLOOKUP($A274,Raw_Data!$B:$B,Raw_Data!NN:NN),"")</f>
        <v/>
      </c>
      <c r="L274" s="159" t="str">
        <f>IFERROR(_xlfn.XLOOKUP($A274,Raw_Data!$B:$B,Raw_Data!OZ:OZ),"")</f>
        <v/>
      </c>
      <c r="M274" s="159" t="str">
        <f>IFERROR(_xlfn.XLOOKUP($A274,Raw_Data!$B:$B,Raw_Data!PA:PA),"")</f>
        <v/>
      </c>
      <c r="N274" s="159" t="str">
        <f>IFERROR(_xlfn.XLOOKUP($A274,Raw_Data!$B:$B,Raw_Data!NQ:NQ),"")</f>
        <v/>
      </c>
      <c r="O274" s="160" t="str">
        <f>IFERROR(1-(SUMIF(PA!$B:$B,$A274,PA!$AI:$AI)/($AA274+SUMIF(PA!$B:$B,$A274,PA!$AI:$AI))),"")</f>
        <v/>
      </c>
      <c r="P274" s="160"/>
      <c r="Q274" s="161"/>
      <c r="R274" s="160" t="str">
        <f>IFERROR(1-(SUMIF(GA!$C:$C,$A274,GA!$X:$X)/($AA274+SUMIF(GA!$C:$C,$A274,GA!$X:$X))),"")</f>
        <v/>
      </c>
      <c r="S274" s="156"/>
      <c r="T274" s="161"/>
      <c r="U274" s="162" t="str">
        <f t="shared" si="17"/>
        <v/>
      </c>
      <c r="V274" s="162" t="str">
        <f>IFERROR(_xlfn.XLOOKUP($A274,Raw_Data!$B:$B,Raw_Data!$PE:$PE),"")</f>
        <v/>
      </c>
      <c r="W274" s="163" t="str">
        <f t="shared" si="19"/>
        <v/>
      </c>
      <c r="X274" s="155" t="str">
        <f>IFERROR(_xlfn.XLOOKUP($A274,Raw_Data!$B:$B,Raw_Data!$PB:$PB),"")</f>
        <v/>
      </c>
      <c r="Y274" s="155" t="str">
        <f>IFERROR(_xlfn.XLOOKUP($A274,Raw_Data!$B:$B,Raw_Data!$OU:$OU),"")</f>
        <v/>
      </c>
      <c r="Z274" s="155"/>
      <c r="AA274" s="155" t="str">
        <f>IFERROR(_xlfn.XLOOKUP($A274,Raw_Data!$B:$B,Raw_Data!$OU:$OU),"")</f>
        <v/>
      </c>
      <c r="AB274" s="155" t="str">
        <f>IFERROR(_xlfn.XLOOKUP($A274,Raw_Data!$B:$B,Raw_Data!$I:$I)/1000,"")</f>
        <v/>
      </c>
      <c r="AC274" s="164">
        <f>IFERROR(_xlfn.XLOOKUP($D274,'Modelling New'!$D:$D,'Modelling New'!$P:$P),"")</f>
        <v>4.9258064516129032</v>
      </c>
      <c r="AD274" s="155">
        <f>IFERROR(_xlfn.XLOOKUP($D274,'Modelling New'!$D:$D,'Modelling New'!$T:$T)*1000,"")</f>
        <v>369209.56923566223</v>
      </c>
      <c r="AE274" s="165">
        <f>IFERROR(_xlfn.XLOOKUP($D274,'Modelling New'!$D:$D,'Modelling New'!$O:$O),"")</f>
        <v>0.82078555100794337</v>
      </c>
      <c r="AF274" s="165">
        <f>IFERROR(_xlfn.XLOOKUP($D274,'Modelling New'!$D:$D,'Modelling New'!$W:$W),"")</f>
        <v>0.16845961510606577</v>
      </c>
      <c r="AG274" s="165">
        <f>IFERROR(_xlfn.XLOOKUP($D274,'Modelling New'!$D:$D,'Modelling New'!AE:AE),"")</f>
        <v>0.99750000000000005</v>
      </c>
      <c r="AH274" s="165">
        <f>IFERROR(_xlfn.XLOOKUP($D274,'Modelling New'!$D:$D,'Modelling New'!AF:AF),"")</f>
        <v>0.99750000000000005</v>
      </c>
      <c r="AI274" s="156"/>
      <c r="AJ274" s="156"/>
      <c r="AK274" s="156"/>
      <c r="AL274" s="156"/>
      <c r="AM274" s="156"/>
      <c r="AN274" s="166"/>
      <c r="AO274" s="163"/>
      <c r="AP274" s="163"/>
      <c r="AQ274" s="163"/>
      <c r="AR274" s="155">
        <f>IFERROR(_xlfn.XLOOKUP(Table13[[#This Row],[Month Year]],Modelling[Month],Modelling[Bugt_Capacity]),"")</f>
        <v>91.32</v>
      </c>
      <c r="AS274" s="155"/>
    </row>
    <row r="275" spans="1:45" x14ac:dyDescent="0.35">
      <c r="A275" s="154">
        <f t="shared" si="18"/>
        <v>46018</v>
      </c>
      <c r="B275" s="155">
        <f>YEAR(Table13[[#This Row],[Date]])+IF(MONTH(Table13[[#This Row],[Date]])&gt;=4,1,0)</f>
        <v>2026</v>
      </c>
      <c r="C275" s="156">
        <f>YEAR(Table13[[#This Row],[Date]])</f>
        <v>2025</v>
      </c>
      <c r="D275" s="157">
        <f>Table13[[#This Row],[Date]]-DAY(Table13[[#This Row],[Date]])+1</f>
        <v>45992</v>
      </c>
      <c r="E275" s="156">
        <f t="shared" si="16"/>
        <v>31</v>
      </c>
      <c r="F275" s="158" t="str">
        <f>IFERROR(_xlfn.XLOOKUP($A275,Raw_Data!$B:$B,Raw_Data!$OV:$OV),"")</f>
        <v/>
      </c>
      <c r="G275" s="159" t="str">
        <f>IFERROR(_xlfn.XLOOKUP($A275,Raw_Data!$B:$B,Raw_Data!$OW:$OW),"")</f>
        <v/>
      </c>
      <c r="H275" s="159"/>
      <c r="I275" s="159" t="str">
        <f>IFERROR(_xlfn.XLOOKUP($A275,Raw_Data!$B:$B,Raw_Data!$OX:$OX),"")</f>
        <v/>
      </c>
      <c r="J275" s="159"/>
      <c r="K275" s="159" t="str">
        <f>IFERROR(_xlfn.XLOOKUP($A275,Raw_Data!$B:$B,Raw_Data!NN:NN),"")</f>
        <v/>
      </c>
      <c r="L275" s="159" t="str">
        <f>IFERROR(_xlfn.XLOOKUP($A275,Raw_Data!$B:$B,Raw_Data!OZ:OZ),"")</f>
        <v/>
      </c>
      <c r="M275" s="159" t="str">
        <f>IFERROR(_xlfn.XLOOKUP($A275,Raw_Data!$B:$B,Raw_Data!PA:PA),"")</f>
        <v/>
      </c>
      <c r="N275" s="159" t="str">
        <f>IFERROR(_xlfn.XLOOKUP($A275,Raw_Data!$B:$B,Raw_Data!NQ:NQ),"")</f>
        <v/>
      </c>
      <c r="O275" s="160" t="str">
        <f>IFERROR(1-(SUMIF(PA!$B:$B,$A275,PA!$AI:$AI)/($AA275+SUMIF(PA!$B:$B,$A275,PA!$AI:$AI))),"")</f>
        <v/>
      </c>
      <c r="P275" s="160"/>
      <c r="Q275" s="161"/>
      <c r="R275" s="160" t="str">
        <f>IFERROR(1-(SUMIF(GA!$C:$C,$A275,GA!$X:$X)/($AA275+SUMIF(GA!$C:$C,$A275,GA!$X:$X))),"")</f>
        <v/>
      </c>
      <c r="S275" s="156"/>
      <c r="T275" s="161"/>
      <c r="U275" s="162" t="str">
        <f t="shared" si="17"/>
        <v/>
      </c>
      <c r="V275" s="162" t="str">
        <f>IFERROR(_xlfn.XLOOKUP($A275,Raw_Data!$B:$B,Raw_Data!$PE:$PE),"")</f>
        <v/>
      </c>
      <c r="W275" s="163" t="str">
        <f t="shared" si="19"/>
        <v/>
      </c>
      <c r="X275" s="155" t="str">
        <f>IFERROR(_xlfn.XLOOKUP($A275,Raw_Data!$B:$B,Raw_Data!$PB:$PB),"")</f>
        <v/>
      </c>
      <c r="Y275" s="155" t="str">
        <f>IFERROR(_xlfn.XLOOKUP($A275,Raw_Data!$B:$B,Raw_Data!$OU:$OU),"")</f>
        <v/>
      </c>
      <c r="Z275" s="155"/>
      <c r="AA275" s="155" t="str">
        <f>IFERROR(_xlfn.XLOOKUP($A275,Raw_Data!$B:$B,Raw_Data!$OU:$OU),"")</f>
        <v/>
      </c>
      <c r="AB275" s="155" t="str">
        <f>IFERROR(_xlfn.XLOOKUP($A275,Raw_Data!$B:$B,Raw_Data!$I:$I)/1000,"")</f>
        <v/>
      </c>
      <c r="AC275" s="164">
        <f>IFERROR(_xlfn.XLOOKUP($D275,'Modelling New'!$D:$D,'Modelling New'!$P:$P),"")</f>
        <v>4.9258064516129032</v>
      </c>
      <c r="AD275" s="155">
        <f>IFERROR(_xlfn.XLOOKUP($D275,'Modelling New'!$D:$D,'Modelling New'!$T:$T)*1000,"")</f>
        <v>369209.56923566223</v>
      </c>
      <c r="AE275" s="165">
        <f>IFERROR(_xlfn.XLOOKUP($D275,'Modelling New'!$D:$D,'Modelling New'!$O:$O),"")</f>
        <v>0.82078555100794337</v>
      </c>
      <c r="AF275" s="165">
        <f>IFERROR(_xlfn.XLOOKUP($D275,'Modelling New'!$D:$D,'Modelling New'!$W:$W),"")</f>
        <v>0.16845961510606577</v>
      </c>
      <c r="AG275" s="165">
        <f>IFERROR(_xlfn.XLOOKUP($D275,'Modelling New'!$D:$D,'Modelling New'!AE:AE),"")</f>
        <v>0.99750000000000005</v>
      </c>
      <c r="AH275" s="165">
        <f>IFERROR(_xlfn.XLOOKUP($D275,'Modelling New'!$D:$D,'Modelling New'!AF:AF),"")</f>
        <v>0.99750000000000005</v>
      </c>
      <c r="AI275" s="156"/>
      <c r="AJ275" s="156"/>
      <c r="AK275" s="156"/>
      <c r="AL275" s="156"/>
      <c r="AM275" s="156"/>
      <c r="AN275" s="166"/>
      <c r="AO275" s="163"/>
      <c r="AP275" s="163"/>
      <c r="AQ275" s="163"/>
      <c r="AR275" s="155">
        <f>IFERROR(_xlfn.XLOOKUP(Table13[[#This Row],[Month Year]],Modelling[Month],Modelling[Bugt_Capacity]),"")</f>
        <v>91.32</v>
      </c>
      <c r="AS275" s="155"/>
    </row>
    <row r="276" spans="1:45" x14ac:dyDescent="0.35">
      <c r="A276" s="154">
        <f t="shared" si="18"/>
        <v>46019</v>
      </c>
      <c r="B276" s="155">
        <f>YEAR(Table13[[#This Row],[Date]])+IF(MONTH(Table13[[#This Row],[Date]])&gt;=4,1,0)</f>
        <v>2026</v>
      </c>
      <c r="C276" s="156">
        <f>YEAR(Table13[[#This Row],[Date]])</f>
        <v>2025</v>
      </c>
      <c r="D276" s="157">
        <f>Table13[[#This Row],[Date]]-DAY(Table13[[#This Row],[Date]])+1</f>
        <v>45992</v>
      </c>
      <c r="E276" s="156">
        <f t="shared" si="16"/>
        <v>31</v>
      </c>
      <c r="F276" s="158" t="str">
        <f>IFERROR(_xlfn.XLOOKUP($A276,Raw_Data!$B:$B,Raw_Data!$OV:$OV),"")</f>
        <v/>
      </c>
      <c r="G276" s="159" t="str">
        <f>IFERROR(_xlfn.XLOOKUP($A276,Raw_Data!$B:$B,Raw_Data!$OW:$OW),"")</f>
        <v/>
      </c>
      <c r="H276" s="159"/>
      <c r="I276" s="159" t="str">
        <f>IFERROR(_xlfn.XLOOKUP($A276,Raw_Data!$B:$B,Raw_Data!$OX:$OX),"")</f>
        <v/>
      </c>
      <c r="J276" s="159"/>
      <c r="K276" s="159" t="str">
        <f>IFERROR(_xlfn.XLOOKUP($A276,Raw_Data!$B:$B,Raw_Data!NN:NN),"")</f>
        <v/>
      </c>
      <c r="L276" s="159" t="str">
        <f>IFERROR(_xlfn.XLOOKUP($A276,Raw_Data!$B:$B,Raw_Data!OZ:OZ),"")</f>
        <v/>
      </c>
      <c r="M276" s="159" t="str">
        <f>IFERROR(_xlfn.XLOOKUP($A276,Raw_Data!$B:$B,Raw_Data!PA:PA),"")</f>
        <v/>
      </c>
      <c r="N276" s="159" t="str">
        <f>IFERROR(_xlfn.XLOOKUP($A276,Raw_Data!$B:$B,Raw_Data!NQ:NQ),"")</f>
        <v/>
      </c>
      <c r="O276" s="160" t="str">
        <f>IFERROR(1-(SUMIF(PA!$B:$B,$A276,PA!$AI:$AI)/($AA276+SUMIF(PA!$B:$B,$A276,PA!$AI:$AI))),"")</f>
        <v/>
      </c>
      <c r="P276" s="160"/>
      <c r="Q276" s="161"/>
      <c r="R276" s="160" t="str">
        <f>IFERROR(1-(SUMIF(GA!$C:$C,$A276,GA!$X:$X)/($AA276+SUMIF(GA!$C:$C,$A276,GA!$X:$X))),"")</f>
        <v/>
      </c>
      <c r="S276" s="156"/>
      <c r="T276" s="161"/>
      <c r="U276" s="162" t="str">
        <f t="shared" si="17"/>
        <v/>
      </c>
      <c r="V276" s="162" t="str">
        <f>IFERROR(_xlfn.XLOOKUP($A276,Raw_Data!$B:$B,Raw_Data!$PE:$PE),"")</f>
        <v/>
      </c>
      <c r="W276" s="163" t="str">
        <f t="shared" si="19"/>
        <v/>
      </c>
      <c r="X276" s="155" t="str">
        <f>IFERROR(_xlfn.XLOOKUP($A276,Raw_Data!$B:$B,Raw_Data!$PB:$PB),"")</f>
        <v/>
      </c>
      <c r="Y276" s="155" t="str">
        <f>IFERROR(_xlfn.XLOOKUP($A276,Raw_Data!$B:$B,Raw_Data!$OU:$OU),"")</f>
        <v/>
      </c>
      <c r="Z276" s="155"/>
      <c r="AA276" s="155" t="str">
        <f>IFERROR(_xlfn.XLOOKUP($A276,Raw_Data!$B:$B,Raw_Data!$OU:$OU),"")</f>
        <v/>
      </c>
      <c r="AB276" s="155" t="str">
        <f>IFERROR(_xlfn.XLOOKUP($A276,Raw_Data!$B:$B,Raw_Data!$I:$I)/1000,"")</f>
        <v/>
      </c>
      <c r="AC276" s="164">
        <f>IFERROR(_xlfn.XLOOKUP($D276,'Modelling New'!$D:$D,'Modelling New'!$P:$P),"")</f>
        <v>4.9258064516129032</v>
      </c>
      <c r="AD276" s="155">
        <f>IFERROR(_xlfn.XLOOKUP($D276,'Modelling New'!$D:$D,'Modelling New'!$T:$T)*1000,"")</f>
        <v>369209.56923566223</v>
      </c>
      <c r="AE276" s="165">
        <f>IFERROR(_xlfn.XLOOKUP($D276,'Modelling New'!$D:$D,'Modelling New'!$O:$O),"")</f>
        <v>0.82078555100794337</v>
      </c>
      <c r="AF276" s="165">
        <f>IFERROR(_xlfn.XLOOKUP($D276,'Modelling New'!$D:$D,'Modelling New'!$W:$W),"")</f>
        <v>0.16845961510606577</v>
      </c>
      <c r="AG276" s="165">
        <f>IFERROR(_xlfn.XLOOKUP($D276,'Modelling New'!$D:$D,'Modelling New'!AE:AE),"")</f>
        <v>0.99750000000000005</v>
      </c>
      <c r="AH276" s="165">
        <f>IFERROR(_xlfn.XLOOKUP($D276,'Modelling New'!$D:$D,'Modelling New'!AF:AF),"")</f>
        <v>0.99750000000000005</v>
      </c>
      <c r="AI276" s="156"/>
      <c r="AJ276" s="156"/>
      <c r="AK276" s="156"/>
      <c r="AL276" s="156"/>
      <c r="AM276" s="156"/>
      <c r="AN276" s="166"/>
      <c r="AO276" s="163"/>
      <c r="AP276" s="163"/>
      <c r="AQ276" s="163"/>
      <c r="AR276" s="155">
        <f>IFERROR(_xlfn.XLOOKUP(Table13[[#This Row],[Month Year]],Modelling[Month],Modelling[Bugt_Capacity]),"")</f>
        <v>91.32</v>
      </c>
      <c r="AS276" s="155"/>
    </row>
    <row r="277" spans="1:45" x14ac:dyDescent="0.35">
      <c r="A277" s="154">
        <f t="shared" si="18"/>
        <v>46020</v>
      </c>
      <c r="B277" s="155">
        <f>YEAR(Table13[[#This Row],[Date]])+IF(MONTH(Table13[[#This Row],[Date]])&gt;=4,1,0)</f>
        <v>2026</v>
      </c>
      <c r="C277" s="156">
        <f>YEAR(Table13[[#This Row],[Date]])</f>
        <v>2025</v>
      </c>
      <c r="D277" s="157">
        <f>Table13[[#This Row],[Date]]-DAY(Table13[[#This Row],[Date]])+1</f>
        <v>45992</v>
      </c>
      <c r="E277" s="156">
        <f t="shared" si="16"/>
        <v>31</v>
      </c>
      <c r="F277" s="158" t="str">
        <f>IFERROR(_xlfn.XLOOKUP($A277,Raw_Data!$B:$B,Raw_Data!$OV:$OV),"")</f>
        <v/>
      </c>
      <c r="G277" s="159" t="str">
        <f>IFERROR(_xlfn.XLOOKUP($A277,Raw_Data!$B:$B,Raw_Data!$OW:$OW),"")</f>
        <v/>
      </c>
      <c r="H277" s="159"/>
      <c r="I277" s="159" t="str">
        <f>IFERROR(_xlfn.XLOOKUP($A277,Raw_Data!$B:$B,Raw_Data!$OX:$OX),"")</f>
        <v/>
      </c>
      <c r="J277" s="159"/>
      <c r="K277" s="159" t="str">
        <f>IFERROR(_xlfn.XLOOKUP($A277,Raw_Data!$B:$B,Raw_Data!NN:NN),"")</f>
        <v/>
      </c>
      <c r="L277" s="159" t="str">
        <f>IFERROR(_xlfn.XLOOKUP($A277,Raw_Data!$B:$B,Raw_Data!OZ:OZ),"")</f>
        <v/>
      </c>
      <c r="M277" s="159" t="str">
        <f>IFERROR(_xlfn.XLOOKUP($A277,Raw_Data!$B:$B,Raw_Data!PA:PA),"")</f>
        <v/>
      </c>
      <c r="N277" s="159" t="str">
        <f>IFERROR(_xlfn.XLOOKUP($A277,Raw_Data!$B:$B,Raw_Data!NQ:NQ),"")</f>
        <v/>
      </c>
      <c r="O277" s="160" t="str">
        <f>IFERROR(1-(SUMIF(PA!$B:$B,$A277,PA!$AI:$AI)/($AA277+SUMIF(PA!$B:$B,$A277,PA!$AI:$AI))),"")</f>
        <v/>
      </c>
      <c r="P277" s="160"/>
      <c r="Q277" s="161"/>
      <c r="R277" s="160" t="str">
        <f>IFERROR(1-(SUMIF(GA!$C:$C,$A277,GA!$X:$X)/($AA277+SUMIF(GA!$C:$C,$A277,GA!$X:$X))),"")</f>
        <v/>
      </c>
      <c r="S277" s="156"/>
      <c r="T277" s="161"/>
      <c r="U277" s="162" t="str">
        <f t="shared" si="17"/>
        <v/>
      </c>
      <c r="V277" s="162" t="str">
        <f>IFERROR(_xlfn.XLOOKUP($A277,Raw_Data!$B:$B,Raw_Data!$PE:$PE),"")</f>
        <v/>
      </c>
      <c r="W277" s="163" t="str">
        <f t="shared" si="19"/>
        <v/>
      </c>
      <c r="X277" s="155" t="str">
        <f>IFERROR(_xlfn.XLOOKUP($A277,Raw_Data!$B:$B,Raw_Data!$PB:$PB),"")</f>
        <v/>
      </c>
      <c r="Y277" s="155" t="str">
        <f>IFERROR(_xlfn.XLOOKUP($A277,Raw_Data!$B:$B,Raw_Data!$OU:$OU),"")</f>
        <v/>
      </c>
      <c r="Z277" s="155"/>
      <c r="AA277" s="155" t="str">
        <f>IFERROR(_xlfn.XLOOKUP($A277,Raw_Data!$B:$B,Raw_Data!$OU:$OU),"")</f>
        <v/>
      </c>
      <c r="AB277" s="155" t="str">
        <f>IFERROR(_xlfn.XLOOKUP($A277,Raw_Data!$B:$B,Raw_Data!$I:$I)/1000,"")</f>
        <v/>
      </c>
      <c r="AC277" s="164">
        <f>IFERROR(_xlfn.XLOOKUP($D277,'Modelling New'!$D:$D,'Modelling New'!$P:$P),"")</f>
        <v>4.9258064516129032</v>
      </c>
      <c r="AD277" s="155">
        <f>IFERROR(_xlfn.XLOOKUP($D277,'Modelling New'!$D:$D,'Modelling New'!$T:$T)*1000,"")</f>
        <v>369209.56923566223</v>
      </c>
      <c r="AE277" s="165">
        <f>IFERROR(_xlfn.XLOOKUP($D277,'Modelling New'!$D:$D,'Modelling New'!$O:$O),"")</f>
        <v>0.82078555100794337</v>
      </c>
      <c r="AF277" s="165">
        <f>IFERROR(_xlfn.XLOOKUP($D277,'Modelling New'!$D:$D,'Modelling New'!$W:$W),"")</f>
        <v>0.16845961510606577</v>
      </c>
      <c r="AG277" s="165">
        <f>IFERROR(_xlfn.XLOOKUP($D277,'Modelling New'!$D:$D,'Modelling New'!AE:AE),"")</f>
        <v>0.99750000000000005</v>
      </c>
      <c r="AH277" s="165">
        <f>IFERROR(_xlfn.XLOOKUP($D277,'Modelling New'!$D:$D,'Modelling New'!AF:AF),"")</f>
        <v>0.99750000000000005</v>
      </c>
      <c r="AI277" s="156"/>
      <c r="AJ277" s="156"/>
      <c r="AK277" s="156"/>
      <c r="AL277" s="156"/>
      <c r="AM277" s="156"/>
      <c r="AN277" s="166"/>
      <c r="AO277" s="163"/>
      <c r="AP277" s="163"/>
      <c r="AQ277" s="163"/>
      <c r="AR277" s="155">
        <f>IFERROR(_xlfn.XLOOKUP(Table13[[#This Row],[Month Year]],Modelling[Month],Modelling[Bugt_Capacity]),"")</f>
        <v>91.32</v>
      </c>
      <c r="AS277" s="155"/>
    </row>
    <row r="278" spans="1:45" x14ac:dyDescent="0.35">
      <c r="A278" s="154">
        <f t="shared" si="18"/>
        <v>46021</v>
      </c>
      <c r="B278" s="155">
        <f>YEAR(Table13[[#This Row],[Date]])+IF(MONTH(Table13[[#This Row],[Date]])&gt;=4,1,0)</f>
        <v>2026</v>
      </c>
      <c r="C278" s="156">
        <f>YEAR(Table13[[#This Row],[Date]])</f>
        <v>2025</v>
      </c>
      <c r="D278" s="157">
        <f>Table13[[#This Row],[Date]]-DAY(Table13[[#This Row],[Date]])+1</f>
        <v>45992</v>
      </c>
      <c r="E278" s="156">
        <f t="shared" si="16"/>
        <v>31</v>
      </c>
      <c r="F278" s="158" t="str">
        <f>IFERROR(_xlfn.XLOOKUP($A278,Raw_Data!$B:$B,Raw_Data!$OV:$OV),"")</f>
        <v/>
      </c>
      <c r="G278" s="159" t="str">
        <f>IFERROR(_xlfn.XLOOKUP($A278,Raw_Data!$B:$B,Raw_Data!$OW:$OW),"")</f>
        <v/>
      </c>
      <c r="H278" s="159"/>
      <c r="I278" s="159" t="str">
        <f>IFERROR(_xlfn.XLOOKUP($A278,Raw_Data!$B:$B,Raw_Data!$OX:$OX),"")</f>
        <v/>
      </c>
      <c r="J278" s="159"/>
      <c r="K278" s="159" t="str">
        <f>IFERROR(_xlfn.XLOOKUP($A278,Raw_Data!$B:$B,Raw_Data!NN:NN),"")</f>
        <v/>
      </c>
      <c r="L278" s="159" t="str">
        <f>IFERROR(_xlfn.XLOOKUP($A278,Raw_Data!$B:$B,Raw_Data!OZ:OZ),"")</f>
        <v/>
      </c>
      <c r="M278" s="159" t="str">
        <f>IFERROR(_xlfn.XLOOKUP($A278,Raw_Data!$B:$B,Raw_Data!PA:PA),"")</f>
        <v/>
      </c>
      <c r="N278" s="159" t="str">
        <f>IFERROR(_xlfn.XLOOKUP($A278,Raw_Data!$B:$B,Raw_Data!NQ:NQ),"")</f>
        <v/>
      </c>
      <c r="O278" s="160" t="str">
        <f>IFERROR(1-(SUMIF(PA!$B:$B,$A278,PA!$AI:$AI)/($AA278+SUMIF(PA!$B:$B,$A278,PA!$AI:$AI))),"")</f>
        <v/>
      </c>
      <c r="P278" s="160"/>
      <c r="Q278" s="161"/>
      <c r="R278" s="160" t="str">
        <f>IFERROR(1-(SUMIF(GA!$C:$C,$A278,GA!$X:$X)/($AA278+SUMIF(GA!$C:$C,$A278,GA!$X:$X))),"")</f>
        <v/>
      </c>
      <c r="S278" s="156"/>
      <c r="T278" s="161"/>
      <c r="U278" s="162" t="str">
        <f t="shared" si="17"/>
        <v/>
      </c>
      <c r="V278" s="162" t="str">
        <f>IFERROR(_xlfn.XLOOKUP($A278,Raw_Data!$B:$B,Raw_Data!$PE:$PE),"")</f>
        <v/>
      </c>
      <c r="W278" s="163" t="str">
        <f t="shared" si="19"/>
        <v/>
      </c>
      <c r="X278" s="155" t="str">
        <f>IFERROR(_xlfn.XLOOKUP($A278,Raw_Data!$B:$B,Raw_Data!$PB:$PB),"")</f>
        <v/>
      </c>
      <c r="Y278" s="155" t="str">
        <f>IFERROR(_xlfn.XLOOKUP($A278,Raw_Data!$B:$B,Raw_Data!$OU:$OU),"")</f>
        <v/>
      </c>
      <c r="Z278" s="155"/>
      <c r="AA278" s="155" t="str">
        <f>IFERROR(_xlfn.XLOOKUP($A278,Raw_Data!$B:$B,Raw_Data!$OU:$OU),"")</f>
        <v/>
      </c>
      <c r="AB278" s="155" t="str">
        <f>IFERROR(_xlfn.XLOOKUP($A278,Raw_Data!$B:$B,Raw_Data!$I:$I)/1000,"")</f>
        <v/>
      </c>
      <c r="AC278" s="164">
        <f>IFERROR(_xlfn.XLOOKUP($D278,'Modelling New'!$D:$D,'Modelling New'!$P:$P),"")</f>
        <v>4.9258064516129032</v>
      </c>
      <c r="AD278" s="155">
        <f>IFERROR(_xlfn.XLOOKUP($D278,'Modelling New'!$D:$D,'Modelling New'!$T:$T)*1000,"")</f>
        <v>369209.56923566223</v>
      </c>
      <c r="AE278" s="165">
        <f>IFERROR(_xlfn.XLOOKUP($D278,'Modelling New'!$D:$D,'Modelling New'!$O:$O),"")</f>
        <v>0.82078555100794337</v>
      </c>
      <c r="AF278" s="165">
        <f>IFERROR(_xlfn.XLOOKUP($D278,'Modelling New'!$D:$D,'Modelling New'!$W:$W),"")</f>
        <v>0.16845961510606577</v>
      </c>
      <c r="AG278" s="165">
        <f>IFERROR(_xlfn.XLOOKUP($D278,'Modelling New'!$D:$D,'Modelling New'!AE:AE),"")</f>
        <v>0.99750000000000005</v>
      </c>
      <c r="AH278" s="165">
        <f>IFERROR(_xlfn.XLOOKUP($D278,'Modelling New'!$D:$D,'Modelling New'!AF:AF),"")</f>
        <v>0.99750000000000005</v>
      </c>
      <c r="AI278" s="156"/>
      <c r="AJ278" s="156"/>
      <c r="AK278" s="156"/>
      <c r="AL278" s="156"/>
      <c r="AM278" s="156"/>
      <c r="AN278" s="166"/>
      <c r="AO278" s="163"/>
      <c r="AP278" s="163"/>
      <c r="AQ278" s="163"/>
      <c r="AR278" s="155">
        <f>IFERROR(_xlfn.XLOOKUP(Table13[[#This Row],[Month Year]],Modelling[Month],Modelling[Bugt_Capacity]),"")</f>
        <v>91.32</v>
      </c>
      <c r="AS278" s="155"/>
    </row>
    <row r="279" spans="1:45" x14ac:dyDescent="0.35">
      <c r="A279" s="154">
        <f t="shared" si="18"/>
        <v>46022</v>
      </c>
      <c r="B279" s="155">
        <f>YEAR(Table13[[#This Row],[Date]])+IF(MONTH(Table13[[#This Row],[Date]])&gt;=4,1,0)</f>
        <v>2026</v>
      </c>
      <c r="C279" s="156">
        <f>YEAR(Table13[[#This Row],[Date]])</f>
        <v>2025</v>
      </c>
      <c r="D279" s="157">
        <f>Table13[[#This Row],[Date]]-DAY(Table13[[#This Row],[Date]])+1</f>
        <v>45992</v>
      </c>
      <c r="E279" s="156">
        <f t="shared" si="16"/>
        <v>31</v>
      </c>
      <c r="F279" s="158" t="str">
        <f>IFERROR(_xlfn.XLOOKUP($A279,Raw_Data!$B:$B,Raw_Data!$OV:$OV),"")</f>
        <v/>
      </c>
      <c r="G279" s="159" t="str">
        <f>IFERROR(_xlfn.XLOOKUP($A279,Raw_Data!$B:$B,Raw_Data!$OW:$OW),"")</f>
        <v/>
      </c>
      <c r="H279" s="159"/>
      <c r="I279" s="159" t="str">
        <f>IFERROR(_xlfn.XLOOKUP($A279,Raw_Data!$B:$B,Raw_Data!$OX:$OX),"")</f>
        <v/>
      </c>
      <c r="J279" s="159"/>
      <c r="K279" s="159" t="str">
        <f>IFERROR(_xlfn.XLOOKUP($A279,Raw_Data!$B:$B,Raw_Data!NN:NN),"")</f>
        <v/>
      </c>
      <c r="L279" s="159" t="str">
        <f>IFERROR(_xlfn.XLOOKUP($A279,Raw_Data!$B:$B,Raw_Data!OZ:OZ),"")</f>
        <v/>
      </c>
      <c r="M279" s="159" t="str">
        <f>IFERROR(_xlfn.XLOOKUP($A279,Raw_Data!$B:$B,Raw_Data!PA:PA),"")</f>
        <v/>
      </c>
      <c r="N279" s="159" t="str">
        <f>IFERROR(_xlfn.XLOOKUP($A279,Raw_Data!$B:$B,Raw_Data!NQ:NQ),"")</f>
        <v/>
      </c>
      <c r="O279" s="160" t="str">
        <f>IFERROR(1-(SUMIF(PA!$B:$B,$A279,PA!$AI:$AI)/($AA279+SUMIF(PA!$B:$B,$A279,PA!$AI:$AI))),"")</f>
        <v/>
      </c>
      <c r="P279" s="160"/>
      <c r="Q279" s="161"/>
      <c r="R279" s="160" t="str">
        <f>IFERROR(1-(SUMIF(GA!$C:$C,$A279,GA!$X:$X)/($AA279+SUMIF(GA!$C:$C,$A279,GA!$X:$X))),"")</f>
        <v/>
      </c>
      <c r="S279" s="156"/>
      <c r="T279" s="161"/>
      <c r="U279" s="162" t="str">
        <f t="shared" si="17"/>
        <v/>
      </c>
      <c r="V279" s="162" t="str">
        <f>IFERROR(_xlfn.XLOOKUP($A279,Raw_Data!$B:$B,Raw_Data!$PE:$PE),"")</f>
        <v/>
      </c>
      <c r="W279" s="163" t="str">
        <f t="shared" si="19"/>
        <v/>
      </c>
      <c r="X279" s="155" t="str">
        <f>IFERROR(_xlfn.XLOOKUP($A279,Raw_Data!$B:$B,Raw_Data!$PB:$PB),"")</f>
        <v/>
      </c>
      <c r="Y279" s="155" t="str">
        <f>IFERROR(_xlfn.XLOOKUP($A279,Raw_Data!$B:$B,Raw_Data!$OU:$OU),"")</f>
        <v/>
      </c>
      <c r="Z279" s="155"/>
      <c r="AA279" s="155" t="str">
        <f>IFERROR(_xlfn.XLOOKUP($A279,Raw_Data!$B:$B,Raw_Data!$OU:$OU),"")</f>
        <v/>
      </c>
      <c r="AB279" s="155" t="str">
        <f>IFERROR(_xlfn.XLOOKUP($A279,Raw_Data!$B:$B,Raw_Data!$I:$I)/1000,"")</f>
        <v/>
      </c>
      <c r="AC279" s="164">
        <f>IFERROR(_xlfn.XLOOKUP($D279,'Modelling New'!$D:$D,'Modelling New'!$P:$P),"")</f>
        <v>4.9258064516129032</v>
      </c>
      <c r="AD279" s="155">
        <f>IFERROR(_xlfn.XLOOKUP($D279,'Modelling New'!$D:$D,'Modelling New'!$T:$T)*1000,"")</f>
        <v>369209.56923566223</v>
      </c>
      <c r="AE279" s="165">
        <f>IFERROR(_xlfn.XLOOKUP($D279,'Modelling New'!$D:$D,'Modelling New'!$O:$O),"")</f>
        <v>0.82078555100794337</v>
      </c>
      <c r="AF279" s="165">
        <f>IFERROR(_xlfn.XLOOKUP($D279,'Modelling New'!$D:$D,'Modelling New'!$W:$W),"")</f>
        <v>0.16845961510606577</v>
      </c>
      <c r="AG279" s="165">
        <f>IFERROR(_xlfn.XLOOKUP($D279,'Modelling New'!$D:$D,'Modelling New'!AE:AE),"")</f>
        <v>0.99750000000000005</v>
      </c>
      <c r="AH279" s="165">
        <f>IFERROR(_xlfn.XLOOKUP($D279,'Modelling New'!$D:$D,'Modelling New'!AF:AF),"")</f>
        <v>0.99750000000000005</v>
      </c>
      <c r="AI279" s="156"/>
      <c r="AJ279" s="156"/>
      <c r="AK279" s="156"/>
      <c r="AL279" s="156"/>
      <c r="AM279" s="156"/>
      <c r="AN279" s="166"/>
      <c r="AO279" s="163"/>
      <c r="AP279" s="163"/>
      <c r="AQ279" s="163"/>
      <c r="AR279" s="155">
        <f>IFERROR(_xlfn.XLOOKUP(Table13[[#This Row],[Month Year]],Modelling[Month],Modelling[Bugt_Capacity]),"")</f>
        <v>91.32</v>
      </c>
      <c r="AS279" s="155"/>
    </row>
    <row r="280" spans="1:45" x14ac:dyDescent="0.35">
      <c r="A280" s="154">
        <f t="shared" si="18"/>
        <v>46023</v>
      </c>
      <c r="B280" s="155">
        <f>YEAR(Table13[[#This Row],[Date]])+IF(MONTH(Table13[[#This Row],[Date]])&gt;=4,1,0)</f>
        <v>2026</v>
      </c>
      <c r="C280" s="156">
        <f>YEAR(Table13[[#This Row],[Date]])</f>
        <v>2026</v>
      </c>
      <c r="D280" s="157">
        <f>Table13[[#This Row],[Date]]-DAY(Table13[[#This Row],[Date]])+1</f>
        <v>46023</v>
      </c>
      <c r="E280" s="156">
        <f t="shared" si="16"/>
        <v>31</v>
      </c>
      <c r="F280" s="158" t="str">
        <f>IFERROR(_xlfn.XLOOKUP($A280,Raw_Data!$B:$B,Raw_Data!$OV:$OV),"")</f>
        <v/>
      </c>
      <c r="G280" s="159" t="str">
        <f>IFERROR(_xlfn.XLOOKUP($A280,Raw_Data!$B:$B,Raw_Data!$OW:$OW),"")</f>
        <v/>
      </c>
      <c r="H280" s="159"/>
      <c r="I280" s="159" t="str">
        <f>IFERROR(_xlfn.XLOOKUP($A280,Raw_Data!$B:$B,Raw_Data!$OX:$OX),"")</f>
        <v/>
      </c>
      <c r="J280" s="159"/>
      <c r="K280" s="159" t="str">
        <f>IFERROR(_xlfn.XLOOKUP($A280,Raw_Data!$B:$B,Raw_Data!NN:NN),"")</f>
        <v/>
      </c>
      <c r="L280" s="159" t="str">
        <f>IFERROR(_xlfn.XLOOKUP($A280,Raw_Data!$B:$B,Raw_Data!OZ:OZ),"")</f>
        <v/>
      </c>
      <c r="M280" s="159" t="str">
        <f>IFERROR(_xlfn.XLOOKUP($A280,Raw_Data!$B:$B,Raw_Data!PA:PA),"")</f>
        <v/>
      </c>
      <c r="N280" s="159" t="str">
        <f>IFERROR(_xlfn.XLOOKUP($A280,Raw_Data!$B:$B,Raw_Data!NQ:NQ),"")</f>
        <v/>
      </c>
      <c r="O280" s="160" t="str">
        <f>IFERROR(1-(SUMIF(PA!$B:$B,$A280,PA!$AI:$AI)/($AA280+SUMIF(PA!$B:$B,$A280,PA!$AI:$AI))),"")</f>
        <v/>
      </c>
      <c r="P280" s="160"/>
      <c r="Q280" s="161"/>
      <c r="R280" s="160" t="str">
        <f>IFERROR(1-(SUMIF(GA!$C:$C,$A280,GA!$X:$X)/($AA280+SUMIF(GA!$C:$C,$A280,GA!$X:$X))),"")</f>
        <v/>
      </c>
      <c r="S280" s="156"/>
      <c r="T280" s="161"/>
      <c r="U280" s="162" t="str">
        <f t="shared" si="17"/>
        <v/>
      </c>
      <c r="V280" s="162" t="str">
        <f>IFERROR(_xlfn.XLOOKUP($A280,Raw_Data!$B:$B,Raw_Data!$PE:$PE),"")</f>
        <v/>
      </c>
      <c r="W280" s="163" t="str">
        <f t="shared" si="19"/>
        <v/>
      </c>
      <c r="X280" s="155" t="str">
        <f>IFERROR(_xlfn.XLOOKUP($A280,Raw_Data!$B:$B,Raw_Data!$PB:$PB),"")</f>
        <v/>
      </c>
      <c r="Y280" s="155" t="str">
        <f>IFERROR(_xlfn.XLOOKUP($A280,Raw_Data!$B:$B,Raw_Data!$OU:$OU),"")</f>
        <v/>
      </c>
      <c r="Z280" s="155"/>
      <c r="AA280" s="155" t="str">
        <f>IFERROR(_xlfn.XLOOKUP($A280,Raw_Data!$B:$B,Raw_Data!$OU:$OU),"")</f>
        <v/>
      </c>
      <c r="AB280" s="155" t="str">
        <f>IFERROR(_xlfn.XLOOKUP($A280,Raw_Data!$B:$B,Raw_Data!$I:$I)/1000,"")</f>
        <v/>
      </c>
      <c r="AC280" s="164">
        <f>IFERROR(_xlfn.XLOOKUP($D280,'Modelling New'!$D:$D,'Modelling New'!$P:$P),"")</f>
        <v>4.4935483870967747</v>
      </c>
      <c r="AD280" s="155">
        <f>IFERROR(_xlfn.XLOOKUP($D280,'Modelling New'!$D:$D,'Modelling New'!$T:$T)*1000,"")</f>
        <v>338025.70740523847</v>
      </c>
      <c r="AE280" s="165">
        <f>IFERROR(_xlfn.XLOOKUP($D280,'Modelling New'!$D:$D,'Modelling New'!$O:$O),"")</f>
        <v>0.82374806024069347</v>
      </c>
      <c r="AF280" s="165">
        <f>IFERROR(_xlfn.XLOOKUP($D280,'Modelling New'!$D:$D,'Modelling New'!$W:$W),"")</f>
        <v>0.15423132364452771</v>
      </c>
      <c r="AG280" s="165">
        <f>IFERROR(_xlfn.XLOOKUP($D280,'Modelling New'!$D:$D,'Modelling New'!AE:AE),"")</f>
        <v>0.99750000000000005</v>
      </c>
      <c r="AH280" s="165">
        <f>IFERROR(_xlfn.XLOOKUP($D280,'Modelling New'!$D:$D,'Modelling New'!AF:AF),"")</f>
        <v>0.99750000000000005</v>
      </c>
      <c r="AI280" s="156"/>
      <c r="AJ280" s="156"/>
      <c r="AK280" s="156"/>
      <c r="AL280" s="156"/>
      <c r="AM280" s="156"/>
      <c r="AN280" s="166"/>
      <c r="AO280" s="163"/>
      <c r="AP280" s="163"/>
      <c r="AQ280" s="163"/>
      <c r="AR280" s="155">
        <f>IFERROR(_xlfn.XLOOKUP(Table13[[#This Row],[Month Year]],Modelling[Month],Modelling[Bugt_Capacity]),"")</f>
        <v>91.32</v>
      </c>
      <c r="AS280" s="155"/>
    </row>
    <row r="281" spans="1:45" x14ac:dyDescent="0.35">
      <c r="A281" s="154">
        <f t="shared" si="18"/>
        <v>46024</v>
      </c>
      <c r="B281" s="155">
        <f>YEAR(Table13[[#This Row],[Date]])+IF(MONTH(Table13[[#This Row],[Date]])&gt;=4,1,0)</f>
        <v>2026</v>
      </c>
      <c r="C281" s="156">
        <f>YEAR(Table13[[#This Row],[Date]])</f>
        <v>2026</v>
      </c>
      <c r="D281" s="157">
        <f>Table13[[#This Row],[Date]]-DAY(Table13[[#This Row],[Date]])+1</f>
        <v>46023</v>
      </c>
      <c r="E281" s="156">
        <f t="shared" si="16"/>
        <v>31</v>
      </c>
      <c r="F281" s="158" t="str">
        <f>IFERROR(_xlfn.XLOOKUP($A281,Raw_Data!$B:$B,Raw_Data!$OV:$OV),"")</f>
        <v/>
      </c>
      <c r="G281" s="159" t="str">
        <f>IFERROR(_xlfn.XLOOKUP($A281,Raw_Data!$B:$B,Raw_Data!$OW:$OW),"")</f>
        <v/>
      </c>
      <c r="H281" s="159"/>
      <c r="I281" s="159" t="str">
        <f>IFERROR(_xlfn.XLOOKUP($A281,Raw_Data!$B:$B,Raw_Data!$OX:$OX),"")</f>
        <v/>
      </c>
      <c r="J281" s="159"/>
      <c r="K281" s="159" t="str">
        <f>IFERROR(_xlfn.XLOOKUP($A281,Raw_Data!$B:$B,Raw_Data!NN:NN),"")</f>
        <v/>
      </c>
      <c r="L281" s="159" t="str">
        <f>IFERROR(_xlfn.XLOOKUP($A281,Raw_Data!$B:$B,Raw_Data!OZ:OZ),"")</f>
        <v/>
      </c>
      <c r="M281" s="159" t="str">
        <f>IFERROR(_xlfn.XLOOKUP($A281,Raw_Data!$B:$B,Raw_Data!PA:PA),"")</f>
        <v/>
      </c>
      <c r="N281" s="159" t="str">
        <f>IFERROR(_xlfn.XLOOKUP($A281,Raw_Data!$B:$B,Raw_Data!NQ:NQ),"")</f>
        <v/>
      </c>
      <c r="O281" s="160" t="str">
        <f>IFERROR(1-(SUMIF(PA!$B:$B,$A281,PA!$AI:$AI)/($AA281+SUMIF(PA!$B:$B,$A281,PA!$AI:$AI))),"")</f>
        <v/>
      </c>
      <c r="P281" s="160"/>
      <c r="Q281" s="161"/>
      <c r="R281" s="160" t="str">
        <f>IFERROR(1-(SUMIF(GA!$C:$C,$A281,GA!$X:$X)/($AA281+SUMIF(GA!$C:$C,$A281,GA!$X:$X))),"")</f>
        <v/>
      </c>
      <c r="S281" s="156"/>
      <c r="T281" s="161"/>
      <c r="U281" s="162" t="str">
        <f t="shared" si="17"/>
        <v/>
      </c>
      <c r="V281" s="162" t="str">
        <f>IFERROR(_xlfn.XLOOKUP($A281,Raw_Data!$B:$B,Raw_Data!$PE:$PE),"")</f>
        <v/>
      </c>
      <c r="W281" s="163" t="str">
        <f t="shared" si="19"/>
        <v/>
      </c>
      <c r="X281" s="155" t="str">
        <f>IFERROR(_xlfn.XLOOKUP($A281,Raw_Data!$B:$B,Raw_Data!$PB:$PB),"")</f>
        <v/>
      </c>
      <c r="Y281" s="155" t="str">
        <f>IFERROR(_xlfn.XLOOKUP($A281,Raw_Data!$B:$B,Raw_Data!$OU:$OU),"")</f>
        <v/>
      </c>
      <c r="Z281" s="155"/>
      <c r="AA281" s="155" t="str">
        <f>IFERROR(_xlfn.XLOOKUP($A281,Raw_Data!$B:$B,Raw_Data!$OU:$OU),"")</f>
        <v/>
      </c>
      <c r="AB281" s="155" t="str">
        <f>IFERROR(_xlfn.XLOOKUP($A281,Raw_Data!$B:$B,Raw_Data!$I:$I)/1000,"")</f>
        <v/>
      </c>
      <c r="AC281" s="164">
        <f>IFERROR(_xlfn.XLOOKUP($D281,'Modelling New'!$D:$D,'Modelling New'!$P:$P),"")</f>
        <v>4.4935483870967747</v>
      </c>
      <c r="AD281" s="155">
        <f>IFERROR(_xlfn.XLOOKUP($D281,'Modelling New'!$D:$D,'Modelling New'!$T:$T)*1000,"")</f>
        <v>338025.70740523847</v>
      </c>
      <c r="AE281" s="165">
        <f>IFERROR(_xlfn.XLOOKUP($D281,'Modelling New'!$D:$D,'Modelling New'!$O:$O),"")</f>
        <v>0.82374806024069347</v>
      </c>
      <c r="AF281" s="165">
        <f>IFERROR(_xlfn.XLOOKUP($D281,'Modelling New'!$D:$D,'Modelling New'!$W:$W),"")</f>
        <v>0.15423132364452771</v>
      </c>
      <c r="AG281" s="165">
        <f>IFERROR(_xlfn.XLOOKUP($D281,'Modelling New'!$D:$D,'Modelling New'!AE:AE),"")</f>
        <v>0.99750000000000005</v>
      </c>
      <c r="AH281" s="165">
        <f>IFERROR(_xlfn.XLOOKUP($D281,'Modelling New'!$D:$D,'Modelling New'!AF:AF),"")</f>
        <v>0.99750000000000005</v>
      </c>
      <c r="AI281" s="156"/>
      <c r="AJ281" s="156"/>
      <c r="AK281" s="156"/>
      <c r="AL281" s="156"/>
      <c r="AM281" s="156"/>
      <c r="AN281" s="166"/>
      <c r="AO281" s="163"/>
      <c r="AP281" s="163"/>
      <c r="AQ281" s="163"/>
      <c r="AR281" s="155">
        <f>IFERROR(_xlfn.XLOOKUP(Table13[[#This Row],[Month Year]],Modelling[Month],Modelling[Bugt_Capacity]),"")</f>
        <v>91.32</v>
      </c>
      <c r="AS281" s="155"/>
    </row>
    <row r="282" spans="1:45" x14ac:dyDescent="0.35">
      <c r="A282" s="154">
        <f t="shared" si="18"/>
        <v>46025</v>
      </c>
      <c r="B282" s="155">
        <f>YEAR(Table13[[#This Row],[Date]])+IF(MONTH(Table13[[#This Row],[Date]])&gt;=4,1,0)</f>
        <v>2026</v>
      </c>
      <c r="C282" s="156">
        <f>YEAR(Table13[[#This Row],[Date]])</f>
        <v>2026</v>
      </c>
      <c r="D282" s="157">
        <f>Table13[[#This Row],[Date]]-DAY(Table13[[#This Row],[Date]])+1</f>
        <v>46023</v>
      </c>
      <c r="E282" s="156">
        <f t="shared" si="16"/>
        <v>31</v>
      </c>
      <c r="F282" s="158" t="str">
        <f>IFERROR(_xlfn.XLOOKUP($A282,Raw_Data!$B:$B,Raw_Data!$OV:$OV),"")</f>
        <v/>
      </c>
      <c r="G282" s="159" t="str">
        <f>IFERROR(_xlfn.XLOOKUP($A282,Raw_Data!$B:$B,Raw_Data!$OW:$OW),"")</f>
        <v/>
      </c>
      <c r="H282" s="159"/>
      <c r="I282" s="159" t="str">
        <f>IFERROR(_xlfn.XLOOKUP($A282,Raw_Data!$B:$B,Raw_Data!$OX:$OX),"")</f>
        <v/>
      </c>
      <c r="J282" s="159"/>
      <c r="K282" s="159" t="str">
        <f>IFERROR(_xlfn.XLOOKUP($A282,Raw_Data!$B:$B,Raw_Data!NN:NN),"")</f>
        <v/>
      </c>
      <c r="L282" s="159" t="str">
        <f>IFERROR(_xlfn.XLOOKUP($A282,Raw_Data!$B:$B,Raw_Data!OZ:OZ),"")</f>
        <v/>
      </c>
      <c r="M282" s="159" t="str">
        <f>IFERROR(_xlfn.XLOOKUP($A282,Raw_Data!$B:$B,Raw_Data!PA:PA),"")</f>
        <v/>
      </c>
      <c r="N282" s="159" t="str">
        <f>IFERROR(_xlfn.XLOOKUP($A282,Raw_Data!$B:$B,Raw_Data!NQ:NQ),"")</f>
        <v/>
      </c>
      <c r="O282" s="160" t="str">
        <f>IFERROR(1-(SUMIF(PA!$B:$B,$A282,PA!$AI:$AI)/($AA282+SUMIF(PA!$B:$B,$A282,PA!$AI:$AI))),"")</f>
        <v/>
      </c>
      <c r="P282" s="160"/>
      <c r="Q282" s="161"/>
      <c r="R282" s="160" t="str">
        <f>IFERROR(1-(SUMIF(GA!$C:$C,$A282,GA!$X:$X)/($AA282+SUMIF(GA!$C:$C,$A282,GA!$X:$X))),"")</f>
        <v/>
      </c>
      <c r="S282" s="156"/>
      <c r="T282" s="161"/>
      <c r="U282" s="162" t="str">
        <f t="shared" si="17"/>
        <v/>
      </c>
      <c r="V282" s="162" t="str">
        <f>IFERROR(_xlfn.XLOOKUP($A282,Raw_Data!$B:$B,Raw_Data!$PE:$PE),"")</f>
        <v/>
      </c>
      <c r="W282" s="163" t="str">
        <f t="shared" si="19"/>
        <v/>
      </c>
      <c r="X282" s="155" t="str">
        <f>IFERROR(_xlfn.XLOOKUP($A282,Raw_Data!$B:$B,Raw_Data!$PB:$PB),"")</f>
        <v/>
      </c>
      <c r="Y282" s="155" t="str">
        <f>IFERROR(_xlfn.XLOOKUP($A282,Raw_Data!$B:$B,Raw_Data!$OU:$OU),"")</f>
        <v/>
      </c>
      <c r="Z282" s="155"/>
      <c r="AA282" s="155" t="str">
        <f>IFERROR(_xlfn.XLOOKUP($A282,Raw_Data!$B:$B,Raw_Data!$OU:$OU),"")</f>
        <v/>
      </c>
      <c r="AB282" s="155" t="str">
        <f>IFERROR(_xlfn.XLOOKUP($A282,Raw_Data!$B:$B,Raw_Data!$I:$I)/1000,"")</f>
        <v/>
      </c>
      <c r="AC282" s="164">
        <f>IFERROR(_xlfn.XLOOKUP($D282,'Modelling New'!$D:$D,'Modelling New'!$P:$P),"")</f>
        <v>4.4935483870967747</v>
      </c>
      <c r="AD282" s="155">
        <f>IFERROR(_xlfn.XLOOKUP($D282,'Modelling New'!$D:$D,'Modelling New'!$T:$T)*1000,"")</f>
        <v>338025.70740523847</v>
      </c>
      <c r="AE282" s="165">
        <f>IFERROR(_xlfn.XLOOKUP($D282,'Modelling New'!$D:$D,'Modelling New'!$O:$O),"")</f>
        <v>0.82374806024069347</v>
      </c>
      <c r="AF282" s="165">
        <f>IFERROR(_xlfn.XLOOKUP($D282,'Modelling New'!$D:$D,'Modelling New'!$W:$W),"")</f>
        <v>0.15423132364452771</v>
      </c>
      <c r="AG282" s="165">
        <f>IFERROR(_xlfn.XLOOKUP($D282,'Modelling New'!$D:$D,'Modelling New'!AE:AE),"")</f>
        <v>0.99750000000000005</v>
      </c>
      <c r="AH282" s="165">
        <f>IFERROR(_xlfn.XLOOKUP($D282,'Modelling New'!$D:$D,'Modelling New'!AF:AF),"")</f>
        <v>0.99750000000000005</v>
      </c>
      <c r="AI282" s="156"/>
      <c r="AJ282" s="156"/>
      <c r="AK282" s="156"/>
      <c r="AL282" s="156"/>
      <c r="AM282" s="156"/>
      <c r="AN282" s="166"/>
      <c r="AO282" s="163"/>
      <c r="AP282" s="163"/>
      <c r="AQ282" s="163"/>
      <c r="AR282" s="155">
        <f>IFERROR(_xlfn.XLOOKUP(Table13[[#This Row],[Month Year]],Modelling[Month],Modelling[Bugt_Capacity]),"")</f>
        <v>91.32</v>
      </c>
      <c r="AS282" s="155"/>
    </row>
    <row r="283" spans="1:45" x14ac:dyDescent="0.35">
      <c r="A283" s="154">
        <f t="shared" si="18"/>
        <v>46026</v>
      </c>
      <c r="B283" s="155">
        <f>YEAR(Table13[[#This Row],[Date]])+IF(MONTH(Table13[[#This Row],[Date]])&gt;=4,1,0)</f>
        <v>2026</v>
      </c>
      <c r="C283" s="156">
        <f>YEAR(Table13[[#This Row],[Date]])</f>
        <v>2026</v>
      </c>
      <c r="D283" s="157">
        <f>Table13[[#This Row],[Date]]-DAY(Table13[[#This Row],[Date]])+1</f>
        <v>46023</v>
      </c>
      <c r="E283" s="156">
        <f t="shared" si="16"/>
        <v>31</v>
      </c>
      <c r="F283" s="158" t="str">
        <f>IFERROR(_xlfn.XLOOKUP($A283,Raw_Data!$B:$B,Raw_Data!$OV:$OV),"")</f>
        <v/>
      </c>
      <c r="G283" s="159" t="str">
        <f>IFERROR(_xlfn.XLOOKUP($A283,Raw_Data!$B:$B,Raw_Data!$OW:$OW),"")</f>
        <v/>
      </c>
      <c r="H283" s="159"/>
      <c r="I283" s="159" t="str">
        <f>IFERROR(_xlfn.XLOOKUP($A283,Raw_Data!$B:$B,Raw_Data!$OX:$OX),"")</f>
        <v/>
      </c>
      <c r="J283" s="159"/>
      <c r="K283" s="159" t="str">
        <f>IFERROR(_xlfn.XLOOKUP($A283,Raw_Data!$B:$B,Raw_Data!NN:NN),"")</f>
        <v/>
      </c>
      <c r="L283" s="159" t="str">
        <f>IFERROR(_xlfn.XLOOKUP($A283,Raw_Data!$B:$B,Raw_Data!OZ:OZ),"")</f>
        <v/>
      </c>
      <c r="M283" s="159" t="str">
        <f>IFERROR(_xlfn.XLOOKUP($A283,Raw_Data!$B:$B,Raw_Data!PA:PA),"")</f>
        <v/>
      </c>
      <c r="N283" s="159" t="str">
        <f>IFERROR(_xlfn.XLOOKUP($A283,Raw_Data!$B:$B,Raw_Data!NQ:NQ),"")</f>
        <v/>
      </c>
      <c r="O283" s="160" t="str">
        <f>IFERROR(1-(SUMIF(PA!$B:$B,$A283,PA!$AI:$AI)/($AA283+SUMIF(PA!$B:$B,$A283,PA!$AI:$AI))),"")</f>
        <v/>
      </c>
      <c r="P283" s="160"/>
      <c r="Q283" s="161"/>
      <c r="R283" s="160" t="str">
        <f>IFERROR(1-(SUMIF(GA!$C:$C,$A283,GA!$X:$X)/($AA283+SUMIF(GA!$C:$C,$A283,GA!$X:$X))),"")</f>
        <v/>
      </c>
      <c r="S283" s="156"/>
      <c r="T283" s="161"/>
      <c r="U283" s="162" t="str">
        <f t="shared" si="17"/>
        <v/>
      </c>
      <c r="V283" s="162" t="str">
        <f>IFERROR(_xlfn.XLOOKUP($A283,Raw_Data!$B:$B,Raw_Data!$PE:$PE),"")</f>
        <v/>
      </c>
      <c r="W283" s="163" t="str">
        <f t="shared" si="19"/>
        <v/>
      </c>
      <c r="X283" s="155" t="str">
        <f>IFERROR(_xlfn.XLOOKUP($A283,Raw_Data!$B:$B,Raw_Data!$PB:$PB),"")</f>
        <v/>
      </c>
      <c r="Y283" s="155" t="str">
        <f>IFERROR(_xlfn.XLOOKUP($A283,Raw_Data!$B:$B,Raw_Data!$OU:$OU),"")</f>
        <v/>
      </c>
      <c r="Z283" s="155"/>
      <c r="AA283" s="155" t="str">
        <f>IFERROR(_xlfn.XLOOKUP($A283,Raw_Data!$B:$B,Raw_Data!$OU:$OU),"")</f>
        <v/>
      </c>
      <c r="AB283" s="155" t="str">
        <f>IFERROR(_xlfn.XLOOKUP($A283,Raw_Data!$B:$B,Raw_Data!$I:$I)/1000,"")</f>
        <v/>
      </c>
      <c r="AC283" s="164">
        <f>IFERROR(_xlfn.XLOOKUP($D283,'Modelling New'!$D:$D,'Modelling New'!$P:$P),"")</f>
        <v>4.4935483870967747</v>
      </c>
      <c r="AD283" s="155">
        <f>IFERROR(_xlfn.XLOOKUP($D283,'Modelling New'!$D:$D,'Modelling New'!$T:$T)*1000,"")</f>
        <v>338025.70740523847</v>
      </c>
      <c r="AE283" s="165">
        <f>IFERROR(_xlfn.XLOOKUP($D283,'Modelling New'!$D:$D,'Modelling New'!$O:$O),"")</f>
        <v>0.82374806024069347</v>
      </c>
      <c r="AF283" s="165">
        <f>IFERROR(_xlfn.XLOOKUP($D283,'Modelling New'!$D:$D,'Modelling New'!$W:$W),"")</f>
        <v>0.15423132364452771</v>
      </c>
      <c r="AG283" s="165">
        <f>IFERROR(_xlfn.XLOOKUP($D283,'Modelling New'!$D:$D,'Modelling New'!AE:AE),"")</f>
        <v>0.99750000000000005</v>
      </c>
      <c r="AH283" s="165">
        <f>IFERROR(_xlfn.XLOOKUP($D283,'Modelling New'!$D:$D,'Modelling New'!AF:AF),"")</f>
        <v>0.99750000000000005</v>
      </c>
      <c r="AI283" s="156"/>
      <c r="AJ283" s="156"/>
      <c r="AK283" s="156"/>
      <c r="AL283" s="156"/>
      <c r="AM283" s="156"/>
      <c r="AN283" s="166"/>
      <c r="AO283" s="163"/>
      <c r="AP283" s="163"/>
      <c r="AQ283" s="163"/>
      <c r="AR283" s="155">
        <f>IFERROR(_xlfn.XLOOKUP(Table13[[#This Row],[Month Year]],Modelling[Month],Modelling[Bugt_Capacity]),"")</f>
        <v>91.32</v>
      </c>
      <c r="AS283" s="155"/>
    </row>
    <row r="284" spans="1:45" x14ac:dyDescent="0.35">
      <c r="A284" s="154">
        <f t="shared" si="18"/>
        <v>46027</v>
      </c>
      <c r="B284" s="155">
        <f>YEAR(Table13[[#This Row],[Date]])+IF(MONTH(Table13[[#This Row],[Date]])&gt;=4,1,0)</f>
        <v>2026</v>
      </c>
      <c r="C284" s="156">
        <f>YEAR(Table13[[#This Row],[Date]])</f>
        <v>2026</v>
      </c>
      <c r="D284" s="157">
        <f>Table13[[#This Row],[Date]]-DAY(Table13[[#This Row],[Date]])+1</f>
        <v>46023</v>
      </c>
      <c r="E284" s="156">
        <f t="shared" si="16"/>
        <v>31</v>
      </c>
      <c r="F284" s="158" t="str">
        <f>IFERROR(_xlfn.XLOOKUP($A284,Raw_Data!$B:$B,Raw_Data!$OV:$OV),"")</f>
        <v/>
      </c>
      <c r="G284" s="159" t="str">
        <f>IFERROR(_xlfn.XLOOKUP($A284,Raw_Data!$B:$B,Raw_Data!$OW:$OW),"")</f>
        <v/>
      </c>
      <c r="H284" s="159"/>
      <c r="I284" s="159" t="str">
        <f>IFERROR(_xlfn.XLOOKUP($A284,Raw_Data!$B:$B,Raw_Data!$OX:$OX),"")</f>
        <v/>
      </c>
      <c r="J284" s="159"/>
      <c r="K284" s="159" t="str">
        <f>IFERROR(_xlfn.XLOOKUP($A284,Raw_Data!$B:$B,Raw_Data!NN:NN),"")</f>
        <v/>
      </c>
      <c r="L284" s="159" t="str">
        <f>IFERROR(_xlfn.XLOOKUP($A284,Raw_Data!$B:$B,Raw_Data!OZ:OZ),"")</f>
        <v/>
      </c>
      <c r="M284" s="159" t="str">
        <f>IFERROR(_xlfn.XLOOKUP($A284,Raw_Data!$B:$B,Raw_Data!PA:PA),"")</f>
        <v/>
      </c>
      <c r="N284" s="159" t="str">
        <f>IFERROR(_xlfn.XLOOKUP($A284,Raw_Data!$B:$B,Raw_Data!NQ:NQ),"")</f>
        <v/>
      </c>
      <c r="O284" s="160" t="str">
        <f>IFERROR(1-(SUMIF(PA!$B:$B,$A284,PA!$AI:$AI)/($AA284+SUMIF(PA!$B:$B,$A284,PA!$AI:$AI))),"")</f>
        <v/>
      </c>
      <c r="P284" s="160"/>
      <c r="Q284" s="161"/>
      <c r="R284" s="160" t="str">
        <f>IFERROR(1-(SUMIF(GA!$C:$C,$A284,GA!$X:$X)/($AA284+SUMIF(GA!$C:$C,$A284,GA!$X:$X))),"")</f>
        <v/>
      </c>
      <c r="S284" s="156"/>
      <c r="T284" s="161"/>
      <c r="U284" s="162" t="str">
        <f t="shared" si="17"/>
        <v/>
      </c>
      <c r="V284" s="162" t="str">
        <f>IFERROR(_xlfn.XLOOKUP($A284,Raw_Data!$B:$B,Raw_Data!$PE:$PE),"")</f>
        <v/>
      </c>
      <c r="W284" s="163" t="str">
        <f t="shared" si="19"/>
        <v/>
      </c>
      <c r="X284" s="155" t="str">
        <f>IFERROR(_xlfn.XLOOKUP($A284,Raw_Data!$B:$B,Raw_Data!$PB:$PB),"")</f>
        <v/>
      </c>
      <c r="Y284" s="155" t="str">
        <f>IFERROR(_xlfn.XLOOKUP($A284,Raw_Data!$B:$B,Raw_Data!$OU:$OU),"")</f>
        <v/>
      </c>
      <c r="Z284" s="155"/>
      <c r="AA284" s="155" t="str">
        <f>IFERROR(_xlfn.XLOOKUP($A284,Raw_Data!$B:$B,Raw_Data!$OU:$OU),"")</f>
        <v/>
      </c>
      <c r="AB284" s="155" t="str">
        <f>IFERROR(_xlfn.XLOOKUP($A284,Raw_Data!$B:$B,Raw_Data!$I:$I)/1000,"")</f>
        <v/>
      </c>
      <c r="AC284" s="164">
        <f>IFERROR(_xlfn.XLOOKUP($D284,'Modelling New'!$D:$D,'Modelling New'!$P:$P),"")</f>
        <v>4.4935483870967747</v>
      </c>
      <c r="AD284" s="155">
        <f>IFERROR(_xlfn.XLOOKUP($D284,'Modelling New'!$D:$D,'Modelling New'!$T:$T)*1000,"")</f>
        <v>338025.70740523847</v>
      </c>
      <c r="AE284" s="165">
        <f>IFERROR(_xlfn.XLOOKUP($D284,'Modelling New'!$D:$D,'Modelling New'!$O:$O),"")</f>
        <v>0.82374806024069347</v>
      </c>
      <c r="AF284" s="165">
        <f>IFERROR(_xlfn.XLOOKUP($D284,'Modelling New'!$D:$D,'Modelling New'!$W:$W),"")</f>
        <v>0.15423132364452771</v>
      </c>
      <c r="AG284" s="165">
        <f>IFERROR(_xlfn.XLOOKUP($D284,'Modelling New'!$D:$D,'Modelling New'!AE:AE),"")</f>
        <v>0.99750000000000005</v>
      </c>
      <c r="AH284" s="165">
        <f>IFERROR(_xlfn.XLOOKUP($D284,'Modelling New'!$D:$D,'Modelling New'!AF:AF),"")</f>
        <v>0.99750000000000005</v>
      </c>
      <c r="AI284" s="156"/>
      <c r="AJ284" s="156"/>
      <c r="AK284" s="156"/>
      <c r="AL284" s="156"/>
      <c r="AM284" s="156"/>
      <c r="AN284" s="166"/>
      <c r="AO284" s="163"/>
      <c r="AP284" s="163"/>
      <c r="AQ284" s="163"/>
      <c r="AR284" s="155">
        <f>IFERROR(_xlfn.XLOOKUP(Table13[[#This Row],[Month Year]],Modelling[Month],Modelling[Bugt_Capacity]),"")</f>
        <v>91.32</v>
      </c>
      <c r="AS284" s="155"/>
    </row>
    <row r="285" spans="1:45" x14ac:dyDescent="0.35">
      <c r="A285" s="154">
        <f t="shared" si="18"/>
        <v>46028</v>
      </c>
      <c r="B285" s="155">
        <f>YEAR(Table13[[#This Row],[Date]])+IF(MONTH(Table13[[#This Row],[Date]])&gt;=4,1,0)</f>
        <v>2026</v>
      </c>
      <c r="C285" s="156">
        <f>YEAR(Table13[[#This Row],[Date]])</f>
        <v>2026</v>
      </c>
      <c r="D285" s="157">
        <f>Table13[[#This Row],[Date]]-DAY(Table13[[#This Row],[Date]])+1</f>
        <v>46023</v>
      </c>
      <c r="E285" s="156">
        <f t="shared" si="16"/>
        <v>31</v>
      </c>
      <c r="F285" s="158" t="str">
        <f>IFERROR(_xlfn.XLOOKUP($A285,Raw_Data!$B:$B,Raw_Data!$OV:$OV),"")</f>
        <v/>
      </c>
      <c r="G285" s="159" t="str">
        <f>IFERROR(_xlfn.XLOOKUP($A285,Raw_Data!$B:$B,Raw_Data!$OW:$OW),"")</f>
        <v/>
      </c>
      <c r="H285" s="159"/>
      <c r="I285" s="159" t="str">
        <f>IFERROR(_xlfn.XLOOKUP($A285,Raw_Data!$B:$B,Raw_Data!$OX:$OX),"")</f>
        <v/>
      </c>
      <c r="J285" s="159"/>
      <c r="K285" s="159" t="str">
        <f>IFERROR(_xlfn.XLOOKUP($A285,Raw_Data!$B:$B,Raw_Data!NN:NN),"")</f>
        <v/>
      </c>
      <c r="L285" s="159" t="str">
        <f>IFERROR(_xlfn.XLOOKUP($A285,Raw_Data!$B:$B,Raw_Data!OZ:OZ),"")</f>
        <v/>
      </c>
      <c r="M285" s="159" t="str">
        <f>IFERROR(_xlfn.XLOOKUP($A285,Raw_Data!$B:$B,Raw_Data!PA:PA),"")</f>
        <v/>
      </c>
      <c r="N285" s="159" t="str">
        <f>IFERROR(_xlfn.XLOOKUP($A285,Raw_Data!$B:$B,Raw_Data!NQ:NQ),"")</f>
        <v/>
      </c>
      <c r="O285" s="160" t="str">
        <f>IFERROR(1-(SUMIF(PA!$B:$B,$A285,PA!$AI:$AI)/($AA285+SUMIF(PA!$B:$B,$A285,PA!$AI:$AI))),"")</f>
        <v/>
      </c>
      <c r="P285" s="160"/>
      <c r="Q285" s="161"/>
      <c r="R285" s="160" t="str">
        <f>IFERROR(1-(SUMIF(GA!$C:$C,$A285,GA!$X:$X)/($AA285+SUMIF(GA!$C:$C,$A285,GA!$X:$X))),"")</f>
        <v/>
      </c>
      <c r="S285" s="156"/>
      <c r="T285" s="161"/>
      <c r="U285" s="162" t="str">
        <f t="shared" si="17"/>
        <v/>
      </c>
      <c r="V285" s="162" t="str">
        <f>IFERROR(_xlfn.XLOOKUP($A285,Raw_Data!$B:$B,Raw_Data!$PE:$PE),"")</f>
        <v/>
      </c>
      <c r="W285" s="163" t="str">
        <f t="shared" si="19"/>
        <v/>
      </c>
      <c r="X285" s="155" t="str">
        <f>IFERROR(_xlfn.XLOOKUP($A285,Raw_Data!$B:$B,Raw_Data!$PB:$PB),"")</f>
        <v/>
      </c>
      <c r="Y285" s="155" t="str">
        <f>IFERROR(_xlfn.XLOOKUP($A285,Raw_Data!$B:$B,Raw_Data!$OU:$OU),"")</f>
        <v/>
      </c>
      <c r="Z285" s="155"/>
      <c r="AA285" s="155" t="str">
        <f>IFERROR(_xlfn.XLOOKUP($A285,Raw_Data!$B:$B,Raw_Data!$OU:$OU),"")</f>
        <v/>
      </c>
      <c r="AB285" s="155" t="str">
        <f>IFERROR(_xlfn.XLOOKUP($A285,Raw_Data!$B:$B,Raw_Data!$I:$I)/1000,"")</f>
        <v/>
      </c>
      <c r="AC285" s="164">
        <f>IFERROR(_xlfn.XLOOKUP($D285,'Modelling New'!$D:$D,'Modelling New'!$P:$P),"")</f>
        <v>4.4935483870967747</v>
      </c>
      <c r="AD285" s="155">
        <f>IFERROR(_xlfn.XLOOKUP($D285,'Modelling New'!$D:$D,'Modelling New'!$T:$T)*1000,"")</f>
        <v>338025.70740523847</v>
      </c>
      <c r="AE285" s="165">
        <f>IFERROR(_xlfn.XLOOKUP($D285,'Modelling New'!$D:$D,'Modelling New'!$O:$O),"")</f>
        <v>0.82374806024069347</v>
      </c>
      <c r="AF285" s="165">
        <f>IFERROR(_xlfn.XLOOKUP($D285,'Modelling New'!$D:$D,'Modelling New'!$W:$W),"")</f>
        <v>0.15423132364452771</v>
      </c>
      <c r="AG285" s="165">
        <f>IFERROR(_xlfn.XLOOKUP($D285,'Modelling New'!$D:$D,'Modelling New'!AE:AE),"")</f>
        <v>0.99750000000000005</v>
      </c>
      <c r="AH285" s="165">
        <f>IFERROR(_xlfn.XLOOKUP($D285,'Modelling New'!$D:$D,'Modelling New'!AF:AF),"")</f>
        <v>0.99750000000000005</v>
      </c>
      <c r="AI285" s="156"/>
      <c r="AJ285" s="156"/>
      <c r="AK285" s="156"/>
      <c r="AL285" s="156"/>
      <c r="AM285" s="156"/>
      <c r="AN285" s="166"/>
      <c r="AO285" s="163"/>
      <c r="AP285" s="163"/>
      <c r="AQ285" s="163"/>
      <c r="AR285" s="155">
        <f>IFERROR(_xlfn.XLOOKUP(Table13[[#This Row],[Month Year]],Modelling[Month],Modelling[Bugt_Capacity]),"")</f>
        <v>91.32</v>
      </c>
      <c r="AS285" s="155"/>
    </row>
    <row r="286" spans="1:45" x14ac:dyDescent="0.35">
      <c r="A286" s="154">
        <f t="shared" si="18"/>
        <v>46029</v>
      </c>
      <c r="B286" s="155">
        <f>YEAR(Table13[[#This Row],[Date]])+IF(MONTH(Table13[[#This Row],[Date]])&gt;=4,1,0)</f>
        <v>2026</v>
      </c>
      <c r="C286" s="156">
        <f>YEAR(Table13[[#This Row],[Date]])</f>
        <v>2026</v>
      </c>
      <c r="D286" s="157">
        <f>Table13[[#This Row],[Date]]-DAY(Table13[[#This Row],[Date]])+1</f>
        <v>46023</v>
      </c>
      <c r="E286" s="156">
        <f t="shared" si="16"/>
        <v>31</v>
      </c>
      <c r="F286" s="158" t="str">
        <f>IFERROR(_xlfn.XLOOKUP($A286,Raw_Data!$B:$B,Raw_Data!$OV:$OV),"")</f>
        <v/>
      </c>
      <c r="G286" s="159" t="str">
        <f>IFERROR(_xlfn.XLOOKUP($A286,Raw_Data!$B:$B,Raw_Data!$OW:$OW),"")</f>
        <v/>
      </c>
      <c r="H286" s="159"/>
      <c r="I286" s="159" t="str">
        <f>IFERROR(_xlfn.XLOOKUP($A286,Raw_Data!$B:$B,Raw_Data!$OX:$OX),"")</f>
        <v/>
      </c>
      <c r="J286" s="159"/>
      <c r="K286" s="159" t="str">
        <f>IFERROR(_xlfn.XLOOKUP($A286,Raw_Data!$B:$B,Raw_Data!NN:NN),"")</f>
        <v/>
      </c>
      <c r="L286" s="159" t="str">
        <f>IFERROR(_xlfn.XLOOKUP($A286,Raw_Data!$B:$B,Raw_Data!OZ:OZ),"")</f>
        <v/>
      </c>
      <c r="M286" s="159" t="str">
        <f>IFERROR(_xlfn.XLOOKUP($A286,Raw_Data!$B:$B,Raw_Data!PA:PA),"")</f>
        <v/>
      </c>
      <c r="N286" s="159" t="str">
        <f>IFERROR(_xlfn.XLOOKUP($A286,Raw_Data!$B:$B,Raw_Data!NQ:NQ),"")</f>
        <v/>
      </c>
      <c r="O286" s="160" t="str">
        <f>IFERROR(1-(SUMIF(PA!$B:$B,$A286,PA!$AI:$AI)/($AA286+SUMIF(PA!$B:$B,$A286,PA!$AI:$AI))),"")</f>
        <v/>
      </c>
      <c r="P286" s="160"/>
      <c r="Q286" s="161"/>
      <c r="R286" s="160" t="str">
        <f>IFERROR(1-(SUMIF(GA!$C:$C,$A286,GA!$X:$X)/($AA286+SUMIF(GA!$C:$C,$A286,GA!$X:$X))),"")</f>
        <v/>
      </c>
      <c r="S286" s="156"/>
      <c r="T286" s="161"/>
      <c r="U286" s="162" t="str">
        <f t="shared" si="17"/>
        <v/>
      </c>
      <c r="V286" s="162" t="str">
        <f>IFERROR(_xlfn.XLOOKUP($A286,Raw_Data!$B:$B,Raw_Data!$PE:$PE),"")</f>
        <v/>
      </c>
      <c r="W286" s="163" t="str">
        <f t="shared" si="19"/>
        <v/>
      </c>
      <c r="X286" s="155" t="str">
        <f>IFERROR(_xlfn.XLOOKUP($A286,Raw_Data!$B:$B,Raw_Data!$PB:$PB),"")</f>
        <v/>
      </c>
      <c r="Y286" s="155" t="str">
        <f>IFERROR(_xlfn.XLOOKUP($A286,Raw_Data!$B:$B,Raw_Data!$OU:$OU),"")</f>
        <v/>
      </c>
      <c r="Z286" s="155"/>
      <c r="AA286" s="155" t="str">
        <f>IFERROR(_xlfn.XLOOKUP($A286,Raw_Data!$B:$B,Raw_Data!$OU:$OU),"")</f>
        <v/>
      </c>
      <c r="AB286" s="155" t="str">
        <f>IFERROR(_xlfn.XLOOKUP($A286,Raw_Data!$B:$B,Raw_Data!$I:$I)/1000,"")</f>
        <v/>
      </c>
      <c r="AC286" s="164">
        <f>IFERROR(_xlfn.XLOOKUP($D286,'Modelling New'!$D:$D,'Modelling New'!$P:$P),"")</f>
        <v>4.4935483870967747</v>
      </c>
      <c r="AD286" s="155">
        <f>IFERROR(_xlfn.XLOOKUP($D286,'Modelling New'!$D:$D,'Modelling New'!$T:$T)*1000,"")</f>
        <v>338025.70740523847</v>
      </c>
      <c r="AE286" s="165">
        <f>IFERROR(_xlfn.XLOOKUP($D286,'Modelling New'!$D:$D,'Modelling New'!$O:$O),"")</f>
        <v>0.82374806024069347</v>
      </c>
      <c r="AF286" s="165">
        <f>IFERROR(_xlfn.XLOOKUP($D286,'Modelling New'!$D:$D,'Modelling New'!$W:$W),"")</f>
        <v>0.15423132364452771</v>
      </c>
      <c r="AG286" s="165">
        <f>IFERROR(_xlfn.XLOOKUP($D286,'Modelling New'!$D:$D,'Modelling New'!AE:AE),"")</f>
        <v>0.99750000000000005</v>
      </c>
      <c r="AH286" s="165">
        <f>IFERROR(_xlfn.XLOOKUP($D286,'Modelling New'!$D:$D,'Modelling New'!AF:AF),"")</f>
        <v>0.99750000000000005</v>
      </c>
      <c r="AI286" s="156"/>
      <c r="AJ286" s="156"/>
      <c r="AK286" s="156"/>
      <c r="AL286" s="156"/>
      <c r="AM286" s="156"/>
      <c r="AN286" s="166"/>
      <c r="AO286" s="163"/>
      <c r="AP286" s="163"/>
      <c r="AQ286" s="163"/>
      <c r="AR286" s="155">
        <f>IFERROR(_xlfn.XLOOKUP(Table13[[#This Row],[Month Year]],Modelling[Month],Modelling[Bugt_Capacity]),"")</f>
        <v>91.32</v>
      </c>
      <c r="AS286" s="155"/>
    </row>
    <row r="287" spans="1:45" x14ac:dyDescent="0.35">
      <c r="A287" s="154">
        <f t="shared" si="18"/>
        <v>46030</v>
      </c>
      <c r="B287" s="155">
        <f>YEAR(Table13[[#This Row],[Date]])+IF(MONTH(Table13[[#This Row],[Date]])&gt;=4,1,0)</f>
        <v>2026</v>
      </c>
      <c r="C287" s="156">
        <f>YEAR(Table13[[#This Row],[Date]])</f>
        <v>2026</v>
      </c>
      <c r="D287" s="157">
        <f>Table13[[#This Row],[Date]]-DAY(Table13[[#This Row],[Date]])+1</f>
        <v>46023</v>
      </c>
      <c r="E287" s="156">
        <f t="shared" si="16"/>
        <v>31</v>
      </c>
      <c r="F287" s="158" t="str">
        <f>IFERROR(_xlfn.XLOOKUP($A287,Raw_Data!$B:$B,Raw_Data!$OV:$OV),"")</f>
        <v/>
      </c>
      <c r="G287" s="159" t="str">
        <f>IFERROR(_xlfn.XLOOKUP($A287,Raw_Data!$B:$B,Raw_Data!$OW:$OW),"")</f>
        <v/>
      </c>
      <c r="H287" s="159"/>
      <c r="I287" s="159" t="str">
        <f>IFERROR(_xlfn.XLOOKUP($A287,Raw_Data!$B:$B,Raw_Data!$OX:$OX),"")</f>
        <v/>
      </c>
      <c r="J287" s="159"/>
      <c r="K287" s="159" t="str">
        <f>IFERROR(_xlfn.XLOOKUP($A287,Raw_Data!$B:$B,Raw_Data!NN:NN),"")</f>
        <v/>
      </c>
      <c r="L287" s="159" t="str">
        <f>IFERROR(_xlfn.XLOOKUP($A287,Raw_Data!$B:$B,Raw_Data!OZ:OZ),"")</f>
        <v/>
      </c>
      <c r="M287" s="159" t="str">
        <f>IFERROR(_xlfn.XLOOKUP($A287,Raw_Data!$B:$B,Raw_Data!PA:PA),"")</f>
        <v/>
      </c>
      <c r="N287" s="159" t="str">
        <f>IFERROR(_xlfn.XLOOKUP($A287,Raw_Data!$B:$B,Raw_Data!NQ:NQ),"")</f>
        <v/>
      </c>
      <c r="O287" s="160" t="str">
        <f>IFERROR(1-(SUMIF(PA!$B:$B,$A287,PA!$AI:$AI)/($AA287+SUMIF(PA!$B:$B,$A287,PA!$AI:$AI))),"")</f>
        <v/>
      </c>
      <c r="P287" s="160"/>
      <c r="Q287" s="161"/>
      <c r="R287" s="160" t="str">
        <f>IFERROR(1-(SUMIF(GA!$C:$C,$A287,GA!$X:$X)/($AA287+SUMIF(GA!$C:$C,$A287,GA!$X:$X))),"")</f>
        <v/>
      </c>
      <c r="S287" s="156"/>
      <c r="T287" s="161"/>
      <c r="U287" s="162" t="str">
        <f t="shared" si="17"/>
        <v/>
      </c>
      <c r="V287" s="162" t="str">
        <f>IFERROR(_xlfn.XLOOKUP($A287,Raw_Data!$B:$B,Raw_Data!$PE:$PE),"")</f>
        <v/>
      </c>
      <c r="W287" s="163" t="str">
        <f t="shared" si="19"/>
        <v/>
      </c>
      <c r="X287" s="155" t="str">
        <f>IFERROR(_xlfn.XLOOKUP($A287,Raw_Data!$B:$B,Raw_Data!$PB:$PB),"")</f>
        <v/>
      </c>
      <c r="Y287" s="155" t="str">
        <f>IFERROR(_xlfn.XLOOKUP($A287,Raw_Data!$B:$B,Raw_Data!$OU:$OU),"")</f>
        <v/>
      </c>
      <c r="Z287" s="155"/>
      <c r="AA287" s="155" t="str">
        <f>IFERROR(_xlfn.XLOOKUP($A287,Raw_Data!$B:$B,Raw_Data!$OU:$OU),"")</f>
        <v/>
      </c>
      <c r="AB287" s="155" t="str">
        <f>IFERROR(_xlfn.XLOOKUP($A287,Raw_Data!$B:$B,Raw_Data!$I:$I)/1000,"")</f>
        <v/>
      </c>
      <c r="AC287" s="164">
        <f>IFERROR(_xlfn.XLOOKUP($D287,'Modelling New'!$D:$D,'Modelling New'!$P:$P),"")</f>
        <v>4.4935483870967747</v>
      </c>
      <c r="AD287" s="155">
        <f>IFERROR(_xlfn.XLOOKUP($D287,'Modelling New'!$D:$D,'Modelling New'!$T:$T)*1000,"")</f>
        <v>338025.70740523847</v>
      </c>
      <c r="AE287" s="165">
        <f>IFERROR(_xlfn.XLOOKUP($D287,'Modelling New'!$D:$D,'Modelling New'!$O:$O),"")</f>
        <v>0.82374806024069347</v>
      </c>
      <c r="AF287" s="165">
        <f>IFERROR(_xlfn.XLOOKUP($D287,'Modelling New'!$D:$D,'Modelling New'!$W:$W),"")</f>
        <v>0.15423132364452771</v>
      </c>
      <c r="AG287" s="165">
        <f>IFERROR(_xlfn.XLOOKUP($D287,'Modelling New'!$D:$D,'Modelling New'!AE:AE),"")</f>
        <v>0.99750000000000005</v>
      </c>
      <c r="AH287" s="165">
        <f>IFERROR(_xlfn.XLOOKUP($D287,'Modelling New'!$D:$D,'Modelling New'!AF:AF),"")</f>
        <v>0.99750000000000005</v>
      </c>
      <c r="AI287" s="156"/>
      <c r="AJ287" s="156"/>
      <c r="AK287" s="156"/>
      <c r="AL287" s="156"/>
      <c r="AM287" s="156"/>
      <c r="AN287" s="166"/>
      <c r="AO287" s="163"/>
      <c r="AP287" s="163"/>
      <c r="AQ287" s="163"/>
      <c r="AR287" s="155">
        <f>IFERROR(_xlfn.XLOOKUP(Table13[[#This Row],[Month Year]],Modelling[Month],Modelling[Bugt_Capacity]),"")</f>
        <v>91.32</v>
      </c>
      <c r="AS287" s="155"/>
    </row>
    <row r="288" spans="1:45" x14ac:dyDescent="0.35">
      <c r="A288" s="154">
        <f t="shared" si="18"/>
        <v>46031</v>
      </c>
      <c r="B288" s="155">
        <f>YEAR(Table13[[#This Row],[Date]])+IF(MONTH(Table13[[#This Row],[Date]])&gt;=4,1,0)</f>
        <v>2026</v>
      </c>
      <c r="C288" s="156">
        <f>YEAR(Table13[[#This Row],[Date]])</f>
        <v>2026</v>
      </c>
      <c r="D288" s="157">
        <f>Table13[[#This Row],[Date]]-DAY(Table13[[#This Row],[Date]])+1</f>
        <v>46023</v>
      </c>
      <c r="E288" s="156">
        <f t="shared" si="16"/>
        <v>31</v>
      </c>
      <c r="F288" s="158" t="str">
        <f>IFERROR(_xlfn.XLOOKUP($A288,Raw_Data!$B:$B,Raw_Data!$OV:$OV),"")</f>
        <v/>
      </c>
      <c r="G288" s="159" t="str">
        <f>IFERROR(_xlfn.XLOOKUP($A288,Raw_Data!$B:$B,Raw_Data!$OW:$OW),"")</f>
        <v/>
      </c>
      <c r="H288" s="159"/>
      <c r="I288" s="159" t="str">
        <f>IFERROR(_xlfn.XLOOKUP($A288,Raw_Data!$B:$B,Raw_Data!$OX:$OX),"")</f>
        <v/>
      </c>
      <c r="J288" s="159"/>
      <c r="K288" s="159" t="str">
        <f>IFERROR(_xlfn.XLOOKUP($A288,Raw_Data!$B:$B,Raw_Data!NN:NN),"")</f>
        <v/>
      </c>
      <c r="L288" s="159" t="str">
        <f>IFERROR(_xlfn.XLOOKUP($A288,Raw_Data!$B:$B,Raw_Data!OZ:OZ),"")</f>
        <v/>
      </c>
      <c r="M288" s="159" t="str">
        <f>IFERROR(_xlfn.XLOOKUP($A288,Raw_Data!$B:$B,Raw_Data!PA:PA),"")</f>
        <v/>
      </c>
      <c r="N288" s="159" t="str">
        <f>IFERROR(_xlfn.XLOOKUP($A288,Raw_Data!$B:$B,Raw_Data!NQ:NQ),"")</f>
        <v/>
      </c>
      <c r="O288" s="160" t="str">
        <f>IFERROR(1-(SUMIF(PA!$B:$B,$A288,PA!$AI:$AI)/($AA288+SUMIF(PA!$B:$B,$A288,PA!$AI:$AI))),"")</f>
        <v/>
      </c>
      <c r="P288" s="160"/>
      <c r="Q288" s="161"/>
      <c r="R288" s="160" t="str">
        <f>IFERROR(1-(SUMIF(GA!$C:$C,$A288,GA!$X:$X)/($AA288+SUMIF(GA!$C:$C,$A288,GA!$X:$X))),"")</f>
        <v/>
      </c>
      <c r="S288" s="156"/>
      <c r="T288" s="161"/>
      <c r="U288" s="162" t="str">
        <f t="shared" si="17"/>
        <v/>
      </c>
      <c r="V288" s="162" t="str">
        <f>IFERROR(_xlfn.XLOOKUP($A288,Raw_Data!$B:$B,Raw_Data!$PE:$PE),"")</f>
        <v/>
      </c>
      <c r="W288" s="163" t="str">
        <f t="shared" si="19"/>
        <v/>
      </c>
      <c r="X288" s="155" t="str">
        <f>IFERROR(_xlfn.XLOOKUP($A288,Raw_Data!$B:$B,Raw_Data!$PB:$PB),"")</f>
        <v/>
      </c>
      <c r="Y288" s="155" t="str">
        <f>IFERROR(_xlfn.XLOOKUP($A288,Raw_Data!$B:$B,Raw_Data!$OU:$OU),"")</f>
        <v/>
      </c>
      <c r="Z288" s="155"/>
      <c r="AA288" s="155" t="str">
        <f>IFERROR(_xlfn.XLOOKUP($A288,Raw_Data!$B:$B,Raw_Data!$OU:$OU),"")</f>
        <v/>
      </c>
      <c r="AB288" s="155" t="str">
        <f>IFERROR(_xlfn.XLOOKUP($A288,Raw_Data!$B:$B,Raw_Data!$I:$I)/1000,"")</f>
        <v/>
      </c>
      <c r="AC288" s="164">
        <f>IFERROR(_xlfn.XLOOKUP($D288,'Modelling New'!$D:$D,'Modelling New'!$P:$P),"")</f>
        <v>4.4935483870967747</v>
      </c>
      <c r="AD288" s="155">
        <f>IFERROR(_xlfn.XLOOKUP($D288,'Modelling New'!$D:$D,'Modelling New'!$T:$T)*1000,"")</f>
        <v>338025.70740523847</v>
      </c>
      <c r="AE288" s="165">
        <f>IFERROR(_xlfn.XLOOKUP($D288,'Modelling New'!$D:$D,'Modelling New'!$O:$O),"")</f>
        <v>0.82374806024069347</v>
      </c>
      <c r="AF288" s="165">
        <f>IFERROR(_xlfn.XLOOKUP($D288,'Modelling New'!$D:$D,'Modelling New'!$W:$W),"")</f>
        <v>0.15423132364452771</v>
      </c>
      <c r="AG288" s="165">
        <f>IFERROR(_xlfn.XLOOKUP($D288,'Modelling New'!$D:$D,'Modelling New'!AE:AE),"")</f>
        <v>0.99750000000000005</v>
      </c>
      <c r="AH288" s="165">
        <f>IFERROR(_xlfn.XLOOKUP($D288,'Modelling New'!$D:$D,'Modelling New'!AF:AF),"")</f>
        <v>0.99750000000000005</v>
      </c>
      <c r="AI288" s="156"/>
      <c r="AJ288" s="156"/>
      <c r="AK288" s="156"/>
      <c r="AL288" s="156"/>
      <c r="AM288" s="156"/>
      <c r="AN288" s="166"/>
      <c r="AO288" s="163"/>
      <c r="AP288" s="163"/>
      <c r="AQ288" s="163"/>
      <c r="AR288" s="155">
        <f>IFERROR(_xlfn.XLOOKUP(Table13[[#This Row],[Month Year]],Modelling[Month],Modelling[Bugt_Capacity]),"")</f>
        <v>91.32</v>
      </c>
      <c r="AS288" s="155"/>
    </row>
    <row r="289" spans="1:45" x14ac:dyDescent="0.35">
      <c r="A289" s="154">
        <f t="shared" si="18"/>
        <v>46032</v>
      </c>
      <c r="B289" s="155">
        <f>YEAR(Table13[[#This Row],[Date]])+IF(MONTH(Table13[[#This Row],[Date]])&gt;=4,1,0)</f>
        <v>2026</v>
      </c>
      <c r="C289" s="156">
        <f>YEAR(Table13[[#This Row],[Date]])</f>
        <v>2026</v>
      </c>
      <c r="D289" s="157">
        <f>Table13[[#This Row],[Date]]-DAY(Table13[[#This Row],[Date]])+1</f>
        <v>46023</v>
      </c>
      <c r="E289" s="156">
        <f t="shared" si="16"/>
        <v>31</v>
      </c>
      <c r="F289" s="158" t="str">
        <f>IFERROR(_xlfn.XLOOKUP($A289,Raw_Data!$B:$B,Raw_Data!$OV:$OV),"")</f>
        <v/>
      </c>
      <c r="G289" s="159" t="str">
        <f>IFERROR(_xlfn.XLOOKUP($A289,Raw_Data!$B:$B,Raw_Data!$OW:$OW),"")</f>
        <v/>
      </c>
      <c r="H289" s="159"/>
      <c r="I289" s="159" t="str">
        <f>IFERROR(_xlfn.XLOOKUP($A289,Raw_Data!$B:$B,Raw_Data!$OX:$OX),"")</f>
        <v/>
      </c>
      <c r="J289" s="159"/>
      <c r="K289" s="159" t="str">
        <f>IFERROR(_xlfn.XLOOKUP($A289,Raw_Data!$B:$B,Raw_Data!NN:NN),"")</f>
        <v/>
      </c>
      <c r="L289" s="159" t="str">
        <f>IFERROR(_xlfn.XLOOKUP($A289,Raw_Data!$B:$B,Raw_Data!OZ:OZ),"")</f>
        <v/>
      </c>
      <c r="M289" s="159" t="str">
        <f>IFERROR(_xlfn.XLOOKUP($A289,Raw_Data!$B:$B,Raw_Data!PA:PA),"")</f>
        <v/>
      </c>
      <c r="N289" s="159" t="str">
        <f>IFERROR(_xlfn.XLOOKUP($A289,Raw_Data!$B:$B,Raw_Data!NQ:NQ),"")</f>
        <v/>
      </c>
      <c r="O289" s="160" t="str">
        <f>IFERROR(1-(SUMIF(PA!$B:$B,$A289,PA!$AI:$AI)/($AA289+SUMIF(PA!$B:$B,$A289,PA!$AI:$AI))),"")</f>
        <v/>
      </c>
      <c r="P289" s="160"/>
      <c r="Q289" s="161"/>
      <c r="R289" s="160" t="str">
        <f>IFERROR(1-(SUMIF(GA!$C:$C,$A289,GA!$X:$X)/($AA289+SUMIF(GA!$C:$C,$A289,GA!$X:$X))),"")</f>
        <v/>
      </c>
      <c r="S289" s="156"/>
      <c r="T289" s="161"/>
      <c r="U289" s="162" t="str">
        <f t="shared" si="17"/>
        <v/>
      </c>
      <c r="V289" s="162" t="str">
        <f>IFERROR(_xlfn.XLOOKUP($A289,Raw_Data!$B:$B,Raw_Data!$PE:$PE),"")</f>
        <v/>
      </c>
      <c r="W289" s="163" t="str">
        <f t="shared" si="19"/>
        <v/>
      </c>
      <c r="X289" s="155" t="str">
        <f>IFERROR(_xlfn.XLOOKUP($A289,Raw_Data!$B:$B,Raw_Data!$PB:$PB),"")</f>
        <v/>
      </c>
      <c r="Y289" s="155" t="str">
        <f>IFERROR(_xlfn.XLOOKUP($A289,Raw_Data!$B:$B,Raw_Data!$OU:$OU),"")</f>
        <v/>
      </c>
      <c r="Z289" s="155"/>
      <c r="AA289" s="155" t="str">
        <f>IFERROR(_xlfn.XLOOKUP($A289,Raw_Data!$B:$B,Raw_Data!$OU:$OU),"")</f>
        <v/>
      </c>
      <c r="AB289" s="155" t="str">
        <f>IFERROR(_xlfn.XLOOKUP($A289,Raw_Data!$B:$B,Raw_Data!$I:$I)/1000,"")</f>
        <v/>
      </c>
      <c r="AC289" s="164">
        <f>IFERROR(_xlfn.XLOOKUP($D289,'Modelling New'!$D:$D,'Modelling New'!$P:$P),"")</f>
        <v>4.4935483870967747</v>
      </c>
      <c r="AD289" s="155">
        <f>IFERROR(_xlfn.XLOOKUP($D289,'Modelling New'!$D:$D,'Modelling New'!$T:$T)*1000,"")</f>
        <v>338025.70740523847</v>
      </c>
      <c r="AE289" s="165">
        <f>IFERROR(_xlfn.XLOOKUP($D289,'Modelling New'!$D:$D,'Modelling New'!$O:$O),"")</f>
        <v>0.82374806024069347</v>
      </c>
      <c r="AF289" s="165">
        <f>IFERROR(_xlfn.XLOOKUP($D289,'Modelling New'!$D:$D,'Modelling New'!$W:$W),"")</f>
        <v>0.15423132364452771</v>
      </c>
      <c r="AG289" s="165">
        <f>IFERROR(_xlfn.XLOOKUP($D289,'Modelling New'!$D:$D,'Modelling New'!AE:AE),"")</f>
        <v>0.99750000000000005</v>
      </c>
      <c r="AH289" s="165">
        <f>IFERROR(_xlfn.XLOOKUP($D289,'Modelling New'!$D:$D,'Modelling New'!AF:AF),"")</f>
        <v>0.99750000000000005</v>
      </c>
      <c r="AI289" s="156"/>
      <c r="AJ289" s="156"/>
      <c r="AK289" s="156"/>
      <c r="AL289" s="156"/>
      <c r="AM289" s="156"/>
      <c r="AN289" s="166"/>
      <c r="AO289" s="163"/>
      <c r="AP289" s="163"/>
      <c r="AQ289" s="163"/>
      <c r="AR289" s="155">
        <f>IFERROR(_xlfn.XLOOKUP(Table13[[#This Row],[Month Year]],Modelling[Month],Modelling[Bugt_Capacity]),"")</f>
        <v>91.32</v>
      </c>
      <c r="AS289" s="155"/>
    </row>
    <row r="290" spans="1:45" x14ac:dyDescent="0.35">
      <c r="A290" s="154">
        <f t="shared" si="18"/>
        <v>46033</v>
      </c>
      <c r="B290" s="155">
        <f>YEAR(Table13[[#This Row],[Date]])+IF(MONTH(Table13[[#This Row],[Date]])&gt;=4,1,0)</f>
        <v>2026</v>
      </c>
      <c r="C290" s="156">
        <f>YEAR(Table13[[#This Row],[Date]])</f>
        <v>2026</v>
      </c>
      <c r="D290" s="157">
        <f>Table13[[#This Row],[Date]]-DAY(Table13[[#This Row],[Date]])+1</f>
        <v>46023</v>
      </c>
      <c r="E290" s="156">
        <f t="shared" si="16"/>
        <v>31</v>
      </c>
      <c r="F290" s="158" t="str">
        <f>IFERROR(_xlfn.XLOOKUP($A290,Raw_Data!$B:$B,Raw_Data!$OV:$OV),"")</f>
        <v/>
      </c>
      <c r="G290" s="159" t="str">
        <f>IFERROR(_xlfn.XLOOKUP($A290,Raw_Data!$B:$B,Raw_Data!$OW:$OW),"")</f>
        <v/>
      </c>
      <c r="H290" s="159"/>
      <c r="I290" s="159" t="str">
        <f>IFERROR(_xlfn.XLOOKUP($A290,Raw_Data!$B:$B,Raw_Data!$OX:$OX),"")</f>
        <v/>
      </c>
      <c r="J290" s="159"/>
      <c r="K290" s="159" t="str">
        <f>IFERROR(_xlfn.XLOOKUP($A290,Raw_Data!$B:$B,Raw_Data!NN:NN),"")</f>
        <v/>
      </c>
      <c r="L290" s="159" t="str">
        <f>IFERROR(_xlfn.XLOOKUP($A290,Raw_Data!$B:$B,Raw_Data!OZ:OZ),"")</f>
        <v/>
      </c>
      <c r="M290" s="159" t="str">
        <f>IFERROR(_xlfn.XLOOKUP($A290,Raw_Data!$B:$B,Raw_Data!PA:PA),"")</f>
        <v/>
      </c>
      <c r="N290" s="159" t="str">
        <f>IFERROR(_xlfn.XLOOKUP($A290,Raw_Data!$B:$B,Raw_Data!NQ:NQ),"")</f>
        <v/>
      </c>
      <c r="O290" s="160" t="str">
        <f>IFERROR(1-(SUMIF(PA!$B:$B,$A290,PA!$AI:$AI)/($AA290+SUMIF(PA!$B:$B,$A290,PA!$AI:$AI))),"")</f>
        <v/>
      </c>
      <c r="P290" s="160"/>
      <c r="Q290" s="161"/>
      <c r="R290" s="160" t="str">
        <f>IFERROR(1-(SUMIF(GA!$C:$C,$A290,GA!$X:$X)/($AA290+SUMIF(GA!$C:$C,$A290,GA!$X:$X))),"")</f>
        <v/>
      </c>
      <c r="S290" s="156"/>
      <c r="T290" s="161"/>
      <c r="U290" s="162" t="str">
        <f t="shared" si="17"/>
        <v/>
      </c>
      <c r="V290" s="162" t="str">
        <f>IFERROR(_xlfn.XLOOKUP($A290,Raw_Data!$B:$B,Raw_Data!$PE:$PE),"")</f>
        <v/>
      </c>
      <c r="W290" s="163" t="str">
        <f t="shared" si="19"/>
        <v/>
      </c>
      <c r="X290" s="155" t="str">
        <f>IFERROR(_xlfn.XLOOKUP($A290,Raw_Data!$B:$B,Raw_Data!$PB:$PB),"")</f>
        <v/>
      </c>
      <c r="Y290" s="155" t="str">
        <f>IFERROR(_xlfn.XLOOKUP($A290,Raw_Data!$B:$B,Raw_Data!$OU:$OU),"")</f>
        <v/>
      </c>
      <c r="Z290" s="155"/>
      <c r="AA290" s="155" t="str">
        <f>IFERROR(_xlfn.XLOOKUP($A290,Raw_Data!$B:$B,Raw_Data!$OU:$OU),"")</f>
        <v/>
      </c>
      <c r="AB290" s="155" t="str">
        <f>IFERROR(_xlfn.XLOOKUP($A290,Raw_Data!$B:$B,Raw_Data!$I:$I)/1000,"")</f>
        <v/>
      </c>
      <c r="AC290" s="164">
        <f>IFERROR(_xlfn.XLOOKUP($D290,'Modelling New'!$D:$D,'Modelling New'!$P:$P),"")</f>
        <v>4.4935483870967747</v>
      </c>
      <c r="AD290" s="155">
        <f>IFERROR(_xlfn.XLOOKUP($D290,'Modelling New'!$D:$D,'Modelling New'!$T:$T)*1000,"")</f>
        <v>338025.70740523847</v>
      </c>
      <c r="AE290" s="165">
        <f>IFERROR(_xlfn.XLOOKUP($D290,'Modelling New'!$D:$D,'Modelling New'!$O:$O),"")</f>
        <v>0.82374806024069347</v>
      </c>
      <c r="AF290" s="165">
        <f>IFERROR(_xlfn.XLOOKUP($D290,'Modelling New'!$D:$D,'Modelling New'!$W:$W),"")</f>
        <v>0.15423132364452771</v>
      </c>
      <c r="AG290" s="165">
        <f>IFERROR(_xlfn.XLOOKUP($D290,'Modelling New'!$D:$D,'Modelling New'!AE:AE),"")</f>
        <v>0.99750000000000005</v>
      </c>
      <c r="AH290" s="165">
        <f>IFERROR(_xlfn.XLOOKUP($D290,'Modelling New'!$D:$D,'Modelling New'!AF:AF),"")</f>
        <v>0.99750000000000005</v>
      </c>
      <c r="AI290" s="156"/>
      <c r="AJ290" s="156"/>
      <c r="AK290" s="156"/>
      <c r="AL290" s="156"/>
      <c r="AM290" s="156"/>
      <c r="AN290" s="166"/>
      <c r="AO290" s="163"/>
      <c r="AP290" s="163"/>
      <c r="AQ290" s="163"/>
      <c r="AR290" s="155">
        <f>IFERROR(_xlfn.XLOOKUP(Table13[[#This Row],[Month Year]],Modelling[Month],Modelling[Bugt_Capacity]),"")</f>
        <v>91.32</v>
      </c>
      <c r="AS290" s="155"/>
    </row>
    <row r="291" spans="1:45" x14ac:dyDescent="0.35">
      <c r="A291" s="154">
        <f t="shared" si="18"/>
        <v>46034</v>
      </c>
      <c r="B291" s="155">
        <f>YEAR(Table13[[#This Row],[Date]])+IF(MONTH(Table13[[#This Row],[Date]])&gt;=4,1,0)</f>
        <v>2026</v>
      </c>
      <c r="C291" s="156">
        <f>YEAR(Table13[[#This Row],[Date]])</f>
        <v>2026</v>
      </c>
      <c r="D291" s="157">
        <f>Table13[[#This Row],[Date]]-DAY(Table13[[#This Row],[Date]])+1</f>
        <v>46023</v>
      </c>
      <c r="E291" s="156">
        <f t="shared" si="16"/>
        <v>31</v>
      </c>
      <c r="F291" s="158" t="str">
        <f>IFERROR(_xlfn.XLOOKUP($A291,Raw_Data!$B:$B,Raw_Data!$OV:$OV),"")</f>
        <v/>
      </c>
      <c r="G291" s="159" t="str">
        <f>IFERROR(_xlfn.XLOOKUP($A291,Raw_Data!$B:$B,Raw_Data!$OW:$OW),"")</f>
        <v/>
      </c>
      <c r="H291" s="159"/>
      <c r="I291" s="159" t="str">
        <f>IFERROR(_xlfn.XLOOKUP($A291,Raw_Data!$B:$B,Raw_Data!$OX:$OX),"")</f>
        <v/>
      </c>
      <c r="J291" s="159"/>
      <c r="K291" s="159" t="str">
        <f>IFERROR(_xlfn.XLOOKUP($A291,Raw_Data!$B:$B,Raw_Data!NN:NN),"")</f>
        <v/>
      </c>
      <c r="L291" s="159" t="str">
        <f>IFERROR(_xlfn.XLOOKUP($A291,Raw_Data!$B:$B,Raw_Data!OZ:OZ),"")</f>
        <v/>
      </c>
      <c r="M291" s="159" t="str">
        <f>IFERROR(_xlfn.XLOOKUP($A291,Raw_Data!$B:$B,Raw_Data!PA:PA),"")</f>
        <v/>
      </c>
      <c r="N291" s="159" t="str">
        <f>IFERROR(_xlfn.XLOOKUP($A291,Raw_Data!$B:$B,Raw_Data!NQ:NQ),"")</f>
        <v/>
      </c>
      <c r="O291" s="160" t="str">
        <f>IFERROR(1-(SUMIF(PA!$B:$B,$A291,PA!$AI:$AI)/($AA291+SUMIF(PA!$B:$B,$A291,PA!$AI:$AI))),"")</f>
        <v/>
      </c>
      <c r="P291" s="160"/>
      <c r="Q291" s="161"/>
      <c r="R291" s="160" t="str">
        <f>IFERROR(1-(SUMIF(GA!$C:$C,$A291,GA!$X:$X)/($AA291+SUMIF(GA!$C:$C,$A291,GA!$X:$X))),"")</f>
        <v/>
      </c>
      <c r="S291" s="156"/>
      <c r="T291" s="161"/>
      <c r="U291" s="162" t="str">
        <f t="shared" si="17"/>
        <v/>
      </c>
      <c r="V291" s="162" t="str">
        <f>IFERROR(_xlfn.XLOOKUP($A291,Raw_Data!$B:$B,Raw_Data!$PE:$PE),"")</f>
        <v/>
      </c>
      <c r="W291" s="163" t="str">
        <f t="shared" si="19"/>
        <v/>
      </c>
      <c r="X291" s="155" t="str">
        <f>IFERROR(_xlfn.XLOOKUP($A291,Raw_Data!$B:$B,Raw_Data!$PB:$PB),"")</f>
        <v/>
      </c>
      <c r="Y291" s="155" t="str">
        <f>IFERROR(_xlfn.XLOOKUP($A291,Raw_Data!$B:$B,Raw_Data!$OU:$OU),"")</f>
        <v/>
      </c>
      <c r="Z291" s="155"/>
      <c r="AA291" s="155" t="str">
        <f>IFERROR(_xlfn.XLOOKUP($A291,Raw_Data!$B:$B,Raw_Data!$OU:$OU),"")</f>
        <v/>
      </c>
      <c r="AB291" s="155" t="str">
        <f>IFERROR(_xlfn.XLOOKUP($A291,Raw_Data!$B:$B,Raw_Data!$I:$I)/1000,"")</f>
        <v/>
      </c>
      <c r="AC291" s="164">
        <f>IFERROR(_xlfn.XLOOKUP($D291,'Modelling New'!$D:$D,'Modelling New'!$P:$P),"")</f>
        <v>4.4935483870967747</v>
      </c>
      <c r="AD291" s="155">
        <f>IFERROR(_xlfn.XLOOKUP($D291,'Modelling New'!$D:$D,'Modelling New'!$T:$T)*1000,"")</f>
        <v>338025.70740523847</v>
      </c>
      <c r="AE291" s="165">
        <f>IFERROR(_xlfn.XLOOKUP($D291,'Modelling New'!$D:$D,'Modelling New'!$O:$O),"")</f>
        <v>0.82374806024069347</v>
      </c>
      <c r="AF291" s="165">
        <f>IFERROR(_xlfn.XLOOKUP($D291,'Modelling New'!$D:$D,'Modelling New'!$W:$W),"")</f>
        <v>0.15423132364452771</v>
      </c>
      <c r="AG291" s="165">
        <f>IFERROR(_xlfn.XLOOKUP($D291,'Modelling New'!$D:$D,'Modelling New'!AE:AE),"")</f>
        <v>0.99750000000000005</v>
      </c>
      <c r="AH291" s="165">
        <f>IFERROR(_xlfn.XLOOKUP($D291,'Modelling New'!$D:$D,'Modelling New'!AF:AF),"")</f>
        <v>0.99750000000000005</v>
      </c>
      <c r="AI291" s="156"/>
      <c r="AJ291" s="156"/>
      <c r="AK291" s="156"/>
      <c r="AL291" s="156"/>
      <c r="AM291" s="156"/>
      <c r="AN291" s="166"/>
      <c r="AO291" s="163"/>
      <c r="AP291" s="163"/>
      <c r="AQ291" s="163"/>
      <c r="AR291" s="155">
        <f>IFERROR(_xlfn.XLOOKUP(Table13[[#This Row],[Month Year]],Modelling[Month],Modelling[Bugt_Capacity]),"")</f>
        <v>91.32</v>
      </c>
      <c r="AS291" s="155"/>
    </row>
    <row r="292" spans="1:45" x14ac:dyDescent="0.35">
      <c r="A292" s="154">
        <f t="shared" si="18"/>
        <v>46035</v>
      </c>
      <c r="B292" s="155">
        <f>YEAR(Table13[[#This Row],[Date]])+IF(MONTH(Table13[[#This Row],[Date]])&gt;=4,1,0)</f>
        <v>2026</v>
      </c>
      <c r="C292" s="156">
        <f>YEAR(Table13[[#This Row],[Date]])</f>
        <v>2026</v>
      </c>
      <c r="D292" s="157">
        <f>Table13[[#This Row],[Date]]-DAY(Table13[[#This Row],[Date]])+1</f>
        <v>46023</v>
      </c>
      <c r="E292" s="156">
        <f t="shared" si="16"/>
        <v>31</v>
      </c>
      <c r="F292" s="158" t="str">
        <f>IFERROR(_xlfn.XLOOKUP($A292,Raw_Data!$B:$B,Raw_Data!$OV:$OV),"")</f>
        <v/>
      </c>
      <c r="G292" s="159" t="str">
        <f>IFERROR(_xlfn.XLOOKUP($A292,Raw_Data!$B:$B,Raw_Data!$OW:$OW),"")</f>
        <v/>
      </c>
      <c r="H292" s="159"/>
      <c r="I292" s="159" t="str">
        <f>IFERROR(_xlfn.XLOOKUP($A292,Raw_Data!$B:$B,Raw_Data!$OX:$OX),"")</f>
        <v/>
      </c>
      <c r="J292" s="159"/>
      <c r="K292" s="159" t="str">
        <f>IFERROR(_xlfn.XLOOKUP($A292,Raw_Data!$B:$B,Raw_Data!NN:NN),"")</f>
        <v/>
      </c>
      <c r="L292" s="159" t="str">
        <f>IFERROR(_xlfn.XLOOKUP($A292,Raw_Data!$B:$B,Raw_Data!OZ:OZ),"")</f>
        <v/>
      </c>
      <c r="M292" s="159" t="str">
        <f>IFERROR(_xlfn.XLOOKUP($A292,Raw_Data!$B:$B,Raw_Data!PA:PA),"")</f>
        <v/>
      </c>
      <c r="N292" s="159" t="str">
        <f>IFERROR(_xlfn.XLOOKUP($A292,Raw_Data!$B:$B,Raw_Data!NQ:NQ),"")</f>
        <v/>
      </c>
      <c r="O292" s="160" t="str">
        <f>IFERROR(1-(SUMIF(PA!$B:$B,$A292,PA!$AI:$AI)/($AA292+SUMIF(PA!$B:$B,$A292,PA!$AI:$AI))),"")</f>
        <v/>
      </c>
      <c r="P292" s="160"/>
      <c r="Q292" s="161"/>
      <c r="R292" s="160" t="str">
        <f>IFERROR(1-(SUMIF(GA!$C:$C,$A292,GA!$X:$X)/($AA292+SUMIF(GA!$C:$C,$A292,GA!$X:$X))),"")</f>
        <v/>
      </c>
      <c r="S292" s="156"/>
      <c r="T292" s="161"/>
      <c r="U292" s="162" t="str">
        <f t="shared" si="17"/>
        <v/>
      </c>
      <c r="V292" s="162" t="str">
        <f>IFERROR(_xlfn.XLOOKUP($A292,Raw_Data!$B:$B,Raw_Data!$PE:$PE),"")</f>
        <v/>
      </c>
      <c r="W292" s="163" t="str">
        <f t="shared" si="19"/>
        <v/>
      </c>
      <c r="X292" s="155" t="str">
        <f>IFERROR(_xlfn.XLOOKUP($A292,Raw_Data!$B:$B,Raw_Data!$PB:$PB),"")</f>
        <v/>
      </c>
      <c r="Y292" s="155" t="str">
        <f>IFERROR(_xlfn.XLOOKUP($A292,Raw_Data!$B:$B,Raw_Data!$OU:$OU),"")</f>
        <v/>
      </c>
      <c r="Z292" s="155"/>
      <c r="AA292" s="155" t="str">
        <f>IFERROR(_xlfn.XLOOKUP($A292,Raw_Data!$B:$B,Raw_Data!$OU:$OU),"")</f>
        <v/>
      </c>
      <c r="AB292" s="155" t="str">
        <f>IFERROR(_xlfn.XLOOKUP($A292,Raw_Data!$B:$B,Raw_Data!$I:$I)/1000,"")</f>
        <v/>
      </c>
      <c r="AC292" s="164">
        <f>IFERROR(_xlfn.XLOOKUP($D292,'Modelling New'!$D:$D,'Modelling New'!$P:$P),"")</f>
        <v>4.4935483870967747</v>
      </c>
      <c r="AD292" s="155">
        <f>IFERROR(_xlfn.XLOOKUP($D292,'Modelling New'!$D:$D,'Modelling New'!$T:$T)*1000,"")</f>
        <v>338025.70740523847</v>
      </c>
      <c r="AE292" s="165">
        <f>IFERROR(_xlfn.XLOOKUP($D292,'Modelling New'!$D:$D,'Modelling New'!$O:$O),"")</f>
        <v>0.82374806024069347</v>
      </c>
      <c r="AF292" s="165">
        <f>IFERROR(_xlfn.XLOOKUP($D292,'Modelling New'!$D:$D,'Modelling New'!$W:$W),"")</f>
        <v>0.15423132364452771</v>
      </c>
      <c r="AG292" s="165">
        <f>IFERROR(_xlfn.XLOOKUP($D292,'Modelling New'!$D:$D,'Modelling New'!AE:AE),"")</f>
        <v>0.99750000000000005</v>
      </c>
      <c r="AH292" s="165">
        <f>IFERROR(_xlfn.XLOOKUP($D292,'Modelling New'!$D:$D,'Modelling New'!AF:AF),"")</f>
        <v>0.99750000000000005</v>
      </c>
      <c r="AI292" s="156"/>
      <c r="AJ292" s="156"/>
      <c r="AK292" s="156"/>
      <c r="AL292" s="156"/>
      <c r="AM292" s="156"/>
      <c r="AN292" s="166"/>
      <c r="AO292" s="163"/>
      <c r="AP292" s="163"/>
      <c r="AQ292" s="163"/>
      <c r="AR292" s="155">
        <f>IFERROR(_xlfn.XLOOKUP(Table13[[#This Row],[Month Year]],Modelling[Month],Modelling[Bugt_Capacity]),"")</f>
        <v>91.32</v>
      </c>
      <c r="AS292" s="155"/>
    </row>
    <row r="293" spans="1:45" x14ac:dyDescent="0.35">
      <c r="A293" s="154">
        <f t="shared" si="18"/>
        <v>46036</v>
      </c>
      <c r="B293" s="155">
        <f>YEAR(Table13[[#This Row],[Date]])+IF(MONTH(Table13[[#This Row],[Date]])&gt;=4,1,0)</f>
        <v>2026</v>
      </c>
      <c r="C293" s="156">
        <f>YEAR(Table13[[#This Row],[Date]])</f>
        <v>2026</v>
      </c>
      <c r="D293" s="157">
        <f>Table13[[#This Row],[Date]]-DAY(Table13[[#This Row],[Date]])+1</f>
        <v>46023</v>
      </c>
      <c r="E293" s="156">
        <f t="shared" si="16"/>
        <v>31</v>
      </c>
      <c r="F293" s="158" t="str">
        <f>IFERROR(_xlfn.XLOOKUP($A293,Raw_Data!$B:$B,Raw_Data!$OV:$OV),"")</f>
        <v/>
      </c>
      <c r="G293" s="159" t="str">
        <f>IFERROR(_xlfn.XLOOKUP($A293,Raw_Data!$B:$B,Raw_Data!$OW:$OW),"")</f>
        <v/>
      </c>
      <c r="H293" s="159"/>
      <c r="I293" s="159" t="str">
        <f>IFERROR(_xlfn.XLOOKUP($A293,Raw_Data!$B:$B,Raw_Data!$OX:$OX),"")</f>
        <v/>
      </c>
      <c r="J293" s="159"/>
      <c r="K293" s="159" t="str">
        <f>IFERROR(_xlfn.XLOOKUP($A293,Raw_Data!$B:$B,Raw_Data!NN:NN),"")</f>
        <v/>
      </c>
      <c r="L293" s="159" t="str">
        <f>IFERROR(_xlfn.XLOOKUP($A293,Raw_Data!$B:$B,Raw_Data!OZ:OZ),"")</f>
        <v/>
      </c>
      <c r="M293" s="159" t="str">
        <f>IFERROR(_xlfn.XLOOKUP($A293,Raw_Data!$B:$B,Raw_Data!PA:PA),"")</f>
        <v/>
      </c>
      <c r="N293" s="159" t="str">
        <f>IFERROR(_xlfn.XLOOKUP($A293,Raw_Data!$B:$B,Raw_Data!NQ:NQ),"")</f>
        <v/>
      </c>
      <c r="O293" s="160" t="str">
        <f>IFERROR(1-(SUMIF(PA!$B:$B,$A293,PA!$AI:$AI)/($AA293+SUMIF(PA!$B:$B,$A293,PA!$AI:$AI))),"")</f>
        <v/>
      </c>
      <c r="P293" s="160"/>
      <c r="Q293" s="161"/>
      <c r="R293" s="160" t="str">
        <f>IFERROR(1-(SUMIF(GA!$C:$C,$A293,GA!$X:$X)/($AA293+SUMIF(GA!$C:$C,$A293,GA!$X:$X))),"")</f>
        <v/>
      </c>
      <c r="S293" s="156"/>
      <c r="T293" s="161"/>
      <c r="U293" s="162" t="str">
        <f t="shared" si="17"/>
        <v/>
      </c>
      <c r="V293" s="162" t="str">
        <f>IFERROR(_xlfn.XLOOKUP($A293,Raw_Data!$B:$B,Raw_Data!$PE:$PE),"")</f>
        <v/>
      </c>
      <c r="W293" s="163" t="str">
        <f t="shared" si="19"/>
        <v/>
      </c>
      <c r="X293" s="155" t="str">
        <f>IFERROR(_xlfn.XLOOKUP($A293,Raw_Data!$B:$B,Raw_Data!$PB:$PB),"")</f>
        <v/>
      </c>
      <c r="Y293" s="155" t="str">
        <f>IFERROR(_xlfn.XLOOKUP($A293,Raw_Data!$B:$B,Raw_Data!$OU:$OU),"")</f>
        <v/>
      </c>
      <c r="Z293" s="155"/>
      <c r="AA293" s="155" t="str">
        <f>IFERROR(_xlfn.XLOOKUP($A293,Raw_Data!$B:$B,Raw_Data!$OU:$OU),"")</f>
        <v/>
      </c>
      <c r="AB293" s="155" t="str">
        <f>IFERROR(_xlfn.XLOOKUP($A293,Raw_Data!$B:$B,Raw_Data!$I:$I)/1000,"")</f>
        <v/>
      </c>
      <c r="AC293" s="164">
        <f>IFERROR(_xlfn.XLOOKUP($D293,'Modelling New'!$D:$D,'Modelling New'!$P:$P),"")</f>
        <v>4.4935483870967747</v>
      </c>
      <c r="AD293" s="155">
        <f>IFERROR(_xlfn.XLOOKUP($D293,'Modelling New'!$D:$D,'Modelling New'!$T:$T)*1000,"")</f>
        <v>338025.70740523847</v>
      </c>
      <c r="AE293" s="165">
        <f>IFERROR(_xlfn.XLOOKUP($D293,'Modelling New'!$D:$D,'Modelling New'!$O:$O),"")</f>
        <v>0.82374806024069347</v>
      </c>
      <c r="AF293" s="165">
        <f>IFERROR(_xlfn.XLOOKUP($D293,'Modelling New'!$D:$D,'Modelling New'!$W:$W),"")</f>
        <v>0.15423132364452771</v>
      </c>
      <c r="AG293" s="165">
        <f>IFERROR(_xlfn.XLOOKUP($D293,'Modelling New'!$D:$D,'Modelling New'!AE:AE),"")</f>
        <v>0.99750000000000005</v>
      </c>
      <c r="AH293" s="165">
        <f>IFERROR(_xlfn.XLOOKUP($D293,'Modelling New'!$D:$D,'Modelling New'!AF:AF),"")</f>
        <v>0.99750000000000005</v>
      </c>
      <c r="AI293" s="156"/>
      <c r="AJ293" s="156"/>
      <c r="AK293" s="156"/>
      <c r="AL293" s="156"/>
      <c r="AM293" s="156"/>
      <c r="AN293" s="166"/>
      <c r="AO293" s="163"/>
      <c r="AP293" s="163"/>
      <c r="AQ293" s="163"/>
      <c r="AR293" s="155">
        <f>IFERROR(_xlfn.XLOOKUP(Table13[[#This Row],[Month Year]],Modelling[Month],Modelling[Bugt_Capacity]),"")</f>
        <v>91.32</v>
      </c>
      <c r="AS293" s="155"/>
    </row>
    <row r="294" spans="1:45" x14ac:dyDescent="0.35">
      <c r="A294" s="154">
        <f t="shared" si="18"/>
        <v>46037</v>
      </c>
      <c r="B294" s="155">
        <f>YEAR(Table13[[#This Row],[Date]])+IF(MONTH(Table13[[#This Row],[Date]])&gt;=4,1,0)</f>
        <v>2026</v>
      </c>
      <c r="C294" s="156">
        <f>YEAR(Table13[[#This Row],[Date]])</f>
        <v>2026</v>
      </c>
      <c r="D294" s="157">
        <f>Table13[[#This Row],[Date]]-DAY(Table13[[#This Row],[Date]])+1</f>
        <v>46023</v>
      </c>
      <c r="E294" s="156">
        <f t="shared" si="16"/>
        <v>31</v>
      </c>
      <c r="F294" s="158" t="str">
        <f>IFERROR(_xlfn.XLOOKUP($A294,Raw_Data!$B:$B,Raw_Data!$OV:$OV),"")</f>
        <v/>
      </c>
      <c r="G294" s="159" t="str">
        <f>IFERROR(_xlfn.XLOOKUP($A294,Raw_Data!$B:$B,Raw_Data!$OW:$OW),"")</f>
        <v/>
      </c>
      <c r="H294" s="159"/>
      <c r="I294" s="159" t="str">
        <f>IFERROR(_xlfn.XLOOKUP($A294,Raw_Data!$B:$B,Raw_Data!$OX:$OX),"")</f>
        <v/>
      </c>
      <c r="J294" s="159"/>
      <c r="K294" s="159" t="str">
        <f>IFERROR(_xlfn.XLOOKUP($A294,Raw_Data!$B:$B,Raw_Data!NN:NN),"")</f>
        <v/>
      </c>
      <c r="L294" s="159" t="str">
        <f>IFERROR(_xlfn.XLOOKUP($A294,Raw_Data!$B:$B,Raw_Data!OZ:OZ),"")</f>
        <v/>
      </c>
      <c r="M294" s="159" t="str">
        <f>IFERROR(_xlfn.XLOOKUP($A294,Raw_Data!$B:$B,Raw_Data!PA:PA),"")</f>
        <v/>
      </c>
      <c r="N294" s="159" t="str">
        <f>IFERROR(_xlfn.XLOOKUP($A294,Raw_Data!$B:$B,Raw_Data!NQ:NQ),"")</f>
        <v/>
      </c>
      <c r="O294" s="160" t="str">
        <f>IFERROR(1-(SUMIF(PA!$B:$B,$A294,PA!$AI:$AI)/($AA294+SUMIF(PA!$B:$B,$A294,PA!$AI:$AI))),"")</f>
        <v/>
      </c>
      <c r="P294" s="160"/>
      <c r="Q294" s="161"/>
      <c r="R294" s="160" t="str">
        <f>IFERROR(1-(SUMIF(GA!$C:$C,$A294,GA!$X:$X)/($AA294+SUMIF(GA!$C:$C,$A294,GA!$X:$X))),"")</f>
        <v/>
      </c>
      <c r="S294" s="156"/>
      <c r="T294" s="161"/>
      <c r="U294" s="162" t="str">
        <f t="shared" si="17"/>
        <v/>
      </c>
      <c r="V294" s="162" t="str">
        <f>IFERROR(_xlfn.XLOOKUP($A294,Raw_Data!$B:$B,Raw_Data!$PE:$PE),"")</f>
        <v/>
      </c>
      <c r="W294" s="163" t="str">
        <f t="shared" si="19"/>
        <v/>
      </c>
      <c r="X294" s="155" t="str">
        <f>IFERROR(_xlfn.XLOOKUP($A294,Raw_Data!$B:$B,Raw_Data!$PB:$PB),"")</f>
        <v/>
      </c>
      <c r="Y294" s="155" t="str">
        <f>IFERROR(_xlfn.XLOOKUP($A294,Raw_Data!$B:$B,Raw_Data!$OU:$OU),"")</f>
        <v/>
      </c>
      <c r="Z294" s="155"/>
      <c r="AA294" s="155" t="str">
        <f>IFERROR(_xlfn.XLOOKUP($A294,Raw_Data!$B:$B,Raw_Data!$OU:$OU),"")</f>
        <v/>
      </c>
      <c r="AB294" s="155" t="str">
        <f>IFERROR(_xlfn.XLOOKUP($A294,Raw_Data!$B:$B,Raw_Data!$I:$I)/1000,"")</f>
        <v/>
      </c>
      <c r="AC294" s="164">
        <f>IFERROR(_xlfn.XLOOKUP($D294,'Modelling New'!$D:$D,'Modelling New'!$P:$P),"")</f>
        <v>4.4935483870967747</v>
      </c>
      <c r="AD294" s="155">
        <f>IFERROR(_xlfn.XLOOKUP($D294,'Modelling New'!$D:$D,'Modelling New'!$T:$T)*1000,"")</f>
        <v>338025.70740523847</v>
      </c>
      <c r="AE294" s="165">
        <f>IFERROR(_xlfn.XLOOKUP($D294,'Modelling New'!$D:$D,'Modelling New'!$O:$O),"")</f>
        <v>0.82374806024069347</v>
      </c>
      <c r="AF294" s="165">
        <f>IFERROR(_xlfn.XLOOKUP($D294,'Modelling New'!$D:$D,'Modelling New'!$W:$W),"")</f>
        <v>0.15423132364452771</v>
      </c>
      <c r="AG294" s="165">
        <f>IFERROR(_xlfn.XLOOKUP($D294,'Modelling New'!$D:$D,'Modelling New'!AE:AE),"")</f>
        <v>0.99750000000000005</v>
      </c>
      <c r="AH294" s="165">
        <f>IFERROR(_xlfn.XLOOKUP($D294,'Modelling New'!$D:$D,'Modelling New'!AF:AF),"")</f>
        <v>0.99750000000000005</v>
      </c>
      <c r="AI294" s="156"/>
      <c r="AJ294" s="156"/>
      <c r="AK294" s="156"/>
      <c r="AL294" s="156"/>
      <c r="AM294" s="156"/>
      <c r="AN294" s="166"/>
      <c r="AO294" s="163"/>
      <c r="AP294" s="163"/>
      <c r="AQ294" s="163"/>
      <c r="AR294" s="155">
        <f>IFERROR(_xlfn.XLOOKUP(Table13[[#This Row],[Month Year]],Modelling[Month],Modelling[Bugt_Capacity]),"")</f>
        <v>91.32</v>
      </c>
      <c r="AS294" s="155"/>
    </row>
    <row r="295" spans="1:45" x14ac:dyDescent="0.35">
      <c r="A295" s="154">
        <f t="shared" si="18"/>
        <v>46038</v>
      </c>
      <c r="B295" s="155">
        <f>YEAR(Table13[[#This Row],[Date]])+IF(MONTH(Table13[[#This Row],[Date]])&gt;=4,1,0)</f>
        <v>2026</v>
      </c>
      <c r="C295" s="156">
        <f>YEAR(Table13[[#This Row],[Date]])</f>
        <v>2026</v>
      </c>
      <c r="D295" s="157">
        <f>Table13[[#This Row],[Date]]-DAY(Table13[[#This Row],[Date]])+1</f>
        <v>46023</v>
      </c>
      <c r="E295" s="156">
        <f t="shared" si="16"/>
        <v>31</v>
      </c>
      <c r="F295" s="158" t="str">
        <f>IFERROR(_xlfn.XLOOKUP($A295,Raw_Data!$B:$B,Raw_Data!$OV:$OV),"")</f>
        <v/>
      </c>
      <c r="G295" s="159" t="str">
        <f>IFERROR(_xlfn.XLOOKUP($A295,Raw_Data!$B:$B,Raw_Data!$OW:$OW),"")</f>
        <v/>
      </c>
      <c r="H295" s="159"/>
      <c r="I295" s="159" t="str">
        <f>IFERROR(_xlfn.XLOOKUP($A295,Raw_Data!$B:$B,Raw_Data!$OX:$OX),"")</f>
        <v/>
      </c>
      <c r="J295" s="159"/>
      <c r="K295" s="159" t="str">
        <f>IFERROR(_xlfn.XLOOKUP($A295,Raw_Data!$B:$B,Raw_Data!NN:NN),"")</f>
        <v/>
      </c>
      <c r="L295" s="159" t="str">
        <f>IFERROR(_xlfn.XLOOKUP($A295,Raw_Data!$B:$B,Raw_Data!OZ:OZ),"")</f>
        <v/>
      </c>
      <c r="M295" s="159" t="str">
        <f>IFERROR(_xlfn.XLOOKUP($A295,Raw_Data!$B:$B,Raw_Data!PA:PA),"")</f>
        <v/>
      </c>
      <c r="N295" s="159" t="str">
        <f>IFERROR(_xlfn.XLOOKUP($A295,Raw_Data!$B:$B,Raw_Data!NQ:NQ),"")</f>
        <v/>
      </c>
      <c r="O295" s="160" t="str">
        <f>IFERROR(1-(SUMIF(PA!$B:$B,$A295,PA!$AI:$AI)/($AA295+SUMIF(PA!$B:$B,$A295,PA!$AI:$AI))),"")</f>
        <v/>
      </c>
      <c r="P295" s="160"/>
      <c r="Q295" s="161"/>
      <c r="R295" s="160" t="str">
        <f>IFERROR(1-(SUMIF(GA!$C:$C,$A295,GA!$X:$X)/($AA295+SUMIF(GA!$C:$C,$A295,GA!$X:$X))),"")</f>
        <v/>
      </c>
      <c r="S295" s="156"/>
      <c r="T295" s="161"/>
      <c r="U295" s="162" t="str">
        <f t="shared" si="17"/>
        <v/>
      </c>
      <c r="V295" s="162" t="str">
        <f>IFERROR(_xlfn.XLOOKUP($A295,Raw_Data!$B:$B,Raw_Data!$PE:$PE),"")</f>
        <v/>
      </c>
      <c r="W295" s="163" t="str">
        <f t="shared" si="19"/>
        <v/>
      </c>
      <c r="X295" s="155" t="str">
        <f>IFERROR(_xlfn.XLOOKUP($A295,Raw_Data!$B:$B,Raw_Data!$PB:$PB),"")</f>
        <v/>
      </c>
      <c r="Y295" s="155" t="str">
        <f>IFERROR(_xlfn.XLOOKUP($A295,Raw_Data!$B:$B,Raw_Data!$OU:$OU),"")</f>
        <v/>
      </c>
      <c r="Z295" s="155"/>
      <c r="AA295" s="155" t="str">
        <f>IFERROR(_xlfn.XLOOKUP($A295,Raw_Data!$B:$B,Raw_Data!$OU:$OU),"")</f>
        <v/>
      </c>
      <c r="AB295" s="155" t="str">
        <f>IFERROR(_xlfn.XLOOKUP($A295,Raw_Data!$B:$B,Raw_Data!$I:$I)/1000,"")</f>
        <v/>
      </c>
      <c r="AC295" s="164">
        <f>IFERROR(_xlfn.XLOOKUP($D295,'Modelling New'!$D:$D,'Modelling New'!$P:$P),"")</f>
        <v>4.4935483870967747</v>
      </c>
      <c r="AD295" s="155">
        <f>IFERROR(_xlfn.XLOOKUP($D295,'Modelling New'!$D:$D,'Modelling New'!$T:$T)*1000,"")</f>
        <v>338025.70740523847</v>
      </c>
      <c r="AE295" s="165">
        <f>IFERROR(_xlfn.XLOOKUP($D295,'Modelling New'!$D:$D,'Modelling New'!$O:$O),"")</f>
        <v>0.82374806024069347</v>
      </c>
      <c r="AF295" s="165">
        <f>IFERROR(_xlfn.XLOOKUP($D295,'Modelling New'!$D:$D,'Modelling New'!$W:$W),"")</f>
        <v>0.15423132364452771</v>
      </c>
      <c r="AG295" s="165">
        <f>IFERROR(_xlfn.XLOOKUP($D295,'Modelling New'!$D:$D,'Modelling New'!AE:AE),"")</f>
        <v>0.99750000000000005</v>
      </c>
      <c r="AH295" s="165">
        <f>IFERROR(_xlfn.XLOOKUP($D295,'Modelling New'!$D:$D,'Modelling New'!AF:AF),"")</f>
        <v>0.99750000000000005</v>
      </c>
      <c r="AI295" s="156"/>
      <c r="AJ295" s="156"/>
      <c r="AK295" s="156"/>
      <c r="AL295" s="156"/>
      <c r="AM295" s="156"/>
      <c r="AN295" s="166"/>
      <c r="AO295" s="163"/>
      <c r="AP295" s="163"/>
      <c r="AQ295" s="163"/>
      <c r="AR295" s="155">
        <f>IFERROR(_xlfn.XLOOKUP(Table13[[#This Row],[Month Year]],Modelling[Month],Modelling[Bugt_Capacity]),"")</f>
        <v>91.32</v>
      </c>
      <c r="AS295" s="155"/>
    </row>
    <row r="296" spans="1:45" x14ac:dyDescent="0.35">
      <c r="A296" s="154">
        <f t="shared" si="18"/>
        <v>46039</v>
      </c>
      <c r="B296" s="155">
        <f>YEAR(Table13[[#This Row],[Date]])+IF(MONTH(Table13[[#This Row],[Date]])&gt;=4,1,0)</f>
        <v>2026</v>
      </c>
      <c r="C296" s="156">
        <f>YEAR(Table13[[#This Row],[Date]])</f>
        <v>2026</v>
      </c>
      <c r="D296" s="157">
        <f>Table13[[#This Row],[Date]]-DAY(Table13[[#This Row],[Date]])+1</f>
        <v>46023</v>
      </c>
      <c r="E296" s="156">
        <f t="shared" si="16"/>
        <v>31</v>
      </c>
      <c r="F296" s="158" t="str">
        <f>IFERROR(_xlfn.XLOOKUP($A296,Raw_Data!$B:$B,Raw_Data!$OV:$OV),"")</f>
        <v/>
      </c>
      <c r="G296" s="159" t="str">
        <f>IFERROR(_xlfn.XLOOKUP($A296,Raw_Data!$B:$B,Raw_Data!$OW:$OW),"")</f>
        <v/>
      </c>
      <c r="H296" s="159"/>
      <c r="I296" s="159" t="str">
        <f>IFERROR(_xlfn.XLOOKUP($A296,Raw_Data!$B:$B,Raw_Data!$OX:$OX),"")</f>
        <v/>
      </c>
      <c r="J296" s="159"/>
      <c r="K296" s="159" t="str">
        <f>IFERROR(_xlfn.XLOOKUP($A296,Raw_Data!$B:$B,Raw_Data!NN:NN),"")</f>
        <v/>
      </c>
      <c r="L296" s="159" t="str">
        <f>IFERROR(_xlfn.XLOOKUP($A296,Raw_Data!$B:$B,Raw_Data!OZ:OZ),"")</f>
        <v/>
      </c>
      <c r="M296" s="159" t="str">
        <f>IFERROR(_xlfn.XLOOKUP($A296,Raw_Data!$B:$B,Raw_Data!PA:PA),"")</f>
        <v/>
      </c>
      <c r="N296" s="159" t="str">
        <f>IFERROR(_xlfn.XLOOKUP($A296,Raw_Data!$B:$B,Raw_Data!NQ:NQ),"")</f>
        <v/>
      </c>
      <c r="O296" s="160" t="str">
        <f>IFERROR(1-(SUMIF(PA!$B:$B,$A296,PA!$AI:$AI)/($AA296+SUMIF(PA!$B:$B,$A296,PA!$AI:$AI))),"")</f>
        <v/>
      </c>
      <c r="P296" s="160"/>
      <c r="Q296" s="161"/>
      <c r="R296" s="160" t="str">
        <f>IFERROR(1-(SUMIF(GA!$C:$C,$A296,GA!$X:$X)/($AA296+SUMIF(GA!$C:$C,$A296,GA!$X:$X))),"")</f>
        <v/>
      </c>
      <c r="S296" s="156"/>
      <c r="T296" s="161"/>
      <c r="U296" s="162" t="str">
        <f t="shared" si="17"/>
        <v/>
      </c>
      <c r="V296" s="162" t="str">
        <f>IFERROR(_xlfn.XLOOKUP($A296,Raw_Data!$B:$B,Raw_Data!$PE:$PE),"")</f>
        <v/>
      </c>
      <c r="W296" s="163" t="str">
        <f t="shared" si="19"/>
        <v/>
      </c>
      <c r="X296" s="155" t="str">
        <f>IFERROR(_xlfn.XLOOKUP($A296,Raw_Data!$B:$B,Raw_Data!$PB:$PB),"")</f>
        <v/>
      </c>
      <c r="Y296" s="155" t="str">
        <f>IFERROR(_xlfn.XLOOKUP($A296,Raw_Data!$B:$B,Raw_Data!$OU:$OU),"")</f>
        <v/>
      </c>
      <c r="Z296" s="155"/>
      <c r="AA296" s="155" t="str">
        <f>IFERROR(_xlfn.XLOOKUP($A296,Raw_Data!$B:$B,Raw_Data!$OU:$OU),"")</f>
        <v/>
      </c>
      <c r="AB296" s="155" t="str">
        <f>IFERROR(_xlfn.XLOOKUP($A296,Raw_Data!$B:$B,Raw_Data!$I:$I)/1000,"")</f>
        <v/>
      </c>
      <c r="AC296" s="164">
        <f>IFERROR(_xlfn.XLOOKUP($D296,'Modelling New'!$D:$D,'Modelling New'!$P:$P),"")</f>
        <v>4.4935483870967747</v>
      </c>
      <c r="AD296" s="155">
        <f>IFERROR(_xlfn.XLOOKUP($D296,'Modelling New'!$D:$D,'Modelling New'!$T:$T)*1000,"")</f>
        <v>338025.70740523847</v>
      </c>
      <c r="AE296" s="165">
        <f>IFERROR(_xlfn.XLOOKUP($D296,'Modelling New'!$D:$D,'Modelling New'!$O:$O),"")</f>
        <v>0.82374806024069347</v>
      </c>
      <c r="AF296" s="165">
        <f>IFERROR(_xlfn.XLOOKUP($D296,'Modelling New'!$D:$D,'Modelling New'!$W:$W),"")</f>
        <v>0.15423132364452771</v>
      </c>
      <c r="AG296" s="165">
        <f>IFERROR(_xlfn.XLOOKUP($D296,'Modelling New'!$D:$D,'Modelling New'!AE:AE),"")</f>
        <v>0.99750000000000005</v>
      </c>
      <c r="AH296" s="165">
        <f>IFERROR(_xlfn.XLOOKUP($D296,'Modelling New'!$D:$D,'Modelling New'!AF:AF),"")</f>
        <v>0.99750000000000005</v>
      </c>
      <c r="AI296" s="156"/>
      <c r="AJ296" s="156"/>
      <c r="AK296" s="156"/>
      <c r="AL296" s="156"/>
      <c r="AM296" s="156"/>
      <c r="AN296" s="166"/>
      <c r="AO296" s="163"/>
      <c r="AP296" s="163"/>
      <c r="AQ296" s="163"/>
      <c r="AR296" s="155">
        <f>IFERROR(_xlfn.XLOOKUP(Table13[[#This Row],[Month Year]],Modelling[Month],Modelling[Bugt_Capacity]),"")</f>
        <v>91.32</v>
      </c>
      <c r="AS296" s="155"/>
    </row>
    <row r="297" spans="1:45" x14ac:dyDescent="0.35">
      <c r="A297" s="154">
        <f t="shared" si="18"/>
        <v>46040</v>
      </c>
      <c r="B297" s="155">
        <f>YEAR(Table13[[#This Row],[Date]])+IF(MONTH(Table13[[#This Row],[Date]])&gt;=4,1,0)</f>
        <v>2026</v>
      </c>
      <c r="C297" s="156">
        <f>YEAR(Table13[[#This Row],[Date]])</f>
        <v>2026</v>
      </c>
      <c r="D297" s="157">
        <f>Table13[[#This Row],[Date]]-DAY(Table13[[#This Row],[Date]])+1</f>
        <v>46023</v>
      </c>
      <c r="E297" s="156">
        <f t="shared" si="16"/>
        <v>31</v>
      </c>
      <c r="F297" s="158" t="str">
        <f>IFERROR(_xlfn.XLOOKUP($A297,Raw_Data!$B:$B,Raw_Data!$OV:$OV),"")</f>
        <v/>
      </c>
      <c r="G297" s="159" t="str">
        <f>IFERROR(_xlfn.XLOOKUP($A297,Raw_Data!$B:$B,Raw_Data!$OW:$OW),"")</f>
        <v/>
      </c>
      <c r="H297" s="159"/>
      <c r="I297" s="159" t="str">
        <f>IFERROR(_xlfn.XLOOKUP($A297,Raw_Data!$B:$B,Raw_Data!$OX:$OX),"")</f>
        <v/>
      </c>
      <c r="J297" s="159"/>
      <c r="K297" s="159" t="str">
        <f>IFERROR(_xlfn.XLOOKUP($A297,Raw_Data!$B:$B,Raw_Data!NN:NN),"")</f>
        <v/>
      </c>
      <c r="L297" s="159" t="str">
        <f>IFERROR(_xlfn.XLOOKUP($A297,Raw_Data!$B:$B,Raw_Data!OZ:OZ),"")</f>
        <v/>
      </c>
      <c r="M297" s="159" t="str">
        <f>IFERROR(_xlfn.XLOOKUP($A297,Raw_Data!$B:$B,Raw_Data!PA:PA),"")</f>
        <v/>
      </c>
      <c r="N297" s="159" t="str">
        <f>IFERROR(_xlfn.XLOOKUP($A297,Raw_Data!$B:$B,Raw_Data!NQ:NQ),"")</f>
        <v/>
      </c>
      <c r="O297" s="160" t="str">
        <f>IFERROR(1-(SUMIF(PA!$B:$B,$A297,PA!$AI:$AI)/($AA297+SUMIF(PA!$B:$B,$A297,PA!$AI:$AI))),"")</f>
        <v/>
      </c>
      <c r="P297" s="160"/>
      <c r="Q297" s="161"/>
      <c r="R297" s="160" t="str">
        <f>IFERROR(1-(SUMIF(GA!$C:$C,$A297,GA!$X:$X)/($AA297+SUMIF(GA!$C:$C,$A297,GA!$X:$X))),"")</f>
        <v/>
      </c>
      <c r="S297" s="156"/>
      <c r="T297" s="161"/>
      <c r="U297" s="162" t="str">
        <f t="shared" si="17"/>
        <v/>
      </c>
      <c r="V297" s="162" t="str">
        <f>IFERROR(_xlfn.XLOOKUP($A297,Raw_Data!$B:$B,Raw_Data!$PE:$PE),"")</f>
        <v/>
      </c>
      <c r="W297" s="163" t="str">
        <f t="shared" si="19"/>
        <v/>
      </c>
      <c r="X297" s="155" t="str">
        <f>IFERROR(_xlfn.XLOOKUP($A297,Raw_Data!$B:$B,Raw_Data!$PB:$PB),"")</f>
        <v/>
      </c>
      <c r="Y297" s="155" t="str">
        <f>IFERROR(_xlfn.XLOOKUP($A297,Raw_Data!$B:$B,Raw_Data!$OU:$OU),"")</f>
        <v/>
      </c>
      <c r="Z297" s="155"/>
      <c r="AA297" s="155" t="str">
        <f>IFERROR(_xlfn.XLOOKUP($A297,Raw_Data!$B:$B,Raw_Data!$OU:$OU),"")</f>
        <v/>
      </c>
      <c r="AB297" s="155" t="str">
        <f>IFERROR(_xlfn.XLOOKUP($A297,Raw_Data!$B:$B,Raw_Data!$I:$I)/1000,"")</f>
        <v/>
      </c>
      <c r="AC297" s="164">
        <f>IFERROR(_xlfn.XLOOKUP($D297,'Modelling New'!$D:$D,'Modelling New'!$P:$P),"")</f>
        <v>4.4935483870967747</v>
      </c>
      <c r="AD297" s="155">
        <f>IFERROR(_xlfn.XLOOKUP($D297,'Modelling New'!$D:$D,'Modelling New'!$T:$T)*1000,"")</f>
        <v>338025.70740523847</v>
      </c>
      <c r="AE297" s="165">
        <f>IFERROR(_xlfn.XLOOKUP($D297,'Modelling New'!$D:$D,'Modelling New'!$O:$O),"")</f>
        <v>0.82374806024069347</v>
      </c>
      <c r="AF297" s="165">
        <f>IFERROR(_xlfn.XLOOKUP($D297,'Modelling New'!$D:$D,'Modelling New'!$W:$W),"")</f>
        <v>0.15423132364452771</v>
      </c>
      <c r="AG297" s="165">
        <f>IFERROR(_xlfn.XLOOKUP($D297,'Modelling New'!$D:$D,'Modelling New'!AE:AE),"")</f>
        <v>0.99750000000000005</v>
      </c>
      <c r="AH297" s="165">
        <f>IFERROR(_xlfn.XLOOKUP($D297,'Modelling New'!$D:$D,'Modelling New'!AF:AF),"")</f>
        <v>0.99750000000000005</v>
      </c>
      <c r="AI297" s="156"/>
      <c r="AJ297" s="156"/>
      <c r="AK297" s="156"/>
      <c r="AL297" s="156"/>
      <c r="AM297" s="156"/>
      <c r="AN297" s="166"/>
      <c r="AO297" s="163"/>
      <c r="AP297" s="163"/>
      <c r="AQ297" s="163"/>
      <c r="AR297" s="155">
        <f>IFERROR(_xlfn.XLOOKUP(Table13[[#This Row],[Month Year]],Modelling[Month],Modelling[Bugt_Capacity]),"")</f>
        <v>91.32</v>
      </c>
      <c r="AS297" s="155"/>
    </row>
    <row r="298" spans="1:45" x14ac:dyDescent="0.35">
      <c r="A298" s="154">
        <f t="shared" si="18"/>
        <v>46041</v>
      </c>
      <c r="B298" s="155">
        <f>YEAR(Table13[[#This Row],[Date]])+IF(MONTH(Table13[[#This Row],[Date]])&gt;=4,1,0)</f>
        <v>2026</v>
      </c>
      <c r="C298" s="156">
        <f>YEAR(Table13[[#This Row],[Date]])</f>
        <v>2026</v>
      </c>
      <c r="D298" s="157">
        <f>Table13[[#This Row],[Date]]-DAY(Table13[[#This Row],[Date]])+1</f>
        <v>46023</v>
      </c>
      <c r="E298" s="156">
        <f t="shared" si="16"/>
        <v>31</v>
      </c>
      <c r="F298" s="158" t="str">
        <f>IFERROR(_xlfn.XLOOKUP($A298,Raw_Data!$B:$B,Raw_Data!$OV:$OV),"")</f>
        <v/>
      </c>
      <c r="G298" s="159" t="str">
        <f>IFERROR(_xlfn.XLOOKUP($A298,Raw_Data!$B:$B,Raw_Data!$OW:$OW),"")</f>
        <v/>
      </c>
      <c r="H298" s="159"/>
      <c r="I298" s="159" t="str">
        <f>IFERROR(_xlfn.XLOOKUP($A298,Raw_Data!$B:$B,Raw_Data!$OX:$OX),"")</f>
        <v/>
      </c>
      <c r="J298" s="159"/>
      <c r="K298" s="159" t="str">
        <f>IFERROR(_xlfn.XLOOKUP($A298,Raw_Data!$B:$B,Raw_Data!NN:NN),"")</f>
        <v/>
      </c>
      <c r="L298" s="159" t="str">
        <f>IFERROR(_xlfn.XLOOKUP($A298,Raw_Data!$B:$B,Raw_Data!OZ:OZ),"")</f>
        <v/>
      </c>
      <c r="M298" s="159" t="str">
        <f>IFERROR(_xlfn.XLOOKUP($A298,Raw_Data!$B:$B,Raw_Data!PA:PA),"")</f>
        <v/>
      </c>
      <c r="N298" s="159" t="str">
        <f>IFERROR(_xlfn.XLOOKUP($A298,Raw_Data!$B:$B,Raw_Data!NQ:NQ),"")</f>
        <v/>
      </c>
      <c r="O298" s="160" t="str">
        <f>IFERROR(1-(SUMIF(PA!$B:$B,$A298,PA!$AI:$AI)/($AA298+SUMIF(PA!$B:$B,$A298,PA!$AI:$AI))),"")</f>
        <v/>
      </c>
      <c r="P298" s="160"/>
      <c r="Q298" s="161"/>
      <c r="R298" s="160" t="str">
        <f>IFERROR(1-(SUMIF(GA!$C:$C,$A298,GA!$X:$X)/($AA298+SUMIF(GA!$C:$C,$A298,GA!$X:$X))),"")</f>
        <v/>
      </c>
      <c r="S298" s="156"/>
      <c r="T298" s="161"/>
      <c r="U298" s="162" t="str">
        <f t="shared" si="17"/>
        <v/>
      </c>
      <c r="V298" s="162" t="str">
        <f>IFERROR(_xlfn.XLOOKUP($A298,Raw_Data!$B:$B,Raw_Data!$PE:$PE),"")</f>
        <v/>
      </c>
      <c r="W298" s="163" t="str">
        <f t="shared" si="19"/>
        <v/>
      </c>
      <c r="X298" s="155" t="str">
        <f>IFERROR(_xlfn.XLOOKUP($A298,Raw_Data!$B:$B,Raw_Data!$PB:$PB),"")</f>
        <v/>
      </c>
      <c r="Y298" s="155" t="str">
        <f>IFERROR(_xlfn.XLOOKUP($A298,Raw_Data!$B:$B,Raw_Data!$OU:$OU),"")</f>
        <v/>
      </c>
      <c r="Z298" s="155"/>
      <c r="AA298" s="155" t="str">
        <f>IFERROR(_xlfn.XLOOKUP($A298,Raw_Data!$B:$B,Raw_Data!$OU:$OU),"")</f>
        <v/>
      </c>
      <c r="AB298" s="155" t="str">
        <f>IFERROR(_xlfn.XLOOKUP($A298,Raw_Data!$B:$B,Raw_Data!$I:$I)/1000,"")</f>
        <v/>
      </c>
      <c r="AC298" s="164">
        <f>IFERROR(_xlfn.XLOOKUP($D298,'Modelling New'!$D:$D,'Modelling New'!$P:$P),"")</f>
        <v>4.4935483870967747</v>
      </c>
      <c r="AD298" s="155">
        <f>IFERROR(_xlfn.XLOOKUP($D298,'Modelling New'!$D:$D,'Modelling New'!$T:$T)*1000,"")</f>
        <v>338025.70740523847</v>
      </c>
      <c r="AE298" s="165">
        <f>IFERROR(_xlfn.XLOOKUP($D298,'Modelling New'!$D:$D,'Modelling New'!$O:$O),"")</f>
        <v>0.82374806024069347</v>
      </c>
      <c r="AF298" s="165">
        <f>IFERROR(_xlfn.XLOOKUP($D298,'Modelling New'!$D:$D,'Modelling New'!$W:$W),"")</f>
        <v>0.15423132364452771</v>
      </c>
      <c r="AG298" s="165">
        <f>IFERROR(_xlfn.XLOOKUP($D298,'Modelling New'!$D:$D,'Modelling New'!AE:AE),"")</f>
        <v>0.99750000000000005</v>
      </c>
      <c r="AH298" s="165">
        <f>IFERROR(_xlfn.XLOOKUP($D298,'Modelling New'!$D:$D,'Modelling New'!AF:AF),"")</f>
        <v>0.99750000000000005</v>
      </c>
      <c r="AI298" s="156"/>
      <c r="AJ298" s="156"/>
      <c r="AK298" s="156"/>
      <c r="AL298" s="156"/>
      <c r="AM298" s="156"/>
      <c r="AN298" s="166"/>
      <c r="AO298" s="163"/>
      <c r="AP298" s="163"/>
      <c r="AQ298" s="163"/>
      <c r="AR298" s="155">
        <f>IFERROR(_xlfn.XLOOKUP(Table13[[#This Row],[Month Year]],Modelling[Month],Modelling[Bugt_Capacity]),"")</f>
        <v>91.32</v>
      </c>
      <c r="AS298" s="155"/>
    </row>
    <row r="299" spans="1:45" x14ac:dyDescent="0.35">
      <c r="A299" s="154">
        <f t="shared" si="18"/>
        <v>46042</v>
      </c>
      <c r="B299" s="155">
        <f>YEAR(Table13[[#This Row],[Date]])+IF(MONTH(Table13[[#This Row],[Date]])&gt;=4,1,0)</f>
        <v>2026</v>
      </c>
      <c r="C299" s="156">
        <f>YEAR(Table13[[#This Row],[Date]])</f>
        <v>2026</v>
      </c>
      <c r="D299" s="157">
        <f>Table13[[#This Row],[Date]]-DAY(Table13[[#This Row],[Date]])+1</f>
        <v>46023</v>
      </c>
      <c r="E299" s="156">
        <f t="shared" si="16"/>
        <v>31</v>
      </c>
      <c r="F299" s="158" t="str">
        <f>IFERROR(_xlfn.XLOOKUP($A299,Raw_Data!$B:$B,Raw_Data!$OV:$OV),"")</f>
        <v/>
      </c>
      <c r="G299" s="159" t="str">
        <f>IFERROR(_xlfn.XLOOKUP($A299,Raw_Data!$B:$B,Raw_Data!$OW:$OW),"")</f>
        <v/>
      </c>
      <c r="H299" s="159"/>
      <c r="I299" s="159" t="str">
        <f>IFERROR(_xlfn.XLOOKUP($A299,Raw_Data!$B:$B,Raw_Data!$OX:$OX),"")</f>
        <v/>
      </c>
      <c r="J299" s="159"/>
      <c r="K299" s="159" t="str">
        <f>IFERROR(_xlfn.XLOOKUP($A299,Raw_Data!$B:$B,Raw_Data!NN:NN),"")</f>
        <v/>
      </c>
      <c r="L299" s="159" t="str">
        <f>IFERROR(_xlfn.XLOOKUP($A299,Raw_Data!$B:$B,Raw_Data!OZ:OZ),"")</f>
        <v/>
      </c>
      <c r="M299" s="159" t="str">
        <f>IFERROR(_xlfn.XLOOKUP($A299,Raw_Data!$B:$B,Raw_Data!PA:PA),"")</f>
        <v/>
      </c>
      <c r="N299" s="159" t="str">
        <f>IFERROR(_xlfn.XLOOKUP($A299,Raw_Data!$B:$B,Raw_Data!NQ:NQ),"")</f>
        <v/>
      </c>
      <c r="O299" s="160" t="str">
        <f>IFERROR(1-(SUMIF(PA!$B:$B,$A299,PA!$AI:$AI)/($AA299+SUMIF(PA!$B:$B,$A299,PA!$AI:$AI))),"")</f>
        <v/>
      </c>
      <c r="P299" s="160"/>
      <c r="Q299" s="161"/>
      <c r="R299" s="160" t="str">
        <f>IFERROR(1-(SUMIF(GA!$C:$C,$A299,GA!$X:$X)/($AA299+SUMIF(GA!$C:$C,$A299,GA!$X:$X))),"")</f>
        <v/>
      </c>
      <c r="S299" s="156"/>
      <c r="T299" s="161"/>
      <c r="U299" s="162" t="str">
        <f t="shared" si="17"/>
        <v/>
      </c>
      <c r="V299" s="162" t="str">
        <f>IFERROR(_xlfn.XLOOKUP($A299,Raw_Data!$B:$B,Raw_Data!$PE:$PE),"")</f>
        <v/>
      </c>
      <c r="W299" s="163" t="str">
        <f t="shared" si="19"/>
        <v/>
      </c>
      <c r="X299" s="155" t="str">
        <f>IFERROR(_xlfn.XLOOKUP($A299,Raw_Data!$B:$B,Raw_Data!$PB:$PB),"")</f>
        <v/>
      </c>
      <c r="Y299" s="155" t="str">
        <f>IFERROR(_xlfn.XLOOKUP($A299,Raw_Data!$B:$B,Raw_Data!$OU:$OU),"")</f>
        <v/>
      </c>
      <c r="Z299" s="155"/>
      <c r="AA299" s="155" t="str">
        <f>IFERROR(_xlfn.XLOOKUP($A299,Raw_Data!$B:$B,Raw_Data!$OU:$OU),"")</f>
        <v/>
      </c>
      <c r="AB299" s="155" t="str">
        <f>IFERROR(_xlfn.XLOOKUP($A299,Raw_Data!$B:$B,Raw_Data!$I:$I)/1000,"")</f>
        <v/>
      </c>
      <c r="AC299" s="164">
        <f>IFERROR(_xlfn.XLOOKUP($D299,'Modelling New'!$D:$D,'Modelling New'!$P:$P),"")</f>
        <v>4.4935483870967747</v>
      </c>
      <c r="AD299" s="155">
        <f>IFERROR(_xlfn.XLOOKUP($D299,'Modelling New'!$D:$D,'Modelling New'!$T:$T)*1000,"")</f>
        <v>338025.70740523847</v>
      </c>
      <c r="AE299" s="165">
        <f>IFERROR(_xlfn.XLOOKUP($D299,'Modelling New'!$D:$D,'Modelling New'!$O:$O),"")</f>
        <v>0.82374806024069347</v>
      </c>
      <c r="AF299" s="165">
        <f>IFERROR(_xlfn.XLOOKUP($D299,'Modelling New'!$D:$D,'Modelling New'!$W:$W),"")</f>
        <v>0.15423132364452771</v>
      </c>
      <c r="AG299" s="165">
        <f>IFERROR(_xlfn.XLOOKUP($D299,'Modelling New'!$D:$D,'Modelling New'!AE:AE),"")</f>
        <v>0.99750000000000005</v>
      </c>
      <c r="AH299" s="165">
        <f>IFERROR(_xlfn.XLOOKUP($D299,'Modelling New'!$D:$D,'Modelling New'!AF:AF),"")</f>
        <v>0.99750000000000005</v>
      </c>
      <c r="AI299" s="156"/>
      <c r="AJ299" s="156"/>
      <c r="AK299" s="156"/>
      <c r="AL299" s="156"/>
      <c r="AM299" s="156"/>
      <c r="AN299" s="166"/>
      <c r="AO299" s="163"/>
      <c r="AP299" s="163"/>
      <c r="AQ299" s="163"/>
      <c r="AR299" s="155">
        <f>IFERROR(_xlfn.XLOOKUP(Table13[[#This Row],[Month Year]],Modelling[Month],Modelling[Bugt_Capacity]),"")</f>
        <v>91.32</v>
      </c>
      <c r="AS299" s="155"/>
    </row>
    <row r="300" spans="1:45" x14ac:dyDescent="0.35">
      <c r="A300" s="154">
        <f t="shared" si="18"/>
        <v>46043</v>
      </c>
      <c r="B300" s="155">
        <f>YEAR(Table13[[#This Row],[Date]])+IF(MONTH(Table13[[#This Row],[Date]])&gt;=4,1,0)</f>
        <v>2026</v>
      </c>
      <c r="C300" s="156">
        <f>YEAR(Table13[[#This Row],[Date]])</f>
        <v>2026</v>
      </c>
      <c r="D300" s="157">
        <f>Table13[[#This Row],[Date]]-DAY(Table13[[#This Row],[Date]])+1</f>
        <v>46023</v>
      </c>
      <c r="E300" s="156">
        <f t="shared" si="16"/>
        <v>31</v>
      </c>
      <c r="F300" s="158" t="str">
        <f>IFERROR(_xlfn.XLOOKUP($A300,Raw_Data!$B:$B,Raw_Data!$OV:$OV),"")</f>
        <v/>
      </c>
      <c r="G300" s="159" t="str">
        <f>IFERROR(_xlfn.XLOOKUP($A300,Raw_Data!$B:$B,Raw_Data!$OW:$OW),"")</f>
        <v/>
      </c>
      <c r="H300" s="159"/>
      <c r="I300" s="159" t="str">
        <f>IFERROR(_xlfn.XLOOKUP($A300,Raw_Data!$B:$B,Raw_Data!$OX:$OX),"")</f>
        <v/>
      </c>
      <c r="J300" s="159"/>
      <c r="K300" s="159" t="str">
        <f>IFERROR(_xlfn.XLOOKUP($A300,Raw_Data!$B:$B,Raw_Data!NN:NN),"")</f>
        <v/>
      </c>
      <c r="L300" s="159" t="str">
        <f>IFERROR(_xlfn.XLOOKUP($A300,Raw_Data!$B:$B,Raw_Data!OZ:OZ),"")</f>
        <v/>
      </c>
      <c r="M300" s="159" t="str">
        <f>IFERROR(_xlfn.XLOOKUP($A300,Raw_Data!$B:$B,Raw_Data!PA:PA),"")</f>
        <v/>
      </c>
      <c r="N300" s="159" t="str">
        <f>IFERROR(_xlfn.XLOOKUP($A300,Raw_Data!$B:$B,Raw_Data!NQ:NQ),"")</f>
        <v/>
      </c>
      <c r="O300" s="160" t="str">
        <f>IFERROR(1-(SUMIF(PA!$B:$B,$A300,PA!$AI:$AI)/($AA300+SUMIF(PA!$B:$B,$A300,PA!$AI:$AI))),"")</f>
        <v/>
      </c>
      <c r="P300" s="160"/>
      <c r="Q300" s="161"/>
      <c r="R300" s="160" t="str">
        <f>IFERROR(1-(SUMIF(GA!$C:$C,$A300,GA!$X:$X)/($AA300+SUMIF(GA!$C:$C,$A300,GA!$X:$X))),"")</f>
        <v/>
      </c>
      <c r="S300" s="156"/>
      <c r="T300" s="161"/>
      <c r="U300" s="162" t="str">
        <f t="shared" si="17"/>
        <v/>
      </c>
      <c r="V300" s="162" t="str">
        <f>IFERROR(_xlfn.XLOOKUP($A300,Raw_Data!$B:$B,Raw_Data!$PE:$PE),"")</f>
        <v/>
      </c>
      <c r="W300" s="163" t="str">
        <f t="shared" si="19"/>
        <v/>
      </c>
      <c r="X300" s="155" t="str">
        <f>IFERROR(_xlfn.XLOOKUP($A300,Raw_Data!$B:$B,Raw_Data!$PB:$PB),"")</f>
        <v/>
      </c>
      <c r="Y300" s="155" t="str">
        <f>IFERROR(_xlfn.XLOOKUP($A300,Raw_Data!$B:$B,Raw_Data!$OU:$OU),"")</f>
        <v/>
      </c>
      <c r="Z300" s="155"/>
      <c r="AA300" s="155" t="str">
        <f>IFERROR(_xlfn.XLOOKUP($A300,Raw_Data!$B:$B,Raw_Data!$OU:$OU),"")</f>
        <v/>
      </c>
      <c r="AB300" s="155" t="str">
        <f>IFERROR(_xlfn.XLOOKUP($A300,Raw_Data!$B:$B,Raw_Data!$I:$I)/1000,"")</f>
        <v/>
      </c>
      <c r="AC300" s="164">
        <f>IFERROR(_xlfn.XLOOKUP($D300,'Modelling New'!$D:$D,'Modelling New'!$P:$P),"")</f>
        <v>4.4935483870967747</v>
      </c>
      <c r="AD300" s="155">
        <f>IFERROR(_xlfn.XLOOKUP($D300,'Modelling New'!$D:$D,'Modelling New'!$T:$T)*1000,"")</f>
        <v>338025.70740523847</v>
      </c>
      <c r="AE300" s="165">
        <f>IFERROR(_xlfn.XLOOKUP($D300,'Modelling New'!$D:$D,'Modelling New'!$O:$O),"")</f>
        <v>0.82374806024069347</v>
      </c>
      <c r="AF300" s="165">
        <f>IFERROR(_xlfn.XLOOKUP($D300,'Modelling New'!$D:$D,'Modelling New'!$W:$W),"")</f>
        <v>0.15423132364452771</v>
      </c>
      <c r="AG300" s="165">
        <f>IFERROR(_xlfn.XLOOKUP($D300,'Modelling New'!$D:$D,'Modelling New'!AE:AE),"")</f>
        <v>0.99750000000000005</v>
      </c>
      <c r="AH300" s="165">
        <f>IFERROR(_xlfn.XLOOKUP($D300,'Modelling New'!$D:$D,'Modelling New'!AF:AF),"")</f>
        <v>0.99750000000000005</v>
      </c>
      <c r="AI300" s="156"/>
      <c r="AJ300" s="156"/>
      <c r="AK300" s="156"/>
      <c r="AL300" s="156"/>
      <c r="AM300" s="156"/>
      <c r="AN300" s="166"/>
      <c r="AO300" s="163"/>
      <c r="AP300" s="163"/>
      <c r="AQ300" s="163"/>
      <c r="AR300" s="155">
        <f>IFERROR(_xlfn.XLOOKUP(Table13[[#This Row],[Month Year]],Modelling[Month],Modelling[Bugt_Capacity]),"")</f>
        <v>91.32</v>
      </c>
      <c r="AS300" s="155"/>
    </row>
    <row r="301" spans="1:45" x14ac:dyDescent="0.35">
      <c r="A301" s="154">
        <f t="shared" si="18"/>
        <v>46044</v>
      </c>
      <c r="B301" s="155">
        <f>YEAR(Table13[[#This Row],[Date]])+IF(MONTH(Table13[[#This Row],[Date]])&gt;=4,1,0)</f>
        <v>2026</v>
      </c>
      <c r="C301" s="156">
        <f>YEAR(Table13[[#This Row],[Date]])</f>
        <v>2026</v>
      </c>
      <c r="D301" s="157">
        <f>Table13[[#This Row],[Date]]-DAY(Table13[[#This Row],[Date]])+1</f>
        <v>46023</v>
      </c>
      <c r="E301" s="156">
        <f t="shared" si="16"/>
        <v>31</v>
      </c>
      <c r="F301" s="158" t="str">
        <f>IFERROR(_xlfn.XLOOKUP($A301,Raw_Data!$B:$B,Raw_Data!$OV:$OV),"")</f>
        <v/>
      </c>
      <c r="G301" s="159" t="str">
        <f>IFERROR(_xlfn.XLOOKUP($A301,Raw_Data!$B:$B,Raw_Data!$OW:$OW),"")</f>
        <v/>
      </c>
      <c r="H301" s="159"/>
      <c r="I301" s="159" t="str">
        <f>IFERROR(_xlfn.XLOOKUP($A301,Raw_Data!$B:$B,Raw_Data!$OX:$OX),"")</f>
        <v/>
      </c>
      <c r="J301" s="159"/>
      <c r="K301" s="159" t="str">
        <f>IFERROR(_xlfn.XLOOKUP($A301,Raw_Data!$B:$B,Raw_Data!NN:NN),"")</f>
        <v/>
      </c>
      <c r="L301" s="159" t="str">
        <f>IFERROR(_xlfn.XLOOKUP($A301,Raw_Data!$B:$B,Raw_Data!OZ:OZ),"")</f>
        <v/>
      </c>
      <c r="M301" s="159" t="str">
        <f>IFERROR(_xlfn.XLOOKUP($A301,Raw_Data!$B:$B,Raw_Data!PA:PA),"")</f>
        <v/>
      </c>
      <c r="N301" s="159" t="str">
        <f>IFERROR(_xlfn.XLOOKUP($A301,Raw_Data!$B:$B,Raw_Data!NQ:NQ),"")</f>
        <v/>
      </c>
      <c r="O301" s="160" t="str">
        <f>IFERROR(1-(SUMIF(PA!$B:$B,$A301,PA!$AI:$AI)/($AA301+SUMIF(PA!$B:$B,$A301,PA!$AI:$AI))),"")</f>
        <v/>
      </c>
      <c r="P301" s="160"/>
      <c r="Q301" s="161"/>
      <c r="R301" s="160" t="str">
        <f>IFERROR(1-(SUMIF(GA!$C:$C,$A301,GA!$X:$X)/($AA301+SUMIF(GA!$C:$C,$A301,GA!$X:$X))),"")</f>
        <v/>
      </c>
      <c r="S301" s="156"/>
      <c r="T301" s="161"/>
      <c r="U301" s="162" t="str">
        <f t="shared" si="17"/>
        <v/>
      </c>
      <c r="V301" s="162" t="str">
        <f>IFERROR(_xlfn.XLOOKUP($A301,Raw_Data!$B:$B,Raw_Data!$PE:$PE),"")</f>
        <v/>
      </c>
      <c r="W301" s="163" t="str">
        <f t="shared" si="19"/>
        <v/>
      </c>
      <c r="X301" s="155" t="str">
        <f>IFERROR(_xlfn.XLOOKUP($A301,Raw_Data!$B:$B,Raw_Data!$PB:$PB),"")</f>
        <v/>
      </c>
      <c r="Y301" s="155" t="str">
        <f>IFERROR(_xlfn.XLOOKUP($A301,Raw_Data!$B:$B,Raw_Data!$OU:$OU),"")</f>
        <v/>
      </c>
      <c r="Z301" s="155"/>
      <c r="AA301" s="155" t="str">
        <f>IFERROR(_xlfn.XLOOKUP($A301,Raw_Data!$B:$B,Raw_Data!$OU:$OU),"")</f>
        <v/>
      </c>
      <c r="AB301" s="155" t="str">
        <f>IFERROR(_xlfn.XLOOKUP($A301,Raw_Data!$B:$B,Raw_Data!$I:$I)/1000,"")</f>
        <v/>
      </c>
      <c r="AC301" s="164">
        <f>IFERROR(_xlfn.XLOOKUP($D301,'Modelling New'!$D:$D,'Modelling New'!$P:$P),"")</f>
        <v>4.4935483870967747</v>
      </c>
      <c r="AD301" s="155">
        <f>IFERROR(_xlfn.XLOOKUP($D301,'Modelling New'!$D:$D,'Modelling New'!$T:$T)*1000,"")</f>
        <v>338025.70740523847</v>
      </c>
      <c r="AE301" s="165">
        <f>IFERROR(_xlfn.XLOOKUP($D301,'Modelling New'!$D:$D,'Modelling New'!$O:$O),"")</f>
        <v>0.82374806024069347</v>
      </c>
      <c r="AF301" s="165">
        <f>IFERROR(_xlfn.XLOOKUP($D301,'Modelling New'!$D:$D,'Modelling New'!$W:$W),"")</f>
        <v>0.15423132364452771</v>
      </c>
      <c r="AG301" s="165">
        <f>IFERROR(_xlfn.XLOOKUP($D301,'Modelling New'!$D:$D,'Modelling New'!AE:AE),"")</f>
        <v>0.99750000000000005</v>
      </c>
      <c r="AH301" s="165">
        <f>IFERROR(_xlfn.XLOOKUP($D301,'Modelling New'!$D:$D,'Modelling New'!AF:AF),"")</f>
        <v>0.99750000000000005</v>
      </c>
      <c r="AI301" s="156"/>
      <c r="AJ301" s="156"/>
      <c r="AK301" s="156"/>
      <c r="AL301" s="156"/>
      <c r="AM301" s="156"/>
      <c r="AN301" s="166"/>
      <c r="AO301" s="163"/>
      <c r="AP301" s="163"/>
      <c r="AQ301" s="163"/>
      <c r="AR301" s="155">
        <f>IFERROR(_xlfn.XLOOKUP(Table13[[#This Row],[Month Year]],Modelling[Month],Modelling[Bugt_Capacity]),"")</f>
        <v>91.32</v>
      </c>
      <c r="AS301" s="155"/>
    </row>
    <row r="302" spans="1:45" x14ac:dyDescent="0.35">
      <c r="A302" s="154">
        <f t="shared" si="18"/>
        <v>46045</v>
      </c>
      <c r="B302" s="155">
        <f>YEAR(Table13[[#This Row],[Date]])+IF(MONTH(Table13[[#This Row],[Date]])&gt;=4,1,0)</f>
        <v>2026</v>
      </c>
      <c r="C302" s="156">
        <f>YEAR(Table13[[#This Row],[Date]])</f>
        <v>2026</v>
      </c>
      <c r="D302" s="157">
        <f>Table13[[#This Row],[Date]]-DAY(Table13[[#This Row],[Date]])+1</f>
        <v>46023</v>
      </c>
      <c r="E302" s="156">
        <f t="shared" si="16"/>
        <v>31</v>
      </c>
      <c r="F302" s="158" t="str">
        <f>IFERROR(_xlfn.XLOOKUP($A302,Raw_Data!$B:$B,Raw_Data!$OV:$OV),"")</f>
        <v/>
      </c>
      <c r="G302" s="159" t="str">
        <f>IFERROR(_xlfn.XLOOKUP($A302,Raw_Data!$B:$B,Raw_Data!$OW:$OW),"")</f>
        <v/>
      </c>
      <c r="H302" s="159"/>
      <c r="I302" s="159" t="str">
        <f>IFERROR(_xlfn.XLOOKUP($A302,Raw_Data!$B:$B,Raw_Data!$OX:$OX),"")</f>
        <v/>
      </c>
      <c r="J302" s="159"/>
      <c r="K302" s="159" t="str">
        <f>IFERROR(_xlfn.XLOOKUP($A302,Raw_Data!$B:$B,Raw_Data!NN:NN),"")</f>
        <v/>
      </c>
      <c r="L302" s="159" t="str">
        <f>IFERROR(_xlfn.XLOOKUP($A302,Raw_Data!$B:$B,Raw_Data!OZ:OZ),"")</f>
        <v/>
      </c>
      <c r="M302" s="159" t="str">
        <f>IFERROR(_xlfn.XLOOKUP($A302,Raw_Data!$B:$B,Raw_Data!PA:PA),"")</f>
        <v/>
      </c>
      <c r="N302" s="159" t="str">
        <f>IFERROR(_xlfn.XLOOKUP($A302,Raw_Data!$B:$B,Raw_Data!NQ:NQ),"")</f>
        <v/>
      </c>
      <c r="O302" s="160" t="str">
        <f>IFERROR(1-(SUMIF(PA!$B:$B,$A302,PA!$AI:$AI)/($AA302+SUMIF(PA!$B:$B,$A302,PA!$AI:$AI))),"")</f>
        <v/>
      </c>
      <c r="P302" s="160"/>
      <c r="Q302" s="161"/>
      <c r="R302" s="160" t="str">
        <f>IFERROR(1-(SUMIF(GA!$C:$C,$A302,GA!$X:$X)/($AA302+SUMIF(GA!$C:$C,$A302,GA!$X:$X))),"")</f>
        <v/>
      </c>
      <c r="S302" s="156"/>
      <c r="T302" s="161"/>
      <c r="U302" s="162" t="str">
        <f t="shared" si="17"/>
        <v/>
      </c>
      <c r="V302" s="162" t="str">
        <f>IFERROR(_xlfn.XLOOKUP($A302,Raw_Data!$B:$B,Raw_Data!$PE:$PE),"")</f>
        <v/>
      </c>
      <c r="W302" s="163" t="str">
        <f t="shared" si="19"/>
        <v/>
      </c>
      <c r="X302" s="155" t="str">
        <f>IFERROR(_xlfn.XLOOKUP($A302,Raw_Data!$B:$B,Raw_Data!$PB:$PB),"")</f>
        <v/>
      </c>
      <c r="Y302" s="155" t="str">
        <f>IFERROR(_xlfn.XLOOKUP($A302,Raw_Data!$B:$B,Raw_Data!$OU:$OU),"")</f>
        <v/>
      </c>
      <c r="Z302" s="155"/>
      <c r="AA302" s="155" t="str">
        <f>IFERROR(_xlfn.XLOOKUP($A302,Raw_Data!$B:$B,Raw_Data!$OU:$OU),"")</f>
        <v/>
      </c>
      <c r="AB302" s="155" t="str">
        <f>IFERROR(_xlfn.XLOOKUP($A302,Raw_Data!$B:$B,Raw_Data!$I:$I)/1000,"")</f>
        <v/>
      </c>
      <c r="AC302" s="164">
        <f>IFERROR(_xlfn.XLOOKUP($D302,'Modelling New'!$D:$D,'Modelling New'!$P:$P),"")</f>
        <v>4.4935483870967747</v>
      </c>
      <c r="AD302" s="155">
        <f>IFERROR(_xlfn.XLOOKUP($D302,'Modelling New'!$D:$D,'Modelling New'!$T:$T)*1000,"")</f>
        <v>338025.70740523847</v>
      </c>
      <c r="AE302" s="165">
        <f>IFERROR(_xlfn.XLOOKUP($D302,'Modelling New'!$D:$D,'Modelling New'!$O:$O),"")</f>
        <v>0.82374806024069347</v>
      </c>
      <c r="AF302" s="165">
        <f>IFERROR(_xlfn.XLOOKUP($D302,'Modelling New'!$D:$D,'Modelling New'!$W:$W),"")</f>
        <v>0.15423132364452771</v>
      </c>
      <c r="AG302" s="165">
        <f>IFERROR(_xlfn.XLOOKUP($D302,'Modelling New'!$D:$D,'Modelling New'!AE:AE),"")</f>
        <v>0.99750000000000005</v>
      </c>
      <c r="AH302" s="165">
        <f>IFERROR(_xlfn.XLOOKUP($D302,'Modelling New'!$D:$D,'Modelling New'!AF:AF),"")</f>
        <v>0.99750000000000005</v>
      </c>
      <c r="AI302" s="156"/>
      <c r="AJ302" s="156"/>
      <c r="AK302" s="156"/>
      <c r="AL302" s="156"/>
      <c r="AM302" s="156"/>
      <c r="AN302" s="166"/>
      <c r="AO302" s="163"/>
      <c r="AP302" s="163"/>
      <c r="AQ302" s="163"/>
      <c r="AR302" s="155">
        <f>IFERROR(_xlfn.XLOOKUP(Table13[[#This Row],[Month Year]],Modelling[Month],Modelling[Bugt_Capacity]),"")</f>
        <v>91.32</v>
      </c>
      <c r="AS302" s="155"/>
    </row>
    <row r="303" spans="1:45" x14ac:dyDescent="0.35">
      <c r="A303" s="154">
        <f t="shared" si="18"/>
        <v>46046</v>
      </c>
      <c r="B303" s="155">
        <f>YEAR(Table13[[#This Row],[Date]])+IF(MONTH(Table13[[#This Row],[Date]])&gt;=4,1,0)</f>
        <v>2026</v>
      </c>
      <c r="C303" s="156">
        <f>YEAR(Table13[[#This Row],[Date]])</f>
        <v>2026</v>
      </c>
      <c r="D303" s="157">
        <f>Table13[[#This Row],[Date]]-DAY(Table13[[#This Row],[Date]])+1</f>
        <v>46023</v>
      </c>
      <c r="E303" s="156">
        <f t="shared" si="16"/>
        <v>31</v>
      </c>
      <c r="F303" s="158" t="str">
        <f>IFERROR(_xlfn.XLOOKUP($A303,Raw_Data!$B:$B,Raw_Data!$OV:$OV),"")</f>
        <v/>
      </c>
      <c r="G303" s="159" t="str">
        <f>IFERROR(_xlfn.XLOOKUP($A303,Raw_Data!$B:$B,Raw_Data!$OW:$OW),"")</f>
        <v/>
      </c>
      <c r="H303" s="159"/>
      <c r="I303" s="159" t="str">
        <f>IFERROR(_xlfn.XLOOKUP($A303,Raw_Data!$B:$B,Raw_Data!$OX:$OX),"")</f>
        <v/>
      </c>
      <c r="J303" s="159"/>
      <c r="K303" s="159" t="str">
        <f>IFERROR(_xlfn.XLOOKUP($A303,Raw_Data!$B:$B,Raw_Data!NN:NN),"")</f>
        <v/>
      </c>
      <c r="L303" s="159" t="str">
        <f>IFERROR(_xlfn.XLOOKUP($A303,Raw_Data!$B:$B,Raw_Data!OZ:OZ),"")</f>
        <v/>
      </c>
      <c r="M303" s="159" t="str">
        <f>IFERROR(_xlfn.XLOOKUP($A303,Raw_Data!$B:$B,Raw_Data!PA:PA),"")</f>
        <v/>
      </c>
      <c r="N303" s="159" t="str">
        <f>IFERROR(_xlfn.XLOOKUP($A303,Raw_Data!$B:$B,Raw_Data!NQ:NQ),"")</f>
        <v/>
      </c>
      <c r="O303" s="160" t="str">
        <f>IFERROR(1-(SUMIF(PA!$B:$B,$A303,PA!$AI:$AI)/($AA303+SUMIF(PA!$B:$B,$A303,PA!$AI:$AI))),"")</f>
        <v/>
      </c>
      <c r="P303" s="160"/>
      <c r="Q303" s="161"/>
      <c r="R303" s="160" t="str">
        <f>IFERROR(1-(SUMIF(GA!$C:$C,$A303,GA!$X:$X)/($AA303+SUMIF(GA!$C:$C,$A303,GA!$X:$X))),"")</f>
        <v/>
      </c>
      <c r="S303" s="156"/>
      <c r="T303" s="161"/>
      <c r="U303" s="162" t="str">
        <f t="shared" si="17"/>
        <v/>
      </c>
      <c r="V303" s="162" t="str">
        <f>IFERROR(_xlfn.XLOOKUP($A303,Raw_Data!$B:$B,Raw_Data!$PE:$PE),"")</f>
        <v/>
      </c>
      <c r="W303" s="163" t="str">
        <f t="shared" si="19"/>
        <v/>
      </c>
      <c r="X303" s="155" t="str">
        <f>IFERROR(_xlfn.XLOOKUP($A303,Raw_Data!$B:$B,Raw_Data!$PB:$PB),"")</f>
        <v/>
      </c>
      <c r="Y303" s="155" t="str">
        <f>IFERROR(_xlfn.XLOOKUP($A303,Raw_Data!$B:$B,Raw_Data!$OU:$OU),"")</f>
        <v/>
      </c>
      <c r="Z303" s="155"/>
      <c r="AA303" s="155" t="str">
        <f>IFERROR(_xlfn.XLOOKUP($A303,Raw_Data!$B:$B,Raw_Data!$OU:$OU),"")</f>
        <v/>
      </c>
      <c r="AB303" s="155" t="str">
        <f>IFERROR(_xlfn.XLOOKUP($A303,Raw_Data!$B:$B,Raw_Data!$I:$I)/1000,"")</f>
        <v/>
      </c>
      <c r="AC303" s="164">
        <f>IFERROR(_xlfn.XLOOKUP($D303,'Modelling New'!$D:$D,'Modelling New'!$P:$P),"")</f>
        <v>4.4935483870967747</v>
      </c>
      <c r="AD303" s="155">
        <f>IFERROR(_xlfn.XLOOKUP($D303,'Modelling New'!$D:$D,'Modelling New'!$T:$T)*1000,"")</f>
        <v>338025.70740523847</v>
      </c>
      <c r="AE303" s="165">
        <f>IFERROR(_xlfn.XLOOKUP($D303,'Modelling New'!$D:$D,'Modelling New'!$O:$O),"")</f>
        <v>0.82374806024069347</v>
      </c>
      <c r="AF303" s="165">
        <f>IFERROR(_xlfn.XLOOKUP($D303,'Modelling New'!$D:$D,'Modelling New'!$W:$W),"")</f>
        <v>0.15423132364452771</v>
      </c>
      <c r="AG303" s="165">
        <f>IFERROR(_xlfn.XLOOKUP($D303,'Modelling New'!$D:$D,'Modelling New'!AE:AE),"")</f>
        <v>0.99750000000000005</v>
      </c>
      <c r="AH303" s="165">
        <f>IFERROR(_xlfn.XLOOKUP($D303,'Modelling New'!$D:$D,'Modelling New'!AF:AF),"")</f>
        <v>0.99750000000000005</v>
      </c>
      <c r="AI303" s="156"/>
      <c r="AJ303" s="156"/>
      <c r="AK303" s="156"/>
      <c r="AL303" s="156"/>
      <c r="AM303" s="156"/>
      <c r="AN303" s="166"/>
      <c r="AO303" s="163"/>
      <c r="AP303" s="163"/>
      <c r="AQ303" s="163"/>
      <c r="AR303" s="155">
        <f>IFERROR(_xlfn.XLOOKUP(Table13[[#This Row],[Month Year]],Modelling[Month],Modelling[Bugt_Capacity]),"")</f>
        <v>91.32</v>
      </c>
      <c r="AS303" s="155"/>
    </row>
    <row r="304" spans="1:45" x14ac:dyDescent="0.35">
      <c r="A304" s="154">
        <f t="shared" si="18"/>
        <v>46047</v>
      </c>
      <c r="B304" s="155">
        <f>YEAR(Table13[[#This Row],[Date]])+IF(MONTH(Table13[[#This Row],[Date]])&gt;=4,1,0)</f>
        <v>2026</v>
      </c>
      <c r="C304" s="156">
        <f>YEAR(Table13[[#This Row],[Date]])</f>
        <v>2026</v>
      </c>
      <c r="D304" s="157">
        <f>Table13[[#This Row],[Date]]-DAY(Table13[[#This Row],[Date]])+1</f>
        <v>46023</v>
      </c>
      <c r="E304" s="156">
        <f t="shared" si="16"/>
        <v>31</v>
      </c>
      <c r="F304" s="158" t="str">
        <f>IFERROR(_xlfn.XLOOKUP($A304,Raw_Data!$B:$B,Raw_Data!$OV:$OV),"")</f>
        <v/>
      </c>
      <c r="G304" s="159" t="str">
        <f>IFERROR(_xlfn.XLOOKUP($A304,Raw_Data!$B:$B,Raw_Data!$OW:$OW),"")</f>
        <v/>
      </c>
      <c r="H304" s="159"/>
      <c r="I304" s="159" t="str">
        <f>IFERROR(_xlfn.XLOOKUP($A304,Raw_Data!$B:$B,Raw_Data!$OX:$OX),"")</f>
        <v/>
      </c>
      <c r="J304" s="159"/>
      <c r="K304" s="159" t="str">
        <f>IFERROR(_xlfn.XLOOKUP($A304,Raw_Data!$B:$B,Raw_Data!NN:NN),"")</f>
        <v/>
      </c>
      <c r="L304" s="159" t="str">
        <f>IFERROR(_xlfn.XLOOKUP($A304,Raw_Data!$B:$B,Raw_Data!OZ:OZ),"")</f>
        <v/>
      </c>
      <c r="M304" s="159" t="str">
        <f>IFERROR(_xlfn.XLOOKUP($A304,Raw_Data!$B:$B,Raw_Data!PA:PA),"")</f>
        <v/>
      </c>
      <c r="N304" s="159" t="str">
        <f>IFERROR(_xlfn.XLOOKUP($A304,Raw_Data!$B:$B,Raw_Data!NQ:NQ),"")</f>
        <v/>
      </c>
      <c r="O304" s="160" t="str">
        <f>IFERROR(1-(SUMIF(PA!$B:$B,$A304,PA!$AI:$AI)/($AA304+SUMIF(PA!$B:$B,$A304,PA!$AI:$AI))),"")</f>
        <v/>
      </c>
      <c r="P304" s="160"/>
      <c r="Q304" s="161"/>
      <c r="R304" s="160" t="str">
        <f>IFERROR(1-(SUMIF(GA!$C:$C,$A304,GA!$X:$X)/($AA304+SUMIF(GA!$C:$C,$A304,GA!$X:$X))),"")</f>
        <v/>
      </c>
      <c r="S304" s="156"/>
      <c r="T304" s="161"/>
      <c r="U304" s="162" t="str">
        <f t="shared" si="17"/>
        <v/>
      </c>
      <c r="V304" s="162" t="str">
        <f>IFERROR(_xlfn.XLOOKUP($A304,Raw_Data!$B:$B,Raw_Data!$PE:$PE),"")</f>
        <v/>
      </c>
      <c r="W304" s="163" t="str">
        <f t="shared" si="19"/>
        <v/>
      </c>
      <c r="X304" s="155" t="str">
        <f>IFERROR(_xlfn.XLOOKUP($A304,Raw_Data!$B:$B,Raw_Data!$PB:$PB),"")</f>
        <v/>
      </c>
      <c r="Y304" s="155" t="str">
        <f>IFERROR(_xlfn.XLOOKUP($A304,Raw_Data!$B:$B,Raw_Data!$OU:$OU),"")</f>
        <v/>
      </c>
      <c r="Z304" s="155"/>
      <c r="AA304" s="155" t="str">
        <f>IFERROR(_xlfn.XLOOKUP($A304,Raw_Data!$B:$B,Raw_Data!$OU:$OU),"")</f>
        <v/>
      </c>
      <c r="AB304" s="155" t="str">
        <f>IFERROR(_xlfn.XLOOKUP($A304,Raw_Data!$B:$B,Raw_Data!$I:$I)/1000,"")</f>
        <v/>
      </c>
      <c r="AC304" s="164">
        <f>IFERROR(_xlfn.XLOOKUP($D304,'Modelling New'!$D:$D,'Modelling New'!$P:$P),"")</f>
        <v>4.4935483870967747</v>
      </c>
      <c r="AD304" s="155">
        <f>IFERROR(_xlfn.XLOOKUP($D304,'Modelling New'!$D:$D,'Modelling New'!$T:$T)*1000,"")</f>
        <v>338025.70740523847</v>
      </c>
      <c r="AE304" s="165">
        <f>IFERROR(_xlfn.XLOOKUP($D304,'Modelling New'!$D:$D,'Modelling New'!$O:$O),"")</f>
        <v>0.82374806024069347</v>
      </c>
      <c r="AF304" s="165">
        <f>IFERROR(_xlfn.XLOOKUP($D304,'Modelling New'!$D:$D,'Modelling New'!$W:$W),"")</f>
        <v>0.15423132364452771</v>
      </c>
      <c r="AG304" s="165">
        <f>IFERROR(_xlfn.XLOOKUP($D304,'Modelling New'!$D:$D,'Modelling New'!AE:AE),"")</f>
        <v>0.99750000000000005</v>
      </c>
      <c r="AH304" s="165">
        <f>IFERROR(_xlfn.XLOOKUP($D304,'Modelling New'!$D:$D,'Modelling New'!AF:AF),"")</f>
        <v>0.99750000000000005</v>
      </c>
      <c r="AI304" s="156"/>
      <c r="AJ304" s="156"/>
      <c r="AK304" s="156"/>
      <c r="AL304" s="156"/>
      <c r="AM304" s="156"/>
      <c r="AN304" s="166"/>
      <c r="AO304" s="163"/>
      <c r="AP304" s="163"/>
      <c r="AQ304" s="163"/>
      <c r="AR304" s="155">
        <f>IFERROR(_xlfn.XLOOKUP(Table13[[#This Row],[Month Year]],Modelling[Month],Modelling[Bugt_Capacity]),"")</f>
        <v>91.32</v>
      </c>
      <c r="AS304" s="155"/>
    </row>
    <row r="305" spans="1:45" x14ac:dyDescent="0.35">
      <c r="A305" s="154">
        <f t="shared" si="18"/>
        <v>46048</v>
      </c>
      <c r="B305" s="155">
        <f>YEAR(Table13[[#This Row],[Date]])+IF(MONTH(Table13[[#This Row],[Date]])&gt;=4,1,0)</f>
        <v>2026</v>
      </c>
      <c r="C305" s="156">
        <f>YEAR(Table13[[#This Row],[Date]])</f>
        <v>2026</v>
      </c>
      <c r="D305" s="157">
        <f>Table13[[#This Row],[Date]]-DAY(Table13[[#This Row],[Date]])+1</f>
        <v>46023</v>
      </c>
      <c r="E305" s="156">
        <f t="shared" si="16"/>
        <v>31</v>
      </c>
      <c r="F305" s="158" t="str">
        <f>IFERROR(_xlfn.XLOOKUP($A305,Raw_Data!$B:$B,Raw_Data!$OV:$OV),"")</f>
        <v/>
      </c>
      <c r="G305" s="159" t="str">
        <f>IFERROR(_xlfn.XLOOKUP($A305,Raw_Data!$B:$B,Raw_Data!$OW:$OW),"")</f>
        <v/>
      </c>
      <c r="H305" s="159"/>
      <c r="I305" s="159" t="str">
        <f>IFERROR(_xlfn.XLOOKUP($A305,Raw_Data!$B:$B,Raw_Data!$OX:$OX),"")</f>
        <v/>
      </c>
      <c r="J305" s="159"/>
      <c r="K305" s="159" t="str">
        <f>IFERROR(_xlfn.XLOOKUP($A305,Raw_Data!$B:$B,Raw_Data!NN:NN),"")</f>
        <v/>
      </c>
      <c r="L305" s="159" t="str">
        <f>IFERROR(_xlfn.XLOOKUP($A305,Raw_Data!$B:$B,Raw_Data!OZ:OZ),"")</f>
        <v/>
      </c>
      <c r="M305" s="159" t="str">
        <f>IFERROR(_xlfn.XLOOKUP($A305,Raw_Data!$B:$B,Raw_Data!PA:PA),"")</f>
        <v/>
      </c>
      <c r="N305" s="159" t="str">
        <f>IFERROR(_xlfn.XLOOKUP($A305,Raw_Data!$B:$B,Raw_Data!NQ:NQ),"")</f>
        <v/>
      </c>
      <c r="O305" s="160" t="str">
        <f>IFERROR(1-(SUMIF(PA!$B:$B,$A305,PA!$AI:$AI)/($AA305+SUMIF(PA!$B:$B,$A305,PA!$AI:$AI))),"")</f>
        <v/>
      </c>
      <c r="P305" s="160"/>
      <c r="Q305" s="161"/>
      <c r="R305" s="160" t="str">
        <f>IFERROR(1-(SUMIF(GA!$C:$C,$A305,GA!$X:$X)/($AA305+SUMIF(GA!$C:$C,$A305,GA!$X:$X))),"")</f>
        <v/>
      </c>
      <c r="S305" s="156"/>
      <c r="T305" s="161"/>
      <c r="U305" s="162" t="str">
        <f t="shared" si="17"/>
        <v/>
      </c>
      <c r="V305" s="162" t="str">
        <f>IFERROR(_xlfn.XLOOKUP($A305,Raw_Data!$B:$B,Raw_Data!$PE:$PE),"")</f>
        <v/>
      </c>
      <c r="W305" s="163" t="str">
        <f t="shared" si="19"/>
        <v/>
      </c>
      <c r="X305" s="155" t="str">
        <f>IFERROR(_xlfn.XLOOKUP($A305,Raw_Data!$B:$B,Raw_Data!$PB:$PB),"")</f>
        <v/>
      </c>
      <c r="Y305" s="155" t="str">
        <f>IFERROR(_xlfn.XLOOKUP($A305,Raw_Data!$B:$B,Raw_Data!$OU:$OU),"")</f>
        <v/>
      </c>
      <c r="Z305" s="155"/>
      <c r="AA305" s="155" t="str">
        <f>IFERROR(_xlfn.XLOOKUP($A305,Raw_Data!$B:$B,Raw_Data!$OU:$OU),"")</f>
        <v/>
      </c>
      <c r="AB305" s="155" t="str">
        <f>IFERROR(_xlfn.XLOOKUP($A305,Raw_Data!$B:$B,Raw_Data!$I:$I)/1000,"")</f>
        <v/>
      </c>
      <c r="AC305" s="164">
        <f>IFERROR(_xlfn.XLOOKUP($D305,'Modelling New'!$D:$D,'Modelling New'!$P:$P),"")</f>
        <v>4.4935483870967747</v>
      </c>
      <c r="AD305" s="155">
        <f>IFERROR(_xlfn.XLOOKUP($D305,'Modelling New'!$D:$D,'Modelling New'!$T:$T)*1000,"")</f>
        <v>338025.70740523847</v>
      </c>
      <c r="AE305" s="165">
        <f>IFERROR(_xlfn.XLOOKUP($D305,'Modelling New'!$D:$D,'Modelling New'!$O:$O),"")</f>
        <v>0.82374806024069347</v>
      </c>
      <c r="AF305" s="165">
        <f>IFERROR(_xlfn.XLOOKUP($D305,'Modelling New'!$D:$D,'Modelling New'!$W:$W),"")</f>
        <v>0.15423132364452771</v>
      </c>
      <c r="AG305" s="165">
        <f>IFERROR(_xlfn.XLOOKUP($D305,'Modelling New'!$D:$D,'Modelling New'!AE:AE),"")</f>
        <v>0.99750000000000005</v>
      </c>
      <c r="AH305" s="165">
        <f>IFERROR(_xlfn.XLOOKUP($D305,'Modelling New'!$D:$D,'Modelling New'!AF:AF),"")</f>
        <v>0.99750000000000005</v>
      </c>
      <c r="AI305" s="156"/>
      <c r="AJ305" s="156"/>
      <c r="AK305" s="156"/>
      <c r="AL305" s="156"/>
      <c r="AM305" s="156"/>
      <c r="AN305" s="166"/>
      <c r="AO305" s="163"/>
      <c r="AP305" s="163"/>
      <c r="AQ305" s="163"/>
      <c r="AR305" s="155">
        <f>IFERROR(_xlfn.XLOOKUP(Table13[[#This Row],[Month Year]],Modelling[Month],Modelling[Bugt_Capacity]),"")</f>
        <v>91.32</v>
      </c>
      <c r="AS305" s="155"/>
    </row>
    <row r="306" spans="1:45" x14ac:dyDescent="0.35">
      <c r="A306" s="154">
        <f t="shared" si="18"/>
        <v>46049</v>
      </c>
      <c r="B306" s="155">
        <f>YEAR(Table13[[#This Row],[Date]])+IF(MONTH(Table13[[#This Row],[Date]])&gt;=4,1,0)</f>
        <v>2026</v>
      </c>
      <c r="C306" s="156">
        <f>YEAR(Table13[[#This Row],[Date]])</f>
        <v>2026</v>
      </c>
      <c r="D306" s="157">
        <f>Table13[[#This Row],[Date]]-DAY(Table13[[#This Row],[Date]])+1</f>
        <v>46023</v>
      </c>
      <c r="E306" s="156">
        <f t="shared" si="16"/>
        <v>31</v>
      </c>
      <c r="F306" s="158" t="str">
        <f>IFERROR(_xlfn.XLOOKUP($A306,Raw_Data!$B:$B,Raw_Data!$OV:$OV),"")</f>
        <v/>
      </c>
      <c r="G306" s="159" t="str">
        <f>IFERROR(_xlfn.XLOOKUP($A306,Raw_Data!$B:$B,Raw_Data!$OW:$OW),"")</f>
        <v/>
      </c>
      <c r="H306" s="159"/>
      <c r="I306" s="159" t="str">
        <f>IFERROR(_xlfn.XLOOKUP($A306,Raw_Data!$B:$B,Raw_Data!$OX:$OX),"")</f>
        <v/>
      </c>
      <c r="J306" s="159"/>
      <c r="K306" s="159" t="str">
        <f>IFERROR(_xlfn.XLOOKUP($A306,Raw_Data!$B:$B,Raw_Data!NN:NN),"")</f>
        <v/>
      </c>
      <c r="L306" s="159" t="str">
        <f>IFERROR(_xlfn.XLOOKUP($A306,Raw_Data!$B:$B,Raw_Data!OZ:OZ),"")</f>
        <v/>
      </c>
      <c r="M306" s="159" t="str">
        <f>IFERROR(_xlfn.XLOOKUP($A306,Raw_Data!$B:$B,Raw_Data!PA:PA),"")</f>
        <v/>
      </c>
      <c r="N306" s="159" t="str">
        <f>IFERROR(_xlfn.XLOOKUP($A306,Raw_Data!$B:$B,Raw_Data!NQ:NQ),"")</f>
        <v/>
      </c>
      <c r="O306" s="160" t="str">
        <f>IFERROR(1-(SUMIF(PA!$B:$B,$A306,PA!$AI:$AI)/($AA306+SUMIF(PA!$B:$B,$A306,PA!$AI:$AI))),"")</f>
        <v/>
      </c>
      <c r="P306" s="160"/>
      <c r="Q306" s="161"/>
      <c r="R306" s="160" t="str">
        <f>IFERROR(1-(SUMIF(GA!$C:$C,$A306,GA!$X:$X)/($AA306+SUMIF(GA!$C:$C,$A306,GA!$X:$X))),"")</f>
        <v/>
      </c>
      <c r="S306" s="156"/>
      <c r="T306" s="161"/>
      <c r="U306" s="162" t="str">
        <f t="shared" si="17"/>
        <v/>
      </c>
      <c r="V306" s="162" t="str">
        <f>IFERROR(_xlfn.XLOOKUP($A306,Raw_Data!$B:$B,Raw_Data!$PE:$PE),"")</f>
        <v/>
      </c>
      <c r="W306" s="163" t="str">
        <f t="shared" si="19"/>
        <v/>
      </c>
      <c r="X306" s="155" t="str">
        <f>IFERROR(_xlfn.XLOOKUP($A306,Raw_Data!$B:$B,Raw_Data!$PB:$PB),"")</f>
        <v/>
      </c>
      <c r="Y306" s="155" t="str">
        <f>IFERROR(_xlfn.XLOOKUP($A306,Raw_Data!$B:$B,Raw_Data!$OU:$OU),"")</f>
        <v/>
      </c>
      <c r="Z306" s="155"/>
      <c r="AA306" s="155" t="str">
        <f>IFERROR(_xlfn.XLOOKUP($A306,Raw_Data!$B:$B,Raw_Data!$OU:$OU),"")</f>
        <v/>
      </c>
      <c r="AB306" s="155" t="str">
        <f>IFERROR(_xlfn.XLOOKUP($A306,Raw_Data!$B:$B,Raw_Data!$I:$I)/1000,"")</f>
        <v/>
      </c>
      <c r="AC306" s="164">
        <f>IFERROR(_xlfn.XLOOKUP($D306,'Modelling New'!$D:$D,'Modelling New'!$P:$P),"")</f>
        <v>4.4935483870967747</v>
      </c>
      <c r="AD306" s="155">
        <f>IFERROR(_xlfn.XLOOKUP($D306,'Modelling New'!$D:$D,'Modelling New'!$T:$T)*1000,"")</f>
        <v>338025.70740523847</v>
      </c>
      <c r="AE306" s="165">
        <f>IFERROR(_xlfn.XLOOKUP($D306,'Modelling New'!$D:$D,'Modelling New'!$O:$O),"")</f>
        <v>0.82374806024069347</v>
      </c>
      <c r="AF306" s="165">
        <f>IFERROR(_xlfn.XLOOKUP($D306,'Modelling New'!$D:$D,'Modelling New'!$W:$W),"")</f>
        <v>0.15423132364452771</v>
      </c>
      <c r="AG306" s="165">
        <f>IFERROR(_xlfn.XLOOKUP($D306,'Modelling New'!$D:$D,'Modelling New'!AE:AE),"")</f>
        <v>0.99750000000000005</v>
      </c>
      <c r="AH306" s="165">
        <f>IFERROR(_xlfn.XLOOKUP($D306,'Modelling New'!$D:$D,'Modelling New'!AF:AF),"")</f>
        <v>0.99750000000000005</v>
      </c>
      <c r="AI306" s="156"/>
      <c r="AJ306" s="156"/>
      <c r="AK306" s="156"/>
      <c r="AL306" s="156"/>
      <c r="AM306" s="156"/>
      <c r="AN306" s="166"/>
      <c r="AO306" s="163"/>
      <c r="AP306" s="163"/>
      <c r="AQ306" s="163"/>
      <c r="AR306" s="155">
        <f>IFERROR(_xlfn.XLOOKUP(Table13[[#This Row],[Month Year]],Modelling[Month],Modelling[Bugt_Capacity]),"")</f>
        <v>91.32</v>
      </c>
      <c r="AS306" s="155"/>
    </row>
    <row r="307" spans="1:45" x14ac:dyDescent="0.35">
      <c r="A307" s="154">
        <f t="shared" si="18"/>
        <v>46050</v>
      </c>
      <c r="B307" s="155">
        <f>YEAR(Table13[[#This Row],[Date]])+IF(MONTH(Table13[[#This Row],[Date]])&gt;=4,1,0)</f>
        <v>2026</v>
      </c>
      <c r="C307" s="156">
        <f>YEAR(Table13[[#This Row],[Date]])</f>
        <v>2026</v>
      </c>
      <c r="D307" s="157">
        <f>Table13[[#This Row],[Date]]-DAY(Table13[[#This Row],[Date]])+1</f>
        <v>46023</v>
      </c>
      <c r="E307" s="156">
        <f t="shared" si="16"/>
        <v>31</v>
      </c>
      <c r="F307" s="158" t="str">
        <f>IFERROR(_xlfn.XLOOKUP($A307,Raw_Data!$B:$B,Raw_Data!$OV:$OV),"")</f>
        <v/>
      </c>
      <c r="G307" s="159" t="str">
        <f>IFERROR(_xlfn.XLOOKUP($A307,Raw_Data!$B:$B,Raw_Data!$OW:$OW),"")</f>
        <v/>
      </c>
      <c r="H307" s="159"/>
      <c r="I307" s="159" t="str">
        <f>IFERROR(_xlfn.XLOOKUP($A307,Raw_Data!$B:$B,Raw_Data!$OX:$OX),"")</f>
        <v/>
      </c>
      <c r="J307" s="159"/>
      <c r="K307" s="159" t="str">
        <f>IFERROR(_xlfn.XLOOKUP($A307,Raw_Data!$B:$B,Raw_Data!NN:NN),"")</f>
        <v/>
      </c>
      <c r="L307" s="159" t="str">
        <f>IFERROR(_xlfn.XLOOKUP($A307,Raw_Data!$B:$B,Raw_Data!OZ:OZ),"")</f>
        <v/>
      </c>
      <c r="M307" s="159" t="str">
        <f>IFERROR(_xlfn.XLOOKUP($A307,Raw_Data!$B:$B,Raw_Data!PA:PA),"")</f>
        <v/>
      </c>
      <c r="N307" s="159" t="str">
        <f>IFERROR(_xlfn.XLOOKUP($A307,Raw_Data!$B:$B,Raw_Data!NQ:NQ),"")</f>
        <v/>
      </c>
      <c r="O307" s="160" t="str">
        <f>IFERROR(1-(SUMIF(PA!$B:$B,$A307,PA!$AI:$AI)/($AA307+SUMIF(PA!$B:$B,$A307,PA!$AI:$AI))),"")</f>
        <v/>
      </c>
      <c r="P307" s="160"/>
      <c r="Q307" s="161"/>
      <c r="R307" s="160" t="str">
        <f>IFERROR(1-(SUMIF(GA!$C:$C,$A307,GA!$X:$X)/($AA307+SUMIF(GA!$C:$C,$A307,GA!$X:$X))),"")</f>
        <v/>
      </c>
      <c r="S307" s="156"/>
      <c r="T307" s="161"/>
      <c r="U307" s="162" t="str">
        <f t="shared" si="17"/>
        <v/>
      </c>
      <c r="V307" s="162" t="str">
        <f>IFERROR(_xlfn.XLOOKUP($A307,Raw_Data!$B:$B,Raw_Data!$PE:$PE),"")</f>
        <v/>
      </c>
      <c r="W307" s="163" t="str">
        <f t="shared" si="19"/>
        <v/>
      </c>
      <c r="X307" s="155" t="str">
        <f>IFERROR(_xlfn.XLOOKUP($A307,Raw_Data!$B:$B,Raw_Data!$PB:$PB),"")</f>
        <v/>
      </c>
      <c r="Y307" s="155" t="str">
        <f>IFERROR(_xlfn.XLOOKUP($A307,Raw_Data!$B:$B,Raw_Data!$OU:$OU),"")</f>
        <v/>
      </c>
      <c r="Z307" s="155"/>
      <c r="AA307" s="155" t="str">
        <f>IFERROR(_xlfn.XLOOKUP($A307,Raw_Data!$B:$B,Raw_Data!$OU:$OU),"")</f>
        <v/>
      </c>
      <c r="AB307" s="155" t="str">
        <f>IFERROR(_xlfn.XLOOKUP($A307,Raw_Data!$B:$B,Raw_Data!$I:$I)/1000,"")</f>
        <v/>
      </c>
      <c r="AC307" s="164">
        <f>IFERROR(_xlfn.XLOOKUP($D307,'Modelling New'!$D:$D,'Modelling New'!$P:$P),"")</f>
        <v>4.4935483870967747</v>
      </c>
      <c r="AD307" s="155">
        <f>IFERROR(_xlfn.XLOOKUP($D307,'Modelling New'!$D:$D,'Modelling New'!$T:$T)*1000,"")</f>
        <v>338025.70740523847</v>
      </c>
      <c r="AE307" s="165">
        <f>IFERROR(_xlfn.XLOOKUP($D307,'Modelling New'!$D:$D,'Modelling New'!$O:$O),"")</f>
        <v>0.82374806024069347</v>
      </c>
      <c r="AF307" s="165">
        <f>IFERROR(_xlfn.XLOOKUP($D307,'Modelling New'!$D:$D,'Modelling New'!$W:$W),"")</f>
        <v>0.15423132364452771</v>
      </c>
      <c r="AG307" s="165">
        <f>IFERROR(_xlfn.XLOOKUP($D307,'Modelling New'!$D:$D,'Modelling New'!AE:AE),"")</f>
        <v>0.99750000000000005</v>
      </c>
      <c r="AH307" s="165">
        <f>IFERROR(_xlfn.XLOOKUP($D307,'Modelling New'!$D:$D,'Modelling New'!AF:AF),"")</f>
        <v>0.99750000000000005</v>
      </c>
      <c r="AI307" s="156"/>
      <c r="AJ307" s="156"/>
      <c r="AK307" s="156"/>
      <c r="AL307" s="156"/>
      <c r="AM307" s="156"/>
      <c r="AN307" s="166"/>
      <c r="AO307" s="163"/>
      <c r="AP307" s="163"/>
      <c r="AQ307" s="163"/>
      <c r="AR307" s="155">
        <f>IFERROR(_xlfn.XLOOKUP(Table13[[#This Row],[Month Year]],Modelling[Month],Modelling[Bugt_Capacity]),"")</f>
        <v>91.32</v>
      </c>
      <c r="AS307" s="155"/>
    </row>
    <row r="308" spans="1:45" x14ac:dyDescent="0.35">
      <c r="A308" s="154">
        <f t="shared" si="18"/>
        <v>46051</v>
      </c>
      <c r="B308" s="155">
        <f>YEAR(Table13[[#This Row],[Date]])+IF(MONTH(Table13[[#This Row],[Date]])&gt;=4,1,0)</f>
        <v>2026</v>
      </c>
      <c r="C308" s="156">
        <f>YEAR(Table13[[#This Row],[Date]])</f>
        <v>2026</v>
      </c>
      <c r="D308" s="157">
        <f>Table13[[#This Row],[Date]]-DAY(Table13[[#This Row],[Date]])+1</f>
        <v>46023</v>
      </c>
      <c r="E308" s="156">
        <f t="shared" si="16"/>
        <v>31</v>
      </c>
      <c r="F308" s="158" t="str">
        <f>IFERROR(_xlfn.XLOOKUP($A308,Raw_Data!$B:$B,Raw_Data!$OV:$OV),"")</f>
        <v/>
      </c>
      <c r="G308" s="159" t="str">
        <f>IFERROR(_xlfn.XLOOKUP($A308,Raw_Data!$B:$B,Raw_Data!$OW:$OW),"")</f>
        <v/>
      </c>
      <c r="H308" s="159"/>
      <c r="I308" s="159" t="str">
        <f>IFERROR(_xlfn.XLOOKUP($A308,Raw_Data!$B:$B,Raw_Data!$OX:$OX),"")</f>
        <v/>
      </c>
      <c r="J308" s="159"/>
      <c r="K308" s="159" t="str">
        <f>IFERROR(_xlfn.XLOOKUP($A308,Raw_Data!$B:$B,Raw_Data!NN:NN),"")</f>
        <v/>
      </c>
      <c r="L308" s="159" t="str">
        <f>IFERROR(_xlfn.XLOOKUP($A308,Raw_Data!$B:$B,Raw_Data!OZ:OZ),"")</f>
        <v/>
      </c>
      <c r="M308" s="159" t="str">
        <f>IFERROR(_xlfn.XLOOKUP($A308,Raw_Data!$B:$B,Raw_Data!PA:PA),"")</f>
        <v/>
      </c>
      <c r="N308" s="159" t="str">
        <f>IFERROR(_xlfn.XLOOKUP($A308,Raw_Data!$B:$B,Raw_Data!NQ:NQ),"")</f>
        <v/>
      </c>
      <c r="O308" s="160" t="str">
        <f>IFERROR(1-(SUMIF(PA!$B:$B,$A308,PA!$AI:$AI)/($AA308+SUMIF(PA!$B:$B,$A308,PA!$AI:$AI))),"")</f>
        <v/>
      </c>
      <c r="P308" s="160"/>
      <c r="Q308" s="161"/>
      <c r="R308" s="160" t="str">
        <f>IFERROR(1-(SUMIF(GA!$C:$C,$A308,GA!$X:$X)/($AA308+SUMIF(GA!$C:$C,$A308,GA!$X:$X))),"")</f>
        <v/>
      </c>
      <c r="S308" s="156"/>
      <c r="T308" s="161"/>
      <c r="U308" s="162" t="str">
        <f t="shared" si="17"/>
        <v/>
      </c>
      <c r="V308" s="162" t="str">
        <f>IFERROR(_xlfn.XLOOKUP($A308,Raw_Data!$B:$B,Raw_Data!$PE:$PE),"")</f>
        <v/>
      </c>
      <c r="W308" s="163" t="str">
        <f t="shared" si="19"/>
        <v/>
      </c>
      <c r="X308" s="155" t="str">
        <f>IFERROR(_xlfn.XLOOKUP($A308,Raw_Data!$B:$B,Raw_Data!$PB:$PB),"")</f>
        <v/>
      </c>
      <c r="Y308" s="155" t="str">
        <f>IFERROR(_xlfn.XLOOKUP($A308,Raw_Data!$B:$B,Raw_Data!$OU:$OU),"")</f>
        <v/>
      </c>
      <c r="Z308" s="155"/>
      <c r="AA308" s="155" t="str">
        <f>IFERROR(_xlfn.XLOOKUP($A308,Raw_Data!$B:$B,Raw_Data!$OU:$OU),"")</f>
        <v/>
      </c>
      <c r="AB308" s="155" t="str">
        <f>IFERROR(_xlfn.XLOOKUP($A308,Raw_Data!$B:$B,Raw_Data!$I:$I)/1000,"")</f>
        <v/>
      </c>
      <c r="AC308" s="164">
        <f>IFERROR(_xlfn.XLOOKUP($D308,'Modelling New'!$D:$D,'Modelling New'!$P:$P),"")</f>
        <v>4.4935483870967747</v>
      </c>
      <c r="AD308" s="155">
        <f>IFERROR(_xlfn.XLOOKUP($D308,'Modelling New'!$D:$D,'Modelling New'!$T:$T)*1000,"")</f>
        <v>338025.70740523847</v>
      </c>
      <c r="AE308" s="165">
        <f>IFERROR(_xlfn.XLOOKUP($D308,'Modelling New'!$D:$D,'Modelling New'!$O:$O),"")</f>
        <v>0.82374806024069347</v>
      </c>
      <c r="AF308" s="165">
        <f>IFERROR(_xlfn.XLOOKUP($D308,'Modelling New'!$D:$D,'Modelling New'!$W:$W),"")</f>
        <v>0.15423132364452771</v>
      </c>
      <c r="AG308" s="165">
        <f>IFERROR(_xlfn.XLOOKUP($D308,'Modelling New'!$D:$D,'Modelling New'!AE:AE),"")</f>
        <v>0.99750000000000005</v>
      </c>
      <c r="AH308" s="165">
        <f>IFERROR(_xlfn.XLOOKUP($D308,'Modelling New'!$D:$D,'Modelling New'!AF:AF),"")</f>
        <v>0.99750000000000005</v>
      </c>
      <c r="AI308" s="156"/>
      <c r="AJ308" s="156"/>
      <c r="AK308" s="156"/>
      <c r="AL308" s="156"/>
      <c r="AM308" s="156"/>
      <c r="AN308" s="166"/>
      <c r="AO308" s="163"/>
      <c r="AP308" s="163"/>
      <c r="AQ308" s="163"/>
      <c r="AR308" s="155">
        <f>IFERROR(_xlfn.XLOOKUP(Table13[[#This Row],[Month Year]],Modelling[Month],Modelling[Bugt_Capacity]),"")</f>
        <v>91.32</v>
      </c>
      <c r="AS308" s="155"/>
    </row>
    <row r="309" spans="1:45" x14ac:dyDescent="0.35">
      <c r="A309" s="154">
        <f t="shared" si="18"/>
        <v>46052</v>
      </c>
      <c r="B309" s="155">
        <f>YEAR(Table13[[#This Row],[Date]])+IF(MONTH(Table13[[#This Row],[Date]])&gt;=4,1,0)</f>
        <v>2026</v>
      </c>
      <c r="C309" s="156">
        <f>YEAR(Table13[[#This Row],[Date]])</f>
        <v>2026</v>
      </c>
      <c r="D309" s="157">
        <f>Table13[[#This Row],[Date]]-DAY(Table13[[#This Row],[Date]])+1</f>
        <v>46023</v>
      </c>
      <c r="E309" s="156">
        <f t="shared" si="16"/>
        <v>31</v>
      </c>
      <c r="F309" s="158" t="str">
        <f>IFERROR(_xlfn.XLOOKUP($A309,Raw_Data!$B:$B,Raw_Data!$OV:$OV),"")</f>
        <v/>
      </c>
      <c r="G309" s="159" t="str">
        <f>IFERROR(_xlfn.XLOOKUP($A309,Raw_Data!$B:$B,Raw_Data!$OW:$OW),"")</f>
        <v/>
      </c>
      <c r="H309" s="159"/>
      <c r="I309" s="159" t="str">
        <f>IFERROR(_xlfn.XLOOKUP($A309,Raw_Data!$B:$B,Raw_Data!$OX:$OX),"")</f>
        <v/>
      </c>
      <c r="J309" s="159"/>
      <c r="K309" s="159" t="str">
        <f>IFERROR(_xlfn.XLOOKUP($A309,Raw_Data!$B:$B,Raw_Data!NN:NN),"")</f>
        <v/>
      </c>
      <c r="L309" s="159" t="str">
        <f>IFERROR(_xlfn.XLOOKUP($A309,Raw_Data!$B:$B,Raw_Data!OZ:OZ),"")</f>
        <v/>
      </c>
      <c r="M309" s="159" t="str">
        <f>IFERROR(_xlfn.XLOOKUP($A309,Raw_Data!$B:$B,Raw_Data!PA:PA),"")</f>
        <v/>
      </c>
      <c r="N309" s="159" t="str">
        <f>IFERROR(_xlfn.XLOOKUP($A309,Raw_Data!$B:$B,Raw_Data!NQ:NQ),"")</f>
        <v/>
      </c>
      <c r="O309" s="160" t="str">
        <f>IFERROR(1-(SUMIF(PA!$B:$B,$A309,PA!$AI:$AI)/($AA309+SUMIF(PA!$B:$B,$A309,PA!$AI:$AI))),"")</f>
        <v/>
      </c>
      <c r="P309" s="160"/>
      <c r="Q309" s="161"/>
      <c r="R309" s="160" t="str">
        <f>IFERROR(1-(SUMIF(GA!$C:$C,$A309,GA!$X:$X)/($AA309+SUMIF(GA!$C:$C,$A309,GA!$X:$X))),"")</f>
        <v/>
      </c>
      <c r="S309" s="156"/>
      <c r="T309" s="161"/>
      <c r="U309" s="162" t="str">
        <f t="shared" si="17"/>
        <v/>
      </c>
      <c r="V309" s="162" t="str">
        <f>IFERROR(_xlfn.XLOOKUP($A309,Raw_Data!$B:$B,Raw_Data!$PE:$PE),"")</f>
        <v/>
      </c>
      <c r="W309" s="163" t="str">
        <f t="shared" si="19"/>
        <v/>
      </c>
      <c r="X309" s="155" t="str">
        <f>IFERROR(_xlfn.XLOOKUP($A309,Raw_Data!$B:$B,Raw_Data!$PB:$PB),"")</f>
        <v/>
      </c>
      <c r="Y309" s="155" t="str">
        <f>IFERROR(_xlfn.XLOOKUP($A309,Raw_Data!$B:$B,Raw_Data!$OU:$OU),"")</f>
        <v/>
      </c>
      <c r="Z309" s="155"/>
      <c r="AA309" s="155" t="str">
        <f>IFERROR(_xlfn.XLOOKUP($A309,Raw_Data!$B:$B,Raw_Data!$OU:$OU),"")</f>
        <v/>
      </c>
      <c r="AB309" s="155" t="str">
        <f>IFERROR(_xlfn.XLOOKUP($A309,Raw_Data!$B:$B,Raw_Data!$I:$I)/1000,"")</f>
        <v/>
      </c>
      <c r="AC309" s="164">
        <f>IFERROR(_xlfn.XLOOKUP($D309,'Modelling New'!$D:$D,'Modelling New'!$P:$P),"")</f>
        <v>4.4935483870967747</v>
      </c>
      <c r="AD309" s="155">
        <f>IFERROR(_xlfn.XLOOKUP($D309,'Modelling New'!$D:$D,'Modelling New'!$T:$T)*1000,"")</f>
        <v>338025.70740523847</v>
      </c>
      <c r="AE309" s="165">
        <f>IFERROR(_xlfn.XLOOKUP($D309,'Modelling New'!$D:$D,'Modelling New'!$O:$O),"")</f>
        <v>0.82374806024069347</v>
      </c>
      <c r="AF309" s="165">
        <f>IFERROR(_xlfn.XLOOKUP($D309,'Modelling New'!$D:$D,'Modelling New'!$W:$W),"")</f>
        <v>0.15423132364452771</v>
      </c>
      <c r="AG309" s="165">
        <f>IFERROR(_xlfn.XLOOKUP($D309,'Modelling New'!$D:$D,'Modelling New'!AE:AE),"")</f>
        <v>0.99750000000000005</v>
      </c>
      <c r="AH309" s="165">
        <f>IFERROR(_xlfn.XLOOKUP($D309,'Modelling New'!$D:$D,'Modelling New'!AF:AF),"")</f>
        <v>0.99750000000000005</v>
      </c>
      <c r="AI309" s="156"/>
      <c r="AJ309" s="156"/>
      <c r="AK309" s="156"/>
      <c r="AL309" s="156"/>
      <c r="AM309" s="156"/>
      <c r="AN309" s="166"/>
      <c r="AO309" s="163"/>
      <c r="AP309" s="163"/>
      <c r="AQ309" s="163"/>
      <c r="AR309" s="155">
        <f>IFERROR(_xlfn.XLOOKUP(Table13[[#This Row],[Month Year]],Modelling[Month],Modelling[Bugt_Capacity]),"")</f>
        <v>91.32</v>
      </c>
      <c r="AS309" s="155"/>
    </row>
    <row r="310" spans="1:45" x14ac:dyDescent="0.35">
      <c r="A310" s="154">
        <f t="shared" si="18"/>
        <v>46053</v>
      </c>
      <c r="B310" s="155">
        <f>YEAR(Table13[[#This Row],[Date]])+IF(MONTH(Table13[[#This Row],[Date]])&gt;=4,1,0)</f>
        <v>2026</v>
      </c>
      <c r="C310" s="156">
        <f>YEAR(Table13[[#This Row],[Date]])</f>
        <v>2026</v>
      </c>
      <c r="D310" s="157">
        <f>Table13[[#This Row],[Date]]-DAY(Table13[[#This Row],[Date]])+1</f>
        <v>46023</v>
      </c>
      <c r="E310" s="156">
        <f t="shared" si="16"/>
        <v>31</v>
      </c>
      <c r="F310" s="158" t="str">
        <f>IFERROR(_xlfn.XLOOKUP($A310,Raw_Data!$B:$B,Raw_Data!$OV:$OV),"")</f>
        <v/>
      </c>
      <c r="G310" s="159" t="str">
        <f>IFERROR(_xlfn.XLOOKUP($A310,Raw_Data!$B:$B,Raw_Data!$OW:$OW),"")</f>
        <v/>
      </c>
      <c r="H310" s="159"/>
      <c r="I310" s="159" t="str">
        <f>IFERROR(_xlfn.XLOOKUP($A310,Raw_Data!$B:$B,Raw_Data!$OX:$OX),"")</f>
        <v/>
      </c>
      <c r="J310" s="159"/>
      <c r="K310" s="159" t="str">
        <f>IFERROR(_xlfn.XLOOKUP($A310,Raw_Data!$B:$B,Raw_Data!NN:NN),"")</f>
        <v/>
      </c>
      <c r="L310" s="159" t="str">
        <f>IFERROR(_xlfn.XLOOKUP($A310,Raw_Data!$B:$B,Raw_Data!OZ:OZ),"")</f>
        <v/>
      </c>
      <c r="M310" s="159" t="str">
        <f>IFERROR(_xlfn.XLOOKUP($A310,Raw_Data!$B:$B,Raw_Data!PA:PA),"")</f>
        <v/>
      </c>
      <c r="N310" s="159" t="str">
        <f>IFERROR(_xlfn.XLOOKUP($A310,Raw_Data!$B:$B,Raw_Data!NQ:NQ),"")</f>
        <v/>
      </c>
      <c r="O310" s="160" t="str">
        <f>IFERROR(1-(SUMIF(PA!$B:$B,$A310,PA!$AI:$AI)/($AA310+SUMIF(PA!$B:$B,$A310,PA!$AI:$AI))),"")</f>
        <v/>
      </c>
      <c r="P310" s="160"/>
      <c r="Q310" s="161"/>
      <c r="R310" s="160" t="str">
        <f>IFERROR(1-(SUMIF(GA!$C:$C,$A310,GA!$X:$X)/($AA310+SUMIF(GA!$C:$C,$A310,GA!$X:$X))),"")</f>
        <v/>
      </c>
      <c r="S310" s="156"/>
      <c r="T310" s="161"/>
      <c r="U310" s="162" t="str">
        <f t="shared" si="17"/>
        <v/>
      </c>
      <c r="V310" s="162" t="str">
        <f>IFERROR(_xlfn.XLOOKUP($A310,Raw_Data!$B:$B,Raw_Data!$PE:$PE),"")</f>
        <v/>
      </c>
      <c r="W310" s="163" t="str">
        <f t="shared" si="19"/>
        <v/>
      </c>
      <c r="X310" s="155" t="str">
        <f>IFERROR(_xlfn.XLOOKUP($A310,Raw_Data!$B:$B,Raw_Data!$PB:$PB),"")</f>
        <v/>
      </c>
      <c r="Y310" s="155" t="str">
        <f>IFERROR(_xlfn.XLOOKUP($A310,Raw_Data!$B:$B,Raw_Data!$OU:$OU),"")</f>
        <v/>
      </c>
      <c r="Z310" s="155"/>
      <c r="AA310" s="155" t="str">
        <f>IFERROR(_xlfn.XLOOKUP($A310,Raw_Data!$B:$B,Raw_Data!$OU:$OU),"")</f>
        <v/>
      </c>
      <c r="AB310" s="155" t="str">
        <f>IFERROR(_xlfn.XLOOKUP($A310,Raw_Data!$B:$B,Raw_Data!$I:$I)/1000,"")</f>
        <v/>
      </c>
      <c r="AC310" s="164">
        <f>IFERROR(_xlfn.XLOOKUP($D310,'Modelling New'!$D:$D,'Modelling New'!$P:$P),"")</f>
        <v>4.4935483870967747</v>
      </c>
      <c r="AD310" s="155">
        <f>IFERROR(_xlfn.XLOOKUP($D310,'Modelling New'!$D:$D,'Modelling New'!$T:$T)*1000,"")</f>
        <v>338025.70740523847</v>
      </c>
      <c r="AE310" s="165">
        <f>IFERROR(_xlfn.XLOOKUP($D310,'Modelling New'!$D:$D,'Modelling New'!$O:$O),"")</f>
        <v>0.82374806024069347</v>
      </c>
      <c r="AF310" s="165">
        <f>IFERROR(_xlfn.XLOOKUP($D310,'Modelling New'!$D:$D,'Modelling New'!$W:$W),"")</f>
        <v>0.15423132364452771</v>
      </c>
      <c r="AG310" s="165">
        <f>IFERROR(_xlfn.XLOOKUP($D310,'Modelling New'!$D:$D,'Modelling New'!AE:AE),"")</f>
        <v>0.99750000000000005</v>
      </c>
      <c r="AH310" s="165">
        <f>IFERROR(_xlfn.XLOOKUP($D310,'Modelling New'!$D:$D,'Modelling New'!AF:AF),"")</f>
        <v>0.99750000000000005</v>
      </c>
      <c r="AI310" s="156"/>
      <c r="AJ310" s="156"/>
      <c r="AK310" s="156"/>
      <c r="AL310" s="156"/>
      <c r="AM310" s="156"/>
      <c r="AN310" s="166"/>
      <c r="AO310" s="163"/>
      <c r="AP310" s="163"/>
      <c r="AQ310" s="163"/>
      <c r="AR310" s="155">
        <f>IFERROR(_xlfn.XLOOKUP(Table13[[#This Row],[Month Year]],Modelling[Month],Modelling[Bugt_Capacity]),"")</f>
        <v>91.32</v>
      </c>
      <c r="AS310" s="155"/>
    </row>
    <row r="311" spans="1:45" x14ac:dyDescent="0.35">
      <c r="A311" s="154">
        <f t="shared" si="18"/>
        <v>46054</v>
      </c>
      <c r="B311" s="155">
        <f>YEAR(Table13[[#This Row],[Date]])+IF(MONTH(Table13[[#This Row],[Date]])&gt;=4,1,0)</f>
        <v>2026</v>
      </c>
      <c r="C311" s="156">
        <f>YEAR(Table13[[#This Row],[Date]])</f>
        <v>2026</v>
      </c>
      <c r="D311" s="157">
        <f>Table13[[#This Row],[Date]]-DAY(Table13[[#This Row],[Date]])+1</f>
        <v>46054</v>
      </c>
      <c r="E311" s="156">
        <f t="shared" ref="E311:E369" si="20">DAY(EOMONTH(A311,0))</f>
        <v>28</v>
      </c>
      <c r="F311" s="158" t="str">
        <f>IFERROR(_xlfn.XLOOKUP($A311,Raw_Data!$B:$B,Raw_Data!$OV:$OV),"")</f>
        <v/>
      </c>
      <c r="G311" s="159" t="str">
        <f>IFERROR(_xlfn.XLOOKUP($A311,Raw_Data!$B:$B,Raw_Data!$OW:$OW),"")</f>
        <v/>
      </c>
      <c r="H311" s="159"/>
      <c r="I311" s="159" t="str">
        <f>IFERROR(_xlfn.XLOOKUP($A311,Raw_Data!$B:$B,Raw_Data!$OX:$OX),"")</f>
        <v/>
      </c>
      <c r="J311" s="159"/>
      <c r="K311" s="159" t="str">
        <f>IFERROR(_xlfn.XLOOKUP($A311,Raw_Data!$B:$B,Raw_Data!NN:NN),"")</f>
        <v/>
      </c>
      <c r="L311" s="159" t="str">
        <f>IFERROR(_xlfn.XLOOKUP($A311,Raw_Data!$B:$B,Raw_Data!OZ:OZ),"")</f>
        <v/>
      </c>
      <c r="M311" s="159" t="str">
        <f>IFERROR(_xlfn.XLOOKUP($A311,Raw_Data!$B:$B,Raw_Data!PA:PA),"")</f>
        <v/>
      </c>
      <c r="N311" s="159" t="str">
        <f>IFERROR(_xlfn.XLOOKUP($A311,Raw_Data!$B:$B,Raw_Data!NQ:NQ),"")</f>
        <v/>
      </c>
      <c r="O311" s="160" t="str">
        <f>IFERROR(1-(SUMIF(PA!$B:$B,$A311,PA!$AI:$AI)/($AA311+SUMIF(PA!$B:$B,$A311,PA!$AI:$AI))),"")</f>
        <v/>
      </c>
      <c r="P311" s="160"/>
      <c r="Q311" s="161"/>
      <c r="R311" s="160" t="str">
        <f>IFERROR(1-(SUMIF(GA!$C:$C,$A311,GA!$X:$X)/($AA311+SUMIF(GA!$C:$C,$A311,GA!$X:$X))),"")</f>
        <v/>
      </c>
      <c r="S311" s="156"/>
      <c r="T311" s="161"/>
      <c r="U311" s="162" t="str">
        <f t="shared" ref="U311:U369" si="21">IFERROR(AA311/I311/AB311/1000,"")</f>
        <v/>
      </c>
      <c r="V311" s="162" t="str">
        <f>IFERROR(_xlfn.XLOOKUP($A311,Raw_Data!$B:$B,Raw_Data!$PE:$PE),"")</f>
        <v/>
      </c>
      <c r="W311" s="163" t="str">
        <f t="shared" si="19"/>
        <v/>
      </c>
      <c r="X311" s="155" t="str">
        <f>IFERROR(_xlfn.XLOOKUP($A311,Raw_Data!$B:$B,Raw_Data!$PB:$PB),"")</f>
        <v/>
      </c>
      <c r="Y311" s="155" t="str">
        <f>IFERROR(_xlfn.XLOOKUP($A311,Raw_Data!$B:$B,Raw_Data!$OU:$OU),"")</f>
        <v/>
      </c>
      <c r="Z311" s="155"/>
      <c r="AA311" s="155" t="str">
        <f>IFERROR(_xlfn.XLOOKUP($A311,Raw_Data!$B:$B,Raw_Data!$OU:$OU),"")</f>
        <v/>
      </c>
      <c r="AB311" s="155" t="str">
        <f>IFERROR(_xlfn.XLOOKUP($A311,Raw_Data!$B:$B,Raw_Data!$I:$I)/1000,"")</f>
        <v/>
      </c>
      <c r="AC311" s="164">
        <f>IFERROR(_xlfn.XLOOKUP($D311,'Modelling New'!$D:$D,'Modelling New'!$P:$P),"")</f>
        <v>4.7892857142857137</v>
      </c>
      <c r="AD311" s="155">
        <f>IFERROR(_xlfn.XLOOKUP($D311,'Modelling New'!$D:$D,'Modelling New'!$T:$T)*1000,"")</f>
        <v>354767.75319082354</v>
      </c>
      <c r="AE311" s="165">
        <f>IFERROR(_xlfn.XLOOKUP($D311,'Modelling New'!$D:$D,'Modelling New'!$O:$O),"")</f>
        <v>0.81116179612947148</v>
      </c>
      <c r="AF311" s="165">
        <f>IFERROR(_xlfn.XLOOKUP($D311,'Modelling New'!$D:$D,'Modelling New'!$W:$W),"")</f>
        <v>0.16187023342405077</v>
      </c>
      <c r="AG311" s="165">
        <f>IFERROR(_xlfn.XLOOKUP($D311,'Modelling New'!$D:$D,'Modelling New'!AE:AE),"")</f>
        <v>0.99750000000000005</v>
      </c>
      <c r="AH311" s="165">
        <f>IFERROR(_xlfn.XLOOKUP($D311,'Modelling New'!$D:$D,'Modelling New'!AF:AF),"")</f>
        <v>0.99750000000000005</v>
      </c>
      <c r="AI311" s="156"/>
      <c r="AJ311" s="156"/>
      <c r="AK311" s="156"/>
      <c r="AL311" s="156"/>
      <c r="AM311" s="156"/>
      <c r="AN311" s="166"/>
      <c r="AO311" s="163"/>
      <c r="AP311" s="163"/>
      <c r="AQ311" s="163"/>
      <c r="AR311" s="155">
        <f>IFERROR(_xlfn.XLOOKUP(Table13[[#This Row],[Month Year]],Modelling[Month],Modelling[Bugt_Capacity]),"")</f>
        <v>91.32</v>
      </c>
      <c r="AS311" s="155"/>
    </row>
    <row r="312" spans="1:45" x14ac:dyDescent="0.35">
      <c r="A312" s="154">
        <f t="shared" si="18"/>
        <v>46055</v>
      </c>
      <c r="B312" s="155">
        <f>YEAR(Table13[[#This Row],[Date]])+IF(MONTH(Table13[[#This Row],[Date]])&gt;=4,1,0)</f>
        <v>2026</v>
      </c>
      <c r="C312" s="156">
        <f>YEAR(Table13[[#This Row],[Date]])</f>
        <v>2026</v>
      </c>
      <c r="D312" s="157">
        <f>Table13[[#This Row],[Date]]-DAY(Table13[[#This Row],[Date]])+1</f>
        <v>46054</v>
      </c>
      <c r="E312" s="156">
        <f t="shared" si="20"/>
        <v>28</v>
      </c>
      <c r="F312" s="158" t="str">
        <f>IFERROR(_xlfn.XLOOKUP($A312,Raw_Data!$B:$B,Raw_Data!$OV:$OV),"")</f>
        <v/>
      </c>
      <c r="G312" s="159" t="str">
        <f>IFERROR(_xlfn.XLOOKUP($A312,Raw_Data!$B:$B,Raw_Data!$OW:$OW),"")</f>
        <v/>
      </c>
      <c r="H312" s="159"/>
      <c r="I312" s="159" t="str">
        <f>IFERROR(_xlfn.XLOOKUP($A312,Raw_Data!$B:$B,Raw_Data!$OX:$OX),"")</f>
        <v/>
      </c>
      <c r="J312" s="159"/>
      <c r="K312" s="159" t="str">
        <f>IFERROR(_xlfn.XLOOKUP($A312,Raw_Data!$B:$B,Raw_Data!NN:NN),"")</f>
        <v/>
      </c>
      <c r="L312" s="159" t="str">
        <f>IFERROR(_xlfn.XLOOKUP($A312,Raw_Data!$B:$B,Raw_Data!OZ:OZ),"")</f>
        <v/>
      </c>
      <c r="M312" s="159" t="str">
        <f>IFERROR(_xlfn.XLOOKUP($A312,Raw_Data!$B:$B,Raw_Data!PA:PA),"")</f>
        <v/>
      </c>
      <c r="N312" s="159" t="str">
        <f>IFERROR(_xlfn.XLOOKUP($A312,Raw_Data!$B:$B,Raw_Data!NQ:NQ),"")</f>
        <v/>
      </c>
      <c r="O312" s="160" t="str">
        <f>IFERROR(1-(SUMIF(PA!$B:$B,$A312,PA!$AI:$AI)/($AA312+SUMIF(PA!$B:$B,$A312,PA!$AI:$AI))),"")</f>
        <v/>
      </c>
      <c r="P312" s="160"/>
      <c r="Q312" s="161"/>
      <c r="R312" s="160" t="str">
        <f>IFERROR(1-(SUMIF(GA!$C:$C,$A312,GA!$X:$X)/($AA312+SUMIF(GA!$C:$C,$A312,GA!$X:$X))),"")</f>
        <v/>
      </c>
      <c r="S312" s="156"/>
      <c r="T312" s="161"/>
      <c r="U312" s="162" t="str">
        <f t="shared" si="21"/>
        <v/>
      </c>
      <c r="V312" s="162" t="str">
        <f>IFERROR(_xlfn.XLOOKUP($A312,Raw_Data!$B:$B,Raw_Data!$PE:$PE),"")</f>
        <v/>
      </c>
      <c r="W312" s="163" t="str">
        <f t="shared" si="19"/>
        <v/>
      </c>
      <c r="X312" s="155" t="str">
        <f>IFERROR(_xlfn.XLOOKUP($A312,Raw_Data!$B:$B,Raw_Data!$PB:$PB),"")</f>
        <v/>
      </c>
      <c r="Y312" s="155" t="str">
        <f>IFERROR(_xlfn.XLOOKUP($A312,Raw_Data!$B:$B,Raw_Data!$OU:$OU),"")</f>
        <v/>
      </c>
      <c r="Z312" s="155"/>
      <c r="AA312" s="155" t="str">
        <f>IFERROR(_xlfn.XLOOKUP($A312,Raw_Data!$B:$B,Raw_Data!$OU:$OU),"")</f>
        <v/>
      </c>
      <c r="AB312" s="155" t="str">
        <f>IFERROR(_xlfn.XLOOKUP($A312,Raw_Data!$B:$B,Raw_Data!$I:$I)/1000,"")</f>
        <v/>
      </c>
      <c r="AC312" s="164">
        <f>IFERROR(_xlfn.XLOOKUP($D312,'Modelling New'!$D:$D,'Modelling New'!$P:$P),"")</f>
        <v>4.7892857142857137</v>
      </c>
      <c r="AD312" s="155">
        <f>IFERROR(_xlfn.XLOOKUP($D312,'Modelling New'!$D:$D,'Modelling New'!$T:$T)*1000,"")</f>
        <v>354767.75319082354</v>
      </c>
      <c r="AE312" s="165">
        <f>IFERROR(_xlfn.XLOOKUP($D312,'Modelling New'!$D:$D,'Modelling New'!$O:$O),"")</f>
        <v>0.81116179612947148</v>
      </c>
      <c r="AF312" s="165">
        <f>IFERROR(_xlfn.XLOOKUP($D312,'Modelling New'!$D:$D,'Modelling New'!$W:$W),"")</f>
        <v>0.16187023342405077</v>
      </c>
      <c r="AG312" s="165">
        <f>IFERROR(_xlfn.XLOOKUP($D312,'Modelling New'!$D:$D,'Modelling New'!AE:AE),"")</f>
        <v>0.99750000000000005</v>
      </c>
      <c r="AH312" s="165">
        <f>IFERROR(_xlfn.XLOOKUP($D312,'Modelling New'!$D:$D,'Modelling New'!AF:AF),"")</f>
        <v>0.99750000000000005</v>
      </c>
      <c r="AI312" s="156"/>
      <c r="AJ312" s="156"/>
      <c r="AK312" s="156"/>
      <c r="AL312" s="156"/>
      <c r="AM312" s="156"/>
      <c r="AN312" s="166"/>
      <c r="AO312" s="163"/>
      <c r="AP312" s="163"/>
      <c r="AQ312" s="163"/>
      <c r="AR312" s="155">
        <f>IFERROR(_xlfn.XLOOKUP(Table13[[#This Row],[Month Year]],Modelling[Month],Modelling[Bugt_Capacity]),"")</f>
        <v>91.32</v>
      </c>
      <c r="AS312" s="155"/>
    </row>
    <row r="313" spans="1:45" x14ac:dyDescent="0.35">
      <c r="A313" s="154">
        <f t="shared" ref="A313:A369" si="22">A312+1</f>
        <v>46056</v>
      </c>
      <c r="B313" s="155">
        <f>YEAR(Table13[[#This Row],[Date]])+IF(MONTH(Table13[[#This Row],[Date]])&gt;=4,1,0)</f>
        <v>2026</v>
      </c>
      <c r="C313" s="156">
        <f>YEAR(Table13[[#This Row],[Date]])</f>
        <v>2026</v>
      </c>
      <c r="D313" s="157">
        <f>Table13[[#This Row],[Date]]-DAY(Table13[[#This Row],[Date]])+1</f>
        <v>46054</v>
      </c>
      <c r="E313" s="156">
        <f t="shared" si="20"/>
        <v>28</v>
      </c>
      <c r="F313" s="158" t="str">
        <f>IFERROR(_xlfn.XLOOKUP($A313,Raw_Data!$B:$B,Raw_Data!$OV:$OV),"")</f>
        <v/>
      </c>
      <c r="G313" s="159" t="str">
        <f>IFERROR(_xlfn.XLOOKUP($A313,Raw_Data!$B:$B,Raw_Data!$OW:$OW),"")</f>
        <v/>
      </c>
      <c r="H313" s="159"/>
      <c r="I313" s="159" t="str">
        <f>IFERROR(_xlfn.XLOOKUP($A313,Raw_Data!$B:$B,Raw_Data!$OX:$OX),"")</f>
        <v/>
      </c>
      <c r="J313" s="159"/>
      <c r="K313" s="159" t="str">
        <f>IFERROR(_xlfn.XLOOKUP($A313,Raw_Data!$B:$B,Raw_Data!NN:NN),"")</f>
        <v/>
      </c>
      <c r="L313" s="159" t="str">
        <f>IFERROR(_xlfn.XLOOKUP($A313,Raw_Data!$B:$B,Raw_Data!OZ:OZ),"")</f>
        <v/>
      </c>
      <c r="M313" s="159" t="str">
        <f>IFERROR(_xlfn.XLOOKUP($A313,Raw_Data!$B:$B,Raw_Data!PA:PA),"")</f>
        <v/>
      </c>
      <c r="N313" s="159" t="str">
        <f>IFERROR(_xlfn.XLOOKUP($A313,Raw_Data!$B:$B,Raw_Data!NQ:NQ),"")</f>
        <v/>
      </c>
      <c r="O313" s="160" t="str">
        <f>IFERROR(1-(SUMIF(PA!$B:$B,$A313,PA!$AI:$AI)/($AA313+SUMIF(PA!$B:$B,$A313,PA!$AI:$AI))),"")</f>
        <v/>
      </c>
      <c r="P313" s="160"/>
      <c r="Q313" s="161"/>
      <c r="R313" s="160" t="str">
        <f>IFERROR(1-(SUMIF(GA!$C:$C,$A313,GA!$X:$X)/($AA313+SUMIF(GA!$C:$C,$A313,GA!$X:$X))),"")</f>
        <v/>
      </c>
      <c r="S313" s="156"/>
      <c r="T313" s="161"/>
      <c r="U313" s="162" t="str">
        <f t="shared" si="21"/>
        <v/>
      </c>
      <c r="V313" s="162" t="str">
        <f>IFERROR(_xlfn.XLOOKUP($A313,Raw_Data!$B:$B,Raw_Data!$PE:$PE),"")</f>
        <v/>
      </c>
      <c r="W313" s="163" t="str">
        <f t="shared" si="19"/>
        <v/>
      </c>
      <c r="X313" s="155" t="str">
        <f>IFERROR(_xlfn.XLOOKUP($A313,Raw_Data!$B:$B,Raw_Data!$PB:$PB),"")</f>
        <v/>
      </c>
      <c r="Y313" s="155" t="str">
        <f>IFERROR(_xlfn.XLOOKUP($A313,Raw_Data!$B:$B,Raw_Data!$OU:$OU),"")</f>
        <v/>
      </c>
      <c r="Z313" s="155"/>
      <c r="AA313" s="155" t="str">
        <f>IFERROR(_xlfn.XLOOKUP($A313,Raw_Data!$B:$B,Raw_Data!$OU:$OU),"")</f>
        <v/>
      </c>
      <c r="AB313" s="155" t="str">
        <f>IFERROR(_xlfn.XLOOKUP($A313,Raw_Data!$B:$B,Raw_Data!$I:$I)/1000,"")</f>
        <v/>
      </c>
      <c r="AC313" s="164">
        <f>IFERROR(_xlfn.XLOOKUP($D313,'Modelling New'!$D:$D,'Modelling New'!$P:$P),"")</f>
        <v>4.7892857142857137</v>
      </c>
      <c r="AD313" s="155">
        <f>IFERROR(_xlfn.XLOOKUP($D313,'Modelling New'!$D:$D,'Modelling New'!$T:$T)*1000,"")</f>
        <v>354767.75319082354</v>
      </c>
      <c r="AE313" s="165">
        <f>IFERROR(_xlfn.XLOOKUP($D313,'Modelling New'!$D:$D,'Modelling New'!$O:$O),"")</f>
        <v>0.81116179612947148</v>
      </c>
      <c r="AF313" s="165">
        <f>IFERROR(_xlfn.XLOOKUP($D313,'Modelling New'!$D:$D,'Modelling New'!$W:$W),"")</f>
        <v>0.16187023342405077</v>
      </c>
      <c r="AG313" s="165">
        <f>IFERROR(_xlfn.XLOOKUP($D313,'Modelling New'!$D:$D,'Modelling New'!AE:AE),"")</f>
        <v>0.99750000000000005</v>
      </c>
      <c r="AH313" s="165">
        <f>IFERROR(_xlfn.XLOOKUP($D313,'Modelling New'!$D:$D,'Modelling New'!AF:AF),"")</f>
        <v>0.99750000000000005</v>
      </c>
      <c r="AI313" s="156"/>
      <c r="AJ313" s="156"/>
      <c r="AK313" s="156"/>
      <c r="AL313" s="156"/>
      <c r="AM313" s="156"/>
      <c r="AN313" s="166"/>
      <c r="AO313" s="163"/>
      <c r="AP313" s="163"/>
      <c r="AQ313" s="163"/>
      <c r="AR313" s="155">
        <f>IFERROR(_xlfn.XLOOKUP(Table13[[#This Row],[Month Year]],Modelling[Month],Modelling[Bugt_Capacity]),"")</f>
        <v>91.32</v>
      </c>
      <c r="AS313" s="155"/>
    </row>
    <row r="314" spans="1:45" x14ac:dyDescent="0.35">
      <c r="A314" s="154">
        <f t="shared" si="22"/>
        <v>46057</v>
      </c>
      <c r="B314" s="155">
        <f>YEAR(Table13[[#This Row],[Date]])+IF(MONTH(Table13[[#This Row],[Date]])&gt;=4,1,0)</f>
        <v>2026</v>
      </c>
      <c r="C314" s="156">
        <f>YEAR(Table13[[#This Row],[Date]])</f>
        <v>2026</v>
      </c>
      <c r="D314" s="157">
        <f>Table13[[#This Row],[Date]]-DAY(Table13[[#This Row],[Date]])+1</f>
        <v>46054</v>
      </c>
      <c r="E314" s="156">
        <f t="shared" si="20"/>
        <v>28</v>
      </c>
      <c r="F314" s="158" t="str">
        <f>IFERROR(_xlfn.XLOOKUP($A314,Raw_Data!$B:$B,Raw_Data!$OV:$OV),"")</f>
        <v/>
      </c>
      <c r="G314" s="159" t="str">
        <f>IFERROR(_xlfn.XLOOKUP($A314,Raw_Data!$B:$B,Raw_Data!$OW:$OW),"")</f>
        <v/>
      </c>
      <c r="H314" s="159"/>
      <c r="I314" s="159" t="str">
        <f>IFERROR(_xlfn.XLOOKUP($A314,Raw_Data!$B:$B,Raw_Data!$OX:$OX),"")</f>
        <v/>
      </c>
      <c r="J314" s="159"/>
      <c r="K314" s="159" t="str">
        <f>IFERROR(_xlfn.XLOOKUP($A314,Raw_Data!$B:$B,Raw_Data!NN:NN),"")</f>
        <v/>
      </c>
      <c r="L314" s="159" t="str">
        <f>IFERROR(_xlfn.XLOOKUP($A314,Raw_Data!$B:$B,Raw_Data!OZ:OZ),"")</f>
        <v/>
      </c>
      <c r="M314" s="159" t="str">
        <f>IFERROR(_xlfn.XLOOKUP($A314,Raw_Data!$B:$B,Raw_Data!PA:PA),"")</f>
        <v/>
      </c>
      <c r="N314" s="159" t="str">
        <f>IFERROR(_xlfn.XLOOKUP($A314,Raw_Data!$B:$B,Raw_Data!NQ:NQ),"")</f>
        <v/>
      </c>
      <c r="O314" s="160" t="str">
        <f>IFERROR(1-(SUMIF(PA!$B:$B,$A314,PA!$AI:$AI)/($AA314+SUMIF(PA!$B:$B,$A314,PA!$AI:$AI))),"")</f>
        <v/>
      </c>
      <c r="P314" s="160"/>
      <c r="Q314" s="161"/>
      <c r="R314" s="160" t="str">
        <f>IFERROR(1-(SUMIF(GA!$C:$C,$A314,GA!$X:$X)/($AA314+SUMIF(GA!$C:$C,$A314,GA!$X:$X))),"")</f>
        <v/>
      </c>
      <c r="S314" s="156"/>
      <c r="T314" s="161"/>
      <c r="U314" s="162" t="str">
        <f t="shared" si="21"/>
        <v/>
      </c>
      <c r="V314" s="162" t="str">
        <f>IFERROR(_xlfn.XLOOKUP($A314,Raw_Data!$B:$B,Raw_Data!$PE:$PE),"")</f>
        <v/>
      </c>
      <c r="W314" s="163" t="str">
        <f t="shared" si="19"/>
        <v/>
      </c>
      <c r="X314" s="155" t="str">
        <f>IFERROR(_xlfn.XLOOKUP($A314,Raw_Data!$B:$B,Raw_Data!$PB:$PB),"")</f>
        <v/>
      </c>
      <c r="Y314" s="155" t="str">
        <f>IFERROR(_xlfn.XLOOKUP($A314,Raw_Data!$B:$B,Raw_Data!$OU:$OU),"")</f>
        <v/>
      </c>
      <c r="Z314" s="155"/>
      <c r="AA314" s="155" t="str">
        <f>IFERROR(_xlfn.XLOOKUP($A314,Raw_Data!$B:$B,Raw_Data!$OU:$OU),"")</f>
        <v/>
      </c>
      <c r="AB314" s="155" t="str">
        <f>IFERROR(_xlfn.XLOOKUP($A314,Raw_Data!$B:$B,Raw_Data!$I:$I)/1000,"")</f>
        <v/>
      </c>
      <c r="AC314" s="164">
        <f>IFERROR(_xlfn.XLOOKUP($D314,'Modelling New'!$D:$D,'Modelling New'!$P:$P),"")</f>
        <v>4.7892857142857137</v>
      </c>
      <c r="AD314" s="155">
        <f>IFERROR(_xlfn.XLOOKUP($D314,'Modelling New'!$D:$D,'Modelling New'!$T:$T)*1000,"")</f>
        <v>354767.75319082354</v>
      </c>
      <c r="AE314" s="165">
        <f>IFERROR(_xlfn.XLOOKUP($D314,'Modelling New'!$D:$D,'Modelling New'!$O:$O),"")</f>
        <v>0.81116179612947148</v>
      </c>
      <c r="AF314" s="165">
        <f>IFERROR(_xlfn.XLOOKUP($D314,'Modelling New'!$D:$D,'Modelling New'!$W:$W),"")</f>
        <v>0.16187023342405077</v>
      </c>
      <c r="AG314" s="165">
        <f>IFERROR(_xlfn.XLOOKUP($D314,'Modelling New'!$D:$D,'Modelling New'!AE:AE),"")</f>
        <v>0.99750000000000005</v>
      </c>
      <c r="AH314" s="165">
        <f>IFERROR(_xlfn.XLOOKUP($D314,'Modelling New'!$D:$D,'Modelling New'!AF:AF),"")</f>
        <v>0.99750000000000005</v>
      </c>
      <c r="AI314" s="156"/>
      <c r="AJ314" s="156"/>
      <c r="AK314" s="156"/>
      <c r="AL314" s="156"/>
      <c r="AM314" s="156"/>
      <c r="AN314" s="166"/>
      <c r="AO314" s="163"/>
      <c r="AP314" s="163"/>
      <c r="AQ314" s="163"/>
      <c r="AR314" s="155">
        <f>IFERROR(_xlfn.XLOOKUP(Table13[[#This Row],[Month Year]],Modelling[Month],Modelling[Bugt_Capacity]),"")</f>
        <v>91.32</v>
      </c>
      <c r="AS314" s="155"/>
    </row>
    <row r="315" spans="1:45" x14ac:dyDescent="0.35">
      <c r="A315" s="154">
        <f t="shared" si="22"/>
        <v>46058</v>
      </c>
      <c r="B315" s="155">
        <f>YEAR(Table13[[#This Row],[Date]])+IF(MONTH(Table13[[#This Row],[Date]])&gt;=4,1,0)</f>
        <v>2026</v>
      </c>
      <c r="C315" s="156">
        <f>YEAR(Table13[[#This Row],[Date]])</f>
        <v>2026</v>
      </c>
      <c r="D315" s="157">
        <f>Table13[[#This Row],[Date]]-DAY(Table13[[#This Row],[Date]])+1</f>
        <v>46054</v>
      </c>
      <c r="E315" s="156">
        <f t="shared" si="20"/>
        <v>28</v>
      </c>
      <c r="F315" s="158" t="str">
        <f>IFERROR(_xlfn.XLOOKUP($A315,Raw_Data!$B:$B,Raw_Data!$OV:$OV),"")</f>
        <v/>
      </c>
      <c r="G315" s="159" t="str">
        <f>IFERROR(_xlfn.XLOOKUP($A315,Raw_Data!$B:$B,Raw_Data!$OW:$OW),"")</f>
        <v/>
      </c>
      <c r="H315" s="159"/>
      <c r="I315" s="159" t="str">
        <f>IFERROR(_xlfn.XLOOKUP($A315,Raw_Data!$B:$B,Raw_Data!$OX:$OX),"")</f>
        <v/>
      </c>
      <c r="J315" s="159"/>
      <c r="K315" s="159" t="str">
        <f>IFERROR(_xlfn.XLOOKUP($A315,Raw_Data!$B:$B,Raw_Data!NN:NN),"")</f>
        <v/>
      </c>
      <c r="L315" s="159" t="str">
        <f>IFERROR(_xlfn.XLOOKUP($A315,Raw_Data!$B:$B,Raw_Data!OZ:OZ),"")</f>
        <v/>
      </c>
      <c r="M315" s="159" t="str">
        <f>IFERROR(_xlfn.XLOOKUP($A315,Raw_Data!$B:$B,Raw_Data!PA:PA),"")</f>
        <v/>
      </c>
      <c r="N315" s="159" t="str">
        <f>IFERROR(_xlfn.XLOOKUP($A315,Raw_Data!$B:$B,Raw_Data!NQ:NQ),"")</f>
        <v/>
      </c>
      <c r="O315" s="160" t="str">
        <f>IFERROR(1-(SUMIF(PA!$B:$B,$A315,PA!$AI:$AI)/($AA315+SUMIF(PA!$B:$B,$A315,PA!$AI:$AI))),"")</f>
        <v/>
      </c>
      <c r="P315" s="160"/>
      <c r="Q315" s="161"/>
      <c r="R315" s="160" t="str">
        <f>IFERROR(1-(SUMIF(GA!$C:$C,$A315,GA!$X:$X)/($AA315+SUMIF(GA!$C:$C,$A315,GA!$X:$X))),"")</f>
        <v/>
      </c>
      <c r="S315" s="156"/>
      <c r="T315" s="161"/>
      <c r="U315" s="162" t="str">
        <f t="shared" si="21"/>
        <v/>
      </c>
      <c r="V315" s="162" t="str">
        <f>IFERROR(_xlfn.XLOOKUP($A315,Raw_Data!$B:$B,Raw_Data!$PE:$PE),"")</f>
        <v/>
      </c>
      <c r="W315" s="163" t="str">
        <f t="shared" si="19"/>
        <v/>
      </c>
      <c r="X315" s="155" t="str">
        <f>IFERROR(_xlfn.XLOOKUP($A315,Raw_Data!$B:$B,Raw_Data!$PB:$PB),"")</f>
        <v/>
      </c>
      <c r="Y315" s="155" t="str">
        <f>IFERROR(_xlfn.XLOOKUP($A315,Raw_Data!$B:$B,Raw_Data!$OU:$OU),"")</f>
        <v/>
      </c>
      <c r="Z315" s="155"/>
      <c r="AA315" s="155" t="str">
        <f>IFERROR(_xlfn.XLOOKUP($A315,Raw_Data!$B:$B,Raw_Data!$OU:$OU),"")</f>
        <v/>
      </c>
      <c r="AB315" s="155" t="str">
        <f>IFERROR(_xlfn.XLOOKUP($A315,Raw_Data!$B:$B,Raw_Data!$I:$I)/1000,"")</f>
        <v/>
      </c>
      <c r="AC315" s="164">
        <f>IFERROR(_xlfn.XLOOKUP($D315,'Modelling New'!$D:$D,'Modelling New'!$P:$P),"")</f>
        <v>4.7892857142857137</v>
      </c>
      <c r="AD315" s="155">
        <f>IFERROR(_xlfn.XLOOKUP($D315,'Modelling New'!$D:$D,'Modelling New'!$T:$T)*1000,"")</f>
        <v>354767.75319082354</v>
      </c>
      <c r="AE315" s="165">
        <f>IFERROR(_xlfn.XLOOKUP($D315,'Modelling New'!$D:$D,'Modelling New'!$O:$O),"")</f>
        <v>0.81116179612947148</v>
      </c>
      <c r="AF315" s="165">
        <f>IFERROR(_xlfn.XLOOKUP($D315,'Modelling New'!$D:$D,'Modelling New'!$W:$W),"")</f>
        <v>0.16187023342405077</v>
      </c>
      <c r="AG315" s="165">
        <f>IFERROR(_xlfn.XLOOKUP($D315,'Modelling New'!$D:$D,'Modelling New'!AE:AE),"")</f>
        <v>0.99750000000000005</v>
      </c>
      <c r="AH315" s="165">
        <f>IFERROR(_xlfn.XLOOKUP($D315,'Modelling New'!$D:$D,'Modelling New'!AF:AF),"")</f>
        <v>0.99750000000000005</v>
      </c>
      <c r="AI315" s="156"/>
      <c r="AJ315" s="156"/>
      <c r="AK315" s="156"/>
      <c r="AL315" s="156"/>
      <c r="AM315" s="156"/>
      <c r="AN315" s="166"/>
      <c r="AO315" s="163"/>
      <c r="AP315" s="163"/>
      <c r="AQ315" s="163"/>
      <c r="AR315" s="155">
        <f>IFERROR(_xlfn.XLOOKUP(Table13[[#This Row],[Month Year]],Modelling[Month],Modelling[Bugt_Capacity]),"")</f>
        <v>91.32</v>
      </c>
      <c r="AS315" s="155"/>
    </row>
    <row r="316" spans="1:45" x14ac:dyDescent="0.35">
      <c r="A316" s="154">
        <f t="shared" si="22"/>
        <v>46059</v>
      </c>
      <c r="B316" s="155">
        <f>YEAR(Table13[[#This Row],[Date]])+IF(MONTH(Table13[[#This Row],[Date]])&gt;=4,1,0)</f>
        <v>2026</v>
      </c>
      <c r="C316" s="156">
        <f>YEAR(Table13[[#This Row],[Date]])</f>
        <v>2026</v>
      </c>
      <c r="D316" s="157">
        <f>Table13[[#This Row],[Date]]-DAY(Table13[[#This Row],[Date]])+1</f>
        <v>46054</v>
      </c>
      <c r="E316" s="156">
        <f t="shared" si="20"/>
        <v>28</v>
      </c>
      <c r="F316" s="158" t="str">
        <f>IFERROR(_xlfn.XLOOKUP($A316,Raw_Data!$B:$B,Raw_Data!$OV:$OV),"")</f>
        <v/>
      </c>
      <c r="G316" s="159" t="str">
        <f>IFERROR(_xlfn.XLOOKUP($A316,Raw_Data!$B:$B,Raw_Data!$OW:$OW),"")</f>
        <v/>
      </c>
      <c r="H316" s="159"/>
      <c r="I316" s="159" t="str">
        <f>IFERROR(_xlfn.XLOOKUP($A316,Raw_Data!$B:$B,Raw_Data!$OX:$OX),"")</f>
        <v/>
      </c>
      <c r="J316" s="159"/>
      <c r="K316" s="159" t="str">
        <f>IFERROR(_xlfn.XLOOKUP($A316,Raw_Data!$B:$B,Raw_Data!NN:NN),"")</f>
        <v/>
      </c>
      <c r="L316" s="159" t="str">
        <f>IFERROR(_xlfn.XLOOKUP($A316,Raw_Data!$B:$B,Raw_Data!OZ:OZ),"")</f>
        <v/>
      </c>
      <c r="M316" s="159" t="str">
        <f>IFERROR(_xlfn.XLOOKUP($A316,Raw_Data!$B:$B,Raw_Data!PA:PA),"")</f>
        <v/>
      </c>
      <c r="N316" s="159" t="str">
        <f>IFERROR(_xlfn.XLOOKUP($A316,Raw_Data!$B:$B,Raw_Data!NQ:NQ),"")</f>
        <v/>
      </c>
      <c r="O316" s="160" t="str">
        <f>IFERROR(1-(SUMIF(PA!$B:$B,$A316,PA!$AI:$AI)/($AA316+SUMIF(PA!$B:$B,$A316,PA!$AI:$AI))),"")</f>
        <v/>
      </c>
      <c r="P316" s="160"/>
      <c r="Q316" s="161"/>
      <c r="R316" s="160" t="str">
        <f>IFERROR(1-(SUMIF(GA!$C:$C,$A316,GA!$X:$X)/($AA316+SUMIF(GA!$C:$C,$A316,GA!$X:$X))),"")</f>
        <v/>
      </c>
      <c r="S316" s="156"/>
      <c r="T316" s="161"/>
      <c r="U316" s="162" t="str">
        <f t="shared" si="21"/>
        <v/>
      </c>
      <c r="V316" s="162" t="str">
        <f>IFERROR(_xlfn.XLOOKUP($A316,Raw_Data!$B:$B,Raw_Data!$PE:$PE),"")</f>
        <v/>
      </c>
      <c r="W316" s="163" t="str">
        <f t="shared" si="19"/>
        <v/>
      </c>
      <c r="X316" s="155" t="str">
        <f>IFERROR(_xlfn.XLOOKUP($A316,Raw_Data!$B:$B,Raw_Data!$PB:$PB),"")</f>
        <v/>
      </c>
      <c r="Y316" s="155" t="str">
        <f>IFERROR(_xlfn.XLOOKUP($A316,Raw_Data!$B:$B,Raw_Data!$OU:$OU),"")</f>
        <v/>
      </c>
      <c r="Z316" s="155"/>
      <c r="AA316" s="155" t="str">
        <f>IFERROR(_xlfn.XLOOKUP($A316,Raw_Data!$B:$B,Raw_Data!$OU:$OU),"")</f>
        <v/>
      </c>
      <c r="AB316" s="155" t="str">
        <f>IFERROR(_xlfn.XLOOKUP($A316,Raw_Data!$B:$B,Raw_Data!$I:$I)/1000,"")</f>
        <v/>
      </c>
      <c r="AC316" s="164">
        <f>IFERROR(_xlfn.XLOOKUP($D316,'Modelling New'!$D:$D,'Modelling New'!$P:$P),"")</f>
        <v>4.7892857142857137</v>
      </c>
      <c r="AD316" s="155">
        <f>IFERROR(_xlfn.XLOOKUP($D316,'Modelling New'!$D:$D,'Modelling New'!$T:$T)*1000,"")</f>
        <v>354767.75319082354</v>
      </c>
      <c r="AE316" s="165">
        <f>IFERROR(_xlfn.XLOOKUP($D316,'Modelling New'!$D:$D,'Modelling New'!$O:$O),"")</f>
        <v>0.81116179612947148</v>
      </c>
      <c r="AF316" s="165">
        <f>IFERROR(_xlfn.XLOOKUP($D316,'Modelling New'!$D:$D,'Modelling New'!$W:$W),"")</f>
        <v>0.16187023342405077</v>
      </c>
      <c r="AG316" s="165">
        <f>IFERROR(_xlfn.XLOOKUP($D316,'Modelling New'!$D:$D,'Modelling New'!AE:AE),"")</f>
        <v>0.99750000000000005</v>
      </c>
      <c r="AH316" s="165">
        <f>IFERROR(_xlfn.XLOOKUP($D316,'Modelling New'!$D:$D,'Modelling New'!AF:AF),"")</f>
        <v>0.99750000000000005</v>
      </c>
      <c r="AI316" s="156"/>
      <c r="AJ316" s="156"/>
      <c r="AK316" s="156"/>
      <c r="AL316" s="156"/>
      <c r="AM316" s="156"/>
      <c r="AN316" s="166"/>
      <c r="AO316" s="163"/>
      <c r="AP316" s="163"/>
      <c r="AQ316" s="163"/>
      <c r="AR316" s="155">
        <f>IFERROR(_xlfn.XLOOKUP(Table13[[#This Row],[Month Year]],Modelling[Month],Modelling[Bugt_Capacity]),"")</f>
        <v>91.32</v>
      </c>
      <c r="AS316" s="155"/>
    </row>
    <row r="317" spans="1:45" x14ac:dyDescent="0.35">
      <c r="A317" s="154">
        <f t="shared" si="22"/>
        <v>46060</v>
      </c>
      <c r="B317" s="155">
        <f>YEAR(Table13[[#This Row],[Date]])+IF(MONTH(Table13[[#This Row],[Date]])&gt;=4,1,0)</f>
        <v>2026</v>
      </c>
      <c r="C317" s="156">
        <f>YEAR(Table13[[#This Row],[Date]])</f>
        <v>2026</v>
      </c>
      <c r="D317" s="157">
        <f>Table13[[#This Row],[Date]]-DAY(Table13[[#This Row],[Date]])+1</f>
        <v>46054</v>
      </c>
      <c r="E317" s="156">
        <f t="shared" si="20"/>
        <v>28</v>
      </c>
      <c r="F317" s="158" t="str">
        <f>IFERROR(_xlfn.XLOOKUP($A317,Raw_Data!$B:$B,Raw_Data!$OV:$OV),"")</f>
        <v/>
      </c>
      <c r="G317" s="159" t="str">
        <f>IFERROR(_xlfn.XLOOKUP($A317,Raw_Data!$B:$B,Raw_Data!$OW:$OW),"")</f>
        <v/>
      </c>
      <c r="H317" s="159"/>
      <c r="I317" s="159" t="str">
        <f>IFERROR(_xlfn.XLOOKUP($A317,Raw_Data!$B:$B,Raw_Data!$OX:$OX),"")</f>
        <v/>
      </c>
      <c r="J317" s="159"/>
      <c r="K317" s="159" t="str">
        <f>IFERROR(_xlfn.XLOOKUP($A317,Raw_Data!$B:$B,Raw_Data!NN:NN),"")</f>
        <v/>
      </c>
      <c r="L317" s="159" t="str">
        <f>IFERROR(_xlfn.XLOOKUP($A317,Raw_Data!$B:$B,Raw_Data!OZ:OZ),"")</f>
        <v/>
      </c>
      <c r="M317" s="159" t="str">
        <f>IFERROR(_xlfn.XLOOKUP($A317,Raw_Data!$B:$B,Raw_Data!PA:PA),"")</f>
        <v/>
      </c>
      <c r="N317" s="159" t="str">
        <f>IFERROR(_xlfn.XLOOKUP($A317,Raw_Data!$B:$B,Raw_Data!NQ:NQ),"")</f>
        <v/>
      </c>
      <c r="O317" s="160" t="str">
        <f>IFERROR(1-(SUMIF(PA!$B:$B,$A317,PA!$AI:$AI)/($AA317+SUMIF(PA!$B:$B,$A317,PA!$AI:$AI))),"")</f>
        <v/>
      </c>
      <c r="P317" s="160"/>
      <c r="Q317" s="161"/>
      <c r="R317" s="160" t="str">
        <f>IFERROR(1-(SUMIF(GA!$C:$C,$A317,GA!$X:$X)/($AA317+SUMIF(GA!$C:$C,$A317,GA!$X:$X))),"")</f>
        <v/>
      </c>
      <c r="S317" s="156"/>
      <c r="T317" s="161"/>
      <c r="U317" s="162" t="str">
        <f t="shared" si="21"/>
        <v/>
      </c>
      <c r="V317" s="162" t="str">
        <f>IFERROR(_xlfn.XLOOKUP($A317,Raw_Data!$B:$B,Raw_Data!$PE:$PE),"")</f>
        <v/>
      </c>
      <c r="W317" s="163" t="str">
        <f t="shared" si="19"/>
        <v/>
      </c>
      <c r="X317" s="155" t="str">
        <f>IFERROR(_xlfn.XLOOKUP($A317,Raw_Data!$B:$B,Raw_Data!$PB:$PB),"")</f>
        <v/>
      </c>
      <c r="Y317" s="155" t="str">
        <f>IFERROR(_xlfn.XLOOKUP($A317,Raw_Data!$B:$B,Raw_Data!$OU:$OU),"")</f>
        <v/>
      </c>
      <c r="Z317" s="155"/>
      <c r="AA317" s="155" t="str">
        <f>IFERROR(_xlfn.XLOOKUP($A317,Raw_Data!$B:$B,Raw_Data!$OU:$OU),"")</f>
        <v/>
      </c>
      <c r="AB317" s="155" t="str">
        <f>IFERROR(_xlfn.XLOOKUP($A317,Raw_Data!$B:$B,Raw_Data!$I:$I)/1000,"")</f>
        <v/>
      </c>
      <c r="AC317" s="164">
        <f>IFERROR(_xlfn.XLOOKUP($D317,'Modelling New'!$D:$D,'Modelling New'!$P:$P),"")</f>
        <v>4.7892857142857137</v>
      </c>
      <c r="AD317" s="155">
        <f>IFERROR(_xlfn.XLOOKUP($D317,'Modelling New'!$D:$D,'Modelling New'!$T:$T)*1000,"")</f>
        <v>354767.75319082354</v>
      </c>
      <c r="AE317" s="165">
        <f>IFERROR(_xlfn.XLOOKUP($D317,'Modelling New'!$D:$D,'Modelling New'!$O:$O),"")</f>
        <v>0.81116179612947148</v>
      </c>
      <c r="AF317" s="165">
        <f>IFERROR(_xlfn.XLOOKUP($D317,'Modelling New'!$D:$D,'Modelling New'!$W:$W),"")</f>
        <v>0.16187023342405077</v>
      </c>
      <c r="AG317" s="165">
        <f>IFERROR(_xlfn.XLOOKUP($D317,'Modelling New'!$D:$D,'Modelling New'!AE:AE),"")</f>
        <v>0.99750000000000005</v>
      </c>
      <c r="AH317" s="165">
        <f>IFERROR(_xlfn.XLOOKUP($D317,'Modelling New'!$D:$D,'Modelling New'!AF:AF),"")</f>
        <v>0.99750000000000005</v>
      </c>
      <c r="AI317" s="156"/>
      <c r="AJ317" s="156"/>
      <c r="AK317" s="156"/>
      <c r="AL317" s="156"/>
      <c r="AM317" s="156"/>
      <c r="AN317" s="166"/>
      <c r="AO317" s="163"/>
      <c r="AP317" s="163"/>
      <c r="AQ317" s="163"/>
      <c r="AR317" s="155">
        <f>IFERROR(_xlfn.XLOOKUP(Table13[[#This Row],[Month Year]],Modelling[Month],Modelling[Bugt_Capacity]),"")</f>
        <v>91.32</v>
      </c>
      <c r="AS317" s="155"/>
    </row>
    <row r="318" spans="1:45" x14ac:dyDescent="0.35">
      <c r="A318" s="154">
        <f t="shared" si="22"/>
        <v>46061</v>
      </c>
      <c r="B318" s="155">
        <f>YEAR(Table13[[#This Row],[Date]])+IF(MONTH(Table13[[#This Row],[Date]])&gt;=4,1,0)</f>
        <v>2026</v>
      </c>
      <c r="C318" s="156">
        <f>YEAR(Table13[[#This Row],[Date]])</f>
        <v>2026</v>
      </c>
      <c r="D318" s="157">
        <f>Table13[[#This Row],[Date]]-DAY(Table13[[#This Row],[Date]])+1</f>
        <v>46054</v>
      </c>
      <c r="E318" s="156">
        <f t="shared" si="20"/>
        <v>28</v>
      </c>
      <c r="F318" s="158" t="str">
        <f>IFERROR(_xlfn.XLOOKUP($A318,Raw_Data!$B:$B,Raw_Data!$OV:$OV),"")</f>
        <v/>
      </c>
      <c r="G318" s="159" t="str">
        <f>IFERROR(_xlfn.XLOOKUP($A318,Raw_Data!$B:$B,Raw_Data!$OW:$OW),"")</f>
        <v/>
      </c>
      <c r="H318" s="159"/>
      <c r="I318" s="159" t="str">
        <f>IFERROR(_xlfn.XLOOKUP($A318,Raw_Data!$B:$B,Raw_Data!$OX:$OX),"")</f>
        <v/>
      </c>
      <c r="J318" s="159"/>
      <c r="K318" s="159" t="str">
        <f>IFERROR(_xlfn.XLOOKUP($A318,Raw_Data!$B:$B,Raw_Data!NN:NN),"")</f>
        <v/>
      </c>
      <c r="L318" s="159" t="str">
        <f>IFERROR(_xlfn.XLOOKUP($A318,Raw_Data!$B:$B,Raw_Data!OZ:OZ),"")</f>
        <v/>
      </c>
      <c r="M318" s="159" t="str">
        <f>IFERROR(_xlfn.XLOOKUP($A318,Raw_Data!$B:$B,Raw_Data!PA:PA),"")</f>
        <v/>
      </c>
      <c r="N318" s="159" t="str">
        <f>IFERROR(_xlfn.XLOOKUP($A318,Raw_Data!$B:$B,Raw_Data!NQ:NQ),"")</f>
        <v/>
      </c>
      <c r="O318" s="160" t="str">
        <f>IFERROR(1-(SUMIF(PA!$B:$B,$A318,PA!$AI:$AI)/($AA318+SUMIF(PA!$B:$B,$A318,PA!$AI:$AI))),"")</f>
        <v/>
      </c>
      <c r="P318" s="160"/>
      <c r="Q318" s="161"/>
      <c r="R318" s="160" t="str">
        <f>IFERROR(1-(SUMIF(GA!$C:$C,$A318,GA!$X:$X)/($AA318+SUMIF(GA!$C:$C,$A318,GA!$X:$X))),"")</f>
        <v/>
      </c>
      <c r="S318" s="156"/>
      <c r="T318" s="161"/>
      <c r="U318" s="162" t="str">
        <f t="shared" si="21"/>
        <v/>
      </c>
      <c r="V318" s="162" t="str">
        <f>IFERROR(_xlfn.XLOOKUP($A318,Raw_Data!$B:$B,Raw_Data!$PE:$PE),"")</f>
        <v/>
      </c>
      <c r="W318" s="163" t="str">
        <f t="shared" si="19"/>
        <v/>
      </c>
      <c r="X318" s="155" t="str">
        <f>IFERROR(_xlfn.XLOOKUP($A318,Raw_Data!$B:$B,Raw_Data!$PB:$PB),"")</f>
        <v/>
      </c>
      <c r="Y318" s="155" t="str">
        <f>IFERROR(_xlfn.XLOOKUP($A318,Raw_Data!$B:$B,Raw_Data!$OU:$OU),"")</f>
        <v/>
      </c>
      <c r="Z318" s="155"/>
      <c r="AA318" s="155" t="str">
        <f>IFERROR(_xlfn.XLOOKUP($A318,Raw_Data!$B:$B,Raw_Data!$OU:$OU),"")</f>
        <v/>
      </c>
      <c r="AB318" s="155" t="str">
        <f>IFERROR(_xlfn.XLOOKUP($A318,Raw_Data!$B:$B,Raw_Data!$I:$I)/1000,"")</f>
        <v/>
      </c>
      <c r="AC318" s="164">
        <f>IFERROR(_xlfn.XLOOKUP($D318,'Modelling New'!$D:$D,'Modelling New'!$P:$P),"")</f>
        <v>4.7892857142857137</v>
      </c>
      <c r="AD318" s="155">
        <f>IFERROR(_xlfn.XLOOKUP($D318,'Modelling New'!$D:$D,'Modelling New'!$T:$T)*1000,"")</f>
        <v>354767.75319082354</v>
      </c>
      <c r="AE318" s="165">
        <f>IFERROR(_xlfn.XLOOKUP($D318,'Modelling New'!$D:$D,'Modelling New'!$O:$O),"")</f>
        <v>0.81116179612947148</v>
      </c>
      <c r="AF318" s="165">
        <f>IFERROR(_xlfn.XLOOKUP($D318,'Modelling New'!$D:$D,'Modelling New'!$W:$W),"")</f>
        <v>0.16187023342405077</v>
      </c>
      <c r="AG318" s="165">
        <f>IFERROR(_xlfn.XLOOKUP($D318,'Modelling New'!$D:$D,'Modelling New'!AE:AE),"")</f>
        <v>0.99750000000000005</v>
      </c>
      <c r="AH318" s="165">
        <f>IFERROR(_xlfn.XLOOKUP($D318,'Modelling New'!$D:$D,'Modelling New'!AF:AF),"")</f>
        <v>0.99750000000000005</v>
      </c>
      <c r="AI318" s="156"/>
      <c r="AJ318" s="156"/>
      <c r="AK318" s="156"/>
      <c r="AL318" s="156"/>
      <c r="AM318" s="156"/>
      <c r="AN318" s="166"/>
      <c r="AO318" s="163"/>
      <c r="AP318" s="163"/>
      <c r="AQ318" s="163"/>
      <c r="AR318" s="155">
        <f>IFERROR(_xlfn.XLOOKUP(Table13[[#This Row],[Month Year]],Modelling[Month],Modelling[Bugt_Capacity]),"")</f>
        <v>91.32</v>
      </c>
      <c r="AS318" s="155"/>
    </row>
    <row r="319" spans="1:45" x14ac:dyDescent="0.35">
      <c r="A319" s="154">
        <f t="shared" si="22"/>
        <v>46062</v>
      </c>
      <c r="B319" s="155">
        <f>YEAR(Table13[[#This Row],[Date]])+IF(MONTH(Table13[[#This Row],[Date]])&gt;=4,1,0)</f>
        <v>2026</v>
      </c>
      <c r="C319" s="156">
        <f>YEAR(Table13[[#This Row],[Date]])</f>
        <v>2026</v>
      </c>
      <c r="D319" s="157">
        <f>Table13[[#This Row],[Date]]-DAY(Table13[[#This Row],[Date]])+1</f>
        <v>46054</v>
      </c>
      <c r="E319" s="156">
        <f t="shared" si="20"/>
        <v>28</v>
      </c>
      <c r="F319" s="158" t="str">
        <f>IFERROR(_xlfn.XLOOKUP($A319,Raw_Data!$B:$B,Raw_Data!$OV:$OV),"")</f>
        <v/>
      </c>
      <c r="G319" s="159" t="str">
        <f>IFERROR(_xlfn.XLOOKUP($A319,Raw_Data!$B:$B,Raw_Data!$OW:$OW),"")</f>
        <v/>
      </c>
      <c r="H319" s="159"/>
      <c r="I319" s="159" t="str">
        <f>IFERROR(_xlfn.XLOOKUP($A319,Raw_Data!$B:$B,Raw_Data!$OX:$OX),"")</f>
        <v/>
      </c>
      <c r="J319" s="159"/>
      <c r="K319" s="159" t="str">
        <f>IFERROR(_xlfn.XLOOKUP($A319,Raw_Data!$B:$B,Raw_Data!NN:NN),"")</f>
        <v/>
      </c>
      <c r="L319" s="159" t="str">
        <f>IFERROR(_xlfn.XLOOKUP($A319,Raw_Data!$B:$B,Raw_Data!OZ:OZ),"")</f>
        <v/>
      </c>
      <c r="M319" s="159" t="str">
        <f>IFERROR(_xlfn.XLOOKUP($A319,Raw_Data!$B:$B,Raw_Data!PA:PA),"")</f>
        <v/>
      </c>
      <c r="N319" s="159" t="str">
        <f>IFERROR(_xlfn.XLOOKUP($A319,Raw_Data!$B:$B,Raw_Data!NQ:NQ),"")</f>
        <v/>
      </c>
      <c r="O319" s="160" t="str">
        <f>IFERROR(1-(SUMIF(PA!$B:$B,$A319,PA!$AI:$AI)/($AA319+SUMIF(PA!$B:$B,$A319,PA!$AI:$AI))),"")</f>
        <v/>
      </c>
      <c r="P319" s="160"/>
      <c r="Q319" s="161"/>
      <c r="R319" s="160" t="str">
        <f>IFERROR(1-(SUMIF(GA!$C:$C,$A319,GA!$X:$X)/($AA319+SUMIF(GA!$C:$C,$A319,GA!$X:$X))),"")</f>
        <v/>
      </c>
      <c r="S319" s="156"/>
      <c r="T319" s="161"/>
      <c r="U319" s="162" t="str">
        <f t="shared" si="21"/>
        <v/>
      </c>
      <c r="V319" s="162" t="str">
        <f>IFERROR(_xlfn.XLOOKUP($A319,Raw_Data!$B:$B,Raw_Data!$PE:$PE),"")</f>
        <v/>
      </c>
      <c r="W319" s="163" t="str">
        <f t="shared" si="19"/>
        <v/>
      </c>
      <c r="X319" s="155" t="str">
        <f>IFERROR(_xlfn.XLOOKUP($A319,Raw_Data!$B:$B,Raw_Data!$PB:$PB),"")</f>
        <v/>
      </c>
      <c r="Y319" s="155" t="str">
        <f>IFERROR(_xlfn.XLOOKUP($A319,Raw_Data!$B:$B,Raw_Data!$OU:$OU),"")</f>
        <v/>
      </c>
      <c r="Z319" s="155"/>
      <c r="AA319" s="155" t="str">
        <f>IFERROR(_xlfn.XLOOKUP($A319,Raw_Data!$B:$B,Raw_Data!$OU:$OU),"")</f>
        <v/>
      </c>
      <c r="AB319" s="155" t="str">
        <f>IFERROR(_xlfn.XLOOKUP($A319,Raw_Data!$B:$B,Raw_Data!$I:$I)/1000,"")</f>
        <v/>
      </c>
      <c r="AC319" s="164">
        <f>IFERROR(_xlfn.XLOOKUP($D319,'Modelling New'!$D:$D,'Modelling New'!$P:$P),"")</f>
        <v>4.7892857142857137</v>
      </c>
      <c r="AD319" s="155">
        <f>IFERROR(_xlfn.XLOOKUP($D319,'Modelling New'!$D:$D,'Modelling New'!$T:$T)*1000,"")</f>
        <v>354767.75319082354</v>
      </c>
      <c r="AE319" s="165">
        <f>IFERROR(_xlfn.XLOOKUP($D319,'Modelling New'!$D:$D,'Modelling New'!$O:$O),"")</f>
        <v>0.81116179612947148</v>
      </c>
      <c r="AF319" s="165">
        <f>IFERROR(_xlfn.XLOOKUP($D319,'Modelling New'!$D:$D,'Modelling New'!$W:$W),"")</f>
        <v>0.16187023342405077</v>
      </c>
      <c r="AG319" s="165">
        <f>IFERROR(_xlfn.XLOOKUP($D319,'Modelling New'!$D:$D,'Modelling New'!AE:AE),"")</f>
        <v>0.99750000000000005</v>
      </c>
      <c r="AH319" s="165">
        <f>IFERROR(_xlfn.XLOOKUP($D319,'Modelling New'!$D:$D,'Modelling New'!AF:AF),"")</f>
        <v>0.99750000000000005</v>
      </c>
      <c r="AI319" s="156"/>
      <c r="AJ319" s="156"/>
      <c r="AK319" s="156"/>
      <c r="AL319" s="156"/>
      <c r="AM319" s="156"/>
      <c r="AN319" s="166"/>
      <c r="AO319" s="163"/>
      <c r="AP319" s="163"/>
      <c r="AQ319" s="163"/>
      <c r="AR319" s="155">
        <f>IFERROR(_xlfn.XLOOKUP(Table13[[#This Row],[Month Year]],Modelling[Month],Modelling[Bugt_Capacity]),"")</f>
        <v>91.32</v>
      </c>
      <c r="AS319" s="155"/>
    </row>
    <row r="320" spans="1:45" x14ac:dyDescent="0.35">
      <c r="A320" s="154">
        <f t="shared" si="22"/>
        <v>46063</v>
      </c>
      <c r="B320" s="155">
        <f>YEAR(Table13[[#This Row],[Date]])+IF(MONTH(Table13[[#This Row],[Date]])&gt;=4,1,0)</f>
        <v>2026</v>
      </c>
      <c r="C320" s="156">
        <f>YEAR(Table13[[#This Row],[Date]])</f>
        <v>2026</v>
      </c>
      <c r="D320" s="157">
        <f>Table13[[#This Row],[Date]]-DAY(Table13[[#This Row],[Date]])+1</f>
        <v>46054</v>
      </c>
      <c r="E320" s="156">
        <f t="shared" si="20"/>
        <v>28</v>
      </c>
      <c r="F320" s="158" t="str">
        <f>IFERROR(_xlfn.XLOOKUP($A320,Raw_Data!$B:$B,Raw_Data!$OV:$OV),"")</f>
        <v/>
      </c>
      <c r="G320" s="159" t="str">
        <f>IFERROR(_xlfn.XLOOKUP($A320,Raw_Data!$B:$B,Raw_Data!$OW:$OW),"")</f>
        <v/>
      </c>
      <c r="H320" s="159"/>
      <c r="I320" s="159" t="str">
        <f>IFERROR(_xlfn.XLOOKUP($A320,Raw_Data!$B:$B,Raw_Data!$OX:$OX),"")</f>
        <v/>
      </c>
      <c r="J320" s="159"/>
      <c r="K320" s="159" t="str">
        <f>IFERROR(_xlfn.XLOOKUP($A320,Raw_Data!$B:$B,Raw_Data!NN:NN),"")</f>
        <v/>
      </c>
      <c r="L320" s="159" t="str">
        <f>IFERROR(_xlfn.XLOOKUP($A320,Raw_Data!$B:$B,Raw_Data!OZ:OZ),"")</f>
        <v/>
      </c>
      <c r="M320" s="159" t="str">
        <f>IFERROR(_xlfn.XLOOKUP($A320,Raw_Data!$B:$B,Raw_Data!PA:PA),"")</f>
        <v/>
      </c>
      <c r="N320" s="159" t="str">
        <f>IFERROR(_xlfn.XLOOKUP($A320,Raw_Data!$B:$B,Raw_Data!NQ:NQ),"")</f>
        <v/>
      </c>
      <c r="O320" s="160" t="str">
        <f>IFERROR(1-(SUMIF(PA!$B:$B,$A320,PA!$AI:$AI)/($AA320+SUMIF(PA!$B:$B,$A320,PA!$AI:$AI))),"")</f>
        <v/>
      </c>
      <c r="P320" s="160"/>
      <c r="Q320" s="161"/>
      <c r="R320" s="160" t="str">
        <f>IFERROR(1-(SUMIF(GA!$C:$C,$A320,GA!$X:$X)/($AA320+SUMIF(GA!$C:$C,$A320,GA!$X:$X))),"")</f>
        <v/>
      </c>
      <c r="S320" s="156"/>
      <c r="T320" s="161"/>
      <c r="U320" s="162" t="str">
        <f t="shared" si="21"/>
        <v/>
      </c>
      <c r="V320" s="162" t="str">
        <f>IFERROR(_xlfn.XLOOKUP($A320,Raw_Data!$B:$B,Raw_Data!$PE:$PE),"")</f>
        <v/>
      </c>
      <c r="W320" s="163" t="str">
        <f t="shared" si="19"/>
        <v/>
      </c>
      <c r="X320" s="155" t="str">
        <f>IFERROR(_xlfn.XLOOKUP($A320,Raw_Data!$B:$B,Raw_Data!$PB:$PB),"")</f>
        <v/>
      </c>
      <c r="Y320" s="155" t="str">
        <f>IFERROR(_xlfn.XLOOKUP($A320,Raw_Data!$B:$B,Raw_Data!$OU:$OU),"")</f>
        <v/>
      </c>
      <c r="Z320" s="155"/>
      <c r="AA320" s="155" t="str">
        <f>IFERROR(_xlfn.XLOOKUP($A320,Raw_Data!$B:$B,Raw_Data!$OU:$OU),"")</f>
        <v/>
      </c>
      <c r="AB320" s="155" t="str">
        <f>IFERROR(_xlfn.XLOOKUP($A320,Raw_Data!$B:$B,Raw_Data!$I:$I)/1000,"")</f>
        <v/>
      </c>
      <c r="AC320" s="164">
        <f>IFERROR(_xlfn.XLOOKUP($D320,'Modelling New'!$D:$D,'Modelling New'!$P:$P),"")</f>
        <v>4.7892857142857137</v>
      </c>
      <c r="AD320" s="155">
        <f>IFERROR(_xlfn.XLOOKUP($D320,'Modelling New'!$D:$D,'Modelling New'!$T:$T)*1000,"")</f>
        <v>354767.75319082354</v>
      </c>
      <c r="AE320" s="165">
        <f>IFERROR(_xlfn.XLOOKUP($D320,'Modelling New'!$D:$D,'Modelling New'!$O:$O),"")</f>
        <v>0.81116179612947148</v>
      </c>
      <c r="AF320" s="165">
        <f>IFERROR(_xlfn.XLOOKUP($D320,'Modelling New'!$D:$D,'Modelling New'!$W:$W),"")</f>
        <v>0.16187023342405077</v>
      </c>
      <c r="AG320" s="165">
        <f>IFERROR(_xlfn.XLOOKUP($D320,'Modelling New'!$D:$D,'Modelling New'!AE:AE),"")</f>
        <v>0.99750000000000005</v>
      </c>
      <c r="AH320" s="165">
        <f>IFERROR(_xlfn.XLOOKUP($D320,'Modelling New'!$D:$D,'Modelling New'!AF:AF),"")</f>
        <v>0.99750000000000005</v>
      </c>
      <c r="AI320" s="156"/>
      <c r="AJ320" s="156"/>
      <c r="AK320" s="156"/>
      <c r="AL320" s="156"/>
      <c r="AM320" s="156"/>
      <c r="AN320" s="166"/>
      <c r="AO320" s="163"/>
      <c r="AP320" s="163"/>
      <c r="AQ320" s="163"/>
      <c r="AR320" s="155">
        <f>IFERROR(_xlfn.XLOOKUP(Table13[[#This Row],[Month Year]],Modelling[Month],Modelling[Bugt_Capacity]),"")</f>
        <v>91.32</v>
      </c>
      <c r="AS320" s="155"/>
    </row>
    <row r="321" spans="1:45" x14ac:dyDescent="0.35">
      <c r="A321" s="154">
        <f t="shared" si="22"/>
        <v>46064</v>
      </c>
      <c r="B321" s="155">
        <f>YEAR(Table13[[#This Row],[Date]])+IF(MONTH(Table13[[#This Row],[Date]])&gt;=4,1,0)</f>
        <v>2026</v>
      </c>
      <c r="C321" s="156">
        <f>YEAR(Table13[[#This Row],[Date]])</f>
        <v>2026</v>
      </c>
      <c r="D321" s="157">
        <f>Table13[[#This Row],[Date]]-DAY(Table13[[#This Row],[Date]])+1</f>
        <v>46054</v>
      </c>
      <c r="E321" s="156">
        <f t="shared" si="20"/>
        <v>28</v>
      </c>
      <c r="F321" s="158" t="str">
        <f>IFERROR(_xlfn.XLOOKUP($A321,Raw_Data!$B:$B,Raw_Data!$OV:$OV),"")</f>
        <v/>
      </c>
      <c r="G321" s="159" t="str">
        <f>IFERROR(_xlfn.XLOOKUP($A321,Raw_Data!$B:$B,Raw_Data!$OW:$OW),"")</f>
        <v/>
      </c>
      <c r="H321" s="159"/>
      <c r="I321" s="159" t="str">
        <f>IFERROR(_xlfn.XLOOKUP($A321,Raw_Data!$B:$B,Raw_Data!$OX:$OX),"")</f>
        <v/>
      </c>
      <c r="J321" s="159"/>
      <c r="K321" s="159" t="str">
        <f>IFERROR(_xlfn.XLOOKUP($A321,Raw_Data!$B:$B,Raw_Data!NN:NN),"")</f>
        <v/>
      </c>
      <c r="L321" s="159" t="str">
        <f>IFERROR(_xlfn.XLOOKUP($A321,Raw_Data!$B:$B,Raw_Data!OZ:OZ),"")</f>
        <v/>
      </c>
      <c r="M321" s="159" t="str">
        <f>IFERROR(_xlfn.XLOOKUP($A321,Raw_Data!$B:$B,Raw_Data!PA:PA),"")</f>
        <v/>
      </c>
      <c r="N321" s="159" t="str">
        <f>IFERROR(_xlfn.XLOOKUP($A321,Raw_Data!$B:$B,Raw_Data!NQ:NQ),"")</f>
        <v/>
      </c>
      <c r="O321" s="160" t="str">
        <f>IFERROR(1-(SUMIF(PA!$B:$B,$A321,PA!$AI:$AI)/($AA321+SUMIF(PA!$B:$B,$A321,PA!$AI:$AI))),"")</f>
        <v/>
      </c>
      <c r="P321" s="160"/>
      <c r="Q321" s="161"/>
      <c r="R321" s="160" t="str">
        <f>IFERROR(1-(SUMIF(GA!$C:$C,$A321,GA!$X:$X)/($AA321+SUMIF(GA!$C:$C,$A321,GA!$X:$X))),"")</f>
        <v/>
      </c>
      <c r="S321" s="156"/>
      <c r="T321" s="161"/>
      <c r="U321" s="162" t="str">
        <f t="shared" si="21"/>
        <v/>
      </c>
      <c r="V321" s="162" t="str">
        <f>IFERROR(_xlfn.XLOOKUP($A321,Raw_Data!$B:$B,Raw_Data!$PE:$PE),"")</f>
        <v/>
      </c>
      <c r="W321" s="163" t="str">
        <f t="shared" si="19"/>
        <v/>
      </c>
      <c r="X321" s="155" t="str">
        <f>IFERROR(_xlfn.XLOOKUP($A321,Raw_Data!$B:$B,Raw_Data!$PB:$PB),"")</f>
        <v/>
      </c>
      <c r="Y321" s="155" t="str">
        <f>IFERROR(_xlfn.XLOOKUP($A321,Raw_Data!$B:$B,Raw_Data!$OU:$OU),"")</f>
        <v/>
      </c>
      <c r="Z321" s="155"/>
      <c r="AA321" s="155" t="str">
        <f>IFERROR(_xlfn.XLOOKUP($A321,Raw_Data!$B:$B,Raw_Data!$OU:$OU),"")</f>
        <v/>
      </c>
      <c r="AB321" s="155" t="str">
        <f>IFERROR(_xlfn.XLOOKUP($A321,Raw_Data!$B:$B,Raw_Data!$I:$I)/1000,"")</f>
        <v/>
      </c>
      <c r="AC321" s="164">
        <f>IFERROR(_xlfn.XLOOKUP($D321,'Modelling New'!$D:$D,'Modelling New'!$P:$P),"")</f>
        <v>4.7892857142857137</v>
      </c>
      <c r="AD321" s="155">
        <f>IFERROR(_xlfn.XLOOKUP($D321,'Modelling New'!$D:$D,'Modelling New'!$T:$T)*1000,"")</f>
        <v>354767.75319082354</v>
      </c>
      <c r="AE321" s="165">
        <f>IFERROR(_xlfn.XLOOKUP($D321,'Modelling New'!$D:$D,'Modelling New'!$O:$O),"")</f>
        <v>0.81116179612947148</v>
      </c>
      <c r="AF321" s="165">
        <f>IFERROR(_xlfn.XLOOKUP($D321,'Modelling New'!$D:$D,'Modelling New'!$W:$W),"")</f>
        <v>0.16187023342405077</v>
      </c>
      <c r="AG321" s="165">
        <f>IFERROR(_xlfn.XLOOKUP($D321,'Modelling New'!$D:$D,'Modelling New'!AE:AE),"")</f>
        <v>0.99750000000000005</v>
      </c>
      <c r="AH321" s="165">
        <f>IFERROR(_xlfn.XLOOKUP($D321,'Modelling New'!$D:$D,'Modelling New'!AF:AF),"")</f>
        <v>0.99750000000000005</v>
      </c>
      <c r="AI321" s="156"/>
      <c r="AJ321" s="156"/>
      <c r="AK321" s="156"/>
      <c r="AL321" s="156"/>
      <c r="AM321" s="156"/>
      <c r="AN321" s="166"/>
      <c r="AO321" s="163"/>
      <c r="AP321" s="163"/>
      <c r="AQ321" s="163"/>
      <c r="AR321" s="155">
        <f>IFERROR(_xlfn.XLOOKUP(Table13[[#This Row],[Month Year]],Modelling[Month],Modelling[Bugt_Capacity]),"")</f>
        <v>91.32</v>
      </c>
      <c r="AS321" s="155"/>
    </row>
    <row r="322" spans="1:45" x14ac:dyDescent="0.35">
      <c r="A322" s="154">
        <f t="shared" si="22"/>
        <v>46065</v>
      </c>
      <c r="B322" s="155">
        <f>YEAR(Table13[[#This Row],[Date]])+IF(MONTH(Table13[[#This Row],[Date]])&gt;=4,1,0)</f>
        <v>2026</v>
      </c>
      <c r="C322" s="156">
        <f>YEAR(Table13[[#This Row],[Date]])</f>
        <v>2026</v>
      </c>
      <c r="D322" s="157">
        <f>Table13[[#This Row],[Date]]-DAY(Table13[[#This Row],[Date]])+1</f>
        <v>46054</v>
      </c>
      <c r="E322" s="156">
        <f t="shared" si="20"/>
        <v>28</v>
      </c>
      <c r="F322" s="158" t="str">
        <f>IFERROR(_xlfn.XLOOKUP($A322,Raw_Data!$B:$B,Raw_Data!$OV:$OV),"")</f>
        <v/>
      </c>
      <c r="G322" s="159" t="str">
        <f>IFERROR(_xlfn.XLOOKUP($A322,Raw_Data!$B:$B,Raw_Data!$OW:$OW),"")</f>
        <v/>
      </c>
      <c r="H322" s="159"/>
      <c r="I322" s="159" t="str">
        <f>IFERROR(_xlfn.XLOOKUP($A322,Raw_Data!$B:$B,Raw_Data!$OX:$OX),"")</f>
        <v/>
      </c>
      <c r="J322" s="159"/>
      <c r="K322" s="159" t="str">
        <f>IFERROR(_xlfn.XLOOKUP($A322,Raw_Data!$B:$B,Raw_Data!NN:NN),"")</f>
        <v/>
      </c>
      <c r="L322" s="159" t="str">
        <f>IFERROR(_xlfn.XLOOKUP($A322,Raw_Data!$B:$B,Raw_Data!OZ:OZ),"")</f>
        <v/>
      </c>
      <c r="M322" s="159" t="str">
        <f>IFERROR(_xlfn.XLOOKUP($A322,Raw_Data!$B:$B,Raw_Data!PA:PA),"")</f>
        <v/>
      </c>
      <c r="N322" s="159" t="str">
        <f>IFERROR(_xlfn.XLOOKUP($A322,Raw_Data!$B:$B,Raw_Data!NQ:NQ),"")</f>
        <v/>
      </c>
      <c r="O322" s="160" t="str">
        <f>IFERROR(1-(SUMIF(PA!$B:$B,$A322,PA!$AI:$AI)/($AA322+SUMIF(PA!$B:$B,$A322,PA!$AI:$AI))),"")</f>
        <v/>
      </c>
      <c r="P322" s="160"/>
      <c r="Q322" s="161"/>
      <c r="R322" s="160" t="str">
        <f>IFERROR(1-(SUMIF(GA!$C:$C,$A322,GA!$X:$X)/($AA322+SUMIF(GA!$C:$C,$A322,GA!$X:$X))),"")</f>
        <v/>
      </c>
      <c r="S322" s="156"/>
      <c r="T322" s="161"/>
      <c r="U322" s="162" t="str">
        <f t="shared" si="21"/>
        <v/>
      </c>
      <c r="V322" s="162" t="str">
        <f>IFERROR(_xlfn.XLOOKUP($A322,Raw_Data!$B:$B,Raw_Data!$PE:$PE),"")</f>
        <v/>
      </c>
      <c r="W322" s="163" t="str">
        <f t="shared" ref="W322:W369" si="23">IFERROR(AA322/(24*AR322*1000),"")</f>
        <v/>
      </c>
      <c r="X322" s="155" t="str">
        <f>IFERROR(_xlfn.XLOOKUP($A322,Raw_Data!$B:$B,Raw_Data!$PB:$PB),"")</f>
        <v/>
      </c>
      <c r="Y322" s="155" t="str">
        <f>IFERROR(_xlfn.XLOOKUP($A322,Raw_Data!$B:$B,Raw_Data!$OU:$OU),"")</f>
        <v/>
      </c>
      <c r="Z322" s="155"/>
      <c r="AA322" s="155" t="str">
        <f>IFERROR(_xlfn.XLOOKUP($A322,Raw_Data!$B:$B,Raw_Data!$OU:$OU),"")</f>
        <v/>
      </c>
      <c r="AB322" s="155" t="str">
        <f>IFERROR(_xlfn.XLOOKUP($A322,Raw_Data!$B:$B,Raw_Data!$I:$I)/1000,"")</f>
        <v/>
      </c>
      <c r="AC322" s="164">
        <f>IFERROR(_xlfn.XLOOKUP($D322,'Modelling New'!$D:$D,'Modelling New'!$P:$P),"")</f>
        <v>4.7892857142857137</v>
      </c>
      <c r="AD322" s="155">
        <f>IFERROR(_xlfn.XLOOKUP($D322,'Modelling New'!$D:$D,'Modelling New'!$T:$T)*1000,"")</f>
        <v>354767.75319082354</v>
      </c>
      <c r="AE322" s="165">
        <f>IFERROR(_xlfn.XLOOKUP($D322,'Modelling New'!$D:$D,'Modelling New'!$O:$O),"")</f>
        <v>0.81116179612947148</v>
      </c>
      <c r="AF322" s="165">
        <f>IFERROR(_xlfn.XLOOKUP($D322,'Modelling New'!$D:$D,'Modelling New'!$W:$W),"")</f>
        <v>0.16187023342405077</v>
      </c>
      <c r="AG322" s="165">
        <f>IFERROR(_xlfn.XLOOKUP($D322,'Modelling New'!$D:$D,'Modelling New'!AE:AE),"")</f>
        <v>0.99750000000000005</v>
      </c>
      <c r="AH322" s="165">
        <f>IFERROR(_xlfn.XLOOKUP($D322,'Modelling New'!$D:$D,'Modelling New'!AF:AF),"")</f>
        <v>0.99750000000000005</v>
      </c>
      <c r="AI322" s="156"/>
      <c r="AJ322" s="156"/>
      <c r="AK322" s="156"/>
      <c r="AL322" s="156"/>
      <c r="AM322" s="156"/>
      <c r="AN322" s="166"/>
      <c r="AO322" s="163"/>
      <c r="AP322" s="163"/>
      <c r="AQ322" s="163"/>
      <c r="AR322" s="155">
        <f>IFERROR(_xlfn.XLOOKUP(Table13[[#This Row],[Month Year]],Modelling[Month],Modelling[Bugt_Capacity]),"")</f>
        <v>91.32</v>
      </c>
      <c r="AS322" s="155"/>
    </row>
    <row r="323" spans="1:45" x14ac:dyDescent="0.35">
      <c r="A323" s="154">
        <f t="shared" si="22"/>
        <v>46066</v>
      </c>
      <c r="B323" s="155">
        <f>YEAR(Table13[[#This Row],[Date]])+IF(MONTH(Table13[[#This Row],[Date]])&gt;=4,1,0)</f>
        <v>2026</v>
      </c>
      <c r="C323" s="156">
        <f>YEAR(Table13[[#This Row],[Date]])</f>
        <v>2026</v>
      </c>
      <c r="D323" s="157">
        <f>Table13[[#This Row],[Date]]-DAY(Table13[[#This Row],[Date]])+1</f>
        <v>46054</v>
      </c>
      <c r="E323" s="156">
        <f t="shared" si="20"/>
        <v>28</v>
      </c>
      <c r="F323" s="158" t="str">
        <f>IFERROR(_xlfn.XLOOKUP($A323,Raw_Data!$B:$B,Raw_Data!$OV:$OV),"")</f>
        <v/>
      </c>
      <c r="G323" s="159" t="str">
        <f>IFERROR(_xlfn.XLOOKUP($A323,Raw_Data!$B:$B,Raw_Data!$OW:$OW),"")</f>
        <v/>
      </c>
      <c r="H323" s="159"/>
      <c r="I323" s="159" t="str">
        <f>IFERROR(_xlfn.XLOOKUP($A323,Raw_Data!$B:$B,Raw_Data!$OX:$OX),"")</f>
        <v/>
      </c>
      <c r="J323" s="159"/>
      <c r="K323" s="159" t="str">
        <f>IFERROR(_xlfn.XLOOKUP($A323,Raw_Data!$B:$B,Raw_Data!NN:NN),"")</f>
        <v/>
      </c>
      <c r="L323" s="159" t="str">
        <f>IFERROR(_xlfn.XLOOKUP($A323,Raw_Data!$B:$B,Raw_Data!OZ:OZ),"")</f>
        <v/>
      </c>
      <c r="M323" s="159" t="str">
        <f>IFERROR(_xlfn.XLOOKUP($A323,Raw_Data!$B:$B,Raw_Data!PA:PA),"")</f>
        <v/>
      </c>
      <c r="N323" s="159" t="str">
        <f>IFERROR(_xlfn.XLOOKUP($A323,Raw_Data!$B:$B,Raw_Data!NQ:NQ),"")</f>
        <v/>
      </c>
      <c r="O323" s="160" t="str">
        <f>IFERROR(1-(SUMIF(PA!$B:$B,$A323,PA!$AI:$AI)/($AA323+SUMIF(PA!$B:$B,$A323,PA!$AI:$AI))),"")</f>
        <v/>
      </c>
      <c r="P323" s="160"/>
      <c r="Q323" s="161"/>
      <c r="R323" s="160" t="str">
        <f>IFERROR(1-(SUMIF(GA!$C:$C,$A323,GA!$X:$X)/($AA323+SUMIF(GA!$C:$C,$A323,GA!$X:$X))),"")</f>
        <v/>
      </c>
      <c r="S323" s="156"/>
      <c r="T323" s="161"/>
      <c r="U323" s="162" t="str">
        <f t="shared" si="21"/>
        <v/>
      </c>
      <c r="V323" s="162" t="str">
        <f>IFERROR(_xlfn.XLOOKUP($A323,Raw_Data!$B:$B,Raw_Data!$PE:$PE),"")</f>
        <v/>
      </c>
      <c r="W323" s="163" t="str">
        <f t="shared" si="23"/>
        <v/>
      </c>
      <c r="X323" s="155" t="str">
        <f>IFERROR(_xlfn.XLOOKUP($A323,Raw_Data!$B:$B,Raw_Data!$PB:$PB),"")</f>
        <v/>
      </c>
      <c r="Y323" s="155" t="str">
        <f>IFERROR(_xlfn.XLOOKUP($A323,Raw_Data!$B:$B,Raw_Data!$OU:$OU),"")</f>
        <v/>
      </c>
      <c r="Z323" s="155"/>
      <c r="AA323" s="155" t="str">
        <f>IFERROR(_xlfn.XLOOKUP($A323,Raw_Data!$B:$B,Raw_Data!$OU:$OU),"")</f>
        <v/>
      </c>
      <c r="AB323" s="155" t="str">
        <f>IFERROR(_xlfn.XLOOKUP($A323,Raw_Data!$B:$B,Raw_Data!$I:$I)/1000,"")</f>
        <v/>
      </c>
      <c r="AC323" s="164">
        <f>IFERROR(_xlfn.XLOOKUP($D323,'Modelling New'!$D:$D,'Modelling New'!$P:$P),"")</f>
        <v>4.7892857142857137</v>
      </c>
      <c r="AD323" s="155">
        <f>IFERROR(_xlfn.XLOOKUP($D323,'Modelling New'!$D:$D,'Modelling New'!$T:$T)*1000,"")</f>
        <v>354767.75319082354</v>
      </c>
      <c r="AE323" s="165">
        <f>IFERROR(_xlfn.XLOOKUP($D323,'Modelling New'!$D:$D,'Modelling New'!$O:$O),"")</f>
        <v>0.81116179612947148</v>
      </c>
      <c r="AF323" s="165">
        <f>IFERROR(_xlfn.XLOOKUP($D323,'Modelling New'!$D:$D,'Modelling New'!$W:$W),"")</f>
        <v>0.16187023342405077</v>
      </c>
      <c r="AG323" s="165">
        <f>IFERROR(_xlfn.XLOOKUP($D323,'Modelling New'!$D:$D,'Modelling New'!AE:AE),"")</f>
        <v>0.99750000000000005</v>
      </c>
      <c r="AH323" s="165">
        <f>IFERROR(_xlfn.XLOOKUP($D323,'Modelling New'!$D:$D,'Modelling New'!AF:AF),"")</f>
        <v>0.99750000000000005</v>
      </c>
      <c r="AI323" s="156"/>
      <c r="AJ323" s="156"/>
      <c r="AK323" s="156"/>
      <c r="AL323" s="156"/>
      <c r="AM323" s="156"/>
      <c r="AN323" s="166"/>
      <c r="AO323" s="163"/>
      <c r="AP323" s="163"/>
      <c r="AQ323" s="163"/>
      <c r="AR323" s="155">
        <f>IFERROR(_xlfn.XLOOKUP(Table13[[#This Row],[Month Year]],Modelling[Month],Modelling[Bugt_Capacity]),"")</f>
        <v>91.32</v>
      </c>
      <c r="AS323" s="155"/>
    </row>
    <row r="324" spans="1:45" x14ac:dyDescent="0.35">
      <c r="A324" s="154">
        <f t="shared" si="22"/>
        <v>46067</v>
      </c>
      <c r="B324" s="155">
        <f>YEAR(Table13[[#This Row],[Date]])+IF(MONTH(Table13[[#This Row],[Date]])&gt;=4,1,0)</f>
        <v>2026</v>
      </c>
      <c r="C324" s="156">
        <f>YEAR(Table13[[#This Row],[Date]])</f>
        <v>2026</v>
      </c>
      <c r="D324" s="157">
        <f>Table13[[#This Row],[Date]]-DAY(Table13[[#This Row],[Date]])+1</f>
        <v>46054</v>
      </c>
      <c r="E324" s="156">
        <f t="shared" si="20"/>
        <v>28</v>
      </c>
      <c r="F324" s="158" t="str">
        <f>IFERROR(_xlfn.XLOOKUP($A324,Raw_Data!$B:$B,Raw_Data!$OV:$OV),"")</f>
        <v/>
      </c>
      <c r="G324" s="159" t="str">
        <f>IFERROR(_xlfn.XLOOKUP($A324,Raw_Data!$B:$B,Raw_Data!$OW:$OW),"")</f>
        <v/>
      </c>
      <c r="H324" s="159"/>
      <c r="I324" s="159" t="str">
        <f>IFERROR(_xlfn.XLOOKUP($A324,Raw_Data!$B:$B,Raw_Data!$OX:$OX),"")</f>
        <v/>
      </c>
      <c r="J324" s="159"/>
      <c r="K324" s="159" t="str">
        <f>IFERROR(_xlfn.XLOOKUP($A324,Raw_Data!$B:$B,Raw_Data!NN:NN),"")</f>
        <v/>
      </c>
      <c r="L324" s="159" t="str">
        <f>IFERROR(_xlfn.XLOOKUP($A324,Raw_Data!$B:$B,Raw_Data!OZ:OZ),"")</f>
        <v/>
      </c>
      <c r="M324" s="159" t="str">
        <f>IFERROR(_xlfn.XLOOKUP($A324,Raw_Data!$B:$B,Raw_Data!PA:PA),"")</f>
        <v/>
      </c>
      <c r="N324" s="159" t="str">
        <f>IFERROR(_xlfn.XLOOKUP($A324,Raw_Data!$B:$B,Raw_Data!NQ:NQ),"")</f>
        <v/>
      </c>
      <c r="O324" s="160" t="str">
        <f>IFERROR(1-(SUMIF(PA!$B:$B,$A324,PA!$AI:$AI)/($AA324+SUMIF(PA!$B:$B,$A324,PA!$AI:$AI))),"")</f>
        <v/>
      </c>
      <c r="P324" s="160"/>
      <c r="Q324" s="161"/>
      <c r="R324" s="160" t="str">
        <f>IFERROR(1-(SUMIF(GA!$C:$C,$A324,GA!$X:$X)/($AA324+SUMIF(GA!$C:$C,$A324,GA!$X:$X))),"")</f>
        <v/>
      </c>
      <c r="S324" s="156"/>
      <c r="T324" s="161"/>
      <c r="U324" s="162" t="str">
        <f t="shared" si="21"/>
        <v/>
      </c>
      <c r="V324" s="162" t="str">
        <f>IFERROR(_xlfn.XLOOKUP($A324,Raw_Data!$B:$B,Raw_Data!$PE:$PE),"")</f>
        <v/>
      </c>
      <c r="W324" s="163" t="str">
        <f t="shared" si="23"/>
        <v/>
      </c>
      <c r="X324" s="155" t="str">
        <f>IFERROR(_xlfn.XLOOKUP($A324,Raw_Data!$B:$B,Raw_Data!$PB:$PB),"")</f>
        <v/>
      </c>
      <c r="Y324" s="155" t="str">
        <f>IFERROR(_xlfn.XLOOKUP($A324,Raw_Data!$B:$B,Raw_Data!$OU:$OU),"")</f>
        <v/>
      </c>
      <c r="Z324" s="155"/>
      <c r="AA324" s="155" t="str">
        <f>IFERROR(_xlfn.XLOOKUP($A324,Raw_Data!$B:$B,Raw_Data!$OU:$OU),"")</f>
        <v/>
      </c>
      <c r="AB324" s="155" t="str">
        <f>IFERROR(_xlfn.XLOOKUP($A324,Raw_Data!$B:$B,Raw_Data!$I:$I)/1000,"")</f>
        <v/>
      </c>
      <c r="AC324" s="164">
        <f>IFERROR(_xlfn.XLOOKUP($D324,'Modelling New'!$D:$D,'Modelling New'!$P:$P),"")</f>
        <v>4.7892857142857137</v>
      </c>
      <c r="AD324" s="155">
        <f>IFERROR(_xlfn.XLOOKUP($D324,'Modelling New'!$D:$D,'Modelling New'!$T:$T)*1000,"")</f>
        <v>354767.75319082354</v>
      </c>
      <c r="AE324" s="165">
        <f>IFERROR(_xlfn.XLOOKUP($D324,'Modelling New'!$D:$D,'Modelling New'!$O:$O),"")</f>
        <v>0.81116179612947148</v>
      </c>
      <c r="AF324" s="165">
        <f>IFERROR(_xlfn.XLOOKUP($D324,'Modelling New'!$D:$D,'Modelling New'!$W:$W),"")</f>
        <v>0.16187023342405077</v>
      </c>
      <c r="AG324" s="165">
        <f>IFERROR(_xlfn.XLOOKUP($D324,'Modelling New'!$D:$D,'Modelling New'!AE:AE),"")</f>
        <v>0.99750000000000005</v>
      </c>
      <c r="AH324" s="165">
        <f>IFERROR(_xlfn.XLOOKUP($D324,'Modelling New'!$D:$D,'Modelling New'!AF:AF),"")</f>
        <v>0.99750000000000005</v>
      </c>
      <c r="AI324" s="156"/>
      <c r="AJ324" s="156"/>
      <c r="AK324" s="156"/>
      <c r="AL324" s="156"/>
      <c r="AM324" s="156"/>
      <c r="AN324" s="166"/>
      <c r="AO324" s="163"/>
      <c r="AP324" s="163"/>
      <c r="AQ324" s="163"/>
      <c r="AR324" s="155">
        <f>IFERROR(_xlfn.XLOOKUP(Table13[[#This Row],[Month Year]],Modelling[Month],Modelling[Bugt_Capacity]),"")</f>
        <v>91.32</v>
      </c>
      <c r="AS324" s="155"/>
    </row>
    <row r="325" spans="1:45" x14ac:dyDescent="0.35">
      <c r="A325" s="154">
        <f t="shared" si="22"/>
        <v>46068</v>
      </c>
      <c r="B325" s="155">
        <f>YEAR(Table13[[#This Row],[Date]])+IF(MONTH(Table13[[#This Row],[Date]])&gt;=4,1,0)</f>
        <v>2026</v>
      </c>
      <c r="C325" s="156">
        <f>YEAR(Table13[[#This Row],[Date]])</f>
        <v>2026</v>
      </c>
      <c r="D325" s="157">
        <f>Table13[[#This Row],[Date]]-DAY(Table13[[#This Row],[Date]])+1</f>
        <v>46054</v>
      </c>
      <c r="E325" s="156">
        <f t="shared" si="20"/>
        <v>28</v>
      </c>
      <c r="F325" s="158" t="str">
        <f>IFERROR(_xlfn.XLOOKUP($A325,Raw_Data!$B:$B,Raw_Data!$OV:$OV),"")</f>
        <v/>
      </c>
      <c r="G325" s="159" t="str">
        <f>IFERROR(_xlfn.XLOOKUP($A325,Raw_Data!$B:$B,Raw_Data!$OW:$OW),"")</f>
        <v/>
      </c>
      <c r="H325" s="159"/>
      <c r="I325" s="159" t="str">
        <f>IFERROR(_xlfn.XLOOKUP($A325,Raw_Data!$B:$B,Raw_Data!$OX:$OX),"")</f>
        <v/>
      </c>
      <c r="J325" s="159"/>
      <c r="K325" s="159" t="str">
        <f>IFERROR(_xlfn.XLOOKUP($A325,Raw_Data!$B:$B,Raw_Data!NN:NN),"")</f>
        <v/>
      </c>
      <c r="L325" s="159" t="str">
        <f>IFERROR(_xlfn.XLOOKUP($A325,Raw_Data!$B:$B,Raw_Data!OZ:OZ),"")</f>
        <v/>
      </c>
      <c r="M325" s="159" t="str">
        <f>IFERROR(_xlfn.XLOOKUP($A325,Raw_Data!$B:$B,Raw_Data!PA:PA),"")</f>
        <v/>
      </c>
      <c r="N325" s="159" t="str">
        <f>IFERROR(_xlfn.XLOOKUP($A325,Raw_Data!$B:$B,Raw_Data!NQ:NQ),"")</f>
        <v/>
      </c>
      <c r="O325" s="160" t="str">
        <f>IFERROR(1-(SUMIF(PA!$B:$B,$A325,PA!$AI:$AI)/($AA325+SUMIF(PA!$B:$B,$A325,PA!$AI:$AI))),"")</f>
        <v/>
      </c>
      <c r="P325" s="160"/>
      <c r="Q325" s="161"/>
      <c r="R325" s="160" t="str">
        <f>IFERROR(1-(SUMIF(GA!$C:$C,$A325,GA!$X:$X)/($AA325+SUMIF(GA!$C:$C,$A325,GA!$X:$X))),"")</f>
        <v/>
      </c>
      <c r="S325" s="156"/>
      <c r="T325" s="161"/>
      <c r="U325" s="162" t="str">
        <f t="shared" si="21"/>
        <v/>
      </c>
      <c r="V325" s="162" t="str">
        <f>IFERROR(_xlfn.XLOOKUP($A325,Raw_Data!$B:$B,Raw_Data!$PE:$PE),"")</f>
        <v/>
      </c>
      <c r="W325" s="163" t="str">
        <f t="shared" si="23"/>
        <v/>
      </c>
      <c r="X325" s="155" t="str">
        <f>IFERROR(_xlfn.XLOOKUP($A325,Raw_Data!$B:$B,Raw_Data!$PB:$PB),"")</f>
        <v/>
      </c>
      <c r="Y325" s="155" t="str">
        <f>IFERROR(_xlfn.XLOOKUP($A325,Raw_Data!$B:$B,Raw_Data!$OU:$OU),"")</f>
        <v/>
      </c>
      <c r="Z325" s="155"/>
      <c r="AA325" s="155" t="str">
        <f>IFERROR(_xlfn.XLOOKUP($A325,Raw_Data!$B:$B,Raw_Data!$OU:$OU),"")</f>
        <v/>
      </c>
      <c r="AB325" s="155" t="str">
        <f>IFERROR(_xlfn.XLOOKUP($A325,Raw_Data!$B:$B,Raw_Data!$I:$I)/1000,"")</f>
        <v/>
      </c>
      <c r="AC325" s="164">
        <f>IFERROR(_xlfn.XLOOKUP($D325,'Modelling New'!$D:$D,'Modelling New'!$P:$P),"")</f>
        <v>4.7892857142857137</v>
      </c>
      <c r="AD325" s="155">
        <f>IFERROR(_xlfn.XLOOKUP($D325,'Modelling New'!$D:$D,'Modelling New'!$T:$T)*1000,"")</f>
        <v>354767.75319082354</v>
      </c>
      <c r="AE325" s="165">
        <f>IFERROR(_xlfn.XLOOKUP($D325,'Modelling New'!$D:$D,'Modelling New'!$O:$O),"")</f>
        <v>0.81116179612947148</v>
      </c>
      <c r="AF325" s="165">
        <f>IFERROR(_xlfn.XLOOKUP($D325,'Modelling New'!$D:$D,'Modelling New'!$W:$W),"")</f>
        <v>0.16187023342405077</v>
      </c>
      <c r="AG325" s="165">
        <f>IFERROR(_xlfn.XLOOKUP($D325,'Modelling New'!$D:$D,'Modelling New'!AE:AE),"")</f>
        <v>0.99750000000000005</v>
      </c>
      <c r="AH325" s="165">
        <f>IFERROR(_xlfn.XLOOKUP($D325,'Modelling New'!$D:$D,'Modelling New'!AF:AF),"")</f>
        <v>0.99750000000000005</v>
      </c>
      <c r="AI325" s="156"/>
      <c r="AJ325" s="156"/>
      <c r="AK325" s="156"/>
      <c r="AL325" s="156"/>
      <c r="AM325" s="156"/>
      <c r="AN325" s="166"/>
      <c r="AO325" s="163"/>
      <c r="AP325" s="163"/>
      <c r="AQ325" s="163"/>
      <c r="AR325" s="155">
        <f>IFERROR(_xlfn.XLOOKUP(Table13[[#This Row],[Month Year]],Modelling[Month],Modelling[Bugt_Capacity]),"")</f>
        <v>91.32</v>
      </c>
      <c r="AS325" s="155"/>
    </row>
    <row r="326" spans="1:45" x14ac:dyDescent="0.35">
      <c r="A326" s="154">
        <f t="shared" si="22"/>
        <v>46069</v>
      </c>
      <c r="B326" s="155">
        <f>YEAR(Table13[[#This Row],[Date]])+IF(MONTH(Table13[[#This Row],[Date]])&gt;=4,1,0)</f>
        <v>2026</v>
      </c>
      <c r="C326" s="156">
        <f>YEAR(Table13[[#This Row],[Date]])</f>
        <v>2026</v>
      </c>
      <c r="D326" s="157">
        <f>Table13[[#This Row],[Date]]-DAY(Table13[[#This Row],[Date]])+1</f>
        <v>46054</v>
      </c>
      <c r="E326" s="156">
        <f t="shared" si="20"/>
        <v>28</v>
      </c>
      <c r="F326" s="158" t="str">
        <f>IFERROR(_xlfn.XLOOKUP($A326,Raw_Data!$B:$B,Raw_Data!$OV:$OV),"")</f>
        <v/>
      </c>
      <c r="G326" s="159" t="str">
        <f>IFERROR(_xlfn.XLOOKUP($A326,Raw_Data!$B:$B,Raw_Data!$OW:$OW),"")</f>
        <v/>
      </c>
      <c r="H326" s="159"/>
      <c r="I326" s="159" t="str">
        <f>IFERROR(_xlfn.XLOOKUP($A326,Raw_Data!$B:$B,Raw_Data!$OX:$OX),"")</f>
        <v/>
      </c>
      <c r="J326" s="159"/>
      <c r="K326" s="159" t="str">
        <f>IFERROR(_xlfn.XLOOKUP($A326,Raw_Data!$B:$B,Raw_Data!NN:NN),"")</f>
        <v/>
      </c>
      <c r="L326" s="159" t="str">
        <f>IFERROR(_xlfn.XLOOKUP($A326,Raw_Data!$B:$B,Raw_Data!OZ:OZ),"")</f>
        <v/>
      </c>
      <c r="M326" s="159" t="str">
        <f>IFERROR(_xlfn.XLOOKUP($A326,Raw_Data!$B:$B,Raw_Data!PA:PA),"")</f>
        <v/>
      </c>
      <c r="N326" s="159" t="str">
        <f>IFERROR(_xlfn.XLOOKUP($A326,Raw_Data!$B:$B,Raw_Data!NQ:NQ),"")</f>
        <v/>
      </c>
      <c r="O326" s="160" t="str">
        <f>IFERROR(1-(SUMIF(PA!$B:$B,$A326,PA!$AI:$AI)/($AA326+SUMIF(PA!$B:$B,$A326,PA!$AI:$AI))),"")</f>
        <v/>
      </c>
      <c r="P326" s="160"/>
      <c r="Q326" s="161"/>
      <c r="R326" s="160" t="str">
        <f>IFERROR(1-(SUMIF(GA!$C:$C,$A326,GA!$X:$X)/($AA326+SUMIF(GA!$C:$C,$A326,GA!$X:$X))),"")</f>
        <v/>
      </c>
      <c r="S326" s="156"/>
      <c r="T326" s="161"/>
      <c r="U326" s="162" t="str">
        <f t="shared" si="21"/>
        <v/>
      </c>
      <c r="V326" s="162" t="str">
        <f>IFERROR(_xlfn.XLOOKUP($A326,Raw_Data!$B:$B,Raw_Data!$PE:$PE),"")</f>
        <v/>
      </c>
      <c r="W326" s="163" t="str">
        <f t="shared" si="23"/>
        <v/>
      </c>
      <c r="X326" s="155" t="str">
        <f>IFERROR(_xlfn.XLOOKUP($A326,Raw_Data!$B:$B,Raw_Data!$PB:$PB),"")</f>
        <v/>
      </c>
      <c r="Y326" s="155" t="str">
        <f>IFERROR(_xlfn.XLOOKUP($A326,Raw_Data!$B:$B,Raw_Data!$OU:$OU),"")</f>
        <v/>
      </c>
      <c r="Z326" s="155"/>
      <c r="AA326" s="155" t="str">
        <f>IFERROR(_xlfn.XLOOKUP($A326,Raw_Data!$B:$B,Raw_Data!$OU:$OU),"")</f>
        <v/>
      </c>
      <c r="AB326" s="155" t="str">
        <f>IFERROR(_xlfn.XLOOKUP($A326,Raw_Data!$B:$B,Raw_Data!$I:$I)/1000,"")</f>
        <v/>
      </c>
      <c r="AC326" s="164">
        <f>IFERROR(_xlfn.XLOOKUP($D326,'Modelling New'!$D:$D,'Modelling New'!$P:$P),"")</f>
        <v>4.7892857142857137</v>
      </c>
      <c r="AD326" s="155">
        <f>IFERROR(_xlfn.XLOOKUP($D326,'Modelling New'!$D:$D,'Modelling New'!$T:$T)*1000,"")</f>
        <v>354767.75319082354</v>
      </c>
      <c r="AE326" s="165">
        <f>IFERROR(_xlfn.XLOOKUP($D326,'Modelling New'!$D:$D,'Modelling New'!$O:$O),"")</f>
        <v>0.81116179612947148</v>
      </c>
      <c r="AF326" s="165">
        <f>IFERROR(_xlfn.XLOOKUP($D326,'Modelling New'!$D:$D,'Modelling New'!$W:$W),"")</f>
        <v>0.16187023342405077</v>
      </c>
      <c r="AG326" s="165">
        <f>IFERROR(_xlfn.XLOOKUP($D326,'Modelling New'!$D:$D,'Modelling New'!AE:AE),"")</f>
        <v>0.99750000000000005</v>
      </c>
      <c r="AH326" s="165">
        <f>IFERROR(_xlfn.XLOOKUP($D326,'Modelling New'!$D:$D,'Modelling New'!AF:AF),"")</f>
        <v>0.99750000000000005</v>
      </c>
      <c r="AI326" s="156"/>
      <c r="AJ326" s="156"/>
      <c r="AK326" s="156"/>
      <c r="AL326" s="156"/>
      <c r="AM326" s="156"/>
      <c r="AN326" s="166"/>
      <c r="AO326" s="163"/>
      <c r="AP326" s="163"/>
      <c r="AQ326" s="163"/>
      <c r="AR326" s="155">
        <f>IFERROR(_xlfn.XLOOKUP(Table13[[#This Row],[Month Year]],Modelling[Month],Modelling[Bugt_Capacity]),"")</f>
        <v>91.32</v>
      </c>
      <c r="AS326" s="155"/>
    </row>
    <row r="327" spans="1:45" x14ac:dyDescent="0.35">
      <c r="A327" s="154">
        <f t="shared" si="22"/>
        <v>46070</v>
      </c>
      <c r="B327" s="155">
        <f>YEAR(Table13[[#This Row],[Date]])+IF(MONTH(Table13[[#This Row],[Date]])&gt;=4,1,0)</f>
        <v>2026</v>
      </c>
      <c r="C327" s="156">
        <f>YEAR(Table13[[#This Row],[Date]])</f>
        <v>2026</v>
      </c>
      <c r="D327" s="157">
        <f>Table13[[#This Row],[Date]]-DAY(Table13[[#This Row],[Date]])+1</f>
        <v>46054</v>
      </c>
      <c r="E327" s="156">
        <f t="shared" si="20"/>
        <v>28</v>
      </c>
      <c r="F327" s="158" t="str">
        <f>IFERROR(_xlfn.XLOOKUP($A327,Raw_Data!$B:$B,Raw_Data!$OV:$OV),"")</f>
        <v/>
      </c>
      <c r="G327" s="159" t="str">
        <f>IFERROR(_xlfn.XLOOKUP($A327,Raw_Data!$B:$B,Raw_Data!$OW:$OW),"")</f>
        <v/>
      </c>
      <c r="H327" s="159"/>
      <c r="I327" s="159" t="str">
        <f>IFERROR(_xlfn.XLOOKUP($A327,Raw_Data!$B:$B,Raw_Data!$OX:$OX),"")</f>
        <v/>
      </c>
      <c r="J327" s="159"/>
      <c r="K327" s="159" t="str">
        <f>IFERROR(_xlfn.XLOOKUP($A327,Raw_Data!$B:$B,Raw_Data!NN:NN),"")</f>
        <v/>
      </c>
      <c r="L327" s="159" t="str">
        <f>IFERROR(_xlfn.XLOOKUP($A327,Raw_Data!$B:$B,Raw_Data!OZ:OZ),"")</f>
        <v/>
      </c>
      <c r="M327" s="159" t="str">
        <f>IFERROR(_xlfn.XLOOKUP($A327,Raw_Data!$B:$B,Raw_Data!PA:PA),"")</f>
        <v/>
      </c>
      <c r="N327" s="159" t="str">
        <f>IFERROR(_xlfn.XLOOKUP($A327,Raw_Data!$B:$B,Raw_Data!NQ:NQ),"")</f>
        <v/>
      </c>
      <c r="O327" s="160" t="str">
        <f>IFERROR(1-(SUMIF(PA!$B:$B,$A327,PA!$AI:$AI)/($AA327+SUMIF(PA!$B:$B,$A327,PA!$AI:$AI))),"")</f>
        <v/>
      </c>
      <c r="P327" s="160"/>
      <c r="Q327" s="161"/>
      <c r="R327" s="160" t="str">
        <f>IFERROR(1-(SUMIF(GA!$C:$C,$A327,GA!$X:$X)/($AA327+SUMIF(GA!$C:$C,$A327,GA!$X:$X))),"")</f>
        <v/>
      </c>
      <c r="S327" s="156"/>
      <c r="T327" s="161"/>
      <c r="U327" s="162" t="str">
        <f t="shared" si="21"/>
        <v/>
      </c>
      <c r="V327" s="162" t="str">
        <f>IFERROR(_xlfn.XLOOKUP($A327,Raw_Data!$B:$B,Raw_Data!$PE:$PE),"")</f>
        <v/>
      </c>
      <c r="W327" s="163" t="str">
        <f t="shared" si="23"/>
        <v/>
      </c>
      <c r="X327" s="155" t="str">
        <f>IFERROR(_xlfn.XLOOKUP($A327,Raw_Data!$B:$B,Raw_Data!$PB:$PB),"")</f>
        <v/>
      </c>
      <c r="Y327" s="155" t="str">
        <f>IFERROR(_xlfn.XLOOKUP($A327,Raw_Data!$B:$B,Raw_Data!$OU:$OU),"")</f>
        <v/>
      </c>
      <c r="Z327" s="155"/>
      <c r="AA327" s="155" t="str">
        <f>IFERROR(_xlfn.XLOOKUP($A327,Raw_Data!$B:$B,Raw_Data!$OU:$OU),"")</f>
        <v/>
      </c>
      <c r="AB327" s="155" t="str">
        <f>IFERROR(_xlfn.XLOOKUP($A327,Raw_Data!$B:$B,Raw_Data!$I:$I)/1000,"")</f>
        <v/>
      </c>
      <c r="AC327" s="164">
        <f>IFERROR(_xlfn.XLOOKUP($D327,'Modelling New'!$D:$D,'Modelling New'!$P:$P),"")</f>
        <v>4.7892857142857137</v>
      </c>
      <c r="AD327" s="155">
        <f>IFERROR(_xlfn.XLOOKUP($D327,'Modelling New'!$D:$D,'Modelling New'!$T:$T)*1000,"")</f>
        <v>354767.75319082354</v>
      </c>
      <c r="AE327" s="165">
        <f>IFERROR(_xlfn.XLOOKUP($D327,'Modelling New'!$D:$D,'Modelling New'!$O:$O),"")</f>
        <v>0.81116179612947148</v>
      </c>
      <c r="AF327" s="165">
        <f>IFERROR(_xlfn.XLOOKUP($D327,'Modelling New'!$D:$D,'Modelling New'!$W:$W),"")</f>
        <v>0.16187023342405077</v>
      </c>
      <c r="AG327" s="165">
        <f>IFERROR(_xlfn.XLOOKUP($D327,'Modelling New'!$D:$D,'Modelling New'!AE:AE),"")</f>
        <v>0.99750000000000005</v>
      </c>
      <c r="AH327" s="165">
        <f>IFERROR(_xlfn.XLOOKUP($D327,'Modelling New'!$D:$D,'Modelling New'!AF:AF),"")</f>
        <v>0.99750000000000005</v>
      </c>
      <c r="AI327" s="156"/>
      <c r="AJ327" s="156"/>
      <c r="AK327" s="156"/>
      <c r="AL327" s="156"/>
      <c r="AM327" s="156"/>
      <c r="AN327" s="166"/>
      <c r="AO327" s="163"/>
      <c r="AP327" s="163"/>
      <c r="AQ327" s="163"/>
      <c r="AR327" s="155">
        <f>IFERROR(_xlfn.XLOOKUP(Table13[[#This Row],[Month Year]],Modelling[Month],Modelling[Bugt_Capacity]),"")</f>
        <v>91.32</v>
      </c>
      <c r="AS327" s="155"/>
    </row>
    <row r="328" spans="1:45" x14ac:dyDescent="0.35">
      <c r="A328" s="154">
        <f t="shared" si="22"/>
        <v>46071</v>
      </c>
      <c r="B328" s="155">
        <f>YEAR(Table13[[#This Row],[Date]])+IF(MONTH(Table13[[#This Row],[Date]])&gt;=4,1,0)</f>
        <v>2026</v>
      </c>
      <c r="C328" s="156">
        <f>YEAR(Table13[[#This Row],[Date]])</f>
        <v>2026</v>
      </c>
      <c r="D328" s="157">
        <f>Table13[[#This Row],[Date]]-DAY(Table13[[#This Row],[Date]])+1</f>
        <v>46054</v>
      </c>
      <c r="E328" s="156">
        <f t="shared" si="20"/>
        <v>28</v>
      </c>
      <c r="F328" s="158" t="str">
        <f>IFERROR(_xlfn.XLOOKUP($A328,Raw_Data!$B:$B,Raw_Data!$OV:$OV),"")</f>
        <v/>
      </c>
      <c r="G328" s="159" t="str">
        <f>IFERROR(_xlfn.XLOOKUP($A328,Raw_Data!$B:$B,Raw_Data!$OW:$OW),"")</f>
        <v/>
      </c>
      <c r="H328" s="159"/>
      <c r="I328" s="159" t="str">
        <f>IFERROR(_xlfn.XLOOKUP($A328,Raw_Data!$B:$B,Raw_Data!$OX:$OX),"")</f>
        <v/>
      </c>
      <c r="J328" s="159"/>
      <c r="K328" s="159" t="str">
        <f>IFERROR(_xlfn.XLOOKUP($A328,Raw_Data!$B:$B,Raw_Data!NN:NN),"")</f>
        <v/>
      </c>
      <c r="L328" s="159" t="str">
        <f>IFERROR(_xlfn.XLOOKUP($A328,Raw_Data!$B:$B,Raw_Data!OZ:OZ),"")</f>
        <v/>
      </c>
      <c r="M328" s="159" t="str">
        <f>IFERROR(_xlfn.XLOOKUP($A328,Raw_Data!$B:$B,Raw_Data!PA:PA),"")</f>
        <v/>
      </c>
      <c r="N328" s="159" t="str">
        <f>IFERROR(_xlfn.XLOOKUP($A328,Raw_Data!$B:$B,Raw_Data!NQ:NQ),"")</f>
        <v/>
      </c>
      <c r="O328" s="160" t="str">
        <f>IFERROR(1-(SUMIF(PA!$B:$B,$A328,PA!$AI:$AI)/($AA328+SUMIF(PA!$B:$B,$A328,PA!$AI:$AI))),"")</f>
        <v/>
      </c>
      <c r="P328" s="160"/>
      <c r="Q328" s="161"/>
      <c r="R328" s="160" t="str">
        <f>IFERROR(1-(SUMIF(GA!$C:$C,$A328,GA!$X:$X)/($AA328+SUMIF(GA!$C:$C,$A328,GA!$X:$X))),"")</f>
        <v/>
      </c>
      <c r="S328" s="156"/>
      <c r="T328" s="161"/>
      <c r="U328" s="162" t="str">
        <f t="shared" si="21"/>
        <v/>
      </c>
      <c r="V328" s="162" t="str">
        <f>IFERROR(_xlfn.XLOOKUP($A328,Raw_Data!$B:$B,Raw_Data!$PE:$PE),"")</f>
        <v/>
      </c>
      <c r="W328" s="163" t="str">
        <f t="shared" si="23"/>
        <v/>
      </c>
      <c r="X328" s="155" t="str">
        <f>IFERROR(_xlfn.XLOOKUP($A328,Raw_Data!$B:$B,Raw_Data!$PB:$PB),"")</f>
        <v/>
      </c>
      <c r="Y328" s="155" t="str">
        <f>IFERROR(_xlfn.XLOOKUP($A328,Raw_Data!$B:$B,Raw_Data!$OU:$OU),"")</f>
        <v/>
      </c>
      <c r="Z328" s="155"/>
      <c r="AA328" s="155" t="str">
        <f>IFERROR(_xlfn.XLOOKUP($A328,Raw_Data!$B:$B,Raw_Data!$OU:$OU),"")</f>
        <v/>
      </c>
      <c r="AB328" s="155" t="str">
        <f>IFERROR(_xlfn.XLOOKUP($A328,Raw_Data!$B:$B,Raw_Data!$I:$I)/1000,"")</f>
        <v/>
      </c>
      <c r="AC328" s="164">
        <f>IFERROR(_xlfn.XLOOKUP($D328,'Modelling New'!$D:$D,'Modelling New'!$P:$P),"")</f>
        <v>4.7892857142857137</v>
      </c>
      <c r="AD328" s="155">
        <f>IFERROR(_xlfn.XLOOKUP($D328,'Modelling New'!$D:$D,'Modelling New'!$T:$T)*1000,"")</f>
        <v>354767.75319082354</v>
      </c>
      <c r="AE328" s="165">
        <f>IFERROR(_xlfn.XLOOKUP($D328,'Modelling New'!$D:$D,'Modelling New'!$O:$O),"")</f>
        <v>0.81116179612947148</v>
      </c>
      <c r="AF328" s="165">
        <f>IFERROR(_xlfn.XLOOKUP($D328,'Modelling New'!$D:$D,'Modelling New'!$W:$W),"")</f>
        <v>0.16187023342405077</v>
      </c>
      <c r="AG328" s="165">
        <f>IFERROR(_xlfn.XLOOKUP($D328,'Modelling New'!$D:$D,'Modelling New'!AE:AE),"")</f>
        <v>0.99750000000000005</v>
      </c>
      <c r="AH328" s="165">
        <f>IFERROR(_xlfn.XLOOKUP($D328,'Modelling New'!$D:$D,'Modelling New'!AF:AF),"")</f>
        <v>0.99750000000000005</v>
      </c>
      <c r="AI328" s="156"/>
      <c r="AJ328" s="156"/>
      <c r="AK328" s="156"/>
      <c r="AL328" s="156"/>
      <c r="AM328" s="156"/>
      <c r="AN328" s="166"/>
      <c r="AO328" s="163"/>
      <c r="AP328" s="163"/>
      <c r="AQ328" s="163"/>
      <c r="AR328" s="155">
        <f>IFERROR(_xlfn.XLOOKUP(Table13[[#This Row],[Month Year]],Modelling[Month],Modelling[Bugt_Capacity]),"")</f>
        <v>91.32</v>
      </c>
      <c r="AS328" s="155"/>
    </row>
    <row r="329" spans="1:45" x14ac:dyDescent="0.35">
      <c r="A329" s="154">
        <f t="shared" si="22"/>
        <v>46072</v>
      </c>
      <c r="B329" s="155">
        <f>YEAR(Table13[[#This Row],[Date]])+IF(MONTH(Table13[[#This Row],[Date]])&gt;=4,1,0)</f>
        <v>2026</v>
      </c>
      <c r="C329" s="156">
        <f>YEAR(Table13[[#This Row],[Date]])</f>
        <v>2026</v>
      </c>
      <c r="D329" s="157">
        <f>Table13[[#This Row],[Date]]-DAY(Table13[[#This Row],[Date]])+1</f>
        <v>46054</v>
      </c>
      <c r="E329" s="156">
        <f t="shared" si="20"/>
        <v>28</v>
      </c>
      <c r="F329" s="158" t="str">
        <f>IFERROR(_xlfn.XLOOKUP($A329,Raw_Data!$B:$B,Raw_Data!$OV:$OV),"")</f>
        <v/>
      </c>
      <c r="G329" s="159" t="str">
        <f>IFERROR(_xlfn.XLOOKUP($A329,Raw_Data!$B:$B,Raw_Data!$OW:$OW),"")</f>
        <v/>
      </c>
      <c r="H329" s="159"/>
      <c r="I329" s="159" t="str">
        <f>IFERROR(_xlfn.XLOOKUP($A329,Raw_Data!$B:$B,Raw_Data!$OX:$OX),"")</f>
        <v/>
      </c>
      <c r="J329" s="159"/>
      <c r="K329" s="159" t="str">
        <f>IFERROR(_xlfn.XLOOKUP($A329,Raw_Data!$B:$B,Raw_Data!NN:NN),"")</f>
        <v/>
      </c>
      <c r="L329" s="159" t="str">
        <f>IFERROR(_xlfn.XLOOKUP($A329,Raw_Data!$B:$B,Raw_Data!OZ:OZ),"")</f>
        <v/>
      </c>
      <c r="M329" s="159" t="str">
        <f>IFERROR(_xlfn.XLOOKUP($A329,Raw_Data!$B:$B,Raw_Data!PA:PA),"")</f>
        <v/>
      </c>
      <c r="N329" s="159" t="str">
        <f>IFERROR(_xlfn.XLOOKUP($A329,Raw_Data!$B:$B,Raw_Data!NQ:NQ),"")</f>
        <v/>
      </c>
      <c r="O329" s="160" t="str">
        <f>IFERROR(1-(SUMIF(PA!$B:$B,$A329,PA!$AI:$AI)/($AA329+SUMIF(PA!$B:$B,$A329,PA!$AI:$AI))),"")</f>
        <v/>
      </c>
      <c r="P329" s="160"/>
      <c r="Q329" s="161"/>
      <c r="R329" s="160" t="str">
        <f>IFERROR(1-(SUMIF(GA!$C:$C,$A329,GA!$X:$X)/($AA329+SUMIF(GA!$C:$C,$A329,GA!$X:$X))),"")</f>
        <v/>
      </c>
      <c r="S329" s="156"/>
      <c r="T329" s="161"/>
      <c r="U329" s="162" t="str">
        <f t="shared" si="21"/>
        <v/>
      </c>
      <c r="V329" s="162" t="str">
        <f>IFERROR(_xlfn.XLOOKUP($A329,Raw_Data!$B:$B,Raw_Data!$PE:$PE),"")</f>
        <v/>
      </c>
      <c r="W329" s="163" t="str">
        <f t="shared" si="23"/>
        <v/>
      </c>
      <c r="X329" s="155" t="str">
        <f>IFERROR(_xlfn.XLOOKUP($A329,Raw_Data!$B:$B,Raw_Data!$PB:$PB),"")</f>
        <v/>
      </c>
      <c r="Y329" s="155" t="str">
        <f>IFERROR(_xlfn.XLOOKUP($A329,Raw_Data!$B:$B,Raw_Data!$OU:$OU),"")</f>
        <v/>
      </c>
      <c r="Z329" s="155"/>
      <c r="AA329" s="155" t="str">
        <f>IFERROR(_xlfn.XLOOKUP($A329,Raw_Data!$B:$B,Raw_Data!$OU:$OU),"")</f>
        <v/>
      </c>
      <c r="AB329" s="155" t="str">
        <f>IFERROR(_xlfn.XLOOKUP($A329,Raw_Data!$B:$B,Raw_Data!$I:$I)/1000,"")</f>
        <v/>
      </c>
      <c r="AC329" s="164">
        <f>IFERROR(_xlfn.XLOOKUP($D329,'Modelling New'!$D:$D,'Modelling New'!$P:$P),"")</f>
        <v>4.7892857142857137</v>
      </c>
      <c r="AD329" s="155">
        <f>IFERROR(_xlfn.XLOOKUP($D329,'Modelling New'!$D:$D,'Modelling New'!$T:$T)*1000,"")</f>
        <v>354767.75319082354</v>
      </c>
      <c r="AE329" s="165">
        <f>IFERROR(_xlfn.XLOOKUP($D329,'Modelling New'!$D:$D,'Modelling New'!$O:$O),"")</f>
        <v>0.81116179612947148</v>
      </c>
      <c r="AF329" s="165">
        <f>IFERROR(_xlfn.XLOOKUP($D329,'Modelling New'!$D:$D,'Modelling New'!$W:$W),"")</f>
        <v>0.16187023342405077</v>
      </c>
      <c r="AG329" s="165">
        <f>IFERROR(_xlfn.XLOOKUP($D329,'Modelling New'!$D:$D,'Modelling New'!AE:AE),"")</f>
        <v>0.99750000000000005</v>
      </c>
      <c r="AH329" s="165">
        <f>IFERROR(_xlfn.XLOOKUP($D329,'Modelling New'!$D:$D,'Modelling New'!AF:AF),"")</f>
        <v>0.99750000000000005</v>
      </c>
      <c r="AI329" s="156"/>
      <c r="AJ329" s="156"/>
      <c r="AK329" s="156"/>
      <c r="AL329" s="156"/>
      <c r="AM329" s="156"/>
      <c r="AN329" s="166"/>
      <c r="AO329" s="163"/>
      <c r="AP329" s="163"/>
      <c r="AQ329" s="163"/>
      <c r="AR329" s="155">
        <f>IFERROR(_xlfn.XLOOKUP(Table13[[#This Row],[Month Year]],Modelling[Month],Modelling[Bugt_Capacity]),"")</f>
        <v>91.32</v>
      </c>
      <c r="AS329" s="155"/>
    </row>
    <row r="330" spans="1:45" x14ac:dyDescent="0.35">
      <c r="A330" s="154">
        <f t="shared" si="22"/>
        <v>46073</v>
      </c>
      <c r="B330" s="155">
        <f>YEAR(Table13[[#This Row],[Date]])+IF(MONTH(Table13[[#This Row],[Date]])&gt;=4,1,0)</f>
        <v>2026</v>
      </c>
      <c r="C330" s="156">
        <f>YEAR(Table13[[#This Row],[Date]])</f>
        <v>2026</v>
      </c>
      <c r="D330" s="157">
        <f>Table13[[#This Row],[Date]]-DAY(Table13[[#This Row],[Date]])+1</f>
        <v>46054</v>
      </c>
      <c r="E330" s="156">
        <f t="shared" si="20"/>
        <v>28</v>
      </c>
      <c r="F330" s="158" t="str">
        <f>IFERROR(_xlfn.XLOOKUP($A330,Raw_Data!$B:$B,Raw_Data!$OV:$OV),"")</f>
        <v/>
      </c>
      <c r="G330" s="159" t="str">
        <f>IFERROR(_xlfn.XLOOKUP($A330,Raw_Data!$B:$B,Raw_Data!$OW:$OW),"")</f>
        <v/>
      </c>
      <c r="H330" s="159"/>
      <c r="I330" s="159" t="str">
        <f>IFERROR(_xlfn.XLOOKUP($A330,Raw_Data!$B:$B,Raw_Data!$OX:$OX),"")</f>
        <v/>
      </c>
      <c r="J330" s="159"/>
      <c r="K330" s="159" t="str">
        <f>IFERROR(_xlfn.XLOOKUP($A330,Raw_Data!$B:$B,Raw_Data!NN:NN),"")</f>
        <v/>
      </c>
      <c r="L330" s="159" t="str">
        <f>IFERROR(_xlfn.XLOOKUP($A330,Raw_Data!$B:$B,Raw_Data!OZ:OZ),"")</f>
        <v/>
      </c>
      <c r="M330" s="159" t="str">
        <f>IFERROR(_xlfn.XLOOKUP($A330,Raw_Data!$B:$B,Raw_Data!PA:PA),"")</f>
        <v/>
      </c>
      <c r="N330" s="159" t="str">
        <f>IFERROR(_xlfn.XLOOKUP($A330,Raw_Data!$B:$B,Raw_Data!NQ:NQ),"")</f>
        <v/>
      </c>
      <c r="O330" s="160" t="str">
        <f>IFERROR(1-(SUMIF(PA!$B:$B,$A330,PA!$AI:$AI)/($AA330+SUMIF(PA!$B:$B,$A330,PA!$AI:$AI))),"")</f>
        <v/>
      </c>
      <c r="P330" s="160"/>
      <c r="Q330" s="161"/>
      <c r="R330" s="160" t="str">
        <f>IFERROR(1-(SUMIF(GA!$C:$C,$A330,GA!$X:$X)/($AA330+SUMIF(GA!$C:$C,$A330,GA!$X:$X))),"")</f>
        <v/>
      </c>
      <c r="S330" s="156"/>
      <c r="T330" s="161"/>
      <c r="U330" s="162" t="str">
        <f t="shared" si="21"/>
        <v/>
      </c>
      <c r="V330" s="162" t="str">
        <f>IFERROR(_xlfn.XLOOKUP($A330,Raw_Data!$B:$B,Raw_Data!$PE:$PE),"")</f>
        <v/>
      </c>
      <c r="W330" s="163" t="str">
        <f t="shared" si="23"/>
        <v/>
      </c>
      <c r="X330" s="155" t="str">
        <f>IFERROR(_xlfn.XLOOKUP($A330,Raw_Data!$B:$B,Raw_Data!$PB:$PB),"")</f>
        <v/>
      </c>
      <c r="Y330" s="155" t="str">
        <f>IFERROR(_xlfn.XLOOKUP($A330,Raw_Data!$B:$B,Raw_Data!$OU:$OU),"")</f>
        <v/>
      </c>
      <c r="Z330" s="155"/>
      <c r="AA330" s="155" t="str">
        <f>IFERROR(_xlfn.XLOOKUP($A330,Raw_Data!$B:$B,Raw_Data!$OU:$OU),"")</f>
        <v/>
      </c>
      <c r="AB330" s="155" t="str">
        <f>IFERROR(_xlfn.XLOOKUP($A330,Raw_Data!$B:$B,Raw_Data!$I:$I)/1000,"")</f>
        <v/>
      </c>
      <c r="AC330" s="164">
        <f>IFERROR(_xlfn.XLOOKUP($D330,'Modelling New'!$D:$D,'Modelling New'!$P:$P),"")</f>
        <v>4.7892857142857137</v>
      </c>
      <c r="AD330" s="155">
        <f>IFERROR(_xlfn.XLOOKUP($D330,'Modelling New'!$D:$D,'Modelling New'!$T:$T)*1000,"")</f>
        <v>354767.75319082354</v>
      </c>
      <c r="AE330" s="165">
        <f>IFERROR(_xlfn.XLOOKUP($D330,'Modelling New'!$D:$D,'Modelling New'!$O:$O),"")</f>
        <v>0.81116179612947148</v>
      </c>
      <c r="AF330" s="165">
        <f>IFERROR(_xlfn.XLOOKUP($D330,'Modelling New'!$D:$D,'Modelling New'!$W:$W),"")</f>
        <v>0.16187023342405077</v>
      </c>
      <c r="AG330" s="165">
        <f>IFERROR(_xlfn.XLOOKUP($D330,'Modelling New'!$D:$D,'Modelling New'!AE:AE),"")</f>
        <v>0.99750000000000005</v>
      </c>
      <c r="AH330" s="165">
        <f>IFERROR(_xlfn.XLOOKUP($D330,'Modelling New'!$D:$D,'Modelling New'!AF:AF),"")</f>
        <v>0.99750000000000005</v>
      </c>
      <c r="AI330" s="156"/>
      <c r="AJ330" s="156"/>
      <c r="AK330" s="156"/>
      <c r="AL330" s="156"/>
      <c r="AM330" s="156"/>
      <c r="AN330" s="166"/>
      <c r="AO330" s="163"/>
      <c r="AP330" s="163"/>
      <c r="AQ330" s="163"/>
      <c r="AR330" s="155">
        <f>IFERROR(_xlfn.XLOOKUP(Table13[[#This Row],[Month Year]],Modelling[Month],Modelling[Bugt_Capacity]),"")</f>
        <v>91.32</v>
      </c>
      <c r="AS330" s="155"/>
    </row>
    <row r="331" spans="1:45" x14ac:dyDescent="0.35">
      <c r="A331" s="154">
        <f t="shared" si="22"/>
        <v>46074</v>
      </c>
      <c r="B331" s="155">
        <f>YEAR(Table13[[#This Row],[Date]])+IF(MONTH(Table13[[#This Row],[Date]])&gt;=4,1,0)</f>
        <v>2026</v>
      </c>
      <c r="C331" s="156">
        <f>YEAR(Table13[[#This Row],[Date]])</f>
        <v>2026</v>
      </c>
      <c r="D331" s="157">
        <f>Table13[[#This Row],[Date]]-DAY(Table13[[#This Row],[Date]])+1</f>
        <v>46054</v>
      </c>
      <c r="E331" s="156">
        <f t="shared" si="20"/>
        <v>28</v>
      </c>
      <c r="F331" s="158" t="str">
        <f>IFERROR(_xlfn.XLOOKUP($A331,Raw_Data!$B:$B,Raw_Data!$OV:$OV),"")</f>
        <v/>
      </c>
      <c r="G331" s="159" t="str">
        <f>IFERROR(_xlfn.XLOOKUP($A331,Raw_Data!$B:$B,Raw_Data!$OW:$OW),"")</f>
        <v/>
      </c>
      <c r="H331" s="159"/>
      <c r="I331" s="159" t="str">
        <f>IFERROR(_xlfn.XLOOKUP($A331,Raw_Data!$B:$B,Raw_Data!$OX:$OX),"")</f>
        <v/>
      </c>
      <c r="J331" s="159"/>
      <c r="K331" s="159" t="str">
        <f>IFERROR(_xlfn.XLOOKUP($A331,Raw_Data!$B:$B,Raw_Data!NN:NN),"")</f>
        <v/>
      </c>
      <c r="L331" s="159" t="str">
        <f>IFERROR(_xlfn.XLOOKUP($A331,Raw_Data!$B:$B,Raw_Data!OZ:OZ),"")</f>
        <v/>
      </c>
      <c r="M331" s="159" t="str">
        <f>IFERROR(_xlfn.XLOOKUP($A331,Raw_Data!$B:$B,Raw_Data!PA:PA),"")</f>
        <v/>
      </c>
      <c r="N331" s="159" t="str">
        <f>IFERROR(_xlfn.XLOOKUP($A331,Raw_Data!$B:$B,Raw_Data!NQ:NQ),"")</f>
        <v/>
      </c>
      <c r="O331" s="160" t="str">
        <f>IFERROR(1-(SUMIF(PA!$B:$B,$A331,PA!$AI:$AI)/($AA331+SUMIF(PA!$B:$B,$A331,PA!$AI:$AI))),"")</f>
        <v/>
      </c>
      <c r="P331" s="160"/>
      <c r="Q331" s="161"/>
      <c r="R331" s="160" t="str">
        <f>IFERROR(1-(SUMIF(GA!$C:$C,$A331,GA!$X:$X)/($AA331+SUMIF(GA!$C:$C,$A331,GA!$X:$X))),"")</f>
        <v/>
      </c>
      <c r="S331" s="156"/>
      <c r="T331" s="161"/>
      <c r="U331" s="162" t="str">
        <f t="shared" si="21"/>
        <v/>
      </c>
      <c r="V331" s="162" t="str">
        <f>IFERROR(_xlfn.XLOOKUP($A331,Raw_Data!$B:$B,Raw_Data!$PE:$PE),"")</f>
        <v/>
      </c>
      <c r="W331" s="163" t="str">
        <f t="shared" si="23"/>
        <v/>
      </c>
      <c r="X331" s="155" t="str">
        <f>IFERROR(_xlfn.XLOOKUP($A331,Raw_Data!$B:$B,Raw_Data!$PB:$PB),"")</f>
        <v/>
      </c>
      <c r="Y331" s="155" t="str">
        <f>IFERROR(_xlfn.XLOOKUP($A331,Raw_Data!$B:$B,Raw_Data!$OU:$OU),"")</f>
        <v/>
      </c>
      <c r="Z331" s="155"/>
      <c r="AA331" s="155" t="str">
        <f>IFERROR(_xlfn.XLOOKUP($A331,Raw_Data!$B:$B,Raw_Data!$OU:$OU),"")</f>
        <v/>
      </c>
      <c r="AB331" s="155" t="str">
        <f>IFERROR(_xlfn.XLOOKUP($A331,Raw_Data!$B:$B,Raw_Data!$I:$I)/1000,"")</f>
        <v/>
      </c>
      <c r="AC331" s="164">
        <f>IFERROR(_xlfn.XLOOKUP($D331,'Modelling New'!$D:$D,'Modelling New'!$P:$P),"")</f>
        <v>4.7892857142857137</v>
      </c>
      <c r="AD331" s="155">
        <f>IFERROR(_xlfn.XLOOKUP($D331,'Modelling New'!$D:$D,'Modelling New'!$T:$T)*1000,"")</f>
        <v>354767.75319082354</v>
      </c>
      <c r="AE331" s="165">
        <f>IFERROR(_xlfn.XLOOKUP($D331,'Modelling New'!$D:$D,'Modelling New'!$O:$O),"")</f>
        <v>0.81116179612947148</v>
      </c>
      <c r="AF331" s="165">
        <f>IFERROR(_xlfn.XLOOKUP($D331,'Modelling New'!$D:$D,'Modelling New'!$W:$W),"")</f>
        <v>0.16187023342405077</v>
      </c>
      <c r="AG331" s="165">
        <f>IFERROR(_xlfn.XLOOKUP($D331,'Modelling New'!$D:$D,'Modelling New'!AE:AE),"")</f>
        <v>0.99750000000000005</v>
      </c>
      <c r="AH331" s="165">
        <f>IFERROR(_xlfn.XLOOKUP($D331,'Modelling New'!$D:$D,'Modelling New'!AF:AF),"")</f>
        <v>0.99750000000000005</v>
      </c>
      <c r="AI331" s="156"/>
      <c r="AJ331" s="156"/>
      <c r="AK331" s="156"/>
      <c r="AL331" s="156"/>
      <c r="AM331" s="156"/>
      <c r="AN331" s="166"/>
      <c r="AO331" s="163"/>
      <c r="AP331" s="163"/>
      <c r="AQ331" s="163"/>
      <c r="AR331" s="155">
        <f>IFERROR(_xlfn.XLOOKUP(Table13[[#This Row],[Month Year]],Modelling[Month],Modelling[Bugt_Capacity]),"")</f>
        <v>91.32</v>
      </c>
      <c r="AS331" s="155"/>
    </row>
    <row r="332" spans="1:45" x14ac:dyDescent="0.35">
      <c r="A332" s="154">
        <f t="shared" si="22"/>
        <v>46075</v>
      </c>
      <c r="B332" s="155">
        <f>YEAR(Table13[[#This Row],[Date]])+IF(MONTH(Table13[[#This Row],[Date]])&gt;=4,1,0)</f>
        <v>2026</v>
      </c>
      <c r="C332" s="156">
        <f>YEAR(Table13[[#This Row],[Date]])</f>
        <v>2026</v>
      </c>
      <c r="D332" s="157">
        <f>Table13[[#This Row],[Date]]-DAY(Table13[[#This Row],[Date]])+1</f>
        <v>46054</v>
      </c>
      <c r="E332" s="156">
        <f t="shared" si="20"/>
        <v>28</v>
      </c>
      <c r="F332" s="158" t="str">
        <f>IFERROR(_xlfn.XLOOKUP($A332,Raw_Data!$B:$B,Raw_Data!$OV:$OV),"")</f>
        <v/>
      </c>
      <c r="G332" s="159" t="str">
        <f>IFERROR(_xlfn.XLOOKUP($A332,Raw_Data!$B:$B,Raw_Data!$OW:$OW),"")</f>
        <v/>
      </c>
      <c r="H332" s="159"/>
      <c r="I332" s="159" t="str">
        <f>IFERROR(_xlfn.XLOOKUP($A332,Raw_Data!$B:$B,Raw_Data!$OX:$OX),"")</f>
        <v/>
      </c>
      <c r="J332" s="159"/>
      <c r="K332" s="159" t="str">
        <f>IFERROR(_xlfn.XLOOKUP($A332,Raw_Data!$B:$B,Raw_Data!NN:NN),"")</f>
        <v/>
      </c>
      <c r="L332" s="159" t="str">
        <f>IFERROR(_xlfn.XLOOKUP($A332,Raw_Data!$B:$B,Raw_Data!OZ:OZ),"")</f>
        <v/>
      </c>
      <c r="M332" s="159" t="str">
        <f>IFERROR(_xlfn.XLOOKUP($A332,Raw_Data!$B:$B,Raw_Data!PA:PA),"")</f>
        <v/>
      </c>
      <c r="N332" s="159" t="str">
        <f>IFERROR(_xlfn.XLOOKUP($A332,Raw_Data!$B:$B,Raw_Data!NQ:NQ),"")</f>
        <v/>
      </c>
      <c r="O332" s="160" t="str">
        <f>IFERROR(1-(SUMIF(PA!$B:$B,$A332,PA!$AI:$AI)/($AA332+SUMIF(PA!$B:$B,$A332,PA!$AI:$AI))),"")</f>
        <v/>
      </c>
      <c r="P332" s="160"/>
      <c r="Q332" s="161"/>
      <c r="R332" s="160" t="str">
        <f>IFERROR(1-(SUMIF(GA!$C:$C,$A332,GA!$X:$X)/($AA332+SUMIF(GA!$C:$C,$A332,GA!$X:$X))),"")</f>
        <v/>
      </c>
      <c r="S332" s="156"/>
      <c r="T332" s="161"/>
      <c r="U332" s="162" t="str">
        <f t="shared" si="21"/>
        <v/>
      </c>
      <c r="V332" s="162" t="str">
        <f>IFERROR(_xlfn.XLOOKUP($A332,Raw_Data!$B:$B,Raw_Data!$PE:$PE),"")</f>
        <v/>
      </c>
      <c r="W332" s="163" t="str">
        <f t="shared" si="23"/>
        <v/>
      </c>
      <c r="X332" s="155" t="str">
        <f>IFERROR(_xlfn.XLOOKUP($A332,Raw_Data!$B:$B,Raw_Data!$PB:$PB),"")</f>
        <v/>
      </c>
      <c r="Y332" s="155" t="str">
        <f>IFERROR(_xlfn.XLOOKUP($A332,Raw_Data!$B:$B,Raw_Data!$OU:$OU),"")</f>
        <v/>
      </c>
      <c r="Z332" s="155"/>
      <c r="AA332" s="155" t="str">
        <f>IFERROR(_xlfn.XLOOKUP($A332,Raw_Data!$B:$B,Raw_Data!$OU:$OU),"")</f>
        <v/>
      </c>
      <c r="AB332" s="155" t="str">
        <f>IFERROR(_xlfn.XLOOKUP($A332,Raw_Data!$B:$B,Raw_Data!$I:$I)/1000,"")</f>
        <v/>
      </c>
      <c r="AC332" s="164">
        <f>IFERROR(_xlfn.XLOOKUP($D332,'Modelling New'!$D:$D,'Modelling New'!$P:$P),"")</f>
        <v>4.7892857142857137</v>
      </c>
      <c r="AD332" s="155">
        <f>IFERROR(_xlfn.XLOOKUP($D332,'Modelling New'!$D:$D,'Modelling New'!$T:$T)*1000,"")</f>
        <v>354767.75319082354</v>
      </c>
      <c r="AE332" s="165">
        <f>IFERROR(_xlfn.XLOOKUP($D332,'Modelling New'!$D:$D,'Modelling New'!$O:$O),"")</f>
        <v>0.81116179612947148</v>
      </c>
      <c r="AF332" s="165">
        <f>IFERROR(_xlfn.XLOOKUP($D332,'Modelling New'!$D:$D,'Modelling New'!$W:$W),"")</f>
        <v>0.16187023342405077</v>
      </c>
      <c r="AG332" s="165">
        <f>IFERROR(_xlfn.XLOOKUP($D332,'Modelling New'!$D:$D,'Modelling New'!AE:AE),"")</f>
        <v>0.99750000000000005</v>
      </c>
      <c r="AH332" s="165">
        <f>IFERROR(_xlfn.XLOOKUP($D332,'Modelling New'!$D:$D,'Modelling New'!AF:AF),"")</f>
        <v>0.99750000000000005</v>
      </c>
      <c r="AI332" s="156"/>
      <c r="AJ332" s="156"/>
      <c r="AK332" s="156"/>
      <c r="AL332" s="156"/>
      <c r="AM332" s="156"/>
      <c r="AN332" s="166"/>
      <c r="AO332" s="163"/>
      <c r="AP332" s="163"/>
      <c r="AQ332" s="163"/>
      <c r="AR332" s="155">
        <f>IFERROR(_xlfn.XLOOKUP(Table13[[#This Row],[Month Year]],Modelling[Month],Modelling[Bugt_Capacity]),"")</f>
        <v>91.32</v>
      </c>
      <c r="AS332" s="155"/>
    </row>
    <row r="333" spans="1:45" x14ac:dyDescent="0.35">
      <c r="A333" s="154">
        <f t="shared" si="22"/>
        <v>46076</v>
      </c>
      <c r="B333" s="155">
        <f>YEAR(Table13[[#This Row],[Date]])+IF(MONTH(Table13[[#This Row],[Date]])&gt;=4,1,0)</f>
        <v>2026</v>
      </c>
      <c r="C333" s="156">
        <f>YEAR(Table13[[#This Row],[Date]])</f>
        <v>2026</v>
      </c>
      <c r="D333" s="157">
        <f>Table13[[#This Row],[Date]]-DAY(Table13[[#This Row],[Date]])+1</f>
        <v>46054</v>
      </c>
      <c r="E333" s="156">
        <f t="shared" si="20"/>
        <v>28</v>
      </c>
      <c r="F333" s="158" t="str">
        <f>IFERROR(_xlfn.XLOOKUP($A333,Raw_Data!$B:$B,Raw_Data!$OV:$OV),"")</f>
        <v/>
      </c>
      <c r="G333" s="159" t="str">
        <f>IFERROR(_xlfn.XLOOKUP($A333,Raw_Data!$B:$B,Raw_Data!$OW:$OW),"")</f>
        <v/>
      </c>
      <c r="H333" s="159"/>
      <c r="I333" s="159" t="str">
        <f>IFERROR(_xlfn.XLOOKUP($A333,Raw_Data!$B:$B,Raw_Data!$OX:$OX),"")</f>
        <v/>
      </c>
      <c r="J333" s="159"/>
      <c r="K333" s="159" t="str">
        <f>IFERROR(_xlfn.XLOOKUP($A333,Raw_Data!$B:$B,Raw_Data!NN:NN),"")</f>
        <v/>
      </c>
      <c r="L333" s="159" t="str">
        <f>IFERROR(_xlfn.XLOOKUP($A333,Raw_Data!$B:$B,Raw_Data!OZ:OZ),"")</f>
        <v/>
      </c>
      <c r="M333" s="159" t="str">
        <f>IFERROR(_xlfn.XLOOKUP($A333,Raw_Data!$B:$B,Raw_Data!PA:PA),"")</f>
        <v/>
      </c>
      <c r="N333" s="159" t="str">
        <f>IFERROR(_xlfn.XLOOKUP($A333,Raw_Data!$B:$B,Raw_Data!NQ:NQ),"")</f>
        <v/>
      </c>
      <c r="O333" s="160" t="str">
        <f>IFERROR(1-(SUMIF(PA!$B:$B,$A333,PA!$AI:$AI)/($AA333+SUMIF(PA!$B:$B,$A333,PA!$AI:$AI))),"")</f>
        <v/>
      </c>
      <c r="P333" s="160"/>
      <c r="Q333" s="161"/>
      <c r="R333" s="160" t="str">
        <f>IFERROR(1-(SUMIF(GA!$C:$C,$A333,GA!$X:$X)/($AA333+SUMIF(GA!$C:$C,$A333,GA!$X:$X))),"")</f>
        <v/>
      </c>
      <c r="S333" s="156"/>
      <c r="T333" s="161"/>
      <c r="U333" s="162" t="str">
        <f t="shared" si="21"/>
        <v/>
      </c>
      <c r="V333" s="162" t="str">
        <f>IFERROR(_xlfn.XLOOKUP($A333,Raw_Data!$B:$B,Raw_Data!$PE:$PE),"")</f>
        <v/>
      </c>
      <c r="W333" s="163" t="str">
        <f t="shared" si="23"/>
        <v/>
      </c>
      <c r="X333" s="155" t="str">
        <f>IFERROR(_xlfn.XLOOKUP($A333,Raw_Data!$B:$B,Raw_Data!$PB:$PB),"")</f>
        <v/>
      </c>
      <c r="Y333" s="155" t="str">
        <f>IFERROR(_xlfn.XLOOKUP($A333,Raw_Data!$B:$B,Raw_Data!$OU:$OU),"")</f>
        <v/>
      </c>
      <c r="Z333" s="155"/>
      <c r="AA333" s="155" t="str">
        <f>IFERROR(_xlfn.XLOOKUP($A333,Raw_Data!$B:$B,Raw_Data!$OU:$OU),"")</f>
        <v/>
      </c>
      <c r="AB333" s="155" t="str">
        <f>IFERROR(_xlfn.XLOOKUP($A333,Raw_Data!$B:$B,Raw_Data!$I:$I)/1000,"")</f>
        <v/>
      </c>
      <c r="AC333" s="164">
        <f>IFERROR(_xlfn.XLOOKUP($D333,'Modelling New'!$D:$D,'Modelling New'!$P:$P),"")</f>
        <v>4.7892857142857137</v>
      </c>
      <c r="AD333" s="155">
        <f>IFERROR(_xlfn.XLOOKUP($D333,'Modelling New'!$D:$D,'Modelling New'!$T:$T)*1000,"")</f>
        <v>354767.75319082354</v>
      </c>
      <c r="AE333" s="165">
        <f>IFERROR(_xlfn.XLOOKUP($D333,'Modelling New'!$D:$D,'Modelling New'!$O:$O),"")</f>
        <v>0.81116179612947148</v>
      </c>
      <c r="AF333" s="165">
        <f>IFERROR(_xlfn.XLOOKUP($D333,'Modelling New'!$D:$D,'Modelling New'!$W:$W),"")</f>
        <v>0.16187023342405077</v>
      </c>
      <c r="AG333" s="165">
        <f>IFERROR(_xlfn.XLOOKUP($D333,'Modelling New'!$D:$D,'Modelling New'!AE:AE),"")</f>
        <v>0.99750000000000005</v>
      </c>
      <c r="AH333" s="165">
        <f>IFERROR(_xlfn.XLOOKUP($D333,'Modelling New'!$D:$D,'Modelling New'!AF:AF),"")</f>
        <v>0.99750000000000005</v>
      </c>
      <c r="AI333" s="156"/>
      <c r="AJ333" s="156"/>
      <c r="AK333" s="156"/>
      <c r="AL333" s="156"/>
      <c r="AM333" s="156"/>
      <c r="AN333" s="166"/>
      <c r="AO333" s="163"/>
      <c r="AP333" s="163"/>
      <c r="AQ333" s="163"/>
      <c r="AR333" s="155">
        <f>IFERROR(_xlfn.XLOOKUP(Table13[[#This Row],[Month Year]],Modelling[Month],Modelling[Bugt_Capacity]),"")</f>
        <v>91.32</v>
      </c>
      <c r="AS333" s="155"/>
    </row>
    <row r="334" spans="1:45" x14ac:dyDescent="0.35">
      <c r="A334" s="154">
        <f t="shared" si="22"/>
        <v>46077</v>
      </c>
      <c r="B334" s="155">
        <f>YEAR(Table13[[#This Row],[Date]])+IF(MONTH(Table13[[#This Row],[Date]])&gt;=4,1,0)</f>
        <v>2026</v>
      </c>
      <c r="C334" s="156">
        <f>YEAR(Table13[[#This Row],[Date]])</f>
        <v>2026</v>
      </c>
      <c r="D334" s="157">
        <f>Table13[[#This Row],[Date]]-DAY(Table13[[#This Row],[Date]])+1</f>
        <v>46054</v>
      </c>
      <c r="E334" s="156">
        <f t="shared" si="20"/>
        <v>28</v>
      </c>
      <c r="F334" s="158" t="str">
        <f>IFERROR(_xlfn.XLOOKUP($A334,Raw_Data!$B:$B,Raw_Data!$OV:$OV),"")</f>
        <v/>
      </c>
      <c r="G334" s="159" t="str">
        <f>IFERROR(_xlfn.XLOOKUP($A334,Raw_Data!$B:$B,Raw_Data!$OW:$OW),"")</f>
        <v/>
      </c>
      <c r="H334" s="159"/>
      <c r="I334" s="159" t="str">
        <f>IFERROR(_xlfn.XLOOKUP($A334,Raw_Data!$B:$B,Raw_Data!$OX:$OX),"")</f>
        <v/>
      </c>
      <c r="J334" s="159"/>
      <c r="K334" s="159" t="str">
        <f>IFERROR(_xlfn.XLOOKUP($A334,Raw_Data!$B:$B,Raw_Data!NN:NN),"")</f>
        <v/>
      </c>
      <c r="L334" s="159" t="str">
        <f>IFERROR(_xlfn.XLOOKUP($A334,Raw_Data!$B:$B,Raw_Data!OZ:OZ),"")</f>
        <v/>
      </c>
      <c r="M334" s="159" t="str">
        <f>IFERROR(_xlfn.XLOOKUP($A334,Raw_Data!$B:$B,Raw_Data!PA:PA),"")</f>
        <v/>
      </c>
      <c r="N334" s="159" t="str">
        <f>IFERROR(_xlfn.XLOOKUP($A334,Raw_Data!$B:$B,Raw_Data!NQ:NQ),"")</f>
        <v/>
      </c>
      <c r="O334" s="160" t="str">
        <f>IFERROR(1-(SUMIF(PA!$B:$B,$A334,PA!$AI:$AI)/($AA334+SUMIF(PA!$B:$B,$A334,PA!$AI:$AI))),"")</f>
        <v/>
      </c>
      <c r="P334" s="160"/>
      <c r="Q334" s="161"/>
      <c r="R334" s="160" t="str">
        <f>IFERROR(1-(SUMIF(GA!$C:$C,$A334,GA!$X:$X)/($AA334+SUMIF(GA!$C:$C,$A334,GA!$X:$X))),"")</f>
        <v/>
      </c>
      <c r="S334" s="156"/>
      <c r="T334" s="161"/>
      <c r="U334" s="162" t="str">
        <f t="shared" si="21"/>
        <v/>
      </c>
      <c r="V334" s="162" t="str">
        <f>IFERROR(_xlfn.XLOOKUP($A334,Raw_Data!$B:$B,Raw_Data!$PE:$PE),"")</f>
        <v/>
      </c>
      <c r="W334" s="163" t="str">
        <f t="shared" si="23"/>
        <v/>
      </c>
      <c r="X334" s="155" t="str">
        <f>IFERROR(_xlfn.XLOOKUP($A334,Raw_Data!$B:$B,Raw_Data!$PB:$PB),"")</f>
        <v/>
      </c>
      <c r="Y334" s="155" t="str">
        <f>IFERROR(_xlfn.XLOOKUP($A334,Raw_Data!$B:$B,Raw_Data!$OU:$OU),"")</f>
        <v/>
      </c>
      <c r="Z334" s="155"/>
      <c r="AA334" s="155" t="str">
        <f>IFERROR(_xlfn.XLOOKUP($A334,Raw_Data!$B:$B,Raw_Data!$OU:$OU),"")</f>
        <v/>
      </c>
      <c r="AB334" s="155" t="str">
        <f>IFERROR(_xlfn.XLOOKUP($A334,Raw_Data!$B:$B,Raw_Data!$I:$I)/1000,"")</f>
        <v/>
      </c>
      <c r="AC334" s="164">
        <f>IFERROR(_xlfn.XLOOKUP($D334,'Modelling New'!$D:$D,'Modelling New'!$P:$P),"")</f>
        <v>4.7892857142857137</v>
      </c>
      <c r="AD334" s="155">
        <f>IFERROR(_xlfn.XLOOKUP($D334,'Modelling New'!$D:$D,'Modelling New'!$T:$T)*1000,"")</f>
        <v>354767.75319082354</v>
      </c>
      <c r="AE334" s="165">
        <f>IFERROR(_xlfn.XLOOKUP($D334,'Modelling New'!$D:$D,'Modelling New'!$O:$O),"")</f>
        <v>0.81116179612947148</v>
      </c>
      <c r="AF334" s="165">
        <f>IFERROR(_xlfn.XLOOKUP($D334,'Modelling New'!$D:$D,'Modelling New'!$W:$W),"")</f>
        <v>0.16187023342405077</v>
      </c>
      <c r="AG334" s="165">
        <f>IFERROR(_xlfn.XLOOKUP($D334,'Modelling New'!$D:$D,'Modelling New'!AE:AE),"")</f>
        <v>0.99750000000000005</v>
      </c>
      <c r="AH334" s="165">
        <f>IFERROR(_xlfn.XLOOKUP($D334,'Modelling New'!$D:$D,'Modelling New'!AF:AF),"")</f>
        <v>0.99750000000000005</v>
      </c>
      <c r="AI334" s="156"/>
      <c r="AJ334" s="156"/>
      <c r="AK334" s="156"/>
      <c r="AL334" s="156"/>
      <c r="AM334" s="156"/>
      <c r="AN334" s="166"/>
      <c r="AO334" s="163"/>
      <c r="AP334" s="163"/>
      <c r="AQ334" s="163"/>
      <c r="AR334" s="155">
        <f>IFERROR(_xlfn.XLOOKUP(Table13[[#This Row],[Month Year]],Modelling[Month],Modelling[Bugt_Capacity]),"")</f>
        <v>91.32</v>
      </c>
      <c r="AS334" s="155"/>
    </row>
    <row r="335" spans="1:45" x14ac:dyDescent="0.35">
      <c r="A335" s="154">
        <f t="shared" si="22"/>
        <v>46078</v>
      </c>
      <c r="B335" s="155">
        <f>YEAR(Table13[[#This Row],[Date]])+IF(MONTH(Table13[[#This Row],[Date]])&gt;=4,1,0)</f>
        <v>2026</v>
      </c>
      <c r="C335" s="156">
        <f>YEAR(Table13[[#This Row],[Date]])</f>
        <v>2026</v>
      </c>
      <c r="D335" s="157">
        <f>Table13[[#This Row],[Date]]-DAY(Table13[[#This Row],[Date]])+1</f>
        <v>46054</v>
      </c>
      <c r="E335" s="156">
        <f t="shared" si="20"/>
        <v>28</v>
      </c>
      <c r="F335" s="158" t="str">
        <f>IFERROR(_xlfn.XLOOKUP($A335,Raw_Data!$B:$B,Raw_Data!$OV:$OV),"")</f>
        <v/>
      </c>
      <c r="G335" s="159" t="str">
        <f>IFERROR(_xlfn.XLOOKUP($A335,Raw_Data!$B:$B,Raw_Data!$OW:$OW),"")</f>
        <v/>
      </c>
      <c r="H335" s="159"/>
      <c r="I335" s="159" t="str">
        <f>IFERROR(_xlfn.XLOOKUP($A335,Raw_Data!$B:$B,Raw_Data!$OX:$OX),"")</f>
        <v/>
      </c>
      <c r="J335" s="159"/>
      <c r="K335" s="159" t="str">
        <f>IFERROR(_xlfn.XLOOKUP($A335,Raw_Data!$B:$B,Raw_Data!NN:NN),"")</f>
        <v/>
      </c>
      <c r="L335" s="159" t="str">
        <f>IFERROR(_xlfn.XLOOKUP($A335,Raw_Data!$B:$B,Raw_Data!OZ:OZ),"")</f>
        <v/>
      </c>
      <c r="M335" s="159" t="str">
        <f>IFERROR(_xlfn.XLOOKUP($A335,Raw_Data!$B:$B,Raw_Data!PA:PA),"")</f>
        <v/>
      </c>
      <c r="N335" s="159" t="str">
        <f>IFERROR(_xlfn.XLOOKUP($A335,Raw_Data!$B:$B,Raw_Data!NQ:NQ),"")</f>
        <v/>
      </c>
      <c r="O335" s="160" t="str">
        <f>IFERROR(1-(SUMIF(PA!$B:$B,$A335,PA!$AI:$AI)/($AA335+SUMIF(PA!$B:$B,$A335,PA!$AI:$AI))),"")</f>
        <v/>
      </c>
      <c r="P335" s="160"/>
      <c r="Q335" s="161"/>
      <c r="R335" s="160" t="str">
        <f>IFERROR(1-(SUMIF(GA!$C:$C,$A335,GA!$X:$X)/($AA335+SUMIF(GA!$C:$C,$A335,GA!$X:$X))),"")</f>
        <v/>
      </c>
      <c r="S335" s="156"/>
      <c r="T335" s="161"/>
      <c r="U335" s="162" t="str">
        <f t="shared" si="21"/>
        <v/>
      </c>
      <c r="V335" s="162" t="str">
        <f>IFERROR(_xlfn.XLOOKUP($A335,Raw_Data!$B:$B,Raw_Data!$PE:$PE),"")</f>
        <v/>
      </c>
      <c r="W335" s="163" t="str">
        <f t="shared" si="23"/>
        <v/>
      </c>
      <c r="X335" s="155" t="str">
        <f>IFERROR(_xlfn.XLOOKUP($A335,Raw_Data!$B:$B,Raw_Data!$PB:$PB),"")</f>
        <v/>
      </c>
      <c r="Y335" s="155" t="str">
        <f>IFERROR(_xlfn.XLOOKUP($A335,Raw_Data!$B:$B,Raw_Data!$OU:$OU),"")</f>
        <v/>
      </c>
      <c r="Z335" s="155"/>
      <c r="AA335" s="155" t="str">
        <f>IFERROR(_xlfn.XLOOKUP($A335,Raw_Data!$B:$B,Raw_Data!$OU:$OU),"")</f>
        <v/>
      </c>
      <c r="AB335" s="155" t="str">
        <f>IFERROR(_xlfn.XLOOKUP($A335,Raw_Data!$B:$B,Raw_Data!$I:$I)/1000,"")</f>
        <v/>
      </c>
      <c r="AC335" s="164">
        <f>IFERROR(_xlfn.XLOOKUP($D335,'Modelling New'!$D:$D,'Modelling New'!$P:$P),"")</f>
        <v>4.7892857142857137</v>
      </c>
      <c r="AD335" s="155">
        <f>IFERROR(_xlfn.XLOOKUP($D335,'Modelling New'!$D:$D,'Modelling New'!$T:$T)*1000,"")</f>
        <v>354767.75319082354</v>
      </c>
      <c r="AE335" s="165">
        <f>IFERROR(_xlfn.XLOOKUP($D335,'Modelling New'!$D:$D,'Modelling New'!$O:$O),"")</f>
        <v>0.81116179612947148</v>
      </c>
      <c r="AF335" s="165">
        <f>IFERROR(_xlfn.XLOOKUP($D335,'Modelling New'!$D:$D,'Modelling New'!$W:$W),"")</f>
        <v>0.16187023342405077</v>
      </c>
      <c r="AG335" s="165">
        <f>IFERROR(_xlfn.XLOOKUP($D335,'Modelling New'!$D:$D,'Modelling New'!AE:AE),"")</f>
        <v>0.99750000000000005</v>
      </c>
      <c r="AH335" s="165">
        <f>IFERROR(_xlfn.XLOOKUP($D335,'Modelling New'!$D:$D,'Modelling New'!AF:AF),"")</f>
        <v>0.99750000000000005</v>
      </c>
      <c r="AI335" s="156"/>
      <c r="AJ335" s="156"/>
      <c r="AK335" s="156"/>
      <c r="AL335" s="156"/>
      <c r="AM335" s="156"/>
      <c r="AN335" s="166"/>
      <c r="AO335" s="163"/>
      <c r="AP335" s="163"/>
      <c r="AQ335" s="163"/>
      <c r="AR335" s="155">
        <f>IFERROR(_xlfn.XLOOKUP(Table13[[#This Row],[Month Year]],Modelling[Month],Modelling[Bugt_Capacity]),"")</f>
        <v>91.32</v>
      </c>
      <c r="AS335" s="155"/>
    </row>
    <row r="336" spans="1:45" x14ac:dyDescent="0.35">
      <c r="A336" s="154">
        <f t="shared" si="22"/>
        <v>46079</v>
      </c>
      <c r="B336" s="155">
        <f>YEAR(Table13[[#This Row],[Date]])+IF(MONTH(Table13[[#This Row],[Date]])&gt;=4,1,0)</f>
        <v>2026</v>
      </c>
      <c r="C336" s="156">
        <f>YEAR(Table13[[#This Row],[Date]])</f>
        <v>2026</v>
      </c>
      <c r="D336" s="157">
        <f>Table13[[#This Row],[Date]]-DAY(Table13[[#This Row],[Date]])+1</f>
        <v>46054</v>
      </c>
      <c r="E336" s="156">
        <f t="shared" si="20"/>
        <v>28</v>
      </c>
      <c r="F336" s="158" t="str">
        <f>IFERROR(_xlfn.XLOOKUP($A336,Raw_Data!$B:$B,Raw_Data!$OV:$OV),"")</f>
        <v/>
      </c>
      <c r="G336" s="159" t="str">
        <f>IFERROR(_xlfn.XLOOKUP($A336,Raw_Data!$B:$B,Raw_Data!$OW:$OW),"")</f>
        <v/>
      </c>
      <c r="H336" s="159"/>
      <c r="I336" s="159" t="str">
        <f>IFERROR(_xlfn.XLOOKUP($A336,Raw_Data!$B:$B,Raw_Data!$OX:$OX),"")</f>
        <v/>
      </c>
      <c r="J336" s="159"/>
      <c r="K336" s="159" t="str">
        <f>IFERROR(_xlfn.XLOOKUP($A336,Raw_Data!$B:$B,Raw_Data!NN:NN),"")</f>
        <v/>
      </c>
      <c r="L336" s="159" t="str">
        <f>IFERROR(_xlfn.XLOOKUP($A336,Raw_Data!$B:$B,Raw_Data!OZ:OZ),"")</f>
        <v/>
      </c>
      <c r="M336" s="159" t="str">
        <f>IFERROR(_xlfn.XLOOKUP($A336,Raw_Data!$B:$B,Raw_Data!PA:PA),"")</f>
        <v/>
      </c>
      <c r="N336" s="159" t="str">
        <f>IFERROR(_xlfn.XLOOKUP($A336,Raw_Data!$B:$B,Raw_Data!NQ:NQ),"")</f>
        <v/>
      </c>
      <c r="O336" s="160" t="str">
        <f>IFERROR(1-(SUMIF(PA!$B:$B,$A336,PA!$AI:$AI)/($AA336+SUMIF(PA!$B:$B,$A336,PA!$AI:$AI))),"")</f>
        <v/>
      </c>
      <c r="P336" s="160"/>
      <c r="Q336" s="161"/>
      <c r="R336" s="160" t="str">
        <f>IFERROR(1-(SUMIF(GA!$C:$C,$A336,GA!$X:$X)/($AA336+SUMIF(GA!$C:$C,$A336,GA!$X:$X))),"")</f>
        <v/>
      </c>
      <c r="S336" s="156"/>
      <c r="T336" s="161"/>
      <c r="U336" s="162" t="str">
        <f t="shared" si="21"/>
        <v/>
      </c>
      <c r="V336" s="162" t="str">
        <f>IFERROR(_xlfn.XLOOKUP($A336,Raw_Data!$B:$B,Raw_Data!$PE:$PE),"")</f>
        <v/>
      </c>
      <c r="W336" s="163" t="str">
        <f t="shared" si="23"/>
        <v/>
      </c>
      <c r="X336" s="155" t="str">
        <f>IFERROR(_xlfn.XLOOKUP($A336,Raw_Data!$B:$B,Raw_Data!$PB:$PB),"")</f>
        <v/>
      </c>
      <c r="Y336" s="155" t="str">
        <f>IFERROR(_xlfn.XLOOKUP($A336,Raw_Data!$B:$B,Raw_Data!$OU:$OU),"")</f>
        <v/>
      </c>
      <c r="Z336" s="155"/>
      <c r="AA336" s="155" t="str">
        <f>IFERROR(_xlfn.XLOOKUP($A336,Raw_Data!$B:$B,Raw_Data!$OU:$OU),"")</f>
        <v/>
      </c>
      <c r="AB336" s="155" t="str">
        <f>IFERROR(_xlfn.XLOOKUP($A336,Raw_Data!$B:$B,Raw_Data!$I:$I)/1000,"")</f>
        <v/>
      </c>
      <c r="AC336" s="164">
        <f>IFERROR(_xlfn.XLOOKUP($D336,'Modelling New'!$D:$D,'Modelling New'!$P:$P),"")</f>
        <v>4.7892857142857137</v>
      </c>
      <c r="AD336" s="155">
        <f>IFERROR(_xlfn.XLOOKUP($D336,'Modelling New'!$D:$D,'Modelling New'!$T:$T)*1000,"")</f>
        <v>354767.75319082354</v>
      </c>
      <c r="AE336" s="165">
        <f>IFERROR(_xlfn.XLOOKUP($D336,'Modelling New'!$D:$D,'Modelling New'!$O:$O),"")</f>
        <v>0.81116179612947148</v>
      </c>
      <c r="AF336" s="165">
        <f>IFERROR(_xlfn.XLOOKUP($D336,'Modelling New'!$D:$D,'Modelling New'!$W:$W),"")</f>
        <v>0.16187023342405077</v>
      </c>
      <c r="AG336" s="165">
        <f>IFERROR(_xlfn.XLOOKUP($D336,'Modelling New'!$D:$D,'Modelling New'!AE:AE),"")</f>
        <v>0.99750000000000005</v>
      </c>
      <c r="AH336" s="165">
        <f>IFERROR(_xlfn.XLOOKUP($D336,'Modelling New'!$D:$D,'Modelling New'!AF:AF),"")</f>
        <v>0.99750000000000005</v>
      </c>
      <c r="AI336" s="156"/>
      <c r="AJ336" s="156"/>
      <c r="AK336" s="156"/>
      <c r="AL336" s="156"/>
      <c r="AM336" s="156"/>
      <c r="AN336" s="166"/>
      <c r="AO336" s="163"/>
      <c r="AP336" s="163"/>
      <c r="AQ336" s="163"/>
      <c r="AR336" s="155">
        <f>IFERROR(_xlfn.XLOOKUP(Table13[[#This Row],[Month Year]],Modelling[Month],Modelling[Bugt_Capacity]),"")</f>
        <v>91.32</v>
      </c>
      <c r="AS336" s="155"/>
    </row>
    <row r="337" spans="1:45" x14ac:dyDescent="0.35">
      <c r="A337" s="154">
        <f t="shared" si="22"/>
        <v>46080</v>
      </c>
      <c r="B337" s="155">
        <f>YEAR(Table13[[#This Row],[Date]])+IF(MONTH(Table13[[#This Row],[Date]])&gt;=4,1,0)</f>
        <v>2026</v>
      </c>
      <c r="C337" s="156">
        <f>YEAR(Table13[[#This Row],[Date]])</f>
        <v>2026</v>
      </c>
      <c r="D337" s="157">
        <f>Table13[[#This Row],[Date]]-DAY(Table13[[#This Row],[Date]])+1</f>
        <v>46054</v>
      </c>
      <c r="E337" s="156">
        <f t="shared" si="20"/>
        <v>28</v>
      </c>
      <c r="F337" s="158" t="str">
        <f>IFERROR(_xlfn.XLOOKUP($A337,Raw_Data!$B:$B,Raw_Data!$OV:$OV),"")</f>
        <v/>
      </c>
      <c r="G337" s="159" t="str">
        <f>IFERROR(_xlfn.XLOOKUP($A337,Raw_Data!$B:$B,Raw_Data!$OW:$OW),"")</f>
        <v/>
      </c>
      <c r="H337" s="159"/>
      <c r="I337" s="159" t="str">
        <f>IFERROR(_xlfn.XLOOKUP($A337,Raw_Data!$B:$B,Raw_Data!$OX:$OX),"")</f>
        <v/>
      </c>
      <c r="J337" s="159"/>
      <c r="K337" s="159" t="str">
        <f>IFERROR(_xlfn.XLOOKUP($A337,Raw_Data!$B:$B,Raw_Data!NN:NN),"")</f>
        <v/>
      </c>
      <c r="L337" s="159" t="str">
        <f>IFERROR(_xlfn.XLOOKUP($A337,Raw_Data!$B:$B,Raw_Data!OZ:OZ),"")</f>
        <v/>
      </c>
      <c r="M337" s="159" t="str">
        <f>IFERROR(_xlfn.XLOOKUP($A337,Raw_Data!$B:$B,Raw_Data!PA:PA),"")</f>
        <v/>
      </c>
      <c r="N337" s="159" t="str">
        <f>IFERROR(_xlfn.XLOOKUP($A337,Raw_Data!$B:$B,Raw_Data!NQ:NQ),"")</f>
        <v/>
      </c>
      <c r="O337" s="160" t="str">
        <f>IFERROR(1-(SUMIF(PA!$B:$B,$A337,PA!$AI:$AI)/($AA337+SUMIF(PA!$B:$B,$A337,PA!$AI:$AI))),"")</f>
        <v/>
      </c>
      <c r="P337" s="160"/>
      <c r="Q337" s="161"/>
      <c r="R337" s="160" t="str">
        <f>IFERROR(1-(SUMIF(GA!$C:$C,$A337,GA!$X:$X)/($AA337+SUMIF(GA!$C:$C,$A337,GA!$X:$X))),"")</f>
        <v/>
      </c>
      <c r="S337" s="156"/>
      <c r="T337" s="161"/>
      <c r="U337" s="162" t="str">
        <f t="shared" si="21"/>
        <v/>
      </c>
      <c r="V337" s="162" t="str">
        <f>IFERROR(_xlfn.XLOOKUP($A337,Raw_Data!$B:$B,Raw_Data!$PE:$PE),"")</f>
        <v/>
      </c>
      <c r="W337" s="163" t="str">
        <f t="shared" si="23"/>
        <v/>
      </c>
      <c r="X337" s="155" t="str">
        <f>IFERROR(_xlfn.XLOOKUP($A337,Raw_Data!$B:$B,Raw_Data!$PB:$PB),"")</f>
        <v/>
      </c>
      <c r="Y337" s="155" t="str">
        <f>IFERROR(_xlfn.XLOOKUP($A337,Raw_Data!$B:$B,Raw_Data!$OU:$OU),"")</f>
        <v/>
      </c>
      <c r="Z337" s="155"/>
      <c r="AA337" s="155" t="str">
        <f>IFERROR(_xlfn.XLOOKUP($A337,Raw_Data!$B:$B,Raw_Data!$OU:$OU),"")</f>
        <v/>
      </c>
      <c r="AB337" s="155" t="str">
        <f>IFERROR(_xlfn.XLOOKUP($A337,Raw_Data!$B:$B,Raw_Data!$I:$I)/1000,"")</f>
        <v/>
      </c>
      <c r="AC337" s="164">
        <f>IFERROR(_xlfn.XLOOKUP($D337,'Modelling New'!$D:$D,'Modelling New'!$P:$P),"")</f>
        <v>4.7892857142857137</v>
      </c>
      <c r="AD337" s="155">
        <f>IFERROR(_xlfn.XLOOKUP($D337,'Modelling New'!$D:$D,'Modelling New'!$T:$T)*1000,"")</f>
        <v>354767.75319082354</v>
      </c>
      <c r="AE337" s="165">
        <f>IFERROR(_xlfn.XLOOKUP($D337,'Modelling New'!$D:$D,'Modelling New'!$O:$O),"")</f>
        <v>0.81116179612947148</v>
      </c>
      <c r="AF337" s="165">
        <f>IFERROR(_xlfn.XLOOKUP($D337,'Modelling New'!$D:$D,'Modelling New'!$W:$W),"")</f>
        <v>0.16187023342405077</v>
      </c>
      <c r="AG337" s="165">
        <f>IFERROR(_xlfn.XLOOKUP($D337,'Modelling New'!$D:$D,'Modelling New'!AE:AE),"")</f>
        <v>0.99750000000000005</v>
      </c>
      <c r="AH337" s="165">
        <f>IFERROR(_xlfn.XLOOKUP($D337,'Modelling New'!$D:$D,'Modelling New'!AF:AF),"")</f>
        <v>0.99750000000000005</v>
      </c>
      <c r="AI337" s="156"/>
      <c r="AJ337" s="156"/>
      <c r="AK337" s="156"/>
      <c r="AL337" s="156"/>
      <c r="AM337" s="156"/>
      <c r="AN337" s="166"/>
      <c r="AO337" s="163"/>
      <c r="AP337" s="163"/>
      <c r="AQ337" s="163"/>
      <c r="AR337" s="155">
        <f>IFERROR(_xlfn.XLOOKUP(Table13[[#This Row],[Month Year]],Modelling[Month],Modelling[Bugt_Capacity]),"")</f>
        <v>91.32</v>
      </c>
      <c r="AS337" s="155"/>
    </row>
    <row r="338" spans="1:45" x14ac:dyDescent="0.35">
      <c r="A338" s="154">
        <f t="shared" si="22"/>
        <v>46081</v>
      </c>
      <c r="B338" s="155">
        <f>YEAR(Table13[[#This Row],[Date]])+IF(MONTH(Table13[[#This Row],[Date]])&gt;=4,1,0)</f>
        <v>2026</v>
      </c>
      <c r="C338" s="156">
        <f>YEAR(Table13[[#This Row],[Date]])</f>
        <v>2026</v>
      </c>
      <c r="D338" s="157">
        <f>Table13[[#This Row],[Date]]-DAY(Table13[[#This Row],[Date]])+1</f>
        <v>46054</v>
      </c>
      <c r="E338" s="156">
        <f t="shared" si="20"/>
        <v>28</v>
      </c>
      <c r="F338" s="158" t="str">
        <f>IFERROR(_xlfn.XLOOKUP($A338,Raw_Data!$B:$B,Raw_Data!$OV:$OV),"")</f>
        <v/>
      </c>
      <c r="G338" s="159" t="str">
        <f>IFERROR(_xlfn.XLOOKUP($A338,Raw_Data!$B:$B,Raw_Data!$OW:$OW),"")</f>
        <v/>
      </c>
      <c r="H338" s="159"/>
      <c r="I338" s="159" t="str">
        <f>IFERROR(_xlfn.XLOOKUP($A338,Raw_Data!$B:$B,Raw_Data!$OX:$OX),"")</f>
        <v/>
      </c>
      <c r="J338" s="159"/>
      <c r="K338" s="159" t="str">
        <f>IFERROR(_xlfn.XLOOKUP($A338,Raw_Data!$B:$B,Raw_Data!NN:NN),"")</f>
        <v/>
      </c>
      <c r="L338" s="159" t="str">
        <f>IFERROR(_xlfn.XLOOKUP($A338,Raw_Data!$B:$B,Raw_Data!OZ:OZ),"")</f>
        <v/>
      </c>
      <c r="M338" s="159" t="str">
        <f>IFERROR(_xlfn.XLOOKUP($A338,Raw_Data!$B:$B,Raw_Data!PA:PA),"")</f>
        <v/>
      </c>
      <c r="N338" s="159" t="str">
        <f>IFERROR(_xlfn.XLOOKUP($A338,Raw_Data!$B:$B,Raw_Data!NQ:NQ),"")</f>
        <v/>
      </c>
      <c r="O338" s="160" t="str">
        <f>IFERROR(1-(SUMIF(PA!$B:$B,$A338,PA!$AI:$AI)/($AA338+SUMIF(PA!$B:$B,$A338,PA!$AI:$AI))),"")</f>
        <v/>
      </c>
      <c r="P338" s="160"/>
      <c r="Q338" s="161"/>
      <c r="R338" s="160" t="str">
        <f>IFERROR(1-(SUMIF(GA!$C:$C,$A338,GA!$X:$X)/($AA338+SUMIF(GA!$C:$C,$A338,GA!$X:$X))),"")</f>
        <v/>
      </c>
      <c r="S338" s="156"/>
      <c r="T338" s="161"/>
      <c r="U338" s="162" t="str">
        <f t="shared" si="21"/>
        <v/>
      </c>
      <c r="V338" s="162" t="str">
        <f>IFERROR(_xlfn.XLOOKUP($A338,Raw_Data!$B:$B,Raw_Data!$PE:$PE),"")</f>
        <v/>
      </c>
      <c r="W338" s="163" t="str">
        <f t="shared" si="23"/>
        <v/>
      </c>
      <c r="X338" s="155" t="str">
        <f>IFERROR(_xlfn.XLOOKUP($A338,Raw_Data!$B:$B,Raw_Data!$PB:$PB),"")</f>
        <v/>
      </c>
      <c r="Y338" s="155" t="str">
        <f>IFERROR(_xlfn.XLOOKUP($A338,Raw_Data!$B:$B,Raw_Data!$OU:$OU),"")</f>
        <v/>
      </c>
      <c r="Z338" s="155"/>
      <c r="AA338" s="155" t="str">
        <f>IFERROR(_xlfn.XLOOKUP($A338,Raw_Data!$B:$B,Raw_Data!$OU:$OU),"")</f>
        <v/>
      </c>
      <c r="AB338" s="155" t="str">
        <f>IFERROR(_xlfn.XLOOKUP($A338,Raw_Data!$B:$B,Raw_Data!$I:$I)/1000,"")</f>
        <v/>
      </c>
      <c r="AC338" s="164">
        <f>IFERROR(_xlfn.XLOOKUP($D338,'Modelling New'!$D:$D,'Modelling New'!$P:$P),"")</f>
        <v>4.7892857142857137</v>
      </c>
      <c r="AD338" s="155">
        <f>IFERROR(_xlfn.XLOOKUP($D338,'Modelling New'!$D:$D,'Modelling New'!$T:$T)*1000,"")</f>
        <v>354767.75319082354</v>
      </c>
      <c r="AE338" s="165">
        <f>IFERROR(_xlfn.XLOOKUP($D338,'Modelling New'!$D:$D,'Modelling New'!$O:$O),"")</f>
        <v>0.81116179612947148</v>
      </c>
      <c r="AF338" s="165">
        <f>IFERROR(_xlfn.XLOOKUP($D338,'Modelling New'!$D:$D,'Modelling New'!$W:$W),"")</f>
        <v>0.16187023342405077</v>
      </c>
      <c r="AG338" s="165">
        <f>IFERROR(_xlfn.XLOOKUP($D338,'Modelling New'!$D:$D,'Modelling New'!AE:AE),"")</f>
        <v>0.99750000000000005</v>
      </c>
      <c r="AH338" s="165">
        <f>IFERROR(_xlfn.XLOOKUP($D338,'Modelling New'!$D:$D,'Modelling New'!AF:AF),"")</f>
        <v>0.99750000000000005</v>
      </c>
      <c r="AI338" s="156"/>
      <c r="AJ338" s="156"/>
      <c r="AK338" s="156"/>
      <c r="AL338" s="156"/>
      <c r="AM338" s="156"/>
      <c r="AN338" s="166"/>
      <c r="AO338" s="163"/>
      <c r="AP338" s="163"/>
      <c r="AQ338" s="163"/>
      <c r="AR338" s="155">
        <f>IFERROR(_xlfn.XLOOKUP(Table13[[#This Row],[Month Year]],Modelling[Month],Modelling[Bugt_Capacity]),"")</f>
        <v>91.32</v>
      </c>
      <c r="AS338" s="155"/>
    </row>
    <row r="339" spans="1:45" x14ac:dyDescent="0.35">
      <c r="A339" s="154">
        <f t="shared" si="22"/>
        <v>46082</v>
      </c>
      <c r="B339" s="155">
        <f>YEAR(Table13[[#This Row],[Date]])+IF(MONTH(Table13[[#This Row],[Date]])&gt;=4,1,0)</f>
        <v>2026</v>
      </c>
      <c r="C339" s="156">
        <f>YEAR(Table13[[#This Row],[Date]])</f>
        <v>2026</v>
      </c>
      <c r="D339" s="157">
        <f>Table13[[#This Row],[Date]]-DAY(Table13[[#This Row],[Date]])+1</f>
        <v>46082</v>
      </c>
      <c r="E339" s="156">
        <f t="shared" si="20"/>
        <v>31</v>
      </c>
      <c r="F339" s="158" t="str">
        <f>IFERROR(_xlfn.XLOOKUP($A339,Raw_Data!$B:$B,Raw_Data!$OV:$OV),"")</f>
        <v/>
      </c>
      <c r="G339" s="159" t="str">
        <f>IFERROR(_xlfn.XLOOKUP($A339,Raw_Data!$B:$B,Raw_Data!$OW:$OW),"")</f>
        <v/>
      </c>
      <c r="H339" s="159"/>
      <c r="I339" s="159" t="str">
        <f>IFERROR(_xlfn.XLOOKUP($A339,Raw_Data!$B:$B,Raw_Data!$OX:$OX),"")</f>
        <v/>
      </c>
      <c r="J339" s="159"/>
      <c r="K339" s="159" t="str">
        <f>IFERROR(_xlfn.XLOOKUP($A339,Raw_Data!$B:$B,Raw_Data!NN:NN),"")</f>
        <v/>
      </c>
      <c r="L339" s="159" t="str">
        <f>IFERROR(_xlfn.XLOOKUP($A339,Raw_Data!$B:$B,Raw_Data!OZ:OZ),"")</f>
        <v/>
      </c>
      <c r="M339" s="159" t="str">
        <f>IFERROR(_xlfn.XLOOKUP($A339,Raw_Data!$B:$B,Raw_Data!PA:PA),"")</f>
        <v/>
      </c>
      <c r="N339" s="159" t="str">
        <f>IFERROR(_xlfn.XLOOKUP($A339,Raw_Data!$B:$B,Raw_Data!NQ:NQ),"")</f>
        <v/>
      </c>
      <c r="O339" s="160" t="str">
        <f>IFERROR(1-(SUMIF(PA!$B:$B,$A339,PA!$AI:$AI)/($AA339+SUMIF(PA!$B:$B,$A339,PA!$AI:$AI))),"")</f>
        <v/>
      </c>
      <c r="P339" s="160"/>
      <c r="Q339" s="161"/>
      <c r="R339" s="160" t="str">
        <f>IFERROR(1-(SUMIF(GA!$C:$C,$A339,GA!$X:$X)/($AA339+SUMIF(GA!$C:$C,$A339,GA!$X:$X))),"")</f>
        <v/>
      </c>
      <c r="S339" s="156"/>
      <c r="T339" s="161"/>
      <c r="U339" s="162" t="str">
        <f t="shared" si="21"/>
        <v/>
      </c>
      <c r="V339" s="162" t="str">
        <f>IFERROR(_xlfn.XLOOKUP($A339,Raw_Data!$B:$B,Raw_Data!$PE:$PE),"")</f>
        <v/>
      </c>
      <c r="W339" s="163" t="str">
        <f t="shared" si="23"/>
        <v/>
      </c>
      <c r="X339" s="155" t="str">
        <f>IFERROR(_xlfn.XLOOKUP($A339,Raw_Data!$B:$B,Raw_Data!$PB:$PB),"")</f>
        <v/>
      </c>
      <c r="Y339" s="155" t="str">
        <f>IFERROR(_xlfn.XLOOKUP($A339,Raw_Data!$B:$B,Raw_Data!$OU:$OU),"")</f>
        <v/>
      </c>
      <c r="Z339" s="155"/>
      <c r="AA339" s="155" t="str">
        <f>IFERROR(_xlfn.XLOOKUP($A339,Raw_Data!$B:$B,Raw_Data!$OU:$OU),"")</f>
        <v/>
      </c>
      <c r="AB339" s="155" t="str">
        <f>IFERROR(_xlfn.XLOOKUP($A339,Raw_Data!$B:$B,Raw_Data!$I:$I)/1000,"")</f>
        <v/>
      </c>
      <c r="AC339" s="164">
        <f>IFERROR(_xlfn.XLOOKUP($D339,'Modelling New'!$D:$D,'Modelling New'!$P:$P),"")</f>
        <v>4.790322580645161</v>
      </c>
      <c r="AD339" s="155">
        <f>IFERROR(_xlfn.XLOOKUP($D339,'Modelling New'!$D:$D,'Modelling New'!$T:$T)*1000,"")</f>
        <v>352764.41276400612</v>
      </c>
      <c r="AE339" s="165">
        <f>IFERROR(_xlfn.XLOOKUP($D339,'Modelling New'!$D:$D,'Modelling New'!$O:$O),"")</f>
        <v>0.80640665640816023</v>
      </c>
      <c r="AF339" s="165">
        <f>IFERROR(_xlfn.XLOOKUP($D339,'Modelling New'!$D:$D,'Modelling New'!$W:$W),"")</f>
        <v>0.16095616730727394</v>
      </c>
      <c r="AG339" s="165">
        <f>IFERROR(_xlfn.XLOOKUP($D339,'Modelling New'!$D:$D,'Modelling New'!AE:AE),"")</f>
        <v>0.99750000000000005</v>
      </c>
      <c r="AH339" s="165">
        <f>IFERROR(_xlfn.XLOOKUP($D339,'Modelling New'!$D:$D,'Modelling New'!AF:AF),"")</f>
        <v>0.99750000000000005</v>
      </c>
      <c r="AI339" s="156"/>
      <c r="AJ339" s="156"/>
      <c r="AK339" s="156"/>
      <c r="AL339" s="156"/>
      <c r="AM339" s="156"/>
      <c r="AN339" s="166"/>
      <c r="AO339" s="163"/>
      <c r="AP339" s="163"/>
      <c r="AQ339" s="163"/>
      <c r="AR339" s="155">
        <f>IFERROR(_xlfn.XLOOKUP(Table13[[#This Row],[Month Year]],Modelling[Month],Modelling[Bugt_Capacity]),"")</f>
        <v>91.32</v>
      </c>
      <c r="AS339" s="155"/>
    </row>
    <row r="340" spans="1:45" x14ac:dyDescent="0.35">
      <c r="A340" s="154">
        <f t="shared" si="22"/>
        <v>46083</v>
      </c>
      <c r="B340" s="155">
        <f>YEAR(Table13[[#This Row],[Date]])+IF(MONTH(Table13[[#This Row],[Date]])&gt;=4,1,0)</f>
        <v>2026</v>
      </c>
      <c r="C340" s="156">
        <f>YEAR(Table13[[#This Row],[Date]])</f>
        <v>2026</v>
      </c>
      <c r="D340" s="157">
        <f>Table13[[#This Row],[Date]]-DAY(Table13[[#This Row],[Date]])+1</f>
        <v>46082</v>
      </c>
      <c r="E340" s="156">
        <f t="shared" si="20"/>
        <v>31</v>
      </c>
      <c r="F340" s="158" t="str">
        <f>IFERROR(_xlfn.XLOOKUP($A340,Raw_Data!$B:$B,Raw_Data!$OV:$OV),"")</f>
        <v/>
      </c>
      <c r="G340" s="159" t="str">
        <f>IFERROR(_xlfn.XLOOKUP($A340,Raw_Data!$B:$B,Raw_Data!$OW:$OW),"")</f>
        <v/>
      </c>
      <c r="H340" s="159"/>
      <c r="I340" s="159" t="str">
        <f>IFERROR(_xlfn.XLOOKUP($A340,Raw_Data!$B:$B,Raw_Data!$OX:$OX),"")</f>
        <v/>
      </c>
      <c r="J340" s="159"/>
      <c r="K340" s="159" t="str">
        <f>IFERROR(_xlfn.XLOOKUP($A340,Raw_Data!$B:$B,Raw_Data!NN:NN),"")</f>
        <v/>
      </c>
      <c r="L340" s="159" t="str">
        <f>IFERROR(_xlfn.XLOOKUP($A340,Raw_Data!$B:$B,Raw_Data!OZ:OZ),"")</f>
        <v/>
      </c>
      <c r="M340" s="159" t="str">
        <f>IFERROR(_xlfn.XLOOKUP($A340,Raw_Data!$B:$B,Raw_Data!PA:PA),"")</f>
        <v/>
      </c>
      <c r="N340" s="159" t="str">
        <f>IFERROR(_xlfn.XLOOKUP($A340,Raw_Data!$B:$B,Raw_Data!NQ:NQ),"")</f>
        <v/>
      </c>
      <c r="O340" s="160" t="str">
        <f>IFERROR(1-(SUMIF(PA!$B:$B,$A340,PA!$AI:$AI)/($AA340+SUMIF(PA!$B:$B,$A340,PA!$AI:$AI))),"")</f>
        <v/>
      </c>
      <c r="P340" s="160"/>
      <c r="Q340" s="161"/>
      <c r="R340" s="160" t="str">
        <f>IFERROR(1-(SUMIF(GA!$C:$C,$A340,GA!$X:$X)/($AA340+SUMIF(GA!$C:$C,$A340,GA!$X:$X))),"")</f>
        <v/>
      </c>
      <c r="S340" s="156"/>
      <c r="T340" s="161"/>
      <c r="U340" s="162" t="str">
        <f t="shared" si="21"/>
        <v/>
      </c>
      <c r="V340" s="162" t="str">
        <f>IFERROR(_xlfn.XLOOKUP($A340,Raw_Data!$B:$B,Raw_Data!$PE:$PE),"")</f>
        <v/>
      </c>
      <c r="W340" s="163" t="str">
        <f t="shared" si="23"/>
        <v/>
      </c>
      <c r="X340" s="155" t="str">
        <f>IFERROR(_xlfn.XLOOKUP($A340,Raw_Data!$B:$B,Raw_Data!$PB:$PB),"")</f>
        <v/>
      </c>
      <c r="Y340" s="155" t="str">
        <f>IFERROR(_xlfn.XLOOKUP($A340,Raw_Data!$B:$B,Raw_Data!$OU:$OU),"")</f>
        <v/>
      </c>
      <c r="Z340" s="155"/>
      <c r="AA340" s="155" t="str">
        <f>IFERROR(_xlfn.XLOOKUP($A340,Raw_Data!$B:$B,Raw_Data!$OU:$OU),"")</f>
        <v/>
      </c>
      <c r="AB340" s="155" t="str">
        <f>IFERROR(_xlfn.XLOOKUP($A340,Raw_Data!$B:$B,Raw_Data!$I:$I)/1000,"")</f>
        <v/>
      </c>
      <c r="AC340" s="164">
        <f>IFERROR(_xlfn.XLOOKUP($D340,'Modelling New'!$D:$D,'Modelling New'!$P:$P),"")</f>
        <v>4.790322580645161</v>
      </c>
      <c r="AD340" s="155">
        <f>IFERROR(_xlfn.XLOOKUP($D340,'Modelling New'!$D:$D,'Modelling New'!$T:$T)*1000,"")</f>
        <v>352764.41276400612</v>
      </c>
      <c r="AE340" s="165">
        <f>IFERROR(_xlfn.XLOOKUP($D340,'Modelling New'!$D:$D,'Modelling New'!$O:$O),"")</f>
        <v>0.80640665640816023</v>
      </c>
      <c r="AF340" s="165">
        <f>IFERROR(_xlfn.XLOOKUP($D340,'Modelling New'!$D:$D,'Modelling New'!$W:$W),"")</f>
        <v>0.16095616730727394</v>
      </c>
      <c r="AG340" s="165">
        <f>IFERROR(_xlfn.XLOOKUP($D340,'Modelling New'!$D:$D,'Modelling New'!AE:AE),"")</f>
        <v>0.99750000000000005</v>
      </c>
      <c r="AH340" s="165">
        <f>IFERROR(_xlfn.XLOOKUP($D340,'Modelling New'!$D:$D,'Modelling New'!AF:AF),"")</f>
        <v>0.99750000000000005</v>
      </c>
      <c r="AI340" s="156"/>
      <c r="AJ340" s="156"/>
      <c r="AK340" s="156"/>
      <c r="AL340" s="156"/>
      <c r="AM340" s="156"/>
      <c r="AN340" s="166"/>
      <c r="AO340" s="163"/>
      <c r="AP340" s="163"/>
      <c r="AQ340" s="163"/>
      <c r="AR340" s="155">
        <f>IFERROR(_xlfn.XLOOKUP(Table13[[#This Row],[Month Year]],Modelling[Month],Modelling[Bugt_Capacity]),"")</f>
        <v>91.32</v>
      </c>
      <c r="AS340" s="155"/>
    </row>
    <row r="341" spans="1:45" x14ac:dyDescent="0.35">
      <c r="A341" s="154">
        <f t="shared" si="22"/>
        <v>46084</v>
      </c>
      <c r="B341" s="155">
        <f>YEAR(Table13[[#This Row],[Date]])+IF(MONTH(Table13[[#This Row],[Date]])&gt;=4,1,0)</f>
        <v>2026</v>
      </c>
      <c r="C341" s="156">
        <f>YEAR(Table13[[#This Row],[Date]])</f>
        <v>2026</v>
      </c>
      <c r="D341" s="157">
        <f>Table13[[#This Row],[Date]]-DAY(Table13[[#This Row],[Date]])+1</f>
        <v>46082</v>
      </c>
      <c r="E341" s="156">
        <f t="shared" si="20"/>
        <v>31</v>
      </c>
      <c r="F341" s="158" t="str">
        <f>IFERROR(_xlfn.XLOOKUP($A341,Raw_Data!$B:$B,Raw_Data!$OV:$OV),"")</f>
        <v/>
      </c>
      <c r="G341" s="159" t="str">
        <f>IFERROR(_xlfn.XLOOKUP($A341,Raw_Data!$B:$B,Raw_Data!$OW:$OW),"")</f>
        <v/>
      </c>
      <c r="H341" s="159"/>
      <c r="I341" s="159" t="str">
        <f>IFERROR(_xlfn.XLOOKUP($A341,Raw_Data!$B:$B,Raw_Data!$OX:$OX),"")</f>
        <v/>
      </c>
      <c r="J341" s="159"/>
      <c r="K341" s="159" t="str">
        <f>IFERROR(_xlfn.XLOOKUP($A341,Raw_Data!$B:$B,Raw_Data!NN:NN),"")</f>
        <v/>
      </c>
      <c r="L341" s="159" t="str">
        <f>IFERROR(_xlfn.XLOOKUP($A341,Raw_Data!$B:$B,Raw_Data!OZ:OZ),"")</f>
        <v/>
      </c>
      <c r="M341" s="159" t="str">
        <f>IFERROR(_xlfn.XLOOKUP($A341,Raw_Data!$B:$B,Raw_Data!PA:PA),"")</f>
        <v/>
      </c>
      <c r="N341" s="159" t="str">
        <f>IFERROR(_xlfn.XLOOKUP($A341,Raw_Data!$B:$B,Raw_Data!NQ:NQ),"")</f>
        <v/>
      </c>
      <c r="O341" s="160" t="str">
        <f>IFERROR(1-(SUMIF(PA!$B:$B,$A341,PA!$AI:$AI)/($AA341+SUMIF(PA!$B:$B,$A341,PA!$AI:$AI))),"")</f>
        <v/>
      </c>
      <c r="P341" s="160"/>
      <c r="Q341" s="161"/>
      <c r="R341" s="160" t="str">
        <f>IFERROR(1-(SUMIF(GA!$C:$C,$A341,GA!$X:$X)/($AA341+SUMIF(GA!$C:$C,$A341,GA!$X:$X))),"")</f>
        <v/>
      </c>
      <c r="S341" s="156"/>
      <c r="T341" s="161"/>
      <c r="U341" s="162" t="str">
        <f t="shared" si="21"/>
        <v/>
      </c>
      <c r="V341" s="162" t="str">
        <f>IFERROR(_xlfn.XLOOKUP($A341,Raw_Data!$B:$B,Raw_Data!$PE:$PE),"")</f>
        <v/>
      </c>
      <c r="W341" s="163" t="str">
        <f t="shared" si="23"/>
        <v/>
      </c>
      <c r="X341" s="155" t="str">
        <f>IFERROR(_xlfn.XLOOKUP($A341,Raw_Data!$B:$B,Raw_Data!$PB:$PB),"")</f>
        <v/>
      </c>
      <c r="Y341" s="155" t="str">
        <f>IFERROR(_xlfn.XLOOKUP($A341,Raw_Data!$B:$B,Raw_Data!$OU:$OU),"")</f>
        <v/>
      </c>
      <c r="Z341" s="155"/>
      <c r="AA341" s="155" t="str">
        <f>IFERROR(_xlfn.XLOOKUP($A341,Raw_Data!$B:$B,Raw_Data!$OU:$OU),"")</f>
        <v/>
      </c>
      <c r="AB341" s="155" t="str">
        <f>IFERROR(_xlfn.XLOOKUP($A341,Raw_Data!$B:$B,Raw_Data!$I:$I)/1000,"")</f>
        <v/>
      </c>
      <c r="AC341" s="164">
        <f>IFERROR(_xlfn.XLOOKUP($D341,'Modelling New'!$D:$D,'Modelling New'!$P:$P),"")</f>
        <v>4.790322580645161</v>
      </c>
      <c r="AD341" s="155">
        <f>IFERROR(_xlfn.XLOOKUP($D341,'Modelling New'!$D:$D,'Modelling New'!$T:$T)*1000,"")</f>
        <v>352764.41276400612</v>
      </c>
      <c r="AE341" s="165">
        <f>IFERROR(_xlfn.XLOOKUP($D341,'Modelling New'!$D:$D,'Modelling New'!$O:$O),"")</f>
        <v>0.80640665640816023</v>
      </c>
      <c r="AF341" s="165">
        <f>IFERROR(_xlfn.XLOOKUP($D341,'Modelling New'!$D:$D,'Modelling New'!$W:$W),"")</f>
        <v>0.16095616730727394</v>
      </c>
      <c r="AG341" s="165">
        <f>IFERROR(_xlfn.XLOOKUP($D341,'Modelling New'!$D:$D,'Modelling New'!AE:AE),"")</f>
        <v>0.99750000000000005</v>
      </c>
      <c r="AH341" s="165">
        <f>IFERROR(_xlfn.XLOOKUP($D341,'Modelling New'!$D:$D,'Modelling New'!AF:AF),"")</f>
        <v>0.99750000000000005</v>
      </c>
      <c r="AI341" s="156"/>
      <c r="AJ341" s="156"/>
      <c r="AK341" s="156"/>
      <c r="AL341" s="156"/>
      <c r="AM341" s="156"/>
      <c r="AN341" s="166"/>
      <c r="AO341" s="163"/>
      <c r="AP341" s="163"/>
      <c r="AQ341" s="163"/>
      <c r="AR341" s="155">
        <f>IFERROR(_xlfn.XLOOKUP(Table13[[#This Row],[Month Year]],Modelling[Month],Modelling[Bugt_Capacity]),"")</f>
        <v>91.32</v>
      </c>
      <c r="AS341" s="155"/>
    </row>
    <row r="342" spans="1:45" x14ac:dyDescent="0.35">
      <c r="A342" s="154">
        <f t="shared" si="22"/>
        <v>46085</v>
      </c>
      <c r="B342" s="155">
        <f>YEAR(Table13[[#This Row],[Date]])+IF(MONTH(Table13[[#This Row],[Date]])&gt;=4,1,0)</f>
        <v>2026</v>
      </c>
      <c r="C342" s="156">
        <f>YEAR(Table13[[#This Row],[Date]])</f>
        <v>2026</v>
      </c>
      <c r="D342" s="157">
        <f>Table13[[#This Row],[Date]]-DAY(Table13[[#This Row],[Date]])+1</f>
        <v>46082</v>
      </c>
      <c r="E342" s="156">
        <f t="shared" si="20"/>
        <v>31</v>
      </c>
      <c r="F342" s="158" t="str">
        <f>IFERROR(_xlfn.XLOOKUP($A342,Raw_Data!$B:$B,Raw_Data!$OV:$OV),"")</f>
        <v/>
      </c>
      <c r="G342" s="159" t="str">
        <f>IFERROR(_xlfn.XLOOKUP($A342,Raw_Data!$B:$B,Raw_Data!$OW:$OW),"")</f>
        <v/>
      </c>
      <c r="H342" s="159"/>
      <c r="I342" s="159" t="str">
        <f>IFERROR(_xlfn.XLOOKUP($A342,Raw_Data!$B:$B,Raw_Data!$OX:$OX),"")</f>
        <v/>
      </c>
      <c r="J342" s="159"/>
      <c r="K342" s="159" t="str">
        <f>IFERROR(_xlfn.XLOOKUP($A342,Raw_Data!$B:$B,Raw_Data!NN:NN),"")</f>
        <v/>
      </c>
      <c r="L342" s="159" t="str">
        <f>IFERROR(_xlfn.XLOOKUP($A342,Raw_Data!$B:$B,Raw_Data!OZ:OZ),"")</f>
        <v/>
      </c>
      <c r="M342" s="159" t="str">
        <f>IFERROR(_xlfn.XLOOKUP($A342,Raw_Data!$B:$B,Raw_Data!PA:PA),"")</f>
        <v/>
      </c>
      <c r="N342" s="159" t="str">
        <f>IFERROR(_xlfn.XLOOKUP($A342,Raw_Data!$B:$B,Raw_Data!NQ:NQ),"")</f>
        <v/>
      </c>
      <c r="O342" s="160" t="str">
        <f>IFERROR(1-(SUMIF(PA!$B:$B,$A342,PA!$AI:$AI)/($AA342+SUMIF(PA!$B:$B,$A342,PA!$AI:$AI))),"")</f>
        <v/>
      </c>
      <c r="P342" s="160"/>
      <c r="Q342" s="161"/>
      <c r="R342" s="160" t="str">
        <f>IFERROR(1-(SUMIF(GA!$C:$C,$A342,GA!$X:$X)/($AA342+SUMIF(GA!$C:$C,$A342,GA!$X:$X))),"")</f>
        <v/>
      </c>
      <c r="S342" s="156"/>
      <c r="T342" s="161"/>
      <c r="U342" s="162" t="str">
        <f t="shared" si="21"/>
        <v/>
      </c>
      <c r="V342" s="162" t="str">
        <f>IFERROR(_xlfn.XLOOKUP($A342,Raw_Data!$B:$B,Raw_Data!$PE:$PE),"")</f>
        <v/>
      </c>
      <c r="W342" s="163" t="str">
        <f t="shared" si="23"/>
        <v/>
      </c>
      <c r="X342" s="155" t="str">
        <f>IFERROR(_xlfn.XLOOKUP($A342,Raw_Data!$B:$B,Raw_Data!$PB:$PB),"")</f>
        <v/>
      </c>
      <c r="Y342" s="155" t="str">
        <f>IFERROR(_xlfn.XLOOKUP($A342,Raw_Data!$B:$B,Raw_Data!$OU:$OU),"")</f>
        <v/>
      </c>
      <c r="Z342" s="155"/>
      <c r="AA342" s="155" t="str">
        <f>IFERROR(_xlfn.XLOOKUP($A342,Raw_Data!$B:$B,Raw_Data!$OU:$OU),"")</f>
        <v/>
      </c>
      <c r="AB342" s="155" t="str">
        <f>IFERROR(_xlfn.XLOOKUP($A342,Raw_Data!$B:$B,Raw_Data!$I:$I)/1000,"")</f>
        <v/>
      </c>
      <c r="AC342" s="164">
        <f>IFERROR(_xlfn.XLOOKUP($D342,'Modelling New'!$D:$D,'Modelling New'!$P:$P),"")</f>
        <v>4.790322580645161</v>
      </c>
      <c r="AD342" s="155">
        <f>IFERROR(_xlfn.XLOOKUP($D342,'Modelling New'!$D:$D,'Modelling New'!$T:$T)*1000,"")</f>
        <v>352764.41276400612</v>
      </c>
      <c r="AE342" s="165">
        <f>IFERROR(_xlfn.XLOOKUP($D342,'Modelling New'!$D:$D,'Modelling New'!$O:$O),"")</f>
        <v>0.80640665640816023</v>
      </c>
      <c r="AF342" s="165">
        <f>IFERROR(_xlfn.XLOOKUP($D342,'Modelling New'!$D:$D,'Modelling New'!$W:$W),"")</f>
        <v>0.16095616730727394</v>
      </c>
      <c r="AG342" s="165">
        <f>IFERROR(_xlfn.XLOOKUP($D342,'Modelling New'!$D:$D,'Modelling New'!AE:AE),"")</f>
        <v>0.99750000000000005</v>
      </c>
      <c r="AH342" s="165">
        <f>IFERROR(_xlfn.XLOOKUP($D342,'Modelling New'!$D:$D,'Modelling New'!AF:AF),"")</f>
        <v>0.99750000000000005</v>
      </c>
      <c r="AI342" s="156"/>
      <c r="AJ342" s="156"/>
      <c r="AK342" s="156"/>
      <c r="AL342" s="156"/>
      <c r="AM342" s="156"/>
      <c r="AN342" s="166"/>
      <c r="AO342" s="163"/>
      <c r="AP342" s="163"/>
      <c r="AQ342" s="163"/>
      <c r="AR342" s="155">
        <f>IFERROR(_xlfn.XLOOKUP(Table13[[#This Row],[Month Year]],Modelling[Month],Modelling[Bugt_Capacity]),"")</f>
        <v>91.32</v>
      </c>
      <c r="AS342" s="155"/>
    </row>
    <row r="343" spans="1:45" x14ac:dyDescent="0.35">
      <c r="A343" s="154">
        <f t="shared" si="22"/>
        <v>46086</v>
      </c>
      <c r="B343" s="155">
        <f>YEAR(Table13[[#This Row],[Date]])+IF(MONTH(Table13[[#This Row],[Date]])&gt;=4,1,0)</f>
        <v>2026</v>
      </c>
      <c r="C343" s="156">
        <f>YEAR(Table13[[#This Row],[Date]])</f>
        <v>2026</v>
      </c>
      <c r="D343" s="157">
        <f>Table13[[#This Row],[Date]]-DAY(Table13[[#This Row],[Date]])+1</f>
        <v>46082</v>
      </c>
      <c r="E343" s="156">
        <f t="shared" si="20"/>
        <v>31</v>
      </c>
      <c r="F343" s="158" t="str">
        <f>IFERROR(_xlfn.XLOOKUP($A343,Raw_Data!$B:$B,Raw_Data!$OV:$OV),"")</f>
        <v/>
      </c>
      <c r="G343" s="159" t="str">
        <f>IFERROR(_xlfn.XLOOKUP($A343,Raw_Data!$B:$B,Raw_Data!$OW:$OW),"")</f>
        <v/>
      </c>
      <c r="H343" s="159"/>
      <c r="I343" s="159" t="str">
        <f>IFERROR(_xlfn.XLOOKUP($A343,Raw_Data!$B:$B,Raw_Data!$OX:$OX),"")</f>
        <v/>
      </c>
      <c r="J343" s="159"/>
      <c r="K343" s="159" t="str">
        <f>IFERROR(_xlfn.XLOOKUP($A343,Raw_Data!$B:$B,Raw_Data!NN:NN),"")</f>
        <v/>
      </c>
      <c r="L343" s="159" t="str">
        <f>IFERROR(_xlfn.XLOOKUP($A343,Raw_Data!$B:$B,Raw_Data!OZ:OZ),"")</f>
        <v/>
      </c>
      <c r="M343" s="159" t="str">
        <f>IFERROR(_xlfn.XLOOKUP($A343,Raw_Data!$B:$B,Raw_Data!PA:PA),"")</f>
        <v/>
      </c>
      <c r="N343" s="159" t="str">
        <f>IFERROR(_xlfn.XLOOKUP($A343,Raw_Data!$B:$B,Raw_Data!NQ:NQ),"")</f>
        <v/>
      </c>
      <c r="O343" s="160" t="str">
        <f>IFERROR(1-(SUMIF(PA!$B:$B,$A343,PA!$AI:$AI)/($AA343+SUMIF(PA!$B:$B,$A343,PA!$AI:$AI))),"")</f>
        <v/>
      </c>
      <c r="P343" s="160"/>
      <c r="Q343" s="161"/>
      <c r="R343" s="160" t="str">
        <f>IFERROR(1-(SUMIF(GA!$C:$C,$A343,GA!$X:$X)/($AA343+SUMIF(GA!$C:$C,$A343,GA!$X:$X))),"")</f>
        <v/>
      </c>
      <c r="S343" s="156"/>
      <c r="T343" s="161"/>
      <c r="U343" s="162" t="str">
        <f t="shared" si="21"/>
        <v/>
      </c>
      <c r="V343" s="162" t="str">
        <f>IFERROR(_xlfn.XLOOKUP($A343,Raw_Data!$B:$B,Raw_Data!$PE:$PE),"")</f>
        <v/>
      </c>
      <c r="W343" s="163" t="str">
        <f t="shared" si="23"/>
        <v/>
      </c>
      <c r="X343" s="155" t="str">
        <f>IFERROR(_xlfn.XLOOKUP($A343,Raw_Data!$B:$B,Raw_Data!$PB:$PB),"")</f>
        <v/>
      </c>
      <c r="Y343" s="155" t="str">
        <f>IFERROR(_xlfn.XLOOKUP($A343,Raw_Data!$B:$B,Raw_Data!$OU:$OU),"")</f>
        <v/>
      </c>
      <c r="Z343" s="155"/>
      <c r="AA343" s="155" t="str">
        <f>IFERROR(_xlfn.XLOOKUP($A343,Raw_Data!$B:$B,Raw_Data!$OU:$OU),"")</f>
        <v/>
      </c>
      <c r="AB343" s="155" t="str">
        <f>IFERROR(_xlfn.XLOOKUP($A343,Raw_Data!$B:$B,Raw_Data!$I:$I)/1000,"")</f>
        <v/>
      </c>
      <c r="AC343" s="164">
        <f>IFERROR(_xlfn.XLOOKUP($D343,'Modelling New'!$D:$D,'Modelling New'!$P:$P),"")</f>
        <v>4.790322580645161</v>
      </c>
      <c r="AD343" s="155">
        <f>IFERROR(_xlfn.XLOOKUP($D343,'Modelling New'!$D:$D,'Modelling New'!$T:$T)*1000,"")</f>
        <v>352764.41276400612</v>
      </c>
      <c r="AE343" s="165">
        <f>IFERROR(_xlfn.XLOOKUP($D343,'Modelling New'!$D:$D,'Modelling New'!$O:$O),"")</f>
        <v>0.80640665640816023</v>
      </c>
      <c r="AF343" s="165">
        <f>IFERROR(_xlfn.XLOOKUP($D343,'Modelling New'!$D:$D,'Modelling New'!$W:$W),"")</f>
        <v>0.16095616730727394</v>
      </c>
      <c r="AG343" s="165">
        <f>IFERROR(_xlfn.XLOOKUP($D343,'Modelling New'!$D:$D,'Modelling New'!AE:AE),"")</f>
        <v>0.99750000000000005</v>
      </c>
      <c r="AH343" s="165">
        <f>IFERROR(_xlfn.XLOOKUP($D343,'Modelling New'!$D:$D,'Modelling New'!AF:AF),"")</f>
        <v>0.99750000000000005</v>
      </c>
      <c r="AI343" s="156"/>
      <c r="AJ343" s="156"/>
      <c r="AK343" s="156"/>
      <c r="AL343" s="156"/>
      <c r="AM343" s="156"/>
      <c r="AN343" s="166"/>
      <c r="AO343" s="163"/>
      <c r="AP343" s="163"/>
      <c r="AQ343" s="163"/>
      <c r="AR343" s="155">
        <f>IFERROR(_xlfn.XLOOKUP(Table13[[#This Row],[Month Year]],Modelling[Month],Modelling[Bugt_Capacity]),"")</f>
        <v>91.32</v>
      </c>
      <c r="AS343" s="155"/>
    </row>
    <row r="344" spans="1:45" x14ac:dyDescent="0.35">
      <c r="A344" s="154">
        <f t="shared" si="22"/>
        <v>46087</v>
      </c>
      <c r="B344" s="155">
        <f>YEAR(Table13[[#This Row],[Date]])+IF(MONTH(Table13[[#This Row],[Date]])&gt;=4,1,0)</f>
        <v>2026</v>
      </c>
      <c r="C344" s="156">
        <f>YEAR(Table13[[#This Row],[Date]])</f>
        <v>2026</v>
      </c>
      <c r="D344" s="157">
        <f>Table13[[#This Row],[Date]]-DAY(Table13[[#This Row],[Date]])+1</f>
        <v>46082</v>
      </c>
      <c r="E344" s="156">
        <f t="shared" si="20"/>
        <v>31</v>
      </c>
      <c r="F344" s="158" t="str">
        <f>IFERROR(_xlfn.XLOOKUP($A344,Raw_Data!$B:$B,Raw_Data!$OV:$OV),"")</f>
        <v/>
      </c>
      <c r="G344" s="159" t="str">
        <f>IFERROR(_xlfn.XLOOKUP($A344,Raw_Data!$B:$B,Raw_Data!$OW:$OW),"")</f>
        <v/>
      </c>
      <c r="H344" s="159"/>
      <c r="I344" s="159" t="str">
        <f>IFERROR(_xlfn.XLOOKUP($A344,Raw_Data!$B:$B,Raw_Data!$OX:$OX),"")</f>
        <v/>
      </c>
      <c r="J344" s="159"/>
      <c r="K344" s="159" t="str">
        <f>IFERROR(_xlfn.XLOOKUP($A344,Raw_Data!$B:$B,Raw_Data!NN:NN),"")</f>
        <v/>
      </c>
      <c r="L344" s="159" t="str">
        <f>IFERROR(_xlfn.XLOOKUP($A344,Raw_Data!$B:$B,Raw_Data!OZ:OZ),"")</f>
        <v/>
      </c>
      <c r="M344" s="159" t="str">
        <f>IFERROR(_xlfn.XLOOKUP($A344,Raw_Data!$B:$B,Raw_Data!PA:PA),"")</f>
        <v/>
      </c>
      <c r="N344" s="159" t="str">
        <f>IFERROR(_xlfn.XLOOKUP($A344,Raw_Data!$B:$B,Raw_Data!NQ:NQ),"")</f>
        <v/>
      </c>
      <c r="O344" s="160" t="str">
        <f>IFERROR(1-(SUMIF(PA!$B:$B,$A344,PA!$AI:$AI)/($AA344+SUMIF(PA!$B:$B,$A344,PA!$AI:$AI))),"")</f>
        <v/>
      </c>
      <c r="P344" s="160"/>
      <c r="Q344" s="161"/>
      <c r="R344" s="160" t="str">
        <f>IFERROR(1-(SUMIF(GA!$C:$C,$A344,GA!$X:$X)/($AA344+SUMIF(GA!$C:$C,$A344,GA!$X:$X))),"")</f>
        <v/>
      </c>
      <c r="S344" s="156"/>
      <c r="T344" s="161"/>
      <c r="U344" s="162" t="str">
        <f t="shared" si="21"/>
        <v/>
      </c>
      <c r="V344" s="162" t="str">
        <f>IFERROR(_xlfn.XLOOKUP($A344,Raw_Data!$B:$B,Raw_Data!$PE:$PE),"")</f>
        <v/>
      </c>
      <c r="W344" s="163" t="str">
        <f t="shared" si="23"/>
        <v/>
      </c>
      <c r="X344" s="155" t="str">
        <f>IFERROR(_xlfn.XLOOKUP($A344,Raw_Data!$B:$B,Raw_Data!$PB:$PB),"")</f>
        <v/>
      </c>
      <c r="Y344" s="155" t="str">
        <f>IFERROR(_xlfn.XLOOKUP($A344,Raw_Data!$B:$B,Raw_Data!$OU:$OU),"")</f>
        <v/>
      </c>
      <c r="Z344" s="155"/>
      <c r="AA344" s="155" t="str">
        <f>IFERROR(_xlfn.XLOOKUP($A344,Raw_Data!$B:$B,Raw_Data!$OU:$OU),"")</f>
        <v/>
      </c>
      <c r="AB344" s="155" t="str">
        <f>IFERROR(_xlfn.XLOOKUP($A344,Raw_Data!$B:$B,Raw_Data!$I:$I)/1000,"")</f>
        <v/>
      </c>
      <c r="AC344" s="164">
        <f>IFERROR(_xlfn.XLOOKUP($D344,'Modelling New'!$D:$D,'Modelling New'!$P:$P),"")</f>
        <v>4.790322580645161</v>
      </c>
      <c r="AD344" s="155">
        <f>IFERROR(_xlfn.XLOOKUP($D344,'Modelling New'!$D:$D,'Modelling New'!$T:$T)*1000,"")</f>
        <v>352764.41276400612</v>
      </c>
      <c r="AE344" s="165">
        <f>IFERROR(_xlfn.XLOOKUP($D344,'Modelling New'!$D:$D,'Modelling New'!$O:$O),"")</f>
        <v>0.80640665640816023</v>
      </c>
      <c r="AF344" s="165">
        <f>IFERROR(_xlfn.XLOOKUP($D344,'Modelling New'!$D:$D,'Modelling New'!$W:$W),"")</f>
        <v>0.16095616730727394</v>
      </c>
      <c r="AG344" s="165">
        <f>IFERROR(_xlfn.XLOOKUP($D344,'Modelling New'!$D:$D,'Modelling New'!AE:AE),"")</f>
        <v>0.99750000000000005</v>
      </c>
      <c r="AH344" s="165">
        <f>IFERROR(_xlfn.XLOOKUP($D344,'Modelling New'!$D:$D,'Modelling New'!AF:AF),"")</f>
        <v>0.99750000000000005</v>
      </c>
      <c r="AI344" s="156"/>
      <c r="AJ344" s="156"/>
      <c r="AK344" s="156"/>
      <c r="AL344" s="156"/>
      <c r="AM344" s="156"/>
      <c r="AN344" s="166"/>
      <c r="AO344" s="163"/>
      <c r="AP344" s="163"/>
      <c r="AQ344" s="163"/>
      <c r="AR344" s="155">
        <f>IFERROR(_xlfn.XLOOKUP(Table13[[#This Row],[Month Year]],Modelling[Month],Modelling[Bugt_Capacity]),"")</f>
        <v>91.32</v>
      </c>
      <c r="AS344" s="155"/>
    </row>
    <row r="345" spans="1:45" x14ac:dyDescent="0.35">
      <c r="A345" s="154">
        <f t="shared" si="22"/>
        <v>46088</v>
      </c>
      <c r="B345" s="155">
        <f>YEAR(Table13[[#This Row],[Date]])+IF(MONTH(Table13[[#This Row],[Date]])&gt;=4,1,0)</f>
        <v>2026</v>
      </c>
      <c r="C345" s="156">
        <f>YEAR(Table13[[#This Row],[Date]])</f>
        <v>2026</v>
      </c>
      <c r="D345" s="157">
        <f>Table13[[#This Row],[Date]]-DAY(Table13[[#This Row],[Date]])+1</f>
        <v>46082</v>
      </c>
      <c r="E345" s="156">
        <f t="shared" si="20"/>
        <v>31</v>
      </c>
      <c r="F345" s="158" t="str">
        <f>IFERROR(_xlfn.XLOOKUP($A345,Raw_Data!$B:$B,Raw_Data!$OV:$OV),"")</f>
        <v/>
      </c>
      <c r="G345" s="159" t="str">
        <f>IFERROR(_xlfn.XLOOKUP($A345,Raw_Data!$B:$B,Raw_Data!$OW:$OW),"")</f>
        <v/>
      </c>
      <c r="H345" s="159"/>
      <c r="I345" s="159" t="str">
        <f>IFERROR(_xlfn.XLOOKUP($A345,Raw_Data!$B:$B,Raw_Data!$OX:$OX),"")</f>
        <v/>
      </c>
      <c r="J345" s="159"/>
      <c r="K345" s="159" t="str">
        <f>IFERROR(_xlfn.XLOOKUP($A345,Raw_Data!$B:$B,Raw_Data!NN:NN),"")</f>
        <v/>
      </c>
      <c r="L345" s="159" t="str">
        <f>IFERROR(_xlfn.XLOOKUP($A345,Raw_Data!$B:$B,Raw_Data!OZ:OZ),"")</f>
        <v/>
      </c>
      <c r="M345" s="159" t="str">
        <f>IFERROR(_xlfn.XLOOKUP($A345,Raw_Data!$B:$B,Raw_Data!PA:PA),"")</f>
        <v/>
      </c>
      <c r="N345" s="159" t="str">
        <f>IFERROR(_xlfn.XLOOKUP($A345,Raw_Data!$B:$B,Raw_Data!NQ:NQ),"")</f>
        <v/>
      </c>
      <c r="O345" s="160" t="str">
        <f>IFERROR(1-(SUMIF(PA!$B:$B,$A345,PA!$AI:$AI)/($AA345+SUMIF(PA!$B:$B,$A345,PA!$AI:$AI))),"")</f>
        <v/>
      </c>
      <c r="P345" s="160"/>
      <c r="Q345" s="161"/>
      <c r="R345" s="160" t="str">
        <f>IFERROR(1-(SUMIF(GA!$C:$C,$A345,GA!$X:$X)/($AA345+SUMIF(GA!$C:$C,$A345,GA!$X:$X))),"")</f>
        <v/>
      </c>
      <c r="S345" s="156"/>
      <c r="T345" s="161"/>
      <c r="U345" s="162" t="str">
        <f t="shared" si="21"/>
        <v/>
      </c>
      <c r="V345" s="162" t="str">
        <f>IFERROR(_xlfn.XLOOKUP($A345,Raw_Data!$B:$B,Raw_Data!$PE:$PE),"")</f>
        <v/>
      </c>
      <c r="W345" s="163" t="str">
        <f t="shared" si="23"/>
        <v/>
      </c>
      <c r="X345" s="155" t="str">
        <f>IFERROR(_xlfn.XLOOKUP($A345,Raw_Data!$B:$B,Raw_Data!$PB:$PB),"")</f>
        <v/>
      </c>
      <c r="Y345" s="155" t="str">
        <f>IFERROR(_xlfn.XLOOKUP($A345,Raw_Data!$B:$B,Raw_Data!$OU:$OU),"")</f>
        <v/>
      </c>
      <c r="Z345" s="155"/>
      <c r="AA345" s="155" t="str">
        <f>IFERROR(_xlfn.XLOOKUP($A345,Raw_Data!$B:$B,Raw_Data!$OU:$OU),"")</f>
        <v/>
      </c>
      <c r="AB345" s="155" t="str">
        <f>IFERROR(_xlfn.XLOOKUP($A345,Raw_Data!$B:$B,Raw_Data!$I:$I)/1000,"")</f>
        <v/>
      </c>
      <c r="AC345" s="164">
        <f>IFERROR(_xlfn.XLOOKUP($D345,'Modelling New'!$D:$D,'Modelling New'!$P:$P),"")</f>
        <v>4.790322580645161</v>
      </c>
      <c r="AD345" s="155">
        <f>IFERROR(_xlfn.XLOOKUP($D345,'Modelling New'!$D:$D,'Modelling New'!$T:$T)*1000,"")</f>
        <v>352764.41276400612</v>
      </c>
      <c r="AE345" s="165">
        <f>IFERROR(_xlfn.XLOOKUP($D345,'Modelling New'!$D:$D,'Modelling New'!$O:$O),"")</f>
        <v>0.80640665640816023</v>
      </c>
      <c r="AF345" s="165">
        <f>IFERROR(_xlfn.XLOOKUP($D345,'Modelling New'!$D:$D,'Modelling New'!$W:$W),"")</f>
        <v>0.16095616730727394</v>
      </c>
      <c r="AG345" s="165">
        <f>IFERROR(_xlfn.XLOOKUP($D345,'Modelling New'!$D:$D,'Modelling New'!AE:AE),"")</f>
        <v>0.99750000000000005</v>
      </c>
      <c r="AH345" s="165">
        <f>IFERROR(_xlfn.XLOOKUP($D345,'Modelling New'!$D:$D,'Modelling New'!AF:AF),"")</f>
        <v>0.99750000000000005</v>
      </c>
      <c r="AI345" s="156"/>
      <c r="AJ345" s="156"/>
      <c r="AK345" s="156"/>
      <c r="AL345" s="156"/>
      <c r="AM345" s="156"/>
      <c r="AN345" s="166"/>
      <c r="AO345" s="163"/>
      <c r="AP345" s="163"/>
      <c r="AQ345" s="163"/>
      <c r="AR345" s="155">
        <f>IFERROR(_xlfn.XLOOKUP(Table13[[#This Row],[Month Year]],Modelling[Month],Modelling[Bugt_Capacity]),"")</f>
        <v>91.32</v>
      </c>
      <c r="AS345" s="155"/>
    </row>
    <row r="346" spans="1:45" x14ac:dyDescent="0.35">
      <c r="A346" s="154">
        <f t="shared" si="22"/>
        <v>46089</v>
      </c>
      <c r="B346" s="155">
        <f>YEAR(Table13[[#This Row],[Date]])+IF(MONTH(Table13[[#This Row],[Date]])&gt;=4,1,0)</f>
        <v>2026</v>
      </c>
      <c r="C346" s="156">
        <f>YEAR(Table13[[#This Row],[Date]])</f>
        <v>2026</v>
      </c>
      <c r="D346" s="157">
        <f>Table13[[#This Row],[Date]]-DAY(Table13[[#This Row],[Date]])+1</f>
        <v>46082</v>
      </c>
      <c r="E346" s="156">
        <f t="shared" si="20"/>
        <v>31</v>
      </c>
      <c r="F346" s="158" t="str">
        <f>IFERROR(_xlfn.XLOOKUP($A346,Raw_Data!$B:$B,Raw_Data!$OV:$OV),"")</f>
        <v/>
      </c>
      <c r="G346" s="159" t="str">
        <f>IFERROR(_xlfn.XLOOKUP($A346,Raw_Data!$B:$B,Raw_Data!$OW:$OW),"")</f>
        <v/>
      </c>
      <c r="H346" s="159"/>
      <c r="I346" s="159" t="str">
        <f>IFERROR(_xlfn.XLOOKUP($A346,Raw_Data!$B:$B,Raw_Data!$OX:$OX),"")</f>
        <v/>
      </c>
      <c r="J346" s="159"/>
      <c r="K346" s="159" t="str">
        <f>IFERROR(_xlfn.XLOOKUP($A346,Raw_Data!$B:$B,Raw_Data!NN:NN),"")</f>
        <v/>
      </c>
      <c r="L346" s="159" t="str">
        <f>IFERROR(_xlfn.XLOOKUP($A346,Raw_Data!$B:$B,Raw_Data!OZ:OZ),"")</f>
        <v/>
      </c>
      <c r="M346" s="159" t="str">
        <f>IFERROR(_xlfn.XLOOKUP($A346,Raw_Data!$B:$B,Raw_Data!PA:PA),"")</f>
        <v/>
      </c>
      <c r="N346" s="159" t="str">
        <f>IFERROR(_xlfn.XLOOKUP($A346,Raw_Data!$B:$B,Raw_Data!NQ:NQ),"")</f>
        <v/>
      </c>
      <c r="O346" s="160" t="str">
        <f>IFERROR(1-(SUMIF(PA!$B:$B,$A346,PA!$AI:$AI)/($AA346+SUMIF(PA!$B:$B,$A346,PA!$AI:$AI))),"")</f>
        <v/>
      </c>
      <c r="P346" s="160"/>
      <c r="Q346" s="161"/>
      <c r="R346" s="160" t="str">
        <f>IFERROR(1-(SUMIF(GA!$C:$C,$A346,GA!$X:$X)/($AA346+SUMIF(GA!$C:$C,$A346,GA!$X:$X))),"")</f>
        <v/>
      </c>
      <c r="S346" s="156"/>
      <c r="T346" s="161"/>
      <c r="U346" s="162" t="str">
        <f t="shared" si="21"/>
        <v/>
      </c>
      <c r="V346" s="162" t="str">
        <f>IFERROR(_xlfn.XLOOKUP($A346,Raw_Data!$B:$B,Raw_Data!$PE:$PE),"")</f>
        <v/>
      </c>
      <c r="W346" s="163" t="str">
        <f t="shared" si="23"/>
        <v/>
      </c>
      <c r="X346" s="155" t="str">
        <f>IFERROR(_xlfn.XLOOKUP($A346,Raw_Data!$B:$B,Raw_Data!$PB:$PB),"")</f>
        <v/>
      </c>
      <c r="Y346" s="155" t="str">
        <f>IFERROR(_xlfn.XLOOKUP($A346,Raw_Data!$B:$B,Raw_Data!$OU:$OU),"")</f>
        <v/>
      </c>
      <c r="Z346" s="155"/>
      <c r="AA346" s="155" t="str">
        <f>IFERROR(_xlfn.XLOOKUP($A346,Raw_Data!$B:$B,Raw_Data!$OU:$OU),"")</f>
        <v/>
      </c>
      <c r="AB346" s="155" t="str">
        <f>IFERROR(_xlfn.XLOOKUP($A346,Raw_Data!$B:$B,Raw_Data!$I:$I)/1000,"")</f>
        <v/>
      </c>
      <c r="AC346" s="164">
        <f>IFERROR(_xlfn.XLOOKUP($D346,'Modelling New'!$D:$D,'Modelling New'!$P:$P),"")</f>
        <v>4.790322580645161</v>
      </c>
      <c r="AD346" s="155">
        <f>IFERROR(_xlfn.XLOOKUP($D346,'Modelling New'!$D:$D,'Modelling New'!$T:$T)*1000,"")</f>
        <v>352764.41276400612</v>
      </c>
      <c r="AE346" s="165">
        <f>IFERROR(_xlfn.XLOOKUP($D346,'Modelling New'!$D:$D,'Modelling New'!$O:$O),"")</f>
        <v>0.80640665640816023</v>
      </c>
      <c r="AF346" s="165">
        <f>IFERROR(_xlfn.XLOOKUP($D346,'Modelling New'!$D:$D,'Modelling New'!$W:$W),"")</f>
        <v>0.16095616730727394</v>
      </c>
      <c r="AG346" s="165">
        <f>IFERROR(_xlfn.XLOOKUP($D346,'Modelling New'!$D:$D,'Modelling New'!AE:AE),"")</f>
        <v>0.99750000000000005</v>
      </c>
      <c r="AH346" s="165">
        <f>IFERROR(_xlfn.XLOOKUP($D346,'Modelling New'!$D:$D,'Modelling New'!AF:AF),"")</f>
        <v>0.99750000000000005</v>
      </c>
      <c r="AI346" s="156"/>
      <c r="AJ346" s="156"/>
      <c r="AK346" s="156"/>
      <c r="AL346" s="156"/>
      <c r="AM346" s="156"/>
      <c r="AN346" s="166"/>
      <c r="AO346" s="163"/>
      <c r="AP346" s="163"/>
      <c r="AQ346" s="163"/>
      <c r="AR346" s="155">
        <f>IFERROR(_xlfn.XLOOKUP(Table13[[#This Row],[Month Year]],Modelling[Month],Modelling[Bugt_Capacity]),"")</f>
        <v>91.32</v>
      </c>
      <c r="AS346" s="155"/>
    </row>
    <row r="347" spans="1:45" x14ac:dyDescent="0.35">
      <c r="A347" s="154">
        <f t="shared" si="22"/>
        <v>46090</v>
      </c>
      <c r="B347" s="155">
        <f>YEAR(Table13[[#This Row],[Date]])+IF(MONTH(Table13[[#This Row],[Date]])&gt;=4,1,0)</f>
        <v>2026</v>
      </c>
      <c r="C347" s="156">
        <f>YEAR(Table13[[#This Row],[Date]])</f>
        <v>2026</v>
      </c>
      <c r="D347" s="157">
        <f>Table13[[#This Row],[Date]]-DAY(Table13[[#This Row],[Date]])+1</f>
        <v>46082</v>
      </c>
      <c r="E347" s="156">
        <f t="shared" si="20"/>
        <v>31</v>
      </c>
      <c r="F347" s="158" t="str">
        <f>IFERROR(_xlfn.XLOOKUP($A347,Raw_Data!$B:$B,Raw_Data!$OV:$OV),"")</f>
        <v/>
      </c>
      <c r="G347" s="159" t="str">
        <f>IFERROR(_xlfn.XLOOKUP($A347,Raw_Data!$B:$B,Raw_Data!$OW:$OW),"")</f>
        <v/>
      </c>
      <c r="H347" s="159"/>
      <c r="I347" s="159" t="str">
        <f>IFERROR(_xlfn.XLOOKUP($A347,Raw_Data!$B:$B,Raw_Data!$OX:$OX),"")</f>
        <v/>
      </c>
      <c r="J347" s="159"/>
      <c r="K347" s="159" t="str">
        <f>IFERROR(_xlfn.XLOOKUP($A347,Raw_Data!$B:$B,Raw_Data!NN:NN),"")</f>
        <v/>
      </c>
      <c r="L347" s="159" t="str">
        <f>IFERROR(_xlfn.XLOOKUP($A347,Raw_Data!$B:$B,Raw_Data!OZ:OZ),"")</f>
        <v/>
      </c>
      <c r="M347" s="159" t="str">
        <f>IFERROR(_xlfn.XLOOKUP($A347,Raw_Data!$B:$B,Raw_Data!PA:PA),"")</f>
        <v/>
      </c>
      <c r="N347" s="159" t="str">
        <f>IFERROR(_xlfn.XLOOKUP($A347,Raw_Data!$B:$B,Raw_Data!NQ:NQ),"")</f>
        <v/>
      </c>
      <c r="O347" s="160" t="str">
        <f>IFERROR(1-(SUMIF(PA!$B:$B,$A347,PA!$AI:$AI)/($AA347+SUMIF(PA!$B:$B,$A347,PA!$AI:$AI))),"")</f>
        <v/>
      </c>
      <c r="P347" s="160"/>
      <c r="Q347" s="161"/>
      <c r="R347" s="160" t="str">
        <f>IFERROR(1-(SUMIF(GA!$C:$C,$A347,GA!$X:$X)/($AA347+SUMIF(GA!$C:$C,$A347,GA!$X:$X))),"")</f>
        <v/>
      </c>
      <c r="S347" s="156"/>
      <c r="T347" s="161"/>
      <c r="U347" s="162" t="str">
        <f t="shared" si="21"/>
        <v/>
      </c>
      <c r="V347" s="162" t="str">
        <f>IFERROR(_xlfn.XLOOKUP($A347,Raw_Data!$B:$B,Raw_Data!$PE:$PE),"")</f>
        <v/>
      </c>
      <c r="W347" s="163" t="str">
        <f t="shared" si="23"/>
        <v/>
      </c>
      <c r="X347" s="155" t="str">
        <f>IFERROR(_xlfn.XLOOKUP($A347,Raw_Data!$B:$B,Raw_Data!$PB:$PB),"")</f>
        <v/>
      </c>
      <c r="Y347" s="155" t="str">
        <f>IFERROR(_xlfn.XLOOKUP($A347,Raw_Data!$B:$B,Raw_Data!$OU:$OU),"")</f>
        <v/>
      </c>
      <c r="Z347" s="155"/>
      <c r="AA347" s="155" t="str">
        <f>IFERROR(_xlfn.XLOOKUP($A347,Raw_Data!$B:$B,Raw_Data!$OU:$OU),"")</f>
        <v/>
      </c>
      <c r="AB347" s="155" t="str">
        <f>IFERROR(_xlfn.XLOOKUP($A347,Raw_Data!$B:$B,Raw_Data!$I:$I)/1000,"")</f>
        <v/>
      </c>
      <c r="AC347" s="164">
        <f>IFERROR(_xlfn.XLOOKUP($D347,'Modelling New'!$D:$D,'Modelling New'!$P:$P),"")</f>
        <v>4.790322580645161</v>
      </c>
      <c r="AD347" s="155">
        <f>IFERROR(_xlfn.XLOOKUP($D347,'Modelling New'!$D:$D,'Modelling New'!$T:$T)*1000,"")</f>
        <v>352764.41276400612</v>
      </c>
      <c r="AE347" s="165">
        <f>IFERROR(_xlfn.XLOOKUP($D347,'Modelling New'!$D:$D,'Modelling New'!$O:$O),"")</f>
        <v>0.80640665640816023</v>
      </c>
      <c r="AF347" s="165">
        <f>IFERROR(_xlfn.XLOOKUP($D347,'Modelling New'!$D:$D,'Modelling New'!$W:$W),"")</f>
        <v>0.16095616730727394</v>
      </c>
      <c r="AG347" s="165">
        <f>IFERROR(_xlfn.XLOOKUP($D347,'Modelling New'!$D:$D,'Modelling New'!AE:AE),"")</f>
        <v>0.99750000000000005</v>
      </c>
      <c r="AH347" s="165">
        <f>IFERROR(_xlfn.XLOOKUP($D347,'Modelling New'!$D:$D,'Modelling New'!AF:AF),"")</f>
        <v>0.99750000000000005</v>
      </c>
      <c r="AI347" s="156"/>
      <c r="AJ347" s="156"/>
      <c r="AK347" s="156"/>
      <c r="AL347" s="156"/>
      <c r="AM347" s="156"/>
      <c r="AN347" s="166"/>
      <c r="AO347" s="163"/>
      <c r="AP347" s="163"/>
      <c r="AQ347" s="163"/>
      <c r="AR347" s="155">
        <f>IFERROR(_xlfn.XLOOKUP(Table13[[#This Row],[Month Year]],Modelling[Month],Modelling[Bugt_Capacity]),"")</f>
        <v>91.32</v>
      </c>
      <c r="AS347" s="155"/>
    </row>
    <row r="348" spans="1:45" x14ac:dyDescent="0.35">
      <c r="A348" s="154">
        <f t="shared" si="22"/>
        <v>46091</v>
      </c>
      <c r="B348" s="155">
        <f>YEAR(Table13[[#This Row],[Date]])+IF(MONTH(Table13[[#This Row],[Date]])&gt;=4,1,0)</f>
        <v>2026</v>
      </c>
      <c r="C348" s="156">
        <f>YEAR(Table13[[#This Row],[Date]])</f>
        <v>2026</v>
      </c>
      <c r="D348" s="157">
        <f>Table13[[#This Row],[Date]]-DAY(Table13[[#This Row],[Date]])+1</f>
        <v>46082</v>
      </c>
      <c r="E348" s="156">
        <f t="shared" si="20"/>
        <v>31</v>
      </c>
      <c r="F348" s="158" t="str">
        <f>IFERROR(_xlfn.XLOOKUP($A348,Raw_Data!$B:$B,Raw_Data!$OV:$OV),"")</f>
        <v/>
      </c>
      <c r="G348" s="159" t="str">
        <f>IFERROR(_xlfn.XLOOKUP($A348,Raw_Data!$B:$B,Raw_Data!$OW:$OW),"")</f>
        <v/>
      </c>
      <c r="H348" s="159"/>
      <c r="I348" s="159" t="str">
        <f>IFERROR(_xlfn.XLOOKUP($A348,Raw_Data!$B:$B,Raw_Data!$OX:$OX),"")</f>
        <v/>
      </c>
      <c r="J348" s="159"/>
      <c r="K348" s="159" t="str">
        <f>IFERROR(_xlfn.XLOOKUP($A348,Raw_Data!$B:$B,Raw_Data!NN:NN),"")</f>
        <v/>
      </c>
      <c r="L348" s="159" t="str">
        <f>IFERROR(_xlfn.XLOOKUP($A348,Raw_Data!$B:$B,Raw_Data!OZ:OZ),"")</f>
        <v/>
      </c>
      <c r="M348" s="159" t="str">
        <f>IFERROR(_xlfn.XLOOKUP($A348,Raw_Data!$B:$B,Raw_Data!PA:PA),"")</f>
        <v/>
      </c>
      <c r="N348" s="159" t="str">
        <f>IFERROR(_xlfn.XLOOKUP($A348,Raw_Data!$B:$B,Raw_Data!NQ:NQ),"")</f>
        <v/>
      </c>
      <c r="O348" s="160" t="str">
        <f>IFERROR(1-(SUMIF(PA!$B:$B,$A348,PA!$AI:$AI)/($AA348+SUMIF(PA!$B:$B,$A348,PA!$AI:$AI))),"")</f>
        <v/>
      </c>
      <c r="P348" s="160"/>
      <c r="Q348" s="161"/>
      <c r="R348" s="160" t="str">
        <f>IFERROR(1-(SUMIF(GA!$C:$C,$A348,GA!$X:$X)/($AA348+SUMIF(GA!$C:$C,$A348,GA!$X:$X))),"")</f>
        <v/>
      </c>
      <c r="S348" s="156"/>
      <c r="T348" s="161"/>
      <c r="U348" s="162" t="str">
        <f t="shared" si="21"/>
        <v/>
      </c>
      <c r="V348" s="162" t="str">
        <f>IFERROR(_xlfn.XLOOKUP($A348,Raw_Data!$B:$B,Raw_Data!$PE:$PE),"")</f>
        <v/>
      </c>
      <c r="W348" s="163" t="str">
        <f t="shared" si="23"/>
        <v/>
      </c>
      <c r="X348" s="155" t="str">
        <f>IFERROR(_xlfn.XLOOKUP($A348,Raw_Data!$B:$B,Raw_Data!$PB:$PB),"")</f>
        <v/>
      </c>
      <c r="Y348" s="155" t="str">
        <f>IFERROR(_xlfn.XLOOKUP($A348,Raw_Data!$B:$B,Raw_Data!$OU:$OU),"")</f>
        <v/>
      </c>
      <c r="Z348" s="155"/>
      <c r="AA348" s="155" t="str">
        <f>IFERROR(_xlfn.XLOOKUP($A348,Raw_Data!$B:$B,Raw_Data!$OU:$OU),"")</f>
        <v/>
      </c>
      <c r="AB348" s="155" t="str">
        <f>IFERROR(_xlfn.XLOOKUP($A348,Raw_Data!$B:$B,Raw_Data!$I:$I)/1000,"")</f>
        <v/>
      </c>
      <c r="AC348" s="164">
        <f>IFERROR(_xlfn.XLOOKUP($D348,'Modelling New'!$D:$D,'Modelling New'!$P:$P),"")</f>
        <v>4.790322580645161</v>
      </c>
      <c r="AD348" s="155">
        <f>IFERROR(_xlfn.XLOOKUP($D348,'Modelling New'!$D:$D,'Modelling New'!$T:$T)*1000,"")</f>
        <v>352764.41276400612</v>
      </c>
      <c r="AE348" s="165">
        <f>IFERROR(_xlfn.XLOOKUP($D348,'Modelling New'!$D:$D,'Modelling New'!$O:$O),"")</f>
        <v>0.80640665640816023</v>
      </c>
      <c r="AF348" s="165">
        <f>IFERROR(_xlfn.XLOOKUP($D348,'Modelling New'!$D:$D,'Modelling New'!$W:$W),"")</f>
        <v>0.16095616730727394</v>
      </c>
      <c r="AG348" s="165">
        <f>IFERROR(_xlfn.XLOOKUP($D348,'Modelling New'!$D:$D,'Modelling New'!AE:AE),"")</f>
        <v>0.99750000000000005</v>
      </c>
      <c r="AH348" s="165">
        <f>IFERROR(_xlfn.XLOOKUP($D348,'Modelling New'!$D:$D,'Modelling New'!AF:AF),"")</f>
        <v>0.99750000000000005</v>
      </c>
      <c r="AI348" s="156"/>
      <c r="AJ348" s="156"/>
      <c r="AK348" s="156"/>
      <c r="AL348" s="156"/>
      <c r="AM348" s="156"/>
      <c r="AN348" s="166"/>
      <c r="AO348" s="163"/>
      <c r="AP348" s="163"/>
      <c r="AQ348" s="163"/>
      <c r="AR348" s="155">
        <f>IFERROR(_xlfn.XLOOKUP(Table13[[#This Row],[Month Year]],Modelling[Month],Modelling[Bugt_Capacity]),"")</f>
        <v>91.32</v>
      </c>
      <c r="AS348" s="155"/>
    </row>
    <row r="349" spans="1:45" x14ac:dyDescent="0.35">
      <c r="A349" s="154">
        <f t="shared" si="22"/>
        <v>46092</v>
      </c>
      <c r="B349" s="155">
        <f>YEAR(Table13[[#This Row],[Date]])+IF(MONTH(Table13[[#This Row],[Date]])&gt;=4,1,0)</f>
        <v>2026</v>
      </c>
      <c r="C349" s="156">
        <f>YEAR(Table13[[#This Row],[Date]])</f>
        <v>2026</v>
      </c>
      <c r="D349" s="157">
        <f>Table13[[#This Row],[Date]]-DAY(Table13[[#This Row],[Date]])+1</f>
        <v>46082</v>
      </c>
      <c r="E349" s="156">
        <f t="shared" si="20"/>
        <v>31</v>
      </c>
      <c r="F349" s="158" t="str">
        <f>IFERROR(_xlfn.XLOOKUP($A349,Raw_Data!$B:$B,Raw_Data!$OV:$OV),"")</f>
        <v/>
      </c>
      <c r="G349" s="159" t="str">
        <f>IFERROR(_xlfn.XLOOKUP($A349,Raw_Data!$B:$B,Raw_Data!$OW:$OW),"")</f>
        <v/>
      </c>
      <c r="H349" s="159"/>
      <c r="I349" s="159" t="str">
        <f>IFERROR(_xlfn.XLOOKUP($A349,Raw_Data!$B:$B,Raw_Data!$OX:$OX),"")</f>
        <v/>
      </c>
      <c r="J349" s="159"/>
      <c r="K349" s="159" t="str">
        <f>IFERROR(_xlfn.XLOOKUP($A349,Raw_Data!$B:$B,Raw_Data!NN:NN),"")</f>
        <v/>
      </c>
      <c r="L349" s="159" t="str">
        <f>IFERROR(_xlfn.XLOOKUP($A349,Raw_Data!$B:$B,Raw_Data!OZ:OZ),"")</f>
        <v/>
      </c>
      <c r="M349" s="159" t="str">
        <f>IFERROR(_xlfn.XLOOKUP($A349,Raw_Data!$B:$B,Raw_Data!PA:PA),"")</f>
        <v/>
      </c>
      <c r="N349" s="159" t="str">
        <f>IFERROR(_xlfn.XLOOKUP($A349,Raw_Data!$B:$B,Raw_Data!NQ:NQ),"")</f>
        <v/>
      </c>
      <c r="O349" s="160" t="str">
        <f>IFERROR(1-(SUMIF(PA!$B:$B,$A349,PA!$AI:$AI)/($AA349+SUMIF(PA!$B:$B,$A349,PA!$AI:$AI))),"")</f>
        <v/>
      </c>
      <c r="P349" s="160"/>
      <c r="Q349" s="161"/>
      <c r="R349" s="160" t="str">
        <f>IFERROR(1-(SUMIF(GA!$C:$C,$A349,GA!$X:$X)/($AA349+SUMIF(GA!$C:$C,$A349,GA!$X:$X))),"")</f>
        <v/>
      </c>
      <c r="S349" s="156"/>
      <c r="T349" s="161"/>
      <c r="U349" s="162" t="str">
        <f t="shared" si="21"/>
        <v/>
      </c>
      <c r="V349" s="162" t="str">
        <f>IFERROR(_xlfn.XLOOKUP($A349,Raw_Data!$B:$B,Raw_Data!$PE:$PE),"")</f>
        <v/>
      </c>
      <c r="W349" s="163" t="str">
        <f t="shared" si="23"/>
        <v/>
      </c>
      <c r="X349" s="155" t="str">
        <f>IFERROR(_xlfn.XLOOKUP($A349,Raw_Data!$B:$B,Raw_Data!$PB:$PB),"")</f>
        <v/>
      </c>
      <c r="Y349" s="155" t="str">
        <f>IFERROR(_xlfn.XLOOKUP($A349,Raw_Data!$B:$B,Raw_Data!$OU:$OU),"")</f>
        <v/>
      </c>
      <c r="Z349" s="155"/>
      <c r="AA349" s="155" t="str">
        <f>IFERROR(_xlfn.XLOOKUP($A349,Raw_Data!$B:$B,Raw_Data!$OU:$OU),"")</f>
        <v/>
      </c>
      <c r="AB349" s="155" t="str">
        <f>IFERROR(_xlfn.XLOOKUP($A349,Raw_Data!$B:$B,Raw_Data!$I:$I)/1000,"")</f>
        <v/>
      </c>
      <c r="AC349" s="164">
        <f>IFERROR(_xlfn.XLOOKUP($D349,'Modelling New'!$D:$D,'Modelling New'!$P:$P),"")</f>
        <v>4.790322580645161</v>
      </c>
      <c r="AD349" s="155">
        <f>IFERROR(_xlfn.XLOOKUP($D349,'Modelling New'!$D:$D,'Modelling New'!$T:$T)*1000,"")</f>
        <v>352764.41276400612</v>
      </c>
      <c r="AE349" s="165">
        <f>IFERROR(_xlfn.XLOOKUP($D349,'Modelling New'!$D:$D,'Modelling New'!$O:$O),"")</f>
        <v>0.80640665640816023</v>
      </c>
      <c r="AF349" s="165">
        <f>IFERROR(_xlfn.XLOOKUP($D349,'Modelling New'!$D:$D,'Modelling New'!$W:$W),"")</f>
        <v>0.16095616730727394</v>
      </c>
      <c r="AG349" s="165">
        <f>IFERROR(_xlfn.XLOOKUP($D349,'Modelling New'!$D:$D,'Modelling New'!AE:AE),"")</f>
        <v>0.99750000000000005</v>
      </c>
      <c r="AH349" s="165">
        <f>IFERROR(_xlfn.XLOOKUP($D349,'Modelling New'!$D:$D,'Modelling New'!AF:AF),"")</f>
        <v>0.99750000000000005</v>
      </c>
      <c r="AI349" s="156"/>
      <c r="AJ349" s="156"/>
      <c r="AK349" s="156"/>
      <c r="AL349" s="156"/>
      <c r="AM349" s="156"/>
      <c r="AN349" s="166"/>
      <c r="AO349" s="163"/>
      <c r="AP349" s="163"/>
      <c r="AQ349" s="163"/>
      <c r="AR349" s="155">
        <f>IFERROR(_xlfn.XLOOKUP(Table13[[#This Row],[Month Year]],Modelling[Month],Modelling[Bugt_Capacity]),"")</f>
        <v>91.32</v>
      </c>
      <c r="AS349" s="155"/>
    </row>
    <row r="350" spans="1:45" x14ac:dyDescent="0.35">
      <c r="A350" s="154">
        <f t="shared" si="22"/>
        <v>46093</v>
      </c>
      <c r="B350" s="155">
        <f>YEAR(Table13[[#This Row],[Date]])+IF(MONTH(Table13[[#This Row],[Date]])&gt;=4,1,0)</f>
        <v>2026</v>
      </c>
      <c r="C350" s="156">
        <f>YEAR(Table13[[#This Row],[Date]])</f>
        <v>2026</v>
      </c>
      <c r="D350" s="157">
        <f>Table13[[#This Row],[Date]]-DAY(Table13[[#This Row],[Date]])+1</f>
        <v>46082</v>
      </c>
      <c r="E350" s="156">
        <f t="shared" si="20"/>
        <v>31</v>
      </c>
      <c r="F350" s="158" t="str">
        <f>IFERROR(_xlfn.XLOOKUP($A350,Raw_Data!$B:$B,Raw_Data!$OV:$OV),"")</f>
        <v/>
      </c>
      <c r="G350" s="159" t="str">
        <f>IFERROR(_xlfn.XLOOKUP($A350,Raw_Data!$B:$B,Raw_Data!$OW:$OW),"")</f>
        <v/>
      </c>
      <c r="H350" s="159"/>
      <c r="I350" s="159" t="str">
        <f>IFERROR(_xlfn.XLOOKUP($A350,Raw_Data!$B:$B,Raw_Data!$OX:$OX),"")</f>
        <v/>
      </c>
      <c r="J350" s="159"/>
      <c r="K350" s="159" t="str">
        <f>IFERROR(_xlfn.XLOOKUP($A350,Raw_Data!$B:$B,Raw_Data!NN:NN),"")</f>
        <v/>
      </c>
      <c r="L350" s="159" t="str">
        <f>IFERROR(_xlfn.XLOOKUP($A350,Raw_Data!$B:$B,Raw_Data!OZ:OZ),"")</f>
        <v/>
      </c>
      <c r="M350" s="159" t="str">
        <f>IFERROR(_xlfn.XLOOKUP($A350,Raw_Data!$B:$B,Raw_Data!PA:PA),"")</f>
        <v/>
      </c>
      <c r="N350" s="159" t="str">
        <f>IFERROR(_xlfn.XLOOKUP($A350,Raw_Data!$B:$B,Raw_Data!NQ:NQ),"")</f>
        <v/>
      </c>
      <c r="O350" s="160" t="str">
        <f>IFERROR(1-(SUMIF(PA!$B:$B,$A350,PA!$AI:$AI)/($AA350+SUMIF(PA!$B:$B,$A350,PA!$AI:$AI))),"")</f>
        <v/>
      </c>
      <c r="P350" s="160"/>
      <c r="Q350" s="161"/>
      <c r="R350" s="160" t="str">
        <f>IFERROR(1-(SUMIF(GA!$C:$C,$A350,GA!$X:$X)/($AA350+SUMIF(GA!$C:$C,$A350,GA!$X:$X))),"")</f>
        <v/>
      </c>
      <c r="S350" s="156"/>
      <c r="T350" s="161"/>
      <c r="U350" s="162" t="str">
        <f t="shared" si="21"/>
        <v/>
      </c>
      <c r="V350" s="162" t="str">
        <f>IFERROR(_xlfn.XLOOKUP($A350,Raw_Data!$B:$B,Raw_Data!$PE:$PE),"")</f>
        <v/>
      </c>
      <c r="W350" s="163" t="str">
        <f t="shared" si="23"/>
        <v/>
      </c>
      <c r="X350" s="155" t="str">
        <f>IFERROR(_xlfn.XLOOKUP($A350,Raw_Data!$B:$B,Raw_Data!$PB:$PB),"")</f>
        <v/>
      </c>
      <c r="Y350" s="155" t="str">
        <f>IFERROR(_xlfn.XLOOKUP($A350,Raw_Data!$B:$B,Raw_Data!$OU:$OU),"")</f>
        <v/>
      </c>
      <c r="Z350" s="155"/>
      <c r="AA350" s="155" t="str">
        <f>IFERROR(_xlfn.XLOOKUP($A350,Raw_Data!$B:$B,Raw_Data!$OU:$OU),"")</f>
        <v/>
      </c>
      <c r="AB350" s="155" t="str">
        <f>IFERROR(_xlfn.XLOOKUP($A350,Raw_Data!$B:$B,Raw_Data!$I:$I)/1000,"")</f>
        <v/>
      </c>
      <c r="AC350" s="164">
        <f>IFERROR(_xlfn.XLOOKUP($D350,'Modelling New'!$D:$D,'Modelling New'!$P:$P),"")</f>
        <v>4.790322580645161</v>
      </c>
      <c r="AD350" s="155">
        <f>IFERROR(_xlfn.XLOOKUP($D350,'Modelling New'!$D:$D,'Modelling New'!$T:$T)*1000,"")</f>
        <v>352764.41276400612</v>
      </c>
      <c r="AE350" s="165">
        <f>IFERROR(_xlfn.XLOOKUP($D350,'Modelling New'!$D:$D,'Modelling New'!$O:$O),"")</f>
        <v>0.80640665640816023</v>
      </c>
      <c r="AF350" s="165">
        <f>IFERROR(_xlfn.XLOOKUP($D350,'Modelling New'!$D:$D,'Modelling New'!$W:$W),"")</f>
        <v>0.16095616730727394</v>
      </c>
      <c r="AG350" s="165">
        <f>IFERROR(_xlfn.XLOOKUP($D350,'Modelling New'!$D:$D,'Modelling New'!AE:AE),"")</f>
        <v>0.99750000000000005</v>
      </c>
      <c r="AH350" s="165">
        <f>IFERROR(_xlfn.XLOOKUP($D350,'Modelling New'!$D:$D,'Modelling New'!AF:AF),"")</f>
        <v>0.99750000000000005</v>
      </c>
      <c r="AI350" s="156"/>
      <c r="AJ350" s="156"/>
      <c r="AK350" s="156"/>
      <c r="AL350" s="156"/>
      <c r="AM350" s="156"/>
      <c r="AN350" s="166"/>
      <c r="AO350" s="163"/>
      <c r="AP350" s="163"/>
      <c r="AQ350" s="163"/>
      <c r="AR350" s="155">
        <f>IFERROR(_xlfn.XLOOKUP(Table13[[#This Row],[Month Year]],Modelling[Month],Modelling[Bugt_Capacity]),"")</f>
        <v>91.32</v>
      </c>
      <c r="AS350" s="155"/>
    </row>
    <row r="351" spans="1:45" x14ac:dyDescent="0.35">
      <c r="A351" s="154">
        <f t="shared" si="22"/>
        <v>46094</v>
      </c>
      <c r="B351" s="155">
        <f>YEAR(Table13[[#This Row],[Date]])+IF(MONTH(Table13[[#This Row],[Date]])&gt;=4,1,0)</f>
        <v>2026</v>
      </c>
      <c r="C351" s="156">
        <f>YEAR(Table13[[#This Row],[Date]])</f>
        <v>2026</v>
      </c>
      <c r="D351" s="157">
        <f>Table13[[#This Row],[Date]]-DAY(Table13[[#This Row],[Date]])+1</f>
        <v>46082</v>
      </c>
      <c r="E351" s="156">
        <f t="shared" si="20"/>
        <v>31</v>
      </c>
      <c r="F351" s="158" t="str">
        <f>IFERROR(_xlfn.XLOOKUP($A351,Raw_Data!$B:$B,Raw_Data!$OV:$OV),"")</f>
        <v/>
      </c>
      <c r="G351" s="159" t="str">
        <f>IFERROR(_xlfn.XLOOKUP($A351,Raw_Data!$B:$B,Raw_Data!$OW:$OW),"")</f>
        <v/>
      </c>
      <c r="H351" s="159"/>
      <c r="I351" s="159" t="str">
        <f>IFERROR(_xlfn.XLOOKUP($A351,Raw_Data!$B:$B,Raw_Data!$OX:$OX),"")</f>
        <v/>
      </c>
      <c r="J351" s="159"/>
      <c r="K351" s="159" t="str">
        <f>IFERROR(_xlfn.XLOOKUP($A351,Raw_Data!$B:$B,Raw_Data!NN:NN),"")</f>
        <v/>
      </c>
      <c r="L351" s="159" t="str">
        <f>IFERROR(_xlfn.XLOOKUP($A351,Raw_Data!$B:$B,Raw_Data!OZ:OZ),"")</f>
        <v/>
      </c>
      <c r="M351" s="159" t="str">
        <f>IFERROR(_xlfn.XLOOKUP($A351,Raw_Data!$B:$B,Raw_Data!PA:PA),"")</f>
        <v/>
      </c>
      <c r="N351" s="159" t="str">
        <f>IFERROR(_xlfn.XLOOKUP($A351,Raw_Data!$B:$B,Raw_Data!NQ:NQ),"")</f>
        <v/>
      </c>
      <c r="O351" s="160" t="str">
        <f>IFERROR(1-(SUMIF(PA!$B:$B,$A351,PA!$AI:$AI)/($AA351+SUMIF(PA!$B:$B,$A351,PA!$AI:$AI))),"")</f>
        <v/>
      </c>
      <c r="P351" s="160"/>
      <c r="Q351" s="161"/>
      <c r="R351" s="160" t="str">
        <f>IFERROR(1-(SUMIF(GA!$C:$C,$A351,GA!$X:$X)/($AA351+SUMIF(GA!$C:$C,$A351,GA!$X:$X))),"")</f>
        <v/>
      </c>
      <c r="S351" s="156"/>
      <c r="T351" s="161"/>
      <c r="U351" s="162" t="str">
        <f t="shared" si="21"/>
        <v/>
      </c>
      <c r="V351" s="162" t="str">
        <f>IFERROR(_xlfn.XLOOKUP($A351,Raw_Data!$B:$B,Raw_Data!$PE:$PE),"")</f>
        <v/>
      </c>
      <c r="W351" s="163" t="str">
        <f t="shared" si="23"/>
        <v/>
      </c>
      <c r="X351" s="155" t="str">
        <f>IFERROR(_xlfn.XLOOKUP($A351,Raw_Data!$B:$B,Raw_Data!$PB:$PB),"")</f>
        <v/>
      </c>
      <c r="Y351" s="155" t="str">
        <f>IFERROR(_xlfn.XLOOKUP($A351,Raw_Data!$B:$B,Raw_Data!$OU:$OU),"")</f>
        <v/>
      </c>
      <c r="Z351" s="155"/>
      <c r="AA351" s="155" t="str">
        <f>IFERROR(_xlfn.XLOOKUP($A351,Raw_Data!$B:$B,Raw_Data!$OU:$OU),"")</f>
        <v/>
      </c>
      <c r="AB351" s="155" t="str">
        <f>IFERROR(_xlfn.XLOOKUP($A351,Raw_Data!$B:$B,Raw_Data!$I:$I)/1000,"")</f>
        <v/>
      </c>
      <c r="AC351" s="164">
        <f>IFERROR(_xlfn.XLOOKUP($D351,'Modelling New'!$D:$D,'Modelling New'!$P:$P),"")</f>
        <v>4.790322580645161</v>
      </c>
      <c r="AD351" s="155">
        <f>IFERROR(_xlfn.XLOOKUP($D351,'Modelling New'!$D:$D,'Modelling New'!$T:$T)*1000,"")</f>
        <v>352764.41276400612</v>
      </c>
      <c r="AE351" s="165">
        <f>IFERROR(_xlfn.XLOOKUP($D351,'Modelling New'!$D:$D,'Modelling New'!$O:$O),"")</f>
        <v>0.80640665640816023</v>
      </c>
      <c r="AF351" s="165">
        <f>IFERROR(_xlfn.XLOOKUP($D351,'Modelling New'!$D:$D,'Modelling New'!$W:$W),"")</f>
        <v>0.16095616730727394</v>
      </c>
      <c r="AG351" s="165">
        <f>IFERROR(_xlfn.XLOOKUP($D351,'Modelling New'!$D:$D,'Modelling New'!AE:AE),"")</f>
        <v>0.99750000000000005</v>
      </c>
      <c r="AH351" s="165">
        <f>IFERROR(_xlfn.XLOOKUP($D351,'Modelling New'!$D:$D,'Modelling New'!AF:AF),"")</f>
        <v>0.99750000000000005</v>
      </c>
      <c r="AI351" s="156"/>
      <c r="AJ351" s="156"/>
      <c r="AK351" s="156"/>
      <c r="AL351" s="156"/>
      <c r="AM351" s="156"/>
      <c r="AN351" s="166"/>
      <c r="AO351" s="163"/>
      <c r="AP351" s="163"/>
      <c r="AQ351" s="163"/>
      <c r="AR351" s="155">
        <f>IFERROR(_xlfn.XLOOKUP(Table13[[#This Row],[Month Year]],Modelling[Month],Modelling[Bugt_Capacity]),"")</f>
        <v>91.32</v>
      </c>
      <c r="AS351" s="155"/>
    </row>
    <row r="352" spans="1:45" x14ac:dyDescent="0.35">
      <c r="A352" s="154">
        <f t="shared" si="22"/>
        <v>46095</v>
      </c>
      <c r="B352" s="155">
        <f>YEAR(Table13[[#This Row],[Date]])+IF(MONTH(Table13[[#This Row],[Date]])&gt;=4,1,0)</f>
        <v>2026</v>
      </c>
      <c r="C352" s="156">
        <f>YEAR(Table13[[#This Row],[Date]])</f>
        <v>2026</v>
      </c>
      <c r="D352" s="157">
        <f>Table13[[#This Row],[Date]]-DAY(Table13[[#This Row],[Date]])+1</f>
        <v>46082</v>
      </c>
      <c r="E352" s="156">
        <f t="shared" si="20"/>
        <v>31</v>
      </c>
      <c r="F352" s="158" t="str">
        <f>IFERROR(_xlfn.XLOOKUP($A352,Raw_Data!$B:$B,Raw_Data!$OV:$OV),"")</f>
        <v/>
      </c>
      <c r="G352" s="159" t="str">
        <f>IFERROR(_xlfn.XLOOKUP($A352,Raw_Data!$B:$B,Raw_Data!$OW:$OW),"")</f>
        <v/>
      </c>
      <c r="H352" s="159"/>
      <c r="I352" s="159" t="str">
        <f>IFERROR(_xlfn.XLOOKUP($A352,Raw_Data!$B:$B,Raw_Data!$OX:$OX),"")</f>
        <v/>
      </c>
      <c r="J352" s="159"/>
      <c r="K352" s="159" t="str">
        <f>IFERROR(_xlfn.XLOOKUP($A352,Raw_Data!$B:$B,Raw_Data!NN:NN),"")</f>
        <v/>
      </c>
      <c r="L352" s="159" t="str">
        <f>IFERROR(_xlfn.XLOOKUP($A352,Raw_Data!$B:$B,Raw_Data!OZ:OZ),"")</f>
        <v/>
      </c>
      <c r="M352" s="159" t="str">
        <f>IFERROR(_xlfn.XLOOKUP($A352,Raw_Data!$B:$B,Raw_Data!PA:PA),"")</f>
        <v/>
      </c>
      <c r="N352" s="159" t="str">
        <f>IFERROR(_xlfn.XLOOKUP($A352,Raw_Data!$B:$B,Raw_Data!NQ:NQ),"")</f>
        <v/>
      </c>
      <c r="O352" s="160" t="str">
        <f>IFERROR(1-(SUMIF(PA!$B:$B,$A352,PA!$AI:$AI)/($AA352+SUMIF(PA!$B:$B,$A352,PA!$AI:$AI))),"")</f>
        <v/>
      </c>
      <c r="P352" s="160"/>
      <c r="Q352" s="161"/>
      <c r="R352" s="160" t="str">
        <f>IFERROR(1-(SUMIF(GA!$C:$C,$A352,GA!$X:$X)/($AA352+SUMIF(GA!$C:$C,$A352,GA!$X:$X))),"")</f>
        <v/>
      </c>
      <c r="S352" s="156"/>
      <c r="T352" s="161"/>
      <c r="U352" s="162" t="str">
        <f t="shared" si="21"/>
        <v/>
      </c>
      <c r="V352" s="162" t="str">
        <f>IFERROR(_xlfn.XLOOKUP($A352,Raw_Data!$B:$B,Raw_Data!$PE:$PE),"")</f>
        <v/>
      </c>
      <c r="W352" s="163" t="str">
        <f t="shared" si="23"/>
        <v/>
      </c>
      <c r="X352" s="155" t="str">
        <f>IFERROR(_xlfn.XLOOKUP($A352,Raw_Data!$B:$B,Raw_Data!$PB:$PB),"")</f>
        <v/>
      </c>
      <c r="Y352" s="155" t="str">
        <f>IFERROR(_xlfn.XLOOKUP($A352,Raw_Data!$B:$B,Raw_Data!$OU:$OU),"")</f>
        <v/>
      </c>
      <c r="Z352" s="155"/>
      <c r="AA352" s="155" t="str">
        <f>IFERROR(_xlfn.XLOOKUP($A352,Raw_Data!$B:$B,Raw_Data!$OU:$OU),"")</f>
        <v/>
      </c>
      <c r="AB352" s="155" t="str">
        <f>IFERROR(_xlfn.XLOOKUP($A352,Raw_Data!$B:$B,Raw_Data!$I:$I)/1000,"")</f>
        <v/>
      </c>
      <c r="AC352" s="164">
        <f>IFERROR(_xlfn.XLOOKUP($D352,'Modelling New'!$D:$D,'Modelling New'!$P:$P),"")</f>
        <v>4.790322580645161</v>
      </c>
      <c r="AD352" s="155">
        <f>IFERROR(_xlfn.XLOOKUP($D352,'Modelling New'!$D:$D,'Modelling New'!$T:$T)*1000,"")</f>
        <v>352764.41276400612</v>
      </c>
      <c r="AE352" s="165">
        <f>IFERROR(_xlfn.XLOOKUP($D352,'Modelling New'!$D:$D,'Modelling New'!$O:$O),"")</f>
        <v>0.80640665640816023</v>
      </c>
      <c r="AF352" s="165">
        <f>IFERROR(_xlfn.XLOOKUP($D352,'Modelling New'!$D:$D,'Modelling New'!$W:$W),"")</f>
        <v>0.16095616730727394</v>
      </c>
      <c r="AG352" s="165">
        <f>IFERROR(_xlfn.XLOOKUP($D352,'Modelling New'!$D:$D,'Modelling New'!AE:AE),"")</f>
        <v>0.99750000000000005</v>
      </c>
      <c r="AH352" s="165">
        <f>IFERROR(_xlfn.XLOOKUP($D352,'Modelling New'!$D:$D,'Modelling New'!AF:AF),"")</f>
        <v>0.99750000000000005</v>
      </c>
      <c r="AI352" s="156"/>
      <c r="AJ352" s="156"/>
      <c r="AK352" s="156"/>
      <c r="AL352" s="156"/>
      <c r="AM352" s="156"/>
      <c r="AN352" s="166"/>
      <c r="AO352" s="163"/>
      <c r="AP352" s="163"/>
      <c r="AQ352" s="163"/>
      <c r="AR352" s="155">
        <f>IFERROR(_xlfn.XLOOKUP(Table13[[#This Row],[Month Year]],Modelling[Month],Modelling[Bugt_Capacity]),"")</f>
        <v>91.32</v>
      </c>
      <c r="AS352" s="155"/>
    </row>
    <row r="353" spans="1:45" x14ac:dyDescent="0.35">
      <c r="A353" s="154">
        <f t="shared" si="22"/>
        <v>46096</v>
      </c>
      <c r="B353" s="155">
        <f>YEAR(Table13[[#This Row],[Date]])+IF(MONTH(Table13[[#This Row],[Date]])&gt;=4,1,0)</f>
        <v>2026</v>
      </c>
      <c r="C353" s="156">
        <f>YEAR(Table13[[#This Row],[Date]])</f>
        <v>2026</v>
      </c>
      <c r="D353" s="157">
        <f>Table13[[#This Row],[Date]]-DAY(Table13[[#This Row],[Date]])+1</f>
        <v>46082</v>
      </c>
      <c r="E353" s="156">
        <f t="shared" si="20"/>
        <v>31</v>
      </c>
      <c r="F353" s="158" t="str">
        <f>IFERROR(_xlfn.XLOOKUP($A353,Raw_Data!$B:$B,Raw_Data!$OV:$OV),"")</f>
        <v/>
      </c>
      <c r="G353" s="159" t="str">
        <f>IFERROR(_xlfn.XLOOKUP($A353,Raw_Data!$B:$B,Raw_Data!$OW:$OW),"")</f>
        <v/>
      </c>
      <c r="H353" s="159"/>
      <c r="I353" s="159" t="str">
        <f>IFERROR(_xlfn.XLOOKUP($A353,Raw_Data!$B:$B,Raw_Data!$OX:$OX),"")</f>
        <v/>
      </c>
      <c r="J353" s="159"/>
      <c r="K353" s="159" t="str">
        <f>IFERROR(_xlfn.XLOOKUP($A353,Raw_Data!$B:$B,Raw_Data!NN:NN),"")</f>
        <v/>
      </c>
      <c r="L353" s="159" t="str">
        <f>IFERROR(_xlfn.XLOOKUP($A353,Raw_Data!$B:$B,Raw_Data!OZ:OZ),"")</f>
        <v/>
      </c>
      <c r="M353" s="159" t="str">
        <f>IFERROR(_xlfn.XLOOKUP($A353,Raw_Data!$B:$B,Raw_Data!PA:PA),"")</f>
        <v/>
      </c>
      <c r="N353" s="159" t="str">
        <f>IFERROR(_xlfn.XLOOKUP($A353,Raw_Data!$B:$B,Raw_Data!NQ:NQ),"")</f>
        <v/>
      </c>
      <c r="O353" s="160" t="str">
        <f>IFERROR(1-(SUMIF(PA!$B:$B,$A353,PA!$AI:$AI)/($AA353+SUMIF(PA!$B:$B,$A353,PA!$AI:$AI))),"")</f>
        <v/>
      </c>
      <c r="P353" s="160"/>
      <c r="Q353" s="161"/>
      <c r="R353" s="160" t="str">
        <f>IFERROR(1-(SUMIF(GA!$C:$C,$A353,GA!$X:$X)/($AA353+SUMIF(GA!$C:$C,$A353,GA!$X:$X))),"")</f>
        <v/>
      </c>
      <c r="S353" s="156"/>
      <c r="T353" s="161"/>
      <c r="U353" s="162" t="str">
        <f t="shared" si="21"/>
        <v/>
      </c>
      <c r="V353" s="162" t="str">
        <f>IFERROR(_xlfn.XLOOKUP($A353,Raw_Data!$B:$B,Raw_Data!$PE:$PE),"")</f>
        <v/>
      </c>
      <c r="W353" s="163" t="str">
        <f t="shared" si="23"/>
        <v/>
      </c>
      <c r="X353" s="155" t="str">
        <f>IFERROR(_xlfn.XLOOKUP($A353,Raw_Data!$B:$B,Raw_Data!$PB:$PB),"")</f>
        <v/>
      </c>
      <c r="Y353" s="155" t="str">
        <f>IFERROR(_xlfn.XLOOKUP($A353,Raw_Data!$B:$B,Raw_Data!$OU:$OU),"")</f>
        <v/>
      </c>
      <c r="Z353" s="155"/>
      <c r="AA353" s="155" t="str">
        <f>IFERROR(_xlfn.XLOOKUP($A353,Raw_Data!$B:$B,Raw_Data!$OU:$OU),"")</f>
        <v/>
      </c>
      <c r="AB353" s="155" t="str">
        <f>IFERROR(_xlfn.XLOOKUP($A353,Raw_Data!$B:$B,Raw_Data!$I:$I)/1000,"")</f>
        <v/>
      </c>
      <c r="AC353" s="164">
        <f>IFERROR(_xlfn.XLOOKUP($D353,'Modelling New'!$D:$D,'Modelling New'!$P:$P),"")</f>
        <v>4.790322580645161</v>
      </c>
      <c r="AD353" s="155">
        <f>IFERROR(_xlfn.XLOOKUP($D353,'Modelling New'!$D:$D,'Modelling New'!$T:$T)*1000,"")</f>
        <v>352764.41276400612</v>
      </c>
      <c r="AE353" s="165">
        <f>IFERROR(_xlfn.XLOOKUP($D353,'Modelling New'!$D:$D,'Modelling New'!$O:$O),"")</f>
        <v>0.80640665640816023</v>
      </c>
      <c r="AF353" s="165">
        <f>IFERROR(_xlfn.XLOOKUP($D353,'Modelling New'!$D:$D,'Modelling New'!$W:$W),"")</f>
        <v>0.16095616730727394</v>
      </c>
      <c r="AG353" s="165">
        <f>IFERROR(_xlfn.XLOOKUP($D353,'Modelling New'!$D:$D,'Modelling New'!AE:AE),"")</f>
        <v>0.99750000000000005</v>
      </c>
      <c r="AH353" s="165">
        <f>IFERROR(_xlfn.XLOOKUP($D353,'Modelling New'!$D:$D,'Modelling New'!AF:AF),"")</f>
        <v>0.99750000000000005</v>
      </c>
      <c r="AI353" s="156"/>
      <c r="AJ353" s="156"/>
      <c r="AK353" s="156"/>
      <c r="AL353" s="156"/>
      <c r="AM353" s="156"/>
      <c r="AN353" s="166"/>
      <c r="AO353" s="163"/>
      <c r="AP353" s="163"/>
      <c r="AQ353" s="163"/>
      <c r="AR353" s="155">
        <f>IFERROR(_xlfn.XLOOKUP(Table13[[#This Row],[Month Year]],Modelling[Month],Modelling[Bugt_Capacity]),"")</f>
        <v>91.32</v>
      </c>
      <c r="AS353" s="155"/>
    </row>
    <row r="354" spans="1:45" x14ac:dyDescent="0.35">
      <c r="A354" s="154">
        <f t="shared" si="22"/>
        <v>46097</v>
      </c>
      <c r="B354" s="155">
        <f>YEAR(Table13[[#This Row],[Date]])+IF(MONTH(Table13[[#This Row],[Date]])&gt;=4,1,0)</f>
        <v>2026</v>
      </c>
      <c r="C354" s="156">
        <f>YEAR(Table13[[#This Row],[Date]])</f>
        <v>2026</v>
      </c>
      <c r="D354" s="157">
        <f>Table13[[#This Row],[Date]]-DAY(Table13[[#This Row],[Date]])+1</f>
        <v>46082</v>
      </c>
      <c r="E354" s="156">
        <f t="shared" si="20"/>
        <v>31</v>
      </c>
      <c r="F354" s="158" t="str">
        <f>IFERROR(_xlfn.XLOOKUP($A354,Raw_Data!$B:$B,Raw_Data!$OV:$OV),"")</f>
        <v/>
      </c>
      <c r="G354" s="159" t="str">
        <f>IFERROR(_xlfn.XLOOKUP($A354,Raw_Data!$B:$B,Raw_Data!$OW:$OW),"")</f>
        <v/>
      </c>
      <c r="H354" s="159"/>
      <c r="I354" s="159" t="str">
        <f>IFERROR(_xlfn.XLOOKUP($A354,Raw_Data!$B:$B,Raw_Data!$OX:$OX),"")</f>
        <v/>
      </c>
      <c r="J354" s="159"/>
      <c r="K354" s="159" t="str">
        <f>IFERROR(_xlfn.XLOOKUP($A354,Raw_Data!$B:$B,Raw_Data!NN:NN),"")</f>
        <v/>
      </c>
      <c r="L354" s="159" t="str">
        <f>IFERROR(_xlfn.XLOOKUP($A354,Raw_Data!$B:$B,Raw_Data!OZ:OZ),"")</f>
        <v/>
      </c>
      <c r="M354" s="159" t="str">
        <f>IFERROR(_xlfn.XLOOKUP($A354,Raw_Data!$B:$B,Raw_Data!PA:PA),"")</f>
        <v/>
      </c>
      <c r="N354" s="159" t="str">
        <f>IFERROR(_xlfn.XLOOKUP($A354,Raw_Data!$B:$B,Raw_Data!NQ:NQ),"")</f>
        <v/>
      </c>
      <c r="O354" s="160" t="str">
        <f>IFERROR(1-(SUMIF(PA!$B:$B,$A354,PA!$AI:$AI)/($AA354+SUMIF(PA!$B:$B,$A354,PA!$AI:$AI))),"")</f>
        <v/>
      </c>
      <c r="P354" s="160"/>
      <c r="Q354" s="161"/>
      <c r="R354" s="160" t="str">
        <f>IFERROR(1-(SUMIF(GA!$C:$C,$A354,GA!$X:$X)/($AA354+SUMIF(GA!$C:$C,$A354,GA!$X:$X))),"")</f>
        <v/>
      </c>
      <c r="S354" s="156"/>
      <c r="T354" s="161"/>
      <c r="U354" s="162" t="str">
        <f t="shared" si="21"/>
        <v/>
      </c>
      <c r="V354" s="162" t="str">
        <f>IFERROR(_xlfn.XLOOKUP($A354,Raw_Data!$B:$B,Raw_Data!$PE:$PE),"")</f>
        <v/>
      </c>
      <c r="W354" s="163" t="str">
        <f t="shared" si="23"/>
        <v/>
      </c>
      <c r="X354" s="155" t="str">
        <f>IFERROR(_xlfn.XLOOKUP($A354,Raw_Data!$B:$B,Raw_Data!$PB:$PB),"")</f>
        <v/>
      </c>
      <c r="Y354" s="155" t="str">
        <f>IFERROR(_xlfn.XLOOKUP($A354,Raw_Data!$B:$B,Raw_Data!$OU:$OU),"")</f>
        <v/>
      </c>
      <c r="Z354" s="155"/>
      <c r="AA354" s="155" t="str">
        <f>IFERROR(_xlfn.XLOOKUP($A354,Raw_Data!$B:$B,Raw_Data!$OU:$OU),"")</f>
        <v/>
      </c>
      <c r="AB354" s="155" t="str">
        <f>IFERROR(_xlfn.XLOOKUP($A354,Raw_Data!$B:$B,Raw_Data!$I:$I)/1000,"")</f>
        <v/>
      </c>
      <c r="AC354" s="164">
        <f>IFERROR(_xlfn.XLOOKUP($D354,'Modelling New'!$D:$D,'Modelling New'!$P:$P),"")</f>
        <v>4.790322580645161</v>
      </c>
      <c r="AD354" s="155">
        <f>IFERROR(_xlfn.XLOOKUP($D354,'Modelling New'!$D:$D,'Modelling New'!$T:$T)*1000,"")</f>
        <v>352764.41276400612</v>
      </c>
      <c r="AE354" s="165">
        <f>IFERROR(_xlfn.XLOOKUP($D354,'Modelling New'!$D:$D,'Modelling New'!$O:$O),"")</f>
        <v>0.80640665640816023</v>
      </c>
      <c r="AF354" s="165">
        <f>IFERROR(_xlfn.XLOOKUP($D354,'Modelling New'!$D:$D,'Modelling New'!$W:$W),"")</f>
        <v>0.16095616730727394</v>
      </c>
      <c r="AG354" s="165">
        <f>IFERROR(_xlfn.XLOOKUP($D354,'Modelling New'!$D:$D,'Modelling New'!AE:AE),"")</f>
        <v>0.99750000000000005</v>
      </c>
      <c r="AH354" s="165">
        <f>IFERROR(_xlfn.XLOOKUP($D354,'Modelling New'!$D:$D,'Modelling New'!AF:AF),"")</f>
        <v>0.99750000000000005</v>
      </c>
      <c r="AI354" s="156"/>
      <c r="AJ354" s="156"/>
      <c r="AK354" s="156"/>
      <c r="AL354" s="156"/>
      <c r="AM354" s="156"/>
      <c r="AN354" s="166"/>
      <c r="AO354" s="163"/>
      <c r="AP354" s="163"/>
      <c r="AQ354" s="163"/>
      <c r="AR354" s="155">
        <f>IFERROR(_xlfn.XLOOKUP(Table13[[#This Row],[Month Year]],Modelling[Month],Modelling[Bugt_Capacity]),"")</f>
        <v>91.32</v>
      </c>
      <c r="AS354" s="155"/>
    </row>
    <row r="355" spans="1:45" x14ac:dyDescent="0.35">
      <c r="A355" s="154">
        <f t="shared" si="22"/>
        <v>46098</v>
      </c>
      <c r="B355" s="155">
        <f>YEAR(Table13[[#This Row],[Date]])+IF(MONTH(Table13[[#This Row],[Date]])&gt;=4,1,0)</f>
        <v>2026</v>
      </c>
      <c r="C355" s="156">
        <f>YEAR(Table13[[#This Row],[Date]])</f>
        <v>2026</v>
      </c>
      <c r="D355" s="157">
        <f>Table13[[#This Row],[Date]]-DAY(Table13[[#This Row],[Date]])+1</f>
        <v>46082</v>
      </c>
      <c r="E355" s="156">
        <f t="shared" si="20"/>
        <v>31</v>
      </c>
      <c r="F355" s="158" t="str">
        <f>IFERROR(_xlfn.XLOOKUP($A355,Raw_Data!$B:$B,Raw_Data!$OV:$OV),"")</f>
        <v/>
      </c>
      <c r="G355" s="159" t="str">
        <f>IFERROR(_xlfn.XLOOKUP($A355,Raw_Data!$B:$B,Raw_Data!$OW:$OW),"")</f>
        <v/>
      </c>
      <c r="H355" s="159"/>
      <c r="I355" s="159" t="str">
        <f>IFERROR(_xlfn.XLOOKUP($A355,Raw_Data!$B:$B,Raw_Data!$OX:$OX),"")</f>
        <v/>
      </c>
      <c r="J355" s="159"/>
      <c r="K355" s="159" t="str">
        <f>IFERROR(_xlfn.XLOOKUP($A355,Raw_Data!$B:$B,Raw_Data!NN:NN),"")</f>
        <v/>
      </c>
      <c r="L355" s="159" t="str">
        <f>IFERROR(_xlfn.XLOOKUP($A355,Raw_Data!$B:$B,Raw_Data!OZ:OZ),"")</f>
        <v/>
      </c>
      <c r="M355" s="159" t="str">
        <f>IFERROR(_xlfn.XLOOKUP($A355,Raw_Data!$B:$B,Raw_Data!PA:PA),"")</f>
        <v/>
      </c>
      <c r="N355" s="159" t="str">
        <f>IFERROR(_xlfn.XLOOKUP($A355,Raw_Data!$B:$B,Raw_Data!NQ:NQ),"")</f>
        <v/>
      </c>
      <c r="O355" s="160" t="str">
        <f>IFERROR(1-(SUMIF(PA!$B:$B,$A355,PA!$AI:$AI)/($AA355+SUMIF(PA!$B:$B,$A355,PA!$AI:$AI))),"")</f>
        <v/>
      </c>
      <c r="P355" s="160"/>
      <c r="Q355" s="161"/>
      <c r="R355" s="160" t="str">
        <f>IFERROR(1-(SUMIF(GA!$C:$C,$A355,GA!$X:$X)/($AA355+SUMIF(GA!$C:$C,$A355,GA!$X:$X))),"")</f>
        <v/>
      </c>
      <c r="S355" s="156"/>
      <c r="T355" s="161"/>
      <c r="U355" s="162" t="str">
        <f t="shared" si="21"/>
        <v/>
      </c>
      <c r="V355" s="162" t="str">
        <f>IFERROR(_xlfn.XLOOKUP($A355,Raw_Data!$B:$B,Raw_Data!$PE:$PE),"")</f>
        <v/>
      </c>
      <c r="W355" s="163" t="str">
        <f t="shared" si="23"/>
        <v/>
      </c>
      <c r="X355" s="155" t="str">
        <f>IFERROR(_xlfn.XLOOKUP($A355,Raw_Data!$B:$B,Raw_Data!$PB:$PB),"")</f>
        <v/>
      </c>
      <c r="Y355" s="155" t="str">
        <f>IFERROR(_xlfn.XLOOKUP($A355,Raw_Data!$B:$B,Raw_Data!$OU:$OU),"")</f>
        <v/>
      </c>
      <c r="Z355" s="155"/>
      <c r="AA355" s="155" t="str">
        <f>IFERROR(_xlfn.XLOOKUP($A355,Raw_Data!$B:$B,Raw_Data!$OU:$OU),"")</f>
        <v/>
      </c>
      <c r="AB355" s="155" t="str">
        <f>IFERROR(_xlfn.XLOOKUP($A355,Raw_Data!$B:$B,Raw_Data!$I:$I)/1000,"")</f>
        <v/>
      </c>
      <c r="AC355" s="164">
        <f>IFERROR(_xlfn.XLOOKUP($D355,'Modelling New'!$D:$D,'Modelling New'!$P:$P),"")</f>
        <v>4.790322580645161</v>
      </c>
      <c r="AD355" s="155">
        <f>IFERROR(_xlfn.XLOOKUP($D355,'Modelling New'!$D:$D,'Modelling New'!$T:$T)*1000,"")</f>
        <v>352764.41276400612</v>
      </c>
      <c r="AE355" s="165">
        <f>IFERROR(_xlfn.XLOOKUP($D355,'Modelling New'!$D:$D,'Modelling New'!$O:$O),"")</f>
        <v>0.80640665640816023</v>
      </c>
      <c r="AF355" s="165">
        <f>IFERROR(_xlfn.XLOOKUP($D355,'Modelling New'!$D:$D,'Modelling New'!$W:$W),"")</f>
        <v>0.16095616730727394</v>
      </c>
      <c r="AG355" s="165">
        <f>IFERROR(_xlfn.XLOOKUP($D355,'Modelling New'!$D:$D,'Modelling New'!AE:AE),"")</f>
        <v>0.99750000000000005</v>
      </c>
      <c r="AH355" s="165">
        <f>IFERROR(_xlfn.XLOOKUP($D355,'Modelling New'!$D:$D,'Modelling New'!AF:AF),"")</f>
        <v>0.99750000000000005</v>
      </c>
      <c r="AI355" s="156"/>
      <c r="AJ355" s="156"/>
      <c r="AK355" s="156"/>
      <c r="AL355" s="156"/>
      <c r="AM355" s="156"/>
      <c r="AN355" s="166"/>
      <c r="AO355" s="163"/>
      <c r="AP355" s="163"/>
      <c r="AQ355" s="163"/>
      <c r="AR355" s="155">
        <f>IFERROR(_xlfn.XLOOKUP(Table13[[#This Row],[Month Year]],Modelling[Month],Modelling[Bugt_Capacity]),"")</f>
        <v>91.32</v>
      </c>
      <c r="AS355" s="155"/>
    </row>
    <row r="356" spans="1:45" x14ac:dyDescent="0.35">
      <c r="A356" s="154">
        <f t="shared" si="22"/>
        <v>46099</v>
      </c>
      <c r="B356" s="155">
        <f>YEAR(Table13[[#This Row],[Date]])+IF(MONTH(Table13[[#This Row],[Date]])&gt;=4,1,0)</f>
        <v>2026</v>
      </c>
      <c r="C356" s="156">
        <f>YEAR(Table13[[#This Row],[Date]])</f>
        <v>2026</v>
      </c>
      <c r="D356" s="157">
        <f>Table13[[#This Row],[Date]]-DAY(Table13[[#This Row],[Date]])+1</f>
        <v>46082</v>
      </c>
      <c r="E356" s="156">
        <f t="shared" si="20"/>
        <v>31</v>
      </c>
      <c r="F356" s="158" t="str">
        <f>IFERROR(_xlfn.XLOOKUP($A356,Raw_Data!$B:$B,Raw_Data!$OV:$OV),"")</f>
        <v/>
      </c>
      <c r="G356" s="159" t="str">
        <f>IFERROR(_xlfn.XLOOKUP($A356,Raw_Data!$B:$B,Raw_Data!$OW:$OW),"")</f>
        <v/>
      </c>
      <c r="H356" s="159"/>
      <c r="I356" s="159" t="str">
        <f>IFERROR(_xlfn.XLOOKUP($A356,Raw_Data!$B:$B,Raw_Data!$OX:$OX),"")</f>
        <v/>
      </c>
      <c r="J356" s="159"/>
      <c r="K356" s="159" t="str">
        <f>IFERROR(_xlfn.XLOOKUP($A356,Raw_Data!$B:$B,Raw_Data!NN:NN),"")</f>
        <v/>
      </c>
      <c r="L356" s="159" t="str">
        <f>IFERROR(_xlfn.XLOOKUP($A356,Raw_Data!$B:$B,Raw_Data!OZ:OZ),"")</f>
        <v/>
      </c>
      <c r="M356" s="159" t="str">
        <f>IFERROR(_xlfn.XLOOKUP($A356,Raw_Data!$B:$B,Raw_Data!PA:PA),"")</f>
        <v/>
      </c>
      <c r="N356" s="159" t="str">
        <f>IFERROR(_xlfn.XLOOKUP($A356,Raw_Data!$B:$B,Raw_Data!NQ:NQ),"")</f>
        <v/>
      </c>
      <c r="O356" s="160" t="str">
        <f>IFERROR(1-(SUMIF(PA!$B:$B,$A356,PA!$AI:$AI)/($AA356+SUMIF(PA!$B:$B,$A356,PA!$AI:$AI))),"")</f>
        <v/>
      </c>
      <c r="P356" s="160"/>
      <c r="Q356" s="161"/>
      <c r="R356" s="160" t="str">
        <f>IFERROR(1-(SUMIF(GA!$C:$C,$A356,GA!$X:$X)/($AA356+SUMIF(GA!$C:$C,$A356,GA!$X:$X))),"")</f>
        <v/>
      </c>
      <c r="S356" s="156"/>
      <c r="T356" s="161"/>
      <c r="U356" s="162" t="str">
        <f t="shared" si="21"/>
        <v/>
      </c>
      <c r="V356" s="162" t="str">
        <f>IFERROR(_xlfn.XLOOKUP($A356,Raw_Data!$B:$B,Raw_Data!$PE:$PE),"")</f>
        <v/>
      </c>
      <c r="W356" s="163" t="str">
        <f t="shared" si="23"/>
        <v/>
      </c>
      <c r="X356" s="155" t="str">
        <f>IFERROR(_xlfn.XLOOKUP($A356,Raw_Data!$B:$B,Raw_Data!$PB:$PB),"")</f>
        <v/>
      </c>
      <c r="Y356" s="155" t="str">
        <f>IFERROR(_xlfn.XLOOKUP($A356,Raw_Data!$B:$B,Raw_Data!$OU:$OU),"")</f>
        <v/>
      </c>
      <c r="Z356" s="155"/>
      <c r="AA356" s="155" t="str">
        <f>IFERROR(_xlfn.XLOOKUP($A356,Raw_Data!$B:$B,Raw_Data!$OU:$OU),"")</f>
        <v/>
      </c>
      <c r="AB356" s="155" t="str">
        <f>IFERROR(_xlfn.XLOOKUP($A356,Raw_Data!$B:$B,Raw_Data!$I:$I)/1000,"")</f>
        <v/>
      </c>
      <c r="AC356" s="164">
        <f>IFERROR(_xlfn.XLOOKUP($D356,'Modelling New'!$D:$D,'Modelling New'!$P:$P),"")</f>
        <v>4.790322580645161</v>
      </c>
      <c r="AD356" s="155">
        <f>IFERROR(_xlfn.XLOOKUP($D356,'Modelling New'!$D:$D,'Modelling New'!$T:$T)*1000,"")</f>
        <v>352764.41276400612</v>
      </c>
      <c r="AE356" s="165">
        <f>IFERROR(_xlfn.XLOOKUP($D356,'Modelling New'!$D:$D,'Modelling New'!$O:$O),"")</f>
        <v>0.80640665640816023</v>
      </c>
      <c r="AF356" s="165">
        <f>IFERROR(_xlfn.XLOOKUP($D356,'Modelling New'!$D:$D,'Modelling New'!$W:$W),"")</f>
        <v>0.16095616730727394</v>
      </c>
      <c r="AG356" s="165">
        <f>IFERROR(_xlfn.XLOOKUP($D356,'Modelling New'!$D:$D,'Modelling New'!AE:AE),"")</f>
        <v>0.99750000000000005</v>
      </c>
      <c r="AH356" s="165">
        <f>IFERROR(_xlfn.XLOOKUP($D356,'Modelling New'!$D:$D,'Modelling New'!AF:AF),"")</f>
        <v>0.99750000000000005</v>
      </c>
      <c r="AI356" s="156"/>
      <c r="AJ356" s="156"/>
      <c r="AK356" s="156"/>
      <c r="AL356" s="156"/>
      <c r="AM356" s="156"/>
      <c r="AN356" s="166"/>
      <c r="AO356" s="163"/>
      <c r="AP356" s="163"/>
      <c r="AQ356" s="163"/>
      <c r="AR356" s="155">
        <f>IFERROR(_xlfn.XLOOKUP(Table13[[#This Row],[Month Year]],Modelling[Month],Modelling[Bugt_Capacity]),"")</f>
        <v>91.32</v>
      </c>
      <c r="AS356" s="155"/>
    </row>
    <row r="357" spans="1:45" x14ac:dyDescent="0.35">
      <c r="A357" s="154">
        <f t="shared" si="22"/>
        <v>46100</v>
      </c>
      <c r="B357" s="155">
        <f>YEAR(Table13[[#This Row],[Date]])+IF(MONTH(Table13[[#This Row],[Date]])&gt;=4,1,0)</f>
        <v>2026</v>
      </c>
      <c r="C357" s="156">
        <f>YEAR(Table13[[#This Row],[Date]])</f>
        <v>2026</v>
      </c>
      <c r="D357" s="157">
        <f>Table13[[#This Row],[Date]]-DAY(Table13[[#This Row],[Date]])+1</f>
        <v>46082</v>
      </c>
      <c r="E357" s="156">
        <f t="shared" si="20"/>
        <v>31</v>
      </c>
      <c r="F357" s="158" t="str">
        <f>IFERROR(_xlfn.XLOOKUP($A357,Raw_Data!$B:$B,Raw_Data!$OV:$OV),"")</f>
        <v/>
      </c>
      <c r="G357" s="159" t="str">
        <f>IFERROR(_xlfn.XLOOKUP($A357,Raw_Data!$B:$B,Raw_Data!$OW:$OW),"")</f>
        <v/>
      </c>
      <c r="H357" s="159"/>
      <c r="I357" s="159" t="str">
        <f>IFERROR(_xlfn.XLOOKUP($A357,Raw_Data!$B:$B,Raw_Data!$OX:$OX),"")</f>
        <v/>
      </c>
      <c r="J357" s="159"/>
      <c r="K357" s="159" t="str">
        <f>IFERROR(_xlfn.XLOOKUP($A357,Raw_Data!$B:$B,Raw_Data!NN:NN),"")</f>
        <v/>
      </c>
      <c r="L357" s="159" t="str">
        <f>IFERROR(_xlfn.XLOOKUP($A357,Raw_Data!$B:$B,Raw_Data!OZ:OZ),"")</f>
        <v/>
      </c>
      <c r="M357" s="159" t="str">
        <f>IFERROR(_xlfn.XLOOKUP($A357,Raw_Data!$B:$B,Raw_Data!PA:PA),"")</f>
        <v/>
      </c>
      <c r="N357" s="159" t="str">
        <f>IFERROR(_xlfn.XLOOKUP($A357,Raw_Data!$B:$B,Raw_Data!NQ:NQ),"")</f>
        <v/>
      </c>
      <c r="O357" s="160" t="str">
        <f>IFERROR(1-(SUMIF(PA!$B:$B,$A357,PA!$AI:$AI)/($AA357+SUMIF(PA!$B:$B,$A357,PA!$AI:$AI))),"")</f>
        <v/>
      </c>
      <c r="P357" s="160"/>
      <c r="Q357" s="161"/>
      <c r="R357" s="160" t="str">
        <f>IFERROR(1-(SUMIF(GA!$C:$C,$A357,GA!$X:$X)/($AA357+SUMIF(GA!$C:$C,$A357,GA!$X:$X))),"")</f>
        <v/>
      </c>
      <c r="S357" s="156"/>
      <c r="T357" s="161"/>
      <c r="U357" s="162" t="str">
        <f t="shared" si="21"/>
        <v/>
      </c>
      <c r="V357" s="162" t="str">
        <f>IFERROR(_xlfn.XLOOKUP($A357,Raw_Data!$B:$B,Raw_Data!$PE:$PE),"")</f>
        <v/>
      </c>
      <c r="W357" s="163" t="str">
        <f t="shared" si="23"/>
        <v/>
      </c>
      <c r="X357" s="155" t="str">
        <f>IFERROR(_xlfn.XLOOKUP($A357,Raw_Data!$B:$B,Raw_Data!$PB:$PB),"")</f>
        <v/>
      </c>
      <c r="Y357" s="155" t="str">
        <f>IFERROR(_xlfn.XLOOKUP($A357,Raw_Data!$B:$B,Raw_Data!$OU:$OU),"")</f>
        <v/>
      </c>
      <c r="Z357" s="155"/>
      <c r="AA357" s="155" t="str">
        <f>IFERROR(_xlfn.XLOOKUP($A357,Raw_Data!$B:$B,Raw_Data!$OU:$OU),"")</f>
        <v/>
      </c>
      <c r="AB357" s="155" t="str">
        <f>IFERROR(_xlfn.XLOOKUP($A357,Raw_Data!$B:$B,Raw_Data!$I:$I)/1000,"")</f>
        <v/>
      </c>
      <c r="AC357" s="164">
        <f>IFERROR(_xlfn.XLOOKUP($D357,'Modelling New'!$D:$D,'Modelling New'!$P:$P),"")</f>
        <v>4.790322580645161</v>
      </c>
      <c r="AD357" s="155">
        <f>IFERROR(_xlfn.XLOOKUP($D357,'Modelling New'!$D:$D,'Modelling New'!$T:$T)*1000,"")</f>
        <v>352764.41276400612</v>
      </c>
      <c r="AE357" s="165">
        <f>IFERROR(_xlfn.XLOOKUP($D357,'Modelling New'!$D:$D,'Modelling New'!$O:$O),"")</f>
        <v>0.80640665640816023</v>
      </c>
      <c r="AF357" s="165">
        <f>IFERROR(_xlfn.XLOOKUP($D357,'Modelling New'!$D:$D,'Modelling New'!$W:$W),"")</f>
        <v>0.16095616730727394</v>
      </c>
      <c r="AG357" s="165">
        <f>IFERROR(_xlfn.XLOOKUP($D357,'Modelling New'!$D:$D,'Modelling New'!AE:AE),"")</f>
        <v>0.99750000000000005</v>
      </c>
      <c r="AH357" s="165">
        <f>IFERROR(_xlfn.XLOOKUP($D357,'Modelling New'!$D:$D,'Modelling New'!AF:AF),"")</f>
        <v>0.99750000000000005</v>
      </c>
      <c r="AI357" s="156"/>
      <c r="AJ357" s="156"/>
      <c r="AK357" s="156"/>
      <c r="AL357" s="156"/>
      <c r="AM357" s="156"/>
      <c r="AN357" s="166"/>
      <c r="AO357" s="163"/>
      <c r="AP357" s="163"/>
      <c r="AQ357" s="163"/>
      <c r="AR357" s="155">
        <f>IFERROR(_xlfn.XLOOKUP(Table13[[#This Row],[Month Year]],Modelling[Month],Modelling[Bugt_Capacity]),"")</f>
        <v>91.32</v>
      </c>
      <c r="AS357" s="155"/>
    </row>
    <row r="358" spans="1:45" x14ac:dyDescent="0.35">
      <c r="A358" s="154">
        <f t="shared" si="22"/>
        <v>46101</v>
      </c>
      <c r="B358" s="155">
        <f>YEAR(Table13[[#This Row],[Date]])+IF(MONTH(Table13[[#This Row],[Date]])&gt;=4,1,0)</f>
        <v>2026</v>
      </c>
      <c r="C358" s="156">
        <f>YEAR(Table13[[#This Row],[Date]])</f>
        <v>2026</v>
      </c>
      <c r="D358" s="157">
        <f>Table13[[#This Row],[Date]]-DAY(Table13[[#This Row],[Date]])+1</f>
        <v>46082</v>
      </c>
      <c r="E358" s="156">
        <f t="shared" si="20"/>
        <v>31</v>
      </c>
      <c r="F358" s="158" t="str">
        <f>IFERROR(_xlfn.XLOOKUP($A358,Raw_Data!$B:$B,Raw_Data!$OV:$OV),"")</f>
        <v/>
      </c>
      <c r="G358" s="159" t="str">
        <f>IFERROR(_xlfn.XLOOKUP($A358,Raw_Data!$B:$B,Raw_Data!$OW:$OW),"")</f>
        <v/>
      </c>
      <c r="H358" s="159"/>
      <c r="I358" s="159" t="str">
        <f>IFERROR(_xlfn.XLOOKUP($A358,Raw_Data!$B:$B,Raw_Data!$OX:$OX),"")</f>
        <v/>
      </c>
      <c r="J358" s="159"/>
      <c r="K358" s="159" t="str">
        <f>IFERROR(_xlfn.XLOOKUP($A358,Raw_Data!$B:$B,Raw_Data!NN:NN),"")</f>
        <v/>
      </c>
      <c r="L358" s="159" t="str">
        <f>IFERROR(_xlfn.XLOOKUP($A358,Raw_Data!$B:$B,Raw_Data!OZ:OZ),"")</f>
        <v/>
      </c>
      <c r="M358" s="159" t="str">
        <f>IFERROR(_xlfn.XLOOKUP($A358,Raw_Data!$B:$B,Raw_Data!PA:PA),"")</f>
        <v/>
      </c>
      <c r="N358" s="159" t="str">
        <f>IFERROR(_xlfn.XLOOKUP($A358,Raw_Data!$B:$B,Raw_Data!NQ:NQ),"")</f>
        <v/>
      </c>
      <c r="O358" s="160" t="str">
        <f>IFERROR(1-(SUMIF(PA!$B:$B,$A358,PA!$AI:$AI)/($AA358+SUMIF(PA!$B:$B,$A358,PA!$AI:$AI))),"")</f>
        <v/>
      </c>
      <c r="P358" s="160"/>
      <c r="Q358" s="161"/>
      <c r="R358" s="160" t="str">
        <f>IFERROR(1-(SUMIF(GA!$C:$C,$A358,GA!$X:$X)/($AA358+SUMIF(GA!$C:$C,$A358,GA!$X:$X))),"")</f>
        <v/>
      </c>
      <c r="S358" s="156"/>
      <c r="T358" s="161"/>
      <c r="U358" s="162" t="str">
        <f t="shared" si="21"/>
        <v/>
      </c>
      <c r="V358" s="162" t="str">
        <f>IFERROR(_xlfn.XLOOKUP($A358,Raw_Data!$B:$B,Raw_Data!$PE:$PE),"")</f>
        <v/>
      </c>
      <c r="W358" s="163" t="str">
        <f t="shared" si="23"/>
        <v/>
      </c>
      <c r="X358" s="155" t="str">
        <f>IFERROR(_xlfn.XLOOKUP($A358,Raw_Data!$B:$B,Raw_Data!$PB:$PB),"")</f>
        <v/>
      </c>
      <c r="Y358" s="155" t="str">
        <f>IFERROR(_xlfn.XLOOKUP($A358,Raw_Data!$B:$B,Raw_Data!$OU:$OU),"")</f>
        <v/>
      </c>
      <c r="Z358" s="155"/>
      <c r="AA358" s="155" t="str">
        <f>IFERROR(_xlfn.XLOOKUP($A358,Raw_Data!$B:$B,Raw_Data!$OU:$OU),"")</f>
        <v/>
      </c>
      <c r="AB358" s="155" t="str">
        <f>IFERROR(_xlfn.XLOOKUP($A358,Raw_Data!$B:$B,Raw_Data!$I:$I)/1000,"")</f>
        <v/>
      </c>
      <c r="AC358" s="164">
        <f>IFERROR(_xlfn.XLOOKUP($D358,'Modelling New'!$D:$D,'Modelling New'!$P:$P),"")</f>
        <v>4.790322580645161</v>
      </c>
      <c r="AD358" s="155">
        <f>IFERROR(_xlfn.XLOOKUP($D358,'Modelling New'!$D:$D,'Modelling New'!$T:$T)*1000,"")</f>
        <v>352764.41276400612</v>
      </c>
      <c r="AE358" s="165">
        <f>IFERROR(_xlfn.XLOOKUP($D358,'Modelling New'!$D:$D,'Modelling New'!$O:$O),"")</f>
        <v>0.80640665640816023</v>
      </c>
      <c r="AF358" s="165">
        <f>IFERROR(_xlfn.XLOOKUP($D358,'Modelling New'!$D:$D,'Modelling New'!$W:$W),"")</f>
        <v>0.16095616730727394</v>
      </c>
      <c r="AG358" s="165">
        <f>IFERROR(_xlfn.XLOOKUP($D358,'Modelling New'!$D:$D,'Modelling New'!AE:AE),"")</f>
        <v>0.99750000000000005</v>
      </c>
      <c r="AH358" s="165">
        <f>IFERROR(_xlfn.XLOOKUP($D358,'Modelling New'!$D:$D,'Modelling New'!AF:AF),"")</f>
        <v>0.99750000000000005</v>
      </c>
      <c r="AI358" s="156"/>
      <c r="AJ358" s="156"/>
      <c r="AK358" s="156"/>
      <c r="AL358" s="156"/>
      <c r="AM358" s="156"/>
      <c r="AN358" s="166"/>
      <c r="AO358" s="163"/>
      <c r="AP358" s="163"/>
      <c r="AQ358" s="163"/>
      <c r="AR358" s="155">
        <f>IFERROR(_xlfn.XLOOKUP(Table13[[#This Row],[Month Year]],Modelling[Month],Modelling[Bugt_Capacity]),"")</f>
        <v>91.32</v>
      </c>
      <c r="AS358" s="155"/>
    </row>
    <row r="359" spans="1:45" x14ac:dyDescent="0.35">
      <c r="A359" s="154">
        <f t="shared" si="22"/>
        <v>46102</v>
      </c>
      <c r="B359" s="155">
        <f>YEAR(Table13[[#This Row],[Date]])+IF(MONTH(Table13[[#This Row],[Date]])&gt;=4,1,0)</f>
        <v>2026</v>
      </c>
      <c r="C359" s="156">
        <f>YEAR(Table13[[#This Row],[Date]])</f>
        <v>2026</v>
      </c>
      <c r="D359" s="157">
        <f>Table13[[#This Row],[Date]]-DAY(Table13[[#This Row],[Date]])+1</f>
        <v>46082</v>
      </c>
      <c r="E359" s="156">
        <f t="shared" si="20"/>
        <v>31</v>
      </c>
      <c r="F359" s="158" t="str">
        <f>IFERROR(_xlfn.XLOOKUP($A359,Raw_Data!$B:$B,Raw_Data!$OV:$OV),"")</f>
        <v/>
      </c>
      <c r="G359" s="159" t="str">
        <f>IFERROR(_xlfn.XLOOKUP($A359,Raw_Data!$B:$B,Raw_Data!$OW:$OW),"")</f>
        <v/>
      </c>
      <c r="H359" s="159"/>
      <c r="I359" s="159" t="str">
        <f>IFERROR(_xlfn.XLOOKUP($A359,Raw_Data!$B:$B,Raw_Data!$OX:$OX),"")</f>
        <v/>
      </c>
      <c r="J359" s="159"/>
      <c r="K359" s="159" t="str">
        <f>IFERROR(_xlfn.XLOOKUP($A359,Raw_Data!$B:$B,Raw_Data!NN:NN),"")</f>
        <v/>
      </c>
      <c r="L359" s="159" t="str">
        <f>IFERROR(_xlfn.XLOOKUP($A359,Raw_Data!$B:$B,Raw_Data!OZ:OZ),"")</f>
        <v/>
      </c>
      <c r="M359" s="159" t="str">
        <f>IFERROR(_xlfn.XLOOKUP($A359,Raw_Data!$B:$B,Raw_Data!PA:PA),"")</f>
        <v/>
      </c>
      <c r="N359" s="159" t="str">
        <f>IFERROR(_xlfn.XLOOKUP($A359,Raw_Data!$B:$B,Raw_Data!NQ:NQ),"")</f>
        <v/>
      </c>
      <c r="O359" s="160" t="str">
        <f>IFERROR(1-(SUMIF(PA!$B:$B,$A359,PA!$AI:$AI)/($AA359+SUMIF(PA!$B:$B,$A359,PA!$AI:$AI))),"")</f>
        <v/>
      </c>
      <c r="P359" s="160"/>
      <c r="Q359" s="161"/>
      <c r="R359" s="160" t="str">
        <f>IFERROR(1-(SUMIF(GA!$C:$C,$A359,GA!$X:$X)/($AA359+SUMIF(GA!$C:$C,$A359,GA!$X:$X))),"")</f>
        <v/>
      </c>
      <c r="S359" s="156"/>
      <c r="T359" s="161"/>
      <c r="U359" s="162" t="str">
        <f t="shared" si="21"/>
        <v/>
      </c>
      <c r="V359" s="162" t="str">
        <f>IFERROR(_xlfn.XLOOKUP($A359,Raw_Data!$B:$B,Raw_Data!$PE:$PE),"")</f>
        <v/>
      </c>
      <c r="W359" s="163" t="str">
        <f t="shared" si="23"/>
        <v/>
      </c>
      <c r="X359" s="155" t="str">
        <f>IFERROR(_xlfn.XLOOKUP($A359,Raw_Data!$B:$B,Raw_Data!$PB:$PB),"")</f>
        <v/>
      </c>
      <c r="Y359" s="155" t="str">
        <f>IFERROR(_xlfn.XLOOKUP($A359,Raw_Data!$B:$B,Raw_Data!$OU:$OU),"")</f>
        <v/>
      </c>
      <c r="Z359" s="155"/>
      <c r="AA359" s="155" t="str">
        <f>IFERROR(_xlfn.XLOOKUP($A359,Raw_Data!$B:$B,Raw_Data!$OU:$OU),"")</f>
        <v/>
      </c>
      <c r="AB359" s="155" t="str">
        <f>IFERROR(_xlfn.XLOOKUP($A359,Raw_Data!$B:$B,Raw_Data!$I:$I)/1000,"")</f>
        <v/>
      </c>
      <c r="AC359" s="164">
        <f>IFERROR(_xlfn.XLOOKUP($D359,'Modelling New'!$D:$D,'Modelling New'!$P:$P),"")</f>
        <v>4.790322580645161</v>
      </c>
      <c r="AD359" s="155">
        <f>IFERROR(_xlfn.XLOOKUP($D359,'Modelling New'!$D:$D,'Modelling New'!$T:$T)*1000,"")</f>
        <v>352764.41276400612</v>
      </c>
      <c r="AE359" s="165">
        <f>IFERROR(_xlfn.XLOOKUP($D359,'Modelling New'!$D:$D,'Modelling New'!$O:$O),"")</f>
        <v>0.80640665640816023</v>
      </c>
      <c r="AF359" s="165">
        <f>IFERROR(_xlfn.XLOOKUP($D359,'Modelling New'!$D:$D,'Modelling New'!$W:$W),"")</f>
        <v>0.16095616730727394</v>
      </c>
      <c r="AG359" s="165">
        <f>IFERROR(_xlfn.XLOOKUP($D359,'Modelling New'!$D:$D,'Modelling New'!AE:AE),"")</f>
        <v>0.99750000000000005</v>
      </c>
      <c r="AH359" s="165">
        <f>IFERROR(_xlfn.XLOOKUP($D359,'Modelling New'!$D:$D,'Modelling New'!AF:AF),"")</f>
        <v>0.99750000000000005</v>
      </c>
      <c r="AI359" s="156"/>
      <c r="AJ359" s="156"/>
      <c r="AK359" s="156"/>
      <c r="AL359" s="156"/>
      <c r="AM359" s="156"/>
      <c r="AN359" s="166"/>
      <c r="AO359" s="163"/>
      <c r="AP359" s="163"/>
      <c r="AQ359" s="163"/>
      <c r="AR359" s="155">
        <f>IFERROR(_xlfn.XLOOKUP(Table13[[#This Row],[Month Year]],Modelling[Month],Modelling[Bugt_Capacity]),"")</f>
        <v>91.32</v>
      </c>
      <c r="AS359" s="155"/>
    </row>
    <row r="360" spans="1:45" x14ac:dyDescent="0.35">
      <c r="A360" s="154">
        <f t="shared" si="22"/>
        <v>46103</v>
      </c>
      <c r="B360" s="155">
        <f>YEAR(Table13[[#This Row],[Date]])+IF(MONTH(Table13[[#This Row],[Date]])&gt;=4,1,0)</f>
        <v>2026</v>
      </c>
      <c r="C360" s="156">
        <f>YEAR(Table13[[#This Row],[Date]])</f>
        <v>2026</v>
      </c>
      <c r="D360" s="157">
        <f>Table13[[#This Row],[Date]]-DAY(Table13[[#This Row],[Date]])+1</f>
        <v>46082</v>
      </c>
      <c r="E360" s="156">
        <f t="shared" si="20"/>
        <v>31</v>
      </c>
      <c r="F360" s="158" t="str">
        <f>IFERROR(_xlfn.XLOOKUP($A360,Raw_Data!$B:$B,Raw_Data!$OV:$OV),"")</f>
        <v/>
      </c>
      <c r="G360" s="159" t="str">
        <f>IFERROR(_xlfn.XLOOKUP($A360,Raw_Data!$B:$B,Raw_Data!$OW:$OW),"")</f>
        <v/>
      </c>
      <c r="H360" s="159"/>
      <c r="I360" s="159" t="str">
        <f>IFERROR(_xlfn.XLOOKUP($A360,Raw_Data!$B:$B,Raw_Data!$OX:$OX),"")</f>
        <v/>
      </c>
      <c r="J360" s="159"/>
      <c r="K360" s="159" t="str">
        <f>IFERROR(_xlfn.XLOOKUP($A360,Raw_Data!$B:$B,Raw_Data!NN:NN),"")</f>
        <v/>
      </c>
      <c r="L360" s="159" t="str">
        <f>IFERROR(_xlfn.XLOOKUP($A360,Raw_Data!$B:$B,Raw_Data!OZ:OZ),"")</f>
        <v/>
      </c>
      <c r="M360" s="159" t="str">
        <f>IFERROR(_xlfn.XLOOKUP($A360,Raw_Data!$B:$B,Raw_Data!PA:PA),"")</f>
        <v/>
      </c>
      <c r="N360" s="159" t="str">
        <f>IFERROR(_xlfn.XLOOKUP($A360,Raw_Data!$B:$B,Raw_Data!NQ:NQ),"")</f>
        <v/>
      </c>
      <c r="O360" s="160" t="str">
        <f>IFERROR(1-(SUMIF(PA!$B:$B,$A360,PA!$AI:$AI)/($AA360+SUMIF(PA!$B:$B,$A360,PA!$AI:$AI))),"")</f>
        <v/>
      </c>
      <c r="P360" s="160"/>
      <c r="Q360" s="161"/>
      <c r="R360" s="160" t="str">
        <f>IFERROR(1-(SUMIF(GA!$C:$C,$A360,GA!$X:$X)/($AA360+SUMIF(GA!$C:$C,$A360,GA!$X:$X))),"")</f>
        <v/>
      </c>
      <c r="S360" s="156"/>
      <c r="T360" s="161"/>
      <c r="U360" s="162" t="str">
        <f t="shared" si="21"/>
        <v/>
      </c>
      <c r="V360" s="162" t="str">
        <f>IFERROR(_xlfn.XLOOKUP($A360,Raw_Data!$B:$B,Raw_Data!$PE:$PE),"")</f>
        <v/>
      </c>
      <c r="W360" s="163" t="str">
        <f t="shared" si="23"/>
        <v/>
      </c>
      <c r="X360" s="155" t="str">
        <f>IFERROR(_xlfn.XLOOKUP($A360,Raw_Data!$B:$B,Raw_Data!$PB:$PB),"")</f>
        <v/>
      </c>
      <c r="Y360" s="155" t="str">
        <f>IFERROR(_xlfn.XLOOKUP($A360,Raw_Data!$B:$B,Raw_Data!$OU:$OU),"")</f>
        <v/>
      </c>
      <c r="Z360" s="155"/>
      <c r="AA360" s="155" t="str">
        <f>IFERROR(_xlfn.XLOOKUP($A360,Raw_Data!$B:$B,Raw_Data!$OU:$OU),"")</f>
        <v/>
      </c>
      <c r="AB360" s="155" t="str">
        <f>IFERROR(_xlfn.XLOOKUP($A360,Raw_Data!$B:$B,Raw_Data!$I:$I)/1000,"")</f>
        <v/>
      </c>
      <c r="AC360" s="164">
        <f>IFERROR(_xlfn.XLOOKUP($D360,'Modelling New'!$D:$D,'Modelling New'!$P:$P),"")</f>
        <v>4.790322580645161</v>
      </c>
      <c r="AD360" s="155">
        <f>IFERROR(_xlfn.XLOOKUP($D360,'Modelling New'!$D:$D,'Modelling New'!$T:$T)*1000,"")</f>
        <v>352764.41276400612</v>
      </c>
      <c r="AE360" s="165">
        <f>IFERROR(_xlfn.XLOOKUP($D360,'Modelling New'!$D:$D,'Modelling New'!$O:$O),"")</f>
        <v>0.80640665640816023</v>
      </c>
      <c r="AF360" s="165">
        <f>IFERROR(_xlfn.XLOOKUP($D360,'Modelling New'!$D:$D,'Modelling New'!$W:$W),"")</f>
        <v>0.16095616730727394</v>
      </c>
      <c r="AG360" s="165">
        <f>IFERROR(_xlfn.XLOOKUP($D360,'Modelling New'!$D:$D,'Modelling New'!AE:AE),"")</f>
        <v>0.99750000000000005</v>
      </c>
      <c r="AH360" s="165">
        <f>IFERROR(_xlfn.XLOOKUP($D360,'Modelling New'!$D:$D,'Modelling New'!AF:AF),"")</f>
        <v>0.99750000000000005</v>
      </c>
      <c r="AI360" s="156"/>
      <c r="AJ360" s="156"/>
      <c r="AK360" s="156"/>
      <c r="AL360" s="156"/>
      <c r="AM360" s="156"/>
      <c r="AN360" s="166"/>
      <c r="AO360" s="163"/>
      <c r="AP360" s="163"/>
      <c r="AQ360" s="163"/>
      <c r="AR360" s="155">
        <f>IFERROR(_xlfn.XLOOKUP(Table13[[#This Row],[Month Year]],Modelling[Month],Modelling[Bugt_Capacity]),"")</f>
        <v>91.32</v>
      </c>
      <c r="AS360" s="155"/>
    </row>
    <row r="361" spans="1:45" x14ac:dyDescent="0.35">
      <c r="A361" s="154">
        <f t="shared" si="22"/>
        <v>46104</v>
      </c>
      <c r="B361" s="155">
        <f>YEAR(Table13[[#This Row],[Date]])+IF(MONTH(Table13[[#This Row],[Date]])&gt;=4,1,0)</f>
        <v>2026</v>
      </c>
      <c r="C361" s="156">
        <f>YEAR(Table13[[#This Row],[Date]])</f>
        <v>2026</v>
      </c>
      <c r="D361" s="157">
        <f>Table13[[#This Row],[Date]]-DAY(Table13[[#This Row],[Date]])+1</f>
        <v>46082</v>
      </c>
      <c r="E361" s="156">
        <f t="shared" si="20"/>
        <v>31</v>
      </c>
      <c r="F361" s="158" t="str">
        <f>IFERROR(_xlfn.XLOOKUP($A361,Raw_Data!$B:$B,Raw_Data!$OV:$OV),"")</f>
        <v/>
      </c>
      <c r="G361" s="159" t="str">
        <f>IFERROR(_xlfn.XLOOKUP($A361,Raw_Data!$B:$B,Raw_Data!$OW:$OW),"")</f>
        <v/>
      </c>
      <c r="H361" s="159"/>
      <c r="I361" s="159" t="str">
        <f>IFERROR(_xlfn.XLOOKUP($A361,Raw_Data!$B:$B,Raw_Data!$OX:$OX),"")</f>
        <v/>
      </c>
      <c r="J361" s="159"/>
      <c r="K361" s="159" t="str">
        <f>IFERROR(_xlfn.XLOOKUP($A361,Raw_Data!$B:$B,Raw_Data!NN:NN),"")</f>
        <v/>
      </c>
      <c r="L361" s="159" t="str">
        <f>IFERROR(_xlfn.XLOOKUP($A361,Raw_Data!$B:$B,Raw_Data!OZ:OZ),"")</f>
        <v/>
      </c>
      <c r="M361" s="159" t="str">
        <f>IFERROR(_xlfn.XLOOKUP($A361,Raw_Data!$B:$B,Raw_Data!PA:PA),"")</f>
        <v/>
      </c>
      <c r="N361" s="159" t="str">
        <f>IFERROR(_xlfn.XLOOKUP($A361,Raw_Data!$B:$B,Raw_Data!NQ:NQ),"")</f>
        <v/>
      </c>
      <c r="O361" s="160" t="str">
        <f>IFERROR(1-(SUMIF(PA!$B:$B,$A361,PA!$AI:$AI)/($AA361+SUMIF(PA!$B:$B,$A361,PA!$AI:$AI))),"")</f>
        <v/>
      </c>
      <c r="P361" s="160"/>
      <c r="Q361" s="161"/>
      <c r="R361" s="160" t="str">
        <f>IFERROR(1-(SUMIF(GA!$C:$C,$A361,GA!$X:$X)/($AA361+SUMIF(GA!$C:$C,$A361,GA!$X:$X))),"")</f>
        <v/>
      </c>
      <c r="S361" s="156"/>
      <c r="T361" s="161"/>
      <c r="U361" s="162" t="str">
        <f t="shared" si="21"/>
        <v/>
      </c>
      <c r="V361" s="162" t="str">
        <f>IFERROR(_xlfn.XLOOKUP($A361,Raw_Data!$B:$B,Raw_Data!$PE:$PE),"")</f>
        <v/>
      </c>
      <c r="W361" s="163" t="str">
        <f t="shared" si="23"/>
        <v/>
      </c>
      <c r="X361" s="155" t="str">
        <f>IFERROR(_xlfn.XLOOKUP($A361,Raw_Data!$B:$B,Raw_Data!$PB:$PB),"")</f>
        <v/>
      </c>
      <c r="Y361" s="155" t="str">
        <f>IFERROR(_xlfn.XLOOKUP($A361,Raw_Data!$B:$B,Raw_Data!$OU:$OU),"")</f>
        <v/>
      </c>
      <c r="Z361" s="155"/>
      <c r="AA361" s="155" t="str">
        <f>IFERROR(_xlfn.XLOOKUP($A361,Raw_Data!$B:$B,Raw_Data!$OU:$OU),"")</f>
        <v/>
      </c>
      <c r="AB361" s="155" t="str">
        <f>IFERROR(_xlfn.XLOOKUP($A361,Raw_Data!$B:$B,Raw_Data!$I:$I)/1000,"")</f>
        <v/>
      </c>
      <c r="AC361" s="164">
        <f>IFERROR(_xlfn.XLOOKUP($D361,'Modelling New'!$D:$D,'Modelling New'!$P:$P),"")</f>
        <v>4.790322580645161</v>
      </c>
      <c r="AD361" s="155">
        <f>IFERROR(_xlfn.XLOOKUP($D361,'Modelling New'!$D:$D,'Modelling New'!$T:$T)*1000,"")</f>
        <v>352764.41276400612</v>
      </c>
      <c r="AE361" s="165">
        <f>IFERROR(_xlfn.XLOOKUP($D361,'Modelling New'!$D:$D,'Modelling New'!$O:$O),"")</f>
        <v>0.80640665640816023</v>
      </c>
      <c r="AF361" s="165">
        <f>IFERROR(_xlfn.XLOOKUP($D361,'Modelling New'!$D:$D,'Modelling New'!$W:$W),"")</f>
        <v>0.16095616730727394</v>
      </c>
      <c r="AG361" s="165">
        <f>IFERROR(_xlfn.XLOOKUP($D361,'Modelling New'!$D:$D,'Modelling New'!AE:AE),"")</f>
        <v>0.99750000000000005</v>
      </c>
      <c r="AH361" s="165">
        <f>IFERROR(_xlfn.XLOOKUP($D361,'Modelling New'!$D:$D,'Modelling New'!AF:AF),"")</f>
        <v>0.99750000000000005</v>
      </c>
      <c r="AI361" s="156"/>
      <c r="AJ361" s="156"/>
      <c r="AK361" s="156"/>
      <c r="AL361" s="156"/>
      <c r="AM361" s="156"/>
      <c r="AN361" s="166"/>
      <c r="AO361" s="163"/>
      <c r="AP361" s="163"/>
      <c r="AQ361" s="163"/>
      <c r="AR361" s="155">
        <f>IFERROR(_xlfn.XLOOKUP(Table13[[#This Row],[Month Year]],Modelling[Month],Modelling[Bugt_Capacity]),"")</f>
        <v>91.32</v>
      </c>
      <c r="AS361" s="155"/>
    </row>
    <row r="362" spans="1:45" x14ac:dyDescent="0.35">
      <c r="A362" s="154">
        <f t="shared" si="22"/>
        <v>46105</v>
      </c>
      <c r="B362" s="155">
        <f>YEAR(Table13[[#This Row],[Date]])+IF(MONTH(Table13[[#This Row],[Date]])&gt;=4,1,0)</f>
        <v>2026</v>
      </c>
      <c r="C362" s="156">
        <f>YEAR(Table13[[#This Row],[Date]])</f>
        <v>2026</v>
      </c>
      <c r="D362" s="157">
        <f>Table13[[#This Row],[Date]]-DAY(Table13[[#This Row],[Date]])+1</f>
        <v>46082</v>
      </c>
      <c r="E362" s="156">
        <f t="shared" si="20"/>
        <v>31</v>
      </c>
      <c r="F362" s="158" t="str">
        <f>IFERROR(_xlfn.XLOOKUP($A362,Raw_Data!$B:$B,Raw_Data!$OV:$OV),"")</f>
        <v/>
      </c>
      <c r="G362" s="159" t="str">
        <f>IFERROR(_xlfn.XLOOKUP($A362,Raw_Data!$B:$B,Raw_Data!$OW:$OW),"")</f>
        <v/>
      </c>
      <c r="H362" s="159"/>
      <c r="I362" s="159" t="str">
        <f>IFERROR(_xlfn.XLOOKUP($A362,Raw_Data!$B:$B,Raw_Data!$OX:$OX),"")</f>
        <v/>
      </c>
      <c r="J362" s="159"/>
      <c r="K362" s="159" t="str">
        <f>IFERROR(_xlfn.XLOOKUP($A362,Raw_Data!$B:$B,Raw_Data!NN:NN),"")</f>
        <v/>
      </c>
      <c r="L362" s="159" t="str">
        <f>IFERROR(_xlfn.XLOOKUP($A362,Raw_Data!$B:$B,Raw_Data!OZ:OZ),"")</f>
        <v/>
      </c>
      <c r="M362" s="159" t="str">
        <f>IFERROR(_xlfn.XLOOKUP($A362,Raw_Data!$B:$B,Raw_Data!PA:PA),"")</f>
        <v/>
      </c>
      <c r="N362" s="159" t="str">
        <f>IFERROR(_xlfn.XLOOKUP($A362,Raw_Data!$B:$B,Raw_Data!NQ:NQ),"")</f>
        <v/>
      </c>
      <c r="O362" s="160" t="str">
        <f>IFERROR(1-(SUMIF(PA!$B:$B,$A362,PA!$AI:$AI)/($AA362+SUMIF(PA!$B:$B,$A362,PA!$AI:$AI))),"")</f>
        <v/>
      </c>
      <c r="P362" s="160"/>
      <c r="Q362" s="161"/>
      <c r="R362" s="160" t="str">
        <f>IFERROR(1-(SUMIF(GA!$C:$C,$A362,GA!$X:$X)/($AA362+SUMIF(GA!$C:$C,$A362,GA!$X:$X))),"")</f>
        <v/>
      </c>
      <c r="S362" s="156"/>
      <c r="T362" s="161"/>
      <c r="U362" s="162" t="str">
        <f t="shared" si="21"/>
        <v/>
      </c>
      <c r="V362" s="162" t="str">
        <f>IFERROR(_xlfn.XLOOKUP($A362,Raw_Data!$B:$B,Raw_Data!$PE:$PE),"")</f>
        <v/>
      </c>
      <c r="W362" s="163" t="str">
        <f t="shared" si="23"/>
        <v/>
      </c>
      <c r="X362" s="155" t="str">
        <f>IFERROR(_xlfn.XLOOKUP($A362,Raw_Data!$B:$B,Raw_Data!$PB:$PB),"")</f>
        <v/>
      </c>
      <c r="Y362" s="155" t="str">
        <f>IFERROR(_xlfn.XLOOKUP($A362,Raw_Data!$B:$B,Raw_Data!$OU:$OU),"")</f>
        <v/>
      </c>
      <c r="Z362" s="155"/>
      <c r="AA362" s="155" t="str">
        <f>IFERROR(_xlfn.XLOOKUP($A362,Raw_Data!$B:$B,Raw_Data!$OU:$OU),"")</f>
        <v/>
      </c>
      <c r="AB362" s="155" t="str">
        <f>IFERROR(_xlfn.XLOOKUP($A362,Raw_Data!$B:$B,Raw_Data!$I:$I)/1000,"")</f>
        <v/>
      </c>
      <c r="AC362" s="164">
        <f>IFERROR(_xlfn.XLOOKUP($D362,'Modelling New'!$D:$D,'Modelling New'!$P:$P),"")</f>
        <v>4.790322580645161</v>
      </c>
      <c r="AD362" s="155">
        <f>IFERROR(_xlfn.XLOOKUP($D362,'Modelling New'!$D:$D,'Modelling New'!$T:$T)*1000,"")</f>
        <v>352764.41276400612</v>
      </c>
      <c r="AE362" s="165">
        <f>IFERROR(_xlfn.XLOOKUP($D362,'Modelling New'!$D:$D,'Modelling New'!$O:$O),"")</f>
        <v>0.80640665640816023</v>
      </c>
      <c r="AF362" s="165">
        <f>IFERROR(_xlfn.XLOOKUP($D362,'Modelling New'!$D:$D,'Modelling New'!$W:$W),"")</f>
        <v>0.16095616730727394</v>
      </c>
      <c r="AG362" s="165">
        <f>IFERROR(_xlfn.XLOOKUP($D362,'Modelling New'!$D:$D,'Modelling New'!AE:AE),"")</f>
        <v>0.99750000000000005</v>
      </c>
      <c r="AH362" s="165">
        <f>IFERROR(_xlfn.XLOOKUP($D362,'Modelling New'!$D:$D,'Modelling New'!AF:AF),"")</f>
        <v>0.99750000000000005</v>
      </c>
      <c r="AI362" s="156"/>
      <c r="AJ362" s="156"/>
      <c r="AK362" s="156"/>
      <c r="AL362" s="156"/>
      <c r="AM362" s="156"/>
      <c r="AN362" s="166"/>
      <c r="AO362" s="163"/>
      <c r="AP362" s="163"/>
      <c r="AQ362" s="163"/>
      <c r="AR362" s="155">
        <f>IFERROR(_xlfn.XLOOKUP(Table13[[#This Row],[Month Year]],Modelling[Month],Modelling[Bugt_Capacity]),"")</f>
        <v>91.32</v>
      </c>
      <c r="AS362" s="155"/>
    </row>
    <row r="363" spans="1:45" x14ac:dyDescent="0.35">
      <c r="A363" s="154">
        <f t="shared" si="22"/>
        <v>46106</v>
      </c>
      <c r="B363" s="155">
        <f>YEAR(Table13[[#This Row],[Date]])+IF(MONTH(Table13[[#This Row],[Date]])&gt;=4,1,0)</f>
        <v>2026</v>
      </c>
      <c r="C363" s="156">
        <f>YEAR(Table13[[#This Row],[Date]])</f>
        <v>2026</v>
      </c>
      <c r="D363" s="157">
        <f>Table13[[#This Row],[Date]]-DAY(Table13[[#This Row],[Date]])+1</f>
        <v>46082</v>
      </c>
      <c r="E363" s="156">
        <f t="shared" si="20"/>
        <v>31</v>
      </c>
      <c r="F363" s="158" t="str">
        <f>IFERROR(_xlfn.XLOOKUP($A363,Raw_Data!$B:$B,Raw_Data!$OV:$OV),"")</f>
        <v/>
      </c>
      <c r="G363" s="159" t="str">
        <f>IFERROR(_xlfn.XLOOKUP($A363,Raw_Data!$B:$B,Raw_Data!$OW:$OW),"")</f>
        <v/>
      </c>
      <c r="H363" s="159"/>
      <c r="I363" s="159" t="str">
        <f>IFERROR(_xlfn.XLOOKUP($A363,Raw_Data!$B:$B,Raw_Data!$OX:$OX),"")</f>
        <v/>
      </c>
      <c r="J363" s="159"/>
      <c r="K363" s="159" t="str">
        <f>IFERROR(_xlfn.XLOOKUP($A363,Raw_Data!$B:$B,Raw_Data!NN:NN),"")</f>
        <v/>
      </c>
      <c r="L363" s="159" t="str">
        <f>IFERROR(_xlfn.XLOOKUP($A363,Raw_Data!$B:$B,Raw_Data!OZ:OZ),"")</f>
        <v/>
      </c>
      <c r="M363" s="159" t="str">
        <f>IFERROR(_xlfn.XLOOKUP($A363,Raw_Data!$B:$B,Raw_Data!PA:PA),"")</f>
        <v/>
      </c>
      <c r="N363" s="159" t="str">
        <f>IFERROR(_xlfn.XLOOKUP($A363,Raw_Data!$B:$B,Raw_Data!NQ:NQ),"")</f>
        <v/>
      </c>
      <c r="O363" s="160" t="str">
        <f>IFERROR(1-(SUMIF(PA!$B:$B,$A363,PA!$AI:$AI)/($AA363+SUMIF(PA!$B:$B,$A363,PA!$AI:$AI))),"")</f>
        <v/>
      </c>
      <c r="P363" s="160"/>
      <c r="Q363" s="161"/>
      <c r="R363" s="160" t="str">
        <f>IFERROR(1-(SUMIF(GA!$C:$C,$A363,GA!$X:$X)/($AA363+SUMIF(GA!$C:$C,$A363,GA!$X:$X))),"")</f>
        <v/>
      </c>
      <c r="S363" s="156"/>
      <c r="T363" s="161"/>
      <c r="U363" s="162" t="str">
        <f t="shared" si="21"/>
        <v/>
      </c>
      <c r="V363" s="162" t="str">
        <f>IFERROR(_xlfn.XLOOKUP($A363,Raw_Data!$B:$B,Raw_Data!$PE:$PE),"")</f>
        <v/>
      </c>
      <c r="W363" s="163" t="str">
        <f t="shared" si="23"/>
        <v/>
      </c>
      <c r="X363" s="155" t="str">
        <f>IFERROR(_xlfn.XLOOKUP($A363,Raw_Data!$B:$B,Raw_Data!$PB:$PB),"")</f>
        <v/>
      </c>
      <c r="Y363" s="155" t="str">
        <f>IFERROR(_xlfn.XLOOKUP($A363,Raw_Data!$B:$B,Raw_Data!$OU:$OU),"")</f>
        <v/>
      </c>
      <c r="Z363" s="155"/>
      <c r="AA363" s="155" t="str">
        <f>IFERROR(_xlfn.XLOOKUP($A363,Raw_Data!$B:$B,Raw_Data!$OU:$OU),"")</f>
        <v/>
      </c>
      <c r="AB363" s="155" t="str">
        <f>IFERROR(_xlfn.XLOOKUP($A363,Raw_Data!$B:$B,Raw_Data!$I:$I)/1000,"")</f>
        <v/>
      </c>
      <c r="AC363" s="164">
        <f>IFERROR(_xlfn.XLOOKUP($D363,'Modelling New'!$D:$D,'Modelling New'!$P:$P),"")</f>
        <v>4.790322580645161</v>
      </c>
      <c r="AD363" s="155">
        <f>IFERROR(_xlfn.XLOOKUP($D363,'Modelling New'!$D:$D,'Modelling New'!$T:$T)*1000,"")</f>
        <v>352764.41276400612</v>
      </c>
      <c r="AE363" s="165">
        <f>IFERROR(_xlfn.XLOOKUP($D363,'Modelling New'!$D:$D,'Modelling New'!$O:$O),"")</f>
        <v>0.80640665640816023</v>
      </c>
      <c r="AF363" s="165">
        <f>IFERROR(_xlfn.XLOOKUP($D363,'Modelling New'!$D:$D,'Modelling New'!$W:$W),"")</f>
        <v>0.16095616730727394</v>
      </c>
      <c r="AG363" s="165">
        <f>IFERROR(_xlfn.XLOOKUP($D363,'Modelling New'!$D:$D,'Modelling New'!AE:AE),"")</f>
        <v>0.99750000000000005</v>
      </c>
      <c r="AH363" s="165">
        <f>IFERROR(_xlfn.XLOOKUP($D363,'Modelling New'!$D:$D,'Modelling New'!AF:AF),"")</f>
        <v>0.99750000000000005</v>
      </c>
      <c r="AI363" s="156"/>
      <c r="AJ363" s="156"/>
      <c r="AK363" s="156"/>
      <c r="AL363" s="156"/>
      <c r="AM363" s="156"/>
      <c r="AN363" s="166"/>
      <c r="AO363" s="163"/>
      <c r="AP363" s="163"/>
      <c r="AQ363" s="163"/>
      <c r="AR363" s="155">
        <f>IFERROR(_xlfn.XLOOKUP(Table13[[#This Row],[Month Year]],Modelling[Month],Modelling[Bugt_Capacity]),"")</f>
        <v>91.32</v>
      </c>
      <c r="AS363" s="155"/>
    </row>
    <row r="364" spans="1:45" x14ac:dyDescent="0.35">
      <c r="A364" s="154">
        <f t="shared" si="22"/>
        <v>46107</v>
      </c>
      <c r="B364" s="155">
        <f>YEAR(Table13[[#This Row],[Date]])+IF(MONTH(Table13[[#This Row],[Date]])&gt;=4,1,0)</f>
        <v>2026</v>
      </c>
      <c r="C364" s="156">
        <f>YEAR(Table13[[#This Row],[Date]])</f>
        <v>2026</v>
      </c>
      <c r="D364" s="157">
        <f>Table13[[#This Row],[Date]]-DAY(Table13[[#This Row],[Date]])+1</f>
        <v>46082</v>
      </c>
      <c r="E364" s="156">
        <f t="shared" si="20"/>
        <v>31</v>
      </c>
      <c r="F364" s="158" t="str">
        <f>IFERROR(_xlfn.XLOOKUP($A364,Raw_Data!$B:$B,Raw_Data!$OV:$OV),"")</f>
        <v/>
      </c>
      <c r="G364" s="159" t="str">
        <f>IFERROR(_xlfn.XLOOKUP($A364,Raw_Data!$B:$B,Raw_Data!$OW:$OW),"")</f>
        <v/>
      </c>
      <c r="H364" s="159"/>
      <c r="I364" s="159" t="str">
        <f>IFERROR(_xlfn.XLOOKUP($A364,Raw_Data!$B:$B,Raw_Data!$OX:$OX),"")</f>
        <v/>
      </c>
      <c r="J364" s="159"/>
      <c r="K364" s="159" t="str">
        <f>IFERROR(_xlfn.XLOOKUP($A364,Raw_Data!$B:$B,Raw_Data!NN:NN),"")</f>
        <v/>
      </c>
      <c r="L364" s="159" t="str">
        <f>IFERROR(_xlfn.XLOOKUP($A364,Raw_Data!$B:$B,Raw_Data!OZ:OZ),"")</f>
        <v/>
      </c>
      <c r="M364" s="159" t="str">
        <f>IFERROR(_xlfn.XLOOKUP($A364,Raw_Data!$B:$B,Raw_Data!PA:PA),"")</f>
        <v/>
      </c>
      <c r="N364" s="159" t="str">
        <f>IFERROR(_xlfn.XLOOKUP($A364,Raw_Data!$B:$B,Raw_Data!NQ:NQ),"")</f>
        <v/>
      </c>
      <c r="O364" s="160" t="str">
        <f>IFERROR(1-(SUMIF(PA!$B:$B,$A364,PA!$AI:$AI)/($AA364+SUMIF(PA!$B:$B,$A364,PA!$AI:$AI))),"")</f>
        <v/>
      </c>
      <c r="P364" s="160"/>
      <c r="Q364" s="161"/>
      <c r="R364" s="160" t="str">
        <f>IFERROR(1-(SUMIF(GA!$C:$C,$A364,GA!$X:$X)/($AA364+SUMIF(GA!$C:$C,$A364,GA!$X:$X))),"")</f>
        <v/>
      </c>
      <c r="S364" s="156"/>
      <c r="T364" s="161"/>
      <c r="U364" s="162" t="str">
        <f t="shared" si="21"/>
        <v/>
      </c>
      <c r="V364" s="162" t="str">
        <f>IFERROR(_xlfn.XLOOKUP($A364,Raw_Data!$B:$B,Raw_Data!$PE:$PE),"")</f>
        <v/>
      </c>
      <c r="W364" s="163" t="str">
        <f t="shared" si="23"/>
        <v/>
      </c>
      <c r="X364" s="155" t="str">
        <f>IFERROR(_xlfn.XLOOKUP($A364,Raw_Data!$B:$B,Raw_Data!$PB:$PB),"")</f>
        <v/>
      </c>
      <c r="Y364" s="155" t="str">
        <f>IFERROR(_xlfn.XLOOKUP($A364,Raw_Data!$B:$B,Raw_Data!$OU:$OU),"")</f>
        <v/>
      </c>
      <c r="Z364" s="155"/>
      <c r="AA364" s="155" t="str">
        <f>IFERROR(_xlfn.XLOOKUP($A364,Raw_Data!$B:$B,Raw_Data!$OU:$OU),"")</f>
        <v/>
      </c>
      <c r="AB364" s="155" t="str">
        <f>IFERROR(_xlfn.XLOOKUP($A364,Raw_Data!$B:$B,Raw_Data!$I:$I)/1000,"")</f>
        <v/>
      </c>
      <c r="AC364" s="164">
        <f>IFERROR(_xlfn.XLOOKUP($D364,'Modelling New'!$D:$D,'Modelling New'!$P:$P),"")</f>
        <v>4.790322580645161</v>
      </c>
      <c r="AD364" s="155">
        <f>IFERROR(_xlfn.XLOOKUP($D364,'Modelling New'!$D:$D,'Modelling New'!$T:$T)*1000,"")</f>
        <v>352764.41276400612</v>
      </c>
      <c r="AE364" s="165">
        <f>IFERROR(_xlfn.XLOOKUP($D364,'Modelling New'!$D:$D,'Modelling New'!$O:$O),"")</f>
        <v>0.80640665640816023</v>
      </c>
      <c r="AF364" s="165">
        <f>IFERROR(_xlfn.XLOOKUP($D364,'Modelling New'!$D:$D,'Modelling New'!$W:$W),"")</f>
        <v>0.16095616730727394</v>
      </c>
      <c r="AG364" s="165">
        <f>IFERROR(_xlfn.XLOOKUP($D364,'Modelling New'!$D:$D,'Modelling New'!AE:AE),"")</f>
        <v>0.99750000000000005</v>
      </c>
      <c r="AH364" s="165">
        <f>IFERROR(_xlfn.XLOOKUP($D364,'Modelling New'!$D:$D,'Modelling New'!AF:AF),"")</f>
        <v>0.99750000000000005</v>
      </c>
      <c r="AI364" s="156"/>
      <c r="AJ364" s="156"/>
      <c r="AK364" s="156"/>
      <c r="AL364" s="156"/>
      <c r="AM364" s="156"/>
      <c r="AN364" s="166"/>
      <c r="AO364" s="163"/>
      <c r="AP364" s="163"/>
      <c r="AQ364" s="163"/>
      <c r="AR364" s="155">
        <f>IFERROR(_xlfn.XLOOKUP(Table13[[#This Row],[Month Year]],Modelling[Month],Modelling[Bugt_Capacity]),"")</f>
        <v>91.32</v>
      </c>
      <c r="AS364" s="155"/>
    </row>
    <row r="365" spans="1:45" x14ac:dyDescent="0.35">
      <c r="A365" s="154">
        <f t="shared" si="22"/>
        <v>46108</v>
      </c>
      <c r="B365" s="155">
        <f>YEAR(Table13[[#This Row],[Date]])+IF(MONTH(Table13[[#This Row],[Date]])&gt;=4,1,0)</f>
        <v>2026</v>
      </c>
      <c r="C365" s="156">
        <f>YEAR(Table13[[#This Row],[Date]])</f>
        <v>2026</v>
      </c>
      <c r="D365" s="157">
        <f>Table13[[#This Row],[Date]]-DAY(Table13[[#This Row],[Date]])+1</f>
        <v>46082</v>
      </c>
      <c r="E365" s="156">
        <f t="shared" si="20"/>
        <v>31</v>
      </c>
      <c r="F365" s="158" t="str">
        <f>IFERROR(_xlfn.XLOOKUP($A365,Raw_Data!$B:$B,Raw_Data!$OV:$OV),"")</f>
        <v/>
      </c>
      <c r="G365" s="159" t="str">
        <f>IFERROR(_xlfn.XLOOKUP($A365,Raw_Data!$B:$B,Raw_Data!$OW:$OW),"")</f>
        <v/>
      </c>
      <c r="H365" s="159"/>
      <c r="I365" s="159" t="str">
        <f>IFERROR(_xlfn.XLOOKUP($A365,Raw_Data!$B:$B,Raw_Data!$OX:$OX),"")</f>
        <v/>
      </c>
      <c r="J365" s="159"/>
      <c r="K365" s="159" t="str">
        <f>IFERROR(_xlfn.XLOOKUP($A365,Raw_Data!$B:$B,Raw_Data!NN:NN),"")</f>
        <v/>
      </c>
      <c r="L365" s="159" t="str">
        <f>IFERROR(_xlfn.XLOOKUP($A365,Raw_Data!$B:$B,Raw_Data!OZ:OZ),"")</f>
        <v/>
      </c>
      <c r="M365" s="159" t="str">
        <f>IFERROR(_xlfn.XLOOKUP($A365,Raw_Data!$B:$B,Raw_Data!PA:PA),"")</f>
        <v/>
      </c>
      <c r="N365" s="159" t="str">
        <f>IFERROR(_xlfn.XLOOKUP($A365,Raw_Data!$B:$B,Raw_Data!NQ:NQ),"")</f>
        <v/>
      </c>
      <c r="O365" s="160" t="str">
        <f>IFERROR(1-(SUMIF(PA!$B:$B,$A365,PA!$AI:$AI)/($AA365+SUMIF(PA!$B:$B,$A365,PA!$AI:$AI))),"")</f>
        <v/>
      </c>
      <c r="P365" s="160"/>
      <c r="Q365" s="161"/>
      <c r="R365" s="160" t="str">
        <f>IFERROR(1-(SUMIF(GA!$C:$C,$A365,GA!$X:$X)/($AA365+SUMIF(GA!$C:$C,$A365,GA!$X:$X))),"")</f>
        <v/>
      </c>
      <c r="S365" s="156"/>
      <c r="T365" s="161"/>
      <c r="U365" s="162" t="str">
        <f t="shared" si="21"/>
        <v/>
      </c>
      <c r="V365" s="162" t="str">
        <f>IFERROR(_xlfn.XLOOKUP($A365,Raw_Data!$B:$B,Raw_Data!$PE:$PE),"")</f>
        <v/>
      </c>
      <c r="W365" s="163" t="str">
        <f t="shared" si="23"/>
        <v/>
      </c>
      <c r="X365" s="155" t="str">
        <f>IFERROR(_xlfn.XLOOKUP($A365,Raw_Data!$B:$B,Raw_Data!$PB:$PB),"")</f>
        <v/>
      </c>
      <c r="Y365" s="155" t="str">
        <f>IFERROR(_xlfn.XLOOKUP($A365,Raw_Data!$B:$B,Raw_Data!$OU:$OU),"")</f>
        <v/>
      </c>
      <c r="Z365" s="155"/>
      <c r="AA365" s="155" t="str">
        <f>IFERROR(_xlfn.XLOOKUP($A365,Raw_Data!$B:$B,Raw_Data!$OU:$OU),"")</f>
        <v/>
      </c>
      <c r="AB365" s="155" t="str">
        <f>IFERROR(_xlfn.XLOOKUP($A365,Raw_Data!$B:$B,Raw_Data!$I:$I)/1000,"")</f>
        <v/>
      </c>
      <c r="AC365" s="164">
        <f>IFERROR(_xlfn.XLOOKUP($D365,'Modelling New'!$D:$D,'Modelling New'!$P:$P),"")</f>
        <v>4.790322580645161</v>
      </c>
      <c r="AD365" s="155">
        <f>IFERROR(_xlfn.XLOOKUP($D365,'Modelling New'!$D:$D,'Modelling New'!$T:$T)*1000,"")</f>
        <v>352764.41276400612</v>
      </c>
      <c r="AE365" s="165">
        <f>IFERROR(_xlfn.XLOOKUP($D365,'Modelling New'!$D:$D,'Modelling New'!$O:$O),"")</f>
        <v>0.80640665640816023</v>
      </c>
      <c r="AF365" s="165">
        <f>IFERROR(_xlfn.XLOOKUP($D365,'Modelling New'!$D:$D,'Modelling New'!$W:$W),"")</f>
        <v>0.16095616730727394</v>
      </c>
      <c r="AG365" s="165">
        <f>IFERROR(_xlfn.XLOOKUP($D365,'Modelling New'!$D:$D,'Modelling New'!AE:AE),"")</f>
        <v>0.99750000000000005</v>
      </c>
      <c r="AH365" s="165">
        <f>IFERROR(_xlfn.XLOOKUP($D365,'Modelling New'!$D:$D,'Modelling New'!AF:AF),"")</f>
        <v>0.99750000000000005</v>
      </c>
      <c r="AI365" s="156"/>
      <c r="AJ365" s="156"/>
      <c r="AK365" s="156"/>
      <c r="AL365" s="156"/>
      <c r="AM365" s="156"/>
      <c r="AN365" s="166"/>
      <c r="AO365" s="163"/>
      <c r="AP365" s="163"/>
      <c r="AQ365" s="163"/>
      <c r="AR365" s="155">
        <f>IFERROR(_xlfn.XLOOKUP(Table13[[#This Row],[Month Year]],Modelling[Month],Modelling[Bugt_Capacity]),"")</f>
        <v>91.32</v>
      </c>
      <c r="AS365" s="155"/>
    </row>
    <row r="366" spans="1:45" x14ac:dyDescent="0.35">
      <c r="A366" s="154">
        <f t="shared" si="22"/>
        <v>46109</v>
      </c>
      <c r="B366" s="155">
        <f>YEAR(Table13[[#This Row],[Date]])+IF(MONTH(Table13[[#This Row],[Date]])&gt;=4,1,0)</f>
        <v>2026</v>
      </c>
      <c r="C366" s="156">
        <f>YEAR(Table13[[#This Row],[Date]])</f>
        <v>2026</v>
      </c>
      <c r="D366" s="157">
        <f>Table13[[#This Row],[Date]]-DAY(Table13[[#This Row],[Date]])+1</f>
        <v>46082</v>
      </c>
      <c r="E366" s="156">
        <f t="shared" si="20"/>
        <v>31</v>
      </c>
      <c r="F366" s="158" t="str">
        <f>IFERROR(_xlfn.XLOOKUP($A366,Raw_Data!$B:$B,Raw_Data!$OV:$OV),"")</f>
        <v/>
      </c>
      <c r="G366" s="159" t="str">
        <f>IFERROR(_xlfn.XLOOKUP($A366,Raw_Data!$B:$B,Raw_Data!$OW:$OW),"")</f>
        <v/>
      </c>
      <c r="H366" s="159"/>
      <c r="I366" s="159" t="str">
        <f>IFERROR(_xlfn.XLOOKUP($A366,Raw_Data!$B:$B,Raw_Data!$OX:$OX),"")</f>
        <v/>
      </c>
      <c r="J366" s="159"/>
      <c r="K366" s="159" t="str">
        <f>IFERROR(_xlfn.XLOOKUP($A366,Raw_Data!$B:$B,Raw_Data!NN:NN),"")</f>
        <v/>
      </c>
      <c r="L366" s="159" t="str">
        <f>IFERROR(_xlfn.XLOOKUP($A366,Raw_Data!$B:$B,Raw_Data!OZ:OZ),"")</f>
        <v/>
      </c>
      <c r="M366" s="159" t="str">
        <f>IFERROR(_xlfn.XLOOKUP($A366,Raw_Data!$B:$B,Raw_Data!PA:PA),"")</f>
        <v/>
      </c>
      <c r="N366" s="159" t="str">
        <f>IFERROR(_xlfn.XLOOKUP($A366,Raw_Data!$B:$B,Raw_Data!NQ:NQ),"")</f>
        <v/>
      </c>
      <c r="O366" s="160" t="str">
        <f>IFERROR(1-(SUMIF(PA!$B:$B,$A366,PA!$AI:$AI)/($AA366+SUMIF(PA!$B:$B,$A366,PA!$AI:$AI))),"")</f>
        <v/>
      </c>
      <c r="P366" s="160"/>
      <c r="Q366" s="161"/>
      <c r="R366" s="160" t="str">
        <f>IFERROR(1-(SUMIF(GA!$C:$C,$A366,GA!$X:$X)/($AA366+SUMIF(GA!$C:$C,$A366,GA!$X:$X))),"")</f>
        <v/>
      </c>
      <c r="S366" s="156"/>
      <c r="T366" s="161"/>
      <c r="U366" s="162" t="str">
        <f t="shared" si="21"/>
        <v/>
      </c>
      <c r="V366" s="162" t="str">
        <f>IFERROR(_xlfn.XLOOKUP($A366,Raw_Data!$B:$B,Raw_Data!$PE:$PE),"")</f>
        <v/>
      </c>
      <c r="W366" s="163" t="str">
        <f t="shared" si="23"/>
        <v/>
      </c>
      <c r="X366" s="155" t="str">
        <f>IFERROR(_xlfn.XLOOKUP($A366,Raw_Data!$B:$B,Raw_Data!$PB:$PB),"")</f>
        <v/>
      </c>
      <c r="Y366" s="155" t="str">
        <f>IFERROR(_xlfn.XLOOKUP($A366,Raw_Data!$B:$B,Raw_Data!$OU:$OU),"")</f>
        <v/>
      </c>
      <c r="Z366" s="155"/>
      <c r="AA366" s="155" t="str">
        <f>IFERROR(_xlfn.XLOOKUP($A366,Raw_Data!$B:$B,Raw_Data!$OU:$OU),"")</f>
        <v/>
      </c>
      <c r="AB366" s="155" t="str">
        <f>IFERROR(_xlfn.XLOOKUP($A366,Raw_Data!$B:$B,Raw_Data!$I:$I)/1000,"")</f>
        <v/>
      </c>
      <c r="AC366" s="164">
        <f>IFERROR(_xlfn.XLOOKUP($D366,'Modelling New'!$D:$D,'Modelling New'!$P:$P),"")</f>
        <v>4.790322580645161</v>
      </c>
      <c r="AD366" s="155">
        <f>IFERROR(_xlfn.XLOOKUP($D366,'Modelling New'!$D:$D,'Modelling New'!$T:$T)*1000,"")</f>
        <v>352764.41276400612</v>
      </c>
      <c r="AE366" s="165">
        <f>IFERROR(_xlfn.XLOOKUP($D366,'Modelling New'!$D:$D,'Modelling New'!$O:$O),"")</f>
        <v>0.80640665640816023</v>
      </c>
      <c r="AF366" s="165">
        <f>IFERROR(_xlfn.XLOOKUP($D366,'Modelling New'!$D:$D,'Modelling New'!$W:$W),"")</f>
        <v>0.16095616730727394</v>
      </c>
      <c r="AG366" s="165">
        <f>IFERROR(_xlfn.XLOOKUP($D366,'Modelling New'!$D:$D,'Modelling New'!AE:AE),"")</f>
        <v>0.99750000000000005</v>
      </c>
      <c r="AH366" s="165">
        <f>IFERROR(_xlfn.XLOOKUP($D366,'Modelling New'!$D:$D,'Modelling New'!AF:AF),"")</f>
        <v>0.99750000000000005</v>
      </c>
      <c r="AI366" s="156"/>
      <c r="AJ366" s="156"/>
      <c r="AK366" s="156"/>
      <c r="AL366" s="156"/>
      <c r="AM366" s="156"/>
      <c r="AN366" s="166"/>
      <c r="AO366" s="163"/>
      <c r="AP366" s="163"/>
      <c r="AQ366" s="163"/>
      <c r="AR366" s="155">
        <f>IFERROR(_xlfn.XLOOKUP(Table13[[#This Row],[Month Year]],Modelling[Month],Modelling[Bugt_Capacity]),"")</f>
        <v>91.32</v>
      </c>
      <c r="AS366" s="155"/>
    </row>
    <row r="367" spans="1:45" x14ac:dyDescent="0.35">
      <c r="A367" s="154">
        <f t="shared" si="22"/>
        <v>46110</v>
      </c>
      <c r="B367" s="155">
        <f>YEAR(Table13[[#This Row],[Date]])+IF(MONTH(Table13[[#This Row],[Date]])&gt;=4,1,0)</f>
        <v>2026</v>
      </c>
      <c r="C367" s="156">
        <f>YEAR(Table13[[#This Row],[Date]])</f>
        <v>2026</v>
      </c>
      <c r="D367" s="157">
        <f>Table13[[#This Row],[Date]]-DAY(Table13[[#This Row],[Date]])+1</f>
        <v>46082</v>
      </c>
      <c r="E367" s="156">
        <f t="shared" si="20"/>
        <v>31</v>
      </c>
      <c r="F367" s="158" t="str">
        <f>IFERROR(_xlfn.XLOOKUP($A367,Raw_Data!$B:$B,Raw_Data!$OV:$OV),"")</f>
        <v/>
      </c>
      <c r="G367" s="159" t="str">
        <f>IFERROR(_xlfn.XLOOKUP($A367,Raw_Data!$B:$B,Raw_Data!$OW:$OW),"")</f>
        <v/>
      </c>
      <c r="H367" s="159"/>
      <c r="I367" s="159" t="str">
        <f>IFERROR(_xlfn.XLOOKUP($A367,Raw_Data!$B:$B,Raw_Data!$OX:$OX),"")</f>
        <v/>
      </c>
      <c r="J367" s="159"/>
      <c r="K367" s="159" t="str">
        <f>IFERROR(_xlfn.XLOOKUP($A367,Raw_Data!$B:$B,Raw_Data!NN:NN),"")</f>
        <v/>
      </c>
      <c r="L367" s="159" t="str">
        <f>IFERROR(_xlfn.XLOOKUP($A367,Raw_Data!$B:$B,Raw_Data!OZ:OZ),"")</f>
        <v/>
      </c>
      <c r="M367" s="159" t="str">
        <f>IFERROR(_xlfn.XLOOKUP($A367,Raw_Data!$B:$B,Raw_Data!PA:PA),"")</f>
        <v/>
      </c>
      <c r="N367" s="159" t="str">
        <f>IFERROR(_xlfn.XLOOKUP($A367,Raw_Data!$B:$B,Raw_Data!NQ:NQ),"")</f>
        <v/>
      </c>
      <c r="O367" s="160" t="str">
        <f>IFERROR(1-(SUMIF(PA!$B:$B,$A367,PA!$AI:$AI)/($AA367+SUMIF(PA!$B:$B,$A367,PA!$AI:$AI))),"")</f>
        <v/>
      </c>
      <c r="P367" s="160"/>
      <c r="Q367" s="161"/>
      <c r="R367" s="160" t="str">
        <f>IFERROR(1-(SUMIF(GA!$C:$C,$A367,GA!$X:$X)/($AA367+SUMIF(GA!$C:$C,$A367,GA!$X:$X))),"")</f>
        <v/>
      </c>
      <c r="S367" s="156"/>
      <c r="T367" s="161"/>
      <c r="U367" s="162" t="str">
        <f t="shared" si="21"/>
        <v/>
      </c>
      <c r="V367" s="162" t="str">
        <f>IFERROR(_xlfn.XLOOKUP($A367,Raw_Data!$B:$B,Raw_Data!$PE:$PE),"")</f>
        <v/>
      </c>
      <c r="W367" s="163" t="str">
        <f t="shared" si="23"/>
        <v/>
      </c>
      <c r="X367" s="155" t="str">
        <f>IFERROR(_xlfn.XLOOKUP($A367,Raw_Data!$B:$B,Raw_Data!$PB:$PB),"")</f>
        <v/>
      </c>
      <c r="Y367" s="155" t="str">
        <f>IFERROR(_xlfn.XLOOKUP($A367,Raw_Data!$B:$B,Raw_Data!$OU:$OU),"")</f>
        <v/>
      </c>
      <c r="Z367" s="155"/>
      <c r="AA367" s="155" t="str">
        <f>IFERROR(_xlfn.XLOOKUP($A367,Raw_Data!$B:$B,Raw_Data!$OU:$OU),"")</f>
        <v/>
      </c>
      <c r="AB367" s="155" t="str">
        <f>IFERROR(_xlfn.XLOOKUP($A367,Raw_Data!$B:$B,Raw_Data!$I:$I)/1000,"")</f>
        <v/>
      </c>
      <c r="AC367" s="164">
        <f>IFERROR(_xlfn.XLOOKUP($D367,'Modelling New'!$D:$D,'Modelling New'!$P:$P),"")</f>
        <v>4.790322580645161</v>
      </c>
      <c r="AD367" s="155">
        <f>IFERROR(_xlfn.XLOOKUP($D367,'Modelling New'!$D:$D,'Modelling New'!$T:$T)*1000,"")</f>
        <v>352764.41276400612</v>
      </c>
      <c r="AE367" s="165">
        <f>IFERROR(_xlfn.XLOOKUP($D367,'Modelling New'!$D:$D,'Modelling New'!$O:$O),"")</f>
        <v>0.80640665640816023</v>
      </c>
      <c r="AF367" s="165">
        <f>IFERROR(_xlfn.XLOOKUP($D367,'Modelling New'!$D:$D,'Modelling New'!$W:$W),"")</f>
        <v>0.16095616730727394</v>
      </c>
      <c r="AG367" s="165">
        <f>IFERROR(_xlfn.XLOOKUP($D367,'Modelling New'!$D:$D,'Modelling New'!AE:AE),"")</f>
        <v>0.99750000000000005</v>
      </c>
      <c r="AH367" s="165">
        <f>IFERROR(_xlfn.XLOOKUP($D367,'Modelling New'!$D:$D,'Modelling New'!AF:AF),"")</f>
        <v>0.99750000000000005</v>
      </c>
      <c r="AI367" s="156"/>
      <c r="AJ367" s="156"/>
      <c r="AK367" s="156"/>
      <c r="AL367" s="156"/>
      <c r="AM367" s="156"/>
      <c r="AN367" s="166"/>
      <c r="AO367" s="163"/>
      <c r="AP367" s="163"/>
      <c r="AQ367" s="163"/>
      <c r="AR367" s="155">
        <f>IFERROR(_xlfn.XLOOKUP(Table13[[#This Row],[Month Year]],Modelling[Month],Modelling[Bugt_Capacity]),"")</f>
        <v>91.32</v>
      </c>
      <c r="AS367" s="155"/>
    </row>
    <row r="368" spans="1:45" x14ac:dyDescent="0.35">
      <c r="A368" s="154">
        <f t="shared" si="22"/>
        <v>46111</v>
      </c>
      <c r="B368" s="155">
        <f>YEAR(Table13[[#This Row],[Date]])+IF(MONTH(Table13[[#This Row],[Date]])&gt;=4,1,0)</f>
        <v>2026</v>
      </c>
      <c r="C368" s="156">
        <f>YEAR(Table13[[#This Row],[Date]])</f>
        <v>2026</v>
      </c>
      <c r="D368" s="157">
        <f>Table13[[#This Row],[Date]]-DAY(Table13[[#This Row],[Date]])+1</f>
        <v>46082</v>
      </c>
      <c r="E368" s="156">
        <f t="shared" si="20"/>
        <v>31</v>
      </c>
      <c r="F368" s="158" t="str">
        <f>IFERROR(_xlfn.XLOOKUP($A368,Raw_Data!$B:$B,Raw_Data!$OV:$OV),"")</f>
        <v/>
      </c>
      <c r="G368" s="159" t="str">
        <f>IFERROR(_xlfn.XLOOKUP($A368,Raw_Data!$B:$B,Raw_Data!$OW:$OW),"")</f>
        <v/>
      </c>
      <c r="H368" s="159"/>
      <c r="I368" s="159" t="str">
        <f>IFERROR(_xlfn.XLOOKUP($A368,Raw_Data!$B:$B,Raw_Data!$OX:$OX),"")</f>
        <v/>
      </c>
      <c r="J368" s="159"/>
      <c r="K368" s="159" t="str">
        <f>IFERROR(_xlfn.XLOOKUP($A368,Raw_Data!$B:$B,Raw_Data!NN:NN),"")</f>
        <v/>
      </c>
      <c r="L368" s="159" t="str">
        <f>IFERROR(_xlfn.XLOOKUP($A368,Raw_Data!$B:$B,Raw_Data!OZ:OZ),"")</f>
        <v/>
      </c>
      <c r="M368" s="159" t="str">
        <f>IFERROR(_xlfn.XLOOKUP($A368,Raw_Data!$B:$B,Raw_Data!PA:PA),"")</f>
        <v/>
      </c>
      <c r="N368" s="159" t="str">
        <f>IFERROR(_xlfn.XLOOKUP($A368,Raw_Data!$B:$B,Raw_Data!NQ:NQ),"")</f>
        <v/>
      </c>
      <c r="O368" s="160" t="str">
        <f>IFERROR(1-(SUMIF(PA!$B:$B,$A368,PA!$AI:$AI)/($AA368+SUMIF(PA!$B:$B,$A368,PA!$AI:$AI))),"")</f>
        <v/>
      </c>
      <c r="P368" s="160"/>
      <c r="Q368" s="161"/>
      <c r="R368" s="160" t="str">
        <f>IFERROR(1-(SUMIF(GA!$C:$C,$A368,GA!$X:$X)/($AA368+SUMIF(GA!$C:$C,$A368,GA!$X:$X))),"")</f>
        <v/>
      </c>
      <c r="S368" s="156"/>
      <c r="T368" s="161"/>
      <c r="U368" s="162" t="str">
        <f t="shared" si="21"/>
        <v/>
      </c>
      <c r="V368" s="162" t="str">
        <f>IFERROR(_xlfn.XLOOKUP($A368,Raw_Data!$B:$B,Raw_Data!$PE:$PE),"")</f>
        <v/>
      </c>
      <c r="W368" s="163" t="str">
        <f t="shared" si="23"/>
        <v/>
      </c>
      <c r="X368" s="155" t="str">
        <f>IFERROR(_xlfn.XLOOKUP($A368,Raw_Data!$B:$B,Raw_Data!$PB:$PB),"")</f>
        <v/>
      </c>
      <c r="Y368" s="155" t="str">
        <f>IFERROR(_xlfn.XLOOKUP($A368,Raw_Data!$B:$B,Raw_Data!$OU:$OU),"")</f>
        <v/>
      </c>
      <c r="Z368" s="155"/>
      <c r="AA368" s="155" t="str">
        <f>IFERROR(_xlfn.XLOOKUP($A368,Raw_Data!$B:$B,Raw_Data!$OU:$OU),"")</f>
        <v/>
      </c>
      <c r="AB368" s="155" t="str">
        <f>IFERROR(_xlfn.XLOOKUP($A368,Raw_Data!$B:$B,Raw_Data!$I:$I)/1000,"")</f>
        <v/>
      </c>
      <c r="AC368" s="164">
        <f>IFERROR(_xlfn.XLOOKUP($D368,'Modelling New'!$D:$D,'Modelling New'!$P:$P),"")</f>
        <v>4.790322580645161</v>
      </c>
      <c r="AD368" s="155">
        <f>IFERROR(_xlfn.XLOOKUP($D368,'Modelling New'!$D:$D,'Modelling New'!$T:$T)*1000,"")</f>
        <v>352764.41276400612</v>
      </c>
      <c r="AE368" s="165">
        <f>IFERROR(_xlfn.XLOOKUP($D368,'Modelling New'!$D:$D,'Modelling New'!$O:$O),"")</f>
        <v>0.80640665640816023</v>
      </c>
      <c r="AF368" s="165">
        <f>IFERROR(_xlfn.XLOOKUP($D368,'Modelling New'!$D:$D,'Modelling New'!$W:$W),"")</f>
        <v>0.16095616730727394</v>
      </c>
      <c r="AG368" s="165">
        <f>IFERROR(_xlfn.XLOOKUP($D368,'Modelling New'!$D:$D,'Modelling New'!AE:AE),"")</f>
        <v>0.99750000000000005</v>
      </c>
      <c r="AH368" s="165">
        <f>IFERROR(_xlfn.XLOOKUP($D368,'Modelling New'!$D:$D,'Modelling New'!AF:AF),"")</f>
        <v>0.99750000000000005</v>
      </c>
      <c r="AI368" s="156"/>
      <c r="AJ368" s="156"/>
      <c r="AK368" s="156"/>
      <c r="AL368" s="156"/>
      <c r="AM368" s="156"/>
      <c r="AN368" s="166"/>
      <c r="AO368" s="163"/>
      <c r="AP368" s="163"/>
      <c r="AQ368" s="163"/>
      <c r="AR368" s="155">
        <f>IFERROR(_xlfn.XLOOKUP(Table13[[#This Row],[Month Year]],Modelling[Month],Modelling[Bugt_Capacity]),"")</f>
        <v>91.32</v>
      </c>
      <c r="AS368" s="155"/>
    </row>
    <row r="369" spans="1:45" x14ac:dyDescent="0.35">
      <c r="A369" s="154">
        <f t="shared" si="22"/>
        <v>46112</v>
      </c>
      <c r="B369" s="155">
        <f>YEAR(Table13[[#This Row],[Date]])+IF(MONTH(Table13[[#This Row],[Date]])&gt;=4,1,0)</f>
        <v>2026</v>
      </c>
      <c r="C369" s="156">
        <f>YEAR(Table13[[#This Row],[Date]])</f>
        <v>2026</v>
      </c>
      <c r="D369" s="157">
        <f>Table13[[#This Row],[Date]]-DAY(Table13[[#This Row],[Date]])+1</f>
        <v>46082</v>
      </c>
      <c r="E369" s="156">
        <f t="shared" si="20"/>
        <v>31</v>
      </c>
      <c r="F369" s="158" t="str">
        <f>IFERROR(_xlfn.XLOOKUP($A369,Raw_Data!$B:$B,Raw_Data!$OV:$OV),"")</f>
        <v/>
      </c>
      <c r="G369" s="159" t="str">
        <f>IFERROR(_xlfn.XLOOKUP($A369,Raw_Data!$B:$B,Raw_Data!$OW:$OW),"")</f>
        <v/>
      </c>
      <c r="H369" s="159"/>
      <c r="I369" s="159" t="str">
        <f>IFERROR(_xlfn.XLOOKUP($A369,Raw_Data!$B:$B,Raw_Data!$OX:$OX),"")</f>
        <v/>
      </c>
      <c r="J369" s="159"/>
      <c r="K369" s="159" t="str">
        <f>IFERROR(_xlfn.XLOOKUP($A369,Raw_Data!$B:$B,Raw_Data!NN:NN),"")</f>
        <v/>
      </c>
      <c r="L369" s="159" t="str">
        <f>IFERROR(_xlfn.XLOOKUP($A369,Raw_Data!$B:$B,Raw_Data!OZ:OZ),"")</f>
        <v/>
      </c>
      <c r="M369" s="159" t="str">
        <f>IFERROR(_xlfn.XLOOKUP($A369,Raw_Data!$B:$B,Raw_Data!PA:PA),"")</f>
        <v/>
      </c>
      <c r="N369" s="159" t="str">
        <f>IFERROR(_xlfn.XLOOKUP($A369,Raw_Data!$B:$B,Raw_Data!NQ:NQ),"")</f>
        <v/>
      </c>
      <c r="O369" s="160" t="str">
        <f>IFERROR(1-(SUMIF(PA!$B:$B,$A369,PA!$AI:$AI)/($AA369+SUMIF(PA!$B:$B,$A369,PA!$AI:$AI))),"")</f>
        <v/>
      </c>
      <c r="P369" s="160"/>
      <c r="Q369" s="161"/>
      <c r="R369" s="160" t="str">
        <f>IFERROR(1-(SUMIF(GA!$C:$C,$A369,GA!$X:$X)/($AA369+SUMIF(GA!$C:$C,$A369,GA!$X:$X))),"")</f>
        <v/>
      </c>
      <c r="S369" s="156"/>
      <c r="T369" s="161"/>
      <c r="U369" s="162" t="str">
        <f t="shared" si="21"/>
        <v/>
      </c>
      <c r="V369" s="162" t="str">
        <f>IFERROR(_xlfn.XLOOKUP($A369,Raw_Data!$B:$B,Raw_Data!$PE:$PE),"")</f>
        <v/>
      </c>
      <c r="W369" s="163" t="str">
        <f t="shared" si="23"/>
        <v/>
      </c>
      <c r="X369" s="155" t="str">
        <f>IFERROR(_xlfn.XLOOKUP($A369,Raw_Data!$B:$B,Raw_Data!$PB:$PB),"")</f>
        <v/>
      </c>
      <c r="Y369" s="155" t="str">
        <f>IFERROR(_xlfn.XLOOKUP($A369,Raw_Data!$B:$B,Raw_Data!$OU:$OU),"")</f>
        <v/>
      </c>
      <c r="Z369" s="155"/>
      <c r="AA369" s="155" t="str">
        <f>IFERROR(_xlfn.XLOOKUP($A369,Raw_Data!$B:$B,Raw_Data!$OU:$OU),"")</f>
        <v/>
      </c>
      <c r="AB369" s="155" t="str">
        <f>IFERROR(_xlfn.XLOOKUP($A369,Raw_Data!$B:$B,Raw_Data!$I:$I)/1000,"")</f>
        <v/>
      </c>
      <c r="AC369" s="164">
        <f>IFERROR(_xlfn.XLOOKUP($D369,'Modelling New'!$D:$D,'Modelling New'!$P:$P),"")</f>
        <v>4.790322580645161</v>
      </c>
      <c r="AD369" s="155">
        <f>IFERROR(_xlfn.XLOOKUP($D369,'Modelling New'!$D:$D,'Modelling New'!$T:$T)*1000,"")</f>
        <v>352764.41276400612</v>
      </c>
      <c r="AE369" s="165">
        <f>IFERROR(_xlfn.XLOOKUP($D369,'Modelling New'!$D:$D,'Modelling New'!$O:$O),"")</f>
        <v>0.80640665640816023</v>
      </c>
      <c r="AF369" s="165">
        <f>IFERROR(_xlfn.XLOOKUP($D369,'Modelling New'!$D:$D,'Modelling New'!$W:$W),"")</f>
        <v>0.16095616730727394</v>
      </c>
      <c r="AG369" s="165">
        <f>IFERROR(_xlfn.XLOOKUP($D369,'Modelling New'!$D:$D,'Modelling New'!AE:AE),"")</f>
        <v>0.99750000000000005</v>
      </c>
      <c r="AH369" s="165">
        <f>IFERROR(_xlfn.XLOOKUP($D369,'Modelling New'!$D:$D,'Modelling New'!AF:AF),"")</f>
        <v>0.99750000000000005</v>
      </c>
      <c r="AI369" s="156"/>
      <c r="AJ369" s="156"/>
      <c r="AK369" s="156"/>
      <c r="AL369" s="156"/>
      <c r="AM369" s="156"/>
      <c r="AN369" s="166"/>
      <c r="AO369" s="163"/>
      <c r="AP369" s="163"/>
      <c r="AQ369" s="163"/>
      <c r="AR369" s="155">
        <f>IFERROR(_xlfn.XLOOKUP(Table13[[#This Row],[Month Year]],Modelling[Month],Modelling[Bugt_Capacity]),"")</f>
        <v>91.32</v>
      </c>
      <c r="AS369" s="155"/>
    </row>
  </sheetData>
  <sheetProtection algorithmName="SHA-512" hashValue="6hIeF3SFRF5z27JifowYhsABh5wyA2pj+9GxNt1e+jmmohwKWMjvcg8785lhFSOBdboFC7cmRFNnoaqHq33upw==" saltValue="iOYmLPBtGOuXxgGh6zrctg==" spinCount="100000" sheet="1" objects="1" scenario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624"/>
  <sheetViews>
    <sheetView topLeftCell="A2" workbookViewId="0">
      <pane xSplit="2" ySplit="1" topLeftCell="T606" activePane="bottomRight" state="frozen"/>
      <selection pane="topRight" activeCell="C2" sqref="C2"/>
      <selection pane="bottomLeft" activeCell="A3" sqref="A3"/>
      <selection pane="bottomRight" activeCell="Y624" sqref="Y624"/>
    </sheetView>
  </sheetViews>
  <sheetFormatPr defaultRowHeight="14.5" x14ac:dyDescent="0.35"/>
  <cols>
    <col min="1" max="1" width="13.453125" customWidth="1"/>
    <col min="2" max="2" width="11.453125" customWidth="1"/>
    <col min="3" max="6" width="13.453125" customWidth="1"/>
    <col min="7" max="7" width="10.81640625" style="1" customWidth="1"/>
    <col min="8" max="8" width="8.81640625" style="1"/>
    <col min="10" max="11" width="13.453125" customWidth="1"/>
    <col min="12" max="13" width="11.54296875" bestFit="1" customWidth="1"/>
    <col min="14" max="23" width="13.453125" customWidth="1"/>
    <col min="24" max="24" width="23.1796875" customWidth="1"/>
    <col min="25" max="25" width="56.453125" bestFit="1" customWidth="1"/>
    <col min="26" max="26" width="48.453125" customWidth="1"/>
  </cols>
  <sheetData>
    <row r="1" spans="1:25" hidden="1" x14ac:dyDescent="0.35">
      <c r="W1" s="1"/>
    </row>
    <row r="2" spans="1:25" s="13" customFormat="1" ht="26" x14ac:dyDescent="0.35">
      <c r="A2" s="106" t="s">
        <v>7</v>
      </c>
      <c r="B2" s="107" t="s">
        <v>56</v>
      </c>
      <c r="C2" s="106" t="s">
        <v>100</v>
      </c>
      <c r="D2" s="106" t="s">
        <v>101</v>
      </c>
      <c r="E2" s="106" t="s">
        <v>102</v>
      </c>
      <c r="F2" s="106" t="s">
        <v>103</v>
      </c>
      <c r="G2" s="106" t="s">
        <v>59</v>
      </c>
      <c r="H2" s="106" t="s">
        <v>37</v>
      </c>
      <c r="I2" s="106" t="s">
        <v>104</v>
      </c>
      <c r="J2" s="106" t="s">
        <v>105</v>
      </c>
      <c r="K2" s="106" t="s">
        <v>106</v>
      </c>
      <c r="L2" s="106" t="s">
        <v>107</v>
      </c>
      <c r="M2" s="106" t="s">
        <v>108</v>
      </c>
      <c r="N2" s="106" t="s">
        <v>109</v>
      </c>
      <c r="O2" s="106" t="s">
        <v>110</v>
      </c>
      <c r="P2" s="106" t="s">
        <v>111</v>
      </c>
      <c r="Q2" s="106" t="s">
        <v>112</v>
      </c>
      <c r="R2" s="106" t="s">
        <v>113</v>
      </c>
      <c r="S2" s="106" t="s">
        <v>114</v>
      </c>
      <c r="T2" s="106" t="s">
        <v>115</v>
      </c>
      <c r="U2" s="106" t="s">
        <v>116</v>
      </c>
      <c r="V2" s="106" t="s">
        <v>117</v>
      </c>
      <c r="W2" s="106" t="s">
        <v>118</v>
      </c>
      <c r="X2" s="106" t="s">
        <v>119</v>
      </c>
      <c r="Y2" s="106" t="s">
        <v>120</v>
      </c>
    </row>
    <row r="3" spans="1:25" x14ac:dyDescent="0.35">
      <c r="A3" s="108">
        <v>1</v>
      </c>
      <c r="B3" s="110">
        <v>45200</v>
      </c>
      <c r="C3" s="115">
        <f>YEAR(GC_17[[#This Row],[Date]])+IF(MONTH(GC_17[[#This Row],[Date]])&gt;=4,1,0)</f>
        <v>2024</v>
      </c>
      <c r="D3" s="116">
        <f>YEAR(GC_17[[#This Row],[Date]])</f>
        <v>2023</v>
      </c>
      <c r="E3" s="108" t="s">
        <v>121</v>
      </c>
      <c r="F3" s="108" t="s">
        <v>121</v>
      </c>
      <c r="G3" s="109" t="str">
        <f>TEXT(GC_17[[#This Row],[Date]],"mmm-yy")</f>
        <v>Oct-23</v>
      </c>
      <c r="H3" s="109">
        <f>DAY(EOMONTH(GC_17[[#This Row],[Month Year]],0))</f>
        <v>31</v>
      </c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">
        <f>SUM(GC_17[[#This Row],[Blk1]:[Blk12]])</f>
        <v>0</v>
      </c>
      <c r="X3" s="108"/>
      <c r="Y3" s="111"/>
    </row>
    <row r="4" spans="1:25" x14ac:dyDescent="0.35">
      <c r="A4" s="112">
        <v>2</v>
      </c>
      <c r="B4" s="110">
        <f>B3+1</f>
        <v>45201</v>
      </c>
      <c r="C4" s="115">
        <f>YEAR(GC_17[[#This Row],[Date]])+IF(MONTH(GC_17[[#This Row],[Date]])&gt;=4,1,0)</f>
        <v>2024</v>
      </c>
      <c r="D4" s="116">
        <f>YEAR(GC_17[[#This Row],[Date]])</f>
        <v>2023</v>
      </c>
      <c r="E4" s="108" t="s">
        <v>121</v>
      </c>
      <c r="F4" s="108" t="s">
        <v>121</v>
      </c>
      <c r="G4" s="109" t="str">
        <f>TEXT(GC_17[[#This Row],[Date]],"mmm-yy")</f>
        <v>Oct-23</v>
      </c>
      <c r="H4" s="109">
        <f>DAY(EOMONTH(GC_17[[#This Row],[Month Year]],0))</f>
        <v>31</v>
      </c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">
        <f>SUM(GC_17[[#This Row],[Blk1]:[Blk12]])</f>
        <v>0</v>
      </c>
      <c r="X4" s="112"/>
      <c r="Y4" s="111"/>
    </row>
    <row r="5" spans="1:25" x14ac:dyDescent="0.35">
      <c r="A5" s="112">
        <v>3</v>
      </c>
      <c r="B5" s="110">
        <f t="shared" ref="B5:B68" si="0">B4+1</f>
        <v>45202</v>
      </c>
      <c r="C5" s="115">
        <f>YEAR(GC_17[[#This Row],[Date]])+IF(MONTH(GC_17[[#This Row],[Date]])&gt;=4,1,0)</f>
        <v>2024</v>
      </c>
      <c r="D5" s="116">
        <f>YEAR(GC_17[[#This Row],[Date]])</f>
        <v>2023</v>
      </c>
      <c r="E5" s="108" t="s">
        <v>121</v>
      </c>
      <c r="F5" s="108" t="s">
        <v>121</v>
      </c>
      <c r="G5" s="109" t="str">
        <f>TEXT(GC_17[[#This Row],[Date]],"mmm-yy")</f>
        <v>Oct-23</v>
      </c>
      <c r="H5" s="109">
        <f>DAY(EOMONTH(GC_17[[#This Row],[Month Year]],0))</f>
        <v>31</v>
      </c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">
        <f>SUM(GC_17[[#This Row],[Blk1]:[Blk12]])</f>
        <v>0</v>
      </c>
      <c r="X5" s="112"/>
      <c r="Y5" s="112"/>
    </row>
    <row r="6" spans="1:25" x14ac:dyDescent="0.35">
      <c r="A6" s="112">
        <v>4</v>
      </c>
      <c r="B6" s="110">
        <f t="shared" si="0"/>
        <v>45203</v>
      </c>
      <c r="C6" s="115">
        <f>YEAR(GC_17[[#This Row],[Date]])+IF(MONTH(GC_17[[#This Row],[Date]])&gt;=4,1,0)</f>
        <v>2024</v>
      </c>
      <c r="D6" s="116">
        <f>YEAR(GC_17[[#This Row],[Date]])</f>
        <v>2023</v>
      </c>
      <c r="E6" s="108" t="s">
        <v>121</v>
      </c>
      <c r="F6" s="108" t="s">
        <v>121</v>
      </c>
      <c r="G6" s="109" t="str">
        <f>TEXT(GC_17[[#This Row],[Date]],"mmm-yy")</f>
        <v>Oct-23</v>
      </c>
      <c r="H6" s="109">
        <f>DAY(EOMONTH(GC_17[[#This Row],[Month Year]],0))</f>
        <v>31</v>
      </c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">
        <f>SUM(GC_17[[#This Row],[Blk1]:[Blk12]])</f>
        <v>0</v>
      </c>
      <c r="X6" s="112"/>
      <c r="Y6" s="112"/>
    </row>
    <row r="7" spans="1:25" x14ac:dyDescent="0.35">
      <c r="A7" s="112">
        <v>5</v>
      </c>
      <c r="B7" s="110">
        <f t="shared" si="0"/>
        <v>45204</v>
      </c>
      <c r="C7" s="115">
        <f>YEAR(GC_17[[#This Row],[Date]])+IF(MONTH(GC_17[[#This Row],[Date]])&gt;=4,1,0)</f>
        <v>2024</v>
      </c>
      <c r="D7" s="116">
        <f>YEAR(GC_17[[#This Row],[Date]])</f>
        <v>2023</v>
      </c>
      <c r="E7" s="108" t="s">
        <v>121</v>
      </c>
      <c r="F7" s="108" t="s">
        <v>121</v>
      </c>
      <c r="G7" s="109" t="str">
        <f>TEXT(GC_17[[#This Row],[Date]],"mmm-yy")</f>
        <v>Oct-23</v>
      </c>
      <c r="H7" s="109">
        <f>DAY(EOMONTH(GC_17[[#This Row],[Month Year]],0))</f>
        <v>31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">
        <f>SUM(GC_17[[#This Row],[Blk1]:[Blk12]])</f>
        <v>0</v>
      </c>
      <c r="X7" s="112"/>
      <c r="Y7" s="112"/>
    </row>
    <row r="8" spans="1:25" x14ac:dyDescent="0.35">
      <c r="A8" s="112">
        <v>6</v>
      </c>
      <c r="B8" s="110">
        <f t="shared" si="0"/>
        <v>45205</v>
      </c>
      <c r="C8" s="115">
        <f>YEAR(GC_17[[#This Row],[Date]])+IF(MONTH(GC_17[[#This Row],[Date]])&gt;=4,1,0)</f>
        <v>2024</v>
      </c>
      <c r="D8" s="116">
        <f>YEAR(GC_17[[#This Row],[Date]])</f>
        <v>2023</v>
      </c>
      <c r="E8" s="108" t="s">
        <v>121</v>
      </c>
      <c r="F8" s="108" t="s">
        <v>121</v>
      </c>
      <c r="G8" s="109" t="str">
        <f>TEXT(GC_17[[#This Row],[Date]],"mmm-yy")</f>
        <v>Oct-23</v>
      </c>
      <c r="H8" s="109">
        <f>DAY(EOMONTH(GC_17[[#This Row],[Month Year]],0))</f>
        <v>31</v>
      </c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">
        <f>SUM(GC_17[[#This Row],[Blk1]:[Blk12]])</f>
        <v>0</v>
      </c>
      <c r="X8" s="112"/>
      <c r="Y8" s="112"/>
    </row>
    <row r="9" spans="1:25" x14ac:dyDescent="0.35">
      <c r="A9" s="112">
        <v>7</v>
      </c>
      <c r="B9" s="110">
        <f t="shared" si="0"/>
        <v>45206</v>
      </c>
      <c r="C9" s="115">
        <f>YEAR(GC_17[[#This Row],[Date]])+IF(MONTH(GC_17[[#This Row],[Date]])&gt;=4,1,0)</f>
        <v>2024</v>
      </c>
      <c r="D9" s="116">
        <f>YEAR(GC_17[[#This Row],[Date]])</f>
        <v>2023</v>
      </c>
      <c r="E9" s="108" t="s">
        <v>121</v>
      </c>
      <c r="F9" s="108" t="s">
        <v>121</v>
      </c>
      <c r="G9" s="109" t="str">
        <f>TEXT(GC_17[[#This Row],[Date]],"mmm-yy")</f>
        <v>Oct-23</v>
      </c>
      <c r="H9" s="109">
        <f>DAY(EOMONTH(GC_17[[#This Row],[Month Year]],0))</f>
        <v>31</v>
      </c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">
        <f>SUM(GC_17[[#This Row],[Blk1]:[Blk12]])</f>
        <v>0</v>
      </c>
      <c r="X9" s="112"/>
      <c r="Y9" s="112"/>
    </row>
    <row r="10" spans="1:25" x14ac:dyDescent="0.35">
      <c r="A10" s="112">
        <v>8</v>
      </c>
      <c r="B10" s="110">
        <f t="shared" si="0"/>
        <v>45207</v>
      </c>
      <c r="C10" s="115">
        <f>YEAR(GC_17[[#This Row],[Date]])+IF(MONTH(GC_17[[#This Row],[Date]])&gt;=4,1,0)</f>
        <v>2024</v>
      </c>
      <c r="D10" s="116">
        <f>YEAR(GC_17[[#This Row],[Date]])</f>
        <v>2023</v>
      </c>
      <c r="E10" s="108" t="s">
        <v>121</v>
      </c>
      <c r="F10" s="108" t="s">
        <v>121</v>
      </c>
      <c r="G10" s="109" t="str">
        <f>TEXT(GC_17[[#This Row],[Date]],"mmm-yy")</f>
        <v>Oct-23</v>
      </c>
      <c r="H10" s="109">
        <f>DAY(EOMONTH(GC_17[[#This Row],[Month Year]],0))</f>
        <v>31</v>
      </c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">
        <f>SUM(GC_17[[#This Row],[Blk1]:[Blk12]])</f>
        <v>0</v>
      </c>
      <c r="X10" s="112"/>
      <c r="Y10" s="112"/>
    </row>
    <row r="11" spans="1:25" x14ac:dyDescent="0.35">
      <c r="A11" s="112">
        <v>9</v>
      </c>
      <c r="B11" s="110">
        <f t="shared" si="0"/>
        <v>45208</v>
      </c>
      <c r="C11" s="115">
        <f>YEAR(GC_17[[#This Row],[Date]])+IF(MONTH(GC_17[[#This Row],[Date]])&gt;=4,1,0)</f>
        <v>2024</v>
      </c>
      <c r="D11" s="116">
        <f>YEAR(GC_17[[#This Row],[Date]])</f>
        <v>2023</v>
      </c>
      <c r="E11" s="108" t="s">
        <v>121</v>
      </c>
      <c r="F11" s="108" t="s">
        <v>121</v>
      </c>
      <c r="G11" s="109" t="str">
        <f>TEXT(GC_17[[#This Row],[Date]],"mmm-yy")</f>
        <v>Oct-23</v>
      </c>
      <c r="H11" s="109">
        <f>DAY(EOMONTH(GC_17[[#This Row],[Month Year]],0))</f>
        <v>31</v>
      </c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">
        <f>SUM(GC_17[[#This Row],[Blk1]:[Blk12]])</f>
        <v>0</v>
      </c>
      <c r="X11" s="112"/>
      <c r="Y11" s="112"/>
    </row>
    <row r="12" spans="1:25" x14ac:dyDescent="0.35">
      <c r="A12" s="112">
        <v>10</v>
      </c>
      <c r="B12" s="110">
        <f t="shared" si="0"/>
        <v>45209</v>
      </c>
      <c r="C12" s="115">
        <f>YEAR(GC_17[[#This Row],[Date]])+IF(MONTH(GC_17[[#This Row],[Date]])&gt;=4,1,0)</f>
        <v>2024</v>
      </c>
      <c r="D12" s="116">
        <f>YEAR(GC_17[[#This Row],[Date]])</f>
        <v>2023</v>
      </c>
      <c r="E12" s="108" t="s">
        <v>121</v>
      </c>
      <c r="F12" s="108" t="s">
        <v>121</v>
      </c>
      <c r="G12" s="109" t="str">
        <f>TEXT(GC_17[[#This Row],[Date]],"mmm-yy")</f>
        <v>Oct-23</v>
      </c>
      <c r="H12" s="109">
        <f>DAY(EOMONTH(GC_17[[#This Row],[Month Year]],0))</f>
        <v>31</v>
      </c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">
        <f>SUM(GC_17[[#This Row],[Blk1]:[Blk12]])</f>
        <v>0</v>
      </c>
      <c r="X12" s="112"/>
      <c r="Y12" s="112"/>
    </row>
    <row r="13" spans="1:25" x14ac:dyDescent="0.35">
      <c r="A13" s="112">
        <v>11</v>
      </c>
      <c r="B13" s="110">
        <f t="shared" si="0"/>
        <v>45210</v>
      </c>
      <c r="C13" s="115">
        <f>YEAR(GC_17[[#This Row],[Date]])+IF(MONTH(GC_17[[#This Row],[Date]])&gt;=4,1,0)</f>
        <v>2024</v>
      </c>
      <c r="D13" s="116">
        <f>YEAR(GC_17[[#This Row],[Date]])</f>
        <v>2023</v>
      </c>
      <c r="E13" s="108" t="s">
        <v>121</v>
      </c>
      <c r="F13" s="108" t="s">
        <v>121</v>
      </c>
      <c r="G13" s="109" t="str">
        <f>TEXT(GC_17[[#This Row],[Date]],"mmm-yy")</f>
        <v>Oct-23</v>
      </c>
      <c r="H13" s="109">
        <f>DAY(EOMONTH(GC_17[[#This Row],[Month Year]],0))</f>
        <v>31</v>
      </c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">
        <f>SUM(GC_17[[#This Row],[Blk1]:[Blk12]])</f>
        <v>0</v>
      </c>
      <c r="X13" s="112"/>
      <c r="Y13" s="112"/>
    </row>
    <row r="14" spans="1:25" x14ac:dyDescent="0.35">
      <c r="A14" s="112">
        <v>12</v>
      </c>
      <c r="B14" s="110">
        <f t="shared" si="0"/>
        <v>45211</v>
      </c>
      <c r="C14" s="115">
        <f>YEAR(GC_17[[#This Row],[Date]])+IF(MONTH(GC_17[[#This Row],[Date]])&gt;=4,1,0)</f>
        <v>2024</v>
      </c>
      <c r="D14" s="116">
        <f>YEAR(GC_17[[#This Row],[Date]])</f>
        <v>2023</v>
      </c>
      <c r="E14" s="108" t="s">
        <v>121</v>
      </c>
      <c r="F14" s="108" t="s">
        <v>121</v>
      </c>
      <c r="G14" s="109" t="str">
        <f>TEXT(GC_17[[#This Row],[Date]],"mmm-yy")</f>
        <v>Oct-23</v>
      </c>
      <c r="H14" s="109">
        <f>DAY(EOMONTH(GC_17[[#This Row],[Month Year]],0))</f>
        <v>31</v>
      </c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">
        <f>SUM(GC_17[[#This Row],[Blk1]:[Blk12]])</f>
        <v>0</v>
      </c>
      <c r="X14" s="112"/>
      <c r="Y14" s="112"/>
    </row>
    <row r="15" spans="1:25" x14ac:dyDescent="0.35">
      <c r="A15" s="112">
        <v>13</v>
      </c>
      <c r="B15" s="110">
        <f t="shared" si="0"/>
        <v>45212</v>
      </c>
      <c r="C15" s="115">
        <f>YEAR(GC_17[[#This Row],[Date]])+IF(MONTH(GC_17[[#This Row],[Date]])&gt;=4,1,0)</f>
        <v>2024</v>
      </c>
      <c r="D15" s="116">
        <f>YEAR(GC_17[[#This Row],[Date]])</f>
        <v>2023</v>
      </c>
      <c r="E15" s="108" t="s">
        <v>121</v>
      </c>
      <c r="F15" s="108" t="s">
        <v>121</v>
      </c>
      <c r="G15" s="109" t="str">
        <f>TEXT(GC_17[[#This Row],[Date]],"mmm-yy")</f>
        <v>Oct-23</v>
      </c>
      <c r="H15" s="109">
        <f>DAY(EOMONTH(GC_17[[#This Row],[Month Year]],0))</f>
        <v>31</v>
      </c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">
        <f>SUM(GC_17[[#This Row],[Blk1]:[Blk12]])</f>
        <v>0</v>
      </c>
      <c r="X15" s="112"/>
      <c r="Y15" s="112"/>
    </row>
    <row r="16" spans="1:25" x14ac:dyDescent="0.35">
      <c r="A16" s="112">
        <v>14</v>
      </c>
      <c r="B16" s="110">
        <f t="shared" si="0"/>
        <v>45213</v>
      </c>
      <c r="C16" s="115">
        <f>YEAR(GC_17[[#This Row],[Date]])+IF(MONTH(GC_17[[#This Row],[Date]])&gt;=4,1,0)</f>
        <v>2024</v>
      </c>
      <c r="D16" s="116">
        <f>YEAR(GC_17[[#This Row],[Date]])</f>
        <v>2023</v>
      </c>
      <c r="E16" s="108" t="s">
        <v>121</v>
      </c>
      <c r="F16" s="108" t="s">
        <v>121</v>
      </c>
      <c r="G16" s="109" t="str">
        <f>TEXT(GC_17[[#This Row],[Date]],"mmm-yy")</f>
        <v>Oct-23</v>
      </c>
      <c r="H16" s="109">
        <f>DAY(EOMONTH(GC_17[[#This Row],[Month Year]],0))</f>
        <v>31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">
        <f>SUM(GC_17[[#This Row],[Blk1]:[Blk12]])</f>
        <v>0</v>
      </c>
      <c r="X16" s="112"/>
      <c r="Y16" s="112"/>
    </row>
    <row r="17" spans="1:25" x14ac:dyDescent="0.35">
      <c r="A17" s="112">
        <v>15</v>
      </c>
      <c r="B17" s="110">
        <f t="shared" si="0"/>
        <v>45214</v>
      </c>
      <c r="C17" s="115">
        <f>YEAR(GC_17[[#This Row],[Date]])+IF(MONTH(GC_17[[#This Row],[Date]])&gt;=4,1,0)</f>
        <v>2024</v>
      </c>
      <c r="D17" s="116">
        <f>YEAR(GC_17[[#This Row],[Date]])</f>
        <v>2023</v>
      </c>
      <c r="E17" s="108" t="s">
        <v>121</v>
      </c>
      <c r="F17" s="108" t="s">
        <v>121</v>
      </c>
      <c r="G17" s="109" t="str">
        <f>TEXT(GC_17[[#This Row],[Date]],"mmm-yy")</f>
        <v>Oct-23</v>
      </c>
      <c r="H17" s="109">
        <f>DAY(EOMONTH(GC_17[[#This Row],[Month Year]],0))</f>
        <v>31</v>
      </c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">
        <f>SUM(GC_17[[#This Row],[Blk1]:[Blk12]])</f>
        <v>0</v>
      </c>
      <c r="X17" s="112"/>
      <c r="Y17" s="112"/>
    </row>
    <row r="18" spans="1:25" x14ac:dyDescent="0.35">
      <c r="A18" s="112">
        <v>16</v>
      </c>
      <c r="B18" s="110">
        <f t="shared" si="0"/>
        <v>45215</v>
      </c>
      <c r="C18" s="115">
        <f>YEAR(GC_17[[#This Row],[Date]])+IF(MONTH(GC_17[[#This Row],[Date]])&gt;=4,1,0)</f>
        <v>2024</v>
      </c>
      <c r="D18" s="116">
        <f>YEAR(GC_17[[#This Row],[Date]])</f>
        <v>2023</v>
      </c>
      <c r="E18" s="108" t="s">
        <v>121</v>
      </c>
      <c r="F18" s="108" t="s">
        <v>121</v>
      </c>
      <c r="G18" s="109" t="str">
        <f>TEXT(GC_17[[#This Row],[Date]],"mmm-yy")</f>
        <v>Oct-23</v>
      </c>
      <c r="H18" s="109">
        <f>DAY(EOMONTH(GC_17[[#This Row],[Month Year]],0))</f>
        <v>31</v>
      </c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">
        <f>SUM(GC_17[[#This Row],[Blk1]:[Blk12]])</f>
        <v>0</v>
      </c>
      <c r="X18" s="112"/>
      <c r="Y18" s="112"/>
    </row>
    <row r="19" spans="1:25" x14ac:dyDescent="0.35">
      <c r="A19" s="112">
        <v>17</v>
      </c>
      <c r="B19" s="110">
        <f t="shared" si="0"/>
        <v>45216</v>
      </c>
      <c r="C19" s="115">
        <f>YEAR(GC_17[[#This Row],[Date]])+IF(MONTH(GC_17[[#This Row],[Date]])&gt;=4,1,0)</f>
        <v>2024</v>
      </c>
      <c r="D19" s="116">
        <f>YEAR(GC_17[[#This Row],[Date]])</f>
        <v>2023</v>
      </c>
      <c r="E19" s="108" t="s">
        <v>121</v>
      </c>
      <c r="F19" s="108" t="s">
        <v>121</v>
      </c>
      <c r="G19" s="109" t="str">
        <f>TEXT(GC_17[[#This Row],[Date]],"mmm-yy")</f>
        <v>Oct-23</v>
      </c>
      <c r="H19" s="109">
        <f>DAY(EOMONTH(GC_17[[#This Row],[Month Year]],0))</f>
        <v>31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">
        <f>SUM(GC_17[[#This Row],[Blk1]:[Blk12]])</f>
        <v>0</v>
      </c>
      <c r="X19" s="112"/>
      <c r="Y19" s="112"/>
    </row>
    <row r="20" spans="1:25" x14ac:dyDescent="0.35">
      <c r="A20" s="112">
        <v>18</v>
      </c>
      <c r="B20" s="110">
        <f t="shared" si="0"/>
        <v>45217</v>
      </c>
      <c r="C20" s="115">
        <f>YEAR(GC_17[[#This Row],[Date]])+IF(MONTH(GC_17[[#This Row],[Date]])&gt;=4,1,0)</f>
        <v>2024</v>
      </c>
      <c r="D20" s="116">
        <f>YEAR(GC_17[[#This Row],[Date]])</f>
        <v>2023</v>
      </c>
      <c r="E20" s="108" t="s">
        <v>121</v>
      </c>
      <c r="F20" s="108" t="s">
        <v>121</v>
      </c>
      <c r="G20" s="109" t="str">
        <f>TEXT(GC_17[[#This Row],[Date]],"mmm-yy")</f>
        <v>Oct-23</v>
      </c>
      <c r="H20" s="109">
        <f>DAY(EOMONTH(GC_17[[#This Row],[Month Year]],0))</f>
        <v>31</v>
      </c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">
        <f>SUM(GC_17[[#This Row],[Blk1]:[Blk12]])</f>
        <v>0</v>
      </c>
      <c r="X20" s="112"/>
      <c r="Y20" s="112"/>
    </row>
    <row r="21" spans="1:25" x14ac:dyDescent="0.35">
      <c r="A21" s="112">
        <v>19</v>
      </c>
      <c r="B21" s="110">
        <f t="shared" si="0"/>
        <v>45218</v>
      </c>
      <c r="C21" s="115">
        <f>YEAR(GC_17[[#This Row],[Date]])+IF(MONTH(GC_17[[#This Row],[Date]])&gt;=4,1,0)</f>
        <v>2024</v>
      </c>
      <c r="D21" s="116">
        <f>YEAR(GC_17[[#This Row],[Date]])</f>
        <v>2023</v>
      </c>
      <c r="E21" s="108" t="s">
        <v>121</v>
      </c>
      <c r="F21" s="108" t="s">
        <v>121</v>
      </c>
      <c r="G21" s="109" t="str">
        <f>TEXT(GC_17[[#This Row],[Date]],"mmm-yy")</f>
        <v>Oct-23</v>
      </c>
      <c r="H21" s="109">
        <f>DAY(EOMONTH(GC_17[[#This Row],[Month Year]],0))</f>
        <v>31</v>
      </c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">
        <f>SUM(GC_17[[#This Row],[Blk1]:[Blk12]])</f>
        <v>0</v>
      </c>
      <c r="X21" s="112"/>
      <c r="Y21" s="112"/>
    </row>
    <row r="22" spans="1:25" x14ac:dyDescent="0.35">
      <c r="A22" s="112">
        <v>20</v>
      </c>
      <c r="B22" s="110">
        <f t="shared" si="0"/>
        <v>45219</v>
      </c>
      <c r="C22" s="115">
        <f>YEAR(GC_17[[#This Row],[Date]])+IF(MONTH(GC_17[[#This Row],[Date]])&gt;=4,1,0)</f>
        <v>2024</v>
      </c>
      <c r="D22" s="116">
        <f>YEAR(GC_17[[#This Row],[Date]])</f>
        <v>2023</v>
      </c>
      <c r="E22" s="108" t="s">
        <v>121</v>
      </c>
      <c r="F22" s="108" t="s">
        <v>121</v>
      </c>
      <c r="G22" s="109" t="str">
        <f>TEXT(GC_17[[#This Row],[Date]],"mmm-yy")</f>
        <v>Oct-23</v>
      </c>
      <c r="H22" s="109">
        <f>DAY(EOMONTH(GC_17[[#This Row],[Month Year]],0))</f>
        <v>31</v>
      </c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">
        <f>SUM(GC_17[[#This Row],[Blk1]:[Blk12]])</f>
        <v>0</v>
      </c>
      <c r="X22" s="112"/>
      <c r="Y22" s="112"/>
    </row>
    <row r="23" spans="1:25" x14ac:dyDescent="0.35">
      <c r="A23" s="112">
        <v>21</v>
      </c>
      <c r="B23" s="110">
        <f t="shared" si="0"/>
        <v>45220</v>
      </c>
      <c r="C23" s="115">
        <f>YEAR(GC_17[[#This Row],[Date]])+IF(MONTH(GC_17[[#This Row],[Date]])&gt;=4,1,0)</f>
        <v>2024</v>
      </c>
      <c r="D23" s="116">
        <f>YEAR(GC_17[[#This Row],[Date]])</f>
        <v>2023</v>
      </c>
      <c r="E23" s="108" t="s">
        <v>121</v>
      </c>
      <c r="F23" s="108" t="s">
        <v>121</v>
      </c>
      <c r="G23" s="109" t="str">
        <f>TEXT(GC_17[[#This Row],[Date]],"mmm-yy")</f>
        <v>Oct-23</v>
      </c>
      <c r="H23" s="109">
        <f>DAY(EOMONTH(GC_17[[#This Row],[Month Year]],0))</f>
        <v>31</v>
      </c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">
        <f>SUM(GC_17[[#This Row],[Blk1]:[Blk12]])</f>
        <v>0</v>
      </c>
      <c r="X23" s="112"/>
      <c r="Y23" s="112"/>
    </row>
    <row r="24" spans="1:25" x14ac:dyDescent="0.35">
      <c r="A24" s="112">
        <v>22</v>
      </c>
      <c r="B24" s="110">
        <f t="shared" si="0"/>
        <v>45221</v>
      </c>
      <c r="C24" s="115">
        <f>YEAR(GC_17[[#This Row],[Date]])+IF(MONTH(GC_17[[#This Row],[Date]])&gt;=4,1,0)</f>
        <v>2024</v>
      </c>
      <c r="D24" s="116">
        <f>YEAR(GC_17[[#This Row],[Date]])</f>
        <v>2023</v>
      </c>
      <c r="E24" s="108" t="s">
        <v>121</v>
      </c>
      <c r="F24" s="108" t="s">
        <v>121</v>
      </c>
      <c r="G24" s="109" t="str">
        <f>TEXT(GC_17[[#This Row],[Date]],"mmm-yy")</f>
        <v>Oct-23</v>
      </c>
      <c r="H24" s="109">
        <f>DAY(EOMONTH(GC_17[[#This Row],[Month Year]],0))</f>
        <v>31</v>
      </c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">
        <f>SUM(GC_17[[#This Row],[Blk1]:[Blk12]])</f>
        <v>0</v>
      </c>
      <c r="X24" s="112"/>
      <c r="Y24" s="112"/>
    </row>
    <row r="25" spans="1:25" x14ac:dyDescent="0.35">
      <c r="A25" s="112">
        <v>23</v>
      </c>
      <c r="B25" s="110">
        <f t="shared" si="0"/>
        <v>45222</v>
      </c>
      <c r="C25" s="115">
        <f>YEAR(GC_17[[#This Row],[Date]])+IF(MONTH(GC_17[[#This Row],[Date]])&gt;=4,1,0)</f>
        <v>2024</v>
      </c>
      <c r="D25" s="116">
        <f>YEAR(GC_17[[#This Row],[Date]])</f>
        <v>2023</v>
      </c>
      <c r="E25" s="108" t="s">
        <v>121</v>
      </c>
      <c r="F25" s="108" t="s">
        <v>121</v>
      </c>
      <c r="G25" s="109" t="str">
        <f>TEXT(GC_17[[#This Row],[Date]],"mmm-yy")</f>
        <v>Oct-23</v>
      </c>
      <c r="H25" s="109">
        <f>DAY(EOMONTH(GC_17[[#This Row],[Month Year]],0))</f>
        <v>31</v>
      </c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">
        <f>SUM(GC_17[[#This Row],[Blk1]:[Blk12]])</f>
        <v>0</v>
      </c>
      <c r="X25" s="112"/>
      <c r="Y25" s="112"/>
    </row>
    <row r="26" spans="1:25" x14ac:dyDescent="0.35">
      <c r="A26" s="112">
        <v>24</v>
      </c>
      <c r="B26" s="110">
        <f t="shared" si="0"/>
        <v>45223</v>
      </c>
      <c r="C26" s="115">
        <f>YEAR(GC_17[[#This Row],[Date]])+IF(MONTH(GC_17[[#This Row],[Date]])&gt;=4,1,0)</f>
        <v>2024</v>
      </c>
      <c r="D26" s="116">
        <f>YEAR(GC_17[[#This Row],[Date]])</f>
        <v>2023</v>
      </c>
      <c r="E26" s="108" t="s">
        <v>121</v>
      </c>
      <c r="F26" s="108" t="s">
        <v>121</v>
      </c>
      <c r="G26" s="109" t="str">
        <f>TEXT(GC_17[[#This Row],[Date]],"mmm-yy")</f>
        <v>Oct-23</v>
      </c>
      <c r="H26" s="109">
        <f>DAY(EOMONTH(GC_17[[#This Row],[Month Year]],0))</f>
        <v>31</v>
      </c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">
        <f>SUM(GC_17[[#This Row],[Blk1]:[Blk12]])</f>
        <v>0</v>
      </c>
      <c r="X26" s="112"/>
      <c r="Y26" s="112"/>
    </row>
    <row r="27" spans="1:25" x14ac:dyDescent="0.35">
      <c r="A27" s="112">
        <v>25</v>
      </c>
      <c r="B27" s="110">
        <f t="shared" si="0"/>
        <v>45224</v>
      </c>
      <c r="C27" s="115">
        <f>YEAR(GC_17[[#This Row],[Date]])+IF(MONTH(GC_17[[#This Row],[Date]])&gt;=4,1,0)</f>
        <v>2024</v>
      </c>
      <c r="D27" s="116">
        <f>YEAR(GC_17[[#This Row],[Date]])</f>
        <v>2023</v>
      </c>
      <c r="E27" s="108" t="s">
        <v>121</v>
      </c>
      <c r="F27" s="108" t="s">
        <v>121</v>
      </c>
      <c r="G27" s="109" t="str">
        <f>TEXT(GC_17[[#This Row],[Date]],"mmm-yy")</f>
        <v>Oct-23</v>
      </c>
      <c r="H27" s="109">
        <f>DAY(EOMONTH(GC_17[[#This Row],[Month Year]],0))</f>
        <v>31</v>
      </c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">
        <f>SUM(GC_17[[#This Row],[Blk1]:[Blk12]])</f>
        <v>0</v>
      </c>
      <c r="X27" s="112"/>
      <c r="Y27" s="112"/>
    </row>
    <row r="28" spans="1:25" x14ac:dyDescent="0.35">
      <c r="A28" s="112">
        <v>26</v>
      </c>
      <c r="B28" s="110">
        <f t="shared" si="0"/>
        <v>45225</v>
      </c>
      <c r="C28" s="115">
        <f>YEAR(GC_17[[#This Row],[Date]])+IF(MONTH(GC_17[[#This Row],[Date]])&gt;=4,1,0)</f>
        <v>2024</v>
      </c>
      <c r="D28" s="116">
        <f>YEAR(GC_17[[#This Row],[Date]])</f>
        <v>2023</v>
      </c>
      <c r="E28" s="108" t="s">
        <v>121</v>
      </c>
      <c r="F28" s="108" t="s">
        <v>121</v>
      </c>
      <c r="G28" s="109" t="str">
        <f>TEXT(GC_17[[#This Row],[Date]],"mmm-yy")</f>
        <v>Oct-23</v>
      </c>
      <c r="H28" s="109">
        <f>DAY(EOMONTH(GC_17[[#This Row],[Month Year]],0))</f>
        <v>31</v>
      </c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">
        <f>SUM(GC_17[[#This Row],[Blk1]:[Blk12]])</f>
        <v>0</v>
      </c>
      <c r="X28" s="112"/>
      <c r="Y28" s="112"/>
    </row>
    <row r="29" spans="1:25" x14ac:dyDescent="0.35">
      <c r="A29" s="112">
        <v>27</v>
      </c>
      <c r="B29" s="110">
        <f t="shared" si="0"/>
        <v>45226</v>
      </c>
      <c r="C29" s="115">
        <f>YEAR(GC_17[[#This Row],[Date]])+IF(MONTH(GC_17[[#This Row],[Date]])&gt;=4,1,0)</f>
        <v>2024</v>
      </c>
      <c r="D29" s="116">
        <f>YEAR(GC_17[[#This Row],[Date]])</f>
        <v>2023</v>
      </c>
      <c r="E29" s="108" t="s">
        <v>121</v>
      </c>
      <c r="F29" s="108" t="s">
        <v>121</v>
      </c>
      <c r="G29" s="109" t="str">
        <f>TEXT(GC_17[[#This Row],[Date]],"mmm-yy")</f>
        <v>Oct-23</v>
      </c>
      <c r="H29" s="109">
        <f>DAY(EOMONTH(GC_17[[#This Row],[Month Year]],0))</f>
        <v>31</v>
      </c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">
        <f>SUM(GC_17[[#This Row],[Blk1]:[Blk12]])</f>
        <v>0</v>
      </c>
      <c r="X29" s="112"/>
      <c r="Y29" s="112"/>
    </row>
    <row r="30" spans="1:25" x14ac:dyDescent="0.35">
      <c r="A30" s="112">
        <v>28</v>
      </c>
      <c r="B30" s="110">
        <f t="shared" si="0"/>
        <v>45227</v>
      </c>
      <c r="C30" s="115">
        <f>YEAR(GC_17[[#This Row],[Date]])+IF(MONTH(GC_17[[#This Row],[Date]])&gt;=4,1,0)</f>
        <v>2024</v>
      </c>
      <c r="D30" s="116">
        <f>YEAR(GC_17[[#This Row],[Date]])</f>
        <v>2023</v>
      </c>
      <c r="E30" s="108" t="s">
        <v>121</v>
      </c>
      <c r="F30" s="108" t="s">
        <v>121</v>
      </c>
      <c r="G30" s="109" t="str">
        <f>TEXT(GC_17[[#This Row],[Date]],"mmm-yy")</f>
        <v>Oct-23</v>
      </c>
      <c r="H30" s="109">
        <f>DAY(EOMONTH(GC_17[[#This Row],[Month Year]],0))</f>
        <v>31</v>
      </c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">
        <f>SUM(GC_17[[#This Row],[Blk1]:[Blk12]])</f>
        <v>0</v>
      </c>
      <c r="X30" s="112"/>
      <c r="Y30" s="112"/>
    </row>
    <row r="31" spans="1:25" x14ac:dyDescent="0.35">
      <c r="A31" s="112">
        <v>29</v>
      </c>
      <c r="B31" s="110">
        <f t="shared" si="0"/>
        <v>45228</v>
      </c>
      <c r="C31" s="115">
        <f>YEAR(GC_17[[#This Row],[Date]])+IF(MONTH(GC_17[[#This Row],[Date]])&gt;=4,1,0)</f>
        <v>2024</v>
      </c>
      <c r="D31" s="116">
        <f>YEAR(GC_17[[#This Row],[Date]])</f>
        <v>2023</v>
      </c>
      <c r="E31" s="108" t="s">
        <v>121</v>
      </c>
      <c r="F31" s="108" t="s">
        <v>121</v>
      </c>
      <c r="G31" s="109" t="str">
        <f>TEXT(GC_17[[#This Row],[Date]],"mmm-yy")</f>
        <v>Oct-23</v>
      </c>
      <c r="H31" s="109">
        <f>DAY(EOMONTH(GC_17[[#This Row],[Month Year]],0))</f>
        <v>31</v>
      </c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">
        <f>SUM(GC_17[[#This Row],[Blk1]:[Blk12]])</f>
        <v>0</v>
      </c>
      <c r="X31" s="112"/>
      <c r="Y31" s="112"/>
    </row>
    <row r="32" spans="1:25" x14ac:dyDescent="0.35">
      <c r="A32" s="112">
        <v>30</v>
      </c>
      <c r="B32" s="110">
        <f t="shared" si="0"/>
        <v>45229</v>
      </c>
      <c r="C32" s="115">
        <f>YEAR(GC_17[[#This Row],[Date]])+IF(MONTH(GC_17[[#This Row],[Date]])&gt;=4,1,0)</f>
        <v>2024</v>
      </c>
      <c r="D32" s="116">
        <f>YEAR(GC_17[[#This Row],[Date]])</f>
        <v>2023</v>
      </c>
      <c r="E32" s="108" t="s">
        <v>121</v>
      </c>
      <c r="F32" s="108" t="s">
        <v>121</v>
      </c>
      <c r="G32" s="109" t="str">
        <f>TEXT(GC_17[[#This Row],[Date]],"mmm-yy")</f>
        <v>Oct-23</v>
      </c>
      <c r="H32" s="109">
        <f>DAY(EOMONTH(GC_17[[#This Row],[Month Year]],0))</f>
        <v>31</v>
      </c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">
        <f>SUM(GC_17[[#This Row],[Blk1]:[Blk12]])</f>
        <v>0</v>
      </c>
      <c r="X32" s="112"/>
      <c r="Y32" s="112"/>
    </row>
    <row r="33" spans="1:25" x14ac:dyDescent="0.35">
      <c r="A33" s="112">
        <v>31</v>
      </c>
      <c r="B33" s="110">
        <f t="shared" si="0"/>
        <v>45230</v>
      </c>
      <c r="C33" s="115">
        <f>YEAR(GC_17[[#This Row],[Date]])+IF(MONTH(GC_17[[#This Row],[Date]])&gt;=4,1,0)</f>
        <v>2024</v>
      </c>
      <c r="D33" s="116">
        <f>YEAR(GC_17[[#This Row],[Date]])</f>
        <v>2023</v>
      </c>
      <c r="E33" s="108" t="s">
        <v>121</v>
      </c>
      <c r="F33" s="108" t="s">
        <v>121</v>
      </c>
      <c r="G33" s="109" t="str">
        <f>TEXT(GC_17[[#This Row],[Date]],"mmm-yy")</f>
        <v>Oct-23</v>
      </c>
      <c r="H33" s="109">
        <f>DAY(EOMONTH(GC_17[[#This Row],[Month Year]],0))</f>
        <v>31</v>
      </c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">
        <f>SUM(GC_17[[#This Row],[Blk1]:[Blk12]])</f>
        <v>0</v>
      </c>
      <c r="X33" s="112"/>
      <c r="Y33" s="112"/>
    </row>
    <row r="34" spans="1:25" x14ac:dyDescent="0.35">
      <c r="A34" s="112">
        <v>32</v>
      </c>
      <c r="B34" s="110">
        <f t="shared" si="0"/>
        <v>45231</v>
      </c>
      <c r="C34" s="115">
        <f>YEAR(GC_17[[#This Row],[Date]])+IF(MONTH(GC_17[[#This Row],[Date]])&gt;=4,1,0)</f>
        <v>2024</v>
      </c>
      <c r="D34" s="116">
        <f>YEAR(GC_17[[#This Row],[Date]])</f>
        <v>2023</v>
      </c>
      <c r="E34" s="108" t="s">
        <v>121</v>
      </c>
      <c r="F34" s="108" t="s">
        <v>121</v>
      </c>
      <c r="G34" s="109" t="str">
        <f>TEXT(GC_17[[#This Row],[Date]],"mmm-yy")</f>
        <v>Nov-23</v>
      </c>
      <c r="H34" s="109">
        <f>DAY(EOMONTH(GC_17[[#This Row],[Month Year]],0))</f>
        <v>30</v>
      </c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">
        <f>SUM(GC_17[[#This Row],[Blk1]:[Blk12]])</f>
        <v>0</v>
      </c>
      <c r="X34" s="112"/>
      <c r="Y34" s="112"/>
    </row>
    <row r="35" spans="1:25" x14ac:dyDescent="0.35">
      <c r="A35" s="112">
        <v>33</v>
      </c>
      <c r="B35" s="110">
        <f t="shared" si="0"/>
        <v>45232</v>
      </c>
      <c r="C35" s="115">
        <f>YEAR(GC_17[[#This Row],[Date]])+IF(MONTH(GC_17[[#This Row],[Date]])&gt;=4,1,0)</f>
        <v>2024</v>
      </c>
      <c r="D35" s="116">
        <f>YEAR(GC_17[[#This Row],[Date]])</f>
        <v>2023</v>
      </c>
      <c r="E35" s="108" t="s">
        <v>121</v>
      </c>
      <c r="F35" s="108" t="s">
        <v>121</v>
      </c>
      <c r="G35" s="109" t="str">
        <f>TEXT(GC_17[[#This Row],[Date]],"mmm-yy")</f>
        <v>Nov-23</v>
      </c>
      <c r="H35" s="109">
        <f>DAY(EOMONTH(GC_17[[#This Row],[Month Year]],0))</f>
        <v>30</v>
      </c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">
        <f>SUM(GC_17[[#This Row],[Blk1]:[Blk12]])</f>
        <v>0</v>
      </c>
      <c r="X35" s="112"/>
      <c r="Y35" s="112"/>
    </row>
    <row r="36" spans="1:25" x14ac:dyDescent="0.35">
      <c r="A36" s="112">
        <v>34</v>
      </c>
      <c r="B36" s="110">
        <f t="shared" si="0"/>
        <v>45233</v>
      </c>
      <c r="C36" s="115">
        <f>YEAR(GC_17[[#This Row],[Date]])+IF(MONTH(GC_17[[#This Row],[Date]])&gt;=4,1,0)</f>
        <v>2024</v>
      </c>
      <c r="D36" s="116">
        <f>YEAR(GC_17[[#This Row],[Date]])</f>
        <v>2023</v>
      </c>
      <c r="E36" s="108" t="s">
        <v>121</v>
      </c>
      <c r="F36" s="108" t="s">
        <v>121</v>
      </c>
      <c r="G36" s="109" t="str">
        <f>TEXT(GC_17[[#This Row],[Date]],"mmm-yy")</f>
        <v>Nov-23</v>
      </c>
      <c r="H36" s="109">
        <f>DAY(EOMONTH(GC_17[[#This Row],[Month Year]],0))</f>
        <v>30</v>
      </c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">
        <f>SUM(GC_17[[#This Row],[Blk1]:[Blk12]])</f>
        <v>0</v>
      </c>
      <c r="X36" s="112"/>
      <c r="Y36" s="112"/>
    </row>
    <row r="37" spans="1:25" x14ac:dyDescent="0.35">
      <c r="A37" s="112">
        <v>35</v>
      </c>
      <c r="B37" s="110">
        <f t="shared" si="0"/>
        <v>45234</v>
      </c>
      <c r="C37" s="115">
        <f>YEAR(GC_17[[#This Row],[Date]])+IF(MONTH(GC_17[[#This Row],[Date]])&gt;=4,1,0)</f>
        <v>2024</v>
      </c>
      <c r="D37" s="116">
        <f>YEAR(GC_17[[#This Row],[Date]])</f>
        <v>2023</v>
      </c>
      <c r="E37" s="108" t="s">
        <v>121</v>
      </c>
      <c r="F37" s="108" t="s">
        <v>121</v>
      </c>
      <c r="G37" s="109" t="str">
        <f>TEXT(GC_17[[#This Row],[Date]],"mmm-yy")</f>
        <v>Nov-23</v>
      </c>
      <c r="H37" s="109">
        <f>DAY(EOMONTH(GC_17[[#This Row],[Month Year]],0))</f>
        <v>30</v>
      </c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">
        <f>SUM(GC_17[[#This Row],[Blk1]:[Blk12]])</f>
        <v>0</v>
      </c>
      <c r="X37" s="112"/>
      <c r="Y37" s="112"/>
    </row>
    <row r="38" spans="1:25" x14ac:dyDescent="0.35">
      <c r="A38" s="112">
        <v>36</v>
      </c>
      <c r="B38" s="110">
        <f t="shared" si="0"/>
        <v>45235</v>
      </c>
      <c r="C38" s="115">
        <f>YEAR(GC_17[[#This Row],[Date]])+IF(MONTH(GC_17[[#This Row],[Date]])&gt;=4,1,0)</f>
        <v>2024</v>
      </c>
      <c r="D38" s="116">
        <f>YEAR(GC_17[[#This Row],[Date]])</f>
        <v>2023</v>
      </c>
      <c r="E38" s="108" t="s">
        <v>121</v>
      </c>
      <c r="F38" s="108" t="s">
        <v>121</v>
      </c>
      <c r="G38" s="109" t="str">
        <f>TEXT(GC_17[[#This Row],[Date]],"mmm-yy")</f>
        <v>Nov-23</v>
      </c>
      <c r="H38" s="109">
        <f>DAY(EOMONTH(GC_17[[#This Row],[Month Year]],0))</f>
        <v>30</v>
      </c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">
        <f>SUM(GC_17[[#This Row],[Blk1]:[Blk12]])</f>
        <v>0</v>
      </c>
      <c r="X38" s="112"/>
      <c r="Y38" s="112"/>
    </row>
    <row r="39" spans="1:25" x14ac:dyDescent="0.35">
      <c r="A39" s="112">
        <v>37</v>
      </c>
      <c r="B39" s="110">
        <f t="shared" si="0"/>
        <v>45236</v>
      </c>
      <c r="C39" s="115">
        <f>YEAR(GC_17[[#This Row],[Date]])+IF(MONTH(GC_17[[#This Row],[Date]])&gt;=4,1,0)</f>
        <v>2024</v>
      </c>
      <c r="D39" s="116">
        <f>YEAR(GC_17[[#This Row],[Date]])</f>
        <v>2023</v>
      </c>
      <c r="E39" s="108" t="s">
        <v>121</v>
      </c>
      <c r="F39" s="108" t="s">
        <v>121</v>
      </c>
      <c r="G39" s="109" t="str">
        <f>TEXT(GC_17[[#This Row],[Date]],"mmm-yy")</f>
        <v>Nov-23</v>
      </c>
      <c r="H39" s="109">
        <f>DAY(EOMONTH(GC_17[[#This Row],[Month Year]],0))</f>
        <v>30</v>
      </c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">
        <f>SUM(GC_17[[#This Row],[Blk1]:[Blk12]])</f>
        <v>0</v>
      </c>
      <c r="X39" s="112"/>
      <c r="Y39" s="112"/>
    </row>
    <row r="40" spans="1:25" x14ac:dyDescent="0.35">
      <c r="A40" s="112">
        <v>38</v>
      </c>
      <c r="B40" s="110">
        <f t="shared" si="0"/>
        <v>45237</v>
      </c>
      <c r="C40" s="115">
        <f>YEAR(GC_17[[#This Row],[Date]])+IF(MONTH(GC_17[[#This Row],[Date]])&gt;=4,1,0)</f>
        <v>2024</v>
      </c>
      <c r="D40" s="116">
        <f>YEAR(GC_17[[#This Row],[Date]])</f>
        <v>2023</v>
      </c>
      <c r="E40" s="108" t="s">
        <v>121</v>
      </c>
      <c r="F40" s="108" t="s">
        <v>121</v>
      </c>
      <c r="G40" s="109" t="str">
        <f>TEXT(GC_17[[#This Row],[Date]],"mmm-yy")</f>
        <v>Nov-23</v>
      </c>
      <c r="H40" s="109">
        <f>DAY(EOMONTH(GC_17[[#This Row],[Month Year]],0))</f>
        <v>30</v>
      </c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">
        <f>SUM(GC_17[[#This Row],[Blk1]:[Blk12]])</f>
        <v>0</v>
      </c>
      <c r="X40" s="112"/>
      <c r="Y40" s="112"/>
    </row>
    <row r="41" spans="1:25" x14ac:dyDescent="0.35">
      <c r="A41" s="112">
        <v>39</v>
      </c>
      <c r="B41" s="110">
        <f t="shared" si="0"/>
        <v>45238</v>
      </c>
      <c r="C41" s="115">
        <f>YEAR(GC_17[[#This Row],[Date]])+IF(MONTH(GC_17[[#This Row],[Date]])&gt;=4,1,0)</f>
        <v>2024</v>
      </c>
      <c r="D41" s="116">
        <f>YEAR(GC_17[[#This Row],[Date]])</f>
        <v>2023</v>
      </c>
      <c r="E41" s="108" t="s">
        <v>121</v>
      </c>
      <c r="F41" s="108" t="s">
        <v>121</v>
      </c>
      <c r="G41" s="109" t="str">
        <f>TEXT(GC_17[[#This Row],[Date]],"mmm-yy")</f>
        <v>Nov-23</v>
      </c>
      <c r="H41" s="109">
        <f>DAY(EOMONTH(GC_17[[#This Row],[Month Year]],0))</f>
        <v>30</v>
      </c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">
        <f>SUM(GC_17[[#This Row],[Blk1]:[Blk12]])</f>
        <v>0</v>
      </c>
      <c r="X41" s="112"/>
      <c r="Y41" s="112"/>
    </row>
    <row r="42" spans="1:25" x14ac:dyDescent="0.35">
      <c r="A42" s="112">
        <v>40</v>
      </c>
      <c r="B42" s="110">
        <f t="shared" si="0"/>
        <v>45239</v>
      </c>
      <c r="C42" s="115">
        <f>YEAR(GC_17[[#This Row],[Date]])+IF(MONTH(GC_17[[#This Row],[Date]])&gt;=4,1,0)</f>
        <v>2024</v>
      </c>
      <c r="D42" s="116">
        <f>YEAR(GC_17[[#This Row],[Date]])</f>
        <v>2023</v>
      </c>
      <c r="E42" s="108" t="s">
        <v>121</v>
      </c>
      <c r="F42" s="108" t="s">
        <v>121</v>
      </c>
      <c r="G42" s="109" t="str">
        <f>TEXT(GC_17[[#This Row],[Date]],"mmm-yy")</f>
        <v>Nov-23</v>
      </c>
      <c r="H42" s="109">
        <f>DAY(EOMONTH(GC_17[[#This Row],[Month Year]],0))</f>
        <v>30</v>
      </c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">
        <f>SUM(GC_17[[#This Row],[Blk1]:[Blk12]])</f>
        <v>0</v>
      </c>
      <c r="X42" s="112"/>
      <c r="Y42" s="112"/>
    </row>
    <row r="43" spans="1:25" x14ac:dyDescent="0.35">
      <c r="A43" s="112">
        <v>41</v>
      </c>
      <c r="B43" s="110">
        <f t="shared" si="0"/>
        <v>45240</v>
      </c>
      <c r="C43" s="115">
        <f>YEAR(GC_17[[#This Row],[Date]])+IF(MONTH(GC_17[[#This Row],[Date]])&gt;=4,1,0)</f>
        <v>2024</v>
      </c>
      <c r="D43" s="116">
        <f>YEAR(GC_17[[#This Row],[Date]])</f>
        <v>2023</v>
      </c>
      <c r="E43" s="108" t="s">
        <v>121</v>
      </c>
      <c r="F43" s="108" t="s">
        <v>121</v>
      </c>
      <c r="G43" s="109" t="str">
        <f>TEXT(GC_17[[#This Row],[Date]],"mmm-yy")</f>
        <v>Nov-23</v>
      </c>
      <c r="H43" s="109">
        <f>DAY(EOMONTH(GC_17[[#This Row],[Month Year]],0))</f>
        <v>30</v>
      </c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">
        <f>SUM(GC_17[[#This Row],[Blk1]:[Blk12]])</f>
        <v>0</v>
      </c>
      <c r="X43" s="112"/>
      <c r="Y43" s="112"/>
    </row>
    <row r="44" spans="1:25" x14ac:dyDescent="0.35">
      <c r="A44" s="112">
        <v>42</v>
      </c>
      <c r="B44" s="110">
        <f t="shared" si="0"/>
        <v>45241</v>
      </c>
      <c r="C44" s="115">
        <f>YEAR(GC_17[[#This Row],[Date]])+IF(MONTH(GC_17[[#This Row],[Date]])&gt;=4,1,0)</f>
        <v>2024</v>
      </c>
      <c r="D44" s="116">
        <f>YEAR(GC_17[[#This Row],[Date]])</f>
        <v>2023</v>
      </c>
      <c r="E44" s="108" t="s">
        <v>121</v>
      </c>
      <c r="F44" s="108" t="s">
        <v>121</v>
      </c>
      <c r="G44" s="109" t="str">
        <f>TEXT(GC_17[[#This Row],[Date]],"mmm-yy")</f>
        <v>Nov-23</v>
      </c>
      <c r="H44" s="109">
        <f>DAY(EOMONTH(GC_17[[#This Row],[Month Year]],0))</f>
        <v>30</v>
      </c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">
        <f>SUM(GC_17[[#This Row],[Blk1]:[Blk12]])</f>
        <v>0</v>
      </c>
      <c r="X44" s="112"/>
      <c r="Y44" s="112"/>
    </row>
    <row r="45" spans="1:25" x14ac:dyDescent="0.35">
      <c r="A45" s="112">
        <v>43</v>
      </c>
      <c r="B45" s="110">
        <f t="shared" si="0"/>
        <v>45242</v>
      </c>
      <c r="C45" s="115">
        <f>YEAR(GC_17[[#This Row],[Date]])+IF(MONTH(GC_17[[#This Row],[Date]])&gt;=4,1,0)</f>
        <v>2024</v>
      </c>
      <c r="D45" s="116">
        <f>YEAR(GC_17[[#This Row],[Date]])</f>
        <v>2023</v>
      </c>
      <c r="E45" s="108" t="s">
        <v>121</v>
      </c>
      <c r="F45" s="108" t="s">
        <v>121</v>
      </c>
      <c r="G45" s="109" t="str">
        <f>TEXT(GC_17[[#This Row],[Date]],"mmm-yy")</f>
        <v>Nov-23</v>
      </c>
      <c r="H45" s="109">
        <f>DAY(EOMONTH(GC_17[[#This Row],[Month Year]],0))</f>
        <v>30</v>
      </c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">
        <f>SUM(GC_17[[#This Row],[Blk1]:[Blk12]])</f>
        <v>0</v>
      </c>
      <c r="X45" s="112"/>
      <c r="Y45" s="112"/>
    </row>
    <row r="46" spans="1:25" x14ac:dyDescent="0.35">
      <c r="A46" s="112">
        <v>44</v>
      </c>
      <c r="B46" s="110">
        <f t="shared" si="0"/>
        <v>45243</v>
      </c>
      <c r="C46" s="115">
        <f>YEAR(GC_17[[#This Row],[Date]])+IF(MONTH(GC_17[[#This Row],[Date]])&gt;=4,1,0)</f>
        <v>2024</v>
      </c>
      <c r="D46" s="116">
        <f>YEAR(GC_17[[#This Row],[Date]])</f>
        <v>2023</v>
      </c>
      <c r="E46" s="108" t="s">
        <v>121</v>
      </c>
      <c r="F46" s="108" t="s">
        <v>121</v>
      </c>
      <c r="G46" s="109" t="str">
        <f>TEXT(GC_17[[#This Row],[Date]],"mmm-yy")</f>
        <v>Nov-23</v>
      </c>
      <c r="H46" s="109">
        <f>DAY(EOMONTH(GC_17[[#This Row],[Month Year]],0))</f>
        <v>30</v>
      </c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">
        <f>SUM(GC_17[[#This Row],[Blk1]:[Blk12]])</f>
        <v>0</v>
      </c>
      <c r="X46" s="112"/>
      <c r="Y46" s="112"/>
    </row>
    <row r="47" spans="1:25" x14ac:dyDescent="0.35">
      <c r="A47" s="112">
        <v>45</v>
      </c>
      <c r="B47" s="110">
        <f t="shared" si="0"/>
        <v>45244</v>
      </c>
      <c r="C47" s="115">
        <f>YEAR(GC_17[[#This Row],[Date]])+IF(MONTH(GC_17[[#This Row],[Date]])&gt;=4,1,0)</f>
        <v>2024</v>
      </c>
      <c r="D47" s="116">
        <f>YEAR(GC_17[[#This Row],[Date]])</f>
        <v>2023</v>
      </c>
      <c r="E47" s="108" t="s">
        <v>121</v>
      </c>
      <c r="F47" s="108" t="s">
        <v>121</v>
      </c>
      <c r="G47" s="109" t="str">
        <f>TEXT(GC_17[[#This Row],[Date]],"mmm-yy")</f>
        <v>Nov-23</v>
      </c>
      <c r="H47" s="109">
        <f>DAY(EOMONTH(GC_17[[#This Row],[Month Year]],0))</f>
        <v>30</v>
      </c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">
        <f>SUM(GC_17[[#This Row],[Blk1]:[Blk12]])</f>
        <v>0</v>
      </c>
      <c r="X47" s="112"/>
      <c r="Y47" s="112"/>
    </row>
    <row r="48" spans="1:25" x14ac:dyDescent="0.35">
      <c r="A48" s="112">
        <v>46</v>
      </c>
      <c r="B48" s="110">
        <f t="shared" si="0"/>
        <v>45245</v>
      </c>
      <c r="C48" s="115">
        <f>YEAR(GC_17[[#This Row],[Date]])+IF(MONTH(GC_17[[#This Row],[Date]])&gt;=4,1,0)</f>
        <v>2024</v>
      </c>
      <c r="D48" s="116">
        <f>YEAR(GC_17[[#This Row],[Date]])</f>
        <v>2023</v>
      </c>
      <c r="E48" s="108" t="s">
        <v>121</v>
      </c>
      <c r="F48" s="108" t="s">
        <v>121</v>
      </c>
      <c r="G48" s="109" t="str">
        <f>TEXT(GC_17[[#This Row],[Date]],"mmm-yy")</f>
        <v>Nov-23</v>
      </c>
      <c r="H48" s="109">
        <f>DAY(EOMONTH(GC_17[[#This Row],[Month Year]],0))</f>
        <v>30</v>
      </c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">
        <f>SUM(GC_17[[#This Row],[Blk1]:[Blk12]])</f>
        <v>0</v>
      </c>
      <c r="X48" s="112"/>
      <c r="Y48" s="112"/>
    </row>
    <row r="49" spans="1:25" x14ac:dyDescent="0.35">
      <c r="A49" s="112">
        <v>47</v>
      </c>
      <c r="B49" s="110">
        <f t="shared" si="0"/>
        <v>45246</v>
      </c>
      <c r="C49" s="115">
        <f>YEAR(GC_17[[#This Row],[Date]])+IF(MONTH(GC_17[[#This Row],[Date]])&gt;=4,1,0)</f>
        <v>2024</v>
      </c>
      <c r="D49" s="116">
        <f>YEAR(GC_17[[#This Row],[Date]])</f>
        <v>2023</v>
      </c>
      <c r="E49" s="108" t="s">
        <v>121</v>
      </c>
      <c r="F49" s="108" t="s">
        <v>121</v>
      </c>
      <c r="G49" s="109" t="str">
        <f>TEXT(GC_17[[#This Row],[Date]],"mmm-yy")</f>
        <v>Nov-23</v>
      </c>
      <c r="H49" s="109">
        <f>DAY(EOMONTH(GC_17[[#This Row],[Month Year]],0))</f>
        <v>30</v>
      </c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">
        <f>SUM(GC_17[[#This Row],[Blk1]:[Blk12]])</f>
        <v>0</v>
      </c>
      <c r="X49" s="112"/>
      <c r="Y49" s="112"/>
    </row>
    <row r="50" spans="1:25" x14ac:dyDescent="0.35">
      <c r="A50" s="112">
        <v>48</v>
      </c>
      <c r="B50" s="110">
        <f t="shared" si="0"/>
        <v>45247</v>
      </c>
      <c r="C50" s="115">
        <f>YEAR(GC_17[[#This Row],[Date]])+IF(MONTH(GC_17[[#This Row],[Date]])&gt;=4,1,0)</f>
        <v>2024</v>
      </c>
      <c r="D50" s="116">
        <f>YEAR(GC_17[[#This Row],[Date]])</f>
        <v>2023</v>
      </c>
      <c r="E50" s="108" t="s">
        <v>121</v>
      </c>
      <c r="F50" s="108" t="s">
        <v>121</v>
      </c>
      <c r="G50" s="109" t="str">
        <f>TEXT(GC_17[[#This Row],[Date]],"mmm-yy")</f>
        <v>Nov-23</v>
      </c>
      <c r="H50" s="109">
        <f>DAY(EOMONTH(GC_17[[#This Row],[Month Year]],0))</f>
        <v>30</v>
      </c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">
        <f>SUM(GC_17[[#This Row],[Blk1]:[Blk12]])</f>
        <v>0</v>
      </c>
      <c r="X50" s="112"/>
      <c r="Y50" s="112"/>
    </row>
    <row r="51" spans="1:25" x14ac:dyDescent="0.35">
      <c r="A51" s="112">
        <v>49</v>
      </c>
      <c r="B51" s="110">
        <f t="shared" si="0"/>
        <v>45248</v>
      </c>
      <c r="C51" s="115">
        <f>YEAR(GC_17[[#This Row],[Date]])+IF(MONTH(GC_17[[#This Row],[Date]])&gt;=4,1,0)</f>
        <v>2024</v>
      </c>
      <c r="D51" s="116">
        <f>YEAR(GC_17[[#This Row],[Date]])</f>
        <v>2023</v>
      </c>
      <c r="E51" s="108" t="s">
        <v>121</v>
      </c>
      <c r="F51" s="108" t="s">
        <v>121</v>
      </c>
      <c r="G51" s="109" t="str">
        <f>TEXT(GC_17[[#This Row],[Date]],"mmm-yy")</f>
        <v>Nov-23</v>
      </c>
      <c r="H51" s="109">
        <f>DAY(EOMONTH(GC_17[[#This Row],[Month Year]],0))</f>
        <v>30</v>
      </c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">
        <f>SUM(GC_17[[#This Row],[Blk1]:[Blk12]])</f>
        <v>0</v>
      </c>
      <c r="X51" s="112"/>
      <c r="Y51" s="112"/>
    </row>
    <row r="52" spans="1:25" x14ac:dyDescent="0.35">
      <c r="A52" s="112">
        <v>50</v>
      </c>
      <c r="B52" s="110">
        <f t="shared" si="0"/>
        <v>45249</v>
      </c>
      <c r="C52" s="115">
        <f>YEAR(GC_17[[#This Row],[Date]])+IF(MONTH(GC_17[[#This Row],[Date]])&gt;=4,1,0)</f>
        <v>2024</v>
      </c>
      <c r="D52" s="116">
        <f>YEAR(GC_17[[#This Row],[Date]])</f>
        <v>2023</v>
      </c>
      <c r="E52" s="108" t="s">
        <v>121</v>
      </c>
      <c r="F52" s="108" t="s">
        <v>121</v>
      </c>
      <c r="G52" s="109" t="str">
        <f>TEXT(GC_17[[#This Row],[Date]],"mmm-yy")</f>
        <v>Nov-23</v>
      </c>
      <c r="H52" s="109">
        <f>DAY(EOMONTH(GC_17[[#This Row],[Month Year]],0))</f>
        <v>30</v>
      </c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">
        <f>SUM(GC_17[[#This Row],[Blk1]:[Blk12]])</f>
        <v>0</v>
      </c>
      <c r="X52" s="112"/>
      <c r="Y52" s="112"/>
    </row>
    <row r="53" spans="1:25" x14ac:dyDescent="0.35">
      <c r="A53" s="112">
        <v>51</v>
      </c>
      <c r="B53" s="110">
        <f t="shared" si="0"/>
        <v>45250</v>
      </c>
      <c r="C53" s="115">
        <f>YEAR(GC_17[[#This Row],[Date]])+IF(MONTH(GC_17[[#This Row],[Date]])&gt;=4,1,0)</f>
        <v>2024</v>
      </c>
      <c r="D53" s="116">
        <f>YEAR(GC_17[[#This Row],[Date]])</f>
        <v>2023</v>
      </c>
      <c r="E53" s="108" t="s">
        <v>121</v>
      </c>
      <c r="F53" s="108" t="s">
        <v>121</v>
      </c>
      <c r="G53" s="109" t="str">
        <f>TEXT(GC_17[[#This Row],[Date]],"mmm-yy")</f>
        <v>Nov-23</v>
      </c>
      <c r="H53" s="109">
        <f>DAY(EOMONTH(GC_17[[#This Row],[Month Year]],0))</f>
        <v>30</v>
      </c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">
        <f>SUM(GC_17[[#This Row],[Blk1]:[Blk12]])</f>
        <v>0</v>
      </c>
      <c r="X53" s="112"/>
      <c r="Y53" s="112"/>
    </row>
    <row r="54" spans="1:25" x14ac:dyDescent="0.35">
      <c r="A54" s="112">
        <v>52</v>
      </c>
      <c r="B54" s="110">
        <f t="shared" si="0"/>
        <v>45251</v>
      </c>
      <c r="C54" s="115">
        <f>YEAR(GC_17[[#This Row],[Date]])+IF(MONTH(GC_17[[#This Row],[Date]])&gt;=4,1,0)</f>
        <v>2024</v>
      </c>
      <c r="D54" s="116">
        <f>YEAR(GC_17[[#This Row],[Date]])</f>
        <v>2023</v>
      </c>
      <c r="E54" s="108" t="s">
        <v>121</v>
      </c>
      <c r="F54" s="108" t="s">
        <v>121</v>
      </c>
      <c r="G54" s="109" t="str">
        <f>TEXT(GC_17[[#This Row],[Date]],"mmm-yy")</f>
        <v>Nov-23</v>
      </c>
      <c r="H54" s="109">
        <f>DAY(EOMONTH(GC_17[[#This Row],[Month Year]],0))</f>
        <v>30</v>
      </c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">
        <f>SUM(GC_17[[#This Row],[Blk1]:[Blk12]])</f>
        <v>0</v>
      </c>
      <c r="X54" s="112"/>
      <c r="Y54" s="112"/>
    </row>
    <row r="55" spans="1:25" x14ac:dyDescent="0.35">
      <c r="A55" s="112">
        <v>53</v>
      </c>
      <c r="B55" s="110">
        <f t="shared" si="0"/>
        <v>45252</v>
      </c>
      <c r="C55" s="115">
        <f>YEAR(GC_17[[#This Row],[Date]])+IF(MONTH(GC_17[[#This Row],[Date]])&gt;=4,1,0)</f>
        <v>2024</v>
      </c>
      <c r="D55" s="116">
        <f>YEAR(GC_17[[#This Row],[Date]])</f>
        <v>2023</v>
      </c>
      <c r="E55" s="108" t="s">
        <v>121</v>
      </c>
      <c r="F55" s="108" t="s">
        <v>121</v>
      </c>
      <c r="G55" s="109" t="str">
        <f>TEXT(GC_17[[#This Row],[Date]],"mmm-yy")</f>
        <v>Nov-23</v>
      </c>
      <c r="H55" s="109">
        <f>DAY(EOMONTH(GC_17[[#This Row],[Month Year]],0))</f>
        <v>30</v>
      </c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">
        <f>SUM(GC_17[[#This Row],[Blk1]:[Blk12]])</f>
        <v>0</v>
      </c>
      <c r="X55" s="112"/>
      <c r="Y55" s="112"/>
    </row>
    <row r="56" spans="1:25" x14ac:dyDescent="0.35">
      <c r="A56" s="112">
        <v>54</v>
      </c>
      <c r="B56" s="110">
        <f t="shared" si="0"/>
        <v>45253</v>
      </c>
      <c r="C56" s="115">
        <f>YEAR(GC_17[[#This Row],[Date]])+IF(MONTH(GC_17[[#This Row],[Date]])&gt;=4,1,0)</f>
        <v>2024</v>
      </c>
      <c r="D56" s="116">
        <f>YEAR(GC_17[[#This Row],[Date]])</f>
        <v>2023</v>
      </c>
      <c r="E56" s="108" t="s">
        <v>121</v>
      </c>
      <c r="F56" s="108" t="s">
        <v>121</v>
      </c>
      <c r="G56" s="109" t="str">
        <f>TEXT(GC_17[[#This Row],[Date]],"mmm-yy")</f>
        <v>Nov-23</v>
      </c>
      <c r="H56" s="109">
        <f>DAY(EOMONTH(GC_17[[#This Row],[Month Year]],0))</f>
        <v>30</v>
      </c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">
        <f>SUM(GC_17[[#This Row],[Blk1]:[Blk12]])</f>
        <v>0</v>
      </c>
      <c r="X56" s="112"/>
      <c r="Y56" s="112"/>
    </row>
    <row r="57" spans="1:25" x14ac:dyDescent="0.35">
      <c r="A57" s="112">
        <v>55</v>
      </c>
      <c r="B57" s="110">
        <f t="shared" si="0"/>
        <v>45254</v>
      </c>
      <c r="C57" s="115">
        <f>YEAR(GC_17[[#This Row],[Date]])+IF(MONTH(GC_17[[#This Row],[Date]])&gt;=4,1,0)</f>
        <v>2024</v>
      </c>
      <c r="D57" s="116">
        <f>YEAR(GC_17[[#This Row],[Date]])</f>
        <v>2023</v>
      </c>
      <c r="E57" s="108" t="s">
        <v>121</v>
      </c>
      <c r="F57" s="108" t="s">
        <v>121</v>
      </c>
      <c r="G57" s="109" t="str">
        <f>TEXT(GC_17[[#This Row],[Date]],"mmm-yy")</f>
        <v>Nov-23</v>
      </c>
      <c r="H57" s="109">
        <f>DAY(EOMONTH(GC_17[[#This Row],[Month Year]],0))</f>
        <v>30</v>
      </c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">
        <f>SUM(GC_17[[#This Row],[Blk1]:[Blk12]])</f>
        <v>0</v>
      </c>
      <c r="X57" s="112"/>
      <c r="Y57" s="112"/>
    </row>
    <row r="58" spans="1:25" x14ac:dyDescent="0.35">
      <c r="A58" s="112">
        <v>56</v>
      </c>
      <c r="B58" s="110">
        <f t="shared" si="0"/>
        <v>45255</v>
      </c>
      <c r="C58" s="115">
        <f>YEAR(GC_17[[#This Row],[Date]])+IF(MONTH(GC_17[[#This Row],[Date]])&gt;=4,1,0)</f>
        <v>2024</v>
      </c>
      <c r="D58" s="116">
        <f>YEAR(GC_17[[#This Row],[Date]])</f>
        <v>2023</v>
      </c>
      <c r="E58" s="108" t="s">
        <v>121</v>
      </c>
      <c r="F58" s="108" t="s">
        <v>121</v>
      </c>
      <c r="G58" s="109" t="str">
        <f>TEXT(GC_17[[#This Row],[Date]],"mmm-yy")</f>
        <v>Nov-23</v>
      </c>
      <c r="H58" s="109">
        <f>DAY(EOMONTH(GC_17[[#This Row],[Month Year]],0))</f>
        <v>30</v>
      </c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">
        <f>SUM(GC_17[[#This Row],[Blk1]:[Blk12]])</f>
        <v>0</v>
      </c>
      <c r="X58" s="112"/>
      <c r="Y58" s="112"/>
    </row>
    <row r="59" spans="1:25" x14ac:dyDescent="0.35">
      <c r="A59" s="112">
        <v>57</v>
      </c>
      <c r="B59" s="110">
        <f t="shared" si="0"/>
        <v>45256</v>
      </c>
      <c r="C59" s="115">
        <f>YEAR(GC_17[[#This Row],[Date]])+IF(MONTH(GC_17[[#This Row],[Date]])&gt;=4,1,0)</f>
        <v>2024</v>
      </c>
      <c r="D59" s="116">
        <f>YEAR(GC_17[[#This Row],[Date]])</f>
        <v>2023</v>
      </c>
      <c r="E59" s="108" t="s">
        <v>121</v>
      </c>
      <c r="F59" s="108" t="s">
        <v>121</v>
      </c>
      <c r="G59" s="109" t="str">
        <f>TEXT(GC_17[[#This Row],[Date]],"mmm-yy")</f>
        <v>Nov-23</v>
      </c>
      <c r="H59" s="109">
        <f>DAY(EOMONTH(GC_17[[#This Row],[Month Year]],0))</f>
        <v>30</v>
      </c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">
        <f>SUM(GC_17[[#This Row],[Blk1]:[Blk12]])</f>
        <v>0</v>
      </c>
      <c r="X59" s="112"/>
      <c r="Y59" s="112"/>
    </row>
    <row r="60" spans="1:25" x14ac:dyDescent="0.35">
      <c r="A60" s="112">
        <v>58</v>
      </c>
      <c r="B60" s="110">
        <f t="shared" si="0"/>
        <v>45257</v>
      </c>
      <c r="C60" s="115">
        <f>YEAR(GC_17[[#This Row],[Date]])+IF(MONTH(GC_17[[#This Row],[Date]])&gt;=4,1,0)</f>
        <v>2024</v>
      </c>
      <c r="D60" s="116">
        <f>YEAR(GC_17[[#This Row],[Date]])</f>
        <v>2023</v>
      </c>
      <c r="E60" s="108" t="s">
        <v>121</v>
      </c>
      <c r="F60" s="108" t="s">
        <v>121</v>
      </c>
      <c r="G60" s="109" t="str">
        <f>TEXT(GC_17[[#This Row],[Date]],"mmm-yy")</f>
        <v>Nov-23</v>
      </c>
      <c r="H60" s="109">
        <f>DAY(EOMONTH(GC_17[[#This Row],[Month Year]],0))</f>
        <v>30</v>
      </c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">
        <f>SUM(GC_17[[#This Row],[Blk1]:[Blk12]])</f>
        <v>0</v>
      </c>
      <c r="X60" s="112"/>
      <c r="Y60" s="112"/>
    </row>
    <row r="61" spans="1:25" x14ac:dyDescent="0.35">
      <c r="A61" s="112">
        <v>59</v>
      </c>
      <c r="B61" s="110">
        <f t="shared" si="0"/>
        <v>45258</v>
      </c>
      <c r="C61" s="115">
        <f>YEAR(GC_17[[#This Row],[Date]])+IF(MONTH(GC_17[[#This Row],[Date]])&gt;=4,1,0)</f>
        <v>2024</v>
      </c>
      <c r="D61" s="116">
        <f>YEAR(GC_17[[#This Row],[Date]])</f>
        <v>2023</v>
      </c>
      <c r="E61" s="108" t="s">
        <v>121</v>
      </c>
      <c r="F61" s="108" t="s">
        <v>121</v>
      </c>
      <c r="G61" s="109" t="str">
        <f>TEXT(GC_17[[#This Row],[Date]],"mmm-yy")</f>
        <v>Nov-23</v>
      </c>
      <c r="H61" s="109">
        <f>DAY(EOMONTH(GC_17[[#This Row],[Month Year]],0))</f>
        <v>30</v>
      </c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">
        <f>SUM(GC_17[[#This Row],[Blk1]:[Blk12]])</f>
        <v>0</v>
      </c>
      <c r="X61" s="112"/>
      <c r="Y61" s="112"/>
    </row>
    <row r="62" spans="1:25" x14ac:dyDescent="0.35">
      <c r="A62" s="112">
        <v>60</v>
      </c>
      <c r="B62" s="110">
        <f t="shared" si="0"/>
        <v>45259</v>
      </c>
      <c r="C62" s="115">
        <f>YEAR(GC_17[[#This Row],[Date]])+IF(MONTH(GC_17[[#This Row],[Date]])&gt;=4,1,0)</f>
        <v>2024</v>
      </c>
      <c r="D62" s="116">
        <f>YEAR(GC_17[[#This Row],[Date]])</f>
        <v>2023</v>
      </c>
      <c r="E62" s="108" t="s">
        <v>121</v>
      </c>
      <c r="F62" s="108" t="s">
        <v>121</v>
      </c>
      <c r="G62" s="109" t="str">
        <f>TEXT(GC_17[[#This Row],[Date]],"mmm-yy")</f>
        <v>Nov-23</v>
      </c>
      <c r="H62" s="109">
        <f>DAY(EOMONTH(GC_17[[#This Row],[Month Year]],0))</f>
        <v>30</v>
      </c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">
        <f>SUM(GC_17[[#This Row],[Blk1]:[Blk12]])</f>
        <v>0</v>
      </c>
      <c r="X62" s="112"/>
      <c r="Y62" s="112"/>
    </row>
    <row r="63" spans="1:25" x14ac:dyDescent="0.35">
      <c r="A63" s="112">
        <v>61</v>
      </c>
      <c r="B63" s="110">
        <f t="shared" si="0"/>
        <v>45260</v>
      </c>
      <c r="C63" s="115">
        <f>YEAR(GC_17[[#This Row],[Date]])+IF(MONTH(GC_17[[#This Row],[Date]])&gt;=4,1,0)</f>
        <v>2024</v>
      </c>
      <c r="D63" s="116">
        <f>YEAR(GC_17[[#This Row],[Date]])</f>
        <v>2023</v>
      </c>
      <c r="E63" s="108" t="s">
        <v>121</v>
      </c>
      <c r="F63" s="108" t="s">
        <v>121</v>
      </c>
      <c r="G63" s="109" t="str">
        <f>TEXT(GC_17[[#This Row],[Date]],"mmm-yy")</f>
        <v>Nov-23</v>
      </c>
      <c r="H63" s="109">
        <f>DAY(EOMONTH(GC_17[[#This Row],[Month Year]],0))</f>
        <v>30</v>
      </c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">
        <f>SUM(GC_17[[#This Row],[Blk1]:[Blk12]])</f>
        <v>0</v>
      </c>
      <c r="X63" s="112"/>
      <c r="Y63" s="112"/>
    </row>
    <row r="64" spans="1:25" x14ac:dyDescent="0.35">
      <c r="A64" s="112">
        <v>62</v>
      </c>
      <c r="B64" s="110">
        <f t="shared" si="0"/>
        <v>45261</v>
      </c>
      <c r="C64" s="115">
        <f>YEAR(GC_17[[#This Row],[Date]])+IF(MONTH(GC_17[[#This Row],[Date]])&gt;=4,1,0)</f>
        <v>2024</v>
      </c>
      <c r="D64" s="116">
        <f>YEAR(GC_17[[#This Row],[Date]])</f>
        <v>2023</v>
      </c>
      <c r="E64" s="108" t="s">
        <v>121</v>
      </c>
      <c r="F64" s="108" t="s">
        <v>121</v>
      </c>
      <c r="G64" s="109" t="str">
        <f>TEXT(GC_17[[#This Row],[Date]],"mmm-yy")</f>
        <v>Dec-23</v>
      </c>
      <c r="H64" s="109">
        <f>DAY(EOMONTH(GC_17[[#This Row],[Month Year]],0))</f>
        <v>31</v>
      </c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">
        <f>SUM(GC_17[[#This Row],[Blk1]:[Blk12]])</f>
        <v>0</v>
      </c>
      <c r="X64" s="112"/>
      <c r="Y64" s="112"/>
    </row>
    <row r="65" spans="1:25" x14ac:dyDescent="0.35">
      <c r="A65" s="112">
        <v>63</v>
      </c>
      <c r="B65" s="110">
        <f t="shared" si="0"/>
        <v>45262</v>
      </c>
      <c r="C65" s="115">
        <f>YEAR(GC_17[[#This Row],[Date]])+IF(MONTH(GC_17[[#This Row],[Date]])&gt;=4,1,0)</f>
        <v>2024</v>
      </c>
      <c r="D65" s="116">
        <f>YEAR(GC_17[[#This Row],[Date]])</f>
        <v>2023</v>
      </c>
      <c r="E65" s="108" t="s">
        <v>121</v>
      </c>
      <c r="F65" s="108" t="s">
        <v>121</v>
      </c>
      <c r="G65" s="109" t="str">
        <f>TEXT(GC_17[[#This Row],[Date]],"mmm-yy")</f>
        <v>Dec-23</v>
      </c>
      <c r="H65" s="109">
        <f>DAY(EOMONTH(GC_17[[#This Row],[Month Year]],0))</f>
        <v>31</v>
      </c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">
        <f>SUM(GC_17[[#This Row],[Blk1]:[Blk12]])</f>
        <v>0</v>
      </c>
      <c r="X65" s="112"/>
      <c r="Y65" s="112"/>
    </row>
    <row r="66" spans="1:25" x14ac:dyDescent="0.35">
      <c r="A66" s="112">
        <v>64</v>
      </c>
      <c r="B66" s="110">
        <f t="shared" si="0"/>
        <v>45263</v>
      </c>
      <c r="C66" s="115">
        <f>YEAR(GC_17[[#This Row],[Date]])+IF(MONTH(GC_17[[#This Row],[Date]])&gt;=4,1,0)</f>
        <v>2024</v>
      </c>
      <c r="D66" s="116">
        <f>YEAR(GC_17[[#This Row],[Date]])</f>
        <v>2023</v>
      </c>
      <c r="E66" s="108" t="s">
        <v>121</v>
      </c>
      <c r="F66" s="108" t="s">
        <v>121</v>
      </c>
      <c r="G66" s="109" t="str">
        <f>TEXT(GC_17[[#This Row],[Date]],"mmm-yy")</f>
        <v>Dec-23</v>
      </c>
      <c r="H66" s="109">
        <f>DAY(EOMONTH(GC_17[[#This Row],[Month Year]],0))</f>
        <v>31</v>
      </c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">
        <f>SUM(GC_17[[#This Row],[Blk1]:[Blk12]])</f>
        <v>0</v>
      </c>
      <c r="X66" s="112"/>
      <c r="Y66" s="112"/>
    </row>
    <row r="67" spans="1:25" x14ac:dyDescent="0.35">
      <c r="A67" s="112">
        <v>65</v>
      </c>
      <c r="B67" s="110">
        <f t="shared" si="0"/>
        <v>45264</v>
      </c>
      <c r="C67" s="115">
        <f>YEAR(GC_17[[#This Row],[Date]])+IF(MONTH(GC_17[[#This Row],[Date]])&gt;=4,1,0)</f>
        <v>2024</v>
      </c>
      <c r="D67" s="116">
        <f>YEAR(GC_17[[#This Row],[Date]])</f>
        <v>2023</v>
      </c>
      <c r="E67" s="108" t="s">
        <v>121</v>
      </c>
      <c r="F67" s="108" t="s">
        <v>121</v>
      </c>
      <c r="G67" s="109" t="str">
        <f>TEXT(GC_17[[#This Row],[Date]],"mmm-yy")</f>
        <v>Dec-23</v>
      </c>
      <c r="H67" s="109">
        <f>DAY(EOMONTH(GC_17[[#This Row],[Month Year]],0))</f>
        <v>31</v>
      </c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">
        <f>SUM(GC_17[[#This Row],[Blk1]:[Blk12]])</f>
        <v>0</v>
      </c>
      <c r="X67" s="112"/>
      <c r="Y67" s="112"/>
    </row>
    <row r="68" spans="1:25" x14ac:dyDescent="0.35">
      <c r="A68" s="112">
        <v>66</v>
      </c>
      <c r="B68" s="110">
        <f t="shared" si="0"/>
        <v>45265</v>
      </c>
      <c r="C68" s="115">
        <f>YEAR(GC_17[[#This Row],[Date]])+IF(MONTH(GC_17[[#This Row],[Date]])&gt;=4,1,0)</f>
        <v>2024</v>
      </c>
      <c r="D68" s="116">
        <f>YEAR(GC_17[[#This Row],[Date]])</f>
        <v>2023</v>
      </c>
      <c r="E68" s="108" t="s">
        <v>121</v>
      </c>
      <c r="F68" s="108" t="s">
        <v>121</v>
      </c>
      <c r="G68" s="109" t="str">
        <f>TEXT(GC_17[[#This Row],[Date]],"mmm-yy")</f>
        <v>Dec-23</v>
      </c>
      <c r="H68" s="109">
        <f>DAY(EOMONTH(GC_17[[#This Row],[Month Year]],0))</f>
        <v>31</v>
      </c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">
        <f>SUM(GC_17[[#This Row],[Blk1]:[Blk12]])</f>
        <v>0</v>
      </c>
      <c r="X68" s="112"/>
      <c r="Y68" s="112"/>
    </row>
    <row r="69" spans="1:25" x14ac:dyDescent="0.35">
      <c r="A69" s="112">
        <v>67</v>
      </c>
      <c r="B69" s="110">
        <f t="shared" ref="B69:B132" si="1">B68+1</f>
        <v>45266</v>
      </c>
      <c r="C69" s="115">
        <f>YEAR(GC_17[[#This Row],[Date]])+IF(MONTH(GC_17[[#This Row],[Date]])&gt;=4,1,0)</f>
        <v>2024</v>
      </c>
      <c r="D69" s="116">
        <f>YEAR(GC_17[[#This Row],[Date]])</f>
        <v>2023</v>
      </c>
      <c r="E69" s="108" t="s">
        <v>121</v>
      </c>
      <c r="F69" s="108" t="s">
        <v>121</v>
      </c>
      <c r="G69" s="109" t="str">
        <f>TEXT(GC_17[[#This Row],[Date]],"mmm-yy")</f>
        <v>Dec-23</v>
      </c>
      <c r="H69" s="109">
        <f>DAY(EOMONTH(GC_17[[#This Row],[Month Year]],0))</f>
        <v>31</v>
      </c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">
        <f>SUM(GC_17[[#This Row],[Blk1]:[Blk12]])</f>
        <v>0</v>
      </c>
      <c r="X69" s="112"/>
      <c r="Y69" s="112"/>
    </row>
    <row r="70" spans="1:25" x14ac:dyDescent="0.35">
      <c r="A70" s="112">
        <v>68</v>
      </c>
      <c r="B70" s="110">
        <f t="shared" si="1"/>
        <v>45267</v>
      </c>
      <c r="C70" s="115">
        <f>YEAR(GC_17[[#This Row],[Date]])+IF(MONTH(GC_17[[#This Row],[Date]])&gt;=4,1,0)</f>
        <v>2024</v>
      </c>
      <c r="D70" s="116">
        <f>YEAR(GC_17[[#This Row],[Date]])</f>
        <v>2023</v>
      </c>
      <c r="E70" s="108" t="s">
        <v>121</v>
      </c>
      <c r="F70" s="108" t="s">
        <v>121</v>
      </c>
      <c r="G70" s="109" t="str">
        <f>TEXT(GC_17[[#This Row],[Date]],"mmm-yy")</f>
        <v>Dec-23</v>
      </c>
      <c r="H70" s="109">
        <f>DAY(EOMONTH(GC_17[[#This Row],[Month Year]],0))</f>
        <v>31</v>
      </c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">
        <f>SUM(GC_17[[#This Row],[Blk1]:[Blk12]])</f>
        <v>0</v>
      </c>
      <c r="X70" s="112"/>
      <c r="Y70" s="112"/>
    </row>
    <row r="71" spans="1:25" x14ac:dyDescent="0.35">
      <c r="A71" s="112">
        <v>69</v>
      </c>
      <c r="B71" s="110">
        <f t="shared" si="1"/>
        <v>45268</v>
      </c>
      <c r="C71" s="115">
        <f>YEAR(GC_17[[#This Row],[Date]])+IF(MONTH(GC_17[[#This Row],[Date]])&gt;=4,1,0)</f>
        <v>2024</v>
      </c>
      <c r="D71" s="116">
        <f>YEAR(GC_17[[#This Row],[Date]])</f>
        <v>2023</v>
      </c>
      <c r="E71" s="108" t="s">
        <v>121</v>
      </c>
      <c r="F71" s="108" t="s">
        <v>121</v>
      </c>
      <c r="G71" s="109" t="str">
        <f>TEXT(GC_17[[#This Row],[Date]],"mmm-yy")</f>
        <v>Dec-23</v>
      </c>
      <c r="H71" s="109">
        <f>DAY(EOMONTH(GC_17[[#This Row],[Month Year]],0))</f>
        <v>31</v>
      </c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">
        <f>SUM(GC_17[[#This Row],[Blk1]:[Blk12]])</f>
        <v>0</v>
      </c>
      <c r="X71" s="112"/>
      <c r="Y71" s="112"/>
    </row>
    <row r="72" spans="1:25" x14ac:dyDescent="0.35">
      <c r="A72" s="112">
        <v>70</v>
      </c>
      <c r="B72" s="110">
        <f t="shared" si="1"/>
        <v>45269</v>
      </c>
      <c r="C72" s="115">
        <f>YEAR(GC_17[[#This Row],[Date]])+IF(MONTH(GC_17[[#This Row],[Date]])&gt;=4,1,0)</f>
        <v>2024</v>
      </c>
      <c r="D72" s="116">
        <f>YEAR(GC_17[[#This Row],[Date]])</f>
        <v>2023</v>
      </c>
      <c r="E72" s="108" t="s">
        <v>121</v>
      </c>
      <c r="F72" s="108" t="s">
        <v>121</v>
      </c>
      <c r="G72" s="109" t="str">
        <f>TEXT(GC_17[[#This Row],[Date]],"mmm-yy")</f>
        <v>Dec-23</v>
      </c>
      <c r="H72" s="109">
        <f>DAY(EOMONTH(GC_17[[#This Row],[Month Year]],0))</f>
        <v>31</v>
      </c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">
        <f>SUM(GC_17[[#This Row],[Blk1]:[Blk12]])</f>
        <v>0</v>
      </c>
      <c r="X72" s="112"/>
      <c r="Y72" s="112"/>
    </row>
    <row r="73" spans="1:25" x14ac:dyDescent="0.35">
      <c r="A73" s="112">
        <v>71</v>
      </c>
      <c r="B73" s="110">
        <f t="shared" si="1"/>
        <v>45270</v>
      </c>
      <c r="C73" s="115">
        <f>YEAR(GC_17[[#This Row],[Date]])+IF(MONTH(GC_17[[#This Row],[Date]])&gt;=4,1,0)</f>
        <v>2024</v>
      </c>
      <c r="D73" s="116">
        <f>YEAR(GC_17[[#This Row],[Date]])</f>
        <v>2023</v>
      </c>
      <c r="E73" s="108" t="s">
        <v>121</v>
      </c>
      <c r="F73" s="108" t="s">
        <v>121</v>
      </c>
      <c r="G73" s="109" t="str">
        <f>TEXT(GC_17[[#This Row],[Date]],"mmm-yy")</f>
        <v>Dec-23</v>
      </c>
      <c r="H73" s="109">
        <f>DAY(EOMONTH(GC_17[[#This Row],[Month Year]],0))</f>
        <v>31</v>
      </c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">
        <f>SUM(GC_17[[#This Row],[Blk1]:[Blk12]])</f>
        <v>0</v>
      </c>
      <c r="X73" s="112"/>
      <c r="Y73" s="112"/>
    </row>
    <row r="74" spans="1:25" x14ac:dyDescent="0.35">
      <c r="A74" s="112">
        <v>72</v>
      </c>
      <c r="B74" s="110">
        <f t="shared" si="1"/>
        <v>45271</v>
      </c>
      <c r="C74" s="115">
        <f>YEAR(GC_17[[#This Row],[Date]])+IF(MONTH(GC_17[[#This Row],[Date]])&gt;=4,1,0)</f>
        <v>2024</v>
      </c>
      <c r="D74" s="116">
        <f>YEAR(GC_17[[#This Row],[Date]])</f>
        <v>2023</v>
      </c>
      <c r="E74" s="108" t="s">
        <v>121</v>
      </c>
      <c r="F74" s="108" t="s">
        <v>121</v>
      </c>
      <c r="G74" s="109" t="str">
        <f>TEXT(GC_17[[#This Row],[Date]],"mmm-yy")</f>
        <v>Dec-23</v>
      </c>
      <c r="H74" s="109">
        <f>DAY(EOMONTH(GC_17[[#This Row],[Month Year]],0))</f>
        <v>31</v>
      </c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">
        <f>SUM(GC_17[[#This Row],[Blk1]:[Blk12]])</f>
        <v>0</v>
      </c>
      <c r="X74" s="112"/>
      <c r="Y74" s="112"/>
    </row>
    <row r="75" spans="1:25" x14ac:dyDescent="0.35">
      <c r="A75" s="112">
        <v>73</v>
      </c>
      <c r="B75" s="110">
        <f t="shared" si="1"/>
        <v>45272</v>
      </c>
      <c r="C75" s="115">
        <f>YEAR(GC_17[[#This Row],[Date]])+IF(MONTH(GC_17[[#This Row],[Date]])&gt;=4,1,0)</f>
        <v>2024</v>
      </c>
      <c r="D75" s="116">
        <f>YEAR(GC_17[[#This Row],[Date]])</f>
        <v>2023</v>
      </c>
      <c r="E75" s="108" t="s">
        <v>121</v>
      </c>
      <c r="F75" s="108" t="s">
        <v>121</v>
      </c>
      <c r="G75" s="109" t="str">
        <f>TEXT(GC_17[[#This Row],[Date]],"mmm-yy")</f>
        <v>Dec-23</v>
      </c>
      <c r="H75" s="109">
        <f>DAY(EOMONTH(GC_17[[#This Row],[Month Year]],0))</f>
        <v>31</v>
      </c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">
        <f>SUM(GC_17[[#This Row],[Blk1]:[Blk12]])</f>
        <v>0</v>
      </c>
      <c r="X75" s="112"/>
      <c r="Y75" s="112"/>
    </row>
    <row r="76" spans="1:25" x14ac:dyDescent="0.35">
      <c r="A76" s="112">
        <v>74</v>
      </c>
      <c r="B76" s="110">
        <f t="shared" si="1"/>
        <v>45273</v>
      </c>
      <c r="C76" s="115">
        <f>YEAR(GC_17[[#This Row],[Date]])+IF(MONTH(GC_17[[#This Row],[Date]])&gt;=4,1,0)</f>
        <v>2024</v>
      </c>
      <c r="D76" s="116">
        <f>YEAR(GC_17[[#This Row],[Date]])</f>
        <v>2023</v>
      </c>
      <c r="E76" s="108" t="s">
        <v>121</v>
      </c>
      <c r="F76" s="108" t="s">
        <v>121</v>
      </c>
      <c r="G76" s="109" t="str">
        <f>TEXT(GC_17[[#This Row],[Date]],"mmm-yy")</f>
        <v>Dec-23</v>
      </c>
      <c r="H76" s="109">
        <f>DAY(EOMONTH(GC_17[[#This Row],[Month Year]],0))</f>
        <v>31</v>
      </c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">
        <f>SUM(GC_17[[#This Row],[Blk1]:[Blk12]])</f>
        <v>0</v>
      </c>
      <c r="X76" s="112"/>
      <c r="Y76" s="112"/>
    </row>
    <row r="77" spans="1:25" x14ac:dyDescent="0.35">
      <c r="A77" s="112">
        <v>75</v>
      </c>
      <c r="B77" s="110">
        <f t="shared" si="1"/>
        <v>45274</v>
      </c>
      <c r="C77" s="115">
        <f>YEAR(GC_17[[#This Row],[Date]])+IF(MONTH(GC_17[[#This Row],[Date]])&gt;=4,1,0)</f>
        <v>2024</v>
      </c>
      <c r="D77" s="116">
        <f>YEAR(GC_17[[#This Row],[Date]])</f>
        <v>2023</v>
      </c>
      <c r="E77" s="108" t="s">
        <v>121</v>
      </c>
      <c r="F77" s="108" t="s">
        <v>121</v>
      </c>
      <c r="G77" s="109" t="str">
        <f>TEXT(GC_17[[#This Row],[Date]],"mmm-yy")</f>
        <v>Dec-23</v>
      </c>
      <c r="H77" s="109">
        <f>DAY(EOMONTH(GC_17[[#This Row],[Month Year]],0))</f>
        <v>31</v>
      </c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">
        <f>SUM(GC_17[[#This Row],[Blk1]:[Blk12]])</f>
        <v>0</v>
      </c>
      <c r="X77" s="112"/>
      <c r="Y77" s="112"/>
    </row>
    <row r="78" spans="1:25" x14ac:dyDescent="0.35">
      <c r="A78" s="112">
        <v>76</v>
      </c>
      <c r="B78" s="110">
        <f t="shared" si="1"/>
        <v>45275</v>
      </c>
      <c r="C78" s="115">
        <f>YEAR(GC_17[[#This Row],[Date]])+IF(MONTH(GC_17[[#This Row],[Date]])&gt;=4,1,0)</f>
        <v>2024</v>
      </c>
      <c r="D78" s="116">
        <f>YEAR(GC_17[[#This Row],[Date]])</f>
        <v>2023</v>
      </c>
      <c r="E78" s="108" t="s">
        <v>121</v>
      </c>
      <c r="F78" s="108" t="s">
        <v>121</v>
      </c>
      <c r="G78" s="109" t="str">
        <f>TEXT(GC_17[[#This Row],[Date]],"mmm-yy")</f>
        <v>Dec-23</v>
      </c>
      <c r="H78" s="109">
        <f>DAY(EOMONTH(GC_17[[#This Row],[Month Year]],0))</f>
        <v>31</v>
      </c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">
        <f>SUM(GC_17[[#This Row],[Blk1]:[Blk12]])</f>
        <v>0</v>
      </c>
      <c r="X78" s="112"/>
      <c r="Y78" s="112"/>
    </row>
    <row r="79" spans="1:25" x14ac:dyDescent="0.35">
      <c r="A79" s="112">
        <v>77</v>
      </c>
      <c r="B79" s="110">
        <f t="shared" si="1"/>
        <v>45276</v>
      </c>
      <c r="C79" s="115">
        <f>YEAR(GC_17[[#This Row],[Date]])+IF(MONTH(GC_17[[#This Row],[Date]])&gt;=4,1,0)</f>
        <v>2024</v>
      </c>
      <c r="D79" s="116">
        <f>YEAR(GC_17[[#This Row],[Date]])</f>
        <v>2023</v>
      </c>
      <c r="E79" s="108" t="s">
        <v>121</v>
      </c>
      <c r="F79" s="108" t="s">
        <v>121</v>
      </c>
      <c r="G79" s="109" t="str">
        <f>TEXT(GC_17[[#This Row],[Date]],"mmm-yy")</f>
        <v>Dec-23</v>
      </c>
      <c r="H79" s="109">
        <f>DAY(EOMONTH(GC_17[[#This Row],[Month Year]],0))</f>
        <v>31</v>
      </c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">
        <f>SUM(GC_17[[#This Row],[Blk1]:[Blk12]])</f>
        <v>0</v>
      </c>
      <c r="X79" s="112"/>
      <c r="Y79" s="112"/>
    </row>
    <row r="80" spans="1:25" x14ac:dyDescent="0.35">
      <c r="A80" s="112">
        <v>78</v>
      </c>
      <c r="B80" s="110">
        <f t="shared" si="1"/>
        <v>45277</v>
      </c>
      <c r="C80" s="115">
        <f>YEAR(GC_17[[#This Row],[Date]])+IF(MONTH(GC_17[[#This Row],[Date]])&gt;=4,1,0)</f>
        <v>2024</v>
      </c>
      <c r="D80" s="116">
        <f>YEAR(GC_17[[#This Row],[Date]])</f>
        <v>2023</v>
      </c>
      <c r="E80" s="108" t="s">
        <v>121</v>
      </c>
      <c r="F80" s="108" t="s">
        <v>121</v>
      </c>
      <c r="G80" s="109" t="str">
        <f>TEXT(GC_17[[#This Row],[Date]],"mmm-yy")</f>
        <v>Dec-23</v>
      </c>
      <c r="H80" s="109">
        <f>DAY(EOMONTH(GC_17[[#This Row],[Month Year]],0))</f>
        <v>31</v>
      </c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">
        <f>SUM(GC_17[[#This Row],[Blk1]:[Blk12]])</f>
        <v>0</v>
      </c>
      <c r="X80" s="112"/>
      <c r="Y80" s="112"/>
    </row>
    <row r="81" spans="1:25" x14ac:dyDescent="0.35">
      <c r="A81" s="112">
        <v>79</v>
      </c>
      <c r="B81" s="110">
        <f t="shared" si="1"/>
        <v>45278</v>
      </c>
      <c r="C81" s="115">
        <f>YEAR(GC_17[[#This Row],[Date]])+IF(MONTH(GC_17[[#This Row],[Date]])&gt;=4,1,0)</f>
        <v>2024</v>
      </c>
      <c r="D81" s="116">
        <f>YEAR(GC_17[[#This Row],[Date]])</f>
        <v>2023</v>
      </c>
      <c r="E81" s="108" t="s">
        <v>121</v>
      </c>
      <c r="F81" s="108" t="s">
        <v>121</v>
      </c>
      <c r="G81" s="109" t="str">
        <f>TEXT(GC_17[[#This Row],[Date]],"mmm-yy")</f>
        <v>Dec-23</v>
      </c>
      <c r="H81" s="109">
        <f>DAY(EOMONTH(GC_17[[#This Row],[Month Year]],0))</f>
        <v>31</v>
      </c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">
        <f>SUM(GC_17[[#This Row],[Blk1]:[Blk12]])</f>
        <v>0</v>
      </c>
      <c r="X81" s="112"/>
      <c r="Y81" s="112"/>
    </row>
    <row r="82" spans="1:25" x14ac:dyDescent="0.35">
      <c r="A82" s="112">
        <v>80</v>
      </c>
      <c r="B82" s="110">
        <f t="shared" si="1"/>
        <v>45279</v>
      </c>
      <c r="C82" s="115">
        <f>YEAR(GC_17[[#This Row],[Date]])+IF(MONTH(GC_17[[#This Row],[Date]])&gt;=4,1,0)</f>
        <v>2024</v>
      </c>
      <c r="D82" s="116">
        <f>YEAR(GC_17[[#This Row],[Date]])</f>
        <v>2023</v>
      </c>
      <c r="E82" s="108" t="s">
        <v>121</v>
      </c>
      <c r="F82" s="108" t="s">
        <v>121</v>
      </c>
      <c r="G82" s="109" t="str">
        <f>TEXT(GC_17[[#This Row],[Date]],"mmm-yy")</f>
        <v>Dec-23</v>
      </c>
      <c r="H82" s="109">
        <f>DAY(EOMONTH(GC_17[[#This Row],[Month Year]],0))</f>
        <v>31</v>
      </c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">
        <f>SUM(GC_17[[#This Row],[Blk1]:[Blk12]])</f>
        <v>0</v>
      </c>
      <c r="X82" s="112"/>
      <c r="Y82" s="112"/>
    </row>
    <row r="83" spans="1:25" x14ac:dyDescent="0.35">
      <c r="A83" s="112">
        <v>81</v>
      </c>
      <c r="B83" s="110">
        <f t="shared" si="1"/>
        <v>45280</v>
      </c>
      <c r="C83" s="115">
        <f>YEAR(GC_17[[#This Row],[Date]])+IF(MONTH(GC_17[[#This Row],[Date]])&gt;=4,1,0)</f>
        <v>2024</v>
      </c>
      <c r="D83" s="116">
        <f>YEAR(GC_17[[#This Row],[Date]])</f>
        <v>2023</v>
      </c>
      <c r="E83" s="108" t="s">
        <v>121</v>
      </c>
      <c r="F83" s="108" t="s">
        <v>121</v>
      </c>
      <c r="G83" s="109" t="str">
        <f>TEXT(GC_17[[#This Row],[Date]],"mmm-yy")</f>
        <v>Dec-23</v>
      </c>
      <c r="H83" s="109">
        <f>DAY(EOMONTH(GC_17[[#This Row],[Month Year]],0))</f>
        <v>31</v>
      </c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">
        <f>SUM(GC_17[[#This Row],[Blk1]:[Blk12]])</f>
        <v>0</v>
      </c>
      <c r="X83" s="112"/>
      <c r="Y83" s="112"/>
    </row>
    <row r="84" spans="1:25" x14ac:dyDescent="0.35">
      <c r="A84" s="112">
        <v>82</v>
      </c>
      <c r="B84" s="110">
        <f t="shared" si="1"/>
        <v>45281</v>
      </c>
      <c r="C84" s="115">
        <f>YEAR(GC_17[[#This Row],[Date]])+IF(MONTH(GC_17[[#This Row],[Date]])&gt;=4,1,0)</f>
        <v>2024</v>
      </c>
      <c r="D84" s="116">
        <f>YEAR(GC_17[[#This Row],[Date]])</f>
        <v>2023</v>
      </c>
      <c r="E84" s="108" t="s">
        <v>121</v>
      </c>
      <c r="F84" s="108" t="s">
        <v>121</v>
      </c>
      <c r="G84" s="109" t="str">
        <f>TEXT(GC_17[[#This Row],[Date]],"mmm-yy")</f>
        <v>Dec-23</v>
      </c>
      <c r="H84" s="109">
        <f>DAY(EOMONTH(GC_17[[#This Row],[Month Year]],0))</f>
        <v>31</v>
      </c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">
        <f>SUM(GC_17[[#This Row],[Blk1]:[Blk12]])</f>
        <v>0</v>
      </c>
      <c r="X84" s="112"/>
      <c r="Y84" s="112"/>
    </row>
    <row r="85" spans="1:25" x14ac:dyDescent="0.35">
      <c r="A85" s="112">
        <v>83</v>
      </c>
      <c r="B85" s="110">
        <f t="shared" si="1"/>
        <v>45282</v>
      </c>
      <c r="C85" s="115">
        <f>YEAR(GC_17[[#This Row],[Date]])+IF(MONTH(GC_17[[#This Row],[Date]])&gt;=4,1,0)</f>
        <v>2024</v>
      </c>
      <c r="D85" s="116">
        <f>YEAR(GC_17[[#This Row],[Date]])</f>
        <v>2023</v>
      </c>
      <c r="E85" s="108" t="s">
        <v>121</v>
      </c>
      <c r="F85" s="108" t="s">
        <v>121</v>
      </c>
      <c r="G85" s="109" t="str">
        <f>TEXT(GC_17[[#This Row],[Date]],"mmm-yy")</f>
        <v>Dec-23</v>
      </c>
      <c r="H85" s="109">
        <f>DAY(EOMONTH(GC_17[[#This Row],[Month Year]],0))</f>
        <v>31</v>
      </c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">
        <f>SUM(GC_17[[#This Row],[Blk1]:[Blk12]])</f>
        <v>0</v>
      </c>
      <c r="X85" s="112"/>
      <c r="Y85" s="112"/>
    </row>
    <row r="86" spans="1:25" x14ac:dyDescent="0.35">
      <c r="A86" s="112">
        <v>84</v>
      </c>
      <c r="B86" s="110">
        <f t="shared" si="1"/>
        <v>45283</v>
      </c>
      <c r="C86" s="115">
        <f>YEAR(GC_17[[#This Row],[Date]])+IF(MONTH(GC_17[[#This Row],[Date]])&gt;=4,1,0)</f>
        <v>2024</v>
      </c>
      <c r="D86" s="116">
        <f>YEAR(GC_17[[#This Row],[Date]])</f>
        <v>2023</v>
      </c>
      <c r="E86" s="108" t="s">
        <v>121</v>
      </c>
      <c r="F86" s="108" t="s">
        <v>121</v>
      </c>
      <c r="G86" s="109" t="str">
        <f>TEXT(GC_17[[#This Row],[Date]],"mmm-yy")</f>
        <v>Dec-23</v>
      </c>
      <c r="H86" s="109">
        <f>DAY(EOMONTH(GC_17[[#This Row],[Month Year]],0))</f>
        <v>31</v>
      </c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">
        <f>SUM(GC_17[[#This Row],[Blk1]:[Blk12]])</f>
        <v>0</v>
      </c>
      <c r="X86" s="112"/>
      <c r="Y86" s="112"/>
    </row>
    <row r="87" spans="1:25" x14ac:dyDescent="0.35">
      <c r="A87" s="112">
        <v>85</v>
      </c>
      <c r="B87" s="110">
        <f t="shared" si="1"/>
        <v>45284</v>
      </c>
      <c r="C87" s="115">
        <f>YEAR(GC_17[[#This Row],[Date]])+IF(MONTH(GC_17[[#This Row],[Date]])&gt;=4,1,0)</f>
        <v>2024</v>
      </c>
      <c r="D87" s="116">
        <f>YEAR(GC_17[[#This Row],[Date]])</f>
        <v>2023</v>
      </c>
      <c r="E87" s="108" t="s">
        <v>121</v>
      </c>
      <c r="F87" s="108" t="s">
        <v>121</v>
      </c>
      <c r="G87" s="109" t="str">
        <f>TEXT(GC_17[[#This Row],[Date]],"mmm-yy")</f>
        <v>Dec-23</v>
      </c>
      <c r="H87" s="109">
        <f>DAY(EOMONTH(GC_17[[#This Row],[Month Year]],0))</f>
        <v>31</v>
      </c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">
        <f>SUM(GC_17[[#This Row],[Blk1]:[Blk12]])</f>
        <v>0</v>
      </c>
      <c r="X87" s="112"/>
      <c r="Y87" s="112"/>
    </row>
    <row r="88" spans="1:25" x14ac:dyDescent="0.35">
      <c r="A88" s="112">
        <v>86</v>
      </c>
      <c r="B88" s="110">
        <f t="shared" si="1"/>
        <v>45285</v>
      </c>
      <c r="C88" s="115">
        <f>YEAR(GC_17[[#This Row],[Date]])+IF(MONTH(GC_17[[#This Row],[Date]])&gt;=4,1,0)</f>
        <v>2024</v>
      </c>
      <c r="D88" s="116">
        <f>YEAR(GC_17[[#This Row],[Date]])</f>
        <v>2023</v>
      </c>
      <c r="E88" s="108" t="s">
        <v>121</v>
      </c>
      <c r="F88" s="108" t="s">
        <v>121</v>
      </c>
      <c r="G88" s="109" t="str">
        <f>TEXT(GC_17[[#This Row],[Date]],"mmm-yy")</f>
        <v>Dec-23</v>
      </c>
      <c r="H88" s="109">
        <f>DAY(EOMONTH(GC_17[[#This Row],[Month Year]],0))</f>
        <v>31</v>
      </c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">
        <f>SUM(GC_17[[#This Row],[Blk1]:[Blk12]])</f>
        <v>0</v>
      </c>
      <c r="X88" s="112"/>
      <c r="Y88" s="112"/>
    </row>
    <row r="89" spans="1:25" x14ac:dyDescent="0.35">
      <c r="A89" s="112">
        <v>87</v>
      </c>
      <c r="B89" s="110">
        <f t="shared" si="1"/>
        <v>45286</v>
      </c>
      <c r="C89" s="115">
        <f>YEAR(GC_17[[#This Row],[Date]])+IF(MONTH(GC_17[[#This Row],[Date]])&gt;=4,1,0)</f>
        <v>2024</v>
      </c>
      <c r="D89" s="116">
        <f>YEAR(GC_17[[#This Row],[Date]])</f>
        <v>2023</v>
      </c>
      <c r="E89" s="108" t="s">
        <v>121</v>
      </c>
      <c r="F89" s="108" t="s">
        <v>121</v>
      </c>
      <c r="G89" s="109" t="str">
        <f>TEXT(GC_17[[#This Row],[Date]],"mmm-yy")</f>
        <v>Dec-23</v>
      </c>
      <c r="H89" s="109">
        <f>DAY(EOMONTH(GC_17[[#This Row],[Month Year]],0))</f>
        <v>31</v>
      </c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">
        <f>SUM(GC_17[[#This Row],[Blk1]:[Blk12]])</f>
        <v>0</v>
      </c>
      <c r="X89" s="112"/>
      <c r="Y89" s="112"/>
    </row>
    <row r="90" spans="1:25" x14ac:dyDescent="0.35">
      <c r="A90" s="112">
        <v>88</v>
      </c>
      <c r="B90" s="110">
        <f t="shared" si="1"/>
        <v>45287</v>
      </c>
      <c r="C90" s="115">
        <f>YEAR(GC_17[[#This Row],[Date]])+IF(MONTH(GC_17[[#This Row],[Date]])&gt;=4,1,0)</f>
        <v>2024</v>
      </c>
      <c r="D90" s="116">
        <f>YEAR(GC_17[[#This Row],[Date]])</f>
        <v>2023</v>
      </c>
      <c r="E90" s="108" t="s">
        <v>121</v>
      </c>
      <c r="F90" s="108" t="s">
        <v>121</v>
      </c>
      <c r="G90" s="109" t="str">
        <f>TEXT(GC_17[[#This Row],[Date]],"mmm-yy")</f>
        <v>Dec-23</v>
      </c>
      <c r="H90" s="109">
        <f>DAY(EOMONTH(GC_17[[#This Row],[Month Year]],0))</f>
        <v>31</v>
      </c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">
        <f>SUM(GC_17[[#This Row],[Blk1]:[Blk12]])</f>
        <v>0</v>
      </c>
      <c r="X90" s="112"/>
      <c r="Y90" s="112"/>
    </row>
    <row r="91" spans="1:25" x14ac:dyDescent="0.35">
      <c r="A91" s="112">
        <v>89</v>
      </c>
      <c r="B91" s="110">
        <f t="shared" si="1"/>
        <v>45288</v>
      </c>
      <c r="C91" s="115">
        <f>YEAR(GC_17[[#This Row],[Date]])+IF(MONTH(GC_17[[#This Row],[Date]])&gt;=4,1,0)</f>
        <v>2024</v>
      </c>
      <c r="D91" s="116">
        <f>YEAR(GC_17[[#This Row],[Date]])</f>
        <v>2023</v>
      </c>
      <c r="E91" s="108" t="s">
        <v>121</v>
      </c>
      <c r="F91" s="108" t="s">
        <v>121</v>
      </c>
      <c r="G91" s="109" t="str">
        <f>TEXT(GC_17[[#This Row],[Date]],"mmm-yy")</f>
        <v>Dec-23</v>
      </c>
      <c r="H91" s="109">
        <f>DAY(EOMONTH(GC_17[[#This Row],[Month Year]],0))</f>
        <v>31</v>
      </c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">
        <f>SUM(GC_17[[#This Row],[Blk1]:[Blk12]])</f>
        <v>0</v>
      </c>
      <c r="X91" s="112"/>
      <c r="Y91" s="112"/>
    </row>
    <row r="92" spans="1:25" x14ac:dyDescent="0.35">
      <c r="A92" s="112">
        <v>90</v>
      </c>
      <c r="B92" s="110">
        <f t="shared" si="1"/>
        <v>45289</v>
      </c>
      <c r="C92" s="115">
        <f>YEAR(GC_17[[#This Row],[Date]])+IF(MONTH(GC_17[[#This Row],[Date]])&gt;=4,1,0)</f>
        <v>2024</v>
      </c>
      <c r="D92" s="116">
        <f>YEAR(GC_17[[#This Row],[Date]])</f>
        <v>2023</v>
      </c>
      <c r="E92" s="108" t="s">
        <v>121</v>
      </c>
      <c r="F92" s="108" t="s">
        <v>121</v>
      </c>
      <c r="G92" s="109" t="str">
        <f>TEXT(GC_17[[#This Row],[Date]],"mmm-yy")</f>
        <v>Dec-23</v>
      </c>
      <c r="H92" s="109">
        <f>DAY(EOMONTH(GC_17[[#This Row],[Month Year]],0))</f>
        <v>31</v>
      </c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">
        <f>SUM(GC_17[[#This Row],[Blk1]:[Blk12]])</f>
        <v>0</v>
      </c>
      <c r="X92" s="112"/>
      <c r="Y92" s="112"/>
    </row>
    <row r="93" spans="1:25" x14ac:dyDescent="0.35">
      <c r="A93" s="112">
        <v>91</v>
      </c>
      <c r="B93" s="110">
        <f t="shared" si="1"/>
        <v>45290</v>
      </c>
      <c r="C93" s="115">
        <f>YEAR(GC_17[[#This Row],[Date]])+IF(MONTH(GC_17[[#This Row],[Date]])&gt;=4,1,0)</f>
        <v>2024</v>
      </c>
      <c r="D93" s="116">
        <f>YEAR(GC_17[[#This Row],[Date]])</f>
        <v>2023</v>
      </c>
      <c r="E93" s="108" t="s">
        <v>121</v>
      </c>
      <c r="F93" s="108" t="s">
        <v>121</v>
      </c>
      <c r="G93" s="109" t="str">
        <f>TEXT(GC_17[[#This Row],[Date]],"mmm-yy")</f>
        <v>Dec-23</v>
      </c>
      <c r="H93" s="109">
        <f>DAY(EOMONTH(GC_17[[#This Row],[Month Year]],0))</f>
        <v>31</v>
      </c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">
        <f>SUM(GC_17[[#This Row],[Blk1]:[Blk12]])</f>
        <v>0</v>
      </c>
      <c r="X93" s="112"/>
      <c r="Y93" s="112"/>
    </row>
    <row r="94" spans="1:25" x14ac:dyDescent="0.35">
      <c r="A94" s="112">
        <v>92</v>
      </c>
      <c r="B94" s="110">
        <f t="shared" si="1"/>
        <v>45291</v>
      </c>
      <c r="C94" s="115">
        <f>YEAR(GC_17[[#This Row],[Date]])+IF(MONTH(GC_17[[#This Row],[Date]])&gt;=4,1,0)</f>
        <v>2024</v>
      </c>
      <c r="D94" s="116">
        <f>YEAR(GC_17[[#This Row],[Date]])</f>
        <v>2023</v>
      </c>
      <c r="E94" s="108" t="s">
        <v>121</v>
      </c>
      <c r="F94" s="108" t="s">
        <v>121</v>
      </c>
      <c r="G94" s="109" t="str">
        <f>TEXT(GC_17[[#This Row],[Date]],"mmm-yy")</f>
        <v>Dec-23</v>
      </c>
      <c r="H94" s="109">
        <f>DAY(EOMONTH(GC_17[[#This Row],[Month Year]],0))</f>
        <v>31</v>
      </c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">
        <f>SUM(GC_17[[#This Row],[Blk1]:[Blk12]])</f>
        <v>0</v>
      </c>
      <c r="X94" s="112"/>
      <c r="Y94" s="112"/>
    </row>
    <row r="95" spans="1:25" x14ac:dyDescent="0.35">
      <c r="A95" s="112">
        <v>93</v>
      </c>
      <c r="B95" s="110">
        <f t="shared" si="1"/>
        <v>45292</v>
      </c>
      <c r="C95" s="115">
        <f>YEAR(GC_17[[#This Row],[Date]])+IF(MONTH(GC_17[[#This Row],[Date]])&gt;=4,1,0)</f>
        <v>2024</v>
      </c>
      <c r="D95" s="116">
        <f>YEAR(GC_17[[#This Row],[Date]])</f>
        <v>2024</v>
      </c>
      <c r="E95" s="108" t="s">
        <v>121</v>
      </c>
      <c r="F95" s="108" t="s">
        <v>121</v>
      </c>
      <c r="G95" s="109" t="str">
        <f>TEXT(GC_17[[#This Row],[Date]],"mmm-yy")</f>
        <v>Jan-24</v>
      </c>
      <c r="H95" s="109">
        <f>DAY(EOMONTH(GC_17[[#This Row],[Month Year]],0))</f>
        <v>31</v>
      </c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">
        <f>SUM(GC_17[[#This Row],[Blk1]:[Blk12]])</f>
        <v>0</v>
      </c>
      <c r="X95" s="112"/>
      <c r="Y95" s="112"/>
    </row>
    <row r="96" spans="1:25" x14ac:dyDescent="0.35">
      <c r="A96" s="112">
        <v>94</v>
      </c>
      <c r="B96" s="110">
        <f t="shared" si="1"/>
        <v>45293</v>
      </c>
      <c r="C96" s="115">
        <f>YEAR(GC_17[[#This Row],[Date]])+IF(MONTH(GC_17[[#This Row],[Date]])&gt;=4,1,0)</f>
        <v>2024</v>
      </c>
      <c r="D96" s="116">
        <f>YEAR(GC_17[[#This Row],[Date]])</f>
        <v>2024</v>
      </c>
      <c r="E96" s="108" t="s">
        <v>121</v>
      </c>
      <c r="F96" s="108" t="s">
        <v>121</v>
      </c>
      <c r="G96" s="109" t="str">
        <f>TEXT(GC_17[[#This Row],[Date]],"mmm-yy")</f>
        <v>Jan-24</v>
      </c>
      <c r="H96" s="109">
        <f>DAY(EOMONTH(GC_17[[#This Row],[Month Year]],0))</f>
        <v>31</v>
      </c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">
        <f>SUM(GC_17[[#This Row],[Blk1]:[Blk12]])</f>
        <v>0</v>
      </c>
      <c r="X96" s="112"/>
      <c r="Y96" s="112"/>
    </row>
    <row r="97" spans="1:25" x14ac:dyDescent="0.35">
      <c r="A97" s="112">
        <v>95</v>
      </c>
      <c r="B97" s="110">
        <f t="shared" si="1"/>
        <v>45294</v>
      </c>
      <c r="C97" s="115">
        <f>YEAR(GC_17[[#This Row],[Date]])+IF(MONTH(GC_17[[#This Row],[Date]])&gt;=4,1,0)</f>
        <v>2024</v>
      </c>
      <c r="D97" s="116">
        <f>YEAR(GC_17[[#This Row],[Date]])</f>
        <v>2024</v>
      </c>
      <c r="E97" s="108" t="s">
        <v>121</v>
      </c>
      <c r="F97" s="108" t="s">
        <v>121</v>
      </c>
      <c r="G97" s="109" t="str">
        <f>TEXT(GC_17[[#This Row],[Date]],"mmm-yy")</f>
        <v>Jan-24</v>
      </c>
      <c r="H97" s="109">
        <f>DAY(EOMONTH(GC_17[[#This Row],[Month Year]],0))</f>
        <v>31</v>
      </c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">
        <f>SUM(GC_17[[#This Row],[Blk1]:[Blk12]])</f>
        <v>0</v>
      </c>
      <c r="X97" s="112"/>
      <c r="Y97" s="112"/>
    </row>
    <row r="98" spans="1:25" x14ac:dyDescent="0.35">
      <c r="A98" s="112">
        <v>96</v>
      </c>
      <c r="B98" s="110">
        <f t="shared" si="1"/>
        <v>45295</v>
      </c>
      <c r="C98" s="115">
        <f>YEAR(GC_17[[#This Row],[Date]])+IF(MONTH(GC_17[[#This Row],[Date]])&gt;=4,1,0)</f>
        <v>2024</v>
      </c>
      <c r="D98" s="116">
        <f>YEAR(GC_17[[#This Row],[Date]])</f>
        <v>2024</v>
      </c>
      <c r="E98" s="108" t="s">
        <v>121</v>
      </c>
      <c r="F98" s="108" t="s">
        <v>121</v>
      </c>
      <c r="G98" s="109" t="str">
        <f>TEXT(GC_17[[#This Row],[Date]],"mmm-yy")</f>
        <v>Jan-24</v>
      </c>
      <c r="H98" s="109">
        <f>DAY(EOMONTH(GC_17[[#This Row],[Month Year]],0))</f>
        <v>31</v>
      </c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">
        <f>SUM(GC_17[[#This Row],[Blk1]:[Blk12]])</f>
        <v>0</v>
      </c>
      <c r="X98" s="112"/>
      <c r="Y98" s="112"/>
    </row>
    <row r="99" spans="1:25" x14ac:dyDescent="0.35">
      <c r="A99" s="112">
        <v>97</v>
      </c>
      <c r="B99" s="110">
        <f t="shared" si="1"/>
        <v>45296</v>
      </c>
      <c r="C99" s="115">
        <f>YEAR(GC_17[[#This Row],[Date]])+IF(MONTH(GC_17[[#This Row],[Date]])&gt;=4,1,0)</f>
        <v>2024</v>
      </c>
      <c r="D99" s="116">
        <f>YEAR(GC_17[[#This Row],[Date]])</f>
        <v>2024</v>
      </c>
      <c r="E99" s="108" t="s">
        <v>121</v>
      </c>
      <c r="F99" s="108" t="s">
        <v>121</v>
      </c>
      <c r="G99" s="109" t="str">
        <f>TEXT(GC_17[[#This Row],[Date]],"mmm-yy")</f>
        <v>Jan-24</v>
      </c>
      <c r="H99" s="109">
        <f>DAY(EOMONTH(GC_17[[#This Row],[Month Year]],0))</f>
        <v>31</v>
      </c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">
        <f>SUM(GC_17[[#This Row],[Blk1]:[Blk12]])</f>
        <v>0</v>
      </c>
      <c r="X99" s="112"/>
      <c r="Y99" s="112"/>
    </row>
    <row r="100" spans="1:25" x14ac:dyDescent="0.35">
      <c r="A100" s="112">
        <v>98</v>
      </c>
      <c r="B100" s="110">
        <f t="shared" si="1"/>
        <v>45297</v>
      </c>
      <c r="C100" s="115">
        <f>YEAR(GC_17[[#This Row],[Date]])+IF(MONTH(GC_17[[#This Row],[Date]])&gt;=4,1,0)</f>
        <v>2024</v>
      </c>
      <c r="D100" s="116">
        <f>YEAR(GC_17[[#This Row],[Date]])</f>
        <v>2024</v>
      </c>
      <c r="E100" s="108" t="s">
        <v>121</v>
      </c>
      <c r="F100" s="108" t="s">
        <v>121</v>
      </c>
      <c r="G100" s="109" t="str">
        <f>TEXT(GC_17[[#This Row],[Date]],"mmm-yy")</f>
        <v>Jan-24</v>
      </c>
      <c r="H100" s="109">
        <f>DAY(EOMONTH(GC_17[[#This Row],[Month Year]],0))</f>
        <v>31</v>
      </c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">
        <f>SUM(GC_17[[#This Row],[Blk1]:[Blk12]])</f>
        <v>0</v>
      </c>
      <c r="X100" s="112"/>
      <c r="Y100" s="112"/>
    </row>
    <row r="101" spans="1:25" x14ac:dyDescent="0.35">
      <c r="A101" s="112">
        <v>99</v>
      </c>
      <c r="B101" s="110">
        <f t="shared" si="1"/>
        <v>45298</v>
      </c>
      <c r="C101" s="115">
        <f>YEAR(GC_17[[#This Row],[Date]])+IF(MONTH(GC_17[[#This Row],[Date]])&gt;=4,1,0)</f>
        <v>2024</v>
      </c>
      <c r="D101" s="116">
        <f>YEAR(GC_17[[#This Row],[Date]])</f>
        <v>2024</v>
      </c>
      <c r="E101" s="108" t="s">
        <v>121</v>
      </c>
      <c r="F101" s="108" t="s">
        <v>121</v>
      </c>
      <c r="G101" s="109" t="str">
        <f>TEXT(GC_17[[#This Row],[Date]],"mmm-yy")</f>
        <v>Jan-24</v>
      </c>
      <c r="H101" s="109">
        <f>DAY(EOMONTH(GC_17[[#This Row],[Month Year]],0))</f>
        <v>31</v>
      </c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">
        <f>SUM(GC_17[[#This Row],[Blk1]:[Blk12]])</f>
        <v>0</v>
      </c>
      <c r="X101" s="112"/>
      <c r="Y101" s="112"/>
    </row>
    <row r="102" spans="1:25" x14ac:dyDescent="0.35">
      <c r="A102" s="112">
        <v>100</v>
      </c>
      <c r="B102" s="110">
        <f t="shared" si="1"/>
        <v>45299</v>
      </c>
      <c r="C102" s="115">
        <f>YEAR(GC_17[[#This Row],[Date]])+IF(MONTH(GC_17[[#This Row],[Date]])&gt;=4,1,0)</f>
        <v>2024</v>
      </c>
      <c r="D102" s="116">
        <f>YEAR(GC_17[[#This Row],[Date]])</f>
        <v>2024</v>
      </c>
      <c r="E102" s="108" t="s">
        <v>121</v>
      </c>
      <c r="F102" s="108" t="s">
        <v>121</v>
      </c>
      <c r="G102" s="109" t="str">
        <f>TEXT(GC_17[[#This Row],[Date]],"mmm-yy")</f>
        <v>Jan-24</v>
      </c>
      <c r="H102" s="109">
        <f>DAY(EOMONTH(GC_17[[#This Row],[Month Year]],0))</f>
        <v>31</v>
      </c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">
        <f>SUM(GC_17[[#This Row],[Blk1]:[Blk12]])</f>
        <v>0</v>
      </c>
      <c r="X102" s="112"/>
      <c r="Y102" s="112"/>
    </row>
    <row r="103" spans="1:25" x14ac:dyDescent="0.35">
      <c r="A103" s="112">
        <v>101</v>
      </c>
      <c r="B103" s="110">
        <f t="shared" si="1"/>
        <v>45300</v>
      </c>
      <c r="C103" s="115">
        <f>YEAR(GC_17[[#This Row],[Date]])+IF(MONTH(GC_17[[#This Row],[Date]])&gt;=4,1,0)</f>
        <v>2024</v>
      </c>
      <c r="D103" s="116">
        <f>YEAR(GC_17[[#This Row],[Date]])</f>
        <v>2024</v>
      </c>
      <c r="E103" s="108" t="s">
        <v>121</v>
      </c>
      <c r="F103" s="108" t="s">
        <v>121</v>
      </c>
      <c r="G103" s="109" t="str">
        <f>TEXT(GC_17[[#This Row],[Date]],"mmm-yy")</f>
        <v>Jan-24</v>
      </c>
      <c r="H103" s="109">
        <f>DAY(EOMONTH(GC_17[[#This Row],[Month Year]],0))</f>
        <v>31</v>
      </c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">
        <f>SUM(GC_17[[#This Row],[Blk1]:[Blk12]])</f>
        <v>0</v>
      </c>
      <c r="X103" s="112"/>
      <c r="Y103" s="112"/>
    </row>
    <row r="104" spans="1:25" x14ac:dyDescent="0.35">
      <c r="A104" s="112">
        <v>102</v>
      </c>
      <c r="B104" s="110">
        <f t="shared" si="1"/>
        <v>45301</v>
      </c>
      <c r="C104" s="115">
        <f>YEAR(GC_17[[#This Row],[Date]])+IF(MONTH(GC_17[[#This Row],[Date]])&gt;=4,1,0)</f>
        <v>2024</v>
      </c>
      <c r="D104" s="116">
        <f>YEAR(GC_17[[#This Row],[Date]])</f>
        <v>2024</v>
      </c>
      <c r="E104" s="108" t="s">
        <v>121</v>
      </c>
      <c r="F104" s="108" t="s">
        <v>121</v>
      </c>
      <c r="G104" s="109" t="str">
        <f>TEXT(GC_17[[#This Row],[Date]],"mmm-yy")</f>
        <v>Jan-24</v>
      </c>
      <c r="H104" s="109">
        <f>DAY(EOMONTH(GC_17[[#This Row],[Month Year]],0))</f>
        <v>31</v>
      </c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">
        <f>SUM(GC_17[[#This Row],[Blk1]:[Blk12]])</f>
        <v>0</v>
      </c>
      <c r="X104" s="112"/>
      <c r="Y104" s="112"/>
    </row>
    <row r="105" spans="1:25" x14ac:dyDescent="0.35">
      <c r="A105" s="112">
        <v>103</v>
      </c>
      <c r="B105" s="110">
        <f t="shared" si="1"/>
        <v>45302</v>
      </c>
      <c r="C105" s="115">
        <f>YEAR(GC_17[[#This Row],[Date]])+IF(MONTH(GC_17[[#This Row],[Date]])&gt;=4,1,0)</f>
        <v>2024</v>
      </c>
      <c r="D105" s="116">
        <f>YEAR(GC_17[[#This Row],[Date]])</f>
        <v>2024</v>
      </c>
      <c r="E105" s="108" t="s">
        <v>121</v>
      </c>
      <c r="F105" s="108" t="s">
        <v>121</v>
      </c>
      <c r="G105" s="109" t="str">
        <f>TEXT(GC_17[[#This Row],[Date]],"mmm-yy")</f>
        <v>Jan-24</v>
      </c>
      <c r="H105" s="109">
        <f>DAY(EOMONTH(GC_17[[#This Row],[Month Year]],0))</f>
        <v>31</v>
      </c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">
        <f>SUM(GC_17[[#This Row],[Blk1]:[Blk12]])</f>
        <v>0</v>
      </c>
      <c r="X105" s="112"/>
      <c r="Y105" s="112"/>
    </row>
    <row r="106" spans="1:25" x14ac:dyDescent="0.35">
      <c r="A106" s="112">
        <v>104</v>
      </c>
      <c r="B106" s="110">
        <f t="shared" si="1"/>
        <v>45303</v>
      </c>
      <c r="C106" s="115">
        <f>YEAR(GC_17[[#This Row],[Date]])+IF(MONTH(GC_17[[#This Row],[Date]])&gt;=4,1,0)</f>
        <v>2024</v>
      </c>
      <c r="D106" s="116">
        <f>YEAR(GC_17[[#This Row],[Date]])</f>
        <v>2024</v>
      </c>
      <c r="E106" s="108" t="s">
        <v>121</v>
      </c>
      <c r="F106" s="108" t="s">
        <v>121</v>
      </c>
      <c r="G106" s="109" t="str">
        <f>TEXT(GC_17[[#This Row],[Date]],"mmm-yy")</f>
        <v>Jan-24</v>
      </c>
      <c r="H106" s="109">
        <f>DAY(EOMONTH(GC_17[[#This Row],[Month Year]],0))</f>
        <v>31</v>
      </c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">
        <f>SUM(GC_17[[#This Row],[Blk1]:[Blk12]])</f>
        <v>0</v>
      </c>
      <c r="X106" s="112"/>
      <c r="Y106" s="112"/>
    </row>
    <row r="107" spans="1:25" x14ac:dyDescent="0.35">
      <c r="A107" s="112">
        <v>105</v>
      </c>
      <c r="B107" s="110">
        <f t="shared" si="1"/>
        <v>45304</v>
      </c>
      <c r="C107" s="115">
        <f>YEAR(GC_17[[#This Row],[Date]])+IF(MONTH(GC_17[[#This Row],[Date]])&gt;=4,1,0)</f>
        <v>2024</v>
      </c>
      <c r="D107" s="116">
        <f>YEAR(GC_17[[#This Row],[Date]])</f>
        <v>2024</v>
      </c>
      <c r="E107" s="108" t="s">
        <v>121</v>
      </c>
      <c r="F107" s="108" t="s">
        <v>121</v>
      </c>
      <c r="G107" s="109" t="str">
        <f>TEXT(GC_17[[#This Row],[Date]],"mmm-yy")</f>
        <v>Jan-24</v>
      </c>
      <c r="H107" s="109">
        <f>DAY(EOMONTH(GC_17[[#This Row],[Month Year]],0))</f>
        <v>31</v>
      </c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">
        <f>SUM(GC_17[[#This Row],[Blk1]:[Blk12]])</f>
        <v>0</v>
      </c>
      <c r="X107" s="112"/>
      <c r="Y107" s="112"/>
    </row>
    <row r="108" spans="1:25" x14ac:dyDescent="0.35">
      <c r="A108" s="112">
        <v>106</v>
      </c>
      <c r="B108" s="110">
        <f t="shared" si="1"/>
        <v>45305</v>
      </c>
      <c r="C108" s="115">
        <f>YEAR(GC_17[[#This Row],[Date]])+IF(MONTH(GC_17[[#This Row],[Date]])&gt;=4,1,0)</f>
        <v>2024</v>
      </c>
      <c r="D108" s="116">
        <f>YEAR(GC_17[[#This Row],[Date]])</f>
        <v>2024</v>
      </c>
      <c r="E108" s="108" t="s">
        <v>121</v>
      </c>
      <c r="F108" s="108" t="s">
        <v>121</v>
      </c>
      <c r="G108" s="109" t="str">
        <f>TEXT(GC_17[[#This Row],[Date]],"mmm-yy")</f>
        <v>Jan-24</v>
      </c>
      <c r="H108" s="109">
        <f>DAY(EOMONTH(GC_17[[#This Row],[Month Year]],0))</f>
        <v>31</v>
      </c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">
        <f>SUM(GC_17[[#This Row],[Blk1]:[Blk12]])</f>
        <v>0</v>
      </c>
      <c r="X108" s="112"/>
      <c r="Y108" s="112"/>
    </row>
    <row r="109" spans="1:25" x14ac:dyDescent="0.35">
      <c r="A109" s="112">
        <v>107</v>
      </c>
      <c r="B109" s="110">
        <f t="shared" si="1"/>
        <v>45306</v>
      </c>
      <c r="C109" s="115">
        <f>YEAR(GC_17[[#This Row],[Date]])+IF(MONTH(GC_17[[#This Row],[Date]])&gt;=4,1,0)</f>
        <v>2024</v>
      </c>
      <c r="D109" s="116">
        <f>YEAR(GC_17[[#This Row],[Date]])</f>
        <v>2024</v>
      </c>
      <c r="E109" s="108" t="s">
        <v>121</v>
      </c>
      <c r="F109" s="108" t="s">
        <v>121</v>
      </c>
      <c r="G109" s="109" t="str">
        <f>TEXT(GC_17[[#This Row],[Date]],"mmm-yy")</f>
        <v>Jan-24</v>
      </c>
      <c r="H109" s="109">
        <f>DAY(EOMONTH(GC_17[[#This Row],[Month Year]],0))</f>
        <v>31</v>
      </c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">
        <f>SUM(GC_17[[#This Row],[Blk1]:[Blk12]])</f>
        <v>0</v>
      </c>
      <c r="X109" s="112"/>
      <c r="Y109" s="112"/>
    </row>
    <row r="110" spans="1:25" x14ac:dyDescent="0.35">
      <c r="A110" s="112">
        <v>108</v>
      </c>
      <c r="B110" s="110">
        <f t="shared" si="1"/>
        <v>45307</v>
      </c>
      <c r="C110" s="115">
        <f>YEAR(GC_17[[#This Row],[Date]])+IF(MONTH(GC_17[[#This Row],[Date]])&gt;=4,1,0)</f>
        <v>2024</v>
      </c>
      <c r="D110" s="116">
        <f>YEAR(GC_17[[#This Row],[Date]])</f>
        <v>2024</v>
      </c>
      <c r="E110" s="108" t="s">
        <v>121</v>
      </c>
      <c r="F110" s="108" t="s">
        <v>121</v>
      </c>
      <c r="G110" s="109" t="str">
        <f>TEXT(GC_17[[#This Row],[Date]],"mmm-yy")</f>
        <v>Jan-24</v>
      </c>
      <c r="H110" s="109">
        <f>DAY(EOMONTH(GC_17[[#This Row],[Month Year]],0))</f>
        <v>31</v>
      </c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">
        <f>SUM(GC_17[[#This Row],[Blk1]:[Blk12]])</f>
        <v>0</v>
      </c>
      <c r="X110" s="112"/>
      <c r="Y110" s="112"/>
    </row>
    <row r="111" spans="1:25" x14ac:dyDescent="0.35">
      <c r="A111" s="112">
        <v>109</v>
      </c>
      <c r="B111" s="110">
        <f t="shared" si="1"/>
        <v>45308</v>
      </c>
      <c r="C111" s="115">
        <f>YEAR(GC_17[[#This Row],[Date]])+IF(MONTH(GC_17[[#This Row],[Date]])&gt;=4,1,0)</f>
        <v>2024</v>
      </c>
      <c r="D111" s="116">
        <f>YEAR(GC_17[[#This Row],[Date]])</f>
        <v>2024</v>
      </c>
      <c r="E111" s="108" t="s">
        <v>121</v>
      </c>
      <c r="F111" s="108" t="s">
        <v>121</v>
      </c>
      <c r="G111" s="109" t="str">
        <f>TEXT(GC_17[[#This Row],[Date]],"mmm-yy")</f>
        <v>Jan-24</v>
      </c>
      <c r="H111" s="109">
        <f>DAY(EOMONTH(GC_17[[#This Row],[Month Year]],0))</f>
        <v>31</v>
      </c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">
        <f>SUM(GC_17[[#This Row],[Blk1]:[Blk12]])</f>
        <v>0</v>
      </c>
      <c r="X111" s="112"/>
      <c r="Y111" s="112"/>
    </row>
    <row r="112" spans="1:25" x14ac:dyDescent="0.35">
      <c r="A112" s="112">
        <v>110</v>
      </c>
      <c r="B112" s="110">
        <f t="shared" si="1"/>
        <v>45309</v>
      </c>
      <c r="C112" s="115">
        <f>YEAR(GC_17[[#This Row],[Date]])+IF(MONTH(GC_17[[#This Row],[Date]])&gt;=4,1,0)</f>
        <v>2024</v>
      </c>
      <c r="D112" s="116">
        <f>YEAR(GC_17[[#This Row],[Date]])</f>
        <v>2024</v>
      </c>
      <c r="E112" s="108" t="s">
        <v>121</v>
      </c>
      <c r="F112" s="108" t="s">
        <v>121</v>
      </c>
      <c r="G112" s="109" t="str">
        <f>TEXT(GC_17[[#This Row],[Date]],"mmm-yy")</f>
        <v>Jan-24</v>
      </c>
      <c r="H112" s="109">
        <f>DAY(EOMONTH(GC_17[[#This Row],[Month Year]],0))</f>
        <v>31</v>
      </c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">
        <f>SUM(GC_17[[#This Row],[Blk1]:[Blk12]])</f>
        <v>0</v>
      </c>
      <c r="X112" s="112"/>
      <c r="Y112" s="112"/>
    </row>
    <row r="113" spans="1:25" x14ac:dyDescent="0.35">
      <c r="A113" s="112">
        <v>111</v>
      </c>
      <c r="B113" s="110">
        <f t="shared" si="1"/>
        <v>45310</v>
      </c>
      <c r="C113" s="115">
        <f>YEAR(GC_17[[#This Row],[Date]])+IF(MONTH(GC_17[[#This Row],[Date]])&gt;=4,1,0)</f>
        <v>2024</v>
      </c>
      <c r="D113" s="116">
        <f>YEAR(GC_17[[#This Row],[Date]])</f>
        <v>2024</v>
      </c>
      <c r="E113" s="108" t="s">
        <v>121</v>
      </c>
      <c r="F113" s="108" t="s">
        <v>121</v>
      </c>
      <c r="G113" s="109" t="str">
        <f>TEXT(GC_17[[#This Row],[Date]],"mmm-yy")</f>
        <v>Jan-24</v>
      </c>
      <c r="H113" s="109">
        <f>DAY(EOMONTH(GC_17[[#This Row],[Month Year]],0))</f>
        <v>31</v>
      </c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">
        <f>SUM(GC_17[[#This Row],[Blk1]:[Blk12]])</f>
        <v>0</v>
      </c>
      <c r="X113" s="112"/>
      <c r="Y113" s="112"/>
    </row>
    <row r="114" spans="1:25" x14ac:dyDescent="0.35">
      <c r="A114" s="112">
        <v>112</v>
      </c>
      <c r="B114" s="110">
        <f t="shared" si="1"/>
        <v>45311</v>
      </c>
      <c r="C114" s="115">
        <f>YEAR(GC_17[[#This Row],[Date]])+IF(MONTH(GC_17[[#This Row],[Date]])&gt;=4,1,0)</f>
        <v>2024</v>
      </c>
      <c r="D114" s="116">
        <f>YEAR(GC_17[[#This Row],[Date]])</f>
        <v>2024</v>
      </c>
      <c r="E114" s="108" t="s">
        <v>121</v>
      </c>
      <c r="F114" s="108" t="s">
        <v>121</v>
      </c>
      <c r="G114" s="109" t="str">
        <f>TEXT(GC_17[[#This Row],[Date]],"mmm-yy")</f>
        <v>Jan-24</v>
      </c>
      <c r="H114" s="109">
        <f>DAY(EOMONTH(GC_17[[#This Row],[Month Year]],0))</f>
        <v>31</v>
      </c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">
        <f>SUM(GC_17[[#This Row],[Blk1]:[Blk12]])</f>
        <v>0</v>
      </c>
      <c r="X114" s="112"/>
      <c r="Y114" s="112"/>
    </row>
    <row r="115" spans="1:25" x14ac:dyDescent="0.35">
      <c r="A115" s="112">
        <v>113</v>
      </c>
      <c r="B115" s="110">
        <f t="shared" si="1"/>
        <v>45312</v>
      </c>
      <c r="C115" s="115">
        <f>YEAR(GC_17[[#This Row],[Date]])+IF(MONTH(GC_17[[#This Row],[Date]])&gt;=4,1,0)</f>
        <v>2024</v>
      </c>
      <c r="D115" s="116">
        <f>YEAR(GC_17[[#This Row],[Date]])</f>
        <v>2024</v>
      </c>
      <c r="E115" s="108" t="s">
        <v>121</v>
      </c>
      <c r="F115" s="108" t="s">
        <v>121</v>
      </c>
      <c r="G115" s="109" t="str">
        <f>TEXT(GC_17[[#This Row],[Date]],"mmm-yy")</f>
        <v>Jan-24</v>
      </c>
      <c r="H115" s="109">
        <f>DAY(EOMONTH(GC_17[[#This Row],[Month Year]],0))</f>
        <v>31</v>
      </c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">
        <f>SUM(GC_17[[#This Row],[Blk1]:[Blk12]])</f>
        <v>0</v>
      </c>
      <c r="X115" s="112"/>
      <c r="Y115" s="112"/>
    </row>
    <row r="116" spans="1:25" x14ac:dyDescent="0.35">
      <c r="A116" s="112">
        <v>114</v>
      </c>
      <c r="B116" s="110">
        <f t="shared" si="1"/>
        <v>45313</v>
      </c>
      <c r="C116" s="115">
        <f>YEAR(GC_17[[#This Row],[Date]])+IF(MONTH(GC_17[[#This Row],[Date]])&gt;=4,1,0)</f>
        <v>2024</v>
      </c>
      <c r="D116" s="116">
        <f>YEAR(GC_17[[#This Row],[Date]])</f>
        <v>2024</v>
      </c>
      <c r="E116" s="108" t="s">
        <v>121</v>
      </c>
      <c r="F116" s="108" t="s">
        <v>121</v>
      </c>
      <c r="G116" s="109" t="str">
        <f>TEXT(GC_17[[#This Row],[Date]],"mmm-yy")</f>
        <v>Jan-24</v>
      </c>
      <c r="H116" s="109">
        <f>DAY(EOMONTH(GC_17[[#This Row],[Month Year]],0))</f>
        <v>31</v>
      </c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">
        <f>SUM(GC_17[[#This Row],[Blk1]:[Blk12]])</f>
        <v>0</v>
      </c>
      <c r="X116" s="112"/>
      <c r="Y116" s="112"/>
    </row>
    <row r="117" spans="1:25" x14ac:dyDescent="0.35">
      <c r="A117" s="112">
        <v>115</v>
      </c>
      <c r="B117" s="110">
        <f t="shared" si="1"/>
        <v>45314</v>
      </c>
      <c r="C117" s="115">
        <f>YEAR(GC_17[[#This Row],[Date]])+IF(MONTH(GC_17[[#This Row],[Date]])&gt;=4,1,0)</f>
        <v>2024</v>
      </c>
      <c r="D117" s="116">
        <f>YEAR(GC_17[[#This Row],[Date]])</f>
        <v>2024</v>
      </c>
      <c r="E117" s="108" t="s">
        <v>121</v>
      </c>
      <c r="F117" s="108" t="s">
        <v>121</v>
      </c>
      <c r="G117" s="109" t="str">
        <f>TEXT(GC_17[[#This Row],[Date]],"mmm-yy")</f>
        <v>Jan-24</v>
      </c>
      <c r="H117" s="109">
        <f>DAY(EOMONTH(GC_17[[#This Row],[Month Year]],0))</f>
        <v>31</v>
      </c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">
        <f>SUM(GC_17[[#This Row],[Blk1]:[Blk12]])</f>
        <v>0</v>
      </c>
      <c r="X117" s="112"/>
      <c r="Y117" s="112"/>
    </row>
    <row r="118" spans="1:25" x14ac:dyDescent="0.35">
      <c r="A118" s="112">
        <v>116</v>
      </c>
      <c r="B118" s="110">
        <f t="shared" si="1"/>
        <v>45315</v>
      </c>
      <c r="C118" s="115">
        <f>YEAR(GC_17[[#This Row],[Date]])+IF(MONTH(GC_17[[#This Row],[Date]])&gt;=4,1,0)</f>
        <v>2024</v>
      </c>
      <c r="D118" s="116">
        <f>YEAR(GC_17[[#This Row],[Date]])</f>
        <v>2024</v>
      </c>
      <c r="E118" s="108" t="s">
        <v>121</v>
      </c>
      <c r="F118" s="108" t="s">
        <v>121</v>
      </c>
      <c r="G118" s="109" t="str">
        <f>TEXT(GC_17[[#This Row],[Date]],"mmm-yy")</f>
        <v>Jan-24</v>
      </c>
      <c r="H118" s="109">
        <f>DAY(EOMONTH(GC_17[[#This Row],[Month Year]],0))</f>
        <v>31</v>
      </c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">
        <f>SUM(GC_17[[#This Row],[Blk1]:[Blk12]])</f>
        <v>0</v>
      </c>
      <c r="X118" s="112"/>
      <c r="Y118" s="112"/>
    </row>
    <row r="119" spans="1:25" x14ac:dyDescent="0.35">
      <c r="A119" s="112">
        <v>117</v>
      </c>
      <c r="B119" s="110">
        <f t="shared" si="1"/>
        <v>45316</v>
      </c>
      <c r="C119" s="115">
        <f>YEAR(GC_17[[#This Row],[Date]])+IF(MONTH(GC_17[[#This Row],[Date]])&gt;=4,1,0)</f>
        <v>2024</v>
      </c>
      <c r="D119" s="116">
        <f>YEAR(GC_17[[#This Row],[Date]])</f>
        <v>2024</v>
      </c>
      <c r="E119" s="108" t="s">
        <v>121</v>
      </c>
      <c r="F119" s="108" t="s">
        <v>121</v>
      </c>
      <c r="G119" s="109" t="str">
        <f>TEXT(GC_17[[#This Row],[Date]],"mmm-yy")</f>
        <v>Jan-24</v>
      </c>
      <c r="H119" s="109">
        <f>DAY(EOMONTH(GC_17[[#This Row],[Month Year]],0))</f>
        <v>31</v>
      </c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">
        <f>SUM(GC_17[[#This Row],[Blk1]:[Blk12]])</f>
        <v>0</v>
      </c>
      <c r="X119" s="112"/>
      <c r="Y119" s="112"/>
    </row>
    <row r="120" spans="1:25" x14ac:dyDescent="0.35">
      <c r="A120" s="112">
        <v>118</v>
      </c>
      <c r="B120" s="110">
        <f t="shared" si="1"/>
        <v>45317</v>
      </c>
      <c r="C120" s="115">
        <f>YEAR(GC_17[[#This Row],[Date]])+IF(MONTH(GC_17[[#This Row],[Date]])&gt;=4,1,0)</f>
        <v>2024</v>
      </c>
      <c r="D120" s="116">
        <f>YEAR(GC_17[[#This Row],[Date]])</f>
        <v>2024</v>
      </c>
      <c r="E120" s="108" t="s">
        <v>121</v>
      </c>
      <c r="F120" s="108" t="s">
        <v>121</v>
      </c>
      <c r="G120" s="109" t="str">
        <f>TEXT(GC_17[[#This Row],[Date]],"mmm-yy")</f>
        <v>Jan-24</v>
      </c>
      <c r="H120" s="109">
        <f>DAY(EOMONTH(GC_17[[#This Row],[Month Year]],0))</f>
        <v>31</v>
      </c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">
        <f>SUM(GC_17[[#This Row],[Blk1]:[Blk12]])</f>
        <v>0</v>
      </c>
      <c r="X120" s="112"/>
      <c r="Y120" s="112"/>
    </row>
    <row r="121" spans="1:25" x14ac:dyDescent="0.35">
      <c r="A121" s="112">
        <v>119</v>
      </c>
      <c r="B121" s="110">
        <f t="shared" si="1"/>
        <v>45318</v>
      </c>
      <c r="C121" s="115">
        <f>YEAR(GC_17[[#This Row],[Date]])+IF(MONTH(GC_17[[#This Row],[Date]])&gt;=4,1,0)</f>
        <v>2024</v>
      </c>
      <c r="D121" s="116">
        <f>YEAR(GC_17[[#This Row],[Date]])</f>
        <v>2024</v>
      </c>
      <c r="E121" s="108" t="s">
        <v>121</v>
      </c>
      <c r="F121" s="108" t="s">
        <v>121</v>
      </c>
      <c r="G121" s="109" t="str">
        <f>TEXT(GC_17[[#This Row],[Date]],"mmm-yy")</f>
        <v>Jan-24</v>
      </c>
      <c r="H121" s="109">
        <f>DAY(EOMONTH(GC_17[[#This Row],[Month Year]],0))</f>
        <v>31</v>
      </c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">
        <f>SUM(GC_17[[#This Row],[Blk1]:[Blk12]])</f>
        <v>0</v>
      </c>
      <c r="X121" s="112"/>
      <c r="Y121" s="112"/>
    </row>
    <row r="122" spans="1:25" x14ac:dyDescent="0.35">
      <c r="A122" s="112">
        <v>120</v>
      </c>
      <c r="B122" s="110">
        <f t="shared" si="1"/>
        <v>45319</v>
      </c>
      <c r="C122" s="115">
        <f>YEAR(GC_17[[#This Row],[Date]])+IF(MONTH(GC_17[[#This Row],[Date]])&gt;=4,1,0)</f>
        <v>2024</v>
      </c>
      <c r="D122" s="116">
        <f>YEAR(GC_17[[#This Row],[Date]])</f>
        <v>2024</v>
      </c>
      <c r="E122" s="108" t="s">
        <v>121</v>
      </c>
      <c r="F122" s="108" t="s">
        <v>121</v>
      </c>
      <c r="G122" s="109" t="str">
        <f>TEXT(GC_17[[#This Row],[Date]],"mmm-yy")</f>
        <v>Jan-24</v>
      </c>
      <c r="H122" s="109">
        <f>DAY(EOMONTH(GC_17[[#This Row],[Month Year]],0))</f>
        <v>31</v>
      </c>
      <c r="I122" s="112"/>
      <c r="J122" s="112"/>
      <c r="K122" s="112"/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  <c r="V122" s="112"/>
      <c r="W122" s="1">
        <f>SUM(GC_17[[#This Row],[Blk1]:[Blk12]])</f>
        <v>0</v>
      </c>
      <c r="X122" s="112"/>
      <c r="Y122" s="112"/>
    </row>
    <row r="123" spans="1:25" x14ac:dyDescent="0.35">
      <c r="A123" s="112">
        <v>120</v>
      </c>
      <c r="B123" s="110">
        <f t="shared" si="1"/>
        <v>45320</v>
      </c>
      <c r="C123" s="115">
        <f>YEAR(GC_17[[#This Row],[Date]])+IF(MONTH(GC_17[[#This Row],[Date]])&gt;=4,1,0)</f>
        <v>2024</v>
      </c>
      <c r="D123" s="116">
        <f>YEAR(GC_17[[#This Row],[Date]])</f>
        <v>2024</v>
      </c>
      <c r="E123" s="108" t="s">
        <v>121</v>
      </c>
      <c r="F123" s="108" t="s">
        <v>121</v>
      </c>
      <c r="G123" s="109" t="str">
        <f>TEXT(GC_17[[#This Row],[Date]],"mmm-yy")</f>
        <v>Jan-24</v>
      </c>
      <c r="H123" s="109">
        <f>DAY(EOMONTH(GC_17[[#This Row],[Month Year]],0))</f>
        <v>31</v>
      </c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">
        <f>SUM(GC_17[[#This Row],[Blk1]:[Blk12]])</f>
        <v>0</v>
      </c>
      <c r="X123" s="112"/>
      <c r="Y123" s="112"/>
    </row>
    <row r="124" spans="1:25" x14ac:dyDescent="0.35">
      <c r="A124" s="112">
        <v>122</v>
      </c>
      <c r="B124" s="110">
        <f t="shared" si="1"/>
        <v>45321</v>
      </c>
      <c r="C124" s="115">
        <f>YEAR(GC_17[[#This Row],[Date]])+IF(MONTH(GC_17[[#This Row],[Date]])&gt;=4,1,0)</f>
        <v>2024</v>
      </c>
      <c r="D124" s="116">
        <f>YEAR(GC_17[[#This Row],[Date]])</f>
        <v>2024</v>
      </c>
      <c r="E124" s="108" t="s">
        <v>121</v>
      </c>
      <c r="F124" s="108" t="s">
        <v>121</v>
      </c>
      <c r="G124" s="109" t="str">
        <f>TEXT(GC_17[[#This Row],[Date]],"mmm-yy")</f>
        <v>Jan-24</v>
      </c>
      <c r="H124" s="109">
        <f>DAY(EOMONTH(GC_17[[#This Row],[Month Year]],0))</f>
        <v>31</v>
      </c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">
        <f>SUM(GC_17[[#This Row],[Blk1]:[Blk12]])</f>
        <v>0</v>
      </c>
      <c r="X124" s="112"/>
      <c r="Y124" s="112"/>
    </row>
    <row r="125" spans="1:25" x14ac:dyDescent="0.35">
      <c r="A125" s="112">
        <v>123</v>
      </c>
      <c r="B125" s="110">
        <f t="shared" si="1"/>
        <v>45322</v>
      </c>
      <c r="C125" s="115">
        <f>YEAR(GC_17[[#This Row],[Date]])+IF(MONTH(GC_17[[#This Row],[Date]])&gt;=4,1,0)</f>
        <v>2024</v>
      </c>
      <c r="D125" s="116">
        <f>YEAR(GC_17[[#This Row],[Date]])</f>
        <v>2024</v>
      </c>
      <c r="E125" s="108" t="s">
        <v>121</v>
      </c>
      <c r="F125" s="108" t="s">
        <v>121</v>
      </c>
      <c r="G125" s="109" t="str">
        <f>TEXT(GC_17[[#This Row],[Date]],"mmm-yy")</f>
        <v>Jan-24</v>
      </c>
      <c r="H125" s="109">
        <f>DAY(EOMONTH(GC_17[[#This Row],[Month Year]],0))</f>
        <v>31</v>
      </c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">
        <f>SUM(GC_17[[#This Row],[Blk1]:[Blk12]])</f>
        <v>0</v>
      </c>
      <c r="X125" s="112"/>
      <c r="Y125" s="112"/>
    </row>
    <row r="126" spans="1:25" x14ac:dyDescent="0.35">
      <c r="A126" s="112">
        <v>124</v>
      </c>
      <c r="B126" s="110">
        <f t="shared" si="1"/>
        <v>45323</v>
      </c>
      <c r="C126" s="115">
        <f>YEAR(GC_17[[#This Row],[Date]])+IF(MONTH(GC_17[[#This Row],[Date]])&gt;=4,1,0)</f>
        <v>2024</v>
      </c>
      <c r="D126" s="116">
        <f>YEAR(GC_17[[#This Row],[Date]])</f>
        <v>2024</v>
      </c>
      <c r="E126" s="108" t="s">
        <v>121</v>
      </c>
      <c r="F126" s="108" t="s">
        <v>121</v>
      </c>
      <c r="G126" s="109" t="str">
        <f>TEXT(GC_17[[#This Row],[Date]],"mmm-yy")</f>
        <v>Feb-24</v>
      </c>
      <c r="H126" s="109">
        <f>DAY(EOMONTH(GC_17[[#This Row],[Month Year]],0))</f>
        <v>29</v>
      </c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">
        <f>SUM(GC_17[[#This Row],[Blk1]:[Blk12]])</f>
        <v>0</v>
      </c>
      <c r="X126" s="112"/>
      <c r="Y126" s="112"/>
    </row>
    <row r="127" spans="1:25" x14ac:dyDescent="0.35">
      <c r="A127" s="112">
        <v>125</v>
      </c>
      <c r="B127" s="110">
        <f t="shared" si="1"/>
        <v>45324</v>
      </c>
      <c r="C127" s="115">
        <f>YEAR(GC_17[[#This Row],[Date]])+IF(MONTH(GC_17[[#This Row],[Date]])&gt;=4,1,0)</f>
        <v>2024</v>
      </c>
      <c r="D127" s="116">
        <f>YEAR(GC_17[[#This Row],[Date]])</f>
        <v>2024</v>
      </c>
      <c r="E127" s="108" t="s">
        <v>121</v>
      </c>
      <c r="F127" s="108" t="s">
        <v>121</v>
      </c>
      <c r="G127" s="109" t="str">
        <f>TEXT(GC_17[[#This Row],[Date]],"mmm-yy")</f>
        <v>Feb-24</v>
      </c>
      <c r="H127" s="109">
        <f>DAY(EOMONTH(GC_17[[#This Row],[Month Year]],0))</f>
        <v>29</v>
      </c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">
        <f>SUM(GC_17[[#This Row],[Blk1]:[Blk12]])</f>
        <v>0</v>
      </c>
      <c r="X127" s="112"/>
      <c r="Y127" s="112"/>
    </row>
    <row r="128" spans="1:25" x14ac:dyDescent="0.35">
      <c r="A128" s="112">
        <v>126</v>
      </c>
      <c r="B128" s="110">
        <f t="shared" si="1"/>
        <v>45325</v>
      </c>
      <c r="C128" s="115">
        <f>YEAR(GC_17[[#This Row],[Date]])+IF(MONTH(GC_17[[#This Row],[Date]])&gt;=4,1,0)</f>
        <v>2024</v>
      </c>
      <c r="D128" s="116">
        <f>YEAR(GC_17[[#This Row],[Date]])</f>
        <v>2024</v>
      </c>
      <c r="E128" s="108" t="s">
        <v>121</v>
      </c>
      <c r="F128" s="108" t="s">
        <v>121</v>
      </c>
      <c r="G128" s="109" t="str">
        <f>TEXT(GC_17[[#This Row],[Date]],"mmm-yy")</f>
        <v>Feb-24</v>
      </c>
      <c r="H128" s="109">
        <f>DAY(EOMONTH(GC_17[[#This Row],[Month Year]],0))</f>
        <v>29</v>
      </c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">
        <f>SUM(GC_17[[#This Row],[Blk1]:[Blk12]])</f>
        <v>0</v>
      </c>
      <c r="X128" s="112"/>
      <c r="Y128" s="112"/>
    </row>
    <row r="129" spans="1:25" x14ac:dyDescent="0.35">
      <c r="A129" s="112">
        <v>127</v>
      </c>
      <c r="B129" s="110">
        <f t="shared" si="1"/>
        <v>45326</v>
      </c>
      <c r="C129" s="115">
        <f>YEAR(GC_17[[#This Row],[Date]])+IF(MONTH(GC_17[[#This Row],[Date]])&gt;=4,1,0)</f>
        <v>2024</v>
      </c>
      <c r="D129" s="116">
        <f>YEAR(GC_17[[#This Row],[Date]])</f>
        <v>2024</v>
      </c>
      <c r="E129" s="108" t="s">
        <v>121</v>
      </c>
      <c r="F129" s="108" t="s">
        <v>121</v>
      </c>
      <c r="G129" s="109" t="str">
        <f>TEXT(GC_17[[#This Row],[Date]],"mmm-yy")</f>
        <v>Feb-24</v>
      </c>
      <c r="H129" s="109">
        <f>DAY(EOMONTH(GC_17[[#This Row],[Month Year]],0))</f>
        <v>29</v>
      </c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">
        <f>SUM(GC_17[[#This Row],[Blk1]:[Blk12]])</f>
        <v>0</v>
      </c>
      <c r="X129" s="112"/>
      <c r="Y129" s="112"/>
    </row>
    <row r="130" spans="1:25" x14ac:dyDescent="0.35">
      <c r="A130" s="112">
        <v>127</v>
      </c>
      <c r="B130" s="110">
        <f t="shared" si="1"/>
        <v>45327</v>
      </c>
      <c r="C130" s="115">
        <f>YEAR(GC_17[[#This Row],[Date]])+IF(MONTH(GC_17[[#This Row],[Date]])&gt;=4,1,0)</f>
        <v>2024</v>
      </c>
      <c r="D130" s="116">
        <f>YEAR(GC_17[[#This Row],[Date]])</f>
        <v>2024</v>
      </c>
      <c r="E130" s="108" t="s">
        <v>121</v>
      </c>
      <c r="F130" s="108" t="s">
        <v>121</v>
      </c>
      <c r="G130" s="109" t="str">
        <f>TEXT(GC_17[[#This Row],[Date]],"mmm-yy")</f>
        <v>Feb-24</v>
      </c>
      <c r="H130" s="109">
        <f>DAY(EOMONTH(GC_17[[#This Row],[Month Year]],0))</f>
        <v>29</v>
      </c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">
        <f>SUM(GC_17[[#This Row],[Blk1]:[Blk12]])</f>
        <v>0</v>
      </c>
      <c r="X130" s="112"/>
      <c r="Y130" s="112"/>
    </row>
    <row r="131" spans="1:25" x14ac:dyDescent="0.35">
      <c r="A131" s="112">
        <v>127</v>
      </c>
      <c r="B131" s="110">
        <f t="shared" si="1"/>
        <v>45328</v>
      </c>
      <c r="C131" s="115">
        <f>YEAR(GC_17[[#This Row],[Date]])+IF(MONTH(GC_17[[#This Row],[Date]])&gt;=4,1,0)</f>
        <v>2024</v>
      </c>
      <c r="D131" s="116">
        <f>YEAR(GC_17[[#This Row],[Date]])</f>
        <v>2024</v>
      </c>
      <c r="E131" s="108" t="s">
        <v>121</v>
      </c>
      <c r="F131" s="108" t="s">
        <v>121</v>
      </c>
      <c r="G131" s="109" t="str">
        <f>TEXT(GC_17[[#This Row],[Date]],"mmm-yy")</f>
        <v>Feb-24</v>
      </c>
      <c r="H131" s="109">
        <f>DAY(EOMONTH(GC_17[[#This Row],[Month Year]],0))</f>
        <v>29</v>
      </c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">
        <f>SUM(GC_17[[#This Row],[Blk1]:[Blk12]])</f>
        <v>0</v>
      </c>
      <c r="X131" s="112"/>
      <c r="Y131" s="112"/>
    </row>
    <row r="132" spans="1:25" x14ac:dyDescent="0.35">
      <c r="A132" s="112">
        <v>127</v>
      </c>
      <c r="B132" s="110">
        <f t="shared" si="1"/>
        <v>45329</v>
      </c>
      <c r="C132" s="115">
        <f>YEAR(GC_17[[#This Row],[Date]])+IF(MONTH(GC_17[[#This Row],[Date]])&gt;=4,1,0)</f>
        <v>2024</v>
      </c>
      <c r="D132" s="116">
        <f>YEAR(GC_17[[#This Row],[Date]])</f>
        <v>2024</v>
      </c>
      <c r="E132" s="108" t="s">
        <v>121</v>
      </c>
      <c r="F132" s="108" t="s">
        <v>121</v>
      </c>
      <c r="G132" s="109" t="str">
        <f>TEXT(GC_17[[#This Row],[Date]],"mmm-yy")</f>
        <v>Feb-24</v>
      </c>
      <c r="H132" s="109">
        <f>DAY(EOMONTH(GC_17[[#This Row],[Month Year]],0))</f>
        <v>29</v>
      </c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">
        <f>SUM(GC_17[[#This Row],[Blk1]:[Blk12]])</f>
        <v>0</v>
      </c>
      <c r="X132" s="112"/>
      <c r="Y132" s="112"/>
    </row>
    <row r="133" spans="1:25" x14ac:dyDescent="0.35">
      <c r="A133" s="112">
        <v>127</v>
      </c>
      <c r="B133" s="110">
        <f t="shared" ref="B133:B196" si="2">B132+1</f>
        <v>45330</v>
      </c>
      <c r="C133" s="115">
        <f>YEAR(GC_17[[#This Row],[Date]])+IF(MONTH(GC_17[[#This Row],[Date]])&gt;=4,1,0)</f>
        <v>2024</v>
      </c>
      <c r="D133" s="116">
        <f>YEAR(GC_17[[#This Row],[Date]])</f>
        <v>2024</v>
      </c>
      <c r="E133" s="108" t="s">
        <v>121</v>
      </c>
      <c r="F133" s="108" t="s">
        <v>121</v>
      </c>
      <c r="G133" s="109" t="str">
        <f>TEXT(GC_17[[#This Row],[Date]],"mmm-yy")</f>
        <v>Feb-24</v>
      </c>
      <c r="H133" s="109">
        <f>DAY(EOMONTH(GC_17[[#This Row],[Month Year]],0))</f>
        <v>29</v>
      </c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">
        <f>SUM(GC_17[[#This Row],[Blk1]:[Blk12]])</f>
        <v>0</v>
      </c>
      <c r="X133" s="112"/>
      <c r="Y133" s="112"/>
    </row>
    <row r="134" spans="1:25" x14ac:dyDescent="0.35">
      <c r="A134" s="112">
        <v>127</v>
      </c>
      <c r="B134" s="110">
        <f t="shared" si="2"/>
        <v>45331</v>
      </c>
      <c r="C134" s="115">
        <f>YEAR(GC_17[[#This Row],[Date]])+IF(MONTH(GC_17[[#This Row],[Date]])&gt;=4,1,0)</f>
        <v>2024</v>
      </c>
      <c r="D134" s="116">
        <f>YEAR(GC_17[[#This Row],[Date]])</f>
        <v>2024</v>
      </c>
      <c r="E134" s="108" t="s">
        <v>121</v>
      </c>
      <c r="F134" s="108" t="s">
        <v>121</v>
      </c>
      <c r="G134" s="109" t="str">
        <f>TEXT(GC_17[[#This Row],[Date]],"mmm-yy")</f>
        <v>Feb-24</v>
      </c>
      <c r="H134" s="109">
        <f>DAY(EOMONTH(GC_17[[#This Row],[Month Year]],0))</f>
        <v>29</v>
      </c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">
        <f>SUM(GC_17[[#This Row],[Blk1]:[Blk12]])</f>
        <v>0</v>
      </c>
      <c r="X134" s="112"/>
      <c r="Y134" s="112"/>
    </row>
    <row r="135" spans="1:25" x14ac:dyDescent="0.35">
      <c r="A135" s="112">
        <v>127</v>
      </c>
      <c r="B135" s="110">
        <f t="shared" si="2"/>
        <v>45332</v>
      </c>
      <c r="C135" s="115">
        <f>YEAR(GC_17[[#This Row],[Date]])+IF(MONTH(GC_17[[#This Row],[Date]])&gt;=4,1,0)</f>
        <v>2024</v>
      </c>
      <c r="D135" s="116">
        <f>YEAR(GC_17[[#This Row],[Date]])</f>
        <v>2024</v>
      </c>
      <c r="E135" s="108" t="s">
        <v>121</v>
      </c>
      <c r="F135" s="108" t="s">
        <v>121</v>
      </c>
      <c r="G135" s="109" t="str">
        <f>TEXT(GC_17[[#This Row],[Date]],"mmm-yy")</f>
        <v>Feb-24</v>
      </c>
      <c r="H135" s="109">
        <f>DAY(EOMONTH(GC_17[[#This Row],[Month Year]],0))</f>
        <v>29</v>
      </c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">
        <f>SUM(GC_17[[#This Row],[Blk1]:[Blk12]])</f>
        <v>0</v>
      </c>
      <c r="X135" s="112"/>
      <c r="Y135" s="112"/>
    </row>
    <row r="136" spans="1:25" x14ac:dyDescent="0.35">
      <c r="A136" s="112">
        <v>127</v>
      </c>
      <c r="B136" s="110">
        <f t="shared" si="2"/>
        <v>45333</v>
      </c>
      <c r="C136" s="115">
        <f>YEAR(GC_17[[#This Row],[Date]])+IF(MONTH(GC_17[[#This Row],[Date]])&gt;=4,1,0)</f>
        <v>2024</v>
      </c>
      <c r="D136" s="116">
        <f>YEAR(GC_17[[#This Row],[Date]])</f>
        <v>2024</v>
      </c>
      <c r="E136" s="108" t="s">
        <v>121</v>
      </c>
      <c r="F136" s="108" t="s">
        <v>121</v>
      </c>
      <c r="G136" s="109" t="str">
        <f>TEXT(GC_17[[#This Row],[Date]],"mmm-yy")</f>
        <v>Feb-24</v>
      </c>
      <c r="H136" s="109">
        <f>DAY(EOMONTH(GC_17[[#This Row],[Month Year]],0))</f>
        <v>29</v>
      </c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">
        <f>SUM(GC_17[[#This Row],[Blk1]:[Blk12]])</f>
        <v>0</v>
      </c>
      <c r="X136" s="112"/>
      <c r="Y136" s="112"/>
    </row>
    <row r="137" spans="1:25" x14ac:dyDescent="0.35">
      <c r="A137" s="112">
        <v>127</v>
      </c>
      <c r="B137" s="110">
        <f t="shared" si="2"/>
        <v>45334</v>
      </c>
      <c r="C137" s="115">
        <f>YEAR(GC_17[[#This Row],[Date]])+IF(MONTH(GC_17[[#This Row],[Date]])&gt;=4,1,0)</f>
        <v>2024</v>
      </c>
      <c r="D137" s="116">
        <f>YEAR(GC_17[[#This Row],[Date]])</f>
        <v>2024</v>
      </c>
      <c r="E137" s="108" t="s">
        <v>121</v>
      </c>
      <c r="F137" s="108" t="s">
        <v>121</v>
      </c>
      <c r="G137" s="109" t="str">
        <f>TEXT(GC_17[[#This Row],[Date]],"mmm-yy")</f>
        <v>Feb-24</v>
      </c>
      <c r="H137" s="109">
        <f>DAY(EOMONTH(GC_17[[#This Row],[Month Year]],0))</f>
        <v>29</v>
      </c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">
        <f>SUM(GC_17[[#This Row],[Blk1]:[Blk12]])</f>
        <v>0</v>
      </c>
      <c r="X137" s="112"/>
      <c r="Y137" s="112"/>
    </row>
    <row r="138" spans="1:25" x14ac:dyDescent="0.35">
      <c r="A138" s="112">
        <v>127</v>
      </c>
      <c r="B138" s="110">
        <f t="shared" si="2"/>
        <v>45335</v>
      </c>
      <c r="C138" s="115">
        <f>YEAR(GC_17[[#This Row],[Date]])+IF(MONTH(GC_17[[#This Row],[Date]])&gt;=4,1,0)</f>
        <v>2024</v>
      </c>
      <c r="D138" s="116">
        <f>YEAR(GC_17[[#This Row],[Date]])</f>
        <v>2024</v>
      </c>
      <c r="E138" s="108" t="s">
        <v>121</v>
      </c>
      <c r="F138" s="108" t="s">
        <v>121</v>
      </c>
      <c r="G138" s="109" t="str">
        <f>TEXT(GC_17[[#This Row],[Date]],"mmm-yy")</f>
        <v>Feb-24</v>
      </c>
      <c r="H138" s="109">
        <f>DAY(EOMONTH(GC_17[[#This Row],[Month Year]],0))</f>
        <v>29</v>
      </c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">
        <f>SUM(GC_17[[#This Row],[Blk1]:[Blk12]])</f>
        <v>0</v>
      </c>
      <c r="X138" s="112"/>
      <c r="Y138" s="112"/>
    </row>
    <row r="139" spans="1:25" x14ac:dyDescent="0.35">
      <c r="A139" s="112">
        <v>127</v>
      </c>
      <c r="B139" s="110">
        <f t="shared" si="2"/>
        <v>45336</v>
      </c>
      <c r="C139" s="115">
        <f>YEAR(GC_17[[#This Row],[Date]])+IF(MONTH(GC_17[[#This Row],[Date]])&gt;=4,1,0)</f>
        <v>2024</v>
      </c>
      <c r="D139" s="116">
        <f>YEAR(GC_17[[#This Row],[Date]])</f>
        <v>2024</v>
      </c>
      <c r="E139" s="108" t="s">
        <v>121</v>
      </c>
      <c r="F139" s="108" t="s">
        <v>121</v>
      </c>
      <c r="G139" s="109" t="str">
        <f>TEXT(GC_17[[#This Row],[Date]],"mmm-yy")</f>
        <v>Feb-24</v>
      </c>
      <c r="H139" s="109">
        <f>DAY(EOMONTH(GC_17[[#This Row],[Month Year]],0))</f>
        <v>29</v>
      </c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">
        <f>SUM(GC_17[[#This Row],[Blk1]:[Blk12]])</f>
        <v>0</v>
      </c>
      <c r="X139" s="112"/>
      <c r="Y139" s="112"/>
    </row>
    <row r="140" spans="1:25" x14ac:dyDescent="0.35">
      <c r="A140" s="112">
        <v>127</v>
      </c>
      <c r="B140" s="110">
        <f t="shared" si="2"/>
        <v>45337</v>
      </c>
      <c r="C140" s="115">
        <f>YEAR(GC_17[[#This Row],[Date]])+IF(MONTH(GC_17[[#This Row],[Date]])&gt;=4,1,0)</f>
        <v>2024</v>
      </c>
      <c r="D140" s="116">
        <f>YEAR(GC_17[[#This Row],[Date]])</f>
        <v>2024</v>
      </c>
      <c r="E140" s="108" t="s">
        <v>121</v>
      </c>
      <c r="F140" s="108" t="s">
        <v>121</v>
      </c>
      <c r="G140" s="109" t="str">
        <f>TEXT(GC_17[[#This Row],[Date]],"mmm-yy")</f>
        <v>Feb-24</v>
      </c>
      <c r="H140" s="109">
        <f>DAY(EOMONTH(GC_17[[#This Row],[Month Year]],0))</f>
        <v>29</v>
      </c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">
        <f>SUM(GC_17[[#This Row],[Blk1]:[Blk12]])</f>
        <v>0</v>
      </c>
      <c r="X140" s="112"/>
      <c r="Y140" s="112"/>
    </row>
    <row r="141" spans="1:25" x14ac:dyDescent="0.35">
      <c r="A141" s="112">
        <v>139</v>
      </c>
      <c r="B141" s="110">
        <f t="shared" si="2"/>
        <v>45338</v>
      </c>
      <c r="C141" s="115">
        <f>YEAR(GC_17[[#This Row],[Date]])+IF(MONTH(GC_17[[#This Row],[Date]])&gt;=4,1,0)</f>
        <v>2024</v>
      </c>
      <c r="D141" s="116">
        <f>YEAR(GC_17[[#This Row],[Date]])</f>
        <v>2024</v>
      </c>
      <c r="E141" s="108" t="s">
        <v>121</v>
      </c>
      <c r="F141" s="108" t="s">
        <v>121</v>
      </c>
      <c r="G141" s="109" t="str">
        <f>TEXT(GC_17[[#This Row],[Date]],"mmm-yy")</f>
        <v>Feb-24</v>
      </c>
      <c r="H141" s="109">
        <f>DAY(EOMONTH(GC_17[[#This Row],[Month Year]],0))</f>
        <v>29</v>
      </c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">
        <f>SUM(GC_17[[#This Row],[Blk1]:[Blk12]])</f>
        <v>0</v>
      </c>
      <c r="X141" s="112"/>
      <c r="Y141" s="112"/>
    </row>
    <row r="142" spans="1:25" x14ac:dyDescent="0.35">
      <c r="A142" s="112">
        <v>140</v>
      </c>
      <c r="B142" s="110">
        <f t="shared" si="2"/>
        <v>45339</v>
      </c>
      <c r="C142" s="115">
        <f>YEAR(GC_17[[#This Row],[Date]])+IF(MONTH(GC_17[[#This Row],[Date]])&gt;=4,1,0)</f>
        <v>2024</v>
      </c>
      <c r="D142" s="116">
        <f>YEAR(GC_17[[#This Row],[Date]])</f>
        <v>2024</v>
      </c>
      <c r="E142" s="108" t="s">
        <v>121</v>
      </c>
      <c r="F142" s="108" t="s">
        <v>121</v>
      </c>
      <c r="G142" s="109" t="str">
        <f>TEXT(GC_17[[#This Row],[Date]],"mmm-yy")</f>
        <v>Feb-24</v>
      </c>
      <c r="H142" s="109">
        <f>DAY(EOMONTH(GC_17[[#This Row],[Month Year]],0))</f>
        <v>29</v>
      </c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">
        <f>SUM(GC_17[[#This Row],[Blk1]:[Blk12]])</f>
        <v>0</v>
      </c>
      <c r="X142" s="112"/>
      <c r="Y142" s="112"/>
    </row>
    <row r="143" spans="1:25" x14ac:dyDescent="0.35">
      <c r="A143" s="112">
        <v>141</v>
      </c>
      <c r="B143" s="110">
        <f t="shared" si="2"/>
        <v>45340</v>
      </c>
      <c r="C143" s="115">
        <f>YEAR(GC_17[[#This Row],[Date]])+IF(MONTH(GC_17[[#This Row],[Date]])&gt;=4,1,0)</f>
        <v>2024</v>
      </c>
      <c r="D143" s="116">
        <f>YEAR(GC_17[[#This Row],[Date]])</f>
        <v>2024</v>
      </c>
      <c r="E143" s="108" t="s">
        <v>121</v>
      </c>
      <c r="F143" s="108" t="s">
        <v>121</v>
      </c>
      <c r="G143" s="109" t="str">
        <f>TEXT(GC_17[[#This Row],[Date]],"mmm-yy")</f>
        <v>Feb-24</v>
      </c>
      <c r="H143" s="109">
        <f>DAY(EOMONTH(GC_17[[#This Row],[Month Year]],0))</f>
        <v>29</v>
      </c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">
        <f>SUM(GC_17[[#This Row],[Blk1]:[Blk12]])</f>
        <v>0</v>
      </c>
      <c r="X143" s="112"/>
      <c r="Y143" s="112"/>
    </row>
    <row r="144" spans="1:25" x14ac:dyDescent="0.35">
      <c r="A144" s="112">
        <v>142</v>
      </c>
      <c r="B144" s="110">
        <f t="shared" si="2"/>
        <v>45341</v>
      </c>
      <c r="C144" s="115">
        <f>YEAR(GC_17[[#This Row],[Date]])+IF(MONTH(GC_17[[#This Row],[Date]])&gt;=4,1,0)</f>
        <v>2024</v>
      </c>
      <c r="D144" s="116">
        <f>YEAR(GC_17[[#This Row],[Date]])</f>
        <v>2024</v>
      </c>
      <c r="E144" s="108" t="s">
        <v>121</v>
      </c>
      <c r="F144" s="108" t="s">
        <v>121</v>
      </c>
      <c r="G144" s="109" t="str">
        <f>TEXT(GC_17[[#This Row],[Date]],"mmm-yy")</f>
        <v>Feb-24</v>
      </c>
      <c r="H144" s="109">
        <f>DAY(EOMONTH(GC_17[[#This Row],[Month Year]],0))</f>
        <v>29</v>
      </c>
      <c r="I144" s="112"/>
      <c r="J144" s="112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">
        <f>SUM(GC_17[[#This Row],[Blk1]:[Blk12]])</f>
        <v>0</v>
      </c>
      <c r="X144" s="112"/>
      <c r="Y144" s="112"/>
    </row>
    <row r="145" spans="1:25" x14ac:dyDescent="0.35">
      <c r="A145" s="112">
        <v>143</v>
      </c>
      <c r="B145" s="110">
        <f t="shared" si="2"/>
        <v>45342</v>
      </c>
      <c r="C145" s="115">
        <f>YEAR(GC_17[[#This Row],[Date]])+IF(MONTH(GC_17[[#This Row],[Date]])&gt;=4,1,0)</f>
        <v>2024</v>
      </c>
      <c r="D145" s="116">
        <f>YEAR(GC_17[[#This Row],[Date]])</f>
        <v>2024</v>
      </c>
      <c r="E145" s="108" t="s">
        <v>121</v>
      </c>
      <c r="F145" s="108" t="s">
        <v>121</v>
      </c>
      <c r="G145" s="109" t="str">
        <f>TEXT(GC_17[[#This Row],[Date]],"mmm-yy")</f>
        <v>Feb-24</v>
      </c>
      <c r="H145" s="109">
        <f>DAY(EOMONTH(GC_17[[#This Row],[Month Year]],0))</f>
        <v>29</v>
      </c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">
        <f>SUM(GC_17[[#This Row],[Blk1]:[Blk12]])</f>
        <v>0</v>
      </c>
      <c r="X145" s="112"/>
      <c r="Y145" s="112"/>
    </row>
    <row r="146" spans="1:25" x14ac:dyDescent="0.35">
      <c r="A146" s="112">
        <v>144</v>
      </c>
      <c r="B146" s="110">
        <f t="shared" si="2"/>
        <v>45343</v>
      </c>
      <c r="C146" s="115">
        <f>YEAR(GC_17[[#This Row],[Date]])+IF(MONTH(GC_17[[#This Row],[Date]])&gt;=4,1,0)</f>
        <v>2024</v>
      </c>
      <c r="D146" s="116">
        <f>YEAR(GC_17[[#This Row],[Date]])</f>
        <v>2024</v>
      </c>
      <c r="E146" s="108" t="s">
        <v>121</v>
      </c>
      <c r="F146" s="108" t="s">
        <v>121</v>
      </c>
      <c r="G146" s="109" t="str">
        <f>TEXT(GC_17[[#This Row],[Date]],"mmm-yy")</f>
        <v>Feb-24</v>
      </c>
      <c r="H146" s="109">
        <f>DAY(EOMONTH(GC_17[[#This Row],[Month Year]],0))</f>
        <v>29</v>
      </c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">
        <f>SUM(GC_17[[#This Row],[Blk1]:[Blk12]])</f>
        <v>0</v>
      </c>
      <c r="X146" s="112"/>
      <c r="Y146" s="114"/>
    </row>
    <row r="147" spans="1:25" x14ac:dyDescent="0.35">
      <c r="A147" s="112">
        <v>145</v>
      </c>
      <c r="B147" s="110">
        <f t="shared" si="2"/>
        <v>45344</v>
      </c>
      <c r="C147" s="115">
        <f>YEAR(GC_17[[#This Row],[Date]])+IF(MONTH(GC_17[[#This Row],[Date]])&gt;=4,1,0)</f>
        <v>2024</v>
      </c>
      <c r="D147" s="116">
        <f>YEAR(GC_17[[#This Row],[Date]])</f>
        <v>2024</v>
      </c>
      <c r="E147" s="108" t="s">
        <v>121</v>
      </c>
      <c r="F147" s="108" t="s">
        <v>121</v>
      </c>
      <c r="G147" s="109" t="str">
        <f>TEXT(GC_17[[#This Row],[Date]],"mmm-yy")</f>
        <v>Feb-24</v>
      </c>
      <c r="H147" s="109">
        <f>DAY(EOMONTH(GC_17[[#This Row],[Month Year]],0))</f>
        <v>29</v>
      </c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  <c r="V147" s="112"/>
      <c r="W147" s="1">
        <f>SUM(GC_17[[#This Row],[Blk1]:[Blk12]])</f>
        <v>0</v>
      </c>
      <c r="X147" s="112"/>
      <c r="Y147" s="114"/>
    </row>
    <row r="148" spans="1:25" x14ac:dyDescent="0.35">
      <c r="A148" s="112">
        <v>146</v>
      </c>
      <c r="B148" s="110">
        <f t="shared" si="2"/>
        <v>45345</v>
      </c>
      <c r="C148" s="115">
        <f>YEAR(GC_17[[#This Row],[Date]])+IF(MONTH(GC_17[[#This Row],[Date]])&gt;=4,1,0)</f>
        <v>2024</v>
      </c>
      <c r="D148" s="116">
        <f>YEAR(GC_17[[#This Row],[Date]])</f>
        <v>2024</v>
      </c>
      <c r="E148" s="108" t="s">
        <v>121</v>
      </c>
      <c r="F148" s="108" t="s">
        <v>121</v>
      </c>
      <c r="G148" s="109" t="str">
        <f>TEXT(GC_17[[#This Row],[Date]],"mmm-yy")</f>
        <v>Feb-24</v>
      </c>
      <c r="H148" s="109">
        <f>DAY(EOMONTH(GC_17[[#This Row],[Month Year]],0))</f>
        <v>29</v>
      </c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">
        <f>SUM(GC_17[[#This Row],[Blk1]:[Blk12]])</f>
        <v>0</v>
      </c>
      <c r="X148" s="112"/>
      <c r="Y148" s="114"/>
    </row>
    <row r="149" spans="1:25" x14ac:dyDescent="0.35">
      <c r="A149" s="112">
        <v>147</v>
      </c>
      <c r="B149" s="110">
        <f t="shared" si="2"/>
        <v>45346</v>
      </c>
      <c r="C149" s="115">
        <f>YEAR(GC_17[[#This Row],[Date]])+IF(MONTH(GC_17[[#This Row],[Date]])&gt;=4,1,0)</f>
        <v>2024</v>
      </c>
      <c r="D149" s="116">
        <f>YEAR(GC_17[[#This Row],[Date]])</f>
        <v>2024</v>
      </c>
      <c r="E149" s="108" t="s">
        <v>121</v>
      </c>
      <c r="F149" s="108" t="s">
        <v>121</v>
      </c>
      <c r="G149" s="109" t="str">
        <f>TEXT(GC_17[[#This Row],[Date]],"mmm-yy")</f>
        <v>Feb-24</v>
      </c>
      <c r="H149" s="109">
        <f>DAY(EOMONTH(GC_17[[#This Row],[Month Year]],0))</f>
        <v>29</v>
      </c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">
        <f>SUM(GC_17[[#This Row],[Blk1]:[Blk12]])</f>
        <v>0</v>
      </c>
      <c r="X149" s="112"/>
      <c r="Y149" s="112"/>
    </row>
    <row r="150" spans="1:25" x14ac:dyDescent="0.35">
      <c r="A150" s="112">
        <v>148</v>
      </c>
      <c r="B150" s="110">
        <f t="shared" si="2"/>
        <v>45347</v>
      </c>
      <c r="C150" s="115">
        <f>YEAR(GC_17[[#This Row],[Date]])+IF(MONTH(GC_17[[#This Row],[Date]])&gt;=4,1,0)</f>
        <v>2024</v>
      </c>
      <c r="D150" s="116">
        <f>YEAR(GC_17[[#This Row],[Date]])</f>
        <v>2024</v>
      </c>
      <c r="E150" s="108" t="s">
        <v>121</v>
      </c>
      <c r="F150" s="108" t="s">
        <v>121</v>
      </c>
      <c r="G150" s="109" t="str">
        <f>TEXT(GC_17[[#This Row],[Date]],"mmm-yy")</f>
        <v>Feb-24</v>
      </c>
      <c r="H150" s="109">
        <f>DAY(EOMONTH(GC_17[[#This Row],[Month Year]],0))</f>
        <v>29</v>
      </c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">
        <f>SUM(GC_17[[#This Row],[Blk1]:[Blk12]])</f>
        <v>0</v>
      </c>
      <c r="X150" s="112"/>
      <c r="Y150" s="114"/>
    </row>
    <row r="151" spans="1:25" x14ac:dyDescent="0.35">
      <c r="A151" s="112">
        <v>149</v>
      </c>
      <c r="B151" s="110">
        <f t="shared" si="2"/>
        <v>45348</v>
      </c>
      <c r="C151" s="115">
        <f>YEAR(GC_17[[#This Row],[Date]])+IF(MONTH(GC_17[[#This Row],[Date]])&gt;=4,1,0)</f>
        <v>2024</v>
      </c>
      <c r="D151" s="116">
        <f>YEAR(GC_17[[#This Row],[Date]])</f>
        <v>2024</v>
      </c>
      <c r="E151" s="108" t="s">
        <v>121</v>
      </c>
      <c r="F151" s="108" t="s">
        <v>121</v>
      </c>
      <c r="G151" s="109" t="str">
        <f>TEXT(GC_17[[#This Row],[Date]],"mmm-yy")</f>
        <v>Feb-24</v>
      </c>
      <c r="H151" s="109">
        <f>DAY(EOMONTH(GC_17[[#This Row],[Month Year]],0))</f>
        <v>29</v>
      </c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">
        <f>SUM(GC_17[[#This Row],[Blk1]:[Blk12]])</f>
        <v>0</v>
      </c>
      <c r="X151" s="112"/>
      <c r="Y151" s="114"/>
    </row>
    <row r="152" spans="1:25" x14ac:dyDescent="0.35">
      <c r="A152" s="112">
        <v>150</v>
      </c>
      <c r="B152" s="110">
        <f t="shared" si="2"/>
        <v>45349</v>
      </c>
      <c r="C152" s="115">
        <f>YEAR(GC_17[[#This Row],[Date]])+IF(MONTH(GC_17[[#This Row],[Date]])&gt;=4,1,0)</f>
        <v>2024</v>
      </c>
      <c r="D152" s="116">
        <f>YEAR(GC_17[[#This Row],[Date]])</f>
        <v>2024</v>
      </c>
      <c r="E152" s="108" t="s">
        <v>121</v>
      </c>
      <c r="F152" s="108" t="s">
        <v>121</v>
      </c>
      <c r="G152" s="109" t="str">
        <f>TEXT(GC_17[[#This Row],[Date]],"mmm-yy")</f>
        <v>Feb-24</v>
      </c>
      <c r="H152" s="109">
        <f>DAY(EOMONTH(GC_17[[#This Row],[Month Year]],0))</f>
        <v>29</v>
      </c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">
        <f>SUM(GC_17[[#This Row],[Blk1]:[Blk12]])</f>
        <v>0</v>
      </c>
      <c r="X152" s="112"/>
      <c r="Y152" s="114"/>
    </row>
    <row r="153" spans="1:25" x14ac:dyDescent="0.35">
      <c r="A153" s="112">
        <v>151</v>
      </c>
      <c r="B153" s="110">
        <f t="shared" si="2"/>
        <v>45350</v>
      </c>
      <c r="C153" s="115">
        <f>YEAR(GC_17[[#This Row],[Date]])+IF(MONTH(GC_17[[#This Row],[Date]])&gt;=4,1,0)</f>
        <v>2024</v>
      </c>
      <c r="D153" s="116">
        <f>YEAR(GC_17[[#This Row],[Date]])</f>
        <v>2024</v>
      </c>
      <c r="E153" s="108" t="s">
        <v>121</v>
      </c>
      <c r="F153" s="108" t="s">
        <v>121</v>
      </c>
      <c r="G153" s="109" t="str">
        <f>TEXT(GC_17[[#This Row],[Date]],"mmm-yy")</f>
        <v>Feb-24</v>
      </c>
      <c r="H153" s="109">
        <f>DAY(EOMONTH(GC_17[[#This Row],[Month Year]],0))</f>
        <v>29</v>
      </c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">
        <f>SUM(GC_17[[#This Row],[Blk1]:[Blk12]])</f>
        <v>0</v>
      </c>
      <c r="X153" s="112"/>
      <c r="Y153" s="114"/>
    </row>
    <row r="154" spans="1:25" x14ac:dyDescent="0.35">
      <c r="A154" s="112">
        <v>152</v>
      </c>
      <c r="B154" s="110">
        <f t="shared" si="2"/>
        <v>45351</v>
      </c>
      <c r="C154" s="115">
        <f>YEAR(GC_17[[#This Row],[Date]])+IF(MONTH(GC_17[[#This Row],[Date]])&gt;=4,1,0)</f>
        <v>2024</v>
      </c>
      <c r="D154" s="116">
        <f>YEAR(GC_17[[#This Row],[Date]])</f>
        <v>2024</v>
      </c>
      <c r="E154" s="108" t="s">
        <v>121</v>
      </c>
      <c r="F154" s="108" t="s">
        <v>121</v>
      </c>
      <c r="G154" s="109" t="str">
        <f>TEXT(GC_17[[#This Row],[Date]],"mmm-yy")</f>
        <v>Feb-24</v>
      </c>
      <c r="H154" s="109">
        <f>DAY(EOMONTH(GC_17[[#This Row],[Month Year]],0))</f>
        <v>29</v>
      </c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">
        <f>SUM(GC_17[[#This Row],[Blk1]:[Blk12]])</f>
        <v>0</v>
      </c>
      <c r="X154" s="112"/>
      <c r="Y154" s="114"/>
    </row>
    <row r="155" spans="1:25" x14ac:dyDescent="0.35">
      <c r="A155" s="112">
        <v>153</v>
      </c>
      <c r="B155" s="110">
        <f t="shared" si="2"/>
        <v>45352</v>
      </c>
      <c r="C155" s="115">
        <f>YEAR(GC_17[[#This Row],[Date]])+IF(MONTH(GC_17[[#This Row],[Date]])&gt;=4,1,0)</f>
        <v>2024</v>
      </c>
      <c r="D155" s="116">
        <f>YEAR(GC_17[[#This Row],[Date]])</f>
        <v>2024</v>
      </c>
      <c r="E155" s="108" t="s">
        <v>121</v>
      </c>
      <c r="F155" s="108" t="s">
        <v>121</v>
      </c>
      <c r="G155" s="109" t="str">
        <f>TEXT(GC_17[[#This Row],[Date]],"mmm-yy")</f>
        <v>Mar-24</v>
      </c>
      <c r="H155" s="109">
        <f>DAY(EOMONTH(GC_17[[#This Row],[Month Year]],0))</f>
        <v>31</v>
      </c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">
        <f>SUM(GC_17[[#This Row],[Blk1]:[Blk12]])</f>
        <v>0</v>
      </c>
      <c r="X155" s="112"/>
      <c r="Y155" s="114"/>
    </row>
    <row r="156" spans="1:25" x14ac:dyDescent="0.35">
      <c r="A156" s="112">
        <v>154</v>
      </c>
      <c r="B156" s="110">
        <f t="shared" si="2"/>
        <v>45353</v>
      </c>
      <c r="C156" s="115">
        <f>YEAR(GC_17[[#This Row],[Date]])+IF(MONTH(GC_17[[#This Row],[Date]])&gt;=4,1,0)</f>
        <v>2024</v>
      </c>
      <c r="D156" s="116">
        <f>YEAR(GC_17[[#This Row],[Date]])</f>
        <v>2024</v>
      </c>
      <c r="E156" s="108" t="s">
        <v>121</v>
      </c>
      <c r="F156" s="108" t="s">
        <v>121</v>
      </c>
      <c r="G156" s="109" t="str">
        <f>TEXT(GC_17[[#This Row],[Date]],"mmm-yy")</f>
        <v>Mar-24</v>
      </c>
      <c r="H156" s="109">
        <f>DAY(EOMONTH(GC_17[[#This Row],[Month Year]],0))</f>
        <v>31</v>
      </c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">
        <f>SUM(GC_17[[#This Row],[Blk1]:[Blk12]])</f>
        <v>0</v>
      </c>
      <c r="X156" s="112"/>
      <c r="Y156" s="112"/>
    </row>
    <row r="157" spans="1:25" x14ac:dyDescent="0.35">
      <c r="A157" s="112">
        <v>155</v>
      </c>
      <c r="B157" s="110">
        <f t="shared" si="2"/>
        <v>45354</v>
      </c>
      <c r="C157" s="115">
        <f>YEAR(GC_17[[#This Row],[Date]])+IF(MONTH(GC_17[[#This Row],[Date]])&gt;=4,1,0)</f>
        <v>2024</v>
      </c>
      <c r="D157" s="116">
        <f>YEAR(GC_17[[#This Row],[Date]])</f>
        <v>2024</v>
      </c>
      <c r="E157" s="108" t="s">
        <v>121</v>
      </c>
      <c r="F157" s="108" t="s">
        <v>121</v>
      </c>
      <c r="G157" s="109" t="str">
        <f>TEXT(GC_17[[#This Row],[Date]],"mmm-yy")</f>
        <v>Mar-24</v>
      </c>
      <c r="H157" s="109">
        <f>DAY(EOMONTH(GC_17[[#This Row],[Month Year]],0))</f>
        <v>31</v>
      </c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">
        <f>SUM(GC_17[[#This Row],[Blk1]:[Blk12]])</f>
        <v>0</v>
      </c>
      <c r="X157" s="112"/>
      <c r="Y157" s="112"/>
    </row>
    <row r="158" spans="1:25" x14ac:dyDescent="0.35">
      <c r="A158" s="112">
        <v>156</v>
      </c>
      <c r="B158" s="110">
        <f t="shared" si="2"/>
        <v>45355</v>
      </c>
      <c r="C158" s="115">
        <f>YEAR(GC_17[[#This Row],[Date]])+IF(MONTH(GC_17[[#This Row],[Date]])&gt;=4,1,0)</f>
        <v>2024</v>
      </c>
      <c r="D158" s="116">
        <f>YEAR(GC_17[[#This Row],[Date]])</f>
        <v>2024</v>
      </c>
      <c r="E158" s="108" t="s">
        <v>121</v>
      </c>
      <c r="F158" s="108" t="s">
        <v>121</v>
      </c>
      <c r="G158" s="109" t="str">
        <f>TEXT(GC_17[[#This Row],[Date]],"mmm-yy")</f>
        <v>Mar-24</v>
      </c>
      <c r="H158" s="109">
        <f>DAY(EOMONTH(GC_17[[#This Row],[Month Year]],0))</f>
        <v>31</v>
      </c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">
        <f>SUM(GC_17[[#This Row],[Blk1]:[Blk12]])</f>
        <v>0</v>
      </c>
      <c r="X158" s="112"/>
      <c r="Y158" s="112"/>
    </row>
    <row r="159" spans="1:25" x14ac:dyDescent="0.35">
      <c r="A159" s="112">
        <v>157</v>
      </c>
      <c r="B159" s="110">
        <f t="shared" si="2"/>
        <v>45356</v>
      </c>
      <c r="C159" s="115">
        <f>YEAR(GC_17[[#This Row],[Date]])+IF(MONTH(GC_17[[#This Row],[Date]])&gt;=4,1,0)</f>
        <v>2024</v>
      </c>
      <c r="D159" s="116">
        <f>YEAR(GC_17[[#This Row],[Date]])</f>
        <v>2024</v>
      </c>
      <c r="E159" s="108" t="s">
        <v>121</v>
      </c>
      <c r="F159" s="108" t="s">
        <v>121</v>
      </c>
      <c r="G159" s="109" t="str">
        <f>TEXT(GC_17[[#This Row],[Date]],"mmm-yy")</f>
        <v>Mar-24</v>
      </c>
      <c r="H159" s="109">
        <f>DAY(EOMONTH(GC_17[[#This Row],[Month Year]],0))</f>
        <v>31</v>
      </c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">
        <f>SUM(GC_17[[#This Row],[Blk1]:[Blk12]])</f>
        <v>0</v>
      </c>
      <c r="X159" s="112"/>
      <c r="Y159" s="112"/>
    </row>
    <row r="160" spans="1:25" x14ac:dyDescent="0.35">
      <c r="A160" s="112">
        <v>158</v>
      </c>
      <c r="B160" s="110">
        <f t="shared" si="2"/>
        <v>45357</v>
      </c>
      <c r="C160" s="115">
        <f>YEAR(GC_17[[#This Row],[Date]])+IF(MONTH(GC_17[[#This Row],[Date]])&gt;=4,1,0)</f>
        <v>2024</v>
      </c>
      <c r="D160" s="116">
        <f>YEAR(GC_17[[#This Row],[Date]])</f>
        <v>2024</v>
      </c>
      <c r="E160" s="108" t="s">
        <v>121</v>
      </c>
      <c r="F160" s="108" t="s">
        <v>121</v>
      </c>
      <c r="G160" s="109" t="str">
        <f>TEXT(GC_17[[#This Row],[Date]],"mmm-yy")</f>
        <v>Mar-24</v>
      </c>
      <c r="H160" s="109">
        <f>DAY(EOMONTH(GC_17[[#This Row],[Month Year]],0))</f>
        <v>31</v>
      </c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">
        <f>SUM(GC_17[[#This Row],[Blk1]:[Blk12]])</f>
        <v>0</v>
      </c>
      <c r="X160" s="112"/>
      <c r="Y160" s="112"/>
    </row>
    <row r="161" spans="1:25" x14ac:dyDescent="0.35">
      <c r="A161" s="112">
        <v>159</v>
      </c>
      <c r="B161" s="110">
        <f t="shared" si="2"/>
        <v>45358</v>
      </c>
      <c r="C161" s="115">
        <f>YEAR(GC_17[[#This Row],[Date]])+IF(MONTH(GC_17[[#This Row],[Date]])&gt;=4,1,0)</f>
        <v>2024</v>
      </c>
      <c r="D161" s="116">
        <f>YEAR(GC_17[[#This Row],[Date]])</f>
        <v>2024</v>
      </c>
      <c r="E161" s="108" t="s">
        <v>121</v>
      </c>
      <c r="F161" s="108" t="s">
        <v>121</v>
      </c>
      <c r="G161" s="109" t="str">
        <f>TEXT(GC_17[[#This Row],[Date]],"mmm-yy")</f>
        <v>Mar-24</v>
      </c>
      <c r="H161" s="109">
        <f>DAY(EOMONTH(GC_17[[#This Row],[Month Year]],0))</f>
        <v>31</v>
      </c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">
        <f>SUM(GC_17[[#This Row],[Blk1]:[Blk12]])</f>
        <v>0</v>
      </c>
      <c r="X161" s="112"/>
      <c r="Y161" s="112"/>
    </row>
    <row r="162" spans="1:25" x14ac:dyDescent="0.35">
      <c r="A162" s="112">
        <v>160</v>
      </c>
      <c r="B162" s="110">
        <f t="shared" si="2"/>
        <v>45359</v>
      </c>
      <c r="C162" s="115">
        <f>YEAR(GC_17[[#This Row],[Date]])+IF(MONTH(GC_17[[#This Row],[Date]])&gt;=4,1,0)</f>
        <v>2024</v>
      </c>
      <c r="D162" s="116">
        <f>YEAR(GC_17[[#This Row],[Date]])</f>
        <v>2024</v>
      </c>
      <c r="E162" s="108" t="s">
        <v>121</v>
      </c>
      <c r="F162" s="108" t="s">
        <v>121</v>
      </c>
      <c r="G162" s="109" t="str">
        <f>TEXT(GC_17[[#This Row],[Date]],"mmm-yy")</f>
        <v>Mar-24</v>
      </c>
      <c r="H162" s="109">
        <f>DAY(EOMONTH(GC_17[[#This Row],[Month Year]],0))</f>
        <v>31</v>
      </c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">
        <f>SUM(GC_17[[#This Row],[Blk1]:[Blk12]])</f>
        <v>0</v>
      </c>
      <c r="X162" s="112"/>
      <c r="Y162" s="112"/>
    </row>
    <row r="163" spans="1:25" x14ac:dyDescent="0.35">
      <c r="A163" s="112">
        <v>161</v>
      </c>
      <c r="B163" s="110">
        <f t="shared" si="2"/>
        <v>45360</v>
      </c>
      <c r="C163" s="115">
        <f>YEAR(GC_17[[#This Row],[Date]])+IF(MONTH(GC_17[[#This Row],[Date]])&gt;=4,1,0)</f>
        <v>2024</v>
      </c>
      <c r="D163" s="116">
        <f>YEAR(GC_17[[#This Row],[Date]])</f>
        <v>2024</v>
      </c>
      <c r="E163" s="108" t="s">
        <v>121</v>
      </c>
      <c r="F163" s="108" t="s">
        <v>121</v>
      </c>
      <c r="G163" s="109" t="str">
        <f>TEXT(GC_17[[#This Row],[Date]],"mmm-yy")</f>
        <v>Mar-24</v>
      </c>
      <c r="H163" s="109">
        <f>DAY(EOMONTH(GC_17[[#This Row],[Month Year]],0))</f>
        <v>31</v>
      </c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">
        <f>SUM(GC_17[[#This Row],[Blk1]:[Blk12]])</f>
        <v>0</v>
      </c>
      <c r="X163" s="112"/>
      <c r="Y163" s="112"/>
    </row>
    <row r="164" spans="1:25" x14ac:dyDescent="0.35">
      <c r="A164" s="112">
        <v>162</v>
      </c>
      <c r="B164" s="110">
        <f t="shared" si="2"/>
        <v>45361</v>
      </c>
      <c r="C164" s="115">
        <f>YEAR(GC_17[[#This Row],[Date]])+IF(MONTH(GC_17[[#This Row],[Date]])&gt;=4,1,0)</f>
        <v>2024</v>
      </c>
      <c r="D164" s="116">
        <f>YEAR(GC_17[[#This Row],[Date]])</f>
        <v>2024</v>
      </c>
      <c r="E164" s="108" t="s">
        <v>121</v>
      </c>
      <c r="F164" s="108" t="s">
        <v>121</v>
      </c>
      <c r="G164" s="109" t="str">
        <f>TEXT(GC_17[[#This Row],[Date]],"mmm-yy")</f>
        <v>Mar-24</v>
      </c>
      <c r="H164" s="109">
        <f>DAY(EOMONTH(GC_17[[#This Row],[Month Year]],0))</f>
        <v>31</v>
      </c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">
        <f>SUM(GC_17[[#This Row],[Blk1]:[Blk12]])</f>
        <v>0</v>
      </c>
      <c r="X164" s="112"/>
      <c r="Y164" s="112"/>
    </row>
    <row r="165" spans="1:25" x14ac:dyDescent="0.35">
      <c r="A165" s="112">
        <v>163</v>
      </c>
      <c r="B165" s="110">
        <f t="shared" si="2"/>
        <v>45362</v>
      </c>
      <c r="C165" s="115">
        <f>YEAR(GC_17[[#This Row],[Date]])+IF(MONTH(GC_17[[#This Row],[Date]])&gt;=4,1,0)</f>
        <v>2024</v>
      </c>
      <c r="D165" s="116">
        <f>YEAR(GC_17[[#This Row],[Date]])</f>
        <v>2024</v>
      </c>
      <c r="E165" s="108" t="s">
        <v>121</v>
      </c>
      <c r="F165" s="108" t="s">
        <v>121</v>
      </c>
      <c r="G165" s="109" t="str">
        <f>TEXT(GC_17[[#This Row],[Date]],"mmm-yy")</f>
        <v>Mar-24</v>
      </c>
      <c r="H165" s="109">
        <f>DAY(EOMONTH(GC_17[[#This Row],[Month Year]],0))</f>
        <v>31</v>
      </c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">
        <f>SUM(GC_17[[#This Row],[Blk1]:[Blk12]])</f>
        <v>0</v>
      </c>
      <c r="X165" s="112"/>
      <c r="Y165" s="112"/>
    </row>
    <row r="166" spans="1:25" x14ac:dyDescent="0.35">
      <c r="A166" s="112">
        <v>164</v>
      </c>
      <c r="B166" s="110">
        <f t="shared" si="2"/>
        <v>45363</v>
      </c>
      <c r="C166" s="115">
        <f>YEAR(GC_17[[#This Row],[Date]])+IF(MONTH(GC_17[[#This Row],[Date]])&gt;=4,1,0)</f>
        <v>2024</v>
      </c>
      <c r="D166" s="116">
        <f>YEAR(GC_17[[#This Row],[Date]])</f>
        <v>2024</v>
      </c>
      <c r="E166" s="108" t="s">
        <v>121</v>
      </c>
      <c r="F166" s="108" t="s">
        <v>121</v>
      </c>
      <c r="G166" s="109" t="str">
        <f>TEXT(GC_17[[#This Row],[Date]],"mmm-yy")</f>
        <v>Mar-24</v>
      </c>
      <c r="H166" s="109">
        <f>DAY(EOMONTH(GC_17[[#This Row],[Month Year]],0))</f>
        <v>31</v>
      </c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">
        <f>SUM(GC_17[[#This Row],[Blk1]:[Blk12]])</f>
        <v>0</v>
      </c>
      <c r="X166" s="112"/>
      <c r="Y166" s="114"/>
    </row>
    <row r="167" spans="1:25" x14ac:dyDescent="0.35">
      <c r="A167" s="112">
        <v>165</v>
      </c>
      <c r="B167" s="110">
        <f t="shared" si="2"/>
        <v>45364</v>
      </c>
      <c r="C167" s="115">
        <f>YEAR(GC_17[[#This Row],[Date]])+IF(MONTH(GC_17[[#This Row],[Date]])&gt;=4,1,0)</f>
        <v>2024</v>
      </c>
      <c r="D167" s="116">
        <f>YEAR(GC_17[[#This Row],[Date]])</f>
        <v>2024</v>
      </c>
      <c r="E167" s="108" t="s">
        <v>121</v>
      </c>
      <c r="F167" s="108" t="s">
        <v>121</v>
      </c>
      <c r="G167" s="109" t="str">
        <f>TEXT(GC_17[[#This Row],[Date]],"mmm-yy")</f>
        <v>Mar-24</v>
      </c>
      <c r="H167" s="109">
        <f>DAY(EOMONTH(GC_17[[#This Row],[Month Year]],0))</f>
        <v>31</v>
      </c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">
        <f>SUM(GC_17[[#This Row],[Blk1]:[Blk12]])</f>
        <v>0</v>
      </c>
      <c r="X167" s="112"/>
      <c r="Y167" s="114"/>
    </row>
    <row r="168" spans="1:25" x14ac:dyDescent="0.35">
      <c r="A168" s="112">
        <v>166</v>
      </c>
      <c r="B168" s="110">
        <f t="shared" si="2"/>
        <v>45365</v>
      </c>
      <c r="C168" s="115">
        <f>YEAR(GC_17[[#This Row],[Date]])+IF(MONTH(GC_17[[#This Row],[Date]])&gt;=4,1,0)</f>
        <v>2024</v>
      </c>
      <c r="D168" s="116">
        <f>YEAR(GC_17[[#This Row],[Date]])</f>
        <v>2024</v>
      </c>
      <c r="E168" s="108" t="s">
        <v>121</v>
      </c>
      <c r="F168" s="108" t="s">
        <v>121</v>
      </c>
      <c r="G168" s="109" t="str">
        <f>TEXT(GC_17[[#This Row],[Date]],"mmm-yy")</f>
        <v>Mar-24</v>
      </c>
      <c r="H168" s="109">
        <f>DAY(EOMONTH(GC_17[[#This Row],[Month Year]],0))</f>
        <v>31</v>
      </c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">
        <f>SUM(GC_17[[#This Row],[Blk1]:[Blk12]])</f>
        <v>0</v>
      </c>
      <c r="X168" s="112"/>
      <c r="Y168" s="114"/>
    </row>
    <row r="169" spans="1:25" x14ac:dyDescent="0.35">
      <c r="A169" s="112">
        <v>167</v>
      </c>
      <c r="B169" s="110">
        <f t="shared" si="2"/>
        <v>45366</v>
      </c>
      <c r="C169" s="115">
        <f>YEAR(GC_17[[#This Row],[Date]])+IF(MONTH(GC_17[[#This Row],[Date]])&gt;=4,1,0)</f>
        <v>2024</v>
      </c>
      <c r="D169" s="116">
        <f>YEAR(GC_17[[#This Row],[Date]])</f>
        <v>2024</v>
      </c>
      <c r="E169" s="108" t="s">
        <v>121</v>
      </c>
      <c r="F169" s="108" t="s">
        <v>121</v>
      </c>
      <c r="G169" s="109" t="str">
        <f>TEXT(GC_17[[#This Row],[Date]],"mmm-yy")</f>
        <v>Mar-24</v>
      </c>
      <c r="H169" s="109">
        <f>DAY(EOMONTH(GC_17[[#This Row],[Month Year]],0))</f>
        <v>31</v>
      </c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">
        <f>SUM(GC_17[[#This Row],[Blk1]:[Blk12]])</f>
        <v>0</v>
      </c>
      <c r="X169" s="112"/>
      <c r="Y169" s="114"/>
    </row>
    <row r="170" spans="1:25" x14ac:dyDescent="0.35">
      <c r="A170" s="112">
        <v>168</v>
      </c>
      <c r="B170" s="110">
        <f t="shared" si="2"/>
        <v>45367</v>
      </c>
      <c r="C170" s="115">
        <f>YEAR(GC_17[[#This Row],[Date]])+IF(MONTH(GC_17[[#This Row],[Date]])&gt;=4,1,0)</f>
        <v>2024</v>
      </c>
      <c r="D170" s="116">
        <f>YEAR(GC_17[[#This Row],[Date]])</f>
        <v>2024</v>
      </c>
      <c r="E170" s="108" t="s">
        <v>121</v>
      </c>
      <c r="F170" s="108" t="s">
        <v>121</v>
      </c>
      <c r="G170" s="109" t="str">
        <f>TEXT(GC_17[[#This Row],[Date]],"mmm-yy")</f>
        <v>Mar-24</v>
      </c>
      <c r="H170" s="109">
        <f>DAY(EOMONTH(GC_17[[#This Row],[Month Year]],0))</f>
        <v>31</v>
      </c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">
        <f>SUM(GC_17[[#This Row],[Blk1]:[Blk12]])</f>
        <v>0</v>
      </c>
      <c r="X170" s="112"/>
      <c r="Y170" s="114"/>
    </row>
    <row r="171" spans="1:25" x14ac:dyDescent="0.35">
      <c r="A171" s="112">
        <v>169</v>
      </c>
      <c r="B171" s="110">
        <f t="shared" si="2"/>
        <v>45368</v>
      </c>
      <c r="C171" s="115">
        <f>YEAR(GC_17[[#This Row],[Date]])+IF(MONTH(GC_17[[#This Row],[Date]])&gt;=4,1,0)</f>
        <v>2024</v>
      </c>
      <c r="D171" s="116">
        <f>YEAR(GC_17[[#This Row],[Date]])</f>
        <v>2024</v>
      </c>
      <c r="E171" s="108" t="s">
        <v>121</v>
      </c>
      <c r="F171" s="108" t="s">
        <v>121</v>
      </c>
      <c r="G171" s="109" t="str">
        <f>TEXT(GC_17[[#This Row],[Date]],"mmm-yy")</f>
        <v>Mar-24</v>
      </c>
      <c r="H171" s="109">
        <f>DAY(EOMONTH(GC_17[[#This Row],[Month Year]],0))</f>
        <v>31</v>
      </c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">
        <f>SUM(GC_17[[#This Row],[Blk1]:[Blk12]])</f>
        <v>0</v>
      </c>
      <c r="X171" s="112"/>
      <c r="Y171" s="114"/>
    </row>
    <row r="172" spans="1:25" x14ac:dyDescent="0.35">
      <c r="A172" s="112">
        <v>170</v>
      </c>
      <c r="B172" s="110">
        <f t="shared" si="2"/>
        <v>45369</v>
      </c>
      <c r="C172" s="115">
        <f>YEAR(GC_17[[#This Row],[Date]])+IF(MONTH(GC_17[[#This Row],[Date]])&gt;=4,1,0)</f>
        <v>2024</v>
      </c>
      <c r="D172" s="116">
        <f>YEAR(GC_17[[#This Row],[Date]])</f>
        <v>2024</v>
      </c>
      <c r="E172" s="108" t="s">
        <v>121</v>
      </c>
      <c r="F172" s="108" t="s">
        <v>121</v>
      </c>
      <c r="G172" s="109" t="str">
        <f>TEXT(GC_17[[#This Row],[Date]],"mmm-yy")</f>
        <v>Mar-24</v>
      </c>
      <c r="H172" s="109">
        <f>DAY(EOMONTH(GC_17[[#This Row],[Month Year]],0))</f>
        <v>31</v>
      </c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">
        <f>SUM(GC_17[[#This Row],[Blk1]:[Blk12]])</f>
        <v>0</v>
      </c>
      <c r="X172" s="112"/>
      <c r="Y172" s="114"/>
    </row>
    <row r="173" spans="1:25" x14ac:dyDescent="0.35">
      <c r="A173" s="112">
        <v>171</v>
      </c>
      <c r="B173" s="110">
        <f t="shared" si="2"/>
        <v>45370</v>
      </c>
      <c r="C173" s="115">
        <f>YEAR(GC_17[[#This Row],[Date]])+IF(MONTH(GC_17[[#This Row],[Date]])&gt;=4,1,0)</f>
        <v>2024</v>
      </c>
      <c r="D173" s="116">
        <f>YEAR(GC_17[[#This Row],[Date]])</f>
        <v>2024</v>
      </c>
      <c r="E173" s="108" t="s">
        <v>121</v>
      </c>
      <c r="F173" s="108" t="s">
        <v>121</v>
      </c>
      <c r="G173" s="109" t="str">
        <f>TEXT(GC_17[[#This Row],[Date]],"mmm-yy")</f>
        <v>Mar-24</v>
      </c>
      <c r="H173" s="109">
        <f>DAY(EOMONTH(GC_17[[#This Row],[Month Year]],0))</f>
        <v>31</v>
      </c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">
        <f>SUM(GC_17[[#This Row],[Blk1]:[Blk12]])</f>
        <v>0</v>
      </c>
      <c r="X173" s="112"/>
      <c r="Y173" s="114"/>
    </row>
    <row r="174" spans="1:25" x14ac:dyDescent="0.35">
      <c r="A174" s="112">
        <v>172</v>
      </c>
      <c r="B174" s="110">
        <f t="shared" si="2"/>
        <v>45371</v>
      </c>
      <c r="C174" s="115">
        <f>YEAR(GC_17[[#This Row],[Date]])+IF(MONTH(GC_17[[#This Row],[Date]])&gt;=4,1,0)</f>
        <v>2024</v>
      </c>
      <c r="D174" s="116">
        <f>YEAR(GC_17[[#This Row],[Date]])</f>
        <v>2024</v>
      </c>
      <c r="E174" s="108" t="s">
        <v>121</v>
      </c>
      <c r="F174" s="108" t="s">
        <v>121</v>
      </c>
      <c r="G174" s="109" t="str">
        <f>TEXT(GC_17[[#This Row],[Date]],"mmm-yy")</f>
        <v>Mar-24</v>
      </c>
      <c r="H174" s="109">
        <f>DAY(EOMONTH(GC_17[[#This Row],[Month Year]],0))</f>
        <v>31</v>
      </c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">
        <f>SUM(GC_17[[#This Row],[Blk1]:[Blk12]])</f>
        <v>0</v>
      </c>
      <c r="X174" s="112"/>
      <c r="Y174" s="114"/>
    </row>
    <row r="175" spans="1:25" x14ac:dyDescent="0.35">
      <c r="A175" s="112">
        <v>173</v>
      </c>
      <c r="B175" s="110">
        <f t="shared" si="2"/>
        <v>45372</v>
      </c>
      <c r="C175" s="115">
        <f>YEAR(GC_17[[#This Row],[Date]])+IF(MONTH(GC_17[[#This Row],[Date]])&gt;=4,1,0)</f>
        <v>2024</v>
      </c>
      <c r="D175" s="116">
        <f>YEAR(GC_17[[#This Row],[Date]])</f>
        <v>2024</v>
      </c>
      <c r="E175" s="108" t="s">
        <v>121</v>
      </c>
      <c r="F175" s="108" t="s">
        <v>121</v>
      </c>
      <c r="G175" s="109" t="str">
        <f>TEXT(GC_17[[#This Row],[Date]],"mmm-yy")</f>
        <v>Mar-24</v>
      </c>
      <c r="H175" s="109">
        <f>DAY(EOMONTH(GC_17[[#This Row],[Month Year]],0))</f>
        <v>31</v>
      </c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">
        <f>SUM(GC_17[[#This Row],[Blk1]:[Blk12]])</f>
        <v>0</v>
      </c>
      <c r="X175" s="112"/>
      <c r="Y175" s="114"/>
    </row>
    <row r="176" spans="1:25" x14ac:dyDescent="0.35">
      <c r="A176" s="112">
        <v>174</v>
      </c>
      <c r="B176" s="110">
        <f t="shared" si="2"/>
        <v>45373</v>
      </c>
      <c r="C176" s="115">
        <f>YEAR(GC_17[[#This Row],[Date]])+IF(MONTH(GC_17[[#This Row],[Date]])&gt;=4,1,0)</f>
        <v>2024</v>
      </c>
      <c r="D176" s="116">
        <f>YEAR(GC_17[[#This Row],[Date]])</f>
        <v>2024</v>
      </c>
      <c r="E176" s="108" t="s">
        <v>121</v>
      </c>
      <c r="F176" s="108" t="s">
        <v>121</v>
      </c>
      <c r="G176" s="109" t="str">
        <f>TEXT(GC_17[[#This Row],[Date]],"mmm-yy")</f>
        <v>Mar-24</v>
      </c>
      <c r="H176" s="109">
        <f>DAY(EOMONTH(GC_17[[#This Row],[Month Year]],0))</f>
        <v>31</v>
      </c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">
        <f>SUM(GC_17[[#This Row],[Blk1]:[Blk12]])</f>
        <v>0</v>
      </c>
      <c r="X176" s="112"/>
      <c r="Y176" s="114"/>
    </row>
    <row r="177" spans="1:25" x14ac:dyDescent="0.35">
      <c r="A177" s="112">
        <v>175</v>
      </c>
      <c r="B177" s="110">
        <f t="shared" si="2"/>
        <v>45374</v>
      </c>
      <c r="C177" s="115">
        <f>YEAR(GC_17[[#This Row],[Date]])+IF(MONTH(GC_17[[#This Row],[Date]])&gt;=4,1,0)</f>
        <v>2024</v>
      </c>
      <c r="D177" s="116">
        <f>YEAR(GC_17[[#This Row],[Date]])</f>
        <v>2024</v>
      </c>
      <c r="E177" s="108" t="s">
        <v>121</v>
      </c>
      <c r="F177" s="108" t="s">
        <v>121</v>
      </c>
      <c r="G177" s="109" t="str">
        <f>TEXT(GC_17[[#This Row],[Date]],"mmm-yy")</f>
        <v>Mar-24</v>
      </c>
      <c r="H177" s="109">
        <f>DAY(EOMONTH(GC_17[[#This Row],[Month Year]],0))</f>
        <v>31</v>
      </c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">
        <f>SUM(GC_17[[#This Row],[Blk1]:[Blk12]])</f>
        <v>0</v>
      </c>
      <c r="X177" s="112"/>
      <c r="Y177" s="114"/>
    </row>
    <row r="178" spans="1:25" x14ac:dyDescent="0.35">
      <c r="A178" s="112">
        <v>176</v>
      </c>
      <c r="B178" s="110">
        <f t="shared" si="2"/>
        <v>45375</v>
      </c>
      <c r="C178" s="115">
        <f>YEAR(GC_17[[#This Row],[Date]])+IF(MONTH(GC_17[[#This Row],[Date]])&gt;=4,1,0)</f>
        <v>2024</v>
      </c>
      <c r="D178" s="116">
        <f>YEAR(GC_17[[#This Row],[Date]])</f>
        <v>2024</v>
      </c>
      <c r="E178" s="108" t="s">
        <v>121</v>
      </c>
      <c r="F178" s="108" t="s">
        <v>121</v>
      </c>
      <c r="G178" s="109" t="str">
        <f>TEXT(GC_17[[#This Row],[Date]],"mmm-yy")</f>
        <v>Mar-24</v>
      </c>
      <c r="H178" s="109">
        <f>DAY(EOMONTH(GC_17[[#This Row],[Month Year]],0))</f>
        <v>31</v>
      </c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">
        <f>SUM(GC_17[[#This Row],[Blk1]:[Blk12]])</f>
        <v>0</v>
      </c>
      <c r="X178" s="112"/>
      <c r="Y178" s="114"/>
    </row>
    <row r="179" spans="1:25" x14ac:dyDescent="0.35">
      <c r="A179" s="112">
        <v>177</v>
      </c>
      <c r="B179" s="110">
        <f t="shared" si="2"/>
        <v>45376</v>
      </c>
      <c r="C179" s="115">
        <f>YEAR(GC_17[[#This Row],[Date]])+IF(MONTH(GC_17[[#This Row],[Date]])&gt;=4,1,0)</f>
        <v>2024</v>
      </c>
      <c r="D179" s="116">
        <f>YEAR(GC_17[[#This Row],[Date]])</f>
        <v>2024</v>
      </c>
      <c r="E179" s="108" t="s">
        <v>121</v>
      </c>
      <c r="F179" s="108" t="s">
        <v>121</v>
      </c>
      <c r="G179" s="109" t="str">
        <f>TEXT(GC_17[[#This Row],[Date]],"mmm-yy")</f>
        <v>Mar-24</v>
      </c>
      <c r="H179" s="109">
        <f>DAY(EOMONTH(GC_17[[#This Row],[Month Year]],0))</f>
        <v>31</v>
      </c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">
        <f>SUM(GC_17[[#This Row],[Blk1]:[Blk12]])</f>
        <v>0</v>
      </c>
      <c r="X179" s="112"/>
      <c r="Y179" s="114"/>
    </row>
    <row r="180" spans="1:25" x14ac:dyDescent="0.35">
      <c r="A180" s="112">
        <v>177</v>
      </c>
      <c r="B180" s="110">
        <f t="shared" si="2"/>
        <v>45377</v>
      </c>
      <c r="C180" s="115">
        <f>YEAR(GC_17[[#This Row],[Date]])+IF(MONTH(GC_17[[#This Row],[Date]])&gt;=4,1,0)</f>
        <v>2024</v>
      </c>
      <c r="D180" s="116">
        <f>YEAR(GC_17[[#This Row],[Date]])</f>
        <v>2024</v>
      </c>
      <c r="E180" s="108" t="s">
        <v>121</v>
      </c>
      <c r="F180" s="108" t="s">
        <v>121</v>
      </c>
      <c r="G180" s="109" t="str">
        <f>TEXT(GC_17[[#This Row],[Date]],"mmm-yy")</f>
        <v>Mar-24</v>
      </c>
      <c r="H180" s="109">
        <f>DAY(EOMONTH(GC_17[[#This Row],[Month Year]],0))</f>
        <v>31</v>
      </c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">
        <f>SUM(GC_17[[#This Row],[Blk1]:[Blk12]])</f>
        <v>0</v>
      </c>
      <c r="X180" s="112"/>
      <c r="Y180" s="114"/>
    </row>
    <row r="181" spans="1:25" x14ac:dyDescent="0.35">
      <c r="A181" s="112">
        <v>179</v>
      </c>
      <c r="B181" s="110">
        <f t="shared" si="2"/>
        <v>45378</v>
      </c>
      <c r="C181" s="115">
        <f>YEAR(GC_17[[#This Row],[Date]])+IF(MONTH(GC_17[[#This Row],[Date]])&gt;=4,1,0)</f>
        <v>2024</v>
      </c>
      <c r="D181" s="116">
        <f>YEAR(GC_17[[#This Row],[Date]])</f>
        <v>2024</v>
      </c>
      <c r="E181" s="108" t="s">
        <v>121</v>
      </c>
      <c r="F181" s="108" t="s">
        <v>121</v>
      </c>
      <c r="G181" s="109" t="str">
        <f>TEXT(GC_17[[#This Row],[Date]],"mmm-yy")</f>
        <v>Mar-24</v>
      </c>
      <c r="H181" s="109">
        <f>DAY(EOMONTH(GC_17[[#This Row],[Month Year]],0))</f>
        <v>31</v>
      </c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">
        <f>SUM(GC_17[[#This Row],[Blk1]:[Blk12]])</f>
        <v>0</v>
      </c>
      <c r="X181" s="112"/>
      <c r="Y181" s="114"/>
    </row>
    <row r="182" spans="1:25" x14ac:dyDescent="0.35">
      <c r="A182" s="112">
        <v>180</v>
      </c>
      <c r="B182" s="110">
        <f t="shared" si="2"/>
        <v>45379</v>
      </c>
      <c r="C182" s="115">
        <f>YEAR(GC_17[[#This Row],[Date]])+IF(MONTH(GC_17[[#This Row],[Date]])&gt;=4,1,0)</f>
        <v>2024</v>
      </c>
      <c r="D182" s="116">
        <f>YEAR(GC_17[[#This Row],[Date]])</f>
        <v>2024</v>
      </c>
      <c r="E182" s="108" t="s">
        <v>121</v>
      </c>
      <c r="F182" s="108" t="s">
        <v>121</v>
      </c>
      <c r="G182" s="109" t="str">
        <f>TEXT(GC_17[[#This Row],[Date]],"mmm-yy")</f>
        <v>Mar-24</v>
      </c>
      <c r="H182" s="109">
        <f>DAY(EOMONTH(GC_17[[#This Row],[Month Year]],0))</f>
        <v>31</v>
      </c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>
        <v>171</v>
      </c>
      <c r="W182" s="1">
        <f>SUM(GC_17[[#This Row],[Blk1]:[Blk12]])</f>
        <v>171</v>
      </c>
      <c r="X182" s="112" t="s">
        <v>122</v>
      </c>
      <c r="Y182" s="114"/>
    </row>
    <row r="183" spans="1:25" x14ac:dyDescent="0.35">
      <c r="A183" s="112">
        <v>181</v>
      </c>
      <c r="B183" s="110">
        <f t="shared" si="2"/>
        <v>45380</v>
      </c>
      <c r="C183" s="115">
        <f>YEAR(GC_17[[#This Row],[Date]])+IF(MONTH(GC_17[[#This Row],[Date]])&gt;=4,1,0)</f>
        <v>2024</v>
      </c>
      <c r="D183" s="116">
        <f>YEAR(GC_17[[#This Row],[Date]])</f>
        <v>2024</v>
      </c>
      <c r="E183" s="108" t="s">
        <v>121</v>
      </c>
      <c r="F183" s="108" t="s">
        <v>121</v>
      </c>
      <c r="G183" s="109" t="str">
        <f>TEXT(GC_17[[#This Row],[Date]],"mmm-yy")</f>
        <v>Mar-24</v>
      </c>
      <c r="H183" s="109">
        <f>DAY(EOMONTH(GC_17[[#This Row],[Month Year]],0))</f>
        <v>31</v>
      </c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>
        <v>122</v>
      </c>
      <c r="W183" s="1">
        <f>SUM(GC_17[[#This Row],[Blk1]:[Blk12]])</f>
        <v>122</v>
      </c>
      <c r="X183" s="112" t="s">
        <v>122</v>
      </c>
      <c r="Y183" s="114"/>
    </row>
    <row r="184" spans="1:25" x14ac:dyDescent="0.35">
      <c r="A184" s="112">
        <v>182</v>
      </c>
      <c r="B184" s="110">
        <f t="shared" si="2"/>
        <v>45381</v>
      </c>
      <c r="C184" s="115">
        <f>YEAR(GC_17[[#This Row],[Date]])+IF(MONTH(GC_17[[#This Row],[Date]])&gt;=4,1,0)</f>
        <v>2024</v>
      </c>
      <c r="D184" s="116">
        <f>YEAR(GC_17[[#This Row],[Date]])</f>
        <v>2024</v>
      </c>
      <c r="E184" s="108" t="s">
        <v>121</v>
      </c>
      <c r="F184" s="108" t="s">
        <v>121</v>
      </c>
      <c r="G184" s="109" t="str">
        <f>TEXT(GC_17[[#This Row],[Date]],"mmm-yy")</f>
        <v>Mar-24</v>
      </c>
      <c r="H184" s="109">
        <f>DAY(EOMONTH(GC_17[[#This Row],[Month Year]],0))</f>
        <v>31</v>
      </c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>
        <v>54</v>
      </c>
      <c r="V184" s="112">
        <v>26</v>
      </c>
      <c r="W184" s="1">
        <f>SUM(GC_17[[#This Row],[Blk1]:[Blk12]])</f>
        <v>80</v>
      </c>
      <c r="X184" s="112" t="s">
        <v>122</v>
      </c>
      <c r="Y184" s="114"/>
    </row>
    <row r="185" spans="1:25" x14ac:dyDescent="0.35">
      <c r="A185" s="112">
        <v>183</v>
      </c>
      <c r="B185" s="110">
        <f t="shared" si="2"/>
        <v>45382</v>
      </c>
      <c r="C185" s="115">
        <f>YEAR(GC_17[[#This Row],[Date]])+IF(MONTH(GC_17[[#This Row],[Date]])&gt;=4,1,0)</f>
        <v>2024</v>
      </c>
      <c r="D185" s="116">
        <f>YEAR(GC_17[[#This Row],[Date]])</f>
        <v>2024</v>
      </c>
      <c r="E185" s="108" t="s">
        <v>121</v>
      </c>
      <c r="F185" s="108" t="s">
        <v>121</v>
      </c>
      <c r="G185" s="109" t="str">
        <f>TEXT(GC_17[[#This Row],[Date]],"mmm-yy")</f>
        <v>Mar-24</v>
      </c>
      <c r="H185" s="109">
        <f>DAY(EOMONTH(GC_17[[#This Row],[Month Year]],0))</f>
        <v>31</v>
      </c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">
        <f>SUM(GC_17[[#This Row],[Blk1]:[Blk12]])</f>
        <v>0</v>
      </c>
      <c r="X185" s="112"/>
      <c r="Y185" s="114" t="s">
        <v>123</v>
      </c>
    </row>
    <row r="186" spans="1:25" x14ac:dyDescent="0.35">
      <c r="A186" s="112">
        <v>184</v>
      </c>
      <c r="B186" s="110">
        <f t="shared" si="2"/>
        <v>45383</v>
      </c>
      <c r="C186" s="122">
        <f>YEAR(GC_17[[#This Row],[Date]])+IF(MONTH(GC_17[[#This Row],[Date]])&gt;=4,1,0)</f>
        <v>2025</v>
      </c>
      <c r="D186" s="109">
        <f>YEAR(GC_17[[#This Row],[Date]])</f>
        <v>2024</v>
      </c>
      <c r="E186" s="108" t="s">
        <v>124</v>
      </c>
      <c r="F186" s="108" t="s">
        <v>124</v>
      </c>
      <c r="G186" s="1" t="str">
        <f>TEXT(GC_17[[#This Row],[Date]],"mmm-yy")</f>
        <v>Apr-24</v>
      </c>
      <c r="H186" s="1">
        <f>DAY(EOMONTH(GC_17[[#This Row],[Month Year]],0))</f>
        <v>30</v>
      </c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">
        <f>SUM(GC_17[[#This Row],[Blk1]:[Blk12]])</f>
        <v>0</v>
      </c>
      <c r="X186" s="112"/>
      <c r="Y186" s="112" t="s">
        <v>125</v>
      </c>
    </row>
    <row r="187" spans="1:25" x14ac:dyDescent="0.35">
      <c r="A187" s="112">
        <v>185</v>
      </c>
      <c r="B187" s="110">
        <f t="shared" si="2"/>
        <v>45384</v>
      </c>
      <c r="C187" s="122">
        <f>YEAR(GC_17[[#This Row],[Date]])+IF(MONTH(GC_17[[#This Row],[Date]])&gt;=4,1,0)</f>
        <v>2025</v>
      </c>
      <c r="D187" s="109">
        <f>YEAR(GC_17[[#This Row],[Date]])</f>
        <v>2024</v>
      </c>
      <c r="E187" s="108" t="s">
        <v>124</v>
      </c>
      <c r="F187" s="108" t="s">
        <v>124</v>
      </c>
      <c r="G187" s="1" t="str">
        <f>TEXT(GC_17[[#This Row],[Date]],"mmm-yy")</f>
        <v>Apr-24</v>
      </c>
      <c r="H187" s="1">
        <f>DAY(EOMONTH(GC_17[[#This Row],[Month Year]],0))</f>
        <v>30</v>
      </c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>
        <v>98</v>
      </c>
      <c r="V187" s="112"/>
      <c r="W187" s="1">
        <f>SUM(GC_17[[#This Row],[Blk1]:[Blk12]])</f>
        <v>98</v>
      </c>
      <c r="X187" s="112" t="s">
        <v>122</v>
      </c>
      <c r="Y187" s="112"/>
    </row>
    <row r="188" spans="1:25" x14ac:dyDescent="0.35">
      <c r="A188" s="112">
        <v>186</v>
      </c>
      <c r="B188" s="110">
        <f t="shared" si="2"/>
        <v>45385</v>
      </c>
      <c r="C188" s="122">
        <f>YEAR(GC_17[[#This Row],[Date]])+IF(MONTH(GC_17[[#This Row],[Date]])&gt;=4,1,0)</f>
        <v>2025</v>
      </c>
      <c r="D188" s="109">
        <f>YEAR(GC_17[[#This Row],[Date]])</f>
        <v>2024</v>
      </c>
      <c r="E188" s="108" t="s">
        <v>124</v>
      </c>
      <c r="F188" s="108" t="s">
        <v>124</v>
      </c>
      <c r="G188" s="1" t="str">
        <f>TEXT(GC_17[[#This Row],[Date]],"mmm-yy")</f>
        <v>Apr-24</v>
      </c>
      <c r="H188" s="1">
        <f>DAY(EOMONTH(GC_17[[#This Row],[Month Year]],0))</f>
        <v>30</v>
      </c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">
        <f>SUM(GC_17[[#This Row],[Blk1]:[Blk12]])</f>
        <v>0</v>
      </c>
      <c r="X188" s="112"/>
      <c r="Y188" s="112" t="s">
        <v>125</v>
      </c>
    </row>
    <row r="189" spans="1:25" x14ac:dyDescent="0.35">
      <c r="A189" s="112">
        <v>187</v>
      </c>
      <c r="B189" s="110">
        <f t="shared" si="2"/>
        <v>45386</v>
      </c>
      <c r="C189" s="122">
        <f>YEAR(GC_17[[#This Row],[Date]])+IF(MONTH(GC_17[[#This Row],[Date]])&gt;=4,1,0)</f>
        <v>2025</v>
      </c>
      <c r="D189" s="109">
        <f>YEAR(GC_17[[#This Row],[Date]])</f>
        <v>2024</v>
      </c>
      <c r="E189" s="108" t="s">
        <v>124</v>
      </c>
      <c r="F189" s="108" t="s">
        <v>124</v>
      </c>
      <c r="G189" s="1" t="str">
        <f>TEXT(GC_17[[#This Row],[Date]],"mmm-yy")</f>
        <v>Apr-24</v>
      </c>
      <c r="H189" s="1">
        <f>DAY(EOMONTH(GC_17[[#This Row],[Month Year]],0))</f>
        <v>30</v>
      </c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>
        <v>60</v>
      </c>
      <c r="V189" s="112"/>
      <c r="W189" s="1">
        <f>SUM(GC_17[[#This Row],[Blk1]:[Blk12]])</f>
        <v>60</v>
      </c>
      <c r="X189" s="112" t="s">
        <v>122</v>
      </c>
      <c r="Y189" s="112"/>
    </row>
    <row r="190" spans="1:25" x14ac:dyDescent="0.35">
      <c r="A190" s="112">
        <v>188</v>
      </c>
      <c r="B190" s="110">
        <f t="shared" si="2"/>
        <v>45387</v>
      </c>
      <c r="C190" s="122">
        <f>YEAR(GC_17[[#This Row],[Date]])+IF(MONTH(GC_17[[#This Row],[Date]])&gt;=4,1,0)</f>
        <v>2025</v>
      </c>
      <c r="D190" s="109">
        <f>YEAR(GC_17[[#This Row],[Date]])</f>
        <v>2024</v>
      </c>
      <c r="E190" s="108" t="s">
        <v>124</v>
      </c>
      <c r="F190" s="108" t="s">
        <v>124</v>
      </c>
      <c r="G190" s="1" t="str">
        <f>TEXT(GC_17[[#This Row],[Date]],"mmm-yy")</f>
        <v>Apr-24</v>
      </c>
      <c r="H190" s="1">
        <f>DAY(EOMONTH(GC_17[[#This Row],[Month Year]],0))</f>
        <v>30</v>
      </c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">
        <f>SUM(GC_17[[#This Row],[Blk1]:[Blk12]])</f>
        <v>0</v>
      </c>
      <c r="X190" s="112"/>
      <c r="Y190" s="112" t="s">
        <v>125</v>
      </c>
    </row>
    <row r="191" spans="1:25" x14ac:dyDescent="0.35">
      <c r="A191" s="112">
        <v>189</v>
      </c>
      <c r="B191" s="110">
        <f t="shared" si="2"/>
        <v>45388</v>
      </c>
      <c r="C191" s="122">
        <f>YEAR(GC_17[[#This Row],[Date]])+IF(MONTH(GC_17[[#This Row],[Date]])&gt;=4,1,0)</f>
        <v>2025</v>
      </c>
      <c r="D191" s="109">
        <f>YEAR(GC_17[[#This Row],[Date]])</f>
        <v>2024</v>
      </c>
      <c r="E191" s="108" t="s">
        <v>124</v>
      </c>
      <c r="F191" s="108" t="s">
        <v>124</v>
      </c>
      <c r="G191" s="1" t="str">
        <f>TEXT(GC_17[[#This Row],[Date]],"mmm-yy")</f>
        <v>Apr-24</v>
      </c>
      <c r="H191" s="1">
        <f>DAY(EOMONTH(GC_17[[#This Row],[Month Year]],0))</f>
        <v>30</v>
      </c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">
        <f>SUM(GC_17[[#This Row],[Blk1]:[Blk12]])</f>
        <v>0</v>
      </c>
      <c r="X191" s="112"/>
      <c r="Y191" s="112" t="s">
        <v>125</v>
      </c>
    </row>
    <row r="192" spans="1:25" x14ac:dyDescent="0.35">
      <c r="A192" s="112">
        <v>190</v>
      </c>
      <c r="B192" s="110">
        <f t="shared" si="2"/>
        <v>45389</v>
      </c>
      <c r="C192" s="122">
        <f>YEAR(GC_17[[#This Row],[Date]])+IF(MONTH(GC_17[[#This Row],[Date]])&gt;=4,1,0)</f>
        <v>2025</v>
      </c>
      <c r="D192" s="109">
        <f>YEAR(GC_17[[#This Row],[Date]])</f>
        <v>2024</v>
      </c>
      <c r="E192" s="108" t="s">
        <v>124</v>
      </c>
      <c r="F192" s="108" t="s">
        <v>124</v>
      </c>
      <c r="G192" s="1" t="str">
        <f>TEXT(GC_17[[#This Row],[Date]],"mmm-yy")</f>
        <v>Apr-24</v>
      </c>
      <c r="H192" s="1">
        <f>DAY(EOMONTH(GC_17[[#This Row],[Month Year]],0))</f>
        <v>30</v>
      </c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">
        <f>SUM(GC_17[[#This Row],[Blk1]:[Blk12]])</f>
        <v>0</v>
      </c>
      <c r="X192" s="112"/>
      <c r="Y192" s="114" t="s">
        <v>123</v>
      </c>
    </row>
    <row r="193" spans="1:25" x14ac:dyDescent="0.35">
      <c r="A193" s="112">
        <v>191</v>
      </c>
      <c r="B193" s="110">
        <f t="shared" si="2"/>
        <v>45390</v>
      </c>
      <c r="C193" s="122">
        <f>YEAR(GC_17[[#This Row],[Date]])+IF(MONTH(GC_17[[#This Row],[Date]])&gt;=4,1,0)</f>
        <v>2025</v>
      </c>
      <c r="D193" s="109">
        <f>YEAR(GC_17[[#This Row],[Date]])</f>
        <v>2024</v>
      </c>
      <c r="E193" s="108" t="s">
        <v>124</v>
      </c>
      <c r="F193" s="108" t="s">
        <v>124</v>
      </c>
      <c r="G193" s="1" t="str">
        <f>TEXT(GC_17[[#This Row],[Date]],"mmm-yy")</f>
        <v>Apr-24</v>
      </c>
      <c r="H193" s="1">
        <f>DAY(EOMONTH(GC_17[[#This Row],[Month Year]],0))</f>
        <v>30</v>
      </c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>
        <v>2</v>
      </c>
      <c r="T193" s="112">
        <v>26</v>
      </c>
      <c r="U193" s="112">
        <v>50</v>
      </c>
      <c r="V193" s="112"/>
      <c r="W193" s="1">
        <f>SUM(GC_17[[#This Row],[Blk1]:[Blk12]])</f>
        <v>78</v>
      </c>
      <c r="X193" s="112" t="s">
        <v>122</v>
      </c>
      <c r="Y193" s="112"/>
    </row>
    <row r="194" spans="1:25" x14ac:dyDescent="0.35">
      <c r="A194" s="112">
        <v>192</v>
      </c>
      <c r="B194" s="110">
        <f t="shared" si="2"/>
        <v>45391</v>
      </c>
      <c r="C194" s="122">
        <f>YEAR(GC_17[[#This Row],[Date]])+IF(MONTH(GC_17[[#This Row],[Date]])&gt;=4,1,0)</f>
        <v>2025</v>
      </c>
      <c r="D194" s="109">
        <f>YEAR(GC_17[[#This Row],[Date]])</f>
        <v>2024</v>
      </c>
      <c r="E194" s="108" t="s">
        <v>124</v>
      </c>
      <c r="F194" s="108" t="s">
        <v>124</v>
      </c>
      <c r="G194" s="1" t="str">
        <f>TEXT(GC_17[[#This Row],[Date]],"mmm-yy")</f>
        <v>Apr-24</v>
      </c>
      <c r="H194" s="1">
        <f>DAY(EOMONTH(GC_17[[#This Row],[Month Year]],0))</f>
        <v>30</v>
      </c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>
        <v>80</v>
      </c>
      <c r="U194" s="112"/>
      <c r="V194" s="112"/>
      <c r="W194" s="1">
        <f>SUM(GC_17[[#This Row],[Blk1]:[Blk12]])</f>
        <v>80</v>
      </c>
      <c r="X194" s="112" t="s">
        <v>122</v>
      </c>
      <c r="Y194" s="112"/>
    </row>
    <row r="195" spans="1:25" x14ac:dyDescent="0.35">
      <c r="A195" s="112">
        <v>193</v>
      </c>
      <c r="B195" s="110">
        <f t="shared" si="2"/>
        <v>45392</v>
      </c>
      <c r="C195" s="122">
        <f>YEAR(GC_17[[#This Row],[Date]])+IF(MONTH(GC_17[[#This Row],[Date]])&gt;=4,1,0)</f>
        <v>2025</v>
      </c>
      <c r="D195" s="109">
        <f>YEAR(GC_17[[#This Row],[Date]])</f>
        <v>2024</v>
      </c>
      <c r="E195" s="108" t="s">
        <v>124</v>
      </c>
      <c r="F195" s="108" t="s">
        <v>124</v>
      </c>
      <c r="G195" s="1" t="str">
        <f>TEXT(GC_17[[#This Row],[Date]],"mmm-yy")</f>
        <v>Apr-24</v>
      </c>
      <c r="H195" s="1">
        <f>DAY(EOMONTH(GC_17[[#This Row],[Month Year]],0))</f>
        <v>30</v>
      </c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>
        <v>80</v>
      </c>
      <c r="U195" s="112"/>
      <c r="V195" s="112"/>
      <c r="W195" s="1">
        <f>SUM(GC_17[[#This Row],[Blk1]:[Blk12]])</f>
        <v>80</v>
      </c>
      <c r="X195" s="112" t="s">
        <v>122</v>
      </c>
      <c r="Y195" s="112"/>
    </row>
    <row r="196" spans="1:25" x14ac:dyDescent="0.35">
      <c r="A196" s="112">
        <v>194</v>
      </c>
      <c r="B196" s="110">
        <f t="shared" si="2"/>
        <v>45393</v>
      </c>
      <c r="C196" s="122">
        <f>YEAR(GC_17[[#This Row],[Date]])+IF(MONTH(GC_17[[#This Row],[Date]])&gt;=4,1,0)</f>
        <v>2025</v>
      </c>
      <c r="D196" s="109">
        <f>YEAR(GC_17[[#This Row],[Date]])</f>
        <v>2024</v>
      </c>
      <c r="E196" s="108" t="s">
        <v>124</v>
      </c>
      <c r="F196" s="108" t="s">
        <v>124</v>
      </c>
      <c r="G196" s="1" t="str">
        <f>TEXT(GC_17[[#This Row],[Date]],"mmm-yy")</f>
        <v>Apr-24</v>
      </c>
      <c r="H196" s="1">
        <f>DAY(EOMONTH(GC_17[[#This Row],[Month Year]],0))</f>
        <v>30</v>
      </c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>
        <v>80</v>
      </c>
      <c r="U196" s="112"/>
      <c r="V196" s="112"/>
      <c r="W196" s="1">
        <f>SUM(GC_17[[#This Row],[Blk1]:[Blk12]])</f>
        <v>80</v>
      </c>
      <c r="X196" s="112" t="s">
        <v>122</v>
      </c>
      <c r="Y196" s="112"/>
    </row>
    <row r="197" spans="1:25" x14ac:dyDescent="0.35">
      <c r="A197" s="112">
        <v>195</v>
      </c>
      <c r="B197" s="110">
        <f t="shared" ref="B197:B260" si="3">B196+1</f>
        <v>45394</v>
      </c>
      <c r="C197" s="122">
        <f>YEAR(GC_17[[#This Row],[Date]])+IF(MONTH(GC_17[[#This Row],[Date]])&gt;=4,1,0)</f>
        <v>2025</v>
      </c>
      <c r="D197" s="109">
        <f>YEAR(GC_17[[#This Row],[Date]])</f>
        <v>2024</v>
      </c>
      <c r="E197" s="108" t="s">
        <v>124</v>
      </c>
      <c r="F197" s="108" t="s">
        <v>124</v>
      </c>
      <c r="G197" s="1" t="str">
        <f>TEXT(GC_17[[#This Row],[Date]],"mmm-yy")</f>
        <v>Apr-24</v>
      </c>
      <c r="H197" s="1">
        <f>DAY(EOMONTH(GC_17[[#This Row],[Month Year]],0))</f>
        <v>30</v>
      </c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">
        <f>SUM(GC_17[[#This Row],[Blk1]:[Blk12]])</f>
        <v>0</v>
      </c>
      <c r="X197" s="112"/>
      <c r="Y197" s="112"/>
    </row>
    <row r="198" spans="1:25" x14ac:dyDescent="0.35">
      <c r="A198" s="112">
        <v>196</v>
      </c>
      <c r="B198" s="110">
        <f t="shared" si="3"/>
        <v>45395</v>
      </c>
      <c r="C198" s="122">
        <f>YEAR(GC_17[[#This Row],[Date]])+IF(MONTH(GC_17[[#This Row],[Date]])&gt;=4,1,0)</f>
        <v>2025</v>
      </c>
      <c r="D198" s="109">
        <f>YEAR(GC_17[[#This Row],[Date]])</f>
        <v>2024</v>
      </c>
      <c r="E198" s="108" t="s">
        <v>124</v>
      </c>
      <c r="F198" s="108" t="s">
        <v>124</v>
      </c>
      <c r="G198" s="1" t="str">
        <f>TEXT(GC_17[[#This Row],[Date]],"mmm-yy")</f>
        <v>Apr-24</v>
      </c>
      <c r="H198" s="1">
        <f>DAY(EOMONTH(GC_17[[#This Row],[Month Year]],0))</f>
        <v>30</v>
      </c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">
        <f>SUM(GC_17[[#This Row],[Blk1]:[Blk12]])</f>
        <v>0</v>
      </c>
      <c r="X198" s="112"/>
      <c r="Y198" s="112"/>
    </row>
    <row r="199" spans="1:25" x14ac:dyDescent="0.35">
      <c r="A199" s="112">
        <v>197</v>
      </c>
      <c r="B199" s="110">
        <f t="shared" si="3"/>
        <v>45396</v>
      </c>
      <c r="C199" s="122">
        <f>YEAR(GC_17[[#This Row],[Date]])+IF(MONTH(GC_17[[#This Row],[Date]])&gt;=4,1,0)</f>
        <v>2025</v>
      </c>
      <c r="D199" s="109">
        <f>YEAR(GC_17[[#This Row],[Date]])</f>
        <v>2024</v>
      </c>
      <c r="E199" s="108" t="s">
        <v>124</v>
      </c>
      <c r="F199" s="108" t="s">
        <v>124</v>
      </c>
      <c r="G199" s="1" t="str">
        <f>TEXT(GC_17[[#This Row],[Date]],"mmm-yy")</f>
        <v>Apr-24</v>
      </c>
      <c r="H199" s="1">
        <f>DAY(EOMONTH(GC_17[[#This Row],[Month Year]],0))</f>
        <v>30</v>
      </c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">
        <f>SUM(GC_17[[#This Row],[Blk1]:[Blk12]])</f>
        <v>0</v>
      </c>
      <c r="X199" s="112"/>
      <c r="Y199" s="112"/>
    </row>
    <row r="200" spans="1:25" x14ac:dyDescent="0.35">
      <c r="A200" s="112">
        <v>198</v>
      </c>
      <c r="B200" s="110">
        <f t="shared" si="3"/>
        <v>45397</v>
      </c>
      <c r="C200" s="122">
        <f>YEAR(GC_17[[#This Row],[Date]])+IF(MONTH(GC_17[[#This Row],[Date]])&gt;=4,1,0)</f>
        <v>2025</v>
      </c>
      <c r="D200" s="109">
        <f>YEAR(GC_17[[#This Row],[Date]])</f>
        <v>2024</v>
      </c>
      <c r="E200" s="108" t="s">
        <v>124</v>
      </c>
      <c r="F200" s="108" t="s">
        <v>124</v>
      </c>
      <c r="G200" s="1" t="str">
        <f>TEXT(GC_17[[#This Row],[Date]],"mmm-yy")</f>
        <v>Apr-24</v>
      </c>
      <c r="H200" s="1">
        <f>DAY(EOMONTH(GC_17[[#This Row],[Month Year]],0))</f>
        <v>30</v>
      </c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">
        <f>SUM(GC_17[[#This Row],[Blk1]:[Blk12]])</f>
        <v>0</v>
      </c>
      <c r="X200" s="112"/>
      <c r="Y200" s="112"/>
    </row>
    <row r="201" spans="1:25" x14ac:dyDescent="0.35">
      <c r="A201" s="112">
        <v>199</v>
      </c>
      <c r="B201" s="110">
        <f t="shared" si="3"/>
        <v>45398</v>
      </c>
      <c r="C201" s="122">
        <f>YEAR(GC_17[[#This Row],[Date]])+IF(MONTH(GC_17[[#This Row],[Date]])&gt;=4,1,0)</f>
        <v>2025</v>
      </c>
      <c r="D201" s="109">
        <f>YEAR(GC_17[[#This Row],[Date]])</f>
        <v>2024</v>
      </c>
      <c r="E201" s="108" t="s">
        <v>124</v>
      </c>
      <c r="F201" s="108" t="s">
        <v>124</v>
      </c>
      <c r="G201" s="1" t="str">
        <f>TEXT(GC_17[[#This Row],[Date]],"mmm-yy")</f>
        <v>Apr-24</v>
      </c>
      <c r="H201" s="1">
        <f>DAY(EOMONTH(GC_17[[#This Row],[Month Year]],0))</f>
        <v>30</v>
      </c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">
        <f>SUM(GC_17[[#This Row],[Blk1]:[Blk12]])</f>
        <v>0</v>
      </c>
      <c r="X201" s="112"/>
      <c r="Y201" s="112"/>
    </row>
    <row r="202" spans="1:25" x14ac:dyDescent="0.35">
      <c r="A202" s="112">
        <v>200</v>
      </c>
      <c r="B202" s="110">
        <f t="shared" si="3"/>
        <v>45399</v>
      </c>
      <c r="C202" s="122">
        <f>YEAR(GC_17[[#This Row],[Date]])+IF(MONTH(GC_17[[#This Row],[Date]])&gt;=4,1,0)</f>
        <v>2025</v>
      </c>
      <c r="D202" s="109">
        <f>YEAR(GC_17[[#This Row],[Date]])</f>
        <v>2024</v>
      </c>
      <c r="E202" s="108" t="s">
        <v>124</v>
      </c>
      <c r="F202" s="108" t="s">
        <v>124</v>
      </c>
      <c r="G202" s="1" t="str">
        <f>TEXT(GC_17[[#This Row],[Date]],"mmm-yy")</f>
        <v>Apr-24</v>
      </c>
      <c r="H202" s="1">
        <f>DAY(EOMONTH(GC_17[[#This Row],[Month Year]],0))</f>
        <v>30</v>
      </c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">
        <f>SUM(GC_17[[#This Row],[Blk1]:[Blk12]])</f>
        <v>0</v>
      </c>
      <c r="X202" s="112"/>
      <c r="Y202" s="112"/>
    </row>
    <row r="203" spans="1:25" x14ac:dyDescent="0.35">
      <c r="A203" s="112">
        <v>201</v>
      </c>
      <c r="B203" s="110">
        <f t="shared" si="3"/>
        <v>45400</v>
      </c>
      <c r="C203" s="122">
        <f>YEAR(GC_17[[#This Row],[Date]])+IF(MONTH(GC_17[[#This Row],[Date]])&gt;=4,1,0)</f>
        <v>2025</v>
      </c>
      <c r="D203" s="109">
        <f>YEAR(GC_17[[#This Row],[Date]])</f>
        <v>2024</v>
      </c>
      <c r="E203" s="108" t="s">
        <v>124</v>
      </c>
      <c r="F203" s="108" t="s">
        <v>124</v>
      </c>
      <c r="G203" s="1" t="str">
        <f>TEXT(GC_17[[#This Row],[Date]],"mmm-yy")</f>
        <v>Apr-24</v>
      </c>
      <c r="H203" s="1">
        <f>DAY(EOMONTH(GC_17[[#This Row],[Month Year]],0))</f>
        <v>30</v>
      </c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">
        <f>SUM(GC_17[[#This Row],[Blk1]:[Blk12]])</f>
        <v>0</v>
      </c>
      <c r="X203" s="112"/>
      <c r="Y203" s="112"/>
    </row>
    <row r="204" spans="1:25" x14ac:dyDescent="0.35">
      <c r="A204" s="112">
        <v>202</v>
      </c>
      <c r="B204" s="110">
        <f t="shared" si="3"/>
        <v>45401</v>
      </c>
      <c r="C204" s="122">
        <f>YEAR(GC_17[[#This Row],[Date]])+IF(MONTH(GC_17[[#This Row],[Date]])&gt;=4,1,0)</f>
        <v>2025</v>
      </c>
      <c r="D204" s="109">
        <f>YEAR(GC_17[[#This Row],[Date]])</f>
        <v>2024</v>
      </c>
      <c r="E204" s="108" t="s">
        <v>124</v>
      </c>
      <c r="F204" s="108" t="s">
        <v>124</v>
      </c>
      <c r="G204" s="1" t="str">
        <f>TEXT(GC_17[[#This Row],[Date]],"mmm-yy")</f>
        <v>Apr-24</v>
      </c>
      <c r="H204" s="1">
        <f>DAY(EOMONTH(GC_17[[#This Row],[Month Year]],0))</f>
        <v>30</v>
      </c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">
        <f>SUM(GC_17[[#This Row],[Blk1]:[Blk12]])</f>
        <v>0</v>
      </c>
      <c r="X204" s="112"/>
      <c r="Y204" s="112"/>
    </row>
    <row r="205" spans="1:25" x14ac:dyDescent="0.35">
      <c r="A205" s="112">
        <v>203</v>
      </c>
      <c r="B205" s="110">
        <f t="shared" si="3"/>
        <v>45402</v>
      </c>
      <c r="C205" s="122">
        <f>YEAR(GC_17[[#This Row],[Date]])+IF(MONTH(GC_17[[#This Row],[Date]])&gt;=4,1,0)</f>
        <v>2025</v>
      </c>
      <c r="D205" s="109">
        <f>YEAR(GC_17[[#This Row],[Date]])</f>
        <v>2024</v>
      </c>
      <c r="E205" s="108" t="s">
        <v>124</v>
      </c>
      <c r="F205" s="108" t="s">
        <v>124</v>
      </c>
      <c r="G205" s="1" t="str">
        <f>TEXT(GC_17[[#This Row],[Date]],"mmm-yy")</f>
        <v>Apr-24</v>
      </c>
      <c r="H205" s="1">
        <f>DAY(EOMONTH(GC_17[[#This Row],[Month Year]],0))</f>
        <v>30</v>
      </c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">
        <f>SUM(GC_17[[#This Row],[Blk1]:[Blk12]])</f>
        <v>0</v>
      </c>
      <c r="X205" s="112"/>
      <c r="Y205" s="112"/>
    </row>
    <row r="206" spans="1:25" x14ac:dyDescent="0.35">
      <c r="A206" s="112">
        <v>204</v>
      </c>
      <c r="B206" s="110">
        <f t="shared" si="3"/>
        <v>45403</v>
      </c>
      <c r="C206" s="122">
        <f>YEAR(GC_17[[#This Row],[Date]])+IF(MONTH(GC_17[[#This Row],[Date]])&gt;=4,1,0)</f>
        <v>2025</v>
      </c>
      <c r="D206" s="109">
        <f>YEAR(GC_17[[#This Row],[Date]])</f>
        <v>2024</v>
      </c>
      <c r="E206" s="108" t="s">
        <v>124</v>
      </c>
      <c r="F206" s="108" t="s">
        <v>124</v>
      </c>
      <c r="G206" s="1" t="str">
        <f>TEXT(GC_17[[#This Row],[Date]],"mmm-yy")</f>
        <v>Apr-24</v>
      </c>
      <c r="H206" s="1">
        <f>DAY(EOMONTH(GC_17[[#This Row],[Month Year]],0))</f>
        <v>30</v>
      </c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">
        <f>SUM(GC_17[[#This Row],[Blk1]:[Blk12]])</f>
        <v>0</v>
      </c>
      <c r="X206" s="112"/>
      <c r="Y206" s="112"/>
    </row>
    <row r="207" spans="1:25" x14ac:dyDescent="0.35">
      <c r="A207" s="112">
        <v>205</v>
      </c>
      <c r="B207" s="110">
        <f t="shared" si="3"/>
        <v>45404</v>
      </c>
      <c r="C207" s="122">
        <f>YEAR(GC_17[[#This Row],[Date]])+IF(MONTH(GC_17[[#This Row],[Date]])&gt;=4,1,0)</f>
        <v>2025</v>
      </c>
      <c r="D207" s="109">
        <f>YEAR(GC_17[[#This Row],[Date]])</f>
        <v>2024</v>
      </c>
      <c r="E207" s="108" t="s">
        <v>124</v>
      </c>
      <c r="F207" s="108" t="s">
        <v>124</v>
      </c>
      <c r="G207" s="1" t="str">
        <f>TEXT(GC_17[[#This Row],[Date]],"mmm-yy")</f>
        <v>Apr-24</v>
      </c>
      <c r="H207" s="1">
        <f>DAY(EOMONTH(GC_17[[#This Row],[Month Year]],0))</f>
        <v>30</v>
      </c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>
        <v>40</v>
      </c>
      <c r="U207" s="112"/>
      <c r="V207" s="112"/>
      <c r="W207" s="1">
        <f>SUM(GC_17[[#This Row],[Blk1]:[Blk12]])</f>
        <v>40</v>
      </c>
      <c r="X207" s="112" t="s">
        <v>122</v>
      </c>
      <c r="Y207" s="112"/>
    </row>
    <row r="208" spans="1:25" x14ac:dyDescent="0.35">
      <c r="A208" s="112">
        <v>206</v>
      </c>
      <c r="B208" s="110">
        <f t="shared" si="3"/>
        <v>45405</v>
      </c>
      <c r="C208" s="122">
        <f>YEAR(GC_17[[#This Row],[Date]])+IF(MONTH(GC_17[[#This Row],[Date]])&gt;=4,1,0)</f>
        <v>2025</v>
      </c>
      <c r="D208" s="109">
        <f>YEAR(GC_17[[#This Row],[Date]])</f>
        <v>2024</v>
      </c>
      <c r="E208" s="108" t="s">
        <v>124</v>
      </c>
      <c r="F208" s="108" t="s">
        <v>124</v>
      </c>
      <c r="G208" s="1" t="str">
        <f>TEXT(GC_17[[#This Row],[Date]],"mmm-yy")</f>
        <v>Apr-24</v>
      </c>
      <c r="H208" s="1">
        <f>DAY(EOMONTH(GC_17[[#This Row],[Month Year]],0))</f>
        <v>30</v>
      </c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>
        <v>80</v>
      </c>
      <c r="T208" s="112">
        <v>20</v>
      </c>
      <c r="U208" s="112"/>
      <c r="V208" s="112"/>
      <c r="W208" s="1">
        <f>SUM(GC_17[[#This Row],[Blk1]:[Blk12]])</f>
        <v>100</v>
      </c>
      <c r="X208" s="112" t="s">
        <v>122</v>
      </c>
      <c r="Y208" s="112"/>
    </row>
    <row r="209" spans="1:25" x14ac:dyDescent="0.35">
      <c r="A209" s="112">
        <v>207</v>
      </c>
      <c r="B209" s="110">
        <f t="shared" si="3"/>
        <v>45406</v>
      </c>
      <c r="C209" s="122">
        <f>YEAR(GC_17[[#This Row],[Date]])+IF(MONTH(GC_17[[#This Row],[Date]])&gt;=4,1,0)</f>
        <v>2025</v>
      </c>
      <c r="D209" s="109">
        <f>YEAR(GC_17[[#This Row],[Date]])</f>
        <v>2024</v>
      </c>
      <c r="E209" s="108" t="s">
        <v>124</v>
      </c>
      <c r="F209" s="108" t="s">
        <v>124</v>
      </c>
      <c r="G209" s="1" t="str">
        <f>TEXT(GC_17[[#This Row],[Date]],"mmm-yy")</f>
        <v>Apr-24</v>
      </c>
      <c r="H209" s="1">
        <f>DAY(EOMONTH(GC_17[[#This Row],[Month Year]],0))</f>
        <v>30</v>
      </c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>
        <v>120</v>
      </c>
      <c r="T209" s="112"/>
      <c r="U209" s="112"/>
      <c r="V209" s="112"/>
      <c r="W209" s="1">
        <f>SUM(GC_17[[#This Row],[Blk1]:[Blk12]])</f>
        <v>120</v>
      </c>
      <c r="X209" s="112" t="s">
        <v>122</v>
      </c>
      <c r="Y209" s="112"/>
    </row>
    <row r="210" spans="1:25" x14ac:dyDescent="0.35">
      <c r="A210" s="112">
        <v>208</v>
      </c>
      <c r="B210" s="110">
        <f t="shared" si="3"/>
        <v>45407</v>
      </c>
      <c r="C210" s="122">
        <f>YEAR(GC_17[[#This Row],[Date]])+IF(MONTH(GC_17[[#This Row],[Date]])&gt;=4,1,0)</f>
        <v>2025</v>
      </c>
      <c r="D210" s="109">
        <f>YEAR(GC_17[[#This Row],[Date]])</f>
        <v>2024</v>
      </c>
      <c r="E210" s="108" t="s">
        <v>124</v>
      </c>
      <c r="F210" s="108" t="s">
        <v>124</v>
      </c>
      <c r="G210" s="1" t="str">
        <f>TEXT(GC_17[[#This Row],[Date]],"mmm-yy")</f>
        <v>Apr-24</v>
      </c>
      <c r="H210" s="1">
        <f>DAY(EOMONTH(GC_17[[#This Row],[Month Year]],0))</f>
        <v>30</v>
      </c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>
        <v>120</v>
      </c>
      <c r="T210" s="112"/>
      <c r="U210" s="112"/>
      <c r="V210" s="112"/>
      <c r="W210" s="1">
        <f>SUM(GC_17[[#This Row],[Blk1]:[Blk12]])</f>
        <v>120</v>
      </c>
      <c r="X210" s="112" t="s">
        <v>122</v>
      </c>
      <c r="Y210" s="112"/>
    </row>
    <row r="211" spans="1:25" x14ac:dyDescent="0.35">
      <c r="A211" s="112">
        <v>209</v>
      </c>
      <c r="B211" s="110">
        <f t="shared" si="3"/>
        <v>45408</v>
      </c>
      <c r="C211" s="122">
        <f>YEAR(GC_17[[#This Row],[Date]])+IF(MONTH(GC_17[[#This Row],[Date]])&gt;=4,1,0)</f>
        <v>2025</v>
      </c>
      <c r="D211" s="109">
        <f>YEAR(GC_17[[#This Row],[Date]])</f>
        <v>2024</v>
      </c>
      <c r="E211" s="108" t="s">
        <v>124</v>
      </c>
      <c r="F211" s="108" t="s">
        <v>124</v>
      </c>
      <c r="G211" s="1" t="str">
        <f>TEXT(GC_17[[#This Row],[Date]],"mmm-yy")</f>
        <v>Apr-24</v>
      </c>
      <c r="H211" s="1">
        <f>DAY(EOMONTH(GC_17[[#This Row],[Month Year]],0))</f>
        <v>30</v>
      </c>
      <c r="I211" s="112"/>
      <c r="J211" s="112"/>
      <c r="K211" s="112"/>
      <c r="L211" s="112"/>
      <c r="M211" s="112"/>
      <c r="N211" s="112">
        <v>68</v>
      </c>
      <c r="O211" s="112"/>
      <c r="P211" s="112"/>
      <c r="Q211" s="112"/>
      <c r="R211" s="112"/>
      <c r="S211" s="112"/>
      <c r="T211" s="112"/>
      <c r="U211" s="112"/>
      <c r="V211" s="112"/>
      <c r="W211" s="1">
        <f>SUM(GC_17[[#This Row],[Blk1]:[Blk12]])</f>
        <v>68</v>
      </c>
      <c r="X211" s="112" t="s">
        <v>122</v>
      </c>
      <c r="Y211" s="112"/>
    </row>
    <row r="212" spans="1:25" x14ac:dyDescent="0.35">
      <c r="A212" s="112">
        <v>210</v>
      </c>
      <c r="B212" s="110">
        <f t="shared" si="3"/>
        <v>45409</v>
      </c>
      <c r="C212" s="122">
        <f>YEAR(GC_17[[#This Row],[Date]])+IF(MONTH(GC_17[[#This Row],[Date]])&gt;=4,1,0)</f>
        <v>2025</v>
      </c>
      <c r="D212" s="109">
        <f>YEAR(GC_17[[#This Row],[Date]])</f>
        <v>2024</v>
      </c>
      <c r="E212" s="108" t="s">
        <v>124</v>
      </c>
      <c r="F212" s="108" t="s">
        <v>124</v>
      </c>
      <c r="G212" s="1" t="str">
        <f>TEXT(GC_17[[#This Row],[Date]],"mmm-yy")</f>
        <v>Apr-24</v>
      </c>
      <c r="H212" s="1">
        <f>DAY(EOMONTH(GC_17[[#This Row],[Month Year]],0))</f>
        <v>30</v>
      </c>
      <c r="I212" s="112"/>
      <c r="J212" s="112"/>
      <c r="K212" s="112"/>
      <c r="L212" s="112"/>
      <c r="M212" s="112"/>
      <c r="N212" s="112">
        <v>53</v>
      </c>
      <c r="O212" s="112"/>
      <c r="P212" s="112"/>
      <c r="Q212" s="112"/>
      <c r="R212" s="112"/>
      <c r="S212" s="112"/>
      <c r="T212" s="112"/>
      <c r="U212" s="112"/>
      <c r="V212" s="112"/>
      <c r="W212" s="1">
        <f>SUM(GC_17[[#This Row],[Blk1]:[Blk12]])</f>
        <v>53</v>
      </c>
      <c r="X212" s="112" t="s">
        <v>122</v>
      </c>
      <c r="Y212" s="112"/>
    </row>
    <row r="213" spans="1:25" x14ac:dyDescent="0.35">
      <c r="A213" s="112">
        <v>211</v>
      </c>
      <c r="B213" s="110">
        <f t="shared" si="3"/>
        <v>45410</v>
      </c>
      <c r="C213" s="122">
        <f>YEAR(GC_17[[#This Row],[Date]])+IF(MONTH(GC_17[[#This Row],[Date]])&gt;=4,1,0)</f>
        <v>2025</v>
      </c>
      <c r="D213" s="109">
        <f>YEAR(GC_17[[#This Row],[Date]])</f>
        <v>2024</v>
      </c>
      <c r="E213" s="108" t="s">
        <v>124</v>
      </c>
      <c r="F213" s="108" t="s">
        <v>124</v>
      </c>
      <c r="G213" s="1" t="str">
        <f>TEXT(GC_17[[#This Row],[Date]],"mmm-yy")</f>
        <v>Apr-24</v>
      </c>
      <c r="H213" s="1">
        <f>DAY(EOMONTH(GC_17[[#This Row],[Month Year]],0))</f>
        <v>30</v>
      </c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">
        <f>SUM(GC_17[[#This Row],[Blk1]:[Blk12]])</f>
        <v>0</v>
      </c>
      <c r="X213" s="112"/>
      <c r="Y213" s="112" t="s">
        <v>123</v>
      </c>
    </row>
    <row r="214" spans="1:25" x14ac:dyDescent="0.35">
      <c r="A214" s="112">
        <v>212</v>
      </c>
      <c r="B214" s="110">
        <f t="shared" si="3"/>
        <v>45411</v>
      </c>
      <c r="C214" s="122">
        <f>YEAR(GC_17[[#This Row],[Date]])+IF(MONTH(GC_17[[#This Row],[Date]])&gt;=4,1,0)</f>
        <v>2025</v>
      </c>
      <c r="D214" s="109">
        <f>YEAR(GC_17[[#This Row],[Date]])</f>
        <v>2024</v>
      </c>
      <c r="E214" s="108" t="s">
        <v>124</v>
      </c>
      <c r="F214" s="108" t="s">
        <v>124</v>
      </c>
      <c r="G214" s="1" t="str">
        <f>TEXT(GC_17[[#This Row],[Date]],"mmm-yy")</f>
        <v>Apr-24</v>
      </c>
      <c r="H214" s="1">
        <f>DAY(EOMONTH(GC_17[[#This Row],[Month Year]],0))</f>
        <v>30</v>
      </c>
      <c r="I214" s="112"/>
      <c r="J214" s="112"/>
      <c r="K214" s="112"/>
      <c r="L214" s="112"/>
      <c r="M214" s="112"/>
      <c r="N214" s="112">
        <v>60</v>
      </c>
      <c r="O214" s="112"/>
      <c r="P214" s="112"/>
      <c r="Q214" s="112"/>
      <c r="R214" s="112"/>
      <c r="S214" s="112"/>
      <c r="T214" s="112"/>
      <c r="U214" s="112"/>
      <c r="V214" s="112"/>
      <c r="W214" s="1">
        <f>SUM(GC_17[[#This Row],[Blk1]:[Blk12]])</f>
        <v>60</v>
      </c>
      <c r="X214" s="112" t="s">
        <v>122</v>
      </c>
      <c r="Y214" s="112"/>
    </row>
    <row r="215" spans="1:25" x14ac:dyDescent="0.35">
      <c r="A215" s="112">
        <v>213</v>
      </c>
      <c r="B215" s="110">
        <f t="shared" si="3"/>
        <v>45412</v>
      </c>
      <c r="C215" s="122">
        <f>YEAR(GC_17[[#This Row],[Date]])+IF(MONTH(GC_17[[#This Row],[Date]])&gt;=4,1,0)</f>
        <v>2025</v>
      </c>
      <c r="D215" s="109">
        <f>YEAR(GC_17[[#This Row],[Date]])</f>
        <v>2024</v>
      </c>
      <c r="E215" s="108" t="s">
        <v>124</v>
      </c>
      <c r="F215" s="108" t="s">
        <v>124</v>
      </c>
      <c r="G215" s="1" t="str">
        <f>TEXT(GC_17[[#This Row],[Date]],"mmm-yy")</f>
        <v>Apr-24</v>
      </c>
      <c r="H215" s="1">
        <f>DAY(EOMONTH(GC_17[[#This Row],[Month Year]],0))</f>
        <v>30</v>
      </c>
      <c r="I215" s="112"/>
      <c r="J215" s="112"/>
      <c r="K215" s="112">
        <v>26</v>
      </c>
      <c r="L215" s="112"/>
      <c r="M215" s="112"/>
      <c r="N215" s="112">
        <v>30</v>
      </c>
      <c r="O215" s="112">
        <v>24</v>
      </c>
      <c r="P215" s="112"/>
      <c r="Q215" s="112"/>
      <c r="R215" s="112"/>
      <c r="S215" s="112"/>
      <c r="T215" s="112"/>
      <c r="U215" s="112"/>
      <c r="V215" s="112"/>
      <c r="W215" s="1">
        <f>SUM(GC_17[[#This Row],[Blk1]:[Blk12]])</f>
        <v>80</v>
      </c>
      <c r="X215" s="112" t="s">
        <v>122</v>
      </c>
      <c r="Y215" s="112"/>
    </row>
    <row r="216" spans="1:25" x14ac:dyDescent="0.35">
      <c r="A216" s="112">
        <v>214</v>
      </c>
      <c r="B216" s="110">
        <f t="shared" si="3"/>
        <v>45413</v>
      </c>
      <c r="C216" s="122">
        <f>YEAR(GC_17[[#This Row],[Date]])+IF(MONTH(GC_17[[#This Row],[Date]])&gt;=4,1,0)</f>
        <v>2025</v>
      </c>
      <c r="D216" s="109">
        <f>YEAR(GC_17[[#This Row],[Date]])</f>
        <v>2024</v>
      </c>
      <c r="E216" s="108" t="s">
        <v>124</v>
      </c>
      <c r="F216" s="108" t="s">
        <v>124</v>
      </c>
      <c r="G216" s="1" t="str">
        <f>TEXT(GC_17[[#This Row],[Date]],"mmm-yy")</f>
        <v>May-24</v>
      </c>
      <c r="H216" s="1">
        <f>DAY(EOMONTH(GC_17[[#This Row],[Month Year]],0))</f>
        <v>31</v>
      </c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">
        <f>SUM(GC_17[[#This Row],[Blk1]:[Blk12]])</f>
        <v>0</v>
      </c>
      <c r="X216" s="112"/>
      <c r="Y216" s="112"/>
    </row>
    <row r="217" spans="1:25" x14ac:dyDescent="0.35">
      <c r="A217" s="112">
        <v>215</v>
      </c>
      <c r="B217" s="110">
        <f t="shared" si="3"/>
        <v>45414</v>
      </c>
      <c r="C217" s="122">
        <f>YEAR(GC_17[[#This Row],[Date]])+IF(MONTH(GC_17[[#This Row],[Date]])&gt;=4,1,0)</f>
        <v>2025</v>
      </c>
      <c r="D217" s="109">
        <f>YEAR(GC_17[[#This Row],[Date]])</f>
        <v>2024</v>
      </c>
      <c r="E217" s="108" t="s">
        <v>124</v>
      </c>
      <c r="F217" s="108" t="s">
        <v>124</v>
      </c>
      <c r="G217" s="1" t="str">
        <f>TEXT(GC_17[[#This Row],[Date]],"mmm-yy")</f>
        <v>May-24</v>
      </c>
      <c r="H217" s="1">
        <f>DAY(EOMONTH(GC_17[[#This Row],[Month Year]],0))</f>
        <v>31</v>
      </c>
      <c r="I217" s="112"/>
      <c r="J217" s="112"/>
      <c r="K217" s="112"/>
      <c r="L217" s="112"/>
      <c r="M217" s="112"/>
      <c r="N217" s="112"/>
      <c r="O217" s="112"/>
      <c r="P217" s="112">
        <v>40</v>
      </c>
      <c r="Q217" s="112">
        <v>60</v>
      </c>
      <c r="R217" s="112"/>
      <c r="S217" s="112"/>
      <c r="T217" s="112"/>
      <c r="U217" s="112"/>
      <c r="V217" s="112"/>
      <c r="W217" s="1">
        <f>SUM(GC_17[[#This Row],[Blk1]:[Blk12]])</f>
        <v>100</v>
      </c>
      <c r="X217" s="112" t="s">
        <v>122</v>
      </c>
      <c r="Y217" s="112"/>
    </row>
    <row r="218" spans="1:25" x14ac:dyDescent="0.35">
      <c r="A218" s="112">
        <v>216</v>
      </c>
      <c r="B218" s="110">
        <f t="shared" si="3"/>
        <v>45415</v>
      </c>
      <c r="C218" s="122">
        <f>YEAR(GC_17[[#This Row],[Date]])+IF(MONTH(GC_17[[#This Row],[Date]])&gt;=4,1,0)</f>
        <v>2025</v>
      </c>
      <c r="D218" s="109">
        <f>YEAR(GC_17[[#This Row],[Date]])</f>
        <v>2024</v>
      </c>
      <c r="E218" s="108" t="s">
        <v>124</v>
      </c>
      <c r="F218" s="108" t="s">
        <v>124</v>
      </c>
      <c r="G218" s="1" t="str">
        <f>TEXT(GC_17[[#This Row],[Date]],"mmm-yy")</f>
        <v>May-24</v>
      </c>
      <c r="H218" s="1">
        <f>DAY(EOMONTH(GC_17[[#This Row],[Month Year]],0))</f>
        <v>31</v>
      </c>
      <c r="I218" s="112"/>
      <c r="J218" s="112"/>
      <c r="K218" s="112"/>
      <c r="L218" s="112"/>
      <c r="M218" s="112"/>
      <c r="N218" s="112"/>
      <c r="O218" s="112"/>
      <c r="P218" s="112"/>
      <c r="Q218" s="112">
        <v>100</v>
      </c>
      <c r="R218" s="112"/>
      <c r="S218" s="112"/>
      <c r="T218" s="112"/>
      <c r="U218" s="112"/>
      <c r="V218" s="112"/>
      <c r="W218" s="1">
        <f>SUM(GC_17[[#This Row],[Blk1]:[Blk12]])</f>
        <v>100</v>
      </c>
      <c r="X218" s="112" t="s">
        <v>122</v>
      </c>
      <c r="Y218" s="112"/>
    </row>
    <row r="219" spans="1:25" x14ac:dyDescent="0.35">
      <c r="A219" s="112">
        <v>217</v>
      </c>
      <c r="B219" s="110">
        <f t="shared" si="3"/>
        <v>45416</v>
      </c>
      <c r="C219" s="122">
        <f>YEAR(GC_17[[#This Row],[Date]])+IF(MONTH(GC_17[[#This Row],[Date]])&gt;=4,1,0)</f>
        <v>2025</v>
      </c>
      <c r="D219" s="109">
        <f>YEAR(GC_17[[#This Row],[Date]])</f>
        <v>2024</v>
      </c>
      <c r="E219" s="108" t="s">
        <v>124</v>
      </c>
      <c r="F219" s="108" t="s">
        <v>124</v>
      </c>
      <c r="G219" s="1" t="str">
        <f>TEXT(GC_17[[#This Row],[Date]],"mmm-yy")</f>
        <v>May-24</v>
      </c>
      <c r="H219" s="1">
        <f>DAY(EOMONTH(GC_17[[#This Row],[Month Year]],0))</f>
        <v>31</v>
      </c>
      <c r="I219" s="112"/>
      <c r="J219" s="112"/>
      <c r="K219" s="112"/>
      <c r="L219" s="112"/>
      <c r="M219" s="112"/>
      <c r="N219" s="112"/>
      <c r="O219" s="112"/>
      <c r="P219" s="112">
        <v>50</v>
      </c>
      <c r="Q219" s="112">
        <v>40</v>
      </c>
      <c r="R219" s="112"/>
      <c r="S219" s="112"/>
      <c r="T219" s="112"/>
      <c r="U219" s="112"/>
      <c r="V219" s="112"/>
      <c r="W219" s="1">
        <f>SUM(GC_17[[#This Row],[Blk1]:[Blk12]])</f>
        <v>90</v>
      </c>
      <c r="X219" s="112" t="s">
        <v>122</v>
      </c>
      <c r="Y219" s="112"/>
    </row>
    <row r="220" spans="1:25" x14ac:dyDescent="0.35">
      <c r="A220" s="112">
        <v>218</v>
      </c>
      <c r="B220" s="110">
        <f t="shared" si="3"/>
        <v>45417</v>
      </c>
      <c r="C220" s="122">
        <f>YEAR(GC_17[[#This Row],[Date]])+IF(MONTH(GC_17[[#This Row],[Date]])&gt;=4,1,0)</f>
        <v>2025</v>
      </c>
      <c r="D220" s="109">
        <f>YEAR(GC_17[[#This Row],[Date]])</f>
        <v>2024</v>
      </c>
      <c r="E220" s="108" t="s">
        <v>124</v>
      </c>
      <c r="F220" s="108" t="s">
        <v>124</v>
      </c>
      <c r="G220" s="1" t="str">
        <f>TEXT(GC_17[[#This Row],[Date]],"mmm-yy")</f>
        <v>May-24</v>
      </c>
      <c r="H220" s="1">
        <f>DAY(EOMONTH(GC_17[[#This Row],[Month Year]],0))</f>
        <v>31</v>
      </c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">
        <f>SUM(GC_17[[#This Row],[Blk1]:[Blk12]])</f>
        <v>0</v>
      </c>
      <c r="X220" s="112"/>
      <c r="Y220" s="112"/>
    </row>
    <row r="221" spans="1:25" x14ac:dyDescent="0.35">
      <c r="A221" s="112">
        <v>219</v>
      </c>
      <c r="B221" s="110">
        <f t="shared" si="3"/>
        <v>45418</v>
      </c>
      <c r="C221" s="122">
        <f>YEAR(GC_17[[#This Row],[Date]])+IF(MONTH(GC_17[[#This Row],[Date]])&gt;=4,1,0)</f>
        <v>2025</v>
      </c>
      <c r="D221" s="109">
        <f>YEAR(GC_17[[#This Row],[Date]])</f>
        <v>2024</v>
      </c>
      <c r="E221" s="108" t="s">
        <v>124</v>
      </c>
      <c r="F221" s="108" t="s">
        <v>124</v>
      </c>
      <c r="G221" s="1" t="str">
        <f>TEXT(GC_17[[#This Row],[Date]],"mmm-yy")</f>
        <v>May-24</v>
      </c>
      <c r="H221" s="1">
        <f>DAY(EOMONTH(GC_17[[#This Row],[Month Year]],0))</f>
        <v>31</v>
      </c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">
        <f>SUM(GC_17[[#This Row],[Blk1]:[Blk12]])</f>
        <v>0</v>
      </c>
      <c r="X221" s="112"/>
      <c r="Y221" s="112"/>
    </row>
    <row r="222" spans="1:25" x14ac:dyDescent="0.35">
      <c r="A222" s="112">
        <v>220</v>
      </c>
      <c r="B222" s="110">
        <f t="shared" si="3"/>
        <v>45419</v>
      </c>
      <c r="C222" s="122">
        <f>YEAR(GC_17[[#This Row],[Date]])+IF(MONTH(GC_17[[#This Row],[Date]])&gt;=4,1,0)</f>
        <v>2025</v>
      </c>
      <c r="D222" s="109">
        <f>YEAR(GC_17[[#This Row],[Date]])</f>
        <v>2024</v>
      </c>
      <c r="E222" s="108" t="s">
        <v>124</v>
      </c>
      <c r="F222" s="108" t="s">
        <v>124</v>
      </c>
      <c r="G222" s="1" t="str">
        <f>TEXT(GC_17[[#This Row],[Date]],"mmm-yy")</f>
        <v>May-24</v>
      </c>
      <c r="H222" s="1">
        <f>DAY(EOMONTH(GC_17[[#This Row],[Month Year]],0))</f>
        <v>31</v>
      </c>
      <c r="I222" s="112"/>
      <c r="J222" s="112"/>
      <c r="K222" s="112"/>
      <c r="L222" s="112"/>
      <c r="M222" s="112"/>
      <c r="N222" s="112"/>
      <c r="O222" s="112"/>
      <c r="P222" s="112"/>
      <c r="Q222" s="112">
        <v>70</v>
      </c>
      <c r="R222" s="112"/>
      <c r="S222" s="112"/>
      <c r="T222" s="112"/>
      <c r="U222" s="112"/>
      <c r="V222" s="112"/>
      <c r="W222" s="1">
        <f>SUM(GC_17[[#This Row],[Blk1]:[Blk12]])</f>
        <v>70</v>
      </c>
      <c r="X222" s="112" t="s">
        <v>122</v>
      </c>
      <c r="Y222" s="112"/>
    </row>
    <row r="223" spans="1:25" x14ac:dyDescent="0.35">
      <c r="A223" s="112">
        <v>221</v>
      </c>
      <c r="B223" s="110">
        <f t="shared" si="3"/>
        <v>45420</v>
      </c>
      <c r="C223" s="122">
        <f>YEAR(GC_17[[#This Row],[Date]])+IF(MONTH(GC_17[[#This Row],[Date]])&gt;=4,1,0)</f>
        <v>2025</v>
      </c>
      <c r="D223" s="109">
        <f>YEAR(GC_17[[#This Row],[Date]])</f>
        <v>2024</v>
      </c>
      <c r="E223" s="108" t="s">
        <v>124</v>
      </c>
      <c r="F223" s="108" t="s">
        <v>124</v>
      </c>
      <c r="G223" s="1" t="str">
        <f>TEXT(GC_17[[#This Row],[Date]],"mmm-yy")</f>
        <v>May-24</v>
      </c>
      <c r="H223" s="1">
        <f>DAY(EOMONTH(GC_17[[#This Row],[Month Year]],0))</f>
        <v>31</v>
      </c>
      <c r="I223" s="112"/>
      <c r="J223" s="112"/>
      <c r="K223" s="112"/>
      <c r="L223" s="112"/>
      <c r="M223" s="112"/>
      <c r="N223" s="112"/>
      <c r="O223" s="112"/>
      <c r="P223" s="112">
        <v>80</v>
      </c>
      <c r="Q223" s="112"/>
      <c r="R223" s="112"/>
      <c r="S223" s="112"/>
      <c r="T223" s="112"/>
      <c r="U223" s="112"/>
      <c r="V223" s="112"/>
      <c r="W223" s="1">
        <f>SUM(GC_17[[#This Row],[Blk1]:[Blk12]])</f>
        <v>80</v>
      </c>
      <c r="X223" s="112"/>
      <c r="Y223" s="112"/>
    </row>
    <row r="224" spans="1:25" x14ac:dyDescent="0.35">
      <c r="A224" s="112">
        <v>222</v>
      </c>
      <c r="B224" s="110">
        <f t="shared" si="3"/>
        <v>45421</v>
      </c>
      <c r="C224" s="122">
        <f>YEAR(GC_17[[#This Row],[Date]])+IF(MONTH(GC_17[[#This Row],[Date]])&gt;=4,1,0)</f>
        <v>2025</v>
      </c>
      <c r="D224" s="109">
        <f>YEAR(GC_17[[#This Row],[Date]])</f>
        <v>2024</v>
      </c>
      <c r="E224" s="108" t="s">
        <v>124</v>
      </c>
      <c r="F224" s="108" t="s">
        <v>124</v>
      </c>
      <c r="G224" s="1" t="str">
        <f>TEXT(GC_17[[#This Row],[Date]],"mmm-yy")</f>
        <v>May-24</v>
      </c>
      <c r="H224" s="1">
        <f>DAY(EOMONTH(GC_17[[#This Row],[Month Year]],0))</f>
        <v>31</v>
      </c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">
        <f>SUM(GC_17[[#This Row],[Blk1]:[Blk12]])</f>
        <v>0</v>
      </c>
      <c r="X224" s="112"/>
      <c r="Y224" s="112"/>
    </row>
    <row r="225" spans="1:25" x14ac:dyDescent="0.35">
      <c r="A225" s="112">
        <v>223</v>
      </c>
      <c r="B225" s="110">
        <f t="shared" si="3"/>
        <v>45422</v>
      </c>
      <c r="C225" s="122">
        <f>YEAR(GC_17[[#This Row],[Date]])+IF(MONTH(GC_17[[#This Row],[Date]])&gt;=4,1,0)</f>
        <v>2025</v>
      </c>
      <c r="D225" s="109">
        <f>YEAR(GC_17[[#This Row],[Date]])</f>
        <v>2024</v>
      </c>
      <c r="E225" s="108" t="s">
        <v>124</v>
      </c>
      <c r="F225" s="108" t="s">
        <v>124</v>
      </c>
      <c r="G225" s="1" t="str">
        <f>TEXT(GC_17[[#This Row],[Date]],"mmm-yy")</f>
        <v>May-24</v>
      </c>
      <c r="H225" s="1">
        <f>DAY(EOMONTH(GC_17[[#This Row],[Month Year]],0))</f>
        <v>31</v>
      </c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">
        <f>SUM(GC_17[[#This Row],[Blk1]:[Blk12]])</f>
        <v>0</v>
      </c>
      <c r="X225" s="112"/>
      <c r="Y225" s="112"/>
    </row>
    <row r="226" spans="1:25" x14ac:dyDescent="0.35">
      <c r="A226" s="112">
        <v>224</v>
      </c>
      <c r="B226" s="110">
        <f t="shared" si="3"/>
        <v>45423</v>
      </c>
      <c r="C226" s="122">
        <f>YEAR(GC_17[[#This Row],[Date]])+IF(MONTH(GC_17[[#This Row],[Date]])&gt;=4,1,0)</f>
        <v>2025</v>
      </c>
      <c r="D226" s="109">
        <f>YEAR(GC_17[[#This Row],[Date]])</f>
        <v>2024</v>
      </c>
      <c r="E226" s="108" t="s">
        <v>124</v>
      </c>
      <c r="F226" s="108" t="s">
        <v>124</v>
      </c>
      <c r="G226" s="1" t="str">
        <f>TEXT(GC_17[[#This Row],[Date]],"mmm-yy")</f>
        <v>May-24</v>
      </c>
      <c r="H226" s="1">
        <f>DAY(EOMONTH(GC_17[[#This Row],[Month Year]],0))</f>
        <v>31</v>
      </c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">
        <f>SUM(GC_17[[#This Row],[Blk1]:[Blk12]])</f>
        <v>0</v>
      </c>
      <c r="X226" s="112"/>
      <c r="Y226" s="112"/>
    </row>
    <row r="227" spans="1:25" x14ac:dyDescent="0.35">
      <c r="A227" s="112">
        <v>225</v>
      </c>
      <c r="B227" s="110">
        <f t="shared" si="3"/>
        <v>45424</v>
      </c>
      <c r="C227" s="122">
        <f>YEAR(GC_17[[#This Row],[Date]])+IF(MONTH(GC_17[[#This Row],[Date]])&gt;=4,1,0)</f>
        <v>2025</v>
      </c>
      <c r="D227" s="109">
        <f>YEAR(GC_17[[#This Row],[Date]])</f>
        <v>2024</v>
      </c>
      <c r="E227" s="108" t="s">
        <v>124</v>
      </c>
      <c r="F227" s="108" t="s">
        <v>124</v>
      </c>
      <c r="G227" s="1" t="str">
        <f>TEXT(GC_17[[#This Row],[Date]],"mmm-yy")</f>
        <v>May-24</v>
      </c>
      <c r="H227" s="1">
        <f>DAY(EOMONTH(GC_17[[#This Row],[Month Year]],0))</f>
        <v>31</v>
      </c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">
        <f>SUM(GC_17[[#This Row],[Blk1]:[Blk12]])</f>
        <v>0</v>
      </c>
      <c r="X227" s="112"/>
      <c r="Y227" s="112"/>
    </row>
    <row r="228" spans="1:25" x14ac:dyDescent="0.35">
      <c r="A228" s="112">
        <v>226</v>
      </c>
      <c r="B228" s="110">
        <f t="shared" si="3"/>
        <v>45425</v>
      </c>
      <c r="C228" s="122">
        <f>YEAR(GC_17[[#This Row],[Date]])+IF(MONTH(GC_17[[#This Row],[Date]])&gt;=4,1,0)</f>
        <v>2025</v>
      </c>
      <c r="D228" s="109">
        <f>YEAR(GC_17[[#This Row],[Date]])</f>
        <v>2024</v>
      </c>
      <c r="E228" s="108" t="s">
        <v>124</v>
      </c>
      <c r="F228" s="108" t="s">
        <v>124</v>
      </c>
      <c r="G228" s="1" t="str">
        <f>TEXT(GC_17[[#This Row],[Date]],"mmm-yy")</f>
        <v>May-24</v>
      </c>
      <c r="H228" s="1">
        <f>DAY(EOMONTH(GC_17[[#This Row],[Month Year]],0))</f>
        <v>31</v>
      </c>
      <c r="I228" s="112"/>
      <c r="J228" s="112"/>
      <c r="K228" s="112"/>
      <c r="L228" s="112"/>
      <c r="M228" s="112"/>
      <c r="N228" s="112"/>
      <c r="O228" s="112"/>
      <c r="P228" s="112">
        <v>100</v>
      </c>
      <c r="Q228" s="112"/>
      <c r="R228" s="112"/>
      <c r="S228" s="112"/>
      <c r="T228" s="112"/>
      <c r="U228" s="112"/>
      <c r="V228" s="112"/>
      <c r="W228" s="1">
        <f>SUM(GC_17[[#This Row],[Blk1]:[Blk12]])</f>
        <v>100</v>
      </c>
      <c r="X228" s="112" t="s">
        <v>122</v>
      </c>
      <c r="Y228" s="112"/>
    </row>
    <row r="229" spans="1:25" x14ac:dyDescent="0.35">
      <c r="A229" s="112">
        <v>227</v>
      </c>
      <c r="B229" s="110">
        <f t="shared" si="3"/>
        <v>45426</v>
      </c>
      <c r="C229" s="122">
        <f>YEAR(GC_17[[#This Row],[Date]])+IF(MONTH(GC_17[[#This Row],[Date]])&gt;=4,1,0)</f>
        <v>2025</v>
      </c>
      <c r="D229" s="109">
        <f>YEAR(GC_17[[#This Row],[Date]])</f>
        <v>2024</v>
      </c>
      <c r="E229" s="108" t="s">
        <v>124</v>
      </c>
      <c r="F229" s="108" t="s">
        <v>124</v>
      </c>
      <c r="G229" s="1" t="str">
        <f>TEXT(GC_17[[#This Row],[Date]],"mmm-yy")</f>
        <v>May-24</v>
      </c>
      <c r="H229" s="1">
        <f>DAY(EOMONTH(GC_17[[#This Row],[Month Year]],0))</f>
        <v>31</v>
      </c>
      <c r="I229" s="112"/>
      <c r="J229" s="112"/>
      <c r="K229" s="112">
        <v>40</v>
      </c>
      <c r="L229" s="112">
        <v>40</v>
      </c>
      <c r="M229" s="112">
        <v>40</v>
      </c>
      <c r="N229" s="112"/>
      <c r="O229" s="112"/>
      <c r="P229" s="112"/>
      <c r="Q229" s="112"/>
      <c r="R229" s="112"/>
      <c r="S229" s="112"/>
      <c r="T229" s="112"/>
      <c r="U229" s="112"/>
      <c r="V229" s="112"/>
      <c r="W229" s="1">
        <f>SUM(GC_17[[#This Row],[Blk1]:[Blk12]])</f>
        <v>120</v>
      </c>
      <c r="X229" s="112" t="s">
        <v>122</v>
      </c>
      <c r="Y229" s="112"/>
    </row>
    <row r="230" spans="1:25" x14ac:dyDescent="0.35">
      <c r="A230" s="112">
        <v>228</v>
      </c>
      <c r="B230" s="110">
        <f t="shared" si="3"/>
        <v>45427</v>
      </c>
      <c r="C230" s="122">
        <f>YEAR(GC_17[[#This Row],[Date]])+IF(MONTH(GC_17[[#This Row],[Date]])&gt;=4,1,0)</f>
        <v>2025</v>
      </c>
      <c r="D230" s="109">
        <f>YEAR(GC_17[[#This Row],[Date]])</f>
        <v>2024</v>
      </c>
      <c r="E230" s="108" t="s">
        <v>124</v>
      </c>
      <c r="F230" s="108" t="s">
        <v>124</v>
      </c>
      <c r="G230" s="1" t="str">
        <f>TEXT(GC_17[[#This Row],[Date]],"mmm-yy")</f>
        <v>May-24</v>
      </c>
      <c r="H230" s="1">
        <f>DAY(EOMONTH(GC_17[[#This Row],[Month Year]],0))</f>
        <v>31</v>
      </c>
      <c r="I230" s="112"/>
      <c r="J230" s="112"/>
      <c r="K230" s="112"/>
      <c r="L230" s="112">
        <v>60</v>
      </c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">
        <f>SUM(GC_17[[#This Row],[Blk1]:[Blk12]])</f>
        <v>60</v>
      </c>
      <c r="X230" s="112" t="s">
        <v>122</v>
      </c>
      <c r="Y230" s="112"/>
    </row>
    <row r="231" spans="1:25" x14ac:dyDescent="0.35">
      <c r="A231" s="112">
        <v>229</v>
      </c>
      <c r="B231" s="110">
        <f t="shared" si="3"/>
        <v>45428</v>
      </c>
      <c r="C231" s="122">
        <f>YEAR(GC_17[[#This Row],[Date]])+IF(MONTH(GC_17[[#This Row],[Date]])&gt;=4,1,0)</f>
        <v>2025</v>
      </c>
      <c r="D231" s="109">
        <f>YEAR(GC_17[[#This Row],[Date]])</f>
        <v>2024</v>
      </c>
      <c r="E231" s="108" t="s">
        <v>124</v>
      </c>
      <c r="F231" s="108" t="s">
        <v>124</v>
      </c>
      <c r="G231" s="1" t="str">
        <f>TEXT(GC_17[[#This Row],[Date]],"mmm-yy")</f>
        <v>May-24</v>
      </c>
      <c r="H231" s="1">
        <f>DAY(EOMONTH(GC_17[[#This Row],[Month Year]],0))</f>
        <v>31</v>
      </c>
      <c r="I231" s="112"/>
      <c r="J231" s="112"/>
      <c r="K231" s="112">
        <v>60</v>
      </c>
      <c r="L231" s="112">
        <v>20</v>
      </c>
      <c r="M231" s="112">
        <v>24</v>
      </c>
      <c r="N231" s="112"/>
      <c r="O231" s="112"/>
      <c r="P231" s="112"/>
      <c r="Q231" s="112"/>
      <c r="R231" s="112"/>
      <c r="S231" s="112"/>
      <c r="T231" s="112"/>
      <c r="U231" s="112"/>
      <c r="V231" s="112"/>
      <c r="W231" s="1">
        <f>SUM(GC_17[[#This Row],[Blk1]:[Blk12]])</f>
        <v>104</v>
      </c>
      <c r="X231" s="112" t="s">
        <v>122</v>
      </c>
      <c r="Y231" s="112"/>
    </row>
    <row r="232" spans="1:25" x14ac:dyDescent="0.35">
      <c r="A232" s="112">
        <v>230</v>
      </c>
      <c r="B232" s="110">
        <f t="shared" si="3"/>
        <v>45429</v>
      </c>
      <c r="C232" s="122">
        <f>YEAR(GC_17[[#This Row],[Date]])+IF(MONTH(GC_17[[#This Row],[Date]])&gt;=4,1,0)</f>
        <v>2025</v>
      </c>
      <c r="D232" s="109">
        <f>YEAR(GC_17[[#This Row],[Date]])</f>
        <v>2024</v>
      </c>
      <c r="E232" s="108" t="s">
        <v>124</v>
      </c>
      <c r="F232" s="108" t="s">
        <v>124</v>
      </c>
      <c r="G232" s="1" t="str">
        <f>TEXT(GC_17[[#This Row],[Date]],"mmm-yy")</f>
        <v>May-24</v>
      </c>
      <c r="H232" s="1">
        <f>DAY(EOMONTH(GC_17[[#This Row],[Month Year]],0))</f>
        <v>31</v>
      </c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">
        <f>SUM(GC_17[[#This Row],[Blk1]:[Blk12]])</f>
        <v>0</v>
      </c>
      <c r="X232" s="112"/>
      <c r="Y232" s="112"/>
    </row>
    <row r="233" spans="1:25" x14ac:dyDescent="0.35">
      <c r="A233" s="112">
        <v>231</v>
      </c>
      <c r="B233" s="110">
        <f t="shared" si="3"/>
        <v>45430</v>
      </c>
      <c r="C233" s="122">
        <f>YEAR(GC_17[[#This Row],[Date]])+IF(MONTH(GC_17[[#This Row],[Date]])&gt;=4,1,0)</f>
        <v>2025</v>
      </c>
      <c r="D233" s="109">
        <f>YEAR(GC_17[[#This Row],[Date]])</f>
        <v>2024</v>
      </c>
      <c r="E233" s="108" t="s">
        <v>124</v>
      </c>
      <c r="F233" s="108" t="s">
        <v>124</v>
      </c>
      <c r="G233" s="1" t="str">
        <f>TEXT(GC_17[[#This Row],[Date]],"mmm-yy")</f>
        <v>May-24</v>
      </c>
      <c r="H233" s="1">
        <f>DAY(EOMONTH(GC_17[[#This Row],[Month Year]],0))</f>
        <v>31</v>
      </c>
      <c r="I233" s="112"/>
      <c r="J233" s="112"/>
      <c r="K233" s="112"/>
      <c r="L233" s="112">
        <v>92</v>
      </c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">
        <f>SUM(GC_17[[#This Row],[Blk1]:[Blk12]])</f>
        <v>92</v>
      </c>
      <c r="X233" s="112" t="s">
        <v>122</v>
      </c>
      <c r="Y233" s="112"/>
    </row>
    <row r="234" spans="1:25" x14ac:dyDescent="0.35">
      <c r="A234" s="112">
        <v>232</v>
      </c>
      <c r="B234" s="110">
        <f t="shared" si="3"/>
        <v>45431</v>
      </c>
      <c r="C234" s="122">
        <f>YEAR(GC_17[[#This Row],[Date]])+IF(MONTH(GC_17[[#This Row],[Date]])&gt;=4,1,0)</f>
        <v>2025</v>
      </c>
      <c r="D234" s="109">
        <f>YEAR(GC_17[[#This Row],[Date]])</f>
        <v>2024</v>
      </c>
      <c r="E234" s="108" t="s">
        <v>124</v>
      </c>
      <c r="F234" s="108" t="s">
        <v>124</v>
      </c>
      <c r="G234" s="1" t="str">
        <f>TEXT(GC_17[[#This Row],[Date]],"mmm-yy")</f>
        <v>May-24</v>
      </c>
      <c r="H234" s="1">
        <f>DAY(EOMONTH(GC_17[[#This Row],[Month Year]],0))</f>
        <v>31</v>
      </c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">
        <f>SUM(GC_17[[#This Row],[Blk1]:[Blk12]])</f>
        <v>0</v>
      </c>
      <c r="X234" s="112"/>
      <c r="Y234" s="112"/>
    </row>
    <row r="235" spans="1:25" x14ac:dyDescent="0.35">
      <c r="A235" s="112">
        <v>233</v>
      </c>
      <c r="B235" s="110">
        <f t="shared" si="3"/>
        <v>45432</v>
      </c>
      <c r="C235" s="122">
        <f>YEAR(GC_17[[#This Row],[Date]])+IF(MONTH(GC_17[[#This Row],[Date]])&gt;=4,1,0)</f>
        <v>2025</v>
      </c>
      <c r="D235" s="109">
        <f>YEAR(GC_17[[#This Row],[Date]])</f>
        <v>2024</v>
      </c>
      <c r="E235" s="108" t="s">
        <v>124</v>
      </c>
      <c r="F235" s="108" t="s">
        <v>124</v>
      </c>
      <c r="G235" s="1" t="str">
        <f>TEXT(GC_17[[#This Row],[Date]],"mmm-yy")</f>
        <v>May-24</v>
      </c>
      <c r="H235" s="1">
        <f>DAY(EOMONTH(GC_17[[#This Row],[Month Year]],0))</f>
        <v>31</v>
      </c>
      <c r="I235" s="112"/>
      <c r="J235" s="112"/>
      <c r="K235" s="112"/>
      <c r="L235" s="112">
        <v>30</v>
      </c>
      <c r="M235" s="112">
        <v>80</v>
      </c>
      <c r="N235" s="112"/>
      <c r="O235" s="112"/>
      <c r="P235" s="112"/>
      <c r="Q235" s="112"/>
      <c r="R235" s="112"/>
      <c r="S235" s="112"/>
      <c r="T235" s="112"/>
      <c r="U235" s="112"/>
      <c r="V235" s="112"/>
      <c r="W235" s="1">
        <f>SUM(GC_17[[#This Row],[Blk1]:[Blk12]])</f>
        <v>110</v>
      </c>
      <c r="X235" s="112" t="s">
        <v>122</v>
      </c>
      <c r="Y235" s="112"/>
    </row>
    <row r="236" spans="1:25" x14ac:dyDescent="0.35">
      <c r="A236" s="112">
        <v>234</v>
      </c>
      <c r="B236" s="110">
        <f t="shared" si="3"/>
        <v>45433</v>
      </c>
      <c r="C236" s="122">
        <f>YEAR(GC_17[[#This Row],[Date]])+IF(MONTH(GC_17[[#This Row],[Date]])&gt;=4,1,0)</f>
        <v>2025</v>
      </c>
      <c r="D236" s="109">
        <f>YEAR(GC_17[[#This Row],[Date]])</f>
        <v>2024</v>
      </c>
      <c r="E236" s="108" t="s">
        <v>124</v>
      </c>
      <c r="F236" s="108" t="s">
        <v>124</v>
      </c>
      <c r="G236" s="1" t="str">
        <f>TEXT(GC_17[[#This Row],[Date]],"mmm-yy")</f>
        <v>May-24</v>
      </c>
      <c r="H236" s="1">
        <f>DAY(EOMONTH(GC_17[[#This Row],[Month Year]],0))</f>
        <v>31</v>
      </c>
      <c r="I236" s="112"/>
      <c r="J236" s="112"/>
      <c r="K236" s="112"/>
      <c r="L236" s="112"/>
      <c r="M236" s="112">
        <v>104</v>
      </c>
      <c r="N236" s="112"/>
      <c r="O236" s="112"/>
      <c r="P236" s="112"/>
      <c r="Q236" s="112"/>
      <c r="R236" s="112"/>
      <c r="S236" s="112"/>
      <c r="T236" s="112"/>
      <c r="U236" s="112"/>
      <c r="V236" s="112"/>
      <c r="W236" s="1">
        <f>SUM(GC_17[[#This Row],[Blk1]:[Blk12]])</f>
        <v>104</v>
      </c>
      <c r="X236" s="112"/>
      <c r="Y236" s="112"/>
    </row>
    <row r="237" spans="1:25" x14ac:dyDescent="0.35">
      <c r="A237" s="112">
        <v>235</v>
      </c>
      <c r="B237" s="110">
        <f t="shared" si="3"/>
        <v>45434</v>
      </c>
      <c r="C237" s="122">
        <f>YEAR(GC_17[[#This Row],[Date]])+IF(MONTH(GC_17[[#This Row],[Date]])&gt;=4,1,0)</f>
        <v>2025</v>
      </c>
      <c r="D237" s="109">
        <f>YEAR(GC_17[[#This Row],[Date]])</f>
        <v>2024</v>
      </c>
      <c r="E237" s="108" t="s">
        <v>124</v>
      </c>
      <c r="F237" s="108" t="s">
        <v>124</v>
      </c>
      <c r="G237" s="1" t="str">
        <f>TEXT(GC_17[[#This Row],[Date]],"mmm-yy")</f>
        <v>May-24</v>
      </c>
      <c r="H237" s="1">
        <f>DAY(EOMONTH(GC_17[[#This Row],[Month Year]],0))</f>
        <v>31</v>
      </c>
      <c r="I237" s="112"/>
      <c r="J237" s="112"/>
      <c r="K237" s="112"/>
      <c r="L237" s="112"/>
      <c r="M237" s="112">
        <v>96</v>
      </c>
      <c r="N237" s="112"/>
      <c r="O237" s="112"/>
      <c r="P237" s="112"/>
      <c r="Q237" s="112"/>
      <c r="R237" s="112"/>
      <c r="S237" s="112"/>
      <c r="T237" s="112"/>
      <c r="U237" s="112"/>
      <c r="V237" s="112"/>
      <c r="W237" s="1">
        <f>SUM(GC_17[[#This Row],[Blk1]:[Blk12]])</f>
        <v>96</v>
      </c>
      <c r="X237" s="112"/>
      <c r="Y237" s="112"/>
    </row>
    <row r="238" spans="1:25" x14ac:dyDescent="0.35">
      <c r="A238" s="112">
        <v>236</v>
      </c>
      <c r="B238" s="110">
        <f t="shared" si="3"/>
        <v>45435</v>
      </c>
      <c r="C238" s="122">
        <f>YEAR(GC_17[[#This Row],[Date]])+IF(MONTH(GC_17[[#This Row],[Date]])&gt;=4,1,0)</f>
        <v>2025</v>
      </c>
      <c r="D238" s="109">
        <f>YEAR(GC_17[[#This Row],[Date]])</f>
        <v>2024</v>
      </c>
      <c r="E238" s="108" t="s">
        <v>124</v>
      </c>
      <c r="F238" s="108" t="s">
        <v>124</v>
      </c>
      <c r="G238" s="1" t="str">
        <f>TEXT(GC_17[[#This Row],[Date]],"mmm-yy")</f>
        <v>May-24</v>
      </c>
      <c r="H238" s="1">
        <f>DAY(EOMONTH(GC_17[[#This Row],[Month Year]],0))</f>
        <v>31</v>
      </c>
      <c r="I238" s="112"/>
      <c r="J238" s="112"/>
      <c r="K238" s="112"/>
      <c r="L238" s="112">
        <v>96</v>
      </c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">
        <f>SUM(GC_17[[#This Row],[Blk1]:[Blk12]])</f>
        <v>96</v>
      </c>
      <c r="X238" s="112"/>
      <c r="Y238" s="112"/>
    </row>
    <row r="239" spans="1:25" x14ac:dyDescent="0.35">
      <c r="A239" s="112">
        <v>237</v>
      </c>
      <c r="B239" s="110">
        <f t="shared" si="3"/>
        <v>45436</v>
      </c>
      <c r="C239" s="122">
        <f>YEAR(GC_17[[#This Row],[Date]])+IF(MONTH(GC_17[[#This Row],[Date]])&gt;=4,1,0)</f>
        <v>2025</v>
      </c>
      <c r="D239" s="109">
        <f>YEAR(GC_17[[#This Row],[Date]])</f>
        <v>2024</v>
      </c>
      <c r="E239" s="108" t="s">
        <v>124</v>
      </c>
      <c r="F239" s="108" t="s">
        <v>124</v>
      </c>
      <c r="G239" s="1" t="str">
        <f>TEXT(GC_17[[#This Row],[Date]],"mmm-yy")</f>
        <v>May-24</v>
      </c>
      <c r="H239" s="1">
        <f>DAY(EOMONTH(GC_17[[#This Row],[Month Year]],0))</f>
        <v>31</v>
      </c>
      <c r="I239" s="112"/>
      <c r="J239" s="112"/>
      <c r="K239" s="112">
        <v>72</v>
      </c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">
        <f>SUM(GC_17[[#This Row],[Blk1]:[Blk12]])</f>
        <v>72</v>
      </c>
      <c r="X239" s="112"/>
      <c r="Y239" s="112"/>
    </row>
    <row r="240" spans="1:25" x14ac:dyDescent="0.35">
      <c r="A240" s="112">
        <v>238</v>
      </c>
      <c r="B240" s="110">
        <f t="shared" si="3"/>
        <v>45437</v>
      </c>
      <c r="C240" s="122">
        <f>YEAR(GC_17[[#This Row],[Date]])+IF(MONTH(GC_17[[#This Row],[Date]])&gt;=4,1,0)</f>
        <v>2025</v>
      </c>
      <c r="D240" s="109">
        <f>YEAR(GC_17[[#This Row],[Date]])</f>
        <v>2024</v>
      </c>
      <c r="E240" s="108" t="s">
        <v>124</v>
      </c>
      <c r="F240" s="108" t="s">
        <v>124</v>
      </c>
      <c r="G240" s="1" t="str">
        <f>TEXT(GC_17[[#This Row],[Date]],"mmm-yy")</f>
        <v>May-24</v>
      </c>
      <c r="H240" s="1">
        <f>DAY(EOMONTH(GC_17[[#This Row],[Month Year]],0))</f>
        <v>31</v>
      </c>
      <c r="I240" s="112"/>
      <c r="J240" s="112"/>
      <c r="K240" s="112">
        <v>72</v>
      </c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">
        <f>SUM(GC_17[[#This Row],[Blk1]:[Blk12]])</f>
        <v>72</v>
      </c>
      <c r="X240" s="112"/>
      <c r="Y240" s="112"/>
    </row>
    <row r="241" spans="1:25" x14ac:dyDescent="0.35">
      <c r="A241" s="112">
        <v>239</v>
      </c>
      <c r="B241" s="110">
        <f t="shared" si="3"/>
        <v>45438</v>
      </c>
      <c r="C241" s="122">
        <f>YEAR(GC_17[[#This Row],[Date]])+IF(MONTH(GC_17[[#This Row],[Date]])&gt;=4,1,0)</f>
        <v>2025</v>
      </c>
      <c r="D241" s="109">
        <f>YEAR(GC_17[[#This Row],[Date]])</f>
        <v>2024</v>
      </c>
      <c r="E241" s="108" t="s">
        <v>124</v>
      </c>
      <c r="F241" s="108" t="s">
        <v>124</v>
      </c>
      <c r="G241" s="1" t="str">
        <f>TEXT(GC_17[[#This Row],[Date]],"mmm-yy")</f>
        <v>May-24</v>
      </c>
      <c r="H241" s="1">
        <f>DAY(EOMONTH(GC_17[[#This Row],[Month Year]],0))</f>
        <v>31</v>
      </c>
      <c r="I241" s="112"/>
      <c r="J241" s="112"/>
      <c r="K241" s="112"/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  <c r="V241" s="112"/>
      <c r="W241" s="1">
        <f>SUM(GC_17[[#This Row],[Blk1]:[Blk12]])</f>
        <v>0</v>
      </c>
      <c r="X241" s="112"/>
      <c r="Y241" s="112"/>
    </row>
    <row r="242" spans="1:25" x14ac:dyDescent="0.35">
      <c r="A242" s="112">
        <v>240</v>
      </c>
      <c r="B242" s="110">
        <f t="shared" si="3"/>
        <v>45439</v>
      </c>
      <c r="C242" s="122">
        <f>YEAR(GC_17[[#This Row],[Date]])+IF(MONTH(GC_17[[#This Row],[Date]])&gt;=4,1,0)</f>
        <v>2025</v>
      </c>
      <c r="D242" s="109">
        <f>YEAR(GC_17[[#This Row],[Date]])</f>
        <v>2024</v>
      </c>
      <c r="E242" s="108" t="s">
        <v>124</v>
      </c>
      <c r="F242" s="108" t="s">
        <v>124</v>
      </c>
      <c r="G242" s="1" t="str">
        <f>TEXT(GC_17[[#This Row],[Date]],"mmm-yy")</f>
        <v>May-24</v>
      </c>
      <c r="H242" s="1">
        <f>DAY(EOMONTH(GC_17[[#This Row],[Month Year]],0))</f>
        <v>31</v>
      </c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">
        <f>SUM(GC_17[[#This Row],[Blk1]:[Blk12]])</f>
        <v>0</v>
      </c>
      <c r="X242" s="112"/>
      <c r="Y242" s="112" t="s">
        <v>125</v>
      </c>
    </row>
    <row r="243" spans="1:25" x14ac:dyDescent="0.35">
      <c r="A243" s="112">
        <v>241</v>
      </c>
      <c r="B243" s="110">
        <f t="shared" si="3"/>
        <v>45440</v>
      </c>
      <c r="C243" s="122">
        <f>YEAR(GC_17[[#This Row],[Date]])+IF(MONTH(GC_17[[#This Row],[Date]])&gt;=4,1,0)</f>
        <v>2025</v>
      </c>
      <c r="D243" s="109">
        <f>YEAR(GC_17[[#This Row],[Date]])</f>
        <v>2024</v>
      </c>
      <c r="E243" s="108" t="s">
        <v>124</v>
      </c>
      <c r="F243" s="108" t="s">
        <v>124</v>
      </c>
      <c r="G243" s="1" t="str">
        <f>TEXT(GC_17[[#This Row],[Date]],"mmm-yy")</f>
        <v>May-24</v>
      </c>
      <c r="H243" s="1">
        <f>DAY(EOMONTH(GC_17[[#This Row],[Month Year]],0))</f>
        <v>31</v>
      </c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">
        <f>SUM(GC_17[[#This Row],[Blk1]:[Blk12]])</f>
        <v>0</v>
      </c>
      <c r="X243" s="112"/>
      <c r="Y243" s="112"/>
    </row>
    <row r="244" spans="1:25" x14ac:dyDescent="0.35">
      <c r="A244" s="112">
        <v>242</v>
      </c>
      <c r="B244" s="110">
        <f t="shared" si="3"/>
        <v>45441</v>
      </c>
      <c r="C244" s="122">
        <f>YEAR(GC_17[[#This Row],[Date]])+IF(MONTH(GC_17[[#This Row],[Date]])&gt;=4,1,0)</f>
        <v>2025</v>
      </c>
      <c r="D244" s="109">
        <f>YEAR(GC_17[[#This Row],[Date]])</f>
        <v>2024</v>
      </c>
      <c r="E244" s="108" t="s">
        <v>124</v>
      </c>
      <c r="F244" s="108" t="s">
        <v>124</v>
      </c>
      <c r="G244" s="1" t="str">
        <f>TEXT(GC_17[[#This Row],[Date]],"mmm-yy")</f>
        <v>May-24</v>
      </c>
      <c r="H244" s="1">
        <f>DAY(EOMONTH(GC_17[[#This Row],[Month Year]],0))</f>
        <v>31</v>
      </c>
      <c r="I244" s="112"/>
      <c r="J244" s="112"/>
      <c r="K244" s="112"/>
      <c r="L244" s="112"/>
      <c r="M244" s="112"/>
      <c r="N244" s="112"/>
      <c r="O244" s="112"/>
      <c r="P244" s="112">
        <v>56</v>
      </c>
      <c r="Q244" s="112">
        <v>40</v>
      </c>
      <c r="R244" s="112"/>
      <c r="S244" s="112"/>
      <c r="T244" s="112"/>
      <c r="U244" s="112"/>
      <c r="V244" s="112"/>
      <c r="W244" s="1">
        <f>SUM(GC_17[[#This Row],[Blk1]:[Blk12]])</f>
        <v>96</v>
      </c>
      <c r="X244" s="112" t="s">
        <v>122</v>
      </c>
      <c r="Y244" s="112"/>
    </row>
    <row r="245" spans="1:25" x14ac:dyDescent="0.35">
      <c r="A245" s="112">
        <v>243</v>
      </c>
      <c r="B245" s="110">
        <f t="shared" si="3"/>
        <v>45442</v>
      </c>
      <c r="C245" s="122">
        <f>YEAR(GC_17[[#This Row],[Date]])+IF(MONTH(GC_17[[#This Row],[Date]])&gt;=4,1,0)</f>
        <v>2025</v>
      </c>
      <c r="D245" s="109">
        <f>YEAR(GC_17[[#This Row],[Date]])</f>
        <v>2024</v>
      </c>
      <c r="E245" s="108" t="s">
        <v>124</v>
      </c>
      <c r="F245" s="108" t="s">
        <v>124</v>
      </c>
      <c r="G245" s="1" t="str">
        <f>TEXT(GC_17[[#This Row],[Date]],"mmm-yy")</f>
        <v>May-24</v>
      </c>
      <c r="H245" s="1">
        <f>DAY(EOMONTH(GC_17[[#This Row],[Month Year]],0))</f>
        <v>31</v>
      </c>
      <c r="I245" s="112"/>
      <c r="J245" s="112"/>
      <c r="K245" s="112"/>
      <c r="L245" s="112"/>
      <c r="M245" s="112"/>
      <c r="N245" s="112"/>
      <c r="O245" s="112"/>
      <c r="P245" s="112"/>
      <c r="Q245" s="112"/>
      <c r="R245" s="112">
        <v>120</v>
      </c>
      <c r="S245" s="112"/>
      <c r="T245" s="112"/>
      <c r="U245" s="112"/>
      <c r="V245" s="112"/>
      <c r="W245" s="1">
        <f>SUM(GC_17[[#This Row],[Blk1]:[Blk12]])</f>
        <v>120</v>
      </c>
      <c r="X245" s="112" t="s">
        <v>122</v>
      </c>
      <c r="Y245" s="112"/>
    </row>
    <row r="246" spans="1:25" x14ac:dyDescent="0.35">
      <c r="A246" s="112">
        <v>244</v>
      </c>
      <c r="B246" s="110">
        <f t="shared" si="3"/>
        <v>45443</v>
      </c>
      <c r="C246" s="122">
        <f>YEAR(GC_17[[#This Row],[Date]])+IF(MONTH(GC_17[[#This Row],[Date]])&gt;=4,1,0)</f>
        <v>2025</v>
      </c>
      <c r="D246" s="109">
        <f>YEAR(GC_17[[#This Row],[Date]])</f>
        <v>2024</v>
      </c>
      <c r="E246" s="108" t="s">
        <v>124</v>
      </c>
      <c r="F246" s="108" t="s">
        <v>124</v>
      </c>
      <c r="G246" s="1" t="str">
        <f>TEXT(GC_17[[#This Row],[Date]],"mmm-yy")</f>
        <v>May-24</v>
      </c>
      <c r="H246" s="1">
        <f>DAY(EOMONTH(GC_17[[#This Row],[Month Year]],0))</f>
        <v>31</v>
      </c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">
        <f>SUM(GC_17[[#This Row],[Blk1]:[Blk12]])</f>
        <v>0</v>
      </c>
      <c r="X246" s="112"/>
      <c r="Y246" s="112" t="s">
        <v>125</v>
      </c>
    </row>
    <row r="247" spans="1:25" x14ac:dyDescent="0.35">
      <c r="A247" s="112">
        <v>245</v>
      </c>
      <c r="B247" s="110">
        <f t="shared" si="3"/>
        <v>45444</v>
      </c>
      <c r="C247" s="122">
        <f>YEAR(GC_17[[#This Row],[Date]])+IF(MONTH(GC_17[[#This Row],[Date]])&gt;=4,1,0)</f>
        <v>2025</v>
      </c>
      <c r="D247" s="109">
        <f>YEAR(GC_17[[#This Row],[Date]])</f>
        <v>2024</v>
      </c>
      <c r="E247" s="108" t="s">
        <v>124</v>
      </c>
      <c r="F247" s="108" t="s">
        <v>124</v>
      </c>
      <c r="G247" s="1" t="str">
        <f>TEXT(GC_17[[#This Row],[Date]],"mmm-yy")</f>
        <v>Jun-24</v>
      </c>
      <c r="H247" s="1">
        <f>DAY(EOMONTH(GC_17[[#This Row],[Month Year]],0))</f>
        <v>30</v>
      </c>
      <c r="I247" s="112"/>
      <c r="J247" s="112"/>
      <c r="K247" s="112"/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  <c r="V247" s="112"/>
      <c r="W247" s="1">
        <f>SUM(GC_17[[#This Row],[Blk1]:[Blk12]])</f>
        <v>0</v>
      </c>
      <c r="X247" s="112"/>
      <c r="Y247" s="112" t="s">
        <v>125</v>
      </c>
    </row>
    <row r="248" spans="1:25" x14ac:dyDescent="0.35">
      <c r="A248" s="112">
        <v>246</v>
      </c>
      <c r="B248" s="110">
        <f t="shared" si="3"/>
        <v>45445</v>
      </c>
      <c r="C248" s="122">
        <f>YEAR(GC_17[[#This Row],[Date]])+IF(MONTH(GC_17[[#This Row],[Date]])&gt;=4,1,0)</f>
        <v>2025</v>
      </c>
      <c r="D248" s="109">
        <f>YEAR(GC_17[[#This Row],[Date]])</f>
        <v>2024</v>
      </c>
      <c r="E248" s="108" t="s">
        <v>124</v>
      </c>
      <c r="F248" s="108" t="s">
        <v>124</v>
      </c>
      <c r="G248" s="1" t="str">
        <f>TEXT(GC_17[[#This Row],[Date]],"mmm-yy")</f>
        <v>Jun-24</v>
      </c>
      <c r="H248" s="1">
        <f>DAY(EOMONTH(GC_17[[#This Row],[Month Year]],0))</f>
        <v>30</v>
      </c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">
        <f>SUM(GC_17[[#This Row],[Blk1]:[Blk12]])</f>
        <v>0</v>
      </c>
      <c r="X248" s="112"/>
      <c r="Y248" s="112" t="s">
        <v>125</v>
      </c>
    </row>
    <row r="249" spans="1:25" x14ac:dyDescent="0.35">
      <c r="A249" s="112">
        <v>247</v>
      </c>
      <c r="B249" s="110">
        <f t="shared" si="3"/>
        <v>45446</v>
      </c>
      <c r="C249" s="122">
        <f>YEAR(GC_17[[#This Row],[Date]])+IF(MONTH(GC_17[[#This Row],[Date]])&gt;=4,1,0)</f>
        <v>2025</v>
      </c>
      <c r="D249" s="109">
        <f>YEAR(GC_17[[#This Row],[Date]])</f>
        <v>2024</v>
      </c>
      <c r="E249" s="108" t="s">
        <v>124</v>
      </c>
      <c r="F249" s="108" t="s">
        <v>124</v>
      </c>
      <c r="G249" s="1" t="str">
        <f>TEXT(GC_17[[#This Row],[Date]],"mmm-yy")</f>
        <v>Jun-24</v>
      </c>
      <c r="H249" s="1">
        <f>DAY(EOMONTH(GC_17[[#This Row],[Month Year]],0))</f>
        <v>30</v>
      </c>
      <c r="I249" s="112"/>
      <c r="J249" s="112"/>
      <c r="K249" s="112"/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  <c r="V249" s="112"/>
      <c r="W249" s="1">
        <f>SUM(GC_17[[#This Row],[Blk1]:[Blk12]])</f>
        <v>0</v>
      </c>
      <c r="X249" s="112"/>
      <c r="Y249" s="112" t="s">
        <v>125</v>
      </c>
    </row>
    <row r="250" spans="1:25" x14ac:dyDescent="0.35">
      <c r="A250" s="112">
        <v>248</v>
      </c>
      <c r="B250" s="110">
        <f t="shared" si="3"/>
        <v>45447</v>
      </c>
      <c r="C250" s="122">
        <f>YEAR(GC_17[[#This Row],[Date]])+IF(MONTH(GC_17[[#This Row],[Date]])&gt;=4,1,0)</f>
        <v>2025</v>
      </c>
      <c r="D250" s="109">
        <f>YEAR(GC_17[[#This Row],[Date]])</f>
        <v>2024</v>
      </c>
      <c r="E250" s="108" t="s">
        <v>124</v>
      </c>
      <c r="F250" s="108" t="s">
        <v>124</v>
      </c>
      <c r="G250" s="1" t="str">
        <f>TEXT(GC_17[[#This Row],[Date]],"mmm-yy")</f>
        <v>Jun-24</v>
      </c>
      <c r="H250" s="1">
        <f>DAY(EOMONTH(GC_17[[#This Row],[Month Year]],0))</f>
        <v>30</v>
      </c>
      <c r="I250" s="112"/>
      <c r="J250" s="112"/>
      <c r="K250" s="112"/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  <c r="V250" s="112"/>
      <c r="W250" s="1">
        <f>SUM(GC_17[[#This Row],[Blk1]:[Blk12]])</f>
        <v>0</v>
      </c>
      <c r="X250" s="112"/>
      <c r="Y250" s="112" t="s">
        <v>125</v>
      </c>
    </row>
    <row r="251" spans="1:25" x14ac:dyDescent="0.35">
      <c r="A251" s="112">
        <v>249</v>
      </c>
      <c r="B251" s="110">
        <f t="shared" si="3"/>
        <v>45448</v>
      </c>
      <c r="C251" s="122">
        <f>YEAR(GC_17[[#This Row],[Date]])+IF(MONTH(GC_17[[#This Row],[Date]])&gt;=4,1,0)</f>
        <v>2025</v>
      </c>
      <c r="D251" s="109">
        <f>YEAR(GC_17[[#This Row],[Date]])</f>
        <v>2024</v>
      </c>
      <c r="E251" s="108" t="s">
        <v>124</v>
      </c>
      <c r="F251" s="108" t="s">
        <v>124</v>
      </c>
      <c r="G251" s="1" t="str">
        <f>TEXT(GC_17[[#This Row],[Date]],"mmm-yy")</f>
        <v>Jun-24</v>
      </c>
      <c r="H251" s="1">
        <f>DAY(EOMONTH(GC_17[[#This Row],[Month Year]],0))</f>
        <v>30</v>
      </c>
      <c r="I251" s="112"/>
      <c r="J251" s="112"/>
      <c r="K251" s="112"/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  <c r="V251" s="112"/>
      <c r="W251" s="1">
        <f>SUM(GC_17[[#This Row],[Blk1]:[Blk12]])</f>
        <v>0</v>
      </c>
      <c r="X251" s="112"/>
      <c r="Y251" s="112"/>
    </row>
    <row r="252" spans="1:25" x14ac:dyDescent="0.35">
      <c r="A252" s="112">
        <v>250</v>
      </c>
      <c r="B252" s="110">
        <f t="shared" si="3"/>
        <v>45449</v>
      </c>
      <c r="C252" s="122">
        <f>YEAR(GC_17[[#This Row],[Date]])+IF(MONTH(GC_17[[#This Row],[Date]])&gt;=4,1,0)</f>
        <v>2025</v>
      </c>
      <c r="D252" s="109">
        <f>YEAR(GC_17[[#This Row],[Date]])</f>
        <v>2024</v>
      </c>
      <c r="E252" s="108" t="s">
        <v>124</v>
      </c>
      <c r="F252" s="108" t="s">
        <v>124</v>
      </c>
      <c r="G252" s="1" t="str">
        <f>TEXT(GC_17[[#This Row],[Date]],"mmm-yy")</f>
        <v>Jun-24</v>
      </c>
      <c r="H252" s="1">
        <f>DAY(EOMONTH(GC_17[[#This Row],[Month Year]],0))</f>
        <v>30</v>
      </c>
      <c r="I252" s="112"/>
      <c r="J252" s="112"/>
      <c r="K252" s="112"/>
      <c r="L252" s="112"/>
      <c r="M252" s="112"/>
      <c r="N252" s="112"/>
      <c r="O252" s="112">
        <v>80</v>
      </c>
      <c r="P252" s="112"/>
      <c r="Q252" s="112"/>
      <c r="R252" s="112"/>
      <c r="S252" s="112"/>
      <c r="T252" s="112"/>
      <c r="U252" s="112"/>
      <c r="V252" s="112"/>
      <c r="W252" s="1">
        <f>SUM(GC_17[[#This Row],[Blk1]:[Blk12]])</f>
        <v>80</v>
      </c>
      <c r="X252" s="112" t="s">
        <v>122</v>
      </c>
      <c r="Y252" s="112"/>
    </row>
    <row r="253" spans="1:25" x14ac:dyDescent="0.35">
      <c r="A253" s="112">
        <v>251</v>
      </c>
      <c r="B253" s="110">
        <f t="shared" si="3"/>
        <v>45450</v>
      </c>
      <c r="C253" s="122">
        <f>YEAR(GC_17[[#This Row],[Date]])+IF(MONTH(GC_17[[#This Row],[Date]])&gt;=4,1,0)</f>
        <v>2025</v>
      </c>
      <c r="D253" s="109">
        <f>YEAR(GC_17[[#This Row],[Date]])</f>
        <v>2024</v>
      </c>
      <c r="E253" s="108" t="s">
        <v>124</v>
      </c>
      <c r="F253" s="108" t="s">
        <v>124</v>
      </c>
      <c r="G253" s="1" t="str">
        <f>TEXT(GC_17[[#This Row],[Date]],"mmm-yy")</f>
        <v>Jun-24</v>
      </c>
      <c r="H253" s="1">
        <f>DAY(EOMONTH(GC_17[[#This Row],[Month Year]],0))</f>
        <v>30</v>
      </c>
      <c r="I253" s="112"/>
      <c r="J253" s="112"/>
      <c r="K253" s="112"/>
      <c r="L253" s="112"/>
      <c r="M253" s="112"/>
      <c r="N253" s="112"/>
      <c r="O253" s="112">
        <v>20</v>
      </c>
      <c r="P253" s="112"/>
      <c r="Q253" s="112"/>
      <c r="R253" s="112"/>
      <c r="S253" s="112"/>
      <c r="T253" s="112"/>
      <c r="U253" s="112"/>
      <c r="V253" s="112"/>
      <c r="W253" s="1">
        <f>SUM(GC_17[[#This Row],[Blk1]:[Blk12]])</f>
        <v>20</v>
      </c>
      <c r="X253" s="112" t="s">
        <v>122</v>
      </c>
      <c r="Y253" s="112"/>
    </row>
    <row r="254" spans="1:25" x14ac:dyDescent="0.35">
      <c r="A254" s="112">
        <v>252</v>
      </c>
      <c r="B254" s="110">
        <f t="shared" si="3"/>
        <v>45451</v>
      </c>
      <c r="C254" s="122">
        <f>YEAR(GC_17[[#This Row],[Date]])+IF(MONTH(GC_17[[#This Row],[Date]])&gt;=4,1,0)</f>
        <v>2025</v>
      </c>
      <c r="D254" s="109">
        <f>YEAR(GC_17[[#This Row],[Date]])</f>
        <v>2024</v>
      </c>
      <c r="E254" s="108" t="s">
        <v>124</v>
      </c>
      <c r="F254" s="108" t="s">
        <v>124</v>
      </c>
      <c r="G254" s="1" t="str">
        <f>TEXT(GC_17[[#This Row],[Date]],"mmm-yy")</f>
        <v>Jun-24</v>
      </c>
      <c r="H254" s="1">
        <f>DAY(EOMONTH(GC_17[[#This Row],[Month Year]],0))</f>
        <v>30</v>
      </c>
      <c r="I254" s="112"/>
      <c r="J254" s="112"/>
      <c r="K254" s="112">
        <v>120</v>
      </c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">
        <f>SUM(GC_17[[#This Row],[Blk1]:[Blk12]])</f>
        <v>120</v>
      </c>
      <c r="X254" s="112"/>
      <c r="Y254" s="112"/>
    </row>
    <row r="255" spans="1:25" x14ac:dyDescent="0.35">
      <c r="A255" s="112">
        <v>253</v>
      </c>
      <c r="B255" s="110">
        <f t="shared" si="3"/>
        <v>45452</v>
      </c>
      <c r="C255" s="122">
        <f>YEAR(GC_17[[#This Row],[Date]])+IF(MONTH(GC_17[[#This Row],[Date]])&gt;=4,1,0)</f>
        <v>2025</v>
      </c>
      <c r="D255" s="109">
        <f>YEAR(GC_17[[#This Row],[Date]])</f>
        <v>2024</v>
      </c>
      <c r="E255" s="108" t="s">
        <v>124</v>
      </c>
      <c r="F255" s="108" t="s">
        <v>124</v>
      </c>
      <c r="G255" s="1" t="str">
        <f>TEXT(GC_17[[#This Row],[Date]],"mmm-yy")</f>
        <v>Jun-24</v>
      </c>
      <c r="H255" s="1">
        <f>DAY(EOMONTH(GC_17[[#This Row],[Month Year]],0))</f>
        <v>30</v>
      </c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">
        <f>SUM(GC_17[[#This Row],[Blk1]:[Blk12]])</f>
        <v>0</v>
      </c>
      <c r="X255" s="112"/>
      <c r="Y255" s="112"/>
    </row>
    <row r="256" spans="1:25" x14ac:dyDescent="0.35">
      <c r="A256" s="112">
        <v>254</v>
      </c>
      <c r="B256" s="110">
        <f t="shared" si="3"/>
        <v>45453</v>
      </c>
      <c r="C256" s="122">
        <f>YEAR(GC_17[[#This Row],[Date]])+IF(MONTH(GC_17[[#This Row],[Date]])&gt;=4,1,0)</f>
        <v>2025</v>
      </c>
      <c r="D256" s="109">
        <f>YEAR(GC_17[[#This Row],[Date]])</f>
        <v>2024</v>
      </c>
      <c r="E256" s="108" t="s">
        <v>124</v>
      </c>
      <c r="F256" s="108" t="s">
        <v>124</v>
      </c>
      <c r="G256" s="1" t="str">
        <f>TEXT(GC_17[[#This Row],[Date]],"mmm-yy")</f>
        <v>Jun-24</v>
      </c>
      <c r="H256" s="1">
        <f>DAY(EOMONTH(GC_17[[#This Row],[Month Year]],0))</f>
        <v>30</v>
      </c>
      <c r="I256" s="112"/>
      <c r="J256" s="112"/>
      <c r="K256" s="112">
        <v>96</v>
      </c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">
        <f>SUM(GC_17[[#This Row],[Blk1]:[Blk12]])</f>
        <v>96</v>
      </c>
      <c r="X256" s="112" t="s">
        <v>122</v>
      </c>
      <c r="Y256" s="112"/>
    </row>
    <row r="257" spans="1:25" x14ac:dyDescent="0.35">
      <c r="A257" s="112">
        <v>255</v>
      </c>
      <c r="B257" s="110">
        <f t="shared" si="3"/>
        <v>45454</v>
      </c>
      <c r="C257" s="122">
        <f>YEAR(GC_17[[#This Row],[Date]])+IF(MONTH(GC_17[[#This Row],[Date]])&gt;=4,1,0)</f>
        <v>2025</v>
      </c>
      <c r="D257" s="109">
        <f>YEAR(GC_17[[#This Row],[Date]])</f>
        <v>2024</v>
      </c>
      <c r="E257" s="108" t="s">
        <v>124</v>
      </c>
      <c r="F257" s="108" t="s">
        <v>124</v>
      </c>
      <c r="G257" s="1" t="str">
        <f>TEXT(GC_17[[#This Row],[Date]],"mmm-yy")</f>
        <v>Jun-24</v>
      </c>
      <c r="H257" s="1">
        <f>DAY(EOMONTH(GC_17[[#This Row],[Month Year]],0))</f>
        <v>30</v>
      </c>
      <c r="I257" s="112"/>
      <c r="J257" s="112"/>
      <c r="K257" s="112">
        <v>104</v>
      </c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">
        <f>SUM(GC_17[[#This Row],[Blk1]:[Blk12]])</f>
        <v>104</v>
      </c>
      <c r="X257" s="112" t="s">
        <v>122</v>
      </c>
      <c r="Y257" s="112"/>
    </row>
    <row r="258" spans="1:25" x14ac:dyDescent="0.35">
      <c r="A258" s="112">
        <v>256</v>
      </c>
      <c r="B258" s="110">
        <f t="shared" si="3"/>
        <v>45455</v>
      </c>
      <c r="C258" s="122">
        <f>YEAR(GC_17[[#This Row],[Date]])+IF(MONTH(GC_17[[#This Row],[Date]])&gt;=4,1,0)</f>
        <v>2025</v>
      </c>
      <c r="D258" s="109">
        <f>YEAR(GC_17[[#This Row],[Date]])</f>
        <v>2024</v>
      </c>
      <c r="E258" s="108" t="s">
        <v>124</v>
      </c>
      <c r="F258" s="108" t="s">
        <v>124</v>
      </c>
      <c r="G258" s="1" t="str">
        <f>TEXT(GC_17[[#This Row],[Date]],"mmm-yy")</f>
        <v>Jun-24</v>
      </c>
      <c r="H258" s="1">
        <f>DAY(EOMONTH(GC_17[[#This Row],[Month Year]],0))</f>
        <v>30</v>
      </c>
      <c r="I258" s="112"/>
      <c r="J258" s="112"/>
      <c r="K258" s="112">
        <v>112</v>
      </c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">
        <f>SUM(GC_17[[#This Row],[Blk1]:[Blk12]])</f>
        <v>112</v>
      </c>
      <c r="X258" s="112" t="s">
        <v>122</v>
      </c>
      <c r="Y258" s="112"/>
    </row>
    <row r="259" spans="1:25" x14ac:dyDescent="0.35">
      <c r="A259" s="112">
        <v>257</v>
      </c>
      <c r="B259" s="110">
        <f t="shared" si="3"/>
        <v>45456</v>
      </c>
      <c r="C259" s="122">
        <f>YEAR(GC_17[[#This Row],[Date]])+IF(MONTH(GC_17[[#This Row],[Date]])&gt;=4,1,0)</f>
        <v>2025</v>
      </c>
      <c r="D259" s="109">
        <f>YEAR(GC_17[[#This Row],[Date]])</f>
        <v>2024</v>
      </c>
      <c r="E259" s="108" t="s">
        <v>124</v>
      </c>
      <c r="F259" s="108" t="s">
        <v>124</v>
      </c>
      <c r="G259" s="1" t="str">
        <f>TEXT(GC_17[[#This Row],[Date]],"mmm-yy")</f>
        <v>Jun-24</v>
      </c>
      <c r="H259" s="1">
        <f>DAY(EOMONTH(GC_17[[#This Row],[Month Year]],0))</f>
        <v>30</v>
      </c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">
        <f>SUM(GC_17[[#This Row],[Blk1]:[Blk12]])</f>
        <v>0</v>
      </c>
      <c r="X259" s="112"/>
      <c r="Y259" s="112" t="s">
        <v>125</v>
      </c>
    </row>
    <row r="260" spans="1:25" x14ac:dyDescent="0.35">
      <c r="A260" s="112">
        <v>258</v>
      </c>
      <c r="B260" s="110">
        <f t="shared" si="3"/>
        <v>45457</v>
      </c>
      <c r="C260" s="122">
        <f>YEAR(GC_17[[#This Row],[Date]])+IF(MONTH(GC_17[[#This Row],[Date]])&gt;=4,1,0)</f>
        <v>2025</v>
      </c>
      <c r="D260" s="109">
        <f>YEAR(GC_17[[#This Row],[Date]])</f>
        <v>2024</v>
      </c>
      <c r="E260" s="108" t="s">
        <v>124</v>
      </c>
      <c r="F260" s="108" t="s">
        <v>124</v>
      </c>
      <c r="G260" s="1" t="str">
        <f>TEXT(GC_17[[#This Row],[Date]],"mmm-yy")</f>
        <v>Jun-24</v>
      </c>
      <c r="H260" s="1">
        <f>DAY(EOMONTH(GC_17[[#This Row],[Month Year]],0))</f>
        <v>30</v>
      </c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">
        <f>SUM(GC_17[[#This Row],[Blk1]:[Blk12]])</f>
        <v>0</v>
      </c>
      <c r="X260" s="112"/>
      <c r="Y260" s="112" t="s">
        <v>125</v>
      </c>
    </row>
    <row r="261" spans="1:25" x14ac:dyDescent="0.35">
      <c r="A261" s="112">
        <v>259</v>
      </c>
      <c r="B261" s="110">
        <f t="shared" ref="B261:B324" si="4">B260+1</f>
        <v>45458</v>
      </c>
      <c r="C261" s="122">
        <f>YEAR(GC_17[[#This Row],[Date]])+IF(MONTH(GC_17[[#This Row],[Date]])&gt;=4,1,0)</f>
        <v>2025</v>
      </c>
      <c r="D261" s="109">
        <f>YEAR(GC_17[[#This Row],[Date]])</f>
        <v>2024</v>
      </c>
      <c r="E261" s="108" t="s">
        <v>124</v>
      </c>
      <c r="F261" s="108" t="s">
        <v>124</v>
      </c>
      <c r="G261" s="1" t="str">
        <f>TEXT(GC_17[[#This Row],[Date]],"mmm-yy")</f>
        <v>Jun-24</v>
      </c>
      <c r="H261" s="1">
        <f>DAY(EOMONTH(GC_17[[#This Row],[Month Year]],0))</f>
        <v>30</v>
      </c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">
        <f>SUM(GC_17[[#This Row],[Blk1]:[Blk12]])</f>
        <v>0</v>
      </c>
      <c r="X261" s="112"/>
      <c r="Y261" s="112"/>
    </row>
    <row r="262" spans="1:25" x14ac:dyDescent="0.35">
      <c r="A262" s="112">
        <v>260</v>
      </c>
      <c r="B262" s="110">
        <f t="shared" si="4"/>
        <v>45459</v>
      </c>
      <c r="C262" s="122">
        <f>YEAR(GC_17[[#This Row],[Date]])+IF(MONTH(GC_17[[#This Row],[Date]])&gt;=4,1,0)</f>
        <v>2025</v>
      </c>
      <c r="D262" s="109">
        <f>YEAR(GC_17[[#This Row],[Date]])</f>
        <v>2024</v>
      </c>
      <c r="E262" s="108" t="s">
        <v>124</v>
      </c>
      <c r="F262" s="108" t="s">
        <v>124</v>
      </c>
      <c r="G262" s="1" t="str">
        <f>TEXT(GC_17[[#This Row],[Date]],"mmm-yy")</f>
        <v>Jun-24</v>
      </c>
      <c r="H262" s="1">
        <f>DAY(EOMONTH(GC_17[[#This Row],[Month Year]],0))</f>
        <v>30</v>
      </c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">
        <f>SUM(GC_17[[#This Row],[Blk1]:[Blk12]])</f>
        <v>0</v>
      </c>
      <c r="X262" s="112"/>
      <c r="Y262" s="112"/>
    </row>
    <row r="263" spans="1:25" x14ac:dyDescent="0.35">
      <c r="A263" s="112">
        <v>261</v>
      </c>
      <c r="B263" s="110">
        <f t="shared" si="4"/>
        <v>45460</v>
      </c>
      <c r="C263" s="122">
        <f>YEAR(GC_17[[#This Row],[Date]])+IF(MONTH(GC_17[[#This Row],[Date]])&gt;=4,1,0)</f>
        <v>2025</v>
      </c>
      <c r="D263" s="109">
        <f>YEAR(GC_17[[#This Row],[Date]])</f>
        <v>2024</v>
      </c>
      <c r="E263" s="108" t="s">
        <v>124</v>
      </c>
      <c r="F263" s="108" t="s">
        <v>124</v>
      </c>
      <c r="G263" s="1" t="str">
        <f>TEXT(GC_17[[#This Row],[Date]],"mmm-yy")</f>
        <v>Jun-24</v>
      </c>
      <c r="H263" s="1">
        <f>DAY(EOMONTH(GC_17[[#This Row],[Month Year]],0))</f>
        <v>30</v>
      </c>
      <c r="I263" s="112"/>
      <c r="J263" s="112"/>
      <c r="K263" s="112">
        <v>45</v>
      </c>
      <c r="L263" s="112"/>
      <c r="M263" s="112"/>
      <c r="N263" s="112"/>
      <c r="O263" s="112">
        <v>51</v>
      </c>
      <c r="P263" s="112"/>
      <c r="Q263" s="112"/>
      <c r="R263" s="112"/>
      <c r="S263" s="112"/>
      <c r="T263" s="112"/>
      <c r="U263" s="112"/>
      <c r="V263" s="112"/>
      <c r="W263" s="1">
        <f>SUM(GC_17[[#This Row],[Blk1]:[Blk12]])</f>
        <v>96</v>
      </c>
      <c r="X263" s="112"/>
      <c r="Y263" s="112"/>
    </row>
    <row r="264" spans="1:25" x14ac:dyDescent="0.35">
      <c r="A264" s="112">
        <v>262</v>
      </c>
      <c r="B264" s="110">
        <f t="shared" si="4"/>
        <v>45461</v>
      </c>
      <c r="C264" s="122">
        <f>YEAR(GC_17[[#This Row],[Date]])+IF(MONTH(GC_17[[#This Row],[Date]])&gt;=4,1,0)</f>
        <v>2025</v>
      </c>
      <c r="D264" s="109">
        <f>YEAR(GC_17[[#This Row],[Date]])</f>
        <v>2024</v>
      </c>
      <c r="E264" s="108" t="s">
        <v>124</v>
      </c>
      <c r="F264" s="108" t="s">
        <v>124</v>
      </c>
      <c r="G264" s="1" t="str">
        <f>TEXT(GC_17[[#This Row],[Date]],"mmm-yy")</f>
        <v>Jun-24</v>
      </c>
      <c r="H264" s="1">
        <f>DAY(EOMONTH(GC_17[[#This Row],[Month Year]],0))</f>
        <v>30</v>
      </c>
      <c r="I264" s="112"/>
      <c r="J264" s="112"/>
      <c r="K264" s="112"/>
      <c r="L264" s="112"/>
      <c r="M264" s="112"/>
      <c r="N264" s="112"/>
      <c r="O264" s="112">
        <v>80</v>
      </c>
      <c r="P264" s="112"/>
      <c r="Q264" s="112"/>
      <c r="R264" s="112"/>
      <c r="S264" s="112"/>
      <c r="T264" s="112"/>
      <c r="U264" s="112"/>
      <c r="V264" s="112"/>
      <c r="W264" s="1">
        <f>SUM(GC_17[[#This Row],[Blk1]:[Blk12]])</f>
        <v>80</v>
      </c>
      <c r="X264" s="112"/>
      <c r="Y264" s="112"/>
    </row>
    <row r="265" spans="1:25" x14ac:dyDescent="0.35">
      <c r="A265" s="112">
        <v>263</v>
      </c>
      <c r="B265" s="110">
        <f t="shared" si="4"/>
        <v>45462</v>
      </c>
      <c r="C265" s="122">
        <f>YEAR(GC_17[[#This Row],[Date]])+IF(MONTH(GC_17[[#This Row],[Date]])&gt;=4,1,0)</f>
        <v>2025</v>
      </c>
      <c r="D265" s="109">
        <f>YEAR(GC_17[[#This Row],[Date]])</f>
        <v>2024</v>
      </c>
      <c r="E265" s="108" t="s">
        <v>124</v>
      </c>
      <c r="F265" s="108" t="s">
        <v>124</v>
      </c>
      <c r="G265" s="1" t="str">
        <f>TEXT(GC_17[[#This Row],[Date]],"mmm-yy")</f>
        <v>Jun-24</v>
      </c>
      <c r="H265" s="1">
        <f>DAY(EOMONTH(GC_17[[#This Row],[Month Year]],0))</f>
        <v>30</v>
      </c>
      <c r="I265" s="112"/>
      <c r="J265" s="112"/>
      <c r="K265" s="112"/>
      <c r="L265" s="112"/>
      <c r="M265" s="112"/>
      <c r="N265" s="112"/>
      <c r="O265" s="112">
        <v>60</v>
      </c>
      <c r="P265" s="112"/>
      <c r="Q265" s="112"/>
      <c r="R265" s="112"/>
      <c r="S265" s="112"/>
      <c r="T265" s="112"/>
      <c r="U265" s="112"/>
      <c r="V265" s="112"/>
      <c r="W265" s="1">
        <f>SUM(GC_17[[#This Row],[Blk1]:[Blk12]])</f>
        <v>60</v>
      </c>
      <c r="X265" s="112"/>
      <c r="Y265" s="112"/>
    </row>
    <row r="266" spans="1:25" x14ac:dyDescent="0.35">
      <c r="A266" s="112">
        <v>264</v>
      </c>
      <c r="B266" s="110">
        <f t="shared" si="4"/>
        <v>45463</v>
      </c>
      <c r="C266" s="122">
        <f>YEAR(GC_17[[#This Row],[Date]])+IF(MONTH(GC_17[[#This Row],[Date]])&gt;=4,1,0)</f>
        <v>2025</v>
      </c>
      <c r="D266" s="109">
        <f>YEAR(GC_17[[#This Row],[Date]])</f>
        <v>2024</v>
      </c>
      <c r="E266" s="108" t="s">
        <v>124</v>
      </c>
      <c r="F266" s="108" t="s">
        <v>124</v>
      </c>
      <c r="G266" s="1" t="str">
        <f>TEXT(GC_17[[#This Row],[Date]],"mmm-yy")</f>
        <v>Jun-24</v>
      </c>
      <c r="H266" s="1">
        <f>DAY(EOMONTH(GC_17[[#This Row],[Month Year]],0))</f>
        <v>30</v>
      </c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">
        <f>SUM(GC_17[[#This Row],[Blk1]:[Blk12]])</f>
        <v>0</v>
      </c>
      <c r="X266" s="112"/>
      <c r="Y266" s="112" t="s">
        <v>125</v>
      </c>
    </row>
    <row r="267" spans="1:25" x14ac:dyDescent="0.35">
      <c r="A267" s="112">
        <v>265</v>
      </c>
      <c r="B267" s="110">
        <f t="shared" si="4"/>
        <v>45464</v>
      </c>
      <c r="C267" s="122">
        <f>YEAR(GC_17[[#This Row],[Date]])+IF(MONTH(GC_17[[#This Row],[Date]])&gt;=4,1,0)</f>
        <v>2025</v>
      </c>
      <c r="D267" s="109">
        <f>YEAR(GC_17[[#This Row],[Date]])</f>
        <v>2024</v>
      </c>
      <c r="E267" s="108" t="s">
        <v>124</v>
      </c>
      <c r="F267" s="108" t="s">
        <v>124</v>
      </c>
      <c r="G267" s="1" t="str">
        <f>TEXT(GC_17[[#This Row],[Date]],"mmm-yy")</f>
        <v>Jun-24</v>
      </c>
      <c r="H267" s="1">
        <f>DAY(EOMONTH(GC_17[[#This Row],[Month Year]],0))</f>
        <v>30</v>
      </c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">
        <f>SUM(GC_17[[#This Row],[Blk1]:[Blk12]])</f>
        <v>0</v>
      </c>
      <c r="X267" s="112"/>
      <c r="Y267" s="112" t="s">
        <v>125</v>
      </c>
    </row>
    <row r="268" spans="1:25" x14ac:dyDescent="0.35">
      <c r="A268" s="112">
        <v>266</v>
      </c>
      <c r="B268" s="110">
        <f t="shared" si="4"/>
        <v>45465</v>
      </c>
      <c r="C268" s="122">
        <f>YEAR(GC_17[[#This Row],[Date]])+IF(MONTH(GC_17[[#This Row],[Date]])&gt;=4,1,0)</f>
        <v>2025</v>
      </c>
      <c r="D268" s="109">
        <f>YEAR(GC_17[[#This Row],[Date]])</f>
        <v>2024</v>
      </c>
      <c r="E268" s="108" t="s">
        <v>124</v>
      </c>
      <c r="F268" s="108" t="s">
        <v>124</v>
      </c>
      <c r="G268" s="1" t="str">
        <f>TEXT(GC_17[[#This Row],[Date]],"mmm-yy")</f>
        <v>Jun-24</v>
      </c>
      <c r="H268" s="1">
        <f>DAY(EOMONTH(GC_17[[#This Row],[Month Year]],0))</f>
        <v>30</v>
      </c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">
        <f>SUM(GC_17[[#This Row],[Blk1]:[Blk12]])</f>
        <v>0</v>
      </c>
      <c r="X268" s="112"/>
      <c r="Y268" s="112" t="s">
        <v>125</v>
      </c>
    </row>
    <row r="269" spans="1:25" x14ac:dyDescent="0.35">
      <c r="A269" s="112">
        <v>267</v>
      </c>
      <c r="B269" s="110">
        <f t="shared" si="4"/>
        <v>45466</v>
      </c>
      <c r="C269" s="122">
        <f>YEAR(GC_17[[#This Row],[Date]])+IF(MONTH(GC_17[[#This Row],[Date]])&gt;=4,1,0)</f>
        <v>2025</v>
      </c>
      <c r="D269" s="109">
        <f>YEAR(GC_17[[#This Row],[Date]])</f>
        <v>2024</v>
      </c>
      <c r="E269" s="108" t="s">
        <v>124</v>
      </c>
      <c r="F269" s="108" t="s">
        <v>124</v>
      </c>
      <c r="G269" s="1" t="str">
        <f>TEXT(GC_17[[#This Row],[Date]],"mmm-yy")</f>
        <v>Jun-24</v>
      </c>
      <c r="H269" s="1">
        <f>DAY(EOMONTH(GC_17[[#This Row],[Month Year]],0))</f>
        <v>30</v>
      </c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">
        <f>SUM(GC_17[[#This Row],[Blk1]:[Blk12]])</f>
        <v>0</v>
      </c>
      <c r="X269" s="112"/>
      <c r="Y269" s="112" t="s">
        <v>123</v>
      </c>
    </row>
    <row r="270" spans="1:25" x14ac:dyDescent="0.35">
      <c r="A270" s="112">
        <v>268</v>
      </c>
      <c r="B270" s="110">
        <f t="shared" si="4"/>
        <v>45467</v>
      </c>
      <c r="C270" s="122">
        <f>YEAR(GC_17[[#This Row],[Date]])+IF(MONTH(GC_17[[#This Row],[Date]])&gt;=4,1,0)</f>
        <v>2025</v>
      </c>
      <c r="D270" s="109">
        <f>YEAR(GC_17[[#This Row],[Date]])</f>
        <v>2024</v>
      </c>
      <c r="E270" s="108" t="s">
        <v>124</v>
      </c>
      <c r="F270" s="108" t="s">
        <v>124</v>
      </c>
      <c r="G270" s="1" t="str">
        <f>TEXT(GC_17[[#This Row],[Date]],"mmm-yy")</f>
        <v>Jun-24</v>
      </c>
      <c r="H270" s="1">
        <f>DAY(EOMONTH(GC_17[[#This Row],[Month Year]],0))</f>
        <v>30</v>
      </c>
      <c r="I270" s="112">
        <v>1</v>
      </c>
      <c r="J270" s="112">
        <v>12</v>
      </c>
      <c r="K270" s="112"/>
      <c r="L270" s="112"/>
      <c r="M270" s="112"/>
      <c r="N270" s="112"/>
      <c r="O270" s="112">
        <v>80</v>
      </c>
      <c r="P270" s="112"/>
      <c r="Q270" s="112"/>
      <c r="R270" s="112"/>
      <c r="S270" s="112"/>
      <c r="T270" s="112"/>
      <c r="U270" s="112"/>
      <c r="V270" s="112"/>
      <c r="W270" s="1">
        <f>SUM(GC_17[[#This Row],[Blk1]:[Blk12]])</f>
        <v>80</v>
      </c>
      <c r="X270" s="112" t="s">
        <v>122</v>
      </c>
      <c r="Y270" s="112"/>
    </row>
    <row r="271" spans="1:25" x14ac:dyDescent="0.35">
      <c r="A271" s="112">
        <v>269</v>
      </c>
      <c r="B271" s="110">
        <f t="shared" si="4"/>
        <v>45468</v>
      </c>
      <c r="C271" s="122">
        <f>YEAR(GC_17[[#This Row],[Date]])+IF(MONTH(GC_17[[#This Row],[Date]])&gt;=4,1,0)</f>
        <v>2025</v>
      </c>
      <c r="D271" s="109">
        <f>YEAR(GC_17[[#This Row],[Date]])</f>
        <v>2024</v>
      </c>
      <c r="E271" s="108" t="s">
        <v>124</v>
      </c>
      <c r="F271" s="108" t="s">
        <v>124</v>
      </c>
      <c r="G271" s="1" t="str">
        <f>TEXT(GC_17[[#This Row],[Date]],"mmm-yy")</f>
        <v>Jun-24</v>
      </c>
      <c r="H271" s="1">
        <f>DAY(EOMONTH(GC_17[[#This Row],[Month Year]],0))</f>
        <v>30</v>
      </c>
      <c r="I271" s="112">
        <v>1</v>
      </c>
      <c r="J271" s="112">
        <v>10</v>
      </c>
      <c r="K271" s="112"/>
      <c r="L271" s="112"/>
      <c r="M271" s="112"/>
      <c r="N271" s="112"/>
      <c r="O271" s="112"/>
      <c r="P271" s="112"/>
      <c r="Q271" s="112"/>
      <c r="R271" s="112">
        <v>15</v>
      </c>
      <c r="S271" s="112"/>
      <c r="T271" s="112"/>
      <c r="U271" s="112"/>
      <c r="V271" s="112"/>
      <c r="W271" s="1">
        <f>SUM(GC_17[[#This Row],[Blk1]:[Blk12]])</f>
        <v>15</v>
      </c>
      <c r="X271" s="112" t="s">
        <v>122</v>
      </c>
      <c r="Y271" s="112" t="s">
        <v>126</v>
      </c>
    </row>
    <row r="272" spans="1:25" x14ac:dyDescent="0.35">
      <c r="A272" s="112">
        <v>270</v>
      </c>
      <c r="B272" s="110">
        <f t="shared" si="4"/>
        <v>45469</v>
      </c>
      <c r="C272" s="122">
        <f>YEAR(GC_17[[#This Row],[Date]])+IF(MONTH(GC_17[[#This Row],[Date]])&gt;=4,1,0)</f>
        <v>2025</v>
      </c>
      <c r="D272" s="109">
        <f>YEAR(GC_17[[#This Row],[Date]])</f>
        <v>2024</v>
      </c>
      <c r="E272" s="108" t="s">
        <v>124</v>
      </c>
      <c r="F272" s="108" t="s">
        <v>124</v>
      </c>
      <c r="G272" s="1" t="str">
        <f>TEXT(GC_17[[#This Row],[Date]],"mmm-yy")</f>
        <v>Jun-24</v>
      </c>
      <c r="H272" s="1">
        <f>DAY(EOMONTH(GC_17[[#This Row],[Month Year]],0))</f>
        <v>30</v>
      </c>
      <c r="I272" s="112">
        <v>1</v>
      </c>
      <c r="J272" s="112">
        <v>8</v>
      </c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">
        <f>SUM(GC_17[[#This Row],[Blk1]:[Blk12]])</f>
        <v>0</v>
      </c>
      <c r="X272" s="112" t="s">
        <v>122</v>
      </c>
      <c r="Y272" s="112" t="s">
        <v>127</v>
      </c>
    </row>
    <row r="273" spans="1:25" x14ac:dyDescent="0.35">
      <c r="A273" s="112">
        <v>271</v>
      </c>
      <c r="B273" s="110">
        <f t="shared" si="4"/>
        <v>45470</v>
      </c>
      <c r="C273" s="122">
        <f>YEAR(GC_17[[#This Row],[Date]])+IF(MONTH(GC_17[[#This Row],[Date]])&gt;=4,1,0)</f>
        <v>2025</v>
      </c>
      <c r="D273" s="109">
        <f>YEAR(GC_17[[#This Row],[Date]])</f>
        <v>2024</v>
      </c>
      <c r="E273" s="108" t="s">
        <v>124</v>
      </c>
      <c r="F273" s="108" t="s">
        <v>124</v>
      </c>
      <c r="G273" s="1" t="str">
        <f>TEXT(GC_17[[#This Row],[Date]],"mmm-yy")</f>
        <v>Jun-24</v>
      </c>
      <c r="H273" s="1">
        <f>DAY(EOMONTH(GC_17[[#This Row],[Month Year]],0))</f>
        <v>30</v>
      </c>
      <c r="I273" s="112">
        <v>1</v>
      </c>
      <c r="J273" s="112">
        <v>8</v>
      </c>
      <c r="K273" s="112"/>
      <c r="L273" s="112"/>
      <c r="M273" s="112"/>
      <c r="N273" s="112"/>
      <c r="O273" s="112">
        <v>20</v>
      </c>
      <c r="P273" s="112"/>
      <c r="Q273" s="112"/>
      <c r="R273" s="112"/>
      <c r="S273" s="112"/>
      <c r="T273" s="112"/>
      <c r="U273" s="112"/>
      <c r="V273" s="112"/>
      <c r="W273" s="1">
        <f>SUM(GC_17[[#This Row],[Blk1]:[Blk12]])</f>
        <v>20</v>
      </c>
      <c r="X273" s="112" t="s">
        <v>122</v>
      </c>
      <c r="Y273" s="112" t="s">
        <v>127</v>
      </c>
    </row>
    <row r="274" spans="1:25" x14ac:dyDescent="0.35">
      <c r="A274" s="112">
        <v>272</v>
      </c>
      <c r="B274" s="110">
        <f t="shared" si="4"/>
        <v>45471</v>
      </c>
      <c r="C274" s="122">
        <f>YEAR(GC_17[[#This Row],[Date]])+IF(MONTH(GC_17[[#This Row],[Date]])&gt;=4,1,0)</f>
        <v>2025</v>
      </c>
      <c r="D274" s="109">
        <f>YEAR(GC_17[[#This Row],[Date]])</f>
        <v>2024</v>
      </c>
      <c r="E274" s="108" t="s">
        <v>124</v>
      </c>
      <c r="F274" s="108" t="s">
        <v>124</v>
      </c>
      <c r="G274" s="1" t="str">
        <f>TEXT(GC_17[[#This Row],[Date]],"mmm-yy")</f>
        <v>Jun-24</v>
      </c>
      <c r="H274" s="1">
        <f>DAY(EOMONTH(GC_17[[#This Row],[Month Year]],0))</f>
        <v>30</v>
      </c>
      <c r="I274" s="112">
        <v>1</v>
      </c>
      <c r="J274" s="112">
        <v>12</v>
      </c>
      <c r="K274" s="112"/>
      <c r="L274" s="112"/>
      <c r="M274" s="112"/>
      <c r="N274" s="112"/>
      <c r="O274" s="112">
        <v>16</v>
      </c>
      <c r="P274" s="112"/>
      <c r="Q274" s="112"/>
      <c r="R274" s="112">
        <v>40</v>
      </c>
      <c r="S274" s="112"/>
      <c r="T274" s="112"/>
      <c r="U274" s="112"/>
      <c r="V274" s="112"/>
      <c r="W274" s="1">
        <f>SUM(GC_17[[#This Row],[Blk1]:[Blk12]])</f>
        <v>56</v>
      </c>
      <c r="X274" s="112" t="s">
        <v>122</v>
      </c>
      <c r="Y274" s="112"/>
    </row>
    <row r="275" spans="1:25" x14ac:dyDescent="0.35">
      <c r="A275" s="112">
        <v>273</v>
      </c>
      <c r="B275" s="110">
        <f t="shared" si="4"/>
        <v>45472</v>
      </c>
      <c r="C275" s="122">
        <f>YEAR(GC_17[[#This Row],[Date]])+IF(MONTH(GC_17[[#This Row],[Date]])&gt;=4,1,0)</f>
        <v>2025</v>
      </c>
      <c r="D275" s="109">
        <f>YEAR(GC_17[[#This Row],[Date]])</f>
        <v>2024</v>
      </c>
      <c r="E275" s="108" t="s">
        <v>124</v>
      </c>
      <c r="F275" s="108" t="s">
        <v>124</v>
      </c>
      <c r="G275" s="1" t="str">
        <f>TEXT(GC_17[[#This Row],[Date]],"mmm-yy")</f>
        <v>Jun-24</v>
      </c>
      <c r="H275" s="1">
        <f>DAY(EOMONTH(GC_17[[#This Row],[Month Year]],0))</f>
        <v>30</v>
      </c>
      <c r="I275" s="112">
        <v>1</v>
      </c>
      <c r="J275" s="112">
        <v>13</v>
      </c>
      <c r="K275" s="112"/>
      <c r="L275" s="112"/>
      <c r="M275" s="112"/>
      <c r="N275" s="112"/>
      <c r="O275" s="112">
        <v>6</v>
      </c>
      <c r="P275" s="112"/>
      <c r="Q275" s="112">
        <v>15</v>
      </c>
      <c r="R275" s="112">
        <v>10</v>
      </c>
      <c r="S275" s="112"/>
      <c r="T275" s="112"/>
      <c r="U275" s="112"/>
      <c r="V275" s="112"/>
      <c r="W275" s="1">
        <f>SUM(GC_17[[#This Row],[Blk1]:[Blk12]])</f>
        <v>31</v>
      </c>
      <c r="X275" s="112" t="s">
        <v>122</v>
      </c>
      <c r="Y275" s="112" t="s">
        <v>126</v>
      </c>
    </row>
    <row r="276" spans="1:25" x14ac:dyDescent="0.35">
      <c r="A276" s="112">
        <v>274</v>
      </c>
      <c r="B276" s="110">
        <f t="shared" si="4"/>
        <v>45473</v>
      </c>
      <c r="C276" s="122">
        <f>YEAR(GC_17[[#This Row],[Date]])+IF(MONTH(GC_17[[#This Row],[Date]])&gt;=4,1,0)</f>
        <v>2025</v>
      </c>
      <c r="D276" s="109">
        <f>YEAR(GC_17[[#This Row],[Date]])</f>
        <v>2024</v>
      </c>
      <c r="E276" s="108" t="s">
        <v>124</v>
      </c>
      <c r="F276" s="108" t="s">
        <v>124</v>
      </c>
      <c r="G276" s="1" t="str">
        <f>TEXT(GC_17[[#This Row],[Date]],"mmm-yy")</f>
        <v>Jun-24</v>
      </c>
      <c r="H276" s="1">
        <f>DAY(EOMONTH(GC_17[[#This Row],[Month Year]],0))</f>
        <v>30</v>
      </c>
      <c r="I276" s="112">
        <v>1</v>
      </c>
      <c r="J276" s="112">
        <v>7</v>
      </c>
      <c r="K276" s="112"/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  <c r="V276" s="112"/>
      <c r="W276" s="1">
        <f>SUM(GC_17[[#This Row],[Blk1]:[Blk12]])</f>
        <v>0</v>
      </c>
      <c r="X276" s="112" t="s">
        <v>122</v>
      </c>
      <c r="Y276" s="112" t="s">
        <v>128</v>
      </c>
    </row>
    <row r="277" spans="1:25" x14ac:dyDescent="0.35">
      <c r="A277" s="112">
        <v>275</v>
      </c>
      <c r="B277" s="110">
        <f t="shared" si="4"/>
        <v>45474</v>
      </c>
      <c r="C277" s="122">
        <f>YEAR(GC_17[[#This Row],[Date]])+IF(MONTH(GC_17[[#This Row],[Date]])&gt;=4,1,0)</f>
        <v>2025</v>
      </c>
      <c r="D277" s="109">
        <f>YEAR(GC_17[[#This Row],[Date]])</f>
        <v>2024</v>
      </c>
      <c r="E277" s="108" t="s">
        <v>124</v>
      </c>
      <c r="F277" s="108" t="s">
        <v>124</v>
      </c>
      <c r="G277" s="1" t="str">
        <f>TEXT(GC_17[[#This Row],[Date]],"mmm-yy")</f>
        <v>Jul-24</v>
      </c>
      <c r="H277" s="1">
        <f>DAY(EOMONTH(GC_17[[#This Row],[Month Year]],0))</f>
        <v>31</v>
      </c>
      <c r="I277" s="112"/>
      <c r="J277" s="112"/>
      <c r="K277" s="112"/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  <c r="V277" s="112"/>
      <c r="W277" s="1">
        <f>SUM(GC_17[[#This Row],[Blk1]:[Blk12]])</f>
        <v>0</v>
      </c>
      <c r="X277" s="112"/>
      <c r="Y277" s="112" t="s">
        <v>125</v>
      </c>
    </row>
    <row r="278" spans="1:25" x14ac:dyDescent="0.35">
      <c r="A278" s="112">
        <v>276</v>
      </c>
      <c r="B278" s="110">
        <f t="shared" si="4"/>
        <v>45475</v>
      </c>
      <c r="C278" s="122">
        <f>YEAR(GC_17[[#This Row],[Date]])+IF(MONTH(GC_17[[#This Row],[Date]])&gt;=4,1,0)</f>
        <v>2025</v>
      </c>
      <c r="D278" s="109">
        <f>YEAR(GC_17[[#This Row],[Date]])</f>
        <v>2024</v>
      </c>
      <c r="E278" s="108" t="s">
        <v>124</v>
      </c>
      <c r="F278" s="108" t="s">
        <v>124</v>
      </c>
      <c r="G278" s="1" t="str">
        <f>TEXT(GC_17[[#This Row],[Date]],"mmm-yy")</f>
        <v>Jul-24</v>
      </c>
      <c r="H278" s="1">
        <f>DAY(EOMONTH(GC_17[[#This Row],[Month Year]],0))</f>
        <v>31</v>
      </c>
      <c r="I278" s="112">
        <v>1</v>
      </c>
      <c r="J278" s="112">
        <v>9</v>
      </c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">
        <f>SUM(GC_17[[#This Row],[Blk1]:[Blk12]])</f>
        <v>0</v>
      </c>
      <c r="X278" s="112" t="s">
        <v>122</v>
      </c>
      <c r="Y278" s="112" t="s">
        <v>129</v>
      </c>
    </row>
    <row r="279" spans="1:25" x14ac:dyDescent="0.35">
      <c r="A279" s="112">
        <v>277</v>
      </c>
      <c r="B279" s="110">
        <f t="shared" si="4"/>
        <v>45476</v>
      </c>
      <c r="C279" s="122">
        <f>YEAR(GC_17[[#This Row],[Date]])+IF(MONTH(GC_17[[#This Row],[Date]])&gt;=4,1,0)</f>
        <v>2025</v>
      </c>
      <c r="D279" s="109">
        <f>YEAR(GC_17[[#This Row],[Date]])</f>
        <v>2024</v>
      </c>
      <c r="E279" s="108" t="s">
        <v>124</v>
      </c>
      <c r="F279" s="108" t="s">
        <v>124</v>
      </c>
      <c r="G279" s="1" t="str">
        <f>TEXT(GC_17[[#This Row],[Date]],"mmm-yy")</f>
        <v>Jul-24</v>
      </c>
      <c r="H279" s="1">
        <f>DAY(EOMONTH(GC_17[[#This Row],[Month Year]],0))</f>
        <v>31</v>
      </c>
      <c r="I279" s="112"/>
      <c r="J279" s="112"/>
      <c r="K279" s="112"/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  <c r="V279" s="112"/>
      <c r="W279" s="1">
        <f>SUM(GC_17[[#This Row],[Blk1]:[Blk12]])</f>
        <v>0</v>
      </c>
      <c r="X279" s="112"/>
      <c r="Y279" s="112" t="s">
        <v>125</v>
      </c>
    </row>
    <row r="280" spans="1:25" x14ac:dyDescent="0.35">
      <c r="A280" s="112">
        <v>278</v>
      </c>
      <c r="B280" s="110">
        <f t="shared" si="4"/>
        <v>45477</v>
      </c>
      <c r="C280" s="122">
        <f>YEAR(GC_17[[#This Row],[Date]])+IF(MONTH(GC_17[[#This Row],[Date]])&gt;=4,1,0)</f>
        <v>2025</v>
      </c>
      <c r="D280" s="109">
        <f>YEAR(GC_17[[#This Row],[Date]])</f>
        <v>2024</v>
      </c>
      <c r="E280" s="108" t="s">
        <v>124</v>
      </c>
      <c r="F280" s="108" t="s">
        <v>124</v>
      </c>
      <c r="G280" s="1" t="str">
        <f>TEXT(GC_17[[#This Row],[Date]],"mmm-yy")</f>
        <v>Jul-24</v>
      </c>
      <c r="H280" s="1">
        <f>DAY(EOMONTH(GC_17[[#This Row],[Month Year]],0))</f>
        <v>31</v>
      </c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">
        <f>SUM(GC_17[[#This Row],[Blk1]:[Blk12]])</f>
        <v>0</v>
      </c>
      <c r="X280" s="112"/>
      <c r="Y280" s="112" t="s">
        <v>125</v>
      </c>
    </row>
    <row r="281" spans="1:25" x14ac:dyDescent="0.35">
      <c r="A281" s="112">
        <v>279</v>
      </c>
      <c r="B281" s="110">
        <f t="shared" si="4"/>
        <v>45478</v>
      </c>
      <c r="C281" s="122">
        <f>YEAR(GC_17[[#This Row],[Date]])+IF(MONTH(GC_17[[#This Row],[Date]])&gt;=4,1,0)</f>
        <v>2025</v>
      </c>
      <c r="D281" s="109">
        <f>YEAR(GC_17[[#This Row],[Date]])</f>
        <v>2024</v>
      </c>
      <c r="E281" s="108" t="s">
        <v>124</v>
      </c>
      <c r="F281" s="108" t="s">
        <v>124</v>
      </c>
      <c r="G281" s="1" t="str">
        <f>TEXT(GC_17[[#This Row],[Date]],"mmm-yy")</f>
        <v>Jul-24</v>
      </c>
      <c r="H281" s="1">
        <f>DAY(EOMONTH(GC_17[[#This Row],[Month Year]],0))</f>
        <v>31</v>
      </c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">
        <f>SUM(GC_17[[#This Row],[Blk1]:[Blk12]])</f>
        <v>0</v>
      </c>
      <c r="X281" s="112"/>
      <c r="Y281" s="112" t="s">
        <v>125</v>
      </c>
    </row>
    <row r="282" spans="1:25" x14ac:dyDescent="0.35">
      <c r="A282" s="112">
        <v>280</v>
      </c>
      <c r="B282" s="110">
        <f t="shared" si="4"/>
        <v>45479</v>
      </c>
      <c r="C282" s="122">
        <f>YEAR(GC_17[[#This Row],[Date]])+IF(MONTH(GC_17[[#This Row],[Date]])&gt;=4,1,0)</f>
        <v>2025</v>
      </c>
      <c r="D282" s="109">
        <f>YEAR(GC_17[[#This Row],[Date]])</f>
        <v>2024</v>
      </c>
      <c r="E282" s="108" t="s">
        <v>124</v>
      </c>
      <c r="F282" s="108" t="s">
        <v>124</v>
      </c>
      <c r="G282" s="1" t="str">
        <f>TEXT(GC_17[[#This Row],[Date]],"mmm-yy")</f>
        <v>Jul-24</v>
      </c>
      <c r="H282" s="1">
        <f>DAY(EOMONTH(GC_17[[#This Row],[Month Year]],0))</f>
        <v>31</v>
      </c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">
        <f>SUM(GC_17[[#This Row],[Blk1]:[Blk12]])</f>
        <v>0</v>
      </c>
      <c r="X282" s="112"/>
      <c r="Y282" s="112" t="s">
        <v>125</v>
      </c>
    </row>
    <row r="283" spans="1:25" x14ac:dyDescent="0.35">
      <c r="A283" s="112">
        <v>281</v>
      </c>
      <c r="B283" s="110">
        <f t="shared" si="4"/>
        <v>45480</v>
      </c>
      <c r="C283" s="122">
        <f>YEAR(GC_17[[#This Row],[Date]])+IF(MONTH(GC_17[[#This Row],[Date]])&gt;=4,1,0)</f>
        <v>2025</v>
      </c>
      <c r="D283" s="109">
        <f>YEAR(GC_17[[#This Row],[Date]])</f>
        <v>2024</v>
      </c>
      <c r="E283" s="108" t="s">
        <v>124</v>
      </c>
      <c r="F283" s="108" t="s">
        <v>124</v>
      </c>
      <c r="G283" s="1" t="str">
        <f>TEXT(GC_17[[#This Row],[Date]],"mmm-yy")</f>
        <v>Jul-24</v>
      </c>
      <c r="H283" s="1">
        <f>DAY(EOMONTH(GC_17[[#This Row],[Month Year]],0))</f>
        <v>31</v>
      </c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">
        <f>SUM(GC_17[[#This Row],[Blk1]:[Blk12]])</f>
        <v>0</v>
      </c>
      <c r="X283" s="112"/>
      <c r="Y283" s="112" t="s">
        <v>125</v>
      </c>
    </row>
    <row r="284" spans="1:25" x14ac:dyDescent="0.35">
      <c r="A284" s="112">
        <v>282</v>
      </c>
      <c r="B284" s="110">
        <f t="shared" si="4"/>
        <v>45481</v>
      </c>
      <c r="C284" s="122">
        <f>YEAR(GC_17[[#This Row],[Date]])+IF(MONTH(GC_17[[#This Row],[Date]])&gt;=4,1,0)</f>
        <v>2025</v>
      </c>
      <c r="D284" s="109">
        <f>YEAR(GC_17[[#This Row],[Date]])</f>
        <v>2024</v>
      </c>
      <c r="E284" s="108" t="s">
        <v>124</v>
      </c>
      <c r="F284" s="108" t="s">
        <v>124</v>
      </c>
      <c r="G284" s="1" t="str">
        <f>TEXT(GC_17[[#This Row],[Date]],"mmm-yy")</f>
        <v>Jul-24</v>
      </c>
      <c r="H284" s="1">
        <f>DAY(EOMONTH(GC_17[[#This Row],[Month Year]],0))</f>
        <v>31</v>
      </c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">
        <f>SUM(GC_17[[#This Row],[Blk1]:[Blk12]])</f>
        <v>0</v>
      </c>
      <c r="X284" s="112"/>
      <c r="Y284" s="112" t="s">
        <v>125</v>
      </c>
    </row>
    <row r="285" spans="1:25" x14ac:dyDescent="0.35">
      <c r="A285" s="112">
        <v>283</v>
      </c>
      <c r="B285" s="110">
        <f t="shared" si="4"/>
        <v>45482</v>
      </c>
      <c r="C285" s="122">
        <f>YEAR(GC_17[[#This Row],[Date]])+IF(MONTH(GC_17[[#This Row],[Date]])&gt;=4,1,0)</f>
        <v>2025</v>
      </c>
      <c r="D285" s="109">
        <f>YEAR(GC_17[[#This Row],[Date]])</f>
        <v>2024</v>
      </c>
      <c r="E285" s="108" t="s">
        <v>124</v>
      </c>
      <c r="F285" s="108" t="s">
        <v>124</v>
      </c>
      <c r="G285" s="1" t="str">
        <f>TEXT(GC_17[[#This Row],[Date]],"mmm-yy")</f>
        <v>Jul-24</v>
      </c>
      <c r="H285" s="1">
        <f>DAY(EOMONTH(GC_17[[#This Row],[Month Year]],0))</f>
        <v>31</v>
      </c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">
        <f>SUM(GC_17[[#This Row],[Blk1]:[Blk12]])</f>
        <v>0</v>
      </c>
      <c r="X285" s="112"/>
      <c r="Y285" s="112" t="s">
        <v>125</v>
      </c>
    </row>
    <row r="286" spans="1:25" x14ac:dyDescent="0.35">
      <c r="A286" s="112">
        <v>284</v>
      </c>
      <c r="B286" s="110">
        <f t="shared" si="4"/>
        <v>45483</v>
      </c>
      <c r="C286" s="122">
        <f>YEAR(GC_17[[#This Row],[Date]])+IF(MONTH(GC_17[[#This Row],[Date]])&gt;=4,1,0)</f>
        <v>2025</v>
      </c>
      <c r="D286" s="109">
        <f>YEAR(GC_17[[#This Row],[Date]])</f>
        <v>2024</v>
      </c>
      <c r="E286" s="108" t="s">
        <v>124</v>
      </c>
      <c r="F286" s="108" t="s">
        <v>124</v>
      </c>
      <c r="G286" s="1" t="str">
        <f>TEXT(GC_17[[#This Row],[Date]],"mmm-yy")</f>
        <v>Jul-24</v>
      </c>
      <c r="H286" s="1">
        <f>DAY(EOMONTH(GC_17[[#This Row],[Month Year]],0))</f>
        <v>31</v>
      </c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">
        <f>SUM(GC_17[[#This Row],[Blk1]:[Blk12]])</f>
        <v>0</v>
      </c>
      <c r="X286" s="112"/>
      <c r="Y286" s="112" t="s">
        <v>125</v>
      </c>
    </row>
    <row r="287" spans="1:25" x14ac:dyDescent="0.35">
      <c r="A287" s="112">
        <v>285</v>
      </c>
      <c r="B287" s="110">
        <f t="shared" si="4"/>
        <v>45484</v>
      </c>
      <c r="C287" s="122">
        <f>YEAR(GC_17[[#This Row],[Date]])+IF(MONTH(GC_17[[#This Row],[Date]])&gt;=4,1,0)</f>
        <v>2025</v>
      </c>
      <c r="D287" s="109">
        <f>YEAR(GC_17[[#This Row],[Date]])</f>
        <v>2024</v>
      </c>
      <c r="E287" s="108" t="s">
        <v>124</v>
      </c>
      <c r="F287" s="108" t="s">
        <v>124</v>
      </c>
      <c r="G287" s="1" t="str">
        <f>TEXT(GC_17[[#This Row],[Date]],"mmm-yy")</f>
        <v>Jul-24</v>
      </c>
      <c r="H287" s="1">
        <f>DAY(EOMONTH(GC_17[[#This Row],[Month Year]],0))</f>
        <v>31</v>
      </c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">
        <f>SUM(GC_17[[#This Row],[Blk1]:[Blk12]])</f>
        <v>0</v>
      </c>
      <c r="X287" s="112"/>
      <c r="Y287" s="112" t="s">
        <v>125</v>
      </c>
    </row>
    <row r="288" spans="1:25" x14ac:dyDescent="0.35">
      <c r="A288" s="112">
        <v>286</v>
      </c>
      <c r="B288" s="110">
        <f t="shared" si="4"/>
        <v>45485</v>
      </c>
      <c r="C288" s="122">
        <f>YEAR(GC_17[[#This Row],[Date]])+IF(MONTH(GC_17[[#This Row],[Date]])&gt;=4,1,0)</f>
        <v>2025</v>
      </c>
      <c r="D288" s="109">
        <f>YEAR(GC_17[[#This Row],[Date]])</f>
        <v>2024</v>
      </c>
      <c r="E288" s="108" t="s">
        <v>124</v>
      </c>
      <c r="F288" s="108" t="s">
        <v>124</v>
      </c>
      <c r="G288" s="1" t="str">
        <f>TEXT(GC_17[[#This Row],[Date]],"mmm-yy")</f>
        <v>Jul-24</v>
      </c>
      <c r="H288" s="1">
        <f>DAY(EOMONTH(GC_17[[#This Row],[Month Year]],0))</f>
        <v>31</v>
      </c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">
        <f>SUM(GC_17[[#This Row],[Blk1]:[Blk12]])</f>
        <v>0</v>
      </c>
      <c r="X288" s="112"/>
      <c r="Y288" s="112" t="s">
        <v>125</v>
      </c>
    </row>
    <row r="289" spans="1:25" x14ac:dyDescent="0.35">
      <c r="A289" s="112">
        <v>287</v>
      </c>
      <c r="B289" s="110">
        <f t="shared" si="4"/>
        <v>45486</v>
      </c>
      <c r="C289" s="122">
        <f>YEAR(GC_17[[#This Row],[Date]])+IF(MONTH(GC_17[[#This Row],[Date]])&gt;=4,1,0)</f>
        <v>2025</v>
      </c>
      <c r="D289" s="109">
        <f>YEAR(GC_17[[#This Row],[Date]])</f>
        <v>2024</v>
      </c>
      <c r="E289" s="108" t="s">
        <v>124</v>
      </c>
      <c r="F289" s="108" t="s">
        <v>124</v>
      </c>
      <c r="G289" s="1" t="str">
        <f>TEXT(GC_17[[#This Row],[Date]],"mmm-yy")</f>
        <v>Jul-24</v>
      </c>
      <c r="H289" s="1">
        <f>DAY(EOMONTH(GC_17[[#This Row],[Month Year]],0))</f>
        <v>31</v>
      </c>
      <c r="I289" s="112"/>
      <c r="J289" s="112"/>
      <c r="K289" s="112"/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  <c r="V289" s="112"/>
      <c r="W289" s="1">
        <f>SUM(GC_17[[#This Row],[Blk1]:[Blk12]])</f>
        <v>0</v>
      </c>
      <c r="X289" s="112"/>
      <c r="Y289" s="112" t="s">
        <v>125</v>
      </c>
    </row>
    <row r="290" spans="1:25" x14ac:dyDescent="0.35">
      <c r="A290" s="112">
        <v>288</v>
      </c>
      <c r="B290" s="110">
        <f t="shared" si="4"/>
        <v>45487</v>
      </c>
      <c r="C290" s="122">
        <f>YEAR(GC_17[[#This Row],[Date]])+IF(MONTH(GC_17[[#This Row],[Date]])&gt;=4,1,0)</f>
        <v>2025</v>
      </c>
      <c r="D290" s="109">
        <f>YEAR(GC_17[[#This Row],[Date]])</f>
        <v>2024</v>
      </c>
      <c r="E290" s="108" t="s">
        <v>124</v>
      </c>
      <c r="F290" s="108" t="s">
        <v>124</v>
      </c>
      <c r="G290" s="1" t="str">
        <f>TEXT(GC_17[[#This Row],[Date]],"mmm-yy")</f>
        <v>Jul-24</v>
      </c>
      <c r="H290" s="1">
        <f>DAY(EOMONTH(GC_17[[#This Row],[Month Year]],0))</f>
        <v>31</v>
      </c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">
        <f>SUM(GC_17[[#This Row],[Blk1]:[Blk12]])</f>
        <v>0</v>
      </c>
      <c r="X290" s="112"/>
      <c r="Y290" s="112" t="s">
        <v>125</v>
      </c>
    </row>
    <row r="291" spans="1:25" x14ac:dyDescent="0.35">
      <c r="A291" s="112">
        <v>289</v>
      </c>
      <c r="B291" s="110">
        <f t="shared" si="4"/>
        <v>45488</v>
      </c>
      <c r="C291" s="122">
        <f>YEAR(GC_17[[#This Row],[Date]])+IF(MONTH(GC_17[[#This Row],[Date]])&gt;=4,1,0)</f>
        <v>2025</v>
      </c>
      <c r="D291" s="109">
        <f>YEAR(GC_17[[#This Row],[Date]])</f>
        <v>2024</v>
      </c>
      <c r="E291" s="108" t="s">
        <v>124</v>
      </c>
      <c r="F291" s="108" t="s">
        <v>124</v>
      </c>
      <c r="G291" s="1" t="str">
        <f>TEXT(GC_17[[#This Row],[Date]],"mmm-yy")</f>
        <v>Jul-24</v>
      </c>
      <c r="H291" s="1">
        <f>DAY(EOMONTH(GC_17[[#This Row],[Month Year]],0))</f>
        <v>31</v>
      </c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">
        <f>SUM(GC_17[[#This Row],[Blk1]:[Blk12]])</f>
        <v>0</v>
      </c>
      <c r="X291" s="112"/>
      <c r="Y291" s="112" t="s">
        <v>125</v>
      </c>
    </row>
    <row r="292" spans="1:25" x14ac:dyDescent="0.35">
      <c r="A292" s="112">
        <v>290</v>
      </c>
      <c r="B292" s="110">
        <f t="shared" si="4"/>
        <v>45489</v>
      </c>
      <c r="C292" s="122">
        <f>YEAR(GC_17[[#This Row],[Date]])+IF(MONTH(GC_17[[#This Row],[Date]])&gt;=4,1,0)</f>
        <v>2025</v>
      </c>
      <c r="D292" s="109">
        <f>YEAR(GC_17[[#This Row],[Date]])</f>
        <v>2024</v>
      </c>
      <c r="E292" s="108" t="s">
        <v>124</v>
      </c>
      <c r="F292" s="108" t="s">
        <v>124</v>
      </c>
      <c r="G292" s="1" t="str">
        <f>TEXT(GC_17[[#This Row],[Date]],"mmm-yy")</f>
        <v>Jul-24</v>
      </c>
      <c r="H292" s="1">
        <f>DAY(EOMONTH(GC_17[[#This Row],[Month Year]],0))</f>
        <v>31</v>
      </c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">
        <f>SUM(GC_17[[#This Row],[Blk1]:[Blk12]])</f>
        <v>0</v>
      </c>
      <c r="X292" s="112"/>
      <c r="Y292" s="112" t="s">
        <v>125</v>
      </c>
    </row>
    <row r="293" spans="1:25" x14ac:dyDescent="0.35">
      <c r="A293" s="112">
        <v>291</v>
      </c>
      <c r="B293" s="110">
        <f t="shared" si="4"/>
        <v>45490</v>
      </c>
      <c r="C293" s="122">
        <f>YEAR(GC_17[[#This Row],[Date]])+IF(MONTH(GC_17[[#This Row],[Date]])&gt;=4,1,0)</f>
        <v>2025</v>
      </c>
      <c r="D293" s="109">
        <f>YEAR(GC_17[[#This Row],[Date]])</f>
        <v>2024</v>
      </c>
      <c r="E293" s="108" t="s">
        <v>124</v>
      </c>
      <c r="F293" s="108" t="s">
        <v>124</v>
      </c>
      <c r="G293" s="1" t="str">
        <f>TEXT(GC_17[[#This Row],[Date]],"mmm-yy")</f>
        <v>Jul-24</v>
      </c>
      <c r="H293" s="1">
        <f>DAY(EOMONTH(GC_17[[#This Row],[Month Year]],0))</f>
        <v>31</v>
      </c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">
        <f>SUM(GC_17[[#This Row],[Blk1]:[Blk12]])</f>
        <v>0</v>
      </c>
      <c r="X293" s="112"/>
      <c r="Y293" s="112" t="s">
        <v>125</v>
      </c>
    </row>
    <row r="294" spans="1:25" x14ac:dyDescent="0.35">
      <c r="A294" s="112">
        <v>292</v>
      </c>
      <c r="B294" s="110">
        <f t="shared" si="4"/>
        <v>45491</v>
      </c>
      <c r="C294" s="122">
        <f>YEAR(GC_17[[#This Row],[Date]])+IF(MONTH(GC_17[[#This Row],[Date]])&gt;=4,1,0)</f>
        <v>2025</v>
      </c>
      <c r="D294" s="109">
        <f>YEAR(GC_17[[#This Row],[Date]])</f>
        <v>2024</v>
      </c>
      <c r="E294" s="108" t="s">
        <v>124</v>
      </c>
      <c r="F294" s="108" t="s">
        <v>124</v>
      </c>
      <c r="G294" s="1" t="str">
        <f>TEXT(GC_17[[#This Row],[Date]],"mmm-yy")</f>
        <v>Jul-24</v>
      </c>
      <c r="H294" s="1">
        <f>DAY(EOMONTH(GC_17[[#This Row],[Month Year]],0))</f>
        <v>31</v>
      </c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">
        <f>SUM(GC_17[[#This Row],[Blk1]:[Blk12]])</f>
        <v>0</v>
      </c>
      <c r="X294" s="112"/>
      <c r="Y294" s="112" t="s">
        <v>125</v>
      </c>
    </row>
    <row r="295" spans="1:25" x14ac:dyDescent="0.35">
      <c r="A295" s="112">
        <v>293</v>
      </c>
      <c r="B295" s="110">
        <f t="shared" si="4"/>
        <v>45492</v>
      </c>
      <c r="C295" s="122">
        <f>YEAR(GC_17[[#This Row],[Date]])+IF(MONTH(GC_17[[#This Row],[Date]])&gt;=4,1,0)</f>
        <v>2025</v>
      </c>
      <c r="D295" s="109">
        <f>YEAR(GC_17[[#This Row],[Date]])</f>
        <v>2024</v>
      </c>
      <c r="E295" s="108" t="s">
        <v>124</v>
      </c>
      <c r="F295" s="108" t="s">
        <v>124</v>
      </c>
      <c r="G295" s="1" t="str">
        <f>TEXT(GC_17[[#This Row],[Date]],"mmm-yy")</f>
        <v>Jul-24</v>
      </c>
      <c r="H295" s="1">
        <f>DAY(EOMONTH(GC_17[[#This Row],[Month Year]],0))</f>
        <v>31</v>
      </c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">
        <f>SUM(GC_17[[#This Row],[Blk1]:[Blk12]])</f>
        <v>0</v>
      </c>
      <c r="X295" s="112"/>
      <c r="Y295" s="112" t="s">
        <v>125</v>
      </c>
    </row>
    <row r="296" spans="1:25" x14ac:dyDescent="0.35">
      <c r="A296" s="112">
        <v>294</v>
      </c>
      <c r="B296" s="110">
        <f t="shared" si="4"/>
        <v>45493</v>
      </c>
      <c r="C296" s="122">
        <f>YEAR(GC_17[[#This Row],[Date]])+IF(MONTH(GC_17[[#This Row],[Date]])&gt;=4,1,0)</f>
        <v>2025</v>
      </c>
      <c r="D296" s="109">
        <f>YEAR(GC_17[[#This Row],[Date]])</f>
        <v>2024</v>
      </c>
      <c r="E296" s="108" t="s">
        <v>124</v>
      </c>
      <c r="F296" s="108" t="s">
        <v>124</v>
      </c>
      <c r="G296" s="1" t="str">
        <f>TEXT(GC_17[[#This Row],[Date]],"mmm-yy")</f>
        <v>Jul-24</v>
      </c>
      <c r="H296" s="1">
        <f>DAY(EOMONTH(GC_17[[#This Row],[Month Year]],0))</f>
        <v>31</v>
      </c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">
        <f>SUM(GC_17[[#This Row],[Blk1]:[Blk12]])</f>
        <v>0</v>
      </c>
      <c r="X296" s="112"/>
      <c r="Y296" s="112" t="s">
        <v>125</v>
      </c>
    </row>
    <row r="297" spans="1:25" x14ac:dyDescent="0.35">
      <c r="A297" s="112">
        <v>295</v>
      </c>
      <c r="B297" s="110">
        <f t="shared" si="4"/>
        <v>45494</v>
      </c>
      <c r="C297" s="122">
        <f>YEAR(GC_17[[#This Row],[Date]])+IF(MONTH(GC_17[[#This Row],[Date]])&gt;=4,1,0)</f>
        <v>2025</v>
      </c>
      <c r="D297" s="109">
        <f>YEAR(GC_17[[#This Row],[Date]])</f>
        <v>2024</v>
      </c>
      <c r="E297" s="108" t="s">
        <v>124</v>
      </c>
      <c r="F297" s="108" t="s">
        <v>124</v>
      </c>
      <c r="G297" s="1" t="str">
        <f>TEXT(GC_17[[#This Row],[Date]],"mmm-yy")</f>
        <v>Jul-24</v>
      </c>
      <c r="H297" s="1">
        <f>DAY(EOMONTH(GC_17[[#This Row],[Month Year]],0))</f>
        <v>31</v>
      </c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">
        <f>SUM(GC_17[[#This Row],[Blk1]:[Blk12]])</f>
        <v>0</v>
      </c>
      <c r="X297" s="112"/>
      <c r="Y297" s="112" t="s">
        <v>125</v>
      </c>
    </row>
    <row r="298" spans="1:25" x14ac:dyDescent="0.35">
      <c r="A298" s="112">
        <v>296</v>
      </c>
      <c r="B298" s="110">
        <f t="shared" si="4"/>
        <v>45495</v>
      </c>
      <c r="C298" s="122">
        <f>YEAR(GC_17[[#This Row],[Date]])+IF(MONTH(GC_17[[#This Row],[Date]])&gt;=4,1,0)</f>
        <v>2025</v>
      </c>
      <c r="D298" s="109">
        <f>YEAR(GC_17[[#This Row],[Date]])</f>
        <v>2024</v>
      </c>
      <c r="E298" s="108" t="s">
        <v>124</v>
      </c>
      <c r="F298" s="108" t="s">
        <v>124</v>
      </c>
      <c r="G298" s="1" t="str">
        <f>TEXT(GC_17[[#This Row],[Date]],"mmm-yy")</f>
        <v>Jul-24</v>
      </c>
      <c r="H298" s="1">
        <f>DAY(EOMONTH(GC_17[[#This Row],[Month Year]],0))</f>
        <v>31</v>
      </c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">
        <f>SUM(GC_17[[#This Row],[Blk1]:[Blk12]])</f>
        <v>0</v>
      </c>
      <c r="X298" s="112"/>
      <c r="Y298" s="112" t="s">
        <v>125</v>
      </c>
    </row>
    <row r="299" spans="1:25" x14ac:dyDescent="0.35">
      <c r="A299" s="112">
        <v>297</v>
      </c>
      <c r="B299" s="110">
        <f t="shared" si="4"/>
        <v>45496</v>
      </c>
      <c r="C299" s="122">
        <f>YEAR(GC_17[[#This Row],[Date]])+IF(MONTH(GC_17[[#This Row],[Date]])&gt;=4,1,0)</f>
        <v>2025</v>
      </c>
      <c r="D299" s="109">
        <f>YEAR(GC_17[[#This Row],[Date]])</f>
        <v>2024</v>
      </c>
      <c r="E299" s="108" t="s">
        <v>124</v>
      </c>
      <c r="F299" s="108" t="s">
        <v>124</v>
      </c>
      <c r="G299" s="1" t="str">
        <f>TEXT(GC_17[[#This Row],[Date]],"mmm-yy")</f>
        <v>Jul-24</v>
      </c>
      <c r="H299" s="1">
        <f>DAY(EOMONTH(GC_17[[#This Row],[Month Year]],0))</f>
        <v>31</v>
      </c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">
        <f>SUM(GC_17[[#This Row],[Blk1]:[Blk12]])</f>
        <v>0</v>
      </c>
      <c r="X299" s="112"/>
      <c r="Y299" s="112" t="s">
        <v>125</v>
      </c>
    </row>
    <row r="300" spans="1:25" x14ac:dyDescent="0.35">
      <c r="A300" s="112">
        <v>298</v>
      </c>
      <c r="B300" s="110">
        <f t="shared" si="4"/>
        <v>45497</v>
      </c>
      <c r="C300" s="122">
        <f>YEAR(GC_17[[#This Row],[Date]])+IF(MONTH(GC_17[[#This Row],[Date]])&gt;=4,1,0)</f>
        <v>2025</v>
      </c>
      <c r="D300" s="109">
        <f>YEAR(GC_17[[#This Row],[Date]])</f>
        <v>2024</v>
      </c>
      <c r="E300" s="108" t="s">
        <v>124</v>
      </c>
      <c r="F300" s="108" t="s">
        <v>124</v>
      </c>
      <c r="G300" s="1" t="str">
        <f>TEXT(GC_17[[#This Row],[Date]],"mmm-yy")</f>
        <v>Jul-24</v>
      </c>
      <c r="H300" s="1">
        <f>DAY(EOMONTH(GC_17[[#This Row],[Month Year]],0))</f>
        <v>31</v>
      </c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">
        <f>SUM(GC_17[[#This Row],[Blk1]:[Blk12]])</f>
        <v>0</v>
      </c>
      <c r="X300" s="112"/>
      <c r="Y300" s="112" t="s">
        <v>125</v>
      </c>
    </row>
    <row r="301" spans="1:25" x14ac:dyDescent="0.35">
      <c r="A301" s="112">
        <v>299</v>
      </c>
      <c r="B301" s="110">
        <f t="shared" si="4"/>
        <v>45498</v>
      </c>
      <c r="C301" s="122">
        <f>YEAR(GC_17[[#This Row],[Date]])+IF(MONTH(GC_17[[#This Row],[Date]])&gt;=4,1,0)</f>
        <v>2025</v>
      </c>
      <c r="D301" s="109">
        <f>YEAR(GC_17[[#This Row],[Date]])</f>
        <v>2024</v>
      </c>
      <c r="E301" s="108" t="s">
        <v>124</v>
      </c>
      <c r="F301" s="108" t="s">
        <v>124</v>
      </c>
      <c r="G301" s="1" t="str">
        <f>TEXT(GC_17[[#This Row],[Date]],"mmm-yy")</f>
        <v>Jul-24</v>
      </c>
      <c r="H301" s="1">
        <f>DAY(EOMONTH(GC_17[[#This Row],[Month Year]],0))</f>
        <v>31</v>
      </c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">
        <f>SUM(GC_17[[#This Row],[Blk1]:[Blk12]])</f>
        <v>0</v>
      </c>
      <c r="X301" s="112"/>
      <c r="Y301" s="112" t="s">
        <v>125</v>
      </c>
    </row>
    <row r="302" spans="1:25" x14ac:dyDescent="0.35">
      <c r="A302" s="112">
        <v>300</v>
      </c>
      <c r="B302" s="110">
        <f t="shared" si="4"/>
        <v>45499</v>
      </c>
      <c r="C302" s="122">
        <f>YEAR(GC_17[[#This Row],[Date]])+IF(MONTH(GC_17[[#This Row],[Date]])&gt;=4,1,0)</f>
        <v>2025</v>
      </c>
      <c r="D302" s="109">
        <f>YEAR(GC_17[[#This Row],[Date]])</f>
        <v>2024</v>
      </c>
      <c r="E302" s="108" t="s">
        <v>124</v>
      </c>
      <c r="F302" s="108" t="s">
        <v>124</v>
      </c>
      <c r="G302" s="1" t="str">
        <f>TEXT(GC_17[[#This Row],[Date]],"mmm-yy")</f>
        <v>Jul-24</v>
      </c>
      <c r="H302" s="1">
        <f>DAY(EOMONTH(GC_17[[#This Row],[Month Year]],0))</f>
        <v>31</v>
      </c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">
        <f>SUM(GC_17[[#This Row],[Blk1]:[Blk12]])</f>
        <v>0</v>
      </c>
      <c r="X302" s="112"/>
      <c r="Y302" s="112" t="s">
        <v>125</v>
      </c>
    </row>
    <row r="303" spans="1:25" x14ac:dyDescent="0.35">
      <c r="A303" s="112">
        <v>301</v>
      </c>
      <c r="B303" s="110">
        <f t="shared" si="4"/>
        <v>45500</v>
      </c>
      <c r="C303" s="122">
        <f>YEAR(GC_17[[#This Row],[Date]])+IF(MONTH(GC_17[[#This Row],[Date]])&gt;=4,1,0)</f>
        <v>2025</v>
      </c>
      <c r="D303" s="109">
        <f>YEAR(GC_17[[#This Row],[Date]])</f>
        <v>2024</v>
      </c>
      <c r="E303" s="108" t="s">
        <v>124</v>
      </c>
      <c r="F303" s="108" t="s">
        <v>124</v>
      </c>
      <c r="G303" s="1" t="str">
        <f>TEXT(GC_17[[#This Row],[Date]],"mmm-yy")</f>
        <v>Jul-24</v>
      </c>
      <c r="H303" s="1">
        <f>DAY(EOMONTH(GC_17[[#This Row],[Month Year]],0))</f>
        <v>31</v>
      </c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">
        <f>SUM(GC_17[[#This Row],[Blk1]:[Blk12]])</f>
        <v>0</v>
      </c>
      <c r="X303" s="112"/>
      <c r="Y303" s="112" t="s">
        <v>125</v>
      </c>
    </row>
    <row r="304" spans="1:25" x14ac:dyDescent="0.35">
      <c r="A304" s="112">
        <v>302</v>
      </c>
      <c r="B304" s="110">
        <f t="shared" si="4"/>
        <v>45501</v>
      </c>
      <c r="C304" s="122">
        <f>YEAR(GC_17[[#This Row],[Date]])+IF(MONTH(GC_17[[#This Row],[Date]])&gt;=4,1,0)</f>
        <v>2025</v>
      </c>
      <c r="D304" s="109">
        <f>YEAR(GC_17[[#This Row],[Date]])</f>
        <v>2024</v>
      </c>
      <c r="E304" s="108" t="s">
        <v>124</v>
      </c>
      <c r="F304" s="108" t="s">
        <v>124</v>
      </c>
      <c r="G304" s="1" t="str">
        <f>TEXT(GC_17[[#This Row],[Date]],"mmm-yy")</f>
        <v>Jul-24</v>
      </c>
      <c r="H304" s="1">
        <f>DAY(EOMONTH(GC_17[[#This Row],[Month Year]],0))</f>
        <v>31</v>
      </c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">
        <f>SUM(GC_17[[#This Row],[Blk1]:[Blk12]])</f>
        <v>0</v>
      </c>
      <c r="X304" s="112"/>
      <c r="Y304" s="112" t="s">
        <v>125</v>
      </c>
    </row>
    <row r="305" spans="1:25" x14ac:dyDescent="0.35">
      <c r="A305" s="112">
        <v>303</v>
      </c>
      <c r="B305" s="110">
        <f t="shared" si="4"/>
        <v>45502</v>
      </c>
      <c r="C305" s="122">
        <f>YEAR(GC_17[[#This Row],[Date]])+IF(MONTH(GC_17[[#This Row],[Date]])&gt;=4,1,0)</f>
        <v>2025</v>
      </c>
      <c r="D305" s="109">
        <f>YEAR(GC_17[[#This Row],[Date]])</f>
        <v>2024</v>
      </c>
      <c r="E305" s="108" t="s">
        <v>124</v>
      </c>
      <c r="F305" s="108" t="s">
        <v>124</v>
      </c>
      <c r="G305" s="1" t="str">
        <f>TEXT(GC_17[[#This Row],[Date]],"mmm-yy")</f>
        <v>Jul-24</v>
      </c>
      <c r="H305" s="1">
        <f>DAY(EOMONTH(GC_17[[#This Row],[Month Year]],0))</f>
        <v>31</v>
      </c>
      <c r="I305" s="112"/>
      <c r="J305" s="112"/>
      <c r="K305" s="112"/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  <c r="V305" s="112"/>
      <c r="W305" s="1">
        <f>SUM(GC_17[[#This Row],[Blk1]:[Blk12]])</f>
        <v>0</v>
      </c>
      <c r="X305" s="112"/>
      <c r="Y305" s="112" t="s">
        <v>125</v>
      </c>
    </row>
    <row r="306" spans="1:25" x14ac:dyDescent="0.35">
      <c r="A306" s="112">
        <v>304</v>
      </c>
      <c r="B306" s="110">
        <f t="shared" si="4"/>
        <v>45503</v>
      </c>
      <c r="C306" s="122">
        <f>YEAR(GC_17[[#This Row],[Date]])+IF(MONTH(GC_17[[#This Row],[Date]])&gt;=4,1,0)</f>
        <v>2025</v>
      </c>
      <c r="D306" s="109">
        <f>YEAR(GC_17[[#This Row],[Date]])</f>
        <v>2024</v>
      </c>
      <c r="E306" s="108" t="s">
        <v>124</v>
      </c>
      <c r="F306" s="108" t="s">
        <v>124</v>
      </c>
      <c r="G306" s="1" t="str">
        <f>TEXT(GC_17[[#This Row],[Date]],"mmm-yy")</f>
        <v>Jul-24</v>
      </c>
      <c r="H306" s="1">
        <f>DAY(EOMONTH(GC_17[[#This Row],[Month Year]],0))</f>
        <v>31</v>
      </c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">
        <f>SUM(GC_17[[#This Row],[Blk1]:[Blk12]])</f>
        <v>0</v>
      </c>
      <c r="X306" s="112"/>
      <c r="Y306" s="112" t="s">
        <v>125</v>
      </c>
    </row>
    <row r="307" spans="1:25" x14ac:dyDescent="0.35">
      <c r="A307" s="112">
        <v>305</v>
      </c>
      <c r="B307" s="110">
        <f t="shared" si="4"/>
        <v>45504</v>
      </c>
      <c r="C307" s="122">
        <f>YEAR(GC_17[[#This Row],[Date]])+IF(MONTH(GC_17[[#This Row],[Date]])&gt;=4,1,0)</f>
        <v>2025</v>
      </c>
      <c r="D307" s="109">
        <f>YEAR(GC_17[[#This Row],[Date]])</f>
        <v>2024</v>
      </c>
      <c r="E307" s="108" t="s">
        <v>124</v>
      </c>
      <c r="F307" s="108" t="s">
        <v>124</v>
      </c>
      <c r="G307" s="1" t="str">
        <f>TEXT(GC_17[[#This Row],[Date]],"mmm-yy")</f>
        <v>Jul-24</v>
      </c>
      <c r="H307" s="1">
        <f>DAY(EOMONTH(GC_17[[#This Row],[Month Year]],0))</f>
        <v>31</v>
      </c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">
        <f>SUM(GC_17[[#This Row],[Blk1]:[Blk12]])</f>
        <v>0</v>
      </c>
      <c r="X307" s="112"/>
      <c r="Y307" s="112" t="s">
        <v>125</v>
      </c>
    </row>
    <row r="308" spans="1:25" x14ac:dyDescent="0.35">
      <c r="A308" s="112">
        <v>306</v>
      </c>
      <c r="B308" s="110">
        <f t="shared" si="4"/>
        <v>45505</v>
      </c>
      <c r="C308" s="122">
        <f>YEAR(GC_17[[#This Row],[Date]])+IF(MONTH(GC_17[[#This Row],[Date]])&gt;=4,1,0)</f>
        <v>2025</v>
      </c>
      <c r="D308" s="109">
        <f>YEAR(GC_17[[#This Row],[Date]])</f>
        <v>2024</v>
      </c>
      <c r="E308" s="108" t="s">
        <v>124</v>
      </c>
      <c r="F308" s="108" t="s">
        <v>124</v>
      </c>
      <c r="G308" s="1" t="str">
        <f>TEXT(GC_17[[#This Row],[Date]],"mmm-yy")</f>
        <v>Aug-24</v>
      </c>
      <c r="H308" s="1">
        <f>DAY(EOMONTH(GC_17[[#This Row],[Month Year]],0))</f>
        <v>31</v>
      </c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">
        <f>SUM(GC_17[[#This Row],[Blk1]:[Blk12]])</f>
        <v>0</v>
      </c>
      <c r="X308" s="112"/>
      <c r="Y308" s="112" t="s">
        <v>125</v>
      </c>
    </row>
    <row r="309" spans="1:25" x14ac:dyDescent="0.35">
      <c r="A309" s="112">
        <v>307</v>
      </c>
      <c r="B309" s="110">
        <f t="shared" si="4"/>
        <v>45506</v>
      </c>
      <c r="C309" s="122">
        <f>YEAR(GC_17[[#This Row],[Date]])+IF(MONTH(GC_17[[#This Row],[Date]])&gt;=4,1,0)</f>
        <v>2025</v>
      </c>
      <c r="D309" s="109">
        <f>YEAR(GC_17[[#This Row],[Date]])</f>
        <v>2024</v>
      </c>
      <c r="E309" s="108" t="s">
        <v>124</v>
      </c>
      <c r="F309" s="108" t="s">
        <v>124</v>
      </c>
      <c r="G309" s="1" t="str">
        <f>TEXT(GC_17[[#This Row],[Date]],"mmm-yy")</f>
        <v>Aug-24</v>
      </c>
      <c r="H309" s="1">
        <f>DAY(EOMONTH(GC_17[[#This Row],[Month Year]],0))</f>
        <v>31</v>
      </c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">
        <f>SUM(GC_17[[#This Row],[Blk1]:[Blk12]])</f>
        <v>0</v>
      </c>
      <c r="X309" s="112"/>
      <c r="Y309" s="112" t="s">
        <v>125</v>
      </c>
    </row>
    <row r="310" spans="1:25" x14ac:dyDescent="0.35">
      <c r="A310" s="112">
        <v>308</v>
      </c>
      <c r="B310" s="110">
        <f t="shared" si="4"/>
        <v>45507</v>
      </c>
      <c r="C310" s="122">
        <f>YEAR(GC_17[[#This Row],[Date]])+IF(MONTH(GC_17[[#This Row],[Date]])&gt;=4,1,0)</f>
        <v>2025</v>
      </c>
      <c r="D310" s="109">
        <f>YEAR(GC_17[[#This Row],[Date]])</f>
        <v>2024</v>
      </c>
      <c r="E310" s="108" t="s">
        <v>124</v>
      </c>
      <c r="F310" s="108" t="s">
        <v>124</v>
      </c>
      <c r="G310" s="1" t="str">
        <f>TEXT(GC_17[[#This Row],[Date]],"mmm-yy")</f>
        <v>Aug-24</v>
      </c>
      <c r="H310" s="1">
        <f>DAY(EOMONTH(GC_17[[#This Row],[Month Year]],0))</f>
        <v>31</v>
      </c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">
        <f>SUM(GC_17[[#This Row],[Blk1]:[Blk12]])</f>
        <v>0</v>
      </c>
      <c r="X310" s="112"/>
      <c r="Y310" s="112" t="s">
        <v>125</v>
      </c>
    </row>
    <row r="311" spans="1:25" x14ac:dyDescent="0.35">
      <c r="A311" s="112">
        <v>309</v>
      </c>
      <c r="B311" s="110">
        <f t="shared" si="4"/>
        <v>45508</v>
      </c>
      <c r="C311" s="122">
        <f>YEAR(GC_17[[#This Row],[Date]])+IF(MONTH(GC_17[[#This Row],[Date]])&gt;=4,1,0)</f>
        <v>2025</v>
      </c>
      <c r="D311" s="109">
        <f>YEAR(GC_17[[#This Row],[Date]])</f>
        <v>2024</v>
      </c>
      <c r="E311" s="108" t="s">
        <v>124</v>
      </c>
      <c r="F311" s="108" t="s">
        <v>124</v>
      </c>
      <c r="G311" s="1" t="str">
        <f>TEXT(GC_17[[#This Row],[Date]],"mmm-yy")</f>
        <v>Aug-24</v>
      </c>
      <c r="H311" s="1">
        <f>DAY(EOMONTH(GC_17[[#This Row],[Month Year]],0))</f>
        <v>31</v>
      </c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">
        <f>SUM(GC_17[[#This Row],[Blk1]:[Blk12]])</f>
        <v>0</v>
      </c>
      <c r="X311" s="112"/>
      <c r="Y311" s="112" t="s">
        <v>125</v>
      </c>
    </row>
    <row r="312" spans="1:25" x14ac:dyDescent="0.35">
      <c r="A312" s="112">
        <v>310</v>
      </c>
      <c r="B312" s="110">
        <f t="shared" si="4"/>
        <v>45509</v>
      </c>
      <c r="C312" s="122">
        <f>YEAR(GC_17[[#This Row],[Date]])+IF(MONTH(GC_17[[#This Row],[Date]])&gt;=4,1,0)</f>
        <v>2025</v>
      </c>
      <c r="D312" s="109">
        <f>YEAR(GC_17[[#This Row],[Date]])</f>
        <v>2024</v>
      </c>
      <c r="E312" s="108" t="s">
        <v>124</v>
      </c>
      <c r="F312" s="108" t="s">
        <v>124</v>
      </c>
      <c r="G312" s="1" t="str">
        <f>TEXT(GC_17[[#This Row],[Date]],"mmm-yy")</f>
        <v>Aug-24</v>
      </c>
      <c r="H312" s="1">
        <f>DAY(EOMONTH(GC_17[[#This Row],[Month Year]],0))</f>
        <v>31</v>
      </c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">
        <f>SUM(GC_17[[#This Row],[Blk1]:[Blk12]])</f>
        <v>0</v>
      </c>
      <c r="X312" s="112"/>
      <c r="Y312" s="112" t="s">
        <v>125</v>
      </c>
    </row>
    <row r="313" spans="1:25" x14ac:dyDescent="0.35">
      <c r="A313" s="112">
        <v>311</v>
      </c>
      <c r="B313" s="110">
        <f t="shared" si="4"/>
        <v>45510</v>
      </c>
      <c r="C313" s="122">
        <f>YEAR(GC_17[[#This Row],[Date]])+IF(MONTH(GC_17[[#This Row],[Date]])&gt;=4,1,0)</f>
        <v>2025</v>
      </c>
      <c r="D313" s="109">
        <f>YEAR(GC_17[[#This Row],[Date]])</f>
        <v>2024</v>
      </c>
      <c r="E313" s="108" t="s">
        <v>124</v>
      </c>
      <c r="F313" s="108" t="s">
        <v>124</v>
      </c>
      <c r="G313" s="1" t="str">
        <f>TEXT(GC_17[[#This Row],[Date]],"mmm-yy")</f>
        <v>Aug-24</v>
      </c>
      <c r="H313" s="1">
        <f>DAY(EOMONTH(GC_17[[#This Row],[Month Year]],0))</f>
        <v>31</v>
      </c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">
        <f>SUM(GC_17[[#This Row],[Blk1]:[Blk12]])</f>
        <v>0</v>
      </c>
      <c r="X313" s="112"/>
      <c r="Y313" s="112" t="s">
        <v>125</v>
      </c>
    </row>
    <row r="314" spans="1:25" x14ac:dyDescent="0.35">
      <c r="A314" s="112">
        <v>312</v>
      </c>
      <c r="B314" s="110">
        <f t="shared" si="4"/>
        <v>45511</v>
      </c>
      <c r="C314" s="122">
        <f>YEAR(GC_17[[#This Row],[Date]])+IF(MONTH(GC_17[[#This Row],[Date]])&gt;=4,1,0)</f>
        <v>2025</v>
      </c>
      <c r="D314" s="109">
        <f>YEAR(GC_17[[#This Row],[Date]])</f>
        <v>2024</v>
      </c>
      <c r="E314" s="108" t="s">
        <v>124</v>
      </c>
      <c r="F314" s="108" t="s">
        <v>124</v>
      </c>
      <c r="G314" s="1" t="str">
        <f>TEXT(GC_17[[#This Row],[Date]],"mmm-yy")</f>
        <v>Aug-24</v>
      </c>
      <c r="H314" s="1">
        <f>DAY(EOMONTH(GC_17[[#This Row],[Month Year]],0))</f>
        <v>31</v>
      </c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">
        <f>SUM(GC_17[[#This Row],[Blk1]:[Blk12]])</f>
        <v>0</v>
      </c>
      <c r="X314" s="112"/>
      <c r="Y314" s="112" t="s">
        <v>125</v>
      </c>
    </row>
    <row r="315" spans="1:25" x14ac:dyDescent="0.35">
      <c r="A315" s="112">
        <v>313</v>
      </c>
      <c r="B315" s="110">
        <f t="shared" si="4"/>
        <v>45512</v>
      </c>
      <c r="C315" s="122">
        <f>YEAR(GC_17[[#This Row],[Date]])+IF(MONTH(GC_17[[#This Row],[Date]])&gt;=4,1,0)</f>
        <v>2025</v>
      </c>
      <c r="D315" s="109">
        <f>YEAR(GC_17[[#This Row],[Date]])</f>
        <v>2024</v>
      </c>
      <c r="E315" s="108" t="s">
        <v>124</v>
      </c>
      <c r="F315" s="108" t="s">
        <v>124</v>
      </c>
      <c r="G315" s="1" t="str">
        <f>TEXT(GC_17[[#This Row],[Date]],"mmm-yy")</f>
        <v>Aug-24</v>
      </c>
      <c r="H315" s="1">
        <f>DAY(EOMONTH(GC_17[[#This Row],[Month Year]],0))</f>
        <v>31</v>
      </c>
      <c r="I315" s="112">
        <v>2</v>
      </c>
      <c r="J315" s="112">
        <v>23</v>
      </c>
      <c r="K315" s="112"/>
      <c r="L315" s="112"/>
      <c r="M315" s="112"/>
      <c r="N315" s="112"/>
      <c r="O315" s="112"/>
      <c r="P315" s="112"/>
      <c r="Q315" s="112"/>
      <c r="R315" s="112"/>
      <c r="S315" s="112"/>
      <c r="T315" s="112">
        <v>70</v>
      </c>
      <c r="U315" s="112"/>
      <c r="V315" s="112">
        <v>28</v>
      </c>
      <c r="W315" s="1">
        <f>SUM(GC_17[[#This Row],[Blk1]:[Blk12]])</f>
        <v>98</v>
      </c>
      <c r="X315" s="112" t="s">
        <v>122</v>
      </c>
      <c r="Y315" s="112"/>
    </row>
    <row r="316" spans="1:25" x14ac:dyDescent="0.35">
      <c r="A316" s="112">
        <v>314</v>
      </c>
      <c r="B316" s="110">
        <f t="shared" si="4"/>
        <v>45513</v>
      </c>
      <c r="C316" s="122">
        <f>YEAR(GC_17[[#This Row],[Date]])+IF(MONTH(GC_17[[#This Row],[Date]])&gt;=4,1,0)</f>
        <v>2025</v>
      </c>
      <c r="D316" s="109">
        <f>YEAR(GC_17[[#This Row],[Date]])</f>
        <v>2024</v>
      </c>
      <c r="E316" s="108" t="s">
        <v>124</v>
      </c>
      <c r="F316" s="108" t="s">
        <v>124</v>
      </c>
      <c r="G316" s="1" t="str">
        <f>TEXT(GC_17[[#This Row],[Date]],"mmm-yy")</f>
        <v>Aug-24</v>
      </c>
      <c r="H316" s="1">
        <f>DAY(EOMONTH(GC_17[[#This Row],[Month Year]],0))</f>
        <v>31</v>
      </c>
      <c r="I316" s="112">
        <v>2</v>
      </c>
      <c r="J316" s="112">
        <v>18</v>
      </c>
      <c r="K316" s="112"/>
      <c r="L316" s="112"/>
      <c r="M316" s="112"/>
      <c r="N316" s="112"/>
      <c r="O316" s="112"/>
      <c r="P316" s="112"/>
      <c r="Q316" s="112"/>
      <c r="R316" s="112"/>
      <c r="S316" s="112"/>
      <c r="T316" s="112">
        <v>40</v>
      </c>
      <c r="U316" s="112"/>
      <c r="V316" s="112">
        <v>32</v>
      </c>
      <c r="W316" s="1">
        <f>SUM(GC_17[[#This Row],[Blk1]:[Blk12]])</f>
        <v>72</v>
      </c>
      <c r="X316" s="112" t="s">
        <v>122</v>
      </c>
      <c r="Y316" s="112"/>
    </row>
    <row r="317" spans="1:25" x14ac:dyDescent="0.35">
      <c r="A317" s="112">
        <v>315</v>
      </c>
      <c r="B317" s="110">
        <f t="shared" si="4"/>
        <v>45514</v>
      </c>
      <c r="C317" s="122">
        <f>YEAR(GC_17[[#This Row],[Date]])+IF(MONTH(GC_17[[#This Row],[Date]])&gt;=4,1,0)</f>
        <v>2025</v>
      </c>
      <c r="D317" s="109">
        <f>YEAR(GC_17[[#This Row],[Date]])</f>
        <v>2024</v>
      </c>
      <c r="E317" s="108" t="s">
        <v>124</v>
      </c>
      <c r="F317" s="108" t="s">
        <v>124</v>
      </c>
      <c r="G317" s="1" t="str">
        <f>TEXT(GC_17[[#This Row],[Date]],"mmm-yy")</f>
        <v>Aug-24</v>
      </c>
      <c r="H317" s="1">
        <f>DAY(EOMONTH(GC_17[[#This Row],[Month Year]],0))</f>
        <v>31</v>
      </c>
      <c r="I317" s="112">
        <v>2</v>
      </c>
      <c r="J317" s="112">
        <v>18</v>
      </c>
      <c r="K317" s="112"/>
      <c r="L317" s="112"/>
      <c r="M317" s="112"/>
      <c r="N317" s="112"/>
      <c r="O317" s="112"/>
      <c r="P317" s="112"/>
      <c r="Q317" s="112"/>
      <c r="R317" s="112"/>
      <c r="S317" s="112"/>
      <c r="T317" s="112">
        <v>67</v>
      </c>
      <c r="U317" s="112"/>
      <c r="V317" s="112">
        <v>56</v>
      </c>
      <c r="W317" s="1">
        <f>SUM(GC_17[[#This Row],[Blk1]:[Blk12]])</f>
        <v>123</v>
      </c>
      <c r="X317" s="112" t="s">
        <v>122</v>
      </c>
      <c r="Y317" s="112"/>
    </row>
    <row r="318" spans="1:25" x14ac:dyDescent="0.35">
      <c r="A318" s="112">
        <v>316</v>
      </c>
      <c r="B318" s="110">
        <f t="shared" si="4"/>
        <v>45515</v>
      </c>
      <c r="C318" s="122">
        <f>YEAR(GC_17[[#This Row],[Date]])+IF(MONTH(GC_17[[#This Row],[Date]])&gt;=4,1,0)</f>
        <v>2025</v>
      </c>
      <c r="D318" s="109">
        <f>YEAR(GC_17[[#This Row],[Date]])</f>
        <v>2024</v>
      </c>
      <c r="E318" s="108" t="s">
        <v>124</v>
      </c>
      <c r="F318" s="108" t="s">
        <v>124</v>
      </c>
      <c r="G318" s="1" t="str">
        <f>TEXT(GC_17[[#This Row],[Date]],"mmm-yy")</f>
        <v>Aug-24</v>
      </c>
      <c r="H318" s="1">
        <f>DAY(EOMONTH(GC_17[[#This Row],[Month Year]],0))</f>
        <v>31</v>
      </c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">
        <f>SUM(GC_17[[#This Row],[Blk1]:[Blk12]])</f>
        <v>0</v>
      </c>
      <c r="X318" s="112"/>
      <c r="Y318" s="112" t="s">
        <v>123</v>
      </c>
    </row>
    <row r="319" spans="1:25" x14ac:dyDescent="0.35">
      <c r="A319" s="112">
        <v>317</v>
      </c>
      <c r="B319" s="110">
        <f t="shared" si="4"/>
        <v>45516</v>
      </c>
      <c r="C319" s="122">
        <f>YEAR(GC_17[[#This Row],[Date]])+IF(MONTH(GC_17[[#This Row],[Date]])&gt;=4,1,0)</f>
        <v>2025</v>
      </c>
      <c r="D319" s="109">
        <f>YEAR(GC_17[[#This Row],[Date]])</f>
        <v>2024</v>
      </c>
      <c r="E319" s="108" t="s">
        <v>124</v>
      </c>
      <c r="F319" s="108" t="s">
        <v>124</v>
      </c>
      <c r="G319" s="1" t="str">
        <f>TEXT(GC_17[[#This Row],[Date]],"mmm-yy")</f>
        <v>Aug-24</v>
      </c>
      <c r="H319" s="1">
        <f>DAY(EOMONTH(GC_17[[#This Row],[Month Year]],0))</f>
        <v>31</v>
      </c>
      <c r="I319" s="112">
        <v>2</v>
      </c>
      <c r="J319" s="112">
        <v>15</v>
      </c>
      <c r="K319" s="112"/>
      <c r="L319" s="112"/>
      <c r="M319" s="112"/>
      <c r="N319" s="112"/>
      <c r="O319" s="112"/>
      <c r="P319" s="112"/>
      <c r="Q319" s="112"/>
      <c r="R319" s="112"/>
      <c r="S319" s="112"/>
      <c r="T319" s="112">
        <v>64</v>
      </c>
      <c r="U319" s="112"/>
      <c r="V319" s="112">
        <v>16</v>
      </c>
      <c r="W319" s="1">
        <f>SUM(GC_17[[#This Row],[Blk1]:[Blk12]])</f>
        <v>80</v>
      </c>
      <c r="X319" s="112" t="s">
        <v>122</v>
      </c>
      <c r="Y319" s="112"/>
    </row>
    <row r="320" spans="1:25" x14ac:dyDescent="0.35">
      <c r="A320" s="112">
        <v>318</v>
      </c>
      <c r="B320" s="110">
        <f t="shared" si="4"/>
        <v>45517</v>
      </c>
      <c r="C320" s="122">
        <f>YEAR(GC_17[[#This Row],[Date]])+IF(MONTH(GC_17[[#This Row],[Date]])&gt;=4,1,0)</f>
        <v>2025</v>
      </c>
      <c r="D320" s="109">
        <f>YEAR(GC_17[[#This Row],[Date]])</f>
        <v>2024</v>
      </c>
      <c r="E320" s="108" t="s">
        <v>124</v>
      </c>
      <c r="F320" s="108" t="s">
        <v>124</v>
      </c>
      <c r="G320" s="1" t="str">
        <f>TEXT(GC_17[[#This Row],[Date]],"mmm-yy")</f>
        <v>Aug-24</v>
      </c>
      <c r="H320" s="1">
        <f>DAY(EOMONTH(GC_17[[#This Row],[Month Year]],0))</f>
        <v>31</v>
      </c>
      <c r="I320" s="112">
        <v>2</v>
      </c>
      <c r="J320" s="112">
        <v>18</v>
      </c>
      <c r="K320" s="112"/>
      <c r="L320" s="112"/>
      <c r="M320" s="112"/>
      <c r="N320" s="112"/>
      <c r="O320" s="112"/>
      <c r="P320" s="112"/>
      <c r="Q320" s="112"/>
      <c r="R320" s="112"/>
      <c r="S320" s="112"/>
      <c r="T320" s="112">
        <v>60</v>
      </c>
      <c r="U320" s="112"/>
      <c r="V320" s="112">
        <v>16</v>
      </c>
      <c r="W320" s="1">
        <f>SUM(GC_17[[#This Row],[Blk1]:[Blk12]])</f>
        <v>76</v>
      </c>
      <c r="X320" s="112" t="s">
        <v>122</v>
      </c>
      <c r="Y320" s="112"/>
    </row>
    <row r="321" spans="1:25" x14ac:dyDescent="0.35">
      <c r="A321" s="112">
        <v>319</v>
      </c>
      <c r="B321" s="110">
        <f t="shared" si="4"/>
        <v>45518</v>
      </c>
      <c r="C321" s="122">
        <f>YEAR(GC_17[[#This Row],[Date]])+IF(MONTH(GC_17[[#This Row],[Date]])&gt;=4,1,0)</f>
        <v>2025</v>
      </c>
      <c r="D321" s="109">
        <f>YEAR(GC_17[[#This Row],[Date]])</f>
        <v>2024</v>
      </c>
      <c r="E321" s="108" t="s">
        <v>124</v>
      </c>
      <c r="F321" s="108" t="s">
        <v>124</v>
      </c>
      <c r="G321" s="1" t="str">
        <f>TEXT(GC_17[[#This Row],[Date]],"mmm-yy")</f>
        <v>Aug-24</v>
      </c>
      <c r="H321" s="1">
        <f>DAY(EOMONTH(GC_17[[#This Row],[Month Year]],0))</f>
        <v>31</v>
      </c>
      <c r="I321" s="112">
        <v>2</v>
      </c>
      <c r="J321" s="112">
        <v>15</v>
      </c>
      <c r="K321" s="112"/>
      <c r="L321" s="112"/>
      <c r="M321" s="112"/>
      <c r="N321" s="112"/>
      <c r="O321" s="112"/>
      <c r="P321" s="112"/>
      <c r="Q321" s="112">
        <v>38</v>
      </c>
      <c r="R321" s="112"/>
      <c r="S321" s="112"/>
      <c r="T321" s="112">
        <v>2</v>
      </c>
      <c r="U321" s="112">
        <v>19</v>
      </c>
      <c r="V321" s="112">
        <v>6</v>
      </c>
      <c r="W321" s="1">
        <f>SUM(GC_17[[#This Row],[Blk1]:[Blk12]])</f>
        <v>65</v>
      </c>
      <c r="X321" s="112" t="s">
        <v>122</v>
      </c>
      <c r="Y321" s="112"/>
    </row>
    <row r="322" spans="1:25" x14ac:dyDescent="0.35">
      <c r="A322" s="112">
        <v>320</v>
      </c>
      <c r="B322" s="110">
        <f t="shared" si="4"/>
        <v>45519</v>
      </c>
      <c r="C322" s="122">
        <f>YEAR(GC_17[[#This Row],[Date]])+IF(MONTH(GC_17[[#This Row],[Date]])&gt;=4,1,0)</f>
        <v>2025</v>
      </c>
      <c r="D322" s="109">
        <f>YEAR(GC_17[[#This Row],[Date]])</f>
        <v>2024</v>
      </c>
      <c r="E322" s="108" t="s">
        <v>124</v>
      </c>
      <c r="F322" s="108" t="s">
        <v>124</v>
      </c>
      <c r="G322" s="1" t="str">
        <f>TEXT(GC_17[[#This Row],[Date]],"mmm-yy")</f>
        <v>Aug-24</v>
      </c>
      <c r="H322" s="1">
        <f>DAY(EOMONTH(GC_17[[#This Row],[Month Year]],0))</f>
        <v>31</v>
      </c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">
        <f>SUM(GC_17[[#This Row],[Blk1]:[Blk12]])</f>
        <v>0</v>
      </c>
      <c r="X322" s="112"/>
      <c r="Y322" s="112" t="s">
        <v>130</v>
      </c>
    </row>
    <row r="323" spans="1:25" x14ac:dyDescent="0.35">
      <c r="A323" s="112">
        <v>321</v>
      </c>
      <c r="B323" s="110">
        <f t="shared" si="4"/>
        <v>45520</v>
      </c>
      <c r="C323" s="122">
        <f>YEAR(GC_17[[#This Row],[Date]])+IF(MONTH(GC_17[[#This Row],[Date]])&gt;=4,1,0)</f>
        <v>2025</v>
      </c>
      <c r="D323" s="109">
        <f>YEAR(GC_17[[#This Row],[Date]])</f>
        <v>2024</v>
      </c>
      <c r="E323" s="108" t="s">
        <v>124</v>
      </c>
      <c r="F323" s="108" t="s">
        <v>124</v>
      </c>
      <c r="G323" s="1" t="str">
        <f>TEXT(GC_17[[#This Row],[Date]],"mmm-yy")</f>
        <v>Aug-24</v>
      </c>
      <c r="H323" s="1">
        <f>DAY(EOMONTH(GC_17[[#This Row],[Month Year]],0))</f>
        <v>31</v>
      </c>
      <c r="I323" s="112">
        <v>2</v>
      </c>
      <c r="J323" s="112">
        <v>14</v>
      </c>
      <c r="K323" s="112"/>
      <c r="L323" s="112"/>
      <c r="M323" s="112"/>
      <c r="N323" s="112"/>
      <c r="O323" s="112"/>
      <c r="P323" s="112"/>
      <c r="Q323" s="112">
        <v>54</v>
      </c>
      <c r="R323" s="112"/>
      <c r="S323" s="112"/>
      <c r="T323" s="112"/>
      <c r="U323" s="112">
        <v>16</v>
      </c>
      <c r="V323" s="112"/>
      <c r="W323" s="1">
        <f>SUM(GC_17[[#This Row],[Blk1]:[Blk12]])</f>
        <v>70</v>
      </c>
      <c r="X323" s="112" t="s">
        <v>122</v>
      </c>
      <c r="Y323" s="112"/>
    </row>
    <row r="324" spans="1:25" x14ac:dyDescent="0.35">
      <c r="A324" s="112">
        <v>322</v>
      </c>
      <c r="B324" s="110">
        <f t="shared" si="4"/>
        <v>45521</v>
      </c>
      <c r="C324" s="122">
        <f>YEAR(GC_17[[#This Row],[Date]])+IF(MONTH(GC_17[[#This Row],[Date]])&gt;=4,1,0)</f>
        <v>2025</v>
      </c>
      <c r="D324" s="109">
        <f>YEAR(GC_17[[#This Row],[Date]])</f>
        <v>2024</v>
      </c>
      <c r="E324" s="108" t="s">
        <v>124</v>
      </c>
      <c r="F324" s="108" t="s">
        <v>124</v>
      </c>
      <c r="G324" s="1" t="str">
        <f>TEXT(GC_17[[#This Row],[Date]],"mmm-yy")</f>
        <v>Aug-24</v>
      </c>
      <c r="H324" s="1">
        <f>DAY(EOMONTH(GC_17[[#This Row],[Month Year]],0))</f>
        <v>31</v>
      </c>
      <c r="I324" s="112">
        <v>2</v>
      </c>
      <c r="J324" s="112">
        <v>13</v>
      </c>
      <c r="K324" s="112"/>
      <c r="L324" s="112"/>
      <c r="M324" s="112"/>
      <c r="N324" s="112"/>
      <c r="O324" s="112"/>
      <c r="P324" s="112"/>
      <c r="Q324" s="112">
        <v>62</v>
      </c>
      <c r="R324" s="112"/>
      <c r="S324" s="112"/>
      <c r="T324" s="112"/>
      <c r="U324" s="112">
        <v>36</v>
      </c>
      <c r="V324" s="112"/>
      <c r="W324" s="1">
        <f>SUM(GC_17[[#This Row],[Blk1]:[Blk12]])</f>
        <v>98</v>
      </c>
      <c r="X324" s="112" t="s">
        <v>122</v>
      </c>
      <c r="Y324" s="112"/>
    </row>
    <row r="325" spans="1:25" x14ac:dyDescent="0.35">
      <c r="A325" s="112">
        <v>323</v>
      </c>
      <c r="B325" s="110">
        <f t="shared" ref="B325:B388" si="5">B324+1</f>
        <v>45522</v>
      </c>
      <c r="C325" s="122">
        <f>YEAR(GC_17[[#This Row],[Date]])+IF(MONTH(GC_17[[#This Row],[Date]])&gt;=4,1,0)</f>
        <v>2025</v>
      </c>
      <c r="D325" s="109">
        <f>YEAR(GC_17[[#This Row],[Date]])</f>
        <v>2024</v>
      </c>
      <c r="E325" s="108" t="s">
        <v>124</v>
      </c>
      <c r="F325" s="108" t="s">
        <v>124</v>
      </c>
      <c r="G325" s="1" t="str">
        <f>TEXT(GC_17[[#This Row],[Date]],"mmm-yy")</f>
        <v>Aug-24</v>
      </c>
      <c r="H325" s="1">
        <f>DAY(EOMONTH(GC_17[[#This Row],[Month Year]],0))</f>
        <v>31</v>
      </c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">
        <f>SUM(GC_17[[#This Row],[Blk1]:[Blk12]])</f>
        <v>0</v>
      </c>
      <c r="X325" s="112"/>
      <c r="Y325" s="112" t="s">
        <v>123</v>
      </c>
    </row>
    <row r="326" spans="1:25" x14ac:dyDescent="0.35">
      <c r="A326" s="112">
        <v>324</v>
      </c>
      <c r="B326" s="110">
        <f t="shared" si="5"/>
        <v>45523</v>
      </c>
      <c r="C326" s="122">
        <f>YEAR(GC_17[[#This Row],[Date]])+IF(MONTH(GC_17[[#This Row],[Date]])&gt;=4,1,0)</f>
        <v>2025</v>
      </c>
      <c r="D326" s="109">
        <f>YEAR(GC_17[[#This Row],[Date]])</f>
        <v>2024</v>
      </c>
      <c r="E326" s="108" t="s">
        <v>124</v>
      </c>
      <c r="F326" s="108" t="s">
        <v>124</v>
      </c>
      <c r="G326" s="1" t="str">
        <f>TEXT(GC_17[[#This Row],[Date]],"mmm-yy")</f>
        <v>Aug-24</v>
      </c>
      <c r="H326" s="1">
        <f>DAY(EOMONTH(GC_17[[#This Row],[Month Year]],0))</f>
        <v>31</v>
      </c>
      <c r="I326" s="112">
        <v>2</v>
      </c>
      <c r="J326" s="112">
        <v>15</v>
      </c>
      <c r="K326" s="112"/>
      <c r="L326" s="112"/>
      <c r="M326" s="112"/>
      <c r="N326" s="112"/>
      <c r="O326" s="112"/>
      <c r="P326" s="112"/>
      <c r="Q326" s="112">
        <v>50</v>
      </c>
      <c r="R326" s="112"/>
      <c r="S326" s="112"/>
      <c r="T326" s="112"/>
      <c r="U326" s="112"/>
      <c r="V326" s="112"/>
      <c r="W326" s="1">
        <f>SUM(GC_17[[#This Row],[Blk1]:[Blk12]])</f>
        <v>50</v>
      </c>
      <c r="X326" s="112" t="s">
        <v>122</v>
      </c>
      <c r="Y326" s="112"/>
    </row>
    <row r="327" spans="1:25" x14ac:dyDescent="0.35">
      <c r="A327" s="112">
        <v>325</v>
      </c>
      <c r="B327" s="110">
        <f t="shared" si="5"/>
        <v>45524</v>
      </c>
      <c r="C327" s="122">
        <f>YEAR(GC_17[[#This Row],[Date]])+IF(MONTH(GC_17[[#This Row],[Date]])&gt;=4,1,0)</f>
        <v>2025</v>
      </c>
      <c r="D327" s="109">
        <f>YEAR(GC_17[[#This Row],[Date]])</f>
        <v>2024</v>
      </c>
      <c r="E327" s="108" t="s">
        <v>124</v>
      </c>
      <c r="F327" s="108" t="s">
        <v>124</v>
      </c>
      <c r="G327" s="1" t="str">
        <f>TEXT(GC_17[[#This Row],[Date]],"mmm-yy")</f>
        <v>Aug-24</v>
      </c>
      <c r="H327" s="1">
        <f>DAY(EOMONTH(GC_17[[#This Row],[Month Year]],0))</f>
        <v>31</v>
      </c>
      <c r="I327" s="112">
        <v>2</v>
      </c>
      <c r="J327" s="112">
        <v>18</v>
      </c>
      <c r="K327" s="112"/>
      <c r="L327" s="112"/>
      <c r="M327" s="112"/>
      <c r="N327" s="112"/>
      <c r="O327" s="112"/>
      <c r="P327" s="112"/>
      <c r="Q327" s="112">
        <v>100</v>
      </c>
      <c r="R327" s="112"/>
      <c r="S327" s="112"/>
      <c r="T327" s="112"/>
      <c r="U327" s="112">
        <v>34</v>
      </c>
      <c r="V327" s="112"/>
      <c r="W327" s="1">
        <f>SUM(GC_17[[#This Row],[Blk1]:[Blk12]])</f>
        <v>134</v>
      </c>
      <c r="X327" s="112" t="s">
        <v>122</v>
      </c>
      <c r="Y327" s="112"/>
    </row>
    <row r="328" spans="1:25" x14ac:dyDescent="0.35">
      <c r="A328" s="112">
        <v>326</v>
      </c>
      <c r="B328" s="110">
        <f t="shared" si="5"/>
        <v>45525</v>
      </c>
      <c r="C328" s="122">
        <f>YEAR(GC_17[[#This Row],[Date]])+IF(MONTH(GC_17[[#This Row],[Date]])&gt;=4,1,0)</f>
        <v>2025</v>
      </c>
      <c r="D328" s="109">
        <f>YEAR(GC_17[[#This Row],[Date]])</f>
        <v>2024</v>
      </c>
      <c r="E328" s="108" t="s">
        <v>124</v>
      </c>
      <c r="F328" s="108" t="s">
        <v>124</v>
      </c>
      <c r="G328" s="1" t="str">
        <f>TEXT(GC_17[[#This Row],[Date]],"mmm-yy")</f>
        <v>Aug-24</v>
      </c>
      <c r="H328" s="1">
        <f>DAY(EOMONTH(GC_17[[#This Row],[Month Year]],0))</f>
        <v>31</v>
      </c>
      <c r="I328" s="112">
        <v>2</v>
      </c>
      <c r="J328" s="112">
        <v>16</v>
      </c>
      <c r="K328" s="112"/>
      <c r="L328" s="112"/>
      <c r="M328" s="112"/>
      <c r="N328" s="112"/>
      <c r="O328" s="112"/>
      <c r="P328" s="112">
        <v>60</v>
      </c>
      <c r="Q328" s="112"/>
      <c r="R328" s="112"/>
      <c r="S328" s="112"/>
      <c r="T328" s="112"/>
      <c r="U328" s="112">
        <v>40</v>
      </c>
      <c r="V328" s="112"/>
      <c r="W328" s="1">
        <f>SUM(GC_17[[#This Row],[Blk1]:[Blk12]])</f>
        <v>100</v>
      </c>
      <c r="X328" s="112" t="s">
        <v>122</v>
      </c>
      <c r="Y328" s="112"/>
    </row>
    <row r="329" spans="1:25" x14ac:dyDescent="0.35">
      <c r="A329" s="112">
        <v>327</v>
      </c>
      <c r="B329" s="110">
        <f t="shared" si="5"/>
        <v>45526</v>
      </c>
      <c r="C329" s="122">
        <f>YEAR(GC_17[[#This Row],[Date]])+IF(MONTH(GC_17[[#This Row],[Date]])&gt;=4,1,0)</f>
        <v>2025</v>
      </c>
      <c r="D329" s="109">
        <f>YEAR(GC_17[[#This Row],[Date]])</f>
        <v>2024</v>
      </c>
      <c r="E329" s="108" t="s">
        <v>124</v>
      </c>
      <c r="F329" s="108" t="s">
        <v>124</v>
      </c>
      <c r="G329" s="1" t="str">
        <f>TEXT(GC_17[[#This Row],[Date]],"mmm-yy")</f>
        <v>Aug-24</v>
      </c>
      <c r="H329" s="1">
        <f>DAY(EOMONTH(GC_17[[#This Row],[Month Year]],0))</f>
        <v>31</v>
      </c>
      <c r="I329" s="112">
        <v>2</v>
      </c>
      <c r="J329" s="112">
        <v>15</v>
      </c>
      <c r="K329" s="112"/>
      <c r="L329" s="112"/>
      <c r="M329" s="112"/>
      <c r="N329" s="112"/>
      <c r="O329" s="112"/>
      <c r="P329" s="112">
        <v>27</v>
      </c>
      <c r="Q329" s="112">
        <v>24</v>
      </c>
      <c r="R329" s="112"/>
      <c r="S329" s="112"/>
      <c r="T329" s="112"/>
      <c r="U329" s="112">
        <v>22</v>
      </c>
      <c r="V329" s="112"/>
      <c r="W329" s="1">
        <f>SUM(GC_17[[#This Row],[Blk1]:[Blk12]])</f>
        <v>73</v>
      </c>
      <c r="X329" s="112" t="s">
        <v>122</v>
      </c>
      <c r="Y329" s="112"/>
    </row>
    <row r="330" spans="1:25" x14ac:dyDescent="0.35">
      <c r="A330" s="112">
        <v>328</v>
      </c>
      <c r="B330" s="110">
        <f t="shared" si="5"/>
        <v>45527</v>
      </c>
      <c r="C330" s="122">
        <f>YEAR(GC_17[[#This Row],[Date]])+IF(MONTH(GC_17[[#This Row],[Date]])&gt;=4,1,0)</f>
        <v>2025</v>
      </c>
      <c r="D330" s="109">
        <f>YEAR(GC_17[[#This Row],[Date]])</f>
        <v>2024</v>
      </c>
      <c r="E330" s="108" t="s">
        <v>124</v>
      </c>
      <c r="F330" s="108" t="s">
        <v>124</v>
      </c>
      <c r="G330" s="1" t="str">
        <f>TEXT(GC_17[[#This Row],[Date]],"mmm-yy")</f>
        <v>Aug-24</v>
      </c>
      <c r="H330" s="1">
        <f>DAY(EOMONTH(GC_17[[#This Row],[Month Year]],0))</f>
        <v>31</v>
      </c>
      <c r="I330" s="112">
        <v>2</v>
      </c>
      <c r="J330" s="112">
        <v>10</v>
      </c>
      <c r="K330" s="112"/>
      <c r="L330" s="112"/>
      <c r="M330" s="112"/>
      <c r="N330" s="112"/>
      <c r="O330" s="112"/>
      <c r="P330" s="112"/>
      <c r="Q330" s="112"/>
      <c r="R330" s="112"/>
      <c r="S330" s="112">
        <v>56</v>
      </c>
      <c r="T330" s="112"/>
      <c r="U330" s="112"/>
      <c r="V330" s="112"/>
      <c r="W330" s="1">
        <f>SUM(GC_17[[#This Row],[Blk1]:[Blk12]])</f>
        <v>56</v>
      </c>
      <c r="X330" s="112" t="s">
        <v>122</v>
      </c>
      <c r="Y330" s="112"/>
    </row>
    <row r="331" spans="1:25" x14ac:dyDescent="0.35">
      <c r="A331" s="112">
        <v>329</v>
      </c>
      <c r="B331" s="110">
        <f t="shared" si="5"/>
        <v>45528</v>
      </c>
      <c r="C331" s="122">
        <f>YEAR(GC_17[[#This Row],[Date]])+IF(MONTH(GC_17[[#This Row],[Date]])&gt;=4,1,0)</f>
        <v>2025</v>
      </c>
      <c r="D331" s="109">
        <f>YEAR(GC_17[[#This Row],[Date]])</f>
        <v>2024</v>
      </c>
      <c r="E331" s="108" t="s">
        <v>124</v>
      </c>
      <c r="F331" s="108" t="s">
        <v>124</v>
      </c>
      <c r="G331" s="1" t="str">
        <f>TEXT(GC_17[[#This Row],[Date]],"mmm-yy")</f>
        <v>Aug-24</v>
      </c>
      <c r="H331" s="1">
        <f>DAY(EOMONTH(GC_17[[#This Row],[Month Year]],0))</f>
        <v>31</v>
      </c>
      <c r="I331" s="112">
        <v>2</v>
      </c>
      <c r="J331" s="112">
        <v>13</v>
      </c>
      <c r="K331" s="112"/>
      <c r="L331" s="112"/>
      <c r="M331" s="112"/>
      <c r="N331" s="112"/>
      <c r="O331" s="112"/>
      <c r="P331" s="112"/>
      <c r="Q331" s="112"/>
      <c r="R331" s="112"/>
      <c r="S331" s="112">
        <v>51</v>
      </c>
      <c r="T331" s="112"/>
      <c r="U331" s="112">
        <v>27</v>
      </c>
      <c r="V331" s="112"/>
      <c r="W331" s="1">
        <f>SUM(GC_17[[#This Row],[Blk1]:[Blk12]])</f>
        <v>78</v>
      </c>
      <c r="X331" s="112" t="s">
        <v>122</v>
      </c>
      <c r="Y331" s="112"/>
    </row>
    <row r="332" spans="1:25" x14ac:dyDescent="0.35">
      <c r="A332" s="112">
        <v>330</v>
      </c>
      <c r="B332" s="110">
        <f t="shared" si="5"/>
        <v>45529</v>
      </c>
      <c r="C332" s="122">
        <f>YEAR(GC_17[[#This Row],[Date]])+IF(MONTH(GC_17[[#This Row],[Date]])&gt;=4,1,0)</f>
        <v>2025</v>
      </c>
      <c r="D332" s="109">
        <f>YEAR(GC_17[[#This Row],[Date]])</f>
        <v>2024</v>
      </c>
      <c r="E332" s="108" t="s">
        <v>124</v>
      </c>
      <c r="F332" s="108" t="s">
        <v>124</v>
      </c>
      <c r="G332" s="1" t="str">
        <f>TEXT(GC_17[[#This Row],[Date]],"mmm-yy")</f>
        <v>Aug-24</v>
      </c>
      <c r="H332" s="1">
        <f>DAY(EOMONTH(GC_17[[#This Row],[Month Year]],0))</f>
        <v>31</v>
      </c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">
        <f>SUM(GC_17[[#This Row],[Blk1]:[Blk12]])</f>
        <v>0</v>
      </c>
      <c r="X332" s="112"/>
      <c r="Y332" s="112" t="s">
        <v>123</v>
      </c>
    </row>
    <row r="333" spans="1:25" x14ac:dyDescent="0.35">
      <c r="A333" s="112">
        <v>331</v>
      </c>
      <c r="B333" s="110">
        <f t="shared" si="5"/>
        <v>45530</v>
      </c>
      <c r="C333" s="122">
        <f>YEAR(GC_17[[#This Row],[Date]])+IF(MONTH(GC_17[[#This Row],[Date]])&gt;=4,1,0)</f>
        <v>2025</v>
      </c>
      <c r="D333" s="109">
        <f>YEAR(GC_17[[#This Row],[Date]])</f>
        <v>2024</v>
      </c>
      <c r="E333" s="108" t="s">
        <v>124</v>
      </c>
      <c r="F333" s="108" t="s">
        <v>124</v>
      </c>
      <c r="G333" s="1" t="str">
        <f>TEXT(GC_17[[#This Row],[Date]],"mmm-yy")</f>
        <v>Aug-24</v>
      </c>
      <c r="H333" s="1">
        <f>DAY(EOMONTH(GC_17[[#This Row],[Month Year]],0))</f>
        <v>31</v>
      </c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">
        <f>SUM(GC_17[[#This Row],[Blk1]:[Blk12]])</f>
        <v>0</v>
      </c>
      <c r="X333" s="112"/>
      <c r="Y333" s="112" t="s">
        <v>130</v>
      </c>
    </row>
    <row r="334" spans="1:25" x14ac:dyDescent="0.35">
      <c r="A334" s="112">
        <v>332</v>
      </c>
      <c r="B334" s="110">
        <f t="shared" si="5"/>
        <v>45531</v>
      </c>
      <c r="C334" s="122">
        <f>YEAR(GC_17[[#This Row],[Date]])+IF(MONTH(GC_17[[#This Row],[Date]])&gt;=4,1,0)</f>
        <v>2025</v>
      </c>
      <c r="D334" s="109">
        <f>YEAR(GC_17[[#This Row],[Date]])</f>
        <v>2024</v>
      </c>
      <c r="E334" s="108" t="s">
        <v>124</v>
      </c>
      <c r="F334" s="108" t="s">
        <v>124</v>
      </c>
      <c r="G334" s="1" t="str">
        <f>TEXT(GC_17[[#This Row],[Date]],"mmm-yy")</f>
        <v>Aug-24</v>
      </c>
      <c r="H334" s="1">
        <f>DAY(EOMONTH(GC_17[[#This Row],[Month Year]],0))</f>
        <v>31</v>
      </c>
      <c r="I334" s="112">
        <v>2</v>
      </c>
      <c r="J334" s="112">
        <v>5</v>
      </c>
      <c r="K334" s="112"/>
      <c r="L334" s="112"/>
      <c r="M334" s="112"/>
      <c r="N334" s="112"/>
      <c r="O334" s="112"/>
      <c r="P334" s="112"/>
      <c r="Q334" s="112"/>
      <c r="R334" s="112"/>
      <c r="S334" s="112">
        <v>23</v>
      </c>
      <c r="T334" s="112"/>
      <c r="U334" s="112">
        <v>18</v>
      </c>
      <c r="V334" s="112"/>
      <c r="W334" s="1">
        <f>SUM(GC_17[[#This Row],[Blk1]:[Blk12]])</f>
        <v>41</v>
      </c>
      <c r="X334" s="112" t="s">
        <v>122</v>
      </c>
      <c r="Y334" s="112"/>
    </row>
    <row r="335" spans="1:25" x14ac:dyDescent="0.35">
      <c r="A335" s="112">
        <v>333</v>
      </c>
      <c r="B335" s="110">
        <f t="shared" si="5"/>
        <v>45532</v>
      </c>
      <c r="C335" s="122">
        <f>YEAR(GC_17[[#This Row],[Date]])+IF(MONTH(GC_17[[#This Row],[Date]])&gt;=4,1,0)</f>
        <v>2025</v>
      </c>
      <c r="D335" s="109">
        <f>YEAR(GC_17[[#This Row],[Date]])</f>
        <v>2024</v>
      </c>
      <c r="E335" s="108" t="s">
        <v>124</v>
      </c>
      <c r="F335" s="108" t="s">
        <v>124</v>
      </c>
      <c r="G335" s="1" t="str">
        <f>TEXT(GC_17[[#This Row],[Date]],"mmm-yy")</f>
        <v>Aug-24</v>
      </c>
      <c r="H335" s="1">
        <f>DAY(EOMONTH(GC_17[[#This Row],[Month Year]],0))</f>
        <v>31</v>
      </c>
      <c r="I335" s="112">
        <v>2</v>
      </c>
      <c r="J335" s="112">
        <v>14</v>
      </c>
      <c r="K335" s="112"/>
      <c r="L335" s="112"/>
      <c r="M335" s="112"/>
      <c r="N335" s="112"/>
      <c r="O335" s="112"/>
      <c r="P335" s="112"/>
      <c r="Q335" s="112"/>
      <c r="R335" s="112">
        <v>30</v>
      </c>
      <c r="S335" s="112">
        <v>40</v>
      </c>
      <c r="T335" s="112"/>
      <c r="U335" s="112"/>
      <c r="V335" s="112"/>
      <c r="W335" s="1">
        <f>SUM(GC_17[[#This Row],[Blk1]:[Blk12]])</f>
        <v>70</v>
      </c>
      <c r="X335" s="112" t="s">
        <v>122</v>
      </c>
      <c r="Y335" s="112"/>
    </row>
    <row r="336" spans="1:25" x14ac:dyDescent="0.35">
      <c r="A336" s="112">
        <v>334</v>
      </c>
      <c r="B336" s="110">
        <f t="shared" si="5"/>
        <v>45533</v>
      </c>
      <c r="C336" s="122">
        <f>YEAR(GC_17[[#This Row],[Date]])+IF(MONTH(GC_17[[#This Row],[Date]])&gt;=4,1,0)</f>
        <v>2025</v>
      </c>
      <c r="D336" s="109">
        <f>YEAR(GC_17[[#This Row],[Date]])</f>
        <v>2024</v>
      </c>
      <c r="E336" s="108" t="s">
        <v>124</v>
      </c>
      <c r="F336" s="108" t="s">
        <v>124</v>
      </c>
      <c r="G336" s="1" t="str">
        <f>TEXT(GC_17[[#This Row],[Date]],"mmm-yy")</f>
        <v>Aug-24</v>
      </c>
      <c r="H336" s="1">
        <f>DAY(EOMONTH(GC_17[[#This Row],[Month Year]],0))</f>
        <v>31</v>
      </c>
      <c r="I336" s="112">
        <v>2</v>
      </c>
      <c r="J336" s="112">
        <v>12</v>
      </c>
      <c r="K336" s="112"/>
      <c r="L336" s="112"/>
      <c r="M336" s="112"/>
      <c r="N336" s="112">
        <v>57</v>
      </c>
      <c r="O336" s="112"/>
      <c r="P336" s="112"/>
      <c r="Q336" s="112"/>
      <c r="R336" s="112">
        <v>20</v>
      </c>
      <c r="S336" s="112">
        <v>2</v>
      </c>
      <c r="T336" s="112"/>
      <c r="U336" s="112"/>
      <c r="V336" s="112"/>
      <c r="W336" s="1">
        <f>SUM(GC_17[[#This Row],[Blk1]:[Blk12]])</f>
        <v>79</v>
      </c>
      <c r="X336" s="112" t="s">
        <v>122</v>
      </c>
      <c r="Y336" s="112"/>
    </row>
    <row r="337" spans="1:25" x14ac:dyDescent="0.35">
      <c r="A337" s="112">
        <v>335</v>
      </c>
      <c r="B337" s="110">
        <f t="shared" si="5"/>
        <v>45534</v>
      </c>
      <c r="C337" s="122">
        <f>YEAR(GC_17[[#This Row],[Date]])+IF(MONTH(GC_17[[#This Row],[Date]])&gt;=4,1,0)</f>
        <v>2025</v>
      </c>
      <c r="D337" s="109">
        <f>YEAR(GC_17[[#This Row],[Date]])</f>
        <v>2024</v>
      </c>
      <c r="E337" s="108" t="s">
        <v>124</v>
      </c>
      <c r="F337" s="108" t="s">
        <v>124</v>
      </c>
      <c r="G337" s="1" t="str">
        <f>TEXT(GC_17[[#This Row],[Date]],"mmm-yy")</f>
        <v>Aug-24</v>
      </c>
      <c r="H337" s="1">
        <f>DAY(EOMONTH(GC_17[[#This Row],[Month Year]],0))</f>
        <v>31</v>
      </c>
      <c r="I337" s="112">
        <v>2</v>
      </c>
      <c r="J337" s="112">
        <v>9</v>
      </c>
      <c r="K337" s="112"/>
      <c r="L337" s="112"/>
      <c r="M337" s="112"/>
      <c r="N337" s="112">
        <v>40</v>
      </c>
      <c r="O337" s="112"/>
      <c r="P337" s="112"/>
      <c r="Q337" s="112"/>
      <c r="R337" s="112">
        <v>20</v>
      </c>
      <c r="S337" s="112"/>
      <c r="T337" s="112"/>
      <c r="U337" s="112"/>
      <c r="V337" s="112"/>
      <c r="W337" s="1">
        <f>SUM(GC_17[[#This Row],[Blk1]:[Blk12]])</f>
        <v>60</v>
      </c>
      <c r="X337" s="112" t="s">
        <v>122</v>
      </c>
      <c r="Y337" s="112"/>
    </row>
    <row r="338" spans="1:25" x14ac:dyDescent="0.35">
      <c r="A338" s="112">
        <v>336</v>
      </c>
      <c r="B338" s="110">
        <f t="shared" si="5"/>
        <v>45535</v>
      </c>
      <c r="C338" s="122">
        <f>YEAR(GC_17[[#This Row],[Date]])+IF(MONTH(GC_17[[#This Row],[Date]])&gt;=4,1,0)</f>
        <v>2025</v>
      </c>
      <c r="D338" s="109">
        <f>YEAR(GC_17[[#This Row],[Date]])</f>
        <v>2024</v>
      </c>
      <c r="E338" s="108" t="s">
        <v>124</v>
      </c>
      <c r="F338" s="108" t="s">
        <v>124</v>
      </c>
      <c r="G338" s="1" t="str">
        <f>TEXT(GC_17[[#This Row],[Date]],"mmm-yy")</f>
        <v>Aug-24</v>
      </c>
      <c r="H338" s="1">
        <f>DAY(EOMONTH(GC_17[[#This Row],[Month Year]],0))</f>
        <v>31</v>
      </c>
      <c r="I338" s="112">
        <v>2</v>
      </c>
      <c r="J338" s="112">
        <v>2</v>
      </c>
      <c r="K338" s="112"/>
      <c r="L338" s="112"/>
      <c r="M338" s="112"/>
      <c r="N338" s="112"/>
      <c r="O338" s="112"/>
      <c r="P338" s="112"/>
      <c r="Q338" s="112"/>
      <c r="R338" s="112">
        <v>25</v>
      </c>
      <c r="S338" s="112"/>
      <c r="T338" s="112"/>
      <c r="U338" s="112"/>
      <c r="V338" s="112"/>
      <c r="W338" s="1">
        <f>SUM(GC_17[[#This Row],[Blk1]:[Blk12]])</f>
        <v>25</v>
      </c>
      <c r="X338" s="112" t="s">
        <v>122</v>
      </c>
      <c r="Y338" s="112"/>
    </row>
    <row r="339" spans="1:25" x14ac:dyDescent="0.35">
      <c r="A339" s="112">
        <v>337</v>
      </c>
      <c r="B339" s="110">
        <f t="shared" si="5"/>
        <v>45536</v>
      </c>
      <c r="C339" s="122">
        <f>YEAR(GC_17[[#This Row],[Date]])+IF(MONTH(GC_17[[#This Row],[Date]])&gt;=4,1,0)</f>
        <v>2025</v>
      </c>
      <c r="D339" s="109">
        <f>YEAR(GC_17[[#This Row],[Date]])</f>
        <v>2024</v>
      </c>
      <c r="E339" s="108" t="s">
        <v>124</v>
      </c>
      <c r="F339" s="108" t="s">
        <v>124</v>
      </c>
      <c r="G339" s="1" t="str">
        <f>TEXT(GC_17[[#This Row],[Date]],"mmm-yy")</f>
        <v>Sep-24</v>
      </c>
      <c r="H339" s="1">
        <f>DAY(EOMONTH(GC_17[[#This Row],[Month Year]],0))</f>
        <v>30</v>
      </c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">
        <f>SUM(GC_17[[#This Row],[Blk1]:[Blk12]])</f>
        <v>0</v>
      </c>
      <c r="X339" s="112"/>
      <c r="Y339" s="112" t="s">
        <v>123</v>
      </c>
    </row>
    <row r="340" spans="1:25" x14ac:dyDescent="0.35">
      <c r="A340" s="112">
        <v>338</v>
      </c>
      <c r="B340" s="110">
        <f t="shared" si="5"/>
        <v>45537</v>
      </c>
      <c r="C340" s="122">
        <f>YEAR(GC_17[[#This Row],[Date]])+IF(MONTH(GC_17[[#This Row],[Date]])&gt;=4,1,0)</f>
        <v>2025</v>
      </c>
      <c r="D340" s="109">
        <f>YEAR(GC_17[[#This Row],[Date]])</f>
        <v>2024</v>
      </c>
      <c r="E340" s="108" t="s">
        <v>124</v>
      </c>
      <c r="F340" s="108" t="s">
        <v>124</v>
      </c>
      <c r="G340" s="1" t="str">
        <f>TEXT(GC_17[[#This Row],[Date]],"mmm-yy")</f>
        <v>Sep-24</v>
      </c>
      <c r="H340" s="1">
        <f>DAY(EOMONTH(GC_17[[#This Row],[Month Year]],0))</f>
        <v>30</v>
      </c>
      <c r="I340" s="112">
        <v>2</v>
      </c>
      <c r="J340" s="112">
        <v>6</v>
      </c>
      <c r="K340" s="112"/>
      <c r="L340" s="112"/>
      <c r="M340" s="112"/>
      <c r="N340" s="112">
        <v>42</v>
      </c>
      <c r="O340" s="112"/>
      <c r="P340" s="112"/>
      <c r="Q340" s="112"/>
      <c r="R340" s="112"/>
      <c r="S340" s="112"/>
      <c r="T340" s="112"/>
      <c r="U340" s="112"/>
      <c r="V340" s="112"/>
      <c r="W340" s="1">
        <f>SUM(GC_17[[#This Row],[Blk1]:[Blk12]])</f>
        <v>42</v>
      </c>
      <c r="X340" s="112" t="s">
        <v>122</v>
      </c>
      <c r="Y340" s="112"/>
    </row>
    <row r="341" spans="1:25" x14ac:dyDescent="0.35">
      <c r="A341" s="112">
        <v>339</v>
      </c>
      <c r="B341" s="110">
        <f t="shared" si="5"/>
        <v>45538</v>
      </c>
      <c r="C341" s="122">
        <f>YEAR(GC_17[[#This Row],[Date]])+IF(MONTH(GC_17[[#This Row],[Date]])&gt;=4,1,0)</f>
        <v>2025</v>
      </c>
      <c r="D341" s="109">
        <f>YEAR(GC_17[[#This Row],[Date]])</f>
        <v>2024</v>
      </c>
      <c r="E341" s="108" t="s">
        <v>124</v>
      </c>
      <c r="F341" s="108" t="s">
        <v>124</v>
      </c>
      <c r="G341" s="1" t="str">
        <f>TEXT(GC_17[[#This Row],[Date]],"mmm-yy")</f>
        <v>Sep-24</v>
      </c>
      <c r="H341" s="1">
        <f>DAY(EOMONTH(GC_17[[#This Row],[Month Year]],0))</f>
        <v>30</v>
      </c>
      <c r="I341" s="112">
        <v>2</v>
      </c>
      <c r="J341" s="112">
        <v>6</v>
      </c>
      <c r="K341" s="112"/>
      <c r="L341" s="112"/>
      <c r="M341" s="112"/>
      <c r="N341" s="112">
        <v>34</v>
      </c>
      <c r="O341" s="112"/>
      <c r="P341" s="112"/>
      <c r="Q341" s="112"/>
      <c r="R341" s="112"/>
      <c r="S341" s="112"/>
      <c r="T341" s="112"/>
      <c r="U341" s="112"/>
      <c r="V341" s="112"/>
      <c r="W341" s="1">
        <f>SUM(GC_17[[#This Row],[Blk1]:[Blk12]])</f>
        <v>34</v>
      </c>
      <c r="X341" s="112" t="s">
        <v>122</v>
      </c>
      <c r="Y341" s="112"/>
    </row>
    <row r="342" spans="1:25" x14ac:dyDescent="0.35">
      <c r="A342" s="112">
        <v>340</v>
      </c>
      <c r="B342" s="110">
        <f t="shared" si="5"/>
        <v>45539</v>
      </c>
      <c r="C342" s="122">
        <f>YEAR(GC_17[[#This Row],[Date]])+IF(MONTH(GC_17[[#This Row],[Date]])&gt;=4,1,0)</f>
        <v>2025</v>
      </c>
      <c r="D342" s="109">
        <f>YEAR(GC_17[[#This Row],[Date]])</f>
        <v>2024</v>
      </c>
      <c r="E342" s="108" t="s">
        <v>124</v>
      </c>
      <c r="F342" s="108" t="s">
        <v>124</v>
      </c>
      <c r="G342" s="1" t="str">
        <f>TEXT(GC_17[[#This Row],[Date]],"mmm-yy")</f>
        <v>Sep-24</v>
      </c>
      <c r="H342" s="1">
        <f>DAY(EOMONTH(GC_17[[#This Row],[Month Year]],0))</f>
        <v>30</v>
      </c>
      <c r="I342" s="112">
        <v>2</v>
      </c>
      <c r="J342" s="112">
        <v>10</v>
      </c>
      <c r="K342" s="112">
        <v>16</v>
      </c>
      <c r="L342" s="112"/>
      <c r="M342" s="112"/>
      <c r="N342" s="112">
        <v>34</v>
      </c>
      <c r="O342" s="112"/>
      <c r="P342" s="112"/>
      <c r="Q342" s="112"/>
      <c r="R342" s="112">
        <v>26</v>
      </c>
      <c r="S342" s="112"/>
      <c r="T342" s="112"/>
      <c r="U342" s="112"/>
      <c r="V342" s="112"/>
      <c r="W342" s="1">
        <f>SUM(GC_17[[#This Row],[Blk1]:[Blk12]])</f>
        <v>76</v>
      </c>
      <c r="X342" s="112" t="s">
        <v>122</v>
      </c>
      <c r="Y342" s="112"/>
    </row>
    <row r="343" spans="1:25" x14ac:dyDescent="0.35">
      <c r="A343" s="112">
        <v>341</v>
      </c>
      <c r="B343" s="110">
        <f t="shared" si="5"/>
        <v>45540</v>
      </c>
      <c r="C343" s="122">
        <f>YEAR(GC_17[[#This Row],[Date]])+IF(MONTH(GC_17[[#This Row],[Date]])&gt;=4,1,0)</f>
        <v>2025</v>
      </c>
      <c r="D343" s="109">
        <f>YEAR(GC_17[[#This Row],[Date]])</f>
        <v>2024</v>
      </c>
      <c r="E343" s="108" t="s">
        <v>124</v>
      </c>
      <c r="F343" s="108" t="s">
        <v>124</v>
      </c>
      <c r="G343" s="1" t="str">
        <f>TEXT(GC_17[[#This Row],[Date]],"mmm-yy")</f>
        <v>Sep-24</v>
      </c>
      <c r="H343" s="1">
        <f>DAY(EOMONTH(GC_17[[#This Row],[Month Year]],0))</f>
        <v>30</v>
      </c>
      <c r="I343" s="112">
        <v>2</v>
      </c>
      <c r="J343" s="112">
        <v>8</v>
      </c>
      <c r="K343" s="112"/>
      <c r="L343" s="112"/>
      <c r="M343" s="112"/>
      <c r="N343" s="112">
        <v>10</v>
      </c>
      <c r="O343" s="112"/>
      <c r="P343" s="112"/>
      <c r="Q343" s="112"/>
      <c r="R343" s="112"/>
      <c r="S343" s="112"/>
      <c r="T343" s="112"/>
      <c r="U343" s="112"/>
      <c r="V343" s="112"/>
      <c r="W343" s="1">
        <f>SUM(GC_17[[#This Row],[Blk1]:[Blk12]])</f>
        <v>10</v>
      </c>
      <c r="X343" s="112" t="s">
        <v>122</v>
      </c>
      <c r="Y343" s="112" t="s">
        <v>131</v>
      </c>
    </row>
    <row r="344" spans="1:25" x14ac:dyDescent="0.35">
      <c r="A344" s="112">
        <v>342</v>
      </c>
      <c r="B344" s="110">
        <f t="shared" si="5"/>
        <v>45541</v>
      </c>
      <c r="C344" s="122">
        <f>YEAR(GC_17[[#This Row],[Date]])+IF(MONTH(GC_17[[#This Row],[Date]])&gt;=4,1,0)</f>
        <v>2025</v>
      </c>
      <c r="D344" s="109">
        <f>YEAR(GC_17[[#This Row],[Date]])</f>
        <v>2024</v>
      </c>
      <c r="E344" s="108" t="s">
        <v>124</v>
      </c>
      <c r="F344" s="108" t="s">
        <v>124</v>
      </c>
      <c r="G344" s="1" t="str">
        <f>TEXT(GC_17[[#This Row],[Date]],"mmm-yy")</f>
        <v>Sep-24</v>
      </c>
      <c r="H344" s="1">
        <f>DAY(EOMONTH(GC_17[[#This Row],[Month Year]],0))</f>
        <v>30</v>
      </c>
      <c r="I344" s="112">
        <v>2</v>
      </c>
      <c r="J344" s="112">
        <v>8</v>
      </c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">
        <f>SUM(GC_17[[#This Row],[Blk1]:[Blk12]])</f>
        <v>0</v>
      </c>
      <c r="X344" s="112" t="s">
        <v>122</v>
      </c>
      <c r="Y344" s="112" t="s">
        <v>132</v>
      </c>
    </row>
    <row r="345" spans="1:25" x14ac:dyDescent="0.35">
      <c r="A345" s="112">
        <v>343</v>
      </c>
      <c r="B345" s="110">
        <f t="shared" si="5"/>
        <v>45542</v>
      </c>
      <c r="C345" s="122">
        <f>YEAR(GC_17[[#This Row],[Date]])+IF(MONTH(GC_17[[#This Row],[Date]])&gt;=4,1,0)</f>
        <v>2025</v>
      </c>
      <c r="D345" s="109">
        <f>YEAR(GC_17[[#This Row],[Date]])</f>
        <v>2024</v>
      </c>
      <c r="E345" s="108" t="s">
        <v>124</v>
      </c>
      <c r="F345" s="108" t="s">
        <v>124</v>
      </c>
      <c r="G345" s="1" t="str">
        <f>TEXT(GC_17[[#This Row],[Date]],"mmm-yy")</f>
        <v>Sep-24</v>
      </c>
      <c r="H345" s="1">
        <f>DAY(EOMONTH(GC_17[[#This Row],[Month Year]],0))</f>
        <v>30</v>
      </c>
      <c r="I345" s="112">
        <v>2</v>
      </c>
      <c r="J345" s="112">
        <v>6</v>
      </c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">
        <f>SUM(GC_17[[#This Row],[Blk1]:[Blk12]])</f>
        <v>0</v>
      </c>
      <c r="X345" s="112" t="s">
        <v>122</v>
      </c>
      <c r="Y345" s="112" t="s">
        <v>132</v>
      </c>
    </row>
    <row r="346" spans="1:25" x14ac:dyDescent="0.35">
      <c r="A346" s="112">
        <v>344</v>
      </c>
      <c r="B346" s="110">
        <f t="shared" si="5"/>
        <v>45543</v>
      </c>
      <c r="C346" s="122">
        <f>YEAR(GC_17[[#This Row],[Date]])+IF(MONTH(GC_17[[#This Row],[Date]])&gt;=4,1,0)</f>
        <v>2025</v>
      </c>
      <c r="D346" s="109">
        <f>YEAR(GC_17[[#This Row],[Date]])</f>
        <v>2024</v>
      </c>
      <c r="E346" s="108" t="s">
        <v>124</v>
      </c>
      <c r="F346" s="108" t="s">
        <v>124</v>
      </c>
      <c r="G346" s="1" t="str">
        <f>TEXT(GC_17[[#This Row],[Date]],"mmm-yy")</f>
        <v>Sep-24</v>
      </c>
      <c r="H346" s="1">
        <f>DAY(EOMONTH(GC_17[[#This Row],[Month Year]],0))</f>
        <v>30</v>
      </c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">
        <f>SUM(GC_17[[#This Row],[Blk1]:[Blk12]])</f>
        <v>0</v>
      </c>
      <c r="X346" s="112"/>
      <c r="Y346" s="112" t="s">
        <v>123</v>
      </c>
    </row>
    <row r="347" spans="1:25" x14ac:dyDescent="0.35">
      <c r="A347" s="112">
        <v>345</v>
      </c>
      <c r="B347" s="110">
        <f t="shared" si="5"/>
        <v>45544</v>
      </c>
      <c r="C347" s="122">
        <f>YEAR(GC_17[[#This Row],[Date]])+IF(MONTH(GC_17[[#This Row],[Date]])&gt;=4,1,0)</f>
        <v>2025</v>
      </c>
      <c r="D347" s="109">
        <f>YEAR(GC_17[[#This Row],[Date]])</f>
        <v>2024</v>
      </c>
      <c r="E347" s="108" t="s">
        <v>124</v>
      </c>
      <c r="F347" s="108" t="s">
        <v>124</v>
      </c>
      <c r="G347" s="1" t="str">
        <f>TEXT(GC_17[[#This Row],[Date]],"mmm-yy")</f>
        <v>Sep-24</v>
      </c>
      <c r="H347" s="1">
        <f>DAY(EOMONTH(GC_17[[#This Row],[Month Year]],0))</f>
        <v>30</v>
      </c>
      <c r="I347" s="112">
        <v>2</v>
      </c>
      <c r="J347" s="112">
        <v>9</v>
      </c>
      <c r="K347" s="112"/>
      <c r="L347" s="112">
        <v>48</v>
      </c>
      <c r="M347" s="112"/>
      <c r="N347" s="112"/>
      <c r="O347" s="112"/>
      <c r="P347" s="112"/>
      <c r="Q347" s="112"/>
      <c r="R347" s="112">
        <v>20</v>
      </c>
      <c r="S347" s="112"/>
      <c r="T347" s="112"/>
      <c r="U347" s="112"/>
      <c r="V347" s="112"/>
      <c r="W347" s="1">
        <f>SUM(GC_17[[#This Row],[Blk1]:[Blk12]])</f>
        <v>68</v>
      </c>
      <c r="X347" s="112" t="s">
        <v>122</v>
      </c>
      <c r="Y347" s="112"/>
    </row>
    <row r="348" spans="1:25" x14ac:dyDescent="0.35">
      <c r="A348" s="112">
        <v>346</v>
      </c>
      <c r="B348" s="110">
        <f t="shared" si="5"/>
        <v>45545</v>
      </c>
      <c r="C348" s="122">
        <f>YEAR(GC_17[[#This Row],[Date]])+IF(MONTH(GC_17[[#This Row],[Date]])&gt;=4,1,0)</f>
        <v>2025</v>
      </c>
      <c r="D348" s="109">
        <f>YEAR(GC_17[[#This Row],[Date]])</f>
        <v>2024</v>
      </c>
      <c r="E348" s="108" t="s">
        <v>124</v>
      </c>
      <c r="F348" s="108" t="s">
        <v>124</v>
      </c>
      <c r="G348" s="1" t="str">
        <f>TEXT(GC_17[[#This Row],[Date]],"mmm-yy")</f>
        <v>Sep-24</v>
      </c>
      <c r="H348" s="1">
        <f>DAY(EOMONTH(GC_17[[#This Row],[Month Year]],0))</f>
        <v>30</v>
      </c>
      <c r="I348" s="112">
        <v>2</v>
      </c>
      <c r="J348" s="112">
        <v>9</v>
      </c>
      <c r="K348" s="112"/>
      <c r="L348" s="112">
        <v>46</v>
      </c>
      <c r="M348" s="112"/>
      <c r="N348" s="112"/>
      <c r="O348" s="112"/>
      <c r="P348" s="112"/>
      <c r="Q348" s="112"/>
      <c r="R348" s="112">
        <v>20</v>
      </c>
      <c r="S348" s="112"/>
      <c r="T348" s="112"/>
      <c r="U348" s="112"/>
      <c r="V348" s="112"/>
      <c r="W348" s="1">
        <f>SUM(GC_17[[#This Row],[Blk1]:[Blk12]])</f>
        <v>66</v>
      </c>
      <c r="X348" s="112" t="s">
        <v>122</v>
      </c>
      <c r="Y348" s="112"/>
    </row>
    <row r="349" spans="1:25" x14ac:dyDescent="0.35">
      <c r="A349" s="112">
        <v>347</v>
      </c>
      <c r="B349" s="110">
        <f t="shared" si="5"/>
        <v>45546</v>
      </c>
      <c r="C349" s="122">
        <f>YEAR(GC_17[[#This Row],[Date]])+IF(MONTH(GC_17[[#This Row],[Date]])&gt;=4,1,0)</f>
        <v>2025</v>
      </c>
      <c r="D349" s="109">
        <f>YEAR(GC_17[[#This Row],[Date]])</f>
        <v>2024</v>
      </c>
      <c r="E349" s="108" t="s">
        <v>124</v>
      </c>
      <c r="F349" s="108" t="s">
        <v>124</v>
      </c>
      <c r="G349" s="1" t="str">
        <f>TEXT(GC_17[[#This Row],[Date]],"mmm-yy")</f>
        <v>Sep-24</v>
      </c>
      <c r="H349" s="1">
        <f>DAY(EOMONTH(GC_17[[#This Row],[Month Year]],0))</f>
        <v>30</v>
      </c>
      <c r="I349" s="112">
        <v>2</v>
      </c>
      <c r="J349" s="112">
        <v>6</v>
      </c>
      <c r="K349" s="112"/>
      <c r="L349" s="112">
        <v>40</v>
      </c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">
        <f>SUM(GC_17[[#This Row],[Blk1]:[Blk12]])</f>
        <v>40</v>
      </c>
      <c r="X349" s="112" t="s">
        <v>122</v>
      </c>
      <c r="Y349" s="112"/>
    </row>
    <row r="350" spans="1:25" x14ac:dyDescent="0.35">
      <c r="A350" s="112">
        <v>348</v>
      </c>
      <c r="B350" s="110">
        <f t="shared" si="5"/>
        <v>45547</v>
      </c>
      <c r="C350" s="122">
        <f>YEAR(GC_17[[#This Row],[Date]])+IF(MONTH(GC_17[[#This Row],[Date]])&gt;=4,1,0)</f>
        <v>2025</v>
      </c>
      <c r="D350" s="109">
        <f>YEAR(GC_17[[#This Row],[Date]])</f>
        <v>2024</v>
      </c>
      <c r="E350" s="108" t="s">
        <v>124</v>
      </c>
      <c r="F350" s="108" t="s">
        <v>124</v>
      </c>
      <c r="G350" s="1" t="str">
        <f>TEXT(GC_17[[#This Row],[Date]],"mmm-yy")</f>
        <v>Sep-24</v>
      </c>
      <c r="H350" s="1">
        <f>DAY(EOMONTH(GC_17[[#This Row],[Month Year]],0))</f>
        <v>30</v>
      </c>
      <c r="I350" s="112">
        <v>2</v>
      </c>
      <c r="J350" s="112">
        <v>8</v>
      </c>
      <c r="K350" s="112">
        <v>5</v>
      </c>
      <c r="L350" s="112">
        <v>35</v>
      </c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">
        <f>SUM(GC_17[[#This Row],[Blk1]:[Blk12]])</f>
        <v>40</v>
      </c>
      <c r="X350" s="112" t="s">
        <v>122</v>
      </c>
      <c r="Y350" s="112"/>
    </row>
    <row r="351" spans="1:25" x14ac:dyDescent="0.35">
      <c r="A351" s="112">
        <v>349</v>
      </c>
      <c r="B351" s="110">
        <f t="shared" si="5"/>
        <v>45548</v>
      </c>
      <c r="C351" s="122">
        <f>YEAR(GC_17[[#This Row],[Date]])+IF(MONTH(GC_17[[#This Row],[Date]])&gt;=4,1,0)</f>
        <v>2025</v>
      </c>
      <c r="D351" s="109">
        <f>YEAR(GC_17[[#This Row],[Date]])</f>
        <v>2024</v>
      </c>
      <c r="E351" s="108" t="s">
        <v>124</v>
      </c>
      <c r="F351" s="108" t="s">
        <v>124</v>
      </c>
      <c r="G351" s="1" t="str">
        <f>TEXT(GC_17[[#This Row],[Date]],"mmm-yy")</f>
        <v>Sep-24</v>
      </c>
      <c r="H351" s="1">
        <f>DAY(EOMONTH(GC_17[[#This Row],[Month Year]],0))</f>
        <v>30</v>
      </c>
      <c r="I351" s="112">
        <v>2</v>
      </c>
      <c r="J351" s="112">
        <v>13</v>
      </c>
      <c r="K351" s="112"/>
      <c r="L351" s="112">
        <v>37</v>
      </c>
      <c r="M351" s="112"/>
      <c r="N351" s="112"/>
      <c r="O351" s="112"/>
      <c r="P351" s="112"/>
      <c r="Q351" s="112"/>
      <c r="R351" s="112">
        <v>30</v>
      </c>
      <c r="S351" s="112"/>
      <c r="T351" s="112"/>
      <c r="U351" s="112"/>
      <c r="V351" s="112"/>
      <c r="W351" s="1">
        <f>SUM(GC_17[[#This Row],[Blk1]:[Blk12]])</f>
        <v>67</v>
      </c>
      <c r="X351" s="112" t="s">
        <v>122</v>
      </c>
      <c r="Y351" s="112"/>
    </row>
    <row r="352" spans="1:25" x14ac:dyDescent="0.35">
      <c r="A352" s="112">
        <v>350</v>
      </c>
      <c r="B352" s="110">
        <f t="shared" si="5"/>
        <v>45549</v>
      </c>
      <c r="C352" s="122">
        <f>YEAR(GC_17[[#This Row],[Date]])+IF(MONTH(GC_17[[#This Row],[Date]])&gt;=4,1,0)</f>
        <v>2025</v>
      </c>
      <c r="D352" s="109">
        <f>YEAR(GC_17[[#This Row],[Date]])</f>
        <v>2024</v>
      </c>
      <c r="E352" s="108" t="s">
        <v>124</v>
      </c>
      <c r="F352" s="108" t="s">
        <v>124</v>
      </c>
      <c r="G352" s="1" t="str">
        <f>TEXT(GC_17[[#This Row],[Date]],"mmm-yy")</f>
        <v>Sep-24</v>
      </c>
      <c r="H352" s="1">
        <f>DAY(EOMONTH(GC_17[[#This Row],[Month Year]],0))</f>
        <v>30</v>
      </c>
      <c r="I352" s="112">
        <v>2</v>
      </c>
      <c r="J352" s="112">
        <v>10</v>
      </c>
      <c r="K352" s="112"/>
      <c r="L352" s="112">
        <v>26</v>
      </c>
      <c r="M352" s="112">
        <v>28</v>
      </c>
      <c r="N352" s="112"/>
      <c r="O352" s="112"/>
      <c r="P352" s="112"/>
      <c r="Q352" s="112"/>
      <c r="R352" s="112">
        <v>35</v>
      </c>
      <c r="S352" s="112"/>
      <c r="T352" s="112"/>
      <c r="U352" s="112"/>
      <c r="V352" s="112"/>
      <c r="W352" s="1">
        <f>SUM(GC_17[[#This Row],[Blk1]:[Blk12]])</f>
        <v>89</v>
      </c>
      <c r="X352" s="112" t="s">
        <v>122</v>
      </c>
      <c r="Y352" s="112"/>
    </row>
    <row r="353" spans="1:25" x14ac:dyDescent="0.35">
      <c r="A353" s="112">
        <v>351</v>
      </c>
      <c r="B353" s="110">
        <f t="shared" si="5"/>
        <v>45550</v>
      </c>
      <c r="C353" s="122">
        <f>YEAR(GC_17[[#This Row],[Date]])+IF(MONTH(GC_17[[#This Row],[Date]])&gt;=4,1,0)</f>
        <v>2025</v>
      </c>
      <c r="D353" s="109">
        <f>YEAR(GC_17[[#This Row],[Date]])</f>
        <v>2024</v>
      </c>
      <c r="E353" s="108" t="s">
        <v>124</v>
      </c>
      <c r="F353" s="108" t="s">
        <v>124</v>
      </c>
      <c r="G353" s="1" t="str">
        <f>TEXT(GC_17[[#This Row],[Date]],"mmm-yy")</f>
        <v>Sep-24</v>
      </c>
      <c r="H353" s="1">
        <f>DAY(EOMONTH(GC_17[[#This Row],[Month Year]],0))</f>
        <v>30</v>
      </c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">
        <f>SUM(GC_17[[#This Row],[Blk1]:[Blk12]])</f>
        <v>0</v>
      </c>
      <c r="X353" s="112"/>
      <c r="Y353" s="112" t="s">
        <v>123</v>
      </c>
    </row>
    <row r="354" spans="1:25" x14ac:dyDescent="0.35">
      <c r="A354" s="112">
        <v>352</v>
      </c>
      <c r="B354" s="110">
        <f t="shared" si="5"/>
        <v>45551</v>
      </c>
      <c r="C354" s="122">
        <f>YEAR(GC_17[[#This Row],[Date]])+IF(MONTH(GC_17[[#This Row],[Date]])&gt;=4,1,0)</f>
        <v>2025</v>
      </c>
      <c r="D354" s="109">
        <f>YEAR(GC_17[[#This Row],[Date]])</f>
        <v>2024</v>
      </c>
      <c r="E354" s="108" t="s">
        <v>124</v>
      </c>
      <c r="F354" s="108" t="s">
        <v>124</v>
      </c>
      <c r="G354" s="1" t="str">
        <f>TEXT(GC_17[[#This Row],[Date]],"mmm-yy")</f>
        <v>Sep-24</v>
      </c>
      <c r="H354" s="1">
        <f>DAY(EOMONTH(GC_17[[#This Row],[Month Year]],0))</f>
        <v>30</v>
      </c>
      <c r="I354" s="112">
        <v>2</v>
      </c>
      <c r="J354" s="112">
        <v>12</v>
      </c>
      <c r="K354" s="112"/>
      <c r="L354" s="112">
        <v>30</v>
      </c>
      <c r="M354" s="112">
        <v>27</v>
      </c>
      <c r="N354" s="112"/>
      <c r="O354" s="112"/>
      <c r="P354" s="112"/>
      <c r="Q354" s="112"/>
      <c r="R354" s="112">
        <v>40</v>
      </c>
      <c r="S354" s="112"/>
      <c r="T354" s="112"/>
      <c r="U354" s="112"/>
      <c r="V354" s="112"/>
      <c r="W354" s="1">
        <f>SUM(GC_17[[#This Row],[Blk1]:[Blk12]])</f>
        <v>97</v>
      </c>
      <c r="X354" s="112" t="s">
        <v>122</v>
      </c>
      <c r="Y354" s="112"/>
    </row>
    <row r="355" spans="1:25" x14ac:dyDescent="0.35">
      <c r="A355" s="112">
        <v>353</v>
      </c>
      <c r="B355" s="110">
        <f t="shared" si="5"/>
        <v>45552</v>
      </c>
      <c r="C355" s="122">
        <f>YEAR(GC_17[[#This Row],[Date]])+IF(MONTH(GC_17[[#This Row],[Date]])&gt;=4,1,0)</f>
        <v>2025</v>
      </c>
      <c r="D355" s="109">
        <f>YEAR(GC_17[[#This Row],[Date]])</f>
        <v>2024</v>
      </c>
      <c r="E355" s="108" t="s">
        <v>124</v>
      </c>
      <c r="F355" s="108" t="s">
        <v>124</v>
      </c>
      <c r="G355" s="1" t="str">
        <f>TEXT(GC_17[[#This Row],[Date]],"mmm-yy")</f>
        <v>Sep-24</v>
      </c>
      <c r="H355" s="1">
        <f>DAY(EOMONTH(GC_17[[#This Row],[Month Year]],0))</f>
        <v>30</v>
      </c>
      <c r="I355" s="112"/>
      <c r="J355" s="112"/>
      <c r="K355" s="112"/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  <c r="V355" s="112"/>
      <c r="W355" s="1">
        <f>SUM(GC_17[[#This Row],[Blk1]:[Blk12]])</f>
        <v>0</v>
      </c>
      <c r="X355" s="112"/>
      <c r="Y355" s="112" t="s">
        <v>133</v>
      </c>
    </row>
    <row r="356" spans="1:25" x14ac:dyDescent="0.35">
      <c r="A356" s="112">
        <v>354</v>
      </c>
      <c r="B356" s="110">
        <f t="shared" si="5"/>
        <v>45553</v>
      </c>
      <c r="C356" s="122">
        <f>YEAR(GC_17[[#This Row],[Date]])+IF(MONTH(GC_17[[#This Row],[Date]])&gt;=4,1,0)</f>
        <v>2025</v>
      </c>
      <c r="D356" s="109">
        <f>YEAR(GC_17[[#This Row],[Date]])</f>
        <v>2024</v>
      </c>
      <c r="E356" s="108" t="s">
        <v>124</v>
      </c>
      <c r="F356" s="108" t="s">
        <v>124</v>
      </c>
      <c r="G356" s="1" t="str">
        <f>TEXT(GC_17[[#This Row],[Date]],"mmm-yy")</f>
        <v>Sep-24</v>
      </c>
      <c r="H356" s="1">
        <f>DAY(EOMONTH(GC_17[[#This Row],[Month Year]],0))</f>
        <v>30</v>
      </c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">
        <f>SUM(GC_17[[#This Row],[Blk1]:[Blk12]])</f>
        <v>0</v>
      </c>
      <c r="X356" s="112"/>
      <c r="Y356" s="112" t="s">
        <v>133</v>
      </c>
    </row>
    <row r="357" spans="1:25" x14ac:dyDescent="0.35">
      <c r="A357" s="112">
        <v>355</v>
      </c>
      <c r="B357" s="110">
        <f t="shared" si="5"/>
        <v>45554</v>
      </c>
      <c r="C357" s="122">
        <f>YEAR(GC_17[[#This Row],[Date]])+IF(MONTH(GC_17[[#This Row],[Date]])&gt;=4,1,0)</f>
        <v>2025</v>
      </c>
      <c r="D357" s="109">
        <f>YEAR(GC_17[[#This Row],[Date]])</f>
        <v>2024</v>
      </c>
      <c r="E357" s="108" t="s">
        <v>124</v>
      </c>
      <c r="F357" s="108" t="s">
        <v>124</v>
      </c>
      <c r="G357" s="1" t="str">
        <f>TEXT(GC_17[[#This Row],[Date]],"mmm-yy")</f>
        <v>Sep-24</v>
      </c>
      <c r="H357" s="1">
        <f>DAY(EOMONTH(GC_17[[#This Row],[Month Year]],0))</f>
        <v>30</v>
      </c>
      <c r="I357" s="112">
        <v>2</v>
      </c>
      <c r="J357" s="112">
        <v>14</v>
      </c>
      <c r="K357" s="112"/>
      <c r="L357" s="112"/>
      <c r="M357" s="112"/>
      <c r="N357" s="112"/>
      <c r="O357" s="112"/>
      <c r="P357" s="112">
        <v>45</v>
      </c>
      <c r="Q357" s="112"/>
      <c r="R357" s="112"/>
      <c r="S357" s="112"/>
      <c r="T357" s="112"/>
      <c r="U357" s="112"/>
      <c r="V357" s="112"/>
      <c r="W357" s="1">
        <f>SUM(GC_17[[#This Row],[Blk1]:[Blk12]])</f>
        <v>45</v>
      </c>
      <c r="X357" s="112"/>
      <c r="Y357" s="112" t="s">
        <v>134</v>
      </c>
    </row>
    <row r="358" spans="1:25" x14ac:dyDescent="0.35">
      <c r="A358" s="112">
        <v>356</v>
      </c>
      <c r="B358" s="110">
        <f t="shared" si="5"/>
        <v>45555</v>
      </c>
      <c r="C358" s="122">
        <f>YEAR(GC_17[[#This Row],[Date]])+IF(MONTH(GC_17[[#This Row],[Date]])&gt;=4,1,0)</f>
        <v>2025</v>
      </c>
      <c r="D358" s="109">
        <f>YEAR(GC_17[[#This Row],[Date]])</f>
        <v>2024</v>
      </c>
      <c r="E358" s="108" t="s">
        <v>124</v>
      </c>
      <c r="F358" s="108" t="s">
        <v>124</v>
      </c>
      <c r="G358" s="1" t="str">
        <f>TEXT(GC_17[[#This Row],[Date]],"mmm-yy")</f>
        <v>Sep-24</v>
      </c>
      <c r="H358" s="1">
        <f>DAY(EOMONTH(GC_17[[#This Row],[Month Year]],0))</f>
        <v>30</v>
      </c>
      <c r="I358" s="112">
        <v>2</v>
      </c>
      <c r="J358" s="112">
        <v>10</v>
      </c>
      <c r="K358" s="112"/>
      <c r="L358" s="112"/>
      <c r="M358" s="112"/>
      <c r="N358" s="112"/>
      <c r="O358" s="112">
        <v>40</v>
      </c>
      <c r="P358" s="112"/>
      <c r="Q358" s="112"/>
      <c r="R358" s="112"/>
      <c r="S358" s="112"/>
      <c r="T358" s="112"/>
      <c r="U358" s="112"/>
      <c r="V358" s="112"/>
      <c r="W358" s="1">
        <f>SUM(GC_17[[#This Row],[Blk1]:[Blk12]])</f>
        <v>40</v>
      </c>
      <c r="X358" s="112" t="s">
        <v>122</v>
      </c>
      <c r="Y358" s="112" t="s">
        <v>134</v>
      </c>
    </row>
    <row r="359" spans="1:25" x14ac:dyDescent="0.35">
      <c r="A359" s="112">
        <v>357</v>
      </c>
      <c r="B359" s="110">
        <f t="shared" si="5"/>
        <v>45556</v>
      </c>
      <c r="C359" s="122">
        <f>YEAR(GC_17[[#This Row],[Date]])+IF(MONTH(GC_17[[#This Row],[Date]])&gt;=4,1,0)</f>
        <v>2025</v>
      </c>
      <c r="D359" s="109">
        <f>YEAR(GC_17[[#This Row],[Date]])</f>
        <v>2024</v>
      </c>
      <c r="E359" s="108" t="s">
        <v>124</v>
      </c>
      <c r="F359" s="108" t="s">
        <v>124</v>
      </c>
      <c r="G359" s="1" t="str">
        <f>TEXT(GC_17[[#This Row],[Date]],"mmm-yy")</f>
        <v>Sep-24</v>
      </c>
      <c r="H359" s="1">
        <f>DAY(EOMONTH(GC_17[[#This Row],[Month Year]],0))</f>
        <v>30</v>
      </c>
      <c r="I359" s="112">
        <v>2</v>
      </c>
      <c r="J359" s="112">
        <v>12</v>
      </c>
      <c r="K359" s="112"/>
      <c r="L359" s="112"/>
      <c r="M359" s="112"/>
      <c r="N359" s="112"/>
      <c r="O359" s="112">
        <v>48</v>
      </c>
      <c r="P359" s="112"/>
      <c r="Q359" s="112"/>
      <c r="R359" s="112"/>
      <c r="S359" s="112"/>
      <c r="T359" s="112"/>
      <c r="U359" s="112"/>
      <c r="V359" s="112"/>
      <c r="W359" s="1">
        <f>SUM(GC_17[[#This Row],[Blk1]:[Blk12]])</f>
        <v>48</v>
      </c>
      <c r="X359" s="112" t="s">
        <v>122</v>
      </c>
      <c r="Y359" s="112" t="s">
        <v>134</v>
      </c>
    </row>
    <row r="360" spans="1:25" x14ac:dyDescent="0.35">
      <c r="A360" s="112">
        <v>358</v>
      </c>
      <c r="B360" s="110">
        <f t="shared" si="5"/>
        <v>45557</v>
      </c>
      <c r="C360" s="122">
        <f>YEAR(GC_17[[#This Row],[Date]])+IF(MONTH(GC_17[[#This Row],[Date]])&gt;=4,1,0)</f>
        <v>2025</v>
      </c>
      <c r="D360" s="109">
        <f>YEAR(GC_17[[#This Row],[Date]])</f>
        <v>2024</v>
      </c>
      <c r="E360" s="108" t="s">
        <v>124</v>
      </c>
      <c r="F360" s="108" t="s">
        <v>124</v>
      </c>
      <c r="G360" s="1" t="str">
        <f>TEXT(GC_17[[#This Row],[Date]],"mmm-yy")</f>
        <v>Sep-24</v>
      </c>
      <c r="H360" s="1">
        <f>DAY(EOMONTH(GC_17[[#This Row],[Month Year]],0))</f>
        <v>30</v>
      </c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">
        <f>SUM(GC_17[[#This Row],[Blk1]:[Blk12]])</f>
        <v>0</v>
      </c>
      <c r="X360" s="112"/>
      <c r="Y360" s="112" t="s">
        <v>123</v>
      </c>
    </row>
    <row r="361" spans="1:25" x14ac:dyDescent="0.35">
      <c r="A361" s="112">
        <v>359</v>
      </c>
      <c r="B361" s="110">
        <f t="shared" si="5"/>
        <v>45558</v>
      </c>
      <c r="C361" s="122">
        <f>YEAR(GC_17[[#This Row],[Date]])+IF(MONTH(GC_17[[#This Row],[Date]])&gt;=4,1,0)</f>
        <v>2025</v>
      </c>
      <c r="D361" s="109">
        <f>YEAR(GC_17[[#This Row],[Date]])</f>
        <v>2024</v>
      </c>
      <c r="E361" s="108" t="s">
        <v>124</v>
      </c>
      <c r="F361" s="108" t="s">
        <v>124</v>
      </c>
      <c r="G361" s="1" t="str">
        <f>TEXT(GC_17[[#This Row],[Date]],"mmm-yy")</f>
        <v>Sep-24</v>
      </c>
      <c r="H361" s="1">
        <f>DAY(EOMONTH(GC_17[[#This Row],[Month Year]],0))</f>
        <v>30</v>
      </c>
      <c r="I361" s="112">
        <v>2</v>
      </c>
      <c r="J361" s="112">
        <v>6</v>
      </c>
      <c r="K361" s="112"/>
      <c r="L361" s="112"/>
      <c r="M361" s="112">
        <v>40</v>
      </c>
      <c r="N361" s="112"/>
      <c r="O361" s="112"/>
      <c r="P361" s="112"/>
      <c r="Q361" s="112"/>
      <c r="R361" s="112"/>
      <c r="S361" s="112"/>
      <c r="T361" s="112"/>
      <c r="U361" s="112"/>
      <c r="V361" s="112"/>
      <c r="W361" s="1">
        <f>SUM(GC_17[[#This Row],[Blk1]:[Blk12]])</f>
        <v>40</v>
      </c>
      <c r="X361" s="112" t="s">
        <v>122</v>
      </c>
      <c r="Y361" s="112"/>
    </row>
    <row r="362" spans="1:25" x14ac:dyDescent="0.35">
      <c r="A362" s="112">
        <v>360</v>
      </c>
      <c r="B362" s="110">
        <f t="shared" si="5"/>
        <v>45559</v>
      </c>
      <c r="C362" s="122">
        <f>YEAR(GC_17[[#This Row],[Date]])+IF(MONTH(GC_17[[#This Row],[Date]])&gt;=4,1,0)</f>
        <v>2025</v>
      </c>
      <c r="D362" s="109">
        <f>YEAR(GC_17[[#This Row],[Date]])</f>
        <v>2024</v>
      </c>
      <c r="E362" s="108" t="s">
        <v>124</v>
      </c>
      <c r="F362" s="108" t="s">
        <v>124</v>
      </c>
      <c r="G362" s="1" t="str">
        <f>TEXT(GC_17[[#This Row],[Date]],"mmm-yy")</f>
        <v>Sep-24</v>
      </c>
      <c r="H362" s="1">
        <f>DAY(EOMONTH(GC_17[[#This Row],[Month Year]],0))</f>
        <v>30</v>
      </c>
      <c r="I362" s="112">
        <v>2</v>
      </c>
      <c r="J362" s="112">
        <v>17</v>
      </c>
      <c r="K362" s="112"/>
      <c r="L362" s="112"/>
      <c r="M362" s="112">
        <v>42</v>
      </c>
      <c r="N362" s="112"/>
      <c r="O362" s="112"/>
      <c r="P362" s="112">
        <v>40</v>
      </c>
      <c r="Q362" s="112"/>
      <c r="R362" s="112"/>
      <c r="S362" s="112"/>
      <c r="T362" s="112"/>
      <c r="U362" s="112"/>
      <c r="V362" s="112"/>
      <c r="W362" s="1">
        <f>SUM(GC_17[[#This Row],[Blk1]:[Blk12]])</f>
        <v>82</v>
      </c>
      <c r="X362" s="112" t="s">
        <v>122</v>
      </c>
      <c r="Y362" s="112"/>
    </row>
    <row r="363" spans="1:25" x14ac:dyDescent="0.35">
      <c r="A363" s="112">
        <v>361</v>
      </c>
      <c r="B363" s="110">
        <f t="shared" si="5"/>
        <v>45560</v>
      </c>
      <c r="C363" s="122">
        <f>YEAR(GC_17[[#This Row],[Date]])+IF(MONTH(GC_17[[#This Row],[Date]])&gt;=4,1,0)</f>
        <v>2025</v>
      </c>
      <c r="D363" s="109">
        <f>YEAR(GC_17[[#This Row],[Date]])</f>
        <v>2024</v>
      </c>
      <c r="E363" s="108" t="s">
        <v>124</v>
      </c>
      <c r="F363" s="108" t="s">
        <v>124</v>
      </c>
      <c r="G363" s="1" t="str">
        <f>TEXT(GC_17[[#This Row],[Date]],"mmm-yy")</f>
        <v>Sep-24</v>
      </c>
      <c r="H363" s="1">
        <f>DAY(EOMONTH(GC_17[[#This Row],[Month Year]],0))</f>
        <v>30</v>
      </c>
      <c r="I363" s="112">
        <v>2</v>
      </c>
      <c r="J363" s="112">
        <v>6</v>
      </c>
      <c r="K363" s="112"/>
      <c r="L363" s="112"/>
      <c r="M363" s="112">
        <v>105</v>
      </c>
      <c r="N363" s="112"/>
      <c r="O363" s="112"/>
      <c r="P363" s="112"/>
      <c r="Q363" s="112"/>
      <c r="R363" s="112"/>
      <c r="S363" s="112"/>
      <c r="T363" s="112"/>
      <c r="U363" s="112"/>
      <c r="V363" s="112"/>
      <c r="W363" s="1">
        <f>SUM(GC_17[[#This Row],[Blk1]:[Blk12]])</f>
        <v>105</v>
      </c>
      <c r="X363" s="112" t="s">
        <v>122</v>
      </c>
      <c r="Y363" s="112"/>
    </row>
    <row r="364" spans="1:25" x14ac:dyDescent="0.35">
      <c r="A364" s="112">
        <v>362</v>
      </c>
      <c r="B364" s="110">
        <f t="shared" si="5"/>
        <v>45561</v>
      </c>
      <c r="C364" s="122">
        <f>YEAR(GC_17[[#This Row],[Date]])+IF(MONTH(GC_17[[#This Row],[Date]])&gt;=4,1,0)</f>
        <v>2025</v>
      </c>
      <c r="D364" s="109">
        <f>YEAR(GC_17[[#This Row],[Date]])</f>
        <v>2024</v>
      </c>
      <c r="E364" s="108" t="s">
        <v>124</v>
      </c>
      <c r="F364" s="108" t="s">
        <v>124</v>
      </c>
      <c r="G364" s="1" t="str">
        <f>TEXT(GC_17[[#This Row],[Date]],"mmm-yy")</f>
        <v>Sep-24</v>
      </c>
      <c r="H364" s="1">
        <f>DAY(EOMONTH(GC_17[[#This Row],[Month Year]],0))</f>
        <v>30</v>
      </c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">
        <f>SUM(GC_17[[#This Row],[Blk1]:[Blk12]])</f>
        <v>0</v>
      </c>
      <c r="X364" s="112"/>
      <c r="Y364" s="112" t="s">
        <v>135</v>
      </c>
    </row>
    <row r="365" spans="1:25" x14ac:dyDescent="0.35">
      <c r="A365" s="112">
        <v>363</v>
      </c>
      <c r="B365" s="110">
        <f t="shared" si="5"/>
        <v>45562</v>
      </c>
      <c r="C365" s="122">
        <f>YEAR(GC_17[[#This Row],[Date]])+IF(MONTH(GC_17[[#This Row],[Date]])&gt;=4,1,0)</f>
        <v>2025</v>
      </c>
      <c r="D365" s="109">
        <f>YEAR(GC_17[[#This Row],[Date]])</f>
        <v>2024</v>
      </c>
      <c r="E365" s="108" t="s">
        <v>124</v>
      </c>
      <c r="F365" s="108" t="s">
        <v>124</v>
      </c>
      <c r="G365" s="1" t="str">
        <f>TEXT(GC_17[[#This Row],[Date]],"mmm-yy")</f>
        <v>Sep-24</v>
      </c>
      <c r="H365" s="1">
        <f>DAY(EOMONTH(GC_17[[#This Row],[Month Year]],0))</f>
        <v>30</v>
      </c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">
        <f>SUM(GC_17[[#This Row],[Blk1]:[Blk12]])</f>
        <v>0</v>
      </c>
      <c r="X365" s="112"/>
      <c r="Y365" s="112" t="s">
        <v>135</v>
      </c>
    </row>
    <row r="366" spans="1:25" x14ac:dyDescent="0.35">
      <c r="A366" s="112">
        <v>364</v>
      </c>
      <c r="B366" s="110">
        <f t="shared" si="5"/>
        <v>45563</v>
      </c>
      <c r="C366" s="122">
        <f>YEAR(GC_17[[#This Row],[Date]])+IF(MONTH(GC_17[[#This Row],[Date]])&gt;=4,1,0)</f>
        <v>2025</v>
      </c>
      <c r="D366" s="109">
        <f>YEAR(GC_17[[#This Row],[Date]])</f>
        <v>2024</v>
      </c>
      <c r="E366" s="108" t="s">
        <v>124</v>
      </c>
      <c r="F366" s="108" t="s">
        <v>124</v>
      </c>
      <c r="G366" s="1" t="str">
        <f>TEXT(GC_17[[#This Row],[Date]],"mmm-yy")</f>
        <v>Sep-24</v>
      </c>
      <c r="H366" s="1">
        <f>DAY(EOMONTH(GC_17[[#This Row],[Month Year]],0))</f>
        <v>30</v>
      </c>
      <c r="I366" s="112">
        <v>2</v>
      </c>
      <c r="J366" s="112">
        <v>8</v>
      </c>
      <c r="K366" s="112">
        <v>65</v>
      </c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">
        <f>SUM(GC_17[[#This Row],[Blk1]:[Blk12]])</f>
        <v>65</v>
      </c>
      <c r="X366" s="112" t="s">
        <v>122</v>
      </c>
      <c r="Y366" s="112"/>
    </row>
    <row r="367" spans="1:25" x14ac:dyDescent="0.35">
      <c r="A367" s="112">
        <v>365</v>
      </c>
      <c r="B367" s="110">
        <f t="shared" si="5"/>
        <v>45564</v>
      </c>
      <c r="C367" s="122">
        <f>YEAR(GC_17[[#This Row],[Date]])+IF(MONTH(GC_17[[#This Row],[Date]])&gt;=4,1,0)</f>
        <v>2025</v>
      </c>
      <c r="D367" s="109">
        <f>YEAR(GC_17[[#This Row],[Date]])</f>
        <v>2024</v>
      </c>
      <c r="E367" s="108" t="s">
        <v>124</v>
      </c>
      <c r="F367" s="108" t="s">
        <v>124</v>
      </c>
      <c r="G367" s="1" t="str">
        <f>TEXT(GC_17[[#This Row],[Date]],"mmm-yy")</f>
        <v>Sep-24</v>
      </c>
      <c r="H367" s="1">
        <f>DAY(EOMONTH(GC_17[[#This Row],[Month Year]],0))</f>
        <v>30</v>
      </c>
      <c r="I367" s="112">
        <v>2</v>
      </c>
      <c r="J367" s="112">
        <v>8</v>
      </c>
      <c r="K367" s="112">
        <v>94</v>
      </c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">
        <f>SUM(GC_17[[#This Row],[Blk1]:[Blk12]])</f>
        <v>94</v>
      </c>
      <c r="X367" s="112" t="s">
        <v>122</v>
      </c>
      <c r="Y367" s="112"/>
    </row>
    <row r="368" spans="1:25" x14ac:dyDescent="0.35">
      <c r="A368" s="112">
        <v>366</v>
      </c>
      <c r="B368" s="110">
        <f t="shared" si="5"/>
        <v>45565</v>
      </c>
      <c r="C368" s="122">
        <f>YEAR(GC_17[[#This Row],[Date]])+IF(MONTH(GC_17[[#This Row],[Date]])&gt;=4,1,0)</f>
        <v>2025</v>
      </c>
      <c r="D368" s="109">
        <f>YEAR(GC_17[[#This Row],[Date]])</f>
        <v>2024</v>
      </c>
      <c r="E368" s="108" t="s">
        <v>124</v>
      </c>
      <c r="F368" s="108" t="s">
        <v>124</v>
      </c>
      <c r="G368" s="1" t="str">
        <f>TEXT(GC_17[[#This Row],[Date]],"mmm-yy")</f>
        <v>Sep-24</v>
      </c>
      <c r="H368" s="1">
        <f>DAY(EOMONTH(GC_17[[#This Row],[Month Year]],0))</f>
        <v>30</v>
      </c>
      <c r="I368" s="112">
        <v>2</v>
      </c>
      <c r="J368" s="112">
        <v>8</v>
      </c>
      <c r="K368" s="112">
        <v>80</v>
      </c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">
        <f>SUM(GC_17[[#This Row],[Blk1]:[Blk12]])</f>
        <v>80</v>
      </c>
      <c r="X368" s="112" t="s">
        <v>122</v>
      </c>
      <c r="Y368" s="112"/>
    </row>
    <row r="369" spans="1:25" x14ac:dyDescent="0.35">
      <c r="A369" s="112">
        <v>367</v>
      </c>
      <c r="B369" s="110">
        <f t="shared" si="5"/>
        <v>45566</v>
      </c>
      <c r="C369" s="122">
        <f>YEAR(GC_17[[#This Row],[Date]])+IF(MONTH(GC_17[[#This Row],[Date]])&gt;=4,1,0)</f>
        <v>2025</v>
      </c>
      <c r="D369" s="109">
        <f>YEAR(GC_17[[#This Row],[Date]])</f>
        <v>2024</v>
      </c>
      <c r="E369" s="108" t="s">
        <v>124</v>
      </c>
      <c r="F369" s="108" t="s">
        <v>124</v>
      </c>
      <c r="G369" s="1" t="str">
        <f>TEXT(GC_17[[#This Row],[Date]],"mmm-yy")</f>
        <v>Oct-24</v>
      </c>
      <c r="H369" s="1">
        <f>DAY(EOMONTH(GC_17[[#This Row],[Month Year]],0))</f>
        <v>31</v>
      </c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">
        <f>SUM(GC_17[[#This Row],[Blk1]:[Blk12]])</f>
        <v>0</v>
      </c>
      <c r="X369" s="112"/>
      <c r="Y369" s="112"/>
    </row>
    <row r="370" spans="1:25" x14ac:dyDescent="0.35">
      <c r="A370" s="112">
        <v>368</v>
      </c>
      <c r="B370" s="110">
        <f t="shared" si="5"/>
        <v>45567</v>
      </c>
      <c r="C370" s="122">
        <f>YEAR(GC_17[[#This Row],[Date]])+IF(MONTH(GC_17[[#This Row],[Date]])&gt;=4,1,0)</f>
        <v>2025</v>
      </c>
      <c r="D370" s="109">
        <f>YEAR(GC_17[[#This Row],[Date]])</f>
        <v>2024</v>
      </c>
      <c r="E370" s="108" t="s">
        <v>124</v>
      </c>
      <c r="F370" s="108" t="s">
        <v>124</v>
      </c>
      <c r="G370" s="1" t="str">
        <f>TEXT(GC_17[[#This Row],[Date]],"mmm-yy")</f>
        <v>Oct-24</v>
      </c>
      <c r="H370" s="1">
        <f>DAY(EOMONTH(GC_17[[#This Row],[Month Year]],0))</f>
        <v>31</v>
      </c>
      <c r="I370" s="112">
        <v>2</v>
      </c>
      <c r="J370" s="112">
        <v>8</v>
      </c>
      <c r="K370" s="112">
        <v>48</v>
      </c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">
        <f>SUM(GC_17[[#This Row],[Blk1]:[Blk12]])</f>
        <v>48</v>
      </c>
      <c r="X370" s="112" t="s">
        <v>122</v>
      </c>
      <c r="Y370" s="112"/>
    </row>
    <row r="371" spans="1:25" x14ac:dyDescent="0.35">
      <c r="A371" s="112">
        <v>369</v>
      </c>
      <c r="B371" s="110">
        <f t="shared" si="5"/>
        <v>45568</v>
      </c>
      <c r="C371" s="122">
        <f>YEAR(GC_17[[#This Row],[Date]])+IF(MONTH(GC_17[[#This Row],[Date]])&gt;=4,1,0)</f>
        <v>2025</v>
      </c>
      <c r="D371" s="109">
        <f>YEAR(GC_17[[#This Row],[Date]])</f>
        <v>2024</v>
      </c>
      <c r="E371" s="108" t="s">
        <v>124</v>
      </c>
      <c r="F371" s="108" t="s">
        <v>124</v>
      </c>
      <c r="G371" s="1" t="str">
        <f>TEXT(GC_17[[#This Row],[Date]],"mmm-yy")</f>
        <v>Oct-24</v>
      </c>
      <c r="H371" s="1">
        <f>DAY(EOMONTH(GC_17[[#This Row],[Month Year]],0))</f>
        <v>31</v>
      </c>
      <c r="I371" s="112">
        <v>2</v>
      </c>
      <c r="J371" s="112">
        <v>7</v>
      </c>
      <c r="K371" s="112">
        <v>48</v>
      </c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">
        <f>SUM(GC_17[[#This Row],[Blk1]:[Blk12]])</f>
        <v>48</v>
      </c>
      <c r="X371" s="112" t="s">
        <v>122</v>
      </c>
      <c r="Y371" s="112"/>
    </row>
    <row r="372" spans="1:25" x14ac:dyDescent="0.35">
      <c r="A372" s="112">
        <v>370</v>
      </c>
      <c r="B372" s="110">
        <f t="shared" si="5"/>
        <v>45569</v>
      </c>
      <c r="C372" s="122">
        <f>YEAR(GC_17[[#This Row],[Date]])+IF(MONTH(GC_17[[#This Row],[Date]])&gt;=4,1,0)</f>
        <v>2025</v>
      </c>
      <c r="D372" s="109">
        <f>YEAR(GC_17[[#This Row],[Date]])</f>
        <v>2024</v>
      </c>
      <c r="E372" s="108" t="s">
        <v>124</v>
      </c>
      <c r="F372" s="108" t="s">
        <v>124</v>
      </c>
      <c r="G372" s="1" t="str">
        <f>TEXT(GC_17[[#This Row],[Date]],"mmm-yy")</f>
        <v>Oct-24</v>
      </c>
      <c r="H372" s="1">
        <f>DAY(EOMONTH(GC_17[[#This Row],[Month Year]],0))</f>
        <v>31</v>
      </c>
      <c r="I372" s="112">
        <v>2</v>
      </c>
      <c r="J372" s="112">
        <v>7</v>
      </c>
      <c r="K372" s="112">
        <v>46</v>
      </c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">
        <f>SUM(GC_17[[#This Row],[Blk1]:[Blk12]])</f>
        <v>46</v>
      </c>
      <c r="X372" s="112" t="s">
        <v>122</v>
      </c>
      <c r="Y372" s="112"/>
    </row>
    <row r="373" spans="1:25" x14ac:dyDescent="0.35">
      <c r="A373" s="112">
        <v>371</v>
      </c>
      <c r="B373" s="110">
        <f t="shared" si="5"/>
        <v>45570</v>
      </c>
      <c r="C373" s="122">
        <f>YEAR(GC_17[[#This Row],[Date]])+IF(MONTH(GC_17[[#This Row],[Date]])&gt;=4,1,0)</f>
        <v>2025</v>
      </c>
      <c r="D373" s="109">
        <f>YEAR(GC_17[[#This Row],[Date]])</f>
        <v>2024</v>
      </c>
      <c r="E373" s="108" t="s">
        <v>124</v>
      </c>
      <c r="F373" s="108" t="s">
        <v>124</v>
      </c>
      <c r="G373" s="1" t="str">
        <f>TEXT(GC_17[[#This Row],[Date]],"mmm-yy")</f>
        <v>Oct-24</v>
      </c>
      <c r="H373" s="1">
        <f>DAY(EOMONTH(GC_17[[#This Row],[Month Year]],0))</f>
        <v>31</v>
      </c>
      <c r="I373" s="112">
        <v>2</v>
      </c>
      <c r="J373" s="112">
        <v>7</v>
      </c>
      <c r="K373" s="112">
        <v>50</v>
      </c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">
        <f>SUM(GC_17[[#This Row],[Blk1]:[Blk12]])</f>
        <v>50</v>
      </c>
      <c r="X373" s="112" t="s">
        <v>122</v>
      </c>
      <c r="Y373" s="112"/>
    </row>
    <row r="374" spans="1:25" x14ac:dyDescent="0.35">
      <c r="A374" s="112">
        <v>372</v>
      </c>
      <c r="B374" s="110">
        <f t="shared" si="5"/>
        <v>45571</v>
      </c>
      <c r="C374" s="122">
        <f>YEAR(GC_17[[#This Row],[Date]])+IF(MONTH(GC_17[[#This Row],[Date]])&gt;=4,1,0)</f>
        <v>2025</v>
      </c>
      <c r="D374" s="109">
        <f>YEAR(GC_17[[#This Row],[Date]])</f>
        <v>2024</v>
      </c>
      <c r="E374" s="108" t="s">
        <v>124</v>
      </c>
      <c r="F374" s="108" t="s">
        <v>124</v>
      </c>
      <c r="G374" s="1" t="str">
        <f>TEXT(GC_17[[#This Row],[Date]],"mmm-yy")</f>
        <v>Oct-24</v>
      </c>
      <c r="H374" s="1">
        <f>DAY(EOMONTH(GC_17[[#This Row],[Month Year]],0))</f>
        <v>31</v>
      </c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">
        <f>SUM(GC_17[[#This Row],[Blk1]:[Blk12]])</f>
        <v>0</v>
      </c>
      <c r="X374" s="112"/>
      <c r="Y374" s="112" t="s">
        <v>123</v>
      </c>
    </row>
    <row r="375" spans="1:25" x14ac:dyDescent="0.35">
      <c r="A375" s="112">
        <v>373</v>
      </c>
      <c r="B375" s="110">
        <f t="shared" si="5"/>
        <v>45572</v>
      </c>
      <c r="C375" s="122">
        <f>YEAR(GC_17[[#This Row],[Date]])+IF(MONTH(GC_17[[#This Row],[Date]])&gt;=4,1,0)</f>
        <v>2025</v>
      </c>
      <c r="D375" s="109">
        <f>YEAR(GC_17[[#This Row],[Date]])</f>
        <v>2024</v>
      </c>
      <c r="E375" s="108" t="s">
        <v>124</v>
      </c>
      <c r="F375" s="108" t="s">
        <v>124</v>
      </c>
      <c r="G375" s="1" t="str">
        <f>TEXT(GC_17[[#This Row],[Date]],"mmm-yy")</f>
        <v>Oct-24</v>
      </c>
      <c r="H375" s="1">
        <f>DAY(EOMONTH(GC_17[[#This Row],[Month Year]],0))</f>
        <v>31</v>
      </c>
      <c r="I375" s="112">
        <v>2</v>
      </c>
      <c r="J375" s="112">
        <v>8</v>
      </c>
      <c r="K375" s="112">
        <v>100</v>
      </c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">
        <f>SUM(GC_17[[#This Row],[Blk1]:[Blk12]])</f>
        <v>100</v>
      </c>
      <c r="X375" s="112" t="s">
        <v>122</v>
      </c>
      <c r="Y375" s="112"/>
    </row>
    <row r="376" spans="1:25" x14ac:dyDescent="0.35">
      <c r="A376" s="112">
        <v>374</v>
      </c>
      <c r="B376" s="110">
        <f t="shared" si="5"/>
        <v>45573</v>
      </c>
      <c r="C376" s="122">
        <f>YEAR(GC_17[[#This Row],[Date]])+IF(MONTH(GC_17[[#This Row],[Date]])&gt;=4,1,0)</f>
        <v>2025</v>
      </c>
      <c r="D376" s="109">
        <f>YEAR(GC_17[[#This Row],[Date]])</f>
        <v>2024</v>
      </c>
      <c r="E376" s="108" t="s">
        <v>124</v>
      </c>
      <c r="F376" s="108" t="s">
        <v>124</v>
      </c>
      <c r="G376" s="1" t="str">
        <f>TEXT(GC_17[[#This Row],[Date]],"mmm-yy")</f>
        <v>Oct-24</v>
      </c>
      <c r="H376" s="1">
        <f>DAY(EOMONTH(GC_17[[#This Row],[Month Year]],0))</f>
        <v>31</v>
      </c>
      <c r="I376" s="112">
        <v>2</v>
      </c>
      <c r="J376" s="112">
        <v>6</v>
      </c>
      <c r="K376" s="112">
        <v>48</v>
      </c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">
        <f>SUM(GC_17[[#This Row],[Blk1]:[Blk12]])</f>
        <v>48</v>
      </c>
      <c r="X376" s="112" t="s">
        <v>122</v>
      </c>
      <c r="Y376" s="112"/>
    </row>
    <row r="377" spans="1:25" x14ac:dyDescent="0.35">
      <c r="A377" s="112">
        <v>375</v>
      </c>
      <c r="B377" s="110">
        <f t="shared" si="5"/>
        <v>45574</v>
      </c>
      <c r="C377" s="122">
        <f>YEAR(GC_17[[#This Row],[Date]])+IF(MONTH(GC_17[[#This Row],[Date]])&gt;=4,1,0)</f>
        <v>2025</v>
      </c>
      <c r="D377" s="109">
        <f>YEAR(GC_17[[#This Row],[Date]])</f>
        <v>2024</v>
      </c>
      <c r="E377" s="108" t="s">
        <v>124</v>
      </c>
      <c r="F377" s="108" t="s">
        <v>124</v>
      </c>
      <c r="G377" s="1" t="str">
        <f>TEXT(GC_17[[#This Row],[Date]],"mmm-yy")</f>
        <v>Oct-24</v>
      </c>
      <c r="H377" s="1">
        <f>DAY(EOMONTH(GC_17[[#This Row],[Month Year]],0))</f>
        <v>31</v>
      </c>
      <c r="I377" s="112"/>
      <c r="J377" s="112"/>
      <c r="K377" s="112"/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  <c r="V377" s="112"/>
      <c r="W377" s="1">
        <f>SUM(GC_17[[#This Row],[Blk1]:[Blk12]])</f>
        <v>0</v>
      </c>
      <c r="X377" s="112"/>
      <c r="Y377" s="112" t="s">
        <v>136</v>
      </c>
    </row>
    <row r="378" spans="1:25" x14ac:dyDescent="0.35">
      <c r="A378" s="112">
        <v>376</v>
      </c>
      <c r="B378" s="110">
        <f t="shared" si="5"/>
        <v>45575</v>
      </c>
      <c r="C378" s="122">
        <f>YEAR(GC_17[[#This Row],[Date]])+IF(MONTH(GC_17[[#This Row],[Date]])&gt;=4,1,0)</f>
        <v>2025</v>
      </c>
      <c r="D378" s="109">
        <f>YEAR(GC_17[[#This Row],[Date]])</f>
        <v>2024</v>
      </c>
      <c r="E378" s="108" t="s">
        <v>124</v>
      </c>
      <c r="F378" s="108" t="s">
        <v>124</v>
      </c>
      <c r="G378" s="1" t="str">
        <f>TEXT(GC_17[[#This Row],[Date]],"mmm-yy")</f>
        <v>Oct-24</v>
      </c>
      <c r="H378" s="1">
        <f>DAY(EOMONTH(GC_17[[#This Row],[Month Year]],0))</f>
        <v>31</v>
      </c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">
        <f>SUM(GC_17[[#This Row],[Blk1]:[Blk12]])</f>
        <v>0</v>
      </c>
      <c r="X378" s="112"/>
      <c r="Y378" s="112" t="s">
        <v>136</v>
      </c>
    </row>
    <row r="379" spans="1:25" x14ac:dyDescent="0.35">
      <c r="A379" s="112">
        <v>377</v>
      </c>
      <c r="B379" s="110">
        <f t="shared" si="5"/>
        <v>45576</v>
      </c>
      <c r="C379" s="122">
        <f>YEAR(GC_17[[#This Row],[Date]])+IF(MONTH(GC_17[[#This Row],[Date]])&gt;=4,1,0)</f>
        <v>2025</v>
      </c>
      <c r="D379" s="109">
        <f>YEAR(GC_17[[#This Row],[Date]])</f>
        <v>2024</v>
      </c>
      <c r="E379" s="108" t="s">
        <v>124</v>
      </c>
      <c r="F379" s="108" t="s">
        <v>124</v>
      </c>
      <c r="G379" s="1" t="str">
        <f>TEXT(GC_17[[#This Row],[Date]],"mmm-yy")</f>
        <v>Oct-24</v>
      </c>
      <c r="H379" s="1">
        <f>DAY(EOMONTH(GC_17[[#This Row],[Month Year]],0))</f>
        <v>31</v>
      </c>
      <c r="I379" s="112"/>
      <c r="J379" s="112"/>
      <c r="K379" s="112"/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  <c r="V379" s="112"/>
      <c r="W379" s="1">
        <f>SUM(GC_17[[#This Row],[Blk1]:[Blk12]])</f>
        <v>0</v>
      </c>
      <c r="X379" s="112"/>
      <c r="Y379" s="112" t="s">
        <v>136</v>
      </c>
    </row>
    <row r="380" spans="1:25" x14ac:dyDescent="0.35">
      <c r="A380" s="112">
        <v>378</v>
      </c>
      <c r="B380" s="110">
        <f t="shared" si="5"/>
        <v>45577</v>
      </c>
      <c r="C380" s="122">
        <f>YEAR(GC_17[[#This Row],[Date]])+IF(MONTH(GC_17[[#This Row],[Date]])&gt;=4,1,0)</f>
        <v>2025</v>
      </c>
      <c r="D380" s="109">
        <f>YEAR(GC_17[[#This Row],[Date]])</f>
        <v>2024</v>
      </c>
      <c r="E380" s="108" t="s">
        <v>124</v>
      </c>
      <c r="F380" s="108" t="s">
        <v>124</v>
      </c>
      <c r="G380" s="1" t="str">
        <f>TEXT(GC_17[[#This Row],[Date]],"mmm-yy")</f>
        <v>Oct-24</v>
      </c>
      <c r="H380" s="1">
        <f>DAY(EOMONTH(GC_17[[#This Row],[Month Year]],0))</f>
        <v>31</v>
      </c>
      <c r="I380" s="112"/>
      <c r="J380" s="112"/>
      <c r="K380" s="112"/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  <c r="V380" s="112"/>
      <c r="W380" s="1">
        <f>SUM(GC_17[[#This Row],[Blk1]:[Blk12]])</f>
        <v>0</v>
      </c>
      <c r="X380" s="112"/>
      <c r="Y380" s="112" t="s">
        <v>136</v>
      </c>
    </row>
    <row r="381" spans="1:25" x14ac:dyDescent="0.35">
      <c r="A381" s="112">
        <v>379</v>
      </c>
      <c r="B381" s="110">
        <f t="shared" si="5"/>
        <v>45578</v>
      </c>
      <c r="C381" s="122">
        <f>YEAR(GC_17[[#This Row],[Date]])+IF(MONTH(GC_17[[#This Row],[Date]])&gt;=4,1,0)</f>
        <v>2025</v>
      </c>
      <c r="D381" s="109">
        <f>YEAR(GC_17[[#This Row],[Date]])</f>
        <v>2024</v>
      </c>
      <c r="E381" s="108" t="s">
        <v>124</v>
      </c>
      <c r="F381" s="108" t="s">
        <v>124</v>
      </c>
      <c r="G381" s="1" t="str">
        <f>TEXT(GC_17[[#This Row],[Date]],"mmm-yy")</f>
        <v>Oct-24</v>
      </c>
      <c r="H381" s="1">
        <f>DAY(EOMONTH(GC_17[[#This Row],[Month Year]],0))</f>
        <v>31</v>
      </c>
      <c r="I381" s="112"/>
      <c r="J381" s="112"/>
      <c r="K381" s="112"/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  <c r="V381" s="112"/>
      <c r="W381" s="1">
        <f>SUM(GC_17[[#This Row],[Blk1]:[Blk12]])</f>
        <v>0</v>
      </c>
      <c r="X381" s="112"/>
      <c r="Y381" s="112" t="s">
        <v>123</v>
      </c>
    </row>
    <row r="382" spans="1:25" x14ac:dyDescent="0.35">
      <c r="A382" s="112">
        <v>380</v>
      </c>
      <c r="B382" s="110">
        <f t="shared" si="5"/>
        <v>45579</v>
      </c>
      <c r="C382" s="122">
        <f>YEAR(GC_17[[#This Row],[Date]])+IF(MONTH(GC_17[[#This Row],[Date]])&gt;=4,1,0)</f>
        <v>2025</v>
      </c>
      <c r="D382" s="109">
        <f>YEAR(GC_17[[#This Row],[Date]])</f>
        <v>2024</v>
      </c>
      <c r="E382" s="108" t="s">
        <v>124</v>
      </c>
      <c r="F382" s="108" t="s">
        <v>124</v>
      </c>
      <c r="G382" s="1" t="str">
        <f>TEXT(GC_17[[#This Row],[Date]],"mmm-yy")</f>
        <v>Oct-24</v>
      </c>
      <c r="H382" s="1">
        <f>DAY(EOMONTH(GC_17[[#This Row],[Month Year]],0))</f>
        <v>31</v>
      </c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">
        <f>SUM(GC_17[[#This Row],[Blk1]:[Blk12]])</f>
        <v>0</v>
      </c>
      <c r="X382" s="112" t="s">
        <v>122</v>
      </c>
      <c r="Y382" s="112"/>
    </row>
    <row r="383" spans="1:25" x14ac:dyDescent="0.35">
      <c r="A383" s="112">
        <v>381</v>
      </c>
      <c r="B383" s="110">
        <f t="shared" si="5"/>
        <v>45580</v>
      </c>
      <c r="C383" s="122">
        <f>YEAR(GC_17[[#This Row],[Date]])+IF(MONTH(GC_17[[#This Row],[Date]])&gt;=4,1,0)</f>
        <v>2025</v>
      </c>
      <c r="D383" s="109">
        <f>YEAR(GC_17[[#This Row],[Date]])</f>
        <v>2024</v>
      </c>
      <c r="E383" s="108" t="s">
        <v>124</v>
      </c>
      <c r="F383" s="108" t="s">
        <v>124</v>
      </c>
      <c r="G383" s="1" t="str">
        <f>TEXT(GC_17[[#This Row],[Date]],"mmm-yy")</f>
        <v>Oct-24</v>
      </c>
      <c r="H383" s="1">
        <f>DAY(EOMONTH(GC_17[[#This Row],[Month Year]],0))</f>
        <v>31</v>
      </c>
      <c r="I383" s="112">
        <v>2</v>
      </c>
      <c r="J383" s="112">
        <v>5</v>
      </c>
      <c r="K383" s="112"/>
      <c r="L383" s="112"/>
      <c r="M383" s="112"/>
      <c r="N383" s="112"/>
      <c r="O383" s="112">
        <v>49</v>
      </c>
      <c r="P383" s="112"/>
      <c r="Q383" s="112"/>
      <c r="R383" s="112"/>
      <c r="S383" s="112"/>
      <c r="T383" s="112"/>
      <c r="U383" s="112"/>
      <c r="V383" s="112"/>
      <c r="W383" s="1">
        <f>SUM(GC_17[[#This Row],[Blk1]:[Blk12]])</f>
        <v>49</v>
      </c>
      <c r="X383" s="112" t="s">
        <v>122</v>
      </c>
      <c r="Y383" s="112"/>
    </row>
    <row r="384" spans="1:25" x14ac:dyDescent="0.35">
      <c r="A384" s="112">
        <v>382</v>
      </c>
      <c r="B384" s="110">
        <f t="shared" si="5"/>
        <v>45581</v>
      </c>
      <c r="C384" s="122">
        <f>YEAR(GC_17[[#This Row],[Date]])+IF(MONTH(GC_17[[#This Row],[Date]])&gt;=4,1,0)</f>
        <v>2025</v>
      </c>
      <c r="D384" s="109">
        <f>YEAR(GC_17[[#This Row],[Date]])</f>
        <v>2024</v>
      </c>
      <c r="E384" s="108" t="s">
        <v>124</v>
      </c>
      <c r="F384" s="108" t="s">
        <v>124</v>
      </c>
      <c r="G384" s="1" t="str">
        <f>TEXT(GC_17[[#This Row],[Date]],"mmm-yy")</f>
        <v>Oct-24</v>
      </c>
      <c r="H384" s="1">
        <f>DAY(EOMONTH(GC_17[[#This Row],[Month Year]],0))</f>
        <v>31</v>
      </c>
      <c r="I384" s="112">
        <v>2</v>
      </c>
      <c r="J384" s="112">
        <v>9</v>
      </c>
      <c r="K384" s="112"/>
      <c r="L384" s="112"/>
      <c r="M384" s="112"/>
      <c r="N384" s="112"/>
      <c r="O384" s="112">
        <v>75</v>
      </c>
      <c r="P384" s="112"/>
      <c r="Q384" s="112"/>
      <c r="R384" s="112"/>
      <c r="S384" s="112"/>
      <c r="T384" s="112"/>
      <c r="U384" s="112"/>
      <c r="V384" s="112"/>
      <c r="W384" s="1">
        <f>SUM(GC_17[[#This Row],[Blk1]:[Blk12]])</f>
        <v>75</v>
      </c>
      <c r="X384" s="112" t="s">
        <v>122</v>
      </c>
      <c r="Y384" s="112" t="s">
        <v>136</v>
      </c>
    </row>
    <row r="385" spans="1:25" x14ac:dyDescent="0.35">
      <c r="A385" s="112">
        <v>383</v>
      </c>
      <c r="B385" s="110">
        <f t="shared" si="5"/>
        <v>45582</v>
      </c>
      <c r="C385" s="122">
        <f>YEAR(GC_17[[#This Row],[Date]])+IF(MONTH(GC_17[[#This Row],[Date]])&gt;=4,1,0)</f>
        <v>2025</v>
      </c>
      <c r="D385" s="109">
        <f>YEAR(GC_17[[#This Row],[Date]])</f>
        <v>2024</v>
      </c>
      <c r="E385" s="108" t="s">
        <v>124</v>
      </c>
      <c r="F385" s="108" t="s">
        <v>124</v>
      </c>
      <c r="G385" s="1" t="str">
        <f>TEXT(GC_17[[#This Row],[Date]],"mmm-yy")</f>
        <v>Oct-24</v>
      </c>
      <c r="H385" s="1">
        <f>DAY(EOMONTH(GC_17[[#This Row],[Month Year]],0))</f>
        <v>31</v>
      </c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">
        <f>SUM(GC_17[[#This Row],[Blk1]:[Blk12]])</f>
        <v>0</v>
      </c>
      <c r="X385" s="112"/>
      <c r="Y385" s="112" t="s">
        <v>136</v>
      </c>
    </row>
    <row r="386" spans="1:25" x14ac:dyDescent="0.35">
      <c r="A386" s="112">
        <v>384</v>
      </c>
      <c r="B386" s="110">
        <f t="shared" si="5"/>
        <v>45583</v>
      </c>
      <c r="C386" s="122">
        <f>YEAR(GC_17[[#This Row],[Date]])+IF(MONTH(GC_17[[#This Row],[Date]])&gt;=4,1,0)</f>
        <v>2025</v>
      </c>
      <c r="D386" s="109">
        <f>YEAR(GC_17[[#This Row],[Date]])</f>
        <v>2024</v>
      </c>
      <c r="E386" s="108" t="s">
        <v>124</v>
      </c>
      <c r="F386" s="108" t="s">
        <v>124</v>
      </c>
      <c r="G386" s="1" t="str">
        <f>TEXT(GC_17[[#This Row],[Date]],"mmm-yy")</f>
        <v>Oct-24</v>
      </c>
      <c r="H386" s="1">
        <f>DAY(EOMONTH(GC_17[[#This Row],[Month Year]],0))</f>
        <v>31</v>
      </c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">
        <f>SUM(GC_17[[#This Row],[Blk1]:[Blk12]])</f>
        <v>0</v>
      </c>
      <c r="X386" s="112"/>
      <c r="Y386" s="112" t="s">
        <v>136</v>
      </c>
    </row>
    <row r="387" spans="1:25" x14ac:dyDescent="0.35">
      <c r="A387" s="112">
        <v>385</v>
      </c>
      <c r="B387" s="110">
        <f t="shared" si="5"/>
        <v>45584</v>
      </c>
      <c r="C387" s="122">
        <f>YEAR(GC_17[[#This Row],[Date]])+IF(MONTH(GC_17[[#This Row],[Date]])&gt;=4,1,0)</f>
        <v>2025</v>
      </c>
      <c r="D387" s="109">
        <f>YEAR(GC_17[[#This Row],[Date]])</f>
        <v>2024</v>
      </c>
      <c r="E387" s="108" t="s">
        <v>124</v>
      </c>
      <c r="F387" s="108" t="s">
        <v>124</v>
      </c>
      <c r="G387" s="1" t="str">
        <f>TEXT(GC_17[[#This Row],[Date]],"mmm-yy")</f>
        <v>Oct-24</v>
      </c>
      <c r="H387" s="1">
        <f>DAY(EOMONTH(GC_17[[#This Row],[Month Year]],0))</f>
        <v>31</v>
      </c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">
        <f>SUM(GC_17[[#This Row],[Blk1]:[Blk12]])</f>
        <v>0</v>
      </c>
      <c r="X387" s="112"/>
      <c r="Y387" s="112" t="s">
        <v>136</v>
      </c>
    </row>
    <row r="388" spans="1:25" x14ac:dyDescent="0.35">
      <c r="A388" s="112">
        <v>386</v>
      </c>
      <c r="B388" s="110">
        <f t="shared" si="5"/>
        <v>45585</v>
      </c>
      <c r="C388" s="122">
        <f>YEAR(GC_17[[#This Row],[Date]])+IF(MONTH(GC_17[[#This Row],[Date]])&gt;=4,1,0)</f>
        <v>2025</v>
      </c>
      <c r="D388" s="109">
        <f>YEAR(GC_17[[#This Row],[Date]])</f>
        <v>2024</v>
      </c>
      <c r="E388" s="108" t="s">
        <v>124</v>
      </c>
      <c r="F388" s="108" t="s">
        <v>124</v>
      </c>
      <c r="G388" s="1" t="str">
        <f>TEXT(GC_17[[#This Row],[Date]],"mmm-yy")</f>
        <v>Oct-24</v>
      </c>
      <c r="H388" s="1">
        <f>DAY(EOMONTH(GC_17[[#This Row],[Month Year]],0))</f>
        <v>31</v>
      </c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">
        <f>SUM(GC_17[[#This Row],[Blk1]:[Blk12]])</f>
        <v>0</v>
      </c>
      <c r="X388" s="112"/>
      <c r="Y388" s="112" t="s">
        <v>136</v>
      </c>
    </row>
    <row r="389" spans="1:25" x14ac:dyDescent="0.35">
      <c r="A389" s="112">
        <v>387</v>
      </c>
      <c r="B389" s="110">
        <f t="shared" ref="B389:B452" si="6">B388+1</f>
        <v>45586</v>
      </c>
      <c r="C389" s="122">
        <f>YEAR(GC_17[[#This Row],[Date]])+IF(MONTH(GC_17[[#This Row],[Date]])&gt;=4,1,0)</f>
        <v>2025</v>
      </c>
      <c r="D389" s="109">
        <f>YEAR(GC_17[[#This Row],[Date]])</f>
        <v>2024</v>
      </c>
      <c r="E389" s="108" t="s">
        <v>124</v>
      </c>
      <c r="F389" s="108" t="s">
        <v>124</v>
      </c>
      <c r="G389" s="1" t="str">
        <f>TEXT(GC_17[[#This Row],[Date]],"mmm-yy")</f>
        <v>Oct-24</v>
      </c>
      <c r="H389" s="1">
        <f>DAY(EOMONTH(GC_17[[#This Row],[Month Year]],0))</f>
        <v>31</v>
      </c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">
        <f>SUM(GC_17[[#This Row],[Blk1]:[Blk12]])</f>
        <v>0</v>
      </c>
      <c r="X389" s="112"/>
      <c r="Y389" s="112" t="s">
        <v>136</v>
      </c>
    </row>
    <row r="390" spans="1:25" x14ac:dyDescent="0.35">
      <c r="A390" s="112">
        <v>388</v>
      </c>
      <c r="B390" s="110">
        <f t="shared" si="6"/>
        <v>45587</v>
      </c>
      <c r="C390" s="122">
        <f>YEAR(GC_17[[#This Row],[Date]])+IF(MONTH(GC_17[[#This Row],[Date]])&gt;=4,1,0)</f>
        <v>2025</v>
      </c>
      <c r="D390" s="109">
        <f>YEAR(GC_17[[#This Row],[Date]])</f>
        <v>2024</v>
      </c>
      <c r="E390" s="108" t="s">
        <v>124</v>
      </c>
      <c r="F390" s="108" t="s">
        <v>124</v>
      </c>
      <c r="G390" s="1" t="str">
        <f>TEXT(GC_17[[#This Row],[Date]],"mmm-yy")</f>
        <v>Oct-24</v>
      </c>
      <c r="H390" s="1">
        <f>DAY(EOMONTH(GC_17[[#This Row],[Month Year]],0))</f>
        <v>31</v>
      </c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">
        <f>SUM(GC_17[[#This Row],[Blk1]:[Blk12]])</f>
        <v>0</v>
      </c>
      <c r="X390" s="112"/>
      <c r="Y390" s="112" t="s">
        <v>136</v>
      </c>
    </row>
    <row r="391" spans="1:25" x14ac:dyDescent="0.35">
      <c r="A391" s="112">
        <v>389</v>
      </c>
      <c r="B391" s="110">
        <f t="shared" si="6"/>
        <v>45588</v>
      </c>
      <c r="C391" s="122">
        <f>YEAR(GC_17[[#This Row],[Date]])+IF(MONTH(GC_17[[#This Row],[Date]])&gt;=4,1,0)</f>
        <v>2025</v>
      </c>
      <c r="D391" s="109">
        <f>YEAR(GC_17[[#This Row],[Date]])</f>
        <v>2024</v>
      </c>
      <c r="E391" s="108" t="s">
        <v>124</v>
      </c>
      <c r="F391" s="108" t="s">
        <v>124</v>
      </c>
      <c r="G391" s="1" t="str">
        <f>TEXT(GC_17[[#This Row],[Date]],"mmm-yy")</f>
        <v>Oct-24</v>
      </c>
      <c r="H391" s="1">
        <f>DAY(EOMONTH(GC_17[[#This Row],[Month Year]],0))</f>
        <v>31</v>
      </c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">
        <f>SUM(GC_17[[#This Row],[Blk1]:[Blk12]])</f>
        <v>0</v>
      </c>
      <c r="X391" s="112"/>
      <c r="Y391" s="112" t="s">
        <v>136</v>
      </c>
    </row>
    <row r="392" spans="1:25" x14ac:dyDescent="0.35">
      <c r="A392" s="112">
        <v>390</v>
      </c>
      <c r="B392" s="110">
        <f t="shared" si="6"/>
        <v>45589</v>
      </c>
      <c r="C392" s="122">
        <f>YEAR(GC_17[[#This Row],[Date]])+IF(MONTH(GC_17[[#This Row],[Date]])&gt;=4,1,0)</f>
        <v>2025</v>
      </c>
      <c r="D392" s="109">
        <f>YEAR(GC_17[[#This Row],[Date]])</f>
        <v>2024</v>
      </c>
      <c r="E392" s="108" t="s">
        <v>124</v>
      </c>
      <c r="F392" s="108" t="s">
        <v>124</v>
      </c>
      <c r="G392" s="1" t="str">
        <f>TEXT(GC_17[[#This Row],[Date]],"mmm-yy")</f>
        <v>Oct-24</v>
      </c>
      <c r="H392" s="1">
        <f>DAY(EOMONTH(GC_17[[#This Row],[Month Year]],0))</f>
        <v>31</v>
      </c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">
        <f>SUM(GC_17[[#This Row],[Blk1]:[Blk12]])</f>
        <v>0</v>
      </c>
      <c r="X392" s="112"/>
      <c r="Y392" s="112" t="s">
        <v>136</v>
      </c>
    </row>
    <row r="393" spans="1:25" x14ac:dyDescent="0.35">
      <c r="A393" s="112">
        <v>391</v>
      </c>
      <c r="B393" s="110">
        <f t="shared" si="6"/>
        <v>45590</v>
      </c>
      <c r="C393" s="122">
        <f>YEAR(GC_17[[#This Row],[Date]])+IF(MONTH(GC_17[[#This Row],[Date]])&gt;=4,1,0)</f>
        <v>2025</v>
      </c>
      <c r="D393" s="109">
        <f>YEAR(GC_17[[#This Row],[Date]])</f>
        <v>2024</v>
      </c>
      <c r="E393" s="108" t="s">
        <v>124</v>
      </c>
      <c r="F393" s="108" t="s">
        <v>124</v>
      </c>
      <c r="G393" s="1" t="str">
        <f>TEXT(GC_17[[#This Row],[Date]],"mmm-yy")</f>
        <v>Oct-24</v>
      </c>
      <c r="H393" s="1">
        <f>DAY(EOMONTH(GC_17[[#This Row],[Month Year]],0))</f>
        <v>31</v>
      </c>
      <c r="I393" s="112"/>
      <c r="J393" s="112"/>
      <c r="K393" s="112"/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  <c r="V393" s="112"/>
      <c r="W393" s="1">
        <f>SUM(GC_17[[#This Row],[Blk1]:[Blk12]])</f>
        <v>0</v>
      </c>
      <c r="X393" s="112"/>
      <c r="Y393" s="112" t="s">
        <v>136</v>
      </c>
    </row>
    <row r="394" spans="1:25" x14ac:dyDescent="0.35">
      <c r="A394" s="112">
        <v>392</v>
      </c>
      <c r="B394" s="110">
        <f t="shared" si="6"/>
        <v>45591</v>
      </c>
      <c r="C394" s="122">
        <f>YEAR(GC_17[[#This Row],[Date]])+IF(MONTH(GC_17[[#This Row],[Date]])&gt;=4,1,0)</f>
        <v>2025</v>
      </c>
      <c r="D394" s="109">
        <f>YEAR(GC_17[[#This Row],[Date]])</f>
        <v>2024</v>
      </c>
      <c r="E394" s="108" t="s">
        <v>124</v>
      </c>
      <c r="F394" s="108" t="s">
        <v>124</v>
      </c>
      <c r="G394" s="1" t="str">
        <f>TEXT(GC_17[[#This Row],[Date]],"mmm-yy")</f>
        <v>Oct-24</v>
      </c>
      <c r="H394" s="1">
        <f>DAY(EOMONTH(GC_17[[#This Row],[Month Year]],0))</f>
        <v>31</v>
      </c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">
        <f>SUM(GC_17[[#This Row],[Blk1]:[Blk12]])</f>
        <v>0</v>
      </c>
      <c r="X394" s="112"/>
      <c r="Y394" s="112" t="s">
        <v>136</v>
      </c>
    </row>
    <row r="395" spans="1:25" x14ac:dyDescent="0.35">
      <c r="A395" s="112">
        <v>393</v>
      </c>
      <c r="B395" s="110">
        <f t="shared" si="6"/>
        <v>45592</v>
      </c>
      <c r="C395" s="122">
        <f>YEAR(GC_17[[#This Row],[Date]])+IF(MONTH(GC_17[[#This Row],[Date]])&gt;=4,1,0)</f>
        <v>2025</v>
      </c>
      <c r="D395" s="109">
        <f>YEAR(GC_17[[#This Row],[Date]])</f>
        <v>2024</v>
      </c>
      <c r="E395" s="108" t="s">
        <v>124</v>
      </c>
      <c r="F395" s="108" t="s">
        <v>124</v>
      </c>
      <c r="G395" s="1" t="str">
        <f>TEXT(GC_17[[#This Row],[Date]],"mmm-yy")</f>
        <v>Oct-24</v>
      </c>
      <c r="H395" s="1">
        <f>DAY(EOMONTH(GC_17[[#This Row],[Month Year]],0))</f>
        <v>31</v>
      </c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">
        <f>SUM(GC_17[[#This Row],[Blk1]:[Blk12]])</f>
        <v>0</v>
      </c>
      <c r="X395" s="112"/>
      <c r="Y395" s="112" t="s">
        <v>136</v>
      </c>
    </row>
    <row r="396" spans="1:25" x14ac:dyDescent="0.35">
      <c r="A396" s="112">
        <v>394</v>
      </c>
      <c r="B396" s="110">
        <f t="shared" si="6"/>
        <v>45593</v>
      </c>
      <c r="C396" s="122">
        <f>YEAR(GC_17[[#This Row],[Date]])+IF(MONTH(GC_17[[#This Row],[Date]])&gt;=4,1,0)</f>
        <v>2025</v>
      </c>
      <c r="D396" s="109">
        <f>YEAR(GC_17[[#This Row],[Date]])</f>
        <v>2024</v>
      </c>
      <c r="E396" s="108" t="s">
        <v>124</v>
      </c>
      <c r="F396" s="108" t="s">
        <v>124</v>
      </c>
      <c r="G396" s="1" t="str">
        <f>TEXT(GC_17[[#This Row],[Date]],"mmm-yy")</f>
        <v>Oct-24</v>
      </c>
      <c r="H396" s="1">
        <f>DAY(EOMONTH(GC_17[[#This Row],[Month Year]],0))</f>
        <v>31</v>
      </c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">
        <f>SUM(GC_17[[#This Row],[Blk1]:[Blk12]])</f>
        <v>0</v>
      </c>
      <c r="X396" s="112"/>
      <c r="Y396" s="112" t="s">
        <v>136</v>
      </c>
    </row>
    <row r="397" spans="1:25" x14ac:dyDescent="0.35">
      <c r="A397" s="112">
        <v>395</v>
      </c>
      <c r="B397" s="110">
        <f t="shared" si="6"/>
        <v>45594</v>
      </c>
      <c r="C397" s="122">
        <f>YEAR(GC_17[[#This Row],[Date]])+IF(MONTH(GC_17[[#This Row],[Date]])&gt;=4,1,0)</f>
        <v>2025</v>
      </c>
      <c r="D397" s="109">
        <f>YEAR(GC_17[[#This Row],[Date]])</f>
        <v>2024</v>
      </c>
      <c r="E397" s="108" t="s">
        <v>124</v>
      </c>
      <c r="F397" s="108" t="s">
        <v>124</v>
      </c>
      <c r="G397" s="1" t="str">
        <f>TEXT(GC_17[[#This Row],[Date]],"mmm-yy")</f>
        <v>Oct-24</v>
      </c>
      <c r="H397" s="1">
        <f>DAY(EOMONTH(GC_17[[#This Row],[Month Year]],0))</f>
        <v>31</v>
      </c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">
        <f>SUM(GC_17[[#This Row],[Blk1]:[Blk12]])</f>
        <v>0</v>
      </c>
      <c r="X397" s="112"/>
      <c r="Y397" s="112" t="s">
        <v>136</v>
      </c>
    </row>
    <row r="398" spans="1:25" x14ac:dyDescent="0.35">
      <c r="A398" s="112">
        <v>396</v>
      </c>
      <c r="B398" s="110">
        <f t="shared" si="6"/>
        <v>45595</v>
      </c>
      <c r="C398" s="122">
        <f>YEAR(GC_17[[#This Row],[Date]])+IF(MONTH(GC_17[[#This Row],[Date]])&gt;=4,1,0)</f>
        <v>2025</v>
      </c>
      <c r="D398" s="109">
        <f>YEAR(GC_17[[#This Row],[Date]])</f>
        <v>2024</v>
      </c>
      <c r="E398" s="108" t="s">
        <v>124</v>
      </c>
      <c r="F398" s="108" t="s">
        <v>124</v>
      </c>
      <c r="G398" s="1" t="str">
        <f>TEXT(GC_17[[#This Row],[Date]],"mmm-yy")</f>
        <v>Oct-24</v>
      </c>
      <c r="H398" s="1">
        <f>DAY(EOMONTH(GC_17[[#This Row],[Month Year]],0))</f>
        <v>31</v>
      </c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">
        <f>SUM(GC_17[[#This Row],[Blk1]:[Blk12]])</f>
        <v>0</v>
      </c>
      <c r="X398" s="112"/>
      <c r="Y398" s="112" t="s">
        <v>136</v>
      </c>
    </row>
    <row r="399" spans="1:25" x14ac:dyDescent="0.35">
      <c r="A399" s="112">
        <v>397</v>
      </c>
      <c r="B399" s="110">
        <f t="shared" si="6"/>
        <v>45596</v>
      </c>
      <c r="C399" s="122">
        <f>YEAR(GC_17[[#This Row],[Date]])+IF(MONTH(GC_17[[#This Row],[Date]])&gt;=4,1,0)</f>
        <v>2025</v>
      </c>
      <c r="D399" s="109">
        <f>YEAR(GC_17[[#This Row],[Date]])</f>
        <v>2024</v>
      </c>
      <c r="E399" s="108" t="s">
        <v>124</v>
      </c>
      <c r="F399" s="108" t="s">
        <v>124</v>
      </c>
      <c r="G399" s="1" t="str">
        <f>TEXT(GC_17[[#This Row],[Date]],"mmm-yy")</f>
        <v>Oct-24</v>
      </c>
      <c r="H399" s="1">
        <f>DAY(EOMONTH(GC_17[[#This Row],[Month Year]],0))</f>
        <v>31</v>
      </c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">
        <f>SUM(GC_17[[#This Row],[Blk1]:[Blk12]])</f>
        <v>0</v>
      </c>
      <c r="X399" s="112"/>
      <c r="Y399" s="112" t="s">
        <v>136</v>
      </c>
    </row>
    <row r="400" spans="1:25" x14ac:dyDescent="0.35">
      <c r="A400" s="112">
        <v>398</v>
      </c>
      <c r="B400" s="110">
        <f t="shared" si="6"/>
        <v>45597</v>
      </c>
      <c r="C400" s="122">
        <f>YEAR(GC_17[[#This Row],[Date]])+IF(MONTH(GC_17[[#This Row],[Date]])&gt;=4,1,0)</f>
        <v>2025</v>
      </c>
      <c r="D400" s="109">
        <f>YEAR(GC_17[[#This Row],[Date]])</f>
        <v>2024</v>
      </c>
      <c r="E400" s="108" t="s">
        <v>124</v>
      </c>
      <c r="F400" s="108" t="s">
        <v>124</v>
      </c>
      <c r="G400" s="1" t="str">
        <f>TEXT(GC_17[[#This Row],[Date]],"mmm-yy")</f>
        <v>Nov-24</v>
      </c>
      <c r="H400" s="1">
        <f>DAY(EOMONTH(GC_17[[#This Row],[Month Year]],0))</f>
        <v>30</v>
      </c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">
        <f>SUM(GC_17[[#This Row],[Blk1]:[Blk12]])</f>
        <v>0</v>
      </c>
      <c r="X400" s="112"/>
      <c r="Y400" s="112" t="s">
        <v>136</v>
      </c>
    </row>
    <row r="401" spans="1:25" x14ac:dyDescent="0.35">
      <c r="A401" s="112">
        <v>399</v>
      </c>
      <c r="B401" s="110">
        <f t="shared" si="6"/>
        <v>45598</v>
      </c>
      <c r="C401" s="122">
        <f>YEAR(GC_17[[#This Row],[Date]])+IF(MONTH(GC_17[[#This Row],[Date]])&gt;=4,1,0)</f>
        <v>2025</v>
      </c>
      <c r="D401" s="109">
        <f>YEAR(GC_17[[#This Row],[Date]])</f>
        <v>2024</v>
      </c>
      <c r="E401" s="108" t="s">
        <v>124</v>
      </c>
      <c r="F401" s="108" t="s">
        <v>124</v>
      </c>
      <c r="G401" s="1" t="str">
        <f>TEXT(GC_17[[#This Row],[Date]],"mmm-yy")</f>
        <v>Nov-24</v>
      </c>
      <c r="H401" s="1">
        <f>DAY(EOMONTH(GC_17[[#This Row],[Month Year]],0))</f>
        <v>30</v>
      </c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">
        <f>SUM(GC_17[[#This Row],[Blk1]:[Blk12]])</f>
        <v>0</v>
      </c>
      <c r="X401" s="112"/>
      <c r="Y401" s="112" t="s">
        <v>136</v>
      </c>
    </row>
    <row r="402" spans="1:25" x14ac:dyDescent="0.35">
      <c r="A402" s="112">
        <v>400</v>
      </c>
      <c r="B402" s="110">
        <f t="shared" si="6"/>
        <v>45599</v>
      </c>
      <c r="C402" s="122">
        <f>YEAR(GC_17[[#This Row],[Date]])+IF(MONTH(GC_17[[#This Row],[Date]])&gt;=4,1,0)</f>
        <v>2025</v>
      </c>
      <c r="D402" s="109">
        <f>YEAR(GC_17[[#This Row],[Date]])</f>
        <v>2024</v>
      </c>
      <c r="E402" s="108" t="s">
        <v>124</v>
      </c>
      <c r="F402" s="108" t="s">
        <v>124</v>
      </c>
      <c r="G402" s="1" t="str">
        <f>TEXT(GC_17[[#This Row],[Date]],"mmm-yy")</f>
        <v>Nov-24</v>
      </c>
      <c r="H402" s="1">
        <f>DAY(EOMONTH(GC_17[[#This Row],[Month Year]],0))</f>
        <v>30</v>
      </c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">
        <f>SUM(GC_17[[#This Row],[Blk1]:[Blk12]])</f>
        <v>0</v>
      </c>
      <c r="X402" s="112"/>
      <c r="Y402" s="112" t="s">
        <v>136</v>
      </c>
    </row>
    <row r="403" spans="1:25" x14ac:dyDescent="0.35">
      <c r="A403" s="112">
        <v>401</v>
      </c>
      <c r="B403" s="110">
        <f t="shared" si="6"/>
        <v>45600</v>
      </c>
      <c r="C403" s="122">
        <f>YEAR(GC_17[[#This Row],[Date]])+IF(MONTH(GC_17[[#This Row],[Date]])&gt;=4,1,0)</f>
        <v>2025</v>
      </c>
      <c r="D403" s="109">
        <f>YEAR(GC_17[[#This Row],[Date]])</f>
        <v>2024</v>
      </c>
      <c r="E403" s="108" t="s">
        <v>124</v>
      </c>
      <c r="F403" s="108" t="s">
        <v>124</v>
      </c>
      <c r="G403" s="1" t="str">
        <f>TEXT(GC_17[[#This Row],[Date]],"mmm-yy")</f>
        <v>Nov-24</v>
      </c>
      <c r="H403" s="1">
        <f>DAY(EOMONTH(GC_17[[#This Row],[Month Year]],0))</f>
        <v>30</v>
      </c>
      <c r="I403" s="112"/>
      <c r="J403" s="112"/>
      <c r="K403" s="112"/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  <c r="V403" s="112"/>
      <c r="W403" s="1">
        <f>SUM(GC_17[[#This Row],[Blk1]:[Blk12]])</f>
        <v>0</v>
      </c>
      <c r="X403" s="112"/>
      <c r="Y403" s="112" t="s">
        <v>136</v>
      </c>
    </row>
    <row r="404" spans="1:25" x14ac:dyDescent="0.35">
      <c r="A404" s="112">
        <v>402</v>
      </c>
      <c r="B404" s="110">
        <f t="shared" si="6"/>
        <v>45601</v>
      </c>
      <c r="C404" s="122">
        <f>YEAR(GC_17[[#This Row],[Date]])+IF(MONTH(GC_17[[#This Row],[Date]])&gt;=4,1,0)</f>
        <v>2025</v>
      </c>
      <c r="D404" s="109">
        <f>YEAR(GC_17[[#This Row],[Date]])</f>
        <v>2024</v>
      </c>
      <c r="E404" s="108" t="s">
        <v>124</v>
      </c>
      <c r="F404" s="108" t="s">
        <v>124</v>
      </c>
      <c r="G404" s="1" t="str">
        <f>TEXT(GC_17[[#This Row],[Date]],"mmm-yy")</f>
        <v>Nov-24</v>
      </c>
      <c r="H404" s="1">
        <f>DAY(EOMONTH(GC_17[[#This Row],[Month Year]],0))</f>
        <v>30</v>
      </c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">
        <f>SUM(GC_17[[#This Row],[Blk1]:[Blk12]])</f>
        <v>0</v>
      </c>
      <c r="X404" s="112"/>
      <c r="Y404" s="112" t="s">
        <v>136</v>
      </c>
    </row>
    <row r="405" spans="1:25" x14ac:dyDescent="0.35">
      <c r="A405" s="112">
        <v>403</v>
      </c>
      <c r="B405" s="110">
        <f t="shared" si="6"/>
        <v>45602</v>
      </c>
      <c r="C405" s="122">
        <f>YEAR(GC_17[[#This Row],[Date]])+IF(MONTH(GC_17[[#This Row],[Date]])&gt;=4,1,0)</f>
        <v>2025</v>
      </c>
      <c r="D405" s="109">
        <f>YEAR(GC_17[[#This Row],[Date]])</f>
        <v>2024</v>
      </c>
      <c r="E405" s="108" t="s">
        <v>124</v>
      </c>
      <c r="F405" s="108" t="s">
        <v>124</v>
      </c>
      <c r="G405" s="1" t="str">
        <f>TEXT(GC_17[[#This Row],[Date]],"mmm-yy")</f>
        <v>Nov-24</v>
      </c>
      <c r="H405" s="1">
        <f>DAY(EOMONTH(GC_17[[#This Row],[Month Year]],0))</f>
        <v>30</v>
      </c>
      <c r="I405" s="112"/>
      <c r="J405" s="112"/>
      <c r="K405" s="112"/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  <c r="V405" s="112"/>
      <c r="W405" s="1">
        <f>SUM(GC_17[[#This Row],[Blk1]:[Blk12]])</f>
        <v>0</v>
      </c>
      <c r="X405" s="112"/>
      <c r="Y405" s="112" t="s">
        <v>136</v>
      </c>
    </row>
    <row r="406" spans="1:25" x14ac:dyDescent="0.35">
      <c r="A406" s="112">
        <v>404</v>
      </c>
      <c r="B406" s="110">
        <f t="shared" si="6"/>
        <v>45603</v>
      </c>
      <c r="C406" s="122">
        <f>YEAR(GC_17[[#This Row],[Date]])+IF(MONTH(GC_17[[#This Row],[Date]])&gt;=4,1,0)</f>
        <v>2025</v>
      </c>
      <c r="D406" s="109">
        <f>YEAR(GC_17[[#This Row],[Date]])</f>
        <v>2024</v>
      </c>
      <c r="E406" s="108" t="s">
        <v>124</v>
      </c>
      <c r="F406" s="108" t="s">
        <v>124</v>
      </c>
      <c r="G406" s="1" t="str">
        <f>TEXT(GC_17[[#This Row],[Date]],"mmm-yy")</f>
        <v>Nov-24</v>
      </c>
      <c r="H406" s="1">
        <f>DAY(EOMONTH(GC_17[[#This Row],[Month Year]],0))</f>
        <v>30</v>
      </c>
      <c r="I406" s="112"/>
      <c r="J406" s="112"/>
      <c r="K406" s="112"/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  <c r="V406" s="112"/>
      <c r="W406" s="1">
        <f>SUM(GC_17[[#This Row],[Blk1]:[Blk12]])</f>
        <v>0</v>
      </c>
      <c r="X406" s="112"/>
      <c r="Y406" s="112" t="s">
        <v>136</v>
      </c>
    </row>
    <row r="407" spans="1:25" x14ac:dyDescent="0.35">
      <c r="A407" s="112">
        <v>405</v>
      </c>
      <c r="B407" s="110">
        <f t="shared" si="6"/>
        <v>45604</v>
      </c>
      <c r="C407" s="122">
        <f>YEAR(GC_17[[#This Row],[Date]])+IF(MONTH(GC_17[[#This Row],[Date]])&gt;=4,1,0)</f>
        <v>2025</v>
      </c>
      <c r="D407" s="109">
        <f>YEAR(GC_17[[#This Row],[Date]])</f>
        <v>2024</v>
      </c>
      <c r="E407" s="108" t="s">
        <v>124</v>
      </c>
      <c r="F407" s="108" t="s">
        <v>124</v>
      </c>
      <c r="G407" s="1" t="str">
        <f>TEXT(GC_17[[#This Row],[Date]],"mmm-yy")</f>
        <v>Nov-24</v>
      </c>
      <c r="H407" s="1">
        <f>DAY(EOMONTH(GC_17[[#This Row],[Month Year]],0))</f>
        <v>30</v>
      </c>
      <c r="I407" s="112"/>
      <c r="J407" s="112"/>
      <c r="K407" s="112"/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  <c r="V407" s="112"/>
      <c r="W407" s="1">
        <f>SUM(GC_17[[#This Row],[Blk1]:[Blk12]])</f>
        <v>0</v>
      </c>
      <c r="X407" s="112"/>
      <c r="Y407" s="112" t="s">
        <v>136</v>
      </c>
    </row>
    <row r="408" spans="1:25" x14ac:dyDescent="0.35">
      <c r="A408" s="112">
        <v>406</v>
      </c>
      <c r="B408" s="110">
        <f t="shared" si="6"/>
        <v>45605</v>
      </c>
      <c r="C408" s="122">
        <f>YEAR(GC_17[[#This Row],[Date]])+IF(MONTH(GC_17[[#This Row],[Date]])&gt;=4,1,0)</f>
        <v>2025</v>
      </c>
      <c r="D408" s="109">
        <f>YEAR(GC_17[[#This Row],[Date]])</f>
        <v>2024</v>
      </c>
      <c r="E408" s="108" t="s">
        <v>124</v>
      </c>
      <c r="F408" s="108" t="s">
        <v>124</v>
      </c>
      <c r="G408" s="1" t="str">
        <f>TEXT(GC_17[[#This Row],[Date]],"mmm-yy")</f>
        <v>Nov-24</v>
      </c>
      <c r="H408" s="1">
        <f>DAY(EOMONTH(GC_17[[#This Row],[Month Year]],0))</f>
        <v>30</v>
      </c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">
        <f>SUM(GC_17[[#This Row],[Blk1]:[Blk12]])</f>
        <v>0</v>
      </c>
      <c r="X408" s="112"/>
      <c r="Y408" s="112" t="s">
        <v>136</v>
      </c>
    </row>
    <row r="409" spans="1:25" x14ac:dyDescent="0.35">
      <c r="A409" s="112">
        <v>407</v>
      </c>
      <c r="B409" s="110">
        <f t="shared" si="6"/>
        <v>45606</v>
      </c>
      <c r="C409" s="122">
        <f>YEAR(GC_17[[#This Row],[Date]])+IF(MONTH(GC_17[[#This Row],[Date]])&gt;=4,1,0)</f>
        <v>2025</v>
      </c>
      <c r="D409" s="109">
        <f>YEAR(GC_17[[#This Row],[Date]])</f>
        <v>2024</v>
      </c>
      <c r="E409" s="108" t="s">
        <v>124</v>
      </c>
      <c r="F409" s="108" t="s">
        <v>124</v>
      </c>
      <c r="G409" s="1" t="str">
        <f>TEXT(GC_17[[#This Row],[Date]],"mmm-yy")</f>
        <v>Nov-24</v>
      </c>
      <c r="H409" s="1">
        <f>DAY(EOMONTH(GC_17[[#This Row],[Month Year]],0))</f>
        <v>30</v>
      </c>
      <c r="I409" s="112"/>
      <c r="J409" s="112"/>
      <c r="K409" s="112"/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  <c r="V409" s="112"/>
      <c r="W409" s="1">
        <f>SUM(GC_17[[#This Row],[Blk1]:[Blk12]])</f>
        <v>0</v>
      </c>
      <c r="X409" s="112"/>
      <c r="Y409" s="112" t="s">
        <v>136</v>
      </c>
    </row>
    <row r="410" spans="1:25" x14ac:dyDescent="0.35">
      <c r="A410" s="112">
        <v>408</v>
      </c>
      <c r="B410" s="110">
        <f t="shared" si="6"/>
        <v>45607</v>
      </c>
      <c r="C410" s="122">
        <f>YEAR(GC_17[[#This Row],[Date]])+IF(MONTH(GC_17[[#This Row],[Date]])&gt;=4,1,0)</f>
        <v>2025</v>
      </c>
      <c r="D410" s="109">
        <f>YEAR(GC_17[[#This Row],[Date]])</f>
        <v>2024</v>
      </c>
      <c r="E410" s="108" t="s">
        <v>124</v>
      </c>
      <c r="F410" s="108" t="s">
        <v>124</v>
      </c>
      <c r="G410" s="1" t="str">
        <f>TEXT(GC_17[[#This Row],[Date]],"mmm-yy")</f>
        <v>Nov-24</v>
      </c>
      <c r="H410" s="1">
        <f>DAY(EOMONTH(GC_17[[#This Row],[Month Year]],0))</f>
        <v>30</v>
      </c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">
        <f>SUM(GC_17[[#This Row],[Blk1]:[Blk12]])</f>
        <v>0</v>
      </c>
      <c r="X410" s="112"/>
      <c r="Y410" s="112" t="s">
        <v>136</v>
      </c>
    </row>
    <row r="411" spans="1:25" x14ac:dyDescent="0.35">
      <c r="A411" s="112">
        <v>409</v>
      </c>
      <c r="B411" s="110">
        <f t="shared" si="6"/>
        <v>45608</v>
      </c>
      <c r="C411" s="122">
        <f>YEAR(GC_17[[#This Row],[Date]])+IF(MONTH(GC_17[[#This Row],[Date]])&gt;=4,1,0)</f>
        <v>2025</v>
      </c>
      <c r="D411" s="109">
        <f>YEAR(GC_17[[#This Row],[Date]])</f>
        <v>2024</v>
      </c>
      <c r="E411" s="108" t="s">
        <v>124</v>
      </c>
      <c r="F411" s="108" t="s">
        <v>124</v>
      </c>
      <c r="G411" s="1" t="str">
        <f>TEXT(GC_17[[#This Row],[Date]],"mmm-yy")</f>
        <v>Nov-24</v>
      </c>
      <c r="H411" s="1">
        <f>DAY(EOMONTH(GC_17[[#This Row],[Month Year]],0))</f>
        <v>30</v>
      </c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">
        <f>SUM(GC_17[[#This Row],[Blk1]:[Blk12]])</f>
        <v>0</v>
      </c>
      <c r="X411" s="112"/>
      <c r="Y411" s="112" t="s">
        <v>136</v>
      </c>
    </row>
    <row r="412" spans="1:25" x14ac:dyDescent="0.35">
      <c r="A412" s="112">
        <v>410</v>
      </c>
      <c r="B412" s="110">
        <f t="shared" si="6"/>
        <v>45609</v>
      </c>
      <c r="C412" s="122">
        <f>YEAR(GC_17[[#This Row],[Date]])+IF(MONTH(GC_17[[#This Row],[Date]])&gt;=4,1,0)</f>
        <v>2025</v>
      </c>
      <c r="D412" s="109">
        <f>YEAR(GC_17[[#This Row],[Date]])</f>
        <v>2024</v>
      </c>
      <c r="E412" s="108" t="s">
        <v>124</v>
      </c>
      <c r="F412" s="108" t="s">
        <v>124</v>
      </c>
      <c r="G412" s="1" t="str">
        <f>TEXT(GC_17[[#This Row],[Date]],"mmm-yy")</f>
        <v>Nov-24</v>
      </c>
      <c r="H412" s="1">
        <f>DAY(EOMONTH(GC_17[[#This Row],[Month Year]],0))</f>
        <v>30</v>
      </c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">
        <f>SUM(GC_17[[#This Row],[Blk1]:[Blk12]])</f>
        <v>0</v>
      </c>
      <c r="X412" s="112"/>
      <c r="Y412" s="112"/>
    </row>
    <row r="413" spans="1:25" x14ac:dyDescent="0.35">
      <c r="A413" s="112">
        <v>411</v>
      </c>
      <c r="B413" s="110">
        <f t="shared" si="6"/>
        <v>45610</v>
      </c>
      <c r="C413" s="122">
        <f>YEAR(GC_17[[#This Row],[Date]])+IF(MONTH(GC_17[[#This Row],[Date]])&gt;=4,1,0)</f>
        <v>2025</v>
      </c>
      <c r="D413" s="109">
        <f>YEAR(GC_17[[#This Row],[Date]])</f>
        <v>2024</v>
      </c>
      <c r="E413" s="108" t="s">
        <v>124</v>
      </c>
      <c r="F413" s="108" t="s">
        <v>124</v>
      </c>
      <c r="G413" s="1" t="str">
        <f>TEXT(GC_17[[#This Row],[Date]],"mmm-yy")</f>
        <v>Nov-24</v>
      </c>
      <c r="H413" s="1">
        <f>DAY(EOMONTH(GC_17[[#This Row],[Month Year]],0))</f>
        <v>30</v>
      </c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">
        <f>SUM(GC_17[[#This Row],[Blk1]:[Blk12]])</f>
        <v>0</v>
      </c>
      <c r="X413" s="112"/>
      <c r="Y413" s="112"/>
    </row>
    <row r="414" spans="1:25" x14ac:dyDescent="0.35">
      <c r="A414" s="112">
        <v>412</v>
      </c>
      <c r="B414" s="110">
        <f t="shared" si="6"/>
        <v>45611</v>
      </c>
      <c r="C414" s="122">
        <f>YEAR(GC_17[[#This Row],[Date]])+IF(MONTH(GC_17[[#This Row],[Date]])&gt;=4,1,0)</f>
        <v>2025</v>
      </c>
      <c r="D414" s="109">
        <f>YEAR(GC_17[[#This Row],[Date]])</f>
        <v>2024</v>
      </c>
      <c r="E414" s="108" t="s">
        <v>124</v>
      </c>
      <c r="F414" s="108" t="s">
        <v>124</v>
      </c>
      <c r="G414" s="1" t="str">
        <f>TEXT(GC_17[[#This Row],[Date]],"mmm-yy")</f>
        <v>Nov-24</v>
      </c>
      <c r="H414" s="1">
        <f>DAY(EOMONTH(GC_17[[#This Row],[Month Year]],0))</f>
        <v>30</v>
      </c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">
        <f>SUM(GC_17[[#This Row],[Blk1]:[Blk12]])</f>
        <v>0</v>
      </c>
      <c r="X414" s="112"/>
      <c r="Y414" s="112"/>
    </row>
    <row r="415" spans="1:25" x14ac:dyDescent="0.35">
      <c r="A415" s="112">
        <v>413</v>
      </c>
      <c r="B415" s="110">
        <f t="shared" si="6"/>
        <v>45612</v>
      </c>
      <c r="C415" s="122">
        <f>YEAR(GC_17[[#This Row],[Date]])+IF(MONTH(GC_17[[#This Row],[Date]])&gt;=4,1,0)</f>
        <v>2025</v>
      </c>
      <c r="D415" s="109">
        <f>YEAR(GC_17[[#This Row],[Date]])</f>
        <v>2024</v>
      </c>
      <c r="E415" s="108" t="s">
        <v>124</v>
      </c>
      <c r="F415" s="108" t="s">
        <v>124</v>
      </c>
      <c r="G415" s="1" t="str">
        <f>TEXT(GC_17[[#This Row],[Date]],"mmm-yy")</f>
        <v>Nov-24</v>
      </c>
      <c r="H415" s="1">
        <f>DAY(EOMONTH(GC_17[[#This Row],[Month Year]],0))</f>
        <v>30</v>
      </c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">
        <f>SUM(GC_17[[#This Row],[Blk1]:[Blk12]])</f>
        <v>0</v>
      </c>
      <c r="X415" s="112"/>
      <c r="Y415" s="112"/>
    </row>
    <row r="416" spans="1:25" x14ac:dyDescent="0.35">
      <c r="A416" s="112">
        <v>414</v>
      </c>
      <c r="B416" s="110">
        <f t="shared" si="6"/>
        <v>45613</v>
      </c>
      <c r="C416" s="122">
        <f>YEAR(GC_17[[#This Row],[Date]])+IF(MONTH(GC_17[[#This Row],[Date]])&gt;=4,1,0)</f>
        <v>2025</v>
      </c>
      <c r="D416" s="109">
        <f>YEAR(GC_17[[#This Row],[Date]])</f>
        <v>2024</v>
      </c>
      <c r="E416" s="108" t="s">
        <v>124</v>
      </c>
      <c r="F416" s="108" t="s">
        <v>124</v>
      </c>
      <c r="G416" s="1" t="str">
        <f>TEXT(GC_17[[#This Row],[Date]],"mmm-yy")</f>
        <v>Nov-24</v>
      </c>
      <c r="H416" s="1">
        <f>DAY(EOMONTH(GC_17[[#This Row],[Month Year]],0))</f>
        <v>30</v>
      </c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">
        <f>SUM(GC_17[[#This Row],[Blk1]:[Blk12]])</f>
        <v>0</v>
      </c>
      <c r="X416" s="112"/>
      <c r="Y416" s="112"/>
    </row>
    <row r="417" spans="1:25" x14ac:dyDescent="0.35">
      <c r="A417" s="112">
        <v>415</v>
      </c>
      <c r="B417" s="110">
        <f t="shared" si="6"/>
        <v>45614</v>
      </c>
      <c r="C417" s="122">
        <f>YEAR(GC_17[[#This Row],[Date]])+IF(MONTH(GC_17[[#This Row],[Date]])&gt;=4,1,0)</f>
        <v>2025</v>
      </c>
      <c r="D417" s="109">
        <f>YEAR(GC_17[[#This Row],[Date]])</f>
        <v>2024</v>
      </c>
      <c r="E417" s="108" t="s">
        <v>124</v>
      </c>
      <c r="F417" s="108" t="s">
        <v>124</v>
      </c>
      <c r="G417" s="1" t="str">
        <f>TEXT(GC_17[[#This Row],[Date]],"mmm-yy")</f>
        <v>Nov-24</v>
      </c>
      <c r="H417" s="1">
        <f>DAY(EOMONTH(GC_17[[#This Row],[Month Year]],0))</f>
        <v>30</v>
      </c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">
        <f>SUM(GC_17[[#This Row],[Blk1]:[Blk12]])</f>
        <v>0</v>
      </c>
      <c r="X417" s="112"/>
      <c r="Y417" s="112"/>
    </row>
    <row r="418" spans="1:25" x14ac:dyDescent="0.35">
      <c r="A418" s="112">
        <v>416</v>
      </c>
      <c r="B418" s="110">
        <f t="shared" si="6"/>
        <v>45615</v>
      </c>
      <c r="C418" s="122">
        <f>YEAR(GC_17[[#This Row],[Date]])+IF(MONTH(GC_17[[#This Row],[Date]])&gt;=4,1,0)</f>
        <v>2025</v>
      </c>
      <c r="D418" s="109">
        <f>YEAR(GC_17[[#This Row],[Date]])</f>
        <v>2024</v>
      </c>
      <c r="E418" s="108" t="s">
        <v>124</v>
      </c>
      <c r="F418" s="108" t="s">
        <v>124</v>
      </c>
      <c r="G418" s="1" t="str">
        <f>TEXT(GC_17[[#This Row],[Date]],"mmm-yy")</f>
        <v>Nov-24</v>
      </c>
      <c r="H418" s="1">
        <f>DAY(EOMONTH(GC_17[[#This Row],[Month Year]],0))</f>
        <v>30</v>
      </c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">
        <f>SUM(GC_17[[#This Row],[Blk1]:[Blk12]])</f>
        <v>0</v>
      </c>
      <c r="X418" s="112"/>
      <c r="Y418" s="112"/>
    </row>
    <row r="419" spans="1:25" x14ac:dyDescent="0.35">
      <c r="A419" s="112">
        <v>417</v>
      </c>
      <c r="B419" s="110">
        <f t="shared" si="6"/>
        <v>45616</v>
      </c>
      <c r="C419" s="122">
        <f>YEAR(GC_17[[#This Row],[Date]])+IF(MONTH(GC_17[[#This Row],[Date]])&gt;=4,1,0)</f>
        <v>2025</v>
      </c>
      <c r="D419" s="109">
        <f>YEAR(GC_17[[#This Row],[Date]])</f>
        <v>2024</v>
      </c>
      <c r="E419" s="108" t="s">
        <v>124</v>
      </c>
      <c r="F419" s="108" t="s">
        <v>124</v>
      </c>
      <c r="G419" s="1" t="str">
        <f>TEXT(GC_17[[#This Row],[Date]],"mmm-yy")</f>
        <v>Nov-24</v>
      </c>
      <c r="H419" s="1">
        <f>DAY(EOMONTH(GC_17[[#This Row],[Month Year]],0))</f>
        <v>30</v>
      </c>
      <c r="I419" s="112"/>
      <c r="J419" s="112"/>
      <c r="K419" s="112"/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  <c r="V419" s="112"/>
      <c r="W419" s="1">
        <f>SUM(GC_17[[#This Row],[Blk1]:[Blk12]])</f>
        <v>0</v>
      </c>
      <c r="X419" s="112"/>
      <c r="Y419" s="112"/>
    </row>
    <row r="420" spans="1:25" x14ac:dyDescent="0.35">
      <c r="A420" s="112">
        <v>418</v>
      </c>
      <c r="B420" s="110">
        <f t="shared" si="6"/>
        <v>45617</v>
      </c>
      <c r="C420" s="122">
        <f>YEAR(GC_17[[#This Row],[Date]])+IF(MONTH(GC_17[[#This Row],[Date]])&gt;=4,1,0)</f>
        <v>2025</v>
      </c>
      <c r="D420" s="109">
        <f>YEAR(GC_17[[#This Row],[Date]])</f>
        <v>2024</v>
      </c>
      <c r="E420" s="108" t="s">
        <v>124</v>
      </c>
      <c r="F420" s="108" t="s">
        <v>124</v>
      </c>
      <c r="G420" s="1" t="str">
        <f>TEXT(GC_17[[#This Row],[Date]],"mmm-yy")</f>
        <v>Nov-24</v>
      </c>
      <c r="H420" s="1">
        <f>DAY(EOMONTH(GC_17[[#This Row],[Month Year]],0))</f>
        <v>30</v>
      </c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">
        <f>SUM(GC_17[[#This Row],[Blk1]:[Blk12]])</f>
        <v>0</v>
      </c>
      <c r="X420" s="112"/>
      <c r="Y420" s="112"/>
    </row>
    <row r="421" spans="1:25" x14ac:dyDescent="0.35">
      <c r="A421" s="112">
        <v>419</v>
      </c>
      <c r="B421" s="110">
        <f t="shared" si="6"/>
        <v>45618</v>
      </c>
      <c r="C421" s="122">
        <f>YEAR(GC_17[[#This Row],[Date]])+IF(MONTH(GC_17[[#This Row],[Date]])&gt;=4,1,0)</f>
        <v>2025</v>
      </c>
      <c r="D421" s="109">
        <f>YEAR(GC_17[[#This Row],[Date]])</f>
        <v>2024</v>
      </c>
      <c r="E421" s="108" t="s">
        <v>124</v>
      </c>
      <c r="F421" s="108" t="s">
        <v>124</v>
      </c>
      <c r="G421" s="1" t="str">
        <f>TEXT(GC_17[[#This Row],[Date]],"mmm-yy")</f>
        <v>Nov-24</v>
      </c>
      <c r="H421" s="1">
        <f>DAY(EOMONTH(GC_17[[#This Row],[Month Year]],0))</f>
        <v>30</v>
      </c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">
        <f>SUM(GC_17[[#This Row],[Blk1]:[Blk12]])</f>
        <v>0</v>
      </c>
      <c r="X421" s="112"/>
      <c r="Y421" s="112"/>
    </row>
    <row r="422" spans="1:25" x14ac:dyDescent="0.35">
      <c r="A422" s="112">
        <v>420</v>
      </c>
      <c r="B422" s="110">
        <f t="shared" si="6"/>
        <v>45619</v>
      </c>
      <c r="C422" s="122">
        <f>YEAR(GC_17[[#This Row],[Date]])+IF(MONTH(GC_17[[#This Row],[Date]])&gt;=4,1,0)</f>
        <v>2025</v>
      </c>
      <c r="D422" s="109">
        <f>YEAR(GC_17[[#This Row],[Date]])</f>
        <v>2024</v>
      </c>
      <c r="E422" s="108" t="s">
        <v>124</v>
      </c>
      <c r="F422" s="108" t="s">
        <v>124</v>
      </c>
      <c r="G422" s="1" t="str">
        <f>TEXT(GC_17[[#This Row],[Date]],"mmm-yy")</f>
        <v>Nov-24</v>
      </c>
      <c r="H422" s="1">
        <f>DAY(EOMONTH(GC_17[[#This Row],[Month Year]],0))</f>
        <v>30</v>
      </c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">
        <f>SUM(GC_17[[#This Row],[Blk1]:[Blk12]])</f>
        <v>0</v>
      </c>
      <c r="X422" s="112"/>
      <c r="Y422" s="112"/>
    </row>
    <row r="423" spans="1:25" x14ac:dyDescent="0.35">
      <c r="A423" s="112">
        <v>421</v>
      </c>
      <c r="B423" s="110">
        <f t="shared" si="6"/>
        <v>45620</v>
      </c>
      <c r="C423" s="122">
        <f>YEAR(GC_17[[#This Row],[Date]])+IF(MONTH(GC_17[[#This Row],[Date]])&gt;=4,1,0)</f>
        <v>2025</v>
      </c>
      <c r="D423" s="109">
        <f>YEAR(GC_17[[#This Row],[Date]])</f>
        <v>2024</v>
      </c>
      <c r="E423" s="108" t="s">
        <v>124</v>
      </c>
      <c r="F423" s="108" t="s">
        <v>124</v>
      </c>
      <c r="G423" s="1" t="str">
        <f>TEXT(GC_17[[#This Row],[Date]],"mmm-yy")</f>
        <v>Nov-24</v>
      </c>
      <c r="H423" s="1">
        <f>DAY(EOMONTH(GC_17[[#This Row],[Month Year]],0))</f>
        <v>30</v>
      </c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">
        <f>SUM(GC_17[[#This Row],[Blk1]:[Blk12]])</f>
        <v>0</v>
      </c>
      <c r="X423" s="112"/>
      <c r="Y423" s="112"/>
    </row>
    <row r="424" spans="1:25" x14ac:dyDescent="0.35">
      <c r="A424" s="112">
        <v>422</v>
      </c>
      <c r="B424" s="110">
        <f t="shared" si="6"/>
        <v>45621</v>
      </c>
      <c r="C424" s="122">
        <f>YEAR(GC_17[[#This Row],[Date]])+IF(MONTH(GC_17[[#This Row],[Date]])&gt;=4,1,0)</f>
        <v>2025</v>
      </c>
      <c r="D424" s="109">
        <f>YEAR(GC_17[[#This Row],[Date]])</f>
        <v>2024</v>
      </c>
      <c r="E424" s="108" t="s">
        <v>124</v>
      </c>
      <c r="F424" s="108" t="s">
        <v>124</v>
      </c>
      <c r="G424" s="1" t="str">
        <f>TEXT(GC_17[[#This Row],[Date]],"mmm-yy")</f>
        <v>Nov-24</v>
      </c>
      <c r="H424" s="1">
        <f>DAY(EOMONTH(GC_17[[#This Row],[Month Year]],0))</f>
        <v>30</v>
      </c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">
        <f>SUM(GC_17[[#This Row],[Blk1]:[Blk12]])</f>
        <v>0</v>
      </c>
      <c r="X424" s="112"/>
      <c r="Y424" s="112"/>
    </row>
    <row r="425" spans="1:25" x14ac:dyDescent="0.35">
      <c r="A425" s="112">
        <v>423</v>
      </c>
      <c r="B425" s="110">
        <f t="shared" si="6"/>
        <v>45622</v>
      </c>
      <c r="C425" s="122">
        <f>YEAR(GC_17[[#This Row],[Date]])+IF(MONTH(GC_17[[#This Row],[Date]])&gt;=4,1,0)</f>
        <v>2025</v>
      </c>
      <c r="D425" s="109">
        <f>YEAR(GC_17[[#This Row],[Date]])</f>
        <v>2024</v>
      </c>
      <c r="E425" s="108" t="s">
        <v>124</v>
      </c>
      <c r="F425" s="108" t="s">
        <v>124</v>
      </c>
      <c r="G425" s="1" t="str">
        <f>TEXT(GC_17[[#This Row],[Date]],"mmm-yy")</f>
        <v>Nov-24</v>
      </c>
      <c r="H425" s="1">
        <f>DAY(EOMONTH(GC_17[[#This Row],[Month Year]],0))</f>
        <v>30</v>
      </c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">
        <f>SUM(GC_17[[#This Row],[Blk1]:[Blk12]])</f>
        <v>0</v>
      </c>
      <c r="X425" s="112"/>
      <c r="Y425" s="112"/>
    </row>
    <row r="426" spans="1:25" x14ac:dyDescent="0.35">
      <c r="A426" s="112">
        <v>424</v>
      </c>
      <c r="B426" s="110">
        <f t="shared" si="6"/>
        <v>45623</v>
      </c>
      <c r="C426" s="122">
        <f>YEAR(GC_17[[#This Row],[Date]])+IF(MONTH(GC_17[[#This Row],[Date]])&gt;=4,1,0)</f>
        <v>2025</v>
      </c>
      <c r="D426" s="109">
        <f>YEAR(GC_17[[#This Row],[Date]])</f>
        <v>2024</v>
      </c>
      <c r="E426" s="108" t="s">
        <v>124</v>
      </c>
      <c r="F426" s="108" t="s">
        <v>124</v>
      </c>
      <c r="G426" s="1" t="str">
        <f>TEXT(GC_17[[#This Row],[Date]],"mmm-yy")</f>
        <v>Nov-24</v>
      </c>
      <c r="H426" s="1">
        <f>DAY(EOMONTH(GC_17[[#This Row],[Month Year]],0))</f>
        <v>30</v>
      </c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">
        <f>SUM(GC_17[[#This Row],[Blk1]:[Blk12]])</f>
        <v>0</v>
      </c>
      <c r="X426" s="112"/>
      <c r="Y426" s="112"/>
    </row>
    <row r="427" spans="1:25" x14ac:dyDescent="0.35">
      <c r="A427" s="112">
        <v>425</v>
      </c>
      <c r="B427" s="110">
        <f t="shared" si="6"/>
        <v>45624</v>
      </c>
      <c r="C427" s="122">
        <f>YEAR(GC_17[[#This Row],[Date]])+IF(MONTH(GC_17[[#This Row],[Date]])&gt;=4,1,0)</f>
        <v>2025</v>
      </c>
      <c r="D427" s="109">
        <f>YEAR(GC_17[[#This Row],[Date]])</f>
        <v>2024</v>
      </c>
      <c r="E427" s="108" t="s">
        <v>124</v>
      </c>
      <c r="F427" s="108" t="s">
        <v>124</v>
      </c>
      <c r="G427" s="1" t="str">
        <f>TEXT(GC_17[[#This Row],[Date]],"mmm-yy")</f>
        <v>Nov-24</v>
      </c>
      <c r="H427" s="1">
        <f>DAY(EOMONTH(GC_17[[#This Row],[Month Year]],0))</f>
        <v>30</v>
      </c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">
        <f>SUM(GC_17[[#This Row],[Blk1]:[Blk12]])</f>
        <v>0</v>
      </c>
      <c r="X427" s="112"/>
      <c r="Y427" s="112"/>
    </row>
    <row r="428" spans="1:25" x14ac:dyDescent="0.35">
      <c r="A428" s="112">
        <v>426</v>
      </c>
      <c r="B428" s="110">
        <f t="shared" si="6"/>
        <v>45625</v>
      </c>
      <c r="C428" s="122">
        <f>YEAR(GC_17[[#This Row],[Date]])+IF(MONTH(GC_17[[#This Row],[Date]])&gt;=4,1,0)</f>
        <v>2025</v>
      </c>
      <c r="D428" s="109">
        <f>YEAR(GC_17[[#This Row],[Date]])</f>
        <v>2024</v>
      </c>
      <c r="E428" s="108" t="s">
        <v>124</v>
      </c>
      <c r="F428" s="108" t="s">
        <v>124</v>
      </c>
      <c r="G428" s="1" t="str">
        <f>TEXT(GC_17[[#This Row],[Date]],"mmm-yy")</f>
        <v>Nov-24</v>
      </c>
      <c r="H428" s="1">
        <f>DAY(EOMONTH(GC_17[[#This Row],[Month Year]],0))</f>
        <v>30</v>
      </c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">
        <f>SUM(GC_17[[#This Row],[Blk1]:[Blk12]])</f>
        <v>0</v>
      </c>
      <c r="X428" s="112"/>
      <c r="Y428" s="112"/>
    </row>
    <row r="429" spans="1:25" x14ac:dyDescent="0.35">
      <c r="A429" s="112">
        <v>427</v>
      </c>
      <c r="B429" s="110">
        <f t="shared" si="6"/>
        <v>45626</v>
      </c>
      <c r="C429" s="122">
        <f>YEAR(GC_17[[#This Row],[Date]])+IF(MONTH(GC_17[[#This Row],[Date]])&gt;=4,1,0)</f>
        <v>2025</v>
      </c>
      <c r="D429" s="109">
        <f>YEAR(GC_17[[#This Row],[Date]])</f>
        <v>2024</v>
      </c>
      <c r="E429" s="108" t="s">
        <v>124</v>
      </c>
      <c r="F429" s="108" t="s">
        <v>124</v>
      </c>
      <c r="G429" s="1" t="str">
        <f>TEXT(GC_17[[#This Row],[Date]],"mmm-yy")</f>
        <v>Nov-24</v>
      </c>
      <c r="H429" s="1">
        <f>DAY(EOMONTH(GC_17[[#This Row],[Month Year]],0))</f>
        <v>30</v>
      </c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">
        <f>SUM(GC_17[[#This Row],[Blk1]:[Blk12]])</f>
        <v>0</v>
      </c>
      <c r="X429" s="112"/>
      <c r="Y429" s="112"/>
    </row>
    <row r="430" spans="1:25" x14ac:dyDescent="0.35">
      <c r="A430" s="112">
        <v>428</v>
      </c>
      <c r="B430" s="110">
        <f t="shared" si="6"/>
        <v>45627</v>
      </c>
      <c r="C430" s="122">
        <f>YEAR(GC_17[[#This Row],[Date]])+IF(MONTH(GC_17[[#This Row],[Date]])&gt;=4,1,0)</f>
        <v>2025</v>
      </c>
      <c r="D430" s="109">
        <f>YEAR(GC_17[[#This Row],[Date]])</f>
        <v>2024</v>
      </c>
      <c r="E430" s="108" t="s">
        <v>124</v>
      </c>
      <c r="F430" s="108" t="s">
        <v>124</v>
      </c>
      <c r="G430" s="1" t="str">
        <f>TEXT(GC_17[[#This Row],[Date]],"mmm-yy")</f>
        <v>Dec-24</v>
      </c>
      <c r="H430" s="1">
        <f>DAY(EOMONTH(GC_17[[#This Row],[Month Year]],0))</f>
        <v>31</v>
      </c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">
        <f>SUM(GC_17[[#This Row],[Blk1]:[Blk12]])</f>
        <v>0</v>
      </c>
      <c r="X430" s="112"/>
      <c r="Y430" s="112"/>
    </row>
    <row r="431" spans="1:25" x14ac:dyDescent="0.35">
      <c r="A431" s="112">
        <v>429</v>
      </c>
      <c r="B431" s="110">
        <f t="shared" si="6"/>
        <v>45628</v>
      </c>
      <c r="C431" s="122">
        <f>YEAR(GC_17[[#This Row],[Date]])+IF(MONTH(GC_17[[#This Row],[Date]])&gt;=4,1,0)</f>
        <v>2025</v>
      </c>
      <c r="D431" s="109">
        <f>YEAR(GC_17[[#This Row],[Date]])</f>
        <v>2024</v>
      </c>
      <c r="E431" s="108" t="s">
        <v>124</v>
      </c>
      <c r="F431" s="108" t="s">
        <v>124</v>
      </c>
      <c r="G431" s="1" t="str">
        <f>TEXT(GC_17[[#This Row],[Date]],"mmm-yy")</f>
        <v>Dec-24</v>
      </c>
      <c r="H431" s="1">
        <f>DAY(EOMONTH(GC_17[[#This Row],[Month Year]],0))</f>
        <v>31</v>
      </c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">
        <f>SUM(GC_17[[#This Row],[Blk1]:[Blk12]])</f>
        <v>0</v>
      </c>
      <c r="X431" s="112"/>
      <c r="Y431" s="112"/>
    </row>
    <row r="432" spans="1:25" x14ac:dyDescent="0.35">
      <c r="A432" s="112">
        <v>430</v>
      </c>
      <c r="B432" s="110">
        <f t="shared" si="6"/>
        <v>45629</v>
      </c>
      <c r="C432" s="122">
        <f>YEAR(GC_17[[#This Row],[Date]])+IF(MONTH(GC_17[[#This Row],[Date]])&gt;=4,1,0)</f>
        <v>2025</v>
      </c>
      <c r="D432" s="109">
        <f>YEAR(GC_17[[#This Row],[Date]])</f>
        <v>2024</v>
      </c>
      <c r="E432" s="108" t="s">
        <v>124</v>
      </c>
      <c r="F432" s="108" t="s">
        <v>124</v>
      </c>
      <c r="G432" s="1" t="str">
        <f>TEXT(GC_17[[#This Row],[Date]],"mmm-yy")</f>
        <v>Dec-24</v>
      </c>
      <c r="H432" s="1">
        <f>DAY(EOMONTH(GC_17[[#This Row],[Month Year]],0))</f>
        <v>31</v>
      </c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">
        <f>SUM(GC_17[[#This Row],[Blk1]:[Blk12]])</f>
        <v>0</v>
      </c>
      <c r="X432" s="112"/>
      <c r="Y432" s="112"/>
    </row>
    <row r="433" spans="1:25" x14ac:dyDescent="0.35">
      <c r="A433" s="112">
        <v>431</v>
      </c>
      <c r="B433" s="110">
        <f t="shared" si="6"/>
        <v>45630</v>
      </c>
      <c r="C433" s="122">
        <f>YEAR(GC_17[[#This Row],[Date]])+IF(MONTH(GC_17[[#This Row],[Date]])&gt;=4,1,0)</f>
        <v>2025</v>
      </c>
      <c r="D433" s="109">
        <f>YEAR(GC_17[[#This Row],[Date]])</f>
        <v>2024</v>
      </c>
      <c r="E433" s="108" t="s">
        <v>124</v>
      </c>
      <c r="F433" s="108" t="s">
        <v>124</v>
      </c>
      <c r="G433" s="1" t="str">
        <f>TEXT(GC_17[[#This Row],[Date]],"mmm-yy")</f>
        <v>Dec-24</v>
      </c>
      <c r="H433" s="1">
        <f>DAY(EOMONTH(GC_17[[#This Row],[Month Year]],0))</f>
        <v>31</v>
      </c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">
        <f>SUM(GC_17[[#This Row],[Blk1]:[Blk12]])</f>
        <v>0</v>
      </c>
      <c r="X433" s="112"/>
      <c r="Y433" s="112"/>
    </row>
    <row r="434" spans="1:25" x14ac:dyDescent="0.35">
      <c r="A434" s="112">
        <v>432</v>
      </c>
      <c r="B434" s="110">
        <f t="shared" si="6"/>
        <v>45631</v>
      </c>
      <c r="C434" s="122">
        <f>YEAR(GC_17[[#This Row],[Date]])+IF(MONTH(GC_17[[#This Row],[Date]])&gt;=4,1,0)</f>
        <v>2025</v>
      </c>
      <c r="D434" s="109">
        <f>YEAR(GC_17[[#This Row],[Date]])</f>
        <v>2024</v>
      </c>
      <c r="E434" s="108" t="s">
        <v>124</v>
      </c>
      <c r="F434" s="108" t="s">
        <v>124</v>
      </c>
      <c r="G434" s="1" t="str">
        <f>TEXT(GC_17[[#This Row],[Date]],"mmm-yy")</f>
        <v>Dec-24</v>
      </c>
      <c r="H434" s="1">
        <f>DAY(EOMONTH(GC_17[[#This Row],[Month Year]],0))</f>
        <v>31</v>
      </c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">
        <f>SUM(GC_17[[#This Row],[Blk1]:[Blk12]])</f>
        <v>0</v>
      </c>
      <c r="X434" s="112"/>
      <c r="Y434" s="112"/>
    </row>
    <row r="435" spans="1:25" x14ac:dyDescent="0.35">
      <c r="A435" s="112">
        <v>433</v>
      </c>
      <c r="B435" s="110">
        <f t="shared" si="6"/>
        <v>45632</v>
      </c>
      <c r="C435" s="122">
        <f>YEAR(GC_17[[#This Row],[Date]])+IF(MONTH(GC_17[[#This Row],[Date]])&gt;=4,1,0)</f>
        <v>2025</v>
      </c>
      <c r="D435" s="109">
        <f>YEAR(GC_17[[#This Row],[Date]])</f>
        <v>2024</v>
      </c>
      <c r="E435" s="108" t="s">
        <v>124</v>
      </c>
      <c r="F435" s="108" t="s">
        <v>124</v>
      </c>
      <c r="G435" s="1" t="str">
        <f>TEXT(GC_17[[#This Row],[Date]],"mmm-yy")</f>
        <v>Dec-24</v>
      </c>
      <c r="H435" s="1">
        <f>DAY(EOMONTH(GC_17[[#This Row],[Month Year]],0))</f>
        <v>31</v>
      </c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">
        <f>SUM(GC_17[[#This Row],[Blk1]:[Blk12]])</f>
        <v>0</v>
      </c>
      <c r="X435" s="112"/>
      <c r="Y435" s="112"/>
    </row>
    <row r="436" spans="1:25" x14ac:dyDescent="0.35">
      <c r="A436" s="112">
        <v>434</v>
      </c>
      <c r="B436" s="110">
        <f t="shared" si="6"/>
        <v>45633</v>
      </c>
      <c r="C436" s="122">
        <f>YEAR(GC_17[[#This Row],[Date]])+IF(MONTH(GC_17[[#This Row],[Date]])&gt;=4,1,0)</f>
        <v>2025</v>
      </c>
      <c r="D436" s="109">
        <f>YEAR(GC_17[[#This Row],[Date]])</f>
        <v>2024</v>
      </c>
      <c r="E436" s="108" t="s">
        <v>124</v>
      </c>
      <c r="F436" s="108" t="s">
        <v>124</v>
      </c>
      <c r="G436" s="1" t="str">
        <f>TEXT(GC_17[[#This Row],[Date]],"mmm-yy")</f>
        <v>Dec-24</v>
      </c>
      <c r="H436" s="1">
        <f>DAY(EOMONTH(GC_17[[#This Row],[Month Year]],0))</f>
        <v>31</v>
      </c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">
        <f>SUM(GC_17[[#This Row],[Blk1]:[Blk12]])</f>
        <v>0</v>
      </c>
      <c r="X436" s="112"/>
      <c r="Y436" s="112"/>
    </row>
    <row r="437" spans="1:25" x14ac:dyDescent="0.35">
      <c r="A437" s="112">
        <v>435</v>
      </c>
      <c r="B437" s="110">
        <f t="shared" si="6"/>
        <v>45634</v>
      </c>
      <c r="C437" s="122">
        <f>YEAR(GC_17[[#This Row],[Date]])+IF(MONTH(GC_17[[#This Row],[Date]])&gt;=4,1,0)</f>
        <v>2025</v>
      </c>
      <c r="D437" s="109">
        <f>YEAR(GC_17[[#This Row],[Date]])</f>
        <v>2024</v>
      </c>
      <c r="E437" s="108" t="s">
        <v>124</v>
      </c>
      <c r="F437" s="108" t="s">
        <v>124</v>
      </c>
      <c r="G437" s="1" t="str">
        <f>TEXT(GC_17[[#This Row],[Date]],"mmm-yy")</f>
        <v>Dec-24</v>
      </c>
      <c r="H437" s="1">
        <f>DAY(EOMONTH(GC_17[[#This Row],[Month Year]],0))</f>
        <v>31</v>
      </c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">
        <f>SUM(GC_17[[#This Row],[Blk1]:[Blk12]])</f>
        <v>0</v>
      </c>
      <c r="X437" s="112"/>
      <c r="Y437" s="112"/>
    </row>
    <row r="438" spans="1:25" x14ac:dyDescent="0.35">
      <c r="A438" s="112">
        <v>436</v>
      </c>
      <c r="B438" s="110">
        <f t="shared" si="6"/>
        <v>45635</v>
      </c>
      <c r="C438" s="122">
        <f>YEAR(GC_17[[#This Row],[Date]])+IF(MONTH(GC_17[[#This Row],[Date]])&gt;=4,1,0)</f>
        <v>2025</v>
      </c>
      <c r="D438" s="109">
        <f>YEAR(GC_17[[#This Row],[Date]])</f>
        <v>2024</v>
      </c>
      <c r="E438" s="108" t="s">
        <v>124</v>
      </c>
      <c r="F438" s="108" t="s">
        <v>124</v>
      </c>
      <c r="G438" s="1" t="str">
        <f>TEXT(GC_17[[#This Row],[Date]],"mmm-yy")</f>
        <v>Dec-24</v>
      </c>
      <c r="H438" s="1">
        <f>DAY(EOMONTH(GC_17[[#This Row],[Month Year]],0))</f>
        <v>31</v>
      </c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">
        <f>SUM(GC_17[[#This Row],[Blk1]:[Blk12]])</f>
        <v>0</v>
      </c>
      <c r="X438" s="112"/>
      <c r="Y438" s="112"/>
    </row>
    <row r="439" spans="1:25" x14ac:dyDescent="0.35">
      <c r="A439" s="112">
        <v>437</v>
      </c>
      <c r="B439" s="110">
        <f t="shared" si="6"/>
        <v>45636</v>
      </c>
      <c r="C439" s="122">
        <f>YEAR(GC_17[[#This Row],[Date]])+IF(MONTH(GC_17[[#This Row],[Date]])&gt;=4,1,0)</f>
        <v>2025</v>
      </c>
      <c r="D439" s="109">
        <f>YEAR(GC_17[[#This Row],[Date]])</f>
        <v>2024</v>
      </c>
      <c r="E439" s="108" t="s">
        <v>124</v>
      </c>
      <c r="F439" s="108" t="s">
        <v>124</v>
      </c>
      <c r="G439" s="1" t="str">
        <f>TEXT(GC_17[[#This Row],[Date]],"mmm-yy")</f>
        <v>Dec-24</v>
      </c>
      <c r="H439" s="1">
        <f>DAY(EOMONTH(GC_17[[#This Row],[Month Year]],0))</f>
        <v>31</v>
      </c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">
        <f>SUM(GC_17[[#This Row],[Blk1]:[Blk12]])</f>
        <v>0</v>
      </c>
      <c r="X439" s="112"/>
      <c r="Y439" s="112"/>
    </row>
    <row r="440" spans="1:25" x14ac:dyDescent="0.35">
      <c r="A440" s="112">
        <v>438</v>
      </c>
      <c r="B440" s="110">
        <f t="shared" si="6"/>
        <v>45637</v>
      </c>
      <c r="C440" s="122">
        <f>YEAR(GC_17[[#This Row],[Date]])+IF(MONTH(GC_17[[#This Row],[Date]])&gt;=4,1,0)</f>
        <v>2025</v>
      </c>
      <c r="D440" s="109">
        <f>YEAR(GC_17[[#This Row],[Date]])</f>
        <v>2024</v>
      </c>
      <c r="E440" s="108" t="s">
        <v>124</v>
      </c>
      <c r="F440" s="108" t="s">
        <v>124</v>
      </c>
      <c r="G440" s="1" t="str">
        <f>TEXT(GC_17[[#This Row],[Date]],"mmm-yy")</f>
        <v>Dec-24</v>
      </c>
      <c r="H440" s="1">
        <f>DAY(EOMONTH(GC_17[[#This Row],[Month Year]],0))</f>
        <v>31</v>
      </c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">
        <f>SUM(GC_17[[#This Row],[Blk1]:[Blk12]])</f>
        <v>0</v>
      </c>
      <c r="X440" s="112"/>
      <c r="Y440" s="112"/>
    </row>
    <row r="441" spans="1:25" x14ac:dyDescent="0.35">
      <c r="A441" s="112">
        <v>439</v>
      </c>
      <c r="B441" s="110">
        <f t="shared" si="6"/>
        <v>45638</v>
      </c>
      <c r="C441" s="122">
        <f>YEAR(GC_17[[#This Row],[Date]])+IF(MONTH(GC_17[[#This Row],[Date]])&gt;=4,1,0)</f>
        <v>2025</v>
      </c>
      <c r="D441" s="109">
        <f>YEAR(GC_17[[#This Row],[Date]])</f>
        <v>2024</v>
      </c>
      <c r="E441" s="108" t="s">
        <v>124</v>
      </c>
      <c r="F441" s="108" t="s">
        <v>124</v>
      </c>
      <c r="G441" s="1" t="str">
        <f>TEXT(GC_17[[#This Row],[Date]],"mmm-yy")</f>
        <v>Dec-24</v>
      </c>
      <c r="H441" s="1">
        <f>DAY(EOMONTH(GC_17[[#This Row],[Month Year]],0))</f>
        <v>31</v>
      </c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">
        <f>SUM(GC_17[[#This Row],[Blk1]:[Blk12]])</f>
        <v>0</v>
      </c>
      <c r="X441" s="112"/>
      <c r="Y441" s="112"/>
    </row>
    <row r="442" spans="1:25" x14ac:dyDescent="0.35">
      <c r="A442" s="112">
        <v>440</v>
      </c>
      <c r="B442" s="110">
        <f t="shared" si="6"/>
        <v>45639</v>
      </c>
      <c r="C442" s="122">
        <f>YEAR(GC_17[[#This Row],[Date]])+IF(MONTH(GC_17[[#This Row],[Date]])&gt;=4,1,0)</f>
        <v>2025</v>
      </c>
      <c r="D442" s="109">
        <f>YEAR(GC_17[[#This Row],[Date]])</f>
        <v>2024</v>
      </c>
      <c r="E442" s="108" t="s">
        <v>124</v>
      </c>
      <c r="F442" s="108" t="s">
        <v>124</v>
      </c>
      <c r="G442" s="1" t="str">
        <f>TEXT(GC_17[[#This Row],[Date]],"mmm-yy")</f>
        <v>Dec-24</v>
      </c>
      <c r="H442" s="1">
        <f>DAY(EOMONTH(GC_17[[#This Row],[Month Year]],0))</f>
        <v>31</v>
      </c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">
        <f>SUM(GC_17[[#This Row],[Blk1]:[Blk12]])</f>
        <v>0</v>
      </c>
      <c r="X442" s="112"/>
      <c r="Y442" s="112"/>
    </row>
    <row r="443" spans="1:25" x14ac:dyDescent="0.35">
      <c r="A443" s="112">
        <v>441</v>
      </c>
      <c r="B443" s="110">
        <f t="shared" si="6"/>
        <v>45640</v>
      </c>
      <c r="C443" s="122">
        <f>YEAR(GC_17[[#This Row],[Date]])+IF(MONTH(GC_17[[#This Row],[Date]])&gt;=4,1,0)</f>
        <v>2025</v>
      </c>
      <c r="D443" s="109">
        <f>YEAR(GC_17[[#This Row],[Date]])</f>
        <v>2024</v>
      </c>
      <c r="E443" s="108" t="s">
        <v>124</v>
      </c>
      <c r="F443" s="108" t="s">
        <v>124</v>
      </c>
      <c r="G443" s="1" t="str">
        <f>TEXT(GC_17[[#This Row],[Date]],"mmm-yy")</f>
        <v>Dec-24</v>
      </c>
      <c r="H443" s="1">
        <f>DAY(EOMONTH(GC_17[[#This Row],[Month Year]],0))</f>
        <v>31</v>
      </c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">
        <f>SUM(GC_17[[#This Row],[Blk1]:[Blk12]])</f>
        <v>0</v>
      </c>
      <c r="X443" s="112"/>
      <c r="Y443" s="112"/>
    </row>
    <row r="444" spans="1:25" x14ac:dyDescent="0.35">
      <c r="A444" s="112">
        <v>442</v>
      </c>
      <c r="B444" s="110">
        <f t="shared" si="6"/>
        <v>45641</v>
      </c>
      <c r="C444" s="122">
        <f>YEAR(GC_17[[#This Row],[Date]])+IF(MONTH(GC_17[[#This Row],[Date]])&gt;=4,1,0)</f>
        <v>2025</v>
      </c>
      <c r="D444" s="109">
        <f>YEAR(GC_17[[#This Row],[Date]])</f>
        <v>2024</v>
      </c>
      <c r="E444" s="108" t="s">
        <v>124</v>
      </c>
      <c r="F444" s="108" t="s">
        <v>124</v>
      </c>
      <c r="G444" s="1" t="str">
        <f>TEXT(GC_17[[#This Row],[Date]],"mmm-yy")</f>
        <v>Dec-24</v>
      </c>
      <c r="H444" s="1">
        <f>DAY(EOMONTH(GC_17[[#This Row],[Month Year]],0))</f>
        <v>31</v>
      </c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">
        <f>SUM(GC_17[[#This Row],[Blk1]:[Blk12]])</f>
        <v>0</v>
      </c>
      <c r="X444" s="112"/>
      <c r="Y444" s="112"/>
    </row>
    <row r="445" spans="1:25" x14ac:dyDescent="0.35">
      <c r="A445" s="112">
        <v>443</v>
      </c>
      <c r="B445" s="110">
        <f t="shared" si="6"/>
        <v>45642</v>
      </c>
      <c r="C445" s="122">
        <f>YEAR(GC_17[[#This Row],[Date]])+IF(MONTH(GC_17[[#This Row],[Date]])&gt;=4,1,0)</f>
        <v>2025</v>
      </c>
      <c r="D445" s="109">
        <f>YEAR(GC_17[[#This Row],[Date]])</f>
        <v>2024</v>
      </c>
      <c r="E445" s="108" t="s">
        <v>124</v>
      </c>
      <c r="F445" s="108" t="s">
        <v>124</v>
      </c>
      <c r="G445" s="1" t="str">
        <f>TEXT(GC_17[[#This Row],[Date]],"mmm-yy")</f>
        <v>Dec-24</v>
      </c>
      <c r="H445" s="1">
        <f>DAY(EOMONTH(GC_17[[#This Row],[Month Year]],0))</f>
        <v>31</v>
      </c>
      <c r="I445" s="112"/>
      <c r="J445" s="112"/>
      <c r="K445" s="112"/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  <c r="V445" s="112"/>
      <c r="W445" s="1">
        <f>SUM(GC_17[[#This Row],[Blk1]:[Blk12]])</f>
        <v>0</v>
      </c>
      <c r="X445" s="112"/>
      <c r="Y445" s="112"/>
    </row>
    <row r="446" spans="1:25" x14ac:dyDescent="0.35">
      <c r="A446" s="112">
        <v>444</v>
      </c>
      <c r="B446" s="110">
        <f t="shared" si="6"/>
        <v>45643</v>
      </c>
      <c r="C446" s="122">
        <f>YEAR(GC_17[[#This Row],[Date]])+IF(MONTH(GC_17[[#This Row],[Date]])&gt;=4,1,0)</f>
        <v>2025</v>
      </c>
      <c r="D446" s="109">
        <f>YEAR(GC_17[[#This Row],[Date]])</f>
        <v>2024</v>
      </c>
      <c r="E446" s="108" t="s">
        <v>124</v>
      </c>
      <c r="F446" s="108" t="s">
        <v>124</v>
      </c>
      <c r="G446" s="1" t="str">
        <f>TEXT(GC_17[[#This Row],[Date]],"mmm-yy")</f>
        <v>Dec-24</v>
      </c>
      <c r="H446" s="1">
        <f>DAY(EOMONTH(GC_17[[#This Row],[Month Year]],0))</f>
        <v>31</v>
      </c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">
        <f>SUM(GC_17[[#This Row],[Blk1]:[Blk12]])</f>
        <v>0</v>
      </c>
      <c r="X446" s="112"/>
      <c r="Y446" s="112"/>
    </row>
    <row r="447" spans="1:25" x14ac:dyDescent="0.35">
      <c r="A447" s="112">
        <v>445</v>
      </c>
      <c r="B447" s="110">
        <f t="shared" si="6"/>
        <v>45644</v>
      </c>
      <c r="C447" s="122">
        <f>YEAR(GC_17[[#This Row],[Date]])+IF(MONTH(GC_17[[#This Row],[Date]])&gt;=4,1,0)</f>
        <v>2025</v>
      </c>
      <c r="D447" s="109">
        <f>YEAR(GC_17[[#This Row],[Date]])</f>
        <v>2024</v>
      </c>
      <c r="E447" s="108" t="s">
        <v>124</v>
      </c>
      <c r="F447" s="108" t="s">
        <v>124</v>
      </c>
      <c r="G447" s="1" t="str">
        <f>TEXT(GC_17[[#This Row],[Date]],"mmm-yy")</f>
        <v>Dec-24</v>
      </c>
      <c r="H447" s="1">
        <f>DAY(EOMONTH(GC_17[[#This Row],[Month Year]],0))</f>
        <v>31</v>
      </c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">
        <f>SUM(GC_17[[#This Row],[Blk1]:[Blk12]])</f>
        <v>0</v>
      </c>
      <c r="X447" s="112"/>
      <c r="Y447" s="112"/>
    </row>
    <row r="448" spans="1:25" x14ac:dyDescent="0.35">
      <c r="A448" s="112">
        <v>446</v>
      </c>
      <c r="B448" s="110">
        <f t="shared" si="6"/>
        <v>45645</v>
      </c>
      <c r="C448" s="122">
        <f>YEAR(GC_17[[#This Row],[Date]])+IF(MONTH(GC_17[[#This Row],[Date]])&gt;=4,1,0)</f>
        <v>2025</v>
      </c>
      <c r="D448" s="109">
        <f>YEAR(GC_17[[#This Row],[Date]])</f>
        <v>2024</v>
      </c>
      <c r="E448" s="108" t="s">
        <v>124</v>
      </c>
      <c r="F448" s="108" t="s">
        <v>124</v>
      </c>
      <c r="G448" s="1" t="str">
        <f>TEXT(GC_17[[#This Row],[Date]],"mmm-yy")</f>
        <v>Dec-24</v>
      </c>
      <c r="H448" s="1">
        <f>DAY(EOMONTH(GC_17[[#This Row],[Month Year]],0))</f>
        <v>31</v>
      </c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">
        <f>SUM(GC_17[[#This Row],[Blk1]:[Blk12]])</f>
        <v>0</v>
      </c>
      <c r="X448" s="112"/>
      <c r="Y448" s="112"/>
    </row>
    <row r="449" spans="1:25" x14ac:dyDescent="0.35">
      <c r="A449" s="112">
        <v>447</v>
      </c>
      <c r="B449" s="110">
        <f t="shared" si="6"/>
        <v>45646</v>
      </c>
      <c r="C449" s="122">
        <f>YEAR(GC_17[[#This Row],[Date]])+IF(MONTH(GC_17[[#This Row],[Date]])&gt;=4,1,0)</f>
        <v>2025</v>
      </c>
      <c r="D449" s="109">
        <f>YEAR(GC_17[[#This Row],[Date]])</f>
        <v>2024</v>
      </c>
      <c r="E449" s="108" t="s">
        <v>124</v>
      </c>
      <c r="F449" s="108" t="s">
        <v>124</v>
      </c>
      <c r="G449" s="1" t="str">
        <f>TEXT(GC_17[[#This Row],[Date]],"mmm-yy")</f>
        <v>Dec-24</v>
      </c>
      <c r="H449" s="1">
        <f>DAY(EOMONTH(GC_17[[#This Row],[Month Year]],0))</f>
        <v>31</v>
      </c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">
        <f>SUM(GC_17[[#This Row],[Blk1]:[Blk12]])</f>
        <v>0</v>
      </c>
      <c r="X449" s="112"/>
      <c r="Y449" s="112"/>
    </row>
    <row r="450" spans="1:25" x14ac:dyDescent="0.35">
      <c r="A450" s="112">
        <v>448</v>
      </c>
      <c r="B450" s="110">
        <f t="shared" si="6"/>
        <v>45647</v>
      </c>
      <c r="C450" s="122">
        <f>YEAR(GC_17[[#This Row],[Date]])+IF(MONTH(GC_17[[#This Row],[Date]])&gt;=4,1,0)</f>
        <v>2025</v>
      </c>
      <c r="D450" s="109">
        <f>YEAR(GC_17[[#This Row],[Date]])</f>
        <v>2024</v>
      </c>
      <c r="E450" s="108" t="s">
        <v>124</v>
      </c>
      <c r="F450" s="108" t="s">
        <v>124</v>
      </c>
      <c r="G450" s="1" t="str">
        <f>TEXT(GC_17[[#This Row],[Date]],"mmm-yy")</f>
        <v>Dec-24</v>
      </c>
      <c r="H450" s="1">
        <f>DAY(EOMONTH(GC_17[[#This Row],[Month Year]],0))</f>
        <v>31</v>
      </c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">
        <f>SUM(GC_17[[#This Row],[Blk1]:[Blk12]])</f>
        <v>0</v>
      </c>
      <c r="X450" s="112"/>
      <c r="Y450" s="112"/>
    </row>
    <row r="451" spans="1:25" x14ac:dyDescent="0.35">
      <c r="A451" s="112">
        <v>449</v>
      </c>
      <c r="B451" s="110">
        <f t="shared" si="6"/>
        <v>45648</v>
      </c>
      <c r="C451" s="122">
        <f>YEAR(GC_17[[#This Row],[Date]])+IF(MONTH(GC_17[[#This Row],[Date]])&gt;=4,1,0)</f>
        <v>2025</v>
      </c>
      <c r="D451" s="109">
        <f>YEAR(GC_17[[#This Row],[Date]])</f>
        <v>2024</v>
      </c>
      <c r="E451" s="108" t="s">
        <v>124</v>
      </c>
      <c r="F451" s="108" t="s">
        <v>124</v>
      </c>
      <c r="G451" s="1" t="str">
        <f>TEXT(GC_17[[#This Row],[Date]],"mmm-yy")</f>
        <v>Dec-24</v>
      </c>
      <c r="H451" s="1">
        <f>DAY(EOMONTH(GC_17[[#This Row],[Month Year]],0))</f>
        <v>31</v>
      </c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">
        <f>SUM(GC_17[[#This Row],[Blk1]:[Blk12]])</f>
        <v>0</v>
      </c>
      <c r="X451" s="112"/>
      <c r="Y451" s="112"/>
    </row>
    <row r="452" spans="1:25" x14ac:dyDescent="0.35">
      <c r="A452" s="112">
        <v>450</v>
      </c>
      <c r="B452" s="110">
        <f t="shared" si="6"/>
        <v>45649</v>
      </c>
      <c r="C452" s="122">
        <f>YEAR(GC_17[[#This Row],[Date]])+IF(MONTH(GC_17[[#This Row],[Date]])&gt;=4,1,0)</f>
        <v>2025</v>
      </c>
      <c r="D452" s="109">
        <f>YEAR(GC_17[[#This Row],[Date]])</f>
        <v>2024</v>
      </c>
      <c r="E452" s="108" t="s">
        <v>124</v>
      </c>
      <c r="F452" s="108" t="s">
        <v>124</v>
      </c>
      <c r="G452" s="1" t="str">
        <f>TEXT(GC_17[[#This Row],[Date]],"mmm-yy")</f>
        <v>Dec-24</v>
      </c>
      <c r="H452" s="1">
        <f>DAY(EOMONTH(GC_17[[#This Row],[Month Year]],0))</f>
        <v>31</v>
      </c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">
        <f>SUM(GC_17[[#This Row],[Blk1]:[Blk12]])</f>
        <v>0</v>
      </c>
      <c r="X452" s="112"/>
      <c r="Y452" s="112"/>
    </row>
    <row r="453" spans="1:25" x14ac:dyDescent="0.35">
      <c r="A453" s="112">
        <v>451</v>
      </c>
      <c r="B453" s="110">
        <f t="shared" ref="B453:B516" si="7">B452+1</f>
        <v>45650</v>
      </c>
      <c r="C453" s="122">
        <f>YEAR(GC_17[[#This Row],[Date]])+IF(MONTH(GC_17[[#This Row],[Date]])&gt;=4,1,0)</f>
        <v>2025</v>
      </c>
      <c r="D453" s="109">
        <f>YEAR(GC_17[[#This Row],[Date]])</f>
        <v>2024</v>
      </c>
      <c r="E453" s="108" t="s">
        <v>124</v>
      </c>
      <c r="F453" s="108" t="s">
        <v>124</v>
      </c>
      <c r="G453" s="1" t="str">
        <f>TEXT(GC_17[[#This Row],[Date]],"mmm-yy")</f>
        <v>Dec-24</v>
      </c>
      <c r="H453" s="1">
        <f>DAY(EOMONTH(GC_17[[#This Row],[Month Year]],0))</f>
        <v>31</v>
      </c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">
        <f>SUM(GC_17[[#This Row],[Blk1]:[Blk12]])</f>
        <v>0</v>
      </c>
      <c r="X453" s="112"/>
      <c r="Y453" s="112"/>
    </row>
    <row r="454" spans="1:25" x14ac:dyDescent="0.35">
      <c r="A454" s="112">
        <v>452</v>
      </c>
      <c r="B454" s="110">
        <f t="shared" si="7"/>
        <v>45651</v>
      </c>
      <c r="C454" s="122">
        <f>YEAR(GC_17[[#This Row],[Date]])+IF(MONTH(GC_17[[#This Row],[Date]])&gt;=4,1,0)</f>
        <v>2025</v>
      </c>
      <c r="D454" s="109">
        <f>YEAR(GC_17[[#This Row],[Date]])</f>
        <v>2024</v>
      </c>
      <c r="E454" s="108" t="s">
        <v>124</v>
      </c>
      <c r="F454" s="108" t="s">
        <v>124</v>
      </c>
      <c r="G454" s="1" t="str">
        <f>TEXT(GC_17[[#This Row],[Date]],"mmm-yy")</f>
        <v>Dec-24</v>
      </c>
      <c r="H454" s="1">
        <f>DAY(EOMONTH(GC_17[[#This Row],[Month Year]],0))</f>
        <v>31</v>
      </c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">
        <f>SUM(GC_17[[#This Row],[Blk1]:[Blk12]])</f>
        <v>0</v>
      </c>
      <c r="X454" s="112"/>
      <c r="Y454" s="112"/>
    </row>
    <row r="455" spans="1:25" x14ac:dyDescent="0.35">
      <c r="A455" s="112">
        <v>453</v>
      </c>
      <c r="B455" s="110">
        <f t="shared" si="7"/>
        <v>45652</v>
      </c>
      <c r="C455" s="122">
        <f>YEAR(GC_17[[#This Row],[Date]])+IF(MONTH(GC_17[[#This Row],[Date]])&gt;=4,1,0)</f>
        <v>2025</v>
      </c>
      <c r="D455" s="109">
        <f>YEAR(GC_17[[#This Row],[Date]])</f>
        <v>2024</v>
      </c>
      <c r="E455" s="108" t="s">
        <v>124</v>
      </c>
      <c r="F455" s="108" t="s">
        <v>124</v>
      </c>
      <c r="G455" s="1" t="str">
        <f>TEXT(GC_17[[#This Row],[Date]],"mmm-yy")</f>
        <v>Dec-24</v>
      </c>
      <c r="H455" s="1">
        <f>DAY(EOMONTH(GC_17[[#This Row],[Month Year]],0))</f>
        <v>31</v>
      </c>
      <c r="I455" s="112">
        <v>3</v>
      </c>
      <c r="J455" s="112">
        <v>5</v>
      </c>
      <c r="K455" s="112"/>
      <c r="L455" s="112"/>
      <c r="M455" s="112"/>
      <c r="N455" s="112"/>
      <c r="O455" s="112"/>
      <c r="P455" s="112"/>
      <c r="Q455" s="112">
        <v>40</v>
      </c>
      <c r="R455" s="112"/>
      <c r="S455" s="112"/>
      <c r="T455" s="112"/>
      <c r="U455" s="112"/>
      <c r="V455" s="112"/>
      <c r="W455" s="1">
        <f>SUM(GC_17[[#This Row],[Blk1]:[Blk12]])</f>
        <v>40</v>
      </c>
      <c r="X455" s="112" t="s">
        <v>122</v>
      </c>
      <c r="Y455" s="112"/>
    </row>
    <row r="456" spans="1:25" x14ac:dyDescent="0.35">
      <c r="A456" s="112">
        <v>454</v>
      </c>
      <c r="B456" s="110">
        <f t="shared" si="7"/>
        <v>45653</v>
      </c>
      <c r="C456" s="122">
        <f>YEAR(GC_17[[#This Row],[Date]])+IF(MONTH(GC_17[[#This Row],[Date]])&gt;=4,1,0)</f>
        <v>2025</v>
      </c>
      <c r="D456" s="109">
        <f>YEAR(GC_17[[#This Row],[Date]])</f>
        <v>2024</v>
      </c>
      <c r="E456" s="108" t="s">
        <v>124</v>
      </c>
      <c r="F456" s="108" t="s">
        <v>124</v>
      </c>
      <c r="G456" s="1" t="str">
        <f>TEXT(GC_17[[#This Row],[Date]],"mmm-yy")</f>
        <v>Dec-24</v>
      </c>
      <c r="H456" s="1">
        <f>DAY(EOMONTH(GC_17[[#This Row],[Month Year]],0))</f>
        <v>31</v>
      </c>
      <c r="I456" s="112">
        <v>3</v>
      </c>
      <c r="J456" s="112">
        <v>5</v>
      </c>
      <c r="K456" s="112"/>
      <c r="L456" s="112"/>
      <c r="M456" s="112"/>
      <c r="N456" s="112"/>
      <c r="O456" s="112"/>
      <c r="P456" s="112"/>
      <c r="Q456" s="112">
        <v>32</v>
      </c>
      <c r="R456" s="112"/>
      <c r="S456" s="112"/>
      <c r="T456" s="112"/>
      <c r="U456" s="112"/>
      <c r="V456" s="112"/>
      <c r="W456" s="1">
        <f>SUM(GC_17[[#This Row],[Blk1]:[Blk12]])</f>
        <v>32</v>
      </c>
      <c r="X456" s="112" t="s">
        <v>122</v>
      </c>
      <c r="Y456" s="112"/>
    </row>
    <row r="457" spans="1:25" x14ac:dyDescent="0.35">
      <c r="A457" s="112">
        <v>455</v>
      </c>
      <c r="B457" s="110">
        <f t="shared" si="7"/>
        <v>45654</v>
      </c>
      <c r="C457" s="122">
        <f>YEAR(GC_17[[#This Row],[Date]])+IF(MONTH(GC_17[[#This Row],[Date]])&gt;=4,1,0)</f>
        <v>2025</v>
      </c>
      <c r="D457" s="109">
        <f>YEAR(GC_17[[#This Row],[Date]])</f>
        <v>2024</v>
      </c>
      <c r="E457" s="108" t="s">
        <v>124</v>
      </c>
      <c r="F457" s="108" t="s">
        <v>124</v>
      </c>
      <c r="G457" s="1" t="str">
        <f>TEXT(GC_17[[#This Row],[Date]],"mmm-yy")</f>
        <v>Dec-24</v>
      </c>
      <c r="H457" s="1">
        <f>DAY(EOMONTH(GC_17[[#This Row],[Month Year]],0))</f>
        <v>31</v>
      </c>
      <c r="I457" s="112">
        <v>3</v>
      </c>
      <c r="J457" s="112">
        <v>5</v>
      </c>
      <c r="K457" s="112"/>
      <c r="L457" s="112"/>
      <c r="M457" s="112"/>
      <c r="N457" s="112"/>
      <c r="O457" s="112"/>
      <c r="P457" s="112"/>
      <c r="Q457" s="112">
        <v>37</v>
      </c>
      <c r="R457" s="112"/>
      <c r="S457" s="112"/>
      <c r="T457" s="112"/>
      <c r="U457" s="112"/>
      <c r="V457" s="112"/>
      <c r="W457" s="1">
        <f>SUM(GC_17[[#This Row],[Blk1]:[Blk12]])</f>
        <v>37</v>
      </c>
      <c r="X457" s="112" t="s">
        <v>122</v>
      </c>
      <c r="Y457" s="112"/>
    </row>
    <row r="458" spans="1:25" x14ac:dyDescent="0.35">
      <c r="A458" s="112">
        <v>456</v>
      </c>
      <c r="B458" s="110">
        <f t="shared" si="7"/>
        <v>45655</v>
      </c>
      <c r="C458" s="122">
        <f>YEAR(GC_17[[#This Row],[Date]])+IF(MONTH(GC_17[[#This Row],[Date]])&gt;=4,1,0)</f>
        <v>2025</v>
      </c>
      <c r="D458" s="109">
        <f>YEAR(GC_17[[#This Row],[Date]])</f>
        <v>2024</v>
      </c>
      <c r="E458" s="108" t="s">
        <v>124</v>
      </c>
      <c r="F458" s="108" t="s">
        <v>124</v>
      </c>
      <c r="G458" s="1" t="str">
        <f>TEXT(GC_17[[#This Row],[Date]],"mmm-yy")</f>
        <v>Dec-24</v>
      </c>
      <c r="H458" s="1">
        <f>DAY(EOMONTH(GC_17[[#This Row],[Month Year]],0))</f>
        <v>31</v>
      </c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">
        <f>SUM(GC_17[[#This Row],[Blk1]:[Blk12]])</f>
        <v>0</v>
      </c>
      <c r="X458" s="112"/>
      <c r="Y458" s="112" t="s">
        <v>123</v>
      </c>
    </row>
    <row r="459" spans="1:25" x14ac:dyDescent="0.35">
      <c r="A459" s="112">
        <v>457</v>
      </c>
      <c r="B459" s="110">
        <f t="shared" si="7"/>
        <v>45656</v>
      </c>
      <c r="C459" s="122">
        <f>YEAR(GC_17[[#This Row],[Date]])+IF(MONTH(GC_17[[#This Row],[Date]])&gt;=4,1,0)</f>
        <v>2025</v>
      </c>
      <c r="D459" s="109">
        <f>YEAR(GC_17[[#This Row],[Date]])</f>
        <v>2024</v>
      </c>
      <c r="E459" s="108" t="s">
        <v>124</v>
      </c>
      <c r="F459" s="108" t="s">
        <v>124</v>
      </c>
      <c r="G459" s="1" t="str">
        <f>TEXT(GC_17[[#This Row],[Date]],"mmm-yy")</f>
        <v>Dec-24</v>
      </c>
      <c r="H459" s="1">
        <f>DAY(EOMONTH(GC_17[[#This Row],[Month Year]],0))</f>
        <v>31</v>
      </c>
      <c r="I459" s="112">
        <v>3</v>
      </c>
      <c r="J459" s="112">
        <v>5</v>
      </c>
      <c r="K459" s="112"/>
      <c r="L459" s="112"/>
      <c r="M459" s="112"/>
      <c r="N459" s="112"/>
      <c r="O459" s="112"/>
      <c r="P459" s="112"/>
      <c r="Q459" s="112">
        <v>35</v>
      </c>
      <c r="R459" s="112"/>
      <c r="S459" s="112"/>
      <c r="T459" s="112"/>
      <c r="U459" s="112"/>
      <c r="V459" s="112"/>
      <c r="W459" s="1">
        <f>SUM(GC_17[[#This Row],[Blk1]:[Blk12]])</f>
        <v>35</v>
      </c>
      <c r="X459" s="112" t="s">
        <v>122</v>
      </c>
      <c r="Y459" s="112"/>
    </row>
    <row r="460" spans="1:25" x14ac:dyDescent="0.35">
      <c r="A460" s="112">
        <v>458</v>
      </c>
      <c r="B460" s="110">
        <f t="shared" si="7"/>
        <v>45657</v>
      </c>
      <c r="C460" s="122">
        <f>YEAR(GC_17[[#This Row],[Date]])+IF(MONTH(GC_17[[#This Row],[Date]])&gt;=4,1,0)</f>
        <v>2025</v>
      </c>
      <c r="D460" s="109">
        <f>YEAR(GC_17[[#This Row],[Date]])</f>
        <v>2024</v>
      </c>
      <c r="E460" s="108" t="s">
        <v>124</v>
      </c>
      <c r="F460" s="108" t="s">
        <v>124</v>
      </c>
      <c r="G460" s="1" t="str">
        <f>TEXT(GC_17[[#This Row],[Date]],"mmm-yy")</f>
        <v>Dec-24</v>
      </c>
      <c r="H460" s="1">
        <f>DAY(EOMONTH(GC_17[[#This Row],[Month Year]],0))</f>
        <v>31</v>
      </c>
      <c r="I460" s="112">
        <v>3</v>
      </c>
      <c r="J460" s="112">
        <v>3</v>
      </c>
      <c r="K460" s="112"/>
      <c r="L460" s="112"/>
      <c r="M460" s="112"/>
      <c r="N460" s="112"/>
      <c r="O460" s="112"/>
      <c r="P460" s="112"/>
      <c r="Q460" s="112">
        <v>24</v>
      </c>
      <c r="R460" s="112"/>
      <c r="S460" s="112"/>
      <c r="T460" s="112"/>
      <c r="U460" s="112"/>
      <c r="V460" s="112"/>
      <c r="W460" s="1">
        <f>SUM(GC_17[[#This Row],[Blk1]:[Blk12]])</f>
        <v>24</v>
      </c>
      <c r="X460" s="112" t="s">
        <v>122</v>
      </c>
      <c r="Y460" s="112"/>
    </row>
    <row r="461" spans="1:25" x14ac:dyDescent="0.35">
      <c r="A461" s="112">
        <v>459</v>
      </c>
      <c r="B461" s="110">
        <f t="shared" si="7"/>
        <v>45658</v>
      </c>
      <c r="C461" s="122">
        <f>YEAR(GC_17[[#This Row],[Date]])+IF(MONTH(GC_17[[#This Row],[Date]])&gt;=4,1,0)</f>
        <v>2025</v>
      </c>
      <c r="D461" s="109">
        <f>YEAR(GC_17[[#This Row],[Date]])</f>
        <v>2025</v>
      </c>
      <c r="E461" s="108" t="s">
        <v>124</v>
      </c>
      <c r="F461" s="108" t="s">
        <v>124</v>
      </c>
      <c r="G461" s="1" t="str">
        <f>TEXT(GC_17[[#This Row],[Date]],"mmm-yy")</f>
        <v>Jan-25</v>
      </c>
      <c r="H461" s="1">
        <f>DAY(EOMONTH(GC_17[[#This Row],[Month Year]],0))</f>
        <v>31</v>
      </c>
      <c r="I461" s="112"/>
      <c r="J461" s="112"/>
      <c r="K461" s="112"/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  <c r="V461" s="112"/>
      <c r="W461" s="1">
        <f>SUM(GC_17[[#This Row],[Blk1]:[Blk12]])</f>
        <v>0</v>
      </c>
      <c r="X461" s="112"/>
      <c r="Y461" s="112" t="s">
        <v>130</v>
      </c>
    </row>
    <row r="462" spans="1:25" x14ac:dyDescent="0.35">
      <c r="A462" s="112">
        <v>460</v>
      </c>
      <c r="B462" s="110">
        <f t="shared" si="7"/>
        <v>45659</v>
      </c>
      <c r="C462" s="122">
        <f>YEAR(GC_17[[#This Row],[Date]])+IF(MONTH(GC_17[[#This Row],[Date]])&gt;=4,1,0)</f>
        <v>2025</v>
      </c>
      <c r="D462" s="109">
        <f>YEAR(GC_17[[#This Row],[Date]])</f>
        <v>2025</v>
      </c>
      <c r="E462" s="108" t="s">
        <v>124</v>
      </c>
      <c r="F462" s="108" t="s">
        <v>124</v>
      </c>
      <c r="G462" s="1" t="str">
        <f>TEXT(GC_17[[#This Row],[Date]],"mmm-yy")</f>
        <v>Jan-25</v>
      </c>
      <c r="H462" s="1">
        <f>DAY(EOMONTH(GC_17[[#This Row],[Month Year]],0))</f>
        <v>31</v>
      </c>
      <c r="I462" s="112">
        <v>3</v>
      </c>
      <c r="J462" s="112">
        <v>2</v>
      </c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">
        <f>SUM(GC_17[[#This Row],[Blk1]:[Blk12]])</f>
        <v>0</v>
      </c>
      <c r="X462" s="112" t="s">
        <v>122</v>
      </c>
      <c r="Y462" s="112" t="s">
        <v>137</v>
      </c>
    </row>
    <row r="463" spans="1:25" x14ac:dyDescent="0.35">
      <c r="A463" s="112">
        <v>461</v>
      </c>
      <c r="B463" s="110">
        <f t="shared" si="7"/>
        <v>45660</v>
      </c>
      <c r="C463" s="122">
        <f>YEAR(GC_17[[#This Row],[Date]])+IF(MONTH(GC_17[[#This Row],[Date]])&gt;=4,1,0)</f>
        <v>2025</v>
      </c>
      <c r="D463" s="109">
        <f>YEAR(GC_17[[#This Row],[Date]])</f>
        <v>2025</v>
      </c>
      <c r="E463" s="108" t="s">
        <v>124</v>
      </c>
      <c r="F463" s="108" t="s">
        <v>124</v>
      </c>
      <c r="G463" s="1" t="str">
        <f>TEXT(GC_17[[#This Row],[Date]],"mmm-yy")</f>
        <v>Jan-25</v>
      </c>
      <c r="H463" s="1">
        <f>DAY(EOMONTH(GC_17[[#This Row],[Month Year]],0))</f>
        <v>31</v>
      </c>
      <c r="I463" s="112">
        <v>3</v>
      </c>
      <c r="J463" s="112">
        <v>8</v>
      </c>
      <c r="K463" s="112"/>
      <c r="L463" s="112"/>
      <c r="M463" s="112"/>
      <c r="N463" s="112"/>
      <c r="O463" s="112"/>
      <c r="P463" s="112"/>
      <c r="Q463" s="112">
        <v>30</v>
      </c>
      <c r="R463" s="112"/>
      <c r="S463" s="112"/>
      <c r="T463" s="112">
        <v>20</v>
      </c>
      <c r="U463" s="112"/>
      <c r="V463" s="112"/>
      <c r="W463" s="1">
        <f>SUM(GC_17[[#This Row],[Blk1]:[Blk12]])</f>
        <v>50</v>
      </c>
      <c r="X463" s="112" t="s">
        <v>122</v>
      </c>
      <c r="Y463" s="112"/>
    </row>
    <row r="464" spans="1:25" x14ac:dyDescent="0.35">
      <c r="A464" s="112">
        <v>462</v>
      </c>
      <c r="B464" s="110">
        <f t="shared" si="7"/>
        <v>45661</v>
      </c>
      <c r="C464" s="122">
        <f>YEAR(GC_17[[#This Row],[Date]])+IF(MONTH(GC_17[[#This Row],[Date]])&gt;=4,1,0)</f>
        <v>2025</v>
      </c>
      <c r="D464" s="109">
        <f>YEAR(GC_17[[#This Row],[Date]])</f>
        <v>2025</v>
      </c>
      <c r="E464" s="108" t="s">
        <v>124</v>
      </c>
      <c r="F464" s="108" t="s">
        <v>124</v>
      </c>
      <c r="G464" s="1" t="str">
        <f>TEXT(GC_17[[#This Row],[Date]],"mmm-yy")</f>
        <v>Jan-25</v>
      </c>
      <c r="H464" s="1">
        <f>DAY(EOMONTH(GC_17[[#This Row],[Month Year]],0))</f>
        <v>31</v>
      </c>
      <c r="I464" s="112">
        <v>3</v>
      </c>
      <c r="J464" s="112">
        <v>6</v>
      </c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>
        <v>20</v>
      </c>
      <c r="V464" s="112">
        <v>20</v>
      </c>
      <c r="W464" s="1">
        <f>SUM(GC_17[[#This Row],[Blk1]:[Blk12]])</f>
        <v>40</v>
      </c>
      <c r="X464" s="112" t="s">
        <v>122</v>
      </c>
      <c r="Y464" s="112" t="s">
        <v>138</v>
      </c>
    </row>
    <row r="465" spans="1:25" x14ac:dyDescent="0.35">
      <c r="A465" s="112">
        <v>463</v>
      </c>
      <c r="B465" s="110">
        <f t="shared" si="7"/>
        <v>45662</v>
      </c>
      <c r="C465" s="122">
        <f>YEAR(GC_17[[#This Row],[Date]])+IF(MONTH(GC_17[[#This Row],[Date]])&gt;=4,1,0)</f>
        <v>2025</v>
      </c>
      <c r="D465" s="109">
        <f>YEAR(GC_17[[#This Row],[Date]])</f>
        <v>2025</v>
      </c>
      <c r="E465" s="108" t="s">
        <v>124</v>
      </c>
      <c r="F465" s="108" t="s">
        <v>124</v>
      </c>
      <c r="G465" s="1" t="str">
        <f>TEXT(GC_17[[#This Row],[Date]],"mmm-yy")</f>
        <v>Jan-25</v>
      </c>
      <c r="H465" s="1">
        <f>DAY(EOMONTH(GC_17[[#This Row],[Month Year]],0))</f>
        <v>31</v>
      </c>
      <c r="I465" s="112">
        <v>3</v>
      </c>
      <c r="J465" s="112">
        <v>4</v>
      </c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>
        <v>20</v>
      </c>
      <c r="W465" s="1">
        <f>SUM(GC_17[[#This Row],[Blk1]:[Blk12]])</f>
        <v>20</v>
      </c>
      <c r="X465" s="112" t="s">
        <v>122</v>
      </c>
      <c r="Y465" s="112" t="s">
        <v>139</v>
      </c>
    </row>
    <row r="466" spans="1:25" x14ac:dyDescent="0.35">
      <c r="A466" s="112">
        <v>464</v>
      </c>
      <c r="B466" s="110">
        <f t="shared" si="7"/>
        <v>45663</v>
      </c>
      <c r="C466" s="122">
        <f>YEAR(GC_17[[#This Row],[Date]])+IF(MONTH(GC_17[[#This Row],[Date]])&gt;=4,1,0)</f>
        <v>2025</v>
      </c>
      <c r="D466" s="109">
        <f>YEAR(GC_17[[#This Row],[Date]])</f>
        <v>2025</v>
      </c>
      <c r="E466" s="108" t="s">
        <v>124</v>
      </c>
      <c r="F466" s="108" t="s">
        <v>124</v>
      </c>
      <c r="G466" s="1" t="str">
        <f>TEXT(GC_17[[#This Row],[Date]],"mmm-yy")</f>
        <v>Jan-25</v>
      </c>
      <c r="H466" s="1">
        <f>DAY(EOMONTH(GC_17[[#This Row],[Month Year]],0))</f>
        <v>31</v>
      </c>
      <c r="I466" s="112">
        <v>3</v>
      </c>
      <c r="J466" s="112">
        <v>6</v>
      </c>
      <c r="K466" s="112"/>
      <c r="L466" s="112"/>
      <c r="M466" s="112"/>
      <c r="N466" s="112">
        <v>24</v>
      </c>
      <c r="O466" s="112"/>
      <c r="P466" s="112"/>
      <c r="Q466" s="112"/>
      <c r="R466" s="112"/>
      <c r="S466" s="112"/>
      <c r="T466" s="112"/>
      <c r="U466" s="112"/>
      <c r="V466" s="112"/>
      <c r="W466" s="1">
        <f>SUM(GC_17[[#This Row],[Blk1]:[Blk12]])</f>
        <v>24</v>
      </c>
      <c r="X466" s="112" t="s">
        <v>122</v>
      </c>
      <c r="Y466" s="112" t="s">
        <v>140</v>
      </c>
    </row>
    <row r="467" spans="1:25" x14ac:dyDescent="0.35">
      <c r="A467" s="112">
        <v>465</v>
      </c>
      <c r="B467" s="110">
        <f t="shared" si="7"/>
        <v>45664</v>
      </c>
      <c r="C467" s="122">
        <f>YEAR(GC_17[[#This Row],[Date]])+IF(MONTH(GC_17[[#This Row],[Date]])&gt;=4,1,0)</f>
        <v>2025</v>
      </c>
      <c r="D467" s="109">
        <f>YEAR(GC_17[[#This Row],[Date]])</f>
        <v>2025</v>
      </c>
      <c r="E467" s="108" t="s">
        <v>124</v>
      </c>
      <c r="F467" s="108" t="s">
        <v>124</v>
      </c>
      <c r="G467" s="1" t="str">
        <f>TEXT(GC_17[[#This Row],[Date]],"mmm-yy")</f>
        <v>Jan-25</v>
      </c>
      <c r="H467" s="1">
        <f>DAY(EOMONTH(GC_17[[#This Row],[Month Year]],0))</f>
        <v>31</v>
      </c>
      <c r="I467" s="112">
        <v>3</v>
      </c>
      <c r="J467" s="112">
        <v>8</v>
      </c>
      <c r="K467" s="112"/>
      <c r="L467" s="112"/>
      <c r="M467" s="112"/>
      <c r="N467" s="112"/>
      <c r="O467" s="112"/>
      <c r="P467" s="112"/>
      <c r="Q467" s="112">
        <v>56</v>
      </c>
      <c r="R467" s="112"/>
      <c r="S467" s="112"/>
      <c r="T467" s="112"/>
      <c r="U467" s="112"/>
      <c r="V467" s="112"/>
      <c r="W467" s="1">
        <f>SUM(GC_17[[#This Row],[Blk1]:[Blk12]])</f>
        <v>56</v>
      </c>
      <c r="X467" s="112" t="s">
        <v>122</v>
      </c>
      <c r="Y467" s="112"/>
    </row>
    <row r="468" spans="1:25" x14ac:dyDescent="0.35">
      <c r="A468" s="112">
        <v>466</v>
      </c>
      <c r="B468" s="110">
        <f t="shared" si="7"/>
        <v>45665</v>
      </c>
      <c r="C468" s="122">
        <f>YEAR(GC_17[[#This Row],[Date]])+IF(MONTH(GC_17[[#This Row],[Date]])&gt;=4,1,0)</f>
        <v>2025</v>
      </c>
      <c r="D468" s="109">
        <f>YEAR(GC_17[[#This Row],[Date]])</f>
        <v>2025</v>
      </c>
      <c r="E468" s="108" t="s">
        <v>124</v>
      </c>
      <c r="F468" s="108" t="s">
        <v>124</v>
      </c>
      <c r="G468" s="1" t="str">
        <f>TEXT(GC_17[[#This Row],[Date]],"mmm-yy")</f>
        <v>Jan-25</v>
      </c>
      <c r="H468" s="1">
        <f>DAY(EOMONTH(GC_17[[#This Row],[Month Year]],0))</f>
        <v>31</v>
      </c>
      <c r="I468" s="112">
        <v>3</v>
      </c>
      <c r="J468" s="112">
        <v>7</v>
      </c>
      <c r="K468" s="112"/>
      <c r="L468" s="112"/>
      <c r="M468" s="112"/>
      <c r="N468" s="112"/>
      <c r="O468" s="112"/>
      <c r="P468" s="112"/>
      <c r="Q468" s="112">
        <v>40</v>
      </c>
      <c r="R468" s="112"/>
      <c r="S468" s="112"/>
      <c r="T468" s="112"/>
      <c r="U468" s="112"/>
      <c r="V468" s="112"/>
      <c r="W468" s="1">
        <f>SUM(GC_17[[#This Row],[Blk1]:[Blk12]])</f>
        <v>40</v>
      </c>
      <c r="X468" s="112" t="s">
        <v>122</v>
      </c>
      <c r="Y468" s="112"/>
    </row>
    <row r="469" spans="1:25" x14ac:dyDescent="0.35">
      <c r="A469" s="112">
        <v>467</v>
      </c>
      <c r="B469" s="110">
        <f t="shared" si="7"/>
        <v>45666</v>
      </c>
      <c r="C469" s="122">
        <f>YEAR(GC_17[[#This Row],[Date]])+IF(MONTH(GC_17[[#This Row],[Date]])&gt;=4,1,0)</f>
        <v>2025</v>
      </c>
      <c r="D469" s="109">
        <f>YEAR(GC_17[[#This Row],[Date]])</f>
        <v>2025</v>
      </c>
      <c r="E469" s="108" t="s">
        <v>124</v>
      </c>
      <c r="F469" s="108" t="s">
        <v>124</v>
      </c>
      <c r="G469" s="1" t="str">
        <f>TEXT(GC_17[[#This Row],[Date]],"mmm-yy")</f>
        <v>Jan-25</v>
      </c>
      <c r="H469" s="1">
        <f>DAY(EOMONTH(GC_17[[#This Row],[Month Year]],0))</f>
        <v>31</v>
      </c>
      <c r="I469" s="112">
        <v>3</v>
      </c>
      <c r="J469" s="112">
        <v>9</v>
      </c>
      <c r="K469" s="112"/>
      <c r="L469" s="112"/>
      <c r="M469" s="112"/>
      <c r="N469" s="112"/>
      <c r="O469" s="112"/>
      <c r="P469" s="112"/>
      <c r="Q469" s="112"/>
      <c r="R469" s="112"/>
      <c r="S469" s="112"/>
      <c r="T469" s="112">
        <v>60</v>
      </c>
      <c r="U469" s="112"/>
      <c r="V469" s="112"/>
      <c r="W469" s="1">
        <f>SUM(GC_17[[#This Row],[Blk1]:[Blk12]])</f>
        <v>60</v>
      </c>
      <c r="X469" s="112" t="s">
        <v>122</v>
      </c>
      <c r="Y469" s="112"/>
    </row>
    <row r="470" spans="1:25" x14ac:dyDescent="0.35">
      <c r="A470" s="112">
        <v>468</v>
      </c>
      <c r="B470" s="110">
        <f t="shared" si="7"/>
        <v>45667</v>
      </c>
      <c r="C470" s="122">
        <f>YEAR(GC_17[[#This Row],[Date]])+IF(MONTH(GC_17[[#This Row],[Date]])&gt;=4,1,0)</f>
        <v>2025</v>
      </c>
      <c r="D470" s="109">
        <f>YEAR(GC_17[[#This Row],[Date]])</f>
        <v>2025</v>
      </c>
      <c r="E470" s="108" t="s">
        <v>124</v>
      </c>
      <c r="F470" s="108" t="s">
        <v>124</v>
      </c>
      <c r="G470" s="1" t="str">
        <f>TEXT(GC_17[[#This Row],[Date]],"mmm-yy")</f>
        <v>Jan-25</v>
      </c>
      <c r="H470" s="1">
        <f>DAY(EOMONTH(GC_17[[#This Row],[Month Year]],0))</f>
        <v>31</v>
      </c>
      <c r="I470" s="112">
        <v>3</v>
      </c>
      <c r="J470" s="112">
        <v>8</v>
      </c>
      <c r="K470" s="112"/>
      <c r="L470" s="112"/>
      <c r="M470" s="112"/>
      <c r="N470" s="112"/>
      <c r="O470" s="112"/>
      <c r="P470" s="112"/>
      <c r="Q470" s="112"/>
      <c r="R470" s="112"/>
      <c r="S470" s="112">
        <v>25</v>
      </c>
      <c r="T470" s="112">
        <v>25</v>
      </c>
      <c r="U470" s="112"/>
      <c r="V470" s="112"/>
      <c r="W470" s="1">
        <f>SUM(GC_17[[#This Row],[Blk1]:[Blk12]])</f>
        <v>50</v>
      </c>
      <c r="X470" s="112" t="s">
        <v>122</v>
      </c>
      <c r="Y470" s="112"/>
    </row>
    <row r="471" spans="1:25" x14ac:dyDescent="0.35">
      <c r="A471" s="112">
        <v>469</v>
      </c>
      <c r="B471" s="110">
        <f t="shared" si="7"/>
        <v>45668</v>
      </c>
      <c r="C471" s="122">
        <f>YEAR(GC_17[[#This Row],[Date]])+IF(MONTH(GC_17[[#This Row],[Date]])&gt;=4,1,0)</f>
        <v>2025</v>
      </c>
      <c r="D471" s="109">
        <f>YEAR(GC_17[[#This Row],[Date]])</f>
        <v>2025</v>
      </c>
      <c r="E471" s="108" t="s">
        <v>124</v>
      </c>
      <c r="F471" s="108" t="s">
        <v>124</v>
      </c>
      <c r="G471" s="1" t="str">
        <f>TEXT(GC_17[[#This Row],[Date]],"mmm-yy")</f>
        <v>Jan-25</v>
      </c>
      <c r="H471" s="1">
        <f>DAY(EOMONTH(GC_17[[#This Row],[Month Year]],0))</f>
        <v>31</v>
      </c>
      <c r="I471" s="112">
        <v>3</v>
      </c>
      <c r="J471" s="112">
        <v>7</v>
      </c>
      <c r="K471" s="112"/>
      <c r="L471" s="112"/>
      <c r="M471" s="112"/>
      <c r="N471" s="112"/>
      <c r="O471" s="112"/>
      <c r="P471" s="112"/>
      <c r="Q471" s="112">
        <v>35</v>
      </c>
      <c r="R471" s="112"/>
      <c r="S471" s="112"/>
      <c r="T471" s="112"/>
      <c r="U471" s="112"/>
      <c r="V471" s="112"/>
      <c r="W471" s="1">
        <f>SUM(GC_17[[#This Row],[Blk1]:[Blk12]])</f>
        <v>35</v>
      </c>
      <c r="X471" s="112" t="s">
        <v>122</v>
      </c>
      <c r="Y471" s="112"/>
    </row>
    <row r="472" spans="1:25" x14ac:dyDescent="0.35">
      <c r="A472" s="112">
        <v>470</v>
      </c>
      <c r="B472" s="110">
        <f t="shared" si="7"/>
        <v>45669</v>
      </c>
      <c r="C472" s="122">
        <f>YEAR(GC_17[[#This Row],[Date]])+IF(MONTH(GC_17[[#This Row],[Date]])&gt;=4,1,0)</f>
        <v>2025</v>
      </c>
      <c r="D472" s="109">
        <f>YEAR(GC_17[[#This Row],[Date]])</f>
        <v>2025</v>
      </c>
      <c r="E472" s="108" t="s">
        <v>124</v>
      </c>
      <c r="F472" s="108" t="s">
        <v>124</v>
      </c>
      <c r="G472" s="1" t="str">
        <f>TEXT(GC_17[[#This Row],[Date]],"mmm-yy")</f>
        <v>Jan-25</v>
      </c>
      <c r="H472" s="1">
        <f>DAY(EOMONTH(GC_17[[#This Row],[Month Year]],0))</f>
        <v>31</v>
      </c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">
        <f>SUM(GC_17[[#This Row],[Blk1]:[Blk12]])</f>
        <v>0</v>
      </c>
      <c r="X472" s="112"/>
      <c r="Y472" s="112" t="s">
        <v>123</v>
      </c>
    </row>
    <row r="473" spans="1:25" x14ac:dyDescent="0.35">
      <c r="A473" s="112">
        <v>471</v>
      </c>
      <c r="B473" s="110">
        <f t="shared" si="7"/>
        <v>45670</v>
      </c>
      <c r="C473" s="122">
        <f>YEAR(GC_17[[#This Row],[Date]])+IF(MONTH(GC_17[[#This Row],[Date]])&gt;=4,1,0)</f>
        <v>2025</v>
      </c>
      <c r="D473" s="109">
        <f>YEAR(GC_17[[#This Row],[Date]])</f>
        <v>2025</v>
      </c>
      <c r="E473" s="108" t="s">
        <v>124</v>
      </c>
      <c r="F473" s="108" t="s">
        <v>124</v>
      </c>
      <c r="G473" s="1" t="str">
        <f>TEXT(GC_17[[#This Row],[Date]],"mmm-yy")</f>
        <v>Jan-25</v>
      </c>
      <c r="H473" s="1">
        <f>DAY(EOMONTH(GC_17[[#This Row],[Month Year]],0))</f>
        <v>31</v>
      </c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">
        <f>SUM(GC_17[[#This Row],[Blk1]:[Blk12]])</f>
        <v>0</v>
      </c>
      <c r="X473" s="112"/>
      <c r="Y473" s="112" t="s">
        <v>141</v>
      </c>
    </row>
    <row r="474" spans="1:25" x14ac:dyDescent="0.35">
      <c r="A474" s="112">
        <v>472</v>
      </c>
      <c r="B474" s="110">
        <f t="shared" si="7"/>
        <v>45671</v>
      </c>
      <c r="C474" s="122">
        <f>YEAR(GC_17[[#This Row],[Date]])+IF(MONTH(GC_17[[#This Row],[Date]])&gt;=4,1,0)</f>
        <v>2025</v>
      </c>
      <c r="D474" s="109">
        <f>YEAR(GC_17[[#This Row],[Date]])</f>
        <v>2025</v>
      </c>
      <c r="E474" s="108" t="s">
        <v>124</v>
      </c>
      <c r="F474" s="108" t="s">
        <v>124</v>
      </c>
      <c r="G474" s="1" t="str">
        <f>TEXT(GC_17[[#This Row],[Date]],"mmm-yy")</f>
        <v>Jan-25</v>
      </c>
      <c r="H474" s="1">
        <f>DAY(EOMONTH(GC_17[[#This Row],[Month Year]],0))</f>
        <v>31</v>
      </c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">
        <f>SUM(GC_17[[#This Row],[Blk1]:[Blk12]])</f>
        <v>0</v>
      </c>
      <c r="X474" s="112"/>
      <c r="Y474" s="112" t="s">
        <v>141</v>
      </c>
    </row>
    <row r="475" spans="1:25" x14ac:dyDescent="0.35">
      <c r="A475" s="112">
        <v>473</v>
      </c>
      <c r="B475" s="110">
        <f t="shared" si="7"/>
        <v>45672</v>
      </c>
      <c r="C475" s="122">
        <f>YEAR(GC_17[[#This Row],[Date]])+IF(MONTH(GC_17[[#This Row],[Date]])&gt;=4,1,0)</f>
        <v>2025</v>
      </c>
      <c r="D475" s="109">
        <f>YEAR(GC_17[[#This Row],[Date]])</f>
        <v>2025</v>
      </c>
      <c r="E475" s="108" t="s">
        <v>124</v>
      </c>
      <c r="F475" s="108" t="s">
        <v>124</v>
      </c>
      <c r="G475" s="1" t="str">
        <f>TEXT(GC_17[[#This Row],[Date]],"mmm-yy")</f>
        <v>Jan-25</v>
      </c>
      <c r="H475" s="1">
        <f>DAY(EOMONTH(GC_17[[#This Row],[Month Year]],0))</f>
        <v>31</v>
      </c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">
        <f>SUM(GC_17[[#This Row],[Blk1]:[Blk12]])</f>
        <v>0</v>
      </c>
      <c r="X475" s="112"/>
      <c r="Y475" s="112" t="s">
        <v>141</v>
      </c>
    </row>
    <row r="476" spans="1:25" x14ac:dyDescent="0.35">
      <c r="A476" s="112">
        <v>474</v>
      </c>
      <c r="B476" s="110">
        <f t="shared" si="7"/>
        <v>45673</v>
      </c>
      <c r="C476" s="122">
        <f>YEAR(GC_17[[#This Row],[Date]])+IF(MONTH(GC_17[[#This Row],[Date]])&gt;=4,1,0)</f>
        <v>2025</v>
      </c>
      <c r="D476" s="109">
        <f>YEAR(GC_17[[#This Row],[Date]])</f>
        <v>2025</v>
      </c>
      <c r="E476" s="108" t="s">
        <v>124</v>
      </c>
      <c r="F476" s="108" t="s">
        <v>124</v>
      </c>
      <c r="G476" s="1" t="str">
        <f>TEXT(GC_17[[#This Row],[Date]],"mmm-yy")</f>
        <v>Jan-25</v>
      </c>
      <c r="H476" s="1">
        <f>DAY(EOMONTH(GC_17[[#This Row],[Month Year]],0))</f>
        <v>31</v>
      </c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">
        <f>SUM(GC_17[[#This Row],[Blk1]:[Blk12]])</f>
        <v>0</v>
      </c>
      <c r="X476" s="112"/>
      <c r="Y476" s="112" t="s">
        <v>141</v>
      </c>
    </row>
    <row r="477" spans="1:25" x14ac:dyDescent="0.35">
      <c r="A477" s="112">
        <v>475</v>
      </c>
      <c r="B477" s="110">
        <f t="shared" si="7"/>
        <v>45674</v>
      </c>
      <c r="C477" s="122">
        <f>YEAR(GC_17[[#This Row],[Date]])+IF(MONTH(GC_17[[#This Row],[Date]])&gt;=4,1,0)</f>
        <v>2025</v>
      </c>
      <c r="D477" s="109">
        <f>YEAR(GC_17[[#This Row],[Date]])</f>
        <v>2025</v>
      </c>
      <c r="E477" s="108" t="s">
        <v>124</v>
      </c>
      <c r="F477" s="108" t="s">
        <v>124</v>
      </c>
      <c r="G477" s="1" t="str">
        <f>TEXT(GC_17[[#This Row],[Date]],"mmm-yy")</f>
        <v>Jan-25</v>
      </c>
      <c r="H477" s="1">
        <f>DAY(EOMONTH(GC_17[[#This Row],[Month Year]],0))</f>
        <v>31</v>
      </c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">
        <f>SUM(GC_17[[#This Row],[Blk1]:[Blk12]])</f>
        <v>0</v>
      </c>
      <c r="X477" s="112"/>
      <c r="Y477" s="112" t="s">
        <v>141</v>
      </c>
    </row>
    <row r="478" spans="1:25" x14ac:dyDescent="0.35">
      <c r="A478" s="112">
        <v>476</v>
      </c>
      <c r="B478" s="110">
        <f t="shared" si="7"/>
        <v>45675</v>
      </c>
      <c r="C478" s="122">
        <f>YEAR(GC_17[[#This Row],[Date]])+IF(MONTH(GC_17[[#This Row],[Date]])&gt;=4,1,0)</f>
        <v>2025</v>
      </c>
      <c r="D478" s="109">
        <f>YEAR(GC_17[[#This Row],[Date]])</f>
        <v>2025</v>
      </c>
      <c r="E478" s="108" t="s">
        <v>124</v>
      </c>
      <c r="F478" s="108" t="s">
        <v>124</v>
      </c>
      <c r="G478" s="1" t="str">
        <f>TEXT(GC_17[[#This Row],[Date]],"mmm-yy")</f>
        <v>Jan-25</v>
      </c>
      <c r="H478" s="1">
        <f>DAY(EOMONTH(GC_17[[#This Row],[Month Year]],0))</f>
        <v>31</v>
      </c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">
        <f>SUM(GC_17[[#This Row],[Blk1]:[Blk12]])</f>
        <v>0</v>
      </c>
      <c r="X478" s="112"/>
      <c r="Y478" s="112" t="s">
        <v>141</v>
      </c>
    </row>
    <row r="479" spans="1:25" x14ac:dyDescent="0.35">
      <c r="A479" s="112">
        <v>477</v>
      </c>
      <c r="B479" s="110">
        <f t="shared" si="7"/>
        <v>45676</v>
      </c>
      <c r="C479" s="122">
        <f>YEAR(GC_17[[#This Row],[Date]])+IF(MONTH(GC_17[[#This Row],[Date]])&gt;=4,1,0)</f>
        <v>2025</v>
      </c>
      <c r="D479" s="109">
        <f>YEAR(GC_17[[#This Row],[Date]])</f>
        <v>2025</v>
      </c>
      <c r="E479" s="108" t="s">
        <v>124</v>
      </c>
      <c r="F479" s="108" t="s">
        <v>124</v>
      </c>
      <c r="G479" s="1" t="str">
        <f>TEXT(GC_17[[#This Row],[Date]],"mmm-yy")</f>
        <v>Jan-25</v>
      </c>
      <c r="H479" s="1">
        <f>DAY(EOMONTH(GC_17[[#This Row],[Month Year]],0))</f>
        <v>31</v>
      </c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">
        <f>SUM(GC_17[[#This Row],[Blk1]:[Blk12]])</f>
        <v>0</v>
      </c>
      <c r="X479" s="112"/>
      <c r="Y479" s="112" t="s">
        <v>123</v>
      </c>
    </row>
    <row r="480" spans="1:25" x14ac:dyDescent="0.35">
      <c r="A480" s="112">
        <v>478</v>
      </c>
      <c r="B480" s="110">
        <f t="shared" si="7"/>
        <v>45677</v>
      </c>
      <c r="C480" s="122">
        <f>YEAR(GC_17[[#This Row],[Date]])+IF(MONTH(GC_17[[#This Row],[Date]])&gt;=4,1,0)</f>
        <v>2025</v>
      </c>
      <c r="D480" s="109">
        <f>YEAR(GC_17[[#This Row],[Date]])</f>
        <v>2025</v>
      </c>
      <c r="E480" s="108" t="s">
        <v>124</v>
      </c>
      <c r="F480" s="108" t="s">
        <v>124</v>
      </c>
      <c r="G480" s="1" t="str">
        <f>TEXT(GC_17[[#This Row],[Date]],"mmm-yy")</f>
        <v>Jan-25</v>
      </c>
      <c r="H480" s="1">
        <f>DAY(EOMONTH(GC_17[[#This Row],[Month Year]],0))</f>
        <v>31</v>
      </c>
      <c r="I480" s="112">
        <v>3</v>
      </c>
      <c r="J480" s="112">
        <v>6</v>
      </c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>
        <v>40</v>
      </c>
      <c r="V480" s="112"/>
      <c r="W480" s="1">
        <f>SUM(GC_17[[#This Row],[Blk1]:[Blk12]])</f>
        <v>40</v>
      </c>
      <c r="X480" s="112" t="s">
        <v>122</v>
      </c>
      <c r="Y480" s="112"/>
    </row>
    <row r="481" spans="1:25" x14ac:dyDescent="0.35">
      <c r="A481" s="112">
        <v>479</v>
      </c>
      <c r="B481" s="110">
        <f t="shared" si="7"/>
        <v>45678</v>
      </c>
      <c r="C481" s="122">
        <f>YEAR(GC_17[[#This Row],[Date]])+IF(MONTH(GC_17[[#This Row],[Date]])&gt;=4,1,0)</f>
        <v>2025</v>
      </c>
      <c r="D481" s="109">
        <f>YEAR(GC_17[[#This Row],[Date]])</f>
        <v>2025</v>
      </c>
      <c r="E481" s="108" t="s">
        <v>124</v>
      </c>
      <c r="F481" s="108" t="s">
        <v>124</v>
      </c>
      <c r="G481" s="1" t="str">
        <f>TEXT(GC_17[[#This Row],[Date]],"mmm-yy")</f>
        <v>Jan-25</v>
      </c>
      <c r="H481" s="1">
        <f>DAY(EOMONTH(GC_17[[#This Row],[Month Year]],0))</f>
        <v>31</v>
      </c>
      <c r="I481" s="112">
        <v>3</v>
      </c>
      <c r="J481" s="112">
        <v>9</v>
      </c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>
        <v>25</v>
      </c>
      <c r="V481" s="112"/>
      <c r="W481" s="1">
        <f>SUM(GC_17[[#This Row],[Blk1]:[Blk12]])</f>
        <v>25</v>
      </c>
      <c r="X481" s="112" t="s">
        <v>122</v>
      </c>
      <c r="Y481" s="112" t="s">
        <v>142</v>
      </c>
    </row>
    <row r="482" spans="1:25" x14ac:dyDescent="0.35">
      <c r="A482" s="112">
        <v>480</v>
      </c>
      <c r="B482" s="110">
        <f t="shared" si="7"/>
        <v>45679</v>
      </c>
      <c r="C482" s="122">
        <f>YEAR(GC_17[[#This Row],[Date]])+IF(MONTH(GC_17[[#This Row],[Date]])&gt;=4,1,0)</f>
        <v>2025</v>
      </c>
      <c r="D482" s="109">
        <f>YEAR(GC_17[[#This Row],[Date]])</f>
        <v>2025</v>
      </c>
      <c r="E482" s="108" t="s">
        <v>124</v>
      </c>
      <c r="F482" s="108" t="s">
        <v>124</v>
      </c>
      <c r="G482" s="1" t="str">
        <f>TEXT(GC_17[[#This Row],[Date]],"mmm-yy")</f>
        <v>Jan-25</v>
      </c>
      <c r="H482" s="1">
        <f>DAY(EOMONTH(GC_17[[#This Row],[Month Year]],0))</f>
        <v>31</v>
      </c>
      <c r="I482" s="112">
        <v>3</v>
      </c>
      <c r="J482" s="112">
        <v>5</v>
      </c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>
        <v>25</v>
      </c>
      <c r="W482" s="1">
        <f>SUM(GC_17[[#This Row],[Blk1]:[Blk12]])</f>
        <v>25</v>
      </c>
      <c r="X482" s="112" t="s">
        <v>122</v>
      </c>
      <c r="Y482" s="112" t="s">
        <v>142</v>
      </c>
    </row>
    <row r="483" spans="1:25" x14ac:dyDescent="0.35">
      <c r="A483" s="112">
        <v>481</v>
      </c>
      <c r="B483" s="110">
        <f t="shared" si="7"/>
        <v>45680</v>
      </c>
      <c r="C483" s="122">
        <f>YEAR(GC_17[[#This Row],[Date]])+IF(MONTH(GC_17[[#This Row],[Date]])&gt;=4,1,0)</f>
        <v>2025</v>
      </c>
      <c r="D483" s="109">
        <f>YEAR(GC_17[[#This Row],[Date]])</f>
        <v>2025</v>
      </c>
      <c r="E483" s="108" t="s">
        <v>124</v>
      </c>
      <c r="F483" s="108" t="s">
        <v>124</v>
      </c>
      <c r="G483" s="1" t="str">
        <f>TEXT(GC_17[[#This Row],[Date]],"mmm-yy")</f>
        <v>Jan-25</v>
      </c>
      <c r="H483" s="1">
        <f>DAY(EOMONTH(GC_17[[#This Row],[Month Year]],0))</f>
        <v>31</v>
      </c>
      <c r="I483" s="112">
        <v>3</v>
      </c>
      <c r="J483" s="112">
        <v>4</v>
      </c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  <c r="V483" s="112">
        <v>30</v>
      </c>
      <c r="W483" s="1">
        <f>SUM(GC_17[[#This Row],[Blk1]:[Blk12]])</f>
        <v>30</v>
      </c>
      <c r="X483" s="112" t="s">
        <v>122</v>
      </c>
      <c r="Y483" s="112"/>
    </row>
    <row r="484" spans="1:25" x14ac:dyDescent="0.35">
      <c r="A484" s="112">
        <v>482</v>
      </c>
      <c r="B484" s="110">
        <f t="shared" si="7"/>
        <v>45681</v>
      </c>
      <c r="C484" s="122">
        <f>YEAR(GC_17[[#This Row],[Date]])+IF(MONTH(GC_17[[#This Row],[Date]])&gt;=4,1,0)</f>
        <v>2025</v>
      </c>
      <c r="D484" s="109">
        <f>YEAR(GC_17[[#This Row],[Date]])</f>
        <v>2025</v>
      </c>
      <c r="E484" s="108" t="s">
        <v>124</v>
      </c>
      <c r="F484" s="108" t="s">
        <v>124</v>
      </c>
      <c r="G484" s="1" t="str">
        <f>TEXT(GC_17[[#This Row],[Date]],"mmm-yy")</f>
        <v>Jan-25</v>
      </c>
      <c r="H484" s="1">
        <f>DAY(EOMONTH(GC_17[[#This Row],[Month Year]],0))</f>
        <v>31</v>
      </c>
      <c r="I484" s="112">
        <v>3</v>
      </c>
      <c r="J484" s="112">
        <v>4</v>
      </c>
      <c r="K484" s="112"/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  <c r="V484" s="112">
        <v>30</v>
      </c>
      <c r="W484" s="1">
        <f>SUM(GC_17[[#This Row],[Blk1]:[Blk12]])</f>
        <v>30</v>
      </c>
      <c r="X484" s="112" t="s">
        <v>122</v>
      </c>
      <c r="Y484" s="112"/>
    </row>
    <row r="485" spans="1:25" x14ac:dyDescent="0.35">
      <c r="A485" s="112">
        <v>483</v>
      </c>
      <c r="B485" s="110">
        <f t="shared" si="7"/>
        <v>45682</v>
      </c>
      <c r="C485" s="122">
        <f>YEAR(GC_17[[#This Row],[Date]])+IF(MONTH(GC_17[[#This Row],[Date]])&gt;=4,1,0)</f>
        <v>2025</v>
      </c>
      <c r="D485" s="109">
        <f>YEAR(GC_17[[#This Row],[Date]])</f>
        <v>2025</v>
      </c>
      <c r="E485" s="108" t="s">
        <v>124</v>
      </c>
      <c r="F485" s="108" t="s">
        <v>124</v>
      </c>
      <c r="G485" s="1" t="str">
        <f>TEXT(GC_17[[#This Row],[Date]],"mmm-yy")</f>
        <v>Jan-25</v>
      </c>
      <c r="H485" s="1">
        <f>DAY(EOMONTH(GC_17[[#This Row],[Month Year]],0))</f>
        <v>31</v>
      </c>
      <c r="I485" s="112">
        <v>3</v>
      </c>
      <c r="J485" s="112">
        <v>4</v>
      </c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  <c r="V485" s="112">
        <v>30</v>
      </c>
      <c r="W485" s="1">
        <f>SUM(GC_17[[#This Row],[Blk1]:[Blk12]])</f>
        <v>30</v>
      </c>
      <c r="X485" s="112" t="s">
        <v>122</v>
      </c>
      <c r="Y485" s="112"/>
    </row>
    <row r="486" spans="1:25" x14ac:dyDescent="0.35">
      <c r="A486" s="112">
        <v>484</v>
      </c>
      <c r="B486" s="110">
        <f t="shared" si="7"/>
        <v>45683</v>
      </c>
      <c r="C486" s="122">
        <f>YEAR(GC_17[[#This Row],[Date]])+IF(MONTH(GC_17[[#This Row],[Date]])&gt;=4,1,0)</f>
        <v>2025</v>
      </c>
      <c r="D486" s="109">
        <f>YEAR(GC_17[[#This Row],[Date]])</f>
        <v>2025</v>
      </c>
      <c r="E486" s="108" t="s">
        <v>124</v>
      </c>
      <c r="F486" s="108" t="s">
        <v>124</v>
      </c>
      <c r="G486" s="1" t="str">
        <f>TEXT(GC_17[[#This Row],[Date]],"mmm-yy")</f>
        <v>Jan-25</v>
      </c>
      <c r="H486" s="1">
        <f>DAY(EOMONTH(GC_17[[#This Row],[Month Year]],0))</f>
        <v>31</v>
      </c>
      <c r="I486" s="112"/>
      <c r="J486" s="112"/>
      <c r="K486" s="112"/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  <c r="V486" s="112"/>
      <c r="W486" s="1">
        <f>SUM(GC_17[[#This Row],[Blk1]:[Blk12]])</f>
        <v>0</v>
      </c>
      <c r="X486" s="112"/>
      <c r="Y486" s="112" t="s">
        <v>123</v>
      </c>
    </row>
    <row r="487" spans="1:25" x14ac:dyDescent="0.35">
      <c r="A487" s="112">
        <v>485</v>
      </c>
      <c r="B487" s="110">
        <f t="shared" si="7"/>
        <v>45684</v>
      </c>
      <c r="C487" s="122">
        <f>YEAR(GC_17[[#This Row],[Date]])+IF(MONTH(GC_17[[#This Row],[Date]])&gt;=4,1,0)</f>
        <v>2025</v>
      </c>
      <c r="D487" s="109">
        <f>YEAR(GC_17[[#This Row],[Date]])</f>
        <v>2025</v>
      </c>
      <c r="E487" s="108" t="s">
        <v>124</v>
      </c>
      <c r="F487" s="108" t="s">
        <v>124</v>
      </c>
      <c r="G487" s="1" t="str">
        <f>TEXT(GC_17[[#This Row],[Date]],"mmm-yy")</f>
        <v>Jan-25</v>
      </c>
      <c r="H487" s="1">
        <f>DAY(EOMONTH(GC_17[[#This Row],[Month Year]],0))</f>
        <v>31</v>
      </c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">
        <f>SUM(GC_17[[#This Row],[Blk1]:[Blk12]])</f>
        <v>0</v>
      </c>
      <c r="X487" s="112"/>
      <c r="Y487" s="112" t="s">
        <v>143</v>
      </c>
    </row>
    <row r="488" spans="1:25" x14ac:dyDescent="0.35">
      <c r="A488" s="112">
        <v>486</v>
      </c>
      <c r="B488" s="110">
        <f t="shared" si="7"/>
        <v>45685</v>
      </c>
      <c r="C488" s="122">
        <f>YEAR(GC_17[[#This Row],[Date]])+IF(MONTH(GC_17[[#This Row],[Date]])&gt;=4,1,0)</f>
        <v>2025</v>
      </c>
      <c r="D488" s="109">
        <f>YEAR(GC_17[[#This Row],[Date]])</f>
        <v>2025</v>
      </c>
      <c r="E488" s="108" t="s">
        <v>124</v>
      </c>
      <c r="F488" s="108" t="s">
        <v>124</v>
      </c>
      <c r="G488" s="1" t="str">
        <f>TEXT(GC_17[[#This Row],[Date]],"mmm-yy")</f>
        <v>Jan-25</v>
      </c>
      <c r="H488" s="1">
        <f>DAY(EOMONTH(GC_17[[#This Row],[Month Year]],0))</f>
        <v>31</v>
      </c>
      <c r="I488" s="112">
        <v>3</v>
      </c>
      <c r="J488" s="112">
        <v>5</v>
      </c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>
        <v>40</v>
      </c>
      <c r="W488" s="1">
        <f>SUM(GC_17[[#This Row],[Blk1]:[Blk12]])</f>
        <v>40</v>
      </c>
      <c r="X488" s="112" t="s">
        <v>122</v>
      </c>
      <c r="Y488" s="112"/>
    </row>
    <row r="489" spans="1:25" x14ac:dyDescent="0.35">
      <c r="A489" s="112">
        <v>487</v>
      </c>
      <c r="B489" s="110">
        <f t="shared" si="7"/>
        <v>45686</v>
      </c>
      <c r="C489" s="122">
        <f>YEAR(GC_17[[#This Row],[Date]])+IF(MONTH(GC_17[[#This Row],[Date]])&gt;=4,1,0)</f>
        <v>2025</v>
      </c>
      <c r="D489" s="109">
        <f>YEAR(GC_17[[#This Row],[Date]])</f>
        <v>2025</v>
      </c>
      <c r="E489" s="108" t="s">
        <v>124</v>
      </c>
      <c r="F489" s="108" t="s">
        <v>124</v>
      </c>
      <c r="G489" s="1" t="str">
        <f>TEXT(GC_17[[#This Row],[Date]],"mmm-yy")</f>
        <v>Jan-25</v>
      </c>
      <c r="H489" s="1">
        <f>DAY(EOMONTH(GC_17[[#This Row],[Month Year]],0))</f>
        <v>31</v>
      </c>
      <c r="I489" s="112">
        <v>3</v>
      </c>
      <c r="J489" s="112">
        <v>5</v>
      </c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>
        <v>40</v>
      </c>
      <c r="W489" s="1">
        <f>SUM(GC_17[[#This Row],[Blk1]:[Blk12]])</f>
        <v>40</v>
      </c>
      <c r="X489" s="112" t="s">
        <v>122</v>
      </c>
      <c r="Y489" s="112"/>
    </row>
    <row r="490" spans="1:25" x14ac:dyDescent="0.35">
      <c r="A490" s="112">
        <v>488</v>
      </c>
      <c r="B490" s="110">
        <f t="shared" si="7"/>
        <v>45687</v>
      </c>
      <c r="C490" s="122">
        <f>YEAR(GC_17[[#This Row],[Date]])+IF(MONTH(GC_17[[#This Row],[Date]])&gt;=4,1,0)</f>
        <v>2025</v>
      </c>
      <c r="D490" s="109">
        <f>YEAR(GC_17[[#This Row],[Date]])</f>
        <v>2025</v>
      </c>
      <c r="E490" s="108" t="s">
        <v>124</v>
      </c>
      <c r="F490" s="108" t="s">
        <v>124</v>
      </c>
      <c r="G490" s="1" t="str">
        <f>TEXT(GC_17[[#This Row],[Date]],"mmm-yy")</f>
        <v>Jan-25</v>
      </c>
      <c r="H490" s="1">
        <f>DAY(EOMONTH(GC_17[[#This Row],[Month Year]],0))</f>
        <v>31</v>
      </c>
      <c r="I490" s="112">
        <v>3</v>
      </c>
      <c r="J490" s="112">
        <v>5</v>
      </c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>
        <v>40</v>
      </c>
      <c r="W490" s="1">
        <f>SUM(GC_17[[#This Row],[Blk1]:[Blk12]])</f>
        <v>40</v>
      </c>
      <c r="X490" s="112" t="s">
        <v>122</v>
      </c>
      <c r="Y490" s="112"/>
    </row>
    <row r="491" spans="1:25" x14ac:dyDescent="0.35">
      <c r="A491" s="112">
        <v>489</v>
      </c>
      <c r="B491" s="110">
        <f t="shared" si="7"/>
        <v>45688</v>
      </c>
      <c r="C491" s="122">
        <f>YEAR(GC_17[[#This Row],[Date]])+IF(MONTH(GC_17[[#This Row],[Date]])&gt;=4,1,0)</f>
        <v>2025</v>
      </c>
      <c r="D491" s="109">
        <f>YEAR(GC_17[[#This Row],[Date]])</f>
        <v>2025</v>
      </c>
      <c r="E491" s="108" t="s">
        <v>124</v>
      </c>
      <c r="F491" s="108" t="s">
        <v>124</v>
      </c>
      <c r="G491" s="1" t="str">
        <f>TEXT(GC_17[[#This Row],[Date]],"mmm-yy")</f>
        <v>Jan-25</v>
      </c>
      <c r="H491" s="1">
        <f>DAY(EOMONTH(GC_17[[#This Row],[Month Year]],0))</f>
        <v>31</v>
      </c>
      <c r="I491" s="112">
        <v>3</v>
      </c>
      <c r="J491" s="112">
        <v>4</v>
      </c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  <c r="V491" s="112">
        <v>40</v>
      </c>
      <c r="W491" s="1">
        <f>SUM(GC_17[[#This Row],[Blk1]:[Blk12]])</f>
        <v>40</v>
      </c>
      <c r="X491" s="112" t="s">
        <v>122</v>
      </c>
      <c r="Y491" s="112"/>
    </row>
    <row r="492" spans="1:25" x14ac:dyDescent="0.35">
      <c r="A492" s="112">
        <v>490</v>
      </c>
      <c r="B492" s="110">
        <f t="shared" si="7"/>
        <v>45689</v>
      </c>
      <c r="C492" s="122">
        <f>YEAR(GC_17[[#This Row],[Date]])+IF(MONTH(GC_17[[#This Row],[Date]])&gt;=4,1,0)</f>
        <v>2025</v>
      </c>
      <c r="D492" s="109">
        <f>YEAR(GC_17[[#This Row],[Date]])</f>
        <v>2025</v>
      </c>
      <c r="E492" s="108" t="s">
        <v>124</v>
      </c>
      <c r="F492" s="108" t="s">
        <v>124</v>
      </c>
      <c r="G492" s="1" t="str">
        <f>TEXT(GC_17[[#This Row],[Date]],"mmm-yy")</f>
        <v>Feb-25</v>
      </c>
      <c r="H492" s="1">
        <f>DAY(EOMONTH(GC_17[[#This Row],[Month Year]],0))</f>
        <v>28</v>
      </c>
      <c r="I492" s="112">
        <v>3</v>
      </c>
      <c r="J492" s="112">
        <v>4</v>
      </c>
      <c r="K492" s="112"/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  <c r="V492" s="112">
        <v>40</v>
      </c>
      <c r="W492" s="1">
        <f>SUM(GC_17[[#This Row],[Blk1]:[Blk12]])</f>
        <v>40</v>
      </c>
      <c r="X492" s="112" t="s">
        <v>122</v>
      </c>
      <c r="Y492" s="112"/>
    </row>
    <row r="493" spans="1:25" x14ac:dyDescent="0.35">
      <c r="A493" s="112">
        <v>491</v>
      </c>
      <c r="B493" s="110">
        <f t="shared" si="7"/>
        <v>45690</v>
      </c>
      <c r="C493" s="122">
        <f>YEAR(GC_17[[#This Row],[Date]])+IF(MONTH(GC_17[[#This Row],[Date]])&gt;=4,1,0)</f>
        <v>2025</v>
      </c>
      <c r="D493" s="109">
        <f>YEAR(GC_17[[#This Row],[Date]])</f>
        <v>2025</v>
      </c>
      <c r="E493" s="108" t="s">
        <v>124</v>
      </c>
      <c r="F493" s="108" t="s">
        <v>124</v>
      </c>
      <c r="G493" s="1" t="str">
        <f>TEXT(GC_17[[#This Row],[Date]],"mmm-yy")</f>
        <v>Feb-25</v>
      </c>
      <c r="H493" s="1">
        <f>DAY(EOMONTH(GC_17[[#This Row],[Month Year]],0))</f>
        <v>28</v>
      </c>
      <c r="I493" s="112">
        <v>3</v>
      </c>
      <c r="J493" s="112">
        <v>4</v>
      </c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  <c r="U493" s="112">
        <v>40</v>
      </c>
      <c r="V493" s="112"/>
      <c r="W493" s="1">
        <f>SUM(GC_17[[#This Row],[Blk1]:[Blk12]])</f>
        <v>40</v>
      </c>
      <c r="X493" s="112" t="s">
        <v>122</v>
      </c>
      <c r="Y493" s="112"/>
    </row>
    <row r="494" spans="1:25" x14ac:dyDescent="0.35">
      <c r="A494" s="112">
        <v>492</v>
      </c>
      <c r="B494" s="110">
        <f t="shared" si="7"/>
        <v>45691</v>
      </c>
      <c r="C494" s="122">
        <f>YEAR(GC_17[[#This Row],[Date]])+IF(MONTH(GC_17[[#This Row],[Date]])&gt;=4,1,0)</f>
        <v>2025</v>
      </c>
      <c r="D494" s="109">
        <f>YEAR(GC_17[[#This Row],[Date]])</f>
        <v>2025</v>
      </c>
      <c r="E494" s="108" t="s">
        <v>124</v>
      </c>
      <c r="F494" s="108" t="s">
        <v>124</v>
      </c>
      <c r="G494" s="1" t="str">
        <f>TEXT(GC_17[[#This Row],[Date]],"mmm-yy")</f>
        <v>Feb-25</v>
      </c>
      <c r="H494" s="1">
        <f>DAY(EOMONTH(GC_17[[#This Row],[Month Year]],0))</f>
        <v>28</v>
      </c>
      <c r="I494" s="112">
        <v>3</v>
      </c>
      <c r="J494" s="112">
        <v>4</v>
      </c>
      <c r="K494" s="112"/>
      <c r="L494" s="112"/>
      <c r="M494" s="112"/>
      <c r="N494" s="112"/>
      <c r="O494" s="112"/>
      <c r="P494" s="112"/>
      <c r="Q494" s="112"/>
      <c r="R494" s="112"/>
      <c r="S494" s="112"/>
      <c r="T494" s="112"/>
      <c r="U494" s="112">
        <v>32</v>
      </c>
      <c r="V494" s="112"/>
      <c r="W494" s="1">
        <f>SUM(GC_17[[#This Row],[Blk1]:[Blk12]])</f>
        <v>32</v>
      </c>
      <c r="X494" s="112" t="s">
        <v>122</v>
      </c>
      <c r="Y494" s="112"/>
    </row>
    <row r="495" spans="1:25" x14ac:dyDescent="0.35">
      <c r="A495" s="112">
        <v>493</v>
      </c>
      <c r="B495" s="110">
        <f t="shared" si="7"/>
        <v>45692</v>
      </c>
      <c r="C495" s="122">
        <f>YEAR(GC_17[[#This Row],[Date]])+IF(MONTH(GC_17[[#This Row],[Date]])&gt;=4,1,0)</f>
        <v>2025</v>
      </c>
      <c r="D495" s="109">
        <f>YEAR(GC_17[[#This Row],[Date]])</f>
        <v>2025</v>
      </c>
      <c r="E495" s="108" t="s">
        <v>124</v>
      </c>
      <c r="F495" s="108" t="s">
        <v>124</v>
      </c>
      <c r="G495" s="1" t="str">
        <f>TEXT(GC_17[[#This Row],[Date]],"mmm-yy")</f>
        <v>Feb-25</v>
      </c>
      <c r="H495" s="1">
        <f>DAY(EOMONTH(GC_17[[#This Row],[Month Year]],0))</f>
        <v>28</v>
      </c>
      <c r="I495" s="112">
        <v>3</v>
      </c>
      <c r="J495" s="112">
        <v>8</v>
      </c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  <c r="U495" s="112">
        <v>38</v>
      </c>
      <c r="V495" s="112"/>
      <c r="W495" s="1">
        <f>SUM(GC_17[[#This Row],[Blk1]:[Blk12]])</f>
        <v>38</v>
      </c>
      <c r="X495" s="112" t="s">
        <v>122</v>
      </c>
      <c r="Y495" s="112" t="s">
        <v>144</v>
      </c>
    </row>
    <row r="496" spans="1:25" x14ac:dyDescent="0.35">
      <c r="A496" s="112">
        <v>494</v>
      </c>
      <c r="B496" s="110">
        <f t="shared" si="7"/>
        <v>45693</v>
      </c>
      <c r="C496" s="122">
        <f>YEAR(GC_17[[#This Row],[Date]])+IF(MONTH(GC_17[[#This Row],[Date]])&gt;=4,1,0)</f>
        <v>2025</v>
      </c>
      <c r="D496" s="109">
        <f>YEAR(GC_17[[#This Row],[Date]])</f>
        <v>2025</v>
      </c>
      <c r="E496" s="108" t="s">
        <v>124</v>
      </c>
      <c r="F496" s="108" t="s">
        <v>124</v>
      </c>
      <c r="G496" s="1" t="str">
        <f>TEXT(GC_17[[#This Row],[Date]],"mmm-yy")</f>
        <v>Feb-25</v>
      </c>
      <c r="H496" s="1">
        <f>DAY(EOMONTH(GC_17[[#This Row],[Month Year]],0))</f>
        <v>28</v>
      </c>
      <c r="I496" s="112">
        <v>3</v>
      </c>
      <c r="J496" s="112">
        <v>7</v>
      </c>
      <c r="K496" s="112"/>
      <c r="L496" s="112"/>
      <c r="M496" s="112"/>
      <c r="N496" s="112"/>
      <c r="O496" s="112"/>
      <c r="P496" s="112"/>
      <c r="Q496" s="112"/>
      <c r="R496" s="112"/>
      <c r="S496" s="112"/>
      <c r="T496" s="112"/>
      <c r="U496" s="112">
        <v>24</v>
      </c>
      <c r="V496" s="112"/>
      <c r="W496" s="1">
        <f>SUM(GC_17[[#This Row],[Blk1]:[Blk12]])</f>
        <v>24</v>
      </c>
      <c r="X496" s="112" t="s">
        <v>122</v>
      </c>
      <c r="Y496" s="112" t="s">
        <v>144</v>
      </c>
    </row>
    <row r="497" spans="1:25" x14ac:dyDescent="0.35">
      <c r="A497" s="112">
        <v>495</v>
      </c>
      <c r="B497" s="110">
        <f t="shared" si="7"/>
        <v>45694</v>
      </c>
      <c r="C497" s="122">
        <f>YEAR(GC_17[[#This Row],[Date]])+IF(MONTH(GC_17[[#This Row],[Date]])&gt;=4,1,0)</f>
        <v>2025</v>
      </c>
      <c r="D497" s="109">
        <f>YEAR(GC_17[[#This Row],[Date]])</f>
        <v>2025</v>
      </c>
      <c r="E497" s="108" t="s">
        <v>124</v>
      </c>
      <c r="F497" s="108" t="s">
        <v>124</v>
      </c>
      <c r="G497" s="1" t="str">
        <f>TEXT(GC_17[[#This Row],[Date]],"mmm-yy")</f>
        <v>Feb-25</v>
      </c>
      <c r="H497" s="1">
        <f>DAY(EOMONTH(GC_17[[#This Row],[Month Year]],0))</f>
        <v>28</v>
      </c>
      <c r="I497" s="112">
        <v>3</v>
      </c>
      <c r="J497" s="112">
        <v>7</v>
      </c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  <c r="U497" s="112">
        <v>24</v>
      </c>
      <c r="V497" s="112"/>
      <c r="W497" s="1">
        <f>SUM(GC_17[[#This Row],[Blk1]:[Blk12]])</f>
        <v>24</v>
      </c>
      <c r="X497" s="112" t="s">
        <v>122</v>
      </c>
      <c r="Y497" s="112" t="s">
        <v>145</v>
      </c>
    </row>
    <row r="498" spans="1:25" x14ac:dyDescent="0.35">
      <c r="A498" s="112">
        <v>496</v>
      </c>
      <c r="B498" s="110">
        <f t="shared" si="7"/>
        <v>45695</v>
      </c>
      <c r="C498" s="122">
        <f>YEAR(GC_17[[#This Row],[Date]])+IF(MONTH(GC_17[[#This Row],[Date]])&gt;=4,1,0)</f>
        <v>2025</v>
      </c>
      <c r="D498" s="109">
        <f>YEAR(GC_17[[#This Row],[Date]])</f>
        <v>2025</v>
      </c>
      <c r="E498" s="108" t="s">
        <v>124</v>
      </c>
      <c r="F498" s="108" t="s">
        <v>124</v>
      </c>
      <c r="G498" s="1" t="str">
        <f>TEXT(GC_17[[#This Row],[Date]],"mmm-yy")</f>
        <v>Feb-25</v>
      </c>
      <c r="H498" s="1">
        <f>DAY(EOMONTH(GC_17[[#This Row],[Month Year]],0))</f>
        <v>28</v>
      </c>
      <c r="I498" s="112">
        <v>3</v>
      </c>
      <c r="J498" s="112">
        <v>5</v>
      </c>
      <c r="K498" s="112"/>
      <c r="L498" s="112"/>
      <c r="M498" s="112"/>
      <c r="N498" s="112"/>
      <c r="O498" s="112"/>
      <c r="P498" s="112"/>
      <c r="Q498" s="112"/>
      <c r="R498" s="112"/>
      <c r="S498" s="112"/>
      <c r="T498" s="112"/>
      <c r="U498" s="112">
        <v>32</v>
      </c>
      <c r="V498" s="112"/>
      <c r="W498" s="1">
        <f>SUM(GC_17[[#This Row],[Blk1]:[Blk12]])</f>
        <v>32</v>
      </c>
      <c r="X498" s="112" t="s">
        <v>122</v>
      </c>
      <c r="Y498" s="112"/>
    </row>
    <row r="499" spans="1:25" x14ac:dyDescent="0.35">
      <c r="A499" s="112">
        <v>497</v>
      </c>
      <c r="B499" s="110">
        <f t="shared" si="7"/>
        <v>45696</v>
      </c>
      <c r="C499" s="122">
        <f>YEAR(GC_17[[#This Row],[Date]])+IF(MONTH(GC_17[[#This Row],[Date]])&gt;=4,1,0)</f>
        <v>2025</v>
      </c>
      <c r="D499" s="109">
        <f>YEAR(GC_17[[#This Row],[Date]])</f>
        <v>2025</v>
      </c>
      <c r="E499" s="108" t="s">
        <v>124</v>
      </c>
      <c r="F499" s="108" t="s">
        <v>124</v>
      </c>
      <c r="G499" s="1" t="str">
        <f>TEXT(GC_17[[#This Row],[Date]],"mmm-yy")</f>
        <v>Feb-25</v>
      </c>
      <c r="H499" s="1">
        <f>DAY(EOMONTH(GC_17[[#This Row],[Month Year]],0))</f>
        <v>28</v>
      </c>
      <c r="I499" s="112">
        <v>3</v>
      </c>
      <c r="J499" s="112">
        <v>3</v>
      </c>
      <c r="K499" s="112"/>
      <c r="L499" s="112"/>
      <c r="M499" s="112"/>
      <c r="N499" s="112"/>
      <c r="O499" s="112"/>
      <c r="P499" s="112"/>
      <c r="Q499" s="112"/>
      <c r="R499" s="112"/>
      <c r="S499" s="112"/>
      <c r="T499" s="112">
        <v>22</v>
      </c>
      <c r="U499" s="112"/>
      <c r="V499" s="112"/>
      <c r="W499" s="1">
        <f>SUM(GC_17[[#This Row],[Blk1]:[Blk12]])</f>
        <v>22</v>
      </c>
      <c r="X499" s="112" t="s">
        <v>122</v>
      </c>
      <c r="Y499" s="112"/>
    </row>
    <row r="500" spans="1:25" x14ac:dyDescent="0.35">
      <c r="A500" s="112">
        <v>498</v>
      </c>
      <c r="B500" s="110">
        <f t="shared" si="7"/>
        <v>45697</v>
      </c>
      <c r="C500" s="122">
        <f>YEAR(GC_17[[#This Row],[Date]])+IF(MONTH(GC_17[[#This Row],[Date]])&gt;=4,1,0)</f>
        <v>2025</v>
      </c>
      <c r="D500" s="109">
        <f>YEAR(GC_17[[#This Row],[Date]])</f>
        <v>2025</v>
      </c>
      <c r="E500" s="108" t="s">
        <v>124</v>
      </c>
      <c r="F500" s="108" t="s">
        <v>124</v>
      </c>
      <c r="G500" s="1" t="str">
        <f>TEXT(GC_17[[#This Row],[Date]],"mmm-yy")</f>
        <v>Feb-25</v>
      </c>
      <c r="H500" s="1">
        <f>DAY(EOMONTH(GC_17[[#This Row],[Month Year]],0))</f>
        <v>28</v>
      </c>
      <c r="I500" s="112"/>
      <c r="J500" s="112"/>
      <c r="K500" s="112"/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  <c r="V500" s="112"/>
      <c r="W500" s="1">
        <f>SUM(GC_17[[#This Row],[Blk1]:[Blk12]])</f>
        <v>0</v>
      </c>
      <c r="X500" s="112"/>
      <c r="Y500" s="112" t="s">
        <v>123</v>
      </c>
    </row>
    <row r="501" spans="1:25" x14ac:dyDescent="0.35">
      <c r="A501" s="112">
        <v>499</v>
      </c>
      <c r="B501" s="110">
        <f t="shared" si="7"/>
        <v>45698</v>
      </c>
      <c r="C501" s="122">
        <f>YEAR(GC_17[[#This Row],[Date]])+IF(MONTH(GC_17[[#This Row],[Date]])&gt;=4,1,0)</f>
        <v>2025</v>
      </c>
      <c r="D501" s="109">
        <f>YEAR(GC_17[[#This Row],[Date]])</f>
        <v>2025</v>
      </c>
      <c r="E501" s="108" t="s">
        <v>124</v>
      </c>
      <c r="F501" s="108" t="s">
        <v>124</v>
      </c>
      <c r="G501" s="1" t="str">
        <f>TEXT(GC_17[[#This Row],[Date]],"mmm-yy")</f>
        <v>Feb-25</v>
      </c>
      <c r="H501" s="1">
        <f>DAY(EOMONTH(GC_17[[#This Row],[Month Year]],0))</f>
        <v>28</v>
      </c>
      <c r="I501" s="112">
        <v>3</v>
      </c>
      <c r="J501" s="112">
        <v>10</v>
      </c>
      <c r="K501" s="112"/>
      <c r="L501" s="112"/>
      <c r="M501" s="112"/>
      <c r="N501" s="112"/>
      <c r="O501" s="112"/>
      <c r="P501" s="112"/>
      <c r="Q501" s="112"/>
      <c r="R501" s="112"/>
      <c r="S501" s="112">
        <v>52</v>
      </c>
      <c r="T501" s="112">
        <v>20</v>
      </c>
      <c r="U501" s="112"/>
      <c r="V501" s="112"/>
      <c r="W501" s="1">
        <f>SUM(GC_17[[#This Row],[Blk1]:[Blk12]])</f>
        <v>72</v>
      </c>
      <c r="X501" s="112" t="s">
        <v>122</v>
      </c>
      <c r="Y501" s="112"/>
    </row>
    <row r="502" spans="1:25" x14ac:dyDescent="0.35">
      <c r="A502" s="112">
        <v>500</v>
      </c>
      <c r="B502" s="110">
        <f t="shared" si="7"/>
        <v>45699</v>
      </c>
      <c r="C502" s="122">
        <f>YEAR(GC_17[[#This Row],[Date]])+IF(MONTH(GC_17[[#This Row],[Date]])&gt;=4,1,0)</f>
        <v>2025</v>
      </c>
      <c r="D502" s="109">
        <f>YEAR(GC_17[[#This Row],[Date]])</f>
        <v>2025</v>
      </c>
      <c r="E502" s="108" t="s">
        <v>124</v>
      </c>
      <c r="F502" s="108" t="s">
        <v>124</v>
      </c>
      <c r="G502" s="1" t="str">
        <f>TEXT(GC_17[[#This Row],[Date]],"mmm-yy")</f>
        <v>Feb-25</v>
      </c>
      <c r="H502" s="1">
        <f>DAY(EOMONTH(GC_17[[#This Row],[Month Year]],0))</f>
        <v>28</v>
      </c>
      <c r="I502" s="112">
        <v>3</v>
      </c>
      <c r="J502" s="112">
        <v>8</v>
      </c>
      <c r="K502" s="112"/>
      <c r="L502" s="112"/>
      <c r="M502" s="112"/>
      <c r="N502" s="112"/>
      <c r="O502" s="112"/>
      <c r="P502" s="112"/>
      <c r="Q502" s="112"/>
      <c r="R502" s="112"/>
      <c r="S502" s="112"/>
      <c r="T502" s="112">
        <v>52</v>
      </c>
      <c r="U502" s="112"/>
      <c r="V502" s="112"/>
      <c r="W502" s="1">
        <f>SUM(GC_17[[#This Row],[Blk1]:[Blk12]])</f>
        <v>52</v>
      </c>
      <c r="X502" s="112" t="s">
        <v>122</v>
      </c>
      <c r="Y502" s="112"/>
    </row>
    <row r="503" spans="1:25" x14ac:dyDescent="0.35">
      <c r="A503" s="112">
        <v>501</v>
      </c>
      <c r="B503" s="110">
        <f t="shared" si="7"/>
        <v>45700</v>
      </c>
      <c r="C503" s="122">
        <f>YEAR(GC_17[[#This Row],[Date]])+IF(MONTH(GC_17[[#This Row],[Date]])&gt;=4,1,0)</f>
        <v>2025</v>
      </c>
      <c r="D503" s="109">
        <f>YEAR(GC_17[[#This Row],[Date]])</f>
        <v>2025</v>
      </c>
      <c r="E503" s="108" t="s">
        <v>124</v>
      </c>
      <c r="F503" s="108" t="s">
        <v>124</v>
      </c>
      <c r="G503" s="1" t="str">
        <f>TEXT(GC_17[[#This Row],[Date]],"mmm-yy")</f>
        <v>Feb-25</v>
      </c>
      <c r="H503" s="1">
        <f>DAY(EOMONTH(GC_17[[#This Row],[Month Year]],0))</f>
        <v>28</v>
      </c>
      <c r="I503" s="112">
        <v>3</v>
      </c>
      <c r="J503" s="112">
        <v>9</v>
      </c>
      <c r="K503" s="112"/>
      <c r="L503" s="112"/>
      <c r="M503" s="112"/>
      <c r="N503" s="112"/>
      <c r="O503" s="112"/>
      <c r="P503" s="112"/>
      <c r="Q503" s="112"/>
      <c r="R503" s="112"/>
      <c r="S503" s="112"/>
      <c r="T503" s="112">
        <v>48</v>
      </c>
      <c r="U503" s="112"/>
      <c r="V503" s="112"/>
      <c r="W503" s="1">
        <f>SUM(GC_17[[#This Row],[Blk1]:[Blk12]])</f>
        <v>48</v>
      </c>
      <c r="X503" s="112" t="s">
        <v>122</v>
      </c>
      <c r="Y503" s="112" t="s">
        <v>145</v>
      </c>
    </row>
    <row r="504" spans="1:25" x14ac:dyDescent="0.35">
      <c r="A504" s="112">
        <v>502</v>
      </c>
      <c r="B504" s="110">
        <f t="shared" si="7"/>
        <v>45701</v>
      </c>
      <c r="C504" s="122">
        <f>YEAR(GC_17[[#This Row],[Date]])+IF(MONTH(GC_17[[#This Row],[Date]])&gt;=4,1,0)</f>
        <v>2025</v>
      </c>
      <c r="D504" s="109">
        <f>YEAR(GC_17[[#This Row],[Date]])</f>
        <v>2025</v>
      </c>
      <c r="E504" s="108" t="s">
        <v>124</v>
      </c>
      <c r="F504" s="108" t="s">
        <v>124</v>
      </c>
      <c r="G504" s="1" t="str">
        <f>TEXT(GC_17[[#This Row],[Date]],"mmm-yy")</f>
        <v>Feb-25</v>
      </c>
      <c r="H504" s="1">
        <f>DAY(EOMONTH(GC_17[[#This Row],[Month Year]],0))</f>
        <v>28</v>
      </c>
      <c r="I504" s="112">
        <v>3</v>
      </c>
      <c r="J504" s="112">
        <v>9</v>
      </c>
      <c r="K504" s="112"/>
      <c r="L504" s="112"/>
      <c r="M504" s="112"/>
      <c r="N504" s="112"/>
      <c r="O504" s="112"/>
      <c r="P504" s="112"/>
      <c r="Q504" s="112"/>
      <c r="R504" s="112"/>
      <c r="S504" s="112"/>
      <c r="T504" s="112">
        <v>48</v>
      </c>
      <c r="U504" s="112"/>
      <c r="V504" s="112"/>
      <c r="W504" s="1">
        <f>SUM(GC_17[[#This Row],[Blk1]:[Blk12]])</f>
        <v>48</v>
      </c>
      <c r="X504" s="112" t="s">
        <v>122</v>
      </c>
      <c r="Y504" s="112"/>
    </row>
    <row r="505" spans="1:25" x14ac:dyDescent="0.35">
      <c r="A505" s="112">
        <v>503</v>
      </c>
      <c r="B505" s="110">
        <f t="shared" si="7"/>
        <v>45702</v>
      </c>
      <c r="C505" s="122">
        <f>YEAR(GC_17[[#This Row],[Date]])+IF(MONTH(GC_17[[#This Row],[Date]])&gt;=4,1,0)</f>
        <v>2025</v>
      </c>
      <c r="D505" s="109">
        <f>YEAR(GC_17[[#This Row],[Date]])</f>
        <v>2025</v>
      </c>
      <c r="E505" s="108" t="s">
        <v>124</v>
      </c>
      <c r="F505" s="108" t="s">
        <v>124</v>
      </c>
      <c r="G505" s="1" t="str">
        <f>TEXT(GC_17[[#This Row],[Date]],"mmm-yy")</f>
        <v>Feb-25</v>
      </c>
      <c r="H505" s="1">
        <f>DAY(EOMONTH(GC_17[[#This Row],[Month Year]],0))</f>
        <v>28</v>
      </c>
      <c r="I505" s="112">
        <v>3</v>
      </c>
      <c r="J505" s="112">
        <v>9</v>
      </c>
      <c r="K505" s="112"/>
      <c r="L505" s="112"/>
      <c r="M505" s="112"/>
      <c r="N505" s="112"/>
      <c r="O505" s="112"/>
      <c r="P505" s="112"/>
      <c r="Q505" s="112"/>
      <c r="R505" s="112"/>
      <c r="S505" s="112"/>
      <c r="T505" s="112">
        <v>48</v>
      </c>
      <c r="U505" s="112"/>
      <c r="V505" s="112"/>
      <c r="W505" s="1">
        <f>SUM(GC_17[[#This Row],[Blk1]:[Blk12]])</f>
        <v>48</v>
      </c>
      <c r="X505" s="112" t="s">
        <v>122</v>
      </c>
      <c r="Y505" s="112"/>
    </row>
    <row r="506" spans="1:25" x14ac:dyDescent="0.35">
      <c r="A506" s="112">
        <v>504</v>
      </c>
      <c r="B506" s="110">
        <f t="shared" si="7"/>
        <v>45703</v>
      </c>
      <c r="C506" s="122">
        <f>YEAR(GC_17[[#This Row],[Date]])+IF(MONTH(GC_17[[#This Row],[Date]])&gt;=4,1,0)</f>
        <v>2025</v>
      </c>
      <c r="D506" s="109">
        <f>YEAR(GC_17[[#This Row],[Date]])</f>
        <v>2025</v>
      </c>
      <c r="E506" s="108" t="s">
        <v>124</v>
      </c>
      <c r="F506" s="108" t="s">
        <v>124</v>
      </c>
      <c r="G506" s="1" t="str">
        <f>TEXT(GC_17[[#This Row],[Date]],"mmm-yy")</f>
        <v>Feb-25</v>
      </c>
      <c r="H506" s="1">
        <f>DAY(EOMONTH(GC_17[[#This Row],[Month Year]],0))</f>
        <v>28</v>
      </c>
      <c r="I506" s="112">
        <v>3</v>
      </c>
      <c r="J506" s="112">
        <v>9</v>
      </c>
      <c r="K506" s="112"/>
      <c r="L506" s="112"/>
      <c r="M506" s="112"/>
      <c r="N506" s="112"/>
      <c r="O506" s="112"/>
      <c r="P506" s="112"/>
      <c r="Q506" s="112"/>
      <c r="R506" s="112"/>
      <c r="S506" s="112">
        <v>69</v>
      </c>
      <c r="T506" s="112"/>
      <c r="U506" s="112"/>
      <c r="V506" s="112"/>
      <c r="W506" s="1">
        <f>SUM(GC_17[[#This Row],[Blk1]:[Blk12]])</f>
        <v>69</v>
      </c>
      <c r="X506" s="112" t="s">
        <v>122</v>
      </c>
      <c r="Y506" s="112"/>
    </row>
    <row r="507" spans="1:25" x14ac:dyDescent="0.35">
      <c r="A507" s="112">
        <v>505</v>
      </c>
      <c r="B507" s="110">
        <f t="shared" si="7"/>
        <v>45704</v>
      </c>
      <c r="C507" s="122">
        <f>YEAR(GC_17[[#This Row],[Date]])+IF(MONTH(GC_17[[#This Row],[Date]])&gt;=4,1,0)</f>
        <v>2025</v>
      </c>
      <c r="D507" s="109">
        <f>YEAR(GC_17[[#This Row],[Date]])</f>
        <v>2025</v>
      </c>
      <c r="E507" s="108" t="s">
        <v>124</v>
      </c>
      <c r="F507" s="108" t="s">
        <v>124</v>
      </c>
      <c r="G507" s="1" t="str">
        <f>TEXT(GC_17[[#This Row],[Date]],"mmm-yy")</f>
        <v>Feb-25</v>
      </c>
      <c r="H507" s="1">
        <f>DAY(EOMONTH(GC_17[[#This Row],[Month Year]],0))</f>
        <v>28</v>
      </c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  <c r="V507" s="112"/>
      <c r="W507" s="1">
        <f>SUM(GC_17[[#This Row],[Blk1]:[Blk12]])</f>
        <v>0</v>
      </c>
      <c r="X507" s="112"/>
      <c r="Y507" s="112" t="s">
        <v>123</v>
      </c>
    </row>
    <row r="508" spans="1:25" x14ac:dyDescent="0.35">
      <c r="A508" s="112">
        <v>506</v>
      </c>
      <c r="B508" s="110">
        <f t="shared" si="7"/>
        <v>45705</v>
      </c>
      <c r="C508" s="122">
        <f>YEAR(GC_17[[#This Row],[Date]])+IF(MONTH(GC_17[[#This Row],[Date]])&gt;=4,1,0)</f>
        <v>2025</v>
      </c>
      <c r="D508" s="109">
        <f>YEAR(GC_17[[#This Row],[Date]])</f>
        <v>2025</v>
      </c>
      <c r="E508" s="108" t="s">
        <v>124</v>
      </c>
      <c r="F508" s="108" t="s">
        <v>124</v>
      </c>
      <c r="G508" s="1" t="str">
        <f>TEXT(GC_17[[#This Row],[Date]],"mmm-yy")</f>
        <v>Feb-25</v>
      </c>
      <c r="H508" s="1">
        <f>DAY(EOMONTH(GC_17[[#This Row],[Month Year]],0))</f>
        <v>28</v>
      </c>
      <c r="I508" s="112">
        <v>3</v>
      </c>
      <c r="J508" s="112">
        <v>6</v>
      </c>
      <c r="K508" s="112"/>
      <c r="L508" s="112"/>
      <c r="M508" s="112"/>
      <c r="N508" s="112"/>
      <c r="O508" s="112"/>
      <c r="P508" s="112"/>
      <c r="Q508" s="112"/>
      <c r="R508" s="112"/>
      <c r="S508" s="112">
        <v>50</v>
      </c>
      <c r="T508" s="112"/>
      <c r="U508" s="112"/>
      <c r="V508" s="112"/>
      <c r="W508" s="1">
        <f>SUM(GC_17[[#This Row],[Blk1]:[Blk12]])</f>
        <v>50</v>
      </c>
      <c r="X508" s="112" t="s">
        <v>122</v>
      </c>
      <c r="Y508" s="112"/>
    </row>
    <row r="509" spans="1:25" x14ac:dyDescent="0.35">
      <c r="A509" s="112">
        <v>507</v>
      </c>
      <c r="B509" s="110">
        <f t="shared" si="7"/>
        <v>45706</v>
      </c>
      <c r="C509" s="122">
        <f>YEAR(GC_17[[#This Row],[Date]])+IF(MONTH(GC_17[[#This Row],[Date]])&gt;=4,1,0)</f>
        <v>2025</v>
      </c>
      <c r="D509" s="109">
        <f>YEAR(GC_17[[#This Row],[Date]])</f>
        <v>2025</v>
      </c>
      <c r="E509" s="108" t="s">
        <v>124</v>
      </c>
      <c r="F509" s="108" t="s">
        <v>124</v>
      </c>
      <c r="G509" s="1" t="str">
        <f>TEXT(GC_17[[#This Row],[Date]],"mmm-yy")</f>
        <v>Feb-25</v>
      </c>
      <c r="H509" s="1">
        <f>DAY(EOMONTH(GC_17[[#This Row],[Month Year]],0))</f>
        <v>28</v>
      </c>
      <c r="I509" s="112">
        <v>3</v>
      </c>
      <c r="J509" s="112">
        <v>8</v>
      </c>
      <c r="K509" s="112"/>
      <c r="L509" s="112"/>
      <c r="M509" s="112"/>
      <c r="N509" s="112"/>
      <c r="O509" s="112"/>
      <c r="P509" s="112"/>
      <c r="Q509" s="112"/>
      <c r="R509" s="112">
        <v>60</v>
      </c>
      <c r="S509" s="112">
        <v>40</v>
      </c>
      <c r="T509" s="112"/>
      <c r="U509" s="112"/>
      <c r="V509" s="112"/>
      <c r="W509" s="1">
        <f>SUM(GC_17[[#This Row],[Blk1]:[Blk12]])</f>
        <v>100</v>
      </c>
      <c r="X509" s="112" t="s">
        <v>122</v>
      </c>
      <c r="Y509" s="112"/>
    </row>
    <row r="510" spans="1:25" x14ac:dyDescent="0.35">
      <c r="A510" s="112">
        <v>508</v>
      </c>
      <c r="B510" s="110">
        <f t="shared" si="7"/>
        <v>45707</v>
      </c>
      <c r="C510" s="122">
        <f>YEAR(GC_17[[#This Row],[Date]])+IF(MONTH(GC_17[[#This Row],[Date]])&gt;=4,1,0)</f>
        <v>2025</v>
      </c>
      <c r="D510" s="109">
        <f>YEAR(GC_17[[#This Row],[Date]])</f>
        <v>2025</v>
      </c>
      <c r="E510" s="108" t="s">
        <v>124</v>
      </c>
      <c r="F510" s="108" t="s">
        <v>124</v>
      </c>
      <c r="G510" s="1" t="str">
        <f>TEXT(GC_17[[#This Row],[Date]],"mmm-yy")</f>
        <v>Feb-25</v>
      </c>
      <c r="H510" s="1">
        <f>DAY(EOMONTH(GC_17[[#This Row],[Month Year]],0))</f>
        <v>28</v>
      </c>
      <c r="I510" s="112">
        <v>3</v>
      </c>
      <c r="J510" s="112">
        <v>9</v>
      </c>
      <c r="K510" s="112"/>
      <c r="L510" s="112"/>
      <c r="M510" s="112"/>
      <c r="N510" s="112"/>
      <c r="O510" s="112"/>
      <c r="P510" s="112">
        <v>55</v>
      </c>
      <c r="Q510" s="112"/>
      <c r="R510" s="112"/>
      <c r="S510" s="112">
        <v>15</v>
      </c>
      <c r="T510" s="112"/>
      <c r="U510" s="112"/>
      <c r="V510" s="112"/>
      <c r="W510" s="1">
        <f>SUM(GC_17[[#This Row],[Blk1]:[Blk12]])</f>
        <v>70</v>
      </c>
      <c r="X510" s="112" t="s">
        <v>122</v>
      </c>
      <c r="Y510" s="112"/>
    </row>
    <row r="511" spans="1:25" x14ac:dyDescent="0.35">
      <c r="A511" s="112">
        <v>509</v>
      </c>
      <c r="B511" s="110">
        <f t="shared" si="7"/>
        <v>45708</v>
      </c>
      <c r="C511" s="122">
        <f>YEAR(GC_17[[#This Row],[Date]])+IF(MONTH(GC_17[[#This Row],[Date]])&gt;=4,1,0)</f>
        <v>2025</v>
      </c>
      <c r="D511" s="109">
        <f>YEAR(GC_17[[#This Row],[Date]])</f>
        <v>2025</v>
      </c>
      <c r="E511" s="108" t="s">
        <v>124</v>
      </c>
      <c r="F511" s="108" t="s">
        <v>124</v>
      </c>
      <c r="G511" s="1" t="str">
        <f>TEXT(GC_17[[#This Row],[Date]],"mmm-yy")</f>
        <v>Feb-25</v>
      </c>
      <c r="H511" s="1">
        <f>DAY(EOMONTH(GC_17[[#This Row],[Month Year]],0))</f>
        <v>28</v>
      </c>
      <c r="I511" s="112">
        <v>3</v>
      </c>
      <c r="J511" s="112">
        <v>14</v>
      </c>
      <c r="K511" s="112"/>
      <c r="L511" s="112"/>
      <c r="M511" s="112"/>
      <c r="N511" s="112"/>
      <c r="O511" s="112">
        <v>76</v>
      </c>
      <c r="P511" s="112">
        <v>100</v>
      </c>
      <c r="Q511" s="112"/>
      <c r="R511" s="112"/>
      <c r="S511" s="112"/>
      <c r="T511" s="112"/>
      <c r="U511" s="112"/>
      <c r="V511" s="112"/>
      <c r="W511" s="1">
        <f>SUM(GC_17[[#This Row],[Blk1]:[Blk12]])</f>
        <v>176</v>
      </c>
      <c r="X511" s="112" t="s">
        <v>122</v>
      </c>
      <c r="Y511" s="112"/>
    </row>
    <row r="512" spans="1:25" x14ac:dyDescent="0.35">
      <c r="A512" s="112">
        <v>510</v>
      </c>
      <c r="B512" s="110">
        <f t="shared" si="7"/>
        <v>45709</v>
      </c>
      <c r="C512" s="122">
        <f>YEAR(GC_17[[#This Row],[Date]])+IF(MONTH(GC_17[[#This Row],[Date]])&gt;=4,1,0)</f>
        <v>2025</v>
      </c>
      <c r="D512" s="109">
        <f>YEAR(GC_17[[#This Row],[Date]])</f>
        <v>2025</v>
      </c>
      <c r="E512" s="108" t="s">
        <v>124</v>
      </c>
      <c r="F512" s="108" t="s">
        <v>124</v>
      </c>
      <c r="G512" s="1" t="str">
        <f>TEXT(GC_17[[#This Row],[Date]],"mmm-yy")</f>
        <v>Feb-25</v>
      </c>
      <c r="H512" s="1">
        <f>DAY(EOMONTH(GC_17[[#This Row],[Month Year]],0))</f>
        <v>28</v>
      </c>
      <c r="I512" s="112">
        <v>3</v>
      </c>
      <c r="J512" s="112">
        <v>26</v>
      </c>
      <c r="K512" s="112"/>
      <c r="L512" s="112"/>
      <c r="M512" s="112"/>
      <c r="N512" s="112"/>
      <c r="O512" s="112">
        <v>157</v>
      </c>
      <c r="P512" s="112">
        <v>167</v>
      </c>
      <c r="Q512" s="112"/>
      <c r="R512" s="112">
        <v>96</v>
      </c>
      <c r="S512" s="112"/>
      <c r="T512" s="112"/>
      <c r="U512" s="112"/>
      <c r="V512" s="112"/>
      <c r="W512" s="1">
        <f>SUM(GC_17[[#This Row],[Blk1]:[Blk12]])</f>
        <v>420</v>
      </c>
      <c r="X512" s="112" t="s">
        <v>122</v>
      </c>
      <c r="Y512" s="112"/>
    </row>
    <row r="513" spans="1:25" x14ac:dyDescent="0.35">
      <c r="A513" s="112">
        <v>511</v>
      </c>
      <c r="B513" s="110">
        <f t="shared" si="7"/>
        <v>45710</v>
      </c>
      <c r="C513" s="122">
        <f>YEAR(GC_17[[#This Row],[Date]])+IF(MONTH(GC_17[[#This Row],[Date]])&gt;=4,1,0)</f>
        <v>2025</v>
      </c>
      <c r="D513" s="109">
        <f>YEAR(GC_17[[#This Row],[Date]])</f>
        <v>2025</v>
      </c>
      <c r="E513" s="108" t="s">
        <v>124</v>
      </c>
      <c r="F513" s="108" t="s">
        <v>124</v>
      </c>
      <c r="G513" s="1" t="str">
        <f>TEXT(GC_17[[#This Row],[Date]],"mmm-yy")</f>
        <v>Feb-25</v>
      </c>
      <c r="H513" s="1">
        <f>DAY(EOMONTH(GC_17[[#This Row],[Month Year]],0))</f>
        <v>28</v>
      </c>
      <c r="I513" s="112">
        <v>3</v>
      </c>
      <c r="J513" s="112">
        <v>37</v>
      </c>
      <c r="K513" s="112">
        <v>30</v>
      </c>
      <c r="L513" s="112">
        <v>20</v>
      </c>
      <c r="M513" s="112"/>
      <c r="N513" s="112">
        <v>258</v>
      </c>
      <c r="O513" s="112">
        <v>97</v>
      </c>
      <c r="P513" s="112"/>
      <c r="Q513" s="112"/>
      <c r="R513" s="112">
        <v>54</v>
      </c>
      <c r="S513" s="112"/>
      <c r="T513" s="112"/>
      <c r="U513" s="112"/>
      <c r="V513" s="112"/>
      <c r="W513" s="1">
        <f>SUM(GC_17[[#This Row],[Blk1]:[Blk12]])</f>
        <v>459</v>
      </c>
      <c r="X513" s="112" t="s">
        <v>122</v>
      </c>
      <c r="Y513" s="112"/>
    </row>
    <row r="514" spans="1:25" x14ac:dyDescent="0.35">
      <c r="A514" s="112">
        <v>512</v>
      </c>
      <c r="B514" s="110">
        <f t="shared" si="7"/>
        <v>45711</v>
      </c>
      <c r="C514" s="122">
        <f>YEAR(GC_17[[#This Row],[Date]])+IF(MONTH(GC_17[[#This Row],[Date]])&gt;=4,1,0)</f>
        <v>2025</v>
      </c>
      <c r="D514" s="109">
        <f>YEAR(GC_17[[#This Row],[Date]])</f>
        <v>2025</v>
      </c>
      <c r="E514" s="108" t="s">
        <v>124</v>
      </c>
      <c r="F514" s="108" t="s">
        <v>124</v>
      </c>
      <c r="G514" s="1" t="str">
        <f>TEXT(GC_17[[#This Row],[Date]],"mmm-yy")</f>
        <v>Feb-25</v>
      </c>
      <c r="H514" s="1">
        <f>DAY(EOMONTH(GC_17[[#This Row],[Month Year]],0))</f>
        <v>28</v>
      </c>
      <c r="I514" s="112"/>
      <c r="J514" s="112"/>
      <c r="K514" s="112"/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  <c r="V514" s="112"/>
      <c r="W514" s="1">
        <f>SUM(GC_17[[#This Row],[Blk1]:[Blk12]])</f>
        <v>0</v>
      </c>
      <c r="X514" s="112"/>
      <c r="Y514" s="112" t="s">
        <v>123</v>
      </c>
    </row>
    <row r="515" spans="1:25" x14ac:dyDescent="0.35">
      <c r="A515" s="112">
        <v>513</v>
      </c>
      <c r="B515" s="110">
        <f t="shared" si="7"/>
        <v>45712</v>
      </c>
      <c r="C515" s="122">
        <f>YEAR(GC_17[[#This Row],[Date]])+IF(MONTH(GC_17[[#This Row],[Date]])&gt;=4,1,0)</f>
        <v>2025</v>
      </c>
      <c r="D515" s="109">
        <f>YEAR(GC_17[[#This Row],[Date]])</f>
        <v>2025</v>
      </c>
      <c r="E515" s="108" t="s">
        <v>124</v>
      </c>
      <c r="F515" s="108" t="s">
        <v>124</v>
      </c>
      <c r="G515" s="1" t="str">
        <f>TEXT(GC_17[[#This Row],[Date]],"mmm-yy")</f>
        <v>Feb-25</v>
      </c>
      <c r="H515" s="1">
        <f>DAY(EOMONTH(GC_17[[#This Row],[Month Year]],0))</f>
        <v>28</v>
      </c>
      <c r="I515" s="112">
        <v>3</v>
      </c>
      <c r="J515" s="112">
        <v>36</v>
      </c>
      <c r="K515" s="112">
        <v>250</v>
      </c>
      <c r="L515" s="112">
        <v>68</v>
      </c>
      <c r="M515" s="112">
        <v>13</v>
      </c>
      <c r="N515" s="112"/>
      <c r="O515" s="112"/>
      <c r="P515" s="112"/>
      <c r="Q515" s="112"/>
      <c r="R515" s="112">
        <v>120</v>
      </c>
      <c r="S515" s="112"/>
      <c r="T515" s="112"/>
      <c r="U515" s="112"/>
      <c r="V515" s="112"/>
      <c r="W515" s="1">
        <f>SUM(GC_17[[#This Row],[Blk1]:[Blk12]])</f>
        <v>451</v>
      </c>
      <c r="X515" s="112" t="s">
        <v>122</v>
      </c>
      <c r="Y515" s="112"/>
    </row>
    <row r="516" spans="1:25" x14ac:dyDescent="0.35">
      <c r="A516" s="112">
        <v>514</v>
      </c>
      <c r="B516" s="110">
        <f t="shared" si="7"/>
        <v>45713</v>
      </c>
      <c r="C516" s="122">
        <f>YEAR(GC_17[[#This Row],[Date]])+IF(MONTH(GC_17[[#This Row],[Date]])&gt;=4,1,0)</f>
        <v>2025</v>
      </c>
      <c r="D516" s="109">
        <f>YEAR(GC_17[[#This Row],[Date]])</f>
        <v>2025</v>
      </c>
      <c r="E516" s="108" t="s">
        <v>124</v>
      </c>
      <c r="F516" s="108" t="s">
        <v>124</v>
      </c>
      <c r="G516" s="1" t="str">
        <f>TEXT(GC_17[[#This Row],[Date]],"mmm-yy")</f>
        <v>Feb-25</v>
      </c>
      <c r="H516" s="1">
        <f>DAY(EOMONTH(GC_17[[#This Row],[Month Year]],0))</f>
        <v>28</v>
      </c>
      <c r="I516" s="112">
        <v>3</v>
      </c>
      <c r="J516" s="112">
        <v>30</v>
      </c>
      <c r="K516" s="112">
        <v>290</v>
      </c>
      <c r="L516" s="112">
        <v>150</v>
      </c>
      <c r="M516" s="112">
        <v>20</v>
      </c>
      <c r="N516" s="112"/>
      <c r="O516" s="112"/>
      <c r="P516" s="112"/>
      <c r="Q516" s="112"/>
      <c r="R516" s="112"/>
      <c r="S516" s="112"/>
      <c r="T516" s="112"/>
      <c r="U516" s="112"/>
      <c r="V516" s="112"/>
      <c r="W516" s="1">
        <f>SUM(GC_17[[#This Row],[Blk1]:[Blk12]])</f>
        <v>460</v>
      </c>
      <c r="X516" s="112" t="s">
        <v>122</v>
      </c>
      <c r="Y516" s="112"/>
    </row>
    <row r="517" spans="1:25" x14ac:dyDescent="0.35">
      <c r="A517" s="112">
        <v>515</v>
      </c>
      <c r="B517" s="110">
        <f t="shared" ref="B517:B580" si="8">B516+1</f>
        <v>45714</v>
      </c>
      <c r="C517" s="122">
        <f>YEAR(GC_17[[#This Row],[Date]])+IF(MONTH(GC_17[[#This Row],[Date]])&gt;=4,1,0)</f>
        <v>2025</v>
      </c>
      <c r="D517" s="109">
        <f>YEAR(GC_17[[#This Row],[Date]])</f>
        <v>2025</v>
      </c>
      <c r="E517" s="108" t="s">
        <v>124</v>
      </c>
      <c r="F517" s="108" t="s">
        <v>124</v>
      </c>
      <c r="G517" s="1" t="str">
        <f>TEXT(GC_17[[#This Row],[Date]],"mmm-yy")</f>
        <v>Feb-25</v>
      </c>
      <c r="H517" s="1">
        <f>DAY(EOMONTH(GC_17[[#This Row],[Month Year]],0))</f>
        <v>28</v>
      </c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  <c r="V517" s="112"/>
      <c r="W517" s="1">
        <f>SUM(GC_17[[#This Row],[Blk1]:[Blk12]])</f>
        <v>0</v>
      </c>
      <c r="X517" s="112"/>
      <c r="Y517" s="112" t="s">
        <v>130</v>
      </c>
    </row>
    <row r="518" spans="1:25" x14ac:dyDescent="0.35">
      <c r="A518" s="112">
        <v>516</v>
      </c>
      <c r="B518" s="110">
        <f t="shared" si="8"/>
        <v>45715</v>
      </c>
      <c r="C518" s="122">
        <f>YEAR(GC_17[[#This Row],[Date]])+IF(MONTH(GC_17[[#This Row],[Date]])&gt;=4,1,0)</f>
        <v>2025</v>
      </c>
      <c r="D518" s="109">
        <f>YEAR(GC_17[[#This Row],[Date]])</f>
        <v>2025</v>
      </c>
      <c r="E518" s="108" t="s">
        <v>124</v>
      </c>
      <c r="F518" s="108" t="s">
        <v>124</v>
      </c>
      <c r="G518" s="1" t="str">
        <f>TEXT(GC_17[[#This Row],[Date]],"mmm-yy")</f>
        <v>Feb-25</v>
      </c>
      <c r="H518" s="1">
        <f>DAY(EOMONTH(GC_17[[#This Row],[Month Year]],0))</f>
        <v>28</v>
      </c>
      <c r="I518" s="112">
        <v>3</v>
      </c>
      <c r="J518" s="112">
        <v>22</v>
      </c>
      <c r="K518" s="112"/>
      <c r="L518" s="112">
        <v>82</v>
      </c>
      <c r="M518" s="112">
        <v>230</v>
      </c>
      <c r="N518" s="112"/>
      <c r="O518" s="112"/>
      <c r="P518" s="112"/>
      <c r="Q518" s="112"/>
      <c r="R518" s="112"/>
      <c r="S518" s="112"/>
      <c r="T518" s="112"/>
      <c r="U518" s="112"/>
      <c r="V518" s="112"/>
      <c r="W518" s="1">
        <f>SUM(GC_17[[#This Row],[Blk1]:[Blk12]])</f>
        <v>312</v>
      </c>
      <c r="X518" s="112" t="s">
        <v>122</v>
      </c>
      <c r="Y518" s="112"/>
    </row>
    <row r="519" spans="1:25" ht="29" x14ac:dyDescent="0.35">
      <c r="A519" s="112">
        <v>517</v>
      </c>
      <c r="B519" s="110">
        <f t="shared" si="8"/>
        <v>45716</v>
      </c>
      <c r="C519" s="122">
        <f>YEAR(GC_17[[#This Row],[Date]])+IF(MONTH(GC_17[[#This Row],[Date]])&gt;=4,1,0)</f>
        <v>2025</v>
      </c>
      <c r="D519" s="109">
        <f>YEAR(GC_17[[#This Row],[Date]])</f>
        <v>2025</v>
      </c>
      <c r="E519" s="108" t="s">
        <v>124</v>
      </c>
      <c r="F519" s="108" t="s">
        <v>124</v>
      </c>
      <c r="G519" s="1" t="str">
        <f>TEXT(GC_17[[#This Row],[Date]],"mmm-yy")</f>
        <v>Feb-25</v>
      </c>
      <c r="H519" s="1">
        <f>DAY(EOMONTH(GC_17[[#This Row],[Month Year]],0))</f>
        <v>28</v>
      </c>
      <c r="I519" s="112">
        <v>3</v>
      </c>
      <c r="J519" s="112">
        <v>22</v>
      </c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  <c r="V519" s="112"/>
      <c r="W519" s="1">
        <f>SUM(GC_17[[#This Row],[Blk1]:[Blk12]])</f>
        <v>0</v>
      </c>
      <c r="X519" s="112" t="s">
        <v>122</v>
      </c>
      <c r="Y519" s="140" t="s">
        <v>146</v>
      </c>
    </row>
    <row r="520" spans="1:25" x14ac:dyDescent="0.35">
      <c r="A520" s="112">
        <v>518</v>
      </c>
      <c r="B520" s="110">
        <f t="shared" si="8"/>
        <v>45717</v>
      </c>
      <c r="C520" s="122">
        <f>YEAR(GC_17[[#This Row],[Date]])+IF(MONTH(GC_17[[#This Row],[Date]])&gt;=4,1,0)</f>
        <v>2025</v>
      </c>
      <c r="D520" s="109">
        <f>YEAR(GC_17[[#This Row],[Date]])</f>
        <v>2025</v>
      </c>
      <c r="E520" s="108" t="s">
        <v>124</v>
      </c>
      <c r="F520" s="108" t="s">
        <v>124</v>
      </c>
      <c r="G520" s="1" t="str">
        <f>TEXT(GC_17[[#This Row],[Date]],"mmm-yy")</f>
        <v>Mar-25</v>
      </c>
      <c r="H520" s="1">
        <f>DAY(EOMONTH(GC_17[[#This Row],[Month Year]],0))</f>
        <v>31</v>
      </c>
      <c r="I520" s="112"/>
      <c r="J520" s="112"/>
      <c r="K520" s="112"/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  <c r="V520" s="112"/>
      <c r="W520" s="1">
        <f>SUM(GC_17[[#This Row],[Blk1]:[Blk12]])</f>
        <v>0</v>
      </c>
      <c r="X520" s="112"/>
      <c r="Y520" s="112"/>
    </row>
    <row r="521" spans="1:25" x14ac:dyDescent="0.35">
      <c r="A521" s="112">
        <v>519</v>
      </c>
      <c r="B521" s="110">
        <f t="shared" si="8"/>
        <v>45718</v>
      </c>
      <c r="C521" s="122">
        <f>YEAR(GC_17[[#This Row],[Date]])+IF(MONTH(GC_17[[#This Row],[Date]])&gt;=4,1,0)</f>
        <v>2025</v>
      </c>
      <c r="D521" s="109">
        <f>YEAR(GC_17[[#This Row],[Date]])</f>
        <v>2025</v>
      </c>
      <c r="E521" s="108" t="s">
        <v>124</v>
      </c>
      <c r="F521" s="108" t="s">
        <v>124</v>
      </c>
      <c r="G521" s="1" t="str">
        <f>TEXT(GC_17[[#This Row],[Date]],"mmm-yy")</f>
        <v>Mar-25</v>
      </c>
      <c r="H521" s="1">
        <f>DAY(EOMONTH(GC_17[[#This Row],[Month Year]],0))</f>
        <v>31</v>
      </c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  <c r="V521" s="112"/>
      <c r="W521" s="1">
        <f>SUM(GC_17[[#This Row],[Blk1]:[Blk12]])</f>
        <v>0</v>
      </c>
      <c r="X521" s="112"/>
      <c r="Y521" s="112"/>
    </row>
    <row r="522" spans="1:25" x14ac:dyDescent="0.35">
      <c r="A522" s="112">
        <v>520</v>
      </c>
      <c r="B522" s="110">
        <f t="shared" si="8"/>
        <v>45719</v>
      </c>
      <c r="C522" s="122">
        <f>YEAR(GC_17[[#This Row],[Date]])+IF(MONTH(GC_17[[#This Row],[Date]])&gt;=4,1,0)</f>
        <v>2025</v>
      </c>
      <c r="D522" s="109">
        <f>YEAR(GC_17[[#This Row],[Date]])</f>
        <v>2025</v>
      </c>
      <c r="E522" s="108" t="s">
        <v>124</v>
      </c>
      <c r="F522" s="108" t="s">
        <v>124</v>
      </c>
      <c r="G522" s="1" t="str">
        <f>TEXT(GC_17[[#This Row],[Date]],"mmm-yy")</f>
        <v>Mar-25</v>
      </c>
      <c r="H522" s="1">
        <f>DAY(EOMONTH(GC_17[[#This Row],[Month Year]],0))</f>
        <v>31</v>
      </c>
      <c r="I522" s="112"/>
      <c r="J522" s="112"/>
      <c r="K522" s="112"/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  <c r="V522" s="112"/>
      <c r="W522" s="1">
        <f>SUM(GC_17[[#This Row],[Blk1]:[Blk12]])</f>
        <v>0</v>
      </c>
      <c r="X522" s="112"/>
      <c r="Y522" s="112" t="s">
        <v>147</v>
      </c>
    </row>
    <row r="523" spans="1:25" x14ac:dyDescent="0.35">
      <c r="A523" s="112">
        <v>521</v>
      </c>
      <c r="B523" s="110">
        <f t="shared" si="8"/>
        <v>45720</v>
      </c>
      <c r="C523" s="122">
        <f>YEAR(GC_17[[#This Row],[Date]])+IF(MONTH(GC_17[[#This Row],[Date]])&gt;=4,1,0)</f>
        <v>2025</v>
      </c>
      <c r="D523" s="109">
        <f>YEAR(GC_17[[#This Row],[Date]])</f>
        <v>2025</v>
      </c>
      <c r="E523" s="108" t="s">
        <v>124</v>
      </c>
      <c r="F523" s="108" t="s">
        <v>124</v>
      </c>
      <c r="G523" s="1" t="str">
        <f>TEXT(GC_17[[#This Row],[Date]],"mmm-yy")</f>
        <v>Mar-25</v>
      </c>
      <c r="H523" s="1">
        <f>DAY(EOMONTH(GC_17[[#This Row],[Month Year]],0))</f>
        <v>31</v>
      </c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  <c r="V523" s="112"/>
      <c r="W523" s="1">
        <f>SUM(GC_17[[#This Row],[Blk1]:[Blk12]])</f>
        <v>0</v>
      </c>
      <c r="X523" s="112"/>
      <c r="Y523" s="112"/>
    </row>
    <row r="524" spans="1:25" x14ac:dyDescent="0.35">
      <c r="A524" s="112">
        <v>522</v>
      </c>
      <c r="B524" s="110">
        <f t="shared" si="8"/>
        <v>45721</v>
      </c>
      <c r="C524" s="122">
        <f>YEAR(GC_17[[#This Row],[Date]])+IF(MONTH(GC_17[[#This Row],[Date]])&gt;=4,1,0)</f>
        <v>2025</v>
      </c>
      <c r="D524" s="109">
        <f>YEAR(GC_17[[#This Row],[Date]])</f>
        <v>2025</v>
      </c>
      <c r="E524" s="108" t="s">
        <v>124</v>
      </c>
      <c r="F524" s="108" t="s">
        <v>124</v>
      </c>
      <c r="G524" s="1" t="str">
        <f>TEXT(GC_17[[#This Row],[Date]],"mmm-yy")</f>
        <v>Mar-25</v>
      </c>
      <c r="H524" s="1">
        <f>DAY(EOMONTH(GC_17[[#This Row],[Month Year]],0))</f>
        <v>31</v>
      </c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">
        <f>SUM(GC_17[[#This Row],[Blk1]:[Blk12]])</f>
        <v>0</v>
      </c>
      <c r="X524" s="112"/>
      <c r="Y524" s="112"/>
    </row>
    <row r="525" spans="1:25" x14ac:dyDescent="0.35">
      <c r="A525" s="112">
        <v>523</v>
      </c>
      <c r="B525" s="110">
        <f t="shared" si="8"/>
        <v>45722</v>
      </c>
      <c r="C525" s="122">
        <f>YEAR(GC_17[[#This Row],[Date]])+IF(MONTH(GC_17[[#This Row],[Date]])&gt;=4,1,0)</f>
        <v>2025</v>
      </c>
      <c r="D525" s="109">
        <f>YEAR(GC_17[[#This Row],[Date]])</f>
        <v>2025</v>
      </c>
      <c r="E525" s="108" t="s">
        <v>124</v>
      </c>
      <c r="F525" s="108" t="s">
        <v>124</v>
      </c>
      <c r="G525" s="1" t="str">
        <f>TEXT(GC_17[[#This Row],[Date]],"mmm-yy")</f>
        <v>Mar-25</v>
      </c>
      <c r="H525" s="1">
        <f>DAY(EOMONTH(GC_17[[#This Row],[Month Year]],0))</f>
        <v>31</v>
      </c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  <c r="V525" s="112"/>
      <c r="W525" s="1">
        <f>SUM(GC_17[[#This Row],[Blk1]:[Blk12]])</f>
        <v>0</v>
      </c>
      <c r="X525" s="112"/>
      <c r="Y525" s="112"/>
    </row>
    <row r="526" spans="1:25" x14ac:dyDescent="0.35">
      <c r="A526" s="112">
        <v>524</v>
      </c>
      <c r="B526" s="110">
        <f t="shared" si="8"/>
        <v>45723</v>
      </c>
      <c r="C526" s="122">
        <f>YEAR(GC_17[[#This Row],[Date]])+IF(MONTH(GC_17[[#This Row],[Date]])&gt;=4,1,0)</f>
        <v>2025</v>
      </c>
      <c r="D526" s="109">
        <f>YEAR(GC_17[[#This Row],[Date]])</f>
        <v>2025</v>
      </c>
      <c r="E526" s="108" t="s">
        <v>124</v>
      </c>
      <c r="F526" s="108" t="s">
        <v>124</v>
      </c>
      <c r="G526" s="1" t="str">
        <f>TEXT(GC_17[[#This Row],[Date]],"mmm-yy")</f>
        <v>Mar-25</v>
      </c>
      <c r="H526" s="1">
        <f>DAY(EOMONTH(GC_17[[#This Row],[Month Year]],0))</f>
        <v>31</v>
      </c>
      <c r="I526" s="112"/>
      <c r="J526" s="112"/>
      <c r="K526" s="112"/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  <c r="V526" s="112"/>
      <c r="W526" s="1">
        <f>SUM(GC_17[[#This Row],[Blk1]:[Blk12]])</f>
        <v>0</v>
      </c>
      <c r="X526" s="112"/>
      <c r="Y526" s="112"/>
    </row>
    <row r="527" spans="1:25" x14ac:dyDescent="0.35">
      <c r="A527" s="112">
        <v>525</v>
      </c>
      <c r="B527" s="110">
        <f t="shared" si="8"/>
        <v>45724</v>
      </c>
      <c r="C527" s="122">
        <f>YEAR(GC_17[[#This Row],[Date]])+IF(MONTH(GC_17[[#This Row],[Date]])&gt;=4,1,0)</f>
        <v>2025</v>
      </c>
      <c r="D527" s="109">
        <f>YEAR(GC_17[[#This Row],[Date]])</f>
        <v>2025</v>
      </c>
      <c r="E527" s="108" t="s">
        <v>124</v>
      </c>
      <c r="F527" s="108" t="s">
        <v>124</v>
      </c>
      <c r="G527" s="1" t="str">
        <f>TEXT(GC_17[[#This Row],[Date]],"mmm-yy")</f>
        <v>Mar-25</v>
      </c>
      <c r="H527" s="1">
        <f>DAY(EOMONTH(GC_17[[#This Row],[Month Year]],0))</f>
        <v>31</v>
      </c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  <c r="W527" s="1">
        <f>SUM(GC_17[[#This Row],[Blk1]:[Blk12]])</f>
        <v>0</v>
      </c>
      <c r="X527" s="112"/>
      <c r="Y527" s="112"/>
    </row>
    <row r="528" spans="1:25" x14ac:dyDescent="0.35">
      <c r="A528" s="112">
        <v>526</v>
      </c>
      <c r="B528" s="110">
        <f t="shared" si="8"/>
        <v>45725</v>
      </c>
      <c r="C528" s="122">
        <f>YEAR(GC_17[[#This Row],[Date]])+IF(MONTH(GC_17[[#This Row],[Date]])&gt;=4,1,0)</f>
        <v>2025</v>
      </c>
      <c r="D528" s="109">
        <f>YEAR(GC_17[[#This Row],[Date]])</f>
        <v>2025</v>
      </c>
      <c r="E528" s="108" t="s">
        <v>124</v>
      </c>
      <c r="F528" s="108" t="s">
        <v>124</v>
      </c>
      <c r="G528" s="1" t="str">
        <f>TEXT(GC_17[[#This Row],[Date]],"mmm-yy")</f>
        <v>Mar-25</v>
      </c>
      <c r="H528" s="1">
        <f>DAY(EOMONTH(GC_17[[#This Row],[Month Year]],0))</f>
        <v>31</v>
      </c>
      <c r="I528" s="112"/>
      <c r="J528" s="112"/>
      <c r="K528" s="112"/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  <c r="V528" s="112"/>
      <c r="W528" s="1">
        <f>SUM(GC_17[[#This Row],[Blk1]:[Blk12]])</f>
        <v>0</v>
      </c>
      <c r="X528" s="112"/>
      <c r="Y528" s="112"/>
    </row>
    <row r="529" spans="1:25" x14ac:dyDescent="0.35">
      <c r="A529" s="112">
        <v>527</v>
      </c>
      <c r="B529" s="110">
        <f t="shared" si="8"/>
        <v>45726</v>
      </c>
      <c r="C529" s="122">
        <f>YEAR(GC_17[[#This Row],[Date]])+IF(MONTH(GC_17[[#This Row],[Date]])&gt;=4,1,0)</f>
        <v>2025</v>
      </c>
      <c r="D529" s="109">
        <f>YEAR(GC_17[[#This Row],[Date]])</f>
        <v>2025</v>
      </c>
      <c r="E529" s="108" t="s">
        <v>124</v>
      </c>
      <c r="F529" s="108" t="s">
        <v>124</v>
      </c>
      <c r="G529" s="1" t="str">
        <f>TEXT(GC_17[[#This Row],[Date]],"mmm-yy")</f>
        <v>Mar-25</v>
      </c>
      <c r="H529" s="1">
        <f>DAY(EOMONTH(GC_17[[#This Row],[Month Year]],0))</f>
        <v>31</v>
      </c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  <c r="V529" s="112"/>
      <c r="W529" s="1">
        <f>SUM(GC_17[[#This Row],[Blk1]:[Blk12]])</f>
        <v>0</v>
      </c>
      <c r="X529" s="112"/>
      <c r="Y529" s="112"/>
    </row>
    <row r="530" spans="1:25" x14ac:dyDescent="0.35">
      <c r="A530" s="112">
        <v>528</v>
      </c>
      <c r="B530" s="110">
        <f t="shared" si="8"/>
        <v>45727</v>
      </c>
      <c r="C530" s="122">
        <f>YEAR(GC_17[[#This Row],[Date]])+IF(MONTH(GC_17[[#This Row],[Date]])&gt;=4,1,0)</f>
        <v>2025</v>
      </c>
      <c r="D530" s="109">
        <f>YEAR(GC_17[[#This Row],[Date]])</f>
        <v>2025</v>
      </c>
      <c r="E530" s="108" t="s">
        <v>124</v>
      </c>
      <c r="F530" s="108" t="s">
        <v>124</v>
      </c>
      <c r="G530" s="1" t="str">
        <f>TEXT(GC_17[[#This Row],[Date]],"mmm-yy")</f>
        <v>Mar-25</v>
      </c>
      <c r="H530" s="1">
        <f>DAY(EOMONTH(GC_17[[#This Row],[Month Year]],0))</f>
        <v>31</v>
      </c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">
        <f>SUM(GC_17[[#This Row],[Blk1]:[Blk12]])</f>
        <v>0</v>
      </c>
      <c r="X530" s="112"/>
      <c r="Y530" s="112"/>
    </row>
    <row r="531" spans="1:25" x14ac:dyDescent="0.35">
      <c r="A531" s="112">
        <v>529</v>
      </c>
      <c r="B531" s="110">
        <f t="shared" si="8"/>
        <v>45728</v>
      </c>
      <c r="C531" s="122">
        <f>YEAR(GC_17[[#This Row],[Date]])+IF(MONTH(GC_17[[#This Row],[Date]])&gt;=4,1,0)</f>
        <v>2025</v>
      </c>
      <c r="D531" s="109">
        <f>YEAR(GC_17[[#This Row],[Date]])</f>
        <v>2025</v>
      </c>
      <c r="E531" s="108" t="s">
        <v>124</v>
      </c>
      <c r="F531" s="108" t="s">
        <v>124</v>
      </c>
      <c r="G531" s="1" t="str">
        <f>TEXT(GC_17[[#This Row],[Date]],"mmm-yy")</f>
        <v>Mar-25</v>
      </c>
      <c r="H531" s="1">
        <f>DAY(EOMONTH(GC_17[[#This Row],[Month Year]],0))</f>
        <v>31</v>
      </c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  <c r="V531" s="112"/>
      <c r="W531" s="1">
        <f>SUM(GC_17[[#This Row],[Blk1]:[Blk12]])</f>
        <v>0</v>
      </c>
      <c r="X531" s="112"/>
      <c r="Y531" s="112"/>
    </row>
    <row r="532" spans="1:25" x14ac:dyDescent="0.35">
      <c r="A532" s="112">
        <v>530</v>
      </c>
      <c r="B532" s="110">
        <f t="shared" si="8"/>
        <v>45729</v>
      </c>
      <c r="C532" s="122">
        <f>YEAR(GC_17[[#This Row],[Date]])+IF(MONTH(GC_17[[#This Row],[Date]])&gt;=4,1,0)</f>
        <v>2025</v>
      </c>
      <c r="D532" s="109">
        <f>YEAR(GC_17[[#This Row],[Date]])</f>
        <v>2025</v>
      </c>
      <c r="E532" s="108" t="s">
        <v>124</v>
      </c>
      <c r="F532" s="108" t="s">
        <v>124</v>
      </c>
      <c r="G532" s="1" t="str">
        <f>TEXT(GC_17[[#This Row],[Date]],"mmm-yy")</f>
        <v>Mar-25</v>
      </c>
      <c r="H532" s="1">
        <f>DAY(EOMONTH(GC_17[[#This Row],[Month Year]],0))</f>
        <v>31</v>
      </c>
      <c r="I532" s="112"/>
      <c r="J532" s="112"/>
      <c r="K532" s="112"/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  <c r="V532" s="112"/>
      <c r="W532" s="1">
        <f>SUM(GC_17[[#This Row],[Blk1]:[Blk12]])</f>
        <v>0</v>
      </c>
      <c r="X532" s="112"/>
      <c r="Y532" s="112"/>
    </row>
    <row r="533" spans="1:25" x14ac:dyDescent="0.35">
      <c r="A533" s="112">
        <v>531</v>
      </c>
      <c r="B533" s="110">
        <f t="shared" si="8"/>
        <v>45730</v>
      </c>
      <c r="C533" s="122">
        <f>YEAR(GC_17[[#This Row],[Date]])+IF(MONTH(GC_17[[#This Row],[Date]])&gt;=4,1,0)</f>
        <v>2025</v>
      </c>
      <c r="D533" s="109">
        <f>YEAR(GC_17[[#This Row],[Date]])</f>
        <v>2025</v>
      </c>
      <c r="E533" s="108" t="s">
        <v>124</v>
      </c>
      <c r="F533" s="108" t="s">
        <v>124</v>
      </c>
      <c r="G533" s="1" t="str">
        <f>TEXT(GC_17[[#This Row],[Date]],"mmm-yy")</f>
        <v>Mar-25</v>
      </c>
      <c r="H533" s="1">
        <f>DAY(EOMONTH(GC_17[[#This Row],[Month Year]],0))</f>
        <v>31</v>
      </c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  <c r="V533" s="112"/>
      <c r="W533" s="1">
        <f>SUM(GC_17[[#This Row],[Blk1]:[Blk12]])</f>
        <v>0</v>
      </c>
      <c r="X533" s="112"/>
      <c r="Y533" s="112"/>
    </row>
    <row r="534" spans="1:25" x14ac:dyDescent="0.35">
      <c r="A534" s="112">
        <v>532</v>
      </c>
      <c r="B534" s="110">
        <f t="shared" si="8"/>
        <v>45731</v>
      </c>
      <c r="C534" s="122">
        <f>YEAR(GC_17[[#This Row],[Date]])+IF(MONTH(GC_17[[#This Row],[Date]])&gt;=4,1,0)</f>
        <v>2025</v>
      </c>
      <c r="D534" s="109">
        <f>YEAR(GC_17[[#This Row],[Date]])</f>
        <v>2025</v>
      </c>
      <c r="E534" s="108" t="s">
        <v>124</v>
      </c>
      <c r="F534" s="108" t="s">
        <v>124</v>
      </c>
      <c r="G534" s="1" t="str">
        <f>TEXT(GC_17[[#This Row],[Date]],"mmm-yy")</f>
        <v>Mar-25</v>
      </c>
      <c r="H534" s="1">
        <f>DAY(EOMONTH(GC_17[[#This Row],[Month Year]],0))</f>
        <v>31</v>
      </c>
      <c r="I534" s="112"/>
      <c r="J534" s="112"/>
      <c r="K534" s="112"/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  <c r="V534" s="112"/>
      <c r="W534" s="1">
        <f>SUM(GC_17[[#This Row],[Blk1]:[Blk12]])</f>
        <v>0</v>
      </c>
      <c r="X534" s="112"/>
      <c r="Y534" s="112"/>
    </row>
    <row r="535" spans="1:25" x14ac:dyDescent="0.35">
      <c r="A535" s="112">
        <v>533</v>
      </c>
      <c r="B535" s="110">
        <f t="shared" si="8"/>
        <v>45732</v>
      </c>
      <c r="C535" s="122">
        <f>YEAR(GC_17[[#This Row],[Date]])+IF(MONTH(GC_17[[#This Row],[Date]])&gt;=4,1,0)</f>
        <v>2025</v>
      </c>
      <c r="D535" s="109">
        <f>YEAR(GC_17[[#This Row],[Date]])</f>
        <v>2025</v>
      </c>
      <c r="E535" s="108" t="s">
        <v>124</v>
      </c>
      <c r="F535" s="108" t="s">
        <v>124</v>
      </c>
      <c r="G535" s="1" t="str">
        <f>TEXT(GC_17[[#This Row],[Date]],"mmm-yy")</f>
        <v>Mar-25</v>
      </c>
      <c r="H535" s="1">
        <f>DAY(EOMONTH(GC_17[[#This Row],[Month Year]],0))</f>
        <v>31</v>
      </c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  <c r="V535" s="112"/>
      <c r="W535" s="1">
        <f>SUM(GC_17[[#This Row],[Blk1]:[Blk12]])</f>
        <v>0</v>
      </c>
      <c r="X535" s="112"/>
      <c r="Y535" s="112"/>
    </row>
    <row r="536" spans="1:25" x14ac:dyDescent="0.35">
      <c r="A536" s="112">
        <v>534</v>
      </c>
      <c r="B536" s="110">
        <f t="shared" si="8"/>
        <v>45733</v>
      </c>
      <c r="C536" s="122">
        <f>YEAR(GC_17[[#This Row],[Date]])+IF(MONTH(GC_17[[#This Row],[Date]])&gt;=4,1,0)</f>
        <v>2025</v>
      </c>
      <c r="D536" s="109">
        <f>YEAR(GC_17[[#This Row],[Date]])</f>
        <v>2025</v>
      </c>
      <c r="E536" s="108" t="s">
        <v>124</v>
      </c>
      <c r="F536" s="108" t="s">
        <v>124</v>
      </c>
      <c r="G536" s="1" t="str">
        <f>TEXT(GC_17[[#This Row],[Date]],"mmm-yy")</f>
        <v>Mar-25</v>
      </c>
      <c r="H536" s="1">
        <f>DAY(EOMONTH(GC_17[[#This Row],[Month Year]],0))</f>
        <v>31</v>
      </c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">
        <f>SUM(GC_17[[#This Row],[Blk1]:[Blk12]])</f>
        <v>0</v>
      </c>
      <c r="X536" s="112"/>
      <c r="Y536" s="112"/>
    </row>
    <row r="537" spans="1:25" x14ac:dyDescent="0.35">
      <c r="A537" s="112">
        <v>535</v>
      </c>
      <c r="B537" s="110">
        <f t="shared" si="8"/>
        <v>45734</v>
      </c>
      <c r="C537" s="122">
        <f>YEAR(GC_17[[#This Row],[Date]])+IF(MONTH(GC_17[[#This Row],[Date]])&gt;=4,1,0)</f>
        <v>2025</v>
      </c>
      <c r="D537" s="109">
        <f>YEAR(GC_17[[#This Row],[Date]])</f>
        <v>2025</v>
      </c>
      <c r="E537" s="108" t="s">
        <v>124</v>
      </c>
      <c r="F537" s="108" t="s">
        <v>124</v>
      </c>
      <c r="G537" s="1" t="str">
        <f>TEXT(GC_17[[#This Row],[Date]],"mmm-yy")</f>
        <v>Mar-25</v>
      </c>
      <c r="H537" s="1">
        <f>DAY(EOMONTH(GC_17[[#This Row],[Month Year]],0))</f>
        <v>31</v>
      </c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  <c r="V537" s="112"/>
      <c r="W537" s="1">
        <f>SUM(GC_17[[#This Row],[Blk1]:[Blk12]])</f>
        <v>0</v>
      </c>
      <c r="X537" s="112"/>
      <c r="Y537" s="112"/>
    </row>
    <row r="538" spans="1:25" x14ac:dyDescent="0.35">
      <c r="A538" s="112">
        <v>536</v>
      </c>
      <c r="B538" s="110">
        <f t="shared" si="8"/>
        <v>45735</v>
      </c>
      <c r="C538" s="122">
        <f>YEAR(GC_17[[#This Row],[Date]])+IF(MONTH(GC_17[[#This Row],[Date]])&gt;=4,1,0)</f>
        <v>2025</v>
      </c>
      <c r="D538" s="109">
        <f>YEAR(GC_17[[#This Row],[Date]])</f>
        <v>2025</v>
      </c>
      <c r="E538" s="108" t="s">
        <v>124</v>
      </c>
      <c r="F538" s="108" t="s">
        <v>124</v>
      </c>
      <c r="G538" s="1" t="str">
        <f>TEXT(GC_17[[#This Row],[Date]],"mmm-yy")</f>
        <v>Mar-25</v>
      </c>
      <c r="H538" s="1">
        <f>DAY(EOMONTH(GC_17[[#This Row],[Month Year]],0))</f>
        <v>31</v>
      </c>
      <c r="I538" s="112"/>
      <c r="J538" s="112"/>
      <c r="K538" s="112"/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  <c r="V538" s="112"/>
      <c r="W538" s="1">
        <f>SUM(GC_17[[#This Row],[Blk1]:[Blk12]])</f>
        <v>0</v>
      </c>
      <c r="X538" s="112"/>
      <c r="Y538" s="112"/>
    </row>
    <row r="539" spans="1:25" x14ac:dyDescent="0.35">
      <c r="A539" s="112">
        <v>537</v>
      </c>
      <c r="B539" s="110">
        <f t="shared" si="8"/>
        <v>45736</v>
      </c>
      <c r="C539" s="122">
        <f>YEAR(GC_17[[#This Row],[Date]])+IF(MONTH(GC_17[[#This Row],[Date]])&gt;=4,1,0)</f>
        <v>2025</v>
      </c>
      <c r="D539" s="109">
        <f>YEAR(GC_17[[#This Row],[Date]])</f>
        <v>2025</v>
      </c>
      <c r="E539" s="108" t="s">
        <v>124</v>
      </c>
      <c r="F539" s="108" t="s">
        <v>124</v>
      </c>
      <c r="G539" s="1" t="str">
        <f>TEXT(GC_17[[#This Row],[Date]],"mmm-yy")</f>
        <v>Mar-25</v>
      </c>
      <c r="H539" s="1">
        <f>DAY(EOMONTH(GC_17[[#This Row],[Month Year]],0))</f>
        <v>31</v>
      </c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  <c r="V539" s="112"/>
      <c r="W539" s="1">
        <f>SUM(GC_17[[#This Row],[Blk1]:[Blk12]])</f>
        <v>0</v>
      </c>
      <c r="X539" s="112"/>
      <c r="Y539" s="112"/>
    </row>
    <row r="540" spans="1:25" x14ac:dyDescent="0.35">
      <c r="A540" s="112">
        <v>538</v>
      </c>
      <c r="B540" s="110">
        <f t="shared" si="8"/>
        <v>45737</v>
      </c>
      <c r="C540" s="122">
        <f>YEAR(GC_17[[#This Row],[Date]])+IF(MONTH(GC_17[[#This Row],[Date]])&gt;=4,1,0)</f>
        <v>2025</v>
      </c>
      <c r="D540" s="109">
        <f>YEAR(GC_17[[#This Row],[Date]])</f>
        <v>2025</v>
      </c>
      <c r="E540" s="108" t="s">
        <v>124</v>
      </c>
      <c r="F540" s="108" t="s">
        <v>124</v>
      </c>
      <c r="G540" s="1" t="str">
        <f>TEXT(GC_17[[#This Row],[Date]],"mmm-yy")</f>
        <v>Mar-25</v>
      </c>
      <c r="H540" s="1">
        <f>DAY(EOMONTH(GC_17[[#This Row],[Month Year]],0))</f>
        <v>31</v>
      </c>
      <c r="I540" s="112"/>
      <c r="J540" s="112"/>
      <c r="K540" s="112"/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  <c r="V540" s="112"/>
      <c r="W540" s="1">
        <f>SUM(GC_17[[#This Row],[Blk1]:[Blk12]])</f>
        <v>0</v>
      </c>
      <c r="X540" s="112"/>
      <c r="Y540" s="112"/>
    </row>
    <row r="541" spans="1:25" x14ac:dyDescent="0.35">
      <c r="A541" s="112">
        <v>539</v>
      </c>
      <c r="B541" s="110">
        <f t="shared" si="8"/>
        <v>45738</v>
      </c>
      <c r="C541" s="122">
        <f>YEAR(GC_17[[#This Row],[Date]])+IF(MONTH(GC_17[[#This Row],[Date]])&gt;=4,1,0)</f>
        <v>2025</v>
      </c>
      <c r="D541" s="109">
        <f>YEAR(GC_17[[#This Row],[Date]])</f>
        <v>2025</v>
      </c>
      <c r="E541" s="108" t="s">
        <v>124</v>
      </c>
      <c r="F541" s="108" t="s">
        <v>124</v>
      </c>
      <c r="G541" s="1" t="str">
        <f>TEXT(GC_17[[#This Row],[Date]],"mmm-yy")</f>
        <v>Mar-25</v>
      </c>
      <c r="H541" s="1">
        <f>DAY(EOMONTH(GC_17[[#This Row],[Month Year]],0))</f>
        <v>31</v>
      </c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  <c r="V541" s="112"/>
      <c r="W541" s="1">
        <f>SUM(GC_17[[#This Row],[Blk1]:[Blk12]])</f>
        <v>0</v>
      </c>
      <c r="X541" s="112"/>
      <c r="Y541" s="112"/>
    </row>
    <row r="542" spans="1:25" x14ac:dyDescent="0.35">
      <c r="A542" s="112">
        <v>540</v>
      </c>
      <c r="B542" s="110">
        <f t="shared" si="8"/>
        <v>45739</v>
      </c>
      <c r="C542" s="122">
        <f>YEAR(GC_17[[#This Row],[Date]])+IF(MONTH(GC_17[[#This Row],[Date]])&gt;=4,1,0)</f>
        <v>2025</v>
      </c>
      <c r="D542" s="109">
        <f>YEAR(GC_17[[#This Row],[Date]])</f>
        <v>2025</v>
      </c>
      <c r="E542" s="108" t="s">
        <v>124</v>
      </c>
      <c r="F542" s="108" t="s">
        <v>124</v>
      </c>
      <c r="G542" s="1" t="str">
        <f>TEXT(GC_17[[#This Row],[Date]],"mmm-yy")</f>
        <v>Mar-25</v>
      </c>
      <c r="H542" s="1">
        <f>DAY(EOMONTH(GC_17[[#This Row],[Month Year]],0))</f>
        <v>31</v>
      </c>
      <c r="I542" s="112"/>
      <c r="J542" s="112"/>
      <c r="K542" s="112"/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  <c r="V542" s="112"/>
      <c r="W542" s="1">
        <f>SUM(GC_17[[#This Row],[Blk1]:[Blk12]])</f>
        <v>0</v>
      </c>
      <c r="X542" s="112"/>
      <c r="Y542" s="112"/>
    </row>
    <row r="543" spans="1:25" x14ac:dyDescent="0.35">
      <c r="A543" s="112">
        <v>541</v>
      </c>
      <c r="B543" s="110">
        <f t="shared" si="8"/>
        <v>45740</v>
      </c>
      <c r="C543" s="122">
        <f>YEAR(GC_17[[#This Row],[Date]])+IF(MONTH(GC_17[[#This Row],[Date]])&gt;=4,1,0)</f>
        <v>2025</v>
      </c>
      <c r="D543" s="109">
        <f>YEAR(GC_17[[#This Row],[Date]])</f>
        <v>2025</v>
      </c>
      <c r="E543" s="108" t="s">
        <v>124</v>
      </c>
      <c r="F543" s="108" t="s">
        <v>124</v>
      </c>
      <c r="G543" s="1" t="str">
        <f>TEXT(GC_17[[#This Row],[Date]],"mmm-yy")</f>
        <v>Mar-25</v>
      </c>
      <c r="H543" s="1">
        <f>DAY(EOMONTH(GC_17[[#This Row],[Month Year]],0))</f>
        <v>31</v>
      </c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  <c r="V543" s="112"/>
      <c r="W543" s="1">
        <f>SUM(GC_17[[#This Row],[Blk1]:[Blk12]])</f>
        <v>0</v>
      </c>
      <c r="X543" s="112"/>
      <c r="Y543" s="112"/>
    </row>
    <row r="544" spans="1:25" x14ac:dyDescent="0.35">
      <c r="A544" s="112">
        <v>542</v>
      </c>
      <c r="B544" s="110">
        <f t="shared" si="8"/>
        <v>45741</v>
      </c>
      <c r="C544" s="122">
        <f>YEAR(GC_17[[#This Row],[Date]])+IF(MONTH(GC_17[[#This Row],[Date]])&gt;=4,1,0)</f>
        <v>2025</v>
      </c>
      <c r="D544" s="109">
        <f>YEAR(GC_17[[#This Row],[Date]])</f>
        <v>2025</v>
      </c>
      <c r="E544" s="108" t="s">
        <v>124</v>
      </c>
      <c r="F544" s="108" t="s">
        <v>124</v>
      </c>
      <c r="G544" s="1" t="str">
        <f>TEXT(GC_17[[#This Row],[Date]],"mmm-yy")</f>
        <v>Mar-25</v>
      </c>
      <c r="H544" s="1">
        <f>DAY(EOMONTH(GC_17[[#This Row],[Month Year]],0))</f>
        <v>31</v>
      </c>
      <c r="I544" s="112"/>
      <c r="J544" s="112"/>
      <c r="K544" s="112"/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  <c r="V544" s="112"/>
      <c r="W544" s="1">
        <f>SUM(GC_17[[#This Row],[Blk1]:[Blk12]])</f>
        <v>0</v>
      </c>
      <c r="X544" s="112"/>
      <c r="Y544" s="112"/>
    </row>
    <row r="545" spans="1:25" x14ac:dyDescent="0.35">
      <c r="A545" s="112">
        <v>543</v>
      </c>
      <c r="B545" s="110">
        <f t="shared" si="8"/>
        <v>45742</v>
      </c>
      <c r="C545" s="122">
        <f>YEAR(GC_17[[#This Row],[Date]])+IF(MONTH(GC_17[[#This Row],[Date]])&gt;=4,1,0)</f>
        <v>2025</v>
      </c>
      <c r="D545" s="109">
        <f>YEAR(GC_17[[#This Row],[Date]])</f>
        <v>2025</v>
      </c>
      <c r="E545" s="108" t="s">
        <v>124</v>
      </c>
      <c r="F545" s="108" t="s">
        <v>124</v>
      </c>
      <c r="G545" s="1" t="str">
        <f>TEXT(GC_17[[#This Row],[Date]],"mmm-yy")</f>
        <v>Mar-25</v>
      </c>
      <c r="H545" s="1">
        <f>DAY(EOMONTH(GC_17[[#This Row],[Month Year]],0))</f>
        <v>31</v>
      </c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  <c r="V545" s="112"/>
      <c r="W545" s="1">
        <f>SUM(GC_17[[#This Row],[Blk1]:[Blk12]])</f>
        <v>0</v>
      </c>
      <c r="X545" s="112"/>
      <c r="Y545" s="112"/>
    </row>
    <row r="546" spans="1:25" x14ac:dyDescent="0.35">
      <c r="A546" s="112">
        <v>544</v>
      </c>
      <c r="B546" s="110">
        <f t="shared" si="8"/>
        <v>45743</v>
      </c>
      <c r="C546" s="122">
        <f>YEAR(GC_17[[#This Row],[Date]])+IF(MONTH(GC_17[[#This Row],[Date]])&gt;=4,1,0)</f>
        <v>2025</v>
      </c>
      <c r="D546" s="109">
        <f>YEAR(GC_17[[#This Row],[Date]])</f>
        <v>2025</v>
      </c>
      <c r="E546" s="108" t="s">
        <v>124</v>
      </c>
      <c r="F546" s="108" t="s">
        <v>124</v>
      </c>
      <c r="G546" s="1" t="str">
        <f>TEXT(GC_17[[#This Row],[Date]],"mmm-yy")</f>
        <v>Mar-25</v>
      </c>
      <c r="H546" s="1">
        <f>DAY(EOMONTH(GC_17[[#This Row],[Month Year]],0))</f>
        <v>31</v>
      </c>
      <c r="I546" s="112"/>
      <c r="J546" s="112"/>
      <c r="K546" s="112"/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  <c r="V546" s="112"/>
      <c r="W546" s="1">
        <f>SUM(GC_17[[#This Row],[Blk1]:[Blk12]])</f>
        <v>0</v>
      </c>
      <c r="X546" s="112"/>
      <c r="Y546" s="112"/>
    </row>
    <row r="547" spans="1:25" x14ac:dyDescent="0.35">
      <c r="A547" s="112">
        <v>545</v>
      </c>
      <c r="B547" s="110">
        <f t="shared" si="8"/>
        <v>45744</v>
      </c>
      <c r="C547" s="122">
        <f>YEAR(GC_17[[#This Row],[Date]])+IF(MONTH(GC_17[[#This Row],[Date]])&gt;=4,1,0)</f>
        <v>2025</v>
      </c>
      <c r="D547" s="109">
        <f>YEAR(GC_17[[#This Row],[Date]])</f>
        <v>2025</v>
      </c>
      <c r="E547" s="108" t="s">
        <v>124</v>
      </c>
      <c r="F547" s="108" t="s">
        <v>124</v>
      </c>
      <c r="G547" s="1" t="str">
        <f>TEXT(GC_17[[#This Row],[Date]],"mmm-yy")</f>
        <v>Mar-25</v>
      </c>
      <c r="H547" s="1">
        <f>DAY(EOMONTH(GC_17[[#This Row],[Month Year]],0))</f>
        <v>31</v>
      </c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  <c r="V547" s="112"/>
      <c r="W547" s="1">
        <f>SUM(GC_17[[#This Row],[Blk1]:[Blk12]])</f>
        <v>0</v>
      </c>
      <c r="X547" s="112"/>
      <c r="Y547" s="112"/>
    </row>
    <row r="548" spans="1:25" x14ac:dyDescent="0.35">
      <c r="A548" s="112">
        <v>546</v>
      </c>
      <c r="B548" s="110">
        <f t="shared" si="8"/>
        <v>45745</v>
      </c>
      <c r="C548" s="122">
        <f>YEAR(GC_17[[#This Row],[Date]])+IF(MONTH(GC_17[[#This Row],[Date]])&gt;=4,1,0)</f>
        <v>2025</v>
      </c>
      <c r="D548" s="109">
        <f>YEAR(GC_17[[#This Row],[Date]])</f>
        <v>2025</v>
      </c>
      <c r="E548" s="108" t="s">
        <v>124</v>
      </c>
      <c r="F548" s="108" t="s">
        <v>124</v>
      </c>
      <c r="G548" s="1" t="str">
        <f>TEXT(GC_17[[#This Row],[Date]],"mmm-yy")</f>
        <v>Mar-25</v>
      </c>
      <c r="H548" s="1">
        <f>DAY(EOMONTH(GC_17[[#This Row],[Month Year]],0))</f>
        <v>31</v>
      </c>
      <c r="I548" s="112"/>
      <c r="J548" s="112"/>
      <c r="K548" s="112"/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  <c r="V548" s="112"/>
      <c r="W548" s="1">
        <f>SUM(GC_17[[#This Row],[Blk1]:[Blk12]])</f>
        <v>0</v>
      </c>
      <c r="X548" s="112"/>
      <c r="Y548" s="112"/>
    </row>
    <row r="549" spans="1:25" x14ac:dyDescent="0.35">
      <c r="A549" s="112">
        <v>547</v>
      </c>
      <c r="B549" s="110">
        <f t="shared" si="8"/>
        <v>45746</v>
      </c>
      <c r="C549" s="122">
        <f>YEAR(GC_17[[#This Row],[Date]])+IF(MONTH(GC_17[[#This Row],[Date]])&gt;=4,1,0)</f>
        <v>2025</v>
      </c>
      <c r="D549" s="109">
        <f>YEAR(GC_17[[#This Row],[Date]])</f>
        <v>2025</v>
      </c>
      <c r="E549" s="108" t="s">
        <v>124</v>
      </c>
      <c r="F549" s="108" t="s">
        <v>124</v>
      </c>
      <c r="G549" s="1" t="str">
        <f>TEXT(GC_17[[#This Row],[Date]],"mmm-yy")</f>
        <v>Mar-25</v>
      </c>
      <c r="H549" s="1">
        <f>DAY(EOMONTH(GC_17[[#This Row],[Month Year]],0))</f>
        <v>31</v>
      </c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  <c r="V549" s="112"/>
      <c r="W549" s="1">
        <f>SUM(GC_17[[#This Row],[Blk1]:[Blk12]])</f>
        <v>0</v>
      </c>
      <c r="X549" s="112"/>
      <c r="Y549" s="112"/>
    </row>
    <row r="550" spans="1:25" x14ac:dyDescent="0.35">
      <c r="A550" s="112">
        <v>548</v>
      </c>
      <c r="B550" s="110">
        <f t="shared" si="8"/>
        <v>45747</v>
      </c>
      <c r="C550" s="122">
        <f>YEAR(GC_17[[#This Row],[Date]])+IF(MONTH(GC_17[[#This Row],[Date]])&gt;=4,1,0)</f>
        <v>2025</v>
      </c>
      <c r="D550" s="109">
        <f>YEAR(GC_17[[#This Row],[Date]])</f>
        <v>2025</v>
      </c>
      <c r="E550" s="108" t="s">
        <v>124</v>
      </c>
      <c r="F550" s="108" t="s">
        <v>124</v>
      </c>
      <c r="G550" s="1" t="str">
        <f>TEXT(GC_17[[#This Row],[Date]],"mmm-yy")</f>
        <v>Mar-25</v>
      </c>
      <c r="H550" s="1">
        <f>DAY(EOMONTH(GC_17[[#This Row],[Month Year]],0))</f>
        <v>31</v>
      </c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">
        <f>SUM(GC_17[[#This Row],[Blk1]:[Blk12]])</f>
        <v>0</v>
      </c>
      <c r="X550" s="112"/>
      <c r="Y550" s="112"/>
    </row>
    <row r="551" spans="1:25" x14ac:dyDescent="0.35">
      <c r="A551" s="112">
        <v>549</v>
      </c>
      <c r="B551" s="110">
        <f t="shared" si="8"/>
        <v>45748</v>
      </c>
      <c r="C551" s="122">
        <f>YEAR(GC_17[[#This Row],[Date]])+IF(MONTH(GC_17[[#This Row],[Date]])&gt;=4,1,0)</f>
        <v>2026</v>
      </c>
      <c r="D551" s="109">
        <f>YEAR(GC_17[[#This Row],[Date]])</f>
        <v>2025</v>
      </c>
      <c r="E551" s="108" t="s">
        <v>124</v>
      </c>
      <c r="F551" s="108" t="s">
        <v>124</v>
      </c>
      <c r="G551" s="1" t="str">
        <f>TEXT(GC_17[[#This Row],[Date]],"mmm-yy")</f>
        <v>Apr-25</v>
      </c>
      <c r="H551" s="1">
        <f>DAY(EOMONTH(GC_17[[#This Row],[Month Year]],0))</f>
        <v>30</v>
      </c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  <c r="V551" s="112"/>
      <c r="W551" s="1">
        <f>SUM(GC_17[[#This Row],[Blk1]:[Blk12]])</f>
        <v>0</v>
      </c>
      <c r="X551" s="112"/>
      <c r="Y551" s="112"/>
    </row>
    <row r="552" spans="1:25" x14ac:dyDescent="0.35">
      <c r="A552" s="112">
        <v>550</v>
      </c>
      <c r="B552" s="110">
        <f t="shared" si="8"/>
        <v>45749</v>
      </c>
      <c r="C552" s="122">
        <f>YEAR(GC_17[[#This Row],[Date]])+IF(MONTH(GC_17[[#This Row],[Date]])&gt;=4,1,0)</f>
        <v>2026</v>
      </c>
      <c r="D552" s="109">
        <f>YEAR(GC_17[[#This Row],[Date]])</f>
        <v>2025</v>
      </c>
      <c r="E552" s="108" t="s">
        <v>124</v>
      </c>
      <c r="F552" s="108" t="s">
        <v>124</v>
      </c>
      <c r="G552" s="1" t="str">
        <f>TEXT(GC_17[[#This Row],[Date]],"mmm-yy")</f>
        <v>Apr-25</v>
      </c>
      <c r="H552" s="1">
        <f>DAY(EOMONTH(GC_17[[#This Row],[Month Year]],0))</f>
        <v>30</v>
      </c>
      <c r="I552" s="112"/>
      <c r="J552" s="112"/>
      <c r="K552" s="112"/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  <c r="V552" s="112"/>
      <c r="W552" s="1">
        <f>SUM(GC_17[[#This Row],[Blk1]:[Blk12]])</f>
        <v>0</v>
      </c>
      <c r="X552" s="112"/>
      <c r="Y552" s="112"/>
    </row>
    <row r="553" spans="1:25" x14ac:dyDescent="0.35">
      <c r="A553" s="112">
        <v>551</v>
      </c>
      <c r="B553" s="110">
        <f t="shared" si="8"/>
        <v>45750</v>
      </c>
      <c r="C553" s="122">
        <f>YEAR(GC_17[[#This Row],[Date]])+IF(MONTH(GC_17[[#This Row],[Date]])&gt;=4,1,0)</f>
        <v>2026</v>
      </c>
      <c r="D553" s="109">
        <f>YEAR(GC_17[[#This Row],[Date]])</f>
        <v>2025</v>
      </c>
      <c r="E553" s="108" t="s">
        <v>124</v>
      </c>
      <c r="F553" s="108" t="s">
        <v>124</v>
      </c>
      <c r="G553" s="1" t="str">
        <f>TEXT(GC_17[[#This Row],[Date]],"mmm-yy")</f>
        <v>Apr-25</v>
      </c>
      <c r="H553" s="1">
        <f>DAY(EOMONTH(GC_17[[#This Row],[Month Year]],0))</f>
        <v>30</v>
      </c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  <c r="V553" s="112"/>
      <c r="W553" s="1">
        <f>SUM(GC_17[[#This Row],[Blk1]:[Blk12]])</f>
        <v>0</v>
      </c>
      <c r="X553" s="112"/>
      <c r="Y553" s="112"/>
    </row>
    <row r="554" spans="1:25" x14ac:dyDescent="0.35">
      <c r="A554" s="112">
        <v>552</v>
      </c>
      <c r="B554" s="110">
        <f t="shared" si="8"/>
        <v>45751</v>
      </c>
      <c r="C554" s="122">
        <f>YEAR(GC_17[[#This Row],[Date]])+IF(MONTH(GC_17[[#This Row],[Date]])&gt;=4,1,0)</f>
        <v>2026</v>
      </c>
      <c r="D554" s="109">
        <f>YEAR(GC_17[[#This Row],[Date]])</f>
        <v>2025</v>
      </c>
      <c r="E554" s="108" t="s">
        <v>124</v>
      </c>
      <c r="F554" s="108" t="s">
        <v>124</v>
      </c>
      <c r="G554" s="1" t="str">
        <f>TEXT(GC_17[[#This Row],[Date]],"mmm-yy")</f>
        <v>Apr-25</v>
      </c>
      <c r="H554" s="1">
        <f>DAY(EOMONTH(GC_17[[#This Row],[Month Year]],0))</f>
        <v>30</v>
      </c>
      <c r="I554" s="112"/>
      <c r="J554" s="112"/>
      <c r="K554" s="112"/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  <c r="V554" s="112"/>
      <c r="W554" s="1">
        <f>SUM(GC_17[[#This Row],[Blk1]:[Blk12]])</f>
        <v>0</v>
      </c>
      <c r="X554" s="112"/>
      <c r="Y554" s="112"/>
    </row>
    <row r="555" spans="1:25" x14ac:dyDescent="0.35">
      <c r="A555" s="112">
        <v>553</v>
      </c>
      <c r="B555" s="110">
        <f t="shared" si="8"/>
        <v>45752</v>
      </c>
      <c r="C555" s="122">
        <f>YEAR(GC_17[[#This Row],[Date]])+IF(MONTH(GC_17[[#This Row],[Date]])&gt;=4,1,0)</f>
        <v>2026</v>
      </c>
      <c r="D555" s="109">
        <f>YEAR(GC_17[[#This Row],[Date]])</f>
        <v>2025</v>
      </c>
      <c r="E555" s="108" t="s">
        <v>124</v>
      </c>
      <c r="F555" s="108" t="s">
        <v>124</v>
      </c>
      <c r="G555" s="1" t="str">
        <f>TEXT(GC_17[[#This Row],[Date]],"mmm-yy")</f>
        <v>Apr-25</v>
      </c>
      <c r="H555" s="1">
        <f>DAY(EOMONTH(GC_17[[#This Row],[Month Year]],0))</f>
        <v>30</v>
      </c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  <c r="V555" s="112"/>
      <c r="W555" s="1">
        <f>SUM(GC_17[[#This Row],[Blk1]:[Blk12]])</f>
        <v>0</v>
      </c>
      <c r="X555" s="112"/>
      <c r="Y555" s="112"/>
    </row>
    <row r="556" spans="1:25" x14ac:dyDescent="0.35">
      <c r="A556" s="112">
        <v>554</v>
      </c>
      <c r="B556" s="110">
        <f t="shared" si="8"/>
        <v>45753</v>
      </c>
      <c r="C556" s="122">
        <f>YEAR(GC_17[[#This Row],[Date]])+IF(MONTH(GC_17[[#This Row],[Date]])&gt;=4,1,0)</f>
        <v>2026</v>
      </c>
      <c r="D556" s="109">
        <f>YEAR(GC_17[[#This Row],[Date]])</f>
        <v>2025</v>
      </c>
      <c r="E556" s="108" t="s">
        <v>124</v>
      </c>
      <c r="F556" s="108" t="s">
        <v>124</v>
      </c>
      <c r="G556" s="1" t="str">
        <f>TEXT(GC_17[[#This Row],[Date]],"mmm-yy")</f>
        <v>Apr-25</v>
      </c>
      <c r="H556" s="1">
        <f>DAY(EOMONTH(GC_17[[#This Row],[Month Year]],0))</f>
        <v>30</v>
      </c>
      <c r="I556" s="112"/>
      <c r="J556" s="112"/>
      <c r="K556" s="112"/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  <c r="V556" s="112"/>
      <c r="W556" s="1">
        <f>SUM(GC_17[[#This Row],[Blk1]:[Blk12]])</f>
        <v>0</v>
      </c>
      <c r="X556" s="112"/>
      <c r="Y556" s="112"/>
    </row>
    <row r="557" spans="1:25" x14ac:dyDescent="0.35">
      <c r="A557" s="112">
        <v>555</v>
      </c>
      <c r="B557" s="110">
        <f t="shared" si="8"/>
        <v>45754</v>
      </c>
      <c r="C557" s="122">
        <f>YEAR(GC_17[[#This Row],[Date]])+IF(MONTH(GC_17[[#This Row],[Date]])&gt;=4,1,0)</f>
        <v>2026</v>
      </c>
      <c r="D557" s="109">
        <f>YEAR(GC_17[[#This Row],[Date]])</f>
        <v>2025</v>
      </c>
      <c r="E557" s="108" t="s">
        <v>124</v>
      </c>
      <c r="F557" s="108" t="s">
        <v>124</v>
      </c>
      <c r="G557" s="1" t="str">
        <f>TEXT(GC_17[[#This Row],[Date]],"mmm-yy")</f>
        <v>Apr-25</v>
      </c>
      <c r="H557" s="1">
        <f>DAY(EOMONTH(GC_17[[#This Row],[Month Year]],0))</f>
        <v>30</v>
      </c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  <c r="V557" s="112"/>
      <c r="W557" s="1">
        <f>SUM(GC_17[[#This Row],[Blk1]:[Blk12]])</f>
        <v>0</v>
      </c>
      <c r="X557" s="112"/>
      <c r="Y557" s="112"/>
    </row>
    <row r="558" spans="1:25" x14ac:dyDescent="0.35">
      <c r="A558" s="112">
        <v>556</v>
      </c>
      <c r="B558" s="110">
        <f t="shared" si="8"/>
        <v>45755</v>
      </c>
      <c r="C558" s="122">
        <f>YEAR(GC_17[[#This Row],[Date]])+IF(MONTH(GC_17[[#This Row],[Date]])&gt;=4,1,0)</f>
        <v>2026</v>
      </c>
      <c r="D558" s="109">
        <f>YEAR(GC_17[[#This Row],[Date]])</f>
        <v>2025</v>
      </c>
      <c r="E558" s="108" t="s">
        <v>124</v>
      </c>
      <c r="F558" s="108" t="s">
        <v>124</v>
      </c>
      <c r="G558" s="1" t="str">
        <f>TEXT(GC_17[[#This Row],[Date]],"mmm-yy")</f>
        <v>Apr-25</v>
      </c>
      <c r="H558" s="1">
        <f>DAY(EOMONTH(GC_17[[#This Row],[Month Year]],0))</f>
        <v>30</v>
      </c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">
        <f>SUM(GC_17[[#This Row],[Blk1]:[Blk12]])</f>
        <v>0</v>
      </c>
      <c r="X558" s="112"/>
      <c r="Y558" s="112"/>
    </row>
    <row r="559" spans="1:25" x14ac:dyDescent="0.35">
      <c r="A559" s="112">
        <v>557</v>
      </c>
      <c r="B559" s="110">
        <f t="shared" si="8"/>
        <v>45756</v>
      </c>
      <c r="C559" s="122">
        <f>YEAR(GC_17[[#This Row],[Date]])+IF(MONTH(GC_17[[#This Row],[Date]])&gt;=4,1,0)</f>
        <v>2026</v>
      </c>
      <c r="D559" s="109">
        <f>YEAR(GC_17[[#This Row],[Date]])</f>
        <v>2025</v>
      </c>
      <c r="E559" s="108" t="s">
        <v>124</v>
      </c>
      <c r="F559" s="108" t="s">
        <v>124</v>
      </c>
      <c r="G559" s="1" t="str">
        <f>TEXT(GC_17[[#This Row],[Date]],"mmm-yy")</f>
        <v>Apr-25</v>
      </c>
      <c r="H559" s="1">
        <f>DAY(EOMONTH(GC_17[[#This Row],[Month Year]],0))</f>
        <v>30</v>
      </c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  <c r="V559" s="112"/>
      <c r="W559" s="1">
        <f>SUM(GC_17[[#This Row],[Blk1]:[Blk12]])</f>
        <v>0</v>
      </c>
      <c r="X559" s="112"/>
      <c r="Y559" s="112"/>
    </row>
    <row r="560" spans="1:25" x14ac:dyDescent="0.35">
      <c r="A560" s="112">
        <v>558</v>
      </c>
      <c r="B560" s="110">
        <f t="shared" si="8"/>
        <v>45757</v>
      </c>
      <c r="C560" s="122">
        <f>YEAR(GC_17[[#This Row],[Date]])+IF(MONTH(GC_17[[#This Row],[Date]])&gt;=4,1,0)</f>
        <v>2026</v>
      </c>
      <c r="D560" s="109">
        <f>YEAR(GC_17[[#This Row],[Date]])</f>
        <v>2025</v>
      </c>
      <c r="E560" s="108" t="s">
        <v>124</v>
      </c>
      <c r="F560" s="108" t="s">
        <v>124</v>
      </c>
      <c r="G560" s="1" t="str">
        <f>TEXT(GC_17[[#This Row],[Date]],"mmm-yy")</f>
        <v>Apr-25</v>
      </c>
      <c r="H560" s="1">
        <f>DAY(EOMONTH(GC_17[[#This Row],[Month Year]],0))</f>
        <v>30</v>
      </c>
      <c r="I560" s="112"/>
      <c r="J560" s="112"/>
      <c r="K560" s="112"/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  <c r="V560" s="112"/>
      <c r="W560" s="1">
        <f>SUM(GC_17[[#This Row],[Blk1]:[Blk12]])</f>
        <v>0</v>
      </c>
      <c r="X560" s="112"/>
      <c r="Y560" s="112"/>
    </row>
    <row r="561" spans="1:25" x14ac:dyDescent="0.35">
      <c r="A561" s="112">
        <v>559</v>
      </c>
      <c r="B561" s="110">
        <f t="shared" si="8"/>
        <v>45758</v>
      </c>
      <c r="C561" s="122">
        <f>YEAR(GC_17[[#This Row],[Date]])+IF(MONTH(GC_17[[#This Row],[Date]])&gt;=4,1,0)</f>
        <v>2026</v>
      </c>
      <c r="D561" s="109">
        <f>YEAR(GC_17[[#This Row],[Date]])</f>
        <v>2025</v>
      </c>
      <c r="E561" s="108" t="s">
        <v>124</v>
      </c>
      <c r="F561" s="108" t="s">
        <v>124</v>
      </c>
      <c r="G561" s="1" t="str">
        <f>TEXT(GC_17[[#This Row],[Date]],"mmm-yy")</f>
        <v>Apr-25</v>
      </c>
      <c r="H561" s="1">
        <f>DAY(EOMONTH(GC_17[[#This Row],[Month Year]],0))</f>
        <v>30</v>
      </c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  <c r="V561" s="112"/>
      <c r="W561" s="1">
        <f>SUM(GC_17[[#This Row],[Blk1]:[Blk12]])</f>
        <v>0</v>
      </c>
      <c r="X561" s="112"/>
      <c r="Y561" s="112"/>
    </row>
    <row r="562" spans="1:25" x14ac:dyDescent="0.35">
      <c r="A562" s="112">
        <v>560</v>
      </c>
      <c r="B562" s="110">
        <f t="shared" si="8"/>
        <v>45759</v>
      </c>
      <c r="C562" s="122">
        <f>YEAR(GC_17[[#This Row],[Date]])+IF(MONTH(GC_17[[#This Row],[Date]])&gt;=4,1,0)</f>
        <v>2026</v>
      </c>
      <c r="D562" s="109">
        <f>YEAR(GC_17[[#This Row],[Date]])</f>
        <v>2025</v>
      </c>
      <c r="E562" s="108" t="s">
        <v>124</v>
      </c>
      <c r="F562" s="108" t="s">
        <v>124</v>
      </c>
      <c r="G562" s="1" t="str">
        <f>TEXT(GC_17[[#This Row],[Date]],"mmm-yy")</f>
        <v>Apr-25</v>
      </c>
      <c r="H562" s="1">
        <f>DAY(EOMONTH(GC_17[[#This Row],[Month Year]],0))</f>
        <v>30</v>
      </c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">
        <f>SUM(GC_17[[#This Row],[Blk1]:[Blk12]])</f>
        <v>0</v>
      </c>
      <c r="X562" s="112"/>
      <c r="Y562" s="112"/>
    </row>
    <row r="563" spans="1:25" x14ac:dyDescent="0.35">
      <c r="A563" s="112">
        <v>561</v>
      </c>
      <c r="B563" s="110">
        <f t="shared" si="8"/>
        <v>45760</v>
      </c>
      <c r="C563" s="122">
        <f>YEAR(GC_17[[#This Row],[Date]])+IF(MONTH(GC_17[[#This Row],[Date]])&gt;=4,1,0)</f>
        <v>2026</v>
      </c>
      <c r="D563" s="109">
        <f>YEAR(GC_17[[#This Row],[Date]])</f>
        <v>2025</v>
      </c>
      <c r="E563" s="108" t="s">
        <v>124</v>
      </c>
      <c r="F563" s="108" t="s">
        <v>124</v>
      </c>
      <c r="G563" s="1" t="str">
        <f>TEXT(GC_17[[#This Row],[Date]],"mmm-yy")</f>
        <v>Apr-25</v>
      </c>
      <c r="H563" s="1">
        <f>DAY(EOMONTH(GC_17[[#This Row],[Month Year]],0))</f>
        <v>30</v>
      </c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  <c r="V563" s="112"/>
      <c r="W563" s="1">
        <f>SUM(GC_17[[#This Row],[Blk1]:[Blk12]])</f>
        <v>0</v>
      </c>
      <c r="X563" s="112"/>
      <c r="Y563" s="112"/>
    </row>
    <row r="564" spans="1:25" x14ac:dyDescent="0.35">
      <c r="A564" s="112">
        <v>562</v>
      </c>
      <c r="B564" s="110">
        <f t="shared" si="8"/>
        <v>45761</v>
      </c>
      <c r="C564" s="122">
        <f>YEAR(GC_17[[#This Row],[Date]])+IF(MONTH(GC_17[[#This Row],[Date]])&gt;=4,1,0)</f>
        <v>2026</v>
      </c>
      <c r="D564" s="109">
        <f>YEAR(GC_17[[#This Row],[Date]])</f>
        <v>2025</v>
      </c>
      <c r="E564" s="108" t="s">
        <v>124</v>
      </c>
      <c r="F564" s="108" t="s">
        <v>124</v>
      </c>
      <c r="G564" s="1" t="str">
        <f>TEXT(GC_17[[#This Row],[Date]],"mmm-yy")</f>
        <v>Apr-25</v>
      </c>
      <c r="H564" s="1">
        <f>DAY(EOMONTH(GC_17[[#This Row],[Month Year]],0))</f>
        <v>30</v>
      </c>
      <c r="I564" s="112"/>
      <c r="J564" s="112"/>
      <c r="K564" s="112"/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  <c r="V564" s="112"/>
      <c r="W564" s="1">
        <f>SUM(GC_17[[#This Row],[Blk1]:[Blk12]])</f>
        <v>0</v>
      </c>
      <c r="X564" s="112"/>
      <c r="Y564" s="112"/>
    </row>
    <row r="565" spans="1:25" x14ac:dyDescent="0.35">
      <c r="A565" s="112">
        <v>563</v>
      </c>
      <c r="B565" s="110">
        <f t="shared" si="8"/>
        <v>45762</v>
      </c>
      <c r="C565" s="122">
        <f>YEAR(GC_17[[#This Row],[Date]])+IF(MONTH(GC_17[[#This Row],[Date]])&gt;=4,1,0)</f>
        <v>2026</v>
      </c>
      <c r="D565" s="109">
        <f>YEAR(GC_17[[#This Row],[Date]])</f>
        <v>2025</v>
      </c>
      <c r="E565" s="108" t="s">
        <v>124</v>
      </c>
      <c r="F565" s="108" t="s">
        <v>124</v>
      </c>
      <c r="G565" s="1" t="str">
        <f>TEXT(GC_17[[#This Row],[Date]],"mmm-yy")</f>
        <v>Apr-25</v>
      </c>
      <c r="H565" s="1">
        <f>DAY(EOMONTH(GC_17[[#This Row],[Month Year]],0))</f>
        <v>30</v>
      </c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  <c r="W565" s="1">
        <f>SUM(GC_17[[#This Row],[Blk1]:[Blk12]])</f>
        <v>0</v>
      </c>
      <c r="X565" s="112"/>
      <c r="Y565" s="112"/>
    </row>
    <row r="566" spans="1:25" x14ac:dyDescent="0.35">
      <c r="A566" s="112">
        <v>564</v>
      </c>
      <c r="B566" s="110">
        <f t="shared" si="8"/>
        <v>45763</v>
      </c>
      <c r="C566" s="122">
        <f>YEAR(GC_17[[#This Row],[Date]])+IF(MONTH(GC_17[[#This Row],[Date]])&gt;=4,1,0)</f>
        <v>2026</v>
      </c>
      <c r="D566" s="109">
        <f>YEAR(GC_17[[#This Row],[Date]])</f>
        <v>2025</v>
      </c>
      <c r="E566" s="108" t="s">
        <v>124</v>
      </c>
      <c r="F566" s="108" t="s">
        <v>124</v>
      </c>
      <c r="G566" s="1" t="str">
        <f>TEXT(GC_17[[#This Row],[Date]],"mmm-yy")</f>
        <v>Apr-25</v>
      </c>
      <c r="H566" s="1">
        <f>DAY(EOMONTH(GC_17[[#This Row],[Month Year]],0))</f>
        <v>30</v>
      </c>
      <c r="I566" s="112"/>
      <c r="J566" s="112"/>
      <c r="K566" s="112"/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  <c r="V566" s="112"/>
      <c r="W566" s="1">
        <f>SUM(GC_17[[#This Row],[Blk1]:[Blk12]])</f>
        <v>0</v>
      </c>
      <c r="X566" s="112"/>
      <c r="Y566" s="112"/>
    </row>
    <row r="567" spans="1:25" x14ac:dyDescent="0.35">
      <c r="A567" s="112">
        <v>565</v>
      </c>
      <c r="B567" s="110">
        <f t="shared" si="8"/>
        <v>45764</v>
      </c>
      <c r="C567" s="122">
        <f>YEAR(GC_17[[#This Row],[Date]])+IF(MONTH(GC_17[[#This Row],[Date]])&gt;=4,1,0)</f>
        <v>2026</v>
      </c>
      <c r="D567" s="109">
        <f>YEAR(GC_17[[#This Row],[Date]])</f>
        <v>2025</v>
      </c>
      <c r="E567" s="108" t="s">
        <v>124</v>
      </c>
      <c r="F567" s="108" t="s">
        <v>124</v>
      </c>
      <c r="G567" s="1" t="str">
        <f>TEXT(GC_17[[#This Row],[Date]],"mmm-yy")</f>
        <v>Apr-25</v>
      </c>
      <c r="H567" s="1">
        <f>DAY(EOMONTH(GC_17[[#This Row],[Month Year]],0))</f>
        <v>30</v>
      </c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  <c r="V567" s="112"/>
      <c r="W567" s="1">
        <f>SUM(GC_17[[#This Row],[Blk1]:[Blk12]])</f>
        <v>0</v>
      </c>
      <c r="X567" s="112"/>
      <c r="Y567" s="112"/>
    </row>
    <row r="568" spans="1:25" x14ac:dyDescent="0.35">
      <c r="A568" s="112">
        <v>566</v>
      </c>
      <c r="B568" s="110">
        <f t="shared" si="8"/>
        <v>45765</v>
      </c>
      <c r="C568" s="122">
        <f>YEAR(GC_17[[#This Row],[Date]])+IF(MONTH(GC_17[[#This Row],[Date]])&gt;=4,1,0)</f>
        <v>2026</v>
      </c>
      <c r="D568" s="109">
        <f>YEAR(GC_17[[#This Row],[Date]])</f>
        <v>2025</v>
      </c>
      <c r="E568" s="108" t="s">
        <v>124</v>
      </c>
      <c r="F568" s="108" t="s">
        <v>124</v>
      </c>
      <c r="G568" s="1" t="str">
        <f>TEXT(GC_17[[#This Row],[Date]],"mmm-yy")</f>
        <v>Apr-25</v>
      </c>
      <c r="H568" s="1">
        <f>DAY(EOMONTH(GC_17[[#This Row],[Month Year]],0))</f>
        <v>30</v>
      </c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">
        <f>SUM(GC_17[[#This Row],[Blk1]:[Blk12]])</f>
        <v>0</v>
      </c>
      <c r="X568" s="112"/>
      <c r="Y568" s="112"/>
    </row>
    <row r="569" spans="1:25" x14ac:dyDescent="0.35">
      <c r="A569" s="112">
        <v>567</v>
      </c>
      <c r="B569" s="110">
        <f t="shared" si="8"/>
        <v>45766</v>
      </c>
      <c r="C569" s="122">
        <f>YEAR(GC_17[[#This Row],[Date]])+IF(MONTH(GC_17[[#This Row],[Date]])&gt;=4,1,0)</f>
        <v>2026</v>
      </c>
      <c r="D569" s="109">
        <f>YEAR(GC_17[[#This Row],[Date]])</f>
        <v>2025</v>
      </c>
      <c r="E569" s="108" t="s">
        <v>124</v>
      </c>
      <c r="F569" s="108" t="s">
        <v>124</v>
      </c>
      <c r="G569" s="1" t="str">
        <f>TEXT(GC_17[[#This Row],[Date]],"mmm-yy")</f>
        <v>Apr-25</v>
      </c>
      <c r="H569" s="1">
        <f>DAY(EOMONTH(GC_17[[#This Row],[Month Year]],0))</f>
        <v>30</v>
      </c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  <c r="V569" s="112"/>
      <c r="W569" s="1">
        <f>SUM(GC_17[[#This Row],[Blk1]:[Blk12]])</f>
        <v>0</v>
      </c>
      <c r="X569" s="112"/>
      <c r="Y569" s="112"/>
    </row>
    <row r="570" spans="1:25" x14ac:dyDescent="0.35">
      <c r="A570" s="112">
        <v>568</v>
      </c>
      <c r="B570" s="110">
        <f t="shared" si="8"/>
        <v>45767</v>
      </c>
      <c r="C570" s="122">
        <f>YEAR(GC_17[[#This Row],[Date]])+IF(MONTH(GC_17[[#This Row],[Date]])&gt;=4,1,0)</f>
        <v>2026</v>
      </c>
      <c r="D570" s="109">
        <f>YEAR(GC_17[[#This Row],[Date]])</f>
        <v>2025</v>
      </c>
      <c r="E570" s="108" t="s">
        <v>124</v>
      </c>
      <c r="F570" s="108" t="s">
        <v>124</v>
      </c>
      <c r="G570" s="1" t="str">
        <f>TEXT(GC_17[[#This Row],[Date]],"mmm-yy")</f>
        <v>Apr-25</v>
      </c>
      <c r="H570" s="1">
        <f>DAY(EOMONTH(GC_17[[#This Row],[Month Year]],0))</f>
        <v>30</v>
      </c>
      <c r="I570" s="112"/>
      <c r="J570" s="112"/>
      <c r="K570" s="112"/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  <c r="V570" s="112"/>
      <c r="W570" s="1">
        <f>SUM(GC_17[[#This Row],[Blk1]:[Blk12]])</f>
        <v>0</v>
      </c>
      <c r="X570" s="112"/>
      <c r="Y570" s="112"/>
    </row>
    <row r="571" spans="1:25" x14ac:dyDescent="0.35">
      <c r="A571" s="112">
        <v>569</v>
      </c>
      <c r="B571" s="110">
        <f t="shared" si="8"/>
        <v>45768</v>
      </c>
      <c r="C571" s="122">
        <f>YEAR(GC_17[[#This Row],[Date]])+IF(MONTH(GC_17[[#This Row],[Date]])&gt;=4,1,0)</f>
        <v>2026</v>
      </c>
      <c r="D571" s="109">
        <f>YEAR(GC_17[[#This Row],[Date]])</f>
        <v>2025</v>
      </c>
      <c r="E571" s="108" t="s">
        <v>124</v>
      </c>
      <c r="F571" s="108" t="s">
        <v>124</v>
      </c>
      <c r="G571" s="1" t="str">
        <f>TEXT(GC_17[[#This Row],[Date]],"mmm-yy")</f>
        <v>Apr-25</v>
      </c>
      <c r="H571" s="1">
        <f>DAY(EOMONTH(GC_17[[#This Row],[Month Year]],0))</f>
        <v>30</v>
      </c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  <c r="V571" s="112"/>
      <c r="W571" s="1">
        <f>SUM(GC_17[[#This Row],[Blk1]:[Blk12]])</f>
        <v>0</v>
      </c>
      <c r="X571" s="112"/>
      <c r="Y571" s="112"/>
    </row>
    <row r="572" spans="1:25" x14ac:dyDescent="0.35">
      <c r="A572" s="112">
        <v>570</v>
      </c>
      <c r="B572" s="110">
        <f t="shared" si="8"/>
        <v>45769</v>
      </c>
      <c r="C572" s="122">
        <f>YEAR(GC_17[[#This Row],[Date]])+IF(MONTH(GC_17[[#This Row],[Date]])&gt;=4,1,0)</f>
        <v>2026</v>
      </c>
      <c r="D572" s="109">
        <f>YEAR(GC_17[[#This Row],[Date]])</f>
        <v>2025</v>
      </c>
      <c r="E572" s="108" t="s">
        <v>124</v>
      </c>
      <c r="F572" s="108" t="s">
        <v>124</v>
      </c>
      <c r="G572" s="1" t="str">
        <f>TEXT(GC_17[[#This Row],[Date]],"mmm-yy")</f>
        <v>Apr-25</v>
      </c>
      <c r="H572" s="1">
        <f>DAY(EOMONTH(GC_17[[#This Row],[Month Year]],0))</f>
        <v>30</v>
      </c>
      <c r="I572" s="112"/>
      <c r="J572" s="112"/>
      <c r="K572" s="112"/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  <c r="V572" s="112"/>
      <c r="W572" s="1">
        <f>SUM(GC_17[[#This Row],[Blk1]:[Blk12]])</f>
        <v>0</v>
      </c>
      <c r="X572" s="112"/>
      <c r="Y572" s="112"/>
    </row>
    <row r="573" spans="1:25" x14ac:dyDescent="0.35">
      <c r="A573" s="112">
        <v>571</v>
      </c>
      <c r="B573" s="110">
        <f t="shared" si="8"/>
        <v>45770</v>
      </c>
      <c r="C573" s="122">
        <f>YEAR(GC_17[[#This Row],[Date]])+IF(MONTH(GC_17[[#This Row],[Date]])&gt;=4,1,0)</f>
        <v>2026</v>
      </c>
      <c r="D573" s="109">
        <f>YEAR(GC_17[[#This Row],[Date]])</f>
        <v>2025</v>
      </c>
      <c r="E573" s="108" t="s">
        <v>124</v>
      </c>
      <c r="F573" s="108" t="s">
        <v>124</v>
      </c>
      <c r="G573" s="1" t="str">
        <f>TEXT(GC_17[[#This Row],[Date]],"mmm-yy")</f>
        <v>Apr-25</v>
      </c>
      <c r="H573" s="1">
        <f>DAY(EOMONTH(GC_17[[#This Row],[Month Year]],0))</f>
        <v>30</v>
      </c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  <c r="V573" s="112"/>
      <c r="W573" s="1">
        <f>SUM(GC_17[[#This Row],[Blk1]:[Blk12]])</f>
        <v>0</v>
      </c>
      <c r="X573" s="112"/>
      <c r="Y573" s="112"/>
    </row>
    <row r="574" spans="1:25" x14ac:dyDescent="0.35">
      <c r="A574" s="112">
        <v>572</v>
      </c>
      <c r="B574" s="110">
        <f t="shared" si="8"/>
        <v>45771</v>
      </c>
      <c r="C574" s="122">
        <f>YEAR(GC_17[[#This Row],[Date]])+IF(MONTH(GC_17[[#This Row],[Date]])&gt;=4,1,0)</f>
        <v>2026</v>
      </c>
      <c r="D574" s="109">
        <f>YEAR(GC_17[[#This Row],[Date]])</f>
        <v>2025</v>
      </c>
      <c r="E574" s="108" t="s">
        <v>124</v>
      </c>
      <c r="F574" s="108" t="s">
        <v>124</v>
      </c>
      <c r="G574" s="1" t="str">
        <f>TEXT(GC_17[[#This Row],[Date]],"mmm-yy")</f>
        <v>Apr-25</v>
      </c>
      <c r="H574" s="1">
        <f>DAY(EOMONTH(GC_17[[#This Row],[Month Year]],0))</f>
        <v>30</v>
      </c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">
        <f>SUM(GC_17[[#This Row],[Blk1]:[Blk12]])</f>
        <v>0</v>
      </c>
      <c r="X574" s="112"/>
      <c r="Y574" s="112"/>
    </row>
    <row r="575" spans="1:25" x14ac:dyDescent="0.35">
      <c r="A575" s="112">
        <v>573</v>
      </c>
      <c r="B575" s="110">
        <f t="shared" si="8"/>
        <v>45772</v>
      </c>
      <c r="C575" s="122">
        <f>YEAR(GC_17[[#This Row],[Date]])+IF(MONTH(GC_17[[#This Row],[Date]])&gt;=4,1,0)</f>
        <v>2026</v>
      </c>
      <c r="D575" s="109">
        <f>YEAR(GC_17[[#This Row],[Date]])</f>
        <v>2025</v>
      </c>
      <c r="E575" s="108" t="s">
        <v>124</v>
      </c>
      <c r="F575" s="108" t="s">
        <v>124</v>
      </c>
      <c r="G575" s="1" t="str">
        <f>TEXT(GC_17[[#This Row],[Date]],"mmm-yy")</f>
        <v>Apr-25</v>
      </c>
      <c r="H575" s="1">
        <f>DAY(EOMONTH(GC_17[[#This Row],[Month Year]],0))</f>
        <v>30</v>
      </c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  <c r="V575" s="112"/>
      <c r="W575" s="1">
        <f>SUM(GC_17[[#This Row],[Blk1]:[Blk12]])</f>
        <v>0</v>
      </c>
      <c r="X575" s="112"/>
      <c r="Y575" s="112"/>
    </row>
    <row r="576" spans="1:25" x14ac:dyDescent="0.35">
      <c r="A576" s="112">
        <v>574</v>
      </c>
      <c r="B576" s="110">
        <f t="shared" si="8"/>
        <v>45773</v>
      </c>
      <c r="C576" s="122">
        <f>YEAR(GC_17[[#This Row],[Date]])+IF(MONTH(GC_17[[#This Row],[Date]])&gt;=4,1,0)</f>
        <v>2026</v>
      </c>
      <c r="D576" s="109">
        <f>YEAR(GC_17[[#This Row],[Date]])</f>
        <v>2025</v>
      </c>
      <c r="E576" s="108" t="s">
        <v>124</v>
      </c>
      <c r="F576" s="108" t="s">
        <v>124</v>
      </c>
      <c r="G576" s="1" t="str">
        <f>TEXT(GC_17[[#This Row],[Date]],"mmm-yy")</f>
        <v>Apr-25</v>
      </c>
      <c r="H576" s="1">
        <f>DAY(EOMONTH(GC_17[[#This Row],[Month Year]],0))</f>
        <v>30</v>
      </c>
      <c r="I576" s="112"/>
      <c r="J576" s="112"/>
      <c r="K576" s="112"/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  <c r="V576" s="112"/>
      <c r="W576" s="1">
        <f>SUM(GC_17[[#This Row],[Blk1]:[Blk12]])</f>
        <v>0</v>
      </c>
      <c r="X576" s="112" t="s">
        <v>122</v>
      </c>
      <c r="Y576" s="112" t="s">
        <v>148</v>
      </c>
    </row>
    <row r="577" spans="1:25" x14ac:dyDescent="0.35">
      <c r="A577" s="112">
        <v>575</v>
      </c>
      <c r="B577" s="110">
        <f t="shared" si="8"/>
        <v>45774</v>
      </c>
      <c r="C577" s="122">
        <f>YEAR(GC_17[[#This Row],[Date]])+IF(MONTH(GC_17[[#This Row],[Date]])&gt;=4,1,0)</f>
        <v>2026</v>
      </c>
      <c r="D577" s="109">
        <f>YEAR(GC_17[[#This Row],[Date]])</f>
        <v>2025</v>
      </c>
      <c r="E577" s="108" t="s">
        <v>124</v>
      </c>
      <c r="F577" s="108" t="s">
        <v>124</v>
      </c>
      <c r="G577" s="1" t="str">
        <f>TEXT(GC_17[[#This Row],[Date]],"mmm-yy")</f>
        <v>Apr-25</v>
      </c>
      <c r="H577" s="1">
        <f>DAY(EOMONTH(GC_17[[#This Row],[Month Year]],0))</f>
        <v>30</v>
      </c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  <c r="V577" s="112"/>
      <c r="W577" s="1">
        <f>SUM(GC_17[[#This Row],[Blk1]:[Blk12]])</f>
        <v>0</v>
      </c>
      <c r="X577" s="112"/>
      <c r="Y577" s="112" t="s">
        <v>143</v>
      </c>
    </row>
    <row r="578" spans="1:25" x14ac:dyDescent="0.35">
      <c r="A578" s="112">
        <v>576</v>
      </c>
      <c r="B578" s="110">
        <f t="shared" si="8"/>
        <v>45775</v>
      </c>
      <c r="C578" s="122">
        <f>YEAR(GC_17[[#This Row],[Date]])+IF(MONTH(GC_17[[#This Row],[Date]])&gt;=4,1,0)</f>
        <v>2026</v>
      </c>
      <c r="D578" s="109">
        <f>YEAR(GC_17[[#This Row],[Date]])</f>
        <v>2025</v>
      </c>
      <c r="E578" s="108" t="s">
        <v>124</v>
      </c>
      <c r="F578" s="108" t="s">
        <v>124</v>
      </c>
      <c r="G578" s="1" t="str">
        <f>TEXT(GC_17[[#This Row],[Date]],"mmm-yy")</f>
        <v>Apr-25</v>
      </c>
      <c r="H578" s="1">
        <f>DAY(EOMONTH(GC_17[[#This Row],[Month Year]],0))</f>
        <v>30</v>
      </c>
      <c r="I578" s="112">
        <v>1</v>
      </c>
      <c r="J578" s="112">
        <v>12</v>
      </c>
      <c r="K578" s="112"/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  <c r="V578" s="112"/>
      <c r="W578" s="1">
        <f>SUM(GC_17[[#This Row],[Blk1]:[Blk12]])</f>
        <v>0</v>
      </c>
      <c r="X578" s="112" t="s">
        <v>122</v>
      </c>
      <c r="Y578" s="112" t="s">
        <v>149</v>
      </c>
    </row>
    <row r="579" spans="1:25" ht="29" x14ac:dyDescent="0.35">
      <c r="A579" s="112">
        <v>577</v>
      </c>
      <c r="B579" s="110">
        <f t="shared" si="8"/>
        <v>45776</v>
      </c>
      <c r="C579" s="122">
        <f>YEAR(GC_17[[#This Row],[Date]])+IF(MONTH(GC_17[[#This Row],[Date]])&gt;=4,1,0)</f>
        <v>2026</v>
      </c>
      <c r="D579" s="109">
        <f>YEAR(GC_17[[#This Row],[Date]])</f>
        <v>2025</v>
      </c>
      <c r="E579" s="108" t="s">
        <v>124</v>
      </c>
      <c r="F579" s="108" t="s">
        <v>124</v>
      </c>
      <c r="G579" s="1" t="str">
        <f>TEXT(GC_17[[#This Row],[Date]],"mmm-yy")</f>
        <v>Apr-25</v>
      </c>
      <c r="H579" s="1">
        <f>DAY(EOMONTH(GC_17[[#This Row],[Month Year]],0))</f>
        <v>30</v>
      </c>
      <c r="I579" s="112">
        <v>1</v>
      </c>
      <c r="J579" s="112">
        <v>19</v>
      </c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  <c r="V579" s="112"/>
      <c r="W579" s="1">
        <f>SUM(GC_17[[#This Row],[Blk1]:[Blk12]])</f>
        <v>0</v>
      </c>
      <c r="X579" s="114" t="s">
        <v>122</v>
      </c>
      <c r="Y579" s="140" t="s">
        <v>150</v>
      </c>
    </row>
    <row r="580" spans="1:25" ht="29" x14ac:dyDescent="0.35">
      <c r="A580" s="112">
        <v>578</v>
      </c>
      <c r="B580" s="110">
        <f t="shared" si="8"/>
        <v>45777</v>
      </c>
      <c r="C580" s="122">
        <f>YEAR(GC_17[[#This Row],[Date]])+IF(MONTH(GC_17[[#This Row],[Date]])&gt;=4,1,0)</f>
        <v>2026</v>
      </c>
      <c r="D580" s="109">
        <f>YEAR(GC_17[[#This Row],[Date]])</f>
        <v>2025</v>
      </c>
      <c r="E580" s="108" t="s">
        <v>124</v>
      </c>
      <c r="F580" s="108" t="s">
        <v>124</v>
      </c>
      <c r="G580" s="1" t="str">
        <f>TEXT(GC_17[[#This Row],[Date]],"mmm-yy")</f>
        <v>Apr-25</v>
      </c>
      <c r="H580" s="1">
        <f>DAY(EOMONTH(GC_17[[#This Row],[Month Year]],0))</f>
        <v>30</v>
      </c>
      <c r="I580" s="112">
        <v>1</v>
      </c>
      <c r="J580" s="112">
        <v>21</v>
      </c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">
        <f>SUM(GC_17[[#This Row],[Blk1]:[Blk12]])</f>
        <v>0</v>
      </c>
      <c r="X580" s="114" t="s">
        <v>122</v>
      </c>
      <c r="Y580" s="140" t="s">
        <v>151</v>
      </c>
    </row>
    <row r="581" spans="1:25" x14ac:dyDescent="0.35">
      <c r="A581" s="112">
        <v>579</v>
      </c>
      <c r="B581" s="110">
        <f t="shared" ref="B581:B623" si="9">B580+1</f>
        <v>45778</v>
      </c>
      <c r="C581" s="122">
        <f>YEAR(GC_17[[#This Row],[Date]])+IF(MONTH(GC_17[[#This Row],[Date]])&gt;=4,1,0)</f>
        <v>2026</v>
      </c>
      <c r="D581" s="109">
        <f>YEAR(GC_17[[#This Row],[Date]])</f>
        <v>2025</v>
      </c>
      <c r="E581" s="108" t="s">
        <v>124</v>
      </c>
      <c r="F581" s="108" t="s">
        <v>124</v>
      </c>
      <c r="G581" s="1" t="str">
        <f>TEXT(GC_17[[#This Row],[Date]],"mmm-yy")</f>
        <v>May-25</v>
      </c>
      <c r="H581" s="1">
        <f>DAY(EOMONTH(GC_17[[#This Row],[Month Year]],0))</f>
        <v>31</v>
      </c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  <c r="V581" s="112"/>
      <c r="W581" s="1">
        <f>SUM(GC_17[[#This Row],[Blk1]:[Blk12]])</f>
        <v>0</v>
      </c>
      <c r="X581" s="112"/>
      <c r="Y581" s="112" t="s">
        <v>130</v>
      </c>
    </row>
    <row r="582" spans="1:25" x14ac:dyDescent="0.35">
      <c r="A582" s="112">
        <v>580</v>
      </c>
      <c r="B582" s="110">
        <f t="shared" si="9"/>
        <v>45779</v>
      </c>
      <c r="C582" s="122">
        <f>YEAR(GC_17[[#This Row],[Date]])+IF(MONTH(GC_17[[#This Row],[Date]])&gt;=4,1,0)</f>
        <v>2026</v>
      </c>
      <c r="D582" s="109">
        <f>YEAR(GC_17[[#This Row],[Date]])</f>
        <v>2025</v>
      </c>
      <c r="E582" s="108" t="s">
        <v>124</v>
      </c>
      <c r="F582" s="108" t="s">
        <v>124</v>
      </c>
      <c r="G582" s="1" t="str">
        <f>TEXT(GC_17[[#This Row],[Date]],"mmm-yy")</f>
        <v>May-25</v>
      </c>
      <c r="H582" s="1">
        <f>DAY(EOMONTH(GC_17[[#This Row],[Month Year]],0))</f>
        <v>31</v>
      </c>
      <c r="I582" s="112"/>
      <c r="J582" s="112"/>
      <c r="K582" s="112"/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  <c r="V582" s="112"/>
      <c r="W582" s="1">
        <f>SUM(GC_17[[#This Row],[Blk1]:[Blk12]])</f>
        <v>0</v>
      </c>
      <c r="X582" s="112"/>
      <c r="Y582" s="112" t="s">
        <v>152</v>
      </c>
    </row>
    <row r="583" spans="1:25" ht="29" x14ac:dyDescent="0.35">
      <c r="A583" s="112">
        <v>581</v>
      </c>
      <c r="B583" s="110">
        <f t="shared" si="9"/>
        <v>45780</v>
      </c>
      <c r="C583" s="122">
        <f>YEAR(GC_17[[#This Row],[Date]])+IF(MONTH(GC_17[[#This Row],[Date]])&gt;=4,1,0)</f>
        <v>2026</v>
      </c>
      <c r="D583" s="109">
        <f>YEAR(GC_17[[#This Row],[Date]])</f>
        <v>2025</v>
      </c>
      <c r="E583" s="108" t="s">
        <v>124</v>
      </c>
      <c r="F583" s="108" t="s">
        <v>124</v>
      </c>
      <c r="G583" s="1" t="str">
        <f>TEXT(GC_17[[#This Row],[Date]],"mmm-yy")</f>
        <v>May-25</v>
      </c>
      <c r="H583" s="1">
        <f>DAY(EOMONTH(GC_17[[#This Row],[Month Year]],0))</f>
        <v>31</v>
      </c>
      <c r="I583" s="112">
        <v>1</v>
      </c>
      <c r="J583" s="112">
        <v>19</v>
      </c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  <c r="V583" s="112"/>
      <c r="W583" s="1">
        <f>SUM(GC_17[[#This Row],[Blk1]:[Blk12]])</f>
        <v>0</v>
      </c>
      <c r="X583" s="114" t="s">
        <v>122</v>
      </c>
      <c r="Y583" s="140" t="s">
        <v>153</v>
      </c>
    </row>
    <row r="584" spans="1:25" x14ac:dyDescent="0.35">
      <c r="A584" s="112">
        <v>582</v>
      </c>
      <c r="B584" s="110">
        <f t="shared" si="9"/>
        <v>45781</v>
      </c>
      <c r="C584" s="122">
        <f>YEAR(GC_17[[#This Row],[Date]])+IF(MONTH(GC_17[[#This Row],[Date]])&gt;=4,1,0)</f>
        <v>2026</v>
      </c>
      <c r="D584" s="109">
        <f>YEAR(GC_17[[#This Row],[Date]])</f>
        <v>2025</v>
      </c>
      <c r="E584" s="108" t="s">
        <v>124</v>
      </c>
      <c r="F584" s="108" t="s">
        <v>124</v>
      </c>
      <c r="G584" s="1" t="str">
        <f>TEXT(GC_17[[#This Row],[Date]],"mmm-yy")</f>
        <v>May-25</v>
      </c>
      <c r="H584" s="1">
        <f>DAY(EOMONTH(GC_17[[#This Row],[Month Year]],0))</f>
        <v>31</v>
      </c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">
        <f>SUM(GC_17[[#This Row],[Blk1]:[Blk12]])</f>
        <v>0</v>
      </c>
      <c r="X584" s="112"/>
      <c r="Y584" s="112" t="s">
        <v>123</v>
      </c>
    </row>
    <row r="585" spans="1:25" x14ac:dyDescent="0.35">
      <c r="A585" s="112">
        <v>583</v>
      </c>
      <c r="B585" s="110">
        <f t="shared" si="9"/>
        <v>45782</v>
      </c>
      <c r="C585" s="122">
        <f>YEAR(GC_17[[#This Row],[Date]])+IF(MONTH(GC_17[[#This Row],[Date]])&gt;=4,1,0)</f>
        <v>2026</v>
      </c>
      <c r="D585" s="109">
        <f>YEAR(GC_17[[#This Row],[Date]])</f>
        <v>2025</v>
      </c>
      <c r="E585" s="108" t="s">
        <v>124</v>
      </c>
      <c r="F585" s="108" t="s">
        <v>124</v>
      </c>
      <c r="G585" s="1" t="str">
        <f>TEXT(GC_17[[#This Row],[Date]],"mmm-yy")</f>
        <v>May-25</v>
      </c>
      <c r="H585" s="1">
        <f>DAY(EOMONTH(GC_17[[#This Row],[Month Year]],0))</f>
        <v>31</v>
      </c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  <c r="V585" s="112"/>
      <c r="W585" s="1">
        <f>SUM(GC_17[[#This Row],[Blk1]:[Blk12]])</f>
        <v>0</v>
      </c>
      <c r="X585" s="112"/>
      <c r="Y585" s="112" t="s">
        <v>143</v>
      </c>
    </row>
    <row r="586" spans="1:25" ht="29" x14ac:dyDescent="0.35">
      <c r="A586" s="112">
        <v>583</v>
      </c>
      <c r="B586" s="110">
        <f t="shared" si="9"/>
        <v>45783</v>
      </c>
      <c r="C586" s="122">
        <f>YEAR(GC_17[[#This Row],[Date]])+IF(MONTH(GC_17[[#This Row],[Date]])&gt;=4,1,0)</f>
        <v>2026</v>
      </c>
      <c r="D586" s="109">
        <f>YEAR(GC_17[[#This Row],[Date]])</f>
        <v>2025</v>
      </c>
      <c r="E586" s="108" t="s">
        <v>124</v>
      </c>
      <c r="F586" s="108" t="s">
        <v>124</v>
      </c>
      <c r="G586" s="1" t="str">
        <f>TEXT(GC_17[[#This Row],[Date]],"mmm-yy")</f>
        <v>May-25</v>
      </c>
      <c r="H586" s="1">
        <f>DAY(EOMONTH(GC_17[[#This Row],[Month Year]],0))</f>
        <v>31</v>
      </c>
      <c r="I586" s="112">
        <v>1</v>
      </c>
      <c r="J586" s="112">
        <v>16</v>
      </c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">
        <f>SUM(GC_17[[#This Row],[Blk1]:[Blk12]])</f>
        <v>0</v>
      </c>
      <c r="X586" s="114" t="s">
        <v>122</v>
      </c>
      <c r="Y586" s="140" t="s">
        <v>153</v>
      </c>
    </row>
    <row r="587" spans="1:25" ht="29" x14ac:dyDescent="0.35">
      <c r="A587" s="112">
        <v>584</v>
      </c>
      <c r="B587" s="110">
        <f t="shared" si="9"/>
        <v>45784</v>
      </c>
      <c r="C587" s="122">
        <f>YEAR(GC_17[[#This Row],[Date]])+IF(MONTH(GC_17[[#This Row],[Date]])&gt;=4,1,0)</f>
        <v>2026</v>
      </c>
      <c r="D587" s="109">
        <f>YEAR(GC_17[[#This Row],[Date]])</f>
        <v>2025</v>
      </c>
      <c r="E587" s="108" t="s">
        <v>124</v>
      </c>
      <c r="F587" s="108" t="s">
        <v>124</v>
      </c>
      <c r="G587" s="1" t="str">
        <f>TEXT(GC_17[[#This Row],[Date]],"mmm-yy")</f>
        <v>May-25</v>
      </c>
      <c r="H587" s="1">
        <f>DAY(EOMONTH(GC_17[[#This Row],[Month Year]],0))</f>
        <v>31</v>
      </c>
      <c r="I587" s="112">
        <v>1</v>
      </c>
      <c r="J587" s="112">
        <v>27</v>
      </c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">
        <f>SUM(GC_17[[#This Row],[Blk1]:[Blk12]])</f>
        <v>0</v>
      </c>
      <c r="X587" s="114" t="s">
        <v>122</v>
      </c>
      <c r="Y587" s="140" t="s">
        <v>154</v>
      </c>
    </row>
    <row r="588" spans="1:25" ht="29" x14ac:dyDescent="0.35">
      <c r="A588" s="112">
        <v>585</v>
      </c>
      <c r="B588" s="110">
        <f t="shared" si="9"/>
        <v>45785</v>
      </c>
      <c r="C588" s="122">
        <f>YEAR(GC_17[[#This Row],[Date]])+IF(MONTH(GC_17[[#This Row],[Date]])&gt;=4,1,0)</f>
        <v>2026</v>
      </c>
      <c r="D588" s="109">
        <f>YEAR(GC_17[[#This Row],[Date]])</f>
        <v>2025</v>
      </c>
      <c r="E588" s="108" t="s">
        <v>124</v>
      </c>
      <c r="F588" s="108" t="s">
        <v>124</v>
      </c>
      <c r="G588" s="1" t="str">
        <f>TEXT(GC_17[[#This Row],[Date]],"mmm-yy")</f>
        <v>May-25</v>
      </c>
      <c r="H588" s="1">
        <f>DAY(EOMONTH(GC_17[[#This Row],[Month Year]],0))</f>
        <v>31</v>
      </c>
      <c r="I588" s="112">
        <v>1</v>
      </c>
      <c r="J588" s="112">
        <v>25</v>
      </c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">
        <f>SUM(GC_17[[#This Row],[Blk1]:[Blk12]])</f>
        <v>0</v>
      </c>
      <c r="X588" s="114" t="s">
        <v>122</v>
      </c>
      <c r="Y588" s="140" t="s">
        <v>154</v>
      </c>
    </row>
    <row r="589" spans="1:25" ht="29" x14ac:dyDescent="0.35">
      <c r="A589" s="112">
        <v>586</v>
      </c>
      <c r="B589" s="110">
        <f t="shared" si="9"/>
        <v>45786</v>
      </c>
      <c r="C589" s="122">
        <f>YEAR(GC_17[[#This Row],[Date]])+IF(MONTH(GC_17[[#This Row],[Date]])&gt;=4,1,0)</f>
        <v>2026</v>
      </c>
      <c r="D589" s="109">
        <f>YEAR(GC_17[[#This Row],[Date]])</f>
        <v>2025</v>
      </c>
      <c r="E589" s="108" t="s">
        <v>124</v>
      </c>
      <c r="F589" s="108" t="s">
        <v>124</v>
      </c>
      <c r="G589" s="1" t="str">
        <f>TEXT(GC_17[[#This Row],[Date]],"mmm-yy")</f>
        <v>May-25</v>
      </c>
      <c r="H589" s="1">
        <f>DAY(EOMONTH(GC_17[[#This Row],[Month Year]],0))</f>
        <v>31</v>
      </c>
      <c r="I589" s="112">
        <v>1</v>
      </c>
      <c r="J589" s="112">
        <v>31</v>
      </c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">
        <f>SUM(GC_17[[#This Row],[Blk1]:[Blk12]])</f>
        <v>0</v>
      </c>
      <c r="X589" s="114" t="s">
        <v>122</v>
      </c>
      <c r="Y589" s="140" t="s">
        <v>154</v>
      </c>
    </row>
    <row r="590" spans="1:25" ht="29" x14ac:dyDescent="0.35">
      <c r="A590" s="112">
        <v>587</v>
      </c>
      <c r="B590" s="110">
        <f t="shared" si="9"/>
        <v>45787</v>
      </c>
      <c r="C590" s="122">
        <f>YEAR(GC_17[[#This Row],[Date]])+IF(MONTH(GC_17[[#This Row],[Date]])&gt;=4,1,0)</f>
        <v>2026</v>
      </c>
      <c r="D590" s="109">
        <f>YEAR(GC_17[[#This Row],[Date]])</f>
        <v>2025</v>
      </c>
      <c r="E590" s="108" t="s">
        <v>124</v>
      </c>
      <c r="F590" s="108" t="s">
        <v>124</v>
      </c>
      <c r="G590" s="1" t="str">
        <f>TEXT(GC_17[[#This Row],[Date]],"mmm-yy")</f>
        <v>May-25</v>
      </c>
      <c r="H590" s="1">
        <f>DAY(EOMONTH(GC_17[[#This Row],[Month Year]],0))</f>
        <v>31</v>
      </c>
      <c r="I590" s="112">
        <v>1</v>
      </c>
      <c r="J590" s="112">
        <v>30</v>
      </c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">
        <f>SUM(GC_17[[#This Row],[Blk1]:[Blk12]])</f>
        <v>0</v>
      </c>
      <c r="X590" s="114" t="s">
        <v>122</v>
      </c>
      <c r="Y590" s="140" t="s">
        <v>154</v>
      </c>
    </row>
    <row r="591" spans="1:25" x14ac:dyDescent="0.35">
      <c r="A591" s="112">
        <v>588</v>
      </c>
      <c r="B591" s="110">
        <f t="shared" si="9"/>
        <v>45788</v>
      </c>
      <c r="C591" s="122">
        <f>YEAR(GC_17[[#This Row],[Date]])+IF(MONTH(GC_17[[#This Row],[Date]])&gt;=4,1,0)</f>
        <v>2026</v>
      </c>
      <c r="D591" s="109">
        <f>YEAR(GC_17[[#This Row],[Date]])</f>
        <v>2025</v>
      </c>
      <c r="E591" s="108" t="s">
        <v>124</v>
      </c>
      <c r="F591" s="108" t="s">
        <v>124</v>
      </c>
      <c r="G591" s="1" t="str">
        <f>TEXT(GC_17[[#This Row],[Date]],"mmm-yy")</f>
        <v>May-25</v>
      </c>
      <c r="H591" s="1">
        <f>DAY(EOMONTH(GC_17[[#This Row],[Month Year]],0))</f>
        <v>31</v>
      </c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">
        <f>SUM(GC_17[[#This Row],[Blk1]:[Blk12]])</f>
        <v>0</v>
      </c>
      <c r="X591" s="112"/>
      <c r="Y591" s="112" t="s">
        <v>123</v>
      </c>
    </row>
    <row r="592" spans="1:25" x14ac:dyDescent="0.35">
      <c r="A592" s="112">
        <v>589</v>
      </c>
      <c r="B592" s="110">
        <f t="shared" si="9"/>
        <v>45789</v>
      </c>
      <c r="C592" s="122">
        <f>YEAR(GC_17[[#This Row],[Date]])+IF(MONTH(GC_17[[#This Row],[Date]])&gt;=4,1,0)</f>
        <v>2026</v>
      </c>
      <c r="D592" s="109">
        <f>YEAR(GC_17[[#This Row],[Date]])</f>
        <v>2025</v>
      </c>
      <c r="E592" s="108" t="s">
        <v>124</v>
      </c>
      <c r="F592" s="108" t="s">
        <v>124</v>
      </c>
      <c r="G592" s="1" t="str">
        <f>TEXT(GC_17[[#This Row],[Date]],"mmm-yy")</f>
        <v>May-25</v>
      </c>
      <c r="H592" s="1">
        <f>DAY(EOMONTH(GC_17[[#This Row],[Month Year]],0))</f>
        <v>31</v>
      </c>
      <c r="I592" s="112">
        <v>1</v>
      </c>
      <c r="J592" s="112">
        <v>2</v>
      </c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">
        <f>SUM(GC_17[[#This Row],[Blk1]:[Blk12]])</f>
        <v>0</v>
      </c>
      <c r="X592" s="112" t="s">
        <v>122</v>
      </c>
      <c r="Y592" s="140" t="s">
        <v>155</v>
      </c>
    </row>
    <row r="593" spans="1:25" x14ac:dyDescent="0.35">
      <c r="A593" s="112">
        <v>590</v>
      </c>
      <c r="B593" s="110">
        <f t="shared" si="9"/>
        <v>45790</v>
      </c>
      <c r="C593" s="122">
        <f>YEAR(GC_17[[#This Row],[Date]])+IF(MONTH(GC_17[[#This Row],[Date]])&gt;=4,1,0)</f>
        <v>2026</v>
      </c>
      <c r="D593" s="109">
        <f>YEAR(GC_17[[#This Row],[Date]])</f>
        <v>2025</v>
      </c>
      <c r="E593" s="108" t="s">
        <v>124</v>
      </c>
      <c r="F593" s="108" t="s">
        <v>124</v>
      </c>
      <c r="G593" s="1" t="str">
        <f>TEXT(GC_17[[#This Row],[Date]],"mmm-yy")</f>
        <v>May-25</v>
      </c>
      <c r="H593" s="1">
        <f>DAY(EOMONTH(GC_17[[#This Row],[Month Year]],0))</f>
        <v>31</v>
      </c>
      <c r="I593" s="112">
        <v>1</v>
      </c>
      <c r="J593" s="112">
        <v>10</v>
      </c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>
        <v>60</v>
      </c>
      <c r="W593" s="1">
        <f>SUM(GC_17[[#This Row],[Blk1]:[Blk12]])</f>
        <v>60</v>
      </c>
      <c r="X593" s="112" t="s">
        <v>122</v>
      </c>
      <c r="Y593" s="140" t="s">
        <v>156</v>
      </c>
    </row>
    <row r="594" spans="1:25" ht="29" x14ac:dyDescent="0.35">
      <c r="A594" s="112">
        <v>591</v>
      </c>
      <c r="B594" s="110">
        <f t="shared" si="9"/>
        <v>45791</v>
      </c>
      <c r="C594" s="122">
        <f>YEAR(GC_17[[#This Row],[Date]])+IF(MONTH(GC_17[[#This Row],[Date]])&gt;=4,1,0)</f>
        <v>2026</v>
      </c>
      <c r="D594" s="109">
        <f>YEAR(GC_17[[#This Row],[Date]])</f>
        <v>2025</v>
      </c>
      <c r="E594" s="108" t="s">
        <v>124</v>
      </c>
      <c r="F594" s="108" t="s">
        <v>124</v>
      </c>
      <c r="G594" s="1" t="str">
        <f>TEXT(GC_17[[#This Row],[Date]],"mmm-yy")</f>
        <v>May-25</v>
      </c>
      <c r="H594" s="1">
        <f>DAY(EOMONTH(GC_17[[#This Row],[Month Year]],0))</f>
        <v>31</v>
      </c>
      <c r="I594" s="112">
        <v>1</v>
      </c>
      <c r="J594" s="112">
        <v>18</v>
      </c>
      <c r="K594" s="112"/>
      <c r="L594" s="112"/>
      <c r="M594" s="112"/>
      <c r="N594" s="112"/>
      <c r="O594" s="112"/>
      <c r="P594" s="112"/>
      <c r="Q594" s="112">
        <v>33</v>
      </c>
      <c r="R594" s="112"/>
      <c r="S594" s="112"/>
      <c r="T594" s="112"/>
      <c r="U594" s="112"/>
      <c r="V594" s="112">
        <v>73</v>
      </c>
      <c r="W594" s="1">
        <f>SUM(GC_17[[#This Row],[Blk1]:[Blk12]])</f>
        <v>106</v>
      </c>
      <c r="X594" s="112" t="s">
        <v>122</v>
      </c>
      <c r="Y594" s="140" t="s">
        <v>157</v>
      </c>
    </row>
    <row r="595" spans="1:25" ht="29" x14ac:dyDescent="0.35">
      <c r="A595" s="112">
        <v>592</v>
      </c>
      <c r="B595" s="110">
        <f t="shared" si="9"/>
        <v>45792</v>
      </c>
      <c r="C595" s="122">
        <f>YEAR(GC_17[[#This Row],[Date]])+IF(MONTH(GC_17[[#This Row],[Date]])&gt;=4,1,0)</f>
        <v>2026</v>
      </c>
      <c r="D595" s="109">
        <f>YEAR(GC_17[[#This Row],[Date]])</f>
        <v>2025</v>
      </c>
      <c r="E595" s="108" t="s">
        <v>124</v>
      </c>
      <c r="F595" s="108" t="s">
        <v>124</v>
      </c>
      <c r="G595" s="1" t="str">
        <f>TEXT(GC_17[[#This Row],[Date]],"mmm-yy")</f>
        <v>May-25</v>
      </c>
      <c r="H595" s="1">
        <f>DAY(EOMONTH(GC_17[[#This Row],[Month Year]],0))</f>
        <v>31</v>
      </c>
      <c r="I595" s="112">
        <v>1</v>
      </c>
      <c r="J595" s="112">
        <v>25</v>
      </c>
      <c r="K595" s="112"/>
      <c r="L595" s="112"/>
      <c r="M595" s="112"/>
      <c r="N595" s="112"/>
      <c r="O595" s="112"/>
      <c r="P595" s="112"/>
      <c r="Q595" s="112">
        <v>0</v>
      </c>
      <c r="R595" s="112"/>
      <c r="S595" s="112"/>
      <c r="T595" s="112"/>
      <c r="U595" s="112"/>
      <c r="V595" s="112"/>
      <c r="W595" s="1">
        <f>SUM(GC_17[[#This Row],[Blk1]:[Blk12]])</f>
        <v>0</v>
      </c>
      <c r="X595" s="112" t="s">
        <v>122</v>
      </c>
      <c r="Y595" s="225" t="s">
        <v>158</v>
      </c>
    </row>
    <row r="596" spans="1:25" ht="29" x14ac:dyDescent="0.35">
      <c r="A596" s="112">
        <v>593</v>
      </c>
      <c r="B596" s="110">
        <f t="shared" si="9"/>
        <v>45793</v>
      </c>
      <c r="C596" s="122">
        <f>YEAR(GC_17[[#This Row],[Date]])+IF(MONTH(GC_17[[#This Row],[Date]])&gt;=4,1,0)</f>
        <v>2026</v>
      </c>
      <c r="D596" s="109">
        <f>YEAR(GC_17[[#This Row],[Date]])</f>
        <v>2025</v>
      </c>
      <c r="E596" s="108" t="s">
        <v>124</v>
      </c>
      <c r="F596" s="108" t="s">
        <v>124</v>
      </c>
      <c r="G596" s="1" t="str">
        <f>TEXT(GC_17[[#This Row],[Date]],"mmm-yy")</f>
        <v>May-25</v>
      </c>
      <c r="H596" s="1">
        <f>DAY(EOMONTH(GC_17[[#This Row],[Month Year]],0))</f>
        <v>31</v>
      </c>
      <c r="I596" s="112">
        <v>1</v>
      </c>
      <c r="J596" s="112">
        <v>23</v>
      </c>
      <c r="K596" s="112"/>
      <c r="L596" s="112"/>
      <c r="M596" s="112"/>
      <c r="N596" s="112"/>
      <c r="O596" s="112"/>
      <c r="P596" s="112">
        <v>16</v>
      </c>
      <c r="Q596" s="112">
        <v>124</v>
      </c>
      <c r="R596" s="112"/>
      <c r="S596" s="112"/>
      <c r="T596" s="112"/>
      <c r="U596" s="112"/>
      <c r="V596" s="112"/>
      <c r="W596" s="1">
        <f>SUM(GC_17[[#This Row],[Blk1]:[Blk12]])</f>
        <v>140</v>
      </c>
      <c r="X596" s="112" t="s">
        <v>122</v>
      </c>
      <c r="Y596" s="140" t="s">
        <v>159</v>
      </c>
    </row>
    <row r="597" spans="1:25" x14ac:dyDescent="0.35">
      <c r="A597" s="112">
        <v>594</v>
      </c>
      <c r="B597" s="110">
        <f t="shared" si="9"/>
        <v>45794</v>
      </c>
      <c r="C597" s="122">
        <f>YEAR(GC_17[[#This Row],[Date]])+IF(MONTH(GC_17[[#This Row],[Date]])&gt;=4,1,0)</f>
        <v>2026</v>
      </c>
      <c r="D597" s="109">
        <f>YEAR(GC_17[[#This Row],[Date]])</f>
        <v>2025</v>
      </c>
      <c r="E597" s="108" t="s">
        <v>124</v>
      </c>
      <c r="F597" s="108" t="s">
        <v>124</v>
      </c>
      <c r="G597" s="1" t="str">
        <f>TEXT(GC_17[[#This Row],[Date]],"mmm-yy")</f>
        <v>May-25</v>
      </c>
      <c r="H597" s="1">
        <f>DAY(EOMONTH(GC_17[[#This Row],[Month Year]],0))</f>
        <v>31</v>
      </c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">
        <f>SUM(GC_17[[#This Row],[Blk1]:[Blk12]])</f>
        <v>0</v>
      </c>
      <c r="X597" s="112" t="s">
        <v>122</v>
      </c>
      <c r="Y597" s="112" t="s">
        <v>160</v>
      </c>
    </row>
    <row r="598" spans="1:25" x14ac:dyDescent="0.35">
      <c r="A598" s="112">
        <v>595</v>
      </c>
      <c r="B598" s="110">
        <f t="shared" si="9"/>
        <v>45795</v>
      </c>
      <c r="C598" s="221">
        <f>YEAR(GC_17[[#This Row],[Date]])+IF(MONTH(GC_17[[#This Row],[Date]])&gt;=4,1,0)</f>
        <v>2026</v>
      </c>
      <c r="D598" s="222">
        <f>YEAR(GC_17[[#This Row],[Date]])</f>
        <v>2025</v>
      </c>
      <c r="E598" s="108" t="s">
        <v>124</v>
      </c>
      <c r="F598" s="108" t="s">
        <v>124</v>
      </c>
      <c r="G598" s="1" t="str">
        <f>TEXT(GC_17[[#This Row],[Date]],"mmm-yy")</f>
        <v>May-25</v>
      </c>
      <c r="H598" s="1">
        <f>DAY(EOMONTH(GC_17[[#This Row],[Month Year]],0))</f>
        <v>31</v>
      </c>
      <c r="I598" s="220"/>
      <c r="J598" s="220"/>
      <c r="K598" s="220"/>
      <c r="L598" s="220"/>
      <c r="M598" s="220"/>
      <c r="N598" s="220"/>
      <c r="O598" s="220"/>
      <c r="P598" s="220"/>
      <c r="Q598" s="220"/>
      <c r="R598" s="220"/>
      <c r="S598" s="220"/>
      <c r="T598" s="220"/>
      <c r="U598" s="220"/>
      <c r="V598" s="220"/>
      <c r="W598" s="1">
        <f>SUM(GC_17[[#This Row],[Blk1]:[Blk12]])</f>
        <v>0</v>
      </c>
      <c r="X598" s="112"/>
      <c r="Y598" s="220" t="s">
        <v>123</v>
      </c>
    </row>
    <row r="599" spans="1:25" x14ac:dyDescent="0.35">
      <c r="A599" s="112">
        <v>596</v>
      </c>
      <c r="B599" s="110">
        <f t="shared" si="9"/>
        <v>45796</v>
      </c>
      <c r="C599" s="122">
        <f>YEAR(GC_17[[#This Row],[Date]])+IF(MONTH(GC_17[[#This Row],[Date]])&gt;=4,1,0)</f>
        <v>2026</v>
      </c>
      <c r="D599" s="109">
        <f>YEAR(GC_17[[#This Row],[Date]])</f>
        <v>2025</v>
      </c>
      <c r="E599" s="108" t="s">
        <v>124</v>
      </c>
      <c r="F599" s="108" t="s">
        <v>124</v>
      </c>
      <c r="G599" s="1" t="str">
        <f>TEXT(GC_17[[#This Row],[Date]],"mmm-yy")</f>
        <v>May-25</v>
      </c>
      <c r="H599" s="1">
        <f>DAY(EOMONTH(GC_17[[#This Row],[Month Year]],0))</f>
        <v>31</v>
      </c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  <c r="V599" s="112"/>
      <c r="W599" s="1">
        <f>SUM(GC_17[[#This Row],[Blk1]:[Blk12]])</f>
        <v>0</v>
      </c>
      <c r="X599" s="112"/>
      <c r="Y599" s="112" t="s">
        <v>143</v>
      </c>
    </row>
    <row r="600" spans="1:25" ht="29" x14ac:dyDescent="0.35">
      <c r="A600" s="220">
        <v>597</v>
      </c>
      <c r="B600" s="110">
        <f t="shared" si="9"/>
        <v>45797</v>
      </c>
      <c r="C600" s="221">
        <f>YEAR(GC_17[[#This Row],[Date]])+IF(MONTH(GC_17[[#This Row],[Date]])&gt;=4,1,0)</f>
        <v>2026</v>
      </c>
      <c r="D600" s="222">
        <f>YEAR(GC_17[[#This Row],[Date]])</f>
        <v>2025</v>
      </c>
      <c r="E600" s="108" t="s">
        <v>124</v>
      </c>
      <c r="F600" s="108" t="s">
        <v>124</v>
      </c>
      <c r="G600" s="1" t="str">
        <f>TEXT(GC_17[[#This Row],[Date]],"mmm-yy")</f>
        <v>May-25</v>
      </c>
      <c r="H600" s="1">
        <f>DAY(EOMONTH(GC_17[[#This Row],[Month Year]],0))</f>
        <v>31</v>
      </c>
      <c r="I600" s="220">
        <v>1</v>
      </c>
      <c r="J600" s="220">
        <v>22</v>
      </c>
      <c r="K600" s="220"/>
      <c r="L600" s="220"/>
      <c r="M600" s="220"/>
      <c r="N600" s="220"/>
      <c r="O600" s="220"/>
      <c r="P600" s="220">
        <v>72</v>
      </c>
      <c r="Q600" s="220">
        <v>95</v>
      </c>
      <c r="R600" s="220"/>
      <c r="S600" s="220"/>
      <c r="T600" s="220"/>
      <c r="U600" s="220"/>
      <c r="V600" s="220"/>
      <c r="W600" s="1">
        <f>SUM(GC_17[[#This Row],[Blk1]:[Blk12]])</f>
        <v>167</v>
      </c>
      <c r="X600" s="220" t="s">
        <v>122</v>
      </c>
      <c r="Y600" s="227" t="s">
        <v>161</v>
      </c>
    </row>
    <row r="601" spans="1:25" ht="29" x14ac:dyDescent="0.35">
      <c r="A601" s="112">
        <v>598</v>
      </c>
      <c r="B601" s="110">
        <f t="shared" si="9"/>
        <v>45798</v>
      </c>
      <c r="C601" s="122">
        <f>YEAR(GC_17[[#This Row],[Date]])+IF(MONTH(GC_17[[#This Row],[Date]])&gt;=4,1,0)</f>
        <v>2026</v>
      </c>
      <c r="D601" s="109">
        <f>YEAR(GC_17[[#This Row],[Date]])</f>
        <v>2025</v>
      </c>
      <c r="E601" s="108" t="s">
        <v>124</v>
      </c>
      <c r="F601" s="108" t="s">
        <v>124</v>
      </c>
      <c r="G601" s="1" t="str">
        <f>TEXT(GC_17[[#This Row],[Date]],"mmm-yy")</f>
        <v>May-25</v>
      </c>
      <c r="H601" s="1">
        <f>DAY(EOMONTH(GC_17[[#This Row],[Month Year]],0))</f>
        <v>31</v>
      </c>
      <c r="I601" s="112">
        <v>1</v>
      </c>
      <c r="J601" s="112">
        <v>16</v>
      </c>
      <c r="K601" s="112"/>
      <c r="L601" s="112"/>
      <c r="M601" s="112"/>
      <c r="N601" s="112"/>
      <c r="O601" s="112">
        <v>10</v>
      </c>
      <c r="P601" s="112">
        <v>70</v>
      </c>
      <c r="Q601" s="112">
        <v>14</v>
      </c>
      <c r="R601" s="112"/>
      <c r="S601" s="112"/>
      <c r="T601" s="112"/>
      <c r="U601" s="112"/>
      <c r="V601" s="112"/>
      <c r="W601" s="1">
        <f>SUM(GC_17[[#This Row],[Blk1]:[Blk12]])</f>
        <v>94</v>
      </c>
      <c r="X601" s="220" t="s">
        <v>122</v>
      </c>
      <c r="Y601" s="227" t="s">
        <v>162</v>
      </c>
    </row>
    <row r="602" spans="1:25" ht="29" x14ac:dyDescent="0.35">
      <c r="A602" s="112">
        <v>599</v>
      </c>
      <c r="B602" s="110">
        <f t="shared" si="9"/>
        <v>45799</v>
      </c>
      <c r="C602" s="122">
        <f>YEAR(GC_17[[#This Row],[Date]])+IF(MONTH(GC_17[[#This Row],[Date]])&gt;=4,1,0)</f>
        <v>2026</v>
      </c>
      <c r="D602" s="109">
        <f>YEAR(GC_17[[#This Row],[Date]])</f>
        <v>2025</v>
      </c>
      <c r="E602" s="108" t="s">
        <v>124</v>
      </c>
      <c r="F602" s="108" t="s">
        <v>124</v>
      </c>
      <c r="G602" s="1" t="str">
        <f>TEXT(GC_17[[#This Row],[Date]],"mmm-yy")</f>
        <v>May-25</v>
      </c>
      <c r="H602" s="1">
        <f>DAY(EOMONTH(GC_17[[#This Row],[Month Year]],0))</f>
        <v>31</v>
      </c>
      <c r="I602" s="112">
        <v>1</v>
      </c>
      <c r="J602" s="112">
        <v>25</v>
      </c>
      <c r="K602" s="112"/>
      <c r="L602" s="112"/>
      <c r="M602" s="112"/>
      <c r="N602" s="112"/>
      <c r="O602" s="112"/>
      <c r="P602" s="112"/>
      <c r="Q602" s="112"/>
      <c r="R602" s="112"/>
      <c r="S602" s="112">
        <v>64</v>
      </c>
      <c r="T602" s="112">
        <v>122</v>
      </c>
      <c r="U602" s="112"/>
      <c r="V602" s="112"/>
      <c r="W602" s="1">
        <f>SUM(GC_17[[#This Row],[Blk1]:[Blk12]])</f>
        <v>186</v>
      </c>
      <c r="X602" s="220" t="s">
        <v>122</v>
      </c>
      <c r="Y602" s="227" t="s">
        <v>163</v>
      </c>
    </row>
    <row r="603" spans="1:25" ht="29" x14ac:dyDescent="0.35">
      <c r="A603" s="112">
        <v>599</v>
      </c>
      <c r="B603" s="110">
        <f t="shared" si="9"/>
        <v>45800</v>
      </c>
      <c r="C603" s="122">
        <f>YEAR(GC_17[[#This Row],[Date]])+IF(MONTH(GC_17[[#This Row],[Date]])&gt;=4,1,0)</f>
        <v>2026</v>
      </c>
      <c r="D603" s="109">
        <f>YEAR(GC_17[[#This Row],[Date]])</f>
        <v>2025</v>
      </c>
      <c r="E603" s="108" t="s">
        <v>124</v>
      </c>
      <c r="F603" s="108" t="s">
        <v>124</v>
      </c>
      <c r="G603" s="1" t="str">
        <f>TEXT(GC_17[[#This Row],[Date]],"mmm-yy")</f>
        <v>May-25</v>
      </c>
      <c r="H603" s="1">
        <f>DAY(EOMONTH(GC_17[[#This Row],[Month Year]],0))</f>
        <v>31</v>
      </c>
      <c r="I603" s="112">
        <v>1</v>
      </c>
      <c r="J603" s="112">
        <v>30</v>
      </c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  <c r="U603" s="112">
        <v>41</v>
      </c>
      <c r="V603" s="112">
        <v>169</v>
      </c>
      <c r="W603" s="1">
        <f>SUM(GC_17[[#This Row],[Blk1]:[Blk12]])</f>
        <v>210</v>
      </c>
      <c r="X603" s="220" t="s">
        <v>122</v>
      </c>
      <c r="Y603" s="227" t="s">
        <v>164</v>
      </c>
    </row>
    <row r="604" spans="1:25" ht="29" x14ac:dyDescent="0.35">
      <c r="A604" s="112">
        <v>600</v>
      </c>
      <c r="B604" s="110">
        <f t="shared" si="9"/>
        <v>45801</v>
      </c>
      <c r="C604" s="122">
        <f>YEAR(GC_17[[#This Row],[Date]])+IF(MONTH(GC_17[[#This Row],[Date]])&gt;=4,1,0)</f>
        <v>2026</v>
      </c>
      <c r="D604" s="109">
        <f>YEAR(GC_17[[#This Row],[Date]])</f>
        <v>2025</v>
      </c>
      <c r="E604" s="108" t="s">
        <v>124</v>
      </c>
      <c r="F604" s="108" t="s">
        <v>124</v>
      </c>
      <c r="G604" s="1" t="str">
        <f>TEXT(GC_17[[#This Row],[Date]],"mmm-yy")</f>
        <v>May-25</v>
      </c>
      <c r="H604" s="1">
        <f>DAY(EOMONTH(GC_17[[#This Row],[Month Year]],0))</f>
        <v>31</v>
      </c>
      <c r="I604" s="112">
        <v>1</v>
      </c>
      <c r="J604" s="112">
        <v>32</v>
      </c>
      <c r="K604" s="112"/>
      <c r="L604" s="112"/>
      <c r="M604" s="112"/>
      <c r="N604" s="112"/>
      <c r="O604" s="112"/>
      <c r="P604" s="112"/>
      <c r="Q604" s="112"/>
      <c r="R604" s="112"/>
      <c r="S604" s="112"/>
      <c r="T604" s="112">
        <v>16</v>
      </c>
      <c r="U604" s="112">
        <v>217</v>
      </c>
      <c r="V604" s="112">
        <v>17</v>
      </c>
      <c r="W604" s="1">
        <f>SUM(GC_17[[#This Row],[Blk1]:[Blk12]])</f>
        <v>250</v>
      </c>
      <c r="X604" s="220" t="s">
        <v>122</v>
      </c>
      <c r="Y604" s="227" t="s">
        <v>165</v>
      </c>
    </row>
    <row r="605" spans="1:25" x14ac:dyDescent="0.35">
      <c r="A605" s="112">
        <v>601</v>
      </c>
      <c r="B605" s="110">
        <f t="shared" si="9"/>
        <v>45802</v>
      </c>
      <c r="C605" s="122">
        <f>YEAR(GC_17[[#This Row],[Date]])+IF(MONTH(GC_17[[#This Row],[Date]])&gt;=4,1,0)</f>
        <v>2026</v>
      </c>
      <c r="D605" s="109">
        <f>YEAR(GC_17[[#This Row],[Date]])</f>
        <v>2025</v>
      </c>
      <c r="E605" s="108" t="s">
        <v>124</v>
      </c>
      <c r="F605" s="108" t="s">
        <v>124</v>
      </c>
      <c r="G605" s="1" t="str">
        <f>TEXT(GC_17[[#This Row],[Date]],"mmm-yy")</f>
        <v>May-25</v>
      </c>
      <c r="H605" s="1">
        <f>DAY(EOMONTH(GC_17[[#This Row],[Month Year]],0))</f>
        <v>31</v>
      </c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  <c r="V605" s="112"/>
      <c r="W605" s="1">
        <f>SUM(GC_17[[#This Row],[Blk1]:[Blk12]])</f>
        <v>0</v>
      </c>
      <c r="X605" s="112"/>
      <c r="Y605" s="112" t="s">
        <v>123</v>
      </c>
    </row>
    <row r="606" spans="1:25" x14ac:dyDescent="0.35">
      <c r="A606" s="220">
        <v>602</v>
      </c>
      <c r="B606" s="110">
        <f t="shared" si="9"/>
        <v>45803</v>
      </c>
      <c r="C606" s="221">
        <f>YEAR(GC_17[[#This Row],[Date]])+IF(MONTH(GC_17[[#This Row],[Date]])&gt;=4,1,0)</f>
        <v>2026</v>
      </c>
      <c r="D606" s="222">
        <f>YEAR(GC_17[[#This Row],[Date]])</f>
        <v>2025</v>
      </c>
      <c r="E606" s="108" t="s">
        <v>124</v>
      </c>
      <c r="F606" s="108" t="s">
        <v>124</v>
      </c>
      <c r="G606" s="1" t="str">
        <f>TEXT(GC_17[[#This Row],[Date]],"mmm-yy")</f>
        <v>May-25</v>
      </c>
      <c r="H606" s="1">
        <f>DAY(EOMONTH(GC_17[[#This Row],[Month Year]],0))</f>
        <v>31</v>
      </c>
      <c r="I606" s="220"/>
      <c r="J606" s="220"/>
      <c r="K606" s="220"/>
      <c r="L606" s="220"/>
      <c r="M606" s="220"/>
      <c r="N606" s="220"/>
      <c r="O606" s="220"/>
      <c r="P606" s="220"/>
      <c r="Q606" s="220"/>
      <c r="R606" s="220"/>
      <c r="S606" s="220"/>
      <c r="T606" s="220"/>
      <c r="U606" s="220"/>
      <c r="V606" s="220"/>
      <c r="W606" s="1">
        <f>SUM(GC_17[[#This Row],[Blk1]:[Blk12]])</f>
        <v>0</v>
      </c>
      <c r="X606" s="112"/>
      <c r="Y606" s="220" t="s">
        <v>166</v>
      </c>
    </row>
    <row r="607" spans="1:25" x14ac:dyDescent="0.35">
      <c r="A607" s="220">
        <v>603</v>
      </c>
      <c r="B607" s="110">
        <f t="shared" si="9"/>
        <v>45804</v>
      </c>
      <c r="C607" s="122">
        <f>YEAR(GC_17[[#This Row],[Date]])+IF(MONTH(GC_17[[#This Row],[Date]])&gt;=4,1,0)</f>
        <v>2026</v>
      </c>
      <c r="D607" s="109">
        <f>YEAR(GC_17[[#This Row],[Date]])</f>
        <v>2025</v>
      </c>
      <c r="E607" s="108" t="s">
        <v>124</v>
      </c>
      <c r="F607" s="108" t="s">
        <v>124</v>
      </c>
      <c r="G607" s="1" t="str">
        <f>TEXT(GC_17[[#This Row],[Date]],"mmm-yy")</f>
        <v>May-25</v>
      </c>
      <c r="H607" s="1">
        <f>DAY(EOMONTH(GC_17[[#This Row],[Month Year]],0))</f>
        <v>31</v>
      </c>
      <c r="I607" s="112">
        <v>1</v>
      </c>
      <c r="J607" s="112">
        <v>12</v>
      </c>
      <c r="K607" s="112"/>
      <c r="L607" s="112"/>
      <c r="M607" s="112"/>
      <c r="N607" s="112"/>
      <c r="O607" s="112"/>
      <c r="P607" s="112"/>
      <c r="Q607" s="112"/>
      <c r="R607" s="112"/>
      <c r="S607" s="112"/>
      <c r="T607" s="112">
        <v>70</v>
      </c>
      <c r="U607" s="112"/>
      <c r="V607" s="112"/>
      <c r="W607" s="1">
        <f>SUM(GC_17[[#This Row],[Blk1]:[Blk12]])</f>
        <v>70</v>
      </c>
      <c r="X607" s="220" t="s">
        <v>122</v>
      </c>
      <c r="Y607" s="227" t="s">
        <v>167</v>
      </c>
    </row>
    <row r="608" spans="1:25" x14ac:dyDescent="0.35">
      <c r="A608" s="112">
        <v>603</v>
      </c>
      <c r="B608" s="110">
        <f t="shared" si="9"/>
        <v>45805</v>
      </c>
      <c r="C608" s="122">
        <f>YEAR(GC_17[[#This Row],[Date]])+IF(MONTH(GC_17[[#This Row],[Date]])&gt;=4,1,0)</f>
        <v>2026</v>
      </c>
      <c r="D608" s="109">
        <f>YEAR(GC_17[[#This Row],[Date]])</f>
        <v>2025</v>
      </c>
      <c r="E608" s="108" t="s">
        <v>124</v>
      </c>
      <c r="F608" s="108" t="s">
        <v>124</v>
      </c>
      <c r="G608" s="1" t="str">
        <f>TEXT(GC_17[[#This Row],[Date]],"mmm-yy")</f>
        <v>May-25</v>
      </c>
      <c r="H608" s="1">
        <f>DAY(EOMONTH(GC_17[[#This Row],[Month Year]],0))</f>
        <v>31</v>
      </c>
      <c r="I608" s="112">
        <v>1</v>
      </c>
      <c r="J608" s="112">
        <v>28</v>
      </c>
      <c r="K608" s="112"/>
      <c r="L608" s="112"/>
      <c r="M608" s="112"/>
      <c r="N608" s="112"/>
      <c r="O608" s="112"/>
      <c r="P608" s="112"/>
      <c r="Q608" s="112"/>
      <c r="R608" s="112"/>
      <c r="S608" s="112">
        <v>78</v>
      </c>
      <c r="T608" s="112">
        <v>102</v>
      </c>
      <c r="U608" s="112"/>
      <c r="V608" s="112"/>
      <c r="W608" s="1">
        <f>SUM(GC_17[[#This Row],[Blk1]:[Blk12]])</f>
        <v>180</v>
      </c>
      <c r="X608" s="220" t="s">
        <v>122</v>
      </c>
      <c r="Y608" s="227" t="s">
        <v>168</v>
      </c>
    </row>
    <row r="609" spans="1:25" x14ac:dyDescent="0.35">
      <c r="A609" s="112">
        <v>604</v>
      </c>
      <c r="B609" s="110">
        <f t="shared" si="9"/>
        <v>45806</v>
      </c>
      <c r="C609" s="122">
        <f>YEAR(GC_17[[#This Row],[Date]])+IF(MONTH(GC_17[[#This Row],[Date]])&gt;=4,1,0)</f>
        <v>2026</v>
      </c>
      <c r="D609" s="109">
        <f>YEAR(GC_17[[#This Row],[Date]])</f>
        <v>2025</v>
      </c>
      <c r="E609" s="108" t="s">
        <v>124</v>
      </c>
      <c r="F609" s="108" t="s">
        <v>124</v>
      </c>
      <c r="G609" s="1" t="str">
        <f>TEXT(GC_17[[#This Row],[Date]],"mmm-yy")</f>
        <v>May-25</v>
      </c>
      <c r="H609" s="1">
        <f>DAY(EOMONTH(GC_17[[#This Row],[Month Year]],0))</f>
        <v>31</v>
      </c>
      <c r="I609" s="112">
        <v>1</v>
      </c>
      <c r="J609" s="112">
        <v>33</v>
      </c>
      <c r="K609" s="112"/>
      <c r="L609" s="112"/>
      <c r="M609" s="112"/>
      <c r="N609" s="112"/>
      <c r="O609" s="112"/>
      <c r="P609" s="112"/>
      <c r="Q609" s="112"/>
      <c r="R609" s="112">
        <v>200</v>
      </c>
      <c r="S609" s="112">
        <v>100</v>
      </c>
      <c r="T609" s="112">
        <v>10</v>
      </c>
      <c r="U609" s="112"/>
      <c r="V609" s="112"/>
      <c r="W609" s="1">
        <f>SUM(GC_17[[#This Row],[Blk1]:[Blk12]])</f>
        <v>310</v>
      </c>
      <c r="X609" s="220" t="s">
        <v>122</v>
      </c>
      <c r="Y609" s="227" t="s">
        <v>169</v>
      </c>
    </row>
    <row r="610" spans="1:25" x14ac:dyDescent="0.35">
      <c r="A610" s="112">
        <v>604</v>
      </c>
      <c r="B610" s="110">
        <f t="shared" si="9"/>
        <v>45807</v>
      </c>
      <c r="C610" s="122">
        <f>YEAR(GC_17[[#This Row],[Date]])+IF(MONTH(GC_17[[#This Row],[Date]])&gt;=4,1,0)</f>
        <v>2026</v>
      </c>
      <c r="D610" s="109">
        <f>YEAR(GC_17[[#This Row],[Date]])</f>
        <v>2025</v>
      </c>
      <c r="E610" s="108" t="s">
        <v>124</v>
      </c>
      <c r="F610" s="108" t="s">
        <v>124</v>
      </c>
      <c r="G610" s="1" t="str">
        <f>TEXT(GC_17[[#This Row],[Date]],"mmm-yy")</f>
        <v>May-25</v>
      </c>
      <c r="H610" s="1">
        <f>DAY(EOMONTH(GC_17[[#This Row],[Month Year]],0))</f>
        <v>31</v>
      </c>
      <c r="I610" s="112"/>
      <c r="J610" s="112"/>
      <c r="K610" s="112"/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  <c r="V610" s="112"/>
      <c r="W610" s="1">
        <f>SUM(GC_17[[#This Row],[Blk1]:[Blk12]])</f>
        <v>0</v>
      </c>
      <c r="X610" s="112"/>
      <c r="Y610" s="220" t="s">
        <v>166</v>
      </c>
    </row>
    <row r="611" spans="1:25" x14ac:dyDescent="0.35">
      <c r="A611" s="112">
        <v>605</v>
      </c>
      <c r="B611" s="110">
        <f t="shared" si="9"/>
        <v>45808</v>
      </c>
      <c r="C611" s="122">
        <f>YEAR(GC_17[[#This Row],[Date]])+IF(MONTH(GC_17[[#This Row],[Date]])&gt;=4,1,0)</f>
        <v>2026</v>
      </c>
      <c r="D611" s="109">
        <f>YEAR(GC_17[[#This Row],[Date]])</f>
        <v>2025</v>
      </c>
      <c r="E611" s="108" t="s">
        <v>124</v>
      </c>
      <c r="F611" s="108" t="s">
        <v>124</v>
      </c>
      <c r="G611" s="1" t="str">
        <f>TEXT(GC_17[[#This Row],[Date]],"mmm-yy")</f>
        <v>May-25</v>
      </c>
      <c r="H611" s="1">
        <f>DAY(EOMONTH(GC_17[[#This Row],[Month Year]],0))</f>
        <v>31</v>
      </c>
      <c r="I611" s="112">
        <v>1</v>
      </c>
      <c r="J611" s="112">
        <v>33</v>
      </c>
      <c r="K611" s="112">
        <v>10</v>
      </c>
      <c r="L611" s="112"/>
      <c r="M611" s="112"/>
      <c r="N611" s="112">
        <v>210</v>
      </c>
      <c r="O611" s="112"/>
      <c r="P611" s="112"/>
      <c r="Q611" s="112"/>
      <c r="R611" s="112"/>
      <c r="S611" s="112"/>
      <c r="T611" s="112"/>
      <c r="U611" s="112"/>
      <c r="V611" s="112"/>
      <c r="W611" s="1">
        <f>SUM(GC_17[[#This Row],[Blk1]:[Blk12]])</f>
        <v>220</v>
      </c>
      <c r="X611" s="112" t="s">
        <v>122</v>
      </c>
      <c r="Y611" s="227" t="s">
        <v>170</v>
      </c>
    </row>
    <row r="612" spans="1:25" x14ac:dyDescent="0.35">
      <c r="A612" s="112">
        <v>606</v>
      </c>
      <c r="B612" s="110">
        <f t="shared" si="9"/>
        <v>45809</v>
      </c>
      <c r="C612" s="122">
        <f>YEAR(GC_17[[#This Row],[Date]])+IF(MONTH(GC_17[[#This Row],[Date]])&gt;=4,1,0)</f>
        <v>2026</v>
      </c>
      <c r="D612" s="109">
        <f>YEAR(GC_17[[#This Row],[Date]])</f>
        <v>2025</v>
      </c>
      <c r="E612" s="108" t="s">
        <v>124</v>
      </c>
      <c r="F612" s="108" t="s">
        <v>124</v>
      </c>
      <c r="G612" s="1" t="str">
        <f>TEXT(GC_17[[#This Row],[Date]],"mmm-yy")</f>
        <v>Jun-25</v>
      </c>
      <c r="H612" s="1">
        <f>DAY(EOMONTH(GC_17[[#This Row],[Month Year]],0))</f>
        <v>30</v>
      </c>
      <c r="I612" s="112"/>
      <c r="J612" s="112"/>
      <c r="K612" s="112"/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  <c r="V612" s="112"/>
      <c r="W612" s="1">
        <f>SUM(GC_17[[#This Row],[Blk1]:[Blk12]])</f>
        <v>0</v>
      </c>
      <c r="X612" s="112"/>
      <c r="Y612" s="112" t="s">
        <v>123</v>
      </c>
    </row>
    <row r="613" spans="1:25" x14ac:dyDescent="0.35">
      <c r="A613" s="220">
        <v>607</v>
      </c>
      <c r="B613" s="110">
        <f t="shared" si="9"/>
        <v>45810</v>
      </c>
      <c r="C613" s="221">
        <f>YEAR(GC_17[[#This Row],[Date]])+IF(MONTH(GC_17[[#This Row],[Date]])&gt;=4,1,0)</f>
        <v>2026</v>
      </c>
      <c r="D613" s="222">
        <f>YEAR(GC_17[[#This Row],[Date]])</f>
        <v>2025</v>
      </c>
      <c r="E613" s="108" t="s">
        <v>124</v>
      </c>
      <c r="F613" s="108" t="s">
        <v>124</v>
      </c>
      <c r="G613" s="1" t="str">
        <f>TEXT(GC_17[[#This Row],[Date]],"mmm-yy")</f>
        <v>Jun-25</v>
      </c>
      <c r="H613" s="1">
        <f>DAY(EOMONTH(GC_17[[#This Row],[Month Year]],0))</f>
        <v>30</v>
      </c>
      <c r="I613" s="220">
        <v>1</v>
      </c>
      <c r="J613" s="220">
        <v>28</v>
      </c>
      <c r="K613" s="220">
        <v>250</v>
      </c>
      <c r="L613" s="220"/>
      <c r="M613" s="220"/>
      <c r="N613" s="220"/>
      <c r="O613" s="220"/>
      <c r="P613" s="220"/>
      <c r="Q613" s="220"/>
      <c r="R613" s="220"/>
      <c r="S613" s="220"/>
      <c r="T613" s="220"/>
      <c r="U613" s="220"/>
      <c r="V613" s="220"/>
      <c r="W613" s="1">
        <f>SUM(GC_17[[#This Row],[Blk1]:[Blk12]])</f>
        <v>250</v>
      </c>
      <c r="X613" s="220"/>
      <c r="Y613" s="220" t="s">
        <v>1419</v>
      </c>
    </row>
    <row r="614" spans="1:25" x14ac:dyDescent="0.35">
      <c r="A614" s="112">
        <v>608</v>
      </c>
      <c r="B614" s="110">
        <f t="shared" si="9"/>
        <v>45811</v>
      </c>
      <c r="C614" s="122">
        <f>YEAR(GC_17[[#This Row],[Date]])+IF(MONTH(GC_17[[#This Row],[Date]])&gt;=4,1,0)</f>
        <v>2026</v>
      </c>
      <c r="D614" s="109">
        <f>YEAR(GC_17[[#This Row],[Date]])</f>
        <v>2025</v>
      </c>
      <c r="E614" s="108" t="s">
        <v>124</v>
      </c>
      <c r="F614" s="108" t="s">
        <v>124</v>
      </c>
      <c r="G614" s="1" t="str">
        <f>TEXT(GC_17[[#This Row],[Date]],"mmm-yy")</f>
        <v>Jun-25</v>
      </c>
      <c r="H614" s="1">
        <f>DAY(EOMONTH(GC_17[[#This Row],[Month Year]],0))</f>
        <v>30</v>
      </c>
      <c r="I614" s="112">
        <v>1</v>
      </c>
      <c r="J614" s="112">
        <v>37</v>
      </c>
      <c r="K614" s="112">
        <v>80</v>
      </c>
      <c r="L614" s="112">
        <v>150</v>
      </c>
      <c r="M614" s="112">
        <v>71</v>
      </c>
      <c r="N614" s="112"/>
      <c r="O614" s="112"/>
      <c r="P614" s="112"/>
      <c r="Q614" s="112"/>
      <c r="R614" s="112"/>
      <c r="S614" s="112"/>
      <c r="T614" s="112"/>
      <c r="U614" s="112"/>
      <c r="V614" s="112"/>
      <c r="W614" s="1">
        <f>SUM(GC_17[[#This Row],[Blk1]:[Blk12]])</f>
        <v>301</v>
      </c>
      <c r="X614" s="112"/>
      <c r="Y614" s="220" t="s">
        <v>1427</v>
      </c>
    </row>
    <row r="615" spans="1:25" x14ac:dyDescent="0.35">
      <c r="A615" s="112">
        <v>609</v>
      </c>
      <c r="B615" s="110">
        <f t="shared" si="9"/>
        <v>45812</v>
      </c>
      <c r="C615" s="122">
        <f>YEAR(GC_17[[#This Row],[Date]])+IF(MONTH(GC_17[[#This Row],[Date]])&gt;=4,1,0)</f>
        <v>2026</v>
      </c>
      <c r="D615" s="109">
        <f>YEAR(GC_17[[#This Row],[Date]])</f>
        <v>2025</v>
      </c>
      <c r="E615" s="108" t="s">
        <v>124</v>
      </c>
      <c r="F615" s="108" t="s">
        <v>124</v>
      </c>
      <c r="G615" s="1" t="str">
        <f>TEXT(GC_17[[#This Row],[Date]],"mmm-yy")</f>
        <v>Jun-25</v>
      </c>
      <c r="H615" s="1">
        <f>DAY(EOMONTH(GC_17[[#This Row],[Month Year]],0))</f>
        <v>30</v>
      </c>
      <c r="I615" s="112">
        <v>1</v>
      </c>
      <c r="J615" s="112">
        <v>36</v>
      </c>
      <c r="K615" s="112"/>
      <c r="L615" s="112">
        <v>63</v>
      </c>
      <c r="M615" s="112">
        <v>192</v>
      </c>
      <c r="N615" s="112"/>
      <c r="O615" s="112"/>
      <c r="P615" s="112"/>
      <c r="Q615" s="112"/>
      <c r="R615" s="112"/>
      <c r="S615" s="112"/>
      <c r="T615" s="112"/>
      <c r="U615" s="112"/>
      <c r="V615" s="112"/>
      <c r="W615" s="1">
        <f>SUM(GC_17[[#This Row],[Blk1]:[Blk12]])</f>
        <v>255</v>
      </c>
      <c r="X615" s="112"/>
      <c r="Y615" s="220" t="s">
        <v>1424</v>
      </c>
    </row>
    <row r="616" spans="1:25" x14ac:dyDescent="0.35">
      <c r="A616" s="112">
        <v>610</v>
      </c>
      <c r="B616" s="110">
        <f t="shared" si="9"/>
        <v>45813</v>
      </c>
      <c r="C616" s="122">
        <f>YEAR(GC_17[[#This Row],[Date]])+IF(MONTH(GC_17[[#This Row],[Date]])&gt;=4,1,0)</f>
        <v>2026</v>
      </c>
      <c r="D616" s="109">
        <f>YEAR(GC_17[[#This Row],[Date]])</f>
        <v>2025</v>
      </c>
      <c r="E616" s="108" t="s">
        <v>124</v>
      </c>
      <c r="F616" s="108" t="s">
        <v>124</v>
      </c>
      <c r="G616" s="1" t="str">
        <f>TEXT(GC_17[[#This Row],[Date]],"mmm-yy")</f>
        <v>Jun-25</v>
      </c>
      <c r="H616" s="1">
        <f>DAY(EOMONTH(GC_17[[#This Row],[Month Year]],0))</f>
        <v>30</v>
      </c>
      <c r="I616" s="112">
        <v>1</v>
      </c>
      <c r="J616" s="112">
        <v>38</v>
      </c>
      <c r="K616" s="112">
        <v>215</v>
      </c>
      <c r="L616" s="112">
        <v>107</v>
      </c>
      <c r="M616" s="112"/>
      <c r="N616" s="112">
        <v>31</v>
      </c>
      <c r="O616" s="112"/>
      <c r="P616" s="112"/>
      <c r="Q616" s="112"/>
      <c r="R616" s="112"/>
      <c r="S616" s="112"/>
      <c r="T616" s="112"/>
      <c r="U616" s="112"/>
      <c r="V616" s="112"/>
      <c r="W616" s="1">
        <f>SUM(GC_17[[#This Row],[Blk1]:[Blk12]])</f>
        <v>353</v>
      </c>
      <c r="X616" s="112"/>
      <c r="Y616" s="112" t="s">
        <v>1431</v>
      </c>
    </row>
    <row r="617" spans="1:25" x14ac:dyDescent="0.35">
      <c r="A617" s="112">
        <v>611</v>
      </c>
      <c r="B617" s="110">
        <f t="shared" si="9"/>
        <v>45814</v>
      </c>
      <c r="C617" s="122">
        <f>YEAR(GC_17[[#This Row],[Date]])+IF(MONTH(GC_17[[#This Row],[Date]])&gt;=4,1,0)</f>
        <v>2026</v>
      </c>
      <c r="D617" s="109">
        <f>YEAR(GC_17[[#This Row],[Date]])</f>
        <v>2025</v>
      </c>
      <c r="E617" s="108" t="s">
        <v>124</v>
      </c>
      <c r="F617" s="108" t="s">
        <v>124</v>
      </c>
      <c r="G617" s="1" t="str">
        <f>TEXT(GC_17[[#This Row],[Date]],"mmm-yy")</f>
        <v>Jun-25</v>
      </c>
      <c r="H617" s="1">
        <f>DAY(EOMONTH(GC_17[[#This Row],[Month Year]],0))</f>
        <v>30</v>
      </c>
      <c r="I617" s="112">
        <v>1</v>
      </c>
      <c r="J617" s="112">
        <v>11</v>
      </c>
      <c r="K617" s="112">
        <v>28</v>
      </c>
      <c r="L617" s="112"/>
      <c r="M617" s="112"/>
      <c r="N617" s="112">
        <v>22</v>
      </c>
      <c r="O617" s="112"/>
      <c r="P617" s="112"/>
      <c r="Q617" s="112"/>
      <c r="R617" s="112"/>
      <c r="S617" s="112"/>
      <c r="T617" s="112"/>
      <c r="U617" s="112"/>
      <c r="V617" s="112"/>
      <c r="W617" s="1">
        <f>SUM(GC_17[[#This Row],[Blk1]:[Blk12]])</f>
        <v>50</v>
      </c>
      <c r="X617" s="112"/>
      <c r="Y617" s="112" t="s">
        <v>1435</v>
      </c>
    </row>
    <row r="618" spans="1:25" x14ac:dyDescent="0.35">
      <c r="A618" s="220">
        <v>612</v>
      </c>
      <c r="B618" s="110">
        <f t="shared" si="9"/>
        <v>45815</v>
      </c>
      <c r="C618" s="122">
        <f>YEAR(GC_17[[#This Row],[Date]])+IF(MONTH(GC_17[[#This Row],[Date]])&gt;=4,1,0)</f>
        <v>2026</v>
      </c>
      <c r="D618" s="109">
        <f>YEAR(GC_17[[#This Row],[Date]])</f>
        <v>2025</v>
      </c>
      <c r="E618" s="108" t="s">
        <v>124</v>
      </c>
      <c r="F618" s="108" t="s">
        <v>124</v>
      </c>
      <c r="G618" s="1" t="str">
        <f>TEXT(GC_17[[#This Row],[Date]],"mmm-yy")</f>
        <v>Jun-25</v>
      </c>
      <c r="H618" s="1">
        <f>DAY(EOMONTH(GC_17[[#This Row],[Month Year]],0))</f>
        <v>30</v>
      </c>
      <c r="I618" s="220">
        <v>1</v>
      </c>
      <c r="J618" s="220">
        <v>38</v>
      </c>
      <c r="K618" s="112">
        <v>67</v>
      </c>
      <c r="L618" s="220"/>
      <c r="M618" s="220"/>
      <c r="N618" s="220"/>
      <c r="O618" s="220">
        <v>163</v>
      </c>
      <c r="P618" s="220"/>
      <c r="Q618" s="220"/>
      <c r="R618" s="220"/>
      <c r="S618" s="220"/>
      <c r="T618" s="220"/>
      <c r="U618" s="220"/>
      <c r="V618" s="220"/>
      <c r="W618" s="1">
        <f>SUM(GC_17[[#This Row],[Blk1]:[Blk12]])</f>
        <v>230</v>
      </c>
      <c r="X618" s="220"/>
      <c r="Y618" s="112" t="s">
        <v>1435</v>
      </c>
    </row>
    <row r="619" spans="1:25" x14ac:dyDescent="0.35">
      <c r="A619" s="112">
        <v>613</v>
      </c>
      <c r="B619" s="110">
        <f t="shared" si="9"/>
        <v>45816</v>
      </c>
      <c r="C619" s="122">
        <f>YEAR(GC_17[[#This Row],[Date]])+IF(MONTH(GC_17[[#This Row],[Date]])&gt;=4,1,0)</f>
        <v>2026</v>
      </c>
      <c r="D619" s="109">
        <f>YEAR(GC_17[[#This Row],[Date]])</f>
        <v>2025</v>
      </c>
      <c r="E619" s="108" t="s">
        <v>124</v>
      </c>
      <c r="F619" s="108" t="s">
        <v>124</v>
      </c>
      <c r="G619" s="1" t="str">
        <f>TEXT(GC_17[[#This Row],[Date]],"mmm-yy")</f>
        <v>Jun-25</v>
      </c>
      <c r="H619" s="1">
        <f>DAY(EOMONTH(GC_17[[#This Row],[Month Year]],0))</f>
        <v>30</v>
      </c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  <c r="V619" s="112"/>
      <c r="W619" s="1">
        <f>SUM(GC_17[[#This Row],[Blk1]:[Blk12]])</f>
        <v>0</v>
      </c>
      <c r="X619" s="112"/>
      <c r="Y619" s="112" t="s">
        <v>123</v>
      </c>
    </row>
    <row r="620" spans="1:25" x14ac:dyDescent="0.35">
      <c r="A620" s="112">
        <v>614</v>
      </c>
      <c r="B620" s="110">
        <f t="shared" si="9"/>
        <v>45817</v>
      </c>
      <c r="C620" s="122">
        <f>YEAR(GC_17[[#This Row],[Date]])+IF(MONTH(GC_17[[#This Row],[Date]])&gt;=4,1,0)</f>
        <v>2026</v>
      </c>
      <c r="D620" s="109">
        <f>YEAR(GC_17[[#This Row],[Date]])</f>
        <v>2025</v>
      </c>
      <c r="E620" s="108" t="s">
        <v>124</v>
      </c>
      <c r="F620" s="108" t="s">
        <v>124</v>
      </c>
      <c r="G620" s="1" t="str">
        <f>TEXT(GC_17[[#This Row],[Date]],"mmm-yy")</f>
        <v>Jun-25</v>
      </c>
      <c r="H620" s="1">
        <f>DAY(EOMONTH(GC_17[[#This Row],[Month Year]],0))</f>
        <v>30</v>
      </c>
      <c r="I620" s="112">
        <v>1</v>
      </c>
      <c r="J620" s="112">
        <v>2</v>
      </c>
      <c r="K620" s="112"/>
      <c r="L620" s="112"/>
      <c r="M620" s="112"/>
      <c r="N620" s="112"/>
      <c r="O620" s="112">
        <v>14</v>
      </c>
      <c r="P620" s="112"/>
      <c r="Q620" s="112"/>
      <c r="R620" s="112"/>
      <c r="S620" s="112"/>
      <c r="T620" s="112"/>
      <c r="U620" s="112"/>
      <c r="V620" s="112"/>
      <c r="W620" s="1">
        <f>SUM(GC_17[[#This Row],[Blk1]:[Blk12]])</f>
        <v>14</v>
      </c>
      <c r="X620" s="112"/>
      <c r="Y620" s="112" t="s">
        <v>1444</v>
      </c>
    </row>
    <row r="621" spans="1:25" x14ac:dyDescent="0.35">
      <c r="A621" s="112">
        <v>615</v>
      </c>
      <c r="B621" s="110">
        <f t="shared" si="9"/>
        <v>45818</v>
      </c>
      <c r="C621" s="122">
        <f>YEAR(GC_17[[#This Row],[Date]])+IF(MONTH(GC_17[[#This Row],[Date]])&gt;=4,1,0)</f>
        <v>2026</v>
      </c>
      <c r="D621" s="109">
        <f>YEAR(GC_17[[#This Row],[Date]])</f>
        <v>2025</v>
      </c>
      <c r="E621" s="108" t="s">
        <v>124</v>
      </c>
      <c r="F621" s="108" t="s">
        <v>124</v>
      </c>
      <c r="G621" s="1" t="str">
        <f>TEXT(GC_17[[#This Row],[Date]],"mmm-yy")</f>
        <v>Jun-25</v>
      </c>
      <c r="H621" s="1">
        <f>DAY(EOMONTH(GC_17[[#This Row],[Month Year]],0))</f>
        <v>30</v>
      </c>
      <c r="I621" s="112">
        <v>1</v>
      </c>
      <c r="J621" s="112">
        <v>10</v>
      </c>
      <c r="K621" s="112"/>
      <c r="L621" s="112"/>
      <c r="M621" s="112"/>
      <c r="N621" s="112"/>
      <c r="O621" s="112">
        <v>38</v>
      </c>
      <c r="P621" s="112">
        <v>23</v>
      </c>
      <c r="Q621" s="112"/>
      <c r="R621" s="112"/>
      <c r="S621" s="112"/>
      <c r="T621" s="112"/>
      <c r="U621" s="112"/>
      <c r="V621" s="112"/>
      <c r="W621" s="1">
        <f>SUM(GC_17[[#This Row],[Blk1]:[Blk12]])</f>
        <v>61</v>
      </c>
      <c r="X621" s="112"/>
      <c r="Y621" s="112" t="s">
        <v>1461</v>
      </c>
    </row>
    <row r="622" spans="1:25" x14ac:dyDescent="0.35">
      <c r="A622" s="112">
        <v>616</v>
      </c>
      <c r="B622" s="110">
        <f t="shared" si="9"/>
        <v>45819</v>
      </c>
      <c r="C622" s="122">
        <f>YEAR(GC_17[[#This Row],[Date]])+IF(MONTH(GC_17[[#This Row],[Date]])&gt;=4,1,0)</f>
        <v>2026</v>
      </c>
      <c r="D622" s="109">
        <f>YEAR(GC_17[[#This Row],[Date]])</f>
        <v>2025</v>
      </c>
      <c r="E622" s="108" t="s">
        <v>124</v>
      </c>
      <c r="F622" s="108" t="s">
        <v>124</v>
      </c>
      <c r="G622" s="1" t="str">
        <f>TEXT(GC_17[[#This Row],[Date]],"mmm-yy")</f>
        <v>Jun-25</v>
      </c>
      <c r="H622" s="1">
        <f>DAY(EOMONTH(GC_17[[#This Row],[Month Year]],0))</f>
        <v>30</v>
      </c>
      <c r="I622" s="112">
        <v>1</v>
      </c>
      <c r="J622" s="112">
        <v>14</v>
      </c>
      <c r="K622" s="112"/>
      <c r="L622" s="112"/>
      <c r="M622" s="112"/>
      <c r="N622" s="112"/>
      <c r="O622" s="112">
        <v>54</v>
      </c>
      <c r="P622" s="112">
        <v>48</v>
      </c>
      <c r="Q622" s="112"/>
      <c r="R622" s="112"/>
      <c r="S622" s="112"/>
      <c r="T622" s="112"/>
      <c r="U622" s="112"/>
      <c r="V622" s="112"/>
      <c r="W622" s="1">
        <f>SUM(GC_17[[#This Row],[Blk1]:[Blk12]])</f>
        <v>102</v>
      </c>
      <c r="X622" s="112"/>
      <c r="Y622" s="112" t="s">
        <v>1462</v>
      </c>
    </row>
    <row r="623" spans="1:25" x14ac:dyDescent="0.35">
      <c r="A623" s="112">
        <v>617</v>
      </c>
      <c r="B623" s="110">
        <f t="shared" si="9"/>
        <v>45820</v>
      </c>
      <c r="C623" s="122">
        <f>YEAR(GC_17[[#This Row],[Date]])+IF(MONTH(GC_17[[#This Row],[Date]])&gt;=4,1,0)</f>
        <v>2026</v>
      </c>
      <c r="D623" s="109">
        <f>YEAR(GC_17[[#This Row],[Date]])</f>
        <v>2025</v>
      </c>
      <c r="E623" s="108" t="s">
        <v>124</v>
      </c>
      <c r="F623" s="108" t="s">
        <v>124</v>
      </c>
      <c r="G623" s="1" t="str">
        <f>TEXT(GC_17[[#This Row],[Date]],"mmm-yy")</f>
        <v>Jun-25</v>
      </c>
      <c r="H623" s="1">
        <f>DAY(EOMONTH(GC_17[[#This Row],[Month Year]],0))</f>
        <v>30</v>
      </c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  <c r="V623" s="112"/>
      <c r="W623" s="1">
        <f>SUM(GC_17[[#This Row],[Blk1]:[Blk12]])</f>
        <v>0</v>
      </c>
      <c r="X623" s="112"/>
      <c r="Y623" s="112" t="s">
        <v>1473</v>
      </c>
    </row>
    <row r="624" spans="1:25" x14ac:dyDescent="0.35">
      <c r="A624" s="220"/>
      <c r="B624" s="237"/>
      <c r="C624" s="221"/>
      <c r="D624" s="222"/>
      <c r="E624" s="238"/>
      <c r="F624" s="220"/>
      <c r="I624" s="220"/>
      <c r="J624" s="220"/>
      <c r="K624" s="220"/>
      <c r="L624" s="220"/>
      <c r="M624" s="220"/>
      <c r="N624" s="220"/>
      <c r="O624" s="220"/>
      <c r="P624" s="220"/>
      <c r="Q624" s="220"/>
      <c r="R624" s="220"/>
      <c r="S624" s="220"/>
      <c r="T624" s="220"/>
      <c r="U624" s="220"/>
      <c r="V624" s="220"/>
      <c r="W624" s="1"/>
      <c r="X624" s="220"/>
      <c r="Y624" s="220"/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52"/>
  <sheetViews>
    <sheetView topLeftCell="A2" workbookViewId="0">
      <pane xSplit="2" ySplit="1" topLeftCell="Z69" activePane="bottomRight" state="frozen"/>
      <selection pane="topRight" activeCell="C2" sqref="C2"/>
      <selection pane="bottomLeft" activeCell="A3" sqref="A3"/>
      <selection pane="bottomRight" activeCell="AC86" sqref="AC86"/>
    </sheetView>
  </sheetViews>
  <sheetFormatPr defaultRowHeight="14.5" x14ac:dyDescent="0.35"/>
  <cols>
    <col min="1" max="1" width="13.453125" customWidth="1"/>
    <col min="2" max="2" width="11.453125" customWidth="1"/>
    <col min="3" max="6" width="13.453125" customWidth="1"/>
    <col min="7" max="7" width="10.81640625" style="1" customWidth="1"/>
    <col min="8" max="8" width="8.81640625" style="1"/>
    <col min="10" max="11" width="13.453125" customWidth="1"/>
    <col min="12" max="13" width="11.54296875" bestFit="1" customWidth="1"/>
    <col min="14" max="23" width="13.453125" customWidth="1"/>
    <col min="24" max="24" width="11.1796875" style="1" customWidth="1"/>
    <col min="25" max="29" width="13.453125" customWidth="1"/>
    <col min="30" max="30" width="45.81640625" customWidth="1"/>
    <col min="31" max="31" width="48.453125" customWidth="1"/>
  </cols>
  <sheetData>
    <row r="1" spans="1:31" hidden="1" x14ac:dyDescent="0.35">
      <c r="W1" s="1"/>
      <c r="X1"/>
    </row>
    <row r="2" spans="1:31" s="13" customFormat="1" x14ac:dyDescent="0.35">
      <c r="A2" s="137" t="s">
        <v>7</v>
      </c>
      <c r="B2" s="138" t="s">
        <v>56</v>
      </c>
      <c r="C2" s="137" t="s">
        <v>100</v>
      </c>
      <c r="D2" s="137" t="s">
        <v>101</v>
      </c>
      <c r="E2" s="137" t="s">
        <v>102</v>
      </c>
      <c r="F2" s="137" t="s">
        <v>103</v>
      </c>
      <c r="G2" s="137" t="s">
        <v>59</v>
      </c>
      <c r="H2" s="137" t="s">
        <v>37</v>
      </c>
      <c r="I2" s="137" t="s">
        <v>104</v>
      </c>
      <c r="J2" s="137" t="s">
        <v>105</v>
      </c>
      <c r="K2" s="137" t="s">
        <v>106</v>
      </c>
      <c r="L2" s="137" t="s">
        <v>107</v>
      </c>
      <c r="M2" s="137" t="s">
        <v>108</v>
      </c>
      <c r="N2" s="137" t="s">
        <v>109</v>
      </c>
      <c r="O2" s="137" t="s">
        <v>110</v>
      </c>
      <c r="P2" s="137" t="s">
        <v>111</v>
      </c>
      <c r="Q2" s="137" t="s">
        <v>112</v>
      </c>
      <c r="R2" s="137" t="s">
        <v>113</v>
      </c>
      <c r="S2" s="137" t="s">
        <v>114</v>
      </c>
      <c r="T2" s="137" t="s">
        <v>115</v>
      </c>
      <c r="U2" s="137" t="s">
        <v>116</v>
      </c>
      <c r="V2" s="137" t="s">
        <v>117</v>
      </c>
      <c r="W2" s="137" t="s">
        <v>171</v>
      </c>
      <c r="X2" s="137" t="s">
        <v>172</v>
      </c>
      <c r="Y2" s="137" t="s">
        <v>173</v>
      </c>
      <c r="Z2" s="137" t="s">
        <v>174</v>
      </c>
      <c r="AA2" s="137" t="s">
        <v>175</v>
      </c>
      <c r="AB2" s="137" t="s">
        <v>176</v>
      </c>
      <c r="AC2" s="137" t="s">
        <v>177</v>
      </c>
      <c r="AD2" s="137" t="s">
        <v>120</v>
      </c>
      <c r="AE2" s="139" t="s">
        <v>178</v>
      </c>
    </row>
    <row r="3" spans="1:31" x14ac:dyDescent="0.35">
      <c r="A3" s="112">
        <v>1</v>
      </c>
      <c r="B3" s="128">
        <v>45745</v>
      </c>
      <c r="C3" s="122">
        <f>YEAR(MC_16[[#This Row],[Date]])+IF(MONTH(MC_16[[#This Row],[Date]])&gt;=4,1,0)</f>
        <v>2025</v>
      </c>
      <c r="D3" s="109">
        <f>YEAR(MC_16[[#This Row],[Date]])</f>
        <v>2025</v>
      </c>
      <c r="E3" s="127" t="s">
        <v>124</v>
      </c>
      <c r="F3" s="112" t="s">
        <v>124</v>
      </c>
      <c r="G3" s="1" t="str">
        <f>TEXT(MC_16[[#This Row],[Date]],"mmm-yy")</f>
        <v>Mar-25</v>
      </c>
      <c r="H3" s="1">
        <f>DAY(EOMONTH(MC_16[[#This Row],[Month Year]],0))</f>
        <v>31</v>
      </c>
      <c r="I3" s="112">
        <v>6</v>
      </c>
      <c r="J3" s="112">
        <v>20</v>
      </c>
      <c r="K3" s="112"/>
      <c r="L3" s="112"/>
      <c r="M3" s="112"/>
      <c r="N3" s="112">
        <v>5784</v>
      </c>
      <c r="O3" s="112"/>
      <c r="P3" s="112">
        <v>7280</v>
      </c>
      <c r="Q3" s="112"/>
      <c r="R3" s="112"/>
      <c r="S3" s="112"/>
      <c r="T3" s="112"/>
      <c r="U3" s="112"/>
      <c r="V3" s="112"/>
      <c r="W3" s="1">
        <f>IFERROR(SUM(MC_16[[#This Row],[Blk1]:[Blk12]]),"")</f>
        <v>13064</v>
      </c>
      <c r="X3" s="113">
        <v>0.22916666666666666</v>
      </c>
      <c r="Y3" s="113">
        <v>0.3611111111111111</v>
      </c>
      <c r="Z3" s="113">
        <v>0.65625</v>
      </c>
      <c r="AA3" s="113">
        <v>0.84375</v>
      </c>
      <c r="AB3" s="112" t="s">
        <v>179</v>
      </c>
      <c r="AC3" s="112"/>
      <c r="AD3" s="112"/>
      <c r="AE3" s="112"/>
    </row>
    <row r="4" spans="1:31" x14ac:dyDescent="0.35">
      <c r="A4" s="112">
        <f t="shared" ref="A4:B4" si="0">A3+1</f>
        <v>2</v>
      </c>
      <c r="B4" s="128">
        <f t="shared" si="0"/>
        <v>45746</v>
      </c>
      <c r="C4" s="122">
        <f>YEAR(MC_16[[#This Row],[Date]])+IF(MONTH(MC_16[[#This Row],[Date]])&gt;=4,1,0)</f>
        <v>2025</v>
      </c>
      <c r="D4" s="109">
        <f>YEAR(MC_16[[#This Row],[Date]])</f>
        <v>2025</v>
      </c>
      <c r="E4" s="127" t="s">
        <v>124</v>
      </c>
      <c r="F4" s="112" t="s">
        <v>124</v>
      </c>
      <c r="G4" s="1" t="str">
        <f>TEXT(MC_16[[#This Row],[Date]],"mmm-yy")</f>
        <v>Mar-25</v>
      </c>
      <c r="H4" s="1">
        <f>DAY(EOMONTH(MC_16[[#This Row],[Month Year]],0))</f>
        <v>31</v>
      </c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">
        <f>IFERROR(SUM(MC_16[[#This Row],[Blk1]:[Blk12]]),"")</f>
        <v>0</v>
      </c>
      <c r="X4" s="112"/>
      <c r="Y4" s="112"/>
      <c r="Z4" s="112"/>
      <c r="AA4" s="112"/>
      <c r="AB4" s="112"/>
      <c r="AC4" s="112"/>
      <c r="AD4" s="112" t="s">
        <v>180</v>
      </c>
      <c r="AE4" s="112"/>
    </row>
    <row r="5" spans="1:31" x14ac:dyDescent="0.35">
      <c r="A5" s="112">
        <f t="shared" ref="A5:B20" si="1">A4+1</f>
        <v>3</v>
      </c>
      <c r="B5" s="128">
        <f t="shared" si="1"/>
        <v>45747</v>
      </c>
      <c r="C5" s="122">
        <f>YEAR(MC_16[[#This Row],[Date]])+IF(MONTH(MC_16[[#This Row],[Date]])&gt;=4,1,0)</f>
        <v>2025</v>
      </c>
      <c r="D5" s="109">
        <f>YEAR(MC_16[[#This Row],[Date]])</f>
        <v>2025</v>
      </c>
      <c r="E5" s="127" t="s">
        <v>124</v>
      </c>
      <c r="F5" s="112" t="s">
        <v>124</v>
      </c>
      <c r="G5" s="1" t="str">
        <f>TEXT(MC_16[[#This Row],[Date]],"mmm-yy")</f>
        <v>Mar-25</v>
      </c>
      <c r="H5" s="1">
        <f>DAY(EOMONTH(MC_16[[#This Row],[Month Year]],0))</f>
        <v>31</v>
      </c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">
        <f>IFERROR(SUM(MC_16[[#This Row],[Blk1]:[Blk12]]),"")</f>
        <v>0</v>
      </c>
      <c r="X5" s="112"/>
      <c r="Y5" s="112"/>
      <c r="Z5" s="112"/>
      <c r="AA5" s="112"/>
      <c r="AB5" s="112"/>
      <c r="AC5" s="112"/>
      <c r="AD5" s="112" t="s">
        <v>180</v>
      </c>
      <c r="AE5" s="112"/>
    </row>
    <row r="6" spans="1:31" x14ac:dyDescent="0.35">
      <c r="A6" s="112">
        <f t="shared" si="1"/>
        <v>4</v>
      </c>
      <c r="B6" s="128">
        <f t="shared" si="1"/>
        <v>45748</v>
      </c>
      <c r="C6" s="122">
        <f>YEAR(MC_16[[#This Row],[Date]])+IF(MONTH(MC_16[[#This Row],[Date]])&gt;=4,1,0)</f>
        <v>2026</v>
      </c>
      <c r="D6" s="109">
        <f>YEAR(MC_16[[#This Row],[Date]])</f>
        <v>2025</v>
      </c>
      <c r="E6" s="127" t="s">
        <v>124</v>
      </c>
      <c r="F6" s="112" t="s">
        <v>124</v>
      </c>
      <c r="G6" s="1" t="str">
        <f>TEXT(MC_16[[#This Row],[Date]],"mmm-yy")</f>
        <v>Apr-25</v>
      </c>
      <c r="H6" s="1">
        <f>DAY(EOMONTH(MC_16[[#This Row],[Month Year]],0))</f>
        <v>30</v>
      </c>
      <c r="I6" s="112">
        <v>1</v>
      </c>
      <c r="J6" s="112">
        <v>12</v>
      </c>
      <c r="K6" s="112"/>
      <c r="L6" s="112"/>
      <c r="M6" s="112"/>
      <c r="N6" s="112">
        <f>65*56</f>
        <v>3640</v>
      </c>
      <c r="O6" s="112">
        <f>65*56</f>
        <v>3640</v>
      </c>
      <c r="P6" s="112"/>
      <c r="Q6" s="112"/>
      <c r="R6" s="112"/>
      <c r="S6" s="112"/>
      <c r="T6" s="112"/>
      <c r="U6" s="112"/>
      <c r="V6" s="112"/>
      <c r="W6" s="1">
        <f>IFERROR(SUM(MC_16[[#This Row],[Blk1]:[Blk12]]),"")</f>
        <v>7280</v>
      </c>
      <c r="X6" s="112"/>
      <c r="Y6" s="112"/>
      <c r="Z6" s="113">
        <v>0.65625</v>
      </c>
      <c r="AA6" s="113">
        <v>0.84375</v>
      </c>
      <c r="AB6" s="112" t="s">
        <v>179</v>
      </c>
      <c r="AC6" s="112"/>
      <c r="AD6" s="112"/>
      <c r="AE6" s="112"/>
    </row>
    <row r="7" spans="1:31" x14ac:dyDescent="0.35">
      <c r="A7" s="112">
        <f t="shared" si="1"/>
        <v>5</v>
      </c>
      <c r="B7" s="128">
        <f t="shared" si="1"/>
        <v>45749</v>
      </c>
      <c r="C7" s="122">
        <f>YEAR(MC_16[[#This Row],[Date]])+IF(MONTH(MC_16[[#This Row],[Date]])&gt;=4,1,0)</f>
        <v>2026</v>
      </c>
      <c r="D7" s="109">
        <f>YEAR(MC_16[[#This Row],[Date]])</f>
        <v>2025</v>
      </c>
      <c r="E7" s="127" t="s">
        <v>124</v>
      </c>
      <c r="F7" s="112" t="s">
        <v>124</v>
      </c>
      <c r="G7" s="1" t="str">
        <f>TEXT(MC_16[[#This Row],[Date]],"mmm-yy")</f>
        <v>Apr-25</v>
      </c>
      <c r="H7" s="1">
        <f>DAY(EOMONTH(MC_16[[#This Row],[Month Year]],0))</f>
        <v>30</v>
      </c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">
        <f>IFERROR(SUM(MC_16[[#This Row],[Blk1]:[Blk12]]),"")</f>
        <v>0</v>
      </c>
      <c r="X7" s="112"/>
      <c r="Y7" s="112"/>
      <c r="Z7" s="112"/>
      <c r="AA7" s="112"/>
      <c r="AB7" s="112"/>
      <c r="AC7" s="112"/>
      <c r="AD7" s="112" t="s">
        <v>181</v>
      </c>
      <c r="AE7" s="112"/>
    </row>
    <row r="8" spans="1:31" x14ac:dyDescent="0.35">
      <c r="A8" s="112">
        <f t="shared" si="1"/>
        <v>6</v>
      </c>
      <c r="B8" s="128">
        <f t="shared" si="1"/>
        <v>45750</v>
      </c>
      <c r="C8" s="122">
        <f>YEAR(MC_16[[#This Row],[Date]])+IF(MONTH(MC_16[[#This Row],[Date]])&gt;=4,1,0)</f>
        <v>2026</v>
      </c>
      <c r="D8" s="109">
        <f>YEAR(MC_16[[#This Row],[Date]])</f>
        <v>2025</v>
      </c>
      <c r="E8" s="127" t="s">
        <v>124</v>
      </c>
      <c r="F8" s="112" t="s">
        <v>124</v>
      </c>
      <c r="G8" s="1" t="str">
        <f>TEXT(MC_16[[#This Row],[Date]],"mmm-yy")</f>
        <v>Apr-25</v>
      </c>
      <c r="H8" s="1">
        <f>DAY(EOMONTH(MC_16[[#This Row],[Month Year]],0))</f>
        <v>30</v>
      </c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">
        <f>IFERROR(SUM(MC_16[[#This Row],[Blk1]:[Blk12]]),"")</f>
        <v>0</v>
      </c>
      <c r="X8" s="112"/>
      <c r="Y8" s="112"/>
      <c r="Z8" s="112"/>
      <c r="AA8" s="112"/>
      <c r="AB8" s="112"/>
      <c r="AC8" s="112"/>
      <c r="AD8" s="112" t="s">
        <v>182</v>
      </c>
      <c r="AE8" s="112"/>
    </row>
    <row r="9" spans="1:31" x14ac:dyDescent="0.35">
      <c r="A9" s="112">
        <f t="shared" si="1"/>
        <v>7</v>
      </c>
      <c r="B9" s="128">
        <f t="shared" si="1"/>
        <v>45751</v>
      </c>
      <c r="C9" s="122">
        <f>YEAR(MC_16[[#This Row],[Date]])+IF(MONTH(MC_16[[#This Row],[Date]])&gt;=4,1,0)</f>
        <v>2026</v>
      </c>
      <c r="D9" s="109">
        <f>YEAR(MC_16[[#This Row],[Date]])</f>
        <v>2025</v>
      </c>
      <c r="E9" s="127" t="s">
        <v>124</v>
      </c>
      <c r="F9" s="112" t="s">
        <v>124</v>
      </c>
      <c r="G9" s="1" t="str">
        <f>TEXT(MC_16[[#This Row],[Date]],"mmm-yy")</f>
        <v>Apr-25</v>
      </c>
      <c r="H9" s="1">
        <f>DAY(EOMONTH(MC_16[[#This Row],[Month Year]],0))</f>
        <v>30</v>
      </c>
      <c r="I9" s="112">
        <v>1</v>
      </c>
      <c r="J9" s="112">
        <v>11</v>
      </c>
      <c r="K9" s="112"/>
      <c r="L9" s="112"/>
      <c r="M9" s="112"/>
      <c r="N9" s="112"/>
      <c r="O9" s="112"/>
      <c r="P9" s="112"/>
      <c r="Q9" s="112"/>
      <c r="R9" s="112">
        <f>56*56</f>
        <v>3136</v>
      </c>
      <c r="S9" s="112"/>
      <c r="T9" s="112"/>
      <c r="U9" s="112">
        <f>61*56</f>
        <v>3416</v>
      </c>
      <c r="V9" s="112"/>
      <c r="W9" s="1">
        <f>IFERROR(SUM(MC_16[[#This Row],[Blk1]:[Blk12]]),"")</f>
        <v>6552</v>
      </c>
      <c r="X9" s="112"/>
      <c r="Y9" s="112"/>
      <c r="Z9" s="113">
        <v>0.65625</v>
      </c>
      <c r="AA9" s="113">
        <v>0.84375</v>
      </c>
      <c r="AB9" s="112" t="s">
        <v>179</v>
      </c>
      <c r="AC9" s="112"/>
      <c r="AD9" s="112"/>
      <c r="AE9" s="112"/>
    </row>
    <row r="10" spans="1:31" x14ac:dyDescent="0.35">
      <c r="A10" s="112">
        <f t="shared" si="1"/>
        <v>8</v>
      </c>
      <c r="B10" s="128">
        <f t="shared" si="1"/>
        <v>45752</v>
      </c>
      <c r="C10" s="122">
        <f>YEAR(MC_16[[#This Row],[Date]])+IF(MONTH(MC_16[[#This Row],[Date]])&gt;=4,1,0)</f>
        <v>2026</v>
      </c>
      <c r="D10" s="109">
        <f>YEAR(MC_16[[#This Row],[Date]])</f>
        <v>2025</v>
      </c>
      <c r="E10" s="127" t="s">
        <v>124</v>
      </c>
      <c r="F10" s="112" t="s">
        <v>124</v>
      </c>
      <c r="G10" s="1" t="str">
        <f>TEXT(MC_16[[#This Row],[Date]],"mmm-yy")</f>
        <v>Apr-25</v>
      </c>
      <c r="H10" s="1">
        <f>DAY(EOMONTH(MC_16[[#This Row],[Month Year]],0))</f>
        <v>30</v>
      </c>
      <c r="I10" s="112">
        <v>1</v>
      </c>
      <c r="J10" s="112">
        <v>19</v>
      </c>
      <c r="K10" s="112"/>
      <c r="L10" s="112"/>
      <c r="M10" s="112">
        <v>4368</v>
      </c>
      <c r="N10" s="112"/>
      <c r="O10" s="112"/>
      <c r="P10" s="112"/>
      <c r="Q10" s="112"/>
      <c r="R10" s="112">
        <v>3640</v>
      </c>
      <c r="S10" s="112"/>
      <c r="T10" s="112"/>
      <c r="U10" s="112"/>
      <c r="V10" s="112"/>
      <c r="W10" s="1">
        <f>IFERROR(SUM(MC_16[[#This Row],[Blk1]:[Blk12]]),"")</f>
        <v>8008</v>
      </c>
      <c r="X10" s="113">
        <v>0.22916666666666666</v>
      </c>
      <c r="Y10" s="113">
        <v>0.3611111111111111</v>
      </c>
      <c r="Z10" s="113">
        <v>0.65625</v>
      </c>
      <c r="AA10" s="113">
        <v>0.84375</v>
      </c>
      <c r="AB10" s="112" t="s">
        <v>179</v>
      </c>
      <c r="AC10" s="112"/>
      <c r="AD10" s="112"/>
      <c r="AE10" s="112"/>
    </row>
    <row r="11" spans="1:31" x14ac:dyDescent="0.35">
      <c r="A11" s="112">
        <f t="shared" si="1"/>
        <v>9</v>
      </c>
      <c r="B11" s="128">
        <f t="shared" si="1"/>
        <v>45753</v>
      </c>
      <c r="C11" s="122">
        <f>YEAR(MC_16[[#This Row],[Date]])+IF(MONTH(MC_16[[#This Row],[Date]])&gt;=4,1,0)</f>
        <v>2026</v>
      </c>
      <c r="D11" s="109">
        <f>YEAR(MC_16[[#This Row],[Date]])</f>
        <v>2025</v>
      </c>
      <c r="E11" s="127" t="s">
        <v>124</v>
      </c>
      <c r="F11" s="112" t="s">
        <v>124</v>
      </c>
      <c r="G11" s="1" t="str">
        <f>TEXT(MC_16[[#This Row],[Date]],"mmm-yy")</f>
        <v>Apr-25</v>
      </c>
      <c r="H11" s="1">
        <f>DAY(EOMONTH(MC_16[[#This Row],[Month Year]],0))</f>
        <v>30</v>
      </c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">
        <f>IFERROR(SUM(MC_16[[#This Row],[Blk1]:[Blk12]]),"")</f>
        <v>0</v>
      </c>
      <c r="X11" s="112"/>
      <c r="Y11" s="112"/>
      <c r="Z11" s="112"/>
      <c r="AA11" s="112"/>
      <c r="AB11" s="112"/>
      <c r="AC11" s="112"/>
      <c r="AD11" s="112" t="s">
        <v>182</v>
      </c>
      <c r="AE11" s="112"/>
    </row>
    <row r="12" spans="1:31" x14ac:dyDescent="0.35">
      <c r="A12" s="112">
        <f t="shared" si="1"/>
        <v>10</v>
      </c>
      <c r="B12" s="128">
        <f t="shared" si="1"/>
        <v>45754</v>
      </c>
      <c r="C12" s="122">
        <f>YEAR(MC_16[[#This Row],[Date]])+IF(MONTH(MC_16[[#This Row],[Date]])&gt;=4,1,0)</f>
        <v>2026</v>
      </c>
      <c r="D12" s="109">
        <f>YEAR(MC_16[[#This Row],[Date]])</f>
        <v>2025</v>
      </c>
      <c r="E12" s="127" t="s">
        <v>124</v>
      </c>
      <c r="F12" s="112" t="s">
        <v>124</v>
      </c>
      <c r="G12" s="1" t="str">
        <f>TEXT(MC_16[[#This Row],[Date]],"mmm-yy")</f>
        <v>Apr-25</v>
      </c>
      <c r="H12" s="1">
        <f>DAY(EOMONTH(MC_16[[#This Row],[Month Year]],0))</f>
        <v>30</v>
      </c>
      <c r="I12" s="112">
        <v>1</v>
      </c>
      <c r="J12" s="112">
        <v>14</v>
      </c>
      <c r="K12" s="112"/>
      <c r="L12" s="112"/>
      <c r="M12" s="112">
        <v>4368</v>
      </c>
      <c r="N12" s="112"/>
      <c r="O12" s="112">
        <v>4368</v>
      </c>
      <c r="P12" s="112"/>
      <c r="Q12" s="112"/>
      <c r="R12" s="112"/>
      <c r="S12" s="112"/>
      <c r="T12" s="112"/>
      <c r="U12" s="112"/>
      <c r="V12" s="112"/>
      <c r="W12" s="1">
        <f>IFERROR(SUM(MC_16[[#This Row],[Blk1]:[Blk12]]),"")</f>
        <v>8736</v>
      </c>
      <c r="X12" s="113"/>
      <c r="Y12" s="113"/>
      <c r="Z12" s="113">
        <v>0.65625</v>
      </c>
      <c r="AA12" s="113">
        <v>0.84375</v>
      </c>
      <c r="AB12" s="112" t="s">
        <v>179</v>
      </c>
      <c r="AC12" s="112"/>
      <c r="AD12" s="112"/>
      <c r="AE12" s="112"/>
    </row>
    <row r="13" spans="1:31" x14ac:dyDescent="0.35">
      <c r="A13" s="112">
        <f t="shared" si="1"/>
        <v>11</v>
      </c>
      <c r="B13" s="128">
        <f t="shared" si="1"/>
        <v>45755</v>
      </c>
      <c r="C13" s="122">
        <f>YEAR(MC_16[[#This Row],[Date]])+IF(MONTH(MC_16[[#This Row],[Date]])&gt;=4,1,0)</f>
        <v>2026</v>
      </c>
      <c r="D13" s="109">
        <f>YEAR(MC_16[[#This Row],[Date]])</f>
        <v>2025</v>
      </c>
      <c r="E13" s="127" t="s">
        <v>124</v>
      </c>
      <c r="F13" s="112" t="s">
        <v>124</v>
      </c>
      <c r="G13" s="1" t="str">
        <f>TEXT(MC_16[[#This Row],[Date]],"mmm-yy")</f>
        <v>Apr-25</v>
      </c>
      <c r="H13" s="1">
        <f>DAY(EOMONTH(MC_16[[#This Row],[Month Year]],0))</f>
        <v>30</v>
      </c>
      <c r="I13" s="112">
        <v>1</v>
      </c>
      <c r="J13" s="112">
        <v>13</v>
      </c>
      <c r="K13" s="112"/>
      <c r="L13" s="112"/>
      <c r="M13" s="112">
        <v>3900</v>
      </c>
      <c r="N13" s="112"/>
      <c r="O13" s="112"/>
      <c r="P13" s="112"/>
      <c r="Q13" s="112"/>
      <c r="R13" s="112"/>
      <c r="S13" s="112"/>
      <c r="T13" s="112">
        <v>3610</v>
      </c>
      <c r="U13" s="112"/>
      <c r="V13" s="112"/>
      <c r="W13" s="1">
        <f>IFERROR(SUM(MC_16[[#This Row],[Blk1]:[Blk12]]),"")</f>
        <v>7510</v>
      </c>
      <c r="X13" s="112"/>
      <c r="Y13" s="112"/>
      <c r="Z13" s="113">
        <v>0.65625</v>
      </c>
      <c r="AA13" s="113">
        <v>0.84375</v>
      </c>
      <c r="AB13" s="112" t="s">
        <v>179</v>
      </c>
      <c r="AC13" s="112"/>
      <c r="AD13" s="112"/>
      <c r="AE13" s="112"/>
    </row>
    <row r="14" spans="1:31" x14ac:dyDescent="0.35">
      <c r="A14" s="112">
        <f t="shared" si="1"/>
        <v>12</v>
      </c>
      <c r="B14" s="128">
        <f t="shared" si="1"/>
        <v>45756</v>
      </c>
      <c r="C14" s="122">
        <f>YEAR(MC_16[[#This Row],[Date]])+IF(MONTH(MC_16[[#This Row],[Date]])&gt;=4,1,0)</f>
        <v>2026</v>
      </c>
      <c r="D14" s="109">
        <f>YEAR(MC_16[[#This Row],[Date]])</f>
        <v>2025</v>
      </c>
      <c r="E14" s="127" t="s">
        <v>124</v>
      </c>
      <c r="F14" s="112" t="s">
        <v>124</v>
      </c>
      <c r="G14" s="1" t="str">
        <f>TEXT(MC_16[[#This Row],[Date]],"mmm-yy")</f>
        <v>Apr-25</v>
      </c>
      <c r="H14" s="1">
        <f>DAY(EOMONTH(MC_16[[#This Row],[Month Year]],0))</f>
        <v>30</v>
      </c>
      <c r="I14" s="112">
        <v>1</v>
      </c>
      <c r="J14" s="112">
        <v>11</v>
      </c>
      <c r="K14" s="112"/>
      <c r="L14" s="112">
        <v>672</v>
      </c>
      <c r="M14" s="112">
        <v>3696</v>
      </c>
      <c r="N14" s="112"/>
      <c r="O14" s="112"/>
      <c r="P14" s="112"/>
      <c r="Q14" s="112"/>
      <c r="R14" s="112"/>
      <c r="S14" s="112"/>
      <c r="T14" s="112">
        <v>2240</v>
      </c>
      <c r="U14" s="112"/>
      <c r="V14" s="112"/>
      <c r="W14" s="1">
        <f>IFERROR(SUM(MC_16[[#This Row],[Blk1]:[Blk12]]),"")</f>
        <v>6608</v>
      </c>
      <c r="X14" s="112"/>
      <c r="Y14" s="112"/>
      <c r="Z14" s="113">
        <v>0.65625</v>
      </c>
      <c r="AA14" s="113">
        <v>0.84375</v>
      </c>
      <c r="AB14" s="112" t="s">
        <v>179</v>
      </c>
      <c r="AC14" s="112"/>
      <c r="AD14" s="112"/>
      <c r="AE14" s="112"/>
    </row>
    <row r="15" spans="1:31" x14ac:dyDescent="0.35">
      <c r="A15" s="112">
        <f t="shared" si="1"/>
        <v>13</v>
      </c>
      <c r="B15" s="128">
        <f t="shared" si="1"/>
        <v>45757</v>
      </c>
      <c r="C15" s="122">
        <f>YEAR(MC_16[[#This Row],[Date]])+IF(MONTH(MC_16[[#This Row],[Date]])&gt;=4,1,0)</f>
        <v>2026</v>
      </c>
      <c r="D15" s="109">
        <f>YEAR(MC_16[[#This Row],[Date]])</f>
        <v>2025</v>
      </c>
      <c r="E15" s="127" t="s">
        <v>124</v>
      </c>
      <c r="F15" s="112" t="s">
        <v>124</v>
      </c>
      <c r="G15" s="1" t="str">
        <f>TEXT(MC_16[[#This Row],[Date]],"mmm-yy")</f>
        <v>Apr-25</v>
      </c>
      <c r="H15" s="1">
        <f>DAY(EOMONTH(MC_16[[#This Row],[Month Year]],0))</f>
        <v>30</v>
      </c>
      <c r="I15" s="112">
        <v>1</v>
      </c>
      <c r="J15" s="112">
        <v>8</v>
      </c>
      <c r="K15" s="112"/>
      <c r="L15" s="112">
        <v>2800</v>
      </c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">
        <f>IFERROR(SUM(MC_16[[#This Row],[Blk1]:[Blk12]]),"")</f>
        <v>2800</v>
      </c>
      <c r="X15" s="112"/>
      <c r="Y15" s="112"/>
      <c r="Z15" s="113">
        <v>0.65625</v>
      </c>
      <c r="AA15" s="113">
        <v>0.75</v>
      </c>
      <c r="AB15" s="112" t="s">
        <v>179</v>
      </c>
      <c r="AC15" s="112"/>
      <c r="AD15" s="112"/>
      <c r="AE15" s="112"/>
    </row>
    <row r="16" spans="1:31" x14ac:dyDescent="0.35">
      <c r="A16" s="112">
        <f t="shared" si="1"/>
        <v>14</v>
      </c>
      <c r="B16" s="128">
        <f t="shared" si="1"/>
        <v>45758</v>
      </c>
      <c r="C16" s="122">
        <f>YEAR(MC_16[[#This Row],[Date]])+IF(MONTH(MC_16[[#This Row],[Date]])&gt;=4,1,0)</f>
        <v>2026</v>
      </c>
      <c r="D16" s="109">
        <f>YEAR(MC_16[[#This Row],[Date]])</f>
        <v>2025</v>
      </c>
      <c r="E16" s="127" t="s">
        <v>124</v>
      </c>
      <c r="F16" s="112" t="s">
        <v>124</v>
      </c>
      <c r="G16" s="1" t="str">
        <f>TEXT(MC_16[[#This Row],[Date]],"mmm-yy")</f>
        <v>Apr-25</v>
      </c>
      <c r="H16" s="1">
        <f>DAY(EOMONTH(MC_16[[#This Row],[Month Year]],0))</f>
        <v>30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">
        <f>IFERROR(SUM(MC_16[[#This Row],[Blk1]:[Blk12]]),"")</f>
        <v>0</v>
      </c>
      <c r="X16" s="112"/>
      <c r="Y16" s="112"/>
      <c r="Z16" s="112"/>
      <c r="AA16" s="112"/>
      <c r="AB16" s="112"/>
      <c r="AC16" s="112"/>
      <c r="AD16" s="112" t="s">
        <v>183</v>
      </c>
      <c r="AE16" s="112"/>
    </row>
    <row r="17" spans="1:31" x14ac:dyDescent="0.35">
      <c r="A17" s="112">
        <f t="shared" si="1"/>
        <v>15</v>
      </c>
      <c r="B17" s="128">
        <f t="shared" si="1"/>
        <v>45759</v>
      </c>
      <c r="C17" s="122">
        <f>YEAR(MC_16[[#This Row],[Date]])+IF(MONTH(MC_16[[#This Row],[Date]])&gt;=4,1,0)</f>
        <v>2026</v>
      </c>
      <c r="D17" s="109">
        <f>YEAR(MC_16[[#This Row],[Date]])</f>
        <v>2025</v>
      </c>
      <c r="E17" s="127" t="s">
        <v>124</v>
      </c>
      <c r="F17" s="112" t="s">
        <v>124</v>
      </c>
      <c r="G17" s="1" t="str">
        <f>TEXT(MC_16[[#This Row],[Date]],"mmm-yy")</f>
        <v>Apr-25</v>
      </c>
      <c r="H17" s="1">
        <f>DAY(EOMONTH(MC_16[[#This Row],[Month Year]],0))</f>
        <v>30</v>
      </c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">
        <f>IFERROR(SUM(MC_16[[#This Row],[Blk1]:[Blk12]]),"")</f>
        <v>0</v>
      </c>
      <c r="X17" s="112"/>
      <c r="Y17" s="112"/>
      <c r="Z17" s="112"/>
      <c r="AA17" s="112"/>
      <c r="AB17" s="112"/>
      <c r="AC17" s="112"/>
      <c r="AD17" s="112" t="s">
        <v>184</v>
      </c>
      <c r="AE17" s="112"/>
    </row>
    <row r="18" spans="1:31" x14ac:dyDescent="0.35">
      <c r="A18" s="112">
        <f t="shared" si="1"/>
        <v>16</v>
      </c>
      <c r="B18" s="128">
        <f t="shared" si="1"/>
        <v>45760</v>
      </c>
      <c r="C18" s="122">
        <f>YEAR(MC_16[[#This Row],[Date]])+IF(MONTH(MC_16[[#This Row],[Date]])&gt;=4,1,0)</f>
        <v>2026</v>
      </c>
      <c r="D18" s="109">
        <f>YEAR(MC_16[[#This Row],[Date]])</f>
        <v>2025</v>
      </c>
      <c r="E18" s="127" t="s">
        <v>124</v>
      </c>
      <c r="F18" s="112" t="s">
        <v>124</v>
      </c>
      <c r="G18" s="1" t="str">
        <f>TEXT(MC_16[[#This Row],[Date]],"mmm-yy")</f>
        <v>Apr-25</v>
      </c>
      <c r="H18" s="1">
        <f>DAY(EOMONTH(MC_16[[#This Row],[Month Year]],0))</f>
        <v>30</v>
      </c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">
        <f>IFERROR(SUM(MC_16[[#This Row],[Blk1]:[Blk12]]),"")</f>
        <v>0</v>
      </c>
      <c r="X18" s="112"/>
      <c r="Y18" s="112"/>
      <c r="Z18" s="112"/>
      <c r="AA18" s="112"/>
      <c r="AB18" s="112"/>
      <c r="AC18" s="112"/>
      <c r="AD18" s="112" t="s">
        <v>185</v>
      </c>
      <c r="AE18" s="112"/>
    </row>
    <row r="19" spans="1:31" x14ac:dyDescent="0.35">
      <c r="A19" s="112">
        <f t="shared" si="1"/>
        <v>17</v>
      </c>
      <c r="B19" s="128">
        <f t="shared" si="1"/>
        <v>45761</v>
      </c>
      <c r="C19" s="122">
        <f>YEAR(MC_16[[#This Row],[Date]])+IF(MONTH(MC_16[[#This Row],[Date]])&gt;=4,1,0)</f>
        <v>2026</v>
      </c>
      <c r="D19" s="109">
        <f>YEAR(MC_16[[#This Row],[Date]])</f>
        <v>2025</v>
      </c>
      <c r="E19" s="127" t="s">
        <v>124</v>
      </c>
      <c r="F19" s="112" t="s">
        <v>124</v>
      </c>
      <c r="G19" s="1" t="str">
        <f>TEXT(MC_16[[#This Row],[Date]],"mmm-yy")</f>
        <v>Apr-25</v>
      </c>
      <c r="H19" s="1">
        <f>DAY(EOMONTH(MC_16[[#This Row],[Month Year]],0))</f>
        <v>30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">
        <f>IFERROR(SUM(MC_16[[#This Row],[Blk1]:[Blk12]]),"")</f>
        <v>0</v>
      </c>
      <c r="X19" s="112"/>
      <c r="Y19" s="112"/>
      <c r="Z19" s="112"/>
      <c r="AA19" s="112"/>
      <c r="AB19" s="112"/>
      <c r="AC19" s="112"/>
      <c r="AD19" s="112" t="s">
        <v>185</v>
      </c>
      <c r="AE19" s="112"/>
    </row>
    <row r="20" spans="1:31" x14ac:dyDescent="0.35">
      <c r="A20" s="112">
        <f t="shared" si="1"/>
        <v>18</v>
      </c>
      <c r="B20" s="128">
        <f t="shared" si="1"/>
        <v>45762</v>
      </c>
      <c r="C20" s="122">
        <f>YEAR(MC_16[[#This Row],[Date]])+IF(MONTH(MC_16[[#This Row],[Date]])&gt;=4,1,0)</f>
        <v>2026</v>
      </c>
      <c r="D20" s="109">
        <f>YEAR(MC_16[[#This Row],[Date]])</f>
        <v>2025</v>
      </c>
      <c r="E20" s="127" t="s">
        <v>124</v>
      </c>
      <c r="F20" s="112" t="s">
        <v>124</v>
      </c>
      <c r="G20" s="1" t="str">
        <f>TEXT(MC_16[[#This Row],[Date]],"mmm-yy")</f>
        <v>Apr-25</v>
      </c>
      <c r="H20" s="1">
        <f>DAY(EOMONTH(MC_16[[#This Row],[Month Year]],0))</f>
        <v>30</v>
      </c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">
        <f>IFERROR(SUM(MC_16[[#This Row],[Blk1]:[Blk12]]),"")</f>
        <v>0</v>
      </c>
      <c r="X20" s="112"/>
      <c r="Y20" s="112"/>
      <c r="Z20" s="112"/>
      <c r="AA20" s="112"/>
      <c r="AB20" s="112"/>
      <c r="AC20" s="112"/>
      <c r="AD20" s="112" t="s">
        <v>185</v>
      </c>
      <c r="AE20" s="112"/>
    </row>
    <row r="21" spans="1:31" x14ac:dyDescent="0.35">
      <c r="A21" s="112">
        <f t="shared" ref="A21:B36" si="2">A20+1</f>
        <v>19</v>
      </c>
      <c r="B21" s="128">
        <f t="shared" si="2"/>
        <v>45763</v>
      </c>
      <c r="C21" s="122">
        <f>YEAR(MC_16[[#This Row],[Date]])+IF(MONTH(MC_16[[#This Row],[Date]])&gt;=4,1,0)</f>
        <v>2026</v>
      </c>
      <c r="D21" s="109">
        <f>YEAR(MC_16[[#This Row],[Date]])</f>
        <v>2025</v>
      </c>
      <c r="E21" s="127" t="s">
        <v>124</v>
      </c>
      <c r="F21" s="112" t="s">
        <v>124</v>
      </c>
      <c r="G21" s="1" t="str">
        <f>TEXT(MC_16[[#This Row],[Date]],"mmm-yy")</f>
        <v>Apr-25</v>
      </c>
      <c r="H21" s="1">
        <f>DAY(EOMONTH(MC_16[[#This Row],[Month Year]],0))</f>
        <v>30</v>
      </c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">
        <f>IFERROR(SUM(MC_16[[#This Row],[Blk1]:[Blk12]]),"")</f>
        <v>0</v>
      </c>
      <c r="X21" s="112"/>
      <c r="Y21" s="112"/>
      <c r="Z21" s="112"/>
      <c r="AA21" s="112"/>
      <c r="AB21" s="112"/>
      <c r="AC21" s="112"/>
      <c r="AD21" s="112" t="s">
        <v>185</v>
      </c>
      <c r="AE21" s="112"/>
    </row>
    <row r="22" spans="1:31" x14ac:dyDescent="0.35">
      <c r="A22" s="112">
        <f t="shared" si="2"/>
        <v>20</v>
      </c>
      <c r="B22" s="128">
        <f t="shared" si="2"/>
        <v>45764</v>
      </c>
      <c r="C22" s="122">
        <f>YEAR(MC_16[[#This Row],[Date]])+IF(MONTH(MC_16[[#This Row],[Date]])&gt;=4,1,0)</f>
        <v>2026</v>
      </c>
      <c r="D22" s="109">
        <f>YEAR(MC_16[[#This Row],[Date]])</f>
        <v>2025</v>
      </c>
      <c r="E22" s="127" t="s">
        <v>124</v>
      </c>
      <c r="F22" s="112" t="s">
        <v>124</v>
      </c>
      <c r="G22" s="1" t="str">
        <f>TEXT(MC_16[[#This Row],[Date]],"mmm-yy")</f>
        <v>Apr-25</v>
      </c>
      <c r="H22" s="1">
        <f>DAY(EOMONTH(MC_16[[#This Row],[Month Year]],0))</f>
        <v>30</v>
      </c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">
        <f>IFERROR(SUM(MC_16[[#This Row],[Blk1]:[Blk12]]),"")</f>
        <v>0</v>
      </c>
      <c r="X22" s="112"/>
      <c r="Y22" s="112"/>
      <c r="Z22" s="112"/>
      <c r="AA22" s="112"/>
      <c r="AB22" s="112"/>
      <c r="AC22" s="112"/>
      <c r="AD22" s="112" t="s">
        <v>185</v>
      </c>
      <c r="AE22" s="112"/>
    </row>
    <row r="23" spans="1:31" x14ac:dyDescent="0.35">
      <c r="A23" s="112">
        <f t="shared" si="2"/>
        <v>21</v>
      </c>
      <c r="B23" s="128">
        <f t="shared" si="2"/>
        <v>45765</v>
      </c>
      <c r="C23" s="122">
        <f>YEAR(MC_16[[#This Row],[Date]])+IF(MONTH(MC_16[[#This Row],[Date]])&gt;=4,1,0)</f>
        <v>2026</v>
      </c>
      <c r="D23" s="109">
        <f>YEAR(MC_16[[#This Row],[Date]])</f>
        <v>2025</v>
      </c>
      <c r="E23" s="127" t="s">
        <v>124</v>
      </c>
      <c r="F23" s="112" t="s">
        <v>124</v>
      </c>
      <c r="G23" s="1" t="str">
        <f>TEXT(MC_16[[#This Row],[Date]],"mmm-yy")</f>
        <v>Apr-25</v>
      </c>
      <c r="H23" s="1">
        <f>DAY(EOMONTH(MC_16[[#This Row],[Month Year]],0))</f>
        <v>30</v>
      </c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">
        <f>IFERROR(SUM(MC_16[[#This Row],[Blk1]:[Blk12]]),"")</f>
        <v>0</v>
      </c>
      <c r="X23" s="112"/>
      <c r="Y23" s="112"/>
      <c r="Z23" s="112"/>
      <c r="AA23" s="112"/>
      <c r="AB23" s="112"/>
      <c r="AC23" s="112"/>
      <c r="AD23" s="112" t="s">
        <v>185</v>
      </c>
      <c r="AE23" s="112"/>
    </row>
    <row r="24" spans="1:31" x14ac:dyDescent="0.35">
      <c r="A24" s="112">
        <f t="shared" si="2"/>
        <v>22</v>
      </c>
      <c r="B24" s="128">
        <f t="shared" si="2"/>
        <v>45766</v>
      </c>
      <c r="C24" s="122">
        <f>YEAR(MC_16[[#This Row],[Date]])+IF(MONTH(MC_16[[#This Row],[Date]])&gt;=4,1,0)</f>
        <v>2026</v>
      </c>
      <c r="D24" s="109">
        <f>YEAR(MC_16[[#This Row],[Date]])</f>
        <v>2025</v>
      </c>
      <c r="E24" s="127" t="s">
        <v>124</v>
      </c>
      <c r="F24" s="112" t="s">
        <v>124</v>
      </c>
      <c r="G24" s="1" t="str">
        <f>TEXT(MC_16[[#This Row],[Date]],"mmm-yy")</f>
        <v>Apr-25</v>
      </c>
      <c r="H24" s="1">
        <f>DAY(EOMONTH(MC_16[[#This Row],[Month Year]],0))</f>
        <v>30</v>
      </c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">
        <f>IFERROR(SUM(MC_16[[#This Row],[Blk1]:[Blk12]]),"")</f>
        <v>0</v>
      </c>
      <c r="X24" s="112"/>
      <c r="Y24" s="112"/>
      <c r="Z24" s="112"/>
      <c r="AA24" s="112"/>
      <c r="AB24" s="112"/>
      <c r="AC24" s="112"/>
      <c r="AD24" s="112" t="s">
        <v>185</v>
      </c>
      <c r="AE24" s="112"/>
    </row>
    <row r="25" spans="1:31" x14ac:dyDescent="0.35">
      <c r="A25" s="112">
        <f t="shared" si="2"/>
        <v>23</v>
      </c>
      <c r="B25" s="128">
        <f t="shared" si="2"/>
        <v>45767</v>
      </c>
      <c r="C25" s="122">
        <f>YEAR(MC_16[[#This Row],[Date]])+IF(MONTH(MC_16[[#This Row],[Date]])&gt;=4,1,0)</f>
        <v>2026</v>
      </c>
      <c r="D25" s="109">
        <f>YEAR(MC_16[[#This Row],[Date]])</f>
        <v>2025</v>
      </c>
      <c r="E25" s="127" t="s">
        <v>124</v>
      </c>
      <c r="F25" s="112" t="s">
        <v>124</v>
      </c>
      <c r="G25" s="1" t="str">
        <f>TEXT(MC_16[[#This Row],[Date]],"mmm-yy")</f>
        <v>Apr-25</v>
      </c>
      <c r="H25" s="1">
        <f>DAY(EOMONTH(MC_16[[#This Row],[Month Year]],0))</f>
        <v>30</v>
      </c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">
        <f>IFERROR(SUM(MC_16[[#This Row],[Blk1]:[Blk12]]),"")</f>
        <v>0</v>
      </c>
      <c r="X25" s="112"/>
      <c r="Y25" s="112"/>
      <c r="Z25" s="112"/>
      <c r="AA25" s="112"/>
      <c r="AB25" s="112"/>
      <c r="AC25" s="112"/>
      <c r="AD25" s="112" t="s">
        <v>186</v>
      </c>
      <c r="AE25" s="112"/>
    </row>
    <row r="26" spans="1:31" x14ac:dyDescent="0.35">
      <c r="A26" s="112">
        <f t="shared" si="2"/>
        <v>24</v>
      </c>
      <c r="B26" s="128">
        <f t="shared" si="2"/>
        <v>45768</v>
      </c>
      <c r="C26" s="122">
        <f>YEAR(MC_16[[#This Row],[Date]])+IF(MONTH(MC_16[[#This Row],[Date]])&gt;=4,1,0)</f>
        <v>2026</v>
      </c>
      <c r="D26" s="109">
        <f>YEAR(MC_16[[#This Row],[Date]])</f>
        <v>2025</v>
      </c>
      <c r="E26" s="127" t="s">
        <v>124</v>
      </c>
      <c r="F26" s="112" t="s">
        <v>124</v>
      </c>
      <c r="G26" s="1" t="str">
        <f>TEXT(MC_16[[#This Row],[Date]],"mmm-yy")</f>
        <v>Apr-25</v>
      </c>
      <c r="H26" s="1">
        <f>DAY(EOMONTH(MC_16[[#This Row],[Month Year]],0))</f>
        <v>30</v>
      </c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">
        <f>IFERROR(SUM(MC_16[[#This Row],[Blk1]:[Blk12]]),"")</f>
        <v>0</v>
      </c>
      <c r="X26" s="112"/>
      <c r="Y26" s="112"/>
      <c r="Z26" s="112"/>
      <c r="AA26" s="112"/>
      <c r="AB26" s="112"/>
      <c r="AC26" s="112"/>
      <c r="AD26" s="112" t="s">
        <v>185</v>
      </c>
      <c r="AE26" s="112"/>
    </row>
    <row r="27" spans="1:31" x14ac:dyDescent="0.35">
      <c r="A27" s="112">
        <f t="shared" si="2"/>
        <v>25</v>
      </c>
      <c r="B27" s="128">
        <f t="shared" si="2"/>
        <v>45769</v>
      </c>
      <c r="C27" s="122">
        <f>YEAR(MC_16[[#This Row],[Date]])+IF(MONTH(MC_16[[#This Row],[Date]])&gt;=4,1,0)</f>
        <v>2026</v>
      </c>
      <c r="D27" s="109">
        <f>YEAR(MC_16[[#This Row],[Date]])</f>
        <v>2025</v>
      </c>
      <c r="E27" s="127" t="s">
        <v>124</v>
      </c>
      <c r="F27" s="112" t="s">
        <v>124</v>
      </c>
      <c r="G27" s="1" t="str">
        <f>TEXT(MC_16[[#This Row],[Date]],"mmm-yy")</f>
        <v>Apr-25</v>
      </c>
      <c r="H27" s="1">
        <f>DAY(EOMONTH(MC_16[[#This Row],[Month Year]],0))</f>
        <v>30</v>
      </c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">
        <f>IFERROR(SUM(MC_16[[#This Row],[Blk1]:[Blk12]]),"")</f>
        <v>0</v>
      </c>
      <c r="X27" s="112"/>
      <c r="Y27" s="112"/>
      <c r="Z27" s="112"/>
      <c r="AA27" s="112"/>
      <c r="AB27" s="112"/>
      <c r="AC27" s="112"/>
      <c r="AD27" s="112" t="s">
        <v>187</v>
      </c>
      <c r="AE27" s="112"/>
    </row>
    <row r="28" spans="1:31" x14ac:dyDescent="0.35">
      <c r="A28" s="112">
        <f t="shared" si="2"/>
        <v>26</v>
      </c>
      <c r="B28" s="128">
        <f t="shared" si="2"/>
        <v>45770</v>
      </c>
      <c r="C28" s="122">
        <f>YEAR(MC_16[[#This Row],[Date]])+IF(MONTH(MC_16[[#This Row],[Date]])&gt;=4,1,0)</f>
        <v>2026</v>
      </c>
      <c r="D28" s="109">
        <f>YEAR(MC_16[[#This Row],[Date]])</f>
        <v>2025</v>
      </c>
      <c r="E28" s="127" t="s">
        <v>124</v>
      </c>
      <c r="F28" s="112" t="s">
        <v>124</v>
      </c>
      <c r="G28" s="1" t="str">
        <f>TEXT(MC_16[[#This Row],[Date]],"mmm-yy")</f>
        <v>Apr-25</v>
      </c>
      <c r="H28" s="1">
        <f>DAY(EOMONTH(MC_16[[#This Row],[Month Year]],0))</f>
        <v>30</v>
      </c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">
        <f>IFERROR(SUM(MC_16[[#This Row],[Blk1]:[Blk12]]),"")</f>
        <v>0</v>
      </c>
      <c r="X28" s="112"/>
      <c r="Y28" s="112"/>
      <c r="Z28" s="112"/>
      <c r="AA28" s="112"/>
      <c r="AB28" s="112"/>
      <c r="AC28" s="112"/>
      <c r="AD28" s="112" t="s">
        <v>188</v>
      </c>
      <c r="AE28" s="112"/>
    </row>
    <row r="29" spans="1:31" x14ac:dyDescent="0.35">
      <c r="A29" s="112">
        <f t="shared" si="2"/>
        <v>27</v>
      </c>
      <c r="B29" s="128">
        <f t="shared" si="2"/>
        <v>45771</v>
      </c>
      <c r="C29" s="122">
        <f>YEAR(MC_16[[#This Row],[Date]])+IF(MONTH(MC_16[[#This Row],[Date]])&gt;=4,1,0)</f>
        <v>2026</v>
      </c>
      <c r="D29" s="109">
        <f>YEAR(MC_16[[#This Row],[Date]])</f>
        <v>2025</v>
      </c>
      <c r="E29" s="127" t="s">
        <v>124</v>
      </c>
      <c r="F29" s="112" t="s">
        <v>124</v>
      </c>
      <c r="G29" s="1" t="str">
        <f>TEXT(MC_16[[#This Row],[Date]],"mmm-yy")</f>
        <v>Apr-25</v>
      </c>
      <c r="H29" s="1">
        <f>DAY(EOMONTH(MC_16[[#This Row],[Month Year]],0))</f>
        <v>30</v>
      </c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">
        <f>IFERROR(SUM(MC_16[[#This Row],[Blk1]:[Blk12]]),"")</f>
        <v>0</v>
      </c>
      <c r="X29" s="112"/>
      <c r="Y29" s="112"/>
      <c r="Z29" s="112"/>
      <c r="AA29" s="112"/>
      <c r="AB29" s="112"/>
      <c r="AC29" s="112"/>
      <c r="AD29" s="112" t="s">
        <v>189</v>
      </c>
      <c r="AE29" s="112"/>
    </row>
    <row r="30" spans="1:31" x14ac:dyDescent="0.35">
      <c r="A30" s="112">
        <f t="shared" si="2"/>
        <v>28</v>
      </c>
      <c r="B30" s="128">
        <f t="shared" si="2"/>
        <v>45772</v>
      </c>
      <c r="C30" s="122">
        <f>YEAR(MC_16[[#This Row],[Date]])+IF(MONTH(MC_16[[#This Row],[Date]])&gt;=4,1,0)</f>
        <v>2026</v>
      </c>
      <c r="D30" s="109">
        <f>YEAR(MC_16[[#This Row],[Date]])</f>
        <v>2025</v>
      </c>
      <c r="E30" s="127" t="s">
        <v>124</v>
      </c>
      <c r="F30" s="112" t="s">
        <v>124</v>
      </c>
      <c r="G30" s="1" t="str">
        <f>TEXT(MC_16[[#This Row],[Date]],"mmm-yy")</f>
        <v>Apr-25</v>
      </c>
      <c r="H30" s="1">
        <f>DAY(EOMONTH(MC_16[[#This Row],[Month Year]],0))</f>
        <v>30</v>
      </c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">
        <f>IFERROR(SUM(MC_16[[#This Row],[Blk1]:[Blk12]]),"")</f>
        <v>0</v>
      </c>
      <c r="X30" s="112"/>
      <c r="Y30" s="112"/>
      <c r="Z30" s="112"/>
      <c r="AA30" s="112"/>
      <c r="AB30" s="112"/>
      <c r="AC30" s="112"/>
      <c r="AD30" s="112" t="s">
        <v>185</v>
      </c>
      <c r="AE30" s="112"/>
    </row>
    <row r="31" spans="1:31" x14ac:dyDescent="0.35">
      <c r="A31" s="112">
        <f t="shared" si="2"/>
        <v>29</v>
      </c>
      <c r="B31" s="128">
        <f t="shared" si="2"/>
        <v>45773</v>
      </c>
      <c r="C31" s="122">
        <f>YEAR(MC_16[[#This Row],[Date]])+IF(MONTH(MC_16[[#This Row],[Date]])&gt;=4,1,0)</f>
        <v>2026</v>
      </c>
      <c r="D31" s="109">
        <f>YEAR(MC_16[[#This Row],[Date]])</f>
        <v>2025</v>
      </c>
      <c r="E31" s="127" t="s">
        <v>124</v>
      </c>
      <c r="F31" s="112" t="s">
        <v>124</v>
      </c>
      <c r="G31" s="1" t="str">
        <f>TEXT(MC_16[[#This Row],[Date]],"mmm-yy")</f>
        <v>Apr-25</v>
      </c>
      <c r="H31" s="1">
        <f>DAY(EOMONTH(MC_16[[#This Row],[Month Year]],0))</f>
        <v>30</v>
      </c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">
        <f>IFERROR(SUM(MC_16[[#This Row],[Blk1]:[Blk12]]),"")</f>
        <v>0</v>
      </c>
      <c r="X31" s="112"/>
      <c r="Y31" s="112"/>
      <c r="Z31" s="112"/>
      <c r="AA31" s="112"/>
      <c r="AB31" s="112"/>
      <c r="AC31" s="112"/>
      <c r="AD31" s="112" t="s">
        <v>185</v>
      </c>
      <c r="AE31" s="112"/>
    </row>
    <row r="32" spans="1:31" x14ac:dyDescent="0.35">
      <c r="A32" s="112">
        <f t="shared" si="2"/>
        <v>30</v>
      </c>
      <c r="B32" s="128">
        <f t="shared" si="2"/>
        <v>45774</v>
      </c>
      <c r="C32" s="122">
        <f>YEAR(MC_16[[#This Row],[Date]])+IF(MONTH(MC_16[[#This Row],[Date]])&gt;=4,1,0)</f>
        <v>2026</v>
      </c>
      <c r="D32" s="109">
        <f>YEAR(MC_16[[#This Row],[Date]])</f>
        <v>2025</v>
      </c>
      <c r="E32" s="127" t="s">
        <v>124</v>
      </c>
      <c r="F32" s="112" t="s">
        <v>124</v>
      </c>
      <c r="G32" s="1" t="str">
        <f>TEXT(MC_16[[#This Row],[Date]],"mmm-yy")</f>
        <v>Apr-25</v>
      </c>
      <c r="H32" s="1">
        <f>DAY(EOMONTH(MC_16[[#This Row],[Month Year]],0))</f>
        <v>30</v>
      </c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">
        <f>IFERROR(SUM(MC_16[[#This Row],[Blk1]:[Blk12]]),"")</f>
        <v>0</v>
      </c>
      <c r="X32" s="112"/>
      <c r="Y32" s="112"/>
      <c r="Z32" s="112"/>
      <c r="AA32" s="112"/>
      <c r="AB32" s="112"/>
      <c r="AC32" s="112"/>
      <c r="AD32" s="112" t="s">
        <v>190</v>
      </c>
      <c r="AE32" s="112"/>
    </row>
    <row r="33" spans="1:31" x14ac:dyDescent="0.35">
      <c r="A33" s="112">
        <f t="shared" si="2"/>
        <v>31</v>
      </c>
      <c r="B33" s="128">
        <f t="shared" si="2"/>
        <v>45775</v>
      </c>
      <c r="C33" s="122">
        <f>YEAR(MC_16[[#This Row],[Date]])+IF(MONTH(MC_16[[#This Row],[Date]])&gt;=4,1,0)</f>
        <v>2026</v>
      </c>
      <c r="D33" s="109">
        <f>YEAR(MC_16[[#This Row],[Date]])</f>
        <v>2025</v>
      </c>
      <c r="E33" s="127" t="s">
        <v>124</v>
      </c>
      <c r="F33" s="112" t="s">
        <v>124</v>
      </c>
      <c r="G33" s="1" t="str">
        <f>TEXT(MC_16[[#This Row],[Date]],"mmm-yy")</f>
        <v>Apr-25</v>
      </c>
      <c r="H33" s="1">
        <f>DAY(EOMONTH(MC_16[[#This Row],[Month Year]],0))</f>
        <v>30</v>
      </c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">
        <f>IFERROR(SUM(MC_16[[#This Row],[Blk1]:[Blk12]]),"")</f>
        <v>0</v>
      </c>
      <c r="X33" s="112"/>
      <c r="Y33" s="112"/>
      <c r="Z33" s="112"/>
      <c r="AA33" s="112"/>
      <c r="AB33" s="112"/>
      <c r="AC33" s="112"/>
      <c r="AD33" s="112" t="s">
        <v>191</v>
      </c>
      <c r="AE33" s="112"/>
    </row>
    <row r="34" spans="1:31" x14ac:dyDescent="0.35">
      <c r="A34" s="112">
        <f t="shared" si="2"/>
        <v>32</v>
      </c>
      <c r="B34" s="128">
        <f t="shared" si="2"/>
        <v>45776</v>
      </c>
      <c r="C34" s="122">
        <f>YEAR(MC_16[[#This Row],[Date]])+IF(MONTH(MC_16[[#This Row],[Date]])&gt;=4,1,0)</f>
        <v>2026</v>
      </c>
      <c r="D34" s="109">
        <f>YEAR(MC_16[[#This Row],[Date]])</f>
        <v>2025</v>
      </c>
      <c r="E34" s="127" t="s">
        <v>124</v>
      </c>
      <c r="F34" s="112" t="s">
        <v>124</v>
      </c>
      <c r="G34" s="1" t="str">
        <f>TEXT(MC_16[[#This Row],[Date]],"mmm-yy")</f>
        <v>Apr-25</v>
      </c>
      <c r="H34" s="1">
        <f>DAY(EOMONTH(MC_16[[#This Row],[Month Year]],0))</f>
        <v>30</v>
      </c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">
        <f>IFERROR(SUM(MC_16[[#This Row],[Blk1]:[Blk12]]),"")</f>
        <v>0</v>
      </c>
      <c r="X34" s="112"/>
      <c r="Y34" s="112"/>
      <c r="Z34" s="112"/>
      <c r="AA34" s="112"/>
      <c r="AB34" s="112"/>
      <c r="AC34" s="112"/>
      <c r="AD34" s="112" t="s">
        <v>185</v>
      </c>
      <c r="AE34" s="112"/>
    </row>
    <row r="35" spans="1:31" x14ac:dyDescent="0.35">
      <c r="A35" s="112">
        <f t="shared" si="2"/>
        <v>33</v>
      </c>
      <c r="B35" s="128">
        <f t="shared" si="2"/>
        <v>45777</v>
      </c>
      <c r="C35" s="122">
        <f>YEAR(MC_16[[#This Row],[Date]])+IF(MONTH(MC_16[[#This Row],[Date]])&gt;=4,1,0)</f>
        <v>2026</v>
      </c>
      <c r="D35" s="109">
        <f>YEAR(MC_16[[#This Row],[Date]])</f>
        <v>2025</v>
      </c>
      <c r="E35" s="127" t="s">
        <v>124</v>
      </c>
      <c r="F35" s="112" t="s">
        <v>124</v>
      </c>
      <c r="G35" s="1" t="str">
        <f>TEXT(MC_16[[#This Row],[Date]],"mmm-yy")</f>
        <v>Apr-25</v>
      </c>
      <c r="H35" s="1">
        <f>DAY(EOMONTH(MC_16[[#This Row],[Month Year]],0))</f>
        <v>30</v>
      </c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">
        <f>IFERROR(SUM(MC_16[[#This Row],[Blk1]:[Blk12]]),"")</f>
        <v>0</v>
      </c>
      <c r="X35" s="112"/>
      <c r="Y35" s="112"/>
      <c r="Z35" s="112"/>
      <c r="AA35" s="112"/>
      <c r="AB35" s="112"/>
      <c r="AC35" s="112"/>
      <c r="AD35" s="112" t="s">
        <v>185</v>
      </c>
      <c r="AE35" s="112"/>
    </row>
    <row r="36" spans="1:31" x14ac:dyDescent="0.35">
      <c r="A36" s="112">
        <f t="shared" si="2"/>
        <v>34</v>
      </c>
      <c r="B36" s="128">
        <f t="shared" si="2"/>
        <v>45778</v>
      </c>
      <c r="C36" s="122">
        <f>YEAR(MC_16[[#This Row],[Date]])+IF(MONTH(MC_16[[#This Row],[Date]])&gt;=4,1,0)</f>
        <v>2026</v>
      </c>
      <c r="D36" s="109">
        <f>YEAR(MC_16[[#This Row],[Date]])</f>
        <v>2025</v>
      </c>
      <c r="E36" s="127" t="s">
        <v>124</v>
      </c>
      <c r="F36" s="112" t="s">
        <v>124</v>
      </c>
      <c r="G36" s="1" t="str">
        <f>TEXT(MC_16[[#This Row],[Date]],"mmm-yy")</f>
        <v>May-25</v>
      </c>
      <c r="H36" s="1">
        <f>DAY(EOMONTH(MC_16[[#This Row],[Month Year]],0))</f>
        <v>31</v>
      </c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">
        <f>IFERROR(SUM(MC_16[[#This Row],[Blk1]:[Blk12]]),"")</f>
        <v>0</v>
      </c>
      <c r="X36" s="112"/>
      <c r="Y36" s="112"/>
      <c r="Z36" s="112"/>
      <c r="AA36" s="112"/>
      <c r="AB36" s="112"/>
      <c r="AC36" s="112"/>
      <c r="AD36" s="112" t="s">
        <v>130</v>
      </c>
      <c r="AE36" s="112"/>
    </row>
    <row r="37" spans="1:31" x14ac:dyDescent="0.35">
      <c r="A37" s="112">
        <f t="shared" ref="A37:B52" si="3">A36+1</f>
        <v>35</v>
      </c>
      <c r="B37" s="128">
        <f t="shared" si="3"/>
        <v>45779</v>
      </c>
      <c r="C37" s="122">
        <f>YEAR(MC_16[[#This Row],[Date]])+IF(MONTH(MC_16[[#This Row],[Date]])&gt;=4,1,0)</f>
        <v>2026</v>
      </c>
      <c r="D37" s="109">
        <f>YEAR(MC_16[[#This Row],[Date]])</f>
        <v>2025</v>
      </c>
      <c r="E37" s="127" t="s">
        <v>124</v>
      </c>
      <c r="F37" s="112" t="s">
        <v>124</v>
      </c>
      <c r="G37" s="1" t="str">
        <f>TEXT(MC_16[[#This Row],[Date]],"mmm-yy")</f>
        <v>May-25</v>
      </c>
      <c r="H37" s="1">
        <f>DAY(EOMONTH(MC_16[[#This Row],[Month Year]],0))</f>
        <v>31</v>
      </c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">
        <f>IFERROR(SUM(MC_16[[#This Row],[Blk1]:[Blk12]]),"")</f>
        <v>0</v>
      </c>
      <c r="X37" s="112"/>
      <c r="Y37" s="112"/>
      <c r="Z37" s="112"/>
      <c r="AA37" s="112"/>
      <c r="AB37" s="112"/>
      <c r="AC37" s="112"/>
      <c r="AD37" s="112" t="s">
        <v>192</v>
      </c>
      <c r="AE37" s="112"/>
    </row>
    <row r="38" spans="1:31" x14ac:dyDescent="0.35">
      <c r="A38" s="112">
        <f t="shared" si="3"/>
        <v>36</v>
      </c>
      <c r="B38" s="128">
        <f t="shared" si="3"/>
        <v>45780</v>
      </c>
      <c r="C38" s="122">
        <f>YEAR(MC_16[[#This Row],[Date]])+IF(MONTH(MC_16[[#This Row],[Date]])&gt;=4,1,0)</f>
        <v>2026</v>
      </c>
      <c r="D38" s="109">
        <f>YEAR(MC_16[[#This Row],[Date]])</f>
        <v>2025</v>
      </c>
      <c r="E38" s="127" t="s">
        <v>124</v>
      </c>
      <c r="F38" s="112" t="s">
        <v>124</v>
      </c>
      <c r="G38" s="1" t="str">
        <f>TEXT(MC_16[[#This Row],[Date]],"mmm-yy")</f>
        <v>May-25</v>
      </c>
      <c r="H38" s="1">
        <f>DAY(EOMONTH(MC_16[[#This Row],[Month Year]],0))</f>
        <v>31</v>
      </c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">
        <f>IFERROR(SUM(MC_16[[#This Row],[Blk1]:[Blk12]]),"")</f>
        <v>0</v>
      </c>
      <c r="X38" s="112"/>
      <c r="Y38" s="112"/>
      <c r="Z38" s="112"/>
      <c r="AA38" s="112"/>
      <c r="AB38" s="112"/>
      <c r="AC38" s="112"/>
      <c r="AD38" s="112" t="s">
        <v>185</v>
      </c>
      <c r="AE38" s="112"/>
    </row>
    <row r="39" spans="1:31" x14ac:dyDescent="0.35">
      <c r="A39" s="112">
        <f t="shared" si="3"/>
        <v>37</v>
      </c>
      <c r="B39" s="128">
        <f t="shared" si="3"/>
        <v>45781</v>
      </c>
      <c r="C39" s="122">
        <f>YEAR(MC_16[[#This Row],[Date]])+IF(MONTH(MC_16[[#This Row],[Date]])&gt;=4,1,0)</f>
        <v>2026</v>
      </c>
      <c r="D39" s="109">
        <f>YEAR(MC_16[[#This Row],[Date]])</f>
        <v>2025</v>
      </c>
      <c r="E39" s="127" t="s">
        <v>124</v>
      </c>
      <c r="F39" s="112" t="s">
        <v>124</v>
      </c>
      <c r="G39" s="1" t="str">
        <f>TEXT(MC_16[[#This Row],[Date]],"mmm-yy")</f>
        <v>May-25</v>
      </c>
      <c r="H39" s="1">
        <f>DAY(EOMONTH(MC_16[[#This Row],[Month Year]],0))</f>
        <v>31</v>
      </c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">
        <f>IFERROR(SUM(MC_16[[#This Row],[Blk1]:[Blk12]]),"")</f>
        <v>0</v>
      </c>
      <c r="X39" s="112"/>
      <c r="Y39" s="112"/>
      <c r="Z39" s="112"/>
      <c r="AA39" s="112"/>
      <c r="AB39" s="112"/>
      <c r="AC39" s="112"/>
      <c r="AD39" s="112" t="s">
        <v>123</v>
      </c>
      <c r="AE39" s="112"/>
    </row>
    <row r="40" spans="1:31" x14ac:dyDescent="0.35">
      <c r="A40" s="112">
        <f t="shared" si="3"/>
        <v>38</v>
      </c>
      <c r="B40" s="128">
        <f t="shared" si="3"/>
        <v>45782</v>
      </c>
      <c r="C40" s="122">
        <f>YEAR(MC_16[[#This Row],[Date]])+IF(MONTH(MC_16[[#This Row],[Date]])&gt;=4,1,0)</f>
        <v>2026</v>
      </c>
      <c r="D40" s="109">
        <f>YEAR(MC_16[[#This Row],[Date]])</f>
        <v>2025</v>
      </c>
      <c r="E40" s="127" t="s">
        <v>124</v>
      </c>
      <c r="F40" s="112" t="s">
        <v>124</v>
      </c>
      <c r="G40" s="1" t="str">
        <f>TEXT(MC_16[[#This Row],[Date]],"mmm-yy")</f>
        <v>May-25</v>
      </c>
      <c r="H40" s="1">
        <f>DAY(EOMONTH(MC_16[[#This Row],[Month Year]],0))</f>
        <v>31</v>
      </c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">
        <f>IFERROR(SUM(MC_16[[#This Row],[Blk1]:[Blk12]]),"")</f>
        <v>0</v>
      </c>
      <c r="X40" s="112"/>
      <c r="Y40" s="112"/>
      <c r="Z40" s="112"/>
      <c r="AA40" s="112"/>
      <c r="AB40" s="112"/>
      <c r="AC40" s="112"/>
      <c r="AD40" s="112" t="s">
        <v>193</v>
      </c>
      <c r="AE40" s="112"/>
    </row>
    <row r="41" spans="1:31" x14ac:dyDescent="0.35">
      <c r="A41" s="112">
        <f t="shared" si="3"/>
        <v>39</v>
      </c>
      <c r="B41" s="128">
        <f t="shared" si="3"/>
        <v>45783</v>
      </c>
      <c r="C41" s="122">
        <f>YEAR(MC_16[[#This Row],[Date]])+IF(MONTH(MC_16[[#This Row],[Date]])&gt;=4,1,0)</f>
        <v>2026</v>
      </c>
      <c r="D41" s="109">
        <f>YEAR(MC_16[[#This Row],[Date]])</f>
        <v>2025</v>
      </c>
      <c r="E41" s="127" t="s">
        <v>124</v>
      </c>
      <c r="F41" s="112" t="s">
        <v>124</v>
      </c>
      <c r="G41" s="1" t="str">
        <f>TEXT(MC_16[[#This Row],[Date]],"mmm-yy")</f>
        <v>May-25</v>
      </c>
      <c r="H41" s="1">
        <f>DAY(EOMONTH(MC_16[[#This Row],[Month Year]],0))</f>
        <v>31</v>
      </c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">
        <f>IFERROR(SUM(MC_16[[#This Row],[Blk1]:[Blk12]]),"")</f>
        <v>0</v>
      </c>
      <c r="X41" s="112"/>
      <c r="Y41" s="112"/>
      <c r="Z41" s="112"/>
      <c r="AA41" s="112"/>
      <c r="AB41" s="112"/>
      <c r="AC41" s="112"/>
      <c r="AD41" s="112" t="s">
        <v>194</v>
      </c>
      <c r="AE41" s="112"/>
    </row>
    <row r="42" spans="1:31" x14ac:dyDescent="0.35">
      <c r="A42" s="112">
        <f t="shared" si="3"/>
        <v>40</v>
      </c>
      <c r="B42" s="128">
        <f t="shared" si="3"/>
        <v>45784</v>
      </c>
      <c r="C42" s="122">
        <f>YEAR(MC_16[[#This Row],[Date]])+IF(MONTH(MC_16[[#This Row],[Date]])&gt;=4,1,0)</f>
        <v>2026</v>
      </c>
      <c r="D42" s="109">
        <f>YEAR(MC_16[[#This Row],[Date]])</f>
        <v>2025</v>
      </c>
      <c r="E42" s="127" t="s">
        <v>124</v>
      </c>
      <c r="F42" s="112" t="s">
        <v>124</v>
      </c>
      <c r="G42" s="1" t="str">
        <f>TEXT(MC_16[[#This Row],[Date]],"mmm-yy")</f>
        <v>May-25</v>
      </c>
      <c r="H42" s="1">
        <f>DAY(EOMONTH(MC_16[[#This Row],[Month Year]],0))</f>
        <v>31</v>
      </c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">
        <f>IFERROR(SUM(MC_16[[#This Row],[Blk1]:[Blk12]]),"")</f>
        <v>0</v>
      </c>
      <c r="X42" s="112"/>
      <c r="Y42" s="112"/>
      <c r="Z42" s="112"/>
      <c r="AA42" s="112"/>
      <c r="AB42" s="112"/>
      <c r="AC42" s="112"/>
      <c r="AD42" s="112" t="s">
        <v>185</v>
      </c>
      <c r="AE42" s="112"/>
    </row>
    <row r="43" spans="1:31" x14ac:dyDescent="0.35">
      <c r="A43" s="112">
        <f t="shared" si="3"/>
        <v>41</v>
      </c>
      <c r="B43" s="128">
        <f t="shared" si="3"/>
        <v>45785</v>
      </c>
      <c r="C43" s="122">
        <f>YEAR(MC_16[[#This Row],[Date]])+IF(MONTH(MC_16[[#This Row],[Date]])&gt;=4,1,0)</f>
        <v>2026</v>
      </c>
      <c r="D43" s="109">
        <f>YEAR(MC_16[[#This Row],[Date]])</f>
        <v>2025</v>
      </c>
      <c r="E43" s="127" t="s">
        <v>124</v>
      </c>
      <c r="F43" s="112" t="s">
        <v>124</v>
      </c>
      <c r="G43" s="1" t="str">
        <f>TEXT(MC_16[[#This Row],[Date]],"mmm-yy")</f>
        <v>May-25</v>
      </c>
      <c r="H43" s="1">
        <f>DAY(EOMONTH(MC_16[[#This Row],[Month Year]],0))</f>
        <v>31</v>
      </c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">
        <f>IFERROR(SUM(MC_16[[#This Row],[Blk1]:[Blk12]]),"")</f>
        <v>0</v>
      </c>
      <c r="X43" s="112"/>
      <c r="Y43" s="112"/>
      <c r="Z43" s="112"/>
      <c r="AA43" s="112"/>
      <c r="AB43" s="112"/>
      <c r="AC43" s="112"/>
      <c r="AD43" s="112" t="s">
        <v>195</v>
      </c>
      <c r="AE43" s="112"/>
    </row>
    <row r="44" spans="1:31" x14ac:dyDescent="0.35">
      <c r="A44" s="112">
        <f t="shared" si="3"/>
        <v>42</v>
      </c>
      <c r="B44" s="128">
        <f t="shared" si="3"/>
        <v>45786</v>
      </c>
      <c r="C44" s="122">
        <f>YEAR(MC_16[[#This Row],[Date]])+IF(MONTH(MC_16[[#This Row],[Date]])&gt;=4,1,0)</f>
        <v>2026</v>
      </c>
      <c r="D44" s="109">
        <f>YEAR(MC_16[[#This Row],[Date]])</f>
        <v>2025</v>
      </c>
      <c r="E44" s="127" t="s">
        <v>124</v>
      </c>
      <c r="F44" s="112" t="s">
        <v>124</v>
      </c>
      <c r="G44" s="1" t="str">
        <f>TEXT(MC_16[[#This Row],[Date]],"mmm-yy")</f>
        <v>May-25</v>
      </c>
      <c r="H44" s="1">
        <f>DAY(EOMONTH(MC_16[[#This Row],[Month Year]],0))</f>
        <v>31</v>
      </c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">
        <f>IFERROR(SUM(MC_16[[#This Row],[Blk1]:[Blk12]]),"")</f>
        <v>0</v>
      </c>
      <c r="X44" s="112"/>
      <c r="Y44" s="112"/>
      <c r="Z44" s="112"/>
      <c r="AA44" s="112"/>
      <c r="AB44" s="112"/>
      <c r="AC44" s="112"/>
      <c r="AD44" s="112" t="s">
        <v>196</v>
      </c>
      <c r="AE44" s="112"/>
    </row>
    <row r="45" spans="1:31" x14ac:dyDescent="0.35">
      <c r="A45" s="112">
        <f t="shared" si="3"/>
        <v>43</v>
      </c>
      <c r="B45" s="128">
        <f t="shared" si="3"/>
        <v>45787</v>
      </c>
      <c r="C45" s="122">
        <f>YEAR(MC_16[[#This Row],[Date]])+IF(MONTH(MC_16[[#This Row],[Date]])&gt;=4,1,0)</f>
        <v>2026</v>
      </c>
      <c r="D45" s="109">
        <f>YEAR(MC_16[[#This Row],[Date]])</f>
        <v>2025</v>
      </c>
      <c r="E45" s="127" t="s">
        <v>124</v>
      </c>
      <c r="F45" s="112" t="s">
        <v>124</v>
      </c>
      <c r="G45" s="1" t="str">
        <f>TEXT(MC_16[[#This Row],[Date]],"mmm-yy")</f>
        <v>May-25</v>
      </c>
      <c r="H45" s="1">
        <f>DAY(EOMONTH(MC_16[[#This Row],[Month Year]],0))</f>
        <v>31</v>
      </c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">
        <f>IFERROR(SUM(MC_16[[#This Row],[Blk1]:[Blk12]]),"")</f>
        <v>0</v>
      </c>
      <c r="X45" s="112"/>
      <c r="Y45" s="112"/>
      <c r="Z45" s="112"/>
      <c r="AA45" s="112"/>
      <c r="AB45" s="112"/>
      <c r="AC45" s="112"/>
      <c r="AD45" s="112" t="s">
        <v>185</v>
      </c>
      <c r="AE45" s="112"/>
    </row>
    <row r="46" spans="1:31" x14ac:dyDescent="0.35">
      <c r="A46" s="112">
        <f t="shared" si="3"/>
        <v>44</v>
      </c>
      <c r="B46" s="128">
        <f t="shared" si="3"/>
        <v>45788</v>
      </c>
      <c r="C46" s="122">
        <f>YEAR(MC_16[[#This Row],[Date]])+IF(MONTH(MC_16[[#This Row],[Date]])&gt;=4,1,0)</f>
        <v>2026</v>
      </c>
      <c r="D46" s="109">
        <f>YEAR(MC_16[[#This Row],[Date]])</f>
        <v>2025</v>
      </c>
      <c r="E46" s="127" t="s">
        <v>124</v>
      </c>
      <c r="F46" s="112" t="s">
        <v>124</v>
      </c>
      <c r="G46" s="1" t="str">
        <f>TEXT(MC_16[[#This Row],[Date]],"mmm-yy")</f>
        <v>May-25</v>
      </c>
      <c r="H46" s="1">
        <f>DAY(EOMONTH(MC_16[[#This Row],[Month Year]],0))</f>
        <v>31</v>
      </c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">
        <f>IFERROR(SUM(MC_16[[#This Row],[Blk1]:[Blk12]]),"")</f>
        <v>0</v>
      </c>
      <c r="X46" s="112"/>
      <c r="Y46" s="112"/>
      <c r="Z46" s="112"/>
      <c r="AA46" s="112"/>
      <c r="AB46" s="112"/>
      <c r="AC46" s="112"/>
      <c r="AD46" s="112" t="s">
        <v>197</v>
      </c>
      <c r="AE46" s="112"/>
    </row>
    <row r="47" spans="1:31" x14ac:dyDescent="0.35">
      <c r="A47" s="112">
        <f t="shared" si="3"/>
        <v>45</v>
      </c>
      <c r="B47" s="128">
        <f t="shared" si="3"/>
        <v>45789</v>
      </c>
      <c r="C47" s="122">
        <f>YEAR(MC_16[[#This Row],[Date]])+IF(MONTH(MC_16[[#This Row],[Date]])&gt;=4,1,0)</f>
        <v>2026</v>
      </c>
      <c r="D47" s="109">
        <f>YEAR(MC_16[[#This Row],[Date]])</f>
        <v>2025</v>
      </c>
      <c r="E47" s="127" t="s">
        <v>124</v>
      </c>
      <c r="F47" s="112" t="s">
        <v>124</v>
      </c>
      <c r="G47" s="1" t="str">
        <f>TEXT(MC_16[[#This Row],[Date]],"mmm-yy")</f>
        <v>May-25</v>
      </c>
      <c r="H47" s="1">
        <f>DAY(EOMONTH(MC_16[[#This Row],[Month Year]],0))</f>
        <v>31</v>
      </c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">
        <f>IFERROR(SUM(MC_16[[#This Row],[Blk1]:[Blk12]]),"")</f>
        <v>0</v>
      </c>
      <c r="X47" s="112"/>
      <c r="Y47" s="112"/>
      <c r="Z47" s="112"/>
      <c r="AA47" s="112"/>
      <c r="AB47" s="112"/>
      <c r="AC47" s="112"/>
      <c r="AD47" s="112" t="s">
        <v>185</v>
      </c>
      <c r="AE47" s="112"/>
    </row>
    <row r="48" spans="1:31" x14ac:dyDescent="0.35">
      <c r="A48" s="112">
        <f t="shared" si="3"/>
        <v>46</v>
      </c>
      <c r="B48" s="128">
        <f t="shared" si="3"/>
        <v>45790</v>
      </c>
      <c r="C48" s="122">
        <f>YEAR(MC_16[[#This Row],[Date]])+IF(MONTH(MC_16[[#This Row],[Date]])&gt;=4,1,0)</f>
        <v>2026</v>
      </c>
      <c r="D48" s="109">
        <f>YEAR(MC_16[[#This Row],[Date]])</f>
        <v>2025</v>
      </c>
      <c r="E48" s="127" t="s">
        <v>124</v>
      </c>
      <c r="F48" s="112" t="s">
        <v>124</v>
      </c>
      <c r="G48" s="1" t="str">
        <f>TEXT(MC_16[[#This Row],[Date]],"mmm-yy")</f>
        <v>May-25</v>
      </c>
      <c r="H48" s="1">
        <f>DAY(EOMONTH(MC_16[[#This Row],[Month Year]],0))</f>
        <v>31</v>
      </c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">
        <f>IFERROR(SUM(MC_16[[#This Row],[Blk1]:[Blk12]]),"")</f>
        <v>0</v>
      </c>
      <c r="X48" s="112"/>
      <c r="Y48" s="112"/>
      <c r="Z48" s="112"/>
      <c r="AA48" s="112"/>
      <c r="AB48" s="112"/>
      <c r="AC48" s="112"/>
      <c r="AD48" s="112" t="s">
        <v>198</v>
      </c>
      <c r="AE48" s="112"/>
    </row>
    <row r="49" spans="1:31" x14ac:dyDescent="0.35">
      <c r="A49" s="112">
        <f t="shared" si="3"/>
        <v>47</v>
      </c>
      <c r="B49" s="128">
        <f t="shared" si="3"/>
        <v>45791</v>
      </c>
      <c r="C49" s="122">
        <f>YEAR(MC_16[[#This Row],[Date]])+IF(MONTH(MC_16[[#This Row],[Date]])&gt;=4,1,0)</f>
        <v>2026</v>
      </c>
      <c r="D49" s="109">
        <f>YEAR(MC_16[[#This Row],[Date]])</f>
        <v>2025</v>
      </c>
      <c r="E49" s="127" t="s">
        <v>124</v>
      </c>
      <c r="F49" s="112" t="s">
        <v>124</v>
      </c>
      <c r="G49" s="1" t="str">
        <f>TEXT(MC_16[[#This Row],[Date]],"mmm-yy")</f>
        <v>May-25</v>
      </c>
      <c r="H49" s="1">
        <f>DAY(EOMONTH(MC_16[[#This Row],[Month Year]],0))</f>
        <v>31</v>
      </c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">
        <f>IFERROR(SUM(MC_16[[#This Row],[Blk1]:[Blk12]]),"")</f>
        <v>0</v>
      </c>
      <c r="X49" s="112"/>
      <c r="Y49" s="112"/>
      <c r="Z49" s="112"/>
      <c r="AA49" s="112"/>
      <c r="AB49" s="112"/>
      <c r="AC49" s="112"/>
      <c r="AD49" s="112" t="s">
        <v>199</v>
      </c>
      <c r="AE49" s="112"/>
    </row>
    <row r="50" spans="1:31" x14ac:dyDescent="0.35">
      <c r="A50" s="112">
        <f t="shared" si="3"/>
        <v>48</v>
      </c>
      <c r="B50" s="128">
        <f t="shared" si="3"/>
        <v>45792</v>
      </c>
      <c r="C50" s="122">
        <f>YEAR(MC_16[[#This Row],[Date]])+IF(MONTH(MC_16[[#This Row],[Date]])&gt;=4,1,0)</f>
        <v>2026</v>
      </c>
      <c r="D50" s="109">
        <f>YEAR(MC_16[[#This Row],[Date]])</f>
        <v>2025</v>
      </c>
      <c r="E50" s="127" t="s">
        <v>124</v>
      </c>
      <c r="F50" s="112" t="s">
        <v>124</v>
      </c>
      <c r="G50" s="1" t="str">
        <f>TEXT(MC_16[[#This Row],[Date]],"mmm-yy")</f>
        <v>May-25</v>
      </c>
      <c r="H50" s="1">
        <f>DAY(EOMONTH(MC_16[[#This Row],[Month Year]],0))</f>
        <v>31</v>
      </c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">
        <f>IFERROR(SUM(MC_16[[#This Row],[Blk1]:[Blk12]]),"")</f>
        <v>0</v>
      </c>
      <c r="X50" s="112"/>
      <c r="Y50" s="112"/>
      <c r="Z50" s="112"/>
      <c r="AA50" s="112"/>
      <c r="AB50" s="112"/>
      <c r="AC50" s="112"/>
      <c r="AD50" s="112" t="s">
        <v>200</v>
      </c>
      <c r="AE50" s="112"/>
    </row>
    <row r="51" spans="1:31" x14ac:dyDescent="0.35">
      <c r="A51" s="112">
        <f t="shared" si="3"/>
        <v>49</v>
      </c>
      <c r="B51" s="128">
        <f t="shared" si="3"/>
        <v>45793</v>
      </c>
      <c r="C51" s="122">
        <f>YEAR(MC_16[[#This Row],[Date]])+IF(MONTH(MC_16[[#This Row],[Date]])&gt;=4,1,0)</f>
        <v>2026</v>
      </c>
      <c r="D51" s="109">
        <f>YEAR(MC_16[[#This Row],[Date]])</f>
        <v>2025</v>
      </c>
      <c r="E51" s="127" t="s">
        <v>124</v>
      </c>
      <c r="F51" s="112" t="s">
        <v>124</v>
      </c>
      <c r="G51" s="1" t="str">
        <f>TEXT(MC_16[[#This Row],[Date]],"mmm-yy")</f>
        <v>May-25</v>
      </c>
      <c r="H51" s="1">
        <f>DAY(EOMONTH(MC_16[[#This Row],[Month Year]],0))</f>
        <v>31</v>
      </c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">
        <f>IFERROR(SUM(MC_16[[#This Row],[Blk1]:[Blk12]]),"")</f>
        <v>0</v>
      </c>
      <c r="X51" s="112"/>
      <c r="Y51" s="112"/>
      <c r="Z51" s="112"/>
      <c r="AA51" s="112"/>
      <c r="AB51" s="112"/>
      <c r="AC51" s="112"/>
      <c r="AD51" s="112" t="s">
        <v>185</v>
      </c>
      <c r="AE51" s="112"/>
    </row>
    <row r="52" spans="1:31" x14ac:dyDescent="0.35">
      <c r="A52" s="112">
        <f t="shared" si="3"/>
        <v>50</v>
      </c>
      <c r="B52" s="128">
        <f t="shared" si="3"/>
        <v>45794</v>
      </c>
      <c r="C52" s="122">
        <f>YEAR(MC_16[[#This Row],[Date]])+IF(MONTH(MC_16[[#This Row],[Date]])&gt;=4,1,0)</f>
        <v>2026</v>
      </c>
      <c r="D52" s="109">
        <f>YEAR(MC_16[[#This Row],[Date]])</f>
        <v>2025</v>
      </c>
      <c r="E52" s="127" t="s">
        <v>124</v>
      </c>
      <c r="F52" s="112" t="s">
        <v>124</v>
      </c>
      <c r="G52" s="1" t="str">
        <f>TEXT(MC_16[[#This Row],[Date]],"mmm-yy")</f>
        <v>May-25</v>
      </c>
      <c r="H52" s="1">
        <f>DAY(EOMONTH(MC_16[[#This Row],[Month Year]],0))</f>
        <v>31</v>
      </c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">
        <f>IFERROR(SUM(MC_16[[#This Row],[Blk1]:[Blk12]]),"")</f>
        <v>0</v>
      </c>
      <c r="X52" s="112"/>
      <c r="Y52" s="112"/>
      <c r="Z52" s="112"/>
      <c r="AA52" s="112"/>
      <c r="AB52" s="112"/>
      <c r="AC52" s="112"/>
      <c r="AD52" s="112" t="s">
        <v>201</v>
      </c>
      <c r="AE52" s="112"/>
    </row>
    <row r="53" spans="1:31" x14ac:dyDescent="0.35">
      <c r="A53" s="112">
        <f t="shared" ref="A53:B68" si="4">A52+1</f>
        <v>51</v>
      </c>
      <c r="B53" s="128">
        <f t="shared" si="4"/>
        <v>45795</v>
      </c>
      <c r="C53" s="122">
        <f>YEAR(MC_16[[#This Row],[Date]])+IF(MONTH(MC_16[[#This Row],[Date]])&gt;=4,1,0)</f>
        <v>2026</v>
      </c>
      <c r="D53" s="109">
        <f>YEAR(MC_16[[#This Row],[Date]])</f>
        <v>2025</v>
      </c>
      <c r="E53" s="127" t="s">
        <v>124</v>
      </c>
      <c r="F53" s="112" t="s">
        <v>124</v>
      </c>
      <c r="G53" s="1" t="str">
        <f>TEXT(MC_16[[#This Row],[Date]],"mmm-yy")</f>
        <v>May-25</v>
      </c>
      <c r="H53" s="1">
        <f>DAY(EOMONTH(MC_16[[#This Row],[Month Year]],0))</f>
        <v>31</v>
      </c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">
        <f>IFERROR(SUM(MC_16[[#This Row],[Blk1]:[Blk12]]),"")</f>
        <v>0</v>
      </c>
      <c r="X53" s="112"/>
      <c r="Y53" s="112"/>
      <c r="Z53" s="112"/>
      <c r="AA53" s="112"/>
      <c r="AB53" s="112"/>
      <c r="AC53" s="112"/>
      <c r="AD53" s="112" t="s">
        <v>202</v>
      </c>
      <c r="AE53" s="112"/>
    </row>
    <row r="54" spans="1:31" x14ac:dyDescent="0.35">
      <c r="A54" s="112">
        <f t="shared" si="4"/>
        <v>52</v>
      </c>
      <c r="B54" s="128">
        <f t="shared" si="4"/>
        <v>45796</v>
      </c>
      <c r="C54" s="122">
        <f>YEAR(MC_16[[#This Row],[Date]])+IF(MONTH(MC_16[[#This Row],[Date]])&gt;=4,1,0)</f>
        <v>2026</v>
      </c>
      <c r="D54" s="109">
        <f>YEAR(MC_16[[#This Row],[Date]])</f>
        <v>2025</v>
      </c>
      <c r="E54" s="127" t="s">
        <v>124</v>
      </c>
      <c r="F54" s="112" t="s">
        <v>124</v>
      </c>
      <c r="G54" s="1" t="str">
        <f>TEXT(MC_16[[#This Row],[Date]],"mmm-yy")</f>
        <v>May-25</v>
      </c>
      <c r="H54" s="1">
        <f>DAY(EOMONTH(MC_16[[#This Row],[Month Year]],0))</f>
        <v>31</v>
      </c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">
        <f>IFERROR(SUM(MC_16[[#This Row],[Blk1]:[Blk12]]),"")</f>
        <v>0</v>
      </c>
      <c r="X54" s="112"/>
      <c r="Y54" s="112"/>
      <c r="Z54" s="112"/>
      <c r="AA54" s="112"/>
      <c r="AB54" s="112"/>
      <c r="AC54" s="112"/>
      <c r="AD54" s="112" t="s">
        <v>203</v>
      </c>
      <c r="AE54" s="112"/>
    </row>
    <row r="55" spans="1:31" x14ac:dyDescent="0.35">
      <c r="A55" s="112">
        <f t="shared" si="4"/>
        <v>53</v>
      </c>
      <c r="B55" s="128">
        <f t="shared" si="4"/>
        <v>45797</v>
      </c>
      <c r="C55" s="122">
        <f>YEAR(MC_16[[#This Row],[Date]])+IF(MONTH(MC_16[[#This Row],[Date]])&gt;=4,1,0)</f>
        <v>2026</v>
      </c>
      <c r="D55" s="109">
        <f>YEAR(MC_16[[#This Row],[Date]])</f>
        <v>2025</v>
      </c>
      <c r="E55" s="127" t="s">
        <v>124</v>
      </c>
      <c r="F55" s="112" t="s">
        <v>124</v>
      </c>
      <c r="G55" s="1" t="str">
        <f>TEXT(MC_16[[#This Row],[Date]],"mmm-yy")</f>
        <v>May-25</v>
      </c>
      <c r="H55" s="1">
        <f>DAY(EOMONTH(MC_16[[#This Row],[Month Year]],0))</f>
        <v>31</v>
      </c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">
        <f>IFERROR(SUM(MC_16[[#This Row],[Blk1]:[Blk12]]),"")</f>
        <v>0</v>
      </c>
      <c r="X55" s="112"/>
      <c r="Y55" s="112"/>
      <c r="Z55" s="112"/>
      <c r="AA55" s="112"/>
      <c r="AB55" s="112"/>
      <c r="AC55" s="112"/>
      <c r="AD55" s="112" t="s">
        <v>204</v>
      </c>
      <c r="AE55" s="112"/>
    </row>
    <row r="56" spans="1:31" x14ac:dyDescent="0.35">
      <c r="A56" s="112">
        <f t="shared" si="4"/>
        <v>54</v>
      </c>
      <c r="B56" s="128">
        <f t="shared" si="4"/>
        <v>45798</v>
      </c>
      <c r="C56" s="122">
        <f>YEAR(MC_16[[#This Row],[Date]])+IF(MONTH(MC_16[[#This Row],[Date]])&gt;=4,1,0)</f>
        <v>2026</v>
      </c>
      <c r="D56" s="109">
        <f>YEAR(MC_16[[#This Row],[Date]])</f>
        <v>2025</v>
      </c>
      <c r="E56" s="127" t="s">
        <v>124</v>
      </c>
      <c r="F56" s="112" t="s">
        <v>124</v>
      </c>
      <c r="G56" s="1" t="str">
        <f>TEXT(MC_16[[#This Row],[Date]],"mmm-yy")</f>
        <v>May-25</v>
      </c>
      <c r="H56" s="1">
        <f>DAY(EOMONTH(MC_16[[#This Row],[Month Year]],0))</f>
        <v>31</v>
      </c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">
        <f>IFERROR(SUM(MC_16[[#This Row],[Blk1]:[Blk12]]),"")</f>
        <v>0</v>
      </c>
      <c r="X56" s="112"/>
      <c r="Y56" s="112"/>
      <c r="Z56" s="112"/>
      <c r="AA56" s="112"/>
      <c r="AB56" s="112"/>
      <c r="AC56" s="112"/>
      <c r="AD56" s="112" t="s">
        <v>205</v>
      </c>
      <c r="AE56" s="112"/>
    </row>
    <row r="57" spans="1:31" x14ac:dyDescent="0.35">
      <c r="A57" s="112">
        <f t="shared" si="4"/>
        <v>55</v>
      </c>
      <c r="B57" s="128">
        <f t="shared" si="4"/>
        <v>45799</v>
      </c>
      <c r="C57" s="122">
        <f>YEAR(MC_16[[#This Row],[Date]])+IF(MONTH(MC_16[[#This Row],[Date]])&gt;=4,1,0)</f>
        <v>2026</v>
      </c>
      <c r="D57" s="109">
        <f>YEAR(MC_16[[#This Row],[Date]])</f>
        <v>2025</v>
      </c>
      <c r="E57" s="127" t="s">
        <v>124</v>
      </c>
      <c r="F57" s="112" t="s">
        <v>124</v>
      </c>
      <c r="G57" s="1" t="str">
        <f>TEXT(MC_16[[#This Row],[Date]],"mmm-yy")</f>
        <v>May-25</v>
      </c>
      <c r="H57" s="1">
        <f>DAY(EOMONTH(MC_16[[#This Row],[Month Year]],0))</f>
        <v>31</v>
      </c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">
        <f>IFERROR(SUM(MC_16[[#This Row],[Blk1]:[Blk12]]),"")</f>
        <v>0</v>
      </c>
      <c r="X57" s="112"/>
      <c r="Y57" s="112"/>
      <c r="Z57" s="112"/>
      <c r="AA57" s="112"/>
      <c r="AB57" s="112"/>
      <c r="AC57" s="112"/>
      <c r="AD57" s="112" t="s">
        <v>185</v>
      </c>
      <c r="AE57" s="112"/>
    </row>
    <row r="58" spans="1:31" x14ac:dyDescent="0.35">
      <c r="A58" s="112">
        <f t="shared" si="4"/>
        <v>56</v>
      </c>
      <c r="B58" s="128">
        <f t="shared" si="4"/>
        <v>45800</v>
      </c>
      <c r="C58" s="122">
        <f>YEAR(MC_16[[#This Row],[Date]])+IF(MONTH(MC_16[[#This Row],[Date]])&gt;=4,1,0)</f>
        <v>2026</v>
      </c>
      <c r="D58" s="109">
        <f>YEAR(MC_16[[#This Row],[Date]])</f>
        <v>2025</v>
      </c>
      <c r="E58" s="127" t="s">
        <v>124</v>
      </c>
      <c r="F58" s="112" t="s">
        <v>124</v>
      </c>
      <c r="G58" s="1" t="str">
        <f>TEXT(MC_16[[#This Row],[Date]],"mmm-yy")</f>
        <v>May-25</v>
      </c>
      <c r="H58" s="1">
        <f>DAY(EOMONTH(MC_16[[#This Row],[Month Year]],0))</f>
        <v>31</v>
      </c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">
        <f>IFERROR(SUM(MC_16[[#This Row],[Blk1]:[Blk12]]),"")</f>
        <v>0</v>
      </c>
      <c r="X58" s="112"/>
      <c r="Y58" s="112"/>
      <c r="Z58" s="112"/>
      <c r="AA58" s="112"/>
      <c r="AB58" s="112"/>
      <c r="AC58" s="112"/>
      <c r="AD58" s="112" t="s">
        <v>185</v>
      </c>
      <c r="AE58" s="112"/>
    </row>
    <row r="59" spans="1:31" x14ac:dyDescent="0.35">
      <c r="A59" s="112">
        <f t="shared" si="4"/>
        <v>57</v>
      </c>
      <c r="B59" s="128">
        <f t="shared" si="4"/>
        <v>45801</v>
      </c>
      <c r="C59" s="122">
        <f>YEAR(MC_16[[#This Row],[Date]])+IF(MONTH(MC_16[[#This Row],[Date]])&gt;=4,1,0)</f>
        <v>2026</v>
      </c>
      <c r="D59" s="109">
        <f>YEAR(MC_16[[#This Row],[Date]])</f>
        <v>2025</v>
      </c>
      <c r="E59" s="127" t="s">
        <v>124</v>
      </c>
      <c r="F59" s="112" t="s">
        <v>124</v>
      </c>
      <c r="G59" s="1" t="str">
        <f>TEXT(MC_16[[#This Row],[Date]],"mmm-yy")</f>
        <v>May-25</v>
      </c>
      <c r="H59" s="1">
        <f>DAY(EOMONTH(MC_16[[#This Row],[Month Year]],0))</f>
        <v>31</v>
      </c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">
        <f>IFERROR(SUM(MC_16[[#This Row],[Blk1]:[Blk12]]),"")</f>
        <v>0</v>
      </c>
      <c r="X59" s="112"/>
      <c r="Y59" s="112"/>
      <c r="Z59" s="112"/>
      <c r="AA59" s="112"/>
      <c r="AB59" s="112"/>
      <c r="AC59" s="112"/>
      <c r="AD59" s="112" t="s">
        <v>185</v>
      </c>
      <c r="AE59" s="112"/>
    </row>
    <row r="60" spans="1:31" x14ac:dyDescent="0.35">
      <c r="A60" s="112">
        <f t="shared" si="4"/>
        <v>58</v>
      </c>
      <c r="B60" s="128">
        <f t="shared" si="4"/>
        <v>45802</v>
      </c>
      <c r="C60" s="122">
        <f>YEAR(MC_16[[#This Row],[Date]])+IF(MONTH(MC_16[[#This Row],[Date]])&gt;=4,1,0)</f>
        <v>2026</v>
      </c>
      <c r="D60" s="109">
        <f>YEAR(MC_16[[#This Row],[Date]])</f>
        <v>2025</v>
      </c>
      <c r="E60" s="127" t="s">
        <v>124</v>
      </c>
      <c r="F60" s="112" t="s">
        <v>124</v>
      </c>
      <c r="G60" s="1" t="str">
        <f>TEXT(MC_16[[#This Row],[Date]],"mmm-yy")</f>
        <v>May-25</v>
      </c>
      <c r="H60" s="1">
        <f>DAY(EOMONTH(MC_16[[#This Row],[Month Year]],0))</f>
        <v>31</v>
      </c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">
        <f>IFERROR(SUM(MC_16[[#This Row],[Blk1]:[Blk12]]),"")</f>
        <v>0</v>
      </c>
      <c r="X60" s="112"/>
      <c r="Y60" s="112"/>
      <c r="Z60" s="112"/>
      <c r="AA60" s="112"/>
      <c r="AB60" s="112"/>
      <c r="AC60" s="112"/>
      <c r="AD60" s="112" t="s">
        <v>206</v>
      </c>
      <c r="AE60" s="112"/>
    </row>
    <row r="61" spans="1:31" x14ac:dyDescent="0.35">
      <c r="A61" s="112">
        <f t="shared" si="4"/>
        <v>59</v>
      </c>
      <c r="B61" s="128">
        <f t="shared" si="4"/>
        <v>45803</v>
      </c>
      <c r="C61" s="122">
        <f>YEAR(MC_16[[#This Row],[Date]])+IF(MONTH(MC_16[[#This Row],[Date]])&gt;=4,1,0)</f>
        <v>2026</v>
      </c>
      <c r="D61" s="109">
        <f>YEAR(MC_16[[#This Row],[Date]])</f>
        <v>2025</v>
      </c>
      <c r="E61" s="127" t="s">
        <v>124</v>
      </c>
      <c r="F61" s="112" t="s">
        <v>124</v>
      </c>
      <c r="G61" s="1" t="str">
        <f>TEXT(MC_16[[#This Row],[Date]],"mmm-yy")</f>
        <v>May-25</v>
      </c>
      <c r="H61" s="1">
        <f>DAY(EOMONTH(MC_16[[#This Row],[Month Year]],0))</f>
        <v>31</v>
      </c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">
        <f>IFERROR(SUM(MC_16[[#This Row],[Blk1]:[Blk12]]),"")</f>
        <v>0</v>
      </c>
      <c r="X61" s="112"/>
      <c r="Y61" s="112"/>
      <c r="Z61" s="112"/>
      <c r="AA61" s="112"/>
      <c r="AB61" s="112"/>
      <c r="AC61" s="112"/>
      <c r="AD61" s="112" t="s">
        <v>207</v>
      </c>
      <c r="AE61" s="112"/>
    </row>
    <row r="62" spans="1:31" x14ac:dyDescent="0.35">
      <c r="A62" s="112">
        <f t="shared" si="4"/>
        <v>60</v>
      </c>
      <c r="B62" s="128">
        <f t="shared" si="4"/>
        <v>45804</v>
      </c>
      <c r="C62" s="122">
        <f>YEAR(MC_16[[#This Row],[Date]])+IF(MONTH(MC_16[[#This Row],[Date]])&gt;=4,1,0)</f>
        <v>2026</v>
      </c>
      <c r="D62" s="109">
        <f>YEAR(MC_16[[#This Row],[Date]])</f>
        <v>2025</v>
      </c>
      <c r="E62" s="127" t="s">
        <v>124</v>
      </c>
      <c r="F62" s="112" t="s">
        <v>124</v>
      </c>
      <c r="G62" s="1" t="str">
        <f>TEXT(MC_16[[#This Row],[Date]],"mmm-yy")</f>
        <v>May-25</v>
      </c>
      <c r="H62" s="1">
        <f>DAY(EOMONTH(MC_16[[#This Row],[Month Year]],0))</f>
        <v>31</v>
      </c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">
        <f>IFERROR(SUM(MC_16[[#This Row],[Blk1]:[Blk12]]),"")</f>
        <v>0</v>
      </c>
      <c r="X62" s="112"/>
      <c r="Y62" s="112"/>
      <c r="Z62" s="112"/>
      <c r="AA62" s="112"/>
      <c r="AB62" s="112"/>
      <c r="AC62" s="112"/>
      <c r="AD62" s="112" t="s">
        <v>185</v>
      </c>
      <c r="AE62" s="112"/>
    </row>
    <row r="63" spans="1:31" x14ac:dyDescent="0.35">
      <c r="A63" s="112">
        <f t="shared" si="4"/>
        <v>61</v>
      </c>
      <c r="B63" s="128">
        <f t="shared" si="4"/>
        <v>45805</v>
      </c>
      <c r="C63" s="122">
        <f>YEAR(MC_16[[#This Row],[Date]])+IF(MONTH(MC_16[[#This Row],[Date]])&gt;=4,1,0)</f>
        <v>2026</v>
      </c>
      <c r="D63" s="109">
        <f>YEAR(MC_16[[#This Row],[Date]])</f>
        <v>2025</v>
      </c>
      <c r="E63" s="127" t="s">
        <v>124</v>
      </c>
      <c r="F63" s="112" t="s">
        <v>124</v>
      </c>
      <c r="G63" s="1" t="str">
        <f>TEXT(MC_16[[#This Row],[Date]],"mmm-yy")</f>
        <v>May-25</v>
      </c>
      <c r="H63" s="1">
        <f>DAY(EOMONTH(MC_16[[#This Row],[Month Year]],0))</f>
        <v>31</v>
      </c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">
        <f>IFERROR(SUM(MC_16[[#This Row],[Blk1]:[Blk12]]),"")</f>
        <v>0</v>
      </c>
      <c r="X63" s="112"/>
      <c r="Y63" s="112"/>
      <c r="Z63" s="112"/>
      <c r="AA63" s="112"/>
      <c r="AB63" s="112"/>
      <c r="AC63" s="112"/>
      <c r="AD63" s="112" t="s">
        <v>185</v>
      </c>
      <c r="AE63" s="112"/>
    </row>
    <row r="64" spans="1:31" x14ac:dyDescent="0.35">
      <c r="A64" s="112">
        <f t="shared" si="4"/>
        <v>62</v>
      </c>
      <c r="B64" s="128">
        <f t="shared" si="4"/>
        <v>45806</v>
      </c>
      <c r="C64" s="122">
        <f>YEAR(MC_16[[#This Row],[Date]])+IF(MONTH(MC_16[[#This Row],[Date]])&gt;=4,1,0)</f>
        <v>2026</v>
      </c>
      <c r="D64" s="109">
        <f>YEAR(MC_16[[#This Row],[Date]])</f>
        <v>2025</v>
      </c>
      <c r="E64" s="127" t="s">
        <v>124</v>
      </c>
      <c r="F64" s="112" t="s">
        <v>124</v>
      </c>
      <c r="G64" s="1" t="str">
        <f>TEXT(MC_16[[#This Row],[Date]],"mmm-yy")</f>
        <v>May-25</v>
      </c>
      <c r="H64" s="1">
        <f>DAY(EOMONTH(MC_16[[#This Row],[Month Year]],0))</f>
        <v>31</v>
      </c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">
        <f>IFERROR(SUM(MC_16[[#This Row],[Blk1]:[Blk12]]),"")</f>
        <v>0</v>
      </c>
      <c r="X64" s="112"/>
      <c r="Y64" s="112"/>
      <c r="Z64" s="112"/>
      <c r="AA64" s="112"/>
      <c r="AB64" s="112"/>
      <c r="AC64" s="112"/>
      <c r="AD64" s="112" t="s">
        <v>208</v>
      </c>
      <c r="AE64" s="112"/>
    </row>
    <row r="65" spans="1:31" x14ac:dyDescent="0.35">
      <c r="A65" s="112">
        <f t="shared" si="4"/>
        <v>63</v>
      </c>
      <c r="B65" s="128">
        <f t="shared" si="4"/>
        <v>45807</v>
      </c>
      <c r="C65" s="122">
        <f>YEAR(MC_16[[#This Row],[Date]])+IF(MONTH(MC_16[[#This Row],[Date]])&gt;=4,1,0)</f>
        <v>2026</v>
      </c>
      <c r="D65" s="109">
        <f>YEAR(MC_16[[#This Row],[Date]])</f>
        <v>2025</v>
      </c>
      <c r="E65" s="127" t="s">
        <v>124</v>
      </c>
      <c r="F65" s="112" t="s">
        <v>124</v>
      </c>
      <c r="G65" s="1" t="str">
        <f>TEXT(MC_16[[#This Row],[Date]],"mmm-yy")</f>
        <v>May-25</v>
      </c>
      <c r="H65" s="1">
        <f>DAY(EOMONTH(MC_16[[#This Row],[Month Year]],0))</f>
        <v>31</v>
      </c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">
        <f>IFERROR(SUM(MC_16[[#This Row],[Blk1]:[Blk12]]),"")</f>
        <v>0</v>
      </c>
      <c r="X65" s="112"/>
      <c r="Y65" s="112"/>
      <c r="Z65" s="112"/>
      <c r="AA65" s="112"/>
      <c r="AB65" s="112"/>
      <c r="AC65" s="112"/>
      <c r="AD65" s="112" t="s">
        <v>209</v>
      </c>
      <c r="AE65" s="112"/>
    </row>
    <row r="66" spans="1:31" x14ac:dyDescent="0.35">
      <c r="A66" s="112">
        <f t="shared" si="4"/>
        <v>64</v>
      </c>
      <c r="B66" s="128">
        <f t="shared" si="4"/>
        <v>45808</v>
      </c>
      <c r="C66" s="122">
        <f>YEAR(MC_16[[#This Row],[Date]])+IF(MONTH(MC_16[[#This Row],[Date]])&gt;=4,1,0)</f>
        <v>2026</v>
      </c>
      <c r="D66" s="109">
        <f>YEAR(MC_16[[#This Row],[Date]])</f>
        <v>2025</v>
      </c>
      <c r="E66" s="127" t="s">
        <v>124</v>
      </c>
      <c r="F66" s="112" t="s">
        <v>124</v>
      </c>
      <c r="G66" s="1" t="str">
        <f>TEXT(MC_16[[#This Row],[Date]],"mmm-yy")</f>
        <v>May-25</v>
      </c>
      <c r="H66" s="1">
        <f>DAY(EOMONTH(MC_16[[#This Row],[Month Year]],0))</f>
        <v>31</v>
      </c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">
        <f>IFERROR(SUM(MC_16[[#This Row],[Blk1]:[Blk12]]),"")</f>
        <v>0</v>
      </c>
      <c r="X66" s="112"/>
      <c r="Y66" s="112"/>
      <c r="Z66" s="112"/>
      <c r="AA66" s="112"/>
      <c r="AB66" s="112"/>
      <c r="AC66" s="112"/>
      <c r="AD66" s="112" t="s">
        <v>210</v>
      </c>
      <c r="AE66" s="112"/>
    </row>
    <row r="67" spans="1:31" x14ac:dyDescent="0.35">
      <c r="A67" s="112">
        <f t="shared" si="4"/>
        <v>65</v>
      </c>
      <c r="B67" s="128">
        <f t="shared" si="4"/>
        <v>45809</v>
      </c>
      <c r="C67" s="122">
        <f>YEAR(MC_16[[#This Row],[Date]])+IF(MONTH(MC_16[[#This Row],[Date]])&gt;=4,1,0)</f>
        <v>2026</v>
      </c>
      <c r="D67" s="109">
        <f>YEAR(MC_16[[#This Row],[Date]])</f>
        <v>2025</v>
      </c>
      <c r="E67" s="127" t="s">
        <v>124</v>
      </c>
      <c r="F67" s="112" t="s">
        <v>124</v>
      </c>
      <c r="G67" s="1" t="str">
        <f>TEXT(MC_16[[#This Row],[Date]],"mmm-yy")</f>
        <v>Jun-25</v>
      </c>
      <c r="H67" s="1">
        <f>DAY(EOMONTH(MC_16[[#This Row],[Month Year]],0))</f>
        <v>30</v>
      </c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">
        <f>IFERROR(SUM(MC_16[[#This Row],[Blk1]:[Blk12]]),"")</f>
        <v>0</v>
      </c>
      <c r="X67" s="112"/>
      <c r="Y67" s="112"/>
      <c r="Z67" s="112"/>
      <c r="AA67" s="112"/>
      <c r="AB67" s="112"/>
      <c r="AC67" s="112"/>
      <c r="AD67" s="112" t="s">
        <v>211</v>
      </c>
      <c r="AE67" s="112"/>
    </row>
    <row r="68" spans="1:31" x14ac:dyDescent="0.35">
      <c r="A68" s="112">
        <f t="shared" si="4"/>
        <v>66</v>
      </c>
      <c r="B68" s="128">
        <f t="shared" si="4"/>
        <v>45810</v>
      </c>
      <c r="C68" s="122">
        <f>YEAR(MC_16[[#This Row],[Date]])+IF(MONTH(MC_16[[#This Row],[Date]])&gt;=4,1,0)</f>
        <v>2026</v>
      </c>
      <c r="D68" s="109">
        <f>YEAR(MC_16[[#This Row],[Date]])</f>
        <v>2025</v>
      </c>
      <c r="E68" s="127" t="s">
        <v>124</v>
      </c>
      <c r="F68" s="112" t="s">
        <v>124</v>
      </c>
      <c r="G68" s="1" t="str">
        <f>TEXT(MC_16[[#This Row],[Date]],"mmm-yy")</f>
        <v>Jun-25</v>
      </c>
      <c r="H68" s="1">
        <f>DAY(EOMONTH(MC_16[[#This Row],[Month Year]],0))</f>
        <v>30</v>
      </c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">
        <f>IFERROR(SUM(MC_16[[#This Row],[Blk1]:[Blk12]]),"")</f>
        <v>0</v>
      </c>
      <c r="X68" s="112"/>
      <c r="Y68" s="112"/>
      <c r="Z68" s="112"/>
      <c r="AA68" s="112"/>
      <c r="AB68" s="112"/>
      <c r="AC68" s="112"/>
      <c r="AD68" s="112" t="s">
        <v>1423</v>
      </c>
      <c r="AE68" s="112"/>
    </row>
    <row r="69" spans="1:31" x14ac:dyDescent="0.35">
      <c r="A69" s="112">
        <f t="shared" ref="A69:B84" si="5">A68+1</f>
        <v>67</v>
      </c>
      <c r="B69" s="128">
        <f t="shared" si="5"/>
        <v>45811</v>
      </c>
      <c r="C69" s="122">
        <f>YEAR(MC_16[[#This Row],[Date]])+IF(MONTH(MC_16[[#This Row],[Date]])&gt;=4,1,0)</f>
        <v>2026</v>
      </c>
      <c r="D69" s="109">
        <f>YEAR(MC_16[[#This Row],[Date]])</f>
        <v>2025</v>
      </c>
      <c r="E69" s="127" t="s">
        <v>124</v>
      </c>
      <c r="F69" s="112" t="s">
        <v>124</v>
      </c>
      <c r="G69" s="1" t="str">
        <f>TEXT(MC_16[[#This Row],[Date]],"mmm-yy")</f>
        <v>Jun-25</v>
      </c>
      <c r="H69" s="1">
        <f>DAY(EOMONTH(MC_16[[#This Row],[Month Year]],0))</f>
        <v>30</v>
      </c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">
        <f>IFERROR(SUM(MC_16[[#This Row],[Blk1]:[Blk12]]),"")</f>
        <v>0</v>
      </c>
      <c r="X69" s="112"/>
      <c r="Y69" s="112"/>
      <c r="Z69" s="112"/>
      <c r="AA69" s="112"/>
      <c r="AB69" s="112"/>
      <c r="AC69" s="112"/>
      <c r="AD69" s="112" t="s">
        <v>185</v>
      </c>
      <c r="AE69" s="112"/>
    </row>
    <row r="70" spans="1:31" x14ac:dyDescent="0.35">
      <c r="A70" s="112">
        <f t="shared" si="5"/>
        <v>68</v>
      </c>
      <c r="B70" s="128">
        <f t="shared" si="5"/>
        <v>45812</v>
      </c>
      <c r="C70" s="122">
        <f>YEAR(MC_16[[#This Row],[Date]])+IF(MONTH(MC_16[[#This Row],[Date]])&gt;=4,1,0)</f>
        <v>2026</v>
      </c>
      <c r="D70" s="109">
        <f>YEAR(MC_16[[#This Row],[Date]])</f>
        <v>2025</v>
      </c>
      <c r="E70" s="127" t="s">
        <v>124</v>
      </c>
      <c r="F70" s="112" t="s">
        <v>124</v>
      </c>
      <c r="G70" s="1" t="str">
        <f>TEXT(MC_16[[#This Row],[Date]],"mmm-yy")</f>
        <v>Jun-25</v>
      </c>
      <c r="H70" s="1">
        <f>DAY(EOMONTH(MC_16[[#This Row],[Month Year]],0))</f>
        <v>30</v>
      </c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">
        <f>IFERROR(SUM(MC_16[[#This Row],[Blk1]:[Blk12]]),"")</f>
        <v>0</v>
      </c>
      <c r="X70" s="112"/>
      <c r="Y70" s="112"/>
      <c r="Z70" s="112"/>
      <c r="AA70" s="112"/>
      <c r="AB70" s="112"/>
      <c r="AC70" s="112"/>
      <c r="AD70" s="112" t="s">
        <v>185</v>
      </c>
      <c r="AE70" s="112"/>
    </row>
    <row r="71" spans="1:31" x14ac:dyDescent="0.35">
      <c r="A71" s="112">
        <f t="shared" si="5"/>
        <v>69</v>
      </c>
      <c r="B71" s="128">
        <f t="shared" si="5"/>
        <v>45813</v>
      </c>
      <c r="C71" s="122">
        <f>YEAR(MC_16[[#This Row],[Date]])+IF(MONTH(MC_16[[#This Row],[Date]])&gt;=4,1,0)</f>
        <v>2026</v>
      </c>
      <c r="D71" s="109">
        <f>YEAR(MC_16[[#This Row],[Date]])</f>
        <v>2025</v>
      </c>
      <c r="E71" s="127" t="s">
        <v>124</v>
      </c>
      <c r="F71" s="112" t="s">
        <v>124</v>
      </c>
      <c r="G71" s="1" t="str">
        <f>TEXT(MC_16[[#This Row],[Date]],"mmm-yy")</f>
        <v>Jun-25</v>
      </c>
      <c r="H71" s="1">
        <f>DAY(EOMONTH(MC_16[[#This Row],[Month Year]],0))</f>
        <v>30</v>
      </c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">
        <f>IFERROR(SUM(MC_16[[#This Row],[Blk1]:[Blk12]]),"")</f>
        <v>0</v>
      </c>
      <c r="X71" s="112"/>
      <c r="Y71" s="112"/>
      <c r="Z71" s="112"/>
      <c r="AA71" s="112"/>
      <c r="AB71" s="112"/>
      <c r="AC71" s="112"/>
      <c r="AD71" s="112" t="s">
        <v>1430</v>
      </c>
      <c r="AE71" s="112"/>
    </row>
    <row r="72" spans="1:31" x14ac:dyDescent="0.35">
      <c r="A72" s="112">
        <f t="shared" si="5"/>
        <v>70</v>
      </c>
      <c r="B72" s="128">
        <f t="shared" si="5"/>
        <v>45814</v>
      </c>
      <c r="C72" s="122">
        <f>YEAR(MC_16[[#This Row],[Date]])+IF(MONTH(MC_16[[#This Row],[Date]])&gt;=4,1,0)</f>
        <v>2026</v>
      </c>
      <c r="D72" s="109">
        <f>YEAR(MC_16[[#This Row],[Date]])</f>
        <v>2025</v>
      </c>
      <c r="E72" s="127" t="s">
        <v>124</v>
      </c>
      <c r="F72" s="112" t="s">
        <v>124</v>
      </c>
      <c r="G72" s="1" t="str">
        <f>TEXT(MC_16[[#This Row],[Date]],"mmm-yy")</f>
        <v>Jun-25</v>
      </c>
      <c r="H72" s="1">
        <f>DAY(EOMONTH(MC_16[[#This Row],[Month Year]],0))</f>
        <v>30</v>
      </c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">
        <f>IFERROR(SUM(MC_16[[#This Row],[Blk1]:[Blk12]]),"")</f>
        <v>0</v>
      </c>
      <c r="X72" s="112"/>
      <c r="Y72" s="112"/>
      <c r="Z72" s="112"/>
      <c r="AA72" s="112"/>
      <c r="AB72" s="112"/>
      <c r="AC72" s="112"/>
      <c r="AD72" s="112" t="s">
        <v>185</v>
      </c>
      <c r="AE72" s="112"/>
    </row>
    <row r="73" spans="1:31" x14ac:dyDescent="0.35">
      <c r="A73" s="112">
        <f t="shared" si="5"/>
        <v>71</v>
      </c>
      <c r="B73" s="128">
        <f t="shared" si="5"/>
        <v>45815</v>
      </c>
      <c r="C73" s="122">
        <f>YEAR(MC_16[[#This Row],[Date]])+IF(MONTH(MC_16[[#This Row],[Date]])&gt;=4,1,0)</f>
        <v>2026</v>
      </c>
      <c r="D73" s="109">
        <f>YEAR(MC_16[[#This Row],[Date]])</f>
        <v>2025</v>
      </c>
      <c r="E73" s="127" t="s">
        <v>124</v>
      </c>
      <c r="F73" s="112" t="s">
        <v>124</v>
      </c>
      <c r="G73" s="1" t="str">
        <f>TEXT(MC_16[[#This Row],[Date]],"mmm-yy")</f>
        <v>Jun-25</v>
      </c>
      <c r="H73" s="1">
        <f>DAY(EOMONTH(MC_16[[#This Row],[Month Year]],0))</f>
        <v>30</v>
      </c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">
        <f>IFERROR(SUM(MC_16[[#This Row],[Blk1]:[Blk12]]),"")</f>
        <v>0</v>
      </c>
      <c r="X73" s="112"/>
      <c r="Y73" s="112"/>
      <c r="Z73" s="112"/>
      <c r="AA73" s="112"/>
      <c r="AB73" s="112"/>
      <c r="AC73" s="112"/>
      <c r="AD73" s="112" t="s">
        <v>185</v>
      </c>
      <c r="AE73" s="112"/>
    </row>
    <row r="74" spans="1:31" x14ac:dyDescent="0.35">
      <c r="A74" s="112">
        <f t="shared" si="5"/>
        <v>72</v>
      </c>
      <c r="B74" s="128">
        <f t="shared" si="5"/>
        <v>45816</v>
      </c>
      <c r="C74" s="122">
        <f>YEAR(MC_16[[#This Row],[Date]])+IF(MONTH(MC_16[[#This Row],[Date]])&gt;=4,1,0)</f>
        <v>2026</v>
      </c>
      <c r="D74" s="109">
        <f>YEAR(MC_16[[#This Row],[Date]])</f>
        <v>2025</v>
      </c>
      <c r="E74" s="127" t="s">
        <v>124</v>
      </c>
      <c r="F74" s="112" t="s">
        <v>124</v>
      </c>
      <c r="G74" s="1" t="str">
        <f>TEXT(MC_16[[#This Row],[Date]],"mmm-yy")</f>
        <v>Jun-25</v>
      </c>
      <c r="H74" s="1">
        <f>DAY(EOMONTH(MC_16[[#This Row],[Month Year]],0))</f>
        <v>30</v>
      </c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">
        <f>IFERROR(SUM(MC_16[[#This Row],[Blk1]:[Blk12]]),"")</f>
        <v>0</v>
      </c>
      <c r="X74" s="112"/>
      <c r="Y74" s="112"/>
      <c r="Z74" s="112"/>
      <c r="AA74" s="112"/>
      <c r="AB74" s="112"/>
      <c r="AC74" s="112"/>
      <c r="AD74" s="112" t="s">
        <v>185</v>
      </c>
      <c r="AE74" s="112"/>
    </row>
    <row r="75" spans="1:31" x14ac:dyDescent="0.35">
      <c r="A75" s="112">
        <f t="shared" si="5"/>
        <v>73</v>
      </c>
      <c r="B75" s="128">
        <f t="shared" si="5"/>
        <v>45817</v>
      </c>
      <c r="C75" s="122">
        <f>YEAR(MC_16[[#This Row],[Date]])+IF(MONTH(MC_16[[#This Row],[Date]])&gt;=4,1,0)</f>
        <v>2026</v>
      </c>
      <c r="D75" s="109">
        <f>YEAR(MC_16[[#This Row],[Date]])</f>
        <v>2025</v>
      </c>
      <c r="E75" s="127" t="s">
        <v>124</v>
      </c>
      <c r="F75" s="112" t="s">
        <v>124</v>
      </c>
      <c r="G75" s="1" t="str">
        <f>TEXT(MC_16[[#This Row],[Date]],"mmm-yy")</f>
        <v>Jun-25</v>
      </c>
      <c r="H75" s="1">
        <f>DAY(EOMONTH(MC_16[[#This Row],[Month Year]],0))</f>
        <v>30</v>
      </c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">
        <f>IFERROR(SUM(MC_16[[#This Row],[Blk1]:[Blk12]]),"")</f>
        <v>0</v>
      </c>
      <c r="X75" s="112"/>
      <c r="Y75" s="112"/>
      <c r="Z75" s="112"/>
      <c r="AA75" s="112"/>
      <c r="AB75" s="112"/>
      <c r="AC75" s="112"/>
      <c r="AD75" s="112" t="s">
        <v>185</v>
      </c>
      <c r="AE75" s="112"/>
    </row>
    <row r="76" spans="1:31" x14ac:dyDescent="0.35">
      <c r="A76" s="112">
        <f t="shared" si="5"/>
        <v>74</v>
      </c>
      <c r="B76" s="128">
        <f t="shared" si="5"/>
        <v>45818</v>
      </c>
      <c r="C76" s="122">
        <f>YEAR(MC_16[[#This Row],[Date]])+IF(MONTH(MC_16[[#This Row],[Date]])&gt;=4,1,0)</f>
        <v>2026</v>
      </c>
      <c r="D76" s="109">
        <f>YEAR(MC_16[[#This Row],[Date]])</f>
        <v>2025</v>
      </c>
      <c r="E76" s="127" t="s">
        <v>124</v>
      </c>
      <c r="F76" s="112" t="s">
        <v>124</v>
      </c>
      <c r="G76" s="1" t="str">
        <f>TEXT(MC_16[[#This Row],[Date]],"mmm-yy")</f>
        <v>Jun-25</v>
      </c>
      <c r="H76" s="1">
        <f>DAY(EOMONTH(MC_16[[#This Row],[Month Year]],0))</f>
        <v>30</v>
      </c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">
        <f>IFERROR(SUM(MC_16[[#This Row],[Blk1]:[Blk12]]),"")</f>
        <v>0</v>
      </c>
      <c r="X76" s="112"/>
      <c r="Y76" s="112"/>
      <c r="Z76" s="112"/>
      <c r="AA76" s="112"/>
      <c r="AB76" s="112"/>
      <c r="AC76" s="112"/>
      <c r="AD76" s="112" t="s">
        <v>185</v>
      </c>
      <c r="AE76" s="112"/>
    </row>
    <row r="77" spans="1:31" x14ac:dyDescent="0.35">
      <c r="A77" s="112">
        <f t="shared" si="5"/>
        <v>75</v>
      </c>
      <c r="B77" s="128">
        <f t="shared" si="5"/>
        <v>45819</v>
      </c>
      <c r="C77" s="122">
        <f>YEAR(MC_16[[#This Row],[Date]])+IF(MONTH(MC_16[[#This Row],[Date]])&gt;=4,1,0)</f>
        <v>2026</v>
      </c>
      <c r="D77" s="109">
        <f>YEAR(MC_16[[#This Row],[Date]])</f>
        <v>2025</v>
      </c>
      <c r="E77" s="127" t="s">
        <v>124</v>
      </c>
      <c r="F77" s="112" t="s">
        <v>124</v>
      </c>
      <c r="G77" s="1" t="str">
        <f>TEXT(MC_16[[#This Row],[Date]],"mmm-yy")</f>
        <v>Jun-25</v>
      </c>
      <c r="H77" s="1">
        <f>DAY(EOMONTH(MC_16[[#This Row],[Month Year]],0))</f>
        <v>30</v>
      </c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">
        <f>IFERROR(SUM(MC_16[[#This Row],[Blk1]:[Blk12]]),"")</f>
        <v>0</v>
      </c>
      <c r="X77" s="112"/>
      <c r="Y77" s="112"/>
      <c r="Z77" s="112"/>
      <c r="AA77" s="112"/>
      <c r="AB77" s="112"/>
      <c r="AC77" s="112"/>
      <c r="AD77" s="112" t="s">
        <v>185</v>
      </c>
      <c r="AE77" s="112"/>
    </row>
    <row r="78" spans="1:31" x14ac:dyDescent="0.35">
      <c r="A78" s="112">
        <f t="shared" si="5"/>
        <v>76</v>
      </c>
      <c r="B78" s="128">
        <f t="shared" si="5"/>
        <v>45820</v>
      </c>
      <c r="C78" s="122">
        <f>YEAR(MC_16[[#This Row],[Date]])+IF(MONTH(MC_16[[#This Row],[Date]])&gt;=4,1,0)</f>
        <v>2026</v>
      </c>
      <c r="D78" s="109">
        <f>YEAR(MC_16[[#This Row],[Date]])</f>
        <v>2025</v>
      </c>
      <c r="E78" s="127" t="s">
        <v>124</v>
      </c>
      <c r="F78" s="112" t="s">
        <v>124</v>
      </c>
      <c r="G78" s="1" t="str">
        <f>TEXT(MC_16[[#This Row],[Date]],"mmm-yy")</f>
        <v>Jun-25</v>
      </c>
      <c r="H78" s="1">
        <f>DAY(EOMONTH(MC_16[[#This Row],[Month Year]],0))</f>
        <v>30</v>
      </c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">
        <f>IFERROR(SUM(MC_16[[#This Row],[Blk1]:[Blk12]]),"")</f>
        <v>0</v>
      </c>
      <c r="X78" s="112"/>
      <c r="Y78" s="112"/>
      <c r="Z78" s="112"/>
      <c r="AA78" s="112"/>
      <c r="AB78" s="112"/>
      <c r="AC78" s="112"/>
      <c r="AD78" s="112" t="s">
        <v>185</v>
      </c>
      <c r="AE78" s="112"/>
    </row>
    <row r="79" spans="1:31" x14ac:dyDescent="0.35">
      <c r="A79" s="112">
        <f t="shared" si="5"/>
        <v>77</v>
      </c>
      <c r="B79" s="128">
        <f t="shared" si="5"/>
        <v>45821</v>
      </c>
      <c r="C79" s="122">
        <f>YEAR(MC_16[[#This Row],[Date]])+IF(MONTH(MC_16[[#This Row],[Date]])&gt;=4,1,0)</f>
        <v>2026</v>
      </c>
      <c r="D79" s="109">
        <f>YEAR(MC_16[[#This Row],[Date]])</f>
        <v>2025</v>
      </c>
      <c r="E79" s="127" t="s">
        <v>124</v>
      </c>
      <c r="F79" s="112" t="s">
        <v>124</v>
      </c>
      <c r="G79" s="1" t="str">
        <f>TEXT(MC_16[[#This Row],[Date]],"mmm-yy")</f>
        <v>Jun-25</v>
      </c>
      <c r="H79" s="1">
        <f>DAY(EOMONTH(MC_16[[#This Row],[Month Year]],0))</f>
        <v>30</v>
      </c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">
        <f>IFERROR(SUM(MC_16[[#This Row],[Blk1]:[Blk12]]),"")</f>
        <v>0</v>
      </c>
      <c r="X79" s="112"/>
      <c r="Y79" s="112"/>
      <c r="Z79" s="112"/>
      <c r="AA79" s="112"/>
      <c r="AB79" s="112"/>
      <c r="AC79" s="112"/>
      <c r="AD79" s="112" t="s">
        <v>185</v>
      </c>
      <c r="AE79" s="112"/>
    </row>
    <row r="80" spans="1:31" x14ac:dyDescent="0.35">
      <c r="A80" s="112">
        <f t="shared" si="5"/>
        <v>78</v>
      </c>
      <c r="B80" s="128">
        <f t="shared" si="5"/>
        <v>45822</v>
      </c>
      <c r="C80" s="122">
        <f>YEAR(MC_16[[#This Row],[Date]])+IF(MONTH(MC_16[[#This Row],[Date]])&gt;=4,1,0)</f>
        <v>2026</v>
      </c>
      <c r="D80" s="109">
        <f>YEAR(MC_16[[#This Row],[Date]])</f>
        <v>2025</v>
      </c>
      <c r="E80" s="127" t="s">
        <v>124</v>
      </c>
      <c r="F80" s="112" t="s">
        <v>124</v>
      </c>
      <c r="G80" s="1" t="str">
        <f>TEXT(MC_16[[#This Row],[Date]],"mmm-yy")</f>
        <v>Jun-25</v>
      </c>
      <c r="H80" s="1">
        <f>DAY(EOMONTH(MC_16[[#This Row],[Month Year]],0))</f>
        <v>30</v>
      </c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">
        <f>IFERROR(SUM(MC_16[[#This Row],[Blk1]:[Blk12]]),"")</f>
        <v>0</v>
      </c>
      <c r="X80" s="112"/>
      <c r="Y80" s="112"/>
      <c r="Z80" s="112"/>
      <c r="AA80" s="112"/>
      <c r="AB80" s="112"/>
      <c r="AC80" s="112"/>
      <c r="AD80" s="112"/>
      <c r="AE80" s="112"/>
    </row>
    <row r="81" spans="1:31" x14ac:dyDescent="0.35">
      <c r="A81" s="112">
        <f t="shared" si="5"/>
        <v>79</v>
      </c>
      <c r="B81" s="128">
        <f t="shared" si="5"/>
        <v>45823</v>
      </c>
      <c r="C81" s="122">
        <f>YEAR(MC_16[[#This Row],[Date]])+IF(MONTH(MC_16[[#This Row],[Date]])&gt;=4,1,0)</f>
        <v>2026</v>
      </c>
      <c r="D81" s="109">
        <f>YEAR(MC_16[[#This Row],[Date]])</f>
        <v>2025</v>
      </c>
      <c r="E81" s="127" t="s">
        <v>124</v>
      </c>
      <c r="F81" s="112" t="s">
        <v>124</v>
      </c>
      <c r="G81" s="1" t="str">
        <f>TEXT(MC_16[[#This Row],[Date]],"mmm-yy")</f>
        <v>Jun-25</v>
      </c>
      <c r="H81" s="1">
        <f>DAY(EOMONTH(MC_16[[#This Row],[Month Year]],0))</f>
        <v>30</v>
      </c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">
        <f>IFERROR(SUM(MC_16[[#This Row],[Blk1]:[Blk12]]),"")</f>
        <v>0</v>
      </c>
      <c r="X81" s="112"/>
      <c r="Y81" s="112"/>
      <c r="Z81" s="112"/>
      <c r="AA81" s="112"/>
      <c r="AB81" s="112"/>
      <c r="AC81" s="112"/>
      <c r="AD81" s="112"/>
      <c r="AE81" s="112"/>
    </row>
    <row r="82" spans="1:31" x14ac:dyDescent="0.35">
      <c r="A82" s="112">
        <f t="shared" si="5"/>
        <v>80</v>
      </c>
      <c r="B82" s="128">
        <f t="shared" si="5"/>
        <v>45824</v>
      </c>
      <c r="C82" s="122">
        <f>YEAR(MC_16[[#This Row],[Date]])+IF(MONTH(MC_16[[#This Row],[Date]])&gt;=4,1,0)</f>
        <v>2026</v>
      </c>
      <c r="D82" s="109">
        <f>YEAR(MC_16[[#This Row],[Date]])</f>
        <v>2025</v>
      </c>
      <c r="E82" s="127" t="s">
        <v>124</v>
      </c>
      <c r="F82" s="112" t="s">
        <v>124</v>
      </c>
      <c r="G82" s="1" t="str">
        <f>TEXT(MC_16[[#This Row],[Date]],"mmm-yy")</f>
        <v>Jun-25</v>
      </c>
      <c r="H82" s="1">
        <f>DAY(EOMONTH(MC_16[[#This Row],[Month Year]],0))</f>
        <v>30</v>
      </c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">
        <f>IFERROR(SUM(MC_16[[#This Row],[Blk1]:[Blk12]]),"")</f>
        <v>0</v>
      </c>
      <c r="X82" s="112"/>
      <c r="Y82" s="112"/>
      <c r="Z82" s="112"/>
      <c r="AA82" s="112"/>
      <c r="AB82" s="112"/>
      <c r="AC82" s="112"/>
      <c r="AD82" s="112"/>
      <c r="AE82" s="112"/>
    </row>
    <row r="83" spans="1:31" x14ac:dyDescent="0.35">
      <c r="A83" s="112">
        <f t="shared" si="5"/>
        <v>81</v>
      </c>
      <c r="B83" s="128">
        <f t="shared" si="5"/>
        <v>45825</v>
      </c>
      <c r="C83" s="122">
        <f>YEAR(MC_16[[#This Row],[Date]])+IF(MONTH(MC_16[[#This Row],[Date]])&gt;=4,1,0)</f>
        <v>2026</v>
      </c>
      <c r="D83" s="109">
        <f>YEAR(MC_16[[#This Row],[Date]])</f>
        <v>2025</v>
      </c>
      <c r="E83" s="127" t="s">
        <v>124</v>
      </c>
      <c r="F83" s="112" t="s">
        <v>124</v>
      </c>
      <c r="G83" s="1" t="str">
        <f>TEXT(MC_16[[#This Row],[Date]],"mmm-yy")</f>
        <v>Jun-25</v>
      </c>
      <c r="H83" s="1">
        <f>DAY(EOMONTH(MC_16[[#This Row],[Month Year]],0))</f>
        <v>30</v>
      </c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">
        <f>IFERROR(SUM(MC_16[[#This Row],[Blk1]:[Blk12]]),"")</f>
        <v>0</v>
      </c>
      <c r="X83" s="112"/>
      <c r="Y83" s="112"/>
      <c r="Z83" s="112"/>
      <c r="AA83" s="112"/>
      <c r="AB83" s="112"/>
      <c r="AC83" s="112"/>
      <c r="AD83" s="112"/>
      <c r="AE83" s="112"/>
    </row>
    <row r="84" spans="1:31" x14ac:dyDescent="0.35">
      <c r="A84" s="112">
        <f t="shared" si="5"/>
        <v>82</v>
      </c>
      <c r="B84" s="128">
        <f t="shared" si="5"/>
        <v>45826</v>
      </c>
      <c r="C84" s="122">
        <f>YEAR(MC_16[[#This Row],[Date]])+IF(MONTH(MC_16[[#This Row],[Date]])&gt;=4,1,0)</f>
        <v>2026</v>
      </c>
      <c r="D84" s="109">
        <f>YEAR(MC_16[[#This Row],[Date]])</f>
        <v>2025</v>
      </c>
      <c r="E84" s="127" t="s">
        <v>124</v>
      </c>
      <c r="F84" s="112" t="s">
        <v>124</v>
      </c>
      <c r="G84" s="1" t="str">
        <f>TEXT(MC_16[[#This Row],[Date]],"mmm-yy")</f>
        <v>Jun-25</v>
      </c>
      <c r="H84" s="1">
        <f>DAY(EOMONTH(MC_16[[#This Row],[Month Year]],0))</f>
        <v>30</v>
      </c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">
        <f>IFERROR(SUM(MC_16[[#This Row],[Blk1]:[Blk12]]),"")</f>
        <v>0</v>
      </c>
      <c r="X84" s="112"/>
      <c r="Y84" s="112"/>
      <c r="Z84" s="112"/>
      <c r="AA84" s="112"/>
      <c r="AB84" s="112"/>
      <c r="AC84" s="112"/>
      <c r="AD84" s="112"/>
      <c r="AE84" s="112"/>
    </row>
    <row r="85" spans="1:31" x14ac:dyDescent="0.35">
      <c r="A85" s="112">
        <f t="shared" ref="A85:B100" si="6">A84+1</f>
        <v>83</v>
      </c>
      <c r="B85" s="128">
        <f t="shared" si="6"/>
        <v>45827</v>
      </c>
      <c r="C85" s="122">
        <f>YEAR(MC_16[[#This Row],[Date]])+IF(MONTH(MC_16[[#This Row],[Date]])&gt;=4,1,0)</f>
        <v>2026</v>
      </c>
      <c r="D85" s="109">
        <f>YEAR(MC_16[[#This Row],[Date]])</f>
        <v>2025</v>
      </c>
      <c r="E85" s="127" t="s">
        <v>124</v>
      </c>
      <c r="F85" s="112" t="s">
        <v>124</v>
      </c>
      <c r="G85" s="1" t="str">
        <f>TEXT(MC_16[[#This Row],[Date]],"mmm-yy")</f>
        <v>Jun-25</v>
      </c>
      <c r="H85" s="1">
        <f>DAY(EOMONTH(MC_16[[#This Row],[Month Year]],0))</f>
        <v>30</v>
      </c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">
        <f>IFERROR(SUM(MC_16[[#This Row],[Blk1]:[Blk12]]),"")</f>
        <v>0</v>
      </c>
      <c r="X85" s="112"/>
      <c r="Y85" s="112"/>
      <c r="Z85" s="112"/>
      <c r="AA85" s="112"/>
      <c r="AB85" s="112"/>
      <c r="AC85" s="112"/>
      <c r="AD85" s="112"/>
      <c r="AE85" s="112"/>
    </row>
    <row r="86" spans="1:31" x14ac:dyDescent="0.35">
      <c r="A86" s="112">
        <f t="shared" si="6"/>
        <v>84</v>
      </c>
      <c r="B86" s="128">
        <f t="shared" si="6"/>
        <v>45828</v>
      </c>
      <c r="C86" s="122">
        <f>YEAR(MC_16[[#This Row],[Date]])+IF(MONTH(MC_16[[#This Row],[Date]])&gt;=4,1,0)</f>
        <v>2026</v>
      </c>
      <c r="D86" s="109">
        <f>YEAR(MC_16[[#This Row],[Date]])</f>
        <v>2025</v>
      </c>
      <c r="E86" s="127" t="s">
        <v>124</v>
      </c>
      <c r="F86" s="112" t="s">
        <v>124</v>
      </c>
      <c r="G86" s="1" t="str">
        <f>TEXT(MC_16[[#This Row],[Date]],"mmm-yy")</f>
        <v>Jun-25</v>
      </c>
      <c r="H86" s="1">
        <f>DAY(EOMONTH(MC_16[[#This Row],[Month Year]],0))</f>
        <v>30</v>
      </c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">
        <f>IFERROR(SUM(MC_16[[#This Row],[Blk1]:[Blk12]]),"")</f>
        <v>0</v>
      </c>
      <c r="X86" s="112"/>
      <c r="Y86" s="112"/>
      <c r="Z86" s="112"/>
      <c r="AA86" s="112"/>
      <c r="AB86" s="112"/>
      <c r="AC86" s="112"/>
      <c r="AD86" s="112"/>
      <c r="AE86" s="112"/>
    </row>
    <row r="87" spans="1:31" x14ac:dyDescent="0.35">
      <c r="A87" s="112">
        <f t="shared" si="6"/>
        <v>85</v>
      </c>
      <c r="B87" s="128">
        <f t="shared" si="6"/>
        <v>45829</v>
      </c>
      <c r="C87" s="122">
        <f>YEAR(MC_16[[#This Row],[Date]])+IF(MONTH(MC_16[[#This Row],[Date]])&gt;=4,1,0)</f>
        <v>2026</v>
      </c>
      <c r="D87" s="109">
        <f>YEAR(MC_16[[#This Row],[Date]])</f>
        <v>2025</v>
      </c>
      <c r="E87" s="127" t="s">
        <v>124</v>
      </c>
      <c r="F87" s="112" t="s">
        <v>124</v>
      </c>
      <c r="G87" s="1" t="str">
        <f>TEXT(MC_16[[#This Row],[Date]],"mmm-yy")</f>
        <v>Jun-25</v>
      </c>
      <c r="H87" s="1">
        <f>DAY(EOMONTH(MC_16[[#This Row],[Month Year]],0))</f>
        <v>30</v>
      </c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">
        <f>IFERROR(SUM(MC_16[[#This Row],[Blk1]:[Blk12]]),"")</f>
        <v>0</v>
      </c>
      <c r="X87" s="112"/>
      <c r="Y87" s="112"/>
      <c r="Z87" s="112"/>
      <c r="AA87" s="112"/>
      <c r="AB87" s="112"/>
      <c r="AC87" s="112"/>
      <c r="AD87" s="112"/>
      <c r="AE87" s="112"/>
    </row>
    <row r="88" spans="1:31" x14ac:dyDescent="0.35">
      <c r="A88" s="112">
        <f t="shared" si="6"/>
        <v>86</v>
      </c>
      <c r="B88" s="128">
        <f t="shared" si="6"/>
        <v>45830</v>
      </c>
      <c r="C88" s="122">
        <f>YEAR(MC_16[[#This Row],[Date]])+IF(MONTH(MC_16[[#This Row],[Date]])&gt;=4,1,0)</f>
        <v>2026</v>
      </c>
      <c r="D88" s="109">
        <f>YEAR(MC_16[[#This Row],[Date]])</f>
        <v>2025</v>
      </c>
      <c r="E88" s="127" t="s">
        <v>124</v>
      </c>
      <c r="F88" s="112" t="s">
        <v>124</v>
      </c>
      <c r="G88" s="1" t="str">
        <f>TEXT(MC_16[[#This Row],[Date]],"mmm-yy")</f>
        <v>Jun-25</v>
      </c>
      <c r="H88" s="1">
        <f>DAY(EOMONTH(MC_16[[#This Row],[Month Year]],0))</f>
        <v>30</v>
      </c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">
        <f>IFERROR(SUM(MC_16[[#This Row],[Blk1]:[Blk12]]),"")</f>
        <v>0</v>
      </c>
      <c r="X88" s="112"/>
      <c r="Y88" s="112"/>
      <c r="Z88" s="112"/>
      <c r="AA88" s="112"/>
      <c r="AB88" s="112"/>
      <c r="AC88" s="112"/>
      <c r="AD88" s="112"/>
      <c r="AE88" s="112"/>
    </row>
    <row r="89" spans="1:31" x14ac:dyDescent="0.35">
      <c r="A89" s="112">
        <f t="shared" si="6"/>
        <v>87</v>
      </c>
      <c r="B89" s="128">
        <f t="shared" si="6"/>
        <v>45831</v>
      </c>
      <c r="C89" s="122">
        <f>YEAR(MC_16[[#This Row],[Date]])+IF(MONTH(MC_16[[#This Row],[Date]])&gt;=4,1,0)</f>
        <v>2026</v>
      </c>
      <c r="D89" s="109">
        <f>YEAR(MC_16[[#This Row],[Date]])</f>
        <v>2025</v>
      </c>
      <c r="E89" s="127" t="s">
        <v>124</v>
      </c>
      <c r="F89" s="112" t="s">
        <v>124</v>
      </c>
      <c r="G89" s="1" t="str">
        <f>TEXT(MC_16[[#This Row],[Date]],"mmm-yy")</f>
        <v>Jun-25</v>
      </c>
      <c r="H89" s="1">
        <f>DAY(EOMONTH(MC_16[[#This Row],[Month Year]],0))</f>
        <v>30</v>
      </c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">
        <f>IFERROR(SUM(MC_16[[#This Row],[Blk1]:[Blk12]]),"")</f>
        <v>0</v>
      </c>
      <c r="X89" s="112"/>
      <c r="Y89" s="112"/>
      <c r="Z89" s="112"/>
      <c r="AA89" s="112"/>
      <c r="AB89" s="112"/>
      <c r="AC89" s="112"/>
      <c r="AD89" s="112"/>
      <c r="AE89" s="112"/>
    </row>
    <row r="90" spans="1:31" x14ac:dyDescent="0.35">
      <c r="A90" s="112">
        <f t="shared" si="6"/>
        <v>88</v>
      </c>
      <c r="B90" s="128">
        <f t="shared" si="6"/>
        <v>45832</v>
      </c>
      <c r="C90" s="122">
        <f>YEAR(MC_16[[#This Row],[Date]])+IF(MONTH(MC_16[[#This Row],[Date]])&gt;=4,1,0)</f>
        <v>2026</v>
      </c>
      <c r="D90" s="109">
        <f>YEAR(MC_16[[#This Row],[Date]])</f>
        <v>2025</v>
      </c>
      <c r="E90" s="127" t="s">
        <v>124</v>
      </c>
      <c r="F90" s="112" t="s">
        <v>124</v>
      </c>
      <c r="G90" s="1" t="str">
        <f>TEXT(MC_16[[#This Row],[Date]],"mmm-yy")</f>
        <v>Jun-25</v>
      </c>
      <c r="H90" s="1">
        <f>DAY(EOMONTH(MC_16[[#This Row],[Month Year]],0))</f>
        <v>30</v>
      </c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">
        <f>IFERROR(SUM(MC_16[[#This Row],[Blk1]:[Blk12]]),"")</f>
        <v>0</v>
      </c>
      <c r="X90" s="112"/>
      <c r="Y90" s="112"/>
      <c r="Z90" s="112"/>
      <c r="AA90" s="112"/>
      <c r="AB90" s="112"/>
      <c r="AC90" s="112"/>
      <c r="AD90" s="112"/>
      <c r="AE90" s="112"/>
    </row>
    <row r="91" spans="1:31" x14ac:dyDescent="0.35">
      <c r="A91" s="112">
        <f t="shared" si="6"/>
        <v>89</v>
      </c>
      <c r="B91" s="128">
        <f t="shared" si="6"/>
        <v>45833</v>
      </c>
      <c r="C91" s="122">
        <f>YEAR(MC_16[[#This Row],[Date]])+IF(MONTH(MC_16[[#This Row],[Date]])&gt;=4,1,0)</f>
        <v>2026</v>
      </c>
      <c r="D91" s="109">
        <f>YEAR(MC_16[[#This Row],[Date]])</f>
        <v>2025</v>
      </c>
      <c r="E91" s="127" t="s">
        <v>124</v>
      </c>
      <c r="F91" s="112" t="s">
        <v>124</v>
      </c>
      <c r="G91" s="1" t="str">
        <f>TEXT(MC_16[[#This Row],[Date]],"mmm-yy")</f>
        <v>Jun-25</v>
      </c>
      <c r="H91" s="1">
        <f>DAY(EOMONTH(MC_16[[#This Row],[Month Year]],0))</f>
        <v>30</v>
      </c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">
        <f>IFERROR(SUM(MC_16[[#This Row],[Blk1]:[Blk12]]),"")</f>
        <v>0</v>
      </c>
      <c r="X91" s="112"/>
      <c r="Y91" s="112"/>
      <c r="Z91" s="112"/>
      <c r="AA91" s="112"/>
      <c r="AB91" s="112"/>
      <c r="AC91" s="112"/>
      <c r="AD91" s="112"/>
      <c r="AE91" s="112"/>
    </row>
    <row r="92" spans="1:31" x14ac:dyDescent="0.35">
      <c r="A92" s="112">
        <f t="shared" si="6"/>
        <v>90</v>
      </c>
      <c r="B92" s="128">
        <f t="shared" si="6"/>
        <v>45834</v>
      </c>
      <c r="C92" s="122">
        <f>YEAR(MC_16[[#This Row],[Date]])+IF(MONTH(MC_16[[#This Row],[Date]])&gt;=4,1,0)</f>
        <v>2026</v>
      </c>
      <c r="D92" s="109">
        <f>YEAR(MC_16[[#This Row],[Date]])</f>
        <v>2025</v>
      </c>
      <c r="E92" s="127" t="s">
        <v>124</v>
      </c>
      <c r="F92" s="112" t="s">
        <v>124</v>
      </c>
      <c r="G92" s="1" t="str">
        <f>TEXT(MC_16[[#This Row],[Date]],"mmm-yy")</f>
        <v>Jun-25</v>
      </c>
      <c r="H92" s="1">
        <f>DAY(EOMONTH(MC_16[[#This Row],[Month Year]],0))</f>
        <v>30</v>
      </c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">
        <f>IFERROR(SUM(MC_16[[#This Row],[Blk1]:[Blk12]]),"")</f>
        <v>0</v>
      </c>
      <c r="X92" s="112"/>
      <c r="Y92" s="112"/>
      <c r="Z92" s="112"/>
      <c r="AA92" s="112"/>
      <c r="AB92" s="112"/>
      <c r="AC92" s="112"/>
      <c r="AD92" s="112"/>
      <c r="AE92" s="112"/>
    </row>
    <row r="93" spans="1:31" x14ac:dyDescent="0.35">
      <c r="A93" s="112">
        <f t="shared" si="6"/>
        <v>91</v>
      </c>
      <c r="B93" s="128">
        <f t="shared" si="6"/>
        <v>45835</v>
      </c>
      <c r="C93" s="122">
        <f>YEAR(MC_16[[#This Row],[Date]])+IF(MONTH(MC_16[[#This Row],[Date]])&gt;=4,1,0)</f>
        <v>2026</v>
      </c>
      <c r="D93" s="109">
        <f>YEAR(MC_16[[#This Row],[Date]])</f>
        <v>2025</v>
      </c>
      <c r="E93" s="127" t="s">
        <v>124</v>
      </c>
      <c r="F93" s="112" t="s">
        <v>124</v>
      </c>
      <c r="G93" s="1" t="str">
        <f>TEXT(MC_16[[#This Row],[Date]],"mmm-yy")</f>
        <v>Jun-25</v>
      </c>
      <c r="H93" s="1">
        <f>DAY(EOMONTH(MC_16[[#This Row],[Month Year]],0))</f>
        <v>30</v>
      </c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">
        <f>IFERROR(SUM(MC_16[[#This Row],[Blk1]:[Blk12]]),"")</f>
        <v>0</v>
      </c>
      <c r="X93" s="112"/>
      <c r="Y93" s="112"/>
      <c r="Z93" s="112"/>
      <c r="AA93" s="112"/>
      <c r="AB93" s="112"/>
      <c r="AC93" s="112"/>
      <c r="AD93" s="112"/>
      <c r="AE93" s="112"/>
    </row>
    <row r="94" spans="1:31" x14ac:dyDescent="0.35">
      <c r="A94" s="112">
        <f t="shared" si="6"/>
        <v>92</v>
      </c>
      <c r="B94" s="128">
        <f t="shared" si="6"/>
        <v>45836</v>
      </c>
      <c r="C94" s="122">
        <f>YEAR(MC_16[[#This Row],[Date]])+IF(MONTH(MC_16[[#This Row],[Date]])&gt;=4,1,0)</f>
        <v>2026</v>
      </c>
      <c r="D94" s="109">
        <f>YEAR(MC_16[[#This Row],[Date]])</f>
        <v>2025</v>
      </c>
      <c r="E94" s="127" t="s">
        <v>124</v>
      </c>
      <c r="F94" s="112" t="s">
        <v>124</v>
      </c>
      <c r="G94" s="1" t="str">
        <f>TEXT(MC_16[[#This Row],[Date]],"mmm-yy")</f>
        <v>Jun-25</v>
      </c>
      <c r="H94" s="1">
        <f>DAY(EOMONTH(MC_16[[#This Row],[Month Year]],0))</f>
        <v>30</v>
      </c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">
        <f>IFERROR(SUM(MC_16[[#This Row],[Blk1]:[Blk12]]),"")</f>
        <v>0</v>
      </c>
      <c r="X94" s="112"/>
      <c r="Y94" s="112"/>
      <c r="Z94" s="112"/>
      <c r="AA94" s="112"/>
      <c r="AB94" s="112"/>
      <c r="AC94" s="112"/>
      <c r="AD94" s="112"/>
      <c r="AE94" s="112"/>
    </row>
    <row r="95" spans="1:31" x14ac:dyDescent="0.35">
      <c r="A95" s="112">
        <f t="shared" si="6"/>
        <v>93</v>
      </c>
      <c r="B95" s="128">
        <f t="shared" si="6"/>
        <v>45837</v>
      </c>
      <c r="C95" s="122">
        <f>YEAR(MC_16[[#This Row],[Date]])+IF(MONTH(MC_16[[#This Row],[Date]])&gt;=4,1,0)</f>
        <v>2026</v>
      </c>
      <c r="D95" s="109">
        <f>YEAR(MC_16[[#This Row],[Date]])</f>
        <v>2025</v>
      </c>
      <c r="E95" s="127" t="s">
        <v>124</v>
      </c>
      <c r="F95" s="112" t="s">
        <v>124</v>
      </c>
      <c r="G95" s="1" t="str">
        <f>TEXT(MC_16[[#This Row],[Date]],"mmm-yy")</f>
        <v>Jun-25</v>
      </c>
      <c r="H95" s="1">
        <f>DAY(EOMONTH(MC_16[[#This Row],[Month Year]],0))</f>
        <v>30</v>
      </c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">
        <f>IFERROR(SUM(MC_16[[#This Row],[Blk1]:[Blk12]]),"")</f>
        <v>0</v>
      </c>
      <c r="X95" s="112"/>
      <c r="Y95" s="112"/>
      <c r="Z95" s="112"/>
      <c r="AA95" s="112"/>
      <c r="AB95" s="112"/>
      <c r="AC95" s="112"/>
      <c r="AD95" s="112"/>
      <c r="AE95" s="112"/>
    </row>
    <row r="96" spans="1:31" x14ac:dyDescent="0.35">
      <c r="A96" s="112">
        <f t="shared" si="6"/>
        <v>94</v>
      </c>
      <c r="B96" s="128">
        <f t="shared" si="6"/>
        <v>45838</v>
      </c>
      <c r="C96" s="122">
        <f>YEAR(MC_16[[#This Row],[Date]])+IF(MONTH(MC_16[[#This Row],[Date]])&gt;=4,1,0)</f>
        <v>2026</v>
      </c>
      <c r="D96" s="109">
        <f>YEAR(MC_16[[#This Row],[Date]])</f>
        <v>2025</v>
      </c>
      <c r="E96" s="127" t="s">
        <v>124</v>
      </c>
      <c r="F96" s="112" t="s">
        <v>124</v>
      </c>
      <c r="G96" s="1" t="str">
        <f>TEXT(MC_16[[#This Row],[Date]],"mmm-yy")</f>
        <v>Jun-25</v>
      </c>
      <c r="H96" s="1">
        <f>DAY(EOMONTH(MC_16[[#This Row],[Month Year]],0))</f>
        <v>30</v>
      </c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">
        <f>IFERROR(SUM(MC_16[[#This Row],[Blk1]:[Blk12]]),"")</f>
        <v>0</v>
      </c>
      <c r="X96" s="112"/>
      <c r="Y96" s="112"/>
      <c r="Z96" s="112"/>
      <c r="AA96" s="112"/>
      <c r="AB96" s="112"/>
      <c r="AC96" s="112"/>
      <c r="AD96" s="112"/>
      <c r="AE96" s="112"/>
    </row>
    <row r="97" spans="1:31" x14ac:dyDescent="0.35">
      <c r="A97" s="112">
        <f t="shared" si="6"/>
        <v>95</v>
      </c>
      <c r="B97" s="128">
        <f t="shared" si="6"/>
        <v>45839</v>
      </c>
      <c r="C97" s="122">
        <f>YEAR(MC_16[[#This Row],[Date]])+IF(MONTH(MC_16[[#This Row],[Date]])&gt;=4,1,0)</f>
        <v>2026</v>
      </c>
      <c r="D97" s="109">
        <f>YEAR(MC_16[[#This Row],[Date]])</f>
        <v>2025</v>
      </c>
      <c r="E97" s="127" t="s">
        <v>124</v>
      </c>
      <c r="F97" s="112" t="s">
        <v>124</v>
      </c>
      <c r="G97" s="1" t="str">
        <f>TEXT(MC_16[[#This Row],[Date]],"mmm-yy")</f>
        <v>Jul-25</v>
      </c>
      <c r="H97" s="1">
        <f>DAY(EOMONTH(MC_16[[#This Row],[Month Year]],0))</f>
        <v>31</v>
      </c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">
        <f>IFERROR(SUM(MC_16[[#This Row],[Blk1]:[Blk12]]),"")</f>
        <v>0</v>
      </c>
      <c r="X97" s="112"/>
      <c r="Y97" s="112"/>
      <c r="Z97" s="112"/>
      <c r="AA97" s="112"/>
      <c r="AB97" s="112"/>
      <c r="AC97" s="112"/>
      <c r="AD97" s="112"/>
      <c r="AE97" s="112"/>
    </row>
    <row r="98" spans="1:31" x14ac:dyDescent="0.35">
      <c r="A98" s="112">
        <f t="shared" si="6"/>
        <v>96</v>
      </c>
      <c r="B98" s="128">
        <f t="shared" si="6"/>
        <v>45840</v>
      </c>
      <c r="C98" s="122">
        <f>YEAR(MC_16[[#This Row],[Date]])+IF(MONTH(MC_16[[#This Row],[Date]])&gt;=4,1,0)</f>
        <v>2026</v>
      </c>
      <c r="D98" s="109">
        <f>YEAR(MC_16[[#This Row],[Date]])</f>
        <v>2025</v>
      </c>
      <c r="E98" s="127" t="s">
        <v>124</v>
      </c>
      <c r="F98" s="112" t="s">
        <v>124</v>
      </c>
      <c r="G98" s="1" t="str">
        <f>TEXT(MC_16[[#This Row],[Date]],"mmm-yy")</f>
        <v>Jul-25</v>
      </c>
      <c r="H98" s="1">
        <f>DAY(EOMONTH(MC_16[[#This Row],[Month Year]],0))</f>
        <v>31</v>
      </c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">
        <f>IFERROR(SUM(MC_16[[#This Row],[Blk1]:[Blk12]]),"")</f>
        <v>0</v>
      </c>
      <c r="X98" s="112"/>
      <c r="Y98" s="112"/>
      <c r="Z98" s="112"/>
      <c r="AA98" s="112"/>
      <c r="AB98" s="112"/>
      <c r="AC98" s="112"/>
      <c r="AD98" s="112"/>
      <c r="AE98" s="112"/>
    </row>
    <row r="99" spans="1:31" x14ac:dyDescent="0.35">
      <c r="A99" s="112">
        <f t="shared" si="6"/>
        <v>97</v>
      </c>
      <c r="B99" s="128">
        <f t="shared" si="6"/>
        <v>45841</v>
      </c>
      <c r="C99" s="122">
        <f>YEAR(MC_16[[#This Row],[Date]])+IF(MONTH(MC_16[[#This Row],[Date]])&gt;=4,1,0)</f>
        <v>2026</v>
      </c>
      <c r="D99" s="109">
        <f>YEAR(MC_16[[#This Row],[Date]])</f>
        <v>2025</v>
      </c>
      <c r="E99" s="127" t="s">
        <v>124</v>
      </c>
      <c r="F99" s="112" t="s">
        <v>124</v>
      </c>
      <c r="G99" s="1" t="str">
        <f>TEXT(MC_16[[#This Row],[Date]],"mmm-yy")</f>
        <v>Jul-25</v>
      </c>
      <c r="H99" s="1">
        <f>DAY(EOMONTH(MC_16[[#This Row],[Month Year]],0))</f>
        <v>31</v>
      </c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">
        <f>IFERROR(SUM(MC_16[[#This Row],[Blk1]:[Blk12]]),"")</f>
        <v>0</v>
      </c>
      <c r="X99" s="112"/>
      <c r="Y99" s="112"/>
      <c r="Z99" s="112"/>
      <c r="AA99" s="112"/>
      <c r="AB99" s="112"/>
      <c r="AC99" s="112"/>
      <c r="AD99" s="112"/>
      <c r="AE99" s="112"/>
    </row>
    <row r="100" spans="1:31" x14ac:dyDescent="0.35">
      <c r="A100" s="112">
        <f t="shared" si="6"/>
        <v>98</v>
      </c>
      <c r="B100" s="128">
        <f t="shared" si="6"/>
        <v>45842</v>
      </c>
      <c r="C100" s="122">
        <f>YEAR(MC_16[[#This Row],[Date]])+IF(MONTH(MC_16[[#This Row],[Date]])&gt;=4,1,0)</f>
        <v>2026</v>
      </c>
      <c r="D100" s="109">
        <f>YEAR(MC_16[[#This Row],[Date]])</f>
        <v>2025</v>
      </c>
      <c r="E100" s="127" t="s">
        <v>124</v>
      </c>
      <c r="F100" s="112" t="s">
        <v>124</v>
      </c>
      <c r="G100" s="1" t="str">
        <f>TEXT(MC_16[[#This Row],[Date]],"mmm-yy")</f>
        <v>Jul-25</v>
      </c>
      <c r="H100" s="1">
        <f>DAY(EOMONTH(MC_16[[#This Row],[Month Year]],0))</f>
        <v>31</v>
      </c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">
        <f>IFERROR(SUM(MC_16[[#This Row],[Blk1]:[Blk12]]),"")</f>
        <v>0</v>
      </c>
      <c r="X100" s="112"/>
      <c r="Y100" s="112"/>
      <c r="Z100" s="112"/>
      <c r="AA100" s="112"/>
      <c r="AB100" s="112"/>
      <c r="AC100" s="112"/>
      <c r="AD100" s="112"/>
      <c r="AE100" s="112"/>
    </row>
    <row r="101" spans="1:31" x14ac:dyDescent="0.35">
      <c r="A101" s="112">
        <f t="shared" ref="A101:B116" si="7">A100+1</f>
        <v>99</v>
      </c>
      <c r="B101" s="128">
        <f t="shared" si="7"/>
        <v>45843</v>
      </c>
      <c r="C101" s="122">
        <f>YEAR(MC_16[[#This Row],[Date]])+IF(MONTH(MC_16[[#This Row],[Date]])&gt;=4,1,0)</f>
        <v>2026</v>
      </c>
      <c r="D101" s="109">
        <f>YEAR(MC_16[[#This Row],[Date]])</f>
        <v>2025</v>
      </c>
      <c r="E101" s="127" t="s">
        <v>124</v>
      </c>
      <c r="F101" s="112" t="s">
        <v>124</v>
      </c>
      <c r="G101" s="1" t="str">
        <f>TEXT(MC_16[[#This Row],[Date]],"mmm-yy")</f>
        <v>Jul-25</v>
      </c>
      <c r="H101" s="1">
        <f>DAY(EOMONTH(MC_16[[#This Row],[Month Year]],0))</f>
        <v>31</v>
      </c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">
        <f>IFERROR(SUM(MC_16[[#This Row],[Blk1]:[Blk12]]),"")</f>
        <v>0</v>
      </c>
      <c r="X101" s="112"/>
      <c r="Y101" s="112"/>
      <c r="Z101" s="112"/>
      <c r="AA101" s="112"/>
      <c r="AB101" s="112"/>
      <c r="AC101" s="112"/>
      <c r="AD101" s="112"/>
      <c r="AE101" s="112"/>
    </row>
    <row r="102" spans="1:31" x14ac:dyDescent="0.35">
      <c r="A102" s="112">
        <f t="shared" si="7"/>
        <v>100</v>
      </c>
      <c r="B102" s="128">
        <f t="shared" si="7"/>
        <v>45844</v>
      </c>
      <c r="C102" s="122">
        <f>YEAR(MC_16[[#This Row],[Date]])+IF(MONTH(MC_16[[#This Row],[Date]])&gt;=4,1,0)</f>
        <v>2026</v>
      </c>
      <c r="D102" s="109">
        <f>YEAR(MC_16[[#This Row],[Date]])</f>
        <v>2025</v>
      </c>
      <c r="E102" s="127" t="s">
        <v>124</v>
      </c>
      <c r="F102" s="112" t="s">
        <v>124</v>
      </c>
      <c r="G102" s="1" t="str">
        <f>TEXT(MC_16[[#This Row],[Date]],"mmm-yy")</f>
        <v>Jul-25</v>
      </c>
      <c r="H102" s="1">
        <f>DAY(EOMONTH(MC_16[[#This Row],[Month Year]],0))</f>
        <v>31</v>
      </c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">
        <f>IFERROR(SUM(MC_16[[#This Row],[Blk1]:[Blk12]]),"")</f>
        <v>0</v>
      </c>
      <c r="X102" s="112"/>
      <c r="Y102" s="112"/>
      <c r="Z102" s="112"/>
      <c r="AA102" s="112"/>
      <c r="AB102" s="112"/>
      <c r="AC102" s="112"/>
      <c r="AD102" s="112"/>
      <c r="AE102" s="112"/>
    </row>
    <row r="103" spans="1:31" x14ac:dyDescent="0.35">
      <c r="A103" s="112">
        <f t="shared" si="7"/>
        <v>101</v>
      </c>
      <c r="B103" s="128">
        <f t="shared" si="7"/>
        <v>45845</v>
      </c>
      <c r="C103" s="122">
        <f>YEAR(MC_16[[#This Row],[Date]])+IF(MONTH(MC_16[[#This Row],[Date]])&gt;=4,1,0)</f>
        <v>2026</v>
      </c>
      <c r="D103" s="109">
        <f>YEAR(MC_16[[#This Row],[Date]])</f>
        <v>2025</v>
      </c>
      <c r="E103" s="127" t="s">
        <v>124</v>
      </c>
      <c r="F103" s="112" t="s">
        <v>124</v>
      </c>
      <c r="G103" s="1" t="str">
        <f>TEXT(MC_16[[#This Row],[Date]],"mmm-yy")</f>
        <v>Jul-25</v>
      </c>
      <c r="H103" s="1">
        <f>DAY(EOMONTH(MC_16[[#This Row],[Month Year]],0))</f>
        <v>31</v>
      </c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">
        <f>IFERROR(SUM(MC_16[[#This Row],[Blk1]:[Blk12]]),"")</f>
        <v>0</v>
      </c>
      <c r="X103" s="112"/>
      <c r="Y103" s="112"/>
      <c r="Z103" s="112"/>
      <c r="AA103" s="112"/>
      <c r="AB103" s="112"/>
      <c r="AC103" s="112"/>
      <c r="AD103" s="112"/>
      <c r="AE103" s="112"/>
    </row>
    <row r="104" spans="1:31" x14ac:dyDescent="0.35">
      <c r="A104" s="112">
        <f t="shared" si="7"/>
        <v>102</v>
      </c>
      <c r="B104" s="128">
        <f t="shared" si="7"/>
        <v>45846</v>
      </c>
      <c r="C104" s="122">
        <f>YEAR(MC_16[[#This Row],[Date]])+IF(MONTH(MC_16[[#This Row],[Date]])&gt;=4,1,0)</f>
        <v>2026</v>
      </c>
      <c r="D104" s="109">
        <f>YEAR(MC_16[[#This Row],[Date]])</f>
        <v>2025</v>
      </c>
      <c r="E104" s="127" t="s">
        <v>124</v>
      </c>
      <c r="F104" s="112" t="s">
        <v>124</v>
      </c>
      <c r="G104" s="1" t="str">
        <f>TEXT(MC_16[[#This Row],[Date]],"mmm-yy")</f>
        <v>Jul-25</v>
      </c>
      <c r="H104" s="1">
        <f>DAY(EOMONTH(MC_16[[#This Row],[Month Year]],0))</f>
        <v>31</v>
      </c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">
        <f>IFERROR(SUM(MC_16[[#This Row],[Blk1]:[Blk12]]),"")</f>
        <v>0</v>
      </c>
      <c r="X104" s="112"/>
      <c r="Y104" s="112"/>
      <c r="Z104" s="112"/>
      <c r="AA104" s="112"/>
      <c r="AB104" s="112"/>
      <c r="AC104" s="112"/>
      <c r="AD104" s="112"/>
      <c r="AE104" s="112"/>
    </row>
    <row r="105" spans="1:31" x14ac:dyDescent="0.35">
      <c r="A105" s="112">
        <f t="shared" si="7"/>
        <v>103</v>
      </c>
      <c r="B105" s="128">
        <f t="shared" si="7"/>
        <v>45847</v>
      </c>
      <c r="C105" s="122">
        <f>YEAR(MC_16[[#This Row],[Date]])+IF(MONTH(MC_16[[#This Row],[Date]])&gt;=4,1,0)</f>
        <v>2026</v>
      </c>
      <c r="D105" s="109">
        <f>YEAR(MC_16[[#This Row],[Date]])</f>
        <v>2025</v>
      </c>
      <c r="E105" s="127" t="s">
        <v>124</v>
      </c>
      <c r="F105" s="112" t="s">
        <v>124</v>
      </c>
      <c r="G105" s="1" t="str">
        <f>TEXT(MC_16[[#This Row],[Date]],"mmm-yy")</f>
        <v>Jul-25</v>
      </c>
      <c r="H105" s="1">
        <f>DAY(EOMONTH(MC_16[[#This Row],[Month Year]],0))</f>
        <v>31</v>
      </c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">
        <f>IFERROR(SUM(MC_16[[#This Row],[Blk1]:[Blk12]]),"")</f>
        <v>0</v>
      </c>
      <c r="X105" s="112"/>
      <c r="Y105" s="112"/>
      <c r="Z105" s="112"/>
      <c r="AA105" s="112"/>
      <c r="AB105" s="112"/>
      <c r="AC105" s="112"/>
      <c r="AD105" s="112"/>
      <c r="AE105" s="112"/>
    </row>
    <row r="106" spans="1:31" x14ac:dyDescent="0.35">
      <c r="A106" s="112">
        <f t="shared" si="7"/>
        <v>104</v>
      </c>
      <c r="B106" s="128">
        <f t="shared" si="7"/>
        <v>45848</v>
      </c>
      <c r="C106" s="122">
        <f>YEAR(MC_16[[#This Row],[Date]])+IF(MONTH(MC_16[[#This Row],[Date]])&gt;=4,1,0)</f>
        <v>2026</v>
      </c>
      <c r="D106" s="109">
        <f>YEAR(MC_16[[#This Row],[Date]])</f>
        <v>2025</v>
      </c>
      <c r="E106" s="127" t="s">
        <v>124</v>
      </c>
      <c r="F106" s="112" t="s">
        <v>124</v>
      </c>
      <c r="G106" s="1" t="str">
        <f>TEXT(MC_16[[#This Row],[Date]],"mmm-yy")</f>
        <v>Jul-25</v>
      </c>
      <c r="H106" s="1">
        <f>DAY(EOMONTH(MC_16[[#This Row],[Month Year]],0))</f>
        <v>31</v>
      </c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">
        <f>IFERROR(SUM(MC_16[[#This Row],[Blk1]:[Blk12]]),"")</f>
        <v>0</v>
      </c>
      <c r="X106" s="112"/>
      <c r="Y106" s="112"/>
      <c r="Z106" s="112"/>
      <c r="AA106" s="112"/>
      <c r="AB106" s="112"/>
      <c r="AC106" s="112"/>
      <c r="AD106" s="112"/>
      <c r="AE106" s="112"/>
    </row>
    <row r="107" spans="1:31" x14ac:dyDescent="0.35">
      <c r="A107" s="112">
        <f t="shared" si="7"/>
        <v>105</v>
      </c>
      <c r="B107" s="128">
        <f t="shared" si="7"/>
        <v>45849</v>
      </c>
      <c r="C107" s="122">
        <f>YEAR(MC_16[[#This Row],[Date]])+IF(MONTH(MC_16[[#This Row],[Date]])&gt;=4,1,0)</f>
        <v>2026</v>
      </c>
      <c r="D107" s="109">
        <f>YEAR(MC_16[[#This Row],[Date]])</f>
        <v>2025</v>
      </c>
      <c r="E107" s="127" t="s">
        <v>124</v>
      </c>
      <c r="F107" s="112" t="s">
        <v>124</v>
      </c>
      <c r="G107" s="1" t="str">
        <f>TEXT(MC_16[[#This Row],[Date]],"mmm-yy")</f>
        <v>Jul-25</v>
      </c>
      <c r="H107" s="1">
        <f>DAY(EOMONTH(MC_16[[#This Row],[Month Year]],0))</f>
        <v>31</v>
      </c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">
        <f>IFERROR(SUM(MC_16[[#This Row],[Blk1]:[Blk12]]),"")</f>
        <v>0</v>
      </c>
      <c r="X107" s="112"/>
      <c r="Y107" s="112"/>
      <c r="Z107" s="112"/>
      <c r="AA107" s="112"/>
      <c r="AB107" s="112"/>
      <c r="AC107" s="112"/>
      <c r="AD107" s="112"/>
      <c r="AE107" s="112"/>
    </row>
    <row r="108" spans="1:31" x14ac:dyDescent="0.35">
      <c r="A108" s="112">
        <f t="shared" si="7"/>
        <v>106</v>
      </c>
      <c r="B108" s="128">
        <f t="shared" si="7"/>
        <v>45850</v>
      </c>
      <c r="C108" s="122">
        <f>YEAR(MC_16[[#This Row],[Date]])+IF(MONTH(MC_16[[#This Row],[Date]])&gt;=4,1,0)</f>
        <v>2026</v>
      </c>
      <c r="D108" s="109">
        <f>YEAR(MC_16[[#This Row],[Date]])</f>
        <v>2025</v>
      </c>
      <c r="E108" s="127" t="s">
        <v>124</v>
      </c>
      <c r="F108" s="112" t="s">
        <v>124</v>
      </c>
      <c r="G108" s="1" t="str">
        <f>TEXT(MC_16[[#This Row],[Date]],"mmm-yy")</f>
        <v>Jul-25</v>
      </c>
      <c r="H108" s="1">
        <f>DAY(EOMONTH(MC_16[[#This Row],[Month Year]],0))</f>
        <v>31</v>
      </c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">
        <f>IFERROR(SUM(MC_16[[#This Row],[Blk1]:[Blk12]]),"")</f>
        <v>0</v>
      </c>
      <c r="X108" s="112"/>
      <c r="Y108" s="112"/>
      <c r="Z108" s="112"/>
      <c r="AA108" s="112"/>
      <c r="AB108" s="112"/>
      <c r="AC108" s="112"/>
      <c r="AD108" s="112"/>
      <c r="AE108" s="112"/>
    </row>
    <row r="109" spans="1:31" x14ac:dyDescent="0.35">
      <c r="A109" s="112">
        <f t="shared" si="7"/>
        <v>107</v>
      </c>
      <c r="B109" s="128">
        <f t="shared" si="7"/>
        <v>45851</v>
      </c>
      <c r="C109" s="122">
        <f>YEAR(MC_16[[#This Row],[Date]])+IF(MONTH(MC_16[[#This Row],[Date]])&gt;=4,1,0)</f>
        <v>2026</v>
      </c>
      <c r="D109" s="109">
        <f>YEAR(MC_16[[#This Row],[Date]])</f>
        <v>2025</v>
      </c>
      <c r="E109" s="127" t="s">
        <v>124</v>
      </c>
      <c r="F109" s="112" t="s">
        <v>124</v>
      </c>
      <c r="G109" s="1" t="str">
        <f>TEXT(MC_16[[#This Row],[Date]],"mmm-yy")</f>
        <v>Jul-25</v>
      </c>
      <c r="H109" s="1">
        <f>DAY(EOMONTH(MC_16[[#This Row],[Month Year]],0))</f>
        <v>31</v>
      </c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">
        <f>IFERROR(SUM(MC_16[[#This Row],[Blk1]:[Blk12]]),"")</f>
        <v>0</v>
      </c>
      <c r="X109" s="112"/>
      <c r="Y109" s="112"/>
      <c r="Z109" s="112"/>
      <c r="AA109" s="112"/>
      <c r="AB109" s="112"/>
      <c r="AC109" s="112"/>
      <c r="AD109" s="112"/>
      <c r="AE109" s="112"/>
    </row>
    <row r="110" spans="1:31" x14ac:dyDescent="0.35">
      <c r="A110" s="112">
        <f t="shared" si="7"/>
        <v>108</v>
      </c>
      <c r="B110" s="128">
        <f t="shared" si="7"/>
        <v>45852</v>
      </c>
      <c r="C110" s="122">
        <f>YEAR(MC_16[[#This Row],[Date]])+IF(MONTH(MC_16[[#This Row],[Date]])&gt;=4,1,0)</f>
        <v>2026</v>
      </c>
      <c r="D110" s="109">
        <f>YEAR(MC_16[[#This Row],[Date]])</f>
        <v>2025</v>
      </c>
      <c r="E110" s="127" t="s">
        <v>124</v>
      </c>
      <c r="F110" s="112" t="s">
        <v>124</v>
      </c>
      <c r="G110" s="1" t="str">
        <f>TEXT(MC_16[[#This Row],[Date]],"mmm-yy")</f>
        <v>Jul-25</v>
      </c>
      <c r="H110" s="1">
        <f>DAY(EOMONTH(MC_16[[#This Row],[Month Year]],0))</f>
        <v>31</v>
      </c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">
        <f>IFERROR(SUM(MC_16[[#This Row],[Blk1]:[Blk12]]),"")</f>
        <v>0</v>
      </c>
      <c r="X110" s="112"/>
      <c r="Y110" s="112"/>
      <c r="Z110" s="112"/>
      <c r="AA110" s="112"/>
      <c r="AB110" s="112"/>
      <c r="AC110" s="112"/>
      <c r="AD110" s="112"/>
      <c r="AE110" s="112"/>
    </row>
    <row r="111" spans="1:31" x14ac:dyDescent="0.35">
      <c r="A111" s="112">
        <f t="shared" si="7"/>
        <v>109</v>
      </c>
      <c r="B111" s="128">
        <f t="shared" si="7"/>
        <v>45853</v>
      </c>
      <c r="C111" s="122">
        <f>YEAR(MC_16[[#This Row],[Date]])+IF(MONTH(MC_16[[#This Row],[Date]])&gt;=4,1,0)</f>
        <v>2026</v>
      </c>
      <c r="D111" s="109">
        <f>YEAR(MC_16[[#This Row],[Date]])</f>
        <v>2025</v>
      </c>
      <c r="E111" s="127" t="s">
        <v>124</v>
      </c>
      <c r="F111" s="112" t="s">
        <v>124</v>
      </c>
      <c r="G111" s="1" t="str">
        <f>TEXT(MC_16[[#This Row],[Date]],"mmm-yy")</f>
        <v>Jul-25</v>
      </c>
      <c r="H111" s="1">
        <f>DAY(EOMONTH(MC_16[[#This Row],[Month Year]],0))</f>
        <v>31</v>
      </c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">
        <f>IFERROR(SUM(MC_16[[#This Row],[Blk1]:[Blk12]]),"")</f>
        <v>0</v>
      </c>
      <c r="X111" s="112"/>
      <c r="Y111" s="112"/>
      <c r="Z111" s="112"/>
      <c r="AA111" s="112"/>
      <c r="AB111" s="112"/>
      <c r="AC111" s="112"/>
      <c r="AD111" s="112"/>
      <c r="AE111" s="112"/>
    </row>
    <row r="112" spans="1:31" x14ac:dyDescent="0.35">
      <c r="A112" s="112">
        <f t="shared" si="7"/>
        <v>110</v>
      </c>
      <c r="B112" s="128">
        <f t="shared" si="7"/>
        <v>45854</v>
      </c>
      <c r="C112" s="122">
        <f>YEAR(MC_16[[#This Row],[Date]])+IF(MONTH(MC_16[[#This Row],[Date]])&gt;=4,1,0)</f>
        <v>2026</v>
      </c>
      <c r="D112" s="109">
        <f>YEAR(MC_16[[#This Row],[Date]])</f>
        <v>2025</v>
      </c>
      <c r="E112" s="127" t="s">
        <v>124</v>
      </c>
      <c r="F112" s="112" t="s">
        <v>124</v>
      </c>
      <c r="G112" s="1" t="str">
        <f>TEXT(MC_16[[#This Row],[Date]],"mmm-yy")</f>
        <v>Jul-25</v>
      </c>
      <c r="H112" s="1">
        <f>DAY(EOMONTH(MC_16[[#This Row],[Month Year]],0))</f>
        <v>31</v>
      </c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">
        <f>IFERROR(SUM(MC_16[[#This Row],[Blk1]:[Blk12]]),"")</f>
        <v>0</v>
      </c>
      <c r="X112" s="112"/>
      <c r="Y112" s="112"/>
      <c r="Z112" s="112"/>
      <c r="AA112" s="112"/>
      <c r="AB112" s="112"/>
      <c r="AC112" s="112"/>
      <c r="AD112" s="112"/>
      <c r="AE112" s="112"/>
    </row>
    <row r="113" spans="1:31" x14ac:dyDescent="0.35">
      <c r="A113" s="112">
        <f t="shared" si="7"/>
        <v>111</v>
      </c>
      <c r="B113" s="128">
        <f t="shared" si="7"/>
        <v>45855</v>
      </c>
      <c r="C113" s="122">
        <f>YEAR(MC_16[[#This Row],[Date]])+IF(MONTH(MC_16[[#This Row],[Date]])&gt;=4,1,0)</f>
        <v>2026</v>
      </c>
      <c r="D113" s="109">
        <f>YEAR(MC_16[[#This Row],[Date]])</f>
        <v>2025</v>
      </c>
      <c r="E113" s="127" t="s">
        <v>124</v>
      </c>
      <c r="F113" s="112" t="s">
        <v>124</v>
      </c>
      <c r="G113" s="1" t="str">
        <f>TEXT(MC_16[[#This Row],[Date]],"mmm-yy")</f>
        <v>Jul-25</v>
      </c>
      <c r="H113" s="1">
        <f>DAY(EOMONTH(MC_16[[#This Row],[Month Year]],0))</f>
        <v>31</v>
      </c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">
        <f>IFERROR(SUM(MC_16[[#This Row],[Blk1]:[Blk12]]),"")</f>
        <v>0</v>
      </c>
      <c r="X113" s="112"/>
      <c r="Y113" s="112"/>
      <c r="Z113" s="112"/>
      <c r="AA113" s="112"/>
      <c r="AB113" s="112"/>
      <c r="AC113" s="112"/>
      <c r="AD113" s="112"/>
      <c r="AE113" s="112"/>
    </row>
    <row r="114" spans="1:31" x14ac:dyDescent="0.35">
      <c r="A114" s="112">
        <f t="shared" si="7"/>
        <v>112</v>
      </c>
      <c r="B114" s="128">
        <f t="shared" si="7"/>
        <v>45856</v>
      </c>
      <c r="C114" s="122">
        <f>YEAR(MC_16[[#This Row],[Date]])+IF(MONTH(MC_16[[#This Row],[Date]])&gt;=4,1,0)</f>
        <v>2026</v>
      </c>
      <c r="D114" s="109">
        <f>YEAR(MC_16[[#This Row],[Date]])</f>
        <v>2025</v>
      </c>
      <c r="E114" s="127" t="s">
        <v>124</v>
      </c>
      <c r="F114" s="112" t="s">
        <v>124</v>
      </c>
      <c r="G114" s="1" t="str">
        <f>TEXT(MC_16[[#This Row],[Date]],"mmm-yy")</f>
        <v>Jul-25</v>
      </c>
      <c r="H114" s="1">
        <f>DAY(EOMONTH(MC_16[[#This Row],[Month Year]],0))</f>
        <v>31</v>
      </c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">
        <f>IFERROR(SUM(MC_16[[#This Row],[Blk1]:[Blk12]]),"")</f>
        <v>0</v>
      </c>
      <c r="X114" s="112"/>
      <c r="Y114" s="112"/>
      <c r="Z114" s="112"/>
      <c r="AA114" s="112"/>
      <c r="AB114" s="112"/>
      <c r="AC114" s="112"/>
      <c r="AD114" s="112"/>
      <c r="AE114" s="112"/>
    </row>
    <row r="115" spans="1:31" x14ac:dyDescent="0.35">
      <c r="A115" s="112">
        <f t="shared" si="7"/>
        <v>113</v>
      </c>
      <c r="B115" s="128">
        <f t="shared" si="7"/>
        <v>45857</v>
      </c>
      <c r="C115" s="122">
        <f>YEAR(MC_16[[#This Row],[Date]])+IF(MONTH(MC_16[[#This Row],[Date]])&gt;=4,1,0)</f>
        <v>2026</v>
      </c>
      <c r="D115" s="109">
        <f>YEAR(MC_16[[#This Row],[Date]])</f>
        <v>2025</v>
      </c>
      <c r="E115" s="127" t="s">
        <v>124</v>
      </c>
      <c r="F115" s="112" t="s">
        <v>124</v>
      </c>
      <c r="G115" s="1" t="str">
        <f>TEXT(MC_16[[#This Row],[Date]],"mmm-yy")</f>
        <v>Jul-25</v>
      </c>
      <c r="H115" s="1">
        <f>DAY(EOMONTH(MC_16[[#This Row],[Month Year]],0))</f>
        <v>31</v>
      </c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">
        <f>IFERROR(SUM(MC_16[[#This Row],[Blk1]:[Blk12]]),"")</f>
        <v>0</v>
      </c>
      <c r="X115" s="112"/>
      <c r="Y115" s="112"/>
      <c r="Z115" s="112"/>
      <c r="AA115" s="112"/>
      <c r="AB115" s="112"/>
      <c r="AC115" s="112"/>
      <c r="AD115" s="112"/>
      <c r="AE115" s="112"/>
    </row>
    <row r="116" spans="1:31" x14ac:dyDescent="0.35">
      <c r="A116" s="112">
        <f t="shared" si="7"/>
        <v>114</v>
      </c>
      <c r="B116" s="128">
        <f t="shared" si="7"/>
        <v>45858</v>
      </c>
      <c r="C116" s="122">
        <f>YEAR(MC_16[[#This Row],[Date]])+IF(MONTH(MC_16[[#This Row],[Date]])&gt;=4,1,0)</f>
        <v>2026</v>
      </c>
      <c r="D116" s="109">
        <f>YEAR(MC_16[[#This Row],[Date]])</f>
        <v>2025</v>
      </c>
      <c r="E116" s="127" t="s">
        <v>124</v>
      </c>
      <c r="F116" s="112" t="s">
        <v>124</v>
      </c>
      <c r="G116" s="1" t="str">
        <f>TEXT(MC_16[[#This Row],[Date]],"mmm-yy")</f>
        <v>Jul-25</v>
      </c>
      <c r="H116" s="1">
        <f>DAY(EOMONTH(MC_16[[#This Row],[Month Year]],0))</f>
        <v>31</v>
      </c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">
        <f>IFERROR(SUM(MC_16[[#This Row],[Blk1]:[Blk12]]),"")</f>
        <v>0</v>
      </c>
      <c r="X116" s="112"/>
      <c r="Y116" s="112"/>
      <c r="Z116" s="112"/>
      <c r="AA116" s="112"/>
      <c r="AB116" s="112"/>
      <c r="AC116" s="112"/>
      <c r="AD116" s="112"/>
      <c r="AE116" s="112"/>
    </row>
    <row r="117" spans="1:31" x14ac:dyDescent="0.35">
      <c r="A117" s="112">
        <f t="shared" ref="A117:B132" si="8">A116+1</f>
        <v>115</v>
      </c>
      <c r="B117" s="128">
        <f t="shared" si="8"/>
        <v>45859</v>
      </c>
      <c r="C117" s="122">
        <f>YEAR(MC_16[[#This Row],[Date]])+IF(MONTH(MC_16[[#This Row],[Date]])&gt;=4,1,0)</f>
        <v>2026</v>
      </c>
      <c r="D117" s="109">
        <f>YEAR(MC_16[[#This Row],[Date]])</f>
        <v>2025</v>
      </c>
      <c r="E117" s="127" t="s">
        <v>124</v>
      </c>
      <c r="F117" s="112" t="s">
        <v>124</v>
      </c>
      <c r="G117" s="1" t="str">
        <f>TEXT(MC_16[[#This Row],[Date]],"mmm-yy")</f>
        <v>Jul-25</v>
      </c>
      <c r="H117" s="1">
        <f>DAY(EOMONTH(MC_16[[#This Row],[Month Year]],0))</f>
        <v>31</v>
      </c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">
        <f>IFERROR(SUM(MC_16[[#This Row],[Blk1]:[Blk12]]),"")</f>
        <v>0</v>
      </c>
      <c r="X117" s="112"/>
      <c r="Y117" s="112"/>
      <c r="Z117" s="112"/>
      <c r="AA117" s="112"/>
      <c r="AB117" s="112"/>
      <c r="AC117" s="112"/>
      <c r="AD117" s="112"/>
      <c r="AE117" s="112"/>
    </row>
    <row r="118" spans="1:31" x14ac:dyDescent="0.35">
      <c r="A118" s="112">
        <f t="shared" si="8"/>
        <v>116</v>
      </c>
      <c r="B118" s="128">
        <f t="shared" si="8"/>
        <v>45860</v>
      </c>
      <c r="C118" s="122">
        <f>YEAR(MC_16[[#This Row],[Date]])+IF(MONTH(MC_16[[#This Row],[Date]])&gt;=4,1,0)</f>
        <v>2026</v>
      </c>
      <c r="D118" s="109">
        <f>YEAR(MC_16[[#This Row],[Date]])</f>
        <v>2025</v>
      </c>
      <c r="E118" s="127" t="s">
        <v>124</v>
      </c>
      <c r="F118" s="112" t="s">
        <v>124</v>
      </c>
      <c r="G118" s="1" t="str">
        <f>TEXT(MC_16[[#This Row],[Date]],"mmm-yy")</f>
        <v>Jul-25</v>
      </c>
      <c r="H118" s="1">
        <f>DAY(EOMONTH(MC_16[[#This Row],[Month Year]],0))</f>
        <v>31</v>
      </c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">
        <f>IFERROR(SUM(MC_16[[#This Row],[Blk1]:[Blk12]]),"")</f>
        <v>0</v>
      </c>
      <c r="X118" s="112"/>
      <c r="Y118" s="112"/>
      <c r="Z118" s="112"/>
      <c r="AA118" s="112"/>
      <c r="AB118" s="112"/>
      <c r="AC118" s="112"/>
      <c r="AD118" s="112"/>
      <c r="AE118" s="112"/>
    </row>
    <row r="119" spans="1:31" x14ac:dyDescent="0.35">
      <c r="A119" s="112">
        <f t="shared" si="8"/>
        <v>117</v>
      </c>
      <c r="B119" s="128">
        <f t="shared" si="8"/>
        <v>45861</v>
      </c>
      <c r="C119" s="122">
        <f>YEAR(MC_16[[#This Row],[Date]])+IF(MONTH(MC_16[[#This Row],[Date]])&gt;=4,1,0)</f>
        <v>2026</v>
      </c>
      <c r="D119" s="109">
        <f>YEAR(MC_16[[#This Row],[Date]])</f>
        <v>2025</v>
      </c>
      <c r="E119" s="127" t="s">
        <v>124</v>
      </c>
      <c r="F119" s="112" t="s">
        <v>124</v>
      </c>
      <c r="G119" s="1" t="str">
        <f>TEXT(MC_16[[#This Row],[Date]],"mmm-yy")</f>
        <v>Jul-25</v>
      </c>
      <c r="H119" s="1">
        <f>DAY(EOMONTH(MC_16[[#This Row],[Month Year]],0))</f>
        <v>31</v>
      </c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">
        <f>IFERROR(SUM(MC_16[[#This Row],[Blk1]:[Blk12]]),"")</f>
        <v>0</v>
      </c>
      <c r="X119" s="112"/>
      <c r="Y119" s="112"/>
      <c r="Z119" s="112"/>
      <c r="AA119" s="112"/>
      <c r="AB119" s="112"/>
      <c r="AC119" s="112"/>
      <c r="AD119" s="112"/>
      <c r="AE119" s="112"/>
    </row>
    <row r="120" spans="1:31" x14ac:dyDescent="0.35">
      <c r="A120" s="112">
        <f t="shared" si="8"/>
        <v>118</v>
      </c>
      <c r="B120" s="128">
        <f t="shared" si="8"/>
        <v>45862</v>
      </c>
      <c r="C120" s="122">
        <f>YEAR(MC_16[[#This Row],[Date]])+IF(MONTH(MC_16[[#This Row],[Date]])&gt;=4,1,0)</f>
        <v>2026</v>
      </c>
      <c r="D120" s="109">
        <f>YEAR(MC_16[[#This Row],[Date]])</f>
        <v>2025</v>
      </c>
      <c r="E120" s="127" t="s">
        <v>124</v>
      </c>
      <c r="F120" s="112" t="s">
        <v>124</v>
      </c>
      <c r="G120" s="1" t="str">
        <f>TEXT(MC_16[[#This Row],[Date]],"mmm-yy")</f>
        <v>Jul-25</v>
      </c>
      <c r="H120" s="1">
        <f>DAY(EOMONTH(MC_16[[#This Row],[Month Year]],0))</f>
        <v>31</v>
      </c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">
        <f>IFERROR(SUM(MC_16[[#This Row],[Blk1]:[Blk12]]),"")</f>
        <v>0</v>
      </c>
      <c r="X120" s="112"/>
      <c r="Y120" s="112"/>
      <c r="Z120" s="112"/>
      <c r="AA120" s="112"/>
      <c r="AB120" s="112"/>
      <c r="AC120" s="112"/>
      <c r="AD120" s="112"/>
      <c r="AE120" s="112"/>
    </row>
    <row r="121" spans="1:31" x14ac:dyDescent="0.35">
      <c r="A121" s="112">
        <f t="shared" si="8"/>
        <v>119</v>
      </c>
      <c r="B121" s="128">
        <f t="shared" si="8"/>
        <v>45863</v>
      </c>
      <c r="C121" s="122">
        <f>YEAR(MC_16[[#This Row],[Date]])+IF(MONTH(MC_16[[#This Row],[Date]])&gt;=4,1,0)</f>
        <v>2026</v>
      </c>
      <c r="D121" s="109">
        <f>YEAR(MC_16[[#This Row],[Date]])</f>
        <v>2025</v>
      </c>
      <c r="E121" s="127" t="s">
        <v>124</v>
      </c>
      <c r="F121" s="112" t="s">
        <v>124</v>
      </c>
      <c r="G121" s="1" t="str">
        <f>TEXT(MC_16[[#This Row],[Date]],"mmm-yy")</f>
        <v>Jul-25</v>
      </c>
      <c r="H121" s="1">
        <f>DAY(EOMONTH(MC_16[[#This Row],[Month Year]],0))</f>
        <v>31</v>
      </c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">
        <f>IFERROR(SUM(MC_16[[#This Row],[Blk1]:[Blk12]]),"")</f>
        <v>0</v>
      </c>
      <c r="X121" s="112"/>
      <c r="Y121" s="112"/>
      <c r="Z121" s="112"/>
      <c r="AA121" s="112"/>
      <c r="AB121" s="112"/>
      <c r="AC121" s="112"/>
      <c r="AD121" s="112"/>
      <c r="AE121" s="112"/>
    </row>
    <row r="122" spans="1:31" x14ac:dyDescent="0.35">
      <c r="A122" s="112">
        <f t="shared" si="8"/>
        <v>120</v>
      </c>
      <c r="B122" s="128">
        <f t="shared" si="8"/>
        <v>45864</v>
      </c>
      <c r="C122" s="122">
        <f>YEAR(MC_16[[#This Row],[Date]])+IF(MONTH(MC_16[[#This Row],[Date]])&gt;=4,1,0)</f>
        <v>2026</v>
      </c>
      <c r="D122" s="109">
        <f>YEAR(MC_16[[#This Row],[Date]])</f>
        <v>2025</v>
      </c>
      <c r="E122" s="127" t="s">
        <v>124</v>
      </c>
      <c r="F122" s="112" t="s">
        <v>124</v>
      </c>
      <c r="G122" s="1" t="str">
        <f>TEXT(MC_16[[#This Row],[Date]],"mmm-yy")</f>
        <v>Jul-25</v>
      </c>
      <c r="H122" s="1">
        <f>DAY(EOMONTH(MC_16[[#This Row],[Month Year]],0))</f>
        <v>31</v>
      </c>
      <c r="I122" s="112"/>
      <c r="J122" s="112"/>
      <c r="K122" s="112"/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  <c r="V122" s="112"/>
      <c r="W122" s="1">
        <f>IFERROR(SUM(MC_16[[#This Row],[Blk1]:[Blk12]]),"")</f>
        <v>0</v>
      </c>
      <c r="X122" s="112"/>
      <c r="Y122" s="112"/>
      <c r="Z122" s="112"/>
      <c r="AA122" s="112"/>
      <c r="AB122" s="112"/>
      <c r="AC122" s="112"/>
      <c r="AD122" s="112"/>
      <c r="AE122" s="112"/>
    </row>
    <row r="123" spans="1:31" x14ac:dyDescent="0.35">
      <c r="A123" s="112">
        <f t="shared" si="8"/>
        <v>121</v>
      </c>
      <c r="B123" s="128">
        <f t="shared" si="8"/>
        <v>45865</v>
      </c>
      <c r="C123" s="122">
        <f>YEAR(MC_16[[#This Row],[Date]])+IF(MONTH(MC_16[[#This Row],[Date]])&gt;=4,1,0)</f>
        <v>2026</v>
      </c>
      <c r="D123" s="109">
        <f>YEAR(MC_16[[#This Row],[Date]])</f>
        <v>2025</v>
      </c>
      <c r="E123" s="127" t="s">
        <v>124</v>
      </c>
      <c r="F123" s="112" t="s">
        <v>124</v>
      </c>
      <c r="G123" s="1" t="str">
        <f>TEXT(MC_16[[#This Row],[Date]],"mmm-yy")</f>
        <v>Jul-25</v>
      </c>
      <c r="H123" s="1">
        <f>DAY(EOMONTH(MC_16[[#This Row],[Month Year]],0))</f>
        <v>31</v>
      </c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">
        <f>IFERROR(SUM(MC_16[[#This Row],[Blk1]:[Blk12]]),"")</f>
        <v>0</v>
      </c>
      <c r="X123" s="112"/>
      <c r="Y123" s="112"/>
      <c r="Z123" s="112"/>
      <c r="AA123" s="112"/>
      <c r="AB123" s="112"/>
      <c r="AC123" s="112"/>
      <c r="AD123" s="112"/>
      <c r="AE123" s="112"/>
    </row>
    <row r="124" spans="1:31" x14ac:dyDescent="0.35">
      <c r="A124" s="112">
        <f t="shared" si="8"/>
        <v>122</v>
      </c>
      <c r="B124" s="128">
        <f t="shared" si="8"/>
        <v>45866</v>
      </c>
      <c r="C124" s="122">
        <f>YEAR(MC_16[[#This Row],[Date]])+IF(MONTH(MC_16[[#This Row],[Date]])&gt;=4,1,0)</f>
        <v>2026</v>
      </c>
      <c r="D124" s="109">
        <f>YEAR(MC_16[[#This Row],[Date]])</f>
        <v>2025</v>
      </c>
      <c r="E124" s="127" t="s">
        <v>124</v>
      </c>
      <c r="F124" s="112" t="s">
        <v>124</v>
      </c>
      <c r="G124" s="1" t="str">
        <f>TEXT(MC_16[[#This Row],[Date]],"mmm-yy")</f>
        <v>Jul-25</v>
      </c>
      <c r="H124" s="1">
        <f>DAY(EOMONTH(MC_16[[#This Row],[Month Year]],0))</f>
        <v>31</v>
      </c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">
        <f>IFERROR(SUM(MC_16[[#This Row],[Blk1]:[Blk12]]),"")</f>
        <v>0</v>
      </c>
      <c r="X124" s="112"/>
      <c r="Y124" s="112"/>
      <c r="Z124" s="112"/>
      <c r="AA124" s="112"/>
      <c r="AB124" s="112"/>
      <c r="AC124" s="112"/>
      <c r="AD124" s="112"/>
      <c r="AE124" s="112"/>
    </row>
    <row r="125" spans="1:31" x14ac:dyDescent="0.35">
      <c r="A125" s="112">
        <f t="shared" si="8"/>
        <v>123</v>
      </c>
      <c r="B125" s="128">
        <f t="shared" si="8"/>
        <v>45867</v>
      </c>
      <c r="C125" s="122">
        <f>YEAR(MC_16[[#This Row],[Date]])+IF(MONTH(MC_16[[#This Row],[Date]])&gt;=4,1,0)</f>
        <v>2026</v>
      </c>
      <c r="D125" s="109">
        <f>YEAR(MC_16[[#This Row],[Date]])</f>
        <v>2025</v>
      </c>
      <c r="E125" s="127" t="s">
        <v>124</v>
      </c>
      <c r="F125" s="112" t="s">
        <v>124</v>
      </c>
      <c r="G125" s="1" t="str">
        <f>TEXT(MC_16[[#This Row],[Date]],"mmm-yy")</f>
        <v>Jul-25</v>
      </c>
      <c r="H125" s="1">
        <f>DAY(EOMONTH(MC_16[[#This Row],[Month Year]],0))</f>
        <v>31</v>
      </c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">
        <f>IFERROR(SUM(MC_16[[#This Row],[Blk1]:[Blk12]]),"")</f>
        <v>0</v>
      </c>
      <c r="X125" s="112"/>
      <c r="Y125" s="112"/>
      <c r="Z125" s="112"/>
      <c r="AA125" s="112"/>
      <c r="AB125" s="112"/>
      <c r="AC125" s="112"/>
      <c r="AD125" s="112"/>
      <c r="AE125" s="112"/>
    </row>
    <row r="126" spans="1:31" x14ac:dyDescent="0.35">
      <c r="A126" s="112">
        <f t="shared" si="8"/>
        <v>124</v>
      </c>
      <c r="B126" s="128">
        <f t="shared" si="8"/>
        <v>45868</v>
      </c>
      <c r="C126" s="122">
        <f>YEAR(MC_16[[#This Row],[Date]])+IF(MONTH(MC_16[[#This Row],[Date]])&gt;=4,1,0)</f>
        <v>2026</v>
      </c>
      <c r="D126" s="109">
        <f>YEAR(MC_16[[#This Row],[Date]])</f>
        <v>2025</v>
      </c>
      <c r="E126" s="127" t="s">
        <v>124</v>
      </c>
      <c r="F126" s="112" t="s">
        <v>124</v>
      </c>
      <c r="G126" s="1" t="str">
        <f>TEXT(MC_16[[#This Row],[Date]],"mmm-yy")</f>
        <v>Jul-25</v>
      </c>
      <c r="H126" s="1">
        <f>DAY(EOMONTH(MC_16[[#This Row],[Month Year]],0))</f>
        <v>31</v>
      </c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">
        <f>IFERROR(SUM(MC_16[[#This Row],[Blk1]:[Blk12]]),"")</f>
        <v>0</v>
      </c>
      <c r="X126" s="112"/>
      <c r="Y126" s="112"/>
      <c r="Z126" s="112"/>
      <c r="AA126" s="112"/>
      <c r="AB126" s="112"/>
      <c r="AC126" s="112"/>
      <c r="AD126" s="112"/>
      <c r="AE126" s="112"/>
    </row>
    <row r="127" spans="1:31" x14ac:dyDescent="0.35">
      <c r="A127" s="112">
        <f t="shared" si="8"/>
        <v>125</v>
      </c>
      <c r="B127" s="128">
        <f t="shared" si="8"/>
        <v>45869</v>
      </c>
      <c r="C127" s="122">
        <f>YEAR(MC_16[[#This Row],[Date]])+IF(MONTH(MC_16[[#This Row],[Date]])&gt;=4,1,0)</f>
        <v>2026</v>
      </c>
      <c r="D127" s="109">
        <f>YEAR(MC_16[[#This Row],[Date]])</f>
        <v>2025</v>
      </c>
      <c r="E127" s="127" t="s">
        <v>124</v>
      </c>
      <c r="F127" s="112" t="s">
        <v>124</v>
      </c>
      <c r="G127" s="1" t="str">
        <f>TEXT(MC_16[[#This Row],[Date]],"mmm-yy")</f>
        <v>Jul-25</v>
      </c>
      <c r="H127" s="1">
        <f>DAY(EOMONTH(MC_16[[#This Row],[Month Year]],0))</f>
        <v>31</v>
      </c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">
        <f>IFERROR(SUM(MC_16[[#This Row],[Blk1]:[Blk12]]),"")</f>
        <v>0</v>
      </c>
      <c r="X127" s="112"/>
      <c r="Y127" s="112"/>
      <c r="Z127" s="112"/>
      <c r="AA127" s="112"/>
      <c r="AB127" s="112"/>
      <c r="AC127" s="112"/>
      <c r="AD127" s="112"/>
      <c r="AE127" s="112"/>
    </row>
    <row r="128" spans="1:31" x14ac:dyDescent="0.35">
      <c r="A128" s="112">
        <f t="shared" si="8"/>
        <v>126</v>
      </c>
      <c r="B128" s="128">
        <f t="shared" si="8"/>
        <v>45870</v>
      </c>
      <c r="C128" s="122">
        <f>YEAR(MC_16[[#This Row],[Date]])+IF(MONTH(MC_16[[#This Row],[Date]])&gt;=4,1,0)</f>
        <v>2026</v>
      </c>
      <c r="D128" s="109">
        <f>YEAR(MC_16[[#This Row],[Date]])</f>
        <v>2025</v>
      </c>
      <c r="E128" s="127" t="s">
        <v>124</v>
      </c>
      <c r="F128" s="112" t="s">
        <v>124</v>
      </c>
      <c r="G128" s="1" t="str">
        <f>TEXT(MC_16[[#This Row],[Date]],"mmm-yy")</f>
        <v>Aug-25</v>
      </c>
      <c r="H128" s="1">
        <f>DAY(EOMONTH(MC_16[[#This Row],[Month Year]],0))</f>
        <v>31</v>
      </c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">
        <f>IFERROR(SUM(MC_16[[#This Row],[Blk1]:[Blk12]]),"")</f>
        <v>0</v>
      </c>
      <c r="X128" s="112"/>
      <c r="Y128" s="112"/>
      <c r="Z128" s="112"/>
      <c r="AA128" s="112"/>
      <c r="AB128" s="112"/>
      <c r="AC128" s="112"/>
      <c r="AD128" s="112"/>
      <c r="AE128" s="112"/>
    </row>
    <row r="129" spans="1:31" x14ac:dyDescent="0.35">
      <c r="A129" s="112">
        <f t="shared" si="8"/>
        <v>127</v>
      </c>
      <c r="B129" s="128">
        <f t="shared" si="8"/>
        <v>45871</v>
      </c>
      <c r="C129" s="122">
        <f>YEAR(MC_16[[#This Row],[Date]])+IF(MONTH(MC_16[[#This Row],[Date]])&gt;=4,1,0)</f>
        <v>2026</v>
      </c>
      <c r="D129" s="109">
        <f>YEAR(MC_16[[#This Row],[Date]])</f>
        <v>2025</v>
      </c>
      <c r="E129" s="127" t="s">
        <v>124</v>
      </c>
      <c r="F129" s="112" t="s">
        <v>124</v>
      </c>
      <c r="G129" s="1" t="str">
        <f>TEXT(MC_16[[#This Row],[Date]],"mmm-yy")</f>
        <v>Aug-25</v>
      </c>
      <c r="H129" s="1">
        <f>DAY(EOMONTH(MC_16[[#This Row],[Month Year]],0))</f>
        <v>31</v>
      </c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">
        <f>IFERROR(SUM(MC_16[[#This Row],[Blk1]:[Blk12]]),"")</f>
        <v>0</v>
      </c>
      <c r="X129" s="112"/>
      <c r="Y129" s="112"/>
      <c r="Z129" s="112"/>
      <c r="AA129" s="112"/>
      <c r="AB129" s="112"/>
      <c r="AC129" s="112"/>
      <c r="AD129" s="112"/>
      <c r="AE129" s="112"/>
    </row>
    <row r="130" spans="1:31" x14ac:dyDescent="0.35">
      <c r="A130" s="112">
        <f t="shared" si="8"/>
        <v>128</v>
      </c>
      <c r="B130" s="128">
        <f t="shared" si="8"/>
        <v>45872</v>
      </c>
      <c r="C130" s="122">
        <f>YEAR(MC_16[[#This Row],[Date]])+IF(MONTH(MC_16[[#This Row],[Date]])&gt;=4,1,0)</f>
        <v>2026</v>
      </c>
      <c r="D130" s="109">
        <f>YEAR(MC_16[[#This Row],[Date]])</f>
        <v>2025</v>
      </c>
      <c r="E130" s="127" t="s">
        <v>124</v>
      </c>
      <c r="F130" s="112" t="s">
        <v>124</v>
      </c>
      <c r="G130" s="1" t="str">
        <f>TEXT(MC_16[[#This Row],[Date]],"mmm-yy")</f>
        <v>Aug-25</v>
      </c>
      <c r="H130" s="1">
        <f>DAY(EOMONTH(MC_16[[#This Row],[Month Year]],0))</f>
        <v>31</v>
      </c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">
        <f>IFERROR(SUM(MC_16[[#This Row],[Blk1]:[Blk12]]),"")</f>
        <v>0</v>
      </c>
      <c r="X130" s="112"/>
      <c r="Y130" s="112"/>
      <c r="Z130" s="112"/>
      <c r="AA130" s="112"/>
      <c r="AB130" s="112"/>
      <c r="AC130" s="112"/>
      <c r="AD130" s="112"/>
      <c r="AE130" s="112"/>
    </row>
    <row r="131" spans="1:31" x14ac:dyDescent="0.35">
      <c r="A131" s="112">
        <f t="shared" si="8"/>
        <v>129</v>
      </c>
      <c r="B131" s="128">
        <f t="shared" si="8"/>
        <v>45873</v>
      </c>
      <c r="C131" s="122">
        <f>YEAR(MC_16[[#This Row],[Date]])+IF(MONTH(MC_16[[#This Row],[Date]])&gt;=4,1,0)</f>
        <v>2026</v>
      </c>
      <c r="D131" s="109">
        <f>YEAR(MC_16[[#This Row],[Date]])</f>
        <v>2025</v>
      </c>
      <c r="E131" s="127" t="s">
        <v>124</v>
      </c>
      <c r="F131" s="112" t="s">
        <v>124</v>
      </c>
      <c r="G131" s="1" t="str">
        <f>TEXT(MC_16[[#This Row],[Date]],"mmm-yy")</f>
        <v>Aug-25</v>
      </c>
      <c r="H131" s="1">
        <f>DAY(EOMONTH(MC_16[[#This Row],[Month Year]],0))</f>
        <v>31</v>
      </c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">
        <f>IFERROR(SUM(MC_16[[#This Row],[Blk1]:[Blk12]]),"")</f>
        <v>0</v>
      </c>
      <c r="X131" s="112"/>
      <c r="Y131" s="112"/>
      <c r="Z131" s="112"/>
      <c r="AA131" s="112"/>
      <c r="AB131" s="112"/>
      <c r="AC131" s="112"/>
      <c r="AD131" s="112"/>
      <c r="AE131" s="112"/>
    </row>
    <row r="132" spans="1:31" x14ac:dyDescent="0.35">
      <c r="A132" s="112">
        <f t="shared" si="8"/>
        <v>130</v>
      </c>
      <c r="B132" s="128">
        <f t="shared" si="8"/>
        <v>45874</v>
      </c>
      <c r="C132" s="122">
        <f>YEAR(MC_16[[#This Row],[Date]])+IF(MONTH(MC_16[[#This Row],[Date]])&gt;=4,1,0)</f>
        <v>2026</v>
      </c>
      <c r="D132" s="109">
        <f>YEAR(MC_16[[#This Row],[Date]])</f>
        <v>2025</v>
      </c>
      <c r="E132" s="127" t="s">
        <v>124</v>
      </c>
      <c r="F132" s="112" t="s">
        <v>124</v>
      </c>
      <c r="G132" s="1" t="str">
        <f>TEXT(MC_16[[#This Row],[Date]],"mmm-yy")</f>
        <v>Aug-25</v>
      </c>
      <c r="H132" s="1">
        <f>DAY(EOMONTH(MC_16[[#This Row],[Month Year]],0))</f>
        <v>31</v>
      </c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">
        <f>IFERROR(SUM(MC_16[[#This Row],[Blk1]:[Blk12]]),"")</f>
        <v>0</v>
      </c>
      <c r="X132" s="112"/>
      <c r="Y132" s="112"/>
      <c r="Z132" s="112"/>
      <c r="AA132" s="112"/>
      <c r="AB132" s="112"/>
      <c r="AC132" s="112"/>
      <c r="AD132" s="112"/>
      <c r="AE132" s="112"/>
    </row>
    <row r="133" spans="1:31" x14ac:dyDescent="0.35">
      <c r="A133" s="112">
        <f t="shared" ref="A133:B148" si="9">A132+1</f>
        <v>131</v>
      </c>
      <c r="B133" s="128">
        <f t="shared" si="9"/>
        <v>45875</v>
      </c>
      <c r="C133" s="122">
        <f>YEAR(MC_16[[#This Row],[Date]])+IF(MONTH(MC_16[[#This Row],[Date]])&gt;=4,1,0)</f>
        <v>2026</v>
      </c>
      <c r="D133" s="109">
        <f>YEAR(MC_16[[#This Row],[Date]])</f>
        <v>2025</v>
      </c>
      <c r="E133" s="127" t="s">
        <v>124</v>
      </c>
      <c r="F133" s="112" t="s">
        <v>124</v>
      </c>
      <c r="G133" s="1" t="str">
        <f>TEXT(MC_16[[#This Row],[Date]],"mmm-yy")</f>
        <v>Aug-25</v>
      </c>
      <c r="H133" s="1">
        <f>DAY(EOMONTH(MC_16[[#This Row],[Month Year]],0))</f>
        <v>31</v>
      </c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">
        <f>IFERROR(SUM(MC_16[[#This Row],[Blk1]:[Blk12]]),"")</f>
        <v>0</v>
      </c>
      <c r="X133" s="112"/>
      <c r="Y133" s="112"/>
      <c r="Z133" s="112"/>
      <c r="AA133" s="112"/>
      <c r="AB133" s="112"/>
      <c r="AC133" s="112"/>
      <c r="AD133" s="112"/>
      <c r="AE133" s="112"/>
    </row>
    <row r="134" spans="1:31" x14ac:dyDescent="0.35">
      <c r="A134" s="112">
        <f t="shared" si="9"/>
        <v>132</v>
      </c>
      <c r="B134" s="128">
        <f t="shared" si="9"/>
        <v>45876</v>
      </c>
      <c r="C134" s="122">
        <f>YEAR(MC_16[[#This Row],[Date]])+IF(MONTH(MC_16[[#This Row],[Date]])&gt;=4,1,0)</f>
        <v>2026</v>
      </c>
      <c r="D134" s="109">
        <f>YEAR(MC_16[[#This Row],[Date]])</f>
        <v>2025</v>
      </c>
      <c r="E134" s="127" t="s">
        <v>124</v>
      </c>
      <c r="F134" s="112" t="s">
        <v>124</v>
      </c>
      <c r="G134" s="1" t="str">
        <f>TEXT(MC_16[[#This Row],[Date]],"mmm-yy")</f>
        <v>Aug-25</v>
      </c>
      <c r="H134" s="1">
        <f>DAY(EOMONTH(MC_16[[#This Row],[Month Year]],0))</f>
        <v>31</v>
      </c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">
        <f>IFERROR(SUM(MC_16[[#This Row],[Blk1]:[Blk12]]),"")</f>
        <v>0</v>
      </c>
      <c r="X134" s="112"/>
      <c r="Y134" s="112"/>
      <c r="Z134" s="112"/>
      <c r="AA134" s="112"/>
      <c r="AB134" s="112"/>
      <c r="AC134" s="112"/>
      <c r="AD134" s="112"/>
      <c r="AE134" s="112"/>
    </row>
    <row r="135" spans="1:31" x14ac:dyDescent="0.35">
      <c r="A135" s="112">
        <f t="shared" si="9"/>
        <v>133</v>
      </c>
      <c r="B135" s="128">
        <f t="shared" si="9"/>
        <v>45877</v>
      </c>
      <c r="C135" s="122">
        <f>YEAR(MC_16[[#This Row],[Date]])+IF(MONTH(MC_16[[#This Row],[Date]])&gt;=4,1,0)</f>
        <v>2026</v>
      </c>
      <c r="D135" s="109">
        <f>YEAR(MC_16[[#This Row],[Date]])</f>
        <v>2025</v>
      </c>
      <c r="E135" s="127" t="s">
        <v>124</v>
      </c>
      <c r="F135" s="112" t="s">
        <v>124</v>
      </c>
      <c r="G135" s="1" t="str">
        <f>TEXT(MC_16[[#This Row],[Date]],"mmm-yy")</f>
        <v>Aug-25</v>
      </c>
      <c r="H135" s="1">
        <f>DAY(EOMONTH(MC_16[[#This Row],[Month Year]],0))</f>
        <v>31</v>
      </c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">
        <f>IFERROR(SUM(MC_16[[#This Row],[Blk1]:[Blk12]]),"")</f>
        <v>0</v>
      </c>
      <c r="X135" s="112"/>
      <c r="Y135" s="112"/>
      <c r="Z135" s="112"/>
      <c r="AA135" s="112"/>
      <c r="AB135" s="112"/>
      <c r="AC135" s="112"/>
      <c r="AD135" s="112"/>
      <c r="AE135" s="112"/>
    </row>
    <row r="136" spans="1:31" x14ac:dyDescent="0.35">
      <c r="A136" s="112">
        <f t="shared" si="9"/>
        <v>134</v>
      </c>
      <c r="B136" s="128">
        <f t="shared" si="9"/>
        <v>45878</v>
      </c>
      <c r="C136" s="122">
        <f>YEAR(MC_16[[#This Row],[Date]])+IF(MONTH(MC_16[[#This Row],[Date]])&gt;=4,1,0)</f>
        <v>2026</v>
      </c>
      <c r="D136" s="109">
        <f>YEAR(MC_16[[#This Row],[Date]])</f>
        <v>2025</v>
      </c>
      <c r="E136" s="127" t="s">
        <v>124</v>
      </c>
      <c r="F136" s="112" t="s">
        <v>124</v>
      </c>
      <c r="G136" s="1" t="str">
        <f>TEXT(MC_16[[#This Row],[Date]],"mmm-yy")</f>
        <v>Aug-25</v>
      </c>
      <c r="H136" s="1">
        <f>DAY(EOMONTH(MC_16[[#This Row],[Month Year]],0))</f>
        <v>31</v>
      </c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">
        <f>IFERROR(SUM(MC_16[[#This Row],[Blk1]:[Blk12]]),"")</f>
        <v>0</v>
      </c>
      <c r="X136" s="112"/>
      <c r="Y136" s="112"/>
      <c r="Z136" s="112"/>
      <c r="AA136" s="112"/>
      <c r="AB136" s="112"/>
      <c r="AC136" s="112"/>
      <c r="AD136" s="112"/>
      <c r="AE136" s="112"/>
    </row>
    <row r="137" spans="1:31" x14ac:dyDescent="0.35">
      <c r="A137" s="112">
        <f t="shared" si="9"/>
        <v>135</v>
      </c>
      <c r="B137" s="128">
        <f t="shared" si="9"/>
        <v>45879</v>
      </c>
      <c r="C137" s="122">
        <f>YEAR(MC_16[[#This Row],[Date]])+IF(MONTH(MC_16[[#This Row],[Date]])&gt;=4,1,0)</f>
        <v>2026</v>
      </c>
      <c r="D137" s="109">
        <f>YEAR(MC_16[[#This Row],[Date]])</f>
        <v>2025</v>
      </c>
      <c r="E137" s="127" t="s">
        <v>124</v>
      </c>
      <c r="F137" s="112" t="s">
        <v>124</v>
      </c>
      <c r="G137" s="1" t="str">
        <f>TEXT(MC_16[[#This Row],[Date]],"mmm-yy")</f>
        <v>Aug-25</v>
      </c>
      <c r="H137" s="1">
        <f>DAY(EOMONTH(MC_16[[#This Row],[Month Year]],0))</f>
        <v>31</v>
      </c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">
        <f>IFERROR(SUM(MC_16[[#This Row],[Blk1]:[Blk12]]),"")</f>
        <v>0</v>
      </c>
      <c r="X137" s="112"/>
      <c r="Y137" s="112"/>
      <c r="Z137" s="112"/>
      <c r="AA137" s="112"/>
      <c r="AB137" s="112"/>
      <c r="AC137" s="112"/>
      <c r="AD137" s="112"/>
      <c r="AE137" s="112"/>
    </row>
    <row r="138" spans="1:31" x14ac:dyDescent="0.35">
      <c r="A138" s="112">
        <f t="shared" si="9"/>
        <v>136</v>
      </c>
      <c r="B138" s="128">
        <f t="shared" si="9"/>
        <v>45880</v>
      </c>
      <c r="C138" s="122">
        <f>YEAR(MC_16[[#This Row],[Date]])+IF(MONTH(MC_16[[#This Row],[Date]])&gt;=4,1,0)</f>
        <v>2026</v>
      </c>
      <c r="D138" s="109">
        <f>YEAR(MC_16[[#This Row],[Date]])</f>
        <v>2025</v>
      </c>
      <c r="E138" s="127" t="s">
        <v>124</v>
      </c>
      <c r="F138" s="112" t="s">
        <v>124</v>
      </c>
      <c r="G138" s="1" t="str">
        <f>TEXT(MC_16[[#This Row],[Date]],"mmm-yy")</f>
        <v>Aug-25</v>
      </c>
      <c r="H138" s="1">
        <f>DAY(EOMONTH(MC_16[[#This Row],[Month Year]],0))</f>
        <v>31</v>
      </c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">
        <f>IFERROR(SUM(MC_16[[#This Row],[Blk1]:[Blk12]]),"")</f>
        <v>0</v>
      </c>
      <c r="X138" s="112"/>
      <c r="Y138" s="112"/>
      <c r="Z138" s="112"/>
      <c r="AA138" s="112"/>
      <c r="AB138" s="112"/>
      <c r="AC138" s="112"/>
      <c r="AD138" s="112"/>
      <c r="AE138" s="112"/>
    </row>
    <row r="139" spans="1:31" x14ac:dyDescent="0.35">
      <c r="A139" s="112">
        <f t="shared" si="9"/>
        <v>137</v>
      </c>
      <c r="B139" s="128">
        <f t="shared" si="9"/>
        <v>45881</v>
      </c>
      <c r="C139" s="122">
        <f>YEAR(MC_16[[#This Row],[Date]])+IF(MONTH(MC_16[[#This Row],[Date]])&gt;=4,1,0)</f>
        <v>2026</v>
      </c>
      <c r="D139" s="109">
        <f>YEAR(MC_16[[#This Row],[Date]])</f>
        <v>2025</v>
      </c>
      <c r="E139" s="127" t="s">
        <v>124</v>
      </c>
      <c r="F139" s="112" t="s">
        <v>124</v>
      </c>
      <c r="G139" s="1" t="str">
        <f>TEXT(MC_16[[#This Row],[Date]],"mmm-yy")</f>
        <v>Aug-25</v>
      </c>
      <c r="H139" s="1">
        <f>DAY(EOMONTH(MC_16[[#This Row],[Month Year]],0))</f>
        <v>31</v>
      </c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">
        <f>IFERROR(SUM(MC_16[[#This Row],[Blk1]:[Blk12]]),"")</f>
        <v>0</v>
      </c>
      <c r="X139" s="112"/>
      <c r="Y139" s="112"/>
      <c r="Z139" s="112"/>
      <c r="AA139" s="112"/>
      <c r="AB139" s="112"/>
      <c r="AC139" s="112"/>
      <c r="AD139" s="112"/>
      <c r="AE139" s="112"/>
    </row>
    <row r="140" spans="1:31" x14ac:dyDescent="0.35">
      <c r="A140" s="112">
        <f t="shared" si="9"/>
        <v>138</v>
      </c>
      <c r="B140" s="128">
        <f t="shared" si="9"/>
        <v>45882</v>
      </c>
      <c r="C140" s="122">
        <f>YEAR(MC_16[[#This Row],[Date]])+IF(MONTH(MC_16[[#This Row],[Date]])&gt;=4,1,0)</f>
        <v>2026</v>
      </c>
      <c r="D140" s="109">
        <f>YEAR(MC_16[[#This Row],[Date]])</f>
        <v>2025</v>
      </c>
      <c r="E140" s="127" t="s">
        <v>124</v>
      </c>
      <c r="F140" s="112" t="s">
        <v>124</v>
      </c>
      <c r="G140" s="1" t="str">
        <f>TEXT(MC_16[[#This Row],[Date]],"mmm-yy")</f>
        <v>Aug-25</v>
      </c>
      <c r="H140" s="1">
        <f>DAY(EOMONTH(MC_16[[#This Row],[Month Year]],0))</f>
        <v>31</v>
      </c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">
        <f>IFERROR(SUM(MC_16[[#This Row],[Blk1]:[Blk12]]),"")</f>
        <v>0</v>
      </c>
      <c r="X140" s="112"/>
      <c r="Y140" s="112"/>
      <c r="Z140" s="112"/>
      <c r="AA140" s="112"/>
      <c r="AB140" s="112"/>
      <c r="AC140" s="112"/>
      <c r="AD140" s="112"/>
      <c r="AE140" s="112"/>
    </row>
    <row r="141" spans="1:31" x14ac:dyDescent="0.35">
      <c r="A141" s="112">
        <f t="shared" si="9"/>
        <v>139</v>
      </c>
      <c r="B141" s="128">
        <f t="shared" si="9"/>
        <v>45883</v>
      </c>
      <c r="C141" s="122">
        <f>YEAR(MC_16[[#This Row],[Date]])+IF(MONTH(MC_16[[#This Row],[Date]])&gt;=4,1,0)</f>
        <v>2026</v>
      </c>
      <c r="D141" s="109">
        <f>YEAR(MC_16[[#This Row],[Date]])</f>
        <v>2025</v>
      </c>
      <c r="E141" s="127" t="s">
        <v>124</v>
      </c>
      <c r="F141" s="112" t="s">
        <v>124</v>
      </c>
      <c r="G141" s="1" t="str">
        <f>TEXT(MC_16[[#This Row],[Date]],"mmm-yy")</f>
        <v>Aug-25</v>
      </c>
      <c r="H141" s="1">
        <f>DAY(EOMONTH(MC_16[[#This Row],[Month Year]],0))</f>
        <v>31</v>
      </c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">
        <f>IFERROR(SUM(MC_16[[#This Row],[Blk1]:[Blk12]]),"")</f>
        <v>0</v>
      </c>
      <c r="X141" s="112"/>
      <c r="Y141" s="112"/>
      <c r="Z141" s="112"/>
      <c r="AA141" s="112"/>
      <c r="AB141" s="112"/>
      <c r="AC141" s="112"/>
      <c r="AD141" s="112"/>
      <c r="AE141" s="112"/>
    </row>
    <row r="142" spans="1:31" x14ac:dyDescent="0.35">
      <c r="A142" s="112">
        <f t="shared" si="9"/>
        <v>140</v>
      </c>
      <c r="B142" s="128">
        <f t="shared" si="9"/>
        <v>45884</v>
      </c>
      <c r="C142" s="122">
        <f>YEAR(MC_16[[#This Row],[Date]])+IF(MONTH(MC_16[[#This Row],[Date]])&gt;=4,1,0)</f>
        <v>2026</v>
      </c>
      <c r="D142" s="109">
        <f>YEAR(MC_16[[#This Row],[Date]])</f>
        <v>2025</v>
      </c>
      <c r="E142" s="127" t="s">
        <v>124</v>
      </c>
      <c r="F142" s="112" t="s">
        <v>124</v>
      </c>
      <c r="G142" s="1" t="str">
        <f>TEXT(MC_16[[#This Row],[Date]],"mmm-yy")</f>
        <v>Aug-25</v>
      </c>
      <c r="H142" s="1">
        <f>DAY(EOMONTH(MC_16[[#This Row],[Month Year]],0))</f>
        <v>31</v>
      </c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">
        <f>IFERROR(SUM(MC_16[[#This Row],[Blk1]:[Blk12]]),"")</f>
        <v>0</v>
      </c>
      <c r="X142" s="112"/>
      <c r="Y142" s="112"/>
      <c r="Z142" s="112"/>
      <c r="AA142" s="112"/>
      <c r="AB142" s="112"/>
      <c r="AC142" s="112"/>
      <c r="AD142" s="112"/>
      <c r="AE142" s="112"/>
    </row>
    <row r="143" spans="1:31" x14ac:dyDescent="0.35">
      <c r="A143" s="112">
        <f t="shared" si="9"/>
        <v>141</v>
      </c>
      <c r="B143" s="128">
        <f t="shared" si="9"/>
        <v>45885</v>
      </c>
      <c r="C143" s="122">
        <f>YEAR(MC_16[[#This Row],[Date]])+IF(MONTH(MC_16[[#This Row],[Date]])&gt;=4,1,0)</f>
        <v>2026</v>
      </c>
      <c r="D143" s="109">
        <f>YEAR(MC_16[[#This Row],[Date]])</f>
        <v>2025</v>
      </c>
      <c r="E143" s="127" t="s">
        <v>124</v>
      </c>
      <c r="F143" s="112" t="s">
        <v>124</v>
      </c>
      <c r="G143" s="1" t="str">
        <f>TEXT(MC_16[[#This Row],[Date]],"mmm-yy")</f>
        <v>Aug-25</v>
      </c>
      <c r="H143" s="1">
        <f>DAY(EOMONTH(MC_16[[#This Row],[Month Year]],0))</f>
        <v>31</v>
      </c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">
        <f>IFERROR(SUM(MC_16[[#This Row],[Blk1]:[Blk12]]),"")</f>
        <v>0</v>
      </c>
      <c r="X143" s="112"/>
      <c r="Y143" s="112"/>
      <c r="Z143" s="112"/>
      <c r="AA143" s="112"/>
      <c r="AB143" s="112"/>
      <c r="AC143" s="112"/>
      <c r="AD143" s="112"/>
      <c r="AE143" s="112"/>
    </row>
    <row r="144" spans="1:31" x14ac:dyDescent="0.35">
      <c r="A144" s="112">
        <f t="shared" si="9"/>
        <v>142</v>
      </c>
      <c r="B144" s="128">
        <f t="shared" si="9"/>
        <v>45886</v>
      </c>
      <c r="C144" s="122">
        <f>YEAR(MC_16[[#This Row],[Date]])+IF(MONTH(MC_16[[#This Row],[Date]])&gt;=4,1,0)</f>
        <v>2026</v>
      </c>
      <c r="D144" s="109">
        <f>YEAR(MC_16[[#This Row],[Date]])</f>
        <v>2025</v>
      </c>
      <c r="E144" s="127" t="s">
        <v>124</v>
      </c>
      <c r="F144" s="112" t="s">
        <v>124</v>
      </c>
      <c r="G144" s="1" t="str">
        <f>TEXT(MC_16[[#This Row],[Date]],"mmm-yy")</f>
        <v>Aug-25</v>
      </c>
      <c r="H144" s="1">
        <f>DAY(EOMONTH(MC_16[[#This Row],[Month Year]],0))</f>
        <v>31</v>
      </c>
      <c r="I144" s="112"/>
      <c r="J144" s="112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">
        <f>IFERROR(SUM(MC_16[[#This Row],[Blk1]:[Blk12]]),"")</f>
        <v>0</v>
      </c>
      <c r="X144" s="112"/>
      <c r="Y144" s="112"/>
      <c r="Z144" s="112"/>
      <c r="AA144" s="112"/>
      <c r="AB144" s="112"/>
      <c r="AC144" s="112"/>
      <c r="AD144" s="112"/>
      <c r="AE144" s="112"/>
    </row>
    <row r="145" spans="1:31" x14ac:dyDescent="0.35">
      <c r="A145" s="112">
        <f t="shared" si="9"/>
        <v>143</v>
      </c>
      <c r="B145" s="128">
        <f t="shared" si="9"/>
        <v>45887</v>
      </c>
      <c r="C145" s="122">
        <f>YEAR(MC_16[[#This Row],[Date]])+IF(MONTH(MC_16[[#This Row],[Date]])&gt;=4,1,0)</f>
        <v>2026</v>
      </c>
      <c r="D145" s="109">
        <f>YEAR(MC_16[[#This Row],[Date]])</f>
        <v>2025</v>
      </c>
      <c r="E145" s="127" t="s">
        <v>124</v>
      </c>
      <c r="F145" s="112" t="s">
        <v>124</v>
      </c>
      <c r="G145" s="1" t="str">
        <f>TEXT(MC_16[[#This Row],[Date]],"mmm-yy")</f>
        <v>Aug-25</v>
      </c>
      <c r="H145" s="1">
        <f>DAY(EOMONTH(MC_16[[#This Row],[Month Year]],0))</f>
        <v>31</v>
      </c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">
        <f>IFERROR(SUM(MC_16[[#This Row],[Blk1]:[Blk12]]),"")</f>
        <v>0</v>
      </c>
      <c r="X145" s="112"/>
      <c r="Y145" s="112"/>
      <c r="Z145" s="112"/>
      <c r="AA145" s="112"/>
      <c r="AB145" s="112"/>
      <c r="AC145" s="112"/>
      <c r="AD145" s="112"/>
      <c r="AE145" s="112"/>
    </row>
    <row r="146" spans="1:31" x14ac:dyDescent="0.35">
      <c r="A146" s="112">
        <f t="shared" si="9"/>
        <v>144</v>
      </c>
      <c r="B146" s="128">
        <f t="shared" si="9"/>
        <v>45888</v>
      </c>
      <c r="C146" s="122">
        <f>YEAR(MC_16[[#This Row],[Date]])+IF(MONTH(MC_16[[#This Row],[Date]])&gt;=4,1,0)</f>
        <v>2026</v>
      </c>
      <c r="D146" s="109">
        <f>YEAR(MC_16[[#This Row],[Date]])</f>
        <v>2025</v>
      </c>
      <c r="E146" s="127" t="s">
        <v>124</v>
      </c>
      <c r="F146" s="112" t="s">
        <v>124</v>
      </c>
      <c r="G146" s="1" t="str">
        <f>TEXT(MC_16[[#This Row],[Date]],"mmm-yy")</f>
        <v>Aug-25</v>
      </c>
      <c r="H146" s="1">
        <f>DAY(EOMONTH(MC_16[[#This Row],[Month Year]],0))</f>
        <v>31</v>
      </c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">
        <f>IFERROR(SUM(MC_16[[#This Row],[Blk1]:[Blk12]]),"")</f>
        <v>0</v>
      </c>
      <c r="X146" s="112"/>
      <c r="Y146" s="112"/>
      <c r="Z146" s="112"/>
      <c r="AA146" s="112"/>
      <c r="AB146" s="112"/>
      <c r="AC146" s="112"/>
      <c r="AD146" s="112"/>
      <c r="AE146" s="112"/>
    </row>
    <row r="147" spans="1:31" x14ac:dyDescent="0.35">
      <c r="A147" s="112">
        <f t="shared" si="9"/>
        <v>145</v>
      </c>
      <c r="B147" s="128">
        <f t="shared" si="9"/>
        <v>45889</v>
      </c>
      <c r="C147" s="122">
        <f>YEAR(MC_16[[#This Row],[Date]])+IF(MONTH(MC_16[[#This Row],[Date]])&gt;=4,1,0)</f>
        <v>2026</v>
      </c>
      <c r="D147" s="109">
        <f>YEAR(MC_16[[#This Row],[Date]])</f>
        <v>2025</v>
      </c>
      <c r="E147" s="127" t="s">
        <v>124</v>
      </c>
      <c r="F147" s="112" t="s">
        <v>124</v>
      </c>
      <c r="G147" s="1" t="str">
        <f>TEXT(MC_16[[#This Row],[Date]],"mmm-yy")</f>
        <v>Aug-25</v>
      </c>
      <c r="H147" s="1">
        <f>DAY(EOMONTH(MC_16[[#This Row],[Month Year]],0))</f>
        <v>31</v>
      </c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  <c r="V147" s="112"/>
      <c r="W147" s="1">
        <f>IFERROR(SUM(MC_16[[#This Row],[Blk1]:[Blk12]]),"")</f>
        <v>0</v>
      </c>
      <c r="X147" s="112"/>
      <c r="Y147" s="112"/>
      <c r="Z147" s="112"/>
      <c r="AA147" s="112"/>
      <c r="AB147" s="112"/>
      <c r="AC147" s="112"/>
      <c r="AD147" s="112"/>
      <c r="AE147" s="112"/>
    </row>
    <row r="148" spans="1:31" x14ac:dyDescent="0.35">
      <c r="A148" s="112">
        <f t="shared" si="9"/>
        <v>146</v>
      </c>
      <c r="B148" s="128">
        <f t="shared" si="9"/>
        <v>45890</v>
      </c>
      <c r="C148" s="122">
        <f>YEAR(MC_16[[#This Row],[Date]])+IF(MONTH(MC_16[[#This Row],[Date]])&gt;=4,1,0)</f>
        <v>2026</v>
      </c>
      <c r="D148" s="109">
        <f>YEAR(MC_16[[#This Row],[Date]])</f>
        <v>2025</v>
      </c>
      <c r="E148" s="127" t="s">
        <v>124</v>
      </c>
      <c r="F148" s="112" t="s">
        <v>124</v>
      </c>
      <c r="G148" s="1" t="str">
        <f>TEXT(MC_16[[#This Row],[Date]],"mmm-yy")</f>
        <v>Aug-25</v>
      </c>
      <c r="H148" s="1">
        <f>DAY(EOMONTH(MC_16[[#This Row],[Month Year]],0))</f>
        <v>31</v>
      </c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">
        <f>IFERROR(SUM(MC_16[[#This Row],[Blk1]:[Blk12]]),"")</f>
        <v>0</v>
      </c>
      <c r="X148" s="112"/>
      <c r="Y148" s="112"/>
      <c r="Z148" s="112"/>
      <c r="AA148" s="112"/>
      <c r="AB148" s="112"/>
      <c r="AC148" s="112"/>
      <c r="AD148" s="112"/>
      <c r="AE148" s="112"/>
    </row>
    <row r="149" spans="1:31" x14ac:dyDescent="0.35">
      <c r="A149" s="112">
        <f t="shared" ref="A149:B152" si="10">A148+1</f>
        <v>147</v>
      </c>
      <c r="B149" s="128">
        <f t="shared" si="10"/>
        <v>45891</v>
      </c>
      <c r="C149" s="122">
        <f>YEAR(MC_16[[#This Row],[Date]])+IF(MONTH(MC_16[[#This Row],[Date]])&gt;=4,1,0)</f>
        <v>2026</v>
      </c>
      <c r="D149" s="109">
        <f>YEAR(MC_16[[#This Row],[Date]])</f>
        <v>2025</v>
      </c>
      <c r="E149" s="127" t="s">
        <v>124</v>
      </c>
      <c r="F149" s="112" t="s">
        <v>124</v>
      </c>
      <c r="G149" s="1" t="str">
        <f>TEXT(MC_16[[#This Row],[Date]],"mmm-yy")</f>
        <v>Aug-25</v>
      </c>
      <c r="H149" s="1">
        <f>DAY(EOMONTH(MC_16[[#This Row],[Month Year]],0))</f>
        <v>31</v>
      </c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">
        <f>IFERROR(SUM(MC_16[[#This Row],[Blk1]:[Blk12]]),"")</f>
        <v>0</v>
      </c>
      <c r="X149" s="112"/>
      <c r="Y149" s="112"/>
      <c r="Z149" s="112"/>
      <c r="AA149" s="112"/>
      <c r="AB149" s="112"/>
      <c r="AC149" s="112"/>
      <c r="AD149" s="112"/>
      <c r="AE149" s="112"/>
    </row>
    <row r="150" spans="1:31" x14ac:dyDescent="0.35">
      <c r="A150" s="112">
        <f t="shared" si="10"/>
        <v>148</v>
      </c>
      <c r="B150" s="128">
        <f t="shared" si="10"/>
        <v>45892</v>
      </c>
      <c r="C150" s="122">
        <f>YEAR(MC_16[[#This Row],[Date]])+IF(MONTH(MC_16[[#This Row],[Date]])&gt;=4,1,0)</f>
        <v>2026</v>
      </c>
      <c r="D150" s="109">
        <f>YEAR(MC_16[[#This Row],[Date]])</f>
        <v>2025</v>
      </c>
      <c r="E150" s="127" t="s">
        <v>124</v>
      </c>
      <c r="F150" s="112" t="s">
        <v>124</v>
      </c>
      <c r="G150" s="1" t="str">
        <f>TEXT(MC_16[[#This Row],[Date]],"mmm-yy")</f>
        <v>Aug-25</v>
      </c>
      <c r="H150" s="1">
        <f>DAY(EOMONTH(MC_16[[#This Row],[Month Year]],0))</f>
        <v>31</v>
      </c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">
        <f>IFERROR(SUM(MC_16[[#This Row],[Blk1]:[Blk12]]),"")</f>
        <v>0</v>
      </c>
      <c r="X150" s="112"/>
      <c r="Y150" s="112"/>
      <c r="Z150" s="112"/>
      <c r="AA150" s="112"/>
      <c r="AB150" s="112"/>
      <c r="AC150" s="112"/>
      <c r="AD150" s="112"/>
      <c r="AE150" s="112"/>
    </row>
    <row r="151" spans="1:31" x14ac:dyDescent="0.35">
      <c r="A151" s="112">
        <f t="shared" si="10"/>
        <v>149</v>
      </c>
      <c r="B151" s="128">
        <f t="shared" si="10"/>
        <v>45893</v>
      </c>
      <c r="C151" s="122">
        <f>YEAR(MC_16[[#This Row],[Date]])+IF(MONTH(MC_16[[#This Row],[Date]])&gt;=4,1,0)</f>
        <v>2026</v>
      </c>
      <c r="D151" s="109">
        <f>YEAR(MC_16[[#This Row],[Date]])</f>
        <v>2025</v>
      </c>
      <c r="E151" s="127" t="s">
        <v>124</v>
      </c>
      <c r="F151" s="112" t="s">
        <v>124</v>
      </c>
      <c r="G151" s="1" t="str">
        <f>TEXT(MC_16[[#This Row],[Date]],"mmm-yy")</f>
        <v>Aug-25</v>
      </c>
      <c r="H151" s="1">
        <f>DAY(EOMONTH(MC_16[[#This Row],[Month Year]],0))</f>
        <v>31</v>
      </c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">
        <f>IFERROR(SUM(MC_16[[#This Row],[Blk1]:[Blk12]]),"")</f>
        <v>0</v>
      </c>
      <c r="X151" s="112"/>
      <c r="Y151" s="112"/>
      <c r="Z151" s="112"/>
      <c r="AA151" s="112"/>
      <c r="AB151" s="112"/>
      <c r="AC151" s="112"/>
      <c r="AD151" s="112"/>
      <c r="AE151" s="112"/>
    </row>
    <row r="152" spans="1:31" x14ac:dyDescent="0.35">
      <c r="A152" s="112">
        <f t="shared" si="10"/>
        <v>150</v>
      </c>
      <c r="B152" s="128">
        <f t="shared" si="10"/>
        <v>45894</v>
      </c>
      <c r="C152" s="122">
        <f>YEAR(MC_16[[#This Row],[Date]])+IF(MONTH(MC_16[[#This Row],[Date]])&gt;=4,1,0)</f>
        <v>2026</v>
      </c>
      <c r="D152" s="109">
        <f>YEAR(MC_16[[#This Row],[Date]])</f>
        <v>2025</v>
      </c>
      <c r="E152" s="127" t="s">
        <v>124</v>
      </c>
      <c r="F152" s="112" t="s">
        <v>124</v>
      </c>
      <c r="G152" s="1" t="str">
        <f>TEXT(MC_16[[#This Row],[Date]],"mmm-yy")</f>
        <v>Aug-25</v>
      </c>
      <c r="H152" s="1">
        <f>DAY(EOMONTH(MC_16[[#This Row],[Month Year]],0))</f>
        <v>31</v>
      </c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">
        <f>IFERROR(SUM(MC_16[[#This Row],[Blk1]:[Blk12]]),"")</f>
        <v>0</v>
      </c>
      <c r="X152" s="112"/>
      <c r="Y152" s="112"/>
      <c r="Z152" s="112"/>
      <c r="AA152" s="112"/>
      <c r="AB152" s="112"/>
      <c r="AC152" s="112"/>
      <c r="AD152" s="112"/>
      <c r="AE152" s="112"/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X5"/>
  <sheetViews>
    <sheetView topLeftCell="A4" workbookViewId="0">
      <pane xSplit="3" ySplit="1" topLeftCell="D5" activePane="bottomRight" state="frozen"/>
      <selection pane="topRight" activeCell="D4" sqref="D4"/>
      <selection pane="bottomLeft" activeCell="A5" sqref="A5"/>
      <selection pane="bottomRight" activeCell="I18" sqref="I18"/>
    </sheetView>
  </sheetViews>
  <sheetFormatPr defaultRowHeight="14.5" x14ac:dyDescent="0.35"/>
  <cols>
    <col min="1" max="1" width="0.81640625" customWidth="1"/>
    <col min="3" max="3" width="9.81640625" bestFit="1" customWidth="1"/>
    <col min="4" max="5" width="12.1796875" customWidth="1"/>
    <col min="6" max="6" width="14.1796875" customWidth="1"/>
    <col min="7" max="7" width="13" customWidth="1"/>
    <col min="8" max="8" width="10.81640625" customWidth="1"/>
    <col min="10" max="10" width="11.81640625" customWidth="1"/>
    <col min="11" max="11" width="11.1796875" customWidth="1"/>
    <col min="12" max="12" width="16.1796875" bestFit="1" customWidth="1"/>
    <col min="13" max="13" width="12.1796875" customWidth="1"/>
    <col min="16" max="16" width="30.453125" customWidth="1"/>
    <col min="20" max="20" width="29.453125" bestFit="1" customWidth="1"/>
    <col min="22" max="22" width="9.453125" customWidth="1"/>
    <col min="23" max="24" width="10.453125" customWidth="1"/>
  </cols>
  <sheetData>
    <row r="1" spans="2:24" hidden="1" x14ac:dyDescent="0.35"/>
    <row r="2" spans="2:24" hidden="1" x14ac:dyDescent="0.35"/>
    <row r="3" spans="2:24" hidden="1" x14ac:dyDescent="0.35">
      <c r="C3">
        <v>1</v>
      </c>
      <c r="D3">
        <f>C3+1</f>
        <v>2</v>
      </c>
      <c r="E3">
        <f t="shared" ref="E3:X3" si="0">D3+1</f>
        <v>3</v>
      </c>
      <c r="F3">
        <f t="shared" si="0"/>
        <v>4</v>
      </c>
      <c r="G3">
        <f t="shared" si="0"/>
        <v>5</v>
      </c>
      <c r="H3">
        <f t="shared" si="0"/>
        <v>6</v>
      </c>
      <c r="I3">
        <f t="shared" si="0"/>
        <v>7</v>
      </c>
      <c r="J3">
        <f t="shared" si="0"/>
        <v>8</v>
      </c>
      <c r="K3">
        <f t="shared" si="0"/>
        <v>9</v>
      </c>
      <c r="L3">
        <f t="shared" si="0"/>
        <v>10</v>
      </c>
      <c r="M3">
        <f t="shared" si="0"/>
        <v>11</v>
      </c>
      <c r="N3">
        <f t="shared" si="0"/>
        <v>12</v>
      </c>
      <c r="O3">
        <f t="shared" si="0"/>
        <v>13</v>
      </c>
      <c r="P3">
        <f t="shared" si="0"/>
        <v>14</v>
      </c>
      <c r="Q3">
        <f t="shared" si="0"/>
        <v>15</v>
      </c>
      <c r="R3">
        <f t="shared" si="0"/>
        <v>16</v>
      </c>
      <c r="S3">
        <f t="shared" si="0"/>
        <v>17</v>
      </c>
      <c r="T3">
        <f t="shared" si="0"/>
        <v>18</v>
      </c>
      <c r="U3">
        <f t="shared" si="0"/>
        <v>19</v>
      </c>
      <c r="V3">
        <f t="shared" si="0"/>
        <v>20</v>
      </c>
      <c r="W3">
        <f t="shared" si="0"/>
        <v>21</v>
      </c>
      <c r="X3">
        <f t="shared" si="0"/>
        <v>22</v>
      </c>
    </row>
    <row r="4" spans="2:24" ht="48" x14ac:dyDescent="0.35">
      <c r="B4" s="2" t="s">
        <v>7</v>
      </c>
      <c r="C4" s="4" t="s">
        <v>56</v>
      </c>
      <c r="D4" s="3" t="s">
        <v>57</v>
      </c>
      <c r="E4" s="3" t="s">
        <v>58</v>
      </c>
      <c r="F4" s="3" t="s">
        <v>685</v>
      </c>
      <c r="G4" s="3" t="s">
        <v>103</v>
      </c>
      <c r="H4" s="3" t="s">
        <v>59</v>
      </c>
      <c r="I4" s="3" t="s">
        <v>37</v>
      </c>
      <c r="J4" s="3" t="s">
        <v>213</v>
      </c>
      <c r="K4" s="3" t="s">
        <v>214</v>
      </c>
      <c r="L4" s="3" t="s">
        <v>686</v>
      </c>
      <c r="M4" s="3" t="s">
        <v>687</v>
      </c>
      <c r="N4" s="3" t="s">
        <v>688</v>
      </c>
      <c r="O4" s="3" t="s">
        <v>689</v>
      </c>
      <c r="P4" s="3" t="s">
        <v>690</v>
      </c>
      <c r="Q4" s="3" t="s">
        <v>691</v>
      </c>
      <c r="R4" s="3" t="s">
        <v>692</v>
      </c>
      <c r="S4" s="3" t="s">
        <v>693</v>
      </c>
      <c r="T4" s="3" t="s">
        <v>694</v>
      </c>
      <c r="U4" s="3" t="s">
        <v>695</v>
      </c>
      <c r="V4" s="3" t="s">
        <v>696</v>
      </c>
      <c r="W4" s="3" t="s">
        <v>697</v>
      </c>
      <c r="X4" s="5" t="s">
        <v>698</v>
      </c>
    </row>
    <row r="5" spans="2:24" x14ac:dyDescent="0.35">
      <c r="B5" s="208">
        <v>1</v>
      </c>
      <c r="C5" s="209">
        <v>45753</v>
      </c>
      <c r="D5" s="50">
        <f>YEAR(GA_18[[#This Row],[Date]])+IF(MONTH(GA_18[[#This Row],[Date]])&gt;=4,1,0)</f>
        <v>2026</v>
      </c>
      <c r="E5" s="210">
        <f>YEAR(GA_18[[#This Row],[Date]])</f>
        <v>2025</v>
      </c>
      <c r="F5" s="54" t="s">
        <v>699</v>
      </c>
      <c r="G5" s="54" t="s">
        <v>699</v>
      </c>
      <c r="H5" s="211">
        <f>GA_18[[#This Row],[Date]]-DAY(GA_18[[#This Row],[Date]])+1</f>
        <v>45748</v>
      </c>
      <c r="I5" s="212">
        <f>DAY(EOMONTH(GA_18[[#This Row],[Month Year]],0))</f>
        <v>30</v>
      </c>
      <c r="J5" s="213">
        <f>_xlfn.XLOOKUP(GA_18[[#This Row],[Date]],Raw_Data!$B:$B,Raw_Data!J:J)</f>
        <v>0.22361111111111112</v>
      </c>
      <c r="K5" s="213">
        <f>_xlfn.XLOOKUP(GA_18[[#This Row],[Date]],Raw_Data!$B:$B,Raw_Data!K:K)</f>
        <v>0.7104166666666667</v>
      </c>
      <c r="L5" s="214">
        <f>(GA_18[[#This Row],[Sunset Time (POA&lt;20 W/m2)]]-GA_18[[#This Row],[Sunrise Time (POA&gt;20 W/m2)]])*24</f>
        <v>11.683333333333334</v>
      </c>
      <c r="M5" s="60" t="s">
        <v>700</v>
      </c>
      <c r="N5" s="214">
        <f>_xlfn.XLOOKUP(GA_18[[#This Row],[Affected Equipment ]],'Basic Data '!$A:$A,'Basic Data '!$B:$B,0)</f>
        <v>91872.5</v>
      </c>
      <c r="O5" s="215">
        <f>_xlfn.XLOOKUP(GA_18[[#This Row],[Affected Equipment ]],'Basic Data '!$A:$A,'Basic Data '!$C:$C,0)</f>
        <v>1.0000272123652989</v>
      </c>
      <c r="P5" s="61" t="s">
        <v>701</v>
      </c>
      <c r="Q5" s="219">
        <v>0.2326388888888889</v>
      </c>
      <c r="R5" s="219">
        <v>0.25416666666666665</v>
      </c>
      <c r="S5" s="216">
        <f>(GA_18[[#This Row],[Work Completion time on fault]]-GA_18[[#This Row],[Fault Time]])*24</f>
        <v>0.51666666666666616</v>
      </c>
      <c r="T5" s="61" t="s">
        <v>702</v>
      </c>
      <c r="U5" s="61" t="s">
        <v>703</v>
      </c>
      <c r="V5" s="214">
        <f>GA_18[[#This Row],[Breakdown Time]]*GA_18[[#This Row],[Plant Equivalent Weightage]]</f>
        <v>0.5166807263887373</v>
      </c>
      <c r="W5" s="217">
        <v>0.03</v>
      </c>
      <c r="X5" s="218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PG130"/>
  <sheetViews>
    <sheetView zoomScale="80" zoomScaleNormal="80" workbookViewId="0">
      <pane xSplit="2" ySplit="5" topLeftCell="HH69" activePane="bottomRight" state="frozen"/>
      <selection pane="topRight" activeCell="C5" sqref="C5"/>
      <selection pane="bottomLeft" activeCell="A6" sqref="A6"/>
      <selection pane="bottomRight" activeCell="HN81" sqref="HN81"/>
    </sheetView>
  </sheetViews>
  <sheetFormatPr defaultRowHeight="14.5" x14ac:dyDescent="0.35"/>
  <cols>
    <col min="1" max="1" width="3.81640625" customWidth="1"/>
    <col min="2" max="2" width="11.54296875" style="1" customWidth="1"/>
    <col min="3" max="3" width="11.1796875" style="1" customWidth="1"/>
    <col min="4" max="4" width="12.453125" style="1" customWidth="1"/>
    <col min="5" max="5" width="14.1796875" style="1" customWidth="1"/>
    <col min="6" max="6" width="13" style="1" customWidth="1"/>
    <col min="7" max="7" width="10.81640625" style="1" customWidth="1"/>
    <col min="8" max="8" width="8.81640625" style="1"/>
    <col min="9" max="9" width="14.7265625" customWidth="1"/>
    <col min="10" max="10" width="18.1796875" customWidth="1"/>
    <col min="11" max="11" width="16.26953125" customWidth="1"/>
    <col min="12" max="12" width="13.81640625" customWidth="1"/>
    <col min="13" max="84" width="12.1796875" customWidth="1"/>
    <col min="85" max="397" width="13" customWidth="1"/>
    <col min="398" max="398" width="18.81640625" customWidth="1"/>
    <col min="399" max="399" width="19.81640625" customWidth="1"/>
    <col min="400" max="400" width="17.453125" customWidth="1"/>
    <col min="401" max="405" width="16.81640625" customWidth="1"/>
    <col min="406" max="406" width="17" customWidth="1"/>
    <col min="407" max="407" width="25.1796875" customWidth="1"/>
    <col min="408" max="408" width="18.453125" customWidth="1"/>
    <col min="409" max="409" width="23.26953125" customWidth="1"/>
    <col min="410" max="410" width="17.453125" style="1" customWidth="1"/>
    <col min="411" max="411" width="13.1796875" style="1" customWidth="1"/>
    <col min="417" max="418" width="15.1796875" customWidth="1"/>
    <col min="419" max="420" width="10.81640625" customWidth="1"/>
    <col min="421" max="421" width="9.453125" customWidth="1"/>
    <col min="422" max="422" width="17.1796875" customWidth="1"/>
    <col min="423" max="423" width="15.81640625" customWidth="1"/>
  </cols>
  <sheetData>
    <row r="1" spans="2:423" hidden="1" x14ac:dyDescent="0.35"/>
    <row r="2" spans="2:423" hidden="1" x14ac:dyDescent="0.35"/>
    <row r="3" spans="2:423" hidden="1" x14ac:dyDescent="0.35">
      <c r="B3" s="1">
        <v>1</v>
      </c>
      <c r="C3" s="1">
        <f t="shared" ref="C3:BN3" si="0">B3+1</f>
        <v>2</v>
      </c>
      <c r="D3" s="1">
        <f t="shared" si="0"/>
        <v>3</v>
      </c>
      <c r="E3" s="1">
        <f t="shared" si="0"/>
        <v>4</v>
      </c>
      <c r="F3" s="1">
        <f t="shared" si="0"/>
        <v>5</v>
      </c>
      <c r="G3" s="1">
        <f t="shared" si="0"/>
        <v>6</v>
      </c>
      <c r="H3" s="1">
        <f t="shared" si="0"/>
        <v>7</v>
      </c>
      <c r="I3" s="1">
        <f t="shared" si="0"/>
        <v>8</v>
      </c>
      <c r="J3" s="1">
        <f t="shared" si="0"/>
        <v>9</v>
      </c>
      <c r="K3" s="1">
        <f t="shared" si="0"/>
        <v>10</v>
      </c>
      <c r="L3" s="1">
        <f t="shared" si="0"/>
        <v>11</v>
      </c>
      <c r="M3" s="1">
        <f t="shared" si="0"/>
        <v>12</v>
      </c>
      <c r="N3" s="1">
        <f t="shared" si="0"/>
        <v>13</v>
      </c>
      <c r="O3" s="1">
        <f t="shared" si="0"/>
        <v>14</v>
      </c>
      <c r="P3" s="1">
        <f t="shared" si="0"/>
        <v>15</v>
      </c>
      <c r="Q3" s="1">
        <f t="shared" si="0"/>
        <v>16</v>
      </c>
      <c r="R3" s="1">
        <f t="shared" si="0"/>
        <v>17</v>
      </c>
      <c r="S3" s="1">
        <f t="shared" si="0"/>
        <v>18</v>
      </c>
      <c r="T3" s="1">
        <f t="shared" si="0"/>
        <v>19</v>
      </c>
      <c r="U3" s="1">
        <f t="shared" si="0"/>
        <v>20</v>
      </c>
      <c r="V3" s="1">
        <f t="shared" si="0"/>
        <v>21</v>
      </c>
      <c r="W3" s="1">
        <f t="shared" si="0"/>
        <v>22</v>
      </c>
      <c r="X3" s="1">
        <f t="shared" si="0"/>
        <v>23</v>
      </c>
      <c r="Y3" s="1">
        <f t="shared" si="0"/>
        <v>24</v>
      </c>
      <c r="Z3" s="1">
        <f t="shared" si="0"/>
        <v>25</v>
      </c>
      <c r="AA3" s="1">
        <f t="shared" si="0"/>
        <v>26</v>
      </c>
      <c r="AB3" s="1">
        <f t="shared" si="0"/>
        <v>27</v>
      </c>
      <c r="AC3" s="1">
        <f t="shared" si="0"/>
        <v>28</v>
      </c>
      <c r="AD3" s="1">
        <f t="shared" si="0"/>
        <v>29</v>
      </c>
      <c r="AE3" s="1">
        <f t="shared" si="0"/>
        <v>30</v>
      </c>
      <c r="AF3" s="1">
        <f t="shared" si="0"/>
        <v>31</v>
      </c>
      <c r="AG3" s="1">
        <f t="shared" si="0"/>
        <v>32</v>
      </c>
      <c r="AH3" s="1">
        <f t="shared" si="0"/>
        <v>33</v>
      </c>
      <c r="AI3" s="1">
        <f t="shared" si="0"/>
        <v>34</v>
      </c>
      <c r="AJ3" s="1">
        <f t="shared" si="0"/>
        <v>35</v>
      </c>
      <c r="AK3" s="1">
        <f t="shared" si="0"/>
        <v>36</v>
      </c>
      <c r="AL3" s="1">
        <f t="shared" si="0"/>
        <v>37</v>
      </c>
      <c r="AM3" s="1">
        <f t="shared" si="0"/>
        <v>38</v>
      </c>
      <c r="AN3" s="1">
        <f t="shared" si="0"/>
        <v>39</v>
      </c>
      <c r="AO3" s="1">
        <f t="shared" si="0"/>
        <v>40</v>
      </c>
      <c r="AP3" s="1">
        <f t="shared" si="0"/>
        <v>41</v>
      </c>
      <c r="AQ3" s="1">
        <f t="shared" si="0"/>
        <v>42</v>
      </c>
      <c r="AR3" s="1">
        <f t="shared" si="0"/>
        <v>43</v>
      </c>
      <c r="AS3" s="1">
        <f t="shared" si="0"/>
        <v>44</v>
      </c>
      <c r="AT3" s="1">
        <f t="shared" si="0"/>
        <v>45</v>
      </c>
      <c r="AU3" s="1">
        <f t="shared" si="0"/>
        <v>46</v>
      </c>
      <c r="AV3" s="1">
        <f t="shared" si="0"/>
        <v>47</v>
      </c>
      <c r="AW3" s="1">
        <f t="shared" si="0"/>
        <v>48</v>
      </c>
      <c r="AX3" s="1">
        <f t="shared" si="0"/>
        <v>49</v>
      </c>
      <c r="AY3" s="1">
        <f t="shared" si="0"/>
        <v>50</v>
      </c>
      <c r="AZ3" s="1">
        <f t="shared" si="0"/>
        <v>51</v>
      </c>
      <c r="BA3" s="1">
        <f t="shared" si="0"/>
        <v>52</v>
      </c>
      <c r="BB3" s="1">
        <f t="shared" si="0"/>
        <v>53</v>
      </c>
      <c r="BC3" s="1">
        <f t="shared" si="0"/>
        <v>54</v>
      </c>
      <c r="BD3" s="1">
        <f t="shared" si="0"/>
        <v>55</v>
      </c>
      <c r="BE3" s="1">
        <f t="shared" si="0"/>
        <v>56</v>
      </c>
      <c r="BF3" s="1">
        <f t="shared" si="0"/>
        <v>57</v>
      </c>
      <c r="BG3" s="1">
        <f t="shared" si="0"/>
        <v>58</v>
      </c>
      <c r="BH3" s="1">
        <f t="shared" si="0"/>
        <v>59</v>
      </c>
      <c r="BI3" s="1">
        <f t="shared" si="0"/>
        <v>60</v>
      </c>
      <c r="BJ3" s="1">
        <f t="shared" si="0"/>
        <v>61</v>
      </c>
      <c r="BK3" s="1">
        <f t="shared" si="0"/>
        <v>62</v>
      </c>
      <c r="BL3" s="1">
        <f t="shared" si="0"/>
        <v>63</v>
      </c>
      <c r="BM3" s="1">
        <f t="shared" si="0"/>
        <v>64</v>
      </c>
      <c r="BN3" s="1">
        <f t="shared" si="0"/>
        <v>65</v>
      </c>
      <c r="BO3" s="1">
        <f t="shared" ref="BO3:DZ3" si="1">BN3+1</f>
        <v>66</v>
      </c>
      <c r="BP3" s="1">
        <f t="shared" si="1"/>
        <v>67</v>
      </c>
      <c r="BQ3" s="1">
        <f t="shared" si="1"/>
        <v>68</v>
      </c>
      <c r="BR3" s="1">
        <f t="shared" si="1"/>
        <v>69</v>
      </c>
      <c r="BS3" s="1">
        <f t="shared" si="1"/>
        <v>70</v>
      </c>
      <c r="BT3" s="1">
        <f t="shared" si="1"/>
        <v>71</v>
      </c>
      <c r="BU3" s="1">
        <f t="shared" si="1"/>
        <v>72</v>
      </c>
      <c r="BV3" s="1">
        <f t="shared" si="1"/>
        <v>73</v>
      </c>
      <c r="BW3" s="1">
        <f t="shared" si="1"/>
        <v>74</v>
      </c>
      <c r="BX3" s="1">
        <f t="shared" si="1"/>
        <v>75</v>
      </c>
      <c r="BY3" s="1">
        <f t="shared" si="1"/>
        <v>76</v>
      </c>
      <c r="BZ3" s="1">
        <f t="shared" si="1"/>
        <v>77</v>
      </c>
      <c r="CA3" s="1">
        <f t="shared" si="1"/>
        <v>78</v>
      </c>
      <c r="CB3" s="1">
        <f t="shared" si="1"/>
        <v>79</v>
      </c>
      <c r="CC3" s="1">
        <f t="shared" si="1"/>
        <v>80</v>
      </c>
      <c r="CD3" s="1">
        <f t="shared" si="1"/>
        <v>81</v>
      </c>
      <c r="CE3" s="1">
        <f t="shared" si="1"/>
        <v>82</v>
      </c>
      <c r="CF3" s="1">
        <f t="shared" si="1"/>
        <v>83</v>
      </c>
      <c r="CG3" s="1">
        <f t="shared" si="1"/>
        <v>84</v>
      </c>
      <c r="CH3" s="1">
        <f t="shared" si="1"/>
        <v>85</v>
      </c>
      <c r="CI3" s="1">
        <f t="shared" si="1"/>
        <v>86</v>
      </c>
      <c r="CJ3" s="1">
        <f t="shared" si="1"/>
        <v>87</v>
      </c>
      <c r="CK3" s="1">
        <f t="shared" si="1"/>
        <v>88</v>
      </c>
      <c r="CL3" s="1">
        <f t="shared" si="1"/>
        <v>89</v>
      </c>
      <c r="CM3" s="1">
        <f t="shared" si="1"/>
        <v>90</v>
      </c>
      <c r="CN3" s="1">
        <f t="shared" si="1"/>
        <v>91</v>
      </c>
      <c r="CO3" s="1">
        <f t="shared" si="1"/>
        <v>92</v>
      </c>
      <c r="CP3" s="1">
        <f t="shared" si="1"/>
        <v>93</v>
      </c>
      <c r="CQ3" s="1">
        <f t="shared" si="1"/>
        <v>94</v>
      </c>
      <c r="CR3" s="1">
        <f t="shared" si="1"/>
        <v>95</v>
      </c>
      <c r="CS3" s="1">
        <f t="shared" si="1"/>
        <v>96</v>
      </c>
      <c r="CT3" s="1">
        <f t="shared" si="1"/>
        <v>97</v>
      </c>
      <c r="CU3" s="1">
        <f t="shared" si="1"/>
        <v>98</v>
      </c>
      <c r="CV3" s="1">
        <f t="shared" si="1"/>
        <v>99</v>
      </c>
      <c r="CW3" s="1">
        <f t="shared" si="1"/>
        <v>100</v>
      </c>
      <c r="CX3" s="1">
        <f t="shared" si="1"/>
        <v>101</v>
      </c>
      <c r="CY3" s="1">
        <f t="shared" si="1"/>
        <v>102</v>
      </c>
      <c r="CZ3" s="1">
        <f t="shared" si="1"/>
        <v>103</v>
      </c>
      <c r="DA3" s="1">
        <f t="shared" si="1"/>
        <v>104</v>
      </c>
      <c r="DB3" s="1">
        <f t="shared" si="1"/>
        <v>105</v>
      </c>
      <c r="DC3" s="1">
        <f t="shared" si="1"/>
        <v>106</v>
      </c>
      <c r="DD3" s="1">
        <f t="shared" si="1"/>
        <v>107</v>
      </c>
      <c r="DE3" s="1">
        <f t="shared" si="1"/>
        <v>108</v>
      </c>
      <c r="DF3" s="1">
        <f t="shared" si="1"/>
        <v>109</v>
      </c>
      <c r="DG3" s="1">
        <f t="shared" si="1"/>
        <v>110</v>
      </c>
      <c r="DH3" s="1">
        <f t="shared" si="1"/>
        <v>111</v>
      </c>
      <c r="DI3" s="1">
        <f t="shared" si="1"/>
        <v>112</v>
      </c>
      <c r="DJ3" s="1">
        <f t="shared" si="1"/>
        <v>113</v>
      </c>
      <c r="DK3" s="1">
        <f t="shared" si="1"/>
        <v>114</v>
      </c>
      <c r="DL3" s="1">
        <f t="shared" si="1"/>
        <v>115</v>
      </c>
      <c r="DM3" s="1">
        <f t="shared" si="1"/>
        <v>116</v>
      </c>
      <c r="DN3" s="1">
        <f t="shared" si="1"/>
        <v>117</v>
      </c>
      <c r="DO3" s="1">
        <f t="shared" si="1"/>
        <v>118</v>
      </c>
      <c r="DP3" s="1">
        <f t="shared" si="1"/>
        <v>119</v>
      </c>
      <c r="DQ3" s="1">
        <f t="shared" si="1"/>
        <v>120</v>
      </c>
      <c r="DR3" s="1">
        <f t="shared" si="1"/>
        <v>121</v>
      </c>
      <c r="DS3" s="1">
        <f t="shared" si="1"/>
        <v>122</v>
      </c>
      <c r="DT3" s="1">
        <f t="shared" si="1"/>
        <v>123</v>
      </c>
      <c r="DU3" s="1">
        <f t="shared" si="1"/>
        <v>124</v>
      </c>
      <c r="DV3" s="1">
        <f t="shared" si="1"/>
        <v>125</v>
      </c>
      <c r="DW3" s="1">
        <f t="shared" si="1"/>
        <v>126</v>
      </c>
      <c r="DX3" s="1">
        <f t="shared" si="1"/>
        <v>127</v>
      </c>
      <c r="DY3" s="1">
        <f t="shared" si="1"/>
        <v>128</v>
      </c>
      <c r="DZ3" s="1">
        <f t="shared" si="1"/>
        <v>129</v>
      </c>
      <c r="EA3" s="1">
        <f t="shared" ref="EA3:GL3" si="2">DZ3+1</f>
        <v>130</v>
      </c>
      <c r="EB3" s="1">
        <f t="shared" si="2"/>
        <v>131</v>
      </c>
      <c r="EC3" s="1">
        <f t="shared" si="2"/>
        <v>132</v>
      </c>
      <c r="ED3" s="1">
        <f t="shared" si="2"/>
        <v>133</v>
      </c>
      <c r="EE3" s="1">
        <f t="shared" si="2"/>
        <v>134</v>
      </c>
      <c r="EF3" s="1">
        <f t="shared" si="2"/>
        <v>135</v>
      </c>
      <c r="EG3" s="1">
        <f t="shared" si="2"/>
        <v>136</v>
      </c>
      <c r="EH3" s="1">
        <f t="shared" si="2"/>
        <v>137</v>
      </c>
      <c r="EI3" s="1">
        <f t="shared" si="2"/>
        <v>138</v>
      </c>
      <c r="EJ3" s="1">
        <f t="shared" si="2"/>
        <v>139</v>
      </c>
      <c r="EK3" s="1">
        <f t="shared" si="2"/>
        <v>140</v>
      </c>
      <c r="EL3" s="1">
        <f t="shared" si="2"/>
        <v>141</v>
      </c>
      <c r="EM3" s="1">
        <f t="shared" si="2"/>
        <v>142</v>
      </c>
      <c r="EN3" s="1">
        <f t="shared" si="2"/>
        <v>143</v>
      </c>
      <c r="EO3" s="1">
        <f t="shared" si="2"/>
        <v>144</v>
      </c>
      <c r="EP3" s="1">
        <f t="shared" si="2"/>
        <v>145</v>
      </c>
      <c r="EQ3" s="1">
        <f t="shared" si="2"/>
        <v>146</v>
      </c>
      <c r="ER3" s="1">
        <f t="shared" si="2"/>
        <v>147</v>
      </c>
      <c r="ES3" s="1">
        <f t="shared" si="2"/>
        <v>148</v>
      </c>
      <c r="ET3" s="1">
        <f t="shared" si="2"/>
        <v>149</v>
      </c>
      <c r="EU3" s="1">
        <f t="shared" si="2"/>
        <v>150</v>
      </c>
      <c r="EV3" s="1">
        <f t="shared" si="2"/>
        <v>151</v>
      </c>
      <c r="EW3" s="1">
        <f t="shared" si="2"/>
        <v>152</v>
      </c>
      <c r="EX3" s="1">
        <f t="shared" si="2"/>
        <v>153</v>
      </c>
      <c r="EY3" s="1">
        <f t="shared" si="2"/>
        <v>154</v>
      </c>
      <c r="EZ3" s="1">
        <f t="shared" si="2"/>
        <v>155</v>
      </c>
      <c r="FA3" s="1">
        <f t="shared" si="2"/>
        <v>156</v>
      </c>
      <c r="FB3" s="1">
        <f t="shared" si="2"/>
        <v>157</v>
      </c>
      <c r="FC3" s="1">
        <f t="shared" si="2"/>
        <v>158</v>
      </c>
      <c r="FD3" s="1">
        <f t="shared" si="2"/>
        <v>159</v>
      </c>
      <c r="FE3" s="1">
        <f t="shared" si="2"/>
        <v>160</v>
      </c>
      <c r="FF3" s="1">
        <f t="shared" si="2"/>
        <v>161</v>
      </c>
      <c r="FG3" s="1">
        <f t="shared" si="2"/>
        <v>162</v>
      </c>
      <c r="FH3" s="1">
        <f t="shared" si="2"/>
        <v>163</v>
      </c>
      <c r="FI3" s="1">
        <f t="shared" si="2"/>
        <v>164</v>
      </c>
      <c r="FJ3" s="1">
        <f t="shared" si="2"/>
        <v>165</v>
      </c>
      <c r="FK3" s="1">
        <f t="shared" si="2"/>
        <v>166</v>
      </c>
      <c r="FL3" s="1">
        <f t="shared" si="2"/>
        <v>167</v>
      </c>
      <c r="FM3" s="1">
        <f t="shared" si="2"/>
        <v>168</v>
      </c>
      <c r="FN3" s="1">
        <f t="shared" si="2"/>
        <v>169</v>
      </c>
      <c r="FO3" s="1">
        <f t="shared" si="2"/>
        <v>170</v>
      </c>
      <c r="FP3" s="1">
        <f t="shared" si="2"/>
        <v>171</v>
      </c>
      <c r="FQ3" s="1">
        <f t="shared" si="2"/>
        <v>172</v>
      </c>
      <c r="FR3" s="1">
        <f t="shared" si="2"/>
        <v>173</v>
      </c>
      <c r="FS3" s="1">
        <f t="shared" si="2"/>
        <v>174</v>
      </c>
      <c r="FT3" s="1">
        <f t="shared" si="2"/>
        <v>175</v>
      </c>
      <c r="FU3" s="1">
        <f t="shared" si="2"/>
        <v>176</v>
      </c>
      <c r="FV3" s="1">
        <f t="shared" si="2"/>
        <v>177</v>
      </c>
      <c r="FW3" s="1">
        <f t="shared" si="2"/>
        <v>178</v>
      </c>
      <c r="FX3" s="1">
        <f t="shared" si="2"/>
        <v>179</v>
      </c>
      <c r="FY3" s="1">
        <f t="shared" si="2"/>
        <v>180</v>
      </c>
      <c r="FZ3" s="1">
        <f t="shared" si="2"/>
        <v>181</v>
      </c>
      <c r="GA3" s="1">
        <f t="shared" si="2"/>
        <v>182</v>
      </c>
      <c r="GB3" s="1">
        <f t="shared" si="2"/>
        <v>183</v>
      </c>
      <c r="GC3" s="1">
        <f t="shared" si="2"/>
        <v>184</v>
      </c>
      <c r="GD3" s="1">
        <f t="shared" si="2"/>
        <v>185</v>
      </c>
      <c r="GE3" s="1">
        <f t="shared" si="2"/>
        <v>186</v>
      </c>
      <c r="GF3" s="1">
        <f t="shared" si="2"/>
        <v>187</v>
      </c>
      <c r="GG3" s="1">
        <f t="shared" si="2"/>
        <v>188</v>
      </c>
      <c r="GH3" s="1">
        <f t="shared" si="2"/>
        <v>189</v>
      </c>
      <c r="GI3" s="1">
        <f t="shared" si="2"/>
        <v>190</v>
      </c>
      <c r="GJ3" s="1">
        <f t="shared" si="2"/>
        <v>191</v>
      </c>
      <c r="GK3" s="1">
        <f t="shared" si="2"/>
        <v>192</v>
      </c>
      <c r="GL3" s="1">
        <f t="shared" si="2"/>
        <v>193</v>
      </c>
      <c r="GM3" s="1">
        <f t="shared" ref="GM3:IX3" si="3">GL3+1</f>
        <v>194</v>
      </c>
      <c r="GN3" s="1">
        <f t="shared" si="3"/>
        <v>195</v>
      </c>
      <c r="GO3" s="1">
        <f t="shared" si="3"/>
        <v>196</v>
      </c>
      <c r="GP3" s="1">
        <f t="shared" si="3"/>
        <v>197</v>
      </c>
      <c r="GQ3" s="1">
        <f t="shared" si="3"/>
        <v>198</v>
      </c>
      <c r="GR3" s="1">
        <f t="shared" si="3"/>
        <v>199</v>
      </c>
      <c r="GS3" s="1">
        <f t="shared" si="3"/>
        <v>200</v>
      </c>
      <c r="GT3" s="1">
        <f t="shared" si="3"/>
        <v>201</v>
      </c>
      <c r="GU3" s="1">
        <f t="shared" si="3"/>
        <v>202</v>
      </c>
      <c r="GV3" s="1">
        <f t="shared" si="3"/>
        <v>203</v>
      </c>
      <c r="GW3" s="1">
        <f t="shared" si="3"/>
        <v>204</v>
      </c>
      <c r="GX3" s="1">
        <f t="shared" si="3"/>
        <v>205</v>
      </c>
      <c r="GY3" s="1">
        <f t="shared" si="3"/>
        <v>206</v>
      </c>
      <c r="GZ3" s="1">
        <f t="shared" si="3"/>
        <v>207</v>
      </c>
      <c r="HA3" s="1">
        <f t="shared" si="3"/>
        <v>208</v>
      </c>
      <c r="HB3" s="1">
        <f t="shared" si="3"/>
        <v>209</v>
      </c>
      <c r="HC3" s="1">
        <f t="shared" si="3"/>
        <v>210</v>
      </c>
      <c r="HD3" s="1">
        <f t="shared" si="3"/>
        <v>211</v>
      </c>
      <c r="HE3" s="1">
        <f t="shared" si="3"/>
        <v>212</v>
      </c>
      <c r="HF3" s="1">
        <f t="shared" si="3"/>
        <v>213</v>
      </c>
      <c r="HG3" s="1">
        <f t="shared" si="3"/>
        <v>214</v>
      </c>
      <c r="HH3" s="1">
        <f t="shared" si="3"/>
        <v>215</v>
      </c>
      <c r="HI3" s="1">
        <f t="shared" si="3"/>
        <v>216</v>
      </c>
      <c r="HJ3" s="1">
        <f t="shared" si="3"/>
        <v>217</v>
      </c>
      <c r="HK3" s="1">
        <f t="shared" si="3"/>
        <v>218</v>
      </c>
      <c r="HL3" s="1">
        <f t="shared" si="3"/>
        <v>219</v>
      </c>
      <c r="HM3" s="1">
        <f t="shared" si="3"/>
        <v>220</v>
      </c>
      <c r="HN3" s="1">
        <f t="shared" si="3"/>
        <v>221</v>
      </c>
      <c r="HO3" s="1">
        <f t="shared" si="3"/>
        <v>222</v>
      </c>
      <c r="HP3" s="1">
        <f t="shared" si="3"/>
        <v>223</v>
      </c>
      <c r="HQ3" s="1">
        <f t="shared" si="3"/>
        <v>224</v>
      </c>
      <c r="HR3" s="1">
        <f t="shared" si="3"/>
        <v>225</v>
      </c>
      <c r="HS3" s="1">
        <f t="shared" si="3"/>
        <v>226</v>
      </c>
      <c r="HT3" s="1">
        <f t="shared" si="3"/>
        <v>227</v>
      </c>
      <c r="HU3" s="1">
        <f t="shared" si="3"/>
        <v>228</v>
      </c>
      <c r="HV3" s="1">
        <f t="shared" si="3"/>
        <v>229</v>
      </c>
      <c r="HW3" s="1">
        <f t="shared" si="3"/>
        <v>230</v>
      </c>
      <c r="HX3" s="1">
        <f t="shared" si="3"/>
        <v>231</v>
      </c>
      <c r="HY3" s="1">
        <f t="shared" si="3"/>
        <v>232</v>
      </c>
      <c r="HZ3" s="1">
        <f t="shared" si="3"/>
        <v>233</v>
      </c>
      <c r="IA3" s="1">
        <f t="shared" si="3"/>
        <v>234</v>
      </c>
      <c r="IB3" s="1">
        <f t="shared" si="3"/>
        <v>235</v>
      </c>
      <c r="IC3" s="1">
        <f t="shared" si="3"/>
        <v>236</v>
      </c>
      <c r="ID3" s="1">
        <f t="shared" si="3"/>
        <v>237</v>
      </c>
      <c r="IE3" s="1">
        <f t="shared" si="3"/>
        <v>238</v>
      </c>
      <c r="IF3" s="1">
        <f t="shared" si="3"/>
        <v>239</v>
      </c>
      <c r="IG3" s="1">
        <f t="shared" si="3"/>
        <v>240</v>
      </c>
      <c r="IH3" s="1">
        <f t="shared" si="3"/>
        <v>241</v>
      </c>
      <c r="II3" s="1">
        <f t="shared" si="3"/>
        <v>242</v>
      </c>
      <c r="IJ3" s="1">
        <f t="shared" si="3"/>
        <v>243</v>
      </c>
      <c r="IK3" s="1">
        <f t="shared" si="3"/>
        <v>244</v>
      </c>
      <c r="IL3" s="1">
        <f t="shared" si="3"/>
        <v>245</v>
      </c>
      <c r="IM3" s="1">
        <f t="shared" si="3"/>
        <v>246</v>
      </c>
      <c r="IN3" s="1">
        <f t="shared" si="3"/>
        <v>247</v>
      </c>
      <c r="IO3" s="1">
        <f t="shared" si="3"/>
        <v>248</v>
      </c>
      <c r="IP3" s="1">
        <f t="shared" si="3"/>
        <v>249</v>
      </c>
      <c r="IQ3" s="1">
        <f t="shared" si="3"/>
        <v>250</v>
      </c>
      <c r="IR3" s="1">
        <f t="shared" si="3"/>
        <v>251</v>
      </c>
      <c r="IS3" s="1">
        <f t="shared" si="3"/>
        <v>252</v>
      </c>
      <c r="IT3" s="1">
        <f t="shared" si="3"/>
        <v>253</v>
      </c>
      <c r="IU3" s="1">
        <f t="shared" si="3"/>
        <v>254</v>
      </c>
      <c r="IV3" s="1">
        <f t="shared" si="3"/>
        <v>255</v>
      </c>
      <c r="IW3" s="1">
        <f t="shared" si="3"/>
        <v>256</v>
      </c>
      <c r="IX3" s="1">
        <f t="shared" si="3"/>
        <v>257</v>
      </c>
      <c r="IY3" s="1">
        <f t="shared" ref="IY3:LJ3" si="4">IX3+1</f>
        <v>258</v>
      </c>
      <c r="IZ3" s="1">
        <f t="shared" si="4"/>
        <v>259</v>
      </c>
      <c r="JA3" s="1">
        <f t="shared" si="4"/>
        <v>260</v>
      </c>
      <c r="JB3" s="1">
        <f t="shared" si="4"/>
        <v>261</v>
      </c>
      <c r="JC3" s="1">
        <f t="shared" si="4"/>
        <v>262</v>
      </c>
      <c r="JD3" s="1">
        <f t="shared" si="4"/>
        <v>263</v>
      </c>
      <c r="JE3" s="1">
        <f t="shared" si="4"/>
        <v>264</v>
      </c>
      <c r="JF3" s="1">
        <f t="shared" si="4"/>
        <v>265</v>
      </c>
      <c r="JG3" s="1">
        <f t="shared" si="4"/>
        <v>266</v>
      </c>
      <c r="JH3" s="1">
        <f t="shared" si="4"/>
        <v>267</v>
      </c>
      <c r="JI3" s="1">
        <f t="shared" si="4"/>
        <v>268</v>
      </c>
      <c r="JJ3" s="1">
        <f t="shared" si="4"/>
        <v>269</v>
      </c>
      <c r="JK3" s="1">
        <f t="shared" si="4"/>
        <v>270</v>
      </c>
      <c r="JL3" s="1">
        <f t="shared" si="4"/>
        <v>271</v>
      </c>
      <c r="JM3" s="1">
        <f t="shared" si="4"/>
        <v>272</v>
      </c>
      <c r="JN3" s="1">
        <f t="shared" si="4"/>
        <v>273</v>
      </c>
      <c r="JO3" s="1">
        <f t="shared" si="4"/>
        <v>274</v>
      </c>
      <c r="JP3" s="1">
        <f t="shared" si="4"/>
        <v>275</v>
      </c>
      <c r="JQ3" s="1">
        <f t="shared" si="4"/>
        <v>276</v>
      </c>
      <c r="JR3" s="1">
        <f t="shared" si="4"/>
        <v>277</v>
      </c>
      <c r="JS3" s="1">
        <f t="shared" si="4"/>
        <v>278</v>
      </c>
      <c r="JT3" s="1">
        <f t="shared" si="4"/>
        <v>279</v>
      </c>
      <c r="JU3" s="1">
        <f t="shared" si="4"/>
        <v>280</v>
      </c>
      <c r="JV3" s="1">
        <f t="shared" si="4"/>
        <v>281</v>
      </c>
      <c r="JW3" s="1">
        <f t="shared" si="4"/>
        <v>282</v>
      </c>
      <c r="JX3" s="1">
        <f t="shared" si="4"/>
        <v>283</v>
      </c>
      <c r="JY3" s="1">
        <f t="shared" si="4"/>
        <v>284</v>
      </c>
      <c r="JZ3" s="1">
        <f t="shared" si="4"/>
        <v>285</v>
      </c>
      <c r="KA3" s="1">
        <f t="shared" si="4"/>
        <v>286</v>
      </c>
      <c r="KB3" s="1">
        <f t="shared" si="4"/>
        <v>287</v>
      </c>
      <c r="KC3" s="1">
        <f t="shared" si="4"/>
        <v>288</v>
      </c>
      <c r="KD3" s="1">
        <f t="shared" si="4"/>
        <v>289</v>
      </c>
      <c r="KE3" s="1">
        <f t="shared" si="4"/>
        <v>290</v>
      </c>
      <c r="KF3" s="1">
        <f t="shared" si="4"/>
        <v>291</v>
      </c>
      <c r="KG3" s="1">
        <f t="shared" si="4"/>
        <v>292</v>
      </c>
      <c r="KH3" s="1">
        <f t="shared" si="4"/>
        <v>293</v>
      </c>
      <c r="KI3" s="1">
        <f t="shared" si="4"/>
        <v>294</v>
      </c>
      <c r="KJ3" s="1">
        <f t="shared" si="4"/>
        <v>295</v>
      </c>
      <c r="KK3" s="1">
        <f t="shared" si="4"/>
        <v>296</v>
      </c>
      <c r="KL3" s="1">
        <f t="shared" si="4"/>
        <v>297</v>
      </c>
      <c r="KM3" s="1">
        <f t="shared" si="4"/>
        <v>298</v>
      </c>
      <c r="KN3" s="1">
        <f t="shared" si="4"/>
        <v>299</v>
      </c>
      <c r="KO3" s="1">
        <f t="shared" si="4"/>
        <v>300</v>
      </c>
      <c r="KP3" s="1">
        <f t="shared" si="4"/>
        <v>301</v>
      </c>
      <c r="KQ3" s="1">
        <f t="shared" si="4"/>
        <v>302</v>
      </c>
      <c r="KR3" s="1">
        <f t="shared" si="4"/>
        <v>303</v>
      </c>
      <c r="KS3" s="1">
        <f t="shared" si="4"/>
        <v>304</v>
      </c>
      <c r="KT3" s="1">
        <f t="shared" si="4"/>
        <v>305</v>
      </c>
      <c r="KU3" s="1">
        <f t="shared" si="4"/>
        <v>306</v>
      </c>
      <c r="KV3" s="1">
        <f t="shared" si="4"/>
        <v>307</v>
      </c>
      <c r="KW3" s="1">
        <f t="shared" si="4"/>
        <v>308</v>
      </c>
      <c r="KX3" s="1">
        <f t="shared" si="4"/>
        <v>309</v>
      </c>
      <c r="KY3" s="1">
        <f t="shared" si="4"/>
        <v>310</v>
      </c>
      <c r="KZ3" s="1">
        <f t="shared" si="4"/>
        <v>311</v>
      </c>
      <c r="LA3" s="1">
        <f t="shared" si="4"/>
        <v>312</v>
      </c>
      <c r="LB3" s="1">
        <f t="shared" si="4"/>
        <v>313</v>
      </c>
      <c r="LC3" s="1">
        <f t="shared" si="4"/>
        <v>314</v>
      </c>
      <c r="LD3" s="1">
        <f t="shared" si="4"/>
        <v>315</v>
      </c>
      <c r="LE3" s="1">
        <f t="shared" si="4"/>
        <v>316</v>
      </c>
      <c r="LF3" s="1">
        <f t="shared" si="4"/>
        <v>317</v>
      </c>
      <c r="LG3" s="1">
        <f t="shared" si="4"/>
        <v>318</v>
      </c>
      <c r="LH3" s="1">
        <f t="shared" si="4"/>
        <v>319</v>
      </c>
      <c r="LI3" s="1">
        <f t="shared" si="4"/>
        <v>320</v>
      </c>
      <c r="LJ3" s="1">
        <f t="shared" si="4"/>
        <v>321</v>
      </c>
      <c r="LK3" s="1">
        <f t="shared" ref="LK3:NV3" si="5">LJ3+1</f>
        <v>322</v>
      </c>
      <c r="LL3" s="1">
        <f t="shared" si="5"/>
        <v>323</v>
      </c>
      <c r="LM3" s="1">
        <f t="shared" si="5"/>
        <v>324</v>
      </c>
      <c r="LN3" s="1">
        <f t="shared" si="5"/>
        <v>325</v>
      </c>
      <c r="LO3" s="1">
        <f t="shared" si="5"/>
        <v>326</v>
      </c>
      <c r="LP3" s="1">
        <f t="shared" si="5"/>
        <v>327</v>
      </c>
      <c r="LQ3" s="1">
        <f t="shared" si="5"/>
        <v>328</v>
      </c>
      <c r="LR3" s="1">
        <f t="shared" si="5"/>
        <v>329</v>
      </c>
      <c r="LS3" s="1">
        <f t="shared" si="5"/>
        <v>330</v>
      </c>
      <c r="LT3" s="1">
        <f t="shared" si="5"/>
        <v>331</v>
      </c>
      <c r="LU3" s="1">
        <f t="shared" si="5"/>
        <v>332</v>
      </c>
      <c r="LV3" s="1">
        <f t="shared" si="5"/>
        <v>333</v>
      </c>
      <c r="LW3" s="1">
        <f t="shared" si="5"/>
        <v>334</v>
      </c>
      <c r="LX3" s="1">
        <f t="shared" si="5"/>
        <v>335</v>
      </c>
      <c r="LY3" s="1">
        <f t="shared" si="5"/>
        <v>336</v>
      </c>
      <c r="LZ3" s="1">
        <f t="shared" si="5"/>
        <v>337</v>
      </c>
      <c r="MA3" s="1">
        <f t="shared" si="5"/>
        <v>338</v>
      </c>
      <c r="MB3" s="1">
        <f t="shared" si="5"/>
        <v>339</v>
      </c>
      <c r="MC3" s="1">
        <f t="shared" si="5"/>
        <v>340</v>
      </c>
      <c r="MD3" s="1">
        <f t="shared" si="5"/>
        <v>341</v>
      </c>
      <c r="ME3" s="1">
        <f t="shared" si="5"/>
        <v>342</v>
      </c>
      <c r="MF3" s="1">
        <f t="shared" si="5"/>
        <v>343</v>
      </c>
      <c r="MG3" s="1">
        <f t="shared" si="5"/>
        <v>344</v>
      </c>
      <c r="MH3" s="1">
        <f t="shared" si="5"/>
        <v>345</v>
      </c>
      <c r="MI3" s="1">
        <f t="shared" si="5"/>
        <v>346</v>
      </c>
      <c r="MJ3" s="1">
        <f t="shared" si="5"/>
        <v>347</v>
      </c>
      <c r="MK3" s="1">
        <f t="shared" si="5"/>
        <v>348</v>
      </c>
      <c r="ML3" s="1">
        <f t="shared" si="5"/>
        <v>349</v>
      </c>
      <c r="MM3" s="1">
        <f t="shared" si="5"/>
        <v>350</v>
      </c>
      <c r="MN3" s="1">
        <f t="shared" si="5"/>
        <v>351</v>
      </c>
      <c r="MO3" s="1">
        <f t="shared" si="5"/>
        <v>352</v>
      </c>
      <c r="MP3" s="1">
        <f t="shared" si="5"/>
        <v>353</v>
      </c>
      <c r="MQ3" s="1">
        <f t="shared" si="5"/>
        <v>354</v>
      </c>
      <c r="MR3" s="1">
        <f t="shared" si="5"/>
        <v>355</v>
      </c>
      <c r="MS3" s="1">
        <f t="shared" si="5"/>
        <v>356</v>
      </c>
      <c r="MT3" s="1">
        <f t="shared" si="5"/>
        <v>357</v>
      </c>
      <c r="MU3" s="1">
        <f t="shared" si="5"/>
        <v>358</v>
      </c>
      <c r="MV3" s="1">
        <f t="shared" si="5"/>
        <v>359</v>
      </c>
      <c r="MW3" s="1">
        <f t="shared" si="5"/>
        <v>360</v>
      </c>
      <c r="MX3" s="1">
        <f t="shared" si="5"/>
        <v>361</v>
      </c>
      <c r="MY3" s="1">
        <f t="shared" si="5"/>
        <v>362</v>
      </c>
      <c r="MZ3" s="1">
        <f t="shared" si="5"/>
        <v>363</v>
      </c>
      <c r="NA3" s="1">
        <f t="shared" si="5"/>
        <v>364</v>
      </c>
      <c r="NB3" s="1">
        <f t="shared" si="5"/>
        <v>365</v>
      </c>
      <c r="NC3" s="1">
        <f t="shared" si="5"/>
        <v>366</v>
      </c>
      <c r="ND3" s="1">
        <f t="shared" si="5"/>
        <v>367</v>
      </c>
      <c r="NE3" s="1">
        <f t="shared" si="5"/>
        <v>368</v>
      </c>
      <c r="NF3" s="1">
        <f t="shared" si="5"/>
        <v>369</v>
      </c>
      <c r="NG3" s="1">
        <f t="shared" si="5"/>
        <v>370</v>
      </c>
      <c r="NH3" s="1">
        <f t="shared" si="5"/>
        <v>371</v>
      </c>
      <c r="NI3" s="1">
        <f t="shared" si="5"/>
        <v>372</v>
      </c>
      <c r="NJ3" s="1">
        <f t="shared" si="5"/>
        <v>373</v>
      </c>
      <c r="NK3" s="1">
        <f t="shared" si="5"/>
        <v>374</v>
      </c>
      <c r="NL3" s="1">
        <f t="shared" si="5"/>
        <v>375</v>
      </c>
      <c r="NM3" s="1">
        <f t="shared" si="5"/>
        <v>376</v>
      </c>
      <c r="NN3" s="1">
        <f t="shared" si="5"/>
        <v>377</v>
      </c>
      <c r="NO3" s="1">
        <f t="shared" si="5"/>
        <v>378</v>
      </c>
      <c r="NP3" s="1">
        <f t="shared" si="5"/>
        <v>379</v>
      </c>
      <c r="NQ3" s="1">
        <f t="shared" si="5"/>
        <v>380</v>
      </c>
      <c r="NR3" s="1">
        <f t="shared" si="5"/>
        <v>381</v>
      </c>
      <c r="NS3" s="1">
        <f t="shared" si="5"/>
        <v>382</v>
      </c>
      <c r="NT3" s="1">
        <f t="shared" si="5"/>
        <v>383</v>
      </c>
      <c r="NU3" s="1">
        <f t="shared" si="5"/>
        <v>384</v>
      </c>
      <c r="NV3" s="1">
        <f t="shared" si="5"/>
        <v>385</v>
      </c>
      <c r="NW3" s="1">
        <f t="shared" ref="NW3:PG3" si="6">NV3+1</f>
        <v>386</v>
      </c>
      <c r="NX3" s="1">
        <f t="shared" si="6"/>
        <v>387</v>
      </c>
      <c r="NY3" s="1">
        <f t="shared" si="6"/>
        <v>388</v>
      </c>
      <c r="NZ3" s="1">
        <f t="shared" si="6"/>
        <v>389</v>
      </c>
      <c r="OA3" s="1">
        <f t="shared" si="6"/>
        <v>390</v>
      </c>
      <c r="OB3" s="1">
        <f t="shared" si="6"/>
        <v>391</v>
      </c>
      <c r="OC3" s="1">
        <f t="shared" si="6"/>
        <v>392</v>
      </c>
      <c r="OD3" s="1">
        <f t="shared" si="6"/>
        <v>393</v>
      </c>
      <c r="OE3" s="1">
        <f t="shared" si="6"/>
        <v>394</v>
      </c>
      <c r="OF3" s="1">
        <f t="shared" si="6"/>
        <v>395</v>
      </c>
      <c r="OG3" s="1">
        <f t="shared" si="6"/>
        <v>396</v>
      </c>
      <c r="OH3" s="1">
        <f t="shared" si="6"/>
        <v>397</v>
      </c>
      <c r="OI3" s="1">
        <f t="shared" si="6"/>
        <v>398</v>
      </c>
      <c r="OJ3" s="1">
        <f t="shared" si="6"/>
        <v>399</v>
      </c>
      <c r="OK3" s="1">
        <f t="shared" si="6"/>
        <v>400</v>
      </c>
      <c r="OL3" s="1">
        <f t="shared" si="6"/>
        <v>401</v>
      </c>
      <c r="OM3" s="1">
        <f t="shared" si="6"/>
        <v>402</v>
      </c>
      <c r="ON3" s="1">
        <f t="shared" si="6"/>
        <v>403</v>
      </c>
      <c r="OO3" s="1">
        <f t="shared" si="6"/>
        <v>404</v>
      </c>
      <c r="OP3" s="1">
        <f t="shared" si="6"/>
        <v>405</v>
      </c>
      <c r="OQ3" s="1">
        <f t="shared" si="6"/>
        <v>406</v>
      </c>
      <c r="OR3" s="1">
        <f t="shared" si="6"/>
        <v>407</v>
      </c>
      <c r="OS3" s="1">
        <f t="shared" si="6"/>
        <v>408</v>
      </c>
      <c r="OT3" s="1">
        <f t="shared" si="6"/>
        <v>409</v>
      </c>
      <c r="OU3" s="1">
        <f t="shared" si="6"/>
        <v>410</v>
      </c>
      <c r="OV3" s="1">
        <f t="shared" si="6"/>
        <v>411</v>
      </c>
      <c r="OW3" s="1">
        <f t="shared" si="6"/>
        <v>412</v>
      </c>
      <c r="OX3" s="1">
        <f t="shared" si="6"/>
        <v>413</v>
      </c>
      <c r="OY3" s="1">
        <f t="shared" si="6"/>
        <v>414</v>
      </c>
      <c r="OZ3" s="1">
        <f t="shared" si="6"/>
        <v>415</v>
      </c>
      <c r="PA3" s="1">
        <f t="shared" si="6"/>
        <v>416</v>
      </c>
      <c r="PB3" s="1">
        <f t="shared" si="6"/>
        <v>417</v>
      </c>
      <c r="PC3" s="1">
        <f t="shared" si="6"/>
        <v>418</v>
      </c>
      <c r="PD3" s="1">
        <f t="shared" si="6"/>
        <v>419</v>
      </c>
      <c r="PE3" s="1">
        <f t="shared" si="6"/>
        <v>420</v>
      </c>
      <c r="PF3" s="1">
        <f t="shared" si="6"/>
        <v>421</v>
      </c>
      <c r="PG3" s="1">
        <f t="shared" si="6"/>
        <v>422</v>
      </c>
    </row>
    <row r="4" spans="2:423" hidden="1" x14ac:dyDescent="0.35"/>
    <row r="5" spans="2:423" ht="36" x14ac:dyDescent="0.35">
      <c r="B5" s="47" t="s">
        <v>56</v>
      </c>
      <c r="C5" s="3" t="s">
        <v>100</v>
      </c>
      <c r="D5" s="3" t="s">
        <v>101</v>
      </c>
      <c r="E5" s="3" t="s">
        <v>102</v>
      </c>
      <c r="F5" s="3" t="s">
        <v>103</v>
      </c>
      <c r="G5" s="3" t="s">
        <v>59</v>
      </c>
      <c r="H5" s="3" t="s">
        <v>37</v>
      </c>
      <c r="I5" s="4" t="s">
        <v>212</v>
      </c>
      <c r="J5" s="3" t="s">
        <v>213</v>
      </c>
      <c r="K5" s="3" t="s">
        <v>214</v>
      </c>
      <c r="L5" s="3" t="s">
        <v>215</v>
      </c>
      <c r="M5" s="3" t="s">
        <v>216</v>
      </c>
      <c r="N5" s="3" t="s">
        <v>217</v>
      </c>
      <c r="O5" s="3" t="s">
        <v>218</v>
      </c>
      <c r="P5" s="3" t="s">
        <v>219</v>
      </c>
      <c r="Q5" s="3" t="s">
        <v>220</v>
      </c>
      <c r="R5" s="3" t="s">
        <v>221</v>
      </c>
      <c r="S5" s="3" t="s">
        <v>222</v>
      </c>
      <c r="T5" s="3" t="s">
        <v>223</v>
      </c>
      <c r="U5" s="3" t="s">
        <v>224</v>
      </c>
      <c r="V5" s="3" t="s">
        <v>225</v>
      </c>
      <c r="W5" s="3" t="s">
        <v>226</v>
      </c>
      <c r="X5" s="3" t="s">
        <v>227</v>
      </c>
      <c r="Y5" s="3" t="s">
        <v>228</v>
      </c>
      <c r="Z5" s="3" t="s">
        <v>229</v>
      </c>
      <c r="AA5" s="3" t="s">
        <v>230</v>
      </c>
      <c r="AB5" s="3" t="s">
        <v>231</v>
      </c>
      <c r="AC5" s="3" t="s">
        <v>232</v>
      </c>
      <c r="AD5" s="3" t="s">
        <v>233</v>
      </c>
      <c r="AE5" s="3" t="s">
        <v>234</v>
      </c>
      <c r="AF5" s="3" t="s">
        <v>235</v>
      </c>
      <c r="AG5" s="3" t="s">
        <v>236</v>
      </c>
      <c r="AH5" s="3" t="s">
        <v>237</v>
      </c>
      <c r="AI5" s="3" t="s">
        <v>238</v>
      </c>
      <c r="AJ5" s="3" t="s">
        <v>239</v>
      </c>
      <c r="AK5" s="3" t="s">
        <v>240</v>
      </c>
      <c r="AL5" s="3" t="s">
        <v>241</v>
      </c>
      <c r="AM5" s="3" t="s">
        <v>242</v>
      </c>
      <c r="AN5" s="3" t="s">
        <v>243</v>
      </c>
      <c r="AO5" s="3" t="s">
        <v>244</v>
      </c>
      <c r="AP5" s="3" t="s">
        <v>245</v>
      </c>
      <c r="AQ5" s="3" t="s">
        <v>246</v>
      </c>
      <c r="AR5" s="3" t="s">
        <v>247</v>
      </c>
      <c r="AS5" s="3" t="s">
        <v>248</v>
      </c>
      <c r="AT5" s="3" t="s">
        <v>249</v>
      </c>
      <c r="AU5" s="3" t="s">
        <v>250</v>
      </c>
      <c r="AV5" s="3" t="s">
        <v>251</v>
      </c>
      <c r="AW5" s="3" t="s">
        <v>252</v>
      </c>
      <c r="AX5" s="3" t="s">
        <v>253</v>
      </c>
      <c r="AY5" s="3" t="s">
        <v>254</v>
      </c>
      <c r="AZ5" s="3" t="s">
        <v>255</v>
      </c>
      <c r="BA5" s="3" t="s">
        <v>256</v>
      </c>
      <c r="BB5" s="3" t="s">
        <v>257</v>
      </c>
      <c r="BC5" s="3" t="s">
        <v>258</v>
      </c>
      <c r="BD5" s="3" t="s">
        <v>259</v>
      </c>
      <c r="BE5" s="3" t="s">
        <v>260</v>
      </c>
      <c r="BF5" s="3" t="s">
        <v>261</v>
      </c>
      <c r="BG5" s="3" t="s">
        <v>262</v>
      </c>
      <c r="BH5" s="3" t="s">
        <v>263</v>
      </c>
      <c r="BI5" s="3" t="s">
        <v>264</v>
      </c>
      <c r="BJ5" s="3" t="s">
        <v>265</v>
      </c>
      <c r="BK5" s="3" t="s">
        <v>266</v>
      </c>
      <c r="BL5" s="3" t="s">
        <v>267</v>
      </c>
      <c r="BM5" s="3" t="s">
        <v>268</v>
      </c>
      <c r="BN5" s="3" t="s">
        <v>269</v>
      </c>
      <c r="BO5" s="3" t="s">
        <v>270</v>
      </c>
      <c r="BP5" s="3" t="s">
        <v>271</v>
      </c>
      <c r="BQ5" s="3" t="s">
        <v>272</v>
      </c>
      <c r="BR5" s="3" t="s">
        <v>273</v>
      </c>
      <c r="BS5" s="3" t="s">
        <v>274</v>
      </c>
      <c r="BT5" s="3" t="s">
        <v>275</v>
      </c>
      <c r="BU5" s="3" t="s">
        <v>276</v>
      </c>
      <c r="BV5" s="3" t="s">
        <v>277</v>
      </c>
      <c r="BW5" s="3" t="s">
        <v>278</v>
      </c>
      <c r="BX5" s="3" t="s">
        <v>279</v>
      </c>
      <c r="BY5" s="3" t="s">
        <v>280</v>
      </c>
      <c r="BZ5" s="3" t="s">
        <v>281</v>
      </c>
      <c r="CA5" s="3" t="s">
        <v>282</v>
      </c>
      <c r="CB5" s="3" t="s">
        <v>283</v>
      </c>
      <c r="CC5" s="3" t="s">
        <v>284</v>
      </c>
      <c r="CD5" s="3" t="s">
        <v>285</v>
      </c>
      <c r="CE5" s="3" t="s">
        <v>286</v>
      </c>
      <c r="CF5" s="3" t="s">
        <v>287</v>
      </c>
      <c r="CG5" s="3" t="s">
        <v>288</v>
      </c>
      <c r="CH5" s="3" t="s">
        <v>289</v>
      </c>
      <c r="CI5" s="3" t="s">
        <v>290</v>
      </c>
      <c r="CJ5" s="3" t="s">
        <v>291</v>
      </c>
      <c r="CK5" s="3" t="s">
        <v>292</v>
      </c>
      <c r="CL5" s="3" t="s">
        <v>293</v>
      </c>
      <c r="CM5" s="3" t="s">
        <v>294</v>
      </c>
      <c r="CN5" s="3" t="s">
        <v>295</v>
      </c>
      <c r="CO5" s="3" t="s">
        <v>296</v>
      </c>
      <c r="CP5" s="3" t="s">
        <v>297</v>
      </c>
      <c r="CQ5" s="3" t="s">
        <v>298</v>
      </c>
      <c r="CR5" s="3" t="s">
        <v>299</v>
      </c>
      <c r="CS5" s="3" t="s">
        <v>300</v>
      </c>
      <c r="CT5" s="3" t="s">
        <v>301</v>
      </c>
      <c r="CU5" s="3" t="s">
        <v>302</v>
      </c>
      <c r="CV5" s="3" t="s">
        <v>303</v>
      </c>
      <c r="CW5" s="3" t="s">
        <v>304</v>
      </c>
      <c r="CX5" s="3" t="s">
        <v>305</v>
      </c>
      <c r="CY5" s="3" t="s">
        <v>306</v>
      </c>
      <c r="CZ5" s="3" t="s">
        <v>307</v>
      </c>
      <c r="DA5" s="3" t="s">
        <v>308</v>
      </c>
      <c r="DB5" s="3" t="s">
        <v>309</v>
      </c>
      <c r="DC5" s="3" t="s">
        <v>310</v>
      </c>
      <c r="DD5" s="3" t="s">
        <v>311</v>
      </c>
      <c r="DE5" s="3" t="s">
        <v>312</v>
      </c>
      <c r="DF5" s="3" t="s">
        <v>313</v>
      </c>
      <c r="DG5" s="3" t="s">
        <v>314</v>
      </c>
      <c r="DH5" s="3" t="s">
        <v>315</v>
      </c>
      <c r="DI5" s="3" t="s">
        <v>316</v>
      </c>
      <c r="DJ5" s="3" t="s">
        <v>317</v>
      </c>
      <c r="DK5" s="3" t="s">
        <v>318</v>
      </c>
      <c r="DL5" s="3" t="s">
        <v>319</v>
      </c>
      <c r="DM5" s="3" t="s">
        <v>320</v>
      </c>
      <c r="DN5" s="3" t="s">
        <v>321</v>
      </c>
      <c r="DO5" s="3" t="s">
        <v>322</v>
      </c>
      <c r="DP5" s="3" t="s">
        <v>323</v>
      </c>
      <c r="DQ5" s="3" t="s">
        <v>324</v>
      </c>
      <c r="DR5" s="3" t="s">
        <v>325</v>
      </c>
      <c r="DS5" s="3" t="s">
        <v>326</v>
      </c>
      <c r="DT5" s="3" t="s">
        <v>327</v>
      </c>
      <c r="DU5" s="3" t="s">
        <v>328</v>
      </c>
      <c r="DV5" s="3" t="s">
        <v>329</v>
      </c>
      <c r="DW5" s="3" t="s">
        <v>330</v>
      </c>
      <c r="DX5" s="3" t="s">
        <v>331</v>
      </c>
      <c r="DY5" s="3" t="s">
        <v>332</v>
      </c>
      <c r="DZ5" s="3" t="s">
        <v>333</v>
      </c>
      <c r="EA5" s="3" t="s">
        <v>334</v>
      </c>
      <c r="EB5" s="3" t="s">
        <v>335</v>
      </c>
      <c r="EC5" s="3" t="s">
        <v>336</v>
      </c>
      <c r="ED5" s="3" t="s">
        <v>337</v>
      </c>
      <c r="EE5" s="3" t="s">
        <v>338</v>
      </c>
      <c r="EF5" s="3" t="s">
        <v>339</v>
      </c>
      <c r="EG5" s="3" t="s">
        <v>340</v>
      </c>
      <c r="EH5" s="3" t="s">
        <v>341</v>
      </c>
      <c r="EI5" s="3" t="s">
        <v>342</v>
      </c>
      <c r="EJ5" s="3" t="s">
        <v>343</v>
      </c>
      <c r="EK5" s="3" t="s">
        <v>344</v>
      </c>
      <c r="EL5" s="3" t="s">
        <v>345</v>
      </c>
      <c r="EM5" s="3" t="s">
        <v>346</v>
      </c>
      <c r="EN5" s="3" t="s">
        <v>347</v>
      </c>
      <c r="EO5" s="3" t="s">
        <v>348</v>
      </c>
      <c r="EP5" s="3" t="s">
        <v>349</v>
      </c>
      <c r="EQ5" s="3" t="s">
        <v>350</v>
      </c>
      <c r="ER5" s="3" t="s">
        <v>351</v>
      </c>
      <c r="ES5" s="3" t="s">
        <v>352</v>
      </c>
      <c r="ET5" s="3" t="s">
        <v>353</v>
      </c>
      <c r="EU5" s="3" t="s">
        <v>354</v>
      </c>
      <c r="EV5" s="3" t="s">
        <v>355</v>
      </c>
      <c r="EW5" s="3" t="s">
        <v>356</v>
      </c>
      <c r="EX5" s="3" t="s">
        <v>357</v>
      </c>
      <c r="EY5" s="3" t="s">
        <v>358</v>
      </c>
      <c r="EZ5" s="3" t="s">
        <v>359</v>
      </c>
      <c r="FA5" s="3" t="s">
        <v>360</v>
      </c>
      <c r="FB5" s="3" t="s">
        <v>361</v>
      </c>
      <c r="FC5" s="3" t="s">
        <v>362</v>
      </c>
      <c r="FD5" s="3" t="s">
        <v>363</v>
      </c>
      <c r="FE5" s="3" t="s">
        <v>364</v>
      </c>
      <c r="FF5" s="3" t="s">
        <v>365</v>
      </c>
      <c r="FG5" s="3" t="s">
        <v>366</v>
      </c>
      <c r="FH5" s="3" t="s">
        <v>367</v>
      </c>
      <c r="FI5" s="3" t="s">
        <v>368</v>
      </c>
      <c r="FJ5" s="3" t="s">
        <v>369</v>
      </c>
      <c r="FK5" s="3" t="s">
        <v>370</v>
      </c>
      <c r="FL5" s="3" t="s">
        <v>371</v>
      </c>
      <c r="FM5" s="3" t="s">
        <v>372</v>
      </c>
      <c r="FN5" s="3" t="s">
        <v>373</v>
      </c>
      <c r="FO5" s="3" t="s">
        <v>374</v>
      </c>
      <c r="FP5" s="3" t="s">
        <v>375</v>
      </c>
      <c r="FQ5" s="3" t="s">
        <v>376</v>
      </c>
      <c r="FR5" s="3" t="s">
        <v>377</v>
      </c>
      <c r="FS5" s="3" t="s">
        <v>378</v>
      </c>
      <c r="FT5" s="3" t="s">
        <v>379</v>
      </c>
      <c r="FU5" s="3" t="s">
        <v>380</v>
      </c>
      <c r="FV5" s="3" t="s">
        <v>381</v>
      </c>
      <c r="FW5" s="3" t="s">
        <v>382</v>
      </c>
      <c r="FX5" s="3" t="s">
        <v>383</v>
      </c>
      <c r="FY5" s="3" t="s">
        <v>384</v>
      </c>
      <c r="FZ5" s="3" t="s">
        <v>385</v>
      </c>
      <c r="GA5" s="3" t="s">
        <v>386</v>
      </c>
      <c r="GB5" s="3" t="s">
        <v>387</v>
      </c>
      <c r="GC5" s="3" t="s">
        <v>388</v>
      </c>
      <c r="GD5" s="3" t="s">
        <v>389</v>
      </c>
      <c r="GE5" s="3" t="s">
        <v>390</v>
      </c>
      <c r="GF5" s="3" t="s">
        <v>391</v>
      </c>
      <c r="GG5" s="3" t="s">
        <v>392</v>
      </c>
      <c r="GH5" s="3" t="s">
        <v>393</v>
      </c>
      <c r="GI5" s="3" t="s">
        <v>394</v>
      </c>
      <c r="GJ5" s="3" t="s">
        <v>395</v>
      </c>
      <c r="GK5" s="3" t="s">
        <v>396</v>
      </c>
      <c r="GL5" s="3" t="s">
        <v>397</v>
      </c>
      <c r="GM5" s="3" t="s">
        <v>398</v>
      </c>
      <c r="GN5" s="3" t="s">
        <v>399</v>
      </c>
      <c r="GO5" s="3" t="s">
        <v>400</v>
      </c>
      <c r="GP5" s="3" t="s">
        <v>401</v>
      </c>
      <c r="GQ5" s="3" t="s">
        <v>402</v>
      </c>
      <c r="GR5" s="3" t="s">
        <v>403</v>
      </c>
      <c r="GS5" s="3" t="s">
        <v>404</v>
      </c>
      <c r="GT5" s="3" t="s">
        <v>405</v>
      </c>
      <c r="GU5" s="3" t="s">
        <v>406</v>
      </c>
      <c r="GV5" s="3" t="s">
        <v>407</v>
      </c>
      <c r="GW5" s="3" t="s">
        <v>408</v>
      </c>
      <c r="GX5" s="3" t="s">
        <v>409</v>
      </c>
      <c r="GY5" s="3" t="s">
        <v>410</v>
      </c>
      <c r="GZ5" s="3" t="s">
        <v>411</v>
      </c>
      <c r="HA5" s="3" t="s">
        <v>412</v>
      </c>
      <c r="HB5" s="3" t="s">
        <v>413</v>
      </c>
      <c r="HC5" s="3" t="s">
        <v>414</v>
      </c>
      <c r="HD5" s="3" t="s">
        <v>415</v>
      </c>
      <c r="HE5" s="3" t="s">
        <v>416</v>
      </c>
      <c r="HF5" s="3" t="s">
        <v>417</v>
      </c>
      <c r="HG5" s="3" t="s">
        <v>418</v>
      </c>
      <c r="HH5" s="3" t="s">
        <v>419</v>
      </c>
      <c r="HI5" s="3" t="s">
        <v>420</v>
      </c>
      <c r="HJ5" s="3" t="s">
        <v>421</v>
      </c>
      <c r="HK5" s="3" t="s">
        <v>422</v>
      </c>
      <c r="HL5" s="3" t="s">
        <v>423</v>
      </c>
      <c r="HM5" s="3" t="s">
        <v>424</v>
      </c>
      <c r="HN5" s="3" t="s">
        <v>425</v>
      </c>
      <c r="HO5" s="3" t="s">
        <v>426</v>
      </c>
      <c r="HP5" s="3" t="s">
        <v>427</v>
      </c>
      <c r="HQ5" s="3" t="s">
        <v>428</v>
      </c>
      <c r="HR5" s="3" t="s">
        <v>429</v>
      </c>
      <c r="HS5" s="3" t="s">
        <v>430</v>
      </c>
      <c r="HT5" s="3" t="s">
        <v>431</v>
      </c>
      <c r="HU5" s="3" t="s">
        <v>432</v>
      </c>
      <c r="HV5" s="3" t="s">
        <v>433</v>
      </c>
      <c r="HW5" s="3" t="s">
        <v>434</v>
      </c>
      <c r="HX5" s="3" t="s">
        <v>435</v>
      </c>
      <c r="HY5" s="3" t="s">
        <v>436</v>
      </c>
      <c r="HZ5" s="3" t="s">
        <v>437</v>
      </c>
      <c r="IA5" s="3" t="s">
        <v>438</v>
      </c>
      <c r="IB5" s="3" t="s">
        <v>439</v>
      </c>
      <c r="IC5" s="3" t="s">
        <v>440</v>
      </c>
      <c r="ID5" s="3" t="s">
        <v>441</v>
      </c>
      <c r="IE5" s="3" t="s">
        <v>442</v>
      </c>
      <c r="IF5" s="3" t="s">
        <v>443</v>
      </c>
      <c r="IG5" s="3" t="s">
        <v>444</v>
      </c>
      <c r="IH5" s="3" t="s">
        <v>445</v>
      </c>
      <c r="II5" s="3" t="s">
        <v>446</v>
      </c>
      <c r="IJ5" s="3" t="s">
        <v>447</v>
      </c>
      <c r="IK5" s="3" t="s">
        <v>448</v>
      </c>
      <c r="IL5" s="3" t="s">
        <v>449</v>
      </c>
      <c r="IM5" s="3" t="s">
        <v>450</v>
      </c>
      <c r="IN5" s="3" t="s">
        <v>451</v>
      </c>
      <c r="IO5" s="3" t="s">
        <v>452</v>
      </c>
      <c r="IP5" s="3" t="s">
        <v>453</v>
      </c>
      <c r="IQ5" s="3" t="s">
        <v>454</v>
      </c>
      <c r="IR5" s="3" t="s">
        <v>455</v>
      </c>
      <c r="IS5" s="3" t="s">
        <v>456</v>
      </c>
      <c r="IT5" s="3" t="s">
        <v>457</v>
      </c>
      <c r="IU5" s="3" t="s">
        <v>458</v>
      </c>
      <c r="IV5" s="3" t="s">
        <v>459</v>
      </c>
      <c r="IW5" s="3" t="s">
        <v>460</v>
      </c>
      <c r="IX5" s="3" t="s">
        <v>461</v>
      </c>
      <c r="IY5" s="3" t="s">
        <v>462</v>
      </c>
      <c r="IZ5" s="3" t="s">
        <v>463</v>
      </c>
      <c r="JA5" s="3" t="s">
        <v>464</v>
      </c>
      <c r="JB5" s="3" t="s">
        <v>465</v>
      </c>
      <c r="JC5" s="3" t="s">
        <v>466</v>
      </c>
      <c r="JD5" s="3" t="s">
        <v>467</v>
      </c>
      <c r="JE5" s="3" t="s">
        <v>468</v>
      </c>
      <c r="JF5" s="3" t="s">
        <v>469</v>
      </c>
      <c r="JG5" s="3" t="s">
        <v>470</v>
      </c>
      <c r="JH5" s="3" t="s">
        <v>471</v>
      </c>
      <c r="JI5" s="3" t="s">
        <v>472</v>
      </c>
      <c r="JJ5" s="3" t="s">
        <v>473</v>
      </c>
      <c r="JK5" s="3" t="s">
        <v>474</v>
      </c>
      <c r="JL5" s="3" t="s">
        <v>475</v>
      </c>
      <c r="JM5" s="3" t="s">
        <v>476</v>
      </c>
      <c r="JN5" s="3" t="s">
        <v>477</v>
      </c>
      <c r="JO5" s="3" t="s">
        <v>478</v>
      </c>
      <c r="JP5" s="3" t="s">
        <v>479</v>
      </c>
      <c r="JQ5" s="3" t="s">
        <v>480</v>
      </c>
      <c r="JR5" s="3" t="s">
        <v>481</v>
      </c>
      <c r="JS5" s="3" t="s">
        <v>482</v>
      </c>
      <c r="JT5" s="3" t="s">
        <v>483</v>
      </c>
      <c r="JU5" s="3" t="s">
        <v>484</v>
      </c>
      <c r="JV5" s="3" t="s">
        <v>485</v>
      </c>
      <c r="JW5" s="3" t="s">
        <v>486</v>
      </c>
      <c r="JX5" s="3" t="s">
        <v>487</v>
      </c>
      <c r="JY5" s="3" t="s">
        <v>488</v>
      </c>
      <c r="JZ5" s="3" t="s">
        <v>489</v>
      </c>
      <c r="KA5" s="3" t="s">
        <v>490</v>
      </c>
      <c r="KB5" s="3" t="s">
        <v>491</v>
      </c>
      <c r="KC5" s="3" t="s">
        <v>492</v>
      </c>
      <c r="KD5" s="3" t="s">
        <v>493</v>
      </c>
      <c r="KE5" s="3" t="s">
        <v>494</v>
      </c>
      <c r="KF5" s="3" t="s">
        <v>495</v>
      </c>
      <c r="KG5" s="3" t="s">
        <v>496</v>
      </c>
      <c r="KH5" s="3" t="s">
        <v>497</v>
      </c>
      <c r="KI5" s="3" t="s">
        <v>498</v>
      </c>
      <c r="KJ5" s="3" t="s">
        <v>499</v>
      </c>
      <c r="KK5" s="3" t="s">
        <v>500</v>
      </c>
      <c r="KL5" s="3" t="s">
        <v>501</v>
      </c>
      <c r="KM5" s="3" t="s">
        <v>502</v>
      </c>
      <c r="KN5" s="3" t="s">
        <v>503</v>
      </c>
      <c r="KO5" s="3" t="s">
        <v>504</v>
      </c>
      <c r="KP5" s="3" t="s">
        <v>505</v>
      </c>
      <c r="KQ5" s="3" t="s">
        <v>506</v>
      </c>
      <c r="KR5" s="3" t="s">
        <v>507</v>
      </c>
      <c r="KS5" s="3" t="s">
        <v>508</v>
      </c>
      <c r="KT5" s="3" t="s">
        <v>509</v>
      </c>
      <c r="KU5" s="3" t="s">
        <v>510</v>
      </c>
      <c r="KV5" s="3" t="s">
        <v>511</v>
      </c>
      <c r="KW5" s="3" t="s">
        <v>512</v>
      </c>
      <c r="KX5" s="3" t="s">
        <v>513</v>
      </c>
      <c r="KY5" s="3" t="s">
        <v>514</v>
      </c>
      <c r="KZ5" s="3" t="s">
        <v>515</v>
      </c>
      <c r="LA5" s="3" t="s">
        <v>516</v>
      </c>
      <c r="LB5" s="3" t="s">
        <v>517</v>
      </c>
      <c r="LC5" s="3" t="s">
        <v>518</v>
      </c>
      <c r="LD5" s="3" t="s">
        <v>519</v>
      </c>
      <c r="LE5" s="3" t="s">
        <v>520</v>
      </c>
      <c r="LF5" s="3" t="s">
        <v>521</v>
      </c>
      <c r="LG5" s="3" t="s">
        <v>522</v>
      </c>
      <c r="LH5" s="3" t="s">
        <v>523</v>
      </c>
      <c r="LI5" s="3" t="s">
        <v>524</v>
      </c>
      <c r="LJ5" s="3" t="s">
        <v>525</v>
      </c>
      <c r="LK5" s="3" t="s">
        <v>526</v>
      </c>
      <c r="LL5" s="3" t="s">
        <v>527</v>
      </c>
      <c r="LM5" s="3" t="s">
        <v>528</v>
      </c>
      <c r="LN5" s="3" t="s">
        <v>529</v>
      </c>
      <c r="LO5" s="3" t="s">
        <v>530</v>
      </c>
      <c r="LP5" s="3" t="s">
        <v>531</v>
      </c>
      <c r="LQ5" s="3" t="s">
        <v>532</v>
      </c>
      <c r="LR5" s="3" t="s">
        <v>533</v>
      </c>
      <c r="LS5" s="3" t="s">
        <v>534</v>
      </c>
      <c r="LT5" s="3" t="s">
        <v>535</v>
      </c>
      <c r="LU5" s="3" t="s">
        <v>536</v>
      </c>
      <c r="LV5" s="3" t="s">
        <v>537</v>
      </c>
      <c r="LW5" s="3" t="s">
        <v>538</v>
      </c>
      <c r="LX5" s="3" t="s">
        <v>539</v>
      </c>
      <c r="LY5" s="3" t="s">
        <v>540</v>
      </c>
      <c r="LZ5" s="3" t="s">
        <v>541</v>
      </c>
      <c r="MA5" s="3" t="s">
        <v>542</v>
      </c>
      <c r="MB5" s="3" t="s">
        <v>543</v>
      </c>
      <c r="MC5" s="3" t="s">
        <v>544</v>
      </c>
      <c r="MD5" s="3" t="s">
        <v>545</v>
      </c>
      <c r="ME5" s="3" t="s">
        <v>546</v>
      </c>
      <c r="MF5" s="3" t="s">
        <v>547</v>
      </c>
      <c r="MG5" s="3" t="s">
        <v>548</v>
      </c>
      <c r="MH5" s="3" t="s">
        <v>549</v>
      </c>
      <c r="MI5" s="3" t="s">
        <v>550</v>
      </c>
      <c r="MJ5" s="3" t="s">
        <v>551</v>
      </c>
      <c r="MK5" s="3" t="s">
        <v>552</v>
      </c>
      <c r="ML5" s="3" t="s">
        <v>553</v>
      </c>
      <c r="MM5" s="3" t="s">
        <v>554</v>
      </c>
      <c r="MN5" s="3" t="s">
        <v>555</v>
      </c>
      <c r="MO5" s="3" t="s">
        <v>556</v>
      </c>
      <c r="MP5" s="3" t="s">
        <v>557</v>
      </c>
      <c r="MQ5" s="3" t="s">
        <v>558</v>
      </c>
      <c r="MR5" s="3" t="s">
        <v>559</v>
      </c>
      <c r="MS5" s="3" t="s">
        <v>560</v>
      </c>
      <c r="MT5" s="3" t="s">
        <v>561</v>
      </c>
      <c r="MU5" s="3" t="s">
        <v>562</v>
      </c>
      <c r="MV5" s="3" t="s">
        <v>563</v>
      </c>
      <c r="MW5" s="3" t="s">
        <v>564</v>
      </c>
      <c r="MX5" s="3" t="s">
        <v>565</v>
      </c>
      <c r="MY5" s="3" t="s">
        <v>566</v>
      </c>
      <c r="MZ5" s="3" t="s">
        <v>567</v>
      </c>
      <c r="NA5" s="3" t="s">
        <v>568</v>
      </c>
      <c r="NB5" s="3" t="s">
        <v>569</v>
      </c>
      <c r="NC5" s="3" t="s">
        <v>570</v>
      </c>
      <c r="ND5" s="3" t="s">
        <v>571</v>
      </c>
      <c r="NE5" s="3" t="s">
        <v>572</v>
      </c>
      <c r="NF5" s="3" t="s">
        <v>573</v>
      </c>
      <c r="NG5" s="3" t="s">
        <v>574</v>
      </c>
      <c r="NH5" s="3" t="s">
        <v>575</v>
      </c>
      <c r="NI5" s="3" t="s">
        <v>576</v>
      </c>
      <c r="NJ5" s="3" t="s">
        <v>577</v>
      </c>
      <c r="NK5" s="3" t="s">
        <v>578</v>
      </c>
      <c r="NL5" s="3" t="s">
        <v>579</v>
      </c>
      <c r="NM5" s="3" t="s">
        <v>580</v>
      </c>
      <c r="NN5" s="3" t="s">
        <v>581</v>
      </c>
      <c r="NO5" s="3" t="s">
        <v>582</v>
      </c>
      <c r="NP5" s="3" t="s">
        <v>583</v>
      </c>
      <c r="NQ5" s="3" t="s">
        <v>584</v>
      </c>
      <c r="NR5" s="3" t="s">
        <v>585</v>
      </c>
      <c r="NS5" s="3" t="s">
        <v>586</v>
      </c>
      <c r="NT5" s="3" t="s">
        <v>587</v>
      </c>
      <c r="NU5" s="3" t="s">
        <v>588</v>
      </c>
      <c r="NV5" s="3" t="s">
        <v>589</v>
      </c>
      <c r="NW5" s="3" t="s">
        <v>590</v>
      </c>
      <c r="NX5" s="3" t="s">
        <v>591</v>
      </c>
      <c r="NY5" s="3" t="s">
        <v>592</v>
      </c>
      <c r="NZ5" s="3" t="s">
        <v>593</v>
      </c>
      <c r="OA5" s="3" t="s">
        <v>594</v>
      </c>
      <c r="OB5" s="3" t="s">
        <v>595</v>
      </c>
      <c r="OC5" s="3" t="s">
        <v>596</v>
      </c>
      <c r="OD5" s="3" t="s">
        <v>597</v>
      </c>
      <c r="OE5" s="3" t="s">
        <v>598</v>
      </c>
      <c r="OF5" s="3" t="s">
        <v>599</v>
      </c>
      <c r="OG5" s="3" t="s">
        <v>600</v>
      </c>
      <c r="OH5" s="3" t="s">
        <v>601</v>
      </c>
      <c r="OI5" s="3" t="s">
        <v>602</v>
      </c>
      <c r="OJ5" s="3" t="s">
        <v>603</v>
      </c>
      <c r="OK5" s="3" t="s">
        <v>604</v>
      </c>
      <c r="OL5" s="3" t="s">
        <v>605</v>
      </c>
      <c r="OM5" s="3" t="s">
        <v>606</v>
      </c>
      <c r="ON5" s="3" t="s">
        <v>607</v>
      </c>
      <c r="OO5" s="3" t="s">
        <v>608</v>
      </c>
      <c r="OP5" s="3" t="s">
        <v>609</v>
      </c>
      <c r="OQ5" s="3" t="s">
        <v>610</v>
      </c>
      <c r="OR5" s="3" t="s">
        <v>611</v>
      </c>
      <c r="OS5" s="3" t="s">
        <v>612</v>
      </c>
      <c r="OT5" s="3" t="s">
        <v>613</v>
      </c>
      <c r="OU5" s="3" t="s">
        <v>614</v>
      </c>
      <c r="OV5" s="3" t="s">
        <v>60</v>
      </c>
      <c r="OW5" s="3" t="s">
        <v>615</v>
      </c>
      <c r="OX5" s="3" t="s">
        <v>616</v>
      </c>
      <c r="OY5" s="3" t="s">
        <v>617</v>
      </c>
      <c r="OZ5" s="3" t="s">
        <v>66</v>
      </c>
      <c r="PA5" s="3" t="s">
        <v>67</v>
      </c>
      <c r="PB5" s="3" t="s">
        <v>618</v>
      </c>
      <c r="PC5" s="3" t="s">
        <v>50</v>
      </c>
      <c r="PD5" s="3" t="s">
        <v>619</v>
      </c>
      <c r="PE5" s="3" t="s">
        <v>620</v>
      </c>
      <c r="PF5" s="3" t="s">
        <v>621</v>
      </c>
      <c r="PG5" s="3" t="s">
        <v>622</v>
      </c>
    </row>
    <row r="6" spans="2:423" x14ac:dyDescent="0.35">
      <c r="B6" s="48">
        <v>45745</v>
      </c>
      <c r="C6" s="132">
        <f>YEAR(RD_15[[#This Row],[Date]])+IF(MONTH(RD_15[[#This Row],[Date]])&gt;=4,1,0)</f>
        <v>2025</v>
      </c>
      <c r="D6" s="124">
        <f t="shared" ref="D6:D10" si="7">YEAR(B6)</f>
        <v>2025</v>
      </c>
      <c r="E6" s="133"/>
      <c r="F6" s="133"/>
      <c r="G6" s="134" t="str">
        <f>TEXT(RD_15[[#This Row],[Date]],"mmm-yy")</f>
        <v>Mar-25</v>
      </c>
      <c r="H6" s="124">
        <f t="shared" ref="H6:H10" si="8">DAY(EOMONTH(B6,0))</f>
        <v>31</v>
      </c>
      <c r="I6" s="132">
        <f>'Basic Data '!$S$2</f>
        <v>91870</v>
      </c>
      <c r="J6" s="8">
        <v>0.2361111111111111</v>
      </c>
      <c r="K6" s="8">
        <v>0.70138888888888884</v>
      </c>
      <c r="L6" s="7">
        <v>190.4</v>
      </c>
      <c r="M6" s="7">
        <v>184</v>
      </c>
      <c r="N6" s="7">
        <v>206.4</v>
      </c>
      <c r="O6" s="7">
        <v>206.8</v>
      </c>
      <c r="P6" s="7">
        <v>206</v>
      </c>
      <c r="Q6" s="7">
        <v>193.8</v>
      </c>
      <c r="R6" s="7">
        <v>210.4</v>
      </c>
      <c r="S6" s="7">
        <v>202.2</v>
      </c>
      <c r="T6" s="7">
        <v>209.7</v>
      </c>
      <c r="U6" s="7">
        <v>210.6</v>
      </c>
      <c r="V6" s="7">
        <v>209.8</v>
      </c>
      <c r="W6" s="7">
        <v>209.4</v>
      </c>
      <c r="X6" s="7">
        <v>210.4</v>
      </c>
      <c r="Y6" s="7">
        <v>210.6</v>
      </c>
      <c r="Z6" s="7">
        <v>213.4</v>
      </c>
      <c r="AA6" s="7">
        <v>212</v>
      </c>
      <c r="AB6" s="7">
        <v>197.8</v>
      </c>
      <c r="AC6" s="7">
        <v>201</v>
      </c>
      <c r="AD6" s="7">
        <v>210.5</v>
      </c>
      <c r="AE6" s="7">
        <v>212.7</v>
      </c>
      <c r="AF6" s="7">
        <v>219.1</v>
      </c>
      <c r="AG6" s="7">
        <v>217.6</v>
      </c>
      <c r="AH6" s="7">
        <v>218.5</v>
      </c>
      <c r="AI6" s="7">
        <v>217.1</v>
      </c>
      <c r="AJ6" s="7">
        <v>219.5</v>
      </c>
      <c r="AK6" s="7">
        <v>219.3</v>
      </c>
      <c r="AL6" s="7">
        <v>220.4</v>
      </c>
      <c r="AM6" s="7">
        <v>219</v>
      </c>
      <c r="AN6" s="7">
        <v>220.6</v>
      </c>
      <c r="AO6" s="7">
        <v>221.4</v>
      </c>
      <c r="AP6" s="7">
        <v>218.8</v>
      </c>
      <c r="AQ6" s="7">
        <v>219</v>
      </c>
      <c r="AR6" s="7">
        <v>206.3</v>
      </c>
      <c r="AS6" s="7">
        <v>192.1</v>
      </c>
      <c r="AT6" s="7">
        <v>194.2</v>
      </c>
      <c r="AU6" s="7">
        <v>197.7</v>
      </c>
      <c r="AV6" s="7">
        <v>200.8</v>
      </c>
      <c r="AW6" s="7">
        <v>200</v>
      </c>
      <c r="AX6" s="7">
        <v>207.7</v>
      </c>
      <c r="AY6" s="7">
        <v>199</v>
      </c>
      <c r="AZ6" s="7">
        <v>203</v>
      </c>
      <c r="BA6" s="7">
        <v>225.5</v>
      </c>
      <c r="BB6" s="7">
        <v>236.4</v>
      </c>
      <c r="BC6" s="7">
        <v>223.6</v>
      </c>
      <c r="BD6" s="7">
        <v>224.9</v>
      </c>
      <c r="BE6" s="7">
        <v>232.5</v>
      </c>
      <c r="BF6" s="7">
        <v>251.5</v>
      </c>
      <c r="BG6" s="7">
        <v>249.7</v>
      </c>
      <c r="BH6" s="7">
        <v>267.5</v>
      </c>
      <c r="BI6" s="7">
        <v>238.7</v>
      </c>
      <c r="BJ6" s="7">
        <v>227.5</v>
      </c>
      <c r="BK6" s="7">
        <v>223.8</v>
      </c>
      <c r="BL6" s="7">
        <v>222.3</v>
      </c>
      <c r="BM6" s="7">
        <v>234</v>
      </c>
      <c r="BN6" s="7">
        <v>229.9</v>
      </c>
      <c r="BO6" s="7">
        <v>233.3</v>
      </c>
      <c r="BP6" s="7">
        <v>241.7</v>
      </c>
      <c r="BQ6" s="7">
        <v>221.3</v>
      </c>
      <c r="BR6" s="7">
        <v>193.7</v>
      </c>
      <c r="BS6" s="7">
        <v>221.4</v>
      </c>
      <c r="BT6" s="7">
        <v>209.8</v>
      </c>
      <c r="BU6" s="7">
        <v>200.9</v>
      </c>
      <c r="BV6" s="7">
        <v>217.8</v>
      </c>
      <c r="BW6" s="7">
        <v>511.2</v>
      </c>
      <c r="BX6" s="7">
        <v>512.70000000000005</v>
      </c>
      <c r="BY6" s="7">
        <v>499.9</v>
      </c>
      <c r="BZ6" s="7">
        <v>504.3</v>
      </c>
      <c r="CA6" s="7">
        <v>512.70000000000005</v>
      </c>
      <c r="CB6" s="7">
        <v>502.4</v>
      </c>
      <c r="CC6" s="7">
        <v>493.7</v>
      </c>
      <c r="CD6" s="7">
        <v>503.9</v>
      </c>
      <c r="CE6" s="7">
        <v>514.1</v>
      </c>
      <c r="CF6" s="7">
        <v>492.9</v>
      </c>
      <c r="CG6" s="7">
        <v>493.8</v>
      </c>
      <c r="CH6" s="7">
        <v>490.9</v>
      </c>
      <c r="CI6" s="7">
        <v>473.9</v>
      </c>
      <c r="CJ6" s="7">
        <v>462.6</v>
      </c>
      <c r="CK6" s="7">
        <v>506.5</v>
      </c>
      <c r="CL6" s="7">
        <v>509.7</v>
      </c>
      <c r="CM6" s="7">
        <v>510.4</v>
      </c>
      <c r="CN6" s="7">
        <v>503.8</v>
      </c>
      <c r="CO6" s="7">
        <v>536.6</v>
      </c>
      <c r="CP6" s="7">
        <v>507.2</v>
      </c>
      <c r="CQ6" s="7">
        <v>493.1</v>
      </c>
      <c r="CR6" s="7">
        <v>514.9</v>
      </c>
      <c r="CS6" s="7">
        <v>487.4</v>
      </c>
      <c r="CT6" s="7">
        <v>487.2</v>
      </c>
      <c r="CU6" s="7">
        <v>506.7</v>
      </c>
      <c r="CV6" s="7">
        <v>509.5</v>
      </c>
      <c r="CW6" s="7">
        <v>500.4</v>
      </c>
      <c r="CX6" s="7">
        <v>502.3</v>
      </c>
      <c r="CY6" s="7">
        <v>467.8</v>
      </c>
      <c r="CZ6" s="7">
        <v>489</v>
      </c>
      <c r="DA6" s="7">
        <v>492</v>
      </c>
      <c r="DB6" s="7">
        <v>500.6</v>
      </c>
      <c r="DC6" s="7">
        <v>506.2</v>
      </c>
      <c r="DD6" s="7">
        <v>545.6</v>
      </c>
      <c r="DE6" s="7">
        <v>505.8</v>
      </c>
      <c r="DF6" s="7">
        <v>502</v>
      </c>
      <c r="DG6" s="7">
        <v>474.6</v>
      </c>
      <c r="DH6" s="7">
        <v>475.6</v>
      </c>
      <c r="DI6" s="7">
        <v>500.9</v>
      </c>
      <c r="DJ6" s="7">
        <v>488.3</v>
      </c>
      <c r="DK6" s="7">
        <v>508.7</v>
      </c>
      <c r="DL6" s="7">
        <v>503.9</v>
      </c>
      <c r="DM6" s="7">
        <v>489</v>
      </c>
      <c r="DN6" s="7">
        <v>511.1</v>
      </c>
      <c r="DO6" s="7">
        <v>499.7</v>
      </c>
      <c r="DP6" s="7">
        <v>498.2</v>
      </c>
      <c r="DQ6" s="7">
        <v>513</v>
      </c>
      <c r="DR6" s="7">
        <v>514</v>
      </c>
      <c r="DS6" s="7">
        <v>517.70000000000005</v>
      </c>
      <c r="DT6" s="7">
        <v>462.8</v>
      </c>
      <c r="DU6" s="7">
        <v>488.1</v>
      </c>
      <c r="DV6" s="7">
        <v>505.8</v>
      </c>
      <c r="DW6" s="7">
        <v>523.6</v>
      </c>
      <c r="DX6" s="7">
        <v>511.2</v>
      </c>
      <c r="DY6" s="7">
        <v>514.70000000000005</v>
      </c>
      <c r="DZ6" s="7">
        <v>516.79999999999995</v>
      </c>
      <c r="EA6" s="7">
        <v>515.29999999999995</v>
      </c>
      <c r="EB6" s="7">
        <v>514.70000000000005</v>
      </c>
      <c r="EC6" s="7">
        <v>515.1</v>
      </c>
      <c r="ED6" s="7">
        <v>491.4</v>
      </c>
      <c r="EE6" s="7">
        <v>493.2</v>
      </c>
      <c r="EF6" s="7">
        <v>519.79999999999995</v>
      </c>
      <c r="EG6" s="7">
        <v>516.9</v>
      </c>
      <c r="EH6" s="7">
        <v>517.20000000000005</v>
      </c>
      <c r="EI6" s="7">
        <v>514.70000000000005</v>
      </c>
      <c r="EJ6" s="7">
        <v>510.6</v>
      </c>
      <c r="EK6" s="7">
        <v>505.5</v>
      </c>
      <c r="EL6" s="7">
        <v>506.1</v>
      </c>
      <c r="EM6" s="7">
        <v>518.1</v>
      </c>
      <c r="EN6" s="7">
        <v>508.1</v>
      </c>
      <c r="EO6" s="7">
        <v>515.20000000000005</v>
      </c>
      <c r="EP6" s="7">
        <v>502.4</v>
      </c>
      <c r="EQ6" s="7">
        <v>516.6</v>
      </c>
      <c r="ER6" s="7">
        <v>497</v>
      </c>
      <c r="ES6" s="7">
        <v>526.6</v>
      </c>
      <c r="ET6" s="7">
        <v>563.29999999999995</v>
      </c>
      <c r="EU6" s="7">
        <v>506</v>
      </c>
      <c r="EV6" s="7">
        <v>505.4</v>
      </c>
      <c r="EW6" s="7">
        <v>519.70000000000005</v>
      </c>
      <c r="EX6" s="7">
        <v>520.6</v>
      </c>
      <c r="EY6" s="7">
        <v>514.20000000000005</v>
      </c>
      <c r="EZ6" s="7">
        <v>519.70000000000005</v>
      </c>
      <c r="FA6" s="7">
        <v>524.79999999999995</v>
      </c>
      <c r="FB6" s="7">
        <v>510.1</v>
      </c>
      <c r="FC6" s="7">
        <v>493.5</v>
      </c>
      <c r="FD6" s="7">
        <v>528.79999999999995</v>
      </c>
      <c r="FE6" s="7">
        <v>481.2</v>
      </c>
      <c r="FF6" s="7">
        <v>441.9</v>
      </c>
      <c r="FG6" s="7">
        <v>507.5</v>
      </c>
      <c r="FH6" s="7">
        <v>477.4</v>
      </c>
      <c r="FI6" s="7">
        <v>512.1</v>
      </c>
      <c r="FJ6" s="7">
        <v>522.9</v>
      </c>
      <c r="FK6" s="7">
        <v>510.2</v>
      </c>
      <c r="FL6" s="7">
        <v>517.9</v>
      </c>
      <c r="FM6" s="7">
        <v>515.70000000000005</v>
      </c>
      <c r="FN6" s="7">
        <v>518.5</v>
      </c>
      <c r="FO6" s="7">
        <v>508.2</v>
      </c>
      <c r="FP6" s="7">
        <v>509.6</v>
      </c>
      <c r="FQ6" s="7">
        <v>509.2</v>
      </c>
      <c r="FR6" s="7">
        <v>506.3</v>
      </c>
      <c r="FS6" s="7">
        <v>550.1</v>
      </c>
      <c r="FT6" s="7">
        <v>537.70000000000005</v>
      </c>
      <c r="FU6" s="7">
        <v>486</v>
      </c>
      <c r="FV6" s="7">
        <v>451.1</v>
      </c>
      <c r="FW6" s="7">
        <v>459.9</v>
      </c>
      <c r="FX6" s="7">
        <v>446.3</v>
      </c>
      <c r="FY6" s="7">
        <v>446.9</v>
      </c>
      <c r="FZ6" s="7">
        <v>451.6</v>
      </c>
      <c r="GA6" s="7">
        <v>451.7</v>
      </c>
      <c r="GB6" s="7">
        <v>452.4</v>
      </c>
      <c r="GC6" s="7">
        <v>465.6</v>
      </c>
      <c r="GD6" s="7">
        <v>467.4</v>
      </c>
      <c r="GE6" s="7">
        <v>455.7</v>
      </c>
      <c r="GF6" s="7">
        <v>458.1</v>
      </c>
      <c r="GG6" s="7">
        <v>461.3</v>
      </c>
      <c r="GH6" s="7">
        <v>467.1</v>
      </c>
      <c r="GI6" s="7">
        <v>421.4</v>
      </c>
      <c r="GJ6" s="7">
        <v>389</v>
      </c>
      <c r="GK6" s="7">
        <v>472</v>
      </c>
      <c r="GL6" s="7">
        <v>461.5</v>
      </c>
      <c r="GM6" s="7">
        <v>452.6</v>
      </c>
      <c r="GN6" s="7">
        <v>460.5</v>
      </c>
      <c r="GO6" s="7">
        <v>468.5</v>
      </c>
      <c r="GP6" s="7">
        <v>457.7</v>
      </c>
      <c r="GQ6" s="7">
        <v>467.5</v>
      </c>
      <c r="GR6" s="7">
        <v>457.6</v>
      </c>
      <c r="GS6" s="7">
        <v>461.3</v>
      </c>
      <c r="GT6" s="7">
        <v>456.6</v>
      </c>
      <c r="GU6" s="7">
        <v>465.9</v>
      </c>
      <c r="GV6" s="7">
        <v>456</v>
      </c>
      <c r="GW6" s="7">
        <v>458.8</v>
      </c>
      <c r="GX6" s="7">
        <v>438</v>
      </c>
      <c r="GY6" s="7">
        <v>435.5</v>
      </c>
      <c r="GZ6" s="7">
        <v>441.2</v>
      </c>
      <c r="HA6" s="7">
        <v>502.8</v>
      </c>
      <c r="HB6" s="7">
        <v>489.8</v>
      </c>
      <c r="HC6" s="7">
        <v>447.8</v>
      </c>
      <c r="HD6" s="7">
        <v>511.7</v>
      </c>
      <c r="HE6" s="7">
        <v>513.9</v>
      </c>
      <c r="HF6" s="7">
        <v>512.9</v>
      </c>
      <c r="HG6" s="7">
        <v>529.1</v>
      </c>
      <c r="HH6" s="7">
        <v>521.29999999999995</v>
      </c>
      <c r="HI6" s="7">
        <v>573</v>
      </c>
      <c r="HJ6" s="7">
        <v>527.5</v>
      </c>
      <c r="HK6" s="7">
        <v>573</v>
      </c>
      <c r="HL6" s="7">
        <v>499.3</v>
      </c>
      <c r="HM6" s="7">
        <v>462.8</v>
      </c>
      <c r="HN6" s="7">
        <v>510.6</v>
      </c>
      <c r="HO6" s="7">
        <v>573</v>
      </c>
      <c r="HP6" s="7">
        <v>543.6</v>
      </c>
      <c r="HQ6" s="7">
        <v>573</v>
      </c>
      <c r="HR6" s="7">
        <v>450.5</v>
      </c>
      <c r="HS6" s="7">
        <v>493</v>
      </c>
      <c r="HT6" s="7">
        <v>430.8</v>
      </c>
      <c r="HU6" s="7">
        <v>400.1</v>
      </c>
      <c r="HV6" s="7">
        <v>526.1</v>
      </c>
      <c r="HW6" s="7">
        <v>518.5</v>
      </c>
      <c r="HX6" s="7">
        <v>532.20000000000005</v>
      </c>
      <c r="HY6" s="7">
        <v>522.6</v>
      </c>
      <c r="HZ6" s="7">
        <v>514</v>
      </c>
      <c r="IA6" s="7">
        <v>510.5</v>
      </c>
      <c r="IB6" s="7">
        <v>570.1</v>
      </c>
      <c r="IC6" s="7">
        <v>563.5</v>
      </c>
      <c r="ID6" s="7">
        <v>466.3</v>
      </c>
      <c r="IE6" s="7">
        <v>480.5</v>
      </c>
      <c r="IF6" s="7">
        <v>437.2</v>
      </c>
      <c r="IG6" s="7">
        <v>436.1</v>
      </c>
      <c r="IH6" s="7">
        <v>433.3</v>
      </c>
      <c r="II6" s="7">
        <v>451.8</v>
      </c>
      <c r="IJ6" s="7">
        <v>441.5</v>
      </c>
      <c r="IK6" s="7">
        <v>455.4</v>
      </c>
      <c r="IL6" s="7">
        <v>432.5</v>
      </c>
      <c r="IM6" s="7">
        <v>438.7</v>
      </c>
      <c r="IN6" s="7">
        <v>437.1</v>
      </c>
      <c r="IO6" s="7">
        <v>438.2</v>
      </c>
      <c r="IP6" s="7">
        <v>456.6</v>
      </c>
      <c r="IQ6" s="7">
        <v>454.1</v>
      </c>
      <c r="IR6" s="7">
        <v>453.7</v>
      </c>
      <c r="IS6" s="7">
        <v>455.3</v>
      </c>
      <c r="IT6" s="7">
        <v>444.4</v>
      </c>
      <c r="IU6" s="7">
        <v>444.2</v>
      </c>
      <c r="IV6" s="7">
        <v>437.8</v>
      </c>
      <c r="IW6" s="7">
        <v>458.2</v>
      </c>
      <c r="IX6" s="7">
        <v>435.4</v>
      </c>
      <c r="IY6" s="7">
        <v>453.4</v>
      </c>
      <c r="IZ6" s="7">
        <v>436.9</v>
      </c>
      <c r="JA6" s="7">
        <v>457</v>
      </c>
      <c r="JB6" s="7">
        <v>457</v>
      </c>
      <c r="JC6" s="7">
        <v>456.3</v>
      </c>
      <c r="JD6" s="7">
        <v>468.4</v>
      </c>
      <c r="JE6" s="7">
        <v>462.4</v>
      </c>
      <c r="JF6" s="7">
        <v>456.9</v>
      </c>
      <c r="JG6" s="7">
        <v>458.3</v>
      </c>
      <c r="JH6" s="7">
        <v>460.1</v>
      </c>
      <c r="JI6" s="7">
        <v>483.1</v>
      </c>
      <c r="JJ6" s="7">
        <v>504.7</v>
      </c>
      <c r="JK6" s="7">
        <v>516.6</v>
      </c>
      <c r="JL6" s="7">
        <v>493.2</v>
      </c>
      <c r="JM6" s="7">
        <v>521.5</v>
      </c>
      <c r="JN6" s="7">
        <v>546.29999999999995</v>
      </c>
      <c r="JO6" s="7">
        <v>520.79999999999995</v>
      </c>
      <c r="JP6" s="7">
        <v>520.70000000000005</v>
      </c>
      <c r="JQ6" s="7">
        <v>500.7</v>
      </c>
      <c r="JR6" s="7">
        <v>518.4</v>
      </c>
      <c r="JS6" s="7">
        <v>513.29999999999995</v>
      </c>
      <c r="JT6" s="7">
        <v>496</v>
      </c>
      <c r="JU6" s="7">
        <v>550.1</v>
      </c>
      <c r="JV6" s="7">
        <v>523</v>
      </c>
      <c r="JW6" s="7">
        <v>485</v>
      </c>
      <c r="JX6" s="7">
        <v>546.1</v>
      </c>
      <c r="JY6" s="7">
        <v>540.4</v>
      </c>
      <c r="JZ6" s="7">
        <v>409.9</v>
      </c>
      <c r="KA6" s="7">
        <v>411.3</v>
      </c>
      <c r="KB6" s="7">
        <v>520.6</v>
      </c>
      <c r="KC6" s="7">
        <v>437.1</v>
      </c>
      <c r="KD6" s="7">
        <v>496.2</v>
      </c>
      <c r="KE6" s="7">
        <v>452.5</v>
      </c>
      <c r="KF6" s="7">
        <v>448.6</v>
      </c>
      <c r="KG6" s="7">
        <v>446.3</v>
      </c>
      <c r="KH6" s="7">
        <v>443</v>
      </c>
      <c r="KI6" s="7">
        <v>454.3</v>
      </c>
      <c r="KJ6" s="7">
        <v>441.6</v>
      </c>
      <c r="KK6" s="7">
        <v>451.8</v>
      </c>
      <c r="KL6" s="7">
        <v>441</v>
      </c>
      <c r="KM6" s="7">
        <v>446.2</v>
      </c>
      <c r="KN6" s="7">
        <v>453.1</v>
      </c>
      <c r="KO6" s="7">
        <v>492.4</v>
      </c>
      <c r="KP6" s="7">
        <v>447</v>
      </c>
      <c r="KQ6" s="7">
        <v>450.5</v>
      </c>
      <c r="KR6" s="7">
        <v>434.3</v>
      </c>
      <c r="KS6" s="7">
        <v>423.9</v>
      </c>
      <c r="KT6" s="7">
        <v>420.3</v>
      </c>
      <c r="KU6" s="7">
        <v>441.5</v>
      </c>
      <c r="KV6" s="7">
        <v>450</v>
      </c>
      <c r="KW6" s="7">
        <v>446.7</v>
      </c>
      <c r="KX6" s="7">
        <v>447.1</v>
      </c>
      <c r="KY6" s="7">
        <v>448.5</v>
      </c>
      <c r="KZ6" s="7">
        <v>1233.7</v>
      </c>
      <c r="LA6" s="7">
        <v>446.5</v>
      </c>
      <c r="LB6" s="7">
        <v>442.4</v>
      </c>
      <c r="LC6" s="7">
        <v>451.8</v>
      </c>
      <c r="LD6" s="7">
        <v>448</v>
      </c>
      <c r="LE6" s="7">
        <v>400.1</v>
      </c>
      <c r="LF6" s="7">
        <v>448.2</v>
      </c>
      <c r="LG6" s="7">
        <v>451.5</v>
      </c>
      <c r="LH6" s="7">
        <v>431.5</v>
      </c>
      <c r="LI6" s="7">
        <v>431.7</v>
      </c>
      <c r="LJ6" s="7">
        <v>448</v>
      </c>
      <c r="LK6" s="7">
        <v>503.8</v>
      </c>
      <c r="LL6" s="7">
        <v>436.9</v>
      </c>
      <c r="LM6" s="7">
        <v>459.8</v>
      </c>
      <c r="LN6" s="7">
        <v>457.8</v>
      </c>
      <c r="LO6" s="7">
        <v>453.5</v>
      </c>
      <c r="LP6" s="7">
        <v>431.1</v>
      </c>
      <c r="LQ6" s="7">
        <v>404.2</v>
      </c>
      <c r="LR6" s="7">
        <v>456.5</v>
      </c>
      <c r="LS6" s="7">
        <v>477.6</v>
      </c>
      <c r="LT6" s="7">
        <v>427.9</v>
      </c>
      <c r="LU6" s="7">
        <v>429.8</v>
      </c>
      <c r="LV6" s="7">
        <v>466.8</v>
      </c>
      <c r="LW6" s="7">
        <v>460.5</v>
      </c>
      <c r="LX6" s="7">
        <v>457.1</v>
      </c>
      <c r="LY6" s="7">
        <v>457.2</v>
      </c>
      <c r="LZ6" s="7">
        <v>458.1</v>
      </c>
      <c r="MA6" s="7">
        <v>459.8</v>
      </c>
      <c r="MB6" s="7">
        <v>488.4</v>
      </c>
      <c r="MC6" s="7">
        <v>430.5</v>
      </c>
      <c r="MD6" s="7">
        <v>429.4</v>
      </c>
      <c r="ME6" s="7">
        <v>445.5</v>
      </c>
      <c r="MF6" s="7">
        <v>447.7</v>
      </c>
      <c r="MG6" s="7">
        <v>429.4</v>
      </c>
      <c r="MH6" s="7">
        <v>451.5</v>
      </c>
      <c r="MI6" s="7">
        <v>454.3</v>
      </c>
      <c r="MJ6" s="7">
        <v>468.7</v>
      </c>
      <c r="MK6" s="7">
        <v>463.5</v>
      </c>
      <c r="ML6" s="7">
        <v>466</v>
      </c>
      <c r="MM6" s="7">
        <v>468.7</v>
      </c>
      <c r="MN6" s="7">
        <v>464.9</v>
      </c>
      <c r="MO6" s="7">
        <v>458.9</v>
      </c>
      <c r="MP6" s="7">
        <v>464.4</v>
      </c>
      <c r="MQ6" s="7">
        <v>470.7</v>
      </c>
      <c r="MR6" s="7">
        <v>459.4</v>
      </c>
      <c r="MS6" s="7">
        <v>443.7</v>
      </c>
      <c r="MT6" s="7">
        <v>468.7</v>
      </c>
      <c r="MU6" s="7">
        <v>465.2</v>
      </c>
      <c r="MV6" s="7">
        <v>409.4</v>
      </c>
      <c r="MW6" s="7">
        <v>438</v>
      </c>
      <c r="MX6" s="7">
        <v>468.7</v>
      </c>
      <c r="MY6" s="7">
        <v>487.1</v>
      </c>
      <c r="MZ6" s="7">
        <v>453.5</v>
      </c>
      <c r="NA6" s="7">
        <v>454.9</v>
      </c>
      <c r="NB6" s="7">
        <v>447.1</v>
      </c>
      <c r="NC6" s="7">
        <v>479.1</v>
      </c>
      <c r="ND6" s="7">
        <v>467.7</v>
      </c>
      <c r="NE6" s="7">
        <v>490.5</v>
      </c>
      <c r="NF6" s="7">
        <v>433.5</v>
      </c>
      <c r="NG6" s="7">
        <v>462.6</v>
      </c>
      <c r="NH6" s="7">
        <v>432.1</v>
      </c>
      <c r="NI6" s="7">
        <v>440.2</v>
      </c>
      <c r="NJ6" s="7">
        <v>422.8</v>
      </c>
      <c r="NK6" s="7">
        <v>432.1</v>
      </c>
      <c r="NL6" s="7">
        <v>448.5</v>
      </c>
      <c r="NM6" s="7">
        <v>445.9</v>
      </c>
      <c r="NN6" s="120">
        <v>0</v>
      </c>
      <c r="NO6" s="135">
        <v>27.78</v>
      </c>
      <c r="NP6" s="135">
        <v>0</v>
      </c>
      <c r="NQ6" s="135">
        <v>0</v>
      </c>
      <c r="NR6" s="135">
        <v>2.11</v>
      </c>
      <c r="NS6" s="135">
        <v>2.0299999999999998</v>
      </c>
      <c r="NT6" s="135">
        <v>0</v>
      </c>
      <c r="NU6" s="135">
        <v>0</v>
      </c>
      <c r="NV6" s="7">
        <v>83748550</v>
      </c>
      <c r="NW6" s="7">
        <v>249493</v>
      </c>
      <c r="NX6" s="7">
        <v>85026540</v>
      </c>
      <c r="NY6" s="7">
        <v>290067</v>
      </c>
      <c r="NZ6" s="7">
        <v>69025210</v>
      </c>
      <c r="OA6" s="7">
        <v>144776</v>
      </c>
      <c r="OB6" s="7">
        <v>83465240</v>
      </c>
      <c r="OC6" s="7">
        <v>124393</v>
      </c>
      <c r="OD6" s="7">
        <v>789320</v>
      </c>
      <c r="OE6" s="7">
        <v>9860</v>
      </c>
      <c r="OF6" s="7">
        <v>71870</v>
      </c>
      <c r="OG6" s="7">
        <v>400</v>
      </c>
      <c r="OH6" s="9" t="e">
        <f>IF((RD_15[[#This Row],[33kV_IC1_ExPort]]-#REF!)&lt;0,0,(RD_15[[#This Row],[33kV_IC1_ExPort]]-#REF!))</f>
        <v>#REF!</v>
      </c>
      <c r="OI6" s="9" t="e">
        <f>IF((RD_15[[#This Row],[33kV_IC1_Import]]-#REF!)&lt;0,0,(RD_15[[#This Row],[33kV_IC1_Import]]-#REF!))</f>
        <v>#REF!</v>
      </c>
      <c r="OJ6" s="9" t="e">
        <f>IF((RD_15[[#This Row],[33kV_IC2_ExPort]]-#REF!)&lt;0,0,(RD_15[[#This Row],[33kV_IC2_ExPort]]-#REF!))</f>
        <v>#REF!</v>
      </c>
      <c r="OK6" s="9" t="e">
        <f>IF((RD_15[[#This Row],[33kV_IC2_Import]]-#REF!)&lt;0,0,(RD_15[[#This Row],[33kV_IC2_Import]]-#REF!))</f>
        <v>#REF!</v>
      </c>
      <c r="OL6" s="9" t="e">
        <f>IF((RD_15[[#This Row],[33kV_IC3_ExPort]]-#REF!)&lt;0,0,(RD_15[[#This Row],[33kV_IC3_ExPort]]-#REF!))</f>
        <v>#REF!</v>
      </c>
      <c r="OM6" s="9" t="e">
        <f>IF((RD_15[[#This Row],[33kV_IC3_Import]]-#REF!)&lt;0,0,(RD_15[[#This Row],[33kV_IC3_Import]]-#REF!))</f>
        <v>#REF!</v>
      </c>
      <c r="ON6" s="9" t="e">
        <f>IF((RD_15[[#This Row],[33kV_IC4_ExPort]]-#REF!)&lt;0,0,(RD_15[[#This Row],[33kV_IC4_ExPort]]-#REF!))</f>
        <v>#REF!</v>
      </c>
      <c r="OO6" s="9" t="e">
        <f>IF((RD_15[[#This Row],[33kV_IC4_Import]]-#REF!)&lt;0,0,(RD_15[[#This Row],[33kV_IC4_Import]]-#REF!))</f>
        <v>#REF!</v>
      </c>
      <c r="OP6" s="9" t="e">
        <f>IF((RD_15[[#This Row],[220kV_PQM1_Ex]]-#REF!)*200&lt;0,0,(RD_15[[#This Row],[220kV_PQM1_Ex]]-#REF!)*200)</f>
        <v>#REF!</v>
      </c>
      <c r="OQ6" s="9" t="e">
        <f>IF((RD_15[[#This Row],[220kV_PQM1_Im]]-#REF!)*200&lt;0,0,(RD_15[[#This Row],[220kV_PQM1_Im]]-#REF!)*200)</f>
        <v>#REF!</v>
      </c>
      <c r="OR6" s="9" t="e">
        <f>IF((RD_15[[#This Row],[220kV_PQM2_Ex]]-#REF!)*200&lt;0,0,(RD_15[[#This Row],[220kV_PQM2_Ex]]-#REF!)*200)</f>
        <v>#REF!</v>
      </c>
      <c r="OS6" s="9" t="e">
        <f>IF((RD_15[[#This Row],[220kV_PQM2_Im]]-#REF!)*200&lt;0,0,(RD_15[[#This Row],[220kV_PQM2_Im]]-#REF!)*200)</f>
        <v>#REF!</v>
      </c>
      <c r="OT6" s="136" t="e">
        <f>SUM(RD_15[[#This Row],[33kV_IC1_ExPort(KWh)]],RD_15[[#This Row],[33kV_IC2_ExPort(KWh)]],RD_15[[#This Row],[33kV_IC3_ExPort(KWh)]],RD_15[[#This Row],[33kV_IC4_ExPort(kWh)]])</f>
        <v>#REF!</v>
      </c>
      <c r="OU6" s="49" t="e">
        <f>SUM(RD_15[[#This Row],[220kV_PQM1_Ex(KWh)]],RD_15[[#This Row],[220kV_PQM2_Ex(KWh)]])</f>
        <v>#REF!</v>
      </c>
      <c r="OV6" s="49">
        <f>IFERROR((RD_15[[#This Row],[Sunset Time (POA&lt;20 W/m2)]]-RD_15[[#This Row],[Sunrise Time (POA&gt;20 W/m2)]])*24,"")</f>
        <v>11.166666666666666</v>
      </c>
      <c r="OW6" s="49">
        <f>RD_15[[#This Row],[GHI]]-RD_15[[#This Row],[GHI_Lost]]</f>
        <v>2.11</v>
      </c>
      <c r="OX6" s="49">
        <f>RD_15[[#This Row],[POA]]-RD_15[[#This Row],[POA_Lost]]</f>
        <v>2.0299999999999998</v>
      </c>
      <c r="OY6" s="49"/>
      <c r="OZ6" s="49">
        <f>RD_15[[#This Row],[MT_Temp]]</f>
        <v>27.78</v>
      </c>
      <c r="PA6" s="50">
        <f>RD_15[[#This Row],[WS_Avg]]</f>
        <v>0</v>
      </c>
      <c r="PB6" s="131">
        <f>IFERROR(SUM(RD_15[[#This Row],[BLK1_INV1]:[BLK12_INV31]]),"")</f>
        <v>159590.40000000008</v>
      </c>
      <c r="PC6" s="51" t="str">
        <f>IFERROR(#REF!/RD_15[[#This Row],[Inv_Exp(KWh)]],"")</f>
        <v/>
      </c>
      <c r="PD6" s="51"/>
      <c r="PE6" s="100" t="str">
        <f>IFERROR(RD_15[[#This Row],[WPR_Eac]]/RD_15[[#This Row],[WPR_Edc]],"")</f>
        <v/>
      </c>
      <c r="PF6" s="100"/>
      <c r="PG6" s="100"/>
    </row>
    <row r="7" spans="2:423" x14ac:dyDescent="0.35">
      <c r="B7" s="48">
        <v>45746</v>
      </c>
      <c r="C7" s="132">
        <f>YEAR(RD_15[[#This Row],[Date]])+IF(MONTH(RD_15[[#This Row],[Date]])&gt;=4,1,0)</f>
        <v>2025</v>
      </c>
      <c r="D7" s="124">
        <f t="shared" si="7"/>
        <v>2025</v>
      </c>
      <c r="E7" s="133"/>
      <c r="F7" s="133"/>
      <c r="G7" s="134" t="str">
        <f>TEXT(RD_15[[#This Row],[Date]],"mmm-yy")</f>
        <v>Mar-25</v>
      </c>
      <c r="H7" s="124">
        <f t="shared" si="8"/>
        <v>31</v>
      </c>
      <c r="I7" s="132">
        <f>'Basic Data '!$S$2</f>
        <v>91870</v>
      </c>
      <c r="J7" s="8">
        <v>0.23055555555555557</v>
      </c>
      <c r="K7" s="8">
        <v>0.70902777777777781</v>
      </c>
      <c r="L7" s="7">
        <v>452.2</v>
      </c>
      <c r="M7" s="7">
        <v>435.8</v>
      </c>
      <c r="N7" s="7">
        <v>488.1</v>
      </c>
      <c r="O7" s="7">
        <v>489</v>
      </c>
      <c r="P7" s="7">
        <v>487.7</v>
      </c>
      <c r="Q7" s="7">
        <v>457.5</v>
      </c>
      <c r="R7" s="7">
        <v>493.5</v>
      </c>
      <c r="S7" s="7">
        <v>478.3</v>
      </c>
      <c r="T7" s="7">
        <v>493.7</v>
      </c>
      <c r="U7" s="7">
        <v>494.6</v>
      </c>
      <c r="V7" s="7">
        <v>496.1</v>
      </c>
      <c r="W7" s="7">
        <v>495</v>
      </c>
      <c r="X7" s="7">
        <v>494.3</v>
      </c>
      <c r="Y7" s="7">
        <v>495.3</v>
      </c>
      <c r="Z7" s="7">
        <v>501.1</v>
      </c>
      <c r="AA7" s="7">
        <v>499.9</v>
      </c>
      <c r="AB7" s="7">
        <v>466.4</v>
      </c>
      <c r="AC7" s="7">
        <v>469.8</v>
      </c>
      <c r="AD7" s="7">
        <v>488.2</v>
      </c>
      <c r="AE7" s="7">
        <v>496.9</v>
      </c>
      <c r="AF7" s="7">
        <v>510.2</v>
      </c>
      <c r="AG7" s="7">
        <v>505.4</v>
      </c>
      <c r="AH7" s="7">
        <v>511.1</v>
      </c>
      <c r="AI7" s="7">
        <v>509.8</v>
      </c>
      <c r="AJ7" s="7">
        <v>508.6</v>
      </c>
      <c r="AK7" s="7">
        <v>508.5</v>
      </c>
      <c r="AL7" s="7">
        <v>508.9</v>
      </c>
      <c r="AM7" s="7">
        <v>506.2</v>
      </c>
      <c r="AN7" s="7">
        <v>509.6</v>
      </c>
      <c r="AO7" s="7">
        <v>511.7</v>
      </c>
      <c r="AP7" s="7">
        <v>506.4</v>
      </c>
      <c r="AQ7" s="7">
        <v>507.7</v>
      </c>
      <c r="AR7" s="7">
        <v>483</v>
      </c>
      <c r="AS7" s="7">
        <v>453.2</v>
      </c>
      <c r="AT7" s="7">
        <v>458.7</v>
      </c>
      <c r="AU7" s="7">
        <v>465</v>
      </c>
      <c r="AV7" s="7">
        <v>472.2</v>
      </c>
      <c r="AW7" s="7">
        <v>474</v>
      </c>
      <c r="AX7" s="7">
        <v>491.4</v>
      </c>
      <c r="AY7" s="7">
        <v>468.3</v>
      </c>
      <c r="AZ7" s="7">
        <v>481.1</v>
      </c>
      <c r="BA7" s="7">
        <v>527.20000000000005</v>
      </c>
      <c r="BB7" s="7">
        <v>553.29999999999995</v>
      </c>
      <c r="BC7" s="7">
        <v>521.70000000000005</v>
      </c>
      <c r="BD7" s="7">
        <v>524.6</v>
      </c>
      <c r="BE7" s="7">
        <v>542.5</v>
      </c>
      <c r="BF7" s="7">
        <v>584</v>
      </c>
      <c r="BG7" s="7">
        <v>576.79999999999995</v>
      </c>
      <c r="BH7" s="7">
        <v>625</v>
      </c>
      <c r="BI7" s="7">
        <v>552.20000000000005</v>
      </c>
      <c r="BJ7" s="7">
        <v>526.1</v>
      </c>
      <c r="BK7" s="7">
        <v>519.79999999999995</v>
      </c>
      <c r="BL7" s="7">
        <v>518.4</v>
      </c>
      <c r="BM7" s="7">
        <v>543</v>
      </c>
      <c r="BN7" s="7">
        <v>533.4</v>
      </c>
      <c r="BO7" s="7">
        <v>538.29999999999995</v>
      </c>
      <c r="BP7" s="7">
        <v>560.1</v>
      </c>
      <c r="BQ7" s="7">
        <v>513.4</v>
      </c>
      <c r="BR7" s="7">
        <v>449.9</v>
      </c>
      <c r="BS7" s="7">
        <v>514.70000000000005</v>
      </c>
      <c r="BT7" s="7">
        <v>494.5</v>
      </c>
      <c r="BU7" s="7">
        <v>464.5</v>
      </c>
      <c r="BV7" s="7">
        <v>509.3</v>
      </c>
      <c r="BW7" s="7">
        <v>1190</v>
      </c>
      <c r="BX7" s="7">
        <v>1165.3</v>
      </c>
      <c r="BY7" s="7">
        <v>1158.9000000000001</v>
      </c>
      <c r="BZ7" s="7">
        <v>1177</v>
      </c>
      <c r="CA7" s="7">
        <v>1194.9000000000001</v>
      </c>
      <c r="CB7" s="7">
        <v>1173.7</v>
      </c>
      <c r="CC7" s="7">
        <v>1150.7</v>
      </c>
      <c r="CD7" s="7">
        <v>1174.9000000000001</v>
      </c>
      <c r="CE7" s="7">
        <v>1198.3</v>
      </c>
      <c r="CF7" s="7">
        <v>1152.9000000000001</v>
      </c>
      <c r="CG7" s="7">
        <v>1151.0999999999999</v>
      </c>
      <c r="CH7" s="7">
        <v>1149.7</v>
      </c>
      <c r="CI7" s="7">
        <v>1109.9000000000001</v>
      </c>
      <c r="CJ7" s="7">
        <v>1085.9000000000001</v>
      </c>
      <c r="CK7" s="7">
        <v>1175</v>
      </c>
      <c r="CL7" s="7">
        <v>1180.2</v>
      </c>
      <c r="CM7" s="7">
        <v>1180.4000000000001</v>
      </c>
      <c r="CN7" s="7">
        <v>1138.8</v>
      </c>
      <c r="CO7" s="7">
        <v>1244.0999999999999</v>
      </c>
      <c r="CP7" s="7">
        <v>1177</v>
      </c>
      <c r="CQ7" s="7">
        <v>1145.7</v>
      </c>
      <c r="CR7" s="7">
        <v>1196.2</v>
      </c>
      <c r="CS7" s="7">
        <v>1134.9000000000001</v>
      </c>
      <c r="CT7" s="7">
        <v>1132.8</v>
      </c>
      <c r="CU7" s="7">
        <v>1177.5</v>
      </c>
      <c r="CV7" s="7">
        <v>1180</v>
      </c>
      <c r="CW7" s="7">
        <v>1165.7</v>
      </c>
      <c r="CX7" s="7">
        <v>1170.2</v>
      </c>
      <c r="CY7" s="7">
        <v>1123.5</v>
      </c>
      <c r="CZ7" s="7">
        <v>1150.5999999999999</v>
      </c>
      <c r="DA7" s="7">
        <v>1156.0999999999999</v>
      </c>
      <c r="DB7" s="7">
        <v>1175.0999999999999</v>
      </c>
      <c r="DC7" s="7">
        <v>1183</v>
      </c>
      <c r="DD7" s="7">
        <v>1278.7</v>
      </c>
      <c r="DE7" s="7">
        <v>1175.2</v>
      </c>
      <c r="DF7" s="7">
        <v>1176.5999999999999</v>
      </c>
      <c r="DG7" s="7">
        <v>1114.5</v>
      </c>
      <c r="DH7" s="7">
        <v>1116.2</v>
      </c>
      <c r="DI7" s="7">
        <v>1169.2</v>
      </c>
      <c r="DJ7" s="7">
        <v>1138.8</v>
      </c>
      <c r="DK7" s="7">
        <v>1188.0999999999999</v>
      </c>
      <c r="DL7" s="7">
        <v>1181.4000000000001</v>
      </c>
      <c r="DM7" s="7">
        <v>1135.9000000000001</v>
      </c>
      <c r="DN7" s="7">
        <v>1193.7</v>
      </c>
      <c r="DO7" s="7">
        <v>1172.8</v>
      </c>
      <c r="DP7" s="7">
        <v>1170.2</v>
      </c>
      <c r="DQ7" s="7">
        <v>1196.2</v>
      </c>
      <c r="DR7" s="7">
        <v>1198.4000000000001</v>
      </c>
      <c r="DS7" s="7">
        <v>1209.9000000000001</v>
      </c>
      <c r="DT7" s="7">
        <v>1079.5999999999999</v>
      </c>
      <c r="DU7" s="7">
        <v>1135.5999999999999</v>
      </c>
      <c r="DV7" s="7">
        <v>1186.7</v>
      </c>
      <c r="DW7" s="7">
        <v>1220</v>
      </c>
      <c r="DX7" s="7">
        <v>1197.5</v>
      </c>
      <c r="DY7" s="7">
        <v>1203</v>
      </c>
      <c r="DZ7" s="7">
        <v>1213</v>
      </c>
      <c r="EA7" s="7">
        <v>1207.5</v>
      </c>
      <c r="EB7" s="7">
        <v>1194.5999999999999</v>
      </c>
      <c r="EC7" s="7">
        <v>1194.5</v>
      </c>
      <c r="ED7" s="7">
        <v>1141.5</v>
      </c>
      <c r="EE7" s="7">
        <v>1145.8</v>
      </c>
      <c r="EF7" s="7">
        <v>1200.0999999999999</v>
      </c>
      <c r="EG7" s="7">
        <v>1194.3</v>
      </c>
      <c r="EH7" s="7">
        <v>1162.4000000000001</v>
      </c>
      <c r="EI7" s="7">
        <v>1189.4000000000001</v>
      </c>
      <c r="EJ7" s="7">
        <v>1187.3</v>
      </c>
      <c r="EK7" s="7">
        <v>1173.2</v>
      </c>
      <c r="EL7" s="7">
        <v>1173.9000000000001</v>
      </c>
      <c r="EM7" s="7">
        <v>1199</v>
      </c>
      <c r="EN7" s="7">
        <v>1178.5</v>
      </c>
      <c r="EO7" s="7">
        <v>1193.2</v>
      </c>
      <c r="EP7" s="7">
        <v>1167.3</v>
      </c>
      <c r="EQ7" s="7">
        <v>1198.9000000000001</v>
      </c>
      <c r="ER7" s="7">
        <v>1146.7</v>
      </c>
      <c r="ES7" s="7">
        <v>1217.8</v>
      </c>
      <c r="ET7" s="7">
        <v>1305.3</v>
      </c>
      <c r="EU7" s="7">
        <v>1175.3</v>
      </c>
      <c r="EV7" s="7">
        <v>1170.2</v>
      </c>
      <c r="EW7" s="7">
        <v>1202.0999999999999</v>
      </c>
      <c r="EX7" s="7">
        <v>1205</v>
      </c>
      <c r="EY7" s="7">
        <v>1187.4000000000001</v>
      </c>
      <c r="EZ7" s="7">
        <v>1174.8</v>
      </c>
      <c r="FA7" s="7">
        <v>1213.5999999999999</v>
      </c>
      <c r="FB7" s="7">
        <v>1185</v>
      </c>
      <c r="FC7" s="7">
        <v>1144.5999999999999</v>
      </c>
      <c r="FD7" s="7">
        <v>1229.5</v>
      </c>
      <c r="FE7" s="7">
        <v>1119.5999999999999</v>
      </c>
      <c r="FF7" s="7">
        <v>1027.9000000000001</v>
      </c>
      <c r="FG7" s="7">
        <v>1178.5999999999999</v>
      </c>
      <c r="FH7" s="7">
        <v>1107.5999999999999</v>
      </c>
      <c r="FI7" s="7">
        <v>1190.5999999999999</v>
      </c>
      <c r="FJ7" s="7">
        <v>1211</v>
      </c>
      <c r="FK7" s="7">
        <v>1185.0999999999999</v>
      </c>
      <c r="FL7" s="7">
        <v>1201.9000000000001</v>
      </c>
      <c r="FM7" s="7">
        <v>1196.3</v>
      </c>
      <c r="FN7" s="7">
        <v>1203.5</v>
      </c>
      <c r="FO7" s="7">
        <v>1179.4000000000001</v>
      </c>
      <c r="FP7" s="7">
        <v>1182.0999999999999</v>
      </c>
      <c r="FQ7" s="7">
        <v>1182.0999999999999</v>
      </c>
      <c r="FR7" s="7">
        <v>1171.3</v>
      </c>
      <c r="FS7" s="7">
        <v>1273.2</v>
      </c>
      <c r="FT7" s="7">
        <v>1239.7</v>
      </c>
      <c r="FU7" s="7">
        <v>1129.7</v>
      </c>
      <c r="FV7" s="7">
        <v>1063.9000000000001</v>
      </c>
      <c r="FW7" s="7">
        <v>1079.4000000000001</v>
      </c>
      <c r="FX7" s="7">
        <v>1054.3</v>
      </c>
      <c r="FY7" s="7">
        <v>1056.4000000000001</v>
      </c>
      <c r="FZ7" s="7">
        <v>1067.4000000000001</v>
      </c>
      <c r="GA7" s="7">
        <v>1066.9000000000001</v>
      </c>
      <c r="GB7" s="7">
        <v>1071.9000000000001</v>
      </c>
      <c r="GC7" s="7">
        <v>1098.2</v>
      </c>
      <c r="GD7" s="7">
        <v>1099.3</v>
      </c>
      <c r="GE7" s="7">
        <v>1067.9000000000001</v>
      </c>
      <c r="GF7" s="7">
        <v>1079.3</v>
      </c>
      <c r="GG7" s="7">
        <v>1082</v>
      </c>
      <c r="GH7" s="7">
        <v>1093</v>
      </c>
      <c r="GI7" s="7">
        <v>995.6</v>
      </c>
      <c r="GJ7" s="7">
        <v>919.8</v>
      </c>
      <c r="GK7" s="7">
        <v>1115.3</v>
      </c>
      <c r="GL7" s="7">
        <v>1091.3</v>
      </c>
      <c r="GM7" s="7">
        <v>1081.0999999999999</v>
      </c>
      <c r="GN7" s="7">
        <v>1079.5999999999999</v>
      </c>
      <c r="GO7" s="7">
        <v>1097.0999999999999</v>
      </c>
      <c r="GP7" s="7">
        <v>1077.9000000000001</v>
      </c>
      <c r="GQ7" s="7">
        <v>1100</v>
      </c>
      <c r="GR7" s="7">
        <v>1078.0999999999999</v>
      </c>
      <c r="GS7" s="7">
        <v>1089.5999999999999</v>
      </c>
      <c r="GT7" s="7">
        <v>1074.3</v>
      </c>
      <c r="GU7" s="7">
        <v>1080</v>
      </c>
      <c r="GV7" s="7">
        <v>1073.5</v>
      </c>
      <c r="GW7" s="7">
        <v>1083.4000000000001</v>
      </c>
      <c r="GX7" s="7">
        <v>1040.9000000000001</v>
      </c>
      <c r="GY7" s="7">
        <v>1034.5999999999999</v>
      </c>
      <c r="GZ7" s="7">
        <v>1037.0999999999999</v>
      </c>
      <c r="HA7" s="7">
        <v>1167.2</v>
      </c>
      <c r="HB7" s="7">
        <v>1133.0999999999999</v>
      </c>
      <c r="HC7" s="7">
        <v>1034.2</v>
      </c>
      <c r="HD7" s="7">
        <v>1185.5999999999999</v>
      </c>
      <c r="HE7" s="7">
        <v>1189</v>
      </c>
      <c r="HF7" s="7">
        <v>1186.2</v>
      </c>
      <c r="HG7" s="7">
        <v>1230.7</v>
      </c>
      <c r="HH7" s="7">
        <v>1204.3</v>
      </c>
      <c r="HI7" s="7">
        <v>1314.4</v>
      </c>
      <c r="HJ7" s="7">
        <v>1217.9000000000001</v>
      </c>
      <c r="HK7" s="7">
        <v>1129.0999999999999</v>
      </c>
      <c r="HL7" s="7">
        <v>1151.4000000000001</v>
      </c>
      <c r="HM7" s="7">
        <v>1066.2</v>
      </c>
      <c r="HN7" s="7">
        <v>1172.4000000000001</v>
      </c>
      <c r="HO7" s="7">
        <v>1151.4000000000001</v>
      </c>
      <c r="HP7" s="7">
        <v>1247.5999999999999</v>
      </c>
      <c r="HQ7" s="7">
        <v>1037.4000000000001</v>
      </c>
      <c r="HR7" s="7">
        <v>1042.4000000000001</v>
      </c>
      <c r="HS7" s="7">
        <v>1138.2</v>
      </c>
      <c r="HT7" s="7">
        <v>993.6</v>
      </c>
      <c r="HU7" s="7">
        <v>928.9</v>
      </c>
      <c r="HV7" s="7">
        <v>1227.3</v>
      </c>
      <c r="HW7" s="7">
        <v>1205.0999999999999</v>
      </c>
      <c r="HX7" s="7">
        <v>1205.2</v>
      </c>
      <c r="HY7" s="7">
        <v>1211.5</v>
      </c>
      <c r="HZ7" s="7">
        <v>1193.2</v>
      </c>
      <c r="IA7" s="7">
        <v>1186.3</v>
      </c>
      <c r="IB7" s="7">
        <v>1319.8</v>
      </c>
      <c r="IC7" s="7">
        <v>1271.4000000000001</v>
      </c>
      <c r="ID7" s="7">
        <v>1101.3</v>
      </c>
      <c r="IE7" s="7">
        <v>1130.4000000000001</v>
      </c>
      <c r="IF7" s="7">
        <v>1026.4000000000001</v>
      </c>
      <c r="IG7" s="7">
        <v>1027.4000000000001</v>
      </c>
      <c r="IH7" s="7">
        <v>1019.2</v>
      </c>
      <c r="II7" s="7">
        <v>1068</v>
      </c>
      <c r="IJ7" s="7">
        <v>1041.2</v>
      </c>
      <c r="IK7" s="7">
        <v>1072.5</v>
      </c>
      <c r="IL7" s="7">
        <v>1036.8</v>
      </c>
      <c r="IM7" s="7">
        <v>1035.2</v>
      </c>
      <c r="IN7" s="7">
        <v>1031.5999999999999</v>
      </c>
      <c r="IO7" s="7">
        <v>1035.4000000000001</v>
      </c>
      <c r="IP7" s="7">
        <v>1080.5</v>
      </c>
      <c r="IQ7" s="7">
        <v>1075.2</v>
      </c>
      <c r="IR7" s="7">
        <v>1073.2</v>
      </c>
      <c r="IS7" s="7">
        <v>1075.0999999999999</v>
      </c>
      <c r="IT7" s="7">
        <v>1027.8</v>
      </c>
      <c r="IU7" s="7">
        <v>1031.9000000000001</v>
      </c>
      <c r="IV7" s="7">
        <v>1017.3</v>
      </c>
      <c r="IW7" s="7">
        <v>1080.5999999999999</v>
      </c>
      <c r="IX7" s="7">
        <v>1026.8</v>
      </c>
      <c r="IY7" s="7">
        <v>1072</v>
      </c>
      <c r="IZ7" s="7">
        <v>1031.5999999999999</v>
      </c>
      <c r="JA7" s="7">
        <v>1076.2</v>
      </c>
      <c r="JB7" s="7">
        <v>1079.7</v>
      </c>
      <c r="JC7" s="7">
        <v>1077.5</v>
      </c>
      <c r="JD7" s="7">
        <v>1088.5999999999999</v>
      </c>
      <c r="JE7" s="7">
        <v>1085.9000000000001</v>
      </c>
      <c r="JF7" s="7">
        <v>1083.0999999999999</v>
      </c>
      <c r="JG7" s="7">
        <v>1080.9000000000001</v>
      </c>
      <c r="JH7" s="7">
        <v>1087.5</v>
      </c>
      <c r="JI7" s="7">
        <v>1122.2</v>
      </c>
      <c r="JJ7" s="7">
        <v>1171.3</v>
      </c>
      <c r="JK7" s="7">
        <v>1197.2</v>
      </c>
      <c r="JL7" s="7">
        <v>1143.5</v>
      </c>
      <c r="JM7" s="7">
        <v>1212.2</v>
      </c>
      <c r="JN7" s="7">
        <v>1266.4000000000001</v>
      </c>
      <c r="JO7" s="7">
        <v>1206.5999999999999</v>
      </c>
      <c r="JP7" s="7">
        <v>1207.7</v>
      </c>
      <c r="JQ7" s="7">
        <v>1162.0999999999999</v>
      </c>
      <c r="JR7" s="7">
        <v>1204.7</v>
      </c>
      <c r="JS7" s="7">
        <v>1192.5</v>
      </c>
      <c r="JT7" s="7">
        <v>1151.8</v>
      </c>
      <c r="JU7" s="7">
        <v>1273.0999999999999</v>
      </c>
      <c r="JV7" s="7">
        <v>1231.8</v>
      </c>
      <c r="JW7" s="7">
        <v>1118.5</v>
      </c>
      <c r="JX7" s="7">
        <v>1260.9000000000001</v>
      </c>
      <c r="JY7" s="7">
        <v>1247.5999999999999</v>
      </c>
      <c r="JZ7" s="7">
        <v>948.1</v>
      </c>
      <c r="KA7" s="7">
        <v>952.3</v>
      </c>
      <c r="KB7" s="7">
        <v>1207.5999999999999</v>
      </c>
      <c r="KC7" s="7">
        <v>1009.9</v>
      </c>
      <c r="KD7" s="7">
        <v>1148.7</v>
      </c>
      <c r="KE7" s="7">
        <v>1066.4000000000001</v>
      </c>
      <c r="KF7" s="7">
        <v>1062.3</v>
      </c>
      <c r="KG7" s="7">
        <v>1061.4000000000001</v>
      </c>
      <c r="KH7" s="7">
        <v>1054</v>
      </c>
      <c r="KI7" s="7">
        <v>1027.3</v>
      </c>
      <c r="KJ7" s="7">
        <v>1043.5999999999999</v>
      </c>
      <c r="KK7" s="7">
        <v>1070</v>
      </c>
      <c r="KL7" s="7">
        <v>1048.0999999999999</v>
      </c>
      <c r="KM7" s="7">
        <v>1034.0999999999999</v>
      </c>
      <c r="KN7" s="7">
        <v>1072.9000000000001</v>
      </c>
      <c r="KO7" s="7">
        <v>1166.5</v>
      </c>
      <c r="KP7" s="7">
        <v>1059.9000000000001</v>
      </c>
      <c r="KQ7" s="7">
        <v>1067.4000000000001</v>
      </c>
      <c r="KR7" s="7">
        <v>1026.7</v>
      </c>
      <c r="KS7" s="7">
        <v>1005.1</v>
      </c>
      <c r="KT7" s="7">
        <v>1005.2</v>
      </c>
      <c r="KU7" s="7">
        <v>1050.8</v>
      </c>
      <c r="KV7" s="7">
        <v>1062</v>
      </c>
      <c r="KW7" s="7">
        <v>1060.3</v>
      </c>
      <c r="KX7" s="7">
        <v>1062.8</v>
      </c>
      <c r="KY7" s="7">
        <v>1063.3</v>
      </c>
      <c r="KZ7" s="7">
        <v>1233.7</v>
      </c>
      <c r="LA7" s="7">
        <v>1055.5999999999999</v>
      </c>
      <c r="LB7" s="7">
        <v>1052</v>
      </c>
      <c r="LC7" s="7">
        <v>1068.4000000000001</v>
      </c>
      <c r="LD7" s="7">
        <v>1059.5</v>
      </c>
      <c r="LE7" s="7">
        <v>954.5</v>
      </c>
      <c r="LF7" s="7">
        <v>1058.2</v>
      </c>
      <c r="LG7" s="7">
        <v>1066.9000000000001</v>
      </c>
      <c r="LH7" s="7">
        <v>1018.7</v>
      </c>
      <c r="LI7" s="7">
        <v>1021</v>
      </c>
      <c r="LJ7" s="7">
        <v>1046.0999999999999</v>
      </c>
      <c r="LK7" s="7">
        <v>1179.5</v>
      </c>
      <c r="LL7" s="7">
        <v>1033.5999999999999</v>
      </c>
      <c r="LM7" s="7">
        <v>1085.2</v>
      </c>
      <c r="LN7" s="7">
        <v>1083.3</v>
      </c>
      <c r="LO7" s="7">
        <v>1074.5</v>
      </c>
      <c r="LP7" s="7">
        <v>1019.5</v>
      </c>
      <c r="LQ7" s="7">
        <v>961.2</v>
      </c>
      <c r="LR7" s="7">
        <v>1070.5</v>
      </c>
      <c r="LS7" s="7">
        <v>1109.5</v>
      </c>
      <c r="LT7" s="7">
        <v>1015.4</v>
      </c>
      <c r="LU7" s="7">
        <v>1015.4</v>
      </c>
      <c r="LV7" s="7">
        <v>1084.7</v>
      </c>
      <c r="LW7" s="7">
        <v>1071</v>
      </c>
      <c r="LX7" s="7">
        <v>1064.9000000000001</v>
      </c>
      <c r="LY7" s="7">
        <v>1063</v>
      </c>
      <c r="LZ7" s="7">
        <v>1064.0999999999999</v>
      </c>
      <c r="MA7" s="7">
        <v>1066.3</v>
      </c>
      <c r="MB7" s="7">
        <v>1136.3</v>
      </c>
      <c r="MC7" s="7">
        <v>1007.2</v>
      </c>
      <c r="MD7" s="7">
        <v>998.6</v>
      </c>
      <c r="ME7" s="7">
        <v>1035.9000000000001</v>
      </c>
      <c r="MF7" s="7">
        <v>1035.3</v>
      </c>
      <c r="MG7" s="7">
        <v>1035.3</v>
      </c>
      <c r="MH7" s="7">
        <v>1044.8</v>
      </c>
      <c r="MI7" s="7">
        <v>1061.4000000000001</v>
      </c>
      <c r="MJ7" s="7">
        <v>1097</v>
      </c>
      <c r="MK7" s="7">
        <v>1080.9000000000001</v>
      </c>
      <c r="ML7" s="7">
        <v>1091</v>
      </c>
      <c r="MM7" s="7">
        <v>1084.0999999999999</v>
      </c>
      <c r="MN7" s="7">
        <v>1088.3</v>
      </c>
      <c r="MO7" s="7">
        <v>1078.3</v>
      </c>
      <c r="MP7" s="7">
        <v>1090.4000000000001</v>
      </c>
      <c r="MQ7" s="7">
        <v>1103.2</v>
      </c>
      <c r="MR7" s="7">
        <v>1082.2</v>
      </c>
      <c r="MS7" s="7">
        <v>1043.5</v>
      </c>
      <c r="MT7" s="7">
        <v>1082.2</v>
      </c>
      <c r="MU7" s="7">
        <v>1090.9000000000001</v>
      </c>
      <c r="MV7" s="7">
        <v>963.1</v>
      </c>
      <c r="MW7" s="7">
        <v>1033.5</v>
      </c>
      <c r="MX7" s="7">
        <v>1049.4000000000001</v>
      </c>
      <c r="MY7" s="7">
        <v>1139.7</v>
      </c>
      <c r="MZ7" s="7">
        <v>1066.5999999999999</v>
      </c>
      <c r="NA7" s="7">
        <v>1071.5</v>
      </c>
      <c r="NB7" s="7">
        <v>1049</v>
      </c>
      <c r="NC7" s="7">
        <v>1124.2</v>
      </c>
      <c r="ND7" s="7">
        <v>1095.2</v>
      </c>
      <c r="NE7" s="7">
        <v>1147.4000000000001</v>
      </c>
      <c r="NF7" s="7">
        <v>1019.5</v>
      </c>
      <c r="NG7" s="7">
        <v>1087.0999999999999</v>
      </c>
      <c r="NH7" s="7">
        <v>1021.5</v>
      </c>
      <c r="NI7" s="7">
        <v>1026.3</v>
      </c>
      <c r="NJ7" s="7">
        <v>995.1</v>
      </c>
      <c r="NK7" s="7">
        <v>1044.2</v>
      </c>
      <c r="NL7" s="7">
        <v>1054.2</v>
      </c>
      <c r="NM7" s="7">
        <v>1049.8</v>
      </c>
      <c r="NN7" s="120">
        <v>0</v>
      </c>
      <c r="NO7" s="135">
        <v>35.32</v>
      </c>
      <c r="NP7" s="135">
        <v>0</v>
      </c>
      <c r="NQ7" s="135">
        <v>0</v>
      </c>
      <c r="NR7" s="135">
        <v>4.76</v>
      </c>
      <c r="NS7" s="135">
        <v>4.8</v>
      </c>
      <c r="NT7" s="135">
        <v>0</v>
      </c>
      <c r="NU7" s="135">
        <v>0</v>
      </c>
      <c r="NV7" s="7">
        <v>83838380</v>
      </c>
      <c r="NW7" s="7">
        <v>249701</v>
      </c>
      <c r="NX7" s="7">
        <v>85120020</v>
      </c>
      <c r="NY7" s="7">
        <v>290317</v>
      </c>
      <c r="NZ7" s="7">
        <v>69116340</v>
      </c>
      <c r="OA7" s="7">
        <v>144888</v>
      </c>
      <c r="OB7" s="7">
        <v>83556380</v>
      </c>
      <c r="OC7" s="7">
        <v>124453</v>
      </c>
      <c r="OD7" s="7">
        <v>790230</v>
      </c>
      <c r="OE7" s="7">
        <v>9860</v>
      </c>
      <c r="OF7" s="7">
        <v>72770</v>
      </c>
      <c r="OG7" s="7">
        <v>400</v>
      </c>
      <c r="OH7" s="9">
        <f>IF((RD_15[[#This Row],[33kV_IC1_ExPort]]-NV6)&lt;0,0,(RD_15[[#This Row],[33kV_IC1_ExPort]]-NV6))</f>
        <v>89830</v>
      </c>
      <c r="OI7" s="9">
        <f>IF((RD_15[[#This Row],[33kV_IC1_Import]]-NW6)&lt;0,0,(RD_15[[#This Row],[33kV_IC1_Import]]-NW6))</f>
        <v>208</v>
      </c>
      <c r="OJ7" s="9">
        <f>IF((RD_15[[#This Row],[33kV_IC2_ExPort]]-NX6)&lt;0,0,(RD_15[[#This Row],[33kV_IC2_ExPort]]-NX6))</f>
        <v>93480</v>
      </c>
      <c r="OK7" s="9">
        <f>IF((RD_15[[#This Row],[33kV_IC2_Import]]-NY6)&lt;0,0,(RD_15[[#This Row],[33kV_IC2_Import]]-NY6))</f>
        <v>250</v>
      </c>
      <c r="OL7" s="9">
        <f>IF((RD_15[[#This Row],[33kV_IC3_ExPort]]-NZ6)&lt;0,0,(RD_15[[#This Row],[33kV_IC3_ExPort]]-NZ6))</f>
        <v>91130</v>
      </c>
      <c r="OM7" s="9">
        <f>IF((RD_15[[#This Row],[33kV_IC3_Import]]-OA6)&lt;0,0,(RD_15[[#This Row],[33kV_IC3_Import]]-OA6))</f>
        <v>112</v>
      </c>
      <c r="ON7" s="9">
        <f>IF((RD_15[[#This Row],[33kV_IC4_ExPort]]-OB6)&lt;0,0,(RD_15[[#This Row],[33kV_IC4_ExPort]]-OB6))</f>
        <v>91140</v>
      </c>
      <c r="OO7" s="9">
        <f>IF((RD_15[[#This Row],[33kV_IC4_Import]]-OC6)&lt;0,0,(RD_15[[#This Row],[33kV_IC4_Import]]-OC6))</f>
        <v>60</v>
      </c>
      <c r="OP7" s="9">
        <f>IF((RD_15[[#This Row],[220kV_PQM1_Ex]]-OD6)*200&lt;0,0,(RD_15[[#This Row],[220kV_PQM1_Ex]]-OD6)*200)</f>
        <v>182000</v>
      </c>
      <c r="OQ7" s="9">
        <f>IF((RD_15[[#This Row],[220kV_PQM1_Im]]-OE6)*200&lt;0,0,(RD_15[[#This Row],[220kV_PQM1_Im]]-OE6)*200)</f>
        <v>0</v>
      </c>
      <c r="OR7" s="9">
        <f>IF((RD_15[[#This Row],[220kV_PQM2_Ex]]-OF6)*200&lt;0,0,(RD_15[[#This Row],[220kV_PQM2_Ex]]-OF6)*200)</f>
        <v>180000</v>
      </c>
      <c r="OS7" s="9">
        <f>IF((RD_15[[#This Row],[220kV_PQM2_Im]]-OG6)*200&lt;0,0,(RD_15[[#This Row],[220kV_PQM2_Im]]-OG6)*200)</f>
        <v>0</v>
      </c>
      <c r="OT7" s="136">
        <f>SUM(RD_15[[#This Row],[33kV_IC1_ExPort(KWh)]],RD_15[[#This Row],[33kV_IC2_ExPort(KWh)]],RD_15[[#This Row],[33kV_IC3_ExPort(KWh)]],RD_15[[#This Row],[33kV_IC4_ExPort(kWh)]])</f>
        <v>365580</v>
      </c>
      <c r="OU7" s="49">
        <f>SUM(RD_15[[#This Row],[220kV_PQM1_Ex(KWh)]],RD_15[[#This Row],[220kV_PQM2_Ex(KWh)]])</f>
        <v>362000</v>
      </c>
      <c r="OV7" s="49">
        <f>IFERROR((RD_15[[#This Row],[Sunset Time (POA&lt;20 W/m2)]]-RD_15[[#This Row],[Sunrise Time (POA&gt;20 W/m2)]])*24,"")</f>
        <v>11.483333333333334</v>
      </c>
      <c r="OW7" s="49">
        <f>RD_15[[#This Row],[GHI]]-RD_15[[#This Row],[GHI_Lost]]</f>
        <v>4.76</v>
      </c>
      <c r="OX7" s="49">
        <f>RD_15[[#This Row],[POA]]-RD_15[[#This Row],[POA_Lost]]</f>
        <v>4.8</v>
      </c>
      <c r="OY7" s="49"/>
      <c r="OZ7" s="49">
        <f>RD_15[[#This Row],[MT_Temp]]</f>
        <v>35.32</v>
      </c>
      <c r="PA7" s="50">
        <f>RD_15[[#This Row],[WS_Avg]]</f>
        <v>0</v>
      </c>
      <c r="PB7" s="131">
        <f>IFERROR(SUM(RD_15[[#This Row],[BLK1_INV1]:[BLK12_INV31]]),"")</f>
        <v>370480.60000000003</v>
      </c>
      <c r="PC7" s="51" t="str">
        <f>IFERROR(#REF!/RD_15[[#This Row],[Inv_Exp(KWh)]],"")</f>
        <v/>
      </c>
      <c r="PD7" s="51"/>
      <c r="PE7" s="100" t="str">
        <f>IFERROR(RD_15[[#This Row],[WPR_Eac]]/RD_15[[#This Row],[WPR_Edc]],"")</f>
        <v/>
      </c>
      <c r="PF7" s="100"/>
      <c r="PG7" s="100"/>
    </row>
    <row r="8" spans="2:423" x14ac:dyDescent="0.35">
      <c r="B8" s="48">
        <v>45747</v>
      </c>
      <c r="C8" s="132">
        <f>YEAR(RD_15[[#This Row],[Date]])+IF(MONTH(RD_15[[#This Row],[Date]])&gt;=4,1,0)</f>
        <v>2025</v>
      </c>
      <c r="D8" s="124">
        <f t="shared" si="7"/>
        <v>2025</v>
      </c>
      <c r="E8" s="133"/>
      <c r="F8" s="133"/>
      <c r="G8" s="134" t="str">
        <f>TEXT(RD_15[[#This Row],[Date]],"mmm-yy")</f>
        <v>Mar-25</v>
      </c>
      <c r="H8" s="124">
        <f t="shared" si="8"/>
        <v>31</v>
      </c>
      <c r="I8" s="132">
        <f>'Basic Data '!$S$2</f>
        <v>91870</v>
      </c>
      <c r="J8" s="8">
        <v>0.22777777777777777</v>
      </c>
      <c r="K8" s="8">
        <v>0.69861111111111107</v>
      </c>
      <c r="L8" s="7">
        <v>445.5</v>
      </c>
      <c r="M8" s="7">
        <v>428.3</v>
      </c>
      <c r="N8" s="7">
        <v>479.9</v>
      </c>
      <c r="O8" s="7">
        <v>480.7</v>
      </c>
      <c r="P8" s="7">
        <v>480.3</v>
      </c>
      <c r="Q8" s="7">
        <v>451.3</v>
      </c>
      <c r="R8" s="7">
        <v>484.6</v>
      </c>
      <c r="S8" s="7">
        <v>470</v>
      </c>
      <c r="T8" s="7">
        <v>485.9</v>
      </c>
      <c r="U8" s="7">
        <v>486.5</v>
      </c>
      <c r="V8" s="7">
        <v>487.3</v>
      </c>
      <c r="W8" s="7">
        <v>486.8</v>
      </c>
      <c r="X8" s="7">
        <v>486.4</v>
      </c>
      <c r="Y8" s="7">
        <v>487.1</v>
      </c>
      <c r="Z8" s="7">
        <v>492.8</v>
      </c>
      <c r="AA8" s="7">
        <v>491.4</v>
      </c>
      <c r="AB8" s="7">
        <v>458.4</v>
      </c>
      <c r="AC8" s="7">
        <v>461.6</v>
      </c>
      <c r="AD8" s="7">
        <v>481.1</v>
      </c>
      <c r="AE8" s="7">
        <v>488.3</v>
      </c>
      <c r="AF8" s="7">
        <v>500.4</v>
      </c>
      <c r="AG8" s="7">
        <v>496.3</v>
      </c>
      <c r="AH8" s="7">
        <v>502.3</v>
      </c>
      <c r="AI8" s="7">
        <v>498.7</v>
      </c>
      <c r="AJ8" s="7">
        <v>499.7</v>
      </c>
      <c r="AK8" s="7">
        <v>499.8</v>
      </c>
      <c r="AL8" s="7">
        <v>499.7</v>
      </c>
      <c r="AM8" s="7">
        <v>497.1</v>
      </c>
      <c r="AN8" s="7">
        <v>500.3</v>
      </c>
      <c r="AO8" s="7">
        <v>502.2</v>
      </c>
      <c r="AP8" s="7">
        <v>497</v>
      </c>
      <c r="AQ8" s="7">
        <v>498.2</v>
      </c>
      <c r="AR8" s="7">
        <v>475.3</v>
      </c>
      <c r="AS8" s="7">
        <v>446.4</v>
      </c>
      <c r="AT8" s="7">
        <v>451.3</v>
      </c>
      <c r="AU8" s="7">
        <v>457.7</v>
      </c>
      <c r="AV8" s="7">
        <v>464.3</v>
      </c>
      <c r="AW8" s="7">
        <v>466.5</v>
      </c>
      <c r="AX8" s="7">
        <v>484.5</v>
      </c>
      <c r="AY8" s="7">
        <v>460.6</v>
      </c>
      <c r="AZ8" s="7">
        <v>472.7</v>
      </c>
      <c r="BA8" s="7">
        <v>518.70000000000005</v>
      </c>
      <c r="BB8" s="7">
        <v>545.20000000000005</v>
      </c>
      <c r="BC8" s="7">
        <v>513.6</v>
      </c>
      <c r="BD8" s="7">
        <v>516</v>
      </c>
      <c r="BE8" s="7">
        <v>533.79999999999995</v>
      </c>
      <c r="BF8" s="7">
        <v>574.20000000000005</v>
      </c>
      <c r="BG8" s="7">
        <v>567.29999999999995</v>
      </c>
      <c r="BH8" s="7">
        <v>616.5</v>
      </c>
      <c r="BI8" s="7">
        <v>542.20000000000005</v>
      </c>
      <c r="BJ8" s="7">
        <v>516.4</v>
      </c>
      <c r="BK8" s="7">
        <v>510.5</v>
      </c>
      <c r="BL8" s="7">
        <v>508.8</v>
      </c>
      <c r="BM8" s="7">
        <v>533.20000000000005</v>
      </c>
      <c r="BN8" s="7">
        <v>523.29999999999995</v>
      </c>
      <c r="BO8" s="7">
        <v>531.20000000000005</v>
      </c>
      <c r="BP8" s="7">
        <v>549.9</v>
      </c>
      <c r="BQ8" s="7">
        <v>503.6</v>
      </c>
      <c r="BR8" s="7">
        <v>441.3</v>
      </c>
      <c r="BS8" s="7">
        <v>504.8</v>
      </c>
      <c r="BT8" s="7">
        <v>484.8</v>
      </c>
      <c r="BU8" s="7">
        <v>457.5</v>
      </c>
      <c r="BV8" s="7">
        <v>500.6</v>
      </c>
      <c r="BW8" s="7">
        <v>1171.7</v>
      </c>
      <c r="BX8" s="7">
        <v>1146.5</v>
      </c>
      <c r="BY8" s="7">
        <v>1141</v>
      </c>
      <c r="BZ8" s="7">
        <v>1157.5999999999999</v>
      </c>
      <c r="CA8" s="7">
        <v>1175.9000000000001</v>
      </c>
      <c r="CB8" s="7">
        <v>1155.5</v>
      </c>
      <c r="CC8" s="7">
        <v>1132.9000000000001</v>
      </c>
      <c r="CD8" s="7">
        <v>1156.0999999999999</v>
      </c>
      <c r="CE8" s="7">
        <v>1157.5999999999999</v>
      </c>
      <c r="CF8" s="7">
        <v>1070.4000000000001</v>
      </c>
      <c r="CG8" s="7">
        <v>1155.5</v>
      </c>
      <c r="CH8" s="7">
        <v>1132.7</v>
      </c>
      <c r="CI8" s="7">
        <v>1093</v>
      </c>
      <c r="CJ8" s="7">
        <v>1070.4000000000001</v>
      </c>
      <c r="CK8" s="7">
        <v>1154.5</v>
      </c>
      <c r="CL8" s="7">
        <v>1159.3</v>
      </c>
      <c r="CM8" s="7">
        <v>1160.2</v>
      </c>
      <c r="CN8" s="7">
        <v>1154.5999999999999</v>
      </c>
      <c r="CO8" s="7">
        <v>1222.8</v>
      </c>
      <c r="CP8" s="7">
        <v>1158.3</v>
      </c>
      <c r="CQ8" s="7">
        <v>1126.4000000000001</v>
      </c>
      <c r="CR8" s="7">
        <v>1176.7</v>
      </c>
      <c r="CS8" s="7">
        <v>1118.4000000000001</v>
      </c>
      <c r="CT8" s="7">
        <v>1114.2</v>
      </c>
      <c r="CU8" s="7">
        <v>1158.5999999999999</v>
      </c>
      <c r="CV8" s="7">
        <v>1161</v>
      </c>
      <c r="CW8" s="7">
        <v>1146.7</v>
      </c>
      <c r="CX8" s="7">
        <v>1151.0999999999999</v>
      </c>
      <c r="CY8" s="7">
        <v>1114.8</v>
      </c>
      <c r="CZ8" s="7">
        <v>1132</v>
      </c>
      <c r="DA8" s="7">
        <v>1137.3</v>
      </c>
      <c r="DB8" s="7">
        <v>1154.0999999999999</v>
      </c>
      <c r="DC8" s="7">
        <v>1162.7</v>
      </c>
      <c r="DD8" s="7">
        <v>1257.7</v>
      </c>
      <c r="DE8" s="7">
        <v>1156</v>
      </c>
      <c r="DF8" s="7">
        <v>1154.9000000000001</v>
      </c>
      <c r="DG8" s="7">
        <v>1095.8</v>
      </c>
      <c r="DH8" s="7">
        <v>1098.4000000000001</v>
      </c>
      <c r="DI8" s="7">
        <v>1149.9000000000001</v>
      </c>
      <c r="DJ8" s="7">
        <v>1121</v>
      </c>
      <c r="DK8" s="7">
        <v>1167.9000000000001</v>
      </c>
      <c r="DL8" s="7">
        <v>1133.2</v>
      </c>
      <c r="DM8" s="7">
        <v>1166.5</v>
      </c>
      <c r="DN8" s="7">
        <v>1174.2</v>
      </c>
      <c r="DO8" s="7">
        <v>1155.0999999999999</v>
      </c>
      <c r="DP8" s="7">
        <v>1150.2</v>
      </c>
      <c r="DQ8" s="7">
        <v>1176.5999999999999</v>
      </c>
      <c r="DR8" s="7">
        <v>1179.2</v>
      </c>
      <c r="DS8" s="7">
        <v>1190.5</v>
      </c>
      <c r="DT8" s="7">
        <v>1062.4000000000001</v>
      </c>
      <c r="DU8" s="7">
        <v>1119</v>
      </c>
      <c r="DV8" s="7">
        <v>1166.5999999999999</v>
      </c>
      <c r="DW8" s="7">
        <v>1197.5999999999999</v>
      </c>
      <c r="DX8" s="7">
        <v>1177.2</v>
      </c>
      <c r="DY8" s="7">
        <v>1181.4000000000001</v>
      </c>
      <c r="DZ8" s="7">
        <v>1192</v>
      </c>
      <c r="EA8" s="7">
        <v>1184.5</v>
      </c>
      <c r="EB8" s="7">
        <v>1173.7</v>
      </c>
      <c r="EC8" s="7">
        <v>1174</v>
      </c>
      <c r="ED8" s="7">
        <v>1121.2</v>
      </c>
      <c r="EE8" s="7">
        <v>1125.3</v>
      </c>
      <c r="EF8" s="7">
        <v>1180</v>
      </c>
      <c r="EG8" s="7">
        <v>1173.5</v>
      </c>
      <c r="EH8" s="7">
        <v>1176.3</v>
      </c>
      <c r="EI8" s="7">
        <v>1167.5</v>
      </c>
      <c r="EJ8" s="7">
        <v>1165.8</v>
      </c>
      <c r="EK8" s="7">
        <v>1152.4000000000001</v>
      </c>
      <c r="EL8" s="7">
        <v>1154</v>
      </c>
      <c r="EM8" s="7">
        <v>1176.8</v>
      </c>
      <c r="EN8" s="7">
        <v>1158</v>
      </c>
      <c r="EO8" s="7">
        <v>1171.9000000000001</v>
      </c>
      <c r="EP8" s="7">
        <v>1147.3</v>
      </c>
      <c r="EQ8" s="7">
        <v>1178.4000000000001</v>
      </c>
      <c r="ER8" s="7">
        <v>1126.8</v>
      </c>
      <c r="ES8" s="7">
        <v>1206.5999999999999</v>
      </c>
      <c r="ET8" s="7">
        <v>1292.5</v>
      </c>
      <c r="EU8" s="7">
        <v>1162.5999999999999</v>
      </c>
      <c r="EV8" s="7">
        <v>1156.8</v>
      </c>
      <c r="EW8" s="7">
        <v>1191.2</v>
      </c>
      <c r="EX8" s="7">
        <v>1225.0999999999999</v>
      </c>
      <c r="EY8" s="7">
        <v>1172.4000000000001</v>
      </c>
      <c r="EZ8" s="7">
        <v>1159.8</v>
      </c>
      <c r="FA8" s="7">
        <v>1196.9000000000001</v>
      </c>
      <c r="FB8" s="7">
        <v>1169.0999999999999</v>
      </c>
      <c r="FC8" s="7">
        <v>1129.4000000000001</v>
      </c>
      <c r="FD8" s="7">
        <v>1213.4000000000001</v>
      </c>
      <c r="FE8" s="7">
        <v>1103.8</v>
      </c>
      <c r="FF8" s="7">
        <v>1011.8</v>
      </c>
      <c r="FG8" s="7">
        <v>1162.9000000000001</v>
      </c>
      <c r="FH8" s="7">
        <v>1092</v>
      </c>
      <c r="FI8" s="7">
        <v>1173.8</v>
      </c>
      <c r="FJ8" s="7">
        <v>1190.7</v>
      </c>
      <c r="FK8" s="7">
        <v>1166.2</v>
      </c>
      <c r="FL8" s="7">
        <v>1182.3</v>
      </c>
      <c r="FM8" s="7">
        <v>1175.9000000000001</v>
      </c>
      <c r="FN8" s="7">
        <v>1182.5</v>
      </c>
      <c r="FO8" s="7">
        <v>1160.9000000000001</v>
      </c>
      <c r="FP8" s="7">
        <v>1162.9000000000001</v>
      </c>
      <c r="FQ8" s="7">
        <v>1163.4000000000001</v>
      </c>
      <c r="FR8" s="7">
        <v>1152.8</v>
      </c>
      <c r="FS8" s="7">
        <v>1251.7</v>
      </c>
      <c r="FT8" s="7">
        <v>1218.9000000000001</v>
      </c>
      <c r="FU8" s="7">
        <v>1112.0999999999999</v>
      </c>
      <c r="FV8" s="7">
        <v>1059.0999999999999</v>
      </c>
      <c r="FW8" s="7">
        <v>1074.2</v>
      </c>
      <c r="FX8" s="7">
        <v>1049.5999999999999</v>
      </c>
      <c r="FY8" s="7">
        <v>1052.3</v>
      </c>
      <c r="FZ8" s="7">
        <v>1061.9000000000001</v>
      </c>
      <c r="GA8" s="7">
        <v>1062.3</v>
      </c>
      <c r="GB8" s="7">
        <v>1065.2</v>
      </c>
      <c r="GC8" s="7">
        <v>1090.8</v>
      </c>
      <c r="GD8" s="7">
        <v>1091</v>
      </c>
      <c r="GE8" s="7">
        <v>1064.4000000000001</v>
      </c>
      <c r="GF8" s="7">
        <v>1073.7</v>
      </c>
      <c r="GG8" s="7">
        <v>1076.0999999999999</v>
      </c>
      <c r="GH8" s="7">
        <v>1085.5999999999999</v>
      </c>
      <c r="GI8" s="7">
        <v>989.5</v>
      </c>
      <c r="GJ8" s="7">
        <v>916.2</v>
      </c>
      <c r="GK8" s="7">
        <v>1105.5999999999999</v>
      </c>
      <c r="GL8" s="7">
        <v>1082.9000000000001</v>
      </c>
      <c r="GM8" s="7">
        <v>1072.9000000000001</v>
      </c>
      <c r="GN8" s="7">
        <v>1074.0999999999999</v>
      </c>
      <c r="GO8" s="7">
        <v>1091.2</v>
      </c>
      <c r="GP8" s="7">
        <v>1069.3</v>
      </c>
      <c r="GQ8" s="7">
        <v>1089.5999999999999</v>
      </c>
      <c r="GR8" s="7">
        <v>1067.8</v>
      </c>
      <c r="GS8" s="7">
        <v>1080</v>
      </c>
      <c r="GT8" s="7">
        <v>1063.5999999999999</v>
      </c>
      <c r="GU8" s="7">
        <v>1068.4000000000001</v>
      </c>
      <c r="GV8" s="7">
        <v>1058.5999999999999</v>
      </c>
      <c r="GW8" s="7">
        <v>1069.7</v>
      </c>
      <c r="GX8" s="7">
        <v>1028.8</v>
      </c>
      <c r="GY8" s="7">
        <v>1021</v>
      </c>
      <c r="GZ8" s="7">
        <v>1026.4000000000001</v>
      </c>
      <c r="HA8" s="7">
        <v>1180.3</v>
      </c>
      <c r="HB8" s="7">
        <v>1124.2</v>
      </c>
      <c r="HC8" s="7">
        <v>1147</v>
      </c>
      <c r="HD8" s="7">
        <v>1178</v>
      </c>
      <c r="HE8" s="7">
        <v>1181.9000000000001</v>
      </c>
      <c r="HF8" s="7">
        <v>1180.3</v>
      </c>
      <c r="HG8" s="7">
        <v>1223.5</v>
      </c>
      <c r="HH8" s="7">
        <v>1197</v>
      </c>
      <c r="HI8" s="7">
        <v>1306.5999999999999</v>
      </c>
      <c r="HJ8" s="7">
        <v>1180.3</v>
      </c>
      <c r="HK8" s="7">
        <v>1129.7</v>
      </c>
      <c r="HL8" s="7">
        <v>1129.7</v>
      </c>
      <c r="HM8" s="7">
        <v>1062.2</v>
      </c>
      <c r="HN8" s="7">
        <v>1169</v>
      </c>
      <c r="HO8" s="7">
        <v>1129.7</v>
      </c>
      <c r="HP8" s="7">
        <v>1235.9000000000001</v>
      </c>
      <c r="HQ8" s="7">
        <v>1028.5999999999999</v>
      </c>
      <c r="HR8" s="7">
        <v>1031.8</v>
      </c>
      <c r="HS8" s="7">
        <v>1129.7</v>
      </c>
      <c r="HT8" s="7">
        <v>984.8</v>
      </c>
      <c r="HU8" s="7">
        <v>923.3</v>
      </c>
      <c r="HV8" s="7">
        <v>1218.7</v>
      </c>
      <c r="HW8" s="7">
        <v>1199.2</v>
      </c>
      <c r="HX8" s="7">
        <v>1216.8</v>
      </c>
      <c r="HY8" s="7">
        <v>1204.5999999999999</v>
      </c>
      <c r="HZ8" s="7">
        <v>1184.7</v>
      </c>
      <c r="IA8" s="7">
        <v>1178.7</v>
      </c>
      <c r="IB8" s="7">
        <v>1310.5999999999999</v>
      </c>
      <c r="IC8" s="7">
        <v>1297.2</v>
      </c>
      <c r="ID8" s="7">
        <v>1081.5</v>
      </c>
      <c r="IE8" s="7">
        <v>1111.5</v>
      </c>
      <c r="IF8" s="7">
        <v>1008.7</v>
      </c>
      <c r="IG8" s="7">
        <v>1014.1</v>
      </c>
      <c r="IH8" s="7">
        <v>1006</v>
      </c>
      <c r="II8" s="7">
        <v>1051.0999999999999</v>
      </c>
      <c r="IJ8" s="7">
        <v>1023.1</v>
      </c>
      <c r="IK8" s="7">
        <v>1054.8</v>
      </c>
      <c r="IL8" s="7">
        <v>1020.4</v>
      </c>
      <c r="IM8" s="7">
        <v>1020.6</v>
      </c>
      <c r="IN8" s="7">
        <v>1015.3</v>
      </c>
      <c r="IO8" s="7">
        <v>1017.6</v>
      </c>
      <c r="IP8" s="7">
        <v>1063</v>
      </c>
      <c r="IQ8" s="7">
        <v>1058</v>
      </c>
      <c r="IR8" s="7">
        <v>1057.4000000000001</v>
      </c>
      <c r="IS8" s="7">
        <v>1059.4000000000001</v>
      </c>
      <c r="IT8" s="7">
        <v>1013.2</v>
      </c>
      <c r="IU8" s="7">
        <v>1018</v>
      </c>
      <c r="IV8" s="7">
        <v>1005.4</v>
      </c>
      <c r="IW8" s="7">
        <v>1069</v>
      </c>
      <c r="IX8" s="7">
        <v>1012.4</v>
      </c>
      <c r="IY8" s="7">
        <v>1058</v>
      </c>
      <c r="IZ8" s="7">
        <v>1017.8</v>
      </c>
      <c r="JA8" s="7">
        <v>1064.4000000000001</v>
      </c>
      <c r="JB8" s="7">
        <v>1064.4000000000001</v>
      </c>
      <c r="JC8" s="7">
        <v>1064.5999999999999</v>
      </c>
      <c r="JD8" s="7">
        <v>1076</v>
      </c>
      <c r="JE8" s="7">
        <v>1078.7</v>
      </c>
      <c r="JF8" s="7">
        <v>1069.5999999999999</v>
      </c>
      <c r="JG8" s="7">
        <v>1068.0999999999999</v>
      </c>
      <c r="JH8" s="7">
        <v>1075.5999999999999</v>
      </c>
      <c r="JI8" s="7">
        <v>1099.2</v>
      </c>
      <c r="JJ8" s="7">
        <v>1148.9000000000001</v>
      </c>
      <c r="JK8" s="7">
        <v>1173.5999999999999</v>
      </c>
      <c r="JL8" s="7">
        <v>1120.9000000000001</v>
      </c>
      <c r="JM8" s="7">
        <v>1187.3</v>
      </c>
      <c r="JN8" s="7">
        <v>1241.2</v>
      </c>
      <c r="JO8" s="7">
        <v>1184.5</v>
      </c>
      <c r="JP8" s="7">
        <v>1183</v>
      </c>
      <c r="JQ8" s="7">
        <v>1139.5999999999999</v>
      </c>
      <c r="JR8" s="7">
        <v>1182.0999999999999</v>
      </c>
      <c r="JS8" s="7">
        <v>1170.2</v>
      </c>
      <c r="JT8" s="7">
        <v>1130.0999999999999</v>
      </c>
      <c r="JU8" s="7">
        <v>1250.4000000000001</v>
      </c>
      <c r="JV8" s="7">
        <v>1210.8</v>
      </c>
      <c r="JW8" s="7">
        <v>1099.0999999999999</v>
      </c>
      <c r="JX8" s="7">
        <v>1237</v>
      </c>
      <c r="JY8" s="7">
        <v>1224.4000000000001</v>
      </c>
      <c r="JZ8" s="7">
        <v>931.2</v>
      </c>
      <c r="KA8" s="7">
        <v>934.4</v>
      </c>
      <c r="KB8" s="7">
        <v>1183.9000000000001</v>
      </c>
      <c r="KC8" s="7">
        <v>991.1</v>
      </c>
      <c r="KD8" s="7">
        <v>1127</v>
      </c>
      <c r="KE8" s="7">
        <v>1045.7</v>
      </c>
      <c r="KF8" s="7">
        <v>1038.0999999999999</v>
      </c>
      <c r="KG8" s="7">
        <v>1039.0999999999999</v>
      </c>
      <c r="KH8" s="7">
        <v>1031.7</v>
      </c>
      <c r="KI8" s="7">
        <v>1046.5</v>
      </c>
      <c r="KJ8" s="7">
        <v>1025</v>
      </c>
      <c r="KK8" s="7">
        <v>1046.3</v>
      </c>
      <c r="KL8" s="7">
        <v>1025.4000000000001</v>
      </c>
      <c r="KM8" s="7">
        <v>1012.7</v>
      </c>
      <c r="KN8" s="7">
        <v>1051.9000000000001</v>
      </c>
      <c r="KO8" s="7">
        <v>1143.2</v>
      </c>
      <c r="KP8" s="7">
        <v>1039.5</v>
      </c>
      <c r="KQ8" s="7">
        <v>1045.7</v>
      </c>
      <c r="KR8" s="7">
        <v>1006.3</v>
      </c>
      <c r="KS8" s="7">
        <v>984.9</v>
      </c>
      <c r="KT8" s="7">
        <v>986.1</v>
      </c>
      <c r="KU8" s="7">
        <v>1031.2</v>
      </c>
      <c r="KV8" s="7">
        <v>1045.2</v>
      </c>
      <c r="KW8" s="7">
        <v>1040.4000000000001</v>
      </c>
      <c r="KX8" s="7">
        <v>1042.8</v>
      </c>
      <c r="KY8" s="7">
        <v>1043.7</v>
      </c>
      <c r="KZ8" s="7">
        <v>1106.2</v>
      </c>
      <c r="LA8" s="7">
        <v>1035.3</v>
      </c>
      <c r="LB8" s="7">
        <v>1032.0999999999999</v>
      </c>
      <c r="LC8" s="7">
        <v>1044.9000000000001</v>
      </c>
      <c r="LD8" s="7">
        <v>1038.7</v>
      </c>
      <c r="LE8" s="7">
        <v>934.9</v>
      </c>
      <c r="LF8" s="7">
        <v>1040.0999999999999</v>
      </c>
      <c r="LG8" s="7">
        <v>1047.2</v>
      </c>
      <c r="LH8" s="7">
        <v>1000.7</v>
      </c>
      <c r="LI8" s="7">
        <v>1000.5</v>
      </c>
      <c r="LJ8" s="7">
        <v>1021.2</v>
      </c>
      <c r="LK8" s="7">
        <v>1153.4000000000001</v>
      </c>
      <c r="LL8" s="7">
        <v>1008.4</v>
      </c>
      <c r="LM8" s="7">
        <v>1059.0999999999999</v>
      </c>
      <c r="LN8" s="7">
        <v>1058</v>
      </c>
      <c r="LO8" s="7">
        <v>1050</v>
      </c>
      <c r="LP8" s="7">
        <v>997.9</v>
      </c>
      <c r="LQ8" s="7">
        <v>939.7</v>
      </c>
      <c r="LR8" s="7">
        <v>1039.2</v>
      </c>
      <c r="LS8" s="7">
        <v>1083.9000000000001</v>
      </c>
      <c r="LT8" s="7">
        <v>990.6</v>
      </c>
      <c r="LU8" s="7">
        <v>991</v>
      </c>
      <c r="LV8" s="7">
        <v>1059.2</v>
      </c>
      <c r="LW8" s="7">
        <v>1045.2</v>
      </c>
      <c r="LX8" s="7">
        <v>1040.4000000000001</v>
      </c>
      <c r="LY8" s="7">
        <v>1039</v>
      </c>
      <c r="LZ8" s="7">
        <v>1036.3</v>
      </c>
      <c r="MA8" s="7">
        <v>1038.5999999999999</v>
      </c>
      <c r="MB8" s="7">
        <v>1109.5</v>
      </c>
      <c r="MC8" s="7">
        <v>984</v>
      </c>
      <c r="MD8" s="7">
        <v>975</v>
      </c>
      <c r="ME8" s="7">
        <v>1010.4</v>
      </c>
      <c r="MF8" s="7">
        <v>1009</v>
      </c>
      <c r="MG8" s="7">
        <v>1010.4</v>
      </c>
      <c r="MH8" s="7">
        <v>1019</v>
      </c>
      <c r="MI8" s="7">
        <v>1030</v>
      </c>
      <c r="MJ8" s="7">
        <v>1065.9000000000001</v>
      </c>
      <c r="MK8" s="7">
        <v>1055.8</v>
      </c>
      <c r="ML8" s="7">
        <v>1059.5</v>
      </c>
      <c r="MM8" s="7">
        <v>1056.3</v>
      </c>
      <c r="MN8" s="7">
        <v>1057.7</v>
      </c>
      <c r="MO8" s="7">
        <v>1047.8</v>
      </c>
      <c r="MP8" s="7">
        <v>1059.9000000000001</v>
      </c>
      <c r="MQ8" s="7">
        <v>1073.0999999999999</v>
      </c>
      <c r="MR8" s="7">
        <v>1053</v>
      </c>
      <c r="MS8" s="7">
        <v>1016</v>
      </c>
      <c r="MT8" s="7">
        <v>1059.9000000000001</v>
      </c>
      <c r="MU8" s="7">
        <v>1062.2</v>
      </c>
      <c r="MV8" s="7">
        <v>939.9</v>
      </c>
      <c r="MW8" s="7">
        <v>1005.8</v>
      </c>
      <c r="MX8" s="7">
        <v>1021.3</v>
      </c>
      <c r="MY8" s="7">
        <v>1111.0999999999999</v>
      </c>
      <c r="MZ8" s="7">
        <v>1035.0999999999999</v>
      </c>
      <c r="NA8" s="7">
        <v>1041.8</v>
      </c>
      <c r="NB8" s="7">
        <v>1022.8</v>
      </c>
      <c r="NC8" s="7">
        <v>1095.0999999999999</v>
      </c>
      <c r="ND8" s="7">
        <v>1070.3</v>
      </c>
      <c r="NE8" s="7">
        <v>1113</v>
      </c>
      <c r="NF8" s="7">
        <v>993.1</v>
      </c>
      <c r="NG8" s="7">
        <v>1058.5</v>
      </c>
      <c r="NH8" s="7">
        <v>1059.9000000000001</v>
      </c>
      <c r="NI8" s="7">
        <v>998.1</v>
      </c>
      <c r="NJ8" s="7">
        <v>968.4</v>
      </c>
      <c r="NK8" s="7">
        <v>1017.5</v>
      </c>
      <c r="NL8" s="7">
        <v>1026</v>
      </c>
      <c r="NM8" s="7">
        <v>1020.6</v>
      </c>
      <c r="NN8" s="120">
        <v>0</v>
      </c>
      <c r="NO8" s="135">
        <v>35.81</v>
      </c>
      <c r="NP8" s="135">
        <v>0</v>
      </c>
      <c r="NQ8" s="135">
        <v>0</v>
      </c>
      <c r="NR8" s="135">
        <v>4.6900000000000004</v>
      </c>
      <c r="NS8" s="135">
        <v>4.7699999999999996</v>
      </c>
      <c r="NT8" s="135">
        <v>0</v>
      </c>
      <c r="NU8" s="135">
        <v>0</v>
      </c>
      <c r="NV8" s="7">
        <v>83926780</v>
      </c>
      <c r="NW8" s="7">
        <v>249909</v>
      </c>
      <c r="NX8" s="7">
        <v>85212320</v>
      </c>
      <c r="NY8" s="7">
        <v>290547</v>
      </c>
      <c r="NZ8" s="7">
        <v>69206350</v>
      </c>
      <c r="OA8" s="7">
        <v>145018</v>
      </c>
      <c r="OB8" s="7">
        <v>83645390</v>
      </c>
      <c r="OC8" s="7">
        <v>124515</v>
      </c>
      <c r="OD8" s="7">
        <v>791130</v>
      </c>
      <c r="OE8" s="7">
        <v>9860</v>
      </c>
      <c r="OF8" s="7">
        <v>73670</v>
      </c>
      <c r="OG8" s="7">
        <v>410</v>
      </c>
      <c r="OH8" s="9">
        <f>IF((RD_15[[#This Row],[33kV_IC1_ExPort]]-NV7)&lt;0,0,(RD_15[[#This Row],[33kV_IC1_ExPort]]-NV7))</f>
        <v>88400</v>
      </c>
      <c r="OI8" s="9">
        <f>IF((RD_15[[#This Row],[33kV_IC1_Import]]-NW7)&lt;0,0,(RD_15[[#This Row],[33kV_IC1_Import]]-NW7))</f>
        <v>208</v>
      </c>
      <c r="OJ8" s="9">
        <f>IF((RD_15[[#This Row],[33kV_IC2_ExPort]]-NX7)&lt;0,0,(RD_15[[#This Row],[33kV_IC2_ExPort]]-NX7))</f>
        <v>92300</v>
      </c>
      <c r="OK8" s="9">
        <f>IF((RD_15[[#This Row],[33kV_IC2_Import]]-NY7)&lt;0,0,(RD_15[[#This Row],[33kV_IC2_Import]]-NY7))</f>
        <v>230</v>
      </c>
      <c r="OL8" s="9">
        <f>IF((RD_15[[#This Row],[33kV_IC3_ExPort]]-NZ7)&lt;0,0,(RD_15[[#This Row],[33kV_IC3_ExPort]]-NZ7))</f>
        <v>90010</v>
      </c>
      <c r="OM8" s="9">
        <f>IF((RD_15[[#This Row],[33kV_IC3_Import]]-OA7)&lt;0,0,(RD_15[[#This Row],[33kV_IC3_Import]]-OA7))</f>
        <v>130</v>
      </c>
      <c r="ON8" s="9">
        <f>IF((RD_15[[#This Row],[33kV_IC4_ExPort]]-OB7)&lt;0,0,(RD_15[[#This Row],[33kV_IC4_ExPort]]-OB7))</f>
        <v>89010</v>
      </c>
      <c r="OO8" s="9">
        <f>IF((RD_15[[#This Row],[33kV_IC4_Import]]-OC7)&lt;0,0,(RD_15[[#This Row],[33kV_IC4_Import]]-OC7))</f>
        <v>62</v>
      </c>
      <c r="OP8" s="9">
        <f>IF((RD_15[[#This Row],[220kV_PQM1_Ex]]-OD7)*200&lt;0,0,(RD_15[[#This Row],[220kV_PQM1_Ex]]-OD7)*200)</f>
        <v>180000</v>
      </c>
      <c r="OQ8" s="9">
        <f>IF((RD_15[[#This Row],[220kV_PQM1_Im]]-OE7)*200&lt;0,0,(RD_15[[#This Row],[220kV_PQM1_Im]]-OE7)*200)</f>
        <v>0</v>
      </c>
      <c r="OR8" s="9">
        <f>IF((RD_15[[#This Row],[220kV_PQM2_Ex]]-OF7)*200&lt;0,0,(RD_15[[#This Row],[220kV_PQM2_Ex]]-OF7)*200)</f>
        <v>180000</v>
      </c>
      <c r="OS8" s="9">
        <f>IF((RD_15[[#This Row],[220kV_PQM2_Im]]-OG7)*200&lt;0,0,(RD_15[[#This Row],[220kV_PQM2_Im]]-OG7)*200)</f>
        <v>2000</v>
      </c>
      <c r="OT8" s="136">
        <f>SUM(RD_15[[#This Row],[33kV_IC1_ExPort(KWh)]],RD_15[[#This Row],[33kV_IC2_ExPort(KWh)]],RD_15[[#This Row],[33kV_IC3_ExPort(KWh)]],RD_15[[#This Row],[33kV_IC4_ExPort(kWh)]])</f>
        <v>359720</v>
      </c>
      <c r="OU8" s="49">
        <f>SUM(RD_15[[#This Row],[220kV_PQM1_Ex(KWh)]],RD_15[[#This Row],[220kV_PQM2_Ex(KWh)]])</f>
        <v>360000</v>
      </c>
      <c r="OV8" s="49">
        <f>IFERROR((RD_15[[#This Row],[Sunset Time (POA&lt;20 W/m2)]]-RD_15[[#This Row],[Sunrise Time (POA&gt;20 W/m2)]])*24,"")</f>
        <v>11.3</v>
      </c>
      <c r="OW8" s="49">
        <f>RD_15[[#This Row],[GHI]]-RD_15[[#This Row],[GHI_Lost]]</f>
        <v>4.6900000000000004</v>
      </c>
      <c r="OX8" s="49">
        <f>RD_15[[#This Row],[POA]]-RD_15[[#This Row],[POA_Lost]]</f>
        <v>4.7699999999999996</v>
      </c>
      <c r="OY8" s="49"/>
      <c r="OZ8" s="49">
        <f>RD_15[[#This Row],[MT_Temp]]</f>
        <v>35.81</v>
      </c>
      <c r="PA8" s="50">
        <f>RD_15[[#This Row],[WS_Avg]]</f>
        <v>0</v>
      </c>
      <c r="PB8" s="131">
        <f>IFERROR(SUM(RD_15[[#This Row],[BLK1_INV1]:[BLK12_INV31]]),"")</f>
        <v>364659.4000000002</v>
      </c>
      <c r="PC8" s="51" t="str">
        <f>IFERROR(#REF!/RD_15[[#This Row],[Inv_Exp(KWh)]],"")</f>
        <v/>
      </c>
      <c r="PD8" s="51"/>
      <c r="PE8" s="100" t="str">
        <f>IFERROR(RD_15[[#This Row],[WPR_Eac]]/RD_15[[#This Row],[WPR_Edc]],"")</f>
        <v/>
      </c>
      <c r="PF8" s="100"/>
      <c r="PG8" s="100"/>
    </row>
    <row r="9" spans="2:423" x14ac:dyDescent="0.35">
      <c r="B9" s="48">
        <v>45748</v>
      </c>
      <c r="C9" s="132">
        <f>YEAR(RD_15[[#This Row],[Date]])+IF(MONTH(RD_15[[#This Row],[Date]])&gt;=4,1,0)</f>
        <v>2026</v>
      </c>
      <c r="D9" s="124">
        <f t="shared" si="7"/>
        <v>2025</v>
      </c>
      <c r="E9" s="133"/>
      <c r="F9" s="133"/>
      <c r="G9" s="134" t="str">
        <f>TEXT(RD_15[[#This Row],[Date]],"mmm-yy")</f>
        <v>Apr-25</v>
      </c>
      <c r="H9" s="124">
        <f t="shared" si="8"/>
        <v>30</v>
      </c>
      <c r="I9" s="132">
        <f>'Basic Data '!$S$2</f>
        <v>91870</v>
      </c>
      <c r="J9" s="8">
        <v>0.21597222222222223</v>
      </c>
      <c r="K9" s="8">
        <v>0.71805555555555556</v>
      </c>
      <c r="L9" s="7">
        <v>447.3</v>
      </c>
      <c r="M9" s="7">
        <v>430.6</v>
      </c>
      <c r="N9" s="7">
        <v>482.4</v>
      </c>
      <c r="O9" s="7">
        <v>483.2</v>
      </c>
      <c r="P9" s="7">
        <v>482.2</v>
      </c>
      <c r="Q9" s="7">
        <v>453.5</v>
      </c>
      <c r="R9" s="7">
        <v>487.4</v>
      </c>
      <c r="S9" s="7">
        <v>472.4</v>
      </c>
      <c r="T9" s="7">
        <v>488.1</v>
      </c>
      <c r="U9" s="7">
        <v>488.7</v>
      </c>
      <c r="V9" s="7">
        <v>489.8</v>
      </c>
      <c r="W9" s="7">
        <v>489.2</v>
      </c>
      <c r="X9" s="7">
        <v>488.9</v>
      </c>
      <c r="Y9" s="7">
        <v>489.2</v>
      </c>
      <c r="Z9" s="7">
        <v>495.5</v>
      </c>
      <c r="AA9" s="7">
        <v>493.8</v>
      </c>
      <c r="AB9" s="7">
        <v>460.8</v>
      </c>
      <c r="AC9" s="7">
        <v>464.1</v>
      </c>
      <c r="AD9" s="7">
        <v>483.9</v>
      </c>
      <c r="AE9" s="7">
        <v>491</v>
      </c>
      <c r="AF9" s="7">
        <v>502.9</v>
      </c>
      <c r="AG9" s="7">
        <v>498.7</v>
      </c>
      <c r="AH9" s="7">
        <v>502.1</v>
      </c>
      <c r="AI9" s="7">
        <v>503.3</v>
      </c>
      <c r="AJ9" s="7">
        <v>501.7</v>
      </c>
      <c r="AK9" s="7">
        <v>501.7</v>
      </c>
      <c r="AL9" s="7">
        <v>502.5</v>
      </c>
      <c r="AM9" s="7">
        <v>499.9</v>
      </c>
      <c r="AN9" s="7">
        <v>502.4</v>
      </c>
      <c r="AO9" s="7">
        <v>504.7</v>
      </c>
      <c r="AP9" s="7">
        <v>499.6</v>
      </c>
      <c r="AQ9" s="7">
        <v>501.1</v>
      </c>
      <c r="AR9" s="7">
        <v>476.9</v>
      </c>
      <c r="AS9" s="7">
        <v>448.1</v>
      </c>
      <c r="AT9" s="7">
        <v>453.2</v>
      </c>
      <c r="AU9" s="7">
        <v>460.2</v>
      </c>
      <c r="AV9" s="7">
        <v>467</v>
      </c>
      <c r="AW9" s="7">
        <v>468.4</v>
      </c>
      <c r="AX9" s="7">
        <v>486.2</v>
      </c>
      <c r="AY9" s="7">
        <v>463.2</v>
      </c>
      <c r="AZ9" s="7">
        <v>476.1</v>
      </c>
      <c r="BA9" s="7">
        <v>522.20000000000005</v>
      </c>
      <c r="BB9" s="7">
        <v>548.6</v>
      </c>
      <c r="BC9" s="7">
        <v>516.4</v>
      </c>
      <c r="BD9" s="7">
        <v>519</v>
      </c>
      <c r="BE9" s="7">
        <v>537</v>
      </c>
      <c r="BF9" s="7">
        <v>577.9</v>
      </c>
      <c r="BG9" s="7">
        <v>570.70000000000005</v>
      </c>
      <c r="BH9" s="7">
        <v>617.6</v>
      </c>
      <c r="BI9" s="7">
        <v>545.5</v>
      </c>
      <c r="BJ9" s="7">
        <v>518.5</v>
      </c>
      <c r="BK9" s="7">
        <v>513.79999999999995</v>
      </c>
      <c r="BL9" s="7">
        <v>512.20000000000005</v>
      </c>
      <c r="BM9" s="7">
        <v>536.70000000000005</v>
      </c>
      <c r="BN9" s="7">
        <v>527.20000000000005</v>
      </c>
      <c r="BO9" s="7">
        <v>534.6</v>
      </c>
      <c r="BP9" s="7">
        <v>553.6</v>
      </c>
      <c r="BQ9" s="7">
        <v>507.2</v>
      </c>
      <c r="BR9" s="7">
        <v>444.8</v>
      </c>
      <c r="BS9" s="7">
        <v>508.6</v>
      </c>
      <c r="BT9" s="7">
        <v>487.9</v>
      </c>
      <c r="BU9" s="7">
        <v>460</v>
      </c>
      <c r="BV9" s="7">
        <v>505.8</v>
      </c>
      <c r="BW9" s="7">
        <v>1176.2</v>
      </c>
      <c r="BX9" s="7">
        <v>1152.3</v>
      </c>
      <c r="BY9" s="7">
        <v>1145.0999999999999</v>
      </c>
      <c r="BZ9" s="7">
        <v>1163.8</v>
      </c>
      <c r="CA9" s="7">
        <v>1182.0999999999999</v>
      </c>
      <c r="CB9" s="7">
        <v>1161.5999999999999</v>
      </c>
      <c r="CC9" s="7">
        <v>1139.3</v>
      </c>
      <c r="CD9" s="7">
        <v>1163.5</v>
      </c>
      <c r="CE9" s="7">
        <v>1186.4000000000001</v>
      </c>
      <c r="CF9" s="7">
        <v>1142</v>
      </c>
      <c r="CG9" s="7">
        <v>1139.5999999999999</v>
      </c>
      <c r="CH9" s="7">
        <v>1139.2</v>
      </c>
      <c r="CI9" s="7">
        <v>1099</v>
      </c>
      <c r="CJ9" s="7">
        <v>1076.2</v>
      </c>
      <c r="CK9" s="7">
        <v>1158.3</v>
      </c>
      <c r="CL9" s="7">
        <v>1164.5999999999999</v>
      </c>
      <c r="CM9" s="7">
        <v>1166.0999999999999</v>
      </c>
      <c r="CN9" s="7">
        <v>1160.8</v>
      </c>
      <c r="CO9" s="7">
        <v>1227.8</v>
      </c>
      <c r="CP9" s="7">
        <v>1161.0999999999999</v>
      </c>
      <c r="CQ9" s="7">
        <v>1131.5</v>
      </c>
      <c r="CR9" s="7">
        <v>1180.3</v>
      </c>
      <c r="CS9" s="7">
        <v>1120.0999999999999</v>
      </c>
      <c r="CT9" s="7">
        <v>1118.2</v>
      </c>
      <c r="CU9" s="7">
        <v>1162.4000000000001</v>
      </c>
      <c r="CV9" s="7">
        <v>1165.0999999999999</v>
      </c>
      <c r="CW9" s="7">
        <v>1165.0999999999999</v>
      </c>
      <c r="CX9" s="7">
        <v>1131.5</v>
      </c>
      <c r="CY9" s="7">
        <v>1083.9000000000001</v>
      </c>
      <c r="CZ9" s="7">
        <v>1132.2</v>
      </c>
      <c r="DA9" s="7">
        <v>1139</v>
      </c>
      <c r="DB9" s="7">
        <v>1157.5999999999999</v>
      </c>
      <c r="DC9" s="7">
        <v>1164.8</v>
      </c>
      <c r="DD9" s="7">
        <v>1259.4000000000001</v>
      </c>
      <c r="DE9" s="7">
        <v>1157.4000000000001</v>
      </c>
      <c r="DF9" s="7">
        <v>1157.9000000000001</v>
      </c>
      <c r="DG9" s="7">
        <v>1098.0999999999999</v>
      </c>
      <c r="DH9" s="7">
        <v>1100.0999999999999</v>
      </c>
      <c r="DI9" s="7">
        <v>1152.7</v>
      </c>
      <c r="DJ9" s="7">
        <v>1121.5999999999999</v>
      </c>
      <c r="DK9" s="7">
        <v>1171.2</v>
      </c>
      <c r="DL9" s="7">
        <v>1184.4000000000001</v>
      </c>
      <c r="DM9" s="7">
        <v>1168.5999999999999</v>
      </c>
      <c r="DN9" s="7">
        <v>1177.8</v>
      </c>
      <c r="DO9" s="7">
        <v>1159.3</v>
      </c>
      <c r="DP9" s="7">
        <v>1153.9000000000001</v>
      </c>
      <c r="DQ9" s="7">
        <v>1181.5999999999999</v>
      </c>
      <c r="DR9" s="7">
        <v>1183.5</v>
      </c>
      <c r="DS9" s="7">
        <v>1193.5</v>
      </c>
      <c r="DT9" s="7">
        <v>1065.0999999999999</v>
      </c>
      <c r="DU9" s="7">
        <v>1121.9000000000001</v>
      </c>
      <c r="DV9" s="7">
        <v>1172.2</v>
      </c>
      <c r="DW9" s="7">
        <v>1206.0999999999999</v>
      </c>
      <c r="DX9" s="7">
        <v>1182.4000000000001</v>
      </c>
      <c r="DY9" s="7">
        <v>1188.9000000000001</v>
      </c>
      <c r="DZ9" s="7">
        <v>1197.3</v>
      </c>
      <c r="EA9" s="7">
        <v>1191.5999999999999</v>
      </c>
      <c r="EB9" s="7">
        <v>1182</v>
      </c>
      <c r="EC9" s="7">
        <v>1182.5</v>
      </c>
      <c r="ED9" s="7">
        <v>1129.3</v>
      </c>
      <c r="EE9" s="7">
        <v>1132.0999999999999</v>
      </c>
      <c r="EF9" s="7">
        <v>1188.5</v>
      </c>
      <c r="EG9" s="7">
        <v>1182.5999999999999</v>
      </c>
      <c r="EH9" s="7">
        <v>1185.9000000000001</v>
      </c>
      <c r="EI9" s="7">
        <v>1177.3</v>
      </c>
      <c r="EJ9" s="7">
        <v>1174.9000000000001</v>
      </c>
      <c r="EK9" s="7">
        <v>1161.5</v>
      </c>
      <c r="EL9" s="7">
        <v>1163</v>
      </c>
      <c r="EM9" s="7">
        <v>1186</v>
      </c>
      <c r="EN9" s="7">
        <v>1167.4000000000001</v>
      </c>
      <c r="EO9" s="7">
        <v>1181.5</v>
      </c>
      <c r="EP9" s="7">
        <v>1155.9000000000001</v>
      </c>
      <c r="EQ9" s="7">
        <v>1186.4000000000001</v>
      </c>
      <c r="ER9" s="7">
        <v>1135.5</v>
      </c>
      <c r="ES9" s="7">
        <v>1161.5</v>
      </c>
      <c r="ET9" s="7">
        <v>1188.5</v>
      </c>
      <c r="EU9" s="7">
        <v>1165.5999999999999</v>
      </c>
      <c r="EV9" s="7">
        <v>1161.0999999999999</v>
      </c>
      <c r="EW9" s="7">
        <v>1177.3</v>
      </c>
      <c r="EX9" s="7">
        <v>1195.0999999999999</v>
      </c>
      <c r="EY9" s="7">
        <v>1176.9000000000001</v>
      </c>
      <c r="EZ9" s="7">
        <v>1165.0999999999999</v>
      </c>
      <c r="FA9" s="7">
        <v>1201.9000000000001</v>
      </c>
      <c r="FB9" s="7">
        <v>1175.0999999999999</v>
      </c>
      <c r="FC9" s="7">
        <v>1134.4000000000001</v>
      </c>
      <c r="FD9" s="7">
        <v>1219.4000000000001</v>
      </c>
      <c r="FE9" s="7">
        <v>1109.3</v>
      </c>
      <c r="FF9" s="7">
        <v>1018.3</v>
      </c>
      <c r="FG9" s="7">
        <v>1169</v>
      </c>
      <c r="FH9" s="7">
        <v>1098.7</v>
      </c>
      <c r="FI9" s="7">
        <v>1181.2</v>
      </c>
      <c r="FJ9" s="7">
        <v>1200</v>
      </c>
      <c r="FK9" s="7">
        <v>1175.8</v>
      </c>
      <c r="FL9" s="7">
        <v>1192.0999999999999</v>
      </c>
      <c r="FM9" s="7">
        <v>1185.8</v>
      </c>
      <c r="FN9" s="7">
        <v>1192.4000000000001</v>
      </c>
      <c r="FO9" s="7">
        <v>1168.3</v>
      </c>
      <c r="FP9" s="7">
        <v>1172.2</v>
      </c>
      <c r="FQ9" s="7">
        <v>1170.3</v>
      </c>
      <c r="FR9" s="7">
        <v>1159</v>
      </c>
      <c r="FS9" s="7">
        <v>1260.9000000000001</v>
      </c>
      <c r="FT9" s="7">
        <v>1227.8</v>
      </c>
      <c r="FU9" s="7">
        <v>1119.3</v>
      </c>
      <c r="FV9" s="7">
        <v>1050.8</v>
      </c>
      <c r="FW9" s="7">
        <v>1066.4000000000001</v>
      </c>
      <c r="FX9" s="7">
        <v>1043.2</v>
      </c>
      <c r="FY9" s="7">
        <v>1046.2</v>
      </c>
      <c r="FZ9" s="7">
        <v>1055.9000000000001</v>
      </c>
      <c r="GA9" s="7">
        <v>1056.4000000000001</v>
      </c>
      <c r="GB9" s="7">
        <v>1060.2</v>
      </c>
      <c r="GC9" s="7">
        <v>1086.2</v>
      </c>
      <c r="GD9" s="7">
        <v>1086.0999999999999</v>
      </c>
      <c r="GE9" s="7">
        <v>1059.0999999999999</v>
      </c>
      <c r="GF9" s="7">
        <v>1066.7</v>
      </c>
      <c r="GG9" s="7">
        <v>1069.9000000000001</v>
      </c>
      <c r="GH9" s="7">
        <v>1080.3</v>
      </c>
      <c r="GI9" s="7">
        <v>985.3</v>
      </c>
      <c r="GJ9" s="7">
        <v>911.2</v>
      </c>
      <c r="GK9" s="7">
        <v>1100.5999999999999</v>
      </c>
      <c r="GL9" s="7">
        <v>1077.9000000000001</v>
      </c>
      <c r="GM9" s="7">
        <v>1067.8</v>
      </c>
      <c r="GN9" s="7">
        <v>1070.0999999999999</v>
      </c>
      <c r="GO9" s="7">
        <v>1086.5</v>
      </c>
      <c r="GP9" s="7">
        <v>1064.8</v>
      </c>
      <c r="GQ9" s="7">
        <v>1085.8</v>
      </c>
      <c r="GR9" s="7">
        <v>1063.5999999999999</v>
      </c>
      <c r="GS9" s="7">
        <v>1076.8</v>
      </c>
      <c r="GT9" s="7">
        <v>1060.3</v>
      </c>
      <c r="GU9" s="7">
        <v>1065.5999999999999</v>
      </c>
      <c r="GV9" s="7">
        <v>1058</v>
      </c>
      <c r="GW9" s="7">
        <v>1067.2</v>
      </c>
      <c r="GX9" s="7">
        <v>1026.2</v>
      </c>
      <c r="GY9" s="7">
        <v>1019.4</v>
      </c>
      <c r="GZ9" s="7">
        <v>1022.3</v>
      </c>
      <c r="HA9" s="7">
        <v>1158.4000000000001</v>
      </c>
      <c r="HB9" s="7">
        <v>1124.3</v>
      </c>
      <c r="HC9" s="7">
        <v>1027.5</v>
      </c>
      <c r="HD9" s="7">
        <v>1178.9000000000001</v>
      </c>
      <c r="HE9" s="7">
        <v>1183.0999999999999</v>
      </c>
      <c r="HF9" s="7">
        <v>1180.5999999999999</v>
      </c>
      <c r="HG9" s="7">
        <v>1224.5999999999999</v>
      </c>
      <c r="HH9" s="7">
        <v>1197.9000000000001</v>
      </c>
      <c r="HI9" s="7">
        <v>1306.5999999999999</v>
      </c>
      <c r="HJ9" s="7">
        <v>1210.0999999999999</v>
      </c>
      <c r="HK9" s="7">
        <v>1121.5</v>
      </c>
      <c r="HL9" s="7">
        <v>1143.3</v>
      </c>
      <c r="HM9" s="7">
        <v>1059</v>
      </c>
      <c r="HN9" s="7">
        <v>1163.9000000000001</v>
      </c>
      <c r="HO9" s="7">
        <v>1210.7</v>
      </c>
      <c r="HP9" s="7">
        <v>1238.5999999999999</v>
      </c>
      <c r="HQ9" s="7">
        <v>1029.8</v>
      </c>
      <c r="HR9" s="7">
        <v>1034.0999999999999</v>
      </c>
      <c r="HS9" s="7">
        <v>1130.5</v>
      </c>
      <c r="HT9" s="7">
        <v>986.1</v>
      </c>
      <c r="HU9" s="7">
        <v>923.4</v>
      </c>
      <c r="HV9" s="7">
        <v>1219.3</v>
      </c>
      <c r="HW9" s="7">
        <v>1219.3</v>
      </c>
      <c r="HX9" s="7">
        <v>1204.5999999999999</v>
      </c>
      <c r="HY9" s="7">
        <v>1218</v>
      </c>
      <c r="HZ9" s="7">
        <v>1204.5999999999999</v>
      </c>
      <c r="IA9" s="7">
        <v>1185.3</v>
      </c>
      <c r="IB9" s="7">
        <v>1177.7</v>
      </c>
      <c r="IC9" s="7">
        <v>1311.8</v>
      </c>
      <c r="ID9" s="7">
        <v>1082.3</v>
      </c>
      <c r="IE9" s="7">
        <v>1111.8</v>
      </c>
      <c r="IF9" s="7">
        <v>1008.7</v>
      </c>
      <c r="IG9" s="7">
        <v>1013.9</v>
      </c>
      <c r="IH9" s="7">
        <v>1005.6</v>
      </c>
      <c r="II9" s="7">
        <v>1051.5</v>
      </c>
      <c r="IJ9" s="7">
        <v>1025</v>
      </c>
      <c r="IK9" s="7">
        <v>1055.8</v>
      </c>
      <c r="IL9" s="7">
        <v>1019.9</v>
      </c>
      <c r="IM9" s="7">
        <v>1018.9</v>
      </c>
      <c r="IN9" s="7">
        <v>1014.8</v>
      </c>
      <c r="IO9" s="7">
        <v>1017.4</v>
      </c>
      <c r="IP9" s="7">
        <v>1063.7</v>
      </c>
      <c r="IQ9" s="7">
        <v>1057.4000000000001</v>
      </c>
      <c r="IR9" s="7">
        <v>1057.0999999999999</v>
      </c>
      <c r="IS9" s="7">
        <v>1059.5999999999999</v>
      </c>
      <c r="IT9" s="7">
        <v>1011</v>
      </c>
      <c r="IU9" s="7">
        <v>1016.7</v>
      </c>
      <c r="IV9" s="7">
        <v>1001.2</v>
      </c>
      <c r="IW9" s="7">
        <v>1065.3</v>
      </c>
      <c r="IX9" s="7">
        <v>1010.6</v>
      </c>
      <c r="IY9" s="7">
        <v>1056.4000000000001</v>
      </c>
      <c r="IZ9" s="7">
        <v>1015.9</v>
      </c>
      <c r="JA9" s="7">
        <v>1061.5</v>
      </c>
      <c r="JB9" s="7">
        <v>1063.0999999999999</v>
      </c>
      <c r="JC9" s="7">
        <v>1062.7</v>
      </c>
      <c r="JD9" s="7">
        <v>1072.9000000000001</v>
      </c>
      <c r="JE9" s="7">
        <v>1074.3</v>
      </c>
      <c r="JF9" s="7">
        <v>1067.7</v>
      </c>
      <c r="JG9" s="7">
        <v>1065.9000000000001</v>
      </c>
      <c r="JH9" s="7">
        <v>1073.4000000000001</v>
      </c>
      <c r="JI9" s="7">
        <v>1103.4000000000001</v>
      </c>
      <c r="JJ9" s="7">
        <v>1153.5</v>
      </c>
      <c r="JK9" s="7">
        <v>1178.4000000000001</v>
      </c>
      <c r="JL9" s="7">
        <v>1125.5999999999999</v>
      </c>
      <c r="JM9" s="7">
        <v>1193.4000000000001</v>
      </c>
      <c r="JN9" s="7">
        <v>1246.5999999999999</v>
      </c>
      <c r="JO9" s="7">
        <v>1192</v>
      </c>
      <c r="JP9" s="7">
        <v>1189.3</v>
      </c>
      <c r="JQ9" s="7">
        <v>1146.3</v>
      </c>
      <c r="JR9" s="7">
        <v>1190.5</v>
      </c>
      <c r="JS9" s="7">
        <v>1178.9000000000001</v>
      </c>
      <c r="JT9" s="7">
        <v>1138.8</v>
      </c>
      <c r="JU9" s="7">
        <v>1258.5</v>
      </c>
      <c r="JV9" s="7">
        <v>1218.3</v>
      </c>
      <c r="JW9" s="7">
        <v>1105.2</v>
      </c>
      <c r="JX9" s="7">
        <v>1246.0999999999999</v>
      </c>
      <c r="JY9" s="7">
        <v>1233.8</v>
      </c>
      <c r="JZ9" s="7">
        <v>931.7</v>
      </c>
      <c r="KA9" s="7">
        <v>935</v>
      </c>
      <c r="KB9" s="7">
        <v>941.7</v>
      </c>
      <c r="KC9" s="7">
        <v>1194.9000000000001</v>
      </c>
      <c r="KD9" s="7">
        <v>999.7</v>
      </c>
      <c r="KE9" s="7">
        <v>1045</v>
      </c>
      <c r="KF9" s="7">
        <v>1038.0999999999999</v>
      </c>
      <c r="KG9" s="7">
        <v>1037.3</v>
      </c>
      <c r="KH9" s="7">
        <v>1031.4000000000001</v>
      </c>
      <c r="KI9" s="7">
        <v>979.2</v>
      </c>
      <c r="KJ9" s="7">
        <v>1022.3</v>
      </c>
      <c r="KK9" s="7">
        <v>1047.0999999999999</v>
      </c>
      <c r="KL9" s="7">
        <v>1024.4000000000001</v>
      </c>
      <c r="KM9" s="7">
        <v>1010.9</v>
      </c>
      <c r="KN9" s="7">
        <v>1049</v>
      </c>
      <c r="KO9" s="7">
        <v>1141.8</v>
      </c>
      <c r="KP9" s="7">
        <v>1037</v>
      </c>
      <c r="KQ9" s="7">
        <v>1043.3</v>
      </c>
      <c r="KR9" s="7">
        <v>1003.9</v>
      </c>
      <c r="KS9" s="7">
        <v>979.7</v>
      </c>
      <c r="KT9" s="7">
        <v>981.1</v>
      </c>
      <c r="KU9" s="7">
        <v>1028.8</v>
      </c>
      <c r="KV9" s="7">
        <v>1042.9000000000001</v>
      </c>
      <c r="KW9" s="7">
        <v>1038.0999999999999</v>
      </c>
      <c r="KX9" s="7">
        <v>1040.9000000000001</v>
      </c>
      <c r="KY9" s="7">
        <v>1042.3</v>
      </c>
      <c r="KZ9" s="7">
        <v>1233.7</v>
      </c>
      <c r="LA9" s="7">
        <v>1035.7</v>
      </c>
      <c r="LB9" s="7">
        <v>1029.9000000000001</v>
      </c>
      <c r="LC9" s="7">
        <v>1049.5999999999999</v>
      </c>
      <c r="LD9" s="7">
        <v>1038.8</v>
      </c>
      <c r="LE9" s="7">
        <v>931.1</v>
      </c>
      <c r="LF9" s="7">
        <v>1039.7</v>
      </c>
      <c r="LG9" s="7">
        <v>1045.8</v>
      </c>
      <c r="LH9" s="7">
        <v>1000.3</v>
      </c>
      <c r="LI9" s="7">
        <v>1001.3</v>
      </c>
      <c r="LJ9" s="7">
        <v>1016.6</v>
      </c>
      <c r="LK9" s="7">
        <v>1147.4000000000001</v>
      </c>
      <c r="LL9" s="7">
        <v>1005.4</v>
      </c>
      <c r="LM9" s="7">
        <v>1058.3</v>
      </c>
      <c r="LN9" s="7">
        <v>1055.8</v>
      </c>
      <c r="LO9" s="7">
        <v>1047.0999999999999</v>
      </c>
      <c r="LP9" s="7">
        <v>994.1</v>
      </c>
      <c r="LQ9" s="7">
        <v>935.9</v>
      </c>
      <c r="LR9" s="7">
        <v>1039.3</v>
      </c>
      <c r="LS9" s="7">
        <v>1080.0999999999999</v>
      </c>
      <c r="LT9" s="7">
        <v>989.2</v>
      </c>
      <c r="LU9" s="7">
        <v>987.3</v>
      </c>
      <c r="LV9" s="7">
        <v>1046.8</v>
      </c>
      <c r="LW9" s="7">
        <v>1041</v>
      </c>
      <c r="LX9" s="7">
        <v>1036</v>
      </c>
      <c r="LY9" s="7">
        <v>1036.7</v>
      </c>
      <c r="LZ9" s="7">
        <v>1034.5</v>
      </c>
      <c r="MA9" s="7">
        <v>1037.3</v>
      </c>
      <c r="MB9" s="7">
        <v>1107.7</v>
      </c>
      <c r="MC9" s="7">
        <v>979.4</v>
      </c>
      <c r="MD9" s="7">
        <v>969</v>
      </c>
      <c r="ME9" s="7">
        <v>1007.1</v>
      </c>
      <c r="MF9" s="7">
        <v>1002.8</v>
      </c>
      <c r="MG9" s="7">
        <v>1009</v>
      </c>
      <c r="MH9" s="7">
        <v>1015.3</v>
      </c>
      <c r="MI9" s="7">
        <v>1015.3</v>
      </c>
      <c r="MJ9" s="7">
        <v>1061.0999999999999</v>
      </c>
      <c r="MK9" s="7">
        <v>1049.8</v>
      </c>
      <c r="ML9" s="7">
        <v>1055</v>
      </c>
      <c r="MM9" s="7">
        <v>1053.0999999999999</v>
      </c>
      <c r="MN9" s="7">
        <v>1050.5</v>
      </c>
      <c r="MO9" s="7">
        <v>1047.8</v>
      </c>
      <c r="MP9" s="7">
        <v>1055.0999999999999</v>
      </c>
      <c r="MQ9" s="7">
        <v>1072.0999999999999</v>
      </c>
      <c r="MR9" s="7">
        <v>1050.5</v>
      </c>
      <c r="MS9" s="7">
        <v>1014.7</v>
      </c>
      <c r="MT9" s="7">
        <v>1047.8</v>
      </c>
      <c r="MU9" s="7">
        <v>1063</v>
      </c>
      <c r="MV9" s="7">
        <v>941.2</v>
      </c>
      <c r="MW9" s="7">
        <v>1005.7</v>
      </c>
      <c r="MX9" s="7">
        <v>1022.2</v>
      </c>
      <c r="MY9" s="7">
        <v>1104.2</v>
      </c>
      <c r="MZ9" s="7">
        <v>1031.5</v>
      </c>
      <c r="NA9" s="7">
        <v>1040.8</v>
      </c>
      <c r="NB9" s="7">
        <v>1020.7</v>
      </c>
      <c r="NC9" s="7">
        <v>1096.0999999999999</v>
      </c>
      <c r="ND9" s="7">
        <v>1069.8</v>
      </c>
      <c r="NE9" s="7">
        <v>1116.5999999999999</v>
      </c>
      <c r="NF9" s="7">
        <v>992.1</v>
      </c>
      <c r="NG9" s="7">
        <v>1059</v>
      </c>
      <c r="NH9" s="7">
        <v>994.3</v>
      </c>
      <c r="NI9" s="7">
        <v>998.8</v>
      </c>
      <c r="NJ9" s="7">
        <v>969.4</v>
      </c>
      <c r="NK9" s="7">
        <v>1019.2</v>
      </c>
      <c r="NL9" s="7">
        <v>1026.3</v>
      </c>
      <c r="NM9" s="7">
        <v>1022.9</v>
      </c>
      <c r="NN9" s="120">
        <v>0</v>
      </c>
      <c r="NO9" s="135">
        <v>35.18</v>
      </c>
      <c r="NP9" s="135">
        <v>0</v>
      </c>
      <c r="NQ9" s="135">
        <v>0</v>
      </c>
      <c r="NR9" s="135">
        <v>4.76</v>
      </c>
      <c r="NS9" s="135">
        <v>4.88</v>
      </c>
      <c r="NT9" s="135">
        <v>0</v>
      </c>
      <c r="NU9" s="135">
        <v>0</v>
      </c>
      <c r="NV9" s="7">
        <v>84015530</v>
      </c>
      <c r="NW9" s="7">
        <v>250071</v>
      </c>
      <c r="NX9" s="7">
        <v>85304860</v>
      </c>
      <c r="NY9" s="7">
        <v>290759.40000000002</v>
      </c>
      <c r="NZ9" s="7">
        <v>69296470</v>
      </c>
      <c r="OA9" s="7">
        <v>145079.20000000001</v>
      </c>
      <c r="OB9" s="7">
        <v>83732500</v>
      </c>
      <c r="OC9" s="7">
        <v>124551.8</v>
      </c>
      <c r="OD9" s="7">
        <v>792030</v>
      </c>
      <c r="OE9" s="7">
        <v>9870</v>
      </c>
      <c r="OF9" s="7">
        <v>74560</v>
      </c>
      <c r="OG9" s="7">
        <v>420</v>
      </c>
      <c r="OH9" s="9">
        <f>IF((RD_15[[#This Row],[33kV_IC1_ExPort]]-NV8)&lt;0,0,(RD_15[[#This Row],[33kV_IC1_ExPort]]-NV8))</f>
        <v>88750</v>
      </c>
      <c r="OI9" s="9">
        <f>IF((RD_15[[#This Row],[33kV_IC1_Import]]-NW8)&lt;0,0,(RD_15[[#This Row],[33kV_IC1_Import]]-NW8))</f>
        <v>162</v>
      </c>
      <c r="OJ9" s="9">
        <f>IF((RD_15[[#This Row],[33kV_IC2_ExPort]]-NX8)&lt;0,0,(RD_15[[#This Row],[33kV_IC2_ExPort]]-NX8))</f>
        <v>92540</v>
      </c>
      <c r="OK9" s="9">
        <f>IF((RD_15[[#This Row],[33kV_IC2_Import]]-NY8)&lt;0,0,(RD_15[[#This Row],[33kV_IC2_Import]]-NY8))</f>
        <v>212.40000000002328</v>
      </c>
      <c r="OL9" s="9">
        <f>IF((RD_15[[#This Row],[33kV_IC3_ExPort]]-NZ8)&lt;0,0,(RD_15[[#This Row],[33kV_IC3_ExPort]]-NZ8))</f>
        <v>90120</v>
      </c>
      <c r="OM9" s="9">
        <f>IF((RD_15[[#This Row],[33kV_IC3_Import]]-OA8)&lt;0,0,(RD_15[[#This Row],[33kV_IC3_Import]]-OA8))</f>
        <v>61.200000000011642</v>
      </c>
      <c r="ON9" s="9">
        <f>IF((RD_15[[#This Row],[33kV_IC4_ExPort]]-OB8)&lt;0,0,(RD_15[[#This Row],[33kV_IC4_ExPort]]-OB8))</f>
        <v>87110</v>
      </c>
      <c r="OO9" s="9">
        <f>IF((RD_15[[#This Row],[33kV_IC4_Import]]-OC8)&lt;0,0,(RD_15[[#This Row],[33kV_IC4_Import]]-OC8))</f>
        <v>36.80000000000291</v>
      </c>
      <c r="OP9" s="9">
        <f>IF((RD_15[[#This Row],[220kV_PQM1_Ex]]-OD8)*200&lt;0,0,(RD_15[[#This Row],[220kV_PQM1_Ex]]-OD8)*200)</f>
        <v>180000</v>
      </c>
      <c r="OQ9" s="9">
        <f>IF((RD_15[[#This Row],[220kV_PQM1_Im]]-OE8)*200&lt;0,0,(RD_15[[#This Row],[220kV_PQM1_Im]]-OE8)*200)</f>
        <v>2000</v>
      </c>
      <c r="OR9" s="9">
        <f>IF((RD_15[[#This Row],[220kV_PQM2_Ex]]-OF8)*200&lt;0,0,(RD_15[[#This Row],[220kV_PQM2_Ex]]-OF8)*200)</f>
        <v>178000</v>
      </c>
      <c r="OS9" s="9">
        <f>IF((RD_15[[#This Row],[220kV_PQM2_Im]]-OG8)*200&lt;0,0,(RD_15[[#This Row],[220kV_PQM2_Im]]-OG8)*200)</f>
        <v>2000</v>
      </c>
      <c r="OT9" s="136">
        <f>SUM(RD_15[[#This Row],[33kV_IC1_ExPort(KWh)]],RD_15[[#This Row],[33kV_IC2_ExPort(KWh)]],RD_15[[#This Row],[33kV_IC3_ExPort(KWh)]],RD_15[[#This Row],[33kV_IC4_ExPort(kWh)]])</f>
        <v>358520</v>
      </c>
      <c r="OU9" s="49">
        <f>SUM(RD_15[[#This Row],[220kV_PQM1_Ex(KWh)]],RD_15[[#This Row],[220kV_PQM2_Ex(KWh)]])</f>
        <v>358000</v>
      </c>
      <c r="OV9" s="49">
        <f>IFERROR((RD_15[[#This Row],[Sunset Time (POA&lt;20 W/m2)]]-RD_15[[#This Row],[Sunrise Time (POA&gt;20 W/m2)]])*24,"")</f>
        <v>12.05</v>
      </c>
      <c r="OW9" s="49">
        <f>RD_15[[#This Row],[GHI]]-RD_15[[#This Row],[GHI_Lost]]</f>
        <v>4.76</v>
      </c>
      <c r="OX9" s="49">
        <f>RD_15[[#This Row],[POA]]-RD_15[[#This Row],[POA_Lost]]</f>
        <v>4.88</v>
      </c>
      <c r="OY9" s="49"/>
      <c r="OZ9" s="49">
        <f>RD_15[[#This Row],[MT_Temp]]</f>
        <v>35.18</v>
      </c>
      <c r="PA9" s="50">
        <f>RD_15[[#This Row],[WS_Avg]]</f>
        <v>0</v>
      </c>
      <c r="PB9" s="131">
        <f>IFERROR(SUM(RD_15[[#This Row],[BLK1_INV1]:[BLK12_INV31]]),"")</f>
        <v>364755.49999999959</v>
      </c>
      <c r="PC9" s="51" t="str">
        <f>IFERROR(#REF!/RD_15[[#This Row],[Inv_Exp(KWh)]],"")</f>
        <v/>
      </c>
      <c r="PD9" s="51"/>
      <c r="PE9" s="100" t="str">
        <f>IFERROR(RD_15[[#This Row],[WPR_Eac]]/RD_15[[#This Row],[WPR_Edc]],"")</f>
        <v/>
      </c>
      <c r="PF9" s="100"/>
      <c r="PG9" s="100"/>
    </row>
    <row r="10" spans="2:423" x14ac:dyDescent="0.35">
      <c r="B10" s="48">
        <v>45749</v>
      </c>
      <c r="C10" s="132">
        <f>YEAR(RD_15[[#This Row],[Date]])+IF(MONTH(RD_15[[#This Row],[Date]])&gt;=4,1,0)</f>
        <v>2026</v>
      </c>
      <c r="D10" s="124">
        <f t="shared" si="7"/>
        <v>2025</v>
      </c>
      <c r="E10" s="133"/>
      <c r="F10" s="133"/>
      <c r="G10" s="134" t="str">
        <f>TEXT(RD_15[[#This Row],[Date]],"mmm-yy")</f>
        <v>Apr-25</v>
      </c>
      <c r="H10" s="124">
        <f t="shared" si="8"/>
        <v>30</v>
      </c>
      <c r="I10" s="132">
        <f>'Basic Data '!$S$2</f>
        <v>91870</v>
      </c>
      <c r="J10" s="8">
        <v>0.23541666666666669</v>
      </c>
      <c r="K10" s="8">
        <v>0.70763888888888893</v>
      </c>
      <c r="L10" s="7">
        <v>362.6</v>
      </c>
      <c r="M10" s="7">
        <v>349.4</v>
      </c>
      <c r="N10" s="7">
        <v>384.7</v>
      </c>
      <c r="O10" s="7">
        <v>384.5</v>
      </c>
      <c r="P10" s="7">
        <v>383.5</v>
      </c>
      <c r="Q10" s="7">
        <v>365.7</v>
      </c>
      <c r="R10" s="7">
        <v>389</v>
      </c>
      <c r="S10" s="7">
        <v>376.4</v>
      </c>
      <c r="T10" s="7">
        <v>388.7</v>
      </c>
      <c r="U10" s="7">
        <v>389.3</v>
      </c>
      <c r="V10" s="7">
        <v>389.1</v>
      </c>
      <c r="W10" s="7">
        <v>387.9</v>
      </c>
      <c r="X10" s="7">
        <v>388</v>
      </c>
      <c r="Y10" s="7">
        <v>389.4</v>
      </c>
      <c r="Z10" s="7">
        <v>393</v>
      </c>
      <c r="AA10" s="7">
        <v>391.6</v>
      </c>
      <c r="AB10" s="7">
        <v>366.4</v>
      </c>
      <c r="AC10" s="7">
        <v>370.5</v>
      </c>
      <c r="AD10" s="7">
        <v>387.8</v>
      </c>
      <c r="AE10" s="7">
        <v>391.7</v>
      </c>
      <c r="AF10" s="7">
        <v>401.4</v>
      </c>
      <c r="AG10" s="7">
        <v>398.5</v>
      </c>
      <c r="AH10" s="7">
        <v>401</v>
      </c>
      <c r="AI10" s="7">
        <v>400.3</v>
      </c>
      <c r="AJ10" s="7">
        <v>402.1</v>
      </c>
      <c r="AK10" s="7">
        <v>401.4</v>
      </c>
      <c r="AL10" s="7">
        <v>402.9</v>
      </c>
      <c r="AM10" s="7">
        <v>400.9</v>
      </c>
      <c r="AN10" s="7">
        <v>403.6</v>
      </c>
      <c r="AO10" s="7">
        <v>404.5</v>
      </c>
      <c r="AP10" s="7">
        <v>400.7</v>
      </c>
      <c r="AQ10" s="7">
        <v>401</v>
      </c>
      <c r="AR10" s="7">
        <v>382.6</v>
      </c>
      <c r="AS10" s="7">
        <v>358.5</v>
      </c>
      <c r="AT10" s="7">
        <v>360.9</v>
      </c>
      <c r="AU10" s="7">
        <v>365.5</v>
      </c>
      <c r="AV10" s="7">
        <v>370.5</v>
      </c>
      <c r="AW10" s="7">
        <v>370.6</v>
      </c>
      <c r="AX10" s="7">
        <v>385.2</v>
      </c>
      <c r="AY10" s="7">
        <v>367</v>
      </c>
      <c r="AZ10" s="7">
        <v>371.2</v>
      </c>
      <c r="BA10" s="7">
        <v>412.2</v>
      </c>
      <c r="BB10" s="7">
        <v>434.2</v>
      </c>
      <c r="BC10" s="7">
        <v>408.1</v>
      </c>
      <c r="BD10" s="7">
        <v>412.1</v>
      </c>
      <c r="BE10" s="7">
        <v>426</v>
      </c>
      <c r="BF10" s="7">
        <v>458.6</v>
      </c>
      <c r="BG10" s="7">
        <v>454.2</v>
      </c>
      <c r="BH10" s="7">
        <v>490.4</v>
      </c>
      <c r="BI10" s="7">
        <v>433.4</v>
      </c>
      <c r="BJ10" s="7">
        <v>414.4</v>
      </c>
      <c r="BK10" s="7">
        <v>408.4</v>
      </c>
      <c r="BL10" s="7">
        <v>407.1</v>
      </c>
      <c r="BM10" s="7">
        <v>427.1</v>
      </c>
      <c r="BN10" s="7">
        <v>419.7</v>
      </c>
      <c r="BO10" s="7">
        <v>423.6</v>
      </c>
      <c r="BP10" s="7">
        <v>440.2</v>
      </c>
      <c r="BQ10" s="7">
        <v>403.5</v>
      </c>
      <c r="BR10" s="7">
        <v>354.1</v>
      </c>
      <c r="BS10" s="7">
        <v>404.6</v>
      </c>
      <c r="BT10" s="7">
        <v>386.1</v>
      </c>
      <c r="BU10" s="7">
        <v>365.3</v>
      </c>
      <c r="BV10" s="7">
        <v>400.1</v>
      </c>
      <c r="BW10" s="7">
        <v>932</v>
      </c>
      <c r="BX10" s="7">
        <v>912</v>
      </c>
      <c r="BY10" s="7">
        <v>911</v>
      </c>
      <c r="BZ10" s="7">
        <v>919.9</v>
      </c>
      <c r="CA10" s="7">
        <v>935.6</v>
      </c>
      <c r="CB10" s="7">
        <v>922.3</v>
      </c>
      <c r="CC10" s="7">
        <v>904.3</v>
      </c>
      <c r="CD10" s="7">
        <v>922.3</v>
      </c>
      <c r="CE10" s="7">
        <v>940.7</v>
      </c>
      <c r="CF10" s="7">
        <v>906.2</v>
      </c>
      <c r="CG10" s="7">
        <v>907.6</v>
      </c>
      <c r="CH10" s="7">
        <v>905.1</v>
      </c>
      <c r="CI10" s="7">
        <v>878.9</v>
      </c>
      <c r="CJ10" s="7">
        <v>861</v>
      </c>
      <c r="CK10" s="7">
        <v>920</v>
      </c>
      <c r="CL10" s="7">
        <v>927.6</v>
      </c>
      <c r="CM10" s="7">
        <v>926</v>
      </c>
      <c r="CN10" s="7">
        <v>801.6</v>
      </c>
      <c r="CO10" s="7">
        <v>973.2</v>
      </c>
      <c r="CP10" s="7">
        <v>922</v>
      </c>
      <c r="CQ10" s="7">
        <v>895.8</v>
      </c>
      <c r="CR10" s="7">
        <v>936</v>
      </c>
      <c r="CS10" s="7">
        <v>888.2</v>
      </c>
      <c r="CT10" s="7">
        <v>887.3</v>
      </c>
      <c r="CU10" s="7">
        <v>922.7</v>
      </c>
      <c r="CV10" s="7">
        <v>925.4</v>
      </c>
      <c r="CW10" s="7">
        <v>914.3</v>
      </c>
      <c r="CX10" s="7">
        <v>917.3</v>
      </c>
      <c r="CY10" s="7">
        <v>897.3</v>
      </c>
      <c r="CZ10" s="7">
        <v>910.8</v>
      </c>
      <c r="DA10" s="7">
        <v>902.4</v>
      </c>
      <c r="DB10" s="7">
        <v>924.4</v>
      </c>
      <c r="DC10" s="7">
        <v>931.8</v>
      </c>
      <c r="DD10" s="7">
        <v>1009.8</v>
      </c>
      <c r="DE10" s="7">
        <v>926.2</v>
      </c>
      <c r="DF10" s="7">
        <v>920</v>
      </c>
      <c r="DG10" s="7">
        <v>873.8</v>
      </c>
      <c r="DH10" s="7">
        <v>877.5</v>
      </c>
      <c r="DI10" s="7">
        <v>914.5</v>
      </c>
      <c r="DJ10" s="7">
        <v>892.5</v>
      </c>
      <c r="DK10" s="7">
        <v>932.2</v>
      </c>
      <c r="DL10" s="7">
        <v>965.8</v>
      </c>
      <c r="DM10" s="7">
        <v>932.1</v>
      </c>
      <c r="DN10" s="7">
        <v>935.7</v>
      </c>
      <c r="DO10" s="7">
        <v>926.1</v>
      </c>
      <c r="DP10" s="7">
        <v>919.7</v>
      </c>
      <c r="DQ10" s="7">
        <v>938.6</v>
      </c>
      <c r="DR10" s="7">
        <v>937.6</v>
      </c>
      <c r="DS10" s="7">
        <v>947.9</v>
      </c>
      <c r="DT10" s="7">
        <v>846.6</v>
      </c>
      <c r="DU10" s="7">
        <v>890</v>
      </c>
      <c r="DV10" s="7">
        <v>925.3</v>
      </c>
      <c r="DW10" s="7">
        <v>950.3</v>
      </c>
      <c r="DX10" s="7">
        <v>936.9</v>
      </c>
      <c r="DY10" s="7">
        <v>937.2</v>
      </c>
      <c r="DZ10" s="7">
        <v>945.1</v>
      </c>
      <c r="EA10" s="7">
        <v>936.7</v>
      </c>
      <c r="EB10" s="7">
        <v>934.8</v>
      </c>
      <c r="EC10" s="7">
        <v>918.3</v>
      </c>
      <c r="ED10" s="7">
        <v>886</v>
      </c>
      <c r="EE10" s="7">
        <v>893.3</v>
      </c>
      <c r="EF10" s="7">
        <v>938.9</v>
      </c>
      <c r="EG10" s="7">
        <v>934.2</v>
      </c>
      <c r="EH10" s="7">
        <v>934.9</v>
      </c>
      <c r="EI10" s="7">
        <v>933.4</v>
      </c>
      <c r="EJ10" s="7">
        <v>922.8</v>
      </c>
      <c r="EK10" s="7">
        <v>921.9</v>
      </c>
      <c r="EL10" s="7">
        <v>919.1</v>
      </c>
      <c r="EM10" s="7">
        <v>936.2</v>
      </c>
      <c r="EN10" s="7">
        <v>925.2</v>
      </c>
      <c r="EO10" s="7">
        <v>936.4</v>
      </c>
      <c r="EP10" s="7">
        <v>917.7</v>
      </c>
      <c r="EQ10" s="7">
        <v>938.3</v>
      </c>
      <c r="ER10" s="7">
        <v>907.7</v>
      </c>
      <c r="ES10" s="7">
        <v>949.7</v>
      </c>
      <c r="ET10" s="7">
        <v>1020.2</v>
      </c>
      <c r="EU10" s="7">
        <v>930</v>
      </c>
      <c r="EV10" s="7">
        <v>917.3</v>
      </c>
      <c r="EW10" s="7">
        <v>940.5</v>
      </c>
      <c r="EX10" s="7">
        <v>943.4</v>
      </c>
      <c r="EY10" s="7">
        <v>930</v>
      </c>
      <c r="EZ10" s="7">
        <v>919.6</v>
      </c>
      <c r="FA10" s="7">
        <v>946.5</v>
      </c>
      <c r="FB10" s="7">
        <v>927.2</v>
      </c>
      <c r="FC10" s="7">
        <v>893.5</v>
      </c>
      <c r="FD10" s="7">
        <v>961.1</v>
      </c>
      <c r="FE10" s="7">
        <v>873.9</v>
      </c>
      <c r="FF10" s="7">
        <v>801</v>
      </c>
      <c r="FG10" s="7">
        <v>923.3</v>
      </c>
      <c r="FH10" s="7">
        <v>865.8</v>
      </c>
      <c r="FI10" s="7">
        <v>933.4</v>
      </c>
      <c r="FJ10" s="7">
        <v>946.8</v>
      </c>
      <c r="FK10" s="7">
        <v>926.3</v>
      </c>
      <c r="FL10" s="7">
        <v>937.8</v>
      </c>
      <c r="FM10" s="7">
        <v>938.5</v>
      </c>
      <c r="FN10" s="7">
        <v>943.9</v>
      </c>
      <c r="FO10" s="7">
        <v>922.9</v>
      </c>
      <c r="FP10" s="7">
        <v>926.3</v>
      </c>
      <c r="FQ10" s="7">
        <v>925.5</v>
      </c>
      <c r="FR10" s="7">
        <v>914.1</v>
      </c>
      <c r="FS10" s="7">
        <v>997.5</v>
      </c>
      <c r="FT10" s="7">
        <v>970.8</v>
      </c>
      <c r="FU10" s="7">
        <v>881.7</v>
      </c>
      <c r="FV10" s="7">
        <v>832.9</v>
      </c>
      <c r="FW10" s="7">
        <v>850.5</v>
      </c>
      <c r="FX10" s="7">
        <v>829</v>
      </c>
      <c r="FY10" s="7">
        <v>828.8</v>
      </c>
      <c r="FZ10" s="7">
        <v>841.4</v>
      </c>
      <c r="GA10" s="7">
        <v>838.4</v>
      </c>
      <c r="GB10" s="7">
        <v>844.7</v>
      </c>
      <c r="GC10" s="7">
        <v>864.6</v>
      </c>
      <c r="GD10" s="7">
        <v>867</v>
      </c>
      <c r="GE10" s="7">
        <v>844.8</v>
      </c>
      <c r="GF10" s="7">
        <v>851.7</v>
      </c>
      <c r="GG10" s="7">
        <v>856.2</v>
      </c>
      <c r="GH10" s="7">
        <v>858</v>
      </c>
      <c r="GI10" s="7">
        <v>785.7</v>
      </c>
      <c r="GJ10" s="7">
        <v>724.8</v>
      </c>
      <c r="GK10" s="7">
        <v>882</v>
      </c>
      <c r="GL10" s="7">
        <v>859.8</v>
      </c>
      <c r="GM10" s="7">
        <v>855</v>
      </c>
      <c r="GN10" s="7">
        <v>855.2</v>
      </c>
      <c r="GO10" s="7">
        <v>862.7</v>
      </c>
      <c r="GP10" s="7">
        <v>851.8</v>
      </c>
      <c r="GQ10" s="7">
        <v>865.3</v>
      </c>
      <c r="GR10" s="7">
        <v>849.4</v>
      </c>
      <c r="GS10" s="7">
        <v>855</v>
      </c>
      <c r="GT10" s="7">
        <v>843.6</v>
      </c>
      <c r="GU10" s="7">
        <v>853</v>
      </c>
      <c r="GV10" s="7">
        <v>841.4</v>
      </c>
      <c r="GW10" s="7">
        <v>851.5</v>
      </c>
      <c r="GX10" s="7">
        <v>817.2</v>
      </c>
      <c r="GY10" s="7">
        <v>810.5</v>
      </c>
      <c r="GZ10" s="7">
        <v>819.5</v>
      </c>
      <c r="HA10" s="7">
        <v>910</v>
      </c>
      <c r="HB10" s="7">
        <v>900</v>
      </c>
      <c r="HC10" s="7">
        <v>880</v>
      </c>
      <c r="HD10" s="7">
        <v>930.9</v>
      </c>
      <c r="HE10" s="7">
        <v>930.9</v>
      </c>
      <c r="HF10" s="7">
        <v>928.5</v>
      </c>
      <c r="HG10" s="7">
        <v>969.9</v>
      </c>
      <c r="HH10" s="7">
        <v>922</v>
      </c>
      <c r="HI10" s="7">
        <v>986.4</v>
      </c>
      <c r="HJ10" s="7">
        <v>952.7</v>
      </c>
      <c r="HK10" s="7">
        <v>885.2</v>
      </c>
      <c r="HL10" s="7">
        <v>863</v>
      </c>
      <c r="HM10" s="7">
        <v>837.5</v>
      </c>
      <c r="HN10" s="7">
        <v>920.4</v>
      </c>
      <c r="HO10" s="7">
        <v>890</v>
      </c>
      <c r="HP10" s="7">
        <v>974.9</v>
      </c>
      <c r="HQ10" s="7">
        <v>815.1</v>
      </c>
      <c r="HR10" s="7">
        <v>816.7</v>
      </c>
      <c r="HS10" s="7">
        <v>901.4</v>
      </c>
      <c r="HT10" s="7">
        <v>781.4</v>
      </c>
      <c r="HU10" s="7">
        <v>726.8</v>
      </c>
      <c r="HV10" s="7">
        <v>957.1</v>
      </c>
      <c r="HW10" s="7">
        <v>940</v>
      </c>
      <c r="HX10" s="7">
        <v>955.7</v>
      </c>
      <c r="HY10" s="7">
        <v>946.1</v>
      </c>
      <c r="HZ10" s="7">
        <v>925.7</v>
      </c>
      <c r="IA10" s="7">
        <v>923.1</v>
      </c>
      <c r="IB10" s="7">
        <v>1029.7</v>
      </c>
      <c r="IC10" s="7">
        <v>1017.1</v>
      </c>
      <c r="ID10" s="7">
        <v>863.3</v>
      </c>
      <c r="IE10" s="7">
        <v>887.9</v>
      </c>
      <c r="IF10" s="7">
        <v>806.8</v>
      </c>
      <c r="IG10" s="7">
        <v>807.9</v>
      </c>
      <c r="IH10" s="7">
        <v>806.7</v>
      </c>
      <c r="II10" s="7">
        <v>839.7</v>
      </c>
      <c r="IJ10" s="7">
        <v>818.3</v>
      </c>
      <c r="IK10" s="7">
        <v>842.5</v>
      </c>
      <c r="IL10" s="7">
        <v>812.8</v>
      </c>
      <c r="IM10" s="7">
        <v>814.6</v>
      </c>
      <c r="IN10" s="7">
        <v>811.7</v>
      </c>
      <c r="IO10" s="7">
        <v>813</v>
      </c>
      <c r="IP10" s="7">
        <v>849</v>
      </c>
      <c r="IQ10" s="7">
        <v>844</v>
      </c>
      <c r="IR10" s="7">
        <v>844.9</v>
      </c>
      <c r="IS10" s="7">
        <v>844.3</v>
      </c>
      <c r="IT10" s="7">
        <v>811.5</v>
      </c>
      <c r="IU10" s="7">
        <v>811.7</v>
      </c>
      <c r="IV10" s="7">
        <v>803.5</v>
      </c>
      <c r="IW10" s="7">
        <v>850.2</v>
      </c>
      <c r="IX10" s="7">
        <v>807.5</v>
      </c>
      <c r="IY10" s="7">
        <v>836.8</v>
      </c>
      <c r="IZ10" s="7">
        <v>9</v>
      </c>
      <c r="JA10" s="7">
        <v>5.4</v>
      </c>
      <c r="JB10" s="7">
        <v>850.1</v>
      </c>
      <c r="JC10" s="7">
        <v>846.7</v>
      </c>
      <c r="JD10" s="7">
        <v>859</v>
      </c>
      <c r="JE10" s="7">
        <v>856.7</v>
      </c>
      <c r="JF10" s="7">
        <v>850.2</v>
      </c>
      <c r="JG10" s="7">
        <v>847.8</v>
      </c>
      <c r="JH10" s="7">
        <v>854.1</v>
      </c>
      <c r="JI10" s="7">
        <v>878.7</v>
      </c>
      <c r="JJ10" s="7">
        <v>918</v>
      </c>
      <c r="JK10" s="7">
        <v>934.2</v>
      </c>
      <c r="JL10" s="7">
        <v>893.5</v>
      </c>
      <c r="JM10" s="7">
        <v>930.4</v>
      </c>
      <c r="JN10" s="7">
        <v>997.3</v>
      </c>
      <c r="JO10" s="7">
        <v>945</v>
      </c>
      <c r="JP10" s="7">
        <v>946.7</v>
      </c>
      <c r="JQ10" s="7">
        <v>911.5</v>
      </c>
      <c r="JR10" s="7">
        <v>944.5</v>
      </c>
      <c r="JS10" s="7">
        <v>936.4</v>
      </c>
      <c r="JT10" s="7">
        <v>903.7</v>
      </c>
      <c r="JU10" s="7">
        <v>994.9</v>
      </c>
      <c r="JV10" s="7">
        <v>963.8</v>
      </c>
      <c r="JW10" s="7">
        <v>875</v>
      </c>
      <c r="JX10" s="7">
        <v>981.5</v>
      </c>
      <c r="JY10" s="7">
        <v>973</v>
      </c>
      <c r="JZ10" s="7">
        <v>902</v>
      </c>
      <c r="KA10" s="7">
        <v>737.3</v>
      </c>
      <c r="KB10" s="7">
        <v>738.8</v>
      </c>
      <c r="KC10" s="7">
        <v>941.5</v>
      </c>
      <c r="KD10" s="7">
        <v>787.2</v>
      </c>
      <c r="KE10" s="7">
        <v>816</v>
      </c>
      <c r="KF10" s="7">
        <v>833.3</v>
      </c>
      <c r="KG10" s="7">
        <v>833.1</v>
      </c>
      <c r="KH10" s="7">
        <v>832.2</v>
      </c>
      <c r="KI10" s="7">
        <v>815.4</v>
      </c>
      <c r="KJ10" s="7">
        <v>827.5</v>
      </c>
      <c r="KK10" s="7">
        <v>841.3</v>
      </c>
      <c r="KL10" s="7">
        <v>828.7</v>
      </c>
      <c r="KM10" s="7">
        <v>819.3</v>
      </c>
      <c r="KN10" s="7">
        <v>848</v>
      </c>
      <c r="KO10" s="7">
        <v>921.3</v>
      </c>
      <c r="KP10" s="7">
        <v>836.4</v>
      </c>
      <c r="KQ10" s="7">
        <v>842</v>
      </c>
      <c r="KR10" s="7">
        <v>811.1</v>
      </c>
      <c r="KS10" s="7">
        <v>799</v>
      </c>
      <c r="KT10" s="7">
        <v>795.5</v>
      </c>
      <c r="KU10" s="7">
        <v>829.7</v>
      </c>
      <c r="KV10" s="7">
        <v>841</v>
      </c>
      <c r="KW10" s="7">
        <v>836.2</v>
      </c>
      <c r="KX10" s="7">
        <v>836.6</v>
      </c>
      <c r="KY10" s="7">
        <v>840</v>
      </c>
      <c r="KZ10" s="7">
        <v>1233.7</v>
      </c>
      <c r="LA10" s="7">
        <v>832</v>
      </c>
      <c r="LB10" s="7">
        <v>831.1</v>
      </c>
      <c r="LC10" s="7">
        <v>841.4</v>
      </c>
      <c r="LD10" s="7">
        <v>836.8</v>
      </c>
      <c r="LE10" s="7">
        <v>756.7</v>
      </c>
      <c r="LF10" s="7">
        <v>836.6</v>
      </c>
      <c r="LG10" s="7">
        <v>849.9</v>
      </c>
      <c r="LH10" s="7">
        <v>804.9</v>
      </c>
      <c r="LI10" s="7">
        <v>804.9</v>
      </c>
      <c r="LJ10" s="7">
        <v>823.8</v>
      </c>
      <c r="LK10" s="7">
        <v>935.6</v>
      </c>
      <c r="LL10" s="7">
        <v>815.7</v>
      </c>
      <c r="LM10" s="7">
        <v>855.2</v>
      </c>
      <c r="LN10" s="7">
        <v>852.3</v>
      </c>
      <c r="LO10" s="7">
        <v>845.7</v>
      </c>
      <c r="LP10" s="7">
        <v>805.4</v>
      </c>
      <c r="LQ10" s="7">
        <v>759.7</v>
      </c>
      <c r="LR10" s="7">
        <v>824.2</v>
      </c>
      <c r="LS10" s="7">
        <v>881.1</v>
      </c>
      <c r="LT10" s="7">
        <v>800.4</v>
      </c>
      <c r="LU10" s="7">
        <v>803.3</v>
      </c>
      <c r="LV10" s="7">
        <v>861.7</v>
      </c>
      <c r="LW10" s="7">
        <v>849.9</v>
      </c>
      <c r="LX10" s="7">
        <v>844.4</v>
      </c>
      <c r="LY10" s="7">
        <v>840.6</v>
      </c>
      <c r="LZ10" s="7">
        <v>840.2</v>
      </c>
      <c r="MA10" s="7">
        <v>844.8</v>
      </c>
      <c r="MB10" s="7">
        <v>898.7</v>
      </c>
      <c r="MC10" s="7">
        <v>797.8</v>
      </c>
      <c r="MD10" s="7">
        <v>800.4</v>
      </c>
      <c r="ME10" s="7">
        <v>812.9</v>
      </c>
      <c r="MF10" s="7">
        <v>826.4</v>
      </c>
      <c r="MG10" s="7">
        <v>823</v>
      </c>
      <c r="MH10" s="7">
        <v>823.9</v>
      </c>
      <c r="MI10" s="7">
        <v>845.6</v>
      </c>
      <c r="MJ10" s="7">
        <v>866.8</v>
      </c>
      <c r="MK10" s="7">
        <v>861.7</v>
      </c>
      <c r="ML10" s="7">
        <v>856.8</v>
      </c>
      <c r="MM10" s="7">
        <v>855.8</v>
      </c>
      <c r="MN10" s="7">
        <v>861.4</v>
      </c>
      <c r="MO10" s="7">
        <v>846.3</v>
      </c>
      <c r="MP10" s="7">
        <v>861.4</v>
      </c>
      <c r="MQ10" s="7">
        <v>867</v>
      </c>
      <c r="MR10" s="7">
        <v>848.8</v>
      </c>
      <c r="MS10" s="7">
        <v>822.4</v>
      </c>
      <c r="MT10" s="7">
        <v>860</v>
      </c>
      <c r="MU10" s="7">
        <v>857.9</v>
      </c>
      <c r="MV10" s="7">
        <v>758.7</v>
      </c>
      <c r="MW10" s="7">
        <v>815.9</v>
      </c>
      <c r="MX10" s="7">
        <v>829.1</v>
      </c>
      <c r="MY10" s="7">
        <v>906.7</v>
      </c>
      <c r="MZ10" s="7">
        <v>843.3</v>
      </c>
      <c r="NA10" s="7">
        <v>844.4</v>
      </c>
      <c r="NB10" s="7">
        <v>828.7</v>
      </c>
      <c r="NC10" s="7">
        <v>888.8</v>
      </c>
      <c r="ND10" s="7">
        <v>868.2</v>
      </c>
      <c r="NE10" s="7">
        <v>902.3</v>
      </c>
      <c r="NF10" s="7">
        <v>804.3</v>
      </c>
      <c r="NG10" s="7">
        <v>857.1</v>
      </c>
      <c r="NH10" s="7">
        <v>805.5</v>
      </c>
      <c r="NI10" s="7">
        <v>812.9</v>
      </c>
      <c r="NJ10" s="7">
        <v>783.9</v>
      </c>
      <c r="NK10" s="7">
        <v>823.2</v>
      </c>
      <c r="NL10" s="7">
        <v>832.8</v>
      </c>
      <c r="NM10" s="7">
        <v>826.8</v>
      </c>
      <c r="NN10" s="120">
        <v>0</v>
      </c>
      <c r="NO10" s="135">
        <v>33.29</v>
      </c>
      <c r="NP10" s="135">
        <v>0</v>
      </c>
      <c r="NQ10" s="135">
        <v>0</v>
      </c>
      <c r="NR10" s="135">
        <v>3.73</v>
      </c>
      <c r="NS10" s="135">
        <v>3.7</v>
      </c>
      <c r="NT10" s="135">
        <v>0</v>
      </c>
      <c r="NU10" s="135">
        <v>0</v>
      </c>
      <c r="NV10" s="7">
        <v>84086320</v>
      </c>
      <c r="NW10" s="7">
        <v>250266</v>
      </c>
      <c r="NX10" s="7">
        <v>85377950</v>
      </c>
      <c r="NY10" s="7">
        <v>291024</v>
      </c>
      <c r="NZ10" s="7">
        <v>69365890</v>
      </c>
      <c r="OA10" s="7">
        <v>145286</v>
      </c>
      <c r="OB10" s="7">
        <v>83805130</v>
      </c>
      <c r="OC10" s="7">
        <v>124737</v>
      </c>
      <c r="OD10" s="7">
        <v>792740</v>
      </c>
      <c r="OE10" s="7">
        <v>9870</v>
      </c>
      <c r="OF10" s="7">
        <v>75260</v>
      </c>
      <c r="OG10" s="7">
        <v>420</v>
      </c>
      <c r="OH10" s="9">
        <f>IF((RD_15[[#This Row],[33kV_IC1_ExPort]]-NV9)&lt;0,0,(RD_15[[#This Row],[33kV_IC1_ExPort]]-NV9))</f>
        <v>70790</v>
      </c>
      <c r="OI10" s="9">
        <f>IF((RD_15[[#This Row],[33kV_IC1_Import]]-NW9)&lt;0,0,(RD_15[[#This Row],[33kV_IC1_Import]]-NW9))</f>
        <v>195</v>
      </c>
      <c r="OJ10" s="9">
        <f>IF((RD_15[[#This Row],[33kV_IC2_ExPort]]-NX9)&lt;0,0,(RD_15[[#This Row],[33kV_IC2_ExPort]]-NX9))</f>
        <v>73090</v>
      </c>
      <c r="OK10" s="9">
        <f>IF((RD_15[[#This Row],[33kV_IC2_Import]]-NY9)&lt;0,0,(RD_15[[#This Row],[33kV_IC2_Import]]-NY9))</f>
        <v>264.59999999997672</v>
      </c>
      <c r="OL10" s="9">
        <f>IF((RD_15[[#This Row],[33kV_IC3_ExPort]]-NZ9)&lt;0,0,(RD_15[[#This Row],[33kV_IC3_ExPort]]-NZ9))</f>
        <v>69420</v>
      </c>
      <c r="OM10" s="9">
        <f>IF((RD_15[[#This Row],[33kV_IC3_Import]]-OA9)&lt;0,0,(RD_15[[#This Row],[33kV_IC3_Import]]-OA9))</f>
        <v>206.79999999998836</v>
      </c>
      <c r="ON10" s="9">
        <f>IF((RD_15[[#This Row],[33kV_IC4_ExPort]]-OB9)&lt;0,0,(RD_15[[#This Row],[33kV_IC4_ExPort]]-OB9))</f>
        <v>72630</v>
      </c>
      <c r="OO10" s="9">
        <f>IF((RD_15[[#This Row],[33kV_IC4_Import]]-OC9)&lt;0,0,(RD_15[[#This Row],[33kV_IC4_Import]]-OC9))</f>
        <v>185.19999999999709</v>
      </c>
      <c r="OP10" s="9">
        <f>IF((RD_15[[#This Row],[220kV_PQM1_Ex]]-OD9)*200&lt;0,0,(RD_15[[#This Row],[220kV_PQM1_Ex]]-OD9)*200)</f>
        <v>142000</v>
      </c>
      <c r="OQ10" s="9">
        <f>IF((RD_15[[#This Row],[220kV_PQM1_Im]]-OE9)*200&lt;0,0,(RD_15[[#This Row],[220kV_PQM1_Im]]-OE9)*200)</f>
        <v>0</v>
      </c>
      <c r="OR10" s="9">
        <f>IF((RD_15[[#This Row],[220kV_PQM2_Ex]]-OF9)*200&lt;0,0,(RD_15[[#This Row],[220kV_PQM2_Ex]]-OF9)*200)</f>
        <v>140000</v>
      </c>
      <c r="OS10" s="9">
        <f>IF((RD_15[[#This Row],[220kV_PQM2_Im]]-OG9)*200&lt;0,0,(RD_15[[#This Row],[220kV_PQM2_Im]]-OG9)*200)</f>
        <v>0</v>
      </c>
      <c r="OT10" s="136">
        <f>SUM(RD_15[[#This Row],[33kV_IC1_ExPort(KWh)]],RD_15[[#This Row],[33kV_IC2_ExPort(KWh)]],RD_15[[#This Row],[33kV_IC3_ExPort(KWh)]],RD_15[[#This Row],[33kV_IC4_ExPort(kWh)]])</f>
        <v>285930</v>
      </c>
      <c r="OU10" s="49">
        <f>SUM(RD_15[[#This Row],[220kV_PQM1_Ex(KWh)]],RD_15[[#This Row],[220kV_PQM2_Ex(KWh)]])</f>
        <v>282000</v>
      </c>
      <c r="OV10" s="49">
        <f>IFERROR((RD_15[[#This Row],[Sunset Time (POA&lt;20 W/m2)]]-RD_15[[#This Row],[Sunrise Time (POA&gt;20 W/m2)]])*24,"")</f>
        <v>11.333333333333332</v>
      </c>
      <c r="OW10" s="49">
        <f>RD_15[[#This Row],[GHI]]-RD_15[[#This Row],[GHI_Lost]]</f>
        <v>3.73</v>
      </c>
      <c r="OX10" s="49">
        <f>RD_15[[#This Row],[POA]]-RD_15[[#This Row],[POA_Lost]]</f>
        <v>3.7</v>
      </c>
      <c r="OY10" s="49"/>
      <c r="OZ10" s="49">
        <f>RD_15[[#This Row],[MT_Temp]]</f>
        <v>33.29</v>
      </c>
      <c r="PA10" s="50">
        <f>RD_15[[#This Row],[WS_Avg]]</f>
        <v>0</v>
      </c>
      <c r="PB10" s="131">
        <f>IFERROR(SUM(RD_15[[#This Row],[BLK1_INV1]:[BLK12_INV31]]),"")</f>
        <v>289746.90000000008</v>
      </c>
      <c r="PC10" s="51" t="str">
        <f>IFERROR(#REF!/RD_15[[#This Row],[Inv_Exp(KWh)]],"")</f>
        <v/>
      </c>
      <c r="PD10" s="51"/>
      <c r="PE10" s="100" t="str">
        <f>IFERROR(RD_15[[#This Row],[WPR_Eac]]/RD_15[[#This Row],[WPR_Edc]],"")</f>
        <v/>
      </c>
      <c r="PF10" s="100"/>
      <c r="PG10" s="100"/>
    </row>
    <row r="11" spans="2:423" x14ac:dyDescent="0.35">
      <c r="B11" s="48">
        <v>45750</v>
      </c>
      <c r="C11" s="132">
        <f>YEAR(RD_15[[#This Row],[Date]])+IF(MONTH(RD_15[[#This Row],[Date]])&gt;=4,1,0)</f>
        <v>2026</v>
      </c>
      <c r="D11" s="124">
        <f t="shared" ref="D11:D74" si="9">YEAR(B11)</f>
        <v>2025</v>
      </c>
      <c r="E11" s="133"/>
      <c r="F11" s="133"/>
      <c r="G11" s="134" t="str">
        <f>TEXT(RD_15[[#This Row],[Date]],"mmm-yy")</f>
        <v>Apr-25</v>
      </c>
      <c r="H11" s="124">
        <f t="shared" ref="H11:H74" si="10">DAY(EOMONTH(B11,0))</f>
        <v>30</v>
      </c>
      <c r="I11" s="132">
        <f>'Basic Data '!$S$2</f>
        <v>91870</v>
      </c>
      <c r="J11" s="8">
        <v>0.24027777777777778</v>
      </c>
      <c r="K11" s="8">
        <v>0.71597222222222223</v>
      </c>
      <c r="L11" s="7">
        <v>464.7</v>
      </c>
      <c r="M11" s="7">
        <v>449.5</v>
      </c>
      <c r="N11" s="7">
        <v>493</v>
      </c>
      <c r="O11" s="7">
        <v>493.2</v>
      </c>
      <c r="P11" s="7">
        <v>490.7</v>
      </c>
      <c r="Q11" s="7">
        <v>468.1</v>
      </c>
      <c r="R11" s="7">
        <v>497.2</v>
      </c>
      <c r="S11" s="7">
        <v>482.1</v>
      </c>
      <c r="T11" s="7">
        <v>495.8</v>
      </c>
      <c r="U11" s="7">
        <v>496.1</v>
      </c>
      <c r="V11" s="7">
        <v>498.1</v>
      </c>
      <c r="W11" s="7">
        <v>496.1</v>
      </c>
      <c r="X11" s="7">
        <v>495.6</v>
      </c>
      <c r="Y11" s="7">
        <v>496.1</v>
      </c>
      <c r="Z11" s="7">
        <v>501.2</v>
      </c>
      <c r="AA11" s="7">
        <v>501.2</v>
      </c>
      <c r="AB11" s="7">
        <v>468.2</v>
      </c>
      <c r="AC11" s="7">
        <v>471.3</v>
      </c>
      <c r="AD11" s="7">
        <v>492.8</v>
      </c>
      <c r="AE11" s="7">
        <v>498.7</v>
      </c>
      <c r="AF11" s="7">
        <v>510.8</v>
      </c>
      <c r="AG11" s="7">
        <v>506.4</v>
      </c>
      <c r="AH11" s="7">
        <v>512.4</v>
      </c>
      <c r="AI11" s="7">
        <v>508.8</v>
      </c>
      <c r="AJ11" s="7">
        <v>509.8</v>
      </c>
      <c r="AK11" s="7">
        <v>509.8</v>
      </c>
      <c r="AL11" s="7">
        <v>511.2</v>
      </c>
      <c r="AM11" s="7">
        <v>509.1</v>
      </c>
      <c r="AN11" s="7">
        <v>512.9</v>
      </c>
      <c r="AO11" s="7">
        <v>514</v>
      </c>
      <c r="AP11" s="7">
        <v>509</v>
      </c>
      <c r="AQ11" s="7">
        <v>510.4</v>
      </c>
      <c r="AR11" s="7">
        <v>487.8</v>
      </c>
      <c r="AS11" s="7">
        <v>456.9</v>
      </c>
      <c r="AT11" s="7">
        <v>461.9</v>
      </c>
      <c r="AU11" s="7">
        <v>466.7</v>
      </c>
      <c r="AV11" s="7">
        <v>474</v>
      </c>
      <c r="AW11" s="7">
        <v>474.7</v>
      </c>
      <c r="AX11" s="7">
        <v>493.3</v>
      </c>
      <c r="AY11" s="7">
        <v>469.6</v>
      </c>
      <c r="AZ11" s="7">
        <v>477.8</v>
      </c>
      <c r="BA11" s="7">
        <v>526.79999999999995</v>
      </c>
      <c r="BB11" s="7">
        <v>553.6</v>
      </c>
      <c r="BC11" s="7">
        <v>523.20000000000005</v>
      </c>
      <c r="BD11" s="7">
        <v>525.1</v>
      </c>
      <c r="BE11" s="7">
        <v>543.5</v>
      </c>
      <c r="BF11" s="7">
        <v>583.9</v>
      </c>
      <c r="BG11" s="7">
        <v>576.9</v>
      </c>
      <c r="BH11" s="7">
        <v>625.4</v>
      </c>
      <c r="BI11" s="7">
        <v>551.5</v>
      </c>
      <c r="BJ11" s="7">
        <v>526.6</v>
      </c>
      <c r="BK11" s="7">
        <v>519.20000000000005</v>
      </c>
      <c r="BL11" s="7">
        <v>518</v>
      </c>
      <c r="BM11" s="7">
        <v>543.1</v>
      </c>
      <c r="BN11" s="7">
        <v>533.1</v>
      </c>
      <c r="BO11" s="7">
        <v>539</v>
      </c>
      <c r="BP11" s="7">
        <v>558.9</v>
      </c>
      <c r="BQ11" s="7">
        <v>512.6</v>
      </c>
      <c r="BR11" s="7">
        <v>449.4</v>
      </c>
      <c r="BS11" s="7">
        <v>514.29999999999995</v>
      </c>
      <c r="BT11" s="7">
        <v>494.4</v>
      </c>
      <c r="BU11" s="7">
        <v>465.6</v>
      </c>
      <c r="BV11" s="7">
        <v>509</v>
      </c>
      <c r="BW11" s="7">
        <v>1187.4000000000001</v>
      </c>
      <c r="BX11" s="7">
        <v>1165.3</v>
      </c>
      <c r="BY11" s="7">
        <v>1160.8</v>
      </c>
      <c r="BZ11" s="7">
        <v>1175.8</v>
      </c>
      <c r="CA11" s="7">
        <v>1194.3</v>
      </c>
      <c r="CB11" s="7">
        <v>1177.7</v>
      </c>
      <c r="CC11" s="7">
        <v>1176</v>
      </c>
      <c r="CD11" s="7">
        <v>1177.7</v>
      </c>
      <c r="CE11" s="7">
        <v>1186</v>
      </c>
      <c r="CF11" s="7">
        <v>1157.8</v>
      </c>
      <c r="CG11" s="7">
        <v>1154.5999999999999</v>
      </c>
      <c r="CH11" s="7">
        <v>1156</v>
      </c>
      <c r="CI11" s="7">
        <v>1121.7</v>
      </c>
      <c r="CJ11" s="7">
        <v>1096</v>
      </c>
      <c r="CK11" s="7">
        <v>1153</v>
      </c>
      <c r="CL11" s="7">
        <v>1182.9000000000001</v>
      </c>
      <c r="CM11" s="7">
        <v>1179.7</v>
      </c>
      <c r="CN11" s="7">
        <v>1131.7</v>
      </c>
      <c r="CO11" s="7">
        <v>1239.9000000000001</v>
      </c>
      <c r="CP11" s="7">
        <v>1172.5999999999999</v>
      </c>
      <c r="CQ11" s="7">
        <v>1141.5999999999999</v>
      </c>
      <c r="CR11" s="7">
        <v>1191.5999999999999</v>
      </c>
      <c r="CS11" s="7">
        <v>1129.7</v>
      </c>
      <c r="CT11" s="7">
        <v>1130.7</v>
      </c>
      <c r="CU11" s="7">
        <v>1175.4000000000001</v>
      </c>
      <c r="CV11" s="7">
        <v>1177.4000000000001</v>
      </c>
      <c r="CW11" s="7">
        <v>1167.2</v>
      </c>
      <c r="CX11" s="7">
        <v>1171.4000000000001</v>
      </c>
      <c r="CY11" s="7">
        <v>1145</v>
      </c>
      <c r="CZ11" s="7">
        <v>1164.4000000000001</v>
      </c>
      <c r="DA11" s="7">
        <v>1171.5</v>
      </c>
      <c r="DB11" s="7">
        <v>1181.9000000000001</v>
      </c>
      <c r="DC11" s="7">
        <v>1184.7</v>
      </c>
      <c r="DD11" s="7">
        <v>1284.9000000000001</v>
      </c>
      <c r="DE11" s="7">
        <v>1172.2</v>
      </c>
      <c r="DF11" s="7">
        <v>1173.9000000000001</v>
      </c>
      <c r="DG11" s="7">
        <v>1119</v>
      </c>
      <c r="DH11" s="7">
        <v>1117.9000000000001</v>
      </c>
      <c r="DI11" s="7">
        <v>1168</v>
      </c>
      <c r="DJ11" s="7">
        <v>1134.9000000000001</v>
      </c>
      <c r="DK11" s="7">
        <v>1188.9000000000001</v>
      </c>
      <c r="DL11" s="7">
        <v>1232.9000000000001</v>
      </c>
      <c r="DM11" s="7">
        <v>1185.5</v>
      </c>
      <c r="DN11" s="7">
        <v>1194.8</v>
      </c>
      <c r="DO11" s="7">
        <v>1183.3</v>
      </c>
      <c r="DP11" s="7">
        <v>1179.4000000000001</v>
      </c>
      <c r="DQ11" s="7">
        <v>1198.4000000000001</v>
      </c>
      <c r="DR11" s="7">
        <v>1197</v>
      </c>
      <c r="DS11" s="7">
        <v>1207.9000000000001</v>
      </c>
      <c r="DT11" s="7">
        <v>1080.2</v>
      </c>
      <c r="DU11" s="7">
        <v>1133.9000000000001</v>
      </c>
      <c r="DV11" s="7">
        <v>1179.5999999999999</v>
      </c>
      <c r="DW11" s="7">
        <v>1211.8</v>
      </c>
      <c r="DX11" s="7">
        <v>1163.8</v>
      </c>
      <c r="DY11" s="7">
        <v>1196.9000000000001</v>
      </c>
      <c r="DZ11" s="7">
        <v>1201.0999999999999</v>
      </c>
      <c r="EA11" s="7">
        <v>1196.0999999999999</v>
      </c>
      <c r="EB11" s="7">
        <v>1191.5</v>
      </c>
      <c r="EC11" s="7">
        <v>1189.5999999999999</v>
      </c>
      <c r="ED11" s="7">
        <v>1129.8</v>
      </c>
      <c r="EE11" s="7">
        <v>1139.7</v>
      </c>
      <c r="EF11" s="7">
        <v>1195</v>
      </c>
      <c r="EG11" s="7">
        <v>1191.0999999999999</v>
      </c>
      <c r="EH11" s="7">
        <v>1192.5</v>
      </c>
      <c r="EI11" s="7">
        <v>1190.7</v>
      </c>
      <c r="EJ11" s="7">
        <v>1179</v>
      </c>
      <c r="EK11" s="7">
        <v>1178.0999999999999</v>
      </c>
      <c r="EL11" s="7">
        <v>1175.8</v>
      </c>
      <c r="EM11" s="7">
        <v>1197</v>
      </c>
      <c r="EN11" s="7">
        <v>1182.7</v>
      </c>
      <c r="EO11" s="7">
        <v>1196</v>
      </c>
      <c r="EP11" s="7">
        <v>1173.3</v>
      </c>
      <c r="EQ11" s="7">
        <v>1198.4000000000001</v>
      </c>
      <c r="ER11" s="7">
        <v>1157.0999999999999</v>
      </c>
      <c r="ES11" s="7">
        <v>1211.3</v>
      </c>
      <c r="ET11" s="7">
        <v>1298</v>
      </c>
      <c r="EU11" s="7">
        <v>1174.5</v>
      </c>
      <c r="EV11" s="7">
        <v>1170.4000000000001</v>
      </c>
      <c r="EW11" s="7">
        <v>1197.0999999999999</v>
      </c>
      <c r="EX11" s="7">
        <v>1180</v>
      </c>
      <c r="EY11" s="7">
        <v>1184.9000000000001</v>
      </c>
      <c r="EZ11" s="7">
        <v>1176.7</v>
      </c>
      <c r="FA11" s="7">
        <v>1207.5999999999999</v>
      </c>
      <c r="FB11" s="7">
        <v>1184.5999999999999</v>
      </c>
      <c r="FC11" s="7">
        <v>1141.5</v>
      </c>
      <c r="FD11" s="7">
        <v>1228.5</v>
      </c>
      <c r="FE11" s="7">
        <v>1116.9000000000001</v>
      </c>
      <c r="FF11" s="7">
        <v>1025.5</v>
      </c>
      <c r="FG11" s="7">
        <v>1180.5999999999999</v>
      </c>
      <c r="FH11" s="7">
        <v>1104.5999999999999</v>
      </c>
      <c r="FI11" s="7">
        <v>1191.3</v>
      </c>
      <c r="FJ11" s="7">
        <v>1209.4000000000001</v>
      </c>
      <c r="FK11" s="7">
        <v>1183.8</v>
      </c>
      <c r="FL11" s="7">
        <v>1198.5</v>
      </c>
      <c r="FM11" s="7">
        <v>1200.8</v>
      </c>
      <c r="FN11" s="7">
        <v>1204.8</v>
      </c>
      <c r="FO11" s="7">
        <v>1179.2</v>
      </c>
      <c r="FP11" s="7">
        <v>1183.0999999999999</v>
      </c>
      <c r="FQ11" s="7">
        <v>1181.8</v>
      </c>
      <c r="FR11" s="7">
        <v>1167.3</v>
      </c>
      <c r="FS11" s="7">
        <v>1271</v>
      </c>
      <c r="FT11" s="7">
        <v>1234.9000000000001</v>
      </c>
      <c r="FU11" s="7">
        <v>1127.2</v>
      </c>
      <c r="FV11" s="7">
        <v>1052.4000000000001</v>
      </c>
      <c r="FW11" s="7">
        <v>1070.7</v>
      </c>
      <c r="FX11" s="7">
        <v>1046.5</v>
      </c>
      <c r="FY11" s="7">
        <v>1044.5999999999999</v>
      </c>
      <c r="FZ11" s="7">
        <v>1058.8</v>
      </c>
      <c r="GA11" s="7">
        <v>1057.5999999999999</v>
      </c>
      <c r="GB11" s="7">
        <v>1067.3</v>
      </c>
      <c r="GC11" s="7">
        <v>1090.5</v>
      </c>
      <c r="GD11" s="7">
        <v>1093.9000000000001</v>
      </c>
      <c r="GE11" s="7">
        <v>1065</v>
      </c>
      <c r="GF11" s="7">
        <v>1074.5</v>
      </c>
      <c r="GG11" s="7">
        <v>1078.0999999999999</v>
      </c>
      <c r="GH11" s="7">
        <v>1078.5</v>
      </c>
      <c r="GI11" s="7">
        <v>995.1</v>
      </c>
      <c r="GJ11" s="7">
        <v>914.8</v>
      </c>
      <c r="GK11" s="7">
        <v>1109.3</v>
      </c>
      <c r="GL11" s="7">
        <v>1083.4000000000001</v>
      </c>
      <c r="GM11" s="7">
        <v>1077.4000000000001</v>
      </c>
      <c r="GN11" s="7">
        <v>1081.3</v>
      </c>
      <c r="GO11" s="7">
        <v>1089.5</v>
      </c>
      <c r="GP11" s="7">
        <v>1075.8</v>
      </c>
      <c r="GQ11" s="7">
        <v>1092.5999999999999</v>
      </c>
      <c r="GR11" s="7">
        <v>1072.2</v>
      </c>
      <c r="GS11" s="7">
        <v>1082.7</v>
      </c>
      <c r="GT11" s="7">
        <v>1067.7</v>
      </c>
      <c r="GU11" s="7">
        <v>1082.2</v>
      </c>
      <c r="GV11" s="7">
        <v>1065.7</v>
      </c>
      <c r="GW11" s="7">
        <v>1077.2</v>
      </c>
      <c r="GX11" s="7">
        <v>1033.9000000000001</v>
      </c>
      <c r="GY11" s="7">
        <v>1026.8</v>
      </c>
      <c r="GZ11" s="7">
        <v>1031.3</v>
      </c>
      <c r="HA11" s="7">
        <v>1123</v>
      </c>
      <c r="HB11" s="7">
        <v>1134.0999999999999</v>
      </c>
      <c r="HC11" s="7">
        <v>1031.5999999999999</v>
      </c>
      <c r="HD11" s="7">
        <v>1189.2</v>
      </c>
      <c r="HE11" s="7">
        <v>1187.9000000000001</v>
      </c>
      <c r="HF11" s="7">
        <v>1183.0999999999999</v>
      </c>
      <c r="HG11" s="7">
        <v>1237.9000000000001</v>
      </c>
      <c r="HH11" s="7">
        <v>1203.4000000000001</v>
      </c>
      <c r="HI11" s="7">
        <v>1289</v>
      </c>
      <c r="HJ11" s="7">
        <v>1212.4000000000001</v>
      </c>
      <c r="HK11" s="7">
        <v>1124.5</v>
      </c>
      <c r="HL11" s="7">
        <v>1120</v>
      </c>
      <c r="HM11" s="7">
        <v>1066.2</v>
      </c>
      <c r="HN11" s="7">
        <v>1168.8</v>
      </c>
      <c r="HO11" s="7">
        <v>1122</v>
      </c>
      <c r="HP11" s="7">
        <v>1244.5999999999999</v>
      </c>
      <c r="HQ11" s="7">
        <v>1050</v>
      </c>
      <c r="HR11" s="7">
        <v>1045.0999999999999</v>
      </c>
      <c r="HS11" s="7">
        <v>1148.4000000000001</v>
      </c>
      <c r="HT11" s="7">
        <v>995.7</v>
      </c>
      <c r="HU11" s="7">
        <v>927.6</v>
      </c>
      <c r="HV11" s="7">
        <v>1201</v>
      </c>
      <c r="HW11" s="7">
        <v>1199.7</v>
      </c>
      <c r="HX11" s="7">
        <v>1219.5</v>
      </c>
      <c r="HY11" s="7">
        <v>1207.2</v>
      </c>
      <c r="HZ11" s="7">
        <v>1188.5999999999999</v>
      </c>
      <c r="IA11" s="7">
        <v>1180.7</v>
      </c>
      <c r="IB11" s="7">
        <v>1314.8</v>
      </c>
      <c r="IC11" s="7">
        <v>1297.8</v>
      </c>
      <c r="ID11" s="7">
        <v>1096</v>
      </c>
      <c r="IE11" s="7">
        <v>1120.5999999999999</v>
      </c>
      <c r="IF11" s="7">
        <v>1019.7</v>
      </c>
      <c r="IG11" s="7">
        <v>1021.8</v>
      </c>
      <c r="IH11" s="7">
        <v>1017.1</v>
      </c>
      <c r="II11" s="7">
        <v>1063</v>
      </c>
      <c r="IJ11" s="7">
        <v>1035.7</v>
      </c>
      <c r="IK11" s="7">
        <v>1065.5999999999999</v>
      </c>
      <c r="IL11" s="7">
        <v>1026</v>
      </c>
      <c r="IM11" s="7">
        <v>1026.8</v>
      </c>
      <c r="IN11" s="7">
        <v>1024.8</v>
      </c>
      <c r="IO11" s="7">
        <v>1026.5999999999999</v>
      </c>
      <c r="IP11" s="7">
        <v>1076.3</v>
      </c>
      <c r="IQ11" s="7">
        <v>1069.5999999999999</v>
      </c>
      <c r="IR11" s="7">
        <v>1068.3</v>
      </c>
      <c r="IS11" s="7">
        <v>1068</v>
      </c>
      <c r="IT11" s="7">
        <v>1018.5</v>
      </c>
      <c r="IU11" s="7">
        <v>1022.8</v>
      </c>
      <c r="IV11" s="7">
        <v>1008.8</v>
      </c>
      <c r="IW11" s="7">
        <v>1069.8</v>
      </c>
      <c r="IX11" s="7">
        <v>1016.9</v>
      </c>
      <c r="IY11" s="7">
        <v>1062.9000000000001</v>
      </c>
      <c r="IZ11" s="7">
        <v>1022</v>
      </c>
      <c r="JA11" s="7">
        <v>1066.4000000000001</v>
      </c>
      <c r="JB11" s="7">
        <v>1072.2</v>
      </c>
      <c r="JC11" s="7">
        <v>1070.2</v>
      </c>
      <c r="JD11" s="7">
        <v>1080.8</v>
      </c>
      <c r="JE11" s="7">
        <v>1081.8</v>
      </c>
      <c r="JF11" s="7">
        <v>1075.0999999999999</v>
      </c>
      <c r="JG11" s="7">
        <v>1072.8</v>
      </c>
      <c r="JH11" s="7">
        <v>1079.5999999999999</v>
      </c>
      <c r="JI11" s="7">
        <v>1126.8</v>
      </c>
      <c r="JJ11" s="7">
        <v>1173.4000000000001</v>
      </c>
      <c r="JK11" s="7">
        <v>1195.2</v>
      </c>
      <c r="JL11" s="7">
        <v>1143.4000000000001</v>
      </c>
      <c r="JM11" s="7">
        <v>1214.0999999999999</v>
      </c>
      <c r="JN11" s="7">
        <v>1274</v>
      </c>
      <c r="JO11" s="7">
        <v>1185.3</v>
      </c>
      <c r="JP11" s="7">
        <v>1181.8</v>
      </c>
      <c r="JQ11" s="7">
        <v>1165.4000000000001</v>
      </c>
      <c r="JR11" s="7">
        <v>1208.4000000000001</v>
      </c>
      <c r="JS11" s="7">
        <v>1197.5</v>
      </c>
      <c r="JT11" s="7">
        <v>1157.0999999999999</v>
      </c>
      <c r="JU11" s="7">
        <v>1270.3</v>
      </c>
      <c r="JV11" s="7">
        <v>1231.8</v>
      </c>
      <c r="JW11" s="7">
        <v>1115.7</v>
      </c>
      <c r="JX11" s="7">
        <v>1252.5999999999999</v>
      </c>
      <c r="JY11" s="7">
        <v>1242.0999999999999</v>
      </c>
      <c r="JZ11" s="7">
        <v>1152</v>
      </c>
      <c r="KA11" s="7">
        <v>941.9</v>
      </c>
      <c r="KB11" s="7">
        <v>943.6</v>
      </c>
      <c r="KC11" s="7">
        <v>1207</v>
      </c>
      <c r="KD11" s="7">
        <v>1005.6</v>
      </c>
      <c r="KE11" s="7">
        <v>1065.5999999999999</v>
      </c>
      <c r="KF11" s="7">
        <v>1057</v>
      </c>
      <c r="KG11" s="7">
        <v>1057.5999999999999</v>
      </c>
      <c r="KH11" s="7">
        <v>1056.2</v>
      </c>
      <c r="KI11" s="7">
        <v>1024.3</v>
      </c>
      <c r="KJ11" s="7">
        <v>1044.8</v>
      </c>
      <c r="KK11" s="7">
        <v>1067.5999999999999</v>
      </c>
      <c r="KL11" s="7">
        <v>1050.3</v>
      </c>
      <c r="KM11" s="7">
        <v>1034</v>
      </c>
      <c r="KN11" s="7">
        <v>1070.5999999999999</v>
      </c>
      <c r="KO11" s="7">
        <v>1168.2</v>
      </c>
      <c r="KP11" s="7">
        <v>1057.7</v>
      </c>
      <c r="KQ11" s="7">
        <v>1066.0999999999999</v>
      </c>
      <c r="KR11" s="7">
        <v>1023.6</v>
      </c>
      <c r="KS11" s="7">
        <v>1006.7</v>
      </c>
      <c r="KT11" s="7">
        <v>1005.7</v>
      </c>
      <c r="KU11" s="7">
        <v>1050.9000000000001</v>
      </c>
      <c r="KV11" s="7">
        <v>1061.2</v>
      </c>
      <c r="KW11" s="7">
        <v>1057.4000000000001</v>
      </c>
      <c r="KX11" s="7">
        <v>1057</v>
      </c>
      <c r="KY11" s="7">
        <v>1059.9000000000001</v>
      </c>
      <c r="KZ11" s="7">
        <v>1233.7</v>
      </c>
      <c r="LA11" s="7">
        <v>1053</v>
      </c>
      <c r="LB11" s="7">
        <v>1050.7</v>
      </c>
      <c r="LC11" s="7">
        <v>1067.3</v>
      </c>
      <c r="LD11" s="7">
        <v>1057.2</v>
      </c>
      <c r="LE11" s="7">
        <v>956.7</v>
      </c>
      <c r="LF11" s="7">
        <v>1058.9000000000001</v>
      </c>
      <c r="LG11" s="7">
        <v>1074</v>
      </c>
      <c r="LH11" s="7">
        <v>1019.8</v>
      </c>
      <c r="LI11" s="7">
        <v>1019.2</v>
      </c>
      <c r="LJ11" s="7">
        <v>1036.9000000000001</v>
      </c>
      <c r="LK11" s="7">
        <v>1171.5</v>
      </c>
      <c r="LL11" s="7">
        <v>1026.9000000000001</v>
      </c>
      <c r="LM11" s="7">
        <v>1078.8</v>
      </c>
      <c r="LN11" s="7">
        <v>1076.5999999999999</v>
      </c>
      <c r="LO11" s="7">
        <v>1068.5</v>
      </c>
      <c r="LP11" s="7">
        <v>1014.3</v>
      </c>
      <c r="LQ11" s="7">
        <v>959</v>
      </c>
      <c r="LR11" s="7">
        <v>1067.5999999999999</v>
      </c>
      <c r="LS11" s="7">
        <v>1108</v>
      </c>
      <c r="LT11" s="7">
        <v>1011.1</v>
      </c>
      <c r="LU11" s="7">
        <v>1009.5</v>
      </c>
      <c r="LV11" s="7">
        <v>1078.8</v>
      </c>
      <c r="LW11" s="7">
        <v>1063.5</v>
      </c>
      <c r="LX11" s="7">
        <v>1055.0999999999999</v>
      </c>
      <c r="LY11" s="7">
        <v>1058.0999999999999</v>
      </c>
      <c r="LZ11" s="7">
        <v>1056.7</v>
      </c>
      <c r="MA11" s="7">
        <v>1063</v>
      </c>
      <c r="MB11" s="7">
        <v>1133.5</v>
      </c>
      <c r="MC11" s="7">
        <v>1001.8</v>
      </c>
      <c r="MD11" s="7">
        <v>1003.7</v>
      </c>
      <c r="ME11" s="7">
        <v>1034.0999999999999</v>
      </c>
      <c r="MF11" s="7">
        <v>1035.3</v>
      </c>
      <c r="MG11" s="7">
        <v>1022</v>
      </c>
      <c r="MH11" s="7">
        <v>1038.0999999999999</v>
      </c>
      <c r="MI11" s="7">
        <v>1067.3</v>
      </c>
      <c r="MJ11" s="7">
        <v>1097.0999999999999</v>
      </c>
      <c r="MK11" s="7">
        <v>1084.3</v>
      </c>
      <c r="ML11" s="7">
        <v>1089.9000000000001</v>
      </c>
      <c r="MM11" s="7">
        <v>1080.5999999999999</v>
      </c>
      <c r="MN11" s="7">
        <v>1089.8</v>
      </c>
      <c r="MO11" s="7">
        <v>1076.3</v>
      </c>
      <c r="MP11" s="7">
        <v>1091.5999999999999</v>
      </c>
      <c r="MQ11" s="7">
        <v>1096.4000000000001</v>
      </c>
      <c r="MR11" s="7">
        <v>1079.2</v>
      </c>
      <c r="MS11" s="7">
        <v>1038.2</v>
      </c>
      <c r="MT11" s="7">
        <v>1077</v>
      </c>
      <c r="MU11" s="7">
        <v>1086.7</v>
      </c>
      <c r="MV11" s="7">
        <v>961.9</v>
      </c>
      <c r="MW11" s="7">
        <v>1032.4000000000001</v>
      </c>
      <c r="MX11" s="7">
        <v>1046.5</v>
      </c>
      <c r="MY11" s="7">
        <v>1138.5999999999999</v>
      </c>
      <c r="MZ11" s="7">
        <v>1069.4000000000001</v>
      </c>
      <c r="NA11" s="7">
        <v>1073.3</v>
      </c>
      <c r="NB11" s="7">
        <v>1045.2</v>
      </c>
      <c r="NC11" s="7">
        <v>1128.7</v>
      </c>
      <c r="ND11" s="7">
        <v>1096</v>
      </c>
      <c r="NE11" s="7">
        <v>1142.5</v>
      </c>
      <c r="NF11" s="7">
        <v>1016.4</v>
      </c>
      <c r="NG11" s="7">
        <v>1079.5999999999999</v>
      </c>
      <c r="NH11" s="7">
        <v>1018.4</v>
      </c>
      <c r="NI11" s="7">
        <v>1025.2</v>
      </c>
      <c r="NJ11" s="7">
        <v>991.8</v>
      </c>
      <c r="NK11" s="7">
        <v>1042.5</v>
      </c>
      <c r="NL11" s="7">
        <v>1049.2</v>
      </c>
      <c r="NM11" s="7">
        <v>1046.4000000000001</v>
      </c>
      <c r="NN11" s="120">
        <v>0</v>
      </c>
      <c r="NO11" s="135">
        <v>36.619999999999997</v>
      </c>
      <c r="NP11" s="135">
        <v>0</v>
      </c>
      <c r="NQ11" s="135">
        <v>0</v>
      </c>
      <c r="NR11" s="135">
        <v>4.7699999999999996</v>
      </c>
      <c r="NS11" s="135">
        <v>4.8099999999999996</v>
      </c>
      <c r="NT11" s="135">
        <v>0</v>
      </c>
      <c r="NU11" s="135">
        <v>0</v>
      </c>
      <c r="NV11" s="7">
        <v>84176360</v>
      </c>
      <c r="NW11" s="7">
        <v>250471</v>
      </c>
      <c r="NX11" s="7">
        <v>85470910</v>
      </c>
      <c r="NY11" s="7">
        <v>291310.5</v>
      </c>
      <c r="NZ11" s="7">
        <v>69456460</v>
      </c>
      <c r="OA11" s="7">
        <v>145443.9</v>
      </c>
      <c r="OB11" s="7">
        <v>83895580</v>
      </c>
      <c r="OC11" s="7">
        <v>124845</v>
      </c>
      <c r="OD11" s="7">
        <v>793650</v>
      </c>
      <c r="OE11" s="7">
        <v>9880</v>
      </c>
      <c r="OF11" s="7">
        <v>76160</v>
      </c>
      <c r="OG11" s="7">
        <v>420</v>
      </c>
      <c r="OH11" s="9">
        <f>IF((RD_15[[#This Row],[33kV_IC1_ExPort]]-NV10)&lt;0,0,(RD_15[[#This Row],[33kV_IC1_ExPort]]-NV10))</f>
        <v>90040</v>
      </c>
      <c r="OI11" s="9">
        <f>IF((RD_15[[#This Row],[33kV_IC1_Import]]-NW10)&lt;0,0,(RD_15[[#This Row],[33kV_IC1_Import]]-NW10))</f>
        <v>205</v>
      </c>
      <c r="OJ11" s="9">
        <f>IF((RD_15[[#This Row],[33kV_IC2_ExPort]]-NX10)&lt;0,0,(RD_15[[#This Row],[33kV_IC2_ExPort]]-NX10))</f>
        <v>92960</v>
      </c>
      <c r="OK11" s="9">
        <f>IF((RD_15[[#This Row],[33kV_IC2_Import]]-NY10)&lt;0,0,(RD_15[[#This Row],[33kV_IC2_Import]]-NY10))</f>
        <v>286.5</v>
      </c>
      <c r="OL11" s="9">
        <f>IF((RD_15[[#This Row],[33kV_IC3_ExPort]]-NZ10)&lt;0,0,(RD_15[[#This Row],[33kV_IC3_ExPort]]-NZ10))</f>
        <v>90570</v>
      </c>
      <c r="OM11" s="9">
        <f>IF((RD_15[[#This Row],[33kV_IC3_Import]]-OA10)&lt;0,0,(RD_15[[#This Row],[33kV_IC3_Import]]-OA10))</f>
        <v>157.89999999999418</v>
      </c>
      <c r="ON11" s="9">
        <f>IF((RD_15[[#This Row],[33kV_IC4_ExPort]]-OB10)&lt;0,0,(RD_15[[#This Row],[33kV_IC4_ExPort]]-OB10))</f>
        <v>90450</v>
      </c>
      <c r="OO11" s="9">
        <f>IF((RD_15[[#This Row],[33kV_IC4_Import]]-OC10)&lt;0,0,(RD_15[[#This Row],[33kV_IC4_Import]]-OC10))</f>
        <v>108</v>
      </c>
      <c r="OP11" s="9">
        <f>IF((RD_15[[#This Row],[220kV_PQM1_Ex]]-OD10)*200&lt;0,0,(RD_15[[#This Row],[220kV_PQM1_Ex]]-OD10)*200)</f>
        <v>182000</v>
      </c>
      <c r="OQ11" s="9">
        <f>IF((RD_15[[#This Row],[220kV_PQM1_Im]]-OE10)*200&lt;0,0,(RD_15[[#This Row],[220kV_PQM1_Im]]-OE10)*200)</f>
        <v>2000</v>
      </c>
      <c r="OR11" s="9">
        <f>IF((RD_15[[#This Row],[220kV_PQM2_Ex]]-OF10)*200&lt;0,0,(RD_15[[#This Row],[220kV_PQM2_Ex]]-OF10)*200)</f>
        <v>180000</v>
      </c>
      <c r="OS11" s="9">
        <f>IF((RD_15[[#This Row],[220kV_PQM2_Im]]-OG10)*200&lt;0,0,(RD_15[[#This Row],[220kV_PQM2_Im]]-OG10)*200)</f>
        <v>0</v>
      </c>
      <c r="OT11" s="136">
        <f>SUM(RD_15[[#This Row],[33kV_IC1_ExPort(KWh)]],RD_15[[#This Row],[33kV_IC2_ExPort(KWh)]],RD_15[[#This Row],[33kV_IC3_ExPort(KWh)]],RD_15[[#This Row],[33kV_IC4_ExPort(kWh)]])</f>
        <v>364020</v>
      </c>
      <c r="OU11" s="49">
        <f>SUM(RD_15[[#This Row],[220kV_PQM1_Ex(KWh)]],RD_15[[#This Row],[220kV_PQM2_Ex(KWh)]])</f>
        <v>362000</v>
      </c>
      <c r="OV11" s="49">
        <f>IFERROR((RD_15[[#This Row],[Sunset Time (POA&lt;20 W/m2)]]-RD_15[[#This Row],[Sunrise Time (POA&gt;20 W/m2)]])*24,"")</f>
        <v>11.416666666666666</v>
      </c>
      <c r="OW11" s="49">
        <f>RD_15[[#This Row],[GHI]]-RD_15[[#This Row],[GHI_Lost]]</f>
        <v>4.7699999999999996</v>
      </c>
      <c r="OX11" s="49">
        <f>RD_15[[#This Row],[POA]]-RD_15[[#This Row],[POA_Lost]]</f>
        <v>4.8099999999999996</v>
      </c>
      <c r="OY11" s="49"/>
      <c r="OZ11" s="49">
        <f>RD_15[[#This Row],[MT_Temp]]</f>
        <v>36.619999999999997</v>
      </c>
      <c r="PA11" s="50">
        <f>RD_15[[#This Row],[WS_Avg]]</f>
        <v>0</v>
      </c>
      <c r="PB11" s="131">
        <f>IFERROR(SUM(RD_15[[#This Row],[BLK1_INV1]:[BLK12_INV31]]),"")</f>
        <v>369831.19999999972</v>
      </c>
      <c r="PC11" s="51" t="str">
        <f>IFERROR(#REF!/RD_15[[#This Row],[Inv_Exp(KWh)]],"")</f>
        <v/>
      </c>
      <c r="PD11" s="51"/>
      <c r="PE11" s="100" t="str">
        <f>IFERROR(RD_15[[#This Row],[WPR_Eac]]/RD_15[[#This Row],[WPR_Edc]],"")</f>
        <v/>
      </c>
      <c r="PF11" s="100"/>
      <c r="PG11" s="100"/>
    </row>
    <row r="12" spans="2:423" x14ac:dyDescent="0.35">
      <c r="B12" s="48">
        <v>45751</v>
      </c>
      <c r="C12" s="132">
        <f>YEAR(RD_15[[#This Row],[Date]])+IF(MONTH(RD_15[[#This Row],[Date]])&gt;=4,1,0)</f>
        <v>2026</v>
      </c>
      <c r="D12" s="124">
        <f t="shared" si="9"/>
        <v>2025</v>
      </c>
      <c r="E12" s="133"/>
      <c r="F12" s="133"/>
      <c r="G12" s="134" t="str">
        <f>TEXT(RD_15[[#This Row],[Date]],"mmm-yy")</f>
        <v>Apr-25</v>
      </c>
      <c r="H12" s="124">
        <f t="shared" si="10"/>
        <v>30</v>
      </c>
      <c r="I12" s="132">
        <f>'Basic Data '!$S$2</f>
        <v>91870</v>
      </c>
      <c r="J12" s="8">
        <v>0.22777777777777777</v>
      </c>
      <c r="K12" s="8">
        <v>0.70694444444444449</v>
      </c>
      <c r="L12" s="7">
        <v>384.7</v>
      </c>
      <c r="M12" s="7">
        <v>370.7</v>
      </c>
      <c r="N12" s="7">
        <v>407.3</v>
      </c>
      <c r="O12" s="7">
        <v>407.1</v>
      </c>
      <c r="P12" s="7">
        <v>406.9</v>
      </c>
      <c r="Q12" s="7">
        <v>389.5</v>
      </c>
      <c r="R12" s="7">
        <v>411.4</v>
      </c>
      <c r="S12" s="7">
        <v>398.9</v>
      </c>
      <c r="T12" s="7">
        <v>412.1</v>
      </c>
      <c r="U12" s="7">
        <v>412.1</v>
      </c>
      <c r="V12" s="7">
        <v>411.6</v>
      </c>
      <c r="W12" s="7">
        <v>410.7</v>
      </c>
      <c r="X12" s="7">
        <v>410.7</v>
      </c>
      <c r="Y12" s="7">
        <v>411.1</v>
      </c>
      <c r="Z12" s="7">
        <v>411.9</v>
      </c>
      <c r="AA12" s="7">
        <v>416</v>
      </c>
      <c r="AB12" s="7">
        <v>414.3</v>
      </c>
      <c r="AC12" s="7">
        <v>387.7</v>
      </c>
      <c r="AD12" s="7">
        <v>392.1</v>
      </c>
      <c r="AE12" s="7">
        <v>410.3</v>
      </c>
      <c r="AF12" s="7">
        <v>414.2</v>
      </c>
      <c r="AG12" s="7">
        <v>424.7</v>
      </c>
      <c r="AH12" s="7">
        <v>421.7</v>
      </c>
      <c r="AI12" s="7">
        <v>424.6</v>
      </c>
      <c r="AJ12" s="7">
        <v>423.6</v>
      </c>
      <c r="AK12" s="7">
        <v>424.7</v>
      </c>
      <c r="AL12" s="7">
        <v>423.9</v>
      </c>
      <c r="AM12" s="7">
        <v>425.2</v>
      </c>
      <c r="AN12" s="7">
        <v>423.3</v>
      </c>
      <c r="AO12" s="7">
        <v>426.1</v>
      </c>
      <c r="AP12" s="7">
        <v>426.8</v>
      </c>
      <c r="AQ12" s="7">
        <v>422.9</v>
      </c>
      <c r="AR12" s="7">
        <v>423.2</v>
      </c>
      <c r="AS12" s="7">
        <v>405</v>
      </c>
      <c r="AT12" s="7">
        <v>380</v>
      </c>
      <c r="AU12" s="7">
        <v>382.8</v>
      </c>
      <c r="AV12" s="7">
        <v>387.2</v>
      </c>
      <c r="AW12" s="7">
        <v>392.3</v>
      </c>
      <c r="AX12" s="7">
        <v>392.1</v>
      </c>
      <c r="AY12" s="7">
        <v>408.7</v>
      </c>
      <c r="AZ12" s="7">
        <v>388.9</v>
      </c>
      <c r="BA12" s="7">
        <v>393.4</v>
      </c>
      <c r="BB12" s="7">
        <v>435.5</v>
      </c>
      <c r="BC12" s="7">
        <v>458.6</v>
      </c>
      <c r="BD12" s="7">
        <v>432.3</v>
      </c>
      <c r="BE12" s="7">
        <v>435.8</v>
      </c>
      <c r="BF12" s="7">
        <v>435.8</v>
      </c>
      <c r="BG12" s="7">
        <v>450.7</v>
      </c>
      <c r="BH12" s="7">
        <v>484.9</v>
      </c>
      <c r="BI12" s="7">
        <v>480.6</v>
      </c>
      <c r="BJ12" s="7">
        <v>517.6</v>
      </c>
      <c r="BK12" s="7">
        <v>458.6</v>
      </c>
      <c r="BL12" s="7">
        <v>437.5</v>
      </c>
      <c r="BM12" s="7">
        <v>431.8</v>
      </c>
      <c r="BN12" s="7">
        <v>430.3</v>
      </c>
      <c r="BO12" s="7">
        <v>451.7</v>
      </c>
      <c r="BP12" s="7">
        <v>443.6</v>
      </c>
      <c r="BQ12" s="7">
        <v>448.3</v>
      </c>
      <c r="BR12" s="7">
        <v>464.3</v>
      </c>
      <c r="BS12" s="7">
        <v>425.1</v>
      </c>
      <c r="BT12" s="7">
        <v>373.2</v>
      </c>
      <c r="BU12" s="7">
        <v>425.3</v>
      </c>
      <c r="BV12" s="7">
        <v>408</v>
      </c>
      <c r="BW12" s="7">
        <v>983.3</v>
      </c>
      <c r="BX12" s="7">
        <v>961.9</v>
      </c>
      <c r="BY12" s="7">
        <v>962.4</v>
      </c>
      <c r="BZ12" s="7">
        <v>969.5</v>
      </c>
      <c r="CA12" s="7">
        <v>986.9</v>
      </c>
      <c r="CB12" s="7">
        <v>975.1</v>
      </c>
      <c r="CC12" s="7">
        <v>955.1</v>
      </c>
      <c r="CD12" s="7">
        <v>974.5</v>
      </c>
      <c r="CE12" s="7">
        <v>992.6</v>
      </c>
      <c r="CF12" s="7">
        <v>957.7</v>
      </c>
      <c r="CG12" s="7">
        <v>959.6</v>
      </c>
      <c r="CH12" s="7">
        <v>957.1</v>
      </c>
      <c r="CI12" s="7">
        <v>929.5</v>
      </c>
      <c r="CJ12" s="7">
        <v>911.2</v>
      </c>
      <c r="CK12" s="7">
        <v>968.6</v>
      </c>
      <c r="CL12" s="7">
        <v>977.6</v>
      </c>
      <c r="CM12" s="7">
        <v>976.9</v>
      </c>
      <c r="CN12" s="7">
        <v>977.6</v>
      </c>
      <c r="CO12" s="7">
        <v>1025</v>
      </c>
      <c r="CP12" s="7">
        <v>971.4</v>
      </c>
      <c r="CQ12" s="7">
        <v>944</v>
      </c>
      <c r="CR12" s="7">
        <v>986.2</v>
      </c>
      <c r="CS12" s="7">
        <v>936.7</v>
      </c>
      <c r="CT12" s="7">
        <v>934.2</v>
      </c>
      <c r="CU12" s="7">
        <v>973.6</v>
      </c>
      <c r="CV12" s="7">
        <v>976.7</v>
      </c>
      <c r="CW12" s="7">
        <v>963.8</v>
      </c>
      <c r="CX12" s="7">
        <v>967.4</v>
      </c>
      <c r="CY12" s="7">
        <v>953.1</v>
      </c>
      <c r="CZ12" s="7">
        <v>966.9</v>
      </c>
      <c r="DA12" s="7">
        <v>972.9</v>
      </c>
      <c r="DB12" s="7">
        <v>842.3</v>
      </c>
      <c r="DC12" s="7">
        <v>984.2</v>
      </c>
      <c r="DD12" s="7">
        <v>1066.7</v>
      </c>
      <c r="DE12" s="7">
        <v>979.9</v>
      </c>
      <c r="DF12" s="7">
        <v>972.2</v>
      </c>
      <c r="DG12" s="7">
        <v>925.9</v>
      </c>
      <c r="DH12" s="7">
        <v>929.9</v>
      </c>
      <c r="DI12" s="7">
        <v>966.2</v>
      </c>
      <c r="DJ12" s="7">
        <v>941.1</v>
      </c>
      <c r="DK12" s="7">
        <v>953</v>
      </c>
      <c r="DL12" s="7">
        <v>1020.4</v>
      </c>
      <c r="DM12" s="7">
        <v>987.6</v>
      </c>
      <c r="DN12" s="7">
        <v>988</v>
      </c>
      <c r="DO12" s="7">
        <v>979.4</v>
      </c>
      <c r="DP12" s="7">
        <v>971.6</v>
      </c>
      <c r="DQ12" s="7">
        <v>990.2</v>
      </c>
      <c r="DR12" s="7">
        <v>988</v>
      </c>
      <c r="DS12" s="7">
        <v>1000.3</v>
      </c>
      <c r="DT12" s="7">
        <v>894.5</v>
      </c>
      <c r="DU12" s="7">
        <v>938.5</v>
      </c>
      <c r="DV12" s="7">
        <v>975</v>
      </c>
      <c r="DW12" s="7">
        <v>1000.1</v>
      </c>
      <c r="DX12" s="7">
        <v>988.4</v>
      </c>
      <c r="DY12" s="7">
        <v>988</v>
      </c>
      <c r="DZ12" s="7">
        <v>996.2</v>
      </c>
      <c r="EA12" s="7">
        <v>986.2</v>
      </c>
      <c r="EB12" s="7">
        <v>985.6</v>
      </c>
      <c r="EC12" s="7">
        <v>985.4</v>
      </c>
      <c r="ED12" s="7">
        <v>934.4</v>
      </c>
      <c r="EE12" s="7">
        <v>942.8</v>
      </c>
      <c r="EF12" s="7">
        <v>965.5</v>
      </c>
      <c r="EG12" s="7">
        <v>986.3</v>
      </c>
      <c r="EH12" s="7">
        <v>988.3</v>
      </c>
      <c r="EI12" s="7">
        <v>985.3</v>
      </c>
      <c r="EJ12" s="7">
        <v>974.1</v>
      </c>
      <c r="EK12" s="7">
        <v>973.1</v>
      </c>
      <c r="EL12" s="7">
        <v>971.7</v>
      </c>
      <c r="EM12" s="7">
        <v>991.4</v>
      </c>
      <c r="EN12" s="7">
        <v>978.6</v>
      </c>
      <c r="EO12" s="7">
        <v>991.5</v>
      </c>
      <c r="EP12" s="7">
        <v>969.6</v>
      </c>
      <c r="EQ12" s="7">
        <v>990</v>
      </c>
      <c r="ER12" s="7">
        <v>959.3</v>
      </c>
      <c r="ES12" s="7">
        <v>999.5</v>
      </c>
      <c r="ET12" s="7">
        <v>1073.5</v>
      </c>
      <c r="EU12" s="7">
        <v>969.9</v>
      </c>
      <c r="EV12" s="7">
        <v>967.2</v>
      </c>
      <c r="EW12" s="7">
        <v>989</v>
      </c>
      <c r="EX12" s="7">
        <v>992.4</v>
      </c>
      <c r="EY12" s="7">
        <v>974</v>
      </c>
      <c r="EZ12" s="7">
        <v>992</v>
      </c>
      <c r="FA12" s="7">
        <v>995.8</v>
      </c>
      <c r="FB12" s="7">
        <v>985</v>
      </c>
      <c r="FC12" s="7">
        <v>943.3</v>
      </c>
      <c r="FD12" s="7">
        <v>1015.9</v>
      </c>
      <c r="FE12" s="7">
        <v>922.5</v>
      </c>
      <c r="FF12" s="7">
        <v>967</v>
      </c>
      <c r="FG12" s="7">
        <v>973.9</v>
      </c>
      <c r="FH12" s="7">
        <v>914.6</v>
      </c>
      <c r="FI12" s="7">
        <v>986.2</v>
      </c>
      <c r="FJ12" s="7">
        <v>998.3</v>
      </c>
      <c r="FK12" s="7">
        <v>976.9</v>
      </c>
      <c r="FL12" s="7">
        <v>985</v>
      </c>
      <c r="FM12" s="7">
        <v>992.2</v>
      </c>
      <c r="FN12" s="7">
        <v>996.1</v>
      </c>
      <c r="FO12" s="7">
        <v>973.9</v>
      </c>
      <c r="FP12" s="7">
        <v>977</v>
      </c>
      <c r="FQ12" s="7">
        <v>976.7</v>
      </c>
      <c r="FR12" s="7">
        <v>964.5</v>
      </c>
      <c r="FS12" s="7">
        <v>1050.5999999999999</v>
      </c>
      <c r="FT12" s="7">
        <v>1021.1</v>
      </c>
      <c r="FU12" s="7">
        <v>930.8</v>
      </c>
      <c r="FV12" s="7">
        <v>877.9</v>
      </c>
      <c r="FW12" s="7">
        <v>893.2</v>
      </c>
      <c r="FX12" s="7">
        <v>874.3</v>
      </c>
      <c r="FY12" s="7">
        <v>874.3</v>
      </c>
      <c r="FZ12" s="7">
        <v>885.2</v>
      </c>
      <c r="GA12" s="7">
        <v>883.1</v>
      </c>
      <c r="GB12" s="7">
        <v>888.4</v>
      </c>
      <c r="GC12" s="7">
        <v>907.4</v>
      </c>
      <c r="GD12" s="7">
        <v>909.3</v>
      </c>
      <c r="GE12" s="7">
        <v>889.7</v>
      </c>
      <c r="GF12" s="7">
        <v>896.4</v>
      </c>
      <c r="GG12" s="7">
        <v>898.5</v>
      </c>
      <c r="GH12" s="7">
        <v>899.6</v>
      </c>
      <c r="GI12" s="7">
        <v>829.9</v>
      </c>
      <c r="GJ12" s="7">
        <v>762.7</v>
      </c>
      <c r="GK12" s="7">
        <v>921.4</v>
      </c>
      <c r="GL12" s="7">
        <v>901.7</v>
      </c>
      <c r="GM12" s="7">
        <v>897.3</v>
      </c>
      <c r="GN12" s="7">
        <v>899.5</v>
      </c>
      <c r="GO12" s="7">
        <v>904.5</v>
      </c>
      <c r="GP12" s="7">
        <v>895.2</v>
      </c>
      <c r="GQ12" s="7">
        <v>906.9</v>
      </c>
      <c r="GR12" s="7">
        <v>889.4</v>
      </c>
      <c r="GS12" s="7">
        <v>900.7</v>
      </c>
      <c r="GT12" s="7">
        <v>885.4</v>
      </c>
      <c r="GU12" s="7">
        <v>899.1</v>
      </c>
      <c r="GV12" s="7">
        <v>883.9</v>
      </c>
      <c r="GW12" s="7">
        <v>892.8</v>
      </c>
      <c r="GX12" s="7">
        <v>858.1</v>
      </c>
      <c r="GY12" s="7">
        <v>851.6</v>
      </c>
      <c r="GZ12" s="7">
        <v>859.9</v>
      </c>
      <c r="HA12" s="7">
        <v>960</v>
      </c>
      <c r="HB12" s="7">
        <v>934.9</v>
      </c>
      <c r="HC12" s="7">
        <v>853</v>
      </c>
      <c r="HD12" s="7">
        <v>982</v>
      </c>
      <c r="HE12" s="7">
        <v>983.9</v>
      </c>
      <c r="HF12" s="7">
        <v>983.2</v>
      </c>
      <c r="HG12" s="7">
        <v>1024.2</v>
      </c>
      <c r="HH12" s="7">
        <v>996.3</v>
      </c>
      <c r="HI12" s="7">
        <v>1085.4000000000001</v>
      </c>
      <c r="HJ12" s="7">
        <v>1006.6</v>
      </c>
      <c r="HK12" s="7">
        <v>937</v>
      </c>
      <c r="HL12" s="7">
        <v>948.3</v>
      </c>
      <c r="HM12" s="7">
        <v>888.2</v>
      </c>
      <c r="HN12" s="7">
        <v>973.1</v>
      </c>
      <c r="HO12" s="7">
        <v>979</v>
      </c>
      <c r="HP12" s="7">
        <v>983</v>
      </c>
      <c r="HQ12" s="7">
        <v>858.4</v>
      </c>
      <c r="HR12" s="7">
        <v>860</v>
      </c>
      <c r="HS12" s="7">
        <v>949.8</v>
      </c>
      <c r="HT12" s="7">
        <v>822.3</v>
      </c>
      <c r="HU12" s="7">
        <v>767.1</v>
      </c>
      <c r="HV12" s="7">
        <v>1008</v>
      </c>
      <c r="HW12" s="7">
        <v>1005</v>
      </c>
      <c r="HX12" s="7">
        <v>1008.2</v>
      </c>
      <c r="HY12" s="7">
        <v>998</v>
      </c>
      <c r="HZ12" s="7">
        <v>979.1</v>
      </c>
      <c r="IA12" s="7">
        <v>975.7</v>
      </c>
      <c r="IB12" s="7">
        <v>1084.4000000000001</v>
      </c>
      <c r="IC12" s="7">
        <v>998</v>
      </c>
      <c r="ID12" s="7">
        <v>904.8</v>
      </c>
      <c r="IE12" s="7">
        <v>929.1</v>
      </c>
      <c r="IF12" s="7">
        <v>845.7</v>
      </c>
      <c r="IG12" s="7">
        <v>845.8</v>
      </c>
      <c r="IH12" s="7">
        <v>840.6</v>
      </c>
      <c r="II12" s="7">
        <v>879.7</v>
      </c>
      <c r="IJ12" s="7">
        <v>833.7</v>
      </c>
      <c r="IK12" s="7">
        <v>885.1</v>
      </c>
      <c r="IL12" s="7">
        <v>851.1</v>
      </c>
      <c r="IM12" s="7">
        <v>854.3</v>
      </c>
      <c r="IN12" s="7">
        <v>852.1</v>
      </c>
      <c r="IO12" s="7">
        <v>837.3</v>
      </c>
      <c r="IP12" s="7">
        <v>536.9</v>
      </c>
      <c r="IQ12" s="7">
        <v>883.6</v>
      </c>
      <c r="IR12" s="7">
        <v>521.6</v>
      </c>
      <c r="IS12" s="7">
        <v>883.6</v>
      </c>
      <c r="IT12" s="7">
        <v>849.2</v>
      </c>
      <c r="IU12" s="7">
        <v>851.7</v>
      </c>
      <c r="IV12" s="7">
        <v>842</v>
      </c>
      <c r="IW12" s="7">
        <v>892.5</v>
      </c>
      <c r="IX12" s="7">
        <v>845</v>
      </c>
      <c r="IY12" s="7">
        <v>874.9</v>
      </c>
      <c r="IZ12" s="7">
        <v>899</v>
      </c>
      <c r="JA12" s="7">
        <v>887.5</v>
      </c>
      <c r="JB12" s="7">
        <v>888.7</v>
      </c>
      <c r="JC12" s="7">
        <v>889</v>
      </c>
      <c r="JD12" s="7">
        <v>558.1</v>
      </c>
      <c r="JE12" s="7">
        <v>875.4</v>
      </c>
      <c r="JF12" s="7">
        <v>847.1</v>
      </c>
      <c r="JG12" s="7">
        <v>884.7</v>
      </c>
      <c r="JH12" s="7">
        <v>883.1</v>
      </c>
      <c r="JI12" s="7">
        <v>925</v>
      </c>
      <c r="JJ12" s="7">
        <v>966.6</v>
      </c>
      <c r="JK12" s="7">
        <v>982</v>
      </c>
      <c r="JL12" s="7">
        <v>939.9</v>
      </c>
      <c r="JM12" s="7">
        <v>996.6</v>
      </c>
      <c r="JN12" s="7">
        <v>1048.8</v>
      </c>
      <c r="JO12" s="7">
        <v>994.1</v>
      </c>
      <c r="JP12" s="7">
        <v>995.5</v>
      </c>
      <c r="JQ12" s="7">
        <v>959.6</v>
      </c>
      <c r="JR12" s="7">
        <v>995.2</v>
      </c>
      <c r="JS12" s="7">
        <v>985.9</v>
      </c>
      <c r="JT12" s="7">
        <v>951.8</v>
      </c>
      <c r="JU12" s="7">
        <v>1046.3</v>
      </c>
      <c r="JV12" s="7">
        <v>1012.8</v>
      </c>
      <c r="JW12" s="7">
        <v>918.7</v>
      </c>
      <c r="JX12" s="7">
        <v>1029.8</v>
      </c>
      <c r="JY12" s="7">
        <v>1023.9</v>
      </c>
      <c r="JZ12" s="7">
        <v>1033</v>
      </c>
      <c r="KA12" s="7">
        <v>1011</v>
      </c>
      <c r="KB12" s="7">
        <v>778</v>
      </c>
      <c r="KC12" s="7">
        <v>993.6</v>
      </c>
      <c r="KD12" s="7">
        <v>949.8</v>
      </c>
      <c r="KE12" s="7">
        <v>882.2</v>
      </c>
      <c r="KF12" s="7">
        <v>872.1</v>
      </c>
      <c r="KG12" s="7">
        <v>873.6</v>
      </c>
      <c r="KH12" s="7">
        <v>871.5</v>
      </c>
      <c r="KI12" s="7">
        <v>856.5</v>
      </c>
      <c r="KJ12" s="7">
        <v>866.7</v>
      </c>
      <c r="KK12" s="7">
        <v>879.7</v>
      </c>
      <c r="KL12" s="7">
        <v>866.8</v>
      </c>
      <c r="KM12" s="7">
        <v>857.8</v>
      </c>
      <c r="KN12" s="7">
        <v>883.2</v>
      </c>
      <c r="KO12" s="7">
        <v>963.7</v>
      </c>
      <c r="KP12" s="7">
        <v>876</v>
      </c>
      <c r="KQ12" s="7">
        <v>879</v>
      </c>
      <c r="KR12" s="7">
        <v>846</v>
      </c>
      <c r="KS12" s="7">
        <v>837.2</v>
      </c>
      <c r="KT12" s="7">
        <v>833.8</v>
      </c>
      <c r="KU12" s="7">
        <v>869.8</v>
      </c>
      <c r="KV12" s="7">
        <v>876.7</v>
      </c>
      <c r="KW12" s="7">
        <v>874</v>
      </c>
      <c r="KX12" s="7">
        <v>874.6</v>
      </c>
      <c r="KY12" s="7">
        <v>877</v>
      </c>
      <c r="KZ12" s="7">
        <v>1233.7</v>
      </c>
      <c r="LA12" s="7">
        <v>869.9</v>
      </c>
      <c r="LB12" s="7">
        <v>871.4</v>
      </c>
      <c r="LC12" s="7">
        <v>878.6</v>
      </c>
      <c r="LD12" s="7">
        <v>874.4</v>
      </c>
      <c r="LE12" s="7">
        <v>791.7</v>
      </c>
      <c r="LF12" s="7">
        <v>874.2</v>
      </c>
      <c r="LG12" s="7">
        <v>889.1</v>
      </c>
      <c r="LH12" s="7">
        <v>843.9</v>
      </c>
      <c r="LI12" s="7">
        <v>841.4</v>
      </c>
      <c r="LJ12" s="7">
        <v>692.7</v>
      </c>
      <c r="LK12" s="7">
        <v>683.8</v>
      </c>
      <c r="LL12" s="7">
        <v>790.5</v>
      </c>
      <c r="LM12" s="7">
        <v>879.8</v>
      </c>
      <c r="LN12" s="7">
        <v>876.5</v>
      </c>
      <c r="LO12" s="7">
        <v>869.1</v>
      </c>
      <c r="LP12" s="7">
        <v>818.6</v>
      </c>
      <c r="LQ12" s="7">
        <v>785.3</v>
      </c>
      <c r="LR12" s="7">
        <v>613.29999999999995</v>
      </c>
      <c r="LS12" s="7">
        <v>856.7</v>
      </c>
      <c r="LT12" s="7">
        <v>830.1</v>
      </c>
      <c r="LU12" s="7">
        <v>703.4</v>
      </c>
      <c r="LV12" s="7">
        <v>897.3</v>
      </c>
      <c r="LW12" s="7">
        <v>684.3</v>
      </c>
      <c r="LX12" s="7">
        <v>885.3</v>
      </c>
      <c r="LY12" s="7">
        <v>749.6</v>
      </c>
      <c r="LZ12" s="7">
        <v>862.2</v>
      </c>
      <c r="MA12" s="7">
        <v>577.79999999999995</v>
      </c>
      <c r="MB12" s="7">
        <v>939.5</v>
      </c>
      <c r="MC12" s="7">
        <v>836.5</v>
      </c>
      <c r="MD12" s="7">
        <v>737.4</v>
      </c>
      <c r="ME12" s="7">
        <v>446</v>
      </c>
      <c r="MF12" s="7">
        <v>565.5</v>
      </c>
      <c r="MG12" s="7">
        <v>980</v>
      </c>
      <c r="MH12" s="7">
        <v>437.2</v>
      </c>
      <c r="MI12" s="7">
        <v>880.2</v>
      </c>
      <c r="MJ12" s="7">
        <v>904.7</v>
      </c>
      <c r="MK12" s="7">
        <v>897.5</v>
      </c>
      <c r="ML12" s="7">
        <v>896</v>
      </c>
      <c r="MM12" s="7">
        <v>894.7</v>
      </c>
      <c r="MN12" s="7">
        <v>897.3</v>
      </c>
      <c r="MO12" s="7">
        <v>885.4</v>
      </c>
      <c r="MP12" s="7">
        <v>901.1</v>
      </c>
      <c r="MQ12" s="7">
        <v>905.8</v>
      </c>
      <c r="MR12" s="7">
        <v>889.6</v>
      </c>
      <c r="MS12" s="7">
        <v>858.9</v>
      </c>
      <c r="MT12" s="7">
        <v>992</v>
      </c>
      <c r="MU12" s="7">
        <v>898.7</v>
      </c>
      <c r="MV12" s="7">
        <v>796.2</v>
      </c>
      <c r="MW12" s="7">
        <v>855</v>
      </c>
      <c r="MX12" s="7">
        <v>867.3</v>
      </c>
      <c r="MY12" s="7">
        <v>945.6</v>
      </c>
      <c r="MZ12" s="7">
        <v>773.7</v>
      </c>
      <c r="NA12" s="7">
        <v>875.7</v>
      </c>
      <c r="NB12" s="7">
        <v>866.5</v>
      </c>
      <c r="NC12" s="7">
        <v>926.2</v>
      </c>
      <c r="ND12" s="7">
        <v>908.3</v>
      </c>
      <c r="NE12" s="7">
        <v>941.5</v>
      </c>
      <c r="NF12" s="7">
        <v>841.2</v>
      </c>
      <c r="NG12" s="7">
        <v>896.7</v>
      </c>
      <c r="NH12" s="7">
        <v>840.9</v>
      </c>
      <c r="NI12" s="7">
        <v>847.3</v>
      </c>
      <c r="NJ12" s="7">
        <v>820.7</v>
      </c>
      <c r="NK12" s="7">
        <v>859.8</v>
      </c>
      <c r="NL12" s="7">
        <v>869.5</v>
      </c>
      <c r="NM12" s="7">
        <v>864.7</v>
      </c>
      <c r="NN12" s="120">
        <v>0</v>
      </c>
      <c r="NO12" s="135">
        <v>34.17</v>
      </c>
      <c r="NP12" s="135">
        <v>0</v>
      </c>
      <c r="NQ12" s="135">
        <v>0</v>
      </c>
      <c r="NR12" s="135">
        <v>3.91</v>
      </c>
      <c r="NS12" s="135">
        <v>3.84</v>
      </c>
      <c r="NT12" s="135">
        <v>0</v>
      </c>
      <c r="NU12" s="135">
        <v>0</v>
      </c>
      <c r="NV12" s="7">
        <v>84251140</v>
      </c>
      <c r="NW12" s="7">
        <v>250672.9</v>
      </c>
      <c r="NX12" s="7">
        <v>85548060</v>
      </c>
      <c r="NY12" s="7">
        <v>291600.7</v>
      </c>
      <c r="NZ12" s="7">
        <v>69530260</v>
      </c>
      <c r="OA12" s="7">
        <v>145631.1</v>
      </c>
      <c r="OB12" s="7">
        <v>83967300</v>
      </c>
      <c r="OC12" s="7">
        <v>125045</v>
      </c>
      <c r="OD12" s="7">
        <v>794400</v>
      </c>
      <c r="OE12" s="7">
        <v>9880</v>
      </c>
      <c r="OF12" s="7">
        <v>76880</v>
      </c>
      <c r="OG12" s="7">
        <v>430</v>
      </c>
      <c r="OH12" s="9">
        <f>IF((RD_15[[#This Row],[33kV_IC1_ExPort]]-NV11)&lt;0,0,(RD_15[[#This Row],[33kV_IC1_ExPort]]-NV11))</f>
        <v>74780</v>
      </c>
      <c r="OI12" s="9">
        <f>IF((RD_15[[#This Row],[33kV_IC1_Import]]-NW11)&lt;0,0,(RD_15[[#This Row],[33kV_IC1_Import]]-NW11))</f>
        <v>201.89999999999418</v>
      </c>
      <c r="OJ12" s="9">
        <f>IF((RD_15[[#This Row],[33kV_IC2_ExPort]]-NX11)&lt;0,0,(RD_15[[#This Row],[33kV_IC2_ExPort]]-NX11))</f>
        <v>77150</v>
      </c>
      <c r="OK12" s="9">
        <f>IF((RD_15[[#This Row],[33kV_IC2_Import]]-NY11)&lt;0,0,(RD_15[[#This Row],[33kV_IC2_Import]]-NY11))</f>
        <v>290.20000000001164</v>
      </c>
      <c r="OL12" s="9">
        <f>IF((RD_15[[#This Row],[33kV_IC3_ExPort]]-NZ11)&lt;0,0,(RD_15[[#This Row],[33kV_IC3_ExPort]]-NZ11))</f>
        <v>73800</v>
      </c>
      <c r="OM12" s="9">
        <f>IF((RD_15[[#This Row],[33kV_IC3_Import]]-OA11)&lt;0,0,(RD_15[[#This Row],[33kV_IC3_Import]]-OA11))</f>
        <v>187.20000000001164</v>
      </c>
      <c r="ON12" s="9">
        <f>IF((RD_15[[#This Row],[33kV_IC4_ExPort]]-OB11)&lt;0,0,(RD_15[[#This Row],[33kV_IC4_ExPort]]-OB11))</f>
        <v>71720</v>
      </c>
      <c r="OO12" s="9">
        <f>IF((RD_15[[#This Row],[33kV_IC4_Import]]-OC11)&lt;0,0,(RD_15[[#This Row],[33kV_IC4_Import]]-OC11))</f>
        <v>200</v>
      </c>
      <c r="OP12" s="9">
        <f>IF((RD_15[[#This Row],[220kV_PQM1_Ex]]-OD11)*200&lt;0,0,(RD_15[[#This Row],[220kV_PQM1_Ex]]-OD11)*200)</f>
        <v>150000</v>
      </c>
      <c r="OQ12" s="9">
        <f>IF((RD_15[[#This Row],[220kV_PQM1_Im]]-OE11)*200&lt;0,0,(RD_15[[#This Row],[220kV_PQM1_Im]]-OE11)*200)</f>
        <v>0</v>
      </c>
      <c r="OR12" s="9">
        <f>IF((RD_15[[#This Row],[220kV_PQM2_Ex]]-OF11)*200&lt;0,0,(RD_15[[#This Row],[220kV_PQM2_Ex]]-OF11)*200)</f>
        <v>144000</v>
      </c>
      <c r="OS12" s="9">
        <f>IF((RD_15[[#This Row],[220kV_PQM2_Im]]-OG11)*200&lt;0,0,(RD_15[[#This Row],[220kV_PQM2_Im]]-OG11)*200)</f>
        <v>2000</v>
      </c>
      <c r="OT12" s="136">
        <f>SUM(RD_15[[#This Row],[33kV_IC1_ExPort(KWh)]],RD_15[[#This Row],[33kV_IC2_ExPort(KWh)]],RD_15[[#This Row],[33kV_IC3_ExPort(KWh)]],RD_15[[#This Row],[33kV_IC4_ExPort(kWh)]])</f>
        <v>297450</v>
      </c>
      <c r="OU12" s="49">
        <f>SUM(RD_15[[#This Row],[220kV_PQM1_Ex(KWh)]],RD_15[[#This Row],[220kV_PQM2_Ex(KWh)]])</f>
        <v>294000</v>
      </c>
      <c r="OV12" s="49">
        <f>IFERROR((RD_15[[#This Row],[Sunset Time (POA&lt;20 W/m2)]]-RD_15[[#This Row],[Sunrise Time (POA&gt;20 W/m2)]])*24,"")</f>
        <v>11.500000000000002</v>
      </c>
      <c r="OW12" s="49">
        <f>RD_15[[#This Row],[GHI]]-RD_15[[#This Row],[GHI_Lost]]</f>
        <v>3.91</v>
      </c>
      <c r="OX12" s="49">
        <f>RD_15[[#This Row],[POA]]-RD_15[[#This Row],[POA_Lost]]</f>
        <v>3.84</v>
      </c>
      <c r="OY12" s="49"/>
      <c r="OZ12" s="49">
        <f>RD_15[[#This Row],[MT_Temp]]</f>
        <v>34.17</v>
      </c>
      <c r="PA12" s="50">
        <f>RD_15[[#This Row],[WS_Avg]]</f>
        <v>0</v>
      </c>
      <c r="PB12" s="131">
        <f>IFERROR(SUM(RD_15[[#This Row],[BLK1_INV1]:[BLK12_INV31]]),"")</f>
        <v>303045.90000000014</v>
      </c>
      <c r="PC12" s="51" t="str">
        <f>IFERROR(#REF!/RD_15[[#This Row],[Inv_Exp(KWh)]],"")</f>
        <v/>
      </c>
      <c r="PD12" s="51"/>
      <c r="PE12" s="100" t="str">
        <f>IFERROR(RD_15[[#This Row],[WPR_Eac]]/RD_15[[#This Row],[WPR_Edc]],"")</f>
        <v/>
      </c>
      <c r="PF12" s="100"/>
      <c r="PG12" s="100"/>
    </row>
    <row r="13" spans="2:423" x14ac:dyDescent="0.35">
      <c r="B13" s="48">
        <v>45752</v>
      </c>
      <c r="C13" s="132">
        <f>YEAR(RD_15[[#This Row],[Date]])+IF(MONTH(RD_15[[#This Row],[Date]])&gt;=4,1,0)</f>
        <v>2026</v>
      </c>
      <c r="D13" s="124">
        <f t="shared" si="9"/>
        <v>2025</v>
      </c>
      <c r="E13" s="133"/>
      <c r="F13" s="133"/>
      <c r="G13" s="134" t="str">
        <f>TEXT(RD_15[[#This Row],[Date]],"mmm-yy")</f>
        <v>Apr-25</v>
      </c>
      <c r="H13" s="124">
        <f t="shared" si="10"/>
        <v>30</v>
      </c>
      <c r="I13" s="132">
        <f>'Basic Data '!$S$2</f>
        <v>91870</v>
      </c>
      <c r="J13" s="8">
        <v>0.22430555555555556</v>
      </c>
      <c r="K13" s="8">
        <v>0.71388888888888891</v>
      </c>
      <c r="L13" s="7">
        <v>495.7</v>
      </c>
      <c r="M13" s="7">
        <v>478</v>
      </c>
      <c r="N13" s="7">
        <v>525.5</v>
      </c>
      <c r="O13" s="7">
        <v>524.79999999999995</v>
      </c>
      <c r="P13" s="7">
        <v>524</v>
      </c>
      <c r="Q13" s="7">
        <v>500.9</v>
      </c>
      <c r="R13" s="7">
        <v>528.20000000000005</v>
      </c>
      <c r="S13" s="7">
        <v>512.20000000000005</v>
      </c>
      <c r="T13" s="7">
        <v>529.20000000000005</v>
      </c>
      <c r="U13" s="7">
        <v>529.29999999999995</v>
      </c>
      <c r="V13" s="7">
        <v>530.5</v>
      </c>
      <c r="W13" s="7">
        <v>528.70000000000005</v>
      </c>
      <c r="X13" s="7">
        <v>528.9</v>
      </c>
      <c r="Y13" s="7">
        <v>529</v>
      </c>
      <c r="Z13" s="7">
        <v>534.79999999999995</v>
      </c>
      <c r="AA13" s="7">
        <v>534.5</v>
      </c>
      <c r="AB13" s="7">
        <v>499.1</v>
      </c>
      <c r="AC13" s="7">
        <v>502.4</v>
      </c>
      <c r="AD13" s="7">
        <v>525</v>
      </c>
      <c r="AE13" s="7">
        <v>531.1</v>
      </c>
      <c r="AF13" s="7">
        <v>545.1</v>
      </c>
      <c r="AG13" s="7">
        <v>540.1</v>
      </c>
      <c r="AH13" s="7">
        <v>547.20000000000005</v>
      </c>
      <c r="AI13" s="7">
        <v>542.6</v>
      </c>
      <c r="AJ13" s="7">
        <v>543.5</v>
      </c>
      <c r="AK13" s="7">
        <v>543.20000000000005</v>
      </c>
      <c r="AL13" s="7">
        <v>544.4</v>
      </c>
      <c r="AM13" s="7">
        <v>542.4</v>
      </c>
      <c r="AN13" s="7">
        <v>545.70000000000005</v>
      </c>
      <c r="AO13" s="7">
        <v>546.20000000000005</v>
      </c>
      <c r="AP13" s="7">
        <v>541.6</v>
      </c>
      <c r="AQ13" s="7">
        <v>542.9</v>
      </c>
      <c r="AR13" s="7">
        <v>521.20000000000005</v>
      </c>
      <c r="AS13" s="7">
        <v>488.7</v>
      </c>
      <c r="AT13" s="7">
        <v>493.5</v>
      </c>
      <c r="AU13" s="7">
        <v>498</v>
      </c>
      <c r="AV13" s="7">
        <v>505.4</v>
      </c>
      <c r="AW13" s="7">
        <v>506</v>
      </c>
      <c r="AX13" s="7">
        <v>526.9</v>
      </c>
      <c r="AY13" s="7">
        <v>501.1</v>
      </c>
      <c r="AZ13" s="7">
        <v>511.6</v>
      </c>
      <c r="BA13" s="7">
        <v>561.79999999999995</v>
      </c>
      <c r="BB13" s="7">
        <v>591.6</v>
      </c>
      <c r="BC13" s="7">
        <v>557.20000000000005</v>
      </c>
      <c r="BD13" s="7">
        <v>559.29999999999995</v>
      </c>
      <c r="BE13" s="7">
        <v>578.79999999999995</v>
      </c>
      <c r="BF13" s="7">
        <v>622.6</v>
      </c>
      <c r="BG13" s="7">
        <v>615</v>
      </c>
      <c r="BH13" s="7">
        <v>665.8</v>
      </c>
      <c r="BI13" s="7">
        <v>586.70000000000005</v>
      </c>
      <c r="BJ13" s="7">
        <v>560.9</v>
      </c>
      <c r="BK13" s="7">
        <v>553.1</v>
      </c>
      <c r="BL13" s="7">
        <v>551.70000000000005</v>
      </c>
      <c r="BM13" s="7">
        <v>578.6</v>
      </c>
      <c r="BN13" s="7">
        <v>568.29999999999995</v>
      </c>
      <c r="BO13" s="7">
        <v>576.4</v>
      </c>
      <c r="BP13" s="7">
        <v>595.79999999999995</v>
      </c>
      <c r="BQ13" s="7">
        <v>544.4</v>
      </c>
      <c r="BR13" s="7">
        <v>478.5</v>
      </c>
      <c r="BS13" s="7">
        <v>545.9</v>
      </c>
      <c r="BT13" s="7">
        <v>527.1</v>
      </c>
      <c r="BU13" s="7">
        <v>493.7</v>
      </c>
      <c r="BV13" s="7">
        <v>542.4</v>
      </c>
      <c r="BW13" s="7">
        <v>1267.0999999999999</v>
      </c>
      <c r="BX13" s="7">
        <v>1242.5</v>
      </c>
      <c r="BY13" s="7">
        <v>1237.9000000000001</v>
      </c>
      <c r="BZ13" s="7">
        <v>1252</v>
      </c>
      <c r="CA13" s="7">
        <v>1273.0999999999999</v>
      </c>
      <c r="CB13" s="7">
        <v>1255.5999999999999</v>
      </c>
      <c r="CC13" s="7">
        <v>1231.5</v>
      </c>
      <c r="CD13" s="7">
        <v>1256.8</v>
      </c>
      <c r="CE13" s="7">
        <v>1278.8</v>
      </c>
      <c r="CF13" s="7">
        <v>1235.5999999999999</v>
      </c>
      <c r="CG13" s="7">
        <v>1231.4000000000001</v>
      </c>
      <c r="CH13" s="7">
        <v>1235.9000000000001</v>
      </c>
      <c r="CI13" s="7">
        <v>1199</v>
      </c>
      <c r="CJ13" s="7">
        <v>1177</v>
      </c>
      <c r="CK13" s="7">
        <v>1251.3</v>
      </c>
      <c r="CL13" s="7">
        <v>1262.0999999999999</v>
      </c>
      <c r="CM13" s="7">
        <v>1258.2</v>
      </c>
      <c r="CN13" s="7">
        <v>1251.3</v>
      </c>
      <c r="CO13" s="7">
        <v>1322.2</v>
      </c>
      <c r="CP13" s="7">
        <v>1251.5999999999999</v>
      </c>
      <c r="CQ13" s="7">
        <v>1217.7</v>
      </c>
      <c r="CR13" s="7">
        <v>1272</v>
      </c>
      <c r="CS13" s="7">
        <v>1206.8</v>
      </c>
      <c r="CT13" s="7">
        <v>1205.4000000000001</v>
      </c>
      <c r="CU13" s="7">
        <v>1252.0999999999999</v>
      </c>
      <c r="CV13" s="7">
        <v>1256</v>
      </c>
      <c r="CW13" s="7">
        <v>1244.7</v>
      </c>
      <c r="CX13" s="7">
        <v>1250</v>
      </c>
      <c r="CY13" s="7">
        <v>1223.5</v>
      </c>
      <c r="CZ13" s="7">
        <v>1243.5999999999999</v>
      </c>
      <c r="DA13" s="7">
        <v>1251.7</v>
      </c>
      <c r="DB13" s="7">
        <v>1069.5</v>
      </c>
      <c r="DC13" s="7">
        <v>1266.5</v>
      </c>
      <c r="DD13" s="7">
        <v>1373.3</v>
      </c>
      <c r="DE13" s="7">
        <v>1257.8</v>
      </c>
      <c r="DF13" s="7">
        <v>1256.0999999999999</v>
      </c>
      <c r="DG13" s="7">
        <v>1168.5999999999999</v>
      </c>
      <c r="DH13" s="7">
        <v>1195.9000000000001</v>
      </c>
      <c r="DI13" s="7">
        <v>1246.9000000000001</v>
      </c>
      <c r="DJ13" s="7">
        <v>1214.0999999999999</v>
      </c>
      <c r="DK13" s="7">
        <v>1268.9000000000001</v>
      </c>
      <c r="DL13" s="7">
        <v>1317</v>
      </c>
      <c r="DM13" s="7">
        <v>1269.7</v>
      </c>
      <c r="DN13" s="7">
        <v>1275</v>
      </c>
      <c r="DO13" s="7">
        <v>1264.5999999999999</v>
      </c>
      <c r="DP13" s="7">
        <v>1256.8</v>
      </c>
      <c r="DQ13" s="7">
        <v>1277.5</v>
      </c>
      <c r="DR13" s="7">
        <v>1276</v>
      </c>
      <c r="DS13" s="7">
        <v>1289.5</v>
      </c>
      <c r="DT13" s="7">
        <v>1153.5999999999999</v>
      </c>
      <c r="DU13" s="7">
        <v>1210.5</v>
      </c>
      <c r="DV13" s="7">
        <v>1258.2</v>
      </c>
      <c r="DW13" s="7">
        <v>1292.0999999999999</v>
      </c>
      <c r="DX13" s="7">
        <v>1274.0999999999999</v>
      </c>
      <c r="DY13" s="7">
        <v>1276</v>
      </c>
      <c r="DZ13" s="7">
        <v>1282</v>
      </c>
      <c r="EA13" s="7">
        <v>1273.5</v>
      </c>
      <c r="EB13" s="7">
        <v>1270.4000000000001</v>
      </c>
      <c r="EC13" s="7">
        <v>1269.2</v>
      </c>
      <c r="ED13" s="7">
        <v>1205.4000000000001</v>
      </c>
      <c r="EE13" s="7">
        <v>1215</v>
      </c>
      <c r="EF13" s="7">
        <v>1275.8</v>
      </c>
      <c r="EG13" s="7">
        <v>1270.2</v>
      </c>
      <c r="EH13" s="7">
        <v>1272.5</v>
      </c>
      <c r="EI13" s="7">
        <v>1269.2</v>
      </c>
      <c r="EJ13" s="7">
        <v>1258.3</v>
      </c>
      <c r="EK13" s="7">
        <v>1255.8</v>
      </c>
      <c r="EL13" s="7">
        <v>1255.0999999999999</v>
      </c>
      <c r="EM13" s="7">
        <v>1279.4000000000001</v>
      </c>
      <c r="EN13" s="7">
        <v>1263.5999999999999</v>
      </c>
      <c r="EO13" s="7">
        <v>1278</v>
      </c>
      <c r="EP13" s="7">
        <v>1253</v>
      </c>
      <c r="EQ13" s="7">
        <v>1278.3</v>
      </c>
      <c r="ER13" s="7">
        <v>1234.8</v>
      </c>
      <c r="ES13" s="7">
        <v>1292.8</v>
      </c>
      <c r="ET13" s="7">
        <v>1387.6</v>
      </c>
      <c r="EU13" s="7">
        <v>1101.4000000000001</v>
      </c>
      <c r="EV13" s="7">
        <v>1249.5999999999999</v>
      </c>
      <c r="EW13" s="7">
        <v>1278</v>
      </c>
      <c r="EX13" s="7">
        <v>1281.7</v>
      </c>
      <c r="EY13" s="7">
        <v>1264.2</v>
      </c>
      <c r="EZ13" s="7">
        <v>1257</v>
      </c>
      <c r="FA13" s="7">
        <v>1286.8</v>
      </c>
      <c r="FB13" s="7">
        <v>1264.2</v>
      </c>
      <c r="FC13" s="7">
        <v>1219.3</v>
      </c>
      <c r="FD13" s="7">
        <v>1313.4</v>
      </c>
      <c r="FE13" s="7">
        <v>1193.7</v>
      </c>
      <c r="FF13" s="7">
        <v>1095.4000000000001</v>
      </c>
      <c r="FG13" s="7">
        <v>1259.8</v>
      </c>
      <c r="FH13" s="7">
        <v>1180.5</v>
      </c>
      <c r="FI13" s="7">
        <v>1275.3</v>
      </c>
      <c r="FJ13" s="7">
        <v>1290.3</v>
      </c>
      <c r="FK13" s="7">
        <v>1262.8</v>
      </c>
      <c r="FL13" s="7">
        <v>1279</v>
      </c>
      <c r="FM13" s="7">
        <v>1282</v>
      </c>
      <c r="FN13" s="7">
        <v>1262.0999999999999</v>
      </c>
      <c r="FO13" s="7">
        <v>1259.7</v>
      </c>
      <c r="FP13" s="7">
        <v>1262.4000000000001</v>
      </c>
      <c r="FQ13" s="7">
        <v>1262.9000000000001</v>
      </c>
      <c r="FR13" s="7">
        <v>1246.2</v>
      </c>
      <c r="FS13" s="7">
        <v>1357.2</v>
      </c>
      <c r="FT13" s="7">
        <v>1317.1</v>
      </c>
      <c r="FU13" s="7">
        <v>1203.5999999999999</v>
      </c>
      <c r="FV13" s="7">
        <v>1145.2</v>
      </c>
      <c r="FW13" s="7">
        <v>1163.3</v>
      </c>
      <c r="FX13" s="7">
        <v>1139.5999999999999</v>
      </c>
      <c r="FY13" s="7">
        <v>1138.8</v>
      </c>
      <c r="FZ13" s="7">
        <v>1151.7</v>
      </c>
      <c r="GA13" s="7">
        <v>1150.3</v>
      </c>
      <c r="GB13" s="7">
        <v>1156.5999999999999</v>
      </c>
      <c r="GC13" s="7">
        <v>1178</v>
      </c>
      <c r="GD13" s="7">
        <v>1181.3</v>
      </c>
      <c r="GE13" s="7">
        <v>1155.5999999999999</v>
      </c>
      <c r="GF13" s="7">
        <v>1166.5</v>
      </c>
      <c r="GG13" s="7">
        <v>1169</v>
      </c>
      <c r="GH13" s="7">
        <v>1169.8</v>
      </c>
      <c r="GI13" s="7">
        <v>1082</v>
      </c>
      <c r="GJ13" s="7">
        <v>993.7</v>
      </c>
      <c r="GK13" s="7">
        <v>1202.7</v>
      </c>
      <c r="GL13" s="7">
        <v>1172.8</v>
      </c>
      <c r="GM13" s="7">
        <v>1167.7</v>
      </c>
      <c r="GN13" s="7">
        <v>1169.7</v>
      </c>
      <c r="GO13" s="7">
        <v>1174.8</v>
      </c>
      <c r="GP13" s="7">
        <v>1165</v>
      </c>
      <c r="GQ13" s="7">
        <v>1179.5999999999999</v>
      </c>
      <c r="GR13" s="7">
        <v>1159.8</v>
      </c>
      <c r="GS13" s="7">
        <v>1171.8</v>
      </c>
      <c r="GT13" s="7">
        <v>1153.0999999999999</v>
      </c>
      <c r="GU13" s="7">
        <v>1171.5</v>
      </c>
      <c r="GV13" s="7">
        <v>1149.8</v>
      </c>
      <c r="GW13" s="7">
        <v>1162.7</v>
      </c>
      <c r="GX13" s="7">
        <v>1117.3</v>
      </c>
      <c r="GY13" s="7">
        <v>1108.4000000000001</v>
      </c>
      <c r="GZ13" s="7">
        <v>1115.5999999999999</v>
      </c>
      <c r="HA13" s="7">
        <v>1248.2</v>
      </c>
      <c r="HB13" s="7">
        <v>1212.9000000000001</v>
      </c>
      <c r="HC13" s="7">
        <v>1105.7</v>
      </c>
      <c r="HD13" s="7">
        <v>1274.0999999999999</v>
      </c>
      <c r="HE13" s="7">
        <v>1274.7</v>
      </c>
      <c r="HF13" s="7">
        <v>1271.5999999999999</v>
      </c>
      <c r="HG13" s="7">
        <v>1328.8</v>
      </c>
      <c r="HH13" s="7">
        <v>1291.3</v>
      </c>
      <c r="HI13" s="7">
        <v>1402.1</v>
      </c>
      <c r="HJ13" s="7">
        <v>1302.0999999999999</v>
      </c>
      <c r="HK13" s="7">
        <v>1210.9000000000001</v>
      </c>
      <c r="HL13" s="7">
        <v>1224.4000000000001</v>
      </c>
      <c r="HM13" s="7">
        <v>1148.4000000000001</v>
      </c>
      <c r="HN13" s="7">
        <v>1258.3</v>
      </c>
      <c r="HO13" s="7">
        <v>1265</v>
      </c>
      <c r="HP13" s="7">
        <v>1330.5</v>
      </c>
      <c r="HQ13" s="7">
        <v>1108.3</v>
      </c>
      <c r="HR13" s="7">
        <v>1117.5</v>
      </c>
      <c r="HS13" s="7">
        <v>1228.0999999999999</v>
      </c>
      <c r="HT13" s="7">
        <v>1064.7</v>
      </c>
      <c r="HU13" s="7">
        <v>993.9</v>
      </c>
      <c r="HV13" s="7">
        <v>1312.2</v>
      </c>
      <c r="HW13" s="7">
        <v>1289.3</v>
      </c>
      <c r="HX13" s="7">
        <v>1306.3</v>
      </c>
      <c r="HY13" s="7">
        <v>1295.3</v>
      </c>
      <c r="HZ13" s="7">
        <v>1272.0999999999999</v>
      </c>
      <c r="IA13" s="7">
        <v>1266</v>
      </c>
      <c r="IB13" s="7">
        <v>1408.5</v>
      </c>
      <c r="IC13" s="7">
        <v>1392.6</v>
      </c>
      <c r="ID13" s="7">
        <v>1214.9000000000001</v>
      </c>
      <c r="IE13" s="7">
        <v>1226.7</v>
      </c>
      <c r="IF13" s="7">
        <v>1102.0999999999999</v>
      </c>
      <c r="IG13" s="7">
        <v>1110.9000000000001</v>
      </c>
      <c r="IH13" s="7">
        <v>1115.5</v>
      </c>
      <c r="II13" s="7">
        <v>1154.7</v>
      </c>
      <c r="IJ13" s="7">
        <v>1128.5</v>
      </c>
      <c r="IK13" s="7">
        <v>1154</v>
      </c>
      <c r="IL13" s="7">
        <v>1120.8</v>
      </c>
      <c r="IM13" s="7">
        <v>1112.4000000000001</v>
      </c>
      <c r="IN13" s="7">
        <v>1108.5999999999999</v>
      </c>
      <c r="IO13" s="7">
        <v>1111.2</v>
      </c>
      <c r="IP13" s="7">
        <v>1158.0999999999999</v>
      </c>
      <c r="IQ13" s="7">
        <v>1154.7</v>
      </c>
      <c r="IR13" s="7">
        <v>1151.7</v>
      </c>
      <c r="IS13" s="7">
        <v>1155</v>
      </c>
      <c r="IT13" s="7">
        <v>1119.3</v>
      </c>
      <c r="IU13" s="7">
        <v>1132.2</v>
      </c>
      <c r="IV13" s="7">
        <v>1103.8</v>
      </c>
      <c r="IW13" s="7">
        <v>1165.7</v>
      </c>
      <c r="IX13" s="7">
        <v>1106.3</v>
      </c>
      <c r="IY13" s="7">
        <v>1149</v>
      </c>
      <c r="IZ13" s="7">
        <v>1162</v>
      </c>
      <c r="JA13" s="7">
        <v>1156.7</v>
      </c>
      <c r="JB13" s="7">
        <v>1161.8</v>
      </c>
      <c r="JC13" s="7">
        <v>1158.3</v>
      </c>
      <c r="JD13" s="7">
        <v>1168.5999999999999</v>
      </c>
      <c r="JE13" s="7">
        <v>1171.7</v>
      </c>
      <c r="JF13" s="7">
        <v>1163.0999999999999</v>
      </c>
      <c r="JG13" s="7">
        <v>1159.8</v>
      </c>
      <c r="JH13" s="7">
        <v>1168.5</v>
      </c>
      <c r="JI13" s="7">
        <v>1207.3</v>
      </c>
      <c r="JJ13" s="7">
        <v>1252.3</v>
      </c>
      <c r="JK13" s="7">
        <v>1275.0999999999999</v>
      </c>
      <c r="JL13" s="7">
        <v>1219.3</v>
      </c>
      <c r="JM13" s="7">
        <v>1294.4000000000001</v>
      </c>
      <c r="JN13" s="7">
        <v>1359.4</v>
      </c>
      <c r="JO13" s="7">
        <v>1288.3</v>
      </c>
      <c r="JP13" s="7">
        <v>1263.9000000000001</v>
      </c>
      <c r="JQ13" s="7">
        <v>1242.5</v>
      </c>
      <c r="JR13" s="7">
        <v>1287.3</v>
      </c>
      <c r="JS13" s="7">
        <v>1276.0999999999999</v>
      </c>
      <c r="JT13" s="7">
        <v>1232</v>
      </c>
      <c r="JU13" s="7">
        <v>1356.2</v>
      </c>
      <c r="JV13" s="7">
        <v>1317.6</v>
      </c>
      <c r="JW13" s="7">
        <v>1193.9000000000001</v>
      </c>
      <c r="JX13" s="7">
        <v>1337.5</v>
      </c>
      <c r="JY13" s="7">
        <v>1325</v>
      </c>
      <c r="JZ13" s="7">
        <v>1226.5999999999999</v>
      </c>
      <c r="KA13" s="7">
        <v>1003.6</v>
      </c>
      <c r="KB13" s="7">
        <v>1005.7</v>
      </c>
      <c r="KC13" s="7">
        <v>1288.8</v>
      </c>
      <c r="KD13" s="7">
        <v>1071.9000000000001</v>
      </c>
      <c r="KE13" s="7">
        <v>1150.5999999999999</v>
      </c>
      <c r="KF13" s="7">
        <v>1140.3</v>
      </c>
      <c r="KG13" s="7">
        <v>1140.5</v>
      </c>
      <c r="KH13" s="7">
        <v>1138.5</v>
      </c>
      <c r="KI13" s="7">
        <v>1108.2</v>
      </c>
      <c r="KJ13" s="7">
        <v>1129.7</v>
      </c>
      <c r="KK13" s="7">
        <v>1150</v>
      </c>
      <c r="KL13" s="7">
        <v>1133</v>
      </c>
      <c r="KM13" s="7">
        <v>1114.7</v>
      </c>
      <c r="KN13" s="7">
        <v>1155.5999999999999</v>
      </c>
      <c r="KO13" s="7">
        <v>1257.0999999999999</v>
      </c>
      <c r="KP13" s="7">
        <v>1141.8</v>
      </c>
      <c r="KQ13" s="7">
        <v>1149.4000000000001</v>
      </c>
      <c r="KR13" s="7">
        <v>1106.0999999999999</v>
      </c>
      <c r="KS13" s="7">
        <v>1088</v>
      </c>
      <c r="KT13" s="7">
        <v>1084.9000000000001</v>
      </c>
      <c r="KU13" s="7">
        <v>1132.9000000000001</v>
      </c>
      <c r="KV13" s="7">
        <v>1144.8</v>
      </c>
      <c r="KW13" s="7">
        <v>1141.2</v>
      </c>
      <c r="KX13" s="7">
        <v>1139.4000000000001</v>
      </c>
      <c r="KY13" s="7">
        <v>1144.4000000000001</v>
      </c>
      <c r="KZ13" s="7">
        <v>1177.8</v>
      </c>
      <c r="LA13" s="7">
        <v>1135</v>
      </c>
      <c r="LB13" s="7">
        <v>1134.3</v>
      </c>
      <c r="LC13" s="7">
        <v>1147.7</v>
      </c>
      <c r="LD13" s="7">
        <v>1141.2</v>
      </c>
      <c r="LE13" s="7">
        <v>1032.3</v>
      </c>
      <c r="LF13" s="7">
        <v>1141.2</v>
      </c>
      <c r="LG13" s="7">
        <v>1158.7</v>
      </c>
      <c r="LH13" s="7">
        <v>1099.3</v>
      </c>
      <c r="LI13" s="7">
        <v>1097.8</v>
      </c>
      <c r="LJ13" s="7">
        <v>1124.7</v>
      </c>
      <c r="LK13" s="7">
        <v>1273.5999999999999</v>
      </c>
      <c r="LL13" s="7">
        <v>1114.0999999999999</v>
      </c>
      <c r="LM13" s="7">
        <v>1166.8</v>
      </c>
      <c r="LN13" s="7">
        <v>1163.7</v>
      </c>
      <c r="LO13" s="7">
        <v>1155.0999999999999</v>
      </c>
      <c r="LP13" s="7">
        <v>1099.2</v>
      </c>
      <c r="LQ13" s="7">
        <v>1036.0999999999999</v>
      </c>
      <c r="LR13" s="7">
        <v>1153</v>
      </c>
      <c r="LS13" s="7">
        <v>1197</v>
      </c>
      <c r="LT13" s="7">
        <v>1096.7</v>
      </c>
      <c r="LU13" s="7">
        <v>1099.7</v>
      </c>
      <c r="LV13" s="7">
        <v>1172.2</v>
      </c>
      <c r="LW13" s="7">
        <v>1159.4000000000001</v>
      </c>
      <c r="LX13" s="7">
        <v>1151</v>
      </c>
      <c r="LY13" s="7">
        <v>1148</v>
      </c>
      <c r="LZ13" s="7">
        <v>1146.5</v>
      </c>
      <c r="MA13" s="7">
        <v>1149.7</v>
      </c>
      <c r="MB13" s="7">
        <v>1224.5999999999999</v>
      </c>
      <c r="MC13" s="7">
        <v>1091</v>
      </c>
      <c r="MD13" s="7">
        <v>1093.3</v>
      </c>
      <c r="ME13" s="7">
        <v>1111.0999999999999</v>
      </c>
      <c r="MF13" s="7">
        <v>1129.5999999999999</v>
      </c>
      <c r="MG13" s="7">
        <v>1128</v>
      </c>
      <c r="MH13" s="7">
        <v>1127.3</v>
      </c>
      <c r="MI13" s="7">
        <v>1141.9000000000001</v>
      </c>
      <c r="MJ13" s="7">
        <v>1177.4000000000001</v>
      </c>
      <c r="MK13" s="7">
        <v>1167.7</v>
      </c>
      <c r="ML13" s="7">
        <v>1171.8</v>
      </c>
      <c r="MM13" s="7">
        <v>1164.8</v>
      </c>
      <c r="MN13" s="7">
        <v>1172.8</v>
      </c>
      <c r="MO13" s="7">
        <v>1157.3</v>
      </c>
      <c r="MP13" s="7">
        <v>1175.2</v>
      </c>
      <c r="MQ13" s="7">
        <v>1183.7</v>
      </c>
      <c r="MR13" s="7">
        <v>1163.7</v>
      </c>
      <c r="MS13" s="7">
        <v>1125.5</v>
      </c>
      <c r="MT13" s="7">
        <v>1162</v>
      </c>
      <c r="MU13" s="7">
        <v>1173</v>
      </c>
      <c r="MV13" s="7">
        <v>1040.4000000000001</v>
      </c>
      <c r="MW13" s="7">
        <v>1104.5999999999999</v>
      </c>
      <c r="MX13" s="7">
        <v>1128.8</v>
      </c>
      <c r="MY13" s="7">
        <v>1225.7</v>
      </c>
      <c r="MZ13" s="7">
        <v>1198</v>
      </c>
      <c r="NA13" s="7">
        <v>1153</v>
      </c>
      <c r="NB13" s="7">
        <v>1125</v>
      </c>
      <c r="NC13" s="7">
        <v>1213</v>
      </c>
      <c r="ND13" s="7">
        <v>1179.5</v>
      </c>
      <c r="NE13" s="7">
        <v>1225</v>
      </c>
      <c r="NF13" s="7">
        <v>1095</v>
      </c>
      <c r="NG13" s="7">
        <v>1167</v>
      </c>
      <c r="NH13" s="7">
        <v>1098.9000000000001</v>
      </c>
      <c r="NI13" s="7">
        <v>1106.3</v>
      </c>
      <c r="NJ13" s="7">
        <v>1068.5</v>
      </c>
      <c r="NK13" s="7">
        <v>1098</v>
      </c>
      <c r="NL13" s="7">
        <v>1133.0999999999999</v>
      </c>
      <c r="NM13" s="7">
        <v>1126.9000000000001</v>
      </c>
      <c r="NN13" s="120">
        <v>0</v>
      </c>
      <c r="NO13" s="135">
        <v>37.270000000000003</v>
      </c>
      <c r="NP13" s="135">
        <v>0</v>
      </c>
      <c r="NQ13" s="135">
        <v>0</v>
      </c>
      <c r="NR13" s="135">
        <v>5.03</v>
      </c>
      <c r="NS13" s="135">
        <v>5.08</v>
      </c>
      <c r="NT13" s="135">
        <v>0</v>
      </c>
      <c r="NU13" s="135">
        <v>0</v>
      </c>
      <c r="NV13" s="7">
        <v>84347060</v>
      </c>
      <c r="NW13" s="7">
        <v>250897</v>
      </c>
      <c r="NX13" s="7">
        <v>85647410</v>
      </c>
      <c r="NY13" s="7">
        <v>291910</v>
      </c>
      <c r="NZ13" s="7">
        <v>69627430</v>
      </c>
      <c r="OA13" s="7">
        <v>145849</v>
      </c>
      <c r="OB13" s="7">
        <v>84064300</v>
      </c>
      <c r="OC13" s="7">
        <v>125199</v>
      </c>
      <c r="OD13" s="7">
        <v>795370</v>
      </c>
      <c r="OE13" s="7">
        <v>9880</v>
      </c>
      <c r="OF13" s="7">
        <v>77840</v>
      </c>
      <c r="OG13" s="7">
        <v>430</v>
      </c>
      <c r="OH13" s="9">
        <f>IF((RD_15[[#This Row],[33kV_IC1_ExPort]]-NV12)&lt;0,0,(RD_15[[#This Row],[33kV_IC1_ExPort]]-NV12))</f>
        <v>95920</v>
      </c>
      <c r="OI13" s="9">
        <f>IF((RD_15[[#This Row],[33kV_IC1_Import]]-NW12)&lt;0,0,(RD_15[[#This Row],[33kV_IC1_Import]]-NW12))</f>
        <v>224.10000000000582</v>
      </c>
      <c r="OJ13" s="9">
        <f>IF((RD_15[[#This Row],[33kV_IC2_ExPort]]-NX12)&lt;0,0,(RD_15[[#This Row],[33kV_IC2_ExPort]]-NX12))</f>
        <v>99350</v>
      </c>
      <c r="OK13" s="9">
        <f>IF((RD_15[[#This Row],[33kV_IC2_Import]]-NY12)&lt;0,0,(RD_15[[#This Row],[33kV_IC2_Import]]-NY12))</f>
        <v>309.29999999998836</v>
      </c>
      <c r="OL13" s="9">
        <f>IF((RD_15[[#This Row],[33kV_IC3_ExPort]]-NZ12)&lt;0,0,(RD_15[[#This Row],[33kV_IC3_ExPort]]-NZ12))</f>
        <v>97170</v>
      </c>
      <c r="OM13" s="9">
        <f>IF((RD_15[[#This Row],[33kV_IC3_Import]]-OA12)&lt;0,0,(RD_15[[#This Row],[33kV_IC3_Import]]-OA12))</f>
        <v>217.89999999999418</v>
      </c>
      <c r="ON13" s="9">
        <f>IF((RD_15[[#This Row],[33kV_IC4_ExPort]]-OB12)&lt;0,0,(RD_15[[#This Row],[33kV_IC4_ExPort]]-OB12))</f>
        <v>97000</v>
      </c>
      <c r="OO13" s="9">
        <f>IF((RD_15[[#This Row],[33kV_IC4_Import]]-OC12)&lt;0,0,(RD_15[[#This Row],[33kV_IC4_Import]]-OC12))</f>
        <v>154</v>
      </c>
      <c r="OP13" s="9">
        <f>IF((RD_15[[#This Row],[220kV_PQM1_Ex]]-OD12)*200&lt;0,0,(RD_15[[#This Row],[220kV_PQM1_Ex]]-OD12)*200)</f>
        <v>194000</v>
      </c>
      <c r="OQ13" s="9">
        <f>IF((RD_15[[#This Row],[220kV_PQM1_Im]]-OE12)*200&lt;0,0,(RD_15[[#This Row],[220kV_PQM1_Im]]-OE12)*200)</f>
        <v>0</v>
      </c>
      <c r="OR13" s="9">
        <f>IF((RD_15[[#This Row],[220kV_PQM2_Ex]]-OF12)*200&lt;0,0,(RD_15[[#This Row],[220kV_PQM2_Ex]]-OF12)*200)</f>
        <v>192000</v>
      </c>
      <c r="OS13" s="9">
        <f>IF((RD_15[[#This Row],[220kV_PQM2_Im]]-OG12)*200&lt;0,0,(RD_15[[#This Row],[220kV_PQM2_Im]]-OG12)*200)</f>
        <v>0</v>
      </c>
      <c r="OT13" s="136">
        <f>SUM(RD_15[[#This Row],[33kV_IC1_ExPort(KWh)]],RD_15[[#This Row],[33kV_IC2_ExPort(KWh)]],RD_15[[#This Row],[33kV_IC3_ExPort(KWh)]],RD_15[[#This Row],[33kV_IC4_ExPort(kWh)]])</f>
        <v>389440</v>
      </c>
      <c r="OU13" s="49">
        <f>SUM(RD_15[[#This Row],[220kV_PQM1_Ex(KWh)]],RD_15[[#This Row],[220kV_PQM2_Ex(KWh)]])</f>
        <v>386000</v>
      </c>
      <c r="OV13" s="49">
        <f>IFERROR((RD_15[[#This Row],[Sunset Time (POA&lt;20 W/m2)]]-RD_15[[#This Row],[Sunrise Time (POA&gt;20 W/m2)]])*24,"")</f>
        <v>11.75</v>
      </c>
      <c r="OW13" s="49">
        <f>RD_15[[#This Row],[GHI]]-RD_15[[#This Row],[GHI_Lost]]</f>
        <v>5.03</v>
      </c>
      <c r="OX13" s="49">
        <f>RD_15[[#This Row],[POA]]-RD_15[[#This Row],[POA_Lost]]</f>
        <v>5.08</v>
      </c>
      <c r="OY13" s="49"/>
      <c r="OZ13" s="49">
        <f>RD_15[[#This Row],[MT_Temp]]</f>
        <v>37.270000000000003</v>
      </c>
      <c r="PA13" s="50">
        <f>RD_15[[#This Row],[WS_Avg]]</f>
        <v>0</v>
      </c>
      <c r="PB13" s="131">
        <f>IFERROR(SUM(RD_15[[#This Row],[BLK1_INV1]:[BLK12_INV31]]),"")</f>
        <v>397002.89999999991</v>
      </c>
      <c r="PC13" s="51" t="str">
        <f>IFERROR(#REF!/RD_15[[#This Row],[Inv_Exp(KWh)]],"")</f>
        <v/>
      </c>
      <c r="PD13" s="51"/>
      <c r="PE13" s="100" t="str">
        <f>IFERROR(RD_15[[#This Row],[WPR_Eac]]/RD_15[[#This Row],[WPR_Edc]],"")</f>
        <v/>
      </c>
      <c r="PF13" s="100"/>
      <c r="PG13" s="100"/>
    </row>
    <row r="14" spans="2:423" x14ac:dyDescent="0.35">
      <c r="B14" s="48">
        <v>45753</v>
      </c>
      <c r="C14" s="132">
        <f>YEAR(RD_15[[#This Row],[Date]])+IF(MONTH(RD_15[[#This Row],[Date]])&gt;=4,1,0)</f>
        <v>2026</v>
      </c>
      <c r="D14" s="124">
        <f t="shared" si="9"/>
        <v>2025</v>
      </c>
      <c r="E14" s="133"/>
      <c r="F14" s="133"/>
      <c r="G14" s="134" t="str">
        <f>TEXT(RD_15[[#This Row],[Date]],"mmm-yy")</f>
        <v>Apr-25</v>
      </c>
      <c r="H14" s="124">
        <f t="shared" si="10"/>
        <v>30</v>
      </c>
      <c r="I14" s="132">
        <f>'Basic Data '!$S$2</f>
        <v>91870</v>
      </c>
      <c r="J14" s="8">
        <v>0.22361111111111112</v>
      </c>
      <c r="K14" s="8">
        <v>0.7104166666666667</v>
      </c>
      <c r="L14" s="7">
        <v>433.2</v>
      </c>
      <c r="M14" s="7">
        <v>418.9</v>
      </c>
      <c r="N14" s="7">
        <v>459</v>
      </c>
      <c r="O14" s="7">
        <v>459</v>
      </c>
      <c r="P14" s="7">
        <v>458.8</v>
      </c>
      <c r="Q14" s="7">
        <v>439.1</v>
      </c>
      <c r="R14" s="7">
        <v>463.4</v>
      </c>
      <c r="S14" s="7">
        <v>449.7</v>
      </c>
      <c r="T14" s="7">
        <v>463.9</v>
      </c>
      <c r="U14" s="7">
        <v>465.3</v>
      </c>
      <c r="V14" s="7">
        <v>464.4</v>
      </c>
      <c r="W14" s="7">
        <v>463.6</v>
      </c>
      <c r="X14" s="7">
        <v>464</v>
      </c>
      <c r="Y14" s="7">
        <v>466.1</v>
      </c>
      <c r="Z14" s="7">
        <v>470.1</v>
      </c>
      <c r="AA14" s="7">
        <v>469.1</v>
      </c>
      <c r="AB14" s="7">
        <v>438.1</v>
      </c>
      <c r="AC14" s="7">
        <v>442.8</v>
      </c>
      <c r="AD14" s="7">
        <v>462.4</v>
      </c>
      <c r="AE14" s="7">
        <v>468</v>
      </c>
      <c r="AF14" s="7">
        <v>480</v>
      </c>
      <c r="AG14" s="7">
        <v>476.6</v>
      </c>
      <c r="AH14" s="7">
        <v>482.9</v>
      </c>
      <c r="AI14" s="7">
        <v>482.9</v>
      </c>
      <c r="AJ14" s="7">
        <v>480.2</v>
      </c>
      <c r="AK14" s="7">
        <v>479.6</v>
      </c>
      <c r="AL14" s="7">
        <v>481.1</v>
      </c>
      <c r="AM14" s="7">
        <v>479.1</v>
      </c>
      <c r="AN14" s="7">
        <v>481.6</v>
      </c>
      <c r="AO14" s="7">
        <v>483.6</v>
      </c>
      <c r="AP14" s="7">
        <v>478.6</v>
      </c>
      <c r="AQ14" s="7">
        <v>481</v>
      </c>
      <c r="AR14" s="7">
        <v>457.3</v>
      </c>
      <c r="AS14" s="7">
        <v>429</v>
      </c>
      <c r="AT14" s="7">
        <v>432.3</v>
      </c>
      <c r="AU14" s="7">
        <v>437.3</v>
      </c>
      <c r="AV14" s="7">
        <v>443.6</v>
      </c>
      <c r="AW14" s="7">
        <v>445.3</v>
      </c>
      <c r="AX14" s="7">
        <v>462.4</v>
      </c>
      <c r="AY14" s="7">
        <v>439.8</v>
      </c>
      <c r="AZ14" s="7">
        <v>448.9</v>
      </c>
      <c r="BA14" s="7">
        <v>493.4</v>
      </c>
      <c r="BB14" s="7">
        <v>519.29999999999995</v>
      </c>
      <c r="BC14" s="7">
        <v>492.2</v>
      </c>
      <c r="BD14" s="7">
        <v>493.9</v>
      </c>
      <c r="BE14" s="7">
        <v>510.7</v>
      </c>
      <c r="BF14" s="7">
        <v>549.5</v>
      </c>
      <c r="BG14" s="7">
        <v>544.5</v>
      </c>
      <c r="BH14" s="7">
        <v>590.79999999999995</v>
      </c>
      <c r="BI14" s="7">
        <v>520.70000000000005</v>
      </c>
      <c r="BJ14" s="7">
        <v>497.6</v>
      </c>
      <c r="BK14" s="7">
        <v>492.6</v>
      </c>
      <c r="BL14" s="7">
        <v>489.4</v>
      </c>
      <c r="BM14" s="7">
        <v>512.9</v>
      </c>
      <c r="BN14" s="7">
        <v>503.3</v>
      </c>
      <c r="BO14" s="7">
        <v>510.1</v>
      </c>
      <c r="BP14" s="7">
        <v>526.4</v>
      </c>
      <c r="BQ14" s="7">
        <v>482.9</v>
      </c>
      <c r="BR14" s="7">
        <v>423.5</v>
      </c>
      <c r="BS14" s="7">
        <v>484.4</v>
      </c>
      <c r="BT14" s="7">
        <v>461.2</v>
      </c>
      <c r="BU14" s="7">
        <v>439.3</v>
      </c>
      <c r="BV14" s="7">
        <v>483</v>
      </c>
      <c r="BW14" s="7">
        <v>1116.8</v>
      </c>
      <c r="BX14" s="7">
        <v>1093.2</v>
      </c>
      <c r="BY14" s="7">
        <v>1088</v>
      </c>
      <c r="BZ14" s="7">
        <v>1098.5999999999999</v>
      </c>
      <c r="CA14" s="7">
        <v>1115.7</v>
      </c>
      <c r="CB14" s="7">
        <v>1099.3</v>
      </c>
      <c r="CC14" s="7">
        <v>1084</v>
      </c>
      <c r="CD14" s="7">
        <v>1104.7</v>
      </c>
      <c r="CE14" s="7">
        <v>1122.8</v>
      </c>
      <c r="CF14" s="7">
        <v>1085.3</v>
      </c>
      <c r="CG14" s="7">
        <v>1082.2</v>
      </c>
      <c r="CH14" s="7">
        <v>1084.3</v>
      </c>
      <c r="CI14" s="7">
        <v>1050.7</v>
      </c>
      <c r="CJ14" s="7">
        <v>1031.4000000000001</v>
      </c>
      <c r="CK14" s="7">
        <v>1105.3</v>
      </c>
      <c r="CL14" s="7">
        <v>1154</v>
      </c>
      <c r="CM14" s="7">
        <v>1112.0999999999999</v>
      </c>
      <c r="CN14" s="7">
        <v>1162</v>
      </c>
      <c r="CO14" s="7">
        <v>1166.5</v>
      </c>
      <c r="CP14" s="7">
        <v>1105.9000000000001</v>
      </c>
      <c r="CQ14" s="7">
        <v>1090</v>
      </c>
      <c r="CR14" s="7">
        <v>1122.3</v>
      </c>
      <c r="CS14" s="7">
        <v>1065.5999999999999</v>
      </c>
      <c r="CT14" s="7">
        <v>1064</v>
      </c>
      <c r="CU14" s="7">
        <v>1104.5</v>
      </c>
      <c r="CV14" s="7">
        <v>1106.7</v>
      </c>
      <c r="CW14" s="7">
        <v>1104</v>
      </c>
      <c r="CX14" s="7">
        <v>1100.4000000000001</v>
      </c>
      <c r="CY14" s="7">
        <v>1065.3</v>
      </c>
      <c r="CZ14" s="7">
        <v>1090.0999999999999</v>
      </c>
      <c r="DA14" s="7">
        <v>1091.9000000000001</v>
      </c>
      <c r="DB14" s="7">
        <v>1109.7</v>
      </c>
      <c r="DC14" s="7">
        <v>1119.2</v>
      </c>
      <c r="DD14" s="7">
        <v>1210.2</v>
      </c>
      <c r="DE14" s="7">
        <v>1106.3</v>
      </c>
      <c r="DF14" s="7">
        <v>1097.0999999999999</v>
      </c>
      <c r="DG14" s="7">
        <v>1008.6</v>
      </c>
      <c r="DH14" s="7">
        <v>1048.4000000000001</v>
      </c>
      <c r="DI14" s="7">
        <v>1093.5999999999999</v>
      </c>
      <c r="DJ14" s="7">
        <v>1065</v>
      </c>
      <c r="DK14" s="7">
        <v>1111.2</v>
      </c>
      <c r="DL14" s="7">
        <v>1124.0999999999999</v>
      </c>
      <c r="DM14" s="7">
        <v>1110.4000000000001</v>
      </c>
      <c r="DN14" s="7">
        <v>1115</v>
      </c>
      <c r="DO14" s="7">
        <v>1105</v>
      </c>
      <c r="DP14" s="7">
        <v>1095.7</v>
      </c>
      <c r="DQ14" s="7">
        <v>1119</v>
      </c>
      <c r="DR14" s="7">
        <v>1118.5999999999999</v>
      </c>
      <c r="DS14" s="7">
        <v>1129.9000000000001</v>
      </c>
      <c r="DT14" s="7">
        <v>1010.8</v>
      </c>
      <c r="DU14" s="7">
        <v>1065.2</v>
      </c>
      <c r="DV14" s="7">
        <v>1097.4000000000001</v>
      </c>
      <c r="DW14" s="7">
        <v>1127.5</v>
      </c>
      <c r="DX14" s="7">
        <v>1111.8</v>
      </c>
      <c r="DY14" s="7">
        <v>1112.7</v>
      </c>
      <c r="DZ14" s="7">
        <v>1119.9000000000001</v>
      </c>
      <c r="EA14" s="7">
        <v>1112</v>
      </c>
      <c r="EB14" s="7">
        <v>1110.4000000000001</v>
      </c>
      <c r="EC14" s="7">
        <v>1110.5999999999999</v>
      </c>
      <c r="ED14" s="7">
        <v>1053.7</v>
      </c>
      <c r="EE14" s="7">
        <v>1061.5999999999999</v>
      </c>
      <c r="EF14" s="7">
        <v>1117.3</v>
      </c>
      <c r="EG14" s="7">
        <v>1111.9000000000001</v>
      </c>
      <c r="EH14" s="7">
        <v>1113.5</v>
      </c>
      <c r="EI14" s="7">
        <v>1111.0999999999999</v>
      </c>
      <c r="EJ14" s="7">
        <v>1099.0999999999999</v>
      </c>
      <c r="EK14" s="7">
        <v>1099.0999999999999</v>
      </c>
      <c r="EL14" s="7">
        <v>1098.5999999999999</v>
      </c>
      <c r="EM14" s="7">
        <v>1121.0999999999999</v>
      </c>
      <c r="EN14" s="7">
        <v>1106.3</v>
      </c>
      <c r="EO14" s="7">
        <v>1121.4000000000001</v>
      </c>
      <c r="EP14" s="7">
        <v>1096</v>
      </c>
      <c r="EQ14" s="7">
        <v>1116.3</v>
      </c>
      <c r="ER14" s="7">
        <v>1083.0999999999999</v>
      </c>
      <c r="ES14" s="7">
        <v>1112</v>
      </c>
      <c r="ET14" s="7">
        <v>1223.5999999999999</v>
      </c>
      <c r="EU14" s="7">
        <v>1034</v>
      </c>
      <c r="EV14" s="7">
        <v>1120</v>
      </c>
      <c r="EW14" s="7">
        <v>1129.8</v>
      </c>
      <c r="EX14" s="7">
        <v>1131.8</v>
      </c>
      <c r="EY14" s="7">
        <v>1115.4000000000001</v>
      </c>
      <c r="EZ14" s="7">
        <v>1104.2</v>
      </c>
      <c r="FA14" s="7">
        <v>1136.2</v>
      </c>
      <c r="FB14" s="7">
        <v>1122</v>
      </c>
      <c r="FC14" s="7">
        <v>1075.5</v>
      </c>
      <c r="FD14" s="7">
        <v>1156.9000000000001</v>
      </c>
      <c r="FE14" s="7">
        <v>1053.5999999999999</v>
      </c>
      <c r="FF14" s="7">
        <v>965.3</v>
      </c>
      <c r="FG14" s="7">
        <v>1107.8</v>
      </c>
      <c r="FH14" s="7">
        <v>1039.8</v>
      </c>
      <c r="FI14" s="7">
        <v>1122.5</v>
      </c>
      <c r="FJ14" s="7">
        <v>1135</v>
      </c>
      <c r="FK14" s="7">
        <v>1113.9000000000001</v>
      </c>
      <c r="FL14" s="7">
        <v>1125.9000000000001</v>
      </c>
      <c r="FM14" s="7">
        <v>1129.3</v>
      </c>
      <c r="FN14" s="7">
        <v>1133.5</v>
      </c>
      <c r="FO14" s="7">
        <v>1111.7</v>
      </c>
      <c r="FP14" s="7">
        <v>1113.5999999999999</v>
      </c>
      <c r="FQ14" s="7">
        <v>1115.7</v>
      </c>
      <c r="FR14" s="7">
        <v>1100</v>
      </c>
      <c r="FS14" s="7">
        <v>1192.3</v>
      </c>
      <c r="FT14" s="7">
        <v>1158.5</v>
      </c>
      <c r="FU14" s="7">
        <v>1061.3</v>
      </c>
      <c r="FV14" s="7">
        <v>1018.8</v>
      </c>
      <c r="FW14" s="7">
        <v>1036.7</v>
      </c>
      <c r="FX14" s="7">
        <v>1015</v>
      </c>
      <c r="FY14" s="7">
        <v>1013.4</v>
      </c>
      <c r="FZ14" s="7">
        <v>1026.0999999999999</v>
      </c>
      <c r="GA14" s="7">
        <v>1022.3</v>
      </c>
      <c r="GB14" s="7">
        <v>1028.7</v>
      </c>
      <c r="GC14" s="7">
        <v>1047</v>
      </c>
      <c r="GD14" s="7">
        <v>1052</v>
      </c>
      <c r="GE14" s="7">
        <v>1030.2</v>
      </c>
      <c r="GF14" s="7">
        <v>1042.8</v>
      </c>
      <c r="GG14" s="7">
        <v>1043</v>
      </c>
      <c r="GH14" s="7">
        <v>1043.0999999999999</v>
      </c>
      <c r="GI14" s="7">
        <v>964.4</v>
      </c>
      <c r="GJ14" s="7">
        <v>885.8</v>
      </c>
      <c r="GK14" s="7">
        <v>1072.7</v>
      </c>
      <c r="GL14" s="7">
        <v>1047.5</v>
      </c>
      <c r="GM14" s="7">
        <v>1041.9000000000001</v>
      </c>
      <c r="GN14" s="7">
        <v>1043.4000000000001</v>
      </c>
      <c r="GO14" s="7">
        <v>1048.5</v>
      </c>
      <c r="GP14" s="7">
        <v>1039.9000000000001</v>
      </c>
      <c r="GQ14" s="7">
        <v>1052.5</v>
      </c>
      <c r="GR14" s="7">
        <v>1034.4000000000001</v>
      </c>
      <c r="GS14" s="7">
        <v>1045.9000000000001</v>
      </c>
      <c r="GT14" s="7">
        <v>1029.0999999999999</v>
      </c>
      <c r="GU14" s="7">
        <v>1044.5999999999999</v>
      </c>
      <c r="GV14" s="7">
        <v>1023.9</v>
      </c>
      <c r="GW14" s="7">
        <v>1035.2</v>
      </c>
      <c r="GX14" s="7">
        <v>996.8</v>
      </c>
      <c r="GY14" s="7">
        <v>987.7</v>
      </c>
      <c r="GZ14" s="7">
        <v>993.6</v>
      </c>
      <c r="HA14" s="7">
        <v>1112.5999999999999</v>
      </c>
      <c r="HB14" s="7">
        <v>1083.9000000000001</v>
      </c>
      <c r="HC14" s="7">
        <v>985.8</v>
      </c>
      <c r="HD14" s="7">
        <v>1139.2</v>
      </c>
      <c r="HE14" s="7">
        <v>1141.2</v>
      </c>
      <c r="HF14" s="7">
        <v>1140</v>
      </c>
      <c r="HG14" s="7">
        <v>1187.5</v>
      </c>
      <c r="HH14" s="7">
        <v>1155.5</v>
      </c>
      <c r="HI14" s="7">
        <v>1257.7</v>
      </c>
      <c r="HJ14" s="7">
        <v>1165.5</v>
      </c>
      <c r="HK14" s="7">
        <v>1083.9000000000001</v>
      </c>
      <c r="HL14" s="7">
        <v>1094.5999999999999</v>
      </c>
      <c r="HM14" s="7">
        <v>1028.2</v>
      </c>
      <c r="HN14" s="7">
        <v>1126.5</v>
      </c>
      <c r="HO14" s="7">
        <v>1129</v>
      </c>
      <c r="HP14" s="7">
        <v>1191.0999999999999</v>
      </c>
      <c r="HQ14" s="7">
        <v>995</v>
      </c>
      <c r="HR14" s="7">
        <v>999.2</v>
      </c>
      <c r="HS14" s="7">
        <v>1100.5</v>
      </c>
      <c r="HT14" s="7">
        <v>953.7</v>
      </c>
      <c r="HU14" s="7">
        <v>889.1</v>
      </c>
      <c r="HV14" s="7">
        <v>1170</v>
      </c>
      <c r="HW14" s="7">
        <v>1153.3</v>
      </c>
      <c r="HX14" s="7">
        <v>1170.7</v>
      </c>
      <c r="HY14" s="7">
        <v>1165</v>
      </c>
      <c r="HZ14" s="7">
        <v>1140.3</v>
      </c>
      <c r="IA14" s="7">
        <v>1135</v>
      </c>
      <c r="IB14" s="7">
        <v>1244</v>
      </c>
      <c r="IC14" s="7">
        <v>1239</v>
      </c>
      <c r="ID14" s="7">
        <v>1063.7</v>
      </c>
      <c r="IE14" s="7">
        <v>1078.8</v>
      </c>
      <c r="IF14" s="7">
        <v>985.1</v>
      </c>
      <c r="IG14" s="7">
        <v>990</v>
      </c>
      <c r="IH14" s="7">
        <v>975.3</v>
      </c>
      <c r="II14" s="7">
        <v>1021.4</v>
      </c>
      <c r="IJ14" s="7">
        <v>987.8</v>
      </c>
      <c r="IK14" s="7">
        <v>1013.3</v>
      </c>
      <c r="IL14" s="7">
        <v>993.7</v>
      </c>
      <c r="IM14" s="7">
        <v>978.1</v>
      </c>
      <c r="IN14" s="7">
        <v>977.5</v>
      </c>
      <c r="IO14" s="7">
        <v>981.7</v>
      </c>
      <c r="IP14" s="7">
        <v>1011.7</v>
      </c>
      <c r="IQ14" s="7">
        <v>1014.4</v>
      </c>
      <c r="IR14" s="7">
        <v>1001.2</v>
      </c>
      <c r="IS14" s="7">
        <v>1012.6</v>
      </c>
      <c r="IT14" s="7">
        <v>981.3</v>
      </c>
      <c r="IU14" s="7">
        <v>993.2</v>
      </c>
      <c r="IV14" s="7">
        <v>968.1</v>
      </c>
      <c r="IW14" s="7">
        <v>1025</v>
      </c>
      <c r="IX14" s="7">
        <v>979.1</v>
      </c>
      <c r="IY14" s="7">
        <v>1010.3</v>
      </c>
      <c r="IZ14" s="7">
        <v>1008</v>
      </c>
      <c r="JA14" s="7">
        <v>1018.4</v>
      </c>
      <c r="JB14" s="7">
        <v>1020.4</v>
      </c>
      <c r="JC14" s="7">
        <v>1017.8</v>
      </c>
      <c r="JD14" s="7">
        <v>1023.5</v>
      </c>
      <c r="JE14" s="7">
        <v>1030.8</v>
      </c>
      <c r="JF14" s="7">
        <v>1021.3</v>
      </c>
      <c r="JG14" s="7">
        <v>1018.4</v>
      </c>
      <c r="JH14" s="7">
        <v>1026.7</v>
      </c>
      <c r="JI14" s="7">
        <v>1062.7</v>
      </c>
      <c r="JJ14" s="7">
        <v>1103.2</v>
      </c>
      <c r="JK14" s="7">
        <v>1122.5</v>
      </c>
      <c r="JL14" s="7">
        <v>1074.8</v>
      </c>
      <c r="JM14" s="7">
        <v>1140.5</v>
      </c>
      <c r="JN14" s="7">
        <v>1200.0999999999999</v>
      </c>
      <c r="JO14" s="7">
        <v>1139</v>
      </c>
      <c r="JP14" s="7">
        <v>1138.8</v>
      </c>
      <c r="JQ14" s="7">
        <v>1099.0999999999999</v>
      </c>
      <c r="JR14" s="7">
        <v>1140</v>
      </c>
      <c r="JS14" s="7">
        <v>1130.3</v>
      </c>
      <c r="JT14" s="7">
        <v>1092.7</v>
      </c>
      <c r="JU14" s="7">
        <v>1200.3</v>
      </c>
      <c r="JV14" s="7">
        <v>1161.8</v>
      </c>
      <c r="JW14" s="7">
        <v>1054.4000000000001</v>
      </c>
      <c r="JX14" s="7">
        <v>1184.3</v>
      </c>
      <c r="JY14" s="7">
        <v>1173.4000000000001</v>
      </c>
      <c r="JZ14" s="7">
        <v>1088.5</v>
      </c>
      <c r="KA14" s="7">
        <v>892.6</v>
      </c>
      <c r="KB14" s="7">
        <v>892</v>
      </c>
      <c r="KC14" s="7">
        <v>1142</v>
      </c>
      <c r="KD14" s="7">
        <v>951.7</v>
      </c>
      <c r="KE14" s="7">
        <v>1011.3</v>
      </c>
      <c r="KF14" s="7">
        <v>1002.6</v>
      </c>
      <c r="KG14" s="7">
        <v>1005.2</v>
      </c>
      <c r="KH14" s="7">
        <v>1004.2</v>
      </c>
      <c r="KI14" s="7">
        <v>981</v>
      </c>
      <c r="KJ14" s="7">
        <v>995.8</v>
      </c>
      <c r="KK14" s="7">
        <v>1012.2</v>
      </c>
      <c r="KL14" s="7">
        <v>996.7</v>
      </c>
      <c r="KM14" s="7">
        <v>985</v>
      </c>
      <c r="KN14" s="7">
        <v>1017.9</v>
      </c>
      <c r="KO14" s="7">
        <v>1108.8</v>
      </c>
      <c r="KP14" s="7">
        <v>1006.6</v>
      </c>
      <c r="KQ14" s="7">
        <v>1013.5</v>
      </c>
      <c r="KR14" s="7">
        <v>973.7</v>
      </c>
      <c r="KS14" s="7">
        <v>959.2</v>
      </c>
      <c r="KT14" s="7">
        <v>959.8</v>
      </c>
      <c r="KU14" s="7">
        <v>1000.9</v>
      </c>
      <c r="KV14" s="7">
        <v>1011.7</v>
      </c>
      <c r="KW14" s="7">
        <v>1007.7</v>
      </c>
      <c r="KX14" s="7">
        <v>1007</v>
      </c>
      <c r="KY14" s="7">
        <v>1012</v>
      </c>
      <c r="KZ14" s="7">
        <v>1012</v>
      </c>
      <c r="LA14" s="7">
        <v>1233.7</v>
      </c>
      <c r="LB14" s="7">
        <v>1002.8</v>
      </c>
      <c r="LC14" s="7">
        <v>1003.1</v>
      </c>
      <c r="LD14" s="7">
        <v>1017.3</v>
      </c>
      <c r="LE14" s="7">
        <v>1009.7</v>
      </c>
      <c r="LF14" s="7">
        <v>911.8</v>
      </c>
      <c r="LG14" s="7">
        <v>1008.7</v>
      </c>
      <c r="LH14" s="7">
        <v>1023.1</v>
      </c>
      <c r="LI14" s="7">
        <v>971</v>
      </c>
      <c r="LJ14" s="7">
        <v>984.1</v>
      </c>
      <c r="LK14" s="7">
        <v>1121.2</v>
      </c>
      <c r="LL14" s="7">
        <v>978.8</v>
      </c>
      <c r="LM14" s="7">
        <v>1026.5999999999999</v>
      </c>
      <c r="LN14" s="7">
        <v>1024</v>
      </c>
      <c r="LO14" s="7">
        <v>1017.5</v>
      </c>
      <c r="LP14" s="7">
        <v>967.5</v>
      </c>
      <c r="LQ14" s="7">
        <v>914.9</v>
      </c>
      <c r="LR14" s="7">
        <v>1016.3</v>
      </c>
      <c r="LS14" s="7">
        <v>1056.9000000000001</v>
      </c>
      <c r="LT14" s="7">
        <v>964.3</v>
      </c>
      <c r="LU14" s="7">
        <v>964.2</v>
      </c>
      <c r="LV14" s="7">
        <v>1033.2</v>
      </c>
      <c r="LW14" s="7">
        <v>1017.3</v>
      </c>
      <c r="LX14" s="7">
        <v>1012.8</v>
      </c>
      <c r="LY14" s="7">
        <v>1011.2</v>
      </c>
      <c r="LZ14" s="7">
        <v>1008.3</v>
      </c>
      <c r="MA14" s="7">
        <v>1009.7</v>
      </c>
      <c r="MB14" s="7">
        <v>1079.4000000000001</v>
      </c>
      <c r="MC14" s="7">
        <v>961.8</v>
      </c>
      <c r="MD14" s="7">
        <v>967</v>
      </c>
      <c r="ME14" s="7">
        <v>976</v>
      </c>
      <c r="MF14" s="7">
        <v>998.1</v>
      </c>
      <c r="MG14" s="7">
        <v>990</v>
      </c>
      <c r="MH14" s="7">
        <v>987.5</v>
      </c>
      <c r="MI14" s="7">
        <v>1003.2</v>
      </c>
      <c r="MJ14" s="7">
        <v>1034.3</v>
      </c>
      <c r="MK14" s="7">
        <v>1025.8</v>
      </c>
      <c r="ML14" s="7">
        <v>1027.5999999999999</v>
      </c>
      <c r="MM14" s="7">
        <v>1026.3</v>
      </c>
      <c r="MN14" s="7">
        <v>1030.0999999999999</v>
      </c>
      <c r="MO14" s="7">
        <v>1017</v>
      </c>
      <c r="MP14" s="7">
        <v>1033.2</v>
      </c>
      <c r="MQ14" s="7">
        <v>1040.2</v>
      </c>
      <c r="MR14" s="7">
        <v>1022.9</v>
      </c>
      <c r="MS14" s="7">
        <v>991.2</v>
      </c>
      <c r="MT14" s="7">
        <v>1001</v>
      </c>
      <c r="MU14" s="7">
        <v>1031.8</v>
      </c>
      <c r="MV14" s="7">
        <v>914.3</v>
      </c>
      <c r="MW14" s="7">
        <v>981.9</v>
      </c>
      <c r="MX14" s="7">
        <v>993.1</v>
      </c>
      <c r="MY14" s="7">
        <v>1076.4000000000001</v>
      </c>
      <c r="MZ14" s="7">
        <v>1004.9</v>
      </c>
      <c r="NA14" s="7">
        <v>1012.2</v>
      </c>
      <c r="NB14" s="7">
        <v>988.8</v>
      </c>
      <c r="NC14" s="7">
        <v>1066.0999999999999</v>
      </c>
      <c r="ND14" s="7">
        <v>1037.7</v>
      </c>
      <c r="NE14" s="7">
        <v>1075.5999999999999</v>
      </c>
      <c r="NF14" s="7">
        <v>960.9</v>
      </c>
      <c r="NG14" s="7">
        <v>1026.5</v>
      </c>
      <c r="NH14" s="7">
        <v>965.3</v>
      </c>
      <c r="NI14" s="7">
        <v>974.1</v>
      </c>
      <c r="NJ14" s="7">
        <v>939.2</v>
      </c>
      <c r="NK14" s="7">
        <v>984.1</v>
      </c>
      <c r="NL14" s="7">
        <v>995.2</v>
      </c>
      <c r="NM14" s="7">
        <v>992.1</v>
      </c>
      <c r="NN14" s="120">
        <v>0</v>
      </c>
      <c r="NO14" s="135">
        <v>32.840000000000003</v>
      </c>
      <c r="NP14" s="135">
        <v>0</v>
      </c>
      <c r="NQ14" s="135">
        <v>0</v>
      </c>
      <c r="NR14" s="135">
        <v>4.57</v>
      </c>
      <c r="NS14" s="135">
        <v>4.66</v>
      </c>
      <c r="NT14" s="135">
        <v>3.1E-2</v>
      </c>
      <c r="NU14" s="135">
        <v>0.03</v>
      </c>
      <c r="NV14" s="7">
        <v>84431660</v>
      </c>
      <c r="NW14" s="7">
        <v>251105.4</v>
      </c>
      <c r="NX14" s="7">
        <v>85735410</v>
      </c>
      <c r="NY14" s="7">
        <v>292186.40000000002</v>
      </c>
      <c r="NZ14" s="7">
        <v>69713780</v>
      </c>
      <c r="OA14" s="7">
        <v>145886.79999999999</v>
      </c>
      <c r="OB14" s="7">
        <v>84149820</v>
      </c>
      <c r="OC14" s="7">
        <v>125233.60000000001</v>
      </c>
      <c r="OD14" s="7">
        <v>796230</v>
      </c>
      <c r="OE14" s="7">
        <v>9890</v>
      </c>
      <c r="OF14" s="7">
        <v>78700</v>
      </c>
      <c r="OG14" s="7">
        <v>440</v>
      </c>
      <c r="OH14" s="9">
        <f>IF((RD_15[[#This Row],[33kV_IC1_ExPort]]-NV13)&lt;0,0,(RD_15[[#This Row],[33kV_IC1_ExPort]]-NV13))</f>
        <v>84600</v>
      </c>
      <c r="OI14" s="9">
        <f>IF((RD_15[[#This Row],[33kV_IC1_Import]]-NW13)&lt;0,0,(RD_15[[#This Row],[33kV_IC1_Import]]-NW13))</f>
        <v>208.39999999999418</v>
      </c>
      <c r="OJ14" s="9">
        <f>IF((RD_15[[#This Row],[33kV_IC2_ExPort]]-NX13)&lt;0,0,(RD_15[[#This Row],[33kV_IC2_ExPort]]-NX13))</f>
        <v>88000</v>
      </c>
      <c r="OK14" s="9">
        <f>IF((RD_15[[#This Row],[33kV_IC2_Import]]-NY13)&lt;0,0,(RD_15[[#This Row],[33kV_IC2_Import]]-NY13))</f>
        <v>276.40000000002328</v>
      </c>
      <c r="OL14" s="9">
        <f>IF((RD_15[[#This Row],[33kV_IC3_ExPort]]-NZ13)&lt;0,0,(RD_15[[#This Row],[33kV_IC3_ExPort]]-NZ13))</f>
        <v>86350</v>
      </c>
      <c r="OM14" s="9">
        <f>IF((RD_15[[#This Row],[33kV_IC3_Import]]-OA13)&lt;0,0,(RD_15[[#This Row],[33kV_IC3_Import]]-OA13))</f>
        <v>37.799999999988358</v>
      </c>
      <c r="ON14" s="9">
        <f>IF((RD_15[[#This Row],[33kV_IC4_ExPort]]-OB13)&lt;0,0,(RD_15[[#This Row],[33kV_IC4_ExPort]]-OB13))</f>
        <v>85520</v>
      </c>
      <c r="OO14" s="9">
        <f>IF((RD_15[[#This Row],[33kV_IC4_Import]]-OC13)&lt;0,0,(RD_15[[#This Row],[33kV_IC4_Import]]-OC13))</f>
        <v>34.600000000005821</v>
      </c>
      <c r="OP14" s="9">
        <f>IF((RD_15[[#This Row],[220kV_PQM1_Ex]]-OD13)*200&lt;0,0,(RD_15[[#This Row],[220kV_PQM1_Ex]]-OD13)*200)</f>
        <v>172000</v>
      </c>
      <c r="OQ14" s="9">
        <f>IF((RD_15[[#This Row],[220kV_PQM1_Im]]-OE13)*200&lt;0,0,(RD_15[[#This Row],[220kV_PQM1_Im]]-OE13)*200)</f>
        <v>2000</v>
      </c>
      <c r="OR14" s="9">
        <f>IF((RD_15[[#This Row],[220kV_PQM2_Ex]]-OF13)*200&lt;0,0,(RD_15[[#This Row],[220kV_PQM2_Ex]]-OF13)*200)</f>
        <v>172000</v>
      </c>
      <c r="OS14" s="9">
        <f>IF((RD_15[[#This Row],[220kV_PQM2_Im]]-OG13)*200&lt;0,0,(RD_15[[#This Row],[220kV_PQM2_Im]]-OG13)*200)</f>
        <v>2000</v>
      </c>
      <c r="OT14" s="136">
        <f>SUM(RD_15[[#This Row],[33kV_IC1_ExPort(KWh)]],RD_15[[#This Row],[33kV_IC2_ExPort(KWh)]],RD_15[[#This Row],[33kV_IC3_ExPort(KWh)]],RD_15[[#This Row],[33kV_IC4_ExPort(kWh)]])</f>
        <v>344470</v>
      </c>
      <c r="OU14" s="49">
        <f>SUM(RD_15[[#This Row],[220kV_PQM1_Ex(KWh)]],RD_15[[#This Row],[220kV_PQM2_Ex(KWh)]])</f>
        <v>344000</v>
      </c>
      <c r="OV14" s="49">
        <f>IFERROR((RD_15[[#This Row],[Sunset Time (POA&lt;20 W/m2)]]-RD_15[[#This Row],[Sunrise Time (POA&gt;20 W/m2)]])*24,"")</f>
        <v>11.683333333333334</v>
      </c>
      <c r="OW14" s="49">
        <f>RD_15[[#This Row],[GHI]]-RD_15[[#This Row],[GHI_Lost]]</f>
        <v>4.5390000000000006</v>
      </c>
      <c r="OX14" s="49">
        <f>RD_15[[#This Row],[POA]]-RD_15[[#This Row],[POA_Lost]]</f>
        <v>4.63</v>
      </c>
      <c r="OY14" s="49"/>
      <c r="OZ14" s="49">
        <f>RD_15[[#This Row],[MT_Temp]]</f>
        <v>32.840000000000003</v>
      </c>
      <c r="PA14" s="50">
        <f>RD_15[[#This Row],[WS_Avg]]</f>
        <v>0</v>
      </c>
      <c r="PB14" s="131">
        <f>IFERROR(SUM(RD_15[[#This Row],[BLK1_INV1]:[BLK12_INV31]]),"")</f>
        <v>350812.5</v>
      </c>
      <c r="PC14" s="51" t="str">
        <f>IFERROR(#REF!/RD_15[[#This Row],[Inv_Exp(KWh)]],"")</f>
        <v/>
      </c>
      <c r="PD14" s="51"/>
      <c r="PE14" s="100" t="str">
        <f>IFERROR(RD_15[[#This Row],[WPR_Eac]]/RD_15[[#This Row],[WPR_Edc]],"")</f>
        <v/>
      </c>
      <c r="PF14" s="100"/>
      <c r="PG14" s="100"/>
    </row>
    <row r="15" spans="2:423" x14ac:dyDescent="0.35">
      <c r="B15" s="48">
        <v>45754</v>
      </c>
      <c r="C15" s="132">
        <f>YEAR(RD_15[[#This Row],[Date]])+IF(MONTH(RD_15[[#This Row],[Date]])&gt;=4,1,0)</f>
        <v>2026</v>
      </c>
      <c r="D15" s="124">
        <f t="shared" si="9"/>
        <v>2025</v>
      </c>
      <c r="E15" s="133"/>
      <c r="F15" s="133"/>
      <c r="G15" s="134" t="str">
        <f>TEXT(RD_15[[#This Row],[Date]],"mmm-yy")</f>
        <v>Apr-25</v>
      </c>
      <c r="H15" s="124">
        <f t="shared" si="10"/>
        <v>30</v>
      </c>
      <c r="I15" s="132">
        <f>'Basic Data '!$S$2</f>
        <v>91870</v>
      </c>
      <c r="J15" s="8">
        <v>0.22291666666666665</v>
      </c>
      <c r="K15" s="8">
        <v>0.71180555555555547</v>
      </c>
      <c r="L15" s="7">
        <v>433.9</v>
      </c>
      <c r="M15" s="7">
        <v>422.8</v>
      </c>
      <c r="N15" s="7">
        <v>461.9</v>
      </c>
      <c r="O15" s="7">
        <v>462.1</v>
      </c>
      <c r="P15" s="7">
        <v>458.8</v>
      </c>
      <c r="Q15" s="7">
        <v>438.5</v>
      </c>
      <c r="R15" s="7">
        <v>465.6</v>
      </c>
      <c r="S15" s="7">
        <v>450.5</v>
      </c>
      <c r="T15" s="7">
        <v>463</v>
      </c>
      <c r="U15" s="7">
        <v>464.8</v>
      </c>
      <c r="V15" s="7">
        <v>466.7</v>
      </c>
      <c r="W15" s="7">
        <v>464.2</v>
      </c>
      <c r="X15" s="7">
        <v>464.7</v>
      </c>
      <c r="Y15" s="7">
        <v>465.5</v>
      </c>
      <c r="Z15" s="7">
        <v>469.4</v>
      </c>
      <c r="AA15" s="7">
        <v>470</v>
      </c>
      <c r="AB15" s="7">
        <v>438.7</v>
      </c>
      <c r="AC15" s="7">
        <v>442.8</v>
      </c>
      <c r="AD15" s="7">
        <v>463.3</v>
      </c>
      <c r="AE15" s="7">
        <v>468.5</v>
      </c>
      <c r="AF15" s="7">
        <v>481.5</v>
      </c>
      <c r="AG15" s="7">
        <v>477.3</v>
      </c>
      <c r="AH15" s="7">
        <v>482.6</v>
      </c>
      <c r="AI15" s="7">
        <v>479.6</v>
      </c>
      <c r="AJ15" s="7">
        <v>478.4</v>
      </c>
      <c r="AK15" s="7">
        <v>480</v>
      </c>
      <c r="AL15" s="7">
        <v>477.9</v>
      </c>
      <c r="AM15" s="7">
        <v>480.1</v>
      </c>
      <c r="AN15" s="7">
        <v>483.3</v>
      </c>
      <c r="AO15" s="7">
        <v>484.4</v>
      </c>
      <c r="AP15" s="7">
        <v>479.4</v>
      </c>
      <c r="AQ15" s="7">
        <v>481.1</v>
      </c>
      <c r="AR15" s="7">
        <v>456.7</v>
      </c>
      <c r="AS15" s="7">
        <v>427.4</v>
      </c>
      <c r="AT15" s="7">
        <v>432.8</v>
      </c>
      <c r="AU15" s="7">
        <v>436.9</v>
      </c>
      <c r="AV15" s="7">
        <v>444.5</v>
      </c>
      <c r="AW15" s="7">
        <v>444.7</v>
      </c>
      <c r="AX15" s="7">
        <v>460.6</v>
      </c>
      <c r="AY15" s="7">
        <v>439.7</v>
      </c>
      <c r="AZ15" s="7">
        <v>449.8</v>
      </c>
      <c r="BA15" s="7">
        <v>494.8</v>
      </c>
      <c r="BB15" s="7">
        <v>519.20000000000005</v>
      </c>
      <c r="BC15" s="7">
        <v>491.5</v>
      </c>
      <c r="BD15" s="7">
        <v>492.7</v>
      </c>
      <c r="BE15" s="7">
        <v>510.2</v>
      </c>
      <c r="BF15" s="7">
        <v>548.5</v>
      </c>
      <c r="BG15" s="7">
        <v>541.6</v>
      </c>
      <c r="BH15" s="7">
        <v>590.29999999999995</v>
      </c>
      <c r="BI15" s="7">
        <v>519.70000000000005</v>
      </c>
      <c r="BJ15" s="7">
        <v>494.9</v>
      </c>
      <c r="BK15" s="7">
        <v>488.2</v>
      </c>
      <c r="BL15" s="7">
        <v>486.7</v>
      </c>
      <c r="BM15" s="7">
        <v>510.9</v>
      </c>
      <c r="BN15" s="7">
        <v>502.1</v>
      </c>
      <c r="BO15" s="7">
        <v>508</v>
      </c>
      <c r="BP15" s="7">
        <v>527.29999999999995</v>
      </c>
      <c r="BQ15" s="7">
        <v>484.8</v>
      </c>
      <c r="BR15" s="7">
        <v>425</v>
      </c>
      <c r="BS15" s="7">
        <v>485.5</v>
      </c>
      <c r="BT15" s="7">
        <v>465.3</v>
      </c>
      <c r="BU15" s="7">
        <v>437.6</v>
      </c>
      <c r="BV15" s="7">
        <v>477.8</v>
      </c>
      <c r="BW15" s="7">
        <v>1117.3</v>
      </c>
      <c r="BX15" s="7">
        <v>1096.9000000000001</v>
      </c>
      <c r="BY15" s="7">
        <v>1091.9000000000001</v>
      </c>
      <c r="BZ15" s="7">
        <v>1108.3</v>
      </c>
      <c r="CA15" s="7">
        <v>1124.0999999999999</v>
      </c>
      <c r="CB15" s="7">
        <v>1107</v>
      </c>
      <c r="CC15" s="7">
        <v>1090</v>
      </c>
      <c r="CD15" s="7">
        <v>1107.9000000000001</v>
      </c>
      <c r="CE15" s="7">
        <v>1124.5</v>
      </c>
      <c r="CF15" s="7">
        <v>1087.7</v>
      </c>
      <c r="CG15" s="7">
        <v>1079.4000000000001</v>
      </c>
      <c r="CH15" s="7">
        <v>1085.5</v>
      </c>
      <c r="CI15" s="7">
        <v>1050.5</v>
      </c>
      <c r="CJ15" s="7">
        <v>1030.8</v>
      </c>
      <c r="CK15" s="7">
        <v>1104.9000000000001</v>
      </c>
      <c r="CL15" s="7">
        <v>1114.5</v>
      </c>
      <c r="CM15" s="7">
        <v>1111</v>
      </c>
      <c r="CN15" s="7">
        <v>1103.3</v>
      </c>
      <c r="CO15" s="7">
        <v>1167.7</v>
      </c>
      <c r="CP15" s="7">
        <v>1105.0999999999999</v>
      </c>
      <c r="CQ15" s="7">
        <v>1075.0999999999999</v>
      </c>
      <c r="CR15" s="7">
        <v>1123.5</v>
      </c>
      <c r="CS15" s="7">
        <v>1064.4000000000001</v>
      </c>
      <c r="CT15" s="7">
        <v>1063.4000000000001</v>
      </c>
      <c r="CU15" s="7">
        <v>1106.7</v>
      </c>
      <c r="CV15" s="7">
        <v>1109.4000000000001</v>
      </c>
      <c r="CW15" s="7">
        <v>1098.2</v>
      </c>
      <c r="CX15" s="7">
        <v>1102.8</v>
      </c>
      <c r="CY15" s="7">
        <v>1070.7</v>
      </c>
      <c r="CZ15" s="7">
        <v>1099.9000000000001</v>
      </c>
      <c r="DA15" s="7">
        <v>1101</v>
      </c>
      <c r="DB15" s="7">
        <v>1123.4000000000001</v>
      </c>
      <c r="DC15" s="7">
        <v>1126.9000000000001</v>
      </c>
      <c r="DD15" s="7">
        <v>1220.3</v>
      </c>
      <c r="DE15" s="7">
        <v>1108.3</v>
      </c>
      <c r="DF15" s="7">
        <v>1105.9000000000001</v>
      </c>
      <c r="DG15" s="7">
        <v>1055.7</v>
      </c>
      <c r="DH15" s="7">
        <v>1052.7</v>
      </c>
      <c r="DI15" s="7">
        <v>1102.2</v>
      </c>
      <c r="DJ15" s="7">
        <v>1072.0999999999999</v>
      </c>
      <c r="DK15" s="7">
        <v>1119.8</v>
      </c>
      <c r="DL15" s="7">
        <v>1160.4000000000001</v>
      </c>
      <c r="DM15" s="7">
        <v>1113.0999999999999</v>
      </c>
      <c r="DN15" s="7">
        <v>1125.3</v>
      </c>
      <c r="DO15" s="7">
        <v>1111.4000000000001</v>
      </c>
      <c r="DP15" s="7">
        <v>1110.4000000000001</v>
      </c>
      <c r="DQ15" s="7">
        <v>1129.0999999999999</v>
      </c>
      <c r="DR15" s="7">
        <v>1127.7</v>
      </c>
      <c r="DS15" s="7">
        <v>1136.2</v>
      </c>
      <c r="DT15" s="7">
        <v>1017.1</v>
      </c>
      <c r="DU15" s="7">
        <v>1068</v>
      </c>
      <c r="DV15" s="7">
        <v>1109.3</v>
      </c>
      <c r="DW15" s="7">
        <v>1141.3</v>
      </c>
      <c r="DX15" s="7">
        <v>1123.5999999999999</v>
      </c>
      <c r="DY15" s="7">
        <v>1127.5</v>
      </c>
      <c r="DZ15" s="7">
        <v>1129.9000000000001</v>
      </c>
      <c r="EA15" s="7">
        <v>1126.7</v>
      </c>
      <c r="EB15" s="7">
        <v>1121.7</v>
      </c>
      <c r="EC15" s="7">
        <v>1117.9000000000001</v>
      </c>
      <c r="ED15" s="7">
        <v>1061.8</v>
      </c>
      <c r="EE15" s="7">
        <v>1069.7</v>
      </c>
      <c r="EF15" s="7">
        <v>1123</v>
      </c>
      <c r="EG15" s="7">
        <v>1118.5999999999999</v>
      </c>
      <c r="EH15" s="7">
        <v>1120.3</v>
      </c>
      <c r="EI15" s="7">
        <v>1118.5999999999999</v>
      </c>
      <c r="EJ15" s="7">
        <v>1108.2</v>
      </c>
      <c r="EK15" s="7">
        <v>1105.2</v>
      </c>
      <c r="EL15" s="7">
        <v>1104.3</v>
      </c>
      <c r="EM15" s="7">
        <v>1126.8</v>
      </c>
      <c r="EN15" s="7">
        <v>1112.2</v>
      </c>
      <c r="EO15" s="7">
        <v>1124.5999999999999</v>
      </c>
      <c r="EP15" s="7">
        <v>1100.5999999999999</v>
      </c>
      <c r="EQ15" s="7">
        <v>1122.3</v>
      </c>
      <c r="ER15" s="7">
        <v>1087.2</v>
      </c>
      <c r="ES15" s="7">
        <v>1131.8</v>
      </c>
      <c r="ET15" s="7">
        <v>1212.8</v>
      </c>
      <c r="EU15" s="7">
        <v>1053.0999999999999</v>
      </c>
      <c r="EV15" s="7">
        <v>1091.2</v>
      </c>
      <c r="EW15" s="7">
        <v>1116.3</v>
      </c>
      <c r="EX15" s="7">
        <v>1120.0999999999999</v>
      </c>
      <c r="EY15" s="7">
        <v>1106.7</v>
      </c>
      <c r="EZ15" s="7">
        <v>1061.5999999999999</v>
      </c>
      <c r="FA15" s="7">
        <v>1128.4000000000001</v>
      </c>
      <c r="FB15" s="7">
        <v>1106.2</v>
      </c>
      <c r="FC15" s="7">
        <v>1060</v>
      </c>
      <c r="FD15" s="7">
        <v>1148.4000000000001</v>
      </c>
      <c r="FE15" s="7">
        <v>1045</v>
      </c>
      <c r="FF15" s="7">
        <v>961.2</v>
      </c>
      <c r="FG15" s="7">
        <v>1101.8</v>
      </c>
      <c r="FH15" s="7">
        <v>1032.8</v>
      </c>
      <c r="FI15" s="7">
        <v>1115.8</v>
      </c>
      <c r="FJ15" s="7">
        <v>1134.4000000000001</v>
      </c>
      <c r="FK15" s="7">
        <v>1110.4000000000001</v>
      </c>
      <c r="FL15" s="7">
        <v>1125</v>
      </c>
      <c r="FM15" s="7">
        <v>1126</v>
      </c>
      <c r="FN15" s="7">
        <v>1130.5</v>
      </c>
      <c r="FO15" s="7">
        <v>1103.9000000000001</v>
      </c>
      <c r="FP15" s="7">
        <v>1108.2</v>
      </c>
      <c r="FQ15" s="7">
        <v>1106.8</v>
      </c>
      <c r="FR15" s="7">
        <v>1092.0999999999999</v>
      </c>
      <c r="FS15" s="7">
        <v>1194</v>
      </c>
      <c r="FT15" s="7">
        <v>1158.2</v>
      </c>
      <c r="FU15" s="7">
        <v>1055.0999999999999</v>
      </c>
      <c r="FV15" s="7">
        <v>992.6</v>
      </c>
      <c r="FW15" s="7">
        <v>1011.2</v>
      </c>
      <c r="FX15" s="7">
        <v>989.6</v>
      </c>
      <c r="FY15" s="7">
        <v>988.9</v>
      </c>
      <c r="FZ15" s="7">
        <v>1000.3</v>
      </c>
      <c r="GA15" s="7">
        <v>1001.3</v>
      </c>
      <c r="GB15" s="7">
        <v>1008.9</v>
      </c>
      <c r="GC15" s="7">
        <v>1025.7</v>
      </c>
      <c r="GD15" s="7">
        <v>1031</v>
      </c>
      <c r="GE15" s="7">
        <v>1007</v>
      </c>
      <c r="GF15" s="7">
        <v>1012.3</v>
      </c>
      <c r="GG15" s="7">
        <v>1016.7</v>
      </c>
      <c r="GH15" s="7">
        <v>1021.7</v>
      </c>
      <c r="GI15" s="7">
        <v>940.6</v>
      </c>
      <c r="GJ15" s="7">
        <v>865.1</v>
      </c>
      <c r="GK15" s="7">
        <v>1047.9000000000001</v>
      </c>
      <c r="GL15" s="7">
        <v>1023.8</v>
      </c>
      <c r="GM15" s="7">
        <v>1018</v>
      </c>
      <c r="GN15" s="7">
        <v>1021.8</v>
      </c>
      <c r="GO15" s="7">
        <v>1028.4000000000001</v>
      </c>
      <c r="GP15" s="7">
        <v>1017.1</v>
      </c>
      <c r="GQ15" s="7">
        <v>1032.4000000000001</v>
      </c>
      <c r="GR15" s="7">
        <v>1012.1</v>
      </c>
      <c r="GS15" s="7">
        <v>1023</v>
      </c>
      <c r="GT15" s="7">
        <v>1006.5</v>
      </c>
      <c r="GU15" s="7">
        <v>1024.5</v>
      </c>
      <c r="GV15" s="7">
        <v>1006.4</v>
      </c>
      <c r="GW15" s="7">
        <v>1019.1</v>
      </c>
      <c r="GX15" s="7">
        <v>977.7</v>
      </c>
      <c r="GY15" s="7">
        <v>970.4</v>
      </c>
      <c r="GZ15" s="7">
        <v>973.7</v>
      </c>
      <c r="HA15" s="7">
        <v>1088</v>
      </c>
      <c r="HB15" s="7">
        <v>1059</v>
      </c>
      <c r="HC15" s="7">
        <v>963.4</v>
      </c>
      <c r="HD15" s="7">
        <v>1110.0999999999999</v>
      </c>
      <c r="HE15" s="7">
        <v>1109.5</v>
      </c>
      <c r="HF15" s="7">
        <v>1104.5</v>
      </c>
      <c r="HG15" s="7">
        <v>1157.2</v>
      </c>
      <c r="HH15" s="7">
        <v>1124.2</v>
      </c>
      <c r="HI15" s="7">
        <v>1221.7</v>
      </c>
      <c r="HJ15" s="7">
        <v>1132.8</v>
      </c>
      <c r="HK15" s="7">
        <v>1050.5999999999999</v>
      </c>
      <c r="HL15" s="7">
        <v>1061.5</v>
      </c>
      <c r="HM15" s="7">
        <v>998.5</v>
      </c>
      <c r="HN15" s="7">
        <v>1089.9000000000001</v>
      </c>
      <c r="HO15" s="7">
        <v>1091</v>
      </c>
      <c r="HP15" s="7">
        <v>1164.3</v>
      </c>
      <c r="HQ15" s="7">
        <v>966.9</v>
      </c>
      <c r="HR15" s="7">
        <v>978.3</v>
      </c>
      <c r="HS15" s="7">
        <v>1071</v>
      </c>
      <c r="HT15" s="7">
        <v>930.5</v>
      </c>
      <c r="HU15" s="7">
        <v>863.2</v>
      </c>
      <c r="HV15" s="7">
        <v>1137.2</v>
      </c>
      <c r="HW15" s="7">
        <v>1116</v>
      </c>
      <c r="HX15" s="7">
        <v>1136.5999999999999</v>
      </c>
      <c r="HY15" s="7">
        <v>1124</v>
      </c>
      <c r="HZ15" s="7">
        <v>1110</v>
      </c>
      <c r="IA15" s="7">
        <v>1097.9000000000001</v>
      </c>
      <c r="IB15" s="7">
        <v>1225.3</v>
      </c>
      <c r="IC15" s="7">
        <v>1212.9000000000001</v>
      </c>
      <c r="ID15" s="7">
        <v>1073.9000000000001</v>
      </c>
      <c r="IE15" s="7">
        <v>1084.0999999999999</v>
      </c>
      <c r="IF15" s="7">
        <v>987.2</v>
      </c>
      <c r="IG15" s="7">
        <v>990.1</v>
      </c>
      <c r="IH15" s="7">
        <v>981.9</v>
      </c>
      <c r="II15" s="7">
        <v>1024.7</v>
      </c>
      <c r="IJ15" s="7">
        <v>990.7</v>
      </c>
      <c r="IK15" s="7">
        <v>1013.7</v>
      </c>
      <c r="IL15" s="7">
        <v>997.7</v>
      </c>
      <c r="IM15" s="7">
        <v>973.3</v>
      </c>
      <c r="IN15" s="7">
        <v>975.5</v>
      </c>
      <c r="IO15" s="7">
        <v>984.2</v>
      </c>
      <c r="IP15" s="7">
        <v>1010.2</v>
      </c>
      <c r="IQ15" s="7">
        <v>1013.2</v>
      </c>
      <c r="IR15" s="7">
        <v>1002.8</v>
      </c>
      <c r="IS15" s="7">
        <v>1011.5</v>
      </c>
      <c r="IT15" s="7">
        <v>985.8</v>
      </c>
      <c r="IU15" s="7">
        <v>994.2</v>
      </c>
      <c r="IV15" s="7">
        <v>967.5</v>
      </c>
      <c r="IW15" s="7">
        <v>1014.5</v>
      </c>
      <c r="IX15" s="7">
        <v>977.9</v>
      </c>
      <c r="IY15" s="7">
        <v>1008.9</v>
      </c>
      <c r="IZ15" s="7">
        <v>1010</v>
      </c>
      <c r="JA15" s="7">
        <v>1009.3</v>
      </c>
      <c r="JB15" s="7">
        <v>1015.9</v>
      </c>
      <c r="JC15" s="7">
        <v>1010.5</v>
      </c>
      <c r="JD15" s="7">
        <v>1018.9</v>
      </c>
      <c r="JE15" s="7">
        <v>1021.9</v>
      </c>
      <c r="JF15" s="7">
        <v>1014.9</v>
      </c>
      <c r="JG15" s="7">
        <v>1013.6</v>
      </c>
      <c r="JH15" s="7">
        <v>1018.7</v>
      </c>
      <c r="JI15" s="7">
        <v>1063.9000000000001</v>
      </c>
      <c r="JJ15" s="7">
        <v>1100</v>
      </c>
      <c r="JK15" s="7">
        <v>1124.5999999999999</v>
      </c>
      <c r="JL15" s="7">
        <v>1074.5999999999999</v>
      </c>
      <c r="JM15" s="7">
        <v>1142.7</v>
      </c>
      <c r="JN15" s="7">
        <v>1197.2</v>
      </c>
      <c r="JO15" s="7">
        <v>1131.7</v>
      </c>
      <c r="JP15" s="7">
        <v>1133.9000000000001</v>
      </c>
      <c r="JQ15" s="7">
        <v>1092.5999999999999</v>
      </c>
      <c r="JR15" s="7">
        <v>1131.7</v>
      </c>
      <c r="JS15" s="7">
        <v>1121.8</v>
      </c>
      <c r="JT15" s="7">
        <v>1085.0999999999999</v>
      </c>
      <c r="JU15" s="7">
        <v>1192.2</v>
      </c>
      <c r="JV15" s="7">
        <v>1159.5999999999999</v>
      </c>
      <c r="JW15" s="7">
        <v>1055.9000000000001</v>
      </c>
      <c r="JX15" s="7">
        <v>1182.2</v>
      </c>
      <c r="JY15" s="7">
        <v>1169.2</v>
      </c>
      <c r="JZ15" s="7">
        <v>882.4</v>
      </c>
      <c r="KA15" s="7">
        <v>881.9</v>
      </c>
      <c r="KB15" s="7">
        <v>1134.7</v>
      </c>
      <c r="KC15" s="7">
        <v>943.4</v>
      </c>
      <c r="KD15" s="7">
        <v>1078.7</v>
      </c>
      <c r="KE15" s="7">
        <v>1013</v>
      </c>
      <c r="KF15" s="7">
        <v>1005.3</v>
      </c>
      <c r="KG15" s="7">
        <v>1005.3</v>
      </c>
      <c r="KH15" s="7">
        <v>1004.8</v>
      </c>
      <c r="KI15" s="7">
        <v>977.1</v>
      </c>
      <c r="KJ15" s="7">
        <v>993.4</v>
      </c>
      <c r="KK15" s="7">
        <v>1014.6</v>
      </c>
      <c r="KL15" s="7">
        <v>998.1</v>
      </c>
      <c r="KM15" s="7">
        <v>982</v>
      </c>
      <c r="KN15" s="7">
        <v>1015</v>
      </c>
      <c r="KO15" s="7">
        <v>1105.0999999999999</v>
      </c>
      <c r="KP15" s="7">
        <v>1003.9</v>
      </c>
      <c r="KQ15" s="7">
        <v>1013.3</v>
      </c>
      <c r="KR15" s="7">
        <v>973.1</v>
      </c>
      <c r="KS15" s="7">
        <v>956.1</v>
      </c>
      <c r="KT15" s="7">
        <v>954.2</v>
      </c>
      <c r="KU15" s="7">
        <v>996.4</v>
      </c>
      <c r="KV15" s="7">
        <v>1006.6</v>
      </c>
      <c r="KW15" s="7">
        <v>1003.4</v>
      </c>
      <c r="KX15" s="7">
        <v>1000.5</v>
      </c>
      <c r="KY15" s="7">
        <v>1007.5</v>
      </c>
      <c r="KZ15" s="7">
        <v>1030.4000000000001</v>
      </c>
      <c r="LA15" s="7">
        <v>997.2</v>
      </c>
      <c r="LB15" s="7">
        <v>997.6</v>
      </c>
      <c r="LC15" s="7">
        <v>1010.7</v>
      </c>
      <c r="LD15" s="7">
        <v>1003.3</v>
      </c>
      <c r="LE15" s="7">
        <v>907.7</v>
      </c>
      <c r="LF15" s="7">
        <v>1002.1</v>
      </c>
      <c r="LG15" s="7">
        <v>1019.2</v>
      </c>
      <c r="LH15" s="7">
        <v>966.4</v>
      </c>
      <c r="LI15" s="7">
        <v>965.7</v>
      </c>
      <c r="LJ15" s="7">
        <v>999.2</v>
      </c>
      <c r="LK15" s="7">
        <v>1123.3</v>
      </c>
      <c r="LL15" s="7">
        <v>986.1</v>
      </c>
      <c r="LM15" s="7">
        <v>1029.7</v>
      </c>
      <c r="LN15" s="7">
        <v>1027.5</v>
      </c>
      <c r="LO15" s="7">
        <v>1020.3</v>
      </c>
      <c r="LP15" s="7">
        <v>969.5</v>
      </c>
      <c r="LQ15" s="7">
        <v>915.3</v>
      </c>
      <c r="LR15" s="7">
        <v>981.5</v>
      </c>
      <c r="LS15" s="7">
        <v>1063.5999999999999</v>
      </c>
      <c r="LT15" s="7">
        <v>966.8</v>
      </c>
      <c r="LU15" s="7">
        <v>969.4</v>
      </c>
      <c r="LV15" s="7">
        <v>1035.5999999999999</v>
      </c>
      <c r="LW15" s="7">
        <v>1025.5999999999999</v>
      </c>
      <c r="LX15" s="7">
        <v>1013.6</v>
      </c>
      <c r="LY15" s="7">
        <v>1020.1</v>
      </c>
      <c r="LZ15" s="7">
        <v>1015.5</v>
      </c>
      <c r="MA15" s="7">
        <v>1021.6</v>
      </c>
      <c r="MB15" s="7">
        <v>1084.8</v>
      </c>
      <c r="MC15" s="7">
        <v>965.9</v>
      </c>
      <c r="MD15" s="7">
        <v>965.5</v>
      </c>
      <c r="ME15" s="7">
        <v>998.4</v>
      </c>
      <c r="MF15" s="7">
        <v>1003.7</v>
      </c>
      <c r="MG15" s="7">
        <v>998</v>
      </c>
      <c r="MH15" s="7">
        <v>1006.8</v>
      </c>
      <c r="MI15" s="7">
        <v>1008.6</v>
      </c>
      <c r="MJ15" s="7">
        <v>1044.8</v>
      </c>
      <c r="MK15" s="7">
        <v>1029.7</v>
      </c>
      <c r="ML15" s="7">
        <v>1042.2</v>
      </c>
      <c r="MM15" s="7">
        <v>1030.9000000000001</v>
      </c>
      <c r="MN15" s="7">
        <v>1038.3</v>
      </c>
      <c r="MO15" s="7">
        <v>1029.9000000000001</v>
      </c>
      <c r="MP15" s="7">
        <v>1040.7</v>
      </c>
      <c r="MQ15" s="7">
        <v>1050.9000000000001</v>
      </c>
      <c r="MR15" s="7">
        <v>1033.3</v>
      </c>
      <c r="MS15" s="7">
        <v>995.3</v>
      </c>
      <c r="MT15" s="7">
        <v>1000</v>
      </c>
      <c r="MU15" s="7">
        <v>1042.3</v>
      </c>
      <c r="MV15" s="7">
        <v>921.9</v>
      </c>
      <c r="MW15" s="7">
        <v>986.7</v>
      </c>
      <c r="MX15" s="7">
        <v>1001.5</v>
      </c>
      <c r="MY15" s="7">
        <v>1082</v>
      </c>
      <c r="MZ15" s="7">
        <v>1020.6</v>
      </c>
      <c r="NA15" s="7">
        <v>1026.9000000000001</v>
      </c>
      <c r="NB15" s="7">
        <v>993.9</v>
      </c>
      <c r="NC15" s="7">
        <v>1078.5999999999999</v>
      </c>
      <c r="ND15" s="7">
        <v>1043.5</v>
      </c>
      <c r="NE15" s="7">
        <v>1092.2</v>
      </c>
      <c r="NF15" s="7">
        <v>971.4</v>
      </c>
      <c r="NG15" s="7">
        <v>1035.5</v>
      </c>
      <c r="NH15" s="7">
        <v>974</v>
      </c>
      <c r="NI15" s="7">
        <v>981.3</v>
      </c>
      <c r="NJ15" s="7">
        <v>947.6</v>
      </c>
      <c r="NK15" s="7">
        <v>1001.4</v>
      </c>
      <c r="NL15" s="7">
        <v>1004.8</v>
      </c>
      <c r="NM15" s="7">
        <v>1000.2</v>
      </c>
      <c r="NN15" s="120">
        <v>0</v>
      </c>
      <c r="NO15" s="135">
        <v>35.700000000000003</v>
      </c>
      <c r="NP15" s="135">
        <v>0</v>
      </c>
      <c r="NQ15" s="135">
        <v>0</v>
      </c>
      <c r="NR15" s="135">
        <v>4.54</v>
      </c>
      <c r="NS15" s="135">
        <v>4.4800000000000004</v>
      </c>
      <c r="NT15" s="135">
        <v>0</v>
      </c>
      <c r="NU15" s="135">
        <v>0</v>
      </c>
      <c r="NV15" s="7">
        <v>84516590</v>
      </c>
      <c r="NW15" s="7">
        <v>251354.5</v>
      </c>
      <c r="NX15" s="7">
        <v>85822710</v>
      </c>
      <c r="NY15" s="7">
        <v>292521.3</v>
      </c>
      <c r="NZ15" s="7">
        <v>69799020</v>
      </c>
      <c r="OA15" s="7">
        <v>146031</v>
      </c>
      <c r="OB15" s="7">
        <v>84235460</v>
      </c>
      <c r="OC15" s="7">
        <v>125378.2</v>
      </c>
      <c r="OD15" s="7">
        <v>797090</v>
      </c>
      <c r="OE15" s="7">
        <v>9900</v>
      </c>
      <c r="OF15" s="7">
        <v>79550</v>
      </c>
      <c r="OG15" s="7">
        <v>440</v>
      </c>
      <c r="OH15" s="9">
        <f>IF((RD_15[[#This Row],[33kV_IC1_ExPort]]-NV14)&lt;0,0,(RD_15[[#This Row],[33kV_IC1_ExPort]]-NV14))</f>
        <v>84930</v>
      </c>
      <c r="OI15" s="9">
        <f>IF((RD_15[[#This Row],[33kV_IC1_Import]]-NW14)&lt;0,0,(RD_15[[#This Row],[33kV_IC1_Import]]-NW14))</f>
        <v>249.10000000000582</v>
      </c>
      <c r="OJ15" s="9">
        <f>IF((RD_15[[#This Row],[33kV_IC2_ExPort]]-NX14)&lt;0,0,(RD_15[[#This Row],[33kV_IC2_ExPort]]-NX14))</f>
        <v>87300</v>
      </c>
      <c r="OK15" s="9">
        <f>IF((RD_15[[#This Row],[33kV_IC2_Import]]-NY14)&lt;0,0,(RD_15[[#This Row],[33kV_IC2_Import]]-NY14))</f>
        <v>334.89999999996508</v>
      </c>
      <c r="OL15" s="9">
        <f>IF((RD_15[[#This Row],[33kV_IC3_ExPort]]-NZ14)&lt;0,0,(RD_15[[#This Row],[33kV_IC3_ExPort]]-NZ14))</f>
        <v>85240</v>
      </c>
      <c r="OM15" s="9">
        <f>IF((RD_15[[#This Row],[33kV_IC3_Import]]-OA14)&lt;0,0,(RD_15[[#This Row],[33kV_IC3_Import]]-OA14))</f>
        <v>144.20000000001164</v>
      </c>
      <c r="ON15" s="9">
        <f>IF((RD_15[[#This Row],[33kV_IC4_ExPort]]-OB14)&lt;0,0,(RD_15[[#This Row],[33kV_IC4_ExPort]]-OB14))</f>
        <v>85640</v>
      </c>
      <c r="OO15" s="9">
        <f>IF((RD_15[[#This Row],[33kV_IC4_Import]]-OC14)&lt;0,0,(RD_15[[#This Row],[33kV_IC4_Import]]-OC14))</f>
        <v>144.59999999999127</v>
      </c>
      <c r="OP15" s="9">
        <f>IF((RD_15[[#This Row],[220kV_PQM1_Ex]]-OD14)*200&lt;0,0,(RD_15[[#This Row],[220kV_PQM1_Ex]]-OD14)*200)</f>
        <v>172000</v>
      </c>
      <c r="OQ15" s="9">
        <f>IF((RD_15[[#This Row],[220kV_PQM1_Im]]-OE14)*200&lt;0,0,(RD_15[[#This Row],[220kV_PQM1_Im]]-OE14)*200)</f>
        <v>2000</v>
      </c>
      <c r="OR15" s="9">
        <f>IF((RD_15[[#This Row],[220kV_PQM2_Ex]]-OF14)*200&lt;0,0,(RD_15[[#This Row],[220kV_PQM2_Ex]]-OF14)*200)</f>
        <v>170000</v>
      </c>
      <c r="OS15" s="9">
        <f>IF((RD_15[[#This Row],[220kV_PQM2_Im]]-OG14)*200&lt;0,0,(RD_15[[#This Row],[220kV_PQM2_Im]]-OG14)*200)</f>
        <v>0</v>
      </c>
      <c r="OT15" s="136">
        <f>SUM(RD_15[[#This Row],[33kV_IC1_ExPort(KWh)]],RD_15[[#This Row],[33kV_IC2_ExPort(KWh)]],RD_15[[#This Row],[33kV_IC3_ExPort(KWh)]],RD_15[[#This Row],[33kV_IC4_ExPort(kWh)]])</f>
        <v>343110</v>
      </c>
      <c r="OU15" s="49">
        <f>SUM(RD_15[[#This Row],[220kV_PQM1_Ex(KWh)]],RD_15[[#This Row],[220kV_PQM2_Ex(KWh)]])</f>
        <v>342000</v>
      </c>
      <c r="OV15" s="49">
        <f>IFERROR((RD_15[[#This Row],[Sunset Time (POA&lt;20 W/m2)]]-RD_15[[#This Row],[Sunrise Time (POA&gt;20 W/m2)]])*24,"")</f>
        <v>11.733333333333331</v>
      </c>
      <c r="OW15" s="49">
        <f>RD_15[[#This Row],[GHI]]-RD_15[[#This Row],[GHI_Lost]]</f>
        <v>4.54</v>
      </c>
      <c r="OX15" s="49">
        <f>RD_15[[#This Row],[POA]]-RD_15[[#This Row],[POA_Lost]]</f>
        <v>4.4800000000000004</v>
      </c>
      <c r="OY15" s="49"/>
      <c r="OZ15" s="49">
        <f>RD_15[[#This Row],[MT_Temp]]</f>
        <v>35.700000000000003</v>
      </c>
      <c r="PA15" s="50">
        <f>RD_15[[#This Row],[WS_Avg]]</f>
        <v>0</v>
      </c>
      <c r="PB15" s="131">
        <f>IFERROR(SUM(RD_15[[#This Row],[BLK1_INV1]:[BLK12_INV31]]),"")</f>
        <v>349321.60000000003</v>
      </c>
      <c r="PC15" s="51" t="str">
        <f>IFERROR(#REF!/RD_15[[#This Row],[Inv_Exp(KWh)]],"")</f>
        <v/>
      </c>
      <c r="PD15" s="51"/>
      <c r="PE15" s="100" t="str">
        <f>IFERROR(RD_15[[#This Row],[WPR_Eac]]/RD_15[[#This Row],[WPR_Edc]],"")</f>
        <v/>
      </c>
      <c r="PF15" s="100"/>
      <c r="PG15" s="100"/>
    </row>
    <row r="16" spans="2:423" x14ac:dyDescent="0.35">
      <c r="B16" s="48">
        <v>45755</v>
      </c>
      <c r="C16" s="132">
        <f>YEAR(RD_15[[#This Row],[Date]])+IF(MONTH(RD_15[[#This Row],[Date]])&gt;=4,1,0)</f>
        <v>2026</v>
      </c>
      <c r="D16" s="124">
        <f t="shared" si="9"/>
        <v>2025</v>
      </c>
      <c r="E16" s="133"/>
      <c r="F16" s="133"/>
      <c r="G16" s="134" t="str">
        <f>TEXT(RD_15[[#This Row],[Date]],"mmm-yy")</f>
        <v>Apr-25</v>
      </c>
      <c r="H16" s="124">
        <f t="shared" si="10"/>
        <v>30</v>
      </c>
      <c r="I16" s="132">
        <f>'Basic Data '!$S$2</f>
        <v>91870</v>
      </c>
      <c r="J16" s="8">
        <v>0.22013888888888888</v>
      </c>
      <c r="K16" s="8">
        <v>0.71111111111111114</v>
      </c>
      <c r="L16" s="7">
        <v>528.70000000000005</v>
      </c>
      <c r="M16" s="7">
        <v>512.70000000000005</v>
      </c>
      <c r="N16" s="7">
        <v>561.9</v>
      </c>
      <c r="O16" s="7">
        <v>561.20000000000005</v>
      </c>
      <c r="P16" s="7">
        <v>560.20000000000005</v>
      </c>
      <c r="Q16" s="7">
        <v>536.20000000000005</v>
      </c>
      <c r="R16" s="7">
        <v>565.1</v>
      </c>
      <c r="S16" s="7">
        <v>547.29999999999995</v>
      </c>
      <c r="T16" s="7">
        <v>565.70000000000005</v>
      </c>
      <c r="U16" s="7">
        <v>566.20000000000005</v>
      </c>
      <c r="V16" s="7">
        <v>567.4</v>
      </c>
      <c r="W16" s="7">
        <v>565.4</v>
      </c>
      <c r="X16" s="7">
        <v>566</v>
      </c>
      <c r="Y16" s="7">
        <v>566.20000000000005</v>
      </c>
      <c r="Z16" s="7">
        <v>571.9</v>
      </c>
      <c r="AA16" s="7">
        <v>571.9</v>
      </c>
      <c r="AB16" s="7">
        <v>534.20000000000005</v>
      </c>
      <c r="AC16" s="7">
        <v>535.5</v>
      </c>
      <c r="AD16" s="7">
        <v>559.29999999999995</v>
      </c>
      <c r="AE16" s="7">
        <v>566.5</v>
      </c>
      <c r="AF16" s="7">
        <v>582</v>
      </c>
      <c r="AG16" s="7">
        <v>575.4</v>
      </c>
      <c r="AH16" s="7">
        <v>581.70000000000005</v>
      </c>
      <c r="AI16" s="7">
        <v>579.9</v>
      </c>
      <c r="AJ16" s="7">
        <v>577.70000000000005</v>
      </c>
      <c r="AK16" s="7">
        <v>579.6</v>
      </c>
      <c r="AL16" s="7">
        <v>581</v>
      </c>
      <c r="AM16" s="7">
        <v>578.70000000000005</v>
      </c>
      <c r="AN16" s="7">
        <v>581.4</v>
      </c>
      <c r="AO16" s="7">
        <v>582.29999999999995</v>
      </c>
      <c r="AP16" s="7">
        <v>577.70000000000005</v>
      </c>
      <c r="AQ16" s="7">
        <v>579.29999999999995</v>
      </c>
      <c r="AR16" s="7">
        <v>557</v>
      </c>
      <c r="AS16" s="7">
        <v>522.70000000000005</v>
      </c>
      <c r="AT16" s="7">
        <v>528.20000000000005</v>
      </c>
      <c r="AU16" s="7">
        <v>532.4</v>
      </c>
      <c r="AV16" s="7">
        <v>540.79999999999995</v>
      </c>
      <c r="AW16" s="7">
        <v>541.5</v>
      </c>
      <c r="AX16" s="7">
        <v>564</v>
      </c>
      <c r="AY16" s="7">
        <v>535.6</v>
      </c>
      <c r="AZ16" s="7">
        <v>548.1</v>
      </c>
      <c r="BA16" s="7">
        <v>600.9</v>
      </c>
      <c r="BB16" s="7">
        <v>632.6</v>
      </c>
      <c r="BC16" s="7">
        <v>597.70000000000005</v>
      </c>
      <c r="BD16" s="7">
        <v>595.9</v>
      </c>
      <c r="BE16" s="7">
        <v>617.5</v>
      </c>
      <c r="BF16" s="7">
        <v>663.1</v>
      </c>
      <c r="BG16" s="7">
        <v>653.9</v>
      </c>
      <c r="BH16" s="7">
        <v>710.4</v>
      </c>
      <c r="BI16" s="7">
        <v>626.20000000000005</v>
      </c>
      <c r="BJ16" s="7">
        <v>597.20000000000005</v>
      </c>
      <c r="BK16" s="7">
        <v>590</v>
      </c>
      <c r="BL16" s="7">
        <v>588.20000000000005</v>
      </c>
      <c r="BM16" s="7">
        <v>614.79999999999995</v>
      </c>
      <c r="BN16" s="7">
        <v>605.70000000000005</v>
      </c>
      <c r="BO16" s="7">
        <v>611.9</v>
      </c>
      <c r="BP16" s="7">
        <v>620.70000000000005</v>
      </c>
      <c r="BQ16" s="7">
        <v>580.70000000000005</v>
      </c>
      <c r="BR16" s="7">
        <v>508.7</v>
      </c>
      <c r="BS16" s="7">
        <v>581.9</v>
      </c>
      <c r="BT16" s="7">
        <v>561</v>
      </c>
      <c r="BU16" s="7">
        <v>526.4</v>
      </c>
      <c r="BV16" s="7">
        <v>577.6</v>
      </c>
      <c r="BW16" s="7">
        <v>1353.5</v>
      </c>
      <c r="BX16" s="7">
        <v>1327.1</v>
      </c>
      <c r="BY16" s="7">
        <v>1320.3</v>
      </c>
      <c r="BZ16" s="7">
        <v>1336.8</v>
      </c>
      <c r="CA16" s="7">
        <v>1358.8</v>
      </c>
      <c r="CB16" s="7">
        <v>1340.4</v>
      </c>
      <c r="CC16" s="7">
        <v>1315.6</v>
      </c>
      <c r="CD16" s="7">
        <v>1342.5</v>
      </c>
      <c r="CE16" s="7">
        <v>1365.2</v>
      </c>
      <c r="CF16" s="7">
        <v>1321.2</v>
      </c>
      <c r="CG16" s="7">
        <v>1314.2</v>
      </c>
      <c r="CH16" s="7">
        <v>1321.6</v>
      </c>
      <c r="CI16" s="7">
        <v>1280.0999999999999</v>
      </c>
      <c r="CJ16" s="7">
        <v>1257.5999999999999</v>
      </c>
      <c r="CK16" s="7">
        <v>1335.3</v>
      </c>
      <c r="CL16" s="7">
        <v>1321.6</v>
      </c>
      <c r="CM16" s="7">
        <v>1342.3</v>
      </c>
      <c r="CN16" s="7">
        <v>1336.3</v>
      </c>
      <c r="CO16" s="7">
        <v>1411.2</v>
      </c>
      <c r="CP16" s="7">
        <v>1337.2</v>
      </c>
      <c r="CQ16" s="7">
        <v>1300.0999999999999</v>
      </c>
      <c r="CR16" s="7">
        <v>1322</v>
      </c>
      <c r="CS16" s="7">
        <v>1290.0999999999999</v>
      </c>
      <c r="CT16" s="7">
        <v>1287</v>
      </c>
      <c r="CU16" s="7">
        <v>1330</v>
      </c>
      <c r="CV16" s="7">
        <v>1340.1</v>
      </c>
      <c r="CW16" s="7">
        <v>1328.7</v>
      </c>
      <c r="CX16" s="7">
        <v>1334.6</v>
      </c>
      <c r="CY16" s="7">
        <v>1311.9</v>
      </c>
      <c r="CZ16" s="7">
        <v>1342.6</v>
      </c>
      <c r="DA16" s="7">
        <v>1339.8</v>
      </c>
      <c r="DB16" s="7">
        <v>1356.4</v>
      </c>
      <c r="DC16" s="7">
        <v>1364.7</v>
      </c>
      <c r="DD16" s="7">
        <v>1473.1</v>
      </c>
      <c r="DE16" s="7">
        <v>1346.3</v>
      </c>
      <c r="DF16" s="7">
        <v>1338.9</v>
      </c>
      <c r="DG16" s="7">
        <v>1303.0999999999999</v>
      </c>
      <c r="DH16" s="7">
        <v>1282.5999999999999</v>
      </c>
      <c r="DI16" s="7">
        <v>1331.4</v>
      </c>
      <c r="DJ16" s="7">
        <v>1297</v>
      </c>
      <c r="DK16" s="7">
        <v>1353.3</v>
      </c>
      <c r="DL16" s="7">
        <v>1418.2</v>
      </c>
      <c r="DM16" s="7">
        <v>1360.3</v>
      </c>
      <c r="DN16" s="7">
        <v>1360.6</v>
      </c>
      <c r="DO16" s="7">
        <v>1349.3</v>
      </c>
      <c r="DP16" s="7">
        <v>1342.2</v>
      </c>
      <c r="DQ16" s="7">
        <v>1363.2</v>
      </c>
      <c r="DR16" s="7">
        <v>1361.6</v>
      </c>
      <c r="DS16" s="7">
        <v>1375.2</v>
      </c>
      <c r="DT16" s="7">
        <v>658.2</v>
      </c>
      <c r="DU16" s="7">
        <v>1291.5999999999999</v>
      </c>
      <c r="DV16" s="7">
        <v>1339.2</v>
      </c>
      <c r="DW16" s="7">
        <v>1376.8</v>
      </c>
      <c r="DX16" s="7">
        <v>1358.5</v>
      </c>
      <c r="DY16" s="7">
        <v>1361.7</v>
      </c>
      <c r="DZ16" s="7">
        <v>1366.6</v>
      </c>
      <c r="EA16" s="7">
        <v>1358.7</v>
      </c>
      <c r="EB16" s="7">
        <v>1356.3</v>
      </c>
      <c r="EC16" s="7">
        <v>1354.8</v>
      </c>
      <c r="ED16" s="7">
        <v>1286.3</v>
      </c>
      <c r="EE16" s="7">
        <v>1295.5999999999999</v>
      </c>
      <c r="EF16" s="7">
        <v>1361.8</v>
      </c>
      <c r="EG16" s="7">
        <v>1355.1</v>
      </c>
      <c r="EH16" s="7">
        <v>1357.8</v>
      </c>
      <c r="EI16" s="7">
        <v>1355.3</v>
      </c>
      <c r="EJ16" s="7">
        <v>1343.5</v>
      </c>
      <c r="EK16" s="7">
        <v>1340.6</v>
      </c>
      <c r="EL16" s="7">
        <v>1341</v>
      </c>
      <c r="EM16" s="7">
        <v>1366</v>
      </c>
      <c r="EN16" s="7">
        <v>1349.5</v>
      </c>
      <c r="EO16" s="7">
        <v>1363</v>
      </c>
      <c r="EP16" s="7">
        <v>1337.8</v>
      </c>
      <c r="EQ16" s="7">
        <v>1362.8</v>
      </c>
      <c r="ER16" s="7">
        <v>1316.7</v>
      </c>
      <c r="ES16" s="7">
        <v>1381.2</v>
      </c>
      <c r="ET16" s="7">
        <v>1469.5</v>
      </c>
      <c r="EU16" s="7">
        <v>1175.8</v>
      </c>
      <c r="EV16" s="7">
        <v>1320</v>
      </c>
      <c r="EW16" s="7">
        <v>1365.7</v>
      </c>
      <c r="EX16" s="7">
        <v>1369.1</v>
      </c>
      <c r="EY16" s="7">
        <v>1350.9</v>
      </c>
      <c r="EZ16" s="7">
        <v>1336.2</v>
      </c>
      <c r="FA16" s="7">
        <v>1375.6</v>
      </c>
      <c r="FB16" s="7">
        <v>1365.3</v>
      </c>
      <c r="FC16" s="7">
        <v>1307.5999999999999</v>
      </c>
      <c r="FD16" s="7">
        <v>1431.6</v>
      </c>
      <c r="FE16" s="7">
        <v>1276.0999999999999</v>
      </c>
      <c r="FF16" s="7">
        <v>1176.5999999999999</v>
      </c>
      <c r="FG16" s="7">
        <v>1372.9</v>
      </c>
      <c r="FH16" s="7">
        <v>1285.5</v>
      </c>
      <c r="FI16" s="7">
        <v>1360</v>
      </c>
      <c r="FJ16" s="7">
        <v>1377.3</v>
      </c>
      <c r="FK16" s="7">
        <v>1349.4</v>
      </c>
      <c r="FL16" s="7">
        <v>1366.2</v>
      </c>
      <c r="FM16" s="7">
        <v>1368.2</v>
      </c>
      <c r="FN16" s="7">
        <v>1373.6</v>
      </c>
      <c r="FO16" s="7">
        <v>1346.3</v>
      </c>
      <c r="FP16" s="7">
        <v>1348.8</v>
      </c>
      <c r="FQ16" s="7">
        <v>1347.5</v>
      </c>
      <c r="FR16" s="7">
        <v>1329.8</v>
      </c>
      <c r="FS16" s="7">
        <v>1438.2</v>
      </c>
      <c r="FT16" s="7">
        <v>1399.8</v>
      </c>
      <c r="FU16" s="7">
        <v>1286.7</v>
      </c>
      <c r="FV16" s="7">
        <v>1225.2</v>
      </c>
      <c r="FW16" s="7">
        <v>1243.7</v>
      </c>
      <c r="FX16" s="7">
        <v>1220.5</v>
      </c>
      <c r="FY16" s="7">
        <v>1219.2</v>
      </c>
      <c r="FZ16" s="7">
        <v>1231.5999999999999</v>
      </c>
      <c r="GA16" s="7">
        <v>1231.7</v>
      </c>
      <c r="GB16" s="7">
        <v>1239.2</v>
      </c>
      <c r="GC16" s="7">
        <v>1260.2</v>
      </c>
      <c r="GD16" s="7">
        <v>1264.7</v>
      </c>
      <c r="GE16" s="7">
        <v>1237.2</v>
      </c>
      <c r="GF16" s="7">
        <v>1246.5</v>
      </c>
      <c r="GG16" s="7">
        <v>1248.9000000000001</v>
      </c>
      <c r="GH16" s="7">
        <v>1251.5</v>
      </c>
      <c r="GI16" s="7">
        <v>1157.5999999999999</v>
      </c>
      <c r="GJ16" s="7">
        <v>1062.5</v>
      </c>
      <c r="GK16" s="7">
        <v>1283.8</v>
      </c>
      <c r="GL16" s="7">
        <v>1252.4000000000001</v>
      </c>
      <c r="GM16" s="7">
        <v>1247.7</v>
      </c>
      <c r="GN16" s="7">
        <v>1251.4000000000001</v>
      </c>
      <c r="GO16" s="7">
        <v>1258.3</v>
      </c>
      <c r="GP16" s="7">
        <v>1245.7</v>
      </c>
      <c r="GQ16" s="7">
        <v>1261.8</v>
      </c>
      <c r="GR16" s="7">
        <v>1239.4000000000001</v>
      </c>
      <c r="GS16" s="7">
        <v>1253.5</v>
      </c>
      <c r="GT16" s="7">
        <v>1232.3</v>
      </c>
      <c r="GU16" s="7">
        <v>1252</v>
      </c>
      <c r="GV16" s="7">
        <v>1228.5</v>
      </c>
      <c r="GW16" s="7">
        <v>1242.7</v>
      </c>
      <c r="GX16" s="7">
        <v>1193.8</v>
      </c>
      <c r="GY16" s="7">
        <v>1184.5</v>
      </c>
      <c r="GZ16" s="7">
        <v>1191.4000000000001</v>
      </c>
      <c r="HA16" s="7">
        <v>1334</v>
      </c>
      <c r="HB16" s="7">
        <v>1295.3</v>
      </c>
      <c r="HC16" s="7">
        <v>1182.3</v>
      </c>
      <c r="HD16" s="7">
        <v>1361.5</v>
      </c>
      <c r="HE16" s="7">
        <v>1361.8</v>
      </c>
      <c r="HF16" s="7">
        <v>1358.1</v>
      </c>
      <c r="HG16" s="7">
        <v>1421.4</v>
      </c>
      <c r="HH16" s="7">
        <v>1380.6</v>
      </c>
      <c r="HI16" s="7">
        <v>1496.8</v>
      </c>
      <c r="HJ16" s="7">
        <v>1391.6</v>
      </c>
      <c r="HK16" s="7">
        <v>1292</v>
      </c>
      <c r="HL16" s="7">
        <v>1307.0999999999999</v>
      </c>
      <c r="HM16" s="7">
        <v>1228.2</v>
      </c>
      <c r="HN16" s="7">
        <v>1342.4</v>
      </c>
      <c r="HO16" s="7">
        <v>1344</v>
      </c>
      <c r="HP16" s="7">
        <v>1420.4</v>
      </c>
      <c r="HQ16" s="7">
        <v>1181.5999999999999</v>
      </c>
      <c r="HR16" s="7">
        <v>1195.3</v>
      </c>
      <c r="HS16" s="7">
        <v>1310.9</v>
      </c>
      <c r="HT16" s="7">
        <v>1136.9000000000001</v>
      </c>
      <c r="HU16" s="7">
        <v>1060.9000000000001</v>
      </c>
      <c r="HV16" s="7">
        <v>1399.6</v>
      </c>
      <c r="HW16" s="7">
        <v>1376.3</v>
      </c>
      <c r="HX16" s="7">
        <v>1393.3</v>
      </c>
      <c r="HY16" s="7">
        <v>1381.7</v>
      </c>
      <c r="HZ16" s="7">
        <v>1360</v>
      </c>
      <c r="IA16" s="7">
        <v>1350.7</v>
      </c>
      <c r="IB16" s="7">
        <v>1501.7</v>
      </c>
      <c r="IC16" s="7">
        <v>1480</v>
      </c>
      <c r="ID16" s="7">
        <v>1307.4000000000001</v>
      </c>
      <c r="IE16" s="7">
        <v>1320.7</v>
      </c>
      <c r="IF16" s="7">
        <v>1201.7</v>
      </c>
      <c r="IG16" s="7">
        <v>1208.2</v>
      </c>
      <c r="IH16" s="7">
        <v>1195.9000000000001</v>
      </c>
      <c r="II16" s="7">
        <v>1249.9000000000001</v>
      </c>
      <c r="IJ16" s="7">
        <v>1206.5</v>
      </c>
      <c r="IK16" s="7">
        <v>1234.3</v>
      </c>
      <c r="IL16" s="7">
        <v>1214</v>
      </c>
      <c r="IM16" s="7">
        <v>1188.3</v>
      </c>
      <c r="IN16" s="7">
        <v>1189.5</v>
      </c>
      <c r="IO16" s="7">
        <v>1197.5</v>
      </c>
      <c r="IP16" s="7">
        <v>1240.0999999999999</v>
      </c>
      <c r="IQ16" s="7">
        <v>1233.4000000000001</v>
      </c>
      <c r="IR16" s="7">
        <v>1232.0999999999999</v>
      </c>
      <c r="IS16" s="7">
        <v>1232.5</v>
      </c>
      <c r="IT16" s="7">
        <v>1199.8</v>
      </c>
      <c r="IU16" s="7">
        <v>1213.0999999999999</v>
      </c>
      <c r="IV16" s="7">
        <v>1180.5</v>
      </c>
      <c r="IW16" s="7">
        <v>1245.4000000000001</v>
      </c>
      <c r="IX16" s="7">
        <v>1193</v>
      </c>
      <c r="IY16" s="7">
        <v>1228.3</v>
      </c>
      <c r="IZ16" s="7">
        <v>1225</v>
      </c>
      <c r="JA16" s="7">
        <v>1234.7</v>
      </c>
      <c r="JB16" s="7">
        <v>1240</v>
      </c>
      <c r="JC16" s="7">
        <v>1236.5</v>
      </c>
      <c r="JD16" s="7">
        <v>1250.4000000000001</v>
      </c>
      <c r="JE16" s="7">
        <v>1252.7</v>
      </c>
      <c r="JF16" s="7">
        <v>1241.9000000000001</v>
      </c>
      <c r="JG16" s="7">
        <v>1238.8</v>
      </c>
      <c r="JH16" s="7">
        <v>1248.5</v>
      </c>
      <c r="JI16" s="7">
        <v>1287.9000000000001</v>
      </c>
      <c r="JJ16" s="7">
        <v>1334.1</v>
      </c>
      <c r="JK16" s="7">
        <v>1361.2</v>
      </c>
      <c r="JL16" s="7">
        <v>1300.2</v>
      </c>
      <c r="JM16" s="7">
        <v>1380</v>
      </c>
      <c r="JN16" s="7">
        <v>1445.4</v>
      </c>
      <c r="JO16" s="7">
        <v>1374.5</v>
      </c>
      <c r="JP16" s="7">
        <v>1374.7</v>
      </c>
      <c r="JQ16" s="7">
        <v>1324.6</v>
      </c>
      <c r="JR16" s="7">
        <v>1372.2</v>
      </c>
      <c r="JS16" s="7">
        <v>1360.4</v>
      </c>
      <c r="JT16" s="7">
        <v>1314.4</v>
      </c>
      <c r="JU16" s="7">
        <v>1444</v>
      </c>
      <c r="JV16" s="7">
        <v>1403</v>
      </c>
      <c r="JW16" s="7">
        <v>1278.5</v>
      </c>
      <c r="JX16" s="7">
        <v>1417.7</v>
      </c>
      <c r="JY16" s="7">
        <v>1419</v>
      </c>
      <c r="JZ16" s="7">
        <v>1072.8</v>
      </c>
      <c r="KA16" s="7">
        <v>1072.9000000000001</v>
      </c>
      <c r="KB16" s="7">
        <v>1375.3</v>
      </c>
      <c r="KC16" s="7">
        <v>1144.9000000000001</v>
      </c>
      <c r="KD16" s="7">
        <v>1306</v>
      </c>
      <c r="KE16" s="7">
        <v>1224.5999999999999</v>
      </c>
      <c r="KF16" s="7">
        <v>1215.0999999999999</v>
      </c>
      <c r="KG16" s="7">
        <v>1215.0999999999999</v>
      </c>
      <c r="KH16" s="7">
        <v>1213.0999999999999</v>
      </c>
      <c r="KI16" s="7">
        <v>1176.0999999999999</v>
      </c>
      <c r="KJ16" s="7">
        <v>1201.7</v>
      </c>
      <c r="KK16" s="7">
        <v>1225.7</v>
      </c>
      <c r="KL16" s="7">
        <v>1206.7</v>
      </c>
      <c r="KM16" s="7">
        <v>1187.5999999999999</v>
      </c>
      <c r="KN16" s="7">
        <v>1230.4000000000001</v>
      </c>
      <c r="KO16" s="7">
        <v>1338.3</v>
      </c>
      <c r="KP16" s="7">
        <v>1216.5</v>
      </c>
      <c r="KQ16" s="7">
        <v>1226.8</v>
      </c>
      <c r="KR16" s="7">
        <v>1179.0999999999999</v>
      </c>
      <c r="KS16" s="7">
        <v>1157.0999999999999</v>
      </c>
      <c r="KT16" s="7">
        <v>1156.7</v>
      </c>
      <c r="KU16" s="7">
        <v>1206.8</v>
      </c>
      <c r="KV16" s="7">
        <v>1220.3</v>
      </c>
      <c r="KW16" s="7">
        <v>1216</v>
      </c>
      <c r="KX16" s="7">
        <v>1214.3</v>
      </c>
      <c r="KY16" s="7">
        <v>1220.8</v>
      </c>
      <c r="KZ16" s="7">
        <v>1303.3</v>
      </c>
      <c r="LA16" s="7">
        <v>1210.3</v>
      </c>
      <c r="LB16" s="7">
        <v>1209.0999999999999</v>
      </c>
      <c r="LC16" s="7">
        <v>1225.8</v>
      </c>
      <c r="LD16" s="7">
        <v>1216.4000000000001</v>
      </c>
      <c r="LE16" s="7">
        <v>1099.3</v>
      </c>
      <c r="LF16" s="7">
        <v>1215.2</v>
      </c>
      <c r="LG16" s="7">
        <v>1233.8</v>
      </c>
      <c r="LH16" s="7">
        <v>1171.5999999999999</v>
      </c>
      <c r="LI16" s="7">
        <v>1170.8</v>
      </c>
      <c r="LJ16" s="7">
        <v>1199.3</v>
      </c>
      <c r="LK16" s="7">
        <v>1356.3</v>
      </c>
      <c r="LL16" s="7">
        <v>1187.3</v>
      </c>
      <c r="LM16" s="7">
        <v>1241.4000000000001</v>
      </c>
      <c r="LN16" s="7">
        <v>1239.4000000000001</v>
      </c>
      <c r="LO16" s="7">
        <v>1231.4000000000001</v>
      </c>
      <c r="LP16" s="7">
        <v>1171.3</v>
      </c>
      <c r="LQ16" s="7">
        <v>1104.0999999999999</v>
      </c>
      <c r="LR16" s="7">
        <v>1237.8</v>
      </c>
      <c r="LS16" s="7">
        <v>1276.0999999999999</v>
      </c>
      <c r="LT16" s="7">
        <v>1166.4000000000001</v>
      </c>
      <c r="LU16" s="7">
        <v>1170.5999999999999</v>
      </c>
      <c r="LV16" s="7">
        <v>1247.5</v>
      </c>
      <c r="LW16" s="7">
        <v>1234.3</v>
      </c>
      <c r="LX16" s="7">
        <v>1225</v>
      </c>
      <c r="LY16" s="7">
        <v>1223.5999999999999</v>
      </c>
      <c r="LZ16" s="7">
        <v>1221.4000000000001</v>
      </c>
      <c r="MA16" s="7">
        <v>1228.4000000000001</v>
      </c>
      <c r="MB16" s="7">
        <v>1304.8</v>
      </c>
      <c r="MC16" s="7">
        <v>1163.5999999999999</v>
      </c>
      <c r="MD16" s="7">
        <v>1167.4000000000001</v>
      </c>
      <c r="ME16" s="7">
        <v>1190.5</v>
      </c>
      <c r="MF16" s="7">
        <v>1202.0999999999999</v>
      </c>
      <c r="MG16" s="7">
        <v>1190</v>
      </c>
      <c r="MH16" s="7">
        <v>1209.5</v>
      </c>
      <c r="MI16" s="7">
        <v>1212.0999999999999</v>
      </c>
      <c r="MJ16" s="7">
        <v>1251.8</v>
      </c>
      <c r="MK16" s="7">
        <v>1241.7</v>
      </c>
      <c r="ML16" s="7">
        <v>1245.5999999999999</v>
      </c>
      <c r="MM16" s="7">
        <v>1239.8</v>
      </c>
      <c r="MN16" s="7">
        <v>1243.7</v>
      </c>
      <c r="MO16" s="7">
        <v>1233.2</v>
      </c>
      <c r="MP16" s="7">
        <v>1246.0999999999999</v>
      </c>
      <c r="MQ16" s="7">
        <v>1261.3</v>
      </c>
      <c r="MR16" s="7">
        <v>1239</v>
      </c>
      <c r="MS16" s="7">
        <v>1197.8</v>
      </c>
      <c r="MT16" s="7">
        <v>1193</v>
      </c>
      <c r="MU16" s="7">
        <v>1252.0999999999999</v>
      </c>
      <c r="MV16" s="7">
        <v>1110.0999999999999</v>
      </c>
      <c r="MW16" s="7">
        <v>1186</v>
      </c>
      <c r="MX16" s="7">
        <v>1202.3</v>
      </c>
      <c r="MY16" s="7">
        <v>1304.7</v>
      </c>
      <c r="MZ16" s="7">
        <v>1219.3</v>
      </c>
      <c r="NA16" s="7">
        <v>1201.8</v>
      </c>
      <c r="NB16" s="7">
        <v>1199.5999999999999</v>
      </c>
      <c r="NC16" s="7">
        <v>1292.9000000000001</v>
      </c>
      <c r="ND16" s="7">
        <v>1257.5999999999999</v>
      </c>
      <c r="NE16" s="7">
        <v>1307.8</v>
      </c>
      <c r="NF16" s="7">
        <v>1168.5999999999999</v>
      </c>
      <c r="NG16" s="7">
        <v>1245.0999999999999</v>
      </c>
      <c r="NH16" s="7">
        <v>1171.7</v>
      </c>
      <c r="NI16" s="7">
        <v>1178</v>
      </c>
      <c r="NJ16" s="7">
        <v>1138.5999999999999</v>
      </c>
      <c r="NK16" s="7">
        <v>1197.5999999999999</v>
      </c>
      <c r="NL16" s="7">
        <v>1207.2</v>
      </c>
      <c r="NM16" s="7">
        <v>1201</v>
      </c>
      <c r="NN16" s="120">
        <v>0</v>
      </c>
      <c r="NO16" s="135">
        <v>39.4</v>
      </c>
      <c r="NP16" s="135">
        <v>0</v>
      </c>
      <c r="NQ16" s="135">
        <v>0</v>
      </c>
      <c r="NR16" s="135">
        <v>5.58</v>
      </c>
      <c r="NS16" s="135">
        <v>5.61</v>
      </c>
      <c r="NT16" s="135">
        <v>0</v>
      </c>
      <c r="NU16" s="135">
        <v>0</v>
      </c>
      <c r="NV16" s="7">
        <v>84619140</v>
      </c>
      <c r="NW16" s="7">
        <v>251563.2</v>
      </c>
      <c r="NX16" s="7">
        <v>85928860</v>
      </c>
      <c r="NY16" s="7">
        <v>292796.59999999998</v>
      </c>
      <c r="NZ16" s="7">
        <v>69902910</v>
      </c>
      <c r="OA16" s="7">
        <v>146209.29999999999</v>
      </c>
      <c r="OB16" s="7">
        <v>84338660</v>
      </c>
      <c r="OC16" s="7">
        <v>125507.2</v>
      </c>
      <c r="OD16" s="7">
        <v>798120</v>
      </c>
      <c r="OE16" s="7">
        <v>9900</v>
      </c>
      <c r="OF16" s="7">
        <v>80580</v>
      </c>
      <c r="OG16" s="7">
        <v>450</v>
      </c>
      <c r="OH16" s="9">
        <f>IF((RD_15[[#This Row],[33kV_IC1_ExPort]]-NV15)&lt;0,0,(RD_15[[#This Row],[33kV_IC1_ExPort]]-NV15))</f>
        <v>102550</v>
      </c>
      <c r="OI16" s="9">
        <f>IF((RD_15[[#This Row],[33kV_IC1_Import]]-NW15)&lt;0,0,(RD_15[[#This Row],[33kV_IC1_Import]]-NW15))</f>
        <v>208.70000000001164</v>
      </c>
      <c r="OJ16" s="9">
        <f>IF((RD_15[[#This Row],[33kV_IC2_ExPort]]-NX15)&lt;0,0,(RD_15[[#This Row],[33kV_IC2_ExPort]]-NX15))</f>
        <v>106150</v>
      </c>
      <c r="OK16" s="9">
        <f>IF((RD_15[[#This Row],[33kV_IC2_Import]]-NY15)&lt;0,0,(RD_15[[#This Row],[33kV_IC2_Import]]-NY15))</f>
        <v>275.29999999998836</v>
      </c>
      <c r="OL16" s="9">
        <f>IF((RD_15[[#This Row],[33kV_IC3_ExPort]]-NZ15)&lt;0,0,(RD_15[[#This Row],[33kV_IC3_ExPort]]-NZ15))</f>
        <v>103890</v>
      </c>
      <c r="OM16" s="9">
        <f>IF((RD_15[[#This Row],[33kV_IC3_Import]]-OA15)&lt;0,0,(RD_15[[#This Row],[33kV_IC3_Import]]-OA15))</f>
        <v>178.29999999998836</v>
      </c>
      <c r="ON16" s="9">
        <f>IF((RD_15[[#This Row],[33kV_IC4_ExPort]]-OB15)&lt;0,0,(RD_15[[#This Row],[33kV_IC4_ExPort]]-OB15))</f>
        <v>103200</v>
      </c>
      <c r="OO16" s="9">
        <f>IF((RD_15[[#This Row],[33kV_IC4_Import]]-OC15)&lt;0,0,(RD_15[[#This Row],[33kV_IC4_Import]]-OC15))</f>
        <v>129</v>
      </c>
      <c r="OP16" s="9">
        <f>IF((RD_15[[#This Row],[220kV_PQM1_Ex]]-OD15)*200&lt;0,0,(RD_15[[#This Row],[220kV_PQM1_Ex]]-OD15)*200)</f>
        <v>206000</v>
      </c>
      <c r="OQ16" s="9">
        <f>IF((RD_15[[#This Row],[220kV_PQM1_Im]]-OE15)*200&lt;0,0,(RD_15[[#This Row],[220kV_PQM1_Im]]-OE15)*200)</f>
        <v>0</v>
      </c>
      <c r="OR16" s="9">
        <f>IF((RD_15[[#This Row],[220kV_PQM2_Ex]]-OF15)*200&lt;0,0,(RD_15[[#This Row],[220kV_PQM2_Ex]]-OF15)*200)</f>
        <v>206000</v>
      </c>
      <c r="OS16" s="9">
        <f>IF((RD_15[[#This Row],[220kV_PQM2_Im]]-OG15)*200&lt;0,0,(RD_15[[#This Row],[220kV_PQM2_Im]]-OG15)*200)</f>
        <v>2000</v>
      </c>
      <c r="OT16" s="136">
        <f>SUM(RD_15[[#This Row],[33kV_IC1_ExPort(KWh)]],RD_15[[#This Row],[33kV_IC2_ExPort(KWh)]],RD_15[[#This Row],[33kV_IC3_ExPort(KWh)]],RD_15[[#This Row],[33kV_IC4_ExPort(kWh)]])</f>
        <v>415790</v>
      </c>
      <c r="OU16" s="49">
        <f>SUM(RD_15[[#This Row],[220kV_PQM1_Ex(KWh)]],RD_15[[#This Row],[220kV_PQM2_Ex(KWh)]])</f>
        <v>412000</v>
      </c>
      <c r="OV16" s="49">
        <f>IFERROR((RD_15[[#This Row],[Sunset Time (POA&lt;20 W/m2)]]-RD_15[[#This Row],[Sunrise Time (POA&gt;20 W/m2)]])*24,"")</f>
        <v>11.783333333333335</v>
      </c>
      <c r="OW16" s="49">
        <f>RD_15[[#This Row],[GHI]]-RD_15[[#This Row],[GHI_Lost]]</f>
        <v>5.58</v>
      </c>
      <c r="OX16" s="49">
        <f>RD_15[[#This Row],[POA]]-RD_15[[#This Row],[POA_Lost]]</f>
        <v>5.61</v>
      </c>
      <c r="OY16" s="49"/>
      <c r="OZ16" s="49">
        <f>RD_15[[#This Row],[MT_Temp]]</f>
        <v>39.4</v>
      </c>
      <c r="PA16" s="50">
        <f>RD_15[[#This Row],[WS_Avg]]</f>
        <v>0</v>
      </c>
      <c r="PB16" s="131">
        <f>IFERROR(SUM(RD_15[[#This Row],[BLK1_INV1]:[BLK12_INV31]]),"")</f>
        <v>423540.29999999964</v>
      </c>
      <c r="PC16" s="51" t="str">
        <f>IFERROR(#REF!/RD_15[[#This Row],[Inv_Exp(KWh)]],"")</f>
        <v/>
      </c>
      <c r="PD16" s="51"/>
      <c r="PE16" s="100" t="str">
        <f>IFERROR(RD_15[[#This Row],[WPR_Eac]]/RD_15[[#This Row],[WPR_Edc]],"")</f>
        <v/>
      </c>
      <c r="PF16" s="100"/>
      <c r="PG16" s="100"/>
    </row>
    <row r="17" spans="2:423" x14ac:dyDescent="0.35">
      <c r="B17" s="48">
        <v>45756</v>
      </c>
      <c r="C17" s="132">
        <f>YEAR(RD_15[[#This Row],[Date]])+IF(MONTH(RD_15[[#This Row],[Date]])&gt;=4,1,0)</f>
        <v>2026</v>
      </c>
      <c r="D17" s="124">
        <f t="shared" si="9"/>
        <v>2025</v>
      </c>
      <c r="E17" s="133"/>
      <c r="F17" s="133"/>
      <c r="G17" s="134" t="str">
        <f>TEXT(RD_15[[#This Row],[Date]],"mmm-yy")</f>
        <v>Apr-25</v>
      </c>
      <c r="H17" s="124">
        <f t="shared" si="10"/>
        <v>30</v>
      </c>
      <c r="I17" s="132">
        <f>'Basic Data '!$S$2</f>
        <v>91870</v>
      </c>
      <c r="J17" s="8">
        <v>0.27708333333333335</v>
      </c>
      <c r="K17" s="8">
        <v>0.71319444444444446</v>
      </c>
      <c r="L17" s="7">
        <v>273</v>
      </c>
      <c r="M17" s="7">
        <v>265.89999999999998</v>
      </c>
      <c r="N17" s="7">
        <v>289.89999999999998</v>
      </c>
      <c r="O17" s="7">
        <v>289.5</v>
      </c>
      <c r="P17" s="7">
        <v>287.89999999999998</v>
      </c>
      <c r="Q17" s="7">
        <v>275.89999999999998</v>
      </c>
      <c r="R17" s="7">
        <v>292.5</v>
      </c>
      <c r="S17" s="7">
        <v>281.89999999999998</v>
      </c>
      <c r="T17" s="7">
        <v>290.2</v>
      </c>
      <c r="U17" s="7">
        <v>290.60000000000002</v>
      </c>
      <c r="V17" s="7">
        <v>292.2</v>
      </c>
      <c r="W17" s="7">
        <v>289.8</v>
      </c>
      <c r="X17" s="7">
        <v>292.10000000000002</v>
      </c>
      <c r="Y17" s="7">
        <v>290.10000000000002</v>
      </c>
      <c r="Z17" s="7">
        <v>293.3</v>
      </c>
      <c r="AA17" s="7">
        <v>294.7</v>
      </c>
      <c r="AB17" s="7">
        <v>273.8</v>
      </c>
      <c r="AC17" s="7">
        <v>276.60000000000002</v>
      </c>
      <c r="AD17" s="7">
        <v>289.2</v>
      </c>
      <c r="AE17" s="7">
        <v>292.3</v>
      </c>
      <c r="AF17" s="7">
        <v>301.2</v>
      </c>
      <c r="AG17" s="7">
        <v>298.10000000000002</v>
      </c>
      <c r="AH17" s="7">
        <v>301.5</v>
      </c>
      <c r="AI17" s="7">
        <v>301.39999999999998</v>
      </c>
      <c r="AJ17" s="7">
        <v>300.3</v>
      </c>
      <c r="AK17" s="7">
        <v>300.10000000000002</v>
      </c>
      <c r="AL17" s="7">
        <v>302.3</v>
      </c>
      <c r="AM17" s="7">
        <v>301.10000000000002</v>
      </c>
      <c r="AN17" s="7">
        <v>303.2</v>
      </c>
      <c r="AO17" s="7">
        <v>302.3</v>
      </c>
      <c r="AP17" s="7">
        <v>300.39999999999998</v>
      </c>
      <c r="AQ17" s="7">
        <v>300.39999999999998</v>
      </c>
      <c r="AR17" s="7">
        <v>288.39999999999998</v>
      </c>
      <c r="AS17" s="7">
        <v>267.2</v>
      </c>
      <c r="AT17" s="7">
        <v>271.39999999999998</v>
      </c>
      <c r="AU17" s="7">
        <v>274.5</v>
      </c>
      <c r="AV17" s="7">
        <v>279</v>
      </c>
      <c r="AW17" s="7">
        <v>277.5</v>
      </c>
      <c r="AX17" s="7">
        <v>289</v>
      </c>
      <c r="AY17" s="7">
        <v>276.7</v>
      </c>
      <c r="AZ17" s="7">
        <v>282.89999999999998</v>
      </c>
      <c r="BA17" s="7">
        <v>314.3</v>
      </c>
      <c r="BB17" s="7">
        <v>329.3</v>
      </c>
      <c r="BC17" s="7">
        <v>314.10000000000002</v>
      </c>
      <c r="BD17" s="7">
        <v>311.60000000000002</v>
      </c>
      <c r="BE17" s="7">
        <v>323.7</v>
      </c>
      <c r="BF17" s="7">
        <v>346.6</v>
      </c>
      <c r="BG17" s="7">
        <v>341.3</v>
      </c>
      <c r="BH17" s="7">
        <v>366.6</v>
      </c>
      <c r="BI17" s="7">
        <v>325.8</v>
      </c>
      <c r="BJ17" s="7">
        <v>310.3</v>
      </c>
      <c r="BK17" s="7">
        <v>304.3</v>
      </c>
      <c r="BL17" s="7">
        <v>303.89999999999998</v>
      </c>
      <c r="BM17" s="7">
        <v>319.60000000000002</v>
      </c>
      <c r="BN17" s="7">
        <v>314.89999999999998</v>
      </c>
      <c r="BO17" s="7">
        <v>317.2</v>
      </c>
      <c r="BP17" s="7">
        <v>325.39999999999998</v>
      </c>
      <c r="BQ17" s="7">
        <v>303.39999999999998</v>
      </c>
      <c r="BR17" s="7">
        <v>266.3</v>
      </c>
      <c r="BS17" s="7">
        <v>304.89999999999998</v>
      </c>
      <c r="BT17" s="7">
        <v>292.2</v>
      </c>
      <c r="BU17" s="7">
        <v>274.7</v>
      </c>
      <c r="BV17" s="7">
        <v>298</v>
      </c>
      <c r="BW17" s="7">
        <v>699.1</v>
      </c>
      <c r="BX17" s="7">
        <v>688.3</v>
      </c>
      <c r="BY17" s="7">
        <v>686.4</v>
      </c>
      <c r="BZ17" s="7">
        <v>696</v>
      </c>
      <c r="CA17" s="7">
        <v>704.1</v>
      </c>
      <c r="CB17" s="7">
        <v>692.2</v>
      </c>
      <c r="CC17" s="7">
        <v>679.6</v>
      </c>
      <c r="CD17" s="7">
        <v>694.3</v>
      </c>
      <c r="CE17" s="7">
        <v>703.1</v>
      </c>
      <c r="CF17" s="7">
        <v>681.9</v>
      </c>
      <c r="CG17" s="7">
        <v>675.1</v>
      </c>
      <c r="CH17" s="7">
        <v>681.1</v>
      </c>
      <c r="CI17" s="7">
        <v>659.4</v>
      </c>
      <c r="CJ17" s="7">
        <v>648.5</v>
      </c>
      <c r="CK17" s="7">
        <v>694.2</v>
      </c>
      <c r="CL17" s="7">
        <v>701.2</v>
      </c>
      <c r="CM17" s="7">
        <v>699</v>
      </c>
      <c r="CN17" s="7">
        <v>691</v>
      </c>
      <c r="CO17" s="7">
        <v>732.9</v>
      </c>
      <c r="CP17" s="7">
        <v>693.1</v>
      </c>
      <c r="CQ17" s="7">
        <v>673</v>
      </c>
      <c r="CR17" s="7">
        <v>703.7</v>
      </c>
      <c r="CS17" s="7">
        <v>664.4</v>
      </c>
      <c r="CT17" s="7">
        <v>665.8</v>
      </c>
      <c r="CU17" s="7">
        <v>692.4</v>
      </c>
      <c r="CV17" s="7">
        <v>696.2</v>
      </c>
      <c r="CW17" s="7">
        <v>689.4</v>
      </c>
      <c r="CX17" s="7">
        <v>691.8</v>
      </c>
      <c r="CY17" s="7">
        <v>672.3</v>
      </c>
      <c r="CZ17" s="7">
        <v>687.5</v>
      </c>
      <c r="DA17" s="7">
        <v>687.2</v>
      </c>
      <c r="DB17" s="7">
        <v>701.5</v>
      </c>
      <c r="DC17" s="7">
        <v>698.4</v>
      </c>
      <c r="DD17" s="7">
        <v>759.1</v>
      </c>
      <c r="DE17" s="7">
        <v>686.4</v>
      </c>
      <c r="DF17" s="7">
        <v>697.6</v>
      </c>
      <c r="DG17" s="7">
        <v>668.7</v>
      </c>
      <c r="DH17" s="7">
        <v>655.8</v>
      </c>
      <c r="DI17" s="7">
        <v>696.2</v>
      </c>
      <c r="DJ17" s="7">
        <v>686</v>
      </c>
      <c r="DK17" s="7">
        <v>699.5</v>
      </c>
      <c r="DL17" s="7">
        <v>733.9</v>
      </c>
      <c r="DM17" s="7">
        <v>692.2</v>
      </c>
      <c r="DN17" s="7">
        <v>705.4</v>
      </c>
      <c r="DO17" s="7">
        <v>709.1</v>
      </c>
      <c r="DP17" s="7">
        <v>713.1</v>
      </c>
      <c r="DQ17" s="7">
        <v>714.9</v>
      </c>
      <c r="DR17" s="7">
        <v>707.7</v>
      </c>
      <c r="DS17" s="7">
        <v>710.5</v>
      </c>
      <c r="DT17" s="7">
        <v>636.20000000000005</v>
      </c>
      <c r="DU17" s="7">
        <v>668.5</v>
      </c>
      <c r="DV17" s="7">
        <v>696</v>
      </c>
      <c r="DW17" s="7">
        <v>717.2</v>
      </c>
      <c r="DX17" s="7">
        <v>705.3</v>
      </c>
      <c r="DY17" s="7">
        <v>709.9</v>
      </c>
      <c r="DZ17" s="7">
        <v>709.7</v>
      </c>
      <c r="EA17" s="7">
        <v>710.1</v>
      </c>
      <c r="EB17" s="7">
        <v>704.4</v>
      </c>
      <c r="EC17" s="7">
        <v>701.9</v>
      </c>
      <c r="ED17" s="7">
        <v>666.3</v>
      </c>
      <c r="EE17" s="7">
        <v>671.7</v>
      </c>
      <c r="EF17" s="7">
        <v>706.9</v>
      </c>
      <c r="EG17" s="7">
        <v>705.2</v>
      </c>
      <c r="EH17" s="7">
        <v>704.5</v>
      </c>
      <c r="EI17" s="7">
        <v>705.7</v>
      </c>
      <c r="EJ17" s="7">
        <v>697.6</v>
      </c>
      <c r="EK17" s="7">
        <v>695.5</v>
      </c>
      <c r="EL17" s="7">
        <v>687.1</v>
      </c>
      <c r="EM17" s="7">
        <v>711.6</v>
      </c>
      <c r="EN17" s="7">
        <v>702.6</v>
      </c>
      <c r="EO17" s="7">
        <v>711.9</v>
      </c>
      <c r="EP17" s="7">
        <v>695.3</v>
      </c>
      <c r="EQ17" s="7">
        <v>706.8</v>
      </c>
      <c r="ER17" s="7">
        <v>689.1</v>
      </c>
      <c r="ES17" s="7">
        <v>728.3</v>
      </c>
      <c r="ET17" s="7">
        <v>777.3</v>
      </c>
      <c r="EU17" s="7">
        <v>701.1</v>
      </c>
      <c r="EV17" s="7">
        <v>699</v>
      </c>
      <c r="EW17" s="7">
        <v>716</v>
      </c>
      <c r="EX17" s="7">
        <v>717.2</v>
      </c>
      <c r="EY17" s="7">
        <v>709</v>
      </c>
      <c r="EZ17" s="7">
        <v>702.1</v>
      </c>
      <c r="FA17" s="7">
        <v>722.5</v>
      </c>
      <c r="FB17" s="7">
        <v>712.6</v>
      </c>
      <c r="FC17" s="7">
        <v>682.3</v>
      </c>
      <c r="FD17" s="7">
        <v>743.5</v>
      </c>
      <c r="FE17" s="7">
        <v>666.1</v>
      </c>
      <c r="FF17" s="7">
        <v>614.79999999999995</v>
      </c>
      <c r="FG17" s="7">
        <v>715</v>
      </c>
      <c r="FH17" s="7">
        <v>664.2</v>
      </c>
      <c r="FI17" s="7">
        <v>708</v>
      </c>
      <c r="FJ17" s="7">
        <v>718.4</v>
      </c>
      <c r="FK17" s="7">
        <v>705.2</v>
      </c>
      <c r="FL17" s="7">
        <v>713.2</v>
      </c>
      <c r="FM17" s="7">
        <v>712</v>
      </c>
      <c r="FN17" s="7">
        <v>713.6</v>
      </c>
      <c r="FO17" s="7">
        <v>702.4</v>
      </c>
      <c r="FP17" s="7">
        <v>703.9</v>
      </c>
      <c r="FQ17" s="7">
        <v>705.5</v>
      </c>
      <c r="FR17" s="7">
        <v>697.8</v>
      </c>
      <c r="FS17" s="7">
        <v>754</v>
      </c>
      <c r="FT17" s="7">
        <v>732.5</v>
      </c>
      <c r="FU17" s="7">
        <v>671.7</v>
      </c>
      <c r="FV17" s="7">
        <v>639.4</v>
      </c>
      <c r="FW17" s="7">
        <v>654.1</v>
      </c>
      <c r="FX17" s="7">
        <v>634.9</v>
      </c>
      <c r="FY17" s="7">
        <v>634</v>
      </c>
      <c r="FZ17" s="7">
        <v>625.1</v>
      </c>
      <c r="GA17" s="7">
        <v>638.9</v>
      </c>
      <c r="GB17" s="7">
        <v>644.5</v>
      </c>
      <c r="GC17" s="7">
        <v>652.4</v>
      </c>
      <c r="GD17" s="7">
        <v>661.7</v>
      </c>
      <c r="GE17" s="7">
        <v>646.70000000000005</v>
      </c>
      <c r="GF17" s="7">
        <v>650.4</v>
      </c>
      <c r="GG17" s="7">
        <v>658.3</v>
      </c>
      <c r="GH17" s="7">
        <v>660.4</v>
      </c>
      <c r="GI17" s="7">
        <v>607.6</v>
      </c>
      <c r="GJ17" s="7">
        <v>559.4</v>
      </c>
      <c r="GK17" s="7">
        <v>676.3</v>
      </c>
      <c r="GL17" s="7">
        <v>656.8</v>
      </c>
      <c r="GM17" s="7">
        <v>656.4</v>
      </c>
      <c r="GN17" s="7">
        <v>657.4</v>
      </c>
      <c r="GO17" s="7">
        <v>655.20000000000005</v>
      </c>
      <c r="GP17" s="7">
        <v>651.70000000000005</v>
      </c>
      <c r="GQ17" s="7">
        <v>657.3</v>
      </c>
      <c r="GR17" s="7">
        <v>650.4</v>
      </c>
      <c r="GS17" s="7">
        <v>651.79999999999995</v>
      </c>
      <c r="GT17" s="7">
        <v>643.9</v>
      </c>
      <c r="GU17" s="7">
        <v>654.5</v>
      </c>
      <c r="GV17" s="7">
        <v>641.20000000000005</v>
      </c>
      <c r="GW17" s="7">
        <v>650.1</v>
      </c>
      <c r="GX17" s="7">
        <v>620.79999999999995</v>
      </c>
      <c r="GY17" s="7">
        <v>615.20000000000005</v>
      </c>
      <c r="GZ17" s="7">
        <v>621.79999999999995</v>
      </c>
      <c r="HA17" s="7">
        <v>701.5</v>
      </c>
      <c r="HB17" s="7">
        <v>655</v>
      </c>
      <c r="HC17" s="7">
        <v>624.1</v>
      </c>
      <c r="HD17" s="7">
        <v>683.8</v>
      </c>
      <c r="HE17" s="7">
        <v>720.2</v>
      </c>
      <c r="HF17" s="7">
        <v>715.8</v>
      </c>
      <c r="HG17" s="7">
        <v>750.1</v>
      </c>
      <c r="HH17" s="7">
        <v>729.2</v>
      </c>
      <c r="HI17" s="7">
        <v>794.4</v>
      </c>
      <c r="HJ17" s="7">
        <v>734.6</v>
      </c>
      <c r="HK17" s="7">
        <v>682.1</v>
      </c>
      <c r="HL17" s="7">
        <v>685.8</v>
      </c>
      <c r="HM17" s="7">
        <v>648.29999999999995</v>
      </c>
      <c r="HN17" s="7">
        <v>703.9</v>
      </c>
      <c r="HO17" s="7">
        <v>689</v>
      </c>
      <c r="HP17" s="7">
        <v>753.4</v>
      </c>
      <c r="HQ17" s="7">
        <v>623.79999999999995</v>
      </c>
      <c r="HR17" s="7">
        <v>632.1</v>
      </c>
      <c r="HS17" s="7">
        <v>692</v>
      </c>
      <c r="HT17" s="7">
        <v>599.5</v>
      </c>
      <c r="HU17" s="7">
        <v>558.5</v>
      </c>
      <c r="HV17" s="7">
        <v>739.9</v>
      </c>
      <c r="HW17" s="7">
        <v>724.5</v>
      </c>
      <c r="HX17" s="7">
        <v>741.5</v>
      </c>
      <c r="HY17" s="7">
        <v>729.9</v>
      </c>
      <c r="HZ17" s="7">
        <v>723.7</v>
      </c>
      <c r="IA17" s="7">
        <v>713.3</v>
      </c>
      <c r="IB17" s="7">
        <v>780</v>
      </c>
      <c r="IC17" s="7">
        <v>788.1</v>
      </c>
      <c r="ID17" s="7">
        <v>683.4</v>
      </c>
      <c r="IE17" s="7">
        <v>691.1</v>
      </c>
      <c r="IF17" s="7">
        <v>631.20000000000005</v>
      </c>
      <c r="IG17" s="7">
        <v>629.29999999999995</v>
      </c>
      <c r="IH17" s="7">
        <v>622.20000000000005</v>
      </c>
      <c r="II17" s="7">
        <v>643.9</v>
      </c>
      <c r="IJ17" s="7">
        <v>630.5</v>
      </c>
      <c r="IK17" s="7">
        <v>646.9</v>
      </c>
      <c r="IL17" s="7">
        <v>639.79999999999995</v>
      </c>
      <c r="IM17" s="7">
        <v>620.70000000000005</v>
      </c>
      <c r="IN17" s="7">
        <v>623.29999999999995</v>
      </c>
      <c r="IO17" s="7">
        <v>629.29999999999995</v>
      </c>
      <c r="IP17" s="7">
        <v>646.29999999999995</v>
      </c>
      <c r="IQ17" s="7">
        <v>643.20000000000005</v>
      </c>
      <c r="IR17" s="7">
        <v>642.79999999999995</v>
      </c>
      <c r="IS17" s="7">
        <v>646</v>
      </c>
      <c r="IT17" s="7">
        <v>635.79999999999995</v>
      </c>
      <c r="IU17" s="7">
        <v>639.5</v>
      </c>
      <c r="IV17" s="7">
        <v>622.6</v>
      </c>
      <c r="IW17" s="7">
        <v>647</v>
      </c>
      <c r="IX17" s="7">
        <v>627.4</v>
      </c>
      <c r="IY17" s="7">
        <v>649.20000000000005</v>
      </c>
      <c r="IZ17" s="7">
        <v>650</v>
      </c>
      <c r="JA17" s="7">
        <v>646.9</v>
      </c>
      <c r="JB17" s="7">
        <v>649.1</v>
      </c>
      <c r="JC17" s="7">
        <v>646.20000000000005</v>
      </c>
      <c r="JD17" s="7">
        <v>665.3</v>
      </c>
      <c r="JE17" s="7">
        <v>658.2</v>
      </c>
      <c r="JF17" s="7">
        <v>644.79999999999995</v>
      </c>
      <c r="JG17" s="7">
        <v>649.1</v>
      </c>
      <c r="JH17" s="7">
        <v>652.6</v>
      </c>
      <c r="JI17" s="7">
        <v>674.3</v>
      </c>
      <c r="JJ17" s="7">
        <v>694.3</v>
      </c>
      <c r="JK17" s="7">
        <v>713.4</v>
      </c>
      <c r="JL17" s="7">
        <v>680.7</v>
      </c>
      <c r="JM17" s="7">
        <v>725.3</v>
      </c>
      <c r="JN17" s="7">
        <v>762.5</v>
      </c>
      <c r="JO17" s="7">
        <v>715.2</v>
      </c>
      <c r="JP17" s="7">
        <v>721</v>
      </c>
      <c r="JQ17" s="7">
        <v>689.8</v>
      </c>
      <c r="JR17" s="7">
        <v>713.2</v>
      </c>
      <c r="JS17" s="7">
        <v>707.5</v>
      </c>
      <c r="JT17" s="7">
        <v>660</v>
      </c>
      <c r="JU17" s="7">
        <v>752</v>
      </c>
      <c r="JV17" s="7">
        <v>735.8</v>
      </c>
      <c r="JW17" s="7">
        <v>670</v>
      </c>
      <c r="JX17" s="7">
        <v>749.6</v>
      </c>
      <c r="JY17" s="7">
        <v>741.4</v>
      </c>
      <c r="JZ17" s="7">
        <v>559.1</v>
      </c>
      <c r="KA17" s="7">
        <v>556.70000000000005</v>
      </c>
      <c r="KB17" s="7">
        <v>717.4</v>
      </c>
      <c r="KC17" s="7">
        <v>596.5</v>
      </c>
      <c r="KD17" s="7">
        <v>681.4</v>
      </c>
      <c r="KE17" s="7">
        <v>635.9</v>
      </c>
      <c r="KF17" s="7">
        <v>633.9</v>
      </c>
      <c r="KG17" s="7">
        <v>625.9</v>
      </c>
      <c r="KH17" s="7">
        <v>623.9</v>
      </c>
      <c r="KI17" s="7">
        <v>610.1</v>
      </c>
      <c r="KJ17" s="7">
        <v>620.29999999999995</v>
      </c>
      <c r="KK17" s="7">
        <v>637.4</v>
      </c>
      <c r="KL17" s="7">
        <v>624</v>
      </c>
      <c r="KM17" s="7">
        <v>610.6</v>
      </c>
      <c r="KN17" s="7">
        <v>636.70000000000005</v>
      </c>
      <c r="KO17" s="7">
        <v>714.9</v>
      </c>
      <c r="KP17" s="7">
        <v>635.29999999999995</v>
      </c>
      <c r="KQ17" s="7">
        <v>645.4</v>
      </c>
      <c r="KR17" s="7">
        <v>613.9</v>
      </c>
      <c r="KS17" s="7">
        <v>600.5</v>
      </c>
      <c r="KT17" s="7">
        <v>591.79999999999995</v>
      </c>
      <c r="KU17" s="7">
        <v>619.5</v>
      </c>
      <c r="KV17" s="7">
        <v>629.6</v>
      </c>
      <c r="KW17" s="7">
        <v>627.4</v>
      </c>
      <c r="KX17" s="7">
        <v>623.1</v>
      </c>
      <c r="KY17" s="7">
        <v>629.29999999999995</v>
      </c>
      <c r="KZ17" s="7">
        <v>563.20000000000005</v>
      </c>
      <c r="LA17" s="7">
        <v>625.4</v>
      </c>
      <c r="LB17" s="7">
        <v>622.5</v>
      </c>
      <c r="LC17" s="7">
        <v>632.5</v>
      </c>
      <c r="LD17" s="7">
        <v>629.20000000000005</v>
      </c>
      <c r="LE17" s="7">
        <v>577.79999999999995</v>
      </c>
      <c r="LF17" s="7">
        <v>633.9</v>
      </c>
      <c r="LG17" s="7">
        <v>657.9</v>
      </c>
      <c r="LH17" s="7">
        <v>622.29999999999995</v>
      </c>
      <c r="LI17" s="7">
        <v>605.70000000000005</v>
      </c>
      <c r="LJ17" s="7">
        <v>633.5</v>
      </c>
      <c r="LK17" s="7">
        <v>700.3</v>
      </c>
      <c r="LL17" s="7">
        <v>623.6</v>
      </c>
      <c r="LM17" s="7">
        <v>650.20000000000005</v>
      </c>
      <c r="LN17" s="7">
        <v>645.6</v>
      </c>
      <c r="LO17" s="7">
        <v>640.4</v>
      </c>
      <c r="LP17" s="7">
        <v>612.20000000000005</v>
      </c>
      <c r="LQ17" s="7">
        <v>573.1</v>
      </c>
      <c r="LR17" s="7">
        <v>647.20000000000005</v>
      </c>
      <c r="LS17" s="7">
        <v>677.7</v>
      </c>
      <c r="LT17" s="7">
        <v>602.4</v>
      </c>
      <c r="LU17" s="7">
        <v>609.9</v>
      </c>
      <c r="LV17" s="7">
        <v>656.5</v>
      </c>
      <c r="LW17" s="7">
        <v>651.1</v>
      </c>
      <c r="LX17" s="7">
        <v>641.4</v>
      </c>
      <c r="LY17" s="7">
        <v>646.70000000000005</v>
      </c>
      <c r="LZ17" s="7">
        <v>645.20000000000005</v>
      </c>
      <c r="MA17" s="7">
        <v>649.79999999999995</v>
      </c>
      <c r="MB17" s="7">
        <v>691.4</v>
      </c>
      <c r="MC17" s="7">
        <v>609.1</v>
      </c>
      <c r="MD17" s="7">
        <v>611.9</v>
      </c>
      <c r="ME17" s="7">
        <v>632.20000000000005</v>
      </c>
      <c r="MF17" s="7">
        <v>637</v>
      </c>
      <c r="MG17" s="7">
        <v>640</v>
      </c>
      <c r="MH17" s="7">
        <v>640.20000000000005</v>
      </c>
      <c r="MI17" s="7">
        <v>639.4</v>
      </c>
      <c r="MJ17" s="7">
        <v>659.9</v>
      </c>
      <c r="MK17" s="7">
        <v>651.20000000000005</v>
      </c>
      <c r="ML17" s="7">
        <v>660.2</v>
      </c>
      <c r="MM17" s="7">
        <v>641.6</v>
      </c>
      <c r="MN17" s="7">
        <v>656.7</v>
      </c>
      <c r="MO17" s="7">
        <v>660</v>
      </c>
      <c r="MP17" s="7">
        <v>655.9</v>
      </c>
      <c r="MQ17" s="7">
        <v>665.2</v>
      </c>
      <c r="MR17" s="7">
        <v>650.4</v>
      </c>
      <c r="MS17" s="7">
        <v>626.70000000000005</v>
      </c>
      <c r="MT17" s="7">
        <v>630</v>
      </c>
      <c r="MU17" s="7">
        <v>660.4</v>
      </c>
      <c r="MV17" s="7">
        <v>580.70000000000005</v>
      </c>
      <c r="MW17" s="7">
        <v>619</v>
      </c>
      <c r="MX17" s="7">
        <v>632.29999999999995</v>
      </c>
      <c r="MY17" s="7">
        <v>680.1</v>
      </c>
      <c r="MZ17" s="7">
        <v>644.29999999999995</v>
      </c>
      <c r="NA17" s="7">
        <v>615.20000000000005</v>
      </c>
      <c r="NB17" s="7">
        <v>621.20000000000005</v>
      </c>
      <c r="NC17" s="7">
        <v>677.9</v>
      </c>
      <c r="ND17" s="7">
        <v>651.29999999999995</v>
      </c>
      <c r="NE17" s="7">
        <v>691.1</v>
      </c>
      <c r="NF17" s="7">
        <v>609.1</v>
      </c>
      <c r="NG17" s="7">
        <v>646.9</v>
      </c>
      <c r="NH17" s="7">
        <v>608.9</v>
      </c>
      <c r="NI17" s="7">
        <v>616.29999999999995</v>
      </c>
      <c r="NJ17" s="7">
        <v>594</v>
      </c>
      <c r="NK17" s="7">
        <v>632.9</v>
      </c>
      <c r="NL17" s="7">
        <v>633.1</v>
      </c>
      <c r="NM17" s="7">
        <v>626</v>
      </c>
      <c r="NN17" s="120">
        <v>0</v>
      </c>
      <c r="NO17" s="135">
        <v>32.76</v>
      </c>
      <c r="NP17" s="135">
        <v>0</v>
      </c>
      <c r="NQ17" s="135">
        <v>0</v>
      </c>
      <c r="NR17" s="135">
        <v>2.89</v>
      </c>
      <c r="NS17" s="135">
        <v>2.87</v>
      </c>
      <c r="NT17" s="135">
        <v>0</v>
      </c>
      <c r="NU17" s="135">
        <v>0</v>
      </c>
      <c r="NV17" s="7">
        <v>84672360</v>
      </c>
      <c r="NW17" s="7">
        <v>251797.8</v>
      </c>
      <c r="NX17" s="7">
        <v>85984260</v>
      </c>
      <c r="NY17" s="7">
        <v>293039.3</v>
      </c>
      <c r="NZ17" s="7">
        <v>69957260</v>
      </c>
      <c r="OA17" s="7">
        <v>146285.29999999999</v>
      </c>
      <c r="OB17" s="7">
        <v>84392050</v>
      </c>
      <c r="OC17" s="7">
        <v>125637</v>
      </c>
      <c r="OD17" s="7">
        <v>798660</v>
      </c>
      <c r="OE17" s="7">
        <v>9910</v>
      </c>
      <c r="OF17" s="7">
        <v>81110</v>
      </c>
      <c r="OG17" s="7">
        <v>450</v>
      </c>
      <c r="OH17" s="9">
        <f>IF((RD_15[[#This Row],[33kV_IC1_ExPort]]-NV16)&lt;0,0,(RD_15[[#This Row],[33kV_IC1_ExPort]]-NV16))</f>
        <v>53220</v>
      </c>
      <c r="OI17" s="9">
        <f>IF((RD_15[[#This Row],[33kV_IC1_Import]]-NW16)&lt;0,0,(RD_15[[#This Row],[33kV_IC1_Import]]-NW16))</f>
        <v>234.59999999997672</v>
      </c>
      <c r="OJ17" s="9">
        <f>IF((RD_15[[#This Row],[33kV_IC2_ExPort]]-NX16)&lt;0,0,(RD_15[[#This Row],[33kV_IC2_ExPort]]-NX16))</f>
        <v>55400</v>
      </c>
      <c r="OK17" s="9">
        <f>IF((RD_15[[#This Row],[33kV_IC2_Import]]-NY16)&lt;0,0,(RD_15[[#This Row],[33kV_IC2_Import]]-NY16))</f>
        <v>242.70000000001164</v>
      </c>
      <c r="OL17" s="9">
        <f>IF((RD_15[[#This Row],[33kV_IC3_ExPort]]-NZ16)&lt;0,0,(RD_15[[#This Row],[33kV_IC3_ExPort]]-NZ16))</f>
        <v>54350</v>
      </c>
      <c r="OM17" s="9">
        <f>IF((RD_15[[#This Row],[33kV_IC3_Import]]-OA16)&lt;0,0,(RD_15[[#This Row],[33kV_IC3_Import]]-OA16))</f>
        <v>76</v>
      </c>
      <c r="ON17" s="9">
        <f>IF((RD_15[[#This Row],[33kV_IC4_ExPort]]-OB16)&lt;0,0,(RD_15[[#This Row],[33kV_IC4_ExPort]]-OB16))</f>
        <v>53390</v>
      </c>
      <c r="OO17" s="9">
        <f>IF((RD_15[[#This Row],[33kV_IC4_Import]]-OC16)&lt;0,0,(RD_15[[#This Row],[33kV_IC4_Import]]-OC16))</f>
        <v>129.80000000000291</v>
      </c>
      <c r="OP17" s="9">
        <f>IF((RD_15[[#This Row],[220kV_PQM1_Ex]]-OD16)*200&lt;0,0,(RD_15[[#This Row],[220kV_PQM1_Ex]]-OD16)*200)</f>
        <v>108000</v>
      </c>
      <c r="OQ17" s="9">
        <f>IF((RD_15[[#This Row],[220kV_PQM1_Im]]-OE16)*200&lt;0,0,(RD_15[[#This Row],[220kV_PQM1_Im]]-OE16)*200)</f>
        <v>2000</v>
      </c>
      <c r="OR17" s="9">
        <f>IF((RD_15[[#This Row],[220kV_PQM2_Ex]]-OF16)*200&lt;0,0,(RD_15[[#This Row],[220kV_PQM2_Ex]]-OF16)*200)</f>
        <v>106000</v>
      </c>
      <c r="OS17" s="9">
        <f>IF((RD_15[[#This Row],[220kV_PQM2_Im]]-OG16)*200&lt;0,0,(RD_15[[#This Row],[220kV_PQM2_Im]]-OG16)*200)</f>
        <v>0</v>
      </c>
      <c r="OT17" s="136">
        <f>SUM(RD_15[[#This Row],[33kV_IC1_ExPort(KWh)]],RD_15[[#This Row],[33kV_IC2_ExPort(KWh)]],RD_15[[#This Row],[33kV_IC3_ExPort(KWh)]],RD_15[[#This Row],[33kV_IC4_ExPort(kWh)]])</f>
        <v>216360</v>
      </c>
      <c r="OU17" s="49">
        <f>SUM(RD_15[[#This Row],[220kV_PQM1_Ex(KWh)]],RD_15[[#This Row],[220kV_PQM2_Ex(KWh)]])</f>
        <v>214000</v>
      </c>
      <c r="OV17" s="49">
        <f>IFERROR((RD_15[[#This Row],[Sunset Time (POA&lt;20 W/m2)]]-RD_15[[#This Row],[Sunrise Time (POA&gt;20 W/m2)]])*24,"")</f>
        <v>10.466666666666667</v>
      </c>
      <c r="OW17" s="49">
        <f>RD_15[[#This Row],[GHI]]-RD_15[[#This Row],[GHI_Lost]]</f>
        <v>2.89</v>
      </c>
      <c r="OX17" s="49">
        <f>RD_15[[#This Row],[POA]]-RD_15[[#This Row],[POA_Lost]]</f>
        <v>2.87</v>
      </c>
      <c r="OY17" s="49"/>
      <c r="OZ17" s="49">
        <f>RD_15[[#This Row],[MT_Temp]]</f>
        <v>32.76</v>
      </c>
      <c r="PA17" s="50">
        <f>RD_15[[#This Row],[WS_Avg]]</f>
        <v>0</v>
      </c>
      <c r="PB17" s="131">
        <f>IFERROR(SUM(RD_15[[#This Row],[BLK1_INV1]:[BLK12_INV31]]),"")</f>
        <v>221218.69999999998</v>
      </c>
      <c r="PC17" s="51" t="str">
        <f>IFERROR(#REF!/RD_15[[#This Row],[Inv_Exp(KWh)]],"")</f>
        <v/>
      </c>
      <c r="PD17" s="51"/>
      <c r="PE17" s="100" t="str">
        <f>IFERROR(RD_15[[#This Row],[WPR_Eac]]/RD_15[[#This Row],[WPR_Edc]],"")</f>
        <v/>
      </c>
      <c r="PF17" s="100"/>
      <c r="PG17" s="100"/>
    </row>
    <row r="18" spans="2:423" x14ac:dyDescent="0.35">
      <c r="B18" s="48">
        <v>45757</v>
      </c>
      <c r="C18" s="132">
        <f>YEAR(RD_15[[#This Row],[Date]])+IF(MONTH(RD_15[[#This Row],[Date]])&gt;=4,1,0)</f>
        <v>2026</v>
      </c>
      <c r="D18" s="124">
        <f t="shared" si="9"/>
        <v>2025</v>
      </c>
      <c r="E18" s="133"/>
      <c r="F18" s="133"/>
      <c r="G18" s="134" t="str">
        <f>TEXT(RD_15[[#This Row],[Date]],"mmm-yy")</f>
        <v>Apr-25</v>
      </c>
      <c r="H18" s="124">
        <f t="shared" si="10"/>
        <v>30</v>
      </c>
      <c r="I18" s="132">
        <f>'Basic Data '!$S$2</f>
        <v>91870</v>
      </c>
      <c r="J18" s="8">
        <v>0.21944444444444444</v>
      </c>
      <c r="K18" s="8">
        <v>0.7055555555555556</v>
      </c>
      <c r="L18" s="7">
        <v>445.2</v>
      </c>
      <c r="M18" s="7">
        <v>433.8</v>
      </c>
      <c r="N18" s="7">
        <v>472.9</v>
      </c>
      <c r="O18" s="7">
        <v>473</v>
      </c>
      <c r="P18" s="7">
        <v>472.1</v>
      </c>
      <c r="Q18" s="7">
        <v>451.6</v>
      </c>
      <c r="R18" s="7">
        <v>477.3</v>
      </c>
      <c r="S18" s="7">
        <v>461.9</v>
      </c>
      <c r="T18" s="7">
        <v>477.3</v>
      </c>
      <c r="U18" s="7">
        <v>478.2</v>
      </c>
      <c r="V18" s="7">
        <v>478.1</v>
      </c>
      <c r="W18" s="7">
        <v>476.4</v>
      </c>
      <c r="X18" s="7">
        <v>477.9</v>
      </c>
      <c r="Y18" s="7">
        <v>478.2</v>
      </c>
      <c r="Z18" s="7">
        <v>483</v>
      </c>
      <c r="AA18" s="7">
        <v>482.3</v>
      </c>
      <c r="AB18" s="7">
        <v>450.6</v>
      </c>
      <c r="AC18" s="7">
        <v>453.2</v>
      </c>
      <c r="AD18" s="7">
        <v>473.6</v>
      </c>
      <c r="AE18" s="7">
        <v>479.5</v>
      </c>
      <c r="AF18" s="7">
        <v>492.3</v>
      </c>
      <c r="AG18" s="7">
        <v>487.4</v>
      </c>
      <c r="AH18" s="7">
        <v>492.9</v>
      </c>
      <c r="AI18" s="7">
        <v>490.6</v>
      </c>
      <c r="AJ18" s="7">
        <v>490.9</v>
      </c>
      <c r="AK18" s="7">
        <v>490.7</v>
      </c>
      <c r="AL18" s="7">
        <v>492.2</v>
      </c>
      <c r="AM18" s="7">
        <v>490.3</v>
      </c>
      <c r="AN18" s="7">
        <v>492.8</v>
      </c>
      <c r="AO18" s="7">
        <v>494</v>
      </c>
      <c r="AP18" s="7">
        <v>489.6</v>
      </c>
      <c r="AQ18" s="7">
        <v>491.5</v>
      </c>
      <c r="AR18" s="7">
        <v>470.5</v>
      </c>
      <c r="AS18" s="7">
        <v>441.2</v>
      </c>
      <c r="AT18" s="7">
        <v>445.4</v>
      </c>
      <c r="AU18" s="7">
        <v>449.6</v>
      </c>
      <c r="AV18" s="7">
        <v>456.7</v>
      </c>
      <c r="AW18" s="7">
        <v>456.6</v>
      </c>
      <c r="AX18" s="7">
        <v>474.9</v>
      </c>
      <c r="AY18" s="7">
        <v>452.3</v>
      </c>
      <c r="AZ18" s="7">
        <v>462</v>
      </c>
      <c r="BA18" s="7">
        <v>508</v>
      </c>
      <c r="BB18" s="7">
        <v>534.79999999999995</v>
      </c>
      <c r="BC18" s="7">
        <v>504</v>
      </c>
      <c r="BD18" s="7">
        <v>505.5</v>
      </c>
      <c r="BE18" s="7">
        <v>523.5</v>
      </c>
      <c r="BF18" s="7">
        <v>562.4</v>
      </c>
      <c r="BG18" s="7">
        <v>555.5</v>
      </c>
      <c r="BH18" s="7">
        <v>601.20000000000005</v>
      </c>
      <c r="BI18" s="7">
        <v>531.29999999999995</v>
      </c>
      <c r="BJ18" s="7">
        <v>507.6</v>
      </c>
      <c r="BK18" s="7">
        <v>500.7</v>
      </c>
      <c r="BL18" s="7">
        <v>498.3</v>
      </c>
      <c r="BM18" s="7">
        <v>521.70000000000005</v>
      </c>
      <c r="BN18" s="7">
        <v>513.1</v>
      </c>
      <c r="BO18" s="7">
        <v>518.6</v>
      </c>
      <c r="BP18" s="7">
        <v>538</v>
      </c>
      <c r="BQ18" s="7">
        <v>492.9</v>
      </c>
      <c r="BR18" s="7">
        <v>432.2</v>
      </c>
      <c r="BS18" s="7">
        <v>492.4</v>
      </c>
      <c r="BT18" s="7">
        <v>475.8</v>
      </c>
      <c r="BU18" s="7">
        <v>446.1</v>
      </c>
      <c r="BV18" s="7">
        <v>490.2</v>
      </c>
      <c r="BW18" s="7">
        <v>1142.2</v>
      </c>
      <c r="BX18" s="7">
        <v>1119.5999999999999</v>
      </c>
      <c r="BY18" s="7">
        <v>1114.7</v>
      </c>
      <c r="BZ18" s="7">
        <v>1129.9000000000001</v>
      </c>
      <c r="CA18" s="7">
        <v>1146.4000000000001</v>
      </c>
      <c r="CB18" s="7">
        <v>1131</v>
      </c>
      <c r="CC18" s="7">
        <v>1109.7</v>
      </c>
      <c r="CD18" s="7">
        <v>1131.5999999999999</v>
      </c>
      <c r="CE18" s="7">
        <v>1149.8</v>
      </c>
      <c r="CF18" s="7">
        <v>1112.7</v>
      </c>
      <c r="CG18" s="7">
        <v>1107</v>
      </c>
      <c r="CH18" s="7">
        <v>1111</v>
      </c>
      <c r="CI18" s="7">
        <v>1078</v>
      </c>
      <c r="CJ18" s="7">
        <v>1057.3</v>
      </c>
      <c r="CK18" s="7">
        <v>1126.0999999999999</v>
      </c>
      <c r="CL18" s="7">
        <v>1137.4000000000001</v>
      </c>
      <c r="CM18" s="7">
        <v>1134.2</v>
      </c>
      <c r="CN18" s="7">
        <v>1127.2</v>
      </c>
      <c r="CO18" s="7">
        <v>1191.4000000000001</v>
      </c>
      <c r="CP18" s="7">
        <v>1128.5</v>
      </c>
      <c r="CQ18" s="7">
        <v>1097.5</v>
      </c>
      <c r="CR18" s="7">
        <v>1146.4000000000001</v>
      </c>
      <c r="CS18" s="7">
        <v>1087.8</v>
      </c>
      <c r="CT18" s="7">
        <v>1086.5999999999999</v>
      </c>
      <c r="CU18" s="7">
        <v>1130.0999999999999</v>
      </c>
      <c r="CV18" s="7">
        <v>1131.3</v>
      </c>
      <c r="CW18" s="7">
        <v>1121.0999999999999</v>
      </c>
      <c r="CX18" s="7">
        <v>1126.3</v>
      </c>
      <c r="CY18" s="7">
        <v>1104.8</v>
      </c>
      <c r="CZ18" s="7">
        <v>1125.9000000000001</v>
      </c>
      <c r="DA18" s="7">
        <v>1127.2</v>
      </c>
      <c r="DB18" s="7">
        <v>1141.3</v>
      </c>
      <c r="DC18" s="7">
        <v>1149.0999999999999</v>
      </c>
      <c r="DD18" s="7">
        <v>1241.9000000000001</v>
      </c>
      <c r="DE18" s="7">
        <v>1142.8</v>
      </c>
      <c r="DF18" s="7">
        <v>1147.9000000000001</v>
      </c>
      <c r="DG18" s="7">
        <v>1087.9000000000001</v>
      </c>
      <c r="DH18" s="7">
        <v>1078.7</v>
      </c>
      <c r="DI18" s="7">
        <v>1152.3</v>
      </c>
      <c r="DJ18" s="7">
        <v>1123</v>
      </c>
      <c r="DK18" s="7">
        <v>1146</v>
      </c>
      <c r="DL18" s="7">
        <v>1199.9000000000001</v>
      </c>
      <c r="DM18" s="7">
        <v>1140.0999999999999</v>
      </c>
      <c r="DN18" s="7">
        <v>1164.5</v>
      </c>
      <c r="DO18" s="7">
        <v>1159.7</v>
      </c>
      <c r="DP18" s="7">
        <v>1156.5999999999999</v>
      </c>
      <c r="DQ18" s="7">
        <v>1165.0999999999999</v>
      </c>
      <c r="DR18" s="7">
        <v>1150.3</v>
      </c>
      <c r="DS18" s="7">
        <v>1173.7</v>
      </c>
      <c r="DT18" s="7">
        <v>1046.7</v>
      </c>
      <c r="DU18" s="7">
        <v>1091.3</v>
      </c>
      <c r="DV18" s="7">
        <v>1134</v>
      </c>
      <c r="DW18" s="7">
        <v>1164</v>
      </c>
      <c r="DX18" s="7">
        <v>1147.4000000000001</v>
      </c>
      <c r="DY18" s="7">
        <v>1151.4000000000001</v>
      </c>
      <c r="DZ18" s="7">
        <v>1154.0999999999999</v>
      </c>
      <c r="EA18" s="7">
        <v>1147.5</v>
      </c>
      <c r="EB18" s="7">
        <v>1146.2</v>
      </c>
      <c r="EC18" s="7">
        <v>1145.0999999999999</v>
      </c>
      <c r="ED18" s="7">
        <v>1087</v>
      </c>
      <c r="EE18" s="7">
        <v>1094.4000000000001</v>
      </c>
      <c r="EF18" s="7">
        <v>1151.2</v>
      </c>
      <c r="EG18" s="7">
        <v>1144.7</v>
      </c>
      <c r="EH18" s="7">
        <v>1147.4000000000001</v>
      </c>
      <c r="EI18" s="7">
        <v>1145.4000000000001</v>
      </c>
      <c r="EJ18" s="7">
        <v>1134.2</v>
      </c>
      <c r="EK18" s="7">
        <v>1131.8</v>
      </c>
      <c r="EL18" s="7">
        <v>1132.4000000000001</v>
      </c>
      <c r="EM18" s="7">
        <v>1158</v>
      </c>
      <c r="EN18" s="7">
        <v>1140.8</v>
      </c>
      <c r="EO18" s="7">
        <v>1156.7</v>
      </c>
      <c r="EP18" s="7">
        <v>1129.9000000000001</v>
      </c>
      <c r="EQ18" s="7">
        <v>1150.4000000000001</v>
      </c>
      <c r="ER18" s="7">
        <v>1115.9000000000001</v>
      </c>
      <c r="ES18" s="7">
        <v>1173.0999999999999</v>
      </c>
      <c r="ET18" s="7">
        <v>1253</v>
      </c>
      <c r="EU18" s="7">
        <v>1135.9000000000001</v>
      </c>
      <c r="EV18" s="7">
        <v>1128.9000000000001</v>
      </c>
      <c r="EW18" s="7">
        <v>1158.0999999999999</v>
      </c>
      <c r="EX18" s="7">
        <v>1161.5</v>
      </c>
      <c r="EY18" s="7">
        <v>1145.8</v>
      </c>
      <c r="EZ18" s="7">
        <v>1161.5</v>
      </c>
      <c r="FA18" s="7">
        <v>1158.0999999999999</v>
      </c>
      <c r="FB18" s="7">
        <v>1155.5999999999999</v>
      </c>
      <c r="FC18" s="7">
        <v>1106.9000000000001</v>
      </c>
      <c r="FD18" s="7">
        <v>1207.4000000000001</v>
      </c>
      <c r="FE18" s="7">
        <v>1078.5999999999999</v>
      </c>
      <c r="FF18" s="7">
        <v>993.5</v>
      </c>
      <c r="FG18" s="7">
        <v>1158.0999999999999</v>
      </c>
      <c r="FH18" s="7">
        <v>1082.5999999999999</v>
      </c>
      <c r="FI18" s="7">
        <v>1151.2</v>
      </c>
      <c r="FJ18" s="7">
        <v>1165.0999999999999</v>
      </c>
      <c r="FK18" s="7">
        <v>1140.5999999999999</v>
      </c>
      <c r="FL18" s="7">
        <v>1155.9000000000001</v>
      </c>
      <c r="FM18" s="7">
        <v>1156.0999999999999</v>
      </c>
      <c r="FN18" s="7">
        <v>1161.4000000000001</v>
      </c>
      <c r="FO18" s="7">
        <v>1137.7</v>
      </c>
      <c r="FP18" s="7">
        <v>1139.5</v>
      </c>
      <c r="FQ18" s="7">
        <v>1139.3</v>
      </c>
      <c r="FR18" s="7">
        <v>1124.3</v>
      </c>
      <c r="FS18" s="7">
        <v>1219.5999999999999</v>
      </c>
      <c r="FT18" s="7">
        <v>1185.7</v>
      </c>
      <c r="FU18" s="7">
        <v>1086.2</v>
      </c>
      <c r="FV18" s="7">
        <v>1028.8</v>
      </c>
      <c r="FW18" s="7">
        <v>1045</v>
      </c>
      <c r="FX18" s="7">
        <v>1025.4000000000001</v>
      </c>
      <c r="FY18" s="7">
        <v>1024.2</v>
      </c>
      <c r="FZ18" s="7">
        <v>1033.4000000000001</v>
      </c>
      <c r="GA18" s="7">
        <v>1033.0999999999999</v>
      </c>
      <c r="GB18" s="7">
        <v>1039.4000000000001</v>
      </c>
      <c r="GC18" s="7">
        <v>1057.7</v>
      </c>
      <c r="GD18" s="7">
        <v>1061.8</v>
      </c>
      <c r="GE18" s="7">
        <v>1039.2</v>
      </c>
      <c r="GF18" s="7">
        <v>1049.3</v>
      </c>
      <c r="GG18" s="7">
        <v>1050.5999999999999</v>
      </c>
      <c r="GH18" s="7">
        <v>1052</v>
      </c>
      <c r="GI18" s="7">
        <v>974.6</v>
      </c>
      <c r="GJ18" s="7">
        <v>892.4</v>
      </c>
      <c r="GK18" s="7">
        <v>1075.8</v>
      </c>
      <c r="GL18" s="7">
        <v>1051</v>
      </c>
      <c r="GM18" s="7">
        <v>1048.5</v>
      </c>
      <c r="GN18" s="7">
        <v>1052.2</v>
      </c>
      <c r="GO18" s="7">
        <v>1057.3</v>
      </c>
      <c r="GP18" s="7">
        <v>1045.5</v>
      </c>
      <c r="GQ18" s="7">
        <v>1058.7</v>
      </c>
      <c r="GR18" s="7">
        <v>1014.7</v>
      </c>
      <c r="GS18" s="7">
        <v>1052.5</v>
      </c>
      <c r="GT18" s="7">
        <v>1032.9000000000001</v>
      </c>
      <c r="GU18" s="7">
        <v>1049.0999999999999</v>
      </c>
      <c r="GV18" s="7">
        <v>1029.2</v>
      </c>
      <c r="GW18" s="7">
        <v>1042</v>
      </c>
      <c r="GX18" s="7">
        <v>999.3</v>
      </c>
      <c r="GY18" s="7">
        <v>991.7</v>
      </c>
      <c r="GZ18" s="7">
        <v>998.2</v>
      </c>
      <c r="HA18" s="7">
        <v>1128.2</v>
      </c>
      <c r="HB18" s="7">
        <v>1099.0999999999999</v>
      </c>
      <c r="HC18" s="7">
        <v>1128.2</v>
      </c>
      <c r="HD18" s="7">
        <v>1099.0999999999999</v>
      </c>
      <c r="HE18" s="7">
        <v>1159.2</v>
      </c>
      <c r="HF18" s="7">
        <v>1157.8</v>
      </c>
      <c r="HG18" s="7">
        <v>1207.4000000000001</v>
      </c>
      <c r="HH18" s="7">
        <v>1150.0999999999999</v>
      </c>
      <c r="HI18" s="7">
        <v>1275.5999999999999</v>
      </c>
      <c r="HJ18" s="7">
        <v>1183.5999999999999</v>
      </c>
      <c r="HK18" s="7">
        <v>1100.4000000000001</v>
      </c>
      <c r="HL18" s="7">
        <v>1111.8</v>
      </c>
      <c r="HM18" s="7">
        <v>1045.4000000000001</v>
      </c>
      <c r="HN18" s="7">
        <v>1143</v>
      </c>
      <c r="HO18" s="7">
        <v>1171.3</v>
      </c>
      <c r="HP18" s="7">
        <v>1203.4000000000001</v>
      </c>
      <c r="HQ18" s="7">
        <v>1003.1</v>
      </c>
      <c r="HR18" s="7">
        <v>1012.4</v>
      </c>
      <c r="HS18" s="7">
        <v>1115.0999999999999</v>
      </c>
      <c r="HT18" s="7">
        <v>965.6</v>
      </c>
      <c r="HU18" s="7">
        <v>946</v>
      </c>
      <c r="HV18" s="7">
        <v>1189.2</v>
      </c>
      <c r="HW18" s="7">
        <v>1171.3</v>
      </c>
      <c r="HX18" s="7">
        <v>1187.2</v>
      </c>
      <c r="HY18" s="7">
        <v>1177</v>
      </c>
      <c r="HZ18" s="7">
        <v>1159.4000000000001</v>
      </c>
      <c r="IA18" s="7">
        <v>1150.5</v>
      </c>
      <c r="IB18" s="7">
        <v>1275.5999999999999</v>
      </c>
      <c r="IC18" s="7">
        <v>1258</v>
      </c>
      <c r="ID18" s="7">
        <v>1088.7</v>
      </c>
      <c r="IE18" s="7">
        <v>1099.3</v>
      </c>
      <c r="IF18" s="7">
        <v>997.9</v>
      </c>
      <c r="IG18" s="7">
        <v>1005.3</v>
      </c>
      <c r="IH18" s="7">
        <v>995.8</v>
      </c>
      <c r="II18" s="7">
        <v>1039.5999999999999</v>
      </c>
      <c r="IJ18" s="7">
        <v>1007.3</v>
      </c>
      <c r="IK18" s="7">
        <v>1030.0999999999999</v>
      </c>
      <c r="IL18" s="7">
        <v>1009.7</v>
      </c>
      <c r="IM18" s="7">
        <v>991</v>
      </c>
      <c r="IN18" s="7">
        <v>992.1</v>
      </c>
      <c r="IO18" s="7">
        <v>996.3</v>
      </c>
      <c r="IP18" s="7">
        <v>1039.4000000000001</v>
      </c>
      <c r="IQ18" s="7">
        <v>1032.5</v>
      </c>
      <c r="IR18" s="7">
        <v>1031</v>
      </c>
      <c r="IS18" s="7">
        <v>1032.0999999999999</v>
      </c>
      <c r="IT18" s="7">
        <v>999.6</v>
      </c>
      <c r="IU18" s="7">
        <v>1010.7</v>
      </c>
      <c r="IV18" s="7">
        <v>983.3</v>
      </c>
      <c r="IW18" s="7">
        <v>1038.3</v>
      </c>
      <c r="IX18" s="7">
        <v>990.9</v>
      </c>
      <c r="IY18" s="7">
        <v>1025.0999999999999</v>
      </c>
      <c r="IZ18" s="7">
        <v>1026</v>
      </c>
      <c r="JA18" s="7">
        <v>1029.2</v>
      </c>
      <c r="JB18" s="7">
        <v>1035.9000000000001</v>
      </c>
      <c r="JC18" s="7">
        <v>1032.5</v>
      </c>
      <c r="JD18" s="7">
        <v>1044.7</v>
      </c>
      <c r="JE18" s="7">
        <v>1042.7</v>
      </c>
      <c r="JF18" s="7">
        <v>1039.5999999999999</v>
      </c>
      <c r="JG18" s="7">
        <v>1036.8</v>
      </c>
      <c r="JH18" s="7">
        <v>1044.0999999999999</v>
      </c>
      <c r="JI18" s="7">
        <v>1082.3</v>
      </c>
      <c r="JJ18" s="7">
        <v>1120.3</v>
      </c>
      <c r="JK18" s="7">
        <v>1144.7</v>
      </c>
      <c r="JL18" s="7">
        <v>1093.4000000000001</v>
      </c>
      <c r="JM18" s="7">
        <v>1161.7</v>
      </c>
      <c r="JN18" s="7">
        <v>1223.5</v>
      </c>
      <c r="JO18" s="7">
        <v>1157.0999999999999</v>
      </c>
      <c r="JP18" s="7">
        <v>1162.5999999999999</v>
      </c>
      <c r="JQ18" s="7">
        <v>1115.8</v>
      </c>
      <c r="JR18" s="7">
        <v>1156.2</v>
      </c>
      <c r="JS18" s="7">
        <v>1145.7</v>
      </c>
      <c r="JT18" s="7">
        <v>1108.9000000000001</v>
      </c>
      <c r="JU18" s="7">
        <v>1217.0999999999999</v>
      </c>
      <c r="JV18" s="7">
        <v>1180.7</v>
      </c>
      <c r="JW18" s="7">
        <v>1076.5</v>
      </c>
      <c r="JX18" s="7">
        <v>1196.8</v>
      </c>
      <c r="JY18" s="7">
        <v>1197.9000000000001</v>
      </c>
      <c r="JZ18" s="7">
        <v>906.3</v>
      </c>
      <c r="KA18" s="7">
        <v>903.5</v>
      </c>
      <c r="KB18" s="7">
        <v>1160.2</v>
      </c>
      <c r="KC18" s="7">
        <v>966</v>
      </c>
      <c r="KD18" s="7">
        <v>1103.8</v>
      </c>
      <c r="KE18" s="7">
        <v>1017.8</v>
      </c>
      <c r="KF18" s="7">
        <v>1009</v>
      </c>
      <c r="KG18" s="7">
        <v>1009.6</v>
      </c>
      <c r="KH18" s="7">
        <v>1007.1</v>
      </c>
      <c r="KI18" s="7">
        <v>969.3</v>
      </c>
      <c r="KJ18" s="7">
        <v>998.7</v>
      </c>
      <c r="KK18" s="7">
        <v>1017.5</v>
      </c>
      <c r="KL18" s="7">
        <v>1002.1</v>
      </c>
      <c r="KM18" s="7">
        <v>989.4</v>
      </c>
      <c r="KN18" s="7">
        <v>1027</v>
      </c>
      <c r="KO18" s="7">
        <v>1147.5999999999999</v>
      </c>
      <c r="KP18" s="7">
        <v>1028.5</v>
      </c>
      <c r="KQ18" s="7">
        <v>1033.9000000000001</v>
      </c>
      <c r="KR18" s="7">
        <v>978.4</v>
      </c>
      <c r="KS18" s="7">
        <v>962</v>
      </c>
      <c r="KT18" s="7">
        <v>960.7</v>
      </c>
      <c r="KU18" s="7">
        <v>1004.9</v>
      </c>
      <c r="KV18" s="7">
        <v>1015.5</v>
      </c>
      <c r="KW18" s="7">
        <v>1013.3</v>
      </c>
      <c r="KX18" s="7">
        <v>1010.3</v>
      </c>
      <c r="KY18" s="7">
        <v>1014.3</v>
      </c>
      <c r="KZ18" s="7">
        <v>1111.3</v>
      </c>
      <c r="LA18" s="7">
        <v>1006.8</v>
      </c>
      <c r="LB18" s="7">
        <v>1004.4</v>
      </c>
      <c r="LC18" s="7">
        <v>1021.7</v>
      </c>
      <c r="LD18" s="7">
        <v>1011</v>
      </c>
      <c r="LE18" s="7">
        <v>930.9</v>
      </c>
      <c r="LF18" s="7">
        <v>1024.3</v>
      </c>
      <c r="LG18" s="7">
        <v>1052.4000000000001</v>
      </c>
      <c r="LH18" s="7">
        <v>1000.1</v>
      </c>
      <c r="LI18" s="7">
        <v>974.8</v>
      </c>
      <c r="LJ18" s="7">
        <v>992.5</v>
      </c>
      <c r="LK18" s="7">
        <v>1124.2</v>
      </c>
      <c r="LL18" s="7">
        <v>981.8</v>
      </c>
      <c r="LM18" s="7">
        <v>1028.5999999999999</v>
      </c>
      <c r="LN18" s="7">
        <v>1026.5</v>
      </c>
      <c r="LO18" s="7">
        <v>1014.4</v>
      </c>
      <c r="LP18" s="7">
        <v>967.2</v>
      </c>
      <c r="LQ18" s="7">
        <v>912.3</v>
      </c>
      <c r="LR18" s="7">
        <v>1022.9</v>
      </c>
      <c r="LS18" s="7">
        <v>1054.5</v>
      </c>
      <c r="LT18" s="7">
        <v>966.9</v>
      </c>
      <c r="LU18" s="7">
        <v>968.4</v>
      </c>
      <c r="LV18" s="7">
        <v>1031.7</v>
      </c>
      <c r="LW18" s="7">
        <v>1019.4</v>
      </c>
      <c r="LX18" s="7">
        <v>1010.4</v>
      </c>
      <c r="LY18" s="7">
        <v>1011.7</v>
      </c>
      <c r="LZ18" s="7">
        <v>1012.8</v>
      </c>
      <c r="MA18" s="7">
        <v>1016.4</v>
      </c>
      <c r="MB18" s="7">
        <v>1080.2</v>
      </c>
      <c r="MC18" s="7">
        <v>958.2</v>
      </c>
      <c r="MD18" s="7">
        <v>963.6</v>
      </c>
      <c r="ME18" s="7">
        <v>974.1</v>
      </c>
      <c r="MF18" s="7">
        <v>994.9</v>
      </c>
      <c r="MG18" s="7">
        <v>990</v>
      </c>
      <c r="MH18" s="7">
        <v>992.3</v>
      </c>
      <c r="MI18" s="7">
        <v>1012.5</v>
      </c>
      <c r="MJ18" s="7">
        <v>1043</v>
      </c>
      <c r="MK18" s="7">
        <v>1032.2</v>
      </c>
      <c r="ML18" s="7">
        <v>1037.9000000000001</v>
      </c>
      <c r="MM18" s="7">
        <v>1031.0999999999999</v>
      </c>
      <c r="MN18" s="7">
        <v>1036.3</v>
      </c>
      <c r="MO18" s="7">
        <v>1025.9000000000001</v>
      </c>
      <c r="MP18" s="7">
        <v>1036</v>
      </c>
      <c r="MQ18" s="7">
        <v>1047.9000000000001</v>
      </c>
      <c r="MR18" s="7">
        <v>1028.5999999999999</v>
      </c>
      <c r="MS18" s="7">
        <v>992.8</v>
      </c>
      <c r="MT18" s="7">
        <v>995</v>
      </c>
      <c r="MU18" s="7">
        <v>1040.0999999999999</v>
      </c>
      <c r="MV18" s="7">
        <v>922.6</v>
      </c>
      <c r="MW18" s="7">
        <v>985.3</v>
      </c>
      <c r="MX18" s="7">
        <v>999.2</v>
      </c>
      <c r="MY18" s="7">
        <v>1085</v>
      </c>
      <c r="MZ18" s="7">
        <v>1015.5</v>
      </c>
      <c r="NA18" s="7">
        <v>984.3</v>
      </c>
      <c r="NB18" s="7">
        <v>997</v>
      </c>
      <c r="NC18" s="7">
        <v>1070.0999999999999</v>
      </c>
      <c r="ND18" s="7">
        <v>1046.2</v>
      </c>
      <c r="NE18" s="7">
        <v>1085.8</v>
      </c>
      <c r="NF18" s="7">
        <v>971</v>
      </c>
      <c r="NG18" s="7">
        <v>1036.9000000000001</v>
      </c>
      <c r="NH18" s="7">
        <v>972.8</v>
      </c>
      <c r="NI18" s="7">
        <v>978.9</v>
      </c>
      <c r="NJ18" s="7">
        <v>947.1</v>
      </c>
      <c r="NK18" s="7">
        <v>996.6</v>
      </c>
      <c r="NL18" s="7">
        <v>1002.3</v>
      </c>
      <c r="NM18" s="7">
        <v>999.2</v>
      </c>
      <c r="NN18" s="120">
        <v>0</v>
      </c>
      <c r="NO18" s="135">
        <v>38.33</v>
      </c>
      <c r="NP18" s="135">
        <v>0</v>
      </c>
      <c r="NQ18" s="135">
        <v>0</v>
      </c>
      <c r="NR18" s="135">
        <v>4.72</v>
      </c>
      <c r="NS18" s="135">
        <v>4.67</v>
      </c>
      <c r="NT18" s="135">
        <v>0</v>
      </c>
      <c r="NU18" s="135">
        <v>0</v>
      </c>
      <c r="NV18" s="7">
        <v>84759280</v>
      </c>
      <c r="NW18" s="7">
        <v>252021</v>
      </c>
      <c r="NX18" s="7">
        <v>86074230</v>
      </c>
      <c r="NY18" s="7">
        <v>293346.09999999998</v>
      </c>
      <c r="NZ18" s="7">
        <v>70045020</v>
      </c>
      <c r="OA18" s="7">
        <v>146475.1</v>
      </c>
      <c r="OB18" s="7">
        <v>84478450</v>
      </c>
      <c r="OC18" s="7">
        <v>125767.3</v>
      </c>
      <c r="OD18" s="7">
        <v>799530</v>
      </c>
      <c r="OE18" s="7">
        <v>9910</v>
      </c>
      <c r="OF18" s="7">
        <v>81980</v>
      </c>
      <c r="OG18" s="7">
        <v>460</v>
      </c>
      <c r="OH18" s="9">
        <f>IF((RD_15[[#This Row],[33kV_IC1_ExPort]]-NV17)&lt;0,0,(RD_15[[#This Row],[33kV_IC1_ExPort]]-NV17))</f>
        <v>86920</v>
      </c>
      <c r="OI18" s="9">
        <f>IF((RD_15[[#This Row],[33kV_IC1_Import]]-NW17)&lt;0,0,(RD_15[[#This Row],[33kV_IC1_Import]]-NW17))</f>
        <v>223.20000000001164</v>
      </c>
      <c r="OJ18" s="9">
        <f>IF((RD_15[[#This Row],[33kV_IC2_ExPort]]-NX17)&lt;0,0,(RD_15[[#This Row],[33kV_IC2_ExPort]]-NX17))</f>
        <v>89970</v>
      </c>
      <c r="OK18" s="9">
        <f>IF((RD_15[[#This Row],[33kV_IC2_Import]]-NY17)&lt;0,0,(RD_15[[#This Row],[33kV_IC2_Import]]-NY17))</f>
        <v>306.79999999998836</v>
      </c>
      <c r="OL18" s="9">
        <f>IF((RD_15[[#This Row],[33kV_IC3_ExPort]]-NZ17)&lt;0,0,(RD_15[[#This Row],[33kV_IC3_ExPort]]-NZ17))</f>
        <v>87760</v>
      </c>
      <c r="OM18" s="9">
        <f>IF((RD_15[[#This Row],[33kV_IC3_Import]]-OA17)&lt;0,0,(RD_15[[#This Row],[33kV_IC3_Import]]-OA17))</f>
        <v>189.80000000001746</v>
      </c>
      <c r="ON18" s="9">
        <f>IF((RD_15[[#This Row],[33kV_IC4_ExPort]]-OB17)&lt;0,0,(RD_15[[#This Row],[33kV_IC4_ExPort]]-OB17))</f>
        <v>86400</v>
      </c>
      <c r="OO18" s="9">
        <f>IF((RD_15[[#This Row],[33kV_IC4_Import]]-OC17)&lt;0,0,(RD_15[[#This Row],[33kV_IC4_Import]]-OC17))</f>
        <v>130.30000000000291</v>
      </c>
      <c r="OP18" s="9">
        <f>IF((RD_15[[#This Row],[220kV_PQM1_Ex]]-OD17)*200&lt;0,0,(RD_15[[#This Row],[220kV_PQM1_Ex]]-OD17)*200)</f>
        <v>174000</v>
      </c>
      <c r="OQ18" s="9">
        <f>IF((RD_15[[#This Row],[220kV_PQM1_Im]]-OE17)*200&lt;0,0,(RD_15[[#This Row],[220kV_PQM1_Im]]-OE17)*200)</f>
        <v>0</v>
      </c>
      <c r="OR18" s="9">
        <f>IF((RD_15[[#This Row],[220kV_PQM2_Ex]]-OF17)*200&lt;0,0,(RD_15[[#This Row],[220kV_PQM2_Ex]]-OF17)*200)</f>
        <v>174000</v>
      </c>
      <c r="OS18" s="9">
        <f>IF((RD_15[[#This Row],[220kV_PQM2_Im]]-OG17)*200&lt;0,0,(RD_15[[#This Row],[220kV_PQM2_Im]]-OG17)*200)</f>
        <v>2000</v>
      </c>
      <c r="OT18" s="136">
        <f>SUM(RD_15[[#This Row],[33kV_IC1_ExPort(KWh)]],RD_15[[#This Row],[33kV_IC2_ExPort(KWh)]],RD_15[[#This Row],[33kV_IC3_ExPort(KWh)]],RD_15[[#This Row],[33kV_IC4_ExPort(kWh)]])</f>
        <v>351050</v>
      </c>
      <c r="OU18" s="49">
        <f>SUM(RD_15[[#This Row],[220kV_PQM1_Ex(KWh)]],RD_15[[#This Row],[220kV_PQM2_Ex(KWh)]])</f>
        <v>348000</v>
      </c>
      <c r="OV18" s="49">
        <f>IFERROR((RD_15[[#This Row],[Sunset Time (POA&lt;20 W/m2)]]-RD_15[[#This Row],[Sunrise Time (POA&gt;20 W/m2)]])*24,"")</f>
        <v>11.666666666666668</v>
      </c>
      <c r="OW18" s="49">
        <f>RD_15[[#This Row],[GHI]]-RD_15[[#This Row],[GHI_Lost]]</f>
        <v>4.72</v>
      </c>
      <c r="OX18" s="49">
        <f>RD_15[[#This Row],[POA]]-RD_15[[#This Row],[POA_Lost]]</f>
        <v>4.67</v>
      </c>
      <c r="OY18" s="49"/>
      <c r="OZ18" s="49">
        <f>RD_15[[#This Row],[MT_Temp]]</f>
        <v>38.33</v>
      </c>
      <c r="PA18" s="50">
        <f>RD_15[[#This Row],[WS_Avg]]</f>
        <v>0</v>
      </c>
      <c r="PB18" s="131">
        <f>IFERROR(SUM(RD_15[[#This Row],[BLK1_INV1]:[BLK12_INV31]]),"")</f>
        <v>356948.50000000012</v>
      </c>
      <c r="PC18" s="51" t="str">
        <f>IFERROR(#REF!/RD_15[[#This Row],[Inv_Exp(KWh)]],"")</f>
        <v/>
      </c>
      <c r="PD18" s="51"/>
      <c r="PE18" s="100" t="str">
        <f>IFERROR(RD_15[[#This Row],[WPR_Eac]]/RD_15[[#This Row],[WPR_Edc]],"")</f>
        <v/>
      </c>
      <c r="PF18" s="100"/>
      <c r="PG18" s="100"/>
    </row>
    <row r="19" spans="2:423" x14ac:dyDescent="0.35">
      <c r="B19" s="48">
        <v>45758</v>
      </c>
      <c r="C19" s="132">
        <f>YEAR(RD_15[[#This Row],[Date]])+IF(MONTH(RD_15[[#This Row],[Date]])&gt;=4,1,0)</f>
        <v>2026</v>
      </c>
      <c r="D19" s="124">
        <f t="shared" si="9"/>
        <v>2025</v>
      </c>
      <c r="E19" s="133"/>
      <c r="F19" s="133"/>
      <c r="G19" s="134" t="str">
        <f>TEXT(RD_15[[#This Row],[Date]],"mmm-yy")</f>
        <v>Apr-25</v>
      </c>
      <c r="H19" s="124">
        <f t="shared" si="10"/>
        <v>30</v>
      </c>
      <c r="I19" s="132">
        <f>'Basic Data '!$S$2</f>
        <v>91870</v>
      </c>
      <c r="J19" s="8">
        <v>0.21388888888888888</v>
      </c>
      <c r="K19" s="8">
        <v>0.70902777777777781</v>
      </c>
      <c r="L19" s="7">
        <v>244.4</v>
      </c>
      <c r="M19" s="7">
        <v>236.3</v>
      </c>
      <c r="N19" s="7">
        <v>259</v>
      </c>
      <c r="O19" s="7">
        <v>259.2</v>
      </c>
      <c r="P19" s="7">
        <v>258.8</v>
      </c>
      <c r="Q19" s="7">
        <v>245.5</v>
      </c>
      <c r="R19" s="7">
        <v>263</v>
      </c>
      <c r="S19" s="7">
        <v>253.3</v>
      </c>
      <c r="T19" s="7">
        <v>262.7</v>
      </c>
      <c r="U19" s="7">
        <v>263.2</v>
      </c>
      <c r="V19" s="7">
        <v>262</v>
      </c>
      <c r="W19" s="7">
        <v>261.10000000000002</v>
      </c>
      <c r="X19" s="7">
        <v>262.8</v>
      </c>
      <c r="Y19" s="7">
        <v>263.5</v>
      </c>
      <c r="Z19" s="7">
        <v>266.10000000000002</v>
      </c>
      <c r="AA19" s="7">
        <v>264.39999999999998</v>
      </c>
      <c r="AB19" s="7">
        <v>247.1</v>
      </c>
      <c r="AC19" s="7">
        <v>250.8</v>
      </c>
      <c r="AD19" s="7">
        <v>263.10000000000002</v>
      </c>
      <c r="AE19" s="7">
        <v>265.2</v>
      </c>
      <c r="AF19" s="7">
        <v>272.89999999999998</v>
      </c>
      <c r="AG19" s="7">
        <v>270.5</v>
      </c>
      <c r="AH19" s="7">
        <v>273</v>
      </c>
      <c r="AI19" s="7">
        <v>271.2</v>
      </c>
      <c r="AJ19" s="7">
        <v>273.39999999999998</v>
      </c>
      <c r="AK19" s="7">
        <v>272.5</v>
      </c>
      <c r="AL19" s="7">
        <v>274.2</v>
      </c>
      <c r="AM19" s="7">
        <v>272.89999999999998</v>
      </c>
      <c r="AN19" s="7">
        <v>274.60000000000002</v>
      </c>
      <c r="AO19" s="7">
        <v>275.2</v>
      </c>
      <c r="AP19" s="7">
        <v>272.10000000000002</v>
      </c>
      <c r="AQ19" s="7">
        <v>272.60000000000002</v>
      </c>
      <c r="AR19" s="7">
        <v>260.10000000000002</v>
      </c>
      <c r="AS19" s="7">
        <v>243</v>
      </c>
      <c r="AT19" s="7">
        <v>243.3</v>
      </c>
      <c r="AU19" s="7">
        <v>247.4</v>
      </c>
      <c r="AV19" s="7">
        <v>250.8</v>
      </c>
      <c r="AW19" s="7">
        <v>250</v>
      </c>
      <c r="AX19" s="7">
        <v>260.7</v>
      </c>
      <c r="AY19" s="7">
        <v>248.5</v>
      </c>
      <c r="AZ19" s="7">
        <v>252.7</v>
      </c>
      <c r="BA19" s="7">
        <v>279.8</v>
      </c>
      <c r="BB19" s="7">
        <v>294.5</v>
      </c>
      <c r="BC19" s="7">
        <v>277</v>
      </c>
      <c r="BD19" s="7">
        <v>279.5</v>
      </c>
      <c r="BE19" s="7">
        <v>289.3</v>
      </c>
      <c r="BF19" s="7">
        <v>311.10000000000002</v>
      </c>
      <c r="BG19" s="7">
        <v>309</v>
      </c>
      <c r="BH19" s="7">
        <v>330.7</v>
      </c>
      <c r="BI19" s="7">
        <v>294.89999999999998</v>
      </c>
      <c r="BJ19" s="7">
        <v>283</v>
      </c>
      <c r="BK19" s="7">
        <v>279.2</v>
      </c>
      <c r="BL19" s="7">
        <v>276.2</v>
      </c>
      <c r="BM19" s="7">
        <v>289.8</v>
      </c>
      <c r="BN19" s="7">
        <v>284.89999999999998</v>
      </c>
      <c r="BO19" s="7">
        <v>287.5</v>
      </c>
      <c r="BP19" s="7">
        <v>297.89999999999998</v>
      </c>
      <c r="BQ19" s="7">
        <v>273.3</v>
      </c>
      <c r="BR19" s="7">
        <v>239.9</v>
      </c>
      <c r="BS19" s="7">
        <v>274.2</v>
      </c>
      <c r="BT19" s="7">
        <v>243.3</v>
      </c>
      <c r="BU19" s="7">
        <v>248.7</v>
      </c>
      <c r="BV19" s="7">
        <v>271.5</v>
      </c>
      <c r="BW19" s="7">
        <v>633</v>
      </c>
      <c r="BX19" s="7">
        <v>620</v>
      </c>
      <c r="BY19" s="7">
        <v>616.5</v>
      </c>
      <c r="BZ19" s="7">
        <v>620.5</v>
      </c>
      <c r="CA19" s="7">
        <v>629.70000000000005</v>
      </c>
      <c r="CB19" s="7">
        <v>623.70000000000005</v>
      </c>
      <c r="CC19" s="7">
        <v>611.1</v>
      </c>
      <c r="CD19" s="7">
        <v>624.9</v>
      </c>
      <c r="CE19" s="7">
        <v>632.20000000000005</v>
      </c>
      <c r="CF19" s="7">
        <v>611.70000000000005</v>
      </c>
      <c r="CG19" s="7">
        <v>611.79999999999995</v>
      </c>
      <c r="CH19" s="7">
        <v>610.9</v>
      </c>
      <c r="CI19" s="7">
        <v>594.29999999999995</v>
      </c>
      <c r="CJ19" s="7">
        <v>581.9</v>
      </c>
      <c r="CK19" s="7">
        <v>619.79999999999995</v>
      </c>
      <c r="CL19" s="7">
        <v>625.1</v>
      </c>
      <c r="CM19" s="7">
        <v>620</v>
      </c>
      <c r="CN19" s="7">
        <v>621</v>
      </c>
      <c r="CO19" s="7">
        <v>652.79999999999995</v>
      </c>
      <c r="CP19" s="7">
        <v>628.79999999999995</v>
      </c>
      <c r="CQ19" s="7">
        <v>602.20000000000005</v>
      </c>
      <c r="CR19" s="7">
        <v>633.70000000000005</v>
      </c>
      <c r="CS19" s="7">
        <v>608.4</v>
      </c>
      <c r="CT19" s="7">
        <v>600.9</v>
      </c>
      <c r="CU19" s="7">
        <v>621.4</v>
      </c>
      <c r="CV19" s="7">
        <v>625.79999999999995</v>
      </c>
      <c r="CW19" s="7">
        <v>568</v>
      </c>
      <c r="CX19" s="7">
        <v>618.9</v>
      </c>
      <c r="CY19" s="7">
        <v>607</v>
      </c>
      <c r="CZ19" s="7">
        <v>616.4</v>
      </c>
      <c r="DA19" s="7">
        <v>621</v>
      </c>
      <c r="DB19" s="7">
        <v>625.29999999999995</v>
      </c>
      <c r="DC19" s="7">
        <v>630.70000000000005</v>
      </c>
      <c r="DD19" s="7">
        <v>680.6</v>
      </c>
      <c r="DE19" s="7">
        <v>629.6</v>
      </c>
      <c r="DF19" s="7">
        <v>627</v>
      </c>
      <c r="DG19" s="7">
        <v>594</v>
      </c>
      <c r="DH19" s="7">
        <v>593.79999999999995</v>
      </c>
      <c r="DI19" s="7">
        <v>627.79999999999995</v>
      </c>
      <c r="DJ19" s="7">
        <v>614.6</v>
      </c>
      <c r="DK19" s="7">
        <v>627.70000000000005</v>
      </c>
      <c r="DL19" s="7">
        <v>656.6</v>
      </c>
      <c r="DM19" s="7">
        <v>628.79999999999995</v>
      </c>
      <c r="DN19" s="7">
        <v>635.79999999999995</v>
      </c>
      <c r="DO19" s="7">
        <v>632.9</v>
      </c>
      <c r="DP19" s="7">
        <v>629.79999999999995</v>
      </c>
      <c r="DQ19" s="7">
        <v>636.70000000000005</v>
      </c>
      <c r="DR19" s="7">
        <v>628.4</v>
      </c>
      <c r="DS19" s="7">
        <v>640.1</v>
      </c>
      <c r="DT19" s="7">
        <v>574.1</v>
      </c>
      <c r="DU19" s="7">
        <v>594.79999999999995</v>
      </c>
      <c r="DV19" s="7">
        <v>622.79999999999995</v>
      </c>
      <c r="DW19" s="7">
        <v>639.4</v>
      </c>
      <c r="DX19" s="7">
        <v>631.29999999999995</v>
      </c>
      <c r="DY19" s="7">
        <v>633</v>
      </c>
      <c r="DZ19" s="7">
        <v>640.70000000000005</v>
      </c>
      <c r="EA19" s="7">
        <v>633.6</v>
      </c>
      <c r="EB19" s="7">
        <v>632.29999999999995</v>
      </c>
      <c r="EC19" s="7">
        <v>632.79999999999995</v>
      </c>
      <c r="ED19" s="7">
        <v>598.4</v>
      </c>
      <c r="EE19" s="7">
        <v>605.6</v>
      </c>
      <c r="EF19" s="7">
        <v>640.1</v>
      </c>
      <c r="EG19" s="7">
        <v>637</v>
      </c>
      <c r="EH19" s="7">
        <v>621.6</v>
      </c>
      <c r="EI19" s="7">
        <v>635.5</v>
      </c>
      <c r="EJ19" s="7">
        <v>624.6</v>
      </c>
      <c r="EK19" s="7">
        <v>624</v>
      </c>
      <c r="EL19" s="7">
        <v>624.6</v>
      </c>
      <c r="EM19" s="7">
        <v>641.1</v>
      </c>
      <c r="EN19" s="7">
        <v>631.4</v>
      </c>
      <c r="EO19" s="7">
        <v>643</v>
      </c>
      <c r="EP19" s="7">
        <v>624.5</v>
      </c>
      <c r="EQ19" s="7">
        <v>636.29999999999995</v>
      </c>
      <c r="ER19" s="7">
        <v>621.6</v>
      </c>
      <c r="ES19" s="7">
        <v>646.20000000000005</v>
      </c>
      <c r="ET19" s="7">
        <v>690.5</v>
      </c>
      <c r="EU19" s="7">
        <v>627.1</v>
      </c>
      <c r="EV19" s="7">
        <v>625.6</v>
      </c>
      <c r="EW19" s="7">
        <v>640.1</v>
      </c>
      <c r="EX19" s="7">
        <v>641.70000000000005</v>
      </c>
      <c r="EY19" s="7">
        <v>637.5</v>
      </c>
      <c r="EZ19" s="7">
        <v>635</v>
      </c>
      <c r="FA19" s="7">
        <v>638</v>
      </c>
      <c r="FB19" s="7">
        <v>634</v>
      </c>
      <c r="FC19" s="7">
        <v>613</v>
      </c>
      <c r="FD19" s="7">
        <v>666.3</v>
      </c>
      <c r="FE19" s="7">
        <v>596.20000000000005</v>
      </c>
      <c r="FF19" s="7">
        <v>548.79999999999995</v>
      </c>
      <c r="FG19" s="7">
        <v>638.20000000000005</v>
      </c>
      <c r="FH19" s="7">
        <v>598.5</v>
      </c>
      <c r="FI19" s="7">
        <v>633.70000000000005</v>
      </c>
      <c r="FJ19" s="7">
        <v>641.70000000000005</v>
      </c>
      <c r="FK19" s="7">
        <v>629.20000000000005</v>
      </c>
      <c r="FL19" s="7">
        <v>637.29999999999995</v>
      </c>
      <c r="FM19" s="7">
        <v>627.20000000000005</v>
      </c>
      <c r="FN19" s="7">
        <v>630.4</v>
      </c>
      <c r="FO19" s="7">
        <v>627.29999999999995</v>
      </c>
      <c r="FP19" s="7">
        <v>629.1</v>
      </c>
      <c r="FQ19" s="7">
        <v>629.70000000000005</v>
      </c>
      <c r="FR19" s="7">
        <v>625.9</v>
      </c>
      <c r="FS19" s="7">
        <v>673.1</v>
      </c>
      <c r="FT19" s="7">
        <v>656.7</v>
      </c>
      <c r="FU19" s="7">
        <v>601.29999999999995</v>
      </c>
      <c r="FV19" s="7">
        <v>549.79999999999995</v>
      </c>
      <c r="FW19" s="7">
        <v>561</v>
      </c>
      <c r="FX19" s="7">
        <v>554.1</v>
      </c>
      <c r="FY19" s="7">
        <v>556.70000000000005</v>
      </c>
      <c r="FZ19" s="7">
        <v>561.20000000000005</v>
      </c>
      <c r="GA19" s="7">
        <v>557.70000000000005</v>
      </c>
      <c r="GB19" s="7">
        <v>561.1</v>
      </c>
      <c r="GC19" s="7">
        <v>573</v>
      </c>
      <c r="GD19" s="7">
        <v>576.20000000000005</v>
      </c>
      <c r="GE19" s="7">
        <v>565.79999999999995</v>
      </c>
      <c r="GF19" s="7">
        <v>569.1</v>
      </c>
      <c r="GG19" s="7">
        <v>569.5</v>
      </c>
      <c r="GH19" s="7">
        <v>572.4</v>
      </c>
      <c r="GI19" s="7">
        <v>533</v>
      </c>
      <c r="GJ19" s="7">
        <v>488.2</v>
      </c>
      <c r="GK19" s="7">
        <v>583.29999999999995</v>
      </c>
      <c r="GL19" s="7">
        <v>570.9</v>
      </c>
      <c r="GM19" s="7">
        <v>570.5</v>
      </c>
      <c r="GN19" s="7">
        <v>573.5</v>
      </c>
      <c r="GO19" s="7">
        <v>573.9</v>
      </c>
      <c r="GP19" s="7">
        <v>570.4</v>
      </c>
      <c r="GQ19" s="7">
        <v>574.1</v>
      </c>
      <c r="GR19" s="7">
        <v>563.6</v>
      </c>
      <c r="GS19" s="7">
        <v>573.4</v>
      </c>
      <c r="GT19" s="7">
        <v>560.9</v>
      </c>
      <c r="GU19" s="7">
        <v>571.4</v>
      </c>
      <c r="GV19" s="7">
        <v>558</v>
      </c>
      <c r="GW19" s="7">
        <v>563.70000000000005</v>
      </c>
      <c r="GX19" s="7">
        <v>541.70000000000005</v>
      </c>
      <c r="GY19" s="7">
        <v>536.9</v>
      </c>
      <c r="GZ19" s="7">
        <v>543.70000000000005</v>
      </c>
      <c r="HA19" s="7">
        <v>623.6</v>
      </c>
      <c r="HB19" s="7">
        <v>610.4</v>
      </c>
      <c r="HC19" s="7">
        <v>558.5</v>
      </c>
      <c r="HD19" s="7">
        <v>639.9</v>
      </c>
      <c r="HE19" s="7">
        <v>641.70000000000005</v>
      </c>
      <c r="HF19" s="7">
        <v>644</v>
      </c>
      <c r="HG19" s="7">
        <v>641.4</v>
      </c>
      <c r="HH19" s="7">
        <v>649.29999999999995</v>
      </c>
      <c r="HI19" s="7">
        <v>711.3</v>
      </c>
      <c r="HJ19" s="7">
        <v>654.79999999999995</v>
      </c>
      <c r="HK19" s="7">
        <v>613</v>
      </c>
      <c r="HL19" s="7">
        <v>618.79999999999995</v>
      </c>
      <c r="HM19" s="7">
        <v>585.1</v>
      </c>
      <c r="HN19" s="7">
        <v>637.6</v>
      </c>
      <c r="HO19" s="7">
        <v>640</v>
      </c>
      <c r="HP19" s="7">
        <v>669.6</v>
      </c>
      <c r="HQ19" s="7">
        <v>562.1</v>
      </c>
      <c r="HR19" s="7">
        <v>561.9</v>
      </c>
      <c r="HS19" s="7">
        <v>622.6</v>
      </c>
      <c r="HT19" s="7">
        <v>538.20000000000005</v>
      </c>
      <c r="HU19" s="7">
        <v>501.5</v>
      </c>
      <c r="HV19" s="7">
        <v>654.70000000000005</v>
      </c>
      <c r="HW19" s="7">
        <v>646.4</v>
      </c>
      <c r="HX19" s="7">
        <v>658.4</v>
      </c>
      <c r="HY19" s="7">
        <v>648.70000000000005</v>
      </c>
      <c r="HZ19" s="7">
        <v>634.79999999999995</v>
      </c>
      <c r="IA19" s="7">
        <v>634.29999999999995</v>
      </c>
      <c r="IB19" s="7">
        <v>702.7</v>
      </c>
      <c r="IC19" s="7">
        <v>693.4</v>
      </c>
      <c r="ID19" s="7">
        <v>584</v>
      </c>
      <c r="IE19" s="7">
        <v>593.1</v>
      </c>
      <c r="IF19" s="7">
        <v>539.9</v>
      </c>
      <c r="IG19" s="7">
        <v>543.20000000000005</v>
      </c>
      <c r="IH19" s="7">
        <v>538.29999999999995</v>
      </c>
      <c r="II19" s="7">
        <v>560.70000000000005</v>
      </c>
      <c r="IJ19" s="7">
        <v>546.4</v>
      </c>
      <c r="IK19" s="7">
        <v>558.4</v>
      </c>
      <c r="IL19" s="7">
        <v>546.70000000000005</v>
      </c>
      <c r="IM19" s="7">
        <v>537</v>
      </c>
      <c r="IN19" s="7">
        <v>537.20000000000005</v>
      </c>
      <c r="IO19" s="7">
        <v>538.70000000000005</v>
      </c>
      <c r="IP19" s="7">
        <v>556.4</v>
      </c>
      <c r="IQ19" s="7">
        <v>555.5</v>
      </c>
      <c r="IR19" s="7">
        <v>553.79999999999995</v>
      </c>
      <c r="IS19" s="7">
        <v>557.6</v>
      </c>
      <c r="IT19" s="7">
        <v>548.4</v>
      </c>
      <c r="IU19" s="7">
        <v>553.29999999999995</v>
      </c>
      <c r="IV19" s="7">
        <v>538.5</v>
      </c>
      <c r="IW19" s="7">
        <v>563.9</v>
      </c>
      <c r="IX19" s="7">
        <v>537.79999999999995</v>
      </c>
      <c r="IY19" s="7">
        <v>552.20000000000005</v>
      </c>
      <c r="IZ19" s="7">
        <v>545</v>
      </c>
      <c r="JA19" s="7">
        <v>559.1</v>
      </c>
      <c r="JB19" s="7">
        <v>560.4</v>
      </c>
      <c r="JC19" s="7">
        <v>559.79999999999995</v>
      </c>
      <c r="JD19" s="7">
        <v>568.6</v>
      </c>
      <c r="JE19" s="7">
        <v>568.9</v>
      </c>
      <c r="JF19" s="7">
        <v>560.9</v>
      </c>
      <c r="JG19" s="7">
        <v>561.20000000000005</v>
      </c>
      <c r="JH19" s="7">
        <v>564.70000000000005</v>
      </c>
      <c r="JI19" s="7">
        <v>595.4</v>
      </c>
      <c r="JJ19" s="7">
        <v>617.1</v>
      </c>
      <c r="JK19" s="7">
        <v>628.9</v>
      </c>
      <c r="JL19" s="7">
        <v>601</v>
      </c>
      <c r="JM19" s="7">
        <v>635.4</v>
      </c>
      <c r="JN19" s="7">
        <v>671</v>
      </c>
      <c r="JO19" s="7">
        <v>635.5</v>
      </c>
      <c r="JP19" s="7">
        <v>637.79999999999995</v>
      </c>
      <c r="JQ19" s="7">
        <v>613.29999999999995</v>
      </c>
      <c r="JR19" s="7">
        <v>635.70000000000005</v>
      </c>
      <c r="JS19" s="7">
        <v>629.5</v>
      </c>
      <c r="JT19" s="7">
        <v>610.20000000000005</v>
      </c>
      <c r="JU19" s="7">
        <v>668.7</v>
      </c>
      <c r="JV19" s="7">
        <v>646.4</v>
      </c>
      <c r="JW19" s="7">
        <v>593.9</v>
      </c>
      <c r="JX19" s="7">
        <v>658.6</v>
      </c>
      <c r="JY19" s="7">
        <v>656.8</v>
      </c>
      <c r="JZ19" s="7">
        <v>501.9</v>
      </c>
      <c r="KA19" s="7">
        <v>501.2</v>
      </c>
      <c r="KB19" s="7">
        <v>636.4</v>
      </c>
      <c r="KC19" s="7">
        <v>535</v>
      </c>
      <c r="KD19" s="7">
        <v>609</v>
      </c>
      <c r="KE19" s="7">
        <v>548.4</v>
      </c>
      <c r="KF19" s="7">
        <v>542.70000000000005</v>
      </c>
      <c r="KG19" s="7">
        <v>540.9</v>
      </c>
      <c r="KH19" s="7">
        <v>540.29999999999995</v>
      </c>
      <c r="KI19" s="7">
        <v>526.4</v>
      </c>
      <c r="KJ19" s="7">
        <v>537</v>
      </c>
      <c r="KK19" s="7">
        <v>546.29999999999995</v>
      </c>
      <c r="KL19" s="7">
        <v>537</v>
      </c>
      <c r="KM19" s="7">
        <v>531.6</v>
      </c>
      <c r="KN19" s="7">
        <v>550.29999999999995</v>
      </c>
      <c r="KO19" s="7">
        <v>610.5</v>
      </c>
      <c r="KP19" s="7">
        <v>549.6</v>
      </c>
      <c r="KQ19" s="7">
        <v>552.29999999999995</v>
      </c>
      <c r="KR19" s="7">
        <v>526.6</v>
      </c>
      <c r="KS19" s="7">
        <v>519.6</v>
      </c>
      <c r="KT19" s="7">
        <v>514.70000000000005</v>
      </c>
      <c r="KU19" s="7">
        <v>539.29999999999995</v>
      </c>
      <c r="KV19" s="7">
        <v>546.9</v>
      </c>
      <c r="KW19" s="7">
        <v>544.1</v>
      </c>
      <c r="KX19" s="7">
        <v>544.29999999999995</v>
      </c>
      <c r="KY19" s="7">
        <v>546.1</v>
      </c>
      <c r="KZ19" s="7">
        <v>568.70000000000005</v>
      </c>
      <c r="LA19" s="7">
        <v>542.5</v>
      </c>
      <c r="LB19" s="7">
        <v>539</v>
      </c>
      <c r="LC19" s="7">
        <v>549.79999999999995</v>
      </c>
      <c r="LD19" s="7">
        <v>544.29999999999995</v>
      </c>
      <c r="LE19" s="7">
        <v>498.7</v>
      </c>
      <c r="LF19" s="7">
        <v>550</v>
      </c>
      <c r="LG19" s="7">
        <v>562.5</v>
      </c>
      <c r="LH19" s="7">
        <v>562.5</v>
      </c>
      <c r="LI19" s="7">
        <v>535.4</v>
      </c>
      <c r="LJ19" s="7">
        <v>528.70000000000005</v>
      </c>
      <c r="LK19" s="7">
        <v>597.79999999999995</v>
      </c>
      <c r="LL19" s="7">
        <v>520.70000000000005</v>
      </c>
      <c r="LM19" s="7">
        <v>548.6</v>
      </c>
      <c r="LN19" s="7">
        <v>545.29999999999995</v>
      </c>
      <c r="LO19" s="7">
        <v>540.9</v>
      </c>
      <c r="LP19" s="7">
        <v>514.6</v>
      </c>
      <c r="LQ19" s="7">
        <v>485.5</v>
      </c>
      <c r="LR19" s="7">
        <v>547</v>
      </c>
      <c r="LS19" s="7">
        <v>564.6</v>
      </c>
      <c r="LT19" s="7">
        <v>513.4</v>
      </c>
      <c r="LU19" s="7">
        <v>515.9</v>
      </c>
      <c r="LV19" s="7">
        <v>552.6</v>
      </c>
      <c r="LW19" s="7">
        <v>544.9</v>
      </c>
      <c r="LX19" s="7">
        <v>539.5</v>
      </c>
      <c r="LY19" s="7">
        <v>537</v>
      </c>
      <c r="LZ19" s="7">
        <v>540.4</v>
      </c>
      <c r="MA19" s="7">
        <v>546.29999999999995</v>
      </c>
      <c r="MB19" s="7">
        <v>576.6</v>
      </c>
      <c r="MC19" s="7">
        <v>508.8</v>
      </c>
      <c r="MD19" s="7">
        <v>519</v>
      </c>
      <c r="ME19" s="7">
        <v>533.20000000000005</v>
      </c>
      <c r="MF19" s="7">
        <v>534.29999999999995</v>
      </c>
      <c r="MG19" s="7">
        <v>535</v>
      </c>
      <c r="MH19" s="7">
        <v>536.29999999999995</v>
      </c>
      <c r="MI19" s="7">
        <v>547.1</v>
      </c>
      <c r="MJ19" s="7">
        <v>560.79999999999995</v>
      </c>
      <c r="MK19" s="7">
        <v>566</v>
      </c>
      <c r="ML19" s="7">
        <v>557</v>
      </c>
      <c r="MM19" s="7">
        <v>553.70000000000005</v>
      </c>
      <c r="MN19" s="7">
        <v>559.20000000000005</v>
      </c>
      <c r="MO19" s="7">
        <v>549.9</v>
      </c>
      <c r="MP19" s="7">
        <v>558.5</v>
      </c>
      <c r="MQ19" s="7">
        <v>561.5</v>
      </c>
      <c r="MR19" s="7">
        <v>551.29999999999995</v>
      </c>
      <c r="MS19" s="7">
        <v>534.20000000000005</v>
      </c>
      <c r="MT19" s="7">
        <v>540</v>
      </c>
      <c r="MU19" s="7">
        <v>558.1</v>
      </c>
      <c r="MV19" s="7">
        <v>494.5</v>
      </c>
      <c r="MW19" s="7">
        <v>528.79999999999995</v>
      </c>
      <c r="MX19" s="7">
        <v>537.9</v>
      </c>
      <c r="MY19" s="7">
        <v>585.1</v>
      </c>
      <c r="MZ19" s="7">
        <v>545.9</v>
      </c>
      <c r="NA19" s="7">
        <v>544.9</v>
      </c>
      <c r="NB19" s="7">
        <v>537.4</v>
      </c>
      <c r="NC19" s="7">
        <v>573.9</v>
      </c>
      <c r="ND19" s="7">
        <v>562.70000000000005</v>
      </c>
      <c r="NE19" s="7">
        <v>583.1</v>
      </c>
      <c r="NF19" s="7">
        <v>521.29999999999995</v>
      </c>
      <c r="NG19" s="7">
        <v>555.5</v>
      </c>
      <c r="NH19" s="7">
        <v>519.5</v>
      </c>
      <c r="NI19" s="7">
        <v>529.1</v>
      </c>
      <c r="NJ19" s="7">
        <v>509.1</v>
      </c>
      <c r="NK19" s="7">
        <v>532.20000000000005</v>
      </c>
      <c r="NL19" s="7">
        <v>537.70000000000005</v>
      </c>
      <c r="NM19" s="7">
        <v>536</v>
      </c>
      <c r="NN19" s="120">
        <v>0</v>
      </c>
      <c r="NO19" s="135">
        <v>29.76</v>
      </c>
      <c r="NP19" s="135">
        <v>0</v>
      </c>
      <c r="NQ19" s="135">
        <v>0</v>
      </c>
      <c r="NR19" s="135">
        <v>2.5499999999999998</v>
      </c>
      <c r="NS19" s="135">
        <v>2.395</v>
      </c>
      <c r="NT19" s="135">
        <v>0</v>
      </c>
      <c r="NU19" s="135">
        <v>0</v>
      </c>
      <c r="NV19" s="7">
        <v>84807270</v>
      </c>
      <c r="NW19" s="7">
        <v>252223.6</v>
      </c>
      <c r="NX19" s="7">
        <v>86123860</v>
      </c>
      <c r="NY19" s="7">
        <v>293629.90000000002</v>
      </c>
      <c r="NZ19" s="7">
        <v>70093340</v>
      </c>
      <c r="OA19" s="7">
        <v>146706.79999999999</v>
      </c>
      <c r="OB19" s="7">
        <v>84525060</v>
      </c>
      <c r="OC19" s="7">
        <v>125960.8</v>
      </c>
      <c r="OD19" s="7">
        <v>800020</v>
      </c>
      <c r="OE19" s="7">
        <v>9910</v>
      </c>
      <c r="OF19" s="7">
        <v>82450</v>
      </c>
      <c r="OG19" s="7">
        <v>460</v>
      </c>
      <c r="OH19" s="9">
        <f>IF((RD_15[[#This Row],[33kV_IC1_ExPort]]-NV18)&lt;0,0,(RD_15[[#This Row],[33kV_IC1_ExPort]]-NV18))</f>
        <v>47990</v>
      </c>
      <c r="OI19" s="9">
        <f>IF((RD_15[[#This Row],[33kV_IC1_Import]]-NW18)&lt;0,0,(RD_15[[#This Row],[33kV_IC1_Import]]-NW18))</f>
        <v>202.60000000000582</v>
      </c>
      <c r="OJ19" s="9">
        <f>IF((RD_15[[#This Row],[33kV_IC2_ExPort]]-NX18)&lt;0,0,(RD_15[[#This Row],[33kV_IC2_ExPort]]-NX18))</f>
        <v>49630</v>
      </c>
      <c r="OK19" s="9">
        <f>IF((RD_15[[#This Row],[33kV_IC2_Import]]-NY18)&lt;0,0,(RD_15[[#This Row],[33kV_IC2_Import]]-NY18))</f>
        <v>283.80000000004657</v>
      </c>
      <c r="OL19" s="9">
        <f>IF((RD_15[[#This Row],[33kV_IC3_ExPort]]-NZ18)&lt;0,0,(RD_15[[#This Row],[33kV_IC3_ExPort]]-NZ18))</f>
        <v>48320</v>
      </c>
      <c r="OM19" s="9">
        <f>IF((RD_15[[#This Row],[33kV_IC3_Import]]-OA18)&lt;0,0,(RD_15[[#This Row],[33kV_IC3_Import]]-OA18))</f>
        <v>231.69999999998254</v>
      </c>
      <c r="ON19" s="9">
        <f>IF((RD_15[[#This Row],[33kV_IC4_ExPort]]-OB18)&lt;0,0,(RD_15[[#This Row],[33kV_IC4_ExPort]]-OB18))</f>
        <v>46610</v>
      </c>
      <c r="OO19" s="9">
        <f>IF((RD_15[[#This Row],[33kV_IC4_Import]]-OC18)&lt;0,0,(RD_15[[#This Row],[33kV_IC4_Import]]-OC18))</f>
        <v>193.5</v>
      </c>
      <c r="OP19" s="9">
        <f>IF((RD_15[[#This Row],[220kV_PQM1_Ex]]-OD18)*200&lt;0,0,(RD_15[[#This Row],[220kV_PQM1_Ex]]-OD18)*200)</f>
        <v>98000</v>
      </c>
      <c r="OQ19" s="9">
        <f>IF((RD_15[[#This Row],[220kV_PQM1_Im]]-OE18)*200&lt;0,0,(RD_15[[#This Row],[220kV_PQM1_Im]]-OE18)*200)</f>
        <v>0</v>
      </c>
      <c r="OR19" s="9">
        <f>IF((RD_15[[#This Row],[220kV_PQM2_Ex]]-OF18)*200&lt;0,0,(RD_15[[#This Row],[220kV_PQM2_Ex]]-OF18)*200)</f>
        <v>94000</v>
      </c>
      <c r="OS19" s="9">
        <f>IF((RD_15[[#This Row],[220kV_PQM2_Im]]-OG18)*200&lt;0,0,(RD_15[[#This Row],[220kV_PQM2_Im]]-OG18)*200)</f>
        <v>0</v>
      </c>
      <c r="OT19" s="136">
        <f>SUM(RD_15[[#This Row],[33kV_IC1_ExPort(KWh)]],RD_15[[#This Row],[33kV_IC2_ExPort(KWh)]],RD_15[[#This Row],[33kV_IC3_ExPort(KWh)]],RD_15[[#This Row],[33kV_IC4_ExPort(kWh)]])</f>
        <v>192550</v>
      </c>
      <c r="OU19" s="49">
        <f>SUM(RD_15[[#This Row],[220kV_PQM1_Ex(KWh)]],RD_15[[#This Row],[220kV_PQM2_Ex(KWh)]])</f>
        <v>192000</v>
      </c>
      <c r="OV19" s="49">
        <f>IFERROR((RD_15[[#This Row],[Sunset Time (POA&lt;20 W/m2)]]-RD_15[[#This Row],[Sunrise Time (POA&gt;20 W/m2)]])*24,"")</f>
        <v>11.883333333333333</v>
      </c>
      <c r="OW19" s="49">
        <f>RD_15[[#This Row],[GHI]]-RD_15[[#This Row],[GHI_Lost]]</f>
        <v>2.5499999999999998</v>
      </c>
      <c r="OX19" s="49">
        <f>RD_15[[#This Row],[POA]]-RD_15[[#This Row],[POA_Lost]]</f>
        <v>2.395</v>
      </c>
      <c r="OY19" s="49"/>
      <c r="OZ19" s="49">
        <f>RD_15[[#This Row],[MT_Temp]]</f>
        <v>29.76</v>
      </c>
      <c r="PA19" s="50">
        <f>RD_15[[#This Row],[WS_Avg]]</f>
        <v>0</v>
      </c>
      <c r="PB19" s="131">
        <f>IFERROR(SUM(RD_15[[#This Row],[BLK1_INV1]:[BLK12_INV31]]),"")</f>
        <v>194808.09999999989</v>
      </c>
      <c r="PC19" s="51" t="str">
        <f>IFERROR(#REF!/RD_15[[#This Row],[Inv_Exp(KWh)]],"")</f>
        <v/>
      </c>
      <c r="PD19" s="51"/>
      <c r="PE19" s="100" t="str">
        <f>IFERROR(RD_15[[#This Row],[WPR_Eac]]/RD_15[[#This Row],[WPR_Edc]],"")</f>
        <v/>
      </c>
      <c r="PF19" s="100"/>
      <c r="PG19" s="100"/>
    </row>
    <row r="20" spans="2:423" x14ac:dyDescent="0.35">
      <c r="B20" s="48">
        <v>45759</v>
      </c>
      <c r="C20" s="132">
        <f>YEAR(RD_15[[#This Row],[Date]])+IF(MONTH(RD_15[[#This Row],[Date]])&gt;=4,1,0)</f>
        <v>2026</v>
      </c>
      <c r="D20" s="124">
        <f t="shared" si="9"/>
        <v>2025</v>
      </c>
      <c r="E20" s="133"/>
      <c r="F20" s="133"/>
      <c r="G20" s="134" t="str">
        <f>TEXT(RD_15[[#This Row],[Date]],"mmm-yy")</f>
        <v>Apr-25</v>
      </c>
      <c r="H20" s="124">
        <f t="shared" si="10"/>
        <v>30</v>
      </c>
      <c r="I20" s="132">
        <f>'Basic Data '!$S$2</f>
        <v>91870</v>
      </c>
      <c r="J20" s="8">
        <v>0.23194444444444443</v>
      </c>
      <c r="K20" s="8">
        <v>0.71736111111111101</v>
      </c>
      <c r="L20" s="7">
        <v>440.4</v>
      </c>
      <c r="M20" s="7">
        <v>428.7</v>
      </c>
      <c r="N20" s="7">
        <v>466.6</v>
      </c>
      <c r="O20" s="7">
        <v>467</v>
      </c>
      <c r="P20" s="7">
        <v>463.9</v>
      </c>
      <c r="Q20" s="7">
        <v>444</v>
      </c>
      <c r="R20" s="7">
        <v>472.3</v>
      </c>
      <c r="S20" s="7">
        <v>456.2</v>
      </c>
      <c r="T20" s="7">
        <v>468.8</v>
      </c>
      <c r="U20" s="7">
        <v>470.3</v>
      </c>
      <c r="V20" s="7">
        <v>472</v>
      </c>
      <c r="W20" s="7">
        <v>469.5</v>
      </c>
      <c r="X20" s="7">
        <v>469.1</v>
      </c>
      <c r="Y20" s="7">
        <v>470.9</v>
      </c>
      <c r="Z20" s="7">
        <v>474.3</v>
      </c>
      <c r="AA20" s="7">
        <v>474.3</v>
      </c>
      <c r="AB20" s="7">
        <v>443.4</v>
      </c>
      <c r="AC20" s="7">
        <v>447.7</v>
      </c>
      <c r="AD20" s="7">
        <v>480</v>
      </c>
      <c r="AE20" s="7">
        <v>473.4</v>
      </c>
      <c r="AF20" s="7">
        <v>486.6</v>
      </c>
      <c r="AG20" s="7">
        <v>482.1</v>
      </c>
      <c r="AH20" s="7">
        <v>486.5</v>
      </c>
      <c r="AI20" s="7">
        <v>483.8</v>
      </c>
      <c r="AJ20" s="7">
        <v>484.4</v>
      </c>
      <c r="AK20" s="7">
        <v>485.1</v>
      </c>
      <c r="AL20" s="7">
        <v>486.2</v>
      </c>
      <c r="AM20" s="7">
        <v>484.9</v>
      </c>
      <c r="AN20" s="7">
        <v>487.6</v>
      </c>
      <c r="AO20" s="7">
        <v>488.6</v>
      </c>
      <c r="AP20" s="7">
        <v>483.8</v>
      </c>
      <c r="AQ20" s="7">
        <v>485.9</v>
      </c>
      <c r="AR20" s="7">
        <v>461.5</v>
      </c>
      <c r="AS20" s="7">
        <v>432.4</v>
      </c>
      <c r="AT20" s="7">
        <v>436.6</v>
      </c>
      <c r="AU20" s="7">
        <v>441.1</v>
      </c>
      <c r="AV20" s="7">
        <v>448.1</v>
      </c>
      <c r="AW20" s="7">
        <v>448.7</v>
      </c>
      <c r="AX20" s="7">
        <v>464.8</v>
      </c>
      <c r="AY20" s="7">
        <v>443.5</v>
      </c>
      <c r="AZ20" s="7">
        <v>453.5</v>
      </c>
      <c r="BA20" s="7">
        <v>496.6</v>
      </c>
      <c r="BB20" s="7">
        <v>521.6</v>
      </c>
      <c r="BC20" s="7">
        <v>493.9</v>
      </c>
      <c r="BD20" s="7">
        <v>496</v>
      </c>
      <c r="BE20" s="7">
        <v>513.4</v>
      </c>
      <c r="BF20" s="7">
        <v>550</v>
      </c>
      <c r="BG20" s="7">
        <v>544.29999999999995</v>
      </c>
      <c r="BH20" s="7">
        <v>587.4</v>
      </c>
      <c r="BI20" s="7">
        <v>523.29999999999995</v>
      </c>
      <c r="BJ20" s="7">
        <v>496.6</v>
      </c>
      <c r="BK20" s="7">
        <v>491</v>
      </c>
      <c r="BL20" s="7">
        <v>489.7</v>
      </c>
      <c r="BM20" s="7">
        <v>514.1</v>
      </c>
      <c r="BN20" s="7">
        <v>505.9</v>
      </c>
      <c r="BO20" s="7">
        <v>512.20000000000005</v>
      </c>
      <c r="BP20" s="7">
        <v>528.6</v>
      </c>
      <c r="BQ20" s="7">
        <v>486.9</v>
      </c>
      <c r="BR20" s="7">
        <v>426.9</v>
      </c>
      <c r="BS20" s="7">
        <v>487.1</v>
      </c>
      <c r="BT20" s="7">
        <v>421.5</v>
      </c>
      <c r="BU20" s="7">
        <v>440.9</v>
      </c>
      <c r="BV20" s="7">
        <v>481.8</v>
      </c>
      <c r="BW20" s="7">
        <v>1114.5</v>
      </c>
      <c r="BX20" s="7">
        <v>1096.7</v>
      </c>
      <c r="BY20" s="7">
        <v>1097.9000000000001</v>
      </c>
      <c r="BZ20" s="7">
        <v>1108.5999999999999</v>
      </c>
      <c r="CA20" s="7">
        <v>1118.8</v>
      </c>
      <c r="CB20" s="7">
        <v>1108.9000000000001</v>
      </c>
      <c r="CC20" s="7">
        <v>1085.8</v>
      </c>
      <c r="CD20" s="7">
        <v>1112.3</v>
      </c>
      <c r="CE20" s="7">
        <v>1118.5999999999999</v>
      </c>
      <c r="CF20" s="7">
        <v>1089</v>
      </c>
      <c r="CG20" s="7">
        <v>1078.3</v>
      </c>
      <c r="CH20" s="7">
        <v>1085.8</v>
      </c>
      <c r="CI20" s="7">
        <v>1056.5999999999999</v>
      </c>
      <c r="CJ20" s="7">
        <v>1039.3</v>
      </c>
      <c r="CK20" s="7">
        <v>1065.9000000000001</v>
      </c>
      <c r="CL20" s="7">
        <v>1108.2</v>
      </c>
      <c r="CM20" s="7">
        <v>1109</v>
      </c>
      <c r="CN20" s="7">
        <v>1104</v>
      </c>
      <c r="CO20" s="7">
        <v>1110</v>
      </c>
      <c r="CP20" s="7">
        <v>1121</v>
      </c>
      <c r="CQ20" s="7">
        <v>1069.5</v>
      </c>
      <c r="CR20" s="7">
        <v>1121.4000000000001</v>
      </c>
      <c r="CS20" s="7">
        <v>1080.3</v>
      </c>
      <c r="CT20" s="7">
        <v>1066.4000000000001</v>
      </c>
      <c r="CU20" s="7">
        <v>1102.9000000000001</v>
      </c>
      <c r="CV20" s="7">
        <v>1112.5999999999999</v>
      </c>
      <c r="CW20" s="7">
        <v>1090</v>
      </c>
      <c r="CX20" s="7">
        <v>1103.9000000000001</v>
      </c>
      <c r="CY20" s="7">
        <v>1085.8</v>
      </c>
      <c r="CZ20" s="7">
        <v>1105.2</v>
      </c>
      <c r="DA20" s="7">
        <v>1111.7</v>
      </c>
      <c r="DB20" s="7">
        <v>1123.7</v>
      </c>
      <c r="DC20" s="7">
        <v>1121.5999999999999</v>
      </c>
      <c r="DD20" s="7">
        <v>1211.8</v>
      </c>
      <c r="DE20" s="7">
        <v>1115.4000000000001</v>
      </c>
      <c r="DF20" s="7">
        <v>1115.7</v>
      </c>
      <c r="DG20" s="7">
        <v>1067.0999999999999</v>
      </c>
      <c r="DH20" s="7">
        <v>1061</v>
      </c>
      <c r="DI20" s="7">
        <v>1121.5</v>
      </c>
      <c r="DJ20" s="7">
        <v>1097.9000000000001</v>
      </c>
      <c r="DK20" s="7">
        <v>1119.9000000000001</v>
      </c>
      <c r="DL20" s="7">
        <v>1173.0999999999999</v>
      </c>
      <c r="DM20" s="7">
        <v>1117.8</v>
      </c>
      <c r="DN20" s="7">
        <v>1135.8</v>
      </c>
      <c r="DO20" s="7">
        <v>1125.5999999999999</v>
      </c>
      <c r="DP20" s="7">
        <v>1126.9000000000001</v>
      </c>
      <c r="DQ20" s="7">
        <v>1137.8</v>
      </c>
      <c r="DR20" s="7">
        <v>1125.0999999999999</v>
      </c>
      <c r="DS20" s="7">
        <v>1108.4000000000001</v>
      </c>
      <c r="DT20" s="7">
        <v>982.5</v>
      </c>
      <c r="DU20" s="7">
        <v>1057.9000000000001</v>
      </c>
      <c r="DV20" s="7">
        <v>1103.5999999999999</v>
      </c>
      <c r="DW20" s="7">
        <v>1128.0999999999999</v>
      </c>
      <c r="DX20" s="7">
        <v>1113.7</v>
      </c>
      <c r="DY20" s="7">
        <v>1121.4000000000001</v>
      </c>
      <c r="DZ20" s="7">
        <v>1058.4000000000001</v>
      </c>
      <c r="EA20" s="7">
        <v>1121.5999999999999</v>
      </c>
      <c r="EB20" s="7">
        <v>1121.3</v>
      </c>
      <c r="EC20" s="7">
        <v>1030.9000000000001</v>
      </c>
      <c r="ED20" s="7">
        <v>1059.3</v>
      </c>
      <c r="EE20" s="7">
        <v>1070.3</v>
      </c>
      <c r="EF20" s="7">
        <v>1129.2</v>
      </c>
      <c r="EG20" s="7">
        <v>1123.5</v>
      </c>
      <c r="EH20" s="7">
        <v>1099.2</v>
      </c>
      <c r="EI20" s="7">
        <v>1121.7</v>
      </c>
      <c r="EJ20" s="7">
        <v>1105</v>
      </c>
      <c r="EK20" s="7">
        <v>1102.8</v>
      </c>
      <c r="EL20" s="7">
        <v>1102.5</v>
      </c>
      <c r="EM20" s="7">
        <v>1129.0999999999999</v>
      </c>
      <c r="EN20" s="7">
        <v>1112.4000000000001</v>
      </c>
      <c r="EO20" s="7">
        <v>1131.8</v>
      </c>
      <c r="EP20" s="7">
        <v>1100.8</v>
      </c>
      <c r="EQ20" s="7">
        <v>1085.5</v>
      </c>
      <c r="ER20" s="7">
        <v>1067.0999999999999</v>
      </c>
      <c r="ES20" s="7">
        <v>1126</v>
      </c>
      <c r="ET20" s="7">
        <v>1203.5</v>
      </c>
      <c r="EU20" s="7">
        <v>1097.4000000000001</v>
      </c>
      <c r="EV20" s="7">
        <v>1094.3</v>
      </c>
      <c r="EW20" s="7">
        <v>1112.4000000000001</v>
      </c>
      <c r="EX20" s="7">
        <v>1118.3</v>
      </c>
      <c r="EY20" s="7">
        <v>1120</v>
      </c>
      <c r="EZ20" s="7">
        <v>1121</v>
      </c>
      <c r="FA20" s="7">
        <v>1109</v>
      </c>
      <c r="FB20" s="7">
        <v>1115</v>
      </c>
      <c r="FC20" s="7">
        <v>1072.9000000000001</v>
      </c>
      <c r="FD20" s="7">
        <v>1167.0999999999999</v>
      </c>
      <c r="FE20" s="7">
        <v>1046</v>
      </c>
      <c r="FF20" s="7">
        <v>965.6</v>
      </c>
      <c r="FG20" s="7">
        <v>1119</v>
      </c>
      <c r="FH20" s="7">
        <v>1047.5999999999999</v>
      </c>
      <c r="FI20" s="7">
        <v>1110.2</v>
      </c>
      <c r="FJ20" s="7">
        <v>1125.7</v>
      </c>
      <c r="FK20" s="7">
        <v>1089.3</v>
      </c>
      <c r="FL20" s="7">
        <v>1106.2</v>
      </c>
      <c r="FM20" s="7">
        <v>1093.3</v>
      </c>
      <c r="FN20" s="7">
        <v>1091.4000000000001</v>
      </c>
      <c r="FO20" s="7">
        <v>1045.7</v>
      </c>
      <c r="FP20" s="7">
        <v>1108.5999999999999</v>
      </c>
      <c r="FQ20" s="7">
        <v>1047.7</v>
      </c>
      <c r="FR20" s="7">
        <v>1095.2</v>
      </c>
      <c r="FS20" s="7">
        <v>1179</v>
      </c>
      <c r="FT20" s="7">
        <v>1148</v>
      </c>
      <c r="FU20" s="7">
        <v>1056.5999999999999</v>
      </c>
      <c r="FV20" s="7">
        <v>972.4</v>
      </c>
      <c r="FW20" s="7">
        <v>989.9</v>
      </c>
      <c r="FX20" s="7">
        <v>979.4</v>
      </c>
      <c r="FY20" s="7">
        <v>982</v>
      </c>
      <c r="FZ20" s="7">
        <v>987.5</v>
      </c>
      <c r="GA20" s="7">
        <v>988.6</v>
      </c>
      <c r="GB20" s="7">
        <v>996.3</v>
      </c>
      <c r="GC20" s="7">
        <v>1011.2</v>
      </c>
      <c r="GD20" s="7">
        <v>1016.3</v>
      </c>
      <c r="GE20" s="7">
        <v>997</v>
      </c>
      <c r="GF20" s="7">
        <v>999.3</v>
      </c>
      <c r="GG20" s="7">
        <v>1003</v>
      </c>
      <c r="GH20" s="7">
        <v>1006.7</v>
      </c>
      <c r="GI20" s="7">
        <v>939.8</v>
      </c>
      <c r="GJ20" s="7">
        <v>860.1</v>
      </c>
      <c r="GK20" s="7">
        <v>1027.4000000000001</v>
      </c>
      <c r="GL20" s="7">
        <v>1007.1</v>
      </c>
      <c r="GM20" s="7">
        <v>1005.7</v>
      </c>
      <c r="GN20" s="7">
        <v>1013.2</v>
      </c>
      <c r="GO20" s="7">
        <v>1013.8</v>
      </c>
      <c r="GP20" s="7">
        <v>1007.3</v>
      </c>
      <c r="GQ20" s="7">
        <v>1016.4</v>
      </c>
      <c r="GR20" s="7">
        <v>995.8</v>
      </c>
      <c r="GS20" s="7">
        <v>1013.1</v>
      </c>
      <c r="GT20" s="7">
        <v>991.1</v>
      </c>
      <c r="GU20" s="7">
        <v>1013.3</v>
      </c>
      <c r="GV20" s="7">
        <v>992.5</v>
      </c>
      <c r="GW20" s="7">
        <v>1003.1</v>
      </c>
      <c r="GX20" s="7">
        <v>963.4</v>
      </c>
      <c r="GY20" s="7">
        <v>957.3</v>
      </c>
      <c r="GZ20" s="7">
        <v>961.5</v>
      </c>
      <c r="HA20" s="7">
        <v>1085.0999999999999</v>
      </c>
      <c r="HB20" s="7">
        <v>1058.4000000000001</v>
      </c>
      <c r="HC20" s="7">
        <v>966.4</v>
      </c>
      <c r="HD20" s="7">
        <v>1105.5</v>
      </c>
      <c r="HE20" s="7">
        <v>1107.9000000000001</v>
      </c>
      <c r="HF20" s="7">
        <v>1109.7</v>
      </c>
      <c r="HG20" s="7">
        <v>1153.9000000000001</v>
      </c>
      <c r="HH20" s="7">
        <v>1077.0999999999999</v>
      </c>
      <c r="HI20" s="7">
        <v>1224.0999999999999</v>
      </c>
      <c r="HJ20" s="7">
        <v>1074.4000000000001</v>
      </c>
      <c r="HK20" s="7">
        <v>1050.4000000000001</v>
      </c>
      <c r="HL20" s="7">
        <v>1050.5</v>
      </c>
      <c r="HM20" s="7">
        <v>1005.4</v>
      </c>
      <c r="HN20" s="7">
        <v>1091.5</v>
      </c>
      <c r="HO20" s="7">
        <v>1090</v>
      </c>
      <c r="HP20" s="7">
        <v>1157</v>
      </c>
      <c r="HQ20" s="7">
        <v>980</v>
      </c>
      <c r="HR20" s="7">
        <v>977</v>
      </c>
      <c r="HS20" s="7">
        <v>1073.5</v>
      </c>
      <c r="HT20" s="7">
        <v>929.4</v>
      </c>
      <c r="HU20" s="7">
        <v>866.4</v>
      </c>
      <c r="HV20" s="7">
        <v>1111.4000000000001</v>
      </c>
      <c r="HW20" s="7">
        <v>1098</v>
      </c>
      <c r="HX20" s="7">
        <v>1110</v>
      </c>
      <c r="HY20" s="7">
        <v>1117.2</v>
      </c>
      <c r="HZ20" s="7">
        <v>1097.8</v>
      </c>
      <c r="IA20" s="7">
        <v>1094.9000000000001</v>
      </c>
      <c r="IB20" s="7">
        <v>1210.7</v>
      </c>
      <c r="IC20" s="7">
        <v>1193</v>
      </c>
      <c r="ID20" s="7">
        <v>1046.8</v>
      </c>
      <c r="IE20" s="7">
        <v>1057.5</v>
      </c>
      <c r="IF20" s="7">
        <v>968.9</v>
      </c>
      <c r="IG20" s="7">
        <v>969.7</v>
      </c>
      <c r="IH20" s="7">
        <v>968.4</v>
      </c>
      <c r="II20" s="7">
        <v>1006.8</v>
      </c>
      <c r="IJ20" s="7">
        <v>979.9</v>
      </c>
      <c r="IK20" s="7">
        <v>999.1</v>
      </c>
      <c r="IL20" s="7">
        <v>975</v>
      </c>
      <c r="IM20" s="7">
        <v>956.9</v>
      </c>
      <c r="IN20" s="7">
        <v>959.9</v>
      </c>
      <c r="IO20" s="7">
        <v>965.7</v>
      </c>
      <c r="IP20" s="7">
        <v>999.2</v>
      </c>
      <c r="IQ20" s="7">
        <v>995.8</v>
      </c>
      <c r="IR20" s="7">
        <v>992.7</v>
      </c>
      <c r="IS20" s="7">
        <v>995.4</v>
      </c>
      <c r="IT20" s="7">
        <v>956.1</v>
      </c>
      <c r="IU20" s="7">
        <v>611</v>
      </c>
      <c r="IV20" s="7">
        <v>945.5</v>
      </c>
      <c r="IW20" s="7">
        <v>994.9</v>
      </c>
      <c r="IX20" s="7">
        <v>957.9</v>
      </c>
      <c r="IY20" s="7">
        <v>985</v>
      </c>
      <c r="IZ20" s="7">
        <v>990</v>
      </c>
      <c r="JA20" s="7">
        <v>991.2</v>
      </c>
      <c r="JB20" s="7">
        <v>996.8</v>
      </c>
      <c r="JC20" s="7">
        <v>993.6</v>
      </c>
      <c r="JD20" s="7">
        <v>1003</v>
      </c>
      <c r="JE20" s="7">
        <v>1006.6</v>
      </c>
      <c r="JF20" s="7">
        <v>999.7</v>
      </c>
      <c r="JG20" s="7">
        <v>995.6</v>
      </c>
      <c r="JH20" s="7">
        <v>1001.7</v>
      </c>
      <c r="JI20" s="7">
        <v>1054.5999999999999</v>
      </c>
      <c r="JJ20" s="7">
        <v>1086.3</v>
      </c>
      <c r="JK20" s="7">
        <v>1109.4000000000001</v>
      </c>
      <c r="JL20" s="7">
        <v>1059.3</v>
      </c>
      <c r="JM20" s="7">
        <v>1088.8</v>
      </c>
      <c r="JN20" s="7">
        <v>1176.5999999999999</v>
      </c>
      <c r="JO20" s="7">
        <v>1113.7</v>
      </c>
      <c r="JP20" s="7">
        <v>1121.2</v>
      </c>
      <c r="JQ20" s="7">
        <v>1082.3</v>
      </c>
      <c r="JR20" s="7">
        <v>1124.7</v>
      </c>
      <c r="JS20" s="7">
        <v>1110.4000000000001</v>
      </c>
      <c r="JT20" s="7">
        <v>1079.7</v>
      </c>
      <c r="JU20" s="7">
        <v>1169.5999999999999</v>
      </c>
      <c r="JV20" s="7">
        <v>1132.7</v>
      </c>
      <c r="JW20" s="7">
        <v>1043.5999999999999</v>
      </c>
      <c r="JX20" s="7">
        <v>1153</v>
      </c>
      <c r="JY20" s="7">
        <v>1154</v>
      </c>
      <c r="JZ20" s="7">
        <v>885.2</v>
      </c>
      <c r="KA20" s="7">
        <v>880.1</v>
      </c>
      <c r="KB20" s="7">
        <v>1121.2</v>
      </c>
      <c r="KC20" s="7">
        <v>941</v>
      </c>
      <c r="KD20" s="7">
        <v>1074</v>
      </c>
      <c r="KE20" s="7">
        <v>989.2</v>
      </c>
      <c r="KF20" s="7">
        <v>981.8</v>
      </c>
      <c r="KG20" s="7">
        <v>980.9</v>
      </c>
      <c r="KH20" s="7">
        <v>982.9</v>
      </c>
      <c r="KI20" s="7">
        <v>958.7</v>
      </c>
      <c r="KJ20" s="7">
        <v>971.5</v>
      </c>
      <c r="KK20" s="7">
        <v>988.6</v>
      </c>
      <c r="KL20" s="7">
        <v>971.2</v>
      </c>
      <c r="KM20" s="7">
        <v>961.4</v>
      </c>
      <c r="KN20" s="7">
        <v>993.2</v>
      </c>
      <c r="KO20" s="7">
        <v>1087.8</v>
      </c>
      <c r="KP20" s="7">
        <v>990.2</v>
      </c>
      <c r="KQ20" s="7">
        <v>995.4</v>
      </c>
      <c r="KR20" s="7">
        <v>948.6</v>
      </c>
      <c r="KS20" s="7">
        <v>936.9</v>
      </c>
      <c r="KT20" s="7">
        <v>934.9</v>
      </c>
      <c r="KU20" s="7">
        <v>974.3</v>
      </c>
      <c r="KV20" s="7">
        <v>985.4</v>
      </c>
      <c r="KW20" s="7">
        <v>981</v>
      </c>
      <c r="KX20" s="7">
        <v>983</v>
      </c>
      <c r="KY20" s="7">
        <v>984.9</v>
      </c>
      <c r="KZ20" s="7">
        <v>1042.5</v>
      </c>
      <c r="LA20" s="7">
        <v>976.6</v>
      </c>
      <c r="LB20" s="7">
        <v>974</v>
      </c>
      <c r="LC20" s="7">
        <v>989.8</v>
      </c>
      <c r="LD20" s="7">
        <v>979.8</v>
      </c>
      <c r="LE20" s="7">
        <v>902.7</v>
      </c>
      <c r="LF20" s="7">
        <v>988.2</v>
      </c>
      <c r="LG20" s="7">
        <v>1007.2</v>
      </c>
      <c r="LH20" s="7">
        <v>962.8</v>
      </c>
      <c r="LI20" s="7">
        <v>945.3</v>
      </c>
      <c r="LJ20" s="7">
        <v>966.7</v>
      </c>
      <c r="LK20" s="7">
        <v>1076.2</v>
      </c>
      <c r="LL20" s="7">
        <v>956.6</v>
      </c>
      <c r="LM20" s="7">
        <v>1001.4</v>
      </c>
      <c r="LN20" s="7">
        <v>996.7</v>
      </c>
      <c r="LO20" s="7">
        <v>990</v>
      </c>
      <c r="LP20" s="7">
        <v>940.2</v>
      </c>
      <c r="LQ20" s="7">
        <v>891.2</v>
      </c>
      <c r="LR20" s="7">
        <v>992.1</v>
      </c>
      <c r="LS20" s="7">
        <v>1023.5</v>
      </c>
      <c r="LT20" s="7">
        <v>940.9</v>
      </c>
      <c r="LU20" s="7">
        <v>942.8</v>
      </c>
      <c r="LV20" s="7">
        <v>1001.7</v>
      </c>
      <c r="LW20" s="7">
        <v>991</v>
      </c>
      <c r="LX20" s="7">
        <v>977.4</v>
      </c>
      <c r="LY20" s="7">
        <v>983.8</v>
      </c>
      <c r="LZ20" s="7">
        <v>983.7</v>
      </c>
      <c r="MA20" s="7">
        <v>993.7</v>
      </c>
      <c r="MB20" s="7">
        <v>1045.2</v>
      </c>
      <c r="MC20" s="7">
        <v>931.2</v>
      </c>
      <c r="MD20" s="7">
        <v>947.1</v>
      </c>
      <c r="ME20" s="7">
        <v>966.6</v>
      </c>
      <c r="MF20" s="7">
        <v>971.8</v>
      </c>
      <c r="MG20" s="7">
        <v>970</v>
      </c>
      <c r="MH20" s="7">
        <v>973.4</v>
      </c>
      <c r="MI20" s="7">
        <v>989.8</v>
      </c>
      <c r="MJ20" s="7">
        <v>1014.6</v>
      </c>
      <c r="MK20" s="7">
        <v>1004.5</v>
      </c>
      <c r="ML20" s="7">
        <v>1008.8</v>
      </c>
      <c r="MM20" s="7">
        <v>999</v>
      </c>
      <c r="MN20" s="7">
        <v>1009.9</v>
      </c>
      <c r="MO20" s="7">
        <v>999.3</v>
      </c>
      <c r="MP20" s="7">
        <v>1011.1</v>
      </c>
      <c r="MQ20" s="7">
        <v>1015.4</v>
      </c>
      <c r="MR20" s="7">
        <v>999.4</v>
      </c>
      <c r="MS20" s="7">
        <v>966.2</v>
      </c>
      <c r="MT20" s="7">
        <v>970</v>
      </c>
      <c r="MU20" s="7">
        <v>1010.4</v>
      </c>
      <c r="MV20" s="7">
        <v>901.9</v>
      </c>
      <c r="MW20" s="7">
        <v>961.9</v>
      </c>
      <c r="MX20" s="7">
        <v>974.5</v>
      </c>
      <c r="MY20" s="7">
        <v>1052.4000000000001</v>
      </c>
      <c r="MZ20" s="7">
        <v>995.7</v>
      </c>
      <c r="NA20" s="7">
        <v>996.2</v>
      </c>
      <c r="NB20" s="7">
        <v>971.3</v>
      </c>
      <c r="NC20" s="7">
        <v>1043.0999999999999</v>
      </c>
      <c r="ND20" s="7">
        <v>1014.2</v>
      </c>
      <c r="NE20" s="7">
        <v>1057.0999999999999</v>
      </c>
      <c r="NF20" s="7">
        <v>947.5</v>
      </c>
      <c r="NG20" s="7">
        <v>1007.6</v>
      </c>
      <c r="NH20" s="7">
        <v>947.4</v>
      </c>
      <c r="NI20" s="7">
        <v>955.8</v>
      </c>
      <c r="NJ20" s="7">
        <v>925</v>
      </c>
      <c r="NK20" s="7">
        <v>970.2</v>
      </c>
      <c r="NL20" s="7">
        <v>975.2</v>
      </c>
      <c r="NM20" s="7">
        <v>974.4</v>
      </c>
      <c r="NN20" s="120">
        <v>0</v>
      </c>
      <c r="NO20" s="135">
        <v>36.04</v>
      </c>
      <c r="NP20" s="135">
        <v>0</v>
      </c>
      <c r="NQ20" s="135">
        <v>0</v>
      </c>
      <c r="NR20" s="135">
        <v>4.53</v>
      </c>
      <c r="NS20" s="135">
        <v>4.47</v>
      </c>
      <c r="NT20" s="135">
        <v>0</v>
      </c>
      <c r="NU20" s="135">
        <v>0</v>
      </c>
      <c r="NV20" s="7">
        <v>84892410</v>
      </c>
      <c r="NW20" s="7">
        <v>252424.3</v>
      </c>
      <c r="NX20" s="7">
        <v>86210580</v>
      </c>
      <c r="NY20" s="7">
        <v>293952.3</v>
      </c>
      <c r="NZ20" s="7">
        <v>70177402</v>
      </c>
      <c r="OA20" s="7">
        <v>146947.6</v>
      </c>
      <c r="OB20" s="7">
        <v>84609290</v>
      </c>
      <c r="OC20" s="7">
        <v>126134.2</v>
      </c>
      <c r="OD20" s="7">
        <v>800870</v>
      </c>
      <c r="OE20" s="7">
        <v>9920</v>
      </c>
      <c r="OF20" s="7">
        <v>83290</v>
      </c>
      <c r="OG20" s="7">
        <v>460</v>
      </c>
      <c r="OH20" s="9">
        <f>IF((RD_15[[#This Row],[33kV_IC1_ExPort]]-NV19)&lt;0,0,(RD_15[[#This Row],[33kV_IC1_ExPort]]-NV19))</f>
        <v>85140</v>
      </c>
      <c r="OI20" s="9">
        <f>IF((RD_15[[#This Row],[33kV_IC1_Import]]-NW19)&lt;0,0,(RD_15[[#This Row],[33kV_IC1_Import]]-NW19))</f>
        <v>200.69999999998254</v>
      </c>
      <c r="OJ20" s="9">
        <f>IF((RD_15[[#This Row],[33kV_IC2_ExPort]]-NX19)&lt;0,0,(RD_15[[#This Row],[33kV_IC2_ExPort]]-NX19))</f>
        <v>86720</v>
      </c>
      <c r="OK20" s="9">
        <f>IF((RD_15[[#This Row],[33kV_IC2_Import]]-NY19)&lt;0,0,(RD_15[[#This Row],[33kV_IC2_Import]]-NY19))</f>
        <v>322.39999999996508</v>
      </c>
      <c r="OL20" s="9">
        <f>IF((RD_15[[#This Row],[33kV_IC3_ExPort]]-NZ19)&lt;0,0,(RD_15[[#This Row],[33kV_IC3_ExPort]]-NZ19))</f>
        <v>84062</v>
      </c>
      <c r="OM20" s="9">
        <f>IF((RD_15[[#This Row],[33kV_IC3_Import]]-OA19)&lt;0,0,(RD_15[[#This Row],[33kV_IC3_Import]]-OA19))</f>
        <v>240.80000000001746</v>
      </c>
      <c r="ON20" s="9">
        <f>IF((RD_15[[#This Row],[33kV_IC4_ExPort]]-OB19)&lt;0,0,(RD_15[[#This Row],[33kV_IC4_ExPort]]-OB19))</f>
        <v>84230</v>
      </c>
      <c r="OO20" s="9">
        <f>IF((RD_15[[#This Row],[33kV_IC4_Import]]-OC19)&lt;0,0,(RD_15[[#This Row],[33kV_IC4_Import]]-OC19))</f>
        <v>173.39999999999418</v>
      </c>
      <c r="OP20" s="9">
        <f>IF((RD_15[[#This Row],[220kV_PQM1_Ex]]-OD19)*200&lt;0,0,(RD_15[[#This Row],[220kV_PQM1_Ex]]-OD19)*200)</f>
        <v>170000</v>
      </c>
      <c r="OQ20" s="9">
        <f>IF((RD_15[[#This Row],[220kV_PQM1_Im]]-OE19)*200&lt;0,0,(RD_15[[#This Row],[220kV_PQM1_Im]]-OE19)*200)</f>
        <v>2000</v>
      </c>
      <c r="OR20" s="9">
        <f>IF((RD_15[[#This Row],[220kV_PQM2_Ex]]-OF19)*200&lt;0,0,(RD_15[[#This Row],[220kV_PQM2_Ex]]-OF19)*200)</f>
        <v>168000</v>
      </c>
      <c r="OS20" s="9">
        <f>IF((RD_15[[#This Row],[220kV_PQM2_Im]]-OG19)*200&lt;0,0,(RD_15[[#This Row],[220kV_PQM2_Im]]-OG19)*200)</f>
        <v>0</v>
      </c>
      <c r="OT20" s="136">
        <f>SUM(RD_15[[#This Row],[33kV_IC1_ExPort(KWh)]],RD_15[[#This Row],[33kV_IC2_ExPort(KWh)]],RD_15[[#This Row],[33kV_IC3_ExPort(KWh)]],RD_15[[#This Row],[33kV_IC4_ExPort(kWh)]])</f>
        <v>340152</v>
      </c>
      <c r="OU20" s="49">
        <f>SUM(RD_15[[#This Row],[220kV_PQM1_Ex(KWh)]],RD_15[[#This Row],[220kV_PQM2_Ex(KWh)]])</f>
        <v>338000</v>
      </c>
      <c r="OV20" s="49">
        <f>IFERROR((RD_15[[#This Row],[Sunset Time (POA&lt;20 W/m2)]]-RD_15[[#This Row],[Sunrise Time (POA&gt;20 W/m2)]])*24,"")</f>
        <v>11.649999999999999</v>
      </c>
      <c r="OW20" s="49">
        <f>RD_15[[#This Row],[GHI]]-RD_15[[#This Row],[GHI_Lost]]</f>
        <v>4.53</v>
      </c>
      <c r="OX20" s="49">
        <f>RD_15[[#This Row],[POA]]-RD_15[[#This Row],[POA_Lost]]</f>
        <v>4.47</v>
      </c>
      <c r="OY20" s="49"/>
      <c r="OZ20" s="49">
        <f>RD_15[[#This Row],[MT_Temp]]</f>
        <v>36.04</v>
      </c>
      <c r="PA20" s="50">
        <f>RD_15[[#This Row],[WS_Avg]]</f>
        <v>0</v>
      </c>
      <c r="PB20" s="131">
        <f>IFERROR(SUM(RD_15[[#This Row],[BLK1_INV1]:[BLK12_INV31]]),"")</f>
        <v>345096.00000000035</v>
      </c>
      <c r="PC20" s="51" t="str">
        <f>IFERROR(#REF!/RD_15[[#This Row],[Inv_Exp(KWh)]],"")</f>
        <v/>
      </c>
      <c r="PD20" s="51"/>
      <c r="PE20" s="100" t="str">
        <f>IFERROR(RD_15[[#This Row],[WPR_Eac]]/RD_15[[#This Row],[WPR_Edc]],"")</f>
        <v/>
      </c>
      <c r="PF20" s="100"/>
      <c r="PG20" s="100"/>
    </row>
    <row r="21" spans="2:423" x14ac:dyDescent="0.35">
      <c r="B21" s="48">
        <v>45760</v>
      </c>
      <c r="C21" s="132">
        <f>YEAR(RD_15[[#This Row],[Date]])+IF(MONTH(RD_15[[#This Row],[Date]])&gt;=4,1,0)</f>
        <v>2026</v>
      </c>
      <c r="D21" s="124">
        <f t="shared" si="9"/>
        <v>2025</v>
      </c>
      <c r="E21" s="133"/>
      <c r="F21" s="133"/>
      <c r="G21" s="134" t="str">
        <f>TEXT(RD_15[[#This Row],[Date]],"mmm-yy")</f>
        <v>Apr-25</v>
      </c>
      <c r="H21" s="124">
        <f t="shared" si="10"/>
        <v>30</v>
      </c>
      <c r="I21" s="132">
        <f>'Basic Data '!$S$2</f>
        <v>91870</v>
      </c>
      <c r="J21" s="8">
        <v>0.21875</v>
      </c>
      <c r="K21" s="8">
        <v>0.71805555555555556</v>
      </c>
      <c r="L21" s="7">
        <v>530.40002441406295</v>
      </c>
      <c r="M21" s="7">
        <v>512.79998779296898</v>
      </c>
      <c r="N21" s="7">
        <v>561.40002441406295</v>
      </c>
      <c r="O21" s="7">
        <v>559.79998779296898</v>
      </c>
      <c r="P21" s="7">
        <v>560.20001220703102</v>
      </c>
      <c r="Q21" s="7">
        <v>540</v>
      </c>
      <c r="R21" s="7">
        <v>567</v>
      </c>
      <c r="S21" s="7">
        <v>547.5</v>
      </c>
      <c r="T21" s="7">
        <v>566</v>
      </c>
      <c r="U21" s="7">
        <v>566.59997558593795</v>
      </c>
      <c r="V21" s="7">
        <v>567.40002441406295</v>
      </c>
      <c r="W21" s="7">
        <v>565.5</v>
      </c>
      <c r="X21" s="7">
        <v>566.09997558593795</v>
      </c>
      <c r="Y21" s="7">
        <v>567.29998779296898</v>
      </c>
      <c r="Z21" s="7">
        <v>572.29998779296898</v>
      </c>
      <c r="AA21" s="7">
        <v>570.70001220703102</v>
      </c>
      <c r="AB21" s="7">
        <v>533</v>
      </c>
      <c r="AC21" s="7">
        <v>536.20001220703102</v>
      </c>
      <c r="AD21" s="7">
        <v>560.5</v>
      </c>
      <c r="AE21" s="7">
        <v>567.40002441406295</v>
      </c>
      <c r="AF21" s="7">
        <v>582.79998779296898</v>
      </c>
      <c r="AG21" s="7">
        <v>576</v>
      </c>
      <c r="AH21" s="7">
        <v>582.5</v>
      </c>
      <c r="AI21" s="7">
        <v>579.79998779296898</v>
      </c>
      <c r="AJ21" s="7">
        <v>579.90002441406295</v>
      </c>
      <c r="AK21" s="7">
        <v>580.09997558593795</v>
      </c>
      <c r="AL21" s="7">
        <v>580.70001220703102</v>
      </c>
      <c r="AM21" s="7">
        <v>579.09997558593795</v>
      </c>
      <c r="AN21" s="7">
        <v>582.90002441406295</v>
      </c>
      <c r="AO21" s="7">
        <v>583.5</v>
      </c>
      <c r="AP21" s="7">
        <v>577.79998779296898</v>
      </c>
      <c r="AQ21" s="7">
        <v>580.40002441406295</v>
      </c>
      <c r="AR21" s="7">
        <v>558.5</v>
      </c>
      <c r="AS21" s="7">
        <v>524.90002441406295</v>
      </c>
      <c r="AT21" s="7">
        <v>528.5</v>
      </c>
      <c r="AU21" s="7">
        <v>532.90002441406295</v>
      </c>
      <c r="AV21" s="7">
        <v>551</v>
      </c>
      <c r="AW21" s="7">
        <v>541.40002441406295</v>
      </c>
      <c r="AX21" s="7">
        <v>563.5</v>
      </c>
      <c r="AY21" s="7">
        <v>535.29998779296898</v>
      </c>
      <c r="AZ21" s="7">
        <v>547.09997558593795</v>
      </c>
      <c r="BA21" s="7">
        <v>597.79998779296898</v>
      </c>
      <c r="BB21" s="7">
        <v>630</v>
      </c>
      <c r="BC21" s="7">
        <v>595.29998779296898</v>
      </c>
      <c r="BD21" s="7">
        <v>596.29998779296898</v>
      </c>
      <c r="BE21" s="7">
        <v>617.5</v>
      </c>
      <c r="BF21" s="7">
        <v>661.59997558593795</v>
      </c>
      <c r="BG21" s="7">
        <v>655.5</v>
      </c>
      <c r="BH21" s="7">
        <v>704.29998779296898</v>
      </c>
      <c r="BI21" s="7">
        <v>644</v>
      </c>
      <c r="BJ21" s="7">
        <v>580</v>
      </c>
      <c r="BK21" s="7">
        <v>590</v>
      </c>
      <c r="BL21" s="7">
        <v>587.5</v>
      </c>
      <c r="BM21" s="7">
        <v>614</v>
      </c>
      <c r="BN21" s="7">
        <v>604.79998779296898</v>
      </c>
      <c r="BO21" s="7">
        <v>609.09997558593795</v>
      </c>
      <c r="BP21" s="7">
        <v>631.20001220703102</v>
      </c>
      <c r="BQ21" s="7">
        <v>578.5</v>
      </c>
      <c r="BR21" s="7">
        <v>752.5</v>
      </c>
      <c r="BS21" s="7">
        <v>580.40002441406295</v>
      </c>
      <c r="BT21" s="7">
        <v>504.79998779296898</v>
      </c>
      <c r="BU21" s="7">
        <v>525.5</v>
      </c>
      <c r="BV21" s="7">
        <v>579.20001220703102</v>
      </c>
      <c r="BW21" s="7">
        <v>1337</v>
      </c>
      <c r="BX21" s="7">
        <v>1311.69995117188</v>
      </c>
      <c r="BY21" s="7">
        <v>1311.5</v>
      </c>
      <c r="BZ21" s="7">
        <v>1322.90002441406</v>
      </c>
      <c r="CA21" s="7">
        <v>1329.90002441406</v>
      </c>
      <c r="CB21" s="7">
        <v>1329</v>
      </c>
      <c r="CC21" s="7">
        <v>1297.59997558594</v>
      </c>
      <c r="CD21" s="7">
        <v>1334.30004882813</v>
      </c>
      <c r="CE21" s="7">
        <v>1335.5</v>
      </c>
      <c r="CF21" s="7">
        <v>1303</v>
      </c>
      <c r="CG21" s="7">
        <v>1290.40002441406</v>
      </c>
      <c r="CH21" s="7">
        <v>1303.69995117188</v>
      </c>
      <c r="CI21" s="7">
        <v>1272.5</v>
      </c>
      <c r="CJ21" s="7">
        <v>1253.40002441406</v>
      </c>
      <c r="CK21" s="7">
        <v>1325.69995117188</v>
      </c>
      <c r="CL21" s="7">
        <v>1331.19995117188</v>
      </c>
      <c r="CM21" s="7">
        <v>1334.40002441406</v>
      </c>
      <c r="CN21" s="7">
        <v>1310.69995117188</v>
      </c>
      <c r="CO21" s="7">
        <v>1380.90002441406</v>
      </c>
      <c r="CP21" s="7">
        <v>1347</v>
      </c>
      <c r="CQ21" s="7">
        <v>1284.40002441406</v>
      </c>
      <c r="CR21" s="7">
        <v>1335.30004882813</v>
      </c>
      <c r="CS21" s="7">
        <v>1300.69995117188</v>
      </c>
      <c r="CT21" s="7">
        <v>1274.30004882813</v>
      </c>
      <c r="CU21" s="7">
        <v>1312.09997558594</v>
      </c>
      <c r="CV21" s="7">
        <v>1330.90002441406</v>
      </c>
      <c r="CW21" s="7">
        <v>1320.59997558594</v>
      </c>
      <c r="CX21" s="7">
        <v>1322</v>
      </c>
      <c r="CY21" s="7">
        <v>1298.19995117188</v>
      </c>
      <c r="CZ21" s="7">
        <v>1324.30004882813</v>
      </c>
      <c r="DA21" s="7">
        <v>1332.80004882813</v>
      </c>
      <c r="DB21" s="7">
        <v>1346.30004882813</v>
      </c>
      <c r="DC21" s="7">
        <v>1339.40002441406</v>
      </c>
      <c r="DD21" s="7">
        <v>1432.19995117188</v>
      </c>
      <c r="DE21" s="7">
        <v>1333.90002441406</v>
      </c>
      <c r="DF21" s="7">
        <v>1337.59997558594</v>
      </c>
      <c r="DG21" s="7">
        <v>1282.5</v>
      </c>
      <c r="DH21" s="7">
        <v>1277.59997558594</v>
      </c>
      <c r="DI21" s="7">
        <v>1339.09997558594</v>
      </c>
      <c r="DJ21" s="7">
        <v>1317.19995117188</v>
      </c>
      <c r="DK21" s="7">
        <v>1332.69995117188</v>
      </c>
      <c r="DL21" s="7">
        <v>1411.09997558594</v>
      </c>
      <c r="DM21" s="7">
        <v>1411</v>
      </c>
      <c r="DN21" s="7">
        <v>1361.09997558594</v>
      </c>
      <c r="DO21" s="7">
        <v>1340.40002441406</v>
      </c>
      <c r="DP21" s="7">
        <v>1343.5</v>
      </c>
      <c r="DQ21" s="7">
        <v>1358.80004882813</v>
      </c>
      <c r="DR21" s="7">
        <v>1358.59997558594</v>
      </c>
      <c r="DS21" s="7">
        <v>1362.59997558594</v>
      </c>
      <c r="DT21" s="7">
        <v>1344.90002441406</v>
      </c>
      <c r="DU21" s="7">
        <v>1253</v>
      </c>
      <c r="DV21" s="7">
        <v>1326.69995117188</v>
      </c>
      <c r="DW21" s="7">
        <v>1337.90002441406</v>
      </c>
      <c r="DX21" s="7">
        <v>1331.19995117188</v>
      </c>
      <c r="DY21" s="7">
        <v>1344.5</v>
      </c>
      <c r="DZ21" s="7">
        <v>1360.5</v>
      </c>
      <c r="EA21" s="7">
        <v>1352</v>
      </c>
      <c r="EB21" s="7">
        <v>1342.30004882813</v>
      </c>
      <c r="EC21" s="7">
        <v>1340.90002441406</v>
      </c>
      <c r="ED21" s="7">
        <v>1272.40002441406</v>
      </c>
      <c r="EE21" s="7">
        <v>1290.40002441406</v>
      </c>
      <c r="EF21" s="7">
        <v>1353.19995117188</v>
      </c>
      <c r="EG21" s="7">
        <v>1344.59997558594</v>
      </c>
      <c r="EH21" s="7">
        <v>1319.40002441406</v>
      </c>
      <c r="EI21" s="7">
        <v>1341.90002441406</v>
      </c>
      <c r="EJ21" s="7">
        <v>1331</v>
      </c>
      <c r="EK21" s="7">
        <v>1324.40002441406</v>
      </c>
      <c r="EL21" s="7">
        <v>1323</v>
      </c>
      <c r="EM21" s="7">
        <v>1347.09997558594</v>
      </c>
      <c r="EN21" s="7">
        <v>1322.59997558594</v>
      </c>
      <c r="EO21" s="7">
        <v>1354.5</v>
      </c>
      <c r="EP21" s="7">
        <v>1320.69995117188</v>
      </c>
      <c r="EQ21" s="7">
        <v>1341.19995117188</v>
      </c>
      <c r="ER21" s="7">
        <v>1308.90002441406</v>
      </c>
      <c r="ES21" s="7">
        <v>1341.69995117188</v>
      </c>
      <c r="ET21" s="7">
        <v>1418.80004882813</v>
      </c>
      <c r="EU21" s="7">
        <v>1320.40002441406</v>
      </c>
      <c r="EV21" s="7">
        <v>1320</v>
      </c>
      <c r="EW21" s="7">
        <v>1330</v>
      </c>
      <c r="EX21" s="7">
        <v>1340.40002441406</v>
      </c>
      <c r="EY21" s="7">
        <v>1339.59997558594</v>
      </c>
      <c r="EZ21" s="7">
        <v>1328.19995117188</v>
      </c>
      <c r="FA21" s="7">
        <v>1354.09997558594</v>
      </c>
      <c r="FB21" s="7">
        <v>1304.30004882813</v>
      </c>
      <c r="FC21" s="7">
        <v>1297.59997558594</v>
      </c>
      <c r="FD21" s="7">
        <v>1414.09997558594</v>
      </c>
      <c r="FE21" s="7">
        <v>1265.40002441406</v>
      </c>
      <c r="FF21" s="7">
        <v>1165.40002441406</v>
      </c>
      <c r="FG21" s="7">
        <v>1338.59997558594</v>
      </c>
      <c r="FH21" s="7">
        <v>1263.40002441406</v>
      </c>
      <c r="FI21" s="7">
        <v>1316.5</v>
      </c>
      <c r="FJ21" s="7">
        <v>1342.19995117188</v>
      </c>
      <c r="FK21" s="7">
        <v>1331.80004882813</v>
      </c>
      <c r="FL21" s="7">
        <v>1347.90002441406</v>
      </c>
      <c r="FM21" s="7">
        <v>1345.59997558594</v>
      </c>
      <c r="FN21" s="7">
        <v>1335.90002441406</v>
      </c>
      <c r="FO21" s="7">
        <v>1263.90002441406</v>
      </c>
      <c r="FP21" s="7">
        <v>1328.59997558594</v>
      </c>
      <c r="FQ21" s="7">
        <v>1298.69995117188</v>
      </c>
      <c r="FR21" s="7">
        <v>1321.40002441406</v>
      </c>
      <c r="FS21" s="7">
        <v>1390.30004882813</v>
      </c>
      <c r="FT21" s="7">
        <v>1358.09997558594</v>
      </c>
      <c r="FU21" s="7">
        <v>1277.09997558594</v>
      </c>
      <c r="FV21" s="7">
        <v>1200.69995117188</v>
      </c>
      <c r="FW21" s="7">
        <v>1220.30004882813</v>
      </c>
      <c r="FX21" s="7">
        <v>1145.5</v>
      </c>
      <c r="FY21" s="7">
        <v>1206.69995117188</v>
      </c>
      <c r="FZ21" s="7">
        <v>1205.59997558594</v>
      </c>
      <c r="GA21" s="7">
        <v>1212.30004882813</v>
      </c>
      <c r="GB21" s="7">
        <v>1218.40002441406</v>
      </c>
      <c r="GC21" s="7">
        <v>1236.40002441406</v>
      </c>
      <c r="GD21" s="7">
        <v>1239.09997558594</v>
      </c>
      <c r="GE21" s="7">
        <v>1219.40002441406</v>
      </c>
      <c r="GF21" s="7">
        <v>1226.59997558594</v>
      </c>
      <c r="GG21" s="7">
        <v>1228</v>
      </c>
      <c r="GH21" s="7">
        <v>1229.09997558594</v>
      </c>
      <c r="GI21" s="7">
        <v>1148.90002441406</v>
      </c>
      <c r="GJ21" s="7">
        <v>1048.69995117188</v>
      </c>
      <c r="GK21" s="7">
        <v>1251.5</v>
      </c>
      <c r="GL21" s="7">
        <v>1227.59997558594</v>
      </c>
      <c r="GM21" s="7">
        <v>1226.5</v>
      </c>
      <c r="GN21" s="7">
        <v>1232.5</v>
      </c>
      <c r="GO21" s="7">
        <v>1233.09997558594</v>
      </c>
      <c r="GP21" s="7">
        <v>1226</v>
      </c>
      <c r="GQ21" s="7">
        <v>1234.19995117188</v>
      </c>
      <c r="GR21" s="7">
        <v>1212.40002441406</v>
      </c>
      <c r="GS21" s="7">
        <v>1233.30004882813</v>
      </c>
      <c r="GT21" s="7">
        <v>1206.59997558594</v>
      </c>
      <c r="GU21" s="7">
        <v>1230.09997558594</v>
      </c>
      <c r="GV21" s="7">
        <v>1204</v>
      </c>
      <c r="GW21" s="7">
        <v>1215.69995117188</v>
      </c>
      <c r="GX21" s="7">
        <v>1168.59997558594</v>
      </c>
      <c r="GY21" s="7">
        <v>1160</v>
      </c>
      <c r="GZ21" s="7">
        <v>1155</v>
      </c>
      <c r="HA21" s="7">
        <v>1311.09997558594</v>
      </c>
      <c r="HB21" s="7">
        <v>1284.59997558594</v>
      </c>
      <c r="HC21" s="7">
        <v>1256.30004882813</v>
      </c>
      <c r="HD21" s="7">
        <v>1334.19995117188</v>
      </c>
      <c r="HE21" s="7">
        <v>1345.09997558594</v>
      </c>
      <c r="HF21" s="7">
        <v>1357.59997558594</v>
      </c>
      <c r="HG21" s="7">
        <v>1390.90002441406</v>
      </c>
      <c r="HH21" s="7">
        <v>1349.80004882813</v>
      </c>
      <c r="HI21" s="7">
        <v>1489.59997558594</v>
      </c>
      <c r="HJ21" s="7">
        <v>1361.40002441406</v>
      </c>
      <c r="HK21" s="7">
        <v>1268.59997558594</v>
      </c>
      <c r="HL21" s="7">
        <v>1292.19995117188</v>
      </c>
      <c r="HM21" s="7">
        <v>1221.40002441406</v>
      </c>
      <c r="HN21" s="7">
        <v>1325.09997558594</v>
      </c>
      <c r="HO21" s="7">
        <v>1330</v>
      </c>
      <c r="HP21" s="7">
        <v>1390.40002441406</v>
      </c>
      <c r="HQ21" s="7">
        <v>1171.19995117188</v>
      </c>
      <c r="HR21" s="7">
        <v>1183.40002441406</v>
      </c>
      <c r="HS21" s="7">
        <v>1281.30004882813</v>
      </c>
      <c r="HT21" s="7">
        <v>1127.5</v>
      </c>
      <c r="HU21" s="7">
        <v>1296.19995117188</v>
      </c>
      <c r="HV21" s="7">
        <v>1362.90002441406</v>
      </c>
      <c r="HW21" s="7">
        <v>1289.30004882813</v>
      </c>
      <c r="HX21" s="7">
        <v>1381.5</v>
      </c>
      <c r="HY21" s="7">
        <v>1358</v>
      </c>
      <c r="HZ21" s="7">
        <v>1330.5</v>
      </c>
      <c r="IA21" s="7">
        <v>1340.09997558594</v>
      </c>
      <c r="IB21" s="7">
        <v>1459.5</v>
      </c>
      <c r="IC21" s="7">
        <v>1422.69995117188</v>
      </c>
      <c r="ID21" s="7">
        <v>1263</v>
      </c>
      <c r="IE21" s="7">
        <v>1274.80004882813</v>
      </c>
      <c r="IF21" s="7">
        <v>1169.90002441406</v>
      </c>
      <c r="IG21" s="7">
        <v>1175.30004882813</v>
      </c>
      <c r="IH21" s="7">
        <v>1156</v>
      </c>
      <c r="II21" s="7">
        <v>1219.59997558594</v>
      </c>
      <c r="IJ21" s="7">
        <v>1139.90002441406</v>
      </c>
      <c r="IK21" s="7">
        <v>1209.30004882813</v>
      </c>
      <c r="IL21" s="7">
        <v>1179.5</v>
      </c>
      <c r="IM21" s="7">
        <v>1162.19995117188</v>
      </c>
      <c r="IN21" s="7">
        <v>1164</v>
      </c>
      <c r="IO21" s="7">
        <v>1157.90002441406</v>
      </c>
      <c r="IP21" s="7">
        <v>1050.69995117188</v>
      </c>
      <c r="IQ21" s="7">
        <v>1206.59997558594</v>
      </c>
      <c r="IR21" s="7">
        <v>1143.69995117188</v>
      </c>
      <c r="IS21" s="7">
        <v>1206.19995117188</v>
      </c>
      <c r="IT21" s="7">
        <v>1170.40002441406</v>
      </c>
      <c r="IU21" s="7">
        <v>1184.69995117188</v>
      </c>
      <c r="IV21" s="7">
        <v>1149.80004882813</v>
      </c>
      <c r="IW21" s="7">
        <v>1219.5</v>
      </c>
      <c r="IX21" s="7">
        <v>1161.5</v>
      </c>
      <c r="IY21" s="7">
        <v>1197.69995117188</v>
      </c>
      <c r="IZ21" s="7">
        <v>1200</v>
      </c>
      <c r="JA21" s="7">
        <v>1206.5</v>
      </c>
      <c r="JB21" s="7">
        <v>1211.90002441406</v>
      </c>
      <c r="JC21" s="7">
        <v>1210.19995117188</v>
      </c>
      <c r="JD21" s="7">
        <v>1069.40002441406</v>
      </c>
      <c r="JE21" s="7">
        <v>1202.30004882813</v>
      </c>
      <c r="JF21" s="7">
        <v>1136.90002441406</v>
      </c>
      <c r="JG21" s="7">
        <v>1211</v>
      </c>
      <c r="JH21" s="7">
        <v>1176.59997558594</v>
      </c>
      <c r="JI21" s="7">
        <v>1272.30004882813</v>
      </c>
      <c r="JJ21" s="7">
        <v>1312.59997558594</v>
      </c>
      <c r="JK21" s="7">
        <v>1340</v>
      </c>
      <c r="JL21" s="7">
        <v>1276.09997558594</v>
      </c>
      <c r="JM21" s="7">
        <v>1339.19995117188</v>
      </c>
      <c r="JN21" s="7">
        <v>1398.30004882813</v>
      </c>
      <c r="JO21" s="7">
        <v>1337.90002441406</v>
      </c>
      <c r="JP21" s="7">
        <v>1333.09997558594</v>
      </c>
      <c r="JQ21" s="7">
        <v>1307.40002441406</v>
      </c>
      <c r="JR21" s="7">
        <v>1359.59997558594</v>
      </c>
      <c r="JS21" s="7">
        <v>1336.30004882813</v>
      </c>
      <c r="JT21" s="7">
        <v>1298.09997558594</v>
      </c>
      <c r="JU21" s="7">
        <v>1395.59997558594</v>
      </c>
      <c r="JV21" s="7">
        <v>1349.40002441406</v>
      </c>
      <c r="JW21" s="7">
        <v>1258.69995117188</v>
      </c>
      <c r="JX21" s="7">
        <v>1359.90002441406</v>
      </c>
      <c r="JY21" s="7">
        <v>1394.19995117188</v>
      </c>
      <c r="JZ21" s="7">
        <v>1064.09997558594</v>
      </c>
      <c r="KA21" s="7">
        <v>1060.19995117188</v>
      </c>
      <c r="KB21" s="7">
        <v>1338.09997558594</v>
      </c>
      <c r="KC21" s="7">
        <v>1132.90002441406</v>
      </c>
      <c r="KD21" s="7">
        <v>1291</v>
      </c>
      <c r="KE21" s="7">
        <v>1190.19995117188</v>
      </c>
      <c r="KF21" s="7">
        <v>1188.90002441406</v>
      </c>
      <c r="KG21" s="7">
        <v>1190.40002441406</v>
      </c>
      <c r="KH21" s="7">
        <v>1190.30004882813</v>
      </c>
      <c r="KI21" s="7">
        <v>1153.69995117188</v>
      </c>
      <c r="KJ21" s="7">
        <v>1178.30004882813</v>
      </c>
      <c r="KK21" s="7">
        <v>1197.40002441406</v>
      </c>
      <c r="KL21" s="7">
        <v>1171.40002441406</v>
      </c>
      <c r="KM21" s="7">
        <v>1164.90002441406</v>
      </c>
      <c r="KN21" s="7">
        <v>1201.80004882813</v>
      </c>
      <c r="KO21" s="7">
        <v>1314.30004882813</v>
      </c>
      <c r="KP21" s="7">
        <v>1205.59997558594</v>
      </c>
      <c r="KQ21" s="7">
        <v>1210.59997558594</v>
      </c>
      <c r="KR21" s="7">
        <v>1144.69995117188</v>
      </c>
      <c r="KS21" s="7">
        <v>1136.5</v>
      </c>
      <c r="KT21" s="7">
        <v>1135.40002441406</v>
      </c>
      <c r="KU21" s="7">
        <v>1185.69995117188</v>
      </c>
      <c r="KV21" s="7">
        <v>1199.19995117188</v>
      </c>
      <c r="KW21" s="7">
        <v>1190.40002441406</v>
      </c>
      <c r="KX21" s="7">
        <v>1189</v>
      </c>
      <c r="KY21" s="7">
        <v>1195.90002441406</v>
      </c>
      <c r="KZ21" s="7">
        <v>1281</v>
      </c>
      <c r="LA21" s="7">
        <v>1186.90002441406</v>
      </c>
      <c r="LB21" s="7">
        <v>1185.19995117188</v>
      </c>
      <c r="LC21" s="7">
        <v>1194.19995117188</v>
      </c>
      <c r="LD21" s="7">
        <v>1189.90002441406</v>
      </c>
      <c r="LE21" s="7">
        <v>1092.19995117188</v>
      </c>
      <c r="LF21" s="7">
        <v>1202.19995117188</v>
      </c>
      <c r="LG21" s="7">
        <v>1215.69995117188</v>
      </c>
      <c r="LH21" s="7">
        <v>1168.40002441406</v>
      </c>
      <c r="LI21" s="7">
        <v>1140.80004882813</v>
      </c>
      <c r="LJ21" s="7">
        <v>1156.90002441406</v>
      </c>
      <c r="LK21" s="7">
        <v>1288.59997558594</v>
      </c>
      <c r="LL21" s="7">
        <v>1152.69995117188</v>
      </c>
      <c r="LM21" s="7">
        <v>1211.30004882813</v>
      </c>
      <c r="LN21" s="7">
        <v>1206.40002441406</v>
      </c>
      <c r="LO21" s="7">
        <v>1199.30004882813</v>
      </c>
      <c r="LP21" s="7">
        <v>1137.69995117188</v>
      </c>
      <c r="LQ21" s="7">
        <v>1075</v>
      </c>
      <c r="LR21" s="7">
        <v>1192.69995117188</v>
      </c>
      <c r="LS21" s="7">
        <v>1232.69995117188</v>
      </c>
      <c r="LT21" s="7">
        <v>1136.40002441406</v>
      </c>
      <c r="LU21" s="7">
        <v>1137</v>
      </c>
      <c r="LV21" s="7">
        <v>1211.5</v>
      </c>
      <c r="LW21" s="7">
        <v>1191.19995117188</v>
      </c>
      <c r="LX21" s="7">
        <v>1187.5</v>
      </c>
      <c r="LY21" s="7">
        <v>1183.59997558594</v>
      </c>
      <c r="LZ21" s="7">
        <v>1177.80004882813</v>
      </c>
      <c r="MA21" s="7">
        <v>1180.40002441406</v>
      </c>
      <c r="MB21" s="7">
        <v>1260.19995117188</v>
      </c>
      <c r="MC21" s="7">
        <v>1127.5</v>
      </c>
      <c r="MD21" s="7">
        <v>1140</v>
      </c>
      <c r="ME21" s="7">
        <v>1105.69995117188</v>
      </c>
      <c r="MF21" s="7">
        <v>1154.80004882813</v>
      </c>
      <c r="MG21" s="7">
        <v>1040</v>
      </c>
      <c r="MH21" s="7">
        <v>1037.30004882813</v>
      </c>
      <c r="MI21" s="7">
        <v>1171.40002441406</v>
      </c>
      <c r="MJ21" s="7">
        <v>1217.80004882813</v>
      </c>
      <c r="MK21" s="7">
        <v>1209.80004882813</v>
      </c>
      <c r="ML21" s="7">
        <v>1215.09997558594</v>
      </c>
      <c r="MM21" s="7">
        <v>1209.5</v>
      </c>
      <c r="MN21" s="7">
        <v>1217.59997558594</v>
      </c>
      <c r="MO21" s="7">
        <v>1195.90002441406</v>
      </c>
      <c r="MP21" s="7">
        <v>1218.19995117188</v>
      </c>
      <c r="MQ21" s="7">
        <v>1223.5</v>
      </c>
      <c r="MR21" s="7">
        <v>1205</v>
      </c>
      <c r="MS21" s="7">
        <v>1166</v>
      </c>
      <c r="MT21" s="7">
        <v>1170</v>
      </c>
      <c r="MU21" s="7">
        <v>1217.90002441406</v>
      </c>
      <c r="MV21" s="7">
        <v>1084.90002441406</v>
      </c>
      <c r="MW21" s="7">
        <v>1157.90002441406</v>
      </c>
      <c r="MX21" s="7">
        <v>1172.59997558594</v>
      </c>
      <c r="MY21" s="7">
        <v>1267.40002441406</v>
      </c>
      <c r="MZ21" s="7">
        <v>1092.69995117188</v>
      </c>
      <c r="NA21" s="7">
        <v>1154.80004882813</v>
      </c>
      <c r="NB21" s="7">
        <v>1174.59997558594</v>
      </c>
      <c r="NC21" s="7">
        <v>1223.30004882813</v>
      </c>
      <c r="ND21" s="7">
        <v>1227.90002441406</v>
      </c>
      <c r="NE21" s="7">
        <v>1263.30004882813</v>
      </c>
      <c r="NF21" s="7">
        <v>1134.80004882813</v>
      </c>
      <c r="NG21" s="7">
        <v>1216.09997558594</v>
      </c>
      <c r="NH21" s="7">
        <v>1135.59997558594</v>
      </c>
      <c r="NI21" s="7">
        <v>1143.69995117188</v>
      </c>
      <c r="NJ21" s="7">
        <v>1112.19995117188</v>
      </c>
      <c r="NK21" s="7">
        <v>1158</v>
      </c>
      <c r="NL21" s="7">
        <v>1175.09997558594</v>
      </c>
      <c r="NM21" s="7">
        <v>1172.30004882813</v>
      </c>
      <c r="NN21" s="120">
        <v>0</v>
      </c>
      <c r="NO21" s="135">
        <v>37.770000000000003</v>
      </c>
      <c r="NP21" s="135">
        <v>0</v>
      </c>
      <c r="NQ21" s="135">
        <v>0</v>
      </c>
      <c r="NR21" s="135">
        <v>5.5</v>
      </c>
      <c r="NS21" s="135">
        <v>5.4</v>
      </c>
      <c r="NT21" s="135">
        <v>0</v>
      </c>
      <c r="NU21" s="135">
        <v>0</v>
      </c>
      <c r="NV21" s="7">
        <v>84994300</v>
      </c>
      <c r="NW21" s="7">
        <v>252728</v>
      </c>
      <c r="NX21" s="7">
        <v>86315300</v>
      </c>
      <c r="NY21" s="7">
        <v>294337</v>
      </c>
      <c r="NZ21" s="7">
        <v>70278820</v>
      </c>
      <c r="OA21" s="7">
        <v>147235</v>
      </c>
      <c r="OB21" s="7">
        <v>84710450</v>
      </c>
      <c r="OC21" s="7">
        <v>126285</v>
      </c>
      <c r="OD21" s="7">
        <v>801900</v>
      </c>
      <c r="OE21" s="7">
        <v>9920</v>
      </c>
      <c r="OF21" s="7">
        <v>84290</v>
      </c>
      <c r="OG21" s="7">
        <v>470</v>
      </c>
      <c r="OH21" s="9">
        <f>IF((RD_15[[#This Row],[33kV_IC1_ExPort]]-NV20)&lt;0,0,(RD_15[[#This Row],[33kV_IC1_ExPort]]-NV20))</f>
        <v>101890</v>
      </c>
      <c r="OI21" s="9">
        <f>IF((RD_15[[#This Row],[33kV_IC1_Import]]-NW20)&lt;0,0,(RD_15[[#This Row],[33kV_IC1_Import]]-NW20))</f>
        <v>303.70000000001164</v>
      </c>
      <c r="OJ21" s="9">
        <f>IF((RD_15[[#This Row],[33kV_IC2_ExPort]]-NX20)&lt;0,0,(RD_15[[#This Row],[33kV_IC2_ExPort]]-NX20))</f>
        <v>104720</v>
      </c>
      <c r="OK21" s="9">
        <f>IF((RD_15[[#This Row],[33kV_IC2_Import]]-NY20)&lt;0,0,(RD_15[[#This Row],[33kV_IC2_Import]]-NY20))</f>
        <v>384.70000000001164</v>
      </c>
      <c r="OL21" s="9">
        <f>IF((RD_15[[#This Row],[33kV_IC3_ExPort]]-NZ20)&lt;0,0,(RD_15[[#This Row],[33kV_IC3_ExPort]]-NZ20))</f>
        <v>101418</v>
      </c>
      <c r="OM21" s="9">
        <f>IF((RD_15[[#This Row],[33kV_IC3_Import]]-OA20)&lt;0,0,(RD_15[[#This Row],[33kV_IC3_Import]]-OA20))</f>
        <v>287.39999999999418</v>
      </c>
      <c r="ON21" s="9">
        <f>IF((RD_15[[#This Row],[33kV_IC4_ExPort]]-OB20)&lt;0,0,(RD_15[[#This Row],[33kV_IC4_ExPort]]-OB20))</f>
        <v>101160</v>
      </c>
      <c r="OO21" s="9">
        <f>IF((RD_15[[#This Row],[33kV_IC4_Import]]-OC20)&lt;0,0,(RD_15[[#This Row],[33kV_IC4_Import]]-OC20))</f>
        <v>150.80000000000291</v>
      </c>
      <c r="OP21" s="9">
        <f>IF((RD_15[[#This Row],[220kV_PQM1_Ex]]-OD20)*200&lt;0,0,(RD_15[[#This Row],[220kV_PQM1_Ex]]-OD20)*200)</f>
        <v>206000</v>
      </c>
      <c r="OQ21" s="9">
        <f>IF((RD_15[[#This Row],[220kV_PQM1_Im]]-OE20)*200&lt;0,0,(RD_15[[#This Row],[220kV_PQM1_Im]]-OE20)*200)</f>
        <v>0</v>
      </c>
      <c r="OR21" s="9">
        <f>IF((RD_15[[#This Row],[220kV_PQM2_Ex]]-OF20)*200&lt;0,0,(RD_15[[#This Row],[220kV_PQM2_Ex]]-OF20)*200)</f>
        <v>200000</v>
      </c>
      <c r="OS21" s="9">
        <f>IF((RD_15[[#This Row],[220kV_PQM2_Im]]-OG20)*200&lt;0,0,(RD_15[[#This Row],[220kV_PQM2_Im]]-OG20)*200)</f>
        <v>2000</v>
      </c>
      <c r="OT21" s="136">
        <f>SUM(RD_15[[#This Row],[33kV_IC1_ExPort(KWh)]],RD_15[[#This Row],[33kV_IC2_ExPort(KWh)]],RD_15[[#This Row],[33kV_IC3_ExPort(KWh)]],RD_15[[#This Row],[33kV_IC4_ExPort(kWh)]])</f>
        <v>409188</v>
      </c>
      <c r="OU21" s="49">
        <f>SUM(RD_15[[#This Row],[220kV_PQM1_Ex(KWh)]],RD_15[[#This Row],[220kV_PQM2_Ex(KWh)]])</f>
        <v>406000</v>
      </c>
      <c r="OV21" s="49">
        <f>IFERROR((RD_15[[#This Row],[Sunset Time (POA&lt;20 W/m2)]]-RD_15[[#This Row],[Sunrise Time (POA&gt;20 W/m2)]])*24,"")</f>
        <v>11.983333333333334</v>
      </c>
      <c r="OW21" s="49">
        <f>RD_15[[#This Row],[GHI]]-RD_15[[#This Row],[GHI_Lost]]</f>
        <v>5.5</v>
      </c>
      <c r="OX21" s="49">
        <f>RD_15[[#This Row],[POA]]-RD_15[[#This Row],[POA_Lost]]</f>
        <v>5.4</v>
      </c>
      <c r="OY21" s="49"/>
      <c r="OZ21" s="49">
        <f>RD_15[[#This Row],[MT_Temp]]</f>
        <v>37.770000000000003</v>
      </c>
      <c r="PA21" s="50">
        <f>RD_15[[#This Row],[WS_Avg]]</f>
        <v>0</v>
      </c>
      <c r="PB21" s="131">
        <f>IFERROR(SUM(RD_15[[#This Row],[BLK1_INV1]:[BLK12_INV31]]),"")</f>
        <v>416596.59948730475</v>
      </c>
      <c r="PC21" s="51" t="str">
        <f>IFERROR(#REF!/RD_15[[#This Row],[Inv_Exp(KWh)]],"")</f>
        <v/>
      </c>
      <c r="PD21" s="51"/>
      <c r="PE21" s="100" t="str">
        <f>IFERROR(RD_15[[#This Row],[WPR_Eac]]/RD_15[[#This Row],[WPR_Edc]],"")</f>
        <v/>
      </c>
      <c r="PF21" s="100"/>
      <c r="PG21" s="100"/>
    </row>
    <row r="22" spans="2:423" x14ac:dyDescent="0.35">
      <c r="B22" s="48">
        <v>45761</v>
      </c>
      <c r="C22" s="132">
        <f>YEAR(RD_15[[#This Row],[Date]])+IF(MONTH(RD_15[[#This Row],[Date]])&gt;=4,1,0)</f>
        <v>2026</v>
      </c>
      <c r="D22" s="124">
        <f t="shared" si="9"/>
        <v>2025</v>
      </c>
      <c r="E22" s="133"/>
      <c r="F22" s="133"/>
      <c r="G22" s="134" t="str">
        <f>TEXT(RD_15[[#This Row],[Date]],"mmm-yy")</f>
        <v>Apr-25</v>
      </c>
      <c r="H22" s="124">
        <f t="shared" si="10"/>
        <v>30</v>
      </c>
      <c r="I22" s="132">
        <f>'Basic Data '!$S$2</f>
        <v>91870</v>
      </c>
      <c r="J22" s="8">
        <v>0.20625000000000002</v>
      </c>
      <c r="K22" s="8">
        <v>0.72152777777777777</v>
      </c>
      <c r="L22" s="7">
        <v>496.4</v>
      </c>
      <c r="M22" s="7">
        <v>482</v>
      </c>
      <c r="N22" s="7">
        <v>525.9</v>
      </c>
      <c r="O22" s="7">
        <v>525.5</v>
      </c>
      <c r="P22" s="7">
        <v>524.1</v>
      </c>
      <c r="Q22" s="7">
        <v>504.9</v>
      </c>
      <c r="R22" s="7">
        <v>531.6</v>
      </c>
      <c r="S22" s="7">
        <v>514.1</v>
      </c>
      <c r="T22" s="7">
        <v>530</v>
      </c>
      <c r="U22" s="7">
        <v>530.9</v>
      </c>
      <c r="V22" s="7">
        <v>532.5</v>
      </c>
      <c r="W22" s="7">
        <v>530</v>
      </c>
      <c r="X22" s="7">
        <v>529.79999999999995</v>
      </c>
      <c r="Y22" s="7">
        <v>531.70000000000005</v>
      </c>
      <c r="Z22" s="7">
        <v>535.70000000000005</v>
      </c>
      <c r="AA22" s="7">
        <v>535</v>
      </c>
      <c r="AB22" s="7">
        <v>500.4</v>
      </c>
      <c r="AC22" s="7">
        <v>504.4</v>
      </c>
      <c r="AD22" s="7">
        <v>527.20000000000005</v>
      </c>
      <c r="AE22" s="7">
        <v>533.4</v>
      </c>
      <c r="AF22" s="7">
        <v>548.20000000000005</v>
      </c>
      <c r="AG22" s="7">
        <v>542.79999999999995</v>
      </c>
      <c r="AH22" s="7">
        <v>547.70000000000005</v>
      </c>
      <c r="AI22" s="7">
        <v>546.29999999999995</v>
      </c>
      <c r="AJ22" s="7">
        <v>545.29999999999995</v>
      </c>
      <c r="AK22" s="7">
        <v>546.1</v>
      </c>
      <c r="AL22" s="7">
        <v>547</v>
      </c>
      <c r="AM22" s="7">
        <v>545.4</v>
      </c>
      <c r="AN22" s="7">
        <v>548.70000000000005</v>
      </c>
      <c r="AO22" s="7">
        <v>549.4</v>
      </c>
      <c r="AP22" s="7">
        <v>544.20000000000005</v>
      </c>
      <c r="AQ22" s="7">
        <v>546.4</v>
      </c>
      <c r="AR22" s="7">
        <v>522.1</v>
      </c>
      <c r="AS22" s="7">
        <v>490.8</v>
      </c>
      <c r="AT22" s="7">
        <v>493.8</v>
      </c>
      <c r="AU22" s="7">
        <v>498.4</v>
      </c>
      <c r="AV22" s="7">
        <v>505.8</v>
      </c>
      <c r="AW22" s="7">
        <v>506.8</v>
      </c>
      <c r="AX22" s="7">
        <v>526.20000000000005</v>
      </c>
      <c r="AY22" s="7">
        <v>500.5</v>
      </c>
      <c r="AZ22" s="7">
        <v>512.4</v>
      </c>
      <c r="BA22" s="7">
        <v>561.4</v>
      </c>
      <c r="BB22" s="7">
        <v>591.29999999999995</v>
      </c>
      <c r="BC22" s="7">
        <v>557.79999999999995</v>
      </c>
      <c r="BD22" s="7">
        <v>559.5</v>
      </c>
      <c r="BE22" s="7">
        <v>579.20000000000005</v>
      </c>
      <c r="BF22" s="7">
        <v>622.29999999999995</v>
      </c>
      <c r="BG22" s="7">
        <v>615.20000000000005</v>
      </c>
      <c r="BH22" s="7">
        <v>665.6</v>
      </c>
      <c r="BI22" s="7">
        <v>588.70000000000005</v>
      </c>
      <c r="BJ22" s="7">
        <v>561.1</v>
      </c>
      <c r="BK22" s="7">
        <v>554.20000000000005</v>
      </c>
      <c r="BL22" s="7">
        <v>552.20000000000005</v>
      </c>
      <c r="BM22" s="7">
        <v>578.6</v>
      </c>
      <c r="BN22" s="7">
        <v>569.70000000000005</v>
      </c>
      <c r="BO22" s="7">
        <v>574.4</v>
      </c>
      <c r="BP22" s="7">
        <v>595.9</v>
      </c>
      <c r="BQ22" s="7">
        <v>545.5</v>
      </c>
      <c r="BR22" s="7">
        <v>479</v>
      </c>
      <c r="BS22" s="7">
        <v>547.70000000000005</v>
      </c>
      <c r="BT22" s="7">
        <v>474.9</v>
      </c>
      <c r="BU22" s="7">
        <v>496.2</v>
      </c>
      <c r="BV22" s="7">
        <v>543.1</v>
      </c>
      <c r="BW22" s="7">
        <v>1232</v>
      </c>
      <c r="BX22" s="7">
        <v>1233</v>
      </c>
      <c r="BY22" s="7">
        <v>1237.7</v>
      </c>
      <c r="BZ22" s="7">
        <v>1252.7</v>
      </c>
      <c r="CA22" s="7">
        <v>1269.5999999999999</v>
      </c>
      <c r="CB22" s="7">
        <v>1253.5999999999999</v>
      </c>
      <c r="CC22" s="7">
        <v>1231.4000000000001</v>
      </c>
      <c r="CD22" s="7">
        <v>1257.5999999999999</v>
      </c>
      <c r="CE22" s="7">
        <v>1273.8</v>
      </c>
      <c r="CF22" s="7">
        <v>1236.2</v>
      </c>
      <c r="CG22" s="7">
        <v>1228</v>
      </c>
      <c r="CH22" s="7">
        <v>1235.3</v>
      </c>
      <c r="CI22" s="7">
        <v>1196.9000000000001</v>
      </c>
      <c r="CJ22" s="7">
        <v>1176.5999999999999</v>
      </c>
      <c r="CK22" s="7">
        <v>1253.0999999999999</v>
      </c>
      <c r="CL22" s="7">
        <v>1264.0999999999999</v>
      </c>
      <c r="CM22" s="7">
        <v>1258.5999999999999</v>
      </c>
      <c r="CN22" s="7">
        <v>1250</v>
      </c>
      <c r="CO22" s="7">
        <v>1319</v>
      </c>
      <c r="CP22" s="7">
        <v>1270.5999999999999</v>
      </c>
      <c r="CQ22" s="7">
        <v>1217.8</v>
      </c>
      <c r="CR22" s="7">
        <v>1282</v>
      </c>
      <c r="CS22" s="7">
        <v>1230.3</v>
      </c>
      <c r="CT22" s="7">
        <v>1214.7</v>
      </c>
      <c r="CU22" s="7">
        <v>1253.7</v>
      </c>
      <c r="CV22" s="7">
        <v>1255.2</v>
      </c>
      <c r="CW22" s="7">
        <v>1244.7</v>
      </c>
      <c r="CX22" s="7">
        <v>1249.5999999999999</v>
      </c>
      <c r="CY22" s="7">
        <v>1232.3</v>
      </c>
      <c r="CZ22" s="7">
        <v>1256.9000000000001</v>
      </c>
      <c r="DA22" s="7">
        <v>1256.5</v>
      </c>
      <c r="DB22" s="7">
        <v>1268.7</v>
      </c>
      <c r="DC22" s="7">
        <v>1277.0999999999999</v>
      </c>
      <c r="DD22" s="7">
        <v>1380.4</v>
      </c>
      <c r="DE22" s="7">
        <v>1266.0999999999999</v>
      </c>
      <c r="DF22" s="7">
        <v>1270.3</v>
      </c>
      <c r="DG22" s="7">
        <v>1212</v>
      </c>
      <c r="DH22" s="7">
        <v>1201.8</v>
      </c>
      <c r="DI22" s="7">
        <v>1273.4000000000001</v>
      </c>
      <c r="DJ22" s="7">
        <v>1243.5</v>
      </c>
      <c r="DK22" s="7">
        <v>1273.0999999999999</v>
      </c>
      <c r="DL22" s="7">
        <v>1334</v>
      </c>
      <c r="DM22" s="7">
        <v>1274.8</v>
      </c>
      <c r="DN22" s="7">
        <v>1287.9000000000001</v>
      </c>
      <c r="DO22" s="7">
        <v>1282.2</v>
      </c>
      <c r="DP22" s="7">
        <v>1278.2</v>
      </c>
      <c r="DQ22" s="7">
        <v>1289.2</v>
      </c>
      <c r="DR22" s="7">
        <v>1274.9000000000001</v>
      </c>
      <c r="DS22" s="7">
        <v>1296.5</v>
      </c>
      <c r="DT22" s="7">
        <v>1159.8</v>
      </c>
      <c r="DU22" s="7">
        <v>1204.0999999999999</v>
      </c>
      <c r="DV22" s="7">
        <v>1258.5</v>
      </c>
      <c r="DW22" s="7">
        <v>1285.3</v>
      </c>
      <c r="DX22" s="7">
        <v>1272.9000000000001</v>
      </c>
      <c r="DY22" s="7">
        <v>1277.9000000000001</v>
      </c>
      <c r="DZ22" s="7">
        <v>1284.5999999999999</v>
      </c>
      <c r="EA22" s="7">
        <v>1247.7</v>
      </c>
      <c r="EB22" s="7">
        <v>1270.4000000000001</v>
      </c>
      <c r="EC22" s="7">
        <v>1271.0999999999999</v>
      </c>
      <c r="ED22" s="7">
        <v>1204.9000000000001</v>
      </c>
      <c r="EE22" s="7">
        <v>1218.5</v>
      </c>
      <c r="EF22" s="7">
        <v>1277</v>
      </c>
      <c r="EG22" s="7">
        <v>1268.9000000000001</v>
      </c>
      <c r="EH22" s="7">
        <v>1244.8</v>
      </c>
      <c r="EI22" s="7">
        <v>1267.3</v>
      </c>
      <c r="EJ22" s="7">
        <v>1259.0999999999999</v>
      </c>
      <c r="EK22" s="7">
        <v>1255.5</v>
      </c>
      <c r="EL22" s="7">
        <v>1254.9000000000001</v>
      </c>
      <c r="EM22" s="7">
        <v>1282.3</v>
      </c>
      <c r="EN22" s="7">
        <v>1264.3</v>
      </c>
      <c r="EO22" s="7">
        <v>1283.2</v>
      </c>
      <c r="EP22" s="7">
        <v>1250.4000000000001</v>
      </c>
      <c r="EQ22" s="7">
        <v>1250.9000000000001</v>
      </c>
      <c r="ER22" s="7">
        <v>1232.7</v>
      </c>
      <c r="ES22" s="7">
        <v>1283.9000000000001</v>
      </c>
      <c r="ET22" s="7">
        <v>1372</v>
      </c>
      <c r="EU22" s="7">
        <v>1248.9000000000001</v>
      </c>
      <c r="EV22" s="7">
        <v>1241.7</v>
      </c>
      <c r="EW22" s="7">
        <v>1270.5999999999999</v>
      </c>
      <c r="EX22" s="7">
        <v>1275.4000000000001</v>
      </c>
      <c r="EY22" s="7">
        <v>1261.4000000000001</v>
      </c>
      <c r="EZ22" s="7">
        <v>1253.5999999999999</v>
      </c>
      <c r="FA22" s="7">
        <v>1283.5</v>
      </c>
      <c r="FB22" s="7">
        <v>1250</v>
      </c>
      <c r="FC22" s="7">
        <v>1220.4000000000001</v>
      </c>
      <c r="FD22" s="7">
        <v>1333.4</v>
      </c>
      <c r="FE22" s="7">
        <v>1190</v>
      </c>
      <c r="FF22" s="7">
        <v>1095.5999999999999</v>
      </c>
      <c r="FG22" s="7">
        <v>1273.0999999999999</v>
      </c>
      <c r="FH22" s="7">
        <v>1193.5</v>
      </c>
      <c r="FI22" s="7">
        <v>1266.8</v>
      </c>
      <c r="FJ22" s="7">
        <v>1279.0999999999999</v>
      </c>
      <c r="FK22" s="7">
        <v>1259.0999999999999</v>
      </c>
      <c r="FL22" s="7">
        <v>1274.5999999999999</v>
      </c>
      <c r="FM22" s="7">
        <v>1277.5</v>
      </c>
      <c r="FN22" s="7">
        <v>1279.2</v>
      </c>
      <c r="FO22" s="7">
        <v>1203</v>
      </c>
      <c r="FP22" s="7">
        <v>1260.2</v>
      </c>
      <c r="FQ22" s="7">
        <v>1258.9000000000001</v>
      </c>
      <c r="FR22" s="7">
        <v>1242.4000000000001</v>
      </c>
      <c r="FS22" s="7">
        <v>1339.5</v>
      </c>
      <c r="FT22" s="7">
        <v>1303.0999999999999</v>
      </c>
      <c r="FU22" s="7">
        <v>1200.5999999999999</v>
      </c>
      <c r="FV22" s="7">
        <v>1128.0999999999999</v>
      </c>
      <c r="FW22" s="7">
        <v>1147.7</v>
      </c>
      <c r="FX22" s="7">
        <v>1132.4000000000001</v>
      </c>
      <c r="FY22" s="7">
        <v>1132</v>
      </c>
      <c r="FZ22" s="7">
        <v>1136.7</v>
      </c>
      <c r="GA22" s="7">
        <v>1137.7</v>
      </c>
      <c r="GB22" s="7">
        <v>1143.5</v>
      </c>
      <c r="GC22" s="7">
        <v>1162.9000000000001</v>
      </c>
      <c r="GD22" s="7">
        <v>1166.4000000000001</v>
      </c>
      <c r="GE22" s="7">
        <v>1146</v>
      </c>
      <c r="GF22" s="7">
        <v>1153.0999999999999</v>
      </c>
      <c r="GG22" s="7">
        <v>1154.8</v>
      </c>
      <c r="GH22" s="7">
        <v>1157</v>
      </c>
      <c r="GI22" s="7">
        <v>1078</v>
      </c>
      <c r="GJ22" s="7">
        <v>985.5</v>
      </c>
      <c r="GK22" s="7">
        <v>1183.3</v>
      </c>
      <c r="GL22" s="7">
        <v>1155.5</v>
      </c>
      <c r="GM22" s="7">
        <v>1154.9000000000001</v>
      </c>
      <c r="GN22" s="7">
        <v>1161.3</v>
      </c>
      <c r="GO22" s="7">
        <v>1162.2</v>
      </c>
      <c r="GP22" s="7">
        <v>1154.0999999999999</v>
      </c>
      <c r="GQ22" s="7">
        <v>1163.8</v>
      </c>
      <c r="GR22" s="7">
        <v>1143</v>
      </c>
      <c r="GS22" s="7">
        <v>1163</v>
      </c>
      <c r="GT22" s="7">
        <v>1163.9000000000001</v>
      </c>
      <c r="GU22" s="7">
        <v>1160.9000000000001</v>
      </c>
      <c r="GV22" s="7">
        <v>1133.4000000000001</v>
      </c>
      <c r="GW22" s="7">
        <v>1146.5</v>
      </c>
      <c r="GX22" s="7">
        <v>1100.0999999999999</v>
      </c>
      <c r="GY22" s="7">
        <v>1091.8</v>
      </c>
      <c r="GZ22" s="7">
        <v>1098.3</v>
      </c>
      <c r="HA22" s="7">
        <v>1244.3</v>
      </c>
      <c r="HB22" s="7">
        <v>1209.4000000000001</v>
      </c>
      <c r="HC22" s="7">
        <v>1105</v>
      </c>
      <c r="HD22" s="7">
        <v>1269.0999999999999</v>
      </c>
      <c r="HE22" s="7">
        <v>1273.0999999999999</v>
      </c>
      <c r="HF22" s="7">
        <v>1274.2</v>
      </c>
      <c r="HG22" s="7">
        <v>1325.7</v>
      </c>
      <c r="HH22" s="7">
        <v>1286.5999999999999</v>
      </c>
      <c r="HI22" s="7">
        <v>1402</v>
      </c>
      <c r="HJ22" s="7">
        <v>1296.4000000000001</v>
      </c>
      <c r="HK22" s="7">
        <v>1207.4000000000001</v>
      </c>
      <c r="HL22" s="7">
        <v>1220.7</v>
      </c>
      <c r="HM22" s="7">
        <v>1151.8</v>
      </c>
      <c r="HN22" s="7">
        <v>1255.2</v>
      </c>
      <c r="HO22" s="7">
        <v>1230</v>
      </c>
      <c r="HP22" s="7">
        <v>1324.5</v>
      </c>
      <c r="HQ22" s="7">
        <v>1103.2</v>
      </c>
      <c r="HR22" s="7">
        <v>1115.3</v>
      </c>
      <c r="HS22" s="7">
        <v>1171.5999999999999</v>
      </c>
      <c r="HT22" s="7">
        <v>1061</v>
      </c>
      <c r="HU22" s="7">
        <v>993.3</v>
      </c>
      <c r="HV22" s="7">
        <v>1299</v>
      </c>
      <c r="HW22" s="7">
        <v>1281.9000000000001</v>
      </c>
      <c r="HX22" s="7">
        <v>1299.0999999999999</v>
      </c>
      <c r="HY22" s="7">
        <v>1287.3</v>
      </c>
      <c r="HZ22" s="7">
        <v>1261.7</v>
      </c>
      <c r="IA22" s="7">
        <v>1256.7</v>
      </c>
      <c r="IB22" s="7">
        <v>1395.2</v>
      </c>
      <c r="IC22" s="7">
        <v>1376.9</v>
      </c>
      <c r="ID22" s="7">
        <v>1202.2</v>
      </c>
      <c r="IE22" s="7">
        <v>1215.5</v>
      </c>
      <c r="IF22" s="7">
        <v>1105.3</v>
      </c>
      <c r="IG22" s="7">
        <v>1110.0999999999999</v>
      </c>
      <c r="IH22" s="7">
        <v>1105.3</v>
      </c>
      <c r="II22" s="7">
        <v>1152.4000000000001</v>
      </c>
      <c r="IJ22" s="7">
        <v>1117.2</v>
      </c>
      <c r="IK22" s="7">
        <v>1142.2</v>
      </c>
      <c r="IL22" s="7">
        <v>1114.7</v>
      </c>
      <c r="IM22" s="7">
        <v>1095.8</v>
      </c>
      <c r="IN22" s="7">
        <v>1097.3</v>
      </c>
      <c r="IO22" s="7">
        <v>1100.8</v>
      </c>
      <c r="IP22" s="7">
        <v>1137</v>
      </c>
      <c r="IQ22" s="7">
        <v>1137.9000000000001</v>
      </c>
      <c r="IR22" s="7">
        <v>1129.5</v>
      </c>
      <c r="IS22" s="7">
        <v>1137.4000000000001</v>
      </c>
      <c r="IT22" s="7">
        <v>1106.5999999999999</v>
      </c>
      <c r="IU22" s="7">
        <v>1117.7</v>
      </c>
      <c r="IV22" s="7">
        <v>1086</v>
      </c>
      <c r="IW22" s="7">
        <v>1150.8</v>
      </c>
      <c r="IX22" s="7">
        <v>1096.7</v>
      </c>
      <c r="IY22" s="7">
        <v>1131.5999999999999</v>
      </c>
      <c r="IZ22" s="7">
        <v>1137</v>
      </c>
      <c r="JA22" s="7">
        <v>1136.5999999999999</v>
      </c>
      <c r="JB22" s="7">
        <v>1142.2</v>
      </c>
      <c r="JC22" s="7">
        <v>1141.3</v>
      </c>
      <c r="JD22" s="7">
        <v>1143</v>
      </c>
      <c r="JE22" s="7">
        <v>1151.5</v>
      </c>
      <c r="JF22" s="7">
        <v>1144</v>
      </c>
      <c r="JG22" s="7">
        <v>1142.0999999999999</v>
      </c>
      <c r="JH22" s="7">
        <v>1151.2</v>
      </c>
      <c r="JI22" s="7">
        <v>1204.4000000000001</v>
      </c>
      <c r="JJ22" s="7">
        <v>1246.5999999999999</v>
      </c>
      <c r="JK22" s="7">
        <v>1272.0999999999999</v>
      </c>
      <c r="JL22" s="7">
        <v>1214.7</v>
      </c>
      <c r="JM22" s="7">
        <v>1286.4000000000001</v>
      </c>
      <c r="JN22" s="7">
        <v>1352.1</v>
      </c>
      <c r="JO22" s="7">
        <v>1278.5</v>
      </c>
      <c r="JP22" s="7">
        <v>1285.9000000000001</v>
      </c>
      <c r="JQ22" s="7">
        <v>1238.8</v>
      </c>
      <c r="JR22" s="7">
        <v>1282.5999999999999</v>
      </c>
      <c r="JS22" s="7">
        <v>1270.0999999999999</v>
      </c>
      <c r="JT22" s="7">
        <v>1229.2</v>
      </c>
      <c r="JU22" s="7">
        <v>1344.8</v>
      </c>
      <c r="JV22" s="7">
        <v>1303.5999999999999</v>
      </c>
      <c r="JW22" s="7">
        <v>1194.7</v>
      </c>
      <c r="JX22" s="7">
        <v>1321.4</v>
      </c>
      <c r="JY22" s="7">
        <v>1321.6</v>
      </c>
      <c r="JZ22" s="7">
        <v>1004.4</v>
      </c>
      <c r="KA22" s="7">
        <v>998.1</v>
      </c>
      <c r="KB22" s="7">
        <v>1280.3</v>
      </c>
      <c r="KC22" s="7">
        <v>1069.8</v>
      </c>
      <c r="KD22" s="7">
        <v>1224.2</v>
      </c>
      <c r="KE22" s="7">
        <v>1131.5999999999999</v>
      </c>
      <c r="KF22" s="7">
        <v>1076.3</v>
      </c>
      <c r="KG22" s="7">
        <v>1123.5999999999999</v>
      </c>
      <c r="KH22" s="7">
        <v>1122.7</v>
      </c>
      <c r="KI22" s="7">
        <v>1094.5</v>
      </c>
      <c r="KJ22" s="7">
        <v>1113</v>
      </c>
      <c r="KK22" s="7">
        <v>1131.8</v>
      </c>
      <c r="KL22" s="7">
        <v>1113.2</v>
      </c>
      <c r="KM22" s="7">
        <v>1100.9000000000001</v>
      </c>
      <c r="KN22" s="7">
        <v>1143.5</v>
      </c>
      <c r="KO22" s="7">
        <v>1263</v>
      </c>
      <c r="KP22" s="7">
        <v>1139.4000000000001</v>
      </c>
      <c r="KQ22" s="7">
        <v>1145.5999999999999</v>
      </c>
      <c r="KR22" s="7">
        <v>1088.0999999999999</v>
      </c>
      <c r="KS22" s="7">
        <v>1072.0999999999999</v>
      </c>
      <c r="KT22" s="7">
        <v>1070</v>
      </c>
      <c r="KU22" s="7">
        <v>1117.7</v>
      </c>
      <c r="KV22" s="7">
        <v>1131</v>
      </c>
      <c r="KW22" s="7">
        <v>1125.4000000000001</v>
      </c>
      <c r="KX22" s="7">
        <v>1126.3</v>
      </c>
      <c r="KY22" s="7">
        <v>1128.7</v>
      </c>
      <c r="KZ22" s="7">
        <v>1233.7</v>
      </c>
      <c r="LA22" s="7">
        <v>1090.7</v>
      </c>
      <c r="LB22" s="7">
        <v>1117.5</v>
      </c>
      <c r="LC22" s="7">
        <v>1134.3</v>
      </c>
      <c r="LD22" s="7">
        <v>1123.4000000000001</v>
      </c>
      <c r="LE22" s="7">
        <v>1031.0999999999999</v>
      </c>
      <c r="LF22" s="7">
        <v>1135.4000000000001</v>
      </c>
      <c r="LG22" s="7">
        <v>1157.5</v>
      </c>
      <c r="LH22" s="7">
        <v>1104.0999999999999</v>
      </c>
      <c r="LI22" s="7">
        <v>1082.3</v>
      </c>
      <c r="LJ22" s="7">
        <v>1099.5</v>
      </c>
      <c r="LK22" s="7">
        <v>1245.8</v>
      </c>
      <c r="LL22" s="7">
        <v>1090.3</v>
      </c>
      <c r="LM22" s="7">
        <v>1145.8</v>
      </c>
      <c r="LN22" s="7">
        <v>1141.7</v>
      </c>
      <c r="LO22" s="7">
        <v>1134.4000000000001</v>
      </c>
      <c r="LP22" s="7">
        <v>1075.7</v>
      </c>
      <c r="LQ22" s="7">
        <v>1015.3</v>
      </c>
      <c r="LR22" s="7">
        <v>1122.4000000000001</v>
      </c>
      <c r="LS22" s="7">
        <v>1176.7</v>
      </c>
      <c r="LT22" s="7">
        <v>1073.5999999999999</v>
      </c>
      <c r="LU22" s="7">
        <v>1076.0999999999999</v>
      </c>
      <c r="LV22" s="7">
        <v>1147.3</v>
      </c>
      <c r="LW22" s="7">
        <v>1133.9000000000001</v>
      </c>
      <c r="LX22" s="7">
        <v>1123.5</v>
      </c>
      <c r="LY22" s="7">
        <v>1122.4000000000001</v>
      </c>
      <c r="LZ22" s="7">
        <v>1120.9000000000001</v>
      </c>
      <c r="MA22" s="7">
        <v>1127.9000000000001</v>
      </c>
      <c r="MB22" s="7">
        <v>1200</v>
      </c>
      <c r="MC22" s="7">
        <v>1065.2</v>
      </c>
      <c r="MD22" s="7">
        <v>1065.2</v>
      </c>
      <c r="ME22" s="7">
        <v>1081</v>
      </c>
      <c r="MF22" s="7">
        <v>1082.9000000000001</v>
      </c>
      <c r="MG22" s="7">
        <v>1109.4000000000001</v>
      </c>
      <c r="MH22" s="7">
        <v>1102.2</v>
      </c>
      <c r="MI22" s="7">
        <v>0</v>
      </c>
      <c r="MJ22" s="7">
        <v>0</v>
      </c>
      <c r="MK22" s="7">
        <v>0</v>
      </c>
      <c r="ML22" s="7">
        <v>0</v>
      </c>
      <c r="MM22" s="7">
        <v>0</v>
      </c>
      <c r="MN22" s="7">
        <v>0</v>
      </c>
      <c r="MO22" s="7">
        <v>0</v>
      </c>
      <c r="MP22" s="7">
        <v>0</v>
      </c>
      <c r="MQ22" s="7">
        <v>0</v>
      </c>
      <c r="MR22" s="7">
        <v>0</v>
      </c>
      <c r="MS22" s="7">
        <v>0</v>
      </c>
      <c r="MT22" s="7">
        <v>0</v>
      </c>
      <c r="MU22" s="7">
        <v>0</v>
      </c>
      <c r="MV22" s="7">
        <v>0</v>
      </c>
      <c r="MW22" s="7">
        <v>0</v>
      </c>
      <c r="MX22" s="7">
        <v>0</v>
      </c>
      <c r="MY22" s="7">
        <v>0</v>
      </c>
      <c r="MZ22" s="7">
        <v>0</v>
      </c>
      <c r="NA22" s="7">
        <v>0</v>
      </c>
      <c r="NB22" s="7">
        <v>0</v>
      </c>
      <c r="NC22" s="7">
        <v>0</v>
      </c>
      <c r="ND22" s="7">
        <v>0</v>
      </c>
      <c r="NE22" s="7">
        <v>0</v>
      </c>
      <c r="NF22" s="7">
        <v>0</v>
      </c>
      <c r="NG22" s="7">
        <v>0</v>
      </c>
      <c r="NH22" s="7">
        <v>0</v>
      </c>
      <c r="NI22" s="7">
        <v>0</v>
      </c>
      <c r="NJ22" s="7">
        <v>0</v>
      </c>
      <c r="NK22" s="7">
        <v>0</v>
      </c>
      <c r="NL22" s="7">
        <v>0</v>
      </c>
      <c r="NM22" s="7">
        <v>0</v>
      </c>
      <c r="NN22" s="120">
        <v>0</v>
      </c>
      <c r="NO22" s="135">
        <v>38.67</v>
      </c>
      <c r="NP22" s="135">
        <v>0</v>
      </c>
      <c r="NQ22" s="135">
        <v>0</v>
      </c>
      <c r="NR22" s="135">
        <v>5.19</v>
      </c>
      <c r="NS22" s="135">
        <v>5.09</v>
      </c>
      <c r="NT22" s="135">
        <v>0</v>
      </c>
      <c r="NU22" s="135">
        <v>0</v>
      </c>
      <c r="NV22" s="7">
        <v>85090780</v>
      </c>
      <c r="NW22" s="7">
        <v>252860</v>
      </c>
      <c r="NX22" s="7">
        <v>86414520</v>
      </c>
      <c r="NY22" s="7">
        <v>294526.2</v>
      </c>
      <c r="NZ22" s="7">
        <v>70375640</v>
      </c>
      <c r="OA22" s="7">
        <v>147337</v>
      </c>
      <c r="OB22" s="7">
        <v>84772060</v>
      </c>
      <c r="OC22" s="7">
        <v>126338.6</v>
      </c>
      <c r="OD22" s="7">
        <v>802870</v>
      </c>
      <c r="OE22" s="7">
        <v>9930</v>
      </c>
      <c r="OF22" s="7">
        <v>85080</v>
      </c>
      <c r="OG22" s="7">
        <v>470</v>
      </c>
      <c r="OH22" s="9">
        <f>IF((RD_15[[#This Row],[33kV_IC1_ExPort]]-NV21)&lt;0,0,(RD_15[[#This Row],[33kV_IC1_ExPort]]-NV21))</f>
        <v>96480</v>
      </c>
      <c r="OI22" s="9">
        <f>IF((RD_15[[#This Row],[33kV_IC1_Import]]-NW21)&lt;0,0,(RD_15[[#This Row],[33kV_IC1_Import]]-NW21))</f>
        <v>132</v>
      </c>
      <c r="OJ22" s="9">
        <f>IF((RD_15[[#This Row],[33kV_IC2_ExPort]]-NX21)&lt;0,0,(RD_15[[#This Row],[33kV_IC2_ExPort]]-NX21))</f>
        <v>99220</v>
      </c>
      <c r="OK22" s="9">
        <f>IF((RD_15[[#This Row],[33kV_IC2_Import]]-NY21)&lt;0,0,(RD_15[[#This Row],[33kV_IC2_Import]]-NY21))</f>
        <v>189.20000000001164</v>
      </c>
      <c r="OL22" s="9">
        <f>IF((RD_15[[#This Row],[33kV_IC3_ExPort]]-NZ21)&lt;0,0,(RD_15[[#This Row],[33kV_IC3_ExPort]]-NZ21))</f>
        <v>96820</v>
      </c>
      <c r="OM22" s="9">
        <f>IF((RD_15[[#This Row],[33kV_IC3_Import]]-OA21)&lt;0,0,(RD_15[[#This Row],[33kV_IC3_Import]]-OA21))</f>
        <v>102</v>
      </c>
      <c r="ON22" s="9">
        <f>IF((RD_15[[#This Row],[33kV_IC4_ExPort]]-OB21)&lt;0,0,(RD_15[[#This Row],[33kV_IC4_ExPort]]-OB21))</f>
        <v>61610</v>
      </c>
      <c r="OO22" s="9">
        <f>IF((RD_15[[#This Row],[33kV_IC4_Import]]-OC21)&lt;0,0,(RD_15[[#This Row],[33kV_IC4_Import]]-OC21))</f>
        <v>53.600000000005821</v>
      </c>
      <c r="OP22" s="9">
        <f>IF((RD_15[[#This Row],[220kV_PQM1_Ex]]-OD21)*200&lt;0,0,(RD_15[[#This Row],[220kV_PQM1_Ex]]-OD21)*200)</f>
        <v>194000</v>
      </c>
      <c r="OQ22" s="9">
        <f>IF((RD_15[[#This Row],[220kV_PQM1_Im]]-OE21)*200&lt;0,0,(RD_15[[#This Row],[220kV_PQM1_Im]]-OE21)*200)</f>
        <v>2000</v>
      </c>
      <c r="OR22" s="9">
        <f>IF((RD_15[[#This Row],[220kV_PQM2_Ex]]-OF21)*200&lt;0,0,(RD_15[[#This Row],[220kV_PQM2_Ex]]-OF21)*200)</f>
        <v>158000</v>
      </c>
      <c r="OS22" s="9">
        <f>IF((RD_15[[#This Row],[220kV_PQM2_Im]]-OG21)*200&lt;0,0,(RD_15[[#This Row],[220kV_PQM2_Im]]-OG21)*200)</f>
        <v>0</v>
      </c>
      <c r="OT22" s="136">
        <f>SUM(RD_15[[#This Row],[33kV_IC1_ExPort(KWh)]],RD_15[[#This Row],[33kV_IC2_ExPort(KWh)]],RD_15[[#This Row],[33kV_IC3_ExPort(KWh)]],RD_15[[#This Row],[33kV_IC4_ExPort(kWh)]])</f>
        <v>354130</v>
      </c>
      <c r="OU22" s="49">
        <f>SUM(RD_15[[#This Row],[220kV_PQM1_Ex(KWh)]],RD_15[[#This Row],[220kV_PQM2_Ex(KWh)]])</f>
        <v>352000</v>
      </c>
      <c r="OV22" s="49">
        <f>IFERROR((RD_15[[#This Row],[Sunset Time (POA&lt;20 W/m2)]]-RD_15[[#This Row],[Sunrise Time (POA&gt;20 W/m2)]])*24,"")</f>
        <v>12.366666666666665</v>
      </c>
      <c r="OW22" s="49">
        <f>RD_15[[#This Row],[GHI]]-RD_15[[#This Row],[GHI_Lost]]</f>
        <v>5.19</v>
      </c>
      <c r="OX22" s="49">
        <f>RD_15[[#This Row],[POA]]-RD_15[[#This Row],[POA_Lost]]</f>
        <v>5.09</v>
      </c>
      <c r="OY22" s="49"/>
      <c r="OZ22" s="49">
        <f>RD_15[[#This Row],[MT_Temp]]</f>
        <v>38.67</v>
      </c>
      <c r="PA22" s="50">
        <f>RD_15[[#This Row],[WS_Avg]]</f>
        <v>0</v>
      </c>
      <c r="PB22" s="131">
        <f>IFERROR(SUM(RD_15[[#This Row],[BLK1_INV1]:[BLK12_INV31]]),"")</f>
        <v>359625</v>
      </c>
      <c r="PC22" s="51" t="str">
        <f>IFERROR(#REF!/RD_15[[#This Row],[Inv_Exp(KWh)]],"")</f>
        <v/>
      </c>
      <c r="PD22" s="51"/>
      <c r="PE22" s="100" t="str">
        <f>IFERROR(RD_15[[#This Row],[WPR_Eac]]/RD_15[[#This Row],[WPR_Edc]],"")</f>
        <v/>
      </c>
      <c r="PF22" s="100"/>
      <c r="PG22" s="100"/>
    </row>
    <row r="23" spans="2:423" x14ac:dyDescent="0.35">
      <c r="B23" s="48">
        <v>45762</v>
      </c>
      <c r="C23" s="132">
        <f>YEAR(RD_15[[#This Row],[Date]])+IF(MONTH(RD_15[[#This Row],[Date]])&gt;=4,1,0)</f>
        <v>2026</v>
      </c>
      <c r="D23" s="124">
        <f t="shared" si="9"/>
        <v>2025</v>
      </c>
      <c r="E23" s="133"/>
      <c r="F23" s="133"/>
      <c r="G23" s="134" t="str">
        <f>TEXT(RD_15[[#This Row],[Date]],"mmm-yy")</f>
        <v>Apr-25</v>
      </c>
      <c r="H23" s="124">
        <f t="shared" si="10"/>
        <v>30</v>
      </c>
      <c r="I23" s="132">
        <f>'Basic Data '!$S$2</f>
        <v>91870</v>
      </c>
      <c r="J23" s="8">
        <v>0.21736111111111112</v>
      </c>
      <c r="K23" s="8">
        <v>0.69236111111111109</v>
      </c>
      <c r="L23" s="7">
        <v>473.2</v>
      </c>
      <c r="M23" s="7">
        <v>461.6</v>
      </c>
      <c r="N23" s="7">
        <v>502</v>
      </c>
      <c r="O23" s="7">
        <v>502</v>
      </c>
      <c r="P23" s="7">
        <v>498.9</v>
      </c>
      <c r="Q23" s="7">
        <v>479.9</v>
      </c>
      <c r="R23" s="7">
        <v>507.7</v>
      </c>
      <c r="S23" s="7">
        <v>490.9</v>
      </c>
      <c r="T23" s="7">
        <v>504.3</v>
      </c>
      <c r="U23" s="7">
        <v>505.4</v>
      </c>
      <c r="V23" s="7">
        <v>507.7</v>
      </c>
      <c r="W23" s="7">
        <v>505.1</v>
      </c>
      <c r="X23" s="7">
        <v>504.7</v>
      </c>
      <c r="Y23" s="7">
        <v>506.2</v>
      </c>
      <c r="Z23" s="7">
        <v>510.3</v>
      </c>
      <c r="AA23" s="7">
        <v>511</v>
      </c>
      <c r="AB23" s="7">
        <v>476.9</v>
      </c>
      <c r="AC23" s="7">
        <v>480.5</v>
      </c>
      <c r="AD23" s="7">
        <v>502.5</v>
      </c>
      <c r="AE23" s="7">
        <v>508.2</v>
      </c>
      <c r="AF23" s="7">
        <v>523</v>
      </c>
      <c r="AG23" s="7">
        <v>517.4</v>
      </c>
      <c r="AH23" s="7">
        <v>523.20000000000005</v>
      </c>
      <c r="AI23" s="7">
        <v>520.9</v>
      </c>
      <c r="AJ23" s="7">
        <v>519.4</v>
      </c>
      <c r="AK23" s="7">
        <v>520.70000000000005</v>
      </c>
      <c r="AL23" s="7">
        <v>521.6</v>
      </c>
      <c r="AM23" s="7">
        <v>520.5</v>
      </c>
      <c r="AN23" s="7">
        <v>523.5</v>
      </c>
      <c r="AO23" s="7">
        <v>524.1</v>
      </c>
      <c r="AP23" s="7">
        <v>518.6</v>
      </c>
      <c r="AQ23" s="7">
        <v>521.6</v>
      </c>
      <c r="AR23" s="7">
        <v>497.8</v>
      </c>
      <c r="AS23" s="7">
        <v>466</v>
      </c>
      <c r="AT23" s="7">
        <v>470.5</v>
      </c>
      <c r="AU23" s="7">
        <v>474.8</v>
      </c>
      <c r="AV23" s="7">
        <v>482.4</v>
      </c>
      <c r="AW23" s="7">
        <v>484</v>
      </c>
      <c r="AX23" s="7">
        <v>501.5</v>
      </c>
      <c r="AY23" s="7">
        <v>478.6</v>
      </c>
      <c r="AZ23" s="7">
        <v>490</v>
      </c>
      <c r="BA23" s="7">
        <v>535.6</v>
      </c>
      <c r="BB23" s="7">
        <v>562.9</v>
      </c>
      <c r="BC23" s="7">
        <v>535.4</v>
      </c>
      <c r="BD23" s="7">
        <v>534.1</v>
      </c>
      <c r="BE23" s="7">
        <v>553</v>
      </c>
      <c r="BF23" s="7">
        <v>591.9</v>
      </c>
      <c r="BG23" s="7">
        <v>585</v>
      </c>
      <c r="BH23" s="7">
        <v>630.5</v>
      </c>
      <c r="BI23" s="7">
        <v>562</v>
      </c>
      <c r="BJ23" s="7">
        <v>536.20000000000005</v>
      </c>
      <c r="BK23" s="7">
        <v>529.4</v>
      </c>
      <c r="BL23" s="7">
        <v>510.3</v>
      </c>
      <c r="BM23" s="7">
        <v>552</v>
      </c>
      <c r="BN23" s="7">
        <v>544.20000000000005</v>
      </c>
      <c r="BO23" s="7">
        <v>548.9</v>
      </c>
      <c r="BP23" s="7">
        <v>568.29999999999995</v>
      </c>
      <c r="BQ23" s="7">
        <v>522</v>
      </c>
      <c r="BR23" s="7">
        <v>457.6</v>
      </c>
      <c r="BS23" s="7">
        <v>524.20000000000005</v>
      </c>
      <c r="BT23" s="7">
        <v>453.9</v>
      </c>
      <c r="BU23" s="7">
        <v>474</v>
      </c>
      <c r="BV23" s="7">
        <v>518.6</v>
      </c>
      <c r="BW23" s="7">
        <v>1201.0999999999999</v>
      </c>
      <c r="BX23" s="7">
        <v>1179.9000000000001</v>
      </c>
      <c r="BY23" s="7">
        <v>1178.5999999999999</v>
      </c>
      <c r="BZ23" s="7">
        <v>1192.0999999999999</v>
      </c>
      <c r="CA23" s="7">
        <v>1200.5999999999999</v>
      </c>
      <c r="CB23" s="7">
        <v>1191.5999999999999</v>
      </c>
      <c r="CC23" s="7">
        <v>1167.9000000000001</v>
      </c>
      <c r="CD23" s="7">
        <v>1197.4000000000001</v>
      </c>
      <c r="CE23" s="7">
        <v>1202.0999999999999</v>
      </c>
      <c r="CF23" s="7">
        <v>1171</v>
      </c>
      <c r="CG23" s="7">
        <v>1160</v>
      </c>
      <c r="CH23" s="7">
        <v>1168.7</v>
      </c>
      <c r="CI23" s="7">
        <v>1137.4000000000001</v>
      </c>
      <c r="CJ23" s="7">
        <v>1120.9000000000001</v>
      </c>
      <c r="CK23" s="7">
        <v>1141.5999999999999</v>
      </c>
      <c r="CL23" s="7">
        <v>1169.7</v>
      </c>
      <c r="CM23" s="7">
        <v>1198.4000000000001</v>
      </c>
      <c r="CN23" s="7">
        <v>1182.3</v>
      </c>
      <c r="CO23" s="7">
        <v>1243.4000000000001</v>
      </c>
      <c r="CP23" s="7">
        <v>1204.2</v>
      </c>
      <c r="CQ23" s="7">
        <v>1153.9000000000001</v>
      </c>
      <c r="CR23" s="7">
        <v>1207.4000000000001</v>
      </c>
      <c r="CS23" s="7">
        <v>1163.5</v>
      </c>
      <c r="CT23" s="7">
        <v>1148.0999999999999</v>
      </c>
      <c r="CU23" s="7">
        <v>1184.2</v>
      </c>
      <c r="CV23" s="7">
        <v>1194.4000000000001</v>
      </c>
      <c r="CW23" s="7">
        <v>1180</v>
      </c>
      <c r="CX23" s="7">
        <v>1188.7</v>
      </c>
      <c r="CY23" s="7">
        <v>1164.9000000000001</v>
      </c>
      <c r="CZ23" s="7">
        <v>1186.7</v>
      </c>
      <c r="DA23" s="7">
        <v>1192.9000000000001</v>
      </c>
      <c r="DB23" s="7">
        <v>1205.2</v>
      </c>
      <c r="DC23" s="7">
        <v>1200.2</v>
      </c>
      <c r="DD23" s="7">
        <v>1294.5999999999999</v>
      </c>
      <c r="DE23" s="7">
        <v>1197.7</v>
      </c>
      <c r="DF23" s="7">
        <v>1197.5999999999999</v>
      </c>
      <c r="DG23" s="7">
        <v>1146.0999999999999</v>
      </c>
      <c r="DH23" s="7">
        <v>1138.5</v>
      </c>
      <c r="DI23" s="7">
        <v>1201.5999999999999</v>
      </c>
      <c r="DJ23" s="7">
        <v>1176.0999999999999</v>
      </c>
      <c r="DK23" s="7">
        <v>1199.8</v>
      </c>
      <c r="DL23" s="7">
        <v>1230.8</v>
      </c>
      <c r="DM23" s="7">
        <v>1199.4000000000001</v>
      </c>
      <c r="DN23" s="7">
        <v>1218.3</v>
      </c>
      <c r="DO23" s="7">
        <v>1205.5999999999999</v>
      </c>
      <c r="DP23" s="7">
        <v>1207.7</v>
      </c>
      <c r="DQ23" s="7">
        <v>1220.8</v>
      </c>
      <c r="DR23" s="7">
        <v>1208</v>
      </c>
      <c r="DS23" s="7">
        <v>1169.5</v>
      </c>
      <c r="DT23" s="7">
        <v>1077.5999999999999</v>
      </c>
      <c r="DU23" s="7">
        <v>1137.9000000000001</v>
      </c>
      <c r="DV23" s="7">
        <v>1113.5</v>
      </c>
      <c r="DW23" s="7">
        <v>1215</v>
      </c>
      <c r="DX23" s="7">
        <v>1181.0999999999999</v>
      </c>
      <c r="DY23" s="7">
        <v>1212.2</v>
      </c>
      <c r="DZ23" s="7">
        <v>1107.4000000000001</v>
      </c>
      <c r="EA23" s="7">
        <v>1164.7</v>
      </c>
      <c r="EB23" s="7">
        <v>1207.5999999999999</v>
      </c>
      <c r="EC23" s="7">
        <v>1206</v>
      </c>
      <c r="ED23" s="7">
        <v>1145.7</v>
      </c>
      <c r="EE23" s="7">
        <v>1159</v>
      </c>
      <c r="EF23" s="7">
        <v>1218.2</v>
      </c>
      <c r="EG23" s="7">
        <v>1212.8</v>
      </c>
      <c r="EH23" s="7">
        <v>1188.8</v>
      </c>
      <c r="EI23" s="7">
        <v>1211.5</v>
      </c>
      <c r="EJ23" s="7">
        <v>1169.9000000000001</v>
      </c>
      <c r="EK23" s="7">
        <v>1192.7</v>
      </c>
      <c r="EL23" s="7">
        <v>1191.5</v>
      </c>
      <c r="EM23" s="7">
        <v>1216.2</v>
      </c>
      <c r="EN23" s="7">
        <v>1197.5</v>
      </c>
      <c r="EO23" s="7">
        <v>1218.9000000000001</v>
      </c>
      <c r="EP23" s="7">
        <v>1187.7</v>
      </c>
      <c r="EQ23" s="7">
        <v>1208.2</v>
      </c>
      <c r="ER23" s="7">
        <v>1148.8</v>
      </c>
      <c r="ES23" s="7">
        <v>1217.4000000000001</v>
      </c>
      <c r="ET23" s="7">
        <v>1295</v>
      </c>
      <c r="EU23" s="7">
        <v>1187</v>
      </c>
      <c r="EV23" s="7">
        <v>1185.8</v>
      </c>
      <c r="EW23" s="7">
        <v>1194</v>
      </c>
      <c r="EX23" s="7">
        <v>1207.7</v>
      </c>
      <c r="EY23" s="7">
        <v>1197</v>
      </c>
      <c r="EZ23" s="7">
        <v>1190</v>
      </c>
      <c r="FA23" s="7">
        <v>1219.8</v>
      </c>
      <c r="FB23" s="7">
        <v>1206.4000000000001</v>
      </c>
      <c r="FC23" s="7">
        <v>1165</v>
      </c>
      <c r="FD23" s="7">
        <v>1265.5999999999999</v>
      </c>
      <c r="FE23" s="7">
        <v>1135.5999999999999</v>
      </c>
      <c r="FF23" s="7">
        <v>1048.3</v>
      </c>
      <c r="FG23" s="7">
        <v>1206.0999999999999</v>
      </c>
      <c r="FH23" s="7">
        <v>1133.0999999999999</v>
      </c>
      <c r="FI23" s="7">
        <v>1195.9000000000001</v>
      </c>
      <c r="FJ23" s="7">
        <v>1213.0999999999999</v>
      </c>
      <c r="FK23" s="7">
        <v>1168.5999999999999</v>
      </c>
      <c r="FL23" s="7">
        <v>1212.5999999999999</v>
      </c>
      <c r="FM23" s="7">
        <v>1186.8</v>
      </c>
      <c r="FN23" s="7">
        <v>1156.9000000000001</v>
      </c>
      <c r="FO23" s="7">
        <v>1125.0999999999999</v>
      </c>
      <c r="FP23" s="7">
        <v>1196.2</v>
      </c>
      <c r="FQ23" s="7">
        <v>768</v>
      </c>
      <c r="FR23" s="7">
        <v>1188.0999999999999</v>
      </c>
      <c r="FS23" s="7">
        <v>1266.3</v>
      </c>
      <c r="FT23" s="7">
        <v>1232.2</v>
      </c>
      <c r="FU23" s="7">
        <v>1146.5</v>
      </c>
      <c r="FV23" s="7">
        <v>1075.8</v>
      </c>
      <c r="FW23" s="7">
        <v>1093</v>
      </c>
      <c r="FX23" s="7">
        <v>1078.5999999999999</v>
      </c>
      <c r="FY23" s="7">
        <v>1078.9000000000001</v>
      </c>
      <c r="FZ23" s="7">
        <v>1080</v>
      </c>
      <c r="GA23" s="7">
        <v>1083.3</v>
      </c>
      <c r="GB23" s="7">
        <v>1089.0999999999999</v>
      </c>
      <c r="GC23" s="7">
        <v>1103.9000000000001</v>
      </c>
      <c r="GD23" s="7">
        <v>1107.3</v>
      </c>
      <c r="GE23" s="7">
        <v>1089.5999999999999</v>
      </c>
      <c r="GF23" s="7">
        <v>1096.2</v>
      </c>
      <c r="GG23" s="7">
        <v>1098.8</v>
      </c>
      <c r="GH23" s="7">
        <v>1099.9000000000001</v>
      </c>
      <c r="GI23" s="7">
        <v>1031</v>
      </c>
      <c r="GJ23" s="7">
        <v>944.2</v>
      </c>
      <c r="GK23" s="7">
        <v>1120</v>
      </c>
      <c r="GL23" s="7">
        <v>1098.8</v>
      </c>
      <c r="GM23" s="7">
        <v>1096.9000000000001</v>
      </c>
      <c r="GN23" s="7">
        <v>1103.2</v>
      </c>
      <c r="GO23" s="7">
        <v>1103.0999999999999</v>
      </c>
      <c r="GP23" s="7">
        <v>1095.8</v>
      </c>
      <c r="GQ23" s="7">
        <v>1104.5999999999999</v>
      </c>
      <c r="GR23" s="7">
        <v>1086</v>
      </c>
      <c r="GS23" s="7">
        <v>1102.8</v>
      </c>
      <c r="GT23" s="7">
        <v>1080.3</v>
      </c>
      <c r="GU23" s="7">
        <v>1101.5</v>
      </c>
      <c r="GV23" s="7">
        <v>1076.4000000000001</v>
      </c>
      <c r="GW23" s="7">
        <v>1088.4000000000001</v>
      </c>
      <c r="GX23" s="7">
        <v>1047.3</v>
      </c>
      <c r="GY23" s="7">
        <v>1039.9000000000001</v>
      </c>
      <c r="GZ23" s="7">
        <v>1045.2</v>
      </c>
      <c r="HA23" s="7">
        <v>1181.8</v>
      </c>
      <c r="HB23" s="7">
        <v>1156.5999999999999</v>
      </c>
      <c r="HC23" s="7">
        <v>1057.5999999999999</v>
      </c>
      <c r="HD23" s="7">
        <v>1205.5999999999999</v>
      </c>
      <c r="HE23" s="7">
        <v>1211.0999999999999</v>
      </c>
      <c r="HF23" s="7">
        <v>1218.5999999999999</v>
      </c>
      <c r="HG23" s="7">
        <v>1257.2</v>
      </c>
      <c r="HH23" s="7">
        <v>1199</v>
      </c>
      <c r="HI23" s="7">
        <v>1340.6</v>
      </c>
      <c r="HJ23" s="7">
        <v>1121.0999999999999</v>
      </c>
      <c r="HK23" s="7">
        <v>1147</v>
      </c>
      <c r="HL23" s="7">
        <v>1144.7</v>
      </c>
      <c r="HM23" s="7">
        <v>1104.0999999999999</v>
      </c>
      <c r="HN23" s="7">
        <v>1197.5999999999999</v>
      </c>
      <c r="HO23" s="7">
        <v>1195</v>
      </c>
      <c r="HP23" s="7">
        <v>1190</v>
      </c>
      <c r="HQ23" s="7">
        <v>1052.7</v>
      </c>
      <c r="HR23" s="7">
        <v>1066.9000000000001</v>
      </c>
      <c r="HS23" s="7">
        <v>1079.0999999999999</v>
      </c>
      <c r="HT23" s="7">
        <v>1015.6</v>
      </c>
      <c r="HU23" s="7">
        <v>949.2</v>
      </c>
      <c r="HV23" s="7">
        <v>1181.7</v>
      </c>
      <c r="HW23" s="7">
        <v>1192.7</v>
      </c>
      <c r="HX23" s="7">
        <v>1198</v>
      </c>
      <c r="HY23" s="7">
        <v>1223.3</v>
      </c>
      <c r="HZ23" s="7">
        <v>1200</v>
      </c>
      <c r="IA23" s="7">
        <v>1207.4000000000001</v>
      </c>
      <c r="IB23" s="7">
        <v>1318</v>
      </c>
      <c r="IC23" s="7">
        <v>1296.5999999999999</v>
      </c>
      <c r="ID23" s="7">
        <v>1135.2</v>
      </c>
      <c r="IE23" s="7">
        <v>1145.7</v>
      </c>
      <c r="IF23" s="7">
        <v>1051</v>
      </c>
      <c r="IG23" s="7">
        <v>1053.9000000000001</v>
      </c>
      <c r="IH23" s="7">
        <v>1049.5</v>
      </c>
      <c r="II23" s="7">
        <v>1090.7</v>
      </c>
      <c r="IJ23" s="7">
        <v>1058.4000000000001</v>
      </c>
      <c r="IK23" s="7">
        <v>1082.3</v>
      </c>
      <c r="IL23" s="7">
        <v>1060.8</v>
      </c>
      <c r="IM23" s="7">
        <v>1041.3</v>
      </c>
      <c r="IN23" s="7">
        <v>1042.8</v>
      </c>
      <c r="IO23" s="7">
        <v>1041.2</v>
      </c>
      <c r="IP23" s="7">
        <v>1062.5999999999999</v>
      </c>
      <c r="IQ23" s="7">
        <v>1080.4000000000001</v>
      </c>
      <c r="IR23" s="7">
        <v>1056.4000000000001</v>
      </c>
      <c r="IS23" s="7">
        <v>1079.5</v>
      </c>
      <c r="IT23" s="7">
        <v>1051.0999999999999</v>
      </c>
      <c r="IU23" s="7">
        <v>1062.3</v>
      </c>
      <c r="IV23" s="7">
        <v>1030.4000000000001</v>
      </c>
      <c r="IW23" s="7">
        <v>1088.2</v>
      </c>
      <c r="IX23" s="7">
        <v>1044.5</v>
      </c>
      <c r="IY23" s="7">
        <v>1076.0999999999999</v>
      </c>
      <c r="IZ23" s="7">
        <v>1077</v>
      </c>
      <c r="JA23" s="7">
        <v>1083.5999999999999</v>
      </c>
      <c r="JB23" s="7">
        <v>1082.7</v>
      </c>
      <c r="JC23" s="7">
        <v>1080.5</v>
      </c>
      <c r="JD23" s="7">
        <v>1073.3</v>
      </c>
      <c r="JE23" s="7">
        <v>1094.5999999999999</v>
      </c>
      <c r="JF23" s="7">
        <v>1077.8</v>
      </c>
      <c r="JG23" s="7">
        <v>1082.0999999999999</v>
      </c>
      <c r="JH23" s="7">
        <v>1087.9000000000001</v>
      </c>
      <c r="JI23" s="7">
        <v>1118.2</v>
      </c>
      <c r="JJ23" s="7">
        <v>1152.0999999999999</v>
      </c>
      <c r="JK23" s="7">
        <v>1205.4000000000001</v>
      </c>
      <c r="JL23" s="7">
        <v>1149.7</v>
      </c>
      <c r="JM23" s="7">
        <v>1157.2</v>
      </c>
      <c r="JN23" s="7">
        <v>1271.9000000000001</v>
      </c>
      <c r="JO23" s="7">
        <v>1170.5</v>
      </c>
      <c r="JP23" s="7">
        <v>1186.2</v>
      </c>
      <c r="JQ23" s="7">
        <v>1175.0999999999999</v>
      </c>
      <c r="JR23" s="7">
        <v>1221.3</v>
      </c>
      <c r="JS23" s="7">
        <v>1203.9000000000001</v>
      </c>
      <c r="JT23" s="7">
        <v>1168.4000000000001</v>
      </c>
      <c r="JU23" s="7">
        <v>1268.3</v>
      </c>
      <c r="JV23" s="7">
        <v>1228.9000000000001</v>
      </c>
      <c r="JW23" s="7">
        <v>1135.2</v>
      </c>
      <c r="JX23" s="7">
        <v>1247.3</v>
      </c>
      <c r="JY23" s="7">
        <v>1258.5</v>
      </c>
      <c r="JZ23" s="7">
        <v>959.1</v>
      </c>
      <c r="KA23" s="7">
        <v>952.3</v>
      </c>
      <c r="KB23" s="7">
        <v>1212.8</v>
      </c>
      <c r="KC23" s="7">
        <v>1020.7</v>
      </c>
      <c r="KD23" s="7">
        <v>1162.5999999999999</v>
      </c>
      <c r="KE23" s="7">
        <v>1067.9000000000001</v>
      </c>
      <c r="KF23" s="7">
        <v>1014.4</v>
      </c>
      <c r="KG23" s="7">
        <v>1062.2</v>
      </c>
      <c r="KH23" s="7">
        <v>1061.3</v>
      </c>
      <c r="KI23" s="7">
        <v>1038.5999999999999</v>
      </c>
      <c r="KJ23" s="7">
        <v>1051.2</v>
      </c>
      <c r="KK23" s="7">
        <v>1070.0999999999999</v>
      </c>
      <c r="KL23" s="7">
        <v>1054.5999999999999</v>
      </c>
      <c r="KM23" s="7">
        <v>1043.0999999999999</v>
      </c>
      <c r="KN23" s="7">
        <v>1079</v>
      </c>
      <c r="KO23" s="7">
        <v>1183.2</v>
      </c>
      <c r="KP23" s="7">
        <v>1076.3</v>
      </c>
      <c r="KQ23" s="7">
        <v>1082.9000000000001</v>
      </c>
      <c r="KR23" s="7">
        <v>1031.5999999999999</v>
      </c>
      <c r="KS23" s="7">
        <v>1015.2</v>
      </c>
      <c r="KT23" s="7">
        <v>1012.6</v>
      </c>
      <c r="KU23" s="7">
        <v>1056.4000000000001</v>
      </c>
      <c r="KV23" s="7">
        <v>1068.5</v>
      </c>
      <c r="KW23" s="7">
        <v>1064.7</v>
      </c>
      <c r="KX23" s="7">
        <v>1064.9000000000001</v>
      </c>
      <c r="KY23" s="7">
        <v>1068</v>
      </c>
      <c r="KZ23" s="7">
        <v>1233.7</v>
      </c>
      <c r="LA23" s="7">
        <v>1011.8</v>
      </c>
      <c r="LB23" s="7">
        <v>1055.3</v>
      </c>
      <c r="LC23" s="7">
        <v>1075.8</v>
      </c>
      <c r="LD23" s="7">
        <v>1063.7</v>
      </c>
      <c r="LE23" s="7">
        <v>978</v>
      </c>
      <c r="LF23" s="7">
        <v>1074.0999999999999</v>
      </c>
      <c r="LG23" s="7">
        <v>1092.5999999999999</v>
      </c>
      <c r="LH23" s="7">
        <v>1046.2</v>
      </c>
      <c r="LI23" s="7">
        <v>1028.5999999999999</v>
      </c>
      <c r="LJ23" s="7">
        <v>1036.2</v>
      </c>
      <c r="LK23" s="7">
        <v>1162.7</v>
      </c>
      <c r="LL23" s="7">
        <v>1033.9000000000001</v>
      </c>
      <c r="LM23" s="7">
        <v>1080.9000000000001</v>
      </c>
      <c r="LN23" s="7">
        <v>1078.8</v>
      </c>
      <c r="LO23" s="7">
        <v>1072.0999999999999</v>
      </c>
      <c r="LP23" s="7">
        <v>1021.3</v>
      </c>
      <c r="LQ23" s="7">
        <v>966.7</v>
      </c>
      <c r="LR23" s="7">
        <v>1040.5</v>
      </c>
      <c r="LS23" s="7">
        <v>1110.5999999999999</v>
      </c>
      <c r="LT23" s="7">
        <v>1017.6</v>
      </c>
      <c r="LU23" s="7">
        <v>1019.7</v>
      </c>
      <c r="LV23" s="7">
        <v>1081.5999999999999</v>
      </c>
      <c r="LW23" s="7">
        <v>1070.5999999999999</v>
      </c>
      <c r="LX23" s="7">
        <v>1061.0999999999999</v>
      </c>
      <c r="LY23" s="7">
        <v>1064.3</v>
      </c>
      <c r="LZ23" s="7">
        <v>1062.3</v>
      </c>
      <c r="MA23" s="7">
        <v>1061.5</v>
      </c>
      <c r="MB23" s="7">
        <v>1130.5999999999999</v>
      </c>
      <c r="MC23" s="7">
        <v>1010.7</v>
      </c>
      <c r="MD23" s="7">
        <v>1024.3</v>
      </c>
      <c r="ME23" s="7">
        <v>1015.3</v>
      </c>
      <c r="MF23" s="7">
        <v>1054.0999999999999</v>
      </c>
      <c r="MG23" s="7">
        <v>1076</v>
      </c>
      <c r="MH23" s="7">
        <v>1042</v>
      </c>
      <c r="MI23" s="7">
        <v>0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0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0</v>
      </c>
      <c r="NL23" s="7">
        <v>0</v>
      </c>
      <c r="NM23" s="7">
        <v>0</v>
      </c>
      <c r="NN23" s="120">
        <v>0</v>
      </c>
      <c r="NO23" s="135">
        <v>39.89</v>
      </c>
      <c r="NP23" s="135">
        <v>0</v>
      </c>
      <c r="NQ23" s="135">
        <v>0</v>
      </c>
      <c r="NR23" s="135">
        <v>5.03</v>
      </c>
      <c r="NS23" s="135">
        <v>4.92</v>
      </c>
      <c r="NT23" s="135">
        <v>0</v>
      </c>
      <c r="NU23" s="135">
        <v>0</v>
      </c>
      <c r="NV23" s="7">
        <v>85182060</v>
      </c>
      <c r="NW23" s="7">
        <v>253083.9</v>
      </c>
      <c r="NX23" s="7">
        <v>86507940</v>
      </c>
      <c r="NY23" s="7">
        <v>294859.09999999998</v>
      </c>
      <c r="NZ23" s="7">
        <v>70467000</v>
      </c>
      <c r="OA23" s="7">
        <v>147646.39999999999</v>
      </c>
      <c r="OB23" s="7">
        <v>84830270</v>
      </c>
      <c r="OC23" s="7">
        <v>126474.8</v>
      </c>
      <c r="OD23" s="7">
        <v>803790</v>
      </c>
      <c r="OE23" s="7">
        <v>9930</v>
      </c>
      <c r="OF23" s="7">
        <v>85820</v>
      </c>
      <c r="OG23" s="7">
        <v>470</v>
      </c>
      <c r="OH23" s="9">
        <f>IF((RD_15[[#This Row],[33kV_IC1_ExPort]]-NV22)&lt;0,0,(RD_15[[#This Row],[33kV_IC1_ExPort]]-NV22))</f>
        <v>91280</v>
      </c>
      <c r="OI23" s="9">
        <f>IF((RD_15[[#This Row],[33kV_IC1_Import]]-NW22)&lt;0,0,(RD_15[[#This Row],[33kV_IC1_Import]]-NW22))</f>
        <v>223.89999999999418</v>
      </c>
      <c r="OJ23" s="9">
        <f>IF((RD_15[[#This Row],[33kV_IC2_ExPort]]-NX22)&lt;0,0,(RD_15[[#This Row],[33kV_IC2_ExPort]]-NX22))</f>
        <v>93420</v>
      </c>
      <c r="OK23" s="9">
        <f>IF((RD_15[[#This Row],[33kV_IC2_Import]]-NY22)&lt;0,0,(RD_15[[#This Row],[33kV_IC2_Import]]-NY22))</f>
        <v>332.89999999996508</v>
      </c>
      <c r="OL23" s="9">
        <f>IF((RD_15[[#This Row],[33kV_IC3_ExPort]]-NZ22)&lt;0,0,(RD_15[[#This Row],[33kV_IC3_ExPort]]-NZ22))</f>
        <v>91360</v>
      </c>
      <c r="OM23" s="9">
        <f>IF((RD_15[[#This Row],[33kV_IC3_Import]]-OA22)&lt;0,0,(RD_15[[#This Row],[33kV_IC3_Import]]-OA22))</f>
        <v>309.39999999999418</v>
      </c>
      <c r="ON23" s="9">
        <f>IF((RD_15[[#This Row],[33kV_IC4_ExPort]]-OB22)&lt;0,0,(RD_15[[#This Row],[33kV_IC4_ExPort]]-OB22))</f>
        <v>58210</v>
      </c>
      <c r="OO23" s="9">
        <f>IF((RD_15[[#This Row],[33kV_IC4_Import]]-OC22)&lt;0,0,(RD_15[[#This Row],[33kV_IC4_Import]]-OC22))</f>
        <v>136.19999999999709</v>
      </c>
      <c r="OP23" s="9">
        <f>IF((RD_15[[#This Row],[220kV_PQM1_Ex]]-OD22)*200&lt;0,0,(RD_15[[#This Row],[220kV_PQM1_Ex]]-OD22)*200)</f>
        <v>184000</v>
      </c>
      <c r="OQ23" s="9">
        <f>IF((RD_15[[#This Row],[220kV_PQM1_Im]]-OE22)*200&lt;0,0,(RD_15[[#This Row],[220kV_PQM1_Im]]-OE22)*200)</f>
        <v>0</v>
      </c>
      <c r="OR23" s="9">
        <f>IF((RD_15[[#This Row],[220kV_PQM2_Ex]]-OF22)*200&lt;0,0,(RD_15[[#This Row],[220kV_PQM2_Ex]]-OF22)*200)</f>
        <v>148000</v>
      </c>
      <c r="OS23" s="9">
        <f>IF((RD_15[[#This Row],[220kV_PQM2_Im]]-OG22)*200&lt;0,0,(RD_15[[#This Row],[220kV_PQM2_Im]]-OG22)*200)</f>
        <v>0</v>
      </c>
      <c r="OT23" s="136">
        <f>SUM(RD_15[[#This Row],[33kV_IC1_ExPort(KWh)]],RD_15[[#This Row],[33kV_IC2_ExPort(KWh)]],RD_15[[#This Row],[33kV_IC3_ExPort(KWh)]],RD_15[[#This Row],[33kV_IC4_ExPort(kWh)]])</f>
        <v>334270</v>
      </c>
      <c r="OU23" s="49">
        <f>SUM(RD_15[[#This Row],[220kV_PQM1_Ex(KWh)]],RD_15[[#This Row],[220kV_PQM2_Ex(KWh)]])</f>
        <v>332000</v>
      </c>
      <c r="OV23" s="49">
        <f>IFERROR((RD_15[[#This Row],[Sunset Time (POA&lt;20 W/m2)]]-RD_15[[#This Row],[Sunrise Time (POA&gt;20 W/m2)]])*24,"")</f>
        <v>11.399999999999999</v>
      </c>
      <c r="OW23" s="49">
        <f>RD_15[[#This Row],[GHI]]-RD_15[[#This Row],[GHI_Lost]]</f>
        <v>5.03</v>
      </c>
      <c r="OX23" s="49">
        <f>RD_15[[#This Row],[POA]]-RD_15[[#This Row],[POA_Lost]]</f>
        <v>4.92</v>
      </c>
      <c r="OY23" s="49"/>
      <c r="OZ23" s="49">
        <f>RD_15[[#This Row],[MT_Temp]]</f>
        <v>39.89</v>
      </c>
      <c r="PA23" s="50">
        <f>RD_15[[#This Row],[WS_Avg]]</f>
        <v>0</v>
      </c>
      <c r="PB23" s="131">
        <f>IFERROR(SUM(RD_15[[#This Row],[BLK1_INV1]:[BLK12_INV31]]),"")</f>
        <v>339780.59999999986</v>
      </c>
      <c r="PC23" s="51" t="str">
        <f>IFERROR(#REF!/RD_15[[#This Row],[Inv_Exp(KWh)]],"")</f>
        <v/>
      </c>
      <c r="PD23" s="51"/>
      <c r="PE23" s="100" t="str">
        <f>IFERROR(RD_15[[#This Row],[WPR_Eac]]/RD_15[[#This Row],[WPR_Edc]],"")</f>
        <v/>
      </c>
      <c r="PF23" s="100"/>
      <c r="PG23" s="100"/>
    </row>
    <row r="24" spans="2:423" x14ac:dyDescent="0.35">
      <c r="B24" s="48">
        <v>45763</v>
      </c>
      <c r="C24" s="132">
        <f>YEAR(RD_15[[#This Row],[Date]])+IF(MONTH(RD_15[[#This Row],[Date]])&gt;=4,1,0)</f>
        <v>2026</v>
      </c>
      <c r="D24" s="124">
        <f t="shared" si="9"/>
        <v>2025</v>
      </c>
      <c r="E24" s="133"/>
      <c r="F24" s="133"/>
      <c r="G24" s="134" t="str">
        <f>TEXT(RD_15[[#This Row],[Date]],"mmm-yy")</f>
        <v>Apr-25</v>
      </c>
      <c r="H24" s="124">
        <f t="shared" si="10"/>
        <v>30</v>
      </c>
      <c r="I24" s="132">
        <f>'Basic Data '!$S$2</f>
        <v>91870</v>
      </c>
      <c r="J24" s="8">
        <v>0.23472222222222219</v>
      </c>
      <c r="K24" s="8">
        <v>0.71458333333333324</v>
      </c>
      <c r="L24" s="7">
        <v>394.8</v>
      </c>
      <c r="M24" s="7">
        <v>387.1</v>
      </c>
      <c r="N24" s="7">
        <v>418.3</v>
      </c>
      <c r="O24" s="7">
        <v>418.5</v>
      </c>
      <c r="P24" s="7">
        <v>418.7</v>
      </c>
      <c r="Q24" s="7">
        <v>403</v>
      </c>
      <c r="R24" s="7">
        <v>423.9</v>
      </c>
      <c r="S24" s="7">
        <v>408.2</v>
      </c>
      <c r="T24" s="7">
        <v>421.7</v>
      </c>
      <c r="U24" s="7">
        <v>424</v>
      </c>
      <c r="V24" s="7">
        <v>424</v>
      </c>
      <c r="W24" s="7">
        <v>421.1</v>
      </c>
      <c r="X24" s="7">
        <v>424.4</v>
      </c>
      <c r="Y24" s="7">
        <v>425.4</v>
      </c>
      <c r="Z24" s="7">
        <v>429.1</v>
      </c>
      <c r="AA24" s="7">
        <v>429.7</v>
      </c>
      <c r="AB24" s="7">
        <v>398.3</v>
      </c>
      <c r="AC24" s="7">
        <v>403.4</v>
      </c>
      <c r="AD24" s="7">
        <v>422.3</v>
      </c>
      <c r="AE24" s="7">
        <v>426.6</v>
      </c>
      <c r="AF24" s="7">
        <v>440.1</v>
      </c>
      <c r="AG24" s="7">
        <v>434.4</v>
      </c>
      <c r="AH24" s="7">
        <v>440.4</v>
      </c>
      <c r="AI24" s="7">
        <v>438</v>
      </c>
      <c r="AJ24" s="7">
        <v>438.3</v>
      </c>
      <c r="AK24" s="7">
        <v>438</v>
      </c>
      <c r="AL24" s="7">
        <v>439.9</v>
      </c>
      <c r="AM24" s="7">
        <v>439.9</v>
      </c>
      <c r="AN24" s="7">
        <v>442.8</v>
      </c>
      <c r="AO24" s="7">
        <v>442.5</v>
      </c>
      <c r="AP24" s="7">
        <v>437.6</v>
      </c>
      <c r="AQ24" s="7">
        <v>441</v>
      </c>
      <c r="AR24" s="7">
        <v>420.9</v>
      </c>
      <c r="AS24" s="7">
        <v>394.6</v>
      </c>
      <c r="AT24" s="7">
        <v>396.5</v>
      </c>
      <c r="AU24" s="7">
        <v>400.4</v>
      </c>
      <c r="AV24" s="7">
        <v>406.6</v>
      </c>
      <c r="AW24" s="7">
        <v>407.8</v>
      </c>
      <c r="AX24" s="7">
        <v>423.2</v>
      </c>
      <c r="AY24" s="7">
        <v>403.9</v>
      </c>
      <c r="AZ24" s="7">
        <v>412.6</v>
      </c>
      <c r="BA24" s="7">
        <v>452.5</v>
      </c>
      <c r="BB24" s="7">
        <v>477.8</v>
      </c>
      <c r="BC24" s="7">
        <v>454.1</v>
      </c>
      <c r="BD24" s="7">
        <v>452.3</v>
      </c>
      <c r="BE24" s="7">
        <v>469.4</v>
      </c>
      <c r="BF24" s="7">
        <v>502.1</v>
      </c>
      <c r="BG24" s="7">
        <v>496.3</v>
      </c>
      <c r="BH24" s="7">
        <v>538.20000000000005</v>
      </c>
      <c r="BI24" s="7">
        <v>478.1</v>
      </c>
      <c r="BJ24" s="7">
        <v>453.2</v>
      </c>
      <c r="BK24" s="7">
        <v>447.1</v>
      </c>
      <c r="BL24" s="7">
        <v>409.1</v>
      </c>
      <c r="BM24" s="7">
        <v>470.3</v>
      </c>
      <c r="BN24" s="7">
        <v>462.1</v>
      </c>
      <c r="BO24" s="7">
        <v>465</v>
      </c>
      <c r="BP24" s="7">
        <v>481.3</v>
      </c>
      <c r="BQ24" s="7">
        <v>441.4</v>
      </c>
      <c r="BR24" s="7">
        <v>388.1</v>
      </c>
      <c r="BS24" s="7">
        <v>388.1</v>
      </c>
      <c r="BT24" s="7">
        <v>443.5</v>
      </c>
      <c r="BU24" s="7">
        <v>383.4</v>
      </c>
      <c r="BV24" s="7">
        <v>401.6</v>
      </c>
      <c r="BW24" s="7">
        <v>1022</v>
      </c>
      <c r="BX24" s="7">
        <v>1000.6</v>
      </c>
      <c r="BY24" s="7">
        <v>1002.4</v>
      </c>
      <c r="BZ24" s="7">
        <v>1008.7</v>
      </c>
      <c r="CA24" s="7">
        <v>1022</v>
      </c>
      <c r="CB24" s="7">
        <v>1003.6</v>
      </c>
      <c r="CC24" s="7">
        <v>988.1</v>
      </c>
      <c r="CD24" s="7">
        <v>1004.7</v>
      </c>
      <c r="CE24" s="7">
        <v>1017.9</v>
      </c>
      <c r="CF24" s="7">
        <v>987.6</v>
      </c>
      <c r="CG24" s="7">
        <v>983.5</v>
      </c>
      <c r="CH24" s="7">
        <v>985.5</v>
      </c>
      <c r="CI24" s="7">
        <v>951.5</v>
      </c>
      <c r="CJ24" s="7">
        <v>934.2</v>
      </c>
      <c r="CK24" s="7">
        <v>960</v>
      </c>
      <c r="CL24" s="7">
        <v>1035.5999999999999</v>
      </c>
      <c r="CM24" s="7">
        <v>1026.3</v>
      </c>
      <c r="CN24" s="7">
        <v>1009.2</v>
      </c>
      <c r="CO24" s="7">
        <v>1076.7</v>
      </c>
      <c r="CP24" s="7">
        <v>1035.0999999999999</v>
      </c>
      <c r="CQ24" s="7">
        <v>988.3</v>
      </c>
      <c r="CR24" s="7">
        <v>1047.5999999999999</v>
      </c>
      <c r="CS24" s="7">
        <v>1000.6</v>
      </c>
      <c r="CT24" s="7">
        <v>986.3</v>
      </c>
      <c r="CU24" s="7">
        <v>1020.8</v>
      </c>
      <c r="CV24" s="7">
        <v>1021.5</v>
      </c>
      <c r="CW24" s="7">
        <v>1006.3</v>
      </c>
      <c r="CX24" s="7">
        <v>1004.6</v>
      </c>
      <c r="CY24" s="7">
        <v>1015.4</v>
      </c>
      <c r="CZ24" s="7">
        <v>1030.3</v>
      </c>
      <c r="DA24" s="7">
        <v>1036</v>
      </c>
      <c r="DB24" s="7">
        <v>1040.5999999999999</v>
      </c>
      <c r="DC24" s="7">
        <v>1049.2</v>
      </c>
      <c r="DD24" s="7">
        <v>1138.8</v>
      </c>
      <c r="DE24" s="7">
        <v>1043.2</v>
      </c>
      <c r="DF24" s="7">
        <v>1041.5</v>
      </c>
      <c r="DG24" s="7">
        <v>985.4</v>
      </c>
      <c r="DH24" s="7">
        <v>980.9</v>
      </c>
      <c r="DI24" s="7">
        <v>1038.9000000000001</v>
      </c>
      <c r="DJ24" s="7">
        <v>1013.9</v>
      </c>
      <c r="DK24" s="7">
        <v>1039.4000000000001</v>
      </c>
      <c r="DL24" s="7">
        <v>1095.0999999999999</v>
      </c>
      <c r="DM24" s="7">
        <v>1033</v>
      </c>
      <c r="DN24" s="7">
        <v>1043.9000000000001</v>
      </c>
      <c r="DO24" s="7">
        <v>1028.7</v>
      </c>
      <c r="DP24" s="7">
        <v>1037.5</v>
      </c>
      <c r="DQ24" s="7">
        <v>1040</v>
      </c>
      <c r="DR24" s="7">
        <v>1030.9000000000001</v>
      </c>
      <c r="DS24" s="7">
        <v>1050.4000000000001</v>
      </c>
      <c r="DT24" s="7">
        <v>945.5</v>
      </c>
      <c r="DU24" s="7">
        <v>984.2</v>
      </c>
      <c r="DV24" s="7">
        <v>1015.8</v>
      </c>
      <c r="DW24" s="7">
        <v>1043.5999999999999</v>
      </c>
      <c r="DX24" s="7">
        <v>1038.7</v>
      </c>
      <c r="DY24" s="7">
        <v>1041.4000000000001</v>
      </c>
      <c r="DZ24" s="7">
        <v>1052.2</v>
      </c>
      <c r="EA24" s="7">
        <v>995.5</v>
      </c>
      <c r="EB24" s="7">
        <v>1026.3</v>
      </c>
      <c r="EC24" s="7">
        <v>1026.9000000000001</v>
      </c>
      <c r="ED24" s="7">
        <v>981.5</v>
      </c>
      <c r="EE24" s="7">
        <v>991</v>
      </c>
      <c r="EF24" s="7">
        <v>1035.2</v>
      </c>
      <c r="EG24" s="7">
        <v>1024.5999999999999</v>
      </c>
      <c r="EH24" s="7">
        <v>1016.4</v>
      </c>
      <c r="EI24" s="7">
        <v>1031.0999999999999</v>
      </c>
      <c r="EJ24" s="7">
        <v>1035.9000000000001</v>
      </c>
      <c r="EK24" s="7">
        <v>1029.2</v>
      </c>
      <c r="EL24" s="7">
        <v>1021.8</v>
      </c>
      <c r="EM24" s="7">
        <v>1041.3</v>
      </c>
      <c r="EN24" s="7">
        <v>1025.8</v>
      </c>
      <c r="EO24" s="7">
        <v>1036.9000000000001</v>
      </c>
      <c r="EP24" s="7">
        <v>1007.3</v>
      </c>
      <c r="EQ24" s="7">
        <v>1020.5</v>
      </c>
      <c r="ER24" s="7">
        <v>974.7</v>
      </c>
      <c r="ES24" s="7">
        <v>1066.4000000000001</v>
      </c>
      <c r="ET24" s="7">
        <v>1126.3</v>
      </c>
      <c r="EU24" s="7">
        <v>1028.3</v>
      </c>
      <c r="EV24" s="7">
        <v>996.2</v>
      </c>
      <c r="EW24" s="7">
        <v>1054.2</v>
      </c>
      <c r="EX24" s="7">
        <v>1052.5</v>
      </c>
      <c r="EY24" s="7">
        <v>1041</v>
      </c>
      <c r="EZ24" s="7">
        <v>1024.9000000000001</v>
      </c>
      <c r="FA24" s="7">
        <v>1062.0999999999999</v>
      </c>
      <c r="FB24" s="7">
        <v>1045.8</v>
      </c>
      <c r="FC24" s="7">
        <v>1009.5</v>
      </c>
      <c r="FD24" s="7">
        <v>1091.9000000000001</v>
      </c>
      <c r="FE24" s="7">
        <v>985.2</v>
      </c>
      <c r="FF24" s="7">
        <v>901.2</v>
      </c>
      <c r="FG24" s="7">
        <v>1042.8</v>
      </c>
      <c r="FH24" s="7">
        <v>969.3</v>
      </c>
      <c r="FI24" s="7">
        <v>1032</v>
      </c>
      <c r="FJ24" s="7">
        <v>1038.9000000000001</v>
      </c>
      <c r="FK24" s="7">
        <v>1030.4000000000001</v>
      </c>
      <c r="FL24" s="7">
        <v>1031.4000000000001</v>
      </c>
      <c r="FM24" s="7">
        <v>1044.8</v>
      </c>
      <c r="FN24" s="7">
        <v>1040.9000000000001</v>
      </c>
      <c r="FO24" s="7">
        <v>988.9</v>
      </c>
      <c r="FP24" s="7">
        <v>1035.2</v>
      </c>
      <c r="FQ24" s="7">
        <v>1021</v>
      </c>
      <c r="FR24" s="7">
        <v>1027.7</v>
      </c>
      <c r="FS24" s="7">
        <v>1080.0999999999999</v>
      </c>
      <c r="FT24" s="7">
        <v>1050.5999999999999</v>
      </c>
      <c r="FU24" s="7">
        <v>985.5</v>
      </c>
      <c r="FV24" s="7">
        <v>946.5</v>
      </c>
      <c r="FW24" s="7">
        <v>964.2</v>
      </c>
      <c r="FX24" s="7">
        <v>951.9</v>
      </c>
      <c r="FY24" s="7">
        <v>950.4</v>
      </c>
      <c r="FZ24" s="7">
        <v>949.9</v>
      </c>
      <c r="GA24" s="7">
        <v>953.5</v>
      </c>
      <c r="GB24" s="7">
        <v>952</v>
      </c>
      <c r="GC24" s="7">
        <v>966.4</v>
      </c>
      <c r="GD24" s="7">
        <v>968</v>
      </c>
      <c r="GE24" s="7">
        <v>957.2</v>
      </c>
      <c r="GF24" s="7">
        <v>971.4</v>
      </c>
      <c r="GG24" s="7">
        <v>969.1</v>
      </c>
      <c r="GH24" s="7">
        <v>972.6</v>
      </c>
      <c r="GI24" s="7">
        <v>905.6</v>
      </c>
      <c r="GJ24" s="7">
        <v>832.6</v>
      </c>
      <c r="GK24" s="7">
        <v>994.2</v>
      </c>
      <c r="GL24" s="7">
        <v>974.5</v>
      </c>
      <c r="GM24" s="7">
        <v>968.9</v>
      </c>
      <c r="GN24" s="7">
        <v>972.6</v>
      </c>
      <c r="GO24" s="7">
        <v>965.3</v>
      </c>
      <c r="GP24" s="7">
        <v>969.4</v>
      </c>
      <c r="GQ24" s="7">
        <v>971.1</v>
      </c>
      <c r="GR24" s="7">
        <v>955.9</v>
      </c>
      <c r="GS24" s="7">
        <v>974.5</v>
      </c>
      <c r="GT24" s="7">
        <v>950.5</v>
      </c>
      <c r="GU24" s="7">
        <v>965.1</v>
      </c>
      <c r="GV24" s="7">
        <v>936</v>
      </c>
      <c r="GW24" s="7">
        <v>950.4</v>
      </c>
      <c r="GX24" s="7">
        <v>916.4</v>
      </c>
      <c r="GY24" s="7">
        <v>909.8</v>
      </c>
      <c r="GZ24" s="7">
        <v>908.6</v>
      </c>
      <c r="HA24" s="7">
        <v>1039.9000000000001</v>
      </c>
      <c r="HB24" s="7">
        <v>1017.9</v>
      </c>
      <c r="HC24" s="7">
        <v>930.4</v>
      </c>
      <c r="HD24" s="7">
        <v>1066.2</v>
      </c>
      <c r="HE24" s="7">
        <v>1065</v>
      </c>
      <c r="HF24" s="7">
        <v>1063.9000000000001</v>
      </c>
      <c r="HG24" s="7">
        <v>1116</v>
      </c>
      <c r="HH24" s="7">
        <v>1082.3</v>
      </c>
      <c r="HI24" s="7">
        <v>1177.8</v>
      </c>
      <c r="HJ24" s="7">
        <v>1063.0999999999999</v>
      </c>
      <c r="HK24" s="7">
        <v>1015.5</v>
      </c>
      <c r="HL24" s="7">
        <v>1029.5999999999999</v>
      </c>
      <c r="HM24" s="7">
        <v>972.2</v>
      </c>
      <c r="HN24" s="7">
        <v>1061.7</v>
      </c>
      <c r="HO24" s="7">
        <v>1060</v>
      </c>
      <c r="HP24" s="7">
        <v>1107.4000000000001</v>
      </c>
      <c r="HQ24" s="7">
        <v>923.6</v>
      </c>
      <c r="HR24" s="7">
        <v>934.8</v>
      </c>
      <c r="HS24" s="7">
        <v>980.5</v>
      </c>
      <c r="HT24" s="7">
        <v>892.4</v>
      </c>
      <c r="HU24" s="7">
        <v>832.4</v>
      </c>
      <c r="HV24" s="7">
        <v>1092.8</v>
      </c>
      <c r="HW24" s="7">
        <v>1062.5999999999999</v>
      </c>
      <c r="HX24" s="7">
        <v>1084.5999999999999</v>
      </c>
      <c r="HY24" s="7">
        <v>1080.7</v>
      </c>
      <c r="HZ24" s="7">
        <v>1066.3</v>
      </c>
      <c r="IA24" s="7">
        <v>1065.5999999999999</v>
      </c>
      <c r="IB24" s="7">
        <v>1160.4000000000001</v>
      </c>
      <c r="IC24" s="7">
        <v>1143.8</v>
      </c>
      <c r="ID24" s="7">
        <v>985</v>
      </c>
      <c r="IE24" s="7">
        <v>998</v>
      </c>
      <c r="IF24" s="7">
        <v>905.4</v>
      </c>
      <c r="IG24" s="7">
        <v>905.4</v>
      </c>
      <c r="IH24" s="7">
        <v>909</v>
      </c>
      <c r="II24" s="7">
        <v>894.4</v>
      </c>
      <c r="IJ24" s="7">
        <v>938.5</v>
      </c>
      <c r="IK24" s="7">
        <v>905.3</v>
      </c>
      <c r="IL24" s="7">
        <v>937.8</v>
      </c>
      <c r="IM24" s="7">
        <v>919.6</v>
      </c>
      <c r="IN24" s="7">
        <v>908.2</v>
      </c>
      <c r="IO24" s="7">
        <v>900.7</v>
      </c>
      <c r="IP24" s="7">
        <v>891.8</v>
      </c>
      <c r="IQ24" s="7">
        <v>923.1</v>
      </c>
      <c r="IR24" s="7">
        <v>941.8</v>
      </c>
      <c r="IS24" s="7">
        <v>919.8</v>
      </c>
      <c r="IT24" s="7">
        <v>944.5</v>
      </c>
      <c r="IU24" s="7">
        <v>915.4</v>
      </c>
      <c r="IV24" s="7">
        <v>926.6</v>
      </c>
      <c r="IW24" s="7">
        <v>901.4</v>
      </c>
      <c r="IX24" s="7">
        <v>956.2</v>
      </c>
      <c r="IY24" s="7">
        <v>913.4</v>
      </c>
      <c r="IZ24" s="7">
        <v>945.3</v>
      </c>
      <c r="JA24" s="7">
        <v>950</v>
      </c>
      <c r="JB24" s="7">
        <v>947.7</v>
      </c>
      <c r="JC24" s="7">
        <v>945.4</v>
      </c>
      <c r="JD24" s="7">
        <v>947.3</v>
      </c>
      <c r="JE24" s="7">
        <v>936.6</v>
      </c>
      <c r="JF24" s="7">
        <v>960.7</v>
      </c>
      <c r="JG24" s="7">
        <v>935</v>
      </c>
      <c r="JH24" s="7">
        <v>949.9</v>
      </c>
      <c r="JI24" s="7">
        <v>991.4</v>
      </c>
      <c r="JJ24" s="7">
        <v>1024.7</v>
      </c>
      <c r="JK24" s="7">
        <v>1042.0999999999999</v>
      </c>
      <c r="JL24" s="7">
        <v>993</v>
      </c>
      <c r="JM24" s="7">
        <v>1053.9000000000001</v>
      </c>
      <c r="JN24" s="7">
        <v>1105.4000000000001</v>
      </c>
      <c r="JO24" s="7">
        <v>1044.2</v>
      </c>
      <c r="JP24" s="7">
        <v>1050.0999999999999</v>
      </c>
      <c r="JQ24" s="7">
        <v>1005.9</v>
      </c>
      <c r="JR24" s="7">
        <v>1042.7</v>
      </c>
      <c r="JS24" s="7">
        <v>1035.7</v>
      </c>
      <c r="JT24" s="7">
        <v>1000.7</v>
      </c>
      <c r="JU24" s="7">
        <v>1103</v>
      </c>
      <c r="JV24" s="7">
        <v>1063.8</v>
      </c>
      <c r="JW24" s="7">
        <v>968.9</v>
      </c>
      <c r="JX24" s="7">
        <v>1073.9000000000001</v>
      </c>
      <c r="JY24" s="7">
        <v>1070.0999999999999</v>
      </c>
      <c r="JZ24" s="7">
        <v>816.2</v>
      </c>
      <c r="KA24" s="7">
        <v>808.1</v>
      </c>
      <c r="KB24" s="7">
        <v>1047.4000000000001</v>
      </c>
      <c r="KC24" s="7">
        <v>868</v>
      </c>
      <c r="KD24" s="7">
        <v>997</v>
      </c>
      <c r="KE24" s="7">
        <v>904</v>
      </c>
      <c r="KF24" s="7">
        <v>854.8</v>
      </c>
      <c r="KG24" s="7">
        <v>897.4</v>
      </c>
      <c r="KH24" s="7">
        <v>900.1</v>
      </c>
      <c r="KI24" s="7">
        <v>878.5</v>
      </c>
      <c r="KJ24" s="7">
        <v>889.6</v>
      </c>
      <c r="KK24" s="7">
        <v>906.1</v>
      </c>
      <c r="KL24" s="7">
        <v>886.2</v>
      </c>
      <c r="KM24" s="7">
        <v>879.6</v>
      </c>
      <c r="KN24" s="7">
        <v>904.7</v>
      </c>
      <c r="KO24" s="7">
        <v>999.9</v>
      </c>
      <c r="KP24" s="7">
        <v>904</v>
      </c>
      <c r="KQ24" s="7">
        <v>883.6</v>
      </c>
      <c r="KR24" s="7">
        <v>870</v>
      </c>
      <c r="KS24" s="7">
        <v>855.6</v>
      </c>
      <c r="KT24" s="7">
        <v>852.3</v>
      </c>
      <c r="KU24" s="7">
        <v>892.3</v>
      </c>
      <c r="KV24" s="7">
        <v>894.9</v>
      </c>
      <c r="KW24" s="7">
        <v>893.6</v>
      </c>
      <c r="KX24" s="7">
        <v>892.7</v>
      </c>
      <c r="KY24" s="7">
        <v>894.7</v>
      </c>
      <c r="KZ24" s="7">
        <v>1233.7</v>
      </c>
      <c r="LA24" s="7">
        <v>842.5</v>
      </c>
      <c r="LB24" s="7">
        <v>887.8</v>
      </c>
      <c r="LC24" s="7">
        <v>900.8</v>
      </c>
      <c r="LD24" s="7">
        <v>887.5</v>
      </c>
      <c r="LE24" s="7">
        <v>816.3</v>
      </c>
      <c r="LF24" s="7">
        <v>898</v>
      </c>
      <c r="LG24" s="7">
        <v>924.4</v>
      </c>
      <c r="LH24" s="7">
        <v>873.7</v>
      </c>
      <c r="LI24" s="7">
        <v>856.5</v>
      </c>
      <c r="LJ24" s="7">
        <v>866</v>
      </c>
      <c r="LK24" s="7">
        <v>980.4</v>
      </c>
      <c r="LL24" s="7">
        <v>880.6</v>
      </c>
      <c r="LM24" s="7">
        <v>920.2</v>
      </c>
      <c r="LN24" s="7">
        <v>914.8</v>
      </c>
      <c r="LO24" s="7">
        <v>909.6</v>
      </c>
      <c r="LP24" s="7">
        <v>854.8</v>
      </c>
      <c r="LQ24" s="7">
        <v>815.8</v>
      </c>
      <c r="LR24" s="7">
        <v>885.9</v>
      </c>
      <c r="LS24" s="7">
        <v>955.9</v>
      </c>
      <c r="LT24" s="7">
        <v>865.4</v>
      </c>
      <c r="LU24" s="7">
        <v>865.5</v>
      </c>
      <c r="LV24" s="7">
        <v>932.8</v>
      </c>
      <c r="LW24" s="7">
        <v>916.8</v>
      </c>
      <c r="LX24" s="7">
        <v>914.4</v>
      </c>
      <c r="LY24" s="7">
        <v>917.3</v>
      </c>
      <c r="LZ24" s="7">
        <v>917.3</v>
      </c>
      <c r="MA24" s="7">
        <v>884.8</v>
      </c>
      <c r="MB24" s="7">
        <v>976</v>
      </c>
      <c r="MC24" s="7">
        <v>868.3</v>
      </c>
      <c r="MD24" s="7">
        <v>880.8</v>
      </c>
      <c r="ME24" s="7">
        <v>850.1</v>
      </c>
      <c r="MF24" s="7">
        <v>904</v>
      </c>
      <c r="MG24" s="7">
        <v>918</v>
      </c>
      <c r="MH24" s="7">
        <v>873.3</v>
      </c>
      <c r="MI24" s="7">
        <v>852.9</v>
      </c>
      <c r="MJ24" s="7">
        <v>883.2</v>
      </c>
      <c r="MK24" s="7">
        <v>854.7</v>
      </c>
      <c r="ML24" s="7">
        <v>878.3</v>
      </c>
      <c r="MM24" s="7">
        <v>875.3</v>
      </c>
      <c r="MN24" s="7">
        <v>873</v>
      </c>
      <c r="MO24" s="7">
        <v>871.2</v>
      </c>
      <c r="MP24" s="7">
        <v>876.2</v>
      </c>
      <c r="MQ24" s="7">
        <v>888.4</v>
      </c>
      <c r="MR24" s="7">
        <v>874.6</v>
      </c>
      <c r="MS24" s="7">
        <v>848.2</v>
      </c>
      <c r="MT24" s="7">
        <v>850</v>
      </c>
      <c r="MU24" s="7">
        <v>886.4</v>
      </c>
      <c r="MV24" s="7">
        <v>778.5</v>
      </c>
      <c r="MW24" s="7">
        <v>840.9</v>
      </c>
      <c r="MX24" s="7">
        <v>850.7</v>
      </c>
      <c r="MY24" s="7">
        <v>920.1</v>
      </c>
      <c r="MZ24" s="7">
        <v>847.3</v>
      </c>
      <c r="NA24" s="7">
        <v>851.8</v>
      </c>
      <c r="NB24" s="7">
        <v>841.9</v>
      </c>
      <c r="NC24" s="7">
        <v>902.3</v>
      </c>
      <c r="ND24" s="7">
        <v>889.3</v>
      </c>
      <c r="NE24" s="7">
        <v>926.4</v>
      </c>
      <c r="NF24" s="7">
        <v>826.8</v>
      </c>
      <c r="NG24" s="7">
        <v>882.8</v>
      </c>
      <c r="NH24" s="7">
        <v>819.9</v>
      </c>
      <c r="NI24" s="7">
        <v>818.9</v>
      </c>
      <c r="NJ24" s="7">
        <v>802.2</v>
      </c>
      <c r="NK24" s="7">
        <v>839.9</v>
      </c>
      <c r="NL24" s="7">
        <v>849.2</v>
      </c>
      <c r="NM24" s="7">
        <v>847.5</v>
      </c>
      <c r="NN24" s="120">
        <v>0</v>
      </c>
      <c r="NO24" s="135">
        <v>36.090000000000003</v>
      </c>
      <c r="NP24" s="135">
        <v>0</v>
      </c>
      <c r="NQ24" s="135">
        <v>0</v>
      </c>
      <c r="NR24" s="135">
        <v>4.1399999999999997</v>
      </c>
      <c r="NS24" s="135">
        <v>4.1500000000000004</v>
      </c>
      <c r="NT24" s="135">
        <v>0</v>
      </c>
      <c r="NU24" s="135">
        <v>0</v>
      </c>
      <c r="NV24" s="7">
        <v>85260010</v>
      </c>
      <c r="NW24" s="7">
        <v>253283.9</v>
      </c>
      <c r="NX24" s="7">
        <v>86588460</v>
      </c>
      <c r="NY24" s="7">
        <v>295144.5</v>
      </c>
      <c r="NZ24" s="7">
        <v>70546900</v>
      </c>
      <c r="OA24" s="7">
        <v>147910.29999999999</v>
      </c>
      <c r="OB24" s="7">
        <v>84905690</v>
      </c>
      <c r="OC24" s="7">
        <v>126608.7</v>
      </c>
      <c r="OD24" s="7">
        <v>804570</v>
      </c>
      <c r="OE24" s="7">
        <v>9940</v>
      </c>
      <c r="OF24" s="7">
        <v>86600</v>
      </c>
      <c r="OG24" s="7">
        <v>480</v>
      </c>
      <c r="OH24" s="9">
        <f>IF((RD_15[[#This Row],[33kV_IC1_ExPort]]-NV23)&lt;0,0,(RD_15[[#This Row],[33kV_IC1_ExPort]]-NV23))</f>
        <v>77950</v>
      </c>
      <c r="OI24" s="9">
        <f>IF((RD_15[[#This Row],[33kV_IC1_Import]]-NW23)&lt;0,0,(RD_15[[#This Row],[33kV_IC1_Import]]-NW23))</f>
        <v>200</v>
      </c>
      <c r="OJ24" s="9">
        <f>IF((RD_15[[#This Row],[33kV_IC2_ExPort]]-NX23)&lt;0,0,(RD_15[[#This Row],[33kV_IC2_ExPort]]-NX23))</f>
        <v>80520</v>
      </c>
      <c r="OK24" s="9">
        <f>IF((RD_15[[#This Row],[33kV_IC2_Import]]-NY23)&lt;0,0,(RD_15[[#This Row],[33kV_IC2_Import]]-NY23))</f>
        <v>285.40000000002328</v>
      </c>
      <c r="OL24" s="9">
        <f>IF((RD_15[[#This Row],[33kV_IC3_ExPort]]-NZ23)&lt;0,0,(RD_15[[#This Row],[33kV_IC3_ExPort]]-NZ23))</f>
        <v>79900</v>
      </c>
      <c r="OM24" s="9">
        <f>IF((RD_15[[#This Row],[33kV_IC3_Import]]-OA23)&lt;0,0,(RD_15[[#This Row],[33kV_IC3_Import]]-OA23))</f>
        <v>263.89999999999418</v>
      </c>
      <c r="ON24" s="9">
        <f>IF((RD_15[[#This Row],[33kV_IC4_ExPort]]-OB23)&lt;0,0,(RD_15[[#This Row],[33kV_IC4_ExPort]]-OB23))</f>
        <v>75420</v>
      </c>
      <c r="OO24" s="9">
        <f>IF((RD_15[[#This Row],[33kV_IC4_Import]]-OC23)&lt;0,0,(RD_15[[#This Row],[33kV_IC4_Import]]-OC23))</f>
        <v>133.89999999999418</v>
      </c>
      <c r="OP24" s="9">
        <f>IF((RD_15[[#This Row],[220kV_PQM1_Ex]]-OD23)*200&lt;0,0,(RD_15[[#This Row],[220kV_PQM1_Ex]]-OD23)*200)</f>
        <v>156000</v>
      </c>
      <c r="OQ24" s="9">
        <f>IF((RD_15[[#This Row],[220kV_PQM1_Im]]-OE23)*200&lt;0,0,(RD_15[[#This Row],[220kV_PQM1_Im]]-OE23)*200)</f>
        <v>2000</v>
      </c>
      <c r="OR24" s="9">
        <f>IF((RD_15[[#This Row],[220kV_PQM2_Ex]]-OF23)*200&lt;0,0,(RD_15[[#This Row],[220kV_PQM2_Ex]]-OF23)*200)</f>
        <v>156000</v>
      </c>
      <c r="OS24" s="9">
        <f>IF((RD_15[[#This Row],[220kV_PQM2_Im]]-OG23)*200&lt;0,0,(RD_15[[#This Row],[220kV_PQM2_Im]]-OG23)*200)</f>
        <v>2000</v>
      </c>
      <c r="OT24" s="136">
        <f>SUM(RD_15[[#This Row],[33kV_IC1_ExPort(KWh)]],RD_15[[#This Row],[33kV_IC2_ExPort(KWh)]],RD_15[[#This Row],[33kV_IC3_ExPort(KWh)]],RD_15[[#This Row],[33kV_IC4_ExPort(kWh)]])</f>
        <v>313790</v>
      </c>
      <c r="OU24" s="49">
        <f>SUM(RD_15[[#This Row],[220kV_PQM1_Ex(KWh)]],RD_15[[#This Row],[220kV_PQM2_Ex(KWh)]])</f>
        <v>312000</v>
      </c>
      <c r="OV24" s="49">
        <f>IFERROR((RD_15[[#This Row],[Sunset Time (POA&lt;20 W/m2)]]-RD_15[[#This Row],[Sunrise Time (POA&gt;20 W/m2)]])*24,"")</f>
        <v>11.516666666666666</v>
      </c>
      <c r="OW24" s="49">
        <f>RD_15[[#This Row],[GHI]]-RD_15[[#This Row],[GHI_Lost]]</f>
        <v>4.1399999999999997</v>
      </c>
      <c r="OX24" s="49">
        <f>RD_15[[#This Row],[POA]]-RD_15[[#This Row],[POA_Lost]]</f>
        <v>4.1500000000000004</v>
      </c>
      <c r="OY24" s="49"/>
      <c r="OZ24" s="49">
        <f>RD_15[[#This Row],[MT_Temp]]</f>
        <v>36.090000000000003</v>
      </c>
      <c r="PA24" s="50">
        <f>RD_15[[#This Row],[WS_Avg]]</f>
        <v>0</v>
      </c>
      <c r="PB24" s="131">
        <f>IFERROR(SUM(RD_15[[#This Row],[BLK1_INV1]:[BLK12_INV31]]),"")</f>
        <v>320232.09999999998</v>
      </c>
      <c r="PC24" s="51" t="str">
        <f>IFERROR(#REF!/RD_15[[#This Row],[Inv_Exp(KWh)]],"")</f>
        <v/>
      </c>
      <c r="PD24" s="51"/>
      <c r="PE24" s="100" t="str">
        <f>IFERROR(RD_15[[#This Row],[WPR_Eac]]/RD_15[[#This Row],[WPR_Edc]],"")</f>
        <v/>
      </c>
      <c r="PF24" s="100"/>
      <c r="PG24" s="100"/>
    </row>
    <row r="25" spans="2:423" x14ac:dyDescent="0.35">
      <c r="B25" s="48">
        <v>45764</v>
      </c>
      <c r="C25" s="132">
        <f>YEAR(RD_15[[#This Row],[Date]])+IF(MONTH(RD_15[[#This Row],[Date]])&gt;=4,1,0)</f>
        <v>2026</v>
      </c>
      <c r="D25" s="124">
        <f t="shared" si="9"/>
        <v>2025</v>
      </c>
      <c r="E25" s="133"/>
      <c r="F25" s="133"/>
      <c r="G25" s="134" t="str">
        <f>TEXT(RD_15[[#This Row],[Date]],"mmm-yy")</f>
        <v>Apr-25</v>
      </c>
      <c r="H25" s="124">
        <f t="shared" si="10"/>
        <v>30</v>
      </c>
      <c r="I25" s="132">
        <f>'Basic Data '!$S$2</f>
        <v>91870</v>
      </c>
      <c r="J25" s="8">
        <v>0.22569444444444445</v>
      </c>
      <c r="K25" s="8">
        <v>0.71805555555555556</v>
      </c>
      <c r="L25" s="7">
        <v>467.9</v>
      </c>
      <c r="M25" s="7">
        <v>456.2</v>
      </c>
      <c r="N25" s="7">
        <v>497.5</v>
      </c>
      <c r="O25" s="7">
        <v>498.4</v>
      </c>
      <c r="P25" s="7">
        <v>495.6</v>
      </c>
      <c r="Q25" s="7">
        <v>473.5</v>
      </c>
      <c r="R25" s="7">
        <v>507.3</v>
      </c>
      <c r="S25" s="7">
        <v>489.2</v>
      </c>
      <c r="T25" s="7">
        <v>502.3</v>
      </c>
      <c r="U25" s="7">
        <v>504.8</v>
      </c>
      <c r="V25" s="7">
        <v>509.6</v>
      </c>
      <c r="W25" s="7">
        <v>505.4</v>
      </c>
      <c r="X25" s="7">
        <v>504</v>
      </c>
      <c r="Y25" s="7">
        <v>506.6</v>
      </c>
      <c r="Z25" s="7">
        <v>509.7</v>
      </c>
      <c r="AA25" s="7">
        <v>510.2</v>
      </c>
      <c r="AB25" s="7">
        <v>477.9</v>
      </c>
      <c r="AC25" s="7">
        <v>481.4</v>
      </c>
      <c r="AD25" s="7">
        <v>504.9</v>
      </c>
      <c r="AE25" s="7">
        <v>510.4</v>
      </c>
      <c r="AF25" s="7">
        <v>526.29999999999995</v>
      </c>
      <c r="AG25" s="7">
        <v>519.1</v>
      </c>
      <c r="AH25" s="7">
        <v>524.9</v>
      </c>
      <c r="AI25" s="7">
        <v>519.9</v>
      </c>
      <c r="AJ25" s="7">
        <v>522.70000000000005</v>
      </c>
      <c r="AK25" s="7">
        <v>523.9</v>
      </c>
      <c r="AL25" s="7">
        <v>525.1</v>
      </c>
      <c r="AM25" s="7">
        <v>522.4</v>
      </c>
      <c r="AN25" s="7">
        <v>527.6</v>
      </c>
      <c r="AO25" s="7">
        <v>528</v>
      </c>
      <c r="AP25" s="7">
        <v>521.79999999999995</v>
      </c>
      <c r="AQ25" s="7">
        <v>523.29999999999995</v>
      </c>
      <c r="AR25" s="7">
        <v>492.4</v>
      </c>
      <c r="AS25" s="7">
        <v>462.7</v>
      </c>
      <c r="AT25" s="7">
        <v>468</v>
      </c>
      <c r="AU25" s="7">
        <v>471.8</v>
      </c>
      <c r="AV25" s="7">
        <v>480</v>
      </c>
      <c r="AW25" s="7">
        <v>481.7</v>
      </c>
      <c r="AX25" s="7">
        <v>496.4</v>
      </c>
      <c r="AY25" s="7">
        <v>474.9</v>
      </c>
      <c r="AZ25" s="7">
        <v>483.1</v>
      </c>
      <c r="BA25" s="7">
        <v>527.4</v>
      </c>
      <c r="BB25" s="7">
        <v>552.70000000000005</v>
      </c>
      <c r="BC25" s="7">
        <v>520.4</v>
      </c>
      <c r="BD25" s="7">
        <v>526.29999999999995</v>
      </c>
      <c r="BE25" s="7">
        <v>542.20000000000005</v>
      </c>
      <c r="BF25" s="7">
        <v>583.20000000000005</v>
      </c>
      <c r="BG25" s="7">
        <v>578.79999999999995</v>
      </c>
      <c r="BH25" s="7">
        <v>616.5</v>
      </c>
      <c r="BI25" s="7">
        <v>560.5</v>
      </c>
      <c r="BJ25" s="7">
        <v>531.9</v>
      </c>
      <c r="BK25" s="7">
        <v>526.1</v>
      </c>
      <c r="BL25" s="7">
        <v>481.2</v>
      </c>
      <c r="BM25" s="7">
        <v>550.6</v>
      </c>
      <c r="BN25" s="7">
        <v>543</v>
      </c>
      <c r="BO25" s="7">
        <v>545.5</v>
      </c>
      <c r="BP25" s="7">
        <v>566.70000000000005</v>
      </c>
      <c r="BQ25" s="7">
        <v>520.70000000000005</v>
      </c>
      <c r="BR25" s="7">
        <v>457.6</v>
      </c>
      <c r="BS25" s="7">
        <v>522.1</v>
      </c>
      <c r="BT25" s="7">
        <v>454.8</v>
      </c>
      <c r="BU25" s="7">
        <v>472.8</v>
      </c>
      <c r="BV25" s="7">
        <v>514.70000000000005</v>
      </c>
      <c r="BW25" s="7">
        <v>1190.0999999999999</v>
      </c>
      <c r="BX25" s="7">
        <v>1173.0999999999999</v>
      </c>
      <c r="BY25" s="7">
        <v>1179</v>
      </c>
      <c r="BZ25" s="7">
        <v>1183.5</v>
      </c>
      <c r="CA25" s="7">
        <v>1172.8</v>
      </c>
      <c r="CB25" s="7">
        <v>1183.2</v>
      </c>
      <c r="CC25" s="7">
        <v>1180</v>
      </c>
      <c r="CD25" s="7">
        <v>1185</v>
      </c>
      <c r="CE25" s="7">
        <v>1172.9000000000001</v>
      </c>
      <c r="CF25" s="7">
        <v>1150.7</v>
      </c>
      <c r="CG25" s="7">
        <v>1130.5</v>
      </c>
      <c r="CH25" s="7">
        <v>1144.0999999999999</v>
      </c>
      <c r="CI25" s="7">
        <v>1124.0999999999999</v>
      </c>
      <c r="CJ25" s="7">
        <v>1104.5999999999999</v>
      </c>
      <c r="CK25" s="7">
        <v>1174</v>
      </c>
      <c r="CL25" s="7">
        <v>1181.0999999999999</v>
      </c>
      <c r="CM25" s="7">
        <v>1203.5</v>
      </c>
      <c r="CN25" s="7">
        <v>1165.3</v>
      </c>
      <c r="CO25" s="7">
        <v>1224.2</v>
      </c>
      <c r="CP25" s="7">
        <v>1200</v>
      </c>
      <c r="CQ25" s="7">
        <v>1144.0999999999999</v>
      </c>
      <c r="CR25" s="7">
        <v>1180.8</v>
      </c>
      <c r="CS25" s="7">
        <v>1153.3</v>
      </c>
      <c r="CT25" s="7">
        <v>1130.4000000000001</v>
      </c>
      <c r="CU25" s="7">
        <v>1162</v>
      </c>
      <c r="CV25" s="7">
        <v>1167.5</v>
      </c>
      <c r="CW25" s="7">
        <v>1189.5</v>
      </c>
      <c r="CX25" s="7">
        <v>1195</v>
      </c>
      <c r="CY25" s="7">
        <v>1130.7</v>
      </c>
      <c r="CZ25" s="7">
        <v>1152.7</v>
      </c>
      <c r="DA25" s="7">
        <v>1166.8</v>
      </c>
      <c r="DB25" s="7">
        <v>1182.5</v>
      </c>
      <c r="DC25" s="7">
        <v>1168.2</v>
      </c>
      <c r="DD25" s="7">
        <v>1252.5999999999999</v>
      </c>
      <c r="DE25" s="7">
        <v>1177.5999999999999</v>
      </c>
      <c r="DF25" s="7">
        <v>1170.9000000000001</v>
      </c>
      <c r="DG25" s="7">
        <v>1118</v>
      </c>
      <c r="DH25" s="7">
        <v>1115.3</v>
      </c>
      <c r="DI25" s="7">
        <v>1180.9000000000001</v>
      </c>
      <c r="DJ25" s="7">
        <v>1162.5999999999999</v>
      </c>
      <c r="DK25" s="7">
        <v>1172.0999999999999</v>
      </c>
      <c r="DL25" s="7">
        <v>1236</v>
      </c>
      <c r="DM25" s="7">
        <v>1167.8</v>
      </c>
      <c r="DN25" s="7">
        <v>1197.3</v>
      </c>
      <c r="DO25" s="7">
        <v>1171.4000000000001</v>
      </c>
      <c r="DP25" s="7">
        <v>1176.5999999999999</v>
      </c>
      <c r="DQ25" s="7">
        <v>1198.7</v>
      </c>
      <c r="DR25" s="7">
        <v>1195</v>
      </c>
      <c r="DS25" s="7">
        <v>1146.7</v>
      </c>
      <c r="DT25" s="7">
        <v>1098</v>
      </c>
      <c r="DU25" s="7">
        <v>1112.8</v>
      </c>
      <c r="DV25" s="7">
        <v>1174.7</v>
      </c>
      <c r="DW25" s="7">
        <v>1180.4000000000001</v>
      </c>
      <c r="DX25" s="7">
        <v>1173.2</v>
      </c>
      <c r="DY25" s="7">
        <v>1191.5999999999999</v>
      </c>
      <c r="DZ25" s="7">
        <v>1216.8</v>
      </c>
      <c r="EA25" s="7">
        <v>1168.4000000000001</v>
      </c>
      <c r="EB25" s="7">
        <v>1193.3</v>
      </c>
      <c r="EC25" s="7">
        <v>1184.5999999999999</v>
      </c>
      <c r="ED25" s="7">
        <v>1125.7</v>
      </c>
      <c r="EE25" s="7">
        <v>1145.5999999999999</v>
      </c>
      <c r="EF25" s="7">
        <v>1214.8</v>
      </c>
      <c r="EG25" s="7">
        <v>1208</v>
      </c>
      <c r="EH25" s="7">
        <v>1183.4000000000001</v>
      </c>
      <c r="EI25" s="7">
        <v>1208.7</v>
      </c>
      <c r="EJ25" s="7">
        <v>1181.7</v>
      </c>
      <c r="EK25" s="7">
        <v>1173.3</v>
      </c>
      <c r="EL25" s="7">
        <v>1167</v>
      </c>
      <c r="EM25" s="7">
        <v>1187.5999999999999</v>
      </c>
      <c r="EN25" s="7">
        <v>1161.9000000000001</v>
      </c>
      <c r="EO25" s="7">
        <v>1194</v>
      </c>
      <c r="EP25" s="7">
        <v>1165.0999999999999</v>
      </c>
      <c r="EQ25" s="7">
        <v>1178.0999999999999</v>
      </c>
      <c r="ER25" s="7">
        <v>1150.5999999999999</v>
      </c>
      <c r="ES25" s="7">
        <v>1169.7</v>
      </c>
      <c r="ET25" s="7">
        <v>1233.0999999999999</v>
      </c>
      <c r="EU25" s="7">
        <v>1155.2</v>
      </c>
      <c r="EV25" s="7">
        <v>1171.4000000000001</v>
      </c>
      <c r="EW25" s="7">
        <v>1158.8</v>
      </c>
      <c r="EX25" s="7">
        <v>1171.9000000000001</v>
      </c>
      <c r="EY25" s="7">
        <v>1194.7</v>
      </c>
      <c r="EZ25" s="7">
        <v>1169.7</v>
      </c>
      <c r="FA25" s="7">
        <v>1189.3</v>
      </c>
      <c r="FB25" s="7">
        <v>1175.0999999999999</v>
      </c>
      <c r="FC25" s="7">
        <v>1157.9000000000001</v>
      </c>
      <c r="FD25" s="7">
        <v>1249.3</v>
      </c>
      <c r="FE25" s="7">
        <v>1130.8</v>
      </c>
      <c r="FF25" s="7">
        <v>1048.9000000000001</v>
      </c>
      <c r="FG25" s="7">
        <v>1177.0999999999999</v>
      </c>
      <c r="FH25" s="7">
        <v>1120.0999999999999</v>
      </c>
      <c r="FI25" s="7">
        <v>1155.8</v>
      </c>
      <c r="FJ25" s="7">
        <v>1181.2</v>
      </c>
      <c r="FK25" s="7">
        <v>1183</v>
      </c>
      <c r="FL25" s="7">
        <v>1194.2</v>
      </c>
      <c r="FM25" s="7">
        <v>1155.4000000000001</v>
      </c>
      <c r="FN25" s="7">
        <v>1177.7</v>
      </c>
      <c r="FO25" s="7">
        <v>1145.2</v>
      </c>
      <c r="FP25" s="7">
        <v>1177.2</v>
      </c>
      <c r="FQ25" s="7">
        <v>1113</v>
      </c>
      <c r="FR25" s="7">
        <v>1151.4000000000001</v>
      </c>
      <c r="FS25" s="7">
        <v>1219.5999999999999</v>
      </c>
      <c r="FT25" s="7">
        <v>1194.7</v>
      </c>
      <c r="FU25" s="7">
        <v>1142.9000000000001</v>
      </c>
      <c r="FV25" s="7">
        <v>1056.3</v>
      </c>
      <c r="FW25" s="7">
        <v>1064.2</v>
      </c>
      <c r="FX25" s="7">
        <v>1046.5999999999999</v>
      </c>
      <c r="FY25" s="7">
        <v>1046</v>
      </c>
      <c r="FZ25" s="7">
        <v>1035.5</v>
      </c>
      <c r="GA25" s="7">
        <v>1047.5999999999999</v>
      </c>
      <c r="GB25" s="7">
        <v>1051.7</v>
      </c>
      <c r="GC25" s="7">
        <v>1069.5999999999999</v>
      </c>
      <c r="GD25" s="7">
        <v>1077.2</v>
      </c>
      <c r="GE25" s="7">
        <v>1056.7</v>
      </c>
      <c r="GF25" s="7">
        <v>1069.2</v>
      </c>
      <c r="GG25" s="7">
        <v>1069.5999999999999</v>
      </c>
      <c r="GH25" s="7">
        <v>1065</v>
      </c>
      <c r="GI25" s="7">
        <v>1010.1</v>
      </c>
      <c r="GJ25" s="7">
        <v>932.4</v>
      </c>
      <c r="GK25" s="7">
        <v>1090.5999999999999</v>
      </c>
      <c r="GL25" s="7">
        <v>1066.9000000000001</v>
      </c>
      <c r="GM25" s="7">
        <v>1073.7</v>
      </c>
      <c r="GN25" s="7">
        <v>1077.8</v>
      </c>
      <c r="GO25" s="7">
        <v>1071.3</v>
      </c>
      <c r="GP25" s="7">
        <v>1069</v>
      </c>
      <c r="GQ25" s="7">
        <v>1074.7</v>
      </c>
      <c r="GR25" s="7">
        <v>1066.4000000000001</v>
      </c>
      <c r="GS25" s="7">
        <v>1078.3</v>
      </c>
      <c r="GT25" s="7">
        <v>1055.7</v>
      </c>
      <c r="GU25" s="7">
        <v>1076.8</v>
      </c>
      <c r="GV25" s="7">
        <v>1060.5</v>
      </c>
      <c r="GW25" s="7">
        <v>1067.5</v>
      </c>
      <c r="GX25" s="7">
        <v>1035</v>
      </c>
      <c r="GY25" s="7">
        <v>1029.5</v>
      </c>
      <c r="GZ25" s="7">
        <v>1031.3</v>
      </c>
      <c r="HA25" s="7">
        <v>1144</v>
      </c>
      <c r="HB25" s="7">
        <v>1130</v>
      </c>
      <c r="HC25" s="7">
        <v>1033</v>
      </c>
      <c r="HD25" s="7">
        <v>1168.2</v>
      </c>
      <c r="HE25" s="7">
        <v>1144</v>
      </c>
      <c r="HF25" s="7">
        <v>1199.3</v>
      </c>
      <c r="HG25" s="7">
        <v>1210.9000000000001</v>
      </c>
      <c r="HH25" s="7">
        <v>1178.5999999999999</v>
      </c>
      <c r="HI25" s="7">
        <v>1319.5</v>
      </c>
      <c r="HJ25" s="7">
        <v>1192.2</v>
      </c>
      <c r="HK25" s="7">
        <v>1116.3</v>
      </c>
      <c r="HL25" s="7">
        <v>1128</v>
      </c>
      <c r="HM25" s="7">
        <v>1099.5</v>
      </c>
      <c r="HN25" s="7">
        <v>1177.8</v>
      </c>
      <c r="HO25" s="7">
        <v>1177</v>
      </c>
      <c r="HP25" s="7">
        <v>1225.5999999999999</v>
      </c>
      <c r="HQ25" s="7">
        <v>1041.8</v>
      </c>
      <c r="HR25" s="7">
        <v>1059.5</v>
      </c>
      <c r="HS25" s="7">
        <v>1110.0999999999999</v>
      </c>
      <c r="HT25" s="7">
        <v>1007.1</v>
      </c>
      <c r="HU25" s="7">
        <v>940</v>
      </c>
      <c r="HV25" s="7">
        <v>1193.9000000000001</v>
      </c>
      <c r="HW25" s="7">
        <v>1151.3</v>
      </c>
      <c r="HX25" s="7">
        <v>1203.3</v>
      </c>
      <c r="HY25" s="7">
        <v>1189.3</v>
      </c>
      <c r="HZ25" s="7">
        <v>1170.5</v>
      </c>
      <c r="IA25" s="7">
        <v>1188.3</v>
      </c>
      <c r="IB25" s="7">
        <v>1278</v>
      </c>
      <c r="IC25" s="7">
        <v>1249.0999999999999</v>
      </c>
      <c r="ID25" s="7">
        <v>1100.8</v>
      </c>
      <c r="IE25" s="7">
        <v>1113.5999999999999</v>
      </c>
      <c r="IF25" s="7">
        <v>1034.8</v>
      </c>
      <c r="IG25" s="7">
        <v>1032.8</v>
      </c>
      <c r="IH25" s="7">
        <v>1040</v>
      </c>
      <c r="II25" s="7">
        <v>1064</v>
      </c>
      <c r="IJ25" s="7">
        <v>1052.3</v>
      </c>
      <c r="IK25" s="7">
        <v>1066.7</v>
      </c>
      <c r="IL25" s="7">
        <v>1044</v>
      </c>
      <c r="IM25" s="7">
        <v>1025.8</v>
      </c>
      <c r="IN25" s="7">
        <v>1027.7</v>
      </c>
      <c r="IO25" s="7">
        <v>1032.5999999999999</v>
      </c>
      <c r="IP25" s="7">
        <v>1062.5</v>
      </c>
      <c r="IQ25" s="7">
        <v>1057.0999999999999</v>
      </c>
      <c r="IR25" s="7">
        <v>1057.9000000000001</v>
      </c>
      <c r="IS25" s="7">
        <v>1062.7</v>
      </c>
      <c r="IT25" s="7">
        <v>1043</v>
      </c>
      <c r="IU25" s="7">
        <v>1049.8</v>
      </c>
      <c r="IV25" s="7">
        <v>1018.8</v>
      </c>
      <c r="IW25" s="7">
        <v>1062.2</v>
      </c>
      <c r="IX25" s="7">
        <v>1033.9000000000001</v>
      </c>
      <c r="IY25" s="7">
        <v>1056.3</v>
      </c>
      <c r="IZ25" s="7">
        <v>1070</v>
      </c>
      <c r="JA25" s="7">
        <v>1075.2</v>
      </c>
      <c r="JB25" s="7">
        <v>1064</v>
      </c>
      <c r="JC25" s="7">
        <v>1061.5</v>
      </c>
      <c r="JD25" s="7">
        <v>1075.5999999999999</v>
      </c>
      <c r="JE25" s="7">
        <v>1089.8</v>
      </c>
      <c r="JF25" s="7">
        <v>1064.8</v>
      </c>
      <c r="JG25" s="7">
        <v>1063.7</v>
      </c>
      <c r="JH25" s="7">
        <v>1068.8</v>
      </c>
      <c r="JI25" s="7">
        <v>1125.3</v>
      </c>
      <c r="JJ25" s="7">
        <v>1150.2</v>
      </c>
      <c r="JK25" s="7">
        <v>1181.0999999999999</v>
      </c>
      <c r="JL25" s="7">
        <v>1119.2</v>
      </c>
      <c r="JM25" s="7">
        <v>1152.8</v>
      </c>
      <c r="JN25" s="7">
        <v>1228.7</v>
      </c>
      <c r="JO25" s="7">
        <v>1181.8</v>
      </c>
      <c r="JP25" s="7">
        <v>1193.4000000000001</v>
      </c>
      <c r="JQ25" s="7">
        <v>1162.5</v>
      </c>
      <c r="JR25" s="7">
        <v>1219.3</v>
      </c>
      <c r="JS25" s="7">
        <v>1186.8</v>
      </c>
      <c r="JT25" s="7">
        <v>1157</v>
      </c>
      <c r="JU25" s="7">
        <v>1226.3</v>
      </c>
      <c r="JV25" s="7">
        <v>1158</v>
      </c>
      <c r="JW25" s="7">
        <v>1129.3</v>
      </c>
      <c r="JX25" s="7">
        <v>1230</v>
      </c>
      <c r="JY25" s="7">
        <v>1237</v>
      </c>
      <c r="JZ25" s="7">
        <v>958</v>
      </c>
      <c r="KA25" s="7">
        <v>949.9</v>
      </c>
      <c r="KB25" s="7">
        <v>1175.2</v>
      </c>
      <c r="KC25" s="7">
        <v>1018.7</v>
      </c>
      <c r="KD25" s="7">
        <v>1146.5999999999999</v>
      </c>
      <c r="KE25" s="7">
        <v>1040.7</v>
      </c>
      <c r="KF25" s="7">
        <v>1003.6</v>
      </c>
      <c r="KG25" s="7">
        <v>1035.8</v>
      </c>
      <c r="KH25" s="7">
        <v>1044.5</v>
      </c>
      <c r="KI25" s="7">
        <v>1016.2</v>
      </c>
      <c r="KJ25" s="7">
        <v>1031.3</v>
      </c>
      <c r="KK25" s="7">
        <v>1047.5</v>
      </c>
      <c r="KL25" s="7">
        <v>1027.4000000000001</v>
      </c>
      <c r="KM25" s="7">
        <v>1023</v>
      </c>
      <c r="KN25" s="7">
        <v>1050.5</v>
      </c>
      <c r="KO25" s="7">
        <v>1140.8</v>
      </c>
      <c r="KP25" s="7">
        <v>1048.5999999999999</v>
      </c>
      <c r="KQ25" s="7">
        <v>1027.5</v>
      </c>
      <c r="KR25" s="7">
        <v>1005.8</v>
      </c>
      <c r="KS25" s="7">
        <v>1004.1</v>
      </c>
      <c r="KT25" s="7">
        <v>998.7</v>
      </c>
      <c r="KU25" s="7">
        <v>1034.5999999999999</v>
      </c>
      <c r="KV25" s="7">
        <v>1044.2</v>
      </c>
      <c r="KW25" s="7">
        <v>1043.7</v>
      </c>
      <c r="KX25" s="7">
        <v>1043.9000000000001</v>
      </c>
      <c r="KY25" s="7">
        <v>1046</v>
      </c>
      <c r="KZ25" s="7">
        <v>788.7</v>
      </c>
      <c r="LA25" s="7">
        <v>1014.8</v>
      </c>
      <c r="LB25" s="7">
        <v>1041.3</v>
      </c>
      <c r="LC25" s="7">
        <v>1060.7</v>
      </c>
      <c r="LD25" s="7">
        <v>1048</v>
      </c>
      <c r="LE25" s="7">
        <v>968.5</v>
      </c>
      <c r="LF25" s="7">
        <v>1054.4000000000001</v>
      </c>
      <c r="LG25" s="7">
        <v>1066.0999999999999</v>
      </c>
      <c r="LH25" s="7">
        <v>1035.4000000000001</v>
      </c>
      <c r="LI25" s="7">
        <v>1020.8</v>
      </c>
      <c r="LJ25" s="7">
        <v>1009.8</v>
      </c>
      <c r="LK25" s="7">
        <v>1110</v>
      </c>
      <c r="LL25" s="7">
        <v>1008.7</v>
      </c>
      <c r="LM25" s="7">
        <v>1050.0999999999999</v>
      </c>
      <c r="LN25" s="7">
        <v>1047.7</v>
      </c>
      <c r="LO25" s="7">
        <v>1046.5</v>
      </c>
      <c r="LP25" s="7">
        <v>996.6</v>
      </c>
      <c r="LQ25" s="7">
        <v>944.8</v>
      </c>
      <c r="LR25" s="7">
        <v>1028.4000000000001</v>
      </c>
      <c r="LS25" s="7">
        <v>1076.4000000000001</v>
      </c>
      <c r="LT25" s="7">
        <v>996.9</v>
      </c>
      <c r="LU25" s="7">
        <v>996.5</v>
      </c>
      <c r="LV25" s="7">
        <v>1056.9000000000001</v>
      </c>
      <c r="LW25" s="7">
        <v>1040</v>
      </c>
      <c r="LX25" s="7">
        <v>1035.9000000000001</v>
      </c>
      <c r="LY25" s="7">
        <v>1038.5</v>
      </c>
      <c r="LZ25" s="7">
        <v>1032.9000000000001</v>
      </c>
      <c r="MA25" s="7">
        <v>1025.4000000000001</v>
      </c>
      <c r="MB25" s="7">
        <v>1097.4000000000001</v>
      </c>
      <c r="MC25" s="7">
        <v>989</v>
      </c>
      <c r="MD25" s="7">
        <v>1003.6</v>
      </c>
      <c r="ME25" s="7">
        <v>992.6</v>
      </c>
      <c r="MF25" s="7">
        <v>1025.4000000000001</v>
      </c>
      <c r="MG25" s="7">
        <v>1011</v>
      </c>
      <c r="MH25" s="7">
        <v>1002.8</v>
      </c>
      <c r="MI25" s="7">
        <v>1063.5999999999999</v>
      </c>
      <c r="MJ25" s="7">
        <v>1079.7</v>
      </c>
      <c r="MK25" s="7">
        <v>1074.5</v>
      </c>
      <c r="ML25" s="7">
        <v>1074.5999999999999</v>
      </c>
      <c r="MM25" s="7">
        <v>1063.5</v>
      </c>
      <c r="MN25" s="7">
        <v>1065.7</v>
      </c>
      <c r="MO25" s="7">
        <v>1051.5999999999999</v>
      </c>
      <c r="MP25" s="7">
        <v>1060.8</v>
      </c>
      <c r="MQ25" s="7">
        <v>1063.8</v>
      </c>
      <c r="MR25" s="7">
        <v>1047.7</v>
      </c>
      <c r="MS25" s="7">
        <v>1019.3</v>
      </c>
      <c r="MT25" s="7">
        <v>1020</v>
      </c>
      <c r="MU25" s="7">
        <v>1055</v>
      </c>
      <c r="MV25" s="7">
        <v>947.4</v>
      </c>
      <c r="MW25" s="7">
        <v>1005.5</v>
      </c>
      <c r="MX25" s="7">
        <v>1020.8</v>
      </c>
      <c r="MY25" s="7">
        <v>1116.7</v>
      </c>
      <c r="MZ25" s="7">
        <v>1063</v>
      </c>
      <c r="NA25" s="7">
        <v>1058.5</v>
      </c>
      <c r="NB25" s="7">
        <v>1031.9000000000001</v>
      </c>
      <c r="NC25" s="7">
        <v>1101.0999999999999</v>
      </c>
      <c r="ND25" s="7">
        <v>1070</v>
      </c>
      <c r="NE25" s="7">
        <v>1108.8</v>
      </c>
      <c r="NF25" s="7">
        <v>1000</v>
      </c>
      <c r="NG25" s="7">
        <v>1059.3</v>
      </c>
      <c r="NH25" s="7">
        <v>1003.4</v>
      </c>
      <c r="NI25" s="7">
        <v>1011.8</v>
      </c>
      <c r="NJ25" s="7">
        <v>973</v>
      </c>
      <c r="NK25" s="7">
        <v>1021.3</v>
      </c>
      <c r="NL25" s="7">
        <v>1022.9</v>
      </c>
      <c r="NM25" s="7">
        <v>1021.2</v>
      </c>
      <c r="NN25" s="120">
        <v>0</v>
      </c>
      <c r="NO25" s="135">
        <v>37.46</v>
      </c>
      <c r="NP25" s="135">
        <v>0</v>
      </c>
      <c r="NQ25" s="135">
        <v>0</v>
      </c>
      <c r="NR25" s="135">
        <v>4.99</v>
      </c>
      <c r="NS25" s="135">
        <v>4.8600000000000003</v>
      </c>
      <c r="NT25" s="135">
        <v>0</v>
      </c>
      <c r="NU25" s="135">
        <v>0</v>
      </c>
      <c r="NV25" s="7">
        <v>85350240</v>
      </c>
      <c r="NW25" s="7">
        <v>253508.6</v>
      </c>
      <c r="NX25" s="7">
        <v>86680690</v>
      </c>
      <c r="NY25" s="7">
        <v>295435.09999999998</v>
      </c>
      <c r="NZ25" s="7">
        <v>70636970</v>
      </c>
      <c r="OA25" s="7">
        <v>148122.6</v>
      </c>
      <c r="OB25" s="7">
        <v>84994630</v>
      </c>
      <c r="OC25" s="7">
        <v>126828.9</v>
      </c>
      <c r="OD25" s="7">
        <v>805480</v>
      </c>
      <c r="OE25" s="7">
        <v>9940</v>
      </c>
      <c r="OF25" s="7">
        <v>87490</v>
      </c>
      <c r="OG25" s="7">
        <v>480</v>
      </c>
      <c r="OH25" s="9">
        <f>IF((RD_15[[#This Row],[33kV_IC1_ExPort]]-NV24)&lt;0,0,(RD_15[[#This Row],[33kV_IC1_ExPort]]-NV24))</f>
        <v>90230</v>
      </c>
      <c r="OI25" s="9">
        <f>IF((RD_15[[#This Row],[33kV_IC1_Import]]-NW24)&lt;0,0,(RD_15[[#This Row],[33kV_IC1_Import]]-NW24))</f>
        <v>224.70000000001164</v>
      </c>
      <c r="OJ25" s="9">
        <f>IF((RD_15[[#This Row],[33kV_IC2_ExPort]]-NX24)&lt;0,0,(RD_15[[#This Row],[33kV_IC2_ExPort]]-NX24))</f>
        <v>92230</v>
      </c>
      <c r="OK25" s="9">
        <f>IF((RD_15[[#This Row],[33kV_IC2_Import]]-NY24)&lt;0,0,(RD_15[[#This Row],[33kV_IC2_Import]]-NY24))</f>
        <v>290.59999999997672</v>
      </c>
      <c r="OL25" s="9">
        <f>IF((RD_15[[#This Row],[33kV_IC3_ExPort]]-NZ24)&lt;0,0,(RD_15[[#This Row],[33kV_IC3_ExPort]]-NZ24))</f>
        <v>90070</v>
      </c>
      <c r="OM25" s="9">
        <f>IF((RD_15[[#This Row],[33kV_IC3_Import]]-OA24)&lt;0,0,(RD_15[[#This Row],[33kV_IC3_Import]]-OA24))</f>
        <v>212.30000000001746</v>
      </c>
      <c r="ON25" s="9">
        <f>IF((RD_15[[#This Row],[33kV_IC4_ExPort]]-OB24)&lt;0,0,(RD_15[[#This Row],[33kV_IC4_ExPort]]-OB24))</f>
        <v>88940</v>
      </c>
      <c r="OO25" s="9">
        <f>IF((RD_15[[#This Row],[33kV_IC4_Import]]-OC24)&lt;0,0,(RD_15[[#This Row],[33kV_IC4_Import]]-OC24))</f>
        <v>220.19999999999709</v>
      </c>
      <c r="OP25" s="9">
        <f>IF((RD_15[[#This Row],[220kV_PQM1_Ex]]-OD24)*200&lt;0,0,(RD_15[[#This Row],[220kV_PQM1_Ex]]-OD24)*200)</f>
        <v>182000</v>
      </c>
      <c r="OQ25" s="9">
        <f>IF((RD_15[[#This Row],[220kV_PQM1_Im]]-OE24)*200&lt;0,0,(RD_15[[#This Row],[220kV_PQM1_Im]]-OE24)*200)</f>
        <v>0</v>
      </c>
      <c r="OR25" s="9">
        <f>IF((RD_15[[#This Row],[220kV_PQM2_Ex]]-OF24)*200&lt;0,0,(RD_15[[#This Row],[220kV_PQM2_Ex]]-OF24)*200)</f>
        <v>178000</v>
      </c>
      <c r="OS25" s="9">
        <f>IF((RD_15[[#This Row],[220kV_PQM2_Im]]-OG24)*200&lt;0,0,(RD_15[[#This Row],[220kV_PQM2_Im]]-OG24)*200)</f>
        <v>0</v>
      </c>
      <c r="OT25" s="136">
        <f>SUM(RD_15[[#This Row],[33kV_IC1_ExPort(KWh)]],RD_15[[#This Row],[33kV_IC2_ExPort(KWh)]],RD_15[[#This Row],[33kV_IC3_ExPort(KWh)]],RD_15[[#This Row],[33kV_IC4_ExPort(kWh)]])</f>
        <v>361470</v>
      </c>
      <c r="OU25" s="49">
        <f>SUM(RD_15[[#This Row],[220kV_PQM1_Ex(KWh)]],RD_15[[#This Row],[220kV_PQM2_Ex(KWh)]])</f>
        <v>360000</v>
      </c>
      <c r="OV25" s="49">
        <f>IFERROR((RD_15[[#This Row],[Sunset Time (POA&lt;20 W/m2)]]-RD_15[[#This Row],[Sunrise Time (POA&gt;20 W/m2)]])*24,"")</f>
        <v>11.816666666666666</v>
      </c>
      <c r="OW25" s="49">
        <f>RD_15[[#This Row],[GHI]]-RD_15[[#This Row],[GHI_Lost]]</f>
        <v>4.99</v>
      </c>
      <c r="OX25" s="49">
        <f>RD_15[[#This Row],[POA]]-RD_15[[#This Row],[POA_Lost]]</f>
        <v>4.8600000000000003</v>
      </c>
      <c r="OY25" s="49"/>
      <c r="OZ25" s="49">
        <f>RD_15[[#This Row],[MT_Temp]]</f>
        <v>37.46</v>
      </c>
      <c r="PA25" s="50">
        <f>RD_15[[#This Row],[WS_Avg]]</f>
        <v>0</v>
      </c>
      <c r="PB25" s="131">
        <f>IFERROR(SUM(RD_15[[#This Row],[BLK1_INV1]:[BLK12_INV31]]),"")</f>
        <v>366898.7</v>
      </c>
      <c r="PC25" s="51" t="str">
        <f>IFERROR(#REF!/RD_15[[#This Row],[Inv_Exp(KWh)]],"")</f>
        <v/>
      </c>
      <c r="PD25" s="51"/>
      <c r="PE25" s="100" t="str">
        <f>IFERROR(RD_15[[#This Row],[WPR_Eac]]/RD_15[[#This Row],[WPR_Edc]],"")</f>
        <v/>
      </c>
      <c r="PF25" s="100"/>
      <c r="PG25" s="100"/>
    </row>
    <row r="26" spans="2:423" x14ac:dyDescent="0.35">
      <c r="B26" s="48">
        <v>45765</v>
      </c>
      <c r="C26" s="132">
        <f>YEAR(RD_15[[#This Row],[Date]])+IF(MONTH(RD_15[[#This Row],[Date]])&gt;=4,1,0)</f>
        <v>2026</v>
      </c>
      <c r="D26" s="124">
        <f t="shared" si="9"/>
        <v>2025</v>
      </c>
      <c r="E26" s="133"/>
      <c r="F26" s="133"/>
      <c r="G26" s="134" t="str">
        <f>TEXT(RD_15[[#This Row],[Date]],"mmm-yy")</f>
        <v>Apr-25</v>
      </c>
      <c r="H26" s="124">
        <f t="shared" si="10"/>
        <v>30</v>
      </c>
      <c r="I26" s="132">
        <f>'Basic Data '!$S$2</f>
        <v>91870</v>
      </c>
      <c r="J26" s="8">
        <v>0.21388888888888891</v>
      </c>
      <c r="K26" s="8">
        <v>0.71805555555555556</v>
      </c>
      <c r="L26" s="7">
        <v>559.20000000000005</v>
      </c>
      <c r="M26" s="7">
        <v>543.70000000000005</v>
      </c>
      <c r="N26" s="7">
        <v>593.79999999999995</v>
      </c>
      <c r="O26" s="7">
        <v>592.4</v>
      </c>
      <c r="P26" s="7">
        <v>591.1</v>
      </c>
      <c r="Q26" s="7">
        <v>570.6</v>
      </c>
      <c r="R26" s="7">
        <v>602.6</v>
      </c>
      <c r="S26" s="7">
        <v>579</v>
      </c>
      <c r="T26" s="7">
        <v>597.70000000000005</v>
      </c>
      <c r="U26" s="7">
        <v>598.6</v>
      </c>
      <c r="V26" s="7">
        <v>604.29999999999995</v>
      </c>
      <c r="W26" s="7">
        <v>599.79999999999995</v>
      </c>
      <c r="X26" s="7">
        <v>598.20000000000005</v>
      </c>
      <c r="Y26" s="7">
        <v>600</v>
      </c>
      <c r="Z26" s="7">
        <v>605</v>
      </c>
      <c r="AA26" s="7">
        <v>605.20000000000005</v>
      </c>
      <c r="AB26" s="7">
        <v>566</v>
      </c>
      <c r="AC26" s="7">
        <v>567.70000000000005</v>
      </c>
      <c r="AD26" s="7">
        <v>595.6</v>
      </c>
      <c r="AE26" s="7">
        <v>602.20000000000005</v>
      </c>
      <c r="AF26" s="7">
        <v>621.29999999999995</v>
      </c>
      <c r="AG26" s="7">
        <v>612.9</v>
      </c>
      <c r="AH26" s="7">
        <v>621.1</v>
      </c>
      <c r="AI26" s="7">
        <v>614.79999999999995</v>
      </c>
      <c r="AJ26" s="7">
        <v>616.5</v>
      </c>
      <c r="AK26" s="7">
        <v>619.20000000000005</v>
      </c>
      <c r="AL26" s="7">
        <v>618.70000000000005</v>
      </c>
      <c r="AM26" s="7">
        <v>613.4</v>
      </c>
      <c r="AN26" s="7">
        <v>620.4</v>
      </c>
      <c r="AO26" s="7">
        <v>621.79999999999995</v>
      </c>
      <c r="AP26" s="7">
        <v>616.4</v>
      </c>
      <c r="AQ26" s="7">
        <v>619.1</v>
      </c>
      <c r="AR26" s="7">
        <v>592.20000000000005</v>
      </c>
      <c r="AS26" s="7">
        <v>555.70000000000005</v>
      </c>
      <c r="AT26" s="7">
        <v>558.79999999999995</v>
      </c>
      <c r="AU26" s="7">
        <v>563.4</v>
      </c>
      <c r="AV26" s="7">
        <v>572.20000000000005</v>
      </c>
      <c r="AW26" s="7">
        <v>573.29999999999995</v>
      </c>
      <c r="AX26" s="7">
        <v>596.4</v>
      </c>
      <c r="AY26" s="7">
        <v>567.20000000000005</v>
      </c>
      <c r="AZ26" s="7">
        <v>582</v>
      </c>
      <c r="BA26" s="7">
        <v>632.70000000000005</v>
      </c>
      <c r="BB26" s="7">
        <v>666.4</v>
      </c>
      <c r="BC26" s="7">
        <v>630.9</v>
      </c>
      <c r="BD26" s="7">
        <v>630.20000000000005</v>
      </c>
      <c r="BE26" s="7">
        <v>651.9</v>
      </c>
      <c r="BF26" s="7">
        <v>691.2</v>
      </c>
      <c r="BG26" s="7">
        <v>683.7</v>
      </c>
      <c r="BH26" s="7">
        <v>726.1</v>
      </c>
      <c r="BI26" s="7">
        <v>660.7</v>
      </c>
      <c r="BJ26" s="7">
        <v>631.4</v>
      </c>
      <c r="BK26" s="7">
        <v>624.6</v>
      </c>
      <c r="BL26" s="7">
        <v>569.4</v>
      </c>
      <c r="BM26" s="7">
        <v>648.79999999999995</v>
      </c>
      <c r="BN26" s="7">
        <v>640.1</v>
      </c>
      <c r="BO26" s="7">
        <v>637.20000000000005</v>
      </c>
      <c r="BP26" s="7">
        <v>666.4</v>
      </c>
      <c r="BQ26" s="7">
        <v>611.70000000000005</v>
      </c>
      <c r="BR26" s="7">
        <v>538.79999999999995</v>
      </c>
      <c r="BS26" s="7">
        <v>614</v>
      </c>
      <c r="BT26" s="7">
        <v>540.4</v>
      </c>
      <c r="BU26" s="7">
        <v>559.4</v>
      </c>
      <c r="BV26" s="7">
        <v>610.4</v>
      </c>
      <c r="BW26" s="7">
        <v>1393.6</v>
      </c>
      <c r="BX26" s="7">
        <v>1370.5</v>
      </c>
      <c r="BY26" s="7">
        <v>1390.2</v>
      </c>
      <c r="BZ26" s="7">
        <v>1389.8</v>
      </c>
      <c r="CA26" s="7">
        <v>1379.2</v>
      </c>
      <c r="CB26" s="7">
        <v>1396</v>
      </c>
      <c r="CC26" s="7">
        <v>1357.3</v>
      </c>
      <c r="CD26" s="7">
        <v>1411</v>
      </c>
      <c r="CE26" s="7">
        <v>1385</v>
      </c>
      <c r="CF26" s="7">
        <v>1360.8</v>
      </c>
      <c r="CG26" s="7">
        <v>1336.6</v>
      </c>
      <c r="CH26" s="7">
        <v>1359.9</v>
      </c>
      <c r="CI26" s="7">
        <v>1335.6</v>
      </c>
      <c r="CJ26" s="7">
        <v>1318.9</v>
      </c>
      <c r="CK26" s="7">
        <v>1380</v>
      </c>
      <c r="CL26" s="7">
        <v>1395.7</v>
      </c>
      <c r="CM26" s="7">
        <v>1426.9</v>
      </c>
      <c r="CN26" s="7">
        <v>1367.8</v>
      </c>
      <c r="CO26" s="7">
        <v>1437.5</v>
      </c>
      <c r="CP26" s="7">
        <v>1423.8</v>
      </c>
      <c r="CQ26" s="7">
        <v>1343.5</v>
      </c>
      <c r="CR26" s="7">
        <v>1384.6</v>
      </c>
      <c r="CS26" s="7">
        <v>1359.4</v>
      </c>
      <c r="CT26" s="7">
        <v>1325</v>
      </c>
      <c r="CU26" s="7">
        <v>1357.3</v>
      </c>
      <c r="CV26" s="7">
        <v>1407.2</v>
      </c>
      <c r="CW26" s="7">
        <v>1389</v>
      </c>
      <c r="CX26" s="7">
        <v>1385.9</v>
      </c>
      <c r="CY26" s="7">
        <v>1314.2</v>
      </c>
      <c r="CZ26" s="7">
        <v>1347</v>
      </c>
      <c r="DA26" s="7">
        <v>1369.5</v>
      </c>
      <c r="DB26" s="7">
        <v>1385.2</v>
      </c>
      <c r="DC26" s="7">
        <v>1368.1</v>
      </c>
      <c r="DD26" s="7">
        <v>1460.3</v>
      </c>
      <c r="DE26" s="7">
        <v>1401.7</v>
      </c>
      <c r="DF26" s="7">
        <v>1375.5</v>
      </c>
      <c r="DG26" s="7">
        <v>1309.8</v>
      </c>
      <c r="DH26" s="7">
        <v>1316.5</v>
      </c>
      <c r="DI26" s="7">
        <v>1384.8</v>
      </c>
      <c r="DJ26" s="7">
        <v>1374.9</v>
      </c>
      <c r="DK26" s="7">
        <v>1365.3</v>
      </c>
      <c r="DL26" s="7">
        <v>1417.9</v>
      </c>
      <c r="DM26" s="7">
        <v>1369.6</v>
      </c>
      <c r="DN26" s="7">
        <v>1401.5</v>
      </c>
      <c r="DO26" s="7">
        <v>1382.5</v>
      </c>
      <c r="DP26" s="7">
        <v>1376.8</v>
      </c>
      <c r="DQ26" s="7">
        <v>1407.8</v>
      </c>
      <c r="DR26" s="7">
        <v>1366.1</v>
      </c>
      <c r="DS26" s="7">
        <v>1404.7</v>
      </c>
      <c r="DT26" s="7">
        <v>1297.9000000000001</v>
      </c>
      <c r="DU26" s="7">
        <v>1302.5999999999999</v>
      </c>
      <c r="DV26" s="7">
        <v>1367</v>
      </c>
      <c r="DW26" s="7">
        <v>1394.4</v>
      </c>
      <c r="DX26" s="7">
        <v>1385.4</v>
      </c>
      <c r="DY26" s="7">
        <v>1409.7</v>
      </c>
      <c r="DZ26" s="7">
        <v>1381.4</v>
      </c>
      <c r="EA26" s="7">
        <v>1431.8</v>
      </c>
      <c r="EB26" s="7">
        <v>1412.2</v>
      </c>
      <c r="EC26" s="7">
        <v>1379</v>
      </c>
      <c r="ED26" s="7">
        <v>1333.3</v>
      </c>
      <c r="EE26" s="7">
        <v>1361.5</v>
      </c>
      <c r="EF26" s="7">
        <v>1436.1</v>
      </c>
      <c r="EG26" s="7">
        <v>1427.7</v>
      </c>
      <c r="EH26" s="7">
        <v>1401.4</v>
      </c>
      <c r="EI26" s="7">
        <v>1426.4</v>
      </c>
      <c r="EJ26" s="7">
        <v>1392.5</v>
      </c>
      <c r="EK26" s="7">
        <v>1384.3</v>
      </c>
      <c r="EL26" s="7">
        <v>1377.3</v>
      </c>
      <c r="EM26" s="7">
        <v>1399.4</v>
      </c>
      <c r="EN26" s="7">
        <v>1371.4</v>
      </c>
      <c r="EO26" s="7">
        <v>1407.3</v>
      </c>
      <c r="EP26" s="7">
        <v>1374.6</v>
      </c>
      <c r="EQ26" s="7">
        <v>1387.7</v>
      </c>
      <c r="ER26" s="7">
        <v>1320.9</v>
      </c>
      <c r="ES26" s="7">
        <v>1333</v>
      </c>
      <c r="ET26" s="7">
        <v>1486.4</v>
      </c>
      <c r="EU26" s="7">
        <v>1390.6</v>
      </c>
      <c r="EV26" s="7">
        <v>1409.1</v>
      </c>
      <c r="EW26" s="7">
        <v>1389.5</v>
      </c>
      <c r="EX26" s="7">
        <v>1402.3</v>
      </c>
      <c r="EY26" s="7">
        <v>1434.6</v>
      </c>
      <c r="EZ26" s="7">
        <v>1394.3</v>
      </c>
      <c r="FA26" s="7">
        <v>1421</v>
      </c>
      <c r="FB26" s="7">
        <v>1392.9</v>
      </c>
      <c r="FC26" s="7">
        <v>1380</v>
      </c>
      <c r="FD26" s="7">
        <v>1469.4</v>
      </c>
      <c r="FE26" s="7">
        <v>1330.3</v>
      </c>
      <c r="FF26" s="7">
        <v>1228</v>
      </c>
      <c r="FG26" s="7">
        <v>1390.2</v>
      </c>
      <c r="FH26" s="7">
        <v>1313.5</v>
      </c>
      <c r="FI26" s="7">
        <v>1360.4</v>
      </c>
      <c r="FJ26" s="7">
        <v>1384.4</v>
      </c>
      <c r="FK26" s="7">
        <v>1386.3</v>
      </c>
      <c r="FL26" s="7">
        <v>1401.4</v>
      </c>
      <c r="FM26" s="7">
        <v>1392.3</v>
      </c>
      <c r="FN26" s="7">
        <v>1384.5</v>
      </c>
      <c r="FO26" s="7">
        <v>1385</v>
      </c>
      <c r="FP26" s="7">
        <v>1382.7</v>
      </c>
      <c r="FQ26" s="7">
        <v>1384.9</v>
      </c>
      <c r="FR26" s="7">
        <v>1393.9</v>
      </c>
      <c r="FS26" s="7">
        <v>1428.3</v>
      </c>
      <c r="FT26" s="7">
        <v>1402.4</v>
      </c>
      <c r="FU26" s="7">
        <v>1340.3</v>
      </c>
      <c r="FV26" s="7">
        <v>1262.3</v>
      </c>
      <c r="FW26" s="7">
        <v>1275.5999999999999</v>
      </c>
      <c r="FX26" s="7">
        <v>1263.5</v>
      </c>
      <c r="FY26" s="7">
        <v>1265.3</v>
      </c>
      <c r="FZ26" s="7">
        <v>1255.9000000000001</v>
      </c>
      <c r="GA26" s="7">
        <v>1274.5</v>
      </c>
      <c r="GB26" s="7">
        <v>1283.2</v>
      </c>
      <c r="GC26" s="7">
        <v>1302.8</v>
      </c>
      <c r="GD26" s="7">
        <v>1303</v>
      </c>
      <c r="GE26" s="7">
        <v>1276.3</v>
      </c>
      <c r="GF26" s="7">
        <v>1273.7</v>
      </c>
      <c r="GG26" s="7">
        <v>1278</v>
      </c>
      <c r="GH26" s="7">
        <v>1280.4000000000001</v>
      </c>
      <c r="GI26" s="7">
        <v>1209.3</v>
      </c>
      <c r="GJ26" s="7">
        <v>1111.5</v>
      </c>
      <c r="GK26" s="7">
        <v>1293.4000000000001</v>
      </c>
      <c r="GL26" s="7">
        <v>1276.4000000000001</v>
      </c>
      <c r="GM26" s="7">
        <v>1275.7</v>
      </c>
      <c r="GN26" s="7">
        <v>1286.9000000000001</v>
      </c>
      <c r="GO26" s="7">
        <v>1293.7</v>
      </c>
      <c r="GP26" s="7">
        <v>1279.5</v>
      </c>
      <c r="GQ26" s="7">
        <v>1290.7</v>
      </c>
      <c r="GR26" s="7">
        <v>1263.4000000000001</v>
      </c>
      <c r="GS26" s="7">
        <v>1285</v>
      </c>
      <c r="GT26" s="7">
        <v>1257.5999999999999</v>
      </c>
      <c r="GU26" s="7">
        <v>1280.9000000000001</v>
      </c>
      <c r="GV26" s="7">
        <v>1257.2</v>
      </c>
      <c r="GW26" s="7">
        <v>1275.2</v>
      </c>
      <c r="GX26" s="7">
        <v>1230.3</v>
      </c>
      <c r="GY26" s="7">
        <v>1219.5999999999999</v>
      </c>
      <c r="GZ26" s="7">
        <v>1234.0999999999999</v>
      </c>
      <c r="HA26" s="7">
        <v>1360.8</v>
      </c>
      <c r="HB26" s="7">
        <v>1343.6</v>
      </c>
      <c r="HC26" s="7">
        <v>1240.5</v>
      </c>
      <c r="HD26" s="7">
        <v>1377.7</v>
      </c>
      <c r="HE26" s="7">
        <v>1387.6</v>
      </c>
      <c r="HF26" s="7">
        <v>1415.2</v>
      </c>
      <c r="HG26" s="7">
        <v>1435.5</v>
      </c>
      <c r="HH26" s="7">
        <v>1396.8</v>
      </c>
      <c r="HI26" s="7">
        <v>1555.6</v>
      </c>
      <c r="HJ26" s="7">
        <v>1407.8</v>
      </c>
      <c r="HK26" s="7">
        <v>1316.8</v>
      </c>
      <c r="HL26" s="7">
        <v>1345.4</v>
      </c>
      <c r="HM26" s="7">
        <v>1296.0999999999999</v>
      </c>
      <c r="HN26" s="7">
        <v>1389.9</v>
      </c>
      <c r="HO26" s="7">
        <v>1380</v>
      </c>
      <c r="HP26" s="7">
        <v>1438.6</v>
      </c>
      <c r="HQ26" s="7">
        <v>1224.5</v>
      </c>
      <c r="HR26" s="7">
        <v>1244</v>
      </c>
      <c r="HS26" s="7">
        <v>1333.1</v>
      </c>
      <c r="HT26" s="7">
        <v>1188.5999999999999</v>
      </c>
      <c r="HU26" s="7">
        <v>1160</v>
      </c>
      <c r="HV26" s="7">
        <v>1401.1</v>
      </c>
      <c r="HW26" s="7">
        <v>1398.3</v>
      </c>
      <c r="HX26" s="7">
        <v>1410</v>
      </c>
      <c r="HY26" s="7">
        <v>1398.7</v>
      </c>
      <c r="HZ26" s="7">
        <v>1369.1</v>
      </c>
      <c r="IA26" s="7">
        <v>1393.2</v>
      </c>
      <c r="IB26" s="7">
        <v>1491</v>
      </c>
      <c r="IC26" s="7">
        <v>1460</v>
      </c>
      <c r="ID26" s="7">
        <v>1313.1</v>
      </c>
      <c r="IE26" s="7">
        <v>1320.8</v>
      </c>
      <c r="IF26" s="7">
        <v>1230.5</v>
      </c>
      <c r="IG26" s="7">
        <v>1218.5</v>
      </c>
      <c r="IH26" s="7">
        <v>1223.4000000000001</v>
      </c>
      <c r="II26" s="7">
        <v>1268.7</v>
      </c>
      <c r="IJ26" s="7">
        <v>1234.3</v>
      </c>
      <c r="IK26" s="7">
        <v>1254.5999999999999</v>
      </c>
      <c r="IL26" s="7">
        <v>1235.8</v>
      </c>
      <c r="IM26" s="7">
        <v>1220.3</v>
      </c>
      <c r="IN26" s="7">
        <v>1222</v>
      </c>
      <c r="IO26" s="7">
        <v>1212.5</v>
      </c>
      <c r="IP26" s="7">
        <v>1232.4000000000001</v>
      </c>
      <c r="IQ26" s="7">
        <v>1255.2</v>
      </c>
      <c r="IR26" s="7">
        <v>1229.4000000000001</v>
      </c>
      <c r="IS26" s="7">
        <v>1250.9000000000001</v>
      </c>
      <c r="IT26" s="7">
        <v>1226.2</v>
      </c>
      <c r="IU26" s="7">
        <v>1235.7</v>
      </c>
      <c r="IV26" s="7">
        <v>1195.7</v>
      </c>
      <c r="IW26" s="7">
        <v>1266.8</v>
      </c>
      <c r="IX26" s="7">
        <v>1215.4000000000001</v>
      </c>
      <c r="IY26" s="7">
        <v>1246.4000000000001</v>
      </c>
      <c r="IZ26" s="7">
        <v>1250</v>
      </c>
      <c r="JA26" s="7">
        <v>1268.5999999999999</v>
      </c>
      <c r="JB26" s="7">
        <v>1257.5</v>
      </c>
      <c r="JC26" s="7">
        <v>1258.7</v>
      </c>
      <c r="JD26" s="7">
        <v>1244.5999999999999</v>
      </c>
      <c r="JE26" s="7">
        <v>1281.5</v>
      </c>
      <c r="JF26" s="7">
        <v>1248.2</v>
      </c>
      <c r="JG26" s="7">
        <v>1260.9000000000001</v>
      </c>
      <c r="JH26" s="7">
        <v>1262.2</v>
      </c>
      <c r="JI26" s="7">
        <v>1322</v>
      </c>
      <c r="JJ26" s="7">
        <v>1374.1</v>
      </c>
      <c r="JK26" s="7">
        <v>1405.8</v>
      </c>
      <c r="JL26" s="7">
        <v>1333.9</v>
      </c>
      <c r="JM26" s="7">
        <v>1390.5</v>
      </c>
      <c r="JN26" s="7">
        <v>1456</v>
      </c>
      <c r="JO26" s="7">
        <v>1399.6</v>
      </c>
      <c r="JP26" s="7">
        <v>1416.9</v>
      </c>
      <c r="JQ26" s="7">
        <v>1377.9</v>
      </c>
      <c r="JR26" s="7">
        <v>1440.7</v>
      </c>
      <c r="JS26" s="7">
        <v>1399</v>
      </c>
      <c r="JT26" s="7">
        <v>1364.2</v>
      </c>
      <c r="JU26" s="7">
        <v>1454.8</v>
      </c>
      <c r="JV26" s="7">
        <v>1360</v>
      </c>
      <c r="JW26" s="7">
        <v>1340.6</v>
      </c>
      <c r="JX26" s="7">
        <v>1411.1</v>
      </c>
      <c r="JY26" s="7">
        <v>1466.3</v>
      </c>
      <c r="JZ26" s="7">
        <v>1131.7</v>
      </c>
      <c r="KA26" s="7">
        <v>1124.3</v>
      </c>
      <c r="KB26" s="7">
        <v>1386.8</v>
      </c>
      <c r="KC26" s="7">
        <v>1203.2</v>
      </c>
      <c r="KD26" s="7">
        <v>1355.9</v>
      </c>
      <c r="KE26" s="7">
        <v>1265</v>
      </c>
      <c r="KF26" s="7">
        <v>1256.8</v>
      </c>
      <c r="KG26" s="7">
        <v>1257.3</v>
      </c>
      <c r="KH26" s="7">
        <v>1252</v>
      </c>
      <c r="KI26" s="7">
        <v>1224.8</v>
      </c>
      <c r="KJ26" s="7">
        <v>1242.7</v>
      </c>
      <c r="KK26" s="7">
        <v>1267.7</v>
      </c>
      <c r="KL26" s="7">
        <v>1243.5999999999999</v>
      </c>
      <c r="KM26" s="7">
        <v>1239.4000000000001</v>
      </c>
      <c r="KN26" s="7">
        <v>1268.2</v>
      </c>
      <c r="KO26" s="7">
        <v>1361.2</v>
      </c>
      <c r="KP26" s="7">
        <v>1269.3</v>
      </c>
      <c r="KQ26" s="7">
        <v>1270.2</v>
      </c>
      <c r="KR26" s="7">
        <v>1216.9000000000001</v>
      </c>
      <c r="KS26" s="7">
        <v>1208</v>
      </c>
      <c r="KT26" s="7">
        <v>1209.2</v>
      </c>
      <c r="KU26" s="7">
        <v>1254.4000000000001</v>
      </c>
      <c r="KV26" s="7">
        <v>1267.9000000000001</v>
      </c>
      <c r="KW26" s="7">
        <v>1261.4000000000001</v>
      </c>
      <c r="KX26" s="7">
        <v>1260.4000000000001</v>
      </c>
      <c r="KY26" s="7">
        <v>1265.5</v>
      </c>
      <c r="KZ26" s="7">
        <v>1233.7</v>
      </c>
      <c r="LA26" s="7">
        <v>1255.7</v>
      </c>
      <c r="LB26" s="7">
        <v>1255.0999999999999</v>
      </c>
      <c r="LC26" s="7">
        <v>1265</v>
      </c>
      <c r="LD26" s="7">
        <v>1255.3</v>
      </c>
      <c r="LE26" s="7">
        <v>1167.8</v>
      </c>
      <c r="LF26" s="7">
        <v>1266.3</v>
      </c>
      <c r="LG26" s="7">
        <v>1266.4000000000001</v>
      </c>
      <c r="LH26" s="7">
        <v>1237.5</v>
      </c>
      <c r="LI26" s="7">
        <v>1221.0999999999999</v>
      </c>
      <c r="LJ26" s="7">
        <v>1218.0999999999999</v>
      </c>
      <c r="LK26" s="7">
        <v>1335.4</v>
      </c>
      <c r="LL26" s="7">
        <v>1234.9000000000001</v>
      </c>
      <c r="LM26" s="7">
        <v>1285.9000000000001</v>
      </c>
      <c r="LN26" s="7">
        <v>1278</v>
      </c>
      <c r="LO26" s="7">
        <v>1269.8</v>
      </c>
      <c r="LP26" s="7">
        <v>1207.8</v>
      </c>
      <c r="LQ26" s="7">
        <v>1147</v>
      </c>
      <c r="LR26" s="7">
        <v>1218.5</v>
      </c>
      <c r="LS26" s="7">
        <v>1295.5</v>
      </c>
      <c r="LT26" s="7">
        <v>1222.8</v>
      </c>
      <c r="LU26" s="7">
        <v>1220.9000000000001</v>
      </c>
      <c r="LV26" s="7">
        <v>1287.9000000000001</v>
      </c>
      <c r="LW26" s="7">
        <v>1260.5999999999999</v>
      </c>
      <c r="LX26" s="7">
        <v>1268.0999999999999</v>
      </c>
      <c r="LY26" s="7">
        <v>1264.8</v>
      </c>
      <c r="LZ26" s="7">
        <v>1255.4000000000001</v>
      </c>
      <c r="MA26" s="7">
        <v>1253.7</v>
      </c>
      <c r="MB26" s="7">
        <v>1328.8</v>
      </c>
      <c r="MC26" s="7">
        <v>1214.5999999999999</v>
      </c>
      <c r="MD26" s="7">
        <v>1213</v>
      </c>
      <c r="ME26" s="7">
        <v>1220.2</v>
      </c>
      <c r="MF26" s="7">
        <v>1238.2</v>
      </c>
      <c r="MG26" s="7">
        <v>1220</v>
      </c>
      <c r="MH26" s="7">
        <v>1225</v>
      </c>
      <c r="MI26" s="7">
        <v>1274.5999999999999</v>
      </c>
      <c r="MJ26" s="7">
        <v>1296.9000000000001</v>
      </c>
      <c r="MK26" s="7">
        <v>1284.5999999999999</v>
      </c>
      <c r="ML26" s="7">
        <v>1291.4000000000001</v>
      </c>
      <c r="MM26" s="7">
        <v>1280.0999999999999</v>
      </c>
      <c r="MN26" s="7">
        <v>1297.4000000000001</v>
      </c>
      <c r="MO26" s="7">
        <v>1277.5999999999999</v>
      </c>
      <c r="MP26" s="7">
        <v>1296.2</v>
      </c>
      <c r="MQ26" s="7">
        <v>1298.3</v>
      </c>
      <c r="MR26" s="7">
        <v>1284.5999999999999</v>
      </c>
      <c r="MS26" s="7">
        <v>1247.7</v>
      </c>
      <c r="MT26" s="7">
        <v>1250</v>
      </c>
      <c r="MU26" s="7">
        <v>1291.3</v>
      </c>
      <c r="MV26" s="7">
        <v>1165</v>
      </c>
      <c r="MW26" s="7">
        <v>1230.8</v>
      </c>
      <c r="MX26" s="7">
        <v>1235.8</v>
      </c>
      <c r="MY26" s="7">
        <v>1334</v>
      </c>
      <c r="MZ26" s="7">
        <v>1271.5999999999999</v>
      </c>
      <c r="NA26" s="7">
        <v>1269.5999999999999</v>
      </c>
      <c r="NB26" s="7">
        <v>1250.3</v>
      </c>
      <c r="NC26" s="7">
        <v>1318.5</v>
      </c>
      <c r="ND26" s="7">
        <v>1293.4000000000001</v>
      </c>
      <c r="NE26" s="7">
        <v>1329.1</v>
      </c>
      <c r="NF26" s="7">
        <v>1217.5999999999999</v>
      </c>
      <c r="NG26" s="7">
        <v>1280.8</v>
      </c>
      <c r="NH26" s="7">
        <v>1217.3</v>
      </c>
      <c r="NI26" s="7">
        <v>1223</v>
      </c>
      <c r="NJ26" s="7">
        <v>1186.8</v>
      </c>
      <c r="NK26" s="7">
        <v>1238.7</v>
      </c>
      <c r="NL26" s="7">
        <v>1249.5</v>
      </c>
      <c r="NM26" s="7">
        <v>1244.0999999999999</v>
      </c>
      <c r="NN26" s="120">
        <v>0</v>
      </c>
      <c r="NO26" s="135">
        <v>40.770000000000003</v>
      </c>
      <c r="NP26" s="135">
        <v>0</v>
      </c>
      <c r="NQ26" s="135">
        <v>0</v>
      </c>
      <c r="NR26" s="135">
        <v>5.97</v>
      </c>
      <c r="NS26" s="135">
        <v>5.77</v>
      </c>
      <c r="NT26" s="135">
        <v>0</v>
      </c>
      <c r="NU26" s="135">
        <v>0</v>
      </c>
      <c r="NV26" s="7">
        <v>85456460</v>
      </c>
      <c r="NW26" s="7">
        <v>253705.8</v>
      </c>
      <c r="NX26" s="7">
        <v>86790140</v>
      </c>
      <c r="NY26" s="7">
        <v>295709.09999999998</v>
      </c>
      <c r="NZ26" s="7">
        <v>70743140</v>
      </c>
      <c r="OA26" s="7">
        <v>148306.29999999999</v>
      </c>
      <c r="OB26" s="7">
        <v>85102200</v>
      </c>
      <c r="OC26" s="7">
        <v>126973</v>
      </c>
      <c r="OD26" s="7">
        <v>806550</v>
      </c>
      <c r="OE26" s="7">
        <v>9940</v>
      </c>
      <c r="OF26" s="7">
        <v>88550</v>
      </c>
      <c r="OG26" s="7">
        <v>490</v>
      </c>
      <c r="OH26" s="9">
        <f>IF((RD_15[[#This Row],[33kV_IC1_ExPort]]-NV25)&lt;0,0,(RD_15[[#This Row],[33kV_IC1_ExPort]]-NV25))</f>
        <v>106220</v>
      </c>
      <c r="OI26" s="9">
        <f>IF((RD_15[[#This Row],[33kV_IC1_Import]]-NW25)&lt;0,0,(RD_15[[#This Row],[33kV_IC1_Import]]-NW25))</f>
        <v>197.19999999998254</v>
      </c>
      <c r="OJ26" s="9">
        <f>IF((RD_15[[#This Row],[33kV_IC2_ExPort]]-NX25)&lt;0,0,(RD_15[[#This Row],[33kV_IC2_ExPort]]-NX25))</f>
        <v>109450</v>
      </c>
      <c r="OK26" s="9">
        <f>IF((RD_15[[#This Row],[33kV_IC2_Import]]-NY25)&lt;0,0,(RD_15[[#This Row],[33kV_IC2_Import]]-NY25))</f>
        <v>274</v>
      </c>
      <c r="OL26" s="9">
        <f>IF((RD_15[[#This Row],[33kV_IC3_ExPort]]-NZ25)&lt;0,0,(RD_15[[#This Row],[33kV_IC3_ExPort]]-NZ25))</f>
        <v>106170</v>
      </c>
      <c r="OM26" s="9">
        <f>IF((RD_15[[#This Row],[33kV_IC3_Import]]-OA25)&lt;0,0,(RD_15[[#This Row],[33kV_IC3_Import]]-OA25))</f>
        <v>183.69999999998254</v>
      </c>
      <c r="ON26" s="9">
        <f>IF((RD_15[[#This Row],[33kV_IC4_ExPort]]-OB25)&lt;0,0,(RD_15[[#This Row],[33kV_IC4_ExPort]]-OB25))</f>
        <v>107570</v>
      </c>
      <c r="OO26" s="9">
        <f>IF((RD_15[[#This Row],[33kV_IC4_Import]]-OC25)&lt;0,0,(RD_15[[#This Row],[33kV_IC4_Import]]-OC25))</f>
        <v>144.10000000000582</v>
      </c>
      <c r="OP26" s="9">
        <f>IF((RD_15[[#This Row],[220kV_PQM1_Ex]]-OD25)*200&lt;0,0,(RD_15[[#This Row],[220kV_PQM1_Ex]]-OD25)*200)</f>
        <v>214000</v>
      </c>
      <c r="OQ26" s="9">
        <f>IF((RD_15[[#This Row],[220kV_PQM1_Im]]-OE25)*200&lt;0,0,(RD_15[[#This Row],[220kV_PQM1_Im]]-OE25)*200)</f>
        <v>0</v>
      </c>
      <c r="OR26" s="9">
        <f>IF((RD_15[[#This Row],[220kV_PQM2_Ex]]-OF25)*200&lt;0,0,(RD_15[[#This Row],[220kV_PQM2_Ex]]-OF25)*200)</f>
        <v>212000</v>
      </c>
      <c r="OS26" s="9">
        <f>IF((RD_15[[#This Row],[220kV_PQM2_Im]]-OG25)*200&lt;0,0,(RD_15[[#This Row],[220kV_PQM2_Im]]-OG25)*200)</f>
        <v>2000</v>
      </c>
      <c r="OT26" s="136">
        <f>SUM(RD_15[[#This Row],[33kV_IC1_ExPort(KWh)]],RD_15[[#This Row],[33kV_IC2_ExPort(KWh)]],RD_15[[#This Row],[33kV_IC3_ExPort(KWh)]],RD_15[[#This Row],[33kV_IC4_ExPort(kWh)]])</f>
        <v>429410</v>
      </c>
      <c r="OU26" s="49">
        <f>SUM(RD_15[[#This Row],[220kV_PQM1_Ex(KWh)]],RD_15[[#This Row],[220kV_PQM2_Ex(KWh)]])</f>
        <v>426000</v>
      </c>
      <c r="OV26" s="49">
        <f>IFERROR((RD_15[[#This Row],[Sunset Time (POA&lt;20 W/m2)]]-RD_15[[#This Row],[Sunrise Time (POA&gt;20 W/m2)]])*24,"")</f>
        <v>12.1</v>
      </c>
      <c r="OW26" s="49">
        <f>RD_15[[#This Row],[GHI]]-RD_15[[#This Row],[GHI_Lost]]</f>
        <v>5.97</v>
      </c>
      <c r="OX26" s="49">
        <f>RD_15[[#This Row],[POA]]-RD_15[[#This Row],[POA_Lost]]</f>
        <v>5.77</v>
      </c>
      <c r="OY26" s="49"/>
      <c r="OZ26" s="49">
        <f>RD_15[[#This Row],[MT_Temp]]</f>
        <v>40.770000000000003</v>
      </c>
      <c r="PA26" s="50">
        <f>RD_15[[#This Row],[WS_Avg]]</f>
        <v>0</v>
      </c>
      <c r="PB26" s="131">
        <f>IFERROR(SUM(RD_15[[#This Row],[BLK1_INV1]:[BLK12_INV31]]),"")</f>
        <v>436966.49999999994</v>
      </c>
      <c r="PC26" s="51" t="str">
        <f>IFERROR(#REF!/RD_15[[#This Row],[Inv_Exp(KWh)]],"")</f>
        <v/>
      </c>
      <c r="PD26" s="51"/>
      <c r="PE26" s="100" t="str">
        <f>IFERROR(RD_15[[#This Row],[WPR_Eac]]/RD_15[[#This Row],[WPR_Edc]],"")</f>
        <v/>
      </c>
      <c r="PF26" s="100"/>
      <c r="PG26" s="100"/>
    </row>
    <row r="27" spans="2:423" x14ac:dyDescent="0.35">
      <c r="B27" s="48">
        <v>45766</v>
      </c>
      <c r="C27" s="132">
        <f>YEAR(RD_15[[#This Row],[Date]])+IF(MONTH(RD_15[[#This Row],[Date]])&gt;=4,1,0)</f>
        <v>2026</v>
      </c>
      <c r="D27" s="124">
        <f t="shared" si="9"/>
        <v>2025</v>
      </c>
      <c r="E27" s="133"/>
      <c r="F27" s="133"/>
      <c r="G27" s="134" t="str">
        <f>TEXT(RD_15[[#This Row],[Date]],"mmm-yy")</f>
        <v>Apr-25</v>
      </c>
      <c r="H27" s="124">
        <f t="shared" si="10"/>
        <v>30</v>
      </c>
      <c r="I27" s="132">
        <f>'Basic Data '!$S$2</f>
        <v>91870</v>
      </c>
      <c r="J27" s="8">
        <v>0.21944444444444444</v>
      </c>
      <c r="K27" s="8">
        <v>0.71875</v>
      </c>
      <c r="L27" s="7">
        <v>521.70000000000005</v>
      </c>
      <c r="M27" s="7">
        <v>510.2</v>
      </c>
      <c r="N27" s="7">
        <v>554.79999999999995</v>
      </c>
      <c r="O27" s="7">
        <v>555.5</v>
      </c>
      <c r="P27" s="7">
        <v>551.20000000000005</v>
      </c>
      <c r="Q27" s="7">
        <v>531.79999999999995</v>
      </c>
      <c r="R27" s="7">
        <v>562.1</v>
      </c>
      <c r="S27" s="7">
        <v>540.20000000000005</v>
      </c>
      <c r="T27" s="7">
        <v>555.70000000000005</v>
      </c>
      <c r="U27" s="7">
        <v>558.20000000000005</v>
      </c>
      <c r="V27" s="7">
        <v>562.4</v>
      </c>
      <c r="W27" s="7">
        <v>558.20000000000005</v>
      </c>
      <c r="X27" s="7">
        <v>558.79999999999995</v>
      </c>
      <c r="Y27" s="7">
        <v>559</v>
      </c>
      <c r="Z27" s="7">
        <v>563.70000000000005</v>
      </c>
      <c r="AA27" s="7">
        <v>565.1</v>
      </c>
      <c r="AB27" s="7">
        <v>527.5</v>
      </c>
      <c r="AC27" s="7">
        <v>530</v>
      </c>
      <c r="AD27" s="7">
        <v>553.70000000000005</v>
      </c>
      <c r="AE27" s="7">
        <v>560.9</v>
      </c>
      <c r="AF27" s="7">
        <v>578</v>
      </c>
      <c r="AG27" s="7">
        <v>570.70000000000005</v>
      </c>
      <c r="AH27" s="7">
        <v>577.9</v>
      </c>
      <c r="AI27" s="7">
        <v>573.9</v>
      </c>
      <c r="AJ27" s="7">
        <v>572.5</v>
      </c>
      <c r="AK27" s="7">
        <v>574.5</v>
      </c>
      <c r="AL27" s="7">
        <v>575.79999999999995</v>
      </c>
      <c r="AM27" s="7">
        <v>574.5</v>
      </c>
      <c r="AN27" s="7">
        <v>577.5</v>
      </c>
      <c r="AO27" s="7">
        <v>577.70000000000005</v>
      </c>
      <c r="AP27" s="7">
        <v>571.20000000000005</v>
      </c>
      <c r="AQ27" s="7">
        <v>575.29999999999995</v>
      </c>
      <c r="AR27" s="7">
        <v>549.79999999999995</v>
      </c>
      <c r="AS27" s="7">
        <v>515.5</v>
      </c>
      <c r="AT27" s="7">
        <v>520.6</v>
      </c>
      <c r="AU27" s="7">
        <v>524.20000000000005</v>
      </c>
      <c r="AV27" s="7">
        <v>533.6</v>
      </c>
      <c r="AW27" s="7">
        <v>534.79999999999995</v>
      </c>
      <c r="AX27" s="7">
        <v>553.29999999999995</v>
      </c>
      <c r="AY27" s="7">
        <v>527.79999999999995</v>
      </c>
      <c r="AZ27" s="7">
        <v>544.1</v>
      </c>
      <c r="BA27" s="7">
        <v>592.9</v>
      </c>
      <c r="BB27" s="7">
        <v>623.5</v>
      </c>
      <c r="BC27" s="7">
        <v>590.20000000000005</v>
      </c>
      <c r="BD27" s="7">
        <v>588.20000000000005</v>
      </c>
      <c r="BE27" s="7">
        <v>610.20000000000005</v>
      </c>
      <c r="BF27" s="7">
        <v>653.79999999999995</v>
      </c>
      <c r="BG27" s="7">
        <v>644.70000000000005</v>
      </c>
      <c r="BH27" s="7">
        <v>696.5</v>
      </c>
      <c r="BI27" s="7">
        <v>618.6</v>
      </c>
      <c r="BJ27" s="7">
        <v>587.70000000000005</v>
      </c>
      <c r="BK27" s="7">
        <v>580.1</v>
      </c>
      <c r="BL27" s="7">
        <v>529</v>
      </c>
      <c r="BM27" s="7">
        <v>605.70000000000005</v>
      </c>
      <c r="BN27" s="7">
        <v>597.5</v>
      </c>
      <c r="BO27" s="7">
        <v>596</v>
      </c>
      <c r="BP27" s="7">
        <v>626.9</v>
      </c>
      <c r="BQ27" s="7">
        <v>575.29999999999995</v>
      </c>
      <c r="BR27" s="7">
        <v>504.6</v>
      </c>
      <c r="BS27" s="7">
        <v>577.29999999999995</v>
      </c>
      <c r="BT27" s="7">
        <v>502.3</v>
      </c>
      <c r="BU27" s="7">
        <v>521.5</v>
      </c>
      <c r="BV27" s="7">
        <v>569.20000000000005</v>
      </c>
      <c r="BW27" s="7">
        <v>1325</v>
      </c>
      <c r="BX27" s="7">
        <v>1310.3</v>
      </c>
      <c r="BY27" s="7">
        <v>1304.9000000000001</v>
      </c>
      <c r="BZ27" s="7">
        <v>1326</v>
      </c>
      <c r="CA27" s="7">
        <v>1318.4</v>
      </c>
      <c r="CB27" s="7">
        <v>1287.0999999999999</v>
      </c>
      <c r="CC27" s="7">
        <v>1290.5</v>
      </c>
      <c r="CD27" s="7">
        <v>1327.9</v>
      </c>
      <c r="CE27" s="7">
        <v>1317.1</v>
      </c>
      <c r="CF27" s="7">
        <v>1293.3</v>
      </c>
      <c r="CG27" s="7">
        <v>1266.4000000000001</v>
      </c>
      <c r="CH27" s="7">
        <v>1288.5</v>
      </c>
      <c r="CI27" s="7">
        <v>1257.5999999999999</v>
      </c>
      <c r="CJ27" s="7">
        <v>1240.2</v>
      </c>
      <c r="CK27" s="7">
        <v>1233</v>
      </c>
      <c r="CL27" s="7">
        <v>1220</v>
      </c>
      <c r="CM27" s="7">
        <v>1321.7</v>
      </c>
      <c r="CN27" s="7">
        <v>1293.8</v>
      </c>
      <c r="CO27" s="7">
        <v>1360.1</v>
      </c>
      <c r="CP27" s="7">
        <v>1331.7</v>
      </c>
      <c r="CQ27" s="7">
        <v>1274.0999999999999</v>
      </c>
      <c r="CR27" s="7">
        <v>1317.7</v>
      </c>
      <c r="CS27" s="7">
        <v>1290.8</v>
      </c>
      <c r="CT27" s="7">
        <v>1263.3</v>
      </c>
      <c r="CU27" s="7">
        <v>1297.5999999999999</v>
      </c>
      <c r="CV27" s="7">
        <v>1322.4</v>
      </c>
      <c r="CW27" s="7">
        <v>1315.4</v>
      </c>
      <c r="CX27" s="7">
        <v>1317.9</v>
      </c>
      <c r="CY27" s="7">
        <v>1280.9000000000001</v>
      </c>
      <c r="CZ27" s="7">
        <v>1309.2</v>
      </c>
      <c r="DA27" s="7">
        <v>1318</v>
      </c>
      <c r="DB27" s="7">
        <v>1337.2</v>
      </c>
      <c r="DC27" s="7">
        <v>1322.5</v>
      </c>
      <c r="DD27" s="7">
        <v>1411.9</v>
      </c>
      <c r="DE27" s="7">
        <v>1321.5</v>
      </c>
      <c r="DF27" s="7">
        <v>1324.8</v>
      </c>
      <c r="DG27" s="7">
        <v>1273.8</v>
      </c>
      <c r="DH27" s="7">
        <v>1260.2</v>
      </c>
      <c r="DI27" s="7">
        <v>1331.1</v>
      </c>
      <c r="DJ27" s="7">
        <v>1307.4000000000001</v>
      </c>
      <c r="DK27" s="7">
        <v>1320.2</v>
      </c>
      <c r="DL27" s="7">
        <v>1404.2</v>
      </c>
      <c r="DM27" s="7">
        <v>1314.6</v>
      </c>
      <c r="DN27" s="7">
        <v>1353.5</v>
      </c>
      <c r="DO27" s="7">
        <v>1319.2</v>
      </c>
      <c r="DP27" s="7">
        <v>1332.2</v>
      </c>
      <c r="DQ27" s="7">
        <v>1351.1</v>
      </c>
      <c r="DR27" s="7">
        <v>1342.7</v>
      </c>
      <c r="DS27" s="7">
        <v>1350</v>
      </c>
      <c r="DT27" s="7">
        <v>1223.4000000000001</v>
      </c>
      <c r="DU27" s="7">
        <v>1244.9000000000001</v>
      </c>
      <c r="DV27" s="7">
        <v>1312.6</v>
      </c>
      <c r="DW27" s="7">
        <v>1320.2</v>
      </c>
      <c r="DX27" s="7">
        <v>1264.3</v>
      </c>
      <c r="DY27" s="7">
        <v>1331.3</v>
      </c>
      <c r="DZ27" s="7">
        <v>1341.1</v>
      </c>
      <c r="EA27" s="7">
        <v>1338.4</v>
      </c>
      <c r="EB27" s="7">
        <v>1333.3</v>
      </c>
      <c r="EC27" s="7">
        <v>1328.9</v>
      </c>
      <c r="ED27" s="7">
        <v>1260.9000000000001</v>
      </c>
      <c r="EE27" s="7">
        <v>1276.5999999999999</v>
      </c>
      <c r="EF27" s="7">
        <v>1337.4</v>
      </c>
      <c r="EG27" s="7">
        <v>1331.5</v>
      </c>
      <c r="EH27" s="7">
        <v>1304.4000000000001</v>
      </c>
      <c r="EI27" s="7">
        <v>1330</v>
      </c>
      <c r="EJ27" s="7">
        <v>1318.2</v>
      </c>
      <c r="EK27" s="7">
        <v>1310.5999999999999</v>
      </c>
      <c r="EL27" s="7">
        <v>1307.2</v>
      </c>
      <c r="EM27" s="7">
        <v>1330.6</v>
      </c>
      <c r="EN27" s="7">
        <v>1303.7</v>
      </c>
      <c r="EO27" s="7">
        <v>1336.1</v>
      </c>
      <c r="EP27" s="7">
        <v>1303.3</v>
      </c>
      <c r="EQ27" s="7">
        <v>1321.6</v>
      </c>
      <c r="ER27" s="7">
        <v>1205.0999999999999</v>
      </c>
      <c r="ES27" s="7">
        <v>1334.4</v>
      </c>
      <c r="ET27" s="7">
        <v>1405.5</v>
      </c>
      <c r="EU27" s="7">
        <v>1311.7</v>
      </c>
      <c r="EV27" s="7">
        <v>1311.6</v>
      </c>
      <c r="EW27" s="7">
        <v>1315.8</v>
      </c>
      <c r="EX27" s="7">
        <v>1322</v>
      </c>
      <c r="EY27" s="7">
        <v>1329.5</v>
      </c>
      <c r="EZ27" s="7">
        <v>1320.6</v>
      </c>
      <c r="FA27" s="7">
        <v>1346.2</v>
      </c>
      <c r="FB27" s="7">
        <v>1323.5</v>
      </c>
      <c r="FC27" s="7">
        <v>1285</v>
      </c>
      <c r="FD27" s="7">
        <v>1397</v>
      </c>
      <c r="FE27" s="7">
        <v>1253.3</v>
      </c>
      <c r="FF27" s="7">
        <v>1156.9000000000001</v>
      </c>
      <c r="FG27" s="7">
        <v>1323.7</v>
      </c>
      <c r="FH27" s="7">
        <v>1247.5</v>
      </c>
      <c r="FI27" s="7">
        <v>1295.8</v>
      </c>
      <c r="FJ27" s="7">
        <v>1319.9</v>
      </c>
      <c r="FK27" s="7">
        <v>1318</v>
      </c>
      <c r="FL27" s="7">
        <v>1330.5</v>
      </c>
      <c r="FM27" s="7">
        <v>1326.9</v>
      </c>
      <c r="FN27" s="7">
        <v>1288.4000000000001</v>
      </c>
      <c r="FO27" s="7">
        <v>1296.2</v>
      </c>
      <c r="FP27" s="7">
        <v>1312.9</v>
      </c>
      <c r="FQ27" s="7">
        <v>1318.1</v>
      </c>
      <c r="FR27" s="7">
        <v>1307.3</v>
      </c>
      <c r="FS27" s="7">
        <v>1366.5</v>
      </c>
      <c r="FT27" s="7">
        <v>1335.2</v>
      </c>
      <c r="FU27" s="7">
        <v>1264.0999999999999</v>
      </c>
      <c r="FV27" s="7">
        <v>1201.0999999999999</v>
      </c>
      <c r="FW27" s="7">
        <v>1219.3</v>
      </c>
      <c r="FX27" s="7">
        <v>1202</v>
      </c>
      <c r="FY27" s="7">
        <v>1200.7</v>
      </c>
      <c r="FZ27" s="7">
        <v>1191.2</v>
      </c>
      <c r="GA27" s="7">
        <v>1208.3</v>
      </c>
      <c r="GB27" s="7">
        <v>1215.7</v>
      </c>
      <c r="GC27" s="7">
        <v>1227.9000000000001</v>
      </c>
      <c r="GD27" s="7">
        <v>1228.4000000000001</v>
      </c>
      <c r="GE27" s="7">
        <v>1207.0999999999999</v>
      </c>
      <c r="GF27" s="7">
        <v>1219.2</v>
      </c>
      <c r="GG27" s="7">
        <v>1222.4000000000001</v>
      </c>
      <c r="GH27" s="7">
        <v>1226.3</v>
      </c>
      <c r="GI27" s="7">
        <v>1145.2</v>
      </c>
      <c r="GJ27" s="7">
        <v>1039</v>
      </c>
      <c r="GK27" s="7">
        <v>1242</v>
      </c>
      <c r="GL27" s="7">
        <v>1221.5999999999999</v>
      </c>
      <c r="GM27" s="7">
        <v>1216</v>
      </c>
      <c r="GN27" s="7">
        <v>1226.0999999999999</v>
      </c>
      <c r="GO27" s="7">
        <v>1226.9000000000001</v>
      </c>
      <c r="GP27" s="7">
        <v>1215.5999999999999</v>
      </c>
      <c r="GQ27" s="7">
        <v>1226.9000000000001</v>
      </c>
      <c r="GR27" s="7">
        <v>1205.4000000000001</v>
      </c>
      <c r="GS27" s="7">
        <v>1224.0999999999999</v>
      </c>
      <c r="GT27" s="7">
        <v>1197.0999999999999</v>
      </c>
      <c r="GU27" s="7">
        <v>1223.4000000000001</v>
      </c>
      <c r="GV27" s="7">
        <v>1194.9000000000001</v>
      </c>
      <c r="GW27" s="7">
        <v>1210</v>
      </c>
      <c r="GX27" s="7">
        <v>1159.5999999999999</v>
      </c>
      <c r="GY27" s="7">
        <v>1151.5</v>
      </c>
      <c r="GZ27" s="7">
        <v>1156.4000000000001</v>
      </c>
      <c r="HA27" s="7">
        <v>1299.4000000000001</v>
      </c>
      <c r="HB27" s="7">
        <v>1276.3</v>
      </c>
      <c r="HC27" s="7">
        <v>1164.5</v>
      </c>
      <c r="HD27" s="7">
        <v>1324.5</v>
      </c>
      <c r="HE27" s="7">
        <v>1329.3</v>
      </c>
      <c r="HF27" s="7">
        <v>1342.8</v>
      </c>
      <c r="HG27" s="7">
        <v>1377.7</v>
      </c>
      <c r="HH27" s="7">
        <v>1341.9</v>
      </c>
      <c r="HI27" s="7">
        <v>1482.8</v>
      </c>
      <c r="HJ27" s="7">
        <v>1348.7</v>
      </c>
      <c r="HK27" s="7">
        <v>1257.5999999999999</v>
      </c>
      <c r="HL27" s="7">
        <v>1290.9000000000001</v>
      </c>
      <c r="HM27" s="7">
        <v>1221.3</v>
      </c>
      <c r="HN27" s="7">
        <v>1322.9</v>
      </c>
      <c r="HO27" s="7">
        <v>1403</v>
      </c>
      <c r="HP27" s="7">
        <v>1377.1</v>
      </c>
      <c r="HQ27" s="7">
        <v>1377.1</v>
      </c>
      <c r="HR27" s="7">
        <v>1156.5999999999999</v>
      </c>
      <c r="HS27" s="7">
        <v>1174.8</v>
      </c>
      <c r="HT27" s="7">
        <v>1289.7</v>
      </c>
      <c r="HU27" s="7">
        <v>1114.5</v>
      </c>
      <c r="HV27" s="7">
        <v>1043.2</v>
      </c>
      <c r="HW27" s="7">
        <v>1349.2</v>
      </c>
      <c r="HX27" s="7">
        <v>1346.8</v>
      </c>
      <c r="HY27" s="7">
        <v>1370.7</v>
      </c>
      <c r="HZ27" s="7">
        <v>1340.4</v>
      </c>
      <c r="IA27" s="7">
        <v>1319</v>
      </c>
      <c r="IB27" s="7">
        <v>1330.7</v>
      </c>
      <c r="IC27" s="7">
        <v>1434.4</v>
      </c>
      <c r="ID27" s="7">
        <v>1261.5999999999999</v>
      </c>
      <c r="IE27" s="7">
        <v>1262.4000000000001</v>
      </c>
      <c r="IF27" s="7">
        <v>1162.3</v>
      </c>
      <c r="IG27" s="7">
        <v>1163.7</v>
      </c>
      <c r="IH27" s="7">
        <v>1160.0999999999999</v>
      </c>
      <c r="II27" s="7">
        <v>1206.5</v>
      </c>
      <c r="IJ27" s="7">
        <v>1172.2</v>
      </c>
      <c r="IK27" s="7">
        <v>1197.7</v>
      </c>
      <c r="IL27" s="7">
        <v>1174</v>
      </c>
      <c r="IM27" s="7">
        <v>1148.2</v>
      </c>
      <c r="IN27" s="7">
        <v>1150.5</v>
      </c>
      <c r="IO27" s="7">
        <v>1156</v>
      </c>
      <c r="IP27" s="7">
        <v>1197.8</v>
      </c>
      <c r="IQ27" s="7">
        <v>1197.5</v>
      </c>
      <c r="IR27" s="7">
        <v>1188.0999999999999</v>
      </c>
      <c r="IS27" s="7">
        <v>1198.0999999999999</v>
      </c>
      <c r="IT27" s="7">
        <v>1162.2</v>
      </c>
      <c r="IU27" s="7">
        <v>1173.5</v>
      </c>
      <c r="IV27" s="7">
        <v>1137</v>
      </c>
      <c r="IW27" s="7">
        <v>1200.9000000000001</v>
      </c>
      <c r="IX27" s="7">
        <v>1151.4000000000001</v>
      </c>
      <c r="IY27" s="7">
        <v>1194.2</v>
      </c>
      <c r="IZ27" s="7">
        <v>1190</v>
      </c>
      <c r="JA27" s="7">
        <v>1190</v>
      </c>
      <c r="JB27" s="7">
        <v>1198.2</v>
      </c>
      <c r="JC27" s="7">
        <v>1193.5</v>
      </c>
      <c r="JD27" s="7">
        <v>1200.3</v>
      </c>
      <c r="JE27" s="7">
        <v>1209.5</v>
      </c>
      <c r="JF27" s="7">
        <v>1199.4000000000001</v>
      </c>
      <c r="JG27" s="7">
        <v>1201.5</v>
      </c>
      <c r="JH27" s="7">
        <v>1205.7</v>
      </c>
      <c r="JI27" s="7">
        <v>1263.7</v>
      </c>
      <c r="JJ27" s="7">
        <v>1293</v>
      </c>
      <c r="JK27" s="7">
        <v>1328.1</v>
      </c>
      <c r="JL27" s="7">
        <v>1262.7</v>
      </c>
      <c r="JM27" s="7">
        <v>1320.2</v>
      </c>
      <c r="JN27" s="7">
        <v>1378.3</v>
      </c>
      <c r="JO27" s="7">
        <v>1320.1</v>
      </c>
      <c r="JP27" s="7">
        <v>1332.9</v>
      </c>
      <c r="JQ27" s="7">
        <v>1295.0999999999999</v>
      </c>
      <c r="JR27" s="7">
        <v>1345.9</v>
      </c>
      <c r="JS27" s="7">
        <v>1320.7</v>
      </c>
      <c r="JT27" s="7">
        <v>1286.5999999999999</v>
      </c>
      <c r="JU27" s="7">
        <v>1376.7</v>
      </c>
      <c r="JV27" s="7">
        <v>1333.8</v>
      </c>
      <c r="JW27" s="7">
        <v>1257.2</v>
      </c>
      <c r="JX27" s="7">
        <v>1343.9</v>
      </c>
      <c r="JY27" s="7">
        <v>1389.4</v>
      </c>
      <c r="JZ27" s="7">
        <v>1052.3</v>
      </c>
      <c r="KA27" s="7">
        <v>1043.5</v>
      </c>
      <c r="KB27" s="7">
        <v>1319.4</v>
      </c>
      <c r="KC27" s="7">
        <v>1121</v>
      </c>
      <c r="KD27" s="7">
        <v>1279.3</v>
      </c>
      <c r="KE27" s="7">
        <v>1150.5999999999999</v>
      </c>
      <c r="KF27" s="7">
        <v>1174</v>
      </c>
      <c r="KG27" s="7">
        <v>1170.4000000000001</v>
      </c>
      <c r="KH27" s="7">
        <v>1169.7</v>
      </c>
      <c r="KI27" s="7">
        <v>1126.8</v>
      </c>
      <c r="KJ27" s="7">
        <v>1153.4000000000001</v>
      </c>
      <c r="KK27" s="7">
        <v>1181.2</v>
      </c>
      <c r="KL27" s="7">
        <v>1159.9000000000001</v>
      </c>
      <c r="KM27" s="7">
        <v>1144.4000000000001</v>
      </c>
      <c r="KN27" s="7">
        <v>1187.3</v>
      </c>
      <c r="KO27" s="7">
        <v>1291.2</v>
      </c>
      <c r="KP27" s="7">
        <v>1186.0999999999999</v>
      </c>
      <c r="KQ27" s="7">
        <v>1197.9000000000001</v>
      </c>
      <c r="KR27" s="7">
        <v>1135.5999999999999</v>
      </c>
      <c r="KS27" s="7">
        <v>1112.7</v>
      </c>
      <c r="KT27" s="7">
        <v>1113.8</v>
      </c>
      <c r="KU27" s="7">
        <v>1165.9000000000001</v>
      </c>
      <c r="KV27" s="7">
        <v>1180</v>
      </c>
      <c r="KW27" s="7">
        <v>1154.3</v>
      </c>
      <c r="KX27" s="7">
        <v>1175.9000000000001</v>
      </c>
      <c r="KY27" s="7">
        <v>1179.7</v>
      </c>
      <c r="KZ27" s="7">
        <v>1087.0999999999999</v>
      </c>
      <c r="LA27" s="7">
        <v>1171.3</v>
      </c>
      <c r="LB27" s="7">
        <v>1168.0999999999999</v>
      </c>
      <c r="LC27" s="7">
        <v>1190.2</v>
      </c>
      <c r="LD27" s="7">
        <v>1175</v>
      </c>
      <c r="LE27" s="7">
        <v>1076.0999999999999</v>
      </c>
      <c r="LF27" s="7">
        <v>1186.2</v>
      </c>
      <c r="LG27" s="7">
        <v>1192.3</v>
      </c>
      <c r="LH27" s="7">
        <v>1155.5999999999999</v>
      </c>
      <c r="LI27" s="7">
        <v>1135.4000000000001</v>
      </c>
      <c r="LJ27" s="7">
        <v>1132.2</v>
      </c>
      <c r="LK27" s="7">
        <v>1259.0999999999999</v>
      </c>
      <c r="LL27" s="7">
        <v>1141.2</v>
      </c>
      <c r="LM27" s="7">
        <v>1194.4000000000001</v>
      </c>
      <c r="LN27" s="7">
        <v>1191.3</v>
      </c>
      <c r="LO27" s="7">
        <v>1184.9000000000001</v>
      </c>
      <c r="LP27" s="7">
        <v>1126</v>
      </c>
      <c r="LQ27" s="7">
        <v>1059.9000000000001</v>
      </c>
      <c r="LR27" s="7">
        <v>1166.8</v>
      </c>
      <c r="LS27" s="7">
        <v>1232.9000000000001</v>
      </c>
      <c r="LT27" s="7">
        <v>1121.5</v>
      </c>
      <c r="LU27" s="7">
        <v>1124</v>
      </c>
      <c r="LV27" s="7">
        <v>1196.3</v>
      </c>
      <c r="LW27" s="7">
        <v>1179</v>
      </c>
      <c r="LX27" s="7">
        <v>1173</v>
      </c>
      <c r="LY27" s="7">
        <v>1182.0999999999999</v>
      </c>
      <c r="LZ27" s="7">
        <v>1174.0999999999999</v>
      </c>
      <c r="MA27" s="7">
        <v>1159.4000000000001</v>
      </c>
      <c r="MB27" s="7">
        <v>1249.9000000000001</v>
      </c>
      <c r="MC27" s="7">
        <v>1118.0999999999999</v>
      </c>
      <c r="MD27" s="7">
        <v>1132.4000000000001</v>
      </c>
      <c r="ME27" s="7">
        <v>1121.8</v>
      </c>
      <c r="MF27" s="7">
        <v>1161.2</v>
      </c>
      <c r="MG27" s="7">
        <v>1150</v>
      </c>
      <c r="MH27" s="7">
        <v>1130.2</v>
      </c>
      <c r="MI27" s="7">
        <v>1203.9000000000001</v>
      </c>
      <c r="MJ27" s="7">
        <v>1236.5999999999999</v>
      </c>
      <c r="MK27" s="7">
        <v>1218</v>
      </c>
      <c r="ML27" s="7">
        <v>1227.5999999999999</v>
      </c>
      <c r="MM27" s="7">
        <v>1209.4000000000001</v>
      </c>
      <c r="MN27" s="7">
        <v>1221.5</v>
      </c>
      <c r="MO27" s="7">
        <v>1208.7</v>
      </c>
      <c r="MP27" s="7">
        <v>1220.5999999999999</v>
      </c>
      <c r="MQ27" s="7">
        <v>1226.8</v>
      </c>
      <c r="MR27" s="7">
        <v>1208.7</v>
      </c>
      <c r="MS27" s="7">
        <v>1159.5999999999999</v>
      </c>
      <c r="MT27" s="7">
        <v>1160</v>
      </c>
      <c r="MU27" s="7">
        <v>1215.4000000000001</v>
      </c>
      <c r="MV27" s="7">
        <v>1078.4000000000001</v>
      </c>
      <c r="MW27" s="7">
        <v>1150.4000000000001</v>
      </c>
      <c r="MX27" s="7">
        <v>1165.0999999999999</v>
      </c>
      <c r="MY27" s="7">
        <v>1274</v>
      </c>
      <c r="MZ27" s="7">
        <v>1185</v>
      </c>
      <c r="NA27" s="7">
        <v>1212.5</v>
      </c>
      <c r="NB27" s="7">
        <v>1173.8</v>
      </c>
      <c r="NC27" s="7">
        <v>1266</v>
      </c>
      <c r="ND27" s="7">
        <v>1226.2</v>
      </c>
      <c r="NE27" s="7">
        <v>1279.2</v>
      </c>
      <c r="NF27" s="7">
        <v>1111.4000000000001</v>
      </c>
      <c r="NG27" s="7">
        <v>1216.9000000000001</v>
      </c>
      <c r="NH27" s="7">
        <v>1142.2</v>
      </c>
      <c r="NI27" s="7">
        <v>1146.5</v>
      </c>
      <c r="NJ27" s="7">
        <v>1107.9000000000001</v>
      </c>
      <c r="NK27" s="7">
        <v>1172.0999999999999</v>
      </c>
      <c r="NL27" s="7">
        <v>1171.2</v>
      </c>
      <c r="NM27" s="7">
        <v>1165.7</v>
      </c>
      <c r="NN27" s="120">
        <v>0</v>
      </c>
      <c r="NO27" s="135">
        <v>41.8</v>
      </c>
      <c r="NP27" s="135">
        <v>0</v>
      </c>
      <c r="NQ27" s="135">
        <v>0</v>
      </c>
      <c r="NR27" s="135">
        <v>5.73</v>
      </c>
      <c r="NS27" s="135">
        <v>5.43</v>
      </c>
      <c r="NT27" s="135">
        <v>0</v>
      </c>
      <c r="NU27" s="135">
        <v>0</v>
      </c>
      <c r="NV27" s="7">
        <v>85557100</v>
      </c>
      <c r="NW27" s="7">
        <v>253908.3</v>
      </c>
      <c r="NX27" s="7">
        <v>86893750</v>
      </c>
      <c r="NY27" s="7">
        <v>296015.90000000002</v>
      </c>
      <c r="NZ27" s="7">
        <v>70844080</v>
      </c>
      <c r="OA27" s="7">
        <v>148530.4</v>
      </c>
      <c r="OB27" s="7">
        <v>85202660</v>
      </c>
      <c r="OC27" s="7">
        <v>127184</v>
      </c>
      <c r="OD27" s="7">
        <v>807560</v>
      </c>
      <c r="OE27" s="7">
        <v>9950</v>
      </c>
      <c r="OF27" s="7">
        <v>89550</v>
      </c>
      <c r="OG27" s="7">
        <v>490</v>
      </c>
      <c r="OH27" s="9">
        <f>IF((RD_15[[#This Row],[33kV_IC1_ExPort]]-NV26)&lt;0,0,(RD_15[[#This Row],[33kV_IC1_ExPort]]-NV26))</f>
        <v>100640</v>
      </c>
      <c r="OI27" s="9">
        <f>IF((RD_15[[#This Row],[33kV_IC1_Import]]-NW26)&lt;0,0,(RD_15[[#This Row],[33kV_IC1_Import]]-NW26))</f>
        <v>202.5</v>
      </c>
      <c r="OJ27" s="9">
        <f>IF((RD_15[[#This Row],[33kV_IC2_ExPort]]-NX26)&lt;0,0,(RD_15[[#This Row],[33kV_IC2_ExPort]]-NX26))</f>
        <v>103610</v>
      </c>
      <c r="OK27" s="9">
        <f>IF((RD_15[[#This Row],[33kV_IC2_Import]]-NY26)&lt;0,0,(RD_15[[#This Row],[33kV_IC2_Import]]-NY26))</f>
        <v>306.80000000004657</v>
      </c>
      <c r="OL27" s="9">
        <f>IF((RD_15[[#This Row],[33kV_IC3_ExPort]]-NZ26)&lt;0,0,(RD_15[[#This Row],[33kV_IC3_ExPort]]-NZ26))</f>
        <v>100940</v>
      </c>
      <c r="OM27" s="9">
        <f>IF((RD_15[[#This Row],[33kV_IC3_Import]]-OA26)&lt;0,0,(RD_15[[#This Row],[33kV_IC3_Import]]-OA26))</f>
        <v>224.10000000000582</v>
      </c>
      <c r="ON27" s="9">
        <f>IF((RD_15[[#This Row],[33kV_IC4_ExPort]]-OB26)&lt;0,0,(RD_15[[#This Row],[33kV_IC4_ExPort]]-OB26))</f>
        <v>100460</v>
      </c>
      <c r="OO27" s="9">
        <f>IF((RD_15[[#This Row],[33kV_IC4_Import]]-OC26)&lt;0,0,(RD_15[[#This Row],[33kV_IC4_Import]]-OC26))</f>
        <v>211</v>
      </c>
      <c r="OP27" s="9">
        <f>IF((RD_15[[#This Row],[220kV_PQM1_Ex]]-OD26)*200&lt;0,0,(RD_15[[#This Row],[220kV_PQM1_Ex]]-OD26)*200)</f>
        <v>202000</v>
      </c>
      <c r="OQ27" s="9">
        <f>IF((RD_15[[#This Row],[220kV_PQM1_Im]]-OE26)*200&lt;0,0,(RD_15[[#This Row],[220kV_PQM1_Im]]-OE26)*200)</f>
        <v>2000</v>
      </c>
      <c r="OR27" s="9">
        <f>IF((RD_15[[#This Row],[220kV_PQM2_Ex]]-OF26)*200&lt;0,0,(RD_15[[#This Row],[220kV_PQM2_Ex]]-OF26)*200)</f>
        <v>200000</v>
      </c>
      <c r="OS27" s="9">
        <f>IF((RD_15[[#This Row],[220kV_PQM2_Im]]-OG26)*200&lt;0,0,(RD_15[[#This Row],[220kV_PQM2_Im]]-OG26)*200)</f>
        <v>0</v>
      </c>
      <c r="OT27" s="136">
        <f>SUM(RD_15[[#This Row],[33kV_IC1_ExPort(KWh)]],RD_15[[#This Row],[33kV_IC2_ExPort(KWh)]],RD_15[[#This Row],[33kV_IC3_ExPort(KWh)]],RD_15[[#This Row],[33kV_IC4_ExPort(kWh)]])</f>
        <v>405650</v>
      </c>
      <c r="OU27" s="49">
        <f>SUM(RD_15[[#This Row],[220kV_PQM1_Ex(KWh)]],RD_15[[#This Row],[220kV_PQM2_Ex(KWh)]])</f>
        <v>402000</v>
      </c>
      <c r="OV27" s="49">
        <f>IFERROR((RD_15[[#This Row],[Sunset Time (POA&lt;20 W/m2)]]-RD_15[[#This Row],[Sunrise Time (POA&gt;20 W/m2)]])*24,"")</f>
        <v>11.983333333333334</v>
      </c>
      <c r="OW27" s="49">
        <f>RD_15[[#This Row],[GHI]]-RD_15[[#This Row],[GHI_Lost]]</f>
        <v>5.73</v>
      </c>
      <c r="OX27" s="49">
        <f>RD_15[[#This Row],[POA]]-RD_15[[#This Row],[POA_Lost]]</f>
        <v>5.43</v>
      </c>
      <c r="OY27" s="49"/>
      <c r="OZ27" s="49">
        <f>RD_15[[#This Row],[MT_Temp]]</f>
        <v>41.8</v>
      </c>
      <c r="PA27" s="50">
        <f>RD_15[[#This Row],[WS_Avg]]</f>
        <v>0</v>
      </c>
      <c r="PB27" s="131">
        <f>IFERROR(SUM(RD_15[[#This Row],[BLK1_INV1]:[BLK12_INV31]]),"")</f>
        <v>412752.10000000033</v>
      </c>
      <c r="PC27" s="51" t="str">
        <f>IFERROR(#REF!/RD_15[[#This Row],[Inv_Exp(KWh)]],"")</f>
        <v/>
      </c>
      <c r="PD27" s="51"/>
      <c r="PE27" s="100" t="str">
        <f>IFERROR(RD_15[[#This Row],[WPR_Eac]]/RD_15[[#This Row],[WPR_Edc]],"")</f>
        <v/>
      </c>
      <c r="PF27" s="100"/>
      <c r="PG27" s="100"/>
    </row>
    <row r="28" spans="2:423" x14ac:dyDescent="0.35">
      <c r="B28" s="48">
        <v>45767</v>
      </c>
      <c r="C28" s="132">
        <f>YEAR(RD_15[[#This Row],[Date]])+IF(MONTH(RD_15[[#This Row],[Date]])&gt;=4,1,0)</f>
        <v>2026</v>
      </c>
      <c r="D28" s="124">
        <f t="shared" si="9"/>
        <v>2025</v>
      </c>
      <c r="E28" s="133"/>
      <c r="F28" s="133"/>
      <c r="G28" s="134" t="str">
        <f>TEXT(RD_15[[#This Row],[Date]],"mmm-yy")</f>
        <v>Apr-25</v>
      </c>
      <c r="H28" s="124">
        <f t="shared" si="10"/>
        <v>30</v>
      </c>
      <c r="I28" s="132">
        <f>'Basic Data '!$S$2</f>
        <v>91870</v>
      </c>
      <c r="J28" s="8">
        <v>0.24305555555555555</v>
      </c>
      <c r="K28" s="8">
        <v>0.71875</v>
      </c>
      <c r="L28" s="7">
        <v>359.3</v>
      </c>
      <c r="M28" s="7">
        <v>351.9</v>
      </c>
      <c r="N28" s="7">
        <v>381.4</v>
      </c>
      <c r="O28" s="7">
        <v>381.5</v>
      </c>
      <c r="P28" s="7">
        <v>377</v>
      </c>
      <c r="Q28" s="7">
        <v>365.3</v>
      </c>
      <c r="R28" s="7">
        <v>386.7</v>
      </c>
      <c r="S28" s="7">
        <v>369.5</v>
      </c>
      <c r="T28" s="7">
        <v>379.1</v>
      </c>
      <c r="U28" s="7">
        <v>381</v>
      </c>
      <c r="V28" s="7">
        <v>385.8</v>
      </c>
      <c r="W28" s="7">
        <v>382.8</v>
      </c>
      <c r="X28" s="7">
        <v>381.3</v>
      </c>
      <c r="Y28" s="7">
        <v>381.5</v>
      </c>
      <c r="Z28" s="7">
        <v>383.8</v>
      </c>
      <c r="AA28" s="7">
        <v>387</v>
      </c>
      <c r="AB28" s="7">
        <v>361.1</v>
      </c>
      <c r="AC28" s="7">
        <v>364.7</v>
      </c>
      <c r="AD28" s="7">
        <v>381.5</v>
      </c>
      <c r="AE28" s="7">
        <v>385.7</v>
      </c>
      <c r="AF28" s="7">
        <v>397.2</v>
      </c>
      <c r="AG28" s="7">
        <v>392.9</v>
      </c>
      <c r="AH28" s="7">
        <v>396.4</v>
      </c>
      <c r="AI28" s="7">
        <v>392.4</v>
      </c>
      <c r="AJ28" s="7">
        <v>394.6</v>
      </c>
      <c r="AK28" s="7">
        <v>395.2</v>
      </c>
      <c r="AL28" s="7">
        <v>395.6</v>
      </c>
      <c r="AM28" s="7">
        <v>395.2</v>
      </c>
      <c r="AN28" s="7">
        <v>399.3</v>
      </c>
      <c r="AO28" s="7">
        <v>399.3</v>
      </c>
      <c r="AP28" s="7">
        <v>392.9</v>
      </c>
      <c r="AQ28" s="7">
        <v>394.2</v>
      </c>
      <c r="AR28" s="7">
        <v>376.1</v>
      </c>
      <c r="AS28" s="7">
        <v>351.3</v>
      </c>
      <c r="AT28" s="7">
        <v>354.9</v>
      </c>
      <c r="AU28" s="7">
        <v>358.6</v>
      </c>
      <c r="AV28" s="7">
        <v>365.2</v>
      </c>
      <c r="AW28" s="7">
        <v>365.3</v>
      </c>
      <c r="AX28" s="7">
        <v>377</v>
      </c>
      <c r="AY28" s="7">
        <v>361.9</v>
      </c>
      <c r="AZ28" s="7">
        <v>373.6</v>
      </c>
      <c r="BA28" s="7">
        <v>406.8</v>
      </c>
      <c r="BB28" s="7">
        <v>425</v>
      </c>
      <c r="BC28" s="7">
        <v>406.2</v>
      </c>
      <c r="BD28" s="7">
        <v>405</v>
      </c>
      <c r="BE28" s="7">
        <v>419.5</v>
      </c>
      <c r="BF28" s="7">
        <v>448</v>
      </c>
      <c r="BG28" s="7">
        <v>442.4</v>
      </c>
      <c r="BH28" s="7">
        <v>472.4</v>
      </c>
      <c r="BI28" s="7">
        <v>424.4</v>
      </c>
      <c r="BJ28" s="7">
        <v>404.4</v>
      </c>
      <c r="BK28" s="7">
        <v>396</v>
      </c>
      <c r="BL28" s="7">
        <v>363.5</v>
      </c>
      <c r="BM28" s="7">
        <v>416.8</v>
      </c>
      <c r="BN28" s="7">
        <v>411.1</v>
      </c>
      <c r="BO28" s="7">
        <v>415.7</v>
      </c>
      <c r="BP28" s="7">
        <v>429.9</v>
      </c>
      <c r="BQ28" s="7">
        <v>396.5</v>
      </c>
      <c r="BR28" s="7">
        <v>348.3</v>
      </c>
      <c r="BS28" s="7">
        <v>397.9</v>
      </c>
      <c r="BT28" s="7">
        <v>344.2</v>
      </c>
      <c r="BU28" s="7">
        <v>360.4</v>
      </c>
      <c r="BV28" s="7">
        <v>390.4</v>
      </c>
      <c r="BW28" s="7">
        <v>907.9</v>
      </c>
      <c r="BX28" s="7">
        <v>898.6</v>
      </c>
      <c r="BY28" s="7">
        <v>900.9</v>
      </c>
      <c r="BZ28" s="7">
        <v>909.5</v>
      </c>
      <c r="CA28" s="7">
        <v>906.8</v>
      </c>
      <c r="CB28" s="7">
        <v>899.5</v>
      </c>
      <c r="CC28" s="7">
        <v>885</v>
      </c>
      <c r="CD28" s="7">
        <v>875</v>
      </c>
      <c r="CE28" s="7">
        <v>872</v>
      </c>
      <c r="CF28" s="7">
        <v>880</v>
      </c>
      <c r="CG28" s="7">
        <v>865.3</v>
      </c>
      <c r="CH28" s="7">
        <v>883.8</v>
      </c>
      <c r="CI28" s="7">
        <v>859.3</v>
      </c>
      <c r="CJ28" s="7">
        <v>848.1</v>
      </c>
      <c r="CK28" s="7">
        <v>897.9</v>
      </c>
      <c r="CL28" s="7">
        <v>903.5</v>
      </c>
      <c r="CM28" s="7">
        <v>910</v>
      </c>
      <c r="CN28" s="7">
        <v>886.9</v>
      </c>
      <c r="CO28" s="7">
        <v>936.9</v>
      </c>
      <c r="CP28" s="7">
        <v>912.1</v>
      </c>
      <c r="CQ28" s="7">
        <v>871.7</v>
      </c>
      <c r="CR28" s="7">
        <v>906.3</v>
      </c>
      <c r="CS28" s="7">
        <v>878.5</v>
      </c>
      <c r="CT28" s="7">
        <v>864.2</v>
      </c>
      <c r="CU28" s="7">
        <v>891.7</v>
      </c>
      <c r="CV28" s="7">
        <v>910.9</v>
      </c>
      <c r="CW28" s="7">
        <v>900.8</v>
      </c>
      <c r="CX28" s="7">
        <v>904.7</v>
      </c>
      <c r="CY28" s="7">
        <v>882</v>
      </c>
      <c r="CZ28" s="7">
        <v>901</v>
      </c>
      <c r="DA28" s="7">
        <v>906.3</v>
      </c>
      <c r="DB28" s="7">
        <v>918.8</v>
      </c>
      <c r="DC28" s="7">
        <v>907.5</v>
      </c>
      <c r="DD28" s="7">
        <v>976.3</v>
      </c>
      <c r="DE28" s="7">
        <v>910.3</v>
      </c>
      <c r="DF28" s="7">
        <v>908.2</v>
      </c>
      <c r="DG28" s="7">
        <v>871.6</v>
      </c>
      <c r="DH28" s="7">
        <v>861.5</v>
      </c>
      <c r="DI28" s="7">
        <v>912.7</v>
      </c>
      <c r="DJ28" s="7">
        <v>895.8</v>
      </c>
      <c r="DK28" s="7">
        <v>906.4</v>
      </c>
      <c r="DL28" s="7">
        <v>956.9</v>
      </c>
      <c r="DM28" s="7">
        <v>900.3</v>
      </c>
      <c r="DN28" s="7">
        <v>924.9</v>
      </c>
      <c r="DO28" s="7">
        <v>904.5</v>
      </c>
      <c r="DP28" s="7">
        <v>914.6</v>
      </c>
      <c r="DQ28" s="7">
        <v>928.6</v>
      </c>
      <c r="DR28" s="7">
        <v>922.4</v>
      </c>
      <c r="DS28" s="7">
        <v>922</v>
      </c>
      <c r="DT28" s="7">
        <v>839.7</v>
      </c>
      <c r="DU28" s="7">
        <v>855.2</v>
      </c>
      <c r="DV28" s="7">
        <v>896.1</v>
      </c>
      <c r="DW28" s="7">
        <v>905.9</v>
      </c>
      <c r="DX28" s="7">
        <v>865.3</v>
      </c>
      <c r="DY28" s="7">
        <v>911</v>
      </c>
      <c r="DZ28" s="7">
        <v>854.5</v>
      </c>
      <c r="EA28" s="7">
        <v>915.9</v>
      </c>
      <c r="EB28" s="7">
        <v>909.3</v>
      </c>
      <c r="EC28" s="7">
        <v>906.3</v>
      </c>
      <c r="ED28" s="7">
        <v>858.9</v>
      </c>
      <c r="EE28" s="7">
        <v>871.1</v>
      </c>
      <c r="EF28" s="7">
        <v>920.1</v>
      </c>
      <c r="EG28" s="7">
        <v>915.8</v>
      </c>
      <c r="EH28" s="7">
        <v>897.8</v>
      </c>
      <c r="EI28" s="7">
        <v>916</v>
      </c>
      <c r="EJ28" s="7">
        <v>899.1</v>
      </c>
      <c r="EK28" s="7">
        <v>899.5</v>
      </c>
      <c r="EL28" s="7">
        <v>895.1</v>
      </c>
      <c r="EM28" s="7">
        <v>910.7</v>
      </c>
      <c r="EN28" s="7">
        <v>896.6</v>
      </c>
      <c r="EO28" s="7">
        <v>914.2</v>
      </c>
      <c r="EP28" s="7">
        <v>891.7</v>
      </c>
      <c r="EQ28" s="7">
        <v>902.9</v>
      </c>
      <c r="ER28" s="7">
        <v>825.2</v>
      </c>
      <c r="ES28" s="7">
        <v>910</v>
      </c>
      <c r="ET28" s="7">
        <v>954.8</v>
      </c>
      <c r="EU28" s="7">
        <v>885</v>
      </c>
      <c r="EV28" s="7">
        <v>889.9</v>
      </c>
      <c r="EW28" s="7">
        <v>889.3</v>
      </c>
      <c r="EX28" s="7">
        <v>896</v>
      </c>
      <c r="EY28" s="7">
        <v>903.7</v>
      </c>
      <c r="EZ28" s="7">
        <v>897.1</v>
      </c>
      <c r="FA28" s="7">
        <v>913.7</v>
      </c>
      <c r="FB28" s="7">
        <v>901.8</v>
      </c>
      <c r="FC28" s="7">
        <v>882</v>
      </c>
      <c r="FD28" s="7">
        <v>946.5</v>
      </c>
      <c r="FE28" s="7">
        <v>852.9</v>
      </c>
      <c r="FF28" s="7">
        <v>789.5</v>
      </c>
      <c r="FG28" s="7">
        <v>901.6</v>
      </c>
      <c r="FH28" s="7">
        <v>846.5</v>
      </c>
      <c r="FI28" s="7">
        <v>887.2</v>
      </c>
      <c r="FJ28" s="7">
        <v>904.4</v>
      </c>
      <c r="FK28" s="7">
        <v>899</v>
      </c>
      <c r="FL28" s="7">
        <v>908.1</v>
      </c>
      <c r="FM28" s="7">
        <v>905.3</v>
      </c>
      <c r="FN28" s="7">
        <v>898.1</v>
      </c>
      <c r="FO28" s="7">
        <v>895.9</v>
      </c>
      <c r="FP28" s="7">
        <v>898.3</v>
      </c>
      <c r="FQ28" s="7">
        <v>900.4</v>
      </c>
      <c r="FR28" s="7">
        <v>893.6</v>
      </c>
      <c r="FS28" s="7">
        <v>941.3</v>
      </c>
      <c r="FT28" s="7">
        <v>921.2</v>
      </c>
      <c r="FU28" s="7">
        <v>860.2</v>
      </c>
      <c r="FV28" s="7">
        <v>793.7</v>
      </c>
      <c r="FW28" s="7">
        <v>807.2</v>
      </c>
      <c r="FX28" s="7">
        <v>792.6</v>
      </c>
      <c r="FY28" s="7">
        <v>792.4</v>
      </c>
      <c r="FZ28" s="7">
        <v>792.1</v>
      </c>
      <c r="GA28" s="7">
        <v>795.4</v>
      </c>
      <c r="GB28" s="7">
        <v>800.8</v>
      </c>
      <c r="GC28" s="7">
        <v>807.4</v>
      </c>
      <c r="GD28" s="7">
        <v>815.4</v>
      </c>
      <c r="GE28" s="7">
        <v>803.1</v>
      </c>
      <c r="GF28" s="7">
        <v>807.8</v>
      </c>
      <c r="GG28" s="7">
        <v>812</v>
      </c>
      <c r="GH28" s="7">
        <v>812.5</v>
      </c>
      <c r="GI28" s="7">
        <v>764.3</v>
      </c>
      <c r="GJ28" s="7">
        <v>702.1</v>
      </c>
      <c r="GK28" s="7">
        <v>828.5</v>
      </c>
      <c r="GL28" s="7">
        <v>811.4</v>
      </c>
      <c r="GM28" s="7">
        <v>811.6</v>
      </c>
      <c r="GN28" s="7">
        <v>817.4</v>
      </c>
      <c r="GO28" s="7">
        <v>814.8</v>
      </c>
      <c r="GP28" s="7">
        <v>810.8</v>
      </c>
      <c r="GQ28" s="7">
        <v>816.1</v>
      </c>
      <c r="GR28" s="7">
        <v>805.9</v>
      </c>
      <c r="GS28" s="7">
        <v>812.5</v>
      </c>
      <c r="GT28" s="7">
        <v>800.7</v>
      </c>
      <c r="GU28" s="7">
        <v>815.6</v>
      </c>
      <c r="GV28" s="7">
        <v>802.2</v>
      </c>
      <c r="GW28" s="7">
        <v>807.8</v>
      </c>
      <c r="GX28" s="7">
        <v>775.8</v>
      </c>
      <c r="GY28" s="7">
        <v>773.2</v>
      </c>
      <c r="GZ28" s="7">
        <v>775.4</v>
      </c>
      <c r="HA28" s="7">
        <v>885.1</v>
      </c>
      <c r="HB28" s="7">
        <v>868.1</v>
      </c>
      <c r="HC28" s="7">
        <v>860</v>
      </c>
      <c r="HD28" s="7">
        <v>888</v>
      </c>
      <c r="HE28" s="7">
        <v>909</v>
      </c>
      <c r="HF28" s="7">
        <v>913</v>
      </c>
      <c r="HG28" s="7">
        <v>933.9</v>
      </c>
      <c r="HH28" s="7">
        <v>909.9</v>
      </c>
      <c r="HI28" s="7">
        <v>1007.2</v>
      </c>
      <c r="HJ28" s="7">
        <v>913.7</v>
      </c>
      <c r="HK28" s="7">
        <v>853.8</v>
      </c>
      <c r="HL28" s="7">
        <v>868.2</v>
      </c>
      <c r="HM28" s="7">
        <v>828.6</v>
      </c>
      <c r="HN28" s="7">
        <v>894.2</v>
      </c>
      <c r="HO28" s="7">
        <v>939</v>
      </c>
      <c r="HP28" s="7">
        <v>944.3</v>
      </c>
      <c r="HQ28" s="7">
        <v>933</v>
      </c>
      <c r="HR28" s="7">
        <v>803.2</v>
      </c>
      <c r="HS28" s="7">
        <v>879.1</v>
      </c>
      <c r="HT28" s="7">
        <v>762.8</v>
      </c>
      <c r="HU28" s="7">
        <v>714.6</v>
      </c>
      <c r="HV28" s="7">
        <v>919.2</v>
      </c>
      <c r="HW28" s="7">
        <v>913.1</v>
      </c>
      <c r="HX28" s="7">
        <v>937.1</v>
      </c>
      <c r="HY28" s="7">
        <v>915</v>
      </c>
      <c r="HZ28" s="7">
        <v>885.8</v>
      </c>
      <c r="IA28" s="7">
        <v>903.6</v>
      </c>
      <c r="IB28" s="7">
        <v>981.3</v>
      </c>
      <c r="IC28" s="7">
        <v>962.8</v>
      </c>
      <c r="ID28" s="7">
        <v>839</v>
      </c>
      <c r="IE28" s="7">
        <v>841.6</v>
      </c>
      <c r="IF28" s="7">
        <v>783.9</v>
      </c>
      <c r="IG28" s="7">
        <v>782</v>
      </c>
      <c r="IH28" s="7">
        <v>779.6</v>
      </c>
      <c r="II28" s="7">
        <v>804.5</v>
      </c>
      <c r="IJ28" s="7">
        <v>791</v>
      </c>
      <c r="IK28" s="7">
        <v>810</v>
      </c>
      <c r="IL28" s="7">
        <v>791.3</v>
      </c>
      <c r="IM28" s="7">
        <v>773.1</v>
      </c>
      <c r="IN28" s="7">
        <v>778.1</v>
      </c>
      <c r="IO28" s="7">
        <v>783.1</v>
      </c>
      <c r="IP28" s="7">
        <v>791</v>
      </c>
      <c r="IQ28" s="7">
        <v>803.2</v>
      </c>
      <c r="IR28" s="7">
        <v>781.5</v>
      </c>
      <c r="IS28" s="7">
        <v>805.4</v>
      </c>
      <c r="IT28" s="7">
        <v>782.3</v>
      </c>
      <c r="IU28" s="7">
        <v>789.9</v>
      </c>
      <c r="IV28" s="7">
        <v>766.3</v>
      </c>
      <c r="IW28" s="7">
        <v>799.7</v>
      </c>
      <c r="IX28" s="7">
        <v>777</v>
      </c>
      <c r="IY28" s="7">
        <v>804.8</v>
      </c>
      <c r="IZ28" s="7">
        <v>802</v>
      </c>
      <c r="JA28" s="7">
        <v>805.3</v>
      </c>
      <c r="JB28" s="7">
        <v>805.2</v>
      </c>
      <c r="JC28" s="7">
        <v>801.8</v>
      </c>
      <c r="JD28" s="7">
        <v>806.4</v>
      </c>
      <c r="JE28" s="7">
        <v>817.5</v>
      </c>
      <c r="JF28" s="7">
        <v>800.1</v>
      </c>
      <c r="JG28" s="7">
        <v>806.1</v>
      </c>
      <c r="JH28" s="7">
        <v>807.7</v>
      </c>
      <c r="JI28" s="7">
        <v>862.3</v>
      </c>
      <c r="JJ28" s="7">
        <v>858.9</v>
      </c>
      <c r="JK28" s="7">
        <v>906.5</v>
      </c>
      <c r="JL28" s="7">
        <v>864.8</v>
      </c>
      <c r="JM28" s="7">
        <v>877.3</v>
      </c>
      <c r="JN28" s="7">
        <v>949.3</v>
      </c>
      <c r="JO28" s="7">
        <v>868.6</v>
      </c>
      <c r="JP28" s="7">
        <v>909.7</v>
      </c>
      <c r="JQ28" s="7">
        <v>881.4</v>
      </c>
      <c r="JR28" s="7">
        <v>918.8</v>
      </c>
      <c r="JS28" s="7">
        <v>901.4</v>
      </c>
      <c r="JT28" s="7">
        <v>880.8</v>
      </c>
      <c r="JU28" s="7">
        <v>943.2</v>
      </c>
      <c r="JV28" s="7">
        <v>916.7</v>
      </c>
      <c r="JW28" s="7">
        <v>856.6</v>
      </c>
      <c r="JX28" s="7">
        <v>925.7</v>
      </c>
      <c r="JY28" s="7">
        <v>937.9</v>
      </c>
      <c r="JZ28" s="7">
        <v>719.3</v>
      </c>
      <c r="KA28" s="7">
        <v>720</v>
      </c>
      <c r="KB28" s="7">
        <v>902.9</v>
      </c>
      <c r="KC28" s="7">
        <v>764.5</v>
      </c>
      <c r="KD28" s="7">
        <v>874.5</v>
      </c>
      <c r="KE28" s="7">
        <v>766.8</v>
      </c>
      <c r="KF28" s="7">
        <v>803.2</v>
      </c>
      <c r="KG28" s="7">
        <v>797.6</v>
      </c>
      <c r="KH28" s="7">
        <v>798.1</v>
      </c>
      <c r="KI28" s="7">
        <v>774.3</v>
      </c>
      <c r="KJ28" s="7">
        <v>790.3</v>
      </c>
      <c r="KK28" s="7">
        <v>805</v>
      </c>
      <c r="KL28" s="7">
        <v>786.8</v>
      </c>
      <c r="KM28" s="7">
        <v>779.7</v>
      </c>
      <c r="KN28" s="7">
        <v>807.5</v>
      </c>
      <c r="KO28" s="7">
        <v>870.9</v>
      </c>
      <c r="KP28" s="7">
        <v>767.9</v>
      </c>
      <c r="KQ28" s="7">
        <v>808.6</v>
      </c>
      <c r="KR28" s="7">
        <v>771.2</v>
      </c>
      <c r="KS28" s="7">
        <v>764.3</v>
      </c>
      <c r="KT28" s="7">
        <v>756.3</v>
      </c>
      <c r="KU28" s="7">
        <v>790.7</v>
      </c>
      <c r="KV28" s="7">
        <v>798</v>
      </c>
      <c r="KW28" s="7">
        <v>761.8</v>
      </c>
      <c r="KX28" s="7">
        <v>795</v>
      </c>
      <c r="KY28" s="7">
        <v>797.3</v>
      </c>
      <c r="KZ28" s="7">
        <v>851.9</v>
      </c>
      <c r="LA28" s="7">
        <v>791</v>
      </c>
      <c r="LB28" s="7">
        <v>786.9</v>
      </c>
      <c r="LC28" s="7">
        <v>802.2</v>
      </c>
      <c r="LD28" s="7">
        <v>792.4</v>
      </c>
      <c r="LE28" s="7">
        <v>730.5</v>
      </c>
      <c r="LF28" s="7">
        <v>795.4</v>
      </c>
      <c r="LG28" s="7">
        <v>804.8</v>
      </c>
      <c r="LH28" s="7">
        <v>777.3</v>
      </c>
      <c r="LI28" s="7">
        <v>763.6</v>
      </c>
      <c r="LJ28" s="7">
        <v>785.5</v>
      </c>
      <c r="LK28" s="7">
        <v>862.2</v>
      </c>
      <c r="LL28" s="7">
        <v>778.6</v>
      </c>
      <c r="LM28" s="7">
        <v>810.2</v>
      </c>
      <c r="LN28" s="7">
        <v>807.5</v>
      </c>
      <c r="LO28" s="7">
        <v>801.8</v>
      </c>
      <c r="LP28" s="7">
        <v>764</v>
      </c>
      <c r="LQ28" s="7">
        <v>719</v>
      </c>
      <c r="LR28" s="7">
        <v>802.4</v>
      </c>
      <c r="LS28" s="7">
        <v>834</v>
      </c>
      <c r="LT28" s="7">
        <v>758.4</v>
      </c>
      <c r="LU28" s="7">
        <v>760.8</v>
      </c>
      <c r="LV28" s="7">
        <v>809.9</v>
      </c>
      <c r="LW28" s="7">
        <v>802</v>
      </c>
      <c r="LX28" s="7">
        <v>788.9</v>
      </c>
      <c r="LY28" s="7">
        <v>799.6</v>
      </c>
      <c r="LZ28" s="7">
        <v>798.4</v>
      </c>
      <c r="MA28" s="7">
        <v>803.6</v>
      </c>
      <c r="MB28" s="7">
        <v>847.2</v>
      </c>
      <c r="MC28" s="7">
        <v>756.2</v>
      </c>
      <c r="MD28" s="7">
        <v>764.8</v>
      </c>
      <c r="ME28" s="7">
        <v>782.4</v>
      </c>
      <c r="MF28" s="7">
        <v>786.7</v>
      </c>
      <c r="MG28" s="7">
        <v>780</v>
      </c>
      <c r="MH28" s="7">
        <v>787.7</v>
      </c>
      <c r="MI28" s="7">
        <v>789.4</v>
      </c>
      <c r="MJ28" s="7">
        <v>814.3</v>
      </c>
      <c r="MK28" s="7">
        <v>803.8</v>
      </c>
      <c r="ML28" s="7">
        <v>816.2</v>
      </c>
      <c r="MM28" s="7">
        <v>797.1</v>
      </c>
      <c r="MN28" s="7">
        <v>810.4</v>
      </c>
      <c r="MO28" s="7">
        <v>811</v>
      </c>
      <c r="MP28" s="7">
        <v>813.5</v>
      </c>
      <c r="MQ28" s="7">
        <v>821</v>
      </c>
      <c r="MR28" s="7">
        <v>809</v>
      </c>
      <c r="MS28" s="7">
        <v>775.8</v>
      </c>
      <c r="MT28" s="7">
        <v>773</v>
      </c>
      <c r="MU28" s="7">
        <v>817</v>
      </c>
      <c r="MV28" s="7">
        <v>728.3</v>
      </c>
      <c r="MW28" s="7">
        <v>775.3</v>
      </c>
      <c r="MX28" s="7">
        <v>787.6</v>
      </c>
      <c r="MY28" s="7">
        <v>831.8</v>
      </c>
      <c r="MZ28" s="7">
        <v>766.6</v>
      </c>
      <c r="NA28" s="7">
        <v>804.1</v>
      </c>
      <c r="NB28" s="7">
        <v>773.4</v>
      </c>
      <c r="NC28" s="7">
        <v>842</v>
      </c>
      <c r="ND28" s="7">
        <v>809.9</v>
      </c>
      <c r="NE28" s="7">
        <v>846.6</v>
      </c>
      <c r="NF28" s="7">
        <v>721.4</v>
      </c>
      <c r="NG28" s="7">
        <v>809.3</v>
      </c>
      <c r="NH28" s="7">
        <v>759.2</v>
      </c>
      <c r="NI28" s="7">
        <v>772.8</v>
      </c>
      <c r="NJ28" s="7">
        <v>745.5</v>
      </c>
      <c r="NK28" s="7">
        <v>787</v>
      </c>
      <c r="NL28" s="7">
        <v>785.8</v>
      </c>
      <c r="NM28" s="7">
        <v>783.2</v>
      </c>
      <c r="NN28" s="120">
        <v>0</v>
      </c>
      <c r="NO28" s="135">
        <v>32.04</v>
      </c>
      <c r="NP28" s="135">
        <v>0</v>
      </c>
      <c r="NQ28" s="135">
        <v>0</v>
      </c>
      <c r="NR28" s="135">
        <v>3.77</v>
      </c>
      <c r="NS28" s="135">
        <v>3.59</v>
      </c>
      <c r="NT28" s="135">
        <v>0</v>
      </c>
      <c r="NU28" s="135">
        <v>0</v>
      </c>
      <c r="NV28" s="7">
        <v>85626200</v>
      </c>
      <c r="NW28" s="7">
        <v>254100</v>
      </c>
      <c r="NX28" s="7">
        <v>86963800</v>
      </c>
      <c r="NY28" s="7">
        <v>296282.40000000002</v>
      </c>
      <c r="NZ28" s="7">
        <v>70912370</v>
      </c>
      <c r="OA28" s="7">
        <v>148739.1</v>
      </c>
      <c r="OB28" s="7">
        <v>85270320</v>
      </c>
      <c r="OC28" s="7">
        <v>127351.8</v>
      </c>
      <c r="OD28" s="7">
        <v>808250</v>
      </c>
      <c r="OE28" s="7">
        <v>9950</v>
      </c>
      <c r="OF28" s="7">
        <v>90230</v>
      </c>
      <c r="OG28" s="7">
        <v>500</v>
      </c>
      <c r="OH28" s="9">
        <f>IF((RD_15[[#This Row],[33kV_IC1_ExPort]]-NV27)&lt;0,0,(RD_15[[#This Row],[33kV_IC1_ExPort]]-NV27))</f>
        <v>69100</v>
      </c>
      <c r="OI28" s="9">
        <f>IF((RD_15[[#This Row],[33kV_IC1_Import]]-NW27)&lt;0,0,(RD_15[[#This Row],[33kV_IC1_Import]]-NW27))</f>
        <v>191.70000000001164</v>
      </c>
      <c r="OJ28" s="9">
        <f>IF((RD_15[[#This Row],[33kV_IC2_ExPort]]-NX27)&lt;0,0,(RD_15[[#This Row],[33kV_IC2_ExPort]]-NX27))</f>
        <v>70050</v>
      </c>
      <c r="OK28" s="9">
        <f>IF((RD_15[[#This Row],[33kV_IC2_Import]]-NY27)&lt;0,0,(RD_15[[#This Row],[33kV_IC2_Import]]-NY27))</f>
        <v>266.5</v>
      </c>
      <c r="OL28" s="9">
        <f>IF((RD_15[[#This Row],[33kV_IC3_ExPort]]-NZ27)&lt;0,0,(RD_15[[#This Row],[33kV_IC3_ExPort]]-NZ27))</f>
        <v>68290</v>
      </c>
      <c r="OM28" s="9">
        <f>IF((RD_15[[#This Row],[33kV_IC3_Import]]-OA27)&lt;0,0,(RD_15[[#This Row],[33kV_IC3_Import]]-OA27))</f>
        <v>208.70000000001164</v>
      </c>
      <c r="ON28" s="9">
        <f>IF((RD_15[[#This Row],[33kV_IC4_ExPort]]-OB27)&lt;0,0,(RD_15[[#This Row],[33kV_IC4_ExPort]]-OB27))</f>
        <v>67660</v>
      </c>
      <c r="OO28" s="9">
        <f>IF((RD_15[[#This Row],[33kV_IC4_Import]]-OC27)&lt;0,0,(RD_15[[#This Row],[33kV_IC4_Import]]-OC27))</f>
        <v>167.80000000000291</v>
      </c>
      <c r="OP28" s="9">
        <f>IF((RD_15[[#This Row],[220kV_PQM1_Ex]]-OD27)*200&lt;0,0,(RD_15[[#This Row],[220kV_PQM1_Ex]]-OD27)*200)</f>
        <v>138000</v>
      </c>
      <c r="OQ28" s="9">
        <f>IF((RD_15[[#This Row],[220kV_PQM1_Im]]-OE27)*200&lt;0,0,(RD_15[[#This Row],[220kV_PQM1_Im]]-OE27)*200)</f>
        <v>0</v>
      </c>
      <c r="OR28" s="9">
        <f>IF((RD_15[[#This Row],[220kV_PQM2_Ex]]-OF27)*200&lt;0,0,(RD_15[[#This Row],[220kV_PQM2_Ex]]-OF27)*200)</f>
        <v>136000</v>
      </c>
      <c r="OS28" s="9">
        <f>IF((RD_15[[#This Row],[220kV_PQM2_Im]]-OG27)*200&lt;0,0,(RD_15[[#This Row],[220kV_PQM2_Im]]-OG27)*200)</f>
        <v>2000</v>
      </c>
      <c r="OT28" s="136">
        <f>SUM(RD_15[[#This Row],[33kV_IC1_ExPort(KWh)]],RD_15[[#This Row],[33kV_IC2_ExPort(KWh)]],RD_15[[#This Row],[33kV_IC3_ExPort(KWh)]],RD_15[[#This Row],[33kV_IC4_ExPort(kWh)]])</f>
        <v>275100</v>
      </c>
      <c r="OU28" s="49">
        <f>SUM(RD_15[[#This Row],[220kV_PQM1_Ex(KWh)]],RD_15[[#This Row],[220kV_PQM2_Ex(KWh)]])</f>
        <v>274000</v>
      </c>
      <c r="OV28" s="49">
        <f>IFERROR((RD_15[[#This Row],[Sunset Time (POA&lt;20 W/m2)]]-RD_15[[#This Row],[Sunrise Time (POA&gt;20 W/m2)]])*24,"")</f>
        <v>11.416666666666666</v>
      </c>
      <c r="OW28" s="49">
        <f>RD_15[[#This Row],[GHI]]-RD_15[[#This Row],[GHI_Lost]]</f>
        <v>3.77</v>
      </c>
      <c r="OX28" s="49">
        <f>RD_15[[#This Row],[POA]]-RD_15[[#This Row],[POA_Lost]]</f>
        <v>3.59</v>
      </c>
      <c r="OY28" s="49"/>
      <c r="OZ28" s="49">
        <f>RD_15[[#This Row],[MT_Temp]]</f>
        <v>32.04</v>
      </c>
      <c r="PA28" s="50">
        <f>RD_15[[#This Row],[WS_Avg]]</f>
        <v>0</v>
      </c>
      <c r="PB28" s="131">
        <f>IFERROR(SUM(RD_15[[#This Row],[BLK1_INV1]:[BLK12_INV31]]),"")</f>
        <v>280346.39999999985</v>
      </c>
      <c r="PC28" s="51" t="str">
        <f>IFERROR(#REF!/RD_15[[#This Row],[Inv_Exp(KWh)]],"")</f>
        <v/>
      </c>
      <c r="PD28" s="51"/>
      <c r="PE28" s="100" t="str">
        <f>IFERROR(RD_15[[#This Row],[WPR_Eac]]/RD_15[[#This Row],[WPR_Edc]],"")</f>
        <v/>
      </c>
      <c r="PF28" s="100"/>
      <c r="PG28" s="100"/>
    </row>
    <row r="29" spans="2:423" x14ac:dyDescent="0.35">
      <c r="B29" s="48">
        <v>45768</v>
      </c>
      <c r="C29" s="132">
        <f>YEAR(RD_15[[#This Row],[Date]])+IF(MONTH(RD_15[[#This Row],[Date]])&gt;=4,1,0)</f>
        <v>2026</v>
      </c>
      <c r="D29" s="124">
        <f t="shared" si="9"/>
        <v>2025</v>
      </c>
      <c r="E29" s="133"/>
      <c r="F29" s="133"/>
      <c r="G29" s="134" t="str">
        <f>TEXT(RD_15[[#This Row],[Date]],"mmm-yy")</f>
        <v>Apr-25</v>
      </c>
      <c r="H29" s="124">
        <f t="shared" si="10"/>
        <v>30</v>
      </c>
      <c r="I29" s="132">
        <f>'Basic Data '!$S$2</f>
        <v>91870</v>
      </c>
      <c r="J29" s="8">
        <v>0.22013888888888888</v>
      </c>
      <c r="K29" s="8">
        <v>0.71597222222222223</v>
      </c>
      <c r="L29" s="7">
        <v>482.5</v>
      </c>
      <c r="M29" s="7">
        <v>472.1</v>
      </c>
      <c r="N29" s="7">
        <v>511.9</v>
      </c>
      <c r="O29" s="7">
        <v>512.9</v>
      </c>
      <c r="P29" s="7">
        <v>508.2</v>
      </c>
      <c r="Q29" s="7">
        <v>488.5</v>
      </c>
      <c r="R29" s="7">
        <v>518.29999999999995</v>
      </c>
      <c r="S29" s="7">
        <v>498.3</v>
      </c>
      <c r="T29" s="7">
        <v>511.7</v>
      </c>
      <c r="U29" s="7">
        <v>514.9</v>
      </c>
      <c r="V29" s="7">
        <v>516.5</v>
      </c>
      <c r="W29" s="7">
        <v>513.6</v>
      </c>
      <c r="X29" s="7">
        <v>515</v>
      </c>
      <c r="Y29" s="7">
        <v>515</v>
      </c>
      <c r="Z29" s="7">
        <v>518.6</v>
      </c>
      <c r="AA29" s="7">
        <v>519.6</v>
      </c>
      <c r="AB29" s="7">
        <v>485.5</v>
      </c>
      <c r="AC29" s="7">
        <v>488.6</v>
      </c>
      <c r="AD29" s="7">
        <v>510.4</v>
      </c>
      <c r="AE29" s="7">
        <v>516.6</v>
      </c>
      <c r="AF29" s="7">
        <v>530.5</v>
      </c>
      <c r="AG29" s="7">
        <v>525.4</v>
      </c>
      <c r="AH29" s="7">
        <v>530.6</v>
      </c>
      <c r="AI29" s="7">
        <v>527.79999999999995</v>
      </c>
      <c r="AJ29" s="7">
        <v>526.29999999999995</v>
      </c>
      <c r="AK29" s="7">
        <v>527.29999999999995</v>
      </c>
      <c r="AL29" s="7">
        <v>529.1</v>
      </c>
      <c r="AM29" s="7">
        <v>529.1</v>
      </c>
      <c r="AN29" s="7">
        <v>531.29999999999995</v>
      </c>
      <c r="AO29" s="7">
        <v>532.20000000000005</v>
      </c>
      <c r="AP29" s="7">
        <v>525.29999999999995</v>
      </c>
      <c r="AQ29" s="7">
        <v>529.20000000000005</v>
      </c>
      <c r="AR29" s="7">
        <v>508</v>
      </c>
      <c r="AS29" s="7">
        <v>475.6</v>
      </c>
      <c r="AT29" s="7">
        <v>479.5</v>
      </c>
      <c r="AU29" s="7">
        <v>484.4</v>
      </c>
      <c r="AV29" s="7">
        <v>492.5</v>
      </c>
      <c r="AW29" s="7">
        <v>492.7</v>
      </c>
      <c r="AX29" s="7">
        <v>510</v>
      </c>
      <c r="AY29" s="7">
        <v>487.4</v>
      </c>
      <c r="AZ29" s="7">
        <v>501.9</v>
      </c>
      <c r="BA29" s="7">
        <v>546.9</v>
      </c>
      <c r="BB29" s="7">
        <v>574.20000000000005</v>
      </c>
      <c r="BC29" s="7">
        <v>544.9</v>
      </c>
      <c r="BD29" s="7">
        <v>545.1</v>
      </c>
      <c r="BE29" s="7">
        <v>564.5</v>
      </c>
      <c r="BF29" s="7">
        <v>604</v>
      </c>
      <c r="BG29" s="7">
        <v>595.70000000000005</v>
      </c>
      <c r="BH29" s="7">
        <v>644</v>
      </c>
      <c r="BI29" s="7">
        <v>569.9</v>
      </c>
      <c r="BJ29" s="7">
        <v>543.70000000000005</v>
      </c>
      <c r="BK29" s="7">
        <v>534.79999999999995</v>
      </c>
      <c r="BL29" s="7">
        <v>489.9</v>
      </c>
      <c r="BM29" s="7">
        <v>559.9</v>
      </c>
      <c r="BN29" s="7">
        <v>550.70000000000005</v>
      </c>
      <c r="BO29" s="7">
        <v>557.1</v>
      </c>
      <c r="BP29" s="7">
        <v>577.4</v>
      </c>
      <c r="BQ29" s="7">
        <v>532</v>
      </c>
      <c r="BR29" s="7">
        <v>466.7</v>
      </c>
      <c r="BS29" s="7">
        <v>532.5</v>
      </c>
      <c r="BT29" s="7">
        <v>462.9</v>
      </c>
      <c r="BU29" s="7">
        <v>479.9</v>
      </c>
      <c r="BV29" s="7">
        <v>526.20000000000005</v>
      </c>
      <c r="BW29" s="7">
        <v>1217</v>
      </c>
      <c r="BX29" s="7">
        <v>1199.9000000000001</v>
      </c>
      <c r="BY29" s="7">
        <v>1194.9000000000001</v>
      </c>
      <c r="BZ29" s="7">
        <v>1213.5999999999999</v>
      </c>
      <c r="CA29" s="7">
        <v>1224.4000000000001</v>
      </c>
      <c r="CB29" s="7">
        <v>1172.7</v>
      </c>
      <c r="CC29" s="7">
        <v>1188</v>
      </c>
      <c r="CD29" s="7">
        <v>1217.3</v>
      </c>
      <c r="CE29" s="7">
        <v>1222.8</v>
      </c>
      <c r="CF29" s="7">
        <v>1193.8</v>
      </c>
      <c r="CG29" s="7">
        <v>1156.9000000000001</v>
      </c>
      <c r="CH29" s="7">
        <v>1190.9000000000001</v>
      </c>
      <c r="CI29" s="7">
        <v>1182</v>
      </c>
      <c r="CJ29" s="7">
        <v>1139.3</v>
      </c>
      <c r="CK29" s="7">
        <v>1198.0999999999999</v>
      </c>
      <c r="CL29" s="7">
        <v>1210.7</v>
      </c>
      <c r="CM29" s="7">
        <v>1209.5</v>
      </c>
      <c r="CN29" s="7">
        <v>1198.9000000000001</v>
      </c>
      <c r="CO29" s="7">
        <v>1262.7</v>
      </c>
      <c r="CP29" s="7">
        <v>1217.4000000000001</v>
      </c>
      <c r="CQ29" s="7">
        <v>1168.2</v>
      </c>
      <c r="CR29" s="7">
        <v>1226.7</v>
      </c>
      <c r="CS29" s="7">
        <v>1172.4000000000001</v>
      </c>
      <c r="CT29" s="7">
        <v>1164.0999999999999</v>
      </c>
      <c r="CU29" s="7">
        <v>1201.5999999999999</v>
      </c>
      <c r="CV29" s="7">
        <v>1208.9000000000001</v>
      </c>
      <c r="CW29" s="7">
        <v>1201.7</v>
      </c>
      <c r="CX29" s="7">
        <v>1204</v>
      </c>
      <c r="CY29" s="7">
        <v>1180</v>
      </c>
      <c r="CZ29" s="7">
        <v>1206.3</v>
      </c>
      <c r="DA29" s="7">
        <v>1207.9000000000001</v>
      </c>
      <c r="DB29" s="7">
        <v>1224.2</v>
      </c>
      <c r="DC29" s="7">
        <v>1220.5999999999999</v>
      </c>
      <c r="DD29" s="7">
        <v>1318.6</v>
      </c>
      <c r="DE29" s="7">
        <v>1205.8</v>
      </c>
      <c r="DF29" s="7">
        <v>1213.5999999999999</v>
      </c>
      <c r="DG29" s="7">
        <v>1163.2</v>
      </c>
      <c r="DH29" s="7">
        <v>1148.7</v>
      </c>
      <c r="DI29" s="7">
        <v>1222</v>
      </c>
      <c r="DJ29" s="7">
        <v>1186.8</v>
      </c>
      <c r="DK29" s="7">
        <v>1222.3</v>
      </c>
      <c r="DL29" s="7">
        <v>1278.5</v>
      </c>
      <c r="DM29" s="7">
        <v>1216.3</v>
      </c>
      <c r="DN29" s="7">
        <v>1239.8</v>
      </c>
      <c r="DO29" s="7">
        <v>1228</v>
      </c>
      <c r="DP29" s="7">
        <v>1228.3</v>
      </c>
      <c r="DQ29" s="7">
        <v>1247</v>
      </c>
      <c r="DR29" s="7">
        <v>1234.2</v>
      </c>
      <c r="DS29" s="7">
        <v>1243.5999999999999</v>
      </c>
      <c r="DT29" s="7">
        <v>1117.5</v>
      </c>
      <c r="DU29" s="7">
        <v>1155.5</v>
      </c>
      <c r="DV29" s="7">
        <v>1206.8</v>
      </c>
      <c r="DW29" s="7">
        <v>1232.4000000000001</v>
      </c>
      <c r="DX29" s="7">
        <v>1217.5999999999999</v>
      </c>
      <c r="DY29" s="7">
        <v>1228.5999999999999</v>
      </c>
      <c r="DZ29" s="7">
        <v>1228.2</v>
      </c>
      <c r="EA29" s="7">
        <v>1227.3</v>
      </c>
      <c r="EB29" s="7">
        <v>1224.4000000000001</v>
      </c>
      <c r="EC29" s="7">
        <v>1220.5</v>
      </c>
      <c r="ED29" s="7">
        <v>1156.3</v>
      </c>
      <c r="EE29" s="7">
        <v>1169.5999999999999</v>
      </c>
      <c r="EF29" s="7">
        <v>1229.5999999999999</v>
      </c>
      <c r="EG29" s="7">
        <v>1225.2</v>
      </c>
      <c r="EH29" s="7">
        <v>1199.8</v>
      </c>
      <c r="EI29" s="7">
        <v>1222.7</v>
      </c>
      <c r="EJ29" s="7">
        <v>1209</v>
      </c>
      <c r="EK29" s="7">
        <v>1205.9000000000001</v>
      </c>
      <c r="EL29" s="7">
        <v>1204</v>
      </c>
      <c r="EM29" s="7">
        <v>1229.7</v>
      </c>
      <c r="EN29" s="7">
        <v>1213.0999999999999</v>
      </c>
      <c r="EO29" s="7">
        <v>1232.5999999999999</v>
      </c>
      <c r="EP29" s="7">
        <v>1202</v>
      </c>
      <c r="EQ29" s="7">
        <v>1217.4000000000001</v>
      </c>
      <c r="ER29" s="7">
        <v>1137</v>
      </c>
      <c r="ES29" s="7">
        <v>1241.5</v>
      </c>
      <c r="ET29" s="7">
        <v>1320.7</v>
      </c>
      <c r="EU29" s="7">
        <v>1207.5</v>
      </c>
      <c r="EV29" s="7">
        <v>1204.2</v>
      </c>
      <c r="EW29" s="7">
        <v>1222</v>
      </c>
      <c r="EX29" s="7">
        <v>1218</v>
      </c>
      <c r="EY29" s="7">
        <v>1222.5</v>
      </c>
      <c r="EZ29" s="7">
        <v>1213</v>
      </c>
      <c r="FA29" s="7">
        <v>1237.8</v>
      </c>
      <c r="FB29" s="7">
        <v>1226.7</v>
      </c>
      <c r="FC29" s="7">
        <v>1179.5999999999999</v>
      </c>
      <c r="FD29" s="7">
        <v>1281.5</v>
      </c>
      <c r="FE29" s="7">
        <v>1170</v>
      </c>
      <c r="FF29" s="7">
        <v>1062.3</v>
      </c>
      <c r="FG29" s="7">
        <v>1227.3</v>
      </c>
      <c r="FH29" s="7">
        <v>1166</v>
      </c>
      <c r="FI29" s="7">
        <v>1212</v>
      </c>
      <c r="FJ29" s="7">
        <v>1212.4000000000001</v>
      </c>
      <c r="FK29" s="7">
        <v>1212.2</v>
      </c>
      <c r="FL29" s="7">
        <v>1226.4000000000001</v>
      </c>
      <c r="FM29" s="7">
        <v>1224.3</v>
      </c>
      <c r="FN29" s="7">
        <v>1223.7</v>
      </c>
      <c r="FO29" s="7">
        <v>1206.5999999999999</v>
      </c>
      <c r="FP29" s="7">
        <v>1209.8</v>
      </c>
      <c r="FQ29" s="7">
        <v>1211.9000000000001</v>
      </c>
      <c r="FR29" s="7">
        <v>1201.3</v>
      </c>
      <c r="FS29" s="7">
        <v>1285.2</v>
      </c>
      <c r="FT29" s="7">
        <v>1245.8</v>
      </c>
      <c r="FU29" s="7">
        <v>1158.7</v>
      </c>
      <c r="FV29" s="7">
        <v>1094.8</v>
      </c>
      <c r="FW29" s="7">
        <v>1112.9000000000001</v>
      </c>
      <c r="FX29" s="7">
        <v>1098</v>
      </c>
      <c r="FY29" s="7">
        <v>1097.3</v>
      </c>
      <c r="FZ29" s="7">
        <v>1096.9000000000001</v>
      </c>
      <c r="GA29" s="7">
        <v>1101.0999999999999</v>
      </c>
      <c r="GB29" s="7">
        <v>1109</v>
      </c>
      <c r="GC29" s="7">
        <v>1119.5</v>
      </c>
      <c r="GD29" s="7">
        <v>1125.9000000000001</v>
      </c>
      <c r="GE29" s="7">
        <v>1107.5999999999999</v>
      </c>
      <c r="GF29" s="7">
        <v>1115.2</v>
      </c>
      <c r="GG29" s="7">
        <v>1117.4000000000001</v>
      </c>
      <c r="GH29" s="7">
        <v>1120.0999999999999</v>
      </c>
      <c r="GI29" s="7">
        <v>1049.5</v>
      </c>
      <c r="GJ29" s="7">
        <v>959.6</v>
      </c>
      <c r="GK29" s="7">
        <v>1140</v>
      </c>
      <c r="GL29" s="7">
        <v>1119.5999999999999</v>
      </c>
      <c r="GM29" s="7">
        <v>1116.7</v>
      </c>
      <c r="GN29" s="7">
        <v>1124.5</v>
      </c>
      <c r="GO29" s="7">
        <v>1121.5999999999999</v>
      </c>
      <c r="GP29" s="7">
        <v>1114.4000000000001</v>
      </c>
      <c r="GQ29" s="7">
        <v>1123.7</v>
      </c>
      <c r="GR29" s="7">
        <v>1105.4000000000001</v>
      </c>
      <c r="GS29" s="7">
        <v>1120.5</v>
      </c>
      <c r="GT29" s="7">
        <v>1096.0999999999999</v>
      </c>
      <c r="GU29" s="7">
        <v>1120.5</v>
      </c>
      <c r="GV29" s="7">
        <v>1094.8</v>
      </c>
      <c r="GW29" s="7">
        <v>1108.0999999999999</v>
      </c>
      <c r="GX29" s="7">
        <v>1063.4000000000001</v>
      </c>
      <c r="GY29" s="7">
        <v>1056.5</v>
      </c>
      <c r="GZ29" s="7">
        <v>1060.5999999999999</v>
      </c>
      <c r="HA29" s="7">
        <v>1199.2</v>
      </c>
      <c r="HB29" s="7">
        <v>1173.7</v>
      </c>
      <c r="HC29" s="7">
        <v>1069.7</v>
      </c>
      <c r="HD29" s="7">
        <v>1225.0999999999999</v>
      </c>
      <c r="HE29" s="7">
        <v>1230.4000000000001</v>
      </c>
      <c r="HF29" s="7">
        <v>1233.5999999999999</v>
      </c>
      <c r="HG29" s="7">
        <v>1279.0999999999999</v>
      </c>
      <c r="HH29" s="7">
        <v>1243.0999999999999</v>
      </c>
      <c r="HI29" s="7">
        <v>1361.9</v>
      </c>
      <c r="HJ29" s="7">
        <v>1245.7</v>
      </c>
      <c r="HK29" s="7">
        <v>1160.4000000000001</v>
      </c>
      <c r="HL29" s="7">
        <v>1180.9000000000001</v>
      </c>
      <c r="HM29" s="7">
        <v>1118.2</v>
      </c>
      <c r="HN29" s="7">
        <v>1210.9000000000001</v>
      </c>
      <c r="HO29" s="7">
        <v>1266</v>
      </c>
      <c r="HP29" s="7">
        <v>1275.4000000000001</v>
      </c>
      <c r="HQ29" s="7">
        <v>1065.5999999999999</v>
      </c>
      <c r="HR29" s="7">
        <v>1081.3</v>
      </c>
      <c r="HS29" s="7">
        <v>1191.0999999999999</v>
      </c>
      <c r="HT29" s="7">
        <v>1028.0999999999999</v>
      </c>
      <c r="HU29" s="7">
        <v>1016</v>
      </c>
      <c r="HV29" s="7">
        <v>1240</v>
      </c>
      <c r="HW29" s="7">
        <v>1238.5999999999999</v>
      </c>
      <c r="HX29" s="7">
        <v>1270</v>
      </c>
      <c r="HY29" s="7">
        <v>1242.9000000000001</v>
      </c>
      <c r="HZ29" s="7">
        <v>1228.5999999999999</v>
      </c>
      <c r="IA29" s="7">
        <v>1233</v>
      </c>
      <c r="IB29" s="7">
        <v>1237</v>
      </c>
      <c r="IC29" s="7">
        <v>1325.2</v>
      </c>
      <c r="ID29" s="7">
        <v>1152.5</v>
      </c>
      <c r="IE29" s="7">
        <v>1160.0999999999999</v>
      </c>
      <c r="IF29" s="7">
        <v>1063.8</v>
      </c>
      <c r="IG29" s="7">
        <v>1065.3</v>
      </c>
      <c r="IH29" s="7">
        <v>1058.9000000000001</v>
      </c>
      <c r="II29" s="7">
        <v>1100.3</v>
      </c>
      <c r="IJ29" s="7">
        <v>1071.7</v>
      </c>
      <c r="IK29" s="7">
        <v>1098</v>
      </c>
      <c r="IL29" s="7">
        <v>1074.4000000000001</v>
      </c>
      <c r="IM29" s="7">
        <v>1054</v>
      </c>
      <c r="IN29" s="7">
        <v>1056.8</v>
      </c>
      <c r="IO29" s="7">
        <v>1057.8</v>
      </c>
      <c r="IP29" s="7">
        <v>1078.2</v>
      </c>
      <c r="IQ29" s="7">
        <v>1098.3</v>
      </c>
      <c r="IR29" s="7">
        <v>1073</v>
      </c>
      <c r="IS29" s="7">
        <v>1098.7</v>
      </c>
      <c r="IT29" s="7">
        <v>1060.4000000000001</v>
      </c>
      <c r="IU29" s="7">
        <v>1071.5999999999999</v>
      </c>
      <c r="IV29" s="7">
        <v>1038</v>
      </c>
      <c r="IW29" s="7">
        <v>1096.5999999999999</v>
      </c>
      <c r="IX29" s="7">
        <v>1058.0999999999999</v>
      </c>
      <c r="IY29" s="7">
        <v>1096.2</v>
      </c>
      <c r="IZ29" s="7">
        <v>1097</v>
      </c>
      <c r="JA29" s="7">
        <v>1094.9000000000001</v>
      </c>
      <c r="JB29" s="7">
        <v>1100.7</v>
      </c>
      <c r="JC29" s="7">
        <v>1095.3</v>
      </c>
      <c r="JD29" s="7">
        <v>1090.4000000000001</v>
      </c>
      <c r="JE29" s="7">
        <v>1109.8</v>
      </c>
      <c r="JF29" s="7">
        <v>1095.2</v>
      </c>
      <c r="JG29" s="7">
        <v>1101.2</v>
      </c>
      <c r="JH29" s="7">
        <v>1106</v>
      </c>
      <c r="JI29" s="7">
        <v>1157.0999999999999</v>
      </c>
      <c r="JJ29" s="7">
        <v>1186.3</v>
      </c>
      <c r="JK29" s="7">
        <v>1218.3</v>
      </c>
      <c r="JL29" s="7">
        <v>1164.9000000000001</v>
      </c>
      <c r="JM29" s="7">
        <v>1234.5999999999999</v>
      </c>
      <c r="JN29" s="7">
        <v>1293.4000000000001</v>
      </c>
      <c r="JO29" s="7">
        <v>1221.3</v>
      </c>
      <c r="JP29" s="7">
        <v>1230.2</v>
      </c>
      <c r="JQ29" s="7">
        <v>1187.5999999999999</v>
      </c>
      <c r="JR29" s="7">
        <v>1232.9000000000001</v>
      </c>
      <c r="JS29" s="7">
        <v>1218</v>
      </c>
      <c r="JT29" s="7">
        <v>1178.4000000000001</v>
      </c>
      <c r="JU29" s="7">
        <v>1281.5</v>
      </c>
      <c r="JV29" s="7">
        <v>1243.0999999999999</v>
      </c>
      <c r="JW29" s="7">
        <v>1141.7</v>
      </c>
      <c r="JX29" s="7">
        <v>1261.3</v>
      </c>
      <c r="JY29" s="7">
        <v>1265.7</v>
      </c>
      <c r="JZ29" s="7">
        <v>964.9</v>
      </c>
      <c r="KA29" s="7">
        <v>953.7</v>
      </c>
      <c r="KB29" s="7">
        <v>1227.5999999999999</v>
      </c>
      <c r="KC29" s="7">
        <v>1027.2</v>
      </c>
      <c r="KD29" s="7">
        <v>1175.4000000000001</v>
      </c>
      <c r="KE29" s="7">
        <v>1057.4000000000001</v>
      </c>
      <c r="KF29" s="7">
        <v>1075.5999999999999</v>
      </c>
      <c r="KG29" s="7">
        <v>1074.5999999999999</v>
      </c>
      <c r="KH29" s="7">
        <v>1075.5999999999999</v>
      </c>
      <c r="KI29" s="7">
        <v>1048.0999999999999</v>
      </c>
      <c r="KJ29" s="7">
        <v>1061</v>
      </c>
      <c r="KK29" s="7">
        <v>1084.3</v>
      </c>
      <c r="KL29" s="7">
        <v>1064.9000000000001</v>
      </c>
      <c r="KM29" s="7">
        <v>1055.9000000000001</v>
      </c>
      <c r="KN29" s="7">
        <v>1095.4000000000001</v>
      </c>
      <c r="KO29" s="7">
        <v>1202.2</v>
      </c>
      <c r="KP29" s="7">
        <v>1068</v>
      </c>
      <c r="KQ29" s="7">
        <v>1101.8</v>
      </c>
      <c r="KR29" s="7">
        <v>1044</v>
      </c>
      <c r="KS29" s="7">
        <v>1025.0999999999999</v>
      </c>
      <c r="KT29" s="7">
        <v>1025.2</v>
      </c>
      <c r="KU29" s="7">
        <v>1071.5</v>
      </c>
      <c r="KV29" s="7">
        <v>1084.5</v>
      </c>
      <c r="KW29" s="7">
        <v>1054.5</v>
      </c>
      <c r="KX29" s="7">
        <v>1080.4000000000001</v>
      </c>
      <c r="KY29" s="7">
        <v>1084.2</v>
      </c>
      <c r="KZ29" s="7">
        <v>1172.2</v>
      </c>
      <c r="LA29" s="7">
        <v>1076</v>
      </c>
      <c r="LB29" s="7">
        <v>1073.3</v>
      </c>
      <c r="LC29" s="7">
        <v>1090.4000000000001</v>
      </c>
      <c r="LD29" s="7">
        <v>1079.3</v>
      </c>
      <c r="LE29" s="7">
        <v>991.2</v>
      </c>
      <c r="LF29" s="7">
        <v>1088.0999999999999</v>
      </c>
      <c r="LG29" s="7">
        <v>1111.7</v>
      </c>
      <c r="LH29" s="7">
        <v>1059.9000000000001</v>
      </c>
      <c r="LI29" s="7">
        <v>1040.5</v>
      </c>
      <c r="LJ29" s="7">
        <v>1042.5</v>
      </c>
      <c r="LK29" s="7">
        <v>1163.5999999999999</v>
      </c>
      <c r="LL29" s="7">
        <v>1044.8</v>
      </c>
      <c r="LM29" s="7">
        <v>1091.8</v>
      </c>
      <c r="LN29" s="7">
        <v>1089.2</v>
      </c>
      <c r="LO29" s="7">
        <v>1084.4000000000001</v>
      </c>
      <c r="LP29" s="7">
        <v>1030.9000000000001</v>
      </c>
      <c r="LQ29" s="7">
        <v>973.3</v>
      </c>
      <c r="LR29" s="7">
        <v>1074.2</v>
      </c>
      <c r="LS29" s="7">
        <v>1129.7</v>
      </c>
      <c r="LT29" s="7">
        <v>1024.5</v>
      </c>
      <c r="LU29" s="7">
        <v>1025</v>
      </c>
      <c r="LV29" s="7">
        <v>1092.4000000000001</v>
      </c>
      <c r="LW29" s="7">
        <v>1077.2</v>
      </c>
      <c r="LX29" s="7">
        <v>1065.5</v>
      </c>
      <c r="LY29" s="7">
        <v>1078.0999999999999</v>
      </c>
      <c r="LZ29" s="7">
        <v>1072.8</v>
      </c>
      <c r="MA29" s="7">
        <v>1060.3</v>
      </c>
      <c r="MB29" s="7">
        <v>1150.3</v>
      </c>
      <c r="MC29" s="7">
        <v>1020.6</v>
      </c>
      <c r="MD29" s="7">
        <v>1037.4000000000001</v>
      </c>
      <c r="ME29" s="7">
        <v>1026.4000000000001</v>
      </c>
      <c r="MF29" s="7">
        <v>1065.3</v>
      </c>
      <c r="MG29" s="7">
        <v>1066</v>
      </c>
      <c r="MH29" s="7">
        <v>1020.2</v>
      </c>
      <c r="MI29" s="7">
        <v>1079.8</v>
      </c>
      <c r="MJ29" s="7">
        <v>1108.5</v>
      </c>
      <c r="MK29" s="7">
        <v>1093.4000000000001</v>
      </c>
      <c r="ML29" s="7">
        <v>1099</v>
      </c>
      <c r="MM29" s="7">
        <v>1088.9000000000001</v>
      </c>
      <c r="MN29" s="7">
        <v>1103.4000000000001</v>
      </c>
      <c r="MO29" s="7">
        <v>1095.5</v>
      </c>
      <c r="MP29" s="7">
        <v>1096</v>
      </c>
      <c r="MQ29" s="7">
        <v>1110.5</v>
      </c>
      <c r="MR29" s="7">
        <v>1096</v>
      </c>
      <c r="MS29" s="7">
        <v>1052.0999999999999</v>
      </c>
      <c r="MT29" s="7">
        <v>1051</v>
      </c>
      <c r="MU29" s="7">
        <v>1104.0999999999999</v>
      </c>
      <c r="MV29" s="7">
        <v>981</v>
      </c>
      <c r="MW29" s="7">
        <v>1047.5999999999999</v>
      </c>
      <c r="MX29" s="7">
        <v>1060.3</v>
      </c>
      <c r="MY29" s="7">
        <v>1146.9000000000001</v>
      </c>
      <c r="MZ29" s="7">
        <v>1060</v>
      </c>
      <c r="NA29" s="7">
        <v>1093.7</v>
      </c>
      <c r="NB29" s="7">
        <v>1066</v>
      </c>
      <c r="NC29" s="7">
        <v>1146.7</v>
      </c>
      <c r="ND29" s="7">
        <v>1104.3</v>
      </c>
      <c r="NE29" s="7">
        <v>1158</v>
      </c>
      <c r="NF29" s="7">
        <v>992.9</v>
      </c>
      <c r="NG29" s="7">
        <v>1100.2</v>
      </c>
      <c r="NH29" s="7">
        <v>1033.5</v>
      </c>
      <c r="NI29" s="7">
        <v>1040.4000000000001</v>
      </c>
      <c r="NJ29" s="7">
        <v>1004.4</v>
      </c>
      <c r="NK29" s="7">
        <v>1061.4000000000001</v>
      </c>
      <c r="NL29" s="7">
        <v>1061.7</v>
      </c>
      <c r="NM29" s="7">
        <v>1060.4000000000001</v>
      </c>
      <c r="NN29" s="120">
        <v>0</v>
      </c>
      <c r="NO29" s="135">
        <v>38.049999999999997</v>
      </c>
      <c r="NP29" s="135">
        <v>0</v>
      </c>
      <c r="NQ29" s="135">
        <v>0</v>
      </c>
      <c r="NR29" s="135">
        <v>5.15</v>
      </c>
      <c r="NS29" s="135">
        <v>5</v>
      </c>
      <c r="NT29" s="135">
        <v>0</v>
      </c>
      <c r="NU29" s="135">
        <v>0</v>
      </c>
      <c r="NV29" s="7">
        <v>85719080</v>
      </c>
      <c r="NW29" s="7">
        <v>254318.3</v>
      </c>
      <c r="NX29" s="7">
        <v>87059360</v>
      </c>
      <c r="NY29" s="7">
        <v>296585</v>
      </c>
      <c r="NZ29" s="7">
        <v>71005360</v>
      </c>
      <c r="OA29" s="7">
        <v>148970.79999999999</v>
      </c>
      <c r="OB29" s="7">
        <v>85362030</v>
      </c>
      <c r="OC29" s="7">
        <v>127525.9</v>
      </c>
      <c r="OD29" s="7">
        <v>809190</v>
      </c>
      <c r="OE29" s="7">
        <v>9960</v>
      </c>
      <c r="OF29" s="7">
        <v>91140</v>
      </c>
      <c r="OG29" s="7">
        <v>500</v>
      </c>
      <c r="OH29" s="9">
        <f>IF((RD_15[[#This Row],[33kV_IC1_ExPort]]-NV28)&lt;0,0,(RD_15[[#This Row],[33kV_IC1_ExPort]]-NV28))</f>
        <v>92880</v>
      </c>
      <c r="OI29" s="9">
        <f>IF((RD_15[[#This Row],[33kV_IC1_Import]]-NW28)&lt;0,0,(RD_15[[#This Row],[33kV_IC1_Import]]-NW28))</f>
        <v>218.29999999998836</v>
      </c>
      <c r="OJ29" s="9">
        <f>IF((RD_15[[#This Row],[33kV_IC2_ExPort]]-NX28)&lt;0,0,(RD_15[[#This Row],[33kV_IC2_ExPort]]-NX28))</f>
        <v>95560</v>
      </c>
      <c r="OK29" s="9">
        <f>IF((RD_15[[#This Row],[33kV_IC2_Import]]-NY28)&lt;0,0,(RD_15[[#This Row],[33kV_IC2_Import]]-NY28))</f>
        <v>302.59999999997672</v>
      </c>
      <c r="OL29" s="9">
        <f>IF((RD_15[[#This Row],[33kV_IC3_ExPort]]-NZ28)&lt;0,0,(RD_15[[#This Row],[33kV_IC3_ExPort]]-NZ28))</f>
        <v>92990</v>
      </c>
      <c r="OM29" s="9">
        <f>IF((RD_15[[#This Row],[33kV_IC3_Import]]-OA28)&lt;0,0,(RD_15[[#This Row],[33kV_IC3_Import]]-OA28))</f>
        <v>231.69999999998254</v>
      </c>
      <c r="ON29" s="9">
        <f>IF((RD_15[[#This Row],[33kV_IC4_ExPort]]-OB28)&lt;0,0,(RD_15[[#This Row],[33kV_IC4_ExPort]]-OB28))</f>
        <v>91710</v>
      </c>
      <c r="OO29" s="9">
        <f>IF((RD_15[[#This Row],[33kV_IC4_Import]]-OC28)&lt;0,0,(RD_15[[#This Row],[33kV_IC4_Import]]-OC28))</f>
        <v>174.09999999999127</v>
      </c>
      <c r="OP29" s="9">
        <f>IF((RD_15[[#This Row],[220kV_PQM1_Ex]]-OD28)*200&lt;0,0,(RD_15[[#This Row],[220kV_PQM1_Ex]]-OD28)*200)</f>
        <v>188000</v>
      </c>
      <c r="OQ29" s="9">
        <f>IF((RD_15[[#This Row],[220kV_PQM1_Im]]-OE28)*200&lt;0,0,(RD_15[[#This Row],[220kV_PQM1_Im]]-OE28)*200)</f>
        <v>2000</v>
      </c>
      <c r="OR29" s="9">
        <f>IF((RD_15[[#This Row],[220kV_PQM2_Ex]]-OF28)*200&lt;0,0,(RD_15[[#This Row],[220kV_PQM2_Ex]]-OF28)*200)</f>
        <v>182000</v>
      </c>
      <c r="OS29" s="9">
        <f>IF((RD_15[[#This Row],[220kV_PQM2_Im]]-OG28)*200&lt;0,0,(RD_15[[#This Row],[220kV_PQM2_Im]]-OG28)*200)</f>
        <v>0</v>
      </c>
      <c r="OT29" s="136">
        <f>SUM(RD_15[[#This Row],[33kV_IC1_ExPort(KWh)]],RD_15[[#This Row],[33kV_IC2_ExPort(KWh)]],RD_15[[#This Row],[33kV_IC3_ExPort(KWh)]],RD_15[[#This Row],[33kV_IC4_ExPort(kWh)]])</f>
        <v>373140</v>
      </c>
      <c r="OU29" s="49">
        <f>SUM(RD_15[[#This Row],[220kV_PQM1_Ex(KWh)]],RD_15[[#This Row],[220kV_PQM2_Ex(KWh)]])</f>
        <v>370000</v>
      </c>
      <c r="OV29" s="49">
        <f>IFERROR((RD_15[[#This Row],[Sunset Time (POA&lt;20 W/m2)]]-RD_15[[#This Row],[Sunrise Time (POA&gt;20 W/m2)]])*24,"")</f>
        <v>11.9</v>
      </c>
      <c r="OW29" s="49">
        <f>RD_15[[#This Row],[GHI]]-RD_15[[#This Row],[GHI_Lost]]</f>
        <v>5.15</v>
      </c>
      <c r="OX29" s="49">
        <f>RD_15[[#This Row],[POA]]-RD_15[[#This Row],[POA_Lost]]</f>
        <v>5</v>
      </c>
      <c r="OY29" s="49"/>
      <c r="OZ29" s="49">
        <f>RD_15[[#This Row],[MT_Temp]]</f>
        <v>38.049999999999997</v>
      </c>
      <c r="PA29" s="50">
        <f>RD_15[[#This Row],[WS_Avg]]</f>
        <v>0</v>
      </c>
      <c r="PB29" s="131">
        <f>IFERROR(SUM(RD_15[[#This Row],[BLK1_INV1]:[BLK12_INV31]]),"")</f>
        <v>379476.40000000037</v>
      </c>
      <c r="PC29" s="51" t="str">
        <f>IFERROR(#REF!/RD_15[[#This Row],[Inv_Exp(KWh)]],"")</f>
        <v/>
      </c>
      <c r="PD29" s="51"/>
      <c r="PE29" s="100" t="str">
        <f>IFERROR(RD_15[[#This Row],[WPR_Eac]]/RD_15[[#This Row],[WPR_Edc]],"")</f>
        <v/>
      </c>
      <c r="PF29" s="100"/>
      <c r="PG29" s="100"/>
    </row>
    <row r="30" spans="2:423" x14ac:dyDescent="0.35">
      <c r="B30" s="48">
        <v>45769</v>
      </c>
      <c r="C30" s="132">
        <f>YEAR(RD_15[[#This Row],[Date]])+IF(MONTH(RD_15[[#This Row],[Date]])&gt;=4,1,0)</f>
        <v>2026</v>
      </c>
      <c r="D30" s="124">
        <f t="shared" si="9"/>
        <v>2025</v>
      </c>
      <c r="E30" s="133"/>
      <c r="F30" s="133"/>
      <c r="G30" s="134" t="str">
        <f>TEXT(RD_15[[#This Row],[Date]],"mmm-yy")</f>
        <v>Apr-25</v>
      </c>
      <c r="H30" s="124">
        <f t="shared" si="10"/>
        <v>30</v>
      </c>
      <c r="I30" s="132">
        <f>'Basic Data '!$S$2</f>
        <v>91870</v>
      </c>
      <c r="J30" s="8">
        <v>0.21527777777777779</v>
      </c>
      <c r="K30" s="8">
        <v>0.66249999999999998</v>
      </c>
      <c r="L30" s="7">
        <v>102.2</v>
      </c>
      <c r="M30" s="7">
        <v>97.8</v>
      </c>
      <c r="N30" s="7">
        <v>108.5</v>
      </c>
      <c r="O30" s="7">
        <v>108</v>
      </c>
      <c r="P30" s="7">
        <v>107.7</v>
      </c>
      <c r="Q30" s="7">
        <v>103</v>
      </c>
      <c r="R30" s="7">
        <v>110.5</v>
      </c>
      <c r="S30" s="7">
        <v>104.8</v>
      </c>
      <c r="T30" s="7">
        <v>109.8</v>
      </c>
      <c r="U30" s="7">
        <v>108.7</v>
      </c>
      <c r="V30" s="7">
        <v>109.8</v>
      </c>
      <c r="W30" s="7">
        <v>109.2</v>
      </c>
      <c r="X30" s="7">
        <v>109.6</v>
      </c>
      <c r="Y30" s="7">
        <v>109</v>
      </c>
      <c r="Z30" s="7">
        <v>110.8</v>
      </c>
      <c r="AA30" s="7">
        <v>110.4</v>
      </c>
      <c r="AB30" s="7">
        <v>102.5</v>
      </c>
      <c r="AC30" s="7">
        <v>105.3</v>
      </c>
      <c r="AD30" s="7">
        <v>111</v>
      </c>
      <c r="AE30" s="7">
        <v>111.1</v>
      </c>
      <c r="AF30" s="7">
        <v>115.8</v>
      </c>
      <c r="AG30" s="7">
        <v>114.5</v>
      </c>
      <c r="AH30" s="7">
        <v>116.1</v>
      </c>
      <c r="AI30" s="7">
        <v>115</v>
      </c>
      <c r="AJ30" s="7">
        <v>116.1</v>
      </c>
      <c r="AK30" s="7">
        <v>115.4</v>
      </c>
      <c r="AL30" s="7">
        <v>116.7</v>
      </c>
      <c r="AM30" s="7">
        <v>116.2</v>
      </c>
      <c r="AN30" s="7">
        <v>117.7</v>
      </c>
      <c r="AO30" s="7">
        <v>116</v>
      </c>
      <c r="AP30" s="7">
        <v>115.7</v>
      </c>
      <c r="AQ30" s="7">
        <v>115.1</v>
      </c>
      <c r="AR30" s="7">
        <v>108.4</v>
      </c>
      <c r="AS30" s="7">
        <v>100</v>
      </c>
      <c r="AT30" s="7">
        <v>99.9</v>
      </c>
      <c r="AU30" s="7">
        <v>102.1</v>
      </c>
      <c r="AV30" s="7">
        <v>103.9</v>
      </c>
      <c r="AW30" s="7">
        <v>102.5</v>
      </c>
      <c r="AX30" s="7">
        <v>107.2</v>
      </c>
      <c r="AY30" s="7">
        <v>104.1</v>
      </c>
      <c r="AZ30" s="7">
        <v>104.9</v>
      </c>
      <c r="BA30" s="7">
        <v>117.5</v>
      </c>
      <c r="BB30" s="7">
        <v>123.5</v>
      </c>
      <c r="BC30" s="7">
        <v>115.6</v>
      </c>
      <c r="BD30" s="7">
        <v>117.1</v>
      </c>
      <c r="BE30" s="7">
        <v>121.2</v>
      </c>
      <c r="BF30" s="7">
        <v>131.19999999999999</v>
      </c>
      <c r="BG30" s="7">
        <v>130.9</v>
      </c>
      <c r="BH30" s="7">
        <v>138.30000000000001</v>
      </c>
      <c r="BI30" s="7">
        <v>125</v>
      </c>
      <c r="BJ30" s="7">
        <v>118.7</v>
      </c>
      <c r="BK30" s="7">
        <v>114.1</v>
      </c>
      <c r="BL30" s="7">
        <v>114.8</v>
      </c>
      <c r="BM30" s="7">
        <v>122.2</v>
      </c>
      <c r="BN30" s="7">
        <v>120.8</v>
      </c>
      <c r="BO30" s="7">
        <v>119.9</v>
      </c>
      <c r="BP30" s="7">
        <v>126.2</v>
      </c>
      <c r="BQ30" s="7">
        <v>113.6</v>
      </c>
      <c r="BR30" s="7">
        <v>101.3</v>
      </c>
      <c r="BS30" s="7">
        <v>115</v>
      </c>
      <c r="BT30" s="7">
        <v>109.6</v>
      </c>
      <c r="BU30" s="7">
        <v>105.3</v>
      </c>
      <c r="BV30" s="7">
        <v>110.8</v>
      </c>
      <c r="BW30" s="7">
        <v>267.39999999999998</v>
      </c>
      <c r="BX30" s="7">
        <v>261.8</v>
      </c>
      <c r="BY30" s="7">
        <v>263.7</v>
      </c>
      <c r="BZ30" s="7">
        <v>262.89999999999998</v>
      </c>
      <c r="CA30" s="7">
        <v>267.3</v>
      </c>
      <c r="CB30" s="7">
        <v>262</v>
      </c>
      <c r="CC30" s="7">
        <v>260.60000000000002</v>
      </c>
      <c r="CD30" s="7">
        <v>265.10000000000002</v>
      </c>
      <c r="CE30" s="7">
        <v>268.7</v>
      </c>
      <c r="CF30" s="7">
        <v>260.10000000000002</v>
      </c>
      <c r="CG30" s="7">
        <v>259</v>
      </c>
      <c r="CH30" s="7">
        <v>259.3</v>
      </c>
      <c r="CI30" s="7">
        <v>251.1</v>
      </c>
      <c r="CJ30" s="7">
        <v>246.7</v>
      </c>
      <c r="CK30" s="7">
        <v>265.7</v>
      </c>
      <c r="CL30" s="7">
        <v>268.39999999999998</v>
      </c>
      <c r="CM30" s="7">
        <v>269.5</v>
      </c>
      <c r="CN30" s="7">
        <v>264</v>
      </c>
      <c r="CO30" s="7">
        <v>281.10000000000002</v>
      </c>
      <c r="CP30" s="7">
        <v>269.60000000000002</v>
      </c>
      <c r="CQ30" s="7">
        <v>257.2</v>
      </c>
      <c r="CR30" s="7">
        <v>272.3</v>
      </c>
      <c r="CS30" s="7">
        <v>258.60000000000002</v>
      </c>
      <c r="CT30" s="7">
        <v>256.39999999999998</v>
      </c>
      <c r="CU30" s="7">
        <v>266</v>
      </c>
      <c r="CV30" s="7">
        <v>264</v>
      </c>
      <c r="CW30" s="7">
        <v>262.8</v>
      </c>
      <c r="CX30" s="7">
        <v>263.7</v>
      </c>
      <c r="CY30" s="7">
        <v>254.7</v>
      </c>
      <c r="CZ30" s="7">
        <v>259</v>
      </c>
      <c r="DA30" s="7">
        <v>260.3</v>
      </c>
      <c r="DB30" s="7">
        <v>262.3</v>
      </c>
      <c r="DC30" s="7">
        <v>265.89999999999998</v>
      </c>
      <c r="DD30" s="7">
        <v>287.60000000000002</v>
      </c>
      <c r="DE30" s="7">
        <v>266.5</v>
      </c>
      <c r="DF30" s="7">
        <v>263.7</v>
      </c>
      <c r="DG30" s="7">
        <v>249.2</v>
      </c>
      <c r="DH30" s="7">
        <v>248.6</v>
      </c>
      <c r="DI30" s="7">
        <v>265.3</v>
      </c>
      <c r="DJ30" s="7">
        <v>258.10000000000002</v>
      </c>
      <c r="DK30" s="7">
        <v>267.2</v>
      </c>
      <c r="DL30" s="7">
        <v>271.5</v>
      </c>
      <c r="DM30" s="7">
        <v>266.60000000000002</v>
      </c>
      <c r="DN30" s="7">
        <v>269</v>
      </c>
      <c r="DO30" s="7">
        <v>266.8</v>
      </c>
      <c r="DP30" s="7">
        <v>263.60000000000002</v>
      </c>
      <c r="DQ30" s="7">
        <v>269.8</v>
      </c>
      <c r="DR30" s="7">
        <v>268.89999999999998</v>
      </c>
      <c r="DS30" s="7">
        <v>272.10000000000002</v>
      </c>
      <c r="DT30" s="7">
        <v>244.3</v>
      </c>
      <c r="DU30" s="7">
        <v>255.3</v>
      </c>
      <c r="DV30" s="7">
        <v>266.3</v>
      </c>
      <c r="DW30" s="7">
        <v>274.2</v>
      </c>
      <c r="DX30" s="7">
        <v>271.60000000000002</v>
      </c>
      <c r="DY30" s="7">
        <v>271.8</v>
      </c>
      <c r="DZ30" s="7">
        <v>274.89999999999998</v>
      </c>
      <c r="EA30" s="7">
        <v>271.3</v>
      </c>
      <c r="EB30" s="7">
        <v>269.39999999999998</v>
      </c>
      <c r="EC30" s="7">
        <v>270.39999999999998</v>
      </c>
      <c r="ED30" s="7">
        <v>255.9</v>
      </c>
      <c r="EE30" s="7">
        <v>259.2</v>
      </c>
      <c r="EF30" s="7">
        <v>273.89999999999998</v>
      </c>
      <c r="EG30" s="7">
        <v>271.7</v>
      </c>
      <c r="EH30" s="7">
        <v>266.5</v>
      </c>
      <c r="EI30" s="7">
        <v>271.89999999999998</v>
      </c>
      <c r="EJ30" s="7">
        <v>267.60000000000002</v>
      </c>
      <c r="EK30" s="7">
        <v>267</v>
      </c>
      <c r="EL30" s="7">
        <v>266.5</v>
      </c>
      <c r="EM30" s="7">
        <v>273.10000000000002</v>
      </c>
      <c r="EN30" s="7">
        <v>270</v>
      </c>
      <c r="EO30" s="7">
        <v>273.10000000000002</v>
      </c>
      <c r="EP30" s="7">
        <v>265.2</v>
      </c>
      <c r="EQ30" s="7">
        <v>267.8</v>
      </c>
      <c r="ER30" s="7">
        <v>251.6</v>
      </c>
      <c r="ES30" s="7">
        <v>273</v>
      </c>
      <c r="ET30" s="7">
        <v>281</v>
      </c>
      <c r="EU30" s="7">
        <v>271</v>
      </c>
      <c r="EV30" s="7">
        <v>264</v>
      </c>
      <c r="EW30" s="7">
        <v>270</v>
      </c>
      <c r="EX30" s="7">
        <v>270.2</v>
      </c>
      <c r="EY30" s="7">
        <v>269.3</v>
      </c>
      <c r="EZ30" s="7">
        <v>265</v>
      </c>
      <c r="FA30" s="7">
        <v>271.89999999999998</v>
      </c>
      <c r="FB30" s="7">
        <v>269.60000000000002</v>
      </c>
      <c r="FC30" s="7">
        <v>258.3</v>
      </c>
      <c r="FD30" s="7">
        <v>281.2</v>
      </c>
      <c r="FE30" s="7">
        <v>251.1</v>
      </c>
      <c r="FF30" s="7">
        <v>231</v>
      </c>
      <c r="FG30" s="7">
        <v>269.5</v>
      </c>
      <c r="FH30" s="7">
        <v>251.6</v>
      </c>
      <c r="FI30" s="7">
        <v>268.39999999999998</v>
      </c>
      <c r="FJ30" s="7">
        <v>271</v>
      </c>
      <c r="FK30" s="7">
        <v>266</v>
      </c>
      <c r="FL30" s="7">
        <v>269.2</v>
      </c>
      <c r="FM30" s="7">
        <v>270.89999999999998</v>
      </c>
      <c r="FN30" s="7">
        <v>272.2</v>
      </c>
      <c r="FO30" s="7">
        <v>266</v>
      </c>
      <c r="FP30" s="7">
        <v>267</v>
      </c>
      <c r="FQ30" s="7">
        <v>267</v>
      </c>
      <c r="FR30" s="7">
        <v>264.7</v>
      </c>
      <c r="FS30" s="7">
        <v>285.2</v>
      </c>
      <c r="FT30" s="7">
        <v>278</v>
      </c>
      <c r="FU30" s="7">
        <v>253.9</v>
      </c>
      <c r="FV30" s="7">
        <v>233.5</v>
      </c>
      <c r="FW30" s="7">
        <v>241</v>
      </c>
      <c r="FX30" s="7">
        <v>232.4</v>
      </c>
      <c r="FY30" s="7">
        <v>233.4</v>
      </c>
      <c r="FZ30" s="7">
        <v>234.5</v>
      </c>
      <c r="GA30" s="7">
        <v>231.3</v>
      </c>
      <c r="GB30" s="7">
        <v>235.7</v>
      </c>
      <c r="GC30" s="7">
        <v>240.3</v>
      </c>
      <c r="GD30" s="7">
        <v>245.4</v>
      </c>
      <c r="GE30" s="7">
        <v>241</v>
      </c>
      <c r="GF30" s="7">
        <v>237.4</v>
      </c>
      <c r="GG30" s="7">
        <v>242.9</v>
      </c>
      <c r="GH30" s="7">
        <v>246.2</v>
      </c>
      <c r="GI30" s="7">
        <v>224.3</v>
      </c>
      <c r="GJ30" s="7">
        <v>209.1</v>
      </c>
      <c r="GK30" s="7">
        <v>253.8</v>
      </c>
      <c r="GL30" s="7">
        <v>243.6</v>
      </c>
      <c r="GM30" s="7">
        <v>245.9</v>
      </c>
      <c r="GN30" s="7">
        <v>245.1</v>
      </c>
      <c r="GO30" s="7">
        <v>241.8</v>
      </c>
      <c r="GP30" s="7">
        <v>243.4</v>
      </c>
      <c r="GQ30" s="7">
        <v>243.4</v>
      </c>
      <c r="GR30" s="7">
        <v>242.6</v>
      </c>
      <c r="GS30" s="7">
        <v>240.6</v>
      </c>
      <c r="GT30" s="7">
        <v>238.5</v>
      </c>
      <c r="GU30" s="7">
        <v>240.4</v>
      </c>
      <c r="GV30" s="7">
        <v>238.2</v>
      </c>
      <c r="GW30" s="7">
        <v>239.3</v>
      </c>
      <c r="GX30" s="7">
        <v>227.2</v>
      </c>
      <c r="GY30" s="7">
        <v>225.8</v>
      </c>
      <c r="GZ30" s="7">
        <v>234.8</v>
      </c>
      <c r="HA30" s="7">
        <v>263</v>
      </c>
      <c r="HB30" s="7">
        <v>255.6</v>
      </c>
      <c r="HC30" s="7">
        <v>235.1</v>
      </c>
      <c r="HD30" s="7">
        <v>267</v>
      </c>
      <c r="HE30" s="7">
        <v>268.89999999999998</v>
      </c>
      <c r="HF30" s="7">
        <v>268.7</v>
      </c>
      <c r="HG30" s="7">
        <v>280.7</v>
      </c>
      <c r="HH30" s="7">
        <v>272.5</v>
      </c>
      <c r="HI30" s="7">
        <v>299.3</v>
      </c>
      <c r="HJ30" s="7">
        <v>273.60000000000002</v>
      </c>
      <c r="HK30" s="7">
        <v>257.2</v>
      </c>
      <c r="HL30" s="7">
        <v>258.8</v>
      </c>
      <c r="HM30" s="7">
        <v>244.8</v>
      </c>
      <c r="HN30" s="7">
        <v>267</v>
      </c>
      <c r="HO30" s="7">
        <v>251</v>
      </c>
      <c r="HP30" s="7">
        <v>283.89999999999998</v>
      </c>
      <c r="HQ30" s="7">
        <v>236.5</v>
      </c>
      <c r="HR30" s="7">
        <v>235.1</v>
      </c>
      <c r="HS30" s="7">
        <v>261.10000000000002</v>
      </c>
      <c r="HT30" s="7">
        <v>224.2</v>
      </c>
      <c r="HU30" s="7">
        <v>207.6</v>
      </c>
      <c r="HV30" s="7">
        <v>273.5</v>
      </c>
      <c r="HW30" s="7">
        <v>272</v>
      </c>
      <c r="HX30" s="7">
        <v>275.60000000000002</v>
      </c>
      <c r="HY30" s="7">
        <v>269.8</v>
      </c>
      <c r="HZ30" s="7">
        <v>268.39999999999998</v>
      </c>
      <c r="IA30" s="7">
        <v>269.8</v>
      </c>
      <c r="IB30" s="7">
        <v>294.10000000000002</v>
      </c>
      <c r="IC30" s="7">
        <v>290.60000000000002</v>
      </c>
      <c r="ID30" s="7">
        <v>249.9</v>
      </c>
      <c r="IE30" s="7">
        <v>256.60000000000002</v>
      </c>
      <c r="IF30" s="7">
        <v>234.3</v>
      </c>
      <c r="IG30" s="7">
        <v>232</v>
      </c>
      <c r="IH30" s="7">
        <v>228.8</v>
      </c>
      <c r="II30" s="7">
        <v>235.6</v>
      </c>
      <c r="IJ30" s="7">
        <v>233.1</v>
      </c>
      <c r="IK30" s="7">
        <v>240.5</v>
      </c>
      <c r="IL30" s="7">
        <v>236.6</v>
      </c>
      <c r="IM30" s="7">
        <v>229.8</v>
      </c>
      <c r="IN30" s="7">
        <v>231.3</v>
      </c>
      <c r="IO30" s="7">
        <v>231.7</v>
      </c>
      <c r="IP30" s="7">
        <v>234.1</v>
      </c>
      <c r="IQ30" s="7">
        <v>233.8</v>
      </c>
      <c r="IR30" s="7">
        <v>233.5</v>
      </c>
      <c r="IS30" s="7">
        <v>238.1</v>
      </c>
      <c r="IT30" s="7">
        <v>244.5</v>
      </c>
      <c r="IU30" s="7">
        <v>80.099999999999994</v>
      </c>
      <c r="IV30" s="7">
        <v>239.1</v>
      </c>
      <c r="IW30" s="7">
        <v>243.2</v>
      </c>
      <c r="IX30" s="7">
        <v>233.1</v>
      </c>
      <c r="IY30" s="7">
        <v>235.7</v>
      </c>
      <c r="IZ30" s="7">
        <v>231</v>
      </c>
      <c r="JA30" s="7">
        <v>238.9</v>
      </c>
      <c r="JB30" s="7">
        <v>242.2</v>
      </c>
      <c r="JC30" s="7">
        <v>239.3</v>
      </c>
      <c r="JD30" s="7">
        <v>251.4</v>
      </c>
      <c r="JE30" s="7">
        <v>242.3</v>
      </c>
      <c r="JF30" s="7">
        <v>233.4</v>
      </c>
      <c r="JG30" s="7">
        <v>240</v>
      </c>
      <c r="JH30" s="7">
        <v>240.6</v>
      </c>
      <c r="JI30" s="7">
        <v>257.8</v>
      </c>
      <c r="JJ30" s="7">
        <v>266.2</v>
      </c>
      <c r="JK30" s="7">
        <v>271.7</v>
      </c>
      <c r="JL30" s="7">
        <v>259.7</v>
      </c>
      <c r="JM30" s="7">
        <v>276.3</v>
      </c>
      <c r="JN30" s="7">
        <v>290.39999999999998</v>
      </c>
      <c r="JO30" s="7">
        <v>273</v>
      </c>
      <c r="JP30" s="7">
        <v>274</v>
      </c>
      <c r="JQ30" s="7">
        <v>263</v>
      </c>
      <c r="JR30" s="7">
        <v>272.89999999999998</v>
      </c>
      <c r="JS30" s="7">
        <v>269.3</v>
      </c>
      <c r="JT30" s="7">
        <v>260.5</v>
      </c>
      <c r="JU30" s="7">
        <v>287.10000000000002</v>
      </c>
      <c r="JV30" s="7">
        <v>279.7</v>
      </c>
      <c r="JW30" s="7">
        <v>254.6</v>
      </c>
      <c r="JX30" s="7">
        <v>283.89999999999998</v>
      </c>
      <c r="JY30" s="7">
        <v>282.2</v>
      </c>
      <c r="JZ30" s="7">
        <v>212.8</v>
      </c>
      <c r="KA30" s="7">
        <v>210.4</v>
      </c>
      <c r="KB30" s="7">
        <v>272</v>
      </c>
      <c r="KC30" s="7">
        <v>227.7</v>
      </c>
      <c r="KD30" s="7">
        <v>261</v>
      </c>
      <c r="KE30" s="7">
        <v>240.8</v>
      </c>
      <c r="KF30" s="7">
        <v>238.2</v>
      </c>
      <c r="KG30" s="7">
        <v>231.7</v>
      </c>
      <c r="KH30" s="7">
        <v>230.9</v>
      </c>
      <c r="KI30" s="7">
        <v>231.4</v>
      </c>
      <c r="KJ30" s="7">
        <v>235.1</v>
      </c>
      <c r="KK30" s="7">
        <v>237.8</v>
      </c>
      <c r="KL30" s="7">
        <v>234.4</v>
      </c>
      <c r="KM30" s="7">
        <v>230.8</v>
      </c>
      <c r="KN30" s="7">
        <v>242.6</v>
      </c>
      <c r="KO30" s="7">
        <v>263.10000000000002</v>
      </c>
      <c r="KP30" s="7">
        <v>238.3</v>
      </c>
      <c r="KQ30" s="7">
        <v>241.4</v>
      </c>
      <c r="KR30" s="7">
        <v>233.6</v>
      </c>
      <c r="KS30" s="7">
        <v>228.6</v>
      </c>
      <c r="KT30" s="7">
        <v>229.4</v>
      </c>
      <c r="KU30" s="7">
        <v>229.8</v>
      </c>
      <c r="KV30" s="7">
        <v>238.2</v>
      </c>
      <c r="KW30" s="7">
        <v>235.1</v>
      </c>
      <c r="KX30" s="7">
        <v>233.8</v>
      </c>
      <c r="KY30" s="7">
        <v>240.1</v>
      </c>
      <c r="KZ30" s="7">
        <v>262.5</v>
      </c>
      <c r="LA30" s="7">
        <v>236.9</v>
      </c>
      <c r="LB30" s="7">
        <v>231.5</v>
      </c>
      <c r="LC30" s="7">
        <v>236.3</v>
      </c>
      <c r="LD30" s="7">
        <v>238.8</v>
      </c>
      <c r="LE30" s="7">
        <v>212.5</v>
      </c>
      <c r="LF30" s="7">
        <v>235.6</v>
      </c>
      <c r="LG30" s="7">
        <v>246.1</v>
      </c>
      <c r="LH30" s="7">
        <v>230.7</v>
      </c>
      <c r="LI30" s="7">
        <v>226.4</v>
      </c>
      <c r="LJ30" s="7">
        <v>239</v>
      </c>
      <c r="LK30" s="7">
        <v>264.3</v>
      </c>
      <c r="LL30" s="7">
        <v>234.1</v>
      </c>
      <c r="LM30" s="7">
        <v>244</v>
      </c>
      <c r="LN30" s="7">
        <v>240.9</v>
      </c>
      <c r="LO30" s="7">
        <v>239.1</v>
      </c>
      <c r="LP30" s="7">
        <v>230.9</v>
      </c>
      <c r="LQ30" s="7">
        <v>212</v>
      </c>
      <c r="LR30" s="7">
        <v>236.2</v>
      </c>
      <c r="LS30" s="7">
        <v>259.8</v>
      </c>
      <c r="LT30" s="7">
        <v>222</v>
      </c>
      <c r="LU30" s="7">
        <v>230.1</v>
      </c>
      <c r="LV30" s="7">
        <v>256.3</v>
      </c>
      <c r="LW30" s="7">
        <v>252.6</v>
      </c>
      <c r="LX30" s="7">
        <v>251.4</v>
      </c>
      <c r="LY30" s="7">
        <v>246.1</v>
      </c>
      <c r="LZ30" s="7">
        <v>249</v>
      </c>
      <c r="MA30" s="7">
        <v>245.1</v>
      </c>
      <c r="MB30" s="7">
        <v>264.39999999999998</v>
      </c>
      <c r="MC30" s="7">
        <v>231.6</v>
      </c>
      <c r="MD30" s="7">
        <v>236.3</v>
      </c>
      <c r="ME30" s="7">
        <v>220.5</v>
      </c>
      <c r="MF30" s="7">
        <v>240.2</v>
      </c>
      <c r="MG30" s="7">
        <v>241.3</v>
      </c>
      <c r="MH30" s="7">
        <v>244.7</v>
      </c>
      <c r="MI30" s="7">
        <v>240.6</v>
      </c>
      <c r="MJ30" s="7">
        <v>244.7</v>
      </c>
      <c r="MK30" s="7">
        <v>247.5</v>
      </c>
      <c r="ML30" s="7">
        <v>244</v>
      </c>
      <c r="MM30" s="7">
        <v>236.7</v>
      </c>
      <c r="MN30" s="7">
        <v>243.5</v>
      </c>
      <c r="MO30" s="7">
        <v>238.5</v>
      </c>
      <c r="MP30" s="7">
        <v>241.5</v>
      </c>
      <c r="MQ30" s="7">
        <v>247.7</v>
      </c>
      <c r="MR30" s="7">
        <v>237</v>
      </c>
      <c r="MS30" s="7">
        <v>232.8</v>
      </c>
      <c r="MT30" s="7">
        <v>235.9</v>
      </c>
      <c r="MU30" s="7">
        <v>246.2</v>
      </c>
      <c r="MV30" s="7">
        <v>213.3</v>
      </c>
      <c r="MW30" s="7">
        <v>226.8</v>
      </c>
      <c r="MX30" s="7">
        <v>237.1</v>
      </c>
      <c r="MY30" s="7">
        <v>254</v>
      </c>
      <c r="MZ30" s="7">
        <v>235.6</v>
      </c>
      <c r="NA30" s="7">
        <v>235.3</v>
      </c>
      <c r="NB30" s="7">
        <v>231.9</v>
      </c>
      <c r="NC30" s="7">
        <v>248.3</v>
      </c>
      <c r="ND30" s="7">
        <v>242.3</v>
      </c>
      <c r="NE30" s="7">
        <v>254.7</v>
      </c>
      <c r="NF30" s="7">
        <v>224.3</v>
      </c>
      <c r="NG30" s="7">
        <v>237.7</v>
      </c>
      <c r="NH30" s="7">
        <v>223.5</v>
      </c>
      <c r="NI30" s="7">
        <v>234.8</v>
      </c>
      <c r="NJ30" s="7">
        <v>219.7</v>
      </c>
      <c r="NK30" s="7">
        <v>234.5</v>
      </c>
      <c r="NL30" s="7">
        <v>238</v>
      </c>
      <c r="NM30" s="7">
        <v>228.9</v>
      </c>
      <c r="NN30" s="120">
        <v>0</v>
      </c>
      <c r="NO30" s="135">
        <v>26.78</v>
      </c>
      <c r="NP30" s="135">
        <v>0</v>
      </c>
      <c r="NQ30" s="135">
        <v>0</v>
      </c>
      <c r="NR30" s="135">
        <v>1.06</v>
      </c>
      <c r="NS30" s="135">
        <v>0.98</v>
      </c>
      <c r="NT30" s="135">
        <v>0</v>
      </c>
      <c r="NU30" s="135">
        <v>0</v>
      </c>
      <c r="NV30" s="7">
        <v>85739320</v>
      </c>
      <c r="NW30" s="7">
        <v>254524</v>
      </c>
      <c r="NX30" s="7">
        <v>87080120</v>
      </c>
      <c r="NY30" s="7">
        <v>296870</v>
      </c>
      <c r="NZ30" s="7">
        <v>71025360</v>
      </c>
      <c r="OA30" s="7">
        <v>149192</v>
      </c>
      <c r="OB30" s="7">
        <v>85381760</v>
      </c>
      <c r="OC30" s="7">
        <v>127727</v>
      </c>
      <c r="OD30" s="7">
        <v>809390</v>
      </c>
      <c r="OE30" s="7">
        <v>9970</v>
      </c>
      <c r="OF30" s="7">
        <v>91340</v>
      </c>
      <c r="OG30" s="7">
        <v>500</v>
      </c>
      <c r="OH30" s="9">
        <f>IF((RD_15[[#This Row],[33kV_IC1_ExPort]]-NV29)&lt;0,0,(RD_15[[#This Row],[33kV_IC1_ExPort]]-NV29))</f>
        <v>20240</v>
      </c>
      <c r="OI30" s="9">
        <f>IF((RD_15[[#This Row],[33kV_IC1_Import]]-NW29)&lt;0,0,(RD_15[[#This Row],[33kV_IC1_Import]]-NW29))</f>
        <v>205.70000000001164</v>
      </c>
      <c r="OJ30" s="9">
        <f>IF((RD_15[[#This Row],[33kV_IC2_ExPort]]-NX29)&lt;0,0,(RD_15[[#This Row],[33kV_IC2_ExPort]]-NX29))</f>
        <v>20760</v>
      </c>
      <c r="OK30" s="9">
        <f>IF((RD_15[[#This Row],[33kV_IC2_Import]]-NY29)&lt;0,0,(RD_15[[#This Row],[33kV_IC2_Import]]-NY29))</f>
        <v>285</v>
      </c>
      <c r="OL30" s="9">
        <f>IF((RD_15[[#This Row],[33kV_IC3_ExPort]]-NZ29)&lt;0,0,(RD_15[[#This Row],[33kV_IC3_ExPort]]-NZ29))</f>
        <v>20000</v>
      </c>
      <c r="OM30" s="9">
        <f>IF((RD_15[[#This Row],[33kV_IC3_Import]]-OA29)&lt;0,0,(RD_15[[#This Row],[33kV_IC3_Import]]-OA29))</f>
        <v>221.20000000001164</v>
      </c>
      <c r="ON30" s="9">
        <f>IF((RD_15[[#This Row],[33kV_IC4_ExPort]]-OB29)&lt;0,0,(RD_15[[#This Row],[33kV_IC4_ExPort]]-OB29))</f>
        <v>19730</v>
      </c>
      <c r="OO30" s="9">
        <f>IF((RD_15[[#This Row],[33kV_IC4_Import]]-OC29)&lt;0,0,(RD_15[[#This Row],[33kV_IC4_Import]]-OC29))</f>
        <v>201.10000000000582</v>
      </c>
      <c r="OP30" s="9">
        <f>IF((RD_15[[#This Row],[220kV_PQM1_Ex]]-OD29)*200&lt;0,0,(RD_15[[#This Row],[220kV_PQM1_Ex]]-OD29)*200)</f>
        <v>40000</v>
      </c>
      <c r="OQ30" s="9">
        <f>IF((RD_15[[#This Row],[220kV_PQM1_Im]]-OE29)*200&lt;0,0,(RD_15[[#This Row],[220kV_PQM1_Im]]-OE29)*200)</f>
        <v>2000</v>
      </c>
      <c r="OR30" s="9">
        <f>IF((RD_15[[#This Row],[220kV_PQM2_Ex]]-OF29)*200&lt;0,0,(RD_15[[#This Row],[220kV_PQM2_Ex]]-OF29)*200)</f>
        <v>40000</v>
      </c>
      <c r="OS30" s="9">
        <f>IF((RD_15[[#This Row],[220kV_PQM2_Im]]-OG29)*200&lt;0,0,(RD_15[[#This Row],[220kV_PQM2_Im]]-OG29)*200)</f>
        <v>0</v>
      </c>
      <c r="OT30" s="136">
        <f>SUM(RD_15[[#This Row],[33kV_IC1_ExPort(KWh)]],RD_15[[#This Row],[33kV_IC2_ExPort(KWh)]],RD_15[[#This Row],[33kV_IC3_ExPort(KWh)]],RD_15[[#This Row],[33kV_IC4_ExPort(kWh)]])</f>
        <v>80730</v>
      </c>
      <c r="OU30" s="49">
        <f>SUM(RD_15[[#This Row],[220kV_PQM1_Ex(KWh)]],RD_15[[#This Row],[220kV_PQM2_Ex(KWh)]])</f>
        <v>80000</v>
      </c>
      <c r="OV30" s="49">
        <f>IFERROR((RD_15[[#This Row],[Sunset Time (POA&lt;20 W/m2)]]-RD_15[[#This Row],[Sunrise Time (POA&gt;20 W/m2)]])*24,"")</f>
        <v>10.733333333333333</v>
      </c>
      <c r="OW30" s="49">
        <f>RD_15[[#This Row],[GHI]]-RD_15[[#This Row],[GHI_Lost]]</f>
        <v>1.06</v>
      </c>
      <c r="OX30" s="49">
        <f>RD_15[[#This Row],[POA]]-RD_15[[#This Row],[POA_Lost]]</f>
        <v>0.98</v>
      </c>
      <c r="OY30" s="49"/>
      <c r="OZ30" s="49">
        <f>RD_15[[#This Row],[MT_Temp]]</f>
        <v>26.78</v>
      </c>
      <c r="PA30" s="50">
        <f>RD_15[[#This Row],[WS_Avg]]</f>
        <v>0</v>
      </c>
      <c r="PB30" s="131">
        <f>IFERROR(SUM(RD_15[[#This Row],[BLK1_INV1]:[BLK12_INV31]]),"")</f>
        <v>83165.500000000058</v>
      </c>
      <c r="PC30" s="51" t="str">
        <f>IFERROR(#REF!/RD_15[[#This Row],[Inv_Exp(KWh)]],"")</f>
        <v/>
      </c>
      <c r="PD30" s="51"/>
      <c r="PE30" s="100" t="str">
        <f>IFERROR(RD_15[[#This Row],[WPR_Eac]]/RD_15[[#This Row],[WPR_Edc]],"")</f>
        <v/>
      </c>
      <c r="PF30" s="100"/>
      <c r="PG30" s="100"/>
    </row>
    <row r="31" spans="2:423" x14ac:dyDescent="0.35">
      <c r="B31" s="48">
        <v>45770</v>
      </c>
      <c r="C31" s="132">
        <f>YEAR(RD_15[[#This Row],[Date]])+IF(MONTH(RD_15[[#This Row],[Date]])&gt;=4,1,0)</f>
        <v>2026</v>
      </c>
      <c r="D31" s="124">
        <f t="shared" si="9"/>
        <v>2025</v>
      </c>
      <c r="E31" s="133"/>
      <c r="F31" s="133"/>
      <c r="G31" s="134" t="str">
        <f>TEXT(RD_15[[#This Row],[Date]],"mmm-yy")</f>
        <v>Apr-25</v>
      </c>
      <c r="H31" s="124">
        <f t="shared" si="10"/>
        <v>30</v>
      </c>
      <c r="I31" s="132">
        <f>'Basic Data '!$S$2</f>
        <v>91870</v>
      </c>
      <c r="J31" s="8">
        <v>0.21458333333333332</v>
      </c>
      <c r="K31" s="8">
        <v>0.70833333333333337</v>
      </c>
      <c r="L31" s="7">
        <v>326.5</v>
      </c>
      <c r="M31" s="7">
        <v>315.89999999999998</v>
      </c>
      <c r="N31" s="7">
        <v>346.1</v>
      </c>
      <c r="O31" s="7">
        <v>346.3</v>
      </c>
      <c r="P31" s="7">
        <v>344.5</v>
      </c>
      <c r="Q31" s="7">
        <v>330.2</v>
      </c>
      <c r="R31" s="7">
        <v>350.9</v>
      </c>
      <c r="S31" s="7">
        <v>337.5</v>
      </c>
      <c r="T31" s="7">
        <v>349.1</v>
      </c>
      <c r="U31" s="7">
        <v>348</v>
      </c>
      <c r="V31" s="7">
        <v>350.1</v>
      </c>
      <c r="W31" s="7">
        <v>347.9</v>
      </c>
      <c r="X31" s="7">
        <v>349.3</v>
      </c>
      <c r="Y31" s="7">
        <v>348.5</v>
      </c>
      <c r="Z31" s="7">
        <v>352.9</v>
      </c>
      <c r="AA31" s="7">
        <v>352.3</v>
      </c>
      <c r="AB31" s="7">
        <v>328.5</v>
      </c>
      <c r="AC31" s="7">
        <v>331.8</v>
      </c>
      <c r="AD31" s="7">
        <v>347</v>
      </c>
      <c r="AE31" s="7">
        <v>350.5</v>
      </c>
      <c r="AF31" s="7">
        <v>360.7</v>
      </c>
      <c r="AG31" s="7">
        <v>356.3</v>
      </c>
      <c r="AH31" s="7">
        <v>360.1</v>
      </c>
      <c r="AI31" s="7">
        <v>356.6</v>
      </c>
      <c r="AJ31" s="7">
        <v>356.6</v>
      </c>
      <c r="AK31" s="7">
        <v>357.2</v>
      </c>
      <c r="AL31" s="7">
        <v>360.1</v>
      </c>
      <c r="AM31" s="7">
        <v>358.8</v>
      </c>
      <c r="AN31" s="7">
        <v>361</v>
      </c>
      <c r="AO31" s="7">
        <v>360.2</v>
      </c>
      <c r="AP31" s="7">
        <v>357.3</v>
      </c>
      <c r="AQ31" s="7">
        <v>357.6</v>
      </c>
      <c r="AR31" s="7">
        <v>346.1</v>
      </c>
      <c r="AS31" s="7">
        <v>322.5</v>
      </c>
      <c r="AT31" s="7">
        <v>324.7</v>
      </c>
      <c r="AU31" s="7">
        <v>328</v>
      </c>
      <c r="AV31" s="7">
        <v>333</v>
      </c>
      <c r="AW31" s="7">
        <v>331.2</v>
      </c>
      <c r="AX31" s="7">
        <v>346.3</v>
      </c>
      <c r="AY31" s="7">
        <v>331.5</v>
      </c>
      <c r="AZ31" s="7">
        <v>339.7</v>
      </c>
      <c r="BA31" s="7">
        <v>371.4</v>
      </c>
      <c r="BB31" s="7">
        <v>392.3</v>
      </c>
      <c r="BC31" s="7">
        <v>368.7</v>
      </c>
      <c r="BD31" s="7">
        <v>370.3</v>
      </c>
      <c r="BE31" s="7">
        <v>383.7</v>
      </c>
      <c r="BF31" s="7">
        <v>412.2</v>
      </c>
      <c r="BG31" s="7">
        <v>407.5</v>
      </c>
      <c r="BH31" s="7">
        <v>431.8</v>
      </c>
      <c r="BI31" s="7">
        <v>387.7</v>
      </c>
      <c r="BJ31" s="7">
        <v>370.4</v>
      </c>
      <c r="BK31" s="7">
        <v>363.3</v>
      </c>
      <c r="BL31" s="7">
        <v>362.7</v>
      </c>
      <c r="BM31" s="7">
        <v>381.5</v>
      </c>
      <c r="BN31" s="7">
        <v>374.2</v>
      </c>
      <c r="BO31" s="7">
        <v>375.7</v>
      </c>
      <c r="BP31" s="7">
        <v>393</v>
      </c>
      <c r="BQ31" s="7">
        <v>359.1</v>
      </c>
      <c r="BR31" s="7">
        <v>316.10000000000002</v>
      </c>
      <c r="BS31" s="7">
        <v>359.7</v>
      </c>
      <c r="BT31" s="7">
        <v>347.1</v>
      </c>
      <c r="BU31" s="7">
        <v>325.60000000000002</v>
      </c>
      <c r="BV31" s="7">
        <v>356.8</v>
      </c>
      <c r="BW31" s="7">
        <v>825.9</v>
      </c>
      <c r="BX31" s="7">
        <v>811.8</v>
      </c>
      <c r="BY31" s="7">
        <v>810</v>
      </c>
      <c r="BZ31" s="7">
        <v>818.9</v>
      </c>
      <c r="CA31" s="7">
        <v>828.1</v>
      </c>
      <c r="CB31" s="7">
        <v>820.3</v>
      </c>
      <c r="CC31" s="7">
        <v>808.6</v>
      </c>
      <c r="CD31" s="7">
        <v>826.7</v>
      </c>
      <c r="CE31" s="7">
        <v>830.1</v>
      </c>
      <c r="CF31" s="7">
        <v>813</v>
      </c>
      <c r="CG31" s="7">
        <v>805.1</v>
      </c>
      <c r="CH31" s="7">
        <v>811.4</v>
      </c>
      <c r="CI31" s="7">
        <v>787.6</v>
      </c>
      <c r="CJ31" s="7">
        <v>774.3</v>
      </c>
      <c r="CK31" s="7">
        <v>803.5</v>
      </c>
      <c r="CL31" s="7">
        <v>825.6</v>
      </c>
      <c r="CM31" s="7">
        <v>822</v>
      </c>
      <c r="CN31" s="7">
        <v>793</v>
      </c>
      <c r="CO31" s="7">
        <v>857.5</v>
      </c>
      <c r="CP31" s="7">
        <v>829.7</v>
      </c>
      <c r="CQ31" s="7">
        <v>793.2</v>
      </c>
      <c r="CR31" s="7">
        <v>830.1</v>
      </c>
      <c r="CS31" s="7">
        <v>797.4</v>
      </c>
      <c r="CT31" s="7">
        <v>790.1</v>
      </c>
      <c r="CU31" s="7">
        <v>815.3</v>
      </c>
      <c r="CV31" s="7">
        <v>819.2</v>
      </c>
      <c r="CW31" s="7">
        <v>815.3</v>
      </c>
      <c r="CX31" s="7">
        <v>817.8</v>
      </c>
      <c r="CY31" s="7">
        <v>805.4</v>
      </c>
      <c r="CZ31" s="7">
        <v>816.9</v>
      </c>
      <c r="DA31" s="7">
        <v>821.8</v>
      </c>
      <c r="DB31" s="7">
        <v>826.4</v>
      </c>
      <c r="DC31" s="7">
        <v>830</v>
      </c>
      <c r="DD31" s="7">
        <v>882.7</v>
      </c>
      <c r="DE31" s="7">
        <v>827.4</v>
      </c>
      <c r="DF31" s="7">
        <v>827.4</v>
      </c>
      <c r="DG31" s="7">
        <v>783.7</v>
      </c>
      <c r="DH31" s="7">
        <v>781.2</v>
      </c>
      <c r="DI31" s="7">
        <v>827.9</v>
      </c>
      <c r="DJ31" s="7">
        <v>807.1</v>
      </c>
      <c r="DK31" s="7">
        <v>828.3</v>
      </c>
      <c r="DL31" s="7">
        <v>862.8</v>
      </c>
      <c r="DM31" s="7">
        <v>827.7</v>
      </c>
      <c r="DN31" s="7">
        <v>838.7</v>
      </c>
      <c r="DO31" s="7">
        <v>828.8</v>
      </c>
      <c r="DP31" s="7">
        <v>825.1</v>
      </c>
      <c r="DQ31" s="7">
        <v>843.7</v>
      </c>
      <c r="DR31" s="7">
        <v>836.6</v>
      </c>
      <c r="DS31" s="7">
        <v>843</v>
      </c>
      <c r="DT31" s="7">
        <v>760.8</v>
      </c>
      <c r="DU31" s="7">
        <v>783.3</v>
      </c>
      <c r="DV31" s="7">
        <v>802.3</v>
      </c>
      <c r="DW31" s="7">
        <v>833.3</v>
      </c>
      <c r="DX31" s="7">
        <v>786.7</v>
      </c>
      <c r="DY31" s="7">
        <v>834.8</v>
      </c>
      <c r="DZ31" s="7">
        <v>836</v>
      </c>
      <c r="EA31" s="7">
        <v>833.1</v>
      </c>
      <c r="EB31" s="7">
        <v>831.3</v>
      </c>
      <c r="EC31" s="7">
        <v>793.4</v>
      </c>
      <c r="ED31" s="7">
        <v>789.4</v>
      </c>
      <c r="EE31" s="7">
        <v>796.8</v>
      </c>
      <c r="EF31" s="7">
        <v>837.9</v>
      </c>
      <c r="EG31" s="7">
        <v>834.3</v>
      </c>
      <c r="EH31" s="7">
        <v>818.2</v>
      </c>
      <c r="EI31" s="7">
        <v>834.4</v>
      </c>
      <c r="EJ31" s="7">
        <v>790.3</v>
      </c>
      <c r="EK31" s="7">
        <v>824.5</v>
      </c>
      <c r="EL31" s="7">
        <v>823</v>
      </c>
      <c r="EM31" s="7">
        <v>840.1</v>
      </c>
      <c r="EN31" s="7">
        <v>826.9</v>
      </c>
      <c r="EO31" s="7">
        <v>844.1</v>
      </c>
      <c r="EP31" s="7">
        <v>823.8</v>
      </c>
      <c r="EQ31" s="7">
        <v>830.8</v>
      </c>
      <c r="ER31" s="7">
        <v>776.1</v>
      </c>
      <c r="ES31" s="7">
        <v>848.2</v>
      </c>
      <c r="ET31" s="7">
        <v>898.1</v>
      </c>
      <c r="EU31" s="7">
        <v>850.3</v>
      </c>
      <c r="EV31" s="7">
        <v>826.8</v>
      </c>
      <c r="EW31" s="7">
        <v>846.9</v>
      </c>
      <c r="EX31" s="7">
        <v>841.8</v>
      </c>
      <c r="EY31" s="7">
        <v>837.8</v>
      </c>
      <c r="EZ31" s="7">
        <v>834.3</v>
      </c>
      <c r="FA31" s="7">
        <v>850.4</v>
      </c>
      <c r="FB31" s="7">
        <v>808.3</v>
      </c>
      <c r="FC31" s="7">
        <v>809.4</v>
      </c>
      <c r="FD31" s="7">
        <v>895.6</v>
      </c>
      <c r="FE31" s="7">
        <v>774.7</v>
      </c>
      <c r="FF31" s="7">
        <v>727.4</v>
      </c>
      <c r="FG31" s="7">
        <v>841.2</v>
      </c>
      <c r="FH31" s="7">
        <v>756.7</v>
      </c>
      <c r="FI31" s="7">
        <v>826.9</v>
      </c>
      <c r="FJ31" s="7">
        <v>838.9</v>
      </c>
      <c r="FK31" s="7">
        <v>830.9</v>
      </c>
      <c r="FL31" s="7">
        <v>812.7</v>
      </c>
      <c r="FM31" s="7">
        <v>807.9</v>
      </c>
      <c r="FN31" s="7">
        <v>804</v>
      </c>
      <c r="FO31" s="7">
        <v>828.4</v>
      </c>
      <c r="FP31" s="7">
        <v>831.3</v>
      </c>
      <c r="FQ31" s="7">
        <v>828</v>
      </c>
      <c r="FR31" s="7">
        <v>822.6</v>
      </c>
      <c r="FS31" s="7">
        <v>871.2</v>
      </c>
      <c r="FT31" s="7">
        <v>850.7</v>
      </c>
      <c r="FU31" s="7">
        <v>776.7</v>
      </c>
      <c r="FV31" s="7">
        <v>748.1</v>
      </c>
      <c r="FW31" s="7">
        <v>758.4</v>
      </c>
      <c r="FX31" s="7">
        <v>746.1</v>
      </c>
      <c r="FY31" s="7">
        <v>745.8</v>
      </c>
      <c r="FZ31" s="7">
        <v>745.2</v>
      </c>
      <c r="GA31" s="7">
        <v>745.8</v>
      </c>
      <c r="GB31" s="7">
        <v>744.2</v>
      </c>
      <c r="GC31" s="7">
        <v>759.1</v>
      </c>
      <c r="GD31" s="7">
        <v>765.5</v>
      </c>
      <c r="GE31" s="7">
        <v>754.7</v>
      </c>
      <c r="GF31" s="7">
        <v>759.4</v>
      </c>
      <c r="GG31" s="7">
        <v>761.9</v>
      </c>
      <c r="GH31" s="7">
        <v>762.7</v>
      </c>
      <c r="GI31" s="7">
        <v>714.8</v>
      </c>
      <c r="GJ31" s="7">
        <v>653</v>
      </c>
      <c r="GK31" s="7">
        <v>776.6</v>
      </c>
      <c r="GL31" s="7">
        <v>760.2</v>
      </c>
      <c r="GM31" s="7">
        <v>761.3</v>
      </c>
      <c r="GN31" s="7">
        <v>764.3</v>
      </c>
      <c r="GO31" s="7">
        <v>759.8</v>
      </c>
      <c r="GP31" s="7">
        <v>756.9</v>
      </c>
      <c r="GQ31" s="7">
        <v>760.1</v>
      </c>
      <c r="GR31" s="7">
        <v>752.6</v>
      </c>
      <c r="GS31" s="7">
        <v>760.8</v>
      </c>
      <c r="GT31" s="7">
        <v>746.4</v>
      </c>
      <c r="GU31" s="7">
        <v>758.2</v>
      </c>
      <c r="GV31" s="7">
        <v>743.9</v>
      </c>
      <c r="GW31" s="7">
        <v>744.5</v>
      </c>
      <c r="GX31" s="7">
        <v>717.8</v>
      </c>
      <c r="GY31" s="7">
        <v>709.1</v>
      </c>
      <c r="GZ31" s="7">
        <v>722.5</v>
      </c>
      <c r="HA31" s="7">
        <v>826.8</v>
      </c>
      <c r="HB31" s="7">
        <v>807.6</v>
      </c>
      <c r="HC31" s="7">
        <v>736</v>
      </c>
      <c r="HD31" s="7">
        <v>843.5</v>
      </c>
      <c r="HE31" s="7">
        <v>849</v>
      </c>
      <c r="HF31" s="7">
        <v>852.9</v>
      </c>
      <c r="HG31" s="7">
        <v>878</v>
      </c>
      <c r="HH31" s="7">
        <v>821.3</v>
      </c>
      <c r="HI31" s="7">
        <v>940.8</v>
      </c>
      <c r="HJ31" s="7">
        <v>861.2</v>
      </c>
      <c r="HK31" s="7">
        <v>806.2</v>
      </c>
      <c r="HL31" s="7">
        <v>818.3</v>
      </c>
      <c r="HM31" s="7">
        <v>774.5</v>
      </c>
      <c r="HN31" s="7">
        <v>843.8</v>
      </c>
      <c r="HO31" s="7">
        <v>801.3</v>
      </c>
      <c r="HP31" s="7">
        <v>880.5</v>
      </c>
      <c r="HQ31" s="7">
        <v>736.2</v>
      </c>
      <c r="HR31" s="7">
        <v>741.7</v>
      </c>
      <c r="HS31" s="7">
        <v>821.7</v>
      </c>
      <c r="HT31" s="7">
        <v>706.6</v>
      </c>
      <c r="HU31" s="7">
        <v>661.2</v>
      </c>
      <c r="HV31" s="7">
        <v>863.4</v>
      </c>
      <c r="HW31" s="7">
        <v>821.6</v>
      </c>
      <c r="HX31" s="7">
        <v>872.4</v>
      </c>
      <c r="HY31" s="7">
        <v>860.8</v>
      </c>
      <c r="HZ31" s="7">
        <v>848</v>
      </c>
      <c r="IA31" s="7">
        <v>845.9</v>
      </c>
      <c r="IB31" s="7">
        <v>922.5</v>
      </c>
      <c r="IC31" s="7">
        <v>905.2</v>
      </c>
      <c r="ID31" s="7">
        <v>776.1</v>
      </c>
      <c r="IE31" s="7">
        <v>785.3</v>
      </c>
      <c r="IF31" s="7">
        <v>721.1</v>
      </c>
      <c r="IG31" s="7">
        <v>712.3</v>
      </c>
      <c r="IH31" s="7">
        <v>717.7</v>
      </c>
      <c r="II31" s="7">
        <v>740.8</v>
      </c>
      <c r="IJ31" s="7">
        <v>730.8</v>
      </c>
      <c r="IK31" s="7">
        <v>746.9</v>
      </c>
      <c r="IL31" s="7">
        <v>730.1</v>
      </c>
      <c r="IM31" s="7">
        <v>717</v>
      </c>
      <c r="IN31" s="7">
        <v>717.9</v>
      </c>
      <c r="IO31" s="7">
        <v>721</v>
      </c>
      <c r="IP31" s="7">
        <v>741.9</v>
      </c>
      <c r="IQ31" s="7">
        <v>740.9</v>
      </c>
      <c r="IR31" s="7">
        <v>741</v>
      </c>
      <c r="IS31" s="7">
        <v>745.4</v>
      </c>
      <c r="IT31" s="7">
        <v>726.5</v>
      </c>
      <c r="IU31" s="7">
        <v>666</v>
      </c>
      <c r="IV31" s="7">
        <v>712.6</v>
      </c>
      <c r="IW31" s="7">
        <v>752.3</v>
      </c>
      <c r="IX31" s="7">
        <v>720.5</v>
      </c>
      <c r="IY31" s="7">
        <v>740.2</v>
      </c>
      <c r="IZ31" s="7">
        <v>723.2</v>
      </c>
      <c r="JA31" s="7">
        <v>746.6</v>
      </c>
      <c r="JB31" s="7">
        <v>750.1</v>
      </c>
      <c r="JC31" s="7">
        <v>746.8</v>
      </c>
      <c r="JD31" s="7">
        <v>757.9</v>
      </c>
      <c r="JE31" s="7">
        <v>760.3</v>
      </c>
      <c r="JF31" s="7">
        <v>746.3</v>
      </c>
      <c r="JG31" s="7">
        <v>749.7</v>
      </c>
      <c r="JH31" s="7">
        <v>754.6</v>
      </c>
      <c r="JI31" s="7">
        <v>794</v>
      </c>
      <c r="JJ31" s="7">
        <v>818.4</v>
      </c>
      <c r="JK31" s="7">
        <v>835.4</v>
      </c>
      <c r="JL31" s="7">
        <v>797.5</v>
      </c>
      <c r="JM31" s="7">
        <v>804.8</v>
      </c>
      <c r="JN31" s="7">
        <v>876.5</v>
      </c>
      <c r="JO31" s="7">
        <v>800.8</v>
      </c>
      <c r="JP31" s="7">
        <v>841.4</v>
      </c>
      <c r="JQ31" s="7">
        <v>812.2</v>
      </c>
      <c r="JR31" s="7">
        <v>843.4</v>
      </c>
      <c r="JS31" s="7">
        <v>829.5</v>
      </c>
      <c r="JT31" s="7">
        <v>808.4</v>
      </c>
      <c r="JU31" s="7">
        <v>873.2</v>
      </c>
      <c r="JV31" s="7">
        <v>835.3</v>
      </c>
      <c r="JW31" s="7">
        <v>782.4</v>
      </c>
      <c r="JX31" s="7">
        <v>853.3</v>
      </c>
      <c r="JY31" s="7">
        <v>869.4</v>
      </c>
      <c r="JZ31" s="7">
        <v>660.9</v>
      </c>
      <c r="KA31" s="7">
        <v>653.20000000000005</v>
      </c>
      <c r="KB31" s="7">
        <v>834.7</v>
      </c>
      <c r="KC31" s="7">
        <v>703</v>
      </c>
      <c r="KD31" s="7">
        <v>804.2</v>
      </c>
      <c r="KE31" s="7">
        <v>734.6</v>
      </c>
      <c r="KF31" s="7">
        <v>728.3</v>
      </c>
      <c r="KG31" s="7">
        <v>721.4</v>
      </c>
      <c r="KH31" s="7">
        <v>721.1</v>
      </c>
      <c r="KI31" s="7">
        <v>714.9</v>
      </c>
      <c r="KJ31" s="7">
        <v>718.1</v>
      </c>
      <c r="KK31" s="7">
        <v>734.2</v>
      </c>
      <c r="KL31" s="7">
        <v>719.9</v>
      </c>
      <c r="KM31" s="7">
        <v>716.4</v>
      </c>
      <c r="KN31" s="7">
        <v>744.1</v>
      </c>
      <c r="KO31" s="7">
        <v>799.3</v>
      </c>
      <c r="KP31" s="7">
        <v>736.6</v>
      </c>
      <c r="KQ31" s="7">
        <v>742.4</v>
      </c>
      <c r="KR31" s="7">
        <v>710</v>
      </c>
      <c r="KS31" s="7">
        <v>695.6</v>
      </c>
      <c r="KT31" s="7">
        <v>686.4</v>
      </c>
      <c r="KU31" s="7">
        <v>722.1</v>
      </c>
      <c r="KV31" s="7">
        <v>732.5</v>
      </c>
      <c r="KW31" s="7">
        <v>728</v>
      </c>
      <c r="KX31" s="7">
        <v>726.9</v>
      </c>
      <c r="KY31" s="7">
        <v>729.5</v>
      </c>
      <c r="KZ31" s="7">
        <v>779.1</v>
      </c>
      <c r="LA31" s="7">
        <v>727.3</v>
      </c>
      <c r="LB31" s="7">
        <v>716.5</v>
      </c>
      <c r="LC31" s="7">
        <v>736.5</v>
      </c>
      <c r="LD31" s="7">
        <v>729.5</v>
      </c>
      <c r="LE31" s="7">
        <v>659.6</v>
      </c>
      <c r="LF31" s="7">
        <v>732.6</v>
      </c>
      <c r="LG31" s="7">
        <v>748.5</v>
      </c>
      <c r="LH31" s="7">
        <v>713.9</v>
      </c>
      <c r="LI31" s="7">
        <v>701.2</v>
      </c>
      <c r="LJ31" s="7">
        <v>707.2</v>
      </c>
      <c r="LK31" s="7">
        <v>789.2</v>
      </c>
      <c r="LL31" s="7">
        <v>706.4</v>
      </c>
      <c r="LM31" s="7">
        <v>741</v>
      </c>
      <c r="LN31" s="7">
        <v>734.7</v>
      </c>
      <c r="LO31" s="7">
        <v>729.9</v>
      </c>
      <c r="LP31" s="7">
        <v>697.3</v>
      </c>
      <c r="LQ31" s="7">
        <v>654.9</v>
      </c>
      <c r="LR31" s="7">
        <v>715</v>
      </c>
      <c r="LS31" s="7">
        <v>761.7</v>
      </c>
      <c r="LT31" s="7">
        <v>691.8</v>
      </c>
      <c r="LU31" s="7">
        <v>698.7</v>
      </c>
      <c r="LV31" s="7">
        <v>746.5</v>
      </c>
      <c r="LW31" s="7">
        <v>735.6</v>
      </c>
      <c r="LX31" s="7">
        <v>730.5</v>
      </c>
      <c r="LY31" s="7">
        <v>729.1</v>
      </c>
      <c r="LZ31" s="7">
        <v>733.9</v>
      </c>
      <c r="MA31" s="7">
        <v>728.9</v>
      </c>
      <c r="MB31" s="7">
        <v>777.1</v>
      </c>
      <c r="MC31" s="7">
        <v>689.6</v>
      </c>
      <c r="MD31" s="7">
        <v>707.8</v>
      </c>
      <c r="ME31" s="7">
        <v>685.4</v>
      </c>
      <c r="MF31" s="7">
        <v>717.7</v>
      </c>
      <c r="MG31" s="7">
        <v>703.6</v>
      </c>
      <c r="MH31" s="7">
        <v>698.5</v>
      </c>
      <c r="MI31" s="7">
        <v>742</v>
      </c>
      <c r="MJ31" s="7">
        <v>755.7</v>
      </c>
      <c r="MK31" s="7">
        <v>753.1</v>
      </c>
      <c r="ML31" s="7">
        <v>753.4</v>
      </c>
      <c r="MM31" s="7">
        <v>741.3</v>
      </c>
      <c r="MN31" s="7">
        <v>754</v>
      </c>
      <c r="MO31" s="7">
        <v>740.2</v>
      </c>
      <c r="MP31" s="7">
        <v>751.9</v>
      </c>
      <c r="MQ31" s="7">
        <v>753.6</v>
      </c>
      <c r="MR31" s="7">
        <v>742.6</v>
      </c>
      <c r="MS31" s="7">
        <v>718.4</v>
      </c>
      <c r="MT31" s="7">
        <v>719.3</v>
      </c>
      <c r="MU31" s="7">
        <v>755</v>
      </c>
      <c r="MV31" s="7">
        <v>670</v>
      </c>
      <c r="MW31" s="7">
        <v>712.3</v>
      </c>
      <c r="MX31" s="7">
        <v>726.6</v>
      </c>
      <c r="MY31" s="7">
        <v>777</v>
      </c>
      <c r="MZ31" s="7">
        <v>737.7</v>
      </c>
      <c r="NA31" s="7">
        <v>737.7</v>
      </c>
      <c r="NB31" s="7">
        <v>720.4</v>
      </c>
      <c r="NC31" s="7">
        <v>772</v>
      </c>
      <c r="ND31" s="7">
        <v>752.7</v>
      </c>
      <c r="NE31" s="7">
        <v>779</v>
      </c>
      <c r="NF31" s="7">
        <v>698.3</v>
      </c>
      <c r="NG31" s="7">
        <v>746.1</v>
      </c>
      <c r="NH31" s="7">
        <v>699.9</v>
      </c>
      <c r="NI31" s="7">
        <v>709.1</v>
      </c>
      <c r="NJ31" s="7">
        <v>684</v>
      </c>
      <c r="NK31" s="7">
        <v>720</v>
      </c>
      <c r="NL31" s="7">
        <v>726</v>
      </c>
      <c r="NM31" s="7">
        <v>720.9</v>
      </c>
      <c r="NN31" s="120">
        <v>0</v>
      </c>
      <c r="NO31" s="135">
        <v>33.31</v>
      </c>
      <c r="NP31" s="135">
        <v>0</v>
      </c>
      <c r="NQ31" s="135">
        <v>0</v>
      </c>
      <c r="NR31" s="135">
        <v>3.45</v>
      </c>
      <c r="NS31" s="135">
        <v>3.31</v>
      </c>
      <c r="NT31" s="135">
        <v>0</v>
      </c>
      <c r="NU31" s="135">
        <v>0</v>
      </c>
      <c r="NV31" s="7">
        <v>85802220</v>
      </c>
      <c r="NW31" s="7">
        <v>254763</v>
      </c>
      <c r="NX31" s="7">
        <v>87145020</v>
      </c>
      <c r="NY31" s="7">
        <v>297195</v>
      </c>
      <c r="NZ31" s="7">
        <v>71088790</v>
      </c>
      <c r="OA31" s="7">
        <v>149387</v>
      </c>
      <c r="OB31" s="7">
        <v>85444060</v>
      </c>
      <c r="OC31" s="7">
        <v>127922</v>
      </c>
      <c r="OD31" s="7">
        <v>810020</v>
      </c>
      <c r="OE31" s="7">
        <v>9970</v>
      </c>
      <c r="OF31" s="7">
        <v>91960</v>
      </c>
      <c r="OG31" s="7">
        <v>510</v>
      </c>
      <c r="OH31" s="9">
        <f>IF((RD_15[[#This Row],[33kV_IC1_ExPort]]-NV30)&lt;0,0,(RD_15[[#This Row],[33kV_IC1_ExPort]]-NV30))</f>
        <v>62900</v>
      </c>
      <c r="OI31" s="9">
        <f>IF((RD_15[[#This Row],[33kV_IC1_Import]]-NW30)&lt;0,0,(RD_15[[#This Row],[33kV_IC1_Import]]-NW30))</f>
        <v>239</v>
      </c>
      <c r="OJ31" s="9">
        <f>IF((RD_15[[#This Row],[33kV_IC2_ExPort]]-NX30)&lt;0,0,(RD_15[[#This Row],[33kV_IC2_ExPort]]-NX30))</f>
        <v>64900</v>
      </c>
      <c r="OK31" s="9">
        <f>IF((RD_15[[#This Row],[33kV_IC2_Import]]-NY30)&lt;0,0,(RD_15[[#This Row],[33kV_IC2_Import]]-NY30))</f>
        <v>325</v>
      </c>
      <c r="OL31" s="9">
        <f>IF((RD_15[[#This Row],[33kV_IC3_ExPort]]-NZ30)&lt;0,0,(RD_15[[#This Row],[33kV_IC3_ExPort]]-NZ30))</f>
        <v>63430</v>
      </c>
      <c r="OM31" s="9">
        <f>IF((RD_15[[#This Row],[33kV_IC3_Import]]-OA30)&lt;0,0,(RD_15[[#This Row],[33kV_IC3_Import]]-OA30))</f>
        <v>195</v>
      </c>
      <c r="ON31" s="9">
        <f>IF((RD_15[[#This Row],[33kV_IC4_ExPort]]-OB30)&lt;0,0,(RD_15[[#This Row],[33kV_IC4_ExPort]]-OB30))</f>
        <v>62300</v>
      </c>
      <c r="OO31" s="9">
        <f>IF((RD_15[[#This Row],[33kV_IC4_Import]]-OC30)&lt;0,0,(RD_15[[#This Row],[33kV_IC4_Import]]-OC30))</f>
        <v>195</v>
      </c>
      <c r="OP31" s="9">
        <f>IF((RD_15[[#This Row],[220kV_PQM1_Ex]]-OD30)*200&lt;0,0,(RD_15[[#This Row],[220kV_PQM1_Ex]]-OD30)*200)</f>
        <v>126000</v>
      </c>
      <c r="OQ31" s="9">
        <f>IF((RD_15[[#This Row],[220kV_PQM1_Im]]-OE30)*200&lt;0,0,(RD_15[[#This Row],[220kV_PQM1_Im]]-OE30)*200)</f>
        <v>0</v>
      </c>
      <c r="OR31" s="9">
        <f>IF((RD_15[[#This Row],[220kV_PQM2_Ex]]-OF30)*200&lt;0,0,(RD_15[[#This Row],[220kV_PQM2_Ex]]-OF30)*200)</f>
        <v>124000</v>
      </c>
      <c r="OS31" s="9">
        <f>IF((RD_15[[#This Row],[220kV_PQM2_Im]]-OG30)*200&lt;0,0,(RD_15[[#This Row],[220kV_PQM2_Im]]-OG30)*200)</f>
        <v>2000</v>
      </c>
      <c r="OT31" s="136">
        <f>SUM(RD_15[[#This Row],[33kV_IC1_ExPort(KWh)]],RD_15[[#This Row],[33kV_IC2_ExPort(KWh)]],RD_15[[#This Row],[33kV_IC3_ExPort(KWh)]],RD_15[[#This Row],[33kV_IC4_ExPort(kWh)]])</f>
        <v>253530</v>
      </c>
      <c r="OU31" s="49">
        <f>SUM(RD_15[[#This Row],[220kV_PQM1_Ex(KWh)]],RD_15[[#This Row],[220kV_PQM2_Ex(KWh)]])</f>
        <v>250000</v>
      </c>
      <c r="OV31" s="49">
        <f>IFERROR((RD_15[[#This Row],[Sunset Time (POA&lt;20 W/m2)]]-RD_15[[#This Row],[Sunrise Time (POA&gt;20 W/m2)]])*24,"")</f>
        <v>11.850000000000001</v>
      </c>
      <c r="OW31" s="49">
        <f>RD_15[[#This Row],[GHI]]-RD_15[[#This Row],[GHI_Lost]]</f>
        <v>3.45</v>
      </c>
      <c r="OX31" s="49">
        <f>RD_15[[#This Row],[POA]]-RD_15[[#This Row],[POA_Lost]]</f>
        <v>3.31</v>
      </c>
      <c r="OY31" s="49"/>
      <c r="OZ31" s="49">
        <f>RD_15[[#This Row],[MT_Temp]]</f>
        <v>33.31</v>
      </c>
      <c r="PA31" s="50">
        <f>RD_15[[#This Row],[WS_Avg]]</f>
        <v>0</v>
      </c>
      <c r="PB31" s="131">
        <f>IFERROR(SUM(RD_15[[#This Row],[BLK1_INV1]:[BLK12_INV31]]),"")</f>
        <v>257857.39999999997</v>
      </c>
      <c r="PC31" s="51" t="str">
        <f>IFERROR(#REF!/RD_15[[#This Row],[Inv_Exp(KWh)]],"")</f>
        <v/>
      </c>
      <c r="PD31" s="51"/>
      <c r="PE31" s="100" t="str">
        <f>IFERROR(RD_15[[#This Row],[WPR_Eac]]/RD_15[[#This Row],[WPR_Edc]],"")</f>
        <v/>
      </c>
      <c r="PF31" s="100"/>
      <c r="PG31" s="100"/>
    </row>
    <row r="32" spans="2:423" x14ac:dyDescent="0.35">
      <c r="B32" s="48">
        <v>45771</v>
      </c>
      <c r="C32" s="132">
        <f>YEAR(RD_15[[#This Row],[Date]])+IF(MONTH(RD_15[[#This Row],[Date]])&gt;=4,1,0)</f>
        <v>2026</v>
      </c>
      <c r="D32" s="124">
        <f t="shared" si="9"/>
        <v>2025</v>
      </c>
      <c r="E32" s="133"/>
      <c r="F32" s="133"/>
      <c r="G32" s="134" t="str">
        <f>TEXT(RD_15[[#This Row],[Date]],"mmm-yy")</f>
        <v>Apr-25</v>
      </c>
      <c r="H32" s="124">
        <f t="shared" si="10"/>
        <v>30</v>
      </c>
      <c r="I32" s="132">
        <f>'Basic Data '!$S$2</f>
        <v>91870</v>
      </c>
      <c r="J32" s="8">
        <v>0.2326388888888889</v>
      </c>
      <c r="K32" s="8">
        <v>0.71805555555555556</v>
      </c>
      <c r="L32" s="7">
        <v>382</v>
      </c>
      <c r="M32" s="7">
        <v>370.5</v>
      </c>
      <c r="N32" s="7">
        <v>406.3</v>
      </c>
      <c r="O32" s="7">
        <v>405</v>
      </c>
      <c r="P32" s="7">
        <v>401.4</v>
      </c>
      <c r="Q32" s="7">
        <v>384.8</v>
      </c>
      <c r="R32" s="7">
        <v>414.2</v>
      </c>
      <c r="S32" s="7">
        <v>394.8</v>
      </c>
      <c r="T32" s="7">
        <v>406.4</v>
      </c>
      <c r="U32" s="7">
        <v>407.2</v>
      </c>
      <c r="V32" s="7">
        <v>413.8</v>
      </c>
      <c r="W32" s="7">
        <v>408</v>
      </c>
      <c r="X32" s="7">
        <v>407</v>
      </c>
      <c r="Y32" s="7">
        <v>406</v>
      </c>
      <c r="Z32" s="7">
        <v>410.9</v>
      </c>
      <c r="AA32" s="7">
        <v>408.6</v>
      </c>
      <c r="AB32" s="7">
        <v>383.4</v>
      </c>
      <c r="AC32" s="7">
        <v>389.7</v>
      </c>
      <c r="AD32" s="7">
        <v>412.8</v>
      </c>
      <c r="AE32" s="7">
        <v>413.6</v>
      </c>
      <c r="AF32" s="7">
        <v>429.4</v>
      </c>
      <c r="AG32" s="7">
        <v>423</v>
      </c>
      <c r="AH32" s="7">
        <v>425.1</v>
      </c>
      <c r="AI32" s="7">
        <v>420.5</v>
      </c>
      <c r="AJ32" s="7">
        <v>428</v>
      </c>
      <c r="AK32" s="7">
        <v>424.1</v>
      </c>
      <c r="AL32" s="7">
        <v>425.3</v>
      </c>
      <c r="AM32" s="7">
        <v>421.9</v>
      </c>
      <c r="AN32" s="7">
        <v>432.2</v>
      </c>
      <c r="AO32" s="7">
        <v>431.3</v>
      </c>
      <c r="AP32" s="7">
        <v>422.4</v>
      </c>
      <c r="AQ32" s="7">
        <v>423.3</v>
      </c>
      <c r="AR32" s="7">
        <v>399.2</v>
      </c>
      <c r="AS32" s="7">
        <v>375.1</v>
      </c>
      <c r="AT32" s="7">
        <v>378</v>
      </c>
      <c r="AU32" s="7">
        <v>382.6</v>
      </c>
      <c r="AV32" s="7">
        <v>388</v>
      </c>
      <c r="AW32" s="7">
        <v>386.9</v>
      </c>
      <c r="AX32" s="7">
        <v>400.5</v>
      </c>
      <c r="AY32" s="7">
        <v>383.7</v>
      </c>
      <c r="AZ32" s="7">
        <v>392.1</v>
      </c>
      <c r="BA32" s="7">
        <v>428.7</v>
      </c>
      <c r="BB32" s="7">
        <v>450.8</v>
      </c>
      <c r="BC32" s="7">
        <v>420.8</v>
      </c>
      <c r="BD32" s="7">
        <v>426.1</v>
      </c>
      <c r="BE32" s="7">
        <v>439.8</v>
      </c>
      <c r="BF32" s="7">
        <v>474.4</v>
      </c>
      <c r="BG32" s="7">
        <v>467.7</v>
      </c>
      <c r="BH32" s="7">
        <v>510.5</v>
      </c>
      <c r="BI32" s="7">
        <v>450.5</v>
      </c>
      <c r="BJ32" s="7">
        <v>425.2</v>
      </c>
      <c r="BK32" s="7">
        <v>419.2</v>
      </c>
      <c r="BL32" s="7">
        <v>418.8</v>
      </c>
      <c r="BM32" s="7">
        <v>442.3</v>
      </c>
      <c r="BN32" s="7">
        <v>435.9</v>
      </c>
      <c r="BO32" s="7">
        <v>440.1</v>
      </c>
      <c r="BP32" s="7">
        <v>457.8</v>
      </c>
      <c r="BQ32" s="7">
        <v>420</v>
      </c>
      <c r="BR32" s="7">
        <v>370.3</v>
      </c>
      <c r="BS32" s="7">
        <v>422.1</v>
      </c>
      <c r="BT32" s="7">
        <v>405</v>
      </c>
      <c r="BU32" s="7">
        <v>380.1</v>
      </c>
      <c r="BV32" s="7">
        <v>410.8</v>
      </c>
      <c r="BW32" s="7">
        <v>989.9</v>
      </c>
      <c r="BX32" s="7">
        <v>973.3</v>
      </c>
      <c r="BY32" s="7">
        <v>972.8</v>
      </c>
      <c r="BZ32" s="7">
        <v>983.6</v>
      </c>
      <c r="CA32" s="7">
        <v>995.9</v>
      </c>
      <c r="CB32" s="7">
        <v>974</v>
      </c>
      <c r="CC32" s="7">
        <v>962.8</v>
      </c>
      <c r="CD32" s="7">
        <v>983.7</v>
      </c>
      <c r="CE32" s="7">
        <v>999.1</v>
      </c>
      <c r="CF32" s="7">
        <v>966</v>
      </c>
      <c r="CG32" s="7">
        <v>958.9</v>
      </c>
      <c r="CH32" s="7">
        <v>959.9</v>
      </c>
      <c r="CI32" s="7">
        <v>930.1</v>
      </c>
      <c r="CJ32" s="7">
        <v>909.9</v>
      </c>
      <c r="CK32" s="7">
        <v>975.4</v>
      </c>
      <c r="CL32" s="7">
        <v>985.6</v>
      </c>
      <c r="CM32" s="7">
        <v>978.9</v>
      </c>
      <c r="CN32" s="7">
        <v>967.8</v>
      </c>
      <c r="CO32" s="7">
        <v>1032.9000000000001</v>
      </c>
      <c r="CP32" s="7">
        <v>996.5</v>
      </c>
      <c r="CQ32" s="7">
        <v>947.3</v>
      </c>
      <c r="CR32" s="7">
        <v>1007.8</v>
      </c>
      <c r="CS32" s="7">
        <v>960.3</v>
      </c>
      <c r="CT32" s="7">
        <v>951.5</v>
      </c>
      <c r="CU32" s="7">
        <v>985.7</v>
      </c>
      <c r="CV32" s="7">
        <v>985.3</v>
      </c>
      <c r="CW32" s="7">
        <v>971.5</v>
      </c>
      <c r="CX32" s="7">
        <v>976.4</v>
      </c>
      <c r="CY32" s="7">
        <v>1008.1</v>
      </c>
      <c r="CZ32" s="7">
        <v>1019.8</v>
      </c>
      <c r="DA32" s="7">
        <v>1028</v>
      </c>
      <c r="DB32" s="7">
        <v>1026.2</v>
      </c>
      <c r="DC32" s="7">
        <v>1037</v>
      </c>
      <c r="DD32" s="7">
        <v>1126.3</v>
      </c>
      <c r="DE32" s="7">
        <v>1031</v>
      </c>
      <c r="DF32" s="7">
        <v>1023</v>
      </c>
      <c r="DG32" s="7">
        <v>964.2</v>
      </c>
      <c r="DH32" s="7">
        <v>964</v>
      </c>
      <c r="DI32" s="7">
        <v>1014.8</v>
      </c>
      <c r="DJ32" s="7">
        <v>991.6</v>
      </c>
      <c r="DK32" s="7">
        <v>1017</v>
      </c>
      <c r="DL32" s="7">
        <v>1016</v>
      </c>
      <c r="DM32" s="7">
        <v>1011.3</v>
      </c>
      <c r="DN32" s="7">
        <v>1013.9</v>
      </c>
      <c r="DO32" s="7">
        <v>1000.3</v>
      </c>
      <c r="DP32" s="7">
        <v>995.8</v>
      </c>
      <c r="DQ32" s="7">
        <v>1016.1</v>
      </c>
      <c r="DR32" s="7">
        <v>1008</v>
      </c>
      <c r="DS32" s="7">
        <v>1025.4000000000001</v>
      </c>
      <c r="DT32" s="7">
        <v>921.3</v>
      </c>
      <c r="DU32" s="7">
        <v>952.2</v>
      </c>
      <c r="DV32" s="7">
        <v>971.3</v>
      </c>
      <c r="DW32" s="7">
        <v>987.3</v>
      </c>
      <c r="DX32" s="7">
        <v>959.7</v>
      </c>
      <c r="DY32" s="7">
        <v>985.8</v>
      </c>
      <c r="DZ32" s="7">
        <v>995.3</v>
      </c>
      <c r="EA32" s="7">
        <v>984.1</v>
      </c>
      <c r="EB32" s="7">
        <v>971.1</v>
      </c>
      <c r="EC32" s="7">
        <v>948.8</v>
      </c>
      <c r="ED32" s="7">
        <v>922.2</v>
      </c>
      <c r="EE32" s="7">
        <v>936.5</v>
      </c>
      <c r="EF32" s="7">
        <v>968.3</v>
      </c>
      <c r="EG32" s="7">
        <v>957.1</v>
      </c>
      <c r="EH32" s="7">
        <v>948.2</v>
      </c>
      <c r="EI32" s="7">
        <v>959.9</v>
      </c>
      <c r="EJ32" s="7">
        <v>960.8</v>
      </c>
      <c r="EK32" s="7">
        <v>953.9</v>
      </c>
      <c r="EL32" s="7">
        <v>948.4</v>
      </c>
      <c r="EM32" s="7">
        <v>970.8</v>
      </c>
      <c r="EN32" s="7">
        <v>956.9</v>
      </c>
      <c r="EO32" s="7">
        <v>972.8</v>
      </c>
      <c r="EP32" s="7">
        <v>939.9</v>
      </c>
      <c r="EQ32" s="7">
        <v>943.4</v>
      </c>
      <c r="ER32" s="7">
        <v>885.2</v>
      </c>
      <c r="ES32" s="7">
        <v>955.4</v>
      </c>
      <c r="ET32" s="7">
        <v>1018.5</v>
      </c>
      <c r="EU32" s="7">
        <v>923.2</v>
      </c>
      <c r="EV32" s="7">
        <v>919.5</v>
      </c>
      <c r="EW32" s="7">
        <v>942</v>
      </c>
      <c r="EX32" s="7">
        <v>942.3</v>
      </c>
      <c r="EY32" s="7">
        <v>934.3</v>
      </c>
      <c r="EZ32" s="7">
        <v>929</v>
      </c>
      <c r="FA32" s="7">
        <v>949.8</v>
      </c>
      <c r="FB32" s="7">
        <v>955.1</v>
      </c>
      <c r="FC32" s="7">
        <v>885</v>
      </c>
      <c r="FD32" s="7">
        <v>988.1</v>
      </c>
      <c r="FE32" s="7">
        <v>887.4</v>
      </c>
      <c r="FF32" s="7">
        <v>818.4</v>
      </c>
      <c r="FG32" s="7">
        <v>945.7</v>
      </c>
      <c r="FH32" s="7">
        <v>867.6</v>
      </c>
      <c r="FI32" s="7">
        <v>946.7</v>
      </c>
      <c r="FJ32" s="7">
        <v>957.1</v>
      </c>
      <c r="FK32" s="7">
        <v>948.9</v>
      </c>
      <c r="FL32" s="7">
        <v>940.8</v>
      </c>
      <c r="FM32" s="7">
        <v>965.3</v>
      </c>
      <c r="FN32" s="7">
        <v>915.7</v>
      </c>
      <c r="FO32" s="7">
        <v>950</v>
      </c>
      <c r="FP32" s="7">
        <v>954.9</v>
      </c>
      <c r="FQ32" s="7">
        <v>941.6</v>
      </c>
      <c r="FR32" s="7">
        <v>933.7</v>
      </c>
      <c r="FS32" s="7">
        <v>1006.9</v>
      </c>
      <c r="FT32" s="7">
        <v>975.6</v>
      </c>
      <c r="FU32" s="7">
        <v>901.9</v>
      </c>
      <c r="FV32" s="7">
        <v>845.5</v>
      </c>
      <c r="FW32" s="7">
        <v>860.1</v>
      </c>
      <c r="FX32" s="7">
        <v>847.7</v>
      </c>
      <c r="FY32" s="7">
        <v>852.9</v>
      </c>
      <c r="FZ32" s="7">
        <v>856</v>
      </c>
      <c r="GA32" s="7">
        <v>855.4</v>
      </c>
      <c r="GB32" s="7">
        <v>858.6</v>
      </c>
      <c r="GC32" s="7">
        <v>866.6</v>
      </c>
      <c r="GD32" s="7">
        <v>873.3</v>
      </c>
      <c r="GE32" s="7">
        <v>863</v>
      </c>
      <c r="GF32" s="7">
        <v>860</v>
      </c>
      <c r="GG32" s="7">
        <v>863.5</v>
      </c>
      <c r="GH32" s="7">
        <v>872.7</v>
      </c>
      <c r="GI32" s="7">
        <v>810.5</v>
      </c>
      <c r="GJ32" s="7">
        <v>742.2</v>
      </c>
      <c r="GK32" s="7">
        <v>886.9</v>
      </c>
      <c r="GL32" s="7">
        <v>872.4</v>
      </c>
      <c r="GM32" s="7">
        <v>869.1</v>
      </c>
      <c r="GN32" s="7">
        <v>873.3</v>
      </c>
      <c r="GO32" s="7">
        <v>867.9</v>
      </c>
      <c r="GP32" s="7">
        <v>865</v>
      </c>
      <c r="GQ32" s="7">
        <v>871.2</v>
      </c>
      <c r="GR32" s="7">
        <v>859</v>
      </c>
      <c r="GS32" s="7">
        <v>872.3</v>
      </c>
      <c r="GT32" s="7">
        <v>853</v>
      </c>
      <c r="GU32" s="7">
        <v>872.8</v>
      </c>
      <c r="GV32" s="7">
        <v>854.1</v>
      </c>
      <c r="GW32" s="7">
        <v>859.3</v>
      </c>
      <c r="GX32" s="7">
        <v>827.1</v>
      </c>
      <c r="GY32" s="7">
        <v>821.3</v>
      </c>
      <c r="GZ32" s="7">
        <v>824</v>
      </c>
      <c r="HA32" s="7">
        <v>923.7</v>
      </c>
      <c r="HB32" s="7">
        <v>897.7</v>
      </c>
      <c r="HC32" s="7">
        <v>816.4</v>
      </c>
      <c r="HD32" s="7">
        <v>937</v>
      </c>
      <c r="HE32" s="7">
        <v>940.9</v>
      </c>
      <c r="HF32" s="7">
        <v>941.2</v>
      </c>
      <c r="HG32" s="7">
        <v>984.1</v>
      </c>
      <c r="HH32" s="7">
        <v>938.9</v>
      </c>
      <c r="HI32" s="7">
        <v>1044.0999999999999</v>
      </c>
      <c r="HJ32" s="7">
        <v>918.5</v>
      </c>
      <c r="HK32" s="7">
        <v>903</v>
      </c>
      <c r="HL32" s="7">
        <v>913.6</v>
      </c>
      <c r="HM32" s="7">
        <v>862.8</v>
      </c>
      <c r="HN32" s="7">
        <v>936.5</v>
      </c>
      <c r="HO32" s="7">
        <v>890</v>
      </c>
      <c r="HP32" s="7">
        <v>978.8</v>
      </c>
      <c r="HQ32" s="7">
        <v>824</v>
      </c>
      <c r="HR32" s="7">
        <v>824.7</v>
      </c>
      <c r="HS32" s="7">
        <v>890.9</v>
      </c>
      <c r="HT32" s="7">
        <v>784.4</v>
      </c>
      <c r="HU32" s="7">
        <v>728.7</v>
      </c>
      <c r="HV32" s="7">
        <v>979.3</v>
      </c>
      <c r="HW32" s="7">
        <v>956.5</v>
      </c>
      <c r="HX32" s="7">
        <v>978.9</v>
      </c>
      <c r="HY32" s="7">
        <v>968</v>
      </c>
      <c r="HZ32" s="7">
        <v>961.8</v>
      </c>
      <c r="IA32" s="7">
        <v>959.5</v>
      </c>
      <c r="IB32" s="7">
        <v>1033.7</v>
      </c>
      <c r="IC32" s="7">
        <v>1039.3</v>
      </c>
      <c r="ID32" s="7">
        <v>913.7</v>
      </c>
      <c r="IE32" s="7">
        <v>924.5</v>
      </c>
      <c r="IF32" s="7">
        <v>850.6</v>
      </c>
      <c r="IG32" s="7">
        <v>843</v>
      </c>
      <c r="IH32" s="7">
        <v>848.9</v>
      </c>
      <c r="II32" s="7">
        <v>882.6</v>
      </c>
      <c r="IJ32" s="7">
        <v>858.7</v>
      </c>
      <c r="IK32" s="7">
        <v>877</v>
      </c>
      <c r="IL32" s="7">
        <v>842.2</v>
      </c>
      <c r="IM32" s="7">
        <v>829.8</v>
      </c>
      <c r="IN32" s="7">
        <v>838.3</v>
      </c>
      <c r="IO32" s="7">
        <v>844.1</v>
      </c>
      <c r="IP32" s="7">
        <v>857.1</v>
      </c>
      <c r="IQ32" s="7">
        <v>864.1</v>
      </c>
      <c r="IR32" s="7">
        <v>849.4</v>
      </c>
      <c r="IS32" s="7">
        <v>860.8</v>
      </c>
      <c r="IT32" s="7">
        <v>784.1</v>
      </c>
      <c r="IU32" s="7">
        <v>697.6</v>
      </c>
      <c r="IV32" s="7">
        <v>823.1</v>
      </c>
      <c r="IW32" s="7">
        <v>850</v>
      </c>
      <c r="IX32" s="7">
        <v>823.1</v>
      </c>
      <c r="IY32" s="7">
        <v>848.3</v>
      </c>
      <c r="IZ32" s="7">
        <v>825.3</v>
      </c>
      <c r="JA32" s="7">
        <v>847.1</v>
      </c>
      <c r="JB32" s="7">
        <v>868.5</v>
      </c>
      <c r="JC32" s="7">
        <v>859.3</v>
      </c>
      <c r="JD32" s="7">
        <v>849.7</v>
      </c>
      <c r="JE32" s="7">
        <v>861.4</v>
      </c>
      <c r="JF32" s="7">
        <v>859.1</v>
      </c>
      <c r="JG32" s="7">
        <v>861.3</v>
      </c>
      <c r="JH32" s="7">
        <v>865.3</v>
      </c>
      <c r="JI32" s="7">
        <v>929.8</v>
      </c>
      <c r="JJ32" s="7">
        <v>958</v>
      </c>
      <c r="JK32" s="7">
        <v>979.7</v>
      </c>
      <c r="JL32" s="7">
        <v>936.7</v>
      </c>
      <c r="JM32" s="7">
        <v>995.9</v>
      </c>
      <c r="JN32" s="7">
        <v>1043.5</v>
      </c>
      <c r="JO32" s="7">
        <v>965.6</v>
      </c>
      <c r="JP32" s="7">
        <v>988.9</v>
      </c>
      <c r="JQ32" s="7">
        <v>951.2</v>
      </c>
      <c r="JR32" s="7">
        <v>985.9</v>
      </c>
      <c r="JS32" s="7">
        <v>973</v>
      </c>
      <c r="JT32" s="7">
        <v>940.7</v>
      </c>
      <c r="JU32" s="7">
        <v>1030.4000000000001</v>
      </c>
      <c r="JV32" s="7">
        <v>999.2</v>
      </c>
      <c r="JW32" s="7">
        <v>908.4</v>
      </c>
      <c r="JX32" s="7">
        <v>1012.7</v>
      </c>
      <c r="JY32" s="7">
        <v>1007.9</v>
      </c>
      <c r="JZ32" s="7">
        <v>763.9</v>
      </c>
      <c r="KA32" s="7">
        <v>754.4</v>
      </c>
      <c r="KB32" s="7">
        <v>979.3</v>
      </c>
      <c r="KC32" s="7">
        <v>813.8</v>
      </c>
      <c r="KD32" s="7">
        <v>937.5</v>
      </c>
      <c r="KE32" s="7">
        <v>889.6</v>
      </c>
      <c r="KF32" s="7">
        <v>880.3</v>
      </c>
      <c r="KG32" s="7">
        <v>876.8</v>
      </c>
      <c r="KH32" s="7">
        <v>884.6</v>
      </c>
      <c r="KI32" s="7">
        <v>860.9</v>
      </c>
      <c r="KJ32" s="7">
        <v>876.1</v>
      </c>
      <c r="KK32" s="7">
        <v>882.4</v>
      </c>
      <c r="KL32" s="7">
        <v>863.7</v>
      </c>
      <c r="KM32" s="7">
        <v>859.9</v>
      </c>
      <c r="KN32" s="7">
        <v>891.4</v>
      </c>
      <c r="KO32" s="7">
        <v>966.7</v>
      </c>
      <c r="KP32" s="7">
        <v>885.5</v>
      </c>
      <c r="KQ32" s="7">
        <v>890.3</v>
      </c>
      <c r="KR32" s="7">
        <v>848.6</v>
      </c>
      <c r="KS32" s="7">
        <v>845.6</v>
      </c>
      <c r="KT32" s="7">
        <v>836.7</v>
      </c>
      <c r="KU32" s="7">
        <v>878.3</v>
      </c>
      <c r="KV32" s="7">
        <v>887.2</v>
      </c>
      <c r="KW32" s="7">
        <v>884.7</v>
      </c>
      <c r="KX32" s="7">
        <v>883.2</v>
      </c>
      <c r="KY32" s="7">
        <v>883.3</v>
      </c>
      <c r="KZ32" s="7">
        <v>962.3</v>
      </c>
      <c r="LA32" s="7">
        <v>874</v>
      </c>
      <c r="LB32" s="7">
        <v>873.1</v>
      </c>
      <c r="LC32" s="7">
        <v>875.1</v>
      </c>
      <c r="LD32" s="7">
        <v>876.2</v>
      </c>
      <c r="LE32" s="7">
        <v>804.2</v>
      </c>
      <c r="LF32" s="7">
        <v>882.2</v>
      </c>
      <c r="LG32" s="7">
        <v>903.2</v>
      </c>
      <c r="LH32" s="7">
        <v>855.7</v>
      </c>
      <c r="LI32" s="7">
        <v>841</v>
      </c>
      <c r="LJ32" s="7">
        <v>853.2</v>
      </c>
      <c r="LK32" s="7">
        <v>952.1</v>
      </c>
      <c r="LL32" s="7">
        <v>858.4</v>
      </c>
      <c r="LM32" s="7">
        <v>892.7</v>
      </c>
      <c r="LN32" s="7">
        <v>887.3</v>
      </c>
      <c r="LO32" s="7">
        <v>879.9</v>
      </c>
      <c r="LP32" s="7">
        <v>840.5</v>
      </c>
      <c r="LQ32" s="7">
        <v>793.5</v>
      </c>
      <c r="LR32" s="7">
        <v>872.8</v>
      </c>
      <c r="LS32" s="7">
        <v>915.2</v>
      </c>
      <c r="LT32" s="7">
        <v>837.7</v>
      </c>
      <c r="LU32" s="7">
        <v>844.6</v>
      </c>
      <c r="LV32" s="7">
        <v>897.8</v>
      </c>
      <c r="LW32" s="7">
        <v>882.9</v>
      </c>
      <c r="LX32" s="7">
        <v>880.5</v>
      </c>
      <c r="LY32" s="7">
        <v>881.6</v>
      </c>
      <c r="LZ32" s="7">
        <v>873.3</v>
      </c>
      <c r="MA32" s="7">
        <v>860</v>
      </c>
      <c r="MB32" s="7">
        <v>937.5</v>
      </c>
      <c r="MC32" s="7">
        <v>836.4</v>
      </c>
      <c r="MD32" s="7">
        <v>855.1</v>
      </c>
      <c r="ME32" s="7">
        <v>820.5</v>
      </c>
      <c r="MF32" s="7">
        <v>848.3</v>
      </c>
      <c r="MG32" s="7">
        <v>849</v>
      </c>
      <c r="MH32" s="7">
        <v>819.6</v>
      </c>
      <c r="MI32" s="7">
        <v>886.9</v>
      </c>
      <c r="MJ32" s="7">
        <v>904.4</v>
      </c>
      <c r="MK32" s="7">
        <v>896</v>
      </c>
      <c r="ML32" s="7">
        <v>898.8</v>
      </c>
      <c r="MM32" s="7">
        <v>890.4</v>
      </c>
      <c r="MN32" s="7">
        <v>900.8</v>
      </c>
      <c r="MO32" s="7">
        <v>886.2</v>
      </c>
      <c r="MP32" s="7">
        <v>901.7</v>
      </c>
      <c r="MQ32" s="7">
        <v>903.8</v>
      </c>
      <c r="MR32" s="7">
        <v>888.6</v>
      </c>
      <c r="MS32" s="7">
        <v>858.2</v>
      </c>
      <c r="MT32" s="7">
        <v>861.1</v>
      </c>
      <c r="MU32" s="7">
        <v>897.7</v>
      </c>
      <c r="MV32" s="7">
        <v>795.6</v>
      </c>
      <c r="MW32" s="7">
        <v>851</v>
      </c>
      <c r="MX32" s="7">
        <v>862.4</v>
      </c>
      <c r="MY32" s="7">
        <v>935.2</v>
      </c>
      <c r="MZ32" s="7">
        <v>881.2</v>
      </c>
      <c r="NA32" s="7">
        <v>882.3</v>
      </c>
      <c r="NB32" s="7">
        <v>856</v>
      </c>
      <c r="NC32" s="7">
        <v>925.3</v>
      </c>
      <c r="ND32" s="7">
        <v>894.6</v>
      </c>
      <c r="NE32" s="7">
        <v>940.6</v>
      </c>
      <c r="NF32" s="7">
        <v>841.3</v>
      </c>
      <c r="NG32" s="7">
        <v>888.1</v>
      </c>
      <c r="NH32" s="7">
        <v>842.5</v>
      </c>
      <c r="NI32" s="7">
        <v>845.3</v>
      </c>
      <c r="NJ32" s="7">
        <v>811.7</v>
      </c>
      <c r="NK32" s="7">
        <v>859</v>
      </c>
      <c r="NL32" s="7">
        <v>863.4</v>
      </c>
      <c r="NM32" s="7">
        <v>858.7</v>
      </c>
      <c r="NN32" s="120">
        <v>0</v>
      </c>
      <c r="NO32" s="135">
        <v>31.62</v>
      </c>
      <c r="NP32" s="135">
        <v>0</v>
      </c>
      <c r="NQ32" s="135">
        <v>0</v>
      </c>
      <c r="NR32" s="135">
        <v>3.85</v>
      </c>
      <c r="NS32" s="135">
        <v>3.81</v>
      </c>
      <c r="NT32" s="135">
        <v>0</v>
      </c>
      <c r="NU32" s="135">
        <v>0</v>
      </c>
      <c r="NV32" s="7">
        <v>85877860</v>
      </c>
      <c r="NW32" s="7">
        <v>255013</v>
      </c>
      <c r="NX32" s="7">
        <v>87219390</v>
      </c>
      <c r="NY32" s="7">
        <v>297526</v>
      </c>
      <c r="NZ32" s="7">
        <v>71161030</v>
      </c>
      <c r="OA32" s="7">
        <v>149621</v>
      </c>
      <c r="OB32" s="7">
        <v>85518130</v>
      </c>
      <c r="OC32" s="7">
        <v>128146</v>
      </c>
      <c r="OD32" s="7">
        <v>810770</v>
      </c>
      <c r="OE32" s="7">
        <v>9970</v>
      </c>
      <c r="OF32" s="7">
        <v>92690</v>
      </c>
      <c r="OG32" s="7">
        <v>510</v>
      </c>
      <c r="OH32" s="9">
        <f>IF((RD_15[[#This Row],[33kV_IC1_ExPort]]-NV31)&lt;0,0,(RD_15[[#This Row],[33kV_IC1_ExPort]]-NV31))</f>
        <v>75640</v>
      </c>
      <c r="OI32" s="9">
        <f>IF((RD_15[[#This Row],[33kV_IC1_Import]]-NW31)&lt;0,0,(RD_15[[#This Row],[33kV_IC1_Import]]-NW31))</f>
        <v>250</v>
      </c>
      <c r="OJ32" s="9">
        <f>IF((RD_15[[#This Row],[33kV_IC2_ExPort]]-NX31)&lt;0,0,(RD_15[[#This Row],[33kV_IC2_ExPort]]-NX31))</f>
        <v>74370</v>
      </c>
      <c r="OK32" s="9">
        <f>IF((RD_15[[#This Row],[33kV_IC2_Import]]-NY31)&lt;0,0,(RD_15[[#This Row],[33kV_IC2_Import]]-NY31))</f>
        <v>331</v>
      </c>
      <c r="OL32" s="9">
        <f>IF((RD_15[[#This Row],[33kV_IC3_ExPort]]-NZ31)&lt;0,0,(RD_15[[#This Row],[33kV_IC3_ExPort]]-NZ31))</f>
        <v>72240</v>
      </c>
      <c r="OM32" s="9">
        <f>IF((RD_15[[#This Row],[33kV_IC3_Import]]-OA31)&lt;0,0,(RD_15[[#This Row],[33kV_IC3_Import]]-OA31))</f>
        <v>234</v>
      </c>
      <c r="ON32" s="9">
        <f>IF((RD_15[[#This Row],[33kV_IC4_ExPort]]-OB31)&lt;0,0,(RD_15[[#This Row],[33kV_IC4_ExPort]]-OB31))</f>
        <v>74070</v>
      </c>
      <c r="OO32" s="9">
        <f>IF((RD_15[[#This Row],[33kV_IC4_Import]]-OC31)&lt;0,0,(RD_15[[#This Row],[33kV_IC4_Import]]-OC31))</f>
        <v>224</v>
      </c>
      <c r="OP32" s="9">
        <f>IF((RD_15[[#This Row],[220kV_PQM1_Ex]]-OD31)*200&lt;0,0,(RD_15[[#This Row],[220kV_PQM1_Ex]]-OD31)*200)</f>
        <v>150000</v>
      </c>
      <c r="OQ32" s="9">
        <f>IF((RD_15[[#This Row],[220kV_PQM1_Im]]-OE31)*200&lt;0,0,(RD_15[[#This Row],[220kV_PQM1_Im]]-OE31)*200)</f>
        <v>0</v>
      </c>
      <c r="OR32" s="9">
        <f>IF((RD_15[[#This Row],[220kV_PQM2_Ex]]-OF31)*200&lt;0,0,(RD_15[[#This Row],[220kV_PQM2_Ex]]-OF31)*200)</f>
        <v>146000</v>
      </c>
      <c r="OS32" s="9">
        <f>IF((RD_15[[#This Row],[220kV_PQM2_Im]]-OG31)*200&lt;0,0,(RD_15[[#This Row],[220kV_PQM2_Im]]-OG31)*200)</f>
        <v>0</v>
      </c>
      <c r="OT32" s="136">
        <f>SUM(RD_15[[#This Row],[33kV_IC1_ExPort(KWh)]],RD_15[[#This Row],[33kV_IC2_ExPort(KWh)]],RD_15[[#This Row],[33kV_IC3_ExPort(KWh)]],RD_15[[#This Row],[33kV_IC4_ExPort(kWh)]])</f>
        <v>296320</v>
      </c>
      <c r="OU32" s="49">
        <f>SUM(RD_15[[#This Row],[220kV_PQM1_Ex(KWh)]],RD_15[[#This Row],[220kV_PQM2_Ex(KWh)]])</f>
        <v>296000</v>
      </c>
      <c r="OV32" s="49">
        <f>IFERROR((RD_15[[#This Row],[Sunset Time (POA&lt;20 W/m2)]]-RD_15[[#This Row],[Sunrise Time (POA&gt;20 W/m2)]])*24,"")</f>
        <v>11.65</v>
      </c>
      <c r="OW32" s="49">
        <f>RD_15[[#This Row],[GHI]]-RD_15[[#This Row],[GHI_Lost]]</f>
        <v>3.85</v>
      </c>
      <c r="OX32" s="49">
        <f>RD_15[[#This Row],[POA]]-RD_15[[#This Row],[POA_Lost]]</f>
        <v>3.81</v>
      </c>
      <c r="OY32" s="49"/>
      <c r="OZ32" s="49">
        <f>RD_15[[#This Row],[MT_Temp]]</f>
        <v>31.62</v>
      </c>
      <c r="PA32" s="50">
        <f>RD_15[[#This Row],[WS_Avg]]</f>
        <v>0</v>
      </c>
      <c r="PB32" s="131">
        <f>IFERROR(SUM(RD_15[[#This Row],[BLK1_INV1]:[BLK12_INV31]]),"")</f>
        <v>302338.09999999992</v>
      </c>
      <c r="PC32" s="51" t="str">
        <f>IFERROR(#REF!/RD_15[[#This Row],[Inv_Exp(KWh)]],"")</f>
        <v/>
      </c>
      <c r="PD32" s="51"/>
      <c r="PE32" s="100" t="str">
        <f>IFERROR(RD_15[[#This Row],[WPR_Eac]]/RD_15[[#This Row],[WPR_Edc]],"")</f>
        <v/>
      </c>
      <c r="PF32" s="100"/>
      <c r="PG32" s="100"/>
    </row>
    <row r="33" spans="2:423" x14ac:dyDescent="0.35">
      <c r="B33" s="48">
        <v>45772</v>
      </c>
      <c r="C33" s="132">
        <f>YEAR(RD_15[[#This Row],[Date]])+IF(MONTH(RD_15[[#This Row],[Date]])&gt;=4,1,0)</f>
        <v>2026</v>
      </c>
      <c r="D33" s="124">
        <f t="shared" si="9"/>
        <v>2025</v>
      </c>
      <c r="E33" s="133"/>
      <c r="F33" s="133"/>
      <c r="G33" s="134" t="str">
        <f>TEXT(RD_15[[#This Row],[Date]],"mmm-yy")</f>
        <v>Apr-25</v>
      </c>
      <c r="H33" s="124">
        <f t="shared" si="10"/>
        <v>30</v>
      </c>
      <c r="I33" s="132">
        <f>'Basic Data '!$S$2</f>
        <v>91870</v>
      </c>
      <c r="J33" s="8">
        <v>0.20625000000000002</v>
      </c>
      <c r="K33" s="8">
        <v>0.71388888888888891</v>
      </c>
      <c r="L33" s="7">
        <v>547.5</v>
      </c>
      <c r="M33" s="7">
        <v>534</v>
      </c>
      <c r="N33" s="7">
        <v>580.6</v>
      </c>
      <c r="O33" s="7">
        <v>581.29999999999995</v>
      </c>
      <c r="P33" s="7">
        <v>576.29999999999995</v>
      </c>
      <c r="Q33" s="7">
        <v>556.1</v>
      </c>
      <c r="R33" s="7">
        <v>587.6</v>
      </c>
      <c r="S33" s="7">
        <v>564.5</v>
      </c>
      <c r="T33" s="7">
        <v>581.1</v>
      </c>
      <c r="U33" s="7">
        <v>583.79999999999995</v>
      </c>
      <c r="V33" s="7">
        <v>586.20000000000005</v>
      </c>
      <c r="W33" s="7">
        <v>582.6</v>
      </c>
      <c r="X33" s="7">
        <v>584.9</v>
      </c>
      <c r="Y33" s="7">
        <v>583.20000000000005</v>
      </c>
      <c r="Z33" s="7">
        <v>589.9</v>
      </c>
      <c r="AA33" s="7">
        <v>590.4</v>
      </c>
      <c r="AB33" s="7">
        <v>551.5</v>
      </c>
      <c r="AC33" s="7">
        <v>554.1</v>
      </c>
      <c r="AD33" s="7">
        <v>578.4</v>
      </c>
      <c r="AE33" s="7">
        <v>585.5</v>
      </c>
      <c r="AF33" s="7">
        <v>602.29999999999995</v>
      </c>
      <c r="AG33" s="7">
        <v>594.4</v>
      </c>
      <c r="AH33" s="7">
        <v>602.20000000000005</v>
      </c>
      <c r="AI33" s="7">
        <v>599.29999999999995</v>
      </c>
      <c r="AJ33" s="7">
        <v>596.70000000000005</v>
      </c>
      <c r="AK33" s="7">
        <v>596.29999999999995</v>
      </c>
      <c r="AL33" s="7">
        <v>600.29999999999995</v>
      </c>
      <c r="AM33" s="7">
        <v>599.29999999999995</v>
      </c>
      <c r="AN33" s="7">
        <v>603.4</v>
      </c>
      <c r="AO33" s="7">
        <v>603.4</v>
      </c>
      <c r="AP33" s="7">
        <v>596.70000000000005</v>
      </c>
      <c r="AQ33" s="7">
        <v>601</v>
      </c>
      <c r="AR33" s="7">
        <v>576.4</v>
      </c>
      <c r="AS33" s="7">
        <v>539.6</v>
      </c>
      <c r="AT33" s="7">
        <v>544.4</v>
      </c>
      <c r="AU33" s="7">
        <v>549.79999999999995</v>
      </c>
      <c r="AV33" s="7">
        <v>558.1</v>
      </c>
      <c r="AW33" s="7">
        <v>558.4</v>
      </c>
      <c r="AX33" s="7">
        <v>579.29999999999995</v>
      </c>
      <c r="AY33" s="7">
        <v>553.29999999999995</v>
      </c>
      <c r="AZ33" s="7">
        <v>570.6</v>
      </c>
      <c r="BA33" s="7">
        <v>620.20000000000005</v>
      </c>
      <c r="BB33" s="7">
        <v>652.20000000000005</v>
      </c>
      <c r="BC33" s="7">
        <v>617.6</v>
      </c>
      <c r="BD33" s="7">
        <v>616.5</v>
      </c>
      <c r="BE33" s="7">
        <v>639.6</v>
      </c>
      <c r="BF33" s="7">
        <v>684.8</v>
      </c>
      <c r="BG33" s="7">
        <v>658</v>
      </c>
      <c r="BH33" s="7">
        <v>725.6</v>
      </c>
      <c r="BI33" s="7">
        <v>646.79999999999995</v>
      </c>
      <c r="BJ33" s="7">
        <v>618.20000000000005</v>
      </c>
      <c r="BK33" s="7">
        <v>608.5</v>
      </c>
      <c r="BL33" s="7">
        <v>606.5</v>
      </c>
      <c r="BM33" s="7">
        <v>636.4</v>
      </c>
      <c r="BN33" s="7">
        <v>625.20000000000005</v>
      </c>
      <c r="BO33" s="7">
        <v>632.6</v>
      </c>
      <c r="BP33" s="7">
        <v>654</v>
      </c>
      <c r="BQ33" s="7">
        <v>600.70000000000005</v>
      </c>
      <c r="BR33" s="7">
        <v>528.6</v>
      </c>
      <c r="BS33" s="7">
        <v>604.70000000000005</v>
      </c>
      <c r="BT33" s="7">
        <v>583.4</v>
      </c>
      <c r="BU33" s="7">
        <v>544.9</v>
      </c>
      <c r="BV33" s="7">
        <v>597.1</v>
      </c>
      <c r="BW33" s="7">
        <v>1378.2</v>
      </c>
      <c r="BX33" s="7">
        <v>1357.7</v>
      </c>
      <c r="BY33" s="7">
        <v>1355.6</v>
      </c>
      <c r="BZ33" s="7">
        <v>1373.9</v>
      </c>
      <c r="CA33" s="7">
        <v>1378</v>
      </c>
      <c r="CB33" s="7">
        <v>1369.6</v>
      </c>
      <c r="CC33" s="7">
        <v>1343.7</v>
      </c>
      <c r="CD33" s="7">
        <v>1378.1</v>
      </c>
      <c r="CE33" s="7">
        <v>1373.9</v>
      </c>
      <c r="CF33" s="7">
        <v>1350.2</v>
      </c>
      <c r="CG33" s="7">
        <v>1324.2</v>
      </c>
      <c r="CH33" s="7">
        <v>1348</v>
      </c>
      <c r="CI33" s="7">
        <v>1311.2</v>
      </c>
      <c r="CJ33" s="7">
        <v>1293.3</v>
      </c>
      <c r="CK33" s="7">
        <v>1371.6</v>
      </c>
      <c r="CL33" s="7">
        <v>1379.8</v>
      </c>
      <c r="CM33" s="7">
        <v>1376.1</v>
      </c>
      <c r="CN33" s="7">
        <v>1354.2</v>
      </c>
      <c r="CO33" s="7">
        <v>1434</v>
      </c>
      <c r="CP33" s="7">
        <v>1393.3</v>
      </c>
      <c r="CQ33" s="7">
        <v>1329.3</v>
      </c>
      <c r="CR33" s="7">
        <v>1384.9</v>
      </c>
      <c r="CS33" s="7">
        <v>1311.6</v>
      </c>
      <c r="CT33" s="7">
        <v>1318.3</v>
      </c>
      <c r="CU33" s="7">
        <v>1358.4</v>
      </c>
      <c r="CV33" s="7">
        <v>1373.5</v>
      </c>
      <c r="CW33" s="7">
        <v>1367.8</v>
      </c>
      <c r="CX33" s="7">
        <v>1369.8</v>
      </c>
      <c r="CY33" s="7">
        <v>1340.1</v>
      </c>
      <c r="CZ33" s="7">
        <v>1368.5</v>
      </c>
      <c r="DA33" s="7">
        <v>1377.1</v>
      </c>
      <c r="DB33" s="7">
        <v>1392.4</v>
      </c>
      <c r="DC33" s="7">
        <v>1381.8</v>
      </c>
      <c r="DD33" s="7">
        <v>1479.3</v>
      </c>
      <c r="DE33" s="7">
        <v>1377</v>
      </c>
      <c r="DF33" s="7">
        <v>1382.2</v>
      </c>
      <c r="DG33" s="7">
        <v>1322.5</v>
      </c>
      <c r="DH33" s="7">
        <v>1310.5</v>
      </c>
      <c r="DI33" s="7">
        <v>1388.4</v>
      </c>
      <c r="DJ33" s="7">
        <v>1351.6</v>
      </c>
      <c r="DK33" s="7">
        <v>1381.7</v>
      </c>
      <c r="DL33" s="7">
        <v>1422.4</v>
      </c>
      <c r="DM33" s="7">
        <v>1379</v>
      </c>
      <c r="DN33" s="7">
        <v>1409.7</v>
      </c>
      <c r="DO33" s="7">
        <v>1381.2</v>
      </c>
      <c r="DP33" s="7">
        <v>1388</v>
      </c>
      <c r="DQ33" s="7">
        <v>1413.3</v>
      </c>
      <c r="DR33" s="7">
        <v>1404.5</v>
      </c>
      <c r="DS33" s="7">
        <v>1409.4</v>
      </c>
      <c r="DT33" s="7">
        <v>1279.5</v>
      </c>
      <c r="DU33" s="7">
        <v>1301.5999999999999</v>
      </c>
      <c r="DV33" s="7">
        <v>1369.2</v>
      </c>
      <c r="DW33" s="7">
        <v>1381.7</v>
      </c>
      <c r="DX33" s="7">
        <v>1374.5</v>
      </c>
      <c r="DY33" s="7">
        <v>1392.6</v>
      </c>
      <c r="DZ33" s="7">
        <v>1334</v>
      </c>
      <c r="EA33" s="7">
        <v>1394.7</v>
      </c>
      <c r="EB33" s="7">
        <v>1387.6</v>
      </c>
      <c r="EC33" s="7">
        <v>1384.8</v>
      </c>
      <c r="ED33" s="7">
        <v>1315.7</v>
      </c>
      <c r="EE33" s="7">
        <v>1329.3</v>
      </c>
      <c r="EF33" s="7">
        <v>1394.9</v>
      </c>
      <c r="EG33" s="7">
        <v>1390.7</v>
      </c>
      <c r="EH33" s="7">
        <v>1363.5</v>
      </c>
      <c r="EI33" s="7">
        <v>1388.9</v>
      </c>
      <c r="EJ33" s="7">
        <v>1345.6</v>
      </c>
      <c r="EK33" s="7">
        <v>1371.5</v>
      </c>
      <c r="EL33" s="7">
        <v>1368.3</v>
      </c>
      <c r="EM33" s="7">
        <v>1395.6</v>
      </c>
      <c r="EN33" s="7">
        <v>1370.3</v>
      </c>
      <c r="EO33" s="7">
        <v>1403.7</v>
      </c>
      <c r="EP33" s="7">
        <v>1368.3</v>
      </c>
      <c r="EQ33" s="7">
        <v>1348.7</v>
      </c>
      <c r="ER33" s="7">
        <v>1291.5</v>
      </c>
      <c r="ES33" s="7">
        <v>1388.5</v>
      </c>
      <c r="ET33" s="7">
        <v>1463.5</v>
      </c>
      <c r="EU33" s="7">
        <v>1364.7</v>
      </c>
      <c r="EV33" s="7">
        <v>1343.7</v>
      </c>
      <c r="EW33" s="7">
        <v>1368.4</v>
      </c>
      <c r="EX33" s="7">
        <v>1379.5</v>
      </c>
      <c r="EY33" s="7">
        <v>1384</v>
      </c>
      <c r="EZ33" s="7">
        <v>1378.9</v>
      </c>
      <c r="FA33" s="7">
        <v>1401.1</v>
      </c>
      <c r="FB33" s="7">
        <v>1306.5999999999999</v>
      </c>
      <c r="FC33" s="7">
        <v>1341.6</v>
      </c>
      <c r="FD33" s="7">
        <v>1460.5</v>
      </c>
      <c r="FE33" s="7">
        <v>1308.5999999999999</v>
      </c>
      <c r="FF33" s="7">
        <v>1209.2</v>
      </c>
      <c r="FG33" s="7">
        <v>1385.7</v>
      </c>
      <c r="FH33" s="7">
        <v>1301.9000000000001</v>
      </c>
      <c r="FI33" s="7">
        <v>1331</v>
      </c>
      <c r="FJ33" s="7">
        <v>1384.6</v>
      </c>
      <c r="FK33" s="7">
        <v>1348.7</v>
      </c>
      <c r="FL33" s="7">
        <v>1375</v>
      </c>
      <c r="FM33" s="7">
        <v>1394.6</v>
      </c>
      <c r="FN33" s="7">
        <v>1356</v>
      </c>
      <c r="FO33" s="7">
        <v>1373.5</v>
      </c>
      <c r="FP33" s="7">
        <v>1379.7</v>
      </c>
      <c r="FQ33" s="7">
        <v>1377</v>
      </c>
      <c r="FR33" s="7">
        <v>1363.7</v>
      </c>
      <c r="FS33" s="7">
        <v>1437.2</v>
      </c>
      <c r="FT33" s="7">
        <v>1405.1</v>
      </c>
      <c r="FU33" s="7">
        <v>1320.4</v>
      </c>
      <c r="FV33" s="7">
        <v>1244.0999999999999</v>
      </c>
      <c r="FW33" s="7">
        <v>1246</v>
      </c>
      <c r="FX33" s="7">
        <v>1248.3</v>
      </c>
      <c r="FY33" s="7">
        <v>1246</v>
      </c>
      <c r="FZ33" s="7">
        <v>1208.7</v>
      </c>
      <c r="GA33" s="7">
        <v>1245.5</v>
      </c>
      <c r="GB33" s="7">
        <v>1250.8</v>
      </c>
      <c r="GC33" s="7">
        <v>1259.9000000000001</v>
      </c>
      <c r="GD33" s="7">
        <v>1269.0999999999999</v>
      </c>
      <c r="GE33" s="7">
        <v>1251.7</v>
      </c>
      <c r="GF33" s="7">
        <v>1257.5</v>
      </c>
      <c r="GG33" s="7">
        <v>1263.5</v>
      </c>
      <c r="GH33" s="7">
        <v>1265.8</v>
      </c>
      <c r="GI33" s="7">
        <v>1191.8</v>
      </c>
      <c r="GJ33" s="7">
        <v>1087.8</v>
      </c>
      <c r="GK33" s="7">
        <v>1288.8</v>
      </c>
      <c r="GL33" s="7">
        <v>1265</v>
      </c>
      <c r="GM33" s="7">
        <v>1263.0999999999999</v>
      </c>
      <c r="GN33" s="7">
        <v>1269.5999999999999</v>
      </c>
      <c r="GO33" s="7">
        <v>1264.5</v>
      </c>
      <c r="GP33" s="7">
        <v>1259.5</v>
      </c>
      <c r="GQ33" s="7">
        <v>1265.8</v>
      </c>
      <c r="GR33" s="7">
        <v>1252.3</v>
      </c>
      <c r="GS33" s="7">
        <v>1268.2</v>
      </c>
      <c r="GT33" s="7">
        <v>1243.8</v>
      </c>
      <c r="GU33" s="7">
        <v>1269.9000000000001</v>
      </c>
      <c r="GV33" s="7">
        <v>1244.2</v>
      </c>
      <c r="GW33" s="7">
        <v>1253.9000000000001</v>
      </c>
      <c r="GX33" s="7">
        <v>1203.2</v>
      </c>
      <c r="GY33" s="7">
        <v>1197.5</v>
      </c>
      <c r="GZ33" s="7">
        <v>1199.2</v>
      </c>
      <c r="HA33" s="7">
        <v>1366.3</v>
      </c>
      <c r="HB33" s="7">
        <v>1336.5</v>
      </c>
      <c r="HC33" s="7">
        <v>1213</v>
      </c>
      <c r="HD33" s="7">
        <v>1383.6</v>
      </c>
      <c r="HE33" s="7">
        <v>1393.2</v>
      </c>
      <c r="HF33" s="7">
        <v>1400.6</v>
      </c>
      <c r="HG33" s="7">
        <v>1438.4</v>
      </c>
      <c r="HH33" s="7">
        <v>1346.1</v>
      </c>
      <c r="HI33" s="7">
        <v>1540.8</v>
      </c>
      <c r="HJ33" s="7">
        <v>1408.2</v>
      </c>
      <c r="HK33" s="7">
        <v>1307.7</v>
      </c>
      <c r="HL33" s="7">
        <v>1339.7</v>
      </c>
      <c r="HM33" s="7">
        <v>1265.8</v>
      </c>
      <c r="HN33" s="7">
        <v>1370</v>
      </c>
      <c r="HO33" s="7">
        <v>1279</v>
      </c>
      <c r="HP33" s="7">
        <v>1449.3</v>
      </c>
      <c r="HQ33" s="7">
        <v>1211.4000000000001</v>
      </c>
      <c r="HR33" s="7">
        <v>1231</v>
      </c>
      <c r="HS33" s="7">
        <v>1321.1</v>
      </c>
      <c r="HT33" s="7">
        <v>1166.7</v>
      </c>
      <c r="HU33" s="7">
        <v>1090.0999999999999</v>
      </c>
      <c r="HV33" s="7">
        <v>1409.1</v>
      </c>
      <c r="HW33" s="7">
        <v>1398.9</v>
      </c>
      <c r="HX33" s="7">
        <v>1433.9</v>
      </c>
      <c r="HY33" s="7">
        <v>1406</v>
      </c>
      <c r="HZ33" s="7">
        <v>1389.1</v>
      </c>
      <c r="IA33" s="7">
        <v>1386.5</v>
      </c>
      <c r="IB33" s="7">
        <v>1513.4</v>
      </c>
      <c r="IC33" s="7">
        <v>1481</v>
      </c>
      <c r="ID33" s="7">
        <v>1305.8</v>
      </c>
      <c r="IE33" s="7">
        <v>1312.9</v>
      </c>
      <c r="IF33" s="7">
        <v>1207.2</v>
      </c>
      <c r="IG33" s="7">
        <v>1212.5</v>
      </c>
      <c r="IH33" s="7">
        <v>1202.8</v>
      </c>
      <c r="II33" s="7">
        <v>1248.9000000000001</v>
      </c>
      <c r="IJ33" s="7">
        <v>1217.7</v>
      </c>
      <c r="IK33" s="7">
        <v>1248.0999999999999</v>
      </c>
      <c r="IL33" s="7">
        <v>1218.8</v>
      </c>
      <c r="IM33" s="7">
        <v>1199.5999999999999</v>
      </c>
      <c r="IN33" s="7">
        <v>1202</v>
      </c>
      <c r="IO33" s="7">
        <v>1203.3</v>
      </c>
      <c r="IP33" s="7">
        <v>1235.8</v>
      </c>
      <c r="IQ33" s="7">
        <v>1241.5999999999999</v>
      </c>
      <c r="IR33" s="7">
        <v>1226.5999999999999</v>
      </c>
      <c r="IS33" s="7">
        <v>1242.7</v>
      </c>
      <c r="IT33" s="7">
        <v>1223</v>
      </c>
      <c r="IU33" s="7">
        <v>1207.2</v>
      </c>
      <c r="IV33" s="7">
        <v>1184.0999999999999</v>
      </c>
      <c r="IW33" s="7">
        <v>1253.4000000000001</v>
      </c>
      <c r="IX33" s="7">
        <v>1205.2</v>
      </c>
      <c r="IY33" s="7">
        <v>1247.4000000000001</v>
      </c>
      <c r="IZ33" s="7">
        <v>1205</v>
      </c>
      <c r="JA33" s="7">
        <v>1247.9000000000001</v>
      </c>
      <c r="JB33" s="7">
        <v>1250.5</v>
      </c>
      <c r="JC33" s="7">
        <v>1245.2</v>
      </c>
      <c r="JD33" s="7">
        <v>1247.0999999999999</v>
      </c>
      <c r="JE33" s="7">
        <v>1262.5999999999999</v>
      </c>
      <c r="JF33" s="7">
        <v>1247.8</v>
      </c>
      <c r="JG33" s="7">
        <v>1250.9000000000001</v>
      </c>
      <c r="JH33" s="7">
        <v>1257.3</v>
      </c>
      <c r="JI33" s="7">
        <v>1308.4000000000001</v>
      </c>
      <c r="JJ33" s="7">
        <v>1315.4</v>
      </c>
      <c r="JK33" s="7">
        <v>1383.6</v>
      </c>
      <c r="JL33" s="7">
        <v>1319.4</v>
      </c>
      <c r="JM33" s="7">
        <v>1384.5</v>
      </c>
      <c r="JN33" s="7">
        <v>1446.2</v>
      </c>
      <c r="JO33" s="7">
        <v>1385.9</v>
      </c>
      <c r="JP33" s="7">
        <v>1393.3</v>
      </c>
      <c r="JQ33" s="7">
        <v>1352.2</v>
      </c>
      <c r="JR33" s="7">
        <v>1406.5</v>
      </c>
      <c r="JS33" s="7">
        <v>1381.1</v>
      </c>
      <c r="JT33" s="7">
        <v>1344.8</v>
      </c>
      <c r="JU33" s="7">
        <v>1448.4</v>
      </c>
      <c r="JV33" s="7">
        <v>1398.1</v>
      </c>
      <c r="JW33" s="7">
        <v>1296.2</v>
      </c>
      <c r="JX33" s="7">
        <v>1411.3</v>
      </c>
      <c r="JY33" s="7">
        <v>1442.1</v>
      </c>
      <c r="JZ33" s="7">
        <v>1100.9000000000001</v>
      </c>
      <c r="KA33" s="7">
        <v>1088.2</v>
      </c>
      <c r="KB33" s="7">
        <v>1391.8</v>
      </c>
      <c r="KC33" s="7">
        <v>1172.5</v>
      </c>
      <c r="KD33" s="7">
        <v>1337.6</v>
      </c>
      <c r="KE33" s="7">
        <v>1231.0999999999999</v>
      </c>
      <c r="KF33" s="7">
        <v>1226</v>
      </c>
      <c r="KG33" s="7">
        <v>1223.8</v>
      </c>
      <c r="KH33" s="7">
        <v>1229.8</v>
      </c>
      <c r="KI33" s="7">
        <v>1190.4000000000001</v>
      </c>
      <c r="KJ33" s="7">
        <v>1213.2</v>
      </c>
      <c r="KK33" s="7">
        <v>1233.4000000000001</v>
      </c>
      <c r="KL33" s="7">
        <v>1210.0999999999999</v>
      </c>
      <c r="KM33" s="7">
        <v>1198.9000000000001</v>
      </c>
      <c r="KN33" s="7">
        <v>1244.5</v>
      </c>
      <c r="KO33" s="7">
        <v>1329.7</v>
      </c>
      <c r="KP33" s="7">
        <v>1239.2</v>
      </c>
      <c r="KQ33" s="7">
        <v>1244.7</v>
      </c>
      <c r="KR33" s="7">
        <v>1184.5999999999999</v>
      </c>
      <c r="KS33" s="7">
        <v>1171.0999999999999</v>
      </c>
      <c r="KT33" s="7">
        <v>1168.4000000000001</v>
      </c>
      <c r="KU33" s="7">
        <v>1222.2</v>
      </c>
      <c r="KV33" s="7">
        <v>1235.5</v>
      </c>
      <c r="KW33" s="7">
        <v>1233.5999999999999</v>
      </c>
      <c r="KX33" s="7">
        <v>1230.9000000000001</v>
      </c>
      <c r="KY33" s="7">
        <v>1229.4000000000001</v>
      </c>
      <c r="KZ33" s="7">
        <v>1333.7</v>
      </c>
      <c r="LA33" s="7">
        <v>1224.2</v>
      </c>
      <c r="LB33" s="7">
        <v>1220.4000000000001</v>
      </c>
      <c r="LC33" s="7">
        <v>1235.2</v>
      </c>
      <c r="LD33" s="7">
        <v>1221.3</v>
      </c>
      <c r="LE33" s="7">
        <v>1125.8</v>
      </c>
      <c r="LF33" s="7">
        <v>1234.8</v>
      </c>
      <c r="LG33" s="7">
        <v>1250.8</v>
      </c>
      <c r="LH33" s="7">
        <v>1193</v>
      </c>
      <c r="LI33" s="7">
        <v>1182.2</v>
      </c>
      <c r="LJ33" s="7">
        <v>1181.3</v>
      </c>
      <c r="LK33" s="7">
        <v>1314.2</v>
      </c>
      <c r="LL33" s="7">
        <v>1191.3</v>
      </c>
      <c r="LM33" s="7">
        <v>1241.7</v>
      </c>
      <c r="LN33" s="7">
        <v>1237.7</v>
      </c>
      <c r="LO33" s="7">
        <v>1233.2</v>
      </c>
      <c r="LP33" s="7">
        <v>1172.2</v>
      </c>
      <c r="LQ33" s="7">
        <v>1106.4000000000001</v>
      </c>
      <c r="LR33" s="7">
        <v>1218.5999999999999</v>
      </c>
      <c r="LS33" s="7">
        <v>1275</v>
      </c>
      <c r="LT33" s="7">
        <v>1171.5</v>
      </c>
      <c r="LU33" s="7">
        <v>1173</v>
      </c>
      <c r="LV33" s="7">
        <v>1242.9000000000001</v>
      </c>
      <c r="LW33" s="7">
        <v>1225.0999999999999</v>
      </c>
      <c r="LX33" s="7">
        <v>1215</v>
      </c>
      <c r="LY33" s="7">
        <v>1223.5</v>
      </c>
      <c r="LZ33" s="7">
        <v>1221</v>
      </c>
      <c r="MA33" s="7">
        <v>1210.5999999999999</v>
      </c>
      <c r="MB33" s="7">
        <v>1296.7</v>
      </c>
      <c r="MC33" s="7">
        <v>1161</v>
      </c>
      <c r="MD33" s="7">
        <v>1183</v>
      </c>
      <c r="ME33" s="7">
        <v>1163.0999999999999</v>
      </c>
      <c r="MF33" s="7">
        <v>1207.8</v>
      </c>
      <c r="MG33" s="7">
        <v>1207</v>
      </c>
      <c r="MH33" s="7">
        <v>1170.0999999999999</v>
      </c>
      <c r="MI33" s="7">
        <v>1235.3</v>
      </c>
      <c r="MJ33" s="7">
        <v>1266.5</v>
      </c>
      <c r="MK33" s="7">
        <v>1253.3</v>
      </c>
      <c r="ML33" s="7">
        <v>1261.9000000000001</v>
      </c>
      <c r="MM33" s="7">
        <v>1247.5999999999999</v>
      </c>
      <c r="MN33" s="7">
        <v>1255.4000000000001</v>
      </c>
      <c r="MO33" s="7">
        <v>1251.7</v>
      </c>
      <c r="MP33" s="7">
        <v>1262.0999999999999</v>
      </c>
      <c r="MQ33" s="7">
        <v>1268.2</v>
      </c>
      <c r="MR33" s="7">
        <v>1250.9000000000001</v>
      </c>
      <c r="MS33" s="7">
        <v>1201.8</v>
      </c>
      <c r="MT33" s="7">
        <v>1207</v>
      </c>
      <c r="MU33" s="7">
        <v>1260.4000000000001</v>
      </c>
      <c r="MV33" s="7">
        <v>1124.8</v>
      </c>
      <c r="MW33" s="7">
        <v>1197.2</v>
      </c>
      <c r="MX33" s="7">
        <v>1212.4000000000001</v>
      </c>
      <c r="MY33" s="7">
        <v>1299.3</v>
      </c>
      <c r="MZ33" s="7">
        <v>1243.4000000000001</v>
      </c>
      <c r="NA33" s="7">
        <v>1247.0999999999999</v>
      </c>
      <c r="NB33" s="7">
        <v>1210.5999999999999</v>
      </c>
      <c r="NC33" s="7">
        <v>1304.0999999999999</v>
      </c>
      <c r="ND33" s="7">
        <v>1265.2</v>
      </c>
      <c r="NE33" s="7">
        <v>1311.8</v>
      </c>
      <c r="NF33" s="7">
        <v>1178</v>
      </c>
      <c r="NG33" s="7">
        <v>1254.8</v>
      </c>
      <c r="NH33" s="7">
        <v>1181.5</v>
      </c>
      <c r="NI33" s="7">
        <v>1190.7</v>
      </c>
      <c r="NJ33" s="7">
        <v>1150.3</v>
      </c>
      <c r="NK33" s="7">
        <v>1211.8</v>
      </c>
      <c r="NL33" s="7">
        <v>1212.9000000000001</v>
      </c>
      <c r="NM33" s="7">
        <v>1212.5999999999999</v>
      </c>
      <c r="NN33" s="120">
        <v>0</v>
      </c>
      <c r="NO33" s="135">
        <v>37.020000000000003</v>
      </c>
      <c r="NP33" s="135">
        <v>0</v>
      </c>
      <c r="NQ33" s="135">
        <v>0</v>
      </c>
      <c r="NR33" s="135">
        <v>5.9</v>
      </c>
      <c r="NS33" s="135">
        <v>5.6</v>
      </c>
      <c r="NT33" s="135">
        <v>0</v>
      </c>
      <c r="NU33" s="135">
        <v>0</v>
      </c>
      <c r="NV33" s="7">
        <v>85983100</v>
      </c>
      <c r="NW33" s="7">
        <v>255217</v>
      </c>
      <c r="NX33" s="7">
        <v>87326960</v>
      </c>
      <c r="NY33" s="7">
        <v>297807</v>
      </c>
      <c r="NZ33" s="7">
        <v>71266270</v>
      </c>
      <c r="OA33" s="7">
        <v>149850</v>
      </c>
      <c r="OB33" s="7">
        <v>85622660</v>
      </c>
      <c r="OC33" s="7">
        <v>128245</v>
      </c>
      <c r="OD33" s="7">
        <v>811820</v>
      </c>
      <c r="OE33" s="7">
        <v>9980</v>
      </c>
      <c r="OF33" s="7">
        <v>93730</v>
      </c>
      <c r="OG33" s="7">
        <v>520</v>
      </c>
      <c r="OH33" s="9">
        <f>IF((RD_15[[#This Row],[33kV_IC1_ExPort]]-NV32)&lt;0,0,(RD_15[[#This Row],[33kV_IC1_ExPort]]-NV32))</f>
        <v>105240</v>
      </c>
      <c r="OI33" s="9">
        <f>IF((RD_15[[#This Row],[33kV_IC1_Import]]-NW32)&lt;0,0,(RD_15[[#This Row],[33kV_IC1_Import]]-NW32))</f>
        <v>204</v>
      </c>
      <c r="OJ33" s="9">
        <f>IF((RD_15[[#This Row],[33kV_IC2_ExPort]]-NX32)&lt;0,0,(RD_15[[#This Row],[33kV_IC2_ExPort]]-NX32))</f>
        <v>107570</v>
      </c>
      <c r="OK33" s="9">
        <f>IF((RD_15[[#This Row],[33kV_IC2_Import]]-NY32)&lt;0,0,(RD_15[[#This Row],[33kV_IC2_Import]]-NY32))</f>
        <v>281</v>
      </c>
      <c r="OL33" s="9">
        <f>IF((RD_15[[#This Row],[33kV_IC3_ExPort]]-NZ32)&lt;0,0,(RD_15[[#This Row],[33kV_IC3_ExPort]]-NZ32))</f>
        <v>105240</v>
      </c>
      <c r="OM33" s="9">
        <f>IF((RD_15[[#This Row],[33kV_IC3_Import]]-OA32)&lt;0,0,(RD_15[[#This Row],[33kV_IC3_Import]]-OA32))</f>
        <v>229</v>
      </c>
      <c r="ON33" s="9">
        <f>IF((RD_15[[#This Row],[33kV_IC4_ExPort]]-OB32)&lt;0,0,(RD_15[[#This Row],[33kV_IC4_ExPort]]-OB32))</f>
        <v>104530</v>
      </c>
      <c r="OO33" s="9">
        <f>IF((RD_15[[#This Row],[33kV_IC4_Import]]-OC32)&lt;0,0,(RD_15[[#This Row],[33kV_IC4_Import]]-OC32))</f>
        <v>99</v>
      </c>
      <c r="OP33" s="9">
        <f>IF((RD_15[[#This Row],[220kV_PQM1_Ex]]-OD32)*200&lt;0,0,(RD_15[[#This Row],[220kV_PQM1_Ex]]-OD32)*200)</f>
        <v>210000</v>
      </c>
      <c r="OQ33" s="9">
        <f>IF((RD_15[[#This Row],[220kV_PQM1_Im]]-OE32)*200&lt;0,0,(RD_15[[#This Row],[220kV_PQM1_Im]]-OE32)*200)</f>
        <v>2000</v>
      </c>
      <c r="OR33" s="9">
        <f>IF((RD_15[[#This Row],[220kV_PQM2_Ex]]-OF32)*200&lt;0,0,(RD_15[[#This Row],[220kV_PQM2_Ex]]-OF32)*200)</f>
        <v>208000</v>
      </c>
      <c r="OS33" s="9">
        <f>IF((RD_15[[#This Row],[220kV_PQM2_Im]]-OG32)*200&lt;0,0,(RD_15[[#This Row],[220kV_PQM2_Im]]-OG32)*200)</f>
        <v>2000</v>
      </c>
      <c r="OT33" s="136">
        <f>SUM(RD_15[[#This Row],[33kV_IC1_ExPort(KWh)]],RD_15[[#This Row],[33kV_IC2_ExPort(KWh)]],RD_15[[#This Row],[33kV_IC3_ExPort(KWh)]],RD_15[[#This Row],[33kV_IC4_ExPort(kWh)]])</f>
        <v>422580</v>
      </c>
      <c r="OU33" s="49">
        <f>SUM(RD_15[[#This Row],[220kV_PQM1_Ex(KWh)]],RD_15[[#This Row],[220kV_PQM2_Ex(KWh)]])</f>
        <v>418000</v>
      </c>
      <c r="OV33" s="49">
        <f>IFERROR((RD_15[[#This Row],[Sunset Time (POA&lt;20 W/m2)]]-RD_15[[#This Row],[Sunrise Time (POA&gt;20 W/m2)]])*24,"")</f>
        <v>12.183333333333334</v>
      </c>
      <c r="OW33" s="49">
        <f>RD_15[[#This Row],[GHI]]-RD_15[[#This Row],[GHI_Lost]]</f>
        <v>5.9</v>
      </c>
      <c r="OX33" s="49">
        <f>RD_15[[#This Row],[POA]]-RD_15[[#This Row],[POA_Lost]]</f>
        <v>5.6</v>
      </c>
      <c r="OY33" s="49"/>
      <c r="OZ33" s="49">
        <f>RD_15[[#This Row],[MT_Temp]]</f>
        <v>37.020000000000003</v>
      </c>
      <c r="PA33" s="50">
        <f>RD_15[[#This Row],[WS_Avg]]</f>
        <v>0</v>
      </c>
      <c r="PB33" s="131">
        <f>IFERROR(SUM(RD_15[[#This Row],[BLK1_INV1]:[BLK12_INV31]]),"")</f>
        <v>430181.30000000005</v>
      </c>
      <c r="PC33" s="51" t="str">
        <f>IFERROR(#REF!/RD_15[[#This Row],[Inv_Exp(KWh)]],"")</f>
        <v/>
      </c>
      <c r="PD33" s="51"/>
      <c r="PE33" s="100" t="str">
        <f>IFERROR(RD_15[[#This Row],[WPR_Eac]]/RD_15[[#This Row],[WPR_Edc]],"")</f>
        <v/>
      </c>
      <c r="PF33" s="100"/>
      <c r="PG33" s="100"/>
    </row>
    <row r="34" spans="2:423" x14ac:dyDescent="0.35">
      <c r="B34" s="48">
        <v>45773</v>
      </c>
      <c r="C34" s="132">
        <f>YEAR(RD_15[[#This Row],[Date]])+IF(MONTH(RD_15[[#This Row],[Date]])&gt;=4,1,0)</f>
        <v>2026</v>
      </c>
      <c r="D34" s="124">
        <f t="shared" si="9"/>
        <v>2025</v>
      </c>
      <c r="E34" s="133"/>
      <c r="F34" s="133"/>
      <c r="G34" s="134" t="str">
        <f>TEXT(RD_15[[#This Row],[Date]],"mmm-yy")</f>
        <v>Apr-25</v>
      </c>
      <c r="H34" s="124">
        <f t="shared" si="10"/>
        <v>30</v>
      </c>
      <c r="I34" s="132">
        <f>'Basic Data '!$S$2</f>
        <v>91870</v>
      </c>
      <c r="J34" s="8">
        <v>0.20694444444444443</v>
      </c>
      <c r="K34" s="8">
        <v>0.71875</v>
      </c>
      <c r="L34" s="7">
        <v>564.9</v>
      </c>
      <c r="M34" s="7">
        <v>550.79999999999995</v>
      </c>
      <c r="N34" s="7">
        <v>598.29999999999995</v>
      </c>
      <c r="O34" s="7">
        <v>598.5</v>
      </c>
      <c r="P34" s="7">
        <v>595.70000000000005</v>
      </c>
      <c r="Q34" s="7">
        <v>575.29999999999995</v>
      </c>
      <c r="R34" s="7">
        <v>605.79999999999995</v>
      </c>
      <c r="S34" s="7">
        <v>581.70000000000005</v>
      </c>
      <c r="T34" s="7">
        <v>600.6</v>
      </c>
      <c r="U34" s="7">
        <v>602.9</v>
      </c>
      <c r="V34" s="7">
        <v>604.20000000000005</v>
      </c>
      <c r="W34" s="7">
        <v>601.1</v>
      </c>
      <c r="X34" s="7">
        <v>602.9</v>
      </c>
      <c r="Y34" s="7">
        <v>601.79999999999995</v>
      </c>
      <c r="Z34" s="7">
        <v>608.6</v>
      </c>
      <c r="AA34" s="7">
        <v>607.5</v>
      </c>
      <c r="AB34" s="7">
        <v>568.79999999999995</v>
      </c>
      <c r="AC34" s="7">
        <v>571.70000000000005</v>
      </c>
      <c r="AD34" s="7">
        <v>596.70000000000005</v>
      </c>
      <c r="AE34" s="7">
        <v>604</v>
      </c>
      <c r="AF34" s="7">
        <v>621.29999999999995</v>
      </c>
      <c r="AG34" s="7">
        <v>613.1</v>
      </c>
      <c r="AH34" s="7">
        <v>622</v>
      </c>
      <c r="AI34" s="7">
        <v>617.70000000000005</v>
      </c>
      <c r="AJ34" s="7">
        <v>615</v>
      </c>
      <c r="AK34" s="7">
        <v>614.1</v>
      </c>
      <c r="AL34" s="7">
        <v>617.9</v>
      </c>
      <c r="AM34" s="7">
        <v>616.20000000000005</v>
      </c>
      <c r="AN34" s="7">
        <v>620.4</v>
      </c>
      <c r="AO34" s="7">
        <v>621</v>
      </c>
      <c r="AP34" s="7">
        <v>613.6</v>
      </c>
      <c r="AQ34" s="7">
        <v>618.5</v>
      </c>
      <c r="AR34" s="7">
        <v>594.9</v>
      </c>
      <c r="AS34" s="7">
        <v>557.29999999999995</v>
      </c>
      <c r="AT34" s="7">
        <v>561.79999999999995</v>
      </c>
      <c r="AU34" s="7">
        <v>566.70000000000005</v>
      </c>
      <c r="AV34" s="7">
        <v>574.29999999999995</v>
      </c>
      <c r="AW34" s="7">
        <v>574.79999999999995</v>
      </c>
      <c r="AX34" s="7">
        <v>598</v>
      </c>
      <c r="AY34" s="7">
        <v>569.29999999999995</v>
      </c>
      <c r="AZ34" s="7">
        <v>587.1</v>
      </c>
      <c r="BA34" s="7">
        <v>638.70000000000005</v>
      </c>
      <c r="BB34" s="7">
        <v>674</v>
      </c>
      <c r="BC34" s="7">
        <v>636.29999999999995</v>
      </c>
      <c r="BD34" s="7">
        <v>635.29999999999995</v>
      </c>
      <c r="BE34" s="7">
        <v>659.2</v>
      </c>
      <c r="BF34" s="7">
        <v>705</v>
      </c>
      <c r="BG34" s="7">
        <v>674.5</v>
      </c>
      <c r="BH34" s="7">
        <v>752.2</v>
      </c>
      <c r="BI34" s="7">
        <v>666.6</v>
      </c>
      <c r="BJ34" s="7">
        <v>636.6</v>
      </c>
      <c r="BK34" s="7">
        <v>625.9</v>
      </c>
      <c r="BL34" s="7">
        <v>623.9</v>
      </c>
      <c r="BM34" s="7">
        <v>655.8</v>
      </c>
      <c r="BN34" s="7">
        <v>643.29999999999995</v>
      </c>
      <c r="BO34" s="7">
        <v>652.4</v>
      </c>
      <c r="BP34" s="7">
        <v>673.5</v>
      </c>
      <c r="BQ34" s="7">
        <v>617.20000000000005</v>
      </c>
      <c r="BR34" s="7">
        <v>544.1</v>
      </c>
      <c r="BS34" s="7">
        <v>620.20000000000005</v>
      </c>
      <c r="BT34" s="7">
        <v>600</v>
      </c>
      <c r="BU34" s="7">
        <v>559.4</v>
      </c>
      <c r="BV34" s="7">
        <v>616.4</v>
      </c>
      <c r="BW34" s="7">
        <v>1424.9</v>
      </c>
      <c r="BX34" s="7">
        <v>1401.4</v>
      </c>
      <c r="BY34" s="7">
        <v>1384.9</v>
      </c>
      <c r="BZ34" s="7">
        <v>1413.6</v>
      </c>
      <c r="CA34" s="7">
        <v>1429.5</v>
      </c>
      <c r="CB34" s="7">
        <v>1409.6</v>
      </c>
      <c r="CC34" s="7">
        <v>1393.6</v>
      </c>
      <c r="CD34" s="7">
        <v>1422.1</v>
      </c>
      <c r="CE34" s="7">
        <v>1430.8</v>
      </c>
      <c r="CF34" s="7">
        <v>1402.3</v>
      </c>
      <c r="CG34" s="7">
        <v>1379.5</v>
      </c>
      <c r="CH34" s="7">
        <v>1400.6</v>
      </c>
      <c r="CI34" s="7">
        <v>1356.4</v>
      </c>
      <c r="CJ34" s="7">
        <v>1336.7</v>
      </c>
      <c r="CK34" s="7">
        <v>1405.9</v>
      </c>
      <c r="CL34" s="7">
        <v>1411</v>
      </c>
      <c r="CM34" s="7">
        <v>1413.6</v>
      </c>
      <c r="CN34" s="7">
        <v>1403.2</v>
      </c>
      <c r="CO34" s="7">
        <v>1482.1</v>
      </c>
      <c r="CP34" s="7">
        <v>1428.5</v>
      </c>
      <c r="CQ34" s="7">
        <v>1369.5</v>
      </c>
      <c r="CR34" s="7">
        <v>1431.9</v>
      </c>
      <c r="CS34" s="7">
        <v>1344.1</v>
      </c>
      <c r="CT34" s="7">
        <v>1363.7</v>
      </c>
      <c r="CU34" s="7">
        <v>1405.3</v>
      </c>
      <c r="CV34" s="7">
        <v>1401.5</v>
      </c>
      <c r="CW34" s="7">
        <v>1407.3</v>
      </c>
      <c r="CX34" s="7">
        <v>1413.7</v>
      </c>
      <c r="CY34" s="7">
        <v>1393.6</v>
      </c>
      <c r="CZ34" s="7">
        <v>1423.2</v>
      </c>
      <c r="DA34" s="7">
        <v>1421.2</v>
      </c>
      <c r="DB34" s="7">
        <v>1434.1</v>
      </c>
      <c r="DC34" s="7">
        <v>1435.9</v>
      </c>
      <c r="DD34" s="7">
        <v>1539.2</v>
      </c>
      <c r="DE34" s="7">
        <v>1420.2</v>
      </c>
      <c r="DF34" s="7">
        <v>1430</v>
      </c>
      <c r="DG34" s="7">
        <v>1368.6</v>
      </c>
      <c r="DH34" s="7">
        <v>1352.9</v>
      </c>
      <c r="DI34" s="7">
        <v>1431.5</v>
      </c>
      <c r="DJ34" s="7">
        <v>1387.7</v>
      </c>
      <c r="DK34" s="7">
        <v>1431.3</v>
      </c>
      <c r="DL34" s="7">
        <v>1468.9</v>
      </c>
      <c r="DM34" s="7">
        <v>1434.3</v>
      </c>
      <c r="DN34" s="7">
        <v>1451.4</v>
      </c>
      <c r="DO34" s="7">
        <v>1435</v>
      </c>
      <c r="DP34" s="7">
        <v>1434.8</v>
      </c>
      <c r="DQ34" s="7">
        <v>1459.4</v>
      </c>
      <c r="DR34" s="7">
        <v>1446.6</v>
      </c>
      <c r="DS34" s="7">
        <v>1457.7</v>
      </c>
      <c r="DT34" s="7">
        <v>1259.0999999999999</v>
      </c>
      <c r="DU34" s="7">
        <v>1347</v>
      </c>
      <c r="DV34" s="7">
        <v>1414.2</v>
      </c>
      <c r="DW34" s="7">
        <v>1433.4</v>
      </c>
      <c r="DX34" s="7">
        <v>1426.1</v>
      </c>
      <c r="DY34" s="7">
        <v>1437.7</v>
      </c>
      <c r="DZ34" s="7">
        <v>1437.9</v>
      </c>
      <c r="EA34" s="7">
        <v>1432.7</v>
      </c>
      <c r="EB34" s="7">
        <v>1429.6</v>
      </c>
      <c r="EC34" s="7">
        <v>1431</v>
      </c>
      <c r="ED34" s="7">
        <v>1357.9</v>
      </c>
      <c r="EE34" s="7">
        <v>1369.1</v>
      </c>
      <c r="EF34" s="7">
        <v>1437.1</v>
      </c>
      <c r="EG34" s="7">
        <v>1430.5</v>
      </c>
      <c r="EH34" s="7">
        <v>1404.4</v>
      </c>
      <c r="EI34" s="7">
        <v>1418.1</v>
      </c>
      <c r="EJ34" s="7">
        <v>1385.3</v>
      </c>
      <c r="EK34" s="7">
        <v>1417</v>
      </c>
      <c r="EL34" s="7">
        <v>1413.6</v>
      </c>
      <c r="EM34" s="7">
        <v>1440.9</v>
      </c>
      <c r="EN34" s="7">
        <v>1419.4</v>
      </c>
      <c r="EO34" s="7">
        <v>1446.6</v>
      </c>
      <c r="EP34" s="7">
        <v>1411.6</v>
      </c>
      <c r="EQ34" s="7">
        <v>1388.1</v>
      </c>
      <c r="ER34" s="7">
        <v>1324.4</v>
      </c>
      <c r="ES34" s="7">
        <v>1443.2</v>
      </c>
      <c r="ET34" s="7">
        <v>1523.9</v>
      </c>
      <c r="EU34" s="7">
        <v>1414.2</v>
      </c>
      <c r="EV34" s="7">
        <v>1407.4</v>
      </c>
      <c r="EW34" s="7">
        <v>1422.6</v>
      </c>
      <c r="EX34" s="7">
        <v>1419</v>
      </c>
      <c r="EY34" s="7">
        <v>1415.6</v>
      </c>
      <c r="EZ34" s="7">
        <v>1423.8</v>
      </c>
      <c r="FA34" s="7">
        <v>1445</v>
      </c>
      <c r="FB34" s="7">
        <v>1403.9</v>
      </c>
      <c r="FC34" s="7">
        <v>1376.9</v>
      </c>
      <c r="FD34" s="7">
        <v>1521</v>
      </c>
      <c r="FE34" s="7">
        <v>1343.5</v>
      </c>
      <c r="FF34" s="7">
        <v>1244</v>
      </c>
      <c r="FG34" s="7">
        <v>1435</v>
      </c>
      <c r="FH34" s="7">
        <v>1341.4</v>
      </c>
      <c r="FI34" s="7">
        <v>1410.8</v>
      </c>
      <c r="FJ34" s="7">
        <v>1429.5</v>
      </c>
      <c r="FK34" s="7">
        <v>1421.2</v>
      </c>
      <c r="FL34" s="7">
        <v>1437.2</v>
      </c>
      <c r="FM34" s="7">
        <v>1405.3</v>
      </c>
      <c r="FN34" s="7">
        <v>1431.2</v>
      </c>
      <c r="FO34" s="7">
        <v>1412.5</v>
      </c>
      <c r="FP34" s="7">
        <v>1418.7</v>
      </c>
      <c r="FQ34" s="7">
        <v>1390.7</v>
      </c>
      <c r="FR34" s="7">
        <v>1390.7</v>
      </c>
      <c r="FS34" s="7">
        <v>1489.1</v>
      </c>
      <c r="FT34" s="7">
        <v>1452.4</v>
      </c>
      <c r="FU34" s="7">
        <v>1330.4</v>
      </c>
      <c r="FV34" s="7">
        <v>1272.5</v>
      </c>
      <c r="FW34" s="7">
        <v>1294.9000000000001</v>
      </c>
      <c r="FX34" s="7">
        <v>1281.5999999999999</v>
      </c>
      <c r="FY34" s="7">
        <v>1281.0999999999999</v>
      </c>
      <c r="FZ34" s="7">
        <v>1281.3</v>
      </c>
      <c r="GA34" s="7">
        <v>1287</v>
      </c>
      <c r="GB34" s="7">
        <v>1295.4000000000001</v>
      </c>
      <c r="GC34" s="7">
        <v>1310</v>
      </c>
      <c r="GD34" s="7">
        <v>1316.6</v>
      </c>
      <c r="GE34" s="7">
        <v>1295.2</v>
      </c>
      <c r="GF34" s="7">
        <v>1297.5</v>
      </c>
      <c r="GG34" s="7">
        <v>1296.7</v>
      </c>
      <c r="GH34" s="7">
        <v>1305.0999999999999</v>
      </c>
      <c r="GI34" s="7">
        <v>1221.8</v>
      </c>
      <c r="GJ34" s="7">
        <v>1114.4000000000001</v>
      </c>
      <c r="GK34" s="7">
        <v>1329.1</v>
      </c>
      <c r="GL34" s="7">
        <v>1305.2</v>
      </c>
      <c r="GM34" s="7">
        <v>1302.7</v>
      </c>
      <c r="GN34" s="7">
        <v>1311.2</v>
      </c>
      <c r="GO34" s="7">
        <v>1309.3</v>
      </c>
      <c r="GP34" s="7">
        <v>1298.5</v>
      </c>
      <c r="GQ34" s="7">
        <v>1310.2</v>
      </c>
      <c r="GR34" s="7">
        <v>1289</v>
      </c>
      <c r="GS34" s="7">
        <v>1309.9000000000001</v>
      </c>
      <c r="GT34" s="7">
        <v>1277.5999999999999</v>
      </c>
      <c r="GU34" s="7">
        <v>1307.8</v>
      </c>
      <c r="GV34" s="7">
        <v>1280.5999999999999</v>
      </c>
      <c r="GW34" s="7">
        <v>1293.9000000000001</v>
      </c>
      <c r="GX34" s="7">
        <v>1237.4000000000001</v>
      </c>
      <c r="GY34" s="7">
        <v>1230.5</v>
      </c>
      <c r="GZ34" s="7">
        <v>1239</v>
      </c>
      <c r="HA34" s="7">
        <v>1398.5</v>
      </c>
      <c r="HB34" s="7">
        <v>1362.9</v>
      </c>
      <c r="HC34" s="7">
        <v>1240.7</v>
      </c>
      <c r="HD34" s="7">
        <v>1423.5</v>
      </c>
      <c r="HE34" s="7">
        <v>1430.8</v>
      </c>
      <c r="HF34" s="7">
        <v>1434.4</v>
      </c>
      <c r="HG34" s="7">
        <v>1486.8</v>
      </c>
      <c r="HH34" s="7">
        <v>1442.4</v>
      </c>
      <c r="HI34" s="7">
        <v>1579.6</v>
      </c>
      <c r="HJ34" s="7">
        <v>1449.5</v>
      </c>
      <c r="HK34" s="7">
        <v>1348.3</v>
      </c>
      <c r="HL34" s="7">
        <v>1340</v>
      </c>
      <c r="HM34" s="7">
        <v>1293.2</v>
      </c>
      <c r="HN34" s="7">
        <v>1407.5</v>
      </c>
      <c r="HO34" s="7">
        <v>1315</v>
      </c>
      <c r="HP34" s="7">
        <v>1487.2</v>
      </c>
      <c r="HQ34" s="7">
        <v>1235.5</v>
      </c>
      <c r="HR34" s="7">
        <v>1252.9000000000001</v>
      </c>
      <c r="HS34" s="7">
        <v>1381.4</v>
      </c>
      <c r="HT34" s="7">
        <v>1190</v>
      </c>
      <c r="HU34" s="7">
        <v>1112.2</v>
      </c>
      <c r="HV34" s="7">
        <v>1454.8</v>
      </c>
      <c r="HW34" s="7">
        <v>1438.3</v>
      </c>
      <c r="HX34" s="7">
        <v>1460.3</v>
      </c>
      <c r="HY34" s="7">
        <v>1443.9</v>
      </c>
      <c r="HZ34" s="7">
        <v>1432.9</v>
      </c>
      <c r="IA34" s="7">
        <v>1422.8</v>
      </c>
      <c r="IB34" s="7">
        <v>1554.6</v>
      </c>
      <c r="IC34" s="7">
        <v>1531.7</v>
      </c>
      <c r="ID34" s="7">
        <v>1347.7</v>
      </c>
      <c r="IE34" s="7">
        <v>1359.6</v>
      </c>
      <c r="IF34" s="7">
        <v>1238.0999999999999</v>
      </c>
      <c r="IG34" s="7">
        <v>1243.4000000000001</v>
      </c>
      <c r="IH34" s="7">
        <v>1233.9000000000001</v>
      </c>
      <c r="II34" s="7">
        <v>1283</v>
      </c>
      <c r="IJ34" s="7">
        <v>1253.3</v>
      </c>
      <c r="IK34" s="7">
        <v>1281.7</v>
      </c>
      <c r="IL34" s="7">
        <v>1250.2</v>
      </c>
      <c r="IM34" s="7">
        <v>1231.0999999999999</v>
      </c>
      <c r="IN34" s="7">
        <v>1234.2</v>
      </c>
      <c r="IO34" s="7">
        <v>1234.5</v>
      </c>
      <c r="IP34" s="7">
        <v>1270.8</v>
      </c>
      <c r="IQ34" s="7">
        <v>1281</v>
      </c>
      <c r="IR34" s="7">
        <v>1263.9000000000001</v>
      </c>
      <c r="IS34" s="7">
        <v>1282.5999999999999</v>
      </c>
      <c r="IT34" s="7">
        <v>1247.9000000000001</v>
      </c>
      <c r="IU34" s="7">
        <v>1231.8</v>
      </c>
      <c r="IV34" s="7">
        <v>1204.3</v>
      </c>
      <c r="IW34" s="7">
        <v>1284.0999999999999</v>
      </c>
      <c r="IX34" s="7">
        <v>1229.4000000000001</v>
      </c>
      <c r="IY34" s="7">
        <v>1271.2</v>
      </c>
      <c r="IZ34" s="7">
        <v>1228</v>
      </c>
      <c r="JA34" s="7">
        <v>1271.3</v>
      </c>
      <c r="JB34" s="7">
        <v>1288.3</v>
      </c>
      <c r="JC34" s="7">
        <v>1279.3</v>
      </c>
      <c r="JD34" s="7">
        <v>1259.5</v>
      </c>
      <c r="JE34" s="7">
        <v>1292.3</v>
      </c>
      <c r="JF34" s="7">
        <v>1283.3</v>
      </c>
      <c r="JG34" s="7">
        <v>1286.9000000000001</v>
      </c>
      <c r="JH34" s="7">
        <v>1292.5</v>
      </c>
      <c r="JI34" s="7">
        <v>1364.6</v>
      </c>
      <c r="JJ34" s="7">
        <v>1405.5</v>
      </c>
      <c r="JK34" s="7">
        <v>1438.5</v>
      </c>
      <c r="JL34" s="7">
        <v>1372.6</v>
      </c>
      <c r="JM34" s="7">
        <v>1446.9</v>
      </c>
      <c r="JN34" s="7">
        <v>1510.2</v>
      </c>
      <c r="JO34" s="7">
        <v>1436.6</v>
      </c>
      <c r="JP34" s="7">
        <v>1447.9</v>
      </c>
      <c r="JQ34" s="7">
        <v>1397.4</v>
      </c>
      <c r="JR34" s="7">
        <v>1450.8</v>
      </c>
      <c r="JS34" s="7">
        <v>1431.4</v>
      </c>
      <c r="JT34" s="7">
        <v>1385.9</v>
      </c>
      <c r="JU34" s="7">
        <v>1498.8</v>
      </c>
      <c r="JV34" s="7">
        <v>1439.7</v>
      </c>
      <c r="JW34" s="7">
        <v>1314.8</v>
      </c>
      <c r="JX34" s="7">
        <v>1458.5</v>
      </c>
      <c r="JY34" s="7">
        <v>1482.8</v>
      </c>
      <c r="JZ34" s="7">
        <v>1125.8</v>
      </c>
      <c r="KA34" s="7">
        <v>1113.7</v>
      </c>
      <c r="KB34" s="7">
        <v>1437.4</v>
      </c>
      <c r="KC34" s="7">
        <v>1200.0999999999999</v>
      </c>
      <c r="KD34" s="7">
        <v>1378.5</v>
      </c>
      <c r="KE34" s="7">
        <v>1281</v>
      </c>
      <c r="KF34" s="7">
        <v>1272.3</v>
      </c>
      <c r="KG34" s="7">
        <v>1271.5</v>
      </c>
      <c r="KH34" s="7">
        <v>1275.5</v>
      </c>
      <c r="KI34" s="7">
        <v>1239.4000000000001</v>
      </c>
      <c r="KJ34" s="7">
        <v>1256.2</v>
      </c>
      <c r="KK34" s="7">
        <v>1282.3</v>
      </c>
      <c r="KL34" s="7">
        <v>1257.8</v>
      </c>
      <c r="KM34" s="7">
        <v>1247.7</v>
      </c>
      <c r="KN34" s="7">
        <v>1297.5</v>
      </c>
      <c r="KO34" s="7">
        <v>1402.5</v>
      </c>
      <c r="KP34" s="7">
        <v>1290.9000000000001</v>
      </c>
      <c r="KQ34" s="7">
        <v>1297.7</v>
      </c>
      <c r="KR34" s="7">
        <v>1233.0999999999999</v>
      </c>
      <c r="KS34" s="7">
        <v>1207.5999999999999</v>
      </c>
      <c r="KT34" s="7">
        <v>1209.5999999999999</v>
      </c>
      <c r="KU34" s="7">
        <v>1261.5999999999999</v>
      </c>
      <c r="KV34" s="7">
        <v>1280.3</v>
      </c>
      <c r="KW34" s="7">
        <v>1273.5999999999999</v>
      </c>
      <c r="KX34" s="7">
        <v>1274.2</v>
      </c>
      <c r="KY34" s="7">
        <v>1276.3</v>
      </c>
      <c r="KZ34" s="7">
        <v>1401</v>
      </c>
      <c r="LA34" s="7">
        <v>1267.5999999999999</v>
      </c>
      <c r="LB34" s="7">
        <v>1264.4000000000001</v>
      </c>
      <c r="LC34" s="7">
        <v>1283.5</v>
      </c>
      <c r="LD34" s="7">
        <v>1270.0999999999999</v>
      </c>
      <c r="LE34" s="7">
        <v>1165.5999999999999</v>
      </c>
      <c r="LF34" s="7">
        <v>1282.0999999999999</v>
      </c>
      <c r="LG34" s="7">
        <v>1307.0999999999999</v>
      </c>
      <c r="LH34" s="7">
        <v>1242.5999999999999</v>
      </c>
      <c r="LI34" s="7">
        <v>1223.8</v>
      </c>
      <c r="LJ34" s="7">
        <v>1227</v>
      </c>
      <c r="LK34" s="7">
        <v>1374</v>
      </c>
      <c r="LL34" s="7">
        <v>1235.4000000000001</v>
      </c>
      <c r="LM34" s="7">
        <v>1291.4000000000001</v>
      </c>
      <c r="LN34" s="7">
        <v>1288.8</v>
      </c>
      <c r="LO34" s="7">
        <v>1283.0999999999999</v>
      </c>
      <c r="LP34" s="7">
        <v>1218.5</v>
      </c>
      <c r="LQ34" s="7">
        <v>1147.8</v>
      </c>
      <c r="LR34" s="7">
        <v>1249.2</v>
      </c>
      <c r="LS34" s="7">
        <v>1329.8</v>
      </c>
      <c r="LT34" s="7">
        <v>1216.4000000000001</v>
      </c>
      <c r="LU34" s="7">
        <v>1216.7</v>
      </c>
      <c r="LV34" s="7">
        <v>1296.0999999999999</v>
      </c>
      <c r="LW34" s="7">
        <v>1268.5999999999999</v>
      </c>
      <c r="LX34" s="7">
        <v>1267</v>
      </c>
      <c r="LY34" s="7">
        <v>1272.5999999999999</v>
      </c>
      <c r="LZ34" s="7">
        <v>1267.0999999999999</v>
      </c>
      <c r="MA34" s="7">
        <v>1256.5</v>
      </c>
      <c r="MB34" s="7">
        <v>1356.3</v>
      </c>
      <c r="MC34" s="7">
        <v>1209</v>
      </c>
      <c r="MD34" s="7">
        <v>1227.0999999999999</v>
      </c>
      <c r="ME34" s="7">
        <v>1213.4000000000001</v>
      </c>
      <c r="MF34" s="7">
        <v>1251</v>
      </c>
      <c r="MG34" s="7">
        <v>1235</v>
      </c>
      <c r="MH34" s="7">
        <v>1229.8</v>
      </c>
      <c r="MI34" s="7">
        <v>1274.3</v>
      </c>
      <c r="MJ34" s="7">
        <v>1306.8</v>
      </c>
      <c r="MK34" s="7">
        <v>1294.8</v>
      </c>
      <c r="ML34" s="7">
        <v>1300.7</v>
      </c>
      <c r="MM34" s="7">
        <v>1290.0999999999999</v>
      </c>
      <c r="MN34" s="7">
        <v>1303.0999999999999</v>
      </c>
      <c r="MO34" s="7">
        <v>1290.9000000000001</v>
      </c>
      <c r="MP34" s="7">
        <v>1305.3</v>
      </c>
      <c r="MQ34" s="7">
        <v>1313.3</v>
      </c>
      <c r="MR34" s="7">
        <v>1293.0999999999999</v>
      </c>
      <c r="MS34" s="7">
        <v>1244</v>
      </c>
      <c r="MT34" s="7">
        <v>1241</v>
      </c>
      <c r="MU34" s="7">
        <v>1308.0999999999999</v>
      </c>
      <c r="MV34" s="7">
        <v>1163.3</v>
      </c>
      <c r="MW34" s="7">
        <v>1237.8</v>
      </c>
      <c r="MX34" s="7">
        <v>1254.4000000000001</v>
      </c>
      <c r="MY34" s="7">
        <v>1352.1</v>
      </c>
      <c r="MZ34" s="7">
        <v>1282.2</v>
      </c>
      <c r="NA34" s="7">
        <v>1286.0999999999999</v>
      </c>
      <c r="NB34" s="7">
        <v>1247.9000000000001</v>
      </c>
      <c r="NC34" s="7">
        <v>1351.8</v>
      </c>
      <c r="ND34" s="7">
        <v>1307.5</v>
      </c>
      <c r="NE34" s="7">
        <v>1358.4</v>
      </c>
      <c r="NF34" s="7">
        <v>1215.8</v>
      </c>
      <c r="NG34" s="7">
        <v>1300.5</v>
      </c>
      <c r="NH34" s="7">
        <v>1220.5999999999999</v>
      </c>
      <c r="NI34" s="7">
        <v>1227</v>
      </c>
      <c r="NJ34" s="7">
        <v>1186.2</v>
      </c>
      <c r="NK34" s="7">
        <v>1247.9000000000001</v>
      </c>
      <c r="NL34" s="7">
        <v>1254.2</v>
      </c>
      <c r="NM34" s="7">
        <v>1253.8</v>
      </c>
      <c r="NN34" s="120">
        <v>0</v>
      </c>
      <c r="NO34" s="135">
        <v>37.72</v>
      </c>
      <c r="NP34" s="135">
        <v>0</v>
      </c>
      <c r="NQ34" s="135">
        <v>0</v>
      </c>
      <c r="NR34" s="135">
        <v>6.02</v>
      </c>
      <c r="NS34" s="135">
        <v>5.79</v>
      </c>
      <c r="NT34" s="135">
        <v>0</v>
      </c>
      <c r="NU34" s="135">
        <v>0</v>
      </c>
      <c r="NV34" s="7">
        <v>86091540</v>
      </c>
      <c r="NW34" s="7">
        <v>255420</v>
      </c>
      <c r="NX34" s="7">
        <v>87438180</v>
      </c>
      <c r="NY34" s="7">
        <v>298088</v>
      </c>
      <c r="NZ34" s="7">
        <v>71374420</v>
      </c>
      <c r="OA34" s="7">
        <v>150105</v>
      </c>
      <c r="OB34" s="7">
        <v>85730930</v>
      </c>
      <c r="OC34" s="7">
        <v>128509</v>
      </c>
      <c r="OD34" s="7">
        <v>812910</v>
      </c>
      <c r="OE34" s="7">
        <v>9980</v>
      </c>
      <c r="OF34" s="7">
        <v>94810</v>
      </c>
      <c r="OG34" s="7">
        <v>520</v>
      </c>
      <c r="OH34" s="9">
        <f>IF((RD_15[[#This Row],[33kV_IC1_ExPort]]-NV33)&lt;0,0,(RD_15[[#This Row],[33kV_IC1_ExPort]]-NV33))</f>
        <v>108440</v>
      </c>
      <c r="OI34" s="9">
        <f>IF((RD_15[[#This Row],[33kV_IC1_Import]]-NW33)&lt;0,0,(RD_15[[#This Row],[33kV_IC1_Import]]-NW33))</f>
        <v>203</v>
      </c>
      <c r="OJ34" s="9">
        <f>IF((RD_15[[#This Row],[33kV_IC2_ExPort]]-NX33)&lt;0,0,(RD_15[[#This Row],[33kV_IC2_ExPort]]-NX33))</f>
        <v>111220</v>
      </c>
      <c r="OK34" s="9">
        <f>IF((RD_15[[#This Row],[33kV_IC2_Import]]-NY33)&lt;0,0,(RD_15[[#This Row],[33kV_IC2_Import]]-NY33))</f>
        <v>281</v>
      </c>
      <c r="OL34" s="9">
        <f>IF((RD_15[[#This Row],[33kV_IC3_ExPort]]-NZ33)&lt;0,0,(RD_15[[#This Row],[33kV_IC3_ExPort]]-NZ33))</f>
        <v>108150</v>
      </c>
      <c r="OM34" s="9">
        <f>IF((RD_15[[#This Row],[33kV_IC3_Import]]-OA33)&lt;0,0,(RD_15[[#This Row],[33kV_IC3_Import]]-OA33))</f>
        <v>255</v>
      </c>
      <c r="ON34" s="9">
        <f>IF((RD_15[[#This Row],[33kV_IC4_ExPort]]-OB33)&lt;0,0,(RD_15[[#This Row],[33kV_IC4_ExPort]]-OB33))</f>
        <v>108270</v>
      </c>
      <c r="OO34" s="9">
        <f>IF((RD_15[[#This Row],[33kV_IC4_Import]]-OC33)&lt;0,0,(RD_15[[#This Row],[33kV_IC4_Import]]-OC33))</f>
        <v>264</v>
      </c>
      <c r="OP34" s="9">
        <f>IF((RD_15[[#This Row],[220kV_PQM1_Ex]]-OD33)*200&lt;0,0,(RD_15[[#This Row],[220kV_PQM1_Ex]]-OD33)*200)</f>
        <v>218000</v>
      </c>
      <c r="OQ34" s="9">
        <f>IF((RD_15[[#This Row],[220kV_PQM1_Im]]-OE33)*200&lt;0,0,(RD_15[[#This Row],[220kV_PQM1_Im]]-OE33)*200)</f>
        <v>0</v>
      </c>
      <c r="OR34" s="9">
        <f>IF((RD_15[[#This Row],[220kV_PQM2_Ex]]-OF33)*200&lt;0,0,(RD_15[[#This Row],[220kV_PQM2_Ex]]-OF33)*200)</f>
        <v>216000</v>
      </c>
      <c r="OS34" s="9">
        <f>IF((RD_15[[#This Row],[220kV_PQM2_Im]]-OG33)*200&lt;0,0,(RD_15[[#This Row],[220kV_PQM2_Im]]-OG33)*200)</f>
        <v>0</v>
      </c>
      <c r="OT34" s="136">
        <f>SUM(RD_15[[#This Row],[33kV_IC1_ExPort(KWh)]],RD_15[[#This Row],[33kV_IC2_ExPort(KWh)]],RD_15[[#This Row],[33kV_IC3_ExPort(KWh)]],RD_15[[#This Row],[33kV_IC4_ExPort(kWh)]])</f>
        <v>436080</v>
      </c>
      <c r="OU34" s="49">
        <f>SUM(RD_15[[#This Row],[220kV_PQM1_Ex(KWh)]],RD_15[[#This Row],[220kV_PQM2_Ex(KWh)]])</f>
        <v>434000</v>
      </c>
      <c r="OV34" s="49">
        <f>IFERROR((RD_15[[#This Row],[Sunset Time (POA&lt;20 W/m2)]]-RD_15[[#This Row],[Sunrise Time (POA&gt;20 W/m2)]])*24,"")</f>
        <v>12.283333333333335</v>
      </c>
      <c r="OW34" s="49">
        <f>RD_15[[#This Row],[GHI]]-RD_15[[#This Row],[GHI_Lost]]</f>
        <v>6.02</v>
      </c>
      <c r="OX34" s="49">
        <f>RD_15[[#This Row],[POA]]-RD_15[[#This Row],[POA_Lost]]</f>
        <v>5.79</v>
      </c>
      <c r="OY34" s="49"/>
      <c r="OZ34" s="49">
        <f>RD_15[[#This Row],[MT_Temp]]</f>
        <v>37.72</v>
      </c>
      <c r="PA34" s="50">
        <f>RD_15[[#This Row],[WS_Avg]]</f>
        <v>0</v>
      </c>
      <c r="PB34" s="131">
        <f>IFERROR(SUM(RD_15[[#This Row],[BLK1_INV1]:[BLK12_INV31]]),"")</f>
        <v>444233.89999999956</v>
      </c>
      <c r="PC34" s="51" t="str">
        <f>IFERROR(#REF!/RD_15[[#This Row],[Inv_Exp(KWh)]],"")</f>
        <v/>
      </c>
      <c r="PD34" s="51"/>
      <c r="PE34" s="100" t="str">
        <f>IFERROR(RD_15[[#This Row],[WPR_Eac]]/RD_15[[#This Row],[WPR_Edc]],"")</f>
        <v/>
      </c>
      <c r="PF34" s="100"/>
      <c r="PG34" s="100"/>
    </row>
    <row r="35" spans="2:423" x14ac:dyDescent="0.35">
      <c r="B35" s="48">
        <v>45774</v>
      </c>
      <c r="C35" s="132">
        <f>YEAR(RD_15[[#This Row],[Date]])+IF(MONTH(RD_15[[#This Row],[Date]])&gt;=4,1,0)</f>
        <v>2026</v>
      </c>
      <c r="D35" s="124">
        <f t="shared" si="9"/>
        <v>2025</v>
      </c>
      <c r="E35" s="133"/>
      <c r="F35" s="133"/>
      <c r="G35" s="134" t="str">
        <f>TEXT(RD_15[[#This Row],[Date]],"mmm-yy")</f>
        <v>Apr-25</v>
      </c>
      <c r="H35" s="124">
        <f t="shared" si="10"/>
        <v>30</v>
      </c>
      <c r="I35" s="132">
        <f>'Basic Data '!$S$2</f>
        <v>91870</v>
      </c>
      <c r="J35" s="8">
        <v>0.25416666666666665</v>
      </c>
      <c r="K35" s="8">
        <v>0.72430555555555554</v>
      </c>
      <c r="L35" s="7">
        <v>579.9</v>
      </c>
      <c r="M35" s="7">
        <v>561.9</v>
      </c>
      <c r="N35" s="7">
        <v>614.79999999999995</v>
      </c>
      <c r="O35" s="7">
        <v>612.29999999999995</v>
      </c>
      <c r="P35" s="7">
        <v>608.6</v>
      </c>
      <c r="Q35" s="7">
        <v>588.5</v>
      </c>
      <c r="R35" s="7">
        <v>624.1</v>
      </c>
      <c r="S35" s="7">
        <v>598.6</v>
      </c>
      <c r="T35" s="7">
        <v>615.1</v>
      </c>
      <c r="U35" s="7">
        <v>618.79999999999995</v>
      </c>
      <c r="V35" s="7">
        <v>624.1</v>
      </c>
      <c r="W35" s="7">
        <v>621.9</v>
      </c>
      <c r="X35" s="7">
        <v>616.4</v>
      </c>
      <c r="Y35" s="7">
        <v>621</v>
      </c>
      <c r="Z35" s="7">
        <v>624.70000000000005</v>
      </c>
      <c r="AA35" s="7">
        <v>625.79999999999995</v>
      </c>
      <c r="AB35" s="7">
        <v>587</v>
      </c>
      <c r="AC35" s="7">
        <v>591.1</v>
      </c>
      <c r="AD35" s="7">
        <v>618.20000000000005</v>
      </c>
      <c r="AE35" s="7">
        <v>625.20000000000005</v>
      </c>
      <c r="AF35" s="7">
        <v>643.6</v>
      </c>
      <c r="AG35" s="7">
        <v>634.9</v>
      </c>
      <c r="AH35" s="7">
        <v>640</v>
      </c>
      <c r="AI35" s="7">
        <v>638.79999999999995</v>
      </c>
      <c r="AJ35" s="7">
        <v>635.79999999999995</v>
      </c>
      <c r="AK35" s="7">
        <v>634.9</v>
      </c>
      <c r="AL35" s="7">
        <v>637.29999999999995</v>
      </c>
      <c r="AM35" s="7">
        <v>636.79999999999995</v>
      </c>
      <c r="AN35" s="7">
        <v>641.1</v>
      </c>
      <c r="AO35" s="7">
        <v>640.4</v>
      </c>
      <c r="AP35" s="7">
        <v>632.5</v>
      </c>
      <c r="AQ35" s="7">
        <v>637.29999999999995</v>
      </c>
      <c r="AR35" s="7">
        <v>603.70000000000005</v>
      </c>
      <c r="AS35" s="7">
        <v>567.5</v>
      </c>
      <c r="AT35" s="7">
        <v>571.79999999999995</v>
      </c>
      <c r="AU35" s="7">
        <v>578.5</v>
      </c>
      <c r="AV35" s="7">
        <v>588.6</v>
      </c>
      <c r="AW35" s="7">
        <v>593</v>
      </c>
      <c r="AX35" s="7">
        <v>611.1</v>
      </c>
      <c r="AY35" s="7">
        <v>584.5</v>
      </c>
      <c r="AZ35" s="7">
        <v>599</v>
      </c>
      <c r="BA35" s="7">
        <v>647.70000000000005</v>
      </c>
      <c r="BB35" s="7">
        <v>678.1</v>
      </c>
      <c r="BC35" s="7">
        <v>634.70000000000005</v>
      </c>
      <c r="BD35" s="7">
        <v>644.20000000000005</v>
      </c>
      <c r="BE35" s="7">
        <v>660.9</v>
      </c>
      <c r="BF35" s="7">
        <v>709.3</v>
      </c>
      <c r="BG35" s="7">
        <v>703.5</v>
      </c>
      <c r="BH35" s="7">
        <v>745.9</v>
      </c>
      <c r="BI35" s="7">
        <v>682.2</v>
      </c>
      <c r="BJ35" s="7">
        <v>648.4</v>
      </c>
      <c r="BK35" s="7">
        <v>638.5</v>
      </c>
      <c r="BL35" s="7">
        <v>638.29999999999995</v>
      </c>
      <c r="BM35" s="7">
        <v>673.1</v>
      </c>
      <c r="BN35" s="7">
        <v>661.5</v>
      </c>
      <c r="BO35" s="7">
        <v>663.6</v>
      </c>
      <c r="BP35" s="7">
        <v>690.9</v>
      </c>
      <c r="BQ35" s="7">
        <v>634.1</v>
      </c>
      <c r="BR35" s="7">
        <v>560.4</v>
      </c>
      <c r="BS35" s="7">
        <v>638.79999999999995</v>
      </c>
      <c r="BT35" s="7">
        <v>620.29999999999995</v>
      </c>
      <c r="BU35" s="7">
        <v>579.1</v>
      </c>
      <c r="BV35" s="7">
        <v>629.20000000000005</v>
      </c>
      <c r="BW35" s="7">
        <v>1451.1</v>
      </c>
      <c r="BX35" s="7">
        <v>1426.4</v>
      </c>
      <c r="BY35" s="7">
        <v>1449.6</v>
      </c>
      <c r="BZ35" s="7">
        <v>1454.9</v>
      </c>
      <c r="CA35" s="7">
        <v>1439.8</v>
      </c>
      <c r="CB35" s="7">
        <v>1449.5</v>
      </c>
      <c r="CC35" s="7">
        <v>1413.5</v>
      </c>
      <c r="CD35" s="7">
        <v>1468.6</v>
      </c>
      <c r="CE35" s="7">
        <v>1439.4</v>
      </c>
      <c r="CF35" s="7">
        <v>1415.1</v>
      </c>
      <c r="CG35" s="7">
        <v>1387.1</v>
      </c>
      <c r="CH35" s="7">
        <v>1412.8</v>
      </c>
      <c r="CI35" s="7">
        <v>1395.6</v>
      </c>
      <c r="CJ35" s="7">
        <v>1373.8</v>
      </c>
      <c r="CK35" s="7">
        <v>1457</v>
      </c>
      <c r="CL35" s="7">
        <v>1453.4</v>
      </c>
      <c r="CM35" s="7">
        <v>1472.2</v>
      </c>
      <c r="CN35" s="7">
        <v>1357.4</v>
      </c>
      <c r="CO35" s="7">
        <v>1503</v>
      </c>
      <c r="CP35" s="7">
        <v>1488.4</v>
      </c>
      <c r="CQ35" s="7">
        <v>1401</v>
      </c>
      <c r="CR35" s="7">
        <v>1443.2</v>
      </c>
      <c r="CS35" s="7">
        <v>1422.1</v>
      </c>
      <c r="CT35" s="7">
        <v>1378.8</v>
      </c>
      <c r="CU35" s="7">
        <v>1420.7</v>
      </c>
      <c r="CV35" s="7">
        <v>1468.6</v>
      </c>
      <c r="CW35" s="7">
        <v>1449.2</v>
      </c>
      <c r="CX35" s="7">
        <v>1439.4</v>
      </c>
      <c r="CY35" s="7">
        <v>1434.4</v>
      </c>
      <c r="CZ35" s="7">
        <v>1452</v>
      </c>
      <c r="DA35" s="7">
        <v>1493.7</v>
      </c>
      <c r="DB35" s="7">
        <v>1489.3</v>
      </c>
      <c r="DC35" s="7">
        <v>1465.6</v>
      </c>
      <c r="DD35" s="7">
        <v>1566.2</v>
      </c>
      <c r="DE35" s="7">
        <v>1494.4</v>
      </c>
      <c r="DF35" s="7">
        <v>1462.6</v>
      </c>
      <c r="DG35" s="7">
        <v>1387.4</v>
      </c>
      <c r="DH35" s="7">
        <v>1404.1</v>
      </c>
      <c r="DI35" s="7">
        <v>1454.7</v>
      </c>
      <c r="DJ35" s="7">
        <v>1437.9</v>
      </c>
      <c r="DK35" s="7">
        <v>1440.5</v>
      </c>
      <c r="DL35" s="7">
        <v>1499.6</v>
      </c>
      <c r="DM35" s="7">
        <v>1440.7</v>
      </c>
      <c r="DN35" s="7">
        <v>1472.9</v>
      </c>
      <c r="DO35" s="7">
        <v>1437.7</v>
      </c>
      <c r="DP35" s="7">
        <v>1440.1</v>
      </c>
      <c r="DQ35" s="7">
        <v>1477.3</v>
      </c>
      <c r="DR35" s="7">
        <v>1476.3</v>
      </c>
      <c r="DS35" s="7">
        <v>1427</v>
      </c>
      <c r="DT35" s="7">
        <v>1306.3</v>
      </c>
      <c r="DU35" s="7">
        <v>1361.6</v>
      </c>
      <c r="DV35" s="7">
        <v>1354.3</v>
      </c>
      <c r="DW35" s="7">
        <v>1399.3</v>
      </c>
      <c r="DX35" s="7">
        <v>1431.4</v>
      </c>
      <c r="DY35" s="7">
        <v>1452.5</v>
      </c>
      <c r="DZ35" s="7">
        <v>1397.1</v>
      </c>
      <c r="EA35" s="7">
        <v>1471.5</v>
      </c>
      <c r="EB35" s="7">
        <v>1451.7</v>
      </c>
      <c r="EC35" s="7">
        <v>1441.5</v>
      </c>
      <c r="ED35" s="7">
        <v>1370.3</v>
      </c>
      <c r="EE35" s="7">
        <v>1398.5</v>
      </c>
      <c r="EF35" s="7">
        <v>1469.5</v>
      </c>
      <c r="EG35" s="7">
        <v>1460</v>
      </c>
      <c r="EH35" s="7">
        <v>1433.7</v>
      </c>
      <c r="EI35" s="7">
        <v>1454.2</v>
      </c>
      <c r="EJ35" s="7">
        <v>1427.5</v>
      </c>
      <c r="EK35" s="7">
        <v>1419.6</v>
      </c>
      <c r="EL35" s="7">
        <v>1247.9000000000001</v>
      </c>
      <c r="EM35" s="7">
        <v>411</v>
      </c>
      <c r="EN35" s="7">
        <v>1404.4</v>
      </c>
      <c r="EO35" s="7">
        <v>1430.9</v>
      </c>
      <c r="EP35" s="7">
        <v>1406.4</v>
      </c>
      <c r="EQ35" s="7">
        <v>1409.3</v>
      </c>
      <c r="ER35" s="7">
        <v>1291.5999999999999</v>
      </c>
      <c r="ES35" s="7">
        <v>1382.5</v>
      </c>
      <c r="ET35" s="7">
        <v>1461.2</v>
      </c>
      <c r="EU35" s="7">
        <v>1374</v>
      </c>
      <c r="EV35" s="7">
        <v>1392.9</v>
      </c>
      <c r="EW35" s="7">
        <v>1359.7</v>
      </c>
      <c r="EX35" s="7">
        <v>1373.7</v>
      </c>
      <c r="EY35" s="7">
        <v>1401.6</v>
      </c>
      <c r="EZ35" s="7">
        <v>1393</v>
      </c>
      <c r="FA35" s="7">
        <v>1398.1</v>
      </c>
      <c r="FB35" s="7">
        <v>1360.9</v>
      </c>
      <c r="FC35" s="7">
        <v>1357.3</v>
      </c>
      <c r="FD35" s="7">
        <v>1479.2</v>
      </c>
      <c r="FE35" s="7">
        <v>1328.6</v>
      </c>
      <c r="FF35" s="7">
        <v>1233.5999999999999</v>
      </c>
      <c r="FG35" s="7">
        <v>1389.8</v>
      </c>
      <c r="FH35" s="7">
        <v>1323.7</v>
      </c>
      <c r="FI35" s="7">
        <v>1374.2</v>
      </c>
      <c r="FJ35" s="7">
        <v>1397.7</v>
      </c>
      <c r="FK35" s="7">
        <v>1350.2</v>
      </c>
      <c r="FL35" s="7">
        <v>443.5</v>
      </c>
      <c r="FM35" s="7">
        <v>1380</v>
      </c>
      <c r="FN35" s="7">
        <v>1396.5</v>
      </c>
      <c r="FO35" s="7">
        <v>1338.4</v>
      </c>
      <c r="FP35" s="7">
        <v>1401.4</v>
      </c>
      <c r="FQ35" s="7">
        <v>1376.4</v>
      </c>
      <c r="FR35" s="7">
        <v>1392.9</v>
      </c>
      <c r="FS35" s="7">
        <v>1459.5</v>
      </c>
      <c r="FT35" s="7">
        <v>1427.2</v>
      </c>
      <c r="FU35" s="7">
        <v>1351.1</v>
      </c>
      <c r="FV35" s="7">
        <v>1259.9000000000001</v>
      </c>
      <c r="FW35" s="7">
        <v>1281.9000000000001</v>
      </c>
      <c r="FX35" s="7">
        <v>1276.5</v>
      </c>
      <c r="FY35" s="7">
        <v>1275.8</v>
      </c>
      <c r="FZ35" s="7">
        <v>1266.0999999999999</v>
      </c>
      <c r="GA35" s="7">
        <v>1265.4000000000001</v>
      </c>
      <c r="GB35" s="7">
        <v>1262.0999999999999</v>
      </c>
      <c r="GC35" s="7">
        <v>1264.7</v>
      </c>
      <c r="GD35" s="7">
        <v>1264.5999999999999</v>
      </c>
      <c r="GE35" s="7">
        <v>1258.7</v>
      </c>
      <c r="GF35" s="7">
        <v>1279.5999999999999</v>
      </c>
      <c r="GG35" s="7">
        <v>1284.7</v>
      </c>
      <c r="GH35" s="7">
        <v>1277.8</v>
      </c>
      <c r="GI35" s="7">
        <v>1228.3</v>
      </c>
      <c r="GJ35" s="7">
        <v>1118.9000000000001</v>
      </c>
      <c r="GK35" s="7">
        <v>1286.5999999999999</v>
      </c>
      <c r="GL35" s="7">
        <v>1272.8</v>
      </c>
      <c r="GM35" s="7">
        <v>1267.2</v>
      </c>
      <c r="GN35" s="7">
        <v>1264.9000000000001</v>
      </c>
      <c r="GO35" s="7">
        <v>1257.5</v>
      </c>
      <c r="GP35" s="7">
        <v>1253.2</v>
      </c>
      <c r="GQ35" s="7">
        <v>1255</v>
      </c>
      <c r="GR35" s="7">
        <v>1253</v>
      </c>
      <c r="GS35" s="7">
        <v>1260.4000000000001</v>
      </c>
      <c r="GT35" s="7">
        <v>1249.0999999999999</v>
      </c>
      <c r="GU35" s="7">
        <v>1258.2</v>
      </c>
      <c r="GV35" s="7">
        <v>1236.3</v>
      </c>
      <c r="GW35" s="7">
        <v>1241.4000000000001</v>
      </c>
      <c r="GX35" s="7">
        <v>1205.0999999999999</v>
      </c>
      <c r="GY35" s="7">
        <v>1197.2</v>
      </c>
      <c r="GZ35" s="7">
        <v>1202.5</v>
      </c>
      <c r="HA35" s="7">
        <v>1379.5</v>
      </c>
      <c r="HB35" s="7">
        <v>1364.1</v>
      </c>
      <c r="HC35" s="7">
        <v>1244.5999999999999</v>
      </c>
      <c r="HD35" s="7">
        <v>1398.7</v>
      </c>
      <c r="HE35" s="7">
        <v>1410.5</v>
      </c>
      <c r="HF35" s="7">
        <v>1437.5</v>
      </c>
      <c r="HG35" s="7">
        <v>1453.6</v>
      </c>
      <c r="HH35" s="7">
        <v>1363.3</v>
      </c>
      <c r="HI35" s="7">
        <v>1571.1</v>
      </c>
      <c r="HJ35" s="7">
        <v>1359.2</v>
      </c>
      <c r="HK35" s="7">
        <v>1329</v>
      </c>
      <c r="HL35" s="7">
        <v>1321.4</v>
      </c>
      <c r="HM35" s="7">
        <v>1306.9000000000001</v>
      </c>
      <c r="HN35" s="7">
        <v>1418.3</v>
      </c>
      <c r="HO35" s="7">
        <v>1310</v>
      </c>
      <c r="HP35" s="7">
        <v>1479</v>
      </c>
      <c r="HQ35" s="7">
        <v>1249.3</v>
      </c>
      <c r="HR35" s="7">
        <v>1247</v>
      </c>
      <c r="HS35" s="7">
        <v>1353.4</v>
      </c>
      <c r="HT35" s="7">
        <v>1204.9000000000001</v>
      </c>
      <c r="HU35" s="7">
        <v>1125.8</v>
      </c>
      <c r="HV35" s="7">
        <v>1436</v>
      </c>
      <c r="HW35" s="7">
        <v>1432.7</v>
      </c>
      <c r="HX35" s="7">
        <v>1472.4</v>
      </c>
      <c r="HY35" s="7">
        <v>1434.9</v>
      </c>
      <c r="HZ35" s="7">
        <v>1425.1</v>
      </c>
      <c r="IA35" s="7">
        <v>1433.1</v>
      </c>
      <c r="IB35" s="7">
        <v>1532.7</v>
      </c>
      <c r="IC35" s="7">
        <v>1524.4</v>
      </c>
      <c r="ID35" s="7">
        <v>1315.2</v>
      </c>
      <c r="IE35" s="7">
        <v>1327.3</v>
      </c>
      <c r="IF35" s="7">
        <v>1241.3</v>
      </c>
      <c r="IG35" s="7">
        <v>1244.3</v>
      </c>
      <c r="IH35" s="7">
        <v>1240.3</v>
      </c>
      <c r="II35" s="7">
        <v>1276.8</v>
      </c>
      <c r="IJ35" s="7">
        <v>1251.9000000000001</v>
      </c>
      <c r="IK35" s="7">
        <v>1273.4000000000001</v>
      </c>
      <c r="IL35" s="7">
        <v>1253.5999999999999</v>
      </c>
      <c r="IM35" s="7">
        <v>1232.2</v>
      </c>
      <c r="IN35" s="7">
        <v>1231.3</v>
      </c>
      <c r="IO35" s="7">
        <v>1237.8</v>
      </c>
      <c r="IP35" s="7">
        <v>1262.4000000000001</v>
      </c>
      <c r="IQ35" s="7">
        <v>1248.9000000000001</v>
      </c>
      <c r="IR35" s="7">
        <v>1245.7</v>
      </c>
      <c r="IS35" s="7">
        <v>1243.3</v>
      </c>
      <c r="IT35" s="7">
        <v>1255.7</v>
      </c>
      <c r="IU35" s="7">
        <v>1242.7</v>
      </c>
      <c r="IV35" s="7">
        <v>1220.2</v>
      </c>
      <c r="IW35" s="7">
        <v>1282.5</v>
      </c>
      <c r="IX35" s="7">
        <v>1241.3</v>
      </c>
      <c r="IY35" s="7">
        <v>1274</v>
      </c>
      <c r="IZ35" s="7">
        <v>1237</v>
      </c>
      <c r="JA35" s="7">
        <v>1297</v>
      </c>
      <c r="JB35" s="7">
        <v>1259.4000000000001</v>
      </c>
      <c r="JC35" s="7">
        <v>1260.8</v>
      </c>
      <c r="JD35" s="7">
        <v>1276.9000000000001</v>
      </c>
      <c r="JE35" s="7">
        <v>1314.1</v>
      </c>
      <c r="JF35" s="7">
        <v>1245.4000000000001</v>
      </c>
      <c r="JG35" s="7">
        <v>1251.7</v>
      </c>
      <c r="JH35" s="7">
        <v>1267.0999999999999</v>
      </c>
      <c r="JI35" s="7">
        <v>1336</v>
      </c>
      <c r="JJ35" s="7">
        <v>1403.5</v>
      </c>
      <c r="JK35" s="7">
        <v>1437</v>
      </c>
      <c r="JL35" s="7">
        <v>1364.6</v>
      </c>
      <c r="JM35" s="7">
        <v>1388.6</v>
      </c>
      <c r="JN35" s="7">
        <v>1484.7</v>
      </c>
      <c r="JO35" s="7">
        <v>1396.2</v>
      </c>
      <c r="JP35" s="7">
        <v>1408.7</v>
      </c>
      <c r="JQ35" s="7">
        <v>1399.3</v>
      </c>
      <c r="JR35" s="7">
        <v>1461.6</v>
      </c>
      <c r="JS35" s="7">
        <v>1419.8</v>
      </c>
      <c r="JT35" s="7">
        <v>1383</v>
      </c>
      <c r="JU35" s="7">
        <v>1472.5</v>
      </c>
      <c r="JV35" s="7">
        <v>1426.4</v>
      </c>
      <c r="JW35" s="7">
        <v>1341.2</v>
      </c>
      <c r="JX35" s="7">
        <v>1427</v>
      </c>
      <c r="JY35" s="7">
        <v>1473.9</v>
      </c>
      <c r="JZ35" s="7">
        <v>1133.5999999999999</v>
      </c>
      <c r="KA35" s="7">
        <v>1119.0999999999999</v>
      </c>
      <c r="KB35" s="7">
        <v>1407.5</v>
      </c>
      <c r="KC35" s="7">
        <v>1202.4000000000001</v>
      </c>
      <c r="KD35" s="7">
        <v>1375.2</v>
      </c>
      <c r="KE35" s="7">
        <v>1292.9000000000001</v>
      </c>
      <c r="KF35" s="7">
        <v>1285</v>
      </c>
      <c r="KG35" s="7">
        <v>1288.4000000000001</v>
      </c>
      <c r="KH35" s="7">
        <v>1290.4000000000001</v>
      </c>
      <c r="KI35" s="7">
        <v>1255.5999999999999</v>
      </c>
      <c r="KJ35" s="7">
        <v>1277.5</v>
      </c>
      <c r="KK35" s="7">
        <v>1286.5</v>
      </c>
      <c r="KL35" s="7">
        <v>1263.7</v>
      </c>
      <c r="KM35" s="7">
        <v>1262.5999999999999</v>
      </c>
      <c r="KN35" s="7">
        <v>1297</v>
      </c>
      <c r="KO35" s="7">
        <v>1366.7</v>
      </c>
      <c r="KP35" s="7">
        <v>1292.7</v>
      </c>
      <c r="KQ35" s="7">
        <v>1287.2</v>
      </c>
      <c r="KR35" s="7">
        <v>1239.8</v>
      </c>
      <c r="KS35" s="7">
        <v>1237.5999999999999</v>
      </c>
      <c r="KT35" s="7">
        <v>1239.3</v>
      </c>
      <c r="KU35" s="7">
        <v>1286.2</v>
      </c>
      <c r="KV35" s="7">
        <v>1286.4000000000001</v>
      </c>
      <c r="KW35" s="7">
        <v>1288.4000000000001</v>
      </c>
      <c r="KX35" s="7">
        <v>1290.2</v>
      </c>
      <c r="KY35" s="7">
        <v>1280.4000000000001</v>
      </c>
      <c r="KZ35" s="7">
        <v>1361</v>
      </c>
      <c r="LA35" s="7">
        <v>1264.4000000000001</v>
      </c>
      <c r="LB35" s="7">
        <v>1266.0999999999999</v>
      </c>
      <c r="LC35" s="7">
        <v>1276.8</v>
      </c>
      <c r="LD35" s="7">
        <v>1264.3</v>
      </c>
      <c r="LE35" s="7">
        <v>1185.0999999999999</v>
      </c>
      <c r="LF35" s="7">
        <v>1273.4000000000001</v>
      </c>
      <c r="LG35" s="7">
        <v>1288.3</v>
      </c>
      <c r="LH35" s="7">
        <v>1245.0999999999999</v>
      </c>
      <c r="LI35" s="7">
        <v>1226.2</v>
      </c>
      <c r="LJ35" s="7">
        <v>1263</v>
      </c>
      <c r="LK35" s="7">
        <v>1377.4</v>
      </c>
      <c r="LL35" s="7">
        <v>1254.4000000000001</v>
      </c>
      <c r="LM35" s="7">
        <v>1298.4000000000001</v>
      </c>
      <c r="LN35" s="7">
        <v>1291.5</v>
      </c>
      <c r="LO35" s="7">
        <v>1286.4000000000001</v>
      </c>
      <c r="LP35" s="7">
        <v>1230.3</v>
      </c>
      <c r="LQ35" s="7">
        <v>1162.2</v>
      </c>
      <c r="LR35" s="7">
        <v>1240.4000000000001</v>
      </c>
      <c r="LS35" s="7">
        <v>1306.0999999999999</v>
      </c>
      <c r="LT35" s="7">
        <v>1238.7</v>
      </c>
      <c r="LU35" s="7">
        <v>1237.0999999999999</v>
      </c>
      <c r="LV35" s="7">
        <v>1295.8</v>
      </c>
      <c r="LW35" s="7">
        <v>1288.3</v>
      </c>
      <c r="LX35" s="7">
        <v>1272.3</v>
      </c>
      <c r="LY35" s="7">
        <v>1273.0999999999999</v>
      </c>
      <c r="LZ35" s="7">
        <v>1275.3</v>
      </c>
      <c r="MA35" s="7">
        <v>1283</v>
      </c>
      <c r="MB35" s="7">
        <v>1330.8</v>
      </c>
      <c r="MC35" s="7">
        <v>1216.7</v>
      </c>
      <c r="MD35" s="7">
        <v>1236.5</v>
      </c>
      <c r="ME35" s="7">
        <v>1258.7</v>
      </c>
      <c r="MF35" s="7">
        <v>1254.3</v>
      </c>
      <c r="MG35" s="7">
        <v>1257</v>
      </c>
      <c r="MH35" s="7">
        <v>1262.9000000000001</v>
      </c>
      <c r="MI35" s="7">
        <v>1257</v>
      </c>
      <c r="MJ35" s="7">
        <v>1255.5999999999999</v>
      </c>
      <c r="MK35" s="7">
        <v>1247</v>
      </c>
      <c r="ML35" s="7">
        <v>1285.0999999999999</v>
      </c>
      <c r="MM35" s="7">
        <v>1285.5</v>
      </c>
      <c r="MN35" s="7">
        <v>1284.2</v>
      </c>
      <c r="MO35" s="7">
        <v>1283.0999999999999</v>
      </c>
      <c r="MP35" s="7">
        <v>1290.7</v>
      </c>
      <c r="MQ35" s="7">
        <v>1299</v>
      </c>
      <c r="MR35" s="7">
        <v>1290.4000000000001</v>
      </c>
      <c r="MS35" s="7">
        <v>1253.0999999999999</v>
      </c>
      <c r="MT35" s="7">
        <v>1249</v>
      </c>
      <c r="MU35" s="7">
        <v>1299.5999999999999</v>
      </c>
      <c r="MV35" s="7">
        <v>1160.3</v>
      </c>
      <c r="MW35" s="7">
        <v>1247.5999999999999</v>
      </c>
      <c r="MX35" s="7">
        <v>1258.2</v>
      </c>
      <c r="MY35" s="7">
        <v>1332.8</v>
      </c>
      <c r="MZ35" s="7">
        <v>1245</v>
      </c>
      <c r="NA35" s="7">
        <v>1238.7</v>
      </c>
      <c r="NB35" s="7">
        <v>1243.9000000000001</v>
      </c>
      <c r="NC35" s="7">
        <v>1299.9000000000001</v>
      </c>
      <c r="ND35" s="7">
        <v>1308.9000000000001</v>
      </c>
      <c r="NE35" s="7">
        <v>1347.1</v>
      </c>
      <c r="NF35" s="7">
        <v>1220.3</v>
      </c>
      <c r="NG35" s="7">
        <v>1303.8</v>
      </c>
      <c r="NH35" s="7">
        <v>1223.4000000000001</v>
      </c>
      <c r="NI35" s="7">
        <v>1230.5</v>
      </c>
      <c r="NJ35" s="7">
        <v>1202.0999999999999</v>
      </c>
      <c r="NK35" s="7">
        <v>1262.9000000000001</v>
      </c>
      <c r="NL35" s="7">
        <v>1266.7</v>
      </c>
      <c r="NM35" s="7">
        <v>1228.5999999999999</v>
      </c>
      <c r="NN35" s="120">
        <v>0</v>
      </c>
      <c r="NO35" s="135">
        <v>38.15</v>
      </c>
      <c r="NP35" s="135">
        <v>0</v>
      </c>
      <c r="NQ35" s="135">
        <v>0</v>
      </c>
      <c r="NR35" s="135">
        <v>6.01</v>
      </c>
      <c r="NS35" s="135">
        <v>5.9</v>
      </c>
      <c r="NT35" s="135">
        <v>0</v>
      </c>
      <c r="NU35" s="135">
        <v>0</v>
      </c>
      <c r="NV35" s="7">
        <v>86202180</v>
      </c>
      <c r="NW35" s="7">
        <v>255697</v>
      </c>
      <c r="NX35" s="7">
        <v>87544860</v>
      </c>
      <c r="NY35" s="7">
        <v>298400</v>
      </c>
      <c r="NZ35" s="7">
        <v>71481730</v>
      </c>
      <c r="OA35" s="7">
        <v>150425</v>
      </c>
      <c r="OB35" s="7">
        <v>85838510</v>
      </c>
      <c r="OC35" s="7">
        <v>128924</v>
      </c>
      <c r="OD35" s="7">
        <v>813990</v>
      </c>
      <c r="OE35" s="7">
        <v>9990</v>
      </c>
      <c r="OF35" s="7">
        <v>95880</v>
      </c>
      <c r="OG35" s="7">
        <v>530</v>
      </c>
      <c r="OH35" s="9">
        <f>IF((RD_15[[#This Row],[33kV_IC1_ExPort]]-NV34)&lt;0,0,(RD_15[[#This Row],[33kV_IC1_ExPort]]-NV34))</f>
        <v>110640</v>
      </c>
      <c r="OI35" s="9">
        <f>IF((RD_15[[#This Row],[33kV_IC1_Import]]-NW34)&lt;0,0,(RD_15[[#This Row],[33kV_IC1_Import]]-NW34))</f>
        <v>277</v>
      </c>
      <c r="OJ35" s="9">
        <f>IF((RD_15[[#This Row],[33kV_IC2_ExPort]]-NX34)&lt;0,0,(RD_15[[#This Row],[33kV_IC2_ExPort]]-NX34))</f>
        <v>106680</v>
      </c>
      <c r="OK35" s="9">
        <f>IF((RD_15[[#This Row],[33kV_IC2_Import]]-NY34)&lt;0,0,(RD_15[[#This Row],[33kV_IC2_Import]]-NY34))</f>
        <v>312</v>
      </c>
      <c r="OL35" s="9">
        <f>IF((RD_15[[#This Row],[33kV_IC3_ExPort]]-NZ34)&lt;0,0,(RD_15[[#This Row],[33kV_IC3_ExPort]]-NZ34))</f>
        <v>107310</v>
      </c>
      <c r="OM35" s="9">
        <f>IF((RD_15[[#This Row],[33kV_IC3_Import]]-OA34)&lt;0,0,(RD_15[[#This Row],[33kV_IC3_Import]]-OA34))</f>
        <v>320</v>
      </c>
      <c r="ON35" s="9">
        <f>IF((RD_15[[#This Row],[33kV_IC4_ExPort]]-OB34)&lt;0,0,(RD_15[[#This Row],[33kV_IC4_ExPort]]-OB34))</f>
        <v>107580</v>
      </c>
      <c r="OO35" s="9">
        <f>IF((RD_15[[#This Row],[33kV_IC4_Import]]-OC34)&lt;0,0,(RD_15[[#This Row],[33kV_IC4_Import]]-OC34))</f>
        <v>415</v>
      </c>
      <c r="OP35" s="9">
        <f>IF((RD_15[[#This Row],[220kV_PQM1_Ex]]-OD34)*200&lt;0,0,(RD_15[[#This Row],[220kV_PQM1_Ex]]-OD34)*200)</f>
        <v>216000</v>
      </c>
      <c r="OQ35" s="9">
        <f>IF((RD_15[[#This Row],[220kV_PQM1_Im]]-OE34)*200&lt;0,0,(RD_15[[#This Row],[220kV_PQM1_Im]]-OE34)*200)</f>
        <v>2000</v>
      </c>
      <c r="OR35" s="9">
        <f>IF((RD_15[[#This Row],[220kV_PQM2_Ex]]-OF34)*200&lt;0,0,(RD_15[[#This Row],[220kV_PQM2_Ex]]-OF34)*200)</f>
        <v>214000</v>
      </c>
      <c r="OS35" s="9">
        <f>IF((RD_15[[#This Row],[220kV_PQM2_Im]]-OG34)*200&lt;0,0,(RD_15[[#This Row],[220kV_PQM2_Im]]-OG34)*200)</f>
        <v>2000</v>
      </c>
      <c r="OT35" s="136">
        <f>SUM(RD_15[[#This Row],[33kV_IC1_ExPort(KWh)]],RD_15[[#This Row],[33kV_IC2_ExPort(KWh)]],RD_15[[#This Row],[33kV_IC3_ExPort(KWh)]],RD_15[[#This Row],[33kV_IC4_ExPort(kWh)]])</f>
        <v>432210</v>
      </c>
      <c r="OU35" s="49">
        <f>SUM(RD_15[[#This Row],[220kV_PQM1_Ex(KWh)]],RD_15[[#This Row],[220kV_PQM2_Ex(KWh)]])</f>
        <v>430000</v>
      </c>
      <c r="OV35" s="49">
        <f>IFERROR((RD_15[[#This Row],[Sunset Time (POA&lt;20 W/m2)]]-RD_15[[#This Row],[Sunrise Time (POA&gt;20 W/m2)]])*24,"")</f>
        <v>11.283333333333333</v>
      </c>
      <c r="OW35" s="49">
        <f>RD_15[[#This Row],[GHI]]-RD_15[[#This Row],[GHI_Lost]]</f>
        <v>6.01</v>
      </c>
      <c r="OX35" s="49">
        <f>RD_15[[#This Row],[POA]]-RD_15[[#This Row],[POA_Lost]]</f>
        <v>5.9</v>
      </c>
      <c r="OY35" s="49"/>
      <c r="OZ35" s="49">
        <f>RD_15[[#This Row],[MT_Temp]]</f>
        <v>38.15</v>
      </c>
      <c r="PA35" s="50">
        <f>RD_15[[#This Row],[WS_Avg]]</f>
        <v>0</v>
      </c>
      <c r="PB35" s="131">
        <f>IFERROR(SUM(RD_15[[#This Row],[BLK1_INV1]:[BLK12_INV31]]),"")</f>
        <v>442091.50000000017</v>
      </c>
      <c r="PC35" s="51" t="str">
        <f>IFERROR(#REF!/RD_15[[#This Row],[Inv_Exp(KWh)]],"")</f>
        <v/>
      </c>
      <c r="PD35" s="51"/>
      <c r="PE35" s="100" t="str">
        <f>IFERROR(RD_15[[#This Row],[WPR_Eac]]/RD_15[[#This Row],[WPR_Edc]],"")</f>
        <v/>
      </c>
      <c r="PF35" s="100"/>
      <c r="PG35" s="100"/>
    </row>
    <row r="36" spans="2:423" x14ac:dyDescent="0.35">
      <c r="B36" s="48">
        <v>45775</v>
      </c>
      <c r="C36" s="132">
        <f>YEAR(RD_15[[#This Row],[Date]])+IF(MONTH(RD_15[[#This Row],[Date]])&gt;=4,1,0)</f>
        <v>2026</v>
      </c>
      <c r="D36" s="124">
        <f t="shared" si="9"/>
        <v>2025</v>
      </c>
      <c r="E36" s="133"/>
      <c r="F36" s="133"/>
      <c r="G36" s="134" t="str">
        <f>TEXT(RD_15[[#This Row],[Date]],"mmm-yy")</f>
        <v>Apr-25</v>
      </c>
      <c r="H36" s="124">
        <f t="shared" si="10"/>
        <v>30</v>
      </c>
      <c r="I36" s="132">
        <f>'Basic Data '!$S$2</f>
        <v>91870</v>
      </c>
      <c r="J36" s="8">
        <v>0.21041666666666667</v>
      </c>
      <c r="K36" s="8">
        <v>0.70694444444444438</v>
      </c>
      <c r="L36" s="7">
        <v>173.9</v>
      </c>
      <c r="M36" s="7">
        <v>166.6</v>
      </c>
      <c r="N36" s="7">
        <v>184.3</v>
      </c>
      <c r="O36" s="7">
        <v>183.9</v>
      </c>
      <c r="P36" s="7">
        <v>183.9</v>
      </c>
      <c r="Q36" s="7">
        <v>176.2</v>
      </c>
      <c r="R36" s="7">
        <v>187.4</v>
      </c>
      <c r="S36" s="7">
        <v>179.4</v>
      </c>
      <c r="T36" s="7">
        <v>187.3</v>
      </c>
      <c r="U36" s="7">
        <v>187.8</v>
      </c>
      <c r="V36" s="7">
        <v>186.2</v>
      </c>
      <c r="W36" s="7">
        <v>185.8</v>
      </c>
      <c r="X36" s="7">
        <v>187</v>
      </c>
      <c r="Y36" s="7">
        <v>187.5</v>
      </c>
      <c r="Z36" s="7">
        <v>189.5</v>
      </c>
      <c r="AA36" s="7">
        <v>187.5</v>
      </c>
      <c r="AB36" s="7">
        <v>176.1</v>
      </c>
      <c r="AC36" s="7">
        <v>179.9</v>
      </c>
      <c r="AD36" s="7">
        <v>189.1</v>
      </c>
      <c r="AE36" s="7">
        <v>190.2</v>
      </c>
      <c r="AF36" s="7">
        <v>197</v>
      </c>
      <c r="AG36" s="7">
        <v>194.7</v>
      </c>
      <c r="AH36" s="7">
        <v>196.6</v>
      </c>
      <c r="AI36" s="7">
        <v>194.5</v>
      </c>
      <c r="AJ36" s="7">
        <v>196.8</v>
      </c>
      <c r="AK36" s="7">
        <v>195.3</v>
      </c>
      <c r="AL36" s="7">
        <v>197.8</v>
      </c>
      <c r="AM36" s="7">
        <v>196.3</v>
      </c>
      <c r="AN36" s="7">
        <v>198.4</v>
      </c>
      <c r="AO36" s="7">
        <v>198.5</v>
      </c>
      <c r="AP36" s="7">
        <v>195.6</v>
      </c>
      <c r="AQ36" s="7">
        <v>196</v>
      </c>
      <c r="AR36" s="7">
        <v>185.1</v>
      </c>
      <c r="AS36" s="7">
        <v>172.8</v>
      </c>
      <c r="AT36" s="7">
        <v>173.1</v>
      </c>
      <c r="AU36" s="7">
        <v>175.8</v>
      </c>
      <c r="AV36" s="7">
        <v>177.4</v>
      </c>
      <c r="AW36" s="7">
        <v>176.8</v>
      </c>
      <c r="AX36" s="7">
        <v>183.7</v>
      </c>
      <c r="AY36" s="7">
        <v>175.8</v>
      </c>
      <c r="AZ36" s="7">
        <v>179.1</v>
      </c>
      <c r="BA36" s="7">
        <v>198</v>
      </c>
      <c r="BB36" s="7">
        <v>209.5</v>
      </c>
      <c r="BC36" s="7">
        <v>195.3</v>
      </c>
      <c r="BD36" s="7">
        <v>198.8</v>
      </c>
      <c r="BE36" s="7">
        <v>205.1</v>
      </c>
      <c r="BF36" s="7">
        <v>222.4</v>
      </c>
      <c r="BG36" s="7">
        <v>221.7</v>
      </c>
      <c r="BH36" s="7">
        <v>237.1</v>
      </c>
      <c r="BI36" s="7">
        <v>211.4</v>
      </c>
      <c r="BJ36" s="7">
        <v>202</v>
      </c>
      <c r="BK36" s="7">
        <v>198.3</v>
      </c>
      <c r="BL36" s="7">
        <v>195.8</v>
      </c>
      <c r="BM36" s="7">
        <v>207.8</v>
      </c>
      <c r="BN36" s="7">
        <v>203.8</v>
      </c>
      <c r="BO36" s="7">
        <v>204.6</v>
      </c>
      <c r="BP36" s="7">
        <v>213.8</v>
      </c>
      <c r="BQ36" s="7">
        <v>194.8</v>
      </c>
      <c r="BR36" s="7">
        <v>171.8</v>
      </c>
      <c r="BS36" s="7">
        <v>195.6</v>
      </c>
      <c r="BT36" s="7">
        <v>184.7</v>
      </c>
      <c r="BU36" s="7">
        <v>177.6</v>
      </c>
      <c r="BV36" s="7">
        <v>192.7</v>
      </c>
      <c r="BW36" s="7">
        <v>449.6</v>
      </c>
      <c r="BX36" s="7">
        <v>438.7</v>
      </c>
      <c r="BY36" s="7">
        <v>441.9</v>
      </c>
      <c r="BZ36" s="7">
        <v>442.3</v>
      </c>
      <c r="CA36" s="7">
        <v>451.1</v>
      </c>
      <c r="CB36" s="7">
        <v>441.9</v>
      </c>
      <c r="CC36" s="7">
        <v>438.1</v>
      </c>
      <c r="CD36" s="7">
        <v>446.5</v>
      </c>
      <c r="CE36" s="7">
        <v>454</v>
      </c>
      <c r="CF36" s="7">
        <v>438.5</v>
      </c>
      <c r="CG36" s="7">
        <v>438.1</v>
      </c>
      <c r="CH36" s="7">
        <v>437.4</v>
      </c>
      <c r="CI36" s="7">
        <v>424.9</v>
      </c>
      <c r="CJ36" s="7">
        <v>408.4</v>
      </c>
      <c r="CK36" s="7">
        <v>443</v>
      </c>
      <c r="CL36" s="7">
        <v>447.5</v>
      </c>
      <c r="CM36" s="7">
        <v>448</v>
      </c>
      <c r="CN36" s="7">
        <v>443</v>
      </c>
      <c r="CO36" s="7">
        <v>469.8</v>
      </c>
      <c r="CP36" s="7">
        <v>452.6</v>
      </c>
      <c r="CQ36" s="7">
        <v>430.5</v>
      </c>
      <c r="CR36" s="7">
        <v>456.3</v>
      </c>
      <c r="CS36" s="7">
        <v>435.5</v>
      </c>
      <c r="CT36" s="7">
        <v>430.6</v>
      </c>
      <c r="CU36" s="7">
        <v>446.1</v>
      </c>
      <c r="CV36" s="7">
        <v>448.7</v>
      </c>
      <c r="CW36" s="7">
        <v>440.2</v>
      </c>
      <c r="CX36" s="7">
        <v>442.3</v>
      </c>
      <c r="CY36" s="7">
        <v>439.9</v>
      </c>
      <c r="CZ36" s="7">
        <v>446</v>
      </c>
      <c r="DA36" s="7">
        <v>449</v>
      </c>
      <c r="DB36" s="7">
        <v>448.2</v>
      </c>
      <c r="DC36" s="7">
        <v>457</v>
      </c>
      <c r="DD36" s="7">
        <v>493.5</v>
      </c>
      <c r="DE36" s="7">
        <v>455.2</v>
      </c>
      <c r="DF36" s="7">
        <v>450.2</v>
      </c>
      <c r="DG36" s="7">
        <v>424.7</v>
      </c>
      <c r="DH36" s="7">
        <v>427.4</v>
      </c>
      <c r="DI36" s="7">
        <v>449.3</v>
      </c>
      <c r="DJ36" s="7">
        <v>438.5</v>
      </c>
      <c r="DK36" s="7">
        <v>453.2</v>
      </c>
      <c r="DL36" s="7">
        <v>471.3</v>
      </c>
      <c r="DM36" s="7">
        <v>456.3</v>
      </c>
      <c r="DN36" s="7">
        <v>455.6</v>
      </c>
      <c r="DO36" s="7">
        <v>452.3</v>
      </c>
      <c r="DP36" s="7">
        <v>444.8</v>
      </c>
      <c r="DQ36" s="7">
        <v>458.6</v>
      </c>
      <c r="DR36" s="7">
        <v>454.5</v>
      </c>
      <c r="DS36" s="7">
        <v>460.3</v>
      </c>
      <c r="DT36" s="7">
        <v>414.1</v>
      </c>
      <c r="DU36" s="7">
        <v>429.2</v>
      </c>
      <c r="DV36" s="7">
        <v>430.6</v>
      </c>
      <c r="DW36" s="7">
        <v>456.6</v>
      </c>
      <c r="DX36" s="7">
        <v>452.4</v>
      </c>
      <c r="DY36" s="7">
        <v>451.2</v>
      </c>
      <c r="DZ36" s="7">
        <v>456.6</v>
      </c>
      <c r="EA36" s="7">
        <v>448.4</v>
      </c>
      <c r="EB36" s="7">
        <v>448.4</v>
      </c>
      <c r="EC36" s="7">
        <v>452</v>
      </c>
      <c r="ED36" s="7">
        <v>427</v>
      </c>
      <c r="EE36" s="7">
        <v>431.2</v>
      </c>
      <c r="EF36" s="7">
        <v>456.4</v>
      </c>
      <c r="EG36" s="7">
        <v>452</v>
      </c>
      <c r="EH36" s="7">
        <v>443.7</v>
      </c>
      <c r="EI36" s="7">
        <v>451.4</v>
      </c>
      <c r="EJ36" s="7">
        <v>444.7</v>
      </c>
      <c r="EK36" s="7">
        <v>444.1</v>
      </c>
      <c r="EL36" s="7">
        <v>415.2</v>
      </c>
      <c r="EM36" s="7">
        <v>344.3</v>
      </c>
      <c r="EN36" s="7">
        <v>449.7</v>
      </c>
      <c r="EO36" s="7">
        <v>456.1</v>
      </c>
      <c r="EP36" s="7">
        <v>444.1</v>
      </c>
      <c r="EQ36" s="7">
        <v>447.6</v>
      </c>
      <c r="ER36" s="7">
        <v>419.5</v>
      </c>
      <c r="ES36" s="7">
        <v>453.9</v>
      </c>
      <c r="ET36" s="7">
        <v>489.1</v>
      </c>
      <c r="EU36" s="7">
        <v>441.7</v>
      </c>
      <c r="EV36" s="7">
        <v>441.3</v>
      </c>
      <c r="EW36" s="7">
        <v>450.3</v>
      </c>
      <c r="EX36" s="7">
        <v>451.3</v>
      </c>
      <c r="EY36" s="7">
        <v>448.9</v>
      </c>
      <c r="EZ36" s="7">
        <v>444</v>
      </c>
      <c r="FA36" s="7">
        <v>453</v>
      </c>
      <c r="FB36" s="7">
        <v>451.9</v>
      </c>
      <c r="FC36" s="7">
        <v>431.4</v>
      </c>
      <c r="FD36" s="7">
        <v>470.9</v>
      </c>
      <c r="FE36" s="7">
        <v>419.5</v>
      </c>
      <c r="FF36" s="7">
        <v>385.5</v>
      </c>
      <c r="FG36" s="7">
        <v>451.9</v>
      </c>
      <c r="FH36" s="7">
        <v>422.6</v>
      </c>
      <c r="FI36" s="7">
        <v>450.4</v>
      </c>
      <c r="FJ36" s="7">
        <v>452.6</v>
      </c>
      <c r="FK36" s="7">
        <v>364.6</v>
      </c>
      <c r="FL36" s="7">
        <v>0</v>
      </c>
      <c r="FM36" s="7">
        <v>483.2</v>
      </c>
      <c r="FN36" s="7">
        <v>486.7</v>
      </c>
      <c r="FO36" s="7">
        <v>443.5</v>
      </c>
      <c r="FP36" s="7">
        <v>445.1</v>
      </c>
      <c r="FQ36" s="7">
        <v>444.5</v>
      </c>
      <c r="FR36" s="7">
        <v>439.3</v>
      </c>
      <c r="FS36" s="7">
        <v>472.6</v>
      </c>
      <c r="FT36" s="7">
        <v>458.7</v>
      </c>
      <c r="FU36" s="7">
        <v>423.5</v>
      </c>
      <c r="FV36" s="7">
        <v>379.1</v>
      </c>
      <c r="FW36" s="7">
        <v>377.7</v>
      </c>
      <c r="FX36" s="7">
        <v>379.5</v>
      </c>
      <c r="FY36" s="7">
        <v>379.9</v>
      </c>
      <c r="FZ36" s="7">
        <v>379.5</v>
      </c>
      <c r="GA36" s="7">
        <v>378.9</v>
      </c>
      <c r="GB36" s="7">
        <v>377.8</v>
      </c>
      <c r="GC36" s="7">
        <v>385.5</v>
      </c>
      <c r="GD36" s="7">
        <v>387</v>
      </c>
      <c r="GE36" s="7">
        <v>380.7</v>
      </c>
      <c r="GF36" s="7">
        <v>380.2</v>
      </c>
      <c r="GG36" s="7">
        <v>380.9</v>
      </c>
      <c r="GH36" s="7">
        <v>382.4</v>
      </c>
      <c r="GI36" s="7">
        <v>367.1</v>
      </c>
      <c r="GJ36" s="7">
        <v>323.89999999999998</v>
      </c>
      <c r="GK36" s="7">
        <v>398</v>
      </c>
      <c r="GL36" s="7">
        <v>381.7</v>
      </c>
      <c r="GM36" s="7">
        <v>381.9</v>
      </c>
      <c r="GN36" s="7">
        <v>385.9</v>
      </c>
      <c r="GO36" s="7">
        <v>385.7</v>
      </c>
      <c r="GP36" s="7">
        <v>382</v>
      </c>
      <c r="GQ36" s="7">
        <v>384.9</v>
      </c>
      <c r="GR36" s="7">
        <v>377.3</v>
      </c>
      <c r="GS36" s="7">
        <v>386.3</v>
      </c>
      <c r="GT36" s="7">
        <v>375.5</v>
      </c>
      <c r="GU36" s="7">
        <v>384.2</v>
      </c>
      <c r="GV36" s="7">
        <v>378.2</v>
      </c>
      <c r="GW36" s="7">
        <v>379</v>
      </c>
      <c r="GX36" s="7">
        <v>361</v>
      </c>
      <c r="GY36" s="7">
        <v>360.4</v>
      </c>
      <c r="GZ36" s="7">
        <v>364.7</v>
      </c>
      <c r="HA36" s="7">
        <v>436.7</v>
      </c>
      <c r="HB36" s="7">
        <v>425.2</v>
      </c>
      <c r="HC36" s="7">
        <v>388</v>
      </c>
      <c r="HD36" s="7">
        <v>444</v>
      </c>
      <c r="HE36" s="7">
        <v>446.6</v>
      </c>
      <c r="HF36" s="7">
        <v>448.7</v>
      </c>
      <c r="HG36" s="7">
        <v>466.7</v>
      </c>
      <c r="HH36" s="7">
        <v>454.4</v>
      </c>
      <c r="HI36" s="7">
        <v>496.9</v>
      </c>
      <c r="HJ36" s="7">
        <v>458.1</v>
      </c>
      <c r="HK36" s="7">
        <v>428.3</v>
      </c>
      <c r="HL36" s="7">
        <v>430.9</v>
      </c>
      <c r="HM36" s="7">
        <v>405.8</v>
      </c>
      <c r="HN36" s="7">
        <v>443.7</v>
      </c>
      <c r="HO36" s="7">
        <v>401</v>
      </c>
      <c r="HP36" s="7">
        <v>467.7</v>
      </c>
      <c r="HQ36" s="7">
        <v>391.5</v>
      </c>
      <c r="HR36" s="7">
        <v>390.4</v>
      </c>
      <c r="HS36" s="7">
        <v>433.8</v>
      </c>
      <c r="HT36" s="7">
        <v>373.3</v>
      </c>
      <c r="HU36" s="7">
        <v>346.3</v>
      </c>
      <c r="HV36" s="7">
        <v>455.6</v>
      </c>
      <c r="HW36" s="7">
        <v>447.5</v>
      </c>
      <c r="HX36" s="7">
        <v>456.6</v>
      </c>
      <c r="HY36" s="7">
        <v>450.8</v>
      </c>
      <c r="HZ36" s="7">
        <v>435.3</v>
      </c>
      <c r="IA36" s="7">
        <v>434.1</v>
      </c>
      <c r="IB36" s="7">
        <v>490.2</v>
      </c>
      <c r="IC36" s="7">
        <v>480</v>
      </c>
      <c r="ID36" s="7">
        <v>398.3</v>
      </c>
      <c r="IE36" s="7">
        <v>401.3</v>
      </c>
      <c r="IF36" s="7">
        <v>363.3</v>
      </c>
      <c r="IG36" s="7">
        <v>365.2</v>
      </c>
      <c r="IH36" s="7">
        <v>367</v>
      </c>
      <c r="II36" s="7">
        <v>379.7</v>
      </c>
      <c r="IJ36" s="7">
        <v>369.7</v>
      </c>
      <c r="IK36" s="7">
        <v>379.4</v>
      </c>
      <c r="IL36" s="7">
        <v>365.8</v>
      </c>
      <c r="IM36" s="7">
        <v>364.3</v>
      </c>
      <c r="IN36" s="7">
        <v>366.3</v>
      </c>
      <c r="IO36" s="7">
        <v>364.7</v>
      </c>
      <c r="IP36" s="7">
        <v>381.1</v>
      </c>
      <c r="IQ36" s="7">
        <v>379</v>
      </c>
      <c r="IR36" s="7">
        <v>379.9</v>
      </c>
      <c r="IS36" s="7">
        <v>379.2</v>
      </c>
      <c r="IT36" s="7">
        <v>371.4</v>
      </c>
      <c r="IU36" s="7">
        <v>260</v>
      </c>
      <c r="IV36" s="7">
        <v>362.4</v>
      </c>
      <c r="IW36" s="7">
        <v>380.8</v>
      </c>
      <c r="IX36" s="7">
        <v>368.9</v>
      </c>
      <c r="IY36" s="7">
        <v>379</v>
      </c>
      <c r="IZ36" s="7">
        <v>367</v>
      </c>
      <c r="JA36" s="7">
        <v>387.8</v>
      </c>
      <c r="JB36" s="7">
        <v>384.6</v>
      </c>
      <c r="JC36" s="7">
        <v>385.2</v>
      </c>
      <c r="JD36" s="7">
        <v>384.5</v>
      </c>
      <c r="JE36" s="7">
        <v>383.4</v>
      </c>
      <c r="JF36" s="7">
        <v>379.1</v>
      </c>
      <c r="JG36" s="7">
        <v>379.1</v>
      </c>
      <c r="JH36" s="7">
        <v>379.5</v>
      </c>
      <c r="JI36" s="7">
        <v>422.2</v>
      </c>
      <c r="JJ36" s="7">
        <v>440.5</v>
      </c>
      <c r="JK36" s="7">
        <v>440.1</v>
      </c>
      <c r="JL36" s="7">
        <v>427.1</v>
      </c>
      <c r="JM36" s="7">
        <v>454.6</v>
      </c>
      <c r="JN36" s="7">
        <v>477.9</v>
      </c>
      <c r="JO36" s="7">
        <v>452.2</v>
      </c>
      <c r="JP36" s="7">
        <v>452.5</v>
      </c>
      <c r="JQ36" s="7">
        <v>434.8</v>
      </c>
      <c r="JR36" s="7">
        <v>449.9</v>
      </c>
      <c r="JS36" s="7">
        <v>448.6</v>
      </c>
      <c r="JT36" s="7">
        <v>431.9</v>
      </c>
      <c r="JU36" s="7">
        <v>475.3</v>
      </c>
      <c r="JV36" s="7">
        <v>460.8</v>
      </c>
      <c r="JW36" s="7">
        <v>418.1</v>
      </c>
      <c r="JX36" s="7">
        <v>466.5</v>
      </c>
      <c r="JY36" s="7">
        <v>462.1</v>
      </c>
      <c r="JZ36" s="7">
        <v>353.4</v>
      </c>
      <c r="KA36" s="7">
        <v>349.5</v>
      </c>
      <c r="KB36" s="7">
        <v>451</v>
      </c>
      <c r="KC36" s="7">
        <v>377.2</v>
      </c>
      <c r="KD36" s="7">
        <v>431.9</v>
      </c>
      <c r="KE36" s="7">
        <v>383.9</v>
      </c>
      <c r="KF36" s="7">
        <v>379.6</v>
      </c>
      <c r="KG36" s="7">
        <v>379.6</v>
      </c>
      <c r="KH36" s="7">
        <v>379.9</v>
      </c>
      <c r="KI36" s="7">
        <v>379.4</v>
      </c>
      <c r="KJ36" s="7">
        <v>378.7</v>
      </c>
      <c r="KK36" s="7">
        <v>379.1</v>
      </c>
      <c r="KL36" s="7">
        <v>376</v>
      </c>
      <c r="KM36" s="7">
        <v>378</v>
      </c>
      <c r="KN36" s="7">
        <v>381</v>
      </c>
      <c r="KO36" s="7">
        <v>416.4</v>
      </c>
      <c r="KP36" s="7">
        <v>378.1</v>
      </c>
      <c r="KQ36" s="7">
        <v>376.4</v>
      </c>
      <c r="KR36" s="7">
        <v>361.5</v>
      </c>
      <c r="KS36" s="7">
        <v>359.1</v>
      </c>
      <c r="KT36" s="7">
        <v>358.8</v>
      </c>
      <c r="KU36" s="7">
        <v>375.8</v>
      </c>
      <c r="KV36" s="7">
        <v>374.5</v>
      </c>
      <c r="KW36" s="7">
        <v>375.9</v>
      </c>
      <c r="KX36" s="7">
        <v>372.4</v>
      </c>
      <c r="KY36" s="7">
        <v>372.7</v>
      </c>
      <c r="KZ36" s="7">
        <v>413</v>
      </c>
      <c r="LA36" s="7">
        <v>372.2</v>
      </c>
      <c r="LB36" s="7">
        <v>375.7</v>
      </c>
      <c r="LC36" s="7">
        <v>376.8</v>
      </c>
      <c r="LD36" s="7">
        <v>377</v>
      </c>
      <c r="LE36" s="7">
        <v>346.1</v>
      </c>
      <c r="LF36" s="7">
        <v>375.2</v>
      </c>
      <c r="LG36" s="7">
        <v>381.9</v>
      </c>
      <c r="LH36" s="7">
        <v>363.8</v>
      </c>
      <c r="LI36" s="7">
        <v>357.2</v>
      </c>
      <c r="LJ36" s="7">
        <v>345.1</v>
      </c>
      <c r="LK36" s="7">
        <v>403.5</v>
      </c>
      <c r="LL36" s="7">
        <v>342</v>
      </c>
      <c r="LM36" s="7">
        <v>365.7</v>
      </c>
      <c r="LN36" s="7">
        <v>360.9</v>
      </c>
      <c r="LO36" s="7">
        <v>359.2</v>
      </c>
      <c r="LP36" s="7">
        <v>338.8</v>
      </c>
      <c r="LQ36" s="7">
        <v>315.60000000000002</v>
      </c>
      <c r="LR36" s="7">
        <v>351.6</v>
      </c>
      <c r="LS36" s="7">
        <v>372.8</v>
      </c>
      <c r="LT36" s="7">
        <v>341.1</v>
      </c>
      <c r="LU36" s="7">
        <v>342.1</v>
      </c>
      <c r="LV36" s="7">
        <v>368</v>
      </c>
      <c r="LW36" s="7">
        <v>361.4</v>
      </c>
      <c r="LX36" s="7">
        <v>355.6</v>
      </c>
      <c r="LY36" s="7">
        <v>352.2</v>
      </c>
      <c r="LZ36" s="7">
        <v>360.6</v>
      </c>
      <c r="MA36" s="7">
        <v>367.1</v>
      </c>
      <c r="MB36" s="7">
        <v>385.9</v>
      </c>
      <c r="MC36" s="7">
        <v>330.9</v>
      </c>
      <c r="MD36" s="7">
        <v>343.1</v>
      </c>
      <c r="ME36" s="7">
        <v>352.3</v>
      </c>
      <c r="MF36" s="7">
        <v>351.4</v>
      </c>
      <c r="MG36" s="7">
        <v>349</v>
      </c>
      <c r="MH36" s="7">
        <v>355.9</v>
      </c>
      <c r="MI36" s="7">
        <v>370.5</v>
      </c>
      <c r="MJ36" s="7">
        <v>381.4</v>
      </c>
      <c r="MK36" s="7">
        <v>383.2</v>
      </c>
      <c r="ML36" s="7">
        <v>376.9</v>
      </c>
      <c r="MM36" s="7">
        <v>378.2</v>
      </c>
      <c r="MN36" s="7">
        <v>379.9</v>
      </c>
      <c r="MO36" s="7">
        <v>374.1</v>
      </c>
      <c r="MP36" s="7">
        <v>379.3</v>
      </c>
      <c r="MQ36" s="7">
        <v>381.5</v>
      </c>
      <c r="MR36" s="7">
        <v>373.6</v>
      </c>
      <c r="MS36" s="7">
        <v>360.7</v>
      </c>
      <c r="MT36" s="7">
        <v>359</v>
      </c>
      <c r="MU36" s="7">
        <v>381.8</v>
      </c>
      <c r="MV36" s="7">
        <v>334.8</v>
      </c>
      <c r="MW36" s="7">
        <v>358.7</v>
      </c>
      <c r="MX36" s="7">
        <v>365.5</v>
      </c>
      <c r="MY36" s="7">
        <v>401</v>
      </c>
      <c r="MZ36" s="7">
        <v>371.1</v>
      </c>
      <c r="NA36" s="7">
        <v>370.3</v>
      </c>
      <c r="NB36" s="7">
        <v>369.6</v>
      </c>
      <c r="NC36" s="7">
        <v>392.3</v>
      </c>
      <c r="ND36" s="7">
        <v>386.3</v>
      </c>
      <c r="NE36" s="7">
        <v>399</v>
      </c>
      <c r="NF36" s="7">
        <v>355</v>
      </c>
      <c r="NG36" s="7">
        <v>381.7</v>
      </c>
      <c r="NH36" s="7">
        <v>352.6</v>
      </c>
      <c r="NI36" s="7">
        <v>361.9</v>
      </c>
      <c r="NJ36" s="7">
        <v>345.4</v>
      </c>
      <c r="NK36" s="7">
        <v>359.2</v>
      </c>
      <c r="NL36" s="7">
        <v>361.8</v>
      </c>
      <c r="NM36" s="7">
        <v>344.2</v>
      </c>
      <c r="NN36" s="120">
        <v>0</v>
      </c>
      <c r="NO36" s="135">
        <v>25.69</v>
      </c>
      <c r="NP36" s="135">
        <v>0</v>
      </c>
      <c r="NQ36" s="135">
        <v>0</v>
      </c>
      <c r="NR36" s="135">
        <v>1.78</v>
      </c>
      <c r="NS36" s="135">
        <v>1.63</v>
      </c>
      <c r="NT36" s="135">
        <v>0</v>
      </c>
      <c r="NU36" s="135">
        <v>0</v>
      </c>
      <c r="NV36" s="7">
        <v>86236610</v>
      </c>
      <c r="NW36" s="7">
        <v>255917</v>
      </c>
      <c r="NX36" s="7">
        <v>87579010</v>
      </c>
      <c r="NY36" s="7">
        <v>298718</v>
      </c>
      <c r="NZ36" s="7">
        <v>71515250</v>
      </c>
      <c r="OA36" s="7">
        <v>150645</v>
      </c>
      <c r="OB36" s="7">
        <v>85870600</v>
      </c>
      <c r="OC36" s="7">
        <v>129136</v>
      </c>
      <c r="OD36" s="7">
        <v>814330</v>
      </c>
      <c r="OE36" s="7">
        <v>9990</v>
      </c>
      <c r="OF36" s="7">
        <v>96210</v>
      </c>
      <c r="OG36" s="7">
        <v>530</v>
      </c>
      <c r="OH36" s="9">
        <f>IF((RD_15[[#This Row],[33kV_IC1_ExPort]]-NV35)&lt;0,0,(RD_15[[#This Row],[33kV_IC1_ExPort]]-NV35))</f>
        <v>34430</v>
      </c>
      <c r="OI36" s="9">
        <f>IF((RD_15[[#This Row],[33kV_IC1_Import]]-NW35)&lt;0,0,(RD_15[[#This Row],[33kV_IC1_Import]]-NW35))</f>
        <v>220</v>
      </c>
      <c r="OJ36" s="9">
        <f>IF((RD_15[[#This Row],[33kV_IC2_ExPort]]-NX35)&lt;0,0,(RD_15[[#This Row],[33kV_IC2_ExPort]]-NX35))</f>
        <v>34150</v>
      </c>
      <c r="OK36" s="9">
        <f>IF((RD_15[[#This Row],[33kV_IC2_Import]]-NY35)&lt;0,0,(RD_15[[#This Row],[33kV_IC2_Import]]-NY35))</f>
        <v>318</v>
      </c>
      <c r="OL36" s="9">
        <f>IF((RD_15[[#This Row],[33kV_IC3_ExPort]]-NZ35)&lt;0,0,(RD_15[[#This Row],[33kV_IC3_ExPort]]-NZ35))</f>
        <v>33520</v>
      </c>
      <c r="OM36" s="9">
        <f>IF((RD_15[[#This Row],[33kV_IC3_Import]]-OA35)&lt;0,0,(RD_15[[#This Row],[33kV_IC3_Import]]-OA35))</f>
        <v>220</v>
      </c>
      <c r="ON36" s="9">
        <f>IF((RD_15[[#This Row],[33kV_IC4_ExPort]]-OB35)&lt;0,0,(RD_15[[#This Row],[33kV_IC4_ExPort]]-OB35))</f>
        <v>32090</v>
      </c>
      <c r="OO36" s="9">
        <f>IF((RD_15[[#This Row],[33kV_IC4_Import]]-OC35)&lt;0,0,(RD_15[[#This Row],[33kV_IC4_Import]]-OC35))</f>
        <v>212</v>
      </c>
      <c r="OP36" s="9">
        <f>IF((RD_15[[#This Row],[220kV_PQM1_Ex]]-OD35)*200&lt;0,0,(RD_15[[#This Row],[220kV_PQM1_Ex]]-OD35)*200)</f>
        <v>68000</v>
      </c>
      <c r="OQ36" s="9">
        <f>IF((RD_15[[#This Row],[220kV_PQM1_Im]]-OE35)*200&lt;0,0,(RD_15[[#This Row],[220kV_PQM1_Im]]-OE35)*200)</f>
        <v>0</v>
      </c>
      <c r="OR36" s="9">
        <f>IF((RD_15[[#This Row],[220kV_PQM2_Ex]]-OF35)*200&lt;0,0,(RD_15[[#This Row],[220kV_PQM2_Ex]]-OF35)*200)</f>
        <v>66000</v>
      </c>
      <c r="OS36" s="9">
        <f>IF((RD_15[[#This Row],[220kV_PQM2_Im]]-OG35)*200&lt;0,0,(RD_15[[#This Row],[220kV_PQM2_Im]]-OG35)*200)</f>
        <v>0</v>
      </c>
      <c r="OT36" s="136">
        <f>SUM(RD_15[[#This Row],[33kV_IC1_ExPort(KWh)]],RD_15[[#This Row],[33kV_IC2_ExPort(KWh)]],RD_15[[#This Row],[33kV_IC3_ExPort(KWh)]],RD_15[[#This Row],[33kV_IC4_ExPort(kWh)]])</f>
        <v>134190</v>
      </c>
      <c r="OU36" s="49">
        <f>SUM(RD_15[[#This Row],[220kV_PQM1_Ex(KWh)]],RD_15[[#This Row],[220kV_PQM2_Ex(KWh)]])</f>
        <v>134000</v>
      </c>
      <c r="OV36" s="49">
        <f>IFERROR((RD_15[[#This Row],[Sunset Time (POA&lt;20 W/m2)]]-RD_15[[#This Row],[Sunrise Time (POA&gt;20 W/m2)]])*24,"")</f>
        <v>11.916666666666664</v>
      </c>
      <c r="OW36" s="49">
        <f>RD_15[[#This Row],[GHI]]-RD_15[[#This Row],[GHI_Lost]]</f>
        <v>1.78</v>
      </c>
      <c r="OX36" s="49">
        <f>RD_15[[#This Row],[POA]]-RD_15[[#This Row],[POA_Lost]]</f>
        <v>1.63</v>
      </c>
      <c r="OY36" s="49"/>
      <c r="OZ36" s="49">
        <f>RD_15[[#This Row],[MT_Temp]]</f>
        <v>25.69</v>
      </c>
      <c r="PA36" s="50">
        <f>RD_15[[#This Row],[WS_Avg]]</f>
        <v>0</v>
      </c>
      <c r="PB36" s="131">
        <f>IFERROR(SUM(RD_15[[#This Row],[BLK1_INV1]:[BLK12_INV31]]),"")</f>
        <v>134866.79999999999</v>
      </c>
      <c r="PC36" s="51" t="str">
        <f>IFERROR(#REF!/RD_15[[#This Row],[Inv_Exp(KWh)]],"")</f>
        <v/>
      </c>
      <c r="PD36" s="51"/>
      <c r="PE36" s="100" t="str">
        <f>IFERROR(RD_15[[#This Row],[WPR_Eac]]/RD_15[[#This Row],[WPR_Edc]],"")</f>
        <v/>
      </c>
      <c r="PF36" s="100"/>
      <c r="PG36" s="100"/>
    </row>
    <row r="37" spans="2:423" x14ac:dyDescent="0.35">
      <c r="B37" s="48">
        <v>45776</v>
      </c>
      <c r="C37" s="132">
        <f>YEAR(RD_15[[#This Row],[Date]])+IF(MONTH(RD_15[[#This Row],[Date]])&gt;=4,1,0)</f>
        <v>2026</v>
      </c>
      <c r="D37" s="124">
        <f t="shared" si="9"/>
        <v>2025</v>
      </c>
      <c r="E37" s="133"/>
      <c r="F37" s="133"/>
      <c r="G37" s="134" t="str">
        <f>TEXT(RD_15[[#This Row],[Date]],"mmm-yy")</f>
        <v>Apr-25</v>
      </c>
      <c r="H37" s="124">
        <f t="shared" si="10"/>
        <v>30</v>
      </c>
      <c r="I37" s="132">
        <f>'Basic Data '!$S$2</f>
        <v>91870</v>
      </c>
      <c r="J37" s="8">
        <v>0.21041666666666667</v>
      </c>
      <c r="K37" s="8">
        <v>0.66597222222222219</v>
      </c>
      <c r="L37" s="7">
        <v>288.2</v>
      </c>
      <c r="M37" s="7">
        <v>277.10000000000002</v>
      </c>
      <c r="N37" s="7">
        <v>305.2</v>
      </c>
      <c r="O37" s="7">
        <v>304.5</v>
      </c>
      <c r="P37" s="7">
        <v>304.3</v>
      </c>
      <c r="Q37" s="7">
        <v>291.10000000000002</v>
      </c>
      <c r="R37" s="7">
        <v>310.39999999999998</v>
      </c>
      <c r="S37" s="7">
        <v>297.8</v>
      </c>
      <c r="T37" s="7">
        <v>309.7</v>
      </c>
      <c r="U37" s="7">
        <v>309.8</v>
      </c>
      <c r="V37" s="7">
        <v>309.39999999999998</v>
      </c>
      <c r="W37" s="7">
        <v>307.89999999999998</v>
      </c>
      <c r="X37" s="7">
        <v>308.8</v>
      </c>
      <c r="Y37" s="7">
        <v>309.60000000000002</v>
      </c>
      <c r="Z37" s="7">
        <v>312.8</v>
      </c>
      <c r="AA37" s="7">
        <v>310.39999999999998</v>
      </c>
      <c r="AB37" s="7">
        <v>291.10000000000002</v>
      </c>
      <c r="AC37" s="7">
        <v>296.2</v>
      </c>
      <c r="AD37" s="7">
        <v>310</v>
      </c>
      <c r="AE37" s="7">
        <v>312.5</v>
      </c>
      <c r="AF37" s="7">
        <v>322.8</v>
      </c>
      <c r="AG37" s="7">
        <v>319.2</v>
      </c>
      <c r="AH37" s="7">
        <v>323.60000000000002</v>
      </c>
      <c r="AI37" s="7">
        <v>319.39999999999998</v>
      </c>
      <c r="AJ37" s="7">
        <v>320.5</v>
      </c>
      <c r="AK37" s="7">
        <v>318.10000000000002</v>
      </c>
      <c r="AL37" s="7">
        <v>323</v>
      </c>
      <c r="AM37" s="7">
        <v>321.2</v>
      </c>
      <c r="AN37" s="7">
        <v>324.3</v>
      </c>
      <c r="AO37" s="7">
        <v>323.7</v>
      </c>
      <c r="AP37" s="7">
        <v>319.8</v>
      </c>
      <c r="AQ37" s="7">
        <v>319.39999999999998</v>
      </c>
      <c r="AR37" s="7">
        <v>304.2</v>
      </c>
      <c r="AS37" s="7">
        <v>284.5</v>
      </c>
      <c r="AT37" s="7">
        <v>286.3</v>
      </c>
      <c r="AU37" s="7">
        <v>289.89999999999998</v>
      </c>
      <c r="AV37" s="7">
        <v>293.2</v>
      </c>
      <c r="AW37" s="7">
        <v>292.60000000000002</v>
      </c>
      <c r="AX37" s="7">
        <v>304.7</v>
      </c>
      <c r="AY37" s="7">
        <v>291.39999999999998</v>
      </c>
      <c r="AZ37" s="7">
        <v>296.10000000000002</v>
      </c>
      <c r="BA37" s="7">
        <v>326.2</v>
      </c>
      <c r="BB37" s="7">
        <v>344.6</v>
      </c>
      <c r="BC37" s="7">
        <v>322.10000000000002</v>
      </c>
      <c r="BD37" s="7">
        <v>326.89999999999998</v>
      </c>
      <c r="BE37" s="7">
        <v>337.7</v>
      </c>
      <c r="BF37" s="7">
        <v>364.4</v>
      </c>
      <c r="BG37" s="7">
        <v>361</v>
      </c>
      <c r="BH37" s="7">
        <v>386.8</v>
      </c>
      <c r="BI37" s="7">
        <v>343.7</v>
      </c>
      <c r="BJ37" s="7">
        <v>329.6</v>
      </c>
      <c r="BK37" s="7">
        <v>324.10000000000002</v>
      </c>
      <c r="BL37" s="7">
        <v>321.89999999999998</v>
      </c>
      <c r="BM37" s="7">
        <v>339.4</v>
      </c>
      <c r="BN37" s="7">
        <v>333.9</v>
      </c>
      <c r="BO37" s="7">
        <v>335.4</v>
      </c>
      <c r="BP37" s="7">
        <v>349.6</v>
      </c>
      <c r="BQ37" s="7">
        <v>318.39999999999998</v>
      </c>
      <c r="BR37" s="7">
        <v>282.5</v>
      </c>
      <c r="BS37" s="7">
        <v>321.3</v>
      </c>
      <c r="BT37" s="7">
        <v>307.10000000000002</v>
      </c>
      <c r="BU37" s="7">
        <v>290.3</v>
      </c>
      <c r="BV37" s="7">
        <v>316.8</v>
      </c>
      <c r="BW37" s="7">
        <v>740</v>
      </c>
      <c r="BX37" s="7">
        <v>722.9</v>
      </c>
      <c r="BY37" s="7">
        <v>725</v>
      </c>
      <c r="BZ37" s="7">
        <v>728</v>
      </c>
      <c r="CA37" s="7">
        <v>741.2</v>
      </c>
      <c r="CB37" s="7">
        <v>727.9</v>
      </c>
      <c r="CC37" s="7">
        <v>720.5</v>
      </c>
      <c r="CD37" s="7">
        <v>733.9</v>
      </c>
      <c r="CE37" s="7">
        <v>745.6</v>
      </c>
      <c r="CF37" s="7">
        <v>721.5</v>
      </c>
      <c r="CG37" s="7">
        <v>720.5</v>
      </c>
      <c r="CH37" s="7">
        <v>720.8</v>
      </c>
      <c r="CI37" s="7">
        <v>699</v>
      </c>
      <c r="CJ37" s="7">
        <v>684.9</v>
      </c>
      <c r="CK37" s="7">
        <v>724.9</v>
      </c>
      <c r="CL37" s="7">
        <v>732</v>
      </c>
      <c r="CM37" s="7">
        <v>730.9</v>
      </c>
      <c r="CN37" s="7">
        <v>726.9</v>
      </c>
      <c r="CO37" s="7">
        <v>769.2</v>
      </c>
      <c r="CP37" s="7">
        <v>741.4</v>
      </c>
      <c r="CQ37" s="7">
        <v>708.7</v>
      </c>
      <c r="CR37" s="7">
        <v>750.6</v>
      </c>
      <c r="CS37" s="7">
        <v>717.7</v>
      </c>
      <c r="CT37" s="7">
        <v>711.1</v>
      </c>
      <c r="CU37" s="7">
        <v>737.9</v>
      </c>
      <c r="CV37" s="7">
        <v>736.7</v>
      </c>
      <c r="CW37" s="7">
        <v>727.2</v>
      </c>
      <c r="CX37" s="7">
        <v>728.5</v>
      </c>
      <c r="CY37" s="7">
        <v>722.7</v>
      </c>
      <c r="CZ37" s="7">
        <v>733.9</v>
      </c>
      <c r="DA37" s="7">
        <v>737.4</v>
      </c>
      <c r="DB37" s="7">
        <v>738.3</v>
      </c>
      <c r="DC37" s="7">
        <v>752</v>
      </c>
      <c r="DD37" s="7">
        <v>812.8</v>
      </c>
      <c r="DE37" s="7">
        <v>749.8</v>
      </c>
      <c r="DF37" s="7">
        <v>743.7</v>
      </c>
      <c r="DG37" s="7">
        <v>699.8</v>
      </c>
      <c r="DH37" s="7">
        <v>702.2</v>
      </c>
      <c r="DI37" s="7">
        <v>742.4</v>
      </c>
      <c r="DJ37" s="7">
        <v>724.5</v>
      </c>
      <c r="DK37" s="7">
        <v>747.7</v>
      </c>
      <c r="DL37" s="7">
        <v>777.6</v>
      </c>
      <c r="DM37" s="7">
        <v>750</v>
      </c>
      <c r="DN37" s="7">
        <v>750.8</v>
      </c>
      <c r="DO37" s="7">
        <v>745.2</v>
      </c>
      <c r="DP37" s="7">
        <v>735.1</v>
      </c>
      <c r="DQ37" s="7">
        <v>754.9</v>
      </c>
      <c r="DR37" s="7">
        <v>748.3</v>
      </c>
      <c r="DS37" s="7">
        <v>760.5</v>
      </c>
      <c r="DT37" s="7">
        <v>683.4</v>
      </c>
      <c r="DU37" s="7">
        <v>709.4</v>
      </c>
      <c r="DV37" s="7">
        <v>730.2</v>
      </c>
      <c r="DW37" s="7">
        <v>747.5</v>
      </c>
      <c r="DX37" s="7">
        <v>740.9</v>
      </c>
      <c r="DY37" s="7">
        <v>739.9</v>
      </c>
      <c r="DZ37" s="7">
        <v>745</v>
      </c>
      <c r="EA37" s="7">
        <v>736.7</v>
      </c>
      <c r="EB37" s="7">
        <v>735.6</v>
      </c>
      <c r="EC37" s="7">
        <v>740.2</v>
      </c>
      <c r="ED37" s="7">
        <v>700.5</v>
      </c>
      <c r="EE37" s="7">
        <v>706.3</v>
      </c>
      <c r="EF37" s="7">
        <v>745</v>
      </c>
      <c r="EG37" s="7">
        <v>739.1</v>
      </c>
      <c r="EH37" s="7">
        <v>725.8</v>
      </c>
      <c r="EI37" s="7">
        <v>738.8</v>
      </c>
      <c r="EJ37" s="7">
        <v>731.6</v>
      </c>
      <c r="EK37" s="7">
        <v>730.6</v>
      </c>
      <c r="EL37" s="7">
        <v>729.7</v>
      </c>
      <c r="EM37" s="7">
        <v>611.4</v>
      </c>
      <c r="EN37" s="7">
        <v>738.5</v>
      </c>
      <c r="EO37" s="7">
        <v>748.8</v>
      </c>
      <c r="EP37" s="7">
        <v>728.5</v>
      </c>
      <c r="EQ37" s="7">
        <v>733.6</v>
      </c>
      <c r="ER37" s="7">
        <v>687.1</v>
      </c>
      <c r="ES37" s="7">
        <v>742.5</v>
      </c>
      <c r="ET37" s="7">
        <v>798.4</v>
      </c>
      <c r="EU37" s="7">
        <v>721</v>
      </c>
      <c r="EV37" s="7">
        <v>719.9</v>
      </c>
      <c r="EW37" s="7">
        <v>736.3</v>
      </c>
      <c r="EX37" s="7">
        <v>738.3</v>
      </c>
      <c r="EY37" s="7">
        <v>731.8</v>
      </c>
      <c r="EZ37" s="7">
        <v>726</v>
      </c>
      <c r="FA37" s="7">
        <v>741.1</v>
      </c>
      <c r="FB37" s="7">
        <v>740.4</v>
      </c>
      <c r="FC37" s="7">
        <v>707.2</v>
      </c>
      <c r="FD37" s="7">
        <v>773.2</v>
      </c>
      <c r="FE37" s="7">
        <v>692</v>
      </c>
      <c r="FF37" s="7">
        <v>637.6</v>
      </c>
      <c r="FG37" s="7">
        <v>740.2</v>
      </c>
      <c r="FH37" s="7">
        <v>694.8</v>
      </c>
      <c r="FI37" s="7">
        <v>807.1</v>
      </c>
      <c r="FJ37" s="7">
        <v>835.2</v>
      </c>
      <c r="FK37" s="7">
        <v>831.8</v>
      </c>
      <c r="FL37" s="7">
        <v>0</v>
      </c>
      <c r="FM37" s="7">
        <v>840.3</v>
      </c>
      <c r="FN37" s="7">
        <v>845.5</v>
      </c>
      <c r="FO37" s="7">
        <v>732.6</v>
      </c>
      <c r="FP37" s="7">
        <v>734.4</v>
      </c>
      <c r="FQ37" s="7">
        <v>735.3</v>
      </c>
      <c r="FR37" s="7">
        <v>724.5</v>
      </c>
      <c r="FS37" s="7">
        <v>785.1</v>
      </c>
      <c r="FT37" s="7">
        <v>762.3</v>
      </c>
      <c r="FU37" s="7">
        <v>699.4</v>
      </c>
      <c r="FV37" s="7">
        <v>654.9</v>
      </c>
      <c r="FW37" s="7">
        <v>669.8</v>
      </c>
      <c r="FX37" s="7">
        <v>659.2</v>
      </c>
      <c r="FY37" s="7">
        <v>661.1</v>
      </c>
      <c r="FZ37" s="7">
        <v>663.2</v>
      </c>
      <c r="GA37" s="7">
        <v>660.3</v>
      </c>
      <c r="GB37" s="7">
        <v>662.6</v>
      </c>
      <c r="GC37" s="7">
        <v>672.3</v>
      </c>
      <c r="GD37" s="7">
        <v>678.5</v>
      </c>
      <c r="GE37" s="7">
        <v>669.9</v>
      </c>
      <c r="GF37" s="7">
        <v>670.7</v>
      </c>
      <c r="GG37" s="7">
        <v>672.1</v>
      </c>
      <c r="GH37" s="7">
        <v>677.8</v>
      </c>
      <c r="GI37" s="7">
        <v>629.20000000000005</v>
      </c>
      <c r="GJ37" s="7">
        <v>577.70000000000005</v>
      </c>
      <c r="GK37" s="7">
        <v>695.9</v>
      </c>
      <c r="GL37" s="7">
        <v>674.8</v>
      </c>
      <c r="GM37" s="7">
        <v>676.9</v>
      </c>
      <c r="GN37" s="7">
        <v>677.4</v>
      </c>
      <c r="GO37" s="7">
        <v>673.2</v>
      </c>
      <c r="GP37" s="7">
        <v>671.6</v>
      </c>
      <c r="GQ37" s="7">
        <v>675.3</v>
      </c>
      <c r="GR37" s="7">
        <v>669.9</v>
      </c>
      <c r="GS37" s="7">
        <v>678.2</v>
      </c>
      <c r="GT37" s="7">
        <v>663.5</v>
      </c>
      <c r="GU37" s="7">
        <v>679</v>
      </c>
      <c r="GV37" s="7">
        <v>663.9</v>
      </c>
      <c r="GW37" s="7">
        <v>667.3</v>
      </c>
      <c r="GX37" s="7">
        <v>639.6</v>
      </c>
      <c r="GY37" s="7">
        <v>635.1</v>
      </c>
      <c r="GZ37" s="7">
        <v>644.9</v>
      </c>
      <c r="HA37" s="7">
        <v>720.5</v>
      </c>
      <c r="HB37" s="7">
        <v>700.1</v>
      </c>
      <c r="HC37" s="7">
        <v>637.4</v>
      </c>
      <c r="HD37" s="7">
        <v>732</v>
      </c>
      <c r="HE37" s="7">
        <v>735.3</v>
      </c>
      <c r="HF37" s="7">
        <v>739.1</v>
      </c>
      <c r="HG37" s="7">
        <v>767.7</v>
      </c>
      <c r="HH37" s="7">
        <v>745.9</v>
      </c>
      <c r="HI37" s="7">
        <v>816.9</v>
      </c>
      <c r="HJ37" s="7">
        <v>754.1</v>
      </c>
      <c r="HK37" s="7">
        <v>703.3</v>
      </c>
      <c r="HL37" s="7">
        <v>707.8</v>
      </c>
      <c r="HM37" s="7">
        <v>667.6</v>
      </c>
      <c r="HN37" s="7">
        <v>729.2</v>
      </c>
      <c r="HO37" s="7">
        <v>678</v>
      </c>
      <c r="HP37" s="7">
        <v>768.9</v>
      </c>
      <c r="HQ37" s="7">
        <v>642.29999999999995</v>
      </c>
      <c r="HR37" s="7">
        <v>643.70000000000005</v>
      </c>
      <c r="HS37" s="7">
        <v>714.1</v>
      </c>
      <c r="HT37" s="7">
        <v>613.5</v>
      </c>
      <c r="HU37" s="7">
        <v>571.70000000000005</v>
      </c>
      <c r="HV37" s="7">
        <v>751.8</v>
      </c>
      <c r="HW37" s="7">
        <v>738.3</v>
      </c>
      <c r="HX37" s="7">
        <v>752</v>
      </c>
      <c r="HY37" s="7">
        <v>743.4</v>
      </c>
      <c r="HZ37" s="7">
        <v>736.7</v>
      </c>
      <c r="IA37" s="7">
        <v>732.5</v>
      </c>
      <c r="IB37" s="7">
        <v>808.8</v>
      </c>
      <c r="IC37" s="7">
        <v>804.5</v>
      </c>
      <c r="ID37" s="7">
        <v>700.6</v>
      </c>
      <c r="IE37" s="7">
        <v>714.1</v>
      </c>
      <c r="IF37" s="7">
        <v>647.79999999999995</v>
      </c>
      <c r="IG37" s="7">
        <v>646.79999999999995</v>
      </c>
      <c r="IH37" s="7">
        <v>646</v>
      </c>
      <c r="II37" s="7">
        <v>668.7</v>
      </c>
      <c r="IJ37" s="7">
        <v>652.70000000000005</v>
      </c>
      <c r="IK37" s="7">
        <v>667.7</v>
      </c>
      <c r="IL37" s="7">
        <v>652.79999999999995</v>
      </c>
      <c r="IM37" s="7">
        <v>644.6</v>
      </c>
      <c r="IN37" s="7">
        <v>645.70000000000005</v>
      </c>
      <c r="IO37" s="7">
        <v>639.9</v>
      </c>
      <c r="IP37" s="7">
        <v>656</v>
      </c>
      <c r="IQ37" s="7">
        <v>663.3</v>
      </c>
      <c r="IR37" s="7">
        <v>655.8</v>
      </c>
      <c r="IS37" s="7">
        <v>666.2</v>
      </c>
      <c r="IT37" s="7">
        <v>661.5</v>
      </c>
      <c r="IU37" s="7">
        <v>642</v>
      </c>
      <c r="IV37" s="7">
        <v>640</v>
      </c>
      <c r="IW37" s="7">
        <v>678</v>
      </c>
      <c r="IX37" s="7">
        <v>645.70000000000005</v>
      </c>
      <c r="IY37" s="7">
        <v>656.3</v>
      </c>
      <c r="IZ37" s="7">
        <v>641</v>
      </c>
      <c r="JA37" s="7">
        <v>665.9</v>
      </c>
      <c r="JB37" s="7">
        <v>674.5</v>
      </c>
      <c r="JC37" s="7">
        <v>667.6</v>
      </c>
      <c r="JD37" s="7">
        <v>668.5</v>
      </c>
      <c r="JE37" s="7">
        <v>671.4</v>
      </c>
      <c r="JF37" s="7">
        <v>663.7</v>
      </c>
      <c r="JG37" s="7">
        <v>669.9</v>
      </c>
      <c r="JH37" s="7">
        <v>673.5</v>
      </c>
      <c r="JI37" s="7">
        <v>698.7</v>
      </c>
      <c r="JJ37" s="7">
        <v>723.9</v>
      </c>
      <c r="JK37" s="7">
        <v>722.8</v>
      </c>
      <c r="JL37" s="7">
        <v>702.8</v>
      </c>
      <c r="JM37" s="7">
        <v>748.8</v>
      </c>
      <c r="JN37" s="7">
        <v>786.3</v>
      </c>
      <c r="JO37" s="7">
        <v>746.7</v>
      </c>
      <c r="JP37" s="7">
        <v>746</v>
      </c>
      <c r="JQ37" s="7">
        <v>720.6</v>
      </c>
      <c r="JR37" s="7">
        <v>749.1</v>
      </c>
      <c r="JS37" s="7">
        <v>738.6</v>
      </c>
      <c r="JT37" s="7">
        <v>717.3</v>
      </c>
      <c r="JU37" s="7">
        <v>785.3</v>
      </c>
      <c r="JV37" s="7">
        <v>750.5</v>
      </c>
      <c r="JW37" s="7">
        <v>679.1</v>
      </c>
      <c r="JX37" s="7">
        <v>770.2</v>
      </c>
      <c r="JY37" s="7">
        <v>766</v>
      </c>
      <c r="JZ37" s="7">
        <v>584.79999999999995</v>
      </c>
      <c r="KA37" s="7">
        <v>578.20000000000005</v>
      </c>
      <c r="KB37" s="7">
        <v>747.9</v>
      </c>
      <c r="KC37" s="7">
        <v>622.4</v>
      </c>
      <c r="KD37" s="7">
        <v>715</v>
      </c>
      <c r="KE37" s="7">
        <v>667.2</v>
      </c>
      <c r="KF37" s="7">
        <v>658.8</v>
      </c>
      <c r="KG37" s="7">
        <v>654</v>
      </c>
      <c r="KH37" s="7">
        <v>656.1</v>
      </c>
      <c r="KI37" s="7">
        <v>640.70000000000005</v>
      </c>
      <c r="KJ37" s="7">
        <v>656.5</v>
      </c>
      <c r="KK37" s="7">
        <v>660.1</v>
      </c>
      <c r="KL37" s="7">
        <v>649.9</v>
      </c>
      <c r="KM37" s="7">
        <v>646.5</v>
      </c>
      <c r="KN37" s="7">
        <v>675.2</v>
      </c>
      <c r="KO37" s="7">
        <v>732.1</v>
      </c>
      <c r="KP37" s="7">
        <v>669</v>
      </c>
      <c r="KQ37" s="7">
        <v>670.1</v>
      </c>
      <c r="KR37" s="7">
        <v>643.4</v>
      </c>
      <c r="KS37" s="7">
        <v>634.29999999999995</v>
      </c>
      <c r="KT37" s="7">
        <v>625.70000000000005</v>
      </c>
      <c r="KU37" s="7">
        <v>654.1</v>
      </c>
      <c r="KV37" s="7">
        <v>666</v>
      </c>
      <c r="KW37" s="7">
        <v>659.5</v>
      </c>
      <c r="KX37" s="7">
        <v>659.4</v>
      </c>
      <c r="KY37" s="7">
        <v>664.4</v>
      </c>
      <c r="KZ37" s="7">
        <v>712.7</v>
      </c>
      <c r="LA37" s="7">
        <v>658.3</v>
      </c>
      <c r="LB37" s="7">
        <v>655.6</v>
      </c>
      <c r="LC37" s="7">
        <v>661.1</v>
      </c>
      <c r="LD37" s="7">
        <v>663.3</v>
      </c>
      <c r="LE37" s="7">
        <v>604.70000000000005</v>
      </c>
      <c r="LF37" s="7">
        <v>665.8</v>
      </c>
      <c r="LG37" s="7">
        <v>679.1</v>
      </c>
      <c r="LH37" s="7">
        <v>644.79999999999995</v>
      </c>
      <c r="LI37" s="7">
        <v>635.79999999999995</v>
      </c>
      <c r="LJ37" s="7">
        <v>622.29999999999995</v>
      </c>
      <c r="LK37" s="7">
        <v>709.9</v>
      </c>
      <c r="LL37" s="7">
        <v>643.70000000000005</v>
      </c>
      <c r="LM37" s="7">
        <v>672.6</v>
      </c>
      <c r="LN37" s="7">
        <v>667.6</v>
      </c>
      <c r="LO37" s="7">
        <v>664.1</v>
      </c>
      <c r="LP37" s="7">
        <v>635</v>
      </c>
      <c r="LQ37" s="7">
        <v>595</v>
      </c>
      <c r="LR37" s="7">
        <v>649.70000000000005</v>
      </c>
      <c r="LS37" s="7">
        <v>690.5</v>
      </c>
      <c r="LT37" s="7">
        <v>631.20000000000005</v>
      </c>
      <c r="LU37" s="7">
        <v>640.29999999999995</v>
      </c>
      <c r="LV37" s="7">
        <v>685.9</v>
      </c>
      <c r="LW37" s="7">
        <v>658.9</v>
      </c>
      <c r="LX37" s="7">
        <v>673.9</v>
      </c>
      <c r="LY37" s="7">
        <v>664.4</v>
      </c>
      <c r="LZ37" s="7">
        <v>664.7</v>
      </c>
      <c r="MA37" s="7">
        <v>648.20000000000005</v>
      </c>
      <c r="MB37" s="7">
        <v>711.1</v>
      </c>
      <c r="MC37" s="7">
        <v>633.4</v>
      </c>
      <c r="MD37" s="7">
        <v>640.6</v>
      </c>
      <c r="ME37" s="7">
        <v>567.79999999999995</v>
      </c>
      <c r="MF37" s="7">
        <v>653.1</v>
      </c>
      <c r="MG37" s="7">
        <v>659</v>
      </c>
      <c r="MH37" s="7">
        <v>628.1</v>
      </c>
      <c r="MI37" s="7">
        <v>672.3</v>
      </c>
      <c r="MJ37" s="7">
        <v>682.7</v>
      </c>
      <c r="MK37" s="7">
        <v>685.6</v>
      </c>
      <c r="ML37" s="7">
        <v>675</v>
      </c>
      <c r="MM37" s="7">
        <v>674.2</v>
      </c>
      <c r="MN37" s="7">
        <v>681.3</v>
      </c>
      <c r="MO37" s="7">
        <v>666.8</v>
      </c>
      <c r="MP37" s="7">
        <v>678</v>
      </c>
      <c r="MQ37" s="7">
        <v>685.2</v>
      </c>
      <c r="MR37" s="7">
        <v>667.3</v>
      </c>
      <c r="MS37" s="7">
        <v>650.9</v>
      </c>
      <c r="MT37" s="7">
        <v>659</v>
      </c>
      <c r="MU37" s="7">
        <v>682</v>
      </c>
      <c r="MV37" s="7">
        <v>604</v>
      </c>
      <c r="MW37" s="7">
        <v>643.29999999999995</v>
      </c>
      <c r="MX37" s="7">
        <v>656.9</v>
      </c>
      <c r="MY37" s="7">
        <v>715.5</v>
      </c>
      <c r="MZ37" s="7">
        <v>668.1</v>
      </c>
      <c r="NA37" s="7">
        <v>656.8</v>
      </c>
      <c r="NB37" s="7">
        <v>655.29999999999995</v>
      </c>
      <c r="NC37" s="7">
        <v>699.1</v>
      </c>
      <c r="ND37" s="7">
        <v>684.4</v>
      </c>
      <c r="NE37" s="7">
        <v>709.7</v>
      </c>
      <c r="NF37" s="7">
        <v>634</v>
      </c>
      <c r="NG37" s="7">
        <v>674.8</v>
      </c>
      <c r="NH37" s="7">
        <v>635.9</v>
      </c>
      <c r="NI37" s="7">
        <v>642.5</v>
      </c>
      <c r="NJ37" s="7">
        <v>617.4</v>
      </c>
      <c r="NK37" s="7">
        <v>649.9</v>
      </c>
      <c r="NL37" s="7">
        <v>658.9</v>
      </c>
      <c r="NM37" s="7">
        <v>639.79999999999995</v>
      </c>
      <c r="NN37" s="120">
        <v>0</v>
      </c>
      <c r="NO37" s="135">
        <v>31.02</v>
      </c>
      <c r="NP37" s="135">
        <v>0</v>
      </c>
      <c r="NQ37" s="135">
        <v>0</v>
      </c>
      <c r="NR37" s="135">
        <v>2.97</v>
      </c>
      <c r="NS37" s="135">
        <v>2.76</v>
      </c>
      <c r="NT37" s="135">
        <v>0</v>
      </c>
      <c r="NU37" s="135">
        <v>0</v>
      </c>
      <c r="NV37" s="7">
        <v>86293160</v>
      </c>
      <c r="NW37" s="7">
        <v>256105</v>
      </c>
      <c r="NX37" s="7">
        <v>87636250</v>
      </c>
      <c r="NY37" s="7">
        <v>298973</v>
      </c>
      <c r="NZ37" s="7">
        <v>71571280</v>
      </c>
      <c r="OA37" s="7">
        <v>150826</v>
      </c>
      <c r="OB37" s="7">
        <v>85926150</v>
      </c>
      <c r="OC37" s="7">
        <v>129297</v>
      </c>
      <c r="OD37" s="7">
        <v>814900</v>
      </c>
      <c r="OE37" s="7">
        <v>9990</v>
      </c>
      <c r="OF37" s="7">
        <v>96760</v>
      </c>
      <c r="OG37" s="7">
        <v>530</v>
      </c>
      <c r="OH37" s="9">
        <f>IF((RD_15[[#This Row],[33kV_IC1_ExPort]]-NV36)&lt;0,0,(RD_15[[#This Row],[33kV_IC1_ExPort]]-NV36))</f>
        <v>56550</v>
      </c>
      <c r="OI37" s="9">
        <f>IF((RD_15[[#This Row],[33kV_IC1_Import]]-NW36)&lt;0,0,(RD_15[[#This Row],[33kV_IC1_Import]]-NW36))</f>
        <v>188</v>
      </c>
      <c r="OJ37" s="9">
        <f>IF((RD_15[[#This Row],[33kV_IC2_ExPort]]-NX36)&lt;0,0,(RD_15[[#This Row],[33kV_IC2_ExPort]]-NX36))</f>
        <v>57240</v>
      </c>
      <c r="OK37" s="9">
        <f>IF((RD_15[[#This Row],[33kV_IC2_Import]]-NY36)&lt;0,0,(RD_15[[#This Row],[33kV_IC2_Import]]-NY36))</f>
        <v>255</v>
      </c>
      <c r="OL37" s="9">
        <f>IF((RD_15[[#This Row],[33kV_IC3_ExPort]]-NZ36)&lt;0,0,(RD_15[[#This Row],[33kV_IC3_ExPort]]-NZ36))</f>
        <v>56030</v>
      </c>
      <c r="OM37" s="9">
        <f>IF((RD_15[[#This Row],[33kV_IC3_Import]]-OA36)&lt;0,0,(RD_15[[#This Row],[33kV_IC3_Import]]-OA36))</f>
        <v>181</v>
      </c>
      <c r="ON37" s="9">
        <f>IF((RD_15[[#This Row],[33kV_IC4_ExPort]]-OB36)&lt;0,0,(RD_15[[#This Row],[33kV_IC4_ExPort]]-OB36))</f>
        <v>55550</v>
      </c>
      <c r="OO37" s="9">
        <f>IF((RD_15[[#This Row],[33kV_IC4_Import]]-OC36)&lt;0,0,(RD_15[[#This Row],[33kV_IC4_Import]]-OC36))</f>
        <v>161</v>
      </c>
      <c r="OP37" s="9">
        <f>IF((RD_15[[#This Row],[220kV_PQM1_Ex]]-OD36)*200&lt;0,0,(RD_15[[#This Row],[220kV_PQM1_Ex]]-OD36)*200)</f>
        <v>114000</v>
      </c>
      <c r="OQ37" s="9">
        <f>IF((RD_15[[#This Row],[220kV_PQM1_Im]]-OE36)*200&lt;0,0,(RD_15[[#This Row],[220kV_PQM1_Im]]-OE36)*200)</f>
        <v>0</v>
      </c>
      <c r="OR37" s="9">
        <f>IF((RD_15[[#This Row],[220kV_PQM2_Ex]]-OF36)*200&lt;0,0,(RD_15[[#This Row],[220kV_PQM2_Ex]]-OF36)*200)</f>
        <v>110000</v>
      </c>
      <c r="OS37" s="9">
        <f>IF((RD_15[[#This Row],[220kV_PQM2_Im]]-OG36)*200&lt;0,0,(RD_15[[#This Row],[220kV_PQM2_Im]]-OG36)*200)</f>
        <v>0</v>
      </c>
      <c r="OT37" s="136">
        <f>SUM(RD_15[[#This Row],[33kV_IC1_ExPort(KWh)]],RD_15[[#This Row],[33kV_IC2_ExPort(KWh)]],RD_15[[#This Row],[33kV_IC3_ExPort(KWh)]],RD_15[[#This Row],[33kV_IC4_ExPort(kWh)]])</f>
        <v>225370</v>
      </c>
      <c r="OU37" s="49">
        <f>SUM(RD_15[[#This Row],[220kV_PQM1_Ex(KWh)]],RD_15[[#This Row],[220kV_PQM2_Ex(KWh)]])</f>
        <v>224000</v>
      </c>
      <c r="OV37" s="49">
        <f>IFERROR((RD_15[[#This Row],[Sunset Time (POA&lt;20 W/m2)]]-RD_15[[#This Row],[Sunrise Time (POA&gt;20 W/m2)]])*24,"")</f>
        <v>10.933333333333332</v>
      </c>
      <c r="OW37" s="49">
        <f>RD_15[[#This Row],[GHI]]-RD_15[[#This Row],[GHI_Lost]]</f>
        <v>2.97</v>
      </c>
      <c r="OX37" s="49">
        <f>RD_15[[#This Row],[POA]]-RD_15[[#This Row],[POA_Lost]]</f>
        <v>2.76</v>
      </c>
      <c r="OY37" s="49"/>
      <c r="OZ37" s="49">
        <f>RD_15[[#This Row],[MT_Temp]]</f>
        <v>31.02</v>
      </c>
      <c r="PA37" s="50">
        <f>RD_15[[#This Row],[WS_Avg]]</f>
        <v>0</v>
      </c>
      <c r="PB37" s="131">
        <f>IFERROR(SUM(RD_15[[#This Row],[BLK1_INV1]:[BLK12_INV31]]),"")</f>
        <v>229985.59999999998</v>
      </c>
      <c r="PC37" s="51" t="str">
        <f>IFERROR(#REF!/RD_15[[#This Row],[Inv_Exp(KWh)]],"")</f>
        <v/>
      </c>
      <c r="PD37" s="51"/>
      <c r="PE37" s="100" t="str">
        <f>IFERROR(RD_15[[#This Row],[WPR_Eac]]/RD_15[[#This Row],[WPR_Edc]],"")</f>
        <v/>
      </c>
      <c r="PF37" s="100"/>
      <c r="PG37" s="100"/>
    </row>
    <row r="38" spans="2:423" x14ac:dyDescent="0.35">
      <c r="B38" s="48">
        <v>45777</v>
      </c>
      <c r="C38" s="132">
        <f>YEAR(RD_15[[#This Row],[Date]])+IF(MONTH(RD_15[[#This Row],[Date]])&gt;=4,1,0)</f>
        <v>2026</v>
      </c>
      <c r="D38" s="124">
        <f t="shared" si="9"/>
        <v>2025</v>
      </c>
      <c r="E38" s="133"/>
      <c r="F38" s="133"/>
      <c r="G38" s="134" t="str">
        <f>TEXT(RD_15[[#This Row],[Date]],"mmm-yy")</f>
        <v>Apr-25</v>
      </c>
      <c r="H38" s="124">
        <f t="shared" si="10"/>
        <v>30</v>
      </c>
      <c r="I38" s="132">
        <f>'Basic Data '!$S$2</f>
        <v>91870</v>
      </c>
      <c r="J38" s="8">
        <v>0.20347222222222222</v>
      </c>
      <c r="K38" s="8">
        <v>0.71944444444444444</v>
      </c>
      <c r="L38" s="7">
        <v>571</v>
      </c>
      <c r="M38" s="7">
        <v>553.70000000000005</v>
      </c>
      <c r="N38" s="7">
        <v>603.79999999999995</v>
      </c>
      <c r="O38" s="7">
        <v>602.70000000000005</v>
      </c>
      <c r="P38" s="7">
        <v>603.5</v>
      </c>
      <c r="Q38" s="7">
        <v>584.5</v>
      </c>
      <c r="R38" s="7">
        <v>612</v>
      </c>
      <c r="S38" s="7">
        <v>588.4</v>
      </c>
      <c r="T38" s="7">
        <v>610.4</v>
      </c>
      <c r="U38" s="7">
        <v>612.5</v>
      </c>
      <c r="V38" s="7">
        <v>611</v>
      </c>
      <c r="W38" s="7">
        <v>609.5</v>
      </c>
      <c r="X38" s="7">
        <v>610.70000000000005</v>
      </c>
      <c r="Y38" s="7">
        <v>612.20000000000005</v>
      </c>
      <c r="Z38" s="7">
        <v>617.20000000000005</v>
      </c>
      <c r="AA38" s="7">
        <v>614.6</v>
      </c>
      <c r="AB38" s="7">
        <v>576.5</v>
      </c>
      <c r="AC38" s="7">
        <v>580.4</v>
      </c>
      <c r="AD38" s="7">
        <v>605.20000000000005</v>
      </c>
      <c r="AE38" s="7">
        <v>613.20000000000005</v>
      </c>
      <c r="AF38" s="7">
        <v>629.29999999999995</v>
      </c>
      <c r="AG38" s="7">
        <v>623.1</v>
      </c>
      <c r="AH38" s="7">
        <v>628.1</v>
      </c>
      <c r="AI38" s="7">
        <v>627.4</v>
      </c>
      <c r="AJ38" s="7">
        <v>623.4</v>
      </c>
      <c r="AK38" s="7">
        <v>618.20000000000005</v>
      </c>
      <c r="AL38" s="7">
        <v>626</v>
      </c>
      <c r="AM38" s="7">
        <v>623.4</v>
      </c>
      <c r="AN38" s="7">
        <v>628.1</v>
      </c>
      <c r="AO38" s="7">
        <v>628.79999999999995</v>
      </c>
      <c r="AP38" s="7">
        <v>621</v>
      </c>
      <c r="AQ38" s="7">
        <v>624</v>
      </c>
      <c r="AR38" s="7">
        <v>602.20000000000005</v>
      </c>
      <c r="AS38" s="7">
        <v>566.6</v>
      </c>
      <c r="AT38" s="7">
        <v>568</v>
      </c>
      <c r="AU38" s="7">
        <v>574.29999999999995</v>
      </c>
      <c r="AV38" s="7">
        <v>580.1</v>
      </c>
      <c r="AW38" s="7">
        <v>583.20000000000005</v>
      </c>
      <c r="AX38" s="7">
        <v>606</v>
      </c>
      <c r="AY38" s="7">
        <v>575.29999999999995</v>
      </c>
      <c r="AZ38" s="7">
        <v>592.70000000000005</v>
      </c>
      <c r="BA38" s="7">
        <v>643.9</v>
      </c>
      <c r="BB38" s="7">
        <v>681.1</v>
      </c>
      <c r="BC38" s="7">
        <v>643.4</v>
      </c>
      <c r="BD38" s="7">
        <v>643.9</v>
      </c>
      <c r="BE38" s="7">
        <v>666.4</v>
      </c>
      <c r="BF38" s="7">
        <v>716.2</v>
      </c>
      <c r="BG38" s="7">
        <v>708.6</v>
      </c>
      <c r="BH38" s="7">
        <v>765.3</v>
      </c>
      <c r="BI38" s="7">
        <v>673.4</v>
      </c>
      <c r="BJ38" s="7">
        <v>645.1</v>
      </c>
      <c r="BK38" s="7">
        <v>634.70000000000005</v>
      </c>
      <c r="BL38" s="7">
        <v>630.9</v>
      </c>
      <c r="BM38" s="7">
        <v>662.9</v>
      </c>
      <c r="BN38" s="7">
        <v>651.20000000000005</v>
      </c>
      <c r="BO38" s="7">
        <v>655.4</v>
      </c>
      <c r="BP38" s="7">
        <v>679.9</v>
      </c>
      <c r="BQ38" s="7">
        <v>622.5</v>
      </c>
      <c r="BR38" s="7">
        <v>548.20000000000005</v>
      </c>
      <c r="BS38" s="7">
        <v>625.6</v>
      </c>
      <c r="BT38" s="7">
        <v>604.5</v>
      </c>
      <c r="BU38" s="7">
        <v>565.70000000000005</v>
      </c>
      <c r="BV38" s="7">
        <v>626.5</v>
      </c>
      <c r="BW38" s="7">
        <v>1443.7</v>
      </c>
      <c r="BX38" s="7">
        <v>1416.3</v>
      </c>
      <c r="BY38" s="7">
        <v>1411.8</v>
      </c>
      <c r="BZ38" s="7">
        <v>1426.2</v>
      </c>
      <c r="CA38" s="7">
        <v>1448.7</v>
      </c>
      <c r="CB38" s="7">
        <v>1419.8</v>
      </c>
      <c r="CC38" s="7">
        <v>1411.4</v>
      </c>
      <c r="CD38" s="7">
        <v>1438</v>
      </c>
      <c r="CE38" s="7">
        <v>1456.3</v>
      </c>
      <c r="CF38" s="7">
        <v>1418.7</v>
      </c>
      <c r="CG38" s="7">
        <v>1402.9</v>
      </c>
      <c r="CH38" s="7">
        <v>1418.4</v>
      </c>
      <c r="CI38" s="7">
        <v>1370.1</v>
      </c>
      <c r="CJ38" s="7">
        <v>1350.2</v>
      </c>
      <c r="CK38" s="7">
        <v>1425.2</v>
      </c>
      <c r="CL38" s="7">
        <v>1440.4</v>
      </c>
      <c r="CM38" s="7">
        <v>1430.6</v>
      </c>
      <c r="CN38" s="7">
        <v>1422.5</v>
      </c>
      <c r="CO38" s="7">
        <v>1509.2</v>
      </c>
      <c r="CP38" s="7">
        <v>1454.5</v>
      </c>
      <c r="CQ38" s="7">
        <v>1388.1</v>
      </c>
      <c r="CR38" s="7">
        <v>1464.1</v>
      </c>
      <c r="CS38" s="7">
        <v>1381</v>
      </c>
      <c r="CT38" s="7">
        <v>1385.3</v>
      </c>
      <c r="CU38" s="7">
        <v>1430.8</v>
      </c>
      <c r="CV38" s="7">
        <v>1430.7</v>
      </c>
      <c r="CW38" s="7">
        <v>1421</v>
      </c>
      <c r="CX38" s="7">
        <v>1426.3</v>
      </c>
      <c r="CY38" s="7">
        <v>1416.3</v>
      </c>
      <c r="CZ38" s="7">
        <v>1442.6</v>
      </c>
      <c r="DA38" s="7">
        <v>1441.6</v>
      </c>
      <c r="DB38" s="7">
        <v>1446.7</v>
      </c>
      <c r="DC38" s="7">
        <v>1461</v>
      </c>
      <c r="DD38" s="7">
        <v>1579</v>
      </c>
      <c r="DE38" s="7">
        <v>1446.7</v>
      </c>
      <c r="DF38" s="7">
        <v>1445</v>
      </c>
      <c r="DG38" s="7">
        <v>1379.7</v>
      </c>
      <c r="DH38" s="7">
        <v>1372.9</v>
      </c>
      <c r="DI38" s="7">
        <v>1451</v>
      </c>
      <c r="DJ38" s="7">
        <v>1412</v>
      </c>
      <c r="DK38" s="7">
        <v>1456.9</v>
      </c>
      <c r="DL38" s="7">
        <v>1518.2</v>
      </c>
      <c r="DM38" s="7">
        <v>1462.1</v>
      </c>
      <c r="DN38" s="7">
        <v>1467.9</v>
      </c>
      <c r="DO38" s="7">
        <v>1455.9</v>
      </c>
      <c r="DP38" s="7">
        <v>1443.4</v>
      </c>
      <c r="DQ38" s="7">
        <v>1474.2</v>
      </c>
      <c r="DR38" s="7">
        <v>1462.9</v>
      </c>
      <c r="DS38" s="7">
        <v>1484.2</v>
      </c>
      <c r="DT38" s="7">
        <v>1332.6</v>
      </c>
      <c r="DU38" s="7">
        <v>1378.7</v>
      </c>
      <c r="DV38" s="7">
        <v>1433.9</v>
      </c>
      <c r="DW38" s="7">
        <v>1459.5</v>
      </c>
      <c r="DX38" s="7">
        <v>1453.1</v>
      </c>
      <c r="DY38" s="7">
        <v>1453.2</v>
      </c>
      <c r="DZ38" s="7">
        <v>1458.8</v>
      </c>
      <c r="EA38" s="7">
        <v>1445.9</v>
      </c>
      <c r="EB38" s="7">
        <v>1440.6</v>
      </c>
      <c r="EC38" s="7">
        <v>1451.1</v>
      </c>
      <c r="ED38" s="7">
        <v>1375.4</v>
      </c>
      <c r="EE38" s="7">
        <v>1387.8</v>
      </c>
      <c r="EF38" s="7">
        <v>1457.2</v>
      </c>
      <c r="EG38" s="7">
        <v>1445.8</v>
      </c>
      <c r="EH38" s="7">
        <v>1422.8</v>
      </c>
      <c r="EI38" s="7">
        <v>1444.3</v>
      </c>
      <c r="EJ38" s="7">
        <v>1436.1</v>
      </c>
      <c r="EK38" s="7">
        <v>1435.7</v>
      </c>
      <c r="EL38" s="7">
        <v>1433.4</v>
      </c>
      <c r="EM38" s="7">
        <v>1195.4000000000001</v>
      </c>
      <c r="EN38" s="7">
        <v>1445.4</v>
      </c>
      <c r="EO38" s="7">
        <v>1467.5</v>
      </c>
      <c r="EP38" s="7">
        <v>1431.2</v>
      </c>
      <c r="EQ38" s="7">
        <v>1438.9</v>
      </c>
      <c r="ER38" s="7">
        <v>1343.3</v>
      </c>
      <c r="ES38" s="7">
        <v>1467.7</v>
      </c>
      <c r="ET38" s="7">
        <v>1569.7</v>
      </c>
      <c r="EU38" s="7">
        <v>1434.2</v>
      </c>
      <c r="EV38" s="7">
        <v>1426.7</v>
      </c>
      <c r="EW38" s="7">
        <v>1454.6</v>
      </c>
      <c r="EX38" s="7">
        <v>1459.8</v>
      </c>
      <c r="EY38" s="7">
        <v>1446</v>
      </c>
      <c r="EZ38" s="7">
        <v>1441.5</v>
      </c>
      <c r="FA38" s="7">
        <v>1452</v>
      </c>
      <c r="FB38" s="7">
        <v>1462.2</v>
      </c>
      <c r="FC38" s="7">
        <v>1399.8</v>
      </c>
      <c r="FD38" s="7">
        <v>1526.7</v>
      </c>
      <c r="FE38" s="7">
        <v>1366.4</v>
      </c>
      <c r="FF38" s="7">
        <v>1256</v>
      </c>
      <c r="FG38" s="7">
        <v>1460.4</v>
      </c>
      <c r="FH38" s="7">
        <v>1364.4</v>
      </c>
      <c r="FI38" s="7">
        <v>1514.6</v>
      </c>
      <c r="FJ38" s="7">
        <v>1559.9</v>
      </c>
      <c r="FK38" s="7">
        <v>1615.6</v>
      </c>
      <c r="FL38" s="7">
        <v>0</v>
      </c>
      <c r="FM38" s="7">
        <v>1622.9</v>
      </c>
      <c r="FN38" s="7">
        <v>1608.6</v>
      </c>
      <c r="FO38" s="7">
        <v>1441.1</v>
      </c>
      <c r="FP38" s="7">
        <v>1443.7</v>
      </c>
      <c r="FQ38" s="7">
        <v>1445.2</v>
      </c>
      <c r="FR38" s="7">
        <v>1421.5</v>
      </c>
      <c r="FS38" s="7">
        <v>1527.7</v>
      </c>
      <c r="FT38" s="7">
        <v>1487.4</v>
      </c>
      <c r="FU38" s="7">
        <v>1374</v>
      </c>
      <c r="FV38" s="7">
        <v>1294.8</v>
      </c>
      <c r="FW38" s="7">
        <v>1316.4</v>
      </c>
      <c r="FX38" s="7">
        <v>1305.9000000000001</v>
      </c>
      <c r="FY38" s="7">
        <v>1304.8</v>
      </c>
      <c r="FZ38" s="7">
        <v>1306.9000000000001</v>
      </c>
      <c r="GA38" s="7">
        <v>1306</v>
      </c>
      <c r="GB38" s="7">
        <v>1313.5</v>
      </c>
      <c r="GC38" s="7">
        <v>1331.4</v>
      </c>
      <c r="GD38" s="7">
        <v>1335.4</v>
      </c>
      <c r="GE38" s="7">
        <v>1317.3</v>
      </c>
      <c r="GF38" s="7">
        <v>1318.5</v>
      </c>
      <c r="GG38" s="7">
        <v>1317.3</v>
      </c>
      <c r="GH38" s="7">
        <v>1326</v>
      </c>
      <c r="GI38" s="7">
        <v>1240.8</v>
      </c>
      <c r="GJ38" s="7">
        <v>1132.5999999999999</v>
      </c>
      <c r="GK38" s="7">
        <v>1356.9</v>
      </c>
      <c r="GL38" s="7">
        <v>1323.7</v>
      </c>
      <c r="GM38" s="7">
        <v>1326.4</v>
      </c>
      <c r="GN38" s="7">
        <v>1331.1</v>
      </c>
      <c r="GO38" s="7">
        <v>1329.7</v>
      </c>
      <c r="GP38" s="7">
        <v>1320</v>
      </c>
      <c r="GQ38" s="7">
        <v>1333</v>
      </c>
      <c r="GR38" s="7">
        <v>1312.8</v>
      </c>
      <c r="GS38" s="7">
        <v>1335.7</v>
      </c>
      <c r="GT38" s="7">
        <v>1302</v>
      </c>
      <c r="GU38" s="7">
        <v>1332.6</v>
      </c>
      <c r="GV38" s="7">
        <v>1303</v>
      </c>
      <c r="GW38" s="7">
        <v>1315.6</v>
      </c>
      <c r="GX38" s="7">
        <v>1259.3</v>
      </c>
      <c r="GY38" s="7">
        <v>1251.5</v>
      </c>
      <c r="GZ38" s="7">
        <v>1263.5</v>
      </c>
      <c r="HA38" s="7">
        <v>1426.7</v>
      </c>
      <c r="HB38" s="7">
        <v>1387.7</v>
      </c>
      <c r="HC38" s="7">
        <v>1261.2</v>
      </c>
      <c r="HD38" s="7">
        <v>1448</v>
      </c>
      <c r="HE38" s="7">
        <v>1453.8</v>
      </c>
      <c r="HF38" s="7">
        <v>1460.4</v>
      </c>
      <c r="HG38" s="7">
        <v>1517.2</v>
      </c>
      <c r="HH38" s="7">
        <v>1475.4</v>
      </c>
      <c r="HI38" s="7">
        <v>1607.7</v>
      </c>
      <c r="HJ38" s="7">
        <v>1421.1</v>
      </c>
      <c r="HK38" s="7">
        <v>1383.3</v>
      </c>
      <c r="HL38" s="7">
        <v>1399.1</v>
      </c>
      <c r="HM38" s="7">
        <v>1318.9</v>
      </c>
      <c r="HN38" s="7">
        <v>1437</v>
      </c>
      <c r="HO38" s="7">
        <v>1383</v>
      </c>
      <c r="HP38" s="7">
        <v>1514.2</v>
      </c>
      <c r="HQ38" s="7">
        <v>1263.0999999999999</v>
      </c>
      <c r="HR38" s="7">
        <v>1273.9000000000001</v>
      </c>
      <c r="HS38" s="7">
        <v>1408.8</v>
      </c>
      <c r="HT38" s="7">
        <v>1212.5</v>
      </c>
      <c r="HU38" s="7">
        <v>1137.8</v>
      </c>
      <c r="HV38" s="7">
        <v>1454.9</v>
      </c>
      <c r="HW38" s="7">
        <v>1462.5</v>
      </c>
      <c r="HX38" s="7">
        <v>1484</v>
      </c>
      <c r="HY38" s="7">
        <v>1473.2</v>
      </c>
      <c r="HZ38" s="7">
        <v>1449.8</v>
      </c>
      <c r="IA38" s="7">
        <v>1437.9</v>
      </c>
      <c r="IB38" s="7">
        <v>1602.2</v>
      </c>
      <c r="IC38" s="7">
        <v>1589</v>
      </c>
      <c r="ID38" s="7">
        <v>1369.6</v>
      </c>
      <c r="IE38" s="7">
        <v>1387.3</v>
      </c>
      <c r="IF38" s="7">
        <v>1260.8</v>
      </c>
      <c r="IG38" s="7">
        <v>1267</v>
      </c>
      <c r="IH38" s="7">
        <v>1257.4000000000001</v>
      </c>
      <c r="II38" s="7">
        <v>1311.9</v>
      </c>
      <c r="IJ38" s="7">
        <v>1272.8</v>
      </c>
      <c r="IK38" s="7">
        <v>1307.4000000000001</v>
      </c>
      <c r="IL38" s="7">
        <v>1271.3</v>
      </c>
      <c r="IM38" s="7">
        <v>1258.2</v>
      </c>
      <c r="IN38" s="7">
        <v>1258.3</v>
      </c>
      <c r="IO38" s="7">
        <v>1254.9000000000001</v>
      </c>
      <c r="IP38" s="7">
        <v>1301.0999999999999</v>
      </c>
      <c r="IQ38" s="7">
        <v>1300.8</v>
      </c>
      <c r="IR38" s="7">
        <v>1295.5</v>
      </c>
      <c r="IS38" s="7">
        <v>1305.5</v>
      </c>
      <c r="IT38" s="7">
        <v>1275.8</v>
      </c>
      <c r="IU38" s="7">
        <v>1276</v>
      </c>
      <c r="IV38" s="7">
        <v>1235.3</v>
      </c>
      <c r="IW38" s="7">
        <v>1321.2</v>
      </c>
      <c r="IX38" s="7">
        <v>1254.9000000000001</v>
      </c>
      <c r="IY38" s="7">
        <v>1290.9000000000001</v>
      </c>
      <c r="IZ38" s="7">
        <v>1268</v>
      </c>
      <c r="JA38" s="7">
        <v>1300.8</v>
      </c>
      <c r="JB38" s="7">
        <v>1313</v>
      </c>
      <c r="JC38" s="7">
        <v>1307.3</v>
      </c>
      <c r="JD38" s="7">
        <v>1307.4000000000001</v>
      </c>
      <c r="JE38" s="7">
        <v>1321.8</v>
      </c>
      <c r="JF38" s="7">
        <v>1311</v>
      </c>
      <c r="JG38" s="7">
        <v>1312.2</v>
      </c>
      <c r="JH38" s="7">
        <v>1322.6</v>
      </c>
      <c r="JI38" s="7">
        <v>1372.7</v>
      </c>
      <c r="JJ38" s="7">
        <v>1422.3</v>
      </c>
      <c r="JK38" s="7">
        <v>1388.4</v>
      </c>
      <c r="JL38" s="7">
        <v>1383.7</v>
      </c>
      <c r="JM38" s="7">
        <v>1464.8</v>
      </c>
      <c r="JN38" s="7">
        <v>1535.4</v>
      </c>
      <c r="JO38" s="7">
        <v>1455.2</v>
      </c>
      <c r="JP38" s="7">
        <v>1459.1</v>
      </c>
      <c r="JQ38" s="7">
        <v>1409.5</v>
      </c>
      <c r="JR38" s="7">
        <v>1464</v>
      </c>
      <c r="JS38" s="7">
        <v>1447.2</v>
      </c>
      <c r="JT38" s="7">
        <v>1400.3</v>
      </c>
      <c r="JU38" s="7">
        <v>1529.4</v>
      </c>
      <c r="JV38" s="7">
        <v>1481.4</v>
      </c>
      <c r="JW38" s="7">
        <v>1327.8</v>
      </c>
      <c r="JX38" s="7">
        <v>1493</v>
      </c>
      <c r="JY38" s="7">
        <v>1498.5</v>
      </c>
      <c r="JZ38" s="7">
        <v>1144.4000000000001</v>
      </c>
      <c r="KA38" s="7">
        <v>1129.9000000000001</v>
      </c>
      <c r="KB38" s="7">
        <v>1458.7</v>
      </c>
      <c r="KC38" s="7">
        <v>1214.5999999999999</v>
      </c>
      <c r="KD38" s="7">
        <v>1349</v>
      </c>
      <c r="KE38" s="7">
        <v>1292.8</v>
      </c>
      <c r="KF38" s="7">
        <v>1279.9000000000001</v>
      </c>
      <c r="KG38" s="7">
        <v>1281.5</v>
      </c>
      <c r="KH38" s="7">
        <v>1285.5999999999999</v>
      </c>
      <c r="KI38" s="7">
        <v>1248.5</v>
      </c>
      <c r="KJ38" s="7">
        <v>1268.7</v>
      </c>
      <c r="KK38" s="7">
        <v>1286.5999999999999</v>
      </c>
      <c r="KL38" s="7">
        <v>1262.9000000000001</v>
      </c>
      <c r="KM38" s="7">
        <v>1258.0999999999999</v>
      </c>
      <c r="KN38" s="7">
        <v>1312.1</v>
      </c>
      <c r="KO38" s="7">
        <v>1421.4</v>
      </c>
      <c r="KP38" s="7">
        <v>1303.5999999999999</v>
      </c>
      <c r="KQ38" s="7">
        <v>1302.3</v>
      </c>
      <c r="KR38" s="7">
        <v>1244.0999999999999</v>
      </c>
      <c r="KS38" s="7">
        <v>1219.7</v>
      </c>
      <c r="KT38" s="7">
        <v>1221</v>
      </c>
      <c r="KU38" s="7">
        <v>1276.9000000000001</v>
      </c>
      <c r="KV38" s="7">
        <v>1292.5999999999999</v>
      </c>
      <c r="KW38" s="7">
        <v>1282.3</v>
      </c>
      <c r="KX38" s="7">
        <v>1289.0999999999999</v>
      </c>
      <c r="KY38" s="7">
        <v>1288.5</v>
      </c>
      <c r="KZ38" s="7">
        <v>1426</v>
      </c>
      <c r="LA38" s="7">
        <v>1277.8</v>
      </c>
      <c r="LB38" s="7">
        <v>1274.2</v>
      </c>
      <c r="LC38" s="7">
        <v>1294.9000000000001</v>
      </c>
      <c r="LD38" s="7">
        <v>1281.8</v>
      </c>
      <c r="LE38" s="7">
        <v>1174.8</v>
      </c>
      <c r="LF38" s="7">
        <v>1293.3</v>
      </c>
      <c r="LG38" s="7">
        <v>1317.8</v>
      </c>
      <c r="LH38" s="7">
        <v>1252.7</v>
      </c>
      <c r="LI38" s="7">
        <v>1232.5999999999999</v>
      </c>
      <c r="LJ38" s="7">
        <v>1235.3</v>
      </c>
      <c r="LK38" s="7">
        <v>1407.2</v>
      </c>
      <c r="LL38" s="7">
        <v>1238.9000000000001</v>
      </c>
      <c r="LM38" s="7">
        <v>1299.8</v>
      </c>
      <c r="LN38" s="7">
        <v>1295.0999999999999</v>
      </c>
      <c r="LO38" s="7">
        <v>1292</v>
      </c>
      <c r="LP38" s="7">
        <v>1225.7</v>
      </c>
      <c r="LQ38" s="7">
        <v>1151.8</v>
      </c>
      <c r="LR38" s="7">
        <v>1277.5999999999999</v>
      </c>
      <c r="LS38" s="7">
        <v>1337.9</v>
      </c>
      <c r="LT38" s="7">
        <v>1225.0999999999999</v>
      </c>
      <c r="LU38" s="7">
        <v>1229.3</v>
      </c>
      <c r="LV38" s="7">
        <v>1307.9000000000001</v>
      </c>
      <c r="LW38" s="7">
        <v>1279.5999999999999</v>
      </c>
      <c r="LX38" s="7">
        <v>1280.5</v>
      </c>
      <c r="LY38" s="7">
        <v>1277.0999999999999</v>
      </c>
      <c r="LZ38" s="7">
        <v>1278.4000000000001</v>
      </c>
      <c r="MA38" s="7">
        <v>1275.4000000000001</v>
      </c>
      <c r="MB38" s="7">
        <v>1363.1</v>
      </c>
      <c r="MC38" s="7">
        <v>1215.4000000000001</v>
      </c>
      <c r="MD38" s="7">
        <v>1240.9000000000001</v>
      </c>
      <c r="ME38" s="7">
        <v>1231.8</v>
      </c>
      <c r="MF38" s="7">
        <v>1256.3</v>
      </c>
      <c r="MG38" s="7">
        <v>1258</v>
      </c>
      <c r="MH38" s="7">
        <v>1242.9000000000001</v>
      </c>
      <c r="MI38" s="7">
        <v>1293.0999999999999</v>
      </c>
      <c r="MJ38" s="7">
        <v>1315.8</v>
      </c>
      <c r="MK38" s="7">
        <v>1315.3</v>
      </c>
      <c r="ML38" s="7">
        <v>1303.9000000000001</v>
      </c>
      <c r="MM38" s="7">
        <v>1306</v>
      </c>
      <c r="MN38" s="7">
        <v>1312.6</v>
      </c>
      <c r="MO38" s="7">
        <v>1294.2</v>
      </c>
      <c r="MP38" s="7">
        <v>1313.7</v>
      </c>
      <c r="MQ38" s="7">
        <v>1320.9</v>
      </c>
      <c r="MR38" s="7">
        <v>1300</v>
      </c>
      <c r="MS38" s="7">
        <v>1255.9000000000001</v>
      </c>
      <c r="MT38" s="7">
        <v>1257</v>
      </c>
      <c r="MU38" s="7">
        <v>1315.9</v>
      </c>
      <c r="MV38" s="7">
        <v>1170.8</v>
      </c>
      <c r="MW38" s="7">
        <v>1248.5</v>
      </c>
      <c r="MX38" s="7">
        <v>1262.5999999999999</v>
      </c>
      <c r="MY38" s="7">
        <v>1380.1</v>
      </c>
      <c r="MZ38" s="7">
        <v>1294.5999999999999</v>
      </c>
      <c r="NA38" s="7">
        <v>1294.3</v>
      </c>
      <c r="NB38" s="7">
        <v>1268.5999999999999</v>
      </c>
      <c r="NC38" s="7">
        <v>1360.4</v>
      </c>
      <c r="ND38" s="7">
        <v>1326.3</v>
      </c>
      <c r="NE38" s="7">
        <v>1375</v>
      </c>
      <c r="NF38" s="7">
        <v>1231.5</v>
      </c>
      <c r="NG38" s="7">
        <v>1315.9</v>
      </c>
      <c r="NH38" s="7">
        <v>1231.9000000000001</v>
      </c>
      <c r="NI38" s="7">
        <v>1236.9000000000001</v>
      </c>
      <c r="NJ38" s="7">
        <v>1195.5</v>
      </c>
      <c r="NK38" s="7">
        <v>1249.3</v>
      </c>
      <c r="NL38" s="7">
        <v>1263.7</v>
      </c>
      <c r="NM38" s="7">
        <v>1261.5999999999999</v>
      </c>
      <c r="NN38" s="120">
        <v>0</v>
      </c>
      <c r="NO38" s="135">
        <v>36.85</v>
      </c>
      <c r="NP38" s="135">
        <v>0</v>
      </c>
      <c r="NQ38" s="135">
        <v>0</v>
      </c>
      <c r="NR38" s="135">
        <v>6.05</v>
      </c>
      <c r="NS38" s="135">
        <v>5.76</v>
      </c>
      <c r="NT38" s="135">
        <v>0</v>
      </c>
      <c r="NU38" s="135">
        <v>0</v>
      </c>
      <c r="NV38" s="7">
        <v>86403340</v>
      </c>
      <c r="NW38" s="7">
        <v>256319</v>
      </c>
      <c r="NX38" s="7">
        <v>87748670</v>
      </c>
      <c r="NY38" s="7">
        <v>299261</v>
      </c>
      <c r="NZ38" s="7">
        <v>71681530</v>
      </c>
      <c r="OA38" s="7">
        <v>151028</v>
      </c>
      <c r="OB38" s="7">
        <v>86035560</v>
      </c>
      <c r="OC38" s="7">
        <v>129456</v>
      </c>
      <c r="OD38" s="7">
        <v>816000</v>
      </c>
      <c r="OE38" s="7">
        <v>10000</v>
      </c>
      <c r="OF38" s="7">
        <v>97850</v>
      </c>
      <c r="OG38" s="7">
        <v>540</v>
      </c>
      <c r="OH38" s="9">
        <f>IF((RD_15[[#This Row],[33kV_IC1_ExPort]]-NV37)&lt;0,0,(RD_15[[#This Row],[33kV_IC1_ExPort]]-NV37))</f>
        <v>110180</v>
      </c>
      <c r="OI38" s="9">
        <f>IF((RD_15[[#This Row],[33kV_IC1_Import]]-NW37)&lt;0,0,(RD_15[[#This Row],[33kV_IC1_Import]]-NW37))</f>
        <v>214</v>
      </c>
      <c r="OJ38" s="9">
        <f>IF((RD_15[[#This Row],[33kV_IC2_ExPort]]-NX37)&lt;0,0,(RD_15[[#This Row],[33kV_IC2_ExPort]]-NX37))</f>
        <v>112420</v>
      </c>
      <c r="OK38" s="9">
        <f>IF((RD_15[[#This Row],[33kV_IC2_Import]]-NY37)&lt;0,0,(RD_15[[#This Row],[33kV_IC2_Import]]-NY37))</f>
        <v>288</v>
      </c>
      <c r="OL38" s="9">
        <f>IF((RD_15[[#This Row],[33kV_IC3_ExPort]]-NZ37)&lt;0,0,(RD_15[[#This Row],[33kV_IC3_ExPort]]-NZ37))</f>
        <v>110250</v>
      </c>
      <c r="OM38" s="9">
        <f>IF((RD_15[[#This Row],[33kV_IC3_Import]]-OA37)&lt;0,0,(RD_15[[#This Row],[33kV_IC3_Import]]-OA37))</f>
        <v>202</v>
      </c>
      <c r="ON38" s="9">
        <f>IF((RD_15[[#This Row],[33kV_IC4_ExPort]]-OB37)&lt;0,0,(RD_15[[#This Row],[33kV_IC4_ExPort]]-OB37))</f>
        <v>109410</v>
      </c>
      <c r="OO38" s="9">
        <f>IF((RD_15[[#This Row],[33kV_IC4_Import]]-OC37)&lt;0,0,(RD_15[[#This Row],[33kV_IC4_Import]]-OC37))</f>
        <v>159</v>
      </c>
      <c r="OP38" s="9">
        <f>IF((RD_15[[#This Row],[220kV_PQM1_Ex]]-OD37)*200&lt;0,0,(RD_15[[#This Row],[220kV_PQM1_Ex]]-OD37)*200)</f>
        <v>220000</v>
      </c>
      <c r="OQ38" s="9">
        <f>IF((RD_15[[#This Row],[220kV_PQM1_Im]]-OE37)*200&lt;0,0,(RD_15[[#This Row],[220kV_PQM1_Im]]-OE37)*200)</f>
        <v>2000</v>
      </c>
      <c r="OR38" s="9">
        <f>IF((RD_15[[#This Row],[220kV_PQM2_Ex]]-OF37)*200&lt;0,0,(RD_15[[#This Row],[220kV_PQM2_Ex]]-OF37)*200)</f>
        <v>218000</v>
      </c>
      <c r="OS38" s="9">
        <f>IF((RD_15[[#This Row],[220kV_PQM2_Im]]-OG37)*200&lt;0,0,(RD_15[[#This Row],[220kV_PQM2_Im]]-OG37)*200)</f>
        <v>2000</v>
      </c>
      <c r="OT38" s="136">
        <f>SUM(RD_15[[#This Row],[33kV_IC1_ExPort(KWh)]],RD_15[[#This Row],[33kV_IC2_ExPort(KWh)]],RD_15[[#This Row],[33kV_IC3_ExPort(KWh)]],RD_15[[#This Row],[33kV_IC4_ExPort(kWh)]])</f>
        <v>442260</v>
      </c>
      <c r="OU38" s="49">
        <f>SUM(RD_15[[#This Row],[220kV_PQM1_Ex(KWh)]],RD_15[[#This Row],[220kV_PQM2_Ex(KWh)]])</f>
        <v>438000</v>
      </c>
      <c r="OV38" s="49">
        <f>IFERROR((RD_15[[#This Row],[Sunset Time (POA&lt;20 W/m2)]]-RD_15[[#This Row],[Sunrise Time (POA&gt;20 W/m2)]])*24,"")</f>
        <v>12.383333333333335</v>
      </c>
      <c r="OW38" s="49">
        <f>RD_15[[#This Row],[GHI]]-RD_15[[#This Row],[GHI_Lost]]</f>
        <v>6.05</v>
      </c>
      <c r="OX38" s="49">
        <f>RD_15[[#This Row],[POA]]-RD_15[[#This Row],[POA_Lost]]</f>
        <v>5.76</v>
      </c>
      <c r="OY38" s="49"/>
      <c r="OZ38" s="49">
        <f>RD_15[[#This Row],[MT_Temp]]</f>
        <v>36.85</v>
      </c>
      <c r="PA38" s="50">
        <f>RD_15[[#This Row],[WS_Avg]]</f>
        <v>0</v>
      </c>
      <c r="PB38" s="131">
        <f>IFERROR(SUM(RD_15[[#This Row],[BLK1_INV1]:[BLK12_INV31]]),"")</f>
        <v>449792.7</v>
      </c>
      <c r="PC38" s="51" t="str">
        <f>IFERROR(#REF!/RD_15[[#This Row],[Inv_Exp(KWh)]],"")</f>
        <v/>
      </c>
      <c r="PD38" s="51"/>
      <c r="PE38" s="100" t="str">
        <f>IFERROR(RD_15[[#This Row],[WPR_Eac]]/RD_15[[#This Row],[WPR_Edc]],"")</f>
        <v/>
      </c>
      <c r="PF38" s="100"/>
      <c r="PG38" s="100"/>
    </row>
    <row r="39" spans="2:423" x14ac:dyDescent="0.35">
      <c r="B39" s="48">
        <v>45778</v>
      </c>
      <c r="C39" s="132">
        <f>YEAR(RD_15[[#This Row],[Date]])+IF(MONTH(RD_15[[#This Row],[Date]])&gt;=4,1,0)</f>
        <v>2026</v>
      </c>
      <c r="D39" s="124">
        <f t="shared" si="9"/>
        <v>2025</v>
      </c>
      <c r="E39" s="133"/>
      <c r="F39" s="133"/>
      <c r="G39" s="134" t="str">
        <f>TEXT(RD_15[[#This Row],[Date]],"mmm-yy")</f>
        <v>May-25</v>
      </c>
      <c r="H39" s="124">
        <f t="shared" si="10"/>
        <v>31</v>
      </c>
      <c r="I39" s="132">
        <f>'Basic Data '!$S$2</f>
        <v>91870</v>
      </c>
      <c r="J39" s="8">
        <v>0.21388888888888888</v>
      </c>
      <c r="K39" s="8">
        <v>0.71944444444444444</v>
      </c>
      <c r="L39" s="7">
        <v>193</v>
      </c>
      <c r="M39" s="7">
        <v>186.7</v>
      </c>
      <c r="N39" s="7">
        <v>205.1</v>
      </c>
      <c r="O39" s="7">
        <v>204.9</v>
      </c>
      <c r="P39" s="7">
        <v>203.6</v>
      </c>
      <c r="Q39" s="7">
        <v>195.1</v>
      </c>
      <c r="R39" s="7">
        <v>208.5</v>
      </c>
      <c r="S39" s="7">
        <v>199.5</v>
      </c>
      <c r="T39" s="7">
        <v>207.4</v>
      </c>
      <c r="U39" s="7">
        <v>208</v>
      </c>
      <c r="V39" s="7">
        <v>207.1</v>
      </c>
      <c r="W39" s="7">
        <v>206</v>
      </c>
      <c r="X39" s="7">
        <v>207.7</v>
      </c>
      <c r="Y39" s="7">
        <v>207.8</v>
      </c>
      <c r="Z39" s="7">
        <v>210</v>
      </c>
      <c r="AA39" s="7">
        <v>208.6</v>
      </c>
      <c r="AB39" s="7">
        <v>195.3</v>
      </c>
      <c r="AC39" s="7">
        <v>199.1</v>
      </c>
      <c r="AD39" s="7">
        <v>208.9</v>
      </c>
      <c r="AE39" s="7">
        <v>210.4</v>
      </c>
      <c r="AF39" s="7">
        <v>217.6</v>
      </c>
      <c r="AG39" s="7">
        <v>215.5</v>
      </c>
      <c r="AH39" s="7">
        <v>217.6</v>
      </c>
      <c r="AI39" s="7">
        <v>215.7</v>
      </c>
      <c r="AJ39" s="7">
        <v>216.9</v>
      </c>
      <c r="AK39" s="7">
        <v>213.9</v>
      </c>
      <c r="AL39" s="7">
        <v>218.5</v>
      </c>
      <c r="AM39" s="7">
        <v>217.2</v>
      </c>
      <c r="AN39" s="7">
        <v>219.5</v>
      </c>
      <c r="AO39" s="7">
        <v>219.3</v>
      </c>
      <c r="AP39" s="7">
        <v>216</v>
      </c>
      <c r="AQ39" s="7">
        <v>216.3</v>
      </c>
      <c r="AR39" s="7">
        <v>205.5</v>
      </c>
      <c r="AS39" s="7">
        <v>191.9</v>
      </c>
      <c r="AT39" s="7">
        <v>192.6</v>
      </c>
      <c r="AU39" s="7">
        <v>195.2</v>
      </c>
      <c r="AV39" s="7">
        <v>197.3</v>
      </c>
      <c r="AW39" s="7">
        <v>196.6</v>
      </c>
      <c r="AX39" s="7">
        <v>204.9</v>
      </c>
      <c r="AY39" s="7">
        <v>196.5</v>
      </c>
      <c r="AZ39" s="7">
        <v>200.3</v>
      </c>
      <c r="BA39" s="7">
        <v>221.4</v>
      </c>
      <c r="BB39" s="7">
        <v>233.5</v>
      </c>
      <c r="BC39" s="7">
        <v>218.6</v>
      </c>
      <c r="BD39" s="7">
        <v>221.3</v>
      </c>
      <c r="BE39" s="7">
        <v>229</v>
      </c>
      <c r="BF39" s="7">
        <v>247</v>
      </c>
      <c r="BG39" s="7">
        <v>245</v>
      </c>
      <c r="BH39" s="7">
        <v>262.2</v>
      </c>
      <c r="BI39" s="7">
        <v>234</v>
      </c>
      <c r="BJ39" s="7">
        <v>223.4</v>
      </c>
      <c r="BK39" s="7">
        <v>219.4</v>
      </c>
      <c r="BL39" s="7">
        <v>216.6</v>
      </c>
      <c r="BM39" s="7">
        <v>229.1</v>
      </c>
      <c r="BN39" s="7">
        <v>225.4</v>
      </c>
      <c r="BO39" s="7">
        <v>227</v>
      </c>
      <c r="BP39" s="7">
        <v>236.8</v>
      </c>
      <c r="BQ39" s="7">
        <v>216.8</v>
      </c>
      <c r="BR39" s="7">
        <v>190.3</v>
      </c>
      <c r="BS39" s="7">
        <v>217.4</v>
      </c>
      <c r="BT39" s="7">
        <v>206</v>
      </c>
      <c r="BU39" s="7">
        <v>196</v>
      </c>
      <c r="BV39" s="7">
        <v>213.4</v>
      </c>
      <c r="BW39" s="7">
        <v>496.8</v>
      </c>
      <c r="BX39" s="7">
        <v>486.5</v>
      </c>
      <c r="BY39" s="7">
        <v>488.1</v>
      </c>
      <c r="BZ39" s="7">
        <v>490.5</v>
      </c>
      <c r="CA39" s="7">
        <v>499.5</v>
      </c>
      <c r="CB39" s="7">
        <v>489</v>
      </c>
      <c r="CC39" s="7">
        <v>485.4</v>
      </c>
      <c r="CD39" s="7">
        <v>494.9</v>
      </c>
      <c r="CE39" s="7">
        <v>501.5</v>
      </c>
      <c r="CF39" s="7">
        <v>486.2</v>
      </c>
      <c r="CG39" s="7">
        <v>484.3</v>
      </c>
      <c r="CH39" s="7">
        <v>485.5</v>
      </c>
      <c r="CI39" s="7">
        <v>469.5</v>
      </c>
      <c r="CJ39" s="7">
        <v>462</v>
      </c>
      <c r="CK39" s="7">
        <v>490.8</v>
      </c>
      <c r="CL39" s="7">
        <v>496.7</v>
      </c>
      <c r="CM39" s="7">
        <v>495.5</v>
      </c>
      <c r="CN39" s="7">
        <v>489.8</v>
      </c>
      <c r="CO39" s="7">
        <v>520</v>
      </c>
      <c r="CP39" s="7">
        <v>500.5</v>
      </c>
      <c r="CQ39" s="7">
        <v>477.3</v>
      </c>
      <c r="CR39" s="7">
        <v>505.6</v>
      </c>
      <c r="CS39" s="7">
        <v>480.7</v>
      </c>
      <c r="CT39" s="7">
        <v>477</v>
      </c>
      <c r="CU39" s="7">
        <v>494.4</v>
      </c>
      <c r="CV39" s="7">
        <v>495.6</v>
      </c>
      <c r="CW39" s="7">
        <v>488.7</v>
      </c>
      <c r="CX39" s="7">
        <v>490.4</v>
      </c>
      <c r="CY39" s="7">
        <v>484.2</v>
      </c>
      <c r="CZ39" s="7">
        <v>491.8</v>
      </c>
      <c r="DA39" s="7">
        <v>493.9</v>
      </c>
      <c r="DB39" s="7">
        <v>496.6</v>
      </c>
      <c r="DC39" s="7">
        <v>503.6</v>
      </c>
      <c r="DD39" s="7">
        <v>545</v>
      </c>
      <c r="DE39" s="7">
        <v>501.4</v>
      </c>
      <c r="DF39" s="7">
        <v>497.2</v>
      </c>
      <c r="DG39" s="7">
        <v>470.6</v>
      </c>
      <c r="DH39" s="7">
        <v>470</v>
      </c>
      <c r="DI39" s="7">
        <v>498.1</v>
      </c>
      <c r="DJ39" s="7">
        <v>484.3</v>
      </c>
      <c r="DK39" s="7">
        <v>501.9</v>
      </c>
      <c r="DL39" s="7">
        <v>505.6</v>
      </c>
      <c r="DM39" s="7">
        <v>501.8</v>
      </c>
      <c r="DN39" s="7">
        <v>505.6</v>
      </c>
      <c r="DO39" s="7">
        <v>499.9</v>
      </c>
      <c r="DP39" s="7">
        <v>494.1</v>
      </c>
      <c r="DQ39" s="7">
        <v>508.9</v>
      </c>
      <c r="DR39" s="7">
        <v>504.3</v>
      </c>
      <c r="DS39" s="7">
        <v>510.3</v>
      </c>
      <c r="DT39" s="7">
        <v>458.2</v>
      </c>
      <c r="DU39" s="7">
        <v>475.6</v>
      </c>
      <c r="DV39" s="7">
        <v>493.2</v>
      </c>
      <c r="DW39" s="7">
        <v>506.4</v>
      </c>
      <c r="DX39" s="7">
        <v>501.4</v>
      </c>
      <c r="DY39" s="7">
        <v>501.1</v>
      </c>
      <c r="DZ39" s="7">
        <v>504.5</v>
      </c>
      <c r="EA39" s="7">
        <v>497.8</v>
      </c>
      <c r="EB39" s="7">
        <v>497.1</v>
      </c>
      <c r="EC39" s="7">
        <v>500.5</v>
      </c>
      <c r="ED39" s="7">
        <v>472.4</v>
      </c>
      <c r="EE39" s="7">
        <v>476.6</v>
      </c>
      <c r="EF39" s="7">
        <v>504.3</v>
      </c>
      <c r="EG39" s="7">
        <v>500.3</v>
      </c>
      <c r="EH39" s="7">
        <v>489.9</v>
      </c>
      <c r="EI39" s="7">
        <v>499.8</v>
      </c>
      <c r="EJ39" s="7">
        <v>471.3</v>
      </c>
      <c r="EK39" s="7">
        <v>492</v>
      </c>
      <c r="EL39" s="7">
        <v>490.6</v>
      </c>
      <c r="EM39" s="7">
        <v>412.9</v>
      </c>
      <c r="EN39" s="7">
        <v>498</v>
      </c>
      <c r="EO39" s="7">
        <v>505</v>
      </c>
      <c r="EP39" s="7">
        <v>492.2</v>
      </c>
      <c r="EQ39" s="7">
        <v>494.7</v>
      </c>
      <c r="ER39" s="7">
        <v>464.5</v>
      </c>
      <c r="ES39" s="7">
        <v>508</v>
      </c>
      <c r="ET39" s="7">
        <v>545.5</v>
      </c>
      <c r="EU39" s="7">
        <v>492.3</v>
      </c>
      <c r="EV39" s="7">
        <v>492.3</v>
      </c>
      <c r="EW39" s="7">
        <v>501.7</v>
      </c>
      <c r="EX39" s="7">
        <v>502.8</v>
      </c>
      <c r="EY39" s="7">
        <v>498.9</v>
      </c>
      <c r="EZ39" s="7">
        <v>495</v>
      </c>
      <c r="FA39" s="7">
        <v>504.5</v>
      </c>
      <c r="FB39" s="7">
        <v>502.2</v>
      </c>
      <c r="FC39" s="7">
        <v>478.7</v>
      </c>
      <c r="FD39" s="7">
        <v>521.9</v>
      </c>
      <c r="FE39" s="7">
        <v>465.8</v>
      </c>
      <c r="FF39" s="7">
        <v>428.7</v>
      </c>
      <c r="FG39" s="7">
        <v>503.4</v>
      </c>
      <c r="FH39" s="7">
        <v>468.7</v>
      </c>
      <c r="FI39" s="7">
        <v>543.79999999999995</v>
      </c>
      <c r="FJ39" s="7">
        <v>545.4</v>
      </c>
      <c r="FK39" s="7">
        <v>558.29999999999995</v>
      </c>
      <c r="FL39" s="7">
        <v>0</v>
      </c>
      <c r="FM39" s="7">
        <v>564.5</v>
      </c>
      <c r="FN39" s="7">
        <v>568.5</v>
      </c>
      <c r="FO39" s="7">
        <v>490.8</v>
      </c>
      <c r="FP39" s="7">
        <v>492.7</v>
      </c>
      <c r="FQ39" s="7">
        <v>492.2</v>
      </c>
      <c r="FR39" s="7">
        <v>486.4</v>
      </c>
      <c r="FS39" s="7">
        <v>531.20000000000005</v>
      </c>
      <c r="FT39" s="7">
        <v>515.79999999999995</v>
      </c>
      <c r="FU39" s="7">
        <v>469.5</v>
      </c>
      <c r="FV39" s="7">
        <v>444.1</v>
      </c>
      <c r="FW39" s="7">
        <v>454.8</v>
      </c>
      <c r="FX39" s="7">
        <v>449</v>
      </c>
      <c r="FY39" s="7">
        <v>449.4</v>
      </c>
      <c r="FZ39" s="7">
        <v>452.1</v>
      </c>
      <c r="GA39" s="7">
        <v>450.2</v>
      </c>
      <c r="GB39" s="7">
        <v>452.3</v>
      </c>
      <c r="GC39" s="7">
        <v>459.1</v>
      </c>
      <c r="GD39" s="7">
        <v>461.7</v>
      </c>
      <c r="GE39" s="7">
        <v>455.3</v>
      </c>
      <c r="GF39" s="7">
        <v>454</v>
      </c>
      <c r="GG39" s="7">
        <v>455.8</v>
      </c>
      <c r="GH39" s="7">
        <v>461.6</v>
      </c>
      <c r="GI39" s="7">
        <v>427</v>
      </c>
      <c r="GJ39" s="7">
        <v>392</v>
      </c>
      <c r="GK39" s="7">
        <v>471.2</v>
      </c>
      <c r="GL39" s="7">
        <v>459.2</v>
      </c>
      <c r="GM39" s="7">
        <v>458.7</v>
      </c>
      <c r="GN39" s="7">
        <v>459.9</v>
      </c>
      <c r="GO39" s="7">
        <v>458.7</v>
      </c>
      <c r="GP39" s="7">
        <v>456.1</v>
      </c>
      <c r="GQ39" s="7">
        <v>459.5</v>
      </c>
      <c r="GR39" s="7">
        <v>453.3</v>
      </c>
      <c r="GS39" s="7">
        <v>458.5</v>
      </c>
      <c r="GT39" s="7">
        <v>447.3</v>
      </c>
      <c r="GU39" s="7">
        <v>458.6</v>
      </c>
      <c r="GV39" s="7">
        <v>447.1</v>
      </c>
      <c r="GW39" s="7">
        <v>452.3</v>
      </c>
      <c r="GX39" s="7">
        <v>432.8</v>
      </c>
      <c r="GY39" s="7">
        <v>428.9</v>
      </c>
      <c r="GZ39" s="7">
        <v>438.1</v>
      </c>
      <c r="HA39" s="7">
        <v>486.1</v>
      </c>
      <c r="HB39" s="7">
        <v>474.7</v>
      </c>
      <c r="HC39" s="7">
        <v>432.7</v>
      </c>
      <c r="HD39" s="7">
        <v>496.1</v>
      </c>
      <c r="HE39" s="7">
        <v>497.2</v>
      </c>
      <c r="HF39" s="7">
        <v>499</v>
      </c>
      <c r="HG39" s="7">
        <v>521.70000000000005</v>
      </c>
      <c r="HH39" s="7">
        <v>507.5</v>
      </c>
      <c r="HI39" s="7">
        <v>554.79999999999995</v>
      </c>
      <c r="HJ39" s="7">
        <v>511.4</v>
      </c>
      <c r="HK39" s="7">
        <v>477.1</v>
      </c>
      <c r="HL39" s="7">
        <v>468</v>
      </c>
      <c r="HM39" s="7">
        <v>453.6</v>
      </c>
      <c r="HN39" s="7">
        <v>494.1</v>
      </c>
      <c r="HO39" s="7">
        <v>479</v>
      </c>
      <c r="HP39" s="7">
        <v>518.9</v>
      </c>
      <c r="HQ39" s="7">
        <v>433</v>
      </c>
      <c r="HR39" s="7">
        <v>434.1</v>
      </c>
      <c r="HS39" s="7">
        <v>481.5</v>
      </c>
      <c r="HT39" s="7">
        <v>415</v>
      </c>
      <c r="HU39" s="7">
        <v>386</v>
      </c>
      <c r="HV39" s="7">
        <v>506.7</v>
      </c>
      <c r="HW39" s="7">
        <v>494.9</v>
      </c>
      <c r="HX39" s="7">
        <v>507.3</v>
      </c>
      <c r="HY39" s="7">
        <v>499.9</v>
      </c>
      <c r="HZ39" s="7">
        <v>497.3</v>
      </c>
      <c r="IA39" s="7">
        <v>495.1</v>
      </c>
      <c r="IB39" s="7">
        <v>545.29999999999995</v>
      </c>
      <c r="IC39" s="7">
        <v>538.6</v>
      </c>
      <c r="ID39" s="7">
        <v>468</v>
      </c>
      <c r="IE39" s="7">
        <v>478.5</v>
      </c>
      <c r="IF39" s="7">
        <v>433.6</v>
      </c>
      <c r="IG39" s="7">
        <v>429.3</v>
      </c>
      <c r="IH39" s="7">
        <v>413.4</v>
      </c>
      <c r="II39" s="7">
        <v>447.4</v>
      </c>
      <c r="IJ39" s="7">
        <v>397.1</v>
      </c>
      <c r="IK39" s="7">
        <v>432.5</v>
      </c>
      <c r="IL39" s="7">
        <v>438.3</v>
      </c>
      <c r="IM39" s="7">
        <v>432.3</v>
      </c>
      <c r="IN39" s="7">
        <v>432.7</v>
      </c>
      <c r="IO39" s="7">
        <v>356.3</v>
      </c>
      <c r="IP39" s="7">
        <v>275.2</v>
      </c>
      <c r="IQ39" s="7">
        <v>445.9</v>
      </c>
      <c r="IR39" s="7">
        <v>273.3</v>
      </c>
      <c r="IS39" s="7">
        <v>450</v>
      </c>
      <c r="IT39" s="7">
        <v>446.6</v>
      </c>
      <c r="IU39" s="7">
        <v>449</v>
      </c>
      <c r="IV39" s="7">
        <v>422.6</v>
      </c>
      <c r="IW39" s="7">
        <v>450.7</v>
      </c>
      <c r="IX39" s="7">
        <v>431.9</v>
      </c>
      <c r="IY39" s="7">
        <v>439.6</v>
      </c>
      <c r="IZ39" s="7">
        <v>444</v>
      </c>
      <c r="JA39" s="7">
        <v>444.7</v>
      </c>
      <c r="JB39" s="7">
        <v>454</v>
      </c>
      <c r="JC39" s="7">
        <v>448.8</v>
      </c>
      <c r="JD39" s="7">
        <v>338.7</v>
      </c>
      <c r="JE39" s="7">
        <v>422.3</v>
      </c>
      <c r="JF39" s="7">
        <v>399.9</v>
      </c>
      <c r="JG39" s="7">
        <v>449.1</v>
      </c>
      <c r="JH39" s="7">
        <v>448.5</v>
      </c>
      <c r="JI39" s="7">
        <v>466.8</v>
      </c>
      <c r="JJ39" s="7">
        <v>482.8</v>
      </c>
      <c r="JK39" s="7">
        <v>485.5</v>
      </c>
      <c r="JL39" s="7">
        <v>470.7</v>
      </c>
      <c r="JM39" s="7">
        <v>501.5</v>
      </c>
      <c r="JN39" s="7">
        <v>527</v>
      </c>
      <c r="JO39" s="7">
        <v>485.6</v>
      </c>
      <c r="JP39" s="7">
        <v>498.6</v>
      </c>
      <c r="JQ39" s="7">
        <v>480.2</v>
      </c>
      <c r="JR39" s="7">
        <v>499.7</v>
      </c>
      <c r="JS39" s="7">
        <v>494.6</v>
      </c>
      <c r="JT39" s="7">
        <v>478.5</v>
      </c>
      <c r="JU39" s="7">
        <v>524.9</v>
      </c>
      <c r="JV39" s="7">
        <v>509.1</v>
      </c>
      <c r="JW39" s="7">
        <v>453.8</v>
      </c>
      <c r="JX39" s="7">
        <v>517.79999999999995</v>
      </c>
      <c r="JY39" s="7">
        <v>514.5</v>
      </c>
      <c r="JZ39" s="7">
        <v>390.2</v>
      </c>
      <c r="KA39" s="7">
        <v>385.2</v>
      </c>
      <c r="KB39" s="7">
        <v>499.1</v>
      </c>
      <c r="KC39" s="7">
        <v>415.9</v>
      </c>
      <c r="KD39" s="7">
        <v>476.8</v>
      </c>
      <c r="KE39" s="7">
        <v>443.4</v>
      </c>
      <c r="KF39" s="7">
        <v>437.9</v>
      </c>
      <c r="KG39" s="7">
        <v>437</v>
      </c>
      <c r="KH39" s="7">
        <v>440.5</v>
      </c>
      <c r="KI39" s="7">
        <v>429.8</v>
      </c>
      <c r="KJ39" s="7">
        <v>436.7</v>
      </c>
      <c r="KK39" s="7">
        <v>439.1</v>
      </c>
      <c r="KL39" s="7">
        <v>433.3</v>
      </c>
      <c r="KM39" s="7">
        <v>431.8</v>
      </c>
      <c r="KN39" s="7">
        <v>450.1</v>
      </c>
      <c r="KO39" s="7">
        <v>486.1</v>
      </c>
      <c r="KP39" s="7">
        <v>446.1</v>
      </c>
      <c r="KQ39" s="7">
        <v>445.6</v>
      </c>
      <c r="KR39" s="7">
        <v>428.5</v>
      </c>
      <c r="KS39" s="7">
        <v>421.4</v>
      </c>
      <c r="KT39" s="7">
        <v>417.5</v>
      </c>
      <c r="KU39" s="7">
        <v>436.7</v>
      </c>
      <c r="KV39" s="7">
        <v>443.5</v>
      </c>
      <c r="KW39" s="7">
        <v>441.4</v>
      </c>
      <c r="KX39" s="7">
        <v>443.2</v>
      </c>
      <c r="KY39" s="7">
        <v>444.1</v>
      </c>
      <c r="KZ39" s="7">
        <v>485</v>
      </c>
      <c r="LA39" s="7">
        <v>438.3</v>
      </c>
      <c r="LB39" s="7">
        <v>437.7</v>
      </c>
      <c r="LC39" s="7">
        <v>440.1</v>
      </c>
      <c r="LD39" s="7">
        <v>441.5</v>
      </c>
      <c r="LE39" s="7">
        <v>402.3</v>
      </c>
      <c r="LF39" s="7">
        <v>443.2</v>
      </c>
      <c r="LG39" s="7">
        <v>455</v>
      </c>
      <c r="LH39" s="7">
        <v>428.8</v>
      </c>
      <c r="LI39" s="7">
        <v>422.6</v>
      </c>
      <c r="LJ39" s="7">
        <v>304.10000000000002</v>
      </c>
      <c r="LK39" s="7">
        <v>402.3</v>
      </c>
      <c r="LL39" s="7">
        <v>429.7</v>
      </c>
      <c r="LM39" s="7">
        <v>445.8</v>
      </c>
      <c r="LN39" s="7">
        <v>445.5</v>
      </c>
      <c r="LO39" s="7">
        <v>444.1</v>
      </c>
      <c r="LP39" s="7">
        <v>424.1</v>
      </c>
      <c r="LQ39" s="7">
        <v>397.7</v>
      </c>
      <c r="LR39" s="7">
        <v>322.8</v>
      </c>
      <c r="LS39" s="7">
        <v>453.8</v>
      </c>
      <c r="LT39" s="7">
        <v>418.4</v>
      </c>
      <c r="LU39" s="7">
        <v>424.6</v>
      </c>
      <c r="LV39" s="7">
        <v>459.2</v>
      </c>
      <c r="LW39" s="7">
        <v>416.6</v>
      </c>
      <c r="LX39" s="7">
        <v>450.9</v>
      </c>
      <c r="LY39" s="7">
        <v>447.6</v>
      </c>
      <c r="LZ39" s="7">
        <v>431.1</v>
      </c>
      <c r="MA39" s="7">
        <v>263.60000000000002</v>
      </c>
      <c r="MB39" s="7">
        <v>478</v>
      </c>
      <c r="MC39" s="7">
        <v>427.2</v>
      </c>
      <c r="MD39" s="7">
        <v>417.9</v>
      </c>
      <c r="ME39" s="7">
        <v>194.7</v>
      </c>
      <c r="MF39" s="7">
        <v>422.4</v>
      </c>
      <c r="MG39" s="7">
        <v>448</v>
      </c>
      <c r="MH39" s="7">
        <v>270.2</v>
      </c>
      <c r="MI39" s="7">
        <v>439.2</v>
      </c>
      <c r="MJ39" s="7">
        <v>446.5</v>
      </c>
      <c r="MK39" s="7">
        <v>447.4</v>
      </c>
      <c r="ML39" s="7">
        <v>442.8</v>
      </c>
      <c r="MM39" s="7">
        <v>442.7</v>
      </c>
      <c r="MN39" s="7">
        <v>446.1</v>
      </c>
      <c r="MO39" s="7">
        <v>438</v>
      </c>
      <c r="MP39" s="7">
        <v>446</v>
      </c>
      <c r="MQ39" s="7">
        <v>451</v>
      </c>
      <c r="MR39" s="7">
        <v>439.8</v>
      </c>
      <c r="MS39" s="7">
        <v>427.7</v>
      </c>
      <c r="MT39" s="7">
        <v>429</v>
      </c>
      <c r="MU39" s="7">
        <v>448.3</v>
      </c>
      <c r="MV39" s="7">
        <v>395.4</v>
      </c>
      <c r="MW39" s="7">
        <v>423</v>
      </c>
      <c r="MX39" s="7">
        <v>431.1</v>
      </c>
      <c r="MY39" s="7">
        <v>467.8</v>
      </c>
      <c r="MZ39" s="7">
        <v>436.8</v>
      </c>
      <c r="NA39" s="7">
        <v>437.6</v>
      </c>
      <c r="NB39" s="7">
        <v>427.2</v>
      </c>
      <c r="NC39" s="7">
        <v>461.2</v>
      </c>
      <c r="ND39" s="7">
        <v>448.2</v>
      </c>
      <c r="NE39" s="7">
        <v>465.8</v>
      </c>
      <c r="NF39" s="7">
        <v>417.6</v>
      </c>
      <c r="NG39" s="7">
        <v>443.3</v>
      </c>
      <c r="NH39" s="7">
        <v>418.2</v>
      </c>
      <c r="NI39" s="7">
        <v>428.7</v>
      </c>
      <c r="NJ39" s="7">
        <v>404.5</v>
      </c>
      <c r="NK39" s="7">
        <v>427.4</v>
      </c>
      <c r="NL39" s="7">
        <v>432.7</v>
      </c>
      <c r="NM39" s="7">
        <v>428.2</v>
      </c>
      <c r="NN39" s="120">
        <v>0</v>
      </c>
      <c r="NO39" s="135">
        <v>29.4</v>
      </c>
      <c r="NP39" s="135">
        <v>0</v>
      </c>
      <c r="NQ39" s="135">
        <v>0</v>
      </c>
      <c r="NR39" s="135">
        <v>1.99</v>
      </c>
      <c r="NS39" s="135">
        <v>1.84</v>
      </c>
      <c r="NT39" s="135">
        <v>0</v>
      </c>
      <c r="NU39" s="135">
        <v>0</v>
      </c>
      <c r="NV39" s="7">
        <v>86441450</v>
      </c>
      <c r="NW39" s="7">
        <v>256532</v>
      </c>
      <c r="NX39" s="7">
        <v>87787320</v>
      </c>
      <c r="NY39" s="7">
        <v>299572</v>
      </c>
      <c r="NZ39" s="7">
        <v>71718170</v>
      </c>
      <c r="OA39" s="7">
        <v>151204</v>
      </c>
      <c r="OB39" s="7">
        <v>86071260</v>
      </c>
      <c r="OC39" s="7">
        <v>129654</v>
      </c>
      <c r="OD39" s="7">
        <v>816380</v>
      </c>
      <c r="OE39" s="7">
        <v>10010</v>
      </c>
      <c r="OF39" s="7">
        <v>98210</v>
      </c>
      <c r="OG39" s="7">
        <v>540</v>
      </c>
      <c r="OH39" s="9">
        <f>IF((RD_15[[#This Row],[33kV_IC1_ExPort]]-NV38)&lt;0,0,(RD_15[[#This Row],[33kV_IC1_ExPort]]-NV38))</f>
        <v>38110</v>
      </c>
      <c r="OI39" s="9">
        <f>IF((RD_15[[#This Row],[33kV_IC1_Import]]-NW38)&lt;0,0,(RD_15[[#This Row],[33kV_IC1_Import]]-NW38))</f>
        <v>213</v>
      </c>
      <c r="OJ39" s="9">
        <f>IF((RD_15[[#This Row],[33kV_IC2_ExPort]]-NX38)&lt;0,0,(RD_15[[#This Row],[33kV_IC2_ExPort]]-NX38))</f>
        <v>38650</v>
      </c>
      <c r="OK39" s="9">
        <f>IF((RD_15[[#This Row],[33kV_IC2_Import]]-NY38)&lt;0,0,(RD_15[[#This Row],[33kV_IC2_Import]]-NY38))</f>
        <v>311</v>
      </c>
      <c r="OL39" s="9">
        <f>IF((RD_15[[#This Row],[33kV_IC3_ExPort]]-NZ38)&lt;0,0,(RD_15[[#This Row],[33kV_IC3_ExPort]]-NZ38))</f>
        <v>36640</v>
      </c>
      <c r="OM39" s="9">
        <f>IF((RD_15[[#This Row],[33kV_IC3_Import]]-OA38)&lt;0,0,(RD_15[[#This Row],[33kV_IC3_Import]]-OA38))</f>
        <v>176</v>
      </c>
      <c r="ON39" s="9">
        <f>IF((RD_15[[#This Row],[33kV_IC4_ExPort]]-OB38)&lt;0,0,(RD_15[[#This Row],[33kV_IC4_ExPort]]-OB38))</f>
        <v>35700</v>
      </c>
      <c r="OO39" s="9">
        <f>IF((RD_15[[#This Row],[33kV_IC4_Import]]-OC38)&lt;0,0,(RD_15[[#This Row],[33kV_IC4_Import]]-OC38))</f>
        <v>198</v>
      </c>
      <c r="OP39" s="9">
        <f>IF((RD_15[[#This Row],[220kV_PQM1_Ex]]-OD38)*200&lt;0,0,(RD_15[[#This Row],[220kV_PQM1_Ex]]-OD38)*200)</f>
        <v>76000</v>
      </c>
      <c r="OQ39" s="9">
        <f>IF((RD_15[[#This Row],[220kV_PQM1_Im]]-OE38)*200&lt;0,0,(RD_15[[#This Row],[220kV_PQM1_Im]]-OE38)*200)</f>
        <v>2000</v>
      </c>
      <c r="OR39" s="9">
        <f>IF((RD_15[[#This Row],[220kV_PQM2_Ex]]-OF38)*200&lt;0,0,(RD_15[[#This Row],[220kV_PQM2_Ex]]-OF38)*200)</f>
        <v>72000</v>
      </c>
      <c r="OS39" s="9">
        <f>IF((RD_15[[#This Row],[220kV_PQM2_Im]]-OG38)*200&lt;0,0,(RD_15[[#This Row],[220kV_PQM2_Im]]-OG38)*200)</f>
        <v>0</v>
      </c>
      <c r="OT39" s="136">
        <f>SUM(RD_15[[#This Row],[33kV_IC1_ExPort(KWh)]],RD_15[[#This Row],[33kV_IC2_ExPort(KWh)]],RD_15[[#This Row],[33kV_IC3_ExPort(KWh)]],RD_15[[#This Row],[33kV_IC4_ExPort(kWh)]])</f>
        <v>149100</v>
      </c>
      <c r="OU39" s="49">
        <f>SUM(RD_15[[#This Row],[220kV_PQM1_Ex(KWh)]],RD_15[[#This Row],[220kV_PQM2_Ex(KWh)]])</f>
        <v>148000</v>
      </c>
      <c r="OV39" s="49">
        <f>IFERROR((RD_15[[#This Row],[Sunset Time (POA&lt;20 W/m2)]]-RD_15[[#This Row],[Sunrise Time (POA&gt;20 W/m2)]])*24,"")</f>
        <v>12.133333333333333</v>
      </c>
      <c r="OW39" s="49">
        <f>RD_15[[#This Row],[GHI]]-RD_15[[#This Row],[GHI_Lost]]</f>
        <v>1.99</v>
      </c>
      <c r="OX39" s="49">
        <f>RD_15[[#This Row],[POA]]-RD_15[[#This Row],[POA_Lost]]</f>
        <v>1.84</v>
      </c>
      <c r="OY39" s="49"/>
      <c r="OZ39" s="49">
        <f>RD_15[[#This Row],[MT_Temp]]</f>
        <v>29.4</v>
      </c>
      <c r="PA39" s="50">
        <f>RD_15[[#This Row],[WS_Avg]]</f>
        <v>0</v>
      </c>
      <c r="PB39" s="131">
        <f>IFERROR(SUM(RD_15[[#This Row],[BLK1_INV1]:[BLK12_INV31]]),"")</f>
        <v>152874.60000000021</v>
      </c>
      <c r="PC39" s="51" t="str">
        <f>IFERROR(#REF!/RD_15[[#This Row],[Inv_Exp(KWh)]],"")</f>
        <v/>
      </c>
      <c r="PD39" s="51"/>
      <c r="PE39" s="100" t="str">
        <f>IFERROR(RD_15[[#This Row],[WPR_Eac]]/RD_15[[#This Row],[WPR_Edc]],"")</f>
        <v/>
      </c>
      <c r="PF39" s="100"/>
      <c r="PG39" s="100"/>
    </row>
    <row r="40" spans="2:423" x14ac:dyDescent="0.35">
      <c r="B40" s="48">
        <v>45779</v>
      </c>
      <c r="C40" s="132">
        <f>YEAR(RD_15[[#This Row],[Date]])+IF(MONTH(RD_15[[#This Row],[Date]])&gt;=4,1,0)</f>
        <v>2026</v>
      </c>
      <c r="D40" s="124">
        <f t="shared" si="9"/>
        <v>2025</v>
      </c>
      <c r="E40" s="133"/>
      <c r="F40" s="133"/>
      <c r="G40" s="134" t="str">
        <f>TEXT(RD_15[[#This Row],[Date]],"mmm-yy")</f>
        <v>May-25</v>
      </c>
      <c r="H40" s="124">
        <f t="shared" si="10"/>
        <v>31</v>
      </c>
      <c r="I40" s="132">
        <f>'Basic Data '!$S$2</f>
        <v>91870</v>
      </c>
      <c r="J40" s="8">
        <v>0.21041666666666667</v>
      </c>
      <c r="K40" s="8">
        <v>0.72291666666666676</v>
      </c>
      <c r="L40" s="7">
        <v>504</v>
      </c>
      <c r="M40" s="7">
        <v>491.2</v>
      </c>
      <c r="N40" s="7">
        <v>535.29999999999995</v>
      </c>
      <c r="O40" s="7">
        <v>535.79999999999995</v>
      </c>
      <c r="P40" s="7">
        <v>530.1</v>
      </c>
      <c r="Q40" s="7">
        <v>514.9</v>
      </c>
      <c r="R40" s="7">
        <v>542.5</v>
      </c>
      <c r="S40" s="7">
        <v>519.70000000000005</v>
      </c>
      <c r="T40" s="7">
        <v>537.4</v>
      </c>
      <c r="U40" s="7">
        <v>538.5</v>
      </c>
      <c r="V40" s="7">
        <v>540.9</v>
      </c>
      <c r="W40" s="7">
        <v>538.20000000000005</v>
      </c>
      <c r="X40" s="7">
        <v>537.4</v>
      </c>
      <c r="Y40" s="7">
        <v>538.1</v>
      </c>
      <c r="Z40" s="7">
        <v>543.1</v>
      </c>
      <c r="AA40" s="7">
        <v>541.4</v>
      </c>
      <c r="AB40" s="7">
        <v>507.9</v>
      </c>
      <c r="AC40" s="7">
        <v>510.4</v>
      </c>
      <c r="AD40" s="7">
        <v>533.6</v>
      </c>
      <c r="AE40" s="7">
        <v>540.70000000000005</v>
      </c>
      <c r="AF40" s="7">
        <v>554.29999999999995</v>
      </c>
      <c r="AG40" s="7">
        <v>548.5</v>
      </c>
      <c r="AH40" s="7">
        <v>554.70000000000005</v>
      </c>
      <c r="AI40" s="7">
        <v>550</v>
      </c>
      <c r="AJ40" s="7">
        <v>548.29999999999995</v>
      </c>
      <c r="AK40" s="7">
        <v>544.4</v>
      </c>
      <c r="AL40" s="7">
        <v>551.79999999999995</v>
      </c>
      <c r="AM40" s="7">
        <v>544.4</v>
      </c>
      <c r="AN40" s="7">
        <v>553.29999999999995</v>
      </c>
      <c r="AO40" s="7">
        <v>553.9</v>
      </c>
      <c r="AP40" s="7">
        <v>547.29999999999995</v>
      </c>
      <c r="AQ40" s="7">
        <v>550.29999999999995</v>
      </c>
      <c r="AR40" s="7">
        <v>526.6</v>
      </c>
      <c r="AS40" s="7">
        <v>495.4</v>
      </c>
      <c r="AT40" s="7">
        <v>498.8</v>
      </c>
      <c r="AU40" s="7">
        <v>503.4</v>
      </c>
      <c r="AV40" s="7">
        <v>510.2</v>
      </c>
      <c r="AW40" s="7">
        <v>513.5</v>
      </c>
      <c r="AX40" s="7">
        <v>530</v>
      </c>
      <c r="AY40" s="7">
        <v>507.1</v>
      </c>
      <c r="AZ40" s="7">
        <v>522.1</v>
      </c>
      <c r="BA40" s="7">
        <v>562.6</v>
      </c>
      <c r="BB40" s="7">
        <v>586.70000000000005</v>
      </c>
      <c r="BC40" s="7">
        <v>563.6</v>
      </c>
      <c r="BD40" s="7">
        <v>563.5</v>
      </c>
      <c r="BE40" s="7">
        <v>579.6</v>
      </c>
      <c r="BF40" s="7">
        <v>608.4</v>
      </c>
      <c r="BG40" s="7">
        <v>604</v>
      </c>
      <c r="BH40" s="7">
        <v>634.79999999999995</v>
      </c>
      <c r="BI40" s="7">
        <v>586.4</v>
      </c>
      <c r="BJ40" s="7">
        <v>563.29999999999995</v>
      </c>
      <c r="BK40" s="7">
        <v>555.5</v>
      </c>
      <c r="BL40" s="7">
        <v>552.5</v>
      </c>
      <c r="BM40" s="7">
        <v>577.79999999999995</v>
      </c>
      <c r="BN40" s="7">
        <v>570.6</v>
      </c>
      <c r="BO40" s="7">
        <v>560.29999999999995</v>
      </c>
      <c r="BP40" s="7">
        <v>592.70000000000005</v>
      </c>
      <c r="BQ40" s="7">
        <v>548.6</v>
      </c>
      <c r="BR40" s="7">
        <v>483</v>
      </c>
      <c r="BS40" s="7">
        <v>549.79999999999995</v>
      </c>
      <c r="BT40" s="7">
        <v>534.6</v>
      </c>
      <c r="BU40" s="7">
        <v>499</v>
      </c>
      <c r="BV40" s="7">
        <v>546.1</v>
      </c>
      <c r="BW40" s="7">
        <v>1215.9000000000001</v>
      </c>
      <c r="BX40" s="7">
        <v>1205.2</v>
      </c>
      <c r="BY40" s="7">
        <v>1243.5</v>
      </c>
      <c r="BZ40" s="7">
        <v>1226.0999999999999</v>
      </c>
      <c r="CA40" s="7">
        <v>1211.5</v>
      </c>
      <c r="CB40" s="7">
        <v>1235.3</v>
      </c>
      <c r="CC40" s="7">
        <v>1189.5999999999999</v>
      </c>
      <c r="CD40" s="7">
        <v>1246.4000000000001</v>
      </c>
      <c r="CE40" s="7">
        <v>1211.0999999999999</v>
      </c>
      <c r="CF40" s="7">
        <v>1196</v>
      </c>
      <c r="CG40" s="7">
        <v>1174.7</v>
      </c>
      <c r="CH40" s="7">
        <v>1193.8</v>
      </c>
      <c r="CI40" s="7">
        <v>1178.4000000000001</v>
      </c>
      <c r="CJ40" s="7">
        <v>1170.5</v>
      </c>
      <c r="CK40" s="7">
        <v>1181.2</v>
      </c>
      <c r="CL40" s="7">
        <v>1179.0999999999999</v>
      </c>
      <c r="CM40" s="7">
        <v>1256.9000000000001</v>
      </c>
      <c r="CN40" s="7">
        <v>1187</v>
      </c>
      <c r="CO40" s="7">
        <v>1250.3</v>
      </c>
      <c r="CP40" s="7">
        <v>1249.9000000000001</v>
      </c>
      <c r="CQ40" s="7">
        <v>1168.5999999999999</v>
      </c>
      <c r="CR40" s="7">
        <v>1203.2</v>
      </c>
      <c r="CS40" s="7">
        <v>1185.4000000000001</v>
      </c>
      <c r="CT40" s="7">
        <v>1153.5999999999999</v>
      </c>
      <c r="CU40" s="7">
        <v>1186.5999999999999</v>
      </c>
      <c r="CV40" s="7">
        <v>1187</v>
      </c>
      <c r="CW40" s="7">
        <v>1219.4000000000001</v>
      </c>
      <c r="CX40" s="7">
        <v>1214.8</v>
      </c>
      <c r="CY40" s="7">
        <v>1182.5999999999999</v>
      </c>
      <c r="CZ40" s="7">
        <v>1199.5</v>
      </c>
      <c r="DA40" s="7">
        <v>1235.3</v>
      </c>
      <c r="DB40" s="7">
        <v>1242.9000000000001</v>
      </c>
      <c r="DC40" s="7">
        <v>1203.7</v>
      </c>
      <c r="DD40" s="7">
        <v>1284.4000000000001</v>
      </c>
      <c r="DE40" s="7">
        <v>1254.0999999999999</v>
      </c>
      <c r="DF40" s="7">
        <v>1205.5999999999999</v>
      </c>
      <c r="DG40" s="7">
        <v>1161</v>
      </c>
      <c r="DH40" s="7">
        <v>1169.8</v>
      </c>
      <c r="DI40" s="7">
        <v>1211.9000000000001</v>
      </c>
      <c r="DJ40" s="7">
        <v>1216</v>
      </c>
      <c r="DK40" s="7">
        <v>1206.0999999999999</v>
      </c>
      <c r="DL40" s="7">
        <v>1282.7</v>
      </c>
      <c r="DM40" s="7">
        <v>1206.8</v>
      </c>
      <c r="DN40" s="7">
        <v>1239.8</v>
      </c>
      <c r="DO40" s="7">
        <v>1203.7</v>
      </c>
      <c r="DP40" s="7">
        <v>1209.4000000000001</v>
      </c>
      <c r="DQ40" s="7">
        <v>1241.8</v>
      </c>
      <c r="DR40" s="7">
        <v>1236.5</v>
      </c>
      <c r="DS40" s="7">
        <v>1233.0999999999999</v>
      </c>
      <c r="DT40" s="7">
        <v>1154.2</v>
      </c>
      <c r="DU40" s="7">
        <v>1129.8</v>
      </c>
      <c r="DV40" s="7">
        <v>1206.5999999999999</v>
      </c>
      <c r="DW40" s="7">
        <v>1206.2</v>
      </c>
      <c r="DX40" s="7">
        <v>1168.2</v>
      </c>
      <c r="DY40" s="7">
        <v>1224.5</v>
      </c>
      <c r="DZ40" s="7">
        <v>1220</v>
      </c>
      <c r="EA40" s="7">
        <v>1249.8</v>
      </c>
      <c r="EB40" s="7">
        <v>1227.2</v>
      </c>
      <c r="EC40" s="7">
        <v>1225.8</v>
      </c>
      <c r="ED40" s="7">
        <v>1167.7</v>
      </c>
      <c r="EE40" s="7">
        <v>1187.0999999999999</v>
      </c>
      <c r="EF40" s="7">
        <v>1279.3</v>
      </c>
      <c r="EG40" s="7">
        <v>1271.5</v>
      </c>
      <c r="EH40" s="7">
        <v>1250.7</v>
      </c>
      <c r="EI40" s="7">
        <v>1271.3</v>
      </c>
      <c r="EJ40" s="7">
        <v>1187.5</v>
      </c>
      <c r="EK40" s="7">
        <v>1211.8</v>
      </c>
      <c r="EL40" s="7">
        <v>1207.4000000000001</v>
      </c>
      <c r="EM40" s="7">
        <v>1050.9000000000001</v>
      </c>
      <c r="EN40" s="7">
        <v>1197.3</v>
      </c>
      <c r="EO40" s="7">
        <v>1234.7</v>
      </c>
      <c r="EP40" s="7">
        <v>1205.7</v>
      </c>
      <c r="EQ40" s="7">
        <v>1209.2</v>
      </c>
      <c r="ER40" s="7">
        <v>1177.4000000000001</v>
      </c>
      <c r="ES40" s="7">
        <v>1230</v>
      </c>
      <c r="ET40" s="7">
        <v>1292.9000000000001</v>
      </c>
      <c r="EU40" s="7">
        <v>1215</v>
      </c>
      <c r="EV40" s="7">
        <v>1243.7</v>
      </c>
      <c r="EW40" s="7">
        <v>1212.5999999999999</v>
      </c>
      <c r="EX40" s="7">
        <v>1218</v>
      </c>
      <c r="EY40" s="7">
        <v>1276.5</v>
      </c>
      <c r="EZ40" s="7">
        <v>1217.5999999999999</v>
      </c>
      <c r="FA40" s="7">
        <v>1216</v>
      </c>
      <c r="FB40" s="7">
        <v>1218.0999999999999</v>
      </c>
      <c r="FC40" s="7">
        <v>1220</v>
      </c>
      <c r="FD40" s="7">
        <v>1290.4000000000001</v>
      </c>
      <c r="FE40" s="7">
        <v>1184.0999999999999</v>
      </c>
      <c r="FF40" s="7">
        <v>1089</v>
      </c>
      <c r="FG40" s="7">
        <v>1212.7</v>
      </c>
      <c r="FH40" s="7">
        <v>1152</v>
      </c>
      <c r="FI40" s="7">
        <v>1253.8</v>
      </c>
      <c r="FJ40" s="7">
        <v>1269.0999999999999</v>
      </c>
      <c r="FK40" s="7">
        <v>1316.6</v>
      </c>
      <c r="FL40" s="7">
        <v>0</v>
      </c>
      <c r="FM40" s="7">
        <v>1293.3</v>
      </c>
      <c r="FN40" s="7">
        <v>1304.5999999999999</v>
      </c>
      <c r="FO40" s="7">
        <v>1216.5</v>
      </c>
      <c r="FP40" s="7">
        <v>1210.9000000000001</v>
      </c>
      <c r="FQ40" s="7">
        <v>1221.9000000000001</v>
      </c>
      <c r="FR40" s="7">
        <v>1249.2</v>
      </c>
      <c r="FS40" s="7">
        <v>1251.2</v>
      </c>
      <c r="FT40" s="7">
        <v>1228.7</v>
      </c>
      <c r="FU40" s="7">
        <v>1156.5</v>
      </c>
      <c r="FV40" s="7">
        <v>1106.3</v>
      </c>
      <c r="FW40" s="7">
        <v>1116.5999999999999</v>
      </c>
      <c r="FX40" s="7">
        <v>1107.4000000000001</v>
      </c>
      <c r="FY40" s="7">
        <v>1106.7</v>
      </c>
      <c r="FZ40" s="7">
        <v>1099.5999999999999</v>
      </c>
      <c r="GA40" s="7">
        <v>1107.5</v>
      </c>
      <c r="GB40" s="7">
        <v>1112.4000000000001</v>
      </c>
      <c r="GC40" s="7">
        <v>1121.2</v>
      </c>
      <c r="GD40" s="7">
        <v>1123.9000000000001</v>
      </c>
      <c r="GE40" s="7">
        <v>1115.2</v>
      </c>
      <c r="GF40" s="7">
        <v>1115.3</v>
      </c>
      <c r="GG40" s="7">
        <v>1116.7</v>
      </c>
      <c r="GH40" s="7">
        <v>1121.9000000000001</v>
      </c>
      <c r="GI40" s="7">
        <v>1075.8</v>
      </c>
      <c r="GJ40" s="7">
        <v>1002.8</v>
      </c>
      <c r="GK40" s="7">
        <v>1129.9000000000001</v>
      </c>
      <c r="GL40" s="7">
        <v>1119.5</v>
      </c>
      <c r="GM40" s="7">
        <v>1117.8</v>
      </c>
      <c r="GN40" s="7">
        <v>1123.5999999999999</v>
      </c>
      <c r="GO40" s="7">
        <v>1120</v>
      </c>
      <c r="GP40" s="7">
        <v>1113.5</v>
      </c>
      <c r="GQ40" s="7">
        <v>1118.7</v>
      </c>
      <c r="GR40" s="7">
        <v>1109.5</v>
      </c>
      <c r="GS40" s="7">
        <v>1120.0999999999999</v>
      </c>
      <c r="GT40" s="7">
        <v>1102.2</v>
      </c>
      <c r="GU40" s="7">
        <v>1118.0999999999999</v>
      </c>
      <c r="GV40" s="7">
        <v>1099.5</v>
      </c>
      <c r="GW40" s="7">
        <v>1106.4000000000001</v>
      </c>
      <c r="GX40" s="7">
        <v>1077</v>
      </c>
      <c r="GY40" s="7">
        <v>1072</v>
      </c>
      <c r="GZ40" s="7">
        <v>1077</v>
      </c>
      <c r="HA40" s="7">
        <v>1210.4000000000001</v>
      </c>
      <c r="HB40" s="7">
        <v>1208.9000000000001</v>
      </c>
      <c r="HC40" s="7">
        <v>1129.5</v>
      </c>
      <c r="HD40" s="7">
        <v>1224.3</v>
      </c>
      <c r="HE40" s="7">
        <v>1217.0999999999999</v>
      </c>
      <c r="HF40" s="7">
        <v>1277</v>
      </c>
      <c r="HG40" s="7">
        <v>1270.2</v>
      </c>
      <c r="HH40" s="7">
        <v>1189.7</v>
      </c>
      <c r="HI40" s="7">
        <v>1403</v>
      </c>
      <c r="HJ40" s="7">
        <v>1250</v>
      </c>
      <c r="HK40" s="7">
        <v>1170</v>
      </c>
      <c r="HL40" s="7">
        <v>1183.4000000000001</v>
      </c>
      <c r="HM40" s="7">
        <v>1179.9000000000001</v>
      </c>
      <c r="HN40" s="7">
        <v>1244.5</v>
      </c>
      <c r="HO40" s="7">
        <v>1187</v>
      </c>
      <c r="HP40" s="7">
        <v>1280</v>
      </c>
      <c r="HQ40" s="7">
        <v>1098.2</v>
      </c>
      <c r="HR40" s="7">
        <v>1123.5</v>
      </c>
      <c r="HS40" s="7">
        <v>1156.5</v>
      </c>
      <c r="HT40" s="7">
        <v>1083.5</v>
      </c>
      <c r="HU40" s="7">
        <v>1016.5</v>
      </c>
      <c r="HV40" s="7">
        <v>1229</v>
      </c>
      <c r="HW40" s="7">
        <v>1226.5999999999999</v>
      </c>
      <c r="HX40" s="7">
        <v>1258</v>
      </c>
      <c r="HY40" s="7">
        <v>1254.2</v>
      </c>
      <c r="HZ40" s="7">
        <v>1238.2</v>
      </c>
      <c r="IA40" s="7">
        <v>1267.7</v>
      </c>
      <c r="IB40" s="7">
        <v>1332.6</v>
      </c>
      <c r="IC40" s="7">
        <v>1329.6</v>
      </c>
      <c r="ID40" s="7">
        <v>1129.5</v>
      </c>
      <c r="IE40" s="7">
        <v>1139.3</v>
      </c>
      <c r="IF40" s="7">
        <v>1072.3</v>
      </c>
      <c r="IG40" s="7">
        <v>1061</v>
      </c>
      <c r="IH40" s="7">
        <v>1060.5999999999999</v>
      </c>
      <c r="II40" s="7">
        <v>1091.0999999999999</v>
      </c>
      <c r="IJ40" s="7">
        <v>1076</v>
      </c>
      <c r="IK40" s="7">
        <v>1095.5</v>
      </c>
      <c r="IL40" s="7">
        <v>1084.8</v>
      </c>
      <c r="IM40" s="7">
        <v>1072.8</v>
      </c>
      <c r="IN40" s="7">
        <v>1072.2</v>
      </c>
      <c r="IO40" s="7">
        <v>1070</v>
      </c>
      <c r="IP40" s="7">
        <v>1099.9000000000001</v>
      </c>
      <c r="IQ40" s="7">
        <v>1095.7</v>
      </c>
      <c r="IR40" s="7">
        <v>1097.5</v>
      </c>
      <c r="IS40" s="7">
        <v>1099.9000000000001</v>
      </c>
      <c r="IT40" s="7">
        <v>1085.0999999999999</v>
      </c>
      <c r="IU40" s="7">
        <v>1081</v>
      </c>
      <c r="IV40" s="7">
        <v>1059.2</v>
      </c>
      <c r="IW40" s="7">
        <v>1101.5</v>
      </c>
      <c r="IX40" s="7">
        <v>1073</v>
      </c>
      <c r="IY40" s="7">
        <v>1094.9000000000001</v>
      </c>
      <c r="IZ40" s="7">
        <v>269</v>
      </c>
      <c r="JA40" s="7">
        <v>278.3</v>
      </c>
      <c r="JB40" s="7">
        <v>1102.3</v>
      </c>
      <c r="JC40" s="7">
        <v>1098.0999999999999</v>
      </c>
      <c r="JD40" s="7">
        <v>1113.0999999999999</v>
      </c>
      <c r="JE40" s="7">
        <v>1151.5999999999999</v>
      </c>
      <c r="JF40" s="7">
        <v>1102.5999999999999</v>
      </c>
      <c r="JG40" s="7">
        <v>1103.8</v>
      </c>
      <c r="JH40" s="7">
        <v>1108.9000000000001</v>
      </c>
      <c r="JI40" s="7">
        <v>1175.9000000000001</v>
      </c>
      <c r="JJ40" s="7">
        <v>1170.8</v>
      </c>
      <c r="JK40" s="7">
        <v>1225.4000000000001</v>
      </c>
      <c r="JL40" s="7">
        <v>1164.3</v>
      </c>
      <c r="JM40" s="7">
        <v>1174.8</v>
      </c>
      <c r="JN40" s="7">
        <v>1263.4000000000001</v>
      </c>
      <c r="JO40" s="7">
        <v>1211.5999999999999</v>
      </c>
      <c r="JP40" s="7">
        <v>1221.5</v>
      </c>
      <c r="JQ40" s="7">
        <v>1195.3</v>
      </c>
      <c r="JR40" s="7">
        <v>1260.2</v>
      </c>
      <c r="JS40" s="7">
        <v>1215.2</v>
      </c>
      <c r="JT40" s="7">
        <v>1191.5999999999999</v>
      </c>
      <c r="JU40" s="7">
        <v>1260.5</v>
      </c>
      <c r="JV40" s="7">
        <v>1226</v>
      </c>
      <c r="JW40" s="7">
        <v>1156.8</v>
      </c>
      <c r="JX40" s="7">
        <v>1226.5999999999999</v>
      </c>
      <c r="JY40" s="7">
        <v>1276.8</v>
      </c>
      <c r="JZ40" s="7">
        <v>1001.8</v>
      </c>
      <c r="KA40" s="7">
        <v>988.3</v>
      </c>
      <c r="KB40" s="7">
        <v>1207.5999999999999</v>
      </c>
      <c r="KC40" s="7">
        <v>1062</v>
      </c>
      <c r="KD40" s="7">
        <v>1183.5999999999999</v>
      </c>
      <c r="KE40" s="7">
        <v>1077.2</v>
      </c>
      <c r="KF40" s="7">
        <v>1074.9000000000001</v>
      </c>
      <c r="KG40" s="7">
        <v>1075.3</v>
      </c>
      <c r="KH40" s="7">
        <v>1074.9000000000001</v>
      </c>
      <c r="KI40" s="7">
        <v>1059.3</v>
      </c>
      <c r="KJ40" s="7">
        <v>1056.3</v>
      </c>
      <c r="KK40" s="7">
        <v>1079.5</v>
      </c>
      <c r="KL40" s="7">
        <v>1061.3</v>
      </c>
      <c r="KM40" s="7">
        <v>1061.2</v>
      </c>
      <c r="KN40" s="7">
        <v>1089.8</v>
      </c>
      <c r="KO40" s="7">
        <v>1163</v>
      </c>
      <c r="KP40" s="7">
        <v>1087.8</v>
      </c>
      <c r="KQ40" s="7">
        <v>1088</v>
      </c>
      <c r="KR40" s="7">
        <v>1052.9000000000001</v>
      </c>
      <c r="KS40" s="7">
        <v>1038.0999999999999</v>
      </c>
      <c r="KT40" s="7">
        <v>1039</v>
      </c>
      <c r="KU40" s="7">
        <v>1073.4000000000001</v>
      </c>
      <c r="KV40" s="7">
        <v>1083.5999999999999</v>
      </c>
      <c r="KW40" s="7">
        <v>1076.5</v>
      </c>
      <c r="KX40" s="7">
        <v>1078.2</v>
      </c>
      <c r="KY40" s="7">
        <v>1082</v>
      </c>
      <c r="KZ40" s="7">
        <v>1161</v>
      </c>
      <c r="LA40" s="7">
        <v>1079.3</v>
      </c>
      <c r="LB40" s="7">
        <v>1073.0999999999999</v>
      </c>
      <c r="LC40" s="7">
        <v>1086.9000000000001</v>
      </c>
      <c r="LD40" s="7">
        <v>1078.7</v>
      </c>
      <c r="LE40" s="7">
        <v>1014.2</v>
      </c>
      <c r="LF40" s="7">
        <v>1085.9000000000001</v>
      </c>
      <c r="LG40" s="7">
        <v>1087.0999999999999</v>
      </c>
      <c r="LH40" s="7">
        <v>1065.0999999999999</v>
      </c>
      <c r="LI40" s="7">
        <v>1053.8</v>
      </c>
      <c r="LJ40" s="7">
        <v>1049.5999999999999</v>
      </c>
      <c r="LK40" s="7">
        <v>1179.9000000000001</v>
      </c>
      <c r="LL40" s="7">
        <v>1042.4000000000001</v>
      </c>
      <c r="LM40" s="7">
        <v>1075.5</v>
      </c>
      <c r="LN40" s="7">
        <v>1074.3</v>
      </c>
      <c r="LO40" s="7">
        <v>1078.9000000000001</v>
      </c>
      <c r="LP40" s="7">
        <v>1034</v>
      </c>
      <c r="LQ40" s="7">
        <v>986.9</v>
      </c>
      <c r="LR40" s="7">
        <v>1076.2</v>
      </c>
      <c r="LS40" s="7">
        <v>1120.8</v>
      </c>
      <c r="LT40" s="7">
        <v>1031.2</v>
      </c>
      <c r="LU40" s="7">
        <v>1031.7</v>
      </c>
      <c r="LV40" s="7">
        <v>1077.5999999999999</v>
      </c>
      <c r="LW40" s="7">
        <v>1067</v>
      </c>
      <c r="LX40" s="7">
        <v>1065.9000000000001</v>
      </c>
      <c r="LY40" s="7">
        <v>1063</v>
      </c>
      <c r="LZ40" s="7">
        <v>1062.9000000000001</v>
      </c>
      <c r="MA40" s="7">
        <v>1071.5</v>
      </c>
      <c r="MB40" s="7">
        <v>1115.0999999999999</v>
      </c>
      <c r="MC40" s="7">
        <v>1024.2</v>
      </c>
      <c r="MD40" s="7">
        <v>1042.9000000000001</v>
      </c>
      <c r="ME40" s="7">
        <v>1057.3</v>
      </c>
      <c r="MF40" s="7">
        <v>1057.8</v>
      </c>
      <c r="MG40" s="7">
        <v>1059</v>
      </c>
      <c r="MH40" s="7">
        <v>1058.4000000000001</v>
      </c>
      <c r="MI40" s="7">
        <v>1069</v>
      </c>
      <c r="MJ40" s="7">
        <v>1087.5999999999999</v>
      </c>
      <c r="MK40" s="7">
        <v>1080.5</v>
      </c>
      <c r="ML40" s="7">
        <v>1085.5</v>
      </c>
      <c r="MM40" s="7">
        <v>1078</v>
      </c>
      <c r="MN40" s="7">
        <v>1088.8</v>
      </c>
      <c r="MO40" s="7">
        <v>1079.0999999999999</v>
      </c>
      <c r="MP40" s="7">
        <v>1087</v>
      </c>
      <c r="MQ40" s="7">
        <v>1092.5999999999999</v>
      </c>
      <c r="MR40" s="7">
        <v>1084</v>
      </c>
      <c r="MS40" s="7">
        <v>1054.4000000000001</v>
      </c>
      <c r="MT40" s="7">
        <v>1059</v>
      </c>
      <c r="MU40" s="7">
        <v>1090.5999999999999</v>
      </c>
      <c r="MV40" s="7">
        <v>1001.1</v>
      </c>
      <c r="MW40" s="7">
        <v>1047.5999999999999</v>
      </c>
      <c r="MX40" s="7">
        <v>1056.4000000000001</v>
      </c>
      <c r="MY40" s="7">
        <v>1127.4000000000001</v>
      </c>
      <c r="MZ40" s="7">
        <v>1073.7</v>
      </c>
      <c r="NA40" s="7">
        <v>1073.9000000000001</v>
      </c>
      <c r="NB40" s="7">
        <v>1053</v>
      </c>
      <c r="NC40" s="7">
        <v>1120.2</v>
      </c>
      <c r="ND40" s="7">
        <v>1086.2</v>
      </c>
      <c r="NE40" s="7">
        <v>1116.3</v>
      </c>
      <c r="NF40" s="7">
        <v>1033</v>
      </c>
      <c r="NG40" s="7">
        <v>1083.0999999999999</v>
      </c>
      <c r="NH40" s="7">
        <v>1034.7</v>
      </c>
      <c r="NI40" s="7">
        <v>1040.5</v>
      </c>
      <c r="NJ40" s="7">
        <v>1015.5</v>
      </c>
      <c r="NK40" s="7">
        <v>1044</v>
      </c>
      <c r="NL40" s="7">
        <v>1054.3</v>
      </c>
      <c r="NM40" s="7">
        <v>1056.7</v>
      </c>
      <c r="NN40" s="120">
        <v>0</v>
      </c>
      <c r="NO40" s="135">
        <v>35.56</v>
      </c>
      <c r="NP40" s="135">
        <v>0</v>
      </c>
      <c r="NQ40" s="135">
        <v>0</v>
      </c>
      <c r="NR40" s="135">
        <v>5.32</v>
      </c>
      <c r="NS40" s="135">
        <v>5.07</v>
      </c>
      <c r="NT40" s="135">
        <v>0</v>
      </c>
      <c r="NU40" s="135">
        <v>0</v>
      </c>
      <c r="NV40" s="7">
        <v>86535490</v>
      </c>
      <c r="NW40" s="7">
        <v>256750</v>
      </c>
      <c r="NX40" s="7">
        <v>87882370</v>
      </c>
      <c r="NY40" s="7">
        <v>299874</v>
      </c>
      <c r="NZ40" s="7">
        <v>71810300</v>
      </c>
      <c r="OA40" s="7">
        <v>151393</v>
      </c>
      <c r="OB40" s="7">
        <v>86163280</v>
      </c>
      <c r="OC40" s="7">
        <v>129856</v>
      </c>
      <c r="OD40" s="7">
        <v>817320</v>
      </c>
      <c r="OE40" s="7">
        <v>10010</v>
      </c>
      <c r="OF40" s="7">
        <v>99130</v>
      </c>
      <c r="OG40" s="7">
        <v>550</v>
      </c>
      <c r="OH40" s="9">
        <f>IF((RD_15[[#This Row],[33kV_IC1_ExPort]]-NV39)&lt;0,0,(RD_15[[#This Row],[33kV_IC1_ExPort]]-NV39))</f>
        <v>94040</v>
      </c>
      <c r="OI40" s="9">
        <f>IF((RD_15[[#This Row],[33kV_IC1_Import]]-NW39)&lt;0,0,(RD_15[[#This Row],[33kV_IC1_Import]]-NW39))</f>
        <v>218</v>
      </c>
      <c r="OJ40" s="9">
        <f>IF((RD_15[[#This Row],[33kV_IC2_ExPort]]-NX39)&lt;0,0,(RD_15[[#This Row],[33kV_IC2_ExPort]]-NX39))</f>
        <v>95050</v>
      </c>
      <c r="OK40" s="9">
        <f>IF((RD_15[[#This Row],[33kV_IC2_Import]]-NY39)&lt;0,0,(RD_15[[#This Row],[33kV_IC2_Import]]-NY39))</f>
        <v>302</v>
      </c>
      <c r="OL40" s="9">
        <f>IF((RD_15[[#This Row],[33kV_IC3_ExPort]]-NZ39)&lt;0,0,(RD_15[[#This Row],[33kV_IC3_ExPort]]-NZ39))</f>
        <v>92130</v>
      </c>
      <c r="OM40" s="9">
        <f>IF((RD_15[[#This Row],[33kV_IC3_Import]]-OA39)&lt;0,0,(RD_15[[#This Row],[33kV_IC3_Import]]-OA39))</f>
        <v>189</v>
      </c>
      <c r="ON40" s="9">
        <f>IF((RD_15[[#This Row],[33kV_IC4_ExPort]]-OB39)&lt;0,0,(RD_15[[#This Row],[33kV_IC4_ExPort]]-OB39))</f>
        <v>92020</v>
      </c>
      <c r="OO40" s="9">
        <f>IF((RD_15[[#This Row],[33kV_IC4_Import]]-OC39)&lt;0,0,(RD_15[[#This Row],[33kV_IC4_Import]]-OC39))</f>
        <v>202</v>
      </c>
      <c r="OP40" s="9">
        <f>IF((RD_15[[#This Row],[220kV_PQM1_Ex]]-OD39)*200&lt;0,0,(RD_15[[#This Row],[220kV_PQM1_Ex]]-OD39)*200)</f>
        <v>188000</v>
      </c>
      <c r="OQ40" s="9">
        <f>IF((RD_15[[#This Row],[220kV_PQM1_Im]]-OE39)*200&lt;0,0,(RD_15[[#This Row],[220kV_PQM1_Im]]-OE39)*200)</f>
        <v>0</v>
      </c>
      <c r="OR40" s="9">
        <f>IF((RD_15[[#This Row],[220kV_PQM2_Ex]]-OF39)*200&lt;0,0,(RD_15[[#This Row],[220kV_PQM2_Ex]]-OF39)*200)</f>
        <v>184000</v>
      </c>
      <c r="OS40" s="9">
        <f>IF((RD_15[[#This Row],[220kV_PQM2_Im]]-OG39)*200&lt;0,0,(RD_15[[#This Row],[220kV_PQM2_Im]]-OG39)*200)</f>
        <v>2000</v>
      </c>
      <c r="OT40" s="136">
        <f>SUM(RD_15[[#This Row],[33kV_IC1_ExPort(KWh)]],RD_15[[#This Row],[33kV_IC2_ExPort(KWh)]],RD_15[[#This Row],[33kV_IC3_ExPort(KWh)]],RD_15[[#This Row],[33kV_IC4_ExPort(kWh)]])</f>
        <v>373240</v>
      </c>
      <c r="OU40" s="49">
        <f>SUM(RD_15[[#This Row],[220kV_PQM1_Ex(KWh)]],RD_15[[#This Row],[220kV_PQM2_Ex(KWh)]])</f>
        <v>372000</v>
      </c>
      <c r="OV40" s="49">
        <f>IFERROR((RD_15[[#This Row],[Sunset Time (POA&lt;20 W/m2)]]-RD_15[[#This Row],[Sunrise Time (POA&gt;20 W/m2)]])*24,"")</f>
        <v>12.3</v>
      </c>
      <c r="OW40" s="49">
        <f>RD_15[[#This Row],[GHI]]-RD_15[[#This Row],[GHI_Lost]]</f>
        <v>5.32</v>
      </c>
      <c r="OX40" s="49">
        <f>RD_15[[#This Row],[POA]]-RD_15[[#This Row],[POA_Lost]]</f>
        <v>5.07</v>
      </c>
      <c r="OY40" s="49"/>
      <c r="OZ40" s="49">
        <f>RD_15[[#This Row],[MT_Temp]]</f>
        <v>35.56</v>
      </c>
      <c r="PA40" s="50">
        <f>RD_15[[#This Row],[WS_Avg]]</f>
        <v>0</v>
      </c>
      <c r="PB40" s="131">
        <f>IFERROR(SUM(RD_15[[#This Row],[BLK1_INV1]:[BLK12_INV31]]),"")</f>
        <v>379071.8</v>
      </c>
      <c r="PC40" s="51" t="str">
        <f>IFERROR(#REF!/RD_15[[#This Row],[Inv_Exp(KWh)]],"")</f>
        <v/>
      </c>
      <c r="PD40" s="51"/>
      <c r="PE40" s="100" t="str">
        <f>IFERROR(RD_15[[#This Row],[WPR_Eac]]/RD_15[[#This Row],[WPR_Edc]],"")</f>
        <v/>
      </c>
      <c r="PF40" s="100"/>
      <c r="PG40" s="100"/>
    </row>
    <row r="41" spans="2:423" x14ac:dyDescent="0.35">
      <c r="B41" s="48">
        <v>45780</v>
      </c>
      <c r="C41" s="132">
        <f>YEAR(RD_15[[#This Row],[Date]])+IF(MONTH(RD_15[[#This Row],[Date]])&gt;=4,1,0)</f>
        <v>2026</v>
      </c>
      <c r="D41" s="124">
        <f t="shared" si="9"/>
        <v>2025</v>
      </c>
      <c r="E41" s="133"/>
      <c r="F41" s="133"/>
      <c r="G41" s="134" t="str">
        <f>TEXT(RD_15[[#This Row],[Date]],"mmm-yy")</f>
        <v>May-25</v>
      </c>
      <c r="H41" s="124">
        <f t="shared" si="10"/>
        <v>31</v>
      </c>
      <c r="I41" s="132">
        <f>'Basic Data '!$S$2</f>
        <v>91870</v>
      </c>
      <c r="J41" s="8">
        <v>0.2076388888888889</v>
      </c>
      <c r="K41" s="8">
        <v>0.72569444444444442</v>
      </c>
      <c r="L41" s="7">
        <v>579.9</v>
      </c>
      <c r="M41" s="7">
        <v>566.79999999999995</v>
      </c>
      <c r="N41" s="7">
        <v>618</v>
      </c>
      <c r="O41" s="7">
        <v>620.1</v>
      </c>
      <c r="P41" s="7">
        <v>613.9</v>
      </c>
      <c r="Q41" s="7">
        <v>594.9</v>
      </c>
      <c r="R41" s="7">
        <v>629.70000000000005</v>
      </c>
      <c r="S41" s="7">
        <v>602.4</v>
      </c>
      <c r="T41" s="7">
        <v>622.6</v>
      </c>
      <c r="U41" s="7">
        <v>626.9</v>
      </c>
      <c r="V41" s="7">
        <v>630</v>
      </c>
      <c r="W41" s="7">
        <v>626.6</v>
      </c>
      <c r="X41" s="7">
        <v>629.70000000000005</v>
      </c>
      <c r="Y41" s="7">
        <v>629.70000000000005</v>
      </c>
      <c r="Z41" s="7">
        <v>636.6</v>
      </c>
      <c r="AA41" s="7">
        <v>638.29999999999995</v>
      </c>
      <c r="AB41" s="7">
        <v>594.1</v>
      </c>
      <c r="AC41" s="7">
        <v>596.6</v>
      </c>
      <c r="AD41" s="7">
        <v>621.70000000000005</v>
      </c>
      <c r="AE41" s="7">
        <v>630.70000000000005</v>
      </c>
      <c r="AF41" s="7">
        <v>651.70000000000005</v>
      </c>
      <c r="AG41" s="7">
        <v>642.6</v>
      </c>
      <c r="AH41" s="7">
        <v>652</v>
      </c>
      <c r="AI41" s="7">
        <v>647.70000000000005</v>
      </c>
      <c r="AJ41" s="7">
        <v>643.9</v>
      </c>
      <c r="AK41" s="7">
        <v>641.29999999999995</v>
      </c>
      <c r="AL41" s="7">
        <v>649.6</v>
      </c>
      <c r="AM41" s="7">
        <v>646.70000000000005</v>
      </c>
      <c r="AN41" s="7">
        <v>653.1</v>
      </c>
      <c r="AO41" s="7">
        <v>652.70000000000005</v>
      </c>
      <c r="AP41" s="7">
        <v>645.5</v>
      </c>
      <c r="AQ41" s="7">
        <v>649.70000000000005</v>
      </c>
      <c r="AR41" s="7">
        <v>621</v>
      </c>
      <c r="AS41" s="7">
        <v>581.29999999999995</v>
      </c>
      <c r="AT41" s="7">
        <v>585.1</v>
      </c>
      <c r="AU41" s="7">
        <v>591.20000000000005</v>
      </c>
      <c r="AV41" s="7">
        <v>601.79999999999995</v>
      </c>
      <c r="AW41" s="7">
        <v>605.5</v>
      </c>
      <c r="AX41" s="7">
        <v>626.79999999999995</v>
      </c>
      <c r="AY41" s="7">
        <v>599.4</v>
      </c>
      <c r="AZ41" s="7">
        <v>619.79999999999995</v>
      </c>
      <c r="BA41" s="7">
        <v>670.6</v>
      </c>
      <c r="BB41" s="7">
        <v>702.4</v>
      </c>
      <c r="BC41" s="7">
        <v>669.5</v>
      </c>
      <c r="BD41" s="7">
        <v>670.5</v>
      </c>
      <c r="BE41" s="7">
        <v>237.9</v>
      </c>
      <c r="BF41" s="7">
        <v>735.2</v>
      </c>
      <c r="BG41" s="7">
        <v>728.7</v>
      </c>
      <c r="BH41" s="7">
        <v>766.3</v>
      </c>
      <c r="BI41" s="7">
        <v>702.2</v>
      </c>
      <c r="BJ41" s="7">
        <v>672</v>
      </c>
      <c r="BK41" s="7">
        <v>663.4</v>
      </c>
      <c r="BL41" s="7">
        <v>659.6</v>
      </c>
      <c r="BM41" s="7">
        <v>690.1</v>
      </c>
      <c r="BN41" s="7">
        <v>680</v>
      </c>
      <c r="BO41" s="7">
        <v>664.3</v>
      </c>
      <c r="BP41" s="7">
        <v>703.6</v>
      </c>
      <c r="BQ41" s="7">
        <v>648</v>
      </c>
      <c r="BR41" s="7">
        <v>568.5</v>
      </c>
      <c r="BS41" s="7">
        <v>653.6</v>
      </c>
      <c r="BT41" s="7">
        <v>635.29999999999995</v>
      </c>
      <c r="BU41" s="7">
        <v>590.79999999999995</v>
      </c>
      <c r="BV41" s="7">
        <v>651.1</v>
      </c>
      <c r="BW41" s="7">
        <v>1458</v>
      </c>
      <c r="BX41" s="7">
        <v>1433.2</v>
      </c>
      <c r="BY41" s="7">
        <v>1459.1</v>
      </c>
      <c r="BZ41" s="7">
        <v>1456.4</v>
      </c>
      <c r="CA41" s="7">
        <v>1432.6</v>
      </c>
      <c r="CB41" s="7">
        <v>1447</v>
      </c>
      <c r="CC41" s="7">
        <v>1412.4</v>
      </c>
      <c r="CD41" s="7">
        <v>1474.4</v>
      </c>
      <c r="CE41" s="7">
        <v>1431.7</v>
      </c>
      <c r="CF41" s="7">
        <v>1409.8</v>
      </c>
      <c r="CG41" s="7">
        <v>1375.3</v>
      </c>
      <c r="CH41" s="7">
        <v>1403.5</v>
      </c>
      <c r="CI41" s="7">
        <v>1375.9</v>
      </c>
      <c r="CJ41" s="7">
        <v>1363.3</v>
      </c>
      <c r="CK41" s="7">
        <v>1442.3</v>
      </c>
      <c r="CL41" s="7">
        <v>1470</v>
      </c>
      <c r="CM41" s="7">
        <v>1505.7</v>
      </c>
      <c r="CN41" s="7">
        <v>1421.6</v>
      </c>
      <c r="CO41" s="7">
        <v>1508.1</v>
      </c>
      <c r="CP41" s="7">
        <v>1513.2</v>
      </c>
      <c r="CQ41" s="7">
        <v>1412.1</v>
      </c>
      <c r="CR41" s="7">
        <v>1441.7</v>
      </c>
      <c r="CS41" s="7">
        <v>1431.2</v>
      </c>
      <c r="CT41" s="7">
        <v>1423</v>
      </c>
      <c r="CU41" s="7">
        <v>1419.6</v>
      </c>
      <c r="CV41" s="7">
        <v>1484.1</v>
      </c>
      <c r="CW41" s="7">
        <v>1466.5</v>
      </c>
      <c r="CX41" s="7">
        <v>1453.1</v>
      </c>
      <c r="CY41" s="7">
        <v>1390.3</v>
      </c>
      <c r="CZ41" s="7">
        <v>1402.7</v>
      </c>
      <c r="DA41" s="7">
        <v>1431.4</v>
      </c>
      <c r="DB41" s="7">
        <v>1454.7</v>
      </c>
      <c r="DC41" s="7">
        <v>1417</v>
      </c>
      <c r="DD41" s="7">
        <v>1512.4</v>
      </c>
      <c r="DE41" s="7">
        <v>1460.9</v>
      </c>
      <c r="DF41" s="7">
        <v>1432.7</v>
      </c>
      <c r="DG41" s="7">
        <v>1371.1</v>
      </c>
      <c r="DH41" s="7">
        <v>1376.4</v>
      </c>
      <c r="DI41" s="7">
        <v>1446.4</v>
      </c>
      <c r="DJ41" s="7">
        <v>1441.7</v>
      </c>
      <c r="DK41" s="7">
        <v>1421.3</v>
      </c>
      <c r="DL41" s="7">
        <v>1521</v>
      </c>
      <c r="DM41" s="7">
        <v>1418.2</v>
      </c>
      <c r="DN41" s="7">
        <v>1465.6</v>
      </c>
      <c r="DO41" s="7">
        <v>1418.6</v>
      </c>
      <c r="DP41" s="7">
        <v>1424.7</v>
      </c>
      <c r="DQ41" s="7">
        <v>1467.7</v>
      </c>
      <c r="DR41" s="7">
        <v>1470</v>
      </c>
      <c r="DS41" s="7">
        <v>1460.2</v>
      </c>
      <c r="DT41" s="7">
        <v>1370.7</v>
      </c>
      <c r="DU41" s="7">
        <v>1350.4</v>
      </c>
      <c r="DV41" s="7">
        <v>1428.4</v>
      </c>
      <c r="DW41" s="7">
        <v>1442.9</v>
      </c>
      <c r="DX41" s="7">
        <v>1443.4</v>
      </c>
      <c r="DY41" s="7">
        <v>1480.1</v>
      </c>
      <c r="DZ41" s="7">
        <v>1533.9</v>
      </c>
      <c r="EA41" s="7">
        <v>1518.1</v>
      </c>
      <c r="EB41" s="7">
        <v>1475.9</v>
      </c>
      <c r="EC41" s="7">
        <v>1446</v>
      </c>
      <c r="ED41" s="7">
        <v>1410.1</v>
      </c>
      <c r="EE41" s="7">
        <v>1435.9</v>
      </c>
      <c r="EF41" s="7">
        <v>1526.7</v>
      </c>
      <c r="EG41" s="7">
        <v>1518.2</v>
      </c>
      <c r="EH41" s="7">
        <v>1497.5</v>
      </c>
      <c r="EI41" s="7">
        <v>1521</v>
      </c>
      <c r="EJ41" s="7">
        <v>1481</v>
      </c>
      <c r="EK41" s="7">
        <v>1471.6</v>
      </c>
      <c r="EL41" s="7">
        <v>1459.5</v>
      </c>
      <c r="EM41" s="7">
        <v>1249.8</v>
      </c>
      <c r="EN41" s="7">
        <v>1439.9</v>
      </c>
      <c r="EO41" s="7">
        <v>1486.8</v>
      </c>
      <c r="EP41" s="7">
        <v>1456.6</v>
      </c>
      <c r="EQ41" s="7">
        <v>1427.6</v>
      </c>
      <c r="ER41" s="7">
        <v>1409.4</v>
      </c>
      <c r="ES41" s="7">
        <v>1443.3</v>
      </c>
      <c r="ET41" s="7">
        <v>1506.1</v>
      </c>
      <c r="EU41" s="7">
        <v>1436.3</v>
      </c>
      <c r="EV41" s="7">
        <v>1475.9</v>
      </c>
      <c r="EW41" s="7">
        <v>1429.2</v>
      </c>
      <c r="EX41" s="7">
        <v>1449.3</v>
      </c>
      <c r="EY41" s="7">
        <v>1504.4</v>
      </c>
      <c r="EZ41" s="7">
        <v>1459.9</v>
      </c>
      <c r="FA41" s="7">
        <v>1484.8</v>
      </c>
      <c r="FB41" s="7">
        <v>1421.6</v>
      </c>
      <c r="FC41" s="7">
        <v>1459.3</v>
      </c>
      <c r="FD41" s="7">
        <v>1555.2</v>
      </c>
      <c r="FE41" s="7">
        <v>1419</v>
      </c>
      <c r="FF41" s="7">
        <v>1311.3</v>
      </c>
      <c r="FG41" s="7">
        <v>1453</v>
      </c>
      <c r="FH41" s="7">
        <v>1385.7</v>
      </c>
      <c r="FI41" s="7">
        <v>1461.9</v>
      </c>
      <c r="FJ41" s="7">
        <v>1495</v>
      </c>
      <c r="FK41" s="7">
        <v>1544.8</v>
      </c>
      <c r="FL41" s="7">
        <v>0</v>
      </c>
      <c r="FM41" s="7">
        <v>1551.8</v>
      </c>
      <c r="FN41" s="7">
        <v>1521.4</v>
      </c>
      <c r="FO41" s="7">
        <v>1467.4</v>
      </c>
      <c r="FP41" s="7">
        <v>1453.9</v>
      </c>
      <c r="FQ41" s="7">
        <v>1438.8</v>
      </c>
      <c r="FR41" s="7">
        <v>1487</v>
      </c>
      <c r="FS41" s="7">
        <v>1487</v>
      </c>
      <c r="FT41" s="7">
        <v>1459</v>
      </c>
      <c r="FU41" s="7">
        <v>1424.2</v>
      </c>
      <c r="FV41" s="7">
        <v>1320.9</v>
      </c>
      <c r="FW41" s="7">
        <v>1335.7</v>
      </c>
      <c r="FX41" s="7">
        <v>1327.2</v>
      </c>
      <c r="FY41" s="7">
        <v>1326.9</v>
      </c>
      <c r="FZ41" s="7">
        <v>1314.2</v>
      </c>
      <c r="GA41" s="7">
        <v>1330.6</v>
      </c>
      <c r="GB41" s="7">
        <v>1337.7</v>
      </c>
      <c r="GC41" s="7">
        <v>1347.1</v>
      </c>
      <c r="GD41" s="7">
        <v>1354.8</v>
      </c>
      <c r="GE41" s="7">
        <v>1343.3</v>
      </c>
      <c r="GF41" s="7">
        <v>1333.4</v>
      </c>
      <c r="GG41" s="7">
        <v>1341.4</v>
      </c>
      <c r="GH41" s="7">
        <v>1354.8</v>
      </c>
      <c r="GI41" s="7">
        <v>1288.2</v>
      </c>
      <c r="GJ41" s="7">
        <v>1184.2</v>
      </c>
      <c r="GK41" s="7">
        <v>1367.4</v>
      </c>
      <c r="GL41" s="7">
        <v>1351.6</v>
      </c>
      <c r="GM41" s="7">
        <v>1352.6</v>
      </c>
      <c r="GN41" s="7">
        <v>1358.6</v>
      </c>
      <c r="GO41" s="7">
        <v>1355.7</v>
      </c>
      <c r="GP41" s="7">
        <v>1350.6</v>
      </c>
      <c r="GQ41" s="7">
        <v>1359.2</v>
      </c>
      <c r="GR41" s="7">
        <v>1342.6</v>
      </c>
      <c r="GS41" s="7">
        <v>1358.1</v>
      </c>
      <c r="GT41" s="7">
        <v>1331.9</v>
      </c>
      <c r="GU41" s="7">
        <v>1355.5</v>
      </c>
      <c r="GV41" s="7">
        <v>1338</v>
      </c>
      <c r="GW41" s="7">
        <v>1350.7</v>
      </c>
      <c r="GX41" s="7">
        <v>1304.9000000000001</v>
      </c>
      <c r="GY41" s="7">
        <v>1299.8</v>
      </c>
      <c r="GZ41" s="7">
        <v>1305.5999999999999</v>
      </c>
      <c r="HA41" s="7">
        <v>1433.1</v>
      </c>
      <c r="HB41" s="7">
        <v>1431.2</v>
      </c>
      <c r="HC41" s="7">
        <v>1317.3</v>
      </c>
      <c r="HD41" s="7">
        <v>1444.2</v>
      </c>
      <c r="HE41" s="7">
        <v>1453</v>
      </c>
      <c r="HF41" s="7">
        <v>1493.2</v>
      </c>
      <c r="HG41" s="7">
        <v>1499.8</v>
      </c>
      <c r="HH41" s="7">
        <v>1455.4</v>
      </c>
      <c r="HI41" s="7">
        <v>1640.6</v>
      </c>
      <c r="HJ41" s="7">
        <v>1428</v>
      </c>
      <c r="HK41" s="7">
        <v>1365.5</v>
      </c>
      <c r="HL41" s="7">
        <v>1386.5</v>
      </c>
      <c r="HM41" s="7">
        <v>1361.8</v>
      </c>
      <c r="HN41" s="7">
        <v>1452.2</v>
      </c>
      <c r="HO41" s="7">
        <v>1380</v>
      </c>
      <c r="HP41" s="7">
        <v>1504.5</v>
      </c>
      <c r="HQ41" s="7">
        <v>1326</v>
      </c>
      <c r="HR41" s="7">
        <v>1323.3</v>
      </c>
      <c r="HS41" s="7">
        <v>1429.3</v>
      </c>
      <c r="HT41" s="7">
        <v>1262.5</v>
      </c>
      <c r="HU41" s="7">
        <v>1177.2</v>
      </c>
      <c r="HV41" s="7">
        <v>1469.8</v>
      </c>
      <c r="HW41" s="7">
        <v>1454.9</v>
      </c>
      <c r="HX41" s="7">
        <v>1477.6</v>
      </c>
      <c r="HY41" s="7">
        <v>1464.4</v>
      </c>
      <c r="HZ41" s="7">
        <v>1466.3</v>
      </c>
      <c r="IA41" s="7">
        <v>1464.9</v>
      </c>
      <c r="IB41" s="7">
        <v>1579.6</v>
      </c>
      <c r="IC41" s="7">
        <v>1569.2</v>
      </c>
      <c r="ID41" s="7">
        <v>1371.6</v>
      </c>
      <c r="IE41" s="7">
        <v>1373.4</v>
      </c>
      <c r="IF41" s="7">
        <v>1306.9000000000001</v>
      </c>
      <c r="IG41" s="7">
        <v>1250</v>
      </c>
      <c r="IH41" s="7">
        <v>1296.4000000000001</v>
      </c>
      <c r="II41" s="7">
        <v>1339.9</v>
      </c>
      <c r="IJ41" s="7">
        <v>1319.5</v>
      </c>
      <c r="IK41" s="7">
        <v>1344.5</v>
      </c>
      <c r="IL41" s="7">
        <v>1315</v>
      </c>
      <c r="IM41" s="7">
        <v>1301.4000000000001</v>
      </c>
      <c r="IN41" s="7">
        <v>1308.0999999999999</v>
      </c>
      <c r="IO41" s="7">
        <v>1303.9000000000001</v>
      </c>
      <c r="IP41" s="7">
        <v>1330</v>
      </c>
      <c r="IQ41" s="7">
        <v>1340.4</v>
      </c>
      <c r="IR41" s="7">
        <v>1321</v>
      </c>
      <c r="IS41" s="7">
        <v>1339.5</v>
      </c>
      <c r="IT41" s="7">
        <v>1304.5</v>
      </c>
      <c r="IU41" s="7">
        <v>1309</v>
      </c>
      <c r="IV41" s="7">
        <v>1262.8</v>
      </c>
      <c r="IW41" s="7">
        <v>1318.5</v>
      </c>
      <c r="IX41" s="7">
        <v>1286</v>
      </c>
      <c r="IY41" s="7">
        <v>1311.7</v>
      </c>
      <c r="IZ41" s="7">
        <v>277</v>
      </c>
      <c r="JA41" s="7">
        <v>286.39999999999998</v>
      </c>
      <c r="JB41" s="7">
        <v>1345.4</v>
      </c>
      <c r="JC41" s="7">
        <v>1332.5</v>
      </c>
      <c r="JD41" s="7">
        <v>1329.2</v>
      </c>
      <c r="JE41" s="7">
        <v>1366.8</v>
      </c>
      <c r="JF41" s="7">
        <v>1331.1</v>
      </c>
      <c r="JG41" s="7">
        <v>1340.5</v>
      </c>
      <c r="JH41" s="7">
        <v>1339.8</v>
      </c>
      <c r="JI41" s="7">
        <v>1435</v>
      </c>
      <c r="JJ41" s="7">
        <v>1431</v>
      </c>
      <c r="JK41" s="7">
        <v>1478.1</v>
      </c>
      <c r="JL41" s="7">
        <v>1420.7</v>
      </c>
      <c r="JM41" s="7">
        <v>1438.6</v>
      </c>
      <c r="JN41" s="7">
        <v>1529.3</v>
      </c>
      <c r="JO41" s="7">
        <v>1425.1</v>
      </c>
      <c r="JP41" s="7">
        <v>1459.5</v>
      </c>
      <c r="JQ41" s="7">
        <v>1454.1</v>
      </c>
      <c r="JR41" s="7">
        <v>1532.2</v>
      </c>
      <c r="JS41" s="7">
        <v>1477.7</v>
      </c>
      <c r="JT41" s="7">
        <v>1443</v>
      </c>
      <c r="JU41" s="7">
        <v>1512.9</v>
      </c>
      <c r="JV41" s="7">
        <v>1483.6</v>
      </c>
      <c r="JW41" s="7">
        <v>1403.7</v>
      </c>
      <c r="JX41" s="7">
        <v>1464.8</v>
      </c>
      <c r="JY41" s="7">
        <v>1539.3</v>
      </c>
      <c r="JZ41" s="7">
        <v>1193.3</v>
      </c>
      <c r="KA41" s="7">
        <v>1179.7</v>
      </c>
      <c r="KB41" s="7">
        <v>1450.5</v>
      </c>
      <c r="KC41" s="7">
        <v>1269.3</v>
      </c>
      <c r="KD41" s="7">
        <v>1432</v>
      </c>
      <c r="KE41" s="7">
        <v>1345.9</v>
      </c>
      <c r="KF41" s="7">
        <v>1349.4</v>
      </c>
      <c r="KG41" s="7">
        <v>1354</v>
      </c>
      <c r="KH41" s="7">
        <v>1346.3</v>
      </c>
      <c r="KI41" s="7">
        <v>1317.6</v>
      </c>
      <c r="KJ41" s="7">
        <v>1311.8</v>
      </c>
      <c r="KK41" s="7">
        <v>1354</v>
      </c>
      <c r="KL41" s="7">
        <v>1324.1</v>
      </c>
      <c r="KM41" s="7">
        <v>1334.4</v>
      </c>
      <c r="KN41" s="7">
        <v>1363.4</v>
      </c>
      <c r="KO41" s="7">
        <v>1441.8</v>
      </c>
      <c r="KP41" s="7">
        <v>1368.8</v>
      </c>
      <c r="KQ41" s="7">
        <v>1364.7</v>
      </c>
      <c r="KR41" s="7">
        <v>1298</v>
      </c>
      <c r="KS41" s="7">
        <v>1295.5</v>
      </c>
      <c r="KT41" s="7">
        <v>1305.7</v>
      </c>
      <c r="KU41" s="7">
        <v>1348.1</v>
      </c>
      <c r="KV41" s="7">
        <v>1359.6</v>
      </c>
      <c r="KW41" s="7">
        <v>1348.2</v>
      </c>
      <c r="KX41" s="7">
        <v>1344.7</v>
      </c>
      <c r="KY41" s="7">
        <v>1353.4</v>
      </c>
      <c r="KZ41" s="7">
        <v>1440</v>
      </c>
      <c r="LA41" s="7">
        <v>1346.1</v>
      </c>
      <c r="LB41" s="7">
        <v>1349.2</v>
      </c>
      <c r="LC41" s="7">
        <v>1350.5</v>
      </c>
      <c r="LD41" s="7">
        <v>1347.2</v>
      </c>
      <c r="LE41" s="7">
        <v>1264.5</v>
      </c>
      <c r="LF41" s="7">
        <v>1361.4</v>
      </c>
      <c r="LG41" s="7">
        <v>1348.1</v>
      </c>
      <c r="LH41" s="7">
        <v>1329.3</v>
      </c>
      <c r="LI41" s="7">
        <v>1308.3</v>
      </c>
      <c r="LJ41" s="7">
        <v>1314.40002441406</v>
      </c>
      <c r="LK41" s="7">
        <v>1418.5</v>
      </c>
      <c r="LL41" s="7">
        <v>1314</v>
      </c>
      <c r="LM41" s="7">
        <v>1355.80004882813</v>
      </c>
      <c r="LN41" s="7">
        <v>1353.80004882813</v>
      </c>
      <c r="LO41" s="7">
        <v>1347.19995117188</v>
      </c>
      <c r="LP41" s="7">
        <v>1294.09997558594</v>
      </c>
      <c r="LQ41" s="7">
        <v>1215.30004882813</v>
      </c>
      <c r="LR41" s="7">
        <v>1307.19995117188</v>
      </c>
      <c r="LS41" s="7">
        <v>1384.5</v>
      </c>
      <c r="LT41" s="7">
        <v>1292.90002441406</v>
      </c>
      <c r="LU41" s="7">
        <v>1287.59997558594</v>
      </c>
      <c r="LV41" s="7">
        <v>1359.30004882813</v>
      </c>
      <c r="LW41" s="7">
        <v>1335.5</v>
      </c>
      <c r="LX41" s="7">
        <v>1330.80004882813</v>
      </c>
      <c r="LY41" s="7">
        <v>1342.80004882813</v>
      </c>
      <c r="LZ41" s="7">
        <v>1335.40002441406</v>
      </c>
      <c r="MA41" s="7">
        <v>1325.5</v>
      </c>
      <c r="MB41" s="7">
        <v>1399.40002441406</v>
      </c>
      <c r="MC41" s="7">
        <v>1290.90002441406</v>
      </c>
      <c r="MD41" s="7">
        <v>1304.40002441406</v>
      </c>
      <c r="ME41" s="7">
        <v>1296</v>
      </c>
      <c r="MF41" s="7">
        <v>1325.80004882813</v>
      </c>
      <c r="MG41" s="7">
        <v>1304</v>
      </c>
      <c r="MH41" s="7">
        <v>1298</v>
      </c>
      <c r="MI41" s="7">
        <v>1356.3</v>
      </c>
      <c r="MJ41" s="7">
        <v>1381.4</v>
      </c>
      <c r="MK41" s="7">
        <v>1369</v>
      </c>
      <c r="ML41" s="7">
        <v>1373.8</v>
      </c>
      <c r="MM41" s="7">
        <v>1358.2</v>
      </c>
      <c r="MN41" s="7">
        <v>1374.7</v>
      </c>
      <c r="MO41" s="7">
        <v>1356.7</v>
      </c>
      <c r="MP41" s="7">
        <v>1324.2</v>
      </c>
      <c r="MQ41" s="7">
        <v>1374.2</v>
      </c>
      <c r="MR41" s="7">
        <v>1361.6</v>
      </c>
      <c r="MS41" s="7">
        <v>1320</v>
      </c>
      <c r="MT41" s="7">
        <v>1318</v>
      </c>
      <c r="MU41" s="7">
        <v>1370.8</v>
      </c>
      <c r="MV41" s="7">
        <v>1240.9000000000001</v>
      </c>
      <c r="MW41" s="7">
        <v>1308</v>
      </c>
      <c r="MX41" s="7">
        <v>1324.8</v>
      </c>
      <c r="MY41" s="7">
        <v>1398.8</v>
      </c>
      <c r="MZ41" s="7">
        <v>1363.2</v>
      </c>
      <c r="NA41" s="7">
        <v>1360.4</v>
      </c>
      <c r="NB41" s="7">
        <v>1328.1</v>
      </c>
      <c r="NC41" s="7">
        <v>1397.3</v>
      </c>
      <c r="ND41" s="7">
        <v>1365.4</v>
      </c>
      <c r="NE41" s="7">
        <v>1403.4</v>
      </c>
      <c r="NF41" s="7">
        <v>1295.4000000000001</v>
      </c>
      <c r="NG41" s="7">
        <v>1361.7</v>
      </c>
      <c r="NH41" s="7">
        <v>1296.3</v>
      </c>
      <c r="NI41" s="7">
        <v>1298.8</v>
      </c>
      <c r="NJ41" s="7">
        <v>1258.7</v>
      </c>
      <c r="NK41" s="7">
        <v>1306.5999999999999</v>
      </c>
      <c r="NL41" s="7">
        <v>1324.8</v>
      </c>
      <c r="NM41" s="7">
        <v>1325.9</v>
      </c>
      <c r="NN41" s="120">
        <v>0</v>
      </c>
      <c r="NO41" s="135">
        <v>39.53</v>
      </c>
      <c r="NP41" s="135">
        <v>0</v>
      </c>
      <c r="NQ41" s="135">
        <v>0</v>
      </c>
      <c r="NR41" s="135">
        <v>6.66</v>
      </c>
      <c r="NS41" s="135">
        <v>6.3</v>
      </c>
      <c r="NT41" s="135">
        <v>0</v>
      </c>
      <c r="NU41" s="135">
        <v>0</v>
      </c>
      <c r="NV41" s="7">
        <v>86646310</v>
      </c>
      <c r="NW41" s="7">
        <v>256956</v>
      </c>
      <c r="NX41" s="7">
        <v>87996150</v>
      </c>
      <c r="NY41" s="7">
        <v>300183</v>
      </c>
      <c r="NZ41" s="7">
        <v>71919740</v>
      </c>
      <c r="OA41" s="7">
        <v>151591</v>
      </c>
      <c r="OB41" s="7">
        <v>86277510</v>
      </c>
      <c r="OC41" s="7">
        <v>130033</v>
      </c>
      <c r="OD41" s="7">
        <v>818440</v>
      </c>
      <c r="OE41" s="7">
        <v>10020</v>
      </c>
      <c r="OF41" s="7">
        <v>100240</v>
      </c>
      <c r="OG41" s="7">
        <v>550</v>
      </c>
      <c r="OH41" s="9">
        <f>IF((RD_15[[#This Row],[33kV_IC1_ExPort]]-NV40)&lt;0,0,(RD_15[[#This Row],[33kV_IC1_ExPort]]-NV40))</f>
        <v>110820</v>
      </c>
      <c r="OI41" s="9">
        <f>IF((RD_15[[#This Row],[33kV_IC1_Import]]-NW40)&lt;0,0,(RD_15[[#This Row],[33kV_IC1_Import]]-NW40))</f>
        <v>206</v>
      </c>
      <c r="OJ41" s="9">
        <f>IF((RD_15[[#This Row],[33kV_IC2_ExPort]]-NX40)&lt;0,0,(RD_15[[#This Row],[33kV_IC2_ExPort]]-NX40))</f>
        <v>113780</v>
      </c>
      <c r="OK41" s="9">
        <f>IF((RD_15[[#This Row],[33kV_IC2_Import]]-NY40)&lt;0,0,(RD_15[[#This Row],[33kV_IC2_Import]]-NY40))</f>
        <v>309</v>
      </c>
      <c r="OL41" s="9">
        <f>IF((RD_15[[#This Row],[33kV_IC3_ExPort]]-NZ40)&lt;0,0,(RD_15[[#This Row],[33kV_IC3_ExPort]]-NZ40))</f>
        <v>109440</v>
      </c>
      <c r="OM41" s="9">
        <f>IF((RD_15[[#This Row],[33kV_IC3_Import]]-OA40)&lt;0,0,(RD_15[[#This Row],[33kV_IC3_Import]]-OA40))</f>
        <v>198</v>
      </c>
      <c r="ON41" s="9">
        <f>IF((RD_15[[#This Row],[33kV_IC4_ExPort]]-OB40)&lt;0,0,(RD_15[[#This Row],[33kV_IC4_ExPort]]-OB40))</f>
        <v>114230</v>
      </c>
      <c r="OO41" s="9">
        <f>IF((RD_15[[#This Row],[33kV_IC4_Import]]-OC40)&lt;0,0,(RD_15[[#This Row],[33kV_IC4_Import]]-OC40))</f>
        <v>177</v>
      </c>
      <c r="OP41" s="9">
        <f>IF((RD_15[[#This Row],[220kV_PQM1_Ex]]-OD40)*200&lt;0,0,(RD_15[[#This Row],[220kV_PQM1_Ex]]-OD40)*200)</f>
        <v>224000</v>
      </c>
      <c r="OQ41" s="9">
        <f>IF((RD_15[[#This Row],[220kV_PQM1_Im]]-OE40)*200&lt;0,0,(RD_15[[#This Row],[220kV_PQM1_Im]]-OE40)*200)</f>
        <v>2000</v>
      </c>
      <c r="OR41" s="9">
        <f>IF((RD_15[[#This Row],[220kV_PQM2_Ex]]-OF40)*200&lt;0,0,(RD_15[[#This Row],[220kV_PQM2_Ex]]-OF40)*200)</f>
        <v>222000</v>
      </c>
      <c r="OS41" s="9">
        <f>IF((RD_15[[#This Row],[220kV_PQM2_Im]]-OG40)*200&lt;0,0,(RD_15[[#This Row],[220kV_PQM2_Im]]-OG40)*200)</f>
        <v>0</v>
      </c>
      <c r="OT41" s="136">
        <f>SUM(RD_15[[#This Row],[33kV_IC1_ExPort(KWh)]],RD_15[[#This Row],[33kV_IC2_ExPort(KWh)]],RD_15[[#This Row],[33kV_IC3_ExPort(KWh)]],RD_15[[#This Row],[33kV_IC4_ExPort(kWh)]])</f>
        <v>448270</v>
      </c>
      <c r="OU41" s="49">
        <f>SUM(RD_15[[#This Row],[220kV_PQM1_Ex(KWh)]],RD_15[[#This Row],[220kV_PQM2_Ex(KWh)]])</f>
        <v>446000</v>
      </c>
      <c r="OV41" s="49">
        <f>IFERROR((RD_15[[#This Row],[Sunset Time (POA&lt;20 W/m2)]]-RD_15[[#This Row],[Sunrise Time (POA&gt;20 W/m2)]])*24,"")</f>
        <v>12.433333333333332</v>
      </c>
      <c r="OW41" s="49">
        <f>RD_15[[#This Row],[GHI]]-RD_15[[#This Row],[GHI_Lost]]</f>
        <v>6.66</v>
      </c>
      <c r="OX41" s="49">
        <f>RD_15[[#This Row],[POA]]-RD_15[[#This Row],[POA_Lost]]</f>
        <v>6.3</v>
      </c>
      <c r="OY41" s="49"/>
      <c r="OZ41" s="49">
        <f>RD_15[[#This Row],[MT_Temp]]</f>
        <v>39.53</v>
      </c>
      <c r="PA41" s="50">
        <f>RD_15[[#This Row],[WS_Avg]]</f>
        <v>0</v>
      </c>
      <c r="PB41" s="131">
        <f>IFERROR(SUM(RD_15[[#This Row],[BLK1_INV1]:[BLK12_INV31]]),"")</f>
        <v>457274.00034179696</v>
      </c>
      <c r="PC41" s="51" t="str">
        <f>IFERROR(#REF!/RD_15[[#This Row],[Inv_Exp(KWh)]],"")</f>
        <v/>
      </c>
      <c r="PD41" s="51"/>
      <c r="PE41" s="100" t="str">
        <f>IFERROR(RD_15[[#This Row],[WPR_Eac]]/RD_15[[#This Row],[WPR_Edc]],"")</f>
        <v/>
      </c>
      <c r="PF41" s="100"/>
      <c r="PG41" s="100"/>
    </row>
    <row r="42" spans="2:423" x14ac:dyDescent="0.35">
      <c r="B42" s="48">
        <v>45781</v>
      </c>
      <c r="C42" s="132">
        <f>YEAR(RD_15[[#This Row],[Date]])+IF(MONTH(RD_15[[#This Row],[Date]])&gt;=4,1,0)</f>
        <v>2026</v>
      </c>
      <c r="D42" s="124">
        <f t="shared" si="9"/>
        <v>2025</v>
      </c>
      <c r="E42" s="133"/>
      <c r="F42" s="133"/>
      <c r="G42" s="134" t="str">
        <f>TEXT(RD_15[[#This Row],[Date]],"mmm-yy")</f>
        <v>May-25</v>
      </c>
      <c r="H42" s="124">
        <f t="shared" si="10"/>
        <v>31</v>
      </c>
      <c r="I42" s="132">
        <f>'Basic Data '!$S$2</f>
        <v>91870</v>
      </c>
      <c r="J42" s="8">
        <v>0.20694444444444446</v>
      </c>
      <c r="K42" s="8">
        <v>0.72430555555555554</v>
      </c>
      <c r="L42" s="7">
        <v>564.4</v>
      </c>
      <c r="M42" s="7">
        <v>551.9</v>
      </c>
      <c r="N42" s="7">
        <v>600.79999999999995</v>
      </c>
      <c r="O42" s="7">
        <v>602</v>
      </c>
      <c r="P42" s="7">
        <v>596.6</v>
      </c>
      <c r="Q42" s="7">
        <v>578.20000000000005</v>
      </c>
      <c r="R42" s="7">
        <v>610.4</v>
      </c>
      <c r="S42" s="7">
        <v>583</v>
      </c>
      <c r="T42" s="7">
        <v>601.70000000000005</v>
      </c>
      <c r="U42" s="7">
        <v>605.79999999999995</v>
      </c>
      <c r="V42" s="7">
        <v>606.9</v>
      </c>
      <c r="W42" s="7">
        <v>603.4</v>
      </c>
      <c r="X42" s="7">
        <v>605.6</v>
      </c>
      <c r="Y42" s="7">
        <v>603.5</v>
      </c>
      <c r="Z42" s="7">
        <v>609</v>
      </c>
      <c r="AA42" s="7">
        <v>606.1</v>
      </c>
      <c r="AB42" s="7">
        <v>571.5</v>
      </c>
      <c r="AC42" s="7">
        <v>571.5</v>
      </c>
      <c r="AD42" s="7">
        <v>597.6</v>
      </c>
      <c r="AE42" s="7">
        <v>605.29999999999995</v>
      </c>
      <c r="AF42" s="7">
        <v>623</v>
      </c>
      <c r="AG42" s="7">
        <v>614.5</v>
      </c>
      <c r="AH42" s="7">
        <v>620.9</v>
      </c>
      <c r="AI42" s="7">
        <v>614.9</v>
      </c>
      <c r="AJ42" s="7">
        <v>615.20000000000005</v>
      </c>
      <c r="AK42" s="7">
        <v>612.6</v>
      </c>
      <c r="AL42" s="7">
        <v>617.70000000000005</v>
      </c>
      <c r="AM42" s="7">
        <v>613.70000000000005</v>
      </c>
      <c r="AN42" s="7">
        <v>621</v>
      </c>
      <c r="AO42" s="7">
        <v>620.6</v>
      </c>
      <c r="AP42" s="7">
        <v>612.29999999999995</v>
      </c>
      <c r="AQ42" s="7">
        <v>615.70000000000005</v>
      </c>
      <c r="AR42" s="7">
        <v>594.5</v>
      </c>
      <c r="AS42" s="7">
        <v>559.4</v>
      </c>
      <c r="AT42" s="7">
        <v>563.9</v>
      </c>
      <c r="AU42" s="7">
        <v>566.70000000000005</v>
      </c>
      <c r="AV42" s="7">
        <v>574.4</v>
      </c>
      <c r="AW42" s="7">
        <v>573.5</v>
      </c>
      <c r="AX42" s="7">
        <v>596.70000000000005</v>
      </c>
      <c r="AY42" s="7">
        <v>568.1</v>
      </c>
      <c r="AZ42" s="7">
        <v>587.29999999999995</v>
      </c>
      <c r="BA42" s="7">
        <v>638.70000000000005</v>
      </c>
      <c r="BB42" s="7">
        <v>673.2</v>
      </c>
      <c r="BC42" s="7">
        <v>636.9</v>
      </c>
      <c r="BD42" s="7">
        <v>632.70000000000005</v>
      </c>
      <c r="BE42" s="7">
        <v>654.6</v>
      </c>
      <c r="BF42" s="7">
        <v>701.2</v>
      </c>
      <c r="BG42" s="7">
        <v>689.2</v>
      </c>
      <c r="BH42" s="7">
        <v>739.9</v>
      </c>
      <c r="BI42" s="7">
        <v>657.1</v>
      </c>
      <c r="BJ42" s="7">
        <v>627.6</v>
      </c>
      <c r="BK42" s="7">
        <v>617</v>
      </c>
      <c r="BL42" s="7">
        <v>612.29999999999995</v>
      </c>
      <c r="BM42" s="7">
        <v>642.5</v>
      </c>
      <c r="BN42" s="7">
        <v>635.29999999999995</v>
      </c>
      <c r="BO42" s="7">
        <v>635.9</v>
      </c>
      <c r="BP42" s="7">
        <v>666.8</v>
      </c>
      <c r="BQ42" s="7">
        <v>612.9</v>
      </c>
      <c r="BR42" s="7">
        <v>538.20000000000005</v>
      </c>
      <c r="BS42" s="7">
        <v>615.6</v>
      </c>
      <c r="BT42" s="7">
        <v>595.79999999999995</v>
      </c>
      <c r="BU42" s="7">
        <v>554.20000000000005</v>
      </c>
      <c r="BV42" s="7">
        <v>607.6</v>
      </c>
      <c r="BW42" s="7">
        <v>1421.3</v>
      </c>
      <c r="BX42" s="7">
        <v>1401.9</v>
      </c>
      <c r="BY42" s="7">
        <v>1406.9</v>
      </c>
      <c r="BZ42" s="7">
        <v>1427.6</v>
      </c>
      <c r="CA42" s="7">
        <v>1430.3</v>
      </c>
      <c r="CB42" s="7">
        <v>1418.6</v>
      </c>
      <c r="CC42" s="7">
        <v>1389.1</v>
      </c>
      <c r="CD42" s="7">
        <v>1431.6</v>
      </c>
      <c r="CE42" s="7">
        <v>1428.4</v>
      </c>
      <c r="CF42" s="7">
        <v>1400.6</v>
      </c>
      <c r="CG42" s="7">
        <v>1370.8</v>
      </c>
      <c r="CH42" s="7">
        <v>1397.9</v>
      </c>
      <c r="CI42" s="7">
        <v>1357.1</v>
      </c>
      <c r="CJ42" s="7">
        <v>1340.7</v>
      </c>
      <c r="CK42" s="7">
        <v>1397.9</v>
      </c>
      <c r="CL42" s="7">
        <v>1408.2</v>
      </c>
      <c r="CM42" s="7">
        <v>1412</v>
      </c>
      <c r="CN42" s="7">
        <v>1386.2</v>
      </c>
      <c r="CO42" s="7">
        <v>1462.6</v>
      </c>
      <c r="CP42" s="7">
        <v>1428</v>
      </c>
      <c r="CQ42" s="7">
        <v>1361.7</v>
      </c>
      <c r="CR42" s="7">
        <v>1415.9</v>
      </c>
      <c r="CS42" s="7">
        <v>1372</v>
      </c>
      <c r="CT42" s="7">
        <v>1355.1</v>
      </c>
      <c r="CU42" s="7">
        <v>1394.2</v>
      </c>
      <c r="CV42" s="7">
        <v>1422.4</v>
      </c>
      <c r="CW42" s="7">
        <v>1408</v>
      </c>
      <c r="CX42" s="7">
        <v>1412.8</v>
      </c>
      <c r="CY42" s="7">
        <v>1389.7</v>
      </c>
      <c r="CZ42" s="7">
        <v>1425.3</v>
      </c>
      <c r="DA42" s="7">
        <v>1432.1</v>
      </c>
      <c r="DB42" s="7">
        <v>1449.7</v>
      </c>
      <c r="DC42" s="7">
        <v>1431.5</v>
      </c>
      <c r="DD42" s="7">
        <v>1532.3</v>
      </c>
      <c r="DE42" s="7">
        <v>1423.4</v>
      </c>
      <c r="DF42" s="7">
        <v>1423.7</v>
      </c>
      <c r="DG42" s="7">
        <v>1380.3</v>
      </c>
      <c r="DH42" s="7">
        <v>1363.7</v>
      </c>
      <c r="DI42" s="7">
        <v>1435.1</v>
      </c>
      <c r="DJ42" s="7">
        <v>1397.9</v>
      </c>
      <c r="DK42" s="7">
        <v>1432.9</v>
      </c>
      <c r="DL42" s="7">
        <v>1474.5</v>
      </c>
      <c r="DM42" s="7">
        <v>1433.4</v>
      </c>
      <c r="DN42" s="7">
        <v>1464.5</v>
      </c>
      <c r="DO42" s="7">
        <v>1425.2</v>
      </c>
      <c r="DP42" s="7">
        <v>1437.6</v>
      </c>
      <c r="DQ42" s="7">
        <v>1467.2</v>
      </c>
      <c r="DR42" s="7">
        <v>1456.2</v>
      </c>
      <c r="DS42" s="7">
        <v>1462.3</v>
      </c>
      <c r="DT42" s="7">
        <v>1298.4000000000001</v>
      </c>
      <c r="DU42" s="7">
        <v>1337.7</v>
      </c>
      <c r="DV42" s="7">
        <v>1402.6</v>
      </c>
      <c r="DW42" s="7">
        <v>1407.9</v>
      </c>
      <c r="DX42" s="7">
        <v>1369.8</v>
      </c>
      <c r="DY42" s="7">
        <v>1420.7</v>
      </c>
      <c r="DZ42" s="7">
        <v>1388.2</v>
      </c>
      <c r="EA42" s="7">
        <v>1425.9</v>
      </c>
      <c r="EB42" s="7">
        <v>1408.1</v>
      </c>
      <c r="EC42" s="7">
        <v>1380.3</v>
      </c>
      <c r="ED42" s="7">
        <v>1339.4</v>
      </c>
      <c r="EE42" s="7">
        <v>1356.8</v>
      </c>
      <c r="EF42" s="7">
        <v>1417.7</v>
      </c>
      <c r="EG42" s="7">
        <v>1408.8</v>
      </c>
      <c r="EH42" s="7">
        <v>1387.5</v>
      </c>
      <c r="EI42" s="7">
        <v>1411.4</v>
      </c>
      <c r="EJ42" s="7">
        <v>1400.8</v>
      </c>
      <c r="EK42" s="7">
        <v>1390.5</v>
      </c>
      <c r="EL42" s="7">
        <v>1384.9</v>
      </c>
      <c r="EM42" s="7">
        <v>1163.5</v>
      </c>
      <c r="EN42" s="7">
        <v>1385</v>
      </c>
      <c r="EO42" s="7">
        <v>1416.4</v>
      </c>
      <c r="EP42" s="7">
        <v>1382.5</v>
      </c>
      <c r="EQ42" s="7">
        <v>1388.6</v>
      </c>
      <c r="ER42" s="7">
        <v>1277.2</v>
      </c>
      <c r="ES42" s="7">
        <v>1423.6</v>
      </c>
      <c r="ET42" s="7">
        <v>1501.6</v>
      </c>
      <c r="EU42" s="7">
        <v>1398</v>
      </c>
      <c r="EV42" s="7">
        <v>1405</v>
      </c>
      <c r="EW42" s="7">
        <v>1403.9</v>
      </c>
      <c r="EX42" s="7">
        <v>1412.8</v>
      </c>
      <c r="EY42" s="7">
        <v>1418.7</v>
      </c>
      <c r="EZ42" s="7">
        <v>1406.1</v>
      </c>
      <c r="FA42" s="7">
        <v>1428.5</v>
      </c>
      <c r="FB42" s="7">
        <v>1385.4</v>
      </c>
      <c r="FC42" s="7">
        <v>1369.5</v>
      </c>
      <c r="FD42" s="7">
        <v>1484.7</v>
      </c>
      <c r="FE42" s="7">
        <v>1335.1</v>
      </c>
      <c r="FF42" s="7">
        <v>1230</v>
      </c>
      <c r="FG42" s="7">
        <v>1411.4</v>
      </c>
      <c r="FH42" s="7">
        <v>1320.7</v>
      </c>
      <c r="FI42" s="7">
        <v>1341</v>
      </c>
      <c r="FJ42" s="7">
        <v>1398.8</v>
      </c>
      <c r="FK42" s="7">
        <v>1370.7</v>
      </c>
      <c r="FL42" s="7">
        <v>1321</v>
      </c>
      <c r="FM42" s="7">
        <v>1407.7</v>
      </c>
      <c r="FN42" s="7">
        <v>1366</v>
      </c>
      <c r="FO42" s="7">
        <v>1396</v>
      </c>
      <c r="FP42" s="7">
        <v>1393.3</v>
      </c>
      <c r="FQ42" s="7">
        <v>1362.6</v>
      </c>
      <c r="FR42" s="7">
        <v>1389</v>
      </c>
      <c r="FS42" s="7">
        <v>1449.1</v>
      </c>
      <c r="FT42" s="7">
        <v>1415.5</v>
      </c>
      <c r="FU42" s="7">
        <v>1340.7</v>
      </c>
      <c r="FV42" s="7">
        <v>1273</v>
      </c>
      <c r="FW42" s="7">
        <v>1287.9000000000001</v>
      </c>
      <c r="FX42" s="7">
        <v>1276.0999999999999</v>
      </c>
      <c r="FY42" s="7">
        <v>1269.7</v>
      </c>
      <c r="FZ42" s="7">
        <v>1260.5999999999999</v>
      </c>
      <c r="GA42" s="7">
        <v>1275.7</v>
      </c>
      <c r="GB42" s="7">
        <v>1283.0999999999999</v>
      </c>
      <c r="GC42" s="7">
        <v>1297.5999999999999</v>
      </c>
      <c r="GD42" s="7">
        <v>1300.5999999999999</v>
      </c>
      <c r="GE42" s="7">
        <v>1282.5</v>
      </c>
      <c r="GF42" s="7">
        <v>1282.5</v>
      </c>
      <c r="GG42" s="7">
        <v>1283.3</v>
      </c>
      <c r="GH42" s="7">
        <v>1293.7</v>
      </c>
      <c r="GI42" s="7">
        <v>1214.2</v>
      </c>
      <c r="GJ42" s="7">
        <v>1108.2</v>
      </c>
      <c r="GK42" s="7">
        <v>1310.9</v>
      </c>
      <c r="GL42" s="7">
        <v>1290.0999999999999</v>
      </c>
      <c r="GM42" s="7">
        <v>1287.9000000000001</v>
      </c>
      <c r="GN42" s="7">
        <v>1297.5999999999999</v>
      </c>
      <c r="GO42" s="7">
        <v>1296.3</v>
      </c>
      <c r="GP42" s="7">
        <v>1283.4000000000001</v>
      </c>
      <c r="GQ42" s="7">
        <v>1294.2</v>
      </c>
      <c r="GR42" s="7">
        <v>1276.3</v>
      </c>
      <c r="GS42" s="7">
        <v>1296.2</v>
      </c>
      <c r="GT42" s="7">
        <v>1265.8</v>
      </c>
      <c r="GU42" s="7">
        <v>1296.2</v>
      </c>
      <c r="GV42" s="7">
        <v>1265.9000000000001</v>
      </c>
      <c r="GW42" s="7">
        <v>1279.2</v>
      </c>
      <c r="GX42" s="7">
        <v>1225</v>
      </c>
      <c r="GY42" s="7">
        <v>1219.3</v>
      </c>
      <c r="GZ42" s="7">
        <v>1224.5999999999999</v>
      </c>
      <c r="HA42" s="7">
        <v>1389.9</v>
      </c>
      <c r="HB42" s="7">
        <v>1365.6</v>
      </c>
      <c r="HC42" s="7">
        <v>1242.4000000000001</v>
      </c>
      <c r="HD42" s="7">
        <v>1408.8</v>
      </c>
      <c r="HE42" s="7">
        <v>1416.5</v>
      </c>
      <c r="HF42" s="7">
        <v>1433.4</v>
      </c>
      <c r="HG42" s="7">
        <v>1466.2</v>
      </c>
      <c r="HH42" s="7">
        <v>1428.2</v>
      </c>
      <c r="HI42" s="7">
        <v>1582.8</v>
      </c>
      <c r="HJ42" s="7">
        <v>1437.2</v>
      </c>
      <c r="HK42" s="7">
        <v>1340.7</v>
      </c>
      <c r="HL42" s="7">
        <v>1377.8</v>
      </c>
      <c r="HM42" s="7">
        <v>1305.5</v>
      </c>
      <c r="HN42" s="7">
        <v>1410.1</v>
      </c>
      <c r="HO42" s="7">
        <v>1312</v>
      </c>
      <c r="HP42" s="7">
        <v>1471.5</v>
      </c>
      <c r="HQ42" s="7">
        <v>1231.8</v>
      </c>
      <c r="HR42" s="7">
        <v>1259</v>
      </c>
      <c r="HS42" s="7">
        <v>1373.7</v>
      </c>
      <c r="HT42" s="7">
        <v>1192.2</v>
      </c>
      <c r="HU42" s="7">
        <v>1114.8</v>
      </c>
      <c r="HV42" s="7">
        <v>1440.1</v>
      </c>
      <c r="HW42" s="7">
        <v>1399.5</v>
      </c>
      <c r="HX42" s="7">
        <v>1465.1</v>
      </c>
      <c r="HY42" s="7">
        <v>1434</v>
      </c>
      <c r="HZ42" s="7">
        <v>1411</v>
      </c>
      <c r="IA42" s="7">
        <v>1412.4</v>
      </c>
      <c r="IB42" s="7">
        <v>1540.1</v>
      </c>
      <c r="IC42" s="7">
        <v>1522.7</v>
      </c>
      <c r="ID42" s="7">
        <v>1322</v>
      </c>
      <c r="IE42" s="7">
        <v>1322.1</v>
      </c>
      <c r="IF42" s="7">
        <v>1218.4000000000001</v>
      </c>
      <c r="IG42" s="7">
        <v>1206.8</v>
      </c>
      <c r="IH42" s="7">
        <v>1211.2</v>
      </c>
      <c r="II42" s="7">
        <v>1257.3</v>
      </c>
      <c r="IJ42" s="7">
        <v>1231.4000000000001</v>
      </c>
      <c r="IK42" s="7">
        <v>1259.0999999999999</v>
      </c>
      <c r="IL42" s="7">
        <v>1235.7</v>
      </c>
      <c r="IM42" s="7">
        <v>1211.8</v>
      </c>
      <c r="IN42" s="7">
        <v>1212.5999999999999</v>
      </c>
      <c r="IO42" s="7">
        <v>1217.8</v>
      </c>
      <c r="IP42" s="7">
        <v>1271.0999999999999</v>
      </c>
      <c r="IQ42" s="7">
        <v>1258.5</v>
      </c>
      <c r="IR42" s="7">
        <v>1263.5999999999999</v>
      </c>
      <c r="IS42" s="7">
        <v>1265.3</v>
      </c>
      <c r="IT42" s="7">
        <v>1235.7</v>
      </c>
      <c r="IU42" s="7">
        <v>1201</v>
      </c>
      <c r="IV42" s="7">
        <v>1194.4000000000001</v>
      </c>
      <c r="IW42" s="7">
        <v>1264.5</v>
      </c>
      <c r="IX42" s="7">
        <v>1186.5</v>
      </c>
      <c r="IY42" s="7">
        <v>1231.4000000000001</v>
      </c>
      <c r="IZ42" s="7">
        <v>756.4</v>
      </c>
      <c r="JA42" s="7">
        <v>798</v>
      </c>
      <c r="JB42" s="7">
        <v>1265.8</v>
      </c>
      <c r="JC42" s="7">
        <v>1260.3</v>
      </c>
      <c r="JD42" s="7">
        <v>1278.5999999999999</v>
      </c>
      <c r="JE42" s="7">
        <v>1288.5</v>
      </c>
      <c r="JF42" s="7">
        <v>1270.0999999999999</v>
      </c>
      <c r="JG42" s="7">
        <v>1273.2</v>
      </c>
      <c r="JH42" s="7">
        <v>1279.3</v>
      </c>
      <c r="JI42" s="7">
        <v>1310.9</v>
      </c>
      <c r="JJ42" s="7">
        <v>1337.3</v>
      </c>
      <c r="JK42" s="7">
        <v>1354.2</v>
      </c>
      <c r="JL42" s="7">
        <v>1340.7</v>
      </c>
      <c r="JM42" s="7">
        <v>1407.7</v>
      </c>
      <c r="JN42" s="7">
        <v>1460.9</v>
      </c>
      <c r="JO42" s="7">
        <v>1392.9</v>
      </c>
      <c r="JP42" s="7">
        <v>1411</v>
      </c>
      <c r="JQ42" s="7">
        <v>1367.7</v>
      </c>
      <c r="JR42" s="7">
        <v>1424.3</v>
      </c>
      <c r="JS42" s="7">
        <v>1399.2</v>
      </c>
      <c r="JT42" s="7">
        <v>1356.5</v>
      </c>
      <c r="JU42" s="7">
        <v>1450.6</v>
      </c>
      <c r="JV42" s="7">
        <v>1410.2</v>
      </c>
      <c r="JW42" s="7">
        <v>1297</v>
      </c>
      <c r="JX42" s="7">
        <v>1413.6</v>
      </c>
      <c r="JY42" s="7">
        <v>1461</v>
      </c>
      <c r="JZ42" s="7">
        <v>1111.4000000000001</v>
      </c>
      <c r="KA42" s="7">
        <v>1097</v>
      </c>
      <c r="KB42" s="7">
        <v>1394.4</v>
      </c>
      <c r="KC42" s="7">
        <v>1178.8</v>
      </c>
      <c r="KD42" s="7">
        <v>1344.4</v>
      </c>
      <c r="KE42" s="7">
        <v>1243.7</v>
      </c>
      <c r="KF42" s="7">
        <v>1241.9000000000001</v>
      </c>
      <c r="KG42" s="7">
        <v>1241.7</v>
      </c>
      <c r="KH42" s="7">
        <v>1241.9000000000001</v>
      </c>
      <c r="KI42" s="7">
        <v>1201.2</v>
      </c>
      <c r="KJ42" s="7">
        <v>1214.3</v>
      </c>
      <c r="KK42" s="7">
        <v>1247.3</v>
      </c>
      <c r="KL42" s="7">
        <v>1215.7</v>
      </c>
      <c r="KM42" s="7">
        <v>1213.4000000000001</v>
      </c>
      <c r="KN42" s="7">
        <v>1258.9000000000001</v>
      </c>
      <c r="KO42" s="7">
        <v>1354.8</v>
      </c>
      <c r="KP42" s="7">
        <v>1258.5999999999999</v>
      </c>
      <c r="KQ42" s="7">
        <v>1263.0999999999999</v>
      </c>
      <c r="KR42" s="7">
        <v>1200.0999999999999</v>
      </c>
      <c r="KS42" s="7">
        <v>1172</v>
      </c>
      <c r="KT42" s="7">
        <v>1177.7</v>
      </c>
      <c r="KU42" s="7">
        <v>1236.0999999999999</v>
      </c>
      <c r="KV42" s="7">
        <v>1249.4000000000001</v>
      </c>
      <c r="KW42" s="7">
        <v>1242</v>
      </c>
      <c r="KX42" s="7">
        <v>1242.7</v>
      </c>
      <c r="KY42" s="7">
        <v>1251.5</v>
      </c>
      <c r="KZ42" s="7">
        <v>1349</v>
      </c>
      <c r="LA42" s="7">
        <v>1241.5999999999999</v>
      </c>
      <c r="LB42" s="7">
        <v>1232.8</v>
      </c>
      <c r="LC42" s="7">
        <v>1257</v>
      </c>
      <c r="LD42" s="7">
        <v>1241.2</v>
      </c>
      <c r="LE42" s="7">
        <v>1137</v>
      </c>
      <c r="LF42" s="7">
        <v>1251.4000000000001</v>
      </c>
      <c r="LG42" s="7">
        <v>1258.4000000000001</v>
      </c>
      <c r="LH42" s="7">
        <v>1212.2</v>
      </c>
      <c r="LI42" s="7">
        <v>1194.2</v>
      </c>
      <c r="LJ42" s="7">
        <v>1212.2</v>
      </c>
      <c r="LK42" s="7">
        <v>1341.2</v>
      </c>
      <c r="LL42" s="7">
        <v>1197.9000000000001</v>
      </c>
      <c r="LM42" s="7">
        <v>1248</v>
      </c>
      <c r="LN42" s="7">
        <v>1249.8</v>
      </c>
      <c r="LO42" s="7">
        <v>1245.5999999999999</v>
      </c>
      <c r="LP42" s="7">
        <v>1181</v>
      </c>
      <c r="LQ42" s="7">
        <v>1105.7</v>
      </c>
      <c r="LR42" s="7">
        <v>1241.2</v>
      </c>
      <c r="LS42" s="7">
        <v>1292.3</v>
      </c>
      <c r="LT42" s="7">
        <v>1177.9000000000001</v>
      </c>
      <c r="LU42" s="7">
        <v>1174.8</v>
      </c>
      <c r="LV42" s="7">
        <v>1251</v>
      </c>
      <c r="LW42" s="7">
        <v>1236.8</v>
      </c>
      <c r="LX42" s="7">
        <v>1219.9000000000001</v>
      </c>
      <c r="LY42" s="7">
        <v>1235.5999999999999</v>
      </c>
      <c r="LZ42" s="7">
        <v>1234.2</v>
      </c>
      <c r="MA42" s="7">
        <v>1240.9000000000001</v>
      </c>
      <c r="MB42" s="7">
        <v>1313.1</v>
      </c>
      <c r="MC42" s="7">
        <v>1172</v>
      </c>
      <c r="MD42" s="7">
        <v>1191.9000000000001</v>
      </c>
      <c r="ME42" s="7">
        <v>1216.9000000000001</v>
      </c>
      <c r="MF42" s="7">
        <v>1216.5999999999999</v>
      </c>
      <c r="MG42" s="7">
        <v>1219</v>
      </c>
      <c r="MH42" s="7">
        <v>1219.7</v>
      </c>
      <c r="MI42" s="7">
        <v>1229.0999999999999</v>
      </c>
      <c r="MJ42" s="7">
        <v>1261.4000000000001</v>
      </c>
      <c r="MK42" s="7">
        <v>1248.5999999999999</v>
      </c>
      <c r="ML42" s="7">
        <v>1260.8</v>
      </c>
      <c r="MM42" s="7">
        <v>1245.9000000000001</v>
      </c>
      <c r="MN42" s="7">
        <v>1263.5</v>
      </c>
      <c r="MO42" s="7">
        <v>1252.9000000000001</v>
      </c>
      <c r="MP42" s="7">
        <v>1206.2</v>
      </c>
      <c r="MQ42" s="7">
        <v>1273.5</v>
      </c>
      <c r="MR42" s="7">
        <v>1258.7</v>
      </c>
      <c r="MS42" s="7">
        <v>1204.8</v>
      </c>
      <c r="MT42" s="7">
        <v>1212</v>
      </c>
      <c r="MU42" s="7">
        <v>1269</v>
      </c>
      <c r="MV42" s="7">
        <v>1130.5999999999999</v>
      </c>
      <c r="MW42" s="7">
        <v>1197.9000000000001</v>
      </c>
      <c r="MX42" s="7">
        <v>1212.8</v>
      </c>
      <c r="MY42" s="7">
        <v>1301.2</v>
      </c>
      <c r="MZ42" s="7">
        <v>1246.0999999999999</v>
      </c>
      <c r="NA42" s="7">
        <v>1249.0999999999999</v>
      </c>
      <c r="NB42" s="7">
        <v>1207.0999999999999</v>
      </c>
      <c r="NC42" s="7">
        <v>1305.8</v>
      </c>
      <c r="ND42" s="7">
        <v>1261.0999999999999</v>
      </c>
      <c r="NE42" s="7">
        <v>1314.5</v>
      </c>
      <c r="NF42" s="7">
        <v>1181.4000000000001</v>
      </c>
      <c r="NG42" s="7">
        <v>1260.2</v>
      </c>
      <c r="NH42" s="7">
        <v>1254</v>
      </c>
      <c r="NI42" s="7">
        <v>1186.2</v>
      </c>
      <c r="NJ42" s="7">
        <v>1149.8</v>
      </c>
      <c r="NK42" s="7">
        <v>1207.7</v>
      </c>
      <c r="NL42" s="7">
        <v>1212.4000000000001</v>
      </c>
      <c r="NM42" s="7">
        <v>1215.5999999999999</v>
      </c>
      <c r="NN42" s="120">
        <v>0</v>
      </c>
      <c r="NO42" s="135">
        <v>39.96</v>
      </c>
      <c r="NP42" s="135">
        <v>0</v>
      </c>
      <c r="NQ42" s="135">
        <v>0</v>
      </c>
      <c r="NR42" s="135">
        <v>6.23</v>
      </c>
      <c r="NS42" s="135">
        <v>5.84</v>
      </c>
      <c r="NT42" s="135">
        <v>0</v>
      </c>
      <c r="NU42" s="135">
        <v>0</v>
      </c>
      <c r="NV42" s="7">
        <v>86754680</v>
      </c>
      <c r="NW42" s="7">
        <v>257155</v>
      </c>
      <c r="NX42" s="7">
        <v>88105410</v>
      </c>
      <c r="NY42" s="7">
        <v>300469</v>
      </c>
      <c r="NZ42" s="7">
        <v>72025860</v>
      </c>
      <c r="OA42" s="7">
        <v>151724</v>
      </c>
      <c r="OB42" s="7">
        <v>86383380</v>
      </c>
      <c r="OC42" s="7">
        <v>130209</v>
      </c>
      <c r="OD42" s="7">
        <v>819510</v>
      </c>
      <c r="OE42" s="7">
        <v>10020</v>
      </c>
      <c r="OF42" s="7">
        <v>101300</v>
      </c>
      <c r="OG42" s="7">
        <v>560</v>
      </c>
      <c r="OH42" s="9">
        <f>IF((RD_15[[#This Row],[33kV_IC1_ExPort]]-NV41)&lt;0,0,(RD_15[[#This Row],[33kV_IC1_ExPort]]-NV41))</f>
        <v>108370</v>
      </c>
      <c r="OI42" s="9">
        <f>IF((RD_15[[#This Row],[33kV_IC1_Import]]-NW41)&lt;0,0,(RD_15[[#This Row],[33kV_IC1_Import]]-NW41))</f>
        <v>199</v>
      </c>
      <c r="OJ42" s="9">
        <f>IF((RD_15[[#This Row],[33kV_IC2_ExPort]]-NX41)&lt;0,0,(RD_15[[#This Row],[33kV_IC2_ExPort]]-NX41))</f>
        <v>109260</v>
      </c>
      <c r="OK42" s="9">
        <f>IF((RD_15[[#This Row],[33kV_IC2_Import]]-NY41)&lt;0,0,(RD_15[[#This Row],[33kV_IC2_Import]]-NY41))</f>
        <v>286</v>
      </c>
      <c r="OL42" s="9">
        <f>IF((RD_15[[#This Row],[33kV_IC3_ExPort]]-NZ41)&lt;0,0,(RD_15[[#This Row],[33kV_IC3_ExPort]]-NZ41))</f>
        <v>106120</v>
      </c>
      <c r="OM42" s="9">
        <f>IF((RD_15[[#This Row],[33kV_IC3_Import]]-OA41)&lt;0,0,(RD_15[[#This Row],[33kV_IC3_Import]]-OA41))</f>
        <v>133</v>
      </c>
      <c r="ON42" s="9">
        <f>IF((RD_15[[#This Row],[33kV_IC4_ExPort]]-OB41)&lt;0,0,(RD_15[[#This Row],[33kV_IC4_ExPort]]-OB41))</f>
        <v>105870</v>
      </c>
      <c r="OO42" s="9">
        <f>IF((RD_15[[#This Row],[33kV_IC4_Import]]-OC41)&lt;0,0,(RD_15[[#This Row],[33kV_IC4_Import]]-OC41))</f>
        <v>176</v>
      </c>
      <c r="OP42" s="9">
        <f>IF((RD_15[[#This Row],[220kV_PQM1_Ex]]-OD41)*200&lt;0,0,(RD_15[[#This Row],[220kV_PQM1_Ex]]-OD41)*200)</f>
        <v>214000</v>
      </c>
      <c r="OQ42" s="9">
        <f>IF((RD_15[[#This Row],[220kV_PQM1_Im]]-OE41)*200&lt;0,0,(RD_15[[#This Row],[220kV_PQM1_Im]]-OE41)*200)</f>
        <v>0</v>
      </c>
      <c r="OR42" s="9">
        <f>IF((RD_15[[#This Row],[220kV_PQM2_Ex]]-OF41)*200&lt;0,0,(RD_15[[#This Row],[220kV_PQM2_Ex]]-OF41)*200)</f>
        <v>212000</v>
      </c>
      <c r="OS42" s="9">
        <f>IF((RD_15[[#This Row],[220kV_PQM2_Im]]-OG41)*200&lt;0,0,(RD_15[[#This Row],[220kV_PQM2_Im]]-OG41)*200)</f>
        <v>2000</v>
      </c>
      <c r="OT42" s="136">
        <f>SUM(RD_15[[#This Row],[33kV_IC1_ExPort(KWh)]],RD_15[[#This Row],[33kV_IC2_ExPort(KWh)]],RD_15[[#This Row],[33kV_IC3_ExPort(KWh)]],RD_15[[#This Row],[33kV_IC4_ExPort(kWh)]])</f>
        <v>429620</v>
      </c>
      <c r="OU42" s="49">
        <f>SUM(RD_15[[#This Row],[220kV_PQM1_Ex(KWh)]],RD_15[[#This Row],[220kV_PQM2_Ex(KWh)]])</f>
        <v>426000</v>
      </c>
      <c r="OV42" s="49">
        <f>IFERROR((RD_15[[#This Row],[Sunset Time (POA&lt;20 W/m2)]]-RD_15[[#This Row],[Sunrise Time (POA&gt;20 W/m2)]])*24,"")</f>
        <v>12.416666666666664</v>
      </c>
      <c r="OW42" s="49">
        <f>RD_15[[#This Row],[GHI]]-RD_15[[#This Row],[GHI_Lost]]</f>
        <v>6.23</v>
      </c>
      <c r="OX42" s="49">
        <f>RD_15[[#This Row],[POA]]-RD_15[[#This Row],[POA_Lost]]</f>
        <v>5.84</v>
      </c>
      <c r="OY42" s="49"/>
      <c r="OZ42" s="49">
        <f>RD_15[[#This Row],[MT_Temp]]</f>
        <v>39.96</v>
      </c>
      <c r="PA42" s="50">
        <f>RD_15[[#This Row],[WS_Avg]]</f>
        <v>0</v>
      </c>
      <c r="PB42" s="131">
        <f>IFERROR(SUM(RD_15[[#This Row],[BLK1_INV1]:[BLK12_INV31]]),"")</f>
        <v>436792.90000000031</v>
      </c>
      <c r="PC42" s="51" t="str">
        <f>IFERROR(#REF!/RD_15[[#This Row],[Inv_Exp(KWh)]],"")</f>
        <v/>
      </c>
      <c r="PD42" s="51"/>
      <c r="PE42" s="100" t="str">
        <f>IFERROR(RD_15[[#This Row],[WPR_Eac]]/RD_15[[#This Row],[WPR_Edc]],"")</f>
        <v/>
      </c>
      <c r="PF42" s="100"/>
      <c r="PG42" s="100"/>
    </row>
    <row r="43" spans="2:423" x14ac:dyDescent="0.35">
      <c r="B43" s="48">
        <v>45782</v>
      </c>
      <c r="C43" s="132">
        <f>YEAR(RD_15[[#This Row],[Date]])+IF(MONTH(RD_15[[#This Row],[Date]])&gt;=4,1,0)</f>
        <v>2026</v>
      </c>
      <c r="D43" s="124">
        <f t="shared" si="9"/>
        <v>2025</v>
      </c>
      <c r="E43" s="133"/>
      <c r="F43" s="133"/>
      <c r="G43" s="134" t="str">
        <f>TEXT(RD_15[[#This Row],[Date]],"mmm-yy")</f>
        <v>May-25</v>
      </c>
      <c r="H43" s="124">
        <f t="shared" si="10"/>
        <v>31</v>
      </c>
      <c r="I43" s="132">
        <f>'Basic Data '!$S$2</f>
        <v>91870</v>
      </c>
      <c r="J43" s="8">
        <v>0.20347222222222219</v>
      </c>
      <c r="K43" s="8">
        <v>0.71875</v>
      </c>
      <c r="L43" s="7">
        <v>469.1</v>
      </c>
      <c r="M43" s="7">
        <v>462.1</v>
      </c>
      <c r="N43" s="7">
        <v>501.8</v>
      </c>
      <c r="O43" s="7">
        <v>503.3</v>
      </c>
      <c r="P43" s="7">
        <v>499.3</v>
      </c>
      <c r="Q43" s="7">
        <v>482.2</v>
      </c>
      <c r="R43" s="7">
        <v>508.6</v>
      </c>
      <c r="S43" s="7">
        <v>488.1</v>
      </c>
      <c r="T43" s="7">
        <v>504.4</v>
      </c>
      <c r="U43" s="7">
        <v>507.5</v>
      </c>
      <c r="V43" s="7">
        <v>505.7</v>
      </c>
      <c r="W43" s="7">
        <v>504.1</v>
      </c>
      <c r="X43" s="7">
        <v>507.8</v>
      </c>
      <c r="Y43" s="7">
        <v>507.2</v>
      </c>
      <c r="Z43" s="7">
        <v>511.8</v>
      </c>
      <c r="AA43" s="7">
        <v>510.7</v>
      </c>
      <c r="AB43" s="7">
        <v>478.4</v>
      </c>
      <c r="AC43" s="7">
        <v>480.9</v>
      </c>
      <c r="AD43" s="7">
        <v>500.2</v>
      </c>
      <c r="AE43" s="7">
        <v>507.7</v>
      </c>
      <c r="AF43" s="7">
        <v>520.70000000000005</v>
      </c>
      <c r="AG43" s="7">
        <v>515.6</v>
      </c>
      <c r="AH43" s="7">
        <v>521.29999999999995</v>
      </c>
      <c r="AI43" s="7">
        <v>520.20000000000005</v>
      </c>
      <c r="AJ43" s="7">
        <v>514.70000000000005</v>
      </c>
      <c r="AK43" s="7">
        <v>511.1</v>
      </c>
      <c r="AL43" s="7">
        <v>520</v>
      </c>
      <c r="AM43" s="7">
        <v>517.9</v>
      </c>
      <c r="AN43" s="7">
        <v>520.79999999999995</v>
      </c>
      <c r="AO43" s="7">
        <v>521.70000000000005</v>
      </c>
      <c r="AP43" s="7">
        <v>514.6</v>
      </c>
      <c r="AQ43" s="7">
        <v>519</v>
      </c>
      <c r="AR43" s="7">
        <v>500.9</v>
      </c>
      <c r="AS43" s="7">
        <v>470.7</v>
      </c>
      <c r="AT43" s="7">
        <v>473</v>
      </c>
      <c r="AU43" s="7">
        <v>477</v>
      </c>
      <c r="AV43" s="7">
        <v>483.3</v>
      </c>
      <c r="AW43" s="7">
        <v>483.6</v>
      </c>
      <c r="AX43" s="7">
        <v>502.4</v>
      </c>
      <c r="AY43" s="7">
        <v>479.3</v>
      </c>
      <c r="AZ43" s="7">
        <v>494.8</v>
      </c>
      <c r="BA43" s="7">
        <v>537.6</v>
      </c>
      <c r="BB43" s="7">
        <v>565</v>
      </c>
      <c r="BC43" s="7">
        <v>534.1</v>
      </c>
      <c r="BD43" s="7">
        <v>535.29999999999995</v>
      </c>
      <c r="BE43" s="7">
        <v>552.1</v>
      </c>
      <c r="BF43" s="7">
        <v>589.9</v>
      </c>
      <c r="BG43" s="7">
        <v>583.6</v>
      </c>
      <c r="BH43" s="7">
        <v>618.1</v>
      </c>
      <c r="BI43" s="7">
        <v>558.5</v>
      </c>
      <c r="BJ43" s="7">
        <v>535.79999999999995</v>
      </c>
      <c r="BK43" s="7">
        <v>527.6</v>
      </c>
      <c r="BL43" s="7">
        <v>523.9</v>
      </c>
      <c r="BM43" s="7">
        <v>547.5</v>
      </c>
      <c r="BN43" s="7">
        <v>540.20000000000005</v>
      </c>
      <c r="BO43" s="7">
        <v>538</v>
      </c>
      <c r="BP43" s="7">
        <v>565.1</v>
      </c>
      <c r="BQ43" s="7">
        <v>520.79999999999995</v>
      </c>
      <c r="BR43" s="7">
        <v>456.7</v>
      </c>
      <c r="BS43" s="7">
        <v>522</v>
      </c>
      <c r="BT43" s="7">
        <v>502.3</v>
      </c>
      <c r="BU43" s="7">
        <v>470.7</v>
      </c>
      <c r="BV43" s="7">
        <v>519.1</v>
      </c>
      <c r="BW43" s="7">
        <v>1172.4000000000001</v>
      </c>
      <c r="BX43" s="7">
        <v>1153.7</v>
      </c>
      <c r="BY43" s="7">
        <v>1169</v>
      </c>
      <c r="BZ43" s="7">
        <v>1176.5</v>
      </c>
      <c r="CA43" s="7">
        <v>1168.5</v>
      </c>
      <c r="CB43" s="7">
        <v>1176.3</v>
      </c>
      <c r="CC43" s="7">
        <v>1144.5999999999999</v>
      </c>
      <c r="CD43" s="7">
        <v>1188.0999999999999</v>
      </c>
      <c r="CE43" s="7">
        <v>1169.5999999999999</v>
      </c>
      <c r="CF43" s="7">
        <v>1150.3</v>
      </c>
      <c r="CG43" s="7">
        <v>1130.7</v>
      </c>
      <c r="CH43" s="7">
        <v>1150.5999999999999</v>
      </c>
      <c r="CI43" s="7">
        <v>1128.3</v>
      </c>
      <c r="CJ43" s="7">
        <v>1091.8</v>
      </c>
      <c r="CK43" s="7">
        <v>1139.2</v>
      </c>
      <c r="CL43" s="7">
        <v>1174.5999999999999</v>
      </c>
      <c r="CM43" s="7">
        <v>1187.5999999999999</v>
      </c>
      <c r="CN43" s="7">
        <v>1148.3</v>
      </c>
      <c r="CO43" s="7">
        <v>1215.5999999999999</v>
      </c>
      <c r="CP43" s="7">
        <v>1200.0999999999999</v>
      </c>
      <c r="CQ43" s="7">
        <v>1129.7</v>
      </c>
      <c r="CR43" s="7">
        <v>1170.3</v>
      </c>
      <c r="CS43" s="7">
        <v>1141</v>
      </c>
      <c r="CT43" s="7">
        <v>1117.4000000000001</v>
      </c>
      <c r="CU43" s="7">
        <v>1153.5</v>
      </c>
      <c r="CV43" s="7">
        <v>1184.4000000000001</v>
      </c>
      <c r="CW43" s="7">
        <v>1170.4000000000001</v>
      </c>
      <c r="CX43" s="7">
        <v>1166</v>
      </c>
      <c r="CY43" s="7">
        <v>1124.5</v>
      </c>
      <c r="CZ43" s="7">
        <v>1151.7</v>
      </c>
      <c r="DA43" s="7">
        <v>1166.5999999999999</v>
      </c>
      <c r="DB43" s="7">
        <v>1179.9000000000001</v>
      </c>
      <c r="DC43" s="7">
        <v>1156.5999999999999</v>
      </c>
      <c r="DD43" s="7">
        <v>1239.0999999999999</v>
      </c>
      <c r="DE43" s="7">
        <v>1159.9000000000001</v>
      </c>
      <c r="DF43" s="7">
        <v>1157.8</v>
      </c>
      <c r="DG43" s="7">
        <v>1113.3</v>
      </c>
      <c r="DH43" s="7">
        <v>1113.2</v>
      </c>
      <c r="DI43" s="7">
        <v>1171.4000000000001</v>
      </c>
      <c r="DJ43" s="7">
        <v>1153</v>
      </c>
      <c r="DK43" s="7">
        <v>1163.2</v>
      </c>
      <c r="DL43" s="7">
        <v>1229.0999999999999</v>
      </c>
      <c r="DM43" s="7">
        <v>1164</v>
      </c>
      <c r="DN43" s="7">
        <v>1193.7</v>
      </c>
      <c r="DO43" s="7">
        <v>1162.7</v>
      </c>
      <c r="DP43" s="7">
        <v>1164.2</v>
      </c>
      <c r="DQ43" s="7">
        <v>1196.9000000000001</v>
      </c>
      <c r="DR43" s="7">
        <v>1193</v>
      </c>
      <c r="DS43" s="7">
        <v>1168.5999999999999</v>
      </c>
      <c r="DT43" s="7">
        <v>1084.0999999999999</v>
      </c>
      <c r="DU43" s="7">
        <v>1102.3</v>
      </c>
      <c r="DV43" s="7">
        <v>1144.4000000000001</v>
      </c>
      <c r="DW43" s="7">
        <v>1142.0999999999999</v>
      </c>
      <c r="DX43" s="7">
        <v>1145.5</v>
      </c>
      <c r="DY43" s="7">
        <v>1181.5999999999999</v>
      </c>
      <c r="DZ43" s="7">
        <v>1120</v>
      </c>
      <c r="EA43" s="7">
        <v>1198</v>
      </c>
      <c r="EB43" s="7">
        <v>1178.0999999999999</v>
      </c>
      <c r="EC43" s="7">
        <v>1146.9000000000001</v>
      </c>
      <c r="ED43" s="7">
        <v>1127.3</v>
      </c>
      <c r="EE43" s="7">
        <v>1142.0999999999999</v>
      </c>
      <c r="EF43" s="7">
        <v>1209</v>
      </c>
      <c r="EG43" s="7">
        <v>1201.5</v>
      </c>
      <c r="EH43" s="7">
        <v>1181.5999999999999</v>
      </c>
      <c r="EI43" s="7">
        <v>1202.4000000000001</v>
      </c>
      <c r="EJ43" s="7">
        <v>1115.2</v>
      </c>
      <c r="EK43" s="7">
        <v>1176.2</v>
      </c>
      <c r="EL43" s="7">
        <v>1170</v>
      </c>
      <c r="EM43" s="7">
        <v>993.1</v>
      </c>
      <c r="EN43" s="7">
        <v>1168</v>
      </c>
      <c r="EO43" s="7">
        <v>1199.7</v>
      </c>
      <c r="EP43" s="7">
        <v>1171.7</v>
      </c>
      <c r="EQ43" s="7">
        <v>1158.5999999999999</v>
      </c>
      <c r="ER43" s="7">
        <v>1102.5</v>
      </c>
      <c r="ES43" s="7">
        <v>1189.9000000000001</v>
      </c>
      <c r="ET43" s="7">
        <v>1258.9000000000001</v>
      </c>
      <c r="EU43" s="7">
        <v>1173.5999999999999</v>
      </c>
      <c r="EV43" s="7">
        <v>1185.0999999999999</v>
      </c>
      <c r="EW43" s="7">
        <v>1176.5999999999999</v>
      </c>
      <c r="EX43" s="7">
        <v>1189.8</v>
      </c>
      <c r="EY43" s="7">
        <v>1177.9000000000001</v>
      </c>
      <c r="EZ43" s="7">
        <v>1185.3</v>
      </c>
      <c r="FA43" s="7">
        <v>1206.5999999999999</v>
      </c>
      <c r="FB43" s="7">
        <v>1158.8</v>
      </c>
      <c r="FC43" s="7">
        <v>1164.8</v>
      </c>
      <c r="FD43" s="7">
        <v>1253.2</v>
      </c>
      <c r="FE43" s="7">
        <v>1134.5999999999999</v>
      </c>
      <c r="FF43" s="7">
        <v>1047.3</v>
      </c>
      <c r="FG43" s="7">
        <v>1190.2</v>
      </c>
      <c r="FH43" s="7">
        <v>1122.3</v>
      </c>
      <c r="FI43" s="7">
        <v>1119</v>
      </c>
      <c r="FJ43" s="7">
        <v>1181</v>
      </c>
      <c r="FK43" s="7">
        <v>1183.9000000000001</v>
      </c>
      <c r="FL43" s="7">
        <v>1107.4000000000001</v>
      </c>
      <c r="FM43" s="7">
        <v>1150.9000000000001</v>
      </c>
      <c r="FN43" s="7">
        <v>1143.0999999999999</v>
      </c>
      <c r="FO43" s="7">
        <v>1142</v>
      </c>
      <c r="FP43" s="7">
        <v>1175.7</v>
      </c>
      <c r="FQ43" s="7">
        <v>1182.3</v>
      </c>
      <c r="FR43" s="7">
        <v>1179.4000000000001</v>
      </c>
      <c r="FS43" s="7">
        <v>1228.5</v>
      </c>
      <c r="FT43" s="7">
        <v>1202.7</v>
      </c>
      <c r="FU43" s="7">
        <v>1138.2</v>
      </c>
      <c r="FV43" s="7">
        <v>1070.7</v>
      </c>
      <c r="FW43" s="7">
        <v>1084</v>
      </c>
      <c r="FX43" s="7">
        <v>1074.3</v>
      </c>
      <c r="FY43" s="7">
        <v>1072.4000000000001</v>
      </c>
      <c r="FZ43" s="7">
        <v>1065.4000000000001</v>
      </c>
      <c r="GA43" s="7">
        <v>1074.3</v>
      </c>
      <c r="GB43" s="7">
        <v>1079.0999999999999</v>
      </c>
      <c r="GC43" s="7">
        <v>1088.7</v>
      </c>
      <c r="GD43" s="7">
        <v>1091.8</v>
      </c>
      <c r="GE43" s="7">
        <v>1081.5999999999999</v>
      </c>
      <c r="GF43" s="7">
        <v>1084.3</v>
      </c>
      <c r="GG43" s="7">
        <v>1082.2</v>
      </c>
      <c r="GH43" s="7">
        <v>1091.3</v>
      </c>
      <c r="GI43" s="7">
        <v>1033.8</v>
      </c>
      <c r="GJ43" s="7">
        <v>947.1</v>
      </c>
      <c r="GK43" s="7">
        <v>1099.2</v>
      </c>
      <c r="GL43" s="7">
        <v>1087.4000000000001</v>
      </c>
      <c r="GM43" s="7">
        <v>1085.5</v>
      </c>
      <c r="GN43" s="7">
        <v>1091.9000000000001</v>
      </c>
      <c r="GO43" s="7">
        <v>1091.5999999999999</v>
      </c>
      <c r="GP43" s="7">
        <v>1084.0999999999999</v>
      </c>
      <c r="GQ43" s="7">
        <v>1092.5</v>
      </c>
      <c r="GR43" s="7">
        <v>1073.5999999999999</v>
      </c>
      <c r="GS43" s="7">
        <v>1089.9000000000001</v>
      </c>
      <c r="GT43" s="7">
        <v>1062.2</v>
      </c>
      <c r="GU43" s="7">
        <v>1088.8</v>
      </c>
      <c r="GV43" s="7">
        <v>1069.9000000000001</v>
      </c>
      <c r="GW43" s="7">
        <v>1082.3</v>
      </c>
      <c r="GX43" s="7">
        <v>1040.3</v>
      </c>
      <c r="GY43" s="7">
        <v>1034.4000000000001</v>
      </c>
      <c r="GZ43" s="7">
        <v>1046.8</v>
      </c>
      <c r="HA43" s="7">
        <v>1161.2</v>
      </c>
      <c r="HB43" s="7">
        <v>1152.3</v>
      </c>
      <c r="HC43" s="7">
        <v>1051.0999999999999</v>
      </c>
      <c r="HD43" s="7">
        <v>1179.5</v>
      </c>
      <c r="HE43" s="7">
        <v>1190.7</v>
      </c>
      <c r="HF43" s="7">
        <v>1218.5</v>
      </c>
      <c r="HG43" s="7">
        <v>1227.5</v>
      </c>
      <c r="HH43" s="7">
        <v>1196.0999999999999</v>
      </c>
      <c r="HI43" s="7">
        <v>1340.3</v>
      </c>
      <c r="HJ43" s="7">
        <v>1187.7</v>
      </c>
      <c r="HK43" s="7">
        <v>1129.5999999999999</v>
      </c>
      <c r="HL43" s="7">
        <v>1162.5</v>
      </c>
      <c r="HM43" s="7">
        <v>1089.2</v>
      </c>
      <c r="HN43" s="7">
        <v>1188.4000000000001</v>
      </c>
      <c r="HO43" s="7">
        <v>1094</v>
      </c>
      <c r="HP43" s="7">
        <v>1235.5</v>
      </c>
      <c r="HQ43" s="7">
        <v>1049.2</v>
      </c>
      <c r="HR43" s="7">
        <v>1047</v>
      </c>
      <c r="HS43" s="7">
        <v>1164.8</v>
      </c>
      <c r="HT43" s="7">
        <v>1012</v>
      </c>
      <c r="HU43" s="7">
        <v>949.2</v>
      </c>
      <c r="HV43" s="7">
        <v>1190</v>
      </c>
      <c r="HW43" s="7">
        <v>1180.0999999999999</v>
      </c>
      <c r="HX43" s="7">
        <v>1244.8</v>
      </c>
      <c r="HY43" s="7">
        <v>1202.8</v>
      </c>
      <c r="HZ43" s="7">
        <v>1179.2</v>
      </c>
      <c r="IA43" s="7">
        <v>1193</v>
      </c>
      <c r="IB43" s="7">
        <v>1291.9000000000001</v>
      </c>
      <c r="IC43" s="7">
        <v>1261.2</v>
      </c>
      <c r="ID43" s="7">
        <v>1111.5999999999999</v>
      </c>
      <c r="IE43" s="7">
        <v>1119.9000000000001</v>
      </c>
      <c r="IF43" s="7">
        <v>1038.3</v>
      </c>
      <c r="IG43" s="7">
        <v>1038</v>
      </c>
      <c r="IH43" s="7">
        <v>1033.8</v>
      </c>
      <c r="II43" s="7">
        <v>1066.9000000000001</v>
      </c>
      <c r="IJ43" s="7">
        <v>1043.2</v>
      </c>
      <c r="IK43" s="7">
        <v>1065.5999999999999</v>
      </c>
      <c r="IL43" s="7">
        <v>1052.9000000000001</v>
      </c>
      <c r="IM43" s="7">
        <v>1032.5</v>
      </c>
      <c r="IN43" s="7">
        <v>1031.9000000000001</v>
      </c>
      <c r="IO43" s="7">
        <v>1029.0999999999999</v>
      </c>
      <c r="IP43" s="7">
        <v>1055.8</v>
      </c>
      <c r="IQ43" s="7">
        <v>1065.4000000000001</v>
      </c>
      <c r="IR43" s="7">
        <v>1053.7</v>
      </c>
      <c r="IS43" s="7">
        <v>1070.2</v>
      </c>
      <c r="IT43" s="7">
        <v>1054.0999999999999</v>
      </c>
      <c r="IU43" s="7">
        <v>1028</v>
      </c>
      <c r="IV43" s="7">
        <v>1024.4000000000001</v>
      </c>
      <c r="IW43" s="7">
        <v>1076</v>
      </c>
      <c r="IX43" s="7">
        <v>1037.8</v>
      </c>
      <c r="IY43" s="7">
        <v>1067.4000000000001</v>
      </c>
      <c r="IZ43" s="7">
        <v>638.20000000000005</v>
      </c>
      <c r="JA43" s="7">
        <v>665.4</v>
      </c>
      <c r="JB43" s="7">
        <v>1069.0999999999999</v>
      </c>
      <c r="JC43" s="7">
        <v>1059.2</v>
      </c>
      <c r="JD43" s="7">
        <v>1065</v>
      </c>
      <c r="JE43" s="7">
        <v>1093.7</v>
      </c>
      <c r="JF43" s="7">
        <v>1070.9000000000001</v>
      </c>
      <c r="JG43" s="7">
        <v>1071.5999999999999</v>
      </c>
      <c r="JH43" s="7">
        <v>1072</v>
      </c>
      <c r="JI43" s="7">
        <v>1097.4000000000001</v>
      </c>
      <c r="JJ43" s="7">
        <v>1158.3</v>
      </c>
      <c r="JK43" s="7">
        <v>1146.8</v>
      </c>
      <c r="JL43" s="7">
        <v>1125.2</v>
      </c>
      <c r="JM43" s="7">
        <v>1162.4000000000001</v>
      </c>
      <c r="JN43" s="7">
        <v>1229</v>
      </c>
      <c r="JO43" s="7">
        <v>1176</v>
      </c>
      <c r="JP43" s="7">
        <v>1187.9000000000001</v>
      </c>
      <c r="JQ43" s="7">
        <v>1155.2</v>
      </c>
      <c r="JR43" s="7">
        <v>1212.3</v>
      </c>
      <c r="JS43" s="7">
        <v>1178.2</v>
      </c>
      <c r="JT43" s="7">
        <v>1150.9000000000001</v>
      </c>
      <c r="JU43" s="7">
        <v>1226.5</v>
      </c>
      <c r="JV43" s="7">
        <v>1179.7</v>
      </c>
      <c r="JW43" s="7">
        <v>1107.4000000000001</v>
      </c>
      <c r="JX43" s="7">
        <v>1200.0999999999999</v>
      </c>
      <c r="JY43" s="7">
        <v>1232.5</v>
      </c>
      <c r="JZ43" s="7">
        <v>948</v>
      </c>
      <c r="KA43" s="7">
        <v>934.4</v>
      </c>
      <c r="KB43" s="7">
        <v>1172.5999999999999</v>
      </c>
      <c r="KC43" s="7">
        <v>1006</v>
      </c>
      <c r="KD43" s="7">
        <v>1141.0999999999999</v>
      </c>
      <c r="KE43" s="7">
        <v>1046.7</v>
      </c>
      <c r="KF43" s="7">
        <v>1045</v>
      </c>
      <c r="KG43" s="7">
        <v>1046.9000000000001</v>
      </c>
      <c r="KH43" s="7">
        <v>1049.4000000000001</v>
      </c>
      <c r="KI43" s="7">
        <v>1029.5999999999999</v>
      </c>
      <c r="KJ43" s="7">
        <v>1031.4000000000001</v>
      </c>
      <c r="KK43" s="7">
        <v>1050.2</v>
      </c>
      <c r="KL43" s="7">
        <v>1034.9000000000001</v>
      </c>
      <c r="KM43" s="7">
        <v>1031.4000000000001</v>
      </c>
      <c r="KN43" s="7">
        <v>1066.0999999999999</v>
      </c>
      <c r="KO43" s="7">
        <v>1131.9000000000001</v>
      </c>
      <c r="KP43" s="7">
        <v>1063.3</v>
      </c>
      <c r="KQ43" s="7">
        <v>1066.9000000000001</v>
      </c>
      <c r="KR43" s="7">
        <v>1023.4</v>
      </c>
      <c r="KS43" s="7">
        <v>1006.2</v>
      </c>
      <c r="KT43" s="7">
        <v>1008.5</v>
      </c>
      <c r="KU43" s="7">
        <v>1049.8</v>
      </c>
      <c r="KV43" s="7">
        <v>1059.5999999999999</v>
      </c>
      <c r="KW43" s="7">
        <v>1053.2</v>
      </c>
      <c r="KX43" s="7">
        <v>1052.7</v>
      </c>
      <c r="KY43" s="7">
        <v>1057.9000000000001</v>
      </c>
      <c r="KZ43" s="7">
        <v>1131.2</v>
      </c>
      <c r="LA43" s="7">
        <v>1050.3</v>
      </c>
      <c r="LB43" s="7">
        <v>1048</v>
      </c>
      <c r="LC43" s="7">
        <v>1065</v>
      </c>
      <c r="LD43" s="7">
        <v>1054.8</v>
      </c>
      <c r="LE43" s="7">
        <v>974.1</v>
      </c>
      <c r="LF43" s="7">
        <v>1061.8</v>
      </c>
      <c r="LG43" s="7">
        <v>1067.0999999999999</v>
      </c>
      <c r="LH43" s="7">
        <v>1033.2</v>
      </c>
      <c r="LI43" s="7">
        <v>1020.2</v>
      </c>
      <c r="LJ43" s="7">
        <v>1015.8</v>
      </c>
      <c r="LK43" s="7">
        <v>1131.9000000000001</v>
      </c>
      <c r="LL43" s="7">
        <v>1013.5</v>
      </c>
      <c r="LM43" s="7">
        <v>1052.8</v>
      </c>
      <c r="LN43" s="7">
        <v>1053.8</v>
      </c>
      <c r="LO43" s="7">
        <v>1053.4000000000001</v>
      </c>
      <c r="LP43" s="7">
        <v>1010.1</v>
      </c>
      <c r="LQ43" s="7">
        <v>951.6</v>
      </c>
      <c r="LR43" s="7">
        <v>1046.7</v>
      </c>
      <c r="LS43" s="7">
        <v>1088.9000000000001</v>
      </c>
      <c r="LT43" s="7">
        <v>1001.1</v>
      </c>
      <c r="LU43" s="7">
        <v>1001.1</v>
      </c>
      <c r="LV43" s="7">
        <v>1061.4000000000001</v>
      </c>
      <c r="LW43" s="7">
        <v>1046.7</v>
      </c>
      <c r="LX43" s="7">
        <v>1040.5</v>
      </c>
      <c r="LY43" s="7">
        <v>1053.4000000000001</v>
      </c>
      <c r="LZ43" s="7">
        <v>1042.9000000000001</v>
      </c>
      <c r="MA43" s="7">
        <v>1038.0999999999999</v>
      </c>
      <c r="MB43" s="7">
        <v>1105</v>
      </c>
      <c r="MC43" s="7">
        <v>1006.6</v>
      </c>
      <c r="MD43" s="7">
        <v>1024</v>
      </c>
      <c r="ME43" s="7">
        <v>1002</v>
      </c>
      <c r="MF43" s="7">
        <v>1039</v>
      </c>
      <c r="MG43" s="7">
        <v>1023</v>
      </c>
      <c r="MH43" s="7">
        <v>1022.2</v>
      </c>
      <c r="MI43" s="7">
        <v>1047.9000000000001</v>
      </c>
      <c r="MJ43" s="7">
        <v>1069.7</v>
      </c>
      <c r="MK43" s="7">
        <v>1065</v>
      </c>
      <c r="ML43" s="7">
        <v>1067.5999999999999</v>
      </c>
      <c r="MM43" s="7">
        <v>1040</v>
      </c>
      <c r="MN43" s="7">
        <v>1069.9000000000001</v>
      </c>
      <c r="MO43" s="7">
        <v>1057.9000000000001</v>
      </c>
      <c r="MP43" s="7">
        <v>1040.5999999999999</v>
      </c>
      <c r="MQ43" s="7">
        <v>1074.0999999999999</v>
      </c>
      <c r="MR43" s="7">
        <v>1062.3</v>
      </c>
      <c r="MS43" s="7">
        <v>1028.3</v>
      </c>
      <c r="MT43" s="7">
        <v>1027.8</v>
      </c>
      <c r="MU43" s="7">
        <v>1072.8</v>
      </c>
      <c r="MV43" s="7">
        <v>967.2</v>
      </c>
      <c r="MW43" s="7">
        <v>1023.2</v>
      </c>
      <c r="MX43" s="7">
        <v>1035</v>
      </c>
      <c r="MY43" s="7">
        <v>1092.3</v>
      </c>
      <c r="MZ43" s="7">
        <v>1057.5</v>
      </c>
      <c r="NA43" s="7">
        <v>1058.2</v>
      </c>
      <c r="NB43" s="7">
        <v>1027.4000000000001</v>
      </c>
      <c r="NC43" s="7">
        <v>1097.4000000000001</v>
      </c>
      <c r="ND43" s="7">
        <v>1067.3</v>
      </c>
      <c r="NE43" s="7">
        <v>1096.0999999999999</v>
      </c>
      <c r="NF43" s="7">
        <v>1006.7</v>
      </c>
      <c r="NG43" s="7">
        <v>1065.7</v>
      </c>
      <c r="NH43" s="7">
        <v>1008.5</v>
      </c>
      <c r="NI43" s="7">
        <v>1015.8</v>
      </c>
      <c r="NJ43" s="7">
        <v>982.4</v>
      </c>
      <c r="NK43" s="7">
        <v>1025.3</v>
      </c>
      <c r="NL43" s="7">
        <v>1034.0999999999999</v>
      </c>
      <c r="NM43" s="7">
        <v>1035.0999999999999</v>
      </c>
      <c r="NN43" s="120">
        <v>0</v>
      </c>
      <c r="NO43" s="135">
        <v>36.630000000000003</v>
      </c>
      <c r="NP43" s="135">
        <v>0</v>
      </c>
      <c r="NQ43" s="135">
        <v>0</v>
      </c>
      <c r="NR43" s="135">
        <v>5.26</v>
      </c>
      <c r="NS43" s="135">
        <v>4.93</v>
      </c>
      <c r="NT43" s="135">
        <v>0</v>
      </c>
      <c r="NU43" s="135">
        <v>0</v>
      </c>
      <c r="NV43" s="7">
        <v>86844690</v>
      </c>
      <c r="NW43" s="7">
        <v>257343</v>
      </c>
      <c r="NX43" s="7">
        <v>88197580</v>
      </c>
      <c r="NY43" s="7">
        <v>300747</v>
      </c>
      <c r="NZ43" s="7">
        <v>72115360</v>
      </c>
      <c r="OA43" s="7">
        <v>151860</v>
      </c>
      <c r="OB43" s="7">
        <v>86472620</v>
      </c>
      <c r="OC43" s="7">
        <v>130364</v>
      </c>
      <c r="OD43" s="7">
        <v>820420</v>
      </c>
      <c r="OE43" s="7">
        <v>10030</v>
      </c>
      <c r="OF43" s="7">
        <v>102190</v>
      </c>
      <c r="OG43" s="7">
        <v>560</v>
      </c>
      <c r="OH43" s="9">
        <f>IF((RD_15[[#This Row],[33kV_IC1_ExPort]]-NV42)&lt;0,0,(RD_15[[#This Row],[33kV_IC1_ExPort]]-NV42))</f>
        <v>90010</v>
      </c>
      <c r="OI43" s="9">
        <f>IF((RD_15[[#This Row],[33kV_IC1_Import]]-NW42)&lt;0,0,(RD_15[[#This Row],[33kV_IC1_Import]]-NW42))</f>
        <v>188</v>
      </c>
      <c r="OJ43" s="9">
        <f>IF((RD_15[[#This Row],[33kV_IC2_ExPort]]-NX42)&lt;0,0,(RD_15[[#This Row],[33kV_IC2_ExPort]]-NX42))</f>
        <v>92170</v>
      </c>
      <c r="OK43" s="9">
        <f>IF((RD_15[[#This Row],[33kV_IC2_Import]]-NY42)&lt;0,0,(RD_15[[#This Row],[33kV_IC2_Import]]-NY42))</f>
        <v>278</v>
      </c>
      <c r="OL43" s="9">
        <f>IF((RD_15[[#This Row],[33kV_IC3_ExPort]]-NZ42)&lt;0,0,(RD_15[[#This Row],[33kV_IC3_ExPort]]-NZ42))</f>
        <v>89500</v>
      </c>
      <c r="OM43" s="9">
        <f>IF((RD_15[[#This Row],[33kV_IC3_Import]]-OA42)&lt;0,0,(RD_15[[#This Row],[33kV_IC3_Import]]-OA42))</f>
        <v>136</v>
      </c>
      <c r="ON43" s="9">
        <f>IF((RD_15[[#This Row],[33kV_IC4_ExPort]]-OB42)&lt;0,0,(RD_15[[#This Row],[33kV_IC4_ExPort]]-OB42))</f>
        <v>89240</v>
      </c>
      <c r="OO43" s="9">
        <f>IF((RD_15[[#This Row],[33kV_IC4_Import]]-OC42)&lt;0,0,(RD_15[[#This Row],[33kV_IC4_Import]]-OC42))</f>
        <v>155</v>
      </c>
      <c r="OP43" s="9">
        <f>IF((RD_15[[#This Row],[220kV_PQM1_Ex]]-OD42)*200&lt;0,0,(RD_15[[#This Row],[220kV_PQM1_Ex]]-OD42)*200)</f>
        <v>182000</v>
      </c>
      <c r="OQ43" s="9">
        <f>IF((RD_15[[#This Row],[220kV_PQM1_Im]]-OE42)*200&lt;0,0,(RD_15[[#This Row],[220kV_PQM1_Im]]-OE42)*200)</f>
        <v>2000</v>
      </c>
      <c r="OR43" s="9">
        <f>IF((RD_15[[#This Row],[220kV_PQM2_Ex]]-OF42)*200&lt;0,0,(RD_15[[#This Row],[220kV_PQM2_Ex]]-OF42)*200)</f>
        <v>178000</v>
      </c>
      <c r="OS43" s="9">
        <f>IF((RD_15[[#This Row],[220kV_PQM2_Im]]-OG42)*200&lt;0,0,(RD_15[[#This Row],[220kV_PQM2_Im]]-OG42)*200)</f>
        <v>0</v>
      </c>
      <c r="OT43" s="136">
        <f>SUM(RD_15[[#This Row],[33kV_IC1_ExPort(KWh)]],RD_15[[#This Row],[33kV_IC2_ExPort(KWh)]],RD_15[[#This Row],[33kV_IC3_ExPort(KWh)]],RD_15[[#This Row],[33kV_IC4_ExPort(kWh)]])</f>
        <v>360920</v>
      </c>
      <c r="OU43" s="49">
        <f>SUM(RD_15[[#This Row],[220kV_PQM1_Ex(KWh)]],RD_15[[#This Row],[220kV_PQM2_Ex(KWh)]])</f>
        <v>360000</v>
      </c>
      <c r="OV43" s="49">
        <f>IFERROR((RD_15[[#This Row],[Sunset Time (POA&lt;20 W/m2)]]-RD_15[[#This Row],[Sunrise Time (POA&gt;20 W/m2)]])*24,"")</f>
        <v>12.366666666666667</v>
      </c>
      <c r="OW43" s="49">
        <f>RD_15[[#This Row],[GHI]]-RD_15[[#This Row],[GHI_Lost]]</f>
        <v>5.26</v>
      </c>
      <c r="OX43" s="49">
        <f>RD_15[[#This Row],[POA]]-RD_15[[#This Row],[POA_Lost]]</f>
        <v>4.93</v>
      </c>
      <c r="OY43" s="49"/>
      <c r="OZ43" s="49">
        <f>RD_15[[#This Row],[MT_Temp]]</f>
        <v>36.630000000000003</v>
      </c>
      <c r="PA43" s="50">
        <f>RD_15[[#This Row],[WS_Avg]]</f>
        <v>0</v>
      </c>
      <c r="PB43" s="131">
        <f>IFERROR(SUM(RD_15[[#This Row],[BLK1_INV1]:[BLK12_INV31]]),"")</f>
        <v>367064.70000000013</v>
      </c>
      <c r="PC43" s="51" t="str">
        <f>IFERROR(#REF!/RD_15[[#This Row],[Inv_Exp(KWh)]],"")</f>
        <v/>
      </c>
      <c r="PD43" s="51"/>
      <c r="PE43" s="100" t="str">
        <f>IFERROR(RD_15[[#This Row],[WPR_Eac]]/RD_15[[#This Row],[WPR_Edc]],"")</f>
        <v/>
      </c>
      <c r="PF43" s="100"/>
      <c r="PG43" s="100"/>
    </row>
    <row r="44" spans="2:423" x14ac:dyDescent="0.35">
      <c r="B44" s="48">
        <v>45783</v>
      </c>
      <c r="C44" s="132">
        <f>YEAR(RD_15[[#This Row],[Date]])+IF(MONTH(RD_15[[#This Row],[Date]])&gt;=4,1,0)</f>
        <v>2026</v>
      </c>
      <c r="D44" s="124">
        <f t="shared" si="9"/>
        <v>2025</v>
      </c>
      <c r="E44" s="133"/>
      <c r="F44" s="133"/>
      <c r="G44" s="134" t="str">
        <f>TEXT(RD_15[[#This Row],[Date]],"mmm-yy")</f>
        <v>May-25</v>
      </c>
      <c r="H44" s="124">
        <f t="shared" si="10"/>
        <v>31</v>
      </c>
      <c r="I44" s="132">
        <f>'Basic Data '!$S$2</f>
        <v>91870</v>
      </c>
      <c r="J44" s="8">
        <v>0.21388888888888888</v>
      </c>
      <c r="K44" s="8">
        <v>0.71805555555555556</v>
      </c>
      <c r="L44" s="7">
        <v>360.6</v>
      </c>
      <c r="M44" s="7">
        <v>351.8</v>
      </c>
      <c r="N44" s="7">
        <v>383.5</v>
      </c>
      <c r="O44" s="7">
        <v>385.7</v>
      </c>
      <c r="P44" s="7">
        <v>382.8</v>
      </c>
      <c r="Q44" s="7">
        <v>367.2</v>
      </c>
      <c r="R44" s="7">
        <v>391.3</v>
      </c>
      <c r="S44" s="7">
        <v>376.2</v>
      </c>
      <c r="T44" s="7">
        <v>389.6</v>
      </c>
      <c r="U44" s="7">
        <v>391.1</v>
      </c>
      <c r="V44" s="7">
        <v>391.3</v>
      </c>
      <c r="W44" s="7">
        <v>389.9</v>
      </c>
      <c r="X44" s="7">
        <v>390.1</v>
      </c>
      <c r="Y44" s="7">
        <v>390.6</v>
      </c>
      <c r="Z44" s="7">
        <v>394.3</v>
      </c>
      <c r="AA44" s="7">
        <v>390.8</v>
      </c>
      <c r="AB44" s="7">
        <v>369.3</v>
      </c>
      <c r="AC44" s="7">
        <v>373.2</v>
      </c>
      <c r="AD44" s="7">
        <v>389.5</v>
      </c>
      <c r="AE44" s="7">
        <v>394.9</v>
      </c>
      <c r="AF44" s="7">
        <v>405.1</v>
      </c>
      <c r="AG44" s="7">
        <v>401.8</v>
      </c>
      <c r="AH44" s="7">
        <v>404.9</v>
      </c>
      <c r="AI44" s="7">
        <v>400.6</v>
      </c>
      <c r="AJ44" s="7">
        <v>401.4</v>
      </c>
      <c r="AK44" s="7">
        <v>398.5</v>
      </c>
      <c r="AL44" s="7">
        <v>404.9</v>
      </c>
      <c r="AM44" s="7">
        <v>401.2</v>
      </c>
      <c r="AN44" s="7">
        <v>405.9</v>
      </c>
      <c r="AO44" s="7">
        <v>407.3</v>
      </c>
      <c r="AP44" s="7">
        <v>401</v>
      </c>
      <c r="AQ44" s="7">
        <v>402</v>
      </c>
      <c r="AR44" s="7">
        <v>384.6</v>
      </c>
      <c r="AS44" s="7">
        <v>360.8</v>
      </c>
      <c r="AT44" s="7">
        <v>362</v>
      </c>
      <c r="AU44" s="7">
        <v>366.4</v>
      </c>
      <c r="AV44" s="7">
        <v>370.8</v>
      </c>
      <c r="AW44" s="7">
        <v>368.6</v>
      </c>
      <c r="AX44" s="7">
        <v>384.8</v>
      </c>
      <c r="AY44" s="7">
        <v>366.9</v>
      </c>
      <c r="AZ44" s="7">
        <v>377</v>
      </c>
      <c r="BA44" s="7">
        <v>412.6</v>
      </c>
      <c r="BB44" s="7">
        <v>436.2</v>
      </c>
      <c r="BC44" s="7">
        <v>411</v>
      </c>
      <c r="BD44" s="7">
        <v>411.4</v>
      </c>
      <c r="BE44" s="7">
        <v>426.2</v>
      </c>
      <c r="BF44" s="7">
        <v>454.5</v>
      </c>
      <c r="BG44" s="7">
        <v>449.9</v>
      </c>
      <c r="BH44" s="7">
        <v>480.9</v>
      </c>
      <c r="BI44" s="7">
        <v>427.7</v>
      </c>
      <c r="BJ44" s="7">
        <v>408.8</v>
      </c>
      <c r="BK44" s="7">
        <v>401.7</v>
      </c>
      <c r="BL44" s="7">
        <v>398.7</v>
      </c>
      <c r="BM44" s="7">
        <v>416.5</v>
      </c>
      <c r="BN44" s="7">
        <v>412.8</v>
      </c>
      <c r="BO44" s="7">
        <v>416.4</v>
      </c>
      <c r="BP44" s="7">
        <v>435.4</v>
      </c>
      <c r="BQ44" s="7">
        <v>397.8</v>
      </c>
      <c r="BR44" s="7">
        <v>351.9</v>
      </c>
      <c r="BS44" s="7">
        <v>399.2</v>
      </c>
      <c r="BT44" s="7">
        <v>385.4</v>
      </c>
      <c r="BU44" s="7">
        <v>361.2</v>
      </c>
      <c r="BV44" s="7">
        <v>395</v>
      </c>
      <c r="BW44" s="7">
        <v>919.5</v>
      </c>
      <c r="BX44" s="7">
        <v>904.4</v>
      </c>
      <c r="BY44" s="7">
        <v>907.1</v>
      </c>
      <c r="BZ44" s="7">
        <v>911.5</v>
      </c>
      <c r="CA44" s="7">
        <v>923.5</v>
      </c>
      <c r="CB44" s="7">
        <v>906.3</v>
      </c>
      <c r="CC44" s="7">
        <v>905.3</v>
      </c>
      <c r="CD44" s="7">
        <v>924.8</v>
      </c>
      <c r="CE44" s="7">
        <v>929.6</v>
      </c>
      <c r="CF44" s="7">
        <v>902.6</v>
      </c>
      <c r="CG44" s="7">
        <v>890.5</v>
      </c>
      <c r="CH44" s="7">
        <v>896.1</v>
      </c>
      <c r="CI44" s="7">
        <v>860.9</v>
      </c>
      <c r="CJ44" s="7">
        <v>850.7</v>
      </c>
      <c r="CK44" s="7">
        <v>902.6</v>
      </c>
      <c r="CL44" s="7">
        <v>922.4</v>
      </c>
      <c r="CM44" s="7">
        <v>922.2</v>
      </c>
      <c r="CN44" s="7">
        <v>906</v>
      </c>
      <c r="CO44" s="7">
        <v>959.3</v>
      </c>
      <c r="CP44" s="7">
        <v>900.4</v>
      </c>
      <c r="CQ44" s="7">
        <v>882.6</v>
      </c>
      <c r="CR44" s="7">
        <v>925.6</v>
      </c>
      <c r="CS44" s="7">
        <v>887.4</v>
      </c>
      <c r="CT44" s="7">
        <v>878.3</v>
      </c>
      <c r="CU44" s="7">
        <v>908.4</v>
      </c>
      <c r="CV44" s="7">
        <v>917.5</v>
      </c>
      <c r="CW44" s="7">
        <v>910.1</v>
      </c>
      <c r="CX44" s="7">
        <v>913.1</v>
      </c>
      <c r="CY44" s="7">
        <v>894</v>
      </c>
      <c r="CZ44" s="7">
        <v>910.8</v>
      </c>
      <c r="DA44" s="7">
        <v>914.1</v>
      </c>
      <c r="DB44" s="7">
        <v>917.2</v>
      </c>
      <c r="DC44" s="7">
        <v>923.4</v>
      </c>
      <c r="DD44" s="7">
        <v>999.9</v>
      </c>
      <c r="DE44" s="7">
        <v>925.1</v>
      </c>
      <c r="DF44" s="7">
        <v>914.7</v>
      </c>
      <c r="DG44" s="7">
        <v>869.3</v>
      </c>
      <c r="DH44" s="7">
        <v>866.1</v>
      </c>
      <c r="DI44" s="7">
        <v>920.7</v>
      </c>
      <c r="DJ44" s="7">
        <v>898</v>
      </c>
      <c r="DK44" s="7">
        <v>921</v>
      </c>
      <c r="DL44" s="7">
        <v>959.2</v>
      </c>
      <c r="DM44" s="7">
        <v>921.8</v>
      </c>
      <c r="DN44" s="7">
        <v>933.1</v>
      </c>
      <c r="DO44" s="7">
        <v>923</v>
      </c>
      <c r="DP44" s="7">
        <v>916.5</v>
      </c>
      <c r="DQ44" s="7">
        <v>939.3</v>
      </c>
      <c r="DR44" s="7">
        <v>931.4</v>
      </c>
      <c r="DS44" s="7">
        <v>942.9</v>
      </c>
      <c r="DT44" s="7">
        <v>852.5</v>
      </c>
      <c r="DU44" s="7">
        <v>877.8</v>
      </c>
      <c r="DV44" s="7">
        <v>913.2</v>
      </c>
      <c r="DW44" s="7">
        <v>926</v>
      </c>
      <c r="DX44" s="7">
        <v>888.4</v>
      </c>
      <c r="DY44" s="7">
        <v>924.9</v>
      </c>
      <c r="DZ44" s="7">
        <v>933.5</v>
      </c>
      <c r="EA44" s="7">
        <v>923.4</v>
      </c>
      <c r="EB44" s="7">
        <v>915.7</v>
      </c>
      <c r="EC44" s="7">
        <v>920</v>
      </c>
      <c r="ED44" s="7">
        <v>872.8</v>
      </c>
      <c r="EE44" s="7">
        <v>884.3</v>
      </c>
      <c r="EF44" s="7">
        <v>923.7</v>
      </c>
      <c r="EG44" s="7">
        <v>912.1</v>
      </c>
      <c r="EH44" s="7">
        <v>901.7</v>
      </c>
      <c r="EI44" s="7">
        <v>911.1</v>
      </c>
      <c r="EJ44" s="7">
        <v>880.9</v>
      </c>
      <c r="EK44" s="7">
        <v>898.3</v>
      </c>
      <c r="EL44" s="7">
        <v>891.3</v>
      </c>
      <c r="EM44" s="7">
        <v>749.2</v>
      </c>
      <c r="EN44" s="7">
        <v>900.6</v>
      </c>
      <c r="EO44" s="7">
        <v>914.7</v>
      </c>
      <c r="EP44" s="7">
        <v>894.9</v>
      </c>
      <c r="EQ44" s="7">
        <v>887.3</v>
      </c>
      <c r="ER44" s="7">
        <v>842.9</v>
      </c>
      <c r="ES44" s="7">
        <v>926.6</v>
      </c>
      <c r="ET44" s="7">
        <v>987.7</v>
      </c>
      <c r="EU44" s="7">
        <v>901.3</v>
      </c>
      <c r="EV44" s="7">
        <v>906.6</v>
      </c>
      <c r="EW44" s="7">
        <v>914.4</v>
      </c>
      <c r="EX44" s="7">
        <v>917.8</v>
      </c>
      <c r="EY44" s="7">
        <v>908</v>
      </c>
      <c r="EZ44" s="7">
        <v>907.5</v>
      </c>
      <c r="FA44" s="7">
        <v>920.2</v>
      </c>
      <c r="FB44" s="7">
        <v>913.4</v>
      </c>
      <c r="FC44" s="7">
        <v>874.5</v>
      </c>
      <c r="FD44" s="7">
        <v>948.5</v>
      </c>
      <c r="FE44" s="7">
        <v>851.4</v>
      </c>
      <c r="FF44" s="7">
        <v>783.1</v>
      </c>
      <c r="FG44" s="7">
        <v>913.6</v>
      </c>
      <c r="FH44" s="7">
        <v>851.2</v>
      </c>
      <c r="FI44" s="7">
        <v>901.5</v>
      </c>
      <c r="FJ44" s="7">
        <v>906.5</v>
      </c>
      <c r="FK44" s="7">
        <v>900</v>
      </c>
      <c r="FL44" s="7">
        <v>857.1</v>
      </c>
      <c r="FM44" s="7">
        <v>908.9</v>
      </c>
      <c r="FN44" s="7">
        <v>910.4</v>
      </c>
      <c r="FO44" s="7">
        <v>893.6</v>
      </c>
      <c r="FP44" s="7">
        <v>899</v>
      </c>
      <c r="FQ44" s="7">
        <v>865.9</v>
      </c>
      <c r="FR44" s="7">
        <v>885.7</v>
      </c>
      <c r="FS44" s="7">
        <v>958.6</v>
      </c>
      <c r="FT44" s="7">
        <v>929.6</v>
      </c>
      <c r="FU44" s="7">
        <v>854.7</v>
      </c>
      <c r="FV44" s="7">
        <v>816.9</v>
      </c>
      <c r="FW44" s="7">
        <v>828.8</v>
      </c>
      <c r="FX44" s="7">
        <v>818.6</v>
      </c>
      <c r="FY44" s="7">
        <v>817.7</v>
      </c>
      <c r="FZ44" s="7">
        <v>818.8</v>
      </c>
      <c r="GA44" s="7">
        <v>819.6</v>
      </c>
      <c r="GB44" s="7">
        <v>822.6</v>
      </c>
      <c r="GC44" s="7">
        <v>834.1</v>
      </c>
      <c r="GD44" s="7">
        <v>835.2</v>
      </c>
      <c r="GE44" s="7">
        <v>829.7</v>
      </c>
      <c r="GF44" s="7">
        <v>831.2</v>
      </c>
      <c r="GG44" s="7">
        <v>829.9</v>
      </c>
      <c r="GH44" s="7">
        <v>837.4</v>
      </c>
      <c r="GI44" s="7">
        <v>784.1</v>
      </c>
      <c r="GJ44" s="7">
        <v>716.7</v>
      </c>
      <c r="GK44" s="7">
        <v>852.9</v>
      </c>
      <c r="GL44" s="7">
        <v>834.6</v>
      </c>
      <c r="GM44" s="7">
        <v>834.9</v>
      </c>
      <c r="GN44" s="7">
        <v>840.2</v>
      </c>
      <c r="GO44" s="7">
        <v>832.8</v>
      </c>
      <c r="GP44" s="7">
        <v>831.9</v>
      </c>
      <c r="GQ44" s="7">
        <v>833.2</v>
      </c>
      <c r="GR44" s="7">
        <v>826.7</v>
      </c>
      <c r="GS44" s="7">
        <v>835.1</v>
      </c>
      <c r="GT44" s="7">
        <v>817.1</v>
      </c>
      <c r="GU44" s="7">
        <v>829.2</v>
      </c>
      <c r="GV44" s="7">
        <v>805.6</v>
      </c>
      <c r="GW44" s="7">
        <v>817.4</v>
      </c>
      <c r="GX44" s="7">
        <v>783.6</v>
      </c>
      <c r="GY44" s="7">
        <v>775.7</v>
      </c>
      <c r="GZ44" s="7">
        <v>789.9</v>
      </c>
      <c r="HA44" s="7">
        <v>905.5</v>
      </c>
      <c r="HB44" s="7">
        <v>888.8</v>
      </c>
      <c r="HC44" s="7">
        <v>806.8</v>
      </c>
      <c r="HD44" s="7">
        <v>920.4</v>
      </c>
      <c r="HE44" s="7">
        <v>928.3</v>
      </c>
      <c r="HF44" s="7">
        <v>939</v>
      </c>
      <c r="HG44" s="7">
        <v>960.3</v>
      </c>
      <c r="HH44" s="7">
        <v>938.4</v>
      </c>
      <c r="HI44" s="7">
        <v>1037.2</v>
      </c>
      <c r="HJ44" s="7">
        <v>947</v>
      </c>
      <c r="HK44" s="7">
        <v>885.8</v>
      </c>
      <c r="HL44" s="7">
        <v>859.5</v>
      </c>
      <c r="HM44" s="7">
        <v>849.9</v>
      </c>
      <c r="HN44" s="7">
        <v>924.9</v>
      </c>
      <c r="HO44" s="7">
        <v>859</v>
      </c>
      <c r="HP44" s="7">
        <v>968.9</v>
      </c>
      <c r="HQ44" s="7">
        <v>812.3</v>
      </c>
      <c r="HR44" s="7">
        <v>816.5</v>
      </c>
      <c r="HS44" s="7">
        <v>904.3</v>
      </c>
      <c r="HT44" s="7">
        <v>776.3</v>
      </c>
      <c r="HU44" s="7">
        <v>728.8</v>
      </c>
      <c r="HV44" s="7">
        <v>948.3</v>
      </c>
      <c r="HW44" s="7">
        <v>935.9</v>
      </c>
      <c r="HX44" s="7">
        <v>960.6</v>
      </c>
      <c r="HY44" s="7">
        <v>939.7</v>
      </c>
      <c r="HZ44" s="7">
        <v>924.1</v>
      </c>
      <c r="IA44" s="7">
        <v>920.3</v>
      </c>
      <c r="IB44" s="7">
        <v>1020</v>
      </c>
      <c r="IC44" s="7">
        <v>1002</v>
      </c>
      <c r="ID44" s="7">
        <v>864.3</v>
      </c>
      <c r="IE44" s="7">
        <v>873</v>
      </c>
      <c r="IF44" s="7">
        <v>793.8</v>
      </c>
      <c r="IG44" s="7">
        <v>796.7</v>
      </c>
      <c r="IH44" s="7">
        <v>791.1</v>
      </c>
      <c r="II44" s="7">
        <v>817.5</v>
      </c>
      <c r="IJ44" s="7">
        <v>788.3</v>
      </c>
      <c r="IK44" s="7">
        <v>813</v>
      </c>
      <c r="IL44" s="7">
        <v>809.6</v>
      </c>
      <c r="IM44" s="7">
        <v>793.8</v>
      </c>
      <c r="IN44" s="7">
        <v>772.7</v>
      </c>
      <c r="IO44" s="7">
        <v>774.3</v>
      </c>
      <c r="IP44" s="7">
        <v>795.2</v>
      </c>
      <c r="IQ44" s="7">
        <v>804.2</v>
      </c>
      <c r="IR44" s="7">
        <v>799.2</v>
      </c>
      <c r="IS44" s="7">
        <v>802.4</v>
      </c>
      <c r="IT44" s="7">
        <v>812.2</v>
      </c>
      <c r="IU44" s="7">
        <v>818</v>
      </c>
      <c r="IV44" s="7">
        <v>778.8</v>
      </c>
      <c r="IW44" s="7">
        <v>829</v>
      </c>
      <c r="IX44" s="7">
        <v>796.5</v>
      </c>
      <c r="IY44" s="7">
        <v>798</v>
      </c>
      <c r="IZ44" s="7">
        <v>790.8</v>
      </c>
      <c r="JA44" s="7">
        <v>826</v>
      </c>
      <c r="JB44" s="7">
        <v>812.2</v>
      </c>
      <c r="JC44" s="7">
        <v>814.3</v>
      </c>
      <c r="JD44" s="7">
        <v>812.2</v>
      </c>
      <c r="JE44" s="7">
        <v>831.6</v>
      </c>
      <c r="JF44" s="7">
        <v>812</v>
      </c>
      <c r="JG44" s="7">
        <v>814</v>
      </c>
      <c r="JH44" s="7">
        <v>821.7</v>
      </c>
      <c r="JI44" s="7">
        <v>854.7</v>
      </c>
      <c r="JJ44" s="7">
        <v>904.1</v>
      </c>
      <c r="JK44" s="7">
        <v>883.8</v>
      </c>
      <c r="JL44" s="7">
        <v>878.6</v>
      </c>
      <c r="JM44" s="7">
        <v>906.8</v>
      </c>
      <c r="JN44" s="7">
        <v>967.9</v>
      </c>
      <c r="JO44" s="7">
        <v>911.7</v>
      </c>
      <c r="JP44" s="7">
        <v>919.3</v>
      </c>
      <c r="JQ44" s="7">
        <v>887</v>
      </c>
      <c r="JR44" s="7">
        <v>922.3</v>
      </c>
      <c r="JS44" s="7">
        <v>908.3</v>
      </c>
      <c r="JT44" s="7">
        <v>880.2</v>
      </c>
      <c r="JU44" s="7">
        <v>961.8</v>
      </c>
      <c r="JV44" s="7">
        <v>933.7</v>
      </c>
      <c r="JW44" s="7">
        <v>843.7</v>
      </c>
      <c r="JX44" s="7">
        <v>946.2</v>
      </c>
      <c r="JY44" s="7">
        <v>947.2</v>
      </c>
      <c r="JZ44" s="7">
        <v>718</v>
      </c>
      <c r="KA44" s="7">
        <v>709.3</v>
      </c>
      <c r="KB44" s="7">
        <v>912.4</v>
      </c>
      <c r="KC44" s="7">
        <v>764.3</v>
      </c>
      <c r="KD44" s="7">
        <v>876.5</v>
      </c>
      <c r="KE44" s="7">
        <v>813.5</v>
      </c>
      <c r="KF44" s="7">
        <v>807.3</v>
      </c>
      <c r="KG44" s="7">
        <v>807.6</v>
      </c>
      <c r="KH44" s="7">
        <v>810</v>
      </c>
      <c r="KI44" s="7">
        <v>792.2</v>
      </c>
      <c r="KJ44" s="7">
        <v>800.8</v>
      </c>
      <c r="KK44" s="7">
        <v>810.3</v>
      </c>
      <c r="KL44" s="7">
        <v>794.2</v>
      </c>
      <c r="KM44" s="7">
        <v>792.8</v>
      </c>
      <c r="KN44" s="7">
        <v>821.6</v>
      </c>
      <c r="KO44" s="7">
        <v>885.2</v>
      </c>
      <c r="KP44" s="7">
        <v>818.1</v>
      </c>
      <c r="KQ44" s="7">
        <v>816.3</v>
      </c>
      <c r="KR44" s="7">
        <v>783.8</v>
      </c>
      <c r="KS44" s="7">
        <v>773.9</v>
      </c>
      <c r="KT44" s="7">
        <v>770.6</v>
      </c>
      <c r="KU44" s="7">
        <v>808.2</v>
      </c>
      <c r="KV44" s="7">
        <v>817</v>
      </c>
      <c r="KW44" s="7">
        <v>813</v>
      </c>
      <c r="KX44" s="7">
        <v>813.9</v>
      </c>
      <c r="KY44" s="7">
        <v>817.8</v>
      </c>
      <c r="KZ44" s="7">
        <v>888</v>
      </c>
      <c r="LA44" s="7">
        <v>803.9</v>
      </c>
      <c r="LB44" s="7">
        <v>798.3</v>
      </c>
      <c r="LC44" s="7">
        <v>809.2</v>
      </c>
      <c r="LD44" s="7">
        <v>801.1</v>
      </c>
      <c r="LE44" s="7">
        <v>738</v>
      </c>
      <c r="LF44" s="7">
        <v>809.3</v>
      </c>
      <c r="LG44" s="7">
        <v>825.2</v>
      </c>
      <c r="LH44" s="7">
        <v>784.4</v>
      </c>
      <c r="LI44" s="7">
        <v>772.5</v>
      </c>
      <c r="LJ44" s="7">
        <v>773.1</v>
      </c>
      <c r="LK44" s="7">
        <v>884.4</v>
      </c>
      <c r="LL44" s="7">
        <v>780.6</v>
      </c>
      <c r="LM44" s="7">
        <v>816.2</v>
      </c>
      <c r="LN44" s="7">
        <v>810.7</v>
      </c>
      <c r="LO44" s="7">
        <v>810.5</v>
      </c>
      <c r="LP44" s="7">
        <v>772.4</v>
      </c>
      <c r="LQ44" s="7">
        <v>727.7</v>
      </c>
      <c r="LR44" s="7">
        <v>797.8</v>
      </c>
      <c r="LS44" s="7">
        <v>852.4</v>
      </c>
      <c r="LT44" s="7">
        <v>773.7</v>
      </c>
      <c r="LU44" s="7">
        <v>774</v>
      </c>
      <c r="LV44" s="7">
        <v>828.2</v>
      </c>
      <c r="LW44" s="7">
        <v>807.3</v>
      </c>
      <c r="LX44" s="7">
        <v>812.4</v>
      </c>
      <c r="LY44" s="7">
        <v>818.4</v>
      </c>
      <c r="LZ44" s="7">
        <v>810</v>
      </c>
      <c r="MA44" s="7">
        <v>811.1</v>
      </c>
      <c r="MB44" s="7">
        <v>867</v>
      </c>
      <c r="MC44" s="7">
        <v>776</v>
      </c>
      <c r="MD44" s="7">
        <v>800.8</v>
      </c>
      <c r="ME44" s="7">
        <v>779.1</v>
      </c>
      <c r="MF44" s="7">
        <v>816.1</v>
      </c>
      <c r="MG44" s="7">
        <v>801</v>
      </c>
      <c r="MH44" s="7">
        <v>798.4</v>
      </c>
      <c r="MI44" s="7">
        <v>832</v>
      </c>
      <c r="MJ44" s="7">
        <v>841.1</v>
      </c>
      <c r="MK44" s="7">
        <v>843.7</v>
      </c>
      <c r="ML44" s="7">
        <v>836.8</v>
      </c>
      <c r="MM44" s="7">
        <v>812</v>
      </c>
      <c r="MN44" s="7">
        <v>842.8</v>
      </c>
      <c r="MO44" s="7">
        <v>839.1</v>
      </c>
      <c r="MP44" s="7">
        <v>837.6</v>
      </c>
      <c r="MQ44" s="7">
        <v>855.4</v>
      </c>
      <c r="MR44" s="7">
        <v>839.7</v>
      </c>
      <c r="MS44" s="7">
        <v>813.2</v>
      </c>
      <c r="MT44" s="7">
        <v>817</v>
      </c>
      <c r="MU44" s="7">
        <v>852.3</v>
      </c>
      <c r="MV44" s="7">
        <v>757.9</v>
      </c>
      <c r="MW44" s="7">
        <v>809.4</v>
      </c>
      <c r="MX44" s="7">
        <v>819.1</v>
      </c>
      <c r="MY44" s="7">
        <v>884.3</v>
      </c>
      <c r="MZ44" s="7">
        <v>838.4</v>
      </c>
      <c r="NA44" s="7">
        <v>837.6</v>
      </c>
      <c r="NB44" s="7">
        <v>819.9</v>
      </c>
      <c r="NC44" s="7">
        <v>877.5</v>
      </c>
      <c r="ND44" s="7">
        <v>851.3</v>
      </c>
      <c r="NE44" s="7">
        <v>886</v>
      </c>
      <c r="NF44" s="7">
        <v>797.1</v>
      </c>
      <c r="NG44" s="7">
        <v>845.1</v>
      </c>
      <c r="NH44" s="7">
        <v>790.1</v>
      </c>
      <c r="NI44" s="7">
        <v>805</v>
      </c>
      <c r="NJ44" s="7">
        <v>772.2</v>
      </c>
      <c r="NK44" s="7">
        <v>802</v>
      </c>
      <c r="NL44" s="7">
        <v>810.4</v>
      </c>
      <c r="NM44" s="7">
        <v>816</v>
      </c>
      <c r="NN44" s="120">
        <v>0</v>
      </c>
      <c r="NO44" s="135">
        <v>36.28</v>
      </c>
      <c r="NP44" s="135">
        <v>0</v>
      </c>
      <c r="NQ44" s="135">
        <v>0</v>
      </c>
      <c r="NR44" s="135">
        <v>3.99</v>
      </c>
      <c r="NS44" s="135">
        <v>3.74</v>
      </c>
      <c r="NT44" s="135">
        <v>0</v>
      </c>
      <c r="NU44" s="135">
        <v>0</v>
      </c>
      <c r="NV44" s="7">
        <v>86915060</v>
      </c>
      <c r="NW44" s="7">
        <v>257549</v>
      </c>
      <c r="NX44" s="7">
        <v>88268700</v>
      </c>
      <c r="NY44" s="7">
        <v>301041</v>
      </c>
      <c r="NZ44" s="7">
        <v>72185230</v>
      </c>
      <c r="OA44" s="7">
        <v>152015</v>
      </c>
      <c r="OB44" s="7">
        <v>86542460</v>
      </c>
      <c r="OC44" s="7">
        <v>130527</v>
      </c>
      <c r="OD44" s="7">
        <v>821120</v>
      </c>
      <c r="OE44" s="7">
        <v>10030</v>
      </c>
      <c r="OF44" s="7">
        <v>102880</v>
      </c>
      <c r="OG44" s="7">
        <v>560</v>
      </c>
      <c r="OH44" s="9">
        <f>IF((RD_15[[#This Row],[33kV_IC1_ExPort]]-NV43)&lt;0,0,(RD_15[[#This Row],[33kV_IC1_ExPort]]-NV43))</f>
        <v>70370</v>
      </c>
      <c r="OI44" s="9">
        <f>IF((RD_15[[#This Row],[33kV_IC1_Import]]-NW43)&lt;0,0,(RD_15[[#This Row],[33kV_IC1_Import]]-NW43))</f>
        <v>206</v>
      </c>
      <c r="OJ44" s="9">
        <f>IF((RD_15[[#This Row],[33kV_IC2_ExPort]]-NX43)&lt;0,0,(RD_15[[#This Row],[33kV_IC2_ExPort]]-NX43))</f>
        <v>71120</v>
      </c>
      <c r="OK44" s="9">
        <f>IF((RD_15[[#This Row],[33kV_IC2_Import]]-NY43)&lt;0,0,(RD_15[[#This Row],[33kV_IC2_Import]]-NY43))</f>
        <v>294</v>
      </c>
      <c r="OL44" s="9">
        <f>IF((RD_15[[#This Row],[33kV_IC3_ExPort]]-NZ43)&lt;0,0,(RD_15[[#This Row],[33kV_IC3_ExPort]]-NZ43))</f>
        <v>69870</v>
      </c>
      <c r="OM44" s="9">
        <f>IF((RD_15[[#This Row],[33kV_IC3_Import]]-OA43)&lt;0,0,(RD_15[[#This Row],[33kV_IC3_Import]]-OA43))</f>
        <v>155</v>
      </c>
      <c r="ON44" s="9">
        <f>IF((RD_15[[#This Row],[33kV_IC4_ExPort]]-OB43)&lt;0,0,(RD_15[[#This Row],[33kV_IC4_ExPort]]-OB43))</f>
        <v>69840</v>
      </c>
      <c r="OO44" s="9">
        <f>IF((RD_15[[#This Row],[33kV_IC4_Import]]-OC43)&lt;0,0,(RD_15[[#This Row],[33kV_IC4_Import]]-OC43))</f>
        <v>163</v>
      </c>
      <c r="OP44" s="9">
        <f>IF((RD_15[[#This Row],[220kV_PQM1_Ex]]-OD43)*200&lt;0,0,(RD_15[[#This Row],[220kV_PQM1_Ex]]-OD43)*200)</f>
        <v>140000</v>
      </c>
      <c r="OQ44" s="9">
        <f>IF((RD_15[[#This Row],[220kV_PQM1_Im]]-OE43)*200&lt;0,0,(RD_15[[#This Row],[220kV_PQM1_Im]]-OE43)*200)</f>
        <v>0</v>
      </c>
      <c r="OR44" s="9">
        <f>IF((RD_15[[#This Row],[220kV_PQM2_Ex]]-OF43)*200&lt;0,0,(RD_15[[#This Row],[220kV_PQM2_Ex]]-OF43)*200)</f>
        <v>138000</v>
      </c>
      <c r="OS44" s="9">
        <f>IF((RD_15[[#This Row],[220kV_PQM2_Im]]-OG43)*200&lt;0,0,(RD_15[[#This Row],[220kV_PQM2_Im]]-OG43)*200)</f>
        <v>0</v>
      </c>
      <c r="OT44" s="136">
        <f>SUM(RD_15[[#This Row],[33kV_IC1_ExPort(KWh)]],RD_15[[#This Row],[33kV_IC2_ExPort(KWh)]],RD_15[[#This Row],[33kV_IC3_ExPort(KWh)]],RD_15[[#This Row],[33kV_IC4_ExPort(kWh)]])</f>
        <v>281200</v>
      </c>
      <c r="OU44" s="49">
        <f>SUM(RD_15[[#This Row],[220kV_PQM1_Ex(KWh)]],RD_15[[#This Row],[220kV_PQM2_Ex(KWh)]])</f>
        <v>278000</v>
      </c>
      <c r="OV44" s="49">
        <f>IFERROR((RD_15[[#This Row],[Sunset Time (POA&lt;20 W/m2)]]-RD_15[[#This Row],[Sunrise Time (POA&gt;20 W/m2)]])*24,"")</f>
        <v>12.1</v>
      </c>
      <c r="OW44" s="49">
        <f>RD_15[[#This Row],[GHI]]-RD_15[[#This Row],[GHI_Lost]]</f>
        <v>3.99</v>
      </c>
      <c r="OX44" s="49">
        <f>RD_15[[#This Row],[POA]]-RD_15[[#This Row],[POA_Lost]]</f>
        <v>3.74</v>
      </c>
      <c r="OY44" s="49"/>
      <c r="OZ44" s="49">
        <f>RD_15[[#This Row],[MT_Temp]]</f>
        <v>36.28</v>
      </c>
      <c r="PA44" s="50">
        <f>RD_15[[#This Row],[WS_Avg]]</f>
        <v>0</v>
      </c>
      <c r="PB44" s="131">
        <f>IFERROR(SUM(RD_15[[#This Row],[BLK1_INV1]:[BLK12_INV31]]),"")</f>
        <v>285034.49999999988</v>
      </c>
      <c r="PC44" s="51" t="str">
        <f>IFERROR(#REF!/RD_15[[#This Row],[Inv_Exp(KWh)]],"")</f>
        <v/>
      </c>
      <c r="PD44" s="51"/>
      <c r="PE44" s="100" t="str">
        <f>IFERROR(RD_15[[#This Row],[WPR_Eac]]/RD_15[[#This Row],[WPR_Edc]],"")</f>
        <v/>
      </c>
      <c r="PF44" s="100"/>
      <c r="PG44" s="100"/>
    </row>
    <row r="45" spans="2:423" x14ac:dyDescent="0.35">
      <c r="B45" s="48">
        <v>45784</v>
      </c>
      <c r="C45" s="132">
        <f>YEAR(RD_15[[#This Row],[Date]])+IF(MONTH(RD_15[[#This Row],[Date]])&gt;=4,1,0)</f>
        <v>2026</v>
      </c>
      <c r="D45" s="124">
        <f t="shared" si="9"/>
        <v>2025</v>
      </c>
      <c r="E45" s="133"/>
      <c r="F45" s="133"/>
      <c r="G45" s="134" t="str">
        <f>TEXT(RD_15[[#This Row],[Date]],"mmm-yy")</f>
        <v>May-25</v>
      </c>
      <c r="H45" s="124">
        <f t="shared" si="10"/>
        <v>31</v>
      </c>
      <c r="I45" s="132">
        <f>'Basic Data '!$S$2</f>
        <v>91870</v>
      </c>
      <c r="J45" s="8">
        <v>0.19999999999999998</v>
      </c>
      <c r="K45" s="8">
        <v>0.72499999999999998</v>
      </c>
      <c r="L45" s="7">
        <v>468.2</v>
      </c>
      <c r="M45" s="7">
        <v>456.3</v>
      </c>
      <c r="N45" s="7">
        <v>498.6</v>
      </c>
      <c r="O45" s="7">
        <v>498.4</v>
      </c>
      <c r="P45" s="7">
        <v>490.4</v>
      </c>
      <c r="Q45" s="7">
        <v>470.6</v>
      </c>
      <c r="R45" s="7">
        <v>507.2</v>
      </c>
      <c r="S45" s="7">
        <v>482</v>
      </c>
      <c r="T45" s="7">
        <v>496.9</v>
      </c>
      <c r="U45" s="7">
        <v>500.9</v>
      </c>
      <c r="V45" s="7">
        <v>504.9</v>
      </c>
      <c r="W45" s="7">
        <v>500.5</v>
      </c>
      <c r="X45" s="7">
        <v>500.2</v>
      </c>
      <c r="Y45" s="7">
        <v>500.7</v>
      </c>
      <c r="Z45" s="7">
        <v>505.5</v>
      </c>
      <c r="AA45" s="7">
        <v>506.5</v>
      </c>
      <c r="AB45" s="7">
        <v>474.1</v>
      </c>
      <c r="AC45" s="7">
        <v>479</v>
      </c>
      <c r="AD45" s="7">
        <v>501.4</v>
      </c>
      <c r="AE45" s="7">
        <v>507</v>
      </c>
      <c r="AF45" s="7">
        <v>522.79999999999995</v>
      </c>
      <c r="AG45" s="7">
        <v>516.70000000000005</v>
      </c>
      <c r="AH45" s="7">
        <v>521.70000000000005</v>
      </c>
      <c r="AI45" s="7">
        <v>518.5</v>
      </c>
      <c r="AJ45" s="7">
        <v>517.70000000000005</v>
      </c>
      <c r="AK45" s="7">
        <v>515.20000000000005</v>
      </c>
      <c r="AL45" s="7">
        <v>521.9</v>
      </c>
      <c r="AM45" s="7">
        <v>518.5</v>
      </c>
      <c r="AN45" s="7">
        <v>526.20000000000005</v>
      </c>
      <c r="AO45" s="7">
        <v>525.5</v>
      </c>
      <c r="AP45" s="7">
        <v>518.1</v>
      </c>
      <c r="AQ45" s="7">
        <v>520.29999999999995</v>
      </c>
      <c r="AR45" s="7">
        <v>489.5</v>
      </c>
      <c r="AS45" s="7">
        <v>459.1</v>
      </c>
      <c r="AT45" s="7">
        <v>465.2</v>
      </c>
      <c r="AU45" s="7">
        <v>467.9</v>
      </c>
      <c r="AV45" s="7">
        <v>476.4</v>
      </c>
      <c r="AW45" s="7">
        <v>477.7</v>
      </c>
      <c r="AX45" s="7">
        <v>492.2</v>
      </c>
      <c r="AY45" s="7">
        <v>473.3</v>
      </c>
      <c r="AZ45" s="7">
        <v>487.5</v>
      </c>
      <c r="BA45" s="7">
        <v>529.5</v>
      </c>
      <c r="BB45" s="7">
        <v>556.20000000000005</v>
      </c>
      <c r="BC45" s="7">
        <v>525.20000000000005</v>
      </c>
      <c r="BD45" s="7">
        <v>527.5</v>
      </c>
      <c r="BE45" s="7">
        <v>544.5</v>
      </c>
      <c r="BF45" s="7">
        <v>588.20000000000005</v>
      </c>
      <c r="BG45" s="7">
        <v>580.9</v>
      </c>
      <c r="BH45" s="7">
        <v>629.20000000000005</v>
      </c>
      <c r="BI45" s="7">
        <v>558.29999999999995</v>
      </c>
      <c r="BJ45" s="7">
        <v>531</v>
      </c>
      <c r="BK45" s="7">
        <v>522.5</v>
      </c>
      <c r="BL45" s="7">
        <v>518.70000000000005</v>
      </c>
      <c r="BM45" s="7">
        <v>544.29999999999995</v>
      </c>
      <c r="BN45" s="7">
        <v>539</v>
      </c>
      <c r="BO45" s="7">
        <v>545.70000000000005</v>
      </c>
      <c r="BP45" s="7">
        <v>565.6</v>
      </c>
      <c r="BQ45" s="7">
        <v>519.29999999999995</v>
      </c>
      <c r="BR45" s="7">
        <v>457.2</v>
      </c>
      <c r="BS45" s="7">
        <v>522.70000000000005</v>
      </c>
      <c r="BT45" s="7">
        <v>503.1</v>
      </c>
      <c r="BU45" s="7">
        <v>470.7</v>
      </c>
      <c r="BV45" s="7">
        <v>512.6</v>
      </c>
      <c r="BW45" s="7">
        <v>1199.4000000000001</v>
      </c>
      <c r="BX45" s="7">
        <v>1177.5</v>
      </c>
      <c r="BY45" s="7">
        <v>1176</v>
      </c>
      <c r="BZ45" s="7">
        <v>1190.5999999999999</v>
      </c>
      <c r="CA45" s="7">
        <v>1202.5999999999999</v>
      </c>
      <c r="CB45" s="7">
        <v>1178.5</v>
      </c>
      <c r="CC45" s="7">
        <v>1171.5</v>
      </c>
      <c r="CD45" s="7">
        <v>1193.2</v>
      </c>
      <c r="CE45" s="7">
        <v>1202.5999999999999</v>
      </c>
      <c r="CF45" s="7">
        <v>1172.2</v>
      </c>
      <c r="CG45" s="7">
        <v>1155.4000000000001</v>
      </c>
      <c r="CH45" s="7">
        <v>1169.7</v>
      </c>
      <c r="CI45" s="7">
        <v>1127.7</v>
      </c>
      <c r="CJ45" s="7">
        <v>1110.0999999999999</v>
      </c>
      <c r="CK45" s="7">
        <v>1161.0999999999999</v>
      </c>
      <c r="CL45" s="7">
        <v>1206.5999999999999</v>
      </c>
      <c r="CM45" s="7">
        <v>1197.2</v>
      </c>
      <c r="CN45" s="7">
        <v>1184.2</v>
      </c>
      <c r="CO45" s="7">
        <v>1257.7</v>
      </c>
      <c r="CP45" s="7">
        <v>1160.9000000000001</v>
      </c>
      <c r="CQ45" s="7">
        <v>1158</v>
      </c>
      <c r="CR45" s="7">
        <v>1218.5999999999999</v>
      </c>
      <c r="CS45" s="7">
        <v>1159.3</v>
      </c>
      <c r="CT45" s="7">
        <v>1154.4000000000001</v>
      </c>
      <c r="CU45" s="7">
        <v>1190.5</v>
      </c>
      <c r="CV45" s="7">
        <v>1192.2</v>
      </c>
      <c r="CW45" s="7">
        <v>1189.0999999999999</v>
      </c>
      <c r="CX45" s="7">
        <v>1190.2</v>
      </c>
      <c r="CY45" s="7">
        <v>1158.9000000000001</v>
      </c>
      <c r="CZ45" s="7">
        <v>1188.9000000000001</v>
      </c>
      <c r="DA45" s="7">
        <v>1191.5999999999999</v>
      </c>
      <c r="DB45" s="7">
        <v>1206.4000000000001</v>
      </c>
      <c r="DC45" s="7">
        <v>1209.8</v>
      </c>
      <c r="DD45" s="7">
        <v>1306.9000000000001</v>
      </c>
      <c r="DE45" s="7">
        <v>1192.0999999999999</v>
      </c>
      <c r="DF45" s="7">
        <v>1202.5</v>
      </c>
      <c r="DG45" s="7">
        <v>1144.7</v>
      </c>
      <c r="DH45" s="7">
        <v>1132.9000000000001</v>
      </c>
      <c r="DI45" s="7">
        <v>1209.0999999999999</v>
      </c>
      <c r="DJ45" s="7">
        <v>1172</v>
      </c>
      <c r="DK45" s="7">
        <v>1209.5999999999999</v>
      </c>
      <c r="DL45" s="7">
        <v>1238.2</v>
      </c>
      <c r="DM45" s="7">
        <v>1199.4000000000001</v>
      </c>
      <c r="DN45" s="7">
        <v>1219.8</v>
      </c>
      <c r="DO45" s="7">
        <v>1199.5999999999999</v>
      </c>
      <c r="DP45" s="7">
        <v>1198</v>
      </c>
      <c r="DQ45" s="7">
        <v>1228.9000000000001</v>
      </c>
      <c r="DR45" s="7">
        <v>1220.4000000000001</v>
      </c>
      <c r="DS45" s="7">
        <v>1182.2</v>
      </c>
      <c r="DT45" s="7">
        <v>1109.2</v>
      </c>
      <c r="DU45" s="7">
        <v>1146.9000000000001</v>
      </c>
      <c r="DV45" s="7">
        <v>1193.5999999999999</v>
      </c>
      <c r="DW45" s="7">
        <v>1218.9000000000001</v>
      </c>
      <c r="DX45" s="7">
        <v>1173.4000000000001</v>
      </c>
      <c r="DY45" s="7">
        <v>1214.9000000000001</v>
      </c>
      <c r="DZ45" s="7">
        <v>1211.2</v>
      </c>
      <c r="EA45" s="7">
        <v>1210.3</v>
      </c>
      <c r="EB45" s="7">
        <v>1195</v>
      </c>
      <c r="EC45" s="7">
        <v>1201.5</v>
      </c>
      <c r="ED45" s="7">
        <v>1142.7</v>
      </c>
      <c r="EE45" s="7">
        <v>1154.5999999999999</v>
      </c>
      <c r="EF45" s="7">
        <v>1203</v>
      </c>
      <c r="EG45" s="7">
        <v>1194.7</v>
      </c>
      <c r="EH45" s="7">
        <v>1178.5999999999999</v>
      </c>
      <c r="EI45" s="7">
        <v>1199.3</v>
      </c>
      <c r="EJ45" s="7">
        <v>1195.3</v>
      </c>
      <c r="EK45" s="7">
        <v>1190.5999999999999</v>
      </c>
      <c r="EL45" s="7">
        <v>1185.3</v>
      </c>
      <c r="EM45" s="7">
        <v>1108.8</v>
      </c>
      <c r="EN45" s="7">
        <v>1194.0999999999999</v>
      </c>
      <c r="EO45" s="7">
        <v>1210.3</v>
      </c>
      <c r="EP45" s="7">
        <v>1181.0999999999999</v>
      </c>
      <c r="EQ45" s="7">
        <v>1181.2</v>
      </c>
      <c r="ER45" s="7">
        <v>1106.8</v>
      </c>
      <c r="ES45" s="7">
        <v>1204.0999999999999</v>
      </c>
      <c r="ET45" s="7">
        <v>1285.2</v>
      </c>
      <c r="EU45" s="7">
        <v>1167.2</v>
      </c>
      <c r="EV45" s="7">
        <v>1163.9000000000001</v>
      </c>
      <c r="EW45" s="7">
        <v>1187.4000000000001</v>
      </c>
      <c r="EX45" s="7">
        <v>1190</v>
      </c>
      <c r="EY45" s="7">
        <v>1180.2</v>
      </c>
      <c r="EZ45" s="7">
        <v>1177.8</v>
      </c>
      <c r="FA45" s="7">
        <v>1200</v>
      </c>
      <c r="FB45" s="7">
        <v>1196.7</v>
      </c>
      <c r="FC45" s="7">
        <v>1144.0999999999999</v>
      </c>
      <c r="FD45" s="7">
        <v>1247.0999999999999</v>
      </c>
      <c r="FE45" s="7">
        <v>1119.4000000000001</v>
      </c>
      <c r="FF45" s="7">
        <v>1035.0999999999999</v>
      </c>
      <c r="FG45" s="7">
        <v>1198.8</v>
      </c>
      <c r="FH45" s="7">
        <v>1114.8</v>
      </c>
      <c r="FI45" s="7">
        <v>1189.3</v>
      </c>
      <c r="FJ45" s="7">
        <v>1200</v>
      </c>
      <c r="FK45" s="7">
        <v>1160</v>
      </c>
      <c r="FL45" s="7">
        <v>1129</v>
      </c>
      <c r="FM45" s="7">
        <v>1201.4000000000001</v>
      </c>
      <c r="FN45" s="7">
        <v>1203.3</v>
      </c>
      <c r="FO45" s="7">
        <v>1170.5</v>
      </c>
      <c r="FP45" s="7">
        <v>1188.5999999999999</v>
      </c>
      <c r="FQ45" s="7">
        <v>1189.0999999999999</v>
      </c>
      <c r="FR45" s="7">
        <v>1167.5999999999999</v>
      </c>
      <c r="FS45" s="7">
        <v>1259.5999999999999</v>
      </c>
      <c r="FT45" s="7">
        <v>1221.9000000000001</v>
      </c>
      <c r="FU45" s="7">
        <v>1131.9000000000001</v>
      </c>
      <c r="FV45" s="7">
        <v>1050.7</v>
      </c>
      <c r="FW45" s="7">
        <v>1068.0999999999999</v>
      </c>
      <c r="FX45" s="7">
        <v>1056.8</v>
      </c>
      <c r="FY45" s="7">
        <v>1053.4000000000001</v>
      </c>
      <c r="FZ45" s="7">
        <v>1055.2</v>
      </c>
      <c r="GA45" s="7">
        <v>1057</v>
      </c>
      <c r="GB45" s="7">
        <v>1065.5999999999999</v>
      </c>
      <c r="GC45" s="7">
        <v>1077</v>
      </c>
      <c r="GD45" s="7">
        <v>1086.5</v>
      </c>
      <c r="GE45" s="7">
        <v>1073.0999999999999</v>
      </c>
      <c r="GF45" s="7">
        <v>1070.5999999999999</v>
      </c>
      <c r="GG45" s="7">
        <v>1071.4000000000001</v>
      </c>
      <c r="GH45" s="7">
        <v>1082.9000000000001</v>
      </c>
      <c r="GI45" s="7">
        <v>1013.2</v>
      </c>
      <c r="GJ45" s="7">
        <v>927.7</v>
      </c>
      <c r="GK45" s="7">
        <v>1107.5999999999999</v>
      </c>
      <c r="GL45" s="7">
        <v>1084</v>
      </c>
      <c r="GM45" s="7">
        <v>1082.7</v>
      </c>
      <c r="GN45" s="7">
        <v>1090.2</v>
      </c>
      <c r="GO45" s="7">
        <v>1082.9000000000001</v>
      </c>
      <c r="GP45" s="7">
        <v>1075</v>
      </c>
      <c r="GQ45" s="7">
        <v>1087.5999999999999</v>
      </c>
      <c r="GR45" s="7">
        <v>1074.8</v>
      </c>
      <c r="GS45" s="7">
        <v>1089.7</v>
      </c>
      <c r="GT45" s="7">
        <v>1064.2</v>
      </c>
      <c r="GU45" s="7">
        <v>1093.0999999999999</v>
      </c>
      <c r="GV45" s="7">
        <v>1066</v>
      </c>
      <c r="GW45" s="7">
        <v>1074.7</v>
      </c>
      <c r="GX45" s="7">
        <v>1030.5999999999999</v>
      </c>
      <c r="GY45" s="7">
        <v>1025.7</v>
      </c>
      <c r="GZ45" s="7">
        <v>1026.0999999999999</v>
      </c>
      <c r="HA45" s="7">
        <v>1170</v>
      </c>
      <c r="HB45" s="7">
        <v>1144</v>
      </c>
      <c r="HC45" s="7">
        <v>1033.5999999999999</v>
      </c>
      <c r="HD45" s="7">
        <v>1189.3</v>
      </c>
      <c r="HE45" s="7">
        <v>1191.5999999999999</v>
      </c>
      <c r="HF45" s="7">
        <v>1193.4000000000001</v>
      </c>
      <c r="HG45" s="7">
        <v>1241.9000000000001</v>
      </c>
      <c r="HH45" s="7">
        <v>1178.7</v>
      </c>
      <c r="HI45" s="7">
        <v>1317.5</v>
      </c>
      <c r="HJ45" s="7">
        <v>1212.3</v>
      </c>
      <c r="HK45" s="7">
        <v>1128.5</v>
      </c>
      <c r="HL45" s="7">
        <v>1135.9000000000001</v>
      </c>
      <c r="HM45" s="7">
        <v>1078.3</v>
      </c>
      <c r="HN45" s="7">
        <v>1171.9000000000001</v>
      </c>
      <c r="HO45" s="7">
        <v>1110</v>
      </c>
      <c r="HP45" s="7">
        <v>1248.4000000000001</v>
      </c>
      <c r="HQ45" s="7">
        <v>1036.3</v>
      </c>
      <c r="HR45" s="7">
        <v>1051.8</v>
      </c>
      <c r="HS45" s="7">
        <v>1156.5999999999999</v>
      </c>
      <c r="HT45" s="7">
        <v>997.2</v>
      </c>
      <c r="HU45" s="7">
        <v>930.9</v>
      </c>
      <c r="HV45" s="7">
        <v>1221.7</v>
      </c>
      <c r="HW45" s="7">
        <v>1199.8</v>
      </c>
      <c r="HX45" s="7">
        <v>1223</v>
      </c>
      <c r="HY45" s="7">
        <v>1208.0999999999999</v>
      </c>
      <c r="HZ45" s="7">
        <v>1195</v>
      </c>
      <c r="IA45" s="7">
        <v>1213.3</v>
      </c>
      <c r="IB45" s="7">
        <v>1323</v>
      </c>
      <c r="IC45" s="7">
        <v>1304.5999999999999</v>
      </c>
      <c r="ID45" s="7">
        <v>1133.5999999999999</v>
      </c>
      <c r="IE45" s="7">
        <v>1143.5999999999999</v>
      </c>
      <c r="IF45" s="7">
        <v>1043.0999999999999</v>
      </c>
      <c r="IG45" s="7">
        <v>1042.5999999999999</v>
      </c>
      <c r="IH45" s="7">
        <v>1037.3</v>
      </c>
      <c r="II45" s="7">
        <v>1076.7</v>
      </c>
      <c r="IJ45" s="7">
        <v>1050.5999999999999</v>
      </c>
      <c r="IK45" s="7">
        <v>1078.4000000000001</v>
      </c>
      <c r="IL45" s="7">
        <v>1055.9000000000001</v>
      </c>
      <c r="IM45" s="7">
        <v>1035.9000000000001</v>
      </c>
      <c r="IN45" s="7">
        <v>1030.4000000000001</v>
      </c>
      <c r="IO45" s="7">
        <v>1034.5</v>
      </c>
      <c r="IP45" s="7">
        <v>1049</v>
      </c>
      <c r="IQ45" s="7">
        <v>1073.7</v>
      </c>
      <c r="IR45" s="7">
        <v>1036.2</v>
      </c>
      <c r="IS45" s="7">
        <v>1072.5</v>
      </c>
      <c r="IT45" s="7">
        <v>1055</v>
      </c>
      <c r="IU45" s="7">
        <v>1056</v>
      </c>
      <c r="IV45" s="7">
        <v>1014.8</v>
      </c>
      <c r="IW45" s="7">
        <v>1076.9000000000001</v>
      </c>
      <c r="IX45" s="7">
        <v>1039.4000000000001</v>
      </c>
      <c r="IY45" s="7">
        <v>1052.2</v>
      </c>
      <c r="IZ45" s="7">
        <v>1027.2</v>
      </c>
      <c r="JA45" s="7">
        <v>1067.4000000000001</v>
      </c>
      <c r="JB45" s="7">
        <v>1079.7</v>
      </c>
      <c r="JC45" s="7">
        <v>1069.7</v>
      </c>
      <c r="JD45" s="7">
        <v>1053.5</v>
      </c>
      <c r="JE45" s="7">
        <v>1077.9000000000001</v>
      </c>
      <c r="JF45" s="7">
        <v>1062.7</v>
      </c>
      <c r="JG45" s="7">
        <v>1076.0999999999999</v>
      </c>
      <c r="JH45" s="7">
        <v>1077.9000000000001</v>
      </c>
      <c r="JI45" s="7">
        <v>1154.4000000000001</v>
      </c>
      <c r="JJ45" s="7">
        <v>1183.3</v>
      </c>
      <c r="JK45" s="7">
        <v>1165.4000000000001</v>
      </c>
      <c r="JL45" s="7">
        <v>1160.7</v>
      </c>
      <c r="JM45" s="7">
        <v>1232.5</v>
      </c>
      <c r="JN45" s="7">
        <v>1287.4000000000001</v>
      </c>
      <c r="JO45" s="7">
        <v>1178.9000000000001</v>
      </c>
      <c r="JP45" s="7">
        <v>1223.5999999999999</v>
      </c>
      <c r="JQ45" s="7">
        <v>1182</v>
      </c>
      <c r="JR45" s="7">
        <v>1225</v>
      </c>
      <c r="JS45" s="7">
        <v>1210.0999999999999</v>
      </c>
      <c r="JT45" s="7">
        <v>1169.2</v>
      </c>
      <c r="JU45" s="7">
        <v>1273.5</v>
      </c>
      <c r="JV45" s="7">
        <v>1225.5</v>
      </c>
      <c r="JW45" s="7">
        <v>1116.7</v>
      </c>
      <c r="JX45" s="7">
        <v>1258</v>
      </c>
      <c r="JY45" s="7">
        <v>1255</v>
      </c>
      <c r="JZ45" s="7">
        <v>946.7</v>
      </c>
      <c r="KA45" s="7">
        <v>935.6</v>
      </c>
      <c r="KB45" s="7">
        <v>1214.0999999999999</v>
      </c>
      <c r="KC45" s="7">
        <v>1008.8</v>
      </c>
      <c r="KD45" s="7">
        <v>1161.8</v>
      </c>
      <c r="KE45" s="7">
        <v>1070.7</v>
      </c>
      <c r="KF45" s="7">
        <v>1068.0999999999999</v>
      </c>
      <c r="KG45" s="7">
        <v>1069.2</v>
      </c>
      <c r="KH45" s="7">
        <v>1071.5999999999999</v>
      </c>
      <c r="KI45" s="7">
        <v>1043.7</v>
      </c>
      <c r="KJ45" s="7">
        <v>1052.7</v>
      </c>
      <c r="KK45" s="7">
        <v>1072.5</v>
      </c>
      <c r="KL45" s="7">
        <v>1052.0999999999999</v>
      </c>
      <c r="KM45" s="7">
        <v>1050.5999999999999</v>
      </c>
      <c r="KN45" s="7">
        <v>1089.5</v>
      </c>
      <c r="KO45" s="7">
        <v>1184.3</v>
      </c>
      <c r="KP45" s="7">
        <v>1087.7</v>
      </c>
      <c r="KQ45" s="7">
        <v>1092.8</v>
      </c>
      <c r="KR45" s="7">
        <v>1041.5</v>
      </c>
      <c r="KS45" s="7">
        <v>1013.5</v>
      </c>
      <c r="KT45" s="7">
        <v>1018.6</v>
      </c>
      <c r="KU45" s="7">
        <v>1066.0999999999999</v>
      </c>
      <c r="KV45" s="7">
        <v>1080.0999999999999</v>
      </c>
      <c r="KW45" s="7">
        <v>1071.5999999999999</v>
      </c>
      <c r="KX45" s="7">
        <v>1072.7</v>
      </c>
      <c r="KY45" s="7">
        <v>1079.4000000000001</v>
      </c>
      <c r="KZ45" s="7">
        <v>1167.5</v>
      </c>
      <c r="LA45" s="7">
        <v>1069.5999999999999</v>
      </c>
      <c r="LB45" s="7">
        <v>1066.9000000000001</v>
      </c>
      <c r="LC45" s="7">
        <v>1085.0999999999999</v>
      </c>
      <c r="LD45" s="7">
        <v>1073.4000000000001</v>
      </c>
      <c r="LE45" s="7">
        <v>986.3</v>
      </c>
      <c r="LF45" s="7">
        <v>1083.3</v>
      </c>
      <c r="LG45" s="7">
        <v>1104.2</v>
      </c>
      <c r="LH45" s="7">
        <v>1050.0999999999999</v>
      </c>
      <c r="LI45" s="7">
        <v>1035</v>
      </c>
      <c r="LJ45" s="7">
        <v>1023.9</v>
      </c>
      <c r="LK45" s="7">
        <v>1141.5</v>
      </c>
      <c r="LL45" s="7">
        <v>1034.8</v>
      </c>
      <c r="LM45" s="7">
        <v>1077</v>
      </c>
      <c r="LN45" s="7">
        <v>1044.5999999999999</v>
      </c>
      <c r="LO45" s="7">
        <v>1076.2</v>
      </c>
      <c r="LP45" s="7">
        <v>1025.4000000000001</v>
      </c>
      <c r="LQ45" s="7">
        <v>960.6</v>
      </c>
      <c r="LR45" s="7">
        <v>1049.2</v>
      </c>
      <c r="LS45" s="7">
        <v>1121.3</v>
      </c>
      <c r="LT45" s="7">
        <v>1018.5</v>
      </c>
      <c r="LU45" s="7">
        <v>1021.4</v>
      </c>
      <c r="LV45" s="7">
        <v>1084.5</v>
      </c>
      <c r="LW45" s="7">
        <v>1066.7</v>
      </c>
      <c r="LX45" s="7">
        <v>1057.7</v>
      </c>
      <c r="LY45" s="7">
        <v>1073.5999999999999</v>
      </c>
      <c r="LZ45" s="7">
        <v>1067.5999999999999</v>
      </c>
      <c r="MA45" s="7">
        <v>1039.5</v>
      </c>
      <c r="MB45" s="7">
        <v>1141</v>
      </c>
      <c r="MC45" s="7">
        <v>1014.6</v>
      </c>
      <c r="MD45" s="7">
        <v>1035</v>
      </c>
      <c r="ME45" s="7">
        <v>987.8</v>
      </c>
      <c r="MF45" s="7">
        <v>1053.7</v>
      </c>
      <c r="MG45" s="7">
        <v>1023</v>
      </c>
      <c r="MH45" s="7">
        <v>1011.2</v>
      </c>
      <c r="MI45" s="7">
        <v>1075.4000000000001</v>
      </c>
      <c r="MJ45" s="7">
        <v>1099.4000000000001</v>
      </c>
      <c r="MK45" s="7">
        <v>1092.4000000000001</v>
      </c>
      <c r="ML45" s="7">
        <v>1098.0999999999999</v>
      </c>
      <c r="MM45" s="7">
        <v>1066.7</v>
      </c>
      <c r="MN45" s="7">
        <v>1098.7</v>
      </c>
      <c r="MO45" s="7">
        <v>1089.4000000000001</v>
      </c>
      <c r="MP45" s="7">
        <v>1099.0999999999999</v>
      </c>
      <c r="MQ45" s="7">
        <v>1104.3</v>
      </c>
      <c r="MR45" s="7">
        <v>1089.7</v>
      </c>
      <c r="MS45" s="7">
        <v>1044.8</v>
      </c>
      <c r="MT45" s="7">
        <v>1045.7</v>
      </c>
      <c r="MU45" s="7">
        <v>1101.5</v>
      </c>
      <c r="MV45" s="7">
        <v>980.7</v>
      </c>
      <c r="MW45" s="7">
        <v>1041.0999999999999</v>
      </c>
      <c r="MX45" s="7">
        <v>1054.5999999999999</v>
      </c>
      <c r="MY45" s="7">
        <v>1133</v>
      </c>
      <c r="MZ45" s="7">
        <v>1089.0999999999999</v>
      </c>
      <c r="NA45" s="7">
        <v>1093.0999999999999</v>
      </c>
      <c r="NB45" s="7">
        <v>1048.5</v>
      </c>
      <c r="NC45" s="7">
        <v>1145</v>
      </c>
      <c r="ND45" s="7">
        <v>1087.5999999999999</v>
      </c>
      <c r="NE45" s="7">
        <v>1146.7</v>
      </c>
      <c r="NF45" s="7">
        <v>1027.8</v>
      </c>
      <c r="NG45" s="7">
        <v>1098.5</v>
      </c>
      <c r="NH45" s="7">
        <v>1030.8</v>
      </c>
      <c r="NI45" s="7">
        <v>1036</v>
      </c>
      <c r="NJ45" s="7">
        <v>999.8</v>
      </c>
      <c r="NK45" s="7">
        <v>1056.8</v>
      </c>
      <c r="NL45" s="7">
        <v>1057.5999999999999</v>
      </c>
      <c r="NM45" s="7">
        <v>1056.9000000000001</v>
      </c>
      <c r="NN45" s="120">
        <v>0</v>
      </c>
      <c r="NO45" s="135">
        <v>37.26</v>
      </c>
      <c r="NP45" s="135">
        <v>0</v>
      </c>
      <c r="NQ45" s="135">
        <v>0</v>
      </c>
      <c r="NR45" s="135">
        <v>5.14</v>
      </c>
      <c r="NS45" s="135">
        <v>4.91</v>
      </c>
      <c r="NT45" s="135">
        <v>0</v>
      </c>
      <c r="NU45" s="135">
        <v>0</v>
      </c>
      <c r="NV45" s="7">
        <v>87006340</v>
      </c>
      <c r="NW45" s="7">
        <v>257713</v>
      </c>
      <c r="NX45" s="7">
        <v>88361710</v>
      </c>
      <c r="NY45" s="7">
        <v>301268</v>
      </c>
      <c r="NZ45" s="7">
        <v>72276300</v>
      </c>
      <c r="OA45" s="7">
        <v>152178</v>
      </c>
      <c r="OB45" s="7">
        <v>86633740</v>
      </c>
      <c r="OC45" s="7">
        <v>130653</v>
      </c>
      <c r="OD45" s="7">
        <v>822040</v>
      </c>
      <c r="OE45" s="7">
        <v>10030</v>
      </c>
      <c r="OF45" s="7">
        <v>103790</v>
      </c>
      <c r="OG45" s="7">
        <v>570</v>
      </c>
      <c r="OH45" s="9">
        <f>IF((RD_15[[#This Row],[33kV_IC1_ExPort]]-NV44)&lt;0,0,(RD_15[[#This Row],[33kV_IC1_ExPort]]-NV44))</f>
        <v>91280</v>
      </c>
      <c r="OI45" s="9">
        <f>IF((RD_15[[#This Row],[33kV_IC1_Import]]-NW44)&lt;0,0,(RD_15[[#This Row],[33kV_IC1_Import]]-NW44))</f>
        <v>164</v>
      </c>
      <c r="OJ45" s="9">
        <f>IF((RD_15[[#This Row],[33kV_IC2_ExPort]]-NX44)&lt;0,0,(RD_15[[#This Row],[33kV_IC2_ExPort]]-NX44))</f>
        <v>93010</v>
      </c>
      <c r="OK45" s="9">
        <f>IF((RD_15[[#This Row],[33kV_IC2_Import]]-NY44)&lt;0,0,(RD_15[[#This Row],[33kV_IC2_Import]]-NY44))</f>
        <v>227</v>
      </c>
      <c r="OL45" s="9">
        <f>IF((RD_15[[#This Row],[33kV_IC3_ExPort]]-NZ44)&lt;0,0,(RD_15[[#This Row],[33kV_IC3_ExPort]]-NZ44))</f>
        <v>91070</v>
      </c>
      <c r="OM45" s="9">
        <f>IF((RD_15[[#This Row],[33kV_IC3_Import]]-OA44)&lt;0,0,(RD_15[[#This Row],[33kV_IC3_Import]]-OA44))</f>
        <v>163</v>
      </c>
      <c r="ON45" s="9">
        <f>IF((RD_15[[#This Row],[33kV_IC4_ExPort]]-OB44)&lt;0,0,(RD_15[[#This Row],[33kV_IC4_ExPort]]-OB44))</f>
        <v>91280</v>
      </c>
      <c r="OO45" s="9">
        <f>IF((RD_15[[#This Row],[33kV_IC4_Import]]-OC44)&lt;0,0,(RD_15[[#This Row],[33kV_IC4_Import]]-OC44))</f>
        <v>126</v>
      </c>
      <c r="OP45" s="9">
        <f>IF((RD_15[[#This Row],[220kV_PQM1_Ex]]-OD44)*200&lt;0,0,(RD_15[[#This Row],[220kV_PQM1_Ex]]-OD44)*200)</f>
        <v>184000</v>
      </c>
      <c r="OQ45" s="9">
        <f>IF((RD_15[[#This Row],[220kV_PQM1_Im]]-OE44)*200&lt;0,0,(RD_15[[#This Row],[220kV_PQM1_Im]]-OE44)*200)</f>
        <v>0</v>
      </c>
      <c r="OR45" s="9">
        <f>IF((RD_15[[#This Row],[220kV_PQM2_Ex]]-OF44)*200&lt;0,0,(RD_15[[#This Row],[220kV_PQM2_Ex]]-OF44)*200)</f>
        <v>182000</v>
      </c>
      <c r="OS45" s="9">
        <f>IF((RD_15[[#This Row],[220kV_PQM2_Im]]-OG44)*200&lt;0,0,(RD_15[[#This Row],[220kV_PQM2_Im]]-OG44)*200)</f>
        <v>2000</v>
      </c>
      <c r="OT45" s="136">
        <f>SUM(RD_15[[#This Row],[33kV_IC1_ExPort(KWh)]],RD_15[[#This Row],[33kV_IC2_ExPort(KWh)]],RD_15[[#This Row],[33kV_IC3_ExPort(KWh)]],RD_15[[#This Row],[33kV_IC4_ExPort(kWh)]])</f>
        <v>366640</v>
      </c>
      <c r="OU45" s="49">
        <f>SUM(RD_15[[#This Row],[220kV_PQM1_Ex(KWh)]],RD_15[[#This Row],[220kV_PQM2_Ex(KWh)]])</f>
        <v>366000</v>
      </c>
      <c r="OV45" s="49">
        <f>IFERROR((RD_15[[#This Row],[Sunset Time (POA&lt;20 W/m2)]]-RD_15[[#This Row],[Sunrise Time (POA&gt;20 W/m2)]])*24,"")</f>
        <v>12.600000000000001</v>
      </c>
      <c r="OW45" s="49">
        <f>RD_15[[#This Row],[GHI]]-RD_15[[#This Row],[GHI_Lost]]</f>
        <v>5.14</v>
      </c>
      <c r="OX45" s="49">
        <f>RD_15[[#This Row],[POA]]-RD_15[[#This Row],[POA_Lost]]</f>
        <v>4.91</v>
      </c>
      <c r="OY45" s="49"/>
      <c r="OZ45" s="49">
        <f>RD_15[[#This Row],[MT_Temp]]</f>
        <v>37.26</v>
      </c>
      <c r="PA45" s="50">
        <f>RD_15[[#This Row],[WS_Avg]]</f>
        <v>0</v>
      </c>
      <c r="PB45" s="131">
        <f>IFERROR(SUM(RD_15[[#This Row],[BLK1_INV1]:[BLK12_INV31]]),"")</f>
        <v>372286.09999999974</v>
      </c>
      <c r="PC45" s="51" t="str">
        <f>IFERROR(#REF!/RD_15[[#This Row],[Inv_Exp(KWh)]],"")</f>
        <v/>
      </c>
      <c r="PD45" s="51"/>
      <c r="PE45" s="100" t="str">
        <f>IFERROR(RD_15[[#This Row],[WPR_Eac]]/RD_15[[#This Row],[WPR_Edc]],"")</f>
        <v/>
      </c>
      <c r="PF45" s="100"/>
      <c r="PG45" s="100"/>
    </row>
    <row r="46" spans="2:423" x14ac:dyDescent="0.35">
      <c r="B46" s="48">
        <v>45785</v>
      </c>
      <c r="C46" s="132">
        <f>YEAR(RD_15[[#This Row],[Date]])+IF(MONTH(RD_15[[#This Row],[Date]])&gt;=4,1,0)</f>
        <v>2026</v>
      </c>
      <c r="D46" s="124">
        <f t="shared" si="9"/>
        <v>2025</v>
      </c>
      <c r="E46" s="133"/>
      <c r="F46" s="133"/>
      <c r="G46" s="134" t="str">
        <f>TEXT(RD_15[[#This Row],[Date]],"mmm-yy")</f>
        <v>May-25</v>
      </c>
      <c r="H46" s="124">
        <f t="shared" si="10"/>
        <v>31</v>
      </c>
      <c r="I46" s="132">
        <f>'Basic Data '!$S$2</f>
        <v>91870</v>
      </c>
      <c r="J46" s="8">
        <v>0.23194444444444443</v>
      </c>
      <c r="K46" s="8">
        <v>0.72638888888888886</v>
      </c>
      <c r="L46" s="7">
        <v>311.2</v>
      </c>
      <c r="M46" s="7">
        <v>304.2</v>
      </c>
      <c r="N46" s="7">
        <v>331.1</v>
      </c>
      <c r="O46" s="7">
        <v>331.3</v>
      </c>
      <c r="P46" s="7">
        <v>326.5</v>
      </c>
      <c r="Q46" s="7">
        <v>312.8</v>
      </c>
      <c r="R46" s="7">
        <v>336</v>
      </c>
      <c r="S46" s="7">
        <v>319.10000000000002</v>
      </c>
      <c r="T46" s="7">
        <v>330</v>
      </c>
      <c r="U46" s="7">
        <v>333</v>
      </c>
      <c r="V46" s="7">
        <v>333.5</v>
      </c>
      <c r="W46" s="7">
        <v>331</v>
      </c>
      <c r="X46" s="7">
        <v>333.5</v>
      </c>
      <c r="Y46" s="7">
        <v>332.7</v>
      </c>
      <c r="Z46" s="7">
        <v>335.9</v>
      </c>
      <c r="AA46" s="7">
        <v>336.5</v>
      </c>
      <c r="AB46" s="7">
        <v>313.7</v>
      </c>
      <c r="AC46" s="7">
        <v>318.8</v>
      </c>
      <c r="AD46" s="7">
        <v>332.4</v>
      </c>
      <c r="AE46" s="7">
        <v>336.1</v>
      </c>
      <c r="AF46" s="7">
        <v>346</v>
      </c>
      <c r="AG46" s="7">
        <v>343.5</v>
      </c>
      <c r="AH46" s="7">
        <v>346.2</v>
      </c>
      <c r="AI46" s="7">
        <v>344.8</v>
      </c>
      <c r="AJ46" s="7">
        <v>342.1</v>
      </c>
      <c r="AK46" s="7">
        <v>340.2</v>
      </c>
      <c r="AL46" s="7">
        <v>347.4</v>
      </c>
      <c r="AM46" s="7">
        <v>346.2</v>
      </c>
      <c r="AN46" s="7">
        <v>348.7</v>
      </c>
      <c r="AO46" s="7">
        <v>349.6</v>
      </c>
      <c r="AP46" s="7">
        <v>343.8</v>
      </c>
      <c r="AQ46" s="7">
        <v>347.3</v>
      </c>
      <c r="AR46" s="7">
        <v>328.6</v>
      </c>
      <c r="AS46" s="7">
        <v>306.7</v>
      </c>
      <c r="AT46" s="7">
        <v>310.10000000000002</v>
      </c>
      <c r="AU46" s="7">
        <v>312.5</v>
      </c>
      <c r="AV46" s="7">
        <v>318.2</v>
      </c>
      <c r="AW46" s="7">
        <v>317.2</v>
      </c>
      <c r="AX46" s="7">
        <v>328.6</v>
      </c>
      <c r="AY46" s="7">
        <v>316.5</v>
      </c>
      <c r="AZ46" s="7">
        <v>327.10000000000002</v>
      </c>
      <c r="BA46" s="7">
        <v>357.5</v>
      </c>
      <c r="BB46" s="7">
        <v>374.8</v>
      </c>
      <c r="BC46" s="7">
        <v>354</v>
      </c>
      <c r="BD46" s="7">
        <v>355.6</v>
      </c>
      <c r="BE46" s="7">
        <v>367.4</v>
      </c>
      <c r="BF46" s="7">
        <v>396</v>
      </c>
      <c r="BG46" s="7">
        <v>390.5</v>
      </c>
      <c r="BH46" s="7">
        <v>423.3</v>
      </c>
      <c r="BI46" s="7">
        <v>373.4</v>
      </c>
      <c r="BJ46" s="7">
        <v>354.4</v>
      </c>
      <c r="BK46" s="7">
        <v>348.2</v>
      </c>
      <c r="BL46" s="7">
        <v>345</v>
      </c>
      <c r="BM46" s="7">
        <v>363</v>
      </c>
      <c r="BN46" s="7">
        <v>360.2</v>
      </c>
      <c r="BO46" s="7">
        <v>363.8</v>
      </c>
      <c r="BP46" s="7">
        <v>378.7</v>
      </c>
      <c r="BQ46" s="7">
        <v>348.4</v>
      </c>
      <c r="BR46" s="7">
        <v>305.8</v>
      </c>
      <c r="BS46" s="7">
        <v>350</v>
      </c>
      <c r="BT46" s="7">
        <v>333.4</v>
      </c>
      <c r="BU46" s="7">
        <v>314.2</v>
      </c>
      <c r="BV46" s="7">
        <v>342.6</v>
      </c>
      <c r="BW46" s="7">
        <v>789.5</v>
      </c>
      <c r="BX46" s="7">
        <v>778.1</v>
      </c>
      <c r="BY46" s="7">
        <v>778.4</v>
      </c>
      <c r="BZ46" s="7">
        <v>786.6</v>
      </c>
      <c r="CA46" s="7">
        <v>798.6</v>
      </c>
      <c r="CB46" s="7">
        <v>779.4</v>
      </c>
      <c r="CC46" s="7">
        <v>773.9</v>
      </c>
      <c r="CD46" s="7">
        <v>790.5</v>
      </c>
      <c r="CE46" s="7">
        <v>796.6</v>
      </c>
      <c r="CF46" s="7">
        <v>777.2</v>
      </c>
      <c r="CG46" s="7">
        <v>765</v>
      </c>
      <c r="CH46" s="7">
        <v>775.3</v>
      </c>
      <c r="CI46" s="7">
        <v>746</v>
      </c>
      <c r="CJ46" s="7">
        <v>737.3</v>
      </c>
      <c r="CK46" s="7">
        <v>781.8</v>
      </c>
      <c r="CL46" s="7">
        <v>793.1</v>
      </c>
      <c r="CM46" s="7">
        <v>789.5</v>
      </c>
      <c r="CN46" s="7">
        <v>781.7</v>
      </c>
      <c r="CO46" s="7">
        <v>827.6</v>
      </c>
      <c r="CP46" s="7">
        <v>760.6</v>
      </c>
      <c r="CQ46" s="7">
        <v>760.8</v>
      </c>
      <c r="CR46" s="7">
        <v>761</v>
      </c>
      <c r="CS46" s="7">
        <v>763.5</v>
      </c>
      <c r="CT46" s="7">
        <v>763</v>
      </c>
      <c r="CU46" s="7">
        <v>788.5</v>
      </c>
      <c r="CV46" s="7">
        <v>789.1</v>
      </c>
      <c r="CW46" s="7">
        <v>782.8</v>
      </c>
      <c r="CX46" s="7">
        <v>785.4</v>
      </c>
      <c r="CY46" s="7">
        <v>769.2</v>
      </c>
      <c r="CZ46" s="7">
        <v>789.8</v>
      </c>
      <c r="DA46" s="7">
        <v>791.5</v>
      </c>
      <c r="DB46" s="7">
        <v>801.3</v>
      </c>
      <c r="DC46" s="7">
        <v>804.3</v>
      </c>
      <c r="DD46" s="7">
        <v>873.7</v>
      </c>
      <c r="DE46" s="7">
        <v>792.2</v>
      </c>
      <c r="DF46" s="7">
        <v>795.8</v>
      </c>
      <c r="DG46" s="7">
        <v>757.2</v>
      </c>
      <c r="DH46" s="7">
        <v>748.6</v>
      </c>
      <c r="DI46" s="7">
        <v>800.2</v>
      </c>
      <c r="DJ46" s="7">
        <v>774.3</v>
      </c>
      <c r="DK46" s="7">
        <v>803.9</v>
      </c>
      <c r="DL46" s="7">
        <v>835.9</v>
      </c>
      <c r="DM46" s="7">
        <v>792.2</v>
      </c>
      <c r="DN46" s="7">
        <v>808</v>
      </c>
      <c r="DO46" s="7">
        <v>794.9</v>
      </c>
      <c r="DP46" s="7">
        <v>794.5</v>
      </c>
      <c r="DQ46" s="7">
        <v>814.6</v>
      </c>
      <c r="DR46" s="7">
        <v>807.6</v>
      </c>
      <c r="DS46" s="7">
        <v>813.5</v>
      </c>
      <c r="DT46" s="7">
        <v>732</v>
      </c>
      <c r="DU46" s="7">
        <v>761.1</v>
      </c>
      <c r="DV46" s="7">
        <v>788.4</v>
      </c>
      <c r="DW46" s="7">
        <v>812.4</v>
      </c>
      <c r="DX46" s="7">
        <v>800</v>
      </c>
      <c r="DY46" s="7">
        <v>804.3</v>
      </c>
      <c r="DZ46" s="7">
        <v>795.9</v>
      </c>
      <c r="EA46" s="7">
        <v>797.1</v>
      </c>
      <c r="EB46" s="7">
        <v>795.4</v>
      </c>
      <c r="EC46" s="7">
        <v>799.7</v>
      </c>
      <c r="ED46" s="7">
        <v>756.6</v>
      </c>
      <c r="EE46" s="7">
        <v>762.9</v>
      </c>
      <c r="EF46" s="7">
        <v>801.8</v>
      </c>
      <c r="EG46" s="7">
        <v>797.9</v>
      </c>
      <c r="EH46" s="7">
        <v>782.9</v>
      </c>
      <c r="EI46" s="7">
        <v>800.1</v>
      </c>
      <c r="EJ46" s="7">
        <v>791.2</v>
      </c>
      <c r="EK46" s="7">
        <v>790.4</v>
      </c>
      <c r="EL46" s="7">
        <v>786.2</v>
      </c>
      <c r="EM46" s="7">
        <v>735.4</v>
      </c>
      <c r="EN46" s="7">
        <v>796.9</v>
      </c>
      <c r="EO46" s="7">
        <v>806.3</v>
      </c>
      <c r="EP46" s="7">
        <v>787.6</v>
      </c>
      <c r="EQ46" s="7">
        <v>789.4</v>
      </c>
      <c r="ER46" s="7">
        <v>740.4</v>
      </c>
      <c r="ES46" s="7">
        <v>810.4</v>
      </c>
      <c r="ET46" s="7">
        <v>866.5</v>
      </c>
      <c r="EU46" s="7">
        <v>783.9</v>
      </c>
      <c r="EV46" s="7">
        <v>784</v>
      </c>
      <c r="EW46" s="7">
        <v>796.8</v>
      </c>
      <c r="EX46" s="7">
        <v>798.5</v>
      </c>
      <c r="EY46" s="7">
        <v>793.8</v>
      </c>
      <c r="EZ46" s="7">
        <v>791.4</v>
      </c>
      <c r="FA46" s="7">
        <v>805.6</v>
      </c>
      <c r="FB46" s="7">
        <v>803.5</v>
      </c>
      <c r="FC46" s="7">
        <v>764.6</v>
      </c>
      <c r="FD46" s="7">
        <v>832.2</v>
      </c>
      <c r="FE46" s="7">
        <v>746.7</v>
      </c>
      <c r="FF46" s="7">
        <v>690.1</v>
      </c>
      <c r="FG46" s="7">
        <v>804.8</v>
      </c>
      <c r="FH46" s="7">
        <v>743.9</v>
      </c>
      <c r="FI46" s="7">
        <v>795.4</v>
      </c>
      <c r="FJ46" s="7">
        <v>801.2</v>
      </c>
      <c r="FK46" s="7">
        <v>793.3</v>
      </c>
      <c r="FL46" s="7">
        <v>765.8</v>
      </c>
      <c r="FM46" s="7">
        <v>797.9</v>
      </c>
      <c r="FN46" s="7">
        <v>800.9</v>
      </c>
      <c r="FO46" s="7">
        <v>785.1</v>
      </c>
      <c r="FP46" s="7">
        <v>789.2</v>
      </c>
      <c r="FQ46" s="7">
        <v>789</v>
      </c>
      <c r="FR46" s="7">
        <v>779.4</v>
      </c>
      <c r="FS46" s="7">
        <v>847.6</v>
      </c>
      <c r="FT46" s="7">
        <v>786</v>
      </c>
      <c r="FU46" s="7">
        <v>750.8</v>
      </c>
      <c r="FV46" s="7">
        <v>708.1</v>
      </c>
      <c r="FW46" s="7">
        <v>724</v>
      </c>
      <c r="FX46" s="7">
        <v>715.9</v>
      </c>
      <c r="FY46" s="7">
        <v>710</v>
      </c>
      <c r="FZ46" s="7">
        <v>715.4</v>
      </c>
      <c r="GA46" s="7">
        <v>718</v>
      </c>
      <c r="GB46" s="7">
        <v>722.6</v>
      </c>
      <c r="GC46" s="7">
        <v>728.2</v>
      </c>
      <c r="GD46" s="7">
        <v>734.6</v>
      </c>
      <c r="GE46" s="7">
        <v>724.1</v>
      </c>
      <c r="GF46" s="7">
        <v>720.5</v>
      </c>
      <c r="GG46" s="7">
        <v>724.7</v>
      </c>
      <c r="GH46" s="7">
        <v>733.6</v>
      </c>
      <c r="GI46" s="7">
        <v>681.6</v>
      </c>
      <c r="GJ46" s="7">
        <v>622.79999999999995</v>
      </c>
      <c r="GK46" s="7">
        <v>742.7</v>
      </c>
      <c r="GL46" s="7">
        <v>730.7</v>
      </c>
      <c r="GM46" s="7">
        <v>728.4</v>
      </c>
      <c r="GN46" s="7">
        <v>735.3</v>
      </c>
      <c r="GO46" s="7">
        <v>731.8</v>
      </c>
      <c r="GP46" s="7">
        <v>726.2</v>
      </c>
      <c r="GQ46" s="7">
        <v>734.8</v>
      </c>
      <c r="GR46" s="7">
        <v>722.2</v>
      </c>
      <c r="GS46" s="7">
        <v>731.1</v>
      </c>
      <c r="GT46" s="7">
        <v>712.7</v>
      </c>
      <c r="GU46" s="7">
        <v>733.4</v>
      </c>
      <c r="GV46" s="7">
        <v>716.7</v>
      </c>
      <c r="GW46" s="7">
        <v>727.7</v>
      </c>
      <c r="GX46" s="7">
        <v>692.6</v>
      </c>
      <c r="GY46" s="7">
        <v>688.8</v>
      </c>
      <c r="GZ46" s="7">
        <v>694.8</v>
      </c>
      <c r="HA46" s="7">
        <v>771.1</v>
      </c>
      <c r="HB46" s="7">
        <v>753.8</v>
      </c>
      <c r="HC46" s="7">
        <v>684.2</v>
      </c>
      <c r="HD46" s="7">
        <v>785.5</v>
      </c>
      <c r="HE46" s="7">
        <v>787.4</v>
      </c>
      <c r="HF46" s="7">
        <v>788.4</v>
      </c>
      <c r="HG46" s="7">
        <v>825.4</v>
      </c>
      <c r="HH46" s="7">
        <v>804.1</v>
      </c>
      <c r="HI46" s="7">
        <v>879.2</v>
      </c>
      <c r="HJ46" s="7">
        <v>810.7</v>
      </c>
      <c r="HK46" s="7">
        <v>754.7</v>
      </c>
      <c r="HL46" s="7">
        <v>760.9</v>
      </c>
      <c r="HM46" s="7">
        <v>720.2</v>
      </c>
      <c r="HN46" s="7">
        <v>780</v>
      </c>
      <c r="HO46" s="7">
        <v>730</v>
      </c>
      <c r="HP46" s="7">
        <v>820.2</v>
      </c>
      <c r="HQ46" s="7">
        <v>678.6</v>
      </c>
      <c r="HR46" s="7">
        <v>689.4</v>
      </c>
      <c r="HS46" s="7">
        <v>758.9</v>
      </c>
      <c r="HT46" s="7">
        <v>656</v>
      </c>
      <c r="HU46" s="7">
        <v>609.70000000000005</v>
      </c>
      <c r="HV46" s="7">
        <v>807.5</v>
      </c>
      <c r="HW46" s="7">
        <v>795.4</v>
      </c>
      <c r="HX46" s="7">
        <v>800</v>
      </c>
      <c r="HY46" s="7">
        <v>801</v>
      </c>
      <c r="HZ46" s="7">
        <v>800</v>
      </c>
      <c r="IA46" s="7">
        <v>801</v>
      </c>
      <c r="IB46" s="7">
        <v>870.2</v>
      </c>
      <c r="IC46" s="7">
        <v>868.9</v>
      </c>
      <c r="ID46" s="7">
        <v>758.2</v>
      </c>
      <c r="IE46" s="7">
        <v>766.8</v>
      </c>
      <c r="IF46" s="7">
        <v>699.9</v>
      </c>
      <c r="IG46" s="7">
        <v>693.7</v>
      </c>
      <c r="IH46" s="7">
        <v>697</v>
      </c>
      <c r="II46" s="7">
        <v>718.7</v>
      </c>
      <c r="IJ46" s="7">
        <v>706.2</v>
      </c>
      <c r="IK46" s="7">
        <v>724.2</v>
      </c>
      <c r="IL46" s="7">
        <v>703.9</v>
      </c>
      <c r="IM46" s="7">
        <v>689.5</v>
      </c>
      <c r="IN46" s="7">
        <v>693.9</v>
      </c>
      <c r="IO46" s="7">
        <v>700.2</v>
      </c>
      <c r="IP46" s="7">
        <v>713.8</v>
      </c>
      <c r="IQ46" s="7">
        <v>719.4</v>
      </c>
      <c r="IR46" s="7">
        <v>712.8</v>
      </c>
      <c r="IS46" s="7">
        <v>721.6</v>
      </c>
      <c r="IT46" s="7">
        <v>702.9</v>
      </c>
      <c r="IU46" s="7">
        <v>704</v>
      </c>
      <c r="IV46" s="7">
        <v>678.2</v>
      </c>
      <c r="IW46" s="7">
        <v>710</v>
      </c>
      <c r="IX46" s="7">
        <v>689.7</v>
      </c>
      <c r="IY46" s="7">
        <v>708</v>
      </c>
      <c r="IZ46" s="7">
        <v>683.3</v>
      </c>
      <c r="JA46" s="7">
        <v>703.7</v>
      </c>
      <c r="JB46" s="7">
        <v>722.9</v>
      </c>
      <c r="JC46" s="7">
        <v>712.2</v>
      </c>
      <c r="JD46" s="7">
        <v>720.6</v>
      </c>
      <c r="JE46" s="7">
        <v>718.5</v>
      </c>
      <c r="JF46" s="7">
        <v>717.9</v>
      </c>
      <c r="JG46" s="7">
        <v>719.7</v>
      </c>
      <c r="JH46" s="7">
        <v>721.6</v>
      </c>
      <c r="JI46" s="7">
        <v>754.8</v>
      </c>
      <c r="JJ46" s="7">
        <v>774.4</v>
      </c>
      <c r="JK46" s="7">
        <v>784.1</v>
      </c>
      <c r="JL46" s="7">
        <v>759.6</v>
      </c>
      <c r="JM46" s="7">
        <v>809.5</v>
      </c>
      <c r="JN46" s="7">
        <v>847.3</v>
      </c>
      <c r="JO46" s="7">
        <v>797.7</v>
      </c>
      <c r="JP46" s="7">
        <v>800.5</v>
      </c>
      <c r="JQ46" s="7">
        <v>773.1</v>
      </c>
      <c r="JR46" s="7">
        <v>804.3</v>
      </c>
      <c r="JS46" s="7">
        <v>797.3</v>
      </c>
      <c r="JT46" s="7">
        <v>771.9</v>
      </c>
      <c r="JU46" s="7">
        <v>839.6</v>
      </c>
      <c r="JV46" s="7">
        <v>820.6</v>
      </c>
      <c r="JW46" s="7">
        <v>731.9</v>
      </c>
      <c r="JX46" s="7">
        <v>836.6</v>
      </c>
      <c r="JY46" s="7">
        <v>823.9</v>
      </c>
      <c r="JZ46" s="7">
        <v>624.1</v>
      </c>
      <c r="KA46" s="7">
        <v>616.4</v>
      </c>
      <c r="KB46" s="7">
        <v>803.4</v>
      </c>
      <c r="KC46" s="7">
        <v>664.9</v>
      </c>
      <c r="KD46" s="7">
        <v>766.6</v>
      </c>
      <c r="KE46" s="7">
        <v>716.1</v>
      </c>
      <c r="KF46" s="7">
        <v>712.8</v>
      </c>
      <c r="KG46" s="7">
        <v>709.5</v>
      </c>
      <c r="KH46" s="7">
        <v>713.4</v>
      </c>
      <c r="KI46" s="7">
        <v>693.1</v>
      </c>
      <c r="KJ46" s="7">
        <v>696.5</v>
      </c>
      <c r="KK46" s="7">
        <v>713.6</v>
      </c>
      <c r="KL46" s="7">
        <v>702.3</v>
      </c>
      <c r="KM46" s="7">
        <v>697.5</v>
      </c>
      <c r="KN46" s="7">
        <v>723.9</v>
      </c>
      <c r="KO46" s="7">
        <v>788.3</v>
      </c>
      <c r="KP46" s="7">
        <v>720</v>
      </c>
      <c r="KQ46" s="7">
        <v>722.9</v>
      </c>
      <c r="KR46" s="7">
        <v>691.4</v>
      </c>
      <c r="KS46" s="7">
        <v>674.6</v>
      </c>
      <c r="KT46" s="7">
        <v>672.4</v>
      </c>
      <c r="KU46" s="7">
        <v>705</v>
      </c>
      <c r="KV46" s="7">
        <v>714.1</v>
      </c>
      <c r="KW46" s="7">
        <v>710.5</v>
      </c>
      <c r="KX46" s="7">
        <v>710.5</v>
      </c>
      <c r="KY46" s="7">
        <v>717</v>
      </c>
      <c r="KZ46" s="7">
        <v>784.3</v>
      </c>
      <c r="LA46" s="7">
        <v>706.9</v>
      </c>
      <c r="LB46" s="7">
        <v>705.7</v>
      </c>
      <c r="LC46" s="7">
        <v>719</v>
      </c>
      <c r="LD46" s="7">
        <v>711.8</v>
      </c>
      <c r="LE46" s="7">
        <v>652.4</v>
      </c>
      <c r="LF46" s="7">
        <v>715.6</v>
      </c>
      <c r="LG46" s="7">
        <v>731.8</v>
      </c>
      <c r="LH46" s="7">
        <v>692.2</v>
      </c>
      <c r="LI46" s="7">
        <v>683.4</v>
      </c>
      <c r="LJ46" s="7">
        <v>701.4</v>
      </c>
      <c r="LK46" s="7">
        <v>779.1</v>
      </c>
      <c r="LL46" s="7">
        <v>697.6</v>
      </c>
      <c r="LM46" s="7">
        <v>723.1</v>
      </c>
      <c r="LN46" s="7">
        <v>705.5</v>
      </c>
      <c r="LO46" s="7">
        <v>720.8</v>
      </c>
      <c r="LP46" s="7">
        <v>684.3</v>
      </c>
      <c r="LQ46" s="7">
        <v>643.6</v>
      </c>
      <c r="LR46" s="7">
        <v>719.3</v>
      </c>
      <c r="LS46" s="7">
        <v>760.3</v>
      </c>
      <c r="LT46" s="7">
        <v>680.3</v>
      </c>
      <c r="LU46" s="7">
        <v>685.6</v>
      </c>
      <c r="LV46" s="7">
        <v>734.9</v>
      </c>
      <c r="LW46" s="7">
        <v>727.2</v>
      </c>
      <c r="LX46" s="7">
        <v>714.8</v>
      </c>
      <c r="LY46" s="7">
        <v>728</v>
      </c>
      <c r="LZ46" s="7">
        <v>720.4</v>
      </c>
      <c r="MA46" s="7">
        <v>716.3</v>
      </c>
      <c r="MB46" s="7">
        <v>771.2</v>
      </c>
      <c r="MC46" s="7">
        <v>684.6</v>
      </c>
      <c r="MD46" s="7">
        <v>695.8</v>
      </c>
      <c r="ME46" s="7">
        <v>665.6</v>
      </c>
      <c r="MF46" s="7">
        <v>714.4</v>
      </c>
      <c r="MG46" s="7">
        <v>713</v>
      </c>
      <c r="MH46" s="7">
        <v>701.4</v>
      </c>
      <c r="MI46" s="7">
        <v>717.6</v>
      </c>
      <c r="MJ46" s="7">
        <v>734.8</v>
      </c>
      <c r="MK46" s="7">
        <v>730.7</v>
      </c>
      <c r="ML46" s="7">
        <v>711.6</v>
      </c>
      <c r="MM46" s="7">
        <v>725</v>
      </c>
      <c r="MN46" s="7">
        <v>734.6</v>
      </c>
      <c r="MO46" s="7">
        <v>729.9</v>
      </c>
      <c r="MP46" s="7">
        <v>734.1</v>
      </c>
      <c r="MQ46" s="7">
        <v>739.7</v>
      </c>
      <c r="MR46" s="7">
        <v>726.2</v>
      </c>
      <c r="MS46" s="7">
        <v>696.9</v>
      </c>
      <c r="MT46" s="7">
        <v>700</v>
      </c>
      <c r="MU46" s="7">
        <v>739</v>
      </c>
      <c r="MV46" s="7">
        <v>1233.7</v>
      </c>
      <c r="MW46" s="7">
        <v>696</v>
      </c>
      <c r="MX46" s="7">
        <v>707.7</v>
      </c>
      <c r="MY46" s="7">
        <v>764.1</v>
      </c>
      <c r="MZ46" s="7">
        <v>731.2</v>
      </c>
      <c r="NA46" s="7">
        <v>732.8</v>
      </c>
      <c r="NB46" s="7">
        <v>699.4</v>
      </c>
      <c r="NC46" s="7">
        <v>769.8</v>
      </c>
      <c r="ND46" s="7">
        <v>732.7</v>
      </c>
      <c r="NE46" s="7">
        <v>773.9</v>
      </c>
      <c r="NF46" s="7">
        <v>689.4</v>
      </c>
      <c r="NG46" s="7">
        <v>734.3</v>
      </c>
      <c r="NH46" s="7">
        <v>691</v>
      </c>
      <c r="NI46" s="7">
        <v>696.9</v>
      </c>
      <c r="NJ46" s="7">
        <v>667.7</v>
      </c>
      <c r="NK46" s="7">
        <v>711.5</v>
      </c>
      <c r="NL46" s="7">
        <v>710.6</v>
      </c>
      <c r="NM46" s="7">
        <v>707.5</v>
      </c>
      <c r="NN46" s="120">
        <v>0</v>
      </c>
      <c r="NO46" s="135">
        <v>33.35</v>
      </c>
      <c r="NP46" s="135">
        <v>0</v>
      </c>
      <c r="NQ46" s="135">
        <v>0</v>
      </c>
      <c r="NR46" s="135">
        <v>3.44</v>
      </c>
      <c r="NS46" s="135">
        <v>3.26</v>
      </c>
      <c r="NT46" s="135">
        <v>0</v>
      </c>
      <c r="NU46" s="135">
        <v>0</v>
      </c>
      <c r="NV46" s="7">
        <v>87067120</v>
      </c>
      <c r="NW46" s="7">
        <v>257915</v>
      </c>
      <c r="NX46" s="7">
        <v>88423930</v>
      </c>
      <c r="NY46" s="7">
        <v>301551</v>
      </c>
      <c r="NZ46" s="7">
        <v>72336500</v>
      </c>
      <c r="OA46" s="7">
        <v>152361</v>
      </c>
      <c r="OB46" s="7">
        <v>86693980</v>
      </c>
      <c r="OC46" s="7">
        <v>130851</v>
      </c>
      <c r="OD46" s="7">
        <v>822640</v>
      </c>
      <c r="OE46" s="7">
        <v>10040</v>
      </c>
      <c r="OF46" s="7">
        <v>104390</v>
      </c>
      <c r="OG46" s="7">
        <v>570</v>
      </c>
      <c r="OH46" s="9">
        <f>IF((RD_15[[#This Row],[33kV_IC1_ExPort]]-NV45)&lt;0,0,(RD_15[[#This Row],[33kV_IC1_ExPort]]-NV45))</f>
        <v>60780</v>
      </c>
      <c r="OI46" s="9">
        <f>IF((RD_15[[#This Row],[33kV_IC1_Import]]-NW45)&lt;0,0,(RD_15[[#This Row],[33kV_IC1_Import]]-NW45))</f>
        <v>202</v>
      </c>
      <c r="OJ46" s="9">
        <f>IF((RD_15[[#This Row],[33kV_IC2_ExPort]]-NX45)&lt;0,0,(RD_15[[#This Row],[33kV_IC2_ExPort]]-NX45))</f>
        <v>62220</v>
      </c>
      <c r="OK46" s="9">
        <f>IF((RD_15[[#This Row],[33kV_IC2_Import]]-NY45)&lt;0,0,(RD_15[[#This Row],[33kV_IC2_Import]]-NY45))</f>
        <v>283</v>
      </c>
      <c r="OL46" s="9">
        <f>IF((RD_15[[#This Row],[33kV_IC3_ExPort]]-NZ45)&lt;0,0,(RD_15[[#This Row],[33kV_IC3_ExPort]]-NZ45))</f>
        <v>60200</v>
      </c>
      <c r="OM46" s="9">
        <f>IF((RD_15[[#This Row],[33kV_IC3_Import]]-OA45)&lt;0,0,(RD_15[[#This Row],[33kV_IC3_Import]]-OA45))</f>
        <v>183</v>
      </c>
      <c r="ON46" s="9">
        <f>IF((RD_15[[#This Row],[33kV_IC4_ExPort]]-OB45)&lt;0,0,(RD_15[[#This Row],[33kV_IC4_ExPort]]-OB45))</f>
        <v>60240</v>
      </c>
      <c r="OO46" s="9">
        <f>IF((RD_15[[#This Row],[33kV_IC4_Import]]-OC45)&lt;0,0,(RD_15[[#This Row],[33kV_IC4_Import]]-OC45))</f>
        <v>198</v>
      </c>
      <c r="OP46" s="9">
        <f>IF((RD_15[[#This Row],[220kV_PQM1_Ex]]-OD45)*200&lt;0,0,(RD_15[[#This Row],[220kV_PQM1_Ex]]-OD45)*200)</f>
        <v>120000</v>
      </c>
      <c r="OQ46" s="9">
        <f>IF((RD_15[[#This Row],[220kV_PQM1_Im]]-OE45)*200&lt;0,0,(RD_15[[#This Row],[220kV_PQM1_Im]]-OE45)*200)</f>
        <v>2000</v>
      </c>
      <c r="OR46" s="9">
        <f>IF((RD_15[[#This Row],[220kV_PQM2_Ex]]-OF45)*200&lt;0,0,(RD_15[[#This Row],[220kV_PQM2_Ex]]-OF45)*200)</f>
        <v>120000</v>
      </c>
      <c r="OS46" s="9">
        <f>IF((RD_15[[#This Row],[220kV_PQM2_Im]]-OG45)*200&lt;0,0,(RD_15[[#This Row],[220kV_PQM2_Im]]-OG45)*200)</f>
        <v>0</v>
      </c>
      <c r="OT46" s="136">
        <f>SUM(RD_15[[#This Row],[33kV_IC1_ExPort(KWh)]],RD_15[[#This Row],[33kV_IC2_ExPort(KWh)]],RD_15[[#This Row],[33kV_IC3_ExPort(KWh)]],RD_15[[#This Row],[33kV_IC4_ExPort(kWh)]])</f>
        <v>243440</v>
      </c>
      <c r="OU46" s="49">
        <f>SUM(RD_15[[#This Row],[220kV_PQM1_Ex(KWh)]],RD_15[[#This Row],[220kV_PQM2_Ex(KWh)]])</f>
        <v>240000</v>
      </c>
      <c r="OV46" s="49">
        <f>IFERROR((RD_15[[#This Row],[Sunset Time (POA&lt;20 W/m2)]]-RD_15[[#This Row],[Sunrise Time (POA&gt;20 W/m2)]])*24,"")</f>
        <v>11.866666666666667</v>
      </c>
      <c r="OW46" s="49">
        <f>RD_15[[#This Row],[GHI]]-RD_15[[#This Row],[GHI_Lost]]</f>
        <v>3.44</v>
      </c>
      <c r="OX46" s="49">
        <f>RD_15[[#This Row],[POA]]-RD_15[[#This Row],[POA_Lost]]</f>
        <v>3.26</v>
      </c>
      <c r="OY46" s="49"/>
      <c r="OZ46" s="49">
        <f>RD_15[[#This Row],[MT_Temp]]</f>
        <v>33.35</v>
      </c>
      <c r="PA46" s="50">
        <f>RD_15[[#This Row],[WS_Avg]]</f>
        <v>0</v>
      </c>
      <c r="PB46" s="131">
        <f>IFERROR(SUM(RD_15[[#This Row],[BLK1_INV1]:[BLK12_INV31]]),"")</f>
        <v>248854.59999999998</v>
      </c>
      <c r="PC46" s="51" t="str">
        <f>IFERROR(#REF!/RD_15[[#This Row],[Inv_Exp(KWh)]],"")</f>
        <v/>
      </c>
      <c r="PD46" s="51"/>
      <c r="PE46" s="100" t="str">
        <f>IFERROR(RD_15[[#This Row],[WPR_Eac]]/RD_15[[#This Row],[WPR_Edc]],"")</f>
        <v/>
      </c>
      <c r="PF46" s="100"/>
      <c r="PG46" s="100"/>
    </row>
    <row r="47" spans="2:423" x14ac:dyDescent="0.35">
      <c r="B47" s="48">
        <v>45786</v>
      </c>
      <c r="C47" s="132">
        <f>YEAR(RD_15[[#This Row],[Date]])+IF(MONTH(RD_15[[#This Row],[Date]])&gt;=4,1,0)</f>
        <v>2026</v>
      </c>
      <c r="D47" s="124">
        <f t="shared" si="9"/>
        <v>2025</v>
      </c>
      <c r="E47" s="133"/>
      <c r="F47" s="133"/>
      <c r="G47" s="134" t="str">
        <f>TEXT(RD_15[[#This Row],[Date]],"mmm-yy")</f>
        <v>May-25</v>
      </c>
      <c r="H47" s="124">
        <f t="shared" si="10"/>
        <v>31</v>
      </c>
      <c r="I47" s="132">
        <f>'Basic Data '!$S$2</f>
        <v>91870</v>
      </c>
      <c r="J47" s="8">
        <v>0.20486111111111113</v>
      </c>
      <c r="K47" s="8">
        <v>0.71944444444444444</v>
      </c>
      <c r="L47" s="7">
        <v>534</v>
      </c>
      <c r="M47" s="7">
        <v>518.1</v>
      </c>
      <c r="N47" s="7">
        <v>566</v>
      </c>
      <c r="O47" s="7">
        <v>564.4</v>
      </c>
      <c r="P47" s="7">
        <v>557.20000000000005</v>
      </c>
      <c r="Q47" s="7">
        <v>540.1</v>
      </c>
      <c r="R47" s="7">
        <v>573.4</v>
      </c>
      <c r="S47" s="7">
        <v>546.5</v>
      </c>
      <c r="T47" s="7">
        <v>566.29999999999995</v>
      </c>
      <c r="U47" s="7">
        <v>567.20000000000005</v>
      </c>
      <c r="V47" s="7">
        <v>571.79999999999995</v>
      </c>
      <c r="W47" s="7">
        <v>567.29999999999995</v>
      </c>
      <c r="X47" s="7">
        <v>564.4</v>
      </c>
      <c r="Y47" s="7">
        <v>567.5</v>
      </c>
      <c r="Z47" s="7">
        <v>570.79999999999995</v>
      </c>
      <c r="AA47" s="7">
        <v>570.5</v>
      </c>
      <c r="AB47" s="7">
        <v>536.79999999999995</v>
      </c>
      <c r="AC47" s="7">
        <v>540.5</v>
      </c>
      <c r="AD47" s="7">
        <v>565.6</v>
      </c>
      <c r="AE47" s="7">
        <v>572.20000000000005</v>
      </c>
      <c r="AF47" s="7">
        <v>590.79999999999995</v>
      </c>
      <c r="AG47" s="7">
        <v>582.6</v>
      </c>
      <c r="AH47" s="7">
        <v>586.9</v>
      </c>
      <c r="AI47" s="7">
        <v>583.79999999999995</v>
      </c>
      <c r="AJ47" s="7">
        <v>584.1</v>
      </c>
      <c r="AK47" s="7">
        <v>580.9</v>
      </c>
      <c r="AL47" s="7">
        <v>585.5</v>
      </c>
      <c r="AM47" s="7">
        <v>580.79999999999995</v>
      </c>
      <c r="AN47" s="7">
        <v>590.4</v>
      </c>
      <c r="AO47" s="7">
        <v>589.6</v>
      </c>
      <c r="AP47" s="7">
        <v>580.70000000000005</v>
      </c>
      <c r="AQ47" s="7">
        <v>582</v>
      </c>
      <c r="AR47" s="7">
        <v>555.1</v>
      </c>
      <c r="AS47" s="7">
        <v>523.20000000000005</v>
      </c>
      <c r="AT47" s="7">
        <v>528</v>
      </c>
      <c r="AU47" s="7">
        <v>529.4</v>
      </c>
      <c r="AV47" s="7">
        <v>537.1</v>
      </c>
      <c r="AW47" s="7">
        <v>538.4</v>
      </c>
      <c r="AX47" s="7">
        <v>558.20000000000005</v>
      </c>
      <c r="AY47" s="7">
        <v>533.9</v>
      </c>
      <c r="AZ47" s="7">
        <v>549.79999999999995</v>
      </c>
      <c r="BA47" s="7">
        <v>596.79999999999995</v>
      </c>
      <c r="BB47" s="7">
        <v>629.29999999999995</v>
      </c>
      <c r="BC47" s="7">
        <v>589.70000000000005</v>
      </c>
      <c r="BD47" s="7">
        <v>592.70000000000005</v>
      </c>
      <c r="BE47" s="7">
        <v>611</v>
      </c>
      <c r="BF47" s="7">
        <v>659.7</v>
      </c>
      <c r="BG47" s="7">
        <v>651.5</v>
      </c>
      <c r="BH47" s="7">
        <v>707.1</v>
      </c>
      <c r="BI47" s="7">
        <v>622.79999999999995</v>
      </c>
      <c r="BJ47" s="7">
        <v>595.1</v>
      </c>
      <c r="BK47" s="7">
        <v>586.4</v>
      </c>
      <c r="BL47" s="7">
        <v>581.70000000000005</v>
      </c>
      <c r="BM47" s="7">
        <v>609.70000000000005</v>
      </c>
      <c r="BN47" s="7">
        <v>605.29999999999995</v>
      </c>
      <c r="BO47" s="7">
        <v>609.70000000000005</v>
      </c>
      <c r="BP47" s="7">
        <v>631.6</v>
      </c>
      <c r="BQ47" s="7">
        <v>577.9</v>
      </c>
      <c r="BR47" s="7">
        <v>510</v>
      </c>
      <c r="BS47" s="7">
        <v>583.1</v>
      </c>
      <c r="BT47" s="7">
        <v>564</v>
      </c>
      <c r="BU47" s="7">
        <v>527.29999999999995</v>
      </c>
      <c r="BV47" s="7">
        <v>577.1</v>
      </c>
      <c r="BW47" s="7">
        <v>1354.4</v>
      </c>
      <c r="BX47" s="7">
        <v>1331.6</v>
      </c>
      <c r="BY47" s="7">
        <v>1320.9</v>
      </c>
      <c r="BZ47" s="7">
        <v>1351.3</v>
      </c>
      <c r="CA47" s="7">
        <v>1374.2</v>
      </c>
      <c r="CB47" s="7">
        <v>1345.6</v>
      </c>
      <c r="CC47" s="7">
        <v>1329.5</v>
      </c>
      <c r="CD47" s="7">
        <v>1355.3</v>
      </c>
      <c r="CE47" s="7">
        <v>1373.4</v>
      </c>
      <c r="CF47" s="7">
        <v>1334.5</v>
      </c>
      <c r="CG47" s="7">
        <v>1324.2</v>
      </c>
      <c r="CH47" s="7">
        <v>1333</v>
      </c>
      <c r="CI47" s="7">
        <v>1288.2</v>
      </c>
      <c r="CJ47" s="7">
        <v>1268.9000000000001</v>
      </c>
      <c r="CK47" s="7">
        <v>1312.3</v>
      </c>
      <c r="CL47" s="7">
        <v>1331.3</v>
      </c>
      <c r="CM47" s="7">
        <v>1327.3</v>
      </c>
      <c r="CN47" s="7">
        <v>1319.6</v>
      </c>
      <c r="CO47" s="7">
        <v>1391.3</v>
      </c>
      <c r="CP47" s="7">
        <v>1328.4</v>
      </c>
      <c r="CQ47" s="7">
        <v>1289</v>
      </c>
      <c r="CR47" s="7">
        <v>1348.4</v>
      </c>
      <c r="CS47" s="7">
        <v>1290.2</v>
      </c>
      <c r="CT47" s="7">
        <v>1283.9000000000001</v>
      </c>
      <c r="CU47" s="7">
        <v>1323.4</v>
      </c>
      <c r="CV47" s="7">
        <v>1330.7</v>
      </c>
      <c r="CW47" s="7">
        <v>1281.5</v>
      </c>
      <c r="CX47" s="7">
        <v>1331</v>
      </c>
      <c r="CY47" s="7">
        <v>1362.7</v>
      </c>
      <c r="CZ47" s="7">
        <v>1384.6</v>
      </c>
      <c r="DA47" s="7">
        <v>1387.3</v>
      </c>
      <c r="DB47" s="7">
        <v>1386.4</v>
      </c>
      <c r="DC47" s="7">
        <v>1393.1</v>
      </c>
      <c r="DD47" s="7">
        <v>1500</v>
      </c>
      <c r="DE47" s="7">
        <v>1378.1</v>
      </c>
      <c r="DF47" s="7">
        <v>1371.9</v>
      </c>
      <c r="DG47" s="7">
        <v>1315.2</v>
      </c>
      <c r="DH47" s="7">
        <v>1305.4000000000001</v>
      </c>
      <c r="DI47" s="7">
        <v>1365.3</v>
      </c>
      <c r="DJ47" s="7">
        <v>1325.8</v>
      </c>
      <c r="DK47" s="7">
        <v>1378.1</v>
      </c>
      <c r="DL47" s="7">
        <v>1440.2</v>
      </c>
      <c r="DM47" s="7">
        <v>1383.3</v>
      </c>
      <c r="DN47" s="7">
        <v>1394.6</v>
      </c>
      <c r="DO47" s="7">
        <v>1377.9</v>
      </c>
      <c r="DP47" s="7">
        <v>1372.9</v>
      </c>
      <c r="DQ47" s="7">
        <v>1399.9</v>
      </c>
      <c r="DR47" s="7">
        <v>1383.1</v>
      </c>
      <c r="DS47" s="7">
        <v>1398.3</v>
      </c>
      <c r="DT47" s="7">
        <v>1250.3</v>
      </c>
      <c r="DU47" s="7">
        <v>1289.5</v>
      </c>
      <c r="DV47" s="7">
        <v>1339.8</v>
      </c>
      <c r="DW47" s="7">
        <v>1356.9</v>
      </c>
      <c r="DX47" s="7">
        <v>1350</v>
      </c>
      <c r="DY47" s="7">
        <v>1354.5</v>
      </c>
      <c r="DZ47" s="7">
        <v>1345.9</v>
      </c>
      <c r="EA47" s="7">
        <v>1341.2</v>
      </c>
      <c r="EB47" s="7">
        <v>1340.9</v>
      </c>
      <c r="EC47" s="7">
        <v>1350.4</v>
      </c>
      <c r="ED47" s="7">
        <v>1278.3</v>
      </c>
      <c r="EE47" s="7">
        <v>1289</v>
      </c>
      <c r="EF47" s="7">
        <v>1351.7</v>
      </c>
      <c r="EG47" s="7">
        <v>1339.7</v>
      </c>
      <c r="EH47" s="7">
        <v>1321.6</v>
      </c>
      <c r="EI47" s="7">
        <v>1346.2</v>
      </c>
      <c r="EJ47" s="7">
        <v>1334.5</v>
      </c>
      <c r="EK47" s="7">
        <v>1335.4</v>
      </c>
      <c r="EL47" s="7">
        <v>1332.3</v>
      </c>
      <c r="EM47" s="7">
        <v>1226.2</v>
      </c>
      <c r="EN47" s="7">
        <v>1342.1</v>
      </c>
      <c r="EO47" s="7">
        <v>1363.9</v>
      </c>
      <c r="EP47" s="7">
        <v>1333.6</v>
      </c>
      <c r="EQ47" s="7">
        <v>1336.4</v>
      </c>
      <c r="ER47" s="7">
        <v>1241.5999999999999</v>
      </c>
      <c r="ES47" s="7">
        <v>1358.1</v>
      </c>
      <c r="ET47" s="7">
        <v>1445.8</v>
      </c>
      <c r="EU47" s="7">
        <v>1329.7</v>
      </c>
      <c r="EV47" s="7">
        <v>1322</v>
      </c>
      <c r="EW47" s="7">
        <v>1342.8</v>
      </c>
      <c r="EX47" s="7">
        <v>1351.3</v>
      </c>
      <c r="EY47" s="7">
        <v>1340</v>
      </c>
      <c r="EZ47" s="7">
        <v>1334.8</v>
      </c>
      <c r="FA47" s="7">
        <v>1358.8</v>
      </c>
      <c r="FB47" s="7">
        <v>1352</v>
      </c>
      <c r="FC47" s="7">
        <v>1299.2</v>
      </c>
      <c r="FD47" s="7">
        <v>1409.9</v>
      </c>
      <c r="FE47" s="7">
        <v>1241.8</v>
      </c>
      <c r="FF47" s="7">
        <v>1186</v>
      </c>
      <c r="FG47" s="7">
        <v>1349</v>
      </c>
      <c r="FH47" s="7">
        <v>1254.5999999999999</v>
      </c>
      <c r="FI47" s="7">
        <v>1332.6</v>
      </c>
      <c r="FJ47" s="7">
        <v>1343.8</v>
      </c>
      <c r="FK47" s="7">
        <v>1341.4</v>
      </c>
      <c r="FL47" s="7">
        <v>1291.5</v>
      </c>
      <c r="FM47" s="7">
        <v>1327.2</v>
      </c>
      <c r="FN47" s="7">
        <v>1321.1</v>
      </c>
      <c r="FO47" s="7">
        <v>1342.4</v>
      </c>
      <c r="FP47" s="7">
        <v>1341.6</v>
      </c>
      <c r="FQ47" s="7">
        <v>1345.5</v>
      </c>
      <c r="FR47" s="7">
        <v>1320.1</v>
      </c>
      <c r="FS47" s="7">
        <v>1406.1</v>
      </c>
      <c r="FT47" s="7">
        <v>1365.7</v>
      </c>
      <c r="FU47" s="7">
        <v>1242.9000000000001</v>
      </c>
      <c r="FV47" s="7">
        <v>1221.4000000000001</v>
      </c>
      <c r="FW47" s="7">
        <v>1218.9000000000001</v>
      </c>
      <c r="FX47" s="7">
        <v>1232.8</v>
      </c>
      <c r="FY47" s="7">
        <v>1230.0999999999999</v>
      </c>
      <c r="FZ47" s="7">
        <v>1228.5</v>
      </c>
      <c r="GA47" s="7">
        <v>1231.0999999999999</v>
      </c>
      <c r="GB47" s="7">
        <v>1234.5</v>
      </c>
      <c r="GC47" s="7">
        <v>1246.8</v>
      </c>
      <c r="GD47" s="7">
        <v>1250.8</v>
      </c>
      <c r="GE47" s="7">
        <v>1241.5999999999999</v>
      </c>
      <c r="GF47" s="7">
        <v>1240.8</v>
      </c>
      <c r="GG47" s="7">
        <v>1240.9000000000001</v>
      </c>
      <c r="GH47" s="7">
        <v>1252.2</v>
      </c>
      <c r="GI47" s="7">
        <v>1171.2</v>
      </c>
      <c r="GJ47" s="7">
        <v>1069.4000000000001</v>
      </c>
      <c r="GK47" s="7">
        <v>1277.3</v>
      </c>
      <c r="GL47" s="7">
        <v>1249.0999999999999</v>
      </c>
      <c r="GM47" s="7">
        <v>1245.5999999999999</v>
      </c>
      <c r="GN47" s="7">
        <v>1251.2</v>
      </c>
      <c r="GO47" s="7">
        <v>1244.7</v>
      </c>
      <c r="GP47" s="7">
        <v>1236.5999999999999</v>
      </c>
      <c r="GQ47" s="7">
        <v>1247</v>
      </c>
      <c r="GR47" s="7">
        <v>1234.9000000000001</v>
      </c>
      <c r="GS47" s="7">
        <v>1249.0999999999999</v>
      </c>
      <c r="GT47" s="7">
        <v>1222.9000000000001</v>
      </c>
      <c r="GU47" s="7">
        <v>1248.8</v>
      </c>
      <c r="GV47" s="7">
        <v>1221</v>
      </c>
      <c r="GW47" s="7">
        <v>1235.0999999999999</v>
      </c>
      <c r="GX47" s="7">
        <v>1180.3</v>
      </c>
      <c r="GY47" s="7">
        <v>1175</v>
      </c>
      <c r="GZ47" s="7">
        <v>1185.7</v>
      </c>
      <c r="HA47" s="7">
        <v>1328.1</v>
      </c>
      <c r="HB47" s="7">
        <v>1294.5</v>
      </c>
      <c r="HC47" s="7">
        <v>1172</v>
      </c>
      <c r="HD47" s="7">
        <v>1347.8</v>
      </c>
      <c r="HE47" s="7">
        <v>1352.8</v>
      </c>
      <c r="HF47" s="7">
        <v>1361.2</v>
      </c>
      <c r="HG47" s="7">
        <v>1408.4</v>
      </c>
      <c r="HH47" s="7">
        <v>1370.4</v>
      </c>
      <c r="HI47" s="7">
        <v>1497.8</v>
      </c>
      <c r="HJ47" s="7">
        <v>1375.1</v>
      </c>
      <c r="HK47" s="7">
        <v>1281.4000000000001</v>
      </c>
      <c r="HL47" s="7">
        <v>1299.9000000000001</v>
      </c>
      <c r="HM47" s="7">
        <v>1230.3</v>
      </c>
      <c r="HN47" s="7">
        <v>1342.1</v>
      </c>
      <c r="HO47" s="7">
        <v>1252</v>
      </c>
      <c r="HP47" s="7">
        <v>1405.2</v>
      </c>
      <c r="HQ47" s="7">
        <v>1171.7</v>
      </c>
      <c r="HR47" s="7">
        <v>1187.0999999999999</v>
      </c>
      <c r="HS47" s="7">
        <v>1309.0999999999999</v>
      </c>
      <c r="HT47" s="7">
        <v>1126.4000000000001</v>
      </c>
      <c r="HU47" s="7">
        <v>1057.4000000000001</v>
      </c>
      <c r="HV47" s="7">
        <v>1383.5</v>
      </c>
      <c r="HW47" s="7">
        <v>1374.1</v>
      </c>
      <c r="HX47" s="7">
        <v>1386.3</v>
      </c>
      <c r="HY47" s="7">
        <v>1373.1</v>
      </c>
      <c r="HZ47" s="7">
        <v>1373</v>
      </c>
      <c r="IA47" s="7">
        <v>1345.1</v>
      </c>
      <c r="IB47" s="7">
        <v>1485.8</v>
      </c>
      <c r="IC47" s="7">
        <v>1448.2</v>
      </c>
      <c r="ID47" s="7">
        <v>1302.3</v>
      </c>
      <c r="IE47" s="7">
        <v>1316.7</v>
      </c>
      <c r="IF47" s="7">
        <v>1197.2</v>
      </c>
      <c r="IG47" s="7">
        <v>1197.3</v>
      </c>
      <c r="IH47" s="7">
        <v>1189.8</v>
      </c>
      <c r="II47" s="7">
        <v>1239.5999999999999</v>
      </c>
      <c r="IJ47" s="7">
        <v>1207.8</v>
      </c>
      <c r="IK47" s="7">
        <v>1237</v>
      </c>
      <c r="IL47" s="7">
        <v>1208</v>
      </c>
      <c r="IM47" s="7">
        <v>1192.5</v>
      </c>
      <c r="IN47" s="7">
        <v>1194.0999999999999</v>
      </c>
      <c r="IO47" s="7">
        <v>1194.8</v>
      </c>
      <c r="IP47" s="7">
        <v>1228.7</v>
      </c>
      <c r="IQ47" s="7">
        <v>1230.0999999999999</v>
      </c>
      <c r="IR47" s="7">
        <v>1222</v>
      </c>
      <c r="IS47" s="7">
        <v>1230.2</v>
      </c>
      <c r="IT47" s="7">
        <v>1211.2</v>
      </c>
      <c r="IU47" s="7">
        <v>1212</v>
      </c>
      <c r="IV47" s="7">
        <v>1170.8</v>
      </c>
      <c r="IW47" s="7">
        <v>1246.3</v>
      </c>
      <c r="IX47" s="7">
        <v>1190.2</v>
      </c>
      <c r="IY47" s="7">
        <v>1223.3</v>
      </c>
      <c r="IZ47" s="7">
        <v>1178</v>
      </c>
      <c r="JA47" s="7">
        <v>1225.5999999999999</v>
      </c>
      <c r="JB47" s="7">
        <v>1243.0999999999999</v>
      </c>
      <c r="JC47" s="7">
        <v>1230.2</v>
      </c>
      <c r="JD47" s="7">
        <v>1237.7</v>
      </c>
      <c r="JE47" s="7">
        <v>1248</v>
      </c>
      <c r="JF47" s="7">
        <v>1229.9000000000001</v>
      </c>
      <c r="JG47" s="7">
        <v>1233.7</v>
      </c>
      <c r="JH47" s="7">
        <v>1242.9000000000001</v>
      </c>
      <c r="JI47" s="7">
        <v>1271.2</v>
      </c>
      <c r="JJ47" s="7">
        <v>1309.5999999999999</v>
      </c>
      <c r="JK47" s="7">
        <v>1335.6</v>
      </c>
      <c r="JL47" s="7">
        <v>1275.2</v>
      </c>
      <c r="JM47" s="7">
        <v>1344.7</v>
      </c>
      <c r="JN47" s="7">
        <v>1407.9</v>
      </c>
      <c r="JO47" s="7">
        <v>1339</v>
      </c>
      <c r="JP47" s="7">
        <v>1342.6</v>
      </c>
      <c r="JQ47" s="7">
        <v>1300.5</v>
      </c>
      <c r="JR47" s="7">
        <v>1356.6</v>
      </c>
      <c r="JS47" s="7">
        <v>1343.9</v>
      </c>
      <c r="JT47" s="7">
        <v>1297.9000000000001</v>
      </c>
      <c r="JU47" s="7">
        <v>1404.8</v>
      </c>
      <c r="JV47" s="7">
        <v>1346.9</v>
      </c>
      <c r="JW47" s="7">
        <v>1257.2</v>
      </c>
      <c r="JX47" s="7">
        <v>1373.8</v>
      </c>
      <c r="JY47" s="7">
        <v>1396</v>
      </c>
      <c r="JZ47" s="7">
        <v>1058.7</v>
      </c>
      <c r="KA47" s="7">
        <v>1043.8</v>
      </c>
      <c r="KB47" s="7">
        <v>1347.9</v>
      </c>
      <c r="KC47" s="7">
        <v>1122.2</v>
      </c>
      <c r="KD47" s="7">
        <v>1288.9000000000001</v>
      </c>
      <c r="KE47" s="7">
        <v>1208.5</v>
      </c>
      <c r="KF47" s="7">
        <v>1198.2</v>
      </c>
      <c r="KG47" s="7">
        <v>1197.5</v>
      </c>
      <c r="KH47" s="7">
        <v>1205.5</v>
      </c>
      <c r="KI47" s="7">
        <v>1173.7</v>
      </c>
      <c r="KJ47" s="7">
        <v>1185.5</v>
      </c>
      <c r="KK47" s="7">
        <v>1199.0999999999999</v>
      </c>
      <c r="KL47" s="7">
        <v>1181.7</v>
      </c>
      <c r="KM47" s="7">
        <v>1178.5999999999999</v>
      </c>
      <c r="KN47" s="7">
        <v>1221.0999999999999</v>
      </c>
      <c r="KO47" s="7">
        <v>1304</v>
      </c>
      <c r="KP47" s="7">
        <v>1215.0999999999999</v>
      </c>
      <c r="KQ47" s="7">
        <v>1213.5999999999999</v>
      </c>
      <c r="KR47" s="7">
        <v>1164.5</v>
      </c>
      <c r="KS47" s="7">
        <v>1140.8</v>
      </c>
      <c r="KT47" s="7">
        <v>1140.9000000000001</v>
      </c>
      <c r="KU47" s="7">
        <v>1192.9000000000001</v>
      </c>
      <c r="KV47" s="7">
        <v>1207.4000000000001</v>
      </c>
      <c r="KW47" s="7">
        <v>1200.0999999999999</v>
      </c>
      <c r="KX47" s="7">
        <v>1199</v>
      </c>
      <c r="KY47" s="7">
        <v>1207.8</v>
      </c>
      <c r="KZ47" s="7">
        <v>1315.2</v>
      </c>
      <c r="LA47" s="7">
        <v>1192.2</v>
      </c>
      <c r="LB47" s="7">
        <v>1189.5999999999999</v>
      </c>
      <c r="LC47" s="7">
        <v>1216.8</v>
      </c>
      <c r="LD47" s="7">
        <v>1200.9000000000001</v>
      </c>
      <c r="LE47" s="7">
        <v>1098.3</v>
      </c>
      <c r="LF47" s="7">
        <v>1207.9000000000001</v>
      </c>
      <c r="LG47" s="7">
        <v>1226.9000000000001</v>
      </c>
      <c r="LH47" s="7">
        <v>1166.0999999999999</v>
      </c>
      <c r="LI47" s="7">
        <v>1154.5999999999999</v>
      </c>
      <c r="LJ47" s="7">
        <v>1167.5999999999999</v>
      </c>
      <c r="LK47" s="7">
        <v>1315.4</v>
      </c>
      <c r="LL47" s="7">
        <v>1169.2</v>
      </c>
      <c r="LM47" s="7">
        <v>1214.8</v>
      </c>
      <c r="LN47" s="7">
        <v>1187</v>
      </c>
      <c r="LO47" s="7">
        <v>1209.3</v>
      </c>
      <c r="LP47" s="7">
        <v>1149.5</v>
      </c>
      <c r="LQ47" s="7">
        <v>1080.5</v>
      </c>
      <c r="LR47" s="7">
        <v>1184.7</v>
      </c>
      <c r="LS47" s="7">
        <v>1260.2</v>
      </c>
      <c r="LT47" s="7">
        <v>1148.5</v>
      </c>
      <c r="LU47" s="7">
        <v>1154.4000000000001</v>
      </c>
      <c r="LV47" s="7">
        <v>1226.5999999999999</v>
      </c>
      <c r="LW47" s="7">
        <v>1208.7</v>
      </c>
      <c r="LX47" s="7">
        <v>1201.8</v>
      </c>
      <c r="LY47" s="7">
        <v>1205.4000000000001</v>
      </c>
      <c r="LZ47" s="7">
        <v>1202.3</v>
      </c>
      <c r="MA47" s="7">
        <v>1198.5999999999999</v>
      </c>
      <c r="MB47" s="7">
        <v>1280.8</v>
      </c>
      <c r="MC47" s="7">
        <v>1147.7</v>
      </c>
      <c r="MD47" s="7">
        <v>1167.3</v>
      </c>
      <c r="ME47" s="7">
        <v>1168.2</v>
      </c>
      <c r="MF47" s="7">
        <v>1190.5</v>
      </c>
      <c r="MG47" s="7">
        <v>1196</v>
      </c>
      <c r="MH47" s="7">
        <v>1178.0999999999999</v>
      </c>
      <c r="MI47" s="7">
        <v>1218.4000000000001</v>
      </c>
      <c r="MJ47" s="7">
        <v>1232.7</v>
      </c>
      <c r="MK47" s="7">
        <v>1233</v>
      </c>
      <c r="ML47" s="7">
        <v>1189.5</v>
      </c>
      <c r="MM47" s="7">
        <v>1220.8</v>
      </c>
      <c r="MN47" s="7">
        <v>1237.2</v>
      </c>
      <c r="MO47" s="7">
        <v>1215.2</v>
      </c>
      <c r="MP47" s="7">
        <v>1235.5</v>
      </c>
      <c r="MQ47" s="7">
        <v>1238.8</v>
      </c>
      <c r="MR47" s="7">
        <v>1220.0999999999999</v>
      </c>
      <c r="MS47" s="7">
        <v>1175</v>
      </c>
      <c r="MT47" s="7">
        <v>1173</v>
      </c>
      <c r="MU47" s="7">
        <v>1230.9000000000001</v>
      </c>
      <c r="MV47" s="7">
        <v>1096.4000000000001</v>
      </c>
      <c r="MW47" s="7">
        <v>1166</v>
      </c>
      <c r="MX47" s="7">
        <v>1178.5</v>
      </c>
      <c r="MY47" s="7">
        <v>1283.5999999999999</v>
      </c>
      <c r="MZ47" s="7">
        <v>1216.4000000000001</v>
      </c>
      <c r="NA47" s="7">
        <v>1216.7</v>
      </c>
      <c r="NB47" s="7">
        <v>1179.9000000000001</v>
      </c>
      <c r="NC47" s="7">
        <v>1275.3</v>
      </c>
      <c r="ND47" s="7">
        <v>1228.0999999999999</v>
      </c>
      <c r="NE47" s="7">
        <v>1283.3</v>
      </c>
      <c r="NF47" s="7">
        <v>1153.5</v>
      </c>
      <c r="NG47" s="7">
        <v>1224.7</v>
      </c>
      <c r="NH47" s="7">
        <v>1153.5999999999999</v>
      </c>
      <c r="NI47" s="7">
        <v>1159.5</v>
      </c>
      <c r="NJ47" s="7">
        <v>1113</v>
      </c>
      <c r="NK47" s="7">
        <v>1172</v>
      </c>
      <c r="NL47" s="7">
        <v>1179.9000000000001</v>
      </c>
      <c r="NM47" s="7">
        <v>1177.7</v>
      </c>
      <c r="NN47" s="120">
        <v>0</v>
      </c>
      <c r="NO47" s="135">
        <v>41.19</v>
      </c>
      <c r="NP47" s="135">
        <v>0</v>
      </c>
      <c r="NQ47" s="135">
        <v>0</v>
      </c>
      <c r="NR47" s="135">
        <v>5.83</v>
      </c>
      <c r="NS47" s="135">
        <v>5.56</v>
      </c>
      <c r="NT47" s="135">
        <v>0</v>
      </c>
      <c r="NU47" s="135">
        <v>0</v>
      </c>
      <c r="NV47" s="7">
        <v>87170200</v>
      </c>
      <c r="NW47" s="7">
        <v>258096</v>
      </c>
      <c r="NX47" s="7">
        <v>88528970</v>
      </c>
      <c r="NY47" s="7">
        <v>301803</v>
      </c>
      <c r="NZ47" s="7">
        <v>72439240</v>
      </c>
      <c r="OA47" s="7">
        <v>152424</v>
      </c>
      <c r="OB47" s="7">
        <v>86795420</v>
      </c>
      <c r="OC47" s="7">
        <v>130943</v>
      </c>
      <c r="OD47" s="7">
        <v>823680</v>
      </c>
      <c r="OE47" s="7">
        <v>10040</v>
      </c>
      <c r="OF47" s="7">
        <v>105400</v>
      </c>
      <c r="OG47" s="7">
        <v>580</v>
      </c>
      <c r="OH47" s="9">
        <f>IF((RD_15[[#This Row],[33kV_IC1_ExPort]]-NV46)&lt;0,0,(RD_15[[#This Row],[33kV_IC1_ExPort]]-NV46))</f>
        <v>103080</v>
      </c>
      <c r="OI47" s="9">
        <f>IF((RD_15[[#This Row],[33kV_IC1_Import]]-NW46)&lt;0,0,(RD_15[[#This Row],[33kV_IC1_Import]]-NW46))</f>
        <v>181</v>
      </c>
      <c r="OJ47" s="9">
        <f>IF((RD_15[[#This Row],[33kV_IC2_ExPort]]-NX46)&lt;0,0,(RD_15[[#This Row],[33kV_IC2_ExPort]]-NX46))</f>
        <v>105040</v>
      </c>
      <c r="OK47" s="9">
        <f>IF((RD_15[[#This Row],[33kV_IC2_Import]]-NY46)&lt;0,0,(RD_15[[#This Row],[33kV_IC2_Import]]-NY46))</f>
        <v>252</v>
      </c>
      <c r="OL47" s="9">
        <f>IF((RD_15[[#This Row],[33kV_IC3_ExPort]]-NZ46)&lt;0,0,(RD_15[[#This Row],[33kV_IC3_ExPort]]-NZ46))</f>
        <v>102740</v>
      </c>
      <c r="OM47" s="9">
        <f>IF((RD_15[[#This Row],[33kV_IC3_Import]]-OA46)&lt;0,0,(RD_15[[#This Row],[33kV_IC3_Import]]-OA46))</f>
        <v>63</v>
      </c>
      <c r="ON47" s="9">
        <f>IF((RD_15[[#This Row],[33kV_IC4_ExPort]]-OB46)&lt;0,0,(RD_15[[#This Row],[33kV_IC4_ExPort]]-OB46))</f>
        <v>101440</v>
      </c>
      <c r="OO47" s="9">
        <f>IF((RD_15[[#This Row],[33kV_IC4_Import]]-OC46)&lt;0,0,(RD_15[[#This Row],[33kV_IC4_Import]]-OC46))</f>
        <v>92</v>
      </c>
      <c r="OP47" s="9">
        <f>IF((RD_15[[#This Row],[220kV_PQM1_Ex]]-OD46)*200&lt;0,0,(RD_15[[#This Row],[220kV_PQM1_Ex]]-OD46)*200)</f>
        <v>208000</v>
      </c>
      <c r="OQ47" s="9">
        <f>IF((RD_15[[#This Row],[220kV_PQM1_Im]]-OE46)*200&lt;0,0,(RD_15[[#This Row],[220kV_PQM1_Im]]-OE46)*200)</f>
        <v>0</v>
      </c>
      <c r="OR47" s="9">
        <f>IF((RD_15[[#This Row],[220kV_PQM2_Ex]]-OF46)*200&lt;0,0,(RD_15[[#This Row],[220kV_PQM2_Ex]]-OF46)*200)</f>
        <v>202000</v>
      </c>
      <c r="OS47" s="9">
        <f>IF((RD_15[[#This Row],[220kV_PQM2_Im]]-OG46)*200&lt;0,0,(RD_15[[#This Row],[220kV_PQM2_Im]]-OG46)*200)</f>
        <v>2000</v>
      </c>
      <c r="OT47" s="136">
        <f>SUM(RD_15[[#This Row],[33kV_IC1_ExPort(KWh)]],RD_15[[#This Row],[33kV_IC2_ExPort(KWh)]],RD_15[[#This Row],[33kV_IC3_ExPort(KWh)]],RD_15[[#This Row],[33kV_IC4_ExPort(kWh)]])</f>
        <v>412300</v>
      </c>
      <c r="OU47" s="49">
        <f>SUM(RD_15[[#This Row],[220kV_PQM1_Ex(KWh)]],RD_15[[#This Row],[220kV_PQM2_Ex(KWh)]])</f>
        <v>410000</v>
      </c>
      <c r="OV47" s="49">
        <f>IFERROR((RD_15[[#This Row],[Sunset Time (POA&lt;20 W/m2)]]-RD_15[[#This Row],[Sunrise Time (POA&gt;20 W/m2)]])*24,"")</f>
        <v>12.349999999999998</v>
      </c>
      <c r="OW47" s="49">
        <f>RD_15[[#This Row],[GHI]]-RD_15[[#This Row],[GHI_Lost]]</f>
        <v>5.83</v>
      </c>
      <c r="OX47" s="49">
        <f>RD_15[[#This Row],[POA]]-RD_15[[#This Row],[POA_Lost]]</f>
        <v>5.56</v>
      </c>
      <c r="OY47" s="49"/>
      <c r="OZ47" s="49">
        <f>RD_15[[#This Row],[MT_Temp]]</f>
        <v>41.19</v>
      </c>
      <c r="PA47" s="50">
        <f>RD_15[[#This Row],[WS_Avg]]</f>
        <v>0</v>
      </c>
      <c r="PB47" s="131">
        <f>IFERROR(SUM(RD_15[[#This Row],[BLK1_INV1]:[BLK12_INV31]]),"")</f>
        <v>421144.6</v>
      </c>
      <c r="PC47" s="51" t="str">
        <f>IFERROR(#REF!/RD_15[[#This Row],[Inv_Exp(KWh)]],"")</f>
        <v/>
      </c>
      <c r="PD47" s="51"/>
      <c r="PE47" s="100" t="str">
        <f>IFERROR(RD_15[[#This Row],[WPR_Eac]]/RD_15[[#This Row],[WPR_Edc]],"")</f>
        <v/>
      </c>
      <c r="PF47" s="100"/>
      <c r="PG47" s="100"/>
    </row>
    <row r="48" spans="2:423" x14ac:dyDescent="0.35">
      <c r="B48" s="48">
        <v>45787</v>
      </c>
      <c r="C48" s="132">
        <f>YEAR(RD_15[[#This Row],[Date]])+IF(MONTH(RD_15[[#This Row],[Date]])&gt;=4,1,0)</f>
        <v>2026</v>
      </c>
      <c r="D48" s="124">
        <f t="shared" si="9"/>
        <v>2025</v>
      </c>
      <c r="E48" s="133"/>
      <c r="F48" s="133"/>
      <c r="G48" s="134" t="str">
        <f>TEXT(RD_15[[#This Row],[Date]],"mmm-yy")</f>
        <v>May-25</v>
      </c>
      <c r="H48" s="124">
        <f t="shared" si="10"/>
        <v>31</v>
      </c>
      <c r="I48" s="132">
        <f>'Basic Data '!$S$2</f>
        <v>91870</v>
      </c>
      <c r="J48" s="8">
        <v>0.20416666666666669</v>
      </c>
      <c r="K48" s="8">
        <v>0.72361111111111109</v>
      </c>
      <c r="L48" s="7">
        <v>550.1</v>
      </c>
      <c r="M48" s="7">
        <v>535.20000000000005</v>
      </c>
      <c r="N48" s="7">
        <v>584.29999999999995</v>
      </c>
      <c r="O48" s="7">
        <v>583.6</v>
      </c>
      <c r="P48" s="7">
        <v>577.6</v>
      </c>
      <c r="Q48" s="7">
        <v>559.6</v>
      </c>
      <c r="R48" s="7">
        <v>592.79999999999995</v>
      </c>
      <c r="S48" s="7">
        <v>565.29999999999995</v>
      </c>
      <c r="T48" s="7">
        <v>587.29999999999995</v>
      </c>
      <c r="U48" s="7">
        <v>590.1</v>
      </c>
      <c r="V48" s="7">
        <v>590.70000000000005</v>
      </c>
      <c r="W48" s="7">
        <v>587.29999999999995</v>
      </c>
      <c r="X48" s="7">
        <v>589.79999999999995</v>
      </c>
      <c r="Y48" s="7">
        <v>590.5</v>
      </c>
      <c r="Z48" s="7">
        <v>596.9</v>
      </c>
      <c r="AA48" s="7">
        <v>594.9</v>
      </c>
      <c r="AB48" s="7">
        <v>557.4</v>
      </c>
      <c r="AC48" s="7">
        <v>560.1</v>
      </c>
      <c r="AD48" s="7">
        <v>583.70000000000005</v>
      </c>
      <c r="AE48" s="7">
        <v>592.1</v>
      </c>
      <c r="AF48" s="7">
        <v>609</v>
      </c>
      <c r="AG48" s="7">
        <v>602.29999999999995</v>
      </c>
      <c r="AH48" s="7">
        <v>607.9</v>
      </c>
      <c r="AI48" s="7">
        <v>607</v>
      </c>
      <c r="AJ48" s="7">
        <v>600.5</v>
      </c>
      <c r="AK48" s="7">
        <v>599.9</v>
      </c>
      <c r="AL48" s="7">
        <v>606.6</v>
      </c>
      <c r="AM48" s="7">
        <v>603.5</v>
      </c>
      <c r="AN48" s="7">
        <v>607.5</v>
      </c>
      <c r="AO48" s="7">
        <v>608</v>
      </c>
      <c r="AP48" s="7">
        <v>601</v>
      </c>
      <c r="AQ48" s="7">
        <v>603.5</v>
      </c>
      <c r="AR48" s="7">
        <v>577</v>
      </c>
      <c r="AS48" s="7">
        <v>544.29999999999995</v>
      </c>
      <c r="AT48" s="7">
        <v>549.20000000000005</v>
      </c>
      <c r="AU48" s="7">
        <v>551.5</v>
      </c>
      <c r="AV48" s="7">
        <v>561.70000000000005</v>
      </c>
      <c r="AW48" s="7">
        <v>563.29999999999995</v>
      </c>
      <c r="AX48" s="7">
        <v>582.6</v>
      </c>
      <c r="AY48" s="7">
        <v>557.9</v>
      </c>
      <c r="AZ48" s="7">
        <v>574.20000000000005</v>
      </c>
      <c r="BA48" s="7">
        <v>622.6</v>
      </c>
      <c r="BB48" s="7">
        <v>656.8</v>
      </c>
      <c r="BC48" s="7">
        <v>615.20000000000005</v>
      </c>
      <c r="BD48" s="7">
        <v>618.79999999999995</v>
      </c>
      <c r="BE48" s="7">
        <v>638.20000000000005</v>
      </c>
      <c r="BF48" s="7">
        <v>688.3</v>
      </c>
      <c r="BG48" s="7">
        <v>680.4</v>
      </c>
      <c r="BH48" s="7">
        <v>740.1</v>
      </c>
      <c r="BI48" s="7">
        <v>651.5</v>
      </c>
      <c r="BJ48" s="7">
        <v>622.1</v>
      </c>
      <c r="BK48" s="7">
        <v>612.70000000000005</v>
      </c>
      <c r="BL48" s="7">
        <v>607.70000000000005</v>
      </c>
      <c r="BM48" s="7">
        <v>637.79999999999995</v>
      </c>
      <c r="BN48" s="7">
        <v>631.4</v>
      </c>
      <c r="BO48" s="7">
        <v>636.4</v>
      </c>
      <c r="BP48" s="7">
        <v>657.9</v>
      </c>
      <c r="BQ48" s="7">
        <v>603.20000000000005</v>
      </c>
      <c r="BR48" s="7">
        <v>531.4</v>
      </c>
      <c r="BS48" s="7">
        <v>608</v>
      </c>
      <c r="BT48" s="7">
        <v>587.29999999999995</v>
      </c>
      <c r="BU48" s="7">
        <v>549.20000000000005</v>
      </c>
      <c r="BV48" s="7">
        <v>603.20000000000005</v>
      </c>
      <c r="BW48" s="7">
        <v>1394.6</v>
      </c>
      <c r="BX48" s="7">
        <v>1368.7</v>
      </c>
      <c r="BY48" s="7">
        <v>1345.5</v>
      </c>
      <c r="BZ48" s="7">
        <v>1384.2</v>
      </c>
      <c r="CA48" s="7">
        <v>1404.2</v>
      </c>
      <c r="CB48" s="7">
        <v>1376.4</v>
      </c>
      <c r="CC48" s="7">
        <v>1368.2</v>
      </c>
      <c r="CD48" s="7">
        <v>1396</v>
      </c>
      <c r="CE48" s="7">
        <v>1408.1</v>
      </c>
      <c r="CF48" s="7">
        <v>1377.3</v>
      </c>
      <c r="CG48" s="7">
        <v>1359</v>
      </c>
      <c r="CH48" s="7">
        <v>1377</v>
      </c>
      <c r="CI48" s="7">
        <v>1325.7</v>
      </c>
      <c r="CJ48" s="7">
        <v>1309.4000000000001</v>
      </c>
      <c r="CK48" s="7">
        <v>1360.6</v>
      </c>
      <c r="CL48" s="7">
        <v>1397.7</v>
      </c>
      <c r="CM48" s="7">
        <v>1385</v>
      </c>
      <c r="CN48" s="7">
        <v>1374.5</v>
      </c>
      <c r="CO48" s="7">
        <v>1452</v>
      </c>
      <c r="CP48" s="7">
        <v>1399.6</v>
      </c>
      <c r="CQ48" s="7">
        <v>1307</v>
      </c>
      <c r="CR48" s="7">
        <v>1403</v>
      </c>
      <c r="CS48" s="7">
        <v>1349.1</v>
      </c>
      <c r="CT48" s="7">
        <v>1335.7</v>
      </c>
      <c r="CU48" s="7">
        <v>1381.5</v>
      </c>
      <c r="CV48" s="7">
        <v>1385.6</v>
      </c>
      <c r="CW48" s="7">
        <v>1336.3</v>
      </c>
      <c r="CX48" s="7">
        <v>1381.5</v>
      </c>
      <c r="CY48" s="7">
        <v>1383.9</v>
      </c>
      <c r="CZ48" s="7">
        <v>1408.2</v>
      </c>
      <c r="DA48" s="7">
        <v>1407.3</v>
      </c>
      <c r="DB48" s="7">
        <v>1414.1</v>
      </c>
      <c r="DC48" s="7">
        <v>1423.5</v>
      </c>
      <c r="DD48" s="7">
        <v>1528.7</v>
      </c>
      <c r="DE48" s="7">
        <v>1410.3</v>
      </c>
      <c r="DF48" s="7">
        <v>1411</v>
      </c>
      <c r="DG48" s="7">
        <v>1344.1</v>
      </c>
      <c r="DH48" s="7">
        <v>1335.8</v>
      </c>
      <c r="DI48" s="7">
        <v>1408.4</v>
      </c>
      <c r="DJ48" s="7">
        <v>1367.9</v>
      </c>
      <c r="DK48" s="7">
        <v>1411.7</v>
      </c>
      <c r="DL48" s="7">
        <v>1478.2</v>
      </c>
      <c r="DM48" s="7">
        <v>1417.4</v>
      </c>
      <c r="DN48" s="7">
        <v>1427</v>
      </c>
      <c r="DO48" s="7">
        <v>1406.1</v>
      </c>
      <c r="DP48" s="7">
        <v>1400.7</v>
      </c>
      <c r="DQ48" s="7">
        <v>1432</v>
      </c>
      <c r="DR48" s="7">
        <v>1421.6</v>
      </c>
      <c r="DS48" s="7">
        <v>1390.9</v>
      </c>
      <c r="DT48" s="7">
        <v>1294.0999999999999</v>
      </c>
      <c r="DU48" s="7">
        <v>1333.7</v>
      </c>
      <c r="DV48" s="7">
        <v>1388.3</v>
      </c>
      <c r="DW48" s="7">
        <v>1411.8</v>
      </c>
      <c r="DX48" s="7">
        <v>1401.4</v>
      </c>
      <c r="DY48" s="7">
        <v>1413.5</v>
      </c>
      <c r="DZ48" s="7">
        <v>1407.1</v>
      </c>
      <c r="EA48" s="7">
        <v>1402.7</v>
      </c>
      <c r="EB48" s="7">
        <v>1396.1</v>
      </c>
      <c r="EC48" s="7">
        <v>1410.2</v>
      </c>
      <c r="ED48" s="7">
        <v>1338.2</v>
      </c>
      <c r="EE48" s="7">
        <v>1348.9</v>
      </c>
      <c r="EF48" s="7">
        <v>1413.3</v>
      </c>
      <c r="EG48" s="7">
        <v>1402</v>
      </c>
      <c r="EH48" s="7">
        <v>1383.4</v>
      </c>
      <c r="EI48" s="7">
        <v>1408.9</v>
      </c>
      <c r="EJ48" s="7">
        <v>1399.3</v>
      </c>
      <c r="EK48" s="7">
        <v>1399.1</v>
      </c>
      <c r="EL48" s="7">
        <v>1394.2</v>
      </c>
      <c r="EM48" s="7">
        <v>1279.4000000000001</v>
      </c>
      <c r="EN48" s="7">
        <v>1404.2</v>
      </c>
      <c r="EO48" s="7">
        <v>1423.7</v>
      </c>
      <c r="EP48" s="7">
        <v>1394.5</v>
      </c>
      <c r="EQ48" s="7">
        <v>1396.5</v>
      </c>
      <c r="ER48" s="7">
        <v>1300.5999999999999</v>
      </c>
      <c r="ES48" s="7">
        <v>1414.1</v>
      </c>
      <c r="ET48" s="7">
        <v>1502.8</v>
      </c>
      <c r="EU48" s="7">
        <v>1377.8</v>
      </c>
      <c r="EV48" s="7">
        <v>1371.1</v>
      </c>
      <c r="EW48" s="7">
        <v>1402.4</v>
      </c>
      <c r="EX48" s="7">
        <v>1404.8</v>
      </c>
      <c r="EY48" s="7">
        <v>1390.4</v>
      </c>
      <c r="EZ48" s="7">
        <v>1387.4</v>
      </c>
      <c r="FA48" s="7">
        <v>1409.3</v>
      </c>
      <c r="FB48" s="7">
        <v>1377.4</v>
      </c>
      <c r="FC48" s="7">
        <v>1349.9</v>
      </c>
      <c r="FD48" s="7">
        <v>1465</v>
      </c>
      <c r="FE48" s="7">
        <v>1319</v>
      </c>
      <c r="FF48" s="7">
        <v>1211.9000000000001</v>
      </c>
      <c r="FG48" s="7">
        <v>1404.5</v>
      </c>
      <c r="FH48" s="7">
        <v>1308.5999999999999</v>
      </c>
      <c r="FI48" s="7">
        <v>1393.1</v>
      </c>
      <c r="FJ48" s="7">
        <v>1405</v>
      </c>
      <c r="FK48" s="7">
        <v>1396.9</v>
      </c>
      <c r="FL48" s="7">
        <v>1346.4</v>
      </c>
      <c r="FM48" s="7">
        <v>1391.8</v>
      </c>
      <c r="FN48" s="7">
        <v>1381.7</v>
      </c>
      <c r="FO48" s="7">
        <v>1389.9</v>
      </c>
      <c r="FP48" s="7">
        <v>1393.9</v>
      </c>
      <c r="FQ48" s="7">
        <v>1391.4</v>
      </c>
      <c r="FR48" s="7">
        <v>1366.9</v>
      </c>
      <c r="FS48" s="7">
        <v>1473.4</v>
      </c>
      <c r="FT48" s="7">
        <v>1427.8</v>
      </c>
      <c r="FU48" s="7">
        <v>1323.7</v>
      </c>
      <c r="FV48" s="7">
        <v>1243.4000000000001</v>
      </c>
      <c r="FW48" s="7">
        <v>1227</v>
      </c>
      <c r="FX48" s="7">
        <v>1264.3</v>
      </c>
      <c r="FY48" s="7">
        <v>1265</v>
      </c>
      <c r="FZ48" s="7">
        <v>1272.5</v>
      </c>
      <c r="GA48" s="7">
        <v>1276.0999999999999</v>
      </c>
      <c r="GB48" s="7">
        <v>1281.9000000000001</v>
      </c>
      <c r="GC48" s="7">
        <v>1295.9000000000001</v>
      </c>
      <c r="GD48" s="7">
        <v>1302.9000000000001</v>
      </c>
      <c r="GE48" s="7">
        <v>1290.5</v>
      </c>
      <c r="GF48" s="7">
        <v>1276.3</v>
      </c>
      <c r="GG48" s="7">
        <v>1277.5</v>
      </c>
      <c r="GH48" s="7">
        <v>1297.5</v>
      </c>
      <c r="GI48" s="7">
        <v>1209.0999999999999</v>
      </c>
      <c r="GJ48" s="7">
        <v>1108.8</v>
      </c>
      <c r="GK48" s="7">
        <v>1327.1</v>
      </c>
      <c r="GL48" s="7">
        <v>1298.4000000000001</v>
      </c>
      <c r="GM48" s="7">
        <v>1297.2</v>
      </c>
      <c r="GN48" s="7">
        <v>1305.5</v>
      </c>
      <c r="GO48" s="7">
        <v>1299.4000000000001</v>
      </c>
      <c r="GP48" s="7">
        <v>1292.8</v>
      </c>
      <c r="GQ48" s="7">
        <v>1302.5999999999999</v>
      </c>
      <c r="GR48" s="7">
        <v>1288.4000000000001</v>
      </c>
      <c r="GS48" s="7">
        <v>1305.9000000000001</v>
      </c>
      <c r="GT48" s="7">
        <v>1275.2</v>
      </c>
      <c r="GU48" s="7">
        <v>1304.7</v>
      </c>
      <c r="GV48" s="7">
        <v>1270.0999999999999</v>
      </c>
      <c r="GW48" s="7">
        <v>1285.2</v>
      </c>
      <c r="GX48" s="7">
        <v>1229.9000000000001</v>
      </c>
      <c r="GY48" s="7">
        <v>1223.4000000000001</v>
      </c>
      <c r="GZ48" s="7">
        <v>1232.9000000000001</v>
      </c>
      <c r="HA48" s="7">
        <v>1378</v>
      </c>
      <c r="HB48" s="7">
        <v>1341.8</v>
      </c>
      <c r="HC48" s="7">
        <v>1214.9000000000001</v>
      </c>
      <c r="HD48" s="7">
        <v>1392.6</v>
      </c>
      <c r="HE48" s="7">
        <v>1396.5</v>
      </c>
      <c r="HF48" s="7">
        <v>1399.1</v>
      </c>
      <c r="HG48" s="7">
        <v>1459.9</v>
      </c>
      <c r="HH48" s="7">
        <v>1416.3</v>
      </c>
      <c r="HI48" s="7">
        <v>1534.8</v>
      </c>
      <c r="HJ48" s="7">
        <v>1386.5</v>
      </c>
      <c r="HK48" s="7">
        <v>1307</v>
      </c>
      <c r="HL48" s="7">
        <v>1320.5</v>
      </c>
      <c r="HM48" s="7">
        <v>1249.7</v>
      </c>
      <c r="HN48" s="7">
        <v>1360.9</v>
      </c>
      <c r="HO48" s="7">
        <v>1299</v>
      </c>
      <c r="HP48" s="7">
        <v>1461.1</v>
      </c>
      <c r="HQ48" s="7">
        <v>1219.0999999999999</v>
      </c>
      <c r="HR48" s="7">
        <v>1229.0999999999999</v>
      </c>
      <c r="HS48" s="7">
        <v>1358.8</v>
      </c>
      <c r="HT48" s="7">
        <v>1167.2</v>
      </c>
      <c r="HU48" s="7">
        <v>1096.9000000000001</v>
      </c>
      <c r="HV48" s="7">
        <v>1418.9</v>
      </c>
      <c r="HW48" s="7">
        <v>1406.5</v>
      </c>
      <c r="HX48" s="7">
        <v>1428.3</v>
      </c>
      <c r="HY48" s="7">
        <v>1413.9</v>
      </c>
      <c r="HZ48" s="7">
        <v>1415.6</v>
      </c>
      <c r="IA48" s="7">
        <v>1415.5</v>
      </c>
      <c r="IB48" s="7">
        <v>1544.3</v>
      </c>
      <c r="IC48" s="7">
        <v>1508.8</v>
      </c>
      <c r="ID48" s="7">
        <v>1342.4</v>
      </c>
      <c r="IE48" s="7">
        <v>1358.1</v>
      </c>
      <c r="IF48" s="7">
        <v>1230.9000000000001</v>
      </c>
      <c r="IG48" s="7">
        <v>1232.0999999999999</v>
      </c>
      <c r="IH48" s="7">
        <v>1223.4000000000001</v>
      </c>
      <c r="II48" s="7">
        <v>1273.2</v>
      </c>
      <c r="IJ48" s="7">
        <v>1241.2</v>
      </c>
      <c r="IK48" s="7">
        <v>1267.5999999999999</v>
      </c>
      <c r="IL48" s="7">
        <v>1249.5999999999999</v>
      </c>
      <c r="IM48" s="7">
        <v>1234.9000000000001</v>
      </c>
      <c r="IN48" s="7">
        <v>1233</v>
      </c>
      <c r="IO48" s="7">
        <v>1222</v>
      </c>
      <c r="IP48" s="7">
        <v>1256.4000000000001</v>
      </c>
      <c r="IQ48" s="7">
        <v>1273.4000000000001</v>
      </c>
      <c r="IR48" s="7">
        <v>1255.8</v>
      </c>
      <c r="IS48" s="7">
        <v>1271.5999999999999</v>
      </c>
      <c r="IT48" s="7">
        <v>1253.3</v>
      </c>
      <c r="IU48" s="7">
        <v>1211</v>
      </c>
      <c r="IV48" s="7">
        <v>1211.0999999999999</v>
      </c>
      <c r="IW48" s="7">
        <v>1295.2</v>
      </c>
      <c r="IX48" s="7">
        <v>1236.5999999999999</v>
      </c>
      <c r="IY48" s="7">
        <v>1267.8</v>
      </c>
      <c r="IZ48" s="7">
        <v>1222.5</v>
      </c>
      <c r="JA48" s="7">
        <v>1270</v>
      </c>
      <c r="JB48" s="7">
        <v>1288.2</v>
      </c>
      <c r="JC48" s="7">
        <v>1279.2</v>
      </c>
      <c r="JD48" s="7">
        <v>1277.2</v>
      </c>
      <c r="JE48" s="7">
        <v>1281.8</v>
      </c>
      <c r="JF48" s="7">
        <v>1273.9000000000001</v>
      </c>
      <c r="JG48" s="7">
        <v>1284.4000000000001</v>
      </c>
      <c r="JH48" s="7">
        <v>1287.4000000000001</v>
      </c>
      <c r="JI48" s="7">
        <v>1338.6</v>
      </c>
      <c r="JJ48" s="7">
        <v>1386.8</v>
      </c>
      <c r="JK48" s="7">
        <v>1410.8</v>
      </c>
      <c r="JL48" s="7">
        <v>1341.8</v>
      </c>
      <c r="JM48" s="7">
        <v>1416.4</v>
      </c>
      <c r="JN48" s="7">
        <v>1479.7</v>
      </c>
      <c r="JO48" s="7">
        <v>1408.1</v>
      </c>
      <c r="JP48" s="7">
        <v>1413.6</v>
      </c>
      <c r="JQ48" s="7">
        <v>1370.9</v>
      </c>
      <c r="JR48" s="7">
        <v>1425.6</v>
      </c>
      <c r="JS48" s="7">
        <v>1411.3</v>
      </c>
      <c r="JT48" s="7">
        <v>1361.2</v>
      </c>
      <c r="JU48" s="7">
        <v>1470.7</v>
      </c>
      <c r="JV48" s="7">
        <v>1428.6</v>
      </c>
      <c r="JW48" s="7">
        <v>1288.4000000000001</v>
      </c>
      <c r="JX48" s="7">
        <v>1436</v>
      </c>
      <c r="JY48" s="7">
        <v>1455.7</v>
      </c>
      <c r="JZ48" s="7">
        <v>1100.2</v>
      </c>
      <c r="KA48" s="7">
        <v>1088.9000000000001</v>
      </c>
      <c r="KB48" s="7">
        <v>1369</v>
      </c>
      <c r="KC48" s="7">
        <v>1169.9000000000001</v>
      </c>
      <c r="KD48" s="7">
        <v>1351.7</v>
      </c>
      <c r="KE48" s="7">
        <v>1281.7</v>
      </c>
      <c r="KF48" s="7">
        <v>1272.5999999999999</v>
      </c>
      <c r="KG48" s="7">
        <v>1274</v>
      </c>
      <c r="KH48" s="7">
        <v>1279</v>
      </c>
      <c r="KI48" s="7">
        <v>1224.0999999999999</v>
      </c>
      <c r="KJ48" s="7">
        <v>1258.4000000000001</v>
      </c>
      <c r="KK48" s="7">
        <v>1274.2</v>
      </c>
      <c r="KL48" s="7">
        <v>1257.5999999999999</v>
      </c>
      <c r="KM48" s="7">
        <v>1254.4000000000001</v>
      </c>
      <c r="KN48" s="7">
        <v>1295.5</v>
      </c>
      <c r="KO48" s="7">
        <v>1398.8</v>
      </c>
      <c r="KP48" s="7">
        <v>1290.2</v>
      </c>
      <c r="KQ48" s="7">
        <v>1285.5999999999999</v>
      </c>
      <c r="KR48" s="7">
        <v>1234.2</v>
      </c>
      <c r="KS48" s="7">
        <v>1209.8</v>
      </c>
      <c r="KT48" s="7">
        <v>1210.5</v>
      </c>
      <c r="KU48" s="7">
        <v>1263.2</v>
      </c>
      <c r="KV48" s="7">
        <v>1277.9000000000001</v>
      </c>
      <c r="KW48" s="7">
        <v>1269.9000000000001</v>
      </c>
      <c r="KX48" s="7">
        <v>1271.5999999999999</v>
      </c>
      <c r="KY48" s="7">
        <v>1275.4000000000001</v>
      </c>
      <c r="KZ48" s="7">
        <v>1403</v>
      </c>
      <c r="LA48" s="7">
        <v>1261</v>
      </c>
      <c r="LB48" s="7">
        <v>1261.0999999999999</v>
      </c>
      <c r="LC48" s="7">
        <v>1278.2</v>
      </c>
      <c r="LD48" s="7">
        <v>1267.2</v>
      </c>
      <c r="LE48" s="7">
        <v>1165.2</v>
      </c>
      <c r="LF48" s="7">
        <v>1278.5</v>
      </c>
      <c r="LG48" s="7">
        <v>1294.5</v>
      </c>
      <c r="LH48" s="7">
        <v>1229.9000000000001</v>
      </c>
      <c r="LI48" s="7">
        <v>1216.3</v>
      </c>
      <c r="LJ48" s="7">
        <v>1229.5</v>
      </c>
      <c r="LK48" s="7">
        <v>1382.3</v>
      </c>
      <c r="LL48" s="7">
        <v>1236.5</v>
      </c>
      <c r="LM48" s="7">
        <v>1287.5</v>
      </c>
      <c r="LN48" s="7">
        <v>1238.9000000000001</v>
      </c>
      <c r="LO48" s="7">
        <v>1283.9000000000001</v>
      </c>
      <c r="LP48" s="7">
        <v>1220</v>
      </c>
      <c r="LQ48" s="7">
        <v>1147.0999999999999</v>
      </c>
      <c r="LR48" s="7">
        <v>1264.4000000000001</v>
      </c>
      <c r="LS48" s="7">
        <v>1330.5</v>
      </c>
      <c r="LT48" s="7">
        <v>1220.4000000000001</v>
      </c>
      <c r="LU48" s="7">
        <v>1225.8</v>
      </c>
      <c r="LV48" s="7">
        <v>1297.5</v>
      </c>
      <c r="LW48" s="7">
        <v>1275.8</v>
      </c>
      <c r="LX48" s="7">
        <v>1279.2</v>
      </c>
      <c r="LY48" s="7">
        <v>1278.5</v>
      </c>
      <c r="LZ48" s="7">
        <v>1278.9000000000001</v>
      </c>
      <c r="MA48" s="7">
        <v>1267.4000000000001</v>
      </c>
      <c r="MB48" s="7">
        <v>1361.5</v>
      </c>
      <c r="MC48" s="7">
        <v>1220.7</v>
      </c>
      <c r="MD48" s="7">
        <v>1230.5999999999999</v>
      </c>
      <c r="ME48" s="7">
        <v>1229.4000000000001</v>
      </c>
      <c r="MF48" s="7">
        <v>1247.9000000000001</v>
      </c>
      <c r="MG48" s="7">
        <v>1245</v>
      </c>
      <c r="MH48" s="7">
        <v>1241.8</v>
      </c>
      <c r="MI48" s="7">
        <v>1279.5999999999999</v>
      </c>
      <c r="MJ48" s="7">
        <v>1294.9000000000001</v>
      </c>
      <c r="MK48" s="7">
        <v>1302.3</v>
      </c>
      <c r="ML48" s="7">
        <v>1251.5999999999999</v>
      </c>
      <c r="MM48" s="7">
        <v>1295.4000000000001</v>
      </c>
      <c r="MN48" s="7">
        <v>1302.5</v>
      </c>
      <c r="MO48" s="7">
        <v>1288.5</v>
      </c>
      <c r="MP48" s="7">
        <v>1304.0999999999999</v>
      </c>
      <c r="MQ48" s="7">
        <v>1314.4</v>
      </c>
      <c r="MR48" s="7">
        <v>1290.5</v>
      </c>
      <c r="MS48" s="7">
        <v>1246.2</v>
      </c>
      <c r="MT48" s="7">
        <v>1245</v>
      </c>
      <c r="MU48" s="7">
        <v>1309.7</v>
      </c>
      <c r="MV48" s="7">
        <v>1170.9000000000001</v>
      </c>
      <c r="MW48" s="7">
        <v>1241.3</v>
      </c>
      <c r="MX48" s="7">
        <v>1256.2</v>
      </c>
      <c r="MY48" s="7">
        <v>1360.3</v>
      </c>
      <c r="MZ48" s="7">
        <v>1285.7</v>
      </c>
      <c r="NA48" s="7">
        <v>1287.8</v>
      </c>
      <c r="NB48" s="7">
        <v>1253</v>
      </c>
      <c r="NC48" s="7">
        <v>1356.6</v>
      </c>
      <c r="ND48" s="7">
        <v>1306.2</v>
      </c>
      <c r="NE48" s="7">
        <v>1362.7</v>
      </c>
      <c r="NF48" s="7">
        <v>1225.8</v>
      </c>
      <c r="NG48" s="7">
        <v>1306.2</v>
      </c>
      <c r="NH48" s="7">
        <v>1232.4000000000001</v>
      </c>
      <c r="NI48" s="7">
        <v>1232</v>
      </c>
      <c r="NJ48" s="7">
        <v>1185.9000000000001</v>
      </c>
      <c r="NK48" s="7">
        <v>1252.5999999999999</v>
      </c>
      <c r="NL48" s="7">
        <v>1260.0999999999999</v>
      </c>
      <c r="NM48" s="7">
        <v>1256.2</v>
      </c>
      <c r="NN48" s="120">
        <v>0</v>
      </c>
      <c r="NO48" s="135">
        <v>42.15</v>
      </c>
      <c r="NP48" s="135">
        <v>0</v>
      </c>
      <c r="NQ48" s="135">
        <v>0</v>
      </c>
      <c r="NR48" s="135">
        <v>6.12</v>
      </c>
      <c r="NS48" s="135">
        <v>5.75</v>
      </c>
      <c r="NT48" s="135">
        <v>0</v>
      </c>
      <c r="NU48" s="135">
        <v>0</v>
      </c>
      <c r="NV48" s="7">
        <v>87276680</v>
      </c>
      <c r="NW48" s="7">
        <v>258267</v>
      </c>
      <c r="NX48" s="7">
        <v>88638320</v>
      </c>
      <c r="NY48" s="7">
        <v>302006</v>
      </c>
      <c r="NZ48" s="7">
        <v>72545820</v>
      </c>
      <c r="OA48" s="7">
        <v>152571</v>
      </c>
      <c r="OB48" s="7">
        <v>86902920</v>
      </c>
      <c r="OC48" s="7">
        <v>131027</v>
      </c>
      <c r="OD48" s="7">
        <v>824750</v>
      </c>
      <c r="OE48" s="7">
        <v>10050</v>
      </c>
      <c r="OF48" s="7">
        <v>106470</v>
      </c>
      <c r="OG48" s="7">
        <v>580</v>
      </c>
      <c r="OH48" s="9">
        <f>IF((RD_15[[#This Row],[33kV_IC1_ExPort]]-NV47)&lt;0,0,(RD_15[[#This Row],[33kV_IC1_ExPort]]-NV47))</f>
        <v>106480</v>
      </c>
      <c r="OI48" s="9">
        <f>IF((RD_15[[#This Row],[33kV_IC1_Import]]-NW47)&lt;0,0,(RD_15[[#This Row],[33kV_IC1_Import]]-NW47))</f>
        <v>171</v>
      </c>
      <c r="OJ48" s="9">
        <f>IF((RD_15[[#This Row],[33kV_IC2_ExPort]]-NX47)&lt;0,0,(RD_15[[#This Row],[33kV_IC2_ExPort]]-NX47))</f>
        <v>109350</v>
      </c>
      <c r="OK48" s="9">
        <f>IF((RD_15[[#This Row],[33kV_IC2_Import]]-NY47)&lt;0,0,(RD_15[[#This Row],[33kV_IC2_Import]]-NY47))</f>
        <v>203</v>
      </c>
      <c r="OL48" s="9">
        <f>IF((RD_15[[#This Row],[33kV_IC3_ExPort]]-NZ47)&lt;0,0,(RD_15[[#This Row],[33kV_IC3_ExPort]]-NZ47))</f>
        <v>106580</v>
      </c>
      <c r="OM48" s="9">
        <f>IF((RD_15[[#This Row],[33kV_IC3_Import]]-OA47)&lt;0,0,(RD_15[[#This Row],[33kV_IC3_Import]]-OA47))</f>
        <v>147</v>
      </c>
      <c r="ON48" s="9">
        <f>IF((RD_15[[#This Row],[33kV_IC4_ExPort]]-OB47)&lt;0,0,(RD_15[[#This Row],[33kV_IC4_ExPort]]-OB47))</f>
        <v>107500</v>
      </c>
      <c r="OO48" s="9">
        <f>IF((RD_15[[#This Row],[33kV_IC4_Import]]-OC47)&lt;0,0,(RD_15[[#This Row],[33kV_IC4_Import]]-OC47))</f>
        <v>84</v>
      </c>
      <c r="OP48" s="9">
        <f>IF((RD_15[[#This Row],[220kV_PQM1_Ex]]-OD47)*200&lt;0,0,(RD_15[[#This Row],[220kV_PQM1_Ex]]-OD47)*200)</f>
        <v>214000</v>
      </c>
      <c r="OQ48" s="9">
        <f>IF((RD_15[[#This Row],[220kV_PQM1_Im]]-OE47)*200&lt;0,0,(RD_15[[#This Row],[220kV_PQM1_Im]]-OE47)*200)</f>
        <v>2000</v>
      </c>
      <c r="OR48" s="9">
        <f>IF((RD_15[[#This Row],[220kV_PQM2_Ex]]-OF47)*200&lt;0,0,(RD_15[[#This Row],[220kV_PQM2_Ex]]-OF47)*200)</f>
        <v>214000</v>
      </c>
      <c r="OS48" s="9">
        <f>IF((RD_15[[#This Row],[220kV_PQM2_Im]]-OG47)*200&lt;0,0,(RD_15[[#This Row],[220kV_PQM2_Im]]-OG47)*200)</f>
        <v>0</v>
      </c>
      <c r="OT48" s="136">
        <f>SUM(RD_15[[#This Row],[33kV_IC1_ExPort(KWh)]],RD_15[[#This Row],[33kV_IC2_ExPort(KWh)]],RD_15[[#This Row],[33kV_IC3_ExPort(KWh)]],RD_15[[#This Row],[33kV_IC4_ExPort(kWh)]])</f>
        <v>429910</v>
      </c>
      <c r="OU48" s="49">
        <f>SUM(RD_15[[#This Row],[220kV_PQM1_Ex(KWh)]],RD_15[[#This Row],[220kV_PQM2_Ex(KWh)]])</f>
        <v>428000</v>
      </c>
      <c r="OV48" s="49">
        <f>IFERROR((RD_15[[#This Row],[Sunset Time (POA&lt;20 W/m2)]]-RD_15[[#This Row],[Sunrise Time (POA&gt;20 W/m2)]])*24,"")</f>
        <v>12.466666666666665</v>
      </c>
      <c r="OW48" s="49">
        <f>RD_15[[#This Row],[GHI]]-RD_15[[#This Row],[GHI_Lost]]</f>
        <v>6.12</v>
      </c>
      <c r="OX48" s="49">
        <f>RD_15[[#This Row],[POA]]-RD_15[[#This Row],[POA_Lost]]</f>
        <v>5.75</v>
      </c>
      <c r="OY48" s="49"/>
      <c r="OZ48" s="49">
        <f>RD_15[[#This Row],[MT_Temp]]</f>
        <v>42.15</v>
      </c>
      <c r="PA48" s="50">
        <f>RD_15[[#This Row],[WS_Avg]]</f>
        <v>0</v>
      </c>
      <c r="PB48" s="131">
        <f>IFERROR(SUM(RD_15[[#This Row],[BLK1_INV1]:[BLK12_INV31]]),"")</f>
        <v>438872.60000000009</v>
      </c>
      <c r="PC48" s="51" t="str">
        <f>IFERROR(#REF!/RD_15[[#This Row],[Inv_Exp(KWh)]],"")</f>
        <v/>
      </c>
      <c r="PD48" s="51"/>
      <c r="PE48" s="100" t="str">
        <f>IFERROR(RD_15[[#This Row],[WPR_Eac]]/RD_15[[#This Row],[WPR_Edc]],"")</f>
        <v/>
      </c>
      <c r="PF48" s="100"/>
      <c r="PG48" s="100"/>
    </row>
    <row r="49" spans="2:423" x14ac:dyDescent="0.35">
      <c r="B49" s="48">
        <v>45788</v>
      </c>
      <c r="C49" s="132">
        <f>YEAR(RD_15[[#This Row],[Date]])+IF(MONTH(RD_15[[#This Row],[Date]])&gt;=4,1,0)</f>
        <v>2026</v>
      </c>
      <c r="D49" s="124">
        <f t="shared" si="9"/>
        <v>2025</v>
      </c>
      <c r="E49" s="133"/>
      <c r="F49" s="133"/>
      <c r="G49" s="134" t="str">
        <f>TEXT(RD_15[[#This Row],[Date]],"mmm-yy")</f>
        <v>May-25</v>
      </c>
      <c r="H49" s="124">
        <f t="shared" si="10"/>
        <v>31</v>
      </c>
      <c r="I49" s="132">
        <f>'Basic Data '!$S$2</f>
        <v>91870</v>
      </c>
      <c r="J49" s="8">
        <v>0.22777777777777777</v>
      </c>
      <c r="K49" s="8">
        <v>0.7319444444444444</v>
      </c>
      <c r="L49" s="7">
        <v>328.2</v>
      </c>
      <c r="M49" s="7">
        <v>319.89999999999998</v>
      </c>
      <c r="N49" s="7">
        <v>349.3</v>
      </c>
      <c r="O49" s="7">
        <v>349.1</v>
      </c>
      <c r="P49" s="7">
        <v>343.6</v>
      </c>
      <c r="Q49" s="7">
        <v>328.8</v>
      </c>
      <c r="R49" s="7">
        <v>354.9</v>
      </c>
      <c r="S49" s="7">
        <v>336.2</v>
      </c>
      <c r="T49" s="7">
        <v>348.7</v>
      </c>
      <c r="U49" s="7">
        <v>351.3</v>
      </c>
      <c r="V49" s="7">
        <v>353.1</v>
      </c>
      <c r="W49" s="7">
        <v>349.8</v>
      </c>
      <c r="X49" s="7">
        <v>351.1</v>
      </c>
      <c r="Y49" s="7">
        <v>350.8</v>
      </c>
      <c r="Z49" s="7">
        <v>354.5</v>
      </c>
      <c r="AA49" s="7">
        <v>354.5</v>
      </c>
      <c r="AB49" s="7">
        <v>331.8</v>
      </c>
      <c r="AC49" s="7">
        <v>336</v>
      </c>
      <c r="AD49" s="7">
        <v>351.5</v>
      </c>
      <c r="AE49" s="7">
        <v>355.3</v>
      </c>
      <c r="AF49" s="7">
        <v>365.9</v>
      </c>
      <c r="AG49" s="7">
        <v>361.8</v>
      </c>
      <c r="AH49" s="7">
        <v>364.7</v>
      </c>
      <c r="AI49" s="7">
        <v>363.2</v>
      </c>
      <c r="AJ49" s="7">
        <v>362.6</v>
      </c>
      <c r="AK49" s="7">
        <v>358.6</v>
      </c>
      <c r="AL49" s="7">
        <v>366.1</v>
      </c>
      <c r="AM49" s="7">
        <v>364.3</v>
      </c>
      <c r="AN49" s="7">
        <v>369.1</v>
      </c>
      <c r="AO49" s="7">
        <v>367.6</v>
      </c>
      <c r="AP49" s="7">
        <v>362.6</v>
      </c>
      <c r="AQ49" s="7">
        <v>363.8</v>
      </c>
      <c r="AR49" s="7">
        <v>344.8</v>
      </c>
      <c r="AS49" s="7">
        <v>323.10000000000002</v>
      </c>
      <c r="AT49" s="7">
        <v>326.5</v>
      </c>
      <c r="AU49" s="7">
        <v>328.5</v>
      </c>
      <c r="AV49" s="7">
        <v>334.3</v>
      </c>
      <c r="AW49" s="7">
        <v>333.7</v>
      </c>
      <c r="AX49" s="7">
        <v>345.5</v>
      </c>
      <c r="AY49" s="7">
        <v>332.6</v>
      </c>
      <c r="AZ49" s="7">
        <v>343</v>
      </c>
      <c r="BA49" s="7">
        <v>373.2</v>
      </c>
      <c r="BB49" s="7">
        <v>391.9</v>
      </c>
      <c r="BC49" s="7">
        <v>369.5</v>
      </c>
      <c r="BD49" s="7">
        <v>371.8</v>
      </c>
      <c r="BE49" s="7">
        <v>384.7</v>
      </c>
      <c r="BF49" s="7">
        <v>415</v>
      </c>
      <c r="BG49" s="7">
        <v>410.2</v>
      </c>
      <c r="BH49" s="7">
        <v>443.8</v>
      </c>
      <c r="BI49" s="7">
        <v>391.6</v>
      </c>
      <c r="BJ49" s="7">
        <v>373.7</v>
      </c>
      <c r="BK49" s="7">
        <v>365.8</v>
      </c>
      <c r="BL49" s="7">
        <v>361.1</v>
      </c>
      <c r="BM49" s="7">
        <v>381.9</v>
      </c>
      <c r="BN49" s="7">
        <v>378.5</v>
      </c>
      <c r="BO49" s="7">
        <v>381.8</v>
      </c>
      <c r="BP49" s="7">
        <v>398.4</v>
      </c>
      <c r="BQ49" s="7">
        <v>365.1</v>
      </c>
      <c r="BR49" s="7">
        <v>322.3</v>
      </c>
      <c r="BS49" s="7">
        <v>367.1</v>
      </c>
      <c r="BT49" s="7">
        <v>351.2</v>
      </c>
      <c r="BU49" s="7">
        <v>330.7</v>
      </c>
      <c r="BV49" s="7">
        <v>360.3</v>
      </c>
      <c r="BW49" s="7">
        <v>840.2</v>
      </c>
      <c r="BX49" s="7">
        <v>825.8</v>
      </c>
      <c r="BY49" s="7">
        <v>828.8</v>
      </c>
      <c r="BZ49" s="7">
        <v>832.3</v>
      </c>
      <c r="CA49" s="7">
        <v>846.4</v>
      </c>
      <c r="CB49" s="7">
        <v>825.7</v>
      </c>
      <c r="CC49" s="7">
        <v>820</v>
      </c>
      <c r="CD49" s="7">
        <v>836.4</v>
      </c>
      <c r="CE49" s="7">
        <v>845.3</v>
      </c>
      <c r="CF49" s="7">
        <v>821.7</v>
      </c>
      <c r="CG49" s="7">
        <v>809.1</v>
      </c>
      <c r="CH49" s="7">
        <v>820.5</v>
      </c>
      <c r="CI49" s="7">
        <v>789.5</v>
      </c>
      <c r="CJ49" s="7">
        <v>778</v>
      </c>
      <c r="CK49" s="7">
        <v>828.5</v>
      </c>
      <c r="CL49" s="7">
        <v>838.7</v>
      </c>
      <c r="CM49" s="7">
        <v>834.6</v>
      </c>
      <c r="CN49" s="7">
        <v>824.3</v>
      </c>
      <c r="CO49" s="7">
        <v>879.3</v>
      </c>
      <c r="CP49" s="7">
        <v>846</v>
      </c>
      <c r="CQ49" s="7">
        <v>805.9</v>
      </c>
      <c r="CR49" s="7">
        <v>855.2</v>
      </c>
      <c r="CS49" s="7">
        <v>812.5</v>
      </c>
      <c r="CT49" s="7">
        <v>809</v>
      </c>
      <c r="CU49" s="7">
        <v>835.9</v>
      </c>
      <c r="CV49" s="7">
        <v>838.7</v>
      </c>
      <c r="CW49" s="7">
        <v>830.7</v>
      </c>
      <c r="CX49" s="7">
        <v>831.4</v>
      </c>
      <c r="CY49" s="7">
        <v>820.5</v>
      </c>
      <c r="CZ49" s="7">
        <v>838.7</v>
      </c>
      <c r="DA49" s="7">
        <v>840.9</v>
      </c>
      <c r="DB49" s="7">
        <v>849.3</v>
      </c>
      <c r="DC49" s="7">
        <v>856</v>
      </c>
      <c r="DD49" s="7">
        <v>928.6</v>
      </c>
      <c r="DE49" s="7">
        <v>848.6</v>
      </c>
      <c r="DF49" s="7">
        <v>847.1</v>
      </c>
      <c r="DG49" s="7">
        <v>802.6</v>
      </c>
      <c r="DH49" s="7">
        <v>796.5</v>
      </c>
      <c r="DI49" s="7">
        <v>850.6</v>
      </c>
      <c r="DJ49" s="7">
        <v>824.8</v>
      </c>
      <c r="DK49" s="7">
        <v>855.6</v>
      </c>
      <c r="DL49" s="7">
        <v>886.9</v>
      </c>
      <c r="DM49" s="7">
        <v>846.2</v>
      </c>
      <c r="DN49" s="7">
        <v>858.8</v>
      </c>
      <c r="DO49" s="7">
        <v>844.7</v>
      </c>
      <c r="DP49" s="7">
        <v>840.2</v>
      </c>
      <c r="DQ49" s="7">
        <v>864</v>
      </c>
      <c r="DR49" s="7">
        <v>858.1</v>
      </c>
      <c r="DS49" s="7">
        <v>865.9</v>
      </c>
      <c r="DT49" s="7">
        <v>778</v>
      </c>
      <c r="DU49" s="7">
        <v>810.4</v>
      </c>
      <c r="DV49" s="7">
        <v>829.6</v>
      </c>
      <c r="DW49" s="7">
        <v>851.5</v>
      </c>
      <c r="DX49" s="7">
        <v>842.9</v>
      </c>
      <c r="DY49" s="7">
        <v>844.7</v>
      </c>
      <c r="DZ49" s="7">
        <v>840</v>
      </c>
      <c r="EA49" s="7">
        <v>837.5</v>
      </c>
      <c r="EB49" s="7">
        <v>833.8</v>
      </c>
      <c r="EC49" s="7">
        <v>838.2</v>
      </c>
      <c r="ED49" s="7">
        <v>794.7</v>
      </c>
      <c r="EE49" s="7">
        <v>802</v>
      </c>
      <c r="EF49" s="7">
        <v>842.2</v>
      </c>
      <c r="EG49" s="7">
        <v>835.5</v>
      </c>
      <c r="EH49" s="7">
        <v>822.6</v>
      </c>
      <c r="EI49" s="7">
        <v>838.6</v>
      </c>
      <c r="EJ49" s="7">
        <v>830.6</v>
      </c>
      <c r="EK49" s="7">
        <v>830</v>
      </c>
      <c r="EL49" s="7">
        <v>824.6</v>
      </c>
      <c r="EM49" s="7">
        <v>791.6</v>
      </c>
      <c r="EN49" s="7">
        <v>834.4</v>
      </c>
      <c r="EO49" s="7">
        <v>844</v>
      </c>
      <c r="EP49" s="7">
        <v>825.5</v>
      </c>
      <c r="EQ49" s="7">
        <v>828.9</v>
      </c>
      <c r="ER49" s="7">
        <v>774.8</v>
      </c>
      <c r="ES49" s="7">
        <v>851.9</v>
      </c>
      <c r="ET49" s="7">
        <v>911.2</v>
      </c>
      <c r="EU49" s="7">
        <v>822.9</v>
      </c>
      <c r="EV49" s="7">
        <v>822.9</v>
      </c>
      <c r="EW49" s="7">
        <v>839</v>
      </c>
      <c r="EX49" s="7">
        <v>840.3</v>
      </c>
      <c r="EY49" s="7">
        <v>833.4</v>
      </c>
      <c r="EZ49" s="7">
        <v>829.8</v>
      </c>
      <c r="FA49" s="7">
        <v>838</v>
      </c>
      <c r="FB49" s="7">
        <v>842.4</v>
      </c>
      <c r="FC49" s="7">
        <v>803.7</v>
      </c>
      <c r="FD49" s="7">
        <v>873.8</v>
      </c>
      <c r="FE49" s="7">
        <v>786</v>
      </c>
      <c r="FF49" s="7">
        <v>725.2</v>
      </c>
      <c r="FG49" s="7">
        <v>843.5</v>
      </c>
      <c r="FH49" s="7">
        <v>781.7</v>
      </c>
      <c r="FI49" s="7">
        <v>836.6</v>
      </c>
      <c r="FJ49" s="7">
        <v>839.9</v>
      </c>
      <c r="FK49" s="7">
        <v>833.3</v>
      </c>
      <c r="FL49" s="7">
        <v>802.2</v>
      </c>
      <c r="FM49" s="7">
        <v>838.1</v>
      </c>
      <c r="FN49" s="7">
        <v>841.5</v>
      </c>
      <c r="FO49" s="7">
        <v>827.2</v>
      </c>
      <c r="FP49" s="7">
        <v>831.3</v>
      </c>
      <c r="FQ49" s="7">
        <v>831.1</v>
      </c>
      <c r="FR49" s="7">
        <v>819.5</v>
      </c>
      <c r="FS49" s="7">
        <v>886.1</v>
      </c>
      <c r="FT49" s="7">
        <v>858.9</v>
      </c>
      <c r="FU49" s="7">
        <v>791.2</v>
      </c>
      <c r="FV49" s="7">
        <v>751.6</v>
      </c>
      <c r="FW49" s="7">
        <v>765.6</v>
      </c>
      <c r="FX49" s="7">
        <v>757.3</v>
      </c>
      <c r="FY49" s="7">
        <v>754.5</v>
      </c>
      <c r="FZ49" s="7">
        <v>757.9</v>
      </c>
      <c r="GA49" s="7">
        <v>758.4</v>
      </c>
      <c r="GB49" s="7">
        <v>761.7</v>
      </c>
      <c r="GC49" s="7">
        <v>768</v>
      </c>
      <c r="GD49" s="7">
        <v>774.6</v>
      </c>
      <c r="GE49" s="7">
        <v>766.1</v>
      </c>
      <c r="GF49" s="7">
        <v>765.7</v>
      </c>
      <c r="GG49" s="7">
        <v>773</v>
      </c>
      <c r="GH49" s="7">
        <v>775.4</v>
      </c>
      <c r="GI49" s="7">
        <v>723.5</v>
      </c>
      <c r="GJ49" s="7">
        <v>661.4</v>
      </c>
      <c r="GK49" s="7">
        <v>791.4</v>
      </c>
      <c r="GL49" s="7">
        <v>774.4</v>
      </c>
      <c r="GM49" s="7">
        <v>771.8</v>
      </c>
      <c r="GN49" s="7">
        <v>776.7</v>
      </c>
      <c r="GO49" s="7">
        <v>771.8</v>
      </c>
      <c r="GP49" s="7">
        <v>767.1</v>
      </c>
      <c r="GQ49" s="7">
        <v>774.6</v>
      </c>
      <c r="GR49" s="7">
        <v>766.4</v>
      </c>
      <c r="GS49" s="7">
        <v>774</v>
      </c>
      <c r="GT49" s="7">
        <v>755.7</v>
      </c>
      <c r="GU49" s="7">
        <v>774.7</v>
      </c>
      <c r="GV49" s="7">
        <v>754.9</v>
      </c>
      <c r="GW49" s="7">
        <v>765.6</v>
      </c>
      <c r="GX49" s="7">
        <v>730.8</v>
      </c>
      <c r="GY49" s="7">
        <v>726.5</v>
      </c>
      <c r="GZ49" s="7">
        <v>733.6</v>
      </c>
      <c r="HA49" s="7">
        <v>820.2</v>
      </c>
      <c r="HB49" s="7">
        <v>803.7</v>
      </c>
      <c r="HC49" s="7">
        <v>728.5</v>
      </c>
      <c r="HD49" s="7">
        <v>837.4</v>
      </c>
      <c r="HE49" s="7">
        <v>842</v>
      </c>
      <c r="HF49" s="7">
        <v>843.5</v>
      </c>
      <c r="HG49" s="7">
        <v>878.5</v>
      </c>
      <c r="HH49" s="7">
        <v>854.6</v>
      </c>
      <c r="HI49" s="7">
        <v>934.8</v>
      </c>
      <c r="HJ49" s="7">
        <v>860.3</v>
      </c>
      <c r="HK49" s="7">
        <v>799.8</v>
      </c>
      <c r="HL49" s="7">
        <v>805.3</v>
      </c>
      <c r="HM49" s="7">
        <v>767.3</v>
      </c>
      <c r="HN49" s="7">
        <v>834.3</v>
      </c>
      <c r="HO49" s="7">
        <v>804</v>
      </c>
      <c r="HP49" s="7">
        <v>880.4</v>
      </c>
      <c r="HQ49" s="7">
        <v>730.2</v>
      </c>
      <c r="HR49" s="7">
        <v>736.9</v>
      </c>
      <c r="HS49" s="7">
        <v>812.6</v>
      </c>
      <c r="HT49" s="7">
        <v>698.6</v>
      </c>
      <c r="HU49" s="7">
        <v>656.8</v>
      </c>
      <c r="HV49" s="7">
        <v>867.2</v>
      </c>
      <c r="HW49" s="7">
        <v>840.8</v>
      </c>
      <c r="HX49" s="7">
        <v>867.4</v>
      </c>
      <c r="HY49" s="7">
        <v>854.5</v>
      </c>
      <c r="HZ49" s="7">
        <v>845.3</v>
      </c>
      <c r="IA49" s="7">
        <v>838.6</v>
      </c>
      <c r="IB49" s="7">
        <v>941.1</v>
      </c>
      <c r="IC49" s="7">
        <v>927.4</v>
      </c>
      <c r="ID49" s="7">
        <v>800.6</v>
      </c>
      <c r="IE49" s="7">
        <v>811</v>
      </c>
      <c r="IF49" s="7">
        <v>737.7</v>
      </c>
      <c r="IG49" s="7">
        <v>733.8</v>
      </c>
      <c r="IH49" s="7">
        <v>736.1</v>
      </c>
      <c r="II49" s="7">
        <v>757.9</v>
      </c>
      <c r="IJ49" s="7">
        <v>740</v>
      </c>
      <c r="IK49" s="7">
        <v>760.8</v>
      </c>
      <c r="IL49" s="7">
        <v>745.8</v>
      </c>
      <c r="IM49" s="7">
        <v>734.3</v>
      </c>
      <c r="IN49" s="7">
        <v>734.9</v>
      </c>
      <c r="IO49" s="7">
        <v>729.3</v>
      </c>
      <c r="IP49" s="7">
        <v>723.1</v>
      </c>
      <c r="IQ49" s="7">
        <v>759.5</v>
      </c>
      <c r="IR49" s="7">
        <v>714.4</v>
      </c>
      <c r="IS49" s="7">
        <v>759.4</v>
      </c>
      <c r="IT49" s="7">
        <v>749.1</v>
      </c>
      <c r="IU49" s="7">
        <v>748</v>
      </c>
      <c r="IV49" s="7">
        <v>720.4</v>
      </c>
      <c r="IW49" s="7">
        <v>761.9</v>
      </c>
      <c r="IX49" s="7">
        <v>735.5</v>
      </c>
      <c r="IY49" s="7">
        <v>756.8</v>
      </c>
      <c r="IZ49" s="7">
        <v>727.7</v>
      </c>
      <c r="JA49" s="7">
        <v>754.1</v>
      </c>
      <c r="JB49" s="7">
        <v>765.5</v>
      </c>
      <c r="JC49" s="7">
        <v>757.1</v>
      </c>
      <c r="JD49" s="7">
        <v>741.5</v>
      </c>
      <c r="JE49" s="7">
        <v>759</v>
      </c>
      <c r="JF49" s="7">
        <v>749</v>
      </c>
      <c r="JG49" s="7">
        <v>762.4</v>
      </c>
      <c r="JH49" s="7">
        <v>765.2</v>
      </c>
      <c r="JI49" s="7">
        <v>794.2</v>
      </c>
      <c r="JJ49" s="7">
        <v>817.7</v>
      </c>
      <c r="JK49" s="7">
        <v>836.8</v>
      </c>
      <c r="JL49" s="7">
        <v>798.4</v>
      </c>
      <c r="JM49" s="7">
        <v>850.6</v>
      </c>
      <c r="JN49" s="7">
        <v>890.7</v>
      </c>
      <c r="JO49" s="7">
        <v>840</v>
      </c>
      <c r="JP49" s="7">
        <v>841.3</v>
      </c>
      <c r="JQ49" s="7">
        <v>813.4</v>
      </c>
      <c r="JR49" s="7">
        <v>846.4</v>
      </c>
      <c r="JS49" s="7">
        <v>838.6</v>
      </c>
      <c r="JT49" s="7">
        <v>810.2</v>
      </c>
      <c r="JU49" s="7">
        <v>882.4</v>
      </c>
      <c r="JV49" s="7">
        <v>864.9</v>
      </c>
      <c r="JW49" s="7">
        <v>770.5</v>
      </c>
      <c r="JX49" s="7">
        <v>877.5</v>
      </c>
      <c r="JY49" s="7">
        <v>869.3</v>
      </c>
      <c r="JZ49" s="7">
        <v>656.6</v>
      </c>
      <c r="KA49" s="7">
        <v>648.9</v>
      </c>
      <c r="KB49" s="7">
        <v>843.2</v>
      </c>
      <c r="KC49" s="7">
        <v>699</v>
      </c>
      <c r="KD49" s="7">
        <v>803.5</v>
      </c>
      <c r="KE49" s="7">
        <v>756.1</v>
      </c>
      <c r="KF49" s="7">
        <v>751.3</v>
      </c>
      <c r="KG49" s="7">
        <v>749.7</v>
      </c>
      <c r="KH49" s="7">
        <v>752.9</v>
      </c>
      <c r="KI49" s="7">
        <v>721.4</v>
      </c>
      <c r="KJ49" s="7">
        <v>740.9</v>
      </c>
      <c r="KK49" s="7">
        <v>751.6</v>
      </c>
      <c r="KL49" s="7">
        <v>736.9</v>
      </c>
      <c r="KM49" s="7">
        <v>737.1</v>
      </c>
      <c r="KN49" s="7">
        <v>763.7</v>
      </c>
      <c r="KO49" s="7">
        <v>828.5</v>
      </c>
      <c r="KP49" s="7">
        <v>758.1</v>
      </c>
      <c r="KQ49" s="7">
        <v>760.1</v>
      </c>
      <c r="KR49" s="7">
        <v>728.7</v>
      </c>
      <c r="KS49" s="7">
        <v>712</v>
      </c>
      <c r="KT49" s="7">
        <v>712.4</v>
      </c>
      <c r="KU49" s="7">
        <v>744.8</v>
      </c>
      <c r="KV49" s="7">
        <v>754.9</v>
      </c>
      <c r="KW49" s="7">
        <v>753.2</v>
      </c>
      <c r="KX49" s="7">
        <v>751.4</v>
      </c>
      <c r="KY49" s="7">
        <v>756.9</v>
      </c>
      <c r="KZ49" s="7">
        <v>828</v>
      </c>
      <c r="LA49" s="7">
        <v>746.9</v>
      </c>
      <c r="LB49" s="7">
        <v>745.7</v>
      </c>
      <c r="LC49" s="7">
        <v>755.9</v>
      </c>
      <c r="LD49" s="7">
        <v>750</v>
      </c>
      <c r="LE49" s="7">
        <v>688.4</v>
      </c>
      <c r="LF49" s="7">
        <v>754.8</v>
      </c>
      <c r="LG49" s="7">
        <v>771.4</v>
      </c>
      <c r="LH49" s="7">
        <v>727.6</v>
      </c>
      <c r="LI49" s="7">
        <v>718.8</v>
      </c>
      <c r="LJ49" s="7">
        <v>667.4</v>
      </c>
      <c r="LK49" s="7">
        <v>734</v>
      </c>
      <c r="LL49" s="7">
        <v>737.8</v>
      </c>
      <c r="LM49" s="7">
        <v>760.7</v>
      </c>
      <c r="LN49" s="7">
        <v>759.6</v>
      </c>
      <c r="LO49" s="7">
        <v>758.1</v>
      </c>
      <c r="LP49" s="7">
        <v>720.9</v>
      </c>
      <c r="LQ49" s="7">
        <v>675.7</v>
      </c>
      <c r="LR49" s="7">
        <v>669.2</v>
      </c>
      <c r="LS49" s="7">
        <v>770.1</v>
      </c>
      <c r="LT49" s="7">
        <v>716.6</v>
      </c>
      <c r="LU49" s="7">
        <v>715.8</v>
      </c>
      <c r="LV49" s="7">
        <v>769.9</v>
      </c>
      <c r="LW49" s="7">
        <v>723.9</v>
      </c>
      <c r="LX49" s="7">
        <v>755.8</v>
      </c>
      <c r="LY49" s="7">
        <v>744.5</v>
      </c>
      <c r="LZ49" s="7">
        <v>743</v>
      </c>
      <c r="MA49" s="7">
        <v>648.70000000000005</v>
      </c>
      <c r="MB49" s="7">
        <v>810.2</v>
      </c>
      <c r="MC49" s="7">
        <v>722.3</v>
      </c>
      <c r="MD49" s="7">
        <v>724.8</v>
      </c>
      <c r="ME49" s="7">
        <v>530.29999999999995</v>
      </c>
      <c r="MF49" s="7">
        <v>708.6</v>
      </c>
      <c r="MG49" s="7">
        <v>720</v>
      </c>
      <c r="MH49" s="7">
        <v>571</v>
      </c>
      <c r="MI49" s="7">
        <v>752.8</v>
      </c>
      <c r="MJ49" s="7">
        <v>764.9</v>
      </c>
      <c r="MK49" s="7">
        <v>765.4</v>
      </c>
      <c r="ML49" s="7">
        <v>741.4</v>
      </c>
      <c r="MM49" s="7">
        <v>759</v>
      </c>
      <c r="MN49" s="7">
        <v>767.8</v>
      </c>
      <c r="MO49" s="7">
        <v>761.8</v>
      </c>
      <c r="MP49" s="7">
        <v>768.1</v>
      </c>
      <c r="MQ49" s="7">
        <v>774.3</v>
      </c>
      <c r="MR49" s="7">
        <v>759.8</v>
      </c>
      <c r="MS49" s="7">
        <v>731.2</v>
      </c>
      <c r="MT49" s="7">
        <v>734</v>
      </c>
      <c r="MU49" s="7">
        <v>772.5</v>
      </c>
      <c r="MV49" s="7">
        <v>686.3</v>
      </c>
      <c r="MW49" s="7">
        <v>728.1</v>
      </c>
      <c r="MX49" s="7">
        <v>738.8</v>
      </c>
      <c r="MY49" s="7">
        <v>797.6</v>
      </c>
      <c r="MZ49" s="7">
        <v>755.9</v>
      </c>
      <c r="NA49" s="7">
        <v>762.2</v>
      </c>
      <c r="NB49" s="7">
        <v>731.5</v>
      </c>
      <c r="NC49" s="7">
        <v>801.5</v>
      </c>
      <c r="ND49" s="7">
        <v>764.6</v>
      </c>
      <c r="NE49" s="7">
        <v>807.1</v>
      </c>
      <c r="NF49" s="7">
        <v>720.4</v>
      </c>
      <c r="NG49" s="7">
        <v>765.9</v>
      </c>
      <c r="NH49" s="7">
        <v>722.5</v>
      </c>
      <c r="NI49" s="7">
        <v>728.3</v>
      </c>
      <c r="NJ49" s="7">
        <v>695.4</v>
      </c>
      <c r="NK49" s="7">
        <v>741.9</v>
      </c>
      <c r="NL49" s="7">
        <v>741.9</v>
      </c>
      <c r="NM49" s="7">
        <v>738.5</v>
      </c>
      <c r="NN49" s="120">
        <v>0</v>
      </c>
      <c r="NO49" s="135">
        <v>33.11</v>
      </c>
      <c r="NP49" s="135">
        <v>0</v>
      </c>
      <c r="NQ49" s="135">
        <v>0</v>
      </c>
      <c r="NR49" s="135">
        <v>3.46</v>
      </c>
      <c r="NS49" s="135">
        <v>3.28</v>
      </c>
      <c r="NT49" s="135">
        <v>0</v>
      </c>
      <c r="NU49" s="135">
        <v>0</v>
      </c>
      <c r="NV49" s="7">
        <v>87340980</v>
      </c>
      <c r="NW49" s="7">
        <v>258464</v>
      </c>
      <c r="NX49" s="7">
        <v>88703760</v>
      </c>
      <c r="NY49" s="7">
        <v>302276</v>
      </c>
      <c r="NZ49" s="7">
        <v>72609500</v>
      </c>
      <c r="OA49" s="7">
        <v>152733</v>
      </c>
      <c r="OB49" s="7">
        <v>86965160</v>
      </c>
      <c r="OC49" s="7">
        <v>131244</v>
      </c>
      <c r="OD49" s="7">
        <v>825390</v>
      </c>
      <c r="OE49" s="7">
        <v>10050</v>
      </c>
      <c r="OF49" s="7">
        <v>107090</v>
      </c>
      <c r="OG49" s="7">
        <v>580</v>
      </c>
      <c r="OH49" s="9">
        <f>IF((RD_15[[#This Row],[33kV_IC1_ExPort]]-NV48)&lt;0,0,(RD_15[[#This Row],[33kV_IC1_ExPort]]-NV48))</f>
        <v>64300</v>
      </c>
      <c r="OI49" s="9">
        <f>IF((RD_15[[#This Row],[33kV_IC1_Import]]-NW48)&lt;0,0,(RD_15[[#This Row],[33kV_IC1_Import]]-NW48))</f>
        <v>197</v>
      </c>
      <c r="OJ49" s="9">
        <f>IF((RD_15[[#This Row],[33kV_IC2_ExPort]]-NX48)&lt;0,0,(RD_15[[#This Row],[33kV_IC2_ExPort]]-NX48))</f>
        <v>65440</v>
      </c>
      <c r="OK49" s="9">
        <f>IF((RD_15[[#This Row],[33kV_IC2_Import]]-NY48)&lt;0,0,(RD_15[[#This Row],[33kV_IC2_Import]]-NY48))</f>
        <v>270</v>
      </c>
      <c r="OL49" s="9">
        <f>IF((RD_15[[#This Row],[33kV_IC3_ExPort]]-NZ48)&lt;0,0,(RD_15[[#This Row],[33kV_IC3_ExPort]]-NZ48))</f>
        <v>63680</v>
      </c>
      <c r="OM49" s="9">
        <f>IF((RD_15[[#This Row],[33kV_IC3_Import]]-OA48)&lt;0,0,(RD_15[[#This Row],[33kV_IC3_Import]]-OA48))</f>
        <v>162</v>
      </c>
      <c r="ON49" s="9">
        <f>IF((RD_15[[#This Row],[33kV_IC4_ExPort]]-OB48)&lt;0,0,(RD_15[[#This Row],[33kV_IC4_ExPort]]-OB48))</f>
        <v>62240</v>
      </c>
      <c r="OO49" s="9">
        <f>IF((RD_15[[#This Row],[33kV_IC4_Import]]-OC48)&lt;0,0,(RD_15[[#This Row],[33kV_IC4_Import]]-OC48))</f>
        <v>217</v>
      </c>
      <c r="OP49" s="9">
        <f>IF((RD_15[[#This Row],[220kV_PQM1_Ex]]-OD48)*200&lt;0,0,(RD_15[[#This Row],[220kV_PQM1_Ex]]-OD48)*200)</f>
        <v>128000</v>
      </c>
      <c r="OQ49" s="9">
        <f>IF((RD_15[[#This Row],[220kV_PQM1_Im]]-OE48)*200&lt;0,0,(RD_15[[#This Row],[220kV_PQM1_Im]]-OE48)*200)</f>
        <v>0</v>
      </c>
      <c r="OR49" s="9">
        <f>IF((RD_15[[#This Row],[220kV_PQM2_Ex]]-OF48)*200&lt;0,0,(RD_15[[#This Row],[220kV_PQM2_Ex]]-OF48)*200)</f>
        <v>124000</v>
      </c>
      <c r="OS49" s="9">
        <f>IF((RD_15[[#This Row],[220kV_PQM2_Im]]-OG48)*200&lt;0,0,(RD_15[[#This Row],[220kV_PQM2_Im]]-OG48)*200)</f>
        <v>0</v>
      </c>
      <c r="OT49" s="136">
        <f>SUM(RD_15[[#This Row],[33kV_IC1_ExPort(KWh)]],RD_15[[#This Row],[33kV_IC2_ExPort(KWh)]],RD_15[[#This Row],[33kV_IC3_ExPort(KWh)]],RD_15[[#This Row],[33kV_IC4_ExPort(kWh)]])</f>
        <v>255660</v>
      </c>
      <c r="OU49" s="49">
        <f>SUM(RD_15[[#This Row],[220kV_PQM1_Ex(KWh)]],RD_15[[#This Row],[220kV_PQM2_Ex(KWh)]])</f>
        <v>252000</v>
      </c>
      <c r="OV49" s="49">
        <f>IFERROR((RD_15[[#This Row],[Sunset Time (POA&lt;20 W/m2)]]-RD_15[[#This Row],[Sunrise Time (POA&gt;20 W/m2)]])*24,"")</f>
        <v>12.1</v>
      </c>
      <c r="OW49" s="49">
        <f>RD_15[[#This Row],[GHI]]-RD_15[[#This Row],[GHI_Lost]]</f>
        <v>3.46</v>
      </c>
      <c r="OX49" s="49">
        <f>RD_15[[#This Row],[POA]]-RD_15[[#This Row],[POA_Lost]]</f>
        <v>3.28</v>
      </c>
      <c r="OY49" s="49"/>
      <c r="OZ49" s="49">
        <f>RD_15[[#This Row],[MT_Temp]]</f>
        <v>33.11</v>
      </c>
      <c r="PA49" s="50">
        <f>RD_15[[#This Row],[WS_Avg]]</f>
        <v>0</v>
      </c>
      <c r="PB49" s="131">
        <f>IFERROR(SUM(RD_15[[#This Row],[BLK1_INV1]:[BLK12_INV31]]),"")</f>
        <v>261207.49999999977</v>
      </c>
      <c r="PC49" s="51" t="str">
        <f>IFERROR(#REF!/RD_15[[#This Row],[Inv_Exp(KWh)]],"")</f>
        <v/>
      </c>
      <c r="PD49" s="51"/>
      <c r="PE49" s="100" t="str">
        <f>IFERROR(RD_15[[#This Row],[WPR_Eac]]/RD_15[[#This Row],[WPR_Edc]],"")</f>
        <v/>
      </c>
      <c r="PF49" s="100"/>
      <c r="PG49" s="100"/>
    </row>
    <row r="50" spans="2:423" x14ac:dyDescent="0.35">
      <c r="B50" s="48">
        <v>45789</v>
      </c>
      <c r="C50" s="132">
        <f>YEAR(RD_15[[#This Row],[Date]])+IF(MONTH(RD_15[[#This Row],[Date]])&gt;=4,1,0)</f>
        <v>2026</v>
      </c>
      <c r="D50" s="124">
        <f t="shared" si="9"/>
        <v>2025</v>
      </c>
      <c r="E50" s="133"/>
      <c r="F50" s="133"/>
      <c r="G50" s="134" t="str">
        <f>TEXT(RD_15[[#This Row],[Date]],"mmm-yy")</f>
        <v>May-25</v>
      </c>
      <c r="H50" s="124">
        <f t="shared" si="10"/>
        <v>31</v>
      </c>
      <c r="I50" s="132">
        <f>'Basic Data '!$S$2</f>
        <v>91870</v>
      </c>
      <c r="J50" s="8">
        <v>0.2048611111111111</v>
      </c>
      <c r="K50" s="8">
        <v>0.72499999999999998</v>
      </c>
      <c r="L50" s="7">
        <v>500.9</v>
      </c>
      <c r="M50" s="7">
        <v>488.2</v>
      </c>
      <c r="N50" s="7">
        <v>533.70000000000005</v>
      </c>
      <c r="O50" s="7">
        <v>533.1</v>
      </c>
      <c r="P50" s="7">
        <v>523.1</v>
      </c>
      <c r="Q50" s="7">
        <v>504.5</v>
      </c>
      <c r="R50" s="7">
        <v>541.6</v>
      </c>
      <c r="S50" s="7">
        <v>515.9</v>
      </c>
      <c r="T50" s="7">
        <v>533</v>
      </c>
      <c r="U50" s="7">
        <v>535.70000000000005</v>
      </c>
      <c r="V50" s="7">
        <v>539.29999999999995</v>
      </c>
      <c r="W50" s="7">
        <v>535.79999999999995</v>
      </c>
      <c r="X50" s="7">
        <v>532.70000000000005</v>
      </c>
      <c r="Y50" s="7">
        <v>537.20000000000005</v>
      </c>
      <c r="Z50" s="7">
        <v>540</v>
      </c>
      <c r="AA50" s="7">
        <v>540.9</v>
      </c>
      <c r="AB50" s="7">
        <v>508.4</v>
      </c>
      <c r="AC50" s="7">
        <v>511.5</v>
      </c>
      <c r="AD50" s="7">
        <v>531.5</v>
      </c>
      <c r="AE50" s="7">
        <v>540.9</v>
      </c>
      <c r="AF50" s="7">
        <v>556.29999999999995</v>
      </c>
      <c r="AG50" s="7">
        <v>548.9</v>
      </c>
      <c r="AH50" s="7">
        <v>552.29999999999995</v>
      </c>
      <c r="AI50" s="7">
        <v>552.20000000000005</v>
      </c>
      <c r="AJ50" s="7">
        <v>550.1</v>
      </c>
      <c r="AK50" s="7">
        <v>545.1</v>
      </c>
      <c r="AL50" s="7">
        <v>553.9</v>
      </c>
      <c r="AM50" s="7">
        <v>547.4</v>
      </c>
      <c r="AN50" s="7">
        <v>556.70000000000005</v>
      </c>
      <c r="AO50" s="7">
        <v>555.70000000000005</v>
      </c>
      <c r="AP50" s="7">
        <v>548</v>
      </c>
      <c r="AQ50" s="7">
        <v>549.9</v>
      </c>
      <c r="AR50" s="7">
        <v>519.4</v>
      </c>
      <c r="AS50" s="7">
        <v>489.4</v>
      </c>
      <c r="AT50" s="7">
        <v>495.4</v>
      </c>
      <c r="AU50" s="7">
        <v>497.3</v>
      </c>
      <c r="AV50" s="7">
        <v>506.9</v>
      </c>
      <c r="AW50" s="7">
        <v>509.2</v>
      </c>
      <c r="AX50" s="7">
        <v>523</v>
      </c>
      <c r="AY50" s="7">
        <v>503</v>
      </c>
      <c r="AZ50" s="7">
        <v>517.5</v>
      </c>
      <c r="BA50" s="7">
        <v>558</v>
      </c>
      <c r="BB50" s="7">
        <v>583.70000000000005</v>
      </c>
      <c r="BC50" s="7">
        <v>548.79999999999995</v>
      </c>
      <c r="BD50" s="7">
        <v>553.70000000000005</v>
      </c>
      <c r="BE50" s="7">
        <v>569.1</v>
      </c>
      <c r="BF50" s="7">
        <v>611</v>
      </c>
      <c r="BG50" s="7">
        <v>604.5</v>
      </c>
      <c r="BH50" s="7">
        <v>651.6</v>
      </c>
      <c r="BI50" s="7">
        <v>586.1</v>
      </c>
      <c r="BJ50" s="7">
        <v>556.20000000000005</v>
      </c>
      <c r="BK50" s="7">
        <v>546.6</v>
      </c>
      <c r="BL50" s="7">
        <v>541.6</v>
      </c>
      <c r="BM50" s="7">
        <v>573.1</v>
      </c>
      <c r="BN50" s="7">
        <v>570.70000000000005</v>
      </c>
      <c r="BO50" s="7">
        <v>567.20000000000005</v>
      </c>
      <c r="BP50" s="7">
        <v>596.4</v>
      </c>
      <c r="BQ50" s="7">
        <v>547.5</v>
      </c>
      <c r="BR50" s="7">
        <v>483.6</v>
      </c>
      <c r="BS50" s="7">
        <v>549.1</v>
      </c>
      <c r="BT50" s="7">
        <v>534.29999999999995</v>
      </c>
      <c r="BU50" s="7">
        <v>497.6</v>
      </c>
      <c r="BV50" s="7">
        <v>538.4</v>
      </c>
      <c r="BW50" s="7">
        <v>1247.8</v>
      </c>
      <c r="BX50" s="7">
        <v>1228.9000000000001</v>
      </c>
      <c r="BY50" s="7">
        <v>1250.4000000000001</v>
      </c>
      <c r="BZ50" s="7">
        <v>1247.7</v>
      </c>
      <c r="CA50" s="7">
        <v>1242.2</v>
      </c>
      <c r="CB50" s="7">
        <v>1239.7</v>
      </c>
      <c r="CC50" s="7">
        <v>1220.9000000000001</v>
      </c>
      <c r="CD50" s="7">
        <v>1263</v>
      </c>
      <c r="CE50" s="7">
        <v>1244.2</v>
      </c>
      <c r="CF50" s="7">
        <v>1226.5</v>
      </c>
      <c r="CG50" s="7">
        <v>1198.5999999999999</v>
      </c>
      <c r="CH50" s="7">
        <v>1224.5999999999999</v>
      </c>
      <c r="CI50" s="7">
        <v>1191.7</v>
      </c>
      <c r="CJ50" s="7">
        <v>1181.5</v>
      </c>
      <c r="CK50" s="7">
        <v>1174</v>
      </c>
      <c r="CL50" s="7">
        <v>1247.8</v>
      </c>
      <c r="CM50" s="7">
        <v>1263.8</v>
      </c>
      <c r="CN50" s="7">
        <v>1221.5</v>
      </c>
      <c r="CO50" s="7">
        <v>1291.7</v>
      </c>
      <c r="CP50" s="7">
        <v>1271</v>
      </c>
      <c r="CQ50" s="7">
        <v>1201.7</v>
      </c>
      <c r="CR50" s="7">
        <v>1276</v>
      </c>
      <c r="CS50" s="7">
        <v>1214.3</v>
      </c>
      <c r="CT50" s="7">
        <v>1190.2</v>
      </c>
      <c r="CU50" s="7">
        <v>1223.7</v>
      </c>
      <c r="CV50" s="7">
        <v>1262</v>
      </c>
      <c r="CW50" s="7">
        <v>1239</v>
      </c>
      <c r="CX50" s="7">
        <v>1241.9000000000001</v>
      </c>
      <c r="CY50" s="7">
        <v>1206.9000000000001</v>
      </c>
      <c r="CZ50" s="7">
        <v>1232.3</v>
      </c>
      <c r="DA50" s="7">
        <v>1249.4000000000001</v>
      </c>
      <c r="DB50" s="7">
        <v>1262.5</v>
      </c>
      <c r="DC50" s="7">
        <v>1246</v>
      </c>
      <c r="DD50" s="7">
        <v>1339.8</v>
      </c>
      <c r="DE50" s="7">
        <v>1260.8</v>
      </c>
      <c r="DF50" s="7">
        <v>1245.4000000000001</v>
      </c>
      <c r="DG50" s="7">
        <v>1190.2</v>
      </c>
      <c r="DH50" s="7">
        <v>1192.2</v>
      </c>
      <c r="DI50" s="7">
        <v>1254.5</v>
      </c>
      <c r="DJ50" s="7">
        <v>1236.5</v>
      </c>
      <c r="DK50" s="7">
        <v>1249</v>
      </c>
      <c r="DL50" s="7">
        <v>1302.9000000000001</v>
      </c>
      <c r="DM50" s="7">
        <v>1244.4000000000001</v>
      </c>
      <c r="DN50" s="7">
        <v>1269.3</v>
      </c>
      <c r="DO50" s="7">
        <v>1236.3</v>
      </c>
      <c r="DP50" s="7">
        <v>1236.0999999999999</v>
      </c>
      <c r="DQ50" s="7">
        <v>1273.2</v>
      </c>
      <c r="DR50" s="7">
        <v>1267.8</v>
      </c>
      <c r="DS50" s="7">
        <v>1250.5999999999999</v>
      </c>
      <c r="DT50" s="7">
        <v>1138.4000000000001</v>
      </c>
      <c r="DU50" s="7">
        <v>1182.5</v>
      </c>
      <c r="DV50" s="7">
        <v>1239.0999999999999</v>
      </c>
      <c r="DW50" s="7">
        <v>1246.3</v>
      </c>
      <c r="DX50" s="7">
        <v>1187.0999999999999</v>
      </c>
      <c r="DY50" s="7">
        <v>1258.0999999999999</v>
      </c>
      <c r="DZ50" s="7">
        <v>1227</v>
      </c>
      <c r="EA50" s="7">
        <v>1265.8</v>
      </c>
      <c r="EB50" s="7">
        <v>1247.7</v>
      </c>
      <c r="EC50" s="7">
        <v>1221</v>
      </c>
      <c r="ED50" s="7">
        <v>1189.3</v>
      </c>
      <c r="EE50" s="7">
        <v>1208.8</v>
      </c>
      <c r="EF50" s="7">
        <v>1270.9000000000001</v>
      </c>
      <c r="EG50" s="7">
        <v>1249.8</v>
      </c>
      <c r="EH50" s="7">
        <v>1242.8</v>
      </c>
      <c r="EI50" s="7">
        <v>1262.2</v>
      </c>
      <c r="EJ50" s="7">
        <v>1241.9000000000001</v>
      </c>
      <c r="EK50" s="7">
        <v>1236.8</v>
      </c>
      <c r="EL50" s="7">
        <v>1221.0999999999999</v>
      </c>
      <c r="EM50" s="7">
        <v>1183.2</v>
      </c>
      <c r="EN50" s="7">
        <v>1220.5999999999999</v>
      </c>
      <c r="EO50" s="7">
        <v>1233.7</v>
      </c>
      <c r="EP50" s="7">
        <v>1213.0999999999999</v>
      </c>
      <c r="EQ50" s="7">
        <v>1182.2</v>
      </c>
      <c r="ER50" s="7">
        <v>1140.5999999999999</v>
      </c>
      <c r="ES50" s="7">
        <v>1183.0999999999999</v>
      </c>
      <c r="ET50" s="7">
        <v>1262.9000000000001</v>
      </c>
      <c r="EU50" s="7">
        <v>1165.5</v>
      </c>
      <c r="EV50" s="7">
        <v>1175.5</v>
      </c>
      <c r="EW50" s="7">
        <v>1170.5</v>
      </c>
      <c r="EX50" s="7">
        <v>1183.2</v>
      </c>
      <c r="EY50" s="7">
        <v>1196.5</v>
      </c>
      <c r="EZ50" s="7">
        <v>1181.3</v>
      </c>
      <c r="FA50" s="7">
        <v>1197.9000000000001</v>
      </c>
      <c r="FB50" s="7">
        <v>1190</v>
      </c>
      <c r="FC50" s="7">
        <v>1156.3</v>
      </c>
      <c r="FD50" s="7">
        <v>1248.5999999999999</v>
      </c>
      <c r="FE50" s="7">
        <v>1109.3</v>
      </c>
      <c r="FF50" s="7">
        <v>1047.2</v>
      </c>
      <c r="FG50" s="7">
        <v>1192.5</v>
      </c>
      <c r="FH50" s="7">
        <v>1109.3</v>
      </c>
      <c r="FI50" s="7">
        <v>1182.3</v>
      </c>
      <c r="FJ50" s="7">
        <v>1197.4000000000001</v>
      </c>
      <c r="FK50" s="7">
        <v>1178.0999999999999</v>
      </c>
      <c r="FL50" s="7">
        <v>1171.7</v>
      </c>
      <c r="FM50" s="7">
        <v>1196.3</v>
      </c>
      <c r="FN50" s="7">
        <v>1210.5999999999999</v>
      </c>
      <c r="FO50" s="7">
        <v>1175.7</v>
      </c>
      <c r="FP50" s="7">
        <v>1193.5999999999999</v>
      </c>
      <c r="FQ50" s="7">
        <v>1192.3</v>
      </c>
      <c r="FR50" s="7">
        <v>1182.8</v>
      </c>
      <c r="FS50" s="7">
        <v>1264.3</v>
      </c>
      <c r="FT50" s="7">
        <v>1224</v>
      </c>
      <c r="FU50" s="7">
        <v>1141.3</v>
      </c>
      <c r="FV50" s="7">
        <v>1033</v>
      </c>
      <c r="FW50" s="7">
        <v>1048.2</v>
      </c>
      <c r="FX50" s="7">
        <v>1039.7</v>
      </c>
      <c r="FY50" s="7">
        <v>1036.8</v>
      </c>
      <c r="FZ50" s="7">
        <v>1037.2</v>
      </c>
      <c r="GA50" s="7">
        <v>1040.2</v>
      </c>
      <c r="GB50" s="7">
        <v>1050.4000000000001</v>
      </c>
      <c r="GC50" s="7">
        <v>1060.9000000000001</v>
      </c>
      <c r="GD50" s="7">
        <v>1072.5</v>
      </c>
      <c r="GE50" s="7">
        <v>1059.5</v>
      </c>
      <c r="GF50" s="7">
        <v>1053</v>
      </c>
      <c r="GG50" s="7">
        <v>1058.9000000000001</v>
      </c>
      <c r="GH50" s="7">
        <v>1064.4000000000001</v>
      </c>
      <c r="GI50" s="7">
        <v>1002.2</v>
      </c>
      <c r="GJ50" s="7">
        <v>922.8</v>
      </c>
      <c r="GK50" s="7">
        <v>1091</v>
      </c>
      <c r="GL50" s="7">
        <v>1066.3</v>
      </c>
      <c r="GM50" s="7">
        <v>1068</v>
      </c>
      <c r="GN50" s="7">
        <v>1075</v>
      </c>
      <c r="GO50" s="7">
        <v>1074.9000000000001</v>
      </c>
      <c r="GP50" s="7">
        <v>1066.4000000000001</v>
      </c>
      <c r="GQ50" s="7">
        <v>1080.0999999999999</v>
      </c>
      <c r="GR50" s="7">
        <v>1065.8</v>
      </c>
      <c r="GS50" s="7">
        <v>1081.3</v>
      </c>
      <c r="GT50" s="7">
        <v>1059.7</v>
      </c>
      <c r="GU50" s="7">
        <v>1083.5</v>
      </c>
      <c r="GV50" s="7">
        <v>1063.3</v>
      </c>
      <c r="GW50" s="7">
        <v>1075.9000000000001</v>
      </c>
      <c r="GX50" s="7">
        <v>1031.5999999999999</v>
      </c>
      <c r="GY50" s="7">
        <v>1027.5</v>
      </c>
      <c r="GZ50" s="7">
        <v>1030.4000000000001</v>
      </c>
      <c r="HA50" s="7">
        <v>1158.0999999999999</v>
      </c>
      <c r="HB50" s="7">
        <v>1139.7</v>
      </c>
      <c r="HC50" s="7">
        <v>1029.7</v>
      </c>
      <c r="HD50" s="7">
        <v>1162.4000000000001</v>
      </c>
      <c r="HE50" s="7">
        <v>1170.8</v>
      </c>
      <c r="HF50" s="7">
        <v>1187.9000000000001</v>
      </c>
      <c r="HG50" s="7">
        <v>1209.3</v>
      </c>
      <c r="HH50" s="7">
        <v>1179.7</v>
      </c>
      <c r="HI50" s="7">
        <v>1303.4000000000001</v>
      </c>
      <c r="HJ50" s="7">
        <v>1164.5999999999999</v>
      </c>
      <c r="HK50" s="7">
        <v>1105.5999999999999</v>
      </c>
      <c r="HL50" s="7">
        <v>1122.0999999999999</v>
      </c>
      <c r="HM50" s="7">
        <v>1077.5</v>
      </c>
      <c r="HN50" s="7">
        <v>1167.3</v>
      </c>
      <c r="HO50" s="7">
        <v>1122</v>
      </c>
      <c r="HP50" s="7">
        <v>1234.8</v>
      </c>
      <c r="HQ50" s="7">
        <v>1037.0999999999999</v>
      </c>
      <c r="HR50" s="7">
        <v>1053.4000000000001</v>
      </c>
      <c r="HS50" s="7">
        <v>1103.2</v>
      </c>
      <c r="HT50" s="7">
        <v>999.3</v>
      </c>
      <c r="HU50" s="7">
        <v>933.5</v>
      </c>
      <c r="HV50" s="7">
        <v>1198.7</v>
      </c>
      <c r="HW50" s="7">
        <v>1198.3</v>
      </c>
      <c r="HX50" s="7">
        <v>1223.3</v>
      </c>
      <c r="HY50" s="7">
        <v>1196.2</v>
      </c>
      <c r="HZ50" s="7">
        <v>1185.3</v>
      </c>
      <c r="IA50" s="7">
        <v>1200</v>
      </c>
      <c r="IB50" s="7">
        <v>1297.3</v>
      </c>
      <c r="IC50" s="7">
        <v>1278.5</v>
      </c>
      <c r="ID50" s="7">
        <v>1136.2</v>
      </c>
      <c r="IE50" s="7">
        <v>1141.3</v>
      </c>
      <c r="IF50" s="7">
        <v>1054.0999999999999</v>
      </c>
      <c r="IG50" s="7">
        <v>1037.2</v>
      </c>
      <c r="IH50" s="7">
        <v>1039.4000000000001</v>
      </c>
      <c r="II50" s="7">
        <v>1080.2</v>
      </c>
      <c r="IJ50" s="7">
        <v>1048</v>
      </c>
      <c r="IK50" s="7">
        <v>1071</v>
      </c>
      <c r="IL50" s="7">
        <v>1059.5999999999999</v>
      </c>
      <c r="IM50" s="7">
        <v>1040.8</v>
      </c>
      <c r="IN50" s="7">
        <v>1043.7</v>
      </c>
      <c r="IO50" s="7">
        <v>1023.8</v>
      </c>
      <c r="IP50" s="7">
        <v>1053.7</v>
      </c>
      <c r="IQ50" s="7">
        <v>1067.5999999999999</v>
      </c>
      <c r="IR50" s="7">
        <v>1055.0999999999999</v>
      </c>
      <c r="IS50" s="7">
        <v>1066.7</v>
      </c>
      <c r="IT50" s="7">
        <v>1064</v>
      </c>
      <c r="IU50" s="7">
        <v>1068</v>
      </c>
      <c r="IV50" s="7">
        <v>1025.0999999999999</v>
      </c>
      <c r="IW50" s="7">
        <v>1085.2</v>
      </c>
      <c r="IX50" s="7">
        <v>1044.7</v>
      </c>
      <c r="IY50" s="7">
        <v>1070.0999999999999</v>
      </c>
      <c r="IZ50" s="7">
        <v>1039.5</v>
      </c>
      <c r="JA50" s="7">
        <v>1074.7</v>
      </c>
      <c r="JB50" s="7">
        <v>1072.9000000000001</v>
      </c>
      <c r="JC50" s="7">
        <v>1067</v>
      </c>
      <c r="JD50" s="7">
        <v>1064</v>
      </c>
      <c r="JE50" s="7">
        <v>1077.9000000000001</v>
      </c>
      <c r="JF50" s="7">
        <v>1065.5999999999999</v>
      </c>
      <c r="JG50" s="7">
        <v>1072.8</v>
      </c>
      <c r="JH50" s="7">
        <v>1065.3</v>
      </c>
      <c r="JI50" s="7">
        <v>1189.0999999999999</v>
      </c>
      <c r="JJ50" s="7">
        <v>1162</v>
      </c>
      <c r="JK50" s="7">
        <v>1247.8</v>
      </c>
      <c r="JL50" s="7">
        <v>1186.4000000000001</v>
      </c>
      <c r="JM50" s="7">
        <v>1220</v>
      </c>
      <c r="JN50" s="7">
        <v>1303.9000000000001</v>
      </c>
      <c r="JO50" s="7">
        <v>1206.8</v>
      </c>
      <c r="JP50" s="7">
        <v>1225.5999999999999</v>
      </c>
      <c r="JQ50" s="7">
        <v>1218.0999999999999</v>
      </c>
      <c r="JR50" s="7">
        <v>1274</v>
      </c>
      <c r="JS50" s="7">
        <v>1245.8</v>
      </c>
      <c r="JT50" s="7">
        <v>1205.0999999999999</v>
      </c>
      <c r="JU50" s="7">
        <v>1289.0999999999999</v>
      </c>
      <c r="JV50" s="7">
        <v>1257.3</v>
      </c>
      <c r="JW50" s="7">
        <v>1153</v>
      </c>
      <c r="JX50" s="7">
        <v>1255.0999999999999</v>
      </c>
      <c r="JY50" s="7">
        <v>1275.5</v>
      </c>
      <c r="JZ50" s="7">
        <v>965.3</v>
      </c>
      <c r="KA50" s="7">
        <v>957.4</v>
      </c>
      <c r="KB50" s="7">
        <v>1224.4000000000001</v>
      </c>
      <c r="KC50" s="7">
        <v>1032.2</v>
      </c>
      <c r="KD50" s="7">
        <v>1196.3</v>
      </c>
      <c r="KE50" s="7">
        <v>1105.4000000000001</v>
      </c>
      <c r="KF50" s="7">
        <v>1103.3</v>
      </c>
      <c r="KG50" s="7">
        <v>1104.0999999999999</v>
      </c>
      <c r="KH50" s="7">
        <v>1107.0999999999999</v>
      </c>
      <c r="KI50" s="7">
        <v>1071.8</v>
      </c>
      <c r="KJ50" s="7">
        <v>1087.2</v>
      </c>
      <c r="KK50" s="7">
        <v>1105.9000000000001</v>
      </c>
      <c r="KL50" s="7">
        <v>1091.2</v>
      </c>
      <c r="KM50" s="7">
        <v>1085.8</v>
      </c>
      <c r="KN50" s="7">
        <v>1123</v>
      </c>
      <c r="KO50" s="7">
        <v>1199.8</v>
      </c>
      <c r="KP50" s="7">
        <v>1119</v>
      </c>
      <c r="KQ50" s="7">
        <v>1121.0999999999999</v>
      </c>
      <c r="KR50" s="7">
        <v>1079.0999999999999</v>
      </c>
      <c r="KS50" s="7">
        <v>1058.5</v>
      </c>
      <c r="KT50" s="7">
        <v>1061.9000000000001</v>
      </c>
      <c r="KU50" s="7">
        <v>1104.0999999999999</v>
      </c>
      <c r="KV50" s="7">
        <v>1115.8</v>
      </c>
      <c r="KW50" s="7">
        <v>1110.7</v>
      </c>
      <c r="KX50" s="7">
        <v>1112.8</v>
      </c>
      <c r="KY50" s="7">
        <v>1117.5999999999999</v>
      </c>
      <c r="KZ50" s="7">
        <v>1185.9000000000001</v>
      </c>
      <c r="LA50" s="7">
        <v>1105.0999999999999</v>
      </c>
      <c r="LB50" s="7">
        <v>1100</v>
      </c>
      <c r="LC50" s="7">
        <v>1120.5999999999999</v>
      </c>
      <c r="LD50" s="7">
        <v>1108.2</v>
      </c>
      <c r="LE50" s="7">
        <v>1025.5999999999999</v>
      </c>
      <c r="LF50" s="7">
        <v>1116.7</v>
      </c>
      <c r="LG50" s="7">
        <v>1124.7</v>
      </c>
      <c r="LH50" s="7">
        <v>1085.5</v>
      </c>
      <c r="LI50" s="7">
        <v>1074.5999999999999</v>
      </c>
      <c r="LJ50" s="7">
        <v>1059</v>
      </c>
      <c r="LK50" s="7">
        <v>1155.4000000000001</v>
      </c>
      <c r="LL50" s="7">
        <v>1070</v>
      </c>
      <c r="LM50" s="7">
        <v>1107.2</v>
      </c>
      <c r="LN50" s="7">
        <v>1111.5999999999999</v>
      </c>
      <c r="LO50" s="7">
        <v>1111.3</v>
      </c>
      <c r="LP50" s="7">
        <v>1064.0999999999999</v>
      </c>
      <c r="LQ50" s="7">
        <v>1004.7</v>
      </c>
      <c r="LR50" s="7">
        <v>1069.5</v>
      </c>
      <c r="LS50" s="7">
        <v>1141.4000000000001</v>
      </c>
      <c r="LT50" s="7">
        <v>1053.8</v>
      </c>
      <c r="LU50" s="7">
        <v>1055.0999999999999</v>
      </c>
      <c r="LV50" s="7">
        <v>1112.0999999999999</v>
      </c>
      <c r="LW50" s="7">
        <v>1093.0999999999999</v>
      </c>
      <c r="LX50" s="7">
        <v>1090.5999999999999</v>
      </c>
      <c r="LY50" s="7">
        <v>1099.2</v>
      </c>
      <c r="LZ50" s="7">
        <v>1092.5999999999999</v>
      </c>
      <c r="MA50" s="7">
        <v>1069.3</v>
      </c>
      <c r="MB50" s="7">
        <v>1164.9000000000001</v>
      </c>
      <c r="MC50" s="7">
        <v>1056.2</v>
      </c>
      <c r="MD50" s="7">
        <v>1051.8</v>
      </c>
      <c r="ME50" s="7">
        <v>994.5</v>
      </c>
      <c r="MF50" s="7">
        <v>1080</v>
      </c>
      <c r="MG50" s="7">
        <v>1073</v>
      </c>
      <c r="MH50" s="7">
        <v>1011.4</v>
      </c>
      <c r="MI50" s="7">
        <v>1093.9000000000001</v>
      </c>
      <c r="MJ50" s="7">
        <v>1109.0999999999999</v>
      </c>
      <c r="MK50" s="7">
        <v>1107</v>
      </c>
      <c r="ML50" s="7">
        <v>1080.5</v>
      </c>
      <c r="MM50" s="7">
        <v>1101.5999999999999</v>
      </c>
      <c r="MN50" s="7">
        <v>1114.0999999999999</v>
      </c>
      <c r="MO50" s="7">
        <v>1105</v>
      </c>
      <c r="MP50" s="7">
        <v>1112.0999999999999</v>
      </c>
      <c r="MQ50" s="7">
        <v>1118</v>
      </c>
      <c r="MR50" s="7">
        <v>1104.3</v>
      </c>
      <c r="MS50" s="7">
        <v>1072.5</v>
      </c>
      <c r="MT50" s="7">
        <v>1078</v>
      </c>
      <c r="MU50" s="7">
        <v>1121.8</v>
      </c>
      <c r="MV50" s="7">
        <v>1015.8</v>
      </c>
      <c r="MW50" s="7">
        <v>1062.9000000000001</v>
      </c>
      <c r="MX50" s="7">
        <v>1075.8</v>
      </c>
      <c r="MY50" s="7">
        <v>1144.3</v>
      </c>
      <c r="MZ50" s="7">
        <v>1101.5</v>
      </c>
      <c r="NA50" s="7">
        <v>1101.2</v>
      </c>
      <c r="NB50" s="7">
        <v>1070</v>
      </c>
      <c r="NC50" s="7">
        <v>1147.4000000000001</v>
      </c>
      <c r="ND50" s="7">
        <v>1108.7</v>
      </c>
      <c r="NE50" s="7">
        <v>1150.9000000000001</v>
      </c>
      <c r="NF50" s="7">
        <v>1047.4000000000001</v>
      </c>
      <c r="NG50" s="7">
        <v>1111.9000000000001</v>
      </c>
      <c r="NH50" s="7">
        <v>1050</v>
      </c>
      <c r="NI50" s="7">
        <v>1056.5</v>
      </c>
      <c r="NJ50" s="7">
        <v>1023.3</v>
      </c>
      <c r="NK50" s="7">
        <v>1068.9000000000001</v>
      </c>
      <c r="NL50" s="7">
        <v>1076.0999999999999</v>
      </c>
      <c r="NM50" s="7">
        <v>1077.2</v>
      </c>
      <c r="NN50" s="120">
        <v>0</v>
      </c>
      <c r="NO50" s="135">
        <v>38.47</v>
      </c>
      <c r="NP50" s="135">
        <v>0</v>
      </c>
      <c r="NQ50" s="135">
        <v>0</v>
      </c>
      <c r="NR50" s="135">
        <v>5.38</v>
      </c>
      <c r="NS50" s="135">
        <v>5.12</v>
      </c>
      <c r="NT50" s="135">
        <v>0</v>
      </c>
      <c r="NU50" s="135">
        <v>0</v>
      </c>
      <c r="NV50" s="7">
        <v>87436450</v>
      </c>
      <c r="NW50" s="7">
        <v>258655</v>
      </c>
      <c r="NX50" s="7">
        <v>88797440</v>
      </c>
      <c r="NY50" s="7">
        <v>302554</v>
      </c>
      <c r="NZ50" s="7">
        <v>72700650</v>
      </c>
      <c r="OA50" s="7">
        <v>152835</v>
      </c>
      <c r="OB50" s="7">
        <v>87058690</v>
      </c>
      <c r="OC50" s="7">
        <v>131386</v>
      </c>
      <c r="OD50" s="7">
        <v>826330</v>
      </c>
      <c r="OE50" s="7">
        <v>10050</v>
      </c>
      <c r="OF50" s="7">
        <v>108010</v>
      </c>
      <c r="OG50" s="7">
        <v>590</v>
      </c>
      <c r="OH50" s="9">
        <f>IF((RD_15[[#This Row],[33kV_IC1_ExPort]]-NV49)&lt;0,0,(RD_15[[#This Row],[33kV_IC1_ExPort]]-NV49))</f>
        <v>95470</v>
      </c>
      <c r="OI50" s="9">
        <f>IF((RD_15[[#This Row],[33kV_IC1_Import]]-NW49)&lt;0,0,(RD_15[[#This Row],[33kV_IC1_Import]]-NW49))</f>
        <v>191</v>
      </c>
      <c r="OJ50" s="9">
        <f>IF((RD_15[[#This Row],[33kV_IC2_ExPort]]-NX49)&lt;0,0,(RD_15[[#This Row],[33kV_IC2_ExPort]]-NX49))</f>
        <v>93680</v>
      </c>
      <c r="OK50" s="9">
        <f>IF((RD_15[[#This Row],[33kV_IC2_Import]]-NY49)&lt;0,0,(RD_15[[#This Row],[33kV_IC2_Import]]-NY49))</f>
        <v>278</v>
      </c>
      <c r="OL50" s="9">
        <f>IF((RD_15[[#This Row],[33kV_IC3_ExPort]]-NZ49)&lt;0,0,(RD_15[[#This Row],[33kV_IC3_ExPort]]-NZ49))</f>
        <v>91150</v>
      </c>
      <c r="OM50" s="9">
        <f>IF((RD_15[[#This Row],[33kV_IC3_Import]]-OA49)&lt;0,0,(RD_15[[#This Row],[33kV_IC3_Import]]-OA49))</f>
        <v>102</v>
      </c>
      <c r="ON50" s="9">
        <f>IF((RD_15[[#This Row],[33kV_IC4_ExPort]]-OB49)&lt;0,0,(RD_15[[#This Row],[33kV_IC4_ExPort]]-OB49))</f>
        <v>93530</v>
      </c>
      <c r="OO50" s="9">
        <f>IF((RD_15[[#This Row],[33kV_IC4_Import]]-OC49)&lt;0,0,(RD_15[[#This Row],[33kV_IC4_Import]]-OC49))</f>
        <v>142</v>
      </c>
      <c r="OP50" s="9">
        <f>IF((RD_15[[#This Row],[220kV_PQM1_Ex]]-OD49)*200&lt;0,0,(RD_15[[#This Row],[220kV_PQM1_Ex]]-OD49)*200)</f>
        <v>188000</v>
      </c>
      <c r="OQ50" s="9">
        <f>IF((RD_15[[#This Row],[220kV_PQM1_Im]]-OE49)*200&lt;0,0,(RD_15[[#This Row],[220kV_PQM1_Im]]-OE49)*200)</f>
        <v>0</v>
      </c>
      <c r="OR50" s="9">
        <f>IF((RD_15[[#This Row],[220kV_PQM2_Ex]]-OF49)*200&lt;0,0,(RD_15[[#This Row],[220kV_PQM2_Ex]]-OF49)*200)</f>
        <v>184000</v>
      </c>
      <c r="OS50" s="9">
        <f>IF((RD_15[[#This Row],[220kV_PQM2_Im]]-OG49)*200&lt;0,0,(RD_15[[#This Row],[220kV_PQM2_Im]]-OG49)*200)</f>
        <v>2000</v>
      </c>
      <c r="OT50" s="136">
        <f>SUM(RD_15[[#This Row],[33kV_IC1_ExPort(KWh)]],RD_15[[#This Row],[33kV_IC2_ExPort(KWh)]],RD_15[[#This Row],[33kV_IC3_ExPort(KWh)]],RD_15[[#This Row],[33kV_IC4_ExPort(kWh)]])</f>
        <v>373830</v>
      </c>
      <c r="OU50" s="49">
        <f>SUM(RD_15[[#This Row],[220kV_PQM1_Ex(KWh)]],RD_15[[#This Row],[220kV_PQM2_Ex(KWh)]])</f>
        <v>372000</v>
      </c>
      <c r="OV50" s="49">
        <f>IFERROR((RD_15[[#This Row],[Sunset Time (POA&lt;20 W/m2)]]-RD_15[[#This Row],[Sunrise Time (POA&gt;20 W/m2)]])*24,"")</f>
        <v>12.483333333333334</v>
      </c>
      <c r="OW50" s="49">
        <f>RD_15[[#This Row],[GHI]]-RD_15[[#This Row],[GHI_Lost]]</f>
        <v>5.38</v>
      </c>
      <c r="OX50" s="49">
        <f>RD_15[[#This Row],[POA]]-RD_15[[#This Row],[POA_Lost]]</f>
        <v>5.12</v>
      </c>
      <c r="OY50" s="49"/>
      <c r="OZ50" s="49">
        <f>RD_15[[#This Row],[MT_Temp]]</f>
        <v>38.47</v>
      </c>
      <c r="PA50" s="50">
        <f>RD_15[[#This Row],[WS_Avg]]</f>
        <v>0</v>
      </c>
      <c r="PB50" s="131">
        <f>IFERROR(SUM(RD_15[[#This Row],[BLK1_INV1]:[BLK12_INV31]]),"")</f>
        <v>379993.09999999969</v>
      </c>
      <c r="PC50" s="51" t="str">
        <f>IFERROR(#REF!/RD_15[[#This Row],[Inv_Exp(KWh)]],"")</f>
        <v/>
      </c>
      <c r="PD50" s="51"/>
      <c r="PE50" s="100" t="str">
        <f>IFERROR(RD_15[[#This Row],[WPR_Eac]]/RD_15[[#This Row],[WPR_Edc]],"")</f>
        <v/>
      </c>
      <c r="PF50" s="100"/>
      <c r="PG50" s="100"/>
    </row>
    <row r="51" spans="2:423" x14ac:dyDescent="0.35">
      <c r="B51" s="48">
        <v>45790</v>
      </c>
      <c r="C51" s="132">
        <f>YEAR(RD_15[[#This Row],[Date]])+IF(MONTH(RD_15[[#This Row],[Date]])&gt;=4,1,0)</f>
        <v>2026</v>
      </c>
      <c r="D51" s="124">
        <f t="shared" si="9"/>
        <v>2025</v>
      </c>
      <c r="E51" s="133"/>
      <c r="F51" s="133"/>
      <c r="G51" s="134" t="str">
        <f>TEXT(RD_15[[#This Row],[Date]],"mmm-yy")</f>
        <v>May-25</v>
      </c>
      <c r="H51" s="124">
        <f t="shared" si="10"/>
        <v>31</v>
      </c>
      <c r="I51" s="132">
        <f>'Basic Data '!$S$2</f>
        <v>91870</v>
      </c>
      <c r="J51" s="8">
        <v>0.20833333333333334</v>
      </c>
      <c r="K51" s="8">
        <v>0.73125000000000007</v>
      </c>
      <c r="L51" s="7">
        <v>322.8</v>
      </c>
      <c r="M51" s="7">
        <v>314.89999999999998</v>
      </c>
      <c r="N51" s="7">
        <v>343.2</v>
      </c>
      <c r="O51" s="7">
        <v>342.5</v>
      </c>
      <c r="P51" s="7">
        <v>337.4</v>
      </c>
      <c r="Q51" s="7">
        <v>323.7</v>
      </c>
      <c r="R51" s="7">
        <v>349.2</v>
      </c>
      <c r="S51" s="7">
        <v>331</v>
      </c>
      <c r="T51" s="7">
        <v>343.1</v>
      </c>
      <c r="U51" s="7">
        <v>343.3</v>
      </c>
      <c r="V51" s="7">
        <v>348.9</v>
      </c>
      <c r="W51" s="7">
        <v>344.7</v>
      </c>
      <c r="X51" s="7">
        <v>343.6</v>
      </c>
      <c r="Y51" s="7">
        <v>343.3</v>
      </c>
      <c r="Z51" s="7">
        <v>347.4</v>
      </c>
      <c r="AA51" s="7">
        <v>347.4</v>
      </c>
      <c r="AB51" s="7">
        <v>325.2</v>
      </c>
      <c r="AC51" s="7">
        <v>330</v>
      </c>
      <c r="AD51" s="7">
        <v>346.6</v>
      </c>
      <c r="AE51" s="7">
        <v>349</v>
      </c>
      <c r="AF51" s="7">
        <v>362</v>
      </c>
      <c r="AG51" s="7">
        <v>356.5</v>
      </c>
      <c r="AH51" s="7">
        <v>357.2</v>
      </c>
      <c r="AI51" s="7">
        <v>354.7</v>
      </c>
      <c r="AJ51" s="7">
        <v>357.5</v>
      </c>
      <c r="AK51" s="7">
        <v>355.2</v>
      </c>
      <c r="AL51" s="7">
        <v>359.9</v>
      </c>
      <c r="AM51" s="7">
        <v>357.3</v>
      </c>
      <c r="AN51" s="7">
        <v>364.4</v>
      </c>
      <c r="AO51" s="7">
        <v>361.6</v>
      </c>
      <c r="AP51" s="7">
        <v>357.2</v>
      </c>
      <c r="AQ51" s="7">
        <v>355.7</v>
      </c>
      <c r="AR51" s="7">
        <v>336.9</v>
      </c>
      <c r="AS51" s="7">
        <v>315.8</v>
      </c>
      <c r="AT51" s="7">
        <v>318.8</v>
      </c>
      <c r="AU51" s="7">
        <v>320.7</v>
      </c>
      <c r="AV51" s="7">
        <v>326.89999999999998</v>
      </c>
      <c r="AW51" s="7">
        <v>326.39999999999998</v>
      </c>
      <c r="AX51" s="7">
        <v>338.1</v>
      </c>
      <c r="AY51" s="7">
        <v>326</v>
      </c>
      <c r="AZ51" s="7">
        <v>324.2</v>
      </c>
      <c r="BA51" s="7">
        <v>364</v>
      </c>
      <c r="BB51" s="7">
        <v>381.9</v>
      </c>
      <c r="BC51" s="7">
        <v>359.3</v>
      </c>
      <c r="BD51" s="7">
        <v>361.1</v>
      </c>
      <c r="BE51" s="7">
        <v>373.4</v>
      </c>
      <c r="BF51" s="7">
        <v>401.8</v>
      </c>
      <c r="BG51" s="7">
        <v>396.4</v>
      </c>
      <c r="BH51" s="7">
        <v>425</v>
      </c>
      <c r="BI51" s="7">
        <v>379.7</v>
      </c>
      <c r="BJ51" s="7">
        <v>361.6</v>
      </c>
      <c r="BK51" s="7">
        <v>355.2</v>
      </c>
      <c r="BL51" s="7">
        <v>352.3</v>
      </c>
      <c r="BM51" s="7">
        <v>371</v>
      </c>
      <c r="BN51" s="7">
        <v>369.6</v>
      </c>
      <c r="BO51" s="7">
        <v>370.7</v>
      </c>
      <c r="BP51" s="7">
        <v>386.9</v>
      </c>
      <c r="BQ51" s="7">
        <v>354</v>
      </c>
      <c r="BR51" s="7">
        <v>314.3</v>
      </c>
      <c r="BS51" s="7">
        <v>357</v>
      </c>
      <c r="BT51" s="7">
        <v>346.1</v>
      </c>
      <c r="BU51" s="7">
        <v>323.8</v>
      </c>
      <c r="BV51" s="7">
        <v>349.7</v>
      </c>
      <c r="BW51" s="7">
        <v>829.2</v>
      </c>
      <c r="BX51" s="7">
        <v>816.8</v>
      </c>
      <c r="BY51" s="7">
        <v>822.5</v>
      </c>
      <c r="BZ51" s="7">
        <v>826.5</v>
      </c>
      <c r="CA51" s="7">
        <v>832.7</v>
      </c>
      <c r="CB51" s="7">
        <v>817</v>
      </c>
      <c r="CC51" s="7">
        <v>811.3</v>
      </c>
      <c r="CD51" s="7">
        <v>829</v>
      </c>
      <c r="CE51" s="7">
        <v>831.4</v>
      </c>
      <c r="CF51" s="7">
        <v>809.1</v>
      </c>
      <c r="CG51" s="7">
        <v>797.2</v>
      </c>
      <c r="CH51" s="7">
        <v>805.5</v>
      </c>
      <c r="CI51" s="7">
        <v>778.3</v>
      </c>
      <c r="CJ51" s="7">
        <v>766.7</v>
      </c>
      <c r="CK51" s="7">
        <v>795.3</v>
      </c>
      <c r="CL51" s="7">
        <v>824.4</v>
      </c>
      <c r="CM51" s="7">
        <v>825.1</v>
      </c>
      <c r="CN51" s="7">
        <v>812.3</v>
      </c>
      <c r="CO51" s="7">
        <v>859.6</v>
      </c>
      <c r="CP51" s="7">
        <v>831.9</v>
      </c>
      <c r="CQ51" s="7">
        <v>794</v>
      </c>
      <c r="CR51" s="7">
        <v>829</v>
      </c>
      <c r="CS51" s="7">
        <v>797.3</v>
      </c>
      <c r="CT51" s="7">
        <v>792.9</v>
      </c>
      <c r="CU51" s="7">
        <v>817.1</v>
      </c>
      <c r="CV51" s="7">
        <v>830</v>
      </c>
      <c r="CW51" s="7">
        <v>822.2</v>
      </c>
      <c r="CX51" s="7">
        <v>822.7</v>
      </c>
      <c r="CY51" s="7">
        <v>809.3</v>
      </c>
      <c r="CZ51" s="7">
        <v>823.2</v>
      </c>
      <c r="DA51" s="7">
        <v>827.6</v>
      </c>
      <c r="DB51" s="7">
        <v>835</v>
      </c>
      <c r="DC51" s="7">
        <v>832.2</v>
      </c>
      <c r="DD51" s="7">
        <v>898.7</v>
      </c>
      <c r="DE51" s="7">
        <v>831.1</v>
      </c>
      <c r="DF51" s="7">
        <v>826.5</v>
      </c>
      <c r="DG51" s="7">
        <v>790.1</v>
      </c>
      <c r="DH51" s="7">
        <v>783.7</v>
      </c>
      <c r="DI51" s="7">
        <v>831.7</v>
      </c>
      <c r="DJ51" s="7">
        <v>807.5</v>
      </c>
      <c r="DK51" s="7">
        <v>836.9</v>
      </c>
      <c r="DL51" s="7">
        <v>836.6</v>
      </c>
      <c r="DM51" s="7">
        <v>831.2</v>
      </c>
      <c r="DN51" s="7">
        <v>845.8</v>
      </c>
      <c r="DO51" s="7">
        <v>829.3</v>
      </c>
      <c r="DP51" s="7">
        <v>826.5</v>
      </c>
      <c r="DQ51" s="7">
        <v>850.3</v>
      </c>
      <c r="DR51" s="7">
        <v>844.4</v>
      </c>
      <c r="DS51" s="7">
        <v>846.8</v>
      </c>
      <c r="DT51" s="7">
        <v>751</v>
      </c>
      <c r="DU51" s="7">
        <v>793.3</v>
      </c>
      <c r="DV51" s="7">
        <v>817.6</v>
      </c>
      <c r="DW51" s="7">
        <v>830.5</v>
      </c>
      <c r="DX51" s="7">
        <v>824.3</v>
      </c>
      <c r="DY51" s="7">
        <v>830.2</v>
      </c>
      <c r="DZ51" s="7">
        <v>736.2</v>
      </c>
      <c r="EA51" s="7">
        <v>825.9</v>
      </c>
      <c r="EB51" s="7">
        <v>819.6</v>
      </c>
      <c r="EC51" s="7">
        <v>822.4</v>
      </c>
      <c r="ED51" s="7">
        <v>782.8</v>
      </c>
      <c r="EE51" s="7">
        <v>792.1</v>
      </c>
      <c r="EF51" s="7">
        <v>827.3</v>
      </c>
      <c r="EG51" s="7">
        <v>799.1</v>
      </c>
      <c r="EH51" s="7">
        <v>811</v>
      </c>
      <c r="EI51" s="7">
        <v>824.4</v>
      </c>
      <c r="EJ51" s="7">
        <v>794.9</v>
      </c>
      <c r="EK51" s="7">
        <v>814</v>
      </c>
      <c r="EL51" s="7">
        <v>805.9</v>
      </c>
      <c r="EM51" s="7">
        <v>728.5</v>
      </c>
      <c r="EN51" s="7">
        <v>810.6</v>
      </c>
      <c r="EO51" s="7">
        <v>820.3</v>
      </c>
      <c r="EP51" s="7">
        <v>804</v>
      </c>
      <c r="EQ51" s="7">
        <v>804.7</v>
      </c>
      <c r="ER51" s="7">
        <v>756.5</v>
      </c>
      <c r="ES51" s="7">
        <v>810.3</v>
      </c>
      <c r="ET51" s="7">
        <v>864.5</v>
      </c>
      <c r="EU51" s="7">
        <v>789.7</v>
      </c>
      <c r="EV51" s="7">
        <v>793.2</v>
      </c>
      <c r="EW51" s="7">
        <v>798.5</v>
      </c>
      <c r="EX51" s="7">
        <v>803.1</v>
      </c>
      <c r="EY51" s="7">
        <v>802.5</v>
      </c>
      <c r="EZ51" s="7">
        <v>799</v>
      </c>
      <c r="FA51" s="7">
        <v>809.2</v>
      </c>
      <c r="FB51" s="7">
        <v>807.2</v>
      </c>
      <c r="FC51" s="7">
        <v>776</v>
      </c>
      <c r="FD51" s="7">
        <v>841.5</v>
      </c>
      <c r="FE51" s="7">
        <v>725.5</v>
      </c>
      <c r="FF51" s="7">
        <v>703</v>
      </c>
      <c r="FG51" s="7">
        <v>808.8</v>
      </c>
      <c r="FH51" s="7">
        <v>755.9</v>
      </c>
      <c r="FI51" s="7">
        <v>803.7</v>
      </c>
      <c r="FJ51" s="7">
        <v>809.6</v>
      </c>
      <c r="FK51" s="7">
        <v>778.5</v>
      </c>
      <c r="FL51" s="7">
        <v>769.3</v>
      </c>
      <c r="FM51" s="7">
        <v>811.5</v>
      </c>
      <c r="FN51" s="7">
        <v>813.8</v>
      </c>
      <c r="FO51" s="7">
        <v>799.3</v>
      </c>
      <c r="FP51" s="7">
        <v>804.7</v>
      </c>
      <c r="FQ51" s="7">
        <v>799.9</v>
      </c>
      <c r="FR51" s="7">
        <v>792.1</v>
      </c>
      <c r="FS51" s="7">
        <v>851.9</v>
      </c>
      <c r="FT51" s="7">
        <v>826.4</v>
      </c>
      <c r="FU51" s="7">
        <v>718.6</v>
      </c>
      <c r="FV51" s="7">
        <v>697.1</v>
      </c>
      <c r="FW51" s="7">
        <v>704.5</v>
      </c>
      <c r="FX51" s="7">
        <v>699.2</v>
      </c>
      <c r="FY51" s="7">
        <v>698.6</v>
      </c>
      <c r="FZ51" s="7">
        <v>699.8</v>
      </c>
      <c r="GA51" s="7">
        <v>701.7</v>
      </c>
      <c r="GB51" s="7">
        <v>707.4</v>
      </c>
      <c r="GC51" s="7">
        <v>715.6</v>
      </c>
      <c r="GD51" s="7">
        <v>723</v>
      </c>
      <c r="GE51" s="7">
        <v>713.1</v>
      </c>
      <c r="GF51" s="7">
        <v>706.5</v>
      </c>
      <c r="GG51" s="7">
        <v>715.3</v>
      </c>
      <c r="GH51" s="7">
        <v>715.5</v>
      </c>
      <c r="GI51" s="7">
        <v>674</v>
      </c>
      <c r="GJ51" s="7">
        <v>617.29999999999995</v>
      </c>
      <c r="GK51" s="7">
        <v>733.4</v>
      </c>
      <c r="GL51" s="7">
        <v>713.3</v>
      </c>
      <c r="GM51" s="7">
        <v>717</v>
      </c>
      <c r="GN51" s="7">
        <v>724.2</v>
      </c>
      <c r="GO51" s="7">
        <v>721.6</v>
      </c>
      <c r="GP51" s="7">
        <v>715.4</v>
      </c>
      <c r="GQ51" s="7">
        <v>723.3</v>
      </c>
      <c r="GR51" s="7">
        <v>715.2</v>
      </c>
      <c r="GS51" s="7">
        <v>723.5</v>
      </c>
      <c r="GT51" s="7">
        <v>707.6</v>
      </c>
      <c r="GU51" s="7">
        <v>722.6</v>
      </c>
      <c r="GV51" s="7">
        <v>711.3</v>
      </c>
      <c r="GW51" s="7">
        <v>717.8</v>
      </c>
      <c r="GX51" s="7">
        <v>683.9</v>
      </c>
      <c r="GY51" s="7">
        <v>682</v>
      </c>
      <c r="GZ51" s="7">
        <v>690.2</v>
      </c>
      <c r="HA51" s="7">
        <v>781.5</v>
      </c>
      <c r="HB51" s="7">
        <v>765.2</v>
      </c>
      <c r="HC51" s="7">
        <v>694.6</v>
      </c>
      <c r="HD51" s="7">
        <v>788.1</v>
      </c>
      <c r="HE51" s="7">
        <v>792.2</v>
      </c>
      <c r="HF51" s="7">
        <v>796.3</v>
      </c>
      <c r="HG51" s="7">
        <v>826.8</v>
      </c>
      <c r="HH51" s="7">
        <v>803.3</v>
      </c>
      <c r="HI51" s="7">
        <v>878.5</v>
      </c>
      <c r="HJ51" s="7">
        <v>766.6</v>
      </c>
      <c r="HK51" s="7">
        <v>750.8</v>
      </c>
      <c r="HL51" s="7">
        <v>763</v>
      </c>
      <c r="HM51" s="7">
        <v>728.8</v>
      </c>
      <c r="HN51" s="7">
        <v>789.5</v>
      </c>
      <c r="HO51" s="7">
        <v>738</v>
      </c>
      <c r="HP51" s="7">
        <v>829.1</v>
      </c>
      <c r="HQ51" s="7">
        <v>707</v>
      </c>
      <c r="HR51" s="7">
        <v>702.7</v>
      </c>
      <c r="HS51" s="7">
        <v>768.7</v>
      </c>
      <c r="HT51" s="7">
        <v>666.8</v>
      </c>
      <c r="HU51" s="7">
        <v>625.20000000000005</v>
      </c>
      <c r="HV51" s="7">
        <v>790</v>
      </c>
      <c r="HW51" s="7">
        <v>782.5</v>
      </c>
      <c r="HX51" s="7">
        <v>816.3</v>
      </c>
      <c r="HY51" s="7">
        <v>820</v>
      </c>
      <c r="HZ51" s="7">
        <v>791.6</v>
      </c>
      <c r="IA51" s="7">
        <v>789.3</v>
      </c>
      <c r="IB51" s="7">
        <v>874.5</v>
      </c>
      <c r="IC51" s="7">
        <v>858.7</v>
      </c>
      <c r="ID51" s="7">
        <v>747.7</v>
      </c>
      <c r="IE51" s="7">
        <v>753.8</v>
      </c>
      <c r="IF51" s="7">
        <v>692.4</v>
      </c>
      <c r="IG51" s="7">
        <v>687.7</v>
      </c>
      <c r="IH51" s="7">
        <v>691.7</v>
      </c>
      <c r="II51" s="7">
        <v>710.8</v>
      </c>
      <c r="IJ51" s="7">
        <v>703.8</v>
      </c>
      <c r="IK51" s="7">
        <v>716.7</v>
      </c>
      <c r="IL51" s="7">
        <v>696.6</v>
      </c>
      <c r="IM51" s="7">
        <v>684.8</v>
      </c>
      <c r="IN51" s="7">
        <v>688.3</v>
      </c>
      <c r="IO51" s="7">
        <v>692.8</v>
      </c>
      <c r="IP51" s="7">
        <v>714.1</v>
      </c>
      <c r="IQ51" s="7">
        <v>706.8</v>
      </c>
      <c r="IR51" s="7">
        <v>710.3</v>
      </c>
      <c r="IS51" s="7">
        <v>709.7</v>
      </c>
      <c r="IT51" s="7">
        <v>699.1</v>
      </c>
      <c r="IU51" s="7">
        <v>701</v>
      </c>
      <c r="IV51" s="7">
        <v>676</v>
      </c>
      <c r="IW51" s="7">
        <v>710.3</v>
      </c>
      <c r="IX51" s="7">
        <v>684.4</v>
      </c>
      <c r="IY51" s="7">
        <v>700.9</v>
      </c>
      <c r="IZ51" s="7">
        <v>681.2</v>
      </c>
      <c r="JA51" s="7">
        <v>704.1</v>
      </c>
      <c r="JB51" s="7">
        <v>712.6</v>
      </c>
      <c r="JC51" s="7">
        <v>708.7</v>
      </c>
      <c r="JD51" s="7">
        <v>721.7</v>
      </c>
      <c r="JE51" s="7">
        <v>723.9</v>
      </c>
      <c r="JF51" s="7">
        <v>711.2</v>
      </c>
      <c r="JG51" s="7">
        <v>714.4</v>
      </c>
      <c r="JH51" s="7">
        <v>718.5</v>
      </c>
      <c r="JI51" s="7">
        <v>763.4</v>
      </c>
      <c r="JJ51" s="7">
        <v>789.5</v>
      </c>
      <c r="JK51" s="7">
        <v>823.2</v>
      </c>
      <c r="JL51" s="7">
        <v>784.9</v>
      </c>
      <c r="JM51" s="7">
        <v>814</v>
      </c>
      <c r="JN51" s="7">
        <v>869.2</v>
      </c>
      <c r="JO51" s="7">
        <v>765.2</v>
      </c>
      <c r="JP51" s="7">
        <v>796.5</v>
      </c>
      <c r="JQ51" s="7">
        <v>800.5</v>
      </c>
      <c r="JR51" s="7">
        <v>834</v>
      </c>
      <c r="JS51" s="7">
        <v>823.5</v>
      </c>
      <c r="JT51" s="7">
        <v>793.4</v>
      </c>
      <c r="JU51" s="7">
        <v>856.5</v>
      </c>
      <c r="JV51" s="7">
        <v>839.1</v>
      </c>
      <c r="JW51" s="7">
        <v>755.4</v>
      </c>
      <c r="JX51" s="7">
        <v>844.7</v>
      </c>
      <c r="JY51" s="7">
        <v>845.5</v>
      </c>
      <c r="JZ51" s="7">
        <v>641.70000000000005</v>
      </c>
      <c r="KA51" s="7">
        <v>634.70000000000005</v>
      </c>
      <c r="KB51" s="7">
        <v>817.5</v>
      </c>
      <c r="KC51" s="7">
        <v>682.9</v>
      </c>
      <c r="KD51" s="7">
        <v>786.6</v>
      </c>
      <c r="KE51" s="7">
        <v>720.7</v>
      </c>
      <c r="KF51" s="7">
        <v>718</v>
      </c>
      <c r="KG51" s="7">
        <v>717.5</v>
      </c>
      <c r="KH51" s="7">
        <v>715.7</v>
      </c>
      <c r="KI51" s="7">
        <v>700.8</v>
      </c>
      <c r="KJ51" s="7">
        <v>707.9</v>
      </c>
      <c r="KK51" s="7">
        <v>719.5</v>
      </c>
      <c r="KL51" s="7">
        <v>707.8</v>
      </c>
      <c r="KM51" s="7">
        <v>705</v>
      </c>
      <c r="KN51" s="7">
        <v>732.3</v>
      </c>
      <c r="KO51" s="7">
        <v>781.9</v>
      </c>
      <c r="KP51" s="7">
        <v>729.3</v>
      </c>
      <c r="KQ51" s="7">
        <v>732.7</v>
      </c>
      <c r="KR51" s="7">
        <v>701</v>
      </c>
      <c r="KS51" s="7">
        <v>685.4</v>
      </c>
      <c r="KT51" s="7">
        <v>682.8</v>
      </c>
      <c r="KU51" s="7">
        <v>716.5</v>
      </c>
      <c r="KV51" s="7">
        <v>729.3</v>
      </c>
      <c r="KW51" s="7">
        <v>725.8</v>
      </c>
      <c r="KX51" s="7">
        <v>724.9</v>
      </c>
      <c r="KY51" s="7">
        <v>730.5</v>
      </c>
      <c r="KZ51" s="7">
        <v>786</v>
      </c>
      <c r="LA51" s="7">
        <v>724.8</v>
      </c>
      <c r="LB51" s="7">
        <v>716.6</v>
      </c>
      <c r="LC51" s="7">
        <v>733.6</v>
      </c>
      <c r="LD51" s="7">
        <v>724.9</v>
      </c>
      <c r="LE51" s="7">
        <v>662.7</v>
      </c>
      <c r="LF51" s="7">
        <v>728.3</v>
      </c>
      <c r="LG51" s="7">
        <v>739.4</v>
      </c>
      <c r="LH51" s="7">
        <v>703.7</v>
      </c>
      <c r="LI51" s="7">
        <v>696.5</v>
      </c>
      <c r="LJ51" s="7">
        <v>693.8</v>
      </c>
      <c r="LK51" s="7">
        <v>757.6</v>
      </c>
      <c r="LL51" s="7">
        <v>693.5</v>
      </c>
      <c r="LM51" s="7">
        <v>720.8</v>
      </c>
      <c r="LN51" s="7">
        <v>719.5</v>
      </c>
      <c r="LO51" s="7">
        <v>717.7</v>
      </c>
      <c r="LP51" s="7">
        <v>689.7</v>
      </c>
      <c r="LQ51" s="7">
        <v>646</v>
      </c>
      <c r="LR51" s="7">
        <v>697.1</v>
      </c>
      <c r="LS51" s="7">
        <v>753.3</v>
      </c>
      <c r="LT51" s="7">
        <v>678</v>
      </c>
      <c r="LU51" s="7">
        <v>684.8</v>
      </c>
      <c r="LV51" s="7">
        <v>727.7</v>
      </c>
      <c r="LW51" s="7">
        <v>719.4</v>
      </c>
      <c r="LX51" s="7">
        <v>711.4</v>
      </c>
      <c r="LY51" s="7">
        <v>717.9</v>
      </c>
      <c r="LZ51" s="7">
        <v>721.2</v>
      </c>
      <c r="MA51" s="7">
        <v>718.1</v>
      </c>
      <c r="MB51" s="7">
        <v>765.3</v>
      </c>
      <c r="MC51" s="7">
        <v>680.6</v>
      </c>
      <c r="MD51" s="7">
        <v>682.8</v>
      </c>
      <c r="ME51" s="7">
        <v>690.8</v>
      </c>
      <c r="MF51" s="7">
        <v>709.5</v>
      </c>
      <c r="MG51" s="7">
        <v>717</v>
      </c>
      <c r="MH51" s="7">
        <v>697.6</v>
      </c>
      <c r="MI51" s="7">
        <v>711.8</v>
      </c>
      <c r="MJ51" s="7">
        <v>719.4</v>
      </c>
      <c r="MK51" s="7">
        <v>712.1</v>
      </c>
      <c r="ML51" s="7">
        <v>701.8</v>
      </c>
      <c r="MM51" s="7">
        <v>714.5</v>
      </c>
      <c r="MN51" s="7">
        <v>727.5</v>
      </c>
      <c r="MO51" s="7">
        <v>720.5</v>
      </c>
      <c r="MP51" s="7">
        <v>727</v>
      </c>
      <c r="MQ51" s="7">
        <v>732.9</v>
      </c>
      <c r="MR51" s="7">
        <v>720.2</v>
      </c>
      <c r="MS51" s="7">
        <v>693.9</v>
      </c>
      <c r="MT51" s="7">
        <v>699</v>
      </c>
      <c r="MU51" s="7">
        <v>734.4</v>
      </c>
      <c r="MV51" s="7">
        <v>656.3</v>
      </c>
      <c r="MW51" s="7">
        <v>691.6</v>
      </c>
      <c r="MX51" s="7">
        <v>701.3</v>
      </c>
      <c r="MY51" s="7">
        <v>749.3</v>
      </c>
      <c r="MZ51" s="7">
        <v>715.8</v>
      </c>
      <c r="NA51" s="7">
        <v>714.6</v>
      </c>
      <c r="NB51" s="7">
        <v>691.9</v>
      </c>
      <c r="NC51" s="7">
        <v>750.4</v>
      </c>
      <c r="ND51" s="7">
        <v>719.4</v>
      </c>
      <c r="NE51" s="7">
        <v>756.1</v>
      </c>
      <c r="NF51" s="7">
        <v>679.3</v>
      </c>
      <c r="NG51" s="7">
        <v>722.1</v>
      </c>
      <c r="NH51" s="7">
        <v>680.6</v>
      </c>
      <c r="NI51" s="7">
        <v>687.3</v>
      </c>
      <c r="NJ51" s="7">
        <v>659.7</v>
      </c>
      <c r="NK51" s="7">
        <v>698.8</v>
      </c>
      <c r="NL51" s="7">
        <v>701.6</v>
      </c>
      <c r="NM51" s="7">
        <v>700.6</v>
      </c>
      <c r="NN51" s="120">
        <v>0</v>
      </c>
      <c r="NO51" s="135">
        <v>33.39</v>
      </c>
      <c r="NP51" s="135">
        <v>0</v>
      </c>
      <c r="NQ51" s="135">
        <v>0</v>
      </c>
      <c r="NR51" s="135">
        <v>3.4</v>
      </c>
      <c r="NS51" s="135">
        <v>3.23</v>
      </c>
      <c r="NT51" s="135">
        <v>0</v>
      </c>
      <c r="NU51" s="135">
        <v>0</v>
      </c>
      <c r="NV51" s="7">
        <v>87499260</v>
      </c>
      <c r="NW51" s="7">
        <v>258865</v>
      </c>
      <c r="NX51" s="7">
        <v>88859810</v>
      </c>
      <c r="NY51" s="7">
        <v>302880</v>
      </c>
      <c r="NZ51" s="7">
        <v>72761340</v>
      </c>
      <c r="OA51" s="7">
        <v>153004</v>
      </c>
      <c r="OB51" s="7">
        <v>87119550</v>
      </c>
      <c r="OC51" s="7">
        <v>131675</v>
      </c>
      <c r="OD51" s="7">
        <v>826950</v>
      </c>
      <c r="OE51" s="7">
        <v>10060</v>
      </c>
      <c r="OF51" s="7">
        <v>108610</v>
      </c>
      <c r="OG51" s="7">
        <v>590</v>
      </c>
      <c r="OH51" s="9">
        <f>IF((RD_15[[#This Row],[33kV_IC1_ExPort]]-NV50)&lt;0,0,(RD_15[[#This Row],[33kV_IC1_ExPort]]-NV50))</f>
        <v>62810</v>
      </c>
      <c r="OI51" s="9">
        <f>IF((RD_15[[#This Row],[33kV_IC1_Import]]-NW50)&lt;0,0,(RD_15[[#This Row],[33kV_IC1_Import]]-NW50))</f>
        <v>210</v>
      </c>
      <c r="OJ51" s="9">
        <f>IF((RD_15[[#This Row],[33kV_IC2_ExPort]]-NX50)&lt;0,0,(RD_15[[#This Row],[33kV_IC2_ExPort]]-NX50))</f>
        <v>62370</v>
      </c>
      <c r="OK51" s="9">
        <f>IF((RD_15[[#This Row],[33kV_IC2_Import]]-NY50)&lt;0,0,(RD_15[[#This Row],[33kV_IC2_Import]]-NY50))</f>
        <v>326</v>
      </c>
      <c r="OL51" s="9">
        <f>IF((RD_15[[#This Row],[33kV_IC3_ExPort]]-NZ50)&lt;0,0,(RD_15[[#This Row],[33kV_IC3_ExPort]]-NZ50))</f>
        <v>60690</v>
      </c>
      <c r="OM51" s="9">
        <f>IF((RD_15[[#This Row],[33kV_IC3_Import]]-OA50)&lt;0,0,(RD_15[[#This Row],[33kV_IC3_Import]]-OA50))</f>
        <v>169</v>
      </c>
      <c r="ON51" s="9">
        <f>IF((RD_15[[#This Row],[33kV_IC4_ExPort]]-OB50)&lt;0,0,(RD_15[[#This Row],[33kV_IC4_ExPort]]-OB50))</f>
        <v>60860</v>
      </c>
      <c r="OO51" s="9">
        <f>IF((RD_15[[#This Row],[33kV_IC4_Import]]-OC50)&lt;0,0,(RD_15[[#This Row],[33kV_IC4_Import]]-OC50))</f>
        <v>289</v>
      </c>
      <c r="OP51" s="9">
        <f>IF((RD_15[[#This Row],[220kV_PQM1_Ex]]-OD50)*200&lt;0,0,(RD_15[[#This Row],[220kV_PQM1_Ex]]-OD50)*200)</f>
        <v>124000</v>
      </c>
      <c r="OQ51" s="9">
        <f>IF((RD_15[[#This Row],[220kV_PQM1_Im]]-OE50)*200&lt;0,0,(RD_15[[#This Row],[220kV_PQM1_Im]]-OE50)*200)</f>
        <v>2000</v>
      </c>
      <c r="OR51" s="9">
        <f>IF((RD_15[[#This Row],[220kV_PQM2_Ex]]-OF50)*200&lt;0,0,(RD_15[[#This Row],[220kV_PQM2_Ex]]-OF50)*200)</f>
        <v>120000</v>
      </c>
      <c r="OS51" s="9">
        <f>IF((RD_15[[#This Row],[220kV_PQM2_Im]]-OG50)*200&lt;0,0,(RD_15[[#This Row],[220kV_PQM2_Im]]-OG50)*200)</f>
        <v>0</v>
      </c>
      <c r="OT51" s="136">
        <f>SUM(RD_15[[#This Row],[33kV_IC1_ExPort(KWh)]],RD_15[[#This Row],[33kV_IC2_ExPort(KWh)]],RD_15[[#This Row],[33kV_IC3_ExPort(KWh)]],RD_15[[#This Row],[33kV_IC4_ExPort(kWh)]])</f>
        <v>246730</v>
      </c>
      <c r="OU51" s="49">
        <f>SUM(RD_15[[#This Row],[220kV_PQM1_Ex(KWh)]],RD_15[[#This Row],[220kV_PQM2_Ex(KWh)]])</f>
        <v>244000</v>
      </c>
      <c r="OV51" s="49">
        <f>IFERROR((RD_15[[#This Row],[Sunset Time (POA&lt;20 W/m2)]]-RD_15[[#This Row],[Sunrise Time (POA&gt;20 W/m2)]])*24,"")</f>
        <v>12.55</v>
      </c>
      <c r="OW51" s="49">
        <f>RD_15[[#This Row],[GHI]]-RD_15[[#This Row],[GHI_Lost]]</f>
        <v>3.4</v>
      </c>
      <c r="OX51" s="49">
        <f>RD_15[[#This Row],[POA]]-RD_15[[#This Row],[POA_Lost]]</f>
        <v>3.23</v>
      </c>
      <c r="OY51" s="49"/>
      <c r="OZ51" s="49">
        <f>RD_15[[#This Row],[MT_Temp]]</f>
        <v>33.39</v>
      </c>
      <c r="PA51" s="50">
        <f>RD_15[[#This Row],[WS_Avg]]</f>
        <v>0</v>
      </c>
      <c r="PB51" s="131">
        <f>IFERROR(SUM(RD_15[[#This Row],[BLK1_INV1]:[BLK12_INV31]]),"")</f>
        <v>251049.69999999987</v>
      </c>
      <c r="PC51" s="51" t="str">
        <f>IFERROR(#REF!/RD_15[[#This Row],[Inv_Exp(KWh)]],"")</f>
        <v/>
      </c>
      <c r="PD51" s="51"/>
      <c r="PE51" s="100" t="str">
        <f>IFERROR(RD_15[[#This Row],[WPR_Eac]]/RD_15[[#This Row],[WPR_Edc]],"")</f>
        <v/>
      </c>
      <c r="PF51" s="100"/>
      <c r="PG51" s="100"/>
    </row>
    <row r="52" spans="2:423" x14ac:dyDescent="0.35">
      <c r="B52" s="48">
        <v>45791</v>
      </c>
      <c r="C52" s="132">
        <f>YEAR(RD_15[[#This Row],[Date]])+IF(MONTH(RD_15[[#This Row],[Date]])&gt;=4,1,0)</f>
        <v>2026</v>
      </c>
      <c r="D52" s="124">
        <f t="shared" si="9"/>
        <v>2025</v>
      </c>
      <c r="E52" s="133"/>
      <c r="F52" s="133"/>
      <c r="G52" s="134" t="str">
        <f>TEXT(RD_15[[#This Row],[Date]],"mmm-yy")</f>
        <v>May-25</v>
      </c>
      <c r="H52" s="124">
        <f t="shared" si="10"/>
        <v>31</v>
      </c>
      <c r="I52" s="132">
        <f>'Basic Data '!$S$2</f>
        <v>91870</v>
      </c>
      <c r="J52" s="8">
        <v>0.20625000000000002</v>
      </c>
      <c r="K52" s="8">
        <v>0.72291666666666676</v>
      </c>
      <c r="L52" s="7">
        <v>444.8</v>
      </c>
      <c r="M52" s="7">
        <v>433.6</v>
      </c>
      <c r="N52" s="7">
        <v>472.5</v>
      </c>
      <c r="O52" s="7">
        <v>472.8</v>
      </c>
      <c r="P52" s="7">
        <v>463.5</v>
      </c>
      <c r="Q52" s="7">
        <v>445.4</v>
      </c>
      <c r="R52" s="7">
        <v>479</v>
      </c>
      <c r="S52" s="7">
        <v>454.8</v>
      </c>
      <c r="T52" s="7">
        <v>470.8</v>
      </c>
      <c r="U52" s="7">
        <v>473</v>
      </c>
      <c r="V52" s="7">
        <v>476.6</v>
      </c>
      <c r="W52" s="7">
        <v>472.4</v>
      </c>
      <c r="X52" s="7">
        <v>471.1</v>
      </c>
      <c r="Y52" s="7">
        <v>473.5</v>
      </c>
      <c r="Z52" s="7">
        <v>476.8</v>
      </c>
      <c r="AA52" s="7">
        <v>476.3</v>
      </c>
      <c r="AB52" s="7">
        <v>447.4</v>
      </c>
      <c r="AC52" s="7">
        <v>452.3</v>
      </c>
      <c r="AD52" s="7">
        <v>472.8</v>
      </c>
      <c r="AE52" s="7">
        <v>478.5</v>
      </c>
      <c r="AF52" s="7">
        <v>491.5</v>
      </c>
      <c r="AG52" s="7">
        <v>485.9</v>
      </c>
      <c r="AH52" s="7">
        <v>488.7</v>
      </c>
      <c r="AI52" s="7">
        <v>488.1</v>
      </c>
      <c r="AJ52" s="7">
        <v>486.7</v>
      </c>
      <c r="AK52" s="7">
        <v>482</v>
      </c>
      <c r="AL52" s="7">
        <v>487.7</v>
      </c>
      <c r="AM52" s="7">
        <v>486.1</v>
      </c>
      <c r="AN52" s="7">
        <v>493.9</v>
      </c>
      <c r="AO52" s="7">
        <v>491.8</v>
      </c>
      <c r="AP52" s="7">
        <v>483.1</v>
      </c>
      <c r="AQ52" s="7">
        <v>483.3</v>
      </c>
      <c r="AR52" s="7">
        <v>459.1</v>
      </c>
      <c r="AS52" s="7">
        <v>433</v>
      </c>
      <c r="AT52" s="7">
        <v>438.2</v>
      </c>
      <c r="AU52" s="7">
        <v>440.8</v>
      </c>
      <c r="AV52" s="7">
        <v>449.3</v>
      </c>
      <c r="AW52" s="7">
        <v>450.9</v>
      </c>
      <c r="AX52" s="7">
        <v>461.9</v>
      </c>
      <c r="AY52" s="7">
        <v>446.3</v>
      </c>
      <c r="AZ52" s="7">
        <v>435.9</v>
      </c>
      <c r="BA52" s="7">
        <v>496.6</v>
      </c>
      <c r="BB52" s="7">
        <v>520.6</v>
      </c>
      <c r="BC52" s="7">
        <v>491.8</v>
      </c>
      <c r="BD52" s="7">
        <v>494.5</v>
      </c>
      <c r="BE52" s="7">
        <v>509.5</v>
      </c>
      <c r="BF52" s="7">
        <v>548.70000000000005</v>
      </c>
      <c r="BG52" s="7">
        <v>543.1</v>
      </c>
      <c r="BH52" s="7">
        <v>585</v>
      </c>
      <c r="BI52" s="7">
        <v>519.70000000000005</v>
      </c>
      <c r="BJ52" s="7">
        <v>495.2</v>
      </c>
      <c r="BK52" s="7">
        <v>485.4</v>
      </c>
      <c r="BL52" s="7">
        <v>478.8</v>
      </c>
      <c r="BM52" s="7">
        <v>506.7</v>
      </c>
      <c r="BN52" s="7">
        <v>504.9</v>
      </c>
      <c r="BO52" s="7">
        <v>508.8</v>
      </c>
      <c r="BP52" s="7">
        <v>530.1</v>
      </c>
      <c r="BQ52" s="7">
        <v>487.4</v>
      </c>
      <c r="BR52" s="7">
        <v>430.3</v>
      </c>
      <c r="BS52" s="7">
        <v>490.5</v>
      </c>
      <c r="BT52" s="7">
        <v>472</v>
      </c>
      <c r="BU52" s="7">
        <v>443.1</v>
      </c>
      <c r="BV52" s="7">
        <v>479.6</v>
      </c>
      <c r="BW52" s="7">
        <v>1128.8</v>
      </c>
      <c r="BX52" s="7">
        <v>1113.7</v>
      </c>
      <c r="BY52" s="7">
        <v>1124.3</v>
      </c>
      <c r="BZ52" s="7">
        <v>1134.0999999999999</v>
      </c>
      <c r="CA52" s="7">
        <v>1141.8</v>
      </c>
      <c r="CB52" s="7">
        <v>1120.2</v>
      </c>
      <c r="CC52" s="7">
        <v>1102.4000000000001</v>
      </c>
      <c r="CD52" s="7">
        <v>1129.5999999999999</v>
      </c>
      <c r="CE52" s="7">
        <v>1137.3</v>
      </c>
      <c r="CF52" s="7">
        <v>1108.0999999999999</v>
      </c>
      <c r="CG52" s="7">
        <v>1095.8</v>
      </c>
      <c r="CH52" s="7">
        <v>1107.5999999999999</v>
      </c>
      <c r="CI52" s="7">
        <v>1074.2</v>
      </c>
      <c r="CJ52" s="7">
        <v>1055.9000000000001</v>
      </c>
      <c r="CK52" s="7">
        <v>1081</v>
      </c>
      <c r="CL52" s="7">
        <v>1119.5999999999999</v>
      </c>
      <c r="CM52" s="7">
        <v>1115.2</v>
      </c>
      <c r="CN52" s="7">
        <v>1081.5</v>
      </c>
      <c r="CO52" s="7">
        <v>1171.0999999999999</v>
      </c>
      <c r="CP52" s="7">
        <v>1135.5999999999999</v>
      </c>
      <c r="CQ52" s="7">
        <v>1079</v>
      </c>
      <c r="CR52" s="7">
        <v>1138.8</v>
      </c>
      <c r="CS52" s="7">
        <v>1095.5</v>
      </c>
      <c r="CT52" s="7">
        <v>1081.2</v>
      </c>
      <c r="CU52" s="7">
        <v>1123.8</v>
      </c>
      <c r="CV52" s="7">
        <v>1132.9000000000001</v>
      </c>
      <c r="CW52" s="7">
        <v>1116.0999999999999</v>
      </c>
      <c r="CX52" s="7">
        <v>1117.3</v>
      </c>
      <c r="CY52" s="7">
        <v>1119.5999999999999</v>
      </c>
      <c r="CZ52" s="7">
        <v>1147.5</v>
      </c>
      <c r="DA52" s="7">
        <v>1156.5999999999999</v>
      </c>
      <c r="DB52" s="7">
        <v>1165</v>
      </c>
      <c r="DC52" s="7">
        <v>1166.5</v>
      </c>
      <c r="DD52" s="7">
        <v>1259.9000000000001</v>
      </c>
      <c r="DE52" s="7">
        <v>1157.4000000000001</v>
      </c>
      <c r="DF52" s="7">
        <v>1156.2</v>
      </c>
      <c r="DG52" s="7">
        <v>1095.3</v>
      </c>
      <c r="DH52" s="7">
        <v>1092</v>
      </c>
      <c r="DI52" s="7">
        <v>1158.5999999999999</v>
      </c>
      <c r="DJ52" s="7">
        <v>1127.9000000000001</v>
      </c>
      <c r="DK52" s="7">
        <v>1158</v>
      </c>
      <c r="DL52" s="7">
        <v>1212.3</v>
      </c>
      <c r="DM52" s="7">
        <v>1149.3</v>
      </c>
      <c r="DN52" s="7">
        <v>1168.8</v>
      </c>
      <c r="DO52" s="7">
        <v>1141.0999999999999</v>
      </c>
      <c r="DP52" s="7">
        <v>1142.5</v>
      </c>
      <c r="DQ52" s="7">
        <v>1171.5</v>
      </c>
      <c r="DR52" s="7">
        <v>1164.2</v>
      </c>
      <c r="DS52" s="7">
        <v>1141.4000000000001</v>
      </c>
      <c r="DT52" s="7">
        <v>1063.2</v>
      </c>
      <c r="DU52" s="7">
        <v>1090.2</v>
      </c>
      <c r="DV52" s="7">
        <v>1069</v>
      </c>
      <c r="DW52" s="7">
        <v>1117.9000000000001</v>
      </c>
      <c r="DX52" s="7">
        <v>1111</v>
      </c>
      <c r="DY52" s="7">
        <v>1115.3</v>
      </c>
      <c r="DZ52" s="7">
        <v>1120.7</v>
      </c>
      <c r="EA52" s="7">
        <v>1108.2</v>
      </c>
      <c r="EB52" s="7">
        <v>1112.5</v>
      </c>
      <c r="EC52" s="7">
        <v>1056.4000000000001</v>
      </c>
      <c r="ED52" s="7">
        <v>1053.5999999999999</v>
      </c>
      <c r="EE52" s="7">
        <v>1062.7</v>
      </c>
      <c r="EF52" s="7">
        <v>1116.5999999999999</v>
      </c>
      <c r="EG52" s="7">
        <v>1108.2</v>
      </c>
      <c r="EH52" s="7">
        <v>1094.7</v>
      </c>
      <c r="EI52" s="7">
        <v>1113.8</v>
      </c>
      <c r="EJ52" s="7">
        <v>1081</v>
      </c>
      <c r="EK52" s="7">
        <v>1106.5</v>
      </c>
      <c r="EL52" s="7">
        <v>1096.5999999999999</v>
      </c>
      <c r="EM52" s="7">
        <v>1046.7</v>
      </c>
      <c r="EN52" s="7">
        <v>1099.0999999999999</v>
      </c>
      <c r="EO52" s="7">
        <v>1115.2</v>
      </c>
      <c r="EP52" s="7">
        <v>1086.5999999999999</v>
      </c>
      <c r="EQ52" s="7">
        <v>1089.8</v>
      </c>
      <c r="ER52" s="7">
        <v>1037.4000000000001</v>
      </c>
      <c r="ES52" s="7">
        <v>1121.4000000000001</v>
      </c>
      <c r="ET52" s="7">
        <v>1189.7</v>
      </c>
      <c r="EU52" s="7">
        <v>1084.3</v>
      </c>
      <c r="EV52" s="7">
        <v>1115</v>
      </c>
      <c r="EW52" s="7">
        <v>1103.5</v>
      </c>
      <c r="EX52" s="7">
        <v>1102.8</v>
      </c>
      <c r="EY52" s="7">
        <v>1098.0999999999999</v>
      </c>
      <c r="EZ52" s="7">
        <v>1094.5999999999999</v>
      </c>
      <c r="FA52" s="7">
        <v>1113</v>
      </c>
      <c r="FB52" s="7">
        <v>1107.8</v>
      </c>
      <c r="FC52" s="7">
        <v>1063.5999999999999</v>
      </c>
      <c r="FD52" s="7">
        <v>1190</v>
      </c>
      <c r="FE52" s="7">
        <v>1034.8</v>
      </c>
      <c r="FF52" s="7">
        <v>959.3</v>
      </c>
      <c r="FG52" s="7">
        <v>1105.8</v>
      </c>
      <c r="FH52" s="7">
        <v>1032.5</v>
      </c>
      <c r="FI52" s="7">
        <v>1095</v>
      </c>
      <c r="FJ52" s="7">
        <v>1101.7</v>
      </c>
      <c r="FK52" s="7">
        <v>1100.5999999999999</v>
      </c>
      <c r="FL52" s="7">
        <v>1053.4000000000001</v>
      </c>
      <c r="FM52" s="7">
        <v>1108.0999999999999</v>
      </c>
      <c r="FN52" s="7">
        <v>1093</v>
      </c>
      <c r="FO52" s="7">
        <v>1067.0999999999999</v>
      </c>
      <c r="FP52" s="7">
        <v>1098.5999999999999</v>
      </c>
      <c r="FQ52" s="7">
        <v>1099.7</v>
      </c>
      <c r="FR52" s="7">
        <v>1086.8</v>
      </c>
      <c r="FS52" s="7">
        <v>1151.3</v>
      </c>
      <c r="FT52" s="7">
        <v>1121.9000000000001</v>
      </c>
      <c r="FU52" s="7">
        <v>1020.5</v>
      </c>
      <c r="FV52" s="7">
        <v>976.9</v>
      </c>
      <c r="FW52" s="7">
        <v>994.7</v>
      </c>
      <c r="FX52" s="7">
        <v>989.6</v>
      </c>
      <c r="FY52" s="7">
        <v>988.6</v>
      </c>
      <c r="FZ52" s="7">
        <v>989.4</v>
      </c>
      <c r="GA52" s="7">
        <v>990.4</v>
      </c>
      <c r="GB52" s="7">
        <v>994.9</v>
      </c>
      <c r="GC52" s="7">
        <v>1004.2</v>
      </c>
      <c r="GD52" s="7">
        <v>1009.4</v>
      </c>
      <c r="GE52" s="7">
        <v>993.8</v>
      </c>
      <c r="GF52" s="7">
        <v>994.9</v>
      </c>
      <c r="GG52" s="7">
        <v>1002</v>
      </c>
      <c r="GH52" s="7">
        <v>1005.1</v>
      </c>
      <c r="GI52" s="7">
        <v>946.8</v>
      </c>
      <c r="GJ52" s="7">
        <v>861.1</v>
      </c>
      <c r="GK52" s="7">
        <v>1021.9</v>
      </c>
      <c r="GL52" s="7">
        <v>1003.1</v>
      </c>
      <c r="GM52" s="7">
        <v>999.2</v>
      </c>
      <c r="GN52" s="7">
        <v>1007.9</v>
      </c>
      <c r="GO52" s="7">
        <v>1005.2</v>
      </c>
      <c r="GP52" s="7">
        <v>996.1</v>
      </c>
      <c r="GQ52" s="7">
        <v>1006.3</v>
      </c>
      <c r="GR52" s="7">
        <v>994.3</v>
      </c>
      <c r="GS52" s="7">
        <v>1006.2</v>
      </c>
      <c r="GT52" s="7">
        <v>985.7</v>
      </c>
      <c r="GU52" s="7">
        <v>1005.9</v>
      </c>
      <c r="GV52" s="7">
        <v>986.4</v>
      </c>
      <c r="GW52" s="7">
        <v>995.6</v>
      </c>
      <c r="GX52" s="7">
        <v>953.1</v>
      </c>
      <c r="GY52" s="7">
        <v>947.7</v>
      </c>
      <c r="GZ52" s="7">
        <v>952.8</v>
      </c>
      <c r="HA52" s="7">
        <v>1083.4000000000001</v>
      </c>
      <c r="HB52" s="7">
        <v>1063</v>
      </c>
      <c r="HC52" s="7">
        <v>957.7</v>
      </c>
      <c r="HD52" s="7">
        <v>1098.2</v>
      </c>
      <c r="HE52" s="7">
        <v>1105.3</v>
      </c>
      <c r="HF52" s="7">
        <v>1110.0999999999999</v>
      </c>
      <c r="HG52" s="7">
        <v>1148.7</v>
      </c>
      <c r="HH52" s="7">
        <v>1095.7</v>
      </c>
      <c r="HI52" s="7">
        <v>1227.5999999999999</v>
      </c>
      <c r="HJ52" s="7">
        <v>1059.0999999999999</v>
      </c>
      <c r="HK52" s="7">
        <v>1043.0999999999999</v>
      </c>
      <c r="HL52" s="7">
        <v>1032.0999999999999</v>
      </c>
      <c r="HM52" s="7">
        <v>1004.8</v>
      </c>
      <c r="HN52" s="7">
        <v>1082.4000000000001</v>
      </c>
      <c r="HO52" s="7">
        <v>1045</v>
      </c>
      <c r="HP52" s="7">
        <v>1147.9000000000001</v>
      </c>
      <c r="HQ52" s="7">
        <v>955.5</v>
      </c>
      <c r="HR52" s="7">
        <v>973.1</v>
      </c>
      <c r="HS52" s="7">
        <v>1068.5999999999999</v>
      </c>
      <c r="HT52" s="7">
        <v>923.7</v>
      </c>
      <c r="HU52" s="7">
        <v>864.6</v>
      </c>
      <c r="HV52" s="7">
        <v>1099.2</v>
      </c>
      <c r="HW52" s="7">
        <v>1083.0999999999999</v>
      </c>
      <c r="HX52" s="7">
        <v>1133.0999999999999</v>
      </c>
      <c r="HY52" s="7">
        <v>1113.9000000000001</v>
      </c>
      <c r="HZ52" s="7">
        <v>1101.0999999999999</v>
      </c>
      <c r="IA52" s="7">
        <v>1093.4000000000001</v>
      </c>
      <c r="IB52" s="7">
        <v>1213.7</v>
      </c>
      <c r="IC52" s="7">
        <v>1190.5</v>
      </c>
      <c r="ID52" s="7">
        <v>1037.9000000000001</v>
      </c>
      <c r="IE52" s="7">
        <v>1046.2</v>
      </c>
      <c r="IF52" s="7">
        <v>964.2</v>
      </c>
      <c r="IG52" s="7">
        <v>957.2</v>
      </c>
      <c r="IH52" s="7">
        <v>961.4</v>
      </c>
      <c r="II52" s="7">
        <v>992.3</v>
      </c>
      <c r="IJ52" s="7">
        <v>972.1</v>
      </c>
      <c r="IK52" s="7">
        <v>996.5</v>
      </c>
      <c r="IL52" s="7">
        <v>966.5</v>
      </c>
      <c r="IM52" s="7">
        <v>950.4</v>
      </c>
      <c r="IN52" s="7">
        <v>955</v>
      </c>
      <c r="IO52" s="7">
        <v>957.4</v>
      </c>
      <c r="IP52" s="7">
        <v>970</v>
      </c>
      <c r="IQ52" s="7">
        <v>985.2</v>
      </c>
      <c r="IR52" s="7">
        <v>966.2</v>
      </c>
      <c r="IS52" s="7">
        <v>987</v>
      </c>
      <c r="IT52" s="7">
        <v>962.7</v>
      </c>
      <c r="IU52" s="7">
        <v>967</v>
      </c>
      <c r="IV52" s="7">
        <v>927.3</v>
      </c>
      <c r="IW52" s="7">
        <v>981.5</v>
      </c>
      <c r="IX52" s="7">
        <v>946.5</v>
      </c>
      <c r="IY52" s="7">
        <v>976</v>
      </c>
      <c r="IZ52" s="7">
        <v>937.5</v>
      </c>
      <c r="JA52" s="7">
        <v>976.7</v>
      </c>
      <c r="JB52" s="7">
        <v>990.6</v>
      </c>
      <c r="JC52" s="7">
        <v>980.9</v>
      </c>
      <c r="JD52" s="7">
        <v>979.1</v>
      </c>
      <c r="JE52" s="7">
        <v>993.7</v>
      </c>
      <c r="JF52" s="7">
        <v>982.6</v>
      </c>
      <c r="JG52" s="7">
        <v>992.1</v>
      </c>
      <c r="JH52" s="7">
        <v>996</v>
      </c>
      <c r="JI52" s="7">
        <v>1068.3</v>
      </c>
      <c r="JJ52" s="7">
        <v>1097.8</v>
      </c>
      <c r="JK52" s="7">
        <v>1124.8</v>
      </c>
      <c r="JL52" s="7">
        <v>1072.7</v>
      </c>
      <c r="JM52" s="7">
        <v>1100.7</v>
      </c>
      <c r="JN52" s="7">
        <v>1187.2</v>
      </c>
      <c r="JO52" s="7">
        <v>1123</v>
      </c>
      <c r="JP52" s="7">
        <v>1100.3</v>
      </c>
      <c r="JQ52" s="7">
        <v>1092.5999999999999</v>
      </c>
      <c r="JR52" s="7">
        <v>1138.4000000000001</v>
      </c>
      <c r="JS52" s="7">
        <v>1121</v>
      </c>
      <c r="JT52" s="7">
        <v>1089.3</v>
      </c>
      <c r="JU52" s="7">
        <v>1172.0999999999999</v>
      </c>
      <c r="JV52" s="7">
        <v>1121.3</v>
      </c>
      <c r="JW52" s="7">
        <v>1029.5</v>
      </c>
      <c r="JX52" s="7">
        <v>1155.4000000000001</v>
      </c>
      <c r="JY52" s="7">
        <v>1154.0999999999999</v>
      </c>
      <c r="JZ52" s="7">
        <v>876.7</v>
      </c>
      <c r="KA52" s="7">
        <v>868.1</v>
      </c>
      <c r="KB52" s="7">
        <v>1123.5</v>
      </c>
      <c r="KC52" s="7">
        <v>934.1</v>
      </c>
      <c r="KD52" s="7">
        <v>1081.8</v>
      </c>
      <c r="KE52" s="7">
        <v>994.4</v>
      </c>
      <c r="KF52" s="7">
        <v>990.8</v>
      </c>
      <c r="KG52" s="7">
        <v>991.1</v>
      </c>
      <c r="KH52" s="7">
        <v>995.1</v>
      </c>
      <c r="KI52" s="7">
        <v>965.1</v>
      </c>
      <c r="KJ52" s="7">
        <v>973.4</v>
      </c>
      <c r="KK52" s="7">
        <v>993.7</v>
      </c>
      <c r="KL52" s="7">
        <v>973</v>
      </c>
      <c r="KM52" s="7">
        <v>974.6</v>
      </c>
      <c r="KN52" s="7">
        <v>1004.9</v>
      </c>
      <c r="KO52" s="7">
        <v>1081.5999999999999</v>
      </c>
      <c r="KP52" s="7">
        <v>1001.5</v>
      </c>
      <c r="KQ52" s="7">
        <v>999.6</v>
      </c>
      <c r="KR52" s="7">
        <v>957.8</v>
      </c>
      <c r="KS52" s="7">
        <v>941.3</v>
      </c>
      <c r="KT52" s="7">
        <v>943.1</v>
      </c>
      <c r="KU52" s="7">
        <v>983.4</v>
      </c>
      <c r="KV52" s="7">
        <v>993.1</v>
      </c>
      <c r="KW52" s="7">
        <v>989.5</v>
      </c>
      <c r="KX52" s="7">
        <v>988.4</v>
      </c>
      <c r="KY52" s="7">
        <v>989.3</v>
      </c>
      <c r="KZ52" s="7">
        <v>1059</v>
      </c>
      <c r="LA52" s="7">
        <v>978.8</v>
      </c>
      <c r="LB52" s="7">
        <v>977.8</v>
      </c>
      <c r="LC52" s="7">
        <v>996.1</v>
      </c>
      <c r="LD52" s="7">
        <v>982.4</v>
      </c>
      <c r="LE52" s="7">
        <v>908</v>
      </c>
      <c r="LF52" s="7">
        <v>992.9</v>
      </c>
      <c r="LG52" s="7">
        <v>1012.6</v>
      </c>
      <c r="LH52" s="7">
        <v>961.9</v>
      </c>
      <c r="LI52" s="7">
        <v>953.9</v>
      </c>
      <c r="LJ52" s="7">
        <v>948.1</v>
      </c>
      <c r="LK52" s="7">
        <v>1060.7</v>
      </c>
      <c r="LL52" s="7">
        <v>956.5</v>
      </c>
      <c r="LM52" s="7">
        <v>992.7</v>
      </c>
      <c r="LN52" s="7">
        <v>994</v>
      </c>
      <c r="LO52" s="7">
        <v>985.5</v>
      </c>
      <c r="LP52" s="7">
        <v>946.4</v>
      </c>
      <c r="LQ52" s="7">
        <v>891.5</v>
      </c>
      <c r="LR52" s="7">
        <v>986.9</v>
      </c>
      <c r="LS52" s="7">
        <v>1035.8</v>
      </c>
      <c r="LT52" s="7">
        <v>938.5</v>
      </c>
      <c r="LU52" s="7">
        <v>939.5</v>
      </c>
      <c r="LV52" s="7">
        <v>998.1</v>
      </c>
      <c r="LW52" s="7">
        <v>983.6</v>
      </c>
      <c r="LX52" s="7">
        <v>975.7</v>
      </c>
      <c r="LY52" s="7">
        <v>990.4</v>
      </c>
      <c r="LZ52" s="7">
        <v>983.3</v>
      </c>
      <c r="MA52" s="7">
        <v>972.7</v>
      </c>
      <c r="MB52" s="7">
        <v>1052.5</v>
      </c>
      <c r="MC52" s="7">
        <v>939.9</v>
      </c>
      <c r="MD52" s="7">
        <v>962.3</v>
      </c>
      <c r="ME52" s="7">
        <v>935.3</v>
      </c>
      <c r="MF52" s="7">
        <v>976.4</v>
      </c>
      <c r="MG52" s="7">
        <v>970</v>
      </c>
      <c r="MH52" s="7">
        <v>945.7</v>
      </c>
      <c r="MI52" s="7">
        <v>989.7</v>
      </c>
      <c r="MJ52" s="7">
        <v>1004.1</v>
      </c>
      <c r="MK52" s="7">
        <v>1003.1</v>
      </c>
      <c r="ML52" s="7">
        <v>974.8</v>
      </c>
      <c r="MM52" s="7">
        <v>997.3</v>
      </c>
      <c r="MN52" s="7">
        <v>1006.8</v>
      </c>
      <c r="MO52" s="7">
        <v>999.1</v>
      </c>
      <c r="MP52" s="7">
        <v>1008.7</v>
      </c>
      <c r="MQ52" s="7">
        <v>1010.6</v>
      </c>
      <c r="MR52" s="7">
        <v>997</v>
      </c>
      <c r="MS52" s="7">
        <v>959.8</v>
      </c>
      <c r="MT52" s="7">
        <v>962</v>
      </c>
      <c r="MU52" s="7">
        <v>1009.6</v>
      </c>
      <c r="MV52" s="7">
        <v>907.2</v>
      </c>
      <c r="MW52" s="7">
        <v>956.9</v>
      </c>
      <c r="MX52" s="7">
        <v>968.1</v>
      </c>
      <c r="MY52" s="7">
        <v>1048.5999999999999</v>
      </c>
      <c r="MZ52" s="7">
        <v>1004.5</v>
      </c>
      <c r="NA52" s="7">
        <v>1004.6</v>
      </c>
      <c r="NB52" s="7">
        <v>967.4</v>
      </c>
      <c r="NC52" s="7">
        <v>1047.8</v>
      </c>
      <c r="ND52" s="7">
        <v>1008.9</v>
      </c>
      <c r="NE52" s="7">
        <v>1059.9000000000001</v>
      </c>
      <c r="NF52" s="7">
        <v>954.5</v>
      </c>
      <c r="NG52" s="7">
        <v>1007.7</v>
      </c>
      <c r="NH52" s="7">
        <v>956.2</v>
      </c>
      <c r="NI52" s="7">
        <v>954.9</v>
      </c>
      <c r="NJ52" s="7">
        <v>917.9</v>
      </c>
      <c r="NK52" s="7">
        <v>971.7</v>
      </c>
      <c r="NL52" s="7">
        <v>973.8</v>
      </c>
      <c r="NM52" s="7">
        <v>973.1</v>
      </c>
      <c r="NN52" s="120">
        <v>0</v>
      </c>
      <c r="NO52" s="135">
        <v>35.24</v>
      </c>
      <c r="NP52" s="135">
        <v>0</v>
      </c>
      <c r="NQ52" s="135">
        <v>0</v>
      </c>
      <c r="NR52" s="135">
        <v>4.74</v>
      </c>
      <c r="NS52" s="135">
        <v>4.5199999999999996</v>
      </c>
      <c r="NT52" s="135">
        <v>0</v>
      </c>
      <c r="NU52" s="135">
        <v>0</v>
      </c>
      <c r="NV52" s="7">
        <v>87585600</v>
      </c>
      <c r="NW52" s="7">
        <v>259043</v>
      </c>
      <c r="NX52" s="7">
        <v>88945800</v>
      </c>
      <c r="NY52" s="7">
        <v>303136</v>
      </c>
      <c r="NZ52" s="7">
        <v>72845200</v>
      </c>
      <c r="OA52" s="7">
        <v>153139</v>
      </c>
      <c r="OB52" s="7">
        <v>87203640</v>
      </c>
      <c r="OC52" s="7">
        <v>131777</v>
      </c>
      <c r="OD52" s="7">
        <v>827810</v>
      </c>
      <c r="OE52" s="7">
        <v>10060</v>
      </c>
      <c r="OF52" s="7">
        <v>109450</v>
      </c>
      <c r="OG52" s="7">
        <v>600</v>
      </c>
      <c r="OH52" s="9">
        <f>IF((RD_15[[#This Row],[33kV_IC1_ExPort]]-NV51)&lt;0,0,(RD_15[[#This Row],[33kV_IC1_ExPort]]-NV51))</f>
        <v>86340</v>
      </c>
      <c r="OI52" s="9">
        <f>IF((RD_15[[#This Row],[33kV_IC1_Import]]-NW51)&lt;0,0,(RD_15[[#This Row],[33kV_IC1_Import]]-NW51))</f>
        <v>178</v>
      </c>
      <c r="OJ52" s="9">
        <f>IF((RD_15[[#This Row],[33kV_IC2_ExPort]]-NX51)&lt;0,0,(RD_15[[#This Row],[33kV_IC2_ExPort]]-NX51))</f>
        <v>85990</v>
      </c>
      <c r="OK52" s="9">
        <f>IF((RD_15[[#This Row],[33kV_IC2_Import]]-NY51)&lt;0,0,(RD_15[[#This Row],[33kV_IC2_Import]]-NY51))</f>
        <v>256</v>
      </c>
      <c r="OL52" s="9">
        <f>IF((RD_15[[#This Row],[33kV_IC3_ExPort]]-NZ51)&lt;0,0,(RD_15[[#This Row],[33kV_IC3_ExPort]]-NZ51))</f>
        <v>83860</v>
      </c>
      <c r="OM52" s="9">
        <f>IF((RD_15[[#This Row],[33kV_IC3_Import]]-OA51)&lt;0,0,(RD_15[[#This Row],[33kV_IC3_Import]]-OA51))</f>
        <v>135</v>
      </c>
      <c r="ON52" s="9">
        <f>IF((RD_15[[#This Row],[33kV_IC4_ExPort]]-OB51)&lt;0,0,(RD_15[[#This Row],[33kV_IC4_ExPort]]-OB51))</f>
        <v>84090</v>
      </c>
      <c r="OO52" s="9">
        <f>IF((RD_15[[#This Row],[33kV_IC4_Import]]-OC51)&lt;0,0,(RD_15[[#This Row],[33kV_IC4_Import]]-OC51))</f>
        <v>102</v>
      </c>
      <c r="OP52" s="9">
        <f>IF((RD_15[[#This Row],[220kV_PQM1_Ex]]-OD51)*200&lt;0,0,(RD_15[[#This Row],[220kV_PQM1_Ex]]-OD51)*200)</f>
        <v>172000</v>
      </c>
      <c r="OQ52" s="9">
        <f>IF((RD_15[[#This Row],[220kV_PQM1_Im]]-OE51)*200&lt;0,0,(RD_15[[#This Row],[220kV_PQM1_Im]]-OE51)*200)</f>
        <v>0</v>
      </c>
      <c r="OR52" s="9">
        <f>IF((RD_15[[#This Row],[220kV_PQM2_Ex]]-OF51)*200&lt;0,0,(RD_15[[#This Row],[220kV_PQM2_Ex]]-OF51)*200)</f>
        <v>168000</v>
      </c>
      <c r="OS52" s="9">
        <f>IF((RD_15[[#This Row],[220kV_PQM2_Im]]-OG51)*200&lt;0,0,(RD_15[[#This Row],[220kV_PQM2_Im]]-OG51)*200)</f>
        <v>2000</v>
      </c>
      <c r="OT52" s="136">
        <f>SUM(RD_15[[#This Row],[33kV_IC1_ExPort(KWh)]],RD_15[[#This Row],[33kV_IC2_ExPort(KWh)]],RD_15[[#This Row],[33kV_IC3_ExPort(KWh)]],RD_15[[#This Row],[33kV_IC4_ExPort(kWh)]])</f>
        <v>340280</v>
      </c>
      <c r="OU52" s="49">
        <f>SUM(RD_15[[#This Row],[220kV_PQM1_Ex(KWh)]],RD_15[[#This Row],[220kV_PQM2_Ex(KWh)]])</f>
        <v>340000</v>
      </c>
      <c r="OV52" s="49">
        <f>IFERROR((RD_15[[#This Row],[Sunset Time (POA&lt;20 W/m2)]]-RD_15[[#This Row],[Sunrise Time (POA&gt;20 W/m2)]])*24,"")</f>
        <v>12.400000000000002</v>
      </c>
      <c r="OW52" s="49">
        <f>RD_15[[#This Row],[GHI]]-RD_15[[#This Row],[GHI_Lost]]</f>
        <v>4.74</v>
      </c>
      <c r="OX52" s="49">
        <f>RD_15[[#This Row],[POA]]-RD_15[[#This Row],[POA_Lost]]</f>
        <v>4.5199999999999996</v>
      </c>
      <c r="OY52" s="49"/>
      <c r="OZ52" s="49">
        <f>RD_15[[#This Row],[MT_Temp]]</f>
        <v>35.24</v>
      </c>
      <c r="PA52" s="50">
        <f>RD_15[[#This Row],[WS_Avg]]</f>
        <v>0</v>
      </c>
      <c r="PB52" s="131">
        <f>IFERROR(SUM(RD_15[[#This Row],[BLK1_INV1]:[BLK12_INV31]]),"")</f>
        <v>345926.80000000005</v>
      </c>
      <c r="PC52" s="51" t="str">
        <f>IFERROR(#REF!/RD_15[[#This Row],[Inv_Exp(KWh)]],"")</f>
        <v/>
      </c>
      <c r="PD52" s="51"/>
      <c r="PE52" s="100" t="str">
        <f>IFERROR(RD_15[[#This Row],[WPR_Eac]]/RD_15[[#This Row],[WPR_Edc]],"")</f>
        <v/>
      </c>
      <c r="PF52" s="100"/>
      <c r="PG52" s="100"/>
    </row>
    <row r="53" spans="2:423" x14ac:dyDescent="0.35">
      <c r="B53" s="48">
        <v>45792</v>
      </c>
      <c r="C53" s="132">
        <f>YEAR(RD_15[[#This Row],[Date]])+IF(MONTH(RD_15[[#This Row],[Date]])&gt;=4,1,0)</f>
        <v>2026</v>
      </c>
      <c r="D53" s="124">
        <f t="shared" si="9"/>
        <v>2025</v>
      </c>
      <c r="E53" s="133"/>
      <c r="F53" s="133"/>
      <c r="G53" s="134" t="str">
        <f>TEXT(RD_15[[#This Row],[Date]],"mmm-yy")</f>
        <v>May-25</v>
      </c>
      <c r="H53" s="124">
        <f t="shared" si="10"/>
        <v>31</v>
      </c>
      <c r="I53" s="132">
        <f>'Basic Data '!$S$2</f>
        <v>91870</v>
      </c>
      <c r="J53" s="8">
        <v>0.22847222222222222</v>
      </c>
      <c r="K53" s="8">
        <v>0.7284722222222223</v>
      </c>
      <c r="L53" s="7">
        <v>232.4</v>
      </c>
      <c r="M53" s="7">
        <v>225.1</v>
      </c>
      <c r="N53" s="7">
        <v>247.3</v>
      </c>
      <c r="O53" s="7">
        <v>247.3</v>
      </c>
      <c r="P53" s="7">
        <v>243.6</v>
      </c>
      <c r="Q53" s="7">
        <v>232.4</v>
      </c>
      <c r="R53" s="7">
        <v>251.6</v>
      </c>
      <c r="S53" s="7">
        <v>237.9</v>
      </c>
      <c r="T53" s="7">
        <v>248.2</v>
      </c>
      <c r="U53" s="7">
        <v>248.1</v>
      </c>
      <c r="V53" s="7">
        <v>249.2</v>
      </c>
      <c r="W53" s="7">
        <v>247.7</v>
      </c>
      <c r="X53" s="7">
        <v>249.6</v>
      </c>
      <c r="Y53" s="7">
        <v>248.4</v>
      </c>
      <c r="Z53" s="7">
        <v>252</v>
      </c>
      <c r="AA53" s="7">
        <v>250.9</v>
      </c>
      <c r="AB53" s="7">
        <v>233.6</v>
      </c>
      <c r="AC53" s="7">
        <v>240</v>
      </c>
      <c r="AD53" s="7">
        <v>249.7</v>
      </c>
      <c r="AE53" s="7">
        <v>251.8</v>
      </c>
      <c r="AF53" s="7">
        <v>259.39999999999998</v>
      </c>
      <c r="AG53" s="7">
        <v>257.3</v>
      </c>
      <c r="AH53" s="7">
        <v>256.8</v>
      </c>
      <c r="AI53" s="7">
        <v>256.5</v>
      </c>
      <c r="AJ53" s="7">
        <v>254</v>
      </c>
      <c r="AK53" s="7">
        <v>254.5</v>
      </c>
      <c r="AL53" s="7">
        <v>260.2</v>
      </c>
      <c r="AM53" s="7">
        <v>259</v>
      </c>
      <c r="AN53" s="7">
        <v>262.10000000000002</v>
      </c>
      <c r="AO53" s="7">
        <v>258.89999999999998</v>
      </c>
      <c r="AP53" s="7">
        <v>257.3</v>
      </c>
      <c r="AQ53" s="7">
        <v>253.2</v>
      </c>
      <c r="AR53" s="7">
        <v>246.4</v>
      </c>
      <c r="AS53" s="7">
        <v>230</v>
      </c>
      <c r="AT53" s="7">
        <v>230.5</v>
      </c>
      <c r="AU53" s="7">
        <v>233.8</v>
      </c>
      <c r="AV53" s="7">
        <v>237</v>
      </c>
      <c r="AW53" s="7">
        <v>235.1</v>
      </c>
      <c r="AX53" s="7">
        <v>245</v>
      </c>
      <c r="AY53" s="7">
        <v>237</v>
      </c>
      <c r="AZ53" s="7">
        <v>232.1</v>
      </c>
      <c r="BA53" s="7">
        <v>266.7</v>
      </c>
      <c r="BB53" s="7">
        <v>279.8</v>
      </c>
      <c r="BC53" s="7">
        <v>264.10000000000002</v>
      </c>
      <c r="BD53" s="7">
        <v>266.3</v>
      </c>
      <c r="BE53" s="7">
        <v>276.2</v>
      </c>
      <c r="BF53" s="7">
        <v>297.5</v>
      </c>
      <c r="BG53" s="7">
        <v>295</v>
      </c>
      <c r="BH53" s="7">
        <v>314.89999999999998</v>
      </c>
      <c r="BI53" s="7">
        <v>278.60000000000002</v>
      </c>
      <c r="BJ53" s="7">
        <v>265.7</v>
      </c>
      <c r="BK53" s="7">
        <v>260</v>
      </c>
      <c r="BL53" s="7">
        <v>258.39999999999998</v>
      </c>
      <c r="BM53" s="7">
        <v>272.10000000000002</v>
      </c>
      <c r="BN53" s="7">
        <v>268.89999999999998</v>
      </c>
      <c r="BO53" s="7">
        <v>272</v>
      </c>
      <c r="BP53" s="7">
        <v>284.5</v>
      </c>
      <c r="BQ53" s="7">
        <v>260.5</v>
      </c>
      <c r="BR53" s="7">
        <v>229.4</v>
      </c>
      <c r="BS53" s="7">
        <v>262.2</v>
      </c>
      <c r="BT53" s="7">
        <v>247.5</v>
      </c>
      <c r="BU53" s="7">
        <v>235.4</v>
      </c>
      <c r="BV53" s="7">
        <v>256.89999999999998</v>
      </c>
      <c r="BW53" s="7">
        <v>587.79999999999995</v>
      </c>
      <c r="BX53" s="7">
        <v>578.9</v>
      </c>
      <c r="BY53" s="7">
        <v>582.20000000000005</v>
      </c>
      <c r="BZ53" s="7">
        <v>583.9</v>
      </c>
      <c r="CA53" s="7">
        <v>593.5</v>
      </c>
      <c r="CB53" s="7">
        <v>580.20000000000005</v>
      </c>
      <c r="CC53" s="7">
        <v>566.79999999999995</v>
      </c>
      <c r="CD53" s="7">
        <v>590.20000000000005</v>
      </c>
      <c r="CE53" s="7">
        <v>595.20000000000005</v>
      </c>
      <c r="CF53" s="7">
        <v>580.70000000000005</v>
      </c>
      <c r="CG53" s="7">
        <v>572.5</v>
      </c>
      <c r="CH53" s="7">
        <v>579.1</v>
      </c>
      <c r="CI53" s="7">
        <v>556.4</v>
      </c>
      <c r="CJ53" s="7">
        <v>549.70000000000005</v>
      </c>
      <c r="CK53" s="7">
        <v>579.1</v>
      </c>
      <c r="CL53" s="7">
        <v>587.9</v>
      </c>
      <c r="CM53" s="7">
        <v>587.5</v>
      </c>
      <c r="CN53" s="7">
        <v>580.1</v>
      </c>
      <c r="CO53" s="7">
        <v>615.4</v>
      </c>
      <c r="CP53" s="7">
        <v>591.29999999999995</v>
      </c>
      <c r="CQ53" s="7">
        <v>564.4</v>
      </c>
      <c r="CR53" s="7">
        <v>596.5</v>
      </c>
      <c r="CS53" s="7">
        <v>565.9</v>
      </c>
      <c r="CT53" s="7">
        <v>564.70000000000005</v>
      </c>
      <c r="CU53" s="7">
        <v>586</v>
      </c>
      <c r="CV53" s="7">
        <v>588.5</v>
      </c>
      <c r="CW53" s="7">
        <v>582.6</v>
      </c>
      <c r="CX53" s="7">
        <v>583.4</v>
      </c>
      <c r="CY53" s="7">
        <v>568.5</v>
      </c>
      <c r="CZ53" s="7">
        <v>580.29999999999995</v>
      </c>
      <c r="DA53" s="7">
        <v>583.1</v>
      </c>
      <c r="DB53" s="7">
        <v>588.29999999999995</v>
      </c>
      <c r="DC53" s="7">
        <v>593.5</v>
      </c>
      <c r="DD53" s="7">
        <v>642.9</v>
      </c>
      <c r="DE53" s="7">
        <v>588.20000000000005</v>
      </c>
      <c r="DF53" s="7">
        <v>586.29999999999995</v>
      </c>
      <c r="DG53" s="7">
        <v>553.20000000000005</v>
      </c>
      <c r="DH53" s="7">
        <v>551.4</v>
      </c>
      <c r="DI53" s="7">
        <v>589.1</v>
      </c>
      <c r="DJ53" s="7">
        <v>570.20000000000005</v>
      </c>
      <c r="DK53" s="7">
        <v>594</v>
      </c>
      <c r="DL53" s="7">
        <v>615.20000000000005</v>
      </c>
      <c r="DM53" s="7">
        <v>588.70000000000005</v>
      </c>
      <c r="DN53" s="7">
        <v>597.6</v>
      </c>
      <c r="DO53" s="7">
        <v>589.1</v>
      </c>
      <c r="DP53" s="7">
        <v>582.79999999999995</v>
      </c>
      <c r="DQ53" s="7">
        <v>602.70000000000005</v>
      </c>
      <c r="DR53" s="7">
        <v>598.1</v>
      </c>
      <c r="DS53" s="7">
        <v>602.6</v>
      </c>
      <c r="DT53" s="7">
        <v>542.20000000000005</v>
      </c>
      <c r="DU53" s="7">
        <v>563.9</v>
      </c>
      <c r="DV53" s="7">
        <v>584.20000000000005</v>
      </c>
      <c r="DW53" s="7">
        <v>600.79999999999995</v>
      </c>
      <c r="DX53" s="7">
        <v>593.29999999999995</v>
      </c>
      <c r="DY53" s="7">
        <v>594.6</v>
      </c>
      <c r="DZ53" s="7">
        <v>591.4</v>
      </c>
      <c r="EA53" s="7">
        <v>588</v>
      </c>
      <c r="EB53" s="7">
        <v>591.70000000000005</v>
      </c>
      <c r="EC53" s="7">
        <v>594.1</v>
      </c>
      <c r="ED53" s="7">
        <v>561.9</v>
      </c>
      <c r="EE53" s="7">
        <v>566.70000000000005</v>
      </c>
      <c r="EF53" s="7">
        <v>598.29999999999995</v>
      </c>
      <c r="EG53" s="7">
        <v>596.9</v>
      </c>
      <c r="EH53" s="7">
        <v>583.70000000000005</v>
      </c>
      <c r="EI53" s="7">
        <v>598</v>
      </c>
      <c r="EJ53" s="7">
        <v>588</v>
      </c>
      <c r="EK53" s="7">
        <v>588.9</v>
      </c>
      <c r="EL53" s="7">
        <v>586.20000000000005</v>
      </c>
      <c r="EM53" s="7">
        <v>568.20000000000005</v>
      </c>
      <c r="EN53" s="7">
        <v>594.4</v>
      </c>
      <c r="EO53" s="7">
        <v>601.29999999999995</v>
      </c>
      <c r="EP53" s="7">
        <v>587.79999999999995</v>
      </c>
      <c r="EQ53" s="7">
        <v>589.9</v>
      </c>
      <c r="ER53" s="7">
        <v>580.4</v>
      </c>
      <c r="ES53" s="7">
        <v>608.79999999999995</v>
      </c>
      <c r="ET53" s="7">
        <v>651.79999999999995</v>
      </c>
      <c r="EU53" s="7">
        <v>588.70000000000005</v>
      </c>
      <c r="EV53" s="7">
        <v>589.20000000000005</v>
      </c>
      <c r="EW53" s="7">
        <v>598.29999999999995</v>
      </c>
      <c r="EX53" s="7">
        <v>599.9</v>
      </c>
      <c r="EY53" s="7">
        <v>596.6</v>
      </c>
      <c r="EZ53" s="7">
        <v>593</v>
      </c>
      <c r="FA53" s="7">
        <v>603.9</v>
      </c>
      <c r="FB53" s="7">
        <v>602.20000000000005</v>
      </c>
      <c r="FC53" s="7">
        <v>574.70000000000005</v>
      </c>
      <c r="FD53" s="7">
        <v>622.9</v>
      </c>
      <c r="FE53" s="7">
        <v>561.4</v>
      </c>
      <c r="FF53" s="7">
        <v>517.20000000000005</v>
      </c>
      <c r="FG53" s="7">
        <v>601.5</v>
      </c>
      <c r="FH53" s="7">
        <v>557.6</v>
      </c>
      <c r="FI53" s="7">
        <v>595.79999999999995</v>
      </c>
      <c r="FJ53" s="7">
        <v>597.29999999999995</v>
      </c>
      <c r="FK53" s="7">
        <v>593.9</v>
      </c>
      <c r="FL53" s="7">
        <v>571.70000000000005</v>
      </c>
      <c r="FM53" s="7">
        <v>597.29999999999995</v>
      </c>
      <c r="FN53" s="7">
        <v>598.70000000000005</v>
      </c>
      <c r="FO53" s="7">
        <v>588.9</v>
      </c>
      <c r="FP53" s="7">
        <v>592.4</v>
      </c>
      <c r="FQ53" s="7">
        <v>592.79999999999995</v>
      </c>
      <c r="FR53" s="7">
        <v>585.6</v>
      </c>
      <c r="FS53" s="7">
        <v>631</v>
      </c>
      <c r="FT53" s="7">
        <v>613</v>
      </c>
      <c r="FU53" s="7">
        <v>563.70000000000005</v>
      </c>
      <c r="FV53" s="7">
        <v>531</v>
      </c>
      <c r="FW53" s="7">
        <v>544.29999999999995</v>
      </c>
      <c r="FX53" s="7">
        <v>532.4</v>
      </c>
      <c r="FY53" s="7">
        <v>533.9</v>
      </c>
      <c r="FZ53" s="7">
        <v>535.5</v>
      </c>
      <c r="GA53" s="7">
        <v>536.70000000000005</v>
      </c>
      <c r="GB53" s="7">
        <v>539.20000000000005</v>
      </c>
      <c r="GC53" s="7">
        <v>543.9</v>
      </c>
      <c r="GD53" s="7">
        <v>551.20000000000005</v>
      </c>
      <c r="GE53" s="7">
        <v>542.4</v>
      </c>
      <c r="GF53" s="7">
        <v>541.29999999999995</v>
      </c>
      <c r="GG53" s="7">
        <v>550.1</v>
      </c>
      <c r="GH53" s="7">
        <v>553.4</v>
      </c>
      <c r="GI53" s="7">
        <v>514.6</v>
      </c>
      <c r="GJ53" s="7">
        <v>471.6</v>
      </c>
      <c r="GK53" s="7">
        <v>564.5</v>
      </c>
      <c r="GL53" s="7">
        <v>550</v>
      </c>
      <c r="GM53" s="7">
        <v>550.5</v>
      </c>
      <c r="GN53" s="7">
        <v>552.29999999999995</v>
      </c>
      <c r="GO53" s="7">
        <v>545.9</v>
      </c>
      <c r="GP53" s="7">
        <v>543.70000000000005</v>
      </c>
      <c r="GQ53" s="7">
        <v>548.70000000000005</v>
      </c>
      <c r="GR53" s="7">
        <v>545.4</v>
      </c>
      <c r="GS53" s="7">
        <v>547.6</v>
      </c>
      <c r="GT53" s="7">
        <v>535.4</v>
      </c>
      <c r="GU53" s="7">
        <v>545.1</v>
      </c>
      <c r="GV53" s="7">
        <v>537.70000000000005</v>
      </c>
      <c r="GW53" s="7">
        <v>542.70000000000005</v>
      </c>
      <c r="GX53" s="7">
        <v>514.4</v>
      </c>
      <c r="GY53" s="7">
        <v>512.29999999999995</v>
      </c>
      <c r="GZ53" s="7">
        <v>524.4</v>
      </c>
      <c r="HA53" s="7">
        <v>582.6</v>
      </c>
      <c r="HB53" s="7">
        <v>571.4</v>
      </c>
      <c r="HC53" s="7">
        <v>519</v>
      </c>
      <c r="HD53" s="7">
        <v>598.29999999999995</v>
      </c>
      <c r="HE53" s="7">
        <v>603.29999999999995</v>
      </c>
      <c r="HF53" s="7">
        <v>601.29999999999995</v>
      </c>
      <c r="HG53" s="7">
        <v>624.9</v>
      </c>
      <c r="HH53" s="7">
        <v>609.29999999999995</v>
      </c>
      <c r="HI53" s="7">
        <v>667.2</v>
      </c>
      <c r="HJ53" s="7">
        <v>611.70000000000005</v>
      </c>
      <c r="HK53" s="7">
        <v>571.20000000000005</v>
      </c>
      <c r="HL53" s="7">
        <v>570.4</v>
      </c>
      <c r="HM53" s="7">
        <v>545.4</v>
      </c>
      <c r="HN53" s="7">
        <v>593.5</v>
      </c>
      <c r="HO53" s="7">
        <v>565</v>
      </c>
      <c r="HP53" s="7">
        <v>627.29999999999995</v>
      </c>
      <c r="HQ53" s="7">
        <v>522</v>
      </c>
      <c r="HR53" s="7">
        <v>525</v>
      </c>
      <c r="HS53" s="7">
        <v>579</v>
      </c>
      <c r="HT53" s="7">
        <v>498.6</v>
      </c>
      <c r="HU53" s="7">
        <v>469.7</v>
      </c>
      <c r="HV53" s="7">
        <v>614.29999999999995</v>
      </c>
      <c r="HW53" s="7">
        <v>605.1</v>
      </c>
      <c r="HX53" s="7">
        <v>616.1</v>
      </c>
      <c r="HY53" s="7">
        <v>607.1</v>
      </c>
      <c r="HZ53" s="7">
        <v>598.70000000000005</v>
      </c>
      <c r="IA53" s="7">
        <v>592.70000000000005</v>
      </c>
      <c r="IB53" s="7">
        <v>666.2</v>
      </c>
      <c r="IC53" s="7">
        <v>656.2</v>
      </c>
      <c r="ID53" s="7">
        <v>564.5</v>
      </c>
      <c r="IE53" s="7">
        <v>574.4</v>
      </c>
      <c r="IF53" s="7">
        <v>523.5</v>
      </c>
      <c r="IG53" s="7">
        <v>516.79999999999995</v>
      </c>
      <c r="IH53" s="7">
        <v>513</v>
      </c>
      <c r="II53" s="7">
        <v>530.79999999999995</v>
      </c>
      <c r="IJ53" s="7">
        <v>520.20000000000005</v>
      </c>
      <c r="IK53" s="7">
        <v>535.20000000000005</v>
      </c>
      <c r="IL53" s="7">
        <v>530.20000000000005</v>
      </c>
      <c r="IM53" s="7">
        <v>519.5</v>
      </c>
      <c r="IN53" s="7">
        <v>521.29999999999995</v>
      </c>
      <c r="IO53" s="7">
        <v>506.7</v>
      </c>
      <c r="IP53" s="7">
        <v>488.4</v>
      </c>
      <c r="IQ53" s="7">
        <v>533.6</v>
      </c>
      <c r="IR53" s="7">
        <v>485.7</v>
      </c>
      <c r="IS53" s="7">
        <v>536.1</v>
      </c>
      <c r="IT53" s="7">
        <v>535.79999999999995</v>
      </c>
      <c r="IU53" s="7">
        <v>539</v>
      </c>
      <c r="IV53" s="7">
        <v>513.1</v>
      </c>
      <c r="IW53" s="7">
        <v>543.20000000000005</v>
      </c>
      <c r="IX53" s="7">
        <v>523.6</v>
      </c>
      <c r="IY53" s="7">
        <v>533.5</v>
      </c>
      <c r="IZ53" s="7">
        <v>518.70000000000005</v>
      </c>
      <c r="JA53" s="7">
        <v>535.29999999999995</v>
      </c>
      <c r="JB53" s="7">
        <v>545.29999999999995</v>
      </c>
      <c r="JC53" s="7">
        <v>538.20000000000005</v>
      </c>
      <c r="JD53" s="7">
        <v>511.9</v>
      </c>
      <c r="JE53" s="7">
        <v>534.5</v>
      </c>
      <c r="JF53" s="7">
        <v>519.9</v>
      </c>
      <c r="JG53" s="7">
        <v>543.1</v>
      </c>
      <c r="JH53" s="7">
        <v>540.1</v>
      </c>
      <c r="JI53" s="7">
        <v>561.79999999999995</v>
      </c>
      <c r="JJ53" s="7">
        <v>578.20000000000005</v>
      </c>
      <c r="JK53" s="7">
        <v>592.1</v>
      </c>
      <c r="JL53" s="7">
        <v>565.6</v>
      </c>
      <c r="JM53" s="7">
        <v>602.1</v>
      </c>
      <c r="JN53" s="7">
        <v>631.20000000000005</v>
      </c>
      <c r="JO53" s="7">
        <v>594.9</v>
      </c>
      <c r="JP53" s="7">
        <v>596.70000000000005</v>
      </c>
      <c r="JQ53" s="7">
        <v>575.29999999999995</v>
      </c>
      <c r="JR53" s="7">
        <v>599.79999999999995</v>
      </c>
      <c r="JS53" s="7">
        <v>594</v>
      </c>
      <c r="JT53" s="7">
        <v>574.29999999999995</v>
      </c>
      <c r="JU53" s="7">
        <v>625.4</v>
      </c>
      <c r="JV53" s="7">
        <v>612.5</v>
      </c>
      <c r="JW53" s="7">
        <v>555.4</v>
      </c>
      <c r="JX53" s="7">
        <v>624.5</v>
      </c>
      <c r="JY53" s="7">
        <v>615.70000000000005</v>
      </c>
      <c r="JZ53" s="7">
        <v>466.5</v>
      </c>
      <c r="KA53" s="7">
        <v>460.6</v>
      </c>
      <c r="KB53" s="7">
        <v>597.9</v>
      </c>
      <c r="KC53" s="7">
        <v>496.5</v>
      </c>
      <c r="KD53" s="7">
        <v>571.20000000000005</v>
      </c>
      <c r="KE53" s="7">
        <v>528.70000000000005</v>
      </c>
      <c r="KF53" s="7">
        <v>524.70000000000005</v>
      </c>
      <c r="KG53" s="7">
        <v>518.1</v>
      </c>
      <c r="KH53" s="7">
        <v>519.29999999999995</v>
      </c>
      <c r="KI53" s="7">
        <v>510.5</v>
      </c>
      <c r="KJ53" s="7">
        <v>516.70000000000005</v>
      </c>
      <c r="KK53" s="7">
        <v>524.4</v>
      </c>
      <c r="KL53" s="7">
        <v>512.79999999999995</v>
      </c>
      <c r="KM53" s="7">
        <v>512.1</v>
      </c>
      <c r="KN53" s="7">
        <v>534.9</v>
      </c>
      <c r="KO53" s="7">
        <v>581</v>
      </c>
      <c r="KP53" s="7">
        <v>530.20000000000005</v>
      </c>
      <c r="KQ53" s="7">
        <v>533.5</v>
      </c>
      <c r="KR53" s="7">
        <v>513.5</v>
      </c>
      <c r="KS53" s="7">
        <v>501.3</v>
      </c>
      <c r="KT53" s="7">
        <v>492.6</v>
      </c>
      <c r="KU53" s="7">
        <v>515.1</v>
      </c>
      <c r="KV53" s="7">
        <v>530.20000000000005</v>
      </c>
      <c r="KW53" s="7">
        <v>522.79999999999995</v>
      </c>
      <c r="KX53" s="7">
        <v>521.70000000000005</v>
      </c>
      <c r="KY53" s="7">
        <v>529.6</v>
      </c>
      <c r="KZ53" s="7">
        <v>528.1</v>
      </c>
      <c r="LA53" s="7">
        <v>525.4</v>
      </c>
      <c r="LB53" s="7">
        <v>517.5</v>
      </c>
      <c r="LC53" s="7">
        <v>532.6</v>
      </c>
      <c r="LD53" s="7">
        <v>528.6</v>
      </c>
      <c r="LE53" s="7">
        <v>476.8</v>
      </c>
      <c r="LF53" s="7">
        <v>526.79999999999995</v>
      </c>
      <c r="LG53" s="7">
        <v>540.5</v>
      </c>
      <c r="LH53" s="7">
        <v>509.5</v>
      </c>
      <c r="LI53" s="7">
        <v>505</v>
      </c>
      <c r="LJ53" s="7">
        <v>497.2</v>
      </c>
      <c r="LK53" s="7">
        <v>545.4</v>
      </c>
      <c r="LL53" s="7">
        <v>512.1</v>
      </c>
      <c r="LM53" s="7">
        <v>532.1</v>
      </c>
      <c r="LN53" s="7">
        <v>528.6</v>
      </c>
      <c r="LO53" s="7">
        <v>527</v>
      </c>
      <c r="LP53" s="7">
        <v>507.2</v>
      </c>
      <c r="LQ53" s="7">
        <v>469.5</v>
      </c>
      <c r="LR53" s="7">
        <v>502.4</v>
      </c>
      <c r="LS53" s="7">
        <v>556.4</v>
      </c>
      <c r="LT53" s="7">
        <v>494.3</v>
      </c>
      <c r="LU53" s="7">
        <v>500.7</v>
      </c>
      <c r="LV53" s="7">
        <v>540.5</v>
      </c>
      <c r="LW53" s="7">
        <v>520.20000000000005</v>
      </c>
      <c r="LX53" s="7">
        <v>532.70000000000005</v>
      </c>
      <c r="LY53" s="7">
        <v>533.1</v>
      </c>
      <c r="LZ53" s="7">
        <v>528.4</v>
      </c>
      <c r="MA53" s="7">
        <v>488</v>
      </c>
      <c r="MB53" s="7">
        <v>570</v>
      </c>
      <c r="MC53" s="7">
        <v>503.8</v>
      </c>
      <c r="MD53" s="7">
        <v>509.3</v>
      </c>
      <c r="ME53" s="7">
        <v>423.1</v>
      </c>
      <c r="MF53" s="7">
        <v>506.5</v>
      </c>
      <c r="MG53" s="7">
        <v>505</v>
      </c>
      <c r="MH53" s="7">
        <v>434</v>
      </c>
      <c r="MI53" s="7">
        <v>524.1</v>
      </c>
      <c r="MJ53" s="7">
        <v>527.5</v>
      </c>
      <c r="MK53" s="7">
        <v>538.1</v>
      </c>
      <c r="ML53" s="7">
        <v>515.79999999999995</v>
      </c>
      <c r="MM53" s="7">
        <v>523.79999999999995</v>
      </c>
      <c r="MN53" s="7">
        <v>534.5</v>
      </c>
      <c r="MO53" s="7">
        <v>527.5</v>
      </c>
      <c r="MP53" s="7">
        <v>532.1</v>
      </c>
      <c r="MQ53" s="7">
        <v>539.5</v>
      </c>
      <c r="MR53" s="7">
        <v>524.5</v>
      </c>
      <c r="MS53" s="7">
        <v>506</v>
      </c>
      <c r="MT53" s="7">
        <v>510</v>
      </c>
      <c r="MU53" s="7">
        <v>539.79999999999995</v>
      </c>
      <c r="MV53" s="7">
        <v>476.1</v>
      </c>
      <c r="MW53" s="7">
        <v>503.8</v>
      </c>
      <c r="MX53" s="7">
        <v>517.79999999999995</v>
      </c>
      <c r="MY53" s="7">
        <v>558.5</v>
      </c>
      <c r="MZ53" s="7">
        <v>524.9</v>
      </c>
      <c r="NA53" s="7">
        <v>525.29999999999995</v>
      </c>
      <c r="NB53" s="7">
        <v>509.6</v>
      </c>
      <c r="NC53" s="7">
        <v>555.9</v>
      </c>
      <c r="ND53" s="7">
        <v>535.1</v>
      </c>
      <c r="NE53" s="7">
        <v>563.29999999999995</v>
      </c>
      <c r="NF53" s="7">
        <v>500.4</v>
      </c>
      <c r="NG53" s="7">
        <v>532.29999999999995</v>
      </c>
      <c r="NH53" s="7">
        <v>499.9</v>
      </c>
      <c r="NI53" s="7">
        <v>506.8</v>
      </c>
      <c r="NJ53" s="7">
        <v>483.5</v>
      </c>
      <c r="NK53" s="7">
        <v>518.9</v>
      </c>
      <c r="NL53" s="7">
        <v>520.5</v>
      </c>
      <c r="NM53" s="7">
        <v>510.7</v>
      </c>
      <c r="NN53" s="120">
        <v>0</v>
      </c>
      <c r="NO53" s="135">
        <v>27.646002380952364</v>
      </c>
      <c r="NP53" s="135">
        <v>0</v>
      </c>
      <c r="NQ53" s="135">
        <v>0</v>
      </c>
      <c r="NR53" s="135">
        <v>2.4119666666666668</v>
      </c>
      <c r="NS53" s="135">
        <v>2.2107140875000026</v>
      </c>
      <c r="NT53" s="135">
        <v>0</v>
      </c>
      <c r="NU53" s="135">
        <v>0</v>
      </c>
      <c r="NV53" s="7">
        <v>87630820</v>
      </c>
      <c r="NW53" s="7">
        <v>259240</v>
      </c>
      <c r="NX53" s="7">
        <v>88992320</v>
      </c>
      <c r="NY53" s="7">
        <v>303409</v>
      </c>
      <c r="NZ53" s="7">
        <v>72890230</v>
      </c>
      <c r="OA53" s="7">
        <v>153293</v>
      </c>
      <c r="OB53" s="7">
        <v>87247120</v>
      </c>
      <c r="OC53" s="7">
        <v>131938</v>
      </c>
      <c r="OD53" s="7">
        <v>828260</v>
      </c>
      <c r="OE53" s="7">
        <v>10070</v>
      </c>
      <c r="OF53" s="7">
        <v>109890</v>
      </c>
      <c r="OG53" s="7">
        <v>600</v>
      </c>
      <c r="OH53" s="9">
        <f>IF((RD_15[[#This Row],[33kV_IC1_ExPort]]-NV52)&lt;0,0,(RD_15[[#This Row],[33kV_IC1_ExPort]]-NV52))</f>
        <v>45220</v>
      </c>
      <c r="OI53" s="9">
        <f>IF((RD_15[[#This Row],[33kV_IC1_Import]]-NW52)&lt;0,0,(RD_15[[#This Row],[33kV_IC1_Import]]-NW52))</f>
        <v>197</v>
      </c>
      <c r="OJ53" s="9">
        <f>IF((RD_15[[#This Row],[33kV_IC2_ExPort]]-NX52)&lt;0,0,(RD_15[[#This Row],[33kV_IC2_ExPort]]-NX52))</f>
        <v>46520</v>
      </c>
      <c r="OK53" s="9">
        <f>IF((RD_15[[#This Row],[33kV_IC2_Import]]-NY52)&lt;0,0,(RD_15[[#This Row],[33kV_IC2_Import]]-NY52))</f>
        <v>273</v>
      </c>
      <c r="OL53" s="9">
        <f>IF((RD_15[[#This Row],[33kV_IC3_ExPort]]-NZ52)&lt;0,0,(RD_15[[#This Row],[33kV_IC3_ExPort]]-NZ52))</f>
        <v>45030</v>
      </c>
      <c r="OM53" s="9">
        <f>IF((RD_15[[#This Row],[33kV_IC3_Import]]-OA52)&lt;0,0,(RD_15[[#This Row],[33kV_IC3_Import]]-OA52))</f>
        <v>154</v>
      </c>
      <c r="ON53" s="9">
        <f>IF((RD_15[[#This Row],[33kV_IC4_ExPort]]-OB52)&lt;0,0,(RD_15[[#This Row],[33kV_IC4_ExPort]]-OB52))</f>
        <v>43480</v>
      </c>
      <c r="OO53" s="9">
        <f>IF((RD_15[[#This Row],[33kV_IC4_Import]]-OC52)&lt;0,0,(RD_15[[#This Row],[33kV_IC4_Import]]-OC52))</f>
        <v>161</v>
      </c>
      <c r="OP53" s="9">
        <f>IF((RD_15[[#This Row],[220kV_PQM1_Ex]]-OD52)*200&lt;0,0,(RD_15[[#This Row],[220kV_PQM1_Ex]]-OD52)*200)</f>
        <v>90000</v>
      </c>
      <c r="OQ53" s="9">
        <f>IF((RD_15[[#This Row],[220kV_PQM1_Im]]-OE52)*200&lt;0,0,(RD_15[[#This Row],[220kV_PQM1_Im]]-OE52)*200)</f>
        <v>2000</v>
      </c>
      <c r="OR53" s="9">
        <f>IF((RD_15[[#This Row],[220kV_PQM2_Ex]]-OF52)*200&lt;0,0,(RD_15[[#This Row],[220kV_PQM2_Ex]]-OF52)*200)</f>
        <v>88000</v>
      </c>
      <c r="OS53" s="9">
        <f>IF((RD_15[[#This Row],[220kV_PQM2_Im]]-OG52)*200&lt;0,0,(RD_15[[#This Row],[220kV_PQM2_Im]]-OG52)*200)</f>
        <v>0</v>
      </c>
      <c r="OT53" s="136">
        <f>SUM(RD_15[[#This Row],[33kV_IC1_ExPort(KWh)]],RD_15[[#This Row],[33kV_IC2_ExPort(KWh)]],RD_15[[#This Row],[33kV_IC3_ExPort(KWh)]],RD_15[[#This Row],[33kV_IC4_ExPort(kWh)]])</f>
        <v>180250</v>
      </c>
      <c r="OU53" s="49">
        <f>SUM(RD_15[[#This Row],[220kV_PQM1_Ex(KWh)]],RD_15[[#This Row],[220kV_PQM2_Ex(KWh)]])</f>
        <v>178000</v>
      </c>
      <c r="OV53" s="49">
        <f>IFERROR((RD_15[[#This Row],[Sunset Time (POA&lt;20 W/m2)]]-RD_15[[#This Row],[Sunrise Time (POA&gt;20 W/m2)]])*24,"")</f>
        <v>12.000000000000004</v>
      </c>
      <c r="OW53" s="49">
        <f>RD_15[[#This Row],[GHI]]-RD_15[[#This Row],[GHI_Lost]]</f>
        <v>2.4119666666666668</v>
      </c>
      <c r="OX53" s="49">
        <f>RD_15[[#This Row],[POA]]-RD_15[[#This Row],[POA_Lost]]</f>
        <v>2.2107140875000026</v>
      </c>
      <c r="OY53" s="49"/>
      <c r="OZ53" s="49">
        <f>RD_15[[#This Row],[MT_Temp]]</f>
        <v>27.646002380952364</v>
      </c>
      <c r="PA53" s="50">
        <f>RD_15[[#This Row],[WS_Avg]]</f>
        <v>0</v>
      </c>
      <c r="PB53" s="131">
        <f>IFERROR(SUM(RD_15[[#This Row],[BLK1_INV1]:[BLK12_INV31]]),"")</f>
        <v>184356.69999999992</v>
      </c>
      <c r="PC53" s="51" t="str">
        <f>IFERROR(#REF!/RD_15[[#This Row],[Inv_Exp(KWh)]],"")</f>
        <v/>
      </c>
      <c r="PD53" s="51"/>
      <c r="PE53" s="100" t="str">
        <f>IFERROR(RD_15[[#This Row],[WPR_Eac]]/RD_15[[#This Row],[WPR_Edc]],"")</f>
        <v/>
      </c>
      <c r="PF53" s="100"/>
      <c r="PG53" s="100"/>
    </row>
    <row r="54" spans="2:423" x14ac:dyDescent="0.35">
      <c r="B54" s="48">
        <v>45793</v>
      </c>
      <c r="C54" s="132">
        <f>YEAR(RD_15[[#This Row],[Date]])+IF(MONTH(RD_15[[#This Row],[Date]])&gt;=4,1,0)</f>
        <v>2026</v>
      </c>
      <c r="D54" s="124">
        <f t="shared" si="9"/>
        <v>2025</v>
      </c>
      <c r="E54" s="133"/>
      <c r="F54" s="133"/>
      <c r="G54" s="134" t="str">
        <f>TEXT(RD_15[[#This Row],[Date]],"mmm-yy")</f>
        <v>May-25</v>
      </c>
      <c r="H54" s="124">
        <f t="shared" si="10"/>
        <v>31</v>
      </c>
      <c r="I54" s="132">
        <f>'Basic Data '!$S$2</f>
        <v>91870</v>
      </c>
      <c r="J54" s="8">
        <v>0.20972222222222223</v>
      </c>
      <c r="K54" s="8">
        <v>0.72361111111111109</v>
      </c>
      <c r="L54" s="7">
        <v>358.4</v>
      </c>
      <c r="M54" s="7">
        <v>347.9</v>
      </c>
      <c r="N54" s="7">
        <v>382.2</v>
      </c>
      <c r="O54" s="7">
        <v>380.7</v>
      </c>
      <c r="P54" s="7">
        <v>372.6</v>
      </c>
      <c r="Q54" s="7">
        <v>356.8</v>
      </c>
      <c r="R54" s="7">
        <v>388</v>
      </c>
      <c r="S54" s="7">
        <v>366.1</v>
      </c>
      <c r="T54" s="7">
        <v>379.8</v>
      </c>
      <c r="U54" s="7">
        <v>381.7</v>
      </c>
      <c r="V54" s="7">
        <v>384.7</v>
      </c>
      <c r="W54" s="7">
        <v>380.9</v>
      </c>
      <c r="X54" s="7">
        <v>379.6</v>
      </c>
      <c r="Y54" s="7">
        <v>381</v>
      </c>
      <c r="Z54" s="7">
        <v>383.8</v>
      </c>
      <c r="AA54" s="7">
        <v>382.6</v>
      </c>
      <c r="AB54" s="7">
        <v>360.4</v>
      </c>
      <c r="AC54" s="7">
        <v>366.1</v>
      </c>
      <c r="AD54" s="7">
        <v>385.3</v>
      </c>
      <c r="AE54" s="7">
        <v>387.9</v>
      </c>
      <c r="AF54" s="7">
        <v>399.8</v>
      </c>
      <c r="AG54" s="7">
        <v>394.4</v>
      </c>
      <c r="AH54" s="7">
        <v>397</v>
      </c>
      <c r="AI54" s="7">
        <v>394.5</v>
      </c>
      <c r="AJ54" s="7">
        <v>396.1</v>
      </c>
      <c r="AK54" s="7">
        <v>392.2</v>
      </c>
      <c r="AL54" s="7">
        <v>397.1</v>
      </c>
      <c r="AM54" s="7">
        <v>393.9</v>
      </c>
      <c r="AN54" s="7">
        <v>402.7</v>
      </c>
      <c r="AO54" s="7">
        <v>400.7</v>
      </c>
      <c r="AP54" s="7">
        <v>393.7</v>
      </c>
      <c r="AQ54" s="7">
        <v>393.2</v>
      </c>
      <c r="AR54" s="7">
        <v>373.1</v>
      </c>
      <c r="AS54" s="7">
        <v>350.4</v>
      </c>
      <c r="AT54" s="7">
        <v>353</v>
      </c>
      <c r="AU54" s="7">
        <v>356.5</v>
      </c>
      <c r="AV54" s="7">
        <v>361.4</v>
      </c>
      <c r="AW54" s="7">
        <v>361.1</v>
      </c>
      <c r="AX54" s="7">
        <v>373.6</v>
      </c>
      <c r="AY54" s="7">
        <v>359.5</v>
      </c>
      <c r="AZ54" s="7">
        <v>364.9</v>
      </c>
      <c r="BA54" s="7">
        <v>401.9</v>
      </c>
      <c r="BB54" s="7">
        <v>422.8</v>
      </c>
      <c r="BC54" s="7">
        <v>397.7</v>
      </c>
      <c r="BD54" s="7">
        <v>401.2</v>
      </c>
      <c r="BE54" s="7">
        <v>414.6</v>
      </c>
      <c r="BF54" s="7">
        <v>446.6</v>
      </c>
      <c r="BG54" s="7">
        <v>442</v>
      </c>
      <c r="BH54" s="7">
        <v>476.9</v>
      </c>
      <c r="BI54" s="7">
        <v>421.1</v>
      </c>
      <c r="BJ54" s="7">
        <v>402.5</v>
      </c>
      <c r="BK54" s="7">
        <v>393.3</v>
      </c>
      <c r="BL54" s="7">
        <v>389.1</v>
      </c>
      <c r="BM54" s="7">
        <v>410.7</v>
      </c>
      <c r="BN54" s="7">
        <v>407.2</v>
      </c>
      <c r="BO54" s="7">
        <v>413.2</v>
      </c>
      <c r="BP54" s="7">
        <v>430.4</v>
      </c>
      <c r="BQ54" s="7">
        <v>393.7</v>
      </c>
      <c r="BR54" s="7">
        <v>347.9</v>
      </c>
      <c r="BS54" s="7">
        <v>397.1</v>
      </c>
      <c r="BT54" s="7">
        <v>379.3</v>
      </c>
      <c r="BU54" s="7">
        <v>357.1</v>
      </c>
      <c r="BV54" s="7">
        <v>388.1</v>
      </c>
      <c r="BW54" s="7">
        <v>912.7</v>
      </c>
      <c r="BX54" s="7">
        <v>898.9</v>
      </c>
      <c r="BY54" s="7">
        <v>909.8</v>
      </c>
      <c r="BZ54" s="7">
        <v>914.6</v>
      </c>
      <c r="CA54" s="7">
        <v>931.9</v>
      </c>
      <c r="CB54" s="7">
        <v>911.5</v>
      </c>
      <c r="CC54" s="7">
        <v>897.9</v>
      </c>
      <c r="CD54" s="7">
        <v>914.9</v>
      </c>
      <c r="CE54" s="7">
        <v>927.3</v>
      </c>
      <c r="CF54" s="7">
        <v>900.8</v>
      </c>
      <c r="CG54" s="7">
        <v>893.8</v>
      </c>
      <c r="CH54" s="7">
        <v>900</v>
      </c>
      <c r="CI54" s="7">
        <v>873.9</v>
      </c>
      <c r="CJ54" s="7">
        <v>855.4</v>
      </c>
      <c r="CK54" s="7">
        <v>866.8</v>
      </c>
      <c r="CL54" s="7">
        <v>897.4</v>
      </c>
      <c r="CM54" s="7">
        <v>899.5</v>
      </c>
      <c r="CN54" s="7">
        <v>891.3</v>
      </c>
      <c r="CO54" s="7">
        <v>999</v>
      </c>
      <c r="CP54" s="7">
        <v>909.3</v>
      </c>
      <c r="CQ54" s="7">
        <v>872.4</v>
      </c>
      <c r="CR54" s="7">
        <v>919.8</v>
      </c>
      <c r="CS54" s="7">
        <v>881.4</v>
      </c>
      <c r="CT54" s="7">
        <v>880</v>
      </c>
      <c r="CU54" s="7">
        <v>912.3</v>
      </c>
      <c r="CV54" s="7">
        <v>917</v>
      </c>
      <c r="CW54" s="7">
        <v>901.5</v>
      </c>
      <c r="CX54" s="7">
        <v>906.6</v>
      </c>
      <c r="CY54" s="7">
        <v>921.6</v>
      </c>
      <c r="CZ54" s="7">
        <v>937.1</v>
      </c>
      <c r="DA54" s="7">
        <v>940.7</v>
      </c>
      <c r="DB54" s="7">
        <v>943.4</v>
      </c>
      <c r="DC54" s="7">
        <v>947.2</v>
      </c>
      <c r="DD54" s="7">
        <v>1028.7</v>
      </c>
      <c r="DE54" s="7">
        <v>936.8</v>
      </c>
      <c r="DF54" s="7">
        <v>932.6</v>
      </c>
      <c r="DG54" s="7">
        <v>885</v>
      </c>
      <c r="DH54" s="7">
        <v>877.7</v>
      </c>
      <c r="DI54" s="7">
        <v>930.8</v>
      </c>
      <c r="DJ54" s="7">
        <v>902.5</v>
      </c>
      <c r="DK54" s="7">
        <v>942.4</v>
      </c>
      <c r="DL54" s="7">
        <v>976.6</v>
      </c>
      <c r="DM54" s="7">
        <v>936.8</v>
      </c>
      <c r="DN54" s="7">
        <v>947</v>
      </c>
      <c r="DO54" s="7">
        <v>933.7</v>
      </c>
      <c r="DP54" s="7">
        <v>927.8</v>
      </c>
      <c r="DQ54" s="7">
        <v>949.1</v>
      </c>
      <c r="DR54" s="7">
        <v>941.8</v>
      </c>
      <c r="DS54" s="7">
        <v>952.4</v>
      </c>
      <c r="DT54" s="7">
        <v>837.9</v>
      </c>
      <c r="DU54" s="7">
        <v>882.8</v>
      </c>
      <c r="DV54" s="7">
        <v>892.8</v>
      </c>
      <c r="DW54" s="7">
        <v>915.1</v>
      </c>
      <c r="DX54" s="7">
        <v>902.2</v>
      </c>
      <c r="DY54" s="7">
        <v>902.5</v>
      </c>
      <c r="DZ54" s="7">
        <v>899.6</v>
      </c>
      <c r="EA54" s="7">
        <v>892.9</v>
      </c>
      <c r="EB54" s="7">
        <v>902.1</v>
      </c>
      <c r="EC54" s="7">
        <v>883.5</v>
      </c>
      <c r="ED54" s="7">
        <v>852.8</v>
      </c>
      <c r="EE54" s="7">
        <v>861.5</v>
      </c>
      <c r="EF54" s="7">
        <v>907.8</v>
      </c>
      <c r="EG54" s="7">
        <v>901.6</v>
      </c>
      <c r="EH54" s="7">
        <v>888.2</v>
      </c>
      <c r="EI54" s="7">
        <v>907.5</v>
      </c>
      <c r="EJ54" s="7">
        <v>895.2</v>
      </c>
      <c r="EK54" s="7">
        <v>897.7</v>
      </c>
      <c r="EL54" s="7">
        <v>888.3</v>
      </c>
      <c r="EM54" s="7">
        <v>842.6</v>
      </c>
      <c r="EN54" s="7">
        <v>897.8</v>
      </c>
      <c r="EO54" s="7">
        <v>906.3</v>
      </c>
      <c r="EP54" s="7">
        <v>887.3</v>
      </c>
      <c r="EQ54" s="7">
        <v>885.2</v>
      </c>
      <c r="ER54" s="7">
        <v>871.5</v>
      </c>
      <c r="ES54" s="7">
        <v>910.1</v>
      </c>
      <c r="ET54" s="7">
        <v>970.3</v>
      </c>
      <c r="EU54" s="7">
        <v>877.6</v>
      </c>
      <c r="EV54" s="7">
        <v>882</v>
      </c>
      <c r="EW54" s="7">
        <v>893</v>
      </c>
      <c r="EX54" s="7">
        <v>897.5</v>
      </c>
      <c r="EY54" s="7">
        <v>892.6</v>
      </c>
      <c r="EZ54" s="7">
        <v>890.1</v>
      </c>
      <c r="FA54" s="7">
        <v>900.6</v>
      </c>
      <c r="FB54" s="7">
        <v>895.1</v>
      </c>
      <c r="FC54" s="7">
        <v>857.2</v>
      </c>
      <c r="FD54" s="7">
        <v>932.4</v>
      </c>
      <c r="FE54" s="7">
        <v>842.2</v>
      </c>
      <c r="FF54" s="7">
        <v>777</v>
      </c>
      <c r="FG54" s="7">
        <v>897.8</v>
      </c>
      <c r="FH54" s="7">
        <v>838.6</v>
      </c>
      <c r="FI54" s="7">
        <v>892.2</v>
      </c>
      <c r="FJ54" s="7">
        <v>894.2</v>
      </c>
      <c r="FK54" s="7">
        <v>891.5</v>
      </c>
      <c r="FL54" s="7">
        <v>838</v>
      </c>
      <c r="FM54" s="7">
        <v>895.7</v>
      </c>
      <c r="FN54" s="7">
        <v>897.6</v>
      </c>
      <c r="FO54" s="7">
        <v>880.4</v>
      </c>
      <c r="FP54" s="7">
        <v>885.4</v>
      </c>
      <c r="FQ54" s="7">
        <v>890.5</v>
      </c>
      <c r="FR54" s="7">
        <v>878.4</v>
      </c>
      <c r="FS54" s="7">
        <v>942.5</v>
      </c>
      <c r="FT54" s="7">
        <v>915.2</v>
      </c>
      <c r="FU54" s="7">
        <v>846.7</v>
      </c>
      <c r="FV54" s="7">
        <v>795.4</v>
      </c>
      <c r="FW54" s="7">
        <v>807.6</v>
      </c>
      <c r="FX54" s="7">
        <v>798.9</v>
      </c>
      <c r="FY54" s="7">
        <v>793</v>
      </c>
      <c r="FZ54" s="7">
        <v>789.4</v>
      </c>
      <c r="GA54" s="7">
        <v>788.3</v>
      </c>
      <c r="GB54" s="7">
        <v>790.8</v>
      </c>
      <c r="GC54" s="7">
        <v>799.1</v>
      </c>
      <c r="GD54" s="7">
        <v>803.6</v>
      </c>
      <c r="GE54" s="7">
        <v>794.5</v>
      </c>
      <c r="GF54" s="7">
        <v>811.3</v>
      </c>
      <c r="GG54" s="7">
        <v>813.3</v>
      </c>
      <c r="GH54" s="7">
        <v>805</v>
      </c>
      <c r="GI54" s="7">
        <v>761.4</v>
      </c>
      <c r="GJ54" s="7">
        <v>687.6</v>
      </c>
      <c r="GK54" s="7">
        <v>814.1</v>
      </c>
      <c r="GL54" s="7">
        <v>804.9</v>
      </c>
      <c r="GM54" s="7">
        <v>799.1</v>
      </c>
      <c r="GN54" s="7">
        <v>806.7</v>
      </c>
      <c r="GO54" s="7">
        <v>801.2</v>
      </c>
      <c r="GP54" s="7">
        <v>794.6</v>
      </c>
      <c r="GQ54" s="7">
        <v>802.6</v>
      </c>
      <c r="GR54" s="7">
        <v>792.9</v>
      </c>
      <c r="GS54" s="7">
        <v>805.4</v>
      </c>
      <c r="GT54" s="7">
        <v>785.7</v>
      </c>
      <c r="GU54" s="7">
        <v>802.2</v>
      </c>
      <c r="GV54" s="7">
        <v>786.2</v>
      </c>
      <c r="GW54" s="7">
        <v>791.7</v>
      </c>
      <c r="GX54" s="7">
        <v>756.5</v>
      </c>
      <c r="GY54" s="7">
        <v>751.6</v>
      </c>
      <c r="GZ54" s="7">
        <v>756.7</v>
      </c>
      <c r="HA54" s="7">
        <v>879.7</v>
      </c>
      <c r="HB54" s="7">
        <v>862.3</v>
      </c>
      <c r="HC54" s="7">
        <v>779.8</v>
      </c>
      <c r="HD54" s="7">
        <v>908.1</v>
      </c>
      <c r="HE54" s="7">
        <v>919.5</v>
      </c>
      <c r="HF54" s="7">
        <v>923.3</v>
      </c>
      <c r="HG54" s="7">
        <v>939.6</v>
      </c>
      <c r="HH54" s="7">
        <v>910.6</v>
      </c>
      <c r="HI54" s="7">
        <v>1016.9</v>
      </c>
      <c r="HJ54" s="7">
        <v>938.9</v>
      </c>
      <c r="HK54" s="7">
        <v>874</v>
      </c>
      <c r="HL54" s="7">
        <v>843.1</v>
      </c>
      <c r="HM54" s="7">
        <v>839.6</v>
      </c>
      <c r="HN54" s="7">
        <v>920.1</v>
      </c>
      <c r="HO54" s="7">
        <v>840</v>
      </c>
      <c r="HP54" s="7">
        <v>944.3</v>
      </c>
      <c r="HQ54" s="7">
        <v>790</v>
      </c>
      <c r="HR54" s="7">
        <v>791.5</v>
      </c>
      <c r="HS54" s="7">
        <v>870</v>
      </c>
      <c r="HT54" s="7">
        <v>753.9</v>
      </c>
      <c r="HU54" s="7">
        <v>713.8</v>
      </c>
      <c r="HV54" s="7">
        <v>937.1</v>
      </c>
      <c r="HW54" s="7">
        <v>902.3</v>
      </c>
      <c r="HX54" s="7">
        <v>939.8</v>
      </c>
      <c r="HY54" s="7">
        <v>929.9</v>
      </c>
      <c r="HZ54" s="7">
        <v>923.8</v>
      </c>
      <c r="IA54" s="7">
        <v>914</v>
      </c>
      <c r="IB54" s="7">
        <v>1015</v>
      </c>
      <c r="IC54" s="7">
        <v>1002.6</v>
      </c>
      <c r="ID54" s="7">
        <v>830.4</v>
      </c>
      <c r="IE54" s="7">
        <v>838.7</v>
      </c>
      <c r="IF54" s="7">
        <v>761.8</v>
      </c>
      <c r="IG54" s="7">
        <v>762.6</v>
      </c>
      <c r="IH54" s="7">
        <v>752.9</v>
      </c>
      <c r="II54" s="7">
        <v>788.5</v>
      </c>
      <c r="IJ54" s="7">
        <v>771</v>
      </c>
      <c r="IK54" s="7">
        <v>789</v>
      </c>
      <c r="IL54" s="7">
        <v>772.7</v>
      </c>
      <c r="IM54" s="7">
        <v>761.8</v>
      </c>
      <c r="IN54" s="7">
        <v>761.1</v>
      </c>
      <c r="IO54" s="7">
        <v>761.7</v>
      </c>
      <c r="IP54" s="7">
        <v>796.7</v>
      </c>
      <c r="IQ54" s="7">
        <v>787.5</v>
      </c>
      <c r="IR54" s="7">
        <v>788.3</v>
      </c>
      <c r="IS54" s="7">
        <v>788.8</v>
      </c>
      <c r="IT54" s="7">
        <v>773.7</v>
      </c>
      <c r="IU54" s="7">
        <v>770</v>
      </c>
      <c r="IV54" s="7">
        <v>749</v>
      </c>
      <c r="IW54" s="7">
        <v>793.9</v>
      </c>
      <c r="IX54" s="7">
        <v>759.7</v>
      </c>
      <c r="IY54" s="7">
        <v>784.8</v>
      </c>
      <c r="IZ54" s="7">
        <v>751</v>
      </c>
      <c r="JA54" s="7">
        <v>783.7</v>
      </c>
      <c r="JB54" s="7">
        <v>793.5</v>
      </c>
      <c r="JC54" s="7">
        <v>787.5</v>
      </c>
      <c r="JD54" s="7">
        <v>803.7</v>
      </c>
      <c r="JE54" s="7">
        <v>802.2</v>
      </c>
      <c r="JF54" s="7">
        <v>790</v>
      </c>
      <c r="JG54" s="7">
        <v>793.1</v>
      </c>
      <c r="JH54" s="7">
        <v>799.1</v>
      </c>
      <c r="JI54" s="7">
        <v>839</v>
      </c>
      <c r="JJ54" s="7">
        <v>864.4</v>
      </c>
      <c r="JK54" s="7">
        <v>887.4</v>
      </c>
      <c r="JL54" s="7">
        <v>845.8</v>
      </c>
      <c r="JM54" s="7">
        <v>900.3</v>
      </c>
      <c r="JN54" s="7">
        <v>949.6</v>
      </c>
      <c r="JO54" s="7">
        <v>897.6</v>
      </c>
      <c r="JP54" s="7">
        <v>872.9</v>
      </c>
      <c r="JQ54" s="7">
        <v>866.9</v>
      </c>
      <c r="JR54" s="7">
        <v>907.6</v>
      </c>
      <c r="JS54" s="7">
        <v>900.9</v>
      </c>
      <c r="JT54" s="7">
        <v>870.7</v>
      </c>
      <c r="JU54" s="7">
        <v>942.8</v>
      </c>
      <c r="JV54" s="7">
        <v>914.4</v>
      </c>
      <c r="JW54" s="7">
        <v>828.3</v>
      </c>
      <c r="JX54" s="7">
        <v>937.6</v>
      </c>
      <c r="JY54" s="7">
        <v>925.2</v>
      </c>
      <c r="JZ54" s="7">
        <v>695</v>
      </c>
      <c r="KA54" s="7">
        <v>694</v>
      </c>
      <c r="KB54" s="7">
        <v>902.9</v>
      </c>
      <c r="KC54" s="7">
        <v>745.8</v>
      </c>
      <c r="KD54" s="7">
        <v>861.2</v>
      </c>
      <c r="KE54" s="7">
        <v>773.3</v>
      </c>
      <c r="KF54" s="7">
        <v>767.6</v>
      </c>
      <c r="KG54" s="7">
        <v>767.8</v>
      </c>
      <c r="KH54" s="7">
        <v>773.9</v>
      </c>
      <c r="KI54" s="7">
        <v>753.3</v>
      </c>
      <c r="KJ54" s="7">
        <v>766.3</v>
      </c>
      <c r="KK54" s="7">
        <v>768</v>
      </c>
      <c r="KL54" s="7">
        <v>769.3</v>
      </c>
      <c r="KM54" s="7">
        <v>763.5</v>
      </c>
      <c r="KN54" s="7">
        <v>782</v>
      </c>
      <c r="KO54" s="7">
        <v>853.5</v>
      </c>
      <c r="KP54" s="7">
        <v>781</v>
      </c>
      <c r="KQ54" s="7">
        <v>780.5</v>
      </c>
      <c r="KR54" s="7">
        <v>743</v>
      </c>
      <c r="KS54" s="7">
        <v>728.3</v>
      </c>
      <c r="KT54" s="7">
        <v>729.9</v>
      </c>
      <c r="KU54" s="7">
        <v>765.2</v>
      </c>
      <c r="KV54" s="7">
        <v>777.2</v>
      </c>
      <c r="KW54" s="7">
        <v>771.6</v>
      </c>
      <c r="KX54" s="7">
        <v>775.2</v>
      </c>
      <c r="KY54" s="7">
        <v>780.1</v>
      </c>
      <c r="KZ54" s="7">
        <v>860</v>
      </c>
      <c r="LA54" s="7">
        <v>774.7</v>
      </c>
      <c r="LB54" s="7">
        <v>761.6</v>
      </c>
      <c r="LC54" s="7">
        <v>790.5</v>
      </c>
      <c r="LD54" s="7">
        <v>774.9</v>
      </c>
      <c r="LE54" s="7">
        <v>704.3</v>
      </c>
      <c r="LF54" s="7">
        <v>780.9</v>
      </c>
      <c r="LG54" s="7">
        <v>791.6</v>
      </c>
      <c r="LH54" s="7">
        <v>751.4</v>
      </c>
      <c r="LI54" s="7">
        <v>745.8</v>
      </c>
      <c r="LJ54" s="7">
        <v>740.1</v>
      </c>
      <c r="LK54" s="7">
        <v>850.2</v>
      </c>
      <c r="LL54" s="7">
        <v>733.5</v>
      </c>
      <c r="LM54" s="7">
        <v>768</v>
      </c>
      <c r="LN54" s="7">
        <v>761.5</v>
      </c>
      <c r="LO54" s="7">
        <v>759.6</v>
      </c>
      <c r="LP54" s="7">
        <v>720.1</v>
      </c>
      <c r="LQ54" s="7">
        <v>697.4</v>
      </c>
      <c r="LR54" s="7">
        <v>778</v>
      </c>
      <c r="LS54" s="7">
        <v>799.8</v>
      </c>
      <c r="LT54" s="7">
        <v>727.8</v>
      </c>
      <c r="LU54" s="7">
        <v>744.1</v>
      </c>
      <c r="LV54" s="7">
        <v>772.8</v>
      </c>
      <c r="LW54" s="7">
        <v>770.7</v>
      </c>
      <c r="LX54" s="7">
        <v>764.7</v>
      </c>
      <c r="LY54" s="7">
        <v>763.1</v>
      </c>
      <c r="LZ54" s="7">
        <v>773.6</v>
      </c>
      <c r="MA54" s="7">
        <v>784.5</v>
      </c>
      <c r="MB54" s="7">
        <v>813.4</v>
      </c>
      <c r="MC54" s="7">
        <v>735.3</v>
      </c>
      <c r="MD54" s="7">
        <v>736.2</v>
      </c>
      <c r="ME54" s="7">
        <v>749.7</v>
      </c>
      <c r="MF54" s="7">
        <v>753.5</v>
      </c>
      <c r="MG54" s="7">
        <v>760</v>
      </c>
      <c r="MH54" s="7">
        <v>757.9</v>
      </c>
      <c r="MI54" s="7">
        <v>789.5</v>
      </c>
      <c r="MJ54" s="7">
        <v>797</v>
      </c>
      <c r="MK54" s="7">
        <v>803.9</v>
      </c>
      <c r="ML54" s="7">
        <v>792</v>
      </c>
      <c r="MM54" s="7">
        <v>793.3</v>
      </c>
      <c r="MN54" s="7">
        <v>800.8</v>
      </c>
      <c r="MO54" s="7">
        <v>794.5</v>
      </c>
      <c r="MP54" s="7">
        <v>799.4</v>
      </c>
      <c r="MQ54" s="7">
        <v>796.6</v>
      </c>
      <c r="MR54" s="7">
        <v>786.3</v>
      </c>
      <c r="MS54" s="7">
        <v>752.5</v>
      </c>
      <c r="MT54" s="7">
        <v>760</v>
      </c>
      <c r="MU54" s="7">
        <v>799.9</v>
      </c>
      <c r="MV54" s="7">
        <v>716.2</v>
      </c>
      <c r="MW54" s="7">
        <v>757.6</v>
      </c>
      <c r="MX54" s="7">
        <v>770.3</v>
      </c>
      <c r="MY54" s="7">
        <v>846.1</v>
      </c>
      <c r="MZ54" s="7">
        <v>801.9</v>
      </c>
      <c r="NA54" s="7">
        <v>799.3</v>
      </c>
      <c r="NB54" s="7">
        <v>775.3</v>
      </c>
      <c r="NC54" s="7">
        <v>826.5</v>
      </c>
      <c r="ND54" s="7">
        <v>813.8</v>
      </c>
      <c r="NE54" s="7">
        <v>853.2</v>
      </c>
      <c r="NF54" s="7">
        <v>760</v>
      </c>
      <c r="NG54" s="7">
        <v>809.2</v>
      </c>
      <c r="NH54" s="7">
        <v>760.1</v>
      </c>
      <c r="NI54" s="7">
        <v>763.1</v>
      </c>
      <c r="NJ54" s="7">
        <v>732.4</v>
      </c>
      <c r="NK54" s="7">
        <v>774.7</v>
      </c>
      <c r="NL54" s="7">
        <v>773.6</v>
      </c>
      <c r="NM54" s="7">
        <v>773.5</v>
      </c>
      <c r="NN54" s="120">
        <v>0</v>
      </c>
      <c r="NO54" s="135">
        <v>32</v>
      </c>
      <c r="NP54" s="135">
        <v>0</v>
      </c>
      <c r="NQ54" s="135">
        <v>0</v>
      </c>
      <c r="NR54" s="135">
        <v>3.76</v>
      </c>
      <c r="NS54" s="135">
        <v>3.53</v>
      </c>
      <c r="NT54" s="135">
        <v>0</v>
      </c>
      <c r="NU54" s="135">
        <v>0</v>
      </c>
      <c r="NV54" s="7">
        <v>87701020</v>
      </c>
      <c r="NW54" s="7">
        <v>259428</v>
      </c>
      <c r="NX54" s="7">
        <v>89062350</v>
      </c>
      <c r="NY54" s="7">
        <v>303668</v>
      </c>
      <c r="NZ54" s="7">
        <v>72958860</v>
      </c>
      <c r="OA54" s="7">
        <v>153506</v>
      </c>
      <c r="OB54" s="7">
        <v>87314100</v>
      </c>
      <c r="OC54" s="7">
        <v>132160</v>
      </c>
      <c r="OD54" s="7">
        <v>828960</v>
      </c>
      <c r="OE54" s="7">
        <v>10070</v>
      </c>
      <c r="OF54" s="7">
        <v>110560</v>
      </c>
      <c r="OG54" s="7">
        <v>610</v>
      </c>
      <c r="OH54" s="9">
        <f>IF((RD_15[[#This Row],[33kV_IC1_ExPort]]-NV53)&lt;0,0,(RD_15[[#This Row],[33kV_IC1_ExPort]]-NV53))</f>
        <v>70200</v>
      </c>
      <c r="OI54" s="9">
        <f>IF((RD_15[[#This Row],[33kV_IC1_Import]]-NW53)&lt;0,0,(RD_15[[#This Row],[33kV_IC1_Import]]-NW53))</f>
        <v>188</v>
      </c>
      <c r="OJ54" s="9">
        <f>IF((RD_15[[#This Row],[33kV_IC2_ExPort]]-NX53)&lt;0,0,(RD_15[[#This Row],[33kV_IC2_ExPort]]-NX53))</f>
        <v>70030</v>
      </c>
      <c r="OK54" s="9">
        <f>IF((RD_15[[#This Row],[33kV_IC2_Import]]-NY53)&lt;0,0,(RD_15[[#This Row],[33kV_IC2_Import]]-NY53))</f>
        <v>259</v>
      </c>
      <c r="OL54" s="9">
        <f>IF((RD_15[[#This Row],[33kV_IC3_ExPort]]-NZ53)&lt;0,0,(RD_15[[#This Row],[33kV_IC3_ExPort]]-NZ53))</f>
        <v>68630</v>
      </c>
      <c r="OM54" s="9">
        <f>IF((RD_15[[#This Row],[33kV_IC3_Import]]-OA53)&lt;0,0,(RD_15[[#This Row],[33kV_IC3_Import]]-OA53))</f>
        <v>213</v>
      </c>
      <c r="ON54" s="9">
        <f>IF((RD_15[[#This Row],[33kV_IC4_ExPort]]-OB53)&lt;0,0,(RD_15[[#This Row],[33kV_IC4_ExPort]]-OB53))</f>
        <v>66980</v>
      </c>
      <c r="OO54" s="9">
        <f>IF((RD_15[[#This Row],[33kV_IC4_Import]]-OC53)&lt;0,0,(RD_15[[#This Row],[33kV_IC4_Import]]-OC53))</f>
        <v>222</v>
      </c>
      <c r="OP54" s="9">
        <f>IF((RD_15[[#This Row],[220kV_PQM1_Ex]]-OD53)*200&lt;0,0,(RD_15[[#This Row],[220kV_PQM1_Ex]]-OD53)*200)</f>
        <v>140000</v>
      </c>
      <c r="OQ54" s="9">
        <f>IF((RD_15[[#This Row],[220kV_PQM1_Im]]-OE53)*200&lt;0,0,(RD_15[[#This Row],[220kV_PQM1_Im]]-OE53)*200)</f>
        <v>0</v>
      </c>
      <c r="OR54" s="9">
        <f>IF((RD_15[[#This Row],[220kV_PQM2_Ex]]-OF53)*200&lt;0,0,(RD_15[[#This Row],[220kV_PQM2_Ex]]-OF53)*200)</f>
        <v>134000</v>
      </c>
      <c r="OS54" s="9">
        <f>IF((RD_15[[#This Row],[220kV_PQM2_Im]]-OG53)*200&lt;0,0,(RD_15[[#This Row],[220kV_PQM2_Im]]-OG53)*200)</f>
        <v>2000</v>
      </c>
      <c r="OT54" s="136">
        <f>SUM(RD_15[[#This Row],[33kV_IC1_ExPort(KWh)]],RD_15[[#This Row],[33kV_IC2_ExPort(KWh)]],RD_15[[#This Row],[33kV_IC3_ExPort(KWh)]],RD_15[[#This Row],[33kV_IC4_ExPort(kWh)]])</f>
        <v>275840</v>
      </c>
      <c r="OU54" s="49">
        <f>SUM(RD_15[[#This Row],[220kV_PQM1_Ex(KWh)]],RD_15[[#This Row],[220kV_PQM2_Ex(KWh)]])</f>
        <v>274000</v>
      </c>
      <c r="OV54" s="49">
        <f>IFERROR((RD_15[[#This Row],[Sunset Time (POA&lt;20 W/m2)]]-RD_15[[#This Row],[Sunrise Time (POA&gt;20 W/m2)]])*24,"")</f>
        <v>12.333333333333332</v>
      </c>
      <c r="OW54" s="49">
        <f>RD_15[[#This Row],[GHI]]-RD_15[[#This Row],[GHI_Lost]]</f>
        <v>3.76</v>
      </c>
      <c r="OX54" s="49">
        <f>RD_15[[#This Row],[POA]]-RD_15[[#This Row],[POA_Lost]]</f>
        <v>3.53</v>
      </c>
      <c r="OY54" s="49"/>
      <c r="OZ54" s="49">
        <f>RD_15[[#This Row],[MT_Temp]]</f>
        <v>32</v>
      </c>
      <c r="PA54" s="50">
        <f>RD_15[[#This Row],[WS_Avg]]</f>
        <v>0</v>
      </c>
      <c r="PB54" s="131">
        <f>IFERROR(SUM(RD_15[[#This Row],[BLK1_INV1]:[BLK12_INV31]]),"")</f>
        <v>278251.90000000002</v>
      </c>
      <c r="PC54" s="51" t="str">
        <f>IFERROR(#REF!/RD_15[[#This Row],[Inv_Exp(KWh)]],"")</f>
        <v/>
      </c>
      <c r="PD54" s="51"/>
      <c r="PE54" s="100" t="str">
        <f>IFERROR(RD_15[[#This Row],[WPR_Eac]]/RD_15[[#This Row],[WPR_Edc]],"")</f>
        <v/>
      </c>
      <c r="PF54" s="100"/>
      <c r="PG54" s="100"/>
    </row>
    <row r="55" spans="2:423" x14ac:dyDescent="0.35">
      <c r="B55" s="48">
        <v>45794</v>
      </c>
      <c r="C55" s="132">
        <f>YEAR(RD_15[[#This Row],[Date]])+IF(MONTH(RD_15[[#This Row],[Date]])&gt;=4,1,0)</f>
        <v>2026</v>
      </c>
      <c r="D55" s="124">
        <f t="shared" si="9"/>
        <v>2025</v>
      </c>
      <c r="E55" s="133"/>
      <c r="F55" s="133"/>
      <c r="G55" s="134" t="str">
        <f>TEXT(RD_15[[#This Row],[Date]],"mmm-yy")</f>
        <v>May-25</v>
      </c>
      <c r="H55" s="124">
        <f t="shared" si="10"/>
        <v>31</v>
      </c>
      <c r="I55" s="132">
        <f>'Basic Data '!$S$2</f>
        <v>91870</v>
      </c>
      <c r="J55" s="8">
        <v>0.21180555555555555</v>
      </c>
      <c r="K55" s="8">
        <v>0.72916666666666663</v>
      </c>
      <c r="L55" s="7">
        <v>306</v>
      </c>
      <c r="M55" s="7">
        <v>298</v>
      </c>
      <c r="N55" s="7">
        <v>325.60000000000002</v>
      </c>
      <c r="O55" s="7">
        <v>326</v>
      </c>
      <c r="P55" s="7">
        <v>321.10000000000002</v>
      </c>
      <c r="Q55" s="7">
        <v>307.8</v>
      </c>
      <c r="R55" s="7">
        <v>331.3</v>
      </c>
      <c r="S55" s="7">
        <v>313.8</v>
      </c>
      <c r="T55" s="7">
        <v>327.8</v>
      </c>
      <c r="U55" s="7">
        <v>328.9</v>
      </c>
      <c r="V55" s="7">
        <v>329.3</v>
      </c>
      <c r="W55" s="7">
        <v>327.5</v>
      </c>
      <c r="X55" s="7">
        <v>328.6</v>
      </c>
      <c r="Y55" s="7">
        <v>329.4</v>
      </c>
      <c r="Z55" s="7">
        <v>333.7</v>
      </c>
      <c r="AA55" s="7">
        <v>333</v>
      </c>
      <c r="AB55" s="7">
        <v>310.39999999999998</v>
      </c>
      <c r="AC55" s="7">
        <v>316.7</v>
      </c>
      <c r="AD55" s="7">
        <v>330.4</v>
      </c>
      <c r="AE55" s="7">
        <v>333.7</v>
      </c>
      <c r="AF55" s="7">
        <v>343.8</v>
      </c>
      <c r="AG55" s="7">
        <v>340.3</v>
      </c>
      <c r="AH55" s="7">
        <v>343.5</v>
      </c>
      <c r="AI55" s="7">
        <v>341.5</v>
      </c>
      <c r="AJ55" s="7">
        <v>340.4</v>
      </c>
      <c r="AK55" s="7">
        <v>339.1</v>
      </c>
      <c r="AL55" s="7">
        <v>343.9</v>
      </c>
      <c r="AM55" s="7">
        <v>342.7</v>
      </c>
      <c r="AN55" s="7">
        <v>348.2</v>
      </c>
      <c r="AO55" s="7">
        <v>345.7</v>
      </c>
      <c r="AP55" s="7">
        <v>341.7</v>
      </c>
      <c r="AQ55" s="7">
        <v>340.7</v>
      </c>
      <c r="AR55" s="7">
        <v>320.3</v>
      </c>
      <c r="AS55" s="7">
        <v>301.39999999999998</v>
      </c>
      <c r="AT55" s="7">
        <v>304.7</v>
      </c>
      <c r="AU55" s="7">
        <v>307.89999999999998</v>
      </c>
      <c r="AV55" s="7">
        <v>313.89999999999998</v>
      </c>
      <c r="AW55" s="7">
        <v>313.89999999999998</v>
      </c>
      <c r="AX55" s="7">
        <v>321.89999999999998</v>
      </c>
      <c r="AY55" s="7">
        <v>312.89999999999998</v>
      </c>
      <c r="AZ55" s="7">
        <v>320.39999999999998</v>
      </c>
      <c r="BA55" s="7">
        <v>346.8</v>
      </c>
      <c r="BB55" s="7">
        <v>362.9</v>
      </c>
      <c r="BC55" s="7">
        <v>342.2</v>
      </c>
      <c r="BD55" s="7">
        <v>347.3</v>
      </c>
      <c r="BE55" s="7">
        <v>357.6</v>
      </c>
      <c r="BF55" s="7">
        <v>387</v>
      </c>
      <c r="BG55" s="7">
        <v>384.7</v>
      </c>
      <c r="BH55" s="7">
        <v>414.3</v>
      </c>
      <c r="BI55" s="7">
        <v>369.3</v>
      </c>
      <c r="BJ55" s="7">
        <v>352.1</v>
      </c>
      <c r="BK55" s="7">
        <v>346.2</v>
      </c>
      <c r="BL55" s="7">
        <v>342.9</v>
      </c>
      <c r="BM55" s="7">
        <v>360.7</v>
      </c>
      <c r="BN55" s="7">
        <v>356.9</v>
      </c>
      <c r="BO55" s="7">
        <v>361</v>
      </c>
      <c r="BP55" s="7">
        <v>374.2</v>
      </c>
      <c r="BQ55" s="7">
        <v>343.4</v>
      </c>
      <c r="BR55" s="7">
        <v>303.89999999999998</v>
      </c>
      <c r="BS55" s="7">
        <v>346.2</v>
      </c>
      <c r="BT55" s="7">
        <v>329.5</v>
      </c>
      <c r="BU55" s="7">
        <v>312.39999999999998</v>
      </c>
      <c r="BV55" s="7">
        <v>340.2</v>
      </c>
      <c r="BW55" s="7">
        <v>783.3</v>
      </c>
      <c r="BX55" s="7">
        <v>768.3</v>
      </c>
      <c r="BY55" s="7">
        <v>772.5</v>
      </c>
      <c r="BZ55" s="7">
        <v>773.7</v>
      </c>
      <c r="CA55" s="7">
        <v>784.5</v>
      </c>
      <c r="CB55" s="7">
        <v>766.8</v>
      </c>
      <c r="CC55" s="7">
        <v>768</v>
      </c>
      <c r="CD55" s="7">
        <v>781.8</v>
      </c>
      <c r="CE55" s="7">
        <v>786.7</v>
      </c>
      <c r="CF55" s="7">
        <v>766.5</v>
      </c>
      <c r="CG55" s="7">
        <v>755.5</v>
      </c>
      <c r="CH55" s="7">
        <v>763</v>
      </c>
      <c r="CI55" s="7">
        <v>733.5</v>
      </c>
      <c r="CJ55" s="7">
        <v>723.7</v>
      </c>
      <c r="CK55" s="7">
        <v>781.1</v>
      </c>
      <c r="CL55" s="7">
        <v>790.3</v>
      </c>
      <c r="CM55" s="7">
        <v>788</v>
      </c>
      <c r="CN55" s="7">
        <v>773.7</v>
      </c>
      <c r="CO55" s="7">
        <v>823.3</v>
      </c>
      <c r="CP55" s="7">
        <v>797</v>
      </c>
      <c r="CQ55" s="7">
        <v>755.4</v>
      </c>
      <c r="CR55" s="7">
        <v>799.1</v>
      </c>
      <c r="CS55" s="7">
        <v>760.1</v>
      </c>
      <c r="CT55" s="7">
        <v>754.9</v>
      </c>
      <c r="CU55" s="7">
        <v>781</v>
      </c>
      <c r="CV55" s="7">
        <v>781.5</v>
      </c>
      <c r="CW55" s="7">
        <v>778.2</v>
      </c>
      <c r="CX55" s="7">
        <v>777.3</v>
      </c>
      <c r="CY55" s="7">
        <v>758.6</v>
      </c>
      <c r="CZ55" s="7">
        <v>773.4</v>
      </c>
      <c r="DA55" s="7">
        <v>776.6</v>
      </c>
      <c r="DB55" s="7">
        <v>783</v>
      </c>
      <c r="DC55" s="7">
        <v>792.1</v>
      </c>
      <c r="DD55" s="7">
        <v>854.7</v>
      </c>
      <c r="DE55" s="7">
        <v>786.2</v>
      </c>
      <c r="DF55" s="7">
        <v>784.8</v>
      </c>
      <c r="DG55" s="7">
        <v>736.1</v>
      </c>
      <c r="DH55" s="7">
        <v>736.3</v>
      </c>
      <c r="DI55" s="7">
        <v>785.9</v>
      </c>
      <c r="DJ55" s="7">
        <v>763.3</v>
      </c>
      <c r="DK55" s="7">
        <v>788.4</v>
      </c>
      <c r="DL55" s="7">
        <v>818.3</v>
      </c>
      <c r="DM55" s="7">
        <v>781.1</v>
      </c>
      <c r="DN55" s="7">
        <v>791.8</v>
      </c>
      <c r="DO55" s="7">
        <v>778.9</v>
      </c>
      <c r="DP55" s="7">
        <v>770.2</v>
      </c>
      <c r="DQ55" s="7">
        <v>798.5</v>
      </c>
      <c r="DR55" s="7">
        <v>793.6</v>
      </c>
      <c r="DS55" s="7">
        <v>775.2</v>
      </c>
      <c r="DT55" s="7">
        <v>724.7</v>
      </c>
      <c r="DU55" s="7">
        <v>751.1</v>
      </c>
      <c r="DV55" s="7">
        <v>778.6</v>
      </c>
      <c r="DW55" s="7">
        <v>797.4</v>
      </c>
      <c r="DX55" s="7">
        <v>791</v>
      </c>
      <c r="DY55" s="7">
        <v>791.7</v>
      </c>
      <c r="DZ55" s="7">
        <v>794.7</v>
      </c>
      <c r="EA55" s="7">
        <v>783</v>
      </c>
      <c r="EB55" s="7">
        <v>786.5</v>
      </c>
      <c r="EC55" s="7">
        <v>789.7</v>
      </c>
      <c r="ED55" s="7">
        <v>749</v>
      </c>
      <c r="EE55" s="7">
        <v>756.1</v>
      </c>
      <c r="EF55" s="7">
        <v>795.9</v>
      </c>
      <c r="EG55" s="7">
        <v>793.5</v>
      </c>
      <c r="EH55" s="7">
        <v>778.3</v>
      </c>
      <c r="EI55" s="7">
        <v>794.8</v>
      </c>
      <c r="EJ55" s="7">
        <v>782.6</v>
      </c>
      <c r="EK55" s="7">
        <v>783.9</v>
      </c>
      <c r="EL55" s="7">
        <v>779.1</v>
      </c>
      <c r="EM55" s="7">
        <v>767</v>
      </c>
      <c r="EN55" s="7">
        <v>787</v>
      </c>
      <c r="EO55" s="7">
        <v>795.5</v>
      </c>
      <c r="EP55" s="7">
        <v>778.7</v>
      </c>
      <c r="EQ55" s="7">
        <v>779.1</v>
      </c>
      <c r="ER55" s="7">
        <v>747.7</v>
      </c>
      <c r="ES55" s="7">
        <v>785.4</v>
      </c>
      <c r="ET55" s="7">
        <v>838.5</v>
      </c>
      <c r="EU55" s="7">
        <v>760.8</v>
      </c>
      <c r="EV55" s="7">
        <v>760.1</v>
      </c>
      <c r="EW55" s="7">
        <v>775.5</v>
      </c>
      <c r="EX55" s="7">
        <v>776.8</v>
      </c>
      <c r="EY55" s="7">
        <v>773.4</v>
      </c>
      <c r="EZ55" s="7">
        <v>767.5</v>
      </c>
      <c r="FA55" s="7">
        <v>782</v>
      </c>
      <c r="FB55" s="7">
        <v>779.4</v>
      </c>
      <c r="FC55" s="7">
        <v>748.2</v>
      </c>
      <c r="FD55" s="7">
        <v>840</v>
      </c>
      <c r="FE55" s="7">
        <v>732.9</v>
      </c>
      <c r="FF55" s="7">
        <v>676.2</v>
      </c>
      <c r="FG55" s="7">
        <v>779</v>
      </c>
      <c r="FH55" s="7">
        <v>728</v>
      </c>
      <c r="FI55" s="7">
        <v>778.6</v>
      </c>
      <c r="FJ55" s="7">
        <v>781.6</v>
      </c>
      <c r="FK55" s="7">
        <v>775.7</v>
      </c>
      <c r="FL55" s="7">
        <v>678.2</v>
      </c>
      <c r="FM55" s="7">
        <v>788.1</v>
      </c>
      <c r="FN55" s="7">
        <v>770.5</v>
      </c>
      <c r="FO55" s="7">
        <v>775.2</v>
      </c>
      <c r="FP55" s="7">
        <v>780.6</v>
      </c>
      <c r="FQ55" s="7">
        <v>757.9</v>
      </c>
      <c r="FR55" s="7">
        <v>765.9</v>
      </c>
      <c r="FS55" s="7">
        <v>826</v>
      </c>
      <c r="FT55" s="7">
        <v>800.6</v>
      </c>
      <c r="FU55" s="7">
        <v>739.8</v>
      </c>
      <c r="FV55" s="7">
        <v>675.7</v>
      </c>
      <c r="FW55" s="7">
        <v>690.1</v>
      </c>
      <c r="FX55" s="7">
        <v>681.7</v>
      </c>
      <c r="FY55" s="7">
        <v>679.9</v>
      </c>
      <c r="FZ55" s="7">
        <v>679.7</v>
      </c>
      <c r="GA55" s="7">
        <v>678.8</v>
      </c>
      <c r="GB55" s="7">
        <v>683.3</v>
      </c>
      <c r="GC55" s="7">
        <v>690.3</v>
      </c>
      <c r="GD55" s="7">
        <v>696.5</v>
      </c>
      <c r="GE55" s="7">
        <v>689.9</v>
      </c>
      <c r="GF55" s="7">
        <v>692.6</v>
      </c>
      <c r="GG55" s="7">
        <v>697.6</v>
      </c>
      <c r="GH55" s="7">
        <v>699.2</v>
      </c>
      <c r="GI55" s="7">
        <v>657</v>
      </c>
      <c r="GJ55" s="7">
        <v>600.1</v>
      </c>
      <c r="GK55" s="7">
        <v>714.9</v>
      </c>
      <c r="GL55" s="7">
        <v>698.5</v>
      </c>
      <c r="GM55" s="7">
        <v>698.3</v>
      </c>
      <c r="GN55" s="7">
        <v>701.4</v>
      </c>
      <c r="GO55" s="7">
        <v>695.9</v>
      </c>
      <c r="GP55" s="7">
        <v>692</v>
      </c>
      <c r="GQ55" s="7">
        <v>697.2</v>
      </c>
      <c r="GR55" s="7">
        <v>693.2</v>
      </c>
      <c r="GS55" s="7">
        <v>699.9</v>
      </c>
      <c r="GT55" s="7">
        <v>685.4</v>
      </c>
      <c r="GU55" s="7">
        <v>699</v>
      </c>
      <c r="GV55" s="7">
        <v>686.2</v>
      </c>
      <c r="GW55" s="7">
        <v>689.8</v>
      </c>
      <c r="GX55" s="7">
        <v>659.5</v>
      </c>
      <c r="GY55" s="7">
        <v>655.8</v>
      </c>
      <c r="GZ55" s="7">
        <v>661.9</v>
      </c>
      <c r="HA55" s="7">
        <v>770.2</v>
      </c>
      <c r="HB55" s="7">
        <v>751.7</v>
      </c>
      <c r="HC55" s="7">
        <v>657.1</v>
      </c>
      <c r="HD55" s="7">
        <v>780.7</v>
      </c>
      <c r="HE55" s="7">
        <v>788.4</v>
      </c>
      <c r="HF55" s="7">
        <v>789.9</v>
      </c>
      <c r="HG55" s="7">
        <v>813.1</v>
      </c>
      <c r="HH55" s="7">
        <v>793.9</v>
      </c>
      <c r="HI55" s="7">
        <v>868.4</v>
      </c>
      <c r="HJ55" s="7">
        <v>799.7</v>
      </c>
      <c r="HK55" s="7">
        <v>745.8</v>
      </c>
      <c r="HL55" s="7">
        <v>726.8</v>
      </c>
      <c r="HM55" s="7">
        <v>711.2</v>
      </c>
      <c r="HN55" s="7">
        <v>775.9</v>
      </c>
      <c r="HO55" s="7">
        <v>749</v>
      </c>
      <c r="HP55" s="7">
        <v>820.5</v>
      </c>
      <c r="HQ55" s="7">
        <v>690.2</v>
      </c>
      <c r="HR55" s="7">
        <v>693</v>
      </c>
      <c r="HS55" s="7">
        <v>766.2</v>
      </c>
      <c r="HT55" s="7">
        <v>660.8</v>
      </c>
      <c r="HU55" s="7">
        <v>618.79999999999995</v>
      </c>
      <c r="HV55" s="7">
        <v>775.5</v>
      </c>
      <c r="HW55" s="7">
        <v>788.4</v>
      </c>
      <c r="HX55" s="7">
        <v>804.1</v>
      </c>
      <c r="HY55" s="7">
        <v>793.6</v>
      </c>
      <c r="HZ55" s="7">
        <v>785</v>
      </c>
      <c r="IA55" s="7">
        <v>774.5</v>
      </c>
      <c r="IB55" s="7">
        <v>869</v>
      </c>
      <c r="IC55" s="7">
        <v>856</v>
      </c>
      <c r="ID55" s="7">
        <v>724.5</v>
      </c>
      <c r="IE55" s="7">
        <v>731.9</v>
      </c>
      <c r="IF55" s="7">
        <v>669.9</v>
      </c>
      <c r="IG55" s="7">
        <v>666.6</v>
      </c>
      <c r="IH55" s="7">
        <v>667.6</v>
      </c>
      <c r="II55" s="7">
        <v>685.8</v>
      </c>
      <c r="IJ55" s="7">
        <v>679.4</v>
      </c>
      <c r="IK55" s="7">
        <v>694.4</v>
      </c>
      <c r="IL55" s="7">
        <v>676.4</v>
      </c>
      <c r="IM55" s="7">
        <v>664.5</v>
      </c>
      <c r="IN55" s="7">
        <v>667</v>
      </c>
      <c r="IO55" s="7">
        <v>670</v>
      </c>
      <c r="IP55" s="7">
        <v>688.1</v>
      </c>
      <c r="IQ55" s="7">
        <v>683.6</v>
      </c>
      <c r="IR55" s="7">
        <v>684.7</v>
      </c>
      <c r="IS55" s="7">
        <v>687.8</v>
      </c>
      <c r="IT55" s="7">
        <v>681.7</v>
      </c>
      <c r="IU55" s="7">
        <v>684</v>
      </c>
      <c r="IV55" s="7">
        <v>660.4</v>
      </c>
      <c r="IW55" s="7">
        <v>696.7</v>
      </c>
      <c r="IX55" s="7">
        <v>667.5</v>
      </c>
      <c r="IY55" s="7">
        <v>678.9</v>
      </c>
      <c r="IZ55" s="7">
        <v>661.3</v>
      </c>
      <c r="JA55" s="7">
        <v>688</v>
      </c>
      <c r="JB55" s="7">
        <v>692.4</v>
      </c>
      <c r="JC55" s="7">
        <v>687.7</v>
      </c>
      <c r="JD55" s="7">
        <v>702.8</v>
      </c>
      <c r="JE55" s="7">
        <v>703.6</v>
      </c>
      <c r="JF55" s="7">
        <v>688</v>
      </c>
      <c r="JG55" s="7">
        <v>690.5</v>
      </c>
      <c r="JH55" s="7">
        <v>697.3</v>
      </c>
      <c r="JI55" s="7">
        <v>759.9</v>
      </c>
      <c r="JJ55" s="7">
        <v>781</v>
      </c>
      <c r="JK55" s="7">
        <v>798.1</v>
      </c>
      <c r="JL55" s="7">
        <v>758.9</v>
      </c>
      <c r="JM55" s="7">
        <v>805.5</v>
      </c>
      <c r="JN55" s="7">
        <v>842.9</v>
      </c>
      <c r="JO55" s="7">
        <v>770</v>
      </c>
      <c r="JP55" s="7">
        <v>796.2</v>
      </c>
      <c r="JQ55" s="7">
        <v>767.5</v>
      </c>
      <c r="JR55" s="7">
        <v>799.7</v>
      </c>
      <c r="JS55" s="7">
        <v>790.9</v>
      </c>
      <c r="JT55" s="7">
        <v>765.2</v>
      </c>
      <c r="JU55" s="7">
        <v>813</v>
      </c>
      <c r="JV55" s="7">
        <v>810.4</v>
      </c>
      <c r="JW55" s="7">
        <v>728.4</v>
      </c>
      <c r="JX55" s="7">
        <v>825.4</v>
      </c>
      <c r="JY55" s="7">
        <v>818</v>
      </c>
      <c r="JZ55" s="7">
        <v>620.70000000000005</v>
      </c>
      <c r="KA55" s="7">
        <v>614</v>
      </c>
      <c r="KB55" s="7">
        <v>793.5</v>
      </c>
      <c r="KC55" s="7">
        <v>659.9</v>
      </c>
      <c r="KD55" s="7">
        <v>760.2</v>
      </c>
      <c r="KE55" s="7">
        <v>701.2</v>
      </c>
      <c r="KF55" s="7">
        <v>695.4</v>
      </c>
      <c r="KG55" s="7">
        <v>691.4</v>
      </c>
      <c r="KH55" s="7">
        <v>694.8</v>
      </c>
      <c r="KI55" s="7">
        <v>681</v>
      </c>
      <c r="KJ55" s="7">
        <v>683.1</v>
      </c>
      <c r="KK55" s="7">
        <v>695.2</v>
      </c>
      <c r="KL55" s="7">
        <v>680.3</v>
      </c>
      <c r="KM55" s="7">
        <v>680.1</v>
      </c>
      <c r="KN55" s="7">
        <v>704.9</v>
      </c>
      <c r="KO55" s="7">
        <v>758.2</v>
      </c>
      <c r="KP55" s="7">
        <v>701.7</v>
      </c>
      <c r="KQ55" s="7">
        <v>701</v>
      </c>
      <c r="KR55" s="7">
        <v>674.5</v>
      </c>
      <c r="KS55" s="7">
        <v>662.9</v>
      </c>
      <c r="KT55" s="7">
        <v>657.6</v>
      </c>
      <c r="KU55" s="7">
        <v>686.3</v>
      </c>
      <c r="KV55" s="7">
        <v>697.8</v>
      </c>
      <c r="KW55" s="7">
        <v>690.5</v>
      </c>
      <c r="KX55" s="7">
        <v>689.9</v>
      </c>
      <c r="KY55" s="7">
        <v>693.1</v>
      </c>
      <c r="KZ55" s="7">
        <v>760</v>
      </c>
      <c r="LA55" s="7">
        <v>688.3</v>
      </c>
      <c r="LB55" s="7">
        <v>683.9</v>
      </c>
      <c r="LC55" s="7">
        <v>696.7</v>
      </c>
      <c r="LD55" s="7">
        <v>687.9</v>
      </c>
      <c r="LE55" s="7">
        <v>632.4</v>
      </c>
      <c r="LF55" s="7">
        <v>694.2</v>
      </c>
      <c r="LG55" s="7">
        <v>707.3</v>
      </c>
      <c r="LH55" s="7">
        <v>667.7</v>
      </c>
      <c r="LI55" s="7">
        <v>661.2</v>
      </c>
      <c r="LJ55" s="7">
        <v>669.8</v>
      </c>
      <c r="LK55" s="7">
        <v>750</v>
      </c>
      <c r="LL55" s="7">
        <v>670.8</v>
      </c>
      <c r="LM55" s="7">
        <v>699.7</v>
      </c>
      <c r="LN55" s="7">
        <v>693.4</v>
      </c>
      <c r="LO55" s="7">
        <v>693.2</v>
      </c>
      <c r="LP55" s="7">
        <v>660.7</v>
      </c>
      <c r="LQ55" s="7">
        <v>619.4</v>
      </c>
      <c r="LR55" s="7">
        <v>680.2</v>
      </c>
      <c r="LS55" s="7">
        <v>728.8</v>
      </c>
      <c r="LT55" s="7">
        <v>659.4</v>
      </c>
      <c r="LU55" s="7">
        <v>666</v>
      </c>
      <c r="LV55" s="7">
        <v>706.3</v>
      </c>
      <c r="LW55" s="7">
        <v>700.5</v>
      </c>
      <c r="LX55" s="7">
        <v>687.5</v>
      </c>
      <c r="LY55" s="7">
        <v>696.3</v>
      </c>
      <c r="LZ55" s="7">
        <v>695.5</v>
      </c>
      <c r="MA55" s="7">
        <v>699.6</v>
      </c>
      <c r="MB55" s="7">
        <v>741.3</v>
      </c>
      <c r="MC55" s="7">
        <v>655.6</v>
      </c>
      <c r="MD55" s="7">
        <v>672.1</v>
      </c>
      <c r="ME55" s="7">
        <v>661.8</v>
      </c>
      <c r="MF55" s="7">
        <v>688.1</v>
      </c>
      <c r="MG55" s="7">
        <v>687</v>
      </c>
      <c r="MH55" s="7">
        <v>688</v>
      </c>
      <c r="MI55" s="7">
        <v>706.8</v>
      </c>
      <c r="MJ55" s="7">
        <v>713</v>
      </c>
      <c r="MK55" s="7">
        <v>722.8</v>
      </c>
      <c r="ML55" s="7">
        <v>694</v>
      </c>
      <c r="MM55" s="7">
        <v>711.2</v>
      </c>
      <c r="MN55" s="7">
        <v>719</v>
      </c>
      <c r="MO55" s="7">
        <v>710.2</v>
      </c>
      <c r="MP55" s="7">
        <v>716.5</v>
      </c>
      <c r="MQ55" s="7">
        <v>720.4</v>
      </c>
      <c r="MR55" s="7">
        <v>704.8</v>
      </c>
      <c r="MS55" s="7">
        <v>679.3</v>
      </c>
      <c r="MT55" s="7">
        <v>674</v>
      </c>
      <c r="MU55" s="7">
        <v>720</v>
      </c>
      <c r="MV55" s="7">
        <v>642.5</v>
      </c>
      <c r="MW55" s="7">
        <v>680.3</v>
      </c>
      <c r="MX55" s="7">
        <v>692.5</v>
      </c>
      <c r="MY55" s="7">
        <v>750</v>
      </c>
      <c r="MZ55" s="7">
        <v>714.3</v>
      </c>
      <c r="NA55" s="7">
        <v>711.5</v>
      </c>
      <c r="NB55" s="7">
        <v>693</v>
      </c>
      <c r="NC55" s="7">
        <v>717.1</v>
      </c>
      <c r="ND55" s="7">
        <v>726</v>
      </c>
      <c r="NE55" s="7">
        <v>754.7</v>
      </c>
      <c r="NF55" s="7">
        <v>676.1</v>
      </c>
      <c r="NG55" s="7">
        <v>720.6</v>
      </c>
      <c r="NH55" s="7">
        <v>677.3</v>
      </c>
      <c r="NI55" s="7">
        <v>685.3</v>
      </c>
      <c r="NJ55" s="7">
        <v>656.3</v>
      </c>
      <c r="NK55" s="7">
        <v>693.5</v>
      </c>
      <c r="NL55" s="7">
        <v>694.3</v>
      </c>
      <c r="NM55" s="7">
        <v>689.9</v>
      </c>
      <c r="NN55" s="120">
        <v>0</v>
      </c>
      <c r="NO55" s="135">
        <v>30.13</v>
      </c>
      <c r="NP55" s="135">
        <v>0</v>
      </c>
      <c r="NQ55" s="135">
        <v>0</v>
      </c>
      <c r="NR55" s="135">
        <v>3.22</v>
      </c>
      <c r="NS55" s="135">
        <v>3</v>
      </c>
      <c r="NT55" s="135">
        <v>0</v>
      </c>
      <c r="NU55" s="135">
        <v>0</v>
      </c>
      <c r="NV55" s="7">
        <v>87760930</v>
      </c>
      <c r="NW55" s="7">
        <v>259609</v>
      </c>
      <c r="NX55" s="7">
        <v>89123080</v>
      </c>
      <c r="NY55" s="7">
        <v>303912</v>
      </c>
      <c r="NZ55" s="7">
        <v>73018460</v>
      </c>
      <c r="OA55" s="7">
        <v>153622</v>
      </c>
      <c r="OB55" s="7">
        <v>87373640</v>
      </c>
      <c r="OC55" s="7">
        <v>132283</v>
      </c>
      <c r="OD55" s="7">
        <v>829560</v>
      </c>
      <c r="OE55" s="7">
        <v>10080</v>
      </c>
      <c r="OF55" s="7">
        <v>111150</v>
      </c>
      <c r="OG55" s="7">
        <v>610</v>
      </c>
      <c r="OH55" s="9">
        <f>IF((RD_15[[#This Row],[33kV_IC1_ExPort]]-NV54)&lt;0,0,(RD_15[[#This Row],[33kV_IC1_ExPort]]-NV54))</f>
        <v>59910</v>
      </c>
      <c r="OI55" s="9">
        <f>IF((RD_15[[#This Row],[33kV_IC1_Import]]-NW54)&lt;0,0,(RD_15[[#This Row],[33kV_IC1_Import]]-NW54))</f>
        <v>181</v>
      </c>
      <c r="OJ55" s="9">
        <f>IF((RD_15[[#This Row],[33kV_IC2_ExPort]]-NX54)&lt;0,0,(RD_15[[#This Row],[33kV_IC2_ExPort]]-NX54))</f>
        <v>60730</v>
      </c>
      <c r="OK55" s="9">
        <f>IF((RD_15[[#This Row],[33kV_IC2_Import]]-NY54)&lt;0,0,(RD_15[[#This Row],[33kV_IC2_Import]]-NY54))</f>
        <v>244</v>
      </c>
      <c r="OL55" s="9">
        <f>IF((RD_15[[#This Row],[33kV_IC3_ExPort]]-NZ54)&lt;0,0,(RD_15[[#This Row],[33kV_IC3_ExPort]]-NZ54))</f>
        <v>59600</v>
      </c>
      <c r="OM55" s="9">
        <f>IF((RD_15[[#This Row],[33kV_IC3_Import]]-OA54)&lt;0,0,(RD_15[[#This Row],[33kV_IC3_Import]]-OA54))</f>
        <v>116</v>
      </c>
      <c r="ON55" s="9">
        <f>IF((RD_15[[#This Row],[33kV_IC4_ExPort]]-OB54)&lt;0,0,(RD_15[[#This Row],[33kV_IC4_ExPort]]-OB54))</f>
        <v>59540</v>
      </c>
      <c r="OO55" s="9">
        <f>IF((RD_15[[#This Row],[33kV_IC4_Import]]-OC54)&lt;0,0,(RD_15[[#This Row],[33kV_IC4_Import]]-OC54))</f>
        <v>123</v>
      </c>
      <c r="OP55" s="9">
        <f>IF((RD_15[[#This Row],[220kV_PQM1_Ex]]-OD54)*200&lt;0,0,(RD_15[[#This Row],[220kV_PQM1_Ex]]-OD54)*200)</f>
        <v>120000</v>
      </c>
      <c r="OQ55" s="9">
        <f>IF((RD_15[[#This Row],[220kV_PQM1_Im]]-OE54)*200&lt;0,0,(RD_15[[#This Row],[220kV_PQM1_Im]]-OE54)*200)</f>
        <v>2000</v>
      </c>
      <c r="OR55" s="9">
        <f>IF((RD_15[[#This Row],[220kV_PQM2_Ex]]-OF54)*200&lt;0,0,(RD_15[[#This Row],[220kV_PQM2_Ex]]-OF54)*200)</f>
        <v>118000</v>
      </c>
      <c r="OS55" s="9">
        <f>IF((RD_15[[#This Row],[220kV_PQM2_Im]]-OG54)*200&lt;0,0,(RD_15[[#This Row],[220kV_PQM2_Im]]-OG54)*200)</f>
        <v>0</v>
      </c>
      <c r="OT55" s="136">
        <f>SUM(RD_15[[#This Row],[33kV_IC1_ExPort(KWh)]],RD_15[[#This Row],[33kV_IC2_ExPort(KWh)]],RD_15[[#This Row],[33kV_IC3_ExPort(KWh)]],RD_15[[#This Row],[33kV_IC4_ExPort(kWh)]])</f>
        <v>239780</v>
      </c>
      <c r="OU55" s="49">
        <f>SUM(RD_15[[#This Row],[220kV_PQM1_Ex(KWh)]],RD_15[[#This Row],[220kV_PQM2_Ex(KWh)]])</f>
        <v>238000</v>
      </c>
      <c r="OV55" s="49">
        <f>IFERROR((RD_15[[#This Row],[Sunset Time (POA&lt;20 W/m2)]]-RD_15[[#This Row],[Sunrise Time (POA&gt;20 W/m2)]])*24,"")</f>
        <v>12.416666666666664</v>
      </c>
      <c r="OW55" s="49">
        <f>RD_15[[#This Row],[GHI]]-RD_15[[#This Row],[GHI_Lost]]</f>
        <v>3.22</v>
      </c>
      <c r="OX55" s="49">
        <f>RD_15[[#This Row],[POA]]-RD_15[[#This Row],[POA_Lost]]</f>
        <v>3</v>
      </c>
      <c r="OY55" s="49"/>
      <c r="OZ55" s="49">
        <f>RD_15[[#This Row],[MT_Temp]]</f>
        <v>30.13</v>
      </c>
      <c r="PA55" s="50">
        <f>RD_15[[#This Row],[WS_Avg]]</f>
        <v>0</v>
      </c>
      <c r="PB55" s="131">
        <f>IFERROR(SUM(RD_15[[#This Row],[BLK1_INV1]:[BLK12_INV31]]),"")</f>
        <v>242923.89999999985</v>
      </c>
      <c r="PC55" s="51" t="str">
        <f>IFERROR(#REF!/RD_15[[#This Row],[Inv_Exp(KWh)]],"")</f>
        <v/>
      </c>
      <c r="PD55" s="51"/>
      <c r="PE55" s="100" t="str">
        <f>IFERROR(RD_15[[#This Row],[WPR_Eac]]/RD_15[[#This Row],[WPR_Edc]],"")</f>
        <v/>
      </c>
      <c r="PF55" s="100"/>
      <c r="PG55" s="100"/>
    </row>
    <row r="56" spans="2:423" x14ac:dyDescent="0.35">
      <c r="B56" s="48">
        <v>45795</v>
      </c>
      <c r="C56" s="132">
        <f>YEAR(RD_15[[#This Row],[Date]])+IF(MONTH(RD_15[[#This Row],[Date]])&gt;=4,1,0)</f>
        <v>2026</v>
      </c>
      <c r="D56" s="124">
        <f t="shared" si="9"/>
        <v>2025</v>
      </c>
      <c r="E56" s="133"/>
      <c r="F56" s="133"/>
      <c r="G56" s="134" t="str">
        <f>TEXT(RD_15[[#This Row],[Date]],"mmm-yy")</f>
        <v>May-25</v>
      </c>
      <c r="H56" s="124">
        <f t="shared" si="10"/>
        <v>31</v>
      </c>
      <c r="I56" s="132">
        <f>'Basic Data '!$S$2</f>
        <v>91870</v>
      </c>
      <c r="J56" s="8">
        <v>0.21666666666666667</v>
      </c>
      <c r="K56" s="8">
        <v>0.72222222222222221</v>
      </c>
      <c r="L56" s="7">
        <v>189</v>
      </c>
      <c r="M56" s="7">
        <v>183.3</v>
      </c>
      <c r="N56" s="7">
        <v>201.3</v>
      </c>
      <c r="O56" s="7">
        <v>201.4</v>
      </c>
      <c r="P56" s="7">
        <v>198.4</v>
      </c>
      <c r="Q56" s="7">
        <v>189.7</v>
      </c>
      <c r="R56" s="7">
        <v>205</v>
      </c>
      <c r="S56" s="7">
        <v>193.5</v>
      </c>
      <c r="T56" s="7">
        <v>202.2</v>
      </c>
      <c r="U56" s="7">
        <v>203.2</v>
      </c>
      <c r="V56" s="7">
        <v>203</v>
      </c>
      <c r="W56" s="7">
        <v>202</v>
      </c>
      <c r="X56" s="7">
        <v>203.3</v>
      </c>
      <c r="Y56" s="7">
        <v>203.1</v>
      </c>
      <c r="Z56" s="7">
        <v>205.8</v>
      </c>
      <c r="AA56" s="7">
        <v>204.8</v>
      </c>
      <c r="AB56" s="7">
        <v>191.1</v>
      </c>
      <c r="AC56" s="7">
        <v>196.1</v>
      </c>
      <c r="AD56" s="7">
        <v>205.1</v>
      </c>
      <c r="AE56" s="7">
        <v>206.5</v>
      </c>
      <c r="AF56" s="7">
        <v>213.1</v>
      </c>
      <c r="AG56" s="7">
        <v>211.1</v>
      </c>
      <c r="AH56" s="7">
        <v>212.9</v>
      </c>
      <c r="AI56" s="7">
        <v>212</v>
      </c>
      <c r="AJ56" s="7">
        <v>210.3</v>
      </c>
      <c r="AK56" s="7">
        <v>209.2</v>
      </c>
      <c r="AL56" s="7">
        <v>213.5</v>
      </c>
      <c r="AM56" s="7">
        <v>212.4</v>
      </c>
      <c r="AN56" s="7">
        <v>215.6</v>
      </c>
      <c r="AO56" s="7">
        <v>214.1</v>
      </c>
      <c r="AP56" s="7">
        <v>211.4</v>
      </c>
      <c r="AQ56" s="7">
        <v>208.7</v>
      </c>
      <c r="AR56" s="7">
        <v>200.3</v>
      </c>
      <c r="AS56" s="7">
        <v>187.2</v>
      </c>
      <c r="AT56" s="7">
        <v>187.9</v>
      </c>
      <c r="AU56" s="7">
        <v>190.3</v>
      </c>
      <c r="AV56" s="7">
        <v>193.1</v>
      </c>
      <c r="AW56" s="7">
        <v>192.7</v>
      </c>
      <c r="AX56" s="7">
        <v>200</v>
      </c>
      <c r="AY56" s="7">
        <v>193.4</v>
      </c>
      <c r="AZ56" s="7">
        <v>198.3</v>
      </c>
      <c r="BA56" s="7">
        <v>217.7</v>
      </c>
      <c r="BB56" s="7">
        <v>228.2</v>
      </c>
      <c r="BC56" s="7">
        <v>214.8</v>
      </c>
      <c r="BD56" s="7">
        <v>218.3</v>
      </c>
      <c r="BE56" s="7">
        <v>225.6</v>
      </c>
      <c r="BF56" s="7">
        <v>244.1</v>
      </c>
      <c r="BG56" s="7">
        <v>241.9</v>
      </c>
      <c r="BH56" s="7">
        <v>257.89999999999998</v>
      </c>
      <c r="BI56" s="7">
        <v>229.7</v>
      </c>
      <c r="BJ56" s="7">
        <v>219.8</v>
      </c>
      <c r="BK56" s="7">
        <v>214.4</v>
      </c>
      <c r="BL56" s="7">
        <v>211.5</v>
      </c>
      <c r="BM56" s="7">
        <v>222.7</v>
      </c>
      <c r="BN56" s="7">
        <v>220.4</v>
      </c>
      <c r="BO56" s="7">
        <v>221.9</v>
      </c>
      <c r="BP56" s="7">
        <v>233.8</v>
      </c>
      <c r="BQ56" s="7">
        <v>213.9</v>
      </c>
      <c r="BR56" s="7">
        <v>188.2</v>
      </c>
      <c r="BS56" s="7">
        <v>213.3</v>
      </c>
      <c r="BT56" s="7">
        <v>202.5</v>
      </c>
      <c r="BU56" s="7">
        <v>193</v>
      </c>
      <c r="BV56" s="7">
        <v>211</v>
      </c>
      <c r="BW56" s="7">
        <v>483.8</v>
      </c>
      <c r="BX56" s="7">
        <v>475.2</v>
      </c>
      <c r="BY56" s="7">
        <v>479</v>
      </c>
      <c r="BZ56" s="7">
        <v>479</v>
      </c>
      <c r="CA56" s="7">
        <v>487.4</v>
      </c>
      <c r="CB56" s="7">
        <v>476.5</v>
      </c>
      <c r="CC56" s="7">
        <v>476.5</v>
      </c>
      <c r="CD56" s="7">
        <v>486.3</v>
      </c>
      <c r="CE56" s="7">
        <v>490</v>
      </c>
      <c r="CF56" s="7">
        <v>477.9</v>
      </c>
      <c r="CG56" s="7">
        <v>471.2</v>
      </c>
      <c r="CH56" s="7">
        <v>476.4</v>
      </c>
      <c r="CI56" s="7">
        <v>457.7</v>
      </c>
      <c r="CJ56" s="7">
        <v>450.9</v>
      </c>
      <c r="CK56" s="7">
        <v>474.8</v>
      </c>
      <c r="CL56" s="7">
        <v>483.5</v>
      </c>
      <c r="CM56" s="7">
        <v>483.4</v>
      </c>
      <c r="CN56" s="7">
        <v>477</v>
      </c>
      <c r="CO56" s="7">
        <v>505.3</v>
      </c>
      <c r="CP56" s="7">
        <v>486.4</v>
      </c>
      <c r="CQ56" s="7">
        <v>463.3</v>
      </c>
      <c r="CR56" s="7">
        <v>490.3</v>
      </c>
      <c r="CS56" s="7">
        <v>464.6</v>
      </c>
      <c r="CT56" s="7">
        <v>464.4</v>
      </c>
      <c r="CU56" s="7">
        <v>481.3</v>
      </c>
      <c r="CV56" s="7">
        <v>483.9</v>
      </c>
      <c r="CW56" s="7">
        <v>479.2</v>
      </c>
      <c r="CX56" s="7">
        <v>480.2</v>
      </c>
      <c r="CY56" s="7">
        <v>467.5</v>
      </c>
      <c r="CZ56" s="7">
        <v>476.1</v>
      </c>
      <c r="DA56" s="7">
        <v>477.9</v>
      </c>
      <c r="DB56" s="7">
        <v>482.1</v>
      </c>
      <c r="DC56" s="7">
        <v>486.4</v>
      </c>
      <c r="DD56" s="7">
        <v>527.29999999999995</v>
      </c>
      <c r="DE56" s="7">
        <v>482</v>
      </c>
      <c r="DF56" s="7">
        <v>480.3</v>
      </c>
      <c r="DG56" s="7">
        <v>452.2</v>
      </c>
      <c r="DH56" s="7">
        <v>450.8</v>
      </c>
      <c r="DI56" s="7">
        <v>483</v>
      </c>
      <c r="DJ56" s="7">
        <v>467.3</v>
      </c>
      <c r="DK56" s="7">
        <v>487.3</v>
      </c>
      <c r="DL56" s="7">
        <v>503.6</v>
      </c>
      <c r="DM56" s="7">
        <v>483.4</v>
      </c>
      <c r="DN56" s="7">
        <v>490.4</v>
      </c>
      <c r="DO56" s="7">
        <v>483.4</v>
      </c>
      <c r="DP56" s="7">
        <v>475.7</v>
      </c>
      <c r="DQ56" s="7">
        <v>495.3</v>
      </c>
      <c r="DR56" s="7">
        <v>491.5</v>
      </c>
      <c r="DS56" s="7">
        <v>495.2</v>
      </c>
      <c r="DT56" s="7">
        <v>446</v>
      </c>
      <c r="DU56" s="7">
        <v>463.5</v>
      </c>
      <c r="DV56" s="7">
        <v>480</v>
      </c>
      <c r="DW56" s="7">
        <v>495.4</v>
      </c>
      <c r="DX56" s="7">
        <v>487.9</v>
      </c>
      <c r="DY56" s="7">
        <v>488.3</v>
      </c>
      <c r="DZ56" s="7">
        <v>486.3</v>
      </c>
      <c r="EA56" s="7">
        <v>480</v>
      </c>
      <c r="EB56" s="7">
        <v>487.2</v>
      </c>
      <c r="EC56" s="7">
        <v>489.8</v>
      </c>
      <c r="ED56" s="7">
        <v>462.3</v>
      </c>
      <c r="EE56" s="7">
        <v>465.9</v>
      </c>
      <c r="EF56" s="7">
        <v>494.1</v>
      </c>
      <c r="EG56" s="7">
        <v>492.6</v>
      </c>
      <c r="EH56" s="7">
        <v>481.6</v>
      </c>
      <c r="EI56" s="7">
        <v>493.5</v>
      </c>
      <c r="EJ56" s="7">
        <v>483.2</v>
      </c>
      <c r="EK56" s="7">
        <v>484.7</v>
      </c>
      <c r="EL56" s="7">
        <v>482.8</v>
      </c>
      <c r="EM56" s="7">
        <v>488.8</v>
      </c>
      <c r="EN56" s="7">
        <v>488.7</v>
      </c>
      <c r="EO56" s="7">
        <v>495.8</v>
      </c>
      <c r="EP56" s="7">
        <v>484.5</v>
      </c>
      <c r="EQ56" s="7">
        <v>485.3</v>
      </c>
      <c r="ER56" s="7">
        <v>479.4</v>
      </c>
      <c r="ES56" s="7">
        <v>497</v>
      </c>
      <c r="ET56" s="7">
        <v>533.5</v>
      </c>
      <c r="EU56" s="7">
        <v>482.5</v>
      </c>
      <c r="EV56" s="7">
        <v>483.3</v>
      </c>
      <c r="EW56" s="7">
        <v>490.4</v>
      </c>
      <c r="EX56" s="7">
        <v>492.8</v>
      </c>
      <c r="EY56" s="7">
        <v>490.9</v>
      </c>
      <c r="EZ56" s="7">
        <v>487.3</v>
      </c>
      <c r="FA56" s="7">
        <v>496</v>
      </c>
      <c r="FB56" s="7">
        <v>494.9</v>
      </c>
      <c r="FC56" s="7">
        <v>473.8</v>
      </c>
      <c r="FD56" s="7">
        <v>513.1</v>
      </c>
      <c r="FE56" s="7">
        <v>463.2</v>
      </c>
      <c r="FF56" s="7">
        <v>432</v>
      </c>
      <c r="FG56" s="7">
        <v>495.2</v>
      </c>
      <c r="FH56" s="7">
        <v>460.2</v>
      </c>
      <c r="FI56" s="7">
        <v>492.7</v>
      </c>
      <c r="FJ56" s="7">
        <v>492</v>
      </c>
      <c r="FK56" s="7">
        <v>489.8</v>
      </c>
      <c r="FL56" s="7">
        <v>481.6</v>
      </c>
      <c r="FM56" s="7">
        <v>485.2</v>
      </c>
      <c r="FN56" s="7">
        <v>494.1</v>
      </c>
      <c r="FO56" s="7">
        <v>487.7</v>
      </c>
      <c r="FP56" s="7">
        <v>489.1</v>
      </c>
      <c r="FQ56" s="7">
        <v>489.9</v>
      </c>
      <c r="FR56" s="7">
        <v>484.1</v>
      </c>
      <c r="FS56" s="7">
        <v>518.9</v>
      </c>
      <c r="FT56" s="7">
        <v>504.9</v>
      </c>
      <c r="FU56" s="7">
        <v>466.4</v>
      </c>
      <c r="FV56" s="7">
        <v>406.4</v>
      </c>
      <c r="FW56" s="7">
        <v>415.6</v>
      </c>
      <c r="FX56" s="7">
        <v>410.3</v>
      </c>
      <c r="FY56" s="7">
        <v>409.2</v>
      </c>
      <c r="FZ56" s="7">
        <v>410.5</v>
      </c>
      <c r="GA56" s="7">
        <v>409.7</v>
      </c>
      <c r="GB56" s="7">
        <v>414.5</v>
      </c>
      <c r="GC56" s="7">
        <v>421.2</v>
      </c>
      <c r="GD56" s="7">
        <v>425.7</v>
      </c>
      <c r="GE56" s="7">
        <v>419.8</v>
      </c>
      <c r="GF56" s="7">
        <v>418.9</v>
      </c>
      <c r="GG56" s="7">
        <v>422.3</v>
      </c>
      <c r="GH56" s="7">
        <v>423.7</v>
      </c>
      <c r="GI56" s="7">
        <v>397.5</v>
      </c>
      <c r="GJ56" s="7">
        <v>361.2</v>
      </c>
      <c r="GK56" s="7">
        <v>431.7</v>
      </c>
      <c r="GL56" s="7">
        <v>424.7</v>
      </c>
      <c r="GM56" s="7">
        <v>423.7</v>
      </c>
      <c r="GN56" s="7">
        <v>428.6</v>
      </c>
      <c r="GO56" s="7">
        <v>425.7</v>
      </c>
      <c r="GP56" s="7">
        <v>421.3</v>
      </c>
      <c r="GQ56" s="7">
        <v>426.2</v>
      </c>
      <c r="GR56" s="7">
        <v>420.9</v>
      </c>
      <c r="GS56" s="7">
        <v>428.8</v>
      </c>
      <c r="GT56" s="7">
        <v>416.8</v>
      </c>
      <c r="GU56" s="7">
        <v>426</v>
      </c>
      <c r="GV56" s="7">
        <v>422.4</v>
      </c>
      <c r="GW56" s="7">
        <v>422.6</v>
      </c>
      <c r="GX56" s="7">
        <v>401.3</v>
      </c>
      <c r="GY56" s="7">
        <v>401.2</v>
      </c>
      <c r="GZ56" s="7">
        <v>404</v>
      </c>
      <c r="HA56" s="7">
        <v>482.8</v>
      </c>
      <c r="HB56" s="7">
        <v>470.5</v>
      </c>
      <c r="HC56" s="7">
        <v>422.8</v>
      </c>
      <c r="HD56" s="7">
        <v>487.5</v>
      </c>
      <c r="HE56" s="7">
        <v>492.6</v>
      </c>
      <c r="HF56" s="7">
        <v>492.4</v>
      </c>
      <c r="HG56" s="7">
        <v>508.8</v>
      </c>
      <c r="HH56" s="7">
        <v>496.8</v>
      </c>
      <c r="HI56" s="7">
        <v>544.1</v>
      </c>
      <c r="HJ56" s="7">
        <v>499.4</v>
      </c>
      <c r="HK56" s="7">
        <v>466.6</v>
      </c>
      <c r="HL56" s="7">
        <v>466.3</v>
      </c>
      <c r="HM56" s="7">
        <v>441.6</v>
      </c>
      <c r="HN56" s="7">
        <v>483.2</v>
      </c>
      <c r="HO56" s="7">
        <v>481</v>
      </c>
      <c r="HP56" s="7">
        <v>511.8</v>
      </c>
      <c r="HQ56" s="7">
        <v>431.3</v>
      </c>
      <c r="HR56" s="7">
        <v>432.3</v>
      </c>
      <c r="HS56" s="7">
        <v>478.6</v>
      </c>
      <c r="HT56" s="7">
        <v>411.6</v>
      </c>
      <c r="HU56" s="7">
        <v>400</v>
      </c>
      <c r="HV56" s="7">
        <v>498.7</v>
      </c>
      <c r="HW56" s="7">
        <v>491.5</v>
      </c>
      <c r="HX56" s="7">
        <v>500.8</v>
      </c>
      <c r="HY56" s="7">
        <v>493.4</v>
      </c>
      <c r="HZ56" s="7">
        <v>487.7</v>
      </c>
      <c r="IA56" s="7">
        <v>480.2</v>
      </c>
      <c r="IB56" s="7">
        <v>543.79999999999995</v>
      </c>
      <c r="IC56" s="7">
        <v>535.9</v>
      </c>
      <c r="ID56" s="7">
        <v>441.4</v>
      </c>
      <c r="IE56" s="7">
        <v>447.2</v>
      </c>
      <c r="IF56" s="7">
        <v>407.3</v>
      </c>
      <c r="IG56" s="7">
        <v>405.3</v>
      </c>
      <c r="IH56" s="7">
        <v>400.2</v>
      </c>
      <c r="II56" s="7">
        <v>414.3</v>
      </c>
      <c r="IJ56" s="7">
        <v>412.8</v>
      </c>
      <c r="IK56" s="7">
        <v>423.4</v>
      </c>
      <c r="IL56" s="7">
        <v>412.2</v>
      </c>
      <c r="IM56" s="7">
        <v>404.5</v>
      </c>
      <c r="IN56" s="7">
        <v>406</v>
      </c>
      <c r="IO56" s="7">
        <v>406.7</v>
      </c>
      <c r="IP56" s="7">
        <v>424.5</v>
      </c>
      <c r="IQ56" s="7">
        <v>417.9</v>
      </c>
      <c r="IR56" s="7">
        <v>421.2</v>
      </c>
      <c r="IS56" s="7">
        <v>420.5</v>
      </c>
      <c r="IT56" s="7">
        <v>417.4</v>
      </c>
      <c r="IU56" s="7">
        <v>412</v>
      </c>
      <c r="IV56" s="7">
        <v>393.2</v>
      </c>
      <c r="IW56" s="7">
        <v>422.3</v>
      </c>
      <c r="IX56" s="7">
        <v>404.1</v>
      </c>
      <c r="IY56" s="7">
        <v>394.4</v>
      </c>
      <c r="IZ56" s="7">
        <v>398.9</v>
      </c>
      <c r="JA56" s="7">
        <v>414.6</v>
      </c>
      <c r="JB56" s="7">
        <v>420.9</v>
      </c>
      <c r="JC56" s="7">
        <v>418.3</v>
      </c>
      <c r="JD56" s="7">
        <v>432.3</v>
      </c>
      <c r="JE56" s="7">
        <v>424.1</v>
      </c>
      <c r="JF56" s="7">
        <v>419.8</v>
      </c>
      <c r="JG56" s="7">
        <v>422.2</v>
      </c>
      <c r="JH56" s="7">
        <v>424.9</v>
      </c>
      <c r="JI56" s="7">
        <v>458.1</v>
      </c>
      <c r="JJ56" s="7">
        <v>471</v>
      </c>
      <c r="JK56" s="7">
        <v>482.8</v>
      </c>
      <c r="JL56" s="7">
        <v>460.4</v>
      </c>
      <c r="JM56" s="7">
        <v>490.9</v>
      </c>
      <c r="JN56" s="7">
        <v>515.9</v>
      </c>
      <c r="JO56" s="7">
        <v>487</v>
      </c>
      <c r="JP56" s="7">
        <v>486.8</v>
      </c>
      <c r="JQ56" s="7">
        <v>471</v>
      </c>
      <c r="JR56" s="7">
        <v>492.2</v>
      </c>
      <c r="JS56" s="7">
        <v>487.4</v>
      </c>
      <c r="JT56" s="7">
        <v>471.3</v>
      </c>
      <c r="JU56" s="7">
        <v>511.7</v>
      </c>
      <c r="JV56" s="7">
        <v>499.5</v>
      </c>
      <c r="JW56" s="7">
        <v>454.7</v>
      </c>
      <c r="JX56" s="7">
        <v>510</v>
      </c>
      <c r="JY56" s="7">
        <v>505.4</v>
      </c>
      <c r="JZ56" s="7">
        <v>388</v>
      </c>
      <c r="KA56" s="7">
        <v>383.1</v>
      </c>
      <c r="KB56" s="7">
        <v>378.2</v>
      </c>
      <c r="KC56" s="7">
        <v>490</v>
      </c>
      <c r="KD56" s="7">
        <v>468</v>
      </c>
      <c r="KE56" s="7">
        <v>407.1</v>
      </c>
      <c r="KF56" s="7">
        <v>404.6</v>
      </c>
      <c r="KG56" s="7">
        <v>402.9</v>
      </c>
      <c r="KH56" s="7">
        <v>403.9</v>
      </c>
      <c r="KI56" s="7">
        <v>396.6</v>
      </c>
      <c r="KJ56" s="7">
        <v>396.6</v>
      </c>
      <c r="KK56" s="7">
        <v>404.8</v>
      </c>
      <c r="KL56" s="7">
        <v>392.9</v>
      </c>
      <c r="KM56" s="7">
        <v>394.7</v>
      </c>
      <c r="KN56" s="7">
        <v>411.4</v>
      </c>
      <c r="KO56" s="7">
        <v>451.5</v>
      </c>
      <c r="KP56" s="7">
        <v>410.2</v>
      </c>
      <c r="KQ56" s="7">
        <v>410.6</v>
      </c>
      <c r="KR56" s="7">
        <v>391.4</v>
      </c>
      <c r="KS56" s="7">
        <v>384.6</v>
      </c>
      <c r="KT56" s="7">
        <v>381.3</v>
      </c>
      <c r="KU56" s="7">
        <v>401.8</v>
      </c>
      <c r="KV56" s="7">
        <v>400.9</v>
      </c>
      <c r="KW56" s="7">
        <v>404.8</v>
      </c>
      <c r="KX56" s="7">
        <v>405.3</v>
      </c>
      <c r="KY56" s="7">
        <v>408.8</v>
      </c>
      <c r="KZ56" s="7">
        <v>451</v>
      </c>
      <c r="LA56" s="7">
        <v>408.2</v>
      </c>
      <c r="LB56" s="7">
        <v>400.7</v>
      </c>
      <c r="LC56" s="7">
        <v>416.2</v>
      </c>
      <c r="LD56" s="7">
        <v>407.7</v>
      </c>
      <c r="LE56" s="7">
        <v>368.2</v>
      </c>
      <c r="LF56" s="7">
        <v>410.6</v>
      </c>
      <c r="LG56" s="7">
        <v>416.8</v>
      </c>
      <c r="LH56" s="7">
        <v>395</v>
      </c>
      <c r="LI56" s="7">
        <v>392</v>
      </c>
      <c r="LJ56" s="7">
        <v>379.4</v>
      </c>
      <c r="LK56" s="7">
        <v>435.2</v>
      </c>
      <c r="LL56" s="7">
        <v>376.7</v>
      </c>
      <c r="LM56" s="7">
        <v>397.5</v>
      </c>
      <c r="LN56" s="7">
        <v>393.7</v>
      </c>
      <c r="LO56" s="7">
        <v>393.6</v>
      </c>
      <c r="LP56" s="7">
        <v>372.7</v>
      </c>
      <c r="LQ56" s="7">
        <v>346.9</v>
      </c>
      <c r="LR56" s="7">
        <v>400.6</v>
      </c>
      <c r="LS56" s="7">
        <v>416.8</v>
      </c>
      <c r="LT56" s="7">
        <v>372.4</v>
      </c>
      <c r="LU56" s="7">
        <v>374.9</v>
      </c>
      <c r="LV56" s="7">
        <v>400.6</v>
      </c>
      <c r="LW56" s="7">
        <v>395.6</v>
      </c>
      <c r="LX56" s="7">
        <v>387.8</v>
      </c>
      <c r="LY56" s="7">
        <v>392.1</v>
      </c>
      <c r="LZ56" s="7">
        <v>399.1</v>
      </c>
      <c r="MA56" s="7">
        <v>405.6</v>
      </c>
      <c r="MB56" s="7">
        <v>425.1</v>
      </c>
      <c r="MC56" s="7">
        <v>366.1</v>
      </c>
      <c r="MD56" s="7">
        <v>377.7</v>
      </c>
      <c r="ME56" s="7">
        <v>385.3</v>
      </c>
      <c r="MF56" s="7">
        <v>387.5</v>
      </c>
      <c r="MG56" s="7">
        <v>390</v>
      </c>
      <c r="MH56" s="7">
        <v>391</v>
      </c>
      <c r="MI56" s="7">
        <v>406.5</v>
      </c>
      <c r="MJ56" s="7">
        <v>410</v>
      </c>
      <c r="MK56" s="7">
        <v>416.9</v>
      </c>
      <c r="ML56" s="7">
        <v>398.9</v>
      </c>
      <c r="MM56" s="7">
        <v>409.2</v>
      </c>
      <c r="MN56" s="7">
        <v>415.5</v>
      </c>
      <c r="MO56" s="7">
        <v>410.4</v>
      </c>
      <c r="MP56" s="7">
        <v>413.8</v>
      </c>
      <c r="MQ56" s="7">
        <v>416</v>
      </c>
      <c r="MR56" s="7">
        <v>407.4</v>
      </c>
      <c r="MS56" s="7">
        <v>389.2</v>
      </c>
      <c r="MT56" s="7">
        <v>392</v>
      </c>
      <c r="MU56" s="7">
        <v>417.6</v>
      </c>
      <c r="MV56" s="7">
        <v>369.5</v>
      </c>
      <c r="MW56" s="7">
        <v>390.4</v>
      </c>
      <c r="MX56" s="7">
        <v>398.1</v>
      </c>
      <c r="MY56" s="7">
        <v>434.6</v>
      </c>
      <c r="MZ56" s="7">
        <v>412.3</v>
      </c>
      <c r="NA56" s="7">
        <v>412.2</v>
      </c>
      <c r="NB56" s="7">
        <v>398.8</v>
      </c>
      <c r="NC56" s="7">
        <v>413.9</v>
      </c>
      <c r="ND56" s="7">
        <v>419.3</v>
      </c>
      <c r="NE56" s="7">
        <v>438.5</v>
      </c>
      <c r="NF56" s="7">
        <v>388.2</v>
      </c>
      <c r="NG56" s="7">
        <v>416.6</v>
      </c>
      <c r="NH56" s="7">
        <v>387.4</v>
      </c>
      <c r="NI56" s="7">
        <v>396.4</v>
      </c>
      <c r="NJ56" s="7">
        <v>375.8</v>
      </c>
      <c r="NK56" s="7">
        <v>397.8</v>
      </c>
      <c r="NL56" s="7">
        <v>397.2</v>
      </c>
      <c r="NM56" s="7">
        <v>397.7</v>
      </c>
      <c r="NN56" s="120">
        <v>0</v>
      </c>
      <c r="NO56" s="135">
        <v>27.289256293222692</v>
      </c>
      <c r="NP56" s="135">
        <v>0</v>
      </c>
      <c r="NQ56" s="135">
        <v>0</v>
      </c>
      <c r="NR56" s="135">
        <v>1.96</v>
      </c>
      <c r="NS56" s="135">
        <v>1.79</v>
      </c>
      <c r="NT56" s="135">
        <v>0</v>
      </c>
      <c r="NU56" s="135">
        <v>0</v>
      </c>
      <c r="NV56" s="7">
        <v>87798120</v>
      </c>
      <c r="NW56" s="7">
        <v>259803</v>
      </c>
      <c r="NX56" s="7">
        <v>89161120</v>
      </c>
      <c r="NY56" s="7">
        <v>304187</v>
      </c>
      <c r="NZ56" s="7">
        <v>73055550</v>
      </c>
      <c r="OA56" s="7">
        <v>153776</v>
      </c>
      <c r="OB56" s="7">
        <v>87408740</v>
      </c>
      <c r="OC56" s="7">
        <v>132447</v>
      </c>
      <c r="OD56" s="7">
        <v>829930</v>
      </c>
      <c r="OE56" s="7">
        <v>10080</v>
      </c>
      <c r="OF56" s="7">
        <v>111510</v>
      </c>
      <c r="OG56" s="7">
        <v>610</v>
      </c>
      <c r="OH56" s="9">
        <f>IF((RD_15[[#This Row],[33kV_IC1_ExPort]]-NV55)&lt;0,0,(RD_15[[#This Row],[33kV_IC1_ExPort]]-NV55))</f>
        <v>37190</v>
      </c>
      <c r="OI56" s="9">
        <f>IF((RD_15[[#This Row],[33kV_IC1_Import]]-NW55)&lt;0,0,(RD_15[[#This Row],[33kV_IC1_Import]]-NW55))</f>
        <v>194</v>
      </c>
      <c r="OJ56" s="9">
        <f>IF((RD_15[[#This Row],[33kV_IC2_ExPort]]-NX55)&lt;0,0,(RD_15[[#This Row],[33kV_IC2_ExPort]]-NX55))</f>
        <v>38040</v>
      </c>
      <c r="OK56" s="9">
        <f>IF((RD_15[[#This Row],[33kV_IC2_Import]]-NY55)&lt;0,0,(RD_15[[#This Row],[33kV_IC2_Import]]-NY55))</f>
        <v>275</v>
      </c>
      <c r="OL56" s="9">
        <f>IF((RD_15[[#This Row],[33kV_IC3_ExPort]]-NZ55)&lt;0,0,(RD_15[[#This Row],[33kV_IC3_ExPort]]-NZ55))</f>
        <v>37090</v>
      </c>
      <c r="OM56" s="9">
        <f>IF((RD_15[[#This Row],[33kV_IC3_Import]]-OA55)&lt;0,0,(RD_15[[#This Row],[33kV_IC3_Import]]-OA55))</f>
        <v>154</v>
      </c>
      <c r="ON56" s="9">
        <f>IF((RD_15[[#This Row],[33kV_IC4_ExPort]]-OB55)&lt;0,0,(RD_15[[#This Row],[33kV_IC4_ExPort]]-OB55))</f>
        <v>35100</v>
      </c>
      <c r="OO56" s="9">
        <f>IF((RD_15[[#This Row],[33kV_IC4_Import]]-OC55)&lt;0,0,(RD_15[[#This Row],[33kV_IC4_Import]]-OC55))</f>
        <v>164</v>
      </c>
      <c r="OP56" s="9">
        <f>IF((RD_15[[#This Row],[220kV_PQM1_Ex]]-OD55)*200&lt;0,0,(RD_15[[#This Row],[220kV_PQM1_Ex]]-OD55)*200)</f>
        <v>74000</v>
      </c>
      <c r="OQ56" s="9">
        <f>IF((RD_15[[#This Row],[220kV_PQM1_Im]]-OE55)*200&lt;0,0,(RD_15[[#This Row],[220kV_PQM1_Im]]-OE55)*200)</f>
        <v>0</v>
      </c>
      <c r="OR56" s="9">
        <f>IF((RD_15[[#This Row],[220kV_PQM2_Ex]]-OF55)*200&lt;0,0,(RD_15[[#This Row],[220kV_PQM2_Ex]]-OF55)*200)</f>
        <v>72000</v>
      </c>
      <c r="OS56" s="9">
        <f>IF((RD_15[[#This Row],[220kV_PQM2_Im]]-OG55)*200&lt;0,0,(RD_15[[#This Row],[220kV_PQM2_Im]]-OG55)*200)</f>
        <v>0</v>
      </c>
      <c r="OT56" s="136">
        <f>SUM(RD_15[[#This Row],[33kV_IC1_ExPort(KWh)]],RD_15[[#This Row],[33kV_IC2_ExPort(KWh)]],RD_15[[#This Row],[33kV_IC3_ExPort(KWh)]],RD_15[[#This Row],[33kV_IC4_ExPort(kWh)]])</f>
        <v>147420</v>
      </c>
      <c r="OU56" s="49">
        <f>SUM(RD_15[[#This Row],[220kV_PQM1_Ex(KWh)]],RD_15[[#This Row],[220kV_PQM2_Ex(KWh)]])</f>
        <v>146000</v>
      </c>
      <c r="OV56" s="49">
        <f>IFERROR((RD_15[[#This Row],[Sunset Time (POA&lt;20 W/m2)]]-RD_15[[#This Row],[Sunrise Time (POA&gt;20 W/m2)]])*24,"")</f>
        <v>12.133333333333333</v>
      </c>
      <c r="OW56" s="49">
        <f>RD_15[[#This Row],[GHI]]-RD_15[[#This Row],[GHI_Lost]]</f>
        <v>1.96</v>
      </c>
      <c r="OX56" s="49">
        <f>RD_15[[#This Row],[POA]]-RD_15[[#This Row],[POA_Lost]]</f>
        <v>1.79</v>
      </c>
      <c r="OY56" s="49"/>
      <c r="OZ56" s="49">
        <f>RD_15[[#This Row],[MT_Temp]]</f>
        <v>27.289256293222692</v>
      </c>
      <c r="PA56" s="50">
        <f>RD_15[[#This Row],[WS_Avg]]</f>
        <v>0</v>
      </c>
      <c r="PB56" s="131">
        <f>IFERROR(SUM(RD_15[[#This Row],[BLK1_INV1]:[BLK12_INV31]]),"")</f>
        <v>147793.79999999999</v>
      </c>
      <c r="PC56" s="51" t="str">
        <f>IFERROR(#REF!/RD_15[[#This Row],[Inv_Exp(KWh)]],"")</f>
        <v/>
      </c>
      <c r="PD56" s="51"/>
      <c r="PE56" s="100" t="str">
        <f>IFERROR(RD_15[[#This Row],[WPR_Eac]]/RD_15[[#This Row],[WPR_Edc]],"")</f>
        <v/>
      </c>
      <c r="PF56" s="100"/>
      <c r="PG56" s="100"/>
    </row>
    <row r="57" spans="2:423" x14ac:dyDescent="0.35">
      <c r="B57" s="48">
        <v>45796</v>
      </c>
      <c r="C57" s="132">
        <f>YEAR(RD_15[[#This Row],[Date]])+IF(MONTH(RD_15[[#This Row],[Date]])&gt;=4,1,0)</f>
        <v>2026</v>
      </c>
      <c r="D57" s="124">
        <f t="shared" si="9"/>
        <v>2025</v>
      </c>
      <c r="E57" s="133"/>
      <c r="F57" s="133"/>
      <c r="G57" s="134" t="str">
        <f>TEXT(RD_15[[#This Row],[Date]],"mmm-yy")</f>
        <v>May-25</v>
      </c>
      <c r="H57" s="124">
        <f t="shared" si="10"/>
        <v>31</v>
      </c>
      <c r="I57" s="132">
        <f>'Basic Data '!$S$2</f>
        <v>91870</v>
      </c>
      <c r="J57" s="8">
        <v>0.28125</v>
      </c>
      <c r="K57" s="8">
        <v>0.72430555555555554</v>
      </c>
      <c r="L57" s="7">
        <v>372.9</v>
      </c>
      <c r="M57" s="7">
        <v>366.1</v>
      </c>
      <c r="N57" s="7">
        <v>397.1</v>
      </c>
      <c r="O57" s="7">
        <v>398</v>
      </c>
      <c r="P57" s="7">
        <v>391</v>
      </c>
      <c r="Q57" s="7">
        <v>377.5</v>
      </c>
      <c r="R57" s="7">
        <v>404.3</v>
      </c>
      <c r="S57" s="7">
        <v>381.9</v>
      </c>
      <c r="T57" s="7">
        <v>396.9</v>
      </c>
      <c r="U57" s="7">
        <v>400.1</v>
      </c>
      <c r="V57" s="7">
        <v>401.6</v>
      </c>
      <c r="W57" s="7">
        <v>398.3</v>
      </c>
      <c r="X57" s="7">
        <v>400.2</v>
      </c>
      <c r="Y57" s="7">
        <v>400.2</v>
      </c>
      <c r="Z57" s="7">
        <v>400.2</v>
      </c>
      <c r="AA57" s="7">
        <v>404.3</v>
      </c>
      <c r="AB57" s="7">
        <v>403.9</v>
      </c>
      <c r="AC57" s="7">
        <v>378.1</v>
      </c>
      <c r="AD57" s="7">
        <v>382.8</v>
      </c>
      <c r="AE57" s="7">
        <v>399.7</v>
      </c>
      <c r="AF57" s="7">
        <v>404.7</v>
      </c>
      <c r="AG57" s="7">
        <v>415.2</v>
      </c>
      <c r="AH57" s="7">
        <v>411</v>
      </c>
      <c r="AI57" s="7">
        <v>414.9</v>
      </c>
      <c r="AJ57" s="7">
        <v>414</v>
      </c>
      <c r="AK57" s="7">
        <v>410.5</v>
      </c>
      <c r="AL57" s="7">
        <v>407.5</v>
      </c>
      <c r="AM57" s="7">
        <v>414.8</v>
      </c>
      <c r="AN57" s="7">
        <v>412.6</v>
      </c>
      <c r="AO57" s="7">
        <v>417.8</v>
      </c>
      <c r="AP57" s="7">
        <v>416.7</v>
      </c>
      <c r="AQ57" s="7">
        <v>411.8</v>
      </c>
      <c r="AR57" s="7">
        <v>410.7</v>
      </c>
      <c r="AS57" s="7">
        <v>393</v>
      </c>
      <c r="AT57" s="7">
        <v>370.3</v>
      </c>
      <c r="AU57" s="7">
        <v>370.3</v>
      </c>
      <c r="AV57" s="7">
        <v>373.2</v>
      </c>
      <c r="AW57" s="7">
        <v>377.2</v>
      </c>
      <c r="AX57" s="7">
        <v>382.7</v>
      </c>
      <c r="AY57" s="7">
        <v>382.7</v>
      </c>
      <c r="AZ57" s="7">
        <v>394.2</v>
      </c>
      <c r="BA57" s="7">
        <v>380.8</v>
      </c>
      <c r="BB57" s="7">
        <v>394.1</v>
      </c>
      <c r="BC57" s="7">
        <v>425.2</v>
      </c>
      <c r="BD57" s="7">
        <v>445.1</v>
      </c>
      <c r="BE57" s="7">
        <v>421.7</v>
      </c>
      <c r="BF57" s="7">
        <v>424.7</v>
      </c>
      <c r="BG57" s="7">
        <v>436.7</v>
      </c>
      <c r="BH57" s="7">
        <v>471.6</v>
      </c>
      <c r="BI57" s="7">
        <v>466.2</v>
      </c>
      <c r="BJ57" s="7">
        <v>500.2</v>
      </c>
      <c r="BK57" s="7">
        <v>444.1</v>
      </c>
      <c r="BL57" s="7">
        <v>425</v>
      </c>
      <c r="BM57" s="7">
        <v>416.4</v>
      </c>
      <c r="BN57" s="7">
        <v>412.1</v>
      </c>
      <c r="BO57" s="7">
        <v>433.6</v>
      </c>
      <c r="BP57" s="7">
        <v>429.4</v>
      </c>
      <c r="BQ57" s="7">
        <v>433.5</v>
      </c>
      <c r="BR57" s="7">
        <v>450</v>
      </c>
      <c r="BS57" s="7">
        <v>413.7</v>
      </c>
      <c r="BT57" s="7">
        <v>365.8</v>
      </c>
      <c r="BU57" s="7">
        <v>417.5</v>
      </c>
      <c r="BV57" s="7">
        <v>417.5</v>
      </c>
      <c r="BW57" s="7">
        <v>939.4</v>
      </c>
      <c r="BX57" s="7">
        <v>925.3</v>
      </c>
      <c r="BY57" s="7">
        <v>932.6</v>
      </c>
      <c r="BZ57" s="7">
        <v>934.9</v>
      </c>
      <c r="CA57" s="7">
        <v>942.5</v>
      </c>
      <c r="CB57" s="7">
        <v>926.5</v>
      </c>
      <c r="CC57" s="7">
        <v>923.8</v>
      </c>
      <c r="CD57" s="7">
        <v>945.4</v>
      </c>
      <c r="CE57" s="7">
        <v>944.7</v>
      </c>
      <c r="CF57" s="7">
        <v>927.1</v>
      </c>
      <c r="CG57" s="7">
        <v>891</v>
      </c>
      <c r="CH57" s="7">
        <v>923.8</v>
      </c>
      <c r="CI57" s="7">
        <v>888.1</v>
      </c>
      <c r="CJ57" s="7">
        <v>878.5</v>
      </c>
      <c r="CK57" s="7">
        <v>925.6</v>
      </c>
      <c r="CL57" s="7">
        <v>938.6</v>
      </c>
      <c r="CM57" s="7">
        <v>939.3</v>
      </c>
      <c r="CN57" s="7">
        <v>924.7</v>
      </c>
      <c r="CO57" s="7">
        <v>977.5</v>
      </c>
      <c r="CP57" s="7">
        <v>946.7</v>
      </c>
      <c r="CQ57" s="7">
        <v>900.2</v>
      </c>
      <c r="CR57" s="7">
        <v>947</v>
      </c>
      <c r="CS57" s="7">
        <v>904.7</v>
      </c>
      <c r="CT57" s="7">
        <v>901.1</v>
      </c>
      <c r="CU57" s="7">
        <v>928.1</v>
      </c>
      <c r="CV57" s="7">
        <v>939.8</v>
      </c>
      <c r="CW57" s="7">
        <v>930</v>
      </c>
      <c r="CX57" s="7">
        <v>935.2</v>
      </c>
      <c r="CY57" s="7">
        <v>907.1</v>
      </c>
      <c r="CZ57" s="7">
        <v>926.6</v>
      </c>
      <c r="DA57" s="7">
        <v>928.1</v>
      </c>
      <c r="DB57" s="7">
        <v>937.8</v>
      </c>
      <c r="DC57" s="7">
        <v>939.8</v>
      </c>
      <c r="DD57" s="7">
        <v>1013.4</v>
      </c>
      <c r="DE57" s="7">
        <v>937</v>
      </c>
      <c r="DF57" s="7">
        <v>910.1</v>
      </c>
      <c r="DG57" s="7">
        <v>883.8</v>
      </c>
      <c r="DH57" s="7">
        <v>875.1</v>
      </c>
      <c r="DI57" s="7">
        <v>939.9</v>
      </c>
      <c r="DJ57" s="7">
        <v>911.3</v>
      </c>
      <c r="DK57" s="7">
        <v>941.4</v>
      </c>
      <c r="DL57" s="7">
        <v>976.7</v>
      </c>
      <c r="DM57" s="7">
        <v>933.4</v>
      </c>
      <c r="DN57" s="7">
        <v>951</v>
      </c>
      <c r="DO57" s="7">
        <v>937.6</v>
      </c>
      <c r="DP57" s="7">
        <v>929.1</v>
      </c>
      <c r="DQ57" s="7">
        <v>960.4</v>
      </c>
      <c r="DR57" s="7">
        <v>954.6</v>
      </c>
      <c r="DS57" s="7">
        <v>925.7</v>
      </c>
      <c r="DT57" s="7">
        <v>858.7</v>
      </c>
      <c r="DU57" s="7">
        <v>895.9</v>
      </c>
      <c r="DV57" s="7">
        <v>931.3</v>
      </c>
      <c r="DW57" s="7">
        <v>953.6</v>
      </c>
      <c r="DX57" s="7">
        <v>940.4</v>
      </c>
      <c r="DY57" s="7">
        <v>947.3</v>
      </c>
      <c r="DZ57" s="7">
        <v>944</v>
      </c>
      <c r="EA57" s="7">
        <v>936.1</v>
      </c>
      <c r="EB57" s="7">
        <v>947.1</v>
      </c>
      <c r="EC57" s="7">
        <v>951.1</v>
      </c>
      <c r="ED57" s="7">
        <v>903</v>
      </c>
      <c r="EE57" s="7">
        <v>908.4</v>
      </c>
      <c r="EF57" s="7">
        <v>960.9</v>
      </c>
      <c r="EG57" s="7">
        <v>957.4</v>
      </c>
      <c r="EH57" s="7">
        <v>943.1</v>
      </c>
      <c r="EI57" s="7">
        <v>961.9</v>
      </c>
      <c r="EJ57" s="7">
        <v>947.5</v>
      </c>
      <c r="EK57" s="7">
        <v>947.9</v>
      </c>
      <c r="EL57" s="7">
        <v>940.7</v>
      </c>
      <c r="EM57" s="7">
        <v>950.2</v>
      </c>
      <c r="EN57" s="7">
        <v>945.1</v>
      </c>
      <c r="EO57" s="7">
        <v>956.9</v>
      </c>
      <c r="EP57" s="7">
        <v>937.8</v>
      </c>
      <c r="EQ57" s="7">
        <v>936.1</v>
      </c>
      <c r="ER57" s="7">
        <v>924.8</v>
      </c>
      <c r="ES57" s="7">
        <v>970.6</v>
      </c>
      <c r="ET57" s="7">
        <v>1031.8</v>
      </c>
      <c r="EU57" s="7">
        <v>943.5</v>
      </c>
      <c r="EV57" s="7">
        <v>944.4</v>
      </c>
      <c r="EW57" s="7">
        <v>955.2</v>
      </c>
      <c r="EX57" s="7">
        <v>959.4</v>
      </c>
      <c r="EY57" s="7">
        <v>957.6</v>
      </c>
      <c r="EZ57" s="7">
        <v>950.1</v>
      </c>
      <c r="FA57" s="7">
        <v>964.5</v>
      </c>
      <c r="FB57" s="7">
        <v>957.8</v>
      </c>
      <c r="FC57" s="7">
        <v>919.8</v>
      </c>
      <c r="FD57" s="7">
        <v>988.9</v>
      </c>
      <c r="FE57" s="7">
        <v>895.1</v>
      </c>
      <c r="FF57" s="7">
        <v>826.9</v>
      </c>
      <c r="FG57" s="7">
        <v>956.9</v>
      </c>
      <c r="FH57" s="7">
        <v>886.3</v>
      </c>
      <c r="FI57" s="7">
        <v>940.1</v>
      </c>
      <c r="FJ57" s="7">
        <v>943.4</v>
      </c>
      <c r="FK57" s="7">
        <v>941.8</v>
      </c>
      <c r="FL57" s="7">
        <v>896.3</v>
      </c>
      <c r="FM57" s="7">
        <v>948.1</v>
      </c>
      <c r="FN57" s="7">
        <v>933.9</v>
      </c>
      <c r="FO57" s="7">
        <v>896.3</v>
      </c>
      <c r="FP57" s="7">
        <v>941.5</v>
      </c>
      <c r="FQ57" s="7">
        <v>898</v>
      </c>
      <c r="FR57" s="7">
        <v>930.8</v>
      </c>
      <c r="FS57" s="7">
        <v>991.4</v>
      </c>
      <c r="FT57" s="7">
        <v>965.3</v>
      </c>
      <c r="FU57" s="7">
        <v>878.2</v>
      </c>
      <c r="FV57" s="7">
        <v>847.5</v>
      </c>
      <c r="FW57" s="7">
        <v>860.4</v>
      </c>
      <c r="FX57" s="7">
        <v>852.8</v>
      </c>
      <c r="FY57" s="7">
        <v>848.3</v>
      </c>
      <c r="FZ57" s="7">
        <v>850</v>
      </c>
      <c r="GA57" s="7">
        <v>850.1</v>
      </c>
      <c r="GB57" s="7">
        <v>858.3</v>
      </c>
      <c r="GC57" s="7">
        <v>865.4</v>
      </c>
      <c r="GD57" s="7">
        <v>873.2</v>
      </c>
      <c r="GE57" s="7">
        <v>864.3</v>
      </c>
      <c r="GF57" s="7">
        <v>864.3</v>
      </c>
      <c r="GG57" s="7">
        <v>866.8</v>
      </c>
      <c r="GH57" s="7">
        <v>872.2</v>
      </c>
      <c r="GI57" s="7">
        <v>820.6</v>
      </c>
      <c r="GJ57" s="7">
        <v>751.4</v>
      </c>
      <c r="GK57" s="7">
        <v>886.7</v>
      </c>
      <c r="GL57" s="7">
        <v>873.5</v>
      </c>
      <c r="GM57" s="7">
        <v>870.5</v>
      </c>
      <c r="GN57" s="7">
        <v>877.2</v>
      </c>
      <c r="GO57" s="7">
        <v>872.7</v>
      </c>
      <c r="GP57" s="7">
        <v>864.6</v>
      </c>
      <c r="GQ57" s="7">
        <v>872.2</v>
      </c>
      <c r="GR57" s="7">
        <v>863.4</v>
      </c>
      <c r="GS57" s="7">
        <v>871.9</v>
      </c>
      <c r="GT57" s="7">
        <v>851.7</v>
      </c>
      <c r="GU57" s="7">
        <v>868.5</v>
      </c>
      <c r="GV57" s="7">
        <v>849.7</v>
      </c>
      <c r="GW57" s="7">
        <v>862.8</v>
      </c>
      <c r="GX57" s="7">
        <v>823.3</v>
      </c>
      <c r="GY57" s="7">
        <v>816</v>
      </c>
      <c r="GZ57" s="7">
        <v>829.1</v>
      </c>
      <c r="HA57" s="7">
        <v>943.5</v>
      </c>
      <c r="HB57" s="7">
        <v>923.9</v>
      </c>
      <c r="HC57" s="7">
        <v>834.3</v>
      </c>
      <c r="HD57" s="7">
        <v>956.5</v>
      </c>
      <c r="HE57" s="7">
        <v>965.2</v>
      </c>
      <c r="HF57" s="7">
        <v>969.2</v>
      </c>
      <c r="HG57" s="7">
        <v>994.7</v>
      </c>
      <c r="HH57" s="7">
        <v>972.3</v>
      </c>
      <c r="HI57" s="7">
        <v>1066.0999999999999</v>
      </c>
      <c r="HJ57" s="7">
        <v>980.5</v>
      </c>
      <c r="HK57" s="7">
        <v>914</v>
      </c>
      <c r="HL57" s="7">
        <v>869.9</v>
      </c>
      <c r="HM57" s="7">
        <v>851</v>
      </c>
      <c r="HN57" s="7">
        <v>957.4</v>
      </c>
      <c r="HO57" s="7">
        <v>889</v>
      </c>
      <c r="HP57" s="7">
        <v>993.3</v>
      </c>
      <c r="HQ57" s="7">
        <v>836.8</v>
      </c>
      <c r="HR57" s="7">
        <v>849</v>
      </c>
      <c r="HS57" s="7">
        <v>932.6</v>
      </c>
      <c r="HT57" s="7">
        <v>809.3</v>
      </c>
      <c r="HU57" s="7">
        <v>760</v>
      </c>
      <c r="HV57" s="7">
        <v>970</v>
      </c>
      <c r="HW57" s="7">
        <v>967.3</v>
      </c>
      <c r="HX57" s="7">
        <v>981.5</v>
      </c>
      <c r="HY57" s="7">
        <v>967</v>
      </c>
      <c r="HZ57" s="7">
        <v>960.4</v>
      </c>
      <c r="IA57" s="7">
        <v>949.3</v>
      </c>
      <c r="IB57" s="7">
        <v>1055</v>
      </c>
      <c r="IC57" s="7">
        <v>1034.5</v>
      </c>
      <c r="ID57" s="7">
        <v>890.1</v>
      </c>
      <c r="IE57" s="7">
        <v>896.2</v>
      </c>
      <c r="IF57" s="7">
        <v>820.7</v>
      </c>
      <c r="IG57" s="7">
        <v>816.7</v>
      </c>
      <c r="IH57" s="7">
        <v>815.5</v>
      </c>
      <c r="II57" s="7">
        <v>839.2</v>
      </c>
      <c r="IJ57" s="7">
        <v>829.7</v>
      </c>
      <c r="IK57" s="7">
        <v>848</v>
      </c>
      <c r="IL57" s="7">
        <v>831.4</v>
      </c>
      <c r="IM57" s="7">
        <v>820</v>
      </c>
      <c r="IN57" s="7">
        <v>818.2</v>
      </c>
      <c r="IO57" s="7">
        <v>822.2</v>
      </c>
      <c r="IP57" s="7">
        <v>854.6</v>
      </c>
      <c r="IQ57" s="7">
        <v>846.1</v>
      </c>
      <c r="IR57" s="7">
        <v>848.9</v>
      </c>
      <c r="IS57" s="7">
        <v>851.3</v>
      </c>
      <c r="IT57" s="7">
        <v>831.8</v>
      </c>
      <c r="IU57" s="7">
        <v>830</v>
      </c>
      <c r="IV57" s="7">
        <v>810.7</v>
      </c>
      <c r="IW57" s="7">
        <v>848.6</v>
      </c>
      <c r="IX57" s="7">
        <v>819.8</v>
      </c>
      <c r="IY57" s="7">
        <v>829.9</v>
      </c>
      <c r="IZ57" s="7">
        <v>816.2</v>
      </c>
      <c r="JA57" s="7">
        <v>848.1</v>
      </c>
      <c r="JB57" s="7">
        <v>856</v>
      </c>
      <c r="JC57" s="7">
        <v>848.3</v>
      </c>
      <c r="JD57" s="7">
        <v>868.6</v>
      </c>
      <c r="JE57" s="7">
        <v>870.4</v>
      </c>
      <c r="JF57" s="7">
        <v>853.3</v>
      </c>
      <c r="JG57" s="7">
        <v>857</v>
      </c>
      <c r="JH57" s="7">
        <v>863.6</v>
      </c>
      <c r="JI57" s="7">
        <v>878.5</v>
      </c>
      <c r="JJ57" s="7">
        <v>901.9</v>
      </c>
      <c r="JK57" s="7">
        <v>938.5</v>
      </c>
      <c r="JL57" s="7">
        <v>892.5</v>
      </c>
      <c r="JM57" s="7">
        <v>945.2</v>
      </c>
      <c r="JN57" s="7">
        <v>991.9</v>
      </c>
      <c r="JO57" s="7">
        <v>906.4</v>
      </c>
      <c r="JP57" s="7">
        <v>942.1</v>
      </c>
      <c r="JQ57" s="7">
        <v>918.8</v>
      </c>
      <c r="JR57" s="7">
        <v>963.5</v>
      </c>
      <c r="JS57" s="7">
        <v>950.9</v>
      </c>
      <c r="JT57" s="7">
        <v>919.7</v>
      </c>
      <c r="JU57" s="7">
        <v>986.4</v>
      </c>
      <c r="JV57" s="7">
        <v>942.5</v>
      </c>
      <c r="JW57" s="7">
        <v>882.6</v>
      </c>
      <c r="JX57" s="7">
        <v>975.2</v>
      </c>
      <c r="JY57" s="7">
        <v>977.6</v>
      </c>
      <c r="JZ57" s="7">
        <v>745.9</v>
      </c>
      <c r="KA57" s="7">
        <v>746.8</v>
      </c>
      <c r="KB57" s="7">
        <v>947.6</v>
      </c>
      <c r="KC57" s="7">
        <v>789</v>
      </c>
      <c r="KD57" s="7">
        <v>910.3</v>
      </c>
      <c r="KE57" s="7">
        <v>838.5</v>
      </c>
      <c r="KF57" s="7">
        <v>832.7</v>
      </c>
      <c r="KG57" s="7">
        <v>831.1</v>
      </c>
      <c r="KH57" s="7">
        <v>838.6</v>
      </c>
      <c r="KI57" s="7">
        <v>813.6</v>
      </c>
      <c r="KJ57" s="7">
        <v>818.5</v>
      </c>
      <c r="KK57" s="7">
        <v>828.7</v>
      </c>
      <c r="KL57" s="7">
        <v>811.2</v>
      </c>
      <c r="KM57" s="7">
        <v>815.6</v>
      </c>
      <c r="KN57" s="7">
        <v>839</v>
      </c>
      <c r="KO57" s="7">
        <v>905.4</v>
      </c>
      <c r="KP57" s="7">
        <v>840.5</v>
      </c>
      <c r="KQ57" s="7">
        <v>836.9</v>
      </c>
      <c r="KR57" s="7">
        <v>800.8</v>
      </c>
      <c r="KS57" s="7">
        <v>795.4</v>
      </c>
      <c r="KT57" s="7">
        <v>794.5</v>
      </c>
      <c r="KU57" s="7">
        <v>828.6</v>
      </c>
      <c r="KV57" s="7">
        <v>829.4</v>
      </c>
      <c r="KW57" s="7">
        <v>835.8</v>
      </c>
      <c r="KX57" s="7">
        <v>833.8</v>
      </c>
      <c r="KY57" s="7">
        <v>841.8</v>
      </c>
      <c r="KZ57" s="7">
        <v>907</v>
      </c>
      <c r="LA57" s="7">
        <v>834.7</v>
      </c>
      <c r="LB57" s="7">
        <v>830.3</v>
      </c>
      <c r="LC57" s="7">
        <v>850.7</v>
      </c>
      <c r="LD57" s="7">
        <v>836.6</v>
      </c>
      <c r="LE57" s="7">
        <v>766.1</v>
      </c>
      <c r="LF57" s="7">
        <v>841.6</v>
      </c>
      <c r="LG57" s="7">
        <v>848.3</v>
      </c>
      <c r="LH57" s="7">
        <v>806.6</v>
      </c>
      <c r="LI57" s="7">
        <v>803.8</v>
      </c>
      <c r="LJ57" s="7">
        <v>819.8</v>
      </c>
      <c r="LK57" s="7">
        <v>912.1</v>
      </c>
      <c r="LL57" s="7">
        <v>808.1</v>
      </c>
      <c r="LM57" s="7">
        <v>837.7</v>
      </c>
      <c r="LN57" s="7">
        <v>830.3</v>
      </c>
      <c r="LO57" s="7">
        <v>831.5</v>
      </c>
      <c r="LP57" s="7">
        <v>790.6</v>
      </c>
      <c r="LQ57" s="7">
        <v>740.9</v>
      </c>
      <c r="LR57" s="7">
        <v>830.9</v>
      </c>
      <c r="LS57" s="7">
        <v>872.4</v>
      </c>
      <c r="LT57" s="7">
        <v>791.9</v>
      </c>
      <c r="LU57" s="7">
        <v>792.3</v>
      </c>
      <c r="LV57" s="7">
        <v>844.7</v>
      </c>
      <c r="LW57" s="7">
        <v>837.4</v>
      </c>
      <c r="LX57" s="7">
        <v>823.9</v>
      </c>
      <c r="LY57" s="7">
        <v>838</v>
      </c>
      <c r="LZ57" s="7">
        <v>840.4</v>
      </c>
      <c r="MA57" s="7">
        <v>846.7</v>
      </c>
      <c r="MB57" s="7">
        <v>883.3</v>
      </c>
      <c r="MC57" s="7">
        <v>792.7</v>
      </c>
      <c r="MD57" s="7">
        <v>804.5</v>
      </c>
      <c r="ME57" s="7">
        <v>813.2</v>
      </c>
      <c r="MF57" s="7">
        <v>820.7</v>
      </c>
      <c r="MG57" s="7">
        <v>827</v>
      </c>
      <c r="MH57" s="7">
        <v>823.1</v>
      </c>
      <c r="MI57" s="7">
        <v>828.8</v>
      </c>
      <c r="MJ57" s="7">
        <v>835.9</v>
      </c>
      <c r="MK57" s="7">
        <v>846.3</v>
      </c>
      <c r="ML57" s="7">
        <v>817.7</v>
      </c>
      <c r="MM57" s="7">
        <v>836.7</v>
      </c>
      <c r="MN57" s="7">
        <v>844.8</v>
      </c>
      <c r="MO57" s="7">
        <v>836.8</v>
      </c>
      <c r="MP57" s="7">
        <v>844.1</v>
      </c>
      <c r="MQ57" s="7">
        <v>850</v>
      </c>
      <c r="MR57" s="7">
        <v>836.5</v>
      </c>
      <c r="MS57" s="7">
        <v>790.5</v>
      </c>
      <c r="MT57" s="7">
        <v>793</v>
      </c>
      <c r="MU57" s="7">
        <v>851.1</v>
      </c>
      <c r="MV57" s="7">
        <v>765</v>
      </c>
      <c r="MW57" s="7">
        <v>804</v>
      </c>
      <c r="MX57" s="7">
        <v>817.8</v>
      </c>
      <c r="MY57" s="7">
        <v>884.5</v>
      </c>
      <c r="MZ57" s="7">
        <v>844.3</v>
      </c>
      <c r="NA57" s="7">
        <v>845.3</v>
      </c>
      <c r="NB57" s="7">
        <v>814.2</v>
      </c>
      <c r="NC57" s="7">
        <v>849.2</v>
      </c>
      <c r="ND57" s="7">
        <v>853.6</v>
      </c>
      <c r="NE57" s="7">
        <v>890.9</v>
      </c>
      <c r="NF57" s="7">
        <v>800.5</v>
      </c>
      <c r="NG57" s="7">
        <v>851.6</v>
      </c>
      <c r="NH57" s="7">
        <v>803.2</v>
      </c>
      <c r="NI57" s="7">
        <v>811.5</v>
      </c>
      <c r="NJ57" s="7">
        <v>776.2</v>
      </c>
      <c r="NK57" s="7">
        <v>822.2</v>
      </c>
      <c r="NL57" s="7">
        <v>820.2</v>
      </c>
      <c r="NM57" s="7">
        <v>818</v>
      </c>
      <c r="NN57" s="120">
        <v>0</v>
      </c>
      <c r="NO57" s="135">
        <v>34.79</v>
      </c>
      <c r="NP57" s="135">
        <v>0</v>
      </c>
      <c r="NQ57" s="135">
        <v>0</v>
      </c>
      <c r="NR57" s="135">
        <v>3.97</v>
      </c>
      <c r="NS57" s="135">
        <v>3.63</v>
      </c>
      <c r="NT57" s="135">
        <v>0</v>
      </c>
      <c r="NU57" s="135">
        <v>0</v>
      </c>
      <c r="NV57" s="7">
        <v>87870000</v>
      </c>
      <c r="NW57" s="7">
        <v>260005</v>
      </c>
      <c r="NX57" s="7">
        <v>89235280</v>
      </c>
      <c r="NY57" s="7">
        <v>304474</v>
      </c>
      <c r="NZ57" s="7">
        <v>73127670</v>
      </c>
      <c r="OA57" s="7">
        <v>153970</v>
      </c>
      <c r="OB57" s="7">
        <v>87479510</v>
      </c>
      <c r="OC57" s="7">
        <v>132624</v>
      </c>
      <c r="OD57" s="7">
        <v>830650</v>
      </c>
      <c r="OE57" s="7">
        <v>10090</v>
      </c>
      <c r="OF57" s="7">
        <v>112220</v>
      </c>
      <c r="OG57" s="7">
        <v>620</v>
      </c>
      <c r="OH57" s="9">
        <f>IF((RD_15[[#This Row],[33kV_IC1_ExPort]]-NV56)&lt;0,0,(RD_15[[#This Row],[33kV_IC1_ExPort]]-NV56))</f>
        <v>71880</v>
      </c>
      <c r="OI57" s="9">
        <f>IF((RD_15[[#This Row],[33kV_IC1_Import]]-NW56)&lt;0,0,(RD_15[[#This Row],[33kV_IC1_Import]]-NW56))</f>
        <v>202</v>
      </c>
      <c r="OJ57" s="9">
        <f>IF((RD_15[[#This Row],[33kV_IC2_ExPort]]-NX56)&lt;0,0,(RD_15[[#This Row],[33kV_IC2_ExPort]]-NX56))</f>
        <v>74160</v>
      </c>
      <c r="OK57" s="9">
        <f>IF((RD_15[[#This Row],[33kV_IC2_Import]]-NY56)&lt;0,0,(RD_15[[#This Row],[33kV_IC2_Import]]-NY56))</f>
        <v>287</v>
      </c>
      <c r="OL57" s="9">
        <f>IF((RD_15[[#This Row],[33kV_IC3_ExPort]]-NZ56)&lt;0,0,(RD_15[[#This Row],[33kV_IC3_ExPort]]-NZ56))</f>
        <v>72120</v>
      </c>
      <c r="OM57" s="9">
        <f>IF((RD_15[[#This Row],[33kV_IC3_Import]]-OA56)&lt;0,0,(RD_15[[#This Row],[33kV_IC3_Import]]-OA56))</f>
        <v>194</v>
      </c>
      <c r="ON57" s="9">
        <f>IF((RD_15[[#This Row],[33kV_IC4_ExPort]]-OB56)&lt;0,0,(RD_15[[#This Row],[33kV_IC4_ExPort]]-OB56))</f>
        <v>70770</v>
      </c>
      <c r="OO57" s="9">
        <f>IF((RD_15[[#This Row],[33kV_IC4_Import]]-OC56)&lt;0,0,(RD_15[[#This Row],[33kV_IC4_Import]]-OC56))</f>
        <v>177</v>
      </c>
      <c r="OP57" s="9">
        <f>IF((RD_15[[#This Row],[220kV_PQM1_Ex]]-OD56)*200&lt;0,0,(RD_15[[#This Row],[220kV_PQM1_Ex]]-OD56)*200)</f>
        <v>144000</v>
      </c>
      <c r="OQ57" s="9">
        <f>IF((RD_15[[#This Row],[220kV_PQM1_Im]]-OE56)*200&lt;0,0,(RD_15[[#This Row],[220kV_PQM1_Im]]-OE56)*200)</f>
        <v>2000</v>
      </c>
      <c r="OR57" s="9">
        <f>IF((RD_15[[#This Row],[220kV_PQM2_Ex]]-OF56)*200&lt;0,0,(RD_15[[#This Row],[220kV_PQM2_Ex]]-OF56)*200)</f>
        <v>142000</v>
      </c>
      <c r="OS57" s="9">
        <f>IF((RD_15[[#This Row],[220kV_PQM2_Im]]-OG56)*200&lt;0,0,(RD_15[[#This Row],[220kV_PQM2_Im]]-OG56)*200)</f>
        <v>2000</v>
      </c>
      <c r="OT57" s="136">
        <f>SUM(RD_15[[#This Row],[33kV_IC1_ExPort(KWh)]],RD_15[[#This Row],[33kV_IC2_ExPort(KWh)]],RD_15[[#This Row],[33kV_IC3_ExPort(KWh)]],RD_15[[#This Row],[33kV_IC4_ExPort(kWh)]])</f>
        <v>288930</v>
      </c>
      <c r="OU57" s="49">
        <f>SUM(RD_15[[#This Row],[220kV_PQM1_Ex(KWh)]],RD_15[[#This Row],[220kV_PQM2_Ex(KWh)]])</f>
        <v>286000</v>
      </c>
      <c r="OV57" s="49">
        <f>IFERROR((RD_15[[#This Row],[Sunset Time (POA&lt;20 W/m2)]]-RD_15[[#This Row],[Sunrise Time (POA&gt;20 W/m2)]])*24,"")</f>
        <v>10.633333333333333</v>
      </c>
      <c r="OW57" s="49">
        <f>RD_15[[#This Row],[GHI]]-RD_15[[#This Row],[GHI_Lost]]</f>
        <v>3.97</v>
      </c>
      <c r="OX57" s="49">
        <f>RD_15[[#This Row],[POA]]-RD_15[[#This Row],[POA_Lost]]</f>
        <v>3.63</v>
      </c>
      <c r="OY57" s="49"/>
      <c r="OZ57" s="49">
        <f>RD_15[[#This Row],[MT_Temp]]</f>
        <v>34.79</v>
      </c>
      <c r="PA57" s="50">
        <f>RD_15[[#This Row],[WS_Avg]]</f>
        <v>0</v>
      </c>
      <c r="PB57" s="131">
        <f>IFERROR(SUM(RD_15[[#This Row],[BLK1_INV1]:[BLK12_INV31]]),"")</f>
        <v>293791.3</v>
      </c>
      <c r="PC57" s="51" t="str">
        <f>IFERROR(#REF!/RD_15[[#This Row],[Inv_Exp(KWh)]],"")</f>
        <v/>
      </c>
      <c r="PD57" s="51"/>
      <c r="PE57" s="100" t="str">
        <f>IFERROR(RD_15[[#This Row],[WPR_Eac]]/RD_15[[#This Row],[WPR_Edc]],"")</f>
        <v/>
      </c>
      <c r="PF57" s="100"/>
      <c r="PG57" s="100"/>
    </row>
    <row r="58" spans="2:423" x14ac:dyDescent="0.35">
      <c r="B58" s="48">
        <v>45797</v>
      </c>
      <c r="C58" s="132">
        <f>YEAR(RD_15[[#This Row],[Date]])+IF(MONTH(RD_15[[#This Row],[Date]])&gt;=4,1,0)</f>
        <v>2026</v>
      </c>
      <c r="D58" s="124">
        <f t="shared" si="9"/>
        <v>2025</v>
      </c>
      <c r="E58" s="133"/>
      <c r="F58" s="133"/>
      <c r="G58" s="134" t="str">
        <f>TEXT(RD_15[[#This Row],[Date]],"mmm-yy")</f>
        <v>May-25</v>
      </c>
      <c r="H58" s="124">
        <f t="shared" si="10"/>
        <v>31</v>
      </c>
      <c r="I58" s="132">
        <f>'Basic Data '!$S$2</f>
        <v>91870</v>
      </c>
      <c r="J58" s="8">
        <v>0.20138888888888887</v>
      </c>
      <c r="K58" s="8">
        <v>0.7319444444444444</v>
      </c>
      <c r="L58" s="7">
        <v>222.7</v>
      </c>
      <c r="M58" s="7">
        <v>216.3</v>
      </c>
      <c r="N58" s="7">
        <v>237.1</v>
      </c>
      <c r="O58" s="7">
        <v>237.6</v>
      </c>
      <c r="P58" s="7">
        <v>233.6</v>
      </c>
      <c r="Q58" s="7">
        <v>223.9</v>
      </c>
      <c r="R58" s="7">
        <v>241.3</v>
      </c>
      <c r="S58" s="7">
        <v>226.8</v>
      </c>
      <c r="T58" s="7">
        <v>238.6</v>
      </c>
      <c r="U58" s="7">
        <v>239.7</v>
      </c>
      <c r="V58" s="7">
        <v>238.9</v>
      </c>
      <c r="W58" s="7">
        <v>237.5</v>
      </c>
      <c r="X58" s="7">
        <v>239.4</v>
      </c>
      <c r="Y58" s="7">
        <v>239.8</v>
      </c>
      <c r="Z58" s="7">
        <v>242.5</v>
      </c>
      <c r="AA58" s="7">
        <v>240.7</v>
      </c>
      <c r="AB58" s="7">
        <v>225.7</v>
      </c>
      <c r="AC58" s="7">
        <v>229.6</v>
      </c>
      <c r="AD58" s="7">
        <v>240.7</v>
      </c>
      <c r="AE58" s="7">
        <v>242.8</v>
      </c>
      <c r="AF58" s="7">
        <v>250.1</v>
      </c>
      <c r="AG58" s="7">
        <v>247.2</v>
      </c>
      <c r="AH58" s="7">
        <v>249.5</v>
      </c>
      <c r="AI58" s="7">
        <v>247.1</v>
      </c>
      <c r="AJ58" s="7">
        <v>248.2</v>
      </c>
      <c r="AK58" s="7">
        <v>245.6</v>
      </c>
      <c r="AL58" s="7">
        <v>250.4</v>
      </c>
      <c r="AM58" s="7">
        <v>248.5</v>
      </c>
      <c r="AN58" s="7">
        <v>252.8</v>
      </c>
      <c r="AO58" s="7">
        <v>251.2</v>
      </c>
      <c r="AP58" s="7">
        <v>247.2</v>
      </c>
      <c r="AQ58" s="7">
        <v>247.6</v>
      </c>
      <c r="AR58" s="7">
        <v>236.4</v>
      </c>
      <c r="AS58" s="7">
        <v>221.5</v>
      </c>
      <c r="AT58" s="7">
        <v>222</v>
      </c>
      <c r="AU58" s="7">
        <v>225.6</v>
      </c>
      <c r="AV58" s="7">
        <v>228.2</v>
      </c>
      <c r="AW58" s="7">
        <v>227</v>
      </c>
      <c r="AX58" s="7">
        <v>236.1</v>
      </c>
      <c r="AY58" s="7">
        <v>227.9</v>
      </c>
      <c r="AZ58" s="7">
        <v>234</v>
      </c>
      <c r="BA58" s="7">
        <v>255.2</v>
      </c>
      <c r="BB58" s="7">
        <v>269.10000000000002</v>
      </c>
      <c r="BC58" s="7">
        <v>252</v>
      </c>
      <c r="BD58" s="7">
        <v>255.7</v>
      </c>
      <c r="BE58" s="7">
        <v>265.2</v>
      </c>
      <c r="BF58" s="7">
        <v>286.10000000000002</v>
      </c>
      <c r="BG58" s="7">
        <v>284.10000000000002</v>
      </c>
      <c r="BH58" s="7">
        <v>301.8</v>
      </c>
      <c r="BI58" s="7">
        <v>268.89999999999998</v>
      </c>
      <c r="BJ58" s="7">
        <v>256.39999999999998</v>
      </c>
      <c r="BK58" s="7">
        <v>251</v>
      </c>
      <c r="BL58" s="7">
        <v>247</v>
      </c>
      <c r="BM58" s="7">
        <v>260.3</v>
      </c>
      <c r="BN58" s="7">
        <v>257.7</v>
      </c>
      <c r="BO58" s="7">
        <v>260.39999999999998</v>
      </c>
      <c r="BP58" s="7">
        <v>273.89999999999998</v>
      </c>
      <c r="BQ58" s="7">
        <v>249.7</v>
      </c>
      <c r="BR58" s="7">
        <v>220.2</v>
      </c>
      <c r="BS58" s="7">
        <v>249.7</v>
      </c>
      <c r="BT58" s="7">
        <v>249.7</v>
      </c>
      <c r="BU58" s="7">
        <v>236.7</v>
      </c>
      <c r="BV58" s="7">
        <v>225.5</v>
      </c>
      <c r="BW58" s="7">
        <v>567.9</v>
      </c>
      <c r="BX58" s="7">
        <v>556.70000000000005</v>
      </c>
      <c r="BY58" s="7">
        <v>562.9</v>
      </c>
      <c r="BZ58" s="7">
        <v>562.9</v>
      </c>
      <c r="CA58" s="7">
        <v>572.6</v>
      </c>
      <c r="CB58" s="7">
        <v>560.79999999999995</v>
      </c>
      <c r="CC58" s="7">
        <v>558.70000000000005</v>
      </c>
      <c r="CD58" s="7">
        <v>570.4</v>
      </c>
      <c r="CE58" s="7">
        <v>576.1</v>
      </c>
      <c r="CF58" s="7">
        <v>560.9</v>
      </c>
      <c r="CG58" s="7">
        <v>553.9</v>
      </c>
      <c r="CH58" s="7">
        <v>560.4</v>
      </c>
      <c r="CI58" s="7">
        <v>538.6</v>
      </c>
      <c r="CJ58" s="7">
        <v>530.5</v>
      </c>
      <c r="CK58" s="7">
        <v>554</v>
      </c>
      <c r="CL58" s="7">
        <v>563.70000000000005</v>
      </c>
      <c r="CM58" s="7">
        <v>562.6</v>
      </c>
      <c r="CN58" s="7">
        <v>556.1</v>
      </c>
      <c r="CO58" s="7">
        <v>590.9</v>
      </c>
      <c r="CP58" s="7">
        <v>569.70000000000005</v>
      </c>
      <c r="CQ58" s="7">
        <v>541.1</v>
      </c>
      <c r="CR58" s="7">
        <v>574.70000000000005</v>
      </c>
      <c r="CS58" s="7">
        <v>547.1</v>
      </c>
      <c r="CT58" s="7">
        <v>545</v>
      </c>
      <c r="CU58" s="7">
        <v>565.20000000000005</v>
      </c>
      <c r="CV58" s="7">
        <v>568.1</v>
      </c>
      <c r="CW58" s="7">
        <v>561.20000000000005</v>
      </c>
      <c r="CX58" s="7">
        <v>561.6</v>
      </c>
      <c r="CY58" s="7">
        <v>556.9</v>
      </c>
      <c r="CZ58" s="7">
        <v>563.29999999999995</v>
      </c>
      <c r="DA58" s="7">
        <v>567.4</v>
      </c>
      <c r="DB58" s="7">
        <v>569.6</v>
      </c>
      <c r="DC58" s="7">
        <v>576.5</v>
      </c>
      <c r="DD58" s="7">
        <v>625.20000000000005</v>
      </c>
      <c r="DE58" s="7">
        <v>572.29999999999995</v>
      </c>
      <c r="DF58" s="7">
        <v>558.9</v>
      </c>
      <c r="DG58" s="7">
        <v>533.29999999999995</v>
      </c>
      <c r="DH58" s="7">
        <v>533.70000000000005</v>
      </c>
      <c r="DI58" s="7">
        <v>569.5</v>
      </c>
      <c r="DJ58" s="7">
        <v>551.1</v>
      </c>
      <c r="DK58" s="7">
        <v>574.5</v>
      </c>
      <c r="DL58" s="7">
        <v>594.79999999999995</v>
      </c>
      <c r="DM58" s="7">
        <v>572.4</v>
      </c>
      <c r="DN58" s="7">
        <v>577.6</v>
      </c>
      <c r="DO58" s="7">
        <v>569.1</v>
      </c>
      <c r="DP58" s="7">
        <v>558.6</v>
      </c>
      <c r="DQ58" s="7">
        <v>581.5</v>
      </c>
      <c r="DR58" s="7">
        <v>577.79999999999995</v>
      </c>
      <c r="DS58" s="7">
        <v>584.20000000000005</v>
      </c>
      <c r="DT58" s="7">
        <v>525.6</v>
      </c>
      <c r="DU58" s="7">
        <v>545.9</v>
      </c>
      <c r="DV58" s="7">
        <v>558.70000000000005</v>
      </c>
      <c r="DW58" s="7">
        <v>575.1</v>
      </c>
      <c r="DX58" s="7">
        <v>567.9</v>
      </c>
      <c r="DY58" s="7">
        <v>566.5</v>
      </c>
      <c r="DZ58" s="7">
        <v>565</v>
      </c>
      <c r="EA58" s="7">
        <v>555.5</v>
      </c>
      <c r="EB58" s="7">
        <v>565.4</v>
      </c>
      <c r="EC58" s="7">
        <v>569.70000000000005</v>
      </c>
      <c r="ED58" s="7">
        <v>537.70000000000005</v>
      </c>
      <c r="EE58" s="7">
        <v>541.29999999999995</v>
      </c>
      <c r="EF58" s="7">
        <v>574.70000000000005</v>
      </c>
      <c r="EG58" s="7">
        <v>572.29999999999995</v>
      </c>
      <c r="EH58" s="7">
        <v>559.5</v>
      </c>
      <c r="EI58" s="7">
        <v>573.20000000000005</v>
      </c>
      <c r="EJ58" s="7">
        <v>561.9</v>
      </c>
      <c r="EK58" s="7">
        <v>564</v>
      </c>
      <c r="EL58" s="7">
        <v>562.6</v>
      </c>
      <c r="EM58" s="7">
        <v>568.70000000000005</v>
      </c>
      <c r="EN58" s="7">
        <v>569.70000000000005</v>
      </c>
      <c r="EO58" s="7">
        <v>577.6</v>
      </c>
      <c r="EP58" s="7">
        <v>565.29999999999995</v>
      </c>
      <c r="EQ58" s="7">
        <v>565.70000000000005</v>
      </c>
      <c r="ER58" s="7">
        <v>558.20000000000005</v>
      </c>
      <c r="ES58" s="7">
        <v>586</v>
      </c>
      <c r="ET58" s="7">
        <v>628.5</v>
      </c>
      <c r="EU58" s="7">
        <v>567.29999999999995</v>
      </c>
      <c r="EV58" s="7">
        <v>566.9</v>
      </c>
      <c r="EW58" s="7">
        <v>578.5</v>
      </c>
      <c r="EX58" s="7">
        <v>580.20000000000005</v>
      </c>
      <c r="EY58" s="7">
        <v>575.20000000000005</v>
      </c>
      <c r="EZ58" s="7">
        <v>571.6</v>
      </c>
      <c r="FA58" s="7">
        <v>580.6</v>
      </c>
      <c r="FB58" s="7">
        <v>580.70000000000005</v>
      </c>
      <c r="FC58" s="7">
        <v>565</v>
      </c>
      <c r="FD58" s="7">
        <v>600.29999999999995</v>
      </c>
      <c r="FE58" s="7">
        <v>542.5</v>
      </c>
      <c r="FF58" s="7">
        <v>509</v>
      </c>
      <c r="FG58" s="7">
        <v>579.4</v>
      </c>
      <c r="FH58" s="7">
        <v>538.70000000000005</v>
      </c>
      <c r="FI58" s="7">
        <v>576</v>
      </c>
      <c r="FJ58" s="7">
        <v>574.20000000000005</v>
      </c>
      <c r="FK58" s="7">
        <v>570.20000000000005</v>
      </c>
      <c r="FL58" s="7">
        <v>573.9</v>
      </c>
      <c r="FM58" s="7">
        <v>574.5</v>
      </c>
      <c r="FN58" s="7">
        <v>577.79999999999995</v>
      </c>
      <c r="FO58" s="7">
        <v>569.70000000000005</v>
      </c>
      <c r="FP58" s="7">
        <v>570.6</v>
      </c>
      <c r="FQ58" s="7">
        <v>571.79999999999995</v>
      </c>
      <c r="FR58" s="7">
        <v>563.5</v>
      </c>
      <c r="FS58" s="7">
        <v>605.29999999999995</v>
      </c>
      <c r="FT58" s="7">
        <v>588.5</v>
      </c>
      <c r="FU58" s="7">
        <v>544.79999999999995</v>
      </c>
      <c r="FV58" s="7">
        <v>514.4</v>
      </c>
      <c r="FW58" s="7">
        <v>524.9</v>
      </c>
      <c r="FX58" s="7">
        <v>516.9</v>
      </c>
      <c r="FY58" s="7">
        <v>515.9</v>
      </c>
      <c r="FZ58" s="7">
        <v>519.79999999999995</v>
      </c>
      <c r="GA58" s="7">
        <v>516.70000000000005</v>
      </c>
      <c r="GB58" s="7">
        <v>520.6</v>
      </c>
      <c r="GC58" s="7">
        <v>526.9</v>
      </c>
      <c r="GD58" s="7">
        <v>532.5</v>
      </c>
      <c r="GE58" s="7">
        <v>527.4</v>
      </c>
      <c r="GF58" s="7">
        <v>526.79999999999995</v>
      </c>
      <c r="GG58" s="7">
        <v>530.4</v>
      </c>
      <c r="GH58" s="7">
        <v>533.9</v>
      </c>
      <c r="GI58" s="7">
        <v>497.5</v>
      </c>
      <c r="GJ58" s="7">
        <v>455.9</v>
      </c>
      <c r="GK58" s="7">
        <v>548.20000000000005</v>
      </c>
      <c r="GL58" s="7">
        <v>533.4</v>
      </c>
      <c r="GM58" s="7">
        <v>533.29999999999995</v>
      </c>
      <c r="GN58" s="7">
        <v>535.1</v>
      </c>
      <c r="GO58" s="7">
        <v>530.6</v>
      </c>
      <c r="GP58" s="7">
        <v>527.29999999999995</v>
      </c>
      <c r="GQ58" s="7">
        <v>532.70000000000005</v>
      </c>
      <c r="GR58" s="7">
        <v>528.4</v>
      </c>
      <c r="GS58" s="7">
        <v>532</v>
      </c>
      <c r="GT58" s="7">
        <v>519.6</v>
      </c>
      <c r="GU58" s="7">
        <v>529.4</v>
      </c>
      <c r="GV58" s="7">
        <v>520.70000000000005</v>
      </c>
      <c r="GW58" s="7">
        <v>526.1</v>
      </c>
      <c r="GX58" s="7">
        <v>500.4</v>
      </c>
      <c r="GY58" s="7">
        <v>496.5</v>
      </c>
      <c r="GZ58" s="7">
        <v>508.7</v>
      </c>
      <c r="HA58" s="7">
        <v>570.5</v>
      </c>
      <c r="HB58" s="7">
        <v>554.29999999999995</v>
      </c>
      <c r="HC58" s="7">
        <v>499.9</v>
      </c>
      <c r="HD58" s="7">
        <v>578.20000000000005</v>
      </c>
      <c r="HE58" s="7">
        <v>585</v>
      </c>
      <c r="HF58" s="7">
        <v>585.6</v>
      </c>
      <c r="HG58" s="7">
        <v>602</v>
      </c>
      <c r="HH58" s="7">
        <v>589.1</v>
      </c>
      <c r="HI58" s="7">
        <v>645.9</v>
      </c>
      <c r="HJ58" s="7">
        <v>594.4</v>
      </c>
      <c r="HK58" s="7">
        <v>556.20000000000005</v>
      </c>
      <c r="HL58" s="7">
        <v>557</v>
      </c>
      <c r="HM58" s="7">
        <v>529.4</v>
      </c>
      <c r="HN58" s="7">
        <v>580.9</v>
      </c>
      <c r="HO58" s="7">
        <v>545</v>
      </c>
      <c r="HP58" s="7">
        <v>604.9</v>
      </c>
      <c r="HQ58" s="7">
        <v>509.1</v>
      </c>
      <c r="HR58" s="7">
        <v>508.9</v>
      </c>
      <c r="HS58" s="7">
        <v>565.9</v>
      </c>
      <c r="HT58" s="7">
        <v>485.6</v>
      </c>
      <c r="HU58" s="7">
        <v>455.7</v>
      </c>
      <c r="HV58" s="7">
        <v>598</v>
      </c>
      <c r="HW58" s="7">
        <v>590.79999999999995</v>
      </c>
      <c r="HX58" s="7">
        <v>600.6</v>
      </c>
      <c r="HY58" s="7">
        <v>592.4</v>
      </c>
      <c r="HZ58" s="7">
        <v>581</v>
      </c>
      <c r="IA58" s="7">
        <v>579</v>
      </c>
      <c r="IB58" s="7">
        <v>647.5</v>
      </c>
      <c r="IC58" s="7">
        <v>638.20000000000005</v>
      </c>
      <c r="ID58" s="7">
        <v>546</v>
      </c>
      <c r="IE58" s="7">
        <v>556.20000000000005</v>
      </c>
      <c r="IF58" s="7">
        <v>504.7</v>
      </c>
      <c r="IG58" s="7">
        <v>502.5</v>
      </c>
      <c r="IH58" s="7">
        <v>502.1</v>
      </c>
      <c r="II58" s="7">
        <v>514</v>
      </c>
      <c r="IJ58" s="7">
        <v>508.9</v>
      </c>
      <c r="IK58" s="7">
        <v>522.4</v>
      </c>
      <c r="IL58" s="7">
        <v>512.29999999999995</v>
      </c>
      <c r="IM58" s="7">
        <v>505.2</v>
      </c>
      <c r="IN58" s="7">
        <v>504.9</v>
      </c>
      <c r="IO58" s="7">
        <v>506.4</v>
      </c>
      <c r="IP58" s="7">
        <v>517.9</v>
      </c>
      <c r="IQ58" s="7">
        <v>516.70000000000005</v>
      </c>
      <c r="IR58" s="7">
        <v>518.6</v>
      </c>
      <c r="IS58" s="7">
        <v>521.79999999999995</v>
      </c>
      <c r="IT58" s="7">
        <v>521.20000000000005</v>
      </c>
      <c r="IU58" s="7">
        <v>520</v>
      </c>
      <c r="IV58" s="7">
        <v>505.3</v>
      </c>
      <c r="IW58" s="7">
        <v>528.9</v>
      </c>
      <c r="IX58" s="7">
        <v>507</v>
      </c>
      <c r="IY58" s="7">
        <v>514.79999999999995</v>
      </c>
      <c r="IZ58" s="7">
        <v>502.4</v>
      </c>
      <c r="JA58" s="7">
        <v>520.20000000000005</v>
      </c>
      <c r="JB58" s="7">
        <v>530.29999999999995</v>
      </c>
      <c r="JC58" s="7">
        <v>522.29999999999995</v>
      </c>
      <c r="JD58" s="7">
        <v>540.20000000000005</v>
      </c>
      <c r="JE58" s="7">
        <v>532.5</v>
      </c>
      <c r="JF58" s="7">
        <v>522.79999999999995</v>
      </c>
      <c r="JG58" s="7">
        <v>525.70000000000005</v>
      </c>
      <c r="JH58" s="7">
        <v>530.5</v>
      </c>
      <c r="JI58" s="7">
        <v>536.29999999999995</v>
      </c>
      <c r="JJ58" s="7">
        <v>553.29999999999995</v>
      </c>
      <c r="JK58" s="7">
        <v>564.29999999999995</v>
      </c>
      <c r="JL58" s="7">
        <v>538.9</v>
      </c>
      <c r="JM58" s="7">
        <v>571.9</v>
      </c>
      <c r="JN58" s="7">
        <v>601</v>
      </c>
      <c r="JO58" s="7">
        <v>569.4</v>
      </c>
      <c r="JP58" s="7">
        <v>568.79999999999995</v>
      </c>
      <c r="JQ58" s="7">
        <v>548.5</v>
      </c>
      <c r="JR58" s="7">
        <v>573</v>
      </c>
      <c r="JS58" s="7">
        <v>566.29999999999995</v>
      </c>
      <c r="JT58" s="7">
        <v>547.9</v>
      </c>
      <c r="JU58" s="7">
        <v>599.1</v>
      </c>
      <c r="JV58" s="7">
        <v>584.6</v>
      </c>
      <c r="JW58" s="7">
        <v>533.79999999999995</v>
      </c>
      <c r="JX58" s="7">
        <v>595.6</v>
      </c>
      <c r="JY58" s="7">
        <v>593.29999999999995</v>
      </c>
      <c r="JZ58" s="7">
        <v>545</v>
      </c>
      <c r="KA58" s="7">
        <v>447.7</v>
      </c>
      <c r="KB58" s="7">
        <v>570</v>
      </c>
      <c r="KC58" s="7">
        <v>470</v>
      </c>
      <c r="KD58" s="7">
        <v>474.6</v>
      </c>
      <c r="KE58" s="7">
        <v>504.6</v>
      </c>
      <c r="KF58" s="7">
        <v>499.5</v>
      </c>
      <c r="KG58" s="7">
        <v>495.8</v>
      </c>
      <c r="KH58" s="7">
        <v>498.5</v>
      </c>
      <c r="KI58" s="7">
        <v>488.5</v>
      </c>
      <c r="KJ58" s="7">
        <v>492.3</v>
      </c>
      <c r="KK58" s="7">
        <v>498.4</v>
      </c>
      <c r="KL58" s="7">
        <v>491.6</v>
      </c>
      <c r="KM58" s="7">
        <v>492.6</v>
      </c>
      <c r="KN58" s="7">
        <v>511.6</v>
      </c>
      <c r="KO58" s="7">
        <v>549.6</v>
      </c>
      <c r="KP58" s="7">
        <v>507.6</v>
      </c>
      <c r="KQ58" s="7">
        <v>507.2</v>
      </c>
      <c r="KR58" s="7">
        <v>490</v>
      </c>
      <c r="KS58" s="7">
        <v>479.3</v>
      </c>
      <c r="KT58" s="7">
        <v>471.7</v>
      </c>
      <c r="KU58" s="7">
        <v>493.1</v>
      </c>
      <c r="KV58" s="7">
        <v>505.6</v>
      </c>
      <c r="KW58" s="7">
        <v>500.2</v>
      </c>
      <c r="KX58" s="7">
        <v>500.4</v>
      </c>
      <c r="KY58" s="7">
        <v>508.1</v>
      </c>
      <c r="KZ58" s="7">
        <v>540</v>
      </c>
      <c r="LA58" s="7">
        <v>500.5</v>
      </c>
      <c r="LB58" s="7">
        <v>496.6</v>
      </c>
      <c r="LC58" s="7">
        <v>508.7</v>
      </c>
      <c r="LD58" s="7">
        <v>504.8</v>
      </c>
      <c r="LE58" s="7">
        <v>456.5</v>
      </c>
      <c r="LF58" s="7">
        <v>505.4</v>
      </c>
      <c r="LG58" s="7">
        <v>515.9</v>
      </c>
      <c r="LH58" s="7">
        <v>486.1</v>
      </c>
      <c r="LI58" s="7">
        <v>482.3</v>
      </c>
      <c r="LJ58" s="7">
        <v>500.1</v>
      </c>
      <c r="LK58" s="7">
        <v>560.9</v>
      </c>
      <c r="LL58" s="7">
        <v>489.5</v>
      </c>
      <c r="LM58" s="7">
        <v>506.6</v>
      </c>
      <c r="LN58" s="7">
        <v>503</v>
      </c>
      <c r="LO58" s="7">
        <v>504.4</v>
      </c>
      <c r="LP58" s="7">
        <v>484.3</v>
      </c>
      <c r="LQ58" s="7">
        <v>449.4</v>
      </c>
      <c r="LR58" s="7">
        <v>523.9</v>
      </c>
      <c r="LS58" s="7">
        <v>541.70000000000005</v>
      </c>
      <c r="LT58" s="7">
        <v>476.4</v>
      </c>
      <c r="LU58" s="7">
        <v>484.7</v>
      </c>
      <c r="LV58" s="7">
        <v>524.6</v>
      </c>
      <c r="LW58" s="7">
        <v>519.20000000000005</v>
      </c>
      <c r="LX58" s="7">
        <v>514.29999999999995</v>
      </c>
      <c r="LY58" s="7">
        <v>516.79999999999995</v>
      </c>
      <c r="LZ58" s="7">
        <v>517.79999999999995</v>
      </c>
      <c r="MA58" s="7">
        <v>517.6</v>
      </c>
      <c r="MB58" s="7">
        <v>546.29999999999995</v>
      </c>
      <c r="MC58" s="7">
        <v>488.1</v>
      </c>
      <c r="MD58" s="7">
        <v>496.2</v>
      </c>
      <c r="ME58" s="7">
        <v>490.3</v>
      </c>
      <c r="MF58" s="7">
        <v>511.4</v>
      </c>
      <c r="MG58" s="7">
        <v>509</v>
      </c>
      <c r="MH58" s="7">
        <v>513</v>
      </c>
      <c r="MI58" s="7">
        <v>508.1</v>
      </c>
      <c r="MJ58" s="7">
        <v>507</v>
      </c>
      <c r="MK58" s="7">
        <v>521.4</v>
      </c>
      <c r="ML58" s="7">
        <v>495.6</v>
      </c>
      <c r="MM58" s="7">
        <v>509.8</v>
      </c>
      <c r="MN58" s="7">
        <v>517.6</v>
      </c>
      <c r="MO58" s="7">
        <v>505.1</v>
      </c>
      <c r="MP58" s="7">
        <v>516.1</v>
      </c>
      <c r="MQ58" s="7">
        <v>522</v>
      </c>
      <c r="MR58" s="7">
        <v>507.7</v>
      </c>
      <c r="MS58" s="7">
        <v>469.5</v>
      </c>
      <c r="MT58" s="7">
        <v>477</v>
      </c>
      <c r="MU58" s="7">
        <v>518.6</v>
      </c>
      <c r="MV58" s="7">
        <v>459.6</v>
      </c>
      <c r="MW58" s="7">
        <v>487.2</v>
      </c>
      <c r="MX58" s="7">
        <v>498</v>
      </c>
      <c r="MY58" s="7">
        <v>543.4</v>
      </c>
      <c r="MZ58" s="7">
        <v>508.9</v>
      </c>
      <c r="NA58" s="7">
        <v>508.8</v>
      </c>
      <c r="NB58" s="7">
        <v>494.7</v>
      </c>
      <c r="NC58" s="7">
        <v>512.4</v>
      </c>
      <c r="ND58" s="7">
        <v>519.6</v>
      </c>
      <c r="NE58" s="7">
        <v>540</v>
      </c>
      <c r="NF58" s="7">
        <v>483.4</v>
      </c>
      <c r="NG58" s="7">
        <v>513</v>
      </c>
      <c r="NH58" s="7">
        <v>483.6</v>
      </c>
      <c r="NI58" s="7">
        <v>497.1</v>
      </c>
      <c r="NJ58" s="7">
        <v>466.9</v>
      </c>
      <c r="NK58" s="7">
        <v>495</v>
      </c>
      <c r="NL58" s="7">
        <v>499.4</v>
      </c>
      <c r="NM58" s="7">
        <v>492.4</v>
      </c>
      <c r="NN58" s="120">
        <v>0</v>
      </c>
      <c r="NO58" s="135">
        <v>28.83</v>
      </c>
      <c r="NP58" s="135">
        <v>0</v>
      </c>
      <c r="NQ58" s="135">
        <v>0</v>
      </c>
      <c r="NR58" s="135">
        <v>2.2599999999999998</v>
      </c>
      <c r="NS58" s="120">
        <v>2.06</v>
      </c>
      <c r="NT58" s="135">
        <v>0</v>
      </c>
      <c r="NU58" s="135">
        <v>0</v>
      </c>
      <c r="NV58" s="7">
        <v>87913740</v>
      </c>
      <c r="NW58" s="7">
        <v>260187</v>
      </c>
      <c r="NX58" s="7">
        <v>89280190</v>
      </c>
      <c r="NY58" s="7">
        <v>304714</v>
      </c>
      <c r="NZ58" s="7">
        <v>73171380</v>
      </c>
      <c r="OA58" s="7">
        <v>154119</v>
      </c>
      <c r="OB58" s="7">
        <v>87521380</v>
      </c>
      <c r="OC58" s="7">
        <v>132730</v>
      </c>
      <c r="OD58" s="7">
        <v>831090</v>
      </c>
      <c r="OE58" s="7">
        <v>10090</v>
      </c>
      <c r="OF58" s="7">
        <v>112650</v>
      </c>
      <c r="OG58" s="7">
        <v>620</v>
      </c>
      <c r="OH58" s="9">
        <f>IF((RD_15[[#This Row],[33kV_IC1_ExPort]]-NV57)&lt;0,0,(RD_15[[#This Row],[33kV_IC1_ExPort]]-NV57))</f>
        <v>43740</v>
      </c>
      <c r="OI58" s="9">
        <f>IF((RD_15[[#This Row],[33kV_IC1_Import]]-NW57)&lt;0,0,(RD_15[[#This Row],[33kV_IC1_Import]]-NW57))</f>
        <v>182</v>
      </c>
      <c r="OJ58" s="9">
        <f>IF((RD_15[[#This Row],[33kV_IC2_ExPort]]-NX57)&lt;0,0,(RD_15[[#This Row],[33kV_IC2_ExPort]]-NX57))</f>
        <v>44910</v>
      </c>
      <c r="OK58" s="9">
        <f>IF((RD_15[[#This Row],[33kV_IC2_Import]]-NY57)&lt;0,0,(RD_15[[#This Row],[33kV_IC2_Import]]-NY57))</f>
        <v>240</v>
      </c>
      <c r="OL58" s="9">
        <f>IF((RD_15[[#This Row],[33kV_IC3_ExPort]]-NZ57)&lt;0,0,(RD_15[[#This Row],[33kV_IC3_ExPort]]-NZ57))</f>
        <v>43710</v>
      </c>
      <c r="OM58" s="9">
        <f>IF((RD_15[[#This Row],[33kV_IC3_Import]]-OA57)&lt;0,0,(RD_15[[#This Row],[33kV_IC3_Import]]-OA57))</f>
        <v>149</v>
      </c>
      <c r="ON58" s="9">
        <f>IF((RD_15[[#This Row],[33kV_IC4_ExPort]]-OB57)&lt;0,0,(RD_15[[#This Row],[33kV_IC4_ExPort]]-OB57))</f>
        <v>41870</v>
      </c>
      <c r="OO58" s="9">
        <f>IF((RD_15[[#This Row],[33kV_IC4_Import]]-OC57)&lt;0,0,(RD_15[[#This Row],[33kV_IC4_Import]]-OC57))</f>
        <v>106</v>
      </c>
      <c r="OP58" s="9">
        <f>IF((RD_15[[#This Row],[220kV_PQM1_Ex]]-OD57)*200&lt;0,0,(RD_15[[#This Row],[220kV_PQM1_Ex]]-OD57)*200)</f>
        <v>88000</v>
      </c>
      <c r="OQ58" s="9">
        <f>IF((RD_15[[#This Row],[220kV_PQM1_Im]]-OE57)*200&lt;0,0,(RD_15[[#This Row],[220kV_PQM1_Im]]-OE57)*200)</f>
        <v>0</v>
      </c>
      <c r="OR58" s="9">
        <f>IF((RD_15[[#This Row],[220kV_PQM2_Ex]]-OF57)*200&lt;0,0,(RD_15[[#This Row],[220kV_PQM2_Ex]]-OF57)*200)</f>
        <v>86000</v>
      </c>
      <c r="OS58" s="9">
        <f>IF((RD_15[[#This Row],[220kV_PQM2_Im]]-OG57)*200&lt;0,0,(RD_15[[#This Row],[220kV_PQM2_Im]]-OG57)*200)</f>
        <v>0</v>
      </c>
      <c r="OT58" s="136">
        <f>SUM(RD_15[[#This Row],[33kV_IC1_ExPort(KWh)]],RD_15[[#This Row],[33kV_IC2_ExPort(KWh)]],RD_15[[#This Row],[33kV_IC3_ExPort(KWh)]],RD_15[[#This Row],[33kV_IC4_ExPort(kWh)]])</f>
        <v>174230</v>
      </c>
      <c r="OU58" s="49">
        <f>SUM(RD_15[[#This Row],[220kV_PQM1_Ex(KWh)]],RD_15[[#This Row],[220kV_PQM2_Ex(KWh)]])</f>
        <v>174000</v>
      </c>
      <c r="OV58" s="49">
        <f>IFERROR((RD_15[[#This Row],[Sunset Time (POA&lt;20 W/m2)]]-RD_15[[#This Row],[Sunrise Time (POA&gt;20 W/m2)]])*24,"")</f>
        <v>12.733333333333334</v>
      </c>
      <c r="OW58" s="49">
        <f>RD_15[[#This Row],[GHI]]-RD_15[[#This Row],[GHI_Lost]]</f>
        <v>2.2599999999999998</v>
      </c>
      <c r="OX58" s="49">
        <f>RD_15[[#This Row],[POA]]-RD_15[[#This Row],[POA_Lost]]</f>
        <v>2.06</v>
      </c>
      <c r="OY58" s="49"/>
      <c r="OZ58" s="49">
        <f>RD_15[[#This Row],[MT_Temp]]</f>
        <v>28.83</v>
      </c>
      <c r="PA58" s="50">
        <f>RD_15[[#This Row],[WS_Avg]]</f>
        <v>0</v>
      </c>
      <c r="PB58" s="131">
        <f>IFERROR(SUM(RD_15[[#This Row],[BLK1_INV1]:[BLK12_INV31]]),"")</f>
        <v>178420.2999999999</v>
      </c>
      <c r="PC58" s="51" t="str">
        <f>IFERROR(#REF!/RD_15[[#This Row],[Inv_Exp(KWh)]],"")</f>
        <v/>
      </c>
      <c r="PD58" s="51"/>
      <c r="PE58" s="100" t="str">
        <f>IFERROR(RD_15[[#This Row],[WPR_Eac]]/RD_15[[#This Row],[WPR_Edc]],"")</f>
        <v/>
      </c>
      <c r="PF58" s="100"/>
      <c r="PG58" s="100"/>
    </row>
    <row r="59" spans="2:423" x14ac:dyDescent="0.35">
      <c r="B59" s="48">
        <v>45798</v>
      </c>
      <c r="C59" s="132">
        <f>YEAR(RD_15[[#This Row],[Date]])+IF(MONTH(RD_15[[#This Row],[Date]])&gt;=4,1,0)</f>
        <v>2026</v>
      </c>
      <c r="D59" s="124">
        <f t="shared" si="9"/>
        <v>2025</v>
      </c>
      <c r="E59" s="133"/>
      <c r="F59" s="133"/>
      <c r="G59" s="134" t="str">
        <f>TEXT(RD_15[[#This Row],[Date]],"mmm-yy")</f>
        <v>May-25</v>
      </c>
      <c r="H59" s="124">
        <f t="shared" si="10"/>
        <v>31</v>
      </c>
      <c r="I59" s="132">
        <f>'Basic Data '!$S$2</f>
        <v>91870</v>
      </c>
      <c r="J59" s="8">
        <v>0.2076388888888889</v>
      </c>
      <c r="K59" s="8">
        <v>0.22916666666666666</v>
      </c>
      <c r="L59" s="7">
        <v>154.69999999999999</v>
      </c>
      <c r="M59" s="7">
        <v>149.9</v>
      </c>
      <c r="N59" s="7">
        <v>165.2</v>
      </c>
      <c r="O59" s="7">
        <v>165</v>
      </c>
      <c r="P59" s="7">
        <v>161.80000000000001</v>
      </c>
      <c r="Q59" s="7">
        <v>154.80000000000001</v>
      </c>
      <c r="R59" s="7">
        <v>168.4</v>
      </c>
      <c r="S59" s="7">
        <v>157.4</v>
      </c>
      <c r="T59" s="7">
        <v>165.8</v>
      </c>
      <c r="U59" s="7">
        <v>163</v>
      </c>
      <c r="V59" s="7">
        <v>166.6</v>
      </c>
      <c r="W59" s="7">
        <v>165.1</v>
      </c>
      <c r="X59" s="7">
        <v>166.1</v>
      </c>
      <c r="Y59" s="7">
        <v>164.6</v>
      </c>
      <c r="Z59" s="7">
        <v>168.2</v>
      </c>
      <c r="AA59" s="7">
        <v>167.5</v>
      </c>
      <c r="AB59" s="7">
        <v>155.1</v>
      </c>
      <c r="AC59" s="7">
        <v>160</v>
      </c>
      <c r="AD59" s="7">
        <v>167.5</v>
      </c>
      <c r="AE59" s="7">
        <v>168.9</v>
      </c>
      <c r="AF59" s="7">
        <v>174.3</v>
      </c>
      <c r="AG59" s="7">
        <v>172.2</v>
      </c>
      <c r="AH59" s="7">
        <v>171.4</v>
      </c>
      <c r="AI59" s="7">
        <v>170.8</v>
      </c>
      <c r="AJ59" s="7">
        <v>170.1</v>
      </c>
      <c r="AK59" s="7">
        <v>169.6</v>
      </c>
      <c r="AL59" s="7">
        <v>174.8</v>
      </c>
      <c r="AM59" s="7">
        <v>173.8</v>
      </c>
      <c r="AN59" s="7">
        <v>176.9</v>
      </c>
      <c r="AO59" s="7">
        <v>174.1</v>
      </c>
      <c r="AP59" s="7">
        <v>172.9</v>
      </c>
      <c r="AQ59" s="7">
        <v>168.5</v>
      </c>
      <c r="AR59" s="7">
        <v>163.1</v>
      </c>
      <c r="AS59" s="7">
        <v>151.9</v>
      </c>
      <c r="AT59" s="7">
        <v>152.80000000000001</v>
      </c>
      <c r="AU59" s="7">
        <v>155.19999999999999</v>
      </c>
      <c r="AV59" s="7">
        <v>157.69999999999999</v>
      </c>
      <c r="AW59" s="7">
        <v>154.6</v>
      </c>
      <c r="AX59" s="7">
        <v>161.6</v>
      </c>
      <c r="AY59" s="7">
        <v>158.30000000000001</v>
      </c>
      <c r="AZ59" s="7">
        <v>161.9</v>
      </c>
      <c r="BA59" s="7">
        <v>177.8</v>
      </c>
      <c r="BB59" s="7">
        <v>186.8</v>
      </c>
      <c r="BC59" s="7">
        <v>174.2</v>
      </c>
      <c r="BD59" s="7">
        <v>174.2</v>
      </c>
      <c r="BE59" s="7">
        <v>176</v>
      </c>
      <c r="BF59" s="7">
        <v>183.5</v>
      </c>
      <c r="BG59" s="7">
        <v>198.1</v>
      </c>
      <c r="BH59" s="7">
        <v>195.9</v>
      </c>
      <c r="BI59" s="7">
        <v>208.5</v>
      </c>
      <c r="BJ59" s="7">
        <v>186.1</v>
      </c>
      <c r="BK59" s="7">
        <v>176.5</v>
      </c>
      <c r="BL59" s="7">
        <v>173</v>
      </c>
      <c r="BM59" s="7">
        <v>172.8</v>
      </c>
      <c r="BN59" s="7">
        <v>180.3</v>
      </c>
      <c r="BO59" s="7">
        <v>177.4</v>
      </c>
      <c r="BP59" s="7">
        <v>178.5</v>
      </c>
      <c r="BQ59" s="7">
        <v>190.4</v>
      </c>
      <c r="BR59" s="7">
        <v>172.4</v>
      </c>
      <c r="BS59" s="7">
        <v>176</v>
      </c>
      <c r="BT59" s="7">
        <v>173.6</v>
      </c>
      <c r="BU59" s="7">
        <v>165.4</v>
      </c>
      <c r="BV59" s="7">
        <v>170</v>
      </c>
      <c r="BW59" s="7">
        <v>396.4</v>
      </c>
      <c r="BX59" s="7">
        <v>389.2</v>
      </c>
      <c r="BY59" s="7">
        <v>394.6</v>
      </c>
      <c r="BZ59" s="7">
        <v>393.4</v>
      </c>
      <c r="CA59" s="7">
        <v>400.4</v>
      </c>
      <c r="CB59" s="7">
        <v>390.8</v>
      </c>
      <c r="CC59" s="7">
        <v>390.6</v>
      </c>
      <c r="CD59" s="7">
        <v>399.2</v>
      </c>
      <c r="CE59" s="7">
        <v>402.3</v>
      </c>
      <c r="CF59" s="7">
        <v>392.4</v>
      </c>
      <c r="CG59" s="7">
        <v>386.4</v>
      </c>
      <c r="CH59" s="7">
        <v>391.3</v>
      </c>
      <c r="CI59" s="7">
        <v>375.3</v>
      </c>
      <c r="CJ59" s="7">
        <v>370.1</v>
      </c>
      <c r="CK59" s="7">
        <v>384.5</v>
      </c>
      <c r="CL59" s="7">
        <v>395.7</v>
      </c>
      <c r="CM59" s="7">
        <v>395.7</v>
      </c>
      <c r="CN59" s="7">
        <v>390</v>
      </c>
      <c r="CO59" s="7">
        <v>414.2</v>
      </c>
      <c r="CP59" s="7">
        <v>398.7</v>
      </c>
      <c r="CQ59" s="7">
        <v>378.6</v>
      </c>
      <c r="CR59" s="7">
        <v>402</v>
      </c>
      <c r="CS59" s="7">
        <v>381.2</v>
      </c>
      <c r="CT59" s="7">
        <v>380.9</v>
      </c>
      <c r="CU59" s="7">
        <v>394.1</v>
      </c>
      <c r="CV59" s="7">
        <v>397.6</v>
      </c>
      <c r="CW59" s="7">
        <v>393.1</v>
      </c>
      <c r="CX59" s="7">
        <v>392.9</v>
      </c>
      <c r="CY59" s="7">
        <v>385.7</v>
      </c>
      <c r="CZ59" s="7">
        <v>391.9</v>
      </c>
      <c r="DA59" s="7">
        <v>394.6</v>
      </c>
      <c r="DB59" s="7">
        <v>397.5</v>
      </c>
      <c r="DC59" s="7">
        <v>401.8</v>
      </c>
      <c r="DD59" s="7">
        <v>435.6</v>
      </c>
      <c r="DE59" s="7">
        <v>399.2</v>
      </c>
      <c r="DF59" s="7">
        <v>396.7</v>
      </c>
      <c r="DG59" s="7">
        <v>371.3</v>
      </c>
      <c r="DH59" s="7">
        <v>370.3</v>
      </c>
      <c r="DI59" s="7">
        <v>397.5</v>
      </c>
      <c r="DJ59" s="7">
        <v>382.3</v>
      </c>
      <c r="DK59" s="7">
        <v>401.7</v>
      </c>
      <c r="DL59" s="7">
        <v>415.3</v>
      </c>
      <c r="DM59" s="7">
        <v>396.8</v>
      </c>
      <c r="DN59" s="7">
        <v>403.7</v>
      </c>
      <c r="DO59" s="7">
        <v>396.7</v>
      </c>
      <c r="DP59" s="7">
        <v>390.3</v>
      </c>
      <c r="DQ59" s="7">
        <v>406.9</v>
      </c>
      <c r="DR59" s="7">
        <v>404.1</v>
      </c>
      <c r="DS59" s="7">
        <v>407.2</v>
      </c>
      <c r="DT59" s="7">
        <v>366.6</v>
      </c>
      <c r="DU59" s="7">
        <v>380.9</v>
      </c>
      <c r="DV59" s="7">
        <v>392.3</v>
      </c>
      <c r="DW59" s="7">
        <v>404.3</v>
      </c>
      <c r="DX59" s="7">
        <v>399.2</v>
      </c>
      <c r="DY59" s="7">
        <v>399</v>
      </c>
      <c r="DZ59" s="7">
        <v>397.1</v>
      </c>
      <c r="EA59" s="7">
        <v>391.2</v>
      </c>
      <c r="EB59" s="7">
        <v>397.3</v>
      </c>
      <c r="EC59" s="7">
        <v>399.6</v>
      </c>
      <c r="ED59" s="7">
        <v>377.5</v>
      </c>
      <c r="EE59" s="7">
        <v>380.3</v>
      </c>
      <c r="EF59" s="7">
        <v>403</v>
      </c>
      <c r="EG59" s="7">
        <v>402.6</v>
      </c>
      <c r="EH59" s="7">
        <v>392.9</v>
      </c>
      <c r="EI59" s="7">
        <v>402.7</v>
      </c>
      <c r="EJ59" s="7">
        <v>394.5</v>
      </c>
      <c r="EK59" s="7">
        <v>394.7</v>
      </c>
      <c r="EL59" s="7">
        <v>393.4</v>
      </c>
      <c r="EM59" s="7">
        <v>399.3</v>
      </c>
      <c r="EN59" s="7">
        <v>399.4</v>
      </c>
      <c r="EO59" s="7">
        <v>403.9</v>
      </c>
      <c r="EP59" s="7">
        <v>394.5</v>
      </c>
      <c r="EQ59" s="7">
        <v>400.4</v>
      </c>
      <c r="ER59" s="7">
        <v>390.1</v>
      </c>
      <c r="ES59" s="7">
        <v>407.2</v>
      </c>
      <c r="ET59" s="7">
        <v>436</v>
      </c>
      <c r="EU59" s="7">
        <v>393.5</v>
      </c>
      <c r="EV59" s="7">
        <v>394.8</v>
      </c>
      <c r="EW59" s="7">
        <v>400.9</v>
      </c>
      <c r="EX59" s="7">
        <v>402.7</v>
      </c>
      <c r="EY59" s="7">
        <v>400.6</v>
      </c>
      <c r="EZ59" s="7">
        <v>397.1</v>
      </c>
      <c r="FA59" s="7">
        <v>403.5</v>
      </c>
      <c r="FB59" s="7">
        <v>403.2</v>
      </c>
      <c r="FC59" s="7">
        <v>385.4</v>
      </c>
      <c r="FD59" s="7">
        <v>416.5</v>
      </c>
      <c r="FE59" s="7">
        <v>376.2</v>
      </c>
      <c r="FF59" s="7">
        <v>347.1</v>
      </c>
      <c r="FG59" s="7">
        <v>403</v>
      </c>
      <c r="FH59" s="7">
        <v>372.7</v>
      </c>
      <c r="FI59" s="7">
        <v>400</v>
      </c>
      <c r="FJ59" s="7">
        <v>402.2</v>
      </c>
      <c r="FK59" s="7">
        <v>397.2</v>
      </c>
      <c r="FL59" s="7">
        <v>402.3</v>
      </c>
      <c r="FM59" s="7">
        <v>401.6</v>
      </c>
      <c r="FN59" s="7">
        <v>390.8</v>
      </c>
      <c r="FO59" s="7">
        <v>395.5</v>
      </c>
      <c r="FP59" s="7">
        <v>397.7</v>
      </c>
      <c r="FQ59" s="7">
        <v>394.5</v>
      </c>
      <c r="FR59" s="7">
        <v>392.5</v>
      </c>
      <c r="FS59" s="7">
        <v>424.1</v>
      </c>
      <c r="FT59" s="7">
        <v>412.1</v>
      </c>
      <c r="FU59" s="7">
        <v>372.9</v>
      </c>
      <c r="FV59" s="7">
        <v>353</v>
      </c>
      <c r="FW59" s="7">
        <v>362.2</v>
      </c>
      <c r="FX59" s="7">
        <v>354.3</v>
      </c>
      <c r="FY59" s="7">
        <v>355.9</v>
      </c>
      <c r="FZ59" s="7">
        <v>359.1</v>
      </c>
      <c r="GA59" s="7">
        <v>357.8</v>
      </c>
      <c r="GB59" s="7">
        <v>357.4</v>
      </c>
      <c r="GC59" s="7">
        <v>362.6</v>
      </c>
      <c r="GD59" s="7">
        <v>368.3</v>
      </c>
      <c r="GE59" s="7">
        <v>362.7</v>
      </c>
      <c r="GF59" s="7">
        <v>361.2</v>
      </c>
      <c r="GG59" s="7">
        <v>367</v>
      </c>
      <c r="GH59" s="7">
        <v>370.2</v>
      </c>
      <c r="GI59" s="7">
        <v>342.8</v>
      </c>
      <c r="GJ59" s="7">
        <v>313.8</v>
      </c>
      <c r="GK59" s="7">
        <v>378.2</v>
      </c>
      <c r="GL59" s="7">
        <v>367.1</v>
      </c>
      <c r="GM59" s="7">
        <v>367.4</v>
      </c>
      <c r="GN59" s="7">
        <v>368.7</v>
      </c>
      <c r="GO59" s="7">
        <v>364.3</v>
      </c>
      <c r="GP59" s="7">
        <v>362.3</v>
      </c>
      <c r="GQ59" s="7">
        <v>366</v>
      </c>
      <c r="GR59" s="7">
        <v>364</v>
      </c>
      <c r="GS59" s="7">
        <v>364.7</v>
      </c>
      <c r="GT59" s="7">
        <v>356.6</v>
      </c>
      <c r="GU59" s="7">
        <v>363.5</v>
      </c>
      <c r="GV59" s="7">
        <v>359.2</v>
      </c>
      <c r="GW59" s="7">
        <v>362.2</v>
      </c>
      <c r="GX59" s="7">
        <v>343.8</v>
      </c>
      <c r="GY59" s="7">
        <v>341.1</v>
      </c>
      <c r="GZ59" s="7">
        <v>351.5</v>
      </c>
      <c r="HA59" s="7">
        <v>393.9</v>
      </c>
      <c r="HB59" s="7">
        <v>383</v>
      </c>
      <c r="HC59" s="7">
        <v>346.8</v>
      </c>
      <c r="HD59" s="7">
        <v>399.6</v>
      </c>
      <c r="HE59" s="7">
        <v>403.3</v>
      </c>
      <c r="HF59" s="7">
        <v>402.5</v>
      </c>
      <c r="HG59" s="7">
        <v>417.6</v>
      </c>
      <c r="HH59" s="7">
        <v>407.6</v>
      </c>
      <c r="HI59" s="7">
        <v>447</v>
      </c>
      <c r="HJ59" s="7">
        <v>409.9</v>
      </c>
      <c r="HK59" s="7">
        <v>384.2</v>
      </c>
      <c r="HL59" s="7">
        <v>384.7</v>
      </c>
      <c r="HM59" s="7">
        <v>365.8</v>
      </c>
      <c r="HN59" s="7">
        <v>400.1</v>
      </c>
      <c r="HO59" s="7">
        <v>388</v>
      </c>
      <c r="HP59" s="7">
        <v>409</v>
      </c>
      <c r="HQ59" s="7">
        <v>351.7</v>
      </c>
      <c r="HR59" s="7">
        <v>352</v>
      </c>
      <c r="HS59" s="7">
        <v>389.5</v>
      </c>
      <c r="HT59" s="7">
        <v>335</v>
      </c>
      <c r="HU59" s="7">
        <v>313</v>
      </c>
      <c r="HV59" s="7">
        <v>408.2</v>
      </c>
      <c r="HW59" s="7">
        <v>406.9</v>
      </c>
      <c r="HX59" s="7">
        <v>416</v>
      </c>
      <c r="HY59" s="7">
        <v>407</v>
      </c>
      <c r="HZ59" s="7">
        <v>397.9</v>
      </c>
      <c r="IA59" s="7">
        <v>398.1</v>
      </c>
      <c r="IB59" s="7">
        <v>444.5</v>
      </c>
      <c r="IC59" s="7">
        <v>438.1</v>
      </c>
      <c r="ID59" s="7">
        <v>376.5</v>
      </c>
      <c r="IE59" s="7">
        <v>384.3</v>
      </c>
      <c r="IF59" s="7">
        <v>350.2</v>
      </c>
      <c r="IG59" s="7">
        <v>346.3</v>
      </c>
      <c r="IH59" s="7">
        <v>346.4</v>
      </c>
      <c r="II59" s="7">
        <v>351.4</v>
      </c>
      <c r="IJ59" s="7">
        <v>353.4</v>
      </c>
      <c r="IK59" s="7">
        <v>362.1</v>
      </c>
      <c r="IL59" s="7">
        <v>354.4</v>
      </c>
      <c r="IM59" s="7">
        <v>347.5</v>
      </c>
      <c r="IN59" s="7">
        <v>348.8</v>
      </c>
      <c r="IO59" s="7">
        <v>352.5</v>
      </c>
      <c r="IP59" s="7">
        <v>358.5</v>
      </c>
      <c r="IQ59" s="7">
        <v>355.4</v>
      </c>
      <c r="IR59" s="7">
        <v>359.5</v>
      </c>
      <c r="IS59" s="7">
        <v>358.8</v>
      </c>
      <c r="IT59" s="7">
        <v>362.6</v>
      </c>
      <c r="IU59" s="7">
        <v>364</v>
      </c>
      <c r="IV59" s="7">
        <v>349.9</v>
      </c>
      <c r="IW59" s="7">
        <v>361.5</v>
      </c>
      <c r="IX59" s="7">
        <v>349.4</v>
      </c>
      <c r="IY59" s="7">
        <v>353.8</v>
      </c>
      <c r="IZ59" s="7">
        <v>346.5</v>
      </c>
      <c r="JA59" s="7">
        <v>357.1</v>
      </c>
      <c r="JB59" s="7">
        <v>365.5</v>
      </c>
      <c r="JC59" s="7">
        <v>358.5</v>
      </c>
      <c r="JD59" s="7">
        <v>378.7</v>
      </c>
      <c r="JE59" s="7">
        <v>367.2</v>
      </c>
      <c r="JF59" s="7">
        <v>358.1</v>
      </c>
      <c r="JG59" s="7">
        <v>362.1</v>
      </c>
      <c r="JH59" s="7">
        <v>364.5</v>
      </c>
      <c r="JI59" s="7">
        <v>376.5</v>
      </c>
      <c r="JJ59" s="7">
        <v>386.4</v>
      </c>
      <c r="JK59" s="7">
        <v>396.3</v>
      </c>
      <c r="JL59" s="7">
        <v>377.5</v>
      </c>
      <c r="JM59" s="7">
        <v>402.2</v>
      </c>
      <c r="JN59" s="7">
        <v>422.3</v>
      </c>
      <c r="JO59" s="7">
        <v>393.2</v>
      </c>
      <c r="JP59" s="7">
        <v>398.8</v>
      </c>
      <c r="JQ59" s="7">
        <v>385</v>
      </c>
      <c r="JR59" s="7">
        <v>401.8</v>
      </c>
      <c r="JS59" s="7">
        <v>398.1</v>
      </c>
      <c r="JT59" s="7">
        <v>384.7</v>
      </c>
      <c r="JU59" s="7">
        <v>420.5</v>
      </c>
      <c r="JV59" s="7">
        <v>408.7</v>
      </c>
      <c r="JW59" s="7">
        <v>373.1</v>
      </c>
      <c r="JX59" s="7">
        <v>416.7</v>
      </c>
      <c r="JY59" s="7">
        <v>413.2</v>
      </c>
      <c r="JZ59" s="7">
        <v>383.4</v>
      </c>
      <c r="KA59" s="7">
        <v>311.60000000000002</v>
      </c>
      <c r="KB59" s="7">
        <v>400</v>
      </c>
      <c r="KC59" s="7">
        <v>331</v>
      </c>
      <c r="KD59" s="7">
        <v>383</v>
      </c>
      <c r="KE59" s="7">
        <v>353.6</v>
      </c>
      <c r="KF59" s="7">
        <v>350.6</v>
      </c>
      <c r="KG59" s="7">
        <v>345.7</v>
      </c>
      <c r="KH59" s="7">
        <v>345.6</v>
      </c>
      <c r="KI59" s="7">
        <v>342.1</v>
      </c>
      <c r="KJ59" s="7">
        <v>344.6</v>
      </c>
      <c r="KK59" s="7">
        <v>348.4</v>
      </c>
      <c r="KL59" s="7">
        <v>342.7</v>
      </c>
      <c r="KM59" s="7">
        <v>341.8</v>
      </c>
      <c r="KN59" s="7">
        <v>357</v>
      </c>
      <c r="KO59" s="7">
        <v>383.3</v>
      </c>
      <c r="KP59" s="7">
        <v>353.9</v>
      </c>
      <c r="KQ59" s="7">
        <v>354.4</v>
      </c>
      <c r="KR59" s="7">
        <v>342.1</v>
      </c>
      <c r="KS59" s="7">
        <v>336</v>
      </c>
      <c r="KT59" s="7">
        <v>326.5</v>
      </c>
      <c r="KU59" s="7">
        <v>343.6</v>
      </c>
      <c r="KV59" s="7">
        <v>354.1</v>
      </c>
      <c r="KW59" s="7">
        <v>350.2</v>
      </c>
      <c r="KX59" s="7">
        <v>348.9</v>
      </c>
      <c r="KY59" s="7">
        <v>356.3</v>
      </c>
      <c r="KZ59" s="7">
        <v>377</v>
      </c>
      <c r="LA59" s="7">
        <v>350.6</v>
      </c>
      <c r="LB59" s="7">
        <v>345.7</v>
      </c>
      <c r="LC59" s="7">
        <v>355.7</v>
      </c>
      <c r="LD59" s="7">
        <v>353.2</v>
      </c>
      <c r="LE59" s="7">
        <v>318.89999999999998</v>
      </c>
      <c r="LF59" s="7">
        <v>351.9</v>
      </c>
      <c r="LG59" s="7">
        <v>360.9</v>
      </c>
      <c r="LH59" s="7">
        <v>338.7</v>
      </c>
      <c r="LI59" s="7">
        <v>336.7</v>
      </c>
      <c r="LJ59" s="7">
        <v>355.7</v>
      </c>
      <c r="LK59" s="7">
        <v>387.4</v>
      </c>
      <c r="LL59" s="7">
        <v>343.7</v>
      </c>
      <c r="LM59" s="7">
        <v>355</v>
      </c>
      <c r="LN59" s="7">
        <v>351.4</v>
      </c>
      <c r="LO59" s="7">
        <v>351.7</v>
      </c>
      <c r="LP59" s="7">
        <v>338</v>
      </c>
      <c r="LQ59" s="7">
        <v>311.5</v>
      </c>
      <c r="LR59" s="7">
        <v>367.4</v>
      </c>
      <c r="LS59" s="7">
        <v>379.7</v>
      </c>
      <c r="LT59" s="7">
        <v>328.7</v>
      </c>
      <c r="LU59" s="7">
        <v>339</v>
      </c>
      <c r="LV59" s="7">
        <v>370.7</v>
      </c>
      <c r="LW59" s="7">
        <v>366.9</v>
      </c>
      <c r="LX59" s="7">
        <v>362.5</v>
      </c>
      <c r="LY59" s="7">
        <v>364.1</v>
      </c>
      <c r="LZ59" s="7">
        <v>366.1</v>
      </c>
      <c r="MA59" s="7">
        <v>367.9</v>
      </c>
      <c r="MB59" s="7">
        <v>385.6</v>
      </c>
      <c r="MC59" s="7">
        <v>342.9</v>
      </c>
      <c r="MD59" s="7">
        <v>348.3</v>
      </c>
      <c r="ME59" s="7">
        <v>349.6</v>
      </c>
      <c r="MF59" s="7">
        <v>359</v>
      </c>
      <c r="MG59" s="7">
        <v>360</v>
      </c>
      <c r="MH59" s="7">
        <v>361.3</v>
      </c>
      <c r="MI59" s="7">
        <v>349.7</v>
      </c>
      <c r="MJ59" s="7">
        <v>349.6</v>
      </c>
      <c r="MK59" s="7">
        <v>361.7</v>
      </c>
      <c r="ML59" s="7">
        <v>343.6</v>
      </c>
      <c r="MM59" s="7">
        <v>349.4</v>
      </c>
      <c r="MN59" s="7">
        <v>357.7</v>
      </c>
      <c r="MO59" s="7">
        <v>355</v>
      </c>
      <c r="MP59" s="7">
        <v>356.9</v>
      </c>
      <c r="MQ59" s="7">
        <v>363.5</v>
      </c>
      <c r="MR59" s="7">
        <v>350.7</v>
      </c>
      <c r="MS59" s="7">
        <v>340.6</v>
      </c>
      <c r="MT59" s="7">
        <v>351</v>
      </c>
      <c r="MU59" s="7">
        <v>362.8</v>
      </c>
      <c r="MV59" s="7">
        <v>320.5</v>
      </c>
      <c r="MW59" s="7">
        <v>336.9</v>
      </c>
      <c r="MX59" s="7">
        <v>347.6</v>
      </c>
      <c r="MY59" s="7">
        <v>376.6</v>
      </c>
      <c r="MZ59" s="7">
        <v>352.4</v>
      </c>
      <c r="NA59" s="7">
        <v>353.4</v>
      </c>
      <c r="NB59" s="7">
        <v>340.2</v>
      </c>
      <c r="NC59" s="7">
        <v>369.8</v>
      </c>
      <c r="ND59" s="7">
        <v>358.8</v>
      </c>
      <c r="NE59" s="7">
        <v>377.8</v>
      </c>
      <c r="NF59" s="7">
        <v>335.6</v>
      </c>
      <c r="NG59" s="7">
        <v>355</v>
      </c>
      <c r="NH59" s="7">
        <v>335.1</v>
      </c>
      <c r="NI59" s="7">
        <v>346.3</v>
      </c>
      <c r="NJ59" s="7">
        <v>323.60000000000002</v>
      </c>
      <c r="NK59" s="7">
        <v>347.7</v>
      </c>
      <c r="NL59" s="7">
        <v>349.8</v>
      </c>
      <c r="NM59" s="7">
        <v>341.2</v>
      </c>
      <c r="NN59" s="120">
        <v>0</v>
      </c>
      <c r="NO59" s="135">
        <v>27.83</v>
      </c>
      <c r="NP59" s="135">
        <v>0</v>
      </c>
      <c r="NQ59" s="135">
        <v>0</v>
      </c>
      <c r="NR59" s="135">
        <v>1.65</v>
      </c>
      <c r="NS59" s="135">
        <v>1.51</v>
      </c>
      <c r="NT59" s="135">
        <v>0</v>
      </c>
      <c r="NU59" s="135">
        <v>0</v>
      </c>
      <c r="NV59" s="7">
        <v>87944130</v>
      </c>
      <c r="NW59" s="7">
        <v>260366</v>
      </c>
      <c r="NX59" s="7">
        <v>89311240</v>
      </c>
      <c r="NY59" s="7">
        <v>304935</v>
      </c>
      <c r="NZ59" s="7">
        <v>73201460</v>
      </c>
      <c r="OA59" s="7">
        <v>154202</v>
      </c>
      <c r="OB59" s="7">
        <v>87550360</v>
      </c>
      <c r="OC59" s="7">
        <v>132861</v>
      </c>
      <c r="OD59" s="7">
        <v>831400</v>
      </c>
      <c r="OE59" s="7">
        <v>10090</v>
      </c>
      <c r="OF59" s="7">
        <v>112940</v>
      </c>
      <c r="OG59" s="7">
        <v>630</v>
      </c>
      <c r="OH59" s="9">
        <f>IF((RD_15[[#This Row],[33kV_IC1_ExPort]]-NV58)&lt;0,0,(RD_15[[#This Row],[33kV_IC1_ExPort]]-NV58))</f>
        <v>30390</v>
      </c>
      <c r="OI59" s="9">
        <f>IF((RD_15[[#This Row],[33kV_IC1_Import]]-NW58)&lt;0,0,(RD_15[[#This Row],[33kV_IC1_Import]]-NW58))</f>
        <v>179</v>
      </c>
      <c r="OJ59" s="9">
        <f>IF((RD_15[[#This Row],[33kV_IC2_ExPort]]-NX58)&lt;0,0,(RD_15[[#This Row],[33kV_IC2_ExPort]]-NX58))</f>
        <v>31050</v>
      </c>
      <c r="OK59" s="9">
        <f>IF((RD_15[[#This Row],[33kV_IC2_Import]]-NY58)&lt;0,0,(RD_15[[#This Row],[33kV_IC2_Import]]-NY58))</f>
        <v>221</v>
      </c>
      <c r="OL59" s="9">
        <f>IF((RD_15[[#This Row],[33kV_IC3_ExPort]]-NZ58)&lt;0,0,(RD_15[[#This Row],[33kV_IC3_ExPort]]-NZ58))</f>
        <v>30080</v>
      </c>
      <c r="OM59" s="9">
        <f>IF((RD_15[[#This Row],[33kV_IC3_Import]]-OA58)&lt;0,0,(RD_15[[#This Row],[33kV_IC3_Import]]-OA58))</f>
        <v>83</v>
      </c>
      <c r="ON59" s="9">
        <f>IF((RD_15[[#This Row],[33kV_IC4_ExPort]]-OB58)&lt;0,0,(RD_15[[#This Row],[33kV_IC4_ExPort]]-OB58))</f>
        <v>28980</v>
      </c>
      <c r="OO59" s="9">
        <f>IF((RD_15[[#This Row],[33kV_IC4_Import]]-OC58)&lt;0,0,(RD_15[[#This Row],[33kV_IC4_Import]]-OC58))</f>
        <v>131</v>
      </c>
      <c r="OP59" s="9">
        <f>IF((RD_15[[#This Row],[220kV_PQM1_Ex]]-OD58)*200&lt;0,0,(RD_15[[#This Row],[220kV_PQM1_Ex]]-OD58)*200)</f>
        <v>62000</v>
      </c>
      <c r="OQ59" s="9">
        <f>IF((RD_15[[#This Row],[220kV_PQM1_Im]]-OE58)*200&lt;0,0,(RD_15[[#This Row],[220kV_PQM1_Im]]-OE58)*200)</f>
        <v>0</v>
      </c>
      <c r="OR59" s="9">
        <f>IF((RD_15[[#This Row],[220kV_PQM2_Ex]]-OF58)*200&lt;0,0,(RD_15[[#This Row],[220kV_PQM2_Ex]]-OF58)*200)</f>
        <v>58000</v>
      </c>
      <c r="OS59" s="9">
        <f>IF((RD_15[[#This Row],[220kV_PQM2_Im]]-OG58)*200&lt;0,0,(RD_15[[#This Row],[220kV_PQM2_Im]]-OG58)*200)</f>
        <v>2000</v>
      </c>
      <c r="OT59" s="136">
        <f>SUM(RD_15[[#This Row],[33kV_IC1_ExPort(KWh)]],RD_15[[#This Row],[33kV_IC2_ExPort(KWh)]],RD_15[[#This Row],[33kV_IC3_ExPort(KWh)]],RD_15[[#This Row],[33kV_IC4_ExPort(kWh)]])</f>
        <v>120500</v>
      </c>
      <c r="OU59" s="49">
        <f>SUM(RD_15[[#This Row],[220kV_PQM1_Ex(KWh)]],RD_15[[#This Row],[220kV_PQM2_Ex(KWh)]])</f>
        <v>120000</v>
      </c>
      <c r="OV59" s="49">
        <f>IFERROR((RD_15[[#This Row],[Sunset Time (POA&lt;20 W/m2)]]-RD_15[[#This Row],[Sunrise Time (POA&gt;20 W/m2)]])*24,"")</f>
        <v>0.51666666666666616</v>
      </c>
      <c r="OW59" s="49">
        <f>RD_15[[#This Row],[GHI]]-RD_15[[#This Row],[GHI_Lost]]</f>
        <v>1.65</v>
      </c>
      <c r="OX59" s="49">
        <f>RD_15[[#This Row],[POA]]-RD_15[[#This Row],[POA_Lost]]</f>
        <v>1.51</v>
      </c>
      <c r="OY59" s="49"/>
      <c r="OZ59" s="49">
        <f>RD_15[[#This Row],[MT_Temp]]</f>
        <v>27.83</v>
      </c>
      <c r="PA59" s="50">
        <f>RD_15[[#This Row],[WS_Avg]]</f>
        <v>0</v>
      </c>
      <c r="PB59" s="131">
        <f>IFERROR(SUM(RD_15[[#This Row],[BLK1_INV1]:[BLK12_INV31]]),"")</f>
        <v>124193.19999999995</v>
      </c>
      <c r="PC59" s="51" t="str">
        <f>IFERROR(#REF!/RD_15[[#This Row],[Inv_Exp(KWh)]],"")</f>
        <v/>
      </c>
      <c r="PD59" s="51"/>
      <c r="PE59" s="100" t="str">
        <f>IFERROR(RD_15[[#This Row],[WPR_Eac]]/RD_15[[#This Row],[WPR_Edc]],"")</f>
        <v/>
      </c>
      <c r="PF59" s="100"/>
      <c r="PG59" s="100"/>
    </row>
    <row r="60" spans="2:423" x14ac:dyDescent="0.35">
      <c r="B60" s="48">
        <v>45799</v>
      </c>
      <c r="C60" s="132">
        <f>YEAR(RD_15[[#This Row],[Date]])+IF(MONTH(RD_15[[#This Row],[Date]])&gt;=4,1,0)</f>
        <v>2026</v>
      </c>
      <c r="D60" s="124">
        <f t="shared" si="9"/>
        <v>2025</v>
      </c>
      <c r="E60" s="133"/>
      <c r="F60" s="133"/>
      <c r="G60" s="134" t="str">
        <f>TEXT(RD_15[[#This Row],[Date]],"mmm-yy")</f>
        <v>May-25</v>
      </c>
      <c r="H60" s="124">
        <f t="shared" si="10"/>
        <v>31</v>
      </c>
      <c r="I60" s="132">
        <f>'Basic Data '!$S$2</f>
        <v>91870</v>
      </c>
      <c r="J60" s="8">
        <v>0.20416666666666669</v>
      </c>
      <c r="K60" s="8">
        <v>0.71736111111111101</v>
      </c>
      <c r="L60" s="7">
        <v>346.7</v>
      </c>
      <c r="M60" s="7">
        <v>341.4</v>
      </c>
      <c r="N60" s="7">
        <v>370.6</v>
      </c>
      <c r="O60" s="7">
        <v>371.6</v>
      </c>
      <c r="P60" s="7">
        <v>367.3</v>
      </c>
      <c r="Q60" s="7">
        <v>352.9</v>
      </c>
      <c r="R60" s="7">
        <v>376.7</v>
      </c>
      <c r="S60" s="7">
        <v>355.8</v>
      </c>
      <c r="T60" s="7">
        <v>372.7</v>
      </c>
      <c r="U60" s="7">
        <v>378</v>
      </c>
      <c r="V60" s="7">
        <v>373.2</v>
      </c>
      <c r="W60" s="7">
        <v>370.8</v>
      </c>
      <c r="X60" s="7">
        <v>379.8</v>
      </c>
      <c r="Y60" s="7">
        <v>377.2</v>
      </c>
      <c r="Z60" s="7">
        <v>383.7</v>
      </c>
      <c r="AA60" s="7">
        <v>381.2</v>
      </c>
      <c r="AB60" s="7">
        <v>354.3</v>
      </c>
      <c r="AC60" s="7">
        <v>358.4</v>
      </c>
      <c r="AD60" s="7">
        <v>372</v>
      </c>
      <c r="AE60" s="7">
        <v>378</v>
      </c>
      <c r="AF60" s="7">
        <v>387.7</v>
      </c>
      <c r="AG60" s="7">
        <v>383.2</v>
      </c>
      <c r="AH60" s="7">
        <v>386</v>
      </c>
      <c r="AI60" s="7">
        <v>388.9</v>
      </c>
      <c r="AJ60" s="7">
        <v>383.4</v>
      </c>
      <c r="AK60" s="7">
        <v>379.4</v>
      </c>
      <c r="AL60" s="7">
        <v>386.7</v>
      </c>
      <c r="AM60" s="7">
        <v>385.3</v>
      </c>
      <c r="AN60" s="7">
        <v>390.9</v>
      </c>
      <c r="AO60" s="7">
        <v>389.4</v>
      </c>
      <c r="AP60" s="7">
        <v>383.3</v>
      </c>
      <c r="AQ60" s="7">
        <v>383.6</v>
      </c>
      <c r="AR60" s="7">
        <v>375.6</v>
      </c>
      <c r="AS60" s="7">
        <v>351.8</v>
      </c>
      <c r="AT60" s="7">
        <v>354.1</v>
      </c>
      <c r="AU60" s="7">
        <v>357.8</v>
      </c>
      <c r="AV60" s="7">
        <v>363.5</v>
      </c>
      <c r="AW60" s="7">
        <v>361.3</v>
      </c>
      <c r="AX60" s="7">
        <v>375.7</v>
      </c>
      <c r="AY60" s="7">
        <v>362.3</v>
      </c>
      <c r="AZ60" s="7">
        <v>373.5</v>
      </c>
      <c r="BA60" s="7">
        <v>406.5</v>
      </c>
      <c r="BB60" s="7">
        <v>429</v>
      </c>
      <c r="BC60" s="7">
        <v>404.3</v>
      </c>
      <c r="BD60" s="7">
        <v>405.5</v>
      </c>
      <c r="BE60" s="7">
        <v>417.4</v>
      </c>
      <c r="BF60" s="7">
        <v>450.5</v>
      </c>
      <c r="BG60" s="7">
        <v>445.8</v>
      </c>
      <c r="BH60" s="7">
        <v>476.2</v>
      </c>
      <c r="BI60" s="7">
        <v>418.2</v>
      </c>
      <c r="BJ60" s="7">
        <v>403.5</v>
      </c>
      <c r="BK60" s="7">
        <v>398.4</v>
      </c>
      <c r="BL60" s="7">
        <v>396.1</v>
      </c>
      <c r="BM60" s="7">
        <v>407.8</v>
      </c>
      <c r="BN60" s="7">
        <v>401.9</v>
      </c>
      <c r="BO60" s="7">
        <v>408.7</v>
      </c>
      <c r="BP60" s="7">
        <v>425.5</v>
      </c>
      <c r="BQ60" s="7">
        <v>391.5</v>
      </c>
      <c r="BR60" s="7">
        <v>342.8</v>
      </c>
      <c r="BS60" s="7">
        <v>392.3</v>
      </c>
      <c r="BT60" s="7">
        <v>373.3</v>
      </c>
      <c r="BU60" s="7">
        <v>350.7</v>
      </c>
      <c r="BV60" s="7">
        <v>392.9</v>
      </c>
      <c r="BW60" s="7">
        <v>691.2</v>
      </c>
      <c r="BX60" s="7">
        <v>676.7</v>
      </c>
      <c r="BY60" s="7">
        <v>864.2</v>
      </c>
      <c r="BZ60" s="7">
        <v>864.2</v>
      </c>
      <c r="CA60" s="7">
        <v>680</v>
      </c>
      <c r="CB60" s="7">
        <v>682.2</v>
      </c>
      <c r="CC60" s="7">
        <v>677.3</v>
      </c>
      <c r="CD60" s="7">
        <v>700</v>
      </c>
      <c r="CE60" s="7">
        <v>701.7</v>
      </c>
      <c r="CF60" s="7">
        <v>677.2</v>
      </c>
      <c r="CG60" s="7">
        <v>669</v>
      </c>
      <c r="CH60" s="7">
        <v>678.7</v>
      </c>
      <c r="CI60" s="7">
        <v>651.20000000000005</v>
      </c>
      <c r="CJ60" s="7">
        <v>643</v>
      </c>
      <c r="CK60" s="7">
        <v>679.7</v>
      </c>
      <c r="CL60" s="7">
        <v>693.4</v>
      </c>
      <c r="CM60" s="7">
        <v>876.8</v>
      </c>
      <c r="CN60" s="7">
        <v>678.7</v>
      </c>
      <c r="CO60" s="7">
        <v>724</v>
      </c>
      <c r="CP60" s="7">
        <v>698.5</v>
      </c>
      <c r="CQ60" s="7">
        <v>663.1</v>
      </c>
      <c r="CR60" s="7">
        <v>702.3</v>
      </c>
      <c r="CS60" s="7">
        <v>664.3</v>
      </c>
      <c r="CT60" s="7">
        <v>666.5</v>
      </c>
      <c r="CU60" s="7">
        <v>687.4</v>
      </c>
      <c r="CV60" s="7">
        <v>873.2</v>
      </c>
      <c r="CW60" s="7">
        <v>689.2</v>
      </c>
      <c r="CX60" s="7">
        <v>687.3</v>
      </c>
      <c r="CY60" s="7">
        <v>670.3</v>
      </c>
      <c r="CZ60" s="7">
        <v>687.3</v>
      </c>
      <c r="DA60" s="7">
        <v>691.4</v>
      </c>
      <c r="DB60" s="7">
        <v>702.1</v>
      </c>
      <c r="DC60" s="7">
        <v>705.1</v>
      </c>
      <c r="DD60" s="7">
        <v>764.6</v>
      </c>
      <c r="DE60" s="7">
        <v>881.6</v>
      </c>
      <c r="DF60" s="7">
        <v>695.7</v>
      </c>
      <c r="DG60" s="7">
        <v>653.5</v>
      </c>
      <c r="DH60" s="7">
        <v>648.29999999999995</v>
      </c>
      <c r="DI60" s="7">
        <v>701</v>
      </c>
      <c r="DJ60" s="7">
        <v>664</v>
      </c>
      <c r="DK60" s="7">
        <v>705.9</v>
      </c>
      <c r="DL60" s="7">
        <v>730.2</v>
      </c>
      <c r="DM60" s="7">
        <v>695</v>
      </c>
      <c r="DN60" s="7">
        <v>706.2</v>
      </c>
      <c r="DO60" s="7">
        <v>692</v>
      </c>
      <c r="DP60" s="7">
        <v>861.5</v>
      </c>
      <c r="DQ60" s="7">
        <v>714.5</v>
      </c>
      <c r="DR60" s="7">
        <v>708.2</v>
      </c>
      <c r="DS60" s="7">
        <v>713.5</v>
      </c>
      <c r="DT60" s="7">
        <v>782.2</v>
      </c>
      <c r="DU60" s="7">
        <v>666.1</v>
      </c>
      <c r="DV60" s="7">
        <v>685.8</v>
      </c>
      <c r="DW60" s="7">
        <v>702.2</v>
      </c>
      <c r="DX60" s="7">
        <v>694.4</v>
      </c>
      <c r="DY60" s="7">
        <v>693.9</v>
      </c>
      <c r="DZ60" s="7">
        <v>883.5</v>
      </c>
      <c r="EA60" s="7">
        <v>680.6</v>
      </c>
      <c r="EB60" s="7">
        <v>691.6</v>
      </c>
      <c r="EC60" s="7">
        <v>695.2</v>
      </c>
      <c r="ED60" s="7">
        <v>657</v>
      </c>
      <c r="EE60" s="7">
        <v>660.1</v>
      </c>
      <c r="EF60" s="7">
        <v>896.8</v>
      </c>
      <c r="EG60" s="7">
        <v>901.8</v>
      </c>
      <c r="EH60" s="7">
        <v>877.3</v>
      </c>
      <c r="EI60" s="7">
        <v>900.6</v>
      </c>
      <c r="EJ60" s="7">
        <v>882.4</v>
      </c>
      <c r="EK60" s="7">
        <v>885.8</v>
      </c>
      <c r="EL60" s="7">
        <v>680.2</v>
      </c>
      <c r="EM60" s="7">
        <v>895.6</v>
      </c>
      <c r="EN60" s="7">
        <v>690.9</v>
      </c>
      <c r="EO60" s="7">
        <v>698.8</v>
      </c>
      <c r="EP60" s="7">
        <v>685.6</v>
      </c>
      <c r="EQ60" s="7">
        <v>699.7</v>
      </c>
      <c r="ER60" s="7">
        <v>878.7</v>
      </c>
      <c r="ES60" s="7">
        <v>931</v>
      </c>
      <c r="ET60" s="7">
        <v>767.8</v>
      </c>
      <c r="EU60" s="7">
        <v>694.6</v>
      </c>
      <c r="EV60" s="7">
        <v>898.1</v>
      </c>
      <c r="EW60" s="7">
        <v>707.6</v>
      </c>
      <c r="EX60" s="7">
        <v>710.5</v>
      </c>
      <c r="EY60" s="7">
        <v>913.7</v>
      </c>
      <c r="EZ60" s="7">
        <v>703.1</v>
      </c>
      <c r="FA60" s="7">
        <v>710.9</v>
      </c>
      <c r="FB60" s="7">
        <v>708.5</v>
      </c>
      <c r="FC60" s="7">
        <v>677.4</v>
      </c>
      <c r="FD60" s="7">
        <v>731.7</v>
      </c>
      <c r="FE60" s="7">
        <v>858.1</v>
      </c>
      <c r="FF60" s="7">
        <v>606.6</v>
      </c>
      <c r="FG60" s="7">
        <v>709.9</v>
      </c>
      <c r="FH60" s="7">
        <v>655.29999999999995</v>
      </c>
      <c r="FI60" s="7">
        <v>693.7</v>
      </c>
      <c r="FJ60" s="7">
        <v>701.6</v>
      </c>
      <c r="FK60" s="7">
        <v>693</v>
      </c>
      <c r="FL60" s="7">
        <v>909.5</v>
      </c>
      <c r="FM60" s="7">
        <v>695.3</v>
      </c>
      <c r="FN60" s="7">
        <v>695.2</v>
      </c>
      <c r="FO60" s="7">
        <v>687</v>
      </c>
      <c r="FP60" s="7">
        <v>691.3</v>
      </c>
      <c r="FQ60" s="7">
        <v>688.1</v>
      </c>
      <c r="FR60" s="7">
        <v>890</v>
      </c>
      <c r="FS60" s="7">
        <v>740</v>
      </c>
      <c r="FT60" s="7">
        <v>925.7</v>
      </c>
      <c r="FU60" s="7">
        <v>659.9</v>
      </c>
      <c r="FV60" s="7">
        <v>830.5</v>
      </c>
      <c r="FW60" s="7">
        <v>844</v>
      </c>
      <c r="FX60" s="7">
        <v>833.2</v>
      </c>
      <c r="FY60" s="7">
        <v>833.2</v>
      </c>
      <c r="FZ60" s="7">
        <v>834.3</v>
      </c>
      <c r="GA60" s="7">
        <v>830.5</v>
      </c>
      <c r="GB60" s="7">
        <v>832</v>
      </c>
      <c r="GC60" s="7">
        <v>841</v>
      </c>
      <c r="GD60" s="7">
        <v>848.3</v>
      </c>
      <c r="GE60" s="7">
        <v>840.3</v>
      </c>
      <c r="GF60" s="7">
        <v>846.5</v>
      </c>
      <c r="GG60" s="7">
        <v>850.3</v>
      </c>
      <c r="GH60" s="7">
        <v>851.6</v>
      </c>
      <c r="GI60" s="7">
        <v>798.3</v>
      </c>
      <c r="GJ60" s="7">
        <v>729</v>
      </c>
      <c r="GK60" s="7">
        <v>867.2</v>
      </c>
      <c r="GL60" s="7">
        <v>850.6</v>
      </c>
      <c r="GM60" s="7">
        <v>845.3</v>
      </c>
      <c r="GN60" s="7">
        <v>851.3</v>
      </c>
      <c r="GO60" s="7">
        <v>846.3</v>
      </c>
      <c r="GP60" s="7">
        <v>837.4</v>
      </c>
      <c r="GQ60" s="7">
        <v>848.1</v>
      </c>
      <c r="GR60" s="7">
        <v>838</v>
      </c>
      <c r="GS60" s="7">
        <v>845.4</v>
      </c>
      <c r="GT60" s="7">
        <v>826.2</v>
      </c>
      <c r="GU60" s="7">
        <v>843.8</v>
      </c>
      <c r="GV60" s="7">
        <v>822.2</v>
      </c>
      <c r="GW60" s="7">
        <v>841.1</v>
      </c>
      <c r="GX60" s="7">
        <v>797.6</v>
      </c>
      <c r="GY60" s="7">
        <v>788.2</v>
      </c>
      <c r="GZ60" s="7">
        <v>807.4</v>
      </c>
      <c r="HA60" s="7">
        <v>693.9</v>
      </c>
      <c r="HB60" s="7">
        <v>676.5</v>
      </c>
      <c r="HC60" s="7">
        <v>796.2</v>
      </c>
      <c r="HD60" s="7">
        <v>717.5</v>
      </c>
      <c r="HE60" s="7">
        <v>717.7</v>
      </c>
      <c r="HF60" s="7">
        <v>716.2</v>
      </c>
      <c r="HG60" s="7">
        <v>748</v>
      </c>
      <c r="HH60" s="7">
        <v>724.2</v>
      </c>
      <c r="HI60" s="7">
        <v>1033.0999999999999</v>
      </c>
      <c r="HJ60" s="7">
        <v>953</v>
      </c>
      <c r="HK60" s="7">
        <v>887.2</v>
      </c>
      <c r="HL60" s="7">
        <v>889.8</v>
      </c>
      <c r="HM60" s="7">
        <v>846.7</v>
      </c>
      <c r="HN60" s="7">
        <v>924</v>
      </c>
      <c r="HO60" s="7">
        <v>890</v>
      </c>
      <c r="HP60" s="7">
        <v>958.6</v>
      </c>
      <c r="HQ60" s="7">
        <v>805.7</v>
      </c>
      <c r="HR60" s="7">
        <v>623.5</v>
      </c>
      <c r="HS60" s="7">
        <v>693.3</v>
      </c>
      <c r="HT60" s="7">
        <v>594.1</v>
      </c>
      <c r="HU60" s="7">
        <v>554.5</v>
      </c>
      <c r="HV60" s="7">
        <v>699</v>
      </c>
      <c r="HW60" s="7">
        <v>721.7</v>
      </c>
      <c r="HX60" s="7">
        <v>964.3</v>
      </c>
      <c r="HY60" s="7">
        <v>726</v>
      </c>
      <c r="HZ60" s="7">
        <v>709.9</v>
      </c>
      <c r="IA60" s="7">
        <v>930.9</v>
      </c>
      <c r="IB60" s="7">
        <v>790.4</v>
      </c>
      <c r="IC60" s="7">
        <v>792</v>
      </c>
      <c r="ID60" s="7">
        <v>871.8</v>
      </c>
      <c r="IE60" s="7">
        <v>880.3</v>
      </c>
      <c r="IF60" s="7">
        <v>800.7</v>
      </c>
      <c r="IG60" s="7">
        <v>802.2</v>
      </c>
      <c r="IH60" s="7">
        <v>792.1</v>
      </c>
      <c r="II60" s="7">
        <v>815.2</v>
      </c>
      <c r="IJ60" s="7">
        <v>807.2</v>
      </c>
      <c r="IK60" s="7">
        <v>827.1</v>
      </c>
      <c r="IL60" s="7">
        <v>818.5</v>
      </c>
      <c r="IM60" s="7">
        <v>807.7</v>
      </c>
      <c r="IN60" s="7">
        <v>803.9</v>
      </c>
      <c r="IO60" s="7">
        <v>805.6</v>
      </c>
      <c r="IP60" s="7">
        <v>831.5</v>
      </c>
      <c r="IQ60" s="7">
        <v>824.1</v>
      </c>
      <c r="IR60" s="7">
        <v>823.6</v>
      </c>
      <c r="IS60" s="7">
        <v>825.8</v>
      </c>
      <c r="IT60" s="7">
        <v>820.3</v>
      </c>
      <c r="IU60" s="7">
        <v>824</v>
      </c>
      <c r="IV60" s="7">
        <v>790.7</v>
      </c>
      <c r="IW60" s="7">
        <v>833.5</v>
      </c>
      <c r="IX60" s="7">
        <v>807.3</v>
      </c>
      <c r="IY60" s="7">
        <v>826.6</v>
      </c>
      <c r="IZ60" s="7">
        <v>799.9</v>
      </c>
      <c r="JA60" s="7">
        <v>828.4</v>
      </c>
      <c r="JB60" s="7">
        <v>835.4</v>
      </c>
      <c r="JC60" s="7">
        <v>829.9</v>
      </c>
      <c r="JD60" s="7">
        <v>855.4</v>
      </c>
      <c r="JE60" s="7">
        <v>850.6</v>
      </c>
      <c r="JF60" s="7">
        <v>829.8</v>
      </c>
      <c r="JG60" s="7">
        <v>833.1</v>
      </c>
      <c r="JH60" s="7">
        <v>842.4</v>
      </c>
      <c r="JI60" s="7">
        <v>645.4</v>
      </c>
      <c r="JJ60" s="7">
        <v>661</v>
      </c>
      <c r="JK60" s="7">
        <v>683.2</v>
      </c>
      <c r="JL60" s="7">
        <v>616</v>
      </c>
      <c r="JM60" s="7">
        <v>692.1</v>
      </c>
      <c r="JN60" s="7">
        <v>729.8</v>
      </c>
      <c r="JO60" s="7">
        <v>692.2</v>
      </c>
      <c r="JP60" s="7">
        <v>903.9</v>
      </c>
      <c r="JQ60" s="7">
        <v>666.5</v>
      </c>
      <c r="JR60" s="7">
        <v>693.4</v>
      </c>
      <c r="JS60" s="7">
        <v>692.1</v>
      </c>
      <c r="JT60" s="7">
        <v>665.3</v>
      </c>
      <c r="JU60" s="7">
        <v>951.4</v>
      </c>
      <c r="JV60" s="7">
        <v>706.5</v>
      </c>
      <c r="JW60" s="7">
        <v>648.20000000000005</v>
      </c>
      <c r="JX60" s="7">
        <v>724.2</v>
      </c>
      <c r="JY60" s="7">
        <v>713.9</v>
      </c>
      <c r="JZ60" s="7">
        <v>541.79999999999995</v>
      </c>
      <c r="KA60" s="7">
        <v>547.70000000000005</v>
      </c>
      <c r="KB60" s="7">
        <v>693.6</v>
      </c>
      <c r="KC60" s="7">
        <v>573.5</v>
      </c>
      <c r="KD60" s="7">
        <v>663.7</v>
      </c>
      <c r="KE60" s="7">
        <v>800.9</v>
      </c>
      <c r="KF60" s="7">
        <v>797.6</v>
      </c>
      <c r="KG60" s="7">
        <v>798</v>
      </c>
      <c r="KH60" s="7">
        <v>803.2</v>
      </c>
      <c r="KI60" s="7">
        <v>784.2</v>
      </c>
      <c r="KJ60" s="7">
        <v>789.8</v>
      </c>
      <c r="KK60" s="7">
        <v>794.4</v>
      </c>
      <c r="KL60" s="7">
        <v>783</v>
      </c>
      <c r="KM60" s="7">
        <v>785.6</v>
      </c>
      <c r="KN60" s="7">
        <v>810.6</v>
      </c>
      <c r="KO60" s="7">
        <v>881.2</v>
      </c>
      <c r="KP60" s="7">
        <v>809.7</v>
      </c>
      <c r="KQ60" s="7">
        <v>808.1</v>
      </c>
      <c r="KR60" s="7">
        <v>773.8</v>
      </c>
      <c r="KS60" s="7">
        <v>763</v>
      </c>
      <c r="KT60" s="7">
        <v>758.3</v>
      </c>
      <c r="KU60" s="7">
        <v>785.8</v>
      </c>
      <c r="KV60" s="7">
        <v>800</v>
      </c>
      <c r="KW60" s="7">
        <v>794.4</v>
      </c>
      <c r="KX60" s="7">
        <v>794.2</v>
      </c>
      <c r="KY60" s="7">
        <v>803.3</v>
      </c>
      <c r="KZ60" s="7">
        <v>870.3</v>
      </c>
      <c r="LA60" s="7">
        <v>792.1</v>
      </c>
      <c r="LB60" s="7">
        <v>791.6</v>
      </c>
      <c r="LC60" s="7">
        <v>807.9</v>
      </c>
      <c r="LD60" s="7">
        <v>797.8</v>
      </c>
      <c r="LE60" s="7">
        <v>732.1</v>
      </c>
      <c r="LF60" s="7">
        <v>804.3</v>
      </c>
      <c r="LG60" s="7">
        <v>820</v>
      </c>
      <c r="LH60" s="7">
        <v>774.7</v>
      </c>
      <c r="LI60" s="7">
        <v>770.6</v>
      </c>
      <c r="LJ60" s="7">
        <v>791.8</v>
      </c>
      <c r="LK60" s="7">
        <v>877.1</v>
      </c>
      <c r="LL60" s="7">
        <v>776.8</v>
      </c>
      <c r="LM60" s="7">
        <v>805.7</v>
      </c>
      <c r="LN60" s="7">
        <v>798.5</v>
      </c>
      <c r="LO60" s="7">
        <v>803</v>
      </c>
      <c r="LP60" s="7">
        <v>762.9</v>
      </c>
      <c r="LQ60" s="7">
        <v>717.6</v>
      </c>
      <c r="LR60" s="7">
        <v>816.2</v>
      </c>
      <c r="LS60" s="7">
        <v>852.7</v>
      </c>
      <c r="LT60" s="7">
        <v>762.5</v>
      </c>
      <c r="LU60" s="7">
        <v>768.1</v>
      </c>
      <c r="LV60" s="7">
        <v>822.1</v>
      </c>
      <c r="LW60" s="7">
        <v>813.6</v>
      </c>
      <c r="LX60" s="7">
        <v>803.9</v>
      </c>
      <c r="LY60" s="7">
        <v>817.3</v>
      </c>
      <c r="LZ60" s="7">
        <v>813.3</v>
      </c>
      <c r="MA60" s="7">
        <v>821.3</v>
      </c>
      <c r="MB60" s="7">
        <v>861.1</v>
      </c>
      <c r="MC60" s="7">
        <v>772.9</v>
      </c>
      <c r="MD60" s="7">
        <v>784.2</v>
      </c>
      <c r="ME60" s="7">
        <v>799.1</v>
      </c>
      <c r="MF60" s="7">
        <v>802.1</v>
      </c>
      <c r="MG60" s="7">
        <v>806</v>
      </c>
      <c r="MH60" s="7">
        <v>804.6</v>
      </c>
      <c r="MI60" s="7">
        <v>805.7</v>
      </c>
      <c r="MJ60" s="7">
        <v>806</v>
      </c>
      <c r="MK60" s="7">
        <v>819.1</v>
      </c>
      <c r="ML60" s="7">
        <v>786.1</v>
      </c>
      <c r="MM60" s="7">
        <v>808.5</v>
      </c>
      <c r="MN60" s="7">
        <v>817.7</v>
      </c>
      <c r="MO60" s="7">
        <v>803.9</v>
      </c>
      <c r="MP60" s="7">
        <v>817.9</v>
      </c>
      <c r="MQ60" s="7">
        <v>826.3</v>
      </c>
      <c r="MR60" s="7">
        <v>812.3</v>
      </c>
      <c r="MS60" s="7">
        <v>781.5</v>
      </c>
      <c r="MT60" s="7">
        <v>788</v>
      </c>
      <c r="MU60" s="7">
        <v>825.8</v>
      </c>
      <c r="MV60" s="7">
        <v>739.4</v>
      </c>
      <c r="MW60" s="7">
        <v>777.4</v>
      </c>
      <c r="MX60" s="7">
        <v>790</v>
      </c>
      <c r="MY60" s="7">
        <v>859.9</v>
      </c>
      <c r="MZ60" s="7">
        <v>815</v>
      </c>
      <c r="NA60" s="7">
        <v>815.6</v>
      </c>
      <c r="NB60" s="7">
        <v>786.1</v>
      </c>
      <c r="NC60" s="7">
        <v>851.4</v>
      </c>
      <c r="ND60" s="7">
        <v>824.6</v>
      </c>
      <c r="NE60" s="7">
        <v>859</v>
      </c>
      <c r="NF60" s="7">
        <v>773.3</v>
      </c>
      <c r="NG60" s="7">
        <v>819.1</v>
      </c>
      <c r="NH60" s="7">
        <v>773.6</v>
      </c>
      <c r="NI60" s="7">
        <v>782.1</v>
      </c>
      <c r="NJ60" s="7">
        <v>744.5</v>
      </c>
      <c r="NK60" s="7">
        <v>790.8</v>
      </c>
      <c r="NL60" s="7">
        <v>792.9</v>
      </c>
      <c r="NM60" s="7">
        <v>791.6</v>
      </c>
      <c r="NN60" s="120">
        <v>0</v>
      </c>
      <c r="NO60" s="135">
        <v>35.659999999999997</v>
      </c>
      <c r="NP60" s="135">
        <v>0</v>
      </c>
      <c r="NQ60" s="135">
        <v>0</v>
      </c>
      <c r="NR60" s="135">
        <v>3.91</v>
      </c>
      <c r="NS60" s="135">
        <v>3.5</v>
      </c>
      <c r="NT60" s="135">
        <v>0</v>
      </c>
      <c r="NU60" s="135">
        <v>0</v>
      </c>
      <c r="NV60" s="7">
        <v>88003760</v>
      </c>
      <c r="NW60" s="7">
        <v>260538</v>
      </c>
      <c r="NX60" s="7">
        <v>89375220</v>
      </c>
      <c r="NY60" s="7">
        <v>305161</v>
      </c>
      <c r="NZ60" s="7">
        <v>73263700</v>
      </c>
      <c r="OA60" s="7">
        <v>154281</v>
      </c>
      <c r="OB60" s="7">
        <v>87617920</v>
      </c>
      <c r="OC60" s="7">
        <v>132967</v>
      </c>
      <c r="OD60" s="7">
        <v>832010</v>
      </c>
      <c r="OE60" s="7">
        <v>10100</v>
      </c>
      <c r="OF60" s="7">
        <v>113580</v>
      </c>
      <c r="OG60" s="7">
        <v>630</v>
      </c>
      <c r="OH60" s="9">
        <f>IF((RD_15[[#This Row],[33kV_IC1_ExPort]]-NV59)&lt;0,0,(RD_15[[#This Row],[33kV_IC1_ExPort]]-NV59))</f>
        <v>59630</v>
      </c>
      <c r="OI60" s="9">
        <f>IF((RD_15[[#This Row],[33kV_IC1_Import]]-NW59)&lt;0,0,(RD_15[[#This Row],[33kV_IC1_Import]]-NW59))</f>
        <v>172</v>
      </c>
      <c r="OJ60" s="9">
        <f>IF((RD_15[[#This Row],[33kV_IC2_ExPort]]-NX59)&lt;0,0,(RD_15[[#This Row],[33kV_IC2_ExPort]]-NX59))</f>
        <v>63980</v>
      </c>
      <c r="OK60" s="9">
        <f>IF((RD_15[[#This Row],[33kV_IC2_Import]]-NY59)&lt;0,0,(RD_15[[#This Row],[33kV_IC2_Import]]-NY59))</f>
        <v>226</v>
      </c>
      <c r="OL60" s="9">
        <f>IF((RD_15[[#This Row],[33kV_IC3_ExPort]]-NZ59)&lt;0,0,(RD_15[[#This Row],[33kV_IC3_ExPort]]-NZ59))</f>
        <v>62240</v>
      </c>
      <c r="OM60" s="9">
        <f>IF((RD_15[[#This Row],[33kV_IC3_Import]]-OA59)&lt;0,0,(RD_15[[#This Row],[33kV_IC3_Import]]-OA59))</f>
        <v>79</v>
      </c>
      <c r="ON60" s="9">
        <f>IF((RD_15[[#This Row],[33kV_IC4_ExPort]]-OB59)&lt;0,0,(RD_15[[#This Row],[33kV_IC4_ExPort]]-OB59))</f>
        <v>67560</v>
      </c>
      <c r="OO60" s="9">
        <f>IF((RD_15[[#This Row],[33kV_IC4_Import]]-OC59)&lt;0,0,(RD_15[[#This Row],[33kV_IC4_Import]]-OC59))</f>
        <v>106</v>
      </c>
      <c r="OP60" s="9">
        <f>IF((RD_15[[#This Row],[220kV_PQM1_Ex]]-OD59)*200&lt;0,0,(RD_15[[#This Row],[220kV_PQM1_Ex]]-OD59)*200)</f>
        <v>122000</v>
      </c>
      <c r="OQ60" s="9">
        <f>IF((RD_15[[#This Row],[220kV_PQM1_Im]]-OE59)*200&lt;0,0,(RD_15[[#This Row],[220kV_PQM1_Im]]-OE59)*200)</f>
        <v>2000</v>
      </c>
      <c r="OR60" s="9">
        <f>IF((RD_15[[#This Row],[220kV_PQM2_Ex]]-OF59)*200&lt;0,0,(RD_15[[#This Row],[220kV_PQM2_Ex]]-OF59)*200)</f>
        <v>128000</v>
      </c>
      <c r="OS60" s="9">
        <f>IF((RD_15[[#This Row],[220kV_PQM2_Im]]-OG59)*200&lt;0,0,(RD_15[[#This Row],[220kV_PQM2_Im]]-OG59)*200)</f>
        <v>0</v>
      </c>
      <c r="OT60" s="136">
        <f>SUM(RD_15[[#This Row],[33kV_IC1_ExPort(KWh)]],RD_15[[#This Row],[33kV_IC2_ExPort(KWh)]],RD_15[[#This Row],[33kV_IC3_ExPort(KWh)]],RD_15[[#This Row],[33kV_IC4_ExPort(kWh)]])</f>
        <v>253410</v>
      </c>
      <c r="OU60" s="49">
        <f>SUM(RD_15[[#This Row],[220kV_PQM1_Ex(KWh)]],RD_15[[#This Row],[220kV_PQM2_Ex(KWh)]])</f>
        <v>250000</v>
      </c>
      <c r="OV60" s="49">
        <f>IFERROR((RD_15[[#This Row],[Sunset Time (POA&lt;20 W/m2)]]-RD_15[[#This Row],[Sunrise Time (POA&gt;20 W/m2)]])*24,"")</f>
        <v>12.316666666666663</v>
      </c>
      <c r="OW60" s="49">
        <f>RD_15[[#This Row],[GHI]]-RD_15[[#This Row],[GHI_Lost]]</f>
        <v>3.91</v>
      </c>
      <c r="OX60" s="49">
        <f>RD_15[[#This Row],[POA]]-RD_15[[#This Row],[POA_Lost]]</f>
        <v>3.5</v>
      </c>
      <c r="OY60" s="49"/>
      <c r="OZ60" s="49">
        <f>RD_15[[#This Row],[MT_Temp]]</f>
        <v>35.659999999999997</v>
      </c>
      <c r="PA60" s="50">
        <f>RD_15[[#This Row],[WS_Avg]]</f>
        <v>0</v>
      </c>
      <c r="PB60" s="131">
        <f>IFERROR(SUM(RD_15[[#This Row],[BLK1_INV1]:[BLK12_INV31]]),"")</f>
        <v>258606.30000000008</v>
      </c>
      <c r="PC60" s="51" t="str">
        <f>IFERROR(#REF!/RD_15[[#This Row],[Inv_Exp(KWh)]],"")</f>
        <v/>
      </c>
      <c r="PD60" s="51"/>
      <c r="PE60" s="100" t="str">
        <f>IFERROR(RD_15[[#This Row],[WPR_Eac]]/RD_15[[#This Row],[WPR_Edc]],"")</f>
        <v/>
      </c>
      <c r="PF60" s="100"/>
      <c r="PG60" s="100"/>
    </row>
    <row r="61" spans="2:423" x14ac:dyDescent="0.35">
      <c r="B61" s="48">
        <v>45800</v>
      </c>
      <c r="C61" s="132">
        <f>YEAR(RD_15[[#This Row],[Date]])+IF(MONTH(RD_15[[#This Row],[Date]])&gt;=4,1,0)</f>
        <v>2026</v>
      </c>
      <c r="D61" s="124">
        <f t="shared" si="9"/>
        <v>2025</v>
      </c>
      <c r="E61" s="133"/>
      <c r="F61" s="133"/>
      <c r="G61" s="134" t="str">
        <f>TEXT(RD_15[[#This Row],[Date]],"mmm-yy")</f>
        <v>May-25</v>
      </c>
      <c r="H61" s="124">
        <f t="shared" si="10"/>
        <v>31</v>
      </c>
      <c r="I61" s="132">
        <f>'Basic Data '!$S$2</f>
        <v>91870</v>
      </c>
      <c r="J61" s="8">
        <v>0.19305555555555554</v>
      </c>
      <c r="K61" s="8">
        <v>0.7319444444444444</v>
      </c>
      <c r="L61" s="7">
        <v>570.4</v>
      </c>
      <c r="M61" s="7">
        <v>554.70000000000005</v>
      </c>
      <c r="N61" s="7">
        <v>609.5</v>
      </c>
      <c r="O61" s="7">
        <v>605</v>
      </c>
      <c r="P61" s="7">
        <v>590.4</v>
      </c>
      <c r="Q61" s="7">
        <v>577</v>
      </c>
      <c r="R61" s="7">
        <v>618.4</v>
      </c>
      <c r="S61" s="7">
        <v>584</v>
      </c>
      <c r="T61" s="7">
        <v>604.1</v>
      </c>
      <c r="U61" s="7">
        <v>607.29999999999995</v>
      </c>
      <c r="V61" s="7">
        <v>614.6</v>
      </c>
      <c r="W61" s="7">
        <v>612</v>
      </c>
      <c r="X61" s="7">
        <v>603.70000000000005</v>
      </c>
      <c r="Y61" s="7">
        <v>608.9</v>
      </c>
      <c r="Z61" s="7">
        <v>615.6</v>
      </c>
      <c r="AA61" s="7">
        <v>617.70000000000005</v>
      </c>
      <c r="AB61" s="7">
        <v>579.1</v>
      </c>
      <c r="AC61" s="7">
        <v>585.6</v>
      </c>
      <c r="AD61" s="7">
        <v>609.79999999999995</v>
      </c>
      <c r="AE61" s="7">
        <v>620.5</v>
      </c>
      <c r="AF61" s="7">
        <v>641.5</v>
      </c>
      <c r="AG61" s="7">
        <v>631</v>
      </c>
      <c r="AH61" s="7">
        <v>637</v>
      </c>
      <c r="AI61" s="7">
        <v>636.6</v>
      </c>
      <c r="AJ61" s="7">
        <v>632.79999999999995</v>
      </c>
      <c r="AK61" s="7">
        <v>625.20000000000005</v>
      </c>
      <c r="AL61" s="7">
        <v>634.20000000000005</v>
      </c>
      <c r="AM61" s="7">
        <v>628.6</v>
      </c>
      <c r="AN61" s="7">
        <v>644.29999999999995</v>
      </c>
      <c r="AO61" s="7">
        <v>641.4</v>
      </c>
      <c r="AP61" s="7">
        <v>631.70000000000005</v>
      </c>
      <c r="AQ61" s="7">
        <v>629.5</v>
      </c>
      <c r="AR61" s="7">
        <v>591.79999999999995</v>
      </c>
      <c r="AS61" s="7">
        <v>560.6</v>
      </c>
      <c r="AT61" s="7">
        <v>564.4</v>
      </c>
      <c r="AU61" s="7">
        <v>567.70000000000005</v>
      </c>
      <c r="AV61" s="7">
        <v>577.9</v>
      </c>
      <c r="AW61" s="7">
        <v>583.1</v>
      </c>
      <c r="AX61" s="7">
        <v>595.1</v>
      </c>
      <c r="AY61" s="7">
        <v>574.70000000000005</v>
      </c>
      <c r="AZ61" s="7">
        <v>594</v>
      </c>
      <c r="BA61" s="7">
        <v>638.1</v>
      </c>
      <c r="BB61" s="7">
        <v>672.1</v>
      </c>
      <c r="BC61" s="7">
        <v>633.29999999999995</v>
      </c>
      <c r="BD61" s="7">
        <v>636.1</v>
      </c>
      <c r="BE61" s="7">
        <v>656.3</v>
      </c>
      <c r="BF61" s="7">
        <v>707</v>
      </c>
      <c r="BG61" s="7">
        <v>703.1</v>
      </c>
      <c r="BH61" s="7">
        <v>752.1</v>
      </c>
      <c r="BI61" s="7">
        <v>679.4</v>
      </c>
      <c r="BJ61" s="7">
        <v>646.20000000000005</v>
      </c>
      <c r="BK61" s="7">
        <v>640.4</v>
      </c>
      <c r="BL61" s="7">
        <v>639.79999999999995</v>
      </c>
      <c r="BM61" s="7">
        <v>663.4</v>
      </c>
      <c r="BN61" s="7">
        <v>654.20000000000005</v>
      </c>
      <c r="BO61" s="7">
        <v>650.9</v>
      </c>
      <c r="BP61" s="7">
        <v>685.1</v>
      </c>
      <c r="BQ61" s="7">
        <v>624.4</v>
      </c>
      <c r="BR61" s="7">
        <v>555.4</v>
      </c>
      <c r="BS61" s="7">
        <v>633.20000000000005</v>
      </c>
      <c r="BT61" s="7">
        <v>617.6</v>
      </c>
      <c r="BU61" s="7">
        <v>572.6</v>
      </c>
      <c r="BV61" s="7">
        <v>625.9</v>
      </c>
      <c r="BW61" s="7">
        <v>1444.2</v>
      </c>
      <c r="BX61" s="7">
        <v>1415.9</v>
      </c>
      <c r="BY61" s="7">
        <v>1451.1</v>
      </c>
      <c r="BZ61" s="7">
        <v>1455.3</v>
      </c>
      <c r="CA61" s="7">
        <v>1436.2</v>
      </c>
      <c r="CB61" s="7">
        <v>1423.8</v>
      </c>
      <c r="CC61" s="7">
        <v>1397.7</v>
      </c>
      <c r="CD61" s="7">
        <v>1449</v>
      </c>
      <c r="CE61" s="7">
        <v>1434.3</v>
      </c>
      <c r="CF61" s="7">
        <v>1399</v>
      </c>
      <c r="CG61" s="7">
        <v>1368.8</v>
      </c>
      <c r="CH61" s="7">
        <v>1399.5</v>
      </c>
      <c r="CI61" s="7">
        <v>1368.9</v>
      </c>
      <c r="CJ61" s="7">
        <v>1357.9</v>
      </c>
      <c r="CK61" s="7">
        <v>1445.2</v>
      </c>
      <c r="CL61" s="7">
        <v>1446.2</v>
      </c>
      <c r="CM61" s="7">
        <v>1458.7</v>
      </c>
      <c r="CN61" s="7">
        <v>1407</v>
      </c>
      <c r="CO61" s="7">
        <v>1496.8</v>
      </c>
      <c r="CP61" s="7">
        <v>1486.8</v>
      </c>
      <c r="CQ61" s="7">
        <v>1388.5</v>
      </c>
      <c r="CR61" s="7">
        <v>1445.8</v>
      </c>
      <c r="CS61" s="7">
        <v>1415.2</v>
      </c>
      <c r="CT61" s="7">
        <v>1382.9</v>
      </c>
      <c r="CU61" s="7">
        <v>1414.8</v>
      </c>
      <c r="CV61" s="7">
        <v>1428.4</v>
      </c>
      <c r="CW61" s="7">
        <v>1446.8</v>
      </c>
      <c r="CX61" s="7">
        <v>1427.9</v>
      </c>
      <c r="CY61" s="7">
        <v>1409.5</v>
      </c>
      <c r="CZ61" s="7">
        <v>1439.8</v>
      </c>
      <c r="DA61" s="7">
        <v>1463.5</v>
      </c>
      <c r="DB61" s="7">
        <v>1478.7</v>
      </c>
      <c r="DC61" s="7">
        <v>1438.7</v>
      </c>
      <c r="DD61" s="7">
        <v>1535</v>
      </c>
      <c r="DE61" s="7">
        <v>1456.5</v>
      </c>
      <c r="DF61" s="7">
        <v>1434.2</v>
      </c>
      <c r="DG61" s="7">
        <v>1386.1</v>
      </c>
      <c r="DH61" s="7">
        <v>1377.2</v>
      </c>
      <c r="DI61" s="7">
        <v>1440.9</v>
      </c>
      <c r="DJ61" s="7">
        <v>1398.6</v>
      </c>
      <c r="DK61" s="7">
        <v>1436.6</v>
      </c>
      <c r="DL61" s="7">
        <v>1496.9</v>
      </c>
      <c r="DM61" s="7">
        <v>1442.7</v>
      </c>
      <c r="DN61" s="7">
        <v>1477.8</v>
      </c>
      <c r="DO61" s="7">
        <v>1430</v>
      </c>
      <c r="DP61" s="7">
        <v>1436.7</v>
      </c>
      <c r="DQ61" s="7">
        <v>1476.5</v>
      </c>
      <c r="DR61" s="7">
        <v>1469</v>
      </c>
      <c r="DS61" s="7">
        <v>1465.9</v>
      </c>
      <c r="DT61" s="7">
        <v>1358.2</v>
      </c>
      <c r="DU61" s="7">
        <v>1356.8</v>
      </c>
      <c r="DV61" s="7">
        <v>1423.9</v>
      </c>
      <c r="DW61" s="7">
        <v>1431.1</v>
      </c>
      <c r="DX61" s="7">
        <v>1430.9</v>
      </c>
      <c r="DY61" s="7">
        <v>1448.2</v>
      </c>
      <c r="DZ61" s="7">
        <v>1461.9</v>
      </c>
      <c r="EA61" s="7">
        <v>1446.3</v>
      </c>
      <c r="EB61" s="7">
        <v>1443.1</v>
      </c>
      <c r="EC61" s="7">
        <v>1422.9</v>
      </c>
      <c r="ED61" s="7">
        <v>1383.7</v>
      </c>
      <c r="EE61" s="7">
        <v>1400.2</v>
      </c>
      <c r="EF61" s="7">
        <v>1438.4</v>
      </c>
      <c r="EG61" s="7">
        <v>1467.5</v>
      </c>
      <c r="EH61" s="7">
        <v>1447.7</v>
      </c>
      <c r="EI61" s="7">
        <v>1473.4</v>
      </c>
      <c r="EJ61" s="7">
        <v>1452.9</v>
      </c>
      <c r="EK61" s="7">
        <v>1439.8</v>
      </c>
      <c r="EL61" s="7">
        <v>1429.2</v>
      </c>
      <c r="EM61" s="7">
        <v>1454.2</v>
      </c>
      <c r="EN61" s="7">
        <v>1428.3</v>
      </c>
      <c r="EO61" s="7">
        <v>1453.9</v>
      </c>
      <c r="EP61" s="7">
        <v>1424.5</v>
      </c>
      <c r="EQ61" s="7">
        <v>1441.8</v>
      </c>
      <c r="ER61" s="7">
        <v>1418.4</v>
      </c>
      <c r="ES61" s="7">
        <v>1433.3</v>
      </c>
      <c r="ET61" s="7">
        <v>1506.3</v>
      </c>
      <c r="EU61" s="7">
        <v>1399.7</v>
      </c>
      <c r="EV61" s="7">
        <v>1413.3</v>
      </c>
      <c r="EW61" s="7">
        <v>1421.8</v>
      </c>
      <c r="EX61" s="7">
        <v>1423</v>
      </c>
      <c r="EY61" s="7">
        <v>1440.3</v>
      </c>
      <c r="EZ61" s="7">
        <v>1416</v>
      </c>
      <c r="FA61" s="7">
        <v>1412.1</v>
      </c>
      <c r="FB61" s="7">
        <v>1401.9</v>
      </c>
      <c r="FC61" s="7">
        <v>1406.6</v>
      </c>
      <c r="FD61" s="7">
        <v>1502.2</v>
      </c>
      <c r="FE61" s="7">
        <v>1374.7</v>
      </c>
      <c r="FF61" s="7">
        <v>1257.8</v>
      </c>
      <c r="FG61" s="7">
        <v>1414.2</v>
      </c>
      <c r="FH61" s="7">
        <v>1330</v>
      </c>
      <c r="FI61" s="7">
        <v>1396.5</v>
      </c>
      <c r="FJ61" s="7">
        <v>1417.6</v>
      </c>
      <c r="FK61" s="7">
        <v>1388.1</v>
      </c>
      <c r="FL61" s="7">
        <v>1455.3</v>
      </c>
      <c r="FM61" s="7">
        <v>1387.8</v>
      </c>
      <c r="FN61" s="7">
        <v>1421.3</v>
      </c>
      <c r="FO61" s="7">
        <v>1404.7</v>
      </c>
      <c r="FP61" s="7">
        <v>1410.9</v>
      </c>
      <c r="FQ61" s="7">
        <v>1386.4</v>
      </c>
      <c r="FR61" s="7">
        <v>1431.2</v>
      </c>
      <c r="FS61" s="7">
        <v>1480.1</v>
      </c>
      <c r="FT61" s="7">
        <v>1438.2</v>
      </c>
      <c r="FU61" s="7">
        <v>1368.4</v>
      </c>
      <c r="FV61" s="7">
        <v>1292.4000000000001</v>
      </c>
      <c r="FW61" s="7">
        <v>1314.6</v>
      </c>
      <c r="FX61" s="7">
        <v>1310.2</v>
      </c>
      <c r="FY61" s="7">
        <v>1316.4</v>
      </c>
      <c r="FZ61" s="7">
        <v>1310.7</v>
      </c>
      <c r="GA61" s="7">
        <v>1324.5</v>
      </c>
      <c r="GB61" s="7">
        <v>1316.7</v>
      </c>
      <c r="GC61" s="7">
        <v>1321.6</v>
      </c>
      <c r="GD61" s="7">
        <v>1328.4</v>
      </c>
      <c r="GE61" s="7">
        <v>1330.6</v>
      </c>
      <c r="GF61" s="7">
        <v>1325</v>
      </c>
      <c r="GG61" s="7">
        <v>1327.8</v>
      </c>
      <c r="GH61" s="7">
        <v>1345</v>
      </c>
      <c r="GI61" s="7">
        <v>1270.2</v>
      </c>
      <c r="GJ61" s="7">
        <v>1164.8</v>
      </c>
      <c r="GK61" s="7">
        <v>1362.5</v>
      </c>
      <c r="GL61" s="7">
        <v>1344.3</v>
      </c>
      <c r="GM61" s="7">
        <v>1340.5</v>
      </c>
      <c r="GN61" s="7">
        <v>1343.6</v>
      </c>
      <c r="GO61" s="7">
        <v>1332.1</v>
      </c>
      <c r="GP61" s="7">
        <v>1330.1</v>
      </c>
      <c r="GQ61" s="7">
        <v>1338.5</v>
      </c>
      <c r="GR61" s="7">
        <v>1332.1</v>
      </c>
      <c r="GS61" s="7">
        <v>1357.5</v>
      </c>
      <c r="GT61" s="7">
        <v>1325.4</v>
      </c>
      <c r="GU61" s="7">
        <v>1363.1</v>
      </c>
      <c r="GV61" s="7">
        <v>1319.5</v>
      </c>
      <c r="GW61" s="7">
        <v>1329.3</v>
      </c>
      <c r="GX61" s="7">
        <v>1291</v>
      </c>
      <c r="GY61" s="7">
        <v>1280.0999999999999</v>
      </c>
      <c r="GZ61" s="7">
        <v>1270.5</v>
      </c>
      <c r="HA61" s="7">
        <v>1450</v>
      </c>
      <c r="HB61" s="7">
        <v>1432.2</v>
      </c>
      <c r="HC61" s="7">
        <v>1291.5</v>
      </c>
      <c r="HD61" s="7">
        <v>1458.1</v>
      </c>
      <c r="HE61" s="7">
        <v>1465.9</v>
      </c>
      <c r="HF61" s="7">
        <v>1488.6</v>
      </c>
      <c r="HG61" s="7">
        <v>1510.1</v>
      </c>
      <c r="HH61" s="7">
        <v>1468.4</v>
      </c>
      <c r="HI61" s="7">
        <v>1623</v>
      </c>
      <c r="HJ61" s="7">
        <v>1458.4</v>
      </c>
      <c r="HK61" s="7">
        <v>1357.7</v>
      </c>
      <c r="HL61" s="7">
        <v>1334.8</v>
      </c>
      <c r="HM61" s="7">
        <v>1313.3</v>
      </c>
      <c r="HN61" s="7">
        <v>1445.3</v>
      </c>
      <c r="HO61" s="7">
        <v>1356</v>
      </c>
      <c r="HP61" s="7">
        <v>1533.7</v>
      </c>
      <c r="HQ61" s="7">
        <v>1308.2</v>
      </c>
      <c r="HR61" s="7">
        <v>1329.7</v>
      </c>
      <c r="HS61" s="7">
        <v>1454.7</v>
      </c>
      <c r="HT61" s="7">
        <v>1264.2</v>
      </c>
      <c r="HU61" s="7">
        <v>1179.8</v>
      </c>
      <c r="HV61" s="7">
        <v>1466.5</v>
      </c>
      <c r="HW61" s="7">
        <v>1476.2</v>
      </c>
      <c r="HX61" s="7">
        <v>1536.2</v>
      </c>
      <c r="HY61" s="7">
        <v>1481.2</v>
      </c>
      <c r="HZ61" s="7">
        <v>1450.3</v>
      </c>
      <c r="IA61" s="7">
        <v>1474.2</v>
      </c>
      <c r="IB61" s="7">
        <v>1597.7</v>
      </c>
      <c r="IC61" s="7">
        <v>1561.5</v>
      </c>
      <c r="ID61" s="7">
        <v>1404.9</v>
      </c>
      <c r="IE61" s="7">
        <v>1400.6</v>
      </c>
      <c r="IF61" s="7">
        <v>1293.5999999999999</v>
      </c>
      <c r="IG61" s="7">
        <v>1306.7</v>
      </c>
      <c r="IH61" s="7">
        <v>1258.9000000000001</v>
      </c>
      <c r="II61" s="7">
        <v>1309</v>
      </c>
      <c r="IJ61" s="7">
        <v>1281.4000000000001</v>
      </c>
      <c r="IK61" s="7">
        <v>1320.3</v>
      </c>
      <c r="IL61" s="7">
        <v>1329.6</v>
      </c>
      <c r="IM61" s="7">
        <v>1313.9</v>
      </c>
      <c r="IN61" s="7">
        <v>1303.2</v>
      </c>
      <c r="IO61" s="7">
        <v>1293</v>
      </c>
      <c r="IP61" s="7">
        <v>1326.4</v>
      </c>
      <c r="IQ61" s="7">
        <v>1336.4</v>
      </c>
      <c r="IR61" s="7">
        <v>1321.4</v>
      </c>
      <c r="IS61" s="7">
        <v>1335.2</v>
      </c>
      <c r="IT61" s="7">
        <v>1338.7</v>
      </c>
      <c r="IU61" s="7">
        <v>1336</v>
      </c>
      <c r="IV61" s="7">
        <v>1304</v>
      </c>
      <c r="IW61" s="7">
        <v>1364.9</v>
      </c>
      <c r="IX61" s="7">
        <v>1316.8</v>
      </c>
      <c r="IY61" s="7">
        <v>1342.6</v>
      </c>
      <c r="IZ61" s="7">
        <v>1302.7</v>
      </c>
      <c r="JA61" s="7">
        <v>1352.1</v>
      </c>
      <c r="JB61" s="7">
        <v>1356.7</v>
      </c>
      <c r="JC61" s="7">
        <v>1340.6</v>
      </c>
      <c r="JD61" s="7">
        <v>1349.3</v>
      </c>
      <c r="JE61" s="7">
        <v>1374.4</v>
      </c>
      <c r="JF61" s="7">
        <v>1342.5</v>
      </c>
      <c r="JG61" s="7">
        <v>1353.9</v>
      </c>
      <c r="JH61" s="7">
        <v>1346.8</v>
      </c>
      <c r="JI61" s="7">
        <v>1397.3</v>
      </c>
      <c r="JJ61" s="7">
        <v>1415.8</v>
      </c>
      <c r="JK61" s="7">
        <v>1458.8</v>
      </c>
      <c r="JL61" s="7">
        <v>1373.5</v>
      </c>
      <c r="JM61" s="7">
        <v>1445.2</v>
      </c>
      <c r="JN61" s="7">
        <v>1514.8</v>
      </c>
      <c r="JO61" s="7">
        <v>1443.4</v>
      </c>
      <c r="JP61" s="7">
        <v>1462.6</v>
      </c>
      <c r="JQ61" s="7">
        <v>1422.9</v>
      </c>
      <c r="JR61" s="7">
        <v>1497.1</v>
      </c>
      <c r="JS61" s="7">
        <v>1464.3</v>
      </c>
      <c r="JT61" s="7">
        <v>1409.5</v>
      </c>
      <c r="JU61" s="7">
        <v>1504</v>
      </c>
      <c r="JV61" s="7">
        <v>1453.9</v>
      </c>
      <c r="JW61" s="7">
        <v>1373</v>
      </c>
      <c r="JX61" s="7">
        <v>1450.6</v>
      </c>
      <c r="JY61" s="7">
        <v>1487.2</v>
      </c>
      <c r="JZ61" s="7">
        <v>1130.4000000000001</v>
      </c>
      <c r="KA61" s="7">
        <v>1146.7</v>
      </c>
      <c r="KB61" s="7">
        <v>1434.7</v>
      </c>
      <c r="KC61" s="7">
        <v>1214.4000000000001</v>
      </c>
      <c r="KD61" s="7">
        <v>1398.5</v>
      </c>
      <c r="KE61" s="7">
        <v>1317.5</v>
      </c>
      <c r="KF61" s="7">
        <v>1313.4</v>
      </c>
      <c r="KG61" s="7">
        <v>1313.3</v>
      </c>
      <c r="KH61" s="7">
        <v>1325</v>
      </c>
      <c r="KI61" s="7">
        <v>1279.2</v>
      </c>
      <c r="KJ61" s="7">
        <v>1287.8</v>
      </c>
      <c r="KK61" s="7">
        <v>1296.2</v>
      </c>
      <c r="KL61" s="7">
        <v>1273.3</v>
      </c>
      <c r="KM61" s="7">
        <v>1280.7</v>
      </c>
      <c r="KN61" s="7">
        <v>1318.5</v>
      </c>
      <c r="KO61" s="7">
        <v>1396.6</v>
      </c>
      <c r="KP61" s="7">
        <v>1324.9</v>
      </c>
      <c r="KQ61" s="7">
        <v>1320.7</v>
      </c>
      <c r="KR61" s="7">
        <v>1266.9000000000001</v>
      </c>
      <c r="KS61" s="7">
        <v>1224.4000000000001</v>
      </c>
      <c r="KT61" s="7">
        <v>1258.5999999999999</v>
      </c>
      <c r="KU61" s="7">
        <v>1300.5999999999999</v>
      </c>
      <c r="KV61" s="7">
        <v>1316.2</v>
      </c>
      <c r="KW61" s="7">
        <v>1307.2</v>
      </c>
      <c r="KX61" s="7">
        <v>1303.4000000000001</v>
      </c>
      <c r="KY61" s="7">
        <v>1314.5</v>
      </c>
      <c r="KZ61" s="7">
        <v>1400</v>
      </c>
      <c r="LA61" s="7">
        <v>1315.6</v>
      </c>
      <c r="LB61" s="7">
        <v>1315.3</v>
      </c>
      <c r="LC61" s="7">
        <v>1327.8</v>
      </c>
      <c r="LD61" s="7">
        <v>1321</v>
      </c>
      <c r="LE61" s="7">
        <v>1209.3</v>
      </c>
      <c r="LF61" s="7">
        <v>1329</v>
      </c>
      <c r="LG61" s="7">
        <v>1314.6</v>
      </c>
      <c r="LH61" s="7">
        <v>1283.8</v>
      </c>
      <c r="LI61" s="7">
        <v>1270.5</v>
      </c>
      <c r="LJ61" s="7">
        <v>1285.9000000000001</v>
      </c>
      <c r="LK61" s="7">
        <v>1413</v>
      </c>
      <c r="LL61" s="7">
        <v>1270.7</v>
      </c>
      <c r="LM61" s="7">
        <v>1315.4</v>
      </c>
      <c r="LN61" s="7">
        <v>1300.9000000000001</v>
      </c>
      <c r="LO61" s="7">
        <v>1305.0999999999999</v>
      </c>
      <c r="LP61" s="7">
        <v>1247.2</v>
      </c>
      <c r="LQ61" s="7">
        <v>1168.9000000000001</v>
      </c>
      <c r="LR61" s="7">
        <v>1315.3</v>
      </c>
      <c r="LS61" s="7">
        <v>1353.5</v>
      </c>
      <c r="LT61" s="7">
        <v>1255.3</v>
      </c>
      <c r="LU61" s="7">
        <v>1267.9000000000001</v>
      </c>
      <c r="LV61" s="7">
        <v>1318.4</v>
      </c>
      <c r="LW61" s="7">
        <v>1319.8</v>
      </c>
      <c r="LX61" s="7">
        <v>1301.8</v>
      </c>
      <c r="LY61" s="7">
        <v>1310</v>
      </c>
      <c r="LZ61" s="7">
        <v>1321.8</v>
      </c>
      <c r="MA61" s="7">
        <v>1321</v>
      </c>
      <c r="MB61" s="7">
        <v>1365.9</v>
      </c>
      <c r="MC61" s="7">
        <v>1248.2</v>
      </c>
      <c r="MD61" s="7">
        <v>1247</v>
      </c>
      <c r="ME61" s="7">
        <v>1262</v>
      </c>
      <c r="MF61" s="7">
        <v>1265.0999999999999</v>
      </c>
      <c r="MG61" s="7">
        <v>1269</v>
      </c>
      <c r="MH61" s="7">
        <v>1278.5</v>
      </c>
      <c r="MI61" s="7">
        <v>1269.7</v>
      </c>
      <c r="MJ61" s="7">
        <v>1296.5999999999999</v>
      </c>
      <c r="MK61" s="7">
        <v>1302.3</v>
      </c>
      <c r="ML61" s="7">
        <v>1263.5</v>
      </c>
      <c r="MM61" s="7">
        <v>1300.0999999999999</v>
      </c>
      <c r="MN61" s="7">
        <v>1301.9000000000001</v>
      </c>
      <c r="MO61" s="7">
        <v>1296.7</v>
      </c>
      <c r="MP61" s="7">
        <v>1301.2</v>
      </c>
      <c r="MQ61" s="7">
        <v>1312.7</v>
      </c>
      <c r="MR61" s="7">
        <v>1281.0999999999999</v>
      </c>
      <c r="MS61" s="7">
        <v>1251.9000000000001</v>
      </c>
      <c r="MT61" s="7">
        <v>1260</v>
      </c>
      <c r="MU61" s="7">
        <v>1324.2</v>
      </c>
      <c r="MV61" s="7">
        <v>1203.2</v>
      </c>
      <c r="MW61" s="7">
        <v>1251.8</v>
      </c>
      <c r="MX61" s="7">
        <v>1278.4000000000001</v>
      </c>
      <c r="MY61" s="7">
        <v>1367.8</v>
      </c>
      <c r="MZ61" s="7">
        <v>1302.9000000000001</v>
      </c>
      <c r="NA61" s="7">
        <v>1311.2</v>
      </c>
      <c r="NB61" s="7">
        <v>1282.5</v>
      </c>
      <c r="NC61" s="7">
        <v>1368</v>
      </c>
      <c r="ND61" s="7">
        <v>1340.7</v>
      </c>
      <c r="NE61" s="7">
        <v>1381.6</v>
      </c>
      <c r="NF61" s="7">
        <v>1275.5999999999999</v>
      </c>
      <c r="NG61" s="7">
        <v>1336.9</v>
      </c>
      <c r="NH61" s="7">
        <v>1279.7</v>
      </c>
      <c r="NI61" s="7">
        <v>1263.3</v>
      </c>
      <c r="NJ61" s="7">
        <v>1217.3</v>
      </c>
      <c r="NK61" s="7">
        <v>1273.4000000000001</v>
      </c>
      <c r="NL61" s="7">
        <v>1293.5999999999999</v>
      </c>
      <c r="NM61" s="7">
        <v>1265.8</v>
      </c>
      <c r="NN61" s="120">
        <v>0</v>
      </c>
      <c r="NO61" s="135">
        <v>42.2</v>
      </c>
      <c r="NP61" s="135">
        <v>0</v>
      </c>
      <c r="NQ61" s="135">
        <v>0</v>
      </c>
      <c r="NR61" s="135">
        <v>6.56</v>
      </c>
      <c r="NS61" s="135">
        <v>6.05</v>
      </c>
      <c r="NT61" s="135">
        <v>0</v>
      </c>
      <c r="NU61" s="135">
        <v>0</v>
      </c>
      <c r="NV61" s="7">
        <v>88113380</v>
      </c>
      <c r="NW61" s="7">
        <v>260707</v>
      </c>
      <c r="NX61" s="7">
        <v>89487920</v>
      </c>
      <c r="NY61" s="7">
        <v>305386</v>
      </c>
      <c r="NZ61" s="7">
        <v>73374960</v>
      </c>
      <c r="OA61" s="7">
        <v>154352</v>
      </c>
      <c r="OB61" s="7">
        <v>87728700</v>
      </c>
      <c r="OC61" s="7">
        <v>133078</v>
      </c>
      <c r="OD61" s="7">
        <v>833120</v>
      </c>
      <c r="OE61" s="7">
        <v>10100</v>
      </c>
      <c r="OF61" s="7">
        <v>114690</v>
      </c>
      <c r="OG61" s="7">
        <v>640</v>
      </c>
      <c r="OH61" s="9">
        <f>IF((RD_15[[#This Row],[33kV_IC1_ExPort]]-NV60)&lt;0,0,(RD_15[[#This Row],[33kV_IC1_ExPort]]-NV60))</f>
        <v>109620</v>
      </c>
      <c r="OI61" s="9">
        <f>IF((RD_15[[#This Row],[33kV_IC1_Import]]-NW60)&lt;0,0,(RD_15[[#This Row],[33kV_IC1_Import]]-NW60))</f>
        <v>169</v>
      </c>
      <c r="OJ61" s="9">
        <f>IF((RD_15[[#This Row],[33kV_IC2_ExPort]]-NX60)&lt;0,0,(RD_15[[#This Row],[33kV_IC2_ExPort]]-NX60))</f>
        <v>112700</v>
      </c>
      <c r="OK61" s="9">
        <f>IF((RD_15[[#This Row],[33kV_IC2_Import]]-NY60)&lt;0,0,(RD_15[[#This Row],[33kV_IC2_Import]]-NY60))</f>
        <v>225</v>
      </c>
      <c r="OL61" s="9">
        <f>IF((RD_15[[#This Row],[33kV_IC3_ExPort]]-NZ60)&lt;0,0,(RD_15[[#This Row],[33kV_IC3_ExPort]]-NZ60))</f>
        <v>111260</v>
      </c>
      <c r="OM61" s="9">
        <f>IF((RD_15[[#This Row],[33kV_IC3_Import]]-OA60)&lt;0,0,(RD_15[[#This Row],[33kV_IC3_Import]]-OA60))</f>
        <v>71</v>
      </c>
      <c r="ON61" s="9">
        <f>IF((RD_15[[#This Row],[33kV_IC4_ExPort]]-OB60)&lt;0,0,(RD_15[[#This Row],[33kV_IC4_ExPort]]-OB60))</f>
        <v>110780</v>
      </c>
      <c r="OO61" s="9">
        <f>IF((RD_15[[#This Row],[33kV_IC4_Import]]-OC60)&lt;0,0,(RD_15[[#This Row],[33kV_IC4_Import]]-OC60))</f>
        <v>111</v>
      </c>
      <c r="OP61" s="9">
        <f>IF((RD_15[[#This Row],[220kV_PQM1_Ex]]-OD60)*200&lt;0,0,(RD_15[[#This Row],[220kV_PQM1_Ex]]-OD60)*200)</f>
        <v>222000</v>
      </c>
      <c r="OQ61" s="9">
        <f>IF((RD_15[[#This Row],[220kV_PQM1_Im]]-OE60)*200&lt;0,0,(RD_15[[#This Row],[220kV_PQM1_Im]]-OE60)*200)</f>
        <v>0</v>
      </c>
      <c r="OR61" s="9">
        <f>IF((RD_15[[#This Row],[220kV_PQM2_Ex]]-OF60)*200&lt;0,0,(RD_15[[#This Row],[220kV_PQM2_Ex]]-OF60)*200)</f>
        <v>222000</v>
      </c>
      <c r="OS61" s="9">
        <f>IF((RD_15[[#This Row],[220kV_PQM2_Im]]-OG60)*200&lt;0,0,(RD_15[[#This Row],[220kV_PQM2_Im]]-OG60)*200)</f>
        <v>2000</v>
      </c>
      <c r="OT61" s="136">
        <f>SUM(RD_15[[#This Row],[33kV_IC1_ExPort(KWh)]],RD_15[[#This Row],[33kV_IC2_ExPort(KWh)]],RD_15[[#This Row],[33kV_IC3_ExPort(KWh)]],RD_15[[#This Row],[33kV_IC4_ExPort(kWh)]])</f>
        <v>444360</v>
      </c>
      <c r="OU61" s="49">
        <f>SUM(RD_15[[#This Row],[220kV_PQM1_Ex(KWh)]],RD_15[[#This Row],[220kV_PQM2_Ex(KWh)]])</f>
        <v>444000</v>
      </c>
      <c r="OV61" s="49">
        <f>IFERROR((RD_15[[#This Row],[Sunset Time (POA&lt;20 W/m2)]]-RD_15[[#This Row],[Sunrise Time (POA&gt;20 W/m2)]])*24,"")</f>
        <v>12.933333333333334</v>
      </c>
      <c r="OW61" s="49">
        <f>RD_15[[#This Row],[GHI]]-RD_15[[#This Row],[GHI_Lost]]</f>
        <v>6.56</v>
      </c>
      <c r="OX61" s="49">
        <f>RD_15[[#This Row],[POA]]-RD_15[[#This Row],[POA_Lost]]</f>
        <v>6.05</v>
      </c>
      <c r="OY61" s="49"/>
      <c r="OZ61" s="49">
        <f>RD_15[[#This Row],[MT_Temp]]</f>
        <v>42.2</v>
      </c>
      <c r="PA61" s="50">
        <f>RD_15[[#This Row],[WS_Avg]]</f>
        <v>0</v>
      </c>
      <c r="PB61" s="131">
        <f>IFERROR(SUM(RD_15[[#This Row],[BLK1_INV1]:[BLK12_INV31]]),"")</f>
        <v>453488.80000000028</v>
      </c>
      <c r="PC61" s="51" t="str">
        <f>IFERROR(#REF!/RD_15[[#This Row],[Inv_Exp(KWh)]],"")</f>
        <v/>
      </c>
      <c r="PD61" s="51"/>
      <c r="PE61" s="100" t="str">
        <f>IFERROR(RD_15[[#This Row],[WPR_Eac]]/RD_15[[#This Row],[WPR_Edc]],"")</f>
        <v/>
      </c>
      <c r="PF61" s="100"/>
      <c r="PG61" s="100"/>
    </row>
    <row r="62" spans="2:423" x14ac:dyDescent="0.35">
      <c r="B62" s="48">
        <v>45801</v>
      </c>
      <c r="C62" s="132">
        <f>YEAR(RD_15[[#This Row],[Date]])+IF(MONTH(RD_15[[#This Row],[Date]])&gt;=4,1,0)</f>
        <v>2026</v>
      </c>
      <c r="D62" s="124">
        <f t="shared" si="9"/>
        <v>2025</v>
      </c>
      <c r="E62" s="133"/>
      <c r="F62" s="133"/>
      <c r="G62" s="134" t="str">
        <f>TEXT(RD_15[[#This Row],[Date]],"mmm-yy")</f>
        <v>May-25</v>
      </c>
      <c r="H62" s="124">
        <f t="shared" si="10"/>
        <v>31</v>
      </c>
      <c r="I62" s="132">
        <f>'Basic Data '!$S$2</f>
        <v>91870</v>
      </c>
      <c r="J62" s="8">
        <v>0.21458333333333335</v>
      </c>
      <c r="K62" s="8">
        <v>0.73888888888888893</v>
      </c>
      <c r="L62" s="7">
        <v>465.9</v>
      </c>
      <c r="M62" s="7">
        <v>460.8</v>
      </c>
      <c r="N62" s="7">
        <v>497.2</v>
      </c>
      <c r="O62" s="7">
        <v>499.1</v>
      </c>
      <c r="P62" s="7">
        <v>488.3</v>
      </c>
      <c r="Q62" s="7">
        <v>475.1</v>
      </c>
      <c r="R62" s="7">
        <v>505.2</v>
      </c>
      <c r="S62" s="7">
        <v>475.8</v>
      </c>
      <c r="T62" s="7">
        <v>493.4</v>
      </c>
      <c r="U62" s="7">
        <v>499.6</v>
      </c>
      <c r="V62" s="7">
        <v>501.4</v>
      </c>
      <c r="W62" s="7">
        <v>496.6</v>
      </c>
      <c r="X62" s="7">
        <v>499.1</v>
      </c>
      <c r="Y62" s="7">
        <v>497.7</v>
      </c>
      <c r="Z62" s="7">
        <v>504.2</v>
      </c>
      <c r="AA62" s="7">
        <v>504.9</v>
      </c>
      <c r="AB62" s="7">
        <v>472.5</v>
      </c>
      <c r="AC62" s="7">
        <v>476.4</v>
      </c>
      <c r="AD62" s="7">
        <v>495.8</v>
      </c>
      <c r="AE62" s="7">
        <v>503.5</v>
      </c>
      <c r="AF62" s="7">
        <v>518</v>
      </c>
      <c r="AG62" s="7">
        <v>511.6</v>
      </c>
      <c r="AH62" s="7">
        <v>515.79999999999995</v>
      </c>
      <c r="AI62" s="7">
        <v>515</v>
      </c>
      <c r="AJ62" s="7">
        <v>509.8</v>
      </c>
      <c r="AK62" s="7">
        <v>505</v>
      </c>
      <c r="AL62" s="7">
        <v>514.29999999999995</v>
      </c>
      <c r="AM62" s="7">
        <v>510.2</v>
      </c>
      <c r="AN62" s="7">
        <v>521.4</v>
      </c>
      <c r="AO62" s="7">
        <v>518</v>
      </c>
      <c r="AP62" s="7">
        <v>510.6</v>
      </c>
      <c r="AQ62" s="7">
        <v>513.6</v>
      </c>
      <c r="AR62" s="7">
        <v>491.1</v>
      </c>
      <c r="AS62" s="7">
        <v>462.5</v>
      </c>
      <c r="AT62" s="7">
        <v>466.5</v>
      </c>
      <c r="AU62" s="7">
        <v>469.7</v>
      </c>
      <c r="AV62" s="7">
        <v>477.5</v>
      </c>
      <c r="AW62" s="7">
        <v>479</v>
      </c>
      <c r="AX62" s="7">
        <v>491.6</v>
      </c>
      <c r="AY62" s="7">
        <v>474.9</v>
      </c>
      <c r="AZ62" s="7">
        <v>493.7</v>
      </c>
      <c r="BA62" s="7">
        <v>531.1</v>
      </c>
      <c r="BB62" s="7">
        <v>556.70000000000005</v>
      </c>
      <c r="BC62" s="7">
        <v>530.29999999999995</v>
      </c>
      <c r="BD62" s="7">
        <v>528.4</v>
      </c>
      <c r="BE62" s="7">
        <v>545.79999999999995</v>
      </c>
      <c r="BF62" s="7">
        <v>582.20000000000005</v>
      </c>
      <c r="BG62" s="7">
        <v>575.1</v>
      </c>
      <c r="BH62" s="7">
        <v>614.4</v>
      </c>
      <c r="BI62" s="7">
        <v>549.5</v>
      </c>
      <c r="BJ62" s="7">
        <v>525.70000000000005</v>
      </c>
      <c r="BK62" s="7">
        <v>518.29999999999995</v>
      </c>
      <c r="BL62" s="7">
        <v>516.9</v>
      </c>
      <c r="BM62" s="7">
        <v>535.20000000000005</v>
      </c>
      <c r="BN62" s="7">
        <v>529.1</v>
      </c>
      <c r="BO62" s="7">
        <v>532.6</v>
      </c>
      <c r="BP62" s="7">
        <v>555.6</v>
      </c>
      <c r="BQ62" s="7">
        <v>512.6</v>
      </c>
      <c r="BR62" s="7">
        <v>425.7</v>
      </c>
      <c r="BS62" s="7">
        <v>517.1</v>
      </c>
      <c r="BT62" s="7">
        <v>500.4</v>
      </c>
      <c r="BU62" s="7">
        <v>465.9</v>
      </c>
      <c r="BV62" s="7">
        <v>510.5</v>
      </c>
      <c r="BW62" s="7">
        <v>1165.5</v>
      </c>
      <c r="BX62" s="7">
        <v>1148.5999999999999</v>
      </c>
      <c r="BY62" s="7">
        <v>1167.9000000000001</v>
      </c>
      <c r="BZ62" s="7">
        <v>1168.4000000000001</v>
      </c>
      <c r="CA62" s="7">
        <v>1166.8</v>
      </c>
      <c r="CB62" s="7">
        <v>1158</v>
      </c>
      <c r="CC62" s="7">
        <v>1140.2</v>
      </c>
      <c r="CD62" s="7">
        <v>1178.5</v>
      </c>
      <c r="CE62" s="7">
        <v>1164.7</v>
      </c>
      <c r="CF62" s="7">
        <v>1146.3</v>
      </c>
      <c r="CG62" s="7">
        <v>1113.8</v>
      </c>
      <c r="CH62" s="7">
        <v>1146.0999999999999</v>
      </c>
      <c r="CI62" s="7">
        <v>1107.0999999999999</v>
      </c>
      <c r="CJ62" s="7">
        <v>1101.2</v>
      </c>
      <c r="CK62" s="7">
        <v>1118.2</v>
      </c>
      <c r="CL62" s="7">
        <v>1160.0999999999999</v>
      </c>
      <c r="CM62" s="7">
        <v>1175.5999999999999</v>
      </c>
      <c r="CN62" s="7">
        <v>1142.5</v>
      </c>
      <c r="CO62" s="7">
        <v>1202.9000000000001</v>
      </c>
      <c r="CP62" s="7">
        <v>1182.9000000000001</v>
      </c>
      <c r="CQ62" s="7">
        <v>1117.5999999999999</v>
      </c>
      <c r="CR62" s="7">
        <v>1168</v>
      </c>
      <c r="CS62" s="7">
        <v>1126.2</v>
      </c>
      <c r="CT62" s="7">
        <v>1114.4000000000001</v>
      </c>
      <c r="CU62" s="7">
        <v>1145.5</v>
      </c>
      <c r="CV62" s="7">
        <v>1177</v>
      </c>
      <c r="CW62" s="7">
        <v>1167.5</v>
      </c>
      <c r="CX62" s="7">
        <v>1162.8</v>
      </c>
      <c r="CY62" s="7">
        <v>1125.4000000000001</v>
      </c>
      <c r="CZ62" s="7">
        <v>1156.0999999999999</v>
      </c>
      <c r="DA62" s="7">
        <v>1168.5</v>
      </c>
      <c r="DB62" s="7">
        <v>1184.9000000000001</v>
      </c>
      <c r="DC62" s="7">
        <v>1166.0999999999999</v>
      </c>
      <c r="DD62" s="7">
        <v>1256.0999999999999</v>
      </c>
      <c r="DE62" s="7">
        <v>1169.3</v>
      </c>
      <c r="DF62" s="7">
        <v>1161.8</v>
      </c>
      <c r="DG62" s="7">
        <v>1109.8</v>
      </c>
      <c r="DH62" s="7">
        <v>1098.5999999999999</v>
      </c>
      <c r="DI62" s="7">
        <v>1173.9000000000001</v>
      </c>
      <c r="DJ62" s="7">
        <v>1149.7</v>
      </c>
      <c r="DK62" s="7">
        <v>1170.5</v>
      </c>
      <c r="DL62" s="7">
        <v>1225.2</v>
      </c>
      <c r="DM62" s="7">
        <v>1152.5999999999999</v>
      </c>
      <c r="DN62" s="7">
        <v>1188.5</v>
      </c>
      <c r="DO62" s="7">
        <v>1157.9000000000001</v>
      </c>
      <c r="DP62" s="7">
        <v>1160.7</v>
      </c>
      <c r="DQ62" s="7">
        <v>1195.0999999999999</v>
      </c>
      <c r="DR62" s="7">
        <v>1189.2</v>
      </c>
      <c r="DS62" s="7">
        <v>1187.7</v>
      </c>
      <c r="DT62" s="7">
        <v>1070.5999999999999</v>
      </c>
      <c r="DU62" s="7">
        <v>1107.7</v>
      </c>
      <c r="DV62" s="7">
        <v>1150.9000000000001</v>
      </c>
      <c r="DW62" s="7">
        <v>1149.2</v>
      </c>
      <c r="DX62" s="7">
        <v>1159.0999999999999</v>
      </c>
      <c r="DY62" s="7">
        <v>1169</v>
      </c>
      <c r="DZ62" s="7">
        <v>1143.3</v>
      </c>
      <c r="EA62" s="7">
        <v>1157</v>
      </c>
      <c r="EB62" s="7">
        <v>1166.3</v>
      </c>
      <c r="EC62" s="7">
        <v>1144</v>
      </c>
      <c r="ED62" s="7">
        <v>1110.3</v>
      </c>
      <c r="EE62" s="7">
        <v>1120.9000000000001</v>
      </c>
      <c r="EF62" s="7">
        <v>1185.5</v>
      </c>
      <c r="EG62" s="7">
        <v>1186.9000000000001</v>
      </c>
      <c r="EH62" s="7">
        <v>1162.3</v>
      </c>
      <c r="EI62" s="7">
        <v>1188.8</v>
      </c>
      <c r="EJ62" s="7">
        <v>1098.3</v>
      </c>
      <c r="EK62" s="7">
        <v>1160.8</v>
      </c>
      <c r="EL62" s="7">
        <v>1155</v>
      </c>
      <c r="EM62" s="7">
        <v>1146.2</v>
      </c>
      <c r="EN62" s="7">
        <v>1159.7</v>
      </c>
      <c r="EO62" s="7">
        <v>1177.9000000000001</v>
      </c>
      <c r="EP62" s="7">
        <v>1153.4000000000001</v>
      </c>
      <c r="EQ62" s="7">
        <v>1171.8</v>
      </c>
      <c r="ER62" s="7">
        <v>1100.8</v>
      </c>
      <c r="ES62" s="7">
        <v>1177.2</v>
      </c>
      <c r="ET62" s="7">
        <v>1247</v>
      </c>
      <c r="EU62" s="7">
        <v>1150.9000000000001</v>
      </c>
      <c r="EV62" s="7">
        <v>1162.2</v>
      </c>
      <c r="EW62" s="7">
        <v>1156.9000000000001</v>
      </c>
      <c r="EX62" s="7">
        <v>1165.5</v>
      </c>
      <c r="EY62" s="7">
        <v>1176.2</v>
      </c>
      <c r="EZ62" s="7">
        <v>1166.0999999999999</v>
      </c>
      <c r="FA62" s="7">
        <v>1157.8</v>
      </c>
      <c r="FB62" s="7">
        <v>1167.5</v>
      </c>
      <c r="FC62" s="7">
        <v>1137</v>
      </c>
      <c r="FD62" s="7">
        <v>1228.9000000000001</v>
      </c>
      <c r="FE62" s="7">
        <v>1083.9000000000001</v>
      </c>
      <c r="FF62" s="7">
        <v>1028.4000000000001</v>
      </c>
      <c r="FG62" s="7">
        <v>1169.0999999999999</v>
      </c>
      <c r="FH62" s="7">
        <v>1091.5</v>
      </c>
      <c r="FI62" s="7">
        <v>1150.5</v>
      </c>
      <c r="FJ62" s="7">
        <v>1165.4000000000001</v>
      </c>
      <c r="FK62" s="7">
        <v>1163</v>
      </c>
      <c r="FL62" s="7">
        <v>1185.5</v>
      </c>
      <c r="FM62" s="7">
        <v>1169.5</v>
      </c>
      <c r="FN62" s="7">
        <v>1133.8</v>
      </c>
      <c r="FO62" s="7">
        <v>1131.5</v>
      </c>
      <c r="FP62" s="7">
        <v>1161.2</v>
      </c>
      <c r="FQ62" s="7">
        <v>1131.9000000000001</v>
      </c>
      <c r="FR62" s="7">
        <v>1154.3</v>
      </c>
      <c r="FS62" s="7">
        <v>1217.4000000000001</v>
      </c>
      <c r="FT62" s="7">
        <v>1184</v>
      </c>
      <c r="FU62" s="7">
        <v>1072.7</v>
      </c>
      <c r="FV62" s="7">
        <v>1036.2</v>
      </c>
      <c r="FW62" s="7">
        <v>1054</v>
      </c>
      <c r="FX62" s="7">
        <v>1044.4000000000001</v>
      </c>
      <c r="FY62" s="7">
        <v>1043.7</v>
      </c>
      <c r="FZ62" s="7">
        <v>1037.5999999999999</v>
      </c>
      <c r="GA62" s="7">
        <v>1050</v>
      </c>
      <c r="GB62" s="7">
        <v>1052.8</v>
      </c>
      <c r="GC62" s="7">
        <v>1061</v>
      </c>
      <c r="GD62" s="7">
        <v>1069.5999999999999</v>
      </c>
      <c r="GE62" s="7">
        <v>1055.9000000000001</v>
      </c>
      <c r="GF62" s="7">
        <v>1054.8</v>
      </c>
      <c r="GG62" s="7">
        <v>1062.0999999999999</v>
      </c>
      <c r="GH62" s="7">
        <v>1068.9000000000001</v>
      </c>
      <c r="GI62" s="7">
        <v>1008.2</v>
      </c>
      <c r="GJ62" s="7">
        <v>922.7</v>
      </c>
      <c r="GK62" s="7">
        <v>1079.0999999999999</v>
      </c>
      <c r="GL62" s="7">
        <v>1066.5999999999999</v>
      </c>
      <c r="GM62" s="7">
        <v>1060.5</v>
      </c>
      <c r="GN62" s="7">
        <v>1072.0999999999999</v>
      </c>
      <c r="GO62" s="7">
        <v>1066.5</v>
      </c>
      <c r="GP62" s="7">
        <v>1055.3</v>
      </c>
      <c r="GQ62" s="7">
        <v>1068.5999999999999</v>
      </c>
      <c r="GR62" s="7">
        <v>1053.4000000000001</v>
      </c>
      <c r="GS62" s="7">
        <v>1065.2</v>
      </c>
      <c r="GT62" s="7">
        <v>1041.8</v>
      </c>
      <c r="GU62" s="7">
        <v>1065.4000000000001</v>
      </c>
      <c r="GV62" s="7">
        <v>1048.5999999999999</v>
      </c>
      <c r="GW62" s="7">
        <v>1062.5</v>
      </c>
      <c r="GX62" s="7">
        <v>1012</v>
      </c>
      <c r="GY62" s="7">
        <v>1008.3</v>
      </c>
      <c r="GZ62" s="7">
        <v>1016.4</v>
      </c>
      <c r="HA62" s="7">
        <v>1153.2</v>
      </c>
      <c r="HB62" s="7">
        <v>1133.3</v>
      </c>
      <c r="HC62" s="7">
        <v>1029.5</v>
      </c>
      <c r="HD62" s="7">
        <v>1169.2</v>
      </c>
      <c r="HE62" s="7">
        <v>1175.3</v>
      </c>
      <c r="HF62" s="7">
        <v>1186.2</v>
      </c>
      <c r="HG62" s="7">
        <v>1216.2</v>
      </c>
      <c r="HH62" s="7">
        <v>1180.7</v>
      </c>
      <c r="HI62" s="7">
        <v>1303</v>
      </c>
      <c r="HJ62" s="7">
        <v>1182.5999999999999</v>
      </c>
      <c r="HK62" s="7">
        <v>1098.7</v>
      </c>
      <c r="HL62" s="7">
        <v>1090.8</v>
      </c>
      <c r="HM62" s="7">
        <v>1070.5999999999999</v>
      </c>
      <c r="HN62" s="7">
        <v>1155.2</v>
      </c>
      <c r="HO62" s="7">
        <v>1102</v>
      </c>
      <c r="HP62" s="7">
        <v>1211.3</v>
      </c>
      <c r="HQ62" s="7">
        <v>1024.5</v>
      </c>
      <c r="HR62" s="7">
        <v>1047.4000000000001</v>
      </c>
      <c r="HS62" s="7">
        <v>1097.5999999999999</v>
      </c>
      <c r="HT62" s="7">
        <v>995.5</v>
      </c>
      <c r="HU62" s="7">
        <v>934.9</v>
      </c>
      <c r="HV62" s="7">
        <v>1192</v>
      </c>
      <c r="HW62" s="7">
        <v>1183.8</v>
      </c>
      <c r="HX62" s="7">
        <v>1219.9000000000001</v>
      </c>
      <c r="HY62" s="7">
        <v>1186.5</v>
      </c>
      <c r="HZ62" s="7">
        <v>1174.5</v>
      </c>
      <c r="IA62" s="7">
        <v>1176.5</v>
      </c>
      <c r="IB62" s="7">
        <v>1282.5</v>
      </c>
      <c r="IC62" s="7">
        <v>1257.9000000000001</v>
      </c>
      <c r="ID62" s="7">
        <v>1098.2</v>
      </c>
      <c r="IE62" s="7">
        <v>1098.0999999999999</v>
      </c>
      <c r="IF62" s="7">
        <v>1019.3</v>
      </c>
      <c r="IG62" s="7">
        <v>993.2</v>
      </c>
      <c r="IH62" s="7">
        <v>1015.8</v>
      </c>
      <c r="II62" s="7">
        <v>1035.8</v>
      </c>
      <c r="IJ62" s="7">
        <v>1031.2</v>
      </c>
      <c r="IK62" s="7">
        <v>1052.7</v>
      </c>
      <c r="IL62" s="7">
        <v>1030.8</v>
      </c>
      <c r="IM62" s="7">
        <v>1013.7</v>
      </c>
      <c r="IN62" s="7">
        <v>1016.5</v>
      </c>
      <c r="IO62" s="7">
        <v>1024.7</v>
      </c>
      <c r="IP62" s="7">
        <v>1059.0999999999999</v>
      </c>
      <c r="IQ62" s="7">
        <v>1048.8</v>
      </c>
      <c r="IR62" s="7">
        <v>1048.2</v>
      </c>
      <c r="IS62" s="7">
        <v>1051.5999999999999</v>
      </c>
      <c r="IT62" s="7">
        <v>1026.9000000000001</v>
      </c>
      <c r="IU62" s="7">
        <v>1008</v>
      </c>
      <c r="IV62" s="7">
        <v>993.5</v>
      </c>
      <c r="IW62" s="7">
        <v>1038.0999999999999</v>
      </c>
      <c r="IX62" s="7">
        <v>1010.6</v>
      </c>
      <c r="IY62" s="7">
        <v>1042.8</v>
      </c>
      <c r="IZ62" s="7">
        <v>1006.7</v>
      </c>
      <c r="JA62" s="7">
        <v>1042.4000000000001</v>
      </c>
      <c r="JB62" s="7">
        <v>1054.9000000000001</v>
      </c>
      <c r="JC62" s="7">
        <v>1043.8</v>
      </c>
      <c r="JD62" s="7">
        <v>1067.5</v>
      </c>
      <c r="JE62" s="7">
        <v>1070.5</v>
      </c>
      <c r="JF62" s="7">
        <v>1050.4000000000001</v>
      </c>
      <c r="JG62" s="7">
        <v>1054.0999999999999</v>
      </c>
      <c r="JH62" s="7">
        <v>1059.8</v>
      </c>
      <c r="JI62" s="7">
        <v>1084.2</v>
      </c>
      <c r="JJ62" s="7">
        <v>1125.0999999999999</v>
      </c>
      <c r="JK62" s="7">
        <v>1167.8</v>
      </c>
      <c r="JL62" s="7">
        <v>1108.3</v>
      </c>
      <c r="JM62" s="7">
        <v>1168.4000000000001</v>
      </c>
      <c r="JN62" s="7">
        <v>1220.9000000000001</v>
      </c>
      <c r="JO62" s="7">
        <v>1125.0999999999999</v>
      </c>
      <c r="JP62" s="7">
        <v>1141.5</v>
      </c>
      <c r="JQ62" s="7">
        <v>1138.5</v>
      </c>
      <c r="JR62" s="7">
        <v>1191.8</v>
      </c>
      <c r="JS62" s="7">
        <v>1172.5</v>
      </c>
      <c r="JT62" s="7">
        <v>1135.3</v>
      </c>
      <c r="JU62" s="7">
        <v>1220.3</v>
      </c>
      <c r="JV62" s="7">
        <v>1180</v>
      </c>
      <c r="JW62" s="7">
        <v>1109.0999999999999</v>
      </c>
      <c r="JX62" s="7">
        <v>1198</v>
      </c>
      <c r="JY62" s="7">
        <v>1213.5</v>
      </c>
      <c r="JZ62" s="7">
        <v>931.9</v>
      </c>
      <c r="KA62" s="7">
        <v>938.5</v>
      </c>
      <c r="KB62" s="7">
        <v>1168.7</v>
      </c>
      <c r="KC62" s="7">
        <v>995.4</v>
      </c>
      <c r="KD62" s="7">
        <v>1129</v>
      </c>
      <c r="KE62" s="7">
        <v>1029.7</v>
      </c>
      <c r="KF62" s="7">
        <v>1031.4000000000001</v>
      </c>
      <c r="KG62" s="7">
        <v>1030.7</v>
      </c>
      <c r="KH62" s="7">
        <v>1036.9000000000001</v>
      </c>
      <c r="KI62" s="7">
        <v>983.7</v>
      </c>
      <c r="KJ62" s="7">
        <v>1014.5</v>
      </c>
      <c r="KK62" s="7">
        <v>1024.2</v>
      </c>
      <c r="KL62" s="7">
        <v>1005.3</v>
      </c>
      <c r="KM62" s="7">
        <v>1008.3</v>
      </c>
      <c r="KN62" s="7">
        <v>1037.5999999999999</v>
      </c>
      <c r="KO62" s="7">
        <v>1099.9000000000001</v>
      </c>
      <c r="KP62" s="7">
        <v>1042</v>
      </c>
      <c r="KQ62" s="7">
        <v>1045.5</v>
      </c>
      <c r="KR62" s="7">
        <v>995.9</v>
      </c>
      <c r="KS62" s="7">
        <v>990.2</v>
      </c>
      <c r="KT62" s="7">
        <v>988.9</v>
      </c>
      <c r="KU62" s="7">
        <v>1021.7</v>
      </c>
      <c r="KV62" s="7">
        <v>1036.8</v>
      </c>
      <c r="KW62" s="7">
        <v>1027.9000000000001</v>
      </c>
      <c r="KX62" s="7">
        <v>1025.8</v>
      </c>
      <c r="KY62" s="7">
        <v>1041.5999999999999</v>
      </c>
      <c r="KZ62" s="7">
        <v>1098</v>
      </c>
      <c r="LA62" s="7">
        <v>1035.3</v>
      </c>
      <c r="LB62" s="7">
        <v>1032.4000000000001</v>
      </c>
      <c r="LC62" s="7">
        <v>1049.5999999999999</v>
      </c>
      <c r="LD62" s="7">
        <v>1041.4000000000001</v>
      </c>
      <c r="LE62" s="7">
        <v>953.1</v>
      </c>
      <c r="LF62" s="7">
        <v>1045</v>
      </c>
      <c r="LG62" s="7">
        <v>1011.4</v>
      </c>
      <c r="LH62" s="7">
        <v>1012.5</v>
      </c>
      <c r="LI62" s="7">
        <v>1001.8</v>
      </c>
      <c r="LJ62" s="7">
        <v>1011.6</v>
      </c>
      <c r="LK62" s="7">
        <v>1119.5</v>
      </c>
      <c r="LL62" s="7">
        <v>999.7</v>
      </c>
      <c r="LM62" s="7">
        <v>1041</v>
      </c>
      <c r="LN62" s="7">
        <v>1026.5999999999999</v>
      </c>
      <c r="LO62" s="7">
        <v>1031.2</v>
      </c>
      <c r="LP62" s="7">
        <v>981.9</v>
      </c>
      <c r="LQ62" s="7">
        <v>923.9</v>
      </c>
      <c r="LR62" s="7">
        <v>1040.3</v>
      </c>
      <c r="LS62" s="7">
        <v>1078</v>
      </c>
      <c r="LT62" s="7">
        <v>984.6</v>
      </c>
      <c r="LU62" s="7">
        <v>991.4</v>
      </c>
      <c r="LV62" s="7">
        <v>1046.7</v>
      </c>
      <c r="LW62" s="7">
        <v>1040.2</v>
      </c>
      <c r="LX62" s="7">
        <v>1026.3</v>
      </c>
      <c r="LY62" s="7">
        <v>1042.5</v>
      </c>
      <c r="LZ62" s="7">
        <v>1044.2</v>
      </c>
      <c r="MA62" s="7">
        <v>1054.3</v>
      </c>
      <c r="MB62" s="7">
        <v>1094.9000000000001</v>
      </c>
      <c r="MC62" s="7">
        <v>988.7</v>
      </c>
      <c r="MD62" s="7">
        <v>997.2</v>
      </c>
      <c r="ME62" s="7">
        <v>1020.8</v>
      </c>
      <c r="MF62" s="7">
        <v>1021.5</v>
      </c>
      <c r="MG62" s="7">
        <v>1032</v>
      </c>
      <c r="MH62" s="7">
        <v>1026.3</v>
      </c>
      <c r="MI62" s="7">
        <v>1038.3</v>
      </c>
      <c r="MJ62" s="7">
        <v>1067.9000000000001</v>
      </c>
      <c r="MK62" s="7">
        <v>1053.9000000000001</v>
      </c>
      <c r="ML62" s="7">
        <v>1036.3</v>
      </c>
      <c r="MM62" s="7">
        <v>1046.7</v>
      </c>
      <c r="MN62" s="7">
        <v>1059.3</v>
      </c>
      <c r="MO62" s="7">
        <v>1061.8</v>
      </c>
      <c r="MP62" s="7">
        <v>1058.8</v>
      </c>
      <c r="MQ62" s="7">
        <v>1041.4000000000001</v>
      </c>
      <c r="MR62" s="7">
        <v>1024.4000000000001</v>
      </c>
      <c r="MS62" s="7">
        <v>1010.9</v>
      </c>
      <c r="MT62" s="7">
        <v>1013</v>
      </c>
      <c r="MU62" s="7">
        <v>1065.9000000000001</v>
      </c>
      <c r="MV62" s="7">
        <v>960.2</v>
      </c>
      <c r="MW62" s="7">
        <v>1009.8</v>
      </c>
      <c r="MX62" s="7">
        <v>1025.0999999999999</v>
      </c>
      <c r="MY62" s="7">
        <v>1095</v>
      </c>
      <c r="MZ62" s="7">
        <v>1060.5</v>
      </c>
      <c r="NA62" s="7">
        <v>1063.5999999999999</v>
      </c>
      <c r="NB62" s="7">
        <v>1015.9</v>
      </c>
      <c r="NC62" s="7">
        <v>1106.9000000000001</v>
      </c>
      <c r="ND62" s="7">
        <v>1061.4000000000001</v>
      </c>
      <c r="NE62" s="7">
        <v>1107.2</v>
      </c>
      <c r="NF62" s="7">
        <v>1003.7</v>
      </c>
      <c r="NG62" s="7">
        <v>1060.5999999999999</v>
      </c>
      <c r="NH62" s="7">
        <v>1003.8</v>
      </c>
      <c r="NI62" s="7">
        <v>1010.7</v>
      </c>
      <c r="NJ62" s="7">
        <v>974.1</v>
      </c>
      <c r="NK62" s="7">
        <v>1020.8</v>
      </c>
      <c r="NL62" s="7">
        <v>1023.5</v>
      </c>
      <c r="NM62" s="7">
        <v>1021.4</v>
      </c>
      <c r="NN62" s="120">
        <v>0</v>
      </c>
      <c r="NO62" s="135">
        <v>38.97</v>
      </c>
      <c r="NP62" s="135">
        <v>0</v>
      </c>
      <c r="NQ62" s="135">
        <v>0</v>
      </c>
      <c r="NR62" s="135">
        <v>5.33</v>
      </c>
      <c r="NS62" s="135">
        <v>4.87</v>
      </c>
      <c r="NT62" s="135">
        <v>0</v>
      </c>
      <c r="NU62" s="135">
        <v>0</v>
      </c>
      <c r="NV62" s="7">
        <v>88202570</v>
      </c>
      <c r="NW62" s="7">
        <v>260852</v>
      </c>
      <c r="NX62" s="7">
        <v>89578770</v>
      </c>
      <c r="NY62" s="7">
        <v>305572</v>
      </c>
      <c r="NZ62" s="7">
        <v>73463780</v>
      </c>
      <c r="OA62" s="7">
        <v>154430</v>
      </c>
      <c r="OB62" s="7">
        <v>87816680</v>
      </c>
      <c r="OC62" s="7">
        <v>133207</v>
      </c>
      <c r="OD62" s="7">
        <v>834010</v>
      </c>
      <c r="OE62" s="7">
        <v>10100</v>
      </c>
      <c r="OF62" s="7">
        <v>115570</v>
      </c>
      <c r="OG62" s="7">
        <v>640</v>
      </c>
      <c r="OH62" s="9">
        <f>IF((RD_15[[#This Row],[33kV_IC1_ExPort]]-NV61)&lt;0,0,(RD_15[[#This Row],[33kV_IC1_ExPort]]-NV61))</f>
        <v>89190</v>
      </c>
      <c r="OI62" s="9">
        <f>IF((RD_15[[#This Row],[33kV_IC1_Import]]-NW61)&lt;0,0,(RD_15[[#This Row],[33kV_IC1_Import]]-NW61))</f>
        <v>145</v>
      </c>
      <c r="OJ62" s="9">
        <f>IF((RD_15[[#This Row],[33kV_IC2_ExPort]]-NX61)&lt;0,0,(RD_15[[#This Row],[33kV_IC2_ExPort]]-NX61))</f>
        <v>90850</v>
      </c>
      <c r="OK62" s="9">
        <f>IF((RD_15[[#This Row],[33kV_IC2_Import]]-NY61)&lt;0,0,(RD_15[[#This Row],[33kV_IC2_Import]]-NY61))</f>
        <v>186</v>
      </c>
      <c r="OL62" s="9">
        <f>IF((RD_15[[#This Row],[33kV_IC3_ExPort]]-NZ61)&lt;0,0,(RD_15[[#This Row],[33kV_IC3_ExPort]]-NZ61))</f>
        <v>88820</v>
      </c>
      <c r="OM62" s="9">
        <f>IF((RD_15[[#This Row],[33kV_IC3_Import]]-OA61)&lt;0,0,(RD_15[[#This Row],[33kV_IC3_Import]]-OA61))</f>
        <v>78</v>
      </c>
      <c r="ON62" s="9">
        <f>IF((RD_15[[#This Row],[33kV_IC4_ExPort]]-OB61)&lt;0,0,(RD_15[[#This Row],[33kV_IC4_ExPort]]-OB61))</f>
        <v>87980</v>
      </c>
      <c r="OO62" s="9">
        <f>IF((RD_15[[#This Row],[33kV_IC4_Import]]-OC61)&lt;0,0,(RD_15[[#This Row],[33kV_IC4_Import]]-OC61))</f>
        <v>129</v>
      </c>
      <c r="OP62" s="9">
        <f>IF((RD_15[[#This Row],[220kV_PQM1_Ex]]-OD61)*200&lt;0,0,(RD_15[[#This Row],[220kV_PQM1_Ex]]-OD61)*200)</f>
        <v>178000</v>
      </c>
      <c r="OQ62" s="9">
        <f>IF((RD_15[[#This Row],[220kV_PQM1_Im]]-OE61)*200&lt;0,0,(RD_15[[#This Row],[220kV_PQM1_Im]]-OE61)*200)</f>
        <v>0</v>
      </c>
      <c r="OR62" s="9">
        <f>IF((RD_15[[#This Row],[220kV_PQM2_Ex]]-OF61)*200&lt;0,0,(RD_15[[#This Row],[220kV_PQM2_Ex]]-OF61)*200)</f>
        <v>176000</v>
      </c>
      <c r="OS62" s="9">
        <f>IF((RD_15[[#This Row],[220kV_PQM2_Im]]-OG61)*200&lt;0,0,(RD_15[[#This Row],[220kV_PQM2_Im]]-OG61)*200)</f>
        <v>0</v>
      </c>
      <c r="OT62" s="136">
        <f>SUM(RD_15[[#This Row],[33kV_IC1_ExPort(KWh)]],RD_15[[#This Row],[33kV_IC2_ExPort(KWh)]],RD_15[[#This Row],[33kV_IC3_ExPort(KWh)]],RD_15[[#This Row],[33kV_IC4_ExPort(kWh)]])</f>
        <v>356840</v>
      </c>
      <c r="OU62" s="49">
        <f>SUM(RD_15[[#This Row],[220kV_PQM1_Ex(KWh)]],RD_15[[#This Row],[220kV_PQM2_Ex(KWh)]])</f>
        <v>354000</v>
      </c>
      <c r="OV62" s="49">
        <f>IFERROR((RD_15[[#This Row],[Sunset Time (POA&lt;20 W/m2)]]-RD_15[[#This Row],[Sunrise Time (POA&gt;20 W/m2)]])*24,"")</f>
        <v>12.583333333333334</v>
      </c>
      <c r="OW62" s="49">
        <f>RD_15[[#This Row],[GHI]]-RD_15[[#This Row],[GHI_Lost]]</f>
        <v>5.33</v>
      </c>
      <c r="OX62" s="49">
        <f>RD_15[[#This Row],[POA]]-RD_15[[#This Row],[POA_Lost]]</f>
        <v>4.87</v>
      </c>
      <c r="OY62" s="49"/>
      <c r="OZ62" s="49">
        <f>RD_15[[#This Row],[MT_Temp]]</f>
        <v>38.97</v>
      </c>
      <c r="PA62" s="50">
        <f>RD_15[[#This Row],[WS_Avg]]</f>
        <v>0</v>
      </c>
      <c r="PB62" s="131">
        <f>IFERROR(SUM(RD_15[[#This Row],[BLK1_INV1]:[BLK12_INV31]]),"")</f>
        <v>363339.90000000026</v>
      </c>
      <c r="PC62" s="51" t="str">
        <f>IFERROR(#REF!/RD_15[[#This Row],[Inv_Exp(KWh)]],"")</f>
        <v/>
      </c>
      <c r="PD62" s="51"/>
      <c r="PE62" s="100" t="str">
        <f>IFERROR(RD_15[[#This Row],[WPR_Eac]]/RD_15[[#This Row],[WPR_Edc]],"")</f>
        <v/>
      </c>
      <c r="PF62" s="100"/>
      <c r="PG62" s="100"/>
    </row>
    <row r="63" spans="2:423" x14ac:dyDescent="0.35">
      <c r="B63" s="48">
        <v>45802</v>
      </c>
      <c r="C63" s="132">
        <f>YEAR(RD_15[[#This Row],[Date]])+IF(MONTH(RD_15[[#This Row],[Date]])&gt;=4,1,0)</f>
        <v>2026</v>
      </c>
      <c r="D63" s="124">
        <f t="shared" si="9"/>
        <v>2025</v>
      </c>
      <c r="E63" s="133"/>
      <c r="F63" s="133"/>
      <c r="G63" s="134" t="str">
        <f>TEXT(RD_15[[#This Row],[Date]],"mmm-yy")</f>
        <v>May-25</v>
      </c>
      <c r="H63" s="124">
        <f t="shared" si="10"/>
        <v>31</v>
      </c>
      <c r="I63" s="132">
        <f>'Basic Data '!$S$2</f>
        <v>91870</v>
      </c>
      <c r="J63" s="8">
        <v>0.20138888888888887</v>
      </c>
      <c r="K63" s="8">
        <v>0.72638888888888886</v>
      </c>
      <c r="L63" s="7">
        <v>402.8</v>
      </c>
      <c r="M63" s="7">
        <v>396.2</v>
      </c>
      <c r="N63" s="7">
        <v>431.2</v>
      </c>
      <c r="O63" s="7">
        <v>431.9</v>
      </c>
      <c r="P63" s="7">
        <v>423.1</v>
      </c>
      <c r="Q63" s="7">
        <v>406.7</v>
      </c>
      <c r="R63" s="7">
        <v>439.6</v>
      </c>
      <c r="S63" s="7">
        <v>413</v>
      </c>
      <c r="T63" s="7">
        <v>431</v>
      </c>
      <c r="U63" s="7">
        <v>433.8</v>
      </c>
      <c r="V63" s="7">
        <v>437.3</v>
      </c>
      <c r="W63" s="7">
        <v>432.7</v>
      </c>
      <c r="X63" s="7">
        <v>434.5</v>
      </c>
      <c r="Y63" s="7">
        <v>435.7</v>
      </c>
      <c r="Z63" s="7">
        <v>441.1</v>
      </c>
      <c r="AA63" s="7">
        <v>440.6</v>
      </c>
      <c r="AB63" s="7">
        <v>411.9</v>
      </c>
      <c r="AC63" s="7">
        <v>418.2</v>
      </c>
      <c r="AD63" s="7">
        <v>436</v>
      </c>
      <c r="AE63" s="7">
        <v>442.7</v>
      </c>
      <c r="AF63" s="7">
        <v>455.8</v>
      </c>
      <c r="AG63" s="7">
        <v>449.8</v>
      </c>
      <c r="AH63" s="7">
        <v>452.4</v>
      </c>
      <c r="AI63" s="7">
        <v>453.9</v>
      </c>
      <c r="AJ63" s="7">
        <v>450.4</v>
      </c>
      <c r="AK63" s="7">
        <v>444.9</v>
      </c>
      <c r="AL63" s="7">
        <v>453.3</v>
      </c>
      <c r="AM63" s="7">
        <v>450.7</v>
      </c>
      <c r="AN63" s="7">
        <v>459.4</v>
      </c>
      <c r="AO63" s="7">
        <v>458.4</v>
      </c>
      <c r="AP63" s="7">
        <v>449</v>
      </c>
      <c r="AQ63" s="7">
        <v>450.9</v>
      </c>
      <c r="AR63" s="7">
        <v>426</v>
      </c>
      <c r="AS63" s="7">
        <v>402.1</v>
      </c>
      <c r="AT63" s="7">
        <v>405.2</v>
      </c>
      <c r="AU63" s="7">
        <v>408.1</v>
      </c>
      <c r="AV63" s="7">
        <v>415.2</v>
      </c>
      <c r="AW63" s="7">
        <v>416.4</v>
      </c>
      <c r="AX63" s="7">
        <v>427.2</v>
      </c>
      <c r="AY63" s="7">
        <v>414.1</v>
      </c>
      <c r="AZ63" s="7">
        <v>426.4</v>
      </c>
      <c r="BA63" s="7">
        <v>462.8</v>
      </c>
      <c r="BB63" s="7">
        <v>487</v>
      </c>
      <c r="BC63" s="7">
        <v>458.3</v>
      </c>
      <c r="BD63" s="7">
        <v>461.8</v>
      </c>
      <c r="BE63" s="7">
        <v>477.3</v>
      </c>
      <c r="BF63" s="7">
        <v>513.6</v>
      </c>
      <c r="BG63" s="7">
        <v>508.1</v>
      </c>
      <c r="BH63" s="7">
        <v>548.29999999999995</v>
      </c>
      <c r="BI63" s="7">
        <v>485.2</v>
      </c>
      <c r="BJ63" s="7">
        <v>463</v>
      </c>
      <c r="BK63" s="7">
        <v>457.6</v>
      </c>
      <c r="BL63" s="7">
        <v>455.6</v>
      </c>
      <c r="BM63" s="7">
        <v>472.5</v>
      </c>
      <c r="BN63" s="7">
        <v>467</v>
      </c>
      <c r="BO63" s="7">
        <v>472.8</v>
      </c>
      <c r="BP63" s="7">
        <v>492.4</v>
      </c>
      <c r="BQ63" s="7">
        <v>451.1</v>
      </c>
      <c r="BR63" s="7">
        <v>398.9</v>
      </c>
      <c r="BS63" s="7">
        <v>456.1</v>
      </c>
      <c r="BT63" s="7">
        <v>436.6</v>
      </c>
      <c r="BU63" s="7">
        <v>409.4</v>
      </c>
      <c r="BV63" s="7">
        <v>448.1</v>
      </c>
      <c r="BW63" s="7">
        <v>1036.9000000000001</v>
      </c>
      <c r="BX63" s="7">
        <v>1017.6</v>
      </c>
      <c r="BY63" s="7">
        <v>1023.2</v>
      </c>
      <c r="BZ63" s="7">
        <v>1026.0999999999999</v>
      </c>
      <c r="CA63" s="7">
        <v>1040.2</v>
      </c>
      <c r="CB63" s="7">
        <v>1014.8</v>
      </c>
      <c r="CC63" s="7">
        <v>1015.7</v>
      </c>
      <c r="CD63" s="7">
        <v>1037.5</v>
      </c>
      <c r="CE63" s="7">
        <v>1042.5999999999999</v>
      </c>
      <c r="CF63" s="7">
        <v>1016.9</v>
      </c>
      <c r="CG63" s="7">
        <v>1000.8</v>
      </c>
      <c r="CH63" s="7">
        <v>960.6</v>
      </c>
      <c r="CI63" s="7">
        <v>970.2</v>
      </c>
      <c r="CJ63" s="7">
        <v>959.5</v>
      </c>
      <c r="CK63" s="7">
        <v>1014.6</v>
      </c>
      <c r="CL63" s="7">
        <v>1034.2</v>
      </c>
      <c r="CM63" s="7">
        <v>1033.7</v>
      </c>
      <c r="CN63" s="7">
        <v>1003.6</v>
      </c>
      <c r="CO63" s="7">
        <v>1076.3</v>
      </c>
      <c r="CP63" s="7">
        <v>1042.5999999999999</v>
      </c>
      <c r="CQ63" s="7">
        <v>991.9</v>
      </c>
      <c r="CR63" s="7">
        <v>1049.0999999999999</v>
      </c>
      <c r="CS63" s="7">
        <v>993.5</v>
      </c>
      <c r="CT63" s="7">
        <v>998.5</v>
      </c>
      <c r="CU63" s="7">
        <v>1029.4000000000001</v>
      </c>
      <c r="CV63" s="7">
        <v>1032.7</v>
      </c>
      <c r="CW63" s="7">
        <v>1031.7</v>
      </c>
      <c r="CX63" s="7">
        <v>1030.4000000000001</v>
      </c>
      <c r="CY63" s="7">
        <v>992.1</v>
      </c>
      <c r="CZ63" s="7">
        <v>1020.5</v>
      </c>
      <c r="DA63" s="7">
        <v>1021.7</v>
      </c>
      <c r="DB63" s="7">
        <v>1036.2</v>
      </c>
      <c r="DC63" s="7">
        <v>1045.3</v>
      </c>
      <c r="DD63" s="7">
        <v>1130.5</v>
      </c>
      <c r="DE63" s="7">
        <v>1027.0999999999999</v>
      </c>
      <c r="DF63" s="7">
        <v>1037.2</v>
      </c>
      <c r="DG63" s="7">
        <v>972.1</v>
      </c>
      <c r="DH63" s="7">
        <v>965</v>
      </c>
      <c r="DI63" s="7">
        <v>1043</v>
      </c>
      <c r="DJ63" s="7">
        <v>1009.6</v>
      </c>
      <c r="DK63" s="7">
        <v>1046.7</v>
      </c>
      <c r="DL63" s="7">
        <v>1066.7</v>
      </c>
      <c r="DM63" s="7">
        <v>1031.2</v>
      </c>
      <c r="DN63" s="7">
        <v>1052.4000000000001</v>
      </c>
      <c r="DO63" s="7">
        <v>1029</v>
      </c>
      <c r="DP63" s="7">
        <v>1021.9</v>
      </c>
      <c r="DQ63" s="7">
        <v>1059.9000000000001</v>
      </c>
      <c r="DR63" s="7">
        <v>1055.4000000000001</v>
      </c>
      <c r="DS63" s="7">
        <v>1045.5</v>
      </c>
      <c r="DT63" s="7">
        <v>962.2</v>
      </c>
      <c r="DU63" s="7">
        <v>992.4</v>
      </c>
      <c r="DV63" s="7">
        <v>1024.2</v>
      </c>
      <c r="DW63" s="7">
        <v>1051.5999999999999</v>
      </c>
      <c r="DX63" s="7">
        <v>1040.5</v>
      </c>
      <c r="DY63" s="7">
        <v>1040.9000000000001</v>
      </c>
      <c r="DZ63" s="7">
        <v>1029.5999999999999</v>
      </c>
      <c r="EA63" s="7">
        <v>1018.3</v>
      </c>
      <c r="EB63" s="7">
        <v>1034.2</v>
      </c>
      <c r="EC63" s="7">
        <v>1040.4000000000001</v>
      </c>
      <c r="ED63" s="7">
        <v>986.5</v>
      </c>
      <c r="EE63" s="7">
        <v>991.7</v>
      </c>
      <c r="EF63" s="7">
        <v>1042.8</v>
      </c>
      <c r="EG63" s="7">
        <v>1044.5999999999999</v>
      </c>
      <c r="EH63" s="7">
        <v>1023</v>
      </c>
      <c r="EI63" s="7">
        <v>1046</v>
      </c>
      <c r="EJ63" s="7">
        <v>1031.0999999999999</v>
      </c>
      <c r="EK63" s="7">
        <v>1032.2</v>
      </c>
      <c r="EL63" s="7">
        <v>1028</v>
      </c>
      <c r="EM63" s="7">
        <v>1035.5</v>
      </c>
      <c r="EN63" s="7">
        <v>1040.8</v>
      </c>
      <c r="EO63" s="7">
        <v>1048.9000000000001</v>
      </c>
      <c r="EP63" s="7">
        <v>1027.3</v>
      </c>
      <c r="EQ63" s="7">
        <v>1044.7</v>
      </c>
      <c r="ER63" s="7">
        <v>1008.6</v>
      </c>
      <c r="ES63" s="7">
        <v>1018</v>
      </c>
      <c r="ET63" s="7">
        <v>1120.0999999999999</v>
      </c>
      <c r="EU63" s="7">
        <v>1016.9</v>
      </c>
      <c r="EV63" s="7">
        <v>1018.7</v>
      </c>
      <c r="EW63" s="7">
        <v>1033</v>
      </c>
      <c r="EX63" s="7">
        <v>1037.4000000000001</v>
      </c>
      <c r="EY63" s="7">
        <v>1030.5999999999999</v>
      </c>
      <c r="EZ63" s="7">
        <v>1028.2</v>
      </c>
      <c r="FA63" s="7">
        <v>1043.2</v>
      </c>
      <c r="FB63" s="7">
        <v>1009.9</v>
      </c>
      <c r="FC63" s="7">
        <v>996</v>
      </c>
      <c r="FD63" s="7">
        <v>1086.7</v>
      </c>
      <c r="FE63" s="7">
        <v>974.8</v>
      </c>
      <c r="FF63" s="7">
        <v>901.4</v>
      </c>
      <c r="FG63" s="7">
        <v>1042.0999999999999</v>
      </c>
      <c r="FH63" s="7">
        <v>969.6</v>
      </c>
      <c r="FI63" s="7">
        <v>1036.9000000000001</v>
      </c>
      <c r="FJ63" s="7">
        <v>1044.2</v>
      </c>
      <c r="FK63" s="7">
        <v>1034.2</v>
      </c>
      <c r="FL63" s="7">
        <v>1034.9000000000001</v>
      </c>
      <c r="FM63" s="7">
        <v>1045.5</v>
      </c>
      <c r="FN63" s="7">
        <v>1044.2</v>
      </c>
      <c r="FO63" s="7">
        <v>1029.7</v>
      </c>
      <c r="FP63" s="7">
        <v>1035.3</v>
      </c>
      <c r="FQ63" s="7">
        <v>1034.8</v>
      </c>
      <c r="FR63" s="7">
        <v>1013.8</v>
      </c>
      <c r="FS63" s="7">
        <v>1098.8</v>
      </c>
      <c r="FT63" s="7">
        <v>1062.3</v>
      </c>
      <c r="FU63" s="7">
        <v>984.5</v>
      </c>
      <c r="FV63" s="7">
        <v>907.1</v>
      </c>
      <c r="FW63" s="7">
        <v>923.3</v>
      </c>
      <c r="FX63" s="7">
        <v>918.3</v>
      </c>
      <c r="FY63" s="7">
        <v>918.4</v>
      </c>
      <c r="FZ63" s="7">
        <v>918.2</v>
      </c>
      <c r="GA63" s="7">
        <v>920</v>
      </c>
      <c r="GB63" s="7">
        <v>922.5</v>
      </c>
      <c r="GC63" s="7">
        <v>933.9</v>
      </c>
      <c r="GD63" s="7">
        <v>937.6</v>
      </c>
      <c r="GE63" s="7">
        <v>927.6</v>
      </c>
      <c r="GF63" s="7">
        <v>928.5</v>
      </c>
      <c r="GG63" s="7">
        <v>933.4</v>
      </c>
      <c r="GH63" s="7">
        <v>937</v>
      </c>
      <c r="GI63" s="7">
        <v>880.2</v>
      </c>
      <c r="GJ63" s="7">
        <v>799.4</v>
      </c>
      <c r="GK63" s="7">
        <v>949.9</v>
      </c>
      <c r="GL63" s="7">
        <v>935.4</v>
      </c>
      <c r="GM63" s="7">
        <v>929.1</v>
      </c>
      <c r="GN63" s="7">
        <v>940.2</v>
      </c>
      <c r="GO63" s="7">
        <v>935.4</v>
      </c>
      <c r="GP63" s="7">
        <v>925.5</v>
      </c>
      <c r="GQ63" s="7">
        <v>936.8</v>
      </c>
      <c r="GR63" s="7">
        <v>922.6</v>
      </c>
      <c r="GS63" s="7">
        <v>937.6</v>
      </c>
      <c r="GT63" s="7">
        <v>913.5</v>
      </c>
      <c r="GU63" s="7">
        <v>938</v>
      </c>
      <c r="GV63" s="7">
        <v>921.1</v>
      </c>
      <c r="GW63" s="7">
        <v>930.6</v>
      </c>
      <c r="GX63" s="7">
        <v>886.5</v>
      </c>
      <c r="GY63" s="7">
        <v>882.2</v>
      </c>
      <c r="GZ63" s="7">
        <v>885.9</v>
      </c>
      <c r="HA63" s="7">
        <v>1021.1</v>
      </c>
      <c r="HB63" s="7">
        <v>994.8</v>
      </c>
      <c r="HC63" s="7">
        <v>897.5</v>
      </c>
      <c r="HD63" s="7">
        <v>1037.5999999999999</v>
      </c>
      <c r="HE63" s="7">
        <v>1042.2</v>
      </c>
      <c r="HF63" s="7">
        <v>1041.8</v>
      </c>
      <c r="HG63" s="7">
        <v>1083.5999999999999</v>
      </c>
      <c r="HH63" s="7">
        <v>1037.0999999999999</v>
      </c>
      <c r="HI63" s="7">
        <v>1148.4000000000001</v>
      </c>
      <c r="HJ63" s="7">
        <v>1060.5</v>
      </c>
      <c r="HK63" s="7">
        <v>986</v>
      </c>
      <c r="HL63" s="7">
        <v>993.1</v>
      </c>
      <c r="HM63" s="7">
        <v>943.8</v>
      </c>
      <c r="HN63" s="7">
        <v>1032.2</v>
      </c>
      <c r="HO63" s="7">
        <v>990</v>
      </c>
      <c r="HP63" s="7">
        <v>1079.3</v>
      </c>
      <c r="HQ63" s="7">
        <v>906.2</v>
      </c>
      <c r="HR63" s="7">
        <v>915.5</v>
      </c>
      <c r="HS63" s="7">
        <v>982.5</v>
      </c>
      <c r="HT63" s="7">
        <v>869.9</v>
      </c>
      <c r="HU63" s="7">
        <v>815.5</v>
      </c>
      <c r="HV63" s="7">
        <v>1050.9000000000001</v>
      </c>
      <c r="HW63" s="7">
        <v>1021.6</v>
      </c>
      <c r="HX63" s="7">
        <v>1073.0999999999999</v>
      </c>
      <c r="HY63" s="7">
        <v>1058.3</v>
      </c>
      <c r="HZ63" s="7">
        <v>1039.3</v>
      </c>
      <c r="IA63" s="7">
        <v>1038.3</v>
      </c>
      <c r="IB63" s="7">
        <v>1153.5</v>
      </c>
      <c r="IC63" s="7">
        <v>1138.9000000000001</v>
      </c>
      <c r="ID63" s="7">
        <v>978.6</v>
      </c>
      <c r="IE63" s="7">
        <v>984</v>
      </c>
      <c r="IF63" s="7">
        <v>899.5</v>
      </c>
      <c r="IG63" s="7">
        <v>898.6</v>
      </c>
      <c r="IH63" s="7">
        <v>896.8</v>
      </c>
      <c r="II63" s="7">
        <v>919.2</v>
      </c>
      <c r="IJ63" s="7">
        <v>909.3</v>
      </c>
      <c r="IK63" s="7">
        <v>932.5</v>
      </c>
      <c r="IL63" s="7">
        <v>909.6</v>
      </c>
      <c r="IM63" s="7">
        <v>897</v>
      </c>
      <c r="IN63" s="7">
        <v>898.5</v>
      </c>
      <c r="IO63" s="7">
        <v>901.8</v>
      </c>
      <c r="IP63" s="7">
        <v>925.1</v>
      </c>
      <c r="IQ63" s="7">
        <v>924.3</v>
      </c>
      <c r="IR63" s="7">
        <v>913.2</v>
      </c>
      <c r="IS63" s="7">
        <v>924.7</v>
      </c>
      <c r="IT63" s="7">
        <v>909.2</v>
      </c>
      <c r="IU63" s="7">
        <v>908</v>
      </c>
      <c r="IV63" s="7">
        <v>879.8</v>
      </c>
      <c r="IW63" s="7">
        <v>928</v>
      </c>
      <c r="IX63" s="7">
        <v>892.4</v>
      </c>
      <c r="IY63" s="7">
        <v>917.3</v>
      </c>
      <c r="IZ63" s="7">
        <v>884.4</v>
      </c>
      <c r="JA63" s="7">
        <v>916.4</v>
      </c>
      <c r="JB63" s="7">
        <v>931.2</v>
      </c>
      <c r="JC63" s="7">
        <v>919.7</v>
      </c>
      <c r="JD63" s="7">
        <v>930</v>
      </c>
      <c r="JE63" s="7">
        <v>934.2</v>
      </c>
      <c r="JF63" s="7">
        <v>922.5</v>
      </c>
      <c r="JG63" s="7">
        <v>927.3</v>
      </c>
      <c r="JH63" s="7">
        <v>932.7</v>
      </c>
      <c r="JI63" s="7">
        <v>1000.9</v>
      </c>
      <c r="JJ63" s="7">
        <v>1015.5</v>
      </c>
      <c r="JK63" s="7">
        <v>1045.8</v>
      </c>
      <c r="JL63" s="7">
        <v>994.7</v>
      </c>
      <c r="JM63" s="7">
        <v>1042.2</v>
      </c>
      <c r="JN63" s="7">
        <v>1109.5</v>
      </c>
      <c r="JO63" s="7">
        <v>1020.3</v>
      </c>
      <c r="JP63" s="7">
        <v>1053.2</v>
      </c>
      <c r="JQ63" s="7">
        <v>1012.9</v>
      </c>
      <c r="JR63" s="7">
        <v>1054.8</v>
      </c>
      <c r="JS63" s="7">
        <v>1052.2</v>
      </c>
      <c r="JT63" s="7">
        <v>1008.6</v>
      </c>
      <c r="JU63" s="7">
        <v>1105</v>
      </c>
      <c r="JV63" s="7">
        <v>1071.5</v>
      </c>
      <c r="JW63" s="7">
        <v>980.7</v>
      </c>
      <c r="JX63" s="7">
        <v>1092.2</v>
      </c>
      <c r="JY63" s="7">
        <v>1080.5</v>
      </c>
      <c r="JZ63" s="7">
        <v>819.1</v>
      </c>
      <c r="KA63" s="7">
        <v>824.9</v>
      </c>
      <c r="KB63" s="7">
        <v>1049.0999999999999</v>
      </c>
      <c r="KC63" s="7">
        <v>876.4</v>
      </c>
      <c r="KD63" s="7">
        <v>1002.9</v>
      </c>
      <c r="KE63" s="7">
        <v>913.2</v>
      </c>
      <c r="KF63" s="7">
        <v>911.3</v>
      </c>
      <c r="KG63" s="7">
        <v>914.5</v>
      </c>
      <c r="KH63" s="7">
        <v>919.5</v>
      </c>
      <c r="KI63" s="7">
        <v>898.2</v>
      </c>
      <c r="KJ63" s="7">
        <v>904.6</v>
      </c>
      <c r="KK63" s="7">
        <v>909.5</v>
      </c>
      <c r="KL63" s="7">
        <v>894.2</v>
      </c>
      <c r="KM63" s="7">
        <v>896.6</v>
      </c>
      <c r="KN63" s="7">
        <v>924.3</v>
      </c>
      <c r="KO63" s="7">
        <v>1025.5</v>
      </c>
      <c r="KP63" s="7">
        <v>927.1</v>
      </c>
      <c r="KQ63" s="7">
        <v>927.5</v>
      </c>
      <c r="KR63" s="7">
        <v>883.9</v>
      </c>
      <c r="KS63" s="7">
        <v>870</v>
      </c>
      <c r="KT63" s="7">
        <v>870.4</v>
      </c>
      <c r="KU63" s="7">
        <v>901.3</v>
      </c>
      <c r="KV63" s="7">
        <v>915.4</v>
      </c>
      <c r="KW63" s="7">
        <v>906.7</v>
      </c>
      <c r="KX63" s="7">
        <v>908.8</v>
      </c>
      <c r="KY63" s="7">
        <v>918.4</v>
      </c>
      <c r="KZ63" s="7">
        <v>1028</v>
      </c>
      <c r="LA63" s="7">
        <v>913.6</v>
      </c>
      <c r="LB63" s="7">
        <v>912.7</v>
      </c>
      <c r="LC63" s="7">
        <v>928.4</v>
      </c>
      <c r="LD63" s="7">
        <v>918.6</v>
      </c>
      <c r="LE63" s="7">
        <v>836.5</v>
      </c>
      <c r="LF63" s="7">
        <v>926.4</v>
      </c>
      <c r="LG63" s="7">
        <v>938.3</v>
      </c>
      <c r="LH63" s="7">
        <v>892.6</v>
      </c>
      <c r="LI63" s="7">
        <v>880.8</v>
      </c>
      <c r="LJ63" s="7">
        <v>886.2</v>
      </c>
      <c r="LK63" s="7">
        <v>1002.2</v>
      </c>
      <c r="LL63" s="7">
        <v>886.9</v>
      </c>
      <c r="LM63" s="7">
        <v>934</v>
      </c>
      <c r="LN63" s="7">
        <v>922.6</v>
      </c>
      <c r="LO63" s="7">
        <v>916</v>
      </c>
      <c r="LP63" s="7">
        <v>870.2</v>
      </c>
      <c r="LQ63" s="7">
        <v>821.5</v>
      </c>
      <c r="LR63" s="7">
        <v>919.3</v>
      </c>
      <c r="LS63" s="7">
        <v>969.3</v>
      </c>
      <c r="LT63" s="7">
        <v>875.9</v>
      </c>
      <c r="LU63" s="7">
        <v>876.9</v>
      </c>
      <c r="LV63" s="7">
        <v>940</v>
      </c>
      <c r="LW63" s="7">
        <v>923.2</v>
      </c>
      <c r="LX63" s="7">
        <v>912.7</v>
      </c>
      <c r="LY63" s="7">
        <v>920.9</v>
      </c>
      <c r="LZ63" s="7">
        <v>917.4</v>
      </c>
      <c r="MA63" s="7">
        <v>910.5</v>
      </c>
      <c r="MB63" s="7">
        <v>986.9</v>
      </c>
      <c r="MC63" s="7">
        <v>871.3</v>
      </c>
      <c r="MD63" s="7">
        <v>886.3</v>
      </c>
      <c r="ME63" s="7">
        <v>870.5</v>
      </c>
      <c r="MF63" s="7">
        <v>903.5</v>
      </c>
      <c r="MG63" s="7">
        <v>900</v>
      </c>
      <c r="MH63" s="7">
        <v>895.2</v>
      </c>
      <c r="MI63" s="7">
        <v>910.8</v>
      </c>
      <c r="MJ63" s="7">
        <v>935.7</v>
      </c>
      <c r="MK63" s="7">
        <v>925.7</v>
      </c>
      <c r="ML63" s="7">
        <v>898.2</v>
      </c>
      <c r="MM63" s="7">
        <v>921.3</v>
      </c>
      <c r="MN63" s="7">
        <v>928.1</v>
      </c>
      <c r="MO63" s="7">
        <v>927.8</v>
      </c>
      <c r="MP63" s="7">
        <v>929.7</v>
      </c>
      <c r="MQ63" s="7">
        <v>939.9</v>
      </c>
      <c r="MR63" s="7">
        <v>926.1</v>
      </c>
      <c r="MS63" s="7">
        <v>890.5</v>
      </c>
      <c r="MT63" s="7">
        <v>890</v>
      </c>
      <c r="MU63" s="7">
        <v>941.6</v>
      </c>
      <c r="MV63" s="7">
        <v>839.3</v>
      </c>
      <c r="MW63" s="7">
        <v>887.6</v>
      </c>
      <c r="MX63" s="7">
        <v>897.6</v>
      </c>
      <c r="MY63" s="7">
        <v>962.9</v>
      </c>
      <c r="MZ63" s="7">
        <v>920.9</v>
      </c>
      <c r="NA63" s="7">
        <v>922</v>
      </c>
      <c r="NB63" s="7">
        <v>886.2</v>
      </c>
      <c r="NC63" s="7">
        <v>974.4</v>
      </c>
      <c r="ND63" s="7">
        <v>932.7</v>
      </c>
      <c r="NE63" s="7">
        <v>964.4</v>
      </c>
      <c r="NF63" s="7">
        <v>868.9</v>
      </c>
      <c r="NG63" s="7">
        <v>928.6</v>
      </c>
      <c r="NH63" s="7">
        <v>871.9</v>
      </c>
      <c r="NI63" s="7">
        <v>881.4</v>
      </c>
      <c r="NJ63" s="7">
        <v>844.8</v>
      </c>
      <c r="NK63" s="7">
        <v>892.4</v>
      </c>
      <c r="NL63" s="7">
        <v>892.8</v>
      </c>
      <c r="NM63" s="7">
        <v>899.5</v>
      </c>
      <c r="NN63" s="120">
        <v>0</v>
      </c>
      <c r="NO63" s="135">
        <v>38.5</v>
      </c>
      <c r="NP63" s="135">
        <v>0</v>
      </c>
      <c r="NQ63" s="135">
        <v>0</v>
      </c>
      <c r="NR63" s="135">
        <v>4.58</v>
      </c>
      <c r="NS63" s="135">
        <v>4.13</v>
      </c>
      <c r="NT63" s="135">
        <v>0</v>
      </c>
      <c r="NU63" s="135">
        <v>0</v>
      </c>
      <c r="NV63" s="7">
        <v>88281500</v>
      </c>
      <c r="NW63" s="7">
        <v>260995</v>
      </c>
      <c r="NX63" s="7">
        <v>89659790</v>
      </c>
      <c r="NY63" s="7">
        <v>305755</v>
      </c>
      <c r="NZ63" s="7">
        <v>73543070</v>
      </c>
      <c r="OA63" s="7">
        <v>154531</v>
      </c>
      <c r="OB63" s="7">
        <v>87895180</v>
      </c>
      <c r="OC63" s="7">
        <v>133405</v>
      </c>
      <c r="OD63" s="7">
        <v>834800</v>
      </c>
      <c r="OE63" s="7">
        <v>10110</v>
      </c>
      <c r="OF63" s="7">
        <v>116350</v>
      </c>
      <c r="OG63" s="7">
        <v>640</v>
      </c>
      <c r="OH63" s="9">
        <f>IF((RD_15[[#This Row],[33kV_IC1_ExPort]]-NV62)&lt;0,0,(RD_15[[#This Row],[33kV_IC1_ExPort]]-NV62))</f>
        <v>78930</v>
      </c>
      <c r="OI63" s="9">
        <f>IF((RD_15[[#This Row],[33kV_IC1_Import]]-NW62)&lt;0,0,(RD_15[[#This Row],[33kV_IC1_Import]]-NW62))</f>
        <v>143</v>
      </c>
      <c r="OJ63" s="9">
        <f>IF((RD_15[[#This Row],[33kV_IC2_ExPort]]-NX62)&lt;0,0,(RD_15[[#This Row],[33kV_IC2_ExPort]]-NX62))</f>
        <v>81020</v>
      </c>
      <c r="OK63" s="9">
        <f>IF((RD_15[[#This Row],[33kV_IC2_Import]]-NY62)&lt;0,0,(RD_15[[#This Row],[33kV_IC2_Import]]-NY62))</f>
        <v>183</v>
      </c>
      <c r="OL63" s="9">
        <f>IF((RD_15[[#This Row],[33kV_IC3_ExPort]]-NZ62)&lt;0,0,(RD_15[[#This Row],[33kV_IC3_ExPort]]-NZ62))</f>
        <v>79290</v>
      </c>
      <c r="OM63" s="9">
        <f>IF((RD_15[[#This Row],[33kV_IC3_Import]]-OA62)&lt;0,0,(RD_15[[#This Row],[33kV_IC3_Import]]-OA62))</f>
        <v>101</v>
      </c>
      <c r="ON63" s="9">
        <f>IF((RD_15[[#This Row],[33kV_IC4_ExPort]]-OB62)&lt;0,0,(RD_15[[#This Row],[33kV_IC4_ExPort]]-OB62))</f>
        <v>78500</v>
      </c>
      <c r="OO63" s="9">
        <f>IF((RD_15[[#This Row],[33kV_IC4_Import]]-OC62)&lt;0,0,(RD_15[[#This Row],[33kV_IC4_Import]]-OC62))</f>
        <v>198</v>
      </c>
      <c r="OP63" s="9">
        <f>IF((RD_15[[#This Row],[220kV_PQM1_Ex]]-OD62)*200&lt;0,0,(RD_15[[#This Row],[220kV_PQM1_Ex]]-OD62)*200)</f>
        <v>158000</v>
      </c>
      <c r="OQ63" s="9">
        <f>IF((RD_15[[#This Row],[220kV_PQM1_Im]]-OE62)*200&lt;0,0,(RD_15[[#This Row],[220kV_PQM1_Im]]-OE62)*200)</f>
        <v>2000</v>
      </c>
      <c r="OR63" s="9">
        <f>IF((RD_15[[#This Row],[220kV_PQM2_Ex]]-OF62)*200&lt;0,0,(RD_15[[#This Row],[220kV_PQM2_Ex]]-OF62)*200)</f>
        <v>156000</v>
      </c>
      <c r="OS63" s="9">
        <f>IF((RD_15[[#This Row],[220kV_PQM2_Im]]-OG62)*200&lt;0,0,(RD_15[[#This Row],[220kV_PQM2_Im]]-OG62)*200)</f>
        <v>0</v>
      </c>
      <c r="OT63" s="136">
        <f>SUM(RD_15[[#This Row],[33kV_IC1_ExPort(KWh)]],RD_15[[#This Row],[33kV_IC2_ExPort(KWh)]],RD_15[[#This Row],[33kV_IC3_ExPort(KWh)]],RD_15[[#This Row],[33kV_IC4_ExPort(kWh)]])</f>
        <v>317740</v>
      </c>
      <c r="OU63" s="49">
        <f>SUM(RD_15[[#This Row],[220kV_PQM1_Ex(KWh)]],RD_15[[#This Row],[220kV_PQM2_Ex(KWh)]])</f>
        <v>314000</v>
      </c>
      <c r="OV63" s="49">
        <f>IFERROR((RD_15[[#This Row],[Sunset Time (POA&lt;20 W/m2)]]-RD_15[[#This Row],[Sunrise Time (POA&gt;20 W/m2)]])*24,"")</f>
        <v>12.600000000000001</v>
      </c>
      <c r="OW63" s="49">
        <f>RD_15[[#This Row],[GHI]]-RD_15[[#This Row],[GHI_Lost]]</f>
        <v>4.58</v>
      </c>
      <c r="OX63" s="49">
        <f>RD_15[[#This Row],[POA]]-RD_15[[#This Row],[POA_Lost]]</f>
        <v>4.13</v>
      </c>
      <c r="OY63" s="49"/>
      <c r="OZ63" s="49">
        <f>RD_15[[#This Row],[MT_Temp]]</f>
        <v>38.5</v>
      </c>
      <c r="PA63" s="50">
        <f>RD_15[[#This Row],[WS_Avg]]</f>
        <v>0</v>
      </c>
      <c r="PB63" s="131">
        <f>IFERROR(SUM(RD_15[[#This Row],[BLK1_INV1]:[BLK12_INV31]]),"")</f>
        <v>321675.40000000008</v>
      </c>
      <c r="PC63" s="51" t="str">
        <f>IFERROR(#REF!/RD_15[[#This Row],[Inv_Exp(KWh)]],"")</f>
        <v/>
      </c>
      <c r="PD63" s="51"/>
      <c r="PE63" s="100" t="str">
        <f>IFERROR(RD_15[[#This Row],[WPR_Eac]]/RD_15[[#This Row],[WPR_Edc]],"")</f>
        <v/>
      </c>
      <c r="PF63" s="100"/>
      <c r="PG63" s="100"/>
    </row>
    <row r="64" spans="2:423" x14ac:dyDescent="0.35">
      <c r="B64" s="48">
        <v>45803</v>
      </c>
      <c r="C64" s="132">
        <f>YEAR(RD_15[[#This Row],[Date]])+IF(MONTH(RD_15[[#This Row],[Date]])&gt;=4,1,0)</f>
        <v>2026</v>
      </c>
      <c r="D64" s="124">
        <f t="shared" si="9"/>
        <v>2025</v>
      </c>
      <c r="E64" s="133"/>
      <c r="F64" s="133"/>
      <c r="G64" s="134" t="str">
        <f>TEXT(RD_15[[#This Row],[Date]],"mmm-yy")</f>
        <v>May-25</v>
      </c>
      <c r="H64" s="124">
        <f t="shared" si="10"/>
        <v>31</v>
      </c>
      <c r="I64" s="132">
        <f>'Basic Data '!$S$2</f>
        <v>91870</v>
      </c>
      <c r="J64" s="8">
        <v>0.25069444444444444</v>
      </c>
      <c r="K64" s="8">
        <v>0.72499999999999998</v>
      </c>
      <c r="L64" s="7">
        <v>259.2</v>
      </c>
      <c r="M64" s="7">
        <v>254.7</v>
      </c>
      <c r="N64" s="7">
        <v>277.7</v>
      </c>
      <c r="O64" s="7">
        <v>277.89999999999998</v>
      </c>
      <c r="P64" s="7">
        <v>273.10000000000002</v>
      </c>
      <c r="Q64" s="7">
        <v>261.39999999999998</v>
      </c>
      <c r="R64" s="7">
        <v>283.60000000000002</v>
      </c>
      <c r="S64" s="7">
        <v>265.5</v>
      </c>
      <c r="T64" s="7">
        <v>279.10000000000002</v>
      </c>
      <c r="U64" s="7">
        <v>278.8</v>
      </c>
      <c r="V64" s="7">
        <v>281.10000000000002</v>
      </c>
      <c r="W64" s="7">
        <v>278.7</v>
      </c>
      <c r="X64" s="7">
        <v>279.89999999999998</v>
      </c>
      <c r="Y64" s="7">
        <v>279.89999999999998</v>
      </c>
      <c r="Z64" s="7">
        <v>284.39999999999998</v>
      </c>
      <c r="AA64" s="7">
        <v>283.2</v>
      </c>
      <c r="AB64" s="7">
        <v>264.3</v>
      </c>
      <c r="AC64" s="7">
        <v>270.2</v>
      </c>
      <c r="AD64" s="7">
        <v>282</v>
      </c>
      <c r="AE64" s="7">
        <v>284.7</v>
      </c>
      <c r="AF64" s="7">
        <v>293.7</v>
      </c>
      <c r="AG64" s="7">
        <v>289.5</v>
      </c>
      <c r="AH64" s="7">
        <v>292.89999999999998</v>
      </c>
      <c r="AI64" s="7">
        <v>292.5</v>
      </c>
      <c r="AJ64" s="7">
        <v>289.7</v>
      </c>
      <c r="AK64" s="7">
        <v>286.10000000000002</v>
      </c>
      <c r="AL64" s="7">
        <v>292.8</v>
      </c>
      <c r="AM64" s="7">
        <v>289.60000000000002</v>
      </c>
      <c r="AN64" s="7">
        <v>296.8</v>
      </c>
      <c r="AO64" s="7">
        <v>295.10000000000002</v>
      </c>
      <c r="AP64" s="7">
        <v>289.10000000000002</v>
      </c>
      <c r="AQ64" s="7">
        <v>287.60000000000002</v>
      </c>
      <c r="AR64" s="7">
        <v>274.8</v>
      </c>
      <c r="AS64" s="7">
        <v>258.89999999999998</v>
      </c>
      <c r="AT64" s="7">
        <v>260.5</v>
      </c>
      <c r="AU64" s="7">
        <v>263.2</v>
      </c>
      <c r="AV64" s="7">
        <v>266.8</v>
      </c>
      <c r="AW64" s="7">
        <v>266.89999999999998</v>
      </c>
      <c r="AX64" s="7">
        <v>274.39999999999998</v>
      </c>
      <c r="AY64" s="7">
        <v>267.39999999999998</v>
      </c>
      <c r="AZ64" s="7">
        <v>275.60000000000002</v>
      </c>
      <c r="BA64" s="7">
        <v>299.2</v>
      </c>
      <c r="BB64" s="7">
        <v>315.3</v>
      </c>
      <c r="BC64" s="7">
        <v>295.89999999999998</v>
      </c>
      <c r="BD64" s="7">
        <v>300.39999999999998</v>
      </c>
      <c r="BE64" s="7">
        <v>310.89999999999998</v>
      </c>
      <c r="BF64" s="7">
        <v>334.9</v>
      </c>
      <c r="BG64" s="7">
        <v>332.4</v>
      </c>
      <c r="BH64" s="7">
        <v>355.6</v>
      </c>
      <c r="BI64" s="7">
        <v>315.5</v>
      </c>
      <c r="BJ64" s="7">
        <v>300.89999999999998</v>
      </c>
      <c r="BK64" s="7">
        <v>297.10000000000002</v>
      </c>
      <c r="BL64" s="7">
        <v>294.89999999999998</v>
      </c>
      <c r="BM64" s="7">
        <v>305.39999999999998</v>
      </c>
      <c r="BN64" s="7">
        <v>302.8</v>
      </c>
      <c r="BO64" s="7">
        <v>305.60000000000002</v>
      </c>
      <c r="BP64" s="7">
        <v>321.5</v>
      </c>
      <c r="BQ64" s="7">
        <v>293.39999999999998</v>
      </c>
      <c r="BR64" s="7">
        <v>259.2</v>
      </c>
      <c r="BS64" s="7">
        <v>295.5</v>
      </c>
      <c r="BT64" s="7">
        <v>279.60000000000002</v>
      </c>
      <c r="BU64" s="7">
        <v>266</v>
      </c>
      <c r="BV64" s="7">
        <v>291.5</v>
      </c>
      <c r="BW64" s="7">
        <v>664</v>
      </c>
      <c r="BX64" s="7">
        <v>651.70000000000005</v>
      </c>
      <c r="BY64" s="7">
        <v>657.2</v>
      </c>
      <c r="BZ64" s="7">
        <v>657.3</v>
      </c>
      <c r="CA64" s="7">
        <v>668.2</v>
      </c>
      <c r="CB64" s="7">
        <v>652.6</v>
      </c>
      <c r="CC64" s="7">
        <v>651.4</v>
      </c>
      <c r="CD64" s="7">
        <v>667.8</v>
      </c>
      <c r="CE64" s="7">
        <v>671.9</v>
      </c>
      <c r="CF64" s="7">
        <v>656.3</v>
      </c>
      <c r="CG64" s="7">
        <v>646.20000000000005</v>
      </c>
      <c r="CH64" s="7">
        <v>655.9</v>
      </c>
      <c r="CI64" s="7">
        <v>625.9</v>
      </c>
      <c r="CJ64" s="7">
        <v>619.1</v>
      </c>
      <c r="CK64" s="7">
        <v>650.6</v>
      </c>
      <c r="CL64" s="7">
        <v>663.7</v>
      </c>
      <c r="CM64" s="7">
        <v>664.5</v>
      </c>
      <c r="CN64" s="7">
        <v>641.5</v>
      </c>
      <c r="CO64" s="7">
        <v>692.9</v>
      </c>
      <c r="CP64" s="7">
        <v>668.2</v>
      </c>
      <c r="CQ64" s="7">
        <v>633</v>
      </c>
      <c r="CR64" s="7">
        <v>673.4</v>
      </c>
      <c r="CS64" s="7">
        <v>637.79999999999995</v>
      </c>
      <c r="CT64" s="7">
        <v>638.29999999999995</v>
      </c>
      <c r="CU64" s="7">
        <v>659</v>
      </c>
      <c r="CV64" s="7">
        <v>663.7</v>
      </c>
      <c r="CW64" s="7">
        <v>659.4</v>
      </c>
      <c r="CX64" s="7">
        <v>659.2</v>
      </c>
      <c r="CY64" s="7">
        <v>640.79999999999995</v>
      </c>
      <c r="CZ64" s="7">
        <v>649.4</v>
      </c>
      <c r="DA64" s="7">
        <v>656</v>
      </c>
      <c r="DB64" s="7">
        <v>661.4</v>
      </c>
      <c r="DC64" s="7">
        <v>666.1</v>
      </c>
      <c r="DD64" s="7">
        <v>722.5</v>
      </c>
      <c r="DE64" s="7">
        <v>663.5</v>
      </c>
      <c r="DF64" s="7">
        <v>660.7</v>
      </c>
      <c r="DG64" s="7">
        <v>615.4</v>
      </c>
      <c r="DH64" s="7">
        <v>612.20000000000005</v>
      </c>
      <c r="DI64" s="7">
        <v>660.4</v>
      </c>
      <c r="DJ64" s="7">
        <v>639.4</v>
      </c>
      <c r="DK64" s="7">
        <v>667.3</v>
      </c>
      <c r="DL64" s="7">
        <v>689</v>
      </c>
      <c r="DM64" s="7">
        <v>658.8</v>
      </c>
      <c r="DN64" s="7">
        <v>673.4</v>
      </c>
      <c r="DO64" s="7">
        <v>659.8</v>
      </c>
      <c r="DP64" s="7">
        <v>649.29999999999995</v>
      </c>
      <c r="DQ64" s="7">
        <v>678.3</v>
      </c>
      <c r="DR64" s="7">
        <v>675.3</v>
      </c>
      <c r="DS64" s="7">
        <v>677.1</v>
      </c>
      <c r="DT64" s="7">
        <v>613.5</v>
      </c>
      <c r="DU64" s="7">
        <v>637.29999999999995</v>
      </c>
      <c r="DV64" s="7">
        <v>656.3</v>
      </c>
      <c r="DW64" s="7">
        <v>675.3</v>
      </c>
      <c r="DX64" s="7">
        <v>669</v>
      </c>
      <c r="DY64" s="7">
        <v>667.1</v>
      </c>
      <c r="DZ64" s="7">
        <v>662.2</v>
      </c>
      <c r="EA64" s="7">
        <v>649.20000000000005</v>
      </c>
      <c r="EB64" s="7">
        <v>663.1</v>
      </c>
      <c r="EC64" s="7">
        <v>670.8</v>
      </c>
      <c r="ED64" s="7">
        <v>633.70000000000005</v>
      </c>
      <c r="EE64" s="7">
        <v>636.70000000000005</v>
      </c>
      <c r="EF64" s="7">
        <v>673.6</v>
      </c>
      <c r="EG64" s="7">
        <v>674.4</v>
      </c>
      <c r="EH64" s="7">
        <v>658.7</v>
      </c>
      <c r="EI64" s="7">
        <v>674.3</v>
      </c>
      <c r="EJ64" s="7">
        <v>661.8</v>
      </c>
      <c r="EK64" s="7">
        <v>663.2</v>
      </c>
      <c r="EL64" s="7">
        <v>661.2</v>
      </c>
      <c r="EM64" s="7">
        <v>668</v>
      </c>
      <c r="EN64" s="7">
        <v>671.5</v>
      </c>
      <c r="EO64" s="7">
        <v>678.1</v>
      </c>
      <c r="EP64" s="7">
        <v>662.6</v>
      </c>
      <c r="EQ64" s="7">
        <v>672.3</v>
      </c>
      <c r="ER64" s="7">
        <v>653.5</v>
      </c>
      <c r="ES64" s="7">
        <v>666</v>
      </c>
      <c r="ET64" s="7">
        <v>730.4</v>
      </c>
      <c r="EU64" s="7">
        <v>662</v>
      </c>
      <c r="EV64" s="7">
        <v>663.5</v>
      </c>
      <c r="EW64" s="7">
        <v>672.9</v>
      </c>
      <c r="EX64" s="7">
        <v>678</v>
      </c>
      <c r="EY64" s="7">
        <v>671.7</v>
      </c>
      <c r="EZ64" s="7">
        <v>668.1</v>
      </c>
      <c r="FA64" s="7">
        <v>679.1</v>
      </c>
      <c r="FB64" s="7">
        <v>675.9</v>
      </c>
      <c r="FC64" s="7">
        <v>646.4</v>
      </c>
      <c r="FD64" s="7">
        <v>701.5</v>
      </c>
      <c r="FE64" s="7">
        <v>631.4</v>
      </c>
      <c r="FF64" s="7">
        <v>582.1</v>
      </c>
      <c r="FG64" s="7">
        <v>676.8</v>
      </c>
      <c r="FH64" s="7">
        <v>628.70000000000005</v>
      </c>
      <c r="FI64" s="7">
        <v>672.1</v>
      </c>
      <c r="FJ64" s="7">
        <v>675.6</v>
      </c>
      <c r="FK64" s="7">
        <v>667.6</v>
      </c>
      <c r="FL64" s="7">
        <v>673.8</v>
      </c>
      <c r="FM64" s="7">
        <v>675</v>
      </c>
      <c r="FN64" s="7">
        <v>674.6</v>
      </c>
      <c r="FO64" s="7">
        <v>664</v>
      </c>
      <c r="FP64" s="7">
        <v>667.2</v>
      </c>
      <c r="FQ64" s="7">
        <v>668.6</v>
      </c>
      <c r="FR64" s="7">
        <v>656.2</v>
      </c>
      <c r="FS64" s="7">
        <v>711.9</v>
      </c>
      <c r="FT64" s="7">
        <v>689.1</v>
      </c>
      <c r="FU64" s="7">
        <v>636</v>
      </c>
      <c r="FV64" s="7">
        <v>597.29999999999995</v>
      </c>
      <c r="FW64" s="7">
        <v>611.1</v>
      </c>
      <c r="FX64" s="7">
        <v>603.70000000000005</v>
      </c>
      <c r="FY64" s="7">
        <v>606</v>
      </c>
      <c r="FZ64" s="7">
        <v>609.9</v>
      </c>
      <c r="GA64" s="7">
        <v>608.29999999999995</v>
      </c>
      <c r="GB64" s="7">
        <v>608.29999999999995</v>
      </c>
      <c r="GC64" s="7">
        <v>616.6</v>
      </c>
      <c r="GD64" s="7">
        <v>622.5</v>
      </c>
      <c r="GE64" s="7">
        <v>614.70000000000005</v>
      </c>
      <c r="GF64" s="7">
        <v>613.70000000000005</v>
      </c>
      <c r="GG64" s="7">
        <v>618.9</v>
      </c>
      <c r="GH64" s="7">
        <v>623</v>
      </c>
      <c r="GI64" s="7">
        <v>581.29999999999995</v>
      </c>
      <c r="GJ64" s="7">
        <v>530.70000000000005</v>
      </c>
      <c r="GK64" s="7">
        <v>632.6</v>
      </c>
      <c r="GL64" s="7">
        <v>621.29999999999995</v>
      </c>
      <c r="GM64" s="7">
        <v>617.79999999999995</v>
      </c>
      <c r="GN64" s="7">
        <v>623</v>
      </c>
      <c r="GO64" s="7">
        <v>617.79999999999995</v>
      </c>
      <c r="GP64" s="7">
        <v>612.29999999999995</v>
      </c>
      <c r="GQ64" s="7">
        <v>620.29999999999995</v>
      </c>
      <c r="GR64" s="7">
        <v>612.5</v>
      </c>
      <c r="GS64" s="7">
        <v>618.29999999999995</v>
      </c>
      <c r="GT64" s="7">
        <v>600.79999999999995</v>
      </c>
      <c r="GU64" s="7">
        <v>616.29999999999995</v>
      </c>
      <c r="GV64" s="7">
        <v>607.4</v>
      </c>
      <c r="GW64" s="7">
        <v>614.9</v>
      </c>
      <c r="GX64" s="7">
        <v>583.29999999999995</v>
      </c>
      <c r="GY64" s="7">
        <v>579.4</v>
      </c>
      <c r="GZ64" s="7">
        <v>590.5</v>
      </c>
      <c r="HA64" s="7">
        <v>659.9</v>
      </c>
      <c r="HB64" s="7">
        <v>643.29999999999995</v>
      </c>
      <c r="HC64" s="7">
        <v>582.70000000000005</v>
      </c>
      <c r="HD64" s="7">
        <v>672.5</v>
      </c>
      <c r="HE64" s="7">
        <v>676.2</v>
      </c>
      <c r="HF64" s="7">
        <v>676.8</v>
      </c>
      <c r="HG64" s="7">
        <v>703.5</v>
      </c>
      <c r="HH64" s="7">
        <v>681.2</v>
      </c>
      <c r="HI64" s="7">
        <v>749.7</v>
      </c>
      <c r="HJ64" s="7">
        <v>689.8</v>
      </c>
      <c r="HK64" s="7">
        <v>641.20000000000005</v>
      </c>
      <c r="HL64" s="7">
        <v>644.29999999999995</v>
      </c>
      <c r="HM64" s="7">
        <v>612.79999999999995</v>
      </c>
      <c r="HN64" s="7">
        <v>672.4</v>
      </c>
      <c r="HO64" s="7">
        <v>660</v>
      </c>
      <c r="HP64" s="7">
        <v>697</v>
      </c>
      <c r="HQ64" s="7">
        <v>586.70000000000005</v>
      </c>
      <c r="HR64" s="7">
        <v>589.79999999999995</v>
      </c>
      <c r="HS64" s="7">
        <v>653.9</v>
      </c>
      <c r="HT64" s="7">
        <v>562.20000000000005</v>
      </c>
      <c r="HU64" s="7">
        <v>592</v>
      </c>
      <c r="HV64" s="7">
        <v>693.2</v>
      </c>
      <c r="HW64" s="7">
        <v>685.7</v>
      </c>
      <c r="HX64" s="7">
        <v>698.8</v>
      </c>
      <c r="HY64" s="7">
        <v>687</v>
      </c>
      <c r="HZ64" s="7">
        <v>672.3</v>
      </c>
      <c r="IA64" s="7">
        <v>672.7</v>
      </c>
      <c r="IB64" s="7">
        <v>748</v>
      </c>
      <c r="IC64" s="7">
        <v>737.3</v>
      </c>
      <c r="ID64" s="7">
        <v>635.6</v>
      </c>
      <c r="IE64" s="7">
        <v>644.1</v>
      </c>
      <c r="IF64" s="7">
        <v>587.9</v>
      </c>
      <c r="IG64" s="7">
        <v>585.79999999999995</v>
      </c>
      <c r="IH64" s="7">
        <v>586.1</v>
      </c>
      <c r="II64" s="7">
        <v>596.29999999999995</v>
      </c>
      <c r="IJ64" s="7">
        <v>595.4</v>
      </c>
      <c r="IK64" s="7">
        <v>610.4</v>
      </c>
      <c r="IL64" s="7">
        <v>594.6</v>
      </c>
      <c r="IM64" s="7">
        <v>587.9</v>
      </c>
      <c r="IN64" s="7">
        <v>587.79999999999995</v>
      </c>
      <c r="IO64" s="7">
        <v>592.29999999999995</v>
      </c>
      <c r="IP64" s="7">
        <v>611.79999999999995</v>
      </c>
      <c r="IQ64" s="7">
        <v>604.29999999999995</v>
      </c>
      <c r="IR64" s="7">
        <v>609.29999999999995</v>
      </c>
      <c r="IS64" s="7">
        <v>607.1</v>
      </c>
      <c r="IT64" s="7">
        <v>598.20000000000005</v>
      </c>
      <c r="IU64" s="7">
        <v>600</v>
      </c>
      <c r="IV64" s="7">
        <v>577.70000000000005</v>
      </c>
      <c r="IW64" s="7">
        <v>608.29999999999995</v>
      </c>
      <c r="IX64" s="7">
        <v>586.1</v>
      </c>
      <c r="IY64" s="7">
        <v>596.1</v>
      </c>
      <c r="IZ64" s="7">
        <v>581</v>
      </c>
      <c r="JA64" s="7">
        <v>599.5</v>
      </c>
      <c r="JB64" s="7">
        <v>615.20000000000005</v>
      </c>
      <c r="JC64" s="7">
        <v>605.29999999999995</v>
      </c>
      <c r="JD64" s="7">
        <v>625.6</v>
      </c>
      <c r="JE64" s="7">
        <v>615.79999999999995</v>
      </c>
      <c r="JF64" s="7">
        <v>608.4</v>
      </c>
      <c r="JG64" s="7">
        <v>612</v>
      </c>
      <c r="JH64" s="7">
        <v>615.5</v>
      </c>
      <c r="JI64" s="7">
        <v>636.70000000000005</v>
      </c>
      <c r="JJ64" s="7">
        <v>646.70000000000005</v>
      </c>
      <c r="JK64" s="7">
        <v>664.6</v>
      </c>
      <c r="JL64" s="7">
        <v>633.29999999999995</v>
      </c>
      <c r="JM64" s="7">
        <v>674.5</v>
      </c>
      <c r="JN64" s="7">
        <v>708.4</v>
      </c>
      <c r="JO64" s="7">
        <v>667.9</v>
      </c>
      <c r="JP64" s="7">
        <v>672.9</v>
      </c>
      <c r="JQ64" s="7">
        <v>644.79999999999995</v>
      </c>
      <c r="JR64" s="7">
        <v>672.7</v>
      </c>
      <c r="JS64" s="7">
        <v>671.8</v>
      </c>
      <c r="JT64" s="7">
        <v>646.20000000000005</v>
      </c>
      <c r="JU64" s="7">
        <v>708</v>
      </c>
      <c r="JV64" s="7">
        <v>685.1</v>
      </c>
      <c r="JW64" s="7">
        <v>625.6</v>
      </c>
      <c r="JX64" s="7">
        <v>697.6</v>
      </c>
      <c r="JY64" s="7">
        <v>689.3</v>
      </c>
      <c r="JZ64" s="7">
        <v>524</v>
      </c>
      <c r="KA64" s="7">
        <v>527.79999999999995</v>
      </c>
      <c r="KB64" s="7">
        <v>672</v>
      </c>
      <c r="KC64" s="7">
        <v>561.4</v>
      </c>
      <c r="KD64" s="7">
        <v>643.6</v>
      </c>
      <c r="KE64" s="7">
        <v>596.29999999999995</v>
      </c>
      <c r="KF64" s="7">
        <v>591.9</v>
      </c>
      <c r="KG64" s="7">
        <v>591.20000000000005</v>
      </c>
      <c r="KH64" s="7">
        <v>596.29999999999995</v>
      </c>
      <c r="KI64" s="7">
        <v>586.9</v>
      </c>
      <c r="KJ64" s="7">
        <v>593.1</v>
      </c>
      <c r="KK64" s="7">
        <v>589.6</v>
      </c>
      <c r="KL64" s="7">
        <v>581.20000000000005</v>
      </c>
      <c r="KM64" s="7">
        <v>585.79999999999995</v>
      </c>
      <c r="KN64" s="7">
        <v>602.79999999999995</v>
      </c>
      <c r="KO64" s="7">
        <v>667.8</v>
      </c>
      <c r="KP64" s="7">
        <v>601.79999999999995</v>
      </c>
      <c r="KQ64" s="7">
        <v>600.9</v>
      </c>
      <c r="KR64" s="7">
        <v>578.20000000000005</v>
      </c>
      <c r="KS64" s="7">
        <v>572.6</v>
      </c>
      <c r="KT64" s="7">
        <v>519</v>
      </c>
      <c r="KU64" s="7">
        <v>585.4</v>
      </c>
      <c r="KV64" s="7">
        <v>598.20000000000005</v>
      </c>
      <c r="KW64" s="7">
        <v>594.6</v>
      </c>
      <c r="KX64" s="7">
        <v>593.70000000000005</v>
      </c>
      <c r="KY64" s="7">
        <v>601.79999999999995</v>
      </c>
      <c r="KZ64" s="7">
        <v>640.70000000000005</v>
      </c>
      <c r="LA64" s="7">
        <v>596.1</v>
      </c>
      <c r="LB64" s="7">
        <v>595.4</v>
      </c>
      <c r="LC64" s="7">
        <v>604.5</v>
      </c>
      <c r="LD64" s="7">
        <v>602.20000000000005</v>
      </c>
      <c r="LE64" s="7">
        <v>544.6</v>
      </c>
      <c r="LF64" s="7">
        <v>602.70000000000005</v>
      </c>
      <c r="LG64" s="7">
        <v>613.1</v>
      </c>
      <c r="LH64" s="7">
        <v>580.5</v>
      </c>
      <c r="LI64" s="7">
        <v>573.4</v>
      </c>
      <c r="LJ64" s="7">
        <v>592.70000000000005</v>
      </c>
      <c r="LK64" s="7">
        <v>665</v>
      </c>
      <c r="LL64" s="7">
        <v>582.79999999999995</v>
      </c>
      <c r="LM64" s="7">
        <v>610.1</v>
      </c>
      <c r="LN64" s="7">
        <v>601.9</v>
      </c>
      <c r="LO64" s="7">
        <v>596.9</v>
      </c>
      <c r="LP64" s="7">
        <v>568.6</v>
      </c>
      <c r="LQ64" s="7">
        <v>536.1</v>
      </c>
      <c r="LR64" s="7">
        <v>609.79999999999995</v>
      </c>
      <c r="LS64" s="7">
        <v>637.79999999999995</v>
      </c>
      <c r="LT64" s="7">
        <v>568.1</v>
      </c>
      <c r="LU64" s="7">
        <v>575.29999999999995</v>
      </c>
      <c r="LV64" s="7">
        <v>622.4</v>
      </c>
      <c r="LW64" s="7">
        <v>613.4</v>
      </c>
      <c r="LX64" s="7">
        <v>606.29999999999995</v>
      </c>
      <c r="LY64" s="7">
        <v>605.1</v>
      </c>
      <c r="LZ64" s="7">
        <v>607.4</v>
      </c>
      <c r="MA64" s="7">
        <v>610.5</v>
      </c>
      <c r="MB64" s="7">
        <v>647.4</v>
      </c>
      <c r="MC64" s="7">
        <v>573</v>
      </c>
      <c r="MD64" s="7">
        <v>583.79999999999995</v>
      </c>
      <c r="ME64" s="7">
        <v>583.1</v>
      </c>
      <c r="MF64" s="7">
        <v>597.6</v>
      </c>
      <c r="MG64" s="7">
        <v>600</v>
      </c>
      <c r="MH64" s="7">
        <v>593.79999999999995</v>
      </c>
      <c r="MI64" s="7">
        <v>597.29999999999995</v>
      </c>
      <c r="MJ64" s="7">
        <v>609.9</v>
      </c>
      <c r="MK64" s="7">
        <v>609.79999999999995</v>
      </c>
      <c r="ML64" s="7">
        <v>585.70000000000005</v>
      </c>
      <c r="MM64" s="7">
        <v>602.79999999999995</v>
      </c>
      <c r="MN64" s="7">
        <v>606.29999999999995</v>
      </c>
      <c r="MO64" s="7">
        <v>603.70000000000005</v>
      </c>
      <c r="MP64" s="7">
        <v>606.4</v>
      </c>
      <c r="MQ64" s="7">
        <v>614</v>
      </c>
      <c r="MR64" s="7">
        <v>599.9</v>
      </c>
      <c r="MS64" s="7">
        <v>580.29999999999995</v>
      </c>
      <c r="MT64" s="7">
        <v>588</v>
      </c>
      <c r="MU64" s="7">
        <v>611.20000000000005</v>
      </c>
      <c r="MV64" s="7">
        <v>542.6</v>
      </c>
      <c r="MW64" s="7">
        <v>577.70000000000005</v>
      </c>
      <c r="MX64" s="7">
        <v>586.9</v>
      </c>
      <c r="MY64" s="7">
        <v>634.4</v>
      </c>
      <c r="MZ64" s="7">
        <v>600.6</v>
      </c>
      <c r="NA64" s="7">
        <v>603.29999999999995</v>
      </c>
      <c r="NB64" s="7">
        <v>578.9</v>
      </c>
      <c r="NC64" s="7">
        <v>635.6</v>
      </c>
      <c r="ND64" s="7">
        <v>609.9</v>
      </c>
      <c r="NE64" s="7">
        <v>635.5</v>
      </c>
      <c r="NF64" s="7">
        <v>568.9</v>
      </c>
      <c r="NG64" s="7">
        <v>604.5</v>
      </c>
      <c r="NH64" s="7">
        <v>572.4</v>
      </c>
      <c r="NI64" s="7">
        <v>581.1</v>
      </c>
      <c r="NJ64" s="7">
        <v>549.5</v>
      </c>
      <c r="NK64" s="7">
        <v>584.79999999999995</v>
      </c>
      <c r="NL64" s="7">
        <v>586.9</v>
      </c>
      <c r="NM64" s="7">
        <v>582.79999999999995</v>
      </c>
      <c r="NN64" s="120">
        <v>0</v>
      </c>
      <c r="NO64" s="135">
        <v>31.05</v>
      </c>
      <c r="NP64" s="135">
        <v>0</v>
      </c>
      <c r="NQ64" s="135">
        <v>0</v>
      </c>
      <c r="NR64" s="135">
        <v>2.71</v>
      </c>
      <c r="NS64" s="135">
        <v>2.48</v>
      </c>
      <c r="NT64" s="135">
        <v>0</v>
      </c>
      <c r="NU64" s="135">
        <v>0</v>
      </c>
      <c r="NV64" s="7">
        <v>88332470</v>
      </c>
      <c r="NW64" s="7">
        <v>261131</v>
      </c>
      <c r="NX64" s="7">
        <v>89712330</v>
      </c>
      <c r="NY64" s="7">
        <v>305874</v>
      </c>
      <c r="NZ64" s="7">
        <v>73594130</v>
      </c>
      <c r="OA64" s="7">
        <v>154687</v>
      </c>
      <c r="OB64" s="7">
        <v>87945180</v>
      </c>
      <c r="OC64" s="7">
        <v>133543</v>
      </c>
      <c r="OD64" s="7">
        <v>835320</v>
      </c>
      <c r="OE64" s="7">
        <v>10110</v>
      </c>
      <c r="OF64" s="7">
        <v>116850</v>
      </c>
      <c r="OG64" s="7">
        <v>650</v>
      </c>
      <c r="OH64" s="9">
        <f>IF((RD_15[[#This Row],[33kV_IC1_ExPort]]-NV63)&lt;0,0,(RD_15[[#This Row],[33kV_IC1_ExPort]]-NV63))</f>
        <v>50970</v>
      </c>
      <c r="OI64" s="9">
        <f>IF((RD_15[[#This Row],[33kV_IC1_Import]]-NW63)&lt;0,0,(RD_15[[#This Row],[33kV_IC1_Import]]-NW63))</f>
        <v>136</v>
      </c>
      <c r="OJ64" s="9">
        <f>IF((RD_15[[#This Row],[33kV_IC2_ExPort]]-NX63)&lt;0,0,(RD_15[[#This Row],[33kV_IC2_ExPort]]-NX63))</f>
        <v>52540</v>
      </c>
      <c r="OK64" s="9">
        <f>IF((RD_15[[#This Row],[33kV_IC2_Import]]-NY63)&lt;0,0,(RD_15[[#This Row],[33kV_IC2_Import]]-NY63))</f>
        <v>119</v>
      </c>
      <c r="OL64" s="9">
        <f>IF((RD_15[[#This Row],[33kV_IC3_ExPort]]-NZ63)&lt;0,0,(RD_15[[#This Row],[33kV_IC3_ExPort]]-NZ63))</f>
        <v>51060</v>
      </c>
      <c r="OM64" s="9">
        <f>IF((RD_15[[#This Row],[33kV_IC3_Import]]-OA63)&lt;0,0,(RD_15[[#This Row],[33kV_IC3_Import]]-OA63))</f>
        <v>156</v>
      </c>
      <c r="ON64" s="9">
        <f>IF((RD_15[[#This Row],[33kV_IC4_ExPort]]-OB63)&lt;0,0,(RD_15[[#This Row],[33kV_IC4_ExPort]]-OB63))</f>
        <v>50000</v>
      </c>
      <c r="OO64" s="9">
        <f>IF((RD_15[[#This Row],[33kV_IC4_Import]]-OC63)&lt;0,0,(RD_15[[#This Row],[33kV_IC4_Import]]-OC63))</f>
        <v>138</v>
      </c>
      <c r="OP64" s="9">
        <f>IF((RD_15[[#This Row],[220kV_PQM1_Ex]]-OD63)*200&lt;0,0,(RD_15[[#This Row],[220kV_PQM1_Ex]]-OD63)*200)</f>
        <v>104000</v>
      </c>
      <c r="OQ64" s="9">
        <f>IF((RD_15[[#This Row],[220kV_PQM1_Im]]-OE63)*200&lt;0,0,(RD_15[[#This Row],[220kV_PQM1_Im]]-OE63)*200)</f>
        <v>0</v>
      </c>
      <c r="OR64" s="9">
        <f>IF((RD_15[[#This Row],[220kV_PQM2_Ex]]-OF63)*200&lt;0,0,(RD_15[[#This Row],[220kV_PQM2_Ex]]-OF63)*200)</f>
        <v>100000</v>
      </c>
      <c r="OS64" s="9">
        <f>IF((RD_15[[#This Row],[220kV_PQM2_Im]]-OG63)*200&lt;0,0,(RD_15[[#This Row],[220kV_PQM2_Im]]-OG63)*200)</f>
        <v>2000</v>
      </c>
      <c r="OT64" s="136">
        <f>SUM(RD_15[[#This Row],[33kV_IC1_ExPort(KWh)]],RD_15[[#This Row],[33kV_IC2_ExPort(KWh)]],RD_15[[#This Row],[33kV_IC3_ExPort(KWh)]],RD_15[[#This Row],[33kV_IC4_ExPort(kWh)]])</f>
        <v>204570</v>
      </c>
      <c r="OU64" s="49">
        <f>SUM(RD_15[[#This Row],[220kV_PQM1_Ex(KWh)]],RD_15[[#This Row],[220kV_PQM2_Ex(KWh)]])</f>
        <v>204000</v>
      </c>
      <c r="OV64" s="49">
        <f>IFERROR((RD_15[[#This Row],[Sunset Time (POA&lt;20 W/m2)]]-RD_15[[#This Row],[Sunrise Time (POA&gt;20 W/m2)]])*24,"")</f>
        <v>11.383333333333333</v>
      </c>
      <c r="OW64" s="49">
        <f>RD_15[[#This Row],[GHI]]-RD_15[[#This Row],[GHI_Lost]]</f>
        <v>2.71</v>
      </c>
      <c r="OX64" s="49">
        <f>RD_15[[#This Row],[POA]]-RD_15[[#This Row],[POA_Lost]]</f>
        <v>2.48</v>
      </c>
      <c r="OY64" s="49"/>
      <c r="OZ64" s="49">
        <f>RD_15[[#This Row],[MT_Temp]]</f>
        <v>31.05</v>
      </c>
      <c r="PA64" s="50">
        <f>RD_15[[#This Row],[WS_Avg]]</f>
        <v>0</v>
      </c>
      <c r="PB64" s="131">
        <f>IFERROR(SUM(RD_15[[#This Row],[BLK1_INV1]:[BLK12_INV31]]),"")</f>
        <v>209033.69999999987</v>
      </c>
      <c r="PC64" s="51" t="str">
        <f>IFERROR(#REF!/RD_15[[#This Row],[Inv_Exp(KWh)]],"")</f>
        <v/>
      </c>
      <c r="PD64" s="51"/>
      <c r="PE64" s="100" t="str">
        <f>IFERROR(RD_15[[#This Row],[WPR_Eac]]/RD_15[[#This Row],[WPR_Edc]],"")</f>
        <v/>
      </c>
      <c r="PF64" s="100"/>
      <c r="PG64" s="100"/>
    </row>
    <row r="65" spans="2:423" x14ac:dyDescent="0.35">
      <c r="B65" s="48">
        <v>45804</v>
      </c>
      <c r="C65" s="132">
        <f>YEAR(RD_15[[#This Row],[Date]])+IF(MONTH(RD_15[[#This Row],[Date]])&gt;=4,1,0)</f>
        <v>2026</v>
      </c>
      <c r="D65" s="124">
        <f t="shared" si="9"/>
        <v>2025</v>
      </c>
      <c r="E65" s="133"/>
      <c r="F65" s="133"/>
      <c r="G65" s="134" t="str">
        <f>TEXT(RD_15[[#This Row],[Date]],"mmm-yy")</f>
        <v>May-25</v>
      </c>
      <c r="H65" s="124">
        <f t="shared" si="10"/>
        <v>31</v>
      </c>
      <c r="I65" s="132">
        <f>'Basic Data '!$S$2</f>
        <v>91870</v>
      </c>
      <c r="J65" s="8">
        <v>0.19791666666666666</v>
      </c>
      <c r="K65" s="8">
        <v>0.73541666666666661</v>
      </c>
      <c r="L65" s="7">
        <v>548.29999999999995</v>
      </c>
      <c r="M65" s="7">
        <v>542.6</v>
      </c>
      <c r="N65" s="7">
        <v>586.20000000000005</v>
      </c>
      <c r="O65" s="7">
        <v>588.6</v>
      </c>
      <c r="P65" s="7">
        <v>579.79999999999995</v>
      </c>
      <c r="Q65" s="7">
        <v>562.5</v>
      </c>
      <c r="R65" s="7">
        <v>596.4</v>
      </c>
      <c r="S65" s="7">
        <v>564.29999999999995</v>
      </c>
      <c r="T65" s="7">
        <v>584.4</v>
      </c>
      <c r="U65" s="7">
        <v>592.70000000000005</v>
      </c>
      <c r="V65" s="7">
        <v>594.20000000000005</v>
      </c>
      <c r="W65" s="7">
        <v>587.9</v>
      </c>
      <c r="X65" s="7">
        <v>591.79999999999995</v>
      </c>
      <c r="Y65" s="7">
        <v>591.4</v>
      </c>
      <c r="Z65" s="7">
        <v>598.29999999999995</v>
      </c>
      <c r="AA65" s="7">
        <v>597.70000000000005</v>
      </c>
      <c r="AB65" s="7">
        <v>561</v>
      </c>
      <c r="AC65" s="7">
        <v>563.1</v>
      </c>
      <c r="AD65" s="7">
        <v>586.6</v>
      </c>
      <c r="AE65" s="7">
        <v>595.6</v>
      </c>
      <c r="AF65" s="7">
        <v>608.9</v>
      </c>
      <c r="AG65" s="7">
        <v>600.4</v>
      </c>
      <c r="AH65" s="7">
        <v>605.6</v>
      </c>
      <c r="AI65" s="7">
        <v>607.79999999999995</v>
      </c>
      <c r="AJ65" s="7">
        <v>602.20000000000005</v>
      </c>
      <c r="AK65" s="7">
        <v>592.29999999999995</v>
      </c>
      <c r="AL65" s="7">
        <v>602.1</v>
      </c>
      <c r="AM65" s="7">
        <v>587.29999999999995</v>
      </c>
      <c r="AN65" s="7">
        <v>614.79999999999995</v>
      </c>
      <c r="AO65" s="7">
        <v>610.20000000000005</v>
      </c>
      <c r="AP65" s="7">
        <v>596.4</v>
      </c>
      <c r="AQ65" s="7">
        <v>599.79999999999995</v>
      </c>
      <c r="AR65" s="7">
        <v>584.29999999999995</v>
      </c>
      <c r="AS65" s="7">
        <v>549.79999999999995</v>
      </c>
      <c r="AT65" s="7">
        <v>554</v>
      </c>
      <c r="AU65" s="7">
        <v>559.1</v>
      </c>
      <c r="AV65" s="7">
        <v>568.20000000000005</v>
      </c>
      <c r="AW65" s="7">
        <v>569.6</v>
      </c>
      <c r="AX65" s="7">
        <v>586.5</v>
      </c>
      <c r="AY65" s="7">
        <v>566.20000000000005</v>
      </c>
      <c r="AZ65" s="7">
        <v>589.9</v>
      </c>
      <c r="BA65" s="7">
        <v>631.29999999999995</v>
      </c>
      <c r="BB65" s="7">
        <v>657.4</v>
      </c>
      <c r="BC65" s="7">
        <v>634.1</v>
      </c>
      <c r="BD65" s="7">
        <v>632.70000000000005</v>
      </c>
      <c r="BE65" s="7">
        <v>648.6</v>
      </c>
      <c r="BF65" s="7">
        <v>684.1</v>
      </c>
      <c r="BG65" s="7">
        <v>677.3</v>
      </c>
      <c r="BH65" s="7">
        <v>704.6</v>
      </c>
      <c r="BI65" s="7">
        <v>641.6</v>
      </c>
      <c r="BJ65" s="7">
        <v>623.1</v>
      </c>
      <c r="BK65" s="7">
        <v>614.79999999999995</v>
      </c>
      <c r="BL65" s="7">
        <v>607.20000000000005</v>
      </c>
      <c r="BM65" s="7">
        <v>626</v>
      </c>
      <c r="BN65" s="7">
        <v>617.4</v>
      </c>
      <c r="BO65" s="7">
        <v>618.29999999999995</v>
      </c>
      <c r="BP65" s="7">
        <v>645.70000000000005</v>
      </c>
      <c r="BQ65" s="7">
        <v>603.9</v>
      </c>
      <c r="BR65" s="7">
        <v>522.79999999999995</v>
      </c>
      <c r="BS65" s="7">
        <v>603.4</v>
      </c>
      <c r="BT65" s="7">
        <v>582.6</v>
      </c>
      <c r="BU65" s="7">
        <v>543.1</v>
      </c>
      <c r="BV65" s="7">
        <v>610.1</v>
      </c>
      <c r="BW65" s="7">
        <v>1339.8</v>
      </c>
      <c r="BX65" s="7">
        <v>1329</v>
      </c>
      <c r="BY65" s="7">
        <v>1383.6</v>
      </c>
      <c r="BZ65" s="7">
        <v>1364.5</v>
      </c>
      <c r="CA65" s="7">
        <v>1343.4</v>
      </c>
      <c r="CB65" s="7">
        <v>1358.4</v>
      </c>
      <c r="CC65" s="7">
        <v>1309.5999999999999</v>
      </c>
      <c r="CD65" s="7">
        <v>1375</v>
      </c>
      <c r="CE65" s="7">
        <v>1340.7</v>
      </c>
      <c r="CF65" s="7">
        <v>1324.2</v>
      </c>
      <c r="CG65" s="7">
        <v>1292</v>
      </c>
      <c r="CH65" s="7">
        <v>1319.4</v>
      </c>
      <c r="CI65" s="7">
        <v>1292.0999999999999</v>
      </c>
      <c r="CJ65" s="7">
        <v>1283.0999999999999</v>
      </c>
      <c r="CK65" s="7">
        <v>1340.3</v>
      </c>
      <c r="CL65" s="7">
        <v>1345.3</v>
      </c>
      <c r="CM65" s="7">
        <v>1386.3</v>
      </c>
      <c r="CN65" s="7">
        <v>1306.4000000000001</v>
      </c>
      <c r="CO65" s="7">
        <v>1379.9</v>
      </c>
      <c r="CP65" s="7">
        <v>1378.9</v>
      </c>
      <c r="CQ65" s="7">
        <v>1282.9000000000001</v>
      </c>
      <c r="CR65" s="7">
        <v>1331.5</v>
      </c>
      <c r="CS65" s="7">
        <v>1298.3</v>
      </c>
      <c r="CT65" s="7">
        <v>1275.7</v>
      </c>
      <c r="CU65" s="7">
        <v>1309.8</v>
      </c>
      <c r="CV65" s="7">
        <v>1386.1</v>
      </c>
      <c r="CW65" s="7">
        <v>1347</v>
      </c>
      <c r="CX65" s="7">
        <v>1341.6</v>
      </c>
      <c r="CY65" s="7">
        <v>1303.9000000000001</v>
      </c>
      <c r="CZ65" s="7">
        <v>1333.8</v>
      </c>
      <c r="DA65" s="7">
        <v>1369.7</v>
      </c>
      <c r="DB65" s="7">
        <v>1377.8</v>
      </c>
      <c r="DC65" s="7">
        <v>1356</v>
      </c>
      <c r="DD65" s="7">
        <v>1421.5</v>
      </c>
      <c r="DE65" s="7">
        <v>1345.4</v>
      </c>
      <c r="DF65" s="7">
        <v>1354.9</v>
      </c>
      <c r="DG65" s="7">
        <v>1277.2</v>
      </c>
      <c r="DH65" s="7">
        <v>1283.5999999999999</v>
      </c>
      <c r="DI65" s="7">
        <v>1353.2</v>
      </c>
      <c r="DJ65" s="7">
        <v>1342</v>
      </c>
      <c r="DK65" s="7">
        <v>1339.5</v>
      </c>
      <c r="DL65" s="7">
        <v>1336.3</v>
      </c>
      <c r="DM65" s="7">
        <v>1325.2</v>
      </c>
      <c r="DN65" s="7">
        <v>1373.4</v>
      </c>
      <c r="DO65" s="7">
        <v>1334.5</v>
      </c>
      <c r="DP65" s="7">
        <v>1335.2</v>
      </c>
      <c r="DQ65" s="7">
        <v>1378.6</v>
      </c>
      <c r="DR65" s="7">
        <v>1375.4</v>
      </c>
      <c r="DS65" s="7">
        <v>1338.4</v>
      </c>
      <c r="DT65" s="7">
        <v>1260.3</v>
      </c>
      <c r="DU65" s="7">
        <v>1267.0999999999999</v>
      </c>
      <c r="DV65" s="7">
        <v>1319.3</v>
      </c>
      <c r="DW65" s="7">
        <v>1316.2</v>
      </c>
      <c r="DX65" s="7">
        <v>1321.1</v>
      </c>
      <c r="DY65" s="7">
        <v>1341.5</v>
      </c>
      <c r="DZ65" s="7">
        <v>1347.5</v>
      </c>
      <c r="EA65" s="7">
        <v>1346.9</v>
      </c>
      <c r="EB65" s="7">
        <v>1332.2</v>
      </c>
      <c r="EC65" s="7">
        <v>1314.9</v>
      </c>
      <c r="ED65" s="7">
        <v>1274.0999999999999</v>
      </c>
      <c r="EE65" s="7">
        <v>1296.5999999999999</v>
      </c>
      <c r="EF65" s="7">
        <v>1373.7</v>
      </c>
      <c r="EG65" s="7">
        <v>1379.5</v>
      </c>
      <c r="EH65" s="7">
        <v>1354.2</v>
      </c>
      <c r="EI65" s="7">
        <v>1384.6</v>
      </c>
      <c r="EJ65" s="7">
        <v>1309</v>
      </c>
      <c r="EK65" s="7">
        <v>1326.4</v>
      </c>
      <c r="EL65" s="7">
        <v>1318.9</v>
      </c>
      <c r="EM65" s="7">
        <v>1377.7</v>
      </c>
      <c r="EN65" s="7">
        <v>1314.7</v>
      </c>
      <c r="EO65" s="7">
        <v>1359.8</v>
      </c>
      <c r="EP65" s="7">
        <v>1322.9</v>
      </c>
      <c r="EQ65" s="7">
        <v>1308.3</v>
      </c>
      <c r="ER65" s="7">
        <v>1295.9000000000001</v>
      </c>
      <c r="ES65" s="7">
        <v>1419.1</v>
      </c>
      <c r="ET65" s="7">
        <v>1480.4</v>
      </c>
      <c r="EU65" s="7">
        <v>1385.3</v>
      </c>
      <c r="EV65" s="7">
        <v>1412.4</v>
      </c>
      <c r="EW65" s="7">
        <v>1391.4</v>
      </c>
      <c r="EX65" s="7">
        <v>1400</v>
      </c>
      <c r="EY65" s="7">
        <v>1440.1</v>
      </c>
      <c r="EZ65" s="7">
        <v>1385.9</v>
      </c>
      <c r="FA65" s="7">
        <v>1415.1</v>
      </c>
      <c r="FB65" s="7">
        <v>1317.4</v>
      </c>
      <c r="FC65" s="7">
        <v>1384.8</v>
      </c>
      <c r="FD65" s="7">
        <v>1457.4</v>
      </c>
      <c r="FE65" s="7">
        <v>1337.1</v>
      </c>
      <c r="FF65" s="7">
        <v>1232.4000000000001</v>
      </c>
      <c r="FG65" s="7">
        <v>1372.2</v>
      </c>
      <c r="FH65" s="7">
        <v>1264</v>
      </c>
      <c r="FI65" s="7">
        <v>1334.5</v>
      </c>
      <c r="FJ65" s="7">
        <v>1349.9</v>
      </c>
      <c r="FK65" s="7">
        <v>1369.6</v>
      </c>
      <c r="FL65" s="7">
        <v>1396.2</v>
      </c>
      <c r="FM65" s="7">
        <v>1315.2</v>
      </c>
      <c r="FN65" s="7">
        <v>1302.7</v>
      </c>
      <c r="FO65" s="7">
        <v>1315.5</v>
      </c>
      <c r="FP65" s="7">
        <v>1359.8</v>
      </c>
      <c r="FQ65" s="7">
        <v>1350.7</v>
      </c>
      <c r="FR65" s="7">
        <v>1391.6</v>
      </c>
      <c r="FS65" s="7">
        <v>1389.9</v>
      </c>
      <c r="FT65" s="7">
        <v>1369.8</v>
      </c>
      <c r="FU65" s="7">
        <v>1302.8</v>
      </c>
      <c r="FV65" s="7">
        <v>1326.9</v>
      </c>
      <c r="FW65" s="7">
        <v>1340.8</v>
      </c>
      <c r="FX65" s="7">
        <v>1325.3</v>
      </c>
      <c r="FY65" s="7">
        <v>1318.1</v>
      </c>
      <c r="FZ65" s="7">
        <v>1217.3</v>
      </c>
      <c r="GA65" s="7">
        <v>1308.9000000000001</v>
      </c>
      <c r="GB65" s="7">
        <v>1307.9000000000001</v>
      </c>
      <c r="GC65" s="7">
        <v>1309.8</v>
      </c>
      <c r="GD65" s="7">
        <v>1313.4</v>
      </c>
      <c r="GE65" s="7">
        <v>1305.3</v>
      </c>
      <c r="GF65" s="7">
        <v>1336.4</v>
      </c>
      <c r="GG65" s="7">
        <v>1336.8</v>
      </c>
      <c r="GH65" s="7">
        <v>1326.4</v>
      </c>
      <c r="GI65" s="7">
        <v>1277.0999999999999</v>
      </c>
      <c r="GJ65" s="7">
        <v>1162.3</v>
      </c>
      <c r="GK65" s="7">
        <v>1319</v>
      </c>
      <c r="GL65" s="7">
        <v>1314.6</v>
      </c>
      <c r="GM65" s="7">
        <v>1301.9000000000001</v>
      </c>
      <c r="GN65" s="7">
        <v>1311.9</v>
      </c>
      <c r="GO65" s="7">
        <v>1303.4000000000001</v>
      </c>
      <c r="GP65" s="7">
        <v>1291.7</v>
      </c>
      <c r="GQ65" s="7">
        <v>1301.9000000000001</v>
      </c>
      <c r="GR65" s="7">
        <v>1292</v>
      </c>
      <c r="GS65" s="7">
        <v>1299</v>
      </c>
      <c r="GT65" s="7">
        <v>1276.8</v>
      </c>
      <c r="GU65" s="7">
        <v>1296.0999999999999</v>
      </c>
      <c r="GV65" s="7">
        <v>1267.8</v>
      </c>
      <c r="GW65" s="7">
        <v>1283.9000000000001</v>
      </c>
      <c r="GX65" s="7">
        <v>1241.4000000000001</v>
      </c>
      <c r="GY65" s="7">
        <v>1235.5999999999999</v>
      </c>
      <c r="GZ65" s="7">
        <v>1249.8</v>
      </c>
      <c r="HA65" s="7">
        <v>1396.9</v>
      </c>
      <c r="HB65" s="7">
        <v>1397</v>
      </c>
      <c r="HC65" s="7">
        <v>1289.7</v>
      </c>
      <c r="HD65" s="7">
        <v>1442.5</v>
      </c>
      <c r="HE65" s="7">
        <v>1464.4</v>
      </c>
      <c r="HF65" s="7">
        <v>1410.6</v>
      </c>
      <c r="HG65" s="7">
        <v>1472.1</v>
      </c>
      <c r="HH65" s="7">
        <v>1329.1</v>
      </c>
      <c r="HI65" s="7">
        <v>1555.4</v>
      </c>
      <c r="HJ65" s="7">
        <v>1478.1</v>
      </c>
      <c r="HK65" s="7">
        <v>1385.4</v>
      </c>
      <c r="HL65" s="7">
        <v>1372.6</v>
      </c>
      <c r="HM65" s="7">
        <v>1358.4</v>
      </c>
      <c r="HN65" s="7">
        <v>1481</v>
      </c>
      <c r="HO65" s="7">
        <v>1400</v>
      </c>
      <c r="HP65" s="7">
        <v>1473.4</v>
      </c>
      <c r="HQ65" s="7">
        <v>1277.7</v>
      </c>
      <c r="HR65" s="7">
        <v>1295.5</v>
      </c>
      <c r="HS65" s="7">
        <v>1422.9</v>
      </c>
      <c r="HT65" s="7">
        <v>1246.7</v>
      </c>
      <c r="HU65" s="7">
        <v>1109.5999999999999</v>
      </c>
      <c r="HV65" s="7">
        <v>1478.4</v>
      </c>
      <c r="HW65" s="7">
        <v>1501.8</v>
      </c>
      <c r="HX65" s="7">
        <v>1565.4</v>
      </c>
      <c r="HY65" s="7">
        <v>1491</v>
      </c>
      <c r="HZ65" s="7">
        <v>1466.7</v>
      </c>
      <c r="IA65" s="7">
        <v>1509.3</v>
      </c>
      <c r="IB65" s="7">
        <v>1575.1</v>
      </c>
      <c r="IC65" s="7">
        <v>1531.6</v>
      </c>
      <c r="ID65" s="7">
        <v>1291.8</v>
      </c>
      <c r="IE65" s="7">
        <v>1297.9000000000001</v>
      </c>
      <c r="IF65" s="7">
        <v>1225</v>
      </c>
      <c r="IG65" s="7">
        <v>1225.4000000000001</v>
      </c>
      <c r="IH65" s="7">
        <v>1203.7</v>
      </c>
      <c r="II65" s="7">
        <v>1237.3</v>
      </c>
      <c r="IJ65" s="7">
        <v>1232.2</v>
      </c>
      <c r="IK65" s="7">
        <v>1260.5</v>
      </c>
      <c r="IL65" s="7">
        <v>1244.3</v>
      </c>
      <c r="IM65" s="7">
        <v>1230.2</v>
      </c>
      <c r="IN65" s="7">
        <v>1227.9000000000001</v>
      </c>
      <c r="IO65" s="7">
        <v>1234.5999999999999</v>
      </c>
      <c r="IP65" s="7">
        <v>1261.2</v>
      </c>
      <c r="IQ65" s="7">
        <v>1241.0999999999999</v>
      </c>
      <c r="IR65" s="7">
        <v>1254.3</v>
      </c>
      <c r="IS65" s="7">
        <v>1266.8</v>
      </c>
      <c r="IT65" s="7">
        <v>1244</v>
      </c>
      <c r="IU65" s="7">
        <v>1245</v>
      </c>
      <c r="IV65" s="7">
        <v>1217.0999999999999</v>
      </c>
      <c r="IW65" s="7">
        <v>1269.8</v>
      </c>
      <c r="IX65" s="7">
        <v>1234.9000000000001</v>
      </c>
      <c r="IY65" s="7">
        <v>1281.2</v>
      </c>
      <c r="IZ65" s="7">
        <v>1242.5999999999999</v>
      </c>
      <c r="JA65" s="7">
        <v>1304</v>
      </c>
      <c r="JB65" s="7">
        <v>1274.4000000000001</v>
      </c>
      <c r="JC65" s="7">
        <v>1271.9000000000001</v>
      </c>
      <c r="JD65" s="7">
        <v>1302.5</v>
      </c>
      <c r="JE65" s="7">
        <v>1339.6</v>
      </c>
      <c r="JF65" s="7">
        <v>1275.7</v>
      </c>
      <c r="JG65" s="7">
        <v>1283.7</v>
      </c>
      <c r="JH65" s="7">
        <v>1292.3</v>
      </c>
      <c r="JI65" s="7">
        <v>1305.8</v>
      </c>
      <c r="JJ65" s="7">
        <v>1332.6</v>
      </c>
      <c r="JK65" s="7">
        <v>1376.2</v>
      </c>
      <c r="JL65" s="7">
        <v>1298.0999999999999</v>
      </c>
      <c r="JM65" s="7">
        <v>1332</v>
      </c>
      <c r="JN65" s="7">
        <v>1405.4</v>
      </c>
      <c r="JO65" s="7">
        <v>1318.4</v>
      </c>
      <c r="JP65" s="7">
        <v>1323.7</v>
      </c>
      <c r="JQ65" s="7">
        <v>1325.1</v>
      </c>
      <c r="JR65" s="7">
        <v>1388</v>
      </c>
      <c r="JS65" s="7">
        <v>1351.3</v>
      </c>
      <c r="JT65" s="7">
        <v>1308.4000000000001</v>
      </c>
      <c r="JU65" s="7">
        <v>1388.8</v>
      </c>
      <c r="JV65" s="7">
        <v>1364.3</v>
      </c>
      <c r="JW65" s="7">
        <v>1293.5</v>
      </c>
      <c r="JX65" s="7">
        <v>1376.5</v>
      </c>
      <c r="JY65" s="7">
        <v>1407.4</v>
      </c>
      <c r="JZ65" s="7">
        <v>1098</v>
      </c>
      <c r="KA65" s="7">
        <v>1103.5</v>
      </c>
      <c r="KB65" s="7">
        <v>1334.2</v>
      </c>
      <c r="KC65" s="7">
        <v>1174.5</v>
      </c>
      <c r="KD65" s="7">
        <v>1303.3</v>
      </c>
      <c r="KE65" s="7">
        <v>1242.9000000000001</v>
      </c>
      <c r="KF65" s="7">
        <v>1237.7</v>
      </c>
      <c r="KG65" s="7">
        <v>1233.0999999999999</v>
      </c>
      <c r="KH65" s="7">
        <v>1242</v>
      </c>
      <c r="KI65" s="7">
        <v>1205.8</v>
      </c>
      <c r="KJ65" s="7">
        <v>1070.5999999999999</v>
      </c>
      <c r="KK65" s="7">
        <v>1225.4000000000001</v>
      </c>
      <c r="KL65" s="7">
        <v>1206.0999999999999</v>
      </c>
      <c r="KM65" s="7">
        <v>1208</v>
      </c>
      <c r="KN65" s="7">
        <v>1231.5999999999999</v>
      </c>
      <c r="KO65" s="7">
        <v>1307.9000000000001</v>
      </c>
      <c r="KP65" s="7">
        <v>1232.4000000000001</v>
      </c>
      <c r="KQ65" s="7">
        <v>1228.7</v>
      </c>
      <c r="KR65" s="7">
        <v>1194.3</v>
      </c>
      <c r="KS65" s="7">
        <v>1186.5</v>
      </c>
      <c r="KT65" s="7">
        <v>1182.7</v>
      </c>
      <c r="KU65" s="7">
        <v>1211.5999999999999</v>
      </c>
      <c r="KV65" s="7">
        <v>1215.9000000000001</v>
      </c>
      <c r="KW65" s="7">
        <v>1210.7</v>
      </c>
      <c r="KX65" s="7">
        <v>1206.0999999999999</v>
      </c>
      <c r="KY65" s="7">
        <v>1215.8</v>
      </c>
      <c r="KZ65" s="7">
        <v>1309</v>
      </c>
      <c r="LA65" s="7">
        <v>1211.9000000000001</v>
      </c>
      <c r="LB65" s="7">
        <v>1212.5</v>
      </c>
      <c r="LC65" s="7">
        <v>1222.7</v>
      </c>
      <c r="LD65" s="7">
        <v>1217</v>
      </c>
      <c r="LE65" s="7">
        <v>1141.0999999999999</v>
      </c>
      <c r="LF65" s="7">
        <v>1223.5999999999999</v>
      </c>
      <c r="LG65" s="7">
        <v>1124.3</v>
      </c>
      <c r="LH65" s="7">
        <v>1192.0999999999999</v>
      </c>
      <c r="LI65" s="7">
        <v>1181</v>
      </c>
      <c r="LJ65" s="7">
        <v>1227.2</v>
      </c>
      <c r="LK65" s="7">
        <v>1340.1</v>
      </c>
      <c r="LL65" s="7">
        <v>1188.9000000000001</v>
      </c>
      <c r="LM65" s="7">
        <v>1257.9000000000001</v>
      </c>
      <c r="LN65" s="7">
        <v>1246.0999999999999</v>
      </c>
      <c r="LO65" s="7">
        <v>1235.3</v>
      </c>
      <c r="LP65" s="7">
        <v>1186.3</v>
      </c>
      <c r="LQ65" s="7">
        <v>1132.0999999999999</v>
      </c>
      <c r="LR65" s="7">
        <v>1242.3</v>
      </c>
      <c r="LS65" s="7">
        <v>1279.2</v>
      </c>
      <c r="LT65" s="7">
        <v>1203.5</v>
      </c>
      <c r="LU65" s="7">
        <v>1213.8</v>
      </c>
      <c r="LV65" s="7">
        <v>1260.0999999999999</v>
      </c>
      <c r="LW65" s="7">
        <v>1256.4000000000001</v>
      </c>
      <c r="LX65" s="7">
        <v>1234.9000000000001</v>
      </c>
      <c r="LY65" s="7">
        <v>1246</v>
      </c>
      <c r="LZ65" s="7">
        <v>1253.4000000000001</v>
      </c>
      <c r="MA65" s="7">
        <v>1269.4000000000001</v>
      </c>
      <c r="MB65" s="7">
        <v>1296.7</v>
      </c>
      <c r="MC65" s="7">
        <v>1194.8</v>
      </c>
      <c r="MD65" s="7">
        <v>1197.7</v>
      </c>
      <c r="ME65" s="7">
        <v>1218.9000000000001</v>
      </c>
      <c r="MF65" s="7">
        <v>1222.3</v>
      </c>
      <c r="MG65" s="7">
        <v>1231</v>
      </c>
      <c r="MH65" s="7">
        <v>1230.0999999999999</v>
      </c>
      <c r="MI65" s="7">
        <v>1266.4000000000001</v>
      </c>
      <c r="MJ65" s="7">
        <v>1281</v>
      </c>
      <c r="MK65" s="7">
        <v>1283.3</v>
      </c>
      <c r="ML65" s="7">
        <v>1252</v>
      </c>
      <c r="MM65" s="7">
        <v>1273.5</v>
      </c>
      <c r="MN65" s="7">
        <v>1271.3</v>
      </c>
      <c r="MO65" s="7">
        <v>1277.5</v>
      </c>
      <c r="MP65" s="7">
        <v>1276.5999999999999</v>
      </c>
      <c r="MQ65" s="7">
        <v>1246.4000000000001</v>
      </c>
      <c r="MR65" s="7">
        <v>1241.8</v>
      </c>
      <c r="MS65" s="7">
        <v>1226</v>
      </c>
      <c r="MT65" s="7">
        <v>1225</v>
      </c>
      <c r="MU65" s="7">
        <v>1276.4000000000001</v>
      </c>
      <c r="MV65" s="7">
        <v>1174.5</v>
      </c>
      <c r="MW65" s="7">
        <v>1229.5</v>
      </c>
      <c r="MX65" s="7">
        <v>1244</v>
      </c>
      <c r="MY65" s="7">
        <v>1325.5</v>
      </c>
      <c r="MZ65" s="7">
        <v>1293.3</v>
      </c>
      <c r="NA65" s="7">
        <v>1291.5</v>
      </c>
      <c r="NB65" s="7">
        <v>1249.2</v>
      </c>
      <c r="NC65" s="7">
        <v>1333.5</v>
      </c>
      <c r="ND65" s="7">
        <v>1293.8</v>
      </c>
      <c r="NE65" s="7">
        <v>1332.4</v>
      </c>
      <c r="NF65" s="7">
        <v>1237.7</v>
      </c>
      <c r="NG65" s="7">
        <v>1295.5</v>
      </c>
      <c r="NH65" s="7">
        <v>1240.5</v>
      </c>
      <c r="NI65" s="7">
        <v>1235.4000000000001</v>
      </c>
      <c r="NJ65" s="7">
        <v>1146.2</v>
      </c>
      <c r="NK65" s="7">
        <v>1158.8</v>
      </c>
      <c r="NL65" s="7">
        <v>1248.4000000000001</v>
      </c>
      <c r="NM65" s="7">
        <v>1156.5</v>
      </c>
      <c r="NN65" s="120">
        <v>0</v>
      </c>
      <c r="NO65" s="135">
        <v>39.979999999999997</v>
      </c>
      <c r="NP65" s="135">
        <v>0</v>
      </c>
      <c r="NQ65" s="135">
        <v>0</v>
      </c>
      <c r="NR65" s="135">
        <v>6.52</v>
      </c>
      <c r="NS65" s="135">
        <v>5.9</v>
      </c>
      <c r="NT65" s="135">
        <v>0</v>
      </c>
      <c r="NU65" s="135">
        <v>0</v>
      </c>
      <c r="NV65" s="7">
        <v>88436260</v>
      </c>
      <c r="NW65" s="7">
        <v>261286</v>
      </c>
      <c r="NX65" s="7">
        <v>89820620</v>
      </c>
      <c r="NY65" s="7">
        <v>306059</v>
      </c>
      <c r="NZ65" s="7">
        <v>73701280</v>
      </c>
      <c r="OA65" s="7">
        <v>154761</v>
      </c>
      <c r="OB65" s="7">
        <v>88050560</v>
      </c>
      <c r="OC65" s="7">
        <v>133657</v>
      </c>
      <c r="OD65" s="7">
        <v>836370</v>
      </c>
      <c r="OE65" s="7">
        <v>10120</v>
      </c>
      <c r="OF65" s="7">
        <v>117910</v>
      </c>
      <c r="OG65" s="7">
        <v>650</v>
      </c>
      <c r="OH65" s="9">
        <f>IF((RD_15[[#This Row],[33kV_IC1_ExPort]]-NV64)&lt;0,0,(RD_15[[#This Row],[33kV_IC1_ExPort]]-NV64))</f>
        <v>103790</v>
      </c>
      <c r="OI65" s="9">
        <f>IF((RD_15[[#This Row],[33kV_IC1_Import]]-NW64)&lt;0,0,(RD_15[[#This Row],[33kV_IC1_Import]]-NW64))</f>
        <v>155</v>
      </c>
      <c r="OJ65" s="9">
        <f>IF((RD_15[[#This Row],[33kV_IC2_ExPort]]-NX64)&lt;0,0,(RD_15[[#This Row],[33kV_IC2_ExPort]]-NX64))</f>
        <v>108290</v>
      </c>
      <c r="OK65" s="9">
        <f>IF((RD_15[[#This Row],[33kV_IC2_Import]]-NY64)&lt;0,0,(RD_15[[#This Row],[33kV_IC2_Import]]-NY64))</f>
        <v>185</v>
      </c>
      <c r="OL65" s="9">
        <f>IF((RD_15[[#This Row],[33kV_IC3_ExPort]]-NZ64)&lt;0,0,(RD_15[[#This Row],[33kV_IC3_ExPort]]-NZ64))</f>
        <v>107150</v>
      </c>
      <c r="OM65" s="9">
        <f>IF((RD_15[[#This Row],[33kV_IC3_Import]]-OA64)&lt;0,0,(RD_15[[#This Row],[33kV_IC3_Import]]-OA64))</f>
        <v>74</v>
      </c>
      <c r="ON65" s="9">
        <f>IF((RD_15[[#This Row],[33kV_IC4_ExPort]]-OB64)&lt;0,0,(RD_15[[#This Row],[33kV_IC4_ExPort]]-OB64))</f>
        <v>105380</v>
      </c>
      <c r="OO65" s="9">
        <f>IF((RD_15[[#This Row],[33kV_IC4_Import]]-OC64)&lt;0,0,(RD_15[[#This Row],[33kV_IC4_Import]]-OC64))</f>
        <v>114</v>
      </c>
      <c r="OP65" s="9">
        <f>IF((RD_15[[#This Row],[220kV_PQM1_Ex]]-OD64)*200&lt;0,0,(RD_15[[#This Row],[220kV_PQM1_Ex]]-OD64)*200)</f>
        <v>210000</v>
      </c>
      <c r="OQ65" s="9">
        <f>IF((RD_15[[#This Row],[220kV_PQM1_Im]]-OE64)*200&lt;0,0,(RD_15[[#This Row],[220kV_PQM1_Im]]-OE64)*200)</f>
        <v>2000</v>
      </c>
      <c r="OR65" s="9">
        <f>IF((RD_15[[#This Row],[220kV_PQM2_Ex]]-OF64)*200&lt;0,0,(RD_15[[#This Row],[220kV_PQM2_Ex]]-OF64)*200)</f>
        <v>212000</v>
      </c>
      <c r="OS65" s="9">
        <f>IF((RD_15[[#This Row],[220kV_PQM2_Im]]-OG64)*200&lt;0,0,(RD_15[[#This Row],[220kV_PQM2_Im]]-OG64)*200)</f>
        <v>0</v>
      </c>
      <c r="OT65" s="136">
        <f>SUM(RD_15[[#This Row],[33kV_IC1_ExPort(KWh)]],RD_15[[#This Row],[33kV_IC2_ExPort(KWh)]],RD_15[[#This Row],[33kV_IC3_ExPort(KWh)]],RD_15[[#This Row],[33kV_IC4_ExPort(kWh)]])</f>
        <v>424610</v>
      </c>
      <c r="OU65" s="49">
        <f>SUM(RD_15[[#This Row],[220kV_PQM1_Ex(KWh)]],RD_15[[#This Row],[220kV_PQM2_Ex(KWh)]])</f>
        <v>422000</v>
      </c>
      <c r="OV65" s="49">
        <f>IFERROR((RD_15[[#This Row],[Sunset Time (POA&lt;20 W/m2)]]-RD_15[[#This Row],[Sunrise Time (POA&gt;20 W/m2)]])*24,"")</f>
        <v>12.899999999999999</v>
      </c>
      <c r="OW65" s="49">
        <f>RD_15[[#This Row],[GHI]]-RD_15[[#This Row],[GHI_Lost]]</f>
        <v>6.52</v>
      </c>
      <c r="OX65" s="49">
        <f>RD_15[[#This Row],[POA]]-RD_15[[#This Row],[POA_Lost]]</f>
        <v>5.9</v>
      </c>
      <c r="OY65" s="49"/>
      <c r="OZ65" s="49">
        <f>RD_15[[#This Row],[MT_Temp]]</f>
        <v>39.979999999999997</v>
      </c>
      <c r="PA65" s="50">
        <f>RD_15[[#This Row],[WS_Avg]]</f>
        <v>0</v>
      </c>
      <c r="PB65" s="131">
        <f>IFERROR(SUM(RD_15[[#This Row],[BLK1_INV1]:[BLK12_INV31]]),"")</f>
        <v>432604.19999999984</v>
      </c>
      <c r="PC65" s="51" t="str">
        <f>IFERROR(#REF!/RD_15[[#This Row],[Inv_Exp(KWh)]],"")</f>
        <v/>
      </c>
      <c r="PD65" s="51"/>
      <c r="PE65" s="100" t="str">
        <f>IFERROR(RD_15[[#This Row],[WPR_Eac]]/RD_15[[#This Row],[WPR_Edc]],"")</f>
        <v/>
      </c>
      <c r="PF65" s="100"/>
      <c r="PG65" s="100"/>
    </row>
    <row r="66" spans="2:423" x14ac:dyDescent="0.35">
      <c r="B66" s="48">
        <v>45805</v>
      </c>
      <c r="C66" s="132">
        <f>YEAR(RD_15[[#This Row],[Date]])+IF(MONTH(RD_15[[#This Row],[Date]])&gt;=4,1,0)</f>
        <v>2026</v>
      </c>
      <c r="D66" s="124">
        <f t="shared" si="9"/>
        <v>2025</v>
      </c>
      <c r="E66" s="133"/>
      <c r="F66" s="133"/>
      <c r="G66" s="134" t="str">
        <f>TEXT(RD_15[[#This Row],[Date]],"mmm-yy")</f>
        <v>May-25</v>
      </c>
      <c r="H66" s="124">
        <f t="shared" si="10"/>
        <v>31</v>
      </c>
      <c r="I66" s="132">
        <f>'Basic Data '!$S$2</f>
        <v>91870</v>
      </c>
      <c r="J66" s="8">
        <v>0.19930555555555554</v>
      </c>
      <c r="K66" s="8">
        <v>0.73402777777777783</v>
      </c>
      <c r="L66" s="7">
        <v>602.09997558593795</v>
      </c>
      <c r="M66" s="7">
        <v>591.29998779296898</v>
      </c>
      <c r="N66" s="7">
        <v>642.29998779296898</v>
      </c>
      <c r="O66" s="7">
        <v>640.79998779296898</v>
      </c>
      <c r="P66" s="7">
        <v>636.59997558593795</v>
      </c>
      <c r="Q66" s="7">
        <v>615.20001220703102</v>
      </c>
      <c r="R66" s="7">
        <v>651.70001220703102</v>
      </c>
      <c r="S66" s="7">
        <v>619.90002441406295</v>
      </c>
      <c r="T66" s="7">
        <v>639.5</v>
      </c>
      <c r="U66" s="7">
        <v>646.20001220703102</v>
      </c>
      <c r="V66" s="7">
        <v>647.90002441406295</v>
      </c>
      <c r="W66" s="7">
        <v>641.90002441406295</v>
      </c>
      <c r="X66" s="7">
        <v>640.5</v>
      </c>
      <c r="Y66" s="7">
        <v>644.29998779296898</v>
      </c>
      <c r="Z66" s="7">
        <v>650.5</v>
      </c>
      <c r="AA66" s="7">
        <v>648.90002441406295</v>
      </c>
      <c r="AB66" s="7">
        <v>610.59997558593795</v>
      </c>
      <c r="AC66" s="7">
        <v>616.79998779296898</v>
      </c>
      <c r="AD66" s="7">
        <v>642.09997558593795</v>
      </c>
      <c r="AE66" s="7">
        <v>650.70001220703102</v>
      </c>
      <c r="AF66" s="7">
        <v>669.09997558593795</v>
      </c>
      <c r="AG66" s="7">
        <v>659.59997558593795</v>
      </c>
      <c r="AH66" s="7">
        <v>669.29998779296898</v>
      </c>
      <c r="AI66" s="7">
        <v>667.59997558593795</v>
      </c>
      <c r="AJ66" s="7">
        <v>661</v>
      </c>
      <c r="AK66" s="7">
        <v>653.09997558593795</v>
      </c>
      <c r="AL66" s="7">
        <v>663</v>
      </c>
      <c r="AM66" s="7">
        <v>648.40002441406295</v>
      </c>
      <c r="AN66" s="7">
        <v>671.70001220703102</v>
      </c>
      <c r="AO66" s="7">
        <v>669.5</v>
      </c>
      <c r="AP66" s="7">
        <v>657.40002441406295</v>
      </c>
      <c r="AQ66" s="7">
        <v>658.70001220703102</v>
      </c>
      <c r="AR66" s="7">
        <v>627.79998779296898</v>
      </c>
      <c r="AS66" s="7">
        <v>597.29998779296898</v>
      </c>
      <c r="AT66" s="7">
        <v>602.5</v>
      </c>
      <c r="AU66" s="7">
        <v>603.5</v>
      </c>
      <c r="AV66" s="7">
        <v>612.20001220703102</v>
      </c>
      <c r="AW66" s="7">
        <v>616.59997558593795</v>
      </c>
      <c r="AX66" s="7">
        <v>631</v>
      </c>
      <c r="AY66" s="7">
        <v>608.79998779296898</v>
      </c>
      <c r="AZ66" s="7">
        <v>629.5</v>
      </c>
      <c r="BA66" s="7">
        <v>668.70001220703102</v>
      </c>
      <c r="BB66" s="7">
        <v>709.5</v>
      </c>
      <c r="BC66" s="7">
        <v>672.90002441406295</v>
      </c>
      <c r="BD66" s="7">
        <v>673.29998779296898</v>
      </c>
      <c r="BE66" s="7">
        <v>695.79998779296898</v>
      </c>
      <c r="BF66" s="7">
        <v>741.59997558593795</v>
      </c>
      <c r="BG66" s="7">
        <v>733.79998779296898</v>
      </c>
      <c r="BH66" s="7">
        <v>783.70001220703102</v>
      </c>
      <c r="BI66" s="7">
        <v>701.20001220703102</v>
      </c>
      <c r="BJ66" s="7">
        <v>669.70001220703102</v>
      </c>
      <c r="BK66" s="7">
        <v>663.20001220703102</v>
      </c>
      <c r="BL66" s="7">
        <v>660.70001220703102</v>
      </c>
      <c r="BM66" s="7">
        <v>683.90002441406295</v>
      </c>
      <c r="BN66" s="7">
        <v>675.09997558593795</v>
      </c>
      <c r="BO66" s="7">
        <v>677.40002441406295</v>
      </c>
      <c r="BP66" s="7">
        <v>712</v>
      </c>
      <c r="BQ66" s="7">
        <v>653.09997558593795</v>
      </c>
      <c r="BR66" s="7">
        <v>581.40002441406295</v>
      </c>
      <c r="BS66" s="7">
        <v>658.79998779296898</v>
      </c>
      <c r="BT66" s="7">
        <v>639.79998779296898</v>
      </c>
      <c r="BU66" s="7">
        <v>597</v>
      </c>
      <c r="BV66" s="7">
        <v>652.59997558593795</v>
      </c>
      <c r="BW66" s="7">
        <v>1502.30004882813</v>
      </c>
      <c r="BX66" s="7">
        <v>1480.5</v>
      </c>
      <c r="BY66" s="7">
        <v>1511.90002441406</v>
      </c>
      <c r="BZ66" s="7">
        <v>1508.40002441406</v>
      </c>
      <c r="CA66" s="7">
        <v>1512.19995117188</v>
      </c>
      <c r="CB66" s="7">
        <v>1503.40002441406</v>
      </c>
      <c r="CC66" s="7">
        <v>1471</v>
      </c>
      <c r="CD66" s="7">
        <v>1524.09997558594</v>
      </c>
      <c r="CE66" s="7">
        <v>1510.5</v>
      </c>
      <c r="CF66" s="7">
        <v>1484.30004882813</v>
      </c>
      <c r="CG66" s="7">
        <v>1449.80004882813</v>
      </c>
      <c r="CH66" s="7">
        <v>1488</v>
      </c>
      <c r="CI66" s="7">
        <v>1439.90002441406</v>
      </c>
      <c r="CJ66" s="7">
        <v>1428.69995117188</v>
      </c>
      <c r="CK66" s="7">
        <v>1469.19995117188</v>
      </c>
      <c r="CL66" s="7">
        <v>1485.5</v>
      </c>
      <c r="CM66" s="7">
        <v>1516.69995117188</v>
      </c>
      <c r="CN66" s="7">
        <v>1469.40002441406</v>
      </c>
      <c r="CO66" s="7">
        <v>1542.80004882813</v>
      </c>
      <c r="CP66" s="7">
        <v>1523.09997558594</v>
      </c>
      <c r="CQ66" s="7">
        <v>1437.59997558594</v>
      </c>
      <c r="CR66" s="7">
        <v>1502.5</v>
      </c>
      <c r="CS66" s="7">
        <v>1454.09997558594</v>
      </c>
      <c r="CT66" s="7">
        <v>1436.19995117188</v>
      </c>
      <c r="CU66" s="7">
        <v>1474.5</v>
      </c>
      <c r="CV66" s="7">
        <v>1521.19995117188</v>
      </c>
      <c r="CW66" s="7">
        <v>1502</v>
      </c>
      <c r="CX66" s="7">
        <v>1495.30004882813</v>
      </c>
      <c r="CY66" s="7">
        <v>1463</v>
      </c>
      <c r="CZ66" s="7">
        <v>1504.90002441406</v>
      </c>
      <c r="DA66" s="7">
        <v>1518.90002441406</v>
      </c>
      <c r="DB66" s="7">
        <v>1533.90002441406</v>
      </c>
      <c r="DC66" s="7">
        <v>1516.09997558594</v>
      </c>
      <c r="DD66" s="7">
        <v>1627.40002441406</v>
      </c>
      <c r="DE66" s="7">
        <v>1525</v>
      </c>
      <c r="DF66" s="7">
        <v>1509.40002441406</v>
      </c>
      <c r="DG66" s="7">
        <v>1434.80004882813</v>
      </c>
      <c r="DH66" s="7">
        <v>1431</v>
      </c>
      <c r="DI66" s="7">
        <v>1514.59997558594</v>
      </c>
      <c r="DJ66" s="7">
        <v>1491</v>
      </c>
      <c r="DK66" s="7">
        <v>1512.40002441406</v>
      </c>
      <c r="DL66" s="7">
        <v>1533.59997558594</v>
      </c>
      <c r="DM66" s="7">
        <v>1532.09997558594</v>
      </c>
      <c r="DN66" s="7">
        <v>1545.69995117188</v>
      </c>
      <c r="DO66" s="7">
        <v>1502.40002441406</v>
      </c>
      <c r="DP66" s="7">
        <v>1500.59997558594</v>
      </c>
      <c r="DQ66" s="7">
        <v>1547.30004882813</v>
      </c>
      <c r="DR66" s="7">
        <v>1536.59997558594</v>
      </c>
      <c r="DS66" s="7">
        <v>1540.59997558594</v>
      </c>
      <c r="DT66" s="7">
        <v>1386</v>
      </c>
      <c r="DU66" s="7">
        <v>1425</v>
      </c>
      <c r="DV66" s="7">
        <v>1475.5</v>
      </c>
      <c r="DW66" s="7">
        <v>1482.69995117188</v>
      </c>
      <c r="DX66" s="7">
        <v>1481.69995117188</v>
      </c>
      <c r="DY66" s="7">
        <v>1488.40002441406</v>
      </c>
      <c r="DZ66" s="7">
        <v>1496.19995117188</v>
      </c>
      <c r="EA66" s="7">
        <v>1467.59997558594</v>
      </c>
      <c r="EB66" s="7">
        <v>1488.80004882813</v>
      </c>
      <c r="EC66" s="7">
        <v>1487.5</v>
      </c>
      <c r="ED66" s="7">
        <v>1416.09997558594</v>
      </c>
      <c r="EE66" s="7">
        <v>1430.30004882813</v>
      </c>
      <c r="EF66" s="7">
        <v>1512.5</v>
      </c>
      <c r="EG66" s="7">
        <v>1514.59997558594</v>
      </c>
      <c r="EH66" s="7">
        <v>1485.69995117188</v>
      </c>
      <c r="EI66" s="7">
        <v>1518.69995117188</v>
      </c>
      <c r="EJ66" s="7">
        <v>1480</v>
      </c>
      <c r="EK66" s="7">
        <v>1481.59997558594</v>
      </c>
      <c r="EL66" s="7">
        <v>1474.59997558594</v>
      </c>
      <c r="EM66" s="7">
        <v>1502.59997558594</v>
      </c>
      <c r="EN66" s="7">
        <v>1476.69995117188</v>
      </c>
      <c r="EO66" s="7">
        <v>1500.80004882813</v>
      </c>
      <c r="EP66" s="7">
        <v>1470.19995117188</v>
      </c>
      <c r="EQ66" s="7">
        <v>1412.90002441406</v>
      </c>
      <c r="ER66" s="7">
        <v>1424.90002441406</v>
      </c>
      <c r="ES66" s="7">
        <v>1482.5</v>
      </c>
      <c r="ET66" s="7">
        <v>1570.09997558594</v>
      </c>
      <c r="EU66" s="7">
        <v>1455.40002441406</v>
      </c>
      <c r="EV66" s="7">
        <v>1467</v>
      </c>
      <c r="EW66" s="7">
        <v>1465.80004882813</v>
      </c>
      <c r="EX66" s="7">
        <v>1478</v>
      </c>
      <c r="EY66" s="7">
        <v>1496.90002441406</v>
      </c>
      <c r="EZ66" s="7">
        <v>1473.69995117188</v>
      </c>
      <c r="FA66" s="7">
        <v>1493.59997558594</v>
      </c>
      <c r="FB66" s="7">
        <v>1479.59997558594</v>
      </c>
      <c r="FC66" s="7">
        <v>1451.19995117188</v>
      </c>
      <c r="FD66" s="7">
        <v>1566.19995117188</v>
      </c>
      <c r="FE66" s="7">
        <v>1415.90002441406</v>
      </c>
      <c r="FF66" s="7">
        <v>1307.5</v>
      </c>
      <c r="FG66" s="7">
        <v>1479.40002441406</v>
      </c>
      <c r="FH66" s="7">
        <v>1391.19995117188</v>
      </c>
      <c r="FI66" s="7">
        <v>1463.80004882813</v>
      </c>
      <c r="FJ66" s="7">
        <v>1478.09997558594</v>
      </c>
      <c r="FK66" s="7">
        <v>1430.90002441406</v>
      </c>
      <c r="FL66" s="7">
        <v>1499.19995117188</v>
      </c>
      <c r="FM66" s="7">
        <v>1494.80004882813</v>
      </c>
      <c r="FN66" s="7">
        <v>1478.59997558594</v>
      </c>
      <c r="FO66" s="7">
        <v>1448.30004882813</v>
      </c>
      <c r="FP66" s="7">
        <v>1483.80004882813</v>
      </c>
      <c r="FQ66" s="7">
        <v>1484.5</v>
      </c>
      <c r="FR66" s="7">
        <v>1474.19995117188</v>
      </c>
      <c r="FS66" s="7">
        <v>1536.5</v>
      </c>
      <c r="FT66" s="7">
        <v>1494.09997558594</v>
      </c>
      <c r="FU66" s="7">
        <v>1393</v>
      </c>
      <c r="FV66" s="7">
        <v>1318.09997558594</v>
      </c>
      <c r="FW66" s="7">
        <v>1338.09997558594</v>
      </c>
      <c r="FX66" s="7">
        <v>1332.09997558594</v>
      </c>
      <c r="FY66" s="7">
        <v>1334.19995117188</v>
      </c>
      <c r="FZ66" s="7">
        <v>1334.30004882813</v>
      </c>
      <c r="GA66" s="7">
        <v>1338.40002441406</v>
      </c>
      <c r="GB66" s="7">
        <v>1343.69995117188</v>
      </c>
      <c r="GC66" s="7">
        <v>1359.40002441406</v>
      </c>
      <c r="GD66" s="7">
        <v>1361.59997558594</v>
      </c>
      <c r="GE66" s="7">
        <v>1347.30004882813</v>
      </c>
      <c r="GF66" s="7">
        <v>1343.80004882813</v>
      </c>
      <c r="GG66" s="7">
        <v>1345</v>
      </c>
      <c r="GH66" s="7">
        <v>1352.09997558594</v>
      </c>
      <c r="GI66" s="7">
        <v>1276.09997558594</v>
      </c>
      <c r="GJ66" s="7">
        <v>1168.59997558594</v>
      </c>
      <c r="GK66" s="7">
        <v>1372.90002441406</v>
      </c>
      <c r="GL66" s="7">
        <v>1348.90002441406</v>
      </c>
      <c r="GM66" s="7">
        <v>1343.30004882813</v>
      </c>
      <c r="GN66" s="7">
        <v>1355.80004882813</v>
      </c>
      <c r="GO66" s="7">
        <v>1357.59997558594</v>
      </c>
      <c r="GP66" s="7">
        <v>1336.59997558594</v>
      </c>
      <c r="GQ66" s="7">
        <v>1358</v>
      </c>
      <c r="GR66" s="7">
        <v>1335</v>
      </c>
      <c r="GS66" s="7">
        <v>1352.80004882813</v>
      </c>
      <c r="GT66" s="7">
        <v>1327.69995117188</v>
      </c>
      <c r="GU66" s="7">
        <v>1354.69995117188</v>
      </c>
      <c r="GV66" s="7">
        <v>1338.80004882813</v>
      </c>
      <c r="GW66" s="7">
        <v>1355.80004882813</v>
      </c>
      <c r="GX66" s="7">
        <v>1288.80004882813</v>
      </c>
      <c r="GY66" s="7">
        <v>1283.69995117188</v>
      </c>
      <c r="GZ66" s="7">
        <v>1301</v>
      </c>
      <c r="HA66" s="7">
        <v>1460.40002441406</v>
      </c>
      <c r="HB66" s="7">
        <v>1421.80004882813</v>
      </c>
      <c r="HC66" s="7">
        <v>1268.90002441406</v>
      </c>
      <c r="HD66" s="7">
        <v>1470.69995117188</v>
      </c>
      <c r="HE66" s="7">
        <v>1484.09997558594</v>
      </c>
      <c r="HF66" s="7">
        <v>1503.30004882813</v>
      </c>
      <c r="HG66" s="7">
        <v>1530.40002441406</v>
      </c>
      <c r="HH66" s="7">
        <v>1486.5</v>
      </c>
      <c r="HI66" s="7">
        <v>1646.40002441406</v>
      </c>
      <c r="HJ66" s="7">
        <v>1493.90002441406</v>
      </c>
      <c r="HK66" s="7">
        <v>1393</v>
      </c>
      <c r="HL66" s="7">
        <v>1423.59997558594</v>
      </c>
      <c r="HM66" s="7">
        <v>1357.5</v>
      </c>
      <c r="HN66" s="7">
        <v>1468.69995117188</v>
      </c>
      <c r="HO66" s="7">
        <v>1450</v>
      </c>
      <c r="HP66" s="7">
        <v>1527.80004882813</v>
      </c>
      <c r="HQ66" s="7">
        <v>1303</v>
      </c>
      <c r="HR66" s="7">
        <v>1322.30004882813</v>
      </c>
      <c r="HS66" s="7">
        <v>1450.69995117188</v>
      </c>
      <c r="HT66" s="7">
        <v>1261.40002441406</v>
      </c>
      <c r="HU66" s="7">
        <v>1205.69995117188</v>
      </c>
      <c r="HV66" s="7">
        <v>1503.90002441406</v>
      </c>
      <c r="HW66" s="7">
        <v>1494.80004882813</v>
      </c>
      <c r="HX66" s="7">
        <v>1546.69995117188</v>
      </c>
      <c r="HY66" s="7">
        <v>1503</v>
      </c>
      <c r="HZ66" s="7">
        <v>1495</v>
      </c>
      <c r="IA66" s="7">
        <v>1485.5</v>
      </c>
      <c r="IB66" s="7">
        <v>1621.5</v>
      </c>
      <c r="IC66" s="7">
        <v>1615.19995117188</v>
      </c>
      <c r="ID66" s="7">
        <v>1404.5</v>
      </c>
      <c r="IE66" s="7">
        <v>1406.09997558594</v>
      </c>
      <c r="IF66" s="7">
        <v>1307.80004882813</v>
      </c>
      <c r="IG66" s="7">
        <v>1305.30004882813</v>
      </c>
      <c r="IH66" s="7">
        <v>1301</v>
      </c>
      <c r="II66" s="7">
        <v>1334.5</v>
      </c>
      <c r="IJ66" s="7">
        <v>1319.5</v>
      </c>
      <c r="IK66" s="7">
        <v>1351.80004882813</v>
      </c>
      <c r="IL66" s="7">
        <v>1315</v>
      </c>
      <c r="IM66" s="7">
        <v>1306.09997558594</v>
      </c>
      <c r="IN66" s="7">
        <v>1309.59997558594</v>
      </c>
      <c r="IO66" s="7">
        <v>1315.30004882813</v>
      </c>
      <c r="IP66" s="7">
        <v>1352</v>
      </c>
      <c r="IQ66" s="7">
        <v>1340.19995117188</v>
      </c>
      <c r="IR66" s="7">
        <v>1335.59997558594</v>
      </c>
      <c r="IS66" s="7">
        <v>1337.90002441406</v>
      </c>
      <c r="IT66" s="7">
        <v>1313.90002441406</v>
      </c>
      <c r="IU66" s="7">
        <v>1323</v>
      </c>
      <c r="IV66" s="7">
        <v>1276.40002441406</v>
      </c>
      <c r="IW66" s="7">
        <v>1345.5</v>
      </c>
      <c r="IX66" s="7">
        <v>1293.40002441406</v>
      </c>
      <c r="IY66" s="7">
        <v>1329.09997558594</v>
      </c>
      <c r="IZ66" s="7">
        <v>1290.90002441406</v>
      </c>
      <c r="JA66" s="7">
        <v>1338.80004882813</v>
      </c>
      <c r="JB66" s="7">
        <v>1354.69995117188</v>
      </c>
      <c r="JC66" s="7">
        <v>1340.19995117188</v>
      </c>
      <c r="JD66" s="7">
        <v>1355.40002441406</v>
      </c>
      <c r="JE66" s="7">
        <v>1366.30004882813</v>
      </c>
      <c r="JF66" s="7">
        <v>1341.09997558594</v>
      </c>
      <c r="JG66" s="7">
        <v>1347.09997558594</v>
      </c>
      <c r="JH66" s="7">
        <v>1356.30004882813</v>
      </c>
      <c r="JI66" s="7">
        <v>1443.09997558594</v>
      </c>
      <c r="JJ66" s="7">
        <v>1438.5</v>
      </c>
      <c r="JK66" s="7">
        <v>1506.69995117188</v>
      </c>
      <c r="JL66" s="7">
        <v>1428.90002441406</v>
      </c>
      <c r="JM66" s="7">
        <v>1501.69995117188</v>
      </c>
      <c r="JN66" s="7">
        <v>1570</v>
      </c>
      <c r="JO66" s="7">
        <v>1488.09997558594</v>
      </c>
      <c r="JP66" s="7">
        <v>1437.19995117188</v>
      </c>
      <c r="JQ66" s="7">
        <v>1458.69995117188</v>
      </c>
      <c r="JR66" s="7">
        <v>1524.09997558594</v>
      </c>
      <c r="JS66" s="7">
        <v>1496.5</v>
      </c>
      <c r="JT66" s="7">
        <v>1444.90002441406</v>
      </c>
      <c r="JU66" s="7">
        <v>1559.80004882813</v>
      </c>
      <c r="JV66" s="7">
        <v>1506</v>
      </c>
      <c r="JW66" s="7">
        <v>1418.09997558594</v>
      </c>
      <c r="JX66" s="7">
        <v>1517.80004882813</v>
      </c>
      <c r="JY66" s="7">
        <v>1542.80004882813</v>
      </c>
      <c r="JZ66" s="7">
        <v>1190.19995117188</v>
      </c>
      <c r="KA66" s="7">
        <v>1202.69995117188</v>
      </c>
      <c r="KB66" s="7">
        <v>1488.30004882813</v>
      </c>
      <c r="KC66" s="7">
        <v>1271</v>
      </c>
      <c r="KD66" s="7">
        <v>1441.19995117188</v>
      </c>
      <c r="KE66" s="7">
        <v>1347.30004882813</v>
      </c>
      <c r="KF66" s="7">
        <v>1343.59997558594</v>
      </c>
      <c r="KG66" s="7">
        <v>1342.80004882813</v>
      </c>
      <c r="KH66" s="7">
        <v>1346.59997558594</v>
      </c>
      <c r="KI66" s="7">
        <v>1308.19995117188</v>
      </c>
      <c r="KJ66" s="7">
        <v>1327.90002441406</v>
      </c>
      <c r="KK66" s="7">
        <v>1335.80004882813</v>
      </c>
      <c r="KL66" s="7">
        <v>1324.69995117188</v>
      </c>
      <c r="KM66" s="7">
        <v>1314.19995117188</v>
      </c>
      <c r="KN66" s="7">
        <v>1357.59997558594</v>
      </c>
      <c r="KO66" s="7">
        <v>1449.59997558594</v>
      </c>
      <c r="KP66" s="7">
        <v>1354</v>
      </c>
      <c r="KQ66" s="7">
        <v>1360</v>
      </c>
      <c r="KR66" s="7">
        <v>1299.19995117188</v>
      </c>
      <c r="KS66" s="7">
        <v>1281.90002441406</v>
      </c>
      <c r="KT66" s="7">
        <v>1286</v>
      </c>
      <c r="KU66" s="7">
        <v>1320.80004882813</v>
      </c>
      <c r="KV66" s="7">
        <v>1338.90002441406</v>
      </c>
      <c r="KW66" s="7">
        <v>1323.80004882813</v>
      </c>
      <c r="KX66" s="7">
        <v>1320.69995117188</v>
      </c>
      <c r="KY66" s="7">
        <v>1340.5</v>
      </c>
      <c r="KZ66" s="7">
        <v>1459.80004882813</v>
      </c>
      <c r="LA66" s="7">
        <v>1336.19995117188</v>
      </c>
      <c r="LB66" s="7">
        <v>1338.19995117188</v>
      </c>
      <c r="LC66" s="7">
        <v>1351.69995117188</v>
      </c>
      <c r="LD66" s="7">
        <v>1343.09997558594</v>
      </c>
      <c r="LE66" s="7">
        <v>1235.40002441406</v>
      </c>
      <c r="LF66" s="7">
        <v>1351.80004882813</v>
      </c>
      <c r="LG66" s="7">
        <v>1366.40002441406</v>
      </c>
      <c r="LH66" s="7">
        <v>1307.40002441406</v>
      </c>
      <c r="LI66" s="7">
        <v>1291.59997558594</v>
      </c>
      <c r="LJ66" s="7">
        <v>1312.09997558594</v>
      </c>
      <c r="LK66" s="7">
        <v>1436.59997558594</v>
      </c>
      <c r="LL66" s="7">
        <v>1303.5</v>
      </c>
      <c r="LM66" s="7">
        <v>1365</v>
      </c>
      <c r="LN66" s="7">
        <v>1356.90002441406</v>
      </c>
      <c r="LO66" s="7">
        <v>1349</v>
      </c>
      <c r="LP66" s="7">
        <v>1284</v>
      </c>
      <c r="LQ66" s="7">
        <v>1209.30004882813</v>
      </c>
      <c r="LR66" s="7">
        <v>1327.80004882813</v>
      </c>
      <c r="LS66" s="7">
        <v>1405.30004882813</v>
      </c>
      <c r="LT66" s="7">
        <v>1292.40002441406</v>
      </c>
      <c r="LU66" s="7">
        <v>1295</v>
      </c>
      <c r="LV66" s="7">
        <v>1372.90002441406</v>
      </c>
      <c r="LW66" s="7">
        <v>1356.69995117188</v>
      </c>
      <c r="LX66" s="7">
        <v>1345.90002441406</v>
      </c>
      <c r="LY66" s="7">
        <v>1350.09997558594</v>
      </c>
      <c r="LZ66" s="7">
        <v>1350</v>
      </c>
      <c r="MA66" s="7">
        <v>1354.80004882813</v>
      </c>
      <c r="MB66" s="7">
        <v>1422.30004882813</v>
      </c>
      <c r="MC66" s="7">
        <v>1291.69995117188</v>
      </c>
      <c r="MD66" s="7">
        <v>1299.19995117188</v>
      </c>
      <c r="ME66" s="7">
        <v>1304.80004882813</v>
      </c>
      <c r="MF66" s="7">
        <v>1320.40002441406</v>
      </c>
      <c r="MG66" s="7">
        <v>1323</v>
      </c>
      <c r="MH66" s="7">
        <v>1322.5</v>
      </c>
      <c r="MI66" s="7">
        <v>1333.30004882813</v>
      </c>
      <c r="MJ66" s="7">
        <v>1365.69995117188</v>
      </c>
      <c r="MK66" s="7">
        <v>1362</v>
      </c>
      <c r="ML66" s="7">
        <v>1321.90002441406</v>
      </c>
      <c r="MM66" s="7">
        <v>1357.80004882813</v>
      </c>
      <c r="MN66" s="7">
        <v>1361.19995117188</v>
      </c>
      <c r="MO66" s="7">
        <v>1363</v>
      </c>
      <c r="MP66" s="7">
        <v>1366.5</v>
      </c>
      <c r="MQ66" s="7">
        <v>1375.90002441406</v>
      </c>
      <c r="MR66" s="7">
        <v>1347.5</v>
      </c>
      <c r="MS66" s="7">
        <v>1309</v>
      </c>
      <c r="MT66" s="7">
        <v>1312</v>
      </c>
      <c r="MU66" s="7">
        <v>1372.69995117188</v>
      </c>
      <c r="MV66" s="7">
        <v>1243.30004882813</v>
      </c>
      <c r="MW66" s="7">
        <v>1305.59997558594</v>
      </c>
      <c r="MX66" s="7">
        <v>1323.30004882813</v>
      </c>
      <c r="MY66" s="7">
        <v>1411.69995117188</v>
      </c>
      <c r="MZ66" s="7">
        <v>1355.90002441406</v>
      </c>
      <c r="NA66" s="7">
        <v>1361.5</v>
      </c>
      <c r="NB66" s="7">
        <v>1315</v>
      </c>
      <c r="NC66" s="7">
        <v>1424.90002441406</v>
      </c>
      <c r="ND66" s="7">
        <v>1375.80004882813</v>
      </c>
      <c r="NE66" s="7">
        <v>1417.09997558594</v>
      </c>
      <c r="NF66" s="7">
        <v>1298.09997558594</v>
      </c>
      <c r="NG66" s="7">
        <v>1372.19995117188</v>
      </c>
      <c r="NH66" s="7">
        <v>1301.69995117188</v>
      </c>
      <c r="NI66" s="7">
        <v>1306</v>
      </c>
      <c r="NJ66" s="7">
        <v>1257</v>
      </c>
      <c r="NK66" s="7">
        <v>1309.19995117188</v>
      </c>
      <c r="NL66" s="7">
        <v>1322.69995117188</v>
      </c>
      <c r="NM66" s="7">
        <v>1303.69995117188</v>
      </c>
      <c r="NN66" s="120">
        <v>0</v>
      </c>
      <c r="NO66" s="135">
        <v>42.69</v>
      </c>
      <c r="NP66" s="135">
        <v>0</v>
      </c>
      <c r="NQ66" s="135">
        <v>0</v>
      </c>
      <c r="NR66" s="135">
        <v>6.92</v>
      </c>
      <c r="NS66" s="135">
        <v>6.37</v>
      </c>
      <c r="NT66" s="135">
        <v>0</v>
      </c>
      <c r="NU66" s="135">
        <v>0</v>
      </c>
      <c r="NV66" s="7">
        <v>88551240</v>
      </c>
      <c r="NW66" s="7">
        <v>261422</v>
      </c>
      <c r="NX66" s="7">
        <v>89936360</v>
      </c>
      <c r="NY66" s="7">
        <v>306198</v>
      </c>
      <c r="NZ66" s="7">
        <v>73814540</v>
      </c>
      <c r="OA66" s="7">
        <v>154858</v>
      </c>
      <c r="OB66" s="7">
        <v>88164830</v>
      </c>
      <c r="OC66" s="7">
        <v>133810</v>
      </c>
      <c r="OD66" s="7">
        <v>837510</v>
      </c>
      <c r="OE66" s="7">
        <v>10120</v>
      </c>
      <c r="OF66" s="7">
        <v>119040</v>
      </c>
      <c r="OG66" s="7">
        <v>660</v>
      </c>
      <c r="OH66" s="9">
        <f>IF((RD_15[[#This Row],[33kV_IC1_ExPort]]-NV65)&lt;0,0,(RD_15[[#This Row],[33kV_IC1_ExPort]]-NV65))</f>
        <v>114980</v>
      </c>
      <c r="OI66" s="9">
        <f>IF((RD_15[[#This Row],[33kV_IC1_Import]]-NW65)&lt;0,0,(RD_15[[#This Row],[33kV_IC1_Import]]-NW65))</f>
        <v>136</v>
      </c>
      <c r="OJ66" s="9">
        <f>IF((RD_15[[#This Row],[33kV_IC2_ExPort]]-NX65)&lt;0,0,(RD_15[[#This Row],[33kV_IC2_ExPort]]-NX65))</f>
        <v>115740</v>
      </c>
      <c r="OK66" s="9">
        <f>IF((RD_15[[#This Row],[33kV_IC2_Import]]-NY65)&lt;0,0,(RD_15[[#This Row],[33kV_IC2_Import]]-NY65))</f>
        <v>139</v>
      </c>
      <c r="OL66" s="9">
        <f>IF((RD_15[[#This Row],[33kV_IC3_ExPort]]-NZ65)&lt;0,0,(RD_15[[#This Row],[33kV_IC3_ExPort]]-NZ65))</f>
        <v>113260</v>
      </c>
      <c r="OM66" s="9">
        <f>IF((RD_15[[#This Row],[33kV_IC3_Import]]-OA65)&lt;0,0,(RD_15[[#This Row],[33kV_IC3_Import]]-OA65))</f>
        <v>97</v>
      </c>
      <c r="ON66" s="9">
        <f>IF((RD_15[[#This Row],[33kV_IC4_ExPort]]-OB65)&lt;0,0,(RD_15[[#This Row],[33kV_IC4_ExPort]]-OB65))</f>
        <v>114270</v>
      </c>
      <c r="OO66" s="9">
        <f>IF((RD_15[[#This Row],[33kV_IC4_Import]]-OC65)&lt;0,0,(RD_15[[#This Row],[33kV_IC4_Import]]-OC65))</f>
        <v>153</v>
      </c>
      <c r="OP66" s="9">
        <f>IF((RD_15[[#This Row],[220kV_PQM1_Ex]]-OD65)*200&lt;0,0,(RD_15[[#This Row],[220kV_PQM1_Ex]]-OD65)*200)</f>
        <v>228000</v>
      </c>
      <c r="OQ66" s="9">
        <f>IF((RD_15[[#This Row],[220kV_PQM1_Im]]-OE65)*200&lt;0,0,(RD_15[[#This Row],[220kV_PQM1_Im]]-OE65)*200)</f>
        <v>0</v>
      </c>
      <c r="OR66" s="9">
        <f>IF((RD_15[[#This Row],[220kV_PQM2_Ex]]-OF65)*200&lt;0,0,(RD_15[[#This Row],[220kV_PQM2_Ex]]-OF65)*200)</f>
        <v>226000</v>
      </c>
      <c r="OS66" s="9">
        <f>IF((RD_15[[#This Row],[220kV_PQM2_Im]]-OG65)*200&lt;0,0,(RD_15[[#This Row],[220kV_PQM2_Im]]-OG65)*200)</f>
        <v>2000</v>
      </c>
      <c r="OT66" s="136">
        <f>SUM(RD_15[[#This Row],[33kV_IC1_ExPort(KWh)]],RD_15[[#This Row],[33kV_IC2_ExPort(KWh)]],RD_15[[#This Row],[33kV_IC3_ExPort(KWh)]],RD_15[[#This Row],[33kV_IC4_ExPort(kWh)]])</f>
        <v>458250</v>
      </c>
      <c r="OU66" s="49">
        <f>SUM(RD_15[[#This Row],[220kV_PQM1_Ex(KWh)]],RD_15[[#This Row],[220kV_PQM2_Ex(KWh)]])</f>
        <v>454000</v>
      </c>
      <c r="OV66" s="49">
        <f>IFERROR((RD_15[[#This Row],[Sunset Time (POA&lt;20 W/m2)]]-RD_15[[#This Row],[Sunrise Time (POA&gt;20 W/m2)]])*24,"")</f>
        <v>12.833333333333336</v>
      </c>
      <c r="OW66" s="49">
        <f>RD_15[[#This Row],[GHI]]-RD_15[[#This Row],[GHI_Lost]]</f>
        <v>6.92</v>
      </c>
      <c r="OX66" s="49">
        <f>RD_15[[#This Row],[POA]]-RD_15[[#This Row],[POA_Lost]]</f>
        <v>6.37</v>
      </c>
      <c r="OY66" s="49"/>
      <c r="OZ66" s="49">
        <f>RD_15[[#This Row],[MT_Temp]]</f>
        <v>42.69</v>
      </c>
      <c r="PA66" s="50">
        <f>RD_15[[#This Row],[WS_Avg]]</f>
        <v>0</v>
      </c>
      <c r="PB66" s="131">
        <f>IFERROR(SUM(RD_15[[#This Row],[BLK1_INV1]:[BLK12_INV31]]),"")</f>
        <v>466944.99969482428</v>
      </c>
      <c r="PC66" s="51" t="str">
        <f>IFERROR(#REF!/RD_15[[#This Row],[Inv_Exp(KWh)]],"")</f>
        <v/>
      </c>
      <c r="PD66" s="51"/>
      <c r="PE66" s="100" t="str">
        <f>IFERROR(RD_15[[#This Row],[WPR_Eac]]/RD_15[[#This Row],[WPR_Edc]],"")</f>
        <v/>
      </c>
      <c r="PF66" s="100"/>
      <c r="PG66" s="100"/>
    </row>
    <row r="67" spans="2:423" x14ac:dyDescent="0.35">
      <c r="B67" s="48">
        <v>45806</v>
      </c>
      <c r="C67" s="132">
        <f>YEAR(RD_15[[#This Row],[Date]])+IF(MONTH(RD_15[[#This Row],[Date]])&gt;=4,1,0)</f>
        <v>2026</v>
      </c>
      <c r="D67" s="124">
        <f t="shared" si="9"/>
        <v>2025</v>
      </c>
      <c r="E67" s="133"/>
      <c r="F67" s="133"/>
      <c r="G67" s="134" t="str">
        <f>TEXT(RD_15[[#This Row],[Date]],"mmm-yy")</f>
        <v>May-25</v>
      </c>
      <c r="H67" s="124">
        <f t="shared" si="10"/>
        <v>31</v>
      </c>
      <c r="I67" s="132">
        <f>'Basic Data '!$S$2</f>
        <v>91870</v>
      </c>
      <c r="J67" s="8">
        <v>0.20902777777777778</v>
      </c>
      <c r="K67" s="8">
        <v>0.70833333333333337</v>
      </c>
      <c r="L67" s="7">
        <v>205.1</v>
      </c>
      <c r="M67" s="7">
        <v>201.7</v>
      </c>
      <c r="N67" s="7">
        <v>219.2</v>
      </c>
      <c r="O67" s="7">
        <v>219</v>
      </c>
      <c r="P67" s="7">
        <v>219.8</v>
      </c>
      <c r="Q67" s="7">
        <v>208.1</v>
      </c>
      <c r="R67" s="7">
        <v>223.2</v>
      </c>
      <c r="S67" s="7">
        <v>211.7</v>
      </c>
      <c r="T67" s="7">
        <v>221.7</v>
      </c>
      <c r="U67" s="7">
        <v>221.5</v>
      </c>
      <c r="V67" s="7">
        <v>220.8</v>
      </c>
      <c r="W67" s="7">
        <v>219.5</v>
      </c>
      <c r="X67" s="7">
        <v>223.3</v>
      </c>
      <c r="Y67" s="7">
        <v>220.7</v>
      </c>
      <c r="Z67" s="7">
        <v>226.5</v>
      </c>
      <c r="AA67" s="7">
        <v>224.9</v>
      </c>
      <c r="AB67" s="7">
        <v>207.5</v>
      </c>
      <c r="AC67" s="7">
        <v>212.6</v>
      </c>
      <c r="AD67" s="7">
        <v>220.9</v>
      </c>
      <c r="AE67" s="7">
        <v>224.1</v>
      </c>
      <c r="AF67" s="7">
        <v>229.7</v>
      </c>
      <c r="AG67" s="7">
        <v>225.7</v>
      </c>
      <c r="AH67" s="7">
        <v>231.1</v>
      </c>
      <c r="AI67" s="7">
        <v>229.8</v>
      </c>
      <c r="AJ67" s="7">
        <v>228.9</v>
      </c>
      <c r="AK67" s="7">
        <v>225.7</v>
      </c>
      <c r="AL67" s="7">
        <v>230.8</v>
      </c>
      <c r="AM67" s="7">
        <v>229.7</v>
      </c>
      <c r="AN67" s="7">
        <v>232.5</v>
      </c>
      <c r="AO67" s="7">
        <v>231.6</v>
      </c>
      <c r="AP67" s="7">
        <v>226.9</v>
      </c>
      <c r="AQ67" s="7">
        <v>226.2</v>
      </c>
      <c r="AR67" s="7">
        <v>221.6</v>
      </c>
      <c r="AS67" s="7">
        <v>208.4</v>
      </c>
      <c r="AT67" s="7">
        <v>208.7</v>
      </c>
      <c r="AU67" s="7">
        <v>210.6</v>
      </c>
      <c r="AV67" s="7">
        <v>213.1</v>
      </c>
      <c r="AW67" s="7">
        <v>211.8</v>
      </c>
      <c r="AX67" s="7">
        <v>220.6</v>
      </c>
      <c r="AY67" s="7">
        <v>214.3</v>
      </c>
      <c r="AZ67" s="7">
        <v>220.8</v>
      </c>
      <c r="BA67" s="7">
        <v>240.3</v>
      </c>
      <c r="BB67" s="7">
        <v>254.1</v>
      </c>
      <c r="BC67" s="7">
        <v>238.5</v>
      </c>
      <c r="BD67" s="7">
        <v>241.5</v>
      </c>
      <c r="BE67" s="7">
        <v>250.9</v>
      </c>
      <c r="BF67" s="7">
        <v>269.39999999999998</v>
      </c>
      <c r="BG67" s="7">
        <v>268.2</v>
      </c>
      <c r="BH67" s="7">
        <v>282.8</v>
      </c>
      <c r="BI67" s="7">
        <v>251.8</v>
      </c>
      <c r="BJ67" s="7">
        <v>239.9</v>
      </c>
      <c r="BK67" s="7">
        <v>237.7</v>
      </c>
      <c r="BL67" s="7">
        <v>235.2</v>
      </c>
      <c r="BM67" s="7">
        <v>243.4</v>
      </c>
      <c r="BN67" s="7">
        <v>240.5</v>
      </c>
      <c r="BO67" s="7">
        <v>243.1</v>
      </c>
      <c r="BP67" s="7">
        <v>255.5</v>
      </c>
      <c r="BQ67" s="7">
        <v>233.7</v>
      </c>
      <c r="BR67" s="7">
        <v>205.5</v>
      </c>
      <c r="BS67" s="7">
        <v>234</v>
      </c>
      <c r="BT67" s="7">
        <v>220.3</v>
      </c>
      <c r="BU67" s="7">
        <v>210.5</v>
      </c>
      <c r="BV67" s="7">
        <v>234</v>
      </c>
      <c r="BW67" s="7">
        <v>517.70000000000005</v>
      </c>
      <c r="BX67" s="7">
        <v>508.2</v>
      </c>
      <c r="BY67" s="7">
        <v>512.9</v>
      </c>
      <c r="BZ67" s="7">
        <v>511.1</v>
      </c>
      <c r="CA67" s="7">
        <v>518.9</v>
      </c>
      <c r="CB67" s="7">
        <v>509.4</v>
      </c>
      <c r="CC67" s="7">
        <v>509.9</v>
      </c>
      <c r="CD67" s="7">
        <v>523.20000000000005</v>
      </c>
      <c r="CE67" s="7">
        <v>525.1</v>
      </c>
      <c r="CF67" s="7">
        <v>516</v>
      </c>
      <c r="CG67" s="7">
        <v>505.4</v>
      </c>
      <c r="CH67" s="7">
        <v>516.29999999999995</v>
      </c>
      <c r="CI67" s="7">
        <v>491.2</v>
      </c>
      <c r="CJ67" s="7">
        <v>488.7</v>
      </c>
      <c r="CK67" s="7">
        <v>507.9</v>
      </c>
      <c r="CL67" s="7">
        <v>517.6</v>
      </c>
      <c r="CM67" s="7">
        <v>519.1</v>
      </c>
      <c r="CN67" s="7">
        <v>508</v>
      </c>
      <c r="CO67" s="7">
        <v>540.4</v>
      </c>
      <c r="CP67" s="7">
        <v>521.1</v>
      </c>
      <c r="CQ67" s="7">
        <v>492.8</v>
      </c>
      <c r="CR67" s="7">
        <v>506</v>
      </c>
      <c r="CS67" s="7">
        <v>497.2</v>
      </c>
      <c r="CT67" s="7">
        <v>497.8</v>
      </c>
      <c r="CU67" s="7">
        <v>512.79999999999995</v>
      </c>
      <c r="CV67" s="7">
        <v>504</v>
      </c>
      <c r="CW67" s="7">
        <v>514.6</v>
      </c>
      <c r="CX67" s="7">
        <v>514.4</v>
      </c>
      <c r="CY67" s="7">
        <v>501.5</v>
      </c>
      <c r="CZ67" s="7">
        <v>506.3</v>
      </c>
      <c r="DA67" s="7">
        <v>514.5</v>
      </c>
      <c r="DB67" s="7">
        <v>513.79999999999995</v>
      </c>
      <c r="DC67" s="7">
        <v>524.70000000000005</v>
      </c>
      <c r="DD67" s="7">
        <v>568.79999999999995</v>
      </c>
      <c r="DE67" s="7">
        <v>523.20000000000005</v>
      </c>
      <c r="DF67" s="7">
        <v>517.1</v>
      </c>
      <c r="DG67" s="7">
        <v>475.3</v>
      </c>
      <c r="DH67" s="7">
        <v>477.9</v>
      </c>
      <c r="DI67" s="7">
        <v>515.79999999999995</v>
      </c>
      <c r="DJ67" s="7">
        <v>500.4</v>
      </c>
      <c r="DK67" s="7">
        <v>518.79999999999995</v>
      </c>
      <c r="DL67" s="7">
        <v>536.79999999999995</v>
      </c>
      <c r="DM67" s="7">
        <v>511.3</v>
      </c>
      <c r="DN67" s="7">
        <v>520.5</v>
      </c>
      <c r="DO67" s="7">
        <v>510</v>
      </c>
      <c r="DP67" s="7">
        <v>498.6</v>
      </c>
      <c r="DQ67" s="7">
        <v>524.1</v>
      </c>
      <c r="DR67" s="7">
        <v>523.5</v>
      </c>
      <c r="DS67" s="7">
        <v>528.20000000000005</v>
      </c>
      <c r="DT67" s="7">
        <v>476.7</v>
      </c>
      <c r="DU67" s="7">
        <v>497.6</v>
      </c>
      <c r="DV67" s="7">
        <v>512.29999999999995</v>
      </c>
      <c r="DW67" s="7">
        <v>530.9</v>
      </c>
      <c r="DX67" s="7">
        <v>523.1</v>
      </c>
      <c r="DY67" s="7">
        <v>522.79999999999995</v>
      </c>
      <c r="DZ67" s="7">
        <v>516.4</v>
      </c>
      <c r="EA67" s="7">
        <v>507.2</v>
      </c>
      <c r="EB67" s="7">
        <v>520.4</v>
      </c>
      <c r="EC67" s="7">
        <v>529.29999999999995</v>
      </c>
      <c r="ED67" s="7">
        <v>499</v>
      </c>
      <c r="EE67" s="7">
        <v>499.6</v>
      </c>
      <c r="EF67" s="7">
        <v>533</v>
      </c>
      <c r="EG67" s="7">
        <v>535.9</v>
      </c>
      <c r="EH67" s="7">
        <v>520.6</v>
      </c>
      <c r="EI67" s="7">
        <v>535.4</v>
      </c>
      <c r="EJ67" s="7">
        <v>521.5</v>
      </c>
      <c r="EK67" s="7">
        <v>525.9</v>
      </c>
      <c r="EL67" s="7">
        <v>525.79999999999995</v>
      </c>
      <c r="EM67" s="7">
        <v>532.5</v>
      </c>
      <c r="EN67" s="7">
        <v>534.5</v>
      </c>
      <c r="EO67" s="7">
        <v>541.5</v>
      </c>
      <c r="EP67" s="7">
        <v>529.20000000000005</v>
      </c>
      <c r="EQ67" s="7">
        <v>541.29999999999995</v>
      </c>
      <c r="ER67" s="7">
        <v>523.5</v>
      </c>
      <c r="ES67" s="7">
        <v>549.5</v>
      </c>
      <c r="ET67" s="7">
        <v>590.5</v>
      </c>
      <c r="EU67" s="7">
        <v>533.6</v>
      </c>
      <c r="EV67" s="7">
        <v>530</v>
      </c>
      <c r="EW67" s="7">
        <v>541</v>
      </c>
      <c r="EX67" s="7">
        <v>544</v>
      </c>
      <c r="EY67" s="7">
        <v>541.20000000000005</v>
      </c>
      <c r="EZ67" s="7">
        <v>528</v>
      </c>
      <c r="FA67" s="7">
        <v>546.4</v>
      </c>
      <c r="FB67" s="7">
        <v>545.4</v>
      </c>
      <c r="FC67" s="7">
        <v>523.29999999999995</v>
      </c>
      <c r="FD67" s="7">
        <v>569.20000000000005</v>
      </c>
      <c r="FE67" s="7">
        <v>510.1</v>
      </c>
      <c r="FF67" s="7">
        <v>469.4</v>
      </c>
      <c r="FG67" s="7">
        <v>545.29999999999995</v>
      </c>
      <c r="FH67" s="7">
        <v>507.4</v>
      </c>
      <c r="FI67" s="7">
        <v>542.6</v>
      </c>
      <c r="FJ67" s="7">
        <v>543.6</v>
      </c>
      <c r="FK67" s="7">
        <v>536.1</v>
      </c>
      <c r="FL67" s="7">
        <v>541.20000000000005</v>
      </c>
      <c r="FM67" s="7">
        <v>541</v>
      </c>
      <c r="FN67" s="7">
        <v>541.29999999999995</v>
      </c>
      <c r="FO67" s="7">
        <v>535.6</v>
      </c>
      <c r="FP67" s="7">
        <v>536.29999999999995</v>
      </c>
      <c r="FQ67" s="7">
        <v>539</v>
      </c>
      <c r="FR67" s="7">
        <v>528.79999999999995</v>
      </c>
      <c r="FS67" s="7">
        <v>572.29999999999995</v>
      </c>
      <c r="FT67" s="7">
        <v>555.70000000000005</v>
      </c>
      <c r="FU67" s="7">
        <v>512.5</v>
      </c>
      <c r="FV67" s="7">
        <v>474.7</v>
      </c>
      <c r="FW67" s="7">
        <v>486</v>
      </c>
      <c r="FX67" s="7">
        <v>478.7</v>
      </c>
      <c r="FY67" s="7">
        <v>484.1</v>
      </c>
      <c r="FZ67" s="7">
        <v>487.1</v>
      </c>
      <c r="GA67" s="7">
        <v>486.6</v>
      </c>
      <c r="GB67" s="7">
        <v>486.9</v>
      </c>
      <c r="GC67" s="7">
        <v>494.8</v>
      </c>
      <c r="GD67" s="7">
        <v>499.8</v>
      </c>
      <c r="GE67" s="7">
        <v>494.3</v>
      </c>
      <c r="GF67" s="7">
        <v>489.5</v>
      </c>
      <c r="GG67" s="7">
        <v>493.7</v>
      </c>
      <c r="GH67" s="7">
        <v>498.9</v>
      </c>
      <c r="GI67" s="7">
        <v>464</v>
      </c>
      <c r="GJ67" s="7">
        <v>426.3</v>
      </c>
      <c r="GK67" s="7">
        <v>511.2</v>
      </c>
      <c r="GL67" s="7">
        <v>498.2</v>
      </c>
      <c r="GM67" s="7">
        <v>498.1</v>
      </c>
      <c r="GN67" s="7">
        <v>500.7</v>
      </c>
      <c r="GO67" s="7">
        <v>496.5</v>
      </c>
      <c r="GP67" s="7">
        <v>493.6</v>
      </c>
      <c r="GQ67" s="7">
        <v>499.6</v>
      </c>
      <c r="GR67" s="7">
        <v>494.1</v>
      </c>
      <c r="GS67" s="7">
        <v>497.8</v>
      </c>
      <c r="GT67" s="7">
        <v>484.6</v>
      </c>
      <c r="GU67" s="7">
        <v>495.7</v>
      </c>
      <c r="GV67" s="7">
        <v>490.3</v>
      </c>
      <c r="GW67" s="7">
        <v>496.2</v>
      </c>
      <c r="GX67" s="7">
        <v>469.5</v>
      </c>
      <c r="GY67" s="7">
        <v>466.2</v>
      </c>
      <c r="GZ67" s="7">
        <v>478.3</v>
      </c>
      <c r="HA67" s="7">
        <v>535.5</v>
      </c>
      <c r="HB67" s="7">
        <v>518.29999999999995</v>
      </c>
      <c r="HC67" s="7">
        <v>470.1</v>
      </c>
      <c r="HD67" s="7">
        <v>539.79999999999995</v>
      </c>
      <c r="HE67" s="7">
        <v>542.70000000000005</v>
      </c>
      <c r="HF67" s="7">
        <v>541.6</v>
      </c>
      <c r="HG67" s="7">
        <v>566.29999999999995</v>
      </c>
      <c r="HH67" s="7">
        <v>547.9</v>
      </c>
      <c r="HI67" s="7">
        <v>598</v>
      </c>
      <c r="HJ67" s="7">
        <v>548.29999999999995</v>
      </c>
      <c r="HK67" s="7">
        <v>512.4</v>
      </c>
      <c r="HL67" s="7">
        <v>512.1</v>
      </c>
      <c r="HM67" s="7">
        <v>483.9</v>
      </c>
      <c r="HN67" s="7">
        <v>490</v>
      </c>
      <c r="HO67" s="7">
        <v>523</v>
      </c>
      <c r="HP67" s="7">
        <v>562.9</v>
      </c>
      <c r="HQ67" s="7">
        <v>473.8</v>
      </c>
      <c r="HR67" s="7">
        <v>475.6</v>
      </c>
      <c r="HS67" s="7">
        <v>525.79999999999995</v>
      </c>
      <c r="HT67" s="7">
        <v>452.3</v>
      </c>
      <c r="HU67" s="7">
        <v>423.8</v>
      </c>
      <c r="HV67" s="7">
        <v>554.79999999999995</v>
      </c>
      <c r="HW67" s="7">
        <v>547.70000000000005</v>
      </c>
      <c r="HX67" s="7">
        <v>559</v>
      </c>
      <c r="HY67" s="7">
        <v>549.5</v>
      </c>
      <c r="HZ67" s="7">
        <v>547</v>
      </c>
      <c r="IA67" s="7">
        <v>537.29999999999995</v>
      </c>
      <c r="IB67" s="7">
        <v>600.1</v>
      </c>
      <c r="IC67" s="7">
        <v>591.70000000000005</v>
      </c>
      <c r="ID67" s="7">
        <v>510.2</v>
      </c>
      <c r="IE67" s="7">
        <v>519.70000000000005</v>
      </c>
      <c r="IF67" s="7">
        <v>472.7</v>
      </c>
      <c r="IG67" s="7">
        <v>471.5</v>
      </c>
      <c r="IH67" s="7">
        <v>467.5</v>
      </c>
      <c r="II67" s="7">
        <v>481.6</v>
      </c>
      <c r="IJ67" s="7">
        <v>471.8</v>
      </c>
      <c r="IK67" s="7">
        <v>487.5</v>
      </c>
      <c r="IL67" s="7">
        <v>480.5</v>
      </c>
      <c r="IM67" s="7">
        <v>475</v>
      </c>
      <c r="IN67" s="7">
        <v>473.1</v>
      </c>
      <c r="IO67" s="7">
        <v>464.1</v>
      </c>
      <c r="IP67" s="7">
        <v>444.1</v>
      </c>
      <c r="IQ67" s="7">
        <v>483.7</v>
      </c>
      <c r="IR67" s="7">
        <v>444.8</v>
      </c>
      <c r="IS67" s="7">
        <v>487.4</v>
      </c>
      <c r="IT67" s="7">
        <v>489.2</v>
      </c>
      <c r="IU67" s="7">
        <v>483</v>
      </c>
      <c r="IV67" s="7">
        <v>471.9</v>
      </c>
      <c r="IW67" s="7">
        <v>496.2</v>
      </c>
      <c r="IX67" s="7">
        <v>475.3</v>
      </c>
      <c r="IY67" s="7">
        <v>481.9</v>
      </c>
      <c r="IZ67" s="7">
        <v>471.5</v>
      </c>
      <c r="JA67" s="7">
        <v>485.5</v>
      </c>
      <c r="JB67" s="7">
        <v>498.2</v>
      </c>
      <c r="JC67" s="7">
        <v>490</v>
      </c>
      <c r="JD67" s="7">
        <v>471</v>
      </c>
      <c r="JE67" s="7">
        <v>489</v>
      </c>
      <c r="JF67" s="7">
        <v>480.7</v>
      </c>
      <c r="JG67" s="7">
        <v>494.7</v>
      </c>
      <c r="JH67" s="7">
        <v>498</v>
      </c>
      <c r="JI67" s="7">
        <v>503.3</v>
      </c>
      <c r="JJ67" s="7">
        <v>519.70000000000005</v>
      </c>
      <c r="JK67" s="7">
        <v>527.5</v>
      </c>
      <c r="JL67" s="7">
        <v>502.8</v>
      </c>
      <c r="JM67" s="7">
        <v>532.9</v>
      </c>
      <c r="JN67" s="7">
        <v>559.29999999999995</v>
      </c>
      <c r="JO67" s="7">
        <v>533.1</v>
      </c>
      <c r="JP67" s="7">
        <v>532.70000000000005</v>
      </c>
      <c r="JQ67" s="7">
        <v>510.7</v>
      </c>
      <c r="JR67" s="7">
        <v>533.6</v>
      </c>
      <c r="JS67" s="7">
        <v>531.79999999999995</v>
      </c>
      <c r="JT67" s="7">
        <v>511.1</v>
      </c>
      <c r="JU67" s="7">
        <v>563.29999999999995</v>
      </c>
      <c r="JV67" s="7">
        <v>550</v>
      </c>
      <c r="JW67" s="7">
        <v>500.2</v>
      </c>
      <c r="JX67" s="7">
        <v>560</v>
      </c>
      <c r="JY67" s="7">
        <v>554.1</v>
      </c>
      <c r="JZ67" s="7">
        <v>421.4</v>
      </c>
      <c r="KA67" s="7">
        <v>421.9</v>
      </c>
      <c r="KB67" s="7">
        <v>533.29999999999995</v>
      </c>
      <c r="KC67" s="7">
        <v>449.1</v>
      </c>
      <c r="KD67" s="7">
        <v>510.1</v>
      </c>
      <c r="KE67" s="7">
        <v>476.1</v>
      </c>
      <c r="KF67" s="7">
        <v>470.7</v>
      </c>
      <c r="KG67" s="7">
        <v>464.5</v>
      </c>
      <c r="KH67" s="7">
        <v>466.9</v>
      </c>
      <c r="KI67" s="7">
        <v>458</v>
      </c>
      <c r="KJ67" s="7">
        <v>466.5</v>
      </c>
      <c r="KK67" s="7">
        <v>473.5</v>
      </c>
      <c r="KL67" s="7">
        <v>467.6</v>
      </c>
      <c r="KM67" s="7">
        <v>461.4</v>
      </c>
      <c r="KN67" s="7">
        <v>481</v>
      </c>
      <c r="KO67" s="7">
        <v>522.79999999999995</v>
      </c>
      <c r="KP67" s="7">
        <v>471.8</v>
      </c>
      <c r="KQ67" s="7">
        <v>476.3</v>
      </c>
      <c r="KR67" s="7">
        <v>457.9</v>
      </c>
      <c r="KS67" s="7">
        <v>450</v>
      </c>
      <c r="KT67" s="7">
        <v>443</v>
      </c>
      <c r="KU67" s="7">
        <v>456.5</v>
      </c>
      <c r="KV67" s="7">
        <v>467.9</v>
      </c>
      <c r="KW67" s="7">
        <v>463.5</v>
      </c>
      <c r="KX67" s="7">
        <v>461.9</v>
      </c>
      <c r="KY67" s="7">
        <v>471.3</v>
      </c>
      <c r="KZ67" s="7">
        <v>505</v>
      </c>
      <c r="LA67" s="7">
        <v>468.2</v>
      </c>
      <c r="LB67" s="7">
        <v>466.6</v>
      </c>
      <c r="LC67" s="7">
        <v>475.5</v>
      </c>
      <c r="LD67" s="7">
        <v>473.9</v>
      </c>
      <c r="LE67" s="7">
        <v>426.4</v>
      </c>
      <c r="LF67" s="7">
        <v>471.4</v>
      </c>
      <c r="LG67" s="7">
        <v>479.9</v>
      </c>
      <c r="LH67" s="7">
        <v>454.5</v>
      </c>
      <c r="LI67" s="7">
        <v>450.7</v>
      </c>
      <c r="LJ67" s="7">
        <v>429.6</v>
      </c>
      <c r="LK67" s="7">
        <v>489.1</v>
      </c>
      <c r="LL67" s="7">
        <v>460.8</v>
      </c>
      <c r="LM67" s="7">
        <v>482.3</v>
      </c>
      <c r="LN67" s="7">
        <v>478.3</v>
      </c>
      <c r="LO67" s="7">
        <v>474.8</v>
      </c>
      <c r="LP67" s="7">
        <v>453.7</v>
      </c>
      <c r="LQ67" s="7">
        <v>425.6</v>
      </c>
      <c r="LR67" s="7">
        <v>444.5</v>
      </c>
      <c r="LS67" s="7">
        <v>499.7</v>
      </c>
      <c r="LT67" s="7">
        <v>447.6</v>
      </c>
      <c r="LU67" s="7">
        <v>458.8</v>
      </c>
      <c r="LV67" s="7">
        <v>497.5</v>
      </c>
      <c r="LW67" s="7">
        <v>486.4</v>
      </c>
      <c r="LX67" s="7">
        <v>488.9</v>
      </c>
      <c r="LY67" s="7">
        <v>482.1</v>
      </c>
      <c r="LZ67" s="7">
        <v>484.8</v>
      </c>
      <c r="MA67" s="7">
        <v>415.8</v>
      </c>
      <c r="MB67" s="7">
        <v>513</v>
      </c>
      <c r="MC67" s="7">
        <v>458.5</v>
      </c>
      <c r="MD67" s="7">
        <v>451.4</v>
      </c>
      <c r="ME67" s="7">
        <v>420</v>
      </c>
      <c r="MF67" s="7">
        <v>474.1</v>
      </c>
      <c r="MG67" s="7">
        <v>470</v>
      </c>
      <c r="MH67" s="7">
        <v>419</v>
      </c>
      <c r="MI67" s="7">
        <v>476.7</v>
      </c>
      <c r="MJ67" s="7">
        <v>484</v>
      </c>
      <c r="MK67" s="7">
        <v>486.9</v>
      </c>
      <c r="ML67" s="7">
        <v>462.9</v>
      </c>
      <c r="MM67" s="7">
        <v>479.4</v>
      </c>
      <c r="MN67" s="7">
        <v>479.8</v>
      </c>
      <c r="MO67" s="7">
        <v>476.2</v>
      </c>
      <c r="MP67" s="7">
        <v>477.5</v>
      </c>
      <c r="MQ67" s="7">
        <v>486.6</v>
      </c>
      <c r="MR67" s="7">
        <v>472.3</v>
      </c>
      <c r="MS67" s="7">
        <v>459.3</v>
      </c>
      <c r="MT67" s="7">
        <v>463</v>
      </c>
      <c r="MU67" s="7">
        <v>482.9</v>
      </c>
      <c r="MV67" s="7">
        <v>429.5</v>
      </c>
      <c r="MW67" s="7">
        <v>456</v>
      </c>
      <c r="MX67" s="7">
        <v>465.4</v>
      </c>
      <c r="MY67" s="7">
        <v>508.4</v>
      </c>
      <c r="MZ67" s="7">
        <v>477.2</v>
      </c>
      <c r="NA67" s="7">
        <v>477.9</v>
      </c>
      <c r="NB67" s="7">
        <v>461.5</v>
      </c>
      <c r="NC67" s="7">
        <v>502.9</v>
      </c>
      <c r="ND67" s="7">
        <v>485.7</v>
      </c>
      <c r="NE67" s="7">
        <v>508</v>
      </c>
      <c r="NF67" s="7">
        <v>456.4</v>
      </c>
      <c r="NG67" s="7">
        <v>482.1</v>
      </c>
      <c r="NH67" s="7">
        <v>458.2</v>
      </c>
      <c r="NI67" s="7">
        <v>466.3</v>
      </c>
      <c r="NJ67" s="7">
        <v>436.2</v>
      </c>
      <c r="NK67" s="7">
        <v>466.7</v>
      </c>
      <c r="NL67" s="7">
        <v>468</v>
      </c>
      <c r="NM67" s="7">
        <v>460.4</v>
      </c>
      <c r="NN67" s="120">
        <v>0</v>
      </c>
      <c r="NO67" s="135">
        <v>20.38</v>
      </c>
      <c r="NP67" s="135">
        <v>0</v>
      </c>
      <c r="NQ67" s="135">
        <v>0</v>
      </c>
      <c r="NR67" s="135">
        <v>2.1</v>
      </c>
      <c r="NS67" s="135">
        <v>1.88</v>
      </c>
      <c r="NT67" s="135">
        <v>0</v>
      </c>
      <c r="NU67" s="135">
        <v>0</v>
      </c>
      <c r="NV67" s="7">
        <v>88591290</v>
      </c>
      <c r="NW67" s="7">
        <v>261551</v>
      </c>
      <c r="NX67" s="7">
        <v>89978300</v>
      </c>
      <c r="NY67" s="7">
        <v>306302</v>
      </c>
      <c r="NZ67" s="7">
        <v>73854950</v>
      </c>
      <c r="OA67" s="7">
        <v>154954</v>
      </c>
      <c r="OB67" s="7">
        <v>88203680</v>
      </c>
      <c r="OC67" s="7">
        <v>133944</v>
      </c>
      <c r="OD67" s="7">
        <v>837920</v>
      </c>
      <c r="OE67" s="7">
        <v>10130</v>
      </c>
      <c r="OF67" s="7">
        <v>119430</v>
      </c>
      <c r="OG67" s="7">
        <v>660</v>
      </c>
      <c r="OH67" s="9">
        <f>IF((RD_15[[#This Row],[33kV_IC1_ExPort]]-NV66)&lt;0,0,(RD_15[[#This Row],[33kV_IC1_ExPort]]-NV66))</f>
        <v>40050</v>
      </c>
      <c r="OI67" s="9">
        <f>IF((RD_15[[#This Row],[33kV_IC1_Import]]-NW66)&lt;0,0,(RD_15[[#This Row],[33kV_IC1_Import]]-NW66))</f>
        <v>129</v>
      </c>
      <c r="OJ67" s="9">
        <f>IF((RD_15[[#This Row],[33kV_IC2_ExPort]]-NX66)&lt;0,0,(RD_15[[#This Row],[33kV_IC2_ExPort]]-NX66))</f>
        <v>41940</v>
      </c>
      <c r="OK67" s="9">
        <f>IF((RD_15[[#This Row],[33kV_IC2_Import]]-NY66)&lt;0,0,(RD_15[[#This Row],[33kV_IC2_Import]]-NY66))</f>
        <v>104</v>
      </c>
      <c r="OL67" s="9">
        <f>IF((RD_15[[#This Row],[33kV_IC3_ExPort]]-NZ66)&lt;0,0,(RD_15[[#This Row],[33kV_IC3_ExPort]]-NZ66))</f>
        <v>40410</v>
      </c>
      <c r="OM67" s="9">
        <f>IF((RD_15[[#This Row],[33kV_IC3_Import]]-OA66)&lt;0,0,(RD_15[[#This Row],[33kV_IC3_Import]]-OA66))</f>
        <v>96</v>
      </c>
      <c r="ON67" s="9">
        <f>IF((RD_15[[#This Row],[33kV_IC4_ExPort]]-OB66)&lt;0,0,(RD_15[[#This Row],[33kV_IC4_ExPort]]-OB66))</f>
        <v>38850</v>
      </c>
      <c r="OO67" s="9">
        <f>IF((RD_15[[#This Row],[33kV_IC4_Import]]-OC66)&lt;0,0,(RD_15[[#This Row],[33kV_IC4_Import]]-OC66))</f>
        <v>134</v>
      </c>
      <c r="OP67" s="9">
        <f>IF((RD_15[[#This Row],[220kV_PQM1_Ex]]-OD66)*200&lt;0,0,(RD_15[[#This Row],[220kV_PQM1_Ex]]-OD66)*200)</f>
        <v>82000</v>
      </c>
      <c r="OQ67" s="9">
        <f>IF((RD_15[[#This Row],[220kV_PQM1_Im]]-OE66)*200&lt;0,0,(RD_15[[#This Row],[220kV_PQM1_Im]]-OE66)*200)</f>
        <v>2000</v>
      </c>
      <c r="OR67" s="9">
        <f>IF((RD_15[[#This Row],[220kV_PQM2_Ex]]-OF66)*200&lt;0,0,(RD_15[[#This Row],[220kV_PQM2_Ex]]-OF66)*200)</f>
        <v>78000</v>
      </c>
      <c r="OS67" s="9">
        <f>IF((RD_15[[#This Row],[220kV_PQM2_Im]]-OG66)*200&lt;0,0,(RD_15[[#This Row],[220kV_PQM2_Im]]-OG66)*200)</f>
        <v>0</v>
      </c>
      <c r="OT67" s="136">
        <f>SUM(RD_15[[#This Row],[33kV_IC1_ExPort(KWh)]],RD_15[[#This Row],[33kV_IC2_ExPort(KWh)]],RD_15[[#This Row],[33kV_IC3_ExPort(KWh)]],RD_15[[#This Row],[33kV_IC4_ExPort(kWh)]])</f>
        <v>161250</v>
      </c>
      <c r="OU67" s="49">
        <f>SUM(RD_15[[#This Row],[220kV_PQM1_Ex(KWh)]],RD_15[[#This Row],[220kV_PQM2_Ex(KWh)]])</f>
        <v>160000</v>
      </c>
      <c r="OV67" s="49">
        <f>IFERROR((RD_15[[#This Row],[Sunset Time (POA&lt;20 W/m2)]]-RD_15[[#This Row],[Sunrise Time (POA&gt;20 W/m2)]])*24,"")</f>
        <v>11.983333333333334</v>
      </c>
      <c r="OW67" s="49">
        <f>RD_15[[#This Row],[GHI]]-RD_15[[#This Row],[GHI_Lost]]</f>
        <v>2.1</v>
      </c>
      <c r="OX67" s="49">
        <f>RD_15[[#This Row],[POA]]-RD_15[[#This Row],[POA_Lost]]</f>
        <v>1.88</v>
      </c>
      <c r="OY67" s="49"/>
      <c r="OZ67" s="49">
        <f>RD_15[[#This Row],[MT_Temp]]</f>
        <v>20.38</v>
      </c>
      <c r="PA67" s="50">
        <f>RD_15[[#This Row],[WS_Avg]]</f>
        <v>0</v>
      </c>
      <c r="PB67" s="131">
        <f>IFERROR(SUM(RD_15[[#This Row],[BLK1_INV1]:[BLK12_INV31]]),"")</f>
        <v>165598.30000000002</v>
      </c>
      <c r="PC67" s="51" t="str">
        <f>IFERROR(#REF!/RD_15[[#This Row],[Inv_Exp(KWh)]],"")</f>
        <v/>
      </c>
      <c r="PD67" s="51"/>
      <c r="PE67" s="100" t="str">
        <f>IFERROR(RD_15[[#This Row],[WPR_Eac]]/RD_15[[#This Row],[WPR_Edc]],"")</f>
        <v/>
      </c>
      <c r="PF67" s="100"/>
      <c r="PG67" s="100"/>
    </row>
    <row r="68" spans="2:423" x14ac:dyDescent="0.35">
      <c r="B68" s="48">
        <v>45807</v>
      </c>
      <c r="C68" s="132">
        <f>YEAR(RD_15[[#This Row],[Date]])+IF(MONTH(RD_15[[#This Row],[Date]])&gt;=4,1,0)</f>
        <v>2026</v>
      </c>
      <c r="D68" s="124">
        <f t="shared" si="9"/>
        <v>2025</v>
      </c>
      <c r="E68" s="133"/>
      <c r="F68" s="133"/>
      <c r="G68" s="134" t="str">
        <f>TEXT(RD_15[[#This Row],[Date]],"mmm-yy")</f>
        <v>May-25</v>
      </c>
      <c r="H68" s="124">
        <f t="shared" si="10"/>
        <v>31</v>
      </c>
      <c r="I68" s="132">
        <f>'Basic Data '!$S$2</f>
        <v>91870</v>
      </c>
      <c r="J68" s="8">
        <v>0.20486111111111113</v>
      </c>
      <c r="K68" s="8">
        <v>0.70833333333333337</v>
      </c>
      <c r="L68" s="7">
        <v>116.6</v>
      </c>
      <c r="M68" s="7">
        <v>112.5</v>
      </c>
      <c r="N68" s="7">
        <v>124.1</v>
      </c>
      <c r="O68" s="7">
        <v>123.5</v>
      </c>
      <c r="P68" s="7">
        <v>124.5</v>
      </c>
      <c r="Q68" s="7">
        <v>118.3</v>
      </c>
      <c r="R68" s="7">
        <v>126.7</v>
      </c>
      <c r="S68" s="7">
        <v>119.2</v>
      </c>
      <c r="T68" s="7">
        <v>125.8</v>
      </c>
      <c r="U68" s="7">
        <v>123.6</v>
      </c>
      <c r="V68" s="7">
        <v>124.8</v>
      </c>
      <c r="W68" s="7">
        <v>124.4</v>
      </c>
      <c r="X68" s="7">
        <v>126.7</v>
      </c>
      <c r="Y68" s="7">
        <v>123.9</v>
      </c>
      <c r="Z68" s="7">
        <v>128.69999999999999</v>
      </c>
      <c r="AA68" s="7">
        <v>127.4</v>
      </c>
      <c r="AB68" s="7">
        <v>115.8</v>
      </c>
      <c r="AC68" s="7">
        <v>120.2</v>
      </c>
      <c r="AD68" s="7">
        <v>125</v>
      </c>
      <c r="AE68" s="7">
        <v>126.5</v>
      </c>
      <c r="AF68" s="7">
        <v>130</v>
      </c>
      <c r="AG68" s="7">
        <v>127.9</v>
      </c>
      <c r="AH68" s="7">
        <v>130.19999999999999</v>
      </c>
      <c r="AI68" s="7">
        <v>127.7</v>
      </c>
      <c r="AJ68" s="7">
        <v>127.3</v>
      </c>
      <c r="AK68" s="7">
        <v>127.5</v>
      </c>
      <c r="AL68" s="7">
        <v>131.5</v>
      </c>
      <c r="AM68" s="7">
        <v>129.6</v>
      </c>
      <c r="AN68" s="7">
        <v>132.30000000000001</v>
      </c>
      <c r="AO68" s="7">
        <v>129.9</v>
      </c>
      <c r="AP68" s="7">
        <v>129.19999999999999</v>
      </c>
      <c r="AQ68" s="7">
        <v>125.5</v>
      </c>
      <c r="AR68" s="7">
        <v>126.1</v>
      </c>
      <c r="AS68" s="7">
        <v>117.6</v>
      </c>
      <c r="AT68" s="7">
        <v>116.8</v>
      </c>
      <c r="AU68" s="7">
        <v>118.9</v>
      </c>
      <c r="AV68" s="7">
        <v>120.5</v>
      </c>
      <c r="AW68" s="7">
        <v>119.1</v>
      </c>
      <c r="AX68" s="7">
        <v>124.7</v>
      </c>
      <c r="AY68" s="7">
        <v>122</v>
      </c>
      <c r="AZ68" s="7">
        <v>125.1</v>
      </c>
      <c r="BA68" s="7">
        <v>137</v>
      </c>
      <c r="BB68" s="7">
        <v>144.5</v>
      </c>
      <c r="BC68" s="7">
        <v>135.5</v>
      </c>
      <c r="BD68" s="7">
        <v>136.4</v>
      </c>
      <c r="BE68" s="7">
        <v>143</v>
      </c>
      <c r="BF68" s="7">
        <v>153.69999999999999</v>
      </c>
      <c r="BG68" s="7">
        <v>152.4</v>
      </c>
      <c r="BH68" s="7">
        <v>158.19999999999999</v>
      </c>
      <c r="BI68" s="7">
        <v>143.1</v>
      </c>
      <c r="BJ68" s="7">
        <v>136.5</v>
      </c>
      <c r="BK68" s="7">
        <v>132.4</v>
      </c>
      <c r="BL68" s="7">
        <v>132.19999999999999</v>
      </c>
      <c r="BM68" s="7">
        <v>137.5</v>
      </c>
      <c r="BN68" s="7">
        <v>135</v>
      </c>
      <c r="BO68" s="7">
        <v>136.1</v>
      </c>
      <c r="BP68" s="7">
        <v>145</v>
      </c>
      <c r="BQ68" s="7">
        <v>131.5</v>
      </c>
      <c r="BR68" s="7">
        <v>115.7</v>
      </c>
      <c r="BS68" s="7">
        <v>131.5</v>
      </c>
      <c r="BT68" s="7">
        <v>124.7</v>
      </c>
      <c r="BU68" s="7">
        <v>119</v>
      </c>
      <c r="BV68" s="7">
        <v>130.80000000000001</v>
      </c>
      <c r="BW68" s="7">
        <v>292.5</v>
      </c>
      <c r="BX68" s="7">
        <v>287.7</v>
      </c>
      <c r="BY68" s="7">
        <v>292</v>
      </c>
      <c r="BZ68" s="7">
        <v>292</v>
      </c>
      <c r="CA68" s="7">
        <v>294.3</v>
      </c>
      <c r="CB68" s="7">
        <v>288.8</v>
      </c>
      <c r="CC68" s="7">
        <v>289.5</v>
      </c>
      <c r="CD68" s="7">
        <v>297.2</v>
      </c>
      <c r="CE68" s="7">
        <v>298.10000000000002</v>
      </c>
      <c r="CF68" s="7">
        <v>293.2</v>
      </c>
      <c r="CG68" s="7">
        <v>286.89999999999998</v>
      </c>
      <c r="CH68" s="7">
        <v>293.2</v>
      </c>
      <c r="CI68" s="7">
        <v>279.3</v>
      </c>
      <c r="CJ68" s="7">
        <v>277.7</v>
      </c>
      <c r="CK68" s="7">
        <v>286.2</v>
      </c>
      <c r="CL68" s="7">
        <v>291.8</v>
      </c>
      <c r="CM68" s="7">
        <v>294.7</v>
      </c>
      <c r="CN68" s="7">
        <v>286.8</v>
      </c>
      <c r="CO68" s="7">
        <v>304.8</v>
      </c>
      <c r="CP68" s="7">
        <v>293.60000000000002</v>
      </c>
      <c r="CQ68" s="7">
        <v>277.89999999999998</v>
      </c>
      <c r="CR68" s="7">
        <v>296.2</v>
      </c>
      <c r="CS68" s="7">
        <v>280.3</v>
      </c>
      <c r="CT68" s="7">
        <v>280.8</v>
      </c>
      <c r="CU68" s="7">
        <v>289</v>
      </c>
      <c r="CV68" s="7">
        <v>294.2</v>
      </c>
      <c r="CW68" s="7">
        <v>290.8</v>
      </c>
      <c r="CX68" s="7">
        <v>291</v>
      </c>
      <c r="CY68" s="7">
        <v>280.8</v>
      </c>
      <c r="CZ68" s="7">
        <v>284</v>
      </c>
      <c r="DA68" s="7">
        <v>287.89999999999998</v>
      </c>
      <c r="DB68" s="7">
        <v>288.5</v>
      </c>
      <c r="DC68" s="7">
        <v>293.3</v>
      </c>
      <c r="DD68" s="7">
        <v>318</v>
      </c>
      <c r="DE68" s="7">
        <v>293.2</v>
      </c>
      <c r="DF68" s="7">
        <v>289.60000000000002</v>
      </c>
      <c r="DG68" s="7">
        <v>266.89999999999998</v>
      </c>
      <c r="DH68" s="7">
        <v>267.39999999999998</v>
      </c>
      <c r="DI68" s="7">
        <v>290.3</v>
      </c>
      <c r="DJ68" s="7">
        <v>280.8</v>
      </c>
      <c r="DK68" s="7">
        <v>292.7</v>
      </c>
      <c r="DL68" s="7">
        <v>301.10000000000002</v>
      </c>
      <c r="DM68" s="7">
        <v>288.10000000000002</v>
      </c>
      <c r="DN68" s="7">
        <v>293.89999999999998</v>
      </c>
      <c r="DO68" s="7">
        <v>288.8</v>
      </c>
      <c r="DP68" s="7">
        <v>281.39999999999998</v>
      </c>
      <c r="DQ68" s="7">
        <v>296.60000000000002</v>
      </c>
      <c r="DR68" s="7">
        <v>296.10000000000002</v>
      </c>
      <c r="DS68" s="7">
        <v>298.10000000000002</v>
      </c>
      <c r="DT68" s="7">
        <v>267.10000000000002</v>
      </c>
      <c r="DU68" s="7">
        <v>280.60000000000002</v>
      </c>
      <c r="DV68" s="7">
        <v>289.60000000000002</v>
      </c>
      <c r="DW68" s="7">
        <v>301.39999999999998</v>
      </c>
      <c r="DX68" s="7">
        <v>295.5</v>
      </c>
      <c r="DY68" s="7">
        <v>295.5</v>
      </c>
      <c r="DZ68" s="7">
        <v>293.2</v>
      </c>
      <c r="EA68" s="7">
        <v>285.89999999999998</v>
      </c>
      <c r="EB68" s="7">
        <v>295</v>
      </c>
      <c r="EC68" s="7">
        <v>300.10000000000002</v>
      </c>
      <c r="ED68" s="7">
        <v>282.3</v>
      </c>
      <c r="EE68" s="7">
        <v>282.7</v>
      </c>
      <c r="EF68" s="7">
        <v>303.8</v>
      </c>
      <c r="EG68" s="7">
        <v>305.89999999999998</v>
      </c>
      <c r="EH68" s="7">
        <v>296</v>
      </c>
      <c r="EI68" s="7">
        <v>304.89999999999998</v>
      </c>
      <c r="EJ68" s="7">
        <v>295.39999999999998</v>
      </c>
      <c r="EK68" s="7">
        <v>298.10000000000002</v>
      </c>
      <c r="EL68" s="7">
        <v>298</v>
      </c>
      <c r="EM68" s="7">
        <v>304</v>
      </c>
      <c r="EN68" s="7">
        <v>303.5</v>
      </c>
      <c r="EO68" s="7">
        <v>308</v>
      </c>
      <c r="EP68" s="7">
        <v>300.89999999999998</v>
      </c>
      <c r="EQ68" s="7">
        <v>308.2</v>
      </c>
      <c r="ER68" s="7">
        <v>299.2</v>
      </c>
      <c r="ES68" s="7">
        <v>301</v>
      </c>
      <c r="ET68" s="7">
        <v>339</v>
      </c>
      <c r="EU68" s="7">
        <v>305.5</v>
      </c>
      <c r="EV68" s="7">
        <v>307.7</v>
      </c>
      <c r="EW68" s="7">
        <v>310.10000000000002</v>
      </c>
      <c r="EX68" s="7">
        <v>311.39999999999998</v>
      </c>
      <c r="EY68" s="7">
        <v>310.8</v>
      </c>
      <c r="EZ68" s="7">
        <v>308.3</v>
      </c>
      <c r="FA68" s="7">
        <v>313</v>
      </c>
      <c r="FB68" s="7">
        <v>311.5</v>
      </c>
      <c r="FC68" s="7">
        <v>298.8</v>
      </c>
      <c r="FD68" s="7">
        <v>325</v>
      </c>
      <c r="FE68" s="7">
        <v>290.5</v>
      </c>
      <c r="FF68" s="7">
        <v>267.5</v>
      </c>
      <c r="FG68" s="7">
        <v>311.3</v>
      </c>
      <c r="FH68" s="7">
        <v>289.60000000000002</v>
      </c>
      <c r="FI68" s="7">
        <v>309.39999999999998</v>
      </c>
      <c r="FJ68" s="7">
        <v>310</v>
      </c>
      <c r="FK68" s="7">
        <v>305.10000000000002</v>
      </c>
      <c r="FL68" s="7">
        <v>309.60000000000002</v>
      </c>
      <c r="FM68" s="7">
        <v>307.8</v>
      </c>
      <c r="FN68" s="7">
        <v>307.7</v>
      </c>
      <c r="FO68" s="7">
        <v>305.10000000000002</v>
      </c>
      <c r="FP68" s="7">
        <v>305.39999999999998</v>
      </c>
      <c r="FQ68" s="7">
        <v>307.2</v>
      </c>
      <c r="FR68" s="7">
        <v>302.10000000000002</v>
      </c>
      <c r="FS68" s="7">
        <v>326.60000000000002</v>
      </c>
      <c r="FT68" s="7">
        <v>318.60000000000002</v>
      </c>
      <c r="FU68" s="7">
        <v>291.89999999999998</v>
      </c>
      <c r="FV68" s="7">
        <v>271.89999999999998</v>
      </c>
      <c r="FW68" s="7">
        <v>279.8</v>
      </c>
      <c r="FX68" s="7">
        <v>272.2</v>
      </c>
      <c r="FY68" s="7">
        <v>275.60000000000002</v>
      </c>
      <c r="FZ68" s="7">
        <v>277</v>
      </c>
      <c r="GA68" s="7">
        <v>277.60000000000002</v>
      </c>
      <c r="GB68" s="7">
        <v>275.89999999999998</v>
      </c>
      <c r="GC68" s="7">
        <v>279.7</v>
      </c>
      <c r="GD68" s="7">
        <v>284.89999999999998</v>
      </c>
      <c r="GE68" s="7">
        <v>281.60000000000002</v>
      </c>
      <c r="GF68" s="7">
        <v>278.89999999999998</v>
      </c>
      <c r="GG68" s="7">
        <v>283.8</v>
      </c>
      <c r="GH68" s="7">
        <v>286.8</v>
      </c>
      <c r="GI68" s="7">
        <v>264.7</v>
      </c>
      <c r="GJ68" s="7">
        <v>244.4</v>
      </c>
      <c r="GK68" s="7">
        <v>293.89999999999998</v>
      </c>
      <c r="GL68" s="7">
        <v>283.8</v>
      </c>
      <c r="GM68" s="7">
        <v>285.39999999999998</v>
      </c>
      <c r="GN68" s="7">
        <v>285.10000000000002</v>
      </c>
      <c r="GO68" s="7">
        <v>281.39999999999998</v>
      </c>
      <c r="GP68" s="7">
        <v>279.5</v>
      </c>
      <c r="GQ68" s="7">
        <v>282.39999999999998</v>
      </c>
      <c r="GR68" s="7">
        <v>282.39999999999998</v>
      </c>
      <c r="GS68" s="7">
        <v>279.89999999999998</v>
      </c>
      <c r="GT68" s="7">
        <v>275.10000000000002</v>
      </c>
      <c r="GU68" s="7">
        <v>277.7</v>
      </c>
      <c r="GV68" s="7">
        <v>277.60000000000002</v>
      </c>
      <c r="GW68" s="7">
        <v>279.60000000000002</v>
      </c>
      <c r="GX68" s="7">
        <v>262</v>
      </c>
      <c r="GY68" s="7">
        <v>262.10000000000002</v>
      </c>
      <c r="GZ68" s="7">
        <v>273.7</v>
      </c>
      <c r="HA68" s="7">
        <v>306.89999999999998</v>
      </c>
      <c r="HB68" s="7">
        <v>296.8</v>
      </c>
      <c r="HC68" s="7">
        <v>272.2</v>
      </c>
      <c r="HD68" s="7">
        <v>310.89999999999998</v>
      </c>
      <c r="HE68" s="7">
        <v>313.5</v>
      </c>
      <c r="HF68" s="7">
        <v>313.10000000000002</v>
      </c>
      <c r="HG68" s="7">
        <v>326.5</v>
      </c>
      <c r="HH68" s="7">
        <v>316.2</v>
      </c>
      <c r="HI68" s="7">
        <v>347.6</v>
      </c>
      <c r="HJ68" s="7">
        <v>316.8</v>
      </c>
      <c r="HK68" s="7">
        <v>298.39999999999998</v>
      </c>
      <c r="HL68" s="7">
        <v>297.60000000000002</v>
      </c>
      <c r="HM68" s="7">
        <v>283.5</v>
      </c>
      <c r="HN68" s="7">
        <v>277.8</v>
      </c>
      <c r="HO68" s="7">
        <v>297</v>
      </c>
      <c r="HP68" s="7">
        <v>330.2</v>
      </c>
      <c r="HQ68" s="7">
        <v>274.7</v>
      </c>
      <c r="HR68" s="7">
        <v>272.5</v>
      </c>
      <c r="HS68" s="7">
        <v>302</v>
      </c>
      <c r="HT68" s="7">
        <v>259.5</v>
      </c>
      <c r="HU68" s="7">
        <v>243.9</v>
      </c>
      <c r="HV68" s="7">
        <v>321.5</v>
      </c>
      <c r="HW68" s="7">
        <v>317.7</v>
      </c>
      <c r="HX68" s="7">
        <v>325.10000000000002</v>
      </c>
      <c r="HY68" s="7">
        <v>318.3</v>
      </c>
      <c r="HZ68" s="7">
        <v>311.2</v>
      </c>
      <c r="IA68" s="7">
        <v>310.5</v>
      </c>
      <c r="IB68" s="7">
        <v>344.9</v>
      </c>
      <c r="IC68" s="7">
        <v>342.2</v>
      </c>
      <c r="ID68" s="7">
        <v>287.7</v>
      </c>
      <c r="IE68" s="7">
        <v>295.5</v>
      </c>
      <c r="IF68" s="7">
        <v>268.8</v>
      </c>
      <c r="IG68" s="7">
        <v>263.10000000000002</v>
      </c>
      <c r="IH68" s="7">
        <v>257.10000000000002</v>
      </c>
      <c r="II68" s="7">
        <v>273.3</v>
      </c>
      <c r="IJ68" s="7">
        <v>261.89999999999998</v>
      </c>
      <c r="IK68" s="7">
        <v>268.60000000000002</v>
      </c>
      <c r="IL68" s="7">
        <v>274.3</v>
      </c>
      <c r="IM68" s="7">
        <v>267.8</v>
      </c>
      <c r="IN68" s="7">
        <v>267.7</v>
      </c>
      <c r="IO68" s="7">
        <v>241.5</v>
      </c>
      <c r="IP68" s="7">
        <v>193.2</v>
      </c>
      <c r="IQ68" s="7">
        <v>271</v>
      </c>
      <c r="IR68" s="7">
        <v>196</v>
      </c>
      <c r="IS68" s="7">
        <v>271.60000000000002</v>
      </c>
      <c r="IT68" s="7">
        <v>276.3</v>
      </c>
      <c r="IU68" s="7">
        <v>267</v>
      </c>
      <c r="IV68" s="7">
        <v>274.39999999999998</v>
      </c>
      <c r="IW68" s="7">
        <v>285.39999999999998</v>
      </c>
      <c r="IX68" s="7">
        <v>272.60000000000002</v>
      </c>
      <c r="IY68" s="7">
        <v>278.10000000000002</v>
      </c>
      <c r="IZ68" s="7">
        <v>271.3</v>
      </c>
      <c r="JA68" s="7">
        <v>280.5</v>
      </c>
      <c r="JB68" s="7">
        <v>283.39999999999998</v>
      </c>
      <c r="JC68" s="7">
        <v>278.10000000000002</v>
      </c>
      <c r="JD68" s="7">
        <v>236</v>
      </c>
      <c r="JE68" s="7">
        <v>264.2</v>
      </c>
      <c r="JF68" s="7">
        <v>252.2</v>
      </c>
      <c r="JG68" s="7">
        <v>279.7</v>
      </c>
      <c r="JH68" s="7">
        <v>277.60000000000002</v>
      </c>
      <c r="JI68" s="7">
        <v>282.7</v>
      </c>
      <c r="JJ68" s="7">
        <v>292</v>
      </c>
      <c r="JK68" s="7">
        <v>296.7</v>
      </c>
      <c r="JL68" s="7">
        <v>282.7</v>
      </c>
      <c r="JM68" s="7">
        <v>299.3</v>
      </c>
      <c r="JN68" s="7">
        <v>315</v>
      </c>
      <c r="JO68" s="7">
        <v>301.39999999999998</v>
      </c>
      <c r="JP68" s="7">
        <v>300.3</v>
      </c>
      <c r="JQ68" s="7">
        <v>287.7</v>
      </c>
      <c r="JR68" s="7">
        <v>301.2</v>
      </c>
      <c r="JS68" s="7">
        <v>300.39999999999998</v>
      </c>
      <c r="JT68" s="7">
        <v>289.39999999999998</v>
      </c>
      <c r="JU68" s="7">
        <v>318.39999999999998</v>
      </c>
      <c r="JV68" s="7">
        <v>311.10000000000002</v>
      </c>
      <c r="JW68" s="7">
        <v>282.89999999999998</v>
      </c>
      <c r="JX68" s="7">
        <v>317.5</v>
      </c>
      <c r="JY68" s="7">
        <v>314.39999999999998</v>
      </c>
      <c r="JZ68" s="7">
        <v>238</v>
      </c>
      <c r="KA68" s="7">
        <v>238.6</v>
      </c>
      <c r="KB68" s="7">
        <v>301.10000000000002</v>
      </c>
      <c r="KC68" s="7">
        <v>254.7</v>
      </c>
      <c r="KD68" s="7">
        <v>288.8</v>
      </c>
      <c r="KE68" s="7">
        <v>264.60000000000002</v>
      </c>
      <c r="KF68" s="7">
        <v>260.8</v>
      </c>
      <c r="KG68" s="7">
        <v>254.5</v>
      </c>
      <c r="KH68" s="7">
        <v>254.3</v>
      </c>
      <c r="KI68" s="7">
        <v>251.6</v>
      </c>
      <c r="KJ68" s="7">
        <v>258</v>
      </c>
      <c r="KK68" s="7">
        <v>262.60000000000002</v>
      </c>
      <c r="KL68" s="7">
        <v>258</v>
      </c>
      <c r="KM68" s="7">
        <v>252.5</v>
      </c>
      <c r="KN68" s="7">
        <v>267.2</v>
      </c>
      <c r="KO68" s="7">
        <v>289.3</v>
      </c>
      <c r="KP68" s="7">
        <v>259.89999999999998</v>
      </c>
      <c r="KQ68" s="7">
        <v>264.60000000000002</v>
      </c>
      <c r="KR68" s="7">
        <v>256.10000000000002</v>
      </c>
      <c r="KS68" s="7">
        <v>251.2</v>
      </c>
      <c r="KT68" s="7">
        <v>241.1</v>
      </c>
      <c r="KU68" s="7">
        <v>251.7</v>
      </c>
      <c r="KV68" s="7">
        <v>260.5</v>
      </c>
      <c r="KW68" s="7">
        <v>257.10000000000002</v>
      </c>
      <c r="KX68" s="7">
        <v>255.7</v>
      </c>
      <c r="KY68" s="7">
        <v>263.7</v>
      </c>
      <c r="KZ68" s="7">
        <v>292</v>
      </c>
      <c r="LA68" s="7">
        <v>262.2</v>
      </c>
      <c r="LB68" s="7">
        <v>256.3</v>
      </c>
      <c r="LC68" s="7">
        <v>265</v>
      </c>
      <c r="LD68" s="7">
        <v>265.7</v>
      </c>
      <c r="LE68" s="7">
        <v>234.6</v>
      </c>
      <c r="LF68" s="7">
        <v>260.39999999999998</v>
      </c>
      <c r="LG68" s="7">
        <v>266.5</v>
      </c>
      <c r="LH68" s="7">
        <v>252.1</v>
      </c>
      <c r="LI68" s="7">
        <v>250.3</v>
      </c>
      <c r="LJ68" s="7">
        <v>211.4</v>
      </c>
      <c r="LK68" s="7">
        <v>257.8</v>
      </c>
      <c r="LL68" s="7">
        <v>255.7</v>
      </c>
      <c r="LM68" s="7">
        <v>267</v>
      </c>
      <c r="LN68" s="7">
        <v>264.5</v>
      </c>
      <c r="LO68" s="7">
        <v>261.8</v>
      </c>
      <c r="LP68" s="7">
        <v>253.6</v>
      </c>
      <c r="LQ68" s="7">
        <v>233.5</v>
      </c>
      <c r="LR68" s="7">
        <v>220.6</v>
      </c>
      <c r="LS68" s="7">
        <v>278.89999999999998</v>
      </c>
      <c r="LT68" s="7">
        <v>242.4</v>
      </c>
      <c r="LU68" s="7">
        <v>253.1</v>
      </c>
      <c r="LV68" s="7">
        <v>282.39999999999998</v>
      </c>
      <c r="LW68" s="7">
        <v>265.2</v>
      </c>
      <c r="LX68" s="7">
        <v>278.7</v>
      </c>
      <c r="LY68" s="7">
        <v>272.39999999999998</v>
      </c>
      <c r="LZ68" s="7">
        <v>260.8</v>
      </c>
      <c r="MA68" s="7">
        <v>200.8</v>
      </c>
      <c r="MB68" s="7">
        <v>290</v>
      </c>
      <c r="MC68" s="7">
        <v>258</v>
      </c>
      <c r="MD68" s="7">
        <v>253.6</v>
      </c>
      <c r="ME68" s="7">
        <v>149</v>
      </c>
      <c r="MF68" s="7">
        <v>264.8</v>
      </c>
      <c r="MG68" s="7">
        <v>268</v>
      </c>
      <c r="MH68" s="7">
        <v>216.7</v>
      </c>
      <c r="MI68" s="7">
        <v>258.7</v>
      </c>
      <c r="MJ68" s="7">
        <v>260.60000000000002</v>
      </c>
      <c r="MK68" s="7">
        <v>268.3</v>
      </c>
      <c r="ML68" s="7">
        <v>262.60000000000002</v>
      </c>
      <c r="MM68" s="7">
        <v>257.3</v>
      </c>
      <c r="MN68" s="7">
        <v>260.89999999999998</v>
      </c>
      <c r="MO68" s="7">
        <v>258.10000000000002</v>
      </c>
      <c r="MP68" s="7">
        <v>259.10000000000002</v>
      </c>
      <c r="MQ68" s="7">
        <v>267.5</v>
      </c>
      <c r="MR68" s="7">
        <v>256.60000000000002</v>
      </c>
      <c r="MS68" s="7">
        <v>252</v>
      </c>
      <c r="MT68" s="7">
        <v>251</v>
      </c>
      <c r="MU68" s="7">
        <v>267.39999999999998</v>
      </c>
      <c r="MV68" s="7">
        <v>233.4</v>
      </c>
      <c r="MW68" s="7">
        <v>247.1</v>
      </c>
      <c r="MX68" s="7">
        <v>255.2</v>
      </c>
      <c r="MY68" s="7">
        <v>275.39999999999998</v>
      </c>
      <c r="MZ68" s="7">
        <v>265.60000000000002</v>
      </c>
      <c r="NA68" s="7">
        <v>265.39999999999998</v>
      </c>
      <c r="NB68" s="7">
        <v>247.7</v>
      </c>
      <c r="NC68" s="7">
        <v>269.89999999999998</v>
      </c>
      <c r="ND68" s="7">
        <v>260.89999999999998</v>
      </c>
      <c r="NE68" s="7">
        <v>276.2</v>
      </c>
      <c r="NF68" s="7">
        <v>245.7</v>
      </c>
      <c r="NG68" s="7">
        <v>265</v>
      </c>
      <c r="NH68" s="7">
        <v>247.2</v>
      </c>
      <c r="NI68" s="7">
        <v>256.5</v>
      </c>
      <c r="NJ68" s="7">
        <v>235.5</v>
      </c>
      <c r="NK68" s="7">
        <v>255.4</v>
      </c>
      <c r="NL68" s="7">
        <v>257.2</v>
      </c>
      <c r="NM68" s="7">
        <v>248</v>
      </c>
      <c r="NN68" s="120">
        <v>0</v>
      </c>
      <c r="NO68" s="135">
        <v>26.06</v>
      </c>
      <c r="NP68" s="135">
        <v>0</v>
      </c>
      <c r="NQ68" s="135">
        <v>0</v>
      </c>
      <c r="NR68" s="135">
        <v>1.2</v>
      </c>
      <c r="NS68" s="135">
        <v>1.08</v>
      </c>
      <c r="NT68" s="135">
        <v>0</v>
      </c>
      <c r="NU68" s="135">
        <v>0</v>
      </c>
      <c r="NV68" s="7">
        <v>88613860</v>
      </c>
      <c r="NW68" s="7">
        <v>261717</v>
      </c>
      <c r="NX68" s="7">
        <v>90002000</v>
      </c>
      <c r="NY68" s="7">
        <v>306521</v>
      </c>
      <c r="NZ68" s="7">
        <v>73877520</v>
      </c>
      <c r="OA68" s="7">
        <v>155081</v>
      </c>
      <c r="OB68" s="7">
        <v>88224250</v>
      </c>
      <c r="OC68" s="7">
        <v>134079</v>
      </c>
      <c r="OD68" s="7">
        <v>838150</v>
      </c>
      <c r="OE68" s="7">
        <v>10130</v>
      </c>
      <c r="OF68" s="7">
        <v>119650</v>
      </c>
      <c r="OG68" s="7">
        <v>670</v>
      </c>
      <c r="OH68" s="9">
        <f>IF((RD_15[[#This Row],[33kV_IC1_ExPort]]-NV67)&lt;0,0,(RD_15[[#This Row],[33kV_IC1_ExPort]]-NV67))</f>
        <v>22570</v>
      </c>
      <c r="OI68" s="9">
        <f>IF((RD_15[[#This Row],[33kV_IC1_Import]]-NW67)&lt;0,0,(RD_15[[#This Row],[33kV_IC1_Import]]-NW67))</f>
        <v>166</v>
      </c>
      <c r="OJ68" s="9">
        <f>IF((RD_15[[#This Row],[33kV_IC2_ExPort]]-NX67)&lt;0,0,(RD_15[[#This Row],[33kV_IC2_ExPort]]-NX67))</f>
        <v>23700</v>
      </c>
      <c r="OK68" s="9">
        <f>IF((RD_15[[#This Row],[33kV_IC2_Import]]-NY67)&lt;0,0,(RD_15[[#This Row],[33kV_IC2_Import]]-NY67))</f>
        <v>219</v>
      </c>
      <c r="OL68" s="9">
        <f>IF((RD_15[[#This Row],[33kV_IC3_ExPort]]-NZ67)&lt;0,0,(RD_15[[#This Row],[33kV_IC3_ExPort]]-NZ67))</f>
        <v>22570</v>
      </c>
      <c r="OM68" s="9">
        <f>IF((RD_15[[#This Row],[33kV_IC3_Import]]-OA67)&lt;0,0,(RD_15[[#This Row],[33kV_IC3_Import]]-OA67))</f>
        <v>127</v>
      </c>
      <c r="ON68" s="9">
        <f>IF((RD_15[[#This Row],[33kV_IC4_ExPort]]-OB67)&lt;0,0,(RD_15[[#This Row],[33kV_IC4_ExPort]]-OB67))</f>
        <v>20570</v>
      </c>
      <c r="OO68" s="9">
        <f>IF((RD_15[[#This Row],[33kV_IC4_Import]]-OC67)&lt;0,0,(RD_15[[#This Row],[33kV_IC4_Import]]-OC67))</f>
        <v>135</v>
      </c>
      <c r="OP68" s="9">
        <f>IF((RD_15[[#This Row],[220kV_PQM1_Ex]]-OD67)*200&lt;0,0,(RD_15[[#This Row],[220kV_PQM1_Ex]]-OD67)*200)</f>
        <v>46000</v>
      </c>
      <c r="OQ68" s="9">
        <f>IF((RD_15[[#This Row],[220kV_PQM1_Im]]-OE67)*200&lt;0,0,(RD_15[[#This Row],[220kV_PQM1_Im]]-OE67)*200)</f>
        <v>0</v>
      </c>
      <c r="OR68" s="9">
        <f>IF((RD_15[[#This Row],[220kV_PQM2_Ex]]-OF67)*200&lt;0,0,(RD_15[[#This Row],[220kV_PQM2_Ex]]-OF67)*200)</f>
        <v>44000</v>
      </c>
      <c r="OS68" s="9">
        <f>IF((RD_15[[#This Row],[220kV_PQM2_Im]]-OG67)*200&lt;0,0,(RD_15[[#This Row],[220kV_PQM2_Im]]-OG67)*200)</f>
        <v>2000</v>
      </c>
      <c r="OT68" s="136">
        <f>SUM(RD_15[[#This Row],[33kV_IC1_ExPort(KWh)]],RD_15[[#This Row],[33kV_IC2_ExPort(KWh)]],RD_15[[#This Row],[33kV_IC3_ExPort(KWh)]],RD_15[[#This Row],[33kV_IC4_ExPort(kWh)]])</f>
        <v>89410</v>
      </c>
      <c r="OU68" s="49">
        <f>SUM(RD_15[[#This Row],[220kV_PQM1_Ex(KWh)]],RD_15[[#This Row],[220kV_PQM2_Ex(KWh)]])</f>
        <v>90000</v>
      </c>
      <c r="OV68" s="49">
        <f>IFERROR((RD_15[[#This Row],[Sunset Time (POA&lt;20 W/m2)]]-RD_15[[#This Row],[Sunrise Time (POA&gt;20 W/m2)]])*24,"")</f>
        <v>12.083333333333332</v>
      </c>
      <c r="OW68" s="49">
        <f>RD_15[[#This Row],[GHI]]-RD_15[[#This Row],[GHI_Lost]]</f>
        <v>1.2</v>
      </c>
      <c r="OX68" s="49">
        <f>RD_15[[#This Row],[POA]]-RD_15[[#This Row],[POA_Lost]]</f>
        <v>1.08</v>
      </c>
      <c r="OY68" s="49"/>
      <c r="OZ68" s="49">
        <f>RD_15[[#This Row],[MT_Temp]]</f>
        <v>26.06</v>
      </c>
      <c r="PA68" s="50">
        <f>RD_15[[#This Row],[WS_Avg]]</f>
        <v>0</v>
      </c>
      <c r="PB68" s="131">
        <f>IFERROR(SUM(RD_15[[#This Row],[BLK1_INV1]:[BLK12_INV31]]),"")</f>
        <v>92993.399999999965</v>
      </c>
      <c r="PC68" s="51" t="str">
        <f>IFERROR(#REF!/RD_15[[#This Row],[Inv_Exp(KWh)]],"")</f>
        <v/>
      </c>
      <c r="PD68" s="51"/>
      <c r="PE68" s="100" t="str">
        <f>IFERROR(RD_15[[#This Row],[WPR_Eac]]/RD_15[[#This Row],[WPR_Edc]],"")</f>
        <v/>
      </c>
      <c r="PF68" s="100"/>
      <c r="PG68" s="100"/>
    </row>
    <row r="69" spans="2:423" x14ac:dyDescent="0.35">
      <c r="B69" s="48">
        <v>45808</v>
      </c>
      <c r="C69" s="132">
        <f>YEAR(RD_15[[#This Row],[Date]])+IF(MONTH(RD_15[[#This Row],[Date]])&gt;=4,1,0)</f>
        <v>2026</v>
      </c>
      <c r="D69" s="124">
        <f t="shared" si="9"/>
        <v>2025</v>
      </c>
      <c r="E69" s="133"/>
      <c r="F69" s="133"/>
      <c r="G69" s="134" t="str">
        <f>TEXT(RD_15[[#This Row],[Date]],"mmm-yy")</f>
        <v>May-25</v>
      </c>
      <c r="H69" s="124">
        <f t="shared" si="10"/>
        <v>31</v>
      </c>
      <c r="I69" s="132">
        <f>'Basic Data '!$S$2</f>
        <v>91870</v>
      </c>
      <c r="J69" s="8">
        <v>0.21458333333333335</v>
      </c>
      <c r="K69" s="8">
        <v>0.71250000000000002</v>
      </c>
      <c r="L69" s="7">
        <v>399.4</v>
      </c>
      <c r="M69" s="7">
        <v>388.7</v>
      </c>
      <c r="N69" s="7">
        <v>423.5</v>
      </c>
      <c r="O69" s="7">
        <v>422.8</v>
      </c>
      <c r="P69" s="7">
        <v>422.8</v>
      </c>
      <c r="Q69" s="7">
        <v>404.5</v>
      </c>
      <c r="R69" s="7">
        <v>430.1</v>
      </c>
      <c r="S69" s="7">
        <v>410.2</v>
      </c>
      <c r="T69" s="7">
        <v>427.5</v>
      </c>
      <c r="U69" s="7">
        <v>426</v>
      </c>
      <c r="V69" s="7">
        <v>427.9</v>
      </c>
      <c r="W69" s="7">
        <v>424.5</v>
      </c>
      <c r="X69" s="7">
        <v>428.1</v>
      </c>
      <c r="Y69" s="7">
        <v>427.4</v>
      </c>
      <c r="Z69" s="7">
        <v>433.6</v>
      </c>
      <c r="AA69" s="7">
        <v>430.6</v>
      </c>
      <c r="AB69" s="7">
        <v>405.1</v>
      </c>
      <c r="AC69" s="7">
        <v>409.9</v>
      </c>
      <c r="AD69" s="7">
        <v>425.1</v>
      </c>
      <c r="AE69" s="7">
        <v>430.6</v>
      </c>
      <c r="AF69" s="7">
        <v>442.1</v>
      </c>
      <c r="AG69" s="7">
        <v>435.6</v>
      </c>
      <c r="AH69" s="7">
        <v>441</v>
      </c>
      <c r="AI69" s="7">
        <v>439.7</v>
      </c>
      <c r="AJ69" s="7">
        <v>437.6</v>
      </c>
      <c r="AK69" s="7">
        <v>433.6</v>
      </c>
      <c r="AL69" s="7">
        <v>439.8</v>
      </c>
      <c r="AM69" s="7">
        <v>433.8</v>
      </c>
      <c r="AN69" s="7">
        <v>444.6</v>
      </c>
      <c r="AO69" s="7">
        <v>441.6</v>
      </c>
      <c r="AP69" s="7">
        <v>437.5</v>
      </c>
      <c r="AQ69" s="7">
        <v>437.4</v>
      </c>
      <c r="AR69" s="7">
        <v>421.9</v>
      </c>
      <c r="AS69" s="7">
        <v>397.8</v>
      </c>
      <c r="AT69" s="7">
        <v>400.8</v>
      </c>
      <c r="AU69" s="7">
        <v>404.5</v>
      </c>
      <c r="AV69" s="7">
        <v>409.4</v>
      </c>
      <c r="AW69" s="7">
        <v>407.9</v>
      </c>
      <c r="AX69" s="7">
        <v>423.3</v>
      </c>
      <c r="AY69" s="7">
        <v>408.8</v>
      </c>
      <c r="AZ69" s="7">
        <v>419.5</v>
      </c>
      <c r="BA69" s="7">
        <v>451.7</v>
      </c>
      <c r="BB69" s="7">
        <v>474.1</v>
      </c>
      <c r="BC69" s="7">
        <v>448.4</v>
      </c>
      <c r="BD69" s="7">
        <v>451.6</v>
      </c>
      <c r="BE69" s="7">
        <v>464.2</v>
      </c>
      <c r="BF69" s="7">
        <v>496.3</v>
      </c>
      <c r="BG69" s="7">
        <v>492</v>
      </c>
      <c r="BH69" s="7">
        <v>522.1</v>
      </c>
      <c r="BI69" s="7">
        <v>470.1</v>
      </c>
      <c r="BJ69" s="7">
        <v>463</v>
      </c>
      <c r="BK69" s="7">
        <v>445.7</v>
      </c>
      <c r="BL69" s="7">
        <v>443.2</v>
      </c>
      <c r="BM69" s="7">
        <v>458.2</v>
      </c>
      <c r="BN69" s="7">
        <v>452</v>
      </c>
      <c r="BO69" s="7">
        <v>457.3</v>
      </c>
      <c r="BP69" s="7">
        <v>474.8</v>
      </c>
      <c r="BQ69" s="7">
        <v>437.6</v>
      </c>
      <c r="BR69" s="7">
        <v>387.2</v>
      </c>
      <c r="BS69" s="7">
        <v>438.9</v>
      </c>
      <c r="BT69" s="7">
        <v>423.2</v>
      </c>
      <c r="BU69" s="7">
        <v>399.8</v>
      </c>
      <c r="BV69" s="7">
        <v>438.3</v>
      </c>
      <c r="BW69" s="7">
        <v>995</v>
      </c>
      <c r="BX69" s="7">
        <v>974.3</v>
      </c>
      <c r="BY69" s="7">
        <v>989.2</v>
      </c>
      <c r="BZ69" s="7">
        <v>984.1</v>
      </c>
      <c r="CA69" s="7">
        <v>990.3</v>
      </c>
      <c r="CB69" s="7">
        <v>983.9</v>
      </c>
      <c r="CC69" s="7">
        <v>972.8</v>
      </c>
      <c r="CD69" s="7">
        <v>1000.3</v>
      </c>
      <c r="CE69" s="7">
        <v>996.1</v>
      </c>
      <c r="CF69" s="7">
        <v>980.5</v>
      </c>
      <c r="CG69" s="7">
        <v>962.1</v>
      </c>
      <c r="CH69" s="7">
        <v>978.9</v>
      </c>
      <c r="CI69" s="7">
        <v>944.4</v>
      </c>
      <c r="CJ69" s="7">
        <v>937.8</v>
      </c>
      <c r="CK69" s="7">
        <v>959</v>
      </c>
      <c r="CL69" s="7">
        <v>987.3</v>
      </c>
      <c r="CM69" s="7">
        <v>1001.1</v>
      </c>
      <c r="CN69" s="7">
        <v>971.4</v>
      </c>
      <c r="CO69" s="7">
        <v>1026.9000000000001</v>
      </c>
      <c r="CP69" s="7">
        <v>1002.8</v>
      </c>
      <c r="CQ69" s="7">
        <v>951.1</v>
      </c>
      <c r="CR69" s="7">
        <v>994.6</v>
      </c>
      <c r="CS69" s="7">
        <v>954.9</v>
      </c>
      <c r="CT69" s="7">
        <v>948.3</v>
      </c>
      <c r="CU69" s="7">
        <v>977.3</v>
      </c>
      <c r="CV69" s="7">
        <v>970</v>
      </c>
      <c r="CW69" s="7">
        <v>989.8</v>
      </c>
      <c r="CX69" s="7">
        <v>987</v>
      </c>
      <c r="CY69" s="7">
        <v>967.9</v>
      </c>
      <c r="CZ69" s="7">
        <v>979</v>
      </c>
      <c r="DA69" s="7">
        <v>990.9</v>
      </c>
      <c r="DB69" s="7">
        <v>994.9</v>
      </c>
      <c r="DC69" s="7">
        <v>997.2</v>
      </c>
      <c r="DD69" s="7">
        <v>1072.4000000000001</v>
      </c>
      <c r="DE69" s="7">
        <v>1003.9</v>
      </c>
      <c r="DF69" s="7">
        <v>991.4</v>
      </c>
      <c r="DG69" s="7">
        <v>930.4</v>
      </c>
      <c r="DH69" s="7">
        <v>936.2</v>
      </c>
      <c r="DI69" s="7">
        <v>988</v>
      </c>
      <c r="DJ69" s="7">
        <v>967.9</v>
      </c>
      <c r="DK69" s="7">
        <v>988.9</v>
      </c>
      <c r="DL69" s="7">
        <v>997.4</v>
      </c>
      <c r="DM69" s="7">
        <v>988.5</v>
      </c>
      <c r="DN69" s="7">
        <v>1000.1</v>
      </c>
      <c r="DO69" s="7">
        <v>983.3</v>
      </c>
      <c r="DP69" s="7">
        <v>970.4</v>
      </c>
      <c r="DQ69" s="7">
        <v>1006.1</v>
      </c>
      <c r="DR69" s="7">
        <v>1003</v>
      </c>
      <c r="DS69" s="7">
        <v>980.2</v>
      </c>
      <c r="DT69" s="7">
        <v>876.7</v>
      </c>
      <c r="DU69" s="7">
        <v>942.4</v>
      </c>
      <c r="DV69" s="7">
        <v>977.8</v>
      </c>
      <c r="DW69" s="7">
        <v>968.7</v>
      </c>
      <c r="DX69" s="7">
        <v>989.3</v>
      </c>
      <c r="DY69" s="7">
        <v>994.1</v>
      </c>
      <c r="DZ69" s="7">
        <v>1000.4</v>
      </c>
      <c r="EA69" s="7">
        <v>980.8</v>
      </c>
      <c r="EB69" s="7">
        <v>992.2</v>
      </c>
      <c r="EC69" s="7">
        <v>997.1</v>
      </c>
      <c r="ED69" s="7">
        <v>945.5</v>
      </c>
      <c r="EE69" s="7">
        <v>957</v>
      </c>
      <c r="EF69" s="7">
        <v>1012.2</v>
      </c>
      <c r="EG69" s="7">
        <v>1010.9</v>
      </c>
      <c r="EH69" s="7">
        <v>987.4</v>
      </c>
      <c r="EI69" s="7">
        <v>1010.1</v>
      </c>
      <c r="EJ69" s="7">
        <v>967.9</v>
      </c>
      <c r="EK69" s="7">
        <v>988.8</v>
      </c>
      <c r="EL69" s="7">
        <v>984.1</v>
      </c>
      <c r="EM69" s="7">
        <v>1001.4</v>
      </c>
      <c r="EN69" s="7">
        <v>993.1</v>
      </c>
      <c r="EO69" s="7">
        <v>1006.9</v>
      </c>
      <c r="EP69" s="7">
        <v>987.1</v>
      </c>
      <c r="EQ69" s="7">
        <v>1003.1</v>
      </c>
      <c r="ER69" s="7">
        <v>955.3</v>
      </c>
      <c r="ES69" s="7">
        <v>961</v>
      </c>
      <c r="ET69" s="7">
        <v>1041.3</v>
      </c>
      <c r="EU69" s="7">
        <v>990.9</v>
      </c>
      <c r="EV69" s="7">
        <v>997.3</v>
      </c>
      <c r="EW69" s="7">
        <v>999</v>
      </c>
      <c r="EX69" s="7">
        <v>1005.3</v>
      </c>
      <c r="EY69" s="7">
        <v>1012.6</v>
      </c>
      <c r="EZ69" s="7">
        <v>999.8</v>
      </c>
      <c r="FA69" s="7">
        <v>1012.3</v>
      </c>
      <c r="FB69" s="7">
        <v>931.1</v>
      </c>
      <c r="FC69" s="7">
        <v>976.5</v>
      </c>
      <c r="FD69" s="7">
        <v>1055.3</v>
      </c>
      <c r="FE69" s="7">
        <v>952.7</v>
      </c>
      <c r="FF69" s="7">
        <v>830</v>
      </c>
      <c r="FG69" s="7">
        <v>1004.2</v>
      </c>
      <c r="FH69" s="7">
        <v>942.9</v>
      </c>
      <c r="FI69" s="7">
        <v>994.7</v>
      </c>
      <c r="FJ69" s="7">
        <v>1001.3</v>
      </c>
      <c r="FK69" s="7">
        <v>981.3</v>
      </c>
      <c r="FL69" s="7">
        <v>991.1</v>
      </c>
      <c r="FM69" s="7">
        <v>982.9</v>
      </c>
      <c r="FN69" s="7">
        <v>982.4</v>
      </c>
      <c r="FO69" s="7">
        <v>943.7</v>
      </c>
      <c r="FP69" s="7">
        <v>996</v>
      </c>
      <c r="FQ69" s="7">
        <v>983</v>
      </c>
      <c r="FR69" s="7">
        <v>994</v>
      </c>
      <c r="FS69" s="7">
        <v>1045.2</v>
      </c>
      <c r="FT69" s="7">
        <v>1017.2</v>
      </c>
      <c r="FU69" s="7">
        <v>923.5</v>
      </c>
      <c r="FV69" s="7">
        <v>884.6</v>
      </c>
      <c r="FW69" s="7">
        <v>898.7</v>
      </c>
      <c r="FX69" s="7">
        <v>893.4</v>
      </c>
      <c r="FY69" s="7">
        <v>895.1</v>
      </c>
      <c r="FZ69" s="7">
        <v>895.8</v>
      </c>
      <c r="GA69" s="7">
        <v>896</v>
      </c>
      <c r="GB69" s="7">
        <v>895.9</v>
      </c>
      <c r="GC69" s="7">
        <v>907.9</v>
      </c>
      <c r="GD69" s="7">
        <v>912.7</v>
      </c>
      <c r="GE69" s="7">
        <v>903.5</v>
      </c>
      <c r="GF69" s="7">
        <v>902.2</v>
      </c>
      <c r="GG69" s="7">
        <v>907.7</v>
      </c>
      <c r="GH69" s="7">
        <v>909.7</v>
      </c>
      <c r="GI69" s="7">
        <v>863.2</v>
      </c>
      <c r="GJ69" s="7">
        <v>792</v>
      </c>
      <c r="GK69" s="7">
        <v>921.8</v>
      </c>
      <c r="GL69" s="7">
        <v>908.3</v>
      </c>
      <c r="GM69" s="7">
        <v>905.2</v>
      </c>
      <c r="GN69" s="7">
        <v>910.4</v>
      </c>
      <c r="GO69" s="7">
        <v>907.1</v>
      </c>
      <c r="GP69" s="7">
        <v>899</v>
      </c>
      <c r="GQ69" s="7">
        <v>907.1</v>
      </c>
      <c r="GR69" s="7">
        <v>897.5</v>
      </c>
      <c r="GS69" s="7">
        <v>908.1</v>
      </c>
      <c r="GT69" s="7">
        <v>889.6</v>
      </c>
      <c r="GU69" s="7">
        <v>904.8</v>
      </c>
      <c r="GV69" s="7">
        <v>892.6</v>
      </c>
      <c r="GW69" s="7">
        <v>900.5</v>
      </c>
      <c r="GX69" s="7">
        <v>860.4</v>
      </c>
      <c r="GY69" s="7">
        <v>856.6</v>
      </c>
      <c r="GZ69" s="7">
        <v>870.7</v>
      </c>
      <c r="HA69" s="7">
        <v>988</v>
      </c>
      <c r="HB69" s="7">
        <v>968.4</v>
      </c>
      <c r="HC69" s="7">
        <v>887.5</v>
      </c>
      <c r="HD69" s="7">
        <v>1003</v>
      </c>
      <c r="HE69" s="7">
        <v>1008.7</v>
      </c>
      <c r="HF69" s="7">
        <v>1019.2</v>
      </c>
      <c r="HG69" s="7">
        <v>1045.3</v>
      </c>
      <c r="HH69" s="7">
        <v>1016.4</v>
      </c>
      <c r="HI69" s="7">
        <v>1116.4000000000001</v>
      </c>
      <c r="HJ69" s="7">
        <v>1020.3</v>
      </c>
      <c r="HK69" s="7">
        <v>954.4</v>
      </c>
      <c r="HL69" s="7">
        <v>939.6</v>
      </c>
      <c r="HM69" s="7">
        <v>904.2</v>
      </c>
      <c r="HN69" s="7">
        <v>851.2</v>
      </c>
      <c r="HO69" s="7">
        <v>944</v>
      </c>
      <c r="HP69" s="7">
        <v>1048</v>
      </c>
      <c r="HQ69" s="7">
        <v>854.7</v>
      </c>
      <c r="HR69" s="7">
        <v>872</v>
      </c>
      <c r="HS69" s="7">
        <v>921.7</v>
      </c>
      <c r="HT69" s="7">
        <v>815</v>
      </c>
      <c r="HU69" s="7">
        <v>777</v>
      </c>
      <c r="HV69" s="7">
        <v>984.5</v>
      </c>
      <c r="HW69" s="7">
        <v>997.3</v>
      </c>
      <c r="HX69" s="7">
        <v>1050.8</v>
      </c>
      <c r="HY69" s="7">
        <v>1021.8</v>
      </c>
      <c r="HZ69" s="7">
        <v>997.5</v>
      </c>
      <c r="IA69" s="7">
        <v>1010.1</v>
      </c>
      <c r="IB69" s="7">
        <v>1103.7</v>
      </c>
      <c r="IC69" s="7">
        <v>1081.5999999999999</v>
      </c>
      <c r="ID69" s="7">
        <v>922.3</v>
      </c>
      <c r="IE69" s="7">
        <v>932.1</v>
      </c>
      <c r="IF69" s="7">
        <v>862.4</v>
      </c>
      <c r="IG69" s="7">
        <v>862.5</v>
      </c>
      <c r="IH69" s="7">
        <v>850.2</v>
      </c>
      <c r="II69" s="7">
        <v>894</v>
      </c>
      <c r="IJ69" s="7">
        <v>855.7</v>
      </c>
      <c r="IK69" s="7">
        <v>885.3</v>
      </c>
      <c r="IL69" s="7">
        <v>870.3</v>
      </c>
      <c r="IM69" s="7">
        <v>864.2</v>
      </c>
      <c r="IN69" s="7">
        <v>863.5</v>
      </c>
      <c r="IO69" s="7">
        <v>842.1</v>
      </c>
      <c r="IP69" s="7">
        <v>808.5</v>
      </c>
      <c r="IQ69" s="7">
        <v>886.7</v>
      </c>
      <c r="IR69" s="7">
        <v>793.6</v>
      </c>
      <c r="IS69" s="7">
        <v>890.9</v>
      </c>
      <c r="IT69" s="7">
        <v>875.4</v>
      </c>
      <c r="IU69" s="7">
        <v>870</v>
      </c>
      <c r="IV69" s="7">
        <v>863</v>
      </c>
      <c r="IW69" s="7">
        <v>896.7</v>
      </c>
      <c r="IX69" s="7">
        <v>860.9</v>
      </c>
      <c r="IY69" s="7">
        <v>881.8</v>
      </c>
      <c r="IZ69" s="7">
        <v>865.1</v>
      </c>
      <c r="JA69" s="7">
        <v>905</v>
      </c>
      <c r="JB69" s="7">
        <v>893.3</v>
      </c>
      <c r="JC69" s="7">
        <v>890.5</v>
      </c>
      <c r="JD69" s="7">
        <v>822.6</v>
      </c>
      <c r="JE69" s="7">
        <v>901.3</v>
      </c>
      <c r="JF69" s="7">
        <v>866.1</v>
      </c>
      <c r="JG69" s="7">
        <v>893.1</v>
      </c>
      <c r="JH69" s="7">
        <v>880.7</v>
      </c>
      <c r="JI69" s="7">
        <v>939.4</v>
      </c>
      <c r="JJ69" s="7">
        <v>960.2</v>
      </c>
      <c r="JK69" s="7">
        <v>994.4</v>
      </c>
      <c r="JL69" s="7">
        <v>944.5</v>
      </c>
      <c r="JM69" s="7">
        <v>951.6</v>
      </c>
      <c r="JN69" s="7">
        <v>1045.5999999999999</v>
      </c>
      <c r="JO69" s="7">
        <v>1000.6</v>
      </c>
      <c r="JP69" s="7">
        <v>1003.9</v>
      </c>
      <c r="JQ69" s="7">
        <v>969.7</v>
      </c>
      <c r="JR69" s="7">
        <v>1014.8</v>
      </c>
      <c r="JS69" s="7">
        <v>1004.2</v>
      </c>
      <c r="JT69" s="7">
        <v>967.4</v>
      </c>
      <c r="JU69" s="7">
        <v>1025</v>
      </c>
      <c r="JV69" s="7">
        <v>992.9</v>
      </c>
      <c r="JW69" s="7">
        <v>943.2</v>
      </c>
      <c r="JX69" s="7">
        <v>1031</v>
      </c>
      <c r="JY69" s="7">
        <v>1037.3</v>
      </c>
      <c r="JZ69" s="7">
        <v>801.2</v>
      </c>
      <c r="KA69" s="7">
        <v>802.2</v>
      </c>
      <c r="KB69" s="7">
        <v>996.8</v>
      </c>
      <c r="KC69" s="7">
        <v>848.3</v>
      </c>
      <c r="KD69" s="7">
        <v>960.4</v>
      </c>
      <c r="KE69" s="7">
        <v>883.2</v>
      </c>
      <c r="KF69" s="7">
        <v>875.3</v>
      </c>
      <c r="KG69" s="7">
        <v>869.1</v>
      </c>
      <c r="KH69" s="7">
        <v>871.7</v>
      </c>
      <c r="KI69" s="7">
        <v>855.6</v>
      </c>
      <c r="KJ69" s="7">
        <v>868</v>
      </c>
      <c r="KK69" s="7">
        <v>878.3</v>
      </c>
      <c r="KL69" s="7">
        <v>862.7</v>
      </c>
      <c r="KM69" s="7">
        <v>857.5</v>
      </c>
      <c r="KN69" s="7">
        <v>879.4</v>
      </c>
      <c r="KO69" s="7">
        <v>951.2</v>
      </c>
      <c r="KP69" s="7">
        <v>878.1</v>
      </c>
      <c r="KQ69" s="7">
        <v>883.4</v>
      </c>
      <c r="KR69" s="7">
        <v>842.4</v>
      </c>
      <c r="KS69" s="7">
        <v>840</v>
      </c>
      <c r="KT69" s="7">
        <v>832.5</v>
      </c>
      <c r="KU69" s="7">
        <v>863.5</v>
      </c>
      <c r="KV69" s="7">
        <v>876.7</v>
      </c>
      <c r="KW69" s="7">
        <v>872.4</v>
      </c>
      <c r="KX69" s="7">
        <v>870</v>
      </c>
      <c r="KY69" s="7">
        <v>878.5</v>
      </c>
      <c r="KZ69" s="7">
        <v>946.9</v>
      </c>
      <c r="LA69" s="7">
        <v>876.6</v>
      </c>
      <c r="LB69" s="7">
        <v>870.3</v>
      </c>
      <c r="LC69" s="7">
        <v>873.8</v>
      </c>
      <c r="LD69" s="7">
        <v>878.9</v>
      </c>
      <c r="LE69" s="7">
        <v>799.2</v>
      </c>
      <c r="LF69" s="7">
        <v>880.2</v>
      </c>
      <c r="LG69" s="7">
        <v>888.4</v>
      </c>
      <c r="LH69" s="7">
        <v>852.7</v>
      </c>
      <c r="LI69" s="7">
        <v>836.9</v>
      </c>
      <c r="LJ69" s="7">
        <v>809.4</v>
      </c>
      <c r="LK69" s="7">
        <v>898.2</v>
      </c>
      <c r="LL69" s="7">
        <v>847.1</v>
      </c>
      <c r="LM69" s="7">
        <v>887.6</v>
      </c>
      <c r="LN69" s="7">
        <v>878.8</v>
      </c>
      <c r="LO69" s="7">
        <v>873.9</v>
      </c>
      <c r="LP69" s="7">
        <v>835.1</v>
      </c>
      <c r="LQ69" s="7">
        <v>789.7</v>
      </c>
      <c r="LR69" s="7">
        <v>830.1</v>
      </c>
      <c r="LS69" s="7">
        <v>897.5</v>
      </c>
      <c r="LT69" s="7">
        <v>837.6</v>
      </c>
      <c r="LU69" s="7">
        <v>839.5</v>
      </c>
      <c r="LV69" s="7">
        <v>892.8</v>
      </c>
      <c r="LW69" s="7">
        <v>857.8</v>
      </c>
      <c r="LX69" s="7">
        <v>877</v>
      </c>
      <c r="LY69" s="7">
        <v>866.8</v>
      </c>
      <c r="LZ69" s="7">
        <v>875</v>
      </c>
      <c r="MA69" s="7">
        <v>832.1</v>
      </c>
      <c r="MB69" s="7">
        <v>925.9</v>
      </c>
      <c r="MC69" s="7">
        <v>833</v>
      </c>
      <c r="MD69" s="7">
        <v>840.1</v>
      </c>
      <c r="ME69" s="7">
        <v>759.4</v>
      </c>
      <c r="MF69" s="7">
        <v>836.1</v>
      </c>
      <c r="MG69" s="7">
        <v>840</v>
      </c>
      <c r="MH69" s="7">
        <v>742.2</v>
      </c>
      <c r="MI69" s="7">
        <v>870</v>
      </c>
      <c r="MJ69" s="7">
        <v>901.3</v>
      </c>
      <c r="MK69" s="7">
        <v>897.1</v>
      </c>
      <c r="ML69" s="7">
        <v>867.9</v>
      </c>
      <c r="MM69" s="7">
        <v>891.9</v>
      </c>
      <c r="MN69" s="7">
        <v>897.3</v>
      </c>
      <c r="MO69" s="7">
        <v>889.6</v>
      </c>
      <c r="MP69" s="7">
        <v>894.3</v>
      </c>
      <c r="MQ69" s="7">
        <v>900.4</v>
      </c>
      <c r="MR69" s="7">
        <v>882.3</v>
      </c>
      <c r="MS69" s="7">
        <v>856.9</v>
      </c>
      <c r="MT69" s="7">
        <v>860</v>
      </c>
      <c r="MU69" s="7">
        <v>895.3</v>
      </c>
      <c r="MV69" s="7">
        <v>811</v>
      </c>
      <c r="MW69" s="7">
        <v>853.4</v>
      </c>
      <c r="MX69" s="7">
        <v>864.8</v>
      </c>
      <c r="MY69" s="7">
        <v>926.8</v>
      </c>
      <c r="MZ69" s="7">
        <v>863.9</v>
      </c>
      <c r="NA69" s="7">
        <v>866.9</v>
      </c>
      <c r="NB69" s="7">
        <v>862.8</v>
      </c>
      <c r="NC69" s="7">
        <v>918.7</v>
      </c>
      <c r="ND69" s="7">
        <v>900.9</v>
      </c>
      <c r="NE69" s="7">
        <v>926.4</v>
      </c>
      <c r="NF69" s="7">
        <v>842.3</v>
      </c>
      <c r="NG69" s="7">
        <v>893.7</v>
      </c>
      <c r="NH69" s="7">
        <v>846.3</v>
      </c>
      <c r="NI69" s="7">
        <v>850.6</v>
      </c>
      <c r="NJ69" s="7">
        <v>820.3</v>
      </c>
      <c r="NK69" s="7">
        <v>856.5</v>
      </c>
      <c r="NL69" s="7">
        <v>864.2</v>
      </c>
      <c r="NM69" s="7">
        <v>856.9</v>
      </c>
      <c r="NN69" s="120">
        <v>0</v>
      </c>
      <c r="NO69" s="135">
        <v>32.64</v>
      </c>
      <c r="NP69" s="135">
        <v>0</v>
      </c>
      <c r="NQ69" s="135">
        <v>0</v>
      </c>
      <c r="NR69" s="135">
        <v>4.41</v>
      </c>
      <c r="NS69" s="135">
        <v>3.98</v>
      </c>
      <c r="NT69" s="135">
        <v>0</v>
      </c>
      <c r="NU69" s="135">
        <v>0</v>
      </c>
      <c r="NV69" s="7">
        <v>88689870</v>
      </c>
      <c r="NW69" s="7">
        <v>261905</v>
      </c>
      <c r="NX69" s="7">
        <v>90079850</v>
      </c>
      <c r="NY69" s="7">
        <v>306792</v>
      </c>
      <c r="NZ69" s="7">
        <v>73952700</v>
      </c>
      <c r="OA69" s="7">
        <v>155249</v>
      </c>
      <c r="OB69" s="7">
        <v>88298580</v>
      </c>
      <c r="OC69" s="7">
        <v>134245</v>
      </c>
      <c r="OD69" s="7">
        <v>838910</v>
      </c>
      <c r="OE69" s="7">
        <v>10130</v>
      </c>
      <c r="OF69" s="7">
        <v>120390</v>
      </c>
      <c r="OG69" s="7">
        <v>670</v>
      </c>
      <c r="OH69" s="9">
        <f>IF((RD_15[[#This Row],[33kV_IC1_ExPort]]-NV68)&lt;0,0,(RD_15[[#This Row],[33kV_IC1_ExPort]]-NV68))</f>
        <v>76010</v>
      </c>
      <c r="OI69" s="9">
        <f>IF((RD_15[[#This Row],[33kV_IC1_Import]]-NW68)&lt;0,0,(RD_15[[#This Row],[33kV_IC1_Import]]-NW68))</f>
        <v>188</v>
      </c>
      <c r="OJ69" s="9">
        <f>IF((RD_15[[#This Row],[33kV_IC2_ExPort]]-NX68)&lt;0,0,(RD_15[[#This Row],[33kV_IC2_ExPort]]-NX68))</f>
        <v>77850</v>
      </c>
      <c r="OK69" s="9">
        <f>IF((RD_15[[#This Row],[33kV_IC2_Import]]-NY68)&lt;0,0,(RD_15[[#This Row],[33kV_IC2_Import]]-NY68))</f>
        <v>271</v>
      </c>
      <c r="OL69" s="9">
        <f>IF((RD_15[[#This Row],[33kV_IC3_ExPort]]-NZ68)&lt;0,0,(RD_15[[#This Row],[33kV_IC3_ExPort]]-NZ68))</f>
        <v>75180</v>
      </c>
      <c r="OM69" s="9">
        <f>IF((RD_15[[#This Row],[33kV_IC3_Import]]-OA68)&lt;0,0,(RD_15[[#This Row],[33kV_IC3_Import]]-OA68))</f>
        <v>168</v>
      </c>
      <c r="ON69" s="9">
        <f>IF((RD_15[[#This Row],[33kV_IC4_ExPort]]-OB68)&lt;0,0,(RD_15[[#This Row],[33kV_IC4_ExPort]]-OB68))</f>
        <v>74330</v>
      </c>
      <c r="OO69" s="9">
        <f>IF((RD_15[[#This Row],[33kV_IC4_Import]]-OC68)&lt;0,0,(RD_15[[#This Row],[33kV_IC4_Import]]-OC68))</f>
        <v>166</v>
      </c>
      <c r="OP69" s="9">
        <f>IF((RD_15[[#This Row],[220kV_PQM1_Ex]]-OD68)*200&lt;0,0,(RD_15[[#This Row],[220kV_PQM1_Ex]]-OD68)*200)</f>
        <v>152000</v>
      </c>
      <c r="OQ69" s="9">
        <f>IF((RD_15[[#This Row],[220kV_PQM1_Im]]-OE68)*200&lt;0,0,(RD_15[[#This Row],[220kV_PQM1_Im]]-OE68)*200)</f>
        <v>0</v>
      </c>
      <c r="OR69" s="9">
        <f>IF((RD_15[[#This Row],[220kV_PQM2_Ex]]-OF68)*200&lt;0,0,(RD_15[[#This Row],[220kV_PQM2_Ex]]-OF68)*200)</f>
        <v>148000</v>
      </c>
      <c r="OS69" s="9">
        <f>IF((RD_15[[#This Row],[220kV_PQM2_Im]]-OG68)*200&lt;0,0,(RD_15[[#This Row],[220kV_PQM2_Im]]-OG68)*200)</f>
        <v>0</v>
      </c>
      <c r="OT69" s="136">
        <f>SUM(RD_15[[#This Row],[33kV_IC1_ExPort(KWh)]],RD_15[[#This Row],[33kV_IC2_ExPort(KWh)]],RD_15[[#This Row],[33kV_IC3_ExPort(KWh)]],RD_15[[#This Row],[33kV_IC4_ExPort(kWh)]])</f>
        <v>303370</v>
      </c>
      <c r="OU69" s="49">
        <f>SUM(RD_15[[#This Row],[220kV_PQM1_Ex(KWh)]],RD_15[[#This Row],[220kV_PQM2_Ex(KWh)]])</f>
        <v>300000</v>
      </c>
      <c r="OV69" s="49">
        <f>IFERROR((RD_15[[#This Row],[Sunset Time (POA&lt;20 W/m2)]]-RD_15[[#This Row],[Sunrise Time (POA&gt;20 W/m2)]])*24,"")</f>
        <v>11.95</v>
      </c>
      <c r="OW69" s="49">
        <f>RD_15[[#This Row],[GHI]]-RD_15[[#This Row],[GHI_Lost]]</f>
        <v>4.41</v>
      </c>
      <c r="OX69" s="49">
        <f>RD_15[[#This Row],[POA]]-RD_15[[#This Row],[POA_Lost]]</f>
        <v>3.98</v>
      </c>
      <c r="OY69" s="49"/>
      <c r="OZ69" s="49">
        <f>RD_15[[#This Row],[MT_Temp]]</f>
        <v>32.64</v>
      </c>
      <c r="PA69" s="50">
        <f>RD_15[[#This Row],[WS_Avg]]</f>
        <v>0</v>
      </c>
      <c r="PB69" s="131">
        <f>IFERROR(SUM(RD_15[[#This Row],[BLK1_INV1]:[BLK12_INV31]]),"")</f>
        <v>308085.8000000001</v>
      </c>
      <c r="PC69" s="51" t="str">
        <f>IFERROR(#REF!/RD_15[[#This Row],[Inv_Exp(KWh)]],"")</f>
        <v/>
      </c>
      <c r="PD69" s="51"/>
      <c r="PE69" s="100" t="str">
        <f>IFERROR(RD_15[[#This Row],[WPR_Eac]]/RD_15[[#This Row],[WPR_Edc]],"")</f>
        <v/>
      </c>
      <c r="PF69" s="100"/>
      <c r="PG69" s="100"/>
    </row>
    <row r="70" spans="2:423" x14ac:dyDescent="0.35">
      <c r="B70" s="48">
        <v>45809</v>
      </c>
      <c r="C70" s="132">
        <f>YEAR(RD_15[[#This Row],[Date]])+IF(MONTH(RD_15[[#This Row],[Date]])&gt;=4,1,0)</f>
        <v>2026</v>
      </c>
      <c r="D70" s="124">
        <f t="shared" si="9"/>
        <v>2025</v>
      </c>
      <c r="E70" s="133"/>
      <c r="F70" s="133"/>
      <c r="G70" s="134" t="str">
        <f>TEXT(RD_15[[#This Row],[Date]],"mmm-yy")</f>
        <v>Jun-25</v>
      </c>
      <c r="H70" s="124">
        <f t="shared" si="10"/>
        <v>30</v>
      </c>
      <c r="I70" s="132">
        <f>'Basic Data '!$S$2</f>
        <v>91870</v>
      </c>
      <c r="J70" s="8">
        <v>0.21111111111111111</v>
      </c>
      <c r="K70" s="8">
        <v>0.72847222222222219</v>
      </c>
      <c r="L70" s="7">
        <v>341.2</v>
      </c>
      <c r="M70" s="7">
        <v>334.5</v>
      </c>
      <c r="N70" s="7">
        <v>364.2</v>
      </c>
      <c r="O70" s="7">
        <v>364.2</v>
      </c>
      <c r="P70" s="7">
        <v>361.2</v>
      </c>
      <c r="Q70" s="7">
        <v>343.1</v>
      </c>
      <c r="R70" s="7">
        <v>371.8</v>
      </c>
      <c r="S70" s="7">
        <v>351.7</v>
      </c>
      <c r="T70" s="7">
        <v>365.3</v>
      </c>
      <c r="U70" s="7">
        <v>368.4</v>
      </c>
      <c r="V70" s="7">
        <v>369.1</v>
      </c>
      <c r="W70" s="7">
        <v>365</v>
      </c>
      <c r="X70" s="7">
        <v>367.3</v>
      </c>
      <c r="Y70" s="7">
        <v>368.6</v>
      </c>
      <c r="Z70" s="7">
        <v>372.5</v>
      </c>
      <c r="AA70" s="7">
        <v>372</v>
      </c>
      <c r="AB70" s="7">
        <v>347.1</v>
      </c>
      <c r="AC70" s="7">
        <v>354.3</v>
      </c>
      <c r="AD70" s="7">
        <v>367.3</v>
      </c>
      <c r="AE70" s="7">
        <v>373.2</v>
      </c>
      <c r="AF70" s="7">
        <v>383.8</v>
      </c>
      <c r="AG70" s="7">
        <v>378</v>
      </c>
      <c r="AH70" s="7">
        <v>382.1</v>
      </c>
      <c r="AI70" s="7">
        <v>383</v>
      </c>
      <c r="AJ70" s="7">
        <v>380.8</v>
      </c>
      <c r="AK70" s="7">
        <v>375.9</v>
      </c>
      <c r="AL70" s="7">
        <v>383.2</v>
      </c>
      <c r="AM70" s="7">
        <v>381.4</v>
      </c>
      <c r="AN70" s="7">
        <v>387.2</v>
      </c>
      <c r="AO70" s="7">
        <v>385.5</v>
      </c>
      <c r="AP70" s="7">
        <v>380.3</v>
      </c>
      <c r="AQ70" s="7">
        <v>380.4</v>
      </c>
      <c r="AR70" s="7">
        <v>360.8</v>
      </c>
      <c r="AS70" s="7">
        <v>340.1</v>
      </c>
      <c r="AT70" s="7">
        <v>343.5</v>
      </c>
      <c r="AU70" s="7">
        <v>346.7</v>
      </c>
      <c r="AV70" s="7">
        <v>351.6</v>
      </c>
      <c r="AW70" s="7">
        <v>351.2</v>
      </c>
      <c r="AX70" s="7">
        <v>362.1</v>
      </c>
      <c r="AY70" s="7">
        <v>350.6</v>
      </c>
      <c r="AZ70" s="7">
        <v>362.5</v>
      </c>
      <c r="BA70" s="7">
        <v>392.5</v>
      </c>
      <c r="BB70" s="7">
        <v>412.9</v>
      </c>
      <c r="BC70" s="7">
        <v>387.8</v>
      </c>
      <c r="BD70" s="7">
        <v>391.8</v>
      </c>
      <c r="BE70" s="7">
        <v>405.4</v>
      </c>
      <c r="BF70" s="7">
        <v>435.4</v>
      </c>
      <c r="BG70" s="7">
        <v>431.3</v>
      </c>
      <c r="BH70" s="7">
        <v>463.1</v>
      </c>
      <c r="BI70" s="7">
        <v>409.6</v>
      </c>
      <c r="BJ70" s="7">
        <v>390.2</v>
      </c>
      <c r="BK70" s="7">
        <v>387</v>
      </c>
      <c r="BL70" s="7">
        <v>385.4</v>
      </c>
      <c r="BM70" s="7">
        <v>398.1</v>
      </c>
      <c r="BN70" s="7">
        <v>393.5</v>
      </c>
      <c r="BO70" s="7">
        <v>399.5</v>
      </c>
      <c r="BP70" s="7">
        <v>417.4</v>
      </c>
      <c r="BQ70" s="7">
        <v>382.8</v>
      </c>
      <c r="BR70" s="7">
        <v>336.7</v>
      </c>
      <c r="BS70" s="7">
        <v>382.9</v>
      </c>
      <c r="BT70" s="7">
        <v>367.6</v>
      </c>
      <c r="BU70" s="7">
        <v>346.6</v>
      </c>
      <c r="BV70" s="7">
        <v>378.7</v>
      </c>
      <c r="BW70" s="7">
        <v>873.1</v>
      </c>
      <c r="BX70" s="7">
        <v>856.3</v>
      </c>
      <c r="BY70" s="7">
        <v>860.2</v>
      </c>
      <c r="BZ70" s="7">
        <v>863.5</v>
      </c>
      <c r="CA70" s="7">
        <v>875.7</v>
      </c>
      <c r="CB70" s="7">
        <v>860.2</v>
      </c>
      <c r="CC70" s="7">
        <v>854.8</v>
      </c>
      <c r="CD70" s="7">
        <v>875.1</v>
      </c>
      <c r="CE70" s="7">
        <v>878.2</v>
      </c>
      <c r="CF70" s="7">
        <v>860.4</v>
      </c>
      <c r="CG70" s="7">
        <v>843.6</v>
      </c>
      <c r="CH70" s="7">
        <v>859.1</v>
      </c>
      <c r="CI70" s="7">
        <v>819.9</v>
      </c>
      <c r="CJ70" s="7">
        <v>811</v>
      </c>
      <c r="CK70" s="7">
        <v>854.6</v>
      </c>
      <c r="CL70" s="7">
        <v>869.8</v>
      </c>
      <c r="CM70" s="7">
        <v>868.3</v>
      </c>
      <c r="CN70" s="7">
        <v>860.6</v>
      </c>
      <c r="CO70" s="7">
        <v>908.3</v>
      </c>
      <c r="CP70" s="7">
        <v>877.8</v>
      </c>
      <c r="CQ70" s="7">
        <v>833.9</v>
      </c>
      <c r="CR70" s="7">
        <v>884.2</v>
      </c>
      <c r="CS70" s="7">
        <v>838.2</v>
      </c>
      <c r="CT70" s="7">
        <v>838.9</v>
      </c>
      <c r="CU70" s="7">
        <v>866.3</v>
      </c>
      <c r="CV70" s="7">
        <v>868.3</v>
      </c>
      <c r="CW70" s="7">
        <v>866.9</v>
      </c>
      <c r="CX70" s="7">
        <v>865.7</v>
      </c>
      <c r="CY70" s="7">
        <v>842</v>
      </c>
      <c r="CZ70" s="7">
        <v>858.1</v>
      </c>
      <c r="DA70" s="7">
        <v>863.3</v>
      </c>
      <c r="DB70" s="7">
        <v>872.5</v>
      </c>
      <c r="DC70" s="7">
        <v>880.4</v>
      </c>
      <c r="DD70" s="7">
        <v>953.4</v>
      </c>
      <c r="DE70" s="7">
        <v>872.5</v>
      </c>
      <c r="DF70" s="7">
        <v>872.3</v>
      </c>
      <c r="DG70" s="7">
        <v>814.6</v>
      </c>
      <c r="DH70" s="7">
        <v>810.6</v>
      </c>
      <c r="DI70" s="7">
        <v>874.8</v>
      </c>
      <c r="DJ70" s="7">
        <v>848.9</v>
      </c>
      <c r="DK70" s="7">
        <v>879.3</v>
      </c>
      <c r="DL70" s="7">
        <v>909.6</v>
      </c>
      <c r="DM70" s="7">
        <v>867.4</v>
      </c>
      <c r="DN70" s="7">
        <v>884</v>
      </c>
      <c r="DO70" s="7">
        <v>865.9</v>
      </c>
      <c r="DP70" s="7">
        <v>855.2</v>
      </c>
      <c r="DQ70" s="7">
        <v>889.2</v>
      </c>
      <c r="DR70" s="7">
        <v>886.3</v>
      </c>
      <c r="DS70" s="7">
        <v>892</v>
      </c>
      <c r="DT70" s="7">
        <v>808</v>
      </c>
      <c r="DU70" s="7">
        <v>838.9</v>
      </c>
      <c r="DV70" s="7">
        <v>858.8</v>
      </c>
      <c r="DW70" s="7">
        <v>851</v>
      </c>
      <c r="DX70" s="7">
        <v>875.1</v>
      </c>
      <c r="DY70" s="7">
        <v>881.4</v>
      </c>
      <c r="DZ70" s="7">
        <v>866.7</v>
      </c>
      <c r="EA70" s="7">
        <v>876.9</v>
      </c>
      <c r="EB70" s="7">
        <v>868.7</v>
      </c>
      <c r="EC70" s="7">
        <v>878.8</v>
      </c>
      <c r="ED70" s="7">
        <v>830.4</v>
      </c>
      <c r="EE70" s="7">
        <v>837.2</v>
      </c>
      <c r="EF70" s="7">
        <v>884</v>
      </c>
      <c r="EG70" s="7">
        <v>881.8</v>
      </c>
      <c r="EH70" s="7">
        <v>861.3</v>
      </c>
      <c r="EI70" s="7">
        <v>882.7</v>
      </c>
      <c r="EJ70" s="7">
        <v>870.6</v>
      </c>
      <c r="EK70" s="7">
        <v>871.4</v>
      </c>
      <c r="EL70" s="7">
        <v>865.4</v>
      </c>
      <c r="EM70" s="7">
        <v>872.4</v>
      </c>
      <c r="EN70" s="7">
        <v>877.3</v>
      </c>
      <c r="EO70" s="7">
        <v>883.9</v>
      </c>
      <c r="EP70" s="7">
        <v>867.9</v>
      </c>
      <c r="EQ70" s="7">
        <v>882.9</v>
      </c>
      <c r="ER70" s="7">
        <v>851.2</v>
      </c>
      <c r="ES70" s="7">
        <v>888.7</v>
      </c>
      <c r="ET70" s="7">
        <v>880</v>
      </c>
      <c r="EU70" s="7">
        <v>901</v>
      </c>
      <c r="EV70" s="7">
        <v>865.2</v>
      </c>
      <c r="EW70" s="7">
        <v>875.2</v>
      </c>
      <c r="EX70" s="7">
        <v>880.3</v>
      </c>
      <c r="EY70" s="7">
        <v>873.5</v>
      </c>
      <c r="EZ70" s="7">
        <v>873.6</v>
      </c>
      <c r="FA70" s="7">
        <v>884.1</v>
      </c>
      <c r="FB70" s="7">
        <v>829</v>
      </c>
      <c r="FC70" s="7">
        <v>844.7</v>
      </c>
      <c r="FD70" s="7">
        <v>919.4</v>
      </c>
      <c r="FE70" s="7">
        <v>825.8</v>
      </c>
      <c r="FF70" s="7">
        <v>762.1</v>
      </c>
      <c r="FG70" s="7">
        <v>883.6</v>
      </c>
      <c r="FH70" s="7">
        <v>821.1</v>
      </c>
      <c r="FI70" s="7">
        <v>877.1</v>
      </c>
      <c r="FJ70" s="7">
        <v>881.3</v>
      </c>
      <c r="FK70" s="7">
        <v>872</v>
      </c>
      <c r="FL70" s="7">
        <v>881</v>
      </c>
      <c r="FM70" s="7">
        <v>855.9</v>
      </c>
      <c r="FN70" s="7">
        <v>879.8</v>
      </c>
      <c r="FO70" s="7">
        <v>868.4</v>
      </c>
      <c r="FP70" s="7">
        <v>873.3</v>
      </c>
      <c r="FQ70" s="7">
        <v>873.8</v>
      </c>
      <c r="FR70" s="7">
        <v>858.3</v>
      </c>
      <c r="FS70" s="7">
        <v>926.8</v>
      </c>
      <c r="FT70" s="7">
        <v>897.9</v>
      </c>
      <c r="FU70" s="7">
        <v>834.2</v>
      </c>
      <c r="FV70" s="7">
        <v>775.9</v>
      </c>
      <c r="FW70" s="7">
        <v>790.8</v>
      </c>
      <c r="FX70" s="7">
        <v>785.5</v>
      </c>
      <c r="FY70" s="7">
        <v>786.7</v>
      </c>
      <c r="FZ70" s="7">
        <v>788.4</v>
      </c>
      <c r="GA70" s="7">
        <v>787.8</v>
      </c>
      <c r="GB70" s="7">
        <v>788.7</v>
      </c>
      <c r="GC70" s="7">
        <v>798.3</v>
      </c>
      <c r="GD70" s="7">
        <v>802.5</v>
      </c>
      <c r="GE70" s="7">
        <v>794.6</v>
      </c>
      <c r="GF70" s="7">
        <v>796.4</v>
      </c>
      <c r="GG70" s="7">
        <v>800.1</v>
      </c>
      <c r="GH70" s="7">
        <v>804</v>
      </c>
      <c r="GI70" s="7">
        <v>754.2</v>
      </c>
      <c r="GJ70" s="7">
        <v>685.7</v>
      </c>
      <c r="GK70" s="7">
        <v>813.6</v>
      </c>
      <c r="GL70" s="7">
        <v>802.3</v>
      </c>
      <c r="GM70" s="7">
        <v>795.8</v>
      </c>
      <c r="GN70" s="7">
        <v>804.4</v>
      </c>
      <c r="GO70" s="7">
        <v>799.7</v>
      </c>
      <c r="GP70" s="7">
        <v>791.9</v>
      </c>
      <c r="GQ70" s="7">
        <v>800.7</v>
      </c>
      <c r="GR70" s="7">
        <v>790.2</v>
      </c>
      <c r="GS70" s="7">
        <v>799.6</v>
      </c>
      <c r="GT70" s="7">
        <v>779.6</v>
      </c>
      <c r="GU70" s="7">
        <v>800.5</v>
      </c>
      <c r="GV70" s="7">
        <v>785.9</v>
      </c>
      <c r="GW70" s="7">
        <v>795.1</v>
      </c>
      <c r="GX70" s="7">
        <v>756.6</v>
      </c>
      <c r="GY70" s="7">
        <v>752.1</v>
      </c>
      <c r="GZ70" s="7">
        <v>759.2</v>
      </c>
      <c r="HA70" s="7">
        <v>864.9</v>
      </c>
      <c r="HB70" s="7">
        <v>842.6</v>
      </c>
      <c r="HC70" s="7">
        <v>761.5</v>
      </c>
      <c r="HD70" s="7">
        <v>881.6</v>
      </c>
      <c r="HE70" s="7">
        <v>885.3</v>
      </c>
      <c r="HF70" s="7">
        <v>885.6</v>
      </c>
      <c r="HG70" s="7">
        <v>919.9</v>
      </c>
      <c r="HH70" s="7">
        <v>893.9</v>
      </c>
      <c r="HI70" s="7">
        <v>977.1</v>
      </c>
      <c r="HJ70" s="7">
        <v>900.5</v>
      </c>
      <c r="HK70" s="7">
        <v>838.7</v>
      </c>
      <c r="HL70" s="7">
        <v>842.4</v>
      </c>
      <c r="HM70" s="7">
        <v>767.1</v>
      </c>
      <c r="HN70" s="7">
        <v>736</v>
      </c>
      <c r="HO70" s="7">
        <v>840</v>
      </c>
      <c r="HP70" s="7">
        <v>923.7</v>
      </c>
      <c r="HQ70" s="7">
        <v>769.9</v>
      </c>
      <c r="HR70" s="7">
        <v>773.1</v>
      </c>
      <c r="HS70" s="7">
        <v>856.8</v>
      </c>
      <c r="HT70" s="7">
        <v>735.9</v>
      </c>
      <c r="HU70" s="7">
        <v>691.6</v>
      </c>
      <c r="HV70" s="7">
        <v>910.8</v>
      </c>
      <c r="HW70" s="7">
        <v>878.1</v>
      </c>
      <c r="HX70" s="7">
        <v>913.3</v>
      </c>
      <c r="HY70" s="7">
        <v>899.3</v>
      </c>
      <c r="HZ70" s="7">
        <v>885</v>
      </c>
      <c r="IA70" s="7">
        <v>883.7</v>
      </c>
      <c r="IB70" s="7">
        <v>979</v>
      </c>
      <c r="IC70" s="7">
        <v>965.5</v>
      </c>
      <c r="ID70" s="7">
        <v>831.3</v>
      </c>
      <c r="IE70" s="7">
        <v>835.4</v>
      </c>
      <c r="IF70" s="7">
        <v>763.4</v>
      </c>
      <c r="IG70" s="7">
        <v>762</v>
      </c>
      <c r="IH70" s="7">
        <v>733.5</v>
      </c>
      <c r="II70" s="7">
        <v>796.7</v>
      </c>
      <c r="IJ70" s="7">
        <v>768.7</v>
      </c>
      <c r="IK70" s="7">
        <v>787.9</v>
      </c>
      <c r="IL70" s="7">
        <v>771.6</v>
      </c>
      <c r="IM70" s="7">
        <v>761.2</v>
      </c>
      <c r="IN70" s="7">
        <v>762.1</v>
      </c>
      <c r="IO70" s="7">
        <v>756.8</v>
      </c>
      <c r="IP70" s="7">
        <v>783.2</v>
      </c>
      <c r="IQ70" s="7">
        <v>787.1</v>
      </c>
      <c r="IR70" s="7">
        <v>776.7</v>
      </c>
      <c r="IS70" s="7">
        <v>786.5</v>
      </c>
      <c r="IT70" s="7">
        <v>773.1</v>
      </c>
      <c r="IU70" s="7">
        <v>771</v>
      </c>
      <c r="IV70" s="7">
        <v>754.1</v>
      </c>
      <c r="IW70" s="7">
        <v>791.6</v>
      </c>
      <c r="IX70" s="7">
        <v>760.1</v>
      </c>
      <c r="IY70" s="7">
        <v>788.6</v>
      </c>
      <c r="IZ70" s="7">
        <v>755.3</v>
      </c>
      <c r="JA70" s="7">
        <v>789.1</v>
      </c>
      <c r="JB70" s="7">
        <v>792.6</v>
      </c>
      <c r="JC70" s="7">
        <v>784.1</v>
      </c>
      <c r="JD70" s="7">
        <v>792.7</v>
      </c>
      <c r="JE70" s="7">
        <v>791.4</v>
      </c>
      <c r="JF70" s="7">
        <v>780.1</v>
      </c>
      <c r="JG70" s="7">
        <v>788.2</v>
      </c>
      <c r="JH70" s="7">
        <v>788.8</v>
      </c>
      <c r="JI70" s="7">
        <v>838.3</v>
      </c>
      <c r="JJ70" s="7">
        <v>860.9</v>
      </c>
      <c r="JK70" s="7">
        <v>879.1</v>
      </c>
      <c r="JL70" s="7">
        <v>834.5</v>
      </c>
      <c r="JM70" s="7">
        <v>888.4</v>
      </c>
      <c r="JN70" s="7">
        <v>930.6</v>
      </c>
      <c r="JO70" s="7">
        <v>873.6</v>
      </c>
      <c r="JP70" s="7">
        <v>884.2</v>
      </c>
      <c r="JQ70" s="7">
        <v>849.9</v>
      </c>
      <c r="JR70" s="7">
        <v>886.3</v>
      </c>
      <c r="JS70" s="7">
        <v>885</v>
      </c>
      <c r="JT70" s="7">
        <v>849.9</v>
      </c>
      <c r="JU70" s="7">
        <v>928.5</v>
      </c>
      <c r="JV70" s="7">
        <v>907</v>
      </c>
      <c r="JW70" s="7">
        <v>827.7</v>
      </c>
      <c r="JX70" s="7">
        <v>922</v>
      </c>
      <c r="JY70" s="7">
        <v>911.5</v>
      </c>
      <c r="JZ70" s="7">
        <v>691.5</v>
      </c>
      <c r="KA70" s="7">
        <v>692.2</v>
      </c>
      <c r="KB70" s="7">
        <v>880.7</v>
      </c>
      <c r="KC70" s="7">
        <v>736.5</v>
      </c>
      <c r="KD70" s="7">
        <v>843.9</v>
      </c>
      <c r="KE70" s="7">
        <v>783.6</v>
      </c>
      <c r="KF70" s="7">
        <v>780.1</v>
      </c>
      <c r="KG70" s="7">
        <v>778.2</v>
      </c>
      <c r="KH70" s="7">
        <v>781.9</v>
      </c>
      <c r="KI70" s="7">
        <v>763.5</v>
      </c>
      <c r="KJ70" s="7">
        <v>771</v>
      </c>
      <c r="KK70" s="7">
        <v>784.7</v>
      </c>
      <c r="KL70" s="7">
        <v>774.8</v>
      </c>
      <c r="KM70" s="7">
        <v>766.3</v>
      </c>
      <c r="KN70" s="7">
        <v>794.1</v>
      </c>
      <c r="KO70" s="7">
        <v>865.6</v>
      </c>
      <c r="KP70" s="7">
        <v>785</v>
      </c>
      <c r="KQ70" s="7">
        <v>791</v>
      </c>
      <c r="KR70" s="7">
        <v>752.7</v>
      </c>
      <c r="KS70" s="7">
        <v>742.9</v>
      </c>
      <c r="KT70" s="7">
        <v>740.2</v>
      </c>
      <c r="KU70" s="7">
        <v>775.7</v>
      </c>
      <c r="KV70" s="7">
        <v>780.5</v>
      </c>
      <c r="KW70" s="7">
        <v>780.7</v>
      </c>
      <c r="KX70" s="7">
        <v>781.4</v>
      </c>
      <c r="KY70" s="7">
        <v>780.7</v>
      </c>
      <c r="KZ70" s="7">
        <v>877</v>
      </c>
      <c r="LA70" s="7">
        <v>775.7</v>
      </c>
      <c r="LB70" s="7">
        <v>774.7</v>
      </c>
      <c r="LC70" s="7">
        <v>786.1</v>
      </c>
      <c r="LD70" s="7">
        <v>779.1</v>
      </c>
      <c r="LE70" s="7">
        <v>709.2</v>
      </c>
      <c r="LF70" s="7">
        <v>784.1</v>
      </c>
      <c r="LG70" s="7">
        <v>794.3</v>
      </c>
      <c r="LH70" s="7">
        <v>755.1</v>
      </c>
      <c r="LI70" s="7">
        <v>745.8</v>
      </c>
      <c r="LJ70" s="7">
        <v>743.4</v>
      </c>
      <c r="LK70" s="7">
        <v>854.1</v>
      </c>
      <c r="LL70" s="7">
        <v>753.3</v>
      </c>
      <c r="LM70" s="7">
        <v>790.3</v>
      </c>
      <c r="LN70" s="7">
        <v>786.3</v>
      </c>
      <c r="LO70" s="7">
        <v>782.6</v>
      </c>
      <c r="LP70" s="7">
        <v>742.5</v>
      </c>
      <c r="LQ70" s="7">
        <v>701.3</v>
      </c>
      <c r="LR70" s="7">
        <v>769.3</v>
      </c>
      <c r="LS70" s="7">
        <v>819.1</v>
      </c>
      <c r="LT70" s="7">
        <v>740.1</v>
      </c>
      <c r="LU70" s="7">
        <v>745.8</v>
      </c>
      <c r="LV70" s="7">
        <v>795.6</v>
      </c>
      <c r="LW70" s="7">
        <v>780</v>
      </c>
      <c r="LX70" s="7">
        <v>778.7</v>
      </c>
      <c r="LY70" s="7">
        <v>782.3</v>
      </c>
      <c r="LZ70" s="7">
        <v>780.2</v>
      </c>
      <c r="MA70" s="7">
        <v>771.1</v>
      </c>
      <c r="MB70" s="7">
        <v>835.3</v>
      </c>
      <c r="MC70" s="7">
        <v>740.3</v>
      </c>
      <c r="MD70" s="7">
        <v>747.1</v>
      </c>
      <c r="ME70" s="7">
        <v>733.7</v>
      </c>
      <c r="MF70" s="7">
        <v>765.8</v>
      </c>
      <c r="MG70" s="7">
        <v>761</v>
      </c>
      <c r="MH70" s="7">
        <v>750.5</v>
      </c>
      <c r="MI70" s="7">
        <v>784.3</v>
      </c>
      <c r="MJ70" s="7">
        <v>801.3</v>
      </c>
      <c r="MK70" s="7">
        <v>795.9</v>
      </c>
      <c r="ML70" s="7">
        <v>768.7</v>
      </c>
      <c r="MM70" s="7">
        <v>790.7</v>
      </c>
      <c r="MN70" s="7">
        <v>794.3</v>
      </c>
      <c r="MO70" s="7">
        <v>793.8</v>
      </c>
      <c r="MP70" s="7">
        <v>794</v>
      </c>
      <c r="MQ70" s="7">
        <v>802.9</v>
      </c>
      <c r="MR70" s="7">
        <v>786.9</v>
      </c>
      <c r="MS70" s="7">
        <v>757.9</v>
      </c>
      <c r="MT70" s="7">
        <v>755</v>
      </c>
      <c r="MU70" s="7">
        <v>801.3</v>
      </c>
      <c r="MV70" s="7">
        <v>713.4</v>
      </c>
      <c r="MW70" s="7">
        <v>756.6</v>
      </c>
      <c r="MX70" s="7">
        <v>764.6</v>
      </c>
      <c r="MY70" s="7">
        <v>834.5</v>
      </c>
      <c r="MZ70" s="7">
        <v>794.3</v>
      </c>
      <c r="NA70" s="7">
        <v>796.4</v>
      </c>
      <c r="NB70" s="7">
        <v>761.8</v>
      </c>
      <c r="NC70" s="7">
        <v>838.4</v>
      </c>
      <c r="ND70" s="7">
        <v>801.4</v>
      </c>
      <c r="NE70" s="7">
        <v>837</v>
      </c>
      <c r="NF70" s="7">
        <v>751.3</v>
      </c>
      <c r="NG70" s="7">
        <v>796.8</v>
      </c>
      <c r="NH70" s="7">
        <v>751.6</v>
      </c>
      <c r="NI70" s="7">
        <v>759.5</v>
      </c>
      <c r="NJ70" s="7">
        <v>721.1</v>
      </c>
      <c r="NK70" s="7">
        <v>765.6</v>
      </c>
      <c r="NL70" s="7">
        <v>764.5</v>
      </c>
      <c r="NM70" s="7">
        <v>765.6</v>
      </c>
      <c r="NN70" s="120">
        <v>0</v>
      </c>
      <c r="NO70" s="135">
        <v>36.9</v>
      </c>
      <c r="NP70" s="135">
        <v>0</v>
      </c>
      <c r="NQ70" s="135">
        <v>0</v>
      </c>
      <c r="NR70" s="135">
        <v>3.7</v>
      </c>
      <c r="NS70" s="135">
        <v>3.35</v>
      </c>
      <c r="NT70" s="135">
        <v>0</v>
      </c>
      <c r="NU70" s="135">
        <v>0</v>
      </c>
      <c r="NV70" s="7">
        <v>88756720</v>
      </c>
      <c r="NW70" s="7">
        <v>262025</v>
      </c>
      <c r="NX70" s="7">
        <v>90148240</v>
      </c>
      <c r="NY70" s="7">
        <v>306873</v>
      </c>
      <c r="NZ70" s="7">
        <v>74019550</v>
      </c>
      <c r="OA70" s="7">
        <v>155528</v>
      </c>
      <c r="OB70" s="7">
        <v>88364810</v>
      </c>
      <c r="OC70" s="7">
        <v>134605</v>
      </c>
      <c r="OD70" s="7">
        <v>839580</v>
      </c>
      <c r="OE70" s="7">
        <v>10140</v>
      </c>
      <c r="OF70" s="7">
        <v>121050</v>
      </c>
      <c r="OG70" s="7">
        <v>670</v>
      </c>
      <c r="OH70" s="9">
        <f>IF((RD_15[[#This Row],[33kV_IC1_ExPort]]-NV69)&lt;0,0,(RD_15[[#This Row],[33kV_IC1_ExPort]]-NV69))</f>
        <v>66850</v>
      </c>
      <c r="OI70" s="9">
        <f>IF((RD_15[[#This Row],[33kV_IC1_Import]]-NW69)&lt;0,0,(RD_15[[#This Row],[33kV_IC1_Import]]-NW69))</f>
        <v>120</v>
      </c>
      <c r="OJ70" s="9">
        <f>IF((RD_15[[#This Row],[33kV_IC2_ExPort]]-NX69)&lt;0,0,(RD_15[[#This Row],[33kV_IC2_ExPort]]-NX69))</f>
        <v>68390</v>
      </c>
      <c r="OK70" s="9">
        <f>IF((RD_15[[#This Row],[33kV_IC2_Import]]-NY69)&lt;0,0,(RD_15[[#This Row],[33kV_IC2_Import]]-NY69))</f>
        <v>81</v>
      </c>
      <c r="OL70" s="9">
        <f>IF((RD_15[[#This Row],[33kV_IC3_ExPort]]-NZ69)&lt;0,0,(RD_15[[#This Row],[33kV_IC3_ExPort]]-NZ69))</f>
        <v>66850</v>
      </c>
      <c r="OM70" s="9">
        <f>IF((RD_15[[#This Row],[33kV_IC3_Import]]-OA69)&lt;0,0,(RD_15[[#This Row],[33kV_IC3_Import]]-OA69))</f>
        <v>279</v>
      </c>
      <c r="ON70" s="9">
        <f>IF((RD_15[[#This Row],[33kV_IC4_ExPort]]-OB69)&lt;0,0,(RD_15[[#This Row],[33kV_IC4_ExPort]]-OB69))</f>
        <v>66230</v>
      </c>
      <c r="OO70" s="9">
        <f>IF((RD_15[[#This Row],[33kV_IC4_Import]]-OC69)&lt;0,0,(RD_15[[#This Row],[33kV_IC4_Import]]-OC69))</f>
        <v>360</v>
      </c>
      <c r="OP70" s="9">
        <f>IF((RD_15[[#This Row],[220kV_PQM1_Ex]]-OD69)*200&lt;0,0,(RD_15[[#This Row],[220kV_PQM1_Ex]]-OD69)*200)</f>
        <v>134000</v>
      </c>
      <c r="OQ70" s="9">
        <f>IF((RD_15[[#This Row],[220kV_PQM1_Im]]-OE69)*200&lt;0,0,(RD_15[[#This Row],[220kV_PQM1_Im]]-OE69)*200)</f>
        <v>2000</v>
      </c>
      <c r="OR70" s="9">
        <f>IF((RD_15[[#This Row],[220kV_PQM2_Ex]]-OF69)*200&lt;0,0,(RD_15[[#This Row],[220kV_PQM2_Ex]]-OF69)*200)</f>
        <v>132000</v>
      </c>
      <c r="OS70" s="9">
        <f>IF((RD_15[[#This Row],[220kV_PQM2_Im]]-OG69)*200&lt;0,0,(RD_15[[#This Row],[220kV_PQM2_Im]]-OG69)*200)</f>
        <v>0</v>
      </c>
      <c r="OT70" s="136">
        <f>SUM(RD_15[[#This Row],[33kV_IC1_ExPort(KWh)]],RD_15[[#This Row],[33kV_IC2_ExPort(KWh)]],RD_15[[#This Row],[33kV_IC3_ExPort(KWh)]],RD_15[[#This Row],[33kV_IC4_ExPort(kWh)]])</f>
        <v>268320</v>
      </c>
      <c r="OU70" s="49">
        <f>SUM(RD_15[[#This Row],[220kV_PQM1_Ex(KWh)]],RD_15[[#This Row],[220kV_PQM2_Ex(KWh)]])</f>
        <v>266000</v>
      </c>
      <c r="OV70" s="49">
        <f>IFERROR((RD_15[[#This Row],[Sunset Time (POA&lt;20 W/m2)]]-RD_15[[#This Row],[Sunrise Time (POA&gt;20 W/m2)]])*24,"")</f>
        <v>12.416666666666664</v>
      </c>
      <c r="OW70" s="49">
        <f>RD_15[[#This Row],[GHI]]-RD_15[[#This Row],[GHI_Lost]]</f>
        <v>3.7</v>
      </c>
      <c r="OX70" s="49">
        <f>RD_15[[#This Row],[POA]]-RD_15[[#This Row],[POA_Lost]]</f>
        <v>3.35</v>
      </c>
      <c r="OY70" s="49"/>
      <c r="OZ70" s="49">
        <f>RD_15[[#This Row],[MT_Temp]]</f>
        <v>36.9</v>
      </c>
      <c r="PA70" s="50">
        <f>RD_15[[#This Row],[WS_Avg]]</f>
        <v>0</v>
      </c>
      <c r="PB70" s="131">
        <f>IFERROR(SUM(RD_15[[#This Row],[BLK1_INV1]:[BLK12_INV31]]),"")</f>
        <v>272689.40000000002</v>
      </c>
      <c r="PC70" s="51" t="str">
        <f>IFERROR(#REF!/RD_15[[#This Row],[Inv_Exp(KWh)]],"")</f>
        <v/>
      </c>
      <c r="PD70" s="51"/>
      <c r="PE70" s="100" t="str">
        <f>IFERROR(RD_15[[#This Row],[WPR_Eac]]/RD_15[[#This Row],[WPR_Edc]],"")</f>
        <v/>
      </c>
      <c r="PF70" s="100"/>
      <c r="PG70" s="100"/>
    </row>
    <row r="71" spans="2:423" x14ac:dyDescent="0.35">
      <c r="B71" s="48">
        <v>45810</v>
      </c>
      <c r="C71" s="132">
        <f>YEAR(RD_15[[#This Row],[Date]])+IF(MONTH(RD_15[[#This Row],[Date]])&gt;=4,1,0)</f>
        <v>2026</v>
      </c>
      <c r="D71" s="124">
        <f t="shared" si="9"/>
        <v>2025</v>
      </c>
      <c r="E71" s="133"/>
      <c r="F71" s="133"/>
      <c r="G71" s="134" t="str">
        <f>TEXT(RD_15[[#This Row],[Date]],"mmm-yy")</f>
        <v>Jun-25</v>
      </c>
      <c r="H71" s="124">
        <f t="shared" si="10"/>
        <v>30</v>
      </c>
      <c r="I71" s="132">
        <f>'Basic Data '!$S$2</f>
        <v>91870</v>
      </c>
      <c r="J71" s="8">
        <v>0.19375000000000001</v>
      </c>
      <c r="K71" s="8">
        <v>0.73263888888888884</v>
      </c>
      <c r="L71" s="7">
        <v>317.3</v>
      </c>
      <c r="M71" s="7">
        <v>309.39999999999998</v>
      </c>
      <c r="N71" s="7">
        <v>338.4</v>
      </c>
      <c r="O71" s="7">
        <v>337.7</v>
      </c>
      <c r="P71" s="7">
        <v>336.9</v>
      </c>
      <c r="Q71" s="7">
        <v>320.10000000000002</v>
      </c>
      <c r="R71" s="7">
        <v>345.5</v>
      </c>
      <c r="S71" s="7">
        <v>327.39999999999998</v>
      </c>
      <c r="T71" s="7">
        <v>341.1</v>
      </c>
      <c r="U71" s="7">
        <v>342.8</v>
      </c>
      <c r="V71" s="7">
        <v>343</v>
      </c>
      <c r="W71" s="7">
        <v>340.2</v>
      </c>
      <c r="X71" s="7">
        <v>341.7</v>
      </c>
      <c r="Y71" s="7">
        <v>342.8</v>
      </c>
      <c r="Z71" s="7">
        <v>346.5</v>
      </c>
      <c r="AA71" s="7">
        <v>344.5</v>
      </c>
      <c r="AB71" s="7">
        <v>322.5</v>
      </c>
      <c r="AC71" s="7">
        <v>330.1</v>
      </c>
      <c r="AD71" s="7">
        <v>343</v>
      </c>
      <c r="AE71" s="7">
        <v>347.7</v>
      </c>
      <c r="AF71" s="7">
        <v>358.5</v>
      </c>
      <c r="AG71" s="7">
        <v>352.1</v>
      </c>
      <c r="AH71" s="7">
        <v>358</v>
      </c>
      <c r="AI71" s="7">
        <v>356.7</v>
      </c>
      <c r="AJ71" s="7">
        <v>356</v>
      </c>
      <c r="AK71" s="7">
        <v>350.1</v>
      </c>
      <c r="AL71" s="7">
        <v>356.1</v>
      </c>
      <c r="AM71" s="7">
        <v>351.8</v>
      </c>
      <c r="AN71" s="7">
        <v>361</v>
      </c>
      <c r="AO71" s="7">
        <v>356.3</v>
      </c>
      <c r="AP71" s="7">
        <v>353.4</v>
      </c>
      <c r="AQ71" s="7">
        <v>354.5</v>
      </c>
      <c r="AR71" s="7">
        <v>335.3</v>
      </c>
      <c r="AS71" s="7">
        <v>316.5</v>
      </c>
      <c r="AT71" s="7">
        <v>319.10000000000002</v>
      </c>
      <c r="AU71" s="7">
        <v>322.10000000000002</v>
      </c>
      <c r="AV71" s="7">
        <v>326.39999999999998</v>
      </c>
      <c r="AW71" s="7">
        <v>324.39999999999998</v>
      </c>
      <c r="AX71" s="7">
        <v>336.9</v>
      </c>
      <c r="AY71" s="7">
        <v>324.3</v>
      </c>
      <c r="AZ71" s="7">
        <v>333.3</v>
      </c>
      <c r="BA71" s="7">
        <v>362.9</v>
      </c>
      <c r="BB71" s="7">
        <v>383.3</v>
      </c>
      <c r="BC71" s="7">
        <v>358.3</v>
      </c>
      <c r="BD71" s="7">
        <v>362.4</v>
      </c>
      <c r="BE71" s="7">
        <v>374.8</v>
      </c>
      <c r="BF71" s="7">
        <v>402.4</v>
      </c>
      <c r="BG71" s="7">
        <v>399.9</v>
      </c>
      <c r="BH71" s="7">
        <v>429.6</v>
      </c>
      <c r="BI71" s="7">
        <v>380.3</v>
      </c>
      <c r="BJ71" s="7">
        <v>362.1</v>
      </c>
      <c r="BK71" s="7">
        <v>357.6</v>
      </c>
      <c r="BL71" s="7">
        <v>355.8</v>
      </c>
      <c r="BM71" s="7">
        <v>368.1</v>
      </c>
      <c r="BN71" s="7">
        <v>363.7</v>
      </c>
      <c r="BO71" s="7">
        <v>369.2</v>
      </c>
      <c r="BP71" s="7">
        <v>387.3</v>
      </c>
      <c r="BQ71" s="7">
        <v>353.5</v>
      </c>
      <c r="BR71" s="7">
        <v>312.10000000000002</v>
      </c>
      <c r="BS71" s="7">
        <v>355.7</v>
      </c>
      <c r="BT71" s="7">
        <v>338.9</v>
      </c>
      <c r="BU71" s="7">
        <v>321.8</v>
      </c>
      <c r="BV71" s="7">
        <v>350.6</v>
      </c>
      <c r="BW71" s="7">
        <v>813.9</v>
      </c>
      <c r="BX71" s="7">
        <v>796.1</v>
      </c>
      <c r="BY71" s="7">
        <v>803.2</v>
      </c>
      <c r="BZ71" s="7">
        <v>803.9</v>
      </c>
      <c r="CA71" s="7">
        <v>816</v>
      </c>
      <c r="CB71" s="7">
        <v>802.5</v>
      </c>
      <c r="CC71" s="7">
        <v>795.8</v>
      </c>
      <c r="CD71" s="7">
        <v>814.3</v>
      </c>
      <c r="CE71" s="7">
        <v>819.4</v>
      </c>
      <c r="CF71" s="7">
        <v>804.3</v>
      </c>
      <c r="CG71" s="7">
        <v>790.7</v>
      </c>
      <c r="CH71" s="7">
        <v>793.5</v>
      </c>
      <c r="CI71" s="7">
        <v>765.5</v>
      </c>
      <c r="CJ71" s="7">
        <v>749.8</v>
      </c>
      <c r="CK71" s="7">
        <v>778.3</v>
      </c>
      <c r="CL71" s="7">
        <v>806.7</v>
      </c>
      <c r="CM71" s="7">
        <v>802</v>
      </c>
      <c r="CN71" s="7">
        <v>799.2</v>
      </c>
      <c r="CO71" s="7">
        <v>839.7</v>
      </c>
      <c r="CP71" s="7">
        <v>816.3</v>
      </c>
      <c r="CQ71" s="7">
        <v>774</v>
      </c>
      <c r="CR71" s="7">
        <v>822.9</v>
      </c>
      <c r="CS71" s="7">
        <v>776.7</v>
      </c>
      <c r="CT71" s="7">
        <v>777</v>
      </c>
      <c r="CU71" s="7">
        <v>803.8</v>
      </c>
      <c r="CV71" s="7">
        <v>809.7</v>
      </c>
      <c r="CW71" s="7">
        <v>801.7</v>
      </c>
      <c r="CX71" s="7">
        <v>804.6</v>
      </c>
      <c r="CY71" s="7">
        <v>794.9</v>
      </c>
      <c r="CZ71" s="7">
        <v>808</v>
      </c>
      <c r="DA71" s="7">
        <v>812.6</v>
      </c>
      <c r="DB71" s="7">
        <v>817.7</v>
      </c>
      <c r="DC71" s="7">
        <v>828.1</v>
      </c>
      <c r="DD71" s="7">
        <v>895.3</v>
      </c>
      <c r="DE71" s="7">
        <v>818.1</v>
      </c>
      <c r="DF71" s="7">
        <v>816.3</v>
      </c>
      <c r="DG71" s="7">
        <v>762.5</v>
      </c>
      <c r="DH71" s="7">
        <v>759.2</v>
      </c>
      <c r="DI71" s="7">
        <v>813.4</v>
      </c>
      <c r="DJ71" s="7">
        <v>792.8</v>
      </c>
      <c r="DK71" s="7">
        <v>822.9</v>
      </c>
      <c r="DL71" s="7">
        <v>847.2</v>
      </c>
      <c r="DM71" s="7">
        <v>814.6</v>
      </c>
      <c r="DN71" s="7">
        <v>825.9</v>
      </c>
      <c r="DO71" s="7">
        <v>810.5</v>
      </c>
      <c r="DP71" s="7">
        <v>798.1</v>
      </c>
      <c r="DQ71" s="7">
        <v>828.6</v>
      </c>
      <c r="DR71" s="7">
        <v>825.7</v>
      </c>
      <c r="DS71" s="7">
        <v>833.6</v>
      </c>
      <c r="DT71" s="7">
        <v>754.2</v>
      </c>
      <c r="DU71" s="7">
        <v>776.6</v>
      </c>
      <c r="DV71" s="7">
        <v>794.6</v>
      </c>
      <c r="DW71" s="7">
        <v>821.2</v>
      </c>
      <c r="DX71" s="7">
        <v>811</v>
      </c>
      <c r="DY71" s="7">
        <v>815.5</v>
      </c>
      <c r="DZ71" s="7">
        <v>805.1</v>
      </c>
      <c r="EA71" s="7">
        <v>808.1</v>
      </c>
      <c r="EB71" s="7">
        <v>801.4</v>
      </c>
      <c r="EC71" s="7">
        <v>808.6</v>
      </c>
      <c r="ED71" s="7">
        <v>765.3</v>
      </c>
      <c r="EE71" s="7">
        <v>772.2</v>
      </c>
      <c r="EF71" s="7">
        <v>816.5</v>
      </c>
      <c r="EG71" s="7">
        <v>812.6</v>
      </c>
      <c r="EH71" s="7">
        <v>794.2</v>
      </c>
      <c r="EI71" s="7">
        <v>812.1</v>
      </c>
      <c r="EJ71" s="7">
        <v>800.6</v>
      </c>
      <c r="EK71" s="7">
        <v>800.8</v>
      </c>
      <c r="EL71" s="7">
        <v>794.2</v>
      </c>
      <c r="EM71" s="7">
        <v>801.2</v>
      </c>
      <c r="EN71" s="7">
        <v>803.5</v>
      </c>
      <c r="EO71" s="7">
        <v>812.8</v>
      </c>
      <c r="EP71" s="7">
        <v>796.9</v>
      </c>
      <c r="EQ71" s="7">
        <v>811.8</v>
      </c>
      <c r="ER71" s="7">
        <v>780.7</v>
      </c>
      <c r="ES71" s="7">
        <v>821.1</v>
      </c>
      <c r="ET71" s="7">
        <v>878.9</v>
      </c>
      <c r="EU71" s="7">
        <v>797.9</v>
      </c>
      <c r="EV71" s="7">
        <v>800.4</v>
      </c>
      <c r="EW71" s="7">
        <v>806.8</v>
      </c>
      <c r="EX71" s="7">
        <v>812.4</v>
      </c>
      <c r="EY71" s="7">
        <v>807.8</v>
      </c>
      <c r="EZ71" s="7">
        <v>806.1</v>
      </c>
      <c r="FA71" s="7">
        <v>814.6</v>
      </c>
      <c r="FB71" s="7">
        <v>811</v>
      </c>
      <c r="FC71" s="7">
        <v>775.6</v>
      </c>
      <c r="FD71" s="7">
        <v>843.1</v>
      </c>
      <c r="FE71" s="7">
        <v>756.1</v>
      </c>
      <c r="FF71" s="7">
        <v>694.9</v>
      </c>
      <c r="FG71" s="7">
        <v>815.4</v>
      </c>
      <c r="FH71" s="7">
        <v>755.2</v>
      </c>
      <c r="FI71" s="7">
        <v>805.9</v>
      </c>
      <c r="FJ71" s="7">
        <v>810.7</v>
      </c>
      <c r="FK71" s="7">
        <v>797.3</v>
      </c>
      <c r="FL71" s="7">
        <v>808.1</v>
      </c>
      <c r="FM71" s="7">
        <v>804.2</v>
      </c>
      <c r="FN71" s="7">
        <v>806.9</v>
      </c>
      <c r="FO71" s="7">
        <v>792.5</v>
      </c>
      <c r="FP71" s="7">
        <v>796.9</v>
      </c>
      <c r="FQ71" s="7">
        <v>796.7</v>
      </c>
      <c r="FR71" s="7">
        <v>784.6</v>
      </c>
      <c r="FS71" s="7">
        <v>850.1</v>
      </c>
      <c r="FT71" s="7">
        <v>823.4</v>
      </c>
      <c r="FU71" s="7">
        <v>759.9</v>
      </c>
      <c r="FV71" s="7">
        <v>700</v>
      </c>
      <c r="FW71" s="7">
        <v>713.6</v>
      </c>
      <c r="FX71" s="7">
        <v>709.1</v>
      </c>
      <c r="FY71" s="7">
        <v>711.5</v>
      </c>
      <c r="FZ71" s="7">
        <v>713.6</v>
      </c>
      <c r="GA71" s="7">
        <v>714</v>
      </c>
      <c r="GB71" s="7">
        <v>715.3</v>
      </c>
      <c r="GC71" s="7">
        <v>728.5</v>
      </c>
      <c r="GD71" s="7">
        <v>731.3</v>
      </c>
      <c r="GE71" s="7">
        <v>721.5</v>
      </c>
      <c r="GF71" s="7">
        <v>717.2</v>
      </c>
      <c r="GG71" s="7">
        <v>722</v>
      </c>
      <c r="GH71" s="7">
        <v>725.8</v>
      </c>
      <c r="GI71" s="7">
        <v>679.5</v>
      </c>
      <c r="GJ71" s="7">
        <v>615.6</v>
      </c>
      <c r="GK71" s="7">
        <v>728.8</v>
      </c>
      <c r="GL71" s="7">
        <v>724.2</v>
      </c>
      <c r="GM71" s="7">
        <v>718.4</v>
      </c>
      <c r="GN71" s="7">
        <v>729.9</v>
      </c>
      <c r="GO71" s="7">
        <v>727.9</v>
      </c>
      <c r="GP71" s="7">
        <v>716.1</v>
      </c>
      <c r="GQ71" s="7">
        <v>727.5</v>
      </c>
      <c r="GR71" s="7">
        <v>709.9</v>
      </c>
      <c r="GS71" s="7">
        <v>723.9</v>
      </c>
      <c r="GT71" s="7">
        <v>699.4</v>
      </c>
      <c r="GU71" s="7">
        <v>719.7</v>
      </c>
      <c r="GV71" s="7">
        <v>712.2</v>
      </c>
      <c r="GW71" s="7">
        <v>720.3</v>
      </c>
      <c r="GX71" s="7">
        <v>681.4</v>
      </c>
      <c r="GY71" s="7">
        <v>678.3</v>
      </c>
      <c r="GZ71" s="7">
        <v>691.7</v>
      </c>
      <c r="HA71" s="7">
        <v>781.7</v>
      </c>
      <c r="HB71" s="7">
        <v>761.3</v>
      </c>
      <c r="HC71" s="7">
        <v>687.8</v>
      </c>
      <c r="HD71" s="7">
        <v>797.3</v>
      </c>
      <c r="HE71" s="7">
        <v>801.8</v>
      </c>
      <c r="HF71" s="7">
        <v>804.2</v>
      </c>
      <c r="HG71" s="7">
        <v>836.7</v>
      </c>
      <c r="HH71" s="7">
        <v>813.4</v>
      </c>
      <c r="HI71" s="7">
        <v>889.3</v>
      </c>
      <c r="HJ71" s="7">
        <v>821.7</v>
      </c>
      <c r="HK71" s="7">
        <v>764.2</v>
      </c>
      <c r="HL71" s="7">
        <v>767.6</v>
      </c>
      <c r="HM71" s="7">
        <v>610</v>
      </c>
      <c r="HN71" s="7">
        <v>560</v>
      </c>
      <c r="HO71" s="7">
        <v>760</v>
      </c>
      <c r="HP71" s="7">
        <v>833.3</v>
      </c>
      <c r="HQ71" s="7">
        <v>697.3</v>
      </c>
      <c r="HR71" s="7">
        <v>698.1</v>
      </c>
      <c r="HS71" s="7">
        <v>764.1</v>
      </c>
      <c r="HT71" s="7">
        <v>665.5</v>
      </c>
      <c r="HU71" s="7">
        <v>625.4</v>
      </c>
      <c r="HV71" s="7">
        <v>823.7</v>
      </c>
      <c r="HW71" s="7">
        <v>811</v>
      </c>
      <c r="HX71" s="7">
        <v>826.9</v>
      </c>
      <c r="HY71" s="7">
        <v>813.2</v>
      </c>
      <c r="HZ71" s="7">
        <v>794.4</v>
      </c>
      <c r="IA71" s="7">
        <v>800.1</v>
      </c>
      <c r="IB71" s="7">
        <v>886.2</v>
      </c>
      <c r="IC71" s="7">
        <v>874.2</v>
      </c>
      <c r="ID71" s="7">
        <v>738.1</v>
      </c>
      <c r="IE71" s="7">
        <v>742.7</v>
      </c>
      <c r="IF71" s="7">
        <v>679.1</v>
      </c>
      <c r="IG71" s="7">
        <v>681.5</v>
      </c>
      <c r="IH71" s="7">
        <v>662.7</v>
      </c>
      <c r="II71" s="7">
        <v>711.4</v>
      </c>
      <c r="IJ71" s="7">
        <v>692.6</v>
      </c>
      <c r="IK71" s="7">
        <v>709.2</v>
      </c>
      <c r="IL71" s="7">
        <v>685.7</v>
      </c>
      <c r="IM71" s="7">
        <v>679.3</v>
      </c>
      <c r="IN71" s="7">
        <v>679.5</v>
      </c>
      <c r="IO71" s="7">
        <v>681.4</v>
      </c>
      <c r="IP71" s="7">
        <v>703.7</v>
      </c>
      <c r="IQ71" s="7">
        <v>703.3</v>
      </c>
      <c r="IR71" s="7">
        <v>697.1</v>
      </c>
      <c r="IS71" s="7">
        <v>708.2</v>
      </c>
      <c r="IT71" s="7">
        <v>689.4</v>
      </c>
      <c r="IU71" s="7">
        <v>696</v>
      </c>
      <c r="IV71" s="7">
        <v>679.4</v>
      </c>
      <c r="IW71" s="7">
        <v>709.2</v>
      </c>
      <c r="IX71" s="7">
        <v>676.6</v>
      </c>
      <c r="IY71" s="7">
        <v>700</v>
      </c>
      <c r="IZ71" s="7">
        <v>672.5</v>
      </c>
      <c r="JA71" s="7">
        <v>705.8</v>
      </c>
      <c r="JB71" s="7">
        <v>711.3</v>
      </c>
      <c r="JC71" s="7">
        <v>701.9</v>
      </c>
      <c r="JD71" s="7">
        <v>711.5</v>
      </c>
      <c r="JE71" s="7">
        <v>710.5</v>
      </c>
      <c r="JF71" s="7">
        <v>708.9</v>
      </c>
      <c r="JG71" s="7">
        <v>709.1</v>
      </c>
      <c r="JH71" s="7">
        <v>712.9</v>
      </c>
      <c r="JI71" s="7">
        <v>761.5</v>
      </c>
      <c r="JJ71" s="7">
        <v>785.8</v>
      </c>
      <c r="JK71" s="7">
        <v>798.6</v>
      </c>
      <c r="JL71" s="7">
        <v>757.9</v>
      </c>
      <c r="JM71" s="7">
        <v>808.6</v>
      </c>
      <c r="JN71" s="7">
        <v>846.4</v>
      </c>
      <c r="JO71" s="7">
        <v>801.8</v>
      </c>
      <c r="JP71" s="7">
        <v>805.9</v>
      </c>
      <c r="JQ71" s="7">
        <v>772.6</v>
      </c>
      <c r="JR71" s="7">
        <v>809.3</v>
      </c>
      <c r="JS71" s="7">
        <v>809.2</v>
      </c>
      <c r="JT71" s="7">
        <v>773.4</v>
      </c>
      <c r="JU71" s="7">
        <v>847.9</v>
      </c>
      <c r="JV71" s="7">
        <v>826.5</v>
      </c>
      <c r="JW71" s="7">
        <v>749.9</v>
      </c>
      <c r="JX71" s="7">
        <v>839.8</v>
      </c>
      <c r="JY71" s="7">
        <v>827.2</v>
      </c>
      <c r="JZ71" s="7">
        <v>629.79999999999995</v>
      </c>
      <c r="KA71" s="7">
        <v>631.1</v>
      </c>
      <c r="KB71" s="7">
        <v>801.4</v>
      </c>
      <c r="KC71" s="7">
        <v>670.9</v>
      </c>
      <c r="KD71" s="7">
        <v>770.5</v>
      </c>
      <c r="KE71" s="7">
        <v>713.9</v>
      </c>
      <c r="KF71" s="7">
        <v>707.3</v>
      </c>
      <c r="KG71" s="7">
        <v>704.7</v>
      </c>
      <c r="KH71" s="7">
        <v>708.8</v>
      </c>
      <c r="KI71" s="7">
        <v>693.6</v>
      </c>
      <c r="KJ71" s="7">
        <v>704.3</v>
      </c>
      <c r="KK71" s="7">
        <v>710.1</v>
      </c>
      <c r="KL71" s="7">
        <v>698</v>
      </c>
      <c r="KM71" s="7">
        <v>692.3</v>
      </c>
      <c r="KN71" s="7">
        <v>718</v>
      </c>
      <c r="KO71" s="7">
        <v>768.2</v>
      </c>
      <c r="KP71" s="7">
        <v>710.3</v>
      </c>
      <c r="KQ71" s="7">
        <v>712.4</v>
      </c>
      <c r="KR71" s="7">
        <v>677.5</v>
      </c>
      <c r="KS71" s="7">
        <v>677.8</v>
      </c>
      <c r="KT71" s="7">
        <v>671.5</v>
      </c>
      <c r="KU71" s="7">
        <v>708.1</v>
      </c>
      <c r="KV71" s="7">
        <v>712</v>
      </c>
      <c r="KW71" s="7">
        <v>707</v>
      </c>
      <c r="KX71" s="7">
        <v>714.7</v>
      </c>
      <c r="KY71" s="7">
        <v>712.1</v>
      </c>
      <c r="KZ71" s="7">
        <v>770</v>
      </c>
      <c r="LA71" s="7">
        <v>706.9</v>
      </c>
      <c r="LB71" s="7">
        <v>702.1</v>
      </c>
      <c r="LC71" s="7">
        <v>714.1</v>
      </c>
      <c r="LD71" s="7">
        <v>707</v>
      </c>
      <c r="LE71" s="7">
        <v>639.70000000000005</v>
      </c>
      <c r="LF71" s="7">
        <v>708.8</v>
      </c>
      <c r="LG71" s="7">
        <v>716</v>
      </c>
      <c r="LH71" s="7">
        <v>681.4</v>
      </c>
      <c r="LI71" s="7">
        <v>673.5</v>
      </c>
      <c r="LJ71" s="7">
        <v>683</v>
      </c>
      <c r="LK71" s="7">
        <v>762.6</v>
      </c>
      <c r="LL71" s="7">
        <v>677.3</v>
      </c>
      <c r="LM71" s="7">
        <v>713.5</v>
      </c>
      <c r="LN71" s="7">
        <v>706.5</v>
      </c>
      <c r="LO71" s="7">
        <v>701.2</v>
      </c>
      <c r="LP71" s="7">
        <v>663.1</v>
      </c>
      <c r="LQ71" s="7">
        <v>625.6</v>
      </c>
      <c r="LR71" s="7">
        <v>600</v>
      </c>
      <c r="LS71" s="7">
        <v>731.4</v>
      </c>
      <c r="LT71" s="7">
        <v>668.9</v>
      </c>
      <c r="LU71" s="7">
        <v>676.4</v>
      </c>
      <c r="LV71" s="7">
        <v>722.2</v>
      </c>
      <c r="LW71" s="7">
        <v>714.5</v>
      </c>
      <c r="LX71" s="7">
        <v>705</v>
      </c>
      <c r="LY71" s="7">
        <v>700.7</v>
      </c>
      <c r="LZ71" s="7">
        <v>704.8</v>
      </c>
      <c r="MA71" s="7">
        <v>703.9</v>
      </c>
      <c r="MB71" s="7">
        <v>750</v>
      </c>
      <c r="MC71" s="7">
        <v>663</v>
      </c>
      <c r="MD71" s="7">
        <v>674.9</v>
      </c>
      <c r="ME71" s="7">
        <v>650.79999999999995</v>
      </c>
      <c r="MF71" s="7">
        <v>688.6</v>
      </c>
      <c r="MG71" s="7">
        <v>692</v>
      </c>
      <c r="MH71" s="7">
        <v>672.9</v>
      </c>
      <c r="MI71" s="7">
        <v>719.2</v>
      </c>
      <c r="MJ71" s="7">
        <v>732.6</v>
      </c>
      <c r="MK71" s="7">
        <v>730.7</v>
      </c>
      <c r="ML71" s="7">
        <v>698.9</v>
      </c>
      <c r="MM71" s="7">
        <v>721.7</v>
      </c>
      <c r="MN71" s="7">
        <v>722.8</v>
      </c>
      <c r="MO71" s="7">
        <v>718.7</v>
      </c>
      <c r="MP71" s="7">
        <v>719.7</v>
      </c>
      <c r="MQ71" s="7">
        <v>726.5</v>
      </c>
      <c r="MR71" s="7">
        <v>709.7</v>
      </c>
      <c r="MS71" s="7">
        <v>684.2</v>
      </c>
      <c r="MT71" s="7">
        <v>680</v>
      </c>
      <c r="MU71" s="7">
        <v>721.8</v>
      </c>
      <c r="MV71" s="7">
        <v>644.79999999999995</v>
      </c>
      <c r="MW71" s="7">
        <v>683.5</v>
      </c>
      <c r="MX71" s="7">
        <v>694</v>
      </c>
      <c r="MY71" s="7">
        <v>763</v>
      </c>
      <c r="MZ71" s="7">
        <v>722.9</v>
      </c>
      <c r="NA71" s="7">
        <v>720.8</v>
      </c>
      <c r="NB71" s="7">
        <v>700.1</v>
      </c>
      <c r="NC71" s="7">
        <v>759.6</v>
      </c>
      <c r="ND71" s="7">
        <v>733.6</v>
      </c>
      <c r="NE71" s="7">
        <v>759.9</v>
      </c>
      <c r="NF71" s="7">
        <v>683.8</v>
      </c>
      <c r="NG71" s="7">
        <v>726.2</v>
      </c>
      <c r="NH71" s="7">
        <v>683.2</v>
      </c>
      <c r="NI71" s="7">
        <v>690.7</v>
      </c>
      <c r="NJ71" s="7">
        <v>656.3</v>
      </c>
      <c r="NK71" s="7">
        <v>693.4</v>
      </c>
      <c r="NL71" s="7">
        <v>694.7</v>
      </c>
      <c r="NM71" s="7">
        <v>692.4</v>
      </c>
      <c r="NN71" s="120">
        <v>0</v>
      </c>
      <c r="NO71" s="135">
        <v>34.450000000000003</v>
      </c>
      <c r="NP71" s="135">
        <v>0</v>
      </c>
      <c r="NQ71" s="135">
        <v>0</v>
      </c>
      <c r="NR71" s="135">
        <v>3.49</v>
      </c>
      <c r="NS71" s="135">
        <v>3.16</v>
      </c>
      <c r="NT71" s="135">
        <v>0</v>
      </c>
      <c r="NU71" s="135">
        <v>0</v>
      </c>
      <c r="NV71" s="7">
        <v>88818970</v>
      </c>
      <c r="NW71" s="7">
        <v>262156</v>
      </c>
      <c r="NX71" s="7">
        <v>90211190</v>
      </c>
      <c r="NY71" s="7">
        <v>307003</v>
      </c>
      <c r="NZ71" s="7">
        <v>74080010</v>
      </c>
      <c r="OA71" s="7">
        <v>155614</v>
      </c>
      <c r="OB71" s="7">
        <v>88425110</v>
      </c>
      <c r="OC71" s="7">
        <v>134736</v>
      </c>
      <c r="OD71" s="7">
        <v>840200</v>
      </c>
      <c r="OE71" s="7">
        <v>10140</v>
      </c>
      <c r="OF71" s="7">
        <v>121650</v>
      </c>
      <c r="OG71" s="7">
        <v>680</v>
      </c>
      <c r="OH71" s="9">
        <f>IF((RD_15[[#This Row],[33kV_IC1_ExPort]]-NV70)&lt;0,0,(RD_15[[#This Row],[33kV_IC1_ExPort]]-NV70))</f>
        <v>62250</v>
      </c>
      <c r="OI71" s="9">
        <f>IF((RD_15[[#This Row],[33kV_IC1_Import]]-NW70)&lt;0,0,(RD_15[[#This Row],[33kV_IC1_Import]]-NW70))</f>
        <v>131</v>
      </c>
      <c r="OJ71" s="9">
        <f>IF((RD_15[[#This Row],[33kV_IC2_ExPort]]-NX70)&lt;0,0,(RD_15[[#This Row],[33kV_IC2_ExPort]]-NX70))</f>
        <v>62950</v>
      </c>
      <c r="OK71" s="9">
        <f>IF((RD_15[[#This Row],[33kV_IC2_Import]]-NY70)&lt;0,0,(RD_15[[#This Row],[33kV_IC2_Import]]-NY70))</f>
        <v>130</v>
      </c>
      <c r="OL71" s="9">
        <f>IF((RD_15[[#This Row],[33kV_IC3_ExPort]]-NZ70)&lt;0,0,(RD_15[[#This Row],[33kV_IC3_ExPort]]-NZ70))</f>
        <v>60460</v>
      </c>
      <c r="OM71" s="9">
        <f>IF((RD_15[[#This Row],[33kV_IC3_Import]]-OA70)&lt;0,0,(RD_15[[#This Row],[33kV_IC3_Import]]-OA70))</f>
        <v>86</v>
      </c>
      <c r="ON71" s="9">
        <f>IF((RD_15[[#This Row],[33kV_IC4_ExPort]]-OB70)&lt;0,0,(RD_15[[#This Row],[33kV_IC4_ExPort]]-OB70))</f>
        <v>60300</v>
      </c>
      <c r="OO71" s="9">
        <f>IF((RD_15[[#This Row],[33kV_IC4_Import]]-OC70)&lt;0,0,(RD_15[[#This Row],[33kV_IC4_Import]]-OC70))</f>
        <v>131</v>
      </c>
      <c r="OP71" s="9">
        <f>IF((RD_15[[#This Row],[220kV_PQM1_Ex]]-OD70)*200&lt;0,0,(RD_15[[#This Row],[220kV_PQM1_Ex]]-OD70)*200)</f>
        <v>124000</v>
      </c>
      <c r="OQ71" s="9">
        <f>IF((RD_15[[#This Row],[220kV_PQM1_Im]]-OE70)*200&lt;0,0,(RD_15[[#This Row],[220kV_PQM1_Im]]-OE70)*200)</f>
        <v>0</v>
      </c>
      <c r="OR71" s="9">
        <f>IF((RD_15[[#This Row],[220kV_PQM2_Ex]]-OF70)*200&lt;0,0,(RD_15[[#This Row],[220kV_PQM2_Ex]]-OF70)*200)</f>
        <v>120000</v>
      </c>
      <c r="OS71" s="9">
        <f>IF((RD_15[[#This Row],[220kV_PQM2_Im]]-OG70)*200&lt;0,0,(RD_15[[#This Row],[220kV_PQM2_Im]]-OG70)*200)</f>
        <v>2000</v>
      </c>
      <c r="OT71" s="136">
        <f>SUM(RD_15[[#This Row],[33kV_IC1_ExPort(KWh)]],RD_15[[#This Row],[33kV_IC2_ExPort(KWh)]],RD_15[[#This Row],[33kV_IC3_ExPort(KWh)]],RD_15[[#This Row],[33kV_IC4_ExPort(kWh)]])</f>
        <v>245960</v>
      </c>
      <c r="OU71" s="49">
        <f>SUM(RD_15[[#This Row],[220kV_PQM1_Ex(KWh)]],RD_15[[#This Row],[220kV_PQM2_Ex(KWh)]])</f>
        <v>244000</v>
      </c>
      <c r="OV71" s="49">
        <f>IFERROR((RD_15[[#This Row],[Sunset Time (POA&lt;20 W/m2)]]-RD_15[[#This Row],[Sunrise Time (POA&gt;20 W/m2)]])*24,"")</f>
        <v>12.933333333333334</v>
      </c>
      <c r="OW71" s="49">
        <f>RD_15[[#This Row],[GHI]]-RD_15[[#This Row],[GHI_Lost]]</f>
        <v>3.49</v>
      </c>
      <c r="OX71" s="49">
        <f>RD_15[[#This Row],[POA]]-RD_15[[#This Row],[POA_Lost]]</f>
        <v>3.16</v>
      </c>
      <c r="OY71" s="49"/>
      <c r="OZ71" s="49">
        <f>RD_15[[#This Row],[MT_Temp]]</f>
        <v>34.450000000000003</v>
      </c>
      <c r="PA71" s="50">
        <f>RD_15[[#This Row],[WS_Avg]]</f>
        <v>0</v>
      </c>
      <c r="PB71" s="131">
        <f>IFERROR(SUM(RD_15[[#This Row],[BLK1_INV1]:[BLK12_INV31]]),"")</f>
        <v>248944.7</v>
      </c>
      <c r="PC71" s="51" t="str">
        <f>IFERROR(#REF!/RD_15[[#This Row],[Inv_Exp(KWh)]],"")</f>
        <v/>
      </c>
      <c r="PD71" s="51"/>
      <c r="PE71" s="100" t="str">
        <f>IFERROR(RD_15[[#This Row],[WPR_Eac]]/RD_15[[#This Row],[WPR_Edc]],"")</f>
        <v/>
      </c>
      <c r="PF71" s="100"/>
      <c r="PG71" s="100"/>
    </row>
    <row r="72" spans="2:423" x14ac:dyDescent="0.35">
      <c r="B72" s="48">
        <v>45811</v>
      </c>
      <c r="C72" s="132">
        <f>YEAR(RD_15[[#This Row],[Date]])+IF(MONTH(RD_15[[#This Row],[Date]])&gt;=4,1,0)</f>
        <v>2026</v>
      </c>
      <c r="D72" s="124">
        <f t="shared" si="9"/>
        <v>2025</v>
      </c>
      <c r="E72" s="133"/>
      <c r="F72" s="133"/>
      <c r="G72" s="134" t="str">
        <f>TEXT(RD_15[[#This Row],[Date]],"mmm-yy")</f>
        <v>Jun-25</v>
      </c>
      <c r="H72" s="124">
        <f t="shared" si="10"/>
        <v>30</v>
      </c>
      <c r="I72" s="132">
        <f>'Basic Data '!$S$2</f>
        <v>91870</v>
      </c>
      <c r="J72" s="8">
        <v>0.18958333333333333</v>
      </c>
      <c r="K72" s="8">
        <v>0.73124999999999996</v>
      </c>
      <c r="L72" s="7">
        <v>261.8</v>
      </c>
      <c r="M72" s="7">
        <v>255</v>
      </c>
      <c r="N72" s="7">
        <v>279.8</v>
      </c>
      <c r="O72" s="7">
        <v>279.10000000000002</v>
      </c>
      <c r="P72" s="7">
        <v>278.89999999999998</v>
      </c>
      <c r="Q72" s="7">
        <v>265.60000000000002</v>
      </c>
      <c r="R72" s="7">
        <v>284.7</v>
      </c>
      <c r="S72" s="7">
        <v>274.60000000000002</v>
      </c>
      <c r="T72" s="7">
        <v>283.8</v>
      </c>
      <c r="U72" s="7">
        <v>284.7</v>
      </c>
      <c r="V72" s="7">
        <v>282.8</v>
      </c>
      <c r="W72" s="7">
        <v>281.39999999999998</v>
      </c>
      <c r="X72" s="7">
        <v>283.60000000000002</v>
      </c>
      <c r="Y72" s="7">
        <v>283.3</v>
      </c>
      <c r="Z72" s="7">
        <v>286.7</v>
      </c>
      <c r="AA72" s="7">
        <v>284.2</v>
      </c>
      <c r="AB72" s="7">
        <v>267</v>
      </c>
      <c r="AC72" s="7">
        <v>272.8</v>
      </c>
      <c r="AD72" s="7">
        <v>283.5</v>
      </c>
      <c r="AE72" s="7">
        <v>287.3</v>
      </c>
      <c r="AF72" s="7">
        <v>296.7</v>
      </c>
      <c r="AG72" s="7">
        <v>290.8</v>
      </c>
      <c r="AH72" s="7">
        <v>296</v>
      </c>
      <c r="AI72" s="7">
        <v>295.60000000000002</v>
      </c>
      <c r="AJ72" s="7">
        <v>296</v>
      </c>
      <c r="AK72" s="7">
        <v>290</v>
      </c>
      <c r="AL72" s="7">
        <v>295</v>
      </c>
      <c r="AM72" s="7">
        <v>292.5</v>
      </c>
      <c r="AN72" s="7">
        <v>299.5</v>
      </c>
      <c r="AO72" s="7">
        <v>297.89999999999998</v>
      </c>
      <c r="AP72" s="7">
        <v>293</v>
      </c>
      <c r="AQ72" s="7">
        <v>294.3</v>
      </c>
      <c r="AR72" s="7">
        <v>278.2</v>
      </c>
      <c r="AS72" s="7">
        <v>261.7</v>
      </c>
      <c r="AT72" s="7">
        <v>263.39999999999998</v>
      </c>
      <c r="AU72" s="7">
        <v>266.5</v>
      </c>
      <c r="AV72" s="7">
        <v>270.3</v>
      </c>
      <c r="AW72" s="7">
        <v>268.10000000000002</v>
      </c>
      <c r="AX72" s="7">
        <v>279.89999999999998</v>
      </c>
      <c r="AY72" s="7">
        <v>268.3</v>
      </c>
      <c r="AZ72" s="7">
        <v>275.3</v>
      </c>
      <c r="BA72" s="7">
        <v>300</v>
      </c>
      <c r="BB72" s="7">
        <v>316.89999999999998</v>
      </c>
      <c r="BC72" s="7">
        <v>295.8</v>
      </c>
      <c r="BD72" s="7">
        <v>299.7</v>
      </c>
      <c r="BE72" s="7">
        <v>310.10000000000002</v>
      </c>
      <c r="BF72" s="7">
        <v>333.6</v>
      </c>
      <c r="BG72" s="7">
        <v>332.6</v>
      </c>
      <c r="BH72" s="7">
        <v>351.1</v>
      </c>
      <c r="BI72" s="7">
        <v>316.10000000000002</v>
      </c>
      <c r="BJ72" s="7">
        <v>299.89999999999998</v>
      </c>
      <c r="BK72" s="7">
        <v>297.89999999999998</v>
      </c>
      <c r="BL72" s="7">
        <v>296.5</v>
      </c>
      <c r="BM72" s="7">
        <v>304.3</v>
      </c>
      <c r="BN72" s="7">
        <v>300.89999999999998</v>
      </c>
      <c r="BO72" s="7">
        <v>306</v>
      </c>
      <c r="BP72" s="7">
        <v>321.10000000000002</v>
      </c>
      <c r="BQ72" s="7">
        <v>292.7</v>
      </c>
      <c r="BR72" s="7">
        <v>258.3</v>
      </c>
      <c r="BS72" s="7">
        <v>292.39999999999998</v>
      </c>
      <c r="BT72" s="7">
        <v>279.3</v>
      </c>
      <c r="BU72" s="7">
        <v>266.5</v>
      </c>
      <c r="BV72" s="7">
        <v>291.2</v>
      </c>
      <c r="BW72" s="7">
        <v>673.6</v>
      </c>
      <c r="BX72" s="7">
        <v>656.5</v>
      </c>
      <c r="BY72" s="7">
        <v>663.6</v>
      </c>
      <c r="BZ72" s="7">
        <v>663</v>
      </c>
      <c r="CA72" s="7">
        <v>676</v>
      </c>
      <c r="CB72" s="7">
        <v>665.4</v>
      </c>
      <c r="CC72" s="7">
        <v>658.8</v>
      </c>
      <c r="CD72" s="7">
        <v>674</v>
      </c>
      <c r="CE72" s="7">
        <v>679.4</v>
      </c>
      <c r="CF72" s="7">
        <v>664.2</v>
      </c>
      <c r="CG72" s="7">
        <v>655.6</v>
      </c>
      <c r="CH72" s="7">
        <v>663.6</v>
      </c>
      <c r="CI72" s="7">
        <v>636.1</v>
      </c>
      <c r="CJ72" s="7">
        <v>625.6</v>
      </c>
      <c r="CK72" s="7">
        <v>654.4</v>
      </c>
      <c r="CL72" s="7">
        <v>667.4</v>
      </c>
      <c r="CM72" s="7">
        <v>661</v>
      </c>
      <c r="CN72" s="7">
        <v>661.3</v>
      </c>
      <c r="CO72" s="7">
        <v>696.7</v>
      </c>
      <c r="CP72" s="7">
        <v>673.2</v>
      </c>
      <c r="CQ72" s="7">
        <v>638.5</v>
      </c>
      <c r="CR72" s="7">
        <v>679.6</v>
      </c>
      <c r="CS72" s="7">
        <v>644.4</v>
      </c>
      <c r="CT72" s="7">
        <v>644.6</v>
      </c>
      <c r="CU72" s="7">
        <v>665.9</v>
      </c>
      <c r="CV72" s="7">
        <v>669.1</v>
      </c>
      <c r="CW72" s="7">
        <v>665.9</v>
      </c>
      <c r="CX72" s="7">
        <v>665.3</v>
      </c>
      <c r="CY72" s="7">
        <v>652.70000000000005</v>
      </c>
      <c r="CZ72" s="7">
        <v>660.6</v>
      </c>
      <c r="DA72" s="7">
        <v>665.2</v>
      </c>
      <c r="DB72" s="7">
        <v>667.6</v>
      </c>
      <c r="DC72" s="7">
        <v>680.1</v>
      </c>
      <c r="DD72" s="7">
        <v>735.6</v>
      </c>
      <c r="DE72" s="7">
        <v>675</v>
      </c>
      <c r="DF72" s="7">
        <v>670.4</v>
      </c>
      <c r="DG72" s="7">
        <v>621.6</v>
      </c>
      <c r="DH72" s="7">
        <v>621.4</v>
      </c>
      <c r="DI72" s="7">
        <v>669.3</v>
      </c>
      <c r="DJ72" s="7">
        <v>650.6</v>
      </c>
      <c r="DK72" s="7">
        <v>675.1</v>
      </c>
      <c r="DL72" s="7">
        <v>698.1</v>
      </c>
      <c r="DM72" s="7">
        <v>671.1</v>
      </c>
      <c r="DN72" s="7">
        <v>679.1</v>
      </c>
      <c r="DO72" s="7">
        <v>671</v>
      </c>
      <c r="DP72" s="7">
        <v>658.1</v>
      </c>
      <c r="DQ72" s="7">
        <v>684.5</v>
      </c>
      <c r="DR72" s="7">
        <v>680.8</v>
      </c>
      <c r="DS72" s="7">
        <v>688.1</v>
      </c>
      <c r="DT72" s="7">
        <v>621.6</v>
      </c>
      <c r="DU72" s="7">
        <v>644.1</v>
      </c>
      <c r="DV72" s="7">
        <v>660.7</v>
      </c>
      <c r="DW72" s="7">
        <v>682.4</v>
      </c>
      <c r="DX72" s="7">
        <v>673.8</v>
      </c>
      <c r="DY72" s="7">
        <v>675.9</v>
      </c>
      <c r="DZ72" s="7">
        <v>666</v>
      </c>
      <c r="EA72" s="7">
        <v>670.6</v>
      </c>
      <c r="EB72" s="7">
        <v>665.1</v>
      </c>
      <c r="EC72" s="7">
        <v>675.6</v>
      </c>
      <c r="ED72" s="7">
        <v>636.79999999999995</v>
      </c>
      <c r="EE72" s="7">
        <v>642.70000000000005</v>
      </c>
      <c r="EF72" s="7">
        <v>679.8</v>
      </c>
      <c r="EG72" s="7">
        <v>676.9</v>
      </c>
      <c r="EH72" s="7">
        <v>661.2</v>
      </c>
      <c r="EI72" s="7">
        <v>677.6</v>
      </c>
      <c r="EJ72" s="7">
        <v>666.6</v>
      </c>
      <c r="EK72" s="7">
        <v>667.9</v>
      </c>
      <c r="EL72" s="7">
        <v>664.8</v>
      </c>
      <c r="EM72" s="7">
        <v>669.9</v>
      </c>
      <c r="EN72" s="7">
        <v>675.2</v>
      </c>
      <c r="EO72" s="7">
        <v>680.7</v>
      </c>
      <c r="EP72" s="7">
        <v>667.7</v>
      </c>
      <c r="EQ72" s="7">
        <v>679.6</v>
      </c>
      <c r="ER72" s="7">
        <v>655.5</v>
      </c>
      <c r="ES72" s="7">
        <v>681.1</v>
      </c>
      <c r="ET72" s="7">
        <v>732.8</v>
      </c>
      <c r="EU72" s="7">
        <v>663.1</v>
      </c>
      <c r="EV72" s="7">
        <v>660</v>
      </c>
      <c r="EW72" s="7">
        <v>672.5</v>
      </c>
      <c r="EX72" s="7">
        <v>676.3</v>
      </c>
      <c r="EY72" s="7">
        <v>671.7</v>
      </c>
      <c r="EZ72" s="7">
        <v>669.3</v>
      </c>
      <c r="FA72" s="7">
        <v>668</v>
      </c>
      <c r="FB72" s="7">
        <v>675.2</v>
      </c>
      <c r="FC72" s="7">
        <v>646.9</v>
      </c>
      <c r="FD72" s="7">
        <v>704.9</v>
      </c>
      <c r="FE72" s="7">
        <v>631</v>
      </c>
      <c r="FF72" s="7">
        <v>580.5</v>
      </c>
      <c r="FG72" s="7">
        <v>678.5</v>
      </c>
      <c r="FH72" s="7">
        <v>631.29999999999995</v>
      </c>
      <c r="FI72" s="7">
        <v>675.9</v>
      </c>
      <c r="FJ72" s="7">
        <v>677.3</v>
      </c>
      <c r="FK72" s="7">
        <v>667.1</v>
      </c>
      <c r="FL72" s="7">
        <v>675.7</v>
      </c>
      <c r="FM72" s="7">
        <v>676.1</v>
      </c>
      <c r="FN72" s="7">
        <v>678.3</v>
      </c>
      <c r="FO72" s="7">
        <v>666.7</v>
      </c>
      <c r="FP72" s="7">
        <v>669.3</v>
      </c>
      <c r="FQ72" s="7">
        <v>669.4</v>
      </c>
      <c r="FR72" s="7">
        <v>656.4</v>
      </c>
      <c r="FS72" s="7">
        <v>700.2</v>
      </c>
      <c r="FT72" s="7">
        <v>691.8</v>
      </c>
      <c r="FU72" s="7">
        <v>637.79999999999995</v>
      </c>
      <c r="FV72" s="7">
        <v>598.20000000000005</v>
      </c>
      <c r="FW72" s="7">
        <v>610.79999999999995</v>
      </c>
      <c r="FX72" s="7">
        <v>606.9</v>
      </c>
      <c r="FY72" s="7">
        <v>609.5</v>
      </c>
      <c r="FZ72" s="7">
        <v>612.5</v>
      </c>
      <c r="GA72" s="7">
        <v>610.70000000000005</v>
      </c>
      <c r="GB72" s="7">
        <v>610</v>
      </c>
      <c r="GC72" s="7">
        <v>619.1</v>
      </c>
      <c r="GD72" s="7">
        <v>620.9</v>
      </c>
      <c r="GE72" s="7">
        <v>616.4</v>
      </c>
      <c r="GF72" s="7">
        <v>615.29999999999995</v>
      </c>
      <c r="GG72" s="7">
        <v>617.79999999999995</v>
      </c>
      <c r="GH72" s="7">
        <v>622.29999999999995</v>
      </c>
      <c r="GI72" s="7">
        <v>580.20000000000005</v>
      </c>
      <c r="GJ72" s="7">
        <v>529.29999999999995</v>
      </c>
      <c r="GK72" s="7">
        <v>630.29999999999995</v>
      </c>
      <c r="GL72" s="7">
        <v>620.70000000000005</v>
      </c>
      <c r="GM72" s="7">
        <v>615.79999999999995</v>
      </c>
      <c r="GN72" s="7">
        <v>620.70000000000005</v>
      </c>
      <c r="GO72" s="7">
        <v>618.4</v>
      </c>
      <c r="GP72" s="7">
        <v>611.5</v>
      </c>
      <c r="GQ72" s="7">
        <v>619.4</v>
      </c>
      <c r="GR72" s="7">
        <v>609.70000000000005</v>
      </c>
      <c r="GS72" s="7">
        <v>618</v>
      </c>
      <c r="GT72" s="7">
        <v>600.70000000000005</v>
      </c>
      <c r="GU72" s="7">
        <v>617</v>
      </c>
      <c r="GV72" s="7">
        <v>606.6</v>
      </c>
      <c r="GW72" s="7">
        <v>613.79999999999995</v>
      </c>
      <c r="GX72" s="7">
        <v>584.29999999999995</v>
      </c>
      <c r="GY72" s="7">
        <v>579.20000000000005</v>
      </c>
      <c r="GZ72" s="7">
        <v>591.20000000000005</v>
      </c>
      <c r="HA72" s="7">
        <v>658.9</v>
      </c>
      <c r="HB72" s="7">
        <v>641.1</v>
      </c>
      <c r="HC72" s="7">
        <v>579.6</v>
      </c>
      <c r="HD72" s="7">
        <v>670.8</v>
      </c>
      <c r="HE72" s="7">
        <v>675.3</v>
      </c>
      <c r="HF72" s="7">
        <v>677.6</v>
      </c>
      <c r="HG72" s="7">
        <v>703.5</v>
      </c>
      <c r="HH72" s="7">
        <v>683.2</v>
      </c>
      <c r="HI72" s="7">
        <v>746.3</v>
      </c>
      <c r="HJ72" s="7">
        <v>688.5</v>
      </c>
      <c r="HK72" s="7">
        <v>643.6</v>
      </c>
      <c r="HL72" s="7">
        <v>646.20000000000005</v>
      </c>
      <c r="HM72" s="7">
        <v>610</v>
      </c>
      <c r="HN72" s="7">
        <v>664.5</v>
      </c>
      <c r="HO72" s="7">
        <v>644</v>
      </c>
      <c r="HP72" s="7">
        <v>704.8</v>
      </c>
      <c r="HQ72" s="7">
        <v>589.20000000000005</v>
      </c>
      <c r="HR72" s="7">
        <v>587.29999999999995</v>
      </c>
      <c r="HS72" s="7">
        <v>653.70000000000005</v>
      </c>
      <c r="HT72" s="7">
        <v>561.1</v>
      </c>
      <c r="HU72" s="7">
        <v>590</v>
      </c>
      <c r="HV72" s="7">
        <v>693.5</v>
      </c>
      <c r="HW72" s="7">
        <v>684.9</v>
      </c>
      <c r="HX72" s="7">
        <v>694.8</v>
      </c>
      <c r="HY72" s="7">
        <v>685.6</v>
      </c>
      <c r="HZ72" s="7">
        <v>675.5</v>
      </c>
      <c r="IA72" s="7">
        <v>685</v>
      </c>
      <c r="IB72" s="7">
        <v>746.5</v>
      </c>
      <c r="IC72" s="7">
        <v>737.5</v>
      </c>
      <c r="ID72" s="7">
        <v>637.9</v>
      </c>
      <c r="IE72" s="7">
        <v>644</v>
      </c>
      <c r="IF72" s="7">
        <v>587.5</v>
      </c>
      <c r="IG72" s="7">
        <v>590</v>
      </c>
      <c r="IH72" s="7">
        <v>592.5</v>
      </c>
      <c r="II72" s="7">
        <v>616.5</v>
      </c>
      <c r="IJ72" s="7">
        <v>596.4</v>
      </c>
      <c r="IK72" s="7">
        <v>612.5</v>
      </c>
      <c r="IL72" s="7">
        <v>593</v>
      </c>
      <c r="IM72" s="7">
        <v>588.79999999999995</v>
      </c>
      <c r="IN72" s="7">
        <v>588.29999999999995</v>
      </c>
      <c r="IO72" s="7">
        <v>591.4</v>
      </c>
      <c r="IP72" s="7">
        <v>598.6</v>
      </c>
      <c r="IQ72" s="7">
        <v>605.79999999999995</v>
      </c>
      <c r="IR72" s="7">
        <v>596.70000000000005</v>
      </c>
      <c r="IS72" s="7">
        <v>606.9</v>
      </c>
      <c r="IT72" s="7">
        <v>601</v>
      </c>
      <c r="IU72" s="7">
        <v>616</v>
      </c>
      <c r="IV72" s="7">
        <v>593</v>
      </c>
      <c r="IW72" s="7">
        <v>615.79999999999995</v>
      </c>
      <c r="IX72" s="7">
        <v>586.79999999999995</v>
      </c>
      <c r="IY72" s="7">
        <v>602.70000000000005</v>
      </c>
      <c r="IZ72" s="7">
        <v>583.70000000000005</v>
      </c>
      <c r="JA72" s="7">
        <v>610.20000000000005</v>
      </c>
      <c r="JB72" s="7">
        <v>615.20000000000005</v>
      </c>
      <c r="JC72" s="7">
        <v>605</v>
      </c>
      <c r="JD72" s="7">
        <v>615</v>
      </c>
      <c r="JE72" s="7">
        <v>614.29999999999995</v>
      </c>
      <c r="JF72" s="7">
        <v>607.9</v>
      </c>
      <c r="JG72" s="7">
        <v>608.79999999999995</v>
      </c>
      <c r="JH72" s="7">
        <v>614.6</v>
      </c>
      <c r="JI72" s="7">
        <v>634.79999999999995</v>
      </c>
      <c r="JJ72" s="7">
        <v>656.3</v>
      </c>
      <c r="JK72" s="7">
        <v>666.7</v>
      </c>
      <c r="JL72" s="7">
        <v>633.20000000000005</v>
      </c>
      <c r="JM72" s="7">
        <v>675.5</v>
      </c>
      <c r="JN72" s="7">
        <v>711.7</v>
      </c>
      <c r="JO72" s="7">
        <v>675.3</v>
      </c>
      <c r="JP72" s="7">
        <v>675.2</v>
      </c>
      <c r="JQ72" s="7">
        <v>649.5</v>
      </c>
      <c r="JR72" s="7">
        <v>678.5</v>
      </c>
      <c r="JS72" s="7">
        <v>677</v>
      </c>
      <c r="JT72" s="7">
        <v>649.29999999999995</v>
      </c>
      <c r="JU72" s="7">
        <v>712.5</v>
      </c>
      <c r="JV72" s="7">
        <v>693.1</v>
      </c>
      <c r="JW72" s="7">
        <v>619.5</v>
      </c>
      <c r="JX72" s="7">
        <v>703.6</v>
      </c>
      <c r="JY72" s="7">
        <v>694.6</v>
      </c>
      <c r="JZ72" s="7">
        <v>529.5</v>
      </c>
      <c r="KA72" s="7">
        <v>530.20000000000005</v>
      </c>
      <c r="KB72" s="7">
        <v>672.9</v>
      </c>
      <c r="KC72" s="7">
        <v>563.6</v>
      </c>
      <c r="KD72" s="7">
        <v>645.29999999999995</v>
      </c>
      <c r="KE72" s="7">
        <v>604.79999999999995</v>
      </c>
      <c r="KF72" s="7">
        <v>597.70000000000005</v>
      </c>
      <c r="KG72" s="7">
        <v>595.70000000000005</v>
      </c>
      <c r="KH72" s="7">
        <v>598.79999999999995</v>
      </c>
      <c r="KI72" s="7">
        <v>586.70000000000005</v>
      </c>
      <c r="KJ72" s="7">
        <v>595.9</v>
      </c>
      <c r="KK72" s="7">
        <v>601.79999999999995</v>
      </c>
      <c r="KL72" s="7">
        <v>596.70000000000005</v>
      </c>
      <c r="KM72" s="7">
        <v>588.4</v>
      </c>
      <c r="KN72" s="7">
        <v>613.79999999999995</v>
      </c>
      <c r="KO72" s="7">
        <v>650.4</v>
      </c>
      <c r="KP72" s="7">
        <v>605.1</v>
      </c>
      <c r="KQ72" s="7">
        <v>608.70000000000005</v>
      </c>
      <c r="KR72" s="7">
        <v>581.79999999999995</v>
      </c>
      <c r="KS72" s="7">
        <v>574.20000000000005</v>
      </c>
      <c r="KT72" s="7">
        <v>569.79999999999995</v>
      </c>
      <c r="KU72" s="7">
        <v>597.20000000000005</v>
      </c>
      <c r="KV72" s="7">
        <v>603.70000000000005</v>
      </c>
      <c r="KW72" s="7">
        <v>601.6</v>
      </c>
      <c r="KX72" s="7">
        <v>606.1</v>
      </c>
      <c r="KY72" s="7">
        <v>605.1</v>
      </c>
      <c r="KZ72" s="7">
        <v>650</v>
      </c>
      <c r="LA72" s="7">
        <v>599.1</v>
      </c>
      <c r="LB72" s="7">
        <v>598.4</v>
      </c>
      <c r="LC72" s="7">
        <v>606.1</v>
      </c>
      <c r="LD72" s="7">
        <v>604.1</v>
      </c>
      <c r="LE72" s="7">
        <v>546</v>
      </c>
      <c r="LF72" s="7">
        <v>605.79999999999995</v>
      </c>
      <c r="LG72" s="7">
        <v>614.6</v>
      </c>
      <c r="LH72" s="7">
        <v>582</v>
      </c>
      <c r="LI72" s="7">
        <v>576</v>
      </c>
      <c r="LJ72" s="7">
        <v>584.70000000000005</v>
      </c>
      <c r="LK72" s="7">
        <v>671.9</v>
      </c>
      <c r="LL72" s="7">
        <v>584.20000000000005</v>
      </c>
      <c r="LM72" s="7">
        <v>611.20000000000005</v>
      </c>
      <c r="LN72" s="7">
        <v>607.1</v>
      </c>
      <c r="LO72" s="7">
        <v>603.6</v>
      </c>
      <c r="LP72" s="7">
        <v>575.20000000000005</v>
      </c>
      <c r="LQ72" s="7">
        <v>541.70000000000005</v>
      </c>
      <c r="LR72" s="7">
        <v>607</v>
      </c>
      <c r="LS72" s="7">
        <v>633.70000000000005</v>
      </c>
      <c r="LT72" s="7">
        <v>573.20000000000005</v>
      </c>
      <c r="LU72" s="7">
        <v>580.9</v>
      </c>
      <c r="LV72" s="7">
        <v>627.4</v>
      </c>
      <c r="LW72" s="7">
        <v>618.1</v>
      </c>
      <c r="LX72" s="7">
        <v>614.70000000000005</v>
      </c>
      <c r="LY72" s="7">
        <v>607.29999999999995</v>
      </c>
      <c r="LZ72" s="7">
        <v>610.70000000000005</v>
      </c>
      <c r="MA72" s="7">
        <v>595.4</v>
      </c>
      <c r="MB72" s="7">
        <v>647</v>
      </c>
      <c r="MC72" s="7">
        <v>577.9</v>
      </c>
      <c r="MD72" s="7">
        <v>581.9</v>
      </c>
      <c r="ME72" s="7">
        <v>548</v>
      </c>
      <c r="MF72" s="7">
        <v>598</v>
      </c>
      <c r="MG72" s="7">
        <v>600</v>
      </c>
      <c r="MH72" s="7">
        <v>585.79999999999995</v>
      </c>
      <c r="MI72" s="7">
        <v>602.20000000000005</v>
      </c>
      <c r="MJ72" s="7">
        <v>611.5</v>
      </c>
      <c r="MK72" s="7">
        <v>614.1</v>
      </c>
      <c r="ML72" s="7">
        <v>583</v>
      </c>
      <c r="MM72" s="7">
        <v>607.9</v>
      </c>
      <c r="MN72" s="7">
        <v>606.29999999999995</v>
      </c>
      <c r="MO72" s="7">
        <v>600</v>
      </c>
      <c r="MP72" s="7">
        <v>605.1</v>
      </c>
      <c r="MQ72" s="7">
        <v>612.29999999999995</v>
      </c>
      <c r="MR72" s="7">
        <v>596.79999999999995</v>
      </c>
      <c r="MS72" s="7">
        <v>580.4</v>
      </c>
      <c r="MT72" s="7">
        <v>595</v>
      </c>
      <c r="MU72" s="7">
        <v>608.79999999999995</v>
      </c>
      <c r="MV72" s="7">
        <v>543.5</v>
      </c>
      <c r="MW72" s="7">
        <v>577.6</v>
      </c>
      <c r="MX72" s="7">
        <v>586.1</v>
      </c>
      <c r="MY72" s="7">
        <v>645</v>
      </c>
      <c r="MZ72" s="7">
        <v>602.29999999999995</v>
      </c>
      <c r="NA72" s="7">
        <v>602.9</v>
      </c>
      <c r="NB72" s="7">
        <v>587.29999999999995</v>
      </c>
      <c r="NC72" s="7">
        <v>636.70000000000005</v>
      </c>
      <c r="ND72" s="7">
        <v>617.1</v>
      </c>
      <c r="NE72" s="7">
        <v>637.9</v>
      </c>
      <c r="NF72" s="7">
        <v>576.9</v>
      </c>
      <c r="NG72" s="7">
        <v>609.29999999999995</v>
      </c>
      <c r="NH72" s="7">
        <v>577.5</v>
      </c>
      <c r="NI72" s="7">
        <v>586.20000000000005</v>
      </c>
      <c r="NJ72" s="7">
        <v>551.9</v>
      </c>
      <c r="NK72" s="7">
        <v>584.79999999999995</v>
      </c>
      <c r="NL72" s="7">
        <v>589.20000000000005</v>
      </c>
      <c r="NM72" s="7">
        <v>583.9</v>
      </c>
      <c r="NN72" s="120">
        <v>0</v>
      </c>
      <c r="NO72" s="135">
        <v>32.94</v>
      </c>
      <c r="NP72" s="135">
        <v>0</v>
      </c>
      <c r="NQ72" s="135">
        <v>0</v>
      </c>
      <c r="NR72" s="135">
        <v>2.78</v>
      </c>
      <c r="NS72" s="135">
        <v>2.4900000000000002</v>
      </c>
      <c r="NT72" s="135">
        <v>0</v>
      </c>
      <c r="NU72" s="135">
        <v>0</v>
      </c>
      <c r="NV72" s="7">
        <v>88870550</v>
      </c>
      <c r="NW72" s="7">
        <v>262265</v>
      </c>
      <c r="NX72" s="7">
        <v>90263860</v>
      </c>
      <c r="NY72" s="7">
        <v>307132</v>
      </c>
      <c r="NZ72" s="7">
        <v>74131110</v>
      </c>
      <c r="OA72" s="7">
        <v>155630</v>
      </c>
      <c r="OB72" s="7">
        <v>88475100</v>
      </c>
      <c r="OC72" s="7">
        <v>134772</v>
      </c>
      <c r="OD72" s="7">
        <v>840720</v>
      </c>
      <c r="OE72" s="7">
        <v>10150</v>
      </c>
      <c r="OF72" s="7">
        <v>122150</v>
      </c>
      <c r="OG72" s="7">
        <v>680</v>
      </c>
      <c r="OH72" s="9">
        <f>IF((RD_15[[#This Row],[33kV_IC1_ExPort]]-NV71)&lt;0,0,(RD_15[[#This Row],[33kV_IC1_ExPort]]-NV71))</f>
        <v>51580</v>
      </c>
      <c r="OI72" s="9">
        <f>IF((RD_15[[#This Row],[33kV_IC1_Import]]-NW71)&lt;0,0,(RD_15[[#This Row],[33kV_IC1_Import]]-NW71))</f>
        <v>109</v>
      </c>
      <c r="OJ72" s="9">
        <f>IF((RD_15[[#This Row],[33kV_IC2_ExPort]]-NX71)&lt;0,0,(RD_15[[#This Row],[33kV_IC2_ExPort]]-NX71))</f>
        <v>52670</v>
      </c>
      <c r="OK72" s="9">
        <f>IF((RD_15[[#This Row],[33kV_IC2_Import]]-NY71)&lt;0,0,(RD_15[[#This Row],[33kV_IC2_Import]]-NY71))</f>
        <v>129</v>
      </c>
      <c r="OL72" s="9">
        <f>IF((RD_15[[#This Row],[33kV_IC3_ExPort]]-NZ71)&lt;0,0,(RD_15[[#This Row],[33kV_IC3_ExPort]]-NZ71))</f>
        <v>51100</v>
      </c>
      <c r="OM72" s="9">
        <f>IF((RD_15[[#This Row],[33kV_IC3_Import]]-OA71)&lt;0,0,(RD_15[[#This Row],[33kV_IC3_Import]]-OA71))</f>
        <v>16</v>
      </c>
      <c r="ON72" s="9">
        <f>IF((RD_15[[#This Row],[33kV_IC4_ExPort]]-OB71)&lt;0,0,(RD_15[[#This Row],[33kV_IC4_ExPort]]-OB71))</f>
        <v>49990</v>
      </c>
      <c r="OO72" s="9">
        <f>IF((RD_15[[#This Row],[33kV_IC4_Import]]-OC71)&lt;0,0,(RD_15[[#This Row],[33kV_IC4_Import]]-OC71))</f>
        <v>36</v>
      </c>
      <c r="OP72" s="9">
        <f>IF((RD_15[[#This Row],[220kV_PQM1_Ex]]-OD71)*200&lt;0,0,(RD_15[[#This Row],[220kV_PQM1_Ex]]-OD71)*200)</f>
        <v>104000</v>
      </c>
      <c r="OQ72" s="9">
        <f>IF((RD_15[[#This Row],[220kV_PQM1_Im]]-OE71)*200&lt;0,0,(RD_15[[#This Row],[220kV_PQM1_Im]]-OE71)*200)</f>
        <v>2000</v>
      </c>
      <c r="OR72" s="9">
        <f>IF((RD_15[[#This Row],[220kV_PQM2_Ex]]-OF71)*200&lt;0,0,(RD_15[[#This Row],[220kV_PQM2_Ex]]-OF71)*200)</f>
        <v>100000</v>
      </c>
      <c r="OS72" s="9">
        <f>IF((RD_15[[#This Row],[220kV_PQM2_Im]]-OG71)*200&lt;0,0,(RD_15[[#This Row],[220kV_PQM2_Im]]-OG71)*200)</f>
        <v>0</v>
      </c>
      <c r="OT72" s="136">
        <f>SUM(RD_15[[#This Row],[33kV_IC1_ExPort(KWh)]],RD_15[[#This Row],[33kV_IC2_ExPort(KWh)]],RD_15[[#This Row],[33kV_IC3_ExPort(KWh)]],RD_15[[#This Row],[33kV_IC4_ExPort(kWh)]])</f>
        <v>205340</v>
      </c>
      <c r="OU72" s="49">
        <f>SUM(RD_15[[#This Row],[220kV_PQM1_Ex(KWh)]],RD_15[[#This Row],[220kV_PQM2_Ex(KWh)]])</f>
        <v>204000</v>
      </c>
      <c r="OV72" s="49">
        <f>IFERROR((RD_15[[#This Row],[Sunset Time (POA&lt;20 W/m2)]]-RD_15[[#This Row],[Sunrise Time (POA&gt;20 W/m2)]])*24,"")</f>
        <v>13</v>
      </c>
      <c r="OW72" s="49">
        <f>RD_15[[#This Row],[GHI]]-RD_15[[#This Row],[GHI_Lost]]</f>
        <v>2.78</v>
      </c>
      <c r="OX72" s="49">
        <f>RD_15[[#This Row],[POA]]-RD_15[[#This Row],[POA_Lost]]</f>
        <v>2.4900000000000002</v>
      </c>
      <c r="OY72" s="49"/>
      <c r="OZ72" s="49">
        <f>RD_15[[#This Row],[MT_Temp]]</f>
        <v>32.94</v>
      </c>
      <c r="PA72" s="50">
        <f>RD_15[[#This Row],[WS_Avg]]</f>
        <v>0</v>
      </c>
      <c r="PB72" s="131">
        <f>IFERROR(SUM(RD_15[[#This Row],[BLK1_INV1]:[BLK12_INV31]]),"")</f>
        <v>210051.50000000006</v>
      </c>
      <c r="PC72" s="51" t="str">
        <f>IFERROR(#REF!/RD_15[[#This Row],[Inv_Exp(KWh)]],"")</f>
        <v/>
      </c>
      <c r="PD72" s="51"/>
      <c r="PE72" s="100" t="str">
        <f>IFERROR(RD_15[[#This Row],[WPR_Eac]]/RD_15[[#This Row],[WPR_Edc]],"")</f>
        <v/>
      </c>
      <c r="PF72" s="100"/>
      <c r="PG72" s="100"/>
    </row>
    <row r="73" spans="2:423" x14ac:dyDescent="0.35">
      <c r="B73" s="48">
        <v>45812</v>
      </c>
      <c r="C73" s="132">
        <f>YEAR(RD_15[[#This Row],[Date]])+IF(MONTH(RD_15[[#This Row],[Date]])&gt;=4,1,0)</f>
        <v>2026</v>
      </c>
      <c r="D73" s="124">
        <f t="shared" si="9"/>
        <v>2025</v>
      </c>
      <c r="E73" s="133"/>
      <c r="F73" s="133"/>
      <c r="G73" s="134" t="str">
        <f>TEXT(RD_15[[#This Row],[Date]],"mmm-yy")</f>
        <v>Jun-25</v>
      </c>
      <c r="H73" s="124">
        <f t="shared" si="10"/>
        <v>30</v>
      </c>
      <c r="I73" s="132">
        <f>'Basic Data '!$S$2</f>
        <v>91870</v>
      </c>
      <c r="J73" s="8">
        <v>0.20972222222222223</v>
      </c>
      <c r="K73" s="8">
        <v>0.72152777777777777</v>
      </c>
      <c r="L73" s="7">
        <v>438.7</v>
      </c>
      <c r="M73" s="7">
        <v>427.4</v>
      </c>
      <c r="N73" s="7">
        <v>468.9</v>
      </c>
      <c r="O73" s="7">
        <v>467.6</v>
      </c>
      <c r="P73" s="7">
        <v>460.9</v>
      </c>
      <c r="Q73" s="7">
        <v>441</v>
      </c>
      <c r="R73" s="7">
        <v>477.2</v>
      </c>
      <c r="S73" s="7">
        <v>459</v>
      </c>
      <c r="T73" s="7">
        <v>468.4</v>
      </c>
      <c r="U73" s="7">
        <v>469.5</v>
      </c>
      <c r="V73" s="7">
        <v>474.5</v>
      </c>
      <c r="W73" s="7">
        <v>470.9</v>
      </c>
      <c r="X73" s="7">
        <v>468</v>
      </c>
      <c r="Y73" s="7">
        <v>467.8</v>
      </c>
      <c r="Z73" s="7">
        <v>473.6</v>
      </c>
      <c r="AA73" s="7">
        <v>473.8</v>
      </c>
      <c r="AB73" s="7">
        <v>444.2</v>
      </c>
      <c r="AC73" s="7">
        <v>451.2</v>
      </c>
      <c r="AD73" s="7">
        <v>468.6</v>
      </c>
      <c r="AE73" s="7">
        <v>475.4</v>
      </c>
      <c r="AF73" s="7">
        <v>492.1</v>
      </c>
      <c r="AG73" s="7">
        <v>480.1</v>
      </c>
      <c r="AH73" s="7">
        <v>487.2</v>
      </c>
      <c r="AI73" s="7">
        <v>488.1</v>
      </c>
      <c r="AJ73" s="7">
        <v>488.8</v>
      </c>
      <c r="AK73" s="7">
        <v>478.9</v>
      </c>
      <c r="AL73" s="7">
        <v>485.4</v>
      </c>
      <c r="AM73" s="7">
        <v>481.8</v>
      </c>
      <c r="AN73" s="7">
        <v>497.4</v>
      </c>
      <c r="AO73" s="7">
        <v>490.9</v>
      </c>
      <c r="AP73" s="7">
        <v>484.1</v>
      </c>
      <c r="AQ73" s="7">
        <v>486.7</v>
      </c>
      <c r="AR73" s="7">
        <v>453.6</v>
      </c>
      <c r="AS73" s="7">
        <v>427.8</v>
      </c>
      <c r="AT73" s="7">
        <v>434.4</v>
      </c>
      <c r="AU73" s="7">
        <v>437.5</v>
      </c>
      <c r="AV73" s="7">
        <v>447.7</v>
      </c>
      <c r="AW73" s="7">
        <v>446.5</v>
      </c>
      <c r="AX73" s="7">
        <v>459.5</v>
      </c>
      <c r="AY73" s="7">
        <v>442.8</v>
      </c>
      <c r="AZ73" s="7">
        <v>456.6</v>
      </c>
      <c r="BA73" s="7">
        <v>490.7</v>
      </c>
      <c r="BB73" s="7">
        <v>513.9</v>
      </c>
      <c r="BC73" s="7">
        <v>481.8</v>
      </c>
      <c r="BD73" s="7">
        <v>489.6</v>
      </c>
      <c r="BE73" s="7">
        <v>503.6</v>
      </c>
      <c r="BF73" s="7">
        <v>544.70000000000005</v>
      </c>
      <c r="BG73" s="7">
        <v>542</v>
      </c>
      <c r="BH73" s="7">
        <v>580.79999999999995</v>
      </c>
      <c r="BI73" s="7">
        <v>519.70000000000005</v>
      </c>
      <c r="BJ73" s="7">
        <v>491.6</v>
      </c>
      <c r="BK73" s="7">
        <v>489.2</v>
      </c>
      <c r="BL73" s="7">
        <v>489.4</v>
      </c>
      <c r="BM73" s="7">
        <v>503</v>
      </c>
      <c r="BN73" s="7">
        <v>497.3</v>
      </c>
      <c r="BO73" s="7">
        <v>506.3</v>
      </c>
      <c r="BP73" s="7">
        <v>529.4</v>
      </c>
      <c r="BQ73" s="7">
        <v>483.4</v>
      </c>
      <c r="BR73" s="7">
        <v>427.8</v>
      </c>
      <c r="BS73" s="7">
        <v>486.6</v>
      </c>
      <c r="BT73" s="7">
        <v>470.6</v>
      </c>
      <c r="BU73" s="7">
        <v>441.7</v>
      </c>
      <c r="BV73" s="7">
        <v>478.9</v>
      </c>
      <c r="BW73" s="7">
        <v>1132.3</v>
      </c>
      <c r="BX73" s="7">
        <v>1137</v>
      </c>
      <c r="BY73" s="7">
        <v>1138</v>
      </c>
      <c r="BZ73" s="7">
        <v>1140</v>
      </c>
      <c r="CA73" s="7">
        <v>1138.9000000000001</v>
      </c>
      <c r="CB73" s="7">
        <v>1124</v>
      </c>
      <c r="CC73" s="7">
        <v>1100.4000000000001</v>
      </c>
      <c r="CD73" s="7">
        <v>1124.7</v>
      </c>
      <c r="CE73" s="7">
        <v>1133.5999999999999</v>
      </c>
      <c r="CF73" s="7">
        <v>1108.8</v>
      </c>
      <c r="CG73" s="7">
        <v>1095.8</v>
      </c>
      <c r="CH73" s="7">
        <v>1105</v>
      </c>
      <c r="CI73" s="7">
        <v>1064.5999999999999</v>
      </c>
      <c r="CJ73" s="7">
        <v>1041</v>
      </c>
      <c r="CK73" s="7">
        <v>1106.3</v>
      </c>
      <c r="CL73" s="7">
        <v>1119</v>
      </c>
      <c r="CM73" s="7">
        <v>1122.9000000000001</v>
      </c>
      <c r="CN73" s="7">
        <v>1107.2</v>
      </c>
      <c r="CO73" s="7">
        <v>1179.8</v>
      </c>
      <c r="CP73" s="7">
        <v>1141.2</v>
      </c>
      <c r="CQ73" s="7">
        <v>1081.0999999999999</v>
      </c>
      <c r="CR73" s="7">
        <v>1150.5</v>
      </c>
      <c r="CS73" s="7">
        <v>1096.5999999999999</v>
      </c>
      <c r="CT73" s="7">
        <v>1100</v>
      </c>
      <c r="CU73" s="7">
        <v>1132.5</v>
      </c>
      <c r="CV73" s="7">
        <v>1132.3</v>
      </c>
      <c r="CW73" s="7">
        <v>1122.8</v>
      </c>
      <c r="CX73" s="7">
        <v>1119.5</v>
      </c>
      <c r="CY73" s="7">
        <v>1126.7</v>
      </c>
      <c r="CZ73" s="7">
        <v>1149</v>
      </c>
      <c r="DA73" s="7">
        <v>1155</v>
      </c>
      <c r="DB73" s="7">
        <v>1160.5999999999999</v>
      </c>
      <c r="DC73" s="7">
        <v>1173.8</v>
      </c>
      <c r="DD73" s="7">
        <v>1263.9000000000001</v>
      </c>
      <c r="DE73" s="7">
        <v>1163.9000000000001</v>
      </c>
      <c r="DF73" s="7">
        <v>1162.0999999999999</v>
      </c>
      <c r="DG73" s="7">
        <v>1096.8</v>
      </c>
      <c r="DH73" s="7">
        <v>1095.2</v>
      </c>
      <c r="DI73" s="7">
        <v>1154.5999999999999</v>
      </c>
      <c r="DJ73" s="7">
        <v>1116.4000000000001</v>
      </c>
      <c r="DK73" s="7">
        <v>1157.5999999999999</v>
      </c>
      <c r="DL73" s="7">
        <v>1213.8</v>
      </c>
      <c r="DM73" s="7">
        <v>1154.8</v>
      </c>
      <c r="DN73" s="7">
        <v>1162.3</v>
      </c>
      <c r="DO73" s="7">
        <v>1139.9000000000001</v>
      </c>
      <c r="DP73" s="7">
        <v>1148.2</v>
      </c>
      <c r="DQ73" s="7">
        <v>1164.2</v>
      </c>
      <c r="DR73" s="7">
        <v>1159.5</v>
      </c>
      <c r="DS73" s="7">
        <v>1143.0999999999999</v>
      </c>
      <c r="DT73" s="7">
        <v>1060.0999999999999</v>
      </c>
      <c r="DU73" s="7">
        <v>1093.8</v>
      </c>
      <c r="DV73" s="7">
        <v>1101.8</v>
      </c>
      <c r="DW73" s="7">
        <v>1129.3</v>
      </c>
      <c r="DX73" s="7">
        <v>1121.4000000000001</v>
      </c>
      <c r="DY73" s="7">
        <v>1131.5</v>
      </c>
      <c r="DZ73" s="7">
        <v>1112.5999999999999</v>
      </c>
      <c r="EA73" s="7">
        <v>1127.2</v>
      </c>
      <c r="EB73" s="7">
        <v>1108.3</v>
      </c>
      <c r="EC73" s="7">
        <v>1123.4000000000001</v>
      </c>
      <c r="ED73" s="7">
        <v>1065.9000000000001</v>
      </c>
      <c r="EE73" s="7">
        <v>1076.3</v>
      </c>
      <c r="EF73" s="7">
        <v>1123.5</v>
      </c>
      <c r="EG73" s="7">
        <v>1115</v>
      </c>
      <c r="EH73" s="7">
        <v>1101</v>
      </c>
      <c r="EI73" s="7">
        <v>1122.3</v>
      </c>
      <c r="EJ73" s="7">
        <v>1116.8</v>
      </c>
      <c r="EK73" s="7">
        <v>1114.5</v>
      </c>
      <c r="EL73" s="7">
        <v>1103.0999999999999</v>
      </c>
      <c r="EM73" s="7">
        <v>1107.3</v>
      </c>
      <c r="EN73" s="7">
        <v>1112.0999999999999</v>
      </c>
      <c r="EO73" s="7">
        <v>1122.2</v>
      </c>
      <c r="EP73" s="7">
        <v>1099.5</v>
      </c>
      <c r="EQ73" s="7">
        <v>1117.9000000000001</v>
      </c>
      <c r="ER73" s="7">
        <v>1073.2</v>
      </c>
      <c r="ES73" s="7">
        <v>1064.8</v>
      </c>
      <c r="ET73" s="7">
        <v>1134.8</v>
      </c>
      <c r="EU73" s="7">
        <v>1040.4000000000001</v>
      </c>
      <c r="EV73" s="7">
        <v>1041.2</v>
      </c>
      <c r="EW73" s="7">
        <v>1054.5</v>
      </c>
      <c r="EX73" s="7">
        <v>1061</v>
      </c>
      <c r="EY73" s="7">
        <v>1066</v>
      </c>
      <c r="EZ73" s="7">
        <v>1058.4000000000001</v>
      </c>
      <c r="FA73" s="7">
        <v>1071</v>
      </c>
      <c r="FB73" s="7">
        <v>1074.8</v>
      </c>
      <c r="FC73" s="7">
        <v>1050</v>
      </c>
      <c r="FD73" s="7">
        <v>1132.2</v>
      </c>
      <c r="FE73" s="7">
        <v>1014.6</v>
      </c>
      <c r="FF73" s="7">
        <v>941.6</v>
      </c>
      <c r="FG73" s="7">
        <v>1079</v>
      </c>
      <c r="FH73" s="7">
        <v>1016.6</v>
      </c>
      <c r="FI73" s="7">
        <v>1090.7</v>
      </c>
      <c r="FJ73" s="7">
        <v>1102.2</v>
      </c>
      <c r="FK73" s="7">
        <v>1092.7</v>
      </c>
      <c r="FL73" s="7">
        <v>1105.7</v>
      </c>
      <c r="FM73" s="7">
        <v>1109.0999999999999</v>
      </c>
      <c r="FN73" s="7">
        <v>1110.5999999999999</v>
      </c>
      <c r="FO73" s="7">
        <v>1088.5999999999999</v>
      </c>
      <c r="FP73" s="7">
        <v>1098.5</v>
      </c>
      <c r="FQ73" s="7">
        <v>1064.5</v>
      </c>
      <c r="FR73" s="7">
        <v>1062.0999999999999</v>
      </c>
      <c r="FS73" s="7">
        <v>1160.7</v>
      </c>
      <c r="FT73" s="7">
        <v>1121.9000000000001</v>
      </c>
      <c r="FU73" s="7">
        <v>1039.4000000000001</v>
      </c>
      <c r="FV73" s="7">
        <v>960</v>
      </c>
      <c r="FW73" s="7">
        <v>958.6</v>
      </c>
      <c r="FX73" s="7">
        <v>958</v>
      </c>
      <c r="FY73" s="7">
        <v>956</v>
      </c>
      <c r="FZ73" s="7">
        <v>961</v>
      </c>
      <c r="GA73" s="7">
        <v>960</v>
      </c>
      <c r="GB73" s="7">
        <v>965</v>
      </c>
      <c r="GC73" s="7">
        <v>966</v>
      </c>
      <c r="GD73" s="7">
        <v>966.2</v>
      </c>
      <c r="GE73" s="7">
        <v>960</v>
      </c>
      <c r="GF73" s="7">
        <v>967.6</v>
      </c>
      <c r="GG73" s="7">
        <v>970.3</v>
      </c>
      <c r="GH73" s="7">
        <v>968.1</v>
      </c>
      <c r="GI73" s="7">
        <v>914.4</v>
      </c>
      <c r="GJ73" s="7">
        <v>832.2</v>
      </c>
      <c r="GK73" s="7">
        <v>1010</v>
      </c>
      <c r="GL73" s="7">
        <v>972.1</v>
      </c>
      <c r="GM73" s="7">
        <v>966</v>
      </c>
      <c r="GN73" s="7">
        <v>974</v>
      </c>
      <c r="GO73" s="7">
        <v>967.6</v>
      </c>
      <c r="GP73" s="7">
        <v>958</v>
      </c>
      <c r="GQ73" s="7">
        <v>971.2</v>
      </c>
      <c r="GR73" s="7">
        <v>961.5</v>
      </c>
      <c r="GS73" s="7">
        <v>973.9</v>
      </c>
      <c r="GT73" s="7">
        <v>968</v>
      </c>
      <c r="GU73" s="7">
        <v>976.6</v>
      </c>
      <c r="GV73" s="7">
        <v>962.2</v>
      </c>
      <c r="GW73" s="7">
        <v>967.1</v>
      </c>
      <c r="GX73" s="7">
        <v>922.2</v>
      </c>
      <c r="GY73" s="7">
        <v>918.5</v>
      </c>
      <c r="GZ73" s="7">
        <v>919.7</v>
      </c>
      <c r="HA73" s="7">
        <v>1065.2</v>
      </c>
      <c r="HB73" s="7">
        <v>1034.4000000000001</v>
      </c>
      <c r="HC73" s="7">
        <v>926.6</v>
      </c>
      <c r="HD73" s="7">
        <v>1073.0999999999999</v>
      </c>
      <c r="HE73" s="7">
        <v>1080.4000000000001</v>
      </c>
      <c r="HF73" s="7">
        <v>1080.7</v>
      </c>
      <c r="HG73" s="7">
        <v>1114.5999999999999</v>
      </c>
      <c r="HH73" s="7">
        <v>1084.7</v>
      </c>
      <c r="HI73" s="7">
        <v>1184.4000000000001</v>
      </c>
      <c r="HJ73" s="7">
        <v>1086.2</v>
      </c>
      <c r="HK73" s="7">
        <v>1026</v>
      </c>
      <c r="HL73" s="7">
        <v>1019.8</v>
      </c>
      <c r="HM73" s="7">
        <v>969</v>
      </c>
      <c r="HN73" s="7">
        <v>1067</v>
      </c>
      <c r="HO73" s="7">
        <v>1049</v>
      </c>
      <c r="HP73" s="7">
        <v>1138.5999999999999</v>
      </c>
      <c r="HQ73" s="7">
        <v>960</v>
      </c>
      <c r="HR73" s="7">
        <v>955</v>
      </c>
      <c r="HS73" s="7">
        <v>1053.5999999999999</v>
      </c>
      <c r="HT73" s="7">
        <v>905.3</v>
      </c>
      <c r="HU73" s="7">
        <v>848.5</v>
      </c>
      <c r="HV73" s="7">
        <v>1110</v>
      </c>
      <c r="HW73" s="7">
        <v>1104</v>
      </c>
      <c r="HX73" s="7">
        <v>1112.0999999999999</v>
      </c>
      <c r="HY73" s="7">
        <v>1108</v>
      </c>
      <c r="HZ73" s="7">
        <v>1108</v>
      </c>
      <c r="IA73" s="7">
        <v>1121</v>
      </c>
      <c r="IB73" s="7">
        <v>1188.7</v>
      </c>
      <c r="IC73" s="7">
        <v>1195</v>
      </c>
      <c r="ID73" s="7">
        <v>1035.7</v>
      </c>
      <c r="IE73" s="7">
        <v>1036.4000000000001</v>
      </c>
      <c r="IF73" s="7">
        <v>950.3</v>
      </c>
      <c r="IG73" s="7">
        <v>952.3</v>
      </c>
      <c r="IH73" s="7">
        <v>958.2</v>
      </c>
      <c r="II73" s="7">
        <v>996.4</v>
      </c>
      <c r="IJ73" s="7">
        <v>968.2</v>
      </c>
      <c r="IK73" s="7">
        <v>989.3</v>
      </c>
      <c r="IL73" s="7">
        <v>956.7</v>
      </c>
      <c r="IM73" s="7">
        <v>944.2</v>
      </c>
      <c r="IN73" s="7">
        <v>946.6</v>
      </c>
      <c r="IO73" s="7">
        <v>951.8</v>
      </c>
      <c r="IP73" s="7">
        <v>973.5</v>
      </c>
      <c r="IQ73" s="7">
        <v>971.7</v>
      </c>
      <c r="IR73" s="7">
        <v>958.1</v>
      </c>
      <c r="IS73" s="7">
        <v>967.1</v>
      </c>
      <c r="IT73" s="7">
        <v>956.7</v>
      </c>
      <c r="IU73" s="7">
        <v>988</v>
      </c>
      <c r="IV73" s="7">
        <v>941.9</v>
      </c>
      <c r="IW73" s="7">
        <v>984.2</v>
      </c>
      <c r="IX73" s="7">
        <v>943</v>
      </c>
      <c r="IY73" s="7">
        <v>977.9</v>
      </c>
      <c r="IZ73" s="7">
        <v>936.4</v>
      </c>
      <c r="JA73" s="7">
        <v>980.7</v>
      </c>
      <c r="JB73" s="7">
        <v>981</v>
      </c>
      <c r="JC73" s="7">
        <v>967.4</v>
      </c>
      <c r="JD73" s="7">
        <v>978.5</v>
      </c>
      <c r="JE73" s="7">
        <v>982.9</v>
      </c>
      <c r="JF73" s="7">
        <v>966.2</v>
      </c>
      <c r="JG73" s="7">
        <v>969.8</v>
      </c>
      <c r="JH73" s="7">
        <v>972.7</v>
      </c>
      <c r="JI73" s="7">
        <v>1073.0999999999999</v>
      </c>
      <c r="JJ73" s="7">
        <v>1082.5999999999999</v>
      </c>
      <c r="JK73" s="7">
        <v>1128.3</v>
      </c>
      <c r="JL73" s="7">
        <v>1070.3</v>
      </c>
      <c r="JM73" s="7">
        <v>1116.3</v>
      </c>
      <c r="JN73" s="7">
        <v>1193.3</v>
      </c>
      <c r="JO73" s="7">
        <v>1127.5999999999999</v>
      </c>
      <c r="JP73" s="7">
        <v>1137.3</v>
      </c>
      <c r="JQ73" s="7">
        <v>1095.3</v>
      </c>
      <c r="JR73" s="7">
        <v>1142.8</v>
      </c>
      <c r="JS73" s="7">
        <v>1137.2</v>
      </c>
      <c r="JT73" s="7">
        <v>1088.9000000000001</v>
      </c>
      <c r="JU73" s="7">
        <v>1180.3</v>
      </c>
      <c r="JV73" s="7">
        <v>1151.2</v>
      </c>
      <c r="JW73" s="7">
        <v>1042.4000000000001</v>
      </c>
      <c r="JX73" s="7">
        <v>1157.2</v>
      </c>
      <c r="JY73" s="7">
        <v>1155.5</v>
      </c>
      <c r="JZ73" s="7">
        <v>875</v>
      </c>
      <c r="KA73" s="7">
        <v>879</v>
      </c>
      <c r="KB73" s="7">
        <v>1122.0999999999999</v>
      </c>
      <c r="KC73" s="7">
        <v>935.3</v>
      </c>
      <c r="KD73" s="7">
        <v>1077.5999999999999</v>
      </c>
      <c r="KE73" s="7">
        <v>1022.8</v>
      </c>
      <c r="KF73" s="7">
        <v>1014.6</v>
      </c>
      <c r="KG73" s="7">
        <v>1011.9</v>
      </c>
      <c r="KH73" s="7">
        <v>1017.5</v>
      </c>
      <c r="KI73" s="7">
        <v>989.5</v>
      </c>
      <c r="KJ73" s="7">
        <v>1004.5</v>
      </c>
      <c r="KK73" s="7">
        <v>1019.5</v>
      </c>
      <c r="KL73" s="7">
        <v>1001.3</v>
      </c>
      <c r="KM73" s="7">
        <v>994</v>
      </c>
      <c r="KN73" s="7">
        <v>1025.8</v>
      </c>
      <c r="KO73" s="7">
        <v>1091.8</v>
      </c>
      <c r="KP73" s="7">
        <v>1014.3</v>
      </c>
      <c r="KQ73" s="7">
        <v>1020.2</v>
      </c>
      <c r="KR73" s="7">
        <v>969.3</v>
      </c>
      <c r="KS73" s="7">
        <v>965.2</v>
      </c>
      <c r="KT73" s="7">
        <v>960.8</v>
      </c>
      <c r="KU73" s="7">
        <v>1009.5</v>
      </c>
      <c r="KV73" s="7">
        <v>1013.9</v>
      </c>
      <c r="KW73" s="7">
        <v>1012.2</v>
      </c>
      <c r="KX73" s="7">
        <v>1016.6</v>
      </c>
      <c r="KY73" s="7">
        <v>1009.1</v>
      </c>
      <c r="KZ73" s="7">
        <v>1095</v>
      </c>
      <c r="LA73" s="7">
        <v>1006.5</v>
      </c>
      <c r="LB73" s="7">
        <v>1004.4</v>
      </c>
      <c r="LC73" s="7">
        <v>1020.1</v>
      </c>
      <c r="LD73" s="7">
        <v>1011.4</v>
      </c>
      <c r="LE73" s="7">
        <v>916.3</v>
      </c>
      <c r="LF73" s="7">
        <v>1017.2</v>
      </c>
      <c r="LG73" s="7">
        <v>1026.7</v>
      </c>
      <c r="LH73" s="7">
        <v>976.6</v>
      </c>
      <c r="LI73" s="7">
        <v>966</v>
      </c>
      <c r="LJ73" s="7">
        <v>982.8</v>
      </c>
      <c r="LK73" s="7">
        <v>1089.8</v>
      </c>
      <c r="LL73" s="7">
        <v>983</v>
      </c>
      <c r="LM73" s="7">
        <v>1028.2</v>
      </c>
      <c r="LN73" s="7">
        <v>1022.8</v>
      </c>
      <c r="LO73" s="7">
        <v>1014.4</v>
      </c>
      <c r="LP73" s="7">
        <v>957</v>
      </c>
      <c r="LQ73" s="7">
        <v>902.3</v>
      </c>
      <c r="LR73" s="7">
        <v>987.4</v>
      </c>
      <c r="LS73" s="7">
        <v>1052</v>
      </c>
      <c r="LT73" s="7">
        <v>964.7</v>
      </c>
      <c r="LU73" s="7">
        <v>973.7</v>
      </c>
      <c r="LV73" s="7">
        <v>1030.5999999999999</v>
      </c>
      <c r="LW73" s="7">
        <v>1017</v>
      </c>
      <c r="LX73" s="7">
        <v>1008.5</v>
      </c>
      <c r="LY73" s="7">
        <v>1006.7</v>
      </c>
      <c r="LZ73" s="7">
        <v>1012.8</v>
      </c>
      <c r="MA73" s="7">
        <v>997.1</v>
      </c>
      <c r="MB73" s="7">
        <v>1072.4000000000001</v>
      </c>
      <c r="MC73" s="7">
        <v>955</v>
      </c>
      <c r="MD73" s="7">
        <v>954.4</v>
      </c>
      <c r="ME73" s="7">
        <v>942.2</v>
      </c>
      <c r="MF73" s="7">
        <v>970.3</v>
      </c>
      <c r="MG73" s="7">
        <v>972</v>
      </c>
      <c r="MH73" s="7">
        <v>954.4</v>
      </c>
      <c r="MI73" s="7">
        <v>999.3</v>
      </c>
      <c r="MJ73" s="7">
        <v>1019.5</v>
      </c>
      <c r="MK73" s="7">
        <v>1018.9</v>
      </c>
      <c r="ML73" s="7">
        <v>977.9</v>
      </c>
      <c r="MM73" s="7">
        <v>1009.1</v>
      </c>
      <c r="MN73" s="7">
        <v>1007.6</v>
      </c>
      <c r="MO73" s="7">
        <v>1010.3</v>
      </c>
      <c r="MP73" s="7">
        <v>1007.1</v>
      </c>
      <c r="MQ73" s="7">
        <v>1018.3</v>
      </c>
      <c r="MR73" s="7">
        <v>997.6</v>
      </c>
      <c r="MS73" s="7">
        <v>963.1</v>
      </c>
      <c r="MT73" s="7">
        <v>960</v>
      </c>
      <c r="MU73" s="7">
        <v>1019.2</v>
      </c>
      <c r="MV73" s="7">
        <v>914.3</v>
      </c>
      <c r="MW73" s="7">
        <v>965.5</v>
      </c>
      <c r="MX73" s="7">
        <v>981.4</v>
      </c>
      <c r="MY73" s="7">
        <v>1076.2</v>
      </c>
      <c r="MZ73" s="7">
        <v>1019.2</v>
      </c>
      <c r="NA73" s="7">
        <v>1020.1</v>
      </c>
      <c r="NB73" s="7">
        <v>986.2</v>
      </c>
      <c r="NC73" s="7">
        <v>1070.4000000000001</v>
      </c>
      <c r="ND73" s="7">
        <v>1035.4000000000001</v>
      </c>
      <c r="NE73" s="7">
        <v>1088.8</v>
      </c>
      <c r="NF73" s="7">
        <v>978.8</v>
      </c>
      <c r="NG73" s="7">
        <v>1033.8</v>
      </c>
      <c r="NH73" s="7">
        <v>981.1</v>
      </c>
      <c r="NI73" s="7">
        <v>972.9</v>
      </c>
      <c r="NJ73" s="7">
        <v>930.7</v>
      </c>
      <c r="NK73" s="7">
        <v>994</v>
      </c>
      <c r="NL73" s="7">
        <v>989.3</v>
      </c>
      <c r="NM73" s="7">
        <v>983</v>
      </c>
      <c r="NN73" s="120">
        <v>0</v>
      </c>
      <c r="NO73" s="135">
        <v>37.119999999999997</v>
      </c>
      <c r="NP73" s="135">
        <v>0</v>
      </c>
      <c r="NQ73" s="135">
        <v>0</v>
      </c>
      <c r="NR73" s="135">
        <v>4.79</v>
      </c>
      <c r="NS73" s="135">
        <v>4.51</v>
      </c>
      <c r="NT73" s="135">
        <v>0</v>
      </c>
      <c r="NU73" s="135">
        <v>0</v>
      </c>
      <c r="NV73" s="7">
        <v>88956830</v>
      </c>
      <c r="NW73" s="7">
        <v>262415</v>
      </c>
      <c r="NX73" s="7">
        <v>90348660</v>
      </c>
      <c r="NY73" s="7">
        <v>307316</v>
      </c>
      <c r="NZ73" s="7">
        <v>74214330</v>
      </c>
      <c r="OA73" s="7">
        <v>155684</v>
      </c>
      <c r="OB73" s="7">
        <v>88560610</v>
      </c>
      <c r="OC73" s="7">
        <v>134861</v>
      </c>
      <c r="OD73" s="7">
        <v>841570</v>
      </c>
      <c r="OE73" s="7">
        <v>10150</v>
      </c>
      <c r="OF73" s="7">
        <v>122990</v>
      </c>
      <c r="OG73" s="7">
        <v>690</v>
      </c>
      <c r="OH73" s="9">
        <f>IF((RD_15[[#This Row],[33kV_IC1_ExPort]]-NV72)&lt;0,0,(RD_15[[#This Row],[33kV_IC1_ExPort]]-NV72))</f>
        <v>86280</v>
      </c>
      <c r="OI73" s="9">
        <f>IF((RD_15[[#This Row],[33kV_IC1_Import]]-NW72)&lt;0,0,(RD_15[[#This Row],[33kV_IC1_Import]]-NW72))</f>
        <v>150</v>
      </c>
      <c r="OJ73" s="9">
        <f>IF((RD_15[[#This Row],[33kV_IC2_ExPort]]-NX72)&lt;0,0,(RD_15[[#This Row],[33kV_IC2_ExPort]]-NX72))</f>
        <v>84800</v>
      </c>
      <c r="OK73" s="9">
        <f>IF((RD_15[[#This Row],[33kV_IC2_Import]]-NY72)&lt;0,0,(RD_15[[#This Row],[33kV_IC2_Import]]-NY72))</f>
        <v>184</v>
      </c>
      <c r="OL73" s="9">
        <f>IF((RD_15[[#This Row],[33kV_IC3_ExPort]]-NZ72)&lt;0,0,(RD_15[[#This Row],[33kV_IC3_ExPort]]-NZ72))</f>
        <v>83220</v>
      </c>
      <c r="OM73" s="9">
        <f>IF((RD_15[[#This Row],[33kV_IC3_Import]]-OA72)&lt;0,0,(RD_15[[#This Row],[33kV_IC3_Import]]-OA72))</f>
        <v>54</v>
      </c>
      <c r="ON73" s="9">
        <f>IF((RD_15[[#This Row],[33kV_IC4_ExPort]]-OB72)&lt;0,0,(RD_15[[#This Row],[33kV_IC4_ExPort]]-OB72))</f>
        <v>85510</v>
      </c>
      <c r="OO73" s="9">
        <f>IF((RD_15[[#This Row],[33kV_IC4_Import]]-OC72)&lt;0,0,(RD_15[[#This Row],[33kV_IC4_Import]]-OC72))</f>
        <v>89</v>
      </c>
      <c r="OP73" s="9">
        <f>IF((RD_15[[#This Row],[220kV_PQM1_Ex]]-OD72)*200&lt;0,0,(RD_15[[#This Row],[220kV_PQM1_Ex]]-OD72)*200)</f>
        <v>170000</v>
      </c>
      <c r="OQ73" s="9">
        <f>IF((RD_15[[#This Row],[220kV_PQM1_Im]]-OE72)*200&lt;0,0,(RD_15[[#This Row],[220kV_PQM1_Im]]-OE72)*200)</f>
        <v>0</v>
      </c>
      <c r="OR73" s="9">
        <f>IF((RD_15[[#This Row],[220kV_PQM2_Ex]]-OF72)*200&lt;0,0,(RD_15[[#This Row],[220kV_PQM2_Ex]]-OF72)*200)</f>
        <v>168000</v>
      </c>
      <c r="OS73" s="9">
        <f>IF((RD_15[[#This Row],[220kV_PQM2_Im]]-OG72)*200&lt;0,0,(RD_15[[#This Row],[220kV_PQM2_Im]]-OG72)*200)</f>
        <v>2000</v>
      </c>
      <c r="OT73" s="136">
        <f>SUM(RD_15[[#This Row],[33kV_IC1_ExPort(KWh)]],RD_15[[#This Row],[33kV_IC2_ExPort(KWh)]],RD_15[[#This Row],[33kV_IC3_ExPort(KWh)]],RD_15[[#This Row],[33kV_IC4_ExPort(kWh)]])</f>
        <v>339810</v>
      </c>
      <c r="OU73" s="49">
        <f>SUM(RD_15[[#This Row],[220kV_PQM1_Ex(KWh)]],RD_15[[#This Row],[220kV_PQM2_Ex(KWh)]])</f>
        <v>338000</v>
      </c>
      <c r="OV73" s="49">
        <f>IFERROR((RD_15[[#This Row],[Sunset Time (POA&lt;20 W/m2)]]-RD_15[[#This Row],[Sunrise Time (POA&gt;20 W/m2)]])*24,"")</f>
        <v>12.283333333333331</v>
      </c>
      <c r="OW73" s="49">
        <f>RD_15[[#This Row],[GHI]]-RD_15[[#This Row],[GHI_Lost]]</f>
        <v>4.79</v>
      </c>
      <c r="OX73" s="49">
        <f>RD_15[[#This Row],[POA]]-RD_15[[#This Row],[POA_Lost]]</f>
        <v>4.51</v>
      </c>
      <c r="OY73" s="49"/>
      <c r="OZ73" s="49">
        <f>RD_15[[#This Row],[MT_Temp]]</f>
        <v>37.119999999999997</v>
      </c>
      <c r="PA73" s="50">
        <f>RD_15[[#This Row],[WS_Avg]]</f>
        <v>0</v>
      </c>
      <c r="PB73" s="131">
        <f>IFERROR(SUM(RD_15[[#This Row],[BLK1_INV1]:[BLK12_INV31]]),"")</f>
        <v>346019.60000000021</v>
      </c>
      <c r="PC73" s="51" t="str">
        <f>IFERROR(#REF!/RD_15[[#This Row],[Inv_Exp(KWh)]],"")</f>
        <v/>
      </c>
      <c r="PD73" s="51"/>
      <c r="PE73" s="100" t="str">
        <f>IFERROR(RD_15[[#This Row],[WPR_Eac]]/RD_15[[#This Row],[WPR_Edc]],"")</f>
        <v/>
      </c>
      <c r="PF73" s="100"/>
      <c r="PG73" s="100"/>
    </row>
    <row r="74" spans="2:423" x14ac:dyDescent="0.35">
      <c r="B74" s="48">
        <v>45813</v>
      </c>
      <c r="C74" s="132">
        <f>YEAR(RD_15[[#This Row],[Date]])+IF(MONTH(RD_15[[#This Row],[Date]])&gt;=4,1,0)</f>
        <v>2026</v>
      </c>
      <c r="D74" s="124">
        <f t="shared" si="9"/>
        <v>2025</v>
      </c>
      <c r="E74" s="133"/>
      <c r="F74" s="133"/>
      <c r="G74" s="134" t="str">
        <f>TEXT(RD_15[[#This Row],[Date]],"mmm-yy")</f>
        <v>Jun-25</v>
      </c>
      <c r="H74" s="124">
        <f t="shared" si="10"/>
        <v>30</v>
      </c>
      <c r="I74" s="132">
        <f>'Basic Data '!$S$2</f>
        <v>91870</v>
      </c>
      <c r="J74" s="8">
        <v>0.20694444444444446</v>
      </c>
      <c r="K74" s="8">
        <v>0.73472222222222217</v>
      </c>
      <c r="L74" s="7">
        <v>397.3</v>
      </c>
      <c r="M74" s="7">
        <v>385.3</v>
      </c>
      <c r="N74" s="7">
        <v>422.7</v>
      </c>
      <c r="O74" s="7">
        <v>421.9</v>
      </c>
      <c r="P74" s="7">
        <v>411.8</v>
      </c>
      <c r="Q74" s="7">
        <v>394.1</v>
      </c>
      <c r="R74" s="7">
        <v>427.9</v>
      </c>
      <c r="S74" s="7">
        <v>412.5</v>
      </c>
      <c r="T74" s="7">
        <v>419.5</v>
      </c>
      <c r="U74" s="7">
        <v>419.8</v>
      </c>
      <c r="V74" s="7">
        <v>425.7</v>
      </c>
      <c r="W74" s="7">
        <v>422.3</v>
      </c>
      <c r="X74" s="7">
        <v>414.6</v>
      </c>
      <c r="Y74" s="7">
        <v>420.3</v>
      </c>
      <c r="Z74" s="7">
        <v>420.2</v>
      </c>
      <c r="AA74" s="7">
        <v>422.8</v>
      </c>
      <c r="AB74" s="7">
        <v>398.8</v>
      </c>
      <c r="AC74" s="7">
        <v>404.6</v>
      </c>
      <c r="AD74" s="7">
        <v>423</v>
      </c>
      <c r="AE74" s="7">
        <v>428.2</v>
      </c>
      <c r="AF74" s="7">
        <v>441.4</v>
      </c>
      <c r="AG74" s="7">
        <v>435.9</v>
      </c>
      <c r="AH74" s="7">
        <v>438.3</v>
      </c>
      <c r="AI74" s="7">
        <v>436.9</v>
      </c>
      <c r="AJ74" s="7">
        <v>438.6</v>
      </c>
      <c r="AK74" s="7">
        <v>435.5</v>
      </c>
      <c r="AL74" s="7">
        <v>436.1</v>
      </c>
      <c r="AM74" s="7">
        <v>434.2</v>
      </c>
      <c r="AN74" s="7">
        <v>445.6</v>
      </c>
      <c r="AO74" s="7">
        <v>443.1</v>
      </c>
      <c r="AP74" s="7">
        <v>436.7</v>
      </c>
      <c r="AQ74" s="7">
        <v>437.7</v>
      </c>
      <c r="AR74" s="7">
        <v>401.7</v>
      </c>
      <c r="AS74" s="7">
        <v>378.9</v>
      </c>
      <c r="AT74" s="7">
        <v>384.5</v>
      </c>
      <c r="AU74" s="7">
        <v>387.2</v>
      </c>
      <c r="AV74" s="7">
        <v>396.5</v>
      </c>
      <c r="AW74" s="7">
        <v>397.3</v>
      </c>
      <c r="AX74" s="7">
        <v>404.5</v>
      </c>
      <c r="AY74" s="7">
        <v>391</v>
      </c>
      <c r="AZ74" s="7">
        <v>403.5</v>
      </c>
      <c r="BA74" s="7">
        <v>434.4</v>
      </c>
      <c r="BB74" s="7">
        <v>455.6</v>
      </c>
      <c r="BC74" s="7">
        <v>430.5</v>
      </c>
      <c r="BD74" s="7">
        <v>433.9</v>
      </c>
      <c r="BE74" s="7">
        <v>446.8</v>
      </c>
      <c r="BF74" s="7">
        <v>481.1</v>
      </c>
      <c r="BG74" s="7">
        <v>478.8</v>
      </c>
      <c r="BH74" s="7">
        <v>514.29999999999995</v>
      </c>
      <c r="BI74" s="7">
        <v>460.4</v>
      </c>
      <c r="BJ74" s="7">
        <v>432.9</v>
      </c>
      <c r="BK74" s="7">
        <v>430.3</v>
      </c>
      <c r="BL74" s="7">
        <v>432.4</v>
      </c>
      <c r="BM74" s="7">
        <v>448.1</v>
      </c>
      <c r="BN74" s="7">
        <v>443.1</v>
      </c>
      <c r="BO74" s="7">
        <v>450.7</v>
      </c>
      <c r="BP74" s="7">
        <v>471.5</v>
      </c>
      <c r="BQ74" s="7">
        <v>431.9</v>
      </c>
      <c r="BR74" s="7">
        <v>383.9</v>
      </c>
      <c r="BS74" s="7">
        <v>437.1</v>
      </c>
      <c r="BT74" s="7">
        <v>420.7</v>
      </c>
      <c r="BU74" s="7">
        <v>393.8</v>
      </c>
      <c r="BV74" s="7">
        <v>422.8</v>
      </c>
      <c r="BW74" s="7">
        <v>1004.4</v>
      </c>
      <c r="BX74" s="7">
        <v>992.7</v>
      </c>
      <c r="BY74" s="7">
        <v>997.5</v>
      </c>
      <c r="BZ74" s="7">
        <v>1000.4</v>
      </c>
      <c r="CA74" s="7">
        <v>1004</v>
      </c>
      <c r="CB74" s="7">
        <v>995.7</v>
      </c>
      <c r="CC74" s="7">
        <v>980</v>
      </c>
      <c r="CD74" s="7">
        <v>1002.8</v>
      </c>
      <c r="CE74" s="7">
        <v>1003.2</v>
      </c>
      <c r="CF74" s="7">
        <v>986.2</v>
      </c>
      <c r="CG74" s="7">
        <v>971.2</v>
      </c>
      <c r="CH74" s="7">
        <v>985.5</v>
      </c>
      <c r="CI74" s="7">
        <v>952.4</v>
      </c>
      <c r="CJ74" s="7">
        <v>936.6</v>
      </c>
      <c r="CK74" s="7">
        <v>980.8</v>
      </c>
      <c r="CL74" s="7">
        <v>997.8</v>
      </c>
      <c r="CM74" s="7">
        <v>1003</v>
      </c>
      <c r="CN74" s="7">
        <v>978.3</v>
      </c>
      <c r="CO74" s="7">
        <v>1042.0999999999999</v>
      </c>
      <c r="CP74" s="7">
        <v>989</v>
      </c>
      <c r="CQ74" s="7">
        <v>967.1</v>
      </c>
      <c r="CR74" s="7">
        <v>1013.3</v>
      </c>
      <c r="CS74" s="7">
        <v>966.1</v>
      </c>
      <c r="CT74" s="7">
        <v>962.9</v>
      </c>
      <c r="CU74" s="7">
        <v>994.5</v>
      </c>
      <c r="CV74" s="7">
        <v>1005.5</v>
      </c>
      <c r="CW74" s="7">
        <v>998.7</v>
      </c>
      <c r="CX74" s="7">
        <v>999.9</v>
      </c>
      <c r="CY74" s="7">
        <v>966.1</v>
      </c>
      <c r="CZ74" s="7">
        <v>989.5</v>
      </c>
      <c r="DA74" s="7">
        <v>994.3</v>
      </c>
      <c r="DB74" s="7">
        <v>1000.5</v>
      </c>
      <c r="DC74" s="7">
        <v>1004.1</v>
      </c>
      <c r="DD74" s="7">
        <v>1086.9000000000001</v>
      </c>
      <c r="DE74" s="7">
        <v>999.3</v>
      </c>
      <c r="DF74" s="7">
        <v>995.7</v>
      </c>
      <c r="DG74" s="7">
        <v>947.8</v>
      </c>
      <c r="DH74" s="7">
        <v>946.5</v>
      </c>
      <c r="DI74" s="7">
        <v>1001.9</v>
      </c>
      <c r="DJ74" s="7">
        <v>971.1</v>
      </c>
      <c r="DK74" s="7">
        <v>1003.3</v>
      </c>
      <c r="DL74" s="7">
        <v>1020.7</v>
      </c>
      <c r="DM74" s="7">
        <v>996.9</v>
      </c>
      <c r="DN74" s="7">
        <v>1013.1</v>
      </c>
      <c r="DO74" s="7">
        <v>1000.8</v>
      </c>
      <c r="DP74" s="7">
        <v>1003.5</v>
      </c>
      <c r="DQ74" s="7">
        <v>1022.1</v>
      </c>
      <c r="DR74" s="7">
        <v>1017.9</v>
      </c>
      <c r="DS74" s="7">
        <v>993.7</v>
      </c>
      <c r="DT74" s="7">
        <v>927</v>
      </c>
      <c r="DU74" s="7">
        <v>957.6</v>
      </c>
      <c r="DV74" s="7">
        <v>979.7</v>
      </c>
      <c r="DW74" s="7">
        <v>974.9</v>
      </c>
      <c r="DX74" s="7">
        <v>994.8</v>
      </c>
      <c r="DY74" s="7">
        <v>1003</v>
      </c>
      <c r="DZ74" s="7">
        <v>992.5</v>
      </c>
      <c r="EA74" s="7">
        <v>1003.7</v>
      </c>
      <c r="EB74" s="7">
        <v>992.6</v>
      </c>
      <c r="EC74" s="7">
        <v>990.3</v>
      </c>
      <c r="ED74" s="7">
        <v>940.8</v>
      </c>
      <c r="EE74" s="7">
        <v>951.5</v>
      </c>
      <c r="EF74" s="7">
        <v>996.2</v>
      </c>
      <c r="EG74" s="7">
        <v>986.8</v>
      </c>
      <c r="EH74" s="7">
        <v>974.2</v>
      </c>
      <c r="EI74" s="7">
        <v>990.9</v>
      </c>
      <c r="EJ74" s="7">
        <v>981.9</v>
      </c>
      <c r="EK74" s="7">
        <v>965.4</v>
      </c>
      <c r="EL74" s="7">
        <v>964</v>
      </c>
      <c r="EM74" s="7">
        <v>970</v>
      </c>
      <c r="EN74" s="7">
        <v>974.6</v>
      </c>
      <c r="EO74" s="7">
        <v>978.3</v>
      </c>
      <c r="EP74" s="7">
        <v>961.1</v>
      </c>
      <c r="EQ74" s="7">
        <v>976.2</v>
      </c>
      <c r="ER74" s="7">
        <v>940.9</v>
      </c>
      <c r="ES74" s="7">
        <v>988.5</v>
      </c>
      <c r="ET74" s="7">
        <v>1047.0999999999999</v>
      </c>
      <c r="EU74" s="7">
        <v>953.1</v>
      </c>
      <c r="EV74" s="7">
        <v>950.6</v>
      </c>
      <c r="EW74" s="7">
        <v>973.5</v>
      </c>
      <c r="EX74" s="7">
        <v>971.7</v>
      </c>
      <c r="EY74" s="7">
        <v>966.2</v>
      </c>
      <c r="EZ74" s="7">
        <v>960</v>
      </c>
      <c r="FA74" s="7">
        <v>972.5</v>
      </c>
      <c r="FB74" s="7">
        <v>961.2</v>
      </c>
      <c r="FC74" s="7">
        <v>926.6</v>
      </c>
      <c r="FD74" s="7">
        <v>1000.6</v>
      </c>
      <c r="FE74" s="7">
        <v>901.9</v>
      </c>
      <c r="FF74" s="7">
        <v>830.8</v>
      </c>
      <c r="FG74" s="7">
        <v>963.7</v>
      </c>
      <c r="FH74" s="7">
        <v>895.9</v>
      </c>
      <c r="FI74" s="7">
        <v>957.1</v>
      </c>
      <c r="FJ74" s="7">
        <v>965.5</v>
      </c>
      <c r="FK74" s="7">
        <v>956.5</v>
      </c>
      <c r="FL74" s="7">
        <v>958.4</v>
      </c>
      <c r="FM74" s="7">
        <v>950</v>
      </c>
      <c r="FN74" s="7">
        <v>935.6</v>
      </c>
      <c r="FO74" s="7">
        <v>951.3</v>
      </c>
      <c r="FP74" s="7">
        <v>958.7</v>
      </c>
      <c r="FQ74" s="7">
        <v>955.4</v>
      </c>
      <c r="FR74" s="7">
        <v>937</v>
      </c>
      <c r="FS74" s="7">
        <v>1017.6</v>
      </c>
      <c r="FT74" s="7">
        <v>985.1</v>
      </c>
      <c r="FU74" s="7">
        <v>910.6</v>
      </c>
      <c r="FV74" s="7">
        <v>903.8</v>
      </c>
      <c r="FW74" s="7">
        <v>915.3</v>
      </c>
      <c r="FX74" s="7">
        <v>901.4</v>
      </c>
      <c r="FY74" s="7">
        <v>894.7</v>
      </c>
      <c r="FZ74" s="7">
        <v>886.1</v>
      </c>
      <c r="GA74" s="7">
        <v>882.5</v>
      </c>
      <c r="GB74" s="7">
        <v>878.1</v>
      </c>
      <c r="GC74" s="7">
        <v>883.5</v>
      </c>
      <c r="GD74" s="7">
        <v>889.7</v>
      </c>
      <c r="GE74" s="7">
        <v>885.7</v>
      </c>
      <c r="GF74" s="7">
        <v>910.2</v>
      </c>
      <c r="GG74" s="7">
        <v>915.7</v>
      </c>
      <c r="GH74" s="7">
        <v>903.1</v>
      </c>
      <c r="GI74" s="7">
        <v>859.7</v>
      </c>
      <c r="GJ74" s="7">
        <v>774.6</v>
      </c>
      <c r="GK74" s="7">
        <v>899.3</v>
      </c>
      <c r="GL74" s="7">
        <v>898.4</v>
      </c>
      <c r="GM74" s="7">
        <v>888.3</v>
      </c>
      <c r="GN74" s="7">
        <v>896.2</v>
      </c>
      <c r="GO74" s="7">
        <v>886.8</v>
      </c>
      <c r="GP74" s="7">
        <v>878</v>
      </c>
      <c r="GQ74" s="7">
        <v>881.3</v>
      </c>
      <c r="GR74" s="7">
        <v>876.1</v>
      </c>
      <c r="GS74" s="7">
        <v>882.2</v>
      </c>
      <c r="GT74" s="7">
        <v>866</v>
      </c>
      <c r="GU74" s="7">
        <v>882.1</v>
      </c>
      <c r="GV74" s="7">
        <v>855.2</v>
      </c>
      <c r="GW74" s="7">
        <v>814.1</v>
      </c>
      <c r="GX74" s="7">
        <v>830.2</v>
      </c>
      <c r="GY74" s="7">
        <v>819.1</v>
      </c>
      <c r="GZ74" s="7">
        <v>832</v>
      </c>
      <c r="HA74" s="7">
        <v>969.6</v>
      </c>
      <c r="HB74" s="7">
        <v>953.4</v>
      </c>
      <c r="HC74" s="7">
        <v>865.2</v>
      </c>
      <c r="HD74" s="7">
        <v>1008.1</v>
      </c>
      <c r="HE74" s="7">
        <v>1014.2</v>
      </c>
      <c r="HF74" s="7">
        <v>1024.5</v>
      </c>
      <c r="HG74" s="7">
        <v>1051.2</v>
      </c>
      <c r="HH74" s="7">
        <v>1027.5</v>
      </c>
      <c r="HI74" s="7">
        <v>1132.5999999999999</v>
      </c>
      <c r="HJ74" s="7">
        <v>1046.9000000000001</v>
      </c>
      <c r="HK74" s="7">
        <v>982</v>
      </c>
      <c r="HL74" s="7">
        <v>986.7</v>
      </c>
      <c r="HM74" s="7">
        <v>882.3</v>
      </c>
      <c r="HN74" s="7">
        <v>975.9</v>
      </c>
      <c r="HO74" s="7">
        <v>969</v>
      </c>
      <c r="HP74" s="7">
        <v>1037.8</v>
      </c>
      <c r="HQ74" s="7">
        <v>866.8</v>
      </c>
      <c r="HR74" s="7">
        <v>874.9</v>
      </c>
      <c r="HS74" s="7">
        <v>971.1</v>
      </c>
      <c r="HT74" s="7">
        <v>836.2</v>
      </c>
      <c r="HU74" s="7">
        <v>790.4</v>
      </c>
      <c r="HV74" s="7">
        <v>1033.8</v>
      </c>
      <c r="HW74" s="7">
        <v>1047.8</v>
      </c>
      <c r="HX74" s="7">
        <v>1057.7</v>
      </c>
      <c r="HY74" s="7">
        <v>1047.7</v>
      </c>
      <c r="HZ74" s="7">
        <v>1027.4000000000001</v>
      </c>
      <c r="IA74" s="7">
        <v>1034.2</v>
      </c>
      <c r="IB74" s="7">
        <v>1119.8</v>
      </c>
      <c r="IC74" s="7">
        <v>1102.0999999999999</v>
      </c>
      <c r="ID74" s="7">
        <v>901.3</v>
      </c>
      <c r="IE74" s="7">
        <v>900.8</v>
      </c>
      <c r="IF74" s="7">
        <v>832.4</v>
      </c>
      <c r="IG74" s="7">
        <v>831.6</v>
      </c>
      <c r="IH74" s="7">
        <v>828.2</v>
      </c>
      <c r="II74" s="7">
        <v>862.3</v>
      </c>
      <c r="IJ74" s="7">
        <v>841</v>
      </c>
      <c r="IK74" s="7">
        <v>863.4</v>
      </c>
      <c r="IL74" s="7">
        <v>843.5</v>
      </c>
      <c r="IM74" s="7">
        <v>832.2</v>
      </c>
      <c r="IN74" s="7">
        <v>829.8</v>
      </c>
      <c r="IO74" s="7">
        <v>834.3</v>
      </c>
      <c r="IP74" s="7">
        <v>861.7</v>
      </c>
      <c r="IQ74" s="7">
        <v>855.3</v>
      </c>
      <c r="IR74" s="7">
        <v>853.4</v>
      </c>
      <c r="IS74" s="7">
        <v>855.9</v>
      </c>
      <c r="IT74" s="7">
        <v>843.2</v>
      </c>
      <c r="IU74" s="7">
        <v>850</v>
      </c>
      <c r="IV74" s="7">
        <v>830.7</v>
      </c>
      <c r="IW74" s="7">
        <v>865.1</v>
      </c>
      <c r="IX74" s="7">
        <v>836.5</v>
      </c>
      <c r="IY74" s="7">
        <v>873.2</v>
      </c>
      <c r="IZ74" s="7">
        <v>834.4</v>
      </c>
      <c r="JA74" s="7">
        <v>876.1</v>
      </c>
      <c r="JB74" s="7">
        <v>867.5</v>
      </c>
      <c r="JC74" s="7">
        <v>863</v>
      </c>
      <c r="JD74" s="7">
        <v>887.5</v>
      </c>
      <c r="JE74" s="7">
        <v>887.6</v>
      </c>
      <c r="JF74" s="7">
        <v>863.1</v>
      </c>
      <c r="JG74" s="7">
        <v>871.9</v>
      </c>
      <c r="JH74" s="7">
        <v>876.7</v>
      </c>
      <c r="JI74" s="7">
        <v>878.9</v>
      </c>
      <c r="JJ74" s="7">
        <v>962.1</v>
      </c>
      <c r="JK74" s="7">
        <v>982.8</v>
      </c>
      <c r="JL74" s="7">
        <v>933.9</v>
      </c>
      <c r="JM74" s="7">
        <v>967.9</v>
      </c>
      <c r="JN74" s="7">
        <v>879</v>
      </c>
      <c r="JO74" s="7">
        <v>958.2</v>
      </c>
      <c r="JP74" s="7">
        <v>985.5</v>
      </c>
      <c r="JQ74" s="7">
        <v>953.2</v>
      </c>
      <c r="JR74" s="7">
        <v>997.1</v>
      </c>
      <c r="JS74" s="7">
        <v>990.4</v>
      </c>
      <c r="JT74" s="7">
        <v>951.4</v>
      </c>
      <c r="JU74" s="7">
        <v>1024.4000000000001</v>
      </c>
      <c r="JV74" s="7">
        <v>1000.5</v>
      </c>
      <c r="JW74" s="7">
        <v>919.1</v>
      </c>
      <c r="JX74" s="7">
        <v>1008.9</v>
      </c>
      <c r="JY74" s="7">
        <v>999.9</v>
      </c>
      <c r="JZ74" s="7">
        <v>761.4</v>
      </c>
      <c r="KA74" s="7">
        <v>762.1</v>
      </c>
      <c r="KB74" s="7">
        <v>972.9</v>
      </c>
      <c r="KC74" s="7">
        <v>811.4</v>
      </c>
      <c r="KD74" s="7">
        <v>943.7</v>
      </c>
      <c r="KE74" s="7">
        <v>896.9</v>
      </c>
      <c r="KF74" s="7">
        <v>891.5</v>
      </c>
      <c r="KG74" s="7">
        <v>881.5</v>
      </c>
      <c r="KH74" s="7">
        <v>897.6</v>
      </c>
      <c r="KI74" s="7">
        <v>861.2</v>
      </c>
      <c r="KJ74" s="7">
        <v>885.3</v>
      </c>
      <c r="KK74" s="7">
        <v>886.4</v>
      </c>
      <c r="KL74" s="7">
        <v>864.4</v>
      </c>
      <c r="KM74" s="7">
        <v>857.3</v>
      </c>
      <c r="KN74" s="7">
        <v>882</v>
      </c>
      <c r="KO74" s="7">
        <v>954.5</v>
      </c>
      <c r="KP74" s="7">
        <v>874</v>
      </c>
      <c r="KQ74" s="7">
        <v>875.3</v>
      </c>
      <c r="KR74" s="7">
        <v>835.5</v>
      </c>
      <c r="KS74" s="7">
        <v>849.3</v>
      </c>
      <c r="KT74" s="7">
        <v>834.1</v>
      </c>
      <c r="KU74" s="7">
        <v>876.5</v>
      </c>
      <c r="KV74" s="7">
        <v>879.8</v>
      </c>
      <c r="KW74" s="7">
        <v>879.3</v>
      </c>
      <c r="KX74" s="7">
        <v>884</v>
      </c>
      <c r="KY74" s="7">
        <v>880.5</v>
      </c>
      <c r="KZ74" s="7">
        <v>948.1</v>
      </c>
      <c r="LA74" s="7">
        <v>873.9</v>
      </c>
      <c r="LB74" s="7">
        <v>867.9</v>
      </c>
      <c r="LC74" s="7">
        <v>880.2</v>
      </c>
      <c r="LD74" s="7">
        <v>873.2</v>
      </c>
      <c r="LE74" s="7">
        <v>795.9</v>
      </c>
      <c r="LF74" s="7">
        <v>873.7</v>
      </c>
      <c r="LG74" s="7">
        <v>878.2</v>
      </c>
      <c r="LH74" s="7">
        <v>839.5</v>
      </c>
      <c r="LI74" s="7">
        <v>832.1</v>
      </c>
      <c r="LJ74" s="7">
        <v>865.1</v>
      </c>
      <c r="LK74" s="7">
        <v>964.4</v>
      </c>
      <c r="LL74" s="7">
        <v>854.7</v>
      </c>
      <c r="LM74" s="7">
        <v>889</v>
      </c>
      <c r="LN74" s="7">
        <v>882.6</v>
      </c>
      <c r="LO74" s="7">
        <v>872.6</v>
      </c>
      <c r="LP74" s="7">
        <v>826.6</v>
      </c>
      <c r="LQ74" s="7">
        <v>779.8</v>
      </c>
      <c r="LR74" s="7">
        <v>869</v>
      </c>
      <c r="LS74" s="7">
        <v>907.4</v>
      </c>
      <c r="LT74" s="7">
        <v>829.3</v>
      </c>
      <c r="LU74" s="7">
        <v>841.1</v>
      </c>
      <c r="LV74" s="7">
        <v>886.2</v>
      </c>
      <c r="LW74" s="7">
        <v>880.2</v>
      </c>
      <c r="LX74" s="7">
        <v>859.8</v>
      </c>
      <c r="LY74" s="7">
        <v>866.4</v>
      </c>
      <c r="LZ74" s="7">
        <v>868.2</v>
      </c>
      <c r="MA74" s="7">
        <v>874.5</v>
      </c>
      <c r="MB74" s="7">
        <v>927</v>
      </c>
      <c r="MC74" s="7">
        <v>822.7</v>
      </c>
      <c r="MD74" s="7">
        <v>825.7</v>
      </c>
      <c r="ME74" s="7">
        <v>838.8</v>
      </c>
      <c r="MF74" s="7">
        <v>839.1</v>
      </c>
      <c r="MG74" s="7">
        <v>840</v>
      </c>
      <c r="MH74" s="7">
        <v>843.1</v>
      </c>
      <c r="MI74" s="7">
        <v>854.1</v>
      </c>
      <c r="MJ74" s="7">
        <v>876.4</v>
      </c>
      <c r="MK74" s="7">
        <v>872.7</v>
      </c>
      <c r="ML74" s="7">
        <v>843</v>
      </c>
      <c r="MM74" s="7">
        <v>865.3</v>
      </c>
      <c r="MN74" s="7">
        <v>861</v>
      </c>
      <c r="MO74" s="7">
        <v>871.3</v>
      </c>
      <c r="MP74" s="7">
        <v>858.4</v>
      </c>
      <c r="MQ74" s="7">
        <v>872.6</v>
      </c>
      <c r="MR74" s="7">
        <v>853.3</v>
      </c>
      <c r="MS74" s="7">
        <v>823.1</v>
      </c>
      <c r="MT74" s="7">
        <v>826</v>
      </c>
      <c r="MU74" s="7">
        <v>876.6</v>
      </c>
      <c r="MV74" s="7">
        <v>786.6</v>
      </c>
      <c r="MW74" s="7">
        <v>829.9</v>
      </c>
      <c r="MX74" s="7">
        <v>844.4</v>
      </c>
      <c r="MY74" s="7">
        <v>926.1</v>
      </c>
      <c r="MZ74" s="7">
        <v>882.2</v>
      </c>
      <c r="NA74" s="7">
        <v>882.5</v>
      </c>
      <c r="NB74" s="7">
        <v>850.7</v>
      </c>
      <c r="NC74" s="7">
        <v>924</v>
      </c>
      <c r="ND74" s="7">
        <v>890.5</v>
      </c>
      <c r="NE74" s="7">
        <v>940.5</v>
      </c>
      <c r="NF74" s="7">
        <v>852.4</v>
      </c>
      <c r="NG74" s="7">
        <v>892.2</v>
      </c>
      <c r="NH74" s="7">
        <v>827</v>
      </c>
      <c r="NI74" s="7">
        <v>818</v>
      </c>
      <c r="NJ74" s="7">
        <v>803.1</v>
      </c>
      <c r="NK74" s="7">
        <v>862.2</v>
      </c>
      <c r="NL74" s="7">
        <v>851.6</v>
      </c>
      <c r="NM74" s="7">
        <v>845.3</v>
      </c>
      <c r="NN74" s="120">
        <v>0</v>
      </c>
      <c r="NO74" s="135">
        <v>35.24</v>
      </c>
      <c r="NP74" s="135">
        <v>0</v>
      </c>
      <c r="NQ74" s="135">
        <v>0</v>
      </c>
      <c r="NR74" s="135">
        <v>4.34</v>
      </c>
      <c r="NS74" s="135">
        <v>4.0199999999999996</v>
      </c>
      <c r="NT74" s="135">
        <v>0</v>
      </c>
      <c r="NU74" s="135">
        <v>0</v>
      </c>
      <c r="NV74" s="7">
        <v>89033060</v>
      </c>
      <c r="NW74" s="7">
        <v>262587</v>
      </c>
      <c r="NX74" s="7">
        <v>90424920</v>
      </c>
      <c r="NY74" s="7">
        <v>307549</v>
      </c>
      <c r="NZ74" s="7">
        <v>74289230</v>
      </c>
      <c r="OA74" s="7">
        <v>155786</v>
      </c>
      <c r="OB74" s="7">
        <v>88634960</v>
      </c>
      <c r="OC74" s="7">
        <v>135059</v>
      </c>
      <c r="OD74" s="7">
        <v>842330</v>
      </c>
      <c r="OE74" s="7">
        <v>10150</v>
      </c>
      <c r="OF74" s="7">
        <v>123730</v>
      </c>
      <c r="OG74" s="7">
        <v>690</v>
      </c>
      <c r="OH74" s="9">
        <f>IF((RD_15[[#This Row],[33kV_IC1_ExPort]]-NV73)&lt;0,0,(RD_15[[#This Row],[33kV_IC1_ExPort]]-NV73))</f>
        <v>76230</v>
      </c>
      <c r="OI74" s="9">
        <f>IF((RD_15[[#This Row],[33kV_IC1_Import]]-NW73)&lt;0,0,(RD_15[[#This Row],[33kV_IC1_Import]]-NW73))</f>
        <v>172</v>
      </c>
      <c r="OJ74" s="9">
        <f>IF((RD_15[[#This Row],[33kV_IC2_ExPort]]-NX73)&lt;0,0,(RD_15[[#This Row],[33kV_IC2_ExPort]]-NX73))</f>
        <v>76260</v>
      </c>
      <c r="OK74" s="9">
        <f>IF((RD_15[[#This Row],[33kV_IC2_Import]]-NY73)&lt;0,0,(RD_15[[#This Row],[33kV_IC2_Import]]-NY73))</f>
        <v>233</v>
      </c>
      <c r="OL74" s="9">
        <f>IF((RD_15[[#This Row],[33kV_IC3_ExPort]]-NZ73)&lt;0,0,(RD_15[[#This Row],[33kV_IC3_ExPort]]-NZ73))</f>
        <v>74900</v>
      </c>
      <c r="OM74" s="9">
        <f>IF((RD_15[[#This Row],[33kV_IC3_Import]]-OA73)&lt;0,0,(RD_15[[#This Row],[33kV_IC3_Import]]-OA73))</f>
        <v>102</v>
      </c>
      <c r="ON74" s="9">
        <f>IF((RD_15[[#This Row],[33kV_IC4_ExPort]]-OB73)&lt;0,0,(RD_15[[#This Row],[33kV_IC4_ExPort]]-OB73))</f>
        <v>74350</v>
      </c>
      <c r="OO74" s="9">
        <f>IF((RD_15[[#This Row],[33kV_IC4_Import]]-OC73)&lt;0,0,(RD_15[[#This Row],[33kV_IC4_Import]]-OC73))</f>
        <v>198</v>
      </c>
      <c r="OP74" s="9">
        <f>IF((RD_15[[#This Row],[220kV_PQM1_Ex]]-OD73)*200&lt;0,0,(RD_15[[#This Row],[220kV_PQM1_Ex]]-OD73)*200)</f>
        <v>152000</v>
      </c>
      <c r="OQ74" s="9">
        <f>IF((RD_15[[#This Row],[220kV_PQM1_Im]]-OE73)*200&lt;0,0,(RD_15[[#This Row],[220kV_PQM1_Im]]-OE73)*200)</f>
        <v>0</v>
      </c>
      <c r="OR74" s="9">
        <f>IF((RD_15[[#This Row],[220kV_PQM2_Ex]]-OF73)*200&lt;0,0,(RD_15[[#This Row],[220kV_PQM2_Ex]]-OF73)*200)</f>
        <v>148000</v>
      </c>
      <c r="OS74" s="9">
        <f>IF((RD_15[[#This Row],[220kV_PQM2_Im]]-OG73)*200&lt;0,0,(RD_15[[#This Row],[220kV_PQM2_Im]]-OG73)*200)</f>
        <v>0</v>
      </c>
      <c r="OT74" s="136">
        <f>SUM(RD_15[[#This Row],[33kV_IC1_ExPort(KWh)]],RD_15[[#This Row],[33kV_IC2_ExPort(KWh)]],RD_15[[#This Row],[33kV_IC3_ExPort(KWh)]],RD_15[[#This Row],[33kV_IC4_ExPort(kWh)]])</f>
        <v>301740</v>
      </c>
      <c r="OU74" s="49">
        <f>SUM(RD_15[[#This Row],[220kV_PQM1_Ex(KWh)]],RD_15[[#This Row],[220kV_PQM2_Ex(KWh)]])</f>
        <v>300000</v>
      </c>
      <c r="OV74" s="49">
        <f>IFERROR((RD_15[[#This Row],[Sunset Time (POA&lt;20 W/m2)]]-RD_15[[#This Row],[Sunrise Time (POA&gt;20 W/m2)]])*24,"")</f>
        <v>12.666666666666664</v>
      </c>
      <c r="OW74" s="49">
        <f>RD_15[[#This Row],[GHI]]-RD_15[[#This Row],[GHI_Lost]]</f>
        <v>4.34</v>
      </c>
      <c r="OX74" s="49">
        <f>RD_15[[#This Row],[POA]]-RD_15[[#This Row],[POA_Lost]]</f>
        <v>4.0199999999999996</v>
      </c>
      <c r="OY74" s="49"/>
      <c r="OZ74" s="49">
        <f>RD_15[[#This Row],[MT_Temp]]</f>
        <v>35.24</v>
      </c>
      <c r="PA74" s="50">
        <f>RD_15[[#This Row],[WS_Avg]]</f>
        <v>0</v>
      </c>
      <c r="PB74" s="131">
        <f>IFERROR(SUM(RD_15[[#This Row],[BLK1_INV1]:[BLK12_INV31]]),"")</f>
        <v>306002.7</v>
      </c>
      <c r="PC74" s="51" t="str">
        <f>IFERROR(#REF!/RD_15[[#This Row],[Inv_Exp(KWh)]],"")</f>
        <v/>
      </c>
      <c r="PD74" s="51"/>
      <c r="PE74" s="100" t="str">
        <f>IFERROR(RD_15[[#This Row],[WPR_Eac]]/RD_15[[#This Row],[WPR_Edc]],"")</f>
        <v/>
      </c>
      <c r="PF74" s="100"/>
      <c r="PG74" s="100"/>
    </row>
    <row r="75" spans="2:423" x14ac:dyDescent="0.35">
      <c r="B75" s="48">
        <v>45814</v>
      </c>
      <c r="C75" s="132">
        <f>YEAR(RD_15[[#This Row],[Date]])+IF(MONTH(RD_15[[#This Row],[Date]])&gt;=4,1,0)</f>
        <v>2026</v>
      </c>
      <c r="D75" s="124">
        <f t="shared" ref="D75:D130" si="11">YEAR(B75)</f>
        <v>2025</v>
      </c>
      <c r="E75" s="133"/>
      <c r="F75" s="133"/>
      <c r="G75" s="134" t="str">
        <f>TEXT(RD_15[[#This Row],[Date]],"mmm-yy")</f>
        <v>Jun-25</v>
      </c>
      <c r="H75" s="124">
        <f t="shared" ref="H75:H130" si="12">DAY(EOMONTH(B75,0))</f>
        <v>30</v>
      </c>
      <c r="I75" s="132">
        <f>'Basic Data '!$S$2</f>
        <v>91870</v>
      </c>
      <c r="J75" s="8">
        <v>0.22638888888888889</v>
      </c>
      <c r="K75" s="8">
        <v>0.72986111111111107</v>
      </c>
      <c r="L75" s="7">
        <v>405.4</v>
      </c>
      <c r="M75" s="7">
        <v>396.3</v>
      </c>
      <c r="N75" s="7">
        <v>433.4</v>
      </c>
      <c r="O75" s="7">
        <v>433.3</v>
      </c>
      <c r="P75" s="7">
        <v>426.6</v>
      </c>
      <c r="Q75" s="7">
        <v>409.5</v>
      </c>
      <c r="R75" s="7">
        <v>440.2</v>
      </c>
      <c r="S75" s="7">
        <v>423.9</v>
      </c>
      <c r="T75" s="7">
        <v>432.4</v>
      </c>
      <c r="U75" s="7">
        <v>433.8</v>
      </c>
      <c r="V75" s="7">
        <v>439.6</v>
      </c>
      <c r="W75" s="7">
        <v>435.3</v>
      </c>
      <c r="X75" s="7">
        <v>433.9</v>
      </c>
      <c r="Y75" s="7">
        <v>434.9</v>
      </c>
      <c r="Z75" s="7">
        <v>437.6</v>
      </c>
      <c r="AA75" s="7">
        <v>438.2</v>
      </c>
      <c r="AB75" s="7">
        <v>412.3</v>
      </c>
      <c r="AC75" s="7">
        <v>417</v>
      </c>
      <c r="AD75" s="7">
        <v>439.2</v>
      </c>
      <c r="AE75" s="7">
        <v>442.2</v>
      </c>
      <c r="AF75" s="7">
        <v>456.8</v>
      </c>
      <c r="AG75" s="7">
        <v>450.3</v>
      </c>
      <c r="AH75" s="7">
        <v>450.3</v>
      </c>
      <c r="AI75" s="7">
        <v>449</v>
      </c>
      <c r="AJ75" s="7">
        <v>453.3</v>
      </c>
      <c r="AK75" s="7">
        <v>452.3</v>
      </c>
      <c r="AL75" s="7">
        <v>453.2</v>
      </c>
      <c r="AM75" s="7">
        <v>447.4</v>
      </c>
      <c r="AN75" s="7">
        <v>460.5</v>
      </c>
      <c r="AO75" s="7">
        <v>456.3</v>
      </c>
      <c r="AP75" s="7">
        <v>451.8</v>
      </c>
      <c r="AQ75" s="7">
        <v>449.5</v>
      </c>
      <c r="AR75" s="7">
        <v>423.6</v>
      </c>
      <c r="AS75" s="7">
        <v>398</v>
      </c>
      <c r="AT75" s="7">
        <v>402.7</v>
      </c>
      <c r="AU75" s="7">
        <v>406.7</v>
      </c>
      <c r="AV75" s="7">
        <v>415.4</v>
      </c>
      <c r="AW75" s="7">
        <v>412.1</v>
      </c>
      <c r="AX75" s="7">
        <v>427.1</v>
      </c>
      <c r="AY75" s="7">
        <v>410.2</v>
      </c>
      <c r="AZ75" s="7">
        <v>423.8</v>
      </c>
      <c r="BA75" s="7">
        <v>456.8</v>
      </c>
      <c r="BB75" s="7">
        <v>478.4</v>
      </c>
      <c r="BC75" s="7">
        <v>451.5</v>
      </c>
      <c r="BD75" s="7">
        <v>453.6</v>
      </c>
      <c r="BE75" s="7">
        <v>468.2</v>
      </c>
      <c r="BF75" s="7">
        <v>499.8</v>
      </c>
      <c r="BG75" s="7">
        <v>496.2</v>
      </c>
      <c r="BH75" s="7">
        <v>526.5</v>
      </c>
      <c r="BI75" s="7">
        <v>474.4</v>
      </c>
      <c r="BJ75" s="7">
        <v>451</v>
      </c>
      <c r="BK75" s="7">
        <v>448.3</v>
      </c>
      <c r="BL75" s="7">
        <v>448.8</v>
      </c>
      <c r="BM75" s="7">
        <v>462.2</v>
      </c>
      <c r="BN75" s="7">
        <v>454</v>
      </c>
      <c r="BO75" s="7">
        <v>462.3</v>
      </c>
      <c r="BP75" s="7">
        <v>483.8</v>
      </c>
      <c r="BQ75" s="7">
        <v>444</v>
      </c>
      <c r="BR75" s="7">
        <v>393.1</v>
      </c>
      <c r="BS75" s="7">
        <v>445.3</v>
      </c>
      <c r="BT75" s="7">
        <v>431.1</v>
      </c>
      <c r="BU75" s="7">
        <v>402.7</v>
      </c>
      <c r="BV75" s="7">
        <v>440.2</v>
      </c>
      <c r="BW75" s="7">
        <v>1036.8</v>
      </c>
      <c r="BX75" s="7">
        <v>1026.0999999999999</v>
      </c>
      <c r="BY75" s="7">
        <v>1040.5</v>
      </c>
      <c r="BZ75" s="7">
        <v>1039</v>
      </c>
      <c r="CA75" s="7">
        <v>1023.7</v>
      </c>
      <c r="CB75" s="7">
        <v>1017.5</v>
      </c>
      <c r="CC75" s="7">
        <v>1010.1</v>
      </c>
      <c r="CD75" s="7">
        <v>1038.4000000000001</v>
      </c>
      <c r="CE75" s="7">
        <v>1022.7</v>
      </c>
      <c r="CF75" s="7">
        <v>1006.5</v>
      </c>
      <c r="CG75" s="7">
        <v>983.6</v>
      </c>
      <c r="CH75" s="7">
        <v>1000</v>
      </c>
      <c r="CI75" s="7">
        <v>966.1</v>
      </c>
      <c r="CJ75" s="7">
        <v>953.2</v>
      </c>
      <c r="CK75" s="7">
        <v>964.6</v>
      </c>
      <c r="CL75" s="7">
        <v>1034.8</v>
      </c>
      <c r="CM75" s="7">
        <v>1047</v>
      </c>
      <c r="CN75" s="7">
        <v>1008.8</v>
      </c>
      <c r="CO75" s="7">
        <v>1077.5</v>
      </c>
      <c r="CP75" s="7">
        <v>1058.8</v>
      </c>
      <c r="CQ75" s="7">
        <v>999.6</v>
      </c>
      <c r="CR75" s="7">
        <v>1039</v>
      </c>
      <c r="CS75" s="7">
        <v>1005.8</v>
      </c>
      <c r="CT75" s="7">
        <v>988.7</v>
      </c>
      <c r="CU75" s="7">
        <v>1024</v>
      </c>
      <c r="CV75" s="7">
        <v>1048.7</v>
      </c>
      <c r="CW75" s="7">
        <v>1035.0999999999999</v>
      </c>
      <c r="CX75" s="7">
        <v>1031.8</v>
      </c>
      <c r="CY75" s="7">
        <v>1019.7</v>
      </c>
      <c r="CZ75" s="7">
        <v>1036.2</v>
      </c>
      <c r="DA75" s="7">
        <v>1060.5</v>
      </c>
      <c r="DB75" s="7">
        <v>1061</v>
      </c>
      <c r="DC75" s="7">
        <v>1053.8</v>
      </c>
      <c r="DD75" s="7">
        <v>1132.8</v>
      </c>
      <c r="DE75" s="7">
        <v>1061.5999999999999</v>
      </c>
      <c r="DF75" s="7">
        <v>1049.8</v>
      </c>
      <c r="DG75" s="7">
        <v>991.5</v>
      </c>
      <c r="DH75" s="7">
        <v>1003.3</v>
      </c>
      <c r="DI75" s="7">
        <v>1049.4000000000001</v>
      </c>
      <c r="DJ75" s="7">
        <v>1028.2</v>
      </c>
      <c r="DK75" s="7">
        <v>1042.7</v>
      </c>
      <c r="DL75" s="7">
        <v>1071.4000000000001</v>
      </c>
      <c r="DM75" s="7">
        <v>1031.5999999999999</v>
      </c>
      <c r="DN75" s="7">
        <v>1052.5</v>
      </c>
      <c r="DO75" s="7">
        <v>1015.6</v>
      </c>
      <c r="DP75" s="7">
        <v>1028.2</v>
      </c>
      <c r="DQ75" s="7">
        <v>1051.2</v>
      </c>
      <c r="DR75" s="7">
        <v>1057.3</v>
      </c>
      <c r="DS75" s="7">
        <v>1059.9000000000001</v>
      </c>
      <c r="DT75" s="7">
        <v>966.4</v>
      </c>
      <c r="DU75" s="7">
        <v>985.4</v>
      </c>
      <c r="DV75" s="7">
        <v>1011.8</v>
      </c>
      <c r="DW75" s="7">
        <v>1012.7</v>
      </c>
      <c r="DX75" s="7">
        <v>1019.6</v>
      </c>
      <c r="DY75" s="7">
        <v>1024.7</v>
      </c>
      <c r="DZ75" s="7">
        <v>1041.3</v>
      </c>
      <c r="EA75" s="7">
        <v>1033.5999999999999</v>
      </c>
      <c r="EB75" s="7">
        <v>1018.4</v>
      </c>
      <c r="EC75" s="7">
        <v>1011.3</v>
      </c>
      <c r="ED75" s="7">
        <v>962.2</v>
      </c>
      <c r="EE75" s="7">
        <v>974.3</v>
      </c>
      <c r="EF75" s="7">
        <v>1025.4000000000001</v>
      </c>
      <c r="EG75" s="7">
        <v>1024</v>
      </c>
      <c r="EH75" s="7">
        <v>1003.3</v>
      </c>
      <c r="EI75" s="7">
        <v>1025.2</v>
      </c>
      <c r="EJ75" s="7">
        <v>1008.5</v>
      </c>
      <c r="EK75" s="7">
        <v>1004.2</v>
      </c>
      <c r="EL75" s="7">
        <v>997.5</v>
      </c>
      <c r="EM75" s="7">
        <v>1017.6</v>
      </c>
      <c r="EN75" s="7">
        <v>1002.4</v>
      </c>
      <c r="EO75" s="7">
        <v>1022.9</v>
      </c>
      <c r="EP75" s="7">
        <v>999.7</v>
      </c>
      <c r="EQ75" s="7">
        <v>1013.7</v>
      </c>
      <c r="ER75" s="7">
        <v>969</v>
      </c>
      <c r="ES75" s="7">
        <v>1007.3</v>
      </c>
      <c r="ET75" s="7">
        <v>1061</v>
      </c>
      <c r="EU75" s="7">
        <v>1008</v>
      </c>
      <c r="EV75" s="7">
        <v>999.5</v>
      </c>
      <c r="EW75" s="7">
        <v>983.4</v>
      </c>
      <c r="EX75" s="7">
        <v>1004</v>
      </c>
      <c r="EY75" s="7">
        <v>1011.2</v>
      </c>
      <c r="EZ75" s="7">
        <v>1002.9</v>
      </c>
      <c r="FA75" s="7">
        <v>1007</v>
      </c>
      <c r="FB75" s="7">
        <v>967.5</v>
      </c>
      <c r="FC75" s="7">
        <v>983.7</v>
      </c>
      <c r="FD75" s="7">
        <v>1062.5</v>
      </c>
      <c r="FE75" s="7">
        <v>961.4</v>
      </c>
      <c r="FF75" s="7">
        <v>893.5</v>
      </c>
      <c r="FG75" s="7">
        <v>1006.8</v>
      </c>
      <c r="FH75" s="7">
        <v>950.3</v>
      </c>
      <c r="FI75" s="7">
        <v>997.2</v>
      </c>
      <c r="FJ75" s="7">
        <v>1001.7</v>
      </c>
      <c r="FK75" s="7">
        <v>979.5</v>
      </c>
      <c r="FL75" s="7">
        <v>1024.5</v>
      </c>
      <c r="FM75" s="7">
        <v>1018.6</v>
      </c>
      <c r="FN75" s="7">
        <v>1008.7</v>
      </c>
      <c r="FO75" s="7">
        <v>950.8</v>
      </c>
      <c r="FP75" s="7">
        <v>1015.1</v>
      </c>
      <c r="FQ75" s="7">
        <v>954.2</v>
      </c>
      <c r="FR75" s="7">
        <v>1001.4</v>
      </c>
      <c r="FS75" s="7">
        <v>1046.0999999999999</v>
      </c>
      <c r="FT75" s="7">
        <v>1017.7</v>
      </c>
      <c r="FU75" s="7">
        <v>978.8</v>
      </c>
      <c r="FV75" s="7">
        <v>857.2</v>
      </c>
      <c r="FW75" s="7">
        <v>873.9</v>
      </c>
      <c r="FX75" s="7">
        <v>870.7</v>
      </c>
      <c r="FY75" s="7">
        <v>878.4</v>
      </c>
      <c r="FZ75" s="7">
        <v>882.5</v>
      </c>
      <c r="GA75" s="7">
        <v>888.3</v>
      </c>
      <c r="GB75" s="7">
        <v>897.9</v>
      </c>
      <c r="GC75" s="7">
        <v>914.1</v>
      </c>
      <c r="GD75" s="7">
        <v>908.2</v>
      </c>
      <c r="GE75" s="7">
        <v>892.1</v>
      </c>
      <c r="GF75" s="7">
        <v>877.5</v>
      </c>
      <c r="GG75" s="7">
        <v>885</v>
      </c>
      <c r="GH75" s="7">
        <v>895</v>
      </c>
      <c r="GI75" s="7">
        <v>843.1</v>
      </c>
      <c r="GJ75" s="7">
        <v>770.5</v>
      </c>
      <c r="GK75" s="7">
        <v>895.8</v>
      </c>
      <c r="GL75" s="7">
        <v>891.1</v>
      </c>
      <c r="GM75" s="7">
        <v>883.8</v>
      </c>
      <c r="GN75" s="7">
        <v>895.8</v>
      </c>
      <c r="GO75" s="7">
        <v>897.2</v>
      </c>
      <c r="GP75" s="7">
        <v>881.3</v>
      </c>
      <c r="GQ75" s="7">
        <v>901</v>
      </c>
      <c r="GR75" s="7">
        <v>879.3</v>
      </c>
      <c r="GS75" s="7">
        <v>896.8</v>
      </c>
      <c r="GT75" s="7">
        <v>871.4</v>
      </c>
      <c r="GU75" s="7">
        <v>899.8</v>
      </c>
      <c r="GV75" s="7">
        <v>906.6</v>
      </c>
      <c r="GW75" s="7">
        <v>905.1</v>
      </c>
      <c r="GX75" s="7">
        <v>861.8</v>
      </c>
      <c r="GY75" s="7">
        <v>864.9</v>
      </c>
      <c r="GZ75" s="7">
        <v>866.6</v>
      </c>
      <c r="HA75" s="7">
        <v>965.1</v>
      </c>
      <c r="HB75" s="7">
        <v>948.3</v>
      </c>
      <c r="HC75" s="7">
        <v>857.3</v>
      </c>
      <c r="HD75" s="7">
        <v>975.7</v>
      </c>
      <c r="HE75" s="7">
        <v>977.4</v>
      </c>
      <c r="HF75" s="7">
        <v>981.6</v>
      </c>
      <c r="HG75" s="7">
        <v>1017.2</v>
      </c>
      <c r="HH75" s="7">
        <v>987</v>
      </c>
      <c r="HI75" s="7">
        <v>1083.5999999999999</v>
      </c>
      <c r="HJ75" s="7">
        <v>988.3</v>
      </c>
      <c r="HK75" s="7">
        <v>923.6</v>
      </c>
      <c r="HL75" s="7">
        <v>937.3</v>
      </c>
      <c r="HM75" s="7">
        <v>899.5</v>
      </c>
      <c r="HN75" s="7">
        <v>967.7</v>
      </c>
      <c r="HO75" s="7">
        <v>948</v>
      </c>
      <c r="HP75" s="7">
        <v>1015.1</v>
      </c>
      <c r="HQ75" s="7">
        <v>847.9</v>
      </c>
      <c r="HR75" s="7">
        <v>867.9</v>
      </c>
      <c r="HS75" s="7">
        <v>954.9</v>
      </c>
      <c r="HT75" s="7">
        <v>829.5</v>
      </c>
      <c r="HU75" s="7">
        <v>776.6</v>
      </c>
      <c r="HV75" s="7">
        <v>999.7</v>
      </c>
      <c r="HW75" s="7">
        <v>1002.3</v>
      </c>
      <c r="HX75" s="7">
        <v>1013.2</v>
      </c>
      <c r="HY75" s="7">
        <v>1004.9</v>
      </c>
      <c r="HZ75" s="7">
        <v>1000.7</v>
      </c>
      <c r="IA75" s="7">
        <v>1000</v>
      </c>
      <c r="IB75" s="7">
        <v>1066.8</v>
      </c>
      <c r="IC75" s="7">
        <v>1057.5999999999999</v>
      </c>
      <c r="ID75" s="7">
        <v>932.1</v>
      </c>
      <c r="IE75" s="7">
        <v>930.7</v>
      </c>
      <c r="IF75" s="7">
        <v>869.7</v>
      </c>
      <c r="IG75" s="7">
        <v>869.7</v>
      </c>
      <c r="IH75" s="7">
        <v>883.7</v>
      </c>
      <c r="II75" s="7">
        <v>908.2</v>
      </c>
      <c r="IJ75" s="7">
        <v>890.3</v>
      </c>
      <c r="IK75" s="7">
        <v>907.1</v>
      </c>
      <c r="IL75" s="7">
        <v>869.7</v>
      </c>
      <c r="IM75" s="7">
        <v>862.3</v>
      </c>
      <c r="IN75" s="7">
        <v>870.4</v>
      </c>
      <c r="IO75" s="7">
        <v>871.4</v>
      </c>
      <c r="IP75" s="7">
        <v>900</v>
      </c>
      <c r="IQ75" s="7">
        <v>897</v>
      </c>
      <c r="IR75" s="7">
        <v>888.2</v>
      </c>
      <c r="IS75" s="7">
        <v>898.1</v>
      </c>
      <c r="IT75" s="7">
        <v>856.7</v>
      </c>
      <c r="IU75" s="7">
        <v>878</v>
      </c>
      <c r="IV75" s="7">
        <v>859.7</v>
      </c>
      <c r="IW75" s="7">
        <v>879.6</v>
      </c>
      <c r="IX75" s="7">
        <v>845.1</v>
      </c>
      <c r="IY75" s="7">
        <v>893.5</v>
      </c>
      <c r="IZ75" s="7">
        <v>852</v>
      </c>
      <c r="JA75" s="7">
        <v>894.7</v>
      </c>
      <c r="JB75" s="7">
        <v>900</v>
      </c>
      <c r="JC75" s="7">
        <v>882.4</v>
      </c>
      <c r="JD75" s="7">
        <v>884.7</v>
      </c>
      <c r="JE75" s="7">
        <v>883.5</v>
      </c>
      <c r="JF75" s="7">
        <v>893.2</v>
      </c>
      <c r="JG75" s="7">
        <v>891.8</v>
      </c>
      <c r="JH75" s="7">
        <v>897.3</v>
      </c>
      <c r="JI75" s="7">
        <v>949.9</v>
      </c>
      <c r="JJ75" s="7">
        <v>1003.5</v>
      </c>
      <c r="JK75" s="7">
        <v>1044.8</v>
      </c>
      <c r="JL75" s="7">
        <v>981.3</v>
      </c>
      <c r="JM75" s="7">
        <v>1003.3</v>
      </c>
      <c r="JN75" s="7">
        <v>1030</v>
      </c>
      <c r="JO75" s="7">
        <v>1007.7</v>
      </c>
      <c r="JP75" s="7">
        <v>1021.8</v>
      </c>
      <c r="JQ75" s="7">
        <v>988.7</v>
      </c>
      <c r="JR75" s="7">
        <v>1033.2</v>
      </c>
      <c r="JS75" s="7">
        <v>1018.6</v>
      </c>
      <c r="JT75" s="7">
        <v>984.9</v>
      </c>
      <c r="JU75" s="7">
        <v>1054.4000000000001</v>
      </c>
      <c r="JV75" s="7">
        <v>1024.0999999999999</v>
      </c>
      <c r="JW75" s="7">
        <v>963.4</v>
      </c>
      <c r="JX75" s="7">
        <v>1035.4000000000001</v>
      </c>
      <c r="JY75" s="7">
        <v>1059.5999999999999</v>
      </c>
      <c r="JZ75" s="7">
        <v>815.7</v>
      </c>
      <c r="KA75" s="7">
        <v>816.7</v>
      </c>
      <c r="KB75" s="7">
        <v>1008.6</v>
      </c>
      <c r="KC75" s="7">
        <v>864.4</v>
      </c>
      <c r="KD75" s="7">
        <v>977</v>
      </c>
      <c r="KE75" s="7">
        <v>925.8</v>
      </c>
      <c r="KF75" s="7">
        <v>923.9</v>
      </c>
      <c r="KG75" s="7">
        <v>917.8</v>
      </c>
      <c r="KH75" s="7">
        <v>916.2</v>
      </c>
      <c r="KI75" s="7">
        <v>899.4</v>
      </c>
      <c r="KJ75" s="7">
        <v>909.1</v>
      </c>
      <c r="KK75" s="7">
        <v>935.2</v>
      </c>
      <c r="KL75" s="7">
        <v>923.5</v>
      </c>
      <c r="KM75" s="7">
        <v>907.8</v>
      </c>
      <c r="KN75" s="7">
        <v>936.4</v>
      </c>
      <c r="KO75" s="7">
        <v>979.9</v>
      </c>
      <c r="KP75" s="7">
        <v>924.8</v>
      </c>
      <c r="KQ75" s="7">
        <v>929.7</v>
      </c>
      <c r="KR75" s="7">
        <v>898.9</v>
      </c>
      <c r="KS75" s="7">
        <v>880.4</v>
      </c>
      <c r="KT75" s="7">
        <v>872</v>
      </c>
      <c r="KU75" s="7">
        <v>911.8</v>
      </c>
      <c r="KV75" s="7">
        <v>910.7</v>
      </c>
      <c r="KW75" s="7">
        <v>916.8</v>
      </c>
      <c r="KX75" s="7">
        <v>918.3</v>
      </c>
      <c r="KY75" s="7">
        <v>902.9</v>
      </c>
      <c r="KZ75" s="7">
        <v>960.6</v>
      </c>
      <c r="LA75" s="7">
        <v>903.2</v>
      </c>
      <c r="LB75" s="7">
        <v>903.7</v>
      </c>
      <c r="LC75" s="7">
        <v>909.6</v>
      </c>
      <c r="LD75" s="7">
        <v>907.1</v>
      </c>
      <c r="LE75" s="7">
        <v>837.5</v>
      </c>
      <c r="LF75" s="7">
        <v>913.3</v>
      </c>
      <c r="LG75" s="7">
        <v>928.5</v>
      </c>
      <c r="LH75" s="7">
        <v>884.4</v>
      </c>
      <c r="LI75" s="7">
        <v>870.8</v>
      </c>
      <c r="LJ75" s="7">
        <v>906.9</v>
      </c>
      <c r="LK75" s="7">
        <v>973.2</v>
      </c>
      <c r="LL75" s="7">
        <v>899.5</v>
      </c>
      <c r="LM75" s="7">
        <v>942.2</v>
      </c>
      <c r="LN75" s="7">
        <v>940.7</v>
      </c>
      <c r="LO75" s="7">
        <v>936.1</v>
      </c>
      <c r="LP75" s="7">
        <v>896.6</v>
      </c>
      <c r="LQ75" s="7">
        <v>849.4</v>
      </c>
      <c r="LR75" s="7">
        <v>946.4</v>
      </c>
      <c r="LS75" s="7">
        <v>977.1</v>
      </c>
      <c r="LT75" s="7">
        <v>890.4</v>
      </c>
      <c r="LU75" s="7">
        <v>889</v>
      </c>
      <c r="LV75" s="7">
        <v>954</v>
      </c>
      <c r="LW75" s="7">
        <v>936.9</v>
      </c>
      <c r="LX75" s="7">
        <v>931.9</v>
      </c>
      <c r="LY75" s="7">
        <v>941.8</v>
      </c>
      <c r="LZ75" s="7">
        <v>939.9</v>
      </c>
      <c r="MA75" s="7">
        <v>947.4</v>
      </c>
      <c r="MB75" s="7">
        <v>987.7</v>
      </c>
      <c r="MC75" s="7">
        <v>898</v>
      </c>
      <c r="MD75" s="7">
        <v>918.1</v>
      </c>
      <c r="ME75" s="7">
        <v>923.1</v>
      </c>
      <c r="MF75" s="7">
        <v>938.7</v>
      </c>
      <c r="MG75" s="7">
        <v>937</v>
      </c>
      <c r="MH75" s="7">
        <v>934.3</v>
      </c>
      <c r="MI75" s="7">
        <v>914</v>
      </c>
      <c r="MJ75" s="7">
        <v>933.8</v>
      </c>
      <c r="MK75" s="7">
        <v>933.5</v>
      </c>
      <c r="ML75" s="7">
        <v>909</v>
      </c>
      <c r="MM75" s="7">
        <v>932.9</v>
      </c>
      <c r="MN75" s="7">
        <v>929.4</v>
      </c>
      <c r="MO75" s="7">
        <v>945.8</v>
      </c>
      <c r="MP75" s="7">
        <v>938.1</v>
      </c>
      <c r="MQ75" s="7">
        <v>956.4</v>
      </c>
      <c r="MR75" s="7">
        <v>942.9</v>
      </c>
      <c r="MS75" s="7">
        <v>899.8</v>
      </c>
      <c r="MT75" s="7">
        <v>902</v>
      </c>
      <c r="MU75" s="7">
        <v>962.4</v>
      </c>
      <c r="MV75" s="7">
        <v>871.6</v>
      </c>
      <c r="MW75" s="7">
        <v>915</v>
      </c>
      <c r="MX75" s="7">
        <v>925.2</v>
      </c>
      <c r="MY75" s="7">
        <v>969.6</v>
      </c>
      <c r="MZ75" s="7">
        <v>936.1</v>
      </c>
      <c r="NA75" s="7">
        <v>938.7</v>
      </c>
      <c r="NB75" s="7">
        <v>904.1</v>
      </c>
      <c r="NC75" s="7">
        <v>980.5</v>
      </c>
      <c r="ND75" s="7">
        <v>945.5</v>
      </c>
      <c r="NE75" s="7">
        <v>969.8</v>
      </c>
      <c r="NF75" s="7">
        <v>884.9</v>
      </c>
      <c r="NG75" s="7">
        <v>940.7</v>
      </c>
      <c r="NH75" s="7">
        <v>889.2</v>
      </c>
      <c r="NI75" s="7">
        <v>909.5</v>
      </c>
      <c r="NJ75" s="7">
        <v>874.8</v>
      </c>
      <c r="NK75" s="7">
        <v>906.9</v>
      </c>
      <c r="NL75" s="7">
        <v>915.2</v>
      </c>
      <c r="NM75" s="7">
        <v>908.3</v>
      </c>
      <c r="NN75" s="120">
        <v>0</v>
      </c>
      <c r="NO75" s="135">
        <v>37.01</v>
      </c>
      <c r="NP75" s="135">
        <v>0</v>
      </c>
      <c r="NQ75" s="135">
        <v>0</v>
      </c>
      <c r="NR75" s="135">
        <v>4.5199999999999996</v>
      </c>
      <c r="NS75" s="135">
        <v>4.25</v>
      </c>
      <c r="NT75" s="135">
        <v>0</v>
      </c>
      <c r="NU75" s="135">
        <v>0</v>
      </c>
      <c r="NV75" s="7">
        <v>89111900</v>
      </c>
      <c r="NW75" s="7">
        <v>262719</v>
      </c>
      <c r="NX75" s="7">
        <v>90502940</v>
      </c>
      <c r="NY75" s="7">
        <v>307727.59999999998</v>
      </c>
      <c r="NZ75" s="7">
        <v>74364550</v>
      </c>
      <c r="OA75" s="7">
        <v>155799.79999999999</v>
      </c>
      <c r="OB75" s="7">
        <v>88713680</v>
      </c>
      <c r="OC75" s="7">
        <v>135099.4</v>
      </c>
      <c r="OD75" s="7">
        <v>843100</v>
      </c>
      <c r="OE75" s="7">
        <v>10160</v>
      </c>
      <c r="OF75" s="7">
        <v>124500</v>
      </c>
      <c r="OG75" s="7">
        <v>700</v>
      </c>
      <c r="OH75" s="9">
        <f>IF((RD_15[[#This Row],[33kV_IC1_ExPort]]-NV74)&lt;0,0,(RD_15[[#This Row],[33kV_IC1_ExPort]]-NV74))</f>
        <v>78840</v>
      </c>
      <c r="OI75" s="9">
        <f>IF((RD_15[[#This Row],[33kV_IC1_Import]]-NW74)&lt;0,0,(RD_15[[#This Row],[33kV_IC1_Import]]-NW74))</f>
        <v>132</v>
      </c>
      <c r="OJ75" s="9">
        <f>IF((RD_15[[#This Row],[33kV_IC2_ExPort]]-NX74)&lt;0,0,(RD_15[[#This Row],[33kV_IC2_ExPort]]-NX74))</f>
        <v>78020</v>
      </c>
      <c r="OK75" s="9">
        <f>IF((RD_15[[#This Row],[33kV_IC2_Import]]-NY74)&lt;0,0,(RD_15[[#This Row],[33kV_IC2_Import]]-NY74))</f>
        <v>178.59999999997672</v>
      </c>
      <c r="OL75" s="9">
        <f>IF((RD_15[[#This Row],[33kV_IC3_ExPort]]-NZ74)&lt;0,0,(RD_15[[#This Row],[33kV_IC3_ExPort]]-NZ74))</f>
        <v>75320</v>
      </c>
      <c r="OM75" s="9">
        <f>IF((RD_15[[#This Row],[33kV_IC3_Import]]-OA74)&lt;0,0,(RD_15[[#This Row],[33kV_IC3_Import]]-OA74))</f>
        <v>13.799999999988358</v>
      </c>
      <c r="ON75" s="9">
        <f>IF((RD_15[[#This Row],[33kV_IC4_ExPort]]-OB74)&lt;0,0,(RD_15[[#This Row],[33kV_IC4_ExPort]]-OB74))</f>
        <v>78720</v>
      </c>
      <c r="OO75" s="9">
        <f>IF((RD_15[[#This Row],[33kV_IC4_Import]]-OC74)&lt;0,0,(RD_15[[#This Row],[33kV_IC4_Import]]-OC74))</f>
        <v>40.399999999994179</v>
      </c>
      <c r="OP75" s="9">
        <f>IF((RD_15[[#This Row],[220kV_PQM1_Ex]]-OD74)*200&lt;0,0,(RD_15[[#This Row],[220kV_PQM1_Ex]]-OD74)*200)</f>
        <v>154000</v>
      </c>
      <c r="OQ75" s="9">
        <f>IF((RD_15[[#This Row],[220kV_PQM1_Im]]-OE74)*200&lt;0,0,(RD_15[[#This Row],[220kV_PQM1_Im]]-OE74)*200)</f>
        <v>2000</v>
      </c>
      <c r="OR75" s="9">
        <f>IF((RD_15[[#This Row],[220kV_PQM2_Ex]]-OF74)*200&lt;0,0,(RD_15[[#This Row],[220kV_PQM2_Ex]]-OF74)*200)</f>
        <v>154000</v>
      </c>
      <c r="OS75" s="9">
        <f>IF((RD_15[[#This Row],[220kV_PQM2_Im]]-OG74)*200&lt;0,0,(RD_15[[#This Row],[220kV_PQM2_Im]]-OG74)*200)</f>
        <v>2000</v>
      </c>
      <c r="OT75" s="136">
        <f>SUM(RD_15[[#This Row],[33kV_IC1_ExPort(KWh)]],RD_15[[#This Row],[33kV_IC2_ExPort(KWh)]],RD_15[[#This Row],[33kV_IC3_ExPort(KWh)]],RD_15[[#This Row],[33kV_IC4_ExPort(kWh)]])</f>
        <v>310900</v>
      </c>
      <c r="OU75" s="49">
        <f>SUM(RD_15[[#This Row],[220kV_PQM1_Ex(KWh)]],RD_15[[#This Row],[220kV_PQM2_Ex(KWh)]])</f>
        <v>308000</v>
      </c>
      <c r="OV75" s="49">
        <f>IFERROR((RD_15[[#This Row],[Sunset Time (POA&lt;20 W/m2)]]-RD_15[[#This Row],[Sunrise Time (POA&gt;20 W/m2)]])*24,"")</f>
        <v>12.083333333333332</v>
      </c>
      <c r="OW75" s="49">
        <f>RD_15[[#This Row],[GHI]]-RD_15[[#This Row],[GHI_Lost]]</f>
        <v>4.5199999999999996</v>
      </c>
      <c r="OX75" s="49">
        <f>RD_15[[#This Row],[POA]]-RD_15[[#This Row],[POA_Lost]]</f>
        <v>4.25</v>
      </c>
      <c r="OY75" s="49"/>
      <c r="OZ75" s="49">
        <f>RD_15[[#This Row],[MT_Temp]]</f>
        <v>37.01</v>
      </c>
      <c r="PA75" s="50">
        <f>RD_15[[#This Row],[WS_Avg]]</f>
        <v>0</v>
      </c>
      <c r="PB75" s="131">
        <f>IFERROR(SUM(RD_15[[#This Row],[BLK1_INV1]:[BLK12_INV31]]),"")</f>
        <v>316890.60000000015</v>
      </c>
      <c r="PC75" s="51" t="str">
        <f>IFERROR(#REF!/RD_15[[#This Row],[Inv_Exp(KWh)]],"")</f>
        <v/>
      </c>
      <c r="PD75" s="51"/>
      <c r="PE75" s="100" t="str">
        <f>IFERROR(RD_15[[#This Row],[WPR_Eac]]/RD_15[[#This Row],[WPR_Edc]],"")</f>
        <v/>
      </c>
      <c r="PF75" s="100"/>
      <c r="PG75" s="100"/>
    </row>
    <row r="76" spans="2:423" x14ac:dyDescent="0.35">
      <c r="B76" s="48">
        <v>45815</v>
      </c>
      <c r="C76" s="132">
        <f>YEAR(RD_15[[#This Row],[Date]])+IF(MONTH(RD_15[[#This Row],[Date]])&gt;=4,1,0)</f>
        <v>2026</v>
      </c>
      <c r="D76" s="124">
        <f t="shared" si="11"/>
        <v>2025</v>
      </c>
      <c r="E76" s="133"/>
      <c r="F76" s="133"/>
      <c r="G76" s="134" t="str">
        <f>TEXT(RD_15[[#This Row],[Date]],"mmm-yy")</f>
        <v>Jun-25</v>
      </c>
      <c r="H76" s="124">
        <f t="shared" si="12"/>
        <v>30</v>
      </c>
      <c r="I76" s="132">
        <f>'Basic Data '!$S$2</f>
        <v>91870</v>
      </c>
      <c r="J76" s="8">
        <v>0.20486111111111113</v>
      </c>
      <c r="K76" s="8">
        <v>0.72499999999999998</v>
      </c>
      <c r="L76" s="7">
        <v>492.3</v>
      </c>
      <c r="M76" s="7">
        <v>481.7</v>
      </c>
      <c r="N76" s="7">
        <v>525.20000000000005</v>
      </c>
      <c r="O76" s="7">
        <v>524.79999999999995</v>
      </c>
      <c r="P76" s="7">
        <v>525.4</v>
      </c>
      <c r="Q76" s="7">
        <v>508.8</v>
      </c>
      <c r="R76" s="7">
        <v>535</v>
      </c>
      <c r="S76" s="7">
        <v>517.1</v>
      </c>
      <c r="T76" s="7">
        <v>530</v>
      </c>
      <c r="U76" s="7">
        <v>534.1</v>
      </c>
      <c r="V76" s="7">
        <v>534.29999999999995</v>
      </c>
      <c r="W76" s="7">
        <v>530.5</v>
      </c>
      <c r="X76" s="7">
        <v>534.4</v>
      </c>
      <c r="Y76" s="7">
        <v>533</v>
      </c>
      <c r="Z76" s="7">
        <v>536.79999999999995</v>
      </c>
      <c r="AA76" s="7">
        <v>535.5</v>
      </c>
      <c r="AB76" s="7">
        <v>503.1</v>
      </c>
      <c r="AC76" s="7">
        <v>505.3</v>
      </c>
      <c r="AD76" s="7">
        <v>530.29999999999995</v>
      </c>
      <c r="AE76" s="7">
        <v>534.70000000000005</v>
      </c>
      <c r="AF76" s="7">
        <v>552</v>
      </c>
      <c r="AG76" s="7">
        <v>545.20000000000005</v>
      </c>
      <c r="AH76" s="7">
        <v>549.4</v>
      </c>
      <c r="AI76" s="7">
        <v>548.79999999999995</v>
      </c>
      <c r="AJ76" s="7">
        <v>546.9</v>
      </c>
      <c r="AK76" s="7">
        <v>548.9</v>
      </c>
      <c r="AL76" s="7">
        <v>549.29999999999995</v>
      </c>
      <c r="AM76" s="7">
        <v>542</v>
      </c>
      <c r="AN76" s="7">
        <v>550.1</v>
      </c>
      <c r="AO76" s="7">
        <v>550.4</v>
      </c>
      <c r="AP76" s="7">
        <v>546.5</v>
      </c>
      <c r="AQ76" s="7">
        <v>546.29999999999995</v>
      </c>
      <c r="AR76" s="7">
        <v>526.5</v>
      </c>
      <c r="AS76" s="7">
        <v>494.7</v>
      </c>
      <c r="AT76" s="7">
        <v>499.3</v>
      </c>
      <c r="AU76" s="7">
        <v>501.5</v>
      </c>
      <c r="AV76" s="7">
        <v>510</v>
      </c>
      <c r="AW76" s="7">
        <v>505.8</v>
      </c>
      <c r="AX76" s="7">
        <v>527.79999999999995</v>
      </c>
      <c r="AY76" s="7">
        <v>503.3</v>
      </c>
      <c r="AZ76" s="7">
        <v>521.4</v>
      </c>
      <c r="BA76" s="7">
        <v>566</v>
      </c>
      <c r="BB76" s="7">
        <v>597.79999999999995</v>
      </c>
      <c r="BC76" s="7">
        <v>565.9</v>
      </c>
      <c r="BD76" s="7">
        <v>563.5</v>
      </c>
      <c r="BE76" s="7">
        <v>583.29999999999995</v>
      </c>
      <c r="BF76" s="7">
        <v>620.70000000000005</v>
      </c>
      <c r="BG76" s="7">
        <v>615.6</v>
      </c>
      <c r="BH76" s="7">
        <v>653.79999999999995</v>
      </c>
      <c r="BI76" s="7">
        <v>586.4</v>
      </c>
      <c r="BJ76" s="7">
        <v>561.6</v>
      </c>
      <c r="BK76" s="7">
        <v>554.79999999999995</v>
      </c>
      <c r="BL76" s="7">
        <v>552.4</v>
      </c>
      <c r="BM76" s="7">
        <v>573.29999999999995</v>
      </c>
      <c r="BN76" s="7">
        <v>562.70000000000005</v>
      </c>
      <c r="BO76" s="7">
        <v>566</v>
      </c>
      <c r="BP76" s="7">
        <v>590.1</v>
      </c>
      <c r="BQ76" s="7">
        <v>543.5</v>
      </c>
      <c r="BR76" s="7">
        <v>478.5</v>
      </c>
      <c r="BS76" s="7">
        <v>545.79999999999995</v>
      </c>
      <c r="BT76" s="7">
        <v>526</v>
      </c>
      <c r="BU76" s="7">
        <v>493.4</v>
      </c>
      <c r="BV76" s="7">
        <v>546.70000000000005</v>
      </c>
      <c r="BW76" s="7">
        <v>1231</v>
      </c>
      <c r="BX76" s="7">
        <v>1215.5</v>
      </c>
      <c r="BY76" s="7">
        <v>1227.5</v>
      </c>
      <c r="BZ76" s="7">
        <v>1228.5</v>
      </c>
      <c r="CA76" s="7">
        <v>1224.4000000000001</v>
      </c>
      <c r="CB76" s="7">
        <v>1219.3</v>
      </c>
      <c r="CC76" s="7">
        <v>1210.4000000000001</v>
      </c>
      <c r="CD76" s="7">
        <v>1247.7</v>
      </c>
      <c r="CE76" s="7">
        <v>1229.5</v>
      </c>
      <c r="CF76" s="7">
        <v>1216.5999999999999</v>
      </c>
      <c r="CG76" s="7">
        <v>1185.0999999999999</v>
      </c>
      <c r="CH76" s="7">
        <v>1211.5999999999999</v>
      </c>
      <c r="CI76" s="7">
        <v>1168.0999999999999</v>
      </c>
      <c r="CJ76" s="7">
        <v>1156.9000000000001</v>
      </c>
      <c r="CK76" s="7">
        <v>1174.3</v>
      </c>
      <c r="CL76" s="7">
        <v>1204.9000000000001</v>
      </c>
      <c r="CM76" s="7">
        <v>1233.9000000000001</v>
      </c>
      <c r="CN76" s="7">
        <v>1180</v>
      </c>
      <c r="CO76" s="7">
        <v>1259</v>
      </c>
      <c r="CP76" s="7">
        <v>1232</v>
      </c>
      <c r="CQ76" s="7">
        <v>1178.2</v>
      </c>
      <c r="CR76" s="7">
        <v>1215.5</v>
      </c>
      <c r="CS76" s="7">
        <v>1184</v>
      </c>
      <c r="CT76" s="7">
        <v>1166</v>
      </c>
      <c r="CU76" s="7">
        <v>1200.8</v>
      </c>
      <c r="CV76" s="7">
        <v>1234.7</v>
      </c>
      <c r="CW76" s="7">
        <v>1223.2</v>
      </c>
      <c r="CX76" s="7">
        <v>1229.0999999999999</v>
      </c>
      <c r="CY76" s="7">
        <v>1172.4000000000001</v>
      </c>
      <c r="CZ76" s="7">
        <v>1206.4000000000001</v>
      </c>
      <c r="DA76" s="7">
        <v>1215</v>
      </c>
      <c r="DB76" s="7">
        <v>1227</v>
      </c>
      <c r="DC76" s="7">
        <v>1218</v>
      </c>
      <c r="DD76" s="7">
        <v>1307.3</v>
      </c>
      <c r="DE76" s="7">
        <v>1219.9000000000001</v>
      </c>
      <c r="DF76" s="7">
        <v>1216</v>
      </c>
      <c r="DG76" s="7">
        <v>1163.8</v>
      </c>
      <c r="DH76" s="7">
        <v>1168.0999999999999</v>
      </c>
      <c r="DI76" s="7">
        <v>1222.5999999999999</v>
      </c>
      <c r="DJ76" s="7">
        <v>1197.0999999999999</v>
      </c>
      <c r="DK76" s="7">
        <v>1218.8</v>
      </c>
      <c r="DL76" s="7">
        <v>1258.8</v>
      </c>
      <c r="DM76" s="7">
        <v>1218.0999999999999</v>
      </c>
      <c r="DN76" s="7">
        <v>1237.9000000000001</v>
      </c>
      <c r="DO76" s="7">
        <v>1217.2</v>
      </c>
      <c r="DP76" s="7">
        <v>1220.9000000000001</v>
      </c>
      <c r="DQ76" s="7">
        <v>1248</v>
      </c>
      <c r="DR76" s="7">
        <v>1244.0999999999999</v>
      </c>
      <c r="DS76" s="7">
        <v>1228.5</v>
      </c>
      <c r="DT76" s="7">
        <v>1137</v>
      </c>
      <c r="DU76" s="7">
        <v>1153.2</v>
      </c>
      <c r="DV76" s="7">
        <v>1212.2</v>
      </c>
      <c r="DW76" s="7">
        <v>1229.3</v>
      </c>
      <c r="DX76" s="7">
        <v>1214.9000000000001</v>
      </c>
      <c r="DY76" s="7">
        <v>1233.5</v>
      </c>
      <c r="DZ76" s="7">
        <v>1246.7</v>
      </c>
      <c r="EA76" s="7">
        <v>1241.0999999999999</v>
      </c>
      <c r="EB76" s="7">
        <v>1234.8</v>
      </c>
      <c r="EC76" s="7">
        <v>1232.7</v>
      </c>
      <c r="ED76" s="7">
        <v>1171.5999999999999</v>
      </c>
      <c r="EE76" s="7">
        <v>1186.7</v>
      </c>
      <c r="EF76" s="7">
        <v>1261.2</v>
      </c>
      <c r="EG76" s="7">
        <v>1259.0999999999999</v>
      </c>
      <c r="EH76" s="7">
        <v>1232.2</v>
      </c>
      <c r="EI76" s="7">
        <v>1261.8</v>
      </c>
      <c r="EJ76" s="7">
        <v>1228</v>
      </c>
      <c r="EK76" s="7">
        <v>1228.5</v>
      </c>
      <c r="EL76" s="7">
        <v>1218.3</v>
      </c>
      <c r="EM76" s="7">
        <v>1252.8</v>
      </c>
      <c r="EN76" s="7">
        <v>1230.0999999999999</v>
      </c>
      <c r="EO76" s="7">
        <v>1255.7</v>
      </c>
      <c r="EP76" s="7">
        <v>1227.9000000000001</v>
      </c>
      <c r="EQ76" s="7">
        <v>1248.2</v>
      </c>
      <c r="ER76" s="7">
        <v>1221.2</v>
      </c>
      <c r="ES76" s="7">
        <v>1227.9000000000001</v>
      </c>
      <c r="ET76" s="7">
        <v>1301.5999999999999</v>
      </c>
      <c r="EU76" s="7">
        <v>1204.5</v>
      </c>
      <c r="EV76" s="7">
        <v>1222.8</v>
      </c>
      <c r="EW76" s="7">
        <v>1205.5</v>
      </c>
      <c r="EX76" s="7">
        <v>1215.2</v>
      </c>
      <c r="EY76" s="7">
        <v>1235.5999999999999</v>
      </c>
      <c r="EZ76" s="7">
        <v>1224.9000000000001</v>
      </c>
      <c r="FA76" s="7">
        <v>1231.0999999999999</v>
      </c>
      <c r="FB76" s="7">
        <v>1187.5999999999999</v>
      </c>
      <c r="FC76" s="7">
        <v>1191.5</v>
      </c>
      <c r="FD76" s="7">
        <v>1295</v>
      </c>
      <c r="FE76" s="7">
        <v>1169.8</v>
      </c>
      <c r="FF76" s="7">
        <v>1082.9000000000001</v>
      </c>
      <c r="FG76" s="7">
        <v>1232.7</v>
      </c>
      <c r="FH76" s="7">
        <v>1163.0999999999999</v>
      </c>
      <c r="FI76" s="7">
        <v>1224.5</v>
      </c>
      <c r="FJ76" s="7">
        <v>1235.4000000000001</v>
      </c>
      <c r="FK76" s="7">
        <v>1213.7</v>
      </c>
      <c r="FL76" s="7">
        <v>1264.5</v>
      </c>
      <c r="FM76" s="7">
        <v>1221.9000000000001</v>
      </c>
      <c r="FN76" s="7">
        <v>1236.2</v>
      </c>
      <c r="FO76" s="7">
        <v>1226.2</v>
      </c>
      <c r="FP76" s="7">
        <v>1235.0999999999999</v>
      </c>
      <c r="FQ76" s="7">
        <v>1227.4000000000001</v>
      </c>
      <c r="FR76" s="7">
        <v>1221.5</v>
      </c>
      <c r="FS76" s="7">
        <v>1291</v>
      </c>
      <c r="FT76" s="7">
        <v>1257.5</v>
      </c>
      <c r="FU76" s="7">
        <v>1169.3</v>
      </c>
      <c r="FV76" s="7">
        <v>1075.2</v>
      </c>
      <c r="FW76" s="7">
        <v>1095.8</v>
      </c>
      <c r="FX76" s="7">
        <v>1096.5999999999999</v>
      </c>
      <c r="FY76" s="7">
        <v>1100.7</v>
      </c>
      <c r="FZ76" s="7">
        <v>1099.9000000000001</v>
      </c>
      <c r="GA76" s="7">
        <v>1101.9000000000001</v>
      </c>
      <c r="GB76" s="7">
        <v>1104.7</v>
      </c>
      <c r="GC76" s="7">
        <v>1117.2</v>
      </c>
      <c r="GD76" s="7">
        <v>1119.7</v>
      </c>
      <c r="GE76" s="7">
        <v>1109.8</v>
      </c>
      <c r="GF76" s="7">
        <v>1103.5999999999999</v>
      </c>
      <c r="GG76" s="7">
        <v>1109.7</v>
      </c>
      <c r="GH76" s="7">
        <v>1116.2</v>
      </c>
      <c r="GI76" s="7">
        <v>1053.8</v>
      </c>
      <c r="GJ76" s="7">
        <v>961</v>
      </c>
      <c r="GK76" s="7">
        <v>1126</v>
      </c>
      <c r="GL76" s="7">
        <v>1115</v>
      </c>
      <c r="GM76" s="7">
        <v>1106.9000000000001</v>
      </c>
      <c r="GN76" s="7">
        <v>1118.5999999999999</v>
      </c>
      <c r="GO76" s="7">
        <v>1116.5</v>
      </c>
      <c r="GP76" s="7">
        <v>1098.8</v>
      </c>
      <c r="GQ76" s="7">
        <v>1113.5</v>
      </c>
      <c r="GR76" s="7">
        <v>1095.5</v>
      </c>
      <c r="GS76" s="7">
        <v>1111.3</v>
      </c>
      <c r="GT76" s="7">
        <v>1086.5999999999999</v>
      </c>
      <c r="GU76" s="7">
        <v>1111.7</v>
      </c>
      <c r="GV76" s="7">
        <v>1103.7</v>
      </c>
      <c r="GW76" s="7">
        <v>965.8</v>
      </c>
      <c r="GX76" s="7">
        <v>1055.2</v>
      </c>
      <c r="GY76" s="7">
        <v>1054.2</v>
      </c>
      <c r="GZ76" s="7">
        <v>1063</v>
      </c>
      <c r="HA76" s="7">
        <v>1198.5</v>
      </c>
      <c r="HB76" s="7">
        <v>1184.2</v>
      </c>
      <c r="HC76" s="7">
        <v>1066.3</v>
      </c>
      <c r="HD76" s="7">
        <v>1215.4000000000001</v>
      </c>
      <c r="HE76" s="7">
        <v>1221.5999999999999</v>
      </c>
      <c r="HF76" s="7">
        <v>1232.7</v>
      </c>
      <c r="HG76" s="7">
        <v>1265.2</v>
      </c>
      <c r="HH76" s="7">
        <v>1228.8</v>
      </c>
      <c r="HI76" s="7">
        <v>1349.3</v>
      </c>
      <c r="HJ76" s="7">
        <v>1222.0999999999999</v>
      </c>
      <c r="HK76" s="7">
        <v>1134.0999999999999</v>
      </c>
      <c r="HL76" s="7">
        <v>1144.3</v>
      </c>
      <c r="HM76" s="7">
        <v>939.9</v>
      </c>
      <c r="HN76" s="7">
        <v>1178.8</v>
      </c>
      <c r="HO76" s="7">
        <v>1176</v>
      </c>
      <c r="HP76" s="7">
        <v>1276.7</v>
      </c>
      <c r="HQ76" s="7">
        <v>1080</v>
      </c>
      <c r="HR76" s="7">
        <v>1087.5</v>
      </c>
      <c r="HS76" s="7">
        <v>1196.8</v>
      </c>
      <c r="HT76" s="7">
        <v>1038.2</v>
      </c>
      <c r="HU76" s="7">
        <v>974.6</v>
      </c>
      <c r="HV76" s="7">
        <v>1207.4000000000001</v>
      </c>
      <c r="HW76" s="7">
        <v>1202.3</v>
      </c>
      <c r="HX76" s="7">
        <v>1269.9000000000001</v>
      </c>
      <c r="HY76" s="7">
        <v>1226.2</v>
      </c>
      <c r="HZ76" s="7">
        <v>1202</v>
      </c>
      <c r="IA76" s="7">
        <v>1215.7</v>
      </c>
      <c r="IB76" s="7">
        <v>1330.5</v>
      </c>
      <c r="IC76" s="7">
        <v>1301</v>
      </c>
      <c r="ID76" s="7">
        <v>1159</v>
      </c>
      <c r="IE76" s="7">
        <v>1156.9000000000001</v>
      </c>
      <c r="IF76" s="7">
        <v>1075.8</v>
      </c>
      <c r="IG76" s="7">
        <v>1080</v>
      </c>
      <c r="IH76" s="7">
        <v>1090.8</v>
      </c>
      <c r="II76" s="7">
        <v>1129.8</v>
      </c>
      <c r="IJ76" s="7">
        <v>1101.0999999999999</v>
      </c>
      <c r="IK76" s="7">
        <v>1122.8</v>
      </c>
      <c r="IL76" s="7">
        <v>1084.0999999999999</v>
      </c>
      <c r="IM76" s="7">
        <v>1073.2</v>
      </c>
      <c r="IN76" s="7">
        <v>1076.2</v>
      </c>
      <c r="IO76" s="7">
        <v>1080.5</v>
      </c>
      <c r="IP76" s="7">
        <v>1121</v>
      </c>
      <c r="IQ76" s="7">
        <v>1108.9000000000001</v>
      </c>
      <c r="IR76" s="7">
        <v>1103</v>
      </c>
      <c r="IS76" s="7">
        <v>1104.4000000000001</v>
      </c>
      <c r="IT76" s="7">
        <v>1083.0999999999999</v>
      </c>
      <c r="IU76" s="7">
        <v>1112</v>
      </c>
      <c r="IV76" s="7">
        <v>1067.3</v>
      </c>
      <c r="IW76" s="7">
        <v>1109.8</v>
      </c>
      <c r="IX76" s="7">
        <v>1066.0999999999999</v>
      </c>
      <c r="IY76" s="7">
        <v>1104.2</v>
      </c>
      <c r="IZ76" s="7">
        <v>1064.8</v>
      </c>
      <c r="JA76" s="7">
        <v>1113.5999999999999</v>
      </c>
      <c r="JB76" s="7">
        <v>1109.3</v>
      </c>
      <c r="JC76" s="7">
        <v>1090.5999999999999</v>
      </c>
      <c r="JD76" s="7">
        <v>1105.4000000000001</v>
      </c>
      <c r="JE76" s="7">
        <v>1117.0999999999999</v>
      </c>
      <c r="JF76" s="7">
        <v>1099.5</v>
      </c>
      <c r="JG76" s="7">
        <v>1099.5999999999999</v>
      </c>
      <c r="JH76" s="7">
        <v>1084</v>
      </c>
      <c r="JI76" s="7">
        <v>1146.3</v>
      </c>
      <c r="JJ76" s="7">
        <v>1192.5999999999999</v>
      </c>
      <c r="JK76" s="7">
        <v>1249.5999999999999</v>
      </c>
      <c r="JL76" s="7">
        <v>1186.4000000000001</v>
      </c>
      <c r="JM76" s="7">
        <v>1221.8</v>
      </c>
      <c r="JN76" s="7">
        <v>1296.5999999999999</v>
      </c>
      <c r="JO76" s="7">
        <v>1236.5999999999999</v>
      </c>
      <c r="JP76" s="7">
        <v>1245.5999999999999</v>
      </c>
      <c r="JQ76" s="7">
        <v>1201.5</v>
      </c>
      <c r="JR76" s="7">
        <v>1258.4000000000001</v>
      </c>
      <c r="JS76" s="7">
        <v>1240.8</v>
      </c>
      <c r="JT76" s="7">
        <v>1200.7</v>
      </c>
      <c r="JU76" s="7">
        <v>1304.9000000000001</v>
      </c>
      <c r="JV76" s="7">
        <v>1263.8</v>
      </c>
      <c r="JW76" s="7">
        <v>1184.8</v>
      </c>
      <c r="JX76" s="7">
        <v>1277.8</v>
      </c>
      <c r="JY76" s="7">
        <v>1304.3</v>
      </c>
      <c r="JZ76" s="7">
        <v>1001.7</v>
      </c>
      <c r="KA76" s="7">
        <v>1002.2</v>
      </c>
      <c r="KB76" s="7">
        <v>1240.5999999999999</v>
      </c>
      <c r="KC76" s="7">
        <v>1048</v>
      </c>
      <c r="KD76" s="7">
        <v>1193.9000000000001</v>
      </c>
      <c r="KE76" s="7">
        <v>1112.9000000000001</v>
      </c>
      <c r="KF76" s="7">
        <v>1105.5</v>
      </c>
      <c r="KG76" s="7">
        <v>1104.3</v>
      </c>
      <c r="KH76" s="7">
        <v>1103.8</v>
      </c>
      <c r="KI76" s="7">
        <v>1067.7</v>
      </c>
      <c r="KJ76" s="7">
        <v>1087.8</v>
      </c>
      <c r="KK76" s="7">
        <v>1114.8</v>
      </c>
      <c r="KL76" s="7">
        <v>1103.2</v>
      </c>
      <c r="KM76" s="7">
        <v>1088.3</v>
      </c>
      <c r="KN76" s="7">
        <v>1126.2</v>
      </c>
      <c r="KO76" s="7">
        <v>1181.2</v>
      </c>
      <c r="KP76" s="7">
        <v>1107.7</v>
      </c>
      <c r="KQ76" s="7">
        <v>1126.4000000000001</v>
      </c>
      <c r="KR76" s="7">
        <v>1079.5999999999999</v>
      </c>
      <c r="KS76" s="7">
        <v>1049.5</v>
      </c>
      <c r="KT76" s="7">
        <v>1054.5999999999999</v>
      </c>
      <c r="KU76" s="7">
        <v>1097.3</v>
      </c>
      <c r="KV76" s="7">
        <v>1103.2</v>
      </c>
      <c r="KW76" s="7">
        <v>1097.0999999999999</v>
      </c>
      <c r="KX76" s="7">
        <v>1098.9000000000001</v>
      </c>
      <c r="KY76" s="7">
        <v>1099.9000000000001</v>
      </c>
      <c r="KZ76" s="7">
        <v>1180</v>
      </c>
      <c r="LA76" s="7">
        <v>1101.0999999999999</v>
      </c>
      <c r="LB76" s="7">
        <v>1100.7</v>
      </c>
      <c r="LC76" s="7">
        <v>1114.9000000000001</v>
      </c>
      <c r="LD76" s="7">
        <v>1106.5999999999999</v>
      </c>
      <c r="LE76" s="7">
        <v>1012.9</v>
      </c>
      <c r="LF76" s="7">
        <v>1111.9000000000001</v>
      </c>
      <c r="LG76" s="7">
        <v>1124.8</v>
      </c>
      <c r="LH76" s="7">
        <v>1073.5</v>
      </c>
      <c r="LI76" s="7">
        <v>1063.8</v>
      </c>
      <c r="LJ76" s="7">
        <v>1075.2</v>
      </c>
      <c r="LK76" s="7">
        <v>1180.5999999999999</v>
      </c>
      <c r="LL76" s="7">
        <v>1070.2</v>
      </c>
      <c r="LM76" s="7">
        <v>1116.5999999999999</v>
      </c>
      <c r="LN76" s="7">
        <v>1115.8</v>
      </c>
      <c r="LO76" s="7">
        <v>1113.8</v>
      </c>
      <c r="LP76" s="7">
        <v>1069.5</v>
      </c>
      <c r="LQ76" s="7">
        <v>1007.4</v>
      </c>
      <c r="LR76" s="7">
        <v>1110</v>
      </c>
      <c r="LS76" s="7">
        <v>1159.9000000000001</v>
      </c>
      <c r="LT76" s="7">
        <v>1059.9000000000001</v>
      </c>
      <c r="LU76" s="7">
        <v>1071.2</v>
      </c>
      <c r="LV76" s="7">
        <v>1128.5</v>
      </c>
      <c r="LW76" s="7">
        <v>1120.5999999999999</v>
      </c>
      <c r="LX76" s="7">
        <v>1110.4000000000001</v>
      </c>
      <c r="LY76" s="7">
        <v>1109.2</v>
      </c>
      <c r="LZ76" s="7">
        <v>1111.3</v>
      </c>
      <c r="MA76" s="7">
        <v>1109.9000000000001</v>
      </c>
      <c r="MB76" s="7">
        <v>1171.5999999999999</v>
      </c>
      <c r="MC76" s="7">
        <v>1060.7</v>
      </c>
      <c r="MD76" s="7">
        <v>1075</v>
      </c>
      <c r="ME76" s="7">
        <v>1071.0999999999999</v>
      </c>
      <c r="MF76" s="7">
        <v>1098.0999999999999</v>
      </c>
      <c r="MG76" s="7">
        <v>1100</v>
      </c>
      <c r="MH76" s="7">
        <v>1086.5999999999999</v>
      </c>
      <c r="MI76" s="7">
        <v>1124.0999999999999</v>
      </c>
      <c r="MJ76" s="7">
        <v>1147.7</v>
      </c>
      <c r="MK76" s="7">
        <v>1138.0999999999999</v>
      </c>
      <c r="ML76" s="7">
        <v>1109</v>
      </c>
      <c r="MM76" s="7">
        <v>1135.3</v>
      </c>
      <c r="MN76" s="7">
        <v>1145.0999999999999</v>
      </c>
      <c r="MO76" s="7">
        <v>1138.3</v>
      </c>
      <c r="MP76" s="7">
        <v>1142.7</v>
      </c>
      <c r="MQ76" s="7">
        <v>1147.4000000000001</v>
      </c>
      <c r="MR76" s="7">
        <v>1095.4000000000001</v>
      </c>
      <c r="MS76" s="7">
        <v>1091.0999999999999</v>
      </c>
      <c r="MT76" s="7">
        <v>1093</v>
      </c>
      <c r="MU76" s="7">
        <v>1138.0999999999999</v>
      </c>
      <c r="MV76" s="7">
        <v>1022</v>
      </c>
      <c r="MW76" s="7">
        <v>1084.9000000000001</v>
      </c>
      <c r="MX76" s="7">
        <v>1094.8</v>
      </c>
      <c r="MY76" s="7">
        <v>1168.9000000000001</v>
      </c>
      <c r="MZ76" s="7">
        <v>1122.4000000000001</v>
      </c>
      <c r="NA76" s="7">
        <v>1128.5999999999999</v>
      </c>
      <c r="NB76" s="7">
        <v>1089.4000000000001</v>
      </c>
      <c r="NC76" s="7">
        <v>1184.3</v>
      </c>
      <c r="ND76" s="7">
        <v>1141.0999999999999</v>
      </c>
      <c r="NE76" s="7">
        <v>1166.9000000000001</v>
      </c>
      <c r="NF76" s="7">
        <v>1077</v>
      </c>
      <c r="NG76" s="7">
        <v>1134.3</v>
      </c>
      <c r="NH76" s="7">
        <v>1075.5999999999999</v>
      </c>
      <c r="NI76" s="7">
        <v>1090</v>
      </c>
      <c r="NJ76" s="7">
        <v>1038.8</v>
      </c>
      <c r="NK76" s="7">
        <v>1061.8</v>
      </c>
      <c r="NL76" s="7">
        <v>1088.9000000000001</v>
      </c>
      <c r="NM76" s="7">
        <v>1078.7</v>
      </c>
      <c r="NN76" s="120">
        <v>0</v>
      </c>
      <c r="NO76" s="135">
        <v>40.89</v>
      </c>
      <c r="NP76" s="135">
        <v>0</v>
      </c>
      <c r="NQ76" s="135">
        <v>0</v>
      </c>
      <c r="NR76" s="135">
        <v>5.87</v>
      </c>
      <c r="NS76" s="135">
        <v>5.14</v>
      </c>
      <c r="NT76" s="135">
        <v>0</v>
      </c>
      <c r="NU76" s="135">
        <v>0</v>
      </c>
      <c r="NV76" s="7">
        <v>89206090</v>
      </c>
      <c r="NW76" s="7">
        <v>262857</v>
      </c>
      <c r="NX76" s="7">
        <v>90598880</v>
      </c>
      <c r="NY76" s="7">
        <v>307910</v>
      </c>
      <c r="NZ76" s="7">
        <v>74458040</v>
      </c>
      <c r="OA76" s="7">
        <v>155917</v>
      </c>
      <c r="OB76" s="7">
        <v>88808240</v>
      </c>
      <c r="OC76" s="7">
        <v>135284</v>
      </c>
      <c r="OD76" s="7">
        <v>844050</v>
      </c>
      <c r="OE76" s="7">
        <v>10160</v>
      </c>
      <c r="OF76" s="7">
        <v>125440</v>
      </c>
      <c r="OG76" s="7">
        <v>700</v>
      </c>
      <c r="OH76" s="9">
        <f>IF((RD_15[[#This Row],[33kV_IC1_ExPort]]-NV75)&lt;0,0,(RD_15[[#This Row],[33kV_IC1_ExPort]]-NV75))</f>
        <v>94190</v>
      </c>
      <c r="OI76" s="9">
        <f>IF((RD_15[[#This Row],[33kV_IC1_Import]]-NW75)&lt;0,0,(RD_15[[#This Row],[33kV_IC1_Import]]-NW75))</f>
        <v>138</v>
      </c>
      <c r="OJ76" s="9">
        <f>IF((RD_15[[#This Row],[33kV_IC2_ExPort]]-NX75)&lt;0,0,(RD_15[[#This Row],[33kV_IC2_ExPort]]-NX75))</f>
        <v>95940</v>
      </c>
      <c r="OK76" s="9">
        <f>IF((RD_15[[#This Row],[33kV_IC2_Import]]-NY75)&lt;0,0,(RD_15[[#This Row],[33kV_IC2_Import]]-NY75))</f>
        <v>182.40000000002328</v>
      </c>
      <c r="OL76" s="9">
        <f>IF((RD_15[[#This Row],[33kV_IC3_ExPort]]-NZ75)&lt;0,0,(RD_15[[#This Row],[33kV_IC3_ExPort]]-NZ75))</f>
        <v>93490</v>
      </c>
      <c r="OM76" s="9">
        <f>IF((RD_15[[#This Row],[33kV_IC3_Import]]-OA75)&lt;0,0,(RD_15[[#This Row],[33kV_IC3_Import]]-OA75))</f>
        <v>117.20000000001164</v>
      </c>
      <c r="ON76" s="9">
        <f>IF((RD_15[[#This Row],[33kV_IC4_ExPort]]-OB75)&lt;0,0,(RD_15[[#This Row],[33kV_IC4_ExPort]]-OB75))</f>
        <v>94560</v>
      </c>
      <c r="OO76" s="9">
        <f>IF((RD_15[[#This Row],[33kV_IC4_Import]]-OC75)&lt;0,0,(RD_15[[#This Row],[33kV_IC4_Import]]-OC75))</f>
        <v>184.60000000000582</v>
      </c>
      <c r="OP76" s="9">
        <f>IF((RD_15[[#This Row],[220kV_PQM1_Ex]]-OD75)*200&lt;0,0,(RD_15[[#This Row],[220kV_PQM1_Ex]]-OD75)*200)</f>
        <v>190000</v>
      </c>
      <c r="OQ76" s="9">
        <f>IF((RD_15[[#This Row],[220kV_PQM1_Im]]-OE75)*200&lt;0,0,(RD_15[[#This Row],[220kV_PQM1_Im]]-OE75)*200)</f>
        <v>0</v>
      </c>
      <c r="OR76" s="9">
        <f>IF((RD_15[[#This Row],[220kV_PQM2_Ex]]-OF75)*200&lt;0,0,(RD_15[[#This Row],[220kV_PQM2_Ex]]-OF75)*200)</f>
        <v>188000</v>
      </c>
      <c r="OS76" s="9">
        <f>IF((RD_15[[#This Row],[220kV_PQM2_Im]]-OG75)*200&lt;0,0,(RD_15[[#This Row],[220kV_PQM2_Im]]-OG75)*200)</f>
        <v>0</v>
      </c>
      <c r="OT76" s="136">
        <f>SUM(RD_15[[#This Row],[33kV_IC1_ExPort(KWh)]],RD_15[[#This Row],[33kV_IC2_ExPort(KWh)]],RD_15[[#This Row],[33kV_IC3_ExPort(KWh)]],RD_15[[#This Row],[33kV_IC4_ExPort(kWh)]])</f>
        <v>378180</v>
      </c>
      <c r="OU76" s="49">
        <f>SUM(RD_15[[#This Row],[220kV_PQM1_Ex(KWh)]],RD_15[[#This Row],[220kV_PQM2_Ex(KWh)]])</f>
        <v>378000</v>
      </c>
      <c r="OV76" s="49">
        <f>IFERROR((RD_15[[#This Row],[Sunset Time (POA&lt;20 W/m2)]]-RD_15[[#This Row],[Sunrise Time (POA&gt;20 W/m2)]])*24,"")</f>
        <v>12.483333333333331</v>
      </c>
      <c r="OW76" s="49">
        <f>RD_15[[#This Row],[GHI]]-RD_15[[#This Row],[GHI_Lost]]</f>
        <v>5.87</v>
      </c>
      <c r="OX76" s="49">
        <f>RD_15[[#This Row],[POA]]-RD_15[[#This Row],[POA_Lost]]</f>
        <v>5.14</v>
      </c>
      <c r="OY76" s="49"/>
      <c r="OZ76" s="49">
        <f>RD_15[[#This Row],[MT_Temp]]</f>
        <v>40.89</v>
      </c>
      <c r="PA76" s="50">
        <f>RD_15[[#This Row],[WS_Avg]]</f>
        <v>0</v>
      </c>
      <c r="PB76" s="131">
        <f>IFERROR(SUM(RD_15[[#This Row],[BLK1_INV1]:[BLK12_INV31]]),"")</f>
        <v>384478.19999999995</v>
      </c>
      <c r="PC76" s="51" t="str">
        <f>IFERROR(#REF!/RD_15[[#This Row],[Inv_Exp(KWh)]],"")</f>
        <v/>
      </c>
      <c r="PD76" s="51"/>
      <c r="PE76" s="100" t="str">
        <f>IFERROR(RD_15[[#This Row],[WPR_Eac]]/RD_15[[#This Row],[WPR_Edc]],"")</f>
        <v/>
      </c>
      <c r="PF76" s="100"/>
      <c r="PG76" s="100"/>
    </row>
    <row r="77" spans="2:423" x14ac:dyDescent="0.35">
      <c r="B77" s="48">
        <v>45816</v>
      </c>
      <c r="C77" s="132">
        <f>YEAR(RD_15[[#This Row],[Date]])+IF(MONTH(RD_15[[#This Row],[Date]])&gt;=4,1,0)</f>
        <v>2026</v>
      </c>
      <c r="D77" s="124">
        <f t="shared" si="11"/>
        <v>2025</v>
      </c>
      <c r="E77" s="133"/>
      <c r="F77" s="133"/>
      <c r="G77" s="134" t="str">
        <f>TEXT(RD_15[[#This Row],[Date]],"mmm-yy")</f>
        <v>Jun-25</v>
      </c>
      <c r="H77" s="124">
        <f t="shared" si="12"/>
        <v>30</v>
      </c>
      <c r="I77" s="132">
        <f>'Basic Data '!$S$2</f>
        <v>91870</v>
      </c>
      <c r="J77" s="8">
        <v>0.19652777777777777</v>
      </c>
      <c r="K77" s="8">
        <v>0.73402777777777783</v>
      </c>
      <c r="L77" s="7">
        <v>590</v>
      </c>
      <c r="M77" s="7">
        <v>577</v>
      </c>
      <c r="N77" s="7">
        <v>627</v>
      </c>
      <c r="O77" s="7">
        <v>623.5</v>
      </c>
      <c r="P77" s="7">
        <v>624.5</v>
      </c>
      <c r="Q77" s="7">
        <v>608.70000000000005</v>
      </c>
      <c r="R77" s="7">
        <v>637</v>
      </c>
      <c r="S77" s="7">
        <v>614.79999999999995</v>
      </c>
      <c r="T77" s="7">
        <v>631</v>
      </c>
      <c r="U77" s="7">
        <v>631.4</v>
      </c>
      <c r="V77" s="7">
        <v>637.6</v>
      </c>
      <c r="W77" s="7">
        <v>632.9</v>
      </c>
      <c r="X77" s="7">
        <v>628.9</v>
      </c>
      <c r="Y77" s="7">
        <v>630.4</v>
      </c>
      <c r="Z77" s="7">
        <v>633.5</v>
      </c>
      <c r="AA77" s="7">
        <v>632.79999999999995</v>
      </c>
      <c r="AB77" s="7">
        <v>599.29999999999995</v>
      </c>
      <c r="AC77" s="7">
        <v>602.1</v>
      </c>
      <c r="AD77" s="7">
        <v>634.79999999999995</v>
      </c>
      <c r="AE77" s="7">
        <v>640</v>
      </c>
      <c r="AF77" s="7">
        <v>660.1</v>
      </c>
      <c r="AG77" s="7">
        <v>650.79999999999995</v>
      </c>
      <c r="AH77" s="7">
        <v>656.8</v>
      </c>
      <c r="AI77" s="7">
        <v>651.4</v>
      </c>
      <c r="AJ77" s="7">
        <v>653.4</v>
      </c>
      <c r="AK77" s="7">
        <v>655</v>
      </c>
      <c r="AL77" s="7">
        <v>654.70000000000005</v>
      </c>
      <c r="AM77" s="7">
        <v>647.5</v>
      </c>
      <c r="AN77" s="7">
        <v>659.8</v>
      </c>
      <c r="AO77" s="7">
        <v>657.8</v>
      </c>
      <c r="AP77" s="7">
        <v>652.79999999999995</v>
      </c>
      <c r="AQ77" s="7">
        <v>653.79999999999995</v>
      </c>
      <c r="AR77" s="7">
        <v>617.79999999999995</v>
      </c>
      <c r="AS77" s="7">
        <v>584.79999999999995</v>
      </c>
      <c r="AT77" s="7">
        <v>590.20000000000005</v>
      </c>
      <c r="AU77" s="7">
        <v>590.5</v>
      </c>
      <c r="AV77" s="7">
        <v>601</v>
      </c>
      <c r="AW77" s="7">
        <v>600.1</v>
      </c>
      <c r="AX77" s="7">
        <v>622.9</v>
      </c>
      <c r="AY77" s="7">
        <v>595.1</v>
      </c>
      <c r="AZ77" s="7">
        <v>617.4</v>
      </c>
      <c r="BA77" s="7">
        <v>667.7</v>
      </c>
      <c r="BB77" s="7">
        <v>702.2</v>
      </c>
      <c r="BC77" s="7">
        <v>659.9</v>
      </c>
      <c r="BD77" s="7">
        <v>660</v>
      </c>
      <c r="BE77" s="7">
        <v>681.2</v>
      </c>
      <c r="BF77" s="7">
        <v>734.5</v>
      </c>
      <c r="BG77" s="7">
        <v>725.5</v>
      </c>
      <c r="BH77" s="7">
        <v>781.2</v>
      </c>
      <c r="BI77" s="7">
        <v>695.7</v>
      </c>
      <c r="BJ77" s="7">
        <v>661.9</v>
      </c>
      <c r="BK77" s="7">
        <v>655.7</v>
      </c>
      <c r="BL77" s="7">
        <v>654.20000000000005</v>
      </c>
      <c r="BM77" s="7">
        <v>681.7</v>
      </c>
      <c r="BN77" s="7">
        <v>673.5</v>
      </c>
      <c r="BO77" s="7">
        <v>674.2</v>
      </c>
      <c r="BP77" s="7">
        <v>697.6</v>
      </c>
      <c r="BQ77" s="7">
        <v>645.1</v>
      </c>
      <c r="BR77" s="7">
        <v>568.70000000000005</v>
      </c>
      <c r="BS77" s="7">
        <v>649.4</v>
      </c>
      <c r="BT77" s="7">
        <v>629.4</v>
      </c>
      <c r="BU77" s="7">
        <v>588.1</v>
      </c>
      <c r="BV77" s="7">
        <v>641.20000000000005</v>
      </c>
      <c r="BW77" s="7">
        <v>1498.6</v>
      </c>
      <c r="BX77" s="7">
        <v>1476</v>
      </c>
      <c r="BY77" s="7">
        <v>1471.1</v>
      </c>
      <c r="BZ77" s="7">
        <v>1482.3</v>
      </c>
      <c r="CA77" s="7">
        <v>1480.5</v>
      </c>
      <c r="CB77" s="7">
        <v>1468.7</v>
      </c>
      <c r="CC77" s="7">
        <v>1463</v>
      </c>
      <c r="CD77" s="7">
        <v>1497.2</v>
      </c>
      <c r="CE77" s="7">
        <v>1488.3</v>
      </c>
      <c r="CF77" s="7">
        <v>1462.4</v>
      </c>
      <c r="CG77" s="7">
        <v>1427.6</v>
      </c>
      <c r="CH77" s="7">
        <v>1462.2</v>
      </c>
      <c r="CI77" s="7">
        <v>1415.9</v>
      </c>
      <c r="CJ77" s="7">
        <v>1395.6</v>
      </c>
      <c r="CK77" s="7">
        <v>1501.6</v>
      </c>
      <c r="CL77" s="7">
        <v>1504.8</v>
      </c>
      <c r="CM77" s="7">
        <v>1505.5</v>
      </c>
      <c r="CN77" s="7">
        <v>1471.2</v>
      </c>
      <c r="CO77" s="7">
        <v>1565.6</v>
      </c>
      <c r="CP77" s="7">
        <v>1523.3</v>
      </c>
      <c r="CQ77" s="7">
        <v>1446.3</v>
      </c>
      <c r="CR77" s="7">
        <v>1503.4</v>
      </c>
      <c r="CS77" s="7">
        <v>1444.1</v>
      </c>
      <c r="CT77" s="7">
        <v>1429.5</v>
      </c>
      <c r="CU77" s="7">
        <v>1467.5</v>
      </c>
      <c r="CV77" s="7">
        <v>1487.2</v>
      </c>
      <c r="CW77" s="7">
        <v>1490</v>
      </c>
      <c r="CX77" s="7">
        <v>1493.7</v>
      </c>
      <c r="CY77" s="7">
        <v>1418</v>
      </c>
      <c r="CZ77" s="7">
        <v>1441.7</v>
      </c>
      <c r="DA77" s="7">
        <v>1446.2</v>
      </c>
      <c r="DB77" s="7">
        <v>1465.7</v>
      </c>
      <c r="DC77" s="7">
        <v>1464.3</v>
      </c>
      <c r="DD77" s="7">
        <v>1557</v>
      </c>
      <c r="DE77" s="7">
        <v>1461.4</v>
      </c>
      <c r="DF77" s="7">
        <v>1467.2</v>
      </c>
      <c r="DG77" s="7">
        <v>1403.6</v>
      </c>
      <c r="DH77" s="7">
        <v>1397.7</v>
      </c>
      <c r="DI77" s="7">
        <v>1479.6</v>
      </c>
      <c r="DJ77" s="7">
        <v>1435.3</v>
      </c>
      <c r="DK77" s="7">
        <v>1479.1</v>
      </c>
      <c r="DL77" s="7">
        <v>1515.3</v>
      </c>
      <c r="DM77" s="7">
        <v>1471.8</v>
      </c>
      <c r="DN77" s="7">
        <v>1501.1</v>
      </c>
      <c r="DO77" s="7">
        <v>1472.5</v>
      </c>
      <c r="DP77" s="7">
        <v>1482.9</v>
      </c>
      <c r="DQ77" s="7">
        <v>1511.6</v>
      </c>
      <c r="DR77" s="7">
        <v>1505.3</v>
      </c>
      <c r="DS77" s="7">
        <v>1500.8</v>
      </c>
      <c r="DT77" s="7">
        <v>1377.1</v>
      </c>
      <c r="DU77" s="7">
        <v>1406.9</v>
      </c>
      <c r="DV77" s="7">
        <v>1484</v>
      </c>
      <c r="DW77" s="7">
        <v>1486.8</v>
      </c>
      <c r="DX77" s="7">
        <v>1491.7</v>
      </c>
      <c r="DY77" s="7">
        <v>1500.8</v>
      </c>
      <c r="DZ77" s="7">
        <v>1523.1</v>
      </c>
      <c r="EA77" s="7">
        <v>1509.3</v>
      </c>
      <c r="EB77" s="7">
        <v>1469.4</v>
      </c>
      <c r="EC77" s="7">
        <v>1481</v>
      </c>
      <c r="ED77" s="7">
        <v>1407.8</v>
      </c>
      <c r="EE77" s="7">
        <v>1431.8</v>
      </c>
      <c r="EF77" s="7">
        <v>1495.8</v>
      </c>
      <c r="EG77" s="7">
        <v>1495.8</v>
      </c>
      <c r="EH77" s="7">
        <v>1464.2</v>
      </c>
      <c r="EI77" s="7">
        <v>1501.2</v>
      </c>
      <c r="EJ77" s="7">
        <v>1465.4</v>
      </c>
      <c r="EK77" s="7">
        <v>1482.4</v>
      </c>
      <c r="EL77" s="7">
        <v>1469.9</v>
      </c>
      <c r="EM77" s="7">
        <v>1476.9</v>
      </c>
      <c r="EN77" s="7">
        <v>1474.3</v>
      </c>
      <c r="EO77" s="7">
        <v>1493</v>
      </c>
      <c r="EP77" s="7">
        <v>1467.5</v>
      </c>
      <c r="EQ77" s="7">
        <v>1485.9</v>
      </c>
      <c r="ER77" s="7">
        <v>1417.4</v>
      </c>
      <c r="ES77" s="7">
        <v>1440.7</v>
      </c>
      <c r="ET77" s="7">
        <v>1529.4</v>
      </c>
      <c r="EU77" s="7">
        <v>1416.2</v>
      </c>
      <c r="EV77" s="7">
        <v>1421.1</v>
      </c>
      <c r="EW77" s="7">
        <v>1423.4</v>
      </c>
      <c r="EX77" s="7">
        <v>1441.3</v>
      </c>
      <c r="EY77" s="7">
        <v>1455.9</v>
      </c>
      <c r="EZ77" s="7">
        <v>1450.2</v>
      </c>
      <c r="FA77" s="7">
        <v>1460.5</v>
      </c>
      <c r="FB77" s="7">
        <v>1461.4</v>
      </c>
      <c r="FC77" s="7">
        <v>1414.2</v>
      </c>
      <c r="FD77" s="7">
        <v>1554.4</v>
      </c>
      <c r="FE77" s="7">
        <v>1390.4</v>
      </c>
      <c r="FF77" s="7">
        <v>1290.4000000000001</v>
      </c>
      <c r="FG77" s="7">
        <v>1470.2</v>
      </c>
      <c r="FH77" s="7">
        <v>1381.3</v>
      </c>
      <c r="FI77" s="7">
        <v>1457.7</v>
      </c>
      <c r="FJ77" s="7">
        <v>1475.5</v>
      </c>
      <c r="FK77" s="7">
        <v>1458.9</v>
      </c>
      <c r="FL77" s="7">
        <v>1493.1</v>
      </c>
      <c r="FM77" s="7">
        <v>1427.5</v>
      </c>
      <c r="FN77" s="7">
        <v>1473.7</v>
      </c>
      <c r="FO77" s="7">
        <v>1446.8</v>
      </c>
      <c r="FP77" s="7">
        <v>1462.1</v>
      </c>
      <c r="FQ77" s="7">
        <v>1470.2</v>
      </c>
      <c r="FR77" s="7">
        <v>1440</v>
      </c>
      <c r="FS77" s="7">
        <v>1531</v>
      </c>
      <c r="FT77" s="7">
        <v>1486.7</v>
      </c>
      <c r="FU77" s="7">
        <v>1402.8</v>
      </c>
      <c r="FV77" s="7">
        <v>1272.3</v>
      </c>
      <c r="FW77" s="7">
        <v>1274</v>
      </c>
      <c r="FX77" s="7">
        <v>1278.9000000000001</v>
      </c>
      <c r="FY77" s="7">
        <v>1279.5999999999999</v>
      </c>
      <c r="FZ77" s="7">
        <v>1280</v>
      </c>
      <c r="GA77" s="7">
        <v>1285.2</v>
      </c>
      <c r="GB77" s="7">
        <v>1293.3</v>
      </c>
      <c r="GC77" s="7">
        <v>1310.2</v>
      </c>
      <c r="GD77" s="7">
        <v>1312.7</v>
      </c>
      <c r="GE77" s="7">
        <v>1307.2</v>
      </c>
      <c r="GF77" s="7">
        <v>1280.0999999999999</v>
      </c>
      <c r="GG77" s="7">
        <v>1288.3</v>
      </c>
      <c r="GH77" s="7">
        <v>1308.2</v>
      </c>
      <c r="GI77" s="7">
        <v>1225.5999999999999</v>
      </c>
      <c r="GJ77" s="7">
        <v>1122.2</v>
      </c>
      <c r="GK77" s="7">
        <v>1337.7</v>
      </c>
      <c r="GL77" s="7">
        <v>1314.9</v>
      </c>
      <c r="GM77" s="7">
        <v>1306.0999999999999</v>
      </c>
      <c r="GN77" s="7">
        <v>1321.8</v>
      </c>
      <c r="GO77" s="7">
        <v>1319.8</v>
      </c>
      <c r="GP77" s="7">
        <v>1306.0999999999999</v>
      </c>
      <c r="GQ77" s="7">
        <v>1327</v>
      </c>
      <c r="GR77" s="7">
        <v>1298</v>
      </c>
      <c r="GS77" s="7">
        <v>1328.7</v>
      </c>
      <c r="GT77" s="7">
        <v>1292.4000000000001</v>
      </c>
      <c r="GU77" s="7">
        <v>1335.1</v>
      </c>
      <c r="GV77" s="7">
        <v>1322.7</v>
      </c>
      <c r="GW77" s="7">
        <v>1278</v>
      </c>
      <c r="GX77" s="7">
        <v>1264.3</v>
      </c>
      <c r="GY77" s="7">
        <v>1264.3</v>
      </c>
      <c r="GZ77" s="7">
        <v>1264.5</v>
      </c>
      <c r="HA77" s="7">
        <v>1427.2</v>
      </c>
      <c r="HB77" s="7">
        <v>1386.7</v>
      </c>
      <c r="HC77" s="7">
        <v>1237.5</v>
      </c>
      <c r="HD77" s="7">
        <v>1420.6</v>
      </c>
      <c r="HE77" s="7">
        <v>1433.8</v>
      </c>
      <c r="HF77" s="7">
        <v>1441.8</v>
      </c>
      <c r="HG77" s="7">
        <v>1478</v>
      </c>
      <c r="HH77" s="7">
        <v>1432.3</v>
      </c>
      <c r="HI77" s="7">
        <v>1564.8</v>
      </c>
      <c r="HJ77" s="7">
        <v>1422.3</v>
      </c>
      <c r="HK77" s="7">
        <v>1355.5</v>
      </c>
      <c r="HL77" s="7">
        <v>1348.7</v>
      </c>
      <c r="HM77" s="7">
        <v>1290.8</v>
      </c>
      <c r="HN77" s="7">
        <v>1420.8</v>
      </c>
      <c r="HO77" s="7">
        <v>1405</v>
      </c>
      <c r="HP77" s="7">
        <v>1468</v>
      </c>
      <c r="HQ77" s="7">
        <v>1263.0999999999999</v>
      </c>
      <c r="HR77" s="7">
        <v>1288.4000000000001</v>
      </c>
      <c r="HS77" s="7">
        <v>1404</v>
      </c>
      <c r="HT77" s="7">
        <v>1210.4000000000001</v>
      </c>
      <c r="HU77" s="7">
        <v>1134.0999999999999</v>
      </c>
      <c r="HV77" s="7">
        <v>1464.7</v>
      </c>
      <c r="HW77" s="7">
        <v>1463.3</v>
      </c>
      <c r="HX77" s="7">
        <v>1496.6</v>
      </c>
      <c r="HY77" s="7">
        <v>1469.1</v>
      </c>
      <c r="HZ77" s="7">
        <v>1463.8</v>
      </c>
      <c r="IA77" s="7">
        <v>1459.8</v>
      </c>
      <c r="IB77" s="7">
        <v>1579.4</v>
      </c>
      <c r="IC77" s="7">
        <v>1587.3</v>
      </c>
      <c r="ID77" s="7">
        <v>1419.1</v>
      </c>
      <c r="IE77" s="7">
        <v>1413.1</v>
      </c>
      <c r="IF77" s="7">
        <v>1303.7</v>
      </c>
      <c r="IG77" s="7">
        <v>1307.5</v>
      </c>
      <c r="IH77" s="7">
        <v>1304.7</v>
      </c>
      <c r="II77" s="7">
        <v>1359.4</v>
      </c>
      <c r="IJ77" s="7">
        <v>1316.7</v>
      </c>
      <c r="IK77" s="7">
        <v>1351.3</v>
      </c>
      <c r="IL77" s="7">
        <v>1316.7</v>
      </c>
      <c r="IM77" s="7">
        <v>1297.8</v>
      </c>
      <c r="IN77" s="7">
        <v>1300.7</v>
      </c>
      <c r="IO77" s="7">
        <v>1306.4000000000001</v>
      </c>
      <c r="IP77" s="7">
        <v>1345.2</v>
      </c>
      <c r="IQ77" s="7">
        <v>1340.2</v>
      </c>
      <c r="IR77" s="7">
        <v>1321.9</v>
      </c>
      <c r="IS77" s="7">
        <v>1333</v>
      </c>
      <c r="IT77" s="7">
        <v>1317.4</v>
      </c>
      <c r="IU77" s="7">
        <v>1328</v>
      </c>
      <c r="IV77" s="7">
        <v>1264.8</v>
      </c>
      <c r="IW77" s="7">
        <v>1337.7</v>
      </c>
      <c r="IX77" s="7">
        <v>1292.5999999999999</v>
      </c>
      <c r="IY77" s="7">
        <v>1334.9</v>
      </c>
      <c r="IZ77" s="7">
        <v>1283.4000000000001</v>
      </c>
      <c r="JA77" s="7">
        <v>1335.3</v>
      </c>
      <c r="JB77" s="7">
        <v>1348.5</v>
      </c>
      <c r="JC77" s="7">
        <v>1315.2</v>
      </c>
      <c r="JD77" s="7">
        <v>1325.5</v>
      </c>
      <c r="JE77" s="7">
        <v>1323.2</v>
      </c>
      <c r="JF77" s="7">
        <v>1333.3</v>
      </c>
      <c r="JG77" s="7">
        <v>1328.1</v>
      </c>
      <c r="JH77" s="7">
        <v>1293.3</v>
      </c>
      <c r="JI77" s="7">
        <v>1476.1</v>
      </c>
      <c r="JJ77" s="7">
        <v>1507.6</v>
      </c>
      <c r="JK77" s="7">
        <v>1535.2</v>
      </c>
      <c r="JL77" s="7">
        <v>1456.5</v>
      </c>
      <c r="JM77" s="7">
        <v>1497.5</v>
      </c>
      <c r="JN77" s="7">
        <v>1589.3</v>
      </c>
      <c r="JO77" s="7">
        <v>1493.7</v>
      </c>
      <c r="JP77" s="7">
        <v>1520</v>
      </c>
      <c r="JQ77" s="7">
        <v>1461.3</v>
      </c>
      <c r="JR77" s="7">
        <v>1521.9</v>
      </c>
      <c r="JS77" s="7">
        <v>1508</v>
      </c>
      <c r="JT77" s="7">
        <v>1444.6</v>
      </c>
      <c r="JU77" s="7">
        <v>1556.4</v>
      </c>
      <c r="JV77" s="7">
        <v>1524</v>
      </c>
      <c r="JW77" s="7">
        <v>1414.5</v>
      </c>
      <c r="JX77" s="7">
        <v>1520</v>
      </c>
      <c r="JY77" s="7">
        <v>1543.9</v>
      </c>
      <c r="JZ77" s="7">
        <v>1174.5</v>
      </c>
      <c r="KA77" s="7">
        <v>1174</v>
      </c>
      <c r="KB77" s="7">
        <v>1478.3</v>
      </c>
      <c r="KC77" s="7">
        <v>1244.4000000000001</v>
      </c>
      <c r="KD77" s="7">
        <v>1429.1</v>
      </c>
      <c r="KE77" s="7">
        <v>1374.2</v>
      </c>
      <c r="KF77" s="7">
        <v>1366.5</v>
      </c>
      <c r="KG77" s="7">
        <v>1362.7</v>
      </c>
      <c r="KH77" s="7">
        <v>1368.3</v>
      </c>
      <c r="KI77" s="7">
        <v>1316.5</v>
      </c>
      <c r="KJ77" s="7">
        <v>1348.5</v>
      </c>
      <c r="KK77" s="7">
        <v>1368.9</v>
      </c>
      <c r="KL77" s="7">
        <v>1347.7</v>
      </c>
      <c r="KM77" s="7">
        <v>1330.5</v>
      </c>
      <c r="KN77" s="7">
        <v>1375.3</v>
      </c>
      <c r="KO77" s="7">
        <v>1417.9</v>
      </c>
      <c r="KP77" s="7">
        <v>1362.9</v>
      </c>
      <c r="KQ77" s="7">
        <v>1375.6</v>
      </c>
      <c r="KR77" s="7">
        <v>1313.2</v>
      </c>
      <c r="KS77" s="7">
        <v>1296.5999999999999</v>
      </c>
      <c r="KT77" s="7">
        <v>1289.8</v>
      </c>
      <c r="KU77" s="7">
        <v>1355</v>
      </c>
      <c r="KV77" s="7">
        <v>1350</v>
      </c>
      <c r="KW77" s="7">
        <v>1352.6</v>
      </c>
      <c r="KX77" s="7">
        <v>1356.1</v>
      </c>
      <c r="KY77" s="7">
        <v>1344.9</v>
      </c>
      <c r="KZ77" s="7">
        <v>1433.7</v>
      </c>
      <c r="LA77" s="7">
        <v>1344</v>
      </c>
      <c r="LB77" s="7">
        <v>1340.9</v>
      </c>
      <c r="LC77" s="7">
        <v>1357.7</v>
      </c>
      <c r="LD77" s="7">
        <v>1348.4</v>
      </c>
      <c r="LE77" s="7">
        <v>1229</v>
      </c>
      <c r="LF77" s="7">
        <v>1356</v>
      </c>
      <c r="LG77" s="7">
        <v>1374.4</v>
      </c>
      <c r="LH77" s="7">
        <v>1307.5999999999999</v>
      </c>
      <c r="LI77" s="7">
        <v>1292.3</v>
      </c>
      <c r="LJ77" s="7">
        <v>1316.7</v>
      </c>
      <c r="LK77" s="7">
        <v>1478.1</v>
      </c>
      <c r="LL77" s="7">
        <v>1325</v>
      </c>
      <c r="LM77" s="7">
        <v>1392</v>
      </c>
      <c r="LN77" s="7">
        <v>1380.3</v>
      </c>
      <c r="LO77" s="7">
        <v>1375.5</v>
      </c>
      <c r="LP77" s="7">
        <v>1307.8</v>
      </c>
      <c r="LQ77" s="7">
        <v>1228</v>
      </c>
      <c r="LR77" s="7">
        <v>1361.2</v>
      </c>
      <c r="LS77" s="7">
        <v>1431.8</v>
      </c>
      <c r="LT77" s="7">
        <v>1316</v>
      </c>
      <c r="LU77" s="7">
        <v>1324.1</v>
      </c>
      <c r="LV77" s="7">
        <v>1399.4</v>
      </c>
      <c r="LW77" s="7">
        <v>1385.4</v>
      </c>
      <c r="LX77" s="7">
        <v>1376.6</v>
      </c>
      <c r="LY77" s="7">
        <v>1373.9</v>
      </c>
      <c r="LZ77" s="7">
        <v>1375.3</v>
      </c>
      <c r="MA77" s="7">
        <v>1377.6</v>
      </c>
      <c r="MB77" s="7">
        <v>1454.9</v>
      </c>
      <c r="MC77" s="7">
        <v>1311.7</v>
      </c>
      <c r="MD77" s="7">
        <v>1325.9</v>
      </c>
      <c r="ME77" s="7">
        <v>1327.3</v>
      </c>
      <c r="MF77" s="7">
        <v>1341.3</v>
      </c>
      <c r="MG77" s="7">
        <v>1344</v>
      </c>
      <c r="MH77" s="7">
        <v>1338.3</v>
      </c>
      <c r="MI77" s="7">
        <v>1362.9</v>
      </c>
      <c r="MJ77" s="7">
        <v>1396.7</v>
      </c>
      <c r="MK77" s="7">
        <v>1393.9</v>
      </c>
      <c r="ML77" s="7">
        <v>1350</v>
      </c>
      <c r="MM77" s="7">
        <v>1391.6</v>
      </c>
      <c r="MN77" s="7">
        <v>1394.5</v>
      </c>
      <c r="MO77" s="7">
        <v>1395.9</v>
      </c>
      <c r="MP77" s="7">
        <v>1399.9</v>
      </c>
      <c r="MQ77" s="7">
        <v>1411.3</v>
      </c>
      <c r="MR77" s="7">
        <v>1383.4</v>
      </c>
      <c r="MS77" s="7">
        <v>1335</v>
      </c>
      <c r="MT77" s="7">
        <v>1335</v>
      </c>
      <c r="MU77" s="7">
        <v>1402.6</v>
      </c>
      <c r="MV77" s="7">
        <v>1261.7</v>
      </c>
      <c r="MW77" s="7">
        <v>1335</v>
      </c>
      <c r="MX77" s="7">
        <v>1347.4</v>
      </c>
      <c r="MY77" s="7">
        <v>1453</v>
      </c>
      <c r="MZ77" s="7">
        <v>1385.6</v>
      </c>
      <c r="NA77" s="7">
        <v>1395.1</v>
      </c>
      <c r="NB77" s="7">
        <v>1345.2</v>
      </c>
      <c r="NC77" s="7">
        <v>1462.9</v>
      </c>
      <c r="ND77" s="7">
        <v>1408.7</v>
      </c>
      <c r="NE77" s="7">
        <v>1449.8</v>
      </c>
      <c r="NF77" s="7">
        <v>1320.8</v>
      </c>
      <c r="NG77" s="7">
        <v>1401.3</v>
      </c>
      <c r="NH77" s="7">
        <v>1324.9</v>
      </c>
      <c r="NI77" s="7">
        <v>1330.1</v>
      </c>
      <c r="NJ77" s="7">
        <v>1272</v>
      </c>
      <c r="NK77" s="7">
        <v>1342.4</v>
      </c>
      <c r="NL77" s="7">
        <v>1347.5</v>
      </c>
      <c r="NM77" s="7">
        <v>1338.4</v>
      </c>
      <c r="NN77" s="120">
        <v>0</v>
      </c>
      <c r="NO77" s="135">
        <v>43.91</v>
      </c>
      <c r="NP77" s="135">
        <v>0</v>
      </c>
      <c r="NQ77" s="135">
        <v>0</v>
      </c>
      <c r="NR77" s="135">
        <v>6.97</v>
      </c>
      <c r="NS77" s="135">
        <v>6.27</v>
      </c>
      <c r="NT77" s="135">
        <v>0</v>
      </c>
      <c r="NU77" s="135">
        <v>0</v>
      </c>
      <c r="NV77" s="7">
        <v>89319280</v>
      </c>
      <c r="NW77" s="7">
        <v>262986</v>
      </c>
      <c r="NX77" s="7">
        <v>90712660</v>
      </c>
      <c r="NY77" s="7">
        <v>308026</v>
      </c>
      <c r="NZ77" s="7">
        <v>74569790</v>
      </c>
      <c r="OA77" s="7">
        <v>156029</v>
      </c>
      <c r="OB77" s="7">
        <v>88924300</v>
      </c>
      <c r="OC77" s="7">
        <v>135446</v>
      </c>
      <c r="OD77" s="7">
        <v>845170</v>
      </c>
      <c r="OE77" s="7">
        <v>10160</v>
      </c>
      <c r="OF77" s="7">
        <v>126570</v>
      </c>
      <c r="OG77" s="7">
        <v>700</v>
      </c>
      <c r="OH77" s="9">
        <f>IF((RD_15[[#This Row],[33kV_IC1_ExPort]]-NV76)&lt;0,0,(RD_15[[#This Row],[33kV_IC1_ExPort]]-NV76))</f>
        <v>113190</v>
      </c>
      <c r="OI77" s="9">
        <f>IF((RD_15[[#This Row],[33kV_IC1_Import]]-NW76)&lt;0,0,(RD_15[[#This Row],[33kV_IC1_Import]]-NW76))</f>
        <v>129</v>
      </c>
      <c r="OJ77" s="9">
        <f>IF((RD_15[[#This Row],[33kV_IC2_ExPort]]-NX76)&lt;0,0,(RD_15[[#This Row],[33kV_IC2_ExPort]]-NX76))</f>
        <v>113780</v>
      </c>
      <c r="OK77" s="9">
        <f>IF((RD_15[[#This Row],[33kV_IC2_Import]]-NY76)&lt;0,0,(RD_15[[#This Row],[33kV_IC2_Import]]-NY76))</f>
        <v>116</v>
      </c>
      <c r="OL77" s="9">
        <f>IF((RD_15[[#This Row],[33kV_IC3_ExPort]]-NZ76)&lt;0,0,(RD_15[[#This Row],[33kV_IC3_ExPort]]-NZ76))</f>
        <v>111750</v>
      </c>
      <c r="OM77" s="9">
        <f>IF((RD_15[[#This Row],[33kV_IC3_Import]]-OA76)&lt;0,0,(RD_15[[#This Row],[33kV_IC3_Import]]-OA76))</f>
        <v>112</v>
      </c>
      <c r="ON77" s="9">
        <f>IF((RD_15[[#This Row],[33kV_IC4_ExPort]]-OB76)&lt;0,0,(RD_15[[#This Row],[33kV_IC4_ExPort]]-OB76))</f>
        <v>116060</v>
      </c>
      <c r="OO77" s="9">
        <f>IF((RD_15[[#This Row],[33kV_IC4_Import]]-OC76)&lt;0,0,(RD_15[[#This Row],[33kV_IC4_Import]]-OC76))</f>
        <v>162</v>
      </c>
      <c r="OP77" s="9">
        <f>IF((RD_15[[#This Row],[220kV_PQM1_Ex]]-OD76)*200&lt;0,0,(RD_15[[#This Row],[220kV_PQM1_Ex]]-OD76)*200)</f>
        <v>224000</v>
      </c>
      <c r="OQ77" s="9">
        <f>IF((RD_15[[#This Row],[220kV_PQM1_Im]]-OE76)*200&lt;0,0,(RD_15[[#This Row],[220kV_PQM1_Im]]-OE76)*200)</f>
        <v>0</v>
      </c>
      <c r="OR77" s="9">
        <f>IF((RD_15[[#This Row],[220kV_PQM2_Ex]]-OF76)*200&lt;0,0,(RD_15[[#This Row],[220kV_PQM2_Ex]]-OF76)*200)</f>
        <v>226000</v>
      </c>
      <c r="OS77" s="9">
        <f>IF((RD_15[[#This Row],[220kV_PQM2_Im]]-OG76)*200&lt;0,0,(RD_15[[#This Row],[220kV_PQM2_Im]]-OG76)*200)</f>
        <v>0</v>
      </c>
      <c r="OT77" s="136">
        <f>SUM(RD_15[[#This Row],[33kV_IC1_ExPort(KWh)]],RD_15[[#This Row],[33kV_IC2_ExPort(KWh)]],RD_15[[#This Row],[33kV_IC3_ExPort(KWh)]],RD_15[[#This Row],[33kV_IC4_ExPort(kWh)]])</f>
        <v>454780</v>
      </c>
      <c r="OU77" s="49">
        <f>SUM(RD_15[[#This Row],[220kV_PQM1_Ex(KWh)]],RD_15[[#This Row],[220kV_PQM2_Ex(KWh)]])</f>
        <v>450000</v>
      </c>
      <c r="OV77" s="49">
        <f>IFERROR((RD_15[[#This Row],[Sunset Time (POA&lt;20 W/m2)]]-RD_15[[#This Row],[Sunrise Time (POA&gt;20 W/m2)]])*24,"")</f>
        <v>12.900000000000002</v>
      </c>
      <c r="OW77" s="49">
        <f>RD_15[[#This Row],[GHI]]-RD_15[[#This Row],[GHI_Lost]]</f>
        <v>6.97</v>
      </c>
      <c r="OX77" s="49">
        <f>RD_15[[#This Row],[POA]]-RD_15[[#This Row],[POA_Lost]]</f>
        <v>6.27</v>
      </c>
      <c r="OY77" s="49"/>
      <c r="OZ77" s="49">
        <f>RD_15[[#This Row],[MT_Temp]]</f>
        <v>43.91</v>
      </c>
      <c r="PA77" s="50">
        <f>RD_15[[#This Row],[WS_Avg]]</f>
        <v>0</v>
      </c>
      <c r="PB77" s="131">
        <f>IFERROR(SUM(RD_15[[#This Row],[BLK1_INV1]:[BLK12_INV31]]),"")</f>
        <v>463613.80000000022</v>
      </c>
      <c r="PC77" s="51" t="str">
        <f>IFERROR(#REF!/RD_15[[#This Row],[Inv_Exp(KWh)]],"")</f>
        <v/>
      </c>
      <c r="PD77" s="51"/>
      <c r="PE77" s="100" t="str">
        <f>IFERROR(RD_15[[#This Row],[WPR_Eac]]/RD_15[[#This Row],[WPR_Edc]],"")</f>
        <v/>
      </c>
      <c r="PF77" s="100"/>
      <c r="PG77" s="100"/>
    </row>
    <row r="78" spans="2:423" x14ac:dyDescent="0.35">
      <c r="B78" s="48">
        <v>45817</v>
      </c>
      <c r="C78" s="132">
        <f>YEAR(RD_15[[#This Row],[Date]])+IF(MONTH(RD_15[[#This Row],[Date]])&gt;=4,1,0)</f>
        <v>2026</v>
      </c>
      <c r="D78" s="124">
        <f t="shared" si="11"/>
        <v>2025</v>
      </c>
      <c r="E78" s="133"/>
      <c r="F78" s="133"/>
      <c r="G78" s="134" t="str">
        <f>TEXT(RD_15[[#This Row],[Date]],"mmm-yy")</f>
        <v>Jun-25</v>
      </c>
      <c r="H78" s="124">
        <f t="shared" si="12"/>
        <v>30</v>
      </c>
      <c r="I78" s="132">
        <f>'Basic Data '!$S$2</f>
        <v>91870</v>
      </c>
      <c r="J78" s="8">
        <v>0.20208333333333331</v>
      </c>
      <c r="K78" s="8">
        <v>0.73402777777777783</v>
      </c>
      <c r="L78" s="7">
        <v>561.29999999999995</v>
      </c>
      <c r="M78" s="7">
        <v>547.9</v>
      </c>
      <c r="N78" s="7">
        <v>595</v>
      </c>
      <c r="O78" s="7">
        <v>592.4</v>
      </c>
      <c r="P78" s="7">
        <v>592.5</v>
      </c>
      <c r="Q78" s="7">
        <v>576.20000000000005</v>
      </c>
      <c r="R78" s="7">
        <v>600.29999999999995</v>
      </c>
      <c r="S78" s="7">
        <v>580.20000000000005</v>
      </c>
      <c r="T78" s="7">
        <v>596</v>
      </c>
      <c r="U78" s="7">
        <v>601.4</v>
      </c>
      <c r="V78" s="7">
        <v>598.5</v>
      </c>
      <c r="W78" s="7">
        <v>594.4</v>
      </c>
      <c r="X78" s="7">
        <v>603.79999999999995</v>
      </c>
      <c r="Y78" s="7">
        <v>601.70000000000005</v>
      </c>
      <c r="Z78" s="7">
        <v>608.5</v>
      </c>
      <c r="AA78" s="7">
        <v>607.5</v>
      </c>
      <c r="AB78" s="7">
        <v>566.70000000000005</v>
      </c>
      <c r="AC78" s="7">
        <v>569.79999999999995</v>
      </c>
      <c r="AD78" s="7">
        <v>596.1</v>
      </c>
      <c r="AE78" s="7">
        <v>601.79999999999995</v>
      </c>
      <c r="AF78" s="7">
        <v>623.29999999999995</v>
      </c>
      <c r="AG78" s="7">
        <v>615.5</v>
      </c>
      <c r="AH78" s="7">
        <v>624.5</v>
      </c>
      <c r="AI78" s="7">
        <v>622.29999999999995</v>
      </c>
      <c r="AJ78" s="7">
        <v>621.20000000000005</v>
      </c>
      <c r="AK78" s="7">
        <v>622.9</v>
      </c>
      <c r="AL78" s="7">
        <v>624.4</v>
      </c>
      <c r="AM78" s="7">
        <v>619.5</v>
      </c>
      <c r="AN78" s="7">
        <v>630</v>
      </c>
      <c r="AO78" s="7">
        <v>628.4</v>
      </c>
      <c r="AP78" s="7">
        <v>624.1</v>
      </c>
      <c r="AQ78" s="7">
        <v>626.79999999999995</v>
      </c>
      <c r="AR78" s="7">
        <v>592.29999999999995</v>
      </c>
      <c r="AS78" s="7">
        <v>558.1</v>
      </c>
      <c r="AT78" s="7">
        <v>563.70000000000005</v>
      </c>
      <c r="AU78" s="7">
        <v>566.70000000000005</v>
      </c>
      <c r="AV78" s="7">
        <v>579</v>
      </c>
      <c r="AW78" s="7">
        <v>577.1</v>
      </c>
      <c r="AX78" s="7">
        <v>600.20000000000005</v>
      </c>
      <c r="AY78" s="7">
        <v>572.6</v>
      </c>
      <c r="AZ78" s="7">
        <v>593.79999999999995</v>
      </c>
      <c r="BA78" s="7">
        <v>641.9</v>
      </c>
      <c r="BB78" s="7">
        <v>675.2</v>
      </c>
      <c r="BC78" s="7">
        <v>640.79999999999995</v>
      </c>
      <c r="BD78" s="7">
        <v>638.5</v>
      </c>
      <c r="BE78" s="7">
        <v>661.1</v>
      </c>
      <c r="BF78" s="7">
        <v>709.3</v>
      </c>
      <c r="BG78" s="7">
        <v>700.6</v>
      </c>
      <c r="BH78" s="7">
        <v>755.9</v>
      </c>
      <c r="BI78" s="7">
        <v>673.1</v>
      </c>
      <c r="BJ78" s="7">
        <v>638.9</v>
      </c>
      <c r="BK78" s="7">
        <v>631.4</v>
      </c>
      <c r="BL78" s="7">
        <v>628.79999999999995</v>
      </c>
      <c r="BM78" s="7">
        <v>660.1</v>
      </c>
      <c r="BN78" s="7">
        <v>653.79999999999995</v>
      </c>
      <c r="BO78" s="7">
        <v>650.6</v>
      </c>
      <c r="BP78" s="7">
        <v>671.8</v>
      </c>
      <c r="BQ78" s="7">
        <v>622</v>
      </c>
      <c r="BR78" s="7">
        <v>546.6</v>
      </c>
      <c r="BS78" s="7">
        <v>626.9</v>
      </c>
      <c r="BT78" s="7">
        <v>604</v>
      </c>
      <c r="BU78" s="7">
        <v>567</v>
      </c>
      <c r="BV78" s="7">
        <v>619.5</v>
      </c>
      <c r="BW78" s="7">
        <v>1419.3</v>
      </c>
      <c r="BX78" s="7">
        <v>1397.3</v>
      </c>
      <c r="BY78" s="7">
        <v>1391.4</v>
      </c>
      <c r="BZ78" s="7">
        <v>1404.8</v>
      </c>
      <c r="CA78" s="7">
        <v>1407.7</v>
      </c>
      <c r="CB78" s="7">
        <v>1400.4</v>
      </c>
      <c r="CC78" s="7">
        <v>1386.2</v>
      </c>
      <c r="CD78" s="7">
        <v>1416</v>
      </c>
      <c r="CE78" s="7">
        <v>1409.7</v>
      </c>
      <c r="CF78" s="7">
        <v>1388.7</v>
      </c>
      <c r="CG78" s="7">
        <v>1356.6</v>
      </c>
      <c r="CH78" s="7">
        <v>1390.4</v>
      </c>
      <c r="CI78" s="7">
        <v>1347.1</v>
      </c>
      <c r="CJ78" s="7">
        <v>1330.1</v>
      </c>
      <c r="CK78" s="7">
        <v>1433.3</v>
      </c>
      <c r="CL78" s="7">
        <v>1437.8</v>
      </c>
      <c r="CM78" s="7">
        <v>1436</v>
      </c>
      <c r="CN78" s="7">
        <v>1407.7</v>
      </c>
      <c r="CO78" s="7">
        <v>1498</v>
      </c>
      <c r="CP78" s="7">
        <v>1451</v>
      </c>
      <c r="CQ78" s="7">
        <v>1455</v>
      </c>
      <c r="CR78" s="7">
        <v>1432.6</v>
      </c>
      <c r="CS78" s="7">
        <v>1381.4</v>
      </c>
      <c r="CT78" s="7">
        <v>1359.1</v>
      </c>
      <c r="CU78" s="7">
        <v>1397.6</v>
      </c>
      <c r="CV78" s="7">
        <v>1409.9</v>
      </c>
      <c r="CW78" s="7">
        <v>1419.5</v>
      </c>
      <c r="CX78" s="7">
        <v>1415.3</v>
      </c>
      <c r="CY78" s="7">
        <v>1373</v>
      </c>
      <c r="CZ78" s="7">
        <v>1410</v>
      </c>
      <c r="DA78" s="7">
        <v>1419.6</v>
      </c>
      <c r="DB78" s="7">
        <v>1429.7</v>
      </c>
      <c r="DC78" s="7">
        <v>1430.3</v>
      </c>
      <c r="DD78" s="7">
        <v>1532.1</v>
      </c>
      <c r="DE78" s="7">
        <v>1430</v>
      </c>
      <c r="DF78" s="7">
        <v>1427.8</v>
      </c>
      <c r="DG78" s="7">
        <v>1350.8</v>
      </c>
      <c r="DH78" s="7">
        <v>1356.6</v>
      </c>
      <c r="DI78" s="7">
        <v>1415</v>
      </c>
      <c r="DJ78" s="7">
        <v>1387.7</v>
      </c>
      <c r="DK78" s="7">
        <v>1405.5</v>
      </c>
      <c r="DL78" s="7">
        <v>1490.4</v>
      </c>
      <c r="DM78" s="7">
        <v>1404.1</v>
      </c>
      <c r="DN78" s="7">
        <v>1423.3</v>
      </c>
      <c r="DO78" s="7">
        <v>1405.6</v>
      </c>
      <c r="DP78" s="7">
        <v>1409.4</v>
      </c>
      <c r="DQ78" s="7">
        <v>1432.6</v>
      </c>
      <c r="DR78" s="7">
        <v>1423.9</v>
      </c>
      <c r="DS78" s="7">
        <v>1429.6</v>
      </c>
      <c r="DT78" s="7">
        <v>1310.4000000000001</v>
      </c>
      <c r="DU78" s="7">
        <v>1344.6</v>
      </c>
      <c r="DV78" s="7">
        <v>1424.7</v>
      </c>
      <c r="DW78" s="7">
        <v>1444.9</v>
      </c>
      <c r="DX78" s="7">
        <v>1433.1</v>
      </c>
      <c r="DY78" s="7">
        <v>1449.6</v>
      </c>
      <c r="DZ78" s="7">
        <v>1456.6</v>
      </c>
      <c r="EA78" s="7">
        <v>1460.8</v>
      </c>
      <c r="EB78" s="7">
        <v>1397.5</v>
      </c>
      <c r="EC78" s="7">
        <v>1439.7</v>
      </c>
      <c r="ED78" s="7">
        <v>1369.8</v>
      </c>
      <c r="EE78" s="7">
        <v>1392.6</v>
      </c>
      <c r="EF78" s="7">
        <v>1453.2</v>
      </c>
      <c r="EG78" s="7">
        <v>1440.4</v>
      </c>
      <c r="EH78" s="7">
        <v>1416.7</v>
      </c>
      <c r="EI78" s="7">
        <v>1441.5</v>
      </c>
      <c r="EJ78" s="7">
        <v>1366.5</v>
      </c>
      <c r="EK78" s="7">
        <v>1421.4</v>
      </c>
      <c r="EL78" s="7">
        <v>1403.3</v>
      </c>
      <c r="EM78" s="7">
        <v>1400.3</v>
      </c>
      <c r="EN78" s="7">
        <v>1409.7</v>
      </c>
      <c r="EO78" s="7">
        <v>1409.9</v>
      </c>
      <c r="EP78" s="7">
        <v>1398.3</v>
      </c>
      <c r="EQ78" s="7">
        <v>1419.8</v>
      </c>
      <c r="ER78" s="7">
        <v>1356.8</v>
      </c>
      <c r="ES78" s="7">
        <v>1372</v>
      </c>
      <c r="ET78" s="7">
        <v>1451.3</v>
      </c>
      <c r="EU78" s="7">
        <v>1335.5</v>
      </c>
      <c r="EV78" s="7">
        <v>1348</v>
      </c>
      <c r="EW78" s="7">
        <v>1343.7</v>
      </c>
      <c r="EX78" s="7">
        <v>1354.6</v>
      </c>
      <c r="EY78" s="7">
        <v>1357.3</v>
      </c>
      <c r="EZ78" s="7">
        <v>1356.3</v>
      </c>
      <c r="FA78" s="7">
        <v>1358.5</v>
      </c>
      <c r="FB78" s="7">
        <v>1344.8</v>
      </c>
      <c r="FC78" s="7">
        <v>1310.3</v>
      </c>
      <c r="FD78" s="7">
        <v>1430.2</v>
      </c>
      <c r="FE78" s="7">
        <v>1277.9000000000001</v>
      </c>
      <c r="FF78" s="7">
        <v>1186.7</v>
      </c>
      <c r="FG78" s="7">
        <v>1363.2</v>
      </c>
      <c r="FH78" s="7">
        <v>1279.5</v>
      </c>
      <c r="FI78" s="7">
        <v>1361.3</v>
      </c>
      <c r="FJ78" s="7">
        <v>1379.2</v>
      </c>
      <c r="FK78" s="7">
        <v>1359.8</v>
      </c>
      <c r="FL78" s="7">
        <v>1395.1</v>
      </c>
      <c r="FM78" s="7">
        <v>1380.8</v>
      </c>
      <c r="FN78" s="7">
        <v>1351</v>
      </c>
      <c r="FO78" s="7">
        <v>1343.8</v>
      </c>
      <c r="FP78" s="7">
        <v>1355.8</v>
      </c>
      <c r="FQ78" s="7">
        <v>1306</v>
      </c>
      <c r="FR78" s="7">
        <v>1319.6</v>
      </c>
      <c r="FS78" s="7">
        <v>1462.9</v>
      </c>
      <c r="FT78" s="7">
        <v>1401.9</v>
      </c>
      <c r="FU78" s="7">
        <v>1292.4000000000001</v>
      </c>
      <c r="FV78" s="7">
        <v>1245</v>
      </c>
      <c r="FW78" s="7">
        <v>1259.3</v>
      </c>
      <c r="FX78" s="7">
        <v>1250.7</v>
      </c>
      <c r="FY78" s="7">
        <v>1244.4000000000001</v>
      </c>
      <c r="FZ78" s="7">
        <v>1241.5</v>
      </c>
      <c r="GA78" s="7">
        <v>1244.4000000000001</v>
      </c>
      <c r="GB78" s="7">
        <v>1240.4000000000001</v>
      </c>
      <c r="GC78" s="7">
        <v>1254.4000000000001</v>
      </c>
      <c r="GD78" s="7">
        <v>1250.4000000000001</v>
      </c>
      <c r="GE78" s="7">
        <v>1248.3</v>
      </c>
      <c r="GF78" s="7">
        <v>1257.9000000000001</v>
      </c>
      <c r="GG78" s="7">
        <v>1261.3</v>
      </c>
      <c r="GH78" s="7">
        <v>1260.7</v>
      </c>
      <c r="GI78" s="7">
        <v>1071.5</v>
      </c>
      <c r="GJ78" s="7">
        <v>1077.9000000000001</v>
      </c>
      <c r="GK78" s="7">
        <v>1256.7</v>
      </c>
      <c r="GL78" s="7">
        <v>1254.9000000000001</v>
      </c>
      <c r="GM78" s="7">
        <v>1242.4000000000001</v>
      </c>
      <c r="GN78" s="7">
        <v>1256.2</v>
      </c>
      <c r="GO78" s="7">
        <v>1224.8</v>
      </c>
      <c r="GP78" s="7">
        <v>1229.8</v>
      </c>
      <c r="GQ78" s="7">
        <v>1243.8</v>
      </c>
      <c r="GR78" s="7">
        <v>1220.9000000000001</v>
      </c>
      <c r="GS78" s="7">
        <v>1240.5</v>
      </c>
      <c r="GT78" s="7">
        <v>1205.5</v>
      </c>
      <c r="GU78" s="7">
        <v>1237.8</v>
      </c>
      <c r="GV78" s="7">
        <v>1217.0999999999999</v>
      </c>
      <c r="GW78" s="7">
        <v>1228.9000000000001</v>
      </c>
      <c r="GX78" s="7">
        <v>1172.0999999999999</v>
      </c>
      <c r="GY78" s="7">
        <v>1164.7</v>
      </c>
      <c r="GZ78" s="7">
        <v>1181.9000000000001</v>
      </c>
      <c r="HA78" s="7">
        <v>1338.4</v>
      </c>
      <c r="HB78" s="7">
        <v>1313.8</v>
      </c>
      <c r="HC78" s="7">
        <v>1188.4000000000001</v>
      </c>
      <c r="HD78" s="7">
        <v>1369.5</v>
      </c>
      <c r="HE78" s="7">
        <v>1377.7</v>
      </c>
      <c r="HF78" s="7">
        <v>1390.4</v>
      </c>
      <c r="HG78" s="7">
        <v>1429.8</v>
      </c>
      <c r="HH78" s="7">
        <v>1392.2</v>
      </c>
      <c r="HI78" s="7">
        <v>1533</v>
      </c>
      <c r="HJ78" s="7">
        <v>1405.3</v>
      </c>
      <c r="HK78" s="7">
        <v>1315.9</v>
      </c>
      <c r="HL78" s="7">
        <v>1342.9</v>
      </c>
      <c r="HM78" s="7">
        <v>1004.8</v>
      </c>
      <c r="HN78" s="7">
        <v>1377.4</v>
      </c>
      <c r="HO78" s="7">
        <v>1348</v>
      </c>
      <c r="HP78" s="7">
        <v>1436.6</v>
      </c>
      <c r="HQ78" s="7">
        <v>1201.8</v>
      </c>
      <c r="HR78" s="7">
        <v>1210</v>
      </c>
      <c r="HS78" s="7">
        <v>1339.8</v>
      </c>
      <c r="HT78" s="7">
        <v>1148.9000000000001</v>
      </c>
      <c r="HU78" s="7">
        <v>1083.3</v>
      </c>
      <c r="HV78" s="7">
        <v>1416.4</v>
      </c>
      <c r="HW78" s="7">
        <v>1371.2</v>
      </c>
      <c r="HX78" s="7">
        <v>1426.4</v>
      </c>
      <c r="HY78" s="7">
        <v>1398.2</v>
      </c>
      <c r="HZ78" s="7">
        <v>1392</v>
      </c>
      <c r="IA78" s="7">
        <v>1395</v>
      </c>
      <c r="IB78" s="7">
        <v>1502.7</v>
      </c>
      <c r="IC78" s="7">
        <v>1469.7</v>
      </c>
      <c r="ID78" s="7">
        <v>1292.2</v>
      </c>
      <c r="IE78" s="7">
        <v>1289.9000000000001</v>
      </c>
      <c r="IF78" s="7">
        <v>1186.5999999999999</v>
      </c>
      <c r="IG78" s="7">
        <v>1200.3</v>
      </c>
      <c r="IH78" s="7">
        <v>1184.5999999999999</v>
      </c>
      <c r="II78" s="7">
        <v>1236.0999999999999</v>
      </c>
      <c r="IJ78" s="7">
        <v>1193.9000000000001</v>
      </c>
      <c r="IK78" s="7">
        <v>1224.4000000000001</v>
      </c>
      <c r="IL78" s="7">
        <v>1214.3</v>
      </c>
      <c r="IM78" s="7">
        <v>1196.7</v>
      </c>
      <c r="IN78" s="7">
        <v>1190.3</v>
      </c>
      <c r="IO78" s="7">
        <v>1180.5</v>
      </c>
      <c r="IP78" s="7">
        <v>1212.7</v>
      </c>
      <c r="IQ78" s="7">
        <v>1213.5</v>
      </c>
      <c r="IR78" s="7">
        <v>1197</v>
      </c>
      <c r="IS78" s="7">
        <v>1217.3</v>
      </c>
      <c r="IT78" s="7">
        <v>1213.4000000000001</v>
      </c>
      <c r="IU78" s="7">
        <v>1222</v>
      </c>
      <c r="IV78" s="7">
        <v>1195.7</v>
      </c>
      <c r="IW78" s="7">
        <v>1247.4000000000001</v>
      </c>
      <c r="IX78" s="7">
        <v>1195.5</v>
      </c>
      <c r="IY78" s="7">
        <v>1244.5999999999999</v>
      </c>
      <c r="IZ78" s="7">
        <v>1186.8</v>
      </c>
      <c r="JA78" s="7">
        <v>1244.0999999999999</v>
      </c>
      <c r="JB78" s="7">
        <v>1229.3</v>
      </c>
      <c r="JC78" s="7">
        <v>1212.3</v>
      </c>
      <c r="JD78" s="7">
        <v>1227.5999999999999</v>
      </c>
      <c r="JE78" s="7">
        <v>1240.8</v>
      </c>
      <c r="JF78" s="7">
        <v>1215.4000000000001</v>
      </c>
      <c r="JG78" s="7">
        <v>1226.0999999999999</v>
      </c>
      <c r="JH78" s="7">
        <v>1203.8</v>
      </c>
      <c r="JI78" s="7">
        <v>1347.4</v>
      </c>
      <c r="JJ78" s="7">
        <v>1414.7</v>
      </c>
      <c r="JK78" s="7">
        <v>1435.3</v>
      </c>
      <c r="JL78" s="7">
        <v>1358.1</v>
      </c>
      <c r="JM78" s="7">
        <v>1427.4</v>
      </c>
      <c r="JN78" s="7">
        <v>1493.4</v>
      </c>
      <c r="JO78" s="7">
        <v>1406.9</v>
      </c>
      <c r="JP78" s="7">
        <v>1422.6</v>
      </c>
      <c r="JQ78" s="7">
        <v>1378.2</v>
      </c>
      <c r="JR78" s="7">
        <v>1443.5</v>
      </c>
      <c r="JS78" s="7">
        <v>1433.9</v>
      </c>
      <c r="JT78" s="7">
        <v>1367.4</v>
      </c>
      <c r="JU78" s="7">
        <v>1467.5</v>
      </c>
      <c r="JV78" s="7">
        <v>1424</v>
      </c>
      <c r="JW78" s="7">
        <v>1314.4</v>
      </c>
      <c r="JX78" s="7">
        <v>1423.6</v>
      </c>
      <c r="JY78" s="7">
        <v>1430.5</v>
      </c>
      <c r="JZ78" s="7">
        <v>1078.0999999999999</v>
      </c>
      <c r="KA78" s="7">
        <v>1087.5999999999999</v>
      </c>
      <c r="KB78" s="7">
        <v>1391.3</v>
      </c>
      <c r="KC78" s="7">
        <v>1159.7</v>
      </c>
      <c r="KD78" s="7">
        <v>1351.4</v>
      </c>
      <c r="KE78" s="7">
        <v>1311.5</v>
      </c>
      <c r="KF78" s="7">
        <v>1304</v>
      </c>
      <c r="KG78" s="7">
        <v>1296.2</v>
      </c>
      <c r="KH78" s="7">
        <v>1312.2</v>
      </c>
      <c r="KI78" s="7">
        <v>1251.5</v>
      </c>
      <c r="KJ78" s="7">
        <v>1288.8</v>
      </c>
      <c r="KK78" s="7">
        <v>1290.7</v>
      </c>
      <c r="KL78" s="7">
        <v>1265.8</v>
      </c>
      <c r="KM78" s="7">
        <v>1244.2</v>
      </c>
      <c r="KN78" s="7">
        <v>1295</v>
      </c>
      <c r="KO78" s="7">
        <v>1382.8</v>
      </c>
      <c r="KP78" s="7">
        <v>1289.4000000000001</v>
      </c>
      <c r="KQ78" s="7">
        <v>1292.4000000000001</v>
      </c>
      <c r="KR78" s="7">
        <v>1229.9000000000001</v>
      </c>
      <c r="KS78" s="7">
        <v>1233.7</v>
      </c>
      <c r="KT78" s="7">
        <v>1230.5</v>
      </c>
      <c r="KU78" s="7">
        <v>1293.7</v>
      </c>
      <c r="KV78" s="7">
        <v>1295.3</v>
      </c>
      <c r="KW78" s="7">
        <v>1293.5999999999999</v>
      </c>
      <c r="KX78" s="7">
        <v>1299.0999999999999</v>
      </c>
      <c r="KY78" s="7">
        <v>1294.2</v>
      </c>
      <c r="KZ78" s="7">
        <v>1333.7</v>
      </c>
      <c r="LA78" s="7">
        <v>1285.9000000000001</v>
      </c>
      <c r="LB78" s="7">
        <v>1286.3</v>
      </c>
      <c r="LC78" s="7">
        <v>1292.8</v>
      </c>
      <c r="LD78" s="7">
        <v>1284.7</v>
      </c>
      <c r="LE78" s="7">
        <v>1170.5999999999999</v>
      </c>
      <c r="LF78" s="7">
        <v>1291.9000000000001</v>
      </c>
      <c r="LG78" s="7">
        <v>1294.9000000000001</v>
      </c>
      <c r="LH78" s="7">
        <v>1235.5</v>
      </c>
      <c r="LI78" s="7">
        <v>1225.5</v>
      </c>
      <c r="LJ78" s="7">
        <v>1254.0999999999999</v>
      </c>
      <c r="LK78" s="7">
        <v>1375.2</v>
      </c>
      <c r="LL78" s="7">
        <v>1243.8</v>
      </c>
      <c r="LM78" s="7">
        <v>1297.5999999999999</v>
      </c>
      <c r="LN78" s="7">
        <v>1288.5</v>
      </c>
      <c r="LO78" s="7">
        <v>1280.5</v>
      </c>
      <c r="LP78" s="7">
        <v>1224</v>
      </c>
      <c r="LQ78" s="7">
        <v>1152.9000000000001</v>
      </c>
      <c r="LR78" s="7">
        <v>1228.5</v>
      </c>
      <c r="LS78" s="7">
        <v>1348.5</v>
      </c>
      <c r="LT78" s="7">
        <v>1224.8</v>
      </c>
      <c r="LU78" s="7">
        <v>1234.9000000000001</v>
      </c>
      <c r="LV78" s="7">
        <v>1300.2</v>
      </c>
      <c r="LW78" s="7">
        <v>1292.0999999999999</v>
      </c>
      <c r="LX78" s="7">
        <v>1277.7</v>
      </c>
      <c r="LY78" s="7">
        <v>1278.7</v>
      </c>
      <c r="LZ78" s="7">
        <v>1282.2</v>
      </c>
      <c r="MA78" s="7">
        <v>1287.8</v>
      </c>
      <c r="MB78" s="7">
        <v>1359.8</v>
      </c>
      <c r="MC78" s="7">
        <v>1220.4000000000001</v>
      </c>
      <c r="MD78" s="7">
        <v>1247.5999999999999</v>
      </c>
      <c r="ME78" s="7">
        <v>1245.3</v>
      </c>
      <c r="MF78" s="7">
        <v>1265.2</v>
      </c>
      <c r="MG78" s="7">
        <v>1269</v>
      </c>
      <c r="MH78" s="7">
        <v>1263.5999999999999</v>
      </c>
      <c r="MI78" s="7">
        <v>1353.8</v>
      </c>
      <c r="MJ78" s="7">
        <v>1379.1</v>
      </c>
      <c r="MK78" s="7">
        <v>1370.2</v>
      </c>
      <c r="ML78" s="7">
        <v>1318.3</v>
      </c>
      <c r="MM78" s="7">
        <v>1353.9</v>
      </c>
      <c r="MN78" s="7">
        <v>1352.5</v>
      </c>
      <c r="MO78" s="7">
        <v>1346.4</v>
      </c>
      <c r="MP78" s="7">
        <v>1340.4</v>
      </c>
      <c r="MQ78" s="7">
        <v>1345.6</v>
      </c>
      <c r="MR78" s="7">
        <v>1315.5</v>
      </c>
      <c r="MS78" s="7">
        <v>1264.8</v>
      </c>
      <c r="MT78" s="7">
        <v>1270</v>
      </c>
      <c r="MU78" s="7">
        <v>1324.9</v>
      </c>
      <c r="MV78" s="7">
        <v>1188.7</v>
      </c>
      <c r="MW78" s="7">
        <v>1266.5999999999999</v>
      </c>
      <c r="MX78" s="7">
        <v>1280.3</v>
      </c>
      <c r="MY78" s="7">
        <v>1423.6</v>
      </c>
      <c r="MZ78" s="7">
        <v>1367</v>
      </c>
      <c r="NA78" s="7">
        <v>1365.8</v>
      </c>
      <c r="NB78" s="7">
        <v>1312.2</v>
      </c>
      <c r="NC78" s="7">
        <v>1421.4</v>
      </c>
      <c r="ND78" s="7">
        <v>1373.3</v>
      </c>
      <c r="NE78" s="7">
        <v>1414.6</v>
      </c>
      <c r="NF78" s="7">
        <v>1288</v>
      </c>
      <c r="NG78" s="7">
        <v>1362.9</v>
      </c>
      <c r="NH78" s="7">
        <v>1287.2</v>
      </c>
      <c r="NI78" s="7">
        <v>1287.9000000000001</v>
      </c>
      <c r="NJ78" s="7">
        <v>1224.8</v>
      </c>
      <c r="NK78" s="7">
        <v>1295.5999999999999</v>
      </c>
      <c r="NL78" s="7">
        <v>1290.7</v>
      </c>
      <c r="NM78" s="7">
        <v>1272.8</v>
      </c>
      <c r="NN78" s="120">
        <v>0</v>
      </c>
      <c r="NO78" s="135">
        <v>43.69</v>
      </c>
      <c r="NP78" s="135">
        <v>0</v>
      </c>
      <c r="NQ78" s="135">
        <v>0</v>
      </c>
      <c r="NR78" s="135">
        <v>6.68</v>
      </c>
      <c r="NS78" s="135">
        <v>5.96</v>
      </c>
      <c r="NT78" s="135">
        <v>0</v>
      </c>
      <c r="NU78" s="135">
        <v>0</v>
      </c>
      <c r="NV78" s="7">
        <v>89427640</v>
      </c>
      <c r="NW78" s="7">
        <v>263114</v>
      </c>
      <c r="NX78" s="7">
        <v>90820480</v>
      </c>
      <c r="NY78" s="7">
        <v>308130</v>
      </c>
      <c r="NZ78" s="7">
        <v>74674200</v>
      </c>
      <c r="OA78" s="7">
        <v>156151</v>
      </c>
      <c r="OB78" s="7">
        <v>89034700</v>
      </c>
      <c r="OC78" s="7">
        <v>135570</v>
      </c>
      <c r="OD78" s="7">
        <v>846250</v>
      </c>
      <c r="OE78" s="7">
        <v>10170</v>
      </c>
      <c r="OF78" s="7">
        <v>127640</v>
      </c>
      <c r="OG78" s="7">
        <v>710</v>
      </c>
      <c r="OH78" s="9">
        <f>IF((RD_15[[#This Row],[33kV_IC1_ExPort]]-NV77)&lt;0,0,(RD_15[[#This Row],[33kV_IC1_ExPort]]-NV77))</f>
        <v>108360</v>
      </c>
      <c r="OI78" s="9">
        <f>IF((RD_15[[#This Row],[33kV_IC1_Import]]-NW77)&lt;0,0,(RD_15[[#This Row],[33kV_IC1_Import]]-NW77))</f>
        <v>128</v>
      </c>
      <c r="OJ78" s="9">
        <f>IF((RD_15[[#This Row],[33kV_IC2_ExPort]]-NX77)&lt;0,0,(RD_15[[#This Row],[33kV_IC2_ExPort]]-NX77))</f>
        <v>107820</v>
      </c>
      <c r="OK78" s="9">
        <f>IF((RD_15[[#This Row],[33kV_IC2_Import]]-NY77)&lt;0,0,(RD_15[[#This Row],[33kV_IC2_Import]]-NY77))</f>
        <v>104</v>
      </c>
      <c r="OL78" s="9">
        <f>IF((RD_15[[#This Row],[33kV_IC3_ExPort]]-NZ77)&lt;0,0,(RD_15[[#This Row],[33kV_IC3_ExPort]]-NZ77))</f>
        <v>104410</v>
      </c>
      <c r="OM78" s="9">
        <f>IF((RD_15[[#This Row],[33kV_IC3_Import]]-OA77)&lt;0,0,(RD_15[[#This Row],[33kV_IC3_Import]]-OA77))</f>
        <v>122</v>
      </c>
      <c r="ON78" s="9">
        <f>IF((RD_15[[#This Row],[33kV_IC4_ExPort]]-OB77)&lt;0,0,(RD_15[[#This Row],[33kV_IC4_ExPort]]-OB77))</f>
        <v>110400</v>
      </c>
      <c r="OO78" s="9">
        <f>IF((RD_15[[#This Row],[33kV_IC4_Import]]-OC77)&lt;0,0,(RD_15[[#This Row],[33kV_IC4_Import]]-OC77))</f>
        <v>124</v>
      </c>
      <c r="OP78" s="9">
        <f>IF((RD_15[[#This Row],[220kV_PQM1_Ex]]-OD77)*200&lt;0,0,(RD_15[[#This Row],[220kV_PQM1_Ex]]-OD77)*200)</f>
        <v>216000</v>
      </c>
      <c r="OQ78" s="9">
        <f>IF((RD_15[[#This Row],[220kV_PQM1_Im]]-OE77)*200&lt;0,0,(RD_15[[#This Row],[220kV_PQM1_Im]]-OE77)*200)</f>
        <v>2000</v>
      </c>
      <c r="OR78" s="9">
        <f>IF((RD_15[[#This Row],[220kV_PQM2_Ex]]-OF77)*200&lt;0,0,(RD_15[[#This Row],[220kV_PQM2_Ex]]-OF77)*200)</f>
        <v>214000</v>
      </c>
      <c r="OS78" s="9">
        <f>IF((RD_15[[#This Row],[220kV_PQM2_Im]]-OG77)*200&lt;0,0,(RD_15[[#This Row],[220kV_PQM2_Im]]-OG77)*200)</f>
        <v>2000</v>
      </c>
      <c r="OT78" s="136">
        <f>SUM(RD_15[[#This Row],[33kV_IC1_ExPort(KWh)]],RD_15[[#This Row],[33kV_IC2_ExPort(KWh)]],RD_15[[#This Row],[33kV_IC3_ExPort(KWh)]],RD_15[[#This Row],[33kV_IC4_ExPort(kWh)]])</f>
        <v>430990</v>
      </c>
      <c r="OU78" s="49">
        <f>SUM(RD_15[[#This Row],[220kV_PQM1_Ex(KWh)]],RD_15[[#This Row],[220kV_PQM2_Ex(KWh)]])</f>
        <v>430000</v>
      </c>
      <c r="OV78" s="49">
        <f>IFERROR((RD_15[[#This Row],[Sunset Time (POA&lt;20 W/m2)]]-RD_15[[#This Row],[Sunrise Time (POA&gt;20 W/m2)]])*24,"")</f>
        <v>12.766666666666669</v>
      </c>
      <c r="OW78" s="49">
        <f>RD_15[[#This Row],[GHI]]-RD_15[[#This Row],[GHI_Lost]]</f>
        <v>6.68</v>
      </c>
      <c r="OX78" s="49">
        <f>RD_15[[#This Row],[POA]]-RD_15[[#This Row],[POA_Lost]]</f>
        <v>5.96</v>
      </c>
      <c r="OY78" s="49"/>
      <c r="OZ78" s="49">
        <f>RD_15[[#This Row],[MT_Temp]]</f>
        <v>43.69</v>
      </c>
      <c r="PA78" s="50">
        <f>RD_15[[#This Row],[WS_Avg]]</f>
        <v>0</v>
      </c>
      <c r="PB78" s="131">
        <f>IFERROR(SUM(RD_15[[#This Row],[BLK1_INV1]:[BLK12_INV31]]),"")</f>
        <v>439500.19999999984</v>
      </c>
      <c r="PC78" s="51" t="str">
        <f>IFERROR(#REF!/RD_15[[#This Row],[Inv_Exp(KWh)]],"")</f>
        <v/>
      </c>
      <c r="PD78" s="51"/>
      <c r="PE78" s="100" t="str">
        <f>IFERROR(RD_15[[#This Row],[WPR_Eac]]/RD_15[[#This Row],[WPR_Edc]],"")</f>
        <v/>
      </c>
      <c r="PF78" s="100"/>
      <c r="PG78" s="100"/>
    </row>
    <row r="79" spans="2:423" x14ac:dyDescent="0.35">
      <c r="B79" s="48">
        <v>45818</v>
      </c>
      <c r="C79" s="132">
        <f>YEAR(RD_15[[#This Row],[Date]])+IF(MONTH(RD_15[[#This Row],[Date]])&gt;=4,1,0)</f>
        <v>2026</v>
      </c>
      <c r="D79" s="124">
        <f t="shared" si="11"/>
        <v>2025</v>
      </c>
      <c r="E79" s="133"/>
      <c r="F79" s="133"/>
      <c r="G79" s="134" t="str">
        <f>TEXT(RD_15[[#This Row],[Date]],"mmm-yy")</f>
        <v>Jun-25</v>
      </c>
      <c r="H79" s="124">
        <f t="shared" si="12"/>
        <v>30</v>
      </c>
      <c r="I79" s="132">
        <f>'Basic Data '!$S$2</f>
        <v>91870</v>
      </c>
      <c r="J79" s="8">
        <v>0.20486111111111113</v>
      </c>
      <c r="K79" s="8">
        <v>0.71458333333333324</v>
      </c>
      <c r="L79" s="7">
        <v>574.79999999999995</v>
      </c>
      <c r="M79" s="7">
        <v>559.4</v>
      </c>
      <c r="N79" s="7">
        <v>614.6</v>
      </c>
      <c r="O79" s="7">
        <v>610.9</v>
      </c>
      <c r="P79" s="7">
        <v>608.6</v>
      </c>
      <c r="Q79" s="7">
        <v>588.9</v>
      </c>
      <c r="R79" s="7">
        <v>625.9</v>
      </c>
      <c r="S79" s="7">
        <v>603.29999999999995</v>
      </c>
      <c r="T79" s="7">
        <v>615.79999999999995</v>
      </c>
      <c r="U79" s="7">
        <v>621</v>
      </c>
      <c r="V79" s="7">
        <v>624.29999999999995</v>
      </c>
      <c r="W79" s="7">
        <v>618.6</v>
      </c>
      <c r="X79" s="7">
        <v>619.79999999999995</v>
      </c>
      <c r="Y79" s="7">
        <v>621.29999999999995</v>
      </c>
      <c r="Z79" s="7">
        <v>626.20000000000005</v>
      </c>
      <c r="AA79" s="7">
        <v>623.4</v>
      </c>
      <c r="AB79" s="7">
        <v>586.9</v>
      </c>
      <c r="AC79" s="7">
        <v>589.29999999999995</v>
      </c>
      <c r="AD79" s="7">
        <v>619.9</v>
      </c>
      <c r="AE79" s="7">
        <v>623.20000000000005</v>
      </c>
      <c r="AF79" s="7">
        <v>645.6</v>
      </c>
      <c r="AG79" s="7">
        <v>634.6</v>
      </c>
      <c r="AH79" s="7">
        <v>640.4</v>
      </c>
      <c r="AI79" s="7">
        <v>637.9</v>
      </c>
      <c r="AJ79" s="7">
        <v>640.1</v>
      </c>
      <c r="AK79" s="7">
        <v>639.20000000000005</v>
      </c>
      <c r="AL79" s="7">
        <v>638</v>
      </c>
      <c r="AM79" s="7">
        <v>626.9</v>
      </c>
      <c r="AN79" s="7">
        <v>645.9</v>
      </c>
      <c r="AO79" s="7">
        <v>642.6</v>
      </c>
      <c r="AP79" s="7">
        <v>636.4</v>
      </c>
      <c r="AQ79" s="7">
        <v>635.79999999999995</v>
      </c>
      <c r="AR79" s="7">
        <v>606</v>
      </c>
      <c r="AS79" s="7">
        <v>570.1</v>
      </c>
      <c r="AT79" s="7">
        <v>575.9</v>
      </c>
      <c r="AU79" s="7">
        <v>579.5</v>
      </c>
      <c r="AV79" s="7">
        <v>591.29999999999995</v>
      </c>
      <c r="AW79" s="7">
        <v>588.79999999999995</v>
      </c>
      <c r="AX79" s="7">
        <v>612.1</v>
      </c>
      <c r="AY79" s="7">
        <v>582.9</v>
      </c>
      <c r="AZ79" s="7">
        <v>604.20000000000005</v>
      </c>
      <c r="BA79" s="7">
        <v>655.7</v>
      </c>
      <c r="BB79" s="7">
        <v>692.5</v>
      </c>
      <c r="BC79" s="7">
        <v>653.4</v>
      </c>
      <c r="BD79" s="7">
        <v>650.20000000000005</v>
      </c>
      <c r="BE79" s="7">
        <v>675</v>
      </c>
      <c r="BF79" s="7">
        <v>721.5</v>
      </c>
      <c r="BG79" s="7">
        <v>712.9</v>
      </c>
      <c r="BH79" s="7">
        <v>766.5</v>
      </c>
      <c r="BI79" s="7">
        <v>678.5</v>
      </c>
      <c r="BJ79" s="7">
        <v>650.29999999999995</v>
      </c>
      <c r="BK79" s="7">
        <v>643.1</v>
      </c>
      <c r="BL79" s="7">
        <v>640.4</v>
      </c>
      <c r="BM79" s="7">
        <v>667.3</v>
      </c>
      <c r="BN79" s="7">
        <v>657.2</v>
      </c>
      <c r="BO79" s="7">
        <v>652.29999999999995</v>
      </c>
      <c r="BP79" s="7">
        <v>684.3</v>
      </c>
      <c r="BQ79" s="7">
        <v>629.1</v>
      </c>
      <c r="BR79" s="7">
        <v>555.5</v>
      </c>
      <c r="BS79" s="7">
        <v>632.6</v>
      </c>
      <c r="BT79" s="7">
        <v>613.4</v>
      </c>
      <c r="BU79" s="7">
        <v>573.20000000000005</v>
      </c>
      <c r="BV79" s="7">
        <v>630.1</v>
      </c>
      <c r="BW79" s="7">
        <v>1474.6</v>
      </c>
      <c r="BX79" s="7">
        <v>1458.9</v>
      </c>
      <c r="BY79" s="7">
        <v>1460.1</v>
      </c>
      <c r="BZ79" s="7">
        <v>1474.4</v>
      </c>
      <c r="CA79" s="7">
        <v>1463.7</v>
      </c>
      <c r="CB79" s="7">
        <v>1459.5</v>
      </c>
      <c r="CC79" s="7">
        <v>1439.6</v>
      </c>
      <c r="CD79" s="7">
        <v>1480.9</v>
      </c>
      <c r="CE79" s="7">
        <v>1469.5</v>
      </c>
      <c r="CF79" s="7">
        <v>1447.6</v>
      </c>
      <c r="CG79" s="7">
        <v>1409</v>
      </c>
      <c r="CH79" s="7">
        <v>1444.2</v>
      </c>
      <c r="CI79" s="7">
        <v>1393.9</v>
      </c>
      <c r="CJ79" s="7">
        <v>1373.4</v>
      </c>
      <c r="CK79" s="7">
        <v>1463.3</v>
      </c>
      <c r="CL79" s="7">
        <v>1464.2</v>
      </c>
      <c r="CM79" s="7">
        <v>1473.2</v>
      </c>
      <c r="CN79" s="7">
        <v>1436.5</v>
      </c>
      <c r="CO79" s="7">
        <v>1523.6</v>
      </c>
      <c r="CP79" s="7">
        <v>1491</v>
      </c>
      <c r="CQ79" s="7">
        <v>1421.6</v>
      </c>
      <c r="CR79" s="7">
        <v>1467.8</v>
      </c>
      <c r="CS79" s="7">
        <v>1433.2</v>
      </c>
      <c r="CT79" s="7">
        <v>1402.9</v>
      </c>
      <c r="CU79" s="7">
        <v>1446.5</v>
      </c>
      <c r="CV79" s="7">
        <v>1444</v>
      </c>
      <c r="CW79" s="7">
        <v>1470.1</v>
      </c>
      <c r="CX79" s="7">
        <v>1467.2</v>
      </c>
      <c r="CY79" s="7">
        <v>1421.2</v>
      </c>
      <c r="CZ79" s="7">
        <v>1456.8</v>
      </c>
      <c r="DA79" s="7">
        <v>1468</v>
      </c>
      <c r="DB79" s="7">
        <v>1484.5</v>
      </c>
      <c r="DC79" s="7">
        <v>1472.4</v>
      </c>
      <c r="DD79" s="7">
        <v>1566.8</v>
      </c>
      <c r="DE79" s="7">
        <v>1478.8</v>
      </c>
      <c r="DF79" s="7">
        <v>1473.3</v>
      </c>
      <c r="DG79" s="7">
        <v>1412.6</v>
      </c>
      <c r="DH79" s="7">
        <v>1415.7</v>
      </c>
      <c r="DI79" s="7">
        <v>1473.5</v>
      </c>
      <c r="DJ79" s="7">
        <v>1438.4</v>
      </c>
      <c r="DK79" s="7">
        <v>1458.6</v>
      </c>
      <c r="DL79" s="7">
        <v>1516.5</v>
      </c>
      <c r="DM79" s="7">
        <v>1469.7</v>
      </c>
      <c r="DN79" s="7">
        <v>1489.4</v>
      </c>
      <c r="DO79" s="7">
        <v>1453.5</v>
      </c>
      <c r="DP79" s="7">
        <v>1467</v>
      </c>
      <c r="DQ79" s="7">
        <v>1492.6</v>
      </c>
      <c r="DR79" s="7">
        <v>1489.3</v>
      </c>
      <c r="DS79" s="7">
        <v>1493.5</v>
      </c>
      <c r="DT79" s="7">
        <v>1370</v>
      </c>
      <c r="DU79" s="7">
        <v>1389.4</v>
      </c>
      <c r="DV79" s="7">
        <v>1450.3</v>
      </c>
      <c r="DW79" s="7">
        <v>1448</v>
      </c>
      <c r="DX79" s="7">
        <v>1453.2</v>
      </c>
      <c r="DY79" s="7">
        <v>1453.1</v>
      </c>
      <c r="DZ79" s="7">
        <v>1483.2</v>
      </c>
      <c r="EA79" s="7">
        <v>1477.9</v>
      </c>
      <c r="EB79" s="7">
        <v>1451.5</v>
      </c>
      <c r="EC79" s="7">
        <v>1453.1</v>
      </c>
      <c r="ED79" s="7">
        <v>1383.4</v>
      </c>
      <c r="EE79" s="7">
        <v>1405.8</v>
      </c>
      <c r="EF79" s="7">
        <v>1469.1</v>
      </c>
      <c r="EG79" s="7">
        <v>1465.5</v>
      </c>
      <c r="EH79" s="7">
        <v>1436.5</v>
      </c>
      <c r="EI79" s="7">
        <v>1467.6</v>
      </c>
      <c r="EJ79" s="7">
        <v>1431.2</v>
      </c>
      <c r="EK79" s="7">
        <v>1439.6</v>
      </c>
      <c r="EL79" s="7">
        <v>1430.7</v>
      </c>
      <c r="EM79" s="7">
        <v>1437.2</v>
      </c>
      <c r="EN79" s="7">
        <v>1435</v>
      </c>
      <c r="EO79" s="7">
        <v>1448.8</v>
      </c>
      <c r="EP79" s="7">
        <v>1430.3</v>
      </c>
      <c r="EQ79" s="7">
        <v>1456.2</v>
      </c>
      <c r="ER79" s="7">
        <v>1400.4</v>
      </c>
      <c r="ES79" s="7">
        <v>1429.5</v>
      </c>
      <c r="ET79" s="7">
        <v>1518.1</v>
      </c>
      <c r="EU79" s="7">
        <v>1409.7</v>
      </c>
      <c r="EV79" s="7">
        <v>1424.1</v>
      </c>
      <c r="EW79" s="7">
        <v>1427</v>
      </c>
      <c r="EX79" s="7">
        <v>1421.9</v>
      </c>
      <c r="EY79" s="7">
        <v>1433</v>
      </c>
      <c r="EZ79" s="7">
        <v>1430.1</v>
      </c>
      <c r="FA79" s="7">
        <v>1438.4</v>
      </c>
      <c r="FB79" s="7">
        <v>1401.1</v>
      </c>
      <c r="FC79" s="7">
        <v>1395.3</v>
      </c>
      <c r="FD79" s="7">
        <v>1516.7</v>
      </c>
      <c r="FE79" s="7">
        <v>1360.1</v>
      </c>
      <c r="FF79" s="7">
        <v>1252.7</v>
      </c>
      <c r="FG79" s="7">
        <v>1430.6</v>
      </c>
      <c r="FH79" s="7">
        <v>1338.1</v>
      </c>
      <c r="FI79" s="7">
        <v>1408.2</v>
      </c>
      <c r="FJ79" s="7">
        <v>1421.9</v>
      </c>
      <c r="FK79" s="7">
        <v>1414.2</v>
      </c>
      <c r="FL79" s="7">
        <v>1443.9</v>
      </c>
      <c r="FM79" s="7">
        <v>1430.4</v>
      </c>
      <c r="FN79" s="7">
        <v>1399.1</v>
      </c>
      <c r="FO79" s="7">
        <v>1421.8</v>
      </c>
      <c r="FP79" s="7">
        <v>1417.7</v>
      </c>
      <c r="FQ79" s="7">
        <v>1425.4</v>
      </c>
      <c r="FR79" s="7">
        <v>1400.3</v>
      </c>
      <c r="FS79" s="7">
        <v>1494.1</v>
      </c>
      <c r="FT79" s="7">
        <v>1442.4</v>
      </c>
      <c r="FU79" s="7">
        <v>1347.1</v>
      </c>
      <c r="FV79" s="7">
        <v>1268.8</v>
      </c>
      <c r="FW79" s="7">
        <v>1291.5</v>
      </c>
      <c r="FX79" s="7">
        <v>1283.7</v>
      </c>
      <c r="FY79" s="7">
        <v>1279.5999999999999</v>
      </c>
      <c r="FZ79" s="7">
        <v>1279</v>
      </c>
      <c r="GA79" s="7">
        <v>1281.4000000000001</v>
      </c>
      <c r="GB79" s="7">
        <v>1286.9000000000001</v>
      </c>
      <c r="GC79" s="7">
        <v>1306.5999999999999</v>
      </c>
      <c r="GD79" s="7">
        <v>1304.0999999999999</v>
      </c>
      <c r="GE79" s="7">
        <v>1296.2</v>
      </c>
      <c r="GF79" s="7">
        <v>1295.4000000000001</v>
      </c>
      <c r="GG79" s="7">
        <v>1297.9000000000001</v>
      </c>
      <c r="GH79" s="7">
        <v>1303.5</v>
      </c>
      <c r="GI79" s="7">
        <v>1226</v>
      </c>
      <c r="GJ79" s="7">
        <v>1115.5999999999999</v>
      </c>
      <c r="GK79" s="7">
        <v>1309.2</v>
      </c>
      <c r="GL79" s="7">
        <v>1300.9000000000001</v>
      </c>
      <c r="GM79" s="7">
        <v>1286.8</v>
      </c>
      <c r="GN79" s="7">
        <v>1302.7</v>
      </c>
      <c r="GO79" s="7">
        <v>1303.2</v>
      </c>
      <c r="GP79" s="7">
        <v>1282.5999999999999</v>
      </c>
      <c r="GQ79" s="7">
        <v>1306.4000000000001</v>
      </c>
      <c r="GR79" s="7">
        <v>1278.0999999999999</v>
      </c>
      <c r="GS79" s="7">
        <v>1297.5999999999999</v>
      </c>
      <c r="GT79" s="7">
        <v>1270.3</v>
      </c>
      <c r="GU79" s="7">
        <v>1301.0999999999999</v>
      </c>
      <c r="GV79" s="7">
        <v>1291.3</v>
      </c>
      <c r="GW79" s="7">
        <v>1303.7</v>
      </c>
      <c r="GX79" s="7">
        <v>1234.5999999999999</v>
      </c>
      <c r="GY79" s="7">
        <v>1227.7</v>
      </c>
      <c r="GZ79" s="7">
        <v>1243.8</v>
      </c>
      <c r="HA79" s="7">
        <v>1398.1</v>
      </c>
      <c r="HB79" s="7">
        <v>1367.1</v>
      </c>
      <c r="HC79" s="7">
        <v>1232.8</v>
      </c>
      <c r="HD79" s="7">
        <v>1425.2</v>
      </c>
      <c r="HE79" s="7">
        <v>1436.1</v>
      </c>
      <c r="HF79" s="7">
        <v>1448.6</v>
      </c>
      <c r="HG79" s="7">
        <v>1480.7</v>
      </c>
      <c r="HH79" s="7">
        <v>1443.1</v>
      </c>
      <c r="HI79" s="7">
        <v>1578.7</v>
      </c>
      <c r="HJ79" s="7">
        <v>1436.6</v>
      </c>
      <c r="HK79" s="7">
        <v>1336.9</v>
      </c>
      <c r="HL79" s="7">
        <v>1360.1</v>
      </c>
      <c r="HM79" s="7">
        <v>1027</v>
      </c>
      <c r="HN79" s="7">
        <v>1400.6</v>
      </c>
      <c r="HO79" s="7">
        <v>1368</v>
      </c>
      <c r="HP79" s="7">
        <v>1469</v>
      </c>
      <c r="HQ79" s="7">
        <v>1234.2</v>
      </c>
      <c r="HR79" s="7">
        <v>1246.9000000000001</v>
      </c>
      <c r="HS79" s="7">
        <v>1372.4</v>
      </c>
      <c r="HT79" s="7">
        <v>1193.5</v>
      </c>
      <c r="HU79" s="7">
        <v>1131</v>
      </c>
      <c r="HV79" s="7">
        <v>1455.1</v>
      </c>
      <c r="HW79" s="7">
        <v>1417.1</v>
      </c>
      <c r="HX79" s="7">
        <v>1481</v>
      </c>
      <c r="HY79" s="7">
        <v>1447.7</v>
      </c>
      <c r="HZ79" s="7">
        <v>1421.7</v>
      </c>
      <c r="IA79" s="7">
        <v>1434.3</v>
      </c>
      <c r="IB79" s="7">
        <v>1566.4</v>
      </c>
      <c r="IC79" s="7">
        <v>1534</v>
      </c>
      <c r="ID79" s="7">
        <v>1324.6</v>
      </c>
      <c r="IE79" s="7">
        <v>1330</v>
      </c>
      <c r="IF79" s="7">
        <v>1232.2</v>
      </c>
      <c r="IG79" s="7">
        <v>1249.3</v>
      </c>
      <c r="IH79" s="7">
        <v>1239.5999999999999</v>
      </c>
      <c r="II79" s="7">
        <v>1296.8</v>
      </c>
      <c r="IJ79" s="7">
        <v>1259.0999999999999</v>
      </c>
      <c r="IK79" s="7">
        <v>1293.3</v>
      </c>
      <c r="IL79" s="7">
        <v>1253.9000000000001</v>
      </c>
      <c r="IM79" s="7">
        <v>1249</v>
      </c>
      <c r="IN79" s="7">
        <v>1249.8</v>
      </c>
      <c r="IO79" s="7">
        <v>1247</v>
      </c>
      <c r="IP79" s="7">
        <v>1300.4000000000001</v>
      </c>
      <c r="IQ79" s="7">
        <v>1291.3</v>
      </c>
      <c r="IR79" s="7">
        <v>1286.0999999999999</v>
      </c>
      <c r="IS79" s="7">
        <v>1288.3</v>
      </c>
      <c r="IT79" s="7">
        <v>1249.8</v>
      </c>
      <c r="IU79" s="7">
        <v>1290</v>
      </c>
      <c r="IV79" s="7">
        <v>1228.8</v>
      </c>
      <c r="IW79" s="7">
        <v>1279.3</v>
      </c>
      <c r="IX79" s="7">
        <v>1228.2</v>
      </c>
      <c r="IY79" s="7">
        <v>1269.7</v>
      </c>
      <c r="IZ79" s="7">
        <v>1228.5999999999999</v>
      </c>
      <c r="JA79" s="7">
        <v>1275</v>
      </c>
      <c r="JB79" s="7">
        <v>1306.4000000000001</v>
      </c>
      <c r="JC79" s="7">
        <v>1280</v>
      </c>
      <c r="JD79" s="7">
        <v>1284.9000000000001</v>
      </c>
      <c r="JE79" s="7">
        <v>1277.7</v>
      </c>
      <c r="JF79" s="7">
        <v>1292</v>
      </c>
      <c r="JG79" s="7">
        <v>1292.5999999999999</v>
      </c>
      <c r="JH79" s="7">
        <v>1261.3</v>
      </c>
      <c r="JI79" s="7">
        <v>1360.8</v>
      </c>
      <c r="JJ79" s="7">
        <v>1428.4</v>
      </c>
      <c r="JK79" s="7">
        <v>1457.8</v>
      </c>
      <c r="JL79" s="7">
        <v>1375.4</v>
      </c>
      <c r="JM79" s="7">
        <v>1446.9</v>
      </c>
      <c r="JN79" s="7">
        <v>1513.5</v>
      </c>
      <c r="JO79" s="7">
        <v>1408.8</v>
      </c>
      <c r="JP79" s="7">
        <v>1422.9</v>
      </c>
      <c r="JQ79" s="7">
        <v>1416.6</v>
      </c>
      <c r="JR79" s="7">
        <v>1481.1</v>
      </c>
      <c r="JS79" s="7">
        <v>1460.2</v>
      </c>
      <c r="JT79" s="7">
        <v>1402.8</v>
      </c>
      <c r="JU79" s="7">
        <v>1499.8</v>
      </c>
      <c r="JV79" s="7">
        <v>1457.4</v>
      </c>
      <c r="JW79" s="7">
        <v>1350.8</v>
      </c>
      <c r="JX79" s="7">
        <v>1450.5</v>
      </c>
      <c r="JY79" s="7">
        <v>1480.7</v>
      </c>
      <c r="JZ79" s="7">
        <v>1129</v>
      </c>
      <c r="KA79" s="7">
        <v>1136.0999999999999</v>
      </c>
      <c r="KB79" s="7">
        <v>1429.6</v>
      </c>
      <c r="KC79" s="7">
        <v>1204.8</v>
      </c>
      <c r="KD79" s="7">
        <v>1392.1</v>
      </c>
      <c r="KE79" s="7">
        <v>1334.1</v>
      </c>
      <c r="KF79" s="7">
        <v>1327.4</v>
      </c>
      <c r="KG79" s="7">
        <v>1328.4</v>
      </c>
      <c r="KH79" s="7">
        <v>1333.2</v>
      </c>
      <c r="KI79" s="7">
        <v>1285.7</v>
      </c>
      <c r="KJ79" s="7">
        <v>1316.1</v>
      </c>
      <c r="KK79" s="7">
        <v>1332.8</v>
      </c>
      <c r="KL79" s="7">
        <v>1308.7</v>
      </c>
      <c r="KM79" s="7">
        <v>1302.5</v>
      </c>
      <c r="KN79" s="7">
        <v>1341</v>
      </c>
      <c r="KO79" s="7">
        <v>1410.7</v>
      </c>
      <c r="KP79" s="7">
        <v>1335.1</v>
      </c>
      <c r="KQ79" s="7">
        <v>1331.6</v>
      </c>
      <c r="KR79" s="7">
        <v>1264.5999999999999</v>
      </c>
      <c r="KS79" s="7">
        <v>1264.8</v>
      </c>
      <c r="KT79" s="7">
        <v>1262.2</v>
      </c>
      <c r="KU79" s="7">
        <v>1326.6</v>
      </c>
      <c r="KV79" s="7">
        <v>1322.5</v>
      </c>
      <c r="KW79" s="7">
        <v>1323.1</v>
      </c>
      <c r="KX79" s="7">
        <v>1312.9</v>
      </c>
      <c r="KY79" s="7">
        <v>1315.6</v>
      </c>
      <c r="KZ79" s="7">
        <v>1410</v>
      </c>
      <c r="LA79" s="7">
        <v>1313.4</v>
      </c>
      <c r="LB79" s="7">
        <v>1317.4</v>
      </c>
      <c r="LC79" s="7">
        <v>1320.7</v>
      </c>
      <c r="LD79" s="7">
        <v>1316.2</v>
      </c>
      <c r="LE79" s="7">
        <v>1202.9000000000001</v>
      </c>
      <c r="LF79" s="7">
        <v>1328.3</v>
      </c>
      <c r="LG79" s="7">
        <v>1330.2</v>
      </c>
      <c r="LH79" s="7">
        <v>1268.0999999999999</v>
      </c>
      <c r="LI79" s="7">
        <v>1256.8</v>
      </c>
      <c r="LJ79" s="7">
        <v>1220</v>
      </c>
      <c r="LK79" s="7">
        <v>1416.9</v>
      </c>
      <c r="LL79" s="7">
        <v>1279.8</v>
      </c>
      <c r="LM79" s="7">
        <v>1342.5</v>
      </c>
      <c r="LN79" s="7">
        <v>1336.6</v>
      </c>
      <c r="LO79" s="7">
        <v>1326.1</v>
      </c>
      <c r="LP79" s="7">
        <v>1251.5999999999999</v>
      </c>
      <c r="LQ79" s="7">
        <v>1174.3</v>
      </c>
      <c r="LR79" s="7">
        <v>1314.2</v>
      </c>
      <c r="LS79" s="7">
        <v>1364.9</v>
      </c>
      <c r="LT79" s="7">
        <v>1265.9000000000001</v>
      </c>
      <c r="LU79" s="7">
        <v>1264.5</v>
      </c>
      <c r="LV79" s="7">
        <v>1350.5</v>
      </c>
      <c r="LW79" s="7">
        <v>1337.2</v>
      </c>
      <c r="LX79" s="7">
        <v>1323.8</v>
      </c>
      <c r="LY79" s="7">
        <v>1310.9</v>
      </c>
      <c r="LZ79" s="7">
        <v>1321.8</v>
      </c>
      <c r="MA79" s="7">
        <v>1315</v>
      </c>
      <c r="MB79" s="7">
        <v>1393.1</v>
      </c>
      <c r="MC79" s="7">
        <v>1249</v>
      </c>
      <c r="MD79" s="7">
        <v>1241.9000000000001</v>
      </c>
      <c r="ME79" s="7">
        <v>1247.7</v>
      </c>
      <c r="MF79" s="7">
        <v>1259.3</v>
      </c>
      <c r="MG79" s="7">
        <v>1260</v>
      </c>
      <c r="MH79" s="7">
        <v>1260.7</v>
      </c>
      <c r="MI79" s="7">
        <v>1297.5999999999999</v>
      </c>
      <c r="MJ79" s="7">
        <v>1327.5</v>
      </c>
      <c r="MK79" s="7">
        <v>1331.7</v>
      </c>
      <c r="ML79" s="7">
        <v>1270.2</v>
      </c>
      <c r="MM79" s="7">
        <v>1320.2</v>
      </c>
      <c r="MN79" s="7">
        <v>1301.4000000000001</v>
      </c>
      <c r="MO79" s="7">
        <v>1311.4</v>
      </c>
      <c r="MP79" s="7">
        <v>1297.4000000000001</v>
      </c>
      <c r="MQ79" s="7">
        <v>1323.2</v>
      </c>
      <c r="MR79" s="7">
        <v>1231</v>
      </c>
      <c r="MS79" s="7">
        <v>1253.8</v>
      </c>
      <c r="MT79" s="7">
        <v>1260</v>
      </c>
      <c r="MU79" s="7">
        <v>1331.2</v>
      </c>
      <c r="MV79" s="7">
        <v>1193.0999999999999</v>
      </c>
      <c r="MW79" s="7">
        <v>1257.9000000000001</v>
      </c>
      <c r="MX79" s="7">
        <v>1274.5</v>
      </c>
      <c r="MY79" s="7">
        <v>1395.1</v>
      </c>
      <c r="MZ79" s="7">
        <v>1328.2</v>
      </c>
      <c r="NA79" s="7">
        <v>1334</v>
      </c>
      <c r="NB79" s="7">
        <v>1288.5999999999999</v>
      </c>
      <c r="NC79" s="7">
        <v>1399.2</v>
      </c>
      <c r="ND79" s="7">
        <v>1351.5</v>
      </c>
      <c r="NE79" s="7">
        <v>1383.7</v>
      </c>
      <c r="NF79" s="7">
        <v>1251.9000000000001</v>
      </c>
      <c r="NG79" s="7">
        <v>1336.6</v>
      </c>
      <c r="NH79" s="7">
        <v>1259.4000000000001</v>
      </c>
      <c r="NI79" s="7">
        <v>1265.5</v>
      </c>
      <c r="NJ79" s="7">
        <v>1206.5</v>
      </c>
      <c r="NK79" s="7">
        <v>1268.7</v>
      </c>
      <c r="NL79" s="7">
        <v>1272.2</v>
      </c>
      <c r="NM79" s="7">
        <v>1259.2</v>
      </c>
      <c r="NN79" s="120">
        <v>0</v>
      </c>
      <c r="NO79" s="135">
        <v>45.65</v>
      </c>
      <c r="NP79" s="135">
        <v>0</v>
      </c>
      <c r="NQ79" s="135">
        <v>0</v>
      </c>
      <c r="NR79" s="135">
        <v>6.81</v>
      </c>
      <c r="NS79" s="135">
        <v>6.17</v>
      </c>
      <c r="NT79" s="135">
        <v>0</v>
      </c>
      <c r="NU79" s="135">
        <v>0</v>
      </c>
      <c r="NV79" s="7">
        <v>89539340</v>
      </c>
      <c r="NW79" s="7">
        <v>263229</v>
      </c>
      <c r="NX79" s="7">
        <v>90932290</v>
      </c>
      <c r="NY79" s="7">
        <v>308185</v>
      </c>
      <c r="NZ79" s="7">
        <v>74782560</v>
      </c>
      <c r="OA79" s="7">
        <v>156308</v>
      </c>
      <c r="OB79" s="7">
        <v>89145700</v>
      </c>
      <c r="OC79" s="7">
        <v>135786</v>
      </c>
      <c r="OD79" s="7">
        <v>847360</v>
      </c>
      <c r="OE79" s="7">
        <v>10170</v>
      </c>
      <c r="OF79" s="7">
        <v>128730</v>
      </c>
      <c r="OG79" s="7">
        <v>710</v>
      </c>
      <c r="OH79" s="9">
        <f>IF((RD_15[[#This Row],[33kV_IC1_ExPort]]-NV78)&lt;0,0,(RD_15[[#This Row],[33kV_IC1_ExPort]]-NV78))</f>
        <v>111700</v>
      </c>
      <c r="OI79" s="9">
        <f>IF((RD_15[[#This Row],[33kV_IC1_Import]]-NW78)&lt;0,0,(RD_15[[#This Row],[33kV_IC1_Import]]-NW78))</f>
        <v>115</v>
      </c>
      <c r="OJ79" s="9">
        <f>IF((RD_15[[#This Row],[33kV_IC2_ExPort]]-NX78)&lt;0,0,(RD_15[[#This Row],[33kV_IC2_ExPort]]-NX78))</f>
        <v>111810</v>
      </c>
      <c r="OK79" s="9">
        <f>IF((RD_15[[#This Row],[33kV_IC2_Import]]-NY78)&lt;0,0,(RD_15[[#This Row],[33kV_IC2_Import]]-NY78))</f>
        <v>55</v>
      </c>
      <c r="OL79" s="9">
        <f>IF((RD_15[[#This Row],[33kV_IC3_ExPort]]-NZ78)&lt;0,0,(RD_15[[#This Row],[33kV_IC3_ExPort]]-NZ78))</f>
        <v>108360</v>
      </c>
      <c r="OM79" s="9">
        <f>IF((RD_15[[#This Row],[33kV_IC3_Import]]-OA78)&lt;0,0,(RD_15[[#This Row],[33kV_IC3_Import]]-OA78))</f>
        <v>157</v>
      </c>
      <c r="ON79" s="9">
        <f>IF((RD_15[[#This Row],[33kV_IC4_ExPort]]-OB78)&lt;0,0,(RD_15[[#This Row],[33kV_IC4_ExPort]]-OB78))</f>
        <v>111000</v>
      </c>
      <c r="OO79" s="9">
        <f>IF((RD_15[[#This Row],[33kV_IC4_Import]]-OC78)&lt;0,0,(RD_15[[#This Row],[33kV_IC4_Import]]-OC78))</f>
        <v>216</v>
      </c>
      <c r="OP79" s="9">
        <f>IF((RD_15[[#This Row],[220kV_PQM1_Ex]]-OD78)*200&lt;0,0,(RD_15[[#This Row],[220kV_PQM1_Ex]]-OD78)*200)</f>
        <v>222000</v>
      </c>
      <c r="OQ79" s="9">
        <f>IF((RD_15[[#This Row],[220kV_PQM1_Im]]-OE78)*200&lt;0,0,(RD_15[[#This Row],[220kV_PQM1_Im]]-OE78)*200)</f>
        <v>0</v>
      </c>
      <c r="OR79" s="9">
        <f>IF((RD_15[[#This Row],[220kV_PQM2_Ex]]-OF78)*200&lt;0,0,(RD_15[[#This Row],[220kV_PQM2_Ex]]-OF78)*200)</f>
        <v>218000</v>
      </c>
      <c r="OS79" s="9">
        <f>IF((RD_15[[#This Row],[220kV_PQM2_Im]]-OG78)*200&lt;0,0,(RD_15[[#This Row],[220kV_PQM2_Im]]-OG78)*200)</f>
        <v>0</v>
      </c>
      <c r="OT79" s="136">
        <f>SUM(RD_15[[#This Row],[33kV_IC1_ExPort(KWh)]],RD_15[[#This Row],[33kV_IC2_ExPort(KWh)]],RD_15[[#This Row],[33kV_IC3_ExPort(KWh)]],RD_15[[#This Row],[33kV_IC4_ExPort(kWh)]])</f>
        <v>442870</v>
      </c>
      <c r="OU79" s="49">
        <f>SUM(RD_15[[#This Row],[220kV_PQM1_Ex(KWh)]],RD_15[[#This Row],[220kV_PQM2_Ex(KWh)]])</f>
        <v>440000</v>
      </c>
      <c r="OV79" s="49">
        <f>IFERROR((RD_15[[#This Row],[Sunset Time (POA&lt;20 W/m2)]]-RD_15[[#This Row],[Sunrise Time (POA&gt;20 W/m2)]])*24,"")</f>
        <v>12.233333333333331</v>
      </c>
      <c r="OW79" s="49">
        <f>RD_15[[#This Row],[GHI]]-RD_15[[#This Row],[GHI_Lost]]</f>
        <v>6.81</v>
      </c>
      <c r="OX79" s="49">
        <f>RD_15[[#This Row],[POA]]-RD_15[[#This Row],[POA_Lost]]</f>
        <v>6.17</v>
      </c>
      <c r="OY79" s="49"/>
      <c r="OZ79" s="49">
        <f>RD_15[[#This Row],[MT_Temp]]</f>
        <v>45.65</v>
      </c>
      <c r="PA79" s="50">
        <f>RD_15[[#This Row],[WS_Avg]]</f>
        <v>0</v>
      </c>
      <c r="PB79" s="131">
        <f>IFERROR(SUM(RD_15[[#This Row],[BLK1_INV1]:[BLK12_INV31]]),"")</f>
        <v>451487.00000000017</v>
      </c>
      <c r="PC79" s="51" t="str">
        <f>IFERROR(#REF!/RD_15[[#This Row],[Inv_Exp(KWh)]],"")</f>
        <v/>
      </c>
      <c r="PD79" s="51"/>
      <c r="PE79" s="100" t="str">
        <f>IFERROR(RD_15[[#This Row],[WPR_Eac]]/RD_15[[#This Row],[WPR_Edc]],"")</f>
        <v/>
      </c>
      <c r="PF79" s="100"/>
      <c r="PG79" s="100"/>
    </row>
    <row r="80" spans="2:423" x14ac:dyDescent="0.35">
      <c r="B80" s="48">
        <v>45819</v>
      </c>
      <c r="C80" s="132">
        <f>YEAR(RD_15[[#This Row],[Date]])+IF(MONTH(RD_15[[#This Row],[Date]])&gt;=4,1,0)</f>
        <v>2026</v>
      </c>
      <c r="D80" s="124">
        <f t="shared" si="11"/>
        <v>2025</v>
      </c>
      <c r="E80" s="133"/>
      <c r="F80" s="133"/>
      <c r="G80" s="134" t="str">
        <f>TEXT(RD_15[[#This Row],[Date]],"mmm-yy")</f>
        <v>Jun-25</v>
      </c>
      <c r="H80" s="124">
        <f t="shared" si="12"/>
        <v>30</v>
      </c>
      <c r="I80" s="132">
        <f>'Basic Data '!$S$2</f>
        <v>91870</v>
      </c>
      <c r="J80" s="8">
        <v>0.20416666666666669</v>
      </c>
      <c r="K80" s="8">
        <v>0.73472222222222217</v>
      </c>
      <c r="L80" s="7">
        <v>628</v>
      </c>
      <c r="M80" s="7">
        <v>615.6</v>
      </c>
      <c r="N80" s="7">
        <v>667.9</v>
      </c>
      <c r="O80" s="7">
        <v>666.4</v>
      </c>
      <c r="P80" s="7">
        <v>667.1</v>
      </c>
      <c r="Q80" s="7">
        <v>652.1</v>
      </c>
      <c r="R80" s="7">
        <v>677</v>
      </c>
      <c r="S80" s="7">
        <v>654.29999999999995</v>
      </c>
      <c r="T80" s="7">
        <v>669.7</v>
      </c>
      <c r="U80" s="7">
        <v>676.2</v>
      </c>
      <c r="V80" s="7">
        <v>676.1</v>
      </c>
      <c r="W80" s="7">
        <v>672.3</v>
      </c>
      <c r="X80" s="7">
        <v>676.5</v>
      </c>
      <c r="Y80" s="7">
        <v>675.5</v>
      </c>
      <c r="Z80" s="7">
        <v>681.6</v>
      </c>
      <c r="AA80" s="7">
        <v>678.5</v>
      </c>
      <c r="AB80" s="7">
        <v>638.29999999999995</v>
      </c>
      <c r="AC80" s="7">
        <v>639.6</v>
      </c>
      <c r="AD80" s="7">
        <v>671.2</v>
      </c>
      <c r="AE80" s="7">
        <v>677.5</v>
      </c>
      <c r="AF80" s="7">
        <v>698.6</v>
      </c>
      <c r="AG80" s="7">
        <v>689.4</v>
      </c>
      <c r="AH80" s="7">
        <v>694.7</v>
      </c>
      <c r="AI80" s="7">
        <v>693.3</v>
      </c>
      <c r="AJ80" s="7">
        <v>692.6</v>
      </c>
      <c r="AK80" s="7">
        <v>694.4</v>
      </c>
      <c r="AL80" s="7">
        <v>693.5</v>
      </c>
      <c r="AM80" s="7">
        <v>692.9</v>
      </c>
      <c r="AN80" s="7">
        <v>698.9</v>
      </c>
      <c r="AO80" s="7">
        <v>696.8</v>
      </c>
      <c r="AP80" s="7">
        <v>691.3</v>
      </c>
      <c r="AQ80" s="7">
        <v>694.3</v>
      </c>
      <c r="AR80" s="7">
        <v>662</v>
      </c>
      <c r="AS80" s="7">
        <v>625.79999999999995</v>
      </c>
      <c r="AT80" s="7">
        <v>632.5</v>
      </c>
      <c r="AU80" s="7">
        <v>634</v>
      </c>
      <c r="AV80" s="7">
        <v>646.70000000000005</v>
      </c>
      <c r="AW80" s="7">
        <v>644.29999999999995</v>
      </c>
      <c r="AX80" s="7">
        <v>668.4</v>
      </c>
      <c r="AY80" s="7">
        <v>636.70000000000005</v>
      </c>
      <c r="AZ80" s="7">
        <v>660.6</v>
      </c>
      <c r="BA80" s="7">
        <v>715</v>
      </c>
      <c r="BB80" s="7">
        <v>752.4</v>
      </c>
      <c r="BC80" s="7">
        <v>714.1</v>
      </c>
      <c r="BD80" s="7">
        <v>708.7</v>
      </c>
      <c r="BE80" s="7">
        <v>734</v>
      </c>
      <c r="BF80" s="7">
        <v>788.6</v>
      </c>
      <c r="BG80" s="7">
        <v>778.8</v>
      </c>
      <c r="BH80" s="7">
        <v>835.2</v>
      </c>
      <c r="BI80" s="7">
        <v>740.8</v>
      </c>
      <c r="BJ80" s="7">
        <v>708.2</v>
      </c>
      <c r="BK80" s="7">
        <v>699.2</v>
      </c>
      <c r="BL80" s="7">
        <v>696.2</v>
      </c>
      <c r="BM80" s="7">
        <v>727.3</v>
      </c>
      <c r="BN80" s="7">
        <v>717.2</v>
      </c>
      <c r="BO80" s="7">
        <v>725.4</v>
      </c>
      <c r="BP80" s="7">
        <v>741.7</v>
      </c>
      <c r="BQ80" s="7">
        <v>686.4</v>
      </c>
      <c r="BR80" s="7">
        <v>604</v>
      </c>
      <c r="BS80" s="7">
        <v>691.3</v>
      </c>
      <c r="BT80" s="7">
        <v>669.2</v>
      </c>
      <c r="BU80" s="7">
        <v>624.4</v>
      </c>
      <c r="BV80" s="7">
        <v>687.7</v>
      </c>
      <c r="BW80" s="7">
        <v>1577.9</v>
      </c>
      <c r="BX80" s="7">
        <v>1561.2</v>
      </c>
      <c r="BY80" s="7">
        <v>1568</v>
      </c>
      <c r="BZ80" s="7">
        <v>1582</v>
      </c>
      <c r="CA80" s="7">
        <v>1566.8</v>
      </c>
      <c r="CB80" s="7">
        <v>1576.6</v>
      </c>
      <c r="CC80" s="7">
        <v>1542.1</v>
      </c>
      <c r="CD80" s="7">
        <v>1595.6</v>
      </c>
      <c r="CE80" s="7">
        <v>1565.1</v>
      </c>
      <c r="CF80" s="7">
        <v>1541.2</v>
      </c>
      <c r="CG80" s="7">
        <v>1501.5</v>
      </c>
      <c r="CH80" s="7">
        <v>1545.2</v>
      </c>
      <c r="CI80" s="7">
        <v>1509.1</v>
      </c>
      <c r="CJ80" s="7">
        <v>1489.2</v>
      </c>
      <c r="CK80" s="7">
        <v>1574.5</v>
      </c>
      <c r="CL80" s="7">
        <v>1570.8</v>
      </c>
      <c r="CM80" s="7">
        <v>1584.9</v>
      </c>
      <c r="CN80" s="7">
        <v>1537.8</v>
      </c>
      <c r="CO80" s="7">
        <v>1626.3</v>
      </c>
      <c r="CP80" s="7">
        <v>1600.4</v>
      </c>
      <c r="CQ80" s="7">
        <v>1521.8</v>
      </c>
      <c r="CR80" s="7">
        <v>1557.8</v>
      </c>
      <c r="CS80" s="7">
        <v>1526.5</v>
      </c>
      <c r="CT80" s="7">
        <v>1496.2</v>
      </c>
      <c r="CU80" s="7">
        <v>1537.7</v>
      </c>
      <c r="CV80" s="7">
        <v>1582.8</v>
      </c>
      <c r="CW80" s="7">
        <v>1582.4</v>
      </c>
      <c r="CX80" s="7">
        <v>1579.5</v>
      </c>
      <c r="CY80" s="7">
        <v>1515.9</v>
      </c>
      <c r="CZ80" s="7">
        <v>1556.4</v>
      </c>
      <c r="DA80" s="7">
        <v>1572.8</v>
      </c>
      <c r="DB80" s="7">
        <v>1588.7</v>
      </c>
      <c r="DC80" s="7">
        <v>1562.6</v>
      </c>
      <c r="DD80" s="7">
        <v>1659.1</v>
      </c>
      <c r="DE80" s="7">
        <v>1580.6</v>
      </c>
      <c r="DF80" s="7">
        <v>1566.9</v>
      </c>
      <c r="DG80" s="7">
        <v>1509.1</v>
      </c>
      <c r="DH80" s="7">
        <v>1513.5</v>
      </c>
      <c r="DI80" s="7">
        <v>1572.8</v>
      </c>
      <c r="DJ80" s="7">
        <v>1541.2</v>
      </c>
      <c r="DK80" s="7">
        <v>1553.3</v>
      </c>
      <c r="DL80" s="7">
        <v>1616.7</v>
      </c>
      <c r="DM80" s="7">
        <v>1562</v>
      </c>
      <c r="DN80" s="7">
        <v>1599.6</v>
      </c>
      <c r="DO80" s="7">
        <v>1560.4</v>
      </c>
      <c r="DP80" s="7">
        <v>1578.4</v>
      </c>
      <c r="DQ80" s="7">
        <v>1603.9</v>
      </c>
      <c r="DR80" s="7">
        <v>1598.7</v>
      </c>
      <c r="DS80" s="7">
        <v>1596.7</v>
      </c>
      <c r="DT80" s="7">
        <v>1472.8</v>
      </c>
      <c r="DU80" s="7">
        <v>1596.7</v>
      </c>
      <c r="DV80" s="7">
        <v>1562.2</v>
      </c>
      <c r="DW80" s="7">
        <v>1554.4</v>
      </c>
      <c r="DX80" s="7">
        <v>1557.4</v>
      </c>
      <c r="DY80" s="7">
        <v>1582.1</v>
      </c>
      <c r="DZ80" s="7">
        <v>1603.2</v>
      </c>
      <c r="EA80" s="7">
        <v>1602.3</v>
      </c>
      <c r="EB80" s="7">
        <v>1582</v>
      </c>
      <c r="EC80" s="7">
        <v>1573</v>
      </c>
      <c r="ED80" s="7">
        <v>1498.6</v>
      </c>
      <c r="EE80" s="7">
        <v>1525.2</v>
      </c>
      <c r="EF80" s="7">
        <v>1600.5</v>
      </c>
      <c r="EG80" s="7">
        <v>1597.6</v>
      </c>
      <c r="EH80" s="7">
        <v>1566</v>
      </c>
      <c r="EI80" s="7">
        <v>1600.4</v>
      </c>
      <c r="EJ80" s="7">
        <v>1577.8</v>
      </c>
      <c r="EK80" s="7">
        <v>1571.9</v>
      </c>
      <c r="EL80" s="7">
        <v>1560.9</v>
      </c>
      <c r="EM80" s="7">
        <v>1580.3</v>
      </c>
      <c r="EN80" s="7">
        <v>1552.1</v>
      </c>
      <c r="EO80" s="7">
        <v>1580.7</v>
      </c>
      <c r="EP80" s="7">
        <v>1554.8</v>
      </c>
      <c r="EQ80" s="7">
        <v>1578</v>
      </c>
      <c r="ER80" s="7">
        <v>1535.7</v>
      </c>
      <c r="ES80" s="7">
        <v>1568.8</v>
      </c>
      <c r="ET80" s="7">
        <v>1654.8</v>
      </c>
      <c r="EU80" s="7">
        <v>1554.9</v>
      </c>
      <c r="EV80" s="7">
        <v>1572.8</v>
      </c>
      <c r="EW80" s="7">
        <v>1547.9</v>
      </c>
      <c r="EX80" s="7">
        <v>1560.8</v>
      </c>
      <c r="EY80" s="7">
        <v>1585</v>
      </c>
      <c r="EZ80" s="7">
        <v>1571.9</v>
      </c>
      <c r="FA80" s="7">
        <v>1594.1</v>
      </c>
      <c r="FB80" s="7">
        <v>1569</v>
      </c>
      <c r="FC80" s="7">
        <v>1536.7</v>
      </c>
      <c r="FD80" s="7">
        <v>1663.8</v>
      </c>
      <c r="FE80" s="7">
        <v>1497.1</v>
      </c>
      <c r="FF80" s="7">
        <v>1382.6</v>
      </c>
      <c r="FG80" s="7">
        <v>1565.1</v>
      </c>
      <c r="FH80" s="7">
        <v>1466.9</v>
      </c>
      <c r="FI80" s="7">
        <v>1531.3</v>
      </c>
      <c r="FJ80" s="7">
        <v>1551.9</v>
      </c>
      <c r="FK80" s="7">
        <v>1558.9</v>
      </c>
      <c r="FL80" s="7">
        <v>1592.9</v>
      </c>
      <c r="FM80" s="7">
        <v>1570.2</v>
      </c>
      <c r="FN80" s="7">
        <v>1549.4</v>
      </c>
      <c r="FO80" s="7">
        <v>1564.6</v>
      </c>
      <c r="FP80" s="7">
        <v>1556.1</v>
      </c>
      <c r="FQ80" s="7">
        <v>1505.6</v>
      </c>
      <c r="FR80" s="7">
        <v>1541.7</v>
      </c>
      <c r="FS80" s="7">
        <v>1611</v>
      </c>
      <c r="FT80" s="7">
        <v>1565.3</v>
      </c>
      <c r="FU80" s="7">
        <v>1503.7</v>
      </c>
      <c r="FV80" s="7">
        <v>1430.6</v>
      </c>
      <c r="FW80" s="7">
        <v>1449.9</v>
      </c>
      <c r="FX80" s="7">
        <v>1445.4</v>
      </c>
      <c r="FY80" s="7">
        <v>1443.3</v>
      </c>
      <c r="FZ80" s="7">
        <v>1439.2</v>
      </c>
      <c r="GA80" s="7">
        <v>1445.3</v>
      </c>
      <c r="GB80" s="7">
        <v>1448.8</v>
      </c>
      <c r="GC80" s="7">
        <v>1462.9</v>
      </c>
      <c r="GD80" s="7">
        <v>1464.2</v>
      </c>
      <c r="GE80" s="7">
        <v>1454.3</v>
      </c>
      <c r="GF80" s="7">
        <v>1450.5</v>
      </c>
      <c r="GG80" s="7">
        <v>1454.2</v>
      </c>
      <c r="GH80" s="7">
        <v>1462.8</v>
      </c>
      <c r="GI80" s="7">
        <v>1374.2</v>
      </c>
      <c r="GJ80" s="7">
        <v>1247.9000000000001</v>
      </c>
      <c r="GK80" s="7">
        <v>1461.8</v>
      </c>
      <c r="GL80" s="7">
        <v>1460.7</v>
      </c>
      <c r="GM80" s="7">
        <v>1446.3</v>
      </c>
      <c r="GN80" s="7">
        <v>1464.5</v>
      </c>
      <c r="GO80" s="7">
        <v>1461.4</v>
      </c>
      <c r="GP80" s="7">
        <v>1446.2</v>
      </c>
      <c r="GQ80" s="7">
        <v>1459.6</v>
      </c>
      <c r="GR80" s="7">
        <v>1426.2</v>
      </c>
      <c r="GS80" s="7">
        <v>1448.4</v>
      </c>
      <c r="GT80" s="7">
        <v>1412.8</v>
      </c>
      <c r="GU80" s="7">
        <v>1447.1</v>
      </c>
      <c r="GV80" s="7">
        <v>1425.6</v>
      </c>
      <c r="GW80" s="7">
        <v>1445.4</v>
      </c>
      <c r="GX80" s="7">
        <v>1369.3</v>
      </c>
      <c r="GY80" s="7">
        <v>1362.7</v>
      </c>
      <c r="GZ80" s="7">
        <v>1386.5</v>
      </c>
      <c r="HA80" s="7">
        <v>1549.3</v>
      </c>
      <c r="HB80" s="7">
        <v>1529</v>
      </c>
      <c r="HC80" s="7">
        <v>1373.1</v>
      </c>
      <c r="HD80" s="7">
        <v>1567.6</v>
      </c>
      <c r="HE80" s="7">
        <v>1581.8</v>
      </c>
      <c r="HF80" s="7">
        <v>1609</v>
      </c>
      <c r="HG80" s="7">
        <v>1628.2</v>
      </c>
      <c r="HH80" s="7">
        <v>1586.2</v>
      </c>
      <c r="HI80" s="7">
        <v>1759</v>
      </c>
      <c r="HJ80" s="7">
        <v>1582.6</v>
      </c>
      <c r="HK80" s="7">
        <v>1474.7</v>
      </c>
      <c r="HL80" s="7">
        <v>1525.3</v>
      </c>
      <c r="HM80" s="7">
        <v>1105.9000000000001</v>
      </c>
      <c r="HN80" s="7">
        <v>1566</v>
      </c>
      <c r="HO80" s="7">
        <v>1520.3</v>
      </c>
      <c r="HP80" s="7">
        <v>1630.5</v>
      </c>
      <c r="HQ80" s="7">
        <v>1381.4</v>
      </c>
      <c r="HR80" s="7">
        <v>1402.1</v>
      </c>
      <c r="HS80" s="7">
        <v>1499.4</v>
      </c>
      <c r="HT80" s="7">
        <v>1333.2</v>
      </c>
      <c r="HU80" s="7">
        <v>1256.0999999999999</v>
      </c>
      <c r="HV80" s="7">
        <v>1532.6</v>
      </c>
      <c r="HW80" s="7">
        <v>1604</v>
      </c>
      <c r="HX80" s="7">
        <v>1643.8</v>
      </c>
      <c r="HY80" s="7">
        <v>1598</v>
      </c>
      <c r="HZ80" s="7">
        <v>1568.7</v>
      </c>
      <c r="IA80" s="7">
        <v>1602</v>
      </c>
      <c r="IB80" s="7">
        <v>1705.3</v>
      </c>
      <c r="IC80" s="7">
        <v>1656.1</v>
      </c>
      <c r="ID80" s="7">
        <v>1502.6</v>
      </c>
      <c r="IE80" s="7">
        <v>1477</v>
      </c>
      <c r="IF80" s="7">
        <v>1382.5</v>
      </c>
      <c r="IG80" s="7">
        <v>1388.1</v>
      </c>
      <c r="IH80" s="7">
        <v>1382.1</v>
      </c>
      <c r="II80" s="7">
        <v>1451.7</v>
      </c>
      <c r="IJ80" s="7">
        <v>1391.7</v>
      </c>
      <c r="IK80" s="7">
        <v>1434.7</v>
      </c>
      <c r="IL80" s="7">
        <v>1397.3</v>
      </c>
      <c r="IM80" s="7">
        <v>1381.2</v>
      </c>
      <c r="IN80" s="7">
        <v>1386.4</v>
      </c>
      <c r="IO80" s="7">
        <v>1363.3</v>
      </c>
      <c r="IP80" s="7">
        <v>1428.3</v>
      </c>
      <c r="IQ80" s="7">
        <v>1428.3</v>
      </c>
      <c r="IR80" s="7">
        <v>1408.7</v>
      </c>
      <c r="IS80" s="7">
        <v>1426.1</v>
      </c>
      <c r="IT80" s="7">
        <v>1396</v>
      </c>
      <c r="IU80" s="7">
        <v>1410.2</v>
      </c>
      <c r="IV80" s="7">
        <v>1374.4</v>
      </c>
      <c r="IW80" s="7">
        <v>1441</v>
      </c>
      <c r="IX80" s="7">
        <v>1374.4</v>
      </c>
      <c r="IY80" s="7">
        <v>1438.1</v>
      </c>
      <c r="IZ80" s="7">
        <v>1370.6</v>
      </c>
      <c r="JA80" s="7">
        <v>1436.9</v>
      </c>
      <c r="JB80" s="7">
        <v>1439.6</v>
      </c>
      <c r="JC80" s="7">
        <v>1419</v>
      </c>
      <c r="JD80" s="7">
        <v>1429.8</v>
      </c>
      <c r="JE80" s="7">
        <v>1435.2</v>
      </c>
      <c r="JF80" s="7">
        <v>1420.5</v>
      </c>
      <c r="JG80" s="7">
        <v>1435.4</v>
      </c>
      <c r="JH80" s="7">
        <v>1358</v>
      </c>
      <c r="JI80" s="7">
        <v>1489.7</v>
      </c>
      <c r="JJ80" s="7">
        <v>1564.6</v>
      </c>
      <c r="JK80" s="7">
        <v>1599.3</v>
      </c>
      <c r="JL80" s="7">
        <v>1516.4</v>
      </c>
      <c r="JM80" s="7">
        <v>1576.6</v>
      </c>
      <c r="JN80" s="7">
        <v>1640.2</v>
      </c>
      <c r="JO80" s="7">
        <v>1562.3</v>
      </c>
      <c r="JP80" s="7">
        <v>1584.2</v>
      </c>
      <c r="JQ80" s="7">
        <v>1541</v>
      </c>
      <c r="JR80" s="7">
        <v>1616.8</v>
      </c>
      <c r="JS80" s="7">
        <v>1582.5</v>
      </c>
      <c r="JT80" s="7">
        <v>1533.3</v>
      </c>
      <c r="JU80" s="7">
        <v>1629.7</v>
      </c>
      <c r="JV80" s="7">
        <v>1581.9</v>
      </c>
      <c r="JW80" s="7">
        <v>1494.5</v>
      </c>
      <c r="JX80" s="7">
        <v>1574.1</v>
      </c>
      <c r="JY80" s="7">
        <v>1638.8</v>
      </c>
      <c r="JZ80" s="7">
        <v>1253.5</v>
      </c>
      <c r="KA80" s="7">
        <v>1256.5</v>
      </c>
      <c r="KB80" s="7">
        <v>1560</v>
      </c>
      <c r="KC80" s="7">
        <v>1330.6</v>
      </c>
      <c r="KD80" s="7">
        <v>1521.9</v>
      </c>
      <c r="KE80" s="7">
        <v>1438.3</v>
      </c>
      <c r="KF80" s="7">
        <v>1434.3</v>
      </c>
      <c r="KG80" s="7">
        <v>1432.3</v>
      </c>
      <c r="KH80" s="7">
        <v>1435.5</v>
      </c>
      <c r="KI80" s="7">
        <v>1383.8</v>
      </c>
      <c r="KJ80" s="7">
        <v>1410.1</v>
      </c>
      <c r="KK80" s="7">
        <v>1441.6</v>
      </c>
      <c r="KL80" s="7">
        <v>1419.5</v>
      </c>
      <c r="KM80" s="7">
        <v>1402.1</v>
      </c>
      <c r="KN80" s="7">
        <v>1452.3</v>
      </c>
      <c r="KO80" s="7">
        <v>1509.3</v>
      </c>
      <c r="KP80" s="7">
        <v>1442.1</v>
      </c>
      <c r="KQ80" s="7">
        <v>1452.5</v>
      </c>
      <c r="KR80" s="7">
        <v>1378.1</v>
      </c>
      <c r="KS80" s="7">
        <v>1357.7</v>
      </c>
      <c r="KT80" s="7">
        <v>1362.2</v>
      </c>
      <c r="KU80" s="7">
        <v>1430.4</v>
      </c>
      <c r="KV80" s="7">
        <v>1434.3</v>
      </c>
      <c r="KW80" s="7">
        <v>1427.6</v>
      </c>
      <c r="KX80" s="7">
        <v>1427.9</v>
      </c>
      <c r="KY80" s="7">
        <v>1432.5</v>
      </c>
      <c r="KZ80" s="7">
        <v>1506.2</v>
      </c>
      <c r="LA80" s="7">
        <v>1430.4</v>
      </c>
      <c r="LB80" s="7">
        <v>1428</v>
      </c>
      <c r="LC80" s="7">
        <v>1443.4</v>
      </c>
      <c r="LD80" s="7">
        <v>1434.1</v>
      </c>
      <c r="LE80" s="7">
        <v>1299</v>
      </c>
      <c r="LF80" s="7">
        <v>1441.1</v>
      </c>
      <c r="LG80" s="7">
        <v>1451.5</v>
      </c>
      <c r="LH80" s="7">
        <v>1381.1</v>
      </c>
      <c r="LI80" s="7">
        <v>1368.8</v>
      </c>
      <c r="LJ80" s="7">
        <v>1386.4</v>
      </c>
      <c r="LK80" s="7">
        <v>1536.7</v>
      </c>
      <c r="LL80" s="7">
        <v>1379.6</v>
      </c>
      <c r="LM80" s="7">
        <v>1455.9</v>
      </c>
      <c r="LN80" s="7">
        <v>1448.9</v>
      </c>
      <c r="LO80" s="7">
        <v>1443.5</v>
      </c>
      <c r="LP80" s="7">
        <v>1367.8</v>
      </c>
      <c r="LQ80" s="7">
        <v>1285.0999999999999</v>
      </c>
      <c r="LR80" s="7">
        <v>1439.3</v>
      </c>
      <c r="LS80" s="7">
        <v>1496.7</v>
      </c>
      <c r="LT80" s="7">
        <v>1371.3</v>
      </c>
      <c r="LU80" s="7">
        <v>1366.9</v>
      </c>
      <c r="LV80" s="7">
        <v>1463.6</v>
      </c>
      <c r="LW80" s="7">
        <v>1437.3</v>
      </c>
      <c r="LX80" s="7">
        <v>1433.7</v>
      </c>
      <c r="LY80" s="7">
        <v>1429.4</v>
      </c>
      <c r="LZ80" s="7">
        <v>1434.5</v>
      </c>
      <c r="MA80" s="7">
        <v>1422.9</v>
      </c>
      <c r="MB80" s="7">
        <v>1520.6</v>
      </c>
      <c r="MC80" s="7">
        <v>1370.3</v>
      </c>
      <c r="MD80" s="7">
        <v>1372.1</v>
      </c>
      <c r="ME80" s="7">
        <v>1372.4</v>
      </c>
      <c r="MF80" s="7">
        <v>1392.2</v>
      </c>
      <c r="MG80" s="7">
        <v>1389</v>
      </c>
      <c r="MH80" s="7">
        <v>1374.7</v>
      </c>
      <c r="MI80" s="7">
        <v>1421.3</v>
      </c>
      <c r="MJ80" s="7">
        <v>1466.9</v>
      </c>
      <c r="MK80" s="7">
        <v>1455.8</v>
      </c>
      <c r="ML80" s="7">
        <v>1413</v>
      </c>
      <c r="MM80" s="7">
        <v>1450.6</v>
      </c>
      <c r="MN80" s="7">
        <v>1457.8</v>
      </c>
      <c r="MO80" s="7">
        <v>1456.8</v>
      </c>
      <c r="MP80" s="7">
        <v>1456.9</v>
      </c>
      <c r="MQ80" s="7">
        <v>1467.8</v>
      </c>
      <c r="MR80" s="7">
        <v>1421.1</v>
      </c>
      <c r="MS80" s="7">
        <v>1388.9</v>
      </c>
      <c r="MT80" s="7">
        <v>1390</v>
      </c>
      <c r="MU80" s="7">
        <v>1464.2</v>
      </c>
      <c r="MV80" s="7">
        <v>1309.8</v>
      </c>
      <c r="MW80" s="7">
        <v>1386.9</v>
      </c>
      <c r="MX80" s="7">
        <v>1400.7</v>
      </c>
      <c r="MY80" s="7">
        <v>1511.7</v>
      </c>
      <c r="MZ80" s="7">
        <v>1450.2</v>
      </c>
      <c r="NA80" s="7">
        <v>1457.8</v>
      </c>
      <c r="NB80" s="7">
        <v>1397</v>
      </c>
      <c r="NC80" s="7">
        <v>1528.2</v>
      </c>
      <c r="ND80" s="7">
        <v>1469.8</v>
      </c>
      <c r="NE80" s="7">
        <v>1510.7</v>
      </c>
      <c r="NF80" s="7">
        <v>1370.5</v>
      </c>
      <c r="NG80" s="7">
        <v>1462.2</v>
      </c>
      <c r="NH80" s="7">
        <v>1375.9</v>
      </c>
      <c r="NI80" s="7">
        <v>1386.1</v>
      </c>
      <c r="NJ80" s="7">
        <v>1325</v>
      </c>
      <c r="NK80" s="7">
        <v>1385.5</v>
      </c>
      <c r="NL80" s="7">
        <v>1395.6</v>
      </c>
      <c r="NM80" s="7">
        <v>1371.1</v>
      </c>
      <c r="NN80" s="120">
        <v>0</v>
      </c>
      <c r="NO80" s="135">
        <v>44.68</v>
      </c>
      <c r="NP80" s="135">
        <v>0</v>
      </c>
      <c r="NQ80" s="135">
        <v>0</v>
      </c>
      <c r="NR80" s="135">
        <v>7.41</v>
      </c>
      <c r="NS80" s="135">
        <v>6.62</v>
      </c>
      <c r="NT80" s="135">
        <v>0</v>
      </c>
      <c r="NU80" s="135">
        <v>0</v>
      </c>
      <c r="NV80" s="7">
        <v>89659450</v>
      </c>
      <c r="NW80" s="7">
        <v>263365</v>
      </c>
      <c r="NX80" s="7">
        <v>91055370</v>
      </c>
      <c r="NY80" s="7">
        <v>308287</v>
      </c>
      <c r="NZ80" s="7">
        <v>74902160</v>
      </c>
      <c r="OA80" s="7">
        <v>156553</v>
      </c>
      <c r="OB80" s="7">
        <v>89267160</v>
      </c>
      <c r="OC80" s="7">
        <v>136044</v>
      </c>
      <c r="OD80" s="7">
        <v>848570</v>
      </c>
      <c r="OE80" s="7">
        <v>10180</v>
      </c>
      <c r="OF80" s="7">
        <v>129930</v>
      </c>
      <c r="OG80" s="7">
        <v>720</v>
      </c>
      <c r="OH80" s="9">
        <f>IF((RD_15[[#This Row],[33kV_IC1_ExPort]]-NV79)&lt;0,0,(RD_15[[#This Row],[33kV_IC1_ExPort]]-NV79))</f>
        <v>120110</v>
      </c>
      <c r="OI80" s="9">
        <f>IF((RD_15[[#This Row],[33kV_IC1_Import]]-NW79)&lt;0,0,(RD_15[[#This Row],[33kV_IC1_Import]]-NW79))</f>
        <v>136</v>
      </c>
      <c r="OJ80" s="9">
        <f>IF((RD_15[[#This Row],[33kV_IC2_ExPort]]-NX79)&lt;0,0,(RD_15[[#This Row],[33kV_IC2_ExPort]]-NX79))</f>
        <v>123080</v>
      </c>
      <c r="OK80" s="9">
        <f>IF((RD_15[[#This Row],[33kV_IC2_Import]]-NY79)&lt;0,0,(RD_15[[#This Row],[33kV_IC2_Import]]-NY79))</f>
        <v>102</v>
      </c>
      <c r="OL80" s="9">
        <f>IF((RD_15[[#This Row],[33kV_IC3_ExPort]]-NZ79)&lt;0,0,(RD_15[[#This Row],[33kV_IC3_ExPort]]-NZ79))</f>
        <v>119600</v>
      </c>
      <c r="OM80" s="9">
        <f>IF((RD_15[[#This Row],[33kV_IC3_Import]]-OA79)&lt;0,0,(RD_15[[#This Row],[33kV_IC3_Import]]-OA79))</f>
        <v>245</v>
      </c>
      <c r="ON80" s="9">
        <f>IF((RD_15[[#This Row],[33kV_IC4_ExPort]]-OB79)&lt;0,0,(RD_15[[#This Row],[33kV_IC4_ExPort]]-OB79))</f>
        <v>121460</v>
      </c>
      <c r="OO80" s="9">
        <f>IF((RD_15[[#This Row],[33kV_IC4_Import]]-OC79)&lt;0,0,(RD_15[[#This Row],[33kV_IC4_Import]]-OC79))</f>
        <v>258</v>
      </c>
      <c r="OP80" s="9">
        <f>IF((RD_15[[#This Row],[220kV_PQM1_Ex]]-OD79)*200&lt;0,0,(RD_15[[#This Row],[220kV_PQM1_Ex]]-OD79)*200)</f>
        <v>242000</v>
      </c>
      <c r="OQ80" s="9">
        <f>IF((RD_15[[#This Row],[220kV_PQM1_Im]]-OE79)*200&lt;0,0,(RD_15[[#This Row],[220kV_PQM1_Im]]-OE79)*200)</f>
        <v>2000</v>
      </c>
      <c r="OR80" s="9">
        <f>IF((RD_15[[#This Row],[220kV_PQM2_Ex]]-OF79)*200&lt;0,0,(RD_15[[#This Row],[220kV_PQM2_Ex]]-OF79)*200)</f>
        <v>240000</v>
      </c>
      <c r="OS80" s="9">
        <f>IF((RD_15[[#This Row],[220kV_PQM2_Im]]-OG79)*200&lt;0,0,(RD_15[[#This Row],[220kV_PQM2_Im]]-OG79)*200)</f>
        <v>2000</v>
      </c>
      <c r="OT80" s="136">
        <f>SUM(RD_15[[#This Row],[33kV_IC1_ExPort(KWh)]],RD_15[[#This Row],[33kV_IC2_ExPort(KWh)]],RD_15[[#This Row],[33kV_IC3_ExPort(KWh)]],RD_15[[#This Row],[33kV_IC4_ExPort(kWh)]])</f>
        <v>484250</v>
      </c>
      <c r="OU80" s="49">
        <f>SUM(RD_15[[#This Row],[220kV_PQM1_Ex(KWh)]],RD_15[[#This Row],[220kV_PQM2_Ex(KWh)]])</f>
        <v>482000</v>
      </c>
      <c r="OV80" s="49">
        <f>IFERROR((RD_15[[#This Row],[Sunset Time (POA&lt;20 W/m2)]]-RD_15[[#This Row],[Sunrise Time (POA&gt;20 W/m2)]])*24,"")</f>
        <v>12.733333333333331</v>
      </c>
      <c r="OW80" s="49">
        <f>RD_15[[#This Row],[GHI]]-RD_15[[#This Row],[GHI_Lost]]</f>
        <v>7.41</v>
      </c>
      <c r="OX80" s="49">
        <f>RD_15[[#This Row],[POA]]-RD_15[[#This Row],[POA_Lost]]</f>
        <v>6.62</v>
      </c>
      <c r="OY80" s="49"/>
      <c r="OZ80" s="49">
        <f>RD_15[[#This Row],[MT_Temp]]</f>
        <v>44.68</v>
      </c>
      <c r="PA80" s="50">
        <f>RD_15[[#This Row],[WS_Avg]]</f>
        <v>0</v>
      </c>
      <c r="PB80" s="131">
        <f>IFERROR(SUM(RD_15[[#This Row],[BLK1_INV1]:[BLK12_INV31]]),"")</f>
        <v>493931.79999999964</v>
      </c>
      <c r="PC80" s="51" t="str">
        <f>IFERROR(#REF!/RD_15[[#This Row],[Inv_Exp(KWh)]],"")</f>
        <v/>
      </c>
      <c r="PD80" s="51"/>
      <c r="PE80" s="100" t="str">
        <f>IFERROR(RD_15[[#This Row],[WPR_Eac]]/RD_15[[#This Row],[WPR_Edc]],"")</f>
        <v/>
      </c>
      <c r="PF80" s="100"/>
      <c r="PG80" s="100"/>
    </row>
    <row r="81" spans="2:423" x14ac:dyDescent="0.35">
      <c r="B81" s="48">
        <v>45820</v>
      </c>
      <c r="C81" s="132">
        <f>YEAR(RD_15[[#This Row],[Date]])+IF(MONTH(RD_15[[#This Row],[Date]])&gt;=4,1,0)</f>
        <v>2026</v>
      </c>
      <c r="D81" s="124">
        <f t="shared" si="11"/>
        <v>2025</v>
      </c>
      <c r="E81" s="133"/>
      <c r="F81" s="133"/>
      <c r="G81" s="134" t="str">
        <f>TEXT(RD_15[[#This Row],[Date]],"mmm-yy")</f>
        <v>Jun-25</v>
      </c>
      <c r="H81" s="124">
        <f t="shared" si="12"/>
        <v>30</v>
      </c>
      <c r="I81" s="132">
        <f>'Basic Data '!$S$2</f>
        <v>91870</v>
      </c>
      <c r="J81" s="8">
        <v>0.19513888888888889</v>
      </c>
      <c r="K81" s="8">
        <v>0.73125000000000007</v>
      </c>
      <c r="L81" s="7">
        <v>588.4</v>
      </c>
      <c r="M81" s="7">
        <v>575</v>
      </c>
      <c r="N81" s="7">
        <v>629.70000000000005</v>
      </c>
      <c r="O81" s="7">
        <v>624.29999999999995</v>
      </c>
      <c r="P81" s="7">
        <v>624.70000000000005</v>
      </c>
      <c r="Q81" s="7">
        <v>608.29999999999995</v>
      </c>
      <c r="R81" s="7">
        <v>641.70000000000005</v>
      </c>
      <c r="S81" s="7">
        <v>618.1</v>
      </c>
      <c r="T81" s="7">
        <v>631.1</v>
      </c>
      <c r="U81" s="7">
        <v>636.20000000000005</v>
      </c>
      <c r="V81" s="7">
        <v>642.20000000000005</v>
      </c>
      <c r="W81" s="7">
        <v>636.29999999999995</v>
      </c>
      <c r="X81" s="7">
        <v>635.5</v>
      </c>
      <c r="Y81" s="7">
        <v>637</v>
      </c>
      <c r="Z81" s="7">
        <v>642.79999999999995</v>
      </c>
      <c r="AA81" s="7">
        <v>642.4</v>
      </c>
      <c r="AB81" s="7">
        <v>602.9</v>
      </c>
      <c r="AC81" s="7">
        <v>605.29999999999995</v>
      </c>
      <c r="AD81" s="7">
        <v>640</v>
      </c>
      <c r="AE81" s="7">
        <v>643.20000000000005</v>
      </c>
      <c r="AF81" s="7">
        <v>669.6</v>
      </c>
      <c r="AG81" s="7">
        <v>657.3</v>
      </c>
      <c r="AH81" s="7">
        <v>662.6</v>
      </c>
      <c r="AI81" s="7">
        <v>658.7</v>
      </c>
      <c r="AJ81" s="7">
        <v>664.5</v>
      </c>
      <c r="AK81" s="7">
        <v>664.4</v>
      </c>
      <c r="AL81" s="7">
        <v>661.4</v>
      </c>
      <c r="AM81" s="7">
        <v>659.2</v>
      </c>
      <c r="AN81" s="7">
        <v>671.5</v>
      </c>
      <c r="AO81" s="7">
        <v>667.4</v>
      </c>
      <c r="AP81" s="7">
        <v>660.3</v>
      </c>
      <c r="AQ81" s="7">
        <v>660.2</v>
      </c>
      <c r="AR81" s="7">
        <v>617.5</v>
      </c>
      <c r="AS81" s="7">
        <v>585.79999999999995</v>
      </c>
      <c r="AT81" s="7">
        <v>592.29999999999995</v>
      </c>
      <c r="AU81" s="7">
        <v>593.6</v>
      </c>
      <c r="AV81" s="7">
        <v>607.20000000000005</v>
      </c>
      <c r="AW81" s="7">
        <v>607.4</v>
      </c>
      <c r="AX81" s="7">
        <v>625.1</v>
      </c>
      <c r="AY81" s="7">
        <v>598.1</v>
      </c>
      <c r="AZ81" s="7">
        <v>617.79999999999995</v>
      </c>
      <c r="BA81" s="7">
        <v>668.5</v>
      </c>
      <c r="BB81" s="7">
        <v>703.8</v>
      </c>
      <c r="BC81" s="7">
        <v>665.9</v>
      </c>
      <c r="BD81" s="7">
        <v>659.6</v>
      </c>
      <c r="BE81" s="7">
        <v>684.4</v>
      </c>
      <c r="BF81" s="7">
        <v>734.1</v>
      </c>
      <c r="BG81" s="7">
        <v>726.6</v>
      </c>
      <c r="BH81" s="7">
        <v>788.7</v>
      </c>
      <c r="BI81" s="7">
        <v>701.3</v>
      </c>
      <c r="BJ81" s="7">
        <v>665.9</v>
      </c>
      <c r="BK81" s="7">
        <v>657.3</v>
      </c>
      <c r="BL81" s="7">
        <v>653.29999999999995</v>
      </c>
      <c r="BM81" s="7">
        <v>686.6</v>
      </c>
      <c r="BN81" s="7">
        <v>680.6</v>
      </c>
      <c r="BO81" s="7">
        <v>689.2</v>
      </c>
      <c r="BP81" s="7">
        <v>706.5</v>
      </c>
      <c r="BQ81" s="7">
        <v>652.20000000000005</v>
      </c>
      <c r="BR81" s="7">
        <v>575.70000000000005</v>
      </c>
      <c r="BS81" s="7">
        <v>656.4</v>
      </c>
      <c r="BT81" s="7">
        <v>639.4</v>
      </c>
      <c r="BU81" s="7">
        <v>594.70000000000005</v>
      </c>
      <c r="BV81" s="7">
        <v>644.4</v>
      </c>
      <c r="BW81" s="7">
        <v>1514.8</v>
      </c>
      <c r="BX81" s="7">
        <v>1489.4</v>
      </c>
      <c r="BY81" s="7">
        <v>1485.1</v>
      </c>
      <c r="BZ81" s="7">
        <v>1497.3</v>
      </c>
      <c r="CA81" s="7">
        <v>1495.4</v>
      </c>
      <c r="CB81" s="7">
        <v>1489.4</v>
      </c>
      <c r="CC81" s="7">
        <v>1483.9</v>
      </c>
      <c r="CD81" s="7">
        <v>1519.3</v>
      </c>
      <c r="CE81" s="7">
        <v>1501.3</v>
      </c>
      <c r="CF81" s="7">
        <v>1483.7</v>
      </c>
      <c r="CG81" s="7">
        <v>1443.1</v>
      </c>
      <c r="CH81" s="7">
        <v>1481.9</v>
      </c>
      <c r="CI81" s="7">
        <v>1431.3</v>
      </c>
      <c r="CJ81" s="7">
        <v>1409.7</v>
      </c>
      <c r="CK81" s="7">
        <v>1531.1</v>
      </c>
      <c r="CL81" s="7">
        <v>1530.2</v>
      </c>
      <c r="CM81" s="7">
        <v>1530.9</v>
      </c>
      <c r="CN81" s="7">
        <v>1489.4</v>
      </c>
      <c r="CO81" s="7">
        <v>1582.5</v>
      </c>
      <c r="CP81" s="7">
        <v>1545.4</v>
      </c>
      <c r="CQ81" s="7">
        <v>1468</v>
      </c>
      <c r="CR81" s="7">
        <v>1518.1</v>
      </c>
      <c r="CS81" s="7">
        <v>1463</v>
      </c>
      <c r="CT81" s="7">
        <v>1445.8</v>
      </c>
      <c r="CU81" s="7">
        <v>1476.1</v>
      </c>
      <c r="CV81" s="7">
        <v>1502.3</v>
      </c>
      <c r="CW81" s="7">
        <v>1518.7</v>
      </c>
      <c r="CX81" s="7">
        <v>1516.2</v>
      </c>
      <c r="CY81" s="7">
        <v>1460.9</v>
      </c>
      <c r="CZ81" s="7">
        <v>1504</v>
      </c>
      <c r="DA81" s="7">
        <v>1512.4</v>
      </c>
      <c r="DB81" s="7">
        <v>1532.4</v>
      </c>
      <c r="DC81" s="7">
        <v>1518.6</v>
      </c>
      <c r="DD81" s="7">
        <v>1622.3</v>
      </c>
      <c r="DE81" s="7">
        <v>1521.5</v>
      </c>
      <c r="DF81" s="7">
        <v>1471.5</v>
      </c>
      <c r="DG81" s="7">
        <v>1455.8</v>
      </c>
      <c r="DH81" s="7">
        <v>1460.4</v>
      </c>
      <c r="DI81" s="7">
        <v>1507.1</v>
      </c>
      <c r="DJ81" s="7">
        <v>1476.9</v>
      </c>
      <c r="DK81" s="7">
        <v>1498.9</v>
      </c>
      <c r="DL81" s="7">
        <v>1558.9</v>
      </c>
      <c r="DM81" s="7">
        <v>1509.7</v>
      </c>
      <c r="DN81" s="7">
        <v>1527</v>
      </c>
      <c r="DO81" s="7">
        <v>1495.3</v>
      </c>
      <c r="DP81" s="7">
        <v>1508</v>
      </c>
      <c r="DQ81" s="7">
        <v>1527.6</v>
      </c>
      <c r="DR81" s="7">
        <v>1519.5</v>
      </c>
      <c r="DS81" s="7">
        <v>1528.1</v>
      </c>
      <c r="DT81" s="7">
        <v>1398.8</v>
      </c>
      <c r="DU81" s="7">
        <v>1422</v>
      </c>
      <c r="DV81" s="7">
        <v>1508.2</v>
      </c>
      <c r="DW81" s="7">
        <v>1515</v>
      </c>
      <c r="DX81" s="7">
        <v>1518.1</v>
      </c>
      <c r="DY81" s="7">
        <v>1535.3</v>
      </c>
      <c r="DZ81" s="7">
        <v>1530.8</v>
      </c>
      <c r="EA81" s="7">
        <v>1551.5</v>
      </c>
      <c r="EB81" s="7">
        <v>1521.8</v>
      </c>
      <c r="EC81" s="7">
        <v>1502.3</v>
      </c>
      <c r="ED81" s="7">
        <v>1434.7</v>
      </c>
      <c r="EE81" s="7">
        <v>1468.3</v>
      </c>
      <c r="EF81" s="7">
        <v>1513.1</v>
      </c>
      <c r="EG81" s="7">
        <v>1496.2</v>
      </c>
      <c r="EH81" s="7">
        <v>1479.5</v>
      </c>
      <c r="EI81" s="7">
        <v>1502</v>
      </c>
      <c r="EJ81" s="7">
        <v>1494.7</v>
      </c>
      <c r="EK81" s="7">
        <v>1479.2</v>
      </c>
      <c r="EL81" s="7">
        <v>1461</v>
      </c>
      <c r="EM81" s="7">
        <v>1471.7</v>
      </c>
      <c r="EN81" s="7">
        <v>1463</v>
      </c>
      <c r="EO81" s="7">
        <v>1475.3</v>
      </c>
      <c r="EP81" s="7">
        <v>1453.5</v>
      </c>
      <c r="EQ81" s="7">
        <v>1478.7</v>
      </c>
      <c r="ER81" s="7">
        <v>1391.6</v>
      </c>
      <c r="ES81" s="7">
        <v>1468.5</v>
      </c>
      <c r="ET81" s="7">
        <v>1565.5</v>
      </c>
      <c r="EU81" s="7">
        <v>1455.3</v>
      </c>
      <c r="EV81" s="7">
        <v>1466.1</v>
      </c>
      <c r="EW81" s="7">
        <v>1453.1</v>
      </c>
      <c r="EX81" s="7">
        <v>1470.5</v>
      </c>
      <c r="EY81" s="7">
        <v>1489.2</v>
      </c>
      <c r="EZ81" s="7">
        <v>1475</v>
      </c>
      <c r="FA81" s="7">
        <v>1497.3</v>
      </c>
      <c r="FB81" s="7">
        <v>1470</v>
      </c>
      <c r="FC81" s="7">
        <v>1444.9</v>
      </c>
      <c r="FD81" s="7">
        <v>1564</v>
      </c>
      <c r="FE81" s="7">
        <v>1404.8</v>
      </c>
      <c r="FF81" s="7">
        <v>1296.3</v>
      </c>
      <c r="FG81" s="7">
        <v>1483.6</v>
      </c>
      <c r="FH81" s="7">
        <v>1377.6</v>
      </c>
      <c r="FI81" s="7">
        <v>1448.6</v>
      </c>
      <c r="FJ81" s="7">
        <v>1453.3</v>
      </c>
      <c r="FK81" s="7">
        <v>1409.1</v>
      </c>
      <c r="FL81" s="7">
        <v>1475.8</v>
      </c>
      <c r="FM81" s="7">
        <v>1450.4</v>
      </c>
      <c r="FN81" s="7">
        <v>1421.5</v>
      </c>
      <c r="FO81" s="7">
        <v>1459.7</v>
      </c>
      <c r="FP81" s="7">
        <v>1456.9</v>
      </c>
      <c r="FQ81" s="7">
        <v>1469.1</v>
      </c>
      <c r="FR81" s="7">
        <v>1445.6</v>
      </c>
      <c r="FS81" s="7">
        <v>1520.2</v>
      </c>
      <c r="FT81" s="7">
        <v>1469.8</v>
      </c>
      <c r="FU81" s="7">
        <v>1409.1</v>
      </c>
      <c r="FV81" s="7">
        <v>1322.4</v>
      </c>
      <c r="FW81" s="7">
        <v>1336.5</v>
      </c>
      <c r="FX81" s="7">
        <v>1328.2</v>
      </c>
      <c r="FY81" s="7">
        <v>1318.9</v>
      </c>
      <c r="FZ81" s="7">
        <v>1309.8</v>
      </c>
      <c r="GA81" s="7">
        <v>1312.5</v>
      </c>
      <c r="GB81" s="7">
        <v>1319.3</v>
      </c>
      <c r="GC81" s="7">
        <v>1339.6</v>
      </c>
      <c r="GD81" s="7">
        <v>1342.1</v>
      </c>
      <c r="GE81" s="7">
        <v>1331.3</v>
      </c>
      <c r="GF81" s="7">
        <v>1337.3</v>
      </c>
      <c r="GG81" s="7">
        <v>1338.6</v>
      </c>
      <c r="GH81" s="7">
        <v>1339</v>
      </c>
      <c r="GI81" s="7">
        <v>1264.8</v>
      </c>
      <c r="GJ81" s="7">
        <v>1154.3</v>
      </c>
      <c r="GK81" s="7">
        <v>1364.7</v>
      </c>
      <c r="GL81" s="7">
        <v>1343.7</v>
      </c>
      <c r="GM81" s="7">
        <v>1349.2</v>
      </c>
      <c r="GN81" s="7">
        <v>1348.1</v>
      </c>
      <c r="GO81" s="7">
        <v>1345.5</v>
      </c>
      <c r="GP81" s="7">
        <v>1350.4</v>
      </c>
      <c r="GQ81" s="7">
        <v>1355.8</v>
      </c>
      <c r="GR81" s="7">
        <v>1329.9</v>
      </c>
      <c r="GS81" s="7">
        <v>1351.5</v>
      </c>
      <c r="GT81" s="7">
        <v>1318.7</v>
      </c>
      <c r="GU81" s="7">
        <v>1352.7</v>
      </c>
      <c r="GV81" s="7">
        <v>1337.6</v>
      </c>
      <c r="GW81" s="7">
        <v>1353.9</v>
      </c>
      <c r="GX81" s="7">
        <v>1283.7</v>
      </c>
      <c r="GY81" s="7">
        <v>1278.7</v>
      </c>
      <c r="GZ81" s="7">
        <v>1295.5</v>
      </c>
      <c r="HA81" s="7">
        <v>1450.9</v>
      </c>
      <c r="HB81" s="7">
        <v>1418.5</v>
      </c>
      <c r="HC81" s="7">
        <v>1271.2</v>
      </c>
      <c r="HD81" s="7">
        <v>1461.4</v>
      </c>
      <c r="HE81" s="7">
        <v>1442.2</v>
      </c>
      <c r="HF81" s="7">
        <v>1483.8</v>
      </c>
      <c r="HG81" s="7">
        <v>1518.7</v>
      </c>
      <c r="HH81" s="7">
        <v>1481.6</v>
      </c>
      <c r="HI81" s="7">
        <v>1625.5</v>
      </c>
      <c r="HJ81" s="7">
        <v>1479.2</v>
      </c>
      <c r="HK81" s="7">
        <v>1380.4</v>
      </c>
      <c r="HL81" s="7">
        <v>1411.5</v>
      </c>
      <c r="HM81" s="7">
        <v>985.3</v>
      </c>
      <c r="HN81" s="7">
        <v>1420.1</v>
      </c>
      <c r="HO81" s="7">
        <v>1415</v>
      </c>
      <c r="HP81" s="7">
        <v>1533.4</v>
      </c>
      <c r="HQ81" s="7">
        <v>1282.9000000000001</v>
      </c>
      <c r="HR81" s="7">
        <v>1307.3</v>
      </c>
      <c r="HS81" s="7">
        <v>1434.6</v>
      </c>
      <c r="HT81" s="7">
        <v>1237.5</v>
      </c>
      <c r="HU81" s="7">
        <v>1161.0999999999999</v>
      </c>
      <c r="HV81" s="7">
        <v>1498.5</v>
      </c>
      <c r="HW81" s="7">
        <v>1490.9</v>
      </c>
      <c r="HX81" s="7">
        <v>1515.4</v>
      </c>
      <c r="HY81" s="7">
        <v>1485.1</v>
      </c>
      <c r="HZ81" s="7">
        <v>1447.9</v>
      </c>
      <c r="IA81" s="7">
        <v>1445.5</v>
      </c>
      <c r="IB81" s="7">
        <v>1592.4</v>
      </c>
      <c r="IC81" s="7">
        <v>1548.9</v>
      </c>
      <c r="ID81" s="7">
        <v>1399.4</v>
      </c>
      <c r="IE81" s="7">
        <v>1389.5</v>
      </c>
      <c r="IF81" s="7">
        <v>1290.4000000000001</v>
      </c>
      <c r="IG81" s="7">
        <v>1299.3</v>
      </c>
      <c r="IH81" s="7">
        <v>1299.5999999999999</v>
      </c>
      <c r="II81" s="7">
        <v>1359.2</v>
      </c>
      <c r="IJ81" s="7">
        <v>1312.7</v>
      </c>
      <c r="IK81" s="7">
        <v>1344.6</v>
      </c>
      <c r="IL81" s="7">
        <v>1306.7</v>
      </c>
      <c r="IM81" s="7">
        <v>1296.8</v>
      </c>
      <c r="IN81" s="7">
        <v>1300.5</v>
      </c>
      <c r="IO81" s="7">
        <v>1239.5999999999999</v>
      </c>
      <c r="IP81" s="7">
        <v>1347.2</v>
      </c>
      <c r="IQ81" s="7">
        <v>1331.3</v>
      </c>
      <c r="IR81" s="7">
        <v>1332.4</v>
      </c>
      <c r="IS81" s="7">
        <v>1338.5</v>
      </c>
      <c r="IT81" s="7">
        <v>1303.0999999999999</v>
      </c>
      <c r="IU81" s="7">
        <v>1300</v>
      </c>
      <c r="IV81" s="7">
        <v>1280.7</v>
      </c>
      <c r="IW81" s="7">
        <v>1334.9</v>
      </c>
      <c r="IX81" s="7">
        <v>1284.9000000000001</v>
      </c>
      <c r="IY81" s="7">
        <v>1332.4</v>
      </c>
      <c r="IZ81" s="7">
        <v>1287.4000000000001</v>
      </c>
      <c r="JA81" s="7">
        <v>1346.5</v>
      </c>
      <c r="JB81" s="7">
        <v>1344.7</v>
      </c>
      <c r="JC81" s="7">
        <v>1323.3</v>
      </c>
      <c r="JD81" s="7">
        <v>1352.7</v>
      </c>
      <c r="JE81" s="7">
        <v>1351.1</v>
      </c>
      <c r="JF81" s="7">
        <v>1342.2</v>
      </c>
      <c r="JG81" s="7">
        <v>1338.5</v>
      </c>
      <c r="JH81" s="7">
        <v>1309.9000000000001</v>
      </c>
      <c r="JI81" s="7">
        <v>1470.2</v>
      </c>
      <c r="JJ81" s="7">
        <v>1503.8</v>
      </c>
      <c r="JK81" s="7">
        <v>1535.2</v>
      </c>
      <c r="JL81" s="7">
        <v>1453</v>
      </c>
      <c r="JM81" s="7">
        <v>1516.7</v>
      </c>
      <c r="JN81" s="7">
        <v>1580.4</v>
      </c>
      <c r="JO81" s="7">
        <v>1457</v>
      </c>
      <c r="JP81" s="7">
        <v>1488.6</v>
      </c>
      <c r="JQ81" s="7">
        <v>1459.6</v>
      </c>
      <c r="JR81" s="7">
        <v>1524.6</v>
      </c>
      <c r="JS81" s="7">
        <v>1505</v>
      </c>
      <c r="JT81" s="7">
        <v>1442.6</v>
      </c>
      <c r="JU81" s="7">
        <v>1551.5</v>
      </c>
      <c r="JV81" s="7">
        <v>1520.9</v>
      </c>
      <c r="JW81" s="7">
        <v>1421.8</v>
      </c>
      <c r="JX81" s="7">
        <v>1509.1</v>
      </c>
      <c r="JY81" s="7">
        <v>1544.4</v>
      </c>
      <c r="JZ81" s="7">
        <v>1168.5</v>
      </c>
      <c r="KA81" s="7">
        <v>1171.0999999999999</v>
      </c>
      <c r="KB81" s="7">
        <v>1471.8</v>
      </c>
      <c r="KC81" s="7">
        <v>1244.7</v>
      </c>
      <c r="KD81" s="7">
        <v>1430.1</v>
      </c>
      <c r="KE81" s="7">
        <v>1389.7</v>
      </c>
      <c r="KF81" s="7">
        <v>1384</v>
      </c>
      <c r="KG81" s="7">
        <v>1382.5</v>
      </c>
      <c r="KH81" s="7">
        <v>1385.7</v>
      </c>
      <c r="KI81" s="7">
        <v>1329.9</v>
      </c>
      <c r="KJ81" s="7">
        <v>1364.3</v>
      </c>
      <c r="KK81" s="7">
        <v>1386.5</v>
      </c>
      <c r="KL81" s="7">
        <v>1361.2</v>
      </c>
      <c r="KM81" s="7">
        <v>1351.9</v>
      </c>
      <c r="KN81" s="7">
        <v>1394</v>
      </c>
      <c r="KO81" s="7">
        <v>1468.4</v>
      </c>
      <c r="KP81" s="7">
        <v>1384.8</v>
      </c>
      <c r="KQ81" s="7">
        <v>1389.2</v>
      </c>
      <c r="KR81" s="7">
        <v>1323.9</v>
      </c>
      <c r="KS81" s="7">
        <v>1316.4</v>
      </c>
      <c r="KT81" s="7">
        <v>1317</v>
      </c>
      <c r="KU81" s="7">
        <v>1384.5</v>
      </c>
      <c r="KV81" s="7">
        <v>1388.8</v>
      </c>
      <c r="KW81" s="7">
        <v>1388.9</v>
      </c>
      <c r="KX81" s="7">
        <v>1390.3</v>
      </c>
      <c r="KY81" s="7">
        <v>1385.1</v>
      </c>
      <c r="KZ81" s="7">
        <v>1427.2</v>
      </c>
      <c r="LA81" s="7">
        <v>1376.4</v>
      </c>
      <c r="LB81" s="7">
        <v>1378.5</v>
      </c>
      <c r="LC81" s="7">
        <v>1372.3</v>
      </c>
      <c r="LD81" s="7">
        <v>1368</v>
      </c>
      <c r="LE81" s="7">
        <v>1255.8</v>
      </c>
      <c r="LF81" s="7">
        <v>1379.4</v>
      </c>
      <c r="LG81" s="7">
        <v>1385.7</v>
      </c>
      <c r="LH81" s="7">
        <v>1318.6</v>
      </c>
      <c r="LI81" s="7">
        <v>1301.2</v>
      </c>
      <c r="LJ81" s="7">
        <v>1342.4</v>
      </c>
      <c r="LK81" s="7">
        <v>1487.8</v>
      </c>
      <c r="LL81" s="7">
        <v>1330.8</v>
      </c>
      <c r="LM81" s="7">
        <v>1393</v>
      </c>
      <c r="LN81" s="7">
        <v>1387.9</v>
      </c>
      <c r="LO81" s="7">
        <v>1381.2</v>
      </c>
      <c r="LP81" s="7">
        <v>1312.6</v>
      </c>
      <c r="LQ81" s="7">
        <v>1230.5</v>
      </c>
      <c r="LR81" s="7">
        <v>1379.5</v>
      </c>
      <c r="LS81" s="7">
        <v>1438.3</v>
      </c>
      <c r="LT81" s="7">
        <v>1314.5</v>
      </c>
      <c r="LU81" s="7">
        <v>1320.8</v>
      </c>
      <c r="LV81" s="7">
        <v>1405.4</v>
      </c>
      <c r="LW81" s="7">
        <v>1390.6</v>
      </c>
      <c r="LX81" s="7">
        <v>1381.4</v>
      </c>
      <c r="LY81" s="7">
        <v>1379.8</v>
      </c>
      <c r="LZ81" s="7">
        <v>1385.6</v>
      </c>
      <c r="MA81" s="7">
        <v>1326.4</v>
      </c>
      <c r="MB81" s="7">
        <v>1455.5</v>
      </c>
      <c r="MC81" s="7">
        <v>1315.2</v>
      </c>
      <c r="MD81" s="7">
        <v>1331.6</v>
      </c>
      <c r="ME81" s="7">
        <v>1346</v>
      </c>
      <c r="MF81" s="7">
        <v>1363.4</v>
      </c>
      <c r="MG81" s="7">
        <v>1365</v>
      </c>
      <c r="MH81" s="7">
        <v>1363</v>
      </c>
      <c r="MI81" s="7">
        <v>1394.7</v>
      </c>
      <c r="MJ81" s="7">
        <v>1432.9</v>
      </c>
      <c r="MK81" s="7">
        <v>1423.1</v>
      </c>
      <c r="ML81" s="7">
        <v>1383</v>
      </c>
      <c r="MM81" s="7">
        <v>1426.1</v>
      </c>
      <c r="MN81" s="7">
        <v>1426.1</v>
      </c>
      <c r="MO81" s="7">
        <v>1422.5</v>
      </c>
      <c r="MP81" s="7">
        <v>1421.3</v>
      </c>
      <c r="MQ81" s="7">
        <v>1435.1</v>
      </c>
      <c r="MR81" s="7">
        <v>1399.3</v>
      </c>
      <c r="MS81" s="7">
        <v>1351.7</v>
      </c>
      <c r="MT81" s="7">
        <v>1355</v>
      </c>
      <c r="MU81" s="7">
        <v>1426.5</v>
      </c>
      <c r="MV81" s="7">
        <v>1278.0999999999999</v>
      </c>
      <c r="MW81" s="7">
        <v>1355.2</v>
      </c>
      <c r="MX81" s="7">
        <v>1369.6</v>
      </c>
      <c r="MY81" s="7">
        <v>1476</v>
      </c>
      <c r="MZ81" s="7">
        <v>1415.8</v>
      </c>
      <c r="NA81" s="7">
        <v>1424.6</v>
      </c>
      <c r="NB81" s="7">
        <v>1369.2</v>
      </c>
      <c r="NC81" s="7">
        <v>1492.9</v>
      </c>
      <c r="ND81" s="7">
        <v>1438.4</v>
      </c>
      <c r="NE81" s="7">
        <v>1471.8</v>
      </c>
      <c r="NF81" s="7">
        <v>1345.2</v>
      </c>
      <c r="NG81" s="7">
        <v>1430.1</v>
      </c>
      <c r="NH81" s="7">
        <v>1350.4</v>
      </c>
      <c r="NI81" s="7">
        <v>1359.9</v>
      </c>
      <c r="NJ81" s="7">
        <v>1297.5999999999999</v>
      </c>
      <c r="NK81" s="7">
        <v>1356.1</v>
      </c>
      <c r="NL81" s="7">
        <v>1365.7</v>
      </c>
      <c r="NM81" s="7">
        <v>1342.6</v>
      </c>
      <c r="NN81" s="120">
        <v>0</v>
      </c>
      <c r="NO81" s="135">
        <v>46.25</v>
      </c>
      <c r="NP81" s="135">
        <v>0</v>
      </c>
      <c r="NQ81" s="135">
        <v>0</v>
      </c>
      <c r="NR81" s="135">
        <v>7.12</v>
      </c>
      <c r="NS81" s="135">
        <v>6.41</v>
      </c>
      <c r="NT81" s="135">
        <v>0</v>
      </c>
      <c r="NU81" s="135">
        <v>0</v>
      </c>
      <c r="NV81" s="7">
        <v>89774240</v>
      </c>
      <c r="NW81" s="7">
        <v>263470.7</v>
      </c>
      <c r="NX81" s="7">
        <v>91170620</v>
      </c>
      <c r="NY81" s="7">
        <v>308439</v>
      </c>
      <c r="NZ81" s="7">
        <v>75014250</v>
      </c>
      <c r="OA81" s="7">
        <v>156742</v>
      </c>
      <c r="OB81" s="7">
        <v>89384590</v>
      </c>
      <c r="OC81" s="7">
        <v>136229</v>
      </c>
      <c r="OD81" s="7">
        <v>849710</v>
      </c>
      <c r="OE81" s="7">
        <v>10180</v>
      </c>
      <c r="OF81" s="7">
        <v>131070</v>
      </c>
      <c r="OG81" s="7">
        <v>720</v>
      </c>
      <c r="OH81" s="9">
        <f>IF((RD_15[[#This Row],[33kV_IC1_ExPort]]-NV80)&lt;0,0,(RD_15[[#This Row],[33kV_IC1_ExPort]]-NV80))</f>
        <v>114790</v>
      </c>
      <c r="OI81" s="9">
        <f>IF((RD_15[[#This Row],[33kV_IC1_Import]]-NW80)&lt;0,0,(RD_15[[#This Row],[33kV_IC1_Import]]-NW80))</f>
        <v>105.70000000001164</v>
      </c>
      <c r="OJ81" s="9">
        <f>IF((RD_15[[#This Row],[33kV_IC2_ExPort]]-NX80)&lt;0,0,(RD_15[[#This Row],[33kV_IC2_ExPort]]-NX80))</f>
        <v>115250</v>
      </c>
      <c r="OK81" s="9">
        <f>IF((RD_15[[#This Row],[33kV_IC2_Import]]-NY80)&lt;0,0,(RD_15[[#This Row],[33kV_IC2_Import]]-NY80))</f>
        <v>152</v>
      </c>
      <c r="OL81" s="9">
        <f>IF((RD_15[[#This Row],[33kV_IC3_ExPort]]-NZ80)&lt;0,0,(RD_15[[#This Row],[33kV_IC3_ExPort]]-NZ80))</f>
        <v>112090</v>
      </c>
      <c r="OM81" s="9">
        <f>IF((RD_15[[#This Row],[33kV_IC3_Import]]-OA80)&lt;0,0,(RD_15[[#This Row],[33kV_IC3_Import]]-OA80))</f>
        <v>189</v>
      </c>
      <c r="ON81" s="9">
        <f>IF((RD_15[[#This Row],[33kV_IC4_ExPort]]-OB80)&lt;0,0,(RD_15[[#This Row],[33kV_IC4_ExPort]]-OB80))</f>
        <v>117430</v>
      </c>
      <c r="OO81" s="9">
        <f>IF((RD_15[[#This Row],[33kV_IC4_Import]]-OC80)&lt;0,0,(RD_15[[#This Row],[33kV_IC4_Import]]-OC80))</f>
        <v>185</v>
      </c>
      <c r="OP81" s="9">
        <f>IF((RD_15[[#This Row],[220kV_PQM1_Ex]]-OD80)*200&lt;0,0,(RD_15[[#This Row],[220kV_PQM1_Ex]]-OD80)*200)</f>
        <v>228000</v>
      </c>
      <c r="OQ81" s="9">
        <f>IF((RD_15[[#This Row],[220kV_PQM1_Im]]-OE80)*200&lt;0,0,(RD_15[[#This Row],[220kV_PQM1_Im]]-OE80)*200)</f>
        <v>0</v>
      </c>
      <c r="OR81" s="9">
        <f>IF((RD_15[[#This Row],[220kV_PQM2_Ex]]-OF80)*200&lt;0,0,(RD_15[[#This Row],[220kV_PQM2_Ex]]-OF80)*200)</f>
        <v>228000</v>
      </c>
      <c r="OS81" s="9">
        <f>IF((RD_15[[#This Row],[220kV_PQM2_Im]]-OG80)*200&lt;0,0,(RD_15[[#This Row],[220kV_PQM2_Im]]-OG80)*200)</f>
        <v>0</v>
      </c>
      <c r="OT81" s="136">
        <f>SUM(RD_15[[#This Row],[33kV_IC1_ExPort(KWh)]],RD_15[[#This Row],[33kV_IC2_ExPort(KWh)]],RD_15[[#This Row],[33kV_IC3_ExPort(KWh)]],RD_15[[#This Row],[33kV_IC4_ExPort(kWh)]])</f>
        <v>459560</v>
      </c>
      <c r="OU81" s="49">
        <f>SUM(RD_15[[#This Row],[220kV_PQM1_Ex(KWh)]],RD_15[[#This Row],[220kV_PQM2_Ex(KWh)]])</f>
        <v>456000</v>
      </c>
      <c r="OV81" s="49">
        <f>IFERROR((RD_15[[#This Row],[Sunset Time (POA&lt;20 W/m2)]]-RD_15[[#This Row],[Sunrise Time (POA&gt;20 W/m2)]])*24,"")</f>
        <v>12.866666666666669</v>
      </c>
      <c r="OW81" s="49">
        <f>RD_15[[#This Row],[GHI]]-RD_15[[#This Row],[GHI_Lost]]</f>
        <v>7.12</v>
      </c>
      <c r="OX81" s="49">
        <f>RD_15[[#This Row],[POA]]-RD_15[[#This Row],[POA_Lost]]</f>
        <v>6.41</v>
      </c>
      <c r="OY81" s="49"/>
      <c r="OZ81" s="49">
        <f>RD_15[[#This Row],[MT_Temp]]</f>
        <v>46.25</v>
      </c>
      <c r="PA81" s="50">
        <f>RD_15[[#This Row],[WS_Avg]]</f>
        <v>0</v>
      </c>
      <c r="PB81" s="131">
        <f>IFERROR(SUM(RD_15[[#This Row],[BLK1_INV1]:[BLK12_INV31]]),"")</f>
        <v>468705.60000000021</v>
      </c>
      <c r="PC81" s="51" t="str">
        <f>IFERROR(#REF!/RD_15[[#This Row],[Inv_Exp(KWh)]],"")</f>
        <v/>
      </c>
      <c r="PD81" s="51"/>
      <c r="PE81" s="100" t="str">
        <f>IFERROR(RD_15[[#This Row],[WPR_Eac]]/RD_15[[#This Row],[WPR_Edc]],"")</f>
        <v/>
      </c>
      <c r="PF81" s="100"/>
      <c r="PG81" s="100"/>
    </row>
    <row r="82" spans="2:423" x14ac:dyDescent="0.35">
      <c r="B82" s="48">
        <v>45821</v>
      </c>
      <c r="C82" s="132">
        <f>YEAR(RD_15[[#This Row],[Date]])+IF(MONTH(RD_15[[#This Row],[Date]])&gt;=4,1,0)</f>
        <v>2026</v>
      </c>
      <c r="D82" s="124">
        <f t="shared" si="11"/>
        <v>2025</v>
      </c>
      <c r="E82" s="133"/>
      <c r="F82" s="133"/>
      <c r="G82" s="134" t="str">
        <f>TEXT(RD_15[[#This Row],[Date]],"mmm-yy")</f>
        <v>Jun-25</v>
      </c>
      <c r="H82" s="124">
        <f t="shared" si="12"/>
        <v>30</v>
      </c>
      <c r="I82" s="132">
        <f>'Basic Data '!$S$2</f>
        <v>91870</v>
      </c>
      <c r="J82" s="8"/>
      <c r="K82" s="8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120"/>
      <c r="NO82" s="135"/>
      <c r="NP82" s="135"/>
      <c r="NQ82" s="135"/>
      <c r="NR82" s="135"/>
      <c r="NS82" s="135"/>
      <c r="NT82" s="135"/>
      <c r="NU82" s="135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9">
        <f>IF((RD_15[[#This Row],[33kV_IC1_ExPort]]-NV81)&lt;0,0,(RD_15[[#This Row],[33kV_IC1_ExPort]]-NV81))</f>
        <v>0</v>
      </c>
      <c r="OI82" s="9">
        <f>IF((RD_15[[#This Row],[33kV_IC1_Import]]-NW81)&lt;0,0,(RD_15[[#This Row],[33kV_IC1_Import]]-NW81))</f>
        <v>0</v>
      </c>
      <c r="OJ82" s="9">
        <f>IF((RD_15[[#This Row],[33kV_IC2_ExPort]]-NX81)&lt;0,0,(RD_15[[#This Row],[33kV_IC2_ExPort]]-NX81))</f>
        <v>0</v>
      </c>
      <c r="OK82" s="9">
        <f>IF((RD_15[[#This Row],[33kV_IC2_Import]]-NY81)&lt;0,0,(RD_15[[#This Row],[33kV_IC2_Import]]-NY81))</f>
        <v>0</v>
      </c>
      <c r="OL82" s="9">
        <f>IF((RD_15[[#This Row],[33kV_IC3_ExPort]]-NZ81)&lt;0,0,(RD_15[[#This Row],[33kV_IC3_ExPort]]-NZ81))</f>
        <v>0</v>
      </c>
      <c r="OM82" s="9">
        <f>IF((RD_15[[#This Row],[33kV_IC3_Import]]-OA81)&lt;0,0,(RD_15[[#This Row],[33kV_IC3_Import]]-OA81))</f>
        <v>0</v>
      </c>
      <c r="ON82" s="9">
        <f>IF((RD_15[[#This Row],[33kV_IC4_ExPort]]-OB81)&lt;0,0,(RD_15[[#This Row],[33kV_IC4_ExPort]]-OB81))</f>
        <v>0</v>
      </c>
      <c r="OO82" s="9">
        <f>IF((RD_15[[#This Row],[33kV_IC4_Import]]-OC81)&lt;0,0,(RD_15[[#This Row],[33kV_IC4_Import]]-OC81))</f>
        <v>0</v>
      </c>
      <c r="OP82" s="9">
        <f>IF((RD_15[[#This Row],[220kV_PQM1_Ex]]-OD81)*200&lt;0,0,(RD_15[[#This Row],[220kV_PQM1_Ex]]-OD81)*200)</f>
        <v>0</v>
      </c>
      <c r="OQ82" s="9">
        <f>IF((RD_15[[#This Row],[220kV_PQM1_Im]]-OE81)*200&lt;0,0,(RD_15[[#This Row],[220kV_PQM1_Im]]-OE81)*200)</f>
        <v>0</v>
      </c>
      <c r="OR82" s="9">
        <f>IF((RD_15[[#This Row],[220kV_PQM2_Ex]]-OF81)*200&lt;0,0,(RD_15[[#This Row],[220kV_PQM2_Ex]]-OF81)*200)</f>
        <v>0</v>
      </c>
      <c r="OS82" s="9">
        <f>IF((RD_15[[#This Row],[220kV_PQM2_Im]]-OG81)*200&lt;0,0,(RD_15[[#This Row],[220kV_PQM2_Im]]-OG81)*200)</f>
        <v>0</v>
      </c>
      <c r="OT82" s="136">
        <f>SUM(RD_15[[#This Row],[33kV_IC1_ExPort(KWh)]],RD_15[[#This Row],[33kV_IC2_ExPort(KWh)]],RD_15[[#This Row],[33kV_IC3_ExPort(KWh)]],RD_15[[#This Row],[33kV_IC4_ExPort(kWh)]])</f>
        <v>0</v>
      </c>
      <c r="OU82" s="49">
        <f>SUM(RD_15[[#This Row],[220kV_PQM1_Ex(KWh)]],RD_15[[#This Row],[220kV_PQM2_Ex(KWh)]])</f>
        <v>0</v>
      </c>
      <c r="OV82" s="49">
        <f>IFERROR((RD_15[[#This Row],[Sunset Time (POA&lt;20 W/m2)]]-RD_15[[#This Row],[Sunrise Time (POA&gt;20 W/m2)]])*24,"")</f>
        <v>0</v>
      </c>
      <c r="OW82" s="49">
        <f>RD_15[[#This Row],[GHI]]-RD_15[[#This Row],[GHI_Lost]]</f>
        <v>0</v>
      </c>
      <c r="OX82" s="49">
        <f>RD_15[[#This Row],[POA]]-RD_15[[#This Row],[POA_Lost]]</f>
        <v>0</v>
      </c>
      <c r="OY82" s="49"/>
      <c r="OZ82" s="49">
        <f>RD_15[[#This Row],[MT_Temp]]</f>
        <v>0</v>
      </c>
      <c r="PA82" s="50">
        <f>RD_15[[#This Row],[WS_Avg]]</f>
        <v>0</v>
      </c>
      <c r="PB82" s="131">
        <f>IFERROR(SUM(RD_15[[#This Row],[BLK1_INV1]:[BLK12_INV31]]),"")</f>
        <v>0</v>
      </c>
      <c r="PC82" s="51" t="str">
        <f>IFERROR(#REF!/RD_15[[#This Row],[Inv_Exp(KWh)]],"")</f>
        <v/>
      </c>
      <c r="PD82" s="51"/>
      <c r="PE82" s="100" t="str">
        <f>IFERROR(RD_15[[#This Row],[WPR_Eac]]/RD_15[[#This Row],[WPR_Edc]],"")</f>
        <v/>
      </c>
      <c r="PF82" s="100"/>
      <c r="PG82" s="100"/>
    </row>
    <row r="83" spans="2:423" x14ac:dyDescent="0.35">
      <c r="B83" s="48">
        <v>45822</v>
      </c>
      <c r="C83" s="132">
        <f>YEAR(RD_15[[#This Row],[Date]])+IF(MONTH(RD_15[[#This Row],[Date]])&gt;=4,1,0)</f>
        <v>2026</v>
      </c>
      <c r="D83" s="124">
        <f t="shared" si="11"/>
        <v>2025</v>
      </c>
      <c r="E83" s="133"/>
      <c r="F83" s="133"/>
      <c r="G83" s="134" t="str">
        <f>TEXT(RD_15[[#This Row],[Date]],"mmm-yy")</f>
        <v>Jun-25</v>
      </c>
      <c r="H83" s="124">
        <f t="shared" si="12"/>
        <v>30</v>
      </c>
      <c r="I83" s="132">
        <f>'Basic Data '!$S$2</f>
        <v>91870</v>
      </c>
      <c r="J83" s="8"/>
      <c r="K83" s="8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120"/>
      <c r="NO83" s="135"/>
      <c r="NP83" s="135"/>
      <c r="NQ83" s="135"/>
      <c r="NR83" s="135"/>
      <c r="NS83" s="135"/>
      <c r="NT83" s="135"/>
      <c r="NU83" s="135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9">
        <f>IF((RD_15[[#This Row],[33kV_IC1_ExPort]]-NV82)&lt;0,0,(RD_15[[#This Row],[33kV_IC1_ExPort]]-NV82))</f>
        <v>0</v>
      </c>
      <c r="OI83" s="9">
        <f>IF((RD_15[[#This Row],[33kV_IC1_Import]]-NW82)&lt;0,0,(RD_15[[#This Row],[33kV_IC1_Import]]-NW82))</f>
        <v>0</v>
      </c>
      <c r="OJ83" s="9">
        <f>IF((RD_15[[#This Row],[33kV_IC2_ExPort]]-NX82)&lt;0,0,(RD_15[[#This Row],[33kV_IC2_ExPort]]-NX82))</f>
        <v>0</v>
      </c>
      <c r="OK83" s="9">
        <f>IF((RD_15[[#This Row],[33kV_IC2_Import]]-NY82)&lt;0,0,(RD_15[[#This Row],[33kV_IC2_Import]]-NY82))</f>
        <v>0</v>
      </c>
      <c r="OL83" s="9">
        <f>IF((RD_15[[#This Row],[33kV_IC3_ExPort]]-NZ82)&lt;0,0,(RD_15[[#This Row],[33kV_IC3_ExPort]]-NZ82))</f>
        <v>0</v>
      </c>
      <c r="OM83" s="9">
        <f>IF((RD_15[[#This Row],[33kV_IC3_Import]]-OA82)&lt;0,0,(RD_15[[#This Row],[33kV_IC3_Import]]-OA82))</f>
        <v>0</v>
      </c>
      <c r="ON83" s="9">
        <f>IF((RD_15[[#This Row],[33kV_IC4_ExPort]]-OB82)&lt;0,0,(RD_15[[#This Row],[33kV_IC4_ExPort]]-OB82))</f>
        <v>0</v>
      </c>
      <c r="OO83" s="9">
        <f>IF((RD_15[[#This Row],[33kV_IC4_Import]]-OC82)&lt;0,0,(RD_15[[#This Row],[33kV_IC4_Import]]-OC82))</f>
        <v>0</v>
      </c>
      <c r="OP83" s="9">
        <f>IF((RD_15[[#This Row],[220kV_PQM1_Ex]]-OD82)*200&lt;0,0,(RD_15[[#This Row],[220kV_PQM1_Ex]]-OD82)*200)</f>
        <v>0</v>
      </c>
      <c r="OQ83" s="9">
        <f>IF((RD_15[[#This Row],[220kV_PQM1_Im]]-OE82)*200&lt;0,0,(RD_15[[#This Row],[220kV_PQM1_Im]]-OE82)*200)</f>
        <v>0</v>
      </c>
      <c r="OR83" s="9">
        <f>IF((RD_15[[#This Row],[220kV_PQM2_Ex]]-OF82)*200&lt;0,0,(RD_15[[#This Row],[220kV_PQM2_Ex]]-OF82)*200)</f>
        <v>0</v>
      </c>
      <c r="OS83" s="9">
        <f>IF((RD_15[[#This Row],[220kV_PQM2_Im]]-OG82)*200&lt;0,0,(RD_15[[#This Row],[220kV_PQM2_Im]]-OG82)*200)</f>
        <v>0</v>
      </c>
      <c r="OT83" s="136">
        <f>SUM(RD_15[[#This Row],[33kV_IC1_ExPort(KWh)]],RD_15[[#This Row],[33kV_IC2_ExPort(KWh)]],RD_15[[#This Row],[33kV_IC3_ExPort(KWh)]],RD_15[[#This Row],[33kV_IC4_ExPort(kWh)]])</f>
        <v>0</v>
      </c>
      <c r="OU83" s="49">
        <f>SUM(RD_15[[#This Row],[220kV_PQM1_Ex(KWh)]],RD_15[[#This Row],[220kV_PQM2_Ex(KWh)]])</f>
        <v>0</v>
      </c>
      <c r="OV83" s="49">
        <f>IFERROR((RD_15[[#This Row],[Sunset Time (POA&lt;20 W/m2)]]-RD_15[[#This Row],[Sunrise Time (POA&gt;20 W/m2)]])*24,"")</f>
        <v>0</v>
      </c>
      <c r="OW83" s="49">
        <f>RD_15[[#This Row],[GHI]]-RD_15[[#This Row],[GHI_Lost]]</f>
        <v>0</v>
      </c>
      <c r="OX83" s="49">
        <f>RD_15[[#This Row],[POA]]-RD_15[[#This Row],[POA_Lost]]</f>
        <v>0</v>
      </c>
      <c r="OY83" s="49"/>
      <c r="OZ83" s="49">
        <f>RD_15[[#This Row],[MT_Temp]]</f>
        <v>0</v>
      </c>
      <c r="PA83" s="50">
        <f>RD_15[[#This Row],[WS_Avg]]</f>
        <v>0</v>
      </c>
      <c r="PB83" s="131">
        <f>IFERROR(SUM(RD_15[[#This Row],[BLK1_INV1]:[BLK12_INV31]]),"")</f>
        <v>0</v>
      </c>
      <c r="PC83" s="51" t="str">
        <f>IFERROR(#REF!/RD_15[[#This Row],[Inv_Exp(KWh)]],"")</f>
        <v/>
      </c>
      <c r="PD83" s="51"/>
      <c r="PE83" s="100" t="str">
        <f>IFERROR(RD_15[[#This Row],[WPR_Eac]]/RD_15[[#This Row],[WPR_Edc]],"")</f>
        <v/>
      </c>
      <c r="PF83" s="100"/>
      <c r="PG83" s="100"/>
    </row>
    <row r="84" spans="2:423" x14ac:dyDescent="0.35">
      <c r="B84" s="48">
        <v>45823</v>
      </c>
      <c r="C84" s="132">
        <f>YEAR(RD_15[[#This Row],[Date]])+IF(MONTH(RD_15[[#This Row],[Date]])&gt;=4,1,0)</f>
        <v>2026</v>
      </c>
      <c r="D84" s="124">
        <f t="shared" si="11"/>
        <v>2025</v>
      </c>
      <c r="E84" s="133"/>
      <c r="F84" s="133"/>
      <c r="G84" s="134" t="str">
        <f>TEXT(RD_15[[#This Row],[Date]],"mmm-yy")</f>
        <v>Jun-25</v>
      </c>
      <c r="H84" s="124">
        <f t="shared" si="12"/>
        <v>30</v>
      </c>
      <c r="I84" s="132">
        <f>'Basic Data '!$S$2</f>
        <v>91870</v>
      </c>
      <c r="J84" s="8"/>
      <c r="K84" s="8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120"/>
      <c r="NO84" s="135"/>
      <c r="NP84" s="135"/>
      <c r="NQ84" s="135"/>
      <c r="NR84" s="135"/>
      <c r="NS84" s="135"/>
      <c r="NT84" s="135"/>
      <c r="NU84" s="135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9">
        <f>IF((RD_15[[#This Row],[33kV_IC1_ExPort]]-NV83)&lt;0,0,(RD_15[[#This Row],[33kV_IC1_ExPort]]-NV83))</f>
        <v>0</v>
      </c>
      <c r="OI84" s="9">
        <f>IF((RD_15[[#This Row],[33kV_IC1_Import]]-NW83)&lt;0,0,(RD_15[[#This Row],[33kV_IC1_Import]]-NW83))</f>
        <v>0</v>
      </c>
      <c r="OJ84" s="9">
        <f>IF((RD_15[[#This Row],[33kV_IC2_ExPort]]-NX83)&lt;0,0,(RD_15[[#This Row],[33kV_IC2_ExPort]]-NX83))</f>
        <v>0</v>
      </c>
      <c r="OK84" s="9">
        <f>IF((RD_15[[#This Row],[33kV_IC2_Import]]-NY83)&lt;0,0,(RD_15[[#This Row],[33kV_IC2_Import]]-NY83))</f>
        <v>0</v>
      </c>
      <c r="OL84" s="9">
        <f>IF((RD_15[[#This Row],[33kV_IC3_ExPort]]-NZ83)&lt;0,0,(RD_15[[#This Row],[33kV_IC3_ExPort]]-NZ83))</f>
        <v>0</v>
      </c>
      <c r="OM84" s="9">
        <f>IF((RD_15[[#This Row],[33kV_IC3_Import]]-OA83)&lt;0,0,(RD_15[[#This Row],[33kV_IC3_Import]]-OA83))</f>
        <v>0</v>
      </c>
      <c r="ON84" s="9">
        <f>IF((RD_15[[#This Row],[33kV_IC4_ExPort]]-OB83)&lt;0,0,(RD_15[[#This Row],[33kV_IC4_ExPort]]-OB83))</f>
        <v>0</v>
      </c>
      <c r="OO84" s="9">
        <f>IF((RD_15[[#This Row],[33kV_IC4_Import]]-OC83)&lt;0,0,(RD_15[[#This Row],[33kV_IC4_Import]]-OC83))</f>
        <v>0</v>
      </c>
      <c r="OP84" s="9">
        <f>IF((RD_15[[#This Row],[220kV_PQM1_Ex]]-OD83)*200&lt;0,0,(RD_15[[#This Row],[220kV_PQM1_Ex]]-OD83)*200)</f>
        <v>0</v>
      </c>
      <c r="OQ84" s="9">
        <f>IF((RD_15[[#This Row],[220kV_PQM1_Im]]-OE83)*200&lt;0,0,(RD_15[[#This Row],[220kV_PQM1_Im]]-OE83)*200)</f>
        <v>0</v>
      </c>
      <c r="OR84" s="9">
        <f>IF((RD_15[[#This Row],[220kV_PQM2_Ex]]-OF83)*200&lt;0,0,(RD_15[[#This Row],[220kV_PQM2_Ex]]-OF83)*200)</f>
        <v>0</v>
      </c>
      <c r="OS84" s="9">
        <f>IF((RD_15[[#This Row],[220kV_PQM2_Im]]-OG83)*200&lt;0,0,(RD_15[[#This Row],[220kV_PQM2_Im]]-OG83)*200)</f>
        <v>0</v>
      </c>
      <c r="OT84" s="136">
        <f>SUM(RD_15[[#This Row],[33kV_IC1_ExPort(KWh)]],RD_15[[#This Row],[33kV_IC2_ExPort(KWh)]],RD_15[[#This Row],[33kV_IC3_ExPort(KWh)]],RD_15[[#This Row],[33kV_IC4_ExPort(kWh)]])</f>
        <v>0</v>
      </c>
      <c r="OU84" s="49">
        <f>SUM(RD_15[[#This Row],[220kV_PQM1_Ex(KWh)]],RD_15[[#This Row],[220kV_PQM2_Ex(KWh)]])</f>
        <v>0</v>
      </c>
      <c r="OV84" s="49">
        <f>IFERROR((RD_15[[#This Row],[Sunset Time (POA&lt;20 W/m2)]]-RD_15[[#This Row],[Sunrise Time (POA&gt;20 W/m2)]])*24,"")</f>
        <v>0</v>
      </c>
      <c r="OW84" s="49">
        <f>RD_15[[#This Row],[GHI]]-RD_15[[#This Row],[GHI_Lost]]</f>
        <v>0</v>
      </c>
      <c r="OX84" s="49">
        <f>RD_15[[#This Row],[POA]]-RD_15[[#This Row],[POA_Lost]]</f>
        <v>0</v>
      </c>
      <c r="OY84" s="49"/>
      <c r="OZ84" s="49">
        <f>RD_15[[#This Row],[MT_Temp]]</f>
        <v>0</v>
      </c>
      <c r="PA84" s="50">
        <f>RD_15[[#This Row],[WS_Avg]]</f>
        <v>0</v>
      </c>
      <c r="PB84" s="131">
        <f>IFERROR(SUM(RD_15[[#This Row],[BLK1_INV1]:[BLK12_INV31]]),"")</f>
        <v>0</v>
      </c>
      <c r="PC84" s="51" t="str">
        <f>IFERROR(#REF!/RD_15[[#This Row],[Inv_Exp(KWh)]],"")</f>
        <v/>
      </c>
      <c r="PD84" s="51"/>
      <c r="PE84" s="100" t="str">
        <f>IFERROR(RD_15[[#This Row],[WPR_Eac]]/RD_15[[#This Row],[WPR_Edc]],"")</f>
        <v/>
      </c>
      <c r="PF84" s="100"/>
      <c r="PG84" s="100"/>
    </row>
    <row r="85" spans="2:423" x14ac:dyDescent="0.35">
      <c r="B85" s="48">
        <v>45824</v>
      </c>
      <c r="C85" s="132">
        <f>YEAR(RD_15[[#This Row],[Date]])+IF(MONTH(RD_15[[#This Row],[Date]])&gt;=4,1,0)</f>
        <v>2026</v>
      </c>
      <c r="D85" s="124">
        <f t="shared" si="11"/>
        <v>2025</v>
      </c>
      <c r="E85" s="133"/>
      <c r="F85" s="133"/>
      <c r="G85" s="134" t="str">
        <f>TEXT(RD_15[[#This Row],[Date]],"mmm-yy")</f>
        <v>Jun-25</v>
      </c>
      <c r="H85" s="124">
        <f t="shared" si="12"/>
        <v>30</v>
      </c>
      <c r="I85" s="132">
        <f>'Basic Data '!$S$2</f>
        <v>91870</v>
      </c>
      <c r="J85" s="8"/>
      <c r="K85" s="8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120"/>
      <c r="NO85" s="135"/>
      <c r="NP85" s="135"/>
      <c r="NQ85" s="135"/>
      <c r="NR85" s="135"/>
      <c r="NS85" s="135"/>
      <c r="NT85" s="135"/>
      <c r="NU85" s="135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9">
        <f>IF((RD_15[[#This Row],[33kV_IC1_ExPort]]-NV84)&lt;0,0,(RD_15[[#This Row],[33kV_IC1_ExPort]]-NV84))</f>
        <v>0</v>
      </c>
      <c r="OI85" s="9">
        <f>IF((RD_15[[#This Row],[33kV_IC1_Import]]-NW84)&lt;0,0,(RD_15[[#This Row],[33kV_IC1_Import]]-NW84))</f>
        <v>0</v>
      </c>
      <c r="OJ85" s="9">
        <f>IF((RD_15[[#This Row],[33kV_IC2_ExPort]]-NX84)&lt;0,0,(RD_15[[#This Row],[33kV_IC2_ExPort]]-NX84))</f>
        <v>0</v>
      </c>
      <c r="OK85" s="9">
        <f>IF((RD_15[[#This Row],[33kV_IC2_Import]]-NY84)&lt;0,0,(RD_15[[#This Row],[33kV_IC2_Import]]-NY84))</f>
        <v>0</v>
      </c>
      <c r="OL85" s="9">
        <f>IF((RD_15[[#This Row],[33kV_IC3_ExPort]]-NZ84)&lt;0,0,(RD_15[[#This Row],[33kV_IC3_ExPort]]-NZ84))</f>
        <v>0</v>
      </c>
      <c r="OM85" s="9">
        <f>IF((RD_15[[#This Row],[33kV_IC3_Import]]-OA84)&lt;0,0,(RD_15[[#This Row],[33kV_IC3_Import]]-OA84))</f>
        <v>0</v>
      </c>
      <c r="ON85" s="9">
        <f>IF((RD_15[[#This Row],[33kV_IC4_ExPort]]-OB84)&lt;0,0,(RD_15[[#This Row],[33kV_IC4_ExPort]]-OB84))</f>
        <v>0</v>
      </c>
      <c r="OO85" s="9">
        <f>IF((RD_15[[#This Row],[33kV_IC4_Import]]-OC84)&lt;0,0,(RD_15[[#This Row],[33kV_IC4_Import]]-OC84))</f>
        <v>0</v>
      </c>
      <c r="OP85" s="9">
        <f>IF((RD_15[[#This Row],[220kV_PQM1_Ex]]-OD84)*200&lt;0,0,(RD_15[[#This Row],[220kV_PQM1_Ex]]-OD84)*200)</f>
        <v>0</v>
      </c>
      <c r="OQ85" s="9">
        <f>IF((RD_15[[#This Row],[220kV_PQM1_Im]]-OE84)*200&lt;0,0,(RD_15[[#This Row],[220kV_PQM1_Im]]-OE84)*200)</f>
        <v>0</v>
      </c>
      <c r="OR85" s="9">
        <f>IF((RD_15[[#This Row],[220kV_PQM2_Ex]]-OF84)*200&lt;0,0,(RD_15[[#This Row],[220kV_PQM2_Ex]]-OF84)*200)</f>
        <v>0</v>
      </c>
      <c r="OS85" s="9">
        <f>IF((RD_15[[#This Row],[220kV_PQM2_Im]]-OG84)*200&lt;0,0,(RD_15[[#This Row],[220kV_PQM2_Im]]-OG84)*200)</f>
        <v>0</v>
      </c>
      <c r="OT85" s="136">
        <f>SUM(RD_15[[#This Row],[33kV_IC1_ExPort(KWh)]],RD_15[[#This Row],[33kV_IC2_ExPort(KWh)]],RD_15[[#This Row],[33kV_IC3_ExPort(KWh)]],RD_15[[#This Row],[33kV_IC4_ExPort(kWh)]])</f>
        <v>0</v>
      </c>
      <c r="OU85" s="49">
        <f>SUM(RD_15[[#This Row],[220kV_PQM1_Ex(KWh)]],RD_15[[#This Row],[220kV_PQM2_Ex(KWh)]])</f>
        <v>0</v>
      </c>
      <c r="OV85" s="49">
        <f>IFERROR((RD_15[[#This Row],[Sunset Time (POA&lt;20 W/m2)]]-RD_15[[#This Row],[Sunrise Time (POA&gt;20 W/m2)]])*24,"")</f>
        <v>0</v>
      </c>
      <c r="OW85" s="49">
        <f>RD_15[[#This Row],[GHI]]-RD_15[[#This Row],[GHI_Lost]]</f>
        <v>0</v>
      </c>
      <c r="OX85" s="49">
        <f>RD_15[[#This Row],[POA]]-RD_15[[#This Row],[POA_Lost]]</f>
        <v>0</v>
      </c>
      <c r="OY85" s="49"/>
      <c r="OZ85" s="49">
        <f>RD_15[[#This Row],[MT_Temp]]</f>
        <v>0</v>
      </c>
      <c r="PA85" s="50">
        <f>RD_15[[#This Row],[WS_Avg]]</f>
        <v>0</v>
      </c>
      <c r="PB85" s="131">
        <f>IFERROR(SUM(RD_15[[#This Row],[BLK1_INV1]:[BLK12_INV31]]),"")</f>
        <v>0</v>
      </c>
      <c r="PC85" s="51" t="str">
        <f>IFERROR(#REF!/RD_15[[#This Row],[Inv_Exp(KWh)]],"")</f>
        <v/>
      </c>
      <c r="PD85" s="51"/>
      <c r="PE85" s="100" t="str">
        <f>IFERROR(RD_15[[#This Row],[WPR_Eac]]/RD_15[[#This Row],[WPR_Edc]],"")</f>
        <v/>
      </c>
      <c r="PF85" s="100"/>
      <c r="PG85" s="100"/>
    </row>
    <row r="86" spans="2:423" x14ac:dyDescent="0.35">
      <c r="B86" s="48">
        <v>45825</v>
      </c>
      <c r="C86" s="132">
        <f>YEAR(RD_15[[#This Row],[Date]])+IF(MONTH(RD_15[[#This Row],[Date]])&gt;=4,1,0)</f>
        <v>2026</v>
      </c>
      <c r="D86" s="124">
        <f t="shared" si="11"/>
        <v>2025</v>
      </c>
      <c r="E86" s="133"/>
      <c r="F86" s="133"/>
      <c r="G86" s="134" t="str">
        <f>TEXT(RD_15[[#This Row],[Date]],"mmm-yy")</f>
        <v>Jun-25</v>
      </c>
      <c r="H86" s="124">
        <f t="shared" si="12"/>
        <v>30</v>
      </c>
      <c r="I86" s="132">
        <f>'Basic Data '!$S$2</f>
        <v>91870</v>
      </c>
      <c r="J86" s="8"/>
      <c r="K86" s="8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120"/>
      <c r="NO86" s="135"/>
      <c r="NP86" s="135"/>
      <c r="NQ86" s="135"/>
      <c r="NR86" s="135"/>
      <c r="NS86" s="135"/>
      <c r="NT86" s="135"/>
      <c r="NU86" s="135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9">
        <f>IF((RD_15[[#This Row],[33kV_IC1_ExPort]]-NV85)&lt;0,0,(RD_15[[#This Row],[33kV_IC1_ExPort]]-NV85))</f>
        <v>0</v>
      </c>
      <c r="OI86" s="9">
        <f>IF((RD_15[[#This Row],[33kV_IC1_Import]]-NW85)&lt;0,0,(RD_15[[#This Row],[33kV_IC1_Import]]-NW85))</f>
        <v>0</v>
      </c>
      <c r="OJ86" s="9">
        <f>IF((RD_15[[#This Row],[33kV_IC2_ExPort]]-NX85)&lt;0,0,(RD_15[[#This Row],[33kV_IC2_ExPort]]-NX85))</f>
        <v>0</v>
      </c>
      <c r="OK86" s="9">
        <f>IF((RD_15[[#This Row],[33kV_IC2_Import]]-NY85)&lt;0,0,(RD_15[[#This Row],[33kV_IC2_Import]]-NY85))</f>
        <v>0</v>
      </c>
      <c r="OL86" s="9">
        <f>IF((RD_15[[#This Row],[33kV_IC3_ExPort]]-NZ85)&lt;0,0,(RD_15[[#This Row],[33kV_IC3_ExPort]]-NZ85))</f>
        <v>0</v>
      </c>
      <c r="OM86" s="9">
        <f>IF((RD_15[[#This Row],[33kV_IC3_Import]]-OA85)&lt;0,0,(RD_15[[#This Row],[33kV_IC3_Import]]-OA85))</f>
        <v>0</v>
      </c>
      <c r="ON86" s="9">
        <f>IF((RD_15[[#This Row],[33kV_IC4_ExPort]]-OB85)&lt;0,0,(RD_15[[#This Row],[33kV_IC4_ExPort]]-OB85))</f>
        <v>0</v>
      </c>
      <c r="OO86" s="9">
        <f>IF((RD_15[[#This Row],[33kV_IC4_Import]]-OC85)&lt;0,0,(RD_15[[#This Row],[33kV_IC4_Import]]-OC85))</f>
        <v>0</v>
      </c>
      <c r="OP86" s="9">
        <f>IF((RD_15[[#This Row],[220kV_PQM1_Ex]]-OD85)*200&lt;0,0,(RD_15[[#This Row],[220kV_PQM1_Ex]]-OD85)*200)</f>
        <v>0</v>
      </c>
      <c r="OQ86" s="9">
        <f>IF((RD_15[[#This Row],[220kV_PQM1_Im]]-OE85)*200&lt;0,0,(RD_15[[#This Row],[220kV_PQM1_Im]]-OE85)*200)</f>
        <v>0</v>
      </c>
      <c r="OR86" s="9">
        <f>IF((RD_15[[#This Row],[220kV_PQM2_Ex]]-OF85)*200&lt;0,0,(RD_15[[#This Row],[220kV_PQM2_Ex]]-OF85)*200)</f>
        <v>0</v>
      </c>
      <c r="OS86" s="9">
        <f>IF((RD_15[[#This Row],[220kV_PQM2_Im]]-OG85)*200&lt;0,0,(RD_15[[#This Row],[220kV_PQM2_Im]]-OG85)*200)</f>
        <v>0</v>
      </c>
      <c r="OT86" s="136">
        <f>SUM(RD_15[[#This Row],[33kV_IC1_ExPort(KWh)]],RD_15[[#This Row],[33kV_IC2_ExPort(KWh)]],RD_15[[#This Row],[33kV_IC3_ExPort(KWh)]],RD_15[[#This Row],[33kV_IC4_ExPort(kWh)]])</f>
        <v>0</v>
      </c>
      <c r="OU86" s="49">
        <f>SUM(RD_15[[#This Row],[220kV_PQM1_Ex(KWh)]],RD_15[[#This Row],[220kV_PQM2_Ex(KWh)]])</f>
        <v>0</v>
      </c>
      <c r="OV86" s="49">
        <f>IFERROR((RD_15[[#This Row],[Sunset Time (POA&lt;20 W/m2)]]-RD_15[[#This Row],[Sunrise Time (POA&gt;20 W/m2)]])*24,"")</f>
        <v>0</v>
      </c>
      <c r="OW86" s="49">
        <f>RD_15[[#This Row],[GHI]]-RD_15[[#This Row],[GHI_Lost]]</f>
        <v>0</v>
      </c>
      <c r="OX86" s="49">
        <f>RD_15[[#This Row],[POA]]-RD_15[[#This Row],[POA_Lost]]</f>
        <v>0</v>
      </c>
      <c r="OY86" s="49"/>
      <c r="OZ86" s="49">
        <f>RD_15[[#This Row],[MT_Temp]]</f>
        <v>0</v>
      </c>
      <c r="PA86" s="50">
        <f>RD_15[[#This Row],[WS_Avg]]</f>
        <v>0</v>
      </c>
      <c r="PB86" s="131">
        <f>IFERROR(SUM(RD_15[[#This Row],[BLK1_INV1]:[BLK12_INV31]]),"")</f>
        <v>0</v>
      </c>
      <c r="PC86" s="51" t="str">
        <f>IFERROR(#REF!/RD_15[[#This Row],[Inv_Exp(KWh)]],"")</f>
        <v/>
      </c>
      <c r="PD86" s="51"/>
      <c r="PE86" s="100" t="str">
        <f>IFERROR(RD_15[[#This Row],[WPR_Eac]]/RD_15[[#This Row],[WPR_Edc]],"")</f>
        <v/>
      </c>
      <c r="PF86" s="100"/>
      <c r="PG86" s="100"/>
    </row>
    <row r="87" spans="2:423" x14ac:dyDescent="0.35">
      <c r="B87" s="48">
        <v>45826</v>
      </c>
      <c r="C87" s="132">
        <f>YEAR(RD_15[[#This Row],[Date]])+IF(MONTH(RD_15[[#This Row],[Date]])&gt;=4,1,0)</f>
        <v>2026</v>
      </c>
      <c r="D87" s="124">
        <f t="shared" si="11"/>
        <v>2025</v>
      </c>
      <c r="E87" s="133"/>
      <c r="F87" s="133"/>
      <c r="G87" s="134" t="str">
        <f>TEXT(RD_15[[#This Row],[Date]],"mmm-yy")</f>
        <v>Jun-25</v>
      </c>
      <c r="H87" s="124">
        <f t="shared" si="12"/>
        <v>30</v>
      </c>
      <c r="I87" s="132">
        <f>'Basic Data '!$S$2</f>
        <v>91870</v>
      </c>
      <c r="J87" s="8"/>
      <c r="K87" s="8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120"/>
      <c r="NO87" s="135"/>
      <c r="NP87" s="135"/>
      <c r="NQ87" s="135"/>
      <c r="NR87" s="135"/>
      <c r="NS87" s="135"/>
      <c r="NT87" s="135"/>
      <c r="NU87" s="135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9">
        <f>IF((RD_15[[#This Row],[33kV_IC1_ExPort]]-NV86)&lt;0,0,(RD_15[[#This Row],[33kV_IC1_ExPort]]-NV86))</f>
        <v>0</v>
      </c>
      <c r="OI87" s="9">
        <f>IF((RD_15[[#This Row],[33kV_IC1_Import]]-NW86)&lt;0,0,(RD_15[[#This Row],[33kV_IC1_Import]]-NW86))</f>
        <v>0</v>
      </c>
      <c r="OJ87" s="9">
        <f>IF((RD_15[[#This Row],[33kV_IC2_ExPort]]-NX86)&lt;0,0,(RD_15[[#This Row],[33kV_IC2_ExPort]]-NX86))</f>
        <v>0</v>
      </c>
      <c r="OK87" s="9">
        <f>IF((RD_15[[#This Row],[33kV_IC2_Import]]-NY86)&lt;0,0,(RD_15[[#This Row],[33kV_IC2_Import]]-NY86))</f>
        <v>0</v>
      </c>
      <c r="OL87" s="9">
        <f>IF((RD_15[[#This Row],[33kV_IC3_ExPort]]-NZ86)&lt;0,0,(RD_15[[#This Row],[33kV_IC3_ExPort]]-NZ86))</f>
        <v>0</v>
      </c>
      <c r="OM87" s="9">
        <f>IF((RD_15[[#This Row],[33kV_IC3_Import]]-OA86)&lt;0,0,(RD_15[[#This Row],[33kV_IC3_Import]]-OA86))</f>
        <v>0</v>
      </c>
      <c r="ON87" s="9">
        <f>IF((RD_15[[#This Row],[33kV_IC4_ExPort]]-OB86)&lt;0,0,(RD_15[[#This Row],[33kV_IC4_ExPort]]-OB86))</f>
        <v>0</v>
      </c>
      <c r="OO87" s="9">
        <f>IF((RD_15[[#This Row],[33kV_IC4_Import]]-OC86)&lt;0,0,(RD_15[[#This Row],[33kV_IC4_Import]]-OC86))</f>
        <v>0</v>
      </c>
      <c r="OP87" s="9">
        <f>IF((RD_15[[#This Row],[220kV_PQM1_Ex]]-OD86)*200&lt;0,0,(RD_15[[#This Row],[220kV_PQM1_Ex]]-OD86)*200)</f>
        <v>0</v>
      </c>
      <c r="OQ87" s="9">
        <f>IF((RD_15[[#This Row],[220kV_PQM1_Im]]-OE86)*200&lt;0,0,(RD_15[[#This Row],[220kV_PQM1_Im]]-OE86)*200)</f>
        <v>0</v>
      </c>
      <c r="OR87" s="9">
        <f>IF((RD_15[[#This Row],[220kV_PQM2_Ex]]-OF86)*200&lt;0,0,(RD_15[[#This Row],[220kV_PQM2_Ex]]-OF86)*200)</f>
        <v>0</v>
      </c>
      <c r="OS87" s="9">
        <f>IF((RD_15[[#This Row],[220kV_PQM2_Im]]-OG86)*200&lt;0,0,(RD_15[[#This Row],[220kV_PQM2_Im]]-OG86)*200)</f>
        <v>0</v>
      </c>
      <c r="OT87" s="136">
        <f>SUM(RD_15[[#This Row],[33kV_IC1_ExPort(KWh)]],RD_15[[#This Row],[33kV_IC2_ExPort(KWh)]],RD_15[[#This Row],[33kV_IC3_ExPort(KWh)]],RD_15[[#This Row],[33kV_IC4_ExPort(kWh)]])</f>
        <v>0</v>
      </c>
      <c r="OU87" s="49">
        <f>SUM(RD_15[[#This Row],[220kV_PQM1_Ex(KWh)]],RD_15[[#This Row],[220kV_PQM2_Ex(KWh)]])</f>
        <v>0</v>
      </c>
      <c r="OV87" s="49">
        <f>IFERROR((RD_15[[#This Row],[Sunset Time (POA&lt;20 W/m2)]]-RD_15[[#This Row],[Sunrise Time (POA&gt;20 W/m2)]])*24,"")</f>
        <v>0</v>
      </c>
      <c r="OW87" s="49">
        <f>RD_15[[#This Row],[GHI]]-RD_15[[#This Row],[GHI_Lost]]</f>
        <v>0</v>
      </c>
      <c r="OX87" s="49">
        <f>RD_15[[#This Row],[POA]]-RD_15[[#This Row],[POA_Lost]]</f>
        <v>0</v>
      </c>
      <c r="OY87" s="49"/>
      <c r="OZ87" s="49">
        <f>RD_15[[#This Row],[MT_Temp]]</f>
        <v>0</v>
      </c>
      <c r="PA87" s="50">
        <f>RD_15[[#This Row],[WS_Avg]]</f>
        <v>0</v>
      </c>
      <c r="PB87" s="131">
        <f>IFERROR(SUM(RD_15[[#This Row],[BLK1_INV1]:[BLK12_INV31]]),"")</f>
        <v>0</v>
      </c>
      <c r="PC87" s="51" t="str">
        <f>IFERROR(#REF!/RD_15[[#This Row],[Inv_Exp(KWh)]],"")</f>
        <v/>
      </c>
      <c r="PD87" s="51"/>
      <c r="PE87" s="100" t="str">
        <f>IFERROR(RD_15[[#This Row],[WPR_Eac]]/RD_15[[#This Row],[WPR_Edc]],"")</f>
        <v/>
      </c>
      <c r="PF87" s="100"/>
      <c r="PG87" s="100"/>
    </row>
    <row r="88" spans="2:423" x14ac:dyDescent="0.35">
      <c r="B88" s="48">
        <v>45827</v>
      </c>
      <c r="C88" s="132">
        <f>YEAR(RD_15[[#This Row],[Date]])+IF(MONTH(RD_15[[#This Row],[Date]])&gt;=4,1,0)</f>
        <v>2026</v>
      </c>
      <c r="D88" s="124">
        <f t="shared" si="11"/>
        <v>2025</v>
      </c>
      <c r="E88" s="133"/>
      <c r="F88" s="133"/>
      <c r="G88" s="134" t="str">
        <f>TEXT(RD_15[[#This Row],[Date]],"mmm-yy")</f>
        <v>Jun-25</v>
      </c>
      <c r="H88" s="124">
        <f t="shared" si="12"/>
        <v>30</v>
      </c>
      <c r="I88" s="132">
        <f>'Basic Data '!$S$2</f>
        <v>91870</v>
      </c>
      <c r="J88" s="8"/>
      <c r="K88" s="8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120"/>
      <c r="NO88" s="135"/>
      <c r="NP88" s="135"/>
      <c r="NQ88" s="135"/>
      <c r="NR88" s="135"/>
      <c r="NS88" s="135"/>
      <c r="NT88" s="135"/>
      <c r="NU88" s="135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9">
        <f>IF((RD_15[[#This Row],[33kV_IC1_ExPort]]-NV87)&lt;0,0,(RD_15[[#This Row],[33kV_IC1_ExPort]]-NV87))</f>
        <v>0</v>
      </c>
      <c r="OI88" s="9">
        <f>IF((RD_15[[#This Row],[33kV_IC1_Import]]-NW87)&lt;0,0,(RD_15[[#This Row],[33kV_IC1_Import]]-NW87))</f>
        <v>0</v>
      </c>
      <c r="OJ88" s="9">
        <f>IF((RD_15[[#This Row],[33kV_IC2_ExPort]]-NX87)&lt;0,0,(RD_15[[#This Row],[33kV_IC2_ExPort]]-NX87))</f>
        <v>0</v>
      </c>
      <c r="OK88" s="9">
        <f>IF((RD_15[[#This Row],[33kV_IC2_Import]]-NY87)&lt;0,0,(RD_15[[#This Row],[33kV_IC2_Import]]-NY87))</f>
        <v>0</v>
      </c>
      <c r="OL88" s="9">
        <f>IF((RD_15[[#This Row],[33kV_IC3_ExPort]]-NZ87)&lt;0,0,(RD_15[[#This Row],[33kV_IC3_ExPort]]-NZ87))</f>
        <v>0</v>
      </c>
      <c r="OM88" s="9">
        <f>IF((RD_15[[#This Row],[33kV_IC3_Import]]-OA87)&lt;0,0,(RD_15[[#This Row],[33kV_IC3_Import]]-OA87))</f>
        <v>0</v>
      </c>
      <c r="ON88" s="9">
        <f>IF((RD_15[[#This Row],[33kV_IC4_ExPort]]-OB87)&lt;0,0,(RD_15[[#This Row],[33kV_IC4_ExPort]]-OB87))</f>
        <v>0</v>
      </c>
      <c r="OO88" s="9">
        <f>IF((RD_15[[#This Row],[33kV_IC4_Import]]-OC87)&lt;0,0,(RD_15[[#This Row],[33kV_IC4_Import]]-OC87))</f>
        <v>0</v>
      </c>
      <c r="OP88" s="9">
        <f>IF((RD_15[[#This Row],[220kV_PQM1_Ex]]-OD87)*200&lt;0,0,(RD_15[[#This Row],[220kV_PQM1_Ex]]-OD87)*200)</f>
        <v>0</v>
      </c>
      <c r="OQ88" s="9">
        <f>IF((RD_15[[#This Row],[220kV_PQM1_Im]]-OE87)*200&lt;0,0,(RD_15[[#This Row],[220kV_PQM1_Im]]-OE87)*200)</f>
        <v>0</v>
      </c>
      <c r="OR88" s="9">
        <f>IF((RD_15[[#This Row],[220kV_PQM2_Ex]]-OF87)*200&lt;0,0,(RD_15[[#This Row],[220kV_PQM2_Ex]]-OF87)*200)</f>
        <v>0</v>
      </c>
      <c r="OS88" s="9">
        <f>IF((RD_15[[#This Row],[220kV_PQM2_Im]]-OG87)*200&lt;0,0,(RD_15[[#This Row],[220kV_PQM2_Im]]-OG87)*200)</f>
        <v>0</v>
      </c>
      <c r="OT88" s="136">
        <f>SUM(RD_15[[#This Row],[33kV_IC1_ExPort(KWh)]],RD_15[[#This Row],[33kV_IC2_ExPort(KWh)]],RD_15[[#This Row],[33kV_IC3_ExPort(KWh)]],RD_15[[#This Row],[33kV_IC4_ExPort(kWh)]])</f>
        <v>0</v>
      </c>
      <c r="OU88" s="49">
        <f>SUM(RD_15[[#This Row],[220kV_PQM1_Ex(KWh)]],RD_15[[#This Row],[220kV_PQM2_Ex(KWh)]])</f>
        <v>0</v>
      </c>
      <c r="OV88" s="49">
        <f>IFERROR((RD_15[[#This Row],[Sunset Time (POA&lt;20 W/m2)]]-RD_15[[#This Row],[Sunrise Time (POA&gt;20 W/m2)]])*24,"")</f>
        <v>0</v>
      </c>
      <c r="OW88" s="49">
        <f>RD_15[[#This Row],[GHI]]-RD_15[[#This Row],[GHI_Lost]]</f>
        <v>0</v>
      </c>
      <c r="OX88" s="49">
        <f>RD_15[[#This Row],[POA]]-RD_15[[#This Row],[POA_Lost]]</f>
        <v>0</v>
      </c>
      <c r="OY88" s="49"/>
      <c r="OZ88" s="49">
        <f>RD_15[[#This Row],[MT_Temp]]</f>
        <v>0</v>
      </c>
      <c r="PA88" s="50">
        <f>RD_15[[#This Row],[WS_Avg]]</f>
        <v>0</v>
      </c>
      <c r="PB88" s="131">
        <f>IFERROR(SUM(RD_15[[#This Row],[BLK1_INV1]:[BLK12_INV31]]),"")</f>
        <v>0</v>
      </c>
      <c r="PC88" s="51" t="str">
        <f>IFERROR(#REF!/RD_15[[#This Row],[Inv_Exp(KWh)]],"")</f>
        <v/>
      </c>
      <c r="PD88" s="51"/>
      <c r="PE88" s="100" t="str">
        <f>IFERROR(RD_15[[#This Row],[WPR_Eac]]/RD_15[[#This Row],[WPR_Edc]],"")</f>
        <v/>
      </c>
      <c r="PF88" s="100"/>
      <c r="PG88" s="100"/>
    </row>
    <row r="89" spans="2:423" x14ac:dyDescent="0.35">
      <c r="B89" s="48">
        <v>45828</v>
      </c>
      <c r="C89" s="132">
        <f>YEAR(RD_15[[#This Row],[Date]])+IF(MONTH(RD_15[[#This Row],[Date]])&gt;=4,1,0)</f>
        <v>2026</v>
      </c>
      <c r="D89" s="124">
        <f t="shared" si="11"/>
        <v>2025</v>
      </c>
      <c r="E89" s="133"/>
      <c r="F89" s="133"/>
      <c r="G89" s="134" t="str">
        <f>TEXT(RD_15[[#This Row],[Date]],"mmm-yy")</f>
        <v>Jun-25</v>
      </c>
      <c r="H89" s="124">
        <f t="shared" si="12"/>
        <v>30</v>
      </c>
      <c r="I89" s="132">
        <f>'Basic Data '!$S$2</f>
        <v>91870</v>
      </c>
      <c r="J89" s="8"/>
      <c r="K89" s="8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120"/>
      <c r="NO89" s="135"/>
      <c r="NP89" s="135"/>
      <c r="NQ89" s="135"/>
      <c r="NR89" s="135"/>
      <c r="NS89" s="135"/>
      <c r="NT89" s="135"/>
      <c r="NU89" s="135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9">
        <f>IF((RD_15[[#This Row],[33kV_IC1_ExPort]]-NV88)&lt;0,0,(RD_15[[#This Row],[33kV_IC1_ExPort]]-NV88))</f>
        <v>0</v>
      </c>
      <c r="OI89" s="9">
        <f>IF((RD_15[[#This Row],[33kV_IC1_Import]]-NW88)&lt;0,0,(RD_15[[#This Row],[33kV_IC1_Import]]-NW88))</f>
        <v>0</v>
      </c>
      <c r="OJ89" s="9">
        <f>IF((RD_15[[#This Row],[33kV_IC2_ExPort]]-NX88)&lt;0,0,(RD_15[[#This Row],[33kV_IC2_ExPort]]-NX88))</f>
        <v>0</v>
      </c>
      <c r="OK89" s="9">
        <f>IF((RD_15[[#This Row],[33kV_IC2_Import]]-NY88)&lt;0,0,(RD_15[[#This Row],[33kV_IC2_Import]]-NY88))</f>
        <v>0</v>
      </c>
      <c r="OL89" s="9">
        <f>IF((RD_15[[#This Row],[33kV_IC3_ExPort]]-NZ88)&lt;0,0,(RD_15[[#This Row],[33kV_IC3_ExPort]]-NZ88))</f>
        <v>0</v>
      </c>
      <c r="OM89" s="9">
        <f>IF((RD_15[[#This Row],[33kV_IC3_Import]]-OA88)&lt;0,0,(RD_15[[#This Row],[33kV_IC3_Import]]-OA88))</f>
        <v>0</v>
      </c>
      <c r="ON89" s="9">
        <f>IF((RD_15[[#This Row],[33kV_IC4_ExPort]]-OB88)&lt;0,0,(RD_15[[#This Row],[33kV_IC4_ExPort]]-OB88))</f>
        <v>0</v>
      </c>
      <c r="OO89" s="9">
        <f>IF((RD_15[[#This Row],[33kV_IC4_Import]]-OC88)&lt;0,0,(RD_15[[#This Row],[33kV_IC4_Import]]-OC88))</f>
        <v>0</v>
      </c>
      <c r="OP89" s="9">
        <f>IF((RD_15[[#This Row],[220kV_PQM1_Ex]]-OD88)*200&lt;0,0,(RD_15[[#This Row],[220kV_PQM1_Ex]]-OD88)*200)</f>
        <v>0</v>
      </c>
      <c r="OQ89" s="9">
        <f>IF((RD_15[[#This Row],[220kV_PQM1_Im]]-OE88)*200&lt;0,0,(RD_15[[#This Row],[220kV_PQM1_Im]]-OE88)*200)</f>
        <v>0</v>
      </c>
      <c r="OR89" s="9">
        <f>IF((RD_15[[#This Row],[220kV_PQM2_Ex]]-OF88)*200&lt;0,0,(RD_15[[#This Row],[220kV_PQM2_Ex]]-OF88)*200)</f>
        <v>0</v>
      </c>
      <c r="OS89" s="9">
        <f>IF((RD_15[[#This Row],[220kV_PQM2_Im]]-OG88)*200&lt;0,0,(RD_15[[#This Row],[220kV_PQM2_Im]]-OG88)*200)</f>
        <v>0</v>
      </c>
      <c r="OT89" s="136">
        <f>SUM(RD_15[[#This Row],[33kV_IC1_ExPort(KWh)]],RD_15[[#This Row],[33kV_IC2_ExPort(KWh)]],RD_15[[#This Row],[33kV_IC3_ExPort(KWh)]],RD_15[[#This Row],[33kV_IC4_ExPort(kWh)]])</f>
        <v>0</v>
      </c>
      <c r="OU89" s="49">
        <f>SUM(RD_15[[#This Row],[220kV_PQM1_Ex(KWh)]],RD_15[[#This Row],[220kV_PQM2_Ex(KWh)]])</f>
        <v>0</v>
      </c>
      <c r="OV89" s="49">
        <f>IFERROR((RD_15[[#This Row],[Sunset Time (POA&lt;20 W/m2)]]-RD_15[[#This Row],[Sunrise Time (POA&gt;20 W/m2)]])*24,"")</f>
        <v>0</v>
      </c>
      <c r="OW89" s="49">
        <f>RD_15[[#This Row],[GHI]]-RD_15[[#This Row],[GHI_Lost]]</f>
        <v>0</v>
      </c>
      <c r="OX89" s="49">
        <f>RD_15[[#This Row],[POA]]-RD_15[[#This Row],[POA_Lost]]</f>
        <v>0</v>
      </c>
      <c r="OY89" s="49"/>
      <c r="OZ89" s="49">
        <f>RD_15[[#This Row],[MT_Temp]]</f>
        <v>0</v>
      </c>
      <c r="PA89" s="50">
        <f>RD_15[[#This Row],[WS_Avg]]</f>
        <v>0</v>
      </c>
      <c r="PB89" s="131">
        <f>IFERROR(SUM(RD_15[[#This Row],[BLK1_INV1]:[BLK12_INV31]]),"")</f>
        <v>0</v>
      </c>
      <c r="PC89" s="51" t="str">
        <f>IFERROR(#REF!/RD_15[[#This Row],[Inv_Exp(KWh)]],"")</f>
        <v/>
      </c>
      <c r="PD89" s="51"/>
      <c r="PE89" s="100" t="str">
        <f>IFERROR(RD_15[[#This Row],[WPR_Eac]]/RD_15[[#This Row],[WPR_Edc]],"")</f>
        <v/>
      </c>
      <c r="PF89" s="100"/>
      <c r="PG89" s="100"/>
    </row>
    <row r="90" spans="2:423" x14ac:dyDescent="0.35">
      <c r="B90" s="48">
        <v>45829</v>
      </c>
      <c r="C90" s="132">
        <f>YEAR(RD_15[[#This Row],[Date]])+IF(MONTH(RD_15[[#This Row],[Date]])&gt;=4,1,0)</f>
        <v>2026</v>
      </c>
      <c r="D90" s="124">
        <f t="shared" si="11"/>
        <v>2025</v>
      </c>
      <c r="E90" s="133"/>
      <c r="F90" s="133"/>
      <c r="G90" s="134" t="str">
        <f>TEXT(RD_15[[#This Row],[Date]],"mmm-yy")</f>
        <v>Jun-25</v>
      </c>
      <c r="H90" s="124">
        <f t="shared" si="12"/>
        <v>30</v>
      </c>
      <c r="I90" s="132">
        <f>'Basic Data '!$S$2</f>
        <v>91870</v>
      </c>
      <c r="J90" s="8"/>
      <c r="K90" s="8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120"/>
      <c r="NO90" s="135"/>
      <c r="NP90" s="135"/>
      <c r="NQ90" s="135"/>
      <c r="NR90" s="135"/>
      <c r="NS90" s="135"/>
      <c r="NT90" s="135"/>
      <c r="NU90" s="135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9">
        <f>IF((RD_15[[#This Row],[33kV_IC1_ExPort]]-NV89)&lt;0,0,(RD_15[[#This Row],[33kV_IC1_ExPort]]-NV89))</f>
        <v>0</v>
      </c>
      <c r="OI90" s="9">
        <f>IF((RD_15[[#This Row],[33kV_IC1_Import]]-NW89)&lt;0,0,(RD_15[[#This Row],[33kV_IC1_Import]]-NW89))</f>
        <v>0</v>
      </c>
      <c r="OJ90" s="9">
        <f>IF((RD_15[[#This Row],[33kV_IC2_ExPort]]-NX89)&lt;0,0,(RD_15[[#This Row],[33kV_IC2_ExPort]]-NX89))</f>
        <v>0</v>
      </c>
      <c r="OK90" s="9">
        <f>IF((RD_15[[#This Row],[33kV_IC2_Import]]-NY89)&lt;0,0,(RD_15[[#This Row],[33kV_IC2_Import]]-NY89))</f>
        <v>0</v>
      </c>
      <c r="OL90" s="9">
        <f>IF((RD_15[[#This Row],[33kV_IC3_ExPort]]-NZ89)&lt;0,0,(RD_15[[#This Row],[33kV_IC3_ExPort]]-NZ89))</f>
        <v>0</v>
      </c>
      <c r="OM90" s="9">
        <f>IF((RD_15[[#This Row],[33kV_IC3_Import]]-OA89)&lt;0,0,(RD_15[[#This Row],[33kV_IC3_Import]]-OA89))</f>
        <v>0</v>
      </c>
      <c r="ON90" s="9">
        <f>IF((RD_15[[#This Row],[33kV_IC4_ExPort]]-OB89)&lt;0,0,(RD_15[[#This Row],[33kV_IC4_ExPort]]-OB89))</f>
        <v>0</v>
      </c>
      <c r="OO90" s="9">
        <f>IF((RD_15[[#This Row],[33kV_IC4_Import]]-OC89)&lt;0,0,(RD_15[[#This Row],[33kV_IC4_Import]]-OC89))</f>
        <v>0</v>
      </c>
      <c r="OP90" s="9">
        <f>IF((RD_15[[#This Row],[220kV_PQM1_Ex]]-OD89)*200&lt;0,0,(RD_15[[#This Row],[220kV_PQM1_Ex]]-OD89)*200)</f>
        <v>0</v>
      </c>
      <c r="OQ90" s="9">
        <f>IF((RD_15[[#This Row],[220kV_PQM1_Im]]-OE89)*200&lt;0,0,(RD_15[[#This Row],[220kV_PQM1_Im]]-OE89)*200)</f>
        <v>0</v>
      </c>
      <c r="OR90" s="9">
        <f>IF((RD_15[[#This Row],[220kV_PQM2_Ex]]-OF89)*200&lt;0,0,(RD_15[[#This Row],[220kV_PQM2_Ex]]-OF89)*200)</f>
        <v>0</v>
      </c>
      <c r="OS90" s="9">
        <f>IF((RD_15[[#This Row],[220kV_PQM2_Im]]-OG89)*200&lt;0,0,(RD_15[[#This Row],[220kV_PQM2_Im]]-OG89)*200)</f>
        <v>0</v>
      </c>
      <c r="OT90" s="136">
        <f>SUM(RD_15[[#This Row],[33kV_IC1_ExPort(KWh)]],RD_15[[#This Row],[33kV_IC2_ExPort(KWh)]],RD_15[[#This Row],[33kV_IC3_ExPort(KWh)]],RD_15[[#This Row],[33kV_IC4_ExPort(kWh)]])</f>
        <v>0</v>
      </c>
      <c r="OU90" s="49">
        <f>SUM(RD_15[[#This Row],[220kV_PQM1_Ex(KWh)]],RD_15[[#This Row],[220kV_PQM2_Ex(KWh)]])</f>
        <v>0</v>
      </c>
      <c r="OV90" s="49">
        <f>IFERROR((RD_15[[#This Row],[Sunset Time (POA&lt;20 W/m2)]]-RD_15[[#This Row],[Sunrise Time (POA&gt;20 W/m2)]])*24,"")</f>
        <v>0</v>
      </c>
      <c r="OW90" s="49">
        <f>RD_15[[#This Row],[GHI]]-RD_15[[#This Row],[GHI_Lost]]</f>
        <v>0</v>
      </c>
      <c r="OX90" s="49">
        <f>RD_15[[#This Row],[POA]]-RD_15[[#This Row],[POA_Lost]]</f>
        <v>0</v>
      </c>
      <c r="OY90" s="49"/>
      <c r="OZ90" s="49">
        <f>RD_15[[#This Row],[MT_Temp]]</f>
        <v>0</v>
      </c>
      <c r="PA90" s="50">
        <f>RD_15[[#This Row],[WS_Avg]]</f>
        <v>0</v>
      </c>
      <c r="PB90" s="131">
        <f>IFERROR(SUM(RD_15[[#This Row],[BLK1_INV1]:[BLK12_INV31]]),"")</f>
        <v>0</v>
      </c>
      <c r="PC90" s="51" t="str">
        <f>IFERROR(#REF!/RD_15[[#This Row],[Inv_Exp(KWh)]],"")</f>
        <v/>
      </c>
      <c r="PD90" s="51"/>
      <c r="PE90" s="100" t="str">
        <f>IFERROR(RD_15[[#This Row],[WPR_Eac]]/RD_15[[#This Row],[WPR_Edc]],"")</f>
        <v/>
      </c>
      <c r="PF90" s="100"/>
      <c r="PG90" s="100"/>
    </row>
    <row r="91" spans="2:423" x14ac:dyDescent="0.35">
      <c r="B91" s="48">
        <v>45830</v>
      </c>
      <c r="C91" s="132">
        <f>YEAR(RD_15[[#This Row],[Date]])+IF(MONTH(RD_15[[#This Row],[Date]])&gt;=4,1,0)</f>
        <v>2026</v>
      </c>
      <c r="D91" s="124">
        <f t="shared" si="11"/>
        <v>2025</v>
      </c>
      <c r="E91" s="133"/>
      <c r="F91" s="133"/>
      <c r="G91" s="134" t="str">
        <f>TEXT(RD_15[[#This Row],[Date]],"mmm-yy")</f>
        <v>Jun-25</v>
      </c>
      <c r="H91" s="124">
        <f t="shared" si="12"/>
        <v>30</v>
      </c>
      <c r="I91" s="132">
        <f>'Basic Data '!$S$2</f>
        <v>91870</v>
      </c>
      <c r="J91" s="8"/>
      <c r="K91" s="8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7"/>
      <c r="ND91" s="7"/>
      <c r="NE91" s="7"/>
      <c r="NF91" s="7"/>
      <c r="NG91" s="7"/>
      <c r="NH91" s="7"/>
      <c r="NI91" s="7"/>
      <c r="NJ91" s="7"/>
      <c r="NK91" s="7"/>
      <c r="NL91" s="7"/>
      <c r="NM91" s="7"/>
      <c r="NN91" s="120"/>
      <c r="NO91" s="135"/>
      <c r="NP91" s="135"/>
      <c r="NQ91" s="135"/>
      <c r="NR91" s="135"/>
      <c r="NS91" s="135"/>
      <c r="NT91" s="135"/>
      <c r="NU91" s="135"/>
      <c r="NV91" s="7"/>
      <c r="NW91" s="7"/>
      <c r="NX91" s="7"/>
      <c r="NY91" s="7"/>
      <c r="NZ91" s="7"/>
      <c r="OA91" s="7"/>
      <c r="OB91" s="7"/>
      <c r="OC91" s="7"/>
      <c r="OD91" s="7"/>
      <c r="OE91" s="7"/>
      <c r="OF91" s="7"/>
      <c r="OG91" s="7"/>
      <c r="OH91" s="9">
        <f>IF((RD_15[[#This Row],[33kV_IC1_ExPort]]-NV90)&lt;0,0,(RD_15[[#This Row],[33kV_IC1_ExPort]]-NV90))</f>
        <v>0</v>
      </c>
      <c r="OI91" s="9">
        <f>IF((RD_15[[#This Row],[33kV_IC1_Import]]-NW90)&lt;0,0,(RD_15[[#This Row],[33kV_IC1_Import]]-NW90))</f>
        <v>0</v>
      </c>
      <c r="OJ91" s="9">
        <f>IF((RD_15[[#This Row],[33kV_IC2_ExPort]]-NX90)&lt;0,0,(RD_15[[#This Row],[33kV_IC2_ExPort]]-NX90))</f>
        <v>0</v>
      </c>
      <c r="OK91" s="9">
        <f>IF((RD_15[[#This Row],[33kV_IC2_Import]]-NY90)&lt;0,0,(RD_15[[#This Row],[33kV_IC2_Import]]-NY90))</f>
        <v>0</v>
      </c>
      <c r="OL91" s="9">
        <f>IF((RD_15[[#This Row],[33kV_IC3_ExPort]]-NZ90)&lt;0,0,(RD_15[[#This Row],[33kV_IC3_ExPort]]-NZ90))</f>
        <v>0</v>
      </c>
      <c r="OM91" s="9">
        <f>IF((RD_15[[#This Row],[33kV_IC3_Import]]-OA90)&lt;0,0,(RD_15[[#This Row],[33kV_IC3_Import]]-OA90))</f>
        <v>0</v>
      </c>
      <c r="ON91" s="9">
        <f>IF((RD_15[[#This Row],[33kV_IC4_ExPort]]-OB90)&lt;0,0,(RD_15[[#This Row],[33kV_IC4_ExPort]]-OB90))</f>
        <v>0</v>
      </c>
      <c r="OO91" s="9">
        <f>IF((RD_15[[#This Row],[33kV_IC4_Import]]-OC90)&lt;0,0,(RD_15[[#This Row],[33kV_IC4_Import]]-OC90))</f>
        <v>0</v>
      </c>
      <c r="OP91" s="9">
        <f>IF((RD_15[[#This Row],[220kV_PQM1_Ex]]-OD90)*200&lt;0,0,(RD_15[[#This Row],[220kV_PQM1_Ex]]-OD90)*200)</f>
        <v>0</v>
      </c>
      <c r="OQ91" s="9">
        <f>IF((RD_15[[#This Row],[220kV_PQM1_Im]]-OE90)*200&lt;0,0,(RD_15[[#This Row],[220kV_PQM1_Im]]-OE90)*200)</f>
        <v>0</v>
      </c>
      <c r="OR91" s="9">
        <f>IF((RD_15[[#This Row],[220kV_PQM2_Ex]]-OF90)*200&lt;0,0,(RD_15[[#This Row],[220kV_PQM2_Ex]]-OF90)*200)</f>
        <v>0</v>
      </c>
      <c r="OS91" s="9">
        <f>IF((RD_15[[#This Row],[220kV_PQM2_Im]]-OG90)*200&lt;0,0,(RD_15[[#This Row],[220kV_PQM2_Im]]-OG90)*200)</f>
        <v>0</v>
      </c>
      <c r="OT91" s="136">
        <f>SUM(RD_15[[#This Row],[33kV_IC1_ExPort(KWh)]],RD_15[[#This Row],[33kV_IC2_ExPort(KWh)]],RD_15[[#This Row],[33kV_IC3_ExPort(KWh)]],RD_15[[#This Row],[33kV_IC4_ExPort(kWh)]])</f>
        <v>0</v>
      </c>
      <c r="OU91" s="49">
        <f>SUM(RD_15[[#This Row],[220kV_PQM1_Ex(KWh)]],RD_15[[#This Row],[220kV_PQM2_Ex(KWh)]])</f>
        <v>0</v>
      </c>
      <c r="OV91" s="49">
        <f>IFERROR((RD_15[[#This Row],[Sunset Time (POA&lt;20 W/m2)]]-RD_15[[#This Row],[Sunrise Time (POA&gt;20 W/m2)]])*24,"")</f>
        <v>0</v>
      </c>
      <c r="OW91" s="49">
        <f>RD_15[[#This Row],[GHI]]-RD_15[[#This Row],[GHI_Lost]]</f>
        <v>0</v>
      </c>
      <c r="OX91" s="49">
        <f>RD_15[[#This Row],[POA]]-RD_15[[#This Row],[POA_Lost]]</f>
        <v>0</v>
      </c>
      <c r="OY91" s="49"/>
      <c r="OZ91" s="49">
        <f>RD_15[[#This Row],[MT_Temp]]</f>
        <v>0</v>
      </c>
      <c r="PA91" s="50">
        <f>RD_15[[#This Row],[WS_Avg]]</f>
        <v>0</v>
      </c>
      <c r="PB91" s="131">
        <f>IFERROR(SUM(RD_15[[#This Row],[BLK1_INV1]:[BLK12_INV31]]),"")</f>
        <v>0</v>
      </c>
      <c r="PC91" s="51" t="str">
        <f>IFERROR(#REF!/RD_15[[#This Row],[Inv_Exp(KWh)]],"")</f>
        <v/>
      </c>
      <c r="PD91" s="51"/>
      <c r="PE91" s="100" t="str">
        <f>IFERROR(RD_15[[#This Row],[WPR_Eac]]/RD_15[[#This Row],[WPR_Edc]],"")</f>
        <v/>
      </c>
      <c r="PF91" s="100"/>
      <c r="PG91" s="100"/>
    </row>
    <row r="92" spans="2:423" x14ac:dyDescent="0.35">
      <c r="B92" s="48">
        <v>45831</v>
      </c>
      <c r="C92" s="132">
        <f>YEAR(RD_15[[#This Row],[Date]])+IF(MONTH(RD_15[[#This Row],[Date]])&gt;=4,1,0)</f>
        <v>2026</v>
      </c>
      <c r="D92" s="124">
        <f t="shared" si="11"/>
        <v>2025</v>
      </c>
      <c r="E92" s="133"/>
      <c r="F92" s="133"/>
      <c r="G92" s="134" t="str">
        <f>TEXT(RD_15[[#This Row],[Date]],"mmm-yy")</f>
        <v>Jun-25</v>
      </c>
      <c r="H92" s="124">
        <f t="shared" si="12"/>
        <v>30</v>
      </c>
      <c r="I92" s="132">
        <f>'Basic Data '!$S$2</f>
        <v>91870</v>
      </c>
      <c r="J92" s="8"/>
      <c r="K92" s="8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7"/>
      <c r="ND92" s="7"/>
      <c r="NE92" s="7"/>
      <c r="NF92" s="7"/>
      <c r="NG92" s="7"/>
      <c r="NH92" s="7"/>
      <c r="NI92" s="7"/>
      <c r="NJ92" s="7"/>
      <c r="NK92" s="7"/>
      <c r="NL92" s="7"/>
      <c r="NM92" s="7"/>
      <c r="NN92" s="120"/>
      <c r="NO92" s="135"/>
      <c r="NP92" s="135"/>
      <c r="NQ92" s="135"/>
      <c r="NR92" s="135"/>
      <c r="NS92" s="135"/>
      <c r="NT92" s="135"/>
      <c r="NU92" s="135"/>
      <c r="NV92" s="7"/>
      <c r="NW92" s="7"/>
      <c r="NX92" s="7"/>
      <c r="NY92" s="7"/>
      <c r="NZ92" s="7"/>
      <c r="OA92" s="7"/>
      <c r="OB92" s="7"/>
      <c r="OC92" s="7"/>
      <c r="OD92" s="7"/>
      <c r="OE92" s="7"/>
      <c r="OF92" s="7"/>
      <c r="OG92" s="7"/>
      <c r="OH92" s="9">
        <f>IF((RD_15[[#This Row],[33kV_IC1_ExPort]]-NV91)&lt;0,0,(RD_15[[#This Row],[33kV_IC1_ExPort]]-NV91))</f>
        <v>0</v>
      </c>
      <c r="OI92" s="9">
        <f>IF((RD_15[[#This Row],[33kV_IC1_Import]]-NW91)&lt;0,0,(RD_15[[#This Row],[33kV_IC1_Import]]-NW91))</f>
        <v>0</v>
      </c>
      <c r="OJ92" s="9">
        <f>IF((RD_15[[#This Row],[33kV_IC2_ExPort]]-NX91)&lt;0,0,(RD_15[[#This Row],[33kV_IC2_ExPort]]-NX91))</f>
        <v>0</v>
      </c>
      <c r="OK92" s="9">
        <f>IF((RD_15[[#This Row],[33kV_IC2_Import]]-NY91)&lt;0,0,(RD_15[[#This Row],[33kV_IC2_Import]]-NY91))</f>
        <v>0</v>
      </c>
      <c r="OL92" s="9">
        <f>IF((RD_15[[#This Row],[33kV_IC3_ExPort]]-NZ91)&lt;0,0,(RD_15[[#This Row],[33kV_IC3_ExPort]]-NZ91))</f>
        <v>0</v>
      </c>
      <c r="OM92" s="9">
        <f>IF((RD_15[[#This Row],[33kV_IC3_Import]]-OA91)&lt;0,0,(RD_15[[#This Row],[33kV_IC3_Import]]-OA91))</f>
        <v>0</v>
      </c>
      <c r="ON92" s="9">
        <f>IF((RD_15[[#This Row],[33kV_IC4_ExPort]]-OB91)&lt;0,0,(RD_15[[#This Row],[33kV_IC4_ExPort]]-OB91))</f>
        <v>0</v>
      </c>
      <c r="OO92" s="9">
        <f>IF((RD_15[[#This Row],[33kV_IC4_Import]]-OC91)&lt;0,0,(RD_15[[#This Row],[33kV_IC4_Import]]-OC91))</f>
        <v>0</v>
      </c>
      <c r="OP92" s="9">
        <f>IF((RD_15[[#This Row],[220kV_PQM1_Ex]]-OD91)*200&lt;0,0,(RD_15[[#This Row],[220kV_PQM1_Ex]]-OD91)*200)</f>
        <v>0</v>
      </c>
      <c r="OQ92" s="9">
        <f>IF((RD_15[[#This Row],[220kV_PQM1_Im]]-OE91)*200&lt;0,0,(RD_15[[#This Row],[220kV_PQM1_Im]]-OE91)*200)</f>
        <v>0</v>
      </c>
      <c r="OR92" s="9">
        <f>IF((RD_15[[#This Row],[220kV_PQM2_Ex]]-OF91)*200&lt;0,0,(RD_15[[#This Row],[220kV_PQM2_Ex]]-OF91)*200)</f>
        <v>0</v>
      </c>
      <c r="OS92" s="9">
        <f>IF((RD_15[[#This Row],[220kV_PQM2_Im]]-OG91)*200&lt;0,0,(RD_15[[#This Row],[220kV_PQM2_Im]]-OG91)*200)</f>
        <v>0</v>
      </c>
      <c r="OT92" s="136">
        <f>SUM(RD_15[[#This Row],[33kV_IC1_ExPort(KWh)]],RD_15[[#This Row],[33kV_IC2_ExPort(KWh)]],RD_15[[#This Row],[33kV_IC3_ExPort(KWh)]],RD_15[[#This Row],[33kV_IC4_ExPort(kWh)]])</f>
        <v>0</v>
      </c>
      <c r="OU92" s="49">
        <f>SUM(RD_15[[#This Row],[220kV_PQM1_Ex(KWh)]],RD_15[[#This Row],[220kV_PQM2_Ex(KWh)]])</f>
        <v>0</v>
      </c>
      <c r="OV92" s="49">
        <f>IFERROR((RD_15[[#This Row],[Sunset Time (POA&lt;20 W/m2)]]-RD_15[[#This Row],[Sunrise Time (POA&gt;20 W/m2)]])*24,"")</f>
        <v>0</v>
      </c>
      <c r="OW92" s="49">
        <f>RD_15[[#This Row],[GHI]]-RD_15[[#This Row],[GHI_Lost]]</f>
        <v>0</v>
      </c>
      <c r="OX92" s="49">
        <f>RD_15[[#This Row],[POA]]-RD_15[[#This Row],[POA_Lost]]</f>
        <v>0</v>
      </c>
      <c r="OY92" s="49"/>
      <c r="OZ92" s="49">
        <f>RD_15[[#This Row],[MT_Temp]]</f>
        <v>0</v>
      </c>
      <c r="PA92" s="50">
        <f>RD_15[[#This Row],[WS_Avg]]</f>
        <v>0</v>
      </c>
      <c r="PB92" s="131">
        <f>IFERROR(SUM(RD_15[[#This Row],[BLK1_INV1]:[BLK12_INV31]]),"")</f>
        <v>0</v>
      </c>
      <c r="PC92" s="51" t="str">
        <f>IFERROR(#REF!/RD_15[[#This Row],[Inv_Exp(KWh)]],"")</f>
        <v/>
      </c>
      <c r="PD92" s="51"/>
      <c r="PE92" s="100" t="str">
        <f>IFERROR(RD_15[[#This Row],[WPR_Eac]]/RD_15[[#This Row],[WPR_Edc]],"")</f>
        <v/>
      </c>
      <c r="PF92" s="100"/>
      <c r="PG92" s="100"/>
    </row>
    <row r="93" spans="2:423" x14ac:dyDescent="0.35">
      <c r="B93" s="48">
        <v>45832</v>
      </c>
      <c r="C93" s="132">
        <f>YEAR(RD_15[[#This Row],[Date]])+IF(MONTH(RD_15[[#This Row],[Date]])&gt;=4,1,0)</f>
        <v>2026</v>
      </c>
      <c r="D93" s="124">
        <f t="shared" si="11"/>
        <v>2025</v>
      </c>
      <c r="E93" s="133"/>
      <c r="F93" s="133"/>
      <c r="G93" s="134" t="str">
        <f>TEXT(RD_15[[#This Row],[Date]],"mmm-yy")</f>
        <v>Jun-25</v>
      </c>
      <c r="H93" s="124">
        <f t="shared" si="12"/>
        <v>30</v>
      </c>
      <c r="I93" s="132">
        <f>'Basic Data '!$S$2</f>
        <v>91870</v>
      </c>
      <c r="J93" s="8"/>
      <c r="K93" s="8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120"/>
      <c r="NO93" s="135"/>
      <c r="NP93" s="135"/>
      <c r="NQ93" s="135"/>
      <c r="NR93" s="135"/>
      <c r="NS93" s="135"/>
      <c r="NT93" s="135"/>
      <c r="NU93" s="135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9">
        <f>IF((RD_15[[#This Row],[33kV_IC1_ExPort]]-NV92)&lt;0,0,(RD_15[[#This Row],[33kV_IC1_ExPort]]-NV92))</f>
        <v>0</v>
      </c>
      <c r="OI93" s="9">
        <f>IF((RD_15[[#This Row],[33kV_IC1_Import]]-NW92)&lt;0,0,(RD_15[[#This Row],[33kV_IC1_Import]]-NW92))</f>
        <v>0</v>
      </c>
      <c r="OJ93" s="9">
        <f>IF((RD_15[[#This Row],[33kV_IC2_ExPort]]-NX92)&lt;0,0,(RD_15[[#This Row],[33kV_IC2_ExPort]]-NX92))</f>
        <v>0</v>
      </c>
      <c r="OK93" s="9">
        <f>IF((RD_15[[#This Row],[33kV_IC2_Import]]-NY92)&lt;0,0,(RD_15[[#This Row],[33kV_IC2_Import]]-NY92))</f>
        <v>0</v>
      </c>
      <c r="OL93" s="9">
        <f>IF((RD_15[[#This Row],[33kV_IC3_ExPort]]-NZ92)&lt;0,0,(RD_15[[#This Row],[33kV_IC3_ExPort]]-NZ92))</f>
        <v>0</v>
      </c>
      <c r="OM93" s="9">
        <f>IF((RD_15[[#This Row],[33kV_IC3_Import]]-OA92)&lt;0,0,(RD_15[[#This Row],[33kV_IC3_Import]]-OA92))</f>
        <v>0</v>
      </c>
      <c r="ON93" s="9">
        <f>IF((RD_15[[#This Row],[33kV_IC4_ExPort]]-OB92)&lt;0,0,(RD_15[[#This Row],[33kV_IC4_ExPort]]-OB92))</f>
        <v>0</v>
      </c>
      <c r="OO93" s="9">
        <f>IF((RD_15[[#This Row],[33kV_IC4_Import]]-OC92)&lt;0,0,(RD_15[[#This Row],[33kV_IC4_Import]]-OC92))</f>
        <v>0</v>
      </c>
      <c r="OP93" s="9">
        <f>IF((RD_15[[#This Row],[220kV_PQM1_Ex]]-OD92)*200&lt;0,0,(RD_15[[#This Row],[220kV_PQM1_Ex]]-OD92)*200)</f>
        <v>0</v>
      </c>
      <c r="OQ93" s="9">
        <f>IF((RD_15[[#This Row],[220kV_PQM1_Im]]-OE92)*200&lt;0,0,(RD_15[[#This Row],[220kV_PQM1_Im]]-OE92)*200)</f>
        <v>0</v>
      </c>
      <c r="OR93" s="9">
        <f>IF((RD_15[[#This Row],[220kV_PQM2_Ex]]-OF92)*200&lt;0,0,(RD_15[[#This Row],[220kV_PQM2_Ex]]-OF92)*200)</f>
        <v>0</v>
      </c>
      <c r="OS93" s="9">
        <f>IF((RD_15[[#This Row],[220kV_PQM2_Im]]-OG92)*200&lt;0,0,(RD_15[[#This Row],[220kV_PQM2_Im]]-OG92)*200)</f>
        <v>0</v>
      </c>
      <c r="OT93" s="136">
        <f>SUM(RD_15[[#This Row],[33kV_IC1_ExPort(KWh)]],RD_15[[#This Row],[33kV_IC2_ExPort(KWh)]],RD_15[[#This Row],[33kV_IC3_ExPort(KWh)]],RD_15[[#This Row],[33kV_IC4_ExPort(kWh)]])</f>
        <v>0</v>
      </c>
      <c r="OU93" s="49">
        <f>SUM(RD_15[[#This Row],[220kV_PQM1_Ex(KWh)]],RD_15[[#This Row],[220kV_PQM2_Ex(KWh)]])</f>
        <v>0</v>
      </c>
      <c r="OV93" s="49">
        <f>IFERROR((RD_15[[#This Row],[Sunset Time (POA&lt;20 W/m2)]]-RD_15[[#This Row],[Sunrise Time (POA&gt;20 W/m2)]])*24,"")</f>
        <v>0</v>
      </c>
      <c r="OW93" s="49">
        <f>RD_15[[#This Row],[GHI]]-RD_15[[#This Row],[GHI_Lost]]</f>
        <v>0</v>
      </c>
      <c r="OX93" s="49">
        <f>RD_15[[#This Row],[POA]]-RD_15[[#This Row],[POA_Lost]]</f>
        <v>0</v>
      </c>
      <c r="OY93" s="49"/>
      <c r="OZ93" s="49">
        <f>RD_15[[#This Row],[MT_Temp]]</f>
        <v>0</v>
      </c>
      <c r="PA93" s="50">
        <f>RD_15[[#This Row],[WS_Avg]]</f>
        <v>0</v>
      </c>
      <c r="PB93" s="131">
        <f>IFERROR(SUM(RD_15[[#This Row],[BLK1_INV1]:[BLK12_INV31]]),"")</f>
        <v>0</v>
      </c>
      <c r="PC93" s="51" t="str">
        <f>IFERROR(#REF!/RD_15[[#This Row],[Inv_Exp(KWh)]],"")</f>
        <v/>
      </c>
      <c r="PD93" s="51"/>
      <c r="PE93" s="100" t="str">
        <f>IFERROR(RD_15[[#This Row],[WPR_Eac]]/RD_15[[#This Row],[WPR_Edc]],"")</f>
        <v/>
      </c>
      <c r="PF93" s="100"/>
      <c r="PG93" s="100"/>
    </row>
    <row r="94" spans="2:423" x14ac:dyDescent="0.35">
      <c r="B94" s="48">
        <v>45833</v>
      </c>
      <c r="C94" s="132">
        <f>YEAR(RD_15[[#This Row],[Date]])+IF(MONTH(RD_15[[#This Row],[Date]])&gt;=4,1,0)</f>
        <v>2026</v>
      </c>
      <c r="D94" s="124">
        <f t="shared" si="11"/>
        <v>2025</v>
      </c>
      <c r="E94" s="133"/>
      <c r="F94" s="133"/>
      <c r="G94" s="134" t="str">
        <f>TEXT(RD_15[[#This Row],[Date]],"mmm-yy")</f>
        <v>Jun-25</v>
      </c>
      <c r="H94" s="124">
        <f t="shared" si="12"/>
        <v>30</v>
      </c>
      <c r="I94" s="132">
        <f>'Basic Data '!$S$2</f>
        <v>91870</v>
      </c>
      <c r="J94" s="8"/>
      <c r="K94" s="8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120"/>
      <c r="NO94" s="135"/>
      <c r="NP94" s="135"/>
      <c r="NQ94" s="135"/>
      <c r="NR94" s="135"/>
      <c r="NS94" s="135"/>
      <c r="NT94" s="135"/>
      <c r="NU94" s="135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9">
        <f>IF((RD_15[[#This Row],[33kV_IC1_ExPort]]-NV93)&lt;0,0,(RD_15[[#This Row],[33kV_IC1_ExPort]]-NV93))</f>
        <v>0</v>
      </c>
      <c r="OI94" s="9">
        <f>IF((RD_15[[#This Row],[33kV_IC1_Import]]-NW93)&lt;0,0,(RD_15[[#This Row],[33kV_IC1_Import]]-NW93))</f>
        <v>0</v>
      </c>
      <c r="OJ94" s="9">
        <f>IF((RD_15[[#This Row],[33kV_IC2_ExPort]]-NX93)&lt;0,0,(RD_15[[#This Row],[33kV_IC2_ExPort]]-NX93))</f>
        <v>0</v>
      </c>
      <c r="OK94" s="9">
        <f>IF((RD_15[[#This Row],[33kV_IC2_Import]]-NY93)&lt;0,0,(RD_15[[#This Row],[33kV_IC2_Import]]-NY93))</f>
        <v>0</v>
      </c>
      <c r="OL94" s="9">
        <f>IF((RD_15[[#This Row],[33kV_IC3_ExPort]]-NZ93)&lt;0,0,(RD_15[[#This Row],[33kV_IC3_ExPort]]-NZ93))</f>
        <v>0</v>
      </c>
      <c r="OM94" s="9">
        <f>IF((RD_15[[#This Row],[33kV_IC3_Import]]-OA93)&lt;0,0,(RD_15[[#This Row],[33kV_IC3_Import]]-OA93))</f>
        <v>0</v>
      </c>
      <c r="ON94" s="9">
        <f>IF((RD_15[[#This Row],[33kV_IC4_ExPort]]-OB93)&lt;0,0,(RD_15[[#This Row],[33kV_IC4_ExPort]]-OB93))</f>
        <v>0</v>
      </c>
      <c r="OO94" s="9">
        <f>IF((RD_15[[#This Row],[33kV_IC4_Import]]-OC93)&lt;0,0,(RD_15[[#This Row],[33kV_IC4_Import]]-OC93))</f>
        <v>0</v>
      </c>
      <c r="OP94" s="9">
        <f>IF((RD_15[[#This Row],[220kV_PQM1_Ex]]-OD93)*200&lt;0,0,(RD_15[[#This Row],[220kV_PQM1_Ex]]-OD93)*200)</f>
        <v>0</v>
      </c>
      <c r="OQ94" s="9">
        <f>IF((RD_15[[#This Row],[220kV_PQM1_Im]]-OE93)*200&lt;0,0,(RD_15[[#This Row],[220kV_PQM1_Im]]-OE93)*200)</f>
        <v>0</v>
      </c>
      <c r="OR94" s="9">
        <f>IF((RD_15[[#This Row],[220kV_PQM2_Ex]]-OF93)*200&lt;0,0,(RD_15[[#This Row],[220kV_PQM2_Ex]]-OF93)*200)</f>
        <v>0</v>
      </c>
      <c r="OS94" s="9">
        <f>IF((RD_15[[#This Row],[220kV_PQM2_Im]]-OG93)*200&lt;0,0,(RD_15[[#This Row],[220kV_PQM2_Im]]-OG93)*200)</f>
        <v>0</v>
      </c>
      <c r="OT94" s="136">
        <f>SUM(RD_15[[#This Row],[33kV_IC1_ExPort(KWh)]],RD_15[[#This Row],[33kV_IC2_ExPort(KWh)]],RD_15[[#This Row],[33kV_IC3_ExPort(KWh)]],RD_15[[#This Row],[33kV_IC4_ExPort(kWh)]])</f>
        <v>0</v>
      </c>
      <c r="OU94" s="49">
        <f>SUM(RD_15[[#This Row],[220kV_PQM1_Ex(KWh)]],RD_15[[#This Row],[220kV_PQM2_Ex(KWh)]])</f>
        <v>0</v>
      </c>
      <c r="OV94" s="49">
        <f>IFERROR((RD_15[[#This Row],[Sunset Time (POA&lt;20 W/m2)]]-RD_15[[#This Row],[Sunrise Time (POA&gt;20 W/m2)]])*24,"")</f>
        <v>0</v>
      </c>
      <c r="OW94" s="49">
        <f>RD_15[[#This Row],[GHI]]-RD_15[[#This Row],[GHI_Lost]]</f>
        <v>0</v>
      </c>
      <c r="OX94" s="49">
        <f>RD_15[[#This Row],[POA]]-RD_15[[#This Row],[POA_Lost]]</f>
        <v>0</v>
      </c>
      <c r="OY94" s="49"/>
      <c r="OZ94" s="49">
        <f>RD_15[[#This Row],[MT_Temp]]</f>
        <v>0</v>
      </c>
      <c r="PA94" s="50">
        <f>RD_15[[#This Row],[WS_Avg]]</f>
        <v>0</v>
      </c>
      <c r="PB94" s="131">
        <f>IFERROR(SUM(RD_15[[#This Row],[BLK1_INV1]:[BLK12_INV31]]),"")</f>
        <v>0</v>
      </c>
      <c r="PC94" s="51" t="str">
        <f>IFERROR(#REF!/RD_15[[#This Row],[Inv_Exp(KWh)]],"")</f>
        <v/>
      </c>
      <c r="PD94" s="51"/>
      <c r="PE94" s="100" t="str">
        <f>IFERROR(RD_15[[#This Row],[WPR_Eac]]/RD_15[[#This Row],[WPR_Edc]],"")</f>
        <v/>
      </c>
      <c r="PF94" s="100"/>
      <c r="PG94" s="100"/>
    </row>
    <row r="95" spans="2:423" x14ac:dyDescent="0.35">
      <c r="B95" s="48">
        <v>45834</v>
      </c>
      <c r="C95" s="132">
        <f>YEAR(RD_15[[#This Row],[Date]])+IF(MONTH(RD_15[[#This Row],[Date]])&gt;=4,1,0)</f>
        <v>2026</v>
      </c>
      <c r="D95" s="124">
        <f t="shared" si="11"/>
        <v>2025</v>
      </c>
      <c r="E95" s="133"/>
      <c r="F95" s="133"/>
      <c r="G95" s="134" t="str">
        <f>TEXT(RD_15[[#This Row],[Date]],"mmm-yy")</f>
        <v>Jun-25</v>
      </c>
      <c r="H95" s="124">
        <f t="shared" si="12"/>
        <v>30</v>
      </c>
      <c r="I95" s="132">
        <f>'Basic Data '!$S$2</f>
        <v>91870</v>
      </c>
      <c r="J95" s="8"/>
      <c r="K95" s="8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7"/>
      <c r="ND95" s="7"/>
      <c r="NE95" s="7"/>
      <c r="NF95" s="7"/>
      <c r="NG95" s="7"/>
      <c r="NH95" s="7"/>
      <c r="NI95" s="7"/>
      <c r="NJ95" s="7"/>
      <c r="NK95" s="7"/>
      <c r="NL95" s="7"/>
      <c r="NM95" s="7"/>
      <c r="NN95" s="120"/>
      <c r="NO95" s="135"/>
      <c r="NP95" s="135"/>
      <c r="NQ95" s="135"/>
      <c r="NR95" s="135"/>
      <c r="NS95" s="135"/>
      <c r="NT95" s="135"/>
      <c r="NU95" s="135"/>
      <c r="NV95" s="7"/>
      <c r="NW95" s="7"/>
      <c r="NX95" s="7"/>
      <c r="NY95" s="7"/>
      <c r="NZ95" s="7"/>
      <c r="OA95" s="7"/>
      <c r="OB95" s="7"/>
      <c r="OC95" s="7"/>
      <c r="OD95" s="7"/>
      <c r="OE95" s="7"/>
      <c r="OF95" s="7"/>
      <c r="OG95" s="7"/>
      <c r="OH95" s="9">
        <f>IF((RD_15[[#This Row],[33kV_IC1_ExPort]]-NV94)&lt;0,0,(RD_15[[#This Row],[33kV_IC1_ExPort]]-NV94))</f>
        <v>0</v>
      </c>
      <c r="OI95" s="9">
        <f>IF((RD_15[[#This Row],[33kV_IC1_Import]]-NW94)&lt;0,0,(RD_15[[#This Row],[33kV_IC1_Import]]-NW94))</f>
        <v>0</v>
      </c>
      <c r="OJ95" s="9">
        <f>IF((RD_15[[#This Row],[33kV_IC2_ExPort]]-NX94)&lt;0,0,(RD_15[[#This Row],[33kV_IC2_ExPort]]-NX94))</f>
        <v>0</v>
      </c>
      <c r="OK95" s="9">
        <f>IF((RD_15[[#This Row],[33kV_IC2_Import]]-NY94)&lt;0,0,(RD_15[[#This Row],[33kV_IC2_Import]]-NY94))</f>
        <v>0</v>
      </c>
      <c r="OL95" s="9">
        <f>IF((RD_15[[#This Row],[33kV_IC3_ExPort]]-NZ94)&lt;0,0,(RD_15[[#This Row],[33kV_IC3_ExPort]]-NZ94))</f>
        <v>0</v>
      </c>
      <c r="OM95" s="9">
        <f>IF((RD_15[[#This Row],[33kV_IC3_Import]]-OA94)&lt;0,0,(RD_15[[#This Row],[33kV_IC3_Import]]-OA94))</f>
        <v>0</v>
      </c>
      <c r="ON95" s="9">
        <f>IF((RD_15[[#This Row],[33kV_IC4_ExPort]]-OB94)&lt;0,0,(RD_15[[#This Row],[33kV_IC4_ExPort]]-OB94))</f>
        <v>0</v>
      </c>
      <c r="OO95" s="9">
        <f>IF((RD_15[[#This Row],[33kV_IC4_Import]]-OC94)&lt;0,0,(RD_15[[#This Row],[33kV_IC4_Import]]-OC94))</f>
        <v>0</v>
      </c>
      <c r="OP95" s="9">
        <f>IF((RD_15[[#This Row],[220kV_PQM1_Ex]]-OD94)*200&lt;0,0,(RD_15[[#This Row],[220kV_PQM1_Ex]]-OD94)*200)</f>
        <v>0</v>
      </c>
      <c r="OQ95" s="9">
        <f>IF((RD_15[[#This Row],[220kV_PQM1_Im]]-OE94)*200&lt;0,0,(RD_15[[#This Row],[220kV_PQM1_Im]]-OE94)*200)</f>
        <v>0</v>
      </c>
      <c r="OR95" s="9">
        <f>IF((RD_15[[#This Row],[220kV_PQM2_Ex]]-OF94)*200&lt;0,0,(RD_15[[#This Row],[220kV_PQM2_Ex]]-OF94)*200)</f>
        <v>0</v>
      </c>
      <c r="OS95" s="9">
        <f>IF((RD_15[[#This Row],[220kV_PQM2_Im]]-OG94)*200&lt;0,0,(RD_15[[#This Row],[220kV_PQM2_Im]]-OG94)*200)</f>
        <v>0</v>
      </c>
      <c r="OT95" s="136">
        <f>SUM(RD_15[[#This Row],[33kV_IC1_ExPort(KWh)]],RD_15[[#This Row],[33kV_IC2_ExPort(KWh)]],RD_15[[#This Row],[33kV_IC3_ExPort(KWh)]],RD_15[[#This Row],[33kV_IC4_ExPort(kWh)]])</f>
        <v>0</v>
      </c>
      <c r="OU95" s="49">
        <f>SUM(RD_15[[#This Row],[220kV_PQM1_Ex(KWh)]],RD_15[[#This Row],[220kV_PQM2_Ex(KWh)]])</f>
        <v>0</v>
      </c>
      <c r="OV95" s="49">
        <f>IFERROR((RD_15[[#This Row],[Sunset Time (POA&lt;20 W/m2)]]-RD_15[[#This Row],[Sunrise Time (POA&gt;20 W/m2)]])*24,"")</f>
        <v>0</v>
      </c>
      <c r="OW95" s="49">
        <f>RD_15[[#This Row],[GHI]]-RD_15[[#This Row],[GHI_Lost]]</f>
        <v>0</v>
      </c>
      <c r="OX95" s="49">
        <f>RD_15[[#This Row],[POA]]-RD_15[[#This Row],[POA_Lost]]</f>
        <v>0</v>
      </c>
      <c r="OY95" s="49"/>
      <c r="OZ95" s="49">
        <f>RD_15[[#This Row],[MT_Temp]]</f>
        <v>0</v>
      </c>
      <c r="PA95" s="50">
        <f>RD_15[[#This Row],[WS_Avg]]</f>
        <v>0</v>
      </c>
      <c r="PB95" s="131">
        <f>IFERROR(SUM(RD_15[[#This Row],[BLK1_INV1]:[BLK12_INV31]]),"")</f>
        <v>0</v>
      </c>
      <c r="PC95" s="51" t="str">
        <f>IFERROR(#REF!/RD_15[[#This Row],[Inv_Exp(KWh)]],"")</f>
        <v/>
      </c>
      <c r="PD95" s="51"/>
      <c r="PE95" s="100" t="str">
        <f>IFERROR(RD_15[[#This Row],[WPR_Eac]]/RD_15[[#This Row],[WPR_Edc]],"")</f>
        <v/>
      </c>
      <c r="PF95" s="100"/>
      <c r="PG95" s="100"/>
    </row>
    <row r="96" spans="2:423" x14ac:dyDescent="0.35">
      <c r="B96" s="48">
        <v>45835</v>
      </c>
      <c r="C96" s="132">
        <f>YEAR(RD_15[[#This Row],[Date]])+IF(MONTH(RD_15[[#This Row],[Date]])&gt;=4,1,0)</f>
        <v>2026</v>
      </c>
      <c r="D96" s="124">
        <f t="shared" si="11"/>
        <v>2025</v>
      </c>
      <c r="E96" s="133"/>
      <c r="F96" s="133"/>
      <c r="G96" s="134" t="str">
        <f>TEXT(RD_15[[#This Row],[Date]],"mmm-yy")</f>
        <v>Jun-25</v>
      </c>
      <c r="H96" s="124">
        <f t="shared" si="12"/>
        <v>30</v>
      </c>
      <c r="I96" s="132">
        <f>'Basic Data '!$S$2</f>
        <v>91870</v>
      </c>
      <c r="J96" s="8"/>
      <c r="K96" s="8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120"/>
      <c r="NO96" s="135"/>
      <c r="NP96" s="135"/>
      <c r="NQ96" s="135"/>
      <c r="NR96" s="135"/>
      <c r="NS96" s="135"/>
      <c r="NT96" s="135"/>
      <c r="NU96" s="135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9">
        <f>IF((RD_15[[#This Row],[33kV_IC1_ExPort]]-NV95)&lt;0,0,(RD_15[[#This Row],[33kV_IC1_ExPort]]-NV95))</f>
        <v>0</v>
      </c>
      <c r="OI96" s="9">
        <f>IF((RD_15[[#This Row],[33kV_IC1_Import]]-NW95)&lt;0,0,(RD_15[[#This Row],[33kV_IC1_Import]]-NW95))</f>
        <v>0</v>
      </c>
      <c r="OJ96" s="9">
        <f>IF((RD_15[[#This Row],[33kV_IC2_ExPort]]-NX95)&lt;0,0,(RD_15[[#This Row],[33kV_IC2_ExPort]]-NX95))</f>
        <v>0</v>
      </c>
      <c r="OK96" s="9">
        <f>IF((RD_15[[#This Row],[33kV_IC2_Import]]-NY95)&lt;0,0,(RD_15[[#This Row],[33kV_IC2_Import]]-NY95))</f>
        <v>0</v>
      </c>
      <c r="OL96" s="9">
        <f>IF((RD_15[[#This Row],[33kV_IC3_ExPort]]-NZ95)&lt;0,0,(RD_15[[#This Row],[33kV_IC3_ExPort]]-NZ95))</f>
        <v>0</v>
      </c>
      <c r="OM96" s="9">
        <f>IF((RD_15[[#This Row],[33kV_IC3_Import]]-OA95)&lt;0,0,(RD_15[[#This Row],[33kV_IC3_Import]]-OA95))</f>
        <v>0</v>
      </c>
      <c r="ON96" s="9">
        <f>IF((RD_15[[#This Row],[33kV_IC4_ExPort]]-OB95)&lt;0,0,(RD_15[[#This Row],[33kV_IC4_ExPort]]-OB95))</f>
        <v>0</v>
      </c>
      <c r="OO96" s="9">
        <f>IF((RD_15[[#This Row],[33kV_IC4_Import]]-OC95)&lt;0,0,(RD_15[[#This Row],[33kV_IC4_Import]]-OC95))</f>
        <v>0</v>
      </c>
      <c r="OP96" s="9">
        <f>IF((RD_15[[#This Row],[220kV_PQM1_Ex]]-OD95)*200&lt;0,0,(RD_15[[#This Row],[220kV_PQM1_Ex]]-OD95)*200)</f>
        <v>0</v>
      </c>
      <c r="OQ96" s="9">
        <f>IF((RD_15[[#This Row],[220kV_PQM1_Im]]-OE95)*200&lt;0,0,(RD_15[[#This Row],[220kV_PQM1_Im]]-OE95)*200)</f>
        <v>0</v>
      </c>
      <c r="OR96" s="9">
        <f>IF((RD_15[[#This Row],[220kV_PQM2_Ex]]-OF95)*200&lt;0,0,(RD_15[[#This Row],[220kV_PQM2_Ex]]-OF95)*200)</f>
        <v>0</v>
      </c>
      <c r="OS96" s="9">
        <f>IF((RD_15[[#This Row],[220kV_PQM2_Im]]-OG95)*200&lt;0,0,(RD_15[[#This Row],[220kV_PQM2_Im]]-OG95)*200)</f>
        <v>0</v>
      </c>
      <c r="OT96" s="136">
        <f>SUM(RD_15[[#This Row],[33kV_IC1_ExPort(KWh)]],RD_15[[#This Row],[33kV_IC2_ExPort(KWh)]],RD_15[[#This Row],[33kV_IC3_ExPort(KWh)]],RD_15[[#This Row],[33kV_IC4_ExPort(kWh)]])</f>
        <v>0</v>
      </c>
      <c r="OU96" s="49">
        <f>SUM(RD_15[[#This Row],[220kV_PQM1_Ex(KWh)]],RD_15[[#This Row],[220kV_PQM2_Ex(KWh)]])</f>
        <v>0</v>
      </c>
      <c r="OV96" s="49">
        <f>IFERROR((RD_15[[#This Row],[Sunset Time (POA&lt;20 W/m2)]]-RD_15[[#This Row],[Sunrise Time (POA&gt;20 W/m2)]])*24,"")</f>
        <v>0</v>
      </c>
      <c r="OW96" s="49">
        <f>RD_15[[#This Row],[GHI]]-RD_15[[#This Row],[GHI_Lost]]</f>
        <v>0</v>
      </c>
      <c r="OX96" s="49">
        <f>RD_15[[#This Row],[POA]]-RD_15[[#This Row],[POA_Lost]]</f>
        <v>0</v>
      </c>
      <c r="OY96" s="49"/>
      <c r="OZ96" s="49">
        <f>RD_15[[#This Row],[MT_Temp]]</f>
        <v>0</v>
      </c>
      <c r="PA96" s="50">
        <f>RD_15[[#This Row],[WS_Avg]]</f>
        <v>0</v>
      </c>
      <c r="PB96" s="131">
        <f>IFERROR(SUM(RD_15[[#This Row],[BLK1_INV1]:[BLK12_INV31]]),"")</f>
        <v>0</v>
      </c>
      <c r="PC96" s="51" t="str">
        <f>IFERROR(#REF!/RD_15[[#This Row],[Inv_Exp(KWh)]],"")</f>
        <v/>
      </c>
      <c r="PD96" s="51"/>
      <c r="PE96" s="100" t="str">
        <f>IFERROR(RD_15[[#This Row],[WPR_Eac]]/RD_15[[#This Row],[WPR_Edc]],"")</f>
        <v/>
      </c>
      <c r="PF96" s="100"/>
      <c r="PG96" s="100"/>
    </row>
    <row r="97" spans="2:423" x14ac:dyDescent="0.35">
      <c r="B97" s="48">
        <v>45836</v>
      </c>
      <c r="C97" s="132">
        <f>YEAR(RD_15[[#This Row],[Date]])+IF(MONTH(RD_15[[#This Row],[Date]])&gt;=4,1,0)</f>
        <v>2026</v>
      </c>
      <c r="D97" s="124">
        <f t="shared" si="11"/>
        <v>2025</v>
      </c>
      <c r="E97" s="133"/>
      <c r="F97" s="133"/>
      <c r="G97" s="134" t="str">
        <f>TEXT(RD_15[[#This Row],[Date]],"mmm-yy")</f>
        <v>Jun-25</v>
      </c>
      <c r="H97" s="124">
        <f t="shared" si="12"/>
        <v>30</v>
      </c>
      <c r="I97" s="132">
        <f>'Basic Data '!$S$2</f>
        <v>91870</v>
      </c>
      <c r="J97" s="8"/>
      <c r="K97" s="8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120"/>
      <c r="NO97" s="135"/>
      <c r="NP97" s="135"/>
      <c r="NQ97" s="135"/>
      <c r="NR97" s="135"/>
      <c r="NS97" s="135"/>
      <c r="NT97" s="135"/>
      <c r="NU97" s="135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9">
        <f>IF((RD_15[[#This Row],[33kV_IC1_ExPort]]-NV96)&lt;0,0,(RD_15[[#This Row],[33kV_IC1_ExPort]]-NV96))</f>
        <v>0</v>
      </c>
      <c r="OI97" s="9">
        <f>IF((RD_15[[#This Row],[33kV_IC1_Import]]-NW96)&lt;0,0,(RD_15[[#This Row],[33kV_IC1_Import]]-NW96))</f>
        <v>0</v>
      </c>
      <c r="OJ97" s="9">
        <f>IF((RD_15[[#This Row],[33kV_IC2_ExPort]]-NX96)&lt;0,0,(RD_15[[#This Row],[33kV_IC2_ExPort]]-NX96))</f>
        <v>0</v>
      </c>
      <c r="OK97" s="9">
        <f>IF((RD_15[[#This Row],[33kV_IC2_Import]]-NY96)&lt;0,0,(RD_15[[#This Row],[33kV_IC2_Import]]-NY96))</f>
        <v>0</v>
      </c>
      <c r="OL97" s="9">
        <f>IF((RD_15[[#This Row],[33kV_IC3_ExPort]]-NZ96)&lt;0,0,(RD_15[[#This Row],[33kV_IC3_ExPort]]-NZ96))</f>
        <v>0</v>
      </c>
      <c r="OM97" s="9">
        <f>IF((RD_15[[#This Row],[33kV_IC3_Import]]-OA96)&lt;0,0,(RD_15[[#This Row],[33kV_IC3_Import]]-OA96))</f>
        <v>0</v>
      </c>
      <c r="ON97" s="9">
        <f>IF((RD_15[[#This Row],[33kV_IC4_ExPort]]-OB96)&lt;0,0,(RD_15[[#This Row],[33kV_IC4_ExPort]]-OB96))</f>
        <v>0</v>
      </c>
      <c r="OO97" s="9">
        <f>IF((RD_15[[#This Row],[33kV_IC4_Import]]-OC96)&lt;0,0,(RD_15[[#This Row],[33kV_IC4_Import]]-OC96))</f>
        <v>0</v>
      </c>
      <c r="OP97" s="9">
        <f>IF((RD_15[[#This Row],[220kV_PQM1_Ex]]-OD96)*200&lt;0,0,(RD_15[[#This Row],[220kV_PQM1_Ex]]-OD96)*200)</f>
        <v>0</v>
      </c>
      <c r="OQ97" s="9">
        <f>IF((RD_15[[#This Row],[220kV_PQM1_Im]]-OE96)*200&lt;0,0,(RD_15[[#This Row],[220kV_PQM1_Im]]-OE96)*200)</f>
        <v>0</v>
      </c>
      <c r="OR97" s="9">
        <f>IF((RD_15[[#This Row],[220kV_PQM2_Ex]]-OF96)*200&lt;0,0,(RD_15[[#This Row],[220kV_PQM2_Ex]]-OF96)*200)</f>
        <v>0</v>
      </c>
      <c r="OS97" s="9">
        <f>IF((RD_15[[#This Row],[220kV_PQM2_Im]]-OG96)*200&lt;0,0,(RD_15[[#This Row],[220kV_PQM2_Im]]-OG96)*200)</f>
        <v>0</v>
      </c>
      <c r="OT97" s="136">
        <f>SUM(RD_15[[#This Row],[33kV_IC1_ExPort(KWh)]],RD_15[[#This Row],[33kV_IC2_ExPort(KWh)]],RD_15[[#This Row],[33kV_IC3_ExPort(KWh)]],RD_15[[#This Row],[33kV_IC4_ExPort(kWh)]])</f>
        <v>0</v>
      </c>
      <c r="OU97" s="49">
        <f>SUM(RD_15[[#This Row],[220kV_PQM1_Ex(KWh)]],RD_15[[#This Row],[220kV_PQM2_Ex(KWh)]])</f>
        <v>0</v>
      </c>
      <c r="OV97" s="49">
        <f>IFERROR((RD_15[[#This Row],[Sunset Time (POA&lt;20 W/m2)]]-RD_15[[#This Row],[Sunrise Time (POA&gt;20 W/m2)]])*24,"")</f>
        <v>0</v>
      </c>
      <c r="OW97" s="49">
        <f>RD_15[[#This Row],[GHI]]-RD_15[[#This Row],[GHI_Lost]]</f>
        <v>0</v>
      </c>
      <c r="OX97" s="49">
        <f>RD_15[[#This Row],[POA]]-RD_15[[#This Row],[POA_Lost]]</f>
        <v>0</v>
      </c>
      <c r="OY97" s="49"/>
      <c r="OZ97" s="49">
        <f>RD_15[[#This Row],[MT_Temp]]</f>
        <v>0</v>
      </c>
      <c r="PA97" s="50">
        <f>RD_15[[#This Row],[WS_Avg]]</f>
        <v>0</v>
      </c>
      <c r="PB97" s="131">
        <f>IFERROR(SUM(RD_15[[#This Row],[BLK1_INV1]:[BLK12_INV31]]),"")</f>
        <v>0</v>
      </c>
      <c r="PC97" s="51" t="str">
        <f>IFERROR(#REF!/RD_15[[#This Row],[Inv_Exp(KWh)]],"")</f>
        <v/>
      </c>
      <c r="PD97" s="51"/>
      <c r="PE97" s="100" t="str">
        <f>IFERROR(RD_15[[#This Row],[WPR_Eac]]/RD_15[[#This Row],[WPR_Edc]],"")</f>
        <v/>
      </c>
      <c r="PF97" s="100"/>
      <c r="PG97" s="100"/>
    </row>
    <row r="98" spans="2:423" x14ac:dyDescent="0.35">
      <c r="B98" s="48">
        <v>45837</v>
      </c>
      <c r="C98" s="132">
        <f>YEAR(RD_15[[#This Row],[Date]])+IF(MONTH(RD_15[[#This Row],[Date]])&gt;=4,1,0)</f>
        <v>2026</v>
      </c>
      <c r="D98" s="124">
        <f t="shared" si="11"/>
        <v>2025</v>
      </c>
      <c r="E98" s="133"/>
      <c r="F98" s="133"/>
      <c r="G98" s="134" t="str">
        <f>TEXT(RD_15[[#This Row],[Date]],"mmm-yy")</f>
        <v>Jun-25</v>
      </c>
      <c r="H98" s="124">
        <f t="shared" si="12"/>
        <v>30</v>
      </c>
      <c r="I98" s="132">
        <f>'Basic Data '!$S$2</f>
        <v>91870</v>
      </c>
      <c r="J98" s="8"/>
      <c r="K98" s="8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120"/>
      <c r="NO98" s="135"/>
      <c r="NP98" s="135"/>
      <c r="NQ98" s="135"/>
      <c r="NR98" s="135"/>
      <c r="NS98" s="135"/>
      <c r="NT98" s="135"/>
      <c r="NU98" s="135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9">
        <f>IF((RD_15[[#This Row],[33kV_IC1_ExPort]]-NV97)&lt;0,0,(RD_15[[#This Row],[33kV_IC1_ExPort]]-NV97))</f>
        <v>0</v>
      </c>
      <c r="OI98" s="9">
        <f>IF((RD_15[[#This Row],[33kV_IC1_Import]]-NW97)&lt;0,0,(RD_15[[#This Row],[33kV_IC1_Import]]-NW97))</f>
        <v>0</v>
      </c>
      <c r="OJ98" s="9">
        <f>IF((RD_15[[#This Row],[33kV_IC2_ExPort]]-NX97)&lt;0,0,(RD_15[[#This Row],[33kV_IC2_ExPort]]-NX97))</f>
        <v>0</v>
      </c>
      <c r="OK98" s="9">
        <f>IF((RD_15[[#This Row],[33kV_IC2_Import]]-NY97)&lt;0,0,(RD_15[[#This Row],[33kV_IC2_Import]]-NY97))</f>
        <v>0</v>
      </c>
      <c r="OL98" s="9">
        <f>IF((RD_15[[#This Row],[33kV_IC3_ExPort]]-NZ97)&lt;0,0,(RD_15[[#This Row],[33kV_IC3_ExPort]]-NZ97))</f>
        <v>0</v>
      </c>
      <c r="OM98" s="9">
        <f>IF((RD_15[[#This Row],[33kV_IC3_Import]]-OA97)&lt;0,0,(RD_15[[#This Row],[33kV_IC3_Import]]-OA97))</f>
        <v>0</v>
      </c>
      <c r="ON98" s="9">
        <f>IF((RD_15[[#This Row],[33kV_IC4_ExPort]]-OB97)&lt;0,0,(RD_15[[#This Row],[33kV_IC4_ExPort]]-OB97))</f>
        <v>0</v>
      </c>
      <c r="OO98" s="9">
        <f>IF((RD_15[[#This Row],[33kV_IC4_Import]]-OC97)&lt;0,0,(RD_15[[#This Row],[33kV_IC4_Import]]-OC97))</f>
        <v>0</v>
      </c>
      <c r="OP98" s="9">
        <f>IF((RD_15[[#This Row],[220kV_PQM1_Ex]]-OD97)*200&lt;0,0,(RD_15[[#This Row],[220kV_PQM1_Ex]]-OD97)*200)</f>
        <v>0</v>
      </c>
      <c r="OQ98" s="9">
        <f>IF((RD_15[[#This Row],[220kV_PQM1_Im]]-OE97)*200&lt;0,0,(RD_15[[#This Row],[220kV_PQM1_Im]]-OE97)*200)</f>
        <v>0</v>
      </c>
      <c r="OR98" s="9">
        <f>IF((RD_15[[#This Row],[220kV_PQM2_Ex]]-OF97)*200&lt;0,0,(RD_15[[#This Row],[220kV_PQM2_Ex]]-OF97)*200)</f>
        <v>0</v>
      </c>
      <c r="OS98" s="9">
        <f>IF((RD_15[[#This Row],[220kV_PQM2_Im]]-OG97)*200&lt;0,0,(RD_15[[#This Row],[220kV_PQM2_Im]]-OG97)*200)</f>
        <v>0</v>
      </c>
      <c r="OT98" s="136">
        <f>SUM(RD_15[[#This Row],[33kV_IC1_ExPort(KWh)]],RD_15[[#This Row],[33kV_IC2_ExPort(KWh)]],RD_15[[#This Row],[33kV_IC3_ExPort(KWh)]],RD_15[[#This Row],[33kV_IC4_ExPort(kWh)]])</f>
        <v>0</v>
      </c>
      <c r="OU98" s="49">
        <f>SUM(RD_15[[#This Row],[220kV_PQM1_Ex(KWh)]],RD_15[[#This Row],[220kV_PQM2_Ex(KWh)]])</f>
        <v>0</v>
      </c>
      <c r="OV98" s="49">
        <f>IFERROR((RD_15[[#This Row],[Sunset Time (POA&lt;20 W/m2)]]-RD_15[[#This Row],[Sunrise Time (POA&gt;20 W/m2)]])*24,"")</f>
        <v>0</v>
      </c>
      <c r="OW98" s="49">
        <f>RD_15[[#This Row],[GHI]]-RD_15[[#This Row],[GHI_Lost]]</f>
        <v>0</v>
      </c>
      <c r="OX98" s="49">
        <f>RD_15[[#This Row],[POA]]-RD_15[[#This Row],[POA_Lost]]</f>
        <v>0</v>
      </c>
      <c r="OY98" s="49"/>
      <c r="OZ98" s="49">
        <f>RD_15[[#This Row],[MT_Temp]]</f>
        <v>0</v>
      </c>
      <c r="PA98" s="50">
        <f>RD_15[[#This Row],[WS_Avg]]</f>
        <v>0</v>
      </c>
      <c r="PB98" s="131">
        <f>IFERROR(SUM(RD_15[[#This Row],[BLK1_INV1]:[BLK12_INV31]]),"")</f>
        <v>0</v>
      </c>
      <c r="PC98" s="51" t="str">
        <f>IFERROR(#REF!/RD_15[[#This Row],[Inv_Exp(KWh)]],"")</f>
        <v/>
      </c>
      <c r="PD98" s="51"/>
      <c r="PE98" s="100" t="str">
        <f>IFERROR(RD_15[[#This Row],[WPR_Eac]]/RD_15[[#This Row],[WPR_Edc]],"")</f>
        <v/>
      </c>
      <c r="PF98" s="100"/>
      <c r="PG98" s="100"/>
    </row>
    <row r="99" spans="2:423" x14ac:dyDescent="0.35">
      <c r="B99" s="48">
        <v>45838</v>
      </c>
      <c r="C99" s="132">
        <f>YEAR(RD_15[[#This Row],[Date]])+IF(MONTH(RD_15[[#This Row],[Date]])&gt;=4,1,0)</f>
        <v>2026</v>
      </c>
      <c r="D99" s="124">
        <f t="shared" si="11"/>
        <v>2025</v>
      </c>
      <c r="E99" s="133"/>
      <c r="F99" s="133"/>
      <c r="G99" s="134" t="str">
        <f>TEXT(RD_15[[#This Row],[Date]],"mmm-yy")</f>
        <v>Jun-25</v>
      </c>
      <c r="H99" s="124">
        <f t="shared" si="12"/>
        <v>30</v>
      </c>
      <c r="I99" s="132">
        <f>'Basic Data '!$S$2</f>
        <v>91870</v>
      </c>
      <c r="J99" s="8"/>
      <c r="K99" s="8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120"/>
      <c r="NO99" s="135"/>
      <c r="NP99" s="135"/>
      <c r="NQ99" s="135"/>
      <c r="NR99" s="135"/>
      <c r="NS99" s="135"/>
      <c r="NT99" s="135"/>
      <c r="NU99" s="135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9">
        <f>IF((RD_15[[#This Row],[33kV_IC1_ExPort]]-NV98)&lt;0,0,(RD_15[[#This Row],[33kV_IC1_ExPort]]-NV98))</f>
        <v>0</v>
      </c>
      <c r="OI99" s="9">
        <f>IF((RD_15[[#This Row],[33kV_IC1_Import]]-NW98)&lt;0,0,(RD_15[[#This Row],[33kV_IC1_Import]]-NW98))</f>
        <v>0</v>
      </c>
      <c r="OJ99" s="9">
        <f>IF((RD_15[[#This Row],[33kV_IC2_ExPort]]-NX98)&lt;0,0,(RD_15[[#This Row],[33kV_IC2_ExPort]]-NX98))</f>
        <v>0</v>
      </c>
      <c r="OK99" s="9">
        <f>IF((RD_15[[#This Row],[33kV_IC2_Import]]-NY98)&lt;0,0,(RD_15[[#This Row],[33kV_IC2_Import]]-NY98))</f>
        <v>0</v>
      </c>
      <c r="OL99" s="9">
        <f>IF((RD_15[[#This Row],[33kV_IC3_ExPort]]-NZ98)&lt;0,0,(RD_15[[#This Row],[33kV_IC3_ExPort]]-NZ98))</f>
        <v>0</v>
      </c>
      <c r="OM99" s="9">
        <f>IF((RD_15[[#This Row],[33kV_IC3_Import]]-OA98)&lt;0,0,(RD_15[[#This Row],[33kV_IC3_Import]]-OA98))</f>
        <v>0</v>
      </c>
      <c r="ON99" s="9">
        <f>IF((RD_15[[#This Row],[33kV_IC4_ExPort]]-OB98)&lt;0,0,(RD_15[[#This Row],[33kV_IC4_ExPort]]-OB98))</f>
        <v>0</v>
      </c>
      <c r="OO99" s="9">
        <f>IF((RD_15[[#This Row],[33kV_IC4_Import]]-OC98)&lt;0,0,(RD_15[[#This Row],[33kV_IC4_Import]]-OC98))</f>
        <v>0</v>
      </c>
      <c r="OP99" s="9">
        <f>IF((RD_15[[#This Row],[220kV_PQM1_Ex]]-OD98)*200&lt;0,0,(RD_15[[#This Row],[220kV_PQM1_Ex]]-OD98)*200)</f>
        <v>0</v>
      </c>
      <c r="OQ99" s="9">
        <f>IF((RD_15[[#This Row],[220kV_PQM1_Im]]-OE98)*200&lt;0,0,(RD_15[[#This Row],[220kV_PQM1_Im]]-OE98)*200)</f>
        <v>0</v>
      </c>
      <c r="OR99" s="9">
        <f>IF((RD_15[[#This Row],[220kV_PQM2_Ex]]-OF98)*200&lt;0,0,(RD_15[[#This Row],[220kV_PQM2_Ex]]-OF98)*200)</f>
        <v>0</v>
      </c>
      <c r="OS99" s="9">
        <f>IF((RD_15[[#This Row],[220kV_PQM2_Im]]-OG98)*200&lt;0,0,(RD_15[[#This Row],[220kV_PQM2_Im]]-OG98)*200)</f>
        <v>0</v>
      </c>
      <c r="OT99" s="136">
        <f>SUM(RD_15[[#This Row],[33kV_IC1_ExPort(KWh)]],RD_15[[#This Row],[33kV_IC2_ExPort(KWh)]],RD_15[[#This Row],[33kV_IC3_ExPort(KWh)]],RD_15[[#This Row],[33kV_IC4_ExPort(kWh)]])</f>
        <v>0</v>
      </c>
      <c r="OU99" s="49">
        <f>SUM(RD_15[[#This Row],[220kV_PQM1_Ex(KWh)]],RD_15[[#This Row],[220kV_PQM2_Ex(KWh)]])</f>
        <v>0</v>
      </c>
      <c r="OV99" s="49">
        <f>IFERROR((RD_15[[#This Row],[Sunset Time (POA&lt;20 W/m2)]]-RD_15[[#This Row],[Sunrise Time (POA&gt;20 W/m2)]])*24,"")</f>
        <v>0</v>
      </c>
      <c r="OW99" s="49">
        <f>RD_15[[#This Row],[GHI]]-RD_15[[#This Row],[GHI_Lost]]</f>
        <v>0</v>
      </c>
      <c r="OX99" s="49">
        <f>RD_15[[#This Row],[POA]]-RD_15[[#This Row],[POA_Lost]]</f>
        <v>0</v>
      </c>
      <c r="OY99" s="49"/>
      <c r="OZ99" s="49">
        <f>RD_15[[#This Row],[MT_Temp]]</f>
        <v>0</v>
      </c>
      <c r="PA99" s="50">
        <f>RD_15[[#This Row],[WS_Avg]]</f>
        <v>0</v>
      </c>
      <c r="PB99" s="131">
        <f>IFERROR(SUM(RD_15[[#This Row],[BLK1_INV1]:[BLK12_INV31]]),"")</f>
        <v>0</v>
      </c>
      <c r="PC99" s="51" t="str">
        <f>IFERROR(#REF!/RD_15[[#This Row],[Inv_Exp(KWh)]],"")</f>
        <v/>
      </c>
      <c r="PD99" s="51"/>
      <c r="PE99" s="100" t="str">
        <f>IFERROR(RD_15[[#This Row],[WPR_Eac]]/RD_15[[#This Row],[WPR_Edc]],"")</f>
        <v/>
      </c>
      <c r="PF99" s="100"/>
      <c r="PG99" s="100"/>
    </row>
    <row r="100" spans="2:423" x14ac:dyDescent="0.35">
      <c r="B100" s="48">
        <v>45839</v>
      </c>
      <c r="C100" s="132">
        <f>YEAR(RD_15[[#This Row],[Date]])+IF(MONTH(RD_15[[#This Row],[Date]])&gt;=4,1,0)</f>
        <v>2026</v>
      </c>
      <c r="D100" s="124">
        <f t="shared" si="11"/>
        <v>2025</v>
      </c>
      <c r="E100" s="133"/>
      <c r="F100" s="133"/>
      <c r="G100" s="134" t="str">
        <f>TEXT(RD_15[[#This Row],[Date]],"mmm-yy")</f>
        <v>Jul-25</v>
      </c>
      <c r="H100" s="124">
        <f t="shared" si="12"/>
        <v>31</v>
      </c>
      <c r="I100" s="132">
        <f>'Basic Data '!$S$2</f>
        <v>91870</v>
      </c>
      <c r="J100" s="8"/>
      <c r="K100" s="8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7"/>
      <c r="ND100" s="7"/>
      <c r="NE100" s="7"/>
      <c r="NF100" s="7"/>
      <c r="NG100" s="7"/>
      <c r="NH100" s="7"/>
      <c r="NI100" s="7"/>
      <c r="NJ100" s="7"/>
      <c r="NK100" s="7"/>
      <c r="NL100" s="7"/>
      <c r="NM100" s="7"/>
      <c r="NN100" s="120"/>
      <c r="NO100" s="135"/>
      <c r="NP100" s="135"/>
      <c r="NQ100" s="135"/>
      <c r="NR100" s="135"/>
      <c r="NS100" s="135"/>
      <c r="NT100" s="135"/>
      <c r="NU100" s="135"/>
      <c r="NV100" s="7"/>
      <c r="NW100" s="7"/>
      <c r="NX100" s="7"/>
      <c r="NY100" s="7"/>
      <c r="NZ100" s="7"/>
      <c r="OA100" s="7"/>
      <c r="OB100" s="7"/>
      <c r="OC100" s="7"/>
      <c r="OD100" s="7"/>
      <c r="OE100" s="7"/>
      <c r="OF100" s="7"/>
      <c r="OG100" s="7"/>
      <c r="OH100" s="9">
        <f>IF((RD_15[[#This Row],[33kV_IC1_ExPort]]-NV99)&lt;0,0,(RD_15[[#This Row],[33kV_IC1_ExPort]]-NV99))</f>
        <v>0</v>
      </c>
      <c r="OI100" s="9">
        <f>IF((RD_15[[#This Row],[33kV_IC1_Import]]-NW99)&lt;0,0,(RD_15[[#This Row],[33kV_IC1_Import]]-NW99))</f>
        <v>0</v>
      </c>
      <c r="OJ100" s="9">
        <f>IF((RD_15[[#This Row],[33kV_IC2_ExPort]]-NX99)&lt;0,0,(RD_15[[#This Row],[33kV_IC2_ExPort]]-NX99))</f>
        <v>0</v>
      </c>
      <c r="OK100" s="9">
        <f>IF((RD_15[[#This Row],[33kV_IC2_Import]]-NY99)&lt;0,0,(RD_15[[#This Row],[33kV_IC2_Import]]-NY99))</f>
        <v>0</v>
      </c>
      <c r="OL100" s="9">
        <f>IF((RD_15[[#This Row],[33kV_IC3_ExPort]]-NZ99)&lt;0,0,(RD_15[[#This Row],[33kV_IC3_ExPort]]-NZ99))</f>
        <v>0</v>
      </c>
      <c r="OM100" s="9">
        <f>IF((RD_15[[#This Row],[33kV_IC3_Import]]-OA99)&lt;0,0,(RD_15[[#This Row],[33kV_IC3_Import]]-OA99))</f>
        <v>0</v>
      </c>
      <c r="ON100" s="9">
        <f>IF((RD_15[[#This Row],[33kV_IC4_ExPort]]-OB99)&lt;0,0,(RD_15[[#This Row],[33kV_IC4_ExPort]]-OB99))</f>
        <v>0</v>
      </c>
      <c r="OO100" s="9">
        <f>IF((RD_15[[#This Row],[33kV_IC4_Import]]-OC99)&lt;0,0,(RD_15[[#This Row],[33kV_IC4_Import]]-OC99))</f>
        <v>0</v>
      </c>
      <c r="OP100" s="9">
        <f>IF((RD_15[[#This Row],[220kV_PQM1_Ex]]-OD99)*200&lt;0,0,(RD_15[[#This Row],[220kV_PQM1_Ex]]-OD99)*200)</f>
        <v>0</v>
      </c>
      <c r="OQ100" s="9">
        <f>IF((RD_15[[#This Row],[220kV_PQM1_Im]]-OE99)*200&lt;0,0,(RD_15[[#This Row],[220kV_PQM1_Im]]-OE99)*200)</f>
        <v>0</v>
      </c>
      <c r="OR100" s="9">
        <f>IF((RD_15[[#This Row],[220kV_PQM2_Ex]]-OF99)*200&lt;0,0,(RD_15[[#This Row],[220kV_PQM2_Ex]]-OF99)*200)</f>
        <v>0</v>
      </c>
      <c r="OS100" s="9">
        <f>IF((RD_15[[#This Row],[220kV_PQM2_Im]]-OG99)*200&lt;0,0,(RD_15[[#This Row],[220kV_PQM2_Im]]-OG99)*200)</f>
        <v>0</v>
      </c>
      <c r="OT100" s="136">
        <f>SUM(RD_15[[#This Row],[33kV_IC1_ExPort(KWh)]],RD_15[[#This Row],[33kV_IC2_ExPort(KWh)]],RD_15[[#This Row],[33kV_IC3_ExPort(KWh)]],RD_15[[#This Row],[33kV_IC4_ExPort(kWh)]])</f>
        <v>0</v>
      </c>
      <c r="OU100" s="49">
        <f>SUM(RD_15[[#This Row],[220kV_PQM1_Ex(KWh)]],RD_15[[#This Row],[220kV_PQM2_Ex(KWh)]])</f>
        <v>0</v>
      </c>
      <c r="OV100" s="49">
        <f>IFERROR((RD_15[[#This Row],[Sunset Time (POA&lt;20 W/m2)]]-RD_15[[#This Row],[Sunrise Time (POA&gt;20 W/m2)]])*24,"")</f>
        <v>0</v>
      </c>
      <c r="OW100" s="49">
        <f>RD_15[[#This Row],[GHI]]-RD_15[[#This Row],[GHI_Lost]]</f>
        <v>0</v>
      </c>
      <c r="OX100" s="49">
        <f>RD_15[[#This Row],[POA]]-RD_15[[#This Row],[POA_Lost]]</f>
        <v>0</v>
      </c>
      <c r="OY100" s="49"/>
      <c r="OZ100" s="49">
        <f>RD_15[[#This Row],[MT_Temp]]</f>
        <v>0</v>
      </c>
      <c r="PA100" s="50">
        <f>RD_15[[#This Row],[WS_Avg]]</f>
        <v>0</v>
      </c>
      <c r="PB100" s="131">
        <f>IFERROR(SUM(RD_15[[#This Row],[BLK1_INV1]:[BLK12_INV31]]),"")</f>
        <v>0</v>
      </c>
      <c r="PC100" s="51" t="str">
        <f>IFERROR(#REF!/RD_15[[#This Row],[Inv_Exp(KWh)]],"")</f>
        <v/>
      </c>
      <c r="PD100" s="51"/>
      <c r="PE100" s="100" t="str">
        <f>IFERROR(RD_15[[#This Row],[WPR_Eac]]/RD_15[[#This Row],[WPR_Edc]],"")</f>
        <v/>
      </c>
      <c r="PF100" s="100"/>
      <c r="PG100" s="100"/>
    </row>
    <row r="101" spans="2:423" x14ac:dyDescent="0.35">
      <c r="B101" s="48">
        <v>45840</v>
      </c>
      <c r="C101" s="132">
        <f>YEAR(RD_15[[#This Row],[Date]])+IF(MONTH(RD_15[[#This Row],[Date]])&gt;=4,1,0)</f>
        <v>2026</v>
      </c>
      <c r="D101" s="124">
        <f t="shared" si="11"/>
        <v>2025</v>
      </c>
      <c r="E101" s="133"/>
      <c r="F101" s="133"/>
      <c r="G101" s="134" t="str">
        <f>TEXT(RD_15[[#This Row],[Date]],"mmm-yy")</f>
        <v>Jul-25</v>
      </c>
      <c r="H101" s="124">
        <f t="shared" si="12"/>
        <v>31</v>
      </c>
      <c r="I101" s="132">
        <f>'Basic Data '!$S$2</f>
        <v>91870</v>
      </c>
      <c r="J101" s="8"/>
      <c r="K101" s="8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7"/>
      <c r="ND101" s="7"/>
      <c r="NE101" s="7"/>
      <c r="NF101" s="7"/>
      <c r="NG101" s="7"/>
      <c r="NH101" s="7"/>
      <c r="NI101" s="7"/>
      <c r="NJ101" s="7"/>
      <c r="NK101" s="7"/>
      <c r="NL101" s="7"/>
      <c r="NM101" s="7"/>
      <c r="NN101" s="120"/>
      <c r="NO101" s="135"/>
      <c r="NP101" s="135"/>
      <c r="NQ101" s="135"/>
      <c r="NR101" s="135"/>
      <c r="NS101" s="135"/>
      <c r="NT101" s="135"/>
      <c r="NU101" s="135"/>
      <c r="NV101" s="7"/>
      <c r="NW101" s="7"/>
      <c r="NX101" s="7"/>
      <c r="NY101" s="7"/>
      <c r="NZ101" s="7"/>
      <c r="OA101" s="7"/>
      <c r="OB101" s="7"/>
      <c r="OC101" s="7"/>
      <c r="OD101" s="7"/>
      <c r="OE101" s="7"/>
      <c r="OF101" s="7"/>
      <c r="OG101" s="7"/>
      <c r="OH101" s="9">
        <f>IF((RD_15[[#This Row],[33kV_IC1_ExPort]]-NV100)&lt;0,0,(RD_15[[#This Row],[33kV_IC1_ExPort]]-NV100))</f>
        <v>0</v>
      </c>
      <c r="OI101" s="9">
        <f>IF((RD_15[[#This Row],[33kV_IC1_Import]]-NW100)&lt;0,0,(RD_15[[#This Row],[33kV_IC1_Import]]-NW100))</f>
        <v>0</v>
      </c>
      <c r="OJ101" s="9">
        <f>IF((RD_15[[#This Row],[33kV_IC2_ExPort]]-NX100)&lt;0,0,(RD_15[[#This Row],[33kV_IC2_ExPort]]-NX100))</f>
        <v>0</v>
      </c>
      <c r="OK101" s="9">
        <f>IF((RD_15[[#This Row],[33kV_IC2_Import]]-NY100)&lt;0,0,(RD_15[[#This Row],[33kV_IC2_Import]]-NY100))</f>
        <v>0</v>
      </c>
      <c r="OL101" s="9">
        <f>IF((RD_15[[#This Row],[33kV_IC3_ExPort]]-NZ100)&lt;0,0,(RD_15[[#This Row],[33kV_IC3_ExPort]]-NZ100))</f>
        <v>0</v>
      </c>
      <c r="OM101" s="9">
        <f>IF((RD_15[[#This Row],[33kV_IC3_Import]]-OA100)&lt;0,0,(RD_15[[#This Row],[33kV_IC3_Import]]-OA100))</f>
        <v>0</v>
      </c>
      <c r="ON101" s="9">
        <f>IF((RD_15[[#This Row],[33kV_IC4_ExPort]]-OB100)&lt;0,0,(RD_15[[#This Row],[33kV_IC4_ExPort]]-OB100))</f>
        <v>0</v>
      </c>
      <c r="OO101" s="9">
        <f>IF((RD_15[[#This Row],[33kV_IC4_Import]]-OC100)&lt;0,0,(RD_15[[#This Row],[33kV_IC4_Import]]-OC100))</f>
        <v>0</v>
      </c>
      <c r="OP101" s="9">
        <f>IF((RD_15[[#This Row],[220kV_PQM1_Ex]]-OD100)*200&lt;0,0,(RD_15[[#This Row],[220kV_PQM1_Ex]]-OD100)*200)</f>
        <v>0</v>
      </c>
      <c r="OQ101" s="9">
        <f>IF((RD_15[[#This Row],[220kV_PQM1_Im]]-OE100)*200&lt;0,0,(RD_15[[#This Row],[220kV_PQM1_Im]]-OE100)*200)</f>
        <v>0</v>
      </c>
      <c r="OR101" s="9">
        <f>IF((RD_15[[#This Row],[220kV_PQM2_Ex]]-OF100)*200&lt;0,0,(RD_15[[#This Row],[220kV_PQM2_Ex]]-OF100)*200)</f>
        <v>0</v>
      </c>
      <c r="OS101" s="9">
        <f>IF((RD_15[[#This Row],[220kV_PQM2_Im]]-OG100)*200&lt;0,0,(RD_15[[#This Row],[220kV_PQM2_Im]]-OG100)*200)</f>
        <v>0</v>
      </c>
      <c r="OT101" s="136">
        <f>SUM(RD_15[[#This Row],[33kV_IC1_ExPort(KWh)]],RD_15[[#This Row],[33kV_IC2_ExPort(KWh)]],RD_15[[#This Row],[33kV_IC3_ExPort(KWh)]],RD_15[[#This Row],[33kV_IC4_ExPort(kWh)]])</f>
        <v>0</v>
      </c>
      <c r="OU101" s="49">
        <f>SUM(RD_15[[#This Row],[220kV_PQM1_Ex(KWh)]],RD_15[[#This Row],[220kV_PQM2_Ex(KWh)]])</f>
        <v>0</v>
      </c>
      <c r="OV101" s="49">
        <f>IFERROR((RD_15[[#This Row],[Sunset Time (POA&lt;20 W/m2)]]-RD_15[[#This Row],[Sunrise Time (POA&gt;20 W/m2)]])*24,"")</f>
        <v>0</v>
      </c>
      <c r="OW101" s="49">
        <f>RD_15[[#This Row],[GHI]]-RD_15[[#This Row],[GHI_Lost]]</f>
        <v>0</v>
      </c>
      <c r="OX101" s="49">
        <f>RD_15[[#This Row],[POA]]-RD_15[[#This Row],[POA_Lost]]</f>
        <v>0</v>
      </c>
      <c r="OY101" s="49"/>
      <c r="OZ101" s="49">
        <f>RD_15[[#This Row],[MT_Temp]]</f>
        <v>0</v>
      </c>
      <c r="PA101" s="50">
        <f>RD_15[[#This Row],[WS_Avg]]</f>
        <v>0</v>
      </c>
      <c r="PB101" s="131">
        <f>IFERROR(SUM(RD_15[[#This Row],[BLK1_INV1]:[BLK12_INV31]]),"")</f>
        <v>0</v>
      </c>
      <c r="PC101" s="51" t="str">
        <f>IFERROR(#REF!/RD_15[[#This Row],[Inv_Exp(KWh)]],"")</f>
        <v/>
      </c>
      <c r="PD101" s="51"/>
      <c r="PE101" s="100" t="str">
        <f>IFERROR(RD_15[[#This Row],[WPR_Eac]]/RD_15[[#This Row],[WPR_Edc]],"")</f>
        <v/>
      </c>
      <c r="PF101" s="100"/>
      <c r="PG101" s="100"/>
    </row>
    <row r="102" spans="2:423" x14ac:dyDescent="0.35">
      <c r="B102" s="48">
        <v>45841</v>
      </c>
      <c r="C102" s="132">
        <f>YEAR(RD_15[[#This Row],[Date]])+IF(MONTH(RD_15[[#This Row],[Date]])&gt;=4,1,0)</f>
        <v>2026</v>
      </c>
      <c r="D102" s="124">
        <f t="shared" si="11"/>
        <v>2025</v>
      </c>
      <c r="E102" s="133"/>
      <c r="F102" s="133"/>
      <c r="G102" s="134" t="str">
        <f>TEXT(RD_15[[#This Row],[Date]],"mmm-yy")</f>
        <v>Jul-25</v>
      </c>
      <c r="H102" s="124">
        <f t="shared" si="12"/>
        <v>31</v>
      </c>
      <c r="I102" s="132">
        <f>'Basic Data '!$S$2</f>
        <v>91870</v>
      </c>
      <c r="J102" s="8"/>
      <c r="K102" s="8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7"/>
      <c r="ND102" s="7"/>
      <c r="NE102" s="7"/>
      <c r="NF102" s="7"/>
      <c r="NG102" s="7"/>
      <c r="NH102" s="7"/>
      <c r="NI102" s="7"/>
      <c r="NJ102" s="7"/>
      <c r="NK102" s="7"/>
      <c r="NL102" s="7"/>
      <c r="NM102" s="7"/>
      <c r="NN102" s="120"/>
      <c r="NO102" s="135"/>
      <c r="NP102" s="135"/>
      <c r="NQ102" s="135"/>
      <c r="NR102" s="135"/>
      <c r="NS102" s="135"/>
      <c r="NT102" s="135"/>
      <c r="NU102" s="135"/>
      <c r="NV102" s="7"/>
      <c r="NW102" s="7"/>
      <c r="NX102" s="7"/>
      <c r="NY102" s="7"/>
      <c r="NZ102" s="7"/>
      <c r="OA102" s="7"/>
      <c r="OB102" s="7"/>
      <c r="OC102" s="7"/>
      <c r="OD102" s="7"/>
      <c r="OE102" s="7"/>
      <c r="OF102" s="7"/>
      <c r="OG102" s="7"/>
      <c r="OH102" s="9">
        <f>IF((RD_15[[#This Row],[33kV_IC1_ExPort]]-NV101)&lt;0,0,(RD_15[[#This Row],[33kV_IC1_ExPort]]-NV101))</f>
        <v>0</v>
      </c>
      <c r="OI102" s="9">
        <f>IF((RD_15[[#This Row],[33kV_IC1_Import]]-NW101)&lt;0,0,(RD_15[[#This Row],[33kV_IC1_Import]]-NW101))</f>
        <v>0</v>
      </c>
      <c r="OJ102" s="9">
        <f>IF((RD_15[[#This Row],[33kV_IC2_ExPort]]-NX101)&lt;0,0,(RD_15[[#This Row],[33kV_IC2_ExPort]]-NX101))</f>
        <v>0</v>
      </c>
      <c r="OK102" s="9">
        <f>IF((RD_15[[#This Row],[33kV_IC2_Import]]-NY101)&lt;0,0,(RD_15[[#This Row],[33kV_IC2_Import]]-NY101))</f>
        <v>0</v>
      </c>
      <c r="OL102" s="9">
        <f>IF((RD_15[[#This Row],[33kV_IC3_ExPort]]-NZ101)&lt;0,0,(RD_15[[#This Row],[33kV_IC3_ExPort]]-NZ101))</f>
        <v>0</v>
      </c>
      <c r="OM102" s="9">
        <f>IF((RD_15[[#This Row],[33kV_IC3_Import]]-OA101)&lt;0,0,(RD_15[[#This Row],[33kV_IC3_Import]]-OA101))</f>
        <v>0</v>
      </c>
      <c r="ON102" s="9">
        <f>IF((RD_15[[#This Row],[33kV_IC4_ExPort]]-OB101)&lt;0,0,(RD_15[[#This Row],[33kV_IC4_ExPort]]-OB101))</f>
        <v>0</v>
      </c>
      <c r="OO102" s="9">
        <f>IF((RD_15[[#This Row],[33kV_IC4_Import]]-OC101)&lt;0,0,(RD_15[[#This Row],[33kV_IC4_Import]]-OC101))</f>
        <v>0</v>
      </c>
      <c r="OP102" s="9">
        <f>IF((RD_15[[#This Row],[220kV_PQM1_Ex]]-OD101)*200&lt;0,0,(RD_15[[#This Row],[220kV_PQM1_Ex]]-OD101)*200)</f>
        <v>0</v>
      </c>
      <c r="OQ102" s="9">
        <f>IF((RD_15[[#This Row],[220kV_PQM1_Im]]-OE101)*200&lt;0,0,(RD_15[[#This Row],[220kV_PQM1_Im]]-OE101)*200)</f>
        <v>0</v>
      </c>
      <c r="OR102" s="9">
        <f>IF((RD_15[[#This Row],[220kV_PQM2_Ex]]-OF101)*200&lt;0,0,(RD_15[[#This Row],[220kV_PQM2_Ex]]-OF101)*200)</f>
        <v>0</v>
      </c>
      <c r="OS102" s="9">
        <f>IF((RD_15[[#This Row],[220kV_PQM2_Im]]-OG101)*200&lt;0,0,(RD_15[[#This Row],[220kV_PQM2_Im]]-OG101)*200)</f>
        <v>0</v>
      </c>
      <c r="OT102" s="136">
        <f>SUM(RD_15[[#This Row],[33kV_IC1_ExPort(KWh)]],RD_15[[#This Row],[33kV_IC2_ExPort(KWh)]],RD_15[[#This Row],[33kV_IC3_ExPort(KWh)]],RD_15[[#This Row],[33kV_IC4_ExPort(kWh)]])</f>
        <v>0</v>
      </c>
      <c r="OU102" s="49">
        <f>SUM(RD_15[[#This Row],[220kV_PQM1_Ex(KWh)]],RD_15[[#This Row],[220kV_PQM2_Ex(KWh)]])</f>
        <v>0</v>
      </c>
      <c r="OV102" s="49">
        <f>IFERROR((RD_15[[#This Row],[Sunset Time (POA&lt;20 W/m2)]]-RD_15[[#This Row],[Sunrise Time (POA&gt;20 W/m2)]])*24,"")</f>
        <v>0</v>
      </c>
      <c r="OW102" s="49">
        <f>RD_15[[#This Row],[GHI]]-RD_15[[#This Row],[GHI_Lost]]</f>
        <v>0</v>
      </c>
      <c r="OX102" s="49">
        <f>RD_15[[#This Row],[POA]]-RD_15[[#This Row],[POA_Lost]]</f>
        <v>0</v>
      </c>
      <c r="OY102" s="49"/>
      <c r="OZ102" s="49">
        <f>RD_15[[#This Row],[MT_Temp]]</f>
        <v>0</v>
      </c>
      <c r="PA102" s="50">
        <f>RD_15[[#This Row],[WS_Avg]]</f>
        <v>0</v>
      </c>
      <c r="PB102" s="131">
        <f>IFERROR(SUM(RD_15[[#This Row],[BLK1_INV1]:[BLK12_INV31]]),"")</f>
        <v>0</v>
      </c>
      <c r="PC102" s="51" t="str">
        <f>IFERROR(#REF!/RD_15[[#This Row],[Inv_Exp(KWh)]],"")</f>
        <v/>
      </c>
      <c r="PD102" s="51"/>
      <c r="PE102" s="100" t="str">
        <f>IFERROR(RD_15[[#This Row],[WPR_Eac]]/RD_15[[#This Row],[WPR_Edc]],"")</f>
        <v/>
      </c>
      <c r="PF102" s="100"/>
      <c r="PG102" s="100"/>
    </row>
    <row r="103" spans="2:423" x14ac:dyDescent="0.35">
      <c r="B103" s="48">
        <v>45842</v>
      </c>
      <c r="C103" s="132">
        <f>YEAR(RD_15[[#This Row],[Date]])+IF(MONTH(RD_15[[#This Row],[Date]])&gt;=4,1,0)</f>
        <v>2026</v>
      </c>
      <c r="D103" s="124">
        <f t="shared" si="11"/>
        <v>2025</v>
      </c>
      <c r="E103" s="133"/>
      <c r="F103" s="133"/>
      <c r="G103" s="134" t="str">
        <f>TEXT(RD_15[[#This Row],[Date]],"mmm-yy")</f>
        <v>Jul-25</v>
      </c>
      <c r="H103" s="124">
        <f t="shared" si="12"/>
        <v>31</v>
      </c>
      <c r="I103" s="132">
        <f>'Basic Data '!$S$2</f>
        <v>91870</v>
      </c>
      <c r="J103" s="8"/>
      <c r="K103" s="8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7"/>
      <c r="ND103" s="7"/>
      <c r="NE103" s="7"/>
      <c r="NF103" s="7"/>
      <c r="NG103" s="7"/>
      <c r="NH103" s="7"/>
      <c r="NI103" s="7"/>
      <c r="NJ103" s="7"/>
      <c r="NK103" s="7"/>
      <c r="NL103" s="7"/>
      <c r="NM103" s="7"/>
      <c r="NN103" s="120"/>
      <c r="NO103" s="135"/>
      <c r="NP103" s="135"/>
      <c r="NQ103" s="135"/>
      <c r="NR103" s="135"/>
      <c r="NS103" s="135"/>
      <c r="NT103" s="135"/>
      <c r="NU103" s="135"/>
      <c r="NV103" s="7"/>
      <c r="NW103" s="7"/>
      <c r="NX103" s="7"/>
      <c r="NY103" s="7"/>
      <c r="NZ103" s="7"/>
      <c r="OA103" s="7"/>
      <c r="OB103" s="7"/>
      <c r="OC103" s="7"/>
      <c r="OD103" s="7"/>
      <c r="OE103" s="7"/>
      <c r="OF103" s="7"/>
      <c r="OG103" s="7"/>
      <c r="OH103" s="9">
        <f>IF((RD_15[[#This Row],[33kV_IC1_ExPort]]-NV102)&lt;0,0,(RD_15[[#This Row],[33kV_IC1_ExPort]]-NV102))</f>
        <v>0</v>
      </c>
      <c r="OI103" s="9">
        <f>IF((RD_15[[#This Row],[33kV_IC1_Import]]-NW102)&lt;0,0,(RD_15[[#This Row],[33kV_IC1_Import]]-NW102))</f>
        <v>0</v>
      </c>
      <c r="OJ103" s="9">
        <f>IF((RD_15[[#This Row],[33kV_IC2_ExPort]]-NX102)&lt;0,0,(RD_15[[#This Row],[33kV_IC2_ExPort]]-NX102))</f>
        <v>0</v>
      </c>
      <c r="OK103" s="9">
        <f>IF((RD_15[[#This Row],[33kV_IC2_Import]]-NY102)&lt;0,0,(RD_15[[#This Row],[33kV_IC2_Import]]-NY102))</f>
        <v>0</v>
      </c>
      <c r="OL103" s="9">
        <f>IF((RD_15[[#This Row],[33kV_IC3_ExPort]]-NZ102)&lt;0,0,(RD_15[[#This Row],[33kV_IC3_ExPort]]-NZ102))</f>
        <v>0</v>
      </c>
      <c r="OM103" s="9">
        <f>IF((RD_15[[#This Row],[33kV_IC3_Import]]-OA102)&lt;0,0,(RD_15[[#This Row],[33kV_IC3_Import]]-OA102))</f>
        <v>0</v>
      </c>
      <c r="ON103" s="9">
        <f>IF((RD_15[[#This Row],[33kV_IC4_ExPort]]-OB102)&lt;0,0,(RD_15[[#This Row],[33kV_IC4_ExPort]]-OB102))</f>
        <v>0</v>
      </c>
      <c r="OO103" s="9">
        <f>IF((RD_15[[#This Row],[33kV_IC4_Import]]-OC102)&lt;0,0,(RD_15[[#This Row],[33kV_IC4_Import]]-OC102))</f>
        <v>0</v>
      </c>
      <c r="OP103" s="9">
        <f>IF((RD_15[[#This Row],[220kV_PQM1_Ex]]-OD102)*200&lt;0,0,(RD_15[[#This Row],[220kV_PQM1_Ex]]-OD102)*200)</f>
        <v>0</v>
      </c>
      <c r="OQ103" s="9">
        <f>IF((RD_15[[#This Row],[220kV_PQM1_Im]]-OE102)*200&lt;0,0,(RD_15[[#This Row],[220kV_PQM1_Im]]-OE102)*200)</f>
        <v>0</v>
      </c>
      <c r="OR103" s="9">
        <f>IF((RD_15[[#This Row],[220kV_PQM2_Ex]]-OF102)*200&lt;0,0,(RD_15[[#This Row],[220kV_PQM2_Ex]]-OF102)*200)</f>
        <v>0</v>
      </c>
      <c r="OS103" s="9">
        <f>IF((RD_15[[#This Row],[220kV_PQM2_Im]]-OG102)*200&lt;0,0,(RD_15[[#This Row],[220kV_PQM2_Im]]-OG102)*200)</f>
        <v>0</v>
      </c>
      <c r="OT103" s="136">
        <f>SUM(RD_15[[#This Row],[33kV_IC1_ExPort(KWh)]],RD_15[[#This Row],[33kV_IC2_ExPort(KWh)]],RD_15[[#This Row],[33kV_IC3_ExPort(KWh)]],RD_15[[#This Row],[33kV_IC4_ExPort(kWh)]])</f>
        <v>0</v>
      </c>
      <c r="OU103" s="49">
        <f>SUM(RD_15[[#This Row],[220kV_PQM1_Ex(KWh)]],RD_15[[#This Row],[220kV_PQM2_Ex(KWh)]])</f>
        <v>0</v>
      </c>
      <c r="OV103" s="49">
        <f>IFERROR((RD_15[[#This Row],[Sunset Time (POA&lt;20 W/m2)]]-RD_15[[#This Row],[Sunrise Time (POA&gt;20 W/m2)]])*24,"")</f>
        <v>0</v>
      </c>
      <c r="OW103" s="49">
        <f>RD_15[[#This Row],[GHI]]-RD_15[[#This Row],[GHI_Lost]]</f>
        <v>0</v>
      </c>
      <c r="OX103" s="49">
        <f>RD_15[[#This Row],[POA]]-RD_15[[#This Row],[POA_Lost]]</f>
        <v>0</v>
      </c>
      <c r="OY103" s="49"/>
      <c r="OZ103" s="49">
        <f>RD_15[[#This Row],[MT_Temp]]</f>
        <v>0</v>
      </c>
      <c r="PA103" s="50">
        <f>RD_15[[#This Row],[WS_Avg]]</f>
        <v>0</v>
      </c>
      <c r="PB103" s="131">
        <f>IFERROR(SUM(RD_15[[#This Row],[BLK1_INV1]:[BLK12_INV31]]),"")</f>
        <v>0</v>
      </c>
      <c r="PC103" s="51" t="str">
        <f>IFERROR(#REF!/RD_15[[#This Row],[Inv_Exp(KWh)]],"")</f>
        <v/>
      </c>
      <c r="PD103" s="51"/>
      <c r="PE103" s="100" t="str">
        <f>IFERROR(RD_15[[#This Row],[WPR_Eac]]/RD_15[[#This Row],[WPR_Edc]],"")</f>
        <v/>
      </c>
      <c r="PF103" s="100"/>
      <c r="PG103" s="100"/>
    </row>
    <row r="104" spans="2:423" x14ac:dyDescent="0.35">
      <c r="B104" s="48">
        <v>45843</v>
      </c>
      <c r="C104" s="132">
        <f>YEAR(RD_15[[#This Row],[Date]])+IF(MONTH(RD_15[[#This Row],[Date]])&gt;=4,1,0)</f>
        <v>2026</v>
      </c>
      <c r="D104" s="124">
        <f t="shared" si="11"/>
        <v>2025</v>
      </c>
      <c r="E104" s="133"/>
      <c r="F104" s="133"/>
      <c r="G104" s="134" t="str">
        <f>TEXT(RD_15[[#This Row],[Date]],"mmm-yy")</f>
        <v>Jul-25</v>
      </c>
      <c r="H104" s="124">
        <f t="shared" si="12"/>
        <v>31</v>
      </c>
      <c r="I104" s="132">
        <f>'Basic Data '!$S$2</f>
        <v>91870</v>
      </c>
      <c r="J104" s="8"/>
      <c r="K104" s="8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7"/>
      <c r="ND104" s="7"/>
      <c r="NE104" s="7"/>
      <c r="NF104" s="7"/>
      <c r="NG104" s="7"/>
      <c r="NH104" s="7"/>
      <c r="NI104" s="7"/>
      <c r="NJ104" s="7"/>
      <c r="NK104" s="7"/>
      <c r="NL104" s="7"/>
      <c r="NM104" s="7"/>
      <c r="NN104" s="120"/>
      <c r="NO104" s="135"/>
      <c r="NP104" s="135"/>
      <c r="NQ104" s="135"/>
      <c r="NR104" s="135"/>
      <c r="NS104" s="135"/>
      <c r="NT104" s="135"/>
      <c r="NU104" s="135"/>
      <c r="NV104" s="7"/>
      <c r="NW104" s="7"/>
      <c r="NX104" s="7"/>
      <c r="NY104" s="7"/>
      <c r="NZ104" s="7"/>
      <c r="OA104" s="7"/>
      <c r="OB104" s="7"/>
      <c r="OC104" s="7"/>
      <c r="OD104" s="7"/>
      <c r="OE104" s="7"/>
      <c r="OF104" s="7"/>
      <c r="OG104" s="7"/>
      <c r="OH104" s="9">
        <f>IF((RD_15[[#This Row],[33kV_IC1_ExPort]]-NV103)&lt;0,0,(RD_15[[#This Row],[33kV_IC1_ExPort]]-NV103))</f>
        <v>0</v>
      </c>
      <c r="OI104" s="9">
        <f>IF((RD_15[[#This Row],[33kV_IC1_Import]]-NW103)&lt;0,0,(RD_15[[#This Row],[33kV_IC1_Import]]-NW103))</f>
        <v>0</v>
      </c>
      <c r="OJ104" s="9">
        <f>IF((RD_15[[#This Row],[33kV_IC2_ExPort]]-NX103)&lt;0,0,(RD_15[[#This Row],[33kV_IC2_ExPort]]-NX103))</f>
        <v>0</v>
      </c>
      <c r="OK104" s="9">
        <f>IF((RD_15[[#This Row],[33kV_IC2_Import]]-NY103)&lt;0,0,(RD_15[[#This Row],[33kV_IC2_Import]]-NY103))</f>
        <v>0</v>
      </c>
      <c r="OL104" s="9">
        <f>IF((RD_15[[#This Row],[33kV_IC3_ExPort]]-NZ103)&lt;0,0,(RD_15[[#This Row],[33kV_IC3_ExPort]]-NZ103))</f>
        <v>0</v>
      </c>
      <c r="OM104" s="9">
        <f>IF((RD_15[[#This Row],[33kV_IC3_Import]]-OA103)&lt;0,0,(RD_15[[#This Row],[33kV_IC3_Import]]-OA103))</f>
        <v>0</v>
      </c>
      <c r="ON104" s="9">
        <f>IF((RD_15[[#This Row],[33kV_IC4_ExPort]]-OB103)&lt;0,0,(RD_15[[#This Row],[33kV_IC4_ExPort]]-OB103))</f>
        <v>0</v>
      </c>
      <c r="OO104" s="9">
        <f>IF((RD_15[[#This Row],[33kV_IC4_Import]]-OC103)&lt;0,0,(RD_15[[#This Row],[33kV_IC4_Import]]-OC103))</f>
        <v>0</v>
      </c>
      <c r="OP104" s="9">
        <f>IF((RD_15[[#This Row],[220kV_PQM1_Ex]]-OD103)*200&lt;0,0,(RD_15[[#This Row],[220kV_PQM1_Ex]]-OD103)*200)</f>
        <v>0</v>
      </c>
      <c r="OQ104" s="9">
        <f>IF((RD_15[[#This Row],[220kV_PQM1_Im]]-OE103)*200&lt;0,0,(RD_15[[#This Row],[220kV_PQM1_Im]]-OE103)*200)</f>
        <v>0</v>
      </c>
      <c r="OR104" s="9">
        <f>IF((RD_15[[#This Row],[220kV_PQM2_Ex]]-OF103)*200&lt;0,0,(RD_15[[#This Row],[220kV_PQM2_Ex]]-OF103)*200)</f>
        <v>0</v>
      </c>
      <c r="OS104" s="9">
        <f>IF((RD_15[[#This Row],[220kV_PQM2_Im]]-OG103)*200&lt;0,0,(RD_15[[#This Row],[220kV_PQM2_Im]]-OG103)*200)</f>
        <v>0</v>
      </c>
      <c r="OT104" s="136">
        <f>SUM(RD_15[[#This Row],[33kV_IC1_ExPort(KWh)]],RD_15[[#This Row],[33kV_IC2_ExPort(KWh)]],RD_15[[#This Row],[33kV_IC3_ExPort(KWh)]],RD_15[[#This Row],[33kV_IC4_ExPort(kWh)]])</f>
        <v>0</v>
      </c>
      <c r="OU104" s="49">
        <f>SUM(RD_15[[#This Row],[220kV_PQM1_Ex(KWh)]],RD_15[[#This Row],[220kV_PQM2_Ex(KWh)]])</f>
        <v>0</v>
      </c>
      <c r="OV104" s="49">
        <f>IFERROR((RD_15[[#This Row],[Sunset Time (POA&lt;20 W/m2)]]-RD_15[[#This Row],[Sunrise Time (POA&gt;20 W/m2)]])*24,"")</f>
        <v>0</v>
      </c>
      <c r="OW104" s="49">
        <f>RD_15[[#This Row],[GHI]]-RD_15[[#This Row],[GHI_Lost]]</f>
        <v>0</v>
      </c>
      <c r="OX104" s="49">
        <f>RD_15[[#This Row],[POA]]-RD_15[[#This Row],[POA_Lost]]</f>
        <v>0</v>
      </c>
      <c r="OY104" s="49"/>
      <c r="OZ104" s="49">
        <f>RD_15[[#This Row],[MT_Temp]]</f>
        <v>0</v>
      </c>
      <c r="PA104" s="50">
        <f>RD_15[[#This Row],[WS_Avg]]</f>
        <v>0</v>
      </c>
      <c r="PB104" s="131">
        <f>IFERROR(SUM(RD_15[[#This Row],[BLK1_INV1]:[BLK12_INV31]]),"")</f>
        <v>0</v>
      </c>
      <c r="PC104" s="51" t="str">
        <f>IFERROR(#REF!/RD_15[[#This Row],[Inv_Exp(KWh)]],"")</f>
        <v/>
      </c>
      <c r="PD104" s="51"/>
      <c r="PE104" s="100" t="str">
        <f>IFERROR(RD_15[[#This Row],[WPR_Eac]]/RD_15[[#This Row],[WPR_Edc]],"")</f>
        <v/>
      </c>
      <c r="PF104" s="100"/>
      <c r="PG104" s="100"/>
    </row>
    <row r="105" spans="2:423" x14ac:dyDescent="0.35">
      <c r="B105" s="48">
        <v>45844</v>
      </c>
      <c r="C105" s="132">
        <f>YEAR(RD_15[[#This Row],[Date]])+IF(MONTH(RD_15[[#This Row],[Date]])&gt;=4,1,0)</f>
        <v>2026</v>
      </c>
      <c r="D105" s="124">
        <f t="shared" si="11"/>
        <v>2025</v>
      </c>
      <c r="E105" s="133"/>
      <c r="F105" s="133"/>
      <c r="G105" s="134" t="str">
        <f>TEXT(RD_15[[#This Row],[Date]],"mmm-yy")</f>
        <v>Jul-25</v>
      </c>
      <c r="H105" s="124">
        <f t="shared" si="12"/>
        <v>31</v>
      </c>
      <c r="I105" s="132">
        <f>'Basic Data '!$S$2</f>
        <v>91870</v>
      </c>
      <c r="J105" s="8"/>
      <c r="K105" s="8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120"/>
      <c r="NO105" s="135"/>
      <c r="NP105" s="135"/>
      <c r="NQ105" s="135"/>
      <c r="NR105" s="135"/>
      <c r="NS105" s="135"/>
      <c r="NT105" s="135"/>
      <c r="NU105" s="135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9">
        <f>IF((RD_15[[#This Row],[33kV_IC1_ExPort]]-NV104)&lt;0,0,(RD_15[[#This Row],[33kV_IC1_ExPort]]-NV104))</f>
        <v>0</v>
      </c>
      <c r="OI105" s="9">
        <f>IF((RD_15[[#This Row],[33kV_IC1_Import]]-NW104)&lt;0,0,(RD_15[[#This Row],[33kV_IC1_Import]]-NW104))</f>
        <v>0</v>
      </c>
      <c r="OJ105" s="9">
        <f>IF((RD_15[[#This Row],[33kV_IC2_ExPort]]-NX104)&lt;0,0,(RD_15[[#This Row],[33kV_IC2_ExPort]]-NX104))</f>
        <v>0</v>
      </c>
      <c r="OK105" s="9">
        <f>IF((RD_15[[#This Row],[33kV_IC2_Import]]-NY104)&lt;0,0,(RD_15[[#This Row],[33kV_IC2_Import]]-NY104))</f>
        <v>0</v>
      </c>
      <c r="OL105" s="9">
        <f>IF((RD_15[[#This Row],[33kV_IC3_ExPort]]-NZ104)&lt;0,0,(RD_15[[#This Row],[33kV_IC3_ExPort]]-NZ104))</f>
        <v>0</v>
      </c>
      <c r="OM105" s="9">
        <f>IF((RD_15[[#This Row],[33kV_IC3_Import]]-OA104)&lt;0,0,(RD_15[[#This Row],[33kV_IC3_Import]]-OA104))</f>
        <v>0</v>
      </c>
      <c r="ON105" s="9">
        <f>IF((RD_15[[#This Row],[33kV_IC4_ExPort]]-OB104)&lt;0,0,(RD_15[[#This Row],[33kV_IC4_ExPort]]-OB104))</f>
        <v>0</v>
      </c>
      <c r="OO105" s="9">
        <f>IF((RD_15[[#This Row],[33kV_IC4_Import]]-OC104)&lt;0,0,(RD_15[[#This Row],[33kV_IC4_Import]]-OC104))</f>
        <v>0</v>
      </c>
      <c r="OP105" s="9">
        <f>IF((RD_15[[#This Row],[220kV_PQM1_Ex]]-OD104)*200&lt;0,0,(RD_15[[#This Row],[220kV_PQM1_Ex]]-OD104)*200)</f>
        <v>0</v>
      </c>
      <c r="OQ105" s="9">
        <f>IF((RD_15[[#This Row],[220kV_PQM1_Im]]-OE104)*200&lt;0,0,(RD_15[[#This Row],[220kV_PQM1_Im]]-OE104)*200)</f>
        <v>0</v>
      </c>
      <c r="OR105" s="9">
        <f>IF((RD_15[[#This Row],[220kV_PQM2_Ex]]-OF104)*200&lt;0,0,(RD_15[[#This Row],[220kV_PQM2_Ex]]-OF104)*200)</f>
        <v>0</v>
      </c>
      <c r="OS105" s="9">
        <f>IF((RD_15[[#This Row],[220kV_PQM2_Im]]-OG104)*200&lt;0,0,(RD_15[[#This Row],[220kV_PQM2_Im]]-OG104)*200)</f>
        <v>0</v>
      </c>
      <c r="OT105" s="136">
        <f>SUM(RD_15[[#This Row],[33kV_IC1_ExPort(KWh)]],RD_15[[#This Row],[33kV_IC2_ExPort(KWh)]],RD_15[[#This Row],[33kV_IC3_ExPort(KWh)]],RD_15[[#This Row],[33kV_IC4_ExPort(kWh)]])</f>
        <v>0</v>
      </c>
      <c r="OU105" s="49">
        <f>SUM(RD_15[[#This Row],[220kV_PQM1_Ex(KWh)]],RD_15[[#This Row],[220kV_PQM2_Ex(KWh)]])</f>
        <v>0</v>
      </c>
      <c r="OV105" s="49">
        <f>IFERROR((RD_15[[#This Row],[Sunset Time (POA&lt;20 W/m2)]]-RD_15[[#This Row],[Sunrise Time (POA&gt;20 W/m2)]])*24,"")</f>
        <v>0</v>
      </c>
      <c r="OW105" s="49">
        <f>RD_15[[#This Row],[GHI]]-RD_15[[#This Row],[GHI_Lost]]</f>
        <v>0</v>
      </c>
      <c r="OX105" s="49">
        <f>RD_15[[#This Row],[POA]]-RD_15[[#This Row],[POA_Lost]]</f>
        <v>0</v>
      </c>
      <c r="OY105" s="49"/>
      <c r="OZ105" s="49">
        <f>RD_15[[#This Row],[MT_Temp]]</f>
        <v>0</v>
      </c>
      <c r="PA105" s="50">
        <f>RD_15[[#This Row],[WS_Avg]]</f>
        <v>0</v>
      </c>
      <c r="PB105" s="131">
        <f>IFERROR(SUM(RD_15[[#This Row],[BLK1_INV1]:[BLK12_INV31]]),"")</f>
        <v>0</v>
      </c>
      <c r="PC105" s="51" t="str">
        <f>IFERROR(#REF!/RD_15[[#This Row],[Inv_Exp(KWh)]],"")</f>
        <v/>
      </c>
      <c r="PD105" s="51"/>
      <c r="PE105" s="100" t="str">
        <f>IFERROR(RD_15[[#This Row],[WPR_Eac]]/RD_15[[#This Row],[WPR_Edc]],"")</f>
        <v/>
      </c>
      <c r="PF105" s="100"/>
      <c r="PG105" s="100"/>
    </row>
    <row r="106" spans="2:423" x14ac:dyDescent="0.35">
      <c r="B106" s="48">
        <v>45845</v>
      </c>
      <c r="C106" s="132">
        <f>YEAR(RD_15[[#This Row],[Date]])+IF(MONTH(RD_15[[#This Row],[Date]])&gt;=4,1,0)</f>
        <v>2026</v>
      </c>
      <c r="D106" s="124">
        <f t="shared" si="11"/>
        <v>2025</v>
      </c>
      <c r="E106" s="133"/>
      <c r="F106" s="133"/>
      <c r="G106" s="134" t="str">
        <f>TEXT(RD_15[[#This Row],[Date]],"mmm-yy")</f>
        <v>Jul-25</v>
      </c>
      <c r="H106" s="124">
        <f t="shared" si="12"/>
        <v>31</v>
      </c>
      <c r="I106" s="132">
        <f>'Basic Data '!$S$2</f>
        <v>91870</v>
      </c>
      <c r="J106" s="8"/>
      <c r="K106" s="8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7"/>
      <c r="ND106" s="7"/>
      <c r="NE106" s="7"/>
      <c r="NF106" s="7"/>
      <c r="NG106" s="7"/>
      <c r="NH106" s="7"/>
      <c r="NI106" s="7"/>
      <c r="NJ106" s="7"/>
      <c r="NK106" s="7"/>
      <c r="NL106" s="7"/>
      <c r="NM106" s="7"/>
      <c r="NN106" s="120"/>
      <c r="NO106" s="135"/>
      <c r="NP106" s="135"/>
      <c r="NQ106" s="135"/>
      <c r="NR106" s="135"/>
      <c r="NS106" s="135"/>
      <c r="NT106" s="135"/>
      <c r="NU106" s="135"/>
      <c r="NV106" s="7"/>
      <c r="NW106" s="7"/>
      <c r="NX106" s="7"/>
      <c r="NY106" s="7"/>
      <c r="NZ106" s="7"/>
      <c r="OA106" s="7"/>
      <c r="OB106" s="7"/>
      <c r="OC106" s="7"/>
      <c r="OD106" s="7"/>
      <c r="OE106" s="7"/>
      <c r="OF106" s="7"/>
      <c r="OG106" s="7"/>
      <c r="OH106" s="9">
        <f>IF((RD_15[[#This Row],[33kV_IC1_ExPort]]-NV105)&lt;0,0,(RD_15[[#This Row],[33kV_IC1_ExPort]]-NV105))</f>
        <v>0</v>
      </c>
      <c r="OI106" s="9">
        <f>IF((RD_15[[#This Row],[33kV_IC1_Import]]-NW105)&lt;0,0,(RD_15[[#This Row],[33kV_IC1_Import]]-NW105))</f>
        <v>0</v>
      </c>
      <c r="OJ106" s="9">
        <f>IF((RD_15[[#This Row],[33kV_IC2_ExPort]]-NX105)&lt;0,0,(RD_15[[#This Row],[33kV_IC2_ExPort]]-NX105))</f>
        <v>0</v>
      </c>
      <c r="OK106" s="9">
        <f>IF((RD_15[[#This Row],[33kV_IC2_Import]]-NY105)&lt;0,0,(RD_15[[#This Row],[33kV_IC2_Import]]-NY105))</f>
        <v>0</v>
      </c>
      <c r="OL106" s="9">
        <f>IF((RD_15[[#This Row],[33kV_IC3_ExPort]]-NZ105)&lt;0,0,(RD_15[[#This Row],[33kV_IC3_ExPort]]-NZ105))</f>
        <v>0</v>
      </c>
      <c r="OM106" s="9">
        <f>IF((RD_15[[#This Row],[33kV_IC3_Import]]-OA105)&lt;0,0,(RD_15[[#This Row],[33kV_IC3_Import]]-OA105))</f>
        <v>0</v>
      </c>
      <c r="ON106" s="9">
        <f>IF((RD_15[[#This Row],[33kV_IC4_ExPort]]-OB105)&lt;0,0,(RD_15[[#This Row],[33kV_IC4_ExPort]]-OB105))</f>
        <v>0</v>
      </c>
      <c r="OO106" s="9">
        <f>IF((RD_15[[#This Row],[33kV_IC4_Import]]-OC105)&lt;0,0,(RD_15[[#This Row],[33kV_IC4_Import]]-OC105))</f>
        <v>0</v>
      </c>
      <c r="OP106" s="9">
        <f>IF((RD_15[[#This Row],[220kV_PQM1_Ex]]-OD105)*200&lt;0,0,(RD_15[[#This Row],[220kV_PQM1_Ex]]-OD105)*200)</f>
        <v>0</v>
      </c>
      <c r="OQ106" s="9">
        <f>IF((RD_15[[#This Row],[220kV_PQM1_Im]]-OE105)*200&lt;0,0,(RD_15[[#This Row],[220kV_PQM1_Im]]-OE105)*200)</f>
        <v>0</v>
      </c>
      <c r="OR106" s="9">
        <f>IF((RD_15[[#This Row],[220kV_PQM2_Ex]]-OF105)*200&lt;0,0,(RD_15[[#This Row],[220kV_PQM2_Ex]]-OF105)*200)</f>
        <v>0</v>
      </c>
      <c r="OS106" s="9">
        <f>IF((RD_15[[#This Row],[220kV_PQM2_Im]]-OG105)*200&lt;0,0,(RD_15[[#This Row],[220kV_PQM2_Im]]-OG105)*200)</f>
        <v>0</v>
      </c>
      <c r="OT106" s="136">
        <f>SUM(RD_15[[#This Row],[33kV_IC1_ExPort(KWh)]],RD_15[[#This Row],[33kV_IC2_ExPort(KWh)]],RD_15[[#This Row],[33kV_IC3_ExPort(KWh)]],RD_15[[#This Row],[33kV_IC4_ExPort(kWh)]])</f>
        <v>0</v>
      </c>
      <c r="OU106" s="49">
        <f>SUM(RD_15[[#This Row],[220kV_PQM1_Ex(KWh)]],RD_15[[#This Row],[220kV_PQM2_Ex(KWh)]])</f>
        <v>0</v>
      </c>
      <c r="OV106" s="49">
        <f>IFERROR((RD_15[[#This Row],[Sunset Time (POA&lt;20 W/m2)]]-RD_15[[#This Row],[Sunrise Time (POA&gt;20 W/m2)]])*24,"")</f>
        <v>0</v>
      </c>
      <c r="OW106" s="49">
        <f>RD_15[[#This Row],[GHI]]-RD_15[[#This Row],[GHI_Lost]]</f>
        <v>0</v>
      </c>
      <c r="OX106" s="49">
        <f>RD_15[[#This Row],[POA]]-RD_15[[#This Row],[POA_Lost]]</f>
        <v>0</v>
      </c>
      <c r="OY106" s="49"/>
      <c r="OZ106" s="49">
        <f>RD_15[[#This Row],[MT_Temp]]</f>
        <v>0</v>
      </c>
      <c r="PA106" s="50">
        <f>RD_15[[#This Row],[WS_Avg]]</f>
        <v>0</v>
      </c>
      <c r="PB106" s="131">
        <f>IFERROR(SUM(RD_15[[#This Row],[BLK1_INV1]:[BLK12_INV31]]),"")</f>
        <v>0</v>
      </c>
      <c r="PC106" s="51" t="str">
        <f>IFERROR(#REF!/RD_15[[#This Row],[Inv_Exp(KWh)]],"")</f>
        <v/>
      </c>
      <c r="PD106" s="51"/>
      <c r="PE106" s="100" t="str">
        <f>IFERROR(RD_15[[#This Row],[WPR_Eac]]/RD_15[[#This Row],[WPR_Edc]],"")</f>
        <v/>
      </c>
      <c r="PF106" s="100"/>
      <c r="PG106" s="100"/>
    </row>
    <row r="107" spans="2:423" x14ac:dyDescent="0.35">
      <c r="B107" s="48">
        <v>45846</v>
      </c>
      <c r="C107" s="132">
        <f>YEAR(RD_15[[#This Row],[Date]])+IF(MONTH(RD_15[[#This Row],[Date]])&gt;=4,1,0)</f>
        <v>2026</v>
      </c>
      <c r="D107" s="124">
        <f t="shared" si="11"/>
        <v>2025</v>
      </c>
      <c r="E107" s="133"/>
      <c r="F107" s="133"/>
      <c r="G107" s="134" t="str">
        <f>TEXT(RD_15[[#This Row],[Date]],"mmm-yy")</f>
        <v>Jul-25</v>
      </c>
      <c r="H107" s="124">
        <f t="shared" si="12"/>
        <v>31</v>
      </c>
      <c r="I107" s="132">
        <f>'Basic Data '!$S$2</f>
        <v>91870</v>
      </c>
      <c r="J107" s="8"/>
      <c r="K107" s="8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120"/>
      <c r="NO107" s="135"/>
      <c r="NP107" s="135"/>
      <c r="NQ107" s="135"/>
      <c r="NR107" s="135"/>
      <c r="NS107" s="135"/>
      <c r="NT107" s="135"/>
      <c r="NU107" s="135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9">
        <f>IF((RD_15[[#This Row],[33kV_IC1_ExPort]]-NV106)&lt;0,0,(RD_15[[#This Row],[33kV_IC1_ExPort]]-NV106))</f>
        <v>0</v>
      </c>
      <c r="OI107" s="9">
        <f>IF((RD_15[[#This Row],[33kV_IC1_Import]]-NW106)&lt;0,0,(RD_15[[#This Row],[33kV_IC1_Import]]-NW106))</f>
        <v>0</v>
      </c>
      <c r="OJ107" s="9">
        <f>IF((RD_15[[#This Row],[33kV_IC2_ExPort]]-NX106)&lt;0,0,(RD_15[[#This Row],[33kV_IC2_ExPort]]-NX106))</f>
        <v>0</v>
      </c>
      <c r="OK107" s="9">
        <f>IF((RD_15[[#This Row],[33kV_IC2_Import]]-NY106)&lt;0,0,(RD_15[[#This Row],[33kV_IC2_Import]]-NY106))</f>
        <v>0</v>
      </c>
      <c r="OL107" s="9">
        <f>IF((RD_15[[#This Row],[33kV_IC3_ExPort]]-NZ106)&lt;0,0,(RD_15[[#This Row],[33kV_IC3_ExPort]]-NZ106))</f>
        <v>0</v>
      </c>
      <c r="OM107" s="9">
        <f>IF((RD_15[[#This Row],[33kV_IC3_Import]]-OA106)&lt;0,0,(RD_15[[#This Row],[33kV_IC3_Import]]-OA106))</f>
        <v>0</v>
      </c>
      <c r="ON107" s="9">
        <f>IF((RD_15[[#This Row],[33kV_IC4_ExPort]]-OB106)&lt;0,0,(RD_15[[#This Row],[33kV_IC4_ExPort]]-OB106))</f>
        <v>0</v>
      </c>
      <c r="OO107" s="9">
        <f>IF((RD_15[[#This Row],[33kV_IC4_Import]]-OC106)&lt;0,0,(RD_15[[#This Row],[33kV_IC4_Import]]-OC106))</f>
        <v>0</v>
      </c>
      <c r="OP107" s="9">
        <f>IF((RD_15[[#This Row],[220kV_PQM1_Ex]]-OD106)*200&lt;0,0,(RD_15[[#This Row],[220kV_PQM1_Ex]]-OD106)*200)</f>
        <v>0</v>
      </c>
      <c r="OQ107" s="9">
        <f>IF((RD_15[[#This Row],[220kV_PQM1_Im]]-OE106)*200&lt;0,0,(RD_15[[#This Row],[220kV_PQM1_Im]]-OE106)*200)</f>
        <v>0</v>
      </c>
      <c r="OR107" s="9">
        <f>IF((RD_15[[#This Row],[220kV_PQM2_Ex]]-OF106)*200&lt;0,0,(RD_15[[#This Row],[220kV_PQM2_Ex]]-OF106)*200)</f>
        <v>0</v>
      </c>
      <c r="OS107" s="9">
        <f>IF((RD_15[[#This Row],[220kV_PQM2_Im]]-OG106)*200&lt;0,0,(RD_15[[#This Row],[220kV_PQM2_Im]]-OG106)*200)</f>
        <v>0</v>
      </c>
      <c r="OT107" s="136">
        <f>SUM(RD_15[[#This Row],[33kV_IC1_ExPort(KWh)]],RD_15[[#This Row],[33kV_IC2_ExPort(KWh)]],RD_15[[#This Row],[33kV_IC3_ExPort(KWh)]],RD_15[[#This Row],[33kV_IC4_ExPort(kWh)]])</f>
        <v>0</v>
      </c>
      <c r="OU107" s="49">
        <f>SUM(RD_15[[#This Row],[220kV_PQM1_Ex(KWh)]],RD_15[[#This Row],[220kV_PQM2_Ex(KWh)]])</f>
        <v>0</v>
      </c>
      <c r="OV107" s="49">
        <f>IFERROR((RD_15[[#This Row],[Sunset Time (POA&lt;20 W/m2)]]-RD_15[[#This Row],[Sunrise Time (POA&gt;20 W/m2)]])*24,"")</f>
        <v>0</v>
      </c>
      <c r="OW107" s="49">
        <f>RD_15[[#This Row],[GHI]]-RD_15[[#This Row],[GHI_Lost]]</f>
        <v>0</v>
      </c>
      <c r="OX107" s="49">
        <f>RD_15[[#This Row],[POA]]-RD_15[[#This Row],[POA_Lost]]</f>
        <v>0</v>
      </c>
      <c r="OY107" s="49"/>
      <c r="OZ107" s="49">
        <f>RD_15[[#This Row],[MT_Temp]]</f>
        <v>0</v>
      </c>
      <c r="PA107" s="50">
        <f>RD_15[[#This Row],[WS_Avg]]</f>
        <v>0</v>
      </c>
      <c r="PB107" s="131">
        <f>IFERROR(SUM(RD_15[[#This Row],[BLK1_INV1]:[BLK12_INV31]]),"")</f>
        <v>0</v>
      </c>
      <c r="PC107" s="51" t="str">
        <f>IFERROR(#REF!/RD_15[[#This Row],[Inv_Exp(KWh)]],"")</f>
        <v/>
      </c>
      <c r="PD107" s="51"/>
      <c r="PE107" s="100" t="str">
        <f>IFERROR(RD_15[[#This Row],[WPR_Eac]]/RD_15[[#This Row],[WPR_Edc]],"")</f>
        <v/>
      </c>
      <c r="PF107" s="100"/>
      <c r="PG107" s="100"/>
    </row>
    <row r="108" spans="2:423" x14ac:dyDescent="0.35">
      <c r="B108" s="48">
        <v>45847</v>
      </c>
      <c r="C108" s="132">
        <f>YEAR(RD_15[[#This Row],[Date]])+IF(MONTH(RD_15[[#This Row],[Date]])&gt;=4,1,0)</f>
        <v>2026</v>
      </c>
      <c r="D108" s="124">
        <f t="shared" si="11"/>
        <v>2025</v>
      </c>
      <c r="E108" s="133"/>
      <c r="F108" s="133"/>
      <c r="G108" s="134" t="str">
        <f>TEXT(RD_15[[#This Row],[Date]],"mmm-yy")</f>
        <v>Jul-25</v>
      </c>
      <c r="H108" s="124">
        <f t="shared" si="12"/>
        <v>31</v>
      </c>
      <c r="I108" s="132">
        <f>'Basic Data '!$S$2</f>
        <v>91870</v>
      </c>
      <c r="J108" s="8"/>
      <c r="K108" s="8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120"/>
      <c r="NO108" s="135"/>
      <c r="NP108" s="135"/>
      <c r="NQ108" s="135"/>
      <c r="NR108" s="135"/>
      <c r="NS108" s="135"/>
      <c r="NT108" s="135"/>
      <c r="NU108" s="135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9">
        <f>IF((RD_15[[#This Row],[33kV_IC1_ExPort]]-NV107)&lt;0,0,(RD_15[[#This Row],[33kV_IC1_ExPort]]-NV107))</f>
        <v>0</v>
      </c>
      <c r="OI108" s="9">
        <f>IF((RD_15[[#This Row],[33kV_IC1_Import]]-NW107)&lt;0,0,(RD_15[[#This Row],[33kV_IC1_Import]]-NW107))</f>
        <v>0</v>
      </c>
      <c r="OJ108" s="9">
        <f>IF((RD_15[[#This Row],[33kV_IC2_ExPort]]-NX107)&lt;0,0,(RD_15[[#This Row],[33kV_IC2_ExPort]]-NX107))</f>
        <v>0</v>
      </c>
      <c r="OK108" s="9">
        <f>IF((RD_15[[#This Row],[33kV_IC2_Import]]-NY107)&lt;0,0,(RD_15[[#This Row],[33kV_IC2_Import]]-NY107))</f>
        <v>0</v>
      </c>
      <c r="OL108" s="9">
        <f>IF((RD_15[[#This Row],[33kV_IC3_ExPort]]-NZ107)&lt;0,0,(RD_15[[#This Row],[33kV_IC3_ExPort]]-NZ107))</f>
        <v>0</v>
      </c>
      <c r="OM108" s="9">
        <f>IF((RD_15[[#This Row],[33kV_IC3_Import]]-OA107)&lt;0,0,(RD_15[[#This Row],[33kV_IC3_Import]]-OA107))</f>
        <v>0</v>
      </c>
      <c r="ON108" s="9">
        <f>IF((RD_15[[#This Row],[33kV_IC4_ExPort]]-OB107)&lt;0,0,(RD_15[[#This Row],[33kV_IC4_ExPort]]-OB107))</f>
        <v>0</v>
      </c>
      <c r="OO108" s="9">
        <f>IF((RD_15[[#This Row],[33kV_IC4_Import]]-OC107)&lt;0,0,(RD_15[[#This Row],[33kV_IC4_Import]]-OC107))</f>
        <v>0</v>
      </c>
      <c r="OP108" s="9">
        <f>IF((RD_15[[#This Row],[220kV_PQM1_Ex]]-OD107)*200&lt;0,0,(RD_15[[#This Row],[220kV_PQM1_Ex]]-OD107)*200)</f>
        <v>0</v>
      </c>
      <c r="OQ108" s="9">
        <f>IF((RD_15[[#This Row],[220kV_PQM1_Im]]-OE107)*200&lt;0,0,(RD_15[[#This Row],[220kV_PQM1_Im]]-OE107)*200)</f>
        <v>0</v>
      </c>
      <c r="OR108" s="9">
        <f>IF((RD_15[[#This Row],[220kV_PQM2_Ex]]-OF107)*200&lt;0,0,(RD_15[[#This Row],[220kV_PQM2_Ex]]-OF107)*200)</f>
        <v>0</v>
      </c>
      <c r="OS108" s="9">
        <f>IF((RD_15[[#This Row],[220kV_PQM2_Im]]-OG107)*200&lt;0,0,(RD_15[[#This Row],[220kV_PQM2_Im]]-OG107)*200)</f>
        <v>0</v>
      </c>
      <c r="OT108" s="136">
        <f>SUM(RD_15[[#This Row],[33kV_IC1_ExPort(KWh)]],RD_15[[#This Row],[33kV_IC2_ExPort(KWh)]],RD_15[[#This Row],[33kV_IC3_ExPort(KWh)]],RD_15[[#This Row],[33kV_IC4_ExPort(kWh)]])</f>
        <v>0</v>
      </c>
      <c r="OU108" s="49">
        <f>SUM(RD_15[[#This Row],[220kV_PQM1_Ex(KWh)]],RD_15[[#This Row],[220kV_PQM2_Ex(KWh)]])</f>
        <v>0</v>
      </c>
      <c r="OV108" s="49">
        <f>IFERROR((RD_15[[#This Row],[Sunset Time (POA&lt;20 W/m2)]]-RD_15[[#This Row],[Sunrise Time (POA&gt;20 W/m2)]])*24,"")</f>
        <v>0</v>
      </c>
      <c r="OW108" s="49">
        <f>RD_15[[#This Row],[GHI]]-RD_15[[#This Row],[GHI_Lost]]</f>
        <v>0</v>
      </c>
      <c r="OX108" s="49">
        <f>RD_15[[#This Row],[POA]]-RD_15[[#This Row],[POA_Lost]]</f>
        <v>0</v>
      </c>
      <c r="OY108" s="49"/>
      <c r="OZ108" s="49">
        <f>RD_15[[#This Row],[MT_Temp]]</f>
        <v>0</v>
      </c>
      <c r="PA108" s="50">
        <f>RD_15[[#This Row],[WS_Avg]]</f>
        <v>0</v>
      </c>
      <c r="PB108" s="131">
        <f>IFERROR(SUM(RD_15[[#This Row],[BLK1_INV1]:[BLK12_INV31]]),"")</f>
        <v>0</v>
      </c>
      <c r="PC108" s="51" t="str">
        <f>IFERROR(#REF!/RD_15[[#This Row],[Inv_Exp(KWh)]],"")</f>
        <v/>
      </c>
      <c r="PD108" s="51"/>
      <c r="PE108" s="100" t="str">
        <f>IFERROR(RD_15[[#This Row],[WPR_Eac]]/RD_15[[#This Row],[WPR_Edc]],"")</f>
        <v/>
      </c>
      <c r="PF108" s="100"/>
      <c r="PG108" s="100"/>
    </row>
    <row r="109" spans="2:423" x14ac:dyDescent="0.35">
      <c r="B109" s="48">
        <v>45848</v>
      </c>
      <c r="C109" s="132">
        <f>YEAR(RD_15[[#This Row],[Date]])+IF(MONTH(RD_15[[#This Row],[Date]])&gt;=4,1,0)</f>
        <v>2026</v>
      </c>
      <c r="D109" s="124">
        <f t="shared" si="11"/>
        <v>2025</v>
      </c>
      <c r="E109" s="133"/>
      <c r="F109" s="133"/>
      <c r="G109" s="134" t="str">
        <f>TEXT(RD_15[[#This Row],[Date]],"mmm-yy")</f>
        <v>Jul-25</v>
      </c>
      <c r="H109" s="124">
        <f t="shared" si="12"/>
        <v>31</v>
      </c>
      <c r="I109" s="132">
        <f>'Basic Data '!$S$2</f>
        <v>91870</v>
      </c>
      <c r="J109" s="8"/>
      <c r="K109" s="8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120"/>
      <c r="NO109" s="135"/>
      <c r="NP109" s="135"/>
      <c r="NQ109" s="135"/>
      <c r="NR109" s="135"/>
      <c r="NS109" s="135"/>
      <c r="NT109" s="135"/>
      <c r="NU109" s="135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9">
        <f>IF((RD_15[[#This Row],[33kV_IC1_ExPort]]-NV108)&lt;0,0,(RD_15[[#This Row],[33kV_IC1_ExPort]]-NV108))</f>
        <v>0</v>
      </c>
      <c r="OI109" s="9">
        <f>IF((RD_15[[#This Row],[33kV_IC1_Import]]-NW108)&lt;0,0,(RD_15[[#This Row],[33kV_IC1_Import]]-NW108))</f>
        <v>0</v>
      </c>
      <c r="OJ109" s="9">
        <f>IF((RD_15[[#This Row],[33kV_IC2_ExPort]]-NX108)&lt;0,0,(RD_15[[#This Row],[33kV_IC2_ExPort]]-NX108))</f>
        <v>0</v>
      </c>
      <c r="OK109" s="9">
        <f>IF((RD_15[[#This Row],[33kV_IC2_Import]]-NY108)&lt;0,0,(RD_15[[#This Row],[33kV_IC2_Import]]-NY108))</f>
        <v>0</v>
      </c>
      <c r="OL109" s="9">
        <f>IF((RD_15[[#This Row],[33kV_IC3_ExPort]]-NZ108)&lt;0,0,(RD_15[[#This Row],[33kV_IC3_ExPort]]-NZ108))</f>
        <v>0</v>
      </c>
      <c r="OM109" s="9">
        <f>IF((RD_15[[#This Row],[33kV_IC3_Import]]-OA108)&lt;0,0,(RD_15[[#This Row],[33kV_IC3_Import]]-OA108))</f>
        <v>0</v>
      </c>
      <c r="ON109" s="9">
        <f>IF((RD_15[[#This Row],[33kV_IC4_ExPort]]-OB108)&lt;0,0,(RD_15[[#This Row],[33kV_IC4_ExPort]]-OB108))</f>
        <v>0</v>
      </c>
      <c r="OO109" s="9">
        <f>IF((RD_15[[#This Row],[33kV_IC4_Import]]-OC108)&lt;0,0,(RD_15[[#This Row],[33kV_IC4_Import]]-OC108))</f>
        <v>0</v>
      </c>
      <c r="OP109" s="9">
        <f>IF((RD_15[[#This Row],[220kV_PQM1_Ex]]-OD108)*200&lt;0,0,(RD_15[[#This Row],[220kV_PQM1_Ex]]-OD108)*200)</f>
        <v>0</v>
      </c>
      <c r="OQ109" s="9">
        <f>IF((RD_15[[#This Row],[220kV_PQM1_Im]]-OE108)*200&lt;0,0,(RD_15[[#This Row],[220kV_PQM1_Im]]-OE108)*200)</f>
        <v>0</v>
      </c>
      <c r="OR109" s="9">
        <f>IF((RD_15[[#This Row],[220kV_PQM2_Ex]]-OF108)*200&lt;0,0,(RD_15[[#This Row],[220kV_PQM2_Ex]]-OF108)*200)</f>
        <v>0</v>
      </c>
      <c r="OS109" s="9">
        <f>IF((RD_15[[#This Row],[220kV_PQM2_Im]]-OG108)*200&lt;0,0,(RD_15[[#This Row],[220kV_PQM2_Im]]-OG108)*200)</f>
        <v>0</v>
      </c>
      <c r="OT109" s="136">
        <f>SUM(RD_15[[#This Row],[33kV_IC1_ExPort(KWh)]],RD_15[[#This Row],[33kV_IC2_ExPort(KWh)]],RD_15[[#This Row],[33kV_IC3_ExPort(KWh)]],RD_15[[#This Row],[33kV_IC4_ExPort(kWh)]])</f>
        <v>0</v>
      </c>
      <c r="OU109" s="49">
        <f>SUM(RD_15[[#This Row],[220kV_PQM1_Ex(KWh)]],RD_15[[#This Row],[220kV_PQM2_Ex(KWh)]])</f>
        <v>0</v>
      </c>
      <c r="OV109" s="49">
        <f>IFERROR((RD_15[[#This Row],[Sunset Time (POA&lt;20 W/m2)]]-RD_15[[#This Row],[Sunrise Time (POA&gt;20 W/m2)]])*24,"")</f>
        <v>0</v>
      </c>
      <c r="OW109" s="49">
        <f>RD_15[[#This Row],[GHI]]-RD_15[[#This Row],[GHI_Lost]]</f>
        <v>0</v>
      </c>
      <c r="OX109" s="49">
        <f>RD_15[[#This Row],[POA]]-RD_15[[#This Row],[POA_Lost]]</f>
        <v>0</v>
      </c>
      <c r="OY109" s="49"/>
      <c r="OZ109" s="49">
        <f>RD_15[[#This Row],[MT_Temp]]</f>
        <v>0</v>
      </c>
      <c r="PA109" s="50">
        <f>RD_15[[#This Row],[WS_Avg]]</f>
        <v>0</v>
      </c>
      <c r="PB109" s="131">
        <f>IFERROR(SUM(RD_15[[#This Row],[BLK1_INV1]:[BLK12_INV31]]),"")</f>
        <v>0</v>
      </c>
      <c r="PC109" s="51" t="str">
        <f>IFERROR(#REF!/RD_15[[#This Row],[Inv_Exp(KWh)]],"")</f>
        <v/>
      </c>
      <c r="PD109" s="51"/>
      <c r="PE109" s="100" t="str">
        <f>IFERROR(RD_15[[#This Row],[WPR_Eac]]/RD_15[[#This Row],[WPR_Edc]],"")</f>
        <v/>
      </c>
      <c r="PF109" s="100"/>
      <c r="PG109" s="100"/>
    </row>
    <row r="110" spans="2:423" x14ac:dyDescent="0.35">
      <c r="B110" s="48">
        <v>45849</v>
      </c>
      <c r="C110" s="132">
        <f>YEAR(RD_15[[#This Row],[Date]])+IF(MONTH(RD_15[[#This Row],[Date]])&gt;=4,1,0)</f>
        <v>2026</v>
      </c>
      <c r="D110" s="124">
        <f t="shared" si="11"/>
        <v>2025</v>
      </c>
      <c r="E110" s="133"/>
      <c r="F110" s="133"/>
      <c r="G110" s="134" t="str">
        <f>TEXT(RD_15[[#This Row],[Date]],"mmm-yy")</f>
        <v>Jul-25</v>
      </c>
      <c r="H110" s="124">
        <f t="shared" si="12"/>
        <v>31</v>
      </c>
      <c r="I110" s="132">
        <f>'Basic Data '!$S$2</f>
        <v>91870</v>
      </c>
      <c r="J110" s="8"/>
      <c r="K110" s="8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120"/>
      <c r="NO110" s="135"/>
      <c r="NP110" s="135"/>
      <c r="NQ110" s="135"/>
      <c r="NR110" s="135"/>
      <c r="NS110" s="135"/>
      <c r="NT110" s="135"/>
      <c r="NU110" s="135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9">
        <f>IF((RD_15[[#This Row],[33kV_IC1_ExPort]]-NV109)&lt;0,0,(RD_15[[#This Row],[33kV_IC1_ExPort]]-NV109))</f>
        <v>0</v>
      </c>
      <c r="OI110" s="9">
        <f>IF((RD_15[[#This Row],[33kV_IC1_Import]]-NW109)&lt;0,0,(RD_15[[#This Row],[33kV_IC1_Import]]-NW109))</f>
        <v>0</v>
      </c>
      <c r="OJ110" s="9">
        <f>IF((RD_15[[#This Row],[33kV_IC2_ExPort]]-NX109)&lt;0,0,(RD_15[[#This Row],[33kV_IC2_ExPort]]-NX109))</f>
        <v>0</v>
      </c>
      <c r="OK110" s="9">
        <f>IF((RD_15[[#This Row],[33kV_IC2_Import]]-NY109)&lt;0,0,(RD_15[[#This Row],[33kV_IC2_Import]]-NY109))</f>
        <v>0</v>
      </c>
      <c r="OL110" s="9">
        <f>IF((RD_15[[#This Row],[33kV_IC3_ExPort]]-NZ109)&lt;0,0,(RD_15[[#This Row],[33kV_IC3_ExPort]]-NZ109))</f>
        <v>0</v>
      </c>
      <c r="OM110" s="9">
        <f>IF((RD_15[[#This Row],[33kV_IC3_Import]]-OA109)&lt;0,0,(RD_15[[#This Row],[33kV_IC3_Import]]-OA109))</f>
        <v>0</v>
      </c>
      <c r="ON110" s="9">
        <f>IF((RD_15[[#This Row],[33kV_IC4_ExPort]]-OB109)&lt;0,0,(RD_15[[#This Row],[33kV_IC4_ExPort]]-OB109))</f>
        <v>0</v>
      </c>
      <c r="OO110" s="9">
        <f>IF((RD_15[[#This Row],[33kV_IC4_Import]]-OC109)&lt;0,0,(RD_15[[#This Row],[33kV_IC4_Import]]-OC109))</f>
        <v>0</v>
      </c>
      <c r="OP110" s="9">
        <f>IF((RD_15[[#This Row],[220kV_PQM1_Ex]]-OD109)*200&lt;0,0,(RD_15[[#This Row],[220kV_PQM1_Ex]]-OD109)*200)</f>
        <v>0</v>
      </c>
      <c r="OQ110" s="9">
        <f>IF((RD_15[[#This Row],[220kV_PQM1_Im]]-OE109)*200&lt;0,0,(RD_15[[#This Row],[220kV_PQM1_Im]]-OE109)*200)</f>
        <v>0</v>
      </c>
      <c r="OR110" s="9">
        <f>IF((RD_15[[#This Row],[220kV_PQM2_Ex]]-OF109)*200&lt;0,0,(RD_15[[#This Row],[220kV_PQM2_Ex]]-OF109)*200)</f>
        <v>0</v>
      </c>
      <c r="OS110" s="9">
        <f>IF((RD_15[[#This Row],[220kV_PQM2_Im]]-OG109)*200&lt;0,0,(RD_15[[#This Row],[220kV_PQM2_Im]]-OG109)*200)</f>
        <v>0</v>
      </c>
      <c r="OT110" s="136">
        <f>SUM(RD_15[[#This Row],[33kV_IC1_ExPort(KWh)]],RD_15[[#This Row],[33kV_IC2_ExPort(KWh)]],RD_15[[#This Row],[33kV_IC3_ExPort(KWh)]],RD_15[[#This Row],[33kV_IC4_ExPort(kWh)]])</f>
        <v>0</v>
      </c>
      <c r="OU110" s="49">
        <f>SUM(RD_15[[#This Row],[220kV_PQM1_Ex(KWh)]],RD_15[[#This Row],[220kV_PQM2_Ex(KWh)]])</f>
        <v>0</v>
      </c>
      <c r="OV110" s="49">
        <f>IFERROR((RD_15[[#This Row],[Sunset Time (POA&lt;20 W/m2)]]-RD_15[[#This Row],[Sunrise Time (POA&gt;20 W/m2)]])*24,"")</f>
        <v>0</v>
      </c>
      <c r="OW110" s="49">
        <f>RD_15[[#This Row],[GHI]]-RD_15[[#This Row],[GHI_Lost]]</f>
        <v>0</v>
      </c>
      <c r="OX110" s="49">
        <f>RD_15[[#This Row],[POA]]-RD_15[[#This Row],[POA_Lost]]</f>
        <v>0</v>
      </c>
      <c r="OY110" s="49"/>
      <c r="OZ110" s="49">
        <f>RD_15[[#This Row],[MT_Temp]]</f>
        <v>0</v>
      </c>
      <c r="PA110" s="50">
        <f>RD_15[[#This Row],[WS_Avg]]</f>
        <v>0</v>
      </c>
      <c r="PB110" s="131">
        <f>IFERROR(SUM(RD_15[[#This Row],[BLK1_INV1]:[BLK12_INV31]]),"")</f>
        <v>0</v>
      </c>
      <c r="PC110" s="51" t="str">
        <f>IFERROR(#REF!/RD_15[[#This Row],[Inv_Exp(KWh)]],"")</f>
        <v/>
      </c>
      <c r="PD110" s="51"/>
      <c r="PE110" s="100" t="str">
        <f>IFERROR(RD_15[[#This Row],[WPR_Eac]]/RD_15[[#This Row],[WPR_Edc]],"")</f>
        <v/>
      </c>
      <c r="PF110" s="100"/>
      <c r="PG110" s="100"/>
    </row>
    <row r="111" spans="2:423" x14ac:dyDescent="0.35">
      <c r="B111" s="48">
        <v>45850</v>
      </c>
      <c r="C111" s="132">
        <f>YEAR(RD_15[[#This Row],[Date]])+IF(MONTH(RD_15[[#This Row],[Date]])&gt;=4,1,0)</f>
        <v>2026</v>
      </c>
      <c r="D111" s="124">
        <f t="shared" si="11"/>
        <v>2025</v>
      </c>
      <c r="E111" s="133"/>
      <c r="F111" s="133"/>
      <c r="G111" s="134" t="str">
        <f>TEXT(RD_15[[#This Row],[Date]],"mmm-yy")</f>
        <v>Jul-25</v>
      </c>
      <c r="H111" s="124">
        <f t="shared" si="12"/>
        <v>31</v>
      </c>
      <c r="I111" s="132">
        <f>'Basic Data '!$S$2</f>
        <v>91870</v>
      </c>
      <c r="J111" s="8"/>
      <c r="K111" s="8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120"/>
      <c r="NO111" s="135"/>
      <c r="NP111" s="135"/>
      <c r="NQ111" s="135"/>
      <c r="NR111" s="135"/>
      <c r="NS111" s="135"/>
      <c r="NT111" s="135"/>
      <c r="NU111" s="135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9">
        <f>IF((RD_15[[#This Row],[33kV_IC1_ExPort]]-NV110)&lt;0,0,(RD_15[[#This Row],[33kV_IC1_ExPort]]-NV110))</f>
        <v>0</v>
      </c>
      <c r="OI111" s="9">
        <f>IF((RD_15[[#This Row],[33kV_IC1_Import]]-NW110)&lt;0,0,(RD_15[[#This Row],[33kV_IC1_Import]]-NW110))</f>
        <v>0</v>
      </c>
      <c r="OJ111" s="9">
        <f>IF((RD_15[[#This Row],[33kV_IC2_ExPort]]-NX110)&lt;0,0,(RD_15[[#This Row],[33kV_IC2_ExPort]]-NX110))</f>
        <v>0</v>
      </c>
      <c r="OK111" s="9">
        <f>IF((RD_15[[#This Row],[33kV_IC2_Import]]-NY110)&lt;0,0,(RD_15[[#This Row],[33kV_IC2_Import]]-NY110))</f>
        <v>0</v>
      </c>
      <c r="OL111" s="9">
        <f>IF((RD_15[[#This Row],[33kV_IC3_ExPort]]-NZ110)&lt;0,0,(RD_15[[#This Row],[33kV_IC3_ExPort]]-NZ110))</f>
        <v>0</v>
      </c>
      <c r="OM111" s="9">
        <f>IF((RD_15[[#This Row],[33kV_IC3_Import]]-OA110)&lt;0,0,(RD_15[[#This Row],[33kV_IC3_Import]]-OA110))</f>
        <v>0</v>
      </c>
      <c r="ON111" s="9">
        <f>IF((RD_15[[#This Row],[33kV_IC4_ExPort]]-OB110)&lt;0,0,(RD_15[[#This Row],[33kV_IC4_ExPort]]-OB110))</f>
        <v>0</v>
      </c>
      <c r="OO111" s="9">
        <f>IF((RD_15[[#This Row],[33kV_IC4_Import]]-OC110)&lt;0,0,(RD_15[[#This Row],[33kV_IC4_Import]]-OC110))</f>
        <v>0</v>
      </c>
      <c r="OP111" s="9">
        <f>IF((RD_15[[#This Row],[220kV_PQM1_Ex]]-OD110)*200&lt;0,0,(RD_15[[#This Row],[220kV_PQM1_Ex]]-OD110)*200)</f>
        <v>0</v>
      </c>
      <c r="OQ111" s="9">
        <f>IF((RD_15[[#This Row],[220kV_PQM1_Im]]-OE110)*200&lt;0,0,(RD_15[[#This Row],[220kV_PQM1_Im]]-OE110)*200)</f>
        <v>0</v>
      </c>
      <c r="OR111" s="9">
        <f>IF((RD_15[[#This Row],[220kV_PQM2_Ex]]-OF110)*200&lt;0,0,(RD_15[[#This Row],[220kV_PQM2_Ex]]-OF110)*200)</f>
        <v>0</v>
      </c>
      <c r="OS111" s="9">
        <f>IF((RD_15[[#This Row],[220kV_PQM2_Im]]-OG110)*200&lt;0,0,(RD_15[[#This Row],[220kV_PQM2_Im]]-OG110)*200)</f>
        <v>0</v>
      </c>
      <c r="OT111" s="136">
        <f>SUM(RD_15[[#This Row],[33kV_IC1_ExPort(KWh)]],RD_15[[#This Row],[33kV_IC2_ExPort(KWh)]],RD_15[[#This Row],[33kV_IC3_ExPort(KWh)]],RD_15[[#This Row],[33kV_IC4_ExPort(kWh)]])</f>
        <v>0</v>
      </c>
      <c r="OU111" s="49">
        <f>SUM(RD_15[[#This Row],[220kV_PQM1_Ex(KWh)]],RD_15[[#This Row],[220kV_PQM2_Ex(KWh)]])</f>
        <v>0</v>
      </c>
      <c r="OV111" s="49">
        <f>IFERROR((RD_15[[#This Row],[Sunset Time (POA&lt;20 W/m2)]]-RD_15[[#This Row],[Sunrise Time (POA&gt;20 W/m2)]])*24,"")</f>
        <v>0</v>
      </c>
      <c r="OW111" s="49">
        <f>RD_15[[#This Row],[GHI]]-RD_15[[#This Row],[GHI_Lost]]</f>
        <v>0</v>
      </c>
      <c r="OX111" s="49">
        <f>RD_15[[#This Row],[POA]]-RD_15[[#This Row],[POA_Lost]]</f>
        <v>0</v>
      </c>
      <c r="OY111" s="49"/>
      <c r="OZ111" s="49">
        <f>RD_15[[#This Row],[MT_Temp]]</f>
        <v>0</v>
      </c>
      <c r="PA111" s="50">
        <f>RD_15[[#This Row],[WS_Avg]]</f>
        <v>0</v>
      </c>
      <c r="PB111" s="131">
        <f>IFERROR(SUM(RD_15[[#This Row],[BLK1_INV1]:[BLK12_INV31]]),"")</f>
        <v>0</v>
      </c>
      <c r="PC111" s="51" t="str">
        <f>IFERROR(#REF!/RD_15[[#This Row],[Inv_Exp(KWh)]],"")</f>
        <v/>
      </c>
      <c r="PD111" s="51"/>
      <c r="PE111" s="100" t="str">
        <f>IFERROR(RD_15[[#This Row],[WPR_Eac]]/RD_15[[#This Row],[WPR_Edc]],"")</f>
        <v/>
      </c>
      <c r="PF111" s="100"/>
      <c r="PG111" s="100"/>
    </row>
    <row r="112" spans="2:423" x14ac:dyDescent="0.35">
      <c r="B112" s="48">
        <v>45851</v>
      </c>
      <c r="C112" s="132">
        <f>YEAR(RD_15[[#This Row],[Date]])+IF(MONTH(RD_15[[#This Row],[Date]])&gt;=4,1,0)</f>
        <v>2026</v>
      </c>
      <c r="D112" s="124">
        <f t="shared" si="11"/>
        <v>2025</v>
      </c>
      <c r="E112" s="133"/>
      <c r="F112" s="133"/>
      <c r="G112" s="134" t="str">
        <f>TEXT(RD_15[[#This Row],[Date]],"mmm-yy")</f>
        <v>Jul-25</v>
      </c>
      <c r="H112" s="124">
        <f t="shared" si="12"/>
        <v>31</v>
      </c>
      <c r="I112" s="132">
        <f>'Basic Data '!$S$2</f>
        <v>91870</v>
      </c>
      <c r="J112" s="8"/>
      <c r="K112" s="8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120"/>
      <c r="NO112" s="135"/>
      <c r="NP112" s="135"/>
      <c r="NQ112" s="135"/>
      <c r="NR112" s="135"/>
      <c r="NS112" s="135"/>
      <c r="NT112" s="135"/>
      <c r="NU112" s="135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9">
        <f>IF((RD_15[[#This Row],[33kV_IC1_ExPort]]-NV111)&lt;0,0,(RD_15[[#This Row],[33kV_IC1_ExPort]]-NV111))</f>
        <v>0</v>
      </c>
      <c r="OI112" s="9">
        <f>IF((RD_15[[#This Row],[33kV_IC1_Import]]-NW111)&lt;0,0,(RD_15[[#This Row],[33kV_IC1_Import]]-NW111))</f>
        <v>0</v>
      </c>
      <c r="OJ112" s="9">
        <f>IF((RD_15[[#This Row],[33kV_IC2_ExPort]]-NX111)&lt;0,0,(RD_15[[#This Row],[33kV_IC2_ExPort]]-NX111))</f>
        <v>0</v>
      </c>
      <c r="OK112" s="9">
        <f>IF((RD_15[[#This Row],[33kV_IC2_Import]]-NY111)&lt;0,0,(RD_15[[#This Row],[33kV_IC2_Import]]-NY111))</f>
        <v>0</v>
      </c>
      <c r="OL112" s="9">
        <f>IF((RD_15[[#This Row],[33kV_IC3_ExPort]]-NZ111)&lt;0,0,(RD_15[[#This Row],[33kV_IC3_ExPort]]-NZ111))</f>
        <v>0</v>
      </c>
      <c r="OM112" s="9">
        <f>IF((RD_15[[#This Row],[33kV_IC3_Import]]-OA111)&lt;0,0,(RD_15[[#This Row],[33kV_IC3_Import]]-OA111))</f>
        <v>0</v>
      </c>
      <c r="ON112" s="9">
        <f>IF((RD_15[[#This Row],[33kV_IC4_ExPort]]-OB111)&lt;0,0,(RD_15[[#This Row],[33kV_IC4_ExPort]]-OB111))</f>
        <v>0</v>
      </c>
      <c r="OO112" s="9">
        <f>IF((RD_15[[#This Row],[33kV_IC4_Import]]-OC111)&lt;0,0,(RD_15[[#This Row],[33kV_IC4_Import]]-OC111))</f>
        <v>0</v>
      </c>
      <c r="OP112" s="9">
        <f>IF((RD_15[[#This Row],[220kV_PQM1_Ex]]-OD111)*200&lt;0,0,(RD_15[[#This Row],[220kV_PQM1_Ex]]-OD111)*200)</f>
        <v>0</v>
      </c>
      <c r="OQ112" s="9">
        <f>IF((RD_15[[#This Row],[220kV_PQM1_Im]]-OE111)*200&lt;0,0,(RD_15[[#This Row],[220kV_PQM1_Im]]-OE111)*200)</f>
        <v>0</v>
      </c>
      <c r="OR112" s="9">
        <f>IF((RD_15[[#This Row],[220kV_PQM2_Ex]]-OF111)*200&lt;0,0,(RD_15[[#This Row],[220kV_PQM2_Ex]]-OF111)*200)</f>
        <v>0</v>
      </c>
      <c r="OS112" s="9">
        <f>IF((RD_15[[#This Row],[220kV_PQM2_Im]]-OG111)*200&lt;0,0,(RD_15[[#This Row],[220kV_PQM2_Im]]-OG111)*200)</f>
        <v>0</v>
      </c>
      <c r="OT112" s="136">
        <f>SUM(RD_15[[#This Row],[33kV_IC1_ExPort(KWh)]],RD_15[[#This Row],[33kV_IC2_ExPort(KWh)]],RD_15[[#This Row],[33kV_IC3_ExPort(KWh)]],RD_15[[#This Row],[33kV_IC4_ExPort(kWh)]])</f>
        <v>0</v>
      </c>
      <c r="OU112" s="49">
        <f>SUM(RD_15[[#This Row],[220kV_PQM1_Ex(KWh)]],RD_15[[#This Row],[220kV_PQM2_Ex(KWh)]])</f>
        <v>0</v>
      </c>
      <c r="OV112" s="49">
        <f>IFERROR((RD_15[[#This Row],[Sunset Time (POA&lt;20 W/m2)]]-RD_15[[#This Row],[Sunrise Time (POA&gt;20 W/m2)]])*24,"")</f>
        <v>0</v>
      </c>
      <c r="OW112" s="49">
        <f>RD_15[[#This Row],[GHI]]-RD_15[[#This Row],[GHI_Lost]]</f>
        <v>0</v>
      </c>
      <c r="OX112" s="49">
        <f>RD_15[[#This Row],[POA]]-RD_15[[#This Row],[POA_Lost]]</f>
        <v>0</v>
      </c>
      <c r="OY112" s="49"/>
      <c r="OZ112" s="49">
        <f>RD_15[[#This Row],[MT_Temp]]</f>
        <v>0</v>
      </c>
      <c r="PA112" s="50">
        <f>RD_15[[#This Row],[WS_Avg]]</f>
        <v>0</v>
      </c>
      <c r="PB112" s="131">
        <f>IFERROR(SUM(RD_15[[#This Row],[BLK1_INV1]:[BLK12_INV31]]),"")</f>
        <v>0</v>
      </c>
      <c r="PC112" s="51" t="str">
        <f>IFERROR(#REF!/RD_15[[#This Row],[Inv_Exp(KWh)]],"")</f>
        <v/>
      </c>
      <c r="PD112" s="51"/>
      <c r="PE112" s="100" t="str">
        <f>IFERROR(RD_15[[#This Row],[WPR_Eac]]/RD_15[[#This Row],[WPR_Edc]],"")</f>
        <v/>
      </c>
      <c r="PF112" s="100"/>
      <c r="PG112" s="100"/>
    </row>
    <row r="113" spans="2:423" x14ac:dyDescent="0.35">
      <c r="B113" s="48">
        <v>45852</v>
      </c>
      <c r="C113" s="132">
        <f>YEAR(RD_15[[#This Row],[Date]])+IF(MONTH(RD_15[[#This Row],[Date]])&gt;=4,1,0)</f>
        <v>2026</v>
      </c>
      <c r="D113" s="124">
        <f t="shared" si="11"/>
        <v>2025</v>
      </c>
      <c r="E113" s="133"/>
      <c r="F113" s="133"/>
      <c r="G113" s="134" t="str">
        <f>TEXT(RD_15[[#This Row],[Date]],"mmm-yy")</f>
        <v>Jul-25</v>
      </c>
      <c r="H113" s="124">
        <f t="shared" si="12"/>
        <v>31</v>
      </c>
      <c r="I113" s="132">
        <f>'Basic Data '!$S$2</f>
        <v>91870</v>
      </c>
      <c r="J113" s="8"/>
      <c r="K113" s="8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120"/>
      <c r="NO113" s="135"/>
      <c r="NP113" s="135"/>
      <c r="NQ113" s="135"/>
      <c r="NR113" s="135"/>
      <c r="NS113" s="135"/>
      <c r="NT113" s="135"/>
      <c r="NU113" s="135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9">
        <f>IF((RD_15[[#This Row],[33kV_IC1_ExPort]]-NV112)&lt;0,0,(RD_15[[#This Row],[33kV_IC1_ExPort]]-NV112))</f>
        <v>0</v>
      </c>
      <c r="OI113" s="9">
        <f>IF((RD_15[[#This Row],[33kV_IC1_Import]]-NW112)&lt;0,0,(RD_15[[#This Row],[33kV_IC1_Import]]-NW112))</f>
        <v>0</v>
      </c>
      <c r="OJ113" s="9">
        <f>IF((RD_15[[#This Row],[33kV_IC2_ExPort]]-NX112)&lt;0,0,(RD_15[[#This Row],[33kV_IC2_ExPort]]-NX112))</f>
        <v>0</v>
      </c>
      <c r="OK113" s="9">
        <f>IF((RD_15[[#This Row],[33kV_IC2_Import]]-NY112)&lt;0,0,(RD_15[[#This Row],[33kV_IC2_Import]]-NY112))</f>
        <v>0</v>
      </c>
      <c r="OL113" s="9">
        <f>IF((RD_15[[#This Row],[33kV_IC3_ExPort]]-NZ112)&lt;0,0,(RD_15[[#This Row],[33kV_IC3_ExPort]]-NZ112))</f>
        <v>0</v>
      </c>
      <c r="OM113" s="9">
        <f>IF((RD_15[[#This Row],[33kV_IC3_Import]]-OA112)&lt;0,0,(RD_15[[#This Row],[33kV_IC3_Import]]-OA112))</f>
        <v>0</v>
      </c>
      <c r="ON113" s="9">
        <f>IF((RD_15[[#This Row],[33kV_IC4_ExPort]]-OB112)&lt;0,0,(RD_15[[#This Row],[33kV_IC4_ExPort]]-OB112))</f>
        <v>0</v>
      </c>
      <c r="OO113" s="9">
        <f>IF((RD_15[[#This Row],[33kV_IC4_Import]]-OC112)&lt;0,0,(RD_15[[#This Row],[33kV_IC4_Import]]-OC112))</f>
        <v>0</v>
      </c>
      <c r="OP113" s="9">
        <f>IF((RD_15[[#This Row],[220kV_PQM1_Ex]]-OD112)*200&lt;0,0,(RD_15[[#This Row],[220kV_PQM1_Ex]]-OD112)*200)</f>
        <v>0</v>
      </c>
      <c r="OQ113" s="9">
        <f>IF((RD_15[[#This Row],[220kV_PQM1_Im]]-OE112)*200&lt;0,0,(RD_15[[#This Row],[220kV_PQM1_Im]]-OE112)*200)</f>
        <v>0</v>
      </c>
      <c r="OR113" s="9">
        <f>IF((RD_15[[#This Row],[220kV_PQM2_Ex]]-OF112)*200&lt;0,0,(RD_15[[#This Row],[220kV_PQM2_Ex]]-OF112)*200)</f>
        <v>0</v>
      </c>
      <c r="OS113" s="9">
        <f>IF((RD_15[[#This Row],[220kV_PQM2_Im]]-OG112)*200&lt;0,0,(RD_15[[#This Row],[220kV_PQM2_Im]]-OG112)*200)</f>
        <v>0</v>
      </c>
      <c r="OT113" s="136">
        <f>SUM(RD_15[[#This Row],[33kV_IC1_ExPort(KWh)]],RD_15[[#This Row],[33kV_IC2_ExPort(KWh)]],RD_15[[#This Row],[33kV_IC3_ExPort(KWh)]],RD_15[[#This Row],[33kV_IC4_ExPort(kWh)]])</f>
        <v>0</v>
      </c>
      <c r="OU113" s="49">
        <f>SUM(RD_15[[#This Row],[220kV_PQM1_Ex(KWh)]],RD_15[[#This Row],[220kV_PQM2_Ex(KWh)]])</f>
        <v>0</v>
      </c>
      <c r="OV113" s="49">
        <f>IFERROR((RD_15[[#This Row],[Sunset Time (POA&lt;20 W/m2)]]-RD_15[[#This Row],[Sunrise Time (POA&gt;20 W/m2)]])*24,"")</f>
        <v>0</v>
      </c>
      <c r="OW113" s="49">
        <f>RD_15[[#This Row],[GHI]]-RD_15[[#This Row],[GHI_Lost]]</f>
        <v>0</v>
      </c>
      <c r="OX113" s="49">
        <f>RD_15[[#This Row],[POA]]-RD_15[[#This Row],[POA_Lost]]</f>
        <v>0</v>
      </c>
      <c r="OY113" s="49"/>
      <c r="OZ113" s="49">
        <f>RD_15[[#This Row],[MT_Temp]]</f>
        <v>0</v>
      </c>
      <c r="PA113" s="50">
        <f>RD_15[[#This Row],[WS_Avg]]</f>
        <v>0</v>
      </c>
      <c r="PB113" s="131">
        <f>IFERROR(SUM(RD_15[[#This Row],[BLK1_INV1]:[BLK12_INV31]]),"")</f>
        <v>0</v>
      </c>
      <c r="PC113" s="51" t="str">
        <f>IFERROR(#REF!/RD_15[[#This Row],[Inv_Exp(KWh)]],"")</f>
        <v/>
      </c>
      <c r="PD113" s="51"/>
      <c r="PE113" s="100" t="str">
        <f>IFERROR(RD_15[[#This Row],[WPR_Eac]]/RD_15[[#This Row],[WPR_Edc]],"")</f>
        <v/>
      </c>
      <c r="PF113" s="100"/>
      <c r="PG113" s="100"/>
    </row>
    <row r="114" spans="2:423" x14ac:dyDescent="0.35">
      <c r="B114" s="48">
        <v>45853</v>
      </c>
      <c r="C114" s="132">
        <f>YEAR(RD_15[[#This Row],[Date]])+IF(MONTH(RD_15[[#This Row],[Date]])&gt;=4,1,0)</f>
        <v>2026</v>
      </c>
      <c r="D114" s="124">
        <f t="shared" si="11"/>
        <v>2025</v>
      </c>
      <c r="E114" s="133"/>
      <c r="F114" s="133"/>
      <c r="G114" s="134" t="str">
        <f>TEXT(RD_15[[#This Row],[Date]],"mmm-yy")</f>
        <v>Jul-25</v>
      </c>
      <c r="H114" s="124">
        <f t="shared" si="12"/>
        <v>31</v>
      </c>
      <c r="I114" s="132">
        <f>'Basic Data '!$S$2</f>
        <v>91870</v>
      </c>
      <c r="J114" s="8"/>
      <c r="K114" s="8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120"/>
      <c r="NO114" s="135"/>
      <c r="NP114" s="135"/>
      <c r="NQ114" s="135"/>
      <c r="NR114" s="135"/>
      <c r="NS114" s="135"/>
      <c r="NT114" s="135"/>
      <c r="NU114" s="135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9">
        <f>IF((RD_15[[#This Row],[33kV_IC1_ExPort]]-NV113)&lt;0,0,(RD_15[[#This Row],[33kV_IC1_ExPort]]-NV113))</f>
        <v>0</v>
      </c>
      <c r="OI114" s="9">
        <f>IF((RD_15[[#This Row],[33kV_IC1_Import]]-NW113)&lt;0,0,(RD_15[[#This Row],[33kV_IC1_Import]]-NW113))</f>
        <v>0</v>
      </c>
      <c r="OJ114" s="9">
        <f>IF((RD_15[[#This Row],[33kV_IC2_ExPort]]-NX113)&lt;0,0,(RD_15[[#This Row],[33kV_IC2_ExPort]]-NX113))</f>
        <v>0</v>
      </c>
      <c r="OK114" s="9">
        <f>IF((RD_15[[#This Row],[33kV_IC2_Import]]-NY113)&lt;0,0,(RD_15[[#This Row],[33kV_IC2_Import]]-NY113))</f>
        <v>0</v>
      </c>
      <c r="OL114" s="9">
        <f>IF((RD_15[[#This Row],[33kV_IC3_ExPort]]-NZ113)&lt;0,0,(RD_15[[#This Row],[33kV_IC3_ExPort]]-NZ113))</f>
        <v>0</v>
      </c>
      <c r="OM114" s="9">
        <f>IF((RD_15[[#This Row],[33kV_IC3_Import]]-OA113)&lt;0,0,(RD_15[[#This Row],[33kV_IC3_Import]]-OA113))</f>
        <v>0</v>
      </c>
      <c r="ON114" s="9">
        <f>IF((RD_15[[#This Row],[33kV_IC4_ExPort]]-OB113)&lt;0,0,(RD_15[[#This Row],[33kV_IC4_ExPort]]-OB113))</f>
        <v>0</v>
      </c>
      <c r="OO114" s="9">
        <f>IF((RD_15[[#This Row],[33kV_IC4_Import]]-OC113)&lt;0,0,(RD_15[[#This Row],[33kV_IC4_Import]]-OC113))</f>
        <v>0</v>
      </c>
      <c r="OP114" s="9">
        <f>IF((RD_15[[#This Row],[220kV_PQM1_Ex]]-OD113)*200&lt;0,0,(RD_15[[#This Row],[220kV_PQM1_Ex]]-OD113)*200)</f>
        <v>0</v>
      </c>
      <c r="OQ114" s="9">
        <f>IF((RD_15[[#This Row],[220kV_PQM1_Im]]-OE113)*200&lt;0,0,(RD_15[[#This Row],[220kV_PQM1_Im]]-OE113)*200)</f>
        <v>0</v>
      </c>
      <c r="OR114" s="9">
        <f>IF((RD_15[[#This Row],[220kV_PQM2_Ex]]-OF113)*200&lt;0,0,(RD_15[[#This Row],[220kV_PQM2_Ex]]-OF113)*200)</f>
        <v>0</v>
      </c>
      <c r="OS114" s="9">
        <f>IF((RD_15[[#This Row],[220kV_PQM2_Im]]-OG113)*200&lt;0,0,(RD_15[[#This Row],[220kV_PQM2_Im]]-OG113)*200)</f>
        <v>0</v>
      </c>
      <c r="OT114" s="136">
        <f>SUM(RD_15[[#This Row],[33kV_IC1_ExPort(KWh)]],RD_15[[#This Row],[33kV_IC2_ExPort(KWh)]],RD_15[[#This Row],[33kV_IC3_ExPort(KWh)]],RD_15[[#This Row],[33kV_IC4_ExPort(kWh)]])</f>
        <v>0</v>
      </c>
      <c r="OU114" s="49">
        <f>SUM(RD_15[[#This Row],[220kV_PQM1_Ex(KWh)]],RD_15[[#This Row],[220kV_PQM2_Ex(KWh)]])</f>
        <v>0</v>
      </c>
      <c r="OV114" s="49">
        <f>IFERROR((RD_15[[#This Row],[Sunset Time (POA&lt;20 W/m2)]]-RD_15[[#This Row],[Sunrise Time (POA&gt;20 W/m2)]])*24,"")</f>
        <v>0</v>
      </c>
      <c r="OW114" s="49">
        <f>RD_15[[#This Row],[GHI]]-RD_15[[#This Row],[GHI_Lost]]</f>
        <v>0</v>
      </c>
      <c r="OX114" s="49">
        <f>RD_15[[#This Row],[POA]]-RD_15[[#This Row],[POA_Lost]]</f>
        <v>0</v>
      </c>
      <c r="OY114" s="49"/>
      <c r="OZ114" s="49">
        <f>RD_15[[#This Row],[MT_Temp]]</f>
        <v>0</v>
      </c>
      <c r="PA114" s="50">
        <f>RD_15[[#This Row],[WS_Avg]]</f>
        <v>0</v>
      </c>
      <c r="PB114" s="131">
        <f>IFERROR(SUM(RD_15[[#This Row],[BLK1_INV1]:[BLK12_INV31]]),"")</f>
        <v>0</v>
      </c>
      <c r="PC114" s="51" t="str">
        <f>IFERROR(#REF!/RD_15[[#This Row],[Inv_Exp(KWh)]],"")</f>
        <v/>
      </c>
      <c r="PD114" s="51"/>
      <c r="PE114" s="100" t="str">
        <f>IFERROR(RD_15[[#This Row],[WPR_Eac]]/RD_15[[#This Row],[WPR_Edc]],"")</f>
        <v/>
      </c>
      <c r="PF114" s="100"/>
      <c r="PG114" s="100"/>
    </row>
    <row r="115" spans="2:423" x14ac:dyDescent="0.35">
      <c r="B115" s="48">
        <v>45854</v>
      </c>
      <c r="C115" s="132">
        <f>YEAR(RD_15[[#This Row],[Date]])+IF(MONTH(RD_15[[#This Row],[Date]])&gt;=4,1,0)</f>
        <v>2026</v>
      </c>
      <c r="D115" s="124">
        <f t="shared" si="11"/>
        <v>2025</v>
      </c>
      <c r="E115" s="133"/>
      <c r="F115" s="133"/>
      <c r="G115" s="134" t="str">
        <f>TEXT(RD_15[[#This Row],[Date]],"mmm-yy")</f>
        <v>Jul-25</v>
      </c>
      <c r="H115" s="124">
        <f t="shared" si="12"/>
        <v>31</v>
      </c>
      <c r="I115" s="132">
        <f>'Basic Data '!$S$2</f>
        <v>91870</v>
      </c>
      <c r="J115" s="8"/>
      <c r="K115" s="8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120"/>
      <c r="NO115" s="135"/>
      <c r="NP115" s="135"/>
      <c r="NQ115" s="135"/>
      <c r="NR115" s="135"/>
      <c r="NS115" s="135"/>
      <c r="NT115" s="135"/>
      <c r="NU115" s="135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9">
        <f>IF((RD_15[[#This Row],[33kV_IC1_ExPort]]-NV114)&lt;0,0,(RD_15[[#This Row],[33kV_IC1_ExPort]]-NV114))</f>
        <v>0</v>
      </c>
      <c r="OI115" s="9">
        <f>IF((RD_15[[#This Row],[33kV_IC1_Import]]-NW114)&lt;0,0,(RD_15[[#This Row],[33kV_IC1_Import]]-NW114))</f>
        <v>0</v>
      </c>
      <c r="OJ115" s="9">
        <f>IF((RD_15[[#This Row],[33kV_IC2_ExPort]]-NX114)&lt;0,0,(RD_15[[#This Row],[33kV_IC2_ExPort]]-NX114))</f>
        <v>0</v>
      </c>
      <c r="OK115" s="9">
        <f>IF((RD_15[[#This Row],[33kV_IC2_Import]]-NY114)&lt;0,0,(RD_15[[#This Row],[33kV_IC2_Import]]-NY114))</f>
        <v>0</v>
      </c>
      <c r="OL115" s="9">
        <f>IF((RD_15[[#This Row],[33kV_IC3_ExPort]]-NZ114)&lt;0,0,(RD_15[[#This Row],[33kV_IC3_ExPort]]-NZ114))</f>
        <v>0</v>
      </c>
      <c r="OM115" s="9">
        <f>IF((RD_15[[#This Row],[33kV_IC3_Import]]-OA114)&lt;0,0,(RD_15[[#This Row],[33kV_IC3_Import]]-OA114))</f>
        <v>0</v>
      </c>
      <c r="ON115" s="9">
        <f>IF((RD_15[[#This Row],[33kV_IC4_ExPort]]-OB114)&lt;0,0,(RD_15[[#This Row],[33kV_IC4_ExPort]]-OB114))</f>
        <v>0</v>
      </c>
      <c r="OO115" s="9">
        <f>IF((RD_15[[#This Row],[33kV_IC4_Import]]-OC114)&lt;0,0,(RD_15[[#This Row],[33kV_IC4_Import]]-OC114))</f>
        <v>0</v>
      </c>
      <c r="OP115" s="9">
        <f>IF((RD_15[[#This Row],[220kV_PQM1_Ex]]-OD114)*200&lt;0,0,(RD_15[[#This Row],[220kV_PQM1_Ex]]-OD114)*200)</f>
        <v>0</v>
      </c>
      <c r="OQ115" s="9">
        <f>IF((RD_15[[#This Row],[220kV_PQM1_Im]]-OE114)*200&lt;0,0,(RD_15[[#This Row],[220kV_PQM1_Im]]-OE114)*200)</f>
        <v>0</v>
      </c>
      <c r="OR115" s="9">
        <f>IF((RD_15[[#This Row],[220kV_PQM2_Ex]]-OF114)*200&lt;0,0,(RD_15[[#This Row],[220kV_PQM2_Ex]]-OF114)*200)</f>
        <v>0</v>
      </c>
      <c r="OS115" s="9">
        <f>IF((RD_15[[#This Row],[220kV_PQM2_Im]]-OG114)*200&lt;0,0,(RD_15[[#This Row],[220kV_PQM2_Im]]-OG114)*200)</f>
        <v>0</v>
      </c>
      <c r="OT115" s="136">
        <f>SUM(RD_15[[#This Row],[33kV_IC1_ExPort(KWh)]],RD_15[[#This Row],[33kV_IC2_ExPort(KWh)]],RD_15[[#This Row],[33kV_IC3_ExPort(KWh)]],RD_15[[#This Row],[33kV_IC4_ExPort(kWh)]])</f>
        <v>0</v>
      </c>
      <c r="OU115" s="49">
        <f>SUM(RD_15[[#This Row],[220kV_PQM1_Ex(KWh)]],RD_15[[#This Row],[220kV_PQM2_Ex(KWh)]])</f>
        <v>0</v>
      </c>
      <c r="OV115" s="49">
        <f>IFERROR((RD_15[[#This Row],[Sunset Time (POA&lt;20 W/m2)]]-RD_15[[#This Row],[Sunrise Time (POA&gt;20 W/m2)]])*24,"")</f>
        <v>0</v>
      </c>
      <c r="OW115" s="49">
        <f>RD_15[[#This Row],[GHI]]-RD_15[[#This Row],[GHI_Lost]]</f>
        <v>0</v>
      </c>
      <c r="OX115" s="49">
        <f>RD_15[[#This Row],[POA]]-RD_15[[#This Row],[POA_Lost]]</f>
        <v>0</v>
      </c>
      <c r="OY115" s="49"/>
      <c r="OZ115" s="49">
        <f>RD_15[[#This Row],[MT_Temp]]</f>
        <v>0</v>
      </c>
      <c r="PA115" s="50">
        <f>RD_15[[#This Row],[WS_Avg]]</f>
        <v>0</v>
      </c>
      <c r="PB115" s="131">
        <f>IFERROR(SUM(RD_15[[#This Row],[BLK1_INV1]:[BLK12_INV31]]),"")</f>
        <v>0</v>
      </c>
      <c r="PC115" s="51" t="str">
        <f>IFERROR(#REF!/RD_15[[#This Row],[Inv_Exp(KWh)]],"")</f>
        <v/>
      </c>
      <c r="PD115" s="51"/>
      <c r="PE115" s="100" t="str">
        <f>IFERROR(RD_15[[#This Row],[WPR_Eac]]/RD_15[[#This Row],[WPR_Edc]],"")</f>
        <v/>
      </c>
      <c r="PF115" s="100"/>
      <c r="PG115" s="100"/>
    </row>
    <row r="116" spans="2:423" x14ac:dyDescent="0.35">
      <c r="B116" s="48">
        <v>45855</v>
      </c>
      <c r="C116" s="132">
        <f>YEAR(RD_15[[#This Row],[Date]])+IF(MONTH(RD_15[[#This Row],[Date]])&gt;=4,1,0)</f>
        <v>2026</v>
      </c>
      <c r="D116" s="124">
        <f t="shared" si="11"/>
        <v>2025</v>
      </c>
      <c r="E116" s="133"/>
      <c r="F116" s="133"/>
      <c r="G116" s="134" t="str">
        <f>TEXT(RD_15[[#This Row],[Date]],"mmm-yy")</f>
        <v>Jul-25</v>
      </c>
      <c r="H116" s="124">
        <f t="shared" si="12"/>
        <v>31</v>
      </c>
      <c r="I116" s="132">
        <f>'Basic Data '!$S$2</f>
        <v>91870</v>
      </c>
      <c r="J116" s="8"/>
      <c r="K116" s="8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120"/>
      <c r="NO116" s="135"/>
      <c r="NP116" s="135"/>
      <c r="NQ116" s="135"/>
      <c r="NR116" s="135"/>
      <c r="NS116" s="135"/>
      <c r="NT116" s="135"/>
      <c r="NU116" s="135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9">
        <f>IF((RD_15[[#This Row],[33kV_IC1_ExPort]]-NV115)&lt;0,0,(RD_15[[#This Row],[33kV_IC1_ExPort]]-NV115))</f>
        <v>0</v>
      </c>
      <c r="OI116" s="9">
        <f>IF((RD_15[[#This Row],[33kV_IC1_Import]]-NW115)&lt;0,0,(RD_15[[#This Row],[33kV_IC1_Import]]-NW115))</f>
        <v>0</v>
      </c>
      <c r="OJ116" s="9">
        <f>IF((RD_15[[#This Row],[33kV_IC2_ExPort]]-NX115)&lt;0,0,(RD_15[[#This Row],[33kV_IC2_ExPort]]-NX115))</f>
        <v>0</v>
      </c>
      <c r="OK116" s="9">
        <f>IF((RD_15[[#This Row],[33kV_IC2_Import]]-NY115)&lt;0,0,(RD_15[[#This Row],[33kV_IC2_Import]]-NY115))</f>
        <v>0</v>
      </c>
      <c r="OL116" s="9">
        <f>IF((RD_15[[#This Row],[33kV_IC3_ExPort]]-NZ115)&lt;0,0,(RD_15[[#This Row],[33kV_IC3_ExPort]]-NZ115))</f>
        <v>0</v>
      </c>
      <c r="OM116" s="9">
        <f>IF((RD_15[[#This Row],[33kV_IC3_Import]]-OA115)&lt;0,0,(RD_15[[#This Row],[33kV_IC3_Import]]-OA115))</f>
        <v>0</v>
      </c>
      <c r="ON116" s="9">
        <f>IF((RD_15[[#This Row],[33kV_IC4_ExPort]]-OB115)&lt;0,0,(RD_15[[#This Row],[33kV_IC4_ExPort]]-OB115))</f>
        <v>0</v>
      </c>
      <c r="OO116" s="9">
        <f>IF((RD_15[[#This Row],[33kV_IC4_Import]]-OC115)&lt;0,0,(RD_15[[#This Row],[33kV_IC4_Import]]-OC115))</f>
        <v>0</v>
      </c>
      <c r="OP116" s="9">
        <f>IF((RD_15[[#This Row],[220kV_PQM1_Ex]]-OD115)*200&lt;0,0,(RD_15[[#This Row],[220kV_PQM1_Ex]]-OD115)*200)</f>
        <v>0</v>
      </c>
      <c r="OQ116" s="9">
        <f>IF((RD_15[[#This Row],[220kV_PQM1_Im]]-OE115)*200&lt;0,0,(RD_15[[#This Row],[220kV_PQM1_Im]]-OE115)*200)</f>
        <v>0</v>
      </c>
      <c r="OR116" s="9">
        <f>IF((RD_15[[#This Row],[220kV_PQM2_Ex]]-OF115)*200&lt;0,0,(RD_15[[#This Row],[220kV_PQM2_Ex]]-OF115)*200)</f>
        <v>0</v>
      </c>
      <c r="OS116" s="9">
        <f>IF((RD_15[[#This Row],[220kV_PQM2_Im]]-OG115)*200&lt;0,0,(RD_15[[#This Row],[220kV_PQM2_Im]]-OG115)*200)</f>
        <v>0</v>
      </c>
      <c r="OT116" s="136">
        <f>SUM(RD_15[[#This Row],[33kV_IC1_ExPort(KWh)]],RD_15[[#This Row],[33kV_IC2_ExPort(KWh)]],RD_15[[#This Row],[33kV_IC3_ExPort(KWh)]],RD_15[[#This Row],[33kV_IC4_ExPort(kWh)]])</f>
        <v>0</v>
      </c>
      <c r="OU116" s="49">
        <f>SUM(RD_15[[#This Row],[220kV_PQM1_Ex(KWh)]],RD_15[[#This Row],[220kV_PQM2_Ex(KWh)]])</f>
        <v>0</v>
      </c>
      <c r="OV116" s="49">
        <f>IFERROR((RD_15[[#This Row],[Sunset Time (POA&lt;20 W/m2)]]-RD_15[[#This Row],[Sunrise Time (POA&gt;20 W/m2)]])*24,"")</f>
        <v>0</v>
      </c>
      <c r="OW116" s="49">
        <f>RD_15[[#This Row],[GHI]]-RD_15[[#This Row],[GHI_Lost]]</f>
        <v>0</v>
      </c>
      <c r="OX116" s="49">
        <f>RD_15[[#This Row],[POA]]-RD_15[[#This Row],[POA_Lost]]</f>
        <v>0</v>
      </c>
      <c r="OY116" s="49"/>
      <c r="OZ116" s="49">
        <f>RD_15[[#This Row],[MT_Temp]]</f>
        <v>0</v>
      </c>
      <c r="PA116" s="50">
        <f>RD_15[[#This Row],[WS_Avg]]</f>
        <v>0</v>
      </c>
      <c r="PB116" s="131">
        <f>IFERROR(SUM(RD_15[[#This Row],[BLK1_INV1]:[BLK12_INV31]]),"")</f>
        <v>0</v>
      </c>
      <c r="PC116" s="51" t="str">
        <f>IFERROR(#REF!/RD_15[[#This Row],[Inv_Exp(KWh)]],"")</f>
        <v/>
      </c>
      <c r="PD116" s="51"/>
      <c r="PE116" s="100" t="str">
        <f>IFERROR(RD_15[[#This Row],[WPR_Eac]]/RD_15[[#This Row],[WPR_Edc]],"")</f>
        <v/>
      </c>
      <c r="PF116" s="100"/>
      <c r="PG116" s="100"/>
    </row>
    <row r="117" spans="2:423" x14ac:dyDescent="0.35">
      <c r="B117" s="48">
        <v>45856</v>
      </c>
      <c r="C117" s="132">
        <f>YEAR(RD_15[[#This Row],[Date]])+IF(MONTH(RD_15[[#This Row],[Date]])&gt;=4,1,0)</f>
        <v>2026</v>
      </c>
      <c r="D117" s="124">
        <f t="shared" si="11"/>
        <v>2025</v>
      </c>
      <c r="E117" s="133"/>
      <c r="F117" s="133"/>
      <c r="G117" s="134" t="str">
        <f>TEXT(RD_15[[#This Row],[Date]],"mmm-yy")</f>
        <v>Jul-25</v>
      </c>
      <c r="H117" s="124">
        <f t="shared" si="12"/>
        <v>31</v>
      </c>
      <c r="I117" s="132">
        <f>'Basic Data '!$S$2</f>
        <v>91870</v>
      </c>
      <c r="J117" s="8"/>
      <c r="K117" s="8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120"/>
      <c r="NO117" s="135"/>
      <c r="NP117" s="135"/>
      <c r="NQ117" s="135"/>
      <c r="NR117" s="135"/>
      <c r="NS117" s="135"/>
      <c r="NT117" s="135"/>
      <c r="NU117" s="135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9">
        <f>IF((RD_15[[#This Row],[33kV_IC1_ExPort]]-NV116)&lt;0,0,(RD_15[[#This Row],[33kV_IC1_ExPort]]-NV116))</f>
        <v>0</v>
      </c>
      <c r="OI117" s="9">
        <f>IF((RD_15[[#This Row],[33kV_IC1_Import]]-NW116)&lt;0,0,(RD_15[[#This Row],[33kV_IC1_Import]]-NW116))</f>
        <v>0</v>
      </c>
      <c r="OJ117" s="9">
        <f>IF((RD_15[[#This Row],[33kV_IC2_ExPort]]-NX116)&lt;0,0,(RD_15[[#This Row],[33kV_IC2_ExPort]]-NX116))</f>
        <v>0</v>
      </c>
      <c r="OK117" s="9">
        <f>IF((RD_15[[#This Row],[33kV_IC2_Import]]-NY116)&lt;0,0,(RD_15[[#This Row],[33kV_IC2_Import]]-NY116))</f>
        <v>0</v>
      </c>
      <c r="OL117" s="9">
        <f>IF((RD_15[[#This Row],[33kV_IC3_ExPort]]-NZ116)&lt;0,0,(RD_15[[#This Row],[33kV_IC3_ExPort]]-NZ116))</f>
        <v>0</v>
      </c>
      <c r="OM117" s="9">
        <f>IF((RD_15[[#This Row],[33kV_IC3_Import]]-OA116)&lt;0,0,(RD_15[[#This Row],[33kV_IC3_Import]]-OA116))</f>
        <v>0</v>
      </c>
      <c r="ON117" s="9">
        <f>IF((RD_15[[#This Row],[33kV_IC4_ExPort]]-OB116)&lt;0,0,(RD_15[[#This Row],[33kV_IC4_ExPort]]-OB116))</f>
        <v>0</v>
      </c>
      <c r="OO117" s="9">
        <f>IF((RD_15[[#This Row],[33kV_IC4_Import]]-OC116)&lt;0,0,(RD_15[[#This Row],[33kV_IC4_Import]]-OC116))</f>
        <v>0</v>
      </c>
      <c r="OP117" s="9">
        <f>IF((RD_15[[#This Row],[220kV_PQM1_Ex]]-OD116)*200&lt;0,0,(RD_15[[#This Row],[220kV_PQM1_Ex]]-OD116)*200)</f>
        <v>0</v>
      </c>
      <c r="OQ117" s="9">
        <f>IF((RD_15[[#This Row],[220kV_PQM1_Im]]-OE116)*200&lt;0,0,(RD_15[[#This Row],[220kV_PQM1_Im]]-OE116)*200)</f>
        <v>0</v>
      </c>
      <c r="OR117" s="9">
        <f>IF((RD_15[[#This Row],[220kV_PQM2_Ex]]-OF116)*200&lt;0,0,(RD_15[[#This Row],[220kV_PQM2_Ex]]-OF116)*200)</f>
        <v>0</v>
      </c>
      <c r="OS117" s="9">
        <f>IF((RD_15[[#This Row],[220kV_PQM2_Im]]-OG116)*200&lt;0,0,(RD_15[[#This Row],[220kV_PQM2_Im]]-OG116)*200)</f>
        <v>0</v>
      </c>
      <c r="OT117" s="136">
        <f>SUM(RD_15[[#This Row],[33kV_IC1_ExPort(KWh)]],RD_15[[#This Row],[33kV_IC2_ExPort(KWh)]],RD_15[[#This Row],[33kV_IC3_ExPort(KWh)]],RD_15[[#This Row],[33kV_IC4_ExPort(kWh)]])</f>
        <v>0</v>
      </c>
      <c r="OU117" s="49">
        <f>SUM(RD_15[[#This Row],[220kV_PQM1_Ex(KWh)]],RD_15[[#This Row],[220kV_PQM2_Ex(KWh)]])</f>
        <v>0</v>
      </c>
      <c r="OV117" s="49">
        <f>IFERROR((RD_15[[#This Row],[Sunset Time (POA&lt;20 W/m2)]]-RD_15[[#This Row],[Sunrise Time (POA&gt;20 W/m2)]])*24,"")</f>
        <v>0</v>
      </c>
      <c r="OW117" s="49">
        <f>RD_15[[#This Row],[GHI]]-RD_15[[#This Row],[GHI_Lost]]</f>
        <v>0</v>
      </c>
      <c r="OX117" s="49">
        <f>RD_15[[#This Row],[POA]]-RD_15[[#This Row],[POA_Lost]]</f>
        <v>0</v>
      </c>
      <c r="OY117" s="49"/>
      <c r="OZ117" s="49">
        <f>RD_15[[#This Row],[MT_Temp]]</f>
        <v>0</v>
      </c>
      <c r="PA117" s="50">
        <f>RD_15[[#This Row],[WS_Avg]]</f>
        <v>0</v>
      </c>
      <c r="PB117" s="131">
        <f>IFERROR(SUM(RD_15[[#This Row],[BLK1_INV1]:[BLK12_INV31]]),"")</f>
        <v>0</v>
      </c>
      <c r="PC117" s="51" t="str">
        <f>IFERROR(#REF!/RD_15[[#This Row],[Inv_Exp(KWh)]],"")</f>
        <v/>
      </c>
      <c r="PD117" s="51"/>
      <c r="PE117" s="100" t="str">
        <f>IFERROR(RD_15[[#This Row],[WPR_Eac]]/RD_15[[#This Row],[WPR_Edc]],"")</f>
        <v/>
      </c>
      <c r="PF117" s="100"/>
      <c r="PG117" s="100"/>
    </row>
    <row r="118" spans="2:423" x14ac:dyDescent="0.35">
      <c r="B118" s="48">
        <v>45857</v>
      </c>
      <c r="C118" s="132">
        <f>YEAR(RD_15[[#This Row],[Date]])+IF(MONTH(RD_15[[#This Row],[Date]])&gt;=4,1,0)</f>
        <v>2026</v>
      </c>
      <c r="D118" s="124">
        <f t="shared" si="11"/>
        <v>2025</v>
      </c>
      <c r="E118" s="133"/>
      <c r="F118" s="133"/>
      <c r="G118" s="134" t="str">
        <f>TEXT(RD_15[[#This Row],[Date]],"mmm-yy")</f>
        <v>Jul-25</v>
      </c>
      <c r="H118" s="124">
        <f t="shared" si="12"/>
        <v>31</v>
      </c>
      <c r="I118" s="132">
        <f>'Basic Data '!$S$2</f>
        <v>91870</v>
      </c>
      <c r="J118" s="8"/>
      <c r="K118" s="8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120"/>
      <c r="NO118" s="135"/>
      <c r="NP118" s="135"/>
      <c r="NQ118" s="135"/>
      <c r="NR118" s="135"/>
      <c r="NS118" s="135"/>
      <c r="NT118" s="135"/>
      <c r="NU118" s="135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9">
        <f>IF((RD_15[[#This Row],[33kV_IC1_ExPort]]-NV117)&lt;0,0,(RD_15[[#This Row],[33kV_IC1_ExPort]]-NV117))</f>
        <v>0</v>
      </c>
      <c r="OI118" s="9">
        <f>IF((RD_15[[#This Row],[33kV_IC1_Import]]-NW117)&lt;0,0,(RD_15[[#This Row],[33kV_IC1_Import]]-NW117))</f>
        <v>0</v>
      </c>
      <c r="OJ118" s="9">
        <f>IF((RD_15[[#This Row],[33kV_IC2_ExPort]]-NX117)&lt;0,0,(RD_15[[#This Row],[33kV_IC2_ExPort]]-NX117))</f>
        <v>0</v>
      </c>
      <c r="OK118" s="9">
        <f>IF((RD_15[[#This Row],[33kV_IC2_Import]]-NY117)&lt;0,0,(RD_15[[#This Row],[33kV_IC2_Import]]-NY117))</f>
        <v>0</v>
      </c>
      <c r="OL118" s="9">
        <f>IF((RD_15[[#This Row],[33kV_IC3_ExPort]]-NZ117)&lt;0,0,(RD_15[[#This Row],[33kV_IC3_ExPort]]-NZ117))</f>
        <v>0</v>
      </c>
      <c r="OM118" s="9">
        <f>IF((RD_15[[#This Row],[33kV_IC3_Import]]-OA117)&lt;0,0,(RD_15[[#This Row],[33kV_IC3_Import]]-OA117))</f>
        <v>0</v>
      </c>
      <c r="ON118" s="9">
        <f>IF((RD_15[[#This Row],[33kV_IC4_ExPort]]-OB117)&lt;0,0,(RD_15[[#This Row],[33kV_IC4_ExPort]]-OB117))</f>
        <v>0</v>
      </c>
      <c r="OO118" s="9">
        <f>IF((RD_15[[#This Row],[33kV_IC4_Import]]-OC117)&lt;0,0,(RD_15[[#This Row],[33kV_IC4_Import]]-OC117))</f>
        <v>0</v>
      </c>
      <c r="OP118" s="9">
        <f>IF((RD_15[[#This Row],[220kV_PQM1_Ex]]-OD117)*200&lt;0,0,(RD_15[[#This Row],[220kV_PQM1_Ex]]-OD117)*200)</f>
        <v>0</v>
      </c>
      <c r="OQ118" s="9">
        <f>IF((RD_15[[#This Row],[220kV_PQM1_Im]]-OE117)*200&lt;0,0,(RD_15[[#This Row],[220kV_PQM1_Im]]-OE117)*200)</f>
        <v>0</v>
      </c>
      <c r="OR118" s="9">
        <f>IF((RD_15[[#This Row],[220kV_PQM2_Ex]]-OF117)*200&lt;0,0,(RD_15[[#This Row],[220kV_PQM2_Ex]]-OF117)*200)</f>
        <v>0</v>
      </c>
      <c r="OS118" s="9">
        <f>IF((RD_15[[#This Row],[220kV_PQM2_Im]]-OG117)*200&lt;0,0,(RD_15[[#This Row],[220kV_PQM2_Im]]-OG117)*200)</f>
        <v>0</v>
      </c>
      <c r="OT118" s="136">
        <f>SUM(RD_15[[#This Row],[33kV_IC1_ExPort(KWh)]],RD_15[[#This Row],[33kV_IC2_ExPort(KWh)]],RD_15[[#This Row],[33kV_IC3_ExPort(KWh)]],RD_15[[#This Row],[33kV_IC4_ExPort(kWh)]])</f>
        <v>0</v>
      </c>
      <c r="OU118" s="49">
        <f>SUM(RD_15[[#This Row],[220kV_PQM1_Ex(KWh)]],RD_15[[#This Row],[220kV_PQM2_Ex(KWh)]])</f>
        <v>0</v>
      </c>
      <c r="OV118" s="49">
        <f>IFERROR((RD_15[[#This Row],[Sunset Time (POA&lt;20 W/m2)]]-RD_15[[#This Row],[Sunrise Time (POA&gt;20 W/m2)]])*24,"")</f>
        <v>0</v>
      </c>
      <c r="OW118" s="49">
        <f>RD_15[[#This Row],[GHI]]-RD_15[[#This Row],[GHI_Lost]]</f>
        <v>0</v>
      </c>
      <c r="OX118" s="49">
        <f>RD_15[[#This Row],[POA]]-RD_15[[#This Row],[POA_Lost]]</f>
        <v>0</v>
      </c>
      <c r="OY118" s="49"/>
      <c r="OZ118" s="49">
        <f>RD_15[[#This Row],[MT_Temp]]</f>
        <v>0</v>
      </c>
      <c r="PA118" s="50">
        <f>RD_15[[#This Row],[WS_Avg]]</f>
        <v>0</v>
      </c>
      <c r="PB118" s="131">
        <f>IFERROR(SUM(RD_15[[#This Row],[BLK1_INV1]:[BLK12_INV31]]),"")</f>
        <v>0</v>
      </c>
      <c r="PC118" s="51" t="str">
        <f>IFERROR(#REF!/RD_15[[#This Row],[Inv_Exp(KWh)]],"")</f>
        <v/>
      </c>
      <c r="PD118" s="51"/>
      <c r="PE118" s="100" t="str">
        <f>IFERROR(RD_15[[#This Row],[WPR_Eac]]/RD_15[[#This Row],[WPR_Edc]],"")</f>
        <v/>
      </c>
      <c r="PF118" s="100"/>
      <c r="PG118" s="100"/>
    </row>
    <row r="119" spans="2:423" x14ac:dyDescent="0.35">
      <c r="B119" s="48">
        <v>45858</v>
      </c>
      <c r="C119" s="132">
        <f>YEAR(RD_15[[#This Row],[Date]])+IF(MONTH(RD_15[[#This Row],[Date]])&gt;=4,1,0)</f>
        <v>2026</v>
      </c>
      <c r="D119" s="124">
        <f t="shared" si="11"/>
        <v>2025</v>
      </c>
      <c r="E119" s="133"/>
      <c r="F119" s="133"/>
      <c r="G119" s="134" t="str">
        <f>TEXT(RD_15[[#This Row],[Date]],"mmm-yy")</f>
        <v>Jul-25</v>
      </c>
      <c r="H119" s="124">
        <f t="shared" si="12"/>
        <v>31</v>
      </c>
      <c r="I119" s="132">
        <f>'Basic Data '!$S$2</f>
        <v>91870</v>
      </c>
      <c r="J119" s="8"/>
      <c r="K119" s="8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7"/>
      <c r="ND119" s="7"/>
      <c r="NE119" s="7"/>
      <c r="NF119" s="7"/>
      <c r="NG119" s="7"/>
      <c r="NH119" s="7"/>
      <c r="NI119" s="7"/>
      <c r="NJ119" s="7"/>
      <c r="NK119" s="7"/>
      <c r="NL119" s="7"/>
      <c r="NM119" s="7"/>
      <c r="NN119" s="120"/>
      <c r="NO119" s="135"/>
      <c r="NP119" s="135"/>
      <c r="NQ119" s="135"/>
      <c r="NR119" s="135"/>
      <c r="NS119" s="135"/>
      <c r="NT119" s="135"/>
      <c r="NU119" s="135"/>
      <c r="NV119" s="7"/>
      <c r="NW119" s="7"/>
      <c r="NX119" s="7"/>
      <c r="NY119" s="7"/>
      <c r="NZ119" s="7"/>
      <c r="OA119" s="7"/>
      <c r="OB119" s="7"/>
      <c r="OC119" s="7"/>
      <c r="OD119" s="7"/>
      <c r="OE119" s="7"/>
      <c r="OF119" s="7"/>
      <c r="OG119" s="7"/>
      <c r="OH119" s="9">
        <f>IF((RD_15[[#This Row],[33kV_IC1_ExPort]]-NV118)&lt;0,0,(RD_15[[#This Row],[33kV_IC1_ExPort]]-NV118))</f>
        <v>0</v>
      </c>
      <c r="OI119" s="9">
        <f>IF((RD_15[[#This Row],[33kV_IC1_Import]]-NW118)&lt;0,0,(RD_15[[#This Row],[33kV_IC1_Import]]-NW118))</f>
        <v>0</v>
      </c>
      <c r="OJ119" s="9">
        <f>IF((RD_15[[#This Row],[33kV_IC2_ExPort]]-NX118)&lt;0,0,(RD_15[[#This Row],[33kV_IC2_ExPort]]-NX118))</f>
        <v>0</v>
      </c>
      <c r="OK119" s="9">
        <f>IF((RD_15[[#This Row],[33kV_IC2_Import]]-NY118)&lt;0,0,(RD_15[[#This Row],[33kV_IC2_Import]]-NY118))</f>
        <v>0</v>
      </c>
      <c r="OL119" s="9">
        <f>IF((RD_15[[#This Row],[33kV_IC3_ExPort]]-NZ118)&lt;0,0,(RD_15[[#This Row],[33kV_IC3_ExPort]]-NZ118))</f>
        <v>0</v>
      </c>
      <c r="OM119" s="9">
        <f>IF((RD_15[[#This Row],[33kV_IC3_Import]]-OA118)&lt;0,0,(RD_15[[#This Row],[33kV_IC3_Import]]-OA118))</f>
        <v>0</v>
      </c>
      <c r="ON119" s="9">
        <f>IF((RD_15[[#This Row],[33kV_IC4_ExPort]]-OB118)&lt;0,0,(RD_15[[#This Row],[33kV_IC4_ExPort]]-OB118))</f>
        <v>0</v>
      </c>
      <c r="OO119" s="9">
        <f>IF((RD_15[[#This Row],[33kV_IC4_Import]]-OC118)&lt;0,0,(RD_15[[#This Row],[33kV_IC4_Import]]-OC118))</f>
        <v>0</v>
      </c>
      <c r="OP119" s="9">
        <f>IF((RD_15[[#This Row],[220kV_PQM1_Ex]]-OD118)*200&lt;0,0,(RD_15[[#This Row],[220kV_PQM1_Ex]]-OD118)*200)</f>
        <v>0</v>
      </c>
      <c r="OQ119" s="9">
        <f>IF((RD_15[[#This Row],[220kV_PQM1_Im]]-OE118)*200&lt;0,0,(RD_15[[#This Row],[220kV_PQM1_Im]]-OE118)*200)</f>
        <v>0</v>
      </c>
      <c r="OR119" s="9">
        <f>IF((RD_15[[#This Row],[220kV_PQM2_Ex]]-OF118)*200&lt;0,0,(RD_15[[#This Row],[220kV_PQM2_Ex]]-OF118)*200)</f>
        <v>0</v>
      </c>
      <c r="OS119" s="9">
        <f>IF((RD_15[[#This Row],[220kV_PQM2_Im]]-OG118)*200&lt;0,0,(RD_15[[#This Row],[220kV_PQM2_Im]]-OG118)*200)</f>
        <v>0</v>
      </c>
      <c r="OT119" s="136">
        <f>SUM(RD_15[[#This Row],[33kV_IC1_ExPort(KWh)]],RD_15[[#This Row],[33kV_IC2_ExPort(KWh)]],RD_15[[#This Row],[33kV_IC3_ExPort(KWh)]],RD_15[[#This Row],[33kV_IC4_ExPort(kWh)]])</f>
        <v>0</v>
      </c>
      <c r="OU119" s="49">
        <f>SUM(RD_15[[#This Row],[220kV_PQM1_Ex(KWh)]],RD_15[[#This Row],[220kV_PQM2_Ex(KWh)]])</f>
        <v>0</v>
      </c>
      <c r="OV119" s="49">
        <f>IFERROR((RD_15[[#This Row],[Sunset Time (POA&lt;20 W/m2)]]-RD_15[[#This Row],[Sunrise Time (POA&gt;20 W/m2)]])*24,"")</f>
        <v>0</v>
      </c>
      <c r="OW119" s="49">
        <f>RD_15[[#This Row],[GHI]]-RD_15[[#This Row],[GHI_Lost]]</f>
        <v>0</v>
      </c>
      <c r="OX119" s="49">
        <f>RD_15[[#This Row],[POA]]-RD_15[[#This Row],[POA_Lost]]</f>
        <v>0</v>
      </c>
      <c r="OY119" s="49"/>
      <c r="OZ119" s="49">
        <f>RD_15[[#This Row],[MT_Temp]]</f>
        <v>0</v>
      </c>
      <c r="PA119" s="50">
        <f>RD_15[[#This Row],[WS_Avg]]</f>
        <v>0</v>
      </c>
      <c r="PB119" s="131">
        <f>IFERROR(SUM(RD_15[[#This Row],[BLK1_INV1]:[BLK12_INV31]]),"")</f>
        <v>0</v>
      </c>
      <c r="PC119" s="51" t="str">
        <f>IFERROR(#REF!/RD_15[[#This Row],[Inv_Exp(KWh)]],"")</f>
        <v/>
      </c>
      <c r="PD119" s="51"/>
      <c r="PE119" s="100" t="str">
        <f>IFERROR(RD_15[[#This Row],[WPR_Eac]]/RD_15[[#This Row],[WPR_Edc]],"")</f>
        <v/>
      </c>
      <c r="PF119" s="100"/>
      <c r="PG119" s="100"/>
    </row>
    <row r="120" spans="2:423" x14ac:dyDescent="0.35">
      <c r="B120" s="48">
        <v>45859</v>
      </c>
      <c r="C120" s="132">
        <f>YEAR(RD_15[[#This Row],[Date]])+IF(MONTH(RD_15[[#This Row],[Date]])&gt;=4,1,0)</f>
        <v>2026</v>
      </c>
      <c r="D120" s="124">
        <f t="shared" si="11"/>
        <v>2025</v>
      </c>
      <c r="E120" s="133"/>
      <c r="F120" s="133"/>
      <c r="G120" s="134" t="str">
        <f>TEXT(RD_15[[#This Row],[Date]],"mmm-yy")</f>
        <v>Jul-25</v>
      </c>
      <c r="H120" s="124">
        <f t="shared" si="12"/>
        <v>31</v>
      </c>
      <c r="I120" s="132">
        <f>'Basic Data '!$S$2</f>
        <v>91870</v>
      </c>
      <c r="J120" s="8"/>
      <c r="K120" s="8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7"/>
      <c r="ND120" s="7"/>
      <c r="NE120" s="7"/>
      <c r="NF120" s="7"/>
      <c r="NG120" s="7"/>
      <c r="NH120" s="7"/>
      <c r="NI120" s="7"/>
      <c r="NJ120" s="7"/>
      <c r="NK120" s="7"/>
      <c r="NL120" s="7"/>
      <c r="NM120" s="7"/>
      <c r="NN120" s="120"/>
      <c r="NO120" s="135"/>
      <c r="NP120" s="135"/>
      <c r="NQ120" s="135"/>
      <c r="NR120" s="135"/>
      <c r="NS120" s="135"/>
      <c r="NT120" s="135"/>
      <c r="NU120" s="135"/>
      <c r="NV120" s="7"/>
      <c r="NW120" s="7"/>
      <c r="NX120" s="7"/>
      <c r="NY120" s="7"/>
      <c r="NZ120" s="7"/>
      <c r="OA120" s="7"/>
      <c r="OB120" s="7"/>
      <c r="OC120" s="7"/>
      <c r="OD120" s="7"/>
      <c r="OE120" s="7"/>
      <c r="OF120" s="7"/>
      <c r="OG120" s="7"/>
      <c r="OH120" s="9">
        <f>IF((RD_15[[#This Row],[33kV_IC1_ExPort]]-NV119)&lt;0,0,(RD_15[[#This Row],[33kV_IC1_ExPort]]-NV119))</f>
        <v>0</v>
      </c>
      <c r="OI120" s="9">
        <f>IF((RD_15[[#This Row],[33kV_IC1_Import]]-NW119)&lt;0,0,(RD_15[[#This Row],[33kV_IC1_Import]]-NW119))</f>
        <v>0</v>
      </c>
      <c r="OJ120" s="9">
        <f>IF((RD_15[[#This Row],[33kV_IC2_ExPort]]-NX119)&lt;0,0,(RD_15[[#This Row],[33kV_IC2_ExPort]]-NX119))</f>
        <v>0</v>
      </c>
      <c r="OK120" s="9">
        <f>IF((RD_15[[#This Row],[33kV_IC2_Import]]-NY119)&lt;0,0,(RD_15[[#This Row],[33kV_IC2_Import]]-NY119))</f>
        <v>0</v>
      </c>
      <c r="OL120" s="9">
        <f>IF((RD_15[[#This Row],[33kV_IC3_ExPort]]-NZ119)&lt;0,0,(RD_15[[#This Row],[33kV_IC3_ExPort]]-NZ119))</f>
        <v>0</v>
      </c>
      <c r="OM120" s="9">
        <f>IF((RD_15[[#This Row],[33kV_IC3_Import]]-OA119)&lt;0,0,(RD_15[[#This Row],[33kV_IC3_Import]]-OA119))</f>
        <v>0</v>
      </c>
      <c r="ON120" s="9">
        <f>IF((RD_15[[#This Row],[33kV_IC4_ExPort]]-OB119)&lt;0,0,(RD_15[[#This Row],[33kV_IC4_ExPort]]-OB119))</f>
        <v>0</v>
      </c>
      <c r="OO120" s="9">
        <f>IF((RD_15[[#This Row],[33kV_IC4_Import]]-OC119)&lt;0,0,(RD_15[[#This Row],[33kV_IC4_Import]]-OC119))</f>
        <v>0</v>
      </c>
      <c r="OP120" s="9">
        <f>IF((RD_15[[#This Row],[220kV_PQM1_Ex]]-OD119)*200&lt;0,0,(RD_15[[#This Row],[220kV_PQM1_Ex]]-OD119)*200)</f>
        <v>0</v>
      </c>
      <c r="OQ120" s="9">
        <f>IF((RD_15[[#This Row],[220kV_PQM1_Im]]-OE119)*200&lt;0,0,(RD_15[[#This Row],[220kV_PQM1_Im]]-OE119)*200)</f>
        <v>0</v>
      </c>
      <c r="OR120" s="9">
        <f>IF((RD_15[[#This Row],[220kV_PQM2_Ex]]-OF119)*200&lt;0,0,(RD_15[[#This Row],[220kV_PQM2_Ex]]-OF119)*200)</f>
        <v>0</v>
      </c>
      <c r="OS120" s="9">
        <f>IF((RD_15[[#This Row],[220kV_PQM2_Im]]-OG119)*200&lt;0,0,(RD_15[[#This Row],[220kV_PQM2_Im]]-OG119)*200)</f>
        <v>0</v>
      </c>
      <c r="OT120" s="136">
        <f>SUM(RD_15[[#This Row],[33kV_IC1_ExPort(KWh)]],RD_15[[#This Row],[33kV_IC2_ExPort(KWh)]],RD_15[[#This Row],[33kV_IC3_ExPort(KWh)]],RD_15[[#This Row],[33kV_IC4_ExPort(kWh)]])</f>
        <v>0</v>
      </c>
      <c r="OU120" s="49">
        <f>SUM(RD_15[[#This Row],[220kV_PQM1_Ex(KWh)]],RD_15[[#This Row],[220kV_PQM2_Ex(KWh)]])</f>
        <v>0</v>
      </c>
      <c r="OV120" s="49">
        <f>IFERROR((RD_15[[#This Row],[Sunset Time (POA&lt;20 W/m2)]]-RD_15[[#This Row],[Sunrise Time (POA&gt;20 W/m2)]])*24,"")</f>
        <v>0</v>
      </c>
      <c r="OW120" s="49">
        <f>RD_15[[#This Row],[GHI]]-RD_15[[#This Row],[GHI_Lost]]</f>
        <v>0</v>
      </c>
      <c r="OX120" s="49">
        <f>RD_15[[#This Row],[POA]]-RD_15[[#This Row],[POA_Lost]]</f>
        <v>0</v>
      </c>
      <c r="OY120" s="49"/>
      <c r="OZ120" s="49">
        <f>RD_15[[#This Row],[MT_Temp]]</f>
        <v>0</v>
      </c>
      <c r="PA120" s="50">
        <f>RD_15[[#This Row],[WS_Avg]]</f>
        <v>0</v>
      </c>
      <c r="PB120" s="131">
        <f>IFERROR(SUM(RD_15[[#This Row],[BLK1_INV1]:[BLK12_INV31]]),"")</f>
        <v>0</v>
      </c>
      <c r="PC120" s="51" t="str">
        <f>IFERROR(#REF!/RD_15[[#This Row],[Inv_Exp(KWh)]],"")</f>
        <v/>
      </c>
      <c r="PD120" s="51"/>
      <c r="PE120" s="100" t="str">
        <f>IFERROR(RD_15[[#This Row],[WPR_Eac]]/RD_15[[#This Row],[WPR_Edc]],"")</f>
        <v/>
      </c>
      <c r="PF120" s="100"/>
      <c r="PG120" s="100"/>
    </row>
    <row r="121" spans="2:423" x14ac:dyDescent="0.35">
      <c r="B121" s="48">
        <v>45860</v>
      </c>
      <c r="C121" s="132">
        <f>YEAR(RD_15[[#This Row],[Date]])+IF(MONTH(RD_15[[#This Row],[Date]])&gt;=4,1,0)</f>
        <v>2026</v>
      </c>
      <c r="D121" s="124">
        <f t="shared" si="11"/>
        <v>2025</v>
      </c>
      <c r="E121" s="133"/>
      <c r="F121" s="133"/>
      <c r="G121" s="134" t="str">
        <f>TEXT(RD_15[[#This Row],[Date]],"mmm-yy")</f>
        <v>Jul-25</v>
      </c>
      <c r="H121" s="124">
        <f t="shared" si="12"/>
        <v>31</v>
      </c>
      <c r="I121" s="132">
        <f>'Basic Data '!$S$2</f>
        <v>91870</v>
      </c>
      <c r="J121" s="8"/>
      <c r="K121" s="8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  <c r="MP121" s="7"/>
      <c r="MQ121" s="7"/>
      <c r="MR121" s="7"/>
      <c r="MS121" s="7"/>
      <c r="MT121" s="7"/>
      <c r="MU121" s="7"/>
      <c r="MV121" s="7"/>
      <c r="MW121" s="7"/>
      <c r="MX121" s="7"/>
      <c r="MY121" s="7"/>
      <c r="MZ121" s="7"/>
      <c r="NA121" s="7"/>
      <c r="NB121" s="7"/>
      <c r="NC121" s="7"/>
      <c r="ND121" s="7"/>
      <c r="NE121" s="7"/>
      <c r="NF121" s="7"/>
      <c r="NG121" s="7"/>
      <c r="NH121" s="7"/>
      <c r="NI121" s="7"/>
      <c r="NJ121" s="7"/>
      <c r="NK121" s="7"/>
      <c r="NL121" s="7"/>
      <c r="NM121" s="7"/>
      <c r="NN121" s="120"/>
      <c r="NO121" s="135"/>
      <c r="NP121" s="135"/>
      <c r="NQ121" s="135"/>
      <c r="NR121" s="135"/>
      <c r="NS121" s="135"/>
      <c r="NT121" s="135"/>
      <c r="NU121" s="135"/>
      <c r="NV121" s="7"/>
      <c r="NW121" s="7"/>
      <c r="NX121" s="7"/>
      <c r="NY121" s="7"/>
      <c r="NZ121" s="7"/>
      <c r="OA121" s="7"/>
      <c r="OB121" s="7"/>
      <c r="OC121" s="7"/>
      <c r="OD121" s="7"/>
      <c r="OE121" s="7"/>
      <c r="OF121" s="7"/>
      <c r="OG121" s="7"/>
      <c r="OH121" s="9">
        <f>IF((RD_15[[#This Row],[33kV_IC1_ExPort]]-NV120)&lt;0,0,(RD_15[[#This Row],[33kV_IC1_ExPort]]-NV120))</f>
        <v>0</v>
      </c>
      <c r="OI121" s="9">
        <f>IF((RD_15[[#This Row],[33kV_IC1_Import]]-NW120)&lt;0,0,(RD_15[[#This Row],[33kV_IC1_Import]]-NW120))</f>
        <v>0</v>
      </c>
      <c r="OJ121" s="9">
        <f>IF((RD_15[[#This Row],[33kV_IC2_ExPort]]-NX120)&lt;0,0,(RD_15[[#This Row],[33kV_IC2_ExPort]]-NX120))</f>
        <v>0</v>
      </c>
      <c r="OK121" s="9">
        <f>IF((RD_15[[#This Row],[33kV_IC2_Import]]-NY120)&lt;0,0,(RD_15[[#This Row],[33kV_IC2_Import]]-NY120))</f>
        <v>0</v>
      </c>
      <c r="OL121" s="9">
        <f>IF((RD_15[[#This Row],[33kV_IC3_ExPort]]-NZ120)&lt;0,0,(RD_15[[#This Row],[33kV_IC3_ExPort]]-NZ120))</f>
        <v>0</v>
      </c>
      <c r="OM121" s="9">
        <f>IF((RD_15[[#This Row],[33kV_IC3_Import]]-OA120)&lt;0,0,(RD_15[[#This Row],[33kV_IC3_Import]]-OA120))</f>
        <v>0</v>
      </c>
      <c r="ON121" s="9">
        <f>IF((RD_15[[#This Row],[33kV_IC4_ExPort]]-OB120)&lt;0,0,(RD_15[[#This Row],[33kV_IC4_ExPort]]-OB120))</f>
        <v>0</v>
      </c>
      <c r="OO121" s="9">
        <f>IF((RD_15[[#This Row],[33kV_IC4_Import]]-OC120)&lt;0,0,(RD_15[[#This Row],[33kV_IC4_Import]]-OC120))</f>
        <v>0</v>
      </c>
      <c r="OP121" s="9">
        <f>IF((RD_15[[#This Row],[220kV_PQM1_Ex]]-OD120)*200&lt;0,0,(RD_15[[#This Row],[220kV_PQM1_Ex]]-OD120)*200)</f>
        <v>0</v>
      </c>
      <c r="OQ121" s="9">
        <f>IF((RD_15[[#This Row],[220kV_PQM1_Im]]-OE120)*200&lt;0,0,(RD_15[[#This Row],[220kV_PQM1_Im]]-OE120)*200)</f>
        <v>0</v>
      </c>
      <c r="OR121" s="9">
        <f>IF((RD_15[[#This Row],[220kV_PQM2_Ex]]-OF120)*200&lt;0,0,(RD_15[[#This Row],[220kV_PQM2_Ex]]-OF120)*200)</f>
        <v>0</v>
      </c>
      <c r="OS121" s="9">
        <f>IF((RD_15[[#This Row],[220kV_PQM2_Im]]-OG120)*200&lt;0,0,(RD_15[[#This Row],[220kV_PQM2_Im]]-OG120)*200)</f>
        <v>0</v>
      </c>
      <c r="OT121" s="136">
        <f>SUM(RD_15[[#This Row],[33kV_IC1_ExPort(KWh)]],RD_15[[#This Row],[33kV_IC2_ExPort(KWh)]],RD_15[[#This Row],[33kV_IC3_ExPort(KWh)]],RD_15[[#This Row],[33kV_IC4_ExPort(kWh)]])</f>
        <v>0</v>
      </c>
      <c r="OU121" s="49">
        <f>SUM(RD_15[[#This Row],[220kV_PQM1_Ex(KWh)]],RD_15[[#This Row],[220kV_PQM2_Ex(KWh)]])</f>
        <v>0</v>
      </c>
      <c r="OV121" s="49">
        <f>IFERROR((RD_15[[#This Row],[Sunset Time (POA&lt;20 W/m2)]]-RD_15[[#This Row],[Sunrise Time (POA&gt;20 W/m2)]])*24,"")</f>
        <v>0</v>
      </c>
      <c r="OW121" s="49">
        <f>RD_15[[#This Row],[GHI]]-RD_15[[#This Row],[GHI_Lost]]</f>
        <v>0</v>
      </c>
      <c r="OX121" s="49">
        <f>RD_15[[#This Row],[POA]]-RD_15[[#This Row],[POA_Lost]]</f>
        <v>0</v>
      </c>
      <c r="OY121" s="49"/>
      <c r="OZ121" s="49">
        <f>RD_15[[#This Row],[MT_Temp]]</f>
        <v>0</v>
      </c>
      <c r="PA121" s="50">
        <f>RD_15[[#This Row],[WS_Avg]]</f>
        <v>0</v>
      </c>
      <c r="PB121" s="131">
        <f>IFERROR(SUM(RD_15[[#This Row],[BLK1_INV1]:[BLK12_INV31]]),"")</f>
        <v>0</v>
      </c>
      <c r="PC121" s="51" t="str">
        <f>IFERROR(#REF!/RD_15[[#This Row],[Inv_Exp(KWh)]],"")</f>
        <v/>
      </c>
      <c r="PD121" s="51"/>
      <c r="PE121" s="100" t="str">
        <f>IFERROR(RD_15[[#This Row],[WPR_Eac]]/RD_15[[#This Row],[WPR_Edc]],"")</f>
        <v/>
      </c>
      <c r="PF121" s="100"/>
      <c r="PG121" s="100"/>
    </row>
    <row r="122" spans="2:423" x14ac:dyDescent="0.35">
      <c r="B122" s="48">
        <v>45861</v>
      </c>
      <c r="C122" s="132">
        <f>YEAR(RD_15[[#This Row],[Date]])+IF(MONTH(RD_15[[#This Row],[Date]])&gt;=4,1,0)</f>
        <v>2026</v>
      </c>
      <c r="D122" s="124">
        <f t="shared" si="11"/>
        <v>2025</v>
      </c>
      <c r="E122" s="133"/>
      <c r="F122" s="133"/>
      <c r="G122" s="134" t="str">
        <f>TEXT(RD_15[[#This Row],[Date]],"mmm-yy")</f>
        <v>Jul-25</v>
      </c>
      <c r="H122" s="124">
        <f t="shared" si="12"/>
        <v>31</v>
      </c>
      <c r="I122" s="132">
        <f>'Basic Data '!$S$2</f>
        <v>91870</v>
      </c>
      <c r="J122" s="8"/>
      <c r="K122" s="8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  <c r="MP122" s="7"/>
      <c r="MQ122" s="7"/>
      <c r="MR122" s="7"/>
      <c r="MS122" s="7"/>
      <c r="MT122" s="7"/>
      <c r="MU122" s="7"/>
      <c r="MV122" s="7"/>
      <c r="MW122" s="7"/>
      <c r="MX122" s="7"/>
      <c r="MY122" s="7"/>
      <c r="MZ122" s="7"/>
      <c r="NA122" s="7"/>
      <c r="NB122" s="7"/>
      <c r="NC122" s="7"/>
      <c r="ND122" s="7"/>
      <c r="NE122" s="7"/>
      <c r="NF122" s="7"/>
      <c r="NG122" s="7"/>
      <c r="NH122" s="7"/>
      <c r="NI122" s="7"/>
      <c r="NJ122" s="7"/>
      <c r="NK122" s="7"/>
      <c r="NL122" s="7"/>
      <c r="NM122" s="7"/>
      <c r="NN122" s="120"/>
      <c r="NO122" s="135"/>
      <c r="NP122" s="135"/>
      <c r="NQ122" s="135"/>
      <c r="NR122" s="135"/>
      <c r="NS122" s="135"/>
      <c r="NT122" s="135"/>
      <c r="NU122" s="135"/>
      <c r="NV122" s="7"/>
      <c r="NW122" s="7"/>
      <c r="NX122" s="7"/>
      <c r="NY122" s="7"/>
      <c r="NZ122" s="7"/>
      <c r="OA122" s="7"/>
      <c r="OB122" s="7"/>
      <c r="OC122" s="7"/>
      <c r="OD122" s="7"/>
      <c r="OE122" s="7"/>
      <c r="OF122" s="7"/>
      <c r="OG122" s="7"/>
      <c r="OH122" s="9">
        <f>IF((RD_15[[#This Row],[33kV_IC1_ExPort]]-NV121)&lt;0,0,(RD_15[[#This Row],[33kV_IC1_ExPort]]-NV121))</f>
        <v>0</v>
      </c>
      <c r="OI122" s="9">
        <f>IF((RD_15[[#This Row],[33kV_IC1_Import]]-NW121)&lt;0,0,(RD_15[[#This Row],[33kV_IC1_Import]]-NW121))</f>
        <v>0</v>
      </c>
      <c r="OJ122" s="9">
        <f>IF((RD_15[[#This Row],[33kV_IC2_ExPort]]-NX121)&lt;0,0,(RD_15[[#This Row],[33kV_IC2_ExPort]]-NX121))</f>
        <v>0</v>
      </c>
      <c r="OK122" s="9">
        <f>IF((RD_15[[#This Row],[33kV_IC2_Import]]-NY121)&lt;0,0,(RD_15[[#This Row],[33kV_IC2_Import]]-NY121))</f>
        <v>0</v>
      </c>
      <c r="OL122" s="9">
        <f>IF((RD_15[[#This Row],[33kV_IC3_ExPort]]-NZ121)&lt;0,0,(RD_15[[#This Row],[33kV_IC3_ExPort]]-NZ121))</f>
        <v>0</v>
      </c>
      <c r="OM122" s="9">
        <f>IF((RD_15[[#This Row],[33kV_IC3_Import]]-OA121)&lt;0,0,(RD_15[[#This Row],[33kV_IC3_Import]]-OA121))</f>
        <v>0</v>
      </c>
      <c r="ON122" s="9">
        <f>IF((RD_15[[#This Row],[33kV_IC4_ExPort]]-OB121)&lt;0,0,(RD_15[[#This Row],[33kV_IC4_ExPort]]-OB121))</f>
        <v>0</v>
      </c>
      <c r="OO122" s="9">
        <f>IF((RD_15[[#This Row],[33kV_IC4_Import]]-OC121)&lt;0,0,(RD_15[[#This Row],[33kV_IC4_Import]]-OC121))</f>
        <v>0</v>
      </c>
      <c r="OP122" s="9">
        <f>IF((RD_15[[#This Row],[220kV_PQM1_Ex]]-OD121)*200&lt;0,0,(RD_15[[#This Row],[220kV_PQM1_Ex]]-OD121)*200)</f>
        <v>0</v>
      </c>
      <c r="OQ122" s="9">
        <f>IF((RD_15[[#This Row],[220kV_PQM1_Im]]-OE121)*200&lt;0,0,(RD_15[[#This Row],[220kV_PQM1_Im]]-OE121)*200)</f>
        <v>0</v>
      </c>
      <c r="OR122" s="9">
        <f>IF((RD_15[[#This Row],[220kV_PQM2_Ex]]-OF121)*200&lt;0,0,(RD_15[[#This Row],[220kV_PQM2_Ex]]-OF121)*200)</f>
        <v>0</v>
      </c>
      <c r="OS122" s="9">
        <f>IF((RD_15[[#This Row],[220kV_PQM2_Im]]-OG121)*200&lt;0,0,(RD_15[[#This Row],[220kV_PQM2_Im]]-OG121)*200)</f>
        <v>0</v>
      </c>
      <c r="OT122" s="136">
        <f>SUM(RD_15[[#This Row],[33kV_IC1_ExPort(KWh)]],RD_15[[#This Row],[33kV_IC2_ExPort(KWh)]],RD_15[[#This Row],[33kV_IC3_ExPort(KWh)]],RD_15[[#This Row],[33kV_IC4_ExPort(kWh)]])</f>
        <v>0</v>
      </c>
      <c r="OU122" s="49">
        <f>SUM(RD_15[[#This Row],[220kV_PQM1_Ex(KWh)]],RD_15[[#This Row],[220kV_PQM2_Ex(KWh)]])</f>
        <v>0</v>
      </c>
      <c r="OV122" s="49">
        <f>IFERROR((RD_15[[#This Row],[Sunset Time (POA&lt;20 W/m2)]]-RD_15[[#This Row],[Sunrise Time (POA&gt;20 W/m2)]])*24,"")</f>
        <v>0</v>
      </c>
      <c r="OW122" s="49">
        <f>RD_15[[#This Row],[GHI]]-RD_15[[#This Row],[GHI_Lost]]</f>
        <v>0</v>
      </c>
      <c r="OX122" s="49">
        <f>RD_15[[#This Row],[POA]]-RD_15[[#This Row],[POA_Lost]]</f>
        <v>0</v>
      </c>
      <c r="OY122" s="49"/>
      <c r="OZ122" s="49">
        <f>RD_15[[#This Row],[MT_Temp]]</f>
        <v>0</v>
      </c>
      <c r="PA122" s="50">
        <f>RD_15[[#This Row],[WS_Avg]]</f>
        <v>0</v>
      </c>
      <c r="PB122" s="131">
        <f>IFERROR(SUM(RD_15[[#This Row],[BLK1_INV1]:[BLK12_INV31]]),"")</f>
        <v>0</v>
      </c>
      <c r="PC122" s="51" t="str">
        <f>IFERROR(#REF!/RD_15[[#This Row],[Inv_Exp(KWh)]],"")</f>
        <v/>
      </c>
      <c r="PD122" s="51"/>
      <c r="PE122" s="100" t="str">
        <f>IFERROR(RD_15[[#This Row],[WPR_Eac]]/RD_15[[#This Row],[WPR_Edc]],"")</f>
        <v/>
      </c>
      <c r="PF122" s="100"/>
      <c r="PG122" s="100"/>
    </row>
    <row r="123" spans="2:423" x14ac:dyDescent="0.35">
      <c r="B123" s="48">
        <v>45862</v>
      </c>
      <c r="C123" s="132">
        <f>YEAR(RD_15[[#This Row],[Date]])+IF(MONTH(RD_15[[#This Row],[Date]])&gt;=4,1,0)</f>
        <v>2026</v>
      </c>
      <c r="D123" s="124">
        <f t="shared" si="11"/>
        <v>2025</v>
      </c>
      <c r="E123" s="133"/>
      <c r="F123" s="133"/>
      <c r="G123" s="134" t="str">
        <f>TEXT(RD_15[[#This Row],[Date]],"mmm-yy")</f>
        <v>Jul-25</v>
      </c>
      <c r="H123" s="124">
        <f t="shared" si="12"/>
        <v>31</v>
      </c>
      <c r="I123" s="132">
        <f>'Basic Data '!$S$2</f>
        <v>91870</v>
      </c>
      <c r="J123" s="8"/>
      <c r="K123" s="8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  <c r="MP123" s="7"/>
      <c r="MQ123" s="7"/>
      <c r="MR123" s="7"/>
      <c r="MS123" s="7"/>
      <c r="MT123" s="7"/>
      <c r="MU123" s="7"/>
      <c r="MV123" s="7"/>
      <c r="MW123" s="7"/>
      <c r="MX123" s="7"/>
      <c r="MY123" s="7"/>
      <c r="MZ123" s="7"/>
      <c r="NA123" s="7"/>
      <c r="NB123" s="7"/>
      <c r="NC123" s="7"/>
      <c r="ND123" s="7"/>
      <c r="NE123" s="7"/>
      <c r="NF123" s="7"/>
      <c r="NG123" s="7"/>
      <c r="NH123" s="7"/>
      <c r="NI123" s="7"/>
      <c r="NJ123" s="7"/>
      <c r="NK123" s="7"/>
      <c r="NL123" s="7"/>
      <c r="NM123" s="7"/>
      <c r="NN123" s="120"/>
      <c r="NO123" s="135"/>
      <c r="NP123" s="135"/>
      <c r="NQ123" s="135"/>
      <c r="NR123" s="135"/>
      <c r="NS123" s="135"/>
      <c r="NT123" s="135"/>
      <c r="NU123" s="135"/>
      <c r="NV123" s="7"/>
      <c r="NW123" s="7"/>
      <c r="NX123" s="7"/>
      <c r="NY123" s="7"/>
      <c r="NZ123" s="7"/>
      <c r="OA123" s="7"/>
      <c r="OB123" s="7"/>
      <c r="OC123" s="7"/>
      <c r="OD123" s="7"/>
      <c r="OE123" s="7"/>
      <c r="OF123" s="7"/>
      <c r="OG123" s="7"/>
      <c r="OH123" s="9">
        <f>IF((RD_15[[#This Row],[33kV_IC1_ExPort]]-NV122)&lt;0,0,(RD_15[[#This Row],[33kV_IC1_ExPort]]-NV122))</f>
        <v>0</v>
      </c>
      <c r="OI123" s="9">
        <f>IF((RD_15[[#This Row],[33kV_IC1_Import]]-NW122)&lt;0,0,(RD_15[[#This Row],[33kV_IC1_Import]]-NW122))</f>
        <v>0</v>
      </c>
      <c r="OJ123" s="9">
        <f>IF((RD_15[[#This Row],[33kV_IC2_ExPort]]-NX122)&lt;0,0,(RD_15[[#This Row],[33kV_IC2_ExPort]]-NX122))</f>
        <v>0</v>
      </c>
      <c r="OK123" s="9">
        <f>IF((RD_15[[#This Row],[33kV_IC2_Import]]-NY122)&lt;0,0,(RD_15[[#This Row],[33kV_IC2_Import]]-NY122))</f>
        <v>0</v>
      </c>
      <c r="OL123" s="9">
        <f>IF((RD_15[[#This Row],[33kV_IC3_ExPort]]-NZ122)&lt;0,0,(RD_15[[#This Row],[33kV_IC3_ExPort]]-NZ122))</f>
        <v>0</v>
      </c>
      <c r="OM123" s="9">
        <f>IF((RD_15[[#This Row],[33kV_IC3_Import]]-OA122)&lt;0,0,(RD_15[[#This Row],[33kV_IC3_Import]]-OA122))</f>
        <v>0</v>
      </c>
      <c r="ON123" s="9">
        <f>IF((RD_15[[#This Row],[33kV_IC4_ExPort]]-OB122)&lt;0,0,(RD_15[[#This Row],[33kV_IC4_ExPort]]-OB122))</f>
        <v>0</v>
      </c>
      <c r="OO123" s="9">
        <f>IF((RD_15[[#This Row],[33kV_IC4_Import]]-OC122)&lt;0,0,(RD_15[[#This Row],[33kV_IC4_Import]]-OC122))</f>
        <v>0</v>
      </c>
      <c r="OP123" s="9">
        <f>IF((RD_15[[#This Row],[220kV_PQM1_Ex]]-OD122)*200&lt;0,0,(RD_15[[#This Row],[220kV_PQM1_Ex]]-OD122)*200)</f>
        <v>0</v>
      </c>
      <c r="OQ123" s="9">
        <f>IF((RD_15[[#This Row],[220kV_PQM1_Im]]-OE122)*200&lt;0,0,(RD_15[[#This Row],[220kV_PQM1_Im]]-OE122)*200)</f>
        <v>0</v>
      </c>
      <c r="OR123" s="9">
        <f>IF((RD_15[[#This Row],[220kV_PQM2_Ex]]-OF122)*200&lt;0,0,(RD_15[[#This Row],[220kV_PQM2_Ex]]-OF122)*200)</f>
        <v>0</v>
      </c>
      <c r="OS123" s="9">
        <f>IF((RD_15[[#This Row],[220kV_PQM2_Im]]-OG122)*200&lt;0,0,(RD_15[[#This Row],[220kV_PQM2_Im]]-OG122)*200)</f>
        <v>0</v>
      </c>
      <c r="OT123" s="136">
        <f>SUM(RD_15[[#This Row],[33kV_IC1_ExPort(KWh)]],RD_15[[#This Row],[33kV_IC2_ExPort(KWh)]],RD_15[[#This Row],[33kV_IC3_ExPort(KWh)]],RD_15[[#This Row],[33kV_IC4_ExPort(kWh)]])</f>
        <v>0</v>
      </c>
      <c r="OU123" s="49">
        <f>SUM(RD_15[[#This Row],[220kV_PQM1_Ex(KWh)]],RD_15[[#This Row],[220kV_PQM2_Ex(KWh)]])</f>
        <v>0</v>
      </c>
      <c r="OV123" s="49">
        <f>IFERROR((RD_15[[#This Row],[Sunset Time (POA&lt;20 W/m2)]]-RD_15[[#This Row],[Sunrise Time (POA&gt;20 W/m2)]])*24,"")</f>
        <v>0</v>
      </c>
      <c r="OW123" s="49">
        <f>RD_15[[#This Row],[GHI]]-RD_15[[#This Row],[GHI_Lost]]</f>
        <v>0</v>
      </c>
      <c r="OX123" s="49">
        <f>RD_15[[#This Row],[POA]]-RD_15[[#This Row],[POA_Lost]]</f>
        <v>0</v>
      </c>
      <c r="OY123" s="49"/>
      <c r="OZ123" s="49">
        <f>RD_15[[#This Row],[MT_Temp]]</f>
        <v>0</v>
      </c>
      <c r="PA123" s="50">
        <f>RD_15[[#This Row],[WS_Avg]]</f>
        <v>0</v>
      </c>
      <c r="PB123" s="131">
        <f>IFERROR(SUM(RD_15[[#This Row],[BLK1_INV1]:[BLK12_INV31]]),"")</f>
        <v>0</v>
      </c>
      <c r="PC123" s="51" t="str">
        <f>IFERROR(#REF!/RD_15[[#This Row],[Inv_Exp(KWh)]],"")</f>
        <v/>
      </c>
      <c r="PD123" s="51"/>
      <c r="PE123" s="100" t="str">
        <f>IFERROR(RD_15[[#This Row],[WPR_Eac]]/RD_15[[#This Row],[WPR_Edc]],"")</f>
        <v/>
      </c>
      <c r="PF123" s="100"/>
      <c r="PG123" s="100"/>
    </row>
    <row r="124" spans="2:423" x14ac:dyDescent="0.35">
      <c r="B124" s="48">
        <v>45863</v>
      </c>
      <c r="C124" s="132">
        <f>YEAR(RD_15[[#This Row],[Date]])+IF(MONTH(RD_15[[#This Row],[Date]])&gt;=4,1,0)</f>
        <v>2026</v>
      </c>
      <c r="D124" s="124">
        <f t="shared" si="11"/>
        <v>2025</v>
      </c>
      <c r="E124" s="133"/>
      <c r="F124" s="133"/>
      <c r="G124" s="134" t="str">
        <f>TEXT(RD_15[[#This Row],[Date]],"mmm-yy")</f>
        <v>Jul-25</v>
      </c>
      <c r="H124" s="124">
        <f t="shared" si="12"/>
        <v>31</v>
      </c>
      <c r="I124" s="132">
        <f>'Basic Data '!$S$2</f>
        <v>91870</v>
      </c>
      <c r="J124" s="8"/>
      <c r="K124" s="8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  <c r="MP124" s="7"/>
      <c r="MQ124" s="7"/>
      <c r="MR124" s="7"/>
      <c r="MS124" s="7"/>
      <c r="MT124" s="7"/>
      <c r="MU124" s="7"/>
      <c r="MV124" s="7"/>
      <c r="MW124" s="7"/>
      <c r="MX124" s="7"/>
      <c r="MY124" s="7"/>
      <c r="MZ124" s="7"/>
      <c r="NA124" s="7"/>
      <c r="NB124" s="7"/>
      <c r="NC124" s="7"/>
      <c r="ND124" s="7"/>
      <c r="NE124" s="7"/>
      <c r="NF124" s="7"/>
      <c r="NG124" s="7"/>
      <c r="NH124" s="7"/>
      <c r="NI124" s="7"/>
      <c r="NJ124" s="7"/>
      <c r="NK124" s="7"/>
      <c r="NL124" s="7"/>
      <c r="NM124" s="7"/>
      <c r="NN124" s="120"/>
      <c r="NO124" s="135"/>
      <c r="NP124" s="135"/>
      <c r="NQ124" s="135"/>
      <c r="NR124" s="135"/>
      <c r="NS124" s="135"/>
      <c r="NT124" s="135"/>
      <c r="NU124" s="135"/>
      <c r="NV124" s="7"/>
      <c r="NW124" s="7"/>
      <c r="NX124" s="7"/>
      <c r="NY124" s="7"/>
      <c r="NZ124" s="7"/>
      <c r="OA124" s="7"/>
      <c r="OB124" s="7"/>
      <c r="OC124" s="7"/>
      <c r="OD124" s="7"/>
      <c r="OE124" s="7"/>
      <c r="OF124" s="7"/>
      <c r="OG124" s="7"/>
      <c r="OH124" s="9">
        <f>IF((RD_15[[#This Row],[33kV_IC1_ExPort]]-NV123)&lt;0,0,(RD_15[[#This Row],[33kV_IC1_ExPort]]-NV123))</f>
        <v>0</v>
      </c>
      <c r="OI124" s="9">
        <f>IF((RD_15[[#This Row],[33kV_IC1_Import]]-NW123)&lt;0,0,(RD_15[[#This Row],[33kV_IC1_Import]]-NW123))</f>
        <v>0</v>
      </c>
      <c r="OJ124" s="9">
        <f>IF((RD_15[[#This Row],[33kV_IC2_ExPort]]-NX123)&lt;0,0,(RD_15[[#This Row],[33kV_IC2_ExPort]]-NX123))</f>
        <v>0</v>
      </c>
      <c r="OK124" s="9">
        <f>IF((RD_15[[#This Row],[33kV_IC2_Import]]-NY123)&lt;0,0,(RD_15[[#This Row],[33kV_IC2_Import]]-NY123))</f>
        <v>0</v>
      </c>
      <c r="OL124" s="9">
        <f>IF((RD_15[[#This Row],[33kV_IC3_ExPort]]-NZ123)&lt;0,0,(RD_15[[#This Row],[33kV_IC3_ExPort]]-NZ123))</f>
        <v>0</v>
      </c>
      <c r="OM124" s="9">
        <f>IF((RD_15[[#This Row],[33kV_IC3_Import]]-OA123)&lt;0,0,(RD_15[[#This Row],[33kV_IC3_Import]]-OA123))</f>
        <v>0</v>
      </c>
      <c r="ON124" s="9">
        <f>IF((RD_15[[#This Row],[33kV_IC4_ExPort]]-OB123)&lt;0,0,(RD_15[[#This Row],[33kV_IC4_ExPort]]-OB123))</f>
        <v>0</v>
      </c>
      <c r="OO124" s="9">
        <f>IF((RD_15[[#This Row],[33kV_IC4_Import]]-OC123)&lt;0,0,(RD_15[[#This Row],[33kV_IC4_Import]]-OC123))</f>
        <v>0</v>
      </c>
      <c r="OP124" s="9">
        <f>IF((RD_15[[#This Row],[220kV_PQM1_Ex]]-OD123)*200&lt;0,0,(RD_15[[#This Row],[220kV_PQM1_Ex]]-OD123)*200)</f>
        <v>0</v>
      </c>
      <c r="OQ124" s="9">
        <f>IF((RD_15[[#This Row],[220kV_PQM1_Im]]-OE123)*200&lt;0,0,(RD_15[[#This Row],[220kV_PQM1_Im]]-OE123)*200)</f>
        <v>0</v>
      </c>
      <c r="OR124" s="9">
        <f>IF((RD_15[[#This Row],[220kV_PQM2_Ex]]-OF123)*200&lt;0,0,(RD_15[[#This Row],[220kV_PQM2_Ex]]-OF123)*200)</f>
        <v>0</v>
      </c>
      <c r="OS124" s="9">
        <f>IF((RD_15[[#This Row],[220kV_PQM2_Im]]-OG123)*200&lt;0,0,(RD_15[[#This Row],[220kV_PQM2_Im]]-OG123)*200)</f>
        <v>0</v>
      </c>
      <c r="OT124" s="136">
        <f>SUM(RD_15[[#This Row],[33kV_IC1_ExPort(KWh)]],RD_15[[#This Row],[33kV_IC2_ExPort(KWh)]],RD_15[[#This Row],[33kV_IC3_ExPort(KWh)]],RD_15[[#This Row],[33kV_IC4_ExPort(kWh)]])</f>
        <v>0</v>
      </c>
      <c r="OU124" s="49">
        <f>SUM(RD_15[[#This Row],[220kV_PQM1_Ex(KWh)]],RD_15[[#This Row],[220kV_PQM2_Ex(KWh)]])</f>
        <v>0</v>
      </c>
      <c r="OV124" s="49">
        <f>IFERROR((RD_15[[#This Row],[Sunset Time (POA&lt;20 W/m2)]]-RD_15[[#This Row],[Sunrise Time (POA&gt;20 W/m2)]])*24,"")</f>
        <v>0</v>
      </c>
      <c r="OW124" s="49">
        <f>RD_15[[#This Row],[GHI]]-RD_15[[#This Row],[GHI_Lost]]</f>
        <v>0</v>
      </c>
      <c r="OX124" s="49">
        <f>RD_15[[#This Row],[POA]]-RD_15[[#This Row],[POA_Lost]]</f>
        <v>0</v>
      </c>
      <c r="OY124" s="49"/>
      <c r="OZ124" s="49">
        <f>RD_15[[#This Row],[MT_Temp]]</f>
        <v>0</v>
      </c>
      <c r="PA124" s="50">
        <f>RD_15[[#This Row],[WS_Avg]]</f>
        <v>0</v>
      </c>
      <c r="PB124" s="131">
        <f>IFERROR(SUM(RD_15[[#This Row],[BLK1_INV1]:[BLK12_INV31]]),"")</f>
        <v>0</v>
      </c>
      <c r="PC124" s="51" t="str">
        <f>IFERROR(#REF!/RD_15[[#This Row],[Inv_Exp(KWh)]],"")</f>
        <v/>
      </c>
      <c r="PD124" s="51"/>
      <c r="PE124" s="100" t="str">
        <f>IFERROR(RD_15[[#This Row],[WPR_Eac]]/RD_15[[#This Row],[WPR_Edc]],"")</f>
        <v/>
      </c>
      <c r="PF124" s="100"/>
      <c r="PG124" s="100"/>
    </row>
    <row r="125" spans="2:423" x14ac:dyDescent="0.35">
      <c r="B125" s="48">
        <v>45864</v>
      </c>
      <c r="C125" s="132">
        <f>YEAR(RD_15[[#This Row],[Date]])+IF(MONTH(RD_15[[#This Row],[Date]])&gt;=4,1,0)</f>
        <v>2026</v>
      </c>
      <c r="D125" s="124">
        <f t="shared" si="11"/>
        <v>2025</v>
      </c>
      <c r="E125" s="133"/>
      <c r="F125" s="133"/>
      <c r="G125" s="134" t="str">
        <f>TEXT(RD_15[[#This Row],[Date]],"mmm-yy")</f>
        <v>Jul-25</v>
      </c>
      <c r="H125" s="124">
        <f t="shared" si="12"/>
        <v>31</v>
      </c>
      <c r="I125" s="132">
        <f>'Basic Data '!$S$2</f>
        <v>91870</v>
      </c>
      <c r="J125" s="8"/>
      <c r="K125" s="8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  <c r="MP125" s="7"/>
      <c r="MQ125" s="7"/>
      <c r="MR125" s="7"/>
      <c r="MS125" s="7"/>
      <c r="MT125" s="7"/>
      <c r="MU125" s="7"/>
      <c r="MV125" s="7"/>
      <c r="MW125" s="7"/>
      <c r="MX125" s="7"/>
      <c r="MY125" s="7"/>
      <c r="MZ125" s="7"/>
      <c r="NA125" s="7"/>
      <c r="NB125" s="7"/>
      <c r="NC125" s="7"/>
      <c r="ND125" s="7"/>
      <c r="NE125" s="7"/>
      <c r="NF125" s="7"/>
      <c r="NG125" s="7"/>
      <c r="NH125" s="7"/>
      <c r="NI125" s="7"/>
      <c r="NJ125" s="7"/>
      <c r="NK125" s="7"/>
      <c r="NL125" s="7"/>
      <c r="NM125" s="7"/>
      <c r="NN125" s="120"/>
      <c r="NO125" s="135"/>
      <c r="NP125" s="135"/>
      <c r="NQ125" s="135"/>
      <c r="NR125" s="135"/>
      <c r="NS125" s="135"/>
      <c r="NT125" s="135"/>
      <c r="NU125" s="135"/>
      <c r="NV125" s="7"/>
      <c r="NW125" s="7"/>
      <c r="NX125" s="7"/>
      <c r="NY125" s="7"/>
      <c r="NZ125" s="7"/>
      <c r="OA125" s="7"/>
      <c r="OB125" s="7"/>
      <c r="OC125" s="7"/>
      <c r="OD125" s="7"/>
      <c r="OE125" s="7"/>
      <c r="OF125" s="7"/>
      <c r="OG125" s="7"/>
      <c r="OH125" s="9">
        <f>IF((RD_15[[#This Row],[33kV_IC1_ExPort]]-NV124)&lt;0,0,(RD_15[[#This Row],[33kV_IC1_ExPort]]-NV124))</f>
        <v>0</v>
      </c>
      <c r="OI125" s="9">
        <f>IF((RD_15[[#This Row],[33kV_IC1_Import]]-NW124)&lt;0,0,(RD_15[[#This Row],[33kV_IC1_Import]]-NW124))</f>
        <v>0</v>
      </c>
      <c r="OJ125" s="9">
        <f>IF((RD_15[[#This Row],[33kV_IC2_ExPort]]-NX124)&lt;0,0,(RD_15[[#This Row],[33kV_IC2_ExPort]]-NX124))</f>
        <v>0</v>
      </c>
      <c r="OK125" s="9">
        <f>IF((RD_15[[#This Row],[33kV_IC2_Import]]-NY124)&lt;0,0,(RD_15[[#This Row],[33kV_IC2_Import]]-NY124))</f>
        <v>0</v>
      </c>
      <c r="OL125" s="9">
        <f>IF((RD_15[[#This Row],[33kV_IC3_ExPort]]-NZ124)&lt;0,0,(RD_15[[#This Row],[33kV_IC3_ExPort]]-NZ124))</f>
        <v>0</v>
      </c>
      <c r="OM125" s="9">
        <f>IF((RD_15[[#This Row],[33kV_IC3_Import]]-OA124)&lt;0,0,(RD_15[[#This Row],[33kV_IC3_Import]]-OA124))</f>
        <v>0</v>
      </c>
      <c r="ON125" s="9">
        <f>IF((RD_15[[#This Row],[33kV_IC4_ExPort]]-OB124)&lt;0,0,(RD_15[[#This Row],[33kV_IC4_ExPort]]-OB124))</f>
        <v>0</v>
      </c>
      <c r="OO125" s="9">
        <f>IF((RD_15[[#This Row],[33kV_IC4_Import]]-OC124)&lt;0,0,(RD_15[[#This Row],[33kV_IC4_Import]]-OC124))</f>
        <v>0</v>
      </c>
      <c r="OP125" s="9">
        <f>IF((RD_15[[#This Row],[220kV_PQM1_Ex]]-OD124)*200&lt;0,0,(RD_15[[#This Row],[220kV_PQM1_Ex]]-OD124)*200)</f>
        <v>0</v>
      </c>
      <c r="OQ125" s="9">
        <f>IF((RD_15[[#This Row],[220kV_PQM1_Im]]-OE124)*200&lt;0,0,(RD_15[[#This Row],[220kV_PQM1_Im]]-OE124)*200)</f>
        <v>0</v>
      </c>
      <c r="OR125" s="9">
        <f>IF((RD_15[[#This Row],[220kV_PQM2_Ex]]-OF124)*200&lt;0,0,(RD_15[[#This Row],[220kV_PQM2_Ex]]-OF124)*200)</f>
        <v>0</v>
      </c>
      <c r="OS125" s="9">
        <f>IF((RD_15[[#This Row],[220kV_PQM2_Im]]-OG124)*200&lt;0,0,(RD_15[[#This Row],[220kV_PQM2_Im]]-OG124)*200)</f>
        <v>0</v>
      </c>
      <c r="OT125" s="136">
        <f>SUM(RD_15[[#This Row],[33kV_IC1_ExPort(KWh)]],RD_15[[#This Row],[33kV_IC2_ExPort(KWh)]],RD_15[[#This Row],[33kV_IC3_ExPort(KWh)]],RD_15[[#This Row],[33kV_IC4_ExPort(kWh)]])</f>
        <v>0</v>
      </c>
      <c r="OU125" s="49">
        <f>SUM(RD_15[[#This Row],[220kV_PQM1_Ex(KWh)]],RD_15[[#This Row],[220kV_PQM2_Ex(KWh)]])</f>
        <v>0</v>
      </c>
      <c r="OV125" s="49">
        <f>IFERROR((RD_15[[#This Row],[Sunset Time (POA&lt;20 W/m2)]]-RD_15[[#This Row],[Sunrise Time (POA&gt;20 W/m2)]])*24,"")</f>
        <v>0</v>
      </c>
      <c r="OW125" s="49">
        <f>RD_15[[#This Row],[GHI]]-RD_15[[#This Row],[GHI_Lost]]</f>
        <v>0</v>
      </c>
      <c r="OX125" s="49">
        <f>RD_15[[#This Row],[POA]]-RD_15[[#This Row],[POA_Lost]]</f>
        <v>0</v>
      </c>
      <c r="OY125" s="49"/>
      <c r="OZ125" s="49">
        <f>RD_15[[#This Row],[MT_Temp]]</f>
        <v>0</v>
      </c>
      <c r="PA125" s="50">
        <f>RD_15[[#This Row],[WS_Avg]]</f>
        <v>0</v>
      </c>
      <c r="PB125" s="131">
        <f>IFERROR(SUM(RD_15[[#This Row],[BLK1_INV1]:[BLK12_INV31]]),"")</f>
        <v>0</v>
      </c>
      <c r="PC125" s="51" t="str">
        <f>IFERROR(#REF!/RD_15[[#This Row],[Inv_Exp(KWh)]],"")</f>
        <v/>
      </c>
      <c r="PD125" s="51"/>
      <c r="PE125" s="100" t="str">
        <f>IFERROR(RD_15[[#This Row],[WPR_Eac]]/RD_15[[#This Row],[WPR_Edc]],"")</f>
        <v/>
      </c>
      <c r="PF125" s="100"/>
      <c r="PG125" s="100"/>
    </row>
    <row r="126" spans="2:423" x14ac:dyDescent="0.35">
      <c r="B126" s="48">
        <v>45865</v>
      </c>
      <c r="C126" s="132">
        <f>YEAR(RD_15[[#This Row],[Date]])+IF(MONTH(RD_15[[#This Row],[Date]])&gt;=4,1,0)</f>
        <v>2026</v>
      </c>
      <c r="D126" s="124">
        <f t="shared" si="11"/>
        <v>2025</v>
      </c>
      <c r="E126" s="133"/>
      <c r="F126" s="133"/>
      <c r="G126" s="134" t="str">
        <f>TEXT(RD_15[[#This Row],[Date]],"mmm-yy")</f>
        <v>Jul-25</v>
      </c>
      <c r="H126" s="124">
        <f t="shared" si="12"/>
        <v>31</v>
      </c>
      <c r="I126" s="132">
        <f>'Basic Data '!$S$2</f>
        <v>91870</v>
      </c>
      <c r="J126" s="8"/>
      <c r="K126" s="8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  <c r="MP126" s="7"/>
      <c r="MQ126" s="7"/>
      <c r="MR126" s="7"/>
      <c r="MS126" s="7"/>
      <c r="MT126" s="7"/>
      <c r="MU126" s="7"/>
      <c r="MV126" s="7"/>
      <c r="MW126" s="7"/>
      <c r="MX126" s="7"/>
      <c r="MY126" s="7"/>
      <c r="MZ126" s="7"/>
      <c r="NA126" s="7"/>
      <c r="NB126" s="7"/>
      <c r="NC126" s="7"/>
      <c r="ND126" s="7"/>
      <c r="NE126" s="7"/>
      <c r="NF126" s="7"/>
      <c r="NG126" s="7"/>
      <c r="NH126" s="7"/>
      <c r="NI126" s="7"/>
      <c r="NJ126" s="7"/>
      <c r="NK126" s="7"/>
      <c r="NL126" s="7"/>
      <c r="NM126" s="7"/>
      <c r="NN126" s="120"/>
      <c r="NO126" s="135"/>
      <c r="NP126" s="135"/>
      <c r="NQ126" s="135"/>
      <c r="NR126" s="135"/>
      <c r="NS126" s="135"/>
      <c r="NT126" s="135"/>
      <c r="NU126" s="135"/>
      <c r="NV126" s="7"/>
      <c r="NW126" s="7"/>
      <c r="NX126" s="7"/>
      <c r="NY126" s="7"/>
      <c r="NZ126" s="7"/>
      <c r="OA126" s="7"/>
      <c r="OB126" s="7"/>
      <c r="OC126" s="7"/>
      <c r="OD126" s="7"/>
      <c r="OE126" s="7"/>
      <c r="OF126" s="7"/>
      <c r="OG126" s="7"/>
      <c r="OH126" s="9">
        <f>IF((RD_15[[#This Row],[33kV_IC1_ExPort]]-NV125)&lt;0,0,(RD_15[[#This Row],[33kV_IC1_ExPort]]-NV125))</f>
        <v>0</v>
      </c>
      <c r="OI126" s="9">
        <f>IF((RD_15[[#This Row],[33kV_IC1_Import]]-NW125)&lt;0,0,(RD_15[[#This Row],[33kV_IC1_Import]]-NW125))</f>
        <v>0</v>
      </c>
      <c r="OJ126" s="9">
        <f>IF((RD_15[[#This Row],[33kV_IC2_ExPort]]-NX125)&lt;0,0,(RD_15[[#This Row],[33kV_IC2_ExPort]]-NX125))</f>
        <v>0</v>
      </c>
      <c r="OK126" s="9">
        <f>IF((RD_15[[#This Row],[33kV_IC2_Import]]-NY125)&lt;0,0,(RD_15[[#This Row],[33kV_IC2_Import]]-NY125))</f>
        <v>0</v>
      </c>
      <c r="OL126" s="9">
        <f>IF((RD_15[[#This Row],[33kV_IC3_ExPort]]-NZ125)&lt;0,0,(RD_15[[#This Row],[33kV_IC3_ExPort]]-NZ125))</f>
        <v>0</v>
      </c>
      <c r="OM126" s="9">
        <f>IF((RD_15[[#This Row],[33kV_IC3_Import]]-OA125)&lt;0,0,(RD_15[[#This Row],[33kV_IC3_Import]]-OA125))</f>
        <v>0</v>
      </c>
      <c r="ON126" s="9">
        <f>IF((RD_15[[#This Row],[33kV_IC4_ExPort]]-OB125)&lt;0,0,(RD_15[[#This Row],[33kV_IC4_ExPort]]-OB125))</f>
        <v>0</v>
      </c>
      <c r="OO126" s="9">
        <f>IF((RD_15[[#This Row],[33kV_IC4_Import]]-OC125)&lt;0,0,(RD_15[[#This Row],[33kV_IC4_Import]]-OC125))</f>
        <v>0</v>
      </c>
      <c r="OP126" s="9">
        <f>IF((RD_15[[#This Row],[220kV_PQM1_Ex]]-OD125)*200&lt;0,0,(RD_15[[#This Row],[220kV_PQM1_Ex]]-OD125)*200)</f>
        <v>0</v>
      </c>
      <c r="OQ126" s="9">
        <f>IF((RD_15[[#This Row],[220kV_PQM1_Im]]-OE125)*200&lt;0,0,(RD_15[[#This Row],[220kV_PQM1_Im]]-OE125)*200)</f>
        <v>0</v>
      </c>
      <c r="OR126" s="9">
        <f>IF((RD_15[[#This Row],[220kV_PQM2_Ex]]-OF125)*200&lt;0,0,(RD_15[[#This Row],[220kV_PQM2_Ex]]-OF125)*200)</f>
        <v>0</v>
      </c>
      <c r="OS126" s="9">
        <f>IF((RD_15[[#This Row],[220kV_PQM2_Im]]-OG125)*200&lt;0,0,(RD_15[[#This Row],[220kV_PQM2_Im]]-OG125)*200)</f>
        <v>0</v>
      </c>
      <c r="OT126" s="136">
        <f>SUM(RD_15[[#This Row],[33kV_IC1_ExPort(KWh)]],RD_15[[#This Row],[33kV_IC2_ExPort(KWh)]],RD_15[[#This Row],[33kV_IC3_ExPort(KWh)]],RD_15[[#This Row],[33kV_IC4_ExPort(kWh)]])</f>
        <v>0</v>
      </c>
      <c r="OU126" s="49">
        <f>SUM(RD_15[[#This Row],[220kV_PQM1_Ex(KWh)]],RD_15[[#This Row],[220kV_PQM2_Ex(KWh)]])</f>
        <v>0</v>
      </c>
      <c r="OV126" s="49">
        <f>IFERROR((RD_15[[#This Row],[Sunset Time (POA&lt;20 W/m2)]]-RD_15[[#This Row],[Sunrise Time (POA&gt;20 W/m2)]])*24,"")</f>
        <v>0</v>
      </c>
      <c r="OW126" s="49">
        <f>RD_15[[#This Row],[GHI]]-RD_15[[#This Row],[GHI_Lost]]</f>
        <v>0</v>
      </c>
      <c r="OX126" s="49">
        <f>RD_15[[#This Row],[POA]]-RD_15[[#This Row],[POA_Lost]]</f>
        <v>0</v>
      </c>
      <c r="OY126" s="49"/>
      <c r="OZ126" s="49">
        <f>RD_15[[#This Row],[MT_Temp]]</f>
        <v>0</v>
      </c>
      <c r="PA126" s="50">
        <f>RD_15[[#This Row],[WS_Avg]]</f>
        <v>0</v>
      </c>
      <c r="PB126" s="131">
        <f>IFERROR(SUM(RD_15[[#This Row],[BLK1_INV1]:[BLK12_INV31]]),"")</f>
        <v>0</v>
      </c>
      <c r="PC126" s="51" t="str">
        <f>IFERROR(#REF!/RD_15[[#This Row],[Inv_Exp(KWh)]],"")</f>
        <v/>
      </c>
      <c r="PD126" s="51"/>
      <c r="PE126" s="100" t="str">
        <f>IFERROR(RD_15[[#This Row],[WPR_Eac]]/RD_15[[#This Row],[WPR_Edc]],"")</f>
        <v/>
      </c>
      <c r="PF126" s="100"/>
      <c r="PG126" s="100"/>
    </row>
    <row r="127" spans="2:423" x14ac:dyDescent="0.35">
      <c r="B127" s="48">
        <v>45866</v>
      </c>
      <c r="C127" s="132">
        <f>YEAR(RD_15[[#This Row],[Date]])+IF(MONTH(RD_15[[#This Row],[Date]])&gt;=4,1,0)</f>
        <v>2026</v>
      </c>
      <c r="D127" s="124">
        <f t="shared" si="11"/>
        <v>2025</v>
      </c>
      <c r="E127" s="133"/>
      <c r="F127" s="133"/>
      <c r="G127" s="134" t="str">
        <f>TEXT(RD_15[[#This Row],[Date]],"mmm-yy")</f>
        <v>Jul-25</v>
      </c>
      <c r="H127" s="124">
        <f t="shared" si="12"/>
        <v>31</v>
      </c>
      <c r="I127" s="132">
        <f>'Basic Data '!$S$2</f>
        <v>91870</v>
      </c>
      <c r="J127" s="8"/>
      <c r="K127" s="8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  <c r="MP127" s="7"/>
      <c r="MQ127" s="7"/>
      <c r="MR127" s="7"/>
      <c r="MS127" s="7"/>
      <c r="MT127" s="7"/>
      <c r="MU127" s="7"/>
      <c r="MV127" s="7"/>
      <c r="MW127" s="7"/>
      <c r="MX127" s="7"/>
      <c r="MY127" s="7"/>
      <c r="MZ127" s="7"/>
      <c r="NA127" s="7"/>
      <c r="NB127" s="7"/>
      <c r="NC127" s="7"/>
      <c r="ND127" s="7"/>
      <c r="NE127" s="7"/>
      <c r="NF127" s="7"/>
      <c r="NG127" s="7"/>
      <c r="NH127" s="7"/>
      <c r="NI127" s="7"/>
      <c r="NJ127" s="7"/>
      <c r="NK127" s="7"/>
      <c r="NL127" s="7"/>
      <c r="NM127" s="7"/>
      <c r="NN127" s="120"/>
      <c r="NO127" s="135"/>
      <c r="NP127" s="135"/>
      <c r="NQ127" s="135"/>
      <c r="NR127" s="135"/>
      <c r="NS127" s="135"/>
      <c r="NT127" s="135"/>
      <c r="NU127" s="135"/>
      <c r="NV127" s="7"/>
      <c r="NW127" s="7"/>
      <c r="NX127" s="7"/>
      <c r="NY127" s="7"/>
      <c r="NZ127" s="7"/>
      <c r="OA127" s="7"/>
      <c r="OB127" s="7"/>
      <c r="OC127" s="7"/>
      <c r="OD127" s="7"/>
      <c r="OE127" s="7"/>
      <c r="OF127" s="7"/>
      <c r="OG127" s="7"/>
      <c r="OH127" s="9">
        <f>IF((RD_15[[#This Row],[33kV_IC1_ExPort]]-NV126)&lt;0,0,(RD_15[[#This Row],[33kV_IC1_ExPort]]-NV126))</f>
        <v>0</v>
      </c>
      <c r="OI127" s="9">
        <f>IF((RD_15[[#This Row],[33kV_IC1_Import]]-NW126)&lt;0,0,(RD_15[[#This Row],[33kV_IC1_Import]]-NW126))</f>
        <v>0</v>
      </c>
      <c r="OJ127" s="9">
        <f>IF((RD_15[[#This Row],[33kV_IC2_ExPort]]-NX126)&lt;0,0,(RD_15[[#This Row],[33kV_IC2_ExPort]]-NX126))</f>
        <v>0</v>
      </c>
      <c r="OK127" s="9">
        <f>IF((RD_15[[#This Row],[33kV_IC2_Import]]-NY126)&lt;0,0,(RD_15[[#This Row],[33kV_IC2_Import]]-NY126))</f>
        <v>0</v>
      </c>
      <c r="OL127" s="9">
        <f>IF((RD_15[[#This Row],[33kV_IC3_ExPort]]-NZ126)&lt;0,0,(RD_15[[#This Row],[33kV_IC3_ExPort]]-NZ126))</f>
        <v>0</v>
      </c>
      <c r="OM127" s="9">
        <f>IF((RD_15[[#This Row],[33kV_IC3_Import]]-OA126)&lt;0,0,(RD_15[[#This Row],[33kV_IC3_Import]]-OA126))</f>
        <v>0</v>
      </c>
      <c r="ON127" s="9">
        <f>IF((RD_15[[#This Row],[33kV_IC4_ExPort]]-OB126)&lt;0,0,(RD_15[[#This Row],[33kV_IC4_ExPort]]-OB126))</f>
        <v>0</v>
      </c>
      <c r="OO127" s="9">
        <f>IF((RD_15[[#This Row],[33kV_IC4_Import]]-OC126)&lt;0,0,(RD_15[[#This Row],[33kV_IC4_Import]]-OC126))</f>
        <v>0</v>
      </c>
      <c r="OP127" s="9">
        <f>IF((RD_15[[#This Row],[220kV_PQM1_Ex]]-OD126)*200&lt;0,0,(RD_15[[#This Row],[220kV_PQM1_Ex]]-OD126)*200)</f>
        <v>0</v>
      </c>
      <c r="OQ127" s="9">
        <f>IF((RD_15[[#This Row],[220kV_PQM1_Im]]-OE126)*200&lt;0,0,(RD_15[[#This Row],[220kV_PQM1_Im]]-OE126)*200)</f>
        <v>0</v>
      </c>
      <c r="OR127" s="9">
        <f>IF((RD_15[[#This Row],[220kV_PQM2_Ex]]-OF126)*200&lt;0,0,(RD_15[[#This Row],[220kV_PQM2_Ex]]-OF126)*200)</f>
        <v>0</v>
      </c>
      <c r="OS127" s="9">
        <f>IF((RD_15[[#This Row],[220kV_PQM2_Im]]-OG126)*200&lt;0,0,(RD_15[[#This Row],[220kV_PQM2_Im]]-OG126)*200)</f>
        <v>0</v>
      </c>
      <c r="OT127" s="136">
        <f>SUM(RD_15[[#This Row],[33kV_IC1_ExPort(KWh)]],RD_15[[#This Row],[33kV_IC2_ExPort(KWh)]],RD_15[[#This Row],[33kV_IC3_ExPort(KWh)]],RD_15[[#This Row],[33kV_IC4_ExPort(kWh)]])</f>
        <v>0</v>
      </c>
      <c r="OU127" s="49">
        <f>SUM(RD_15[[#This Row],[220kV_PQM1_Ex(KWh)]],RD_15[[#This Row],[220kV_PQM2_Ex(KWh)]])</f>
        <v>0</v>
      </c>
      <c r="OV127" s="49">
        <f>IFERROR((RD_15[[#This Row],[Sunset Time (POA&lt;20 W/m2)]]-RD_15[[#This Row],[Sunrise Time (POA&gt;20 W/m2)]])*24,"")</f>
        <v>0</v>
      </c>
      <c r="OW127" s="49">
        <f>RD_15[[#This Row],[GHI]]-RD_15[[#This Row],[GHI_Lost]]</f>
        <v>0</v>
      </c>
      <c r="OX127" s="49">
        <f>RD_15[[#This Row],[POA]]-RD_15[[#This Row],[POA_Lost]]</f>
        <v>0</v>
      </c>
      <c r="OY127" s="49"/>
      <c r="OZ127" s="49">
        <f>RD_15[[#This Row],[MT_Temp]]</f>
        <v>0</v>
      </c>
      <c r="PA127" s="50">
        <f>RD_15[[#This Row],[WS_Avg]]</f>
        <v>0</v>
      </c>
      <c r="PB127" s="131">
        <f>IFERROR(SUM(RD_15[[#This Row],[BLK1_INV1]:[BLK12_INV31]]),"")</f>
        <v>0</v>
      </c>
      <c r="PC127" s="51" t="str">
        <f>IFERROR(#REF!/RD_15[[#This Row],[Inv_Exp(KWh)]],"")</f>
        <v/>
      </c>
      <c r="PD127" s="51"/>
      <c r="PE127" s="100" t="str">
        <f>IFERROR(RD_15[[#This Row],[WPR_Eac]]/RD_15[[#This Row],[WPR_Edc]],"")</f>
        <v/>
      </c>
      <c r="PF127" s="100"/>
      <c r="PG127" s="100"/>
    </row>
    <row r="128" spans="2:423" x14ac:dyDescent="0.35">
      <c r="B128" s="48">
        <v>45867</v>
      </c>
      <c r="C128" s="132">
        <f>YEAR(RD_15[[#This Row],[Date]])+IF(MONTH(RD_15[[#This Row],[Date]])&gt;=4,1,0)</f>
        <v>2026</v>
      </c>
      <c r="D128" s="124">
        <f t="shared" si="11"/>
        <v>2025</v>
      </c>
      <c r="E128" s="133"/>
      <c r="F128" s="133"/>
      <c r="G128" s="134" t="str">
        <f>TEXT(RD_15[[#This Row],[Date]],"mmm-yy")</f>
        <v>Jul-25</v>
      </c>
      <c r="H128" s="124">
        <f t="shared" si="12"/>
        <v>31</v>
      </c>
      <c r="I128" s="132">
        <f>'Basic Data '!$S$2</f>
        <v>91870</v>
      </c>
      <c r="J128" s="8"/>
      <c r="K128" s="8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  <c r="MP128" s="7"/>
      <c r="MQ128" s="7"/>
      <c r="MR128" s="7"/>
      <c r="MS128" s="7"/>
      <c r="MT128" s="7"/>
      <c r="MU128" s="7"/>
      <c r="MV128" s="7"/>
      <c r="MW128" s="7"/>
      <c r="MX128" s="7"/>
      <c r="MY128" s="7"/>
      <c r="MZ128" s="7"/>
      <c r="NA128" s="7"/>
      <c r="NB128" s="7"/>
      <c r="NC128" s="7"/>
      <c r="ND128" s="7"/>
      <c r="NE128" s="7"/>
      <c r="NF128" s="7"/>
      <c r="NG128" s="7"/>
      <c r="NH128" s="7"/>
      <c r="NI128" s="7"/>
      <c r="NJ128" s="7"/>
      <c r="NK128" s="7"/>
      <c r="NL128" s="7"/>
      <c r="NM128" s="7"/>
      <c r="NN128" s="120"/>
      <c r="NO128" s="135"/>
      <c r="NP128" s="135"/>
      <c r="NQ128" s="135"/>
      <c r="NR128" s="135"/>
      <c r="NS128" s="135"/>
      <c r="NT128" s="135"/>
      <c r="NU128" s="135"/>
      <c r="NV128" s="7"/>
      <c r="NW128" s="7"/>
      <c r="NX128" s="7"/>
      <c r="NY128" s="7"/>
      <c r="NZ128" s="7"/>
      <c r="OA128" s="7"/>
      <c r="OB128" s="7"/>
      <c r="OC128" s="7"/>
      <c r="OD128" s="7"/>
      <c r="OE128" s="7"/>
      <c r="OF128" s="7"/>
      <c r="OG128" s="7"/>
      <c r="OH128" s="9">
        <f>IF((RD_15[[#This Row],[33kV_IC1_ExPort]]-NV127)&lt;0,0,(RD_15[[#This Row],[33kV_IC1_ExPort]]-NV127))</f>
        <v>0</v>
      </c>
      <c r="OI128" s="9">
        <f>IF((RD_15[[#This Row],[33kV_IC1_Import]]-NW127)&lt;0,0,(RD_15[[#This Row],[33kV_IC1_Import]]-NW127))</f>
        <v>0</v>
      </c>
      <c r="OJ128" s="9">
        <f>IF((RD_15[[#This Row],[33kV_IC2_ExPort]]-NX127)&lt;0,0,(RD_15[[#This Row],[33kV_IC2_ExPort]]-NX127))</f>
        <v>0</v>
      </c>
      <c r="OK128" s="9">
        <f>IF((RD_15[[#This Row],[33kV_IC2_Import]]-NY127)&lt;0,0,(RD_15[[#This Row],[33kV_IC2_Import]]-NY127))</f>
        <v>0</v>
      </c>
      <c r="OL128" s="9">
        <f>IF((RD_15[[#This Row],[33kV_IC3_ExPort]]-NZ127)&lt;0,0,(RD_15[[#This Row],[33kV_IC3_ExPort]]-NZ127))</f>
        <v>0</v>
      </c>
      <c r="OM128" s="9">
        <f>IF((RD_15[[#This Row],[33kV_IC3_Import]]-OA127)&lt;0,0,(RD_15[[#This Row],[33kV_IC3_Import]]-OA127))</f>
        <v>0</v>
      </c>
      <c r="ON128" s="9">
        <f>IF((RD_15[[#This Row],[33kV_IC4_ExPort]]-OB127)&lt;0,0,(RD_15[[#This Row],[33kV_IC4_ExPort]]-OB127))</f>
        <v>0</v>
      </c>
      <c r="OO128" s="9">
        <f>IF((RD_15[[#This Row],[33kV_IC4_Import]]-OC127)&lt;0,0,(RD_15[[#This Row],[33kV_IC4_Import]]-OC127))</f>
        <v>0</v>
      </c>
      <c r="OP128" s="9">
        <f>IF((RD_15[[#This Row],[220kV_PQM1_Ex]]-OD127)*200&lt;0,0,(RD_15[[#This Row],[220kV_PQM1_Ex]]-OD127)*200)</f>
        <v>0</v>
      </c>
      <c r="OQ128" s="9">
        <f>IF((RD_15[[#This Row],[220kV_PQM1_Im]]-OE127)*200&lt;0,0,(RD_15[[#This Row],[220kV_PQM1_Im]]-OE127)*200)</f>
        <v>0</v>
      </c>
      <c r="OR128" s="9">
        <f>IF((RD_15[[#This Row],[220kV_PQM2_Ex]]-OF127)*200&lt;0,0,(RD_15[[#This Row],[220kV_PQM2_Ex]]-OF127)*200)</f>
        <v>0</v>
      </c>
      <c r="OS128" s="9">
        <f>IF((RD_15[[#This Row],[220kV_PQM2_Im]]-OG127)*200&lt;0,0,(RD_15[[#This Row],[220kV_PQM2_Im]]-OG127)*200)</f>
        <v>0</v>
      </c>
      <c r="OT128" s="136">
        <f>SUM(RD_15[[#This Row],[33kV_IC1_ExPort(KWh)]],RD_15[[#This Row],[33kV_IC2_ExPort(KWh)]],RD_15[[#This Row],[33kV_IC3_ExPort(KWh)]],RD_15[[#This Row],[33kV_IC4_ExPort(kWh)]])</f>
        <v>0</v>
      </c>
      <c r="OU128" s="49">
        <f>SUM(RD_15[[#This Row],[220kV_PQM1_Ex(KWh)]],RD_15[[#This Row],[220kV_PQM2_Ex(KWh)]])</f>
        <v>0</v>
      </c>
      <c r="OV128" s="49">
        <f>IFERROR((RD_15[[#This Row],[Sunset Time (POA&lt;20 W/m2)]]-RD_15[[#This Row],[Sunrise Time (POA&gt;20 W/m2)]])*24,"")</f>
        <v>0</v>
      </c>
      <c r="OW128" s="49">
        <f>RD_15[[#This Row],[GHI]]-RD_15[[#This Row],[GHI_Lost]]</f>
        <v>0</v>
      </c>
      <c r="OX128" s="49">
        <f>RD_15[[#This Row],[POA]]-RD_15[[#This Row],[POA_Lost]]</f>
        <v>0</v>
      </c>
      <c r="OY128" s="49"/>
      <c r="OZ128" s="49">
        <f>RD_15[[#This Row],[MT_Temp]]</f>
        <v>0</v>
      </c>
      <c r="PA128" s="50">
        <f>RD_15[[#This Row],[WS_Avg]]</f>
        <v>0</v>
      </c>
      <c r="PB128" s="131">
        <f>IFERROR(SUM(RD_15[[#This Row],[BLK1_INV1]:[BLK12_INV31]]),"")</f>
        <v>0</v>
      </c>
      <c r="PC128" s="51" t="str">
        <f>IFERROR(#REF!/RD_15[[#This Row],[Inv_Exp(KWh)]],"")</f>
        <v/>
      </c>
      <c r="PD128" s="51"/>
      <c r="PE128" s="100" t="str">
        <f>IFERROR(RD_15[[#This Row],[WPR_Eac]]/RD_15[[#This Row],[WPR_Edc]],"")</f>
        <v/>
      </c>
      <c r="PF128" s="100"/>
      <c r="PG128" s="100"/>
    </row>
    <row r="129" spans="2:423" x14ac:dyDescent="0.35">
      <c r="B129" s="48">
        <v>45868</v>
      </c>
      <c r="C129" s="132">
        <f>YEAR(RD_15[[#This Row],[Date]])+IF(MONTH(RD_15[[#This Row],[Date]])&gt;=4,1,0)</f>
        <v>2026</v>
      </c>
      <c r="D129" s="124">
        <f t="shared" si="11"/>
        <v>2025</v>
      </c>
      <c r="E129" s="133"/>
      <c r="F129" s="133"/>
      <c r="G129" s="134" t="str">
        <f>TEXT(RD_15[[#This Row],[Date]],"mmm-yy")</f>
        <v>Jul-25</v>
      </c>
      <c r="H129" s="124">
        <f t="shared" si="12"/>
        <v>31</v>
      </c>
      <c r="I129" s="132">
        <f>'Basic Data '!$S$2</f>
        <v>91870</v>
      </c>
      <c r="J129" s="8"/>
      <c r="K129" s="8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  <c r="MP129" s="7"/>
      <c r="MQ129" s="7"/>
      <c r="MR129" s="7"/>
      <c r="MS129" s="7"/>
      <c r="MT129" s="7"/>
      <c r="MU129" s="7"/>
      <c r="MV129" s="7"/>
      <c r="MW129" s="7"/>
      <c r="MX129" s="7"/>
      <c r="MY129" s="7"/>
      <c r="MZ129" s="7"/>
      <c r="NA129" s="7"/>
      <c r="NB129" s="7"/>
      <c r="NC129" s="7"/>
      <c r="ND129" s="7"/>
      <c r="NE129" s="7"/>
      <c r="NF129" s="7"/>
      <c r="NG129" s="7"/>
      <c r="NH129" s="7"/>
      <c r="NI129" s="7"/>
      <c r="NJ129" s="7"/>
      <c r="NK129" s="7"/>
      <c r="NL129" s="7"/>
      <c r="NM129" s="7"/>
      <c r="NN129" s="120"/>
      <c r="NO129" s="135"/>
      <c r="NP129" s="135"/>
      <c r="NQ129" s="135"/>
      <c r="NR129" s="135"/>
      <c r="NS129" s="135"/>
      <c r="NT129" s="135"/>
      <c r="NU129" s="135"/>
      <c r="NV129" s="7"/>
      <c r="NW129" s="7"/>
      <c r="NX129" s="7"/>
      <c r="NY129" s="7"/>
      <c r="NZ129" s="7"/>
      <c r="OA129" s="7"/>
      <c r="OB129" s="7"/>
      <c r="OC129" s="7"/>
      <c r="OD129" s="7"/>
      <c r="OE129" s="7"/>
      <c r="OF129" s="7"/>
      <c r="OG129" s="7"/>
      <c r="OH129" s="9">
        <f>IF((RD_15[[#This Row],[33kV_IC1_ExPort]]-NV128)&lt;0,0,(RD_15[[#This Row],[33kV_IC1_ExPort]]-NV128))</f>
        <v>0</v>
      </c>
      <c r="OI129" s="9">
        <f>IF((RD_15[[#This Row],[33kV_IC1_Import]]-NW128)&lt;0,0,(RD_15[[#This Row],[33kV_IC1_Import]]-NW128))</f>
        <v>0</v>
      </c>
      <c r="OJ129" s="9">
        <f>IF((RD_15[[#This Row],[33kV_IC2_ExPort]]-NX128)&lt;0,0,(RD_15[[#This Row],[33kV_IC2_ExPort]]-NX128))</f>
        <v>0</v>
      </c>
      <c r="OK129" s="9">
        <f>IF((RD_15[[#This Row],[33kV_IC2_Import]]-NY128)&lt;0,0,(RD_15[[#This Row],[33kV_IC2_Import]]-NY128))</f>
        <v>0</v>
      </c>
      <c r="OL129" s="9">
        <f>IF((RD_15[[#This Row],[33kV_IC3_ExPort]]-NZ128)&lt;0,0,(RD_15[[#This Row],[33kV_IC3_ExPort]]-NZ128))</f>
        <v>0</v>
      </c>
      <c r="OM129" s="9">
        <f>IF((RD_15[[#This Row],[33kV_IC3_Import]]-OA128)&lt;0,0,(RD_15[[#This Row],[33kV_IC3_Import]]-OA128))</f>
        <v>0</v>
      </c>
      <c r="ON129" s="9">
        <f>IF((RD_15[[#This Row],[33kV_IC4_ExPort]]-OB128)&lt;0,0,(RD_15[[#This Row],[33kV_IC4_ExPort]]-OB128))</f>
        <v>0</v>
      </c>
      <c r="OO129" s="9">
        <f>IF((RD_15[[#This Row],[33kV_IC4_Import]]-OC128)&lt;0,0,(RD_15[[#This Row],[33kV_IC4_Import]]-OC128))</f>
        <v>0</v>
      </c>
      <c r="OP129" s="9">
        <f>IF((RD_15[[#This Row],[220kV_PQM1_Ex]]-OD128)*200&lt;0,0,(RD_15[[#This Row],[220kV_PQM1_Ex]]-OD128)*200)</f>
        <v>0</v>
      </c>
      <c r="OQ129" s="9">
        <f>IF((RD_15[[#This Row],[220kV_PQM1_Im]]-OE128)*200&lt;0,0,(RD_15[[#This Row],[220kV_PQM1_Im]]-OE128)*200)</f>
        <v>0</v>
      </c>
      <c r="OR129" s="9">
        <f>IF((RD_15[[#This Row],[220kV_PQM2_Ex]]-OF128)*200&lt;0,0,(RD_15[[#This Row],[220kV_PQM2_Ex]]-OF128)*200)</f>
        <v>0</v>
      </c>
      <c r="OS129" s="9">
        <f>IF((RD_15[[#This Row],[220kV_PQM2_Im]]-OG128)*200&lt;0,0,(RD_15[[#This Row],[220kV_PQM2_Im]]-OG128)*200)</f>
        <v>0</v>
      </c>
      <c r="OT129" s="136">
        <f>SUM(RD_15[[#This Row],[33kV_IC1_ExPort(KWh)]],RD_15[[#This Row],[33kV_IC2_ExPort(KWh)]],RD_15[[#This Row],[33kV_IC3_ExPort(KWh)]],RD_15[[#This Row],[33kV_IC4_ExPort(kWh)]])</f>
        <v>0</v>
      </c>
      <c r="OU129" s="49">
        <f>SUM(RD_15[[#This Row],[220kV_PQM1_Ex(KWh)]],RD_15[[#This Row],[220kV_PQM2_Ex(KWh)]])</f>
        <v>0</v>
      </c>
      <c r="OV129" s="49">
        <f>IFERROR((RD_15[[#This Row],[Sunset Time (POA&lt;20 W/m2)]]-RD_15[[#This Row],[Sunrise Time (POA&gt;20 W/m2)]])*24,"")</f>
        <v>0</v>
      </c>
      <c r="OW129" s="49">
        <f>RD_15[[#This Row],[GHI]]-RD_15[[#This Row],[GHI_Lost]]</f>
        <v>0</v>
      </c>
      <c r="OX129" s="49">
        <f>RD_15[[#This Row],[POA]]-RD_15[[#This Row],[POA_Lost]]</f>
        <v>0</v>
      </c>
      <c r="OY129" s="49"/>
      <c r="OZ129" s="49">
        <f>RD_15[[#This Row],[MT_Temp]]</f>
        <v>0</v>
      </c>
      <c r="PA129" s="50">
        <f>RD_15[[#This Row],[WS_Avg]]</f>
        <v>0</v>
      </c>
      <c r="PB129" s="131">
        <f>IFERROR(SUM(RD_15[[#This Row],[BLK1_INV1]:[BLK12_INV31]]),"")</f>
        <v>0</v>
      </c>
      <c r="PC129" s="51" t="str">
        <f>IFERROR(#REF!/RD_15[[#This Row],[Inv_Exp(KWh)]],"")</f>
        <v/>
      </c>
      <c r="PD129" s="51"/>
      <c r="PE129" s="100" t="str">
        <f>IFERROR(RD_15[[#This Row],[WPR_Eac]]/RD_15[[#This Row],[WPR_Edc]],"")</f>
        <v/>
      </c>
      <c r="PF129" s="100"/>
      <c r="PG129" s="100"/>
    </row>
    <row r="130" spans="2:423" x14ac:dyDescent="0.35">
      <c r="B130" s="48">
        <v>45869</v>
      </c>
      <c r="C130" s="132">
        <f>YEAR(RD_15[[#This Row],[Date]])+IF(MONTH(RD_15[[#This Row],[Date]])&gt;=4,1,0)</f>
        <v>2026</v>
      </c>
      <c r="D130" s="124">
        <f t="shared" si="11"/>
        <v>2025</v>
      </c>
      <c r="E130" s="133"/>
      <c r="F130" s="133"/>
      <c r="G130" s="134" t="str">
        <f>TEXT(RD_15[[#This Row],[Date]],"mmm-yy")</f>
        <v>Jul-25</v>
      </c>
      <c r="H130" s="124">
        <f t="shared" si="12"/>
        <v>31</v>
      </c>
      <c r="I130" s="132">
        <f>'Basic Data '!$S$2</f>
        <v>91870</v>
      </c>
      <c r="J130" s="8"/>
      <c r="K130" s="8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  <c r="MP130" s="7"/>
      <c r="MQ130" s="7"/>
      <c r="MR130" s="7"/>
      <c r="MS130" s="7"/>
      <c r="MT130" s="7"/>
      <c r="MU130" s="7"/>
      <c r="MV130" s="7"/>
      <c r="MW130" s="7"/>
      <c r="MX130" s="7"/>
      <c r="MY130" s="7"/>
      <c r="MZ130" s="7"/>
      <c r="NA130" s="7"/>
      <c r="NB130" s="7"/>
      <c r="NC130" s="7"/>
      <c r="ND130" s="7"/>
      <c r="NE130" s="7"/>
      <c r="NF130" s="7"/>
      <c r="NG130" s="7"/>
      <c r="NH130" s="7"/>
      <c r="NI130" s="7"/>
      <c r="NJ130" s="7"/>
      <c r="NK130" s="7"/>
      <c r="NL130" s="7"/>
      <c r="NM130" s="7"/>
      <c r="NN130" s="120"/>
      <c r="NO130" s="135"/>
      <c r="NP130" s="135"/>
      <c r="NQ130" s="135"/>
      <c r="NR130" s="135"/>
      <c r="NS130" s="135"/>
      <c r="NT130" s="135"/>
      <c r="NU130" s="135"/>
      <c r="NV130" s="7"/>
      <c r="NW130" s="7"/>
      <c r="NX130" s="7"/>
      <c r="NY130" s="7"/>
      <c r="NZ130" s="7"/>
      <c r="OA130" s="7"/>
      <c r="OB130" s="7"/>
      <c r="OC130" s="7"/>
      <c r="OD130" s="7"/>
      <c r="OE130" s="7"/>
      <c r="OF130" s="7"/>
      <c r="OG130" s="7"/>
      <c r="OH130" s="9">
        <f>IF((RD_15[[#This Row],[33kV_IC1_ExPort]]-NV129)&lt;0,0,(RD_15[[#This Row],[33kV_IC1_ExPort]]-NV129))</f>
        <v>0</v>
      </c>
      <c r="OI130" s="9">
        <f>IF((RD_15[[#This Row],[33kV_IC1_Import]]-NW129)&lt;0,0,(RD_15[[#This Row],[33kV_IC1_Import]]-NW129))</f>
        <v>0</v>
      </c>
      <c r="OJ130" s="9">
        <f>IF((RD_15[[#This Row],[33kV_IC2_ExPort]]-NX129)&lt;0,0,(RD_15[[#This Row],[33kV_IC2_ExPort]]-NX129))</f>
        <v>0</v>
      </c>
      <c r="OK130" s="9">
        <f>IF((RD_15[[#This Row],[33kV_IC2_Import]]-NY129)&lt;0,0,(RD_15[[#This Row],[33kV_IC2_Import]]-NY129))</f>
        <v>0</v>
      </c>
      <c r="OL130" s="9">
        <f>IF((RD_15[[#This Row],[33kV_IC3_ExPort]]-NZ129)&lt;0,0,(RD_15[[#This Row],[33kV_IC3_ExPort]]-NZ129))</f>
        <v>0</v>
      </c>
      <c r="OM130" s="9">
        <f>IF((RD_15[[#This Row],[33kV_IC3_Import]]-OA129)&lt;0,0,(RD_15[[#This Row],[33kV_IC3_Import]]-OA129))</f>
        <v>0</v>
      </c>
      <c r="ON130" s="9">
        <f>IF((RD_15[[#This Row],[33kV_IC4_ExPort]]-OB129)&lt;0,0,(RD_15[[#This Row],[33kV_IC4_ExPort]]-OB129))</f>
        <v>0</v>
      </c>
      <c r="OO130" s="9">
        <f>IF((RD_15[[#This Row],[33kV_IC4_Import]]-OC129)&lt;0,0,(RD_15[[#This Row],[33kV_IC4_Import]]-OC129))</f>
        <v>0</v>
      </c>
      <c r="OP130" s="9">
        <f>IF((RD_15[[#This Row],[220kV_PQM1_Ex]]-OD129)*200&lt;0,0,(RD_15[[#This Row],[220kV_PQM1_Ex]]-OD129)*200)</f>
        <v>0</v>
      </c>
      <c r="OQ130" s="9">
        <f>IF((RD_15[[#This Row],[220kV_PQM1_Im]]-OE129)*200&lt;0,0,(RD_15[[#This Row],[220kV_PQM1_Im]]-OE129)*200)</f>
        <v>0</v>
      </c>
      <c r="OR130" s="9">
        <f>IF((RD_15[[#This Row],[220kV_PQM2_Ex]]-OF129)*200&lt;0,0,(RD_15[[#This Row],[220kV_PQM2_Ex]]-OF129)*200)</f>
        <v>0</v>
      </c>
      <c r="OS130" s="9">
        <f>IF((RD_15[[#This Row],[220kV_PQM2_Im]]-OG129)*200&lt;0,0,(RD_15[[#This Row],[220kV_PQM2_Im]]-OG129)*200)</f>
        <v>0</v>
      </c>
      <c r="OT130" s="136">
        <f>SUM(RD_15[[#This Row],[33kV_IC1_ExPort(KWh)]],RD_15[[#This Row],[33kV_IC2_ExPort(KWh)]],RD_15[[#This Row],[33kV_IC3_ExPort(KWh)]],RD_15[[#This Row],[33kV_IC4_ExPort(kWh)]])</f>
        <v>0</v>
      </c>
      <c r="OU130" s="49">
        <f>SUM(RD_15[[#This Row],[220kV_PQM1_Ex(KWh)]],RD_15[[#This Row],[220kV_PQM2_Ex(KWh)]])</f>
        <v>0</v>
      </c>
      <c r="OV130" s="49">
        <f>IFERROR((RD_15[[#This Row],[Sunset Time (POA&lt;20 W/m2)]]-RD_15[[#This Row],[Sunrise Time (POA&gt;20 W/m2)]])*24,"")</f>
        <v>0</v>
      </c>
      <c r="OW130" s="49">
        <f>RD_15[[#This Row],[GHI]]-RD_15[[#This Row],[GHI_Lost]]</f>
        <v>0</v>
      </c>
      <c r="OX130" s="49">
        <f>RD_15[[#This Row],[POA]]-RD_15[[#This Row],[POA_Lost]]</f>
        <v>0</v>
      </c>
      <c r="OY130" s="49"/>
      <c r="OZ130" s="49">
        <f>RD_15[[#This Row],[MT_Temp]]</f>
        <v>0</v>
      </c>
      <c r="PA130" s="50">
        <f>RD_15[[#This Row],[WS_Avg]]</f>
        <v>0</v>
      </c>
      <c r="PB130" s="131">
        <f>IFERROR(SUM(RD_15[[#This Row],[BLK1_INV1]:[BLK12_INV31]]),"")</f>
        <v>0</v>
      </c>
      <c r="PC130" s="51" t="str">
        <f>IFERROR(#REF!/RD_15[[#This Row],[Inv_Exp(KWh)]],"")</f>
        <v/>
      </c>
      <c r="PD130" s="51"/>
      <c r="PE130" s="100" t="str">
        <f>IFERROR(RD_15[[#This Row],[WPR_Eac]]/RD_15[[#This Row],[WPR_Edc]],"")</f>
        <v/>
      </c>
      <c r="PF130" s="100"/>
      <c r="PG130" s="100"/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6A00-4176-4779-B852-A4C1C19CAD8C}">
  <dimension ref="A1:AQ25"/>
  <sheetViews>
    <sheetView zoomScale="70" zoomScaleNormal="70" workbookViewId="0">
      <pane xSplit="4" ySplit="1" topLeftCell="E14" activePane="bottomRight" state="frozen"/>
      <selection pane="topRight" activeCell="C1" sqref="C1"/>
      <selection pane="bottomLeft" activeCell="C1" sqref="C1"/>
      <selection pane="bottomRight" activeCell="M32" sqref="M32"/>
    </sheetView>
  </sheetViews>
  <sheetFormatPr defaultColWidth="8.81640625" defaultRowHeight="14.5" x14ac:dyDescent="0.35"/>
  <cols>
    <col min="1" max="2" width="9.1796875" style="156" customWidth="1"/>
    <col min="3" max="3" width="15.81640625" style="156" customWidth="1"/>
    <col min="4" max="6" width="8.81640625" style="156"/>
    <col min="7" max="7" width="20.54296875" style="156" customWidth="1"/>
    <col min="8" max="8" width="8.81640625" style="156"/>
    <col min="9" max="9" width="9.453125" style="156" bestFit="1" customWidth="1"/>
    <col min="10" max="14" width="8.81640625" style="156"/>
    <col min="15" max="15" width="9.81640625" style="156" bestFit="1" customWidth="1"/>
    <col min="16" max="16" width="11" style="156" customWidth="1"/>
    <col min="17" max="17" width="15.1796875" style="156" customWidth="1"/>
    <col min="18" max="19" width="10.81640625" style="156" customWidth="1"/>
    <col min="20" max="20" width="13" style="156" customWidth="1"/>
    <col min="21" max="25" width="12.81640625" style="156" customWidth="1"/>
    <col min="26" max="27" width="14.54296875" style="156" customWidth="1"/>
    <col min="28" max="29" width="15.54296875" style="156" customWidth="1"/>
    <col min="30" max="38" width="9.81640625" style="156" customWidth="1"/>
    <col min="39" max="39" width="11.1796875" style="156" customWidth="1"/>
    <col min="40" max="40" width="12.453125" style="156" bestFit="1" customWidth="1"/>
    <col min="41" max="16384" width="8.81640625" style="156"/>
  </cols>
  <sheetData>
    <row r="1" spans="1:43" ht="43.5" x14ac:dyDescent="0.35">
      <c r="A1" s="168" t="s">
        <v>7</v>
      </c>
      <c r="B1" s="168" t="s">
        <v>623</v>
      </c>
      <c r="C1" s="168" t="s">
        <v>624</v>
      </c>
      <c r="D1" s="168" t="s">
        <v>625</v>
      </c>
      <c r="E1" s="168" t="s">
        <v>626</v>
      </c>
      <c r="F1" s="168" t="s">
        <v>627</v>
      </c>
      <c r="G1" s="168" t="s">
        <v>628</v>
      </c>
      <c r="H1" s="168" t="s">
        <v>585</v>
      </c>
      <c r="I1" s="168" t="s">
        <v>586</v>
      </c>
      <c r="J1" s="168" t="s">
        <v>629</v>
      </c>
      <c r="K1" s="168" t="s">
        <v>630</v>
      </c>
      <c r="L1" s="168" t="s">
        <v>631</v>
      </c>
      <c r="M1" s="168" t="s">
        <v>632</v>
      </c>
      <c r="N1" s="168" t="s">
        <v>633</v>
      </c>
      <c r="O1" s="168" t="s">
        <v>634</v>
      </c>
      <c r="P1" s="168" t="s">
        <v>635</v>
      </c>
      <c r="Q1" s="168" t="s">
        <v>636</v>
      </c>
      <c r="R1" s="168" t="s">
        <v>637</v>
      </c>
      <c r="S1" s="168" t="s">
        <v>638</v>
      </c>
      <c r="T1" s="168" t="s">
        <v>639</v>
      </c>
      <c r="U1" s="168" t="s">
        <v>640</v>
      </c>
      <c r="V1" s="168" t="s">
        <v>641</v>
      </c>
      <c r="W1" s="168" t="s">
        <v>642</v>
      </c>
      <c r="X1" s="168" t="s">
        <v>643</v>
      </c>
      <c r="Y1" s="168" t="s">
        <v>644</v>
      </c>
      <c r="Z1" s="168" t="s">
        <v>645</v>
      </c>
      <c r="AA1" s="168" t="s">
        <v>646</v>
      </c>
      <c r="AB1" s="168" t="s">
        <v>647</v>
      </c>
      <c r="AC1" s="168" t="s">
        <v>648</v>
      </c>
      <c r="AD1" s="168" t="s">
        <v>649</v>
      </c>
      <c r="AE1" s="168" t="s">
        <v>650</v>
      </c>
      <c r="AF1" s="168" t="s">
        <v>651</v>
      </c>
      <c r="AG1" s="168" t="s">
        <v>652</v>
      </c>
      <c r="AH1" s="168" t="s">
        <v>653</v>
      </c>
      <c r="AI1" s="168" t="s">
        <v>654</v>
      </c>
      <c r="AJ1" s="168" t="s">
        <v>655</v>
      </c>
      <c r="AK1" s="168" t="s">
        <v>656</v>
      </c>
      <c r="AL1" s="168" t="s">
        <v>657</v>
      </c>
      <c r="AM1" s="169" t="s">
        <v>658</v>
      </c>
      <c r="AN1" s="169" t="s">
        <v>659</v>
      </c>
      <c r="AP1" s="156" t="s">
        <v>660</v>
      </c>
      <c r="AQ1" s="170">
        <v>91.32</v>
      </c>
    </row>
    <row r="2" spans="1:43" x14ac:dyDescent="0.35">
      <c r="A2" s="171">
        <v>1</v>
      </c>
      <c r="B2" s="172" t="s">
        <v>661</v>
      </c>
      <c r="C2" s="171">
        <v>4</v>
      </c>
      <c r="D2" s="173">
        <v>45383</v>
      </c>
      <c r="E2" s="174">
        <f t="shared" ref="E2:E3" si="0">YEAR(D2)</f>
        <v>2024</v>
      </c>
      <c r="F2" s="174" t="s">
        <v>662</v>
      </c>
      <c r="G2" s="175">
        <f t="shared" ref="G2:G3" si="1">DAY(EOMONTH(D2,0))</f>
        <v>30</v>
      </c>
      <c r="H2" s="176">
        <v>135</v>
      </c>
      <c r="I2" s="176">
        <v>136.5</v>
      </c>
      <c r="J2" s="177"/>
      <c r="K2" s="176">
        <v>24.6</v>
      </c>
      <c r="L2" s="175"/>
      <c r="M2" s="178">
        <v>9969.5</v>
      </c>
      <c r="N2" s="178">
        <v>91.32</v>
      </c>
      <c r="O2" s="179">
        <f t="shared" ref="O2:O3" si="2">IFERROR(M2/I2/N2,"")</f>
        <v>0.79978788914399968</v>
      </c>
      <c r="P2" s="177">
        <f t="shared" ref="P2:P3" si="3">IFERROR(I2/G2,"")</f>
        <v>4.55</v>
      </c>
      <c r="Q2" s="175">
        <f>COUNTIFS('Daily KPI'!$D:$D,D2,'Daily KPI'!$I:$I,"&gt;0")</f>
        <v>0</v>
      </c>
      <c r="R2" s="178">
        <f t="shared" ref="R2:R3" si="4">I2/G2*Q2</f>
        <v>0</v>
      </c>
      <c r="S2" s="178">
        <f>SUMIF($F$2:F2,F2,$R$2:R2)</f>
        <v>0</v>
      </c>
      <c r="T2" s="177">
        <f t="shared" ref="T2:T3" si="5">M2/G2</f>
        <v>332.31666666666666</v>
      </c>
      <c r="U2" s="178">
        <f t="shared" ref="U2:U3" si="6">M2/G2*Q2</f>
        <v>0</v>
      </c>
      <c r="V2" s="178">
        <f>SUMIF($F$2:F2,F2,$U$2:U2)</f>
        <v>0</v>
      </c>
      <c r="W2" s="179">
        <f t="shared" ref="W2:W3" si="7">IFERROR(T2/(24*N2),"")</f>
        <v>0.15162645398354993</v>
      </c>
      <c r="X2" s="179" t="str">
        <f t="shared" ref="X2:X25" si="8">IFERROR(U2/(24*N2*Q2),"")</f>
        <v/>
      </c>
      <c r="Y2" s="179" t="str">
        <f t="shared" ref="Y2:Y25" si="9">IFERROR(V2/(24*N2*SUMIFS($Q:$Q,$F:$F,$F2,$D:$D,"&lt;="&amp;D2)),"")</f>
        <v/>
      </c>
      <c r="Z2" s="177" t="str">
        <f>IFERROR(AVERAGEIF('Daily KPI'!D:D,Modelling[[#This Row],[Month]],'Daily KPI'!AB:AB),"")</f>
        <v/>
      </c>
      <c r="AA2" s="180" t="str">
        <f>IFERROR(AVERAGEIF($F$2:F2,F2,$Z$2:Z2),"")</f>
        <v/>
      </c>
      <c r="AB2" s="178"/>
      <c r="AC2" s="177"/>
      <c r="AD2" s="177"/>
      <c r="AE2" s="179">
        <v>0.99750000000000005</v>
      </c>
      <c r="AF2" s="179">
        <v>0.99750000000000005</v>
      </c>
      <c r="AG2" s="179"/>
      <c r="AH2" s="179"/>
      <c r="AI2" s="179"/>
      <c r="AJ2" s="179"/>
      <c r="AK2" s="179"/>
      <c r="AL2" s="179"/>
      <c r="AM2" s="181"/>
      <c r="AN2" s="181"/>
    </row>
    <row r="3" spans="1:43" x14ac:dyDescent="0.35">
      <c r="A3" s="172">
        <f t="shared" ref="A3:A25" si="10">A2+1</f>
        <v>2</v>
      </c>
      <c r="B3" s="172" t="s">
        <v>663</v>
      </c>
      <c r="C3" s="171">
        <v>5</v>
      </c>
      <c r="D3" s="173">
        <v>45413</v>
      </c>
      <c r="E3" s="182">
        <f t="shared" si="0"/>
        <v>2024</v>
      </c>
      <c r="F3" s="174" t="s">
        <v>662</v>
      </c>
      <c r="G3" s="183">
        <f t="shared" si="1"/>
        <v>31</v>
      </c>
      <c r="H3" s="180">
        <v>146.1</v>
      </c>
      <c r="I3" s="180">
        <v>140.80000000000001</v>
      </c>
      <c r="J3" s="184"/>
      <c r="K3" s="180">
        <v>26.9</v>
      </c>
      <c r="L3" s="183"/>
      <c r="M3" s="185">
        <v>10250.799999999999</v>
      </c>
      <c r="N3" s="178">
        <v>91.32</v>
      </c>
      <c r="O3" s="186">
        <f t="shared" si="2"/>
        <v>0.79724022418667617</v>
      </c>
      <c r="P3" s="184">
        <f t="shared" si="3"/>
        <v>4.5419354838709678</v>
      </c>
      <c r="Q3" s="183">
        <f>COUNTIFS('Daily KPI'!$D:$D,D3,'Daily KPI'!$I:$I,"&gt;0")</f>
        <v>0</v>
      </c>
      <c r="R3" s="185">
        <f t="shared" si="4"/>
        <v>0</v>
      </c>
      <c r="S3" s="178">
        <f>SUMIF($F$2:F3,F3,$R$2:R3)</f>
        <v>0</v>
      </c>
      <c r="T3" s="184">
        <f t="shared" si="5"/>
        <v>330.67096774193544</v>
      </c>
      <c r="U3" s="185">
        <f t="shared" si="6"/>
        <v>0</v>
      </c>
      <c r="V3" s="178">
        <f>SUMIF($F$2:F3,F3,$U$2:U3)</f>
        <v>0</v>
      </c>
      <c r="W3" s="186">
        <f t="shared" si="7"/>
        <v>0.15087556930844626</v>
      </c>
      <c r="X3" s="186" t="str">
        <f t="shared" si="8"/>
        <v/>
      </c>
      <c r="Y3" s="186" t="str">
        <f t="shared" si="9"/>
        <v/>
      </c>
      <c r="Z3" s="184" t="str">
        <f>IFERROR(AVERAGEIF('Daily KPI'!D:D,Modelling[[#This Row],[Month]],'Daily KPI'!AB:AB),"")</f>
        <v/>
      </c>
      <c r="AA3" s="180" t="str">
        <f>IFERROR(AVERAGEIF($F$2:F3,F3,$Z$2:Z3),"")</f>
        <v/>
      </c>
      <c r="AB3" s="185"/>
      <c r="AC3" s="184"/>
      <c r="AD3" s="184"/>
      <c r="AE3" s="179">
        <v>0.99750000000000005</v>
      </c>
      <c r="AF3" s="179">
        <v>0.99750000000000005</v>
      </c>
      <c r="AG3" s="179"/>
      <c r="AH3" s="186"/>
      <c r="AI3" s="186"/>
      <c r="AJ3" s="186"/>
      <c r="AK3" s="186"/>
      <c r="AL3" s="186"/>
      <c r="AM3" s="181"/>
      <c r="AN3" s="181"/>
    </row>
    <row r="4" spans="1:43" x14ac:dyDescent="0.35">
      <c r="A4" s="171">
        <f t="shared" si="10"/>
        <v>3</v>
      </c>
      <c r="B4" s="172" t="s">
        <v>664</v>
      </c>
      <c r="C4" s="171">
        <v>6</v>
      </c>
      <c r="D4" s="173">
        <v>45444</v>
      </c>
      <c r="E4" s="174">
        <f>YEAR(D4)</f>
        <v>2024</v>
      </c>
      <c r="F4" s="174" t="s">
        <v>662</v>
      </c>
      <c r="G4" s="175">
        <f>DAY(EOMONTH(D4,0))</f>
        <v>30</v>
      </c>
      <c r="H4" s="180">
        <v>138.5</v>
      </c>
      <c r="I4" s="180">
        <v>129.69999999999999</v>
      </c>
      <c r="J4" s="177"/>
      <c r="K4" s="180">
        <v>28.7</v>
      </c>
      <c r="L4" s="175"/>
      <c r="M4" s="178">
        <v>9261.4</v>
      </c>
      <c r="N4" s="178">
        <v>91.32</v>
      </c>
      <c r="O4" s="179">
        <f>IFERROR(M4/I4/N4,"")</f>
        <v>0.7819351980090854</v>
      </c>
      <c r="P4" s="177">
        <f>IFERROR(I4/G4,"")</f>
        <v>4.3233333333333333</v>
      </c>
      <c r="Q4" s="175">
        <f>COUNTIFS('Daily KPI'!$D:$D,D4,'Daily KPI'!$I:$I,"&gt;0")</f>
        <v>0</v>
      </c>
      <c r="R4" s="178">
        <f>I4/G4*Q4</f>
        <v>0</v>
      </c>
      <c r="S4" s="178">
        <f>SUMIF($F$2:F4,F4,$R$2:R4)</f>
        <v>0</v>
      </c>
      <c r="T4" s="177">
        <f>M4/G4</f>
        <v>308.71333333333331</v>
      </c>
      <c r="U4" s="178">
        <f>M4/G4*Q4</f>
        <v>0</v>
      </c>
      <c r="V4" s="178">
        <f>SUMIF($F$2:F4,F4,$U$2:U4)</f>
        <v>0</v>
      </c>
      <c r="W4" s="179">
        <f>IFERROR(T4/(24*N4),"")</f>
        <v>0.14085693775246994</v>
      </c>
      <c r="X4" s="179" t="str">
        <f t="shared" si="8"/>
        <v/>
      </c>
      <c r="Y4" s="179" t="str">
        <f t="shared" si="9"/>
        <v/>
      </c>
      <c r="Z4" s="177" t="str">
        <f>IFERROR(AVERAGEIF('Daily KPI'!D:D,Modelling[[#This Row],[Month]],'Daily KPI'!AB:AB),"")</f>
        <v/>
      </c>
      <c r="AA4" s="180" t="str">
        <f>IFERROR(AVERAGEIF($F$2:F4,F4,$Z$2:Z4),"")</f>
        <v/>
      </c>
      <c r="AB4" s="178"/>
      <c r="AC4" s="177"/>
      <c r="AD4" s="177"/>
      <c r="AE4" s="179">
        <v>0.99750000000000005</v>
      </c>
      <c r="AF4" s="179">
        <v>0.99750000000000005</v>
      </c>
      <c r="AG4" s="179"/>
      <c r="AH4" s="179"/>
      <c r="AI4" s="179"/>
      <c r="AJ4" s="179"/>
      <c r="AK4" s="179"/>
      <c r="AL4" s="179"/>
      <c r="AM4" s="181"/>
      <c r="AN4" s="181"/>
    </row>
    <row r="5" spans="1:43" x14ac:dyDescent="0.35">
      <c r="A5" s="172">
        <f t="shared" si="10"/>
        <v>4</v>
      </c>
      <c r="B5" s="172" t="s">
        <v>665</v>
      </c>
      <c r="C5" s="171">
        <v>7</v>
      </c>
      <c r="D5" s="173">
        <v>45474</v>
      </c>
      <c r="E5" s="182">
        <f>YEAR(D5)</f>
        <v>2024</v>
      </c>
      <c r="F5" s="174" t="s">
        <v>662</v>
      </c>
      <c r="G5" s="183">
        <f>DAY(EOMONTH(D5,0))</f>
        <v>31</v>
      </c>
      <c r="H5" s="180">
        <v>141.9</v>
      </c>
      <c r="I5" s="180">
        <v>134.4</v>
      </c>
      <c r="J5" s="184"/>
      <c r="K5" s="180">
        <v>29.2</v>
      </c>
      <c r="L5" s="183"/>
      <c r="M5" s="185">
        <v>9676.6</v>
      </c>
      <c r="N5" s="178">
        <v>91.32</v>
      </c>
      <c r="O5" s="186">
        <f>IFERROR(M5/I5/N5,"")</f>
        <v>0.78841997267588593</v>
      </c>
      <c r="P5" s="184">
        <f>IFERROR(I5/G5,"")</f>
        <v>4.3354838709677423</v>
      </c>
      <c r="Q5" s="183">
        <f>COUNTIFS('Daily KPI'!$D:$D,D5,'Daily KPI'!$I:$I,"&gt;0")</f>
        <v>0</v>
      </c>
      <c r="R5" s="185">
        <f>I5/G5*Q5</f>
        <v>0</v>
      </c>
      <c r="S5" s="178">
        <f>SUMIF($F$2:F5,F5,$R$2:R5)</f>
        <v>0</v>
      </c>
      <c r="T5" s="184">
        <f>M5/G5</f>
        <v>312.14838709677423</v>
      </c>
      <c r="U5" s="185">
        <f>M5/G5*Q5</f>
        <v>0</v>
      </c>
      <c r="V5" s="178">
        <f>SUMIF($F$2:F5,F5,$U$2:U5)</f>
        <v>0</v>
      </c>
      <c r="W5" s="186">
        <f>IFERROR(T5/(24*N5),"")</f>
        <v>0.14242425312854717</v>
      </c>
      <c r="X5" s="186" t="str">
        <f t="shared" si="8"/>
        <v/>
      </c>
      <c r="Y5" s="186" t="str">
        <f t="shared" si="9"/>
        <v/>
      </c>
      <c r="Z5" s="184" t="str">
        <f>IFERROR(AVERAGEIF('Daily KPI'!D:D,Modelling[[#This Row],[Month]],'Daily KPI'!AB:AB),"")</f>
        <v/>
      </c>
      <c r="AA5" s="180" t="str">
        <f>IFERROR(AVERAGEIF($F$2:F5,F5,$Z$2:Z5),"")</f>
        <v/>
      </c>
      <c r="AB5" s="185"/>
      <c r="AC5" s="184"/>
      <c r="AD5" s="184"/>
      <c r="AE5" s="179">
        <v>0.99750000000000005</v>
      </c>
      <c r="AF5" s="179">
        <v>0.99750000000000005</v>
      </c>
      <c r="AG5" s="179"/>
      <c r="AH5" s="186"/>
      <c r="AI5" s="186"/>
      <c r="AJ5" s="186"/>
      <c r="AK5" s="186"/>
      <c r="AL5" s="186"/>
      <c r="AM5" s="181"/>
      <c r="AN5" s="181"/>
    </row>
    <row r="6" spans="1:43" x14ac:dyDescent="0.35">
      <c r="A6" s="171">
        <f t="shared" si="10"/>
        <v>5</v>
      </c>
      <c r="B6" s="172" t="s">
        <v>666</v>
      </c>
      <c r="C6" s="171">
        <v>8</v>
      </c>
      <c r="D6" s="173">
        <v>45505</v>
      </c>
      <c r="E6" s="174">
        <f t="shared" ref="E6:E13" si="11">YEAR(D6)</f>
        <v>2024</v>
      </c>
      <c r="F6" s="174" t="s">
        <v>662</v>
      </c>
      <c r="G6" s="175">
        <f t="shared" ref="G6:G13" si="12">DAY(EOMONTH(D6,0))</f>
        <v>31</v>
      </c>
      <c r="H6" s="180">
        <v>141.19999999999999</v>
      </c>
      <c r="I6" s="180">
        <v>140.6</v>
      </c>
      <c r="J6" s="177"/>
      <c r="K6" s="180">
        <v>29.3</v>
      </c>
      <c r="L6" s="175"/>
      <c r="M6" s="178">
        <v>10090.199999999999</v>
      </c>
      <c r="N6" s="178">
        <v>91.32</v>
      </c>
      <c r="O6" s="179">
        <f t="shared" ref="O6:O25" si="13">IFERROR(M6/I6/N6,"")</f>
        <v>0.78586609294127097</v>
      </c>
      <c r="P6" s="177">
        <f t="shared" ref="P6:P25" si="14">IFERROR(I6/G6,"")</f>
        <v>4.5354838709677416</v>
      </c>
      <c r="Q6" s="175">
        <f>COUNTIFS('Daily KPI'!$D:$D,D6,'Daily KPI'!$I:$I,"&gt;0")</f>
        <v>0</v>
      </c>
      <c r="R6" s="178">
        <f t="shared" ref="R6:R25" si="15">I6/G6*Q6</f>
        <v>0</v>
      </c>
      <c r="S6" s="178">
        <f>SUMIF($F$2:F6,F6,$R$2:R6)</f>
        <v>0</v>
      </c>
      <c r="T6" s="177">
        <f t="shared" ref="T6:T25" si="16">M6/G6</f>
        <v>325.49032258064511</v>
      </c>
      <c r="U6" s="178">
        <f t="shared" ref="U6:U25" si="17">M6/G6*Q6</f>
        <v>0</v>
      </c>
      <c r="V6" s="178">
        <f>SUMIF($F$2:F6,F6,$U$2:U6)</f>
        <v>0</v>
      </c>
      <c r="W6" s="179">
        <f t="shared" ref="W6:W25" si="18">IFERROR(T6/(24*N6),"")</f>
        <v>0.14851179121981545</v>
      </c>
      <c r="X6" s="179" t="str">
        <f t="shared" si="8"/>
        <v/>
      </c>
      <c r="Y6" s="179" t="str">
        <f t="shared" si="9"/>
        <v/>
      </c>
      <c r="Z6" s="177" t="str">
        <f>IFERROR(AVERAGEIF('Daily KPI'!D:D,Modelling[[#This Row],[Month]],'Daily KPI'!AB:AB),"")</f>
        <v/>
      </c>
      <c r="AA6" s="180" t="str">
        <f>IFERROR(AVERAGEIF($F$2:F6,F6,$Z$2:Z6),"")</f>
        <v/>
      </c>
      <c r="AB6" s="178"/>
      <c r="AC6" s="177"/>
      <c r="AD6" s="177"/>
      <c r="AE6" s="179">
        <v>0.99750000000000005</v>
      </c>
      <c r="AF6" s="179">
        <v>0.99750000000000005</v>
      </c>
      <c r="AG6" s="179"/>
      <c r="AH6" s="179"/>
      <c r="AI6" s="179"/>
      <c r="AJ6" s="179"/>
      <c r="AK6" s="179"/>
      <c r="AL6" s="179"/>
      <c r="AM6" s="181"/>
      <c r="AN6" s="181"/>
    </row>
    <row r="7" spans="1:43" x14ac:dyDescent="0.35">
      <c r="A7" s="171">
        <f t="shared" si="10"/>
        <v>6</v>
      </c>
      <c r="B7" s="172" t="s">
        <v>667</v>
      </c>
      <c r="C7" s="171">
        <v>9</v>
      </c>
      <c r="D7" s="173">
        <v>45536</v>
      </c>
      <c r="E7" s="174">
        <f t="shared" si="11"/>
        <v>2024</v>
      </c>
      <c r="F7" s="174" t="s">
        <v>662</v>
      </c>
      <c r="G7" s="183">
        <f t="shared" si="12"/>
        <v>30</v>
      </c>
      <c r="H7" s="180">
        <v>132.4</v>
      </c>
      <c r="I7" s="180">
        <v>140.1</v>
      </c>
      <c r="J7" s="177"/>
      <c r="K7" s="180">
        <v>28.5</v>
      </c>
      <c r="L7" s="175"/>
      <c r="M7" s="178">
        <v>10035.799999999999</v>
      </c>
      <c r="N7" s="178">
        <v>91.32</v>
      </c>
      <c r="O7" s="179">
        <f t="shared" si="13"/>
        <v>0.78441873850822408</v>
      </c>
      <c r="P7" s="177">
        <f t="shared" si="14"/>
        <v>4.67</v>
      </c>
      <c r="Q7" s="175">
        <f>COUNTIFS('Daily KPI'!$D:$D,D7,'Daily KPI'!$I:$I,"&gt;0")</f>
        <v>0</v>
      </c>
      <c r="R7" s="178">
        <f t="shared" si="15"/>
        <v>0</v>
      </c>
      <c r="S7" s="178">
        <f>SUMIF($F$2:F7,F7,$R$2:R7)</f>
        <v>0</v>
      </c>
      <c r="T7" s="177">
        <f t="shared" si="16"/>
        <v>334.52666666666664</v>
      </c>
      <c r="U7" s="178">
        <f t="shared" si="17"/>
        <v>0</v>
      </c>
      <c r="V7" s="178">
        <f>SUMIF($F$2:F7,F7,$U$2:U7)</f>
        <v>0</v>
      </c>
      <c r="W7" s="179">
        <f t="shared" si="18"/>
        <v>0.15263481286805861</v>
      </c>
      <c r="X7" s="179" t="str">
        <f t="shared" si="8"/>
        <v/>
      </c>
      <c r="Y7" s="179" t="str">
        <f t="shared" si="9"/>
        <v/>
      </c>
      <c r="Z7" s="177" t="str">
        <f>IFERROR(AVERAGEIF('Daily KPI'!D:D,Modelling[[#This Row],[Month]],'Daily KPI'!AB:AB),"")</f>
        <v/>
      </c>
      <c r="AA7" s="180" t="str">
        <f>IFERROR(AVERAGEIF($F$2:F7,F7,$Z$2:Z7),"")</f>
        <v/>
      </c>
      <c r="AB7" s="178"/>
      <c r="AC7" s="177"/>
      <c r="AD7" s="177"/>
      <c r="AE7" s="179">
        <v>0.99750000000000005</v>
      </c>
      <c r="AF7" s="179">
        <v>0.99750000000000005</v>
      </c>
      <c r="AG7" s="179"/>
      <c r="AH7" s="179"/>
      <c r="AI7" s="179"/>
      <c r="AJ7" s="179"/>
      <c r="AK7" s="179"/>
      <c r="AL7" s="179"/>
      <c r="AM7" s="181"/>
      <c r="AN7" s="181"/>
    </row>
    <row r="8" spans="1:43" x14ac:dyDescent="0.35">
      <c r="A8" s="172">
        <f t="shared" si="10"/>
        <v>7</v>
      </c>
      <c r="B8" s="172" t="s">
        <v>668</v>
      </c>
      <c r="C8" s="171">
        <v>10</v>
      </c>
      <c r="D8" s="173">
        <v>45566</v>
      </c>
      <c r="E8" s="182">
        <f t="shared" si="11"/>
        <v>2024</v>
      </c>
      <c r="F8" s="174" t="s">
        <v>662</v>
      </c>
      <c r="G8" s="175">
        <f t="shared" si="12"/>
        <v>31</v>
      </c>
      <c r="H8" s="180">
        <v>133.5</v>
      </c>
      <c r="I8" s="180">
        <v>155.4</v>
      </c>
      <c r="J8" s="184"/>
      <c r="K8" s="176">
        <v>26.4</v>
      </c>
      <c r="L8" s="183"/>
      <c r="M8" s="185">
        <v>11297.4</v>
      </c>
      <c r="N8" s="185">
        <v>91.32</v>
      </c>
      <c r="O8" s="186">
        <f t="shared" si="13"/>
        <v>0.79608893669340441</v>
      </c>
      <c r="P8" s="184">
        <f t="shared" si="14"/>
        <v>5.0129032258064514</v>
      </c>
      <c r="Q8" s="183">
        <f>COUNTIFS('Daily KPI'!$D:$D,D8,'Daily KPI'!$I:$I,"&gt;0")</f>
        <v>0</v>
      </c>
      <c r="R8" s="185">
        <f t="shared" si="15"/>
        <v>0</v>
      </c>
      <c r="S8" s="178">
        <f>SUMIF($F$2:F8,F8,$R$2:R8)</f>
        <v>0</v>
      </c>
      <c r="T8" s="184">
        <f t="shared" si="16"/>
        <v>364.43225806451613</v>
      </c>
      <c r="U8" s="185">
        <f t="shared" si="17"/>
        <v>0</v>
      </c>
      <c r="V8" s="178">
        <f>SUMIF($F$2:F8,F8,$U$2:U8)</f>
        <v>0</v>
      </c>
      <c r="W8" s="186">
        <f t="shared" si="18"/>
        <v>0.16627986661579983</v>
      </c>
      <c r="X8" s="186" t="str">
        <f t="shared" si="8"/>
        <v/>
      </c>
      <c r="Y8" s="186" t="str">
        <f t="shared" si="9"/>
        <v/>
      </c>
      <c r="Z8" s="184" t="str">
        <f>IFERROR(AVERAGEIF('Daily KPI'!D:D,Modelling[[#This Row],[Month]],'Daily KPI'!AB:AB),"")</f>
        <v/>
      </c>
      <c r="AA8" s="180" t="str">
        <f>IFERROR(AVERAGEIF($F$2:F8,F8,$Z$2:Z8),"")</f>
        <v/>
      </c>
      <c r="AB8" s="185"/>
      <c r="AC8" s="184"/>
      <c r="AD8" s="184"/>
      <c r="AE8" s="186">
        <v>0.99750000000000005</v>
      </c>
      <c r="AF8" s="186">
        <v>0.99750000000000005</v>
      </c>
      <c r="AG8" s="179"/>
      <c r="AH8" s="186"/>
      <c r="AI8" s="186"/>
      <c r="AJ8" s="186"/>
      <c r="AK8" s="186"/>
      <c r="AL8" s="186"/>
      <c r="AM8" s="181"/>
      <c r="AN8" s="181"/>
    </row>
    <row r="9" spans="1:43" x14ac:dyDescent="0.35">
      <c r="A9" s="171">
        <f t="shared" si="10"/>
        <v>8</v>
      </c>
      <c r="B9" s="172" t="s">
        <v>669</v>
      </c>
      <c r="C9" s="171">
        <v>11</v>
      </c>
      <c r="D9" s="173">
        <v>45597</v>
      </c>
      <c r="E9" s="174">
        <f t="shared" si="11"/>
        <v>2024</v>
      </c>
      <c r="F9" s="174" t="s">
        <v>662</v>
      </c>
      <c r="G9" s="175">
        <f t="shared" si="12"/>
        <v>30</v>
      </c>
      <c r="H9" s="180">
        <v>121.1</v>
      </c>
      <c r="I9" s="180">
        <v>155.69999999999999</v>
      </c>
      <c r="J9" s="177"/>
      <c r="K9" s="180">
        <v>22.2</v>
      </c>
      <c r="L9" s="175"/>
      <c r="M9" s="178">
        <v>11495.2</v>
      </c>
      <c r="N9" s="178">
        <v>91.32</v>
      </c>
      <c r="O9" s="179">
        <f t="shared" si="13"/>
        <v>0.80846647654848025</v>
      </c>
      <c r="P9" s="177">
        <f t="shared" si="14"/>
        <v>5.1899999999999995</v>
      </c>
      <c r="Q9" s="175">
        <f>COUNTIFS('Daily KPI'!$D:$D,D9,'Daily KPI'!$I:$I,"&gt;0")</f>
        <v>0</v>
      </c>
      <c r="R9" s="178">
        <f t="shared" si="15"/>
        <v>0</v>
      </c>
      <c r="S9" s="178">
        <f>SUMIF($F$2:F9,F9,$R$2:R9)</f>
        <v>0</v>
      </c>
      <c r="T9" s="177">
        <f t="shared" si="16"/>
        <v>383.17333333333335</v>
      </c>
      <c r="U9" s="178">
        <f t="shared" si="17"/>
        <v>0</v>
      </c>
      <c r="V9" s="178">
        <f>SUMIF($F$2:F9,F9,$U$2:U9)</f>
        <v>0</v>
      </c>
      <c r="W9" s="179">
        <f t="shared" si="18"/>
        <v>0.17483087555360882</v>
      </c>
      <c r="X9" s="179" t="str">
        <f t="shared" si="8"/>
        <v/>
      </c>
      <c r="Y9" s="179" t="str">
        <f t="shared" si="9"/>
        <v/>
      </c>
      <c r="Z9" s="177" t="str">
        <f>IFERROR(AVERAGEIF('Daily KPI'!D:D,Modelling[[#This Row],[Month]],'Daily KPI'!AB:AB),"")</f>
        <v/>
      </c>
      <c r="AA9" s="180" t="str">
        <f>IFERROR(AVERAGEIF($F$2:F9,F9,$Z$2:Z9),"")</f>
        <v/>
      </c>
      <c r="AB9" s="178"/>
      <c r="AC9" s="177"/>
      <c r="AD9" s="177"/>
      <c r="AE9" s="179">
        <v>0.99750000000000005</v>
      </c>
      <c r="AF9" s="179">
        <v>0.99750000000000005</v>
      </c>
      <c r="AG9" s="179"/>
      <c r="AH9" s="179"/>
      <c r="AI9" s="179"/>
      <c r="AJ9" s="179"/>
      <c r="AK9" s="179"/>
      <c r="AL9" s="179"/>
      <c r="AM9" s="181"/>
      <c r="AN9" s="181"/>
    </row>
    <row r="10" spans="1:43" x14ac:dyDescent="0.35">
      <c r="A10" s="172">
        <f t="shared" si="10"/>
        <v>9</v>
      </c>
      <c r="B10" s="172" t="s">
        <v>670</v>
      </c>
      <c r="C10" s="171">
        <v>12</v>
      </c>
      <c r="D10" s="173">
        <v>45627</v>
      </c>
      <c r="E10" s="182">
        <f t="shared" si="11"/>
        <v>2024</v>
      </c>
      <c r="F10" s="174" t="s">
        <v>662</v>
      </c>
      <c r="G10" s="183">
        <f t="shared" si="12"/>
        <v>31</v>
      </c>
      <c r="H10" s="180">
        <v>113.3</v>
      </c>
      <c r="I10" s="180">
        <v>152.69999999999999</v>
      </c>
      <c r="J10" s="184"/>
      <c r="K10" s="176">
        <v>18.39</v>
      </c>
      <c r="L10" s="183"/>
      <c r="M10" s="185">
        <v>11445.5</v>
      </c>
      <c r="N10" s="185">
        <v>91.32</v>
      </c>
      <c r="O10" s="186">
        <f t="shared" si="13"/>
        <v>0.8207857915098673</v>
      </c>
      <c r="P10" s="184">
        <f t="shared" si="14"/>
        <v>4.9258064516129032</v>
      </c>
      <c r="Q10" s="183">
        <f>COUNTIFS('Daily KPI'!$D:$D,D10,'Daily KPI'!$I:$I,"&gt;0")</f>
        <v>0</v>
      </c>
      <c r="R10" s="185">
        <f t="shared" si="15"/>
        <v>0</v>
      </c>
      <c r="S10" s="178">
        <f>SUMIF($F$2:F10,F10,$R$2:R10)</f>
        <v>0</v>
      </c>
      <c r="T10" s="184">
        <f t="shared" si="16"/>
        <v>369.20967741935482</v>
      </c>
      <c r="U10" s="185">
        <f t="shared" si="17"/>
        <v>0</v>
      </c>
      <c r="V10" s="178">
        <f>SUMIF($F$2:F10,F10,$U$2:U10)</f>
        <v>0</v>
      </c>
      <c r="W10" s="186">
        <f t="shared" si="18"/>
        <v>0.16845966446714614</v>
      </c>
      <c r="X10" s="186" t="str">
        <f t="shared" si="8"/>
        <v/>
      </c>
      <c r="Y10" s="186" t="str">
        <f t="shared" si="9"/>
        <v/>
      </c>
      <c r="Z10" s="184" t="str">
        <f>IFERROR(AVERAGEIF('Daily KPI'!D:D,Modelling[[#This Row],[Month]],'Daily KPI'!AB:AB),"")</f>
        <v/>
      </c>
      <c r="AA10" s="180" t="str">
        <f>IFERROR(AVERAGEIF($F$2:F10,F10,$Z$2:Z10),"")</f>
        <v/>
      </c>
      <c r="AB10" s="185"/>
      <c r="AC10" s="184"/>
      <c r="AD10" s="184"/>
      <c r="AE10" s="186">
        <v>0.99750000000000005</v>
      </c>
      <c r="AF10" s="186">
        <v>0.99750000000000005</v>
      </c>
      <c r="AG10" s="179"/>
      <c r="AH10" s="186"/>
      <c r="AI10" s="186"/>
      <c r="AJ10" s="186"/>
      <c r="AK10" s="186"/>
      <c r="AL10" s="186"/>
      <c r="AM10" s="181"/>
      <c r="AN10" s="181"/>
    </row>
    <row r="11" spans="1:43" x14ac:dyDescent="0.35">
      <c r="A11" s="171">
        <f t="shared" si="10"/>
        <v>10</v>
      </c>
      <c r="B11" s="172" t="s">
        <v>671</v>
      </c>
      <c r="C11" s="171">
        <v>1</v>
      </c>
      <c r="D11" s="173">
        <v>45658</v>
      </c>
      <c r="E11" s="174">
        <f t="shared" si="11"/>
        <v>2025</v>
      </c>
      <c r="F11" s="174" t="s">
        <v>662</v>
      </c>
      <c r="G11" s="175">
        <f t="shared" si="12"/>
        <v>31</v>
      </c>
      <c r="H11" s="180">
        <v>109.7</v>
      </c>
      <c r="I11" s="180">
        <v>139.30000000000001</v>
      </c>
      <c r="J11" s="177"/>
      <c r="K11" s="180">
        <v>17.2</v>
      </c>
      <c r="L11" s="175"/>
      <c r="M11" s="178">
        <v>10478.799999999999</v>
      </c>
      <c r="N11" s="178">
        <v>91.32</v>
      </c>
      <c r="O11" s="179">
        <f t="shared" si="13"/>
        <v>0.82374830161067525</v>
      </c>
      <c r="P11" s="177">
        <f t="shared" si="14"/>
        <v>4.4935483870967747</v>
      </c>
      <c r="Q11" s="175">
        <f>COUNTIFS('Daily KPI'!$D:$D,D11,'Daily KPI'!$I:$I,"&gt;0")</f>
        <v>0</v>
      </c>
      <c r="R11" s="178">
        <f t="shared" si="15"/>
        <v>0</v>
      </c>
      <c r="S11" s="178">
        <f>SUMIF($F$2:F11,F11,$R$2:R11)</f>
        <v>0</v>
      </c>
      <c r="T11" s="177">
        <f t="shared" si="16"/>
        <v>338.02580645161288</v>
      </c>
      <c r="U11" s="178">
        <f t="shared" si="17"/>
        <v>0</v>
      </c>
      <c r="V11" s="178">
        <f>SUMIF($F$2:F11,F11,$U$2:U11)</f>
        <v>0</v>
      </c>
      <c r="W11" s="179">
        <f t="shared" si="18"/>
        <v>0.15423136883651486</v>
      </c>
      <c r="X11" s="179" t="str">
        <f t="shared" si="8"/>
        <v/>
      </c>
      <c r="Y11" s="179" t="str">
        <f t="shared" si="9"/>
        <v/>
      </c>
      <c r="Z11" s="177" t="str">
        <f>IFERROR(AVERAGEIF('Daily KPI'!D:D,Modelling[[#This Row],[Month]],'Daily KPI'!AB:AB),"")</f>
        <v/>
      </c>
      <c r="AA11" s="180" t="str">
        <f>IFERROR(AVERAGEIF($F$2:F11,F11,$Z$2:Z11),"")</f>
        <v/>
      </c>
      <c r="AB11" s="178"/>
      <c r="AC11" s="177"/>
      <c r="AD11" s="177"/>
      <c r="AE11" s="179">
        <v>0.99750000000000005</v>
      </c>
      <c r="AF11" s="179">
        <v>0.99750000000000005</v>
      </c>
      <c r="AG11" s="179"/>
      <c r="AH11" s="179"/>
      <c r="AI11" s="179"/>
      <c r="AJ11" s="179"/>
      <c r="AK11" s="179"/>
      <c r="AL11" s="179"/>
      <c r="AM11" s="181"/>
      <c r="AN11" s="181"/>
    </row>
    <row r="12" spans="1:43" x14ac:dyDescent="0.35">
      <c r="A12" s="172">
        <f t="shared" si="10"/>
        <v>11</v>
      </c>
      <c r="B12" s="172" t="s">
        <v>672</v>
      </c>
      <c r="C12" s="171">
        <v>2</v>
      </c>
      <c r="D12" s="173">
        <v>45689</v>
      </c>
      <c r="E12" s="182">
        <f t="shared" si="11"/>
        <v>2025</v>
      </c>
      <c r="F12" s="174" t="s">
        <v>662</v>
      </c>
      <c r="G12" s="183">
        <f t="shared" si="12"/>
        <v>28</v>
      </c>
      <c r="H12" s="180">
        <v>113.9</v>
      </c>
      <c r="I12" s="180">
        <v>134.1</v>
      </c>
      <c r="J12" s="184"/>
      <c r="K12" s="176">
        <v>19.5</v>
      </c>
      <c r="L12" s="183"/>
      <c r="M12" s="185">
        <v>9933.5</v>
      </c>
      <c r="N12" s="185">
        <v>91.32</v>
      </c>
      <c r="O12" s="186">
        <f t="shared" si="13"/>
        <v>0.81116203381149721</v>
      </c>
      <c r="P12" s="184">
        <f t="shared" si="14"/>
        <v>4.7892857142857137</v>
      </c>
      <c r="Q12" s="183">
        <f>COUNTIFS('Daily KPI'!$D:$D,D12,'Daily KPI'!$I:$I,"&gt;0")</f>
        <v>0</v>
      </c>
      <c r="R12" s="185">
        <f>I12/G12*Q12</f>
        <v>0</v>
      </c>
      <c r="S12" s="178">
        <f>SUMIF($F$2:F12,F12,$R$2:R12)</f>
        <v>0</v>
      </c>
      <c r="T12" s="184">
        <f t="shared" si="16"/>
        <v>354.76785714285717</v>
      </c>
      <c r="U12" s="185">
        <f t="shared" si="17"/>
        <v>0</v>
      </c>
      <c r="V12" s="178">
        <f>SUMIF($F$2:F12,F12,$U$2:U12)</f>
        <v>0</v>
      </c>
      <c r="W12" s="186">
        <f t="shared" si="18"/>
        <v>0.1618702808543479</v>
      </c>
      <c r="X12" s="186" t="str">
        <f t="shared" si="8"/>
        <v/>
      </c>
      <c r="Y12" s="186" t="str">
        <f t="shared" si="9"/>
        <v/>
      </c>
      <c r="Z12" s="184" t="str">
        <f>IFERROR(AVERAGEIF('Daily KPI'!D:D,Modelling[[#This Row],[Month]],'Daily KPI'!AB:AB),"")</f>
        <v/>
      </c>
      <c r="AA12" s="180" t="str">
        <f>IFERROR(AVERAGEIF($F$2:F12,F12,$Z$2:Z12),"")</f>
        <v/>
      </c>
      <c r="AB12" s="185"/>
      <c r="AC12" s="184"/>
      <c r="AD12" s="184"/>
      <c r="AE12" s="186">
        <v>0.99750000000000005</v>
      </c>
      <c r="AF12" s="186">
        <v>0.99750000000000005</v>
      </c>
      <c r="AG12" s="179"/>
      <c r="AH12" s="186"/>
      <c r="AI12" s="186"/>
      <c r="AJ12" s="186"/>
      <c r="AK12" s="186"/>
      <c r="AL12" s="186"/>
      <c r="AM12" s="187"/>
      <c r="AN12" s="187"/>
    </row>
    <row r="13" spans="1:43" x14ac:dyDescent="0.35">
      <c r="A13" s="171">
        <f t="shared" si="10"/>
        <v>12</v>
      </c>
      <c r="B13" s="172" t="s">
        <v>673</v>
      </c>
      <c r="C13" s="171">
        <v>3</v>
      </c>
      <c r="D13" s="173">
        <v>45717</v>
      </c>
      <c r="E13" s="174">
        <f t="shared" si="11"/>
        <v>2025</v>
      </c>
      <c r="F13" s="174" t="s">
        <v>662</v>
      </c>
      <c r="G13" s="175">
        <f t="shared" si="12"/>
        <v>31</v>
      </c>
      <c r="H13" s="180">
        <v>137.9</v>
      </c>
      <c r="I13" s="180">
        <v>148.5</v>
      </c>
      <c r="J13" s="177"/>
      <c r="K13" s="180">
        <v>22.5</v>
      </c>
      <c r="L13" s="175"/>
      <c r="M13" s="178">
        <v>10935.7</v>
      </c>
      <c r="N13" s="185">
        <v>91.32</v>
      </c>
      <c r="O13" s="179">
        <f t="shared" si="13"/>
        <v>0.80640689269686205</v>
      </c>
      <c r="P13" s="177">
        <f t="shared" si="14"/>
        <v>4.790322580645161</v>
      </c>
      <c r="Q13" s="175">
        <f>COUNTIFS('Daily KPI'!$D:$D,D13,'Daily KPI'!$I:$I,"&gt;0")</f>
        <v>3</v>
      </c>
      <c r="R13" s="178">
        <f t="shared" si="15"/>
        <v>14.370967741935484</v>
      </c>
      <c r="S13" s="178">
        <f>SUMIF($F$2:F13,F13,$R$2:R13)</f>
        <v>14.370967741935484</v>
      </c>
      <c r="T13" s="177">
        <f t="shared" si="16"/>
        <v>352.7645161290323</v>
      </c>
      <c r="U13" s="178">
        <f t="shared" si="17"/>
        <v>1058.293548387097</v>
      </c>
      <c r="V13" s="178">
        <f>SUMIF($F$2:F13,F13,$U$2:U13)</f>
        <v>1058.293548387097</v>
      </c>
      <c r="W13" s="179">
        <f t="shared" si="18"/>
        <v>0.1609562144697366</v>
      </c>
      <c r="X13" s="179">
        <f t="shared" si="8"/>
        <v>0.16095621446973662</v>
      </c>
      <c r="Y13" s="179">
        <f t="shared" si="9"/>
        <v>0.16095621446973662</v>
      </c>
      <c r="Z13" s="177">
        <f>IFERROR(AVERAGEIF('Daily KPI'!D:D,Modelling[[#This Row],[Month]],'Daily KPI'!AB:AB),"")</f>
        <v>91.87</v>
      </c>
      <c r="AA13" s="180">
        <f>IFERROR(AVERAGEIF($F$2:F13,F13,$Z$2:Z13),"")</f>
        <v>91.87</v>
      </c>
      <c r="AB13" s="178"/>
      <c r="AC13" s="177"/>
      <c r="AD13" s="177"/>
      <c r="AE13" s="179">
        <v>0.99750000000000005</v>
      </c>
      <c r="AF13" s="179">
        <v>0.99750000000000005</v>
      </c>
      <c r="AG13" s="179"/>
      <c r="AH13" s="179"/>
      <c r="AI13" s="179"/>
      <c r="AJ13" s="179"/>
      <c r="AK13" s="179"/>
      <c r="AL13" s="179"/>
      <c r="AM13" s="187"/>
      <c r="AN13" s="187"/>
    </row>
    <row r="14" spans="1:43" x14ac:dyDescent="0.35">
      <c r="A14" s="172">
        <f t="shared" si="10"/>
        <v>13</v>
      </c>
      <c r="B14" s="172" t="str">
        <f>B2</f>
        <v>April</v>
      </c>
      <c r="C14" s="172">
        <f>C2</f>
        <v>4</v>
      </c>
      <c r="D14" s="173">
        <v>45748</v>
      </c>
      <c r="E14" s="182">
        <f>YEAR(D14)</f>
        <v>2025</v>
      </c>
      <c r="F14" s="174" t="s">
        <v>4</v>
      </c>
      <c r="G14" s="183">
        <f>DAY(EOMONTH(D14,0))</f>
        <v>30</v>
      </c>
      <c r="H14" s="180">
        <v>167.2996761</v>
      </c>
      <c r="I14" s="180">
        <f>I2</f>
        <v>136.5</v>
      </c>
      <c r="J14" s="184"/>
      <c r="K14" s="176">
        <f>K2</f>
        <v>24.6</v>
      </c>
      <c r="L14" s="183"/>
      <c r="M14" s="185">
        <v>9969.4970787945458</v>
      </c>
      <c r="N14" s="185">
        <v>91.32</v>
      </c>
      <c r="O14" s="186">
        <f t="shared" si="13"/>
        <v>0.79978765479475999</v>
      </c>
      <c r="P14" s="184">
        <f t="shared" si="14"/>
        <v>4.55</v>
      </c>
      <c r="Q14" s="183">
        <f>COUNTIFS('Daily KPI'!$D:$D,D14,'Daily KPI'!$I:$I,"&gt;0")</f>
        <v>30</v>
      </c>
      <c r="R14" s="185">
        <f t="shared" si="15"/>
        <v>136.5</v>
      </c>
      <c r="S14" s="178">
        <f>SUMIF($F$2:F14,F14,$R$2:R14)</f>
        <v>136.5</v>
      </c>
      <c r="T14" s="184">
        <f t="shared" si="16"/>
        <v>332.31656929315153</v>
      </c>
      <c r="U14" s="185">
        <f t="shared" si="17"/>
        <v>9969.4970787945458</v>
      </c>
      <c r="V14" s="178">
        <f>SUMIF($F$2:F14,F14,$U$2:U14)</f>
        <v>9969.4970787945458</v>
      </c>
      <c r="W14" s="186">
        <f t="shared" si="18"/>
        <v>0.15162640955483991</v>
      </c>
      <c r="X14" s="186">
        <f t="shared" si="8"/>
        <v>0.15162640955483991</v>
      </c>
      <c r="Y14" s="186">
        <f t="shared" si="9"/>
        <v>0.15162640955483991</v>
      </c>
      <c r="Z14" s="184">
        <f>IFERROR(AVERAGEIF('Daily KPI'!D:D,Modelling[[#This Row],[Month]],'Daily KPI'!AB:AB),"")</f>
        <v>91.869999999999933</v>
      </c>
      <c r="AA14" s="180">
        <f>IFERROR(AVERAGEIF($F$2:F14,F14,$Z$2:Z14),"")</f>
        <v>91.869999999999933</v>
      </c>
      <c r="AB14" s="185"/>
      <c r="AC14" s="184"/>
      <c r="AD14" s="184"/>
      <c r="AE14" s="186">
        <v>0.99750000000000005</v>
      </c>
      <c r="AF14" s="186">
        <v>0.99750000000000005</v>
      </c>
      <c r="AG14" s="179"/>
      <c r="AH14" s="186"/>
      <c r="AI14" s="186"/>
      <c r="AJ14" s="186"/>
      <c r="AK14" s="186"/>
      <c r="AL14" s="186"/>
      <c r="AM14" s="187"/>
      <c r="AN14" s="187"/>
    </row>
    <row r="15" spans="1:43" x14ac:dyDescent="0.35">
      <c r="A15" s="171">
        <f t="shared" si="10"/>
        <v>14</v>
      </c>
      <c r="B15" s="172" t="str">
        <f t="shared" ref="B15:C25" si="19">B3</f>
        <v>May</v>
      </c>
      <c r="C15" s="172">
        <f t="shared" si="19"/>
        <v>5</v>
      </c>
      <c r="D15" s="173">
        <v>45778</v>
      </c>
      <c r="E15" s="174">
        <f>YEAR(D15)</f>
        <v>2025</v>
      </c>
      <c r="F15" s="174" t="s">
        <v>4</v>
      </c>
      <c r="G15" s="175">
        <f>DAY(EOMONTH(D15,0))</f>
        <v>31</v>
      </c>
      <c r="H15" s="180">
        <v>203.10123010000001</v>
      </c>
      <c r="I15" s="180">
        <f t="shared" ref="I15:I25" si="20">I3</f>
        <v>140.80000000000001</v>
      </c>
      <c r="J15" s="177"/>
      <c r="K15" s="176">
        <f t="shared" ref="K15:K25" si="21">K3</f>
        <v>26.9</v>
      </c>
      <c r="L15" s="175"/>
      <c r="M15" s="178">
        <v>10250.79699636964</v>
      </c>
      <c r="N15" s="178">
        <v>91.32</v>
      </c>
      <c r="O15" s="179">
        <f t="shared" si="13"/>
        <v>0.79723999058393868</v>
      </c>
      <c r="P15" s="177">
        <f t="shared" si="14"/>
        <v>4.5419354838709678</v>
      </c>
      <c r="Q15" s="175">
        <f>COUNTIFS('Daily KPI'!$D:$D,D15,'Daily KPI'!$I:$I,"&gt;0")</f>
        <v>31</v>
      </c>
      <c r="R15" s="178">
        <f t="shared" si="15"/>
        <v>140.80000000000001</v>
      </c>
      <c r="S15" s="178">
        <f>SUMIF($F$2:F15,F15,$R$2:R15)</f>
        <v>277.3</v>
      </c>
      <c r="T15" s="177">
        <f t="shared" si="16"/>
        <v>330.67087085063355</v>
      </c>
      <c r="U15" s="178">
        <f t="shared" si="17"/>
        <v>10250.79699636964</v>
      </c>
      <c r="V15" s="178">
        <f>SUMIF($F$2:F15,F15,$U$2:U15)</f>
        <v>20220.294075164187</v>
      </c>
      <c r="W15" s="179">
        <f t="shared" si="18"/>
        <v>0.15087552509975616</v>
      </c>
      <c r="X15" s="179">
        <f t="shared" si="8"/>
        <v>0.15087552509975613</v>
      </c>
      <c r="Y15" s="179">
        <f t="shared" si="9"/>
        <v>0.15124481253668262</v>
      </c>
      <c r="Z15" s="177">
        <f>IFERROR(AVERAGEIF('Daily KPI'!D:D,Modelling[[#This Row],[Month]],'Daily KPI'!AB:AB),"")</f>
        <v>91.869999999999933</v>
      </c>
      <c r="AA15" s="180">
        <f>IFERROR(AVERAGEIF($F$2:F15,F15,$Z$2:Z15),"")</f>
        <v>91.869999999999933</v>
      </c>
      <c r="AB15" s="178"/>
      <c r="AC15" s="177"/>
      <c r="AD15" s="177"/>
      <c r="AE15" s="179">
        <v>0.99750000000000005</v>
      </c>
      <c r="AF15" s="179">
        <v>0.99750000000000005</v>
      </c>
      <c r="AG15" s="179"/>
      <c r="AH15" s="179"/>
      <c r="AI15" s="179"/>
      <c r="AJ15" s="179"/>
      <c r="AK15" s="179"/>
      <c r="AL15" s="179"/>
      <c r="AM15" s="187"/>
      <c r="AN15" s="187"/>
    </row>
    <row r="16" spans="1:43" x14ac:dyDescent="0.35">
      <c r="A16" s="171">
        <f t="shared" si="10"/>
        <v>15</v>
      </c>
      <c r="B16" s="172" t="str">
        <f t="shared" si="19"/>
        <v>June</v>
      </c>
      <c r="C16" s="172">
        <f t="shared" si="19"/>
        <v>6</v>
      </c>
      <c r="D16" s="173">
        <v>45809</v>
      </c>
      <c r="E16" s="174">
        <f t="shared" ref="E16:E25" si="22">YEAR(D16)</f>
        <v>2025</v>
      </c>
      <c r="F16" s="174" t="s">
        <v>4</v>
      </c>
      <c r="G16" s="175">
        <f t="shared" ref="G16:G25" si="23">DAY(EOMONTH(D16,0))</f>
        <v>30</v>
      </c>
      <c r="H16" s="180">
        <f t="shared" ref="H16:H25" si="24">H4</f>
        <v>138.5</v>
      </c>
      <c r="I16" s="180">
        <f t="shared" si="20"/>
        <v>129.69999999999999</v>
      </c>
      <c r="J16" s="177"/>
      <c r="K16" s="176">
        <f t="shared" si="21"/>
        <v>28.7</v>
      </c>
      <c r="L16" s="175"/>
      <c r="M16" s="178">
        <v>9261.3972862779265</v>
      </c>
      <c r="N16" s="178">
        <v>91.32</v>
      </c>
      <c r="O16" s="179">
        <f t="shared" si="13"/>
        <v>0.78193496889093839</v>
      </c>
      <c r="P16" s="177">
        <f t="shared" si="14"/>
        <v>4.3233333333333333</v>
      </c>
      <c r="Q16" s="175">
        <f>COUNTIFS('Daily KPI'!$D:$D,D16,'Daily KPI'!$I:$I,"&gt;0")</f>
        <v>12</v>
      </c>
      <c r="R16" s="178">
        <f t="shared" si="15"/>
        <v>51.879999999999995</v>
      </c>
      <c r="S16" s="178">
        <f>SUMIF($F$2:F16,F16,$R$2:R16)</f>
        <v>329.18</v>
      </c>
      <c r="T16" s="177">
        <f t="shared" si="16"/>
        <v>308.71324287593086</v>
      </c>
      <c r="U16" s="178">
        <f t="shared" si="17"/>
        <v>3704.5589145111703</v>
      </c>
      <c r="V16" s="178">
        <f>SUMIF($F$2:F16,F16,$U$2:U16)</f>
        <v>23924.852989675357</v>
      </c>
      <c r="W16" s="179">
        <f t="shared" si="18"/>
        <v>0.14085689647938152</v>
      </c>
      <c r="X16" s="179">
        <f t="shared" si="8"/>
        <v>0.14085689647938152</v>
      </c>
      <c r="Y16" s="179">
        <f t="shared" si="9"/>
        <v>0.14953720989712627</v>
      </c>
      <c r="Z16" s="177">
        <f>IFERROR(AVERAGEIF('Daily KPI'!D:D,Modelling[[#This Row],[Month]],'Daily KPI'!AB:AB),"")</f>
        <v>91.869999999999933</v>
      </c>
      <c r="AA16" s="180">
        <f>IFERROR(AVERAGEIF($F$2:F16,F16,$Z$2:Z16),"")</f>
        <v>91.869999999999933</v>
      </c>
      <c r="AB16" s="178"/>
      <c r="AC16" s="177"/>
      <c r="AD16" s="177"/>
      <c r="AE16" s="179">
        <v>0.99750000000000005</v>
      </c>
      <c r="AF16" s="179">
        <v>0.99750000000000005</v>
      </c>
      <c r="AG16" s="179"/>
      <c r="AH16" s="179"/>
      <c r="AI16" s="179"/>
      <c r="AJ16" s="179"/>
      <c r="AK16" s="179"/>
      <c r="AL16" s="179"/>
      <c r="AM16" s="187"/>
      <c r="AN16" s="187"/>
    </row>
    <row r="17" spans="1:40" x14ac:dyDescent="0.35">
      <c r="A17" s="171">
        <f t="shared" si="10"/>
        <v>16</v>
      </c>
      <c r="B17" s="172" t="str">
        <f t="shared" si="19"/>
        <v>July</v>
      </c>
      <c r="C17" s="172">
        <f t="shared" si="19"/>
        <v>7</v>
      </c>
      <c r="D17" s="173">
        <v>45839</v>
      </c>
      <c r="E17" s="174">
        <f t="shared" si="22"/>
        <v>2025</v>
      </c>
      <c r="F17" s="174" t="s">
        <v>4</v>
      </c>
      <c r="G17" s="175">
        <f t="shared" si="23"/>
        <v>31</v>
      </c>
      <c r="H17" s="180">
        <f t="shared" si="24"/>
        <v>141.9</v>
      </c>
      <c r="I17" s="180">
        <f t="shared" si="20"/>
        <v>134.4</v>
      </c>
      <c r="J17" s="177"/>
      <c r="K17" s="176">
        <f t="shared" si="21"/>
        <v>29.2</v>
      </c>
      <c r="L17" s="175"/>
      <c r="M17" s="178">
        <v>9676.5971646184171</v>
      </c>
      <c r="N17" s="178">
        <v>91.32</v>
      </c>
      <c r="O17" s="179">
        <f t="shared" si="13"/>
        <v>0.78841974165760786</v>
      </c>
      <c r="P17" s="177">
        <f t="shared" si="14"/>
        <v>4.3354838709677423</v>
      </c>
      <c r="Q17" s="175">
        <f>COUNTIFS('Daily KPI'!$D:$D,D17,'Daily KPI'!$I:$I,"&gt;0")</f>
        <v>0</v>
      </c>
      <c r="R17" s="178">
        <f t="shared" si="15"/>
        <v>0</v>
      </c>
      <c r="S17" s="178">
        <f>SUMIF($F$2:F17,F17,$R$2:R17)</f>
        <v>329.18</v>
      </c>
      <c r="T17" s="177">
        <f t="shared" si="16"/>
        <v>312.14829563285218</v>
      </c>
      <c r="U17" s="178">
        <f t="shared" si="17"/>
        <v>0</v>
      </c>
      <c r="V17" s="178">
        <f>SUMIF($F$2:F17,F17,$U$2:U17)</f>
        <v>23924.852989675357</v>
      </c>
      <c r="W17" s="179">
        <f t="shared" si="18"/>
        <v>0.14242421139621306</v>
      </c>
      <c r="X17" s="179" t="str">
        <f t="shared" si="8"/>
        <v/>
      </c>
      <c r="Y17" s="179">
        <f t="shared" si="9"/>
        <v>0.14953720989712627</v>
      </c>
      <c r="Z17" s="177">
        <f>IFERROR(AVERAGEIF('Daily KPI'!D:D,Modelling[[#This Row],[Month]],'Daily KPI'!AB:AB),"")</f>
        <v>91.869999999999933</v>
      </c>
      <c r="AA17" s="180">
        <f>IFERROR(AVERAGEIF($F$2:F17,F17,$Z$2:Z17),"")</f>
        <v>91.869999999999933</v>
      </c>
      <c r="AB17" s="178"/>
      <c r="AC17" s="177"/>
      <c r="AD17" s="188"/>
      <c r="AE17" s="179">
        <v>0.99750000000000005</v>
      </c>
      <c r="AF17" s="179">
        <v>0.99750000000000005</v>
      </c>
      <c r="AG17" s="179"/>
      <c r="AH17" s="179"/>
      <c r="AI17" s="179"/>
      <c r="AJ17" s="179"/>
      <c r="AK17" s="179"/>
      <c r="AL17" s="179"/>
      <c r="AM17" s="187"/>
      <c r="AN17" s="187"/>
    </row>
    <row r="18" spans="1:40" x14ac:dyDescent="0.35">
      <c r="A18" s="171">
        <f t="shared" si="10"/>
        <v>17</v>
      </c>
      <c r="B18" s="172" t="str">
        <f t="shared" si="19"/>
        <v>August</v>
      </c>
      <c r="C18" s="172">
        <f t="shared" si="19"/>
        <v>8</v>
      </c>
      <c r="D18" s="173">
        <v>45870</v>
      </c>
      <c r="E18" s="174">
        <f t="shared" si="22"/>
        <v>2025</v>
      </c>
      <c r="F18" s="174" t="s">
        <v>4</v>
      </c>
      <c r="G18" s="175">
        <f t="shared" si="23"/>
        <v>31</v>
      </c>
      <c r="H18" s="180">
        <f t="shared" si="24"/>
        <v>141.19999999999999</v>
      </c>
      <c r="I18" s="180">
        <f t="shared" si="20"/>
        <v>140.6</v>
      </c>
      <c r="J18" s="177"/>
      <c r="K18" s="176">
        <f t="shared" si="21"/>
        <v>29.3</v>
      </c>
      <c r="L18" s="175"/>
      <c r="M18" s="178">
        <v>10090.19704342773</v>
      </c>
      <c r="N18" s="178">
        <v>91.32</v>
      </c>
      <c r="O18" s="179">
        <f t="shared" si="13"/>
        <v>0.78586586267131631</v>
      </c>
      <c r="P18" s="177">
        <f t="shared" si="14"/>
        <v>4.5354838709677416</v>
      </c>
      <c r="Q18" s="175">
        <f>COUNTIFS('Daily KPI'!$D:$D,D18,'Daily KPI'!$I:$I,"&gt;0")</f>
        <v>0</v>
      </c>
      <c r="R18" s="178">
        <f t="shared" si="15"/>
        <v>0</v>
      </c>
      <c r="S18" s="178">
        <f>SUMIF($F$2:F18,F18,$R$2:R18)</f>
        <v>329.18</v>
      </c>
      <c r="T18" s="177">
        <f t="shared" si="16"/>
        <v>325.49022720734615</v>
      </c>
      <c r="U18" s="178">
        <f t="shared" si="17"/>
        <v>0</v>
      </c>
      <c r="V18" s="178">
        <f>SUMIF($F$2:F18,F18,$U$2:U18)</f>
        <v>23924.852989675357</v>
      </c>
      <c r="W18" s="179">
        <f t="shared" si="18"/>
        <v>0.14851174770374606</v>
      </c>
      <c r="X18" s="179" t="str">
        <f t="shared" si="8"/>
        <v/>
      </c>
      <c r="Y18" s="179">
        <f t="shared" si="9"/>
        <v>0.14953720989712627</v>
      </c>
      <c r="Z18" s="177" t="str">
        <f>IFERROR(AVERAGEIF('Daily KPI'!D:D,Modelling[[#This Row],[Month]],'Daily KPI'!AB:AB),"")</f>
        <v/>
      </c>
      <c r="AA18" s="180">
        <f>IFERROR(AVERAGEIF($F$2:F18,F18,$Z$2:Z18),"")</f>
        <v>91.869999999999933</v>
      </c>
      <c r="AB18" s="178"/>
      <c r="AC18" s="177"/>
      <c r="AD18" s="177"/>
      <c r="AE18" s="179">
        <v>0.99750000000000005</v>
      </c>
      <c r="AF18" s="179">
        <v>0.99750000000000005</v>
      </c>
      <c r="AG18" s="179"/>
      <c r="AH18" s="179"/>
      <c r="AI18" s="179"/>
      <c r="AJ18" s="179"/>
      <c r="AK18" s="179"/>
      <c r="AL18" s="179"/>
      <c r="AM18" s="187"/>
      <c r="AN18" s="187"/>
    </row>
    <row r="19" spans="1:40" x14ac:dyDescent="0.35">
      <c r="A19" s="171">
        <f t="shared" si="10"/>
        <v>18</v>
      </c>
      <c r="B19" s="172" t="str">
        <f t="shared" si="19"/>
        <v>September</v>
      </c>
      <c r="C19" s="172">
        <f t="shared" si="19"/>
        <v>9</v>
      </c>
      <c r="D19" s="173">
        <v>45901</v>
      </c>
      <c r="E19" s="174">
        <f t="shared" si="22"/>
        <v>2025</v>
      </c>
      <c r="F19" s="174" t="s">
        <v>4</v>
      </c>
      <c r="G19" s="175">
        <f t="shared" si="23"/>
        <v>30</v>
      </c>
      <c r="H19" s="180">
        <f t="shared" si="24"/>
        <v>132.4</v>
      </c>
      <c r="I19" s="180">
        <f t="shared" si="20"/>
        <v>140.1</v>
      </c>
      <c r="J19" s="177"/>
      <c r="K19" s="176">
        <f t="shared" si="21"/>
        <v>28.5</v>
      </c>
      <c r="L19" s="175"/>
      <c r="M19" s="178">
        <v>10035.797059367704</v>
      </c>
      <c r="N19" s="178">
        <v>91.32</v>
      </c>
      <c r="O19" s="179">
        <f t="shared" si="13"/>
        <v>0.78441850866236473</v>
      </c>
      <c r="P19" s="177">
        <f t="shared" si="14"/>
        <v>4.67</v>
      </c>
      <c r="Q19" s="175">
        <f>COUNTIFS('Daily KPI'!$D:$D,D19,'Daily KPI'!$I:$I,"&gt;0")</f>
        <v>0</v>
      </c>
      <c r="R19" s="178">
        <f t="shared" si="15"/>
        <v>0</v>
      </c>
      <c r="S19" s="178">
        <f>SUMIF($F$2:F19,F19,$R$2:R19)</f>
        <v>329.18</v>
      </c>
      <c r="T19" s="177">
        <f t="shared" si="16"/>
        <v>334.52656864559015</v>
      </c>
      <c r="U19" s="178">
        <f t="shared" si="17"/>
        <v>0</v>
      </c>
      <c r="V19" s="178">
        <f>SUMIF($F$2:F19,F19,$U$2:U19)</f>
        <v>23924.852989675357</v>
      </c>
      <c r="W19" s="179">
        <f t="shared" si="18"/>
        <v>0.15263476814388513</v>
      </c>
      <c r="X19" s="179" t="str">
        <f t="shared" si="8"/>
        <v/>
      </c>
      <c r="Y19" s="179">
        <f t="shared" si="9"/>
        <v>0.14953720989712627</v>
      </c>
      <c r="Z19" s="177" t="str">
        <f>IFERROR(AVERAGEIF('Daily KPI'!D:D,Modelling[[#This Row],[Month]],'Daily KPI'!AB:AB),"")</f>
        <v/>
      </c>
      <c r="AA19" s="180">
        <f>IFERROR(AVERAGEIF($F$2:F19,F19,$Z$2:Z19),"")</f>
        <v>91.869999999999933</v>
      </c>
      <c r="AB19" s="178"/>
      <c r="AC19" s="177"/>
      <c r="AD19" s="188"/>
      <c r="AE19" s="179">
        <v>0.99750000000000005</v>
      </c>
      <c r="AF19" s="179">
        <v>0.99750000000000005</v>
      </c>
      <c r="AG19" s="179"/>
      <c r="AH19" s="179"/>
      <c r="AI19" s="179"/>
      <c r="AJ19" s="179"/>
      <c r="AK19" s="179"/>
      <c r="AL19" s="179"/>
      <c r="AM19" s="187"/>
      <c r="AN19" s="187"/>
    </row>
    <row r="20" spans="1:40" x14ac:dyDescent="0.35">
      <c r="A20" s="171">
        <f t="shared" si="10"/>
        <v>19</v>
      </c>
      <c r="B20" s="172" t="str">
        <f t="shared" si="19"/>
        <v>October</v>
      </c>
      <c r="C20" s="172">
        <f t="shared" si="19"/>
        <v>10</v>
      </c>
      <c r="D20" s="173">
        <v>45931</v>
      </c>
      <c r="E20" s="174">
        <f t="shared" si="22"/>
        <v>2025</v>
      </c>
      <c r="F20" s="174" t="s">
        <v>4</v>
      </c>
      <c r="G20" s="175">
        <f t="shared" si="23"/>
        <v>31</v>
      </c>
      <c r="H20" s="180">
        <f t="shared" si="24"/>
        <v>133.5</v>
      </c>
      <c r="I20" s="180">
        <f t="shared" si="20"/>
        <v>155.4</v>
      </c>
      <c r="J20" s="177"/>
      <c r="K20" s="176">
        <f t="shared" si="21"/>
        <v>26.4</v>
      </c>
      <c r="L20" s="175"/>
      <c r="M20" s="178">
        <v>11297.396689700938</v>
      </c>
      <c r="N20" s="178">
        <v>91.32</v>
      </c>
      <c r="O20" s="179">
        <f t="shared" si="13"/>
        <v>0.79608870342801075</v>
      </c>
      <c r="P20" s="177">
        <f t="shared" si="14"/>
        <v>5.0129032258064514</v>
      </c>
      <c r="Q20" s="175">
        <f>COUNTIFS('Daily KPI'!$D:$D,D20,'Daily KPI'!$I:$I,"&gt;0")</f>
        <v>0</v>
      </c>
      <c r="R20" s="178">
        <f t="shared" si="15"/>
        <v>0</v>
      </c>
      <c r="S20" s="178">
        <f>SUMIF($F$2:F20,F20,$R$2:R20)</f>
        <v>329.18</v>
      </c>
      <c r="T20" s="177">
        <f t="shared" si="16"/>
        <v>364.43215128067538</v>
      </c>
      <c r="U20" s="178">
        <f t="shared" si="17"/>
        <v>0</v>
      </c>
      <c r="V20" s="178">
        <f>SUMIF($F$2:F20,F20,$U$2:U20)</f>
        <v>23924.852989675357</v>
      </c>
      <c r="W20" s="179">
        <f t="shared" si="18"/>
        <v>0.16627981789343124</v>
      </c>
      <c r="X20" s="179" t="str">
        <f t="shared" si="8"/>
        <v/>
      </c>
      <c r="Y20" s="179">
        <f t="shared" si="9"/>
        <v>0.14953720989712627</v>
      </c>
      <c r="Z20" s="177" t="str">
        <f>IFERROR(AVERAGEIF('Daily KPI'!D:D,Modelling[[#This Row],[Month]],'Daily KPI'!AB:AB),"")</f>
        <v/>
      </c>
      <c r="AA20" s="180">
        <f>IFERROR(AVERAGEIF($F$2:F20,F20,$Z$2:Z20),"")</f>
        <v>91.869999999999933</v>
      </c>
      <c r="AB20" s="178"/>
      <c r="AC20" s="177"/>
      <c r="AD20" s="177"/>
      <c r="AE20" s="179">
        <v>0.99750000000000005</v>
      </c>
      <c r="AF20" s="179">
        <v>0.99750000000000005</v>
      </c>
      <c r="AG20" s="179"/>
      <c r="AH20" s="179"/>
      <c r="AI20" s="179"/>
      <c r="AJ20" s="179"/>
      <c r="AK20" s="179"/>
      <c r="AL20" s="179"/>
      <c r="AM20" s="187"/>
      <c r="AN20" s="187"/>
    </row>
    <row r="21" spans="1:40" x14ac:dyDescent="0.35">
      <c r="A21" s="171">
        <f t="shared" si="10"/>
        <v>20</v>
      </c>
      <c r="B21" s="172" t="str">
        <f t="shared" si="19"/>
        <v>November</v>
      </c>
      <c r="C21" s="172">
        <f t="shared" si="19"/>
        <v>11</v>
      </c>
      <c r="D21" s="173">
        <v>45962</v>
      </c>
      <c r="E21" s="174">
        <f t="shared" si="22"/>
        <v>2025</v>
      </c>
      <c r="F21" s="174" t="s">
        <v>4</v>
      </c>
      <c r="G21" s="175">
        <f t="shared" si="23"/>
        <v>30</v>
      </c>
      <c r="H21" s="180">
        <f t="shared" si="24"/>
        <v>121.1</v>
      </c>
      <c r="I21" s="180">
        <f t="shared" si="20"/>
        <v>155.69999999999999</v>
      </c>
      <c r="J21" s="177"/>
      <c r="K21" s="176">
        <f t="shared" si="21"/>
        <v>22.2</v>
      </c>
      <c r="L21" s="175"/>
      <c r="M21" s="178">
        <v>11495.196631742725</v>
      </c>
      <c r="N21" s="178">
        <v>91.32</v>
      </c>
      <c r="O21" s="179">
        <f t="shared" si="13"/>
        <v>0.80846623965629105</v>
      </c>
      <c r="P21" s="177">
        <f t="shared" si="14"/>
        <v>5.1899999999999995</v>
      </c>
      <c r="Q21" s="175">
        <f>COUNTIFS('Daily KPI'!$D:$D,D21,'Daily KPI'!$I:$I,"&gt;0")</f>
        <v>0</v>
      </c>
      <c r="R21" s="178">
        <f t="shared" si="15"/>
        <v>0</v>
      </c>
      <c r="S21" s="178">
        <f>SUMIF($F$2:F21,F21,$R$2:R21)</f>
        <v>329.18</v>
      </c>
      <c r="T21" s="177">
        <f t="shared" si="16"/>
        <v>383.17322105809086</v>
      </c>
      <c r="U21" s="178">
        <f t="shared" si="17"/>
        <v>0</v>
      </c>
      <c r="V21" s="178">
        <f>SUMIF($F$2:F21,F21,$U$2:U21)</f>
        <v>23924.852989675357</v>
      </c>
      <c r="W21" s="179">
        <f t="shared" si="18"/>
        <v>0.17483082432567296</v>
      </c>
      <c r="X21" s="179" t="str">
        <f t="shared" si="8"/>
        <v/>
      </c>
      <c r="Y21" s="179">
        <f t="shared" si="9"/>
        <v>0.14953720989712627</v>
      </c>
      <c r="Z21" s="177" t="str">
        <f>IFERROR(AVERAGEIF('Daily KPI'!D:D,Modelling[[#This Row],[Month]],'Daily KPI'!AB:AB),"")</f>
        <v/>
      </c>
      <c r="AA21" s="180">
        <f>IFERROR(AVERAGEIF($F$2:F21,F21,$Z$2:Z21),"")</f>
        <v>91.869999999999933</v>
      </c>
      <c r="AB21" s="178"/>
      <c r="AC21" s="177"/>
      <c r="AD21" s="188"/>
      <c r="AE21" s="179">
        <v>0.99750000000000005</v>
      </c>
      <c r="AF21" s="179">
        <v>0.99750000000000005</v>
      </c>
      <c r="AG21" s="179"/>
      <c r="AH21" s="179"/>
      <c r="AI21" s="179"/>
      <c r="AJ21" s="179"/>
      <c r="AK21" s="179"/>
      <c r="AL21" s="179"/>
      <c r="AM21" s="187"/>
      <c r="AN21" s="187"/>
    </row>
    <row r="22" spans="1:40" x14ac:dyDescent="0.35">
      <c r="A22" s="171">
        <f t="shared" si="10"/>
        <v>21</v>
      </c>
      <c r="B22" s="172" t="str">
        <f t="shared" si="19"/>
        <v>December</v>
      </c>
      <c r="C22" s="172">
        <f t="shared" si="19"/>
        <v>12</v>
      </c>
      <c r="D22" s="173">
        <v>45992</v>
      </c>
      <c r="E22" s="174">
        <f t="shared" si="22"/>
        <v>2025</v>
      </c>
      <c r="F22" s="174" t="s">
        <v>4</v>
      </c>
      <c r="G22" s="175">
        <f t="shared" si="23"/>
        <v>31</v>
      </c>
      <c r="H22" s="180">
        <f t="shared" si="24"/>
        <v>113.3</v>
      </c>
      <c r="I22" s="180">
        <f t="shared" si="20"/>
        <v>152.69999999999999</v>
      </c>
      <c r="J22" s="177"/>
      <c r="K22" s="176">
        <f t="shared" si="21"/>
        <v>18.39</v>
      </c>
      <c r="L22" s="175"/>
      <c r="M22" s="178">
        <v>11445.49664630553</v>
      </c>
      <c r="N22" s="178">
        <v>91.32</v>
      </c>
      <c r="O22" s="179">
        <f t="shared" si="13"/>
        <v>0.82078555100794337</v>
      </c>
      <c r="P22" s="177">
        <f t="shared" si="14"/>
        <v>4.9258064516129032</v>
      </c>
      <c r="Q22" s="175">
        <f>COUNTIFS('Daily KPI'!$D:$D,D22,'Daily KPI'!$I:$I,"&gt;0")</f>
        <v>0</v>
      </c>
      <c r="R22" s="178">
        <f t="shared" si="15"/>
        <v>0</v>
      </c>
      <c r="S22" s="178">
        <f>SUMIF($F$2:F22,F22,$R$2:R22)</f>
        <v>329.18</v>
      </c>
      <c r="T22" s="177">
        <f t="shared" si="16"/>
        <v>369.20956923566223</v>
      </c>
      <c r="U22" s="178">
        <f t="shared" si="17"/>
        <v>0</v>
      </c>
      <c r="V22" s="178">
        <f>SUMIF($F$2:F22,F22,$U$2:U22)</f>
        <v>23924.852989675357</v>
      </c>
      <c r="W22" s="179">
        <f t="shared" si="18"/>
        <v>0.16845961510606577</v>
      </c>
      <c r="X22" s="179" t="str">
        <f t="shared" si="8"/>
        <v/>
      </c>
      <c r="Y22" s="179">
        <f t="shared" si="9"/>
        <v>0.14953720989712627</v>
      </c>
      <c r="Z22" s="177" t="str">
        <f>IFERROR(AVERAGEIF('Daily KPI'!D:D,Modelling[[#This Row],[Month]],'Daily KPI'!AB:AB),"")</f>
        <v/>
      </c>
      <c r="AA22" s="180">
        <f>IFERROR(AVERAGEIF($F$2:F22,F22,$Z$2:Z22),"")</f>
        <v>91.869999999999933</v>
      </c>
      <c r="AB22" s="178"/>
      <c r="AC22" s="177"/>
      <c r="AD22" s="177"/>
      <c r="AE22" s="179">
        <v>0.99750000000000005</v>
      </c>
      <c r="AF22" s="179">
        <v>0.99750000000000005</v>
      </c>
      <c r="AG22" s="179"/>
      <c r="AH22" s="179"/>
      <c r="AI22" s="179"/>
      <c r="AJ22" s="179"/>
      <c r="AK22" s="179"/>
      <c r="AL22" s="179"/>
      <c r="AM22" s="187"/>
      <c r="AN22" s="187"/>
    </row>
    <row r="23" spans="1:40" x14ac:dyDescent="0.35">
      <c r="A23" s="171">
        <f t="shared" si="10"/>
        <v>22</v>
      </c>
      <c r="B23" s="172" t="str">
        <f t="shared" si="19"/>
        <v>January</v>
      </c>
      <c r="C23" s="172">
        <f t="shared" si="19"/>
        <v>1</v>
      </c>
      <c r="D23" s="173">
        <v>46023</v>
      </c>
      <c r="E23" s="174">
        <f t="shared" si="22"/>
        <v>2026</v>
      </c>
      <c r="F23" s="174" t="s">
        <v>4</v>
      </c>
      <c r="G23" s="175">
        <f t="shared" si="23"/>
        <v>31</v>
      </c>
      <c r="H23" s="180">
        <f t="shared" si="24"/>
        <v>109.7</v>
      </c>
      <c r="I23" s="180">
        <f t="shared" si="20"/>
        <v>139.30000000000001</v>
      </c>
      <c r="J23" s="177"/>
      <c r="K23" s="176">
        <f t="shared" si="21"/>
        <v>17.2</v>
      </c>
      <c r="L23" s="175"/>
      <c r="M23" s="178">
        <v>10478.796929562392</v>
      </c>
      <c r="N23" s="178">
        <v>91.32</v>
      </c>
      <c r="O23" s="179">
        <f t="shared" si="13"/>
        <v>0.82374806024069347</v>
      </c>
      <c r="P23" s="177">
        <f t="shared" si="14"/>
        <v>4.4935483870967747</v>
      </c>
      <c r="Q23" s="175">
        <f>COUNTIFS('Daily KPI'!$D:$D,D23,'Daily KPI'!$I:$I,"&gt;0")</f>
        <v>0</v>
      </c>
      <c r="R23" s="178">
        <f t="shared" si="15"/>
        <v>0</v>
      </c>
      <c r="S23" s="178">
        <f>SUMIF($F$2:F23,F23,$R$2:R23)</f>
        <v>329.18</v>
      </c>
      <c r="T23" s="177">
        <f t="shared" si="16"/>
        <v>338.02570740523845</v>
      </c>
      <c r="U23" s="178">
        <f t="shared" si="17"/>
        <v>0</v>
      </c>
      <c r="V23" s="178">
        <f>SUMIF($F$2:F23,F23,$U$2:U23)</f>
        <v>23924.852989675357</v>
      </c>
      <c r="W23" s="179">
        <f t="shared" si="18"/>
        <v>0.15423132364452771</v>
      </c>
      <c r="X23" s="179" t="str">
        <f t="shared" si="8"/>
        <v/>
      </c>
      <c r="Y23" s="179">
        <f t="shared" si="9"/>
        <v>0.14953720989712627</v>
      </c>
      <c r="Z23" s="177" t="str">
        <f>IFERROR(AVERAGEIF('Daily KPI'!D:D,Modelling[[#This Row],[Month]],'Daily KPI'!AB:AB),"")</f>
        <v/>
      </c>
      <c r="AA23" s="180">
        <f>IFERROR(AVERAGEIF($F$2:F23,F23,$Z$2:Z23),"")</f>
        <v>91.869999999999933</v>
      </c>
      <c r="AB23" s="178"/>
      <c r="AC23" s="177"/>
      <c r="AD23" s="188"/>
      <c r="AE23" s="179">
        <v>0.99750000000000005</v>
      </c>
      <c r="AF23" s="179">
        <v>0.99750000000000005</v>
      </c>
      <c r="AG23" s="179"/>
      <c r="AH23" s="179"/>
      <c r="AI23" s="179"/>
      <c r="AJ23" s="179"/>
      <c r="AK23" s="179"/>
      <c r="AL23" s="179"/>
      <c r="AM23" s="187"/>
      <c r="AN23" s="187"/>
    </row>
    <row r="24" spans="1:40" x14ac:dyDescent="0.35">
      <c r="A24" s="171">
        <f t="shared" si="10"/>
        <v>23</v>
      </c>
      <c r="B24" s="172" t="str">
        <f t="shared" si="19"/>
        <v>February</v>
      </c>
      <c r="C24" s="172">
        <f t="shared" si="19"/>
        <v>2</v>
      </c>
      <c r="D24" s="173">
        <v>46054</v>
      </c>
      <c r="E24" s="174">
        <f t="shared" si="22"/>
        <v>2026</v>
      </c>
      <c r="F24" s="174" t="s">
        <v>4</v>
      </c>
      <c r="G24" s="175">
        <f t="shared" si="23"/>
        <v>28</v>
      </c>
      <c r="H24" s="180">
        <f t="shared" si="24"/>
        <v>113.9</v>
      </c>
      <c r="I24" s="180">
        <f t="shared" si="20"/>
        <v>134.1</v>
      </c>
      <c r="J24" s="177"/>
      <c r="K24" s="176">
        <f t="shared" si="21"/>
        <v>19.5</v>
      </c>
      <c r="L24" s="175"/>
      <c r="M24" s="178">
        <v>9933.49708934306</v>
      </c>
      <c r="N24" s="178">
        <v>91.32</v>
      </c>
      <c r="O24" s="179">
        <f t="shared" si="13"/>
        <v>0.81116179612947148</v>
      </c>
      <c r="P24" s="177">
        <f t="shared" si="14"/>
        <v>4.7892857142857137</v>
      </c>
      <c r="Q24" s="175">
        <f>COUNTIFS('Daily KPI'!$D:$D,D24,'Daily KPI'!$I:$I,"&gt;0")</f>
        <v>0</v>
      </c>
      <c r="R24" s="178">
        <f t="shared" si="15"/>
        <v>0</v>
      </c>
      <c r="S24" s="178">
        <f>SUMIF($F$2:F24,F24,$R$2:R24)</f>
        <v>329.18</v>
      </c>
      <c r="T24" s="177">
        <f t="shared" si="16"/>
        <v>354.76775319082356</v>
      </c>
      <c r="U24" s="178">
        <f t="shared" si="17"/>
        <v>0</v>
      </c>
      <c r="V24" s="178">
        <f>SUMIF($F$2:F24,F24,$U$2:U24)</f>
        <v>23924.852989675357</v>
      </c>
      <c r="W24" s="179">
        <f t="shared" si="18"/>
        <v>0.16187023342405077</v>
      </c>
      <c r="X24" s="179" t="str">
        <f t="shared" si="8"/>
        <v/>
      </c>
      <c r="Y24" s="179">
        <f t="shared" si="9"/>
        <v>0.14953720989712627</v>
      </c>
      <c r="Z24" s="177" t="str">
        <f>IFERROR(AVERAGEIF('Daily KPI'!D:D,Modelling[[#This Row],[Month]],'Daily KPI'!AB:AB),"")</f>
        <v/>
      </c>
      <c r="AA24" s="180">
        <f>IFERROR(AVERAGEIF($F$2:F24,F24,$Z$2:Z24),"")</f>
        <v>91.869999999999933</v>
      </c>
      <c r="AB24" s="178"/>
      <c r="AC24" s="177"/>
      <c r="AD24" s="177"/>
      <c r="AE24" s="179">
        <v>0.99750000000000005</v>
      </c>
      <c r="AF24" s="179">
        <v>0.99750000000000005</v>
      </c>
      <c r="AG24" s="179"/>
      <c r="AH24" s="179"/>
      <c r="AI24" s="179"/>
      <c r="AJ24" s="179"/>
      <c r="AK24" s="179"/>
      <c r="AL24" s="179"/>
      <c r="AM24" s="187"/>
      <c r="AN24" s="187"/>
    </row>
    <row r="25" spans="1:40" x14ac:dyDescent="0.35">
      <c r="A25" s="171">
        <f t="shared" si="10"/>
        <v>24</v>
      </c>
      <c r="B25" s="172" t="str">
        <f t="shared" si="19"/>
        <v>March</v>
      </c>
      <c r="C25" s="172">
        <f t="shared" si="19"/>
        <v>3</v>
      </c>
      <c r="D25" s="173">
        <v>46082</v>
      </c>
      <c r="E25" s="174">
        <f t="shared" si="22"/>
        <v>2026</v>
      </c>
      <c r="F25" s="174" t="s">
        <v>4</v>
      </c>
      <c r="G25" s="175">
        <f t="shared" si="23"/>
        <v>31</v>
      </c>
      <c r="H25" s="180">
        <f t="shared" si="24"/>
        <v>137.9</v>
      </c>
      <c r="I25" s="180">
        <f t="shared" si="20"/>
        <v>148.5</v>
      </c>
      <c r="J25" s="177"/>
      <c r="K25" s="176">
        <f t="shared" si="21"/>
        <v>22.5</v>
      </c>
      <c r="L25" s="175"/>
      <c r="M25" s="178">
        <v>10935.696795684189</v>
      </c>
      <c r="N25" s="178">
        <v>91.32</v>
      </c>
      <c r="O25" s="179">
        <f t="shared" si="13"/>
        <v>0.80640665640816023</v>
      </c>
      <c r="P25" s="177">
        <f t="shared" si="14"/>
        <v>4.790322580645161</v>
      </c>
      <c r="Q25" s="175">
        <f>COUNTIFS('Daily KPI'!$D:$D,D25,'Daily KPI'!$I:$I,"&gt;0")</f>
        <v>0</v>
      </c>
      <c r="R25" s="178">
        <f t="shared" si="15"/>
        <v>0</v>
      </c>
      <c r="S25" s="189">
        <f>SUMIF($F$2:F25,F25,$R$2:R25)</f>
        <v>329.18</v>
      </c>
      <c r="T25" s="177">
        <f t="shared" si="16"/>
        <v>352.76441276400612</v>
      </c>
      <c r="U25" s="178">
        <f t="shared" si="17"/>
        <v>0</v>
      </c>
      <c r="V25" s="189">
        <f>SUMIF($F$2:F25,F25,$U$2:U25)</f>
        <v>23924.852989675357</v>
      </c>
      <c r="W25" s="179">
        <f t="shared" si="18"/>
        <v>0.16095616730727394</v>
      </c>
      <c r="X25" s="179" t="str">
        <f t="shared" si="8"/>
        <v/>
      </c>
      <c r="Y25" s="179">
        <f t="shared" si="9"/>
        <v>0.14953720989712627</v>
      </c>
      <c r="Z25" s="177" t="str">
        <f>IFERROR(AVERAGEIF('Daily KPI'!D:D,Modelling[[#This Row],[Month]],'Daily KPI'!AB:AB),"")</f>
        <v/>
      </c>
      <c r="AA25" s="180">
        <f>IFERROR(AVERAGEIF($F$2:F25,F25,$Z$2:Z25),"")</f>
        <v>91.869999999999933</v>
      </c>
      <c r="AB25" s="178"/>
      <c r="AC25" s="177"/>
      <c r="AD25" s="188"/>
      <c r="AE25" s="179">
        <v>0.99750000000000005</v>
      </c>
      <c r="AF25" s="179">
        <v>0.99750000000000005</v>
      </c>
      <c r="AG25" s="179"/>
      <c r="AH25" s="179"/>
      <c r="AI25" s="179"/>
      <c r="AJ25" s="179"/>
      <c r="AK25" s="179"/>
      <c r="AL25" s="179"/>
      <c r="AM25" s="187"/>
      <c r="AN25" s="190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85546-3D1F-4E13-90F7-14A6CF09E384}">
  <dimension ref="A1:L15"/>
  <sheetViews>
    <sheetView workbookViewId="0">
      <selection activeCell="L6" sqref="L6"/>
    </sheetView>
  </sheetViews>
  <sheetFormatPr defaultRowHeight="14.5" x14ac:dyDescent="0.35"/>
  <cols>
    <col min="1" max="1" width="9.81640625" bestFit="1" customWidth="1"/>
    <col min="12" max="12" width="10.26953125" bestFit="1" customWidth="1"/>
  </cols>
  <sheetData>
    <row r="1" spans="1:12" x14ac:dyDescent="0.35">
      <c r="B1" t="s">
        <v>674</v>
      </c>
      <c r="C1" t="s">
        <v>675</v>
      </c>
      <c r="D1" t="s">
        <v>676</v>
      </c>
      <c r="E1" t="s">
        <v>677</v>
      </c>
      <c r="F1" t="s">
        <v>678</v>
      </c>
      <c r="G1" t="s">
        <v>679</v>
      </c>
      <c r="H1" t="s">
        <v>680</v>
      </c>
      <c r="I1" t="s">
        <v>634</v>
      </c>
      <c r="L1" s="203">
        <v>124870.36</v>
      </c>
    </row>
    <row r="2" spans="1:12" x14ac:dyDescent="0.35">
      <c r="B2" t="s">
        <v>681</v>
      </c>
      <c r="C2" t="s">
        <v>681</v>
      </c>
      <c r="D2" t="s">
        <v>682</v>
      </c>
      <c r="E2" t="s">
        <v>681</v>
      </c>
      <c r="F2" t="s">
        <v>681</v>
      </c>
      <c r="G2" t="s">
        <v>683</v>
      </c>
      <c r="H2" t="s">
        <v>683</v>
      </c>
      <c r="I2" t="s">
        <v>684</v>
      </c>
    </row>
    <row r="3" spans="1:12" x14ac:dyDescent="0.35">
      <c r="A3" t="s">
        <v>671</v>
      </c>
      <c r="B3">
        <v>109.7</v>
      </c>
      <c r="C3">
        <v>52</v>
      </c>
      <c r="D3">
        <v>17.2</v>
      </c>
      <c r="E3">
        <v>139.30000000000001</v>
      </c>
      <c r="F3">
        <v>132.6</v>
      </c>
      <c r="G3">
        <v>11330</v>
      </c>
      <c r="H3">
        <v>10889</v>
      </c>
      <c r="I3">
        <v>0.85099999999999998</v>
      </c>
      <c r="K3">
        <f>H3/$H$15</f>
        <v>8.4772284935772671E-2</v>
      </c>
      <c r="L3">
        <f>$L$1*K3</f>
        <v>10585.545737952511</v>
      </c>
    </row>
    <row r="4" spans="1:12" x14ac:dyDescent="0.35">
      <c r="A4" t="s">
        <v>672</v>
      </c>
      <c r="B4">
        <v>113.9</v>
      </c>
      <c r="C4">
        <v>59.2</v>
      </c>
      <c r="D4">
        <v>19.5</v>
      </c>
      <c r="E4">
        <v>134.1</v>
      </c>
      <c r="F4">
        <v>127.6</v>
      </c>
      <c r="G4">
        <v>10805</v>
      </c>
      <c r="H4">
        <v>10386</v>
      </c>
      <c r="I4">
        <v>0.84299999999999997</v>
      </c>
      <c r="K4">
        <f t="shared" ref="K4:K14" si="0">H4/$H$15</f>
        <v>8.085636434410276E-2</v>
      </c>
      <c r="L4">
        <f t="shared" ref="L4:L14" si="1">$L$1*K4</f>
        <v>10096.563323939276</v>
      </c>
    </row>
    <row r="5" spans="1:12" x14ac:dyDescent="0.35">
      <c r="A5" t="s">
        <v>673</v>
      </c>
      <c r="B5">
        <v>137.9</v>
      </c>
      <c r="C5">
        <v>80.900000000000006</v>
      </c>
      <c r="D5">
        <v>22.5</v>
      </c>
      <c r="E5">
        <v>148.5</v>
      </c>
      <c r="F5">
        <v>140.80000000000001</v>
      </c>
      <c r="G5">
        <v>11820</v>
      </c>
      <c r="H5">
        <v>11364</v>
      </c>
      <c r="I5">
        <v>0.83299999999999996</v>
      </c>
      <c r="K5">
        <f t="shared" si="0"/>
        <v>8.8470221876216421E-2</v>
      </c>
      <c r="L5">
        <f t="shared" si="1"/>
        <v>11047.30845496302</v>
      </c>
    </row>
    <row r="6" spans="1:12" x14ac:dyDescent="0.35">
      <c r="A6" t="s">
        <v>661</v>
      </c>
      <c r="B6">
        <v>135</v>
      </c>
      <c r="C6">
        <v>81.400000000000006</v>
      </c>
      <c r="D6">
        <v>24.6</v>
      </c>
      <c r="E6">
        <v>136.5</v>
      </c>
      <c r="F6">
        <v>129</v>
      </c>
      <c r="G6">
        <v>10763</v>
      </c>
      <c r="H6">
        <v>9471</v>
      </c>
      <c r="I6">
        <v>0.755</v>
      </c>
      <c r="K6">
        <f t="shared" si="0"/>
        <v>7.3732970027247963E-2</v>
      </c>
      <c r="L6">
        <f t="shared" si="1"/>
        <v>9207.0625111716636</v>
      </c>
    </row>
    <row r="7" spans="1:12" x14ac:dyDescent="0.35">
      <c r="A7" t="s">
        <v>663</v>
      </c>
      <c r="B7">
        <v>146.1</v>
      </c>
      <c r="C7">
        <v>87.4</v>
      </c>
      <c r="D7">
        <v>26.9</v>
      </c>
      <c r="E7">
        <v>140.80000000000001</v>
      </c>
      <c r="F7">
        <v>132.9</v>
      </c>
      <c r="G7">
        <v>11067</v>
      </c>
      <c r="H7">
        <v>10652</v>
      </c>
      <c r="I7">
        <v>0.82399999999999995</v>
      </c>
      <c r="K7">
        <f t="shared" si="0"/>
        <v>8.2927209030751264E-2</v>
      </c>
      <c r="L7">
        <f t="shared" si="1"/>
        <v>10355.150445465162</v>
      </c>
    </row>
    <row r="8" spans="1:12" x14ac:dyDescent="0.35">
      <c r="A8" t="s">
        <v>664</v>
      </c>
      <c r="B8">
        <v>138.5</v>
      </c>
      <c r="C8">
        <v>84.9</v>
      </c>
      <c r="D8">
        <v>28.7</v>
      </c>
      <c r="E8">
        <v>129.69999999999999</v>
      </c>
      <c r="F8">
        <v>121.8</v>
      </c>
      <c r="G8">
        <v>10014</v>
      </c>
      <c r="H8">
        <v>9623</v>
      </c>
      <c r="I8">
        <v>0.80800000000000005</v>
      </c>
      <c r="K8">
        <f t="shared" si="0"/>
        <v>7.4916309848189963E-2</v>
      </c>
      <c r="L8">
        <f t="shared" si="1"/>
        <v>9354.8265806150266</v>
      </c>
    </row>
    <row r="9" spans="1:12" x14ac:dyDescent="0.35">
      <c r="A9" t="s">
        <v>665</v>
      </c>
      <c r="B9">
        <v>141.9</v>
      </c>
      <c r="C9">
        <v>83.4</v>
      </c>
      <c r="D9">
        <v>29.2</v>
      </c>
      <c r="E9">
        <v>134.4</v>
      </c>
      <c r="F9">
        <v>126.7</v>
      </c>
      <c r="G9">
        <v>10455</v>
      </c>
      <c r="H9">
        <v>10055</v>
      </c>
      <c r="I9">
        <v>0.81399999999999995</v>
      </c>
      <c r="K9">
        <f t="shared" si="0"/>
        <v>7.8279486181393534E-2</v>
      </c>
      <c r="L9">
        <f t="shared" si="1"/>
        <v>9774.7876200856354</v>
      </c>
    </row>
    <row r="10" spans="1:12" x14ac:dyDescent="0.35">
      <c r="A10" t="s">
        <v>666</v>
      </c>
      <c r="B10">
        <v>141.19999999999999</v>
      </c>
      <c r="C10">
        <v>80.599999999999994</v>
      </c>
      <c r="D10">
        <v>29.3</v>
      </c>
      <c r="E10">
        <v>140.6</v>
      </c>
      <c r="F10">
        <v>133</v>
      </c>
      <c r="G10">
        <v>10902</v>
      </c>
      <c r="H10">
        <v>10485</v>
      </c>
      <c r="I10">
        <v>0.81200000000000006</v>
      </c>
      <c r="K10">
        <f t="shared" si="0"/>
        <v>8.1627092253795247E-2</v>
      </c>
      <c r="L10">
        <f t="shared" si="1"/>
        <v>10192.804395484623</v>
      </c>
    </row>
    <row r="11" spans="1:12" x14ac:dyDescent="0.35">
      <c r="A11" t="s">
        <v>667</v>
      </c>
      <c r="B11">
        <v>132.4</v>
      </c>
      <c r="C11">
        <v>69.2</v>
      </c>
      <c r="D11">
        <v>28.5</v>
      </c>
      <c r="E11">
        <v>140.1</v>
      </c>
      <c r="F11">
        <v>133</v>
      </c>
      <c r="G11">
        <v>10862</v>
      </c>
      <c r="H11">
        <v>10427</v>
      </c>
      <c r="I11">
        <v>0.81</v>
      </c>
      <c r="K11">
        <f t="shared" si="0"/>
        <v>8.1175554690541066E-2</v>
      </c>
      <c r="L11">
        <f t="shared" si="1"/>
        <v>10136.420737407552</v>
      </c>
    </row>
    <row r="12" spans="1:12" x14ac:dyDescent="0.35">
      <c r="A12" t="s">
        <v>668</v>
      </c>
      <c r="B12">
        <v>133.5</v>
      </c>
      <c r="C12">
        <v>56.6</v>
      </c>
      <c r="D12">
        <v>26.4</v>
      </c>
      <c r="E12">
        <v>155.4</v>
      </c>
      <c r="F12">
        <v>148.5</v>
      </c>
      <c r="G12">
        <v>12221</v>
      </c>
      <c r="H12">
        <v>11740</v>
      </c>
      <c r="I12">
        <v>0.82199999999999995</v>
      </c>
      <c r="K12">
        <f t="shared" si="0"/>
        <v>9.1397430906967697E-2</v>
      </c>
      <c r="L12">
        <f t="shared" si="1"/>
        <v>11412.830100428182</v>
      </c>
    </row>
    <row r="13" spans="1:12" x14ac:dyDescent="0.35">
      <c r="A13" t="s">
        <v>669</v>
      </c>
      <c r="B13">
        <v>121.1</v>
      </c>
      <c r="C13">
        <v>43.4</v>
      </c>
      <c r="D13">
        <v>22.2</v>
      </c>
      <c r="E13">
        <v>155.69999999999999</v>
      </c>
      <c r="F13">
        <v>148.80000000000001</v>
      </c>
      <c r="G13">
        <v>12424</v>
      </c>
      <c r="H13">
        <v>11465</v>
      </c>
      <c r="I13">
        <v>0.80100000000000005</v>
      </c>
      <c r="K13">
        <f t="shared" si="0"/>
        <v>8.925652004671078E-2</v>
      </c>
      <c r="L13">
        <f t="shared" si="1"/>
        <v>11145.493790579992</v>
      </c>
    </row>
    <row r="14" spans="1:12" x14ac:dyDescent="0.35">
      <c r="A14" t="s">
        <v>670</v>
      </c>
      <c r="B14">
        <v>113.3</v>
      </c>
      <c r="C14">
        <v>43.4</v>
      </c>
      <c r="D14">
        <v>18.39</v>
      </c>
      <c r="E14">
        <v>152.6</v>
      </c>
      <c r="F14">
        <v>145.4</v>
      </c>
      <c r="G14">
        <v>12374</v>
      </c>
      <c r="H14">
        <v>11893</v>
      </c>
      <c r="I14">
        <v>0.84799999999999998</v>
      </c>
      <c r="K14">
        <f t="shared" si="0"/>
        <v>9.258855585831062E-2</v>
      </c>
      <c r="L14">
        <f t="shared" si="1"/>
        <v>11561.566301907356</v>
      </c>
    </row>
    <row r="15" spans="1:12" x14ac:dyDescent="0.35">
      <c r="A15" t="s">
        <v>36</v>
      </c>
      <c r="B15">
        <v>1564.5</v>
      </c>
      <c r="C15">
        <v>822.39</v>
      </c>
      <c r="D15">
        <v>24.47</v>
      </c>
      <c r="E15">
        <v>1707.7</v>
      </c>
      <c r="F15">
        <v>1620.2</v>
      </c>
      <c r="G15">
        <v>135037</v>
      </c>
      <c r="H15">
        <v>128450</v>
      </c>
      <c r="I15">
        <v>0.81899999999999995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321"/>
  <sheetViews>
    <sheetView topLeftCell="A3" zoomScale="70" zoomScaleNormal="70" workbookViewId="0">
      <pane xSplit="2" ySplit="1" topLeftCell="C300" activePane="bottomRight" state="frozen"/>
      <selection pane="topRight" activeCell="C3" sqref="C3"/>
      <selection pane="bottomLeft" activeCell="A4" sqref="A4"/>
      <selection pane="bottomRight" activeCell="J324" sqref="J324"/>
    </sheetView>
  </sheetViews>
  <sheetFormatPr defaultRowHeight="14.5" x14ac:dyDescent="0.35"/>
  <cols>
    <col min="1" max="1" width="10.1796875" style="1" bestFit="1" customWidth="1"/>
    <col min="2" max="2" width="13.1796875" style="1" customWidth="1"/>
    <col min="3" max="3" width="11.1796875" style="1" customWidth="1"/>
    <col min="4" max="4" width="12.453125" style="1" customWidth="1"/>
    <col min="5" max="5" width="14.1796875" style="1" customWidth="1"/>
    <col min="6" max="6" width="13" customWidth="1"/>
    <col min="7" max="7" width="10.81640625" style="1" customWidth="1"/>
    <col min="8" max="8" width="9.1796875" style="1" customWidth="1"/>
    <col min="9" max="9" width="18.453125" style="1" customWidth="1"/>
    <col min="10" max="10" width="17.1796875" style="1" customWidth="1"/>
    <col min="11" max="11" width="18.26953125" customWidth="1"/>
    <col min="12" max="12" width="14.54296875" customWidth="1"/>
    <col min="13" max="13" width="12.1796875" customWidth="1"/>
    <col min="14" max="14" width="12.81640625" customWidth="1"/>
    <col min="15" max="15" width="15.54296875" customWidth="1"/>
    <col min="16" max="16" width="13.54296875" customWidth="1"/>
    <col min="17" max="17" width="15.453125" style="1" bestFit="1" customWidth="1"/>
    <col min="18" max="18" width="29.81640625" style="1" customWidth="1"/>
    <col min="19" max="19" width="17.453125" style="1" customWidth="1"/>
    <col min="20" max="20" width="17" bestFit="1" customWidth="1"/>
    <col min="21" max="21" width="15.54296875" customWidth="1"/>
    <col min="22" max="22" width="44.453125" customWidth="1"/>
    <col min="23" max="23" width="18" style="1" customWidth="1"/>
    <col min="24" max="24" width="8.54296875" customWidth="1"/>
    <col min="25" max="25" width="8.54296875" style="18" customWidth="1"/>
    <col min="26" max="26" width="12.1796875" style="1" customWidth="1"/>
    <col min="27" max="27" width="17.1796875" customWidth="1"/>
    <col min="28" max="28" width="13.1796875" customWidth="1"/>
    <col min="29" max="29" width="13.81640625" customWidth="1"/>
    <col min="30" max="30" width="14.453125" customWidth="1"/>
    <col min="31" max="31" width="76.453125" bestFit="1" customWidth="1"/>
    <col min="32" max="32" width="22" style="1" customWidth="1"/>
    <col min="33" max="33" width="13.81640625" customWidth="1"/>
    <col min="34" max="34" width="17" customWidth="1"/>
    <col min="35" max="35" width="18" customWidth="1"/>
    <col min="36" max="36" width="11.54296875" bestFit="1" customWidth="1"/>
  </cols>
  <sheetData>
    <row r="1" spans="1:41" hidden="1" x14ac:dyDescent="0.35">
      <c r="P1" s="1"/>
      <c r="S1"/>
      <c r="X1" s="18"/>
      <c r="AE1" s="1"/>
      <c r="AF1"/>
    </row>
    <row r="2" spans="1:41" hidden="1" x14ac:dyDescent="0.35">
      <c r="B2" s="1">
        <v>1</v>
      </c>
      <c r="C2" s="1">
        <f>B2+1</f>
        <v>2</v>
      </c>
      <c r="D2" s="1">
        <f t="shared" ref="D2:AI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>L2+1</f>
        <v>12</v>
      </c>
      <c r="N2" s="1"/>
      <c r="O2" s="1" t="e">
        <f>#REF!+1</f>
        <v>#REF!</v>
      </c>
      <c r="P2" s="1" t="e">
        <f t="shared" si="0"/>
        <v>#REF!</v>
      </c>
      <c r="Q2" s="1" t="e">
        <f>#REF!+1</f>
        <v>#REF!</v>
      </c>
      <c r="R2" s="1" t="e">
        <f t="shared" si="0"/>
        <v>#REF!</v>
      </c>
      <c r="S2" s="1" t="e">
        <f t="shared" si="0"/>
        <v>#REF!</v>
      </c>
      <c r="T2" s="1" t="e">
        <f t="shared" si="0"/>
        <v>#REF!</v>
      </c>
      <c r="U2" s="1" t="e">
        <f t="shared" si="0"/>
        <v>#REF!</v>
      </c>
      <c r="V2" s="1" t="e">
        <f t="shared" si="0"/>
        <v>#REF!</v>
      </c>
      <c r="W2" s="1" t="e">
        <f t="shared" si="0"/>
        <v>#REF!</v>
      </c>
      <c r="X2" s="18" t="e">
        <f t="shared" si="0"/>
        <v>#REF!</v>
      </c>
      <c r="Y2" s="18" t="e">
        <f t="shared" si="0"/>
        <v>#REF!</v>
      </c>
      <c r="Z2" s="1" t="e">
        <f t="shared" si="0"/>
        <v>#REF!</v>
      </c>
      <c r="AA2" s="1" t="e">
        <f t="shared" si="0"/>
        <v>#REF!</v>
      </c>
      <c r="AB2" s="1" t="e">
        <f t="shared" si="0"/>
        <v>#REF!</v>
      </c>
      <c r="AC2" s="1" t="e">
        <f t="shared" si="0"/>
        <v>#REF!</v>
      </c>
      <c r="AD2" s="1" t="e">
        <f t="shared" si="0"/>
        <v>#REF!</v>
      </c>
      <c r="AE2" s="1" t="e">
        <f t="shared" si="0"/>
        <v>#REF!</v>
      </c>
      <c r="AF2" s="1" t="e">
        <f t="shared" si="0"/>
        <v>#REF!</v>
      </c>
      <c r="AG2" s="1" t="e">
        <f t="shared" si="0"/>
        <v>#REF!</v>
      </c>
      <c r="AH2" s="1" t="e">
        <f t="shared" si="0"/>
        <v>#REF!</v>
      </c>
      <c r="AI2" s="1" t="e">
        <f t="shared" si="0"/>
        <v>#REF!</v>
      </c>
    </row>
    <row r="3" spans="1:41" ht="99" customHeight="1" x14ac:dyDescent="0.35">
      <c r="A3" s="2" t="s">
        <v>7</v>
      </c>
      <c r="B3" s="4" t="s">
        <v>56</v>
      </c>
      <c r="C3" s="3" t="s">
        <v>57</v>
      </c>
      <c r="D3" s="3" t="s">
        <v>58</v>
      </c>
      <c r="E3" s="3" t="s">
        <v>685</v>
      </c>
      <c r="F3" s="3" t="s">
        <v>103</v>
      </c>
      <c r="G3" s="3" t="s">
        <v>59</v>
      </c>
      <c r="H3" s="3" t="s">
        <v>37</v>
      </c>
      <c r="I3" s="3" t="s">
        <v>213</v>
      </c>
      <c r="J3" s="3" t="s">
        <v>214</v>
      </c>
      <c r="K3" s="3" t="s">
        <v>686</v>
      </c>
      <c r="L3" s="3" t="s">
        <v>704</v>
      </c>
      <c r="M3" s="3" t="s">
        <v>705</v>
      </c>
      <c r="N3" s="3" t="s">
        <v>706</v>
      </c>
      <c r="O3" s="3" t="s">
        <v>707</v>
      </c>
      <c r="P3" s="3" t="s">
        <v>708</v>
      </c>
      <c r="Q3" s="3" t="s">
        <v>687</v>
      </c>
      <c r="R3" s="103" t="s">
        <v>688</v>
      </c>
      <c r="S3" s="3" t="s">
        <v>689</v>
      </c>
      <c r="T3" s="3" t="s">
        <v>709</v>
      </c>
      <c r="U3" s="3" t="s">
        <v>710</v>
      </c>
      <c r="V3" s="3" t="s">
        <v>690</v>
      </c>
      <c r="W3" s="3" t="s">
        <v>691</v>
      </c>
      <c r="X3" s="84" t="s">
        <v>711</v>
      </c>
      <c r="Y3" s="84" t="s">
        <v>712</v>
      </c>
      <c r="Z3" s="3" t="s">
        <v>692</v>
      </c>
      <c r="AA3" s="3" t="s">
        <v>713</v>
      </c>
      <c r="AB3" s="3" t="s">
        <v>714</v>
      </c>
      <c r="AC3" s="3" t="s">
        <v>715</v>
      </c>
      <c r="AD3" s="3" t="s">
        <v>693</v>
      </c>
      <c r="AE3" s="3" t="s">
        <v>694</v>
      </c>
      <c r="AF3" s="3" t="s">
        <v>695</v>
      </c>
      <c r="AG3" s="3" t="s">
        <v>696</v>
      </c>
      <c r="AH3" s="3" t="s">
        <v>716</v>
      </c>
      <c r="AI3" s="3" t="s">
        <v>698</v>
      </c>
      <c r="AJ3" s="3" t="s">
        <v>717</v>
      </c>
      <c r="AK3" s="3" t="s">
        <v>718</v>
      </c>
      <c r="AL3" s="3" t="s">
        <v>719</v>
      </c>
      <c r="AM3" s="231"/>
      <c r="AO3" s="230"/>
    </row>
    <row r="4" spans="1:41" x14ac:dyDescent="0.35">
      <c r="A4" s="53" t="e">
        <f>#REF!+1</f>
        <v>#REF!</v>
      </c>
      <c r="B4" s="141">
        <v>45331</v>
      </c>
      <c r="C4" s="6">
        <f>YEAR(PA_19[[#This Row],[Date]])+IF(MONTH(PA_19[[#This Row],[Date]])&gt;=4,1,0)</f>
        <v>2024</v>
      </c>
      <c r="D4" s="6">
        <f>YEAR(PA_19[[#This Row],[Date]])</f>
        <v>2024</v>
      </c>
      <c r="E4" s="54" t="s">
        <v>121</v>
      </c>
      <c r="F4" s="54" t="s">
        <v>121</v>
      </c>
      <c r="G4" s="142">
        <f>PA_19[[#This Row],[Date]]-DAY(PA_19[[#This Row],[Date]])+1</f>
        <v>45323</v>
      </c>
      <c r="H4" s="6">
        <f>DAY(EOMONTH(PA_19[[#This Row],[Month Year]],0))</f>
        <v>29</v>
      </c>
      <c r="I4" s="55">
        <f>_xlfn.XLOOKUP(PA_19[[#This Row],[Date]],Raw_Data!B:B,Raw_Data!J:J,0)</f>
        <v>0</v>
      </c>
      <c r="J4" s="55" t="e">
        <f>_xlfn.XLOOKUP(PA_19[[#This Row],[Date]],Raw_Data!B:B,Raw_Data!K:K)</f>
        <v>#N/A</v>
      </c>
      <c r="K4" s="49" t="str">
        <f>IFERROR((PA_19[[#This Row],[Sunset Time (POA&lt;20 W/m2)]]-PA_19[[#This Row],[Sunrise Time (POA&gt;20 W/m2)]])*24,"")</f>
        <v/>
      </c>
      <c r="L4" s="54"/>
      <c r="M4" s="54"/>
      <c r="N4" s="54"/>
      <c r="O4" s="56" t="s">
        <v>720</v>
      </c>
      <c r="P4" s="54"/>
      <c r="Q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" s="6">
        <f>_xlfn.XLOOKUP(PA_19[[#This Row],[Affected Equipment ]],'Basic Data '!A:A,'Basic Data '!B:B,0)</f>
        <v>25.48</v>
      </c>
      <c r="S4" s="57">
        <f>_xlfn.XLOOKUP(PA_19[[#This Row],[Affected Equipment ]],'Basic Data '!A:A,'Basic Data '!C:C,0)</f>
        <v>2.7734842712528573E-4</v>
      </c>
      <c r="T4" s="56" t="s">
        <v>721</v>
      </c>
      <c r="U4" s="88"/>
      <c r="V4" s="88" t="s">
        <v>722</v>
      </c>
      <c r="W4" s="58">
        <v>0.4548611111111111</v>
      </c>
      <c r="X4" s="58" t="s">
        <v>723</v>
      </c>
      <c r="Y4" s="58" t="s">
        <v>723</v>
      </c>
      <c r="Z4" s="58">
        <v>0.4826388888888889</v>
      </c>
      <c r="AA4" s="59" t="str">
        <f>IF(PA_19[[#This Row],[Acknowledgement Time ]]="NA","",(PA_19[[#This Row],[Acknowledgement Time ]]-PA_19[[#This Row],[Fault Time]])*24)</f>
        <v/>
      </c>
      <c r="AB4" s="59" t="str">
        <f>IF(PA_19[[#This Row],[Work Start time on Fault]]="NA","",(PA_19[[#This Row],[Work Start time on Fault]]-PA_19[[#This Row],[Fault Time]])*24)</f>
        <v/>
      </c>
      <c r="AC4" s="89" t="str">
        <f>IF(PA_19[[#This Row],[Work Start time on Fault]]="NA","",(PA_19[[#This Row],[Work Completion time on fault]]-PA_19[[#This Row],[Fault Time]])*24)</f>
        <v/>
      </c>
      <c r="AD4" s="59">
        <f>IFERROR((PA_19[[#This Row],[Work Completion time on fault]]-PA_19[[#This Row],[Fault Time]])*24,"")</f>
        <v>0.66666666666666696</v>
      </c>
      <c r="AE4" s="54" t="s">
        <v>724</v>
      </c>
      <c r="AF4" s="54" t="s">
        <v>703</v>
      </c>
      <c r="AG4" s="49">
        <f>PA_19[[#This Row],[Breakdown Time]]*PA_19[[#This Row],[Plant Equivalent Weightage]]</f>
        <v>1.8489895141685723E-4</v>
      </c>
      <c r="AH4" s="54">
        <v>0.56000000000000005</v>
      </c>
      <c r="AI4" s="90" t="str">
        <f>IFERROR(_xlfn.XLOOKUP($G4,'Modelling New'!$D:$D,'Modelling New'!$O:$O)*PA_19[[#This Row],[DC Capacity Affected (kW)]]*PA_19[[#This Row],[Lost PoA(KWh/m2)]],"")</f>
        <v/>
      </c>
      <c r="AL4" t="s">
        <v>725</v>
      </c>
    </row>
    <row r="5" spans="1:41" x14ac:dyDescent="0.35">
      <c r="A5" s="53" t="e">
        <f>#REF!+1</f>
        <v>#REF!</v>
      </c>
      <c r="B5" s="141">
        <v>45496</v>
      </c>
      <c r="C5" s="6">
        <f>YEAR(PA_19[[#This Row],[Date]])+IF(MONTH(PA_19[[#This Row],[Date]])&gt;=4,1,0)</f>
        <v>2025</v>
      </c>
      <c r="D5" s="6">
        <f>YEAR(PA_19[[#This Row],[Date]])</f>
        <v>2024</v>
      </c>
      <c r="E5" s="54" t="s">
        <v>124</v>
      </c>
      <c r="F5" s="54" t="s">
        <v>124</v>
      </c>
      <c r="G5" s="142">
        <f>PA_19[[#This Row],[Date]]-DAY(PA_19[[#This Row],[Date]])+1</f>
        <v>45474</v>
      </c>
      <c r="H5" s="6">
        <f>DAY(EOMONTH(PA_19[[#This Row],[Month Year]],0))</f>
        <v>31</v>
      </c>
      <c r="I5" s="55">
        <f>_xlfn.XLOOKUP(PA_19[[#This Row],[Date]],Raw_Data!B:B,Raw_Data!J:J,0)</f>
        <v>0</v>
      </c>
      <c r="J5" s="55" t="e">
        <f>_xlfn.XLOOKUP(PA_19[[#This Row],[Date]],Raw_Data!B:B,Raw_Data!K:K)</f>
        <v>#N/A</v>
      </c>
      <c r="K5" s="49" t="str">
        <f>IFERROR((PA_19[[#This Row],[Sunset Time (POA&lt;20 W/m2)]]-PA_19[[#This Row],[Sunrise Time (POA&gt;20 W/m2)]])*24,"")</f>
        <v/>
      </c>
      <c r="L5" s="54"/>
      <c r="M5" s="54"/>
      <c r="N5" s="54"/>
      <c r="O5" s="52" t="s">
        <v>720</v>
      </c>
      <c r="P5" s="6"/>
      <c r="Q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" s="6">
        <f>_xlfn.XLOOKUP(PA_19[[#This Row],[Affected Equipment ]],'Basic Data '!A:A,'Basic Data '!B:B,0)</f>
        <v>25.48</v>
      </c>
      <c r="S5" s="6">
        <f>_xlfn.XLOOKUP(PA_19[[#This Row],[Affected Equipment ]],'Basic Data '!A:A,'Basic Data '!C:C,0)</f>
        <v>2.7734842712528573E-4</v>
      </c>
      <c r="T5" s="56" t="s">
        <v>721</v>
      </c>
      <c r="U5" s="88"/>
      <c r="V5" s="88" t="s">
        <v>726</v>
      </c>
      <c r="W5" s="58">
        <v>0.47916666666666669</v>
      </c>
      <c r="X5" s="58" t="s">
        <v>723</v>
      </c>
      <c r="Y5" s="58" t="s">
        <v>723</v>
      </c>
      <c r="Z5" s="58">
        <v>0.64930555555555558</v>
      </c>
      <c r="AA5" s="117" t="str">
        <f>IF(PA_19[[#This Row],[Acknowledgement Time ]]="NA","",(PA_19[[#This Row],[Acknowledgement Time ]]-PA_19[[#This Row],[Fault Time]])*24)</f>
        <v/>
      </c>
      <c r="AB5" s="117" t="str">
        <f>IF(PA_19[[#This Row],[Work Start time on Fault]]="NA","",(PA_19[[#This Row],[Work Start time on Fault]]-PA_19[[#This Row],[Fault Time]])*24)</f>
        <v/>
      </c>
      <c r="AC5" s="118" t="str">
        <f>IF(PA_19[[#This Row],[Work Start time on Fault]]="NA","",(PA_19[[#This Row],[Work Completion time on fault]]-PA_19[[#This Row],[Fault Time]])*24)</f>
        <v/>
      </c>
      <c r="AD5" s="62">
        <f>IFERROR((PA_19[[#This Row],[Work Completion time on fault]]-PA_19[[#This Row],[Fault Time]])*24,"")</f>
        <v>4.0833333333333339</v>
      </c>
      <c r="AE5" s="54" t="s">
        <v>727</v>
      </c>
      <c r="AF5" s="54" t="s">
        <v>703</v>
      </c>
      <c r="AG5" s="49">
        <f>PA_19[[#This Row],[Breakdown Time]]*PA_19[[#This Row],[Plant Equivalent Weightage]]</f>
        <v>1.1325060774282501E-3</v>
      </c>
      <c r="AH5" s="54">
        <v>2.58</v>
      </c>
      <c r="AI5" s="90">
        <f>IFERROR(_xlfn.XLOOKUP($G5,'Modelling New'!$D:$D,'Modelling New'!$O:$O)*PA_19[[#This Row],[DC Capacity Affected (kW)]]*PA_19[[#This Row],[Lost PoA(KWh/m2)]],"")</f>
        <v>51.829467531756457</v>
      </c>
    </row>
    <row r="6" spans="1:41" x14ac:dyDescent="0.35">
      <c r="A6" s="53" t="e">
        <f>#REF!+1</f>
        <v>#REF!</v>
      </c>
      <c r="B6" s="141">
        <v>45501</v>
      </c>
      <c r="C6" s="6">
        <f>YEAR(PA_19[[#This Row],[Date]])+IF(MONTH(PA_19[[#This Row],[Date]])&gt;=4,1,0)</f>
        <v>2025</v>
      </c>
      <c r="D6" s="6">
        <f>YEAR(PA_19[[#This Row],[Date]])</f>
        <v>2024</v>
      </c>
      <c r="E6" s="54" t="s">
        <v>124</v>
      </c>
      <c r="F6" s="54" t="s">
        <v>124</v>
      </c>
      <c r="G6" s="142">
        <f>PA_19[[#This Row],[Date]]-DAY(PA_19[[#This Row],[Date]])+1</f>
        <v>45474</v>
      </c>
      <c r="H6" s="6">
        <f>DAY(EOMONTH(PA_19[[#This Row],[Month Year]],0))</f>
        <v>31</v>
      </c>
      <c r="I6" s="55">
        <f>_xlfn.XLOOKUP(PA_19[[#This Row],[Date]],Raw_Data!B:B,Raw_Data!J:J,0)</f>
        <v>0</v>
      </c>
      <c r="J6" s="55" t="e">
        <f>_xlfn.XLOOKUP(PA_19[[#This Row],[Date]],Raw_Data!B:B,Raw_Data!K:K)</f>
        <v>#N/A</v>
      </c>
      <c r="K6" s="49" t="str">
        <f>IFERROR((PA_19[[#This Row],[Sunset Time (POA&lt;20 W/m2)]]-PA_19[[#This Row],[Sunrise Time (POA&gt;20 W/m2)]])*24,"")</f>
        <v/>
      </c>
      <c r="L6" s="54"/>
      <c r="M6" s="54"/>
      <c r="N6" s="54"/>
      <c r="O6" s="52" t="s">
        <v>720</v>
      </c>
      <c r="P6" s="6"/>
      <c r="Q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" s="6">
        <f>_xlfn.XLOOKUP(PA_19[[#This Row],[Affected Equipment ]],'Basic Data '!A:A,'Basic Data '!B:B,0)</f>
        <v>25.48</v>
      </c>
      <c r="S6" s="6">
        <f>_xlfn.XLOOKUP(PA_19[[#This Row],[Affected Equipment ]],'Basic Data '!A:A,'Basic Data '!C:C,0)</f>
        <v>2.7734842712528573E-4</v>
      </c>
      <c r="T6" s="56" t="s">
        <v>721</v>
      </c>
      <c r="U6" s="88"/>
      <c r="V6" s="88" t="s">
        <v>726</v>
      </c>
      <c r="W6" s="58">
        <v>0.21319444444444444</v>
      </c>
      <c r="X6" s="58" t="s">
        <v>723</v>
      </c>
      <c r="Y6" s="58" t="s">
        <v>723</v>
      </c>
      <c r="Z6" s="58">
        <v>0.64236111111111105</v>
      </c>
      <c r="AA6" s="117" t="str">
        <f>IF(PA_19[[#This Row],[Acknowledgement Time ]]="NA","",(PA_19[[#This Row],[Acknowledgement Time ]]-PA_19[[#This Row],[Fault Time]])*24)</f>
        <v/>
      </c>
      <c r="AB6" s="117" t="str">
        <f>IF(PA_19[[#This Row],[Work Start time on Fault]]="NA","",(PA_19[[#This Row],[Work Start time on Fault]]-PA_19[[#This Row],[Fault Time]])*24)</f>
        <v/>
      </c>
      <c r="AC6" s="118" t="str">
        <f>IF(PA_19[[#This Row],[Work Start time on Fault]]="NA","",(PA_19[[#This Row],[Work Completion time on fault]]-PA_19[[#This Row],[Fault Time]])*24)</f>
        <v/>
      </c>
      <c r="AD6" s="62">
        <f>IFERROR((PA_19[[#This Row],[Work Completion time on fault]]-PA_19[[#This Row],[Fault Time]])*24,"")</f>
        <v>10.299999999999997</v>
      </c>
      <c r="AE6" s="54" t="s">
        <v>727</v>
      </c>
      <c r="AF6" s="54" t="s">
        <v>703</v>
      </c>
      <c r="AG6" s="49">
        <f>PA_19[[#This Row],[Breakdown Time]]*PA_19[[#This Row],[Plant Equivalent Weightage]]</f>
        <v>2.8566887993904423E-3</v>
      </c>
      <c r="AH6" s="54">
        <v>6.15</v>
      </c>
      <c r="AI6" s="90">
        <f>IFERROR(_xlfn.XLOOKUP($G6,'Modelling New'!$D:$D,'Modelling New'!$O:$O)*PA_19[[#This Row],[DC Capacity Affected (kW)]]*PA_19[[#This Row],[Lost PoA(KWh/m2)]],"")</f>
        <v>123.54698655825668</v>
      </c>
    </row>
    <row r="7" spans="1:41" x14ac:dyDescent="0.35">
      <c r="A7" s="53" t="e">
        <f t="shared" ref="A7:A8" si="1">A6+1</f>
        <v>#REF!</v>
      </c>
      <c r="B7" s="141">
        <v>45501</v>
      </c>
      <c r="C7" s="6">
        <f>YEAR(PA_19[[#This Row],[Date]])+IF(MONTH(PA_19[[#This Row],[Date]])&gt;=4,1,0)</f>
        <v>2025</v>
      </c>
      <c r="D7" s="6">
        <f>YEAR(PA_19[[#This Row],[Date]])</f>
        <v>2024</v>
      </c>
      <c r="E7" s="54" t="s">
        <v>124</v>
      </c>
      <c r="F7" s="54" t="s">
        <v>124</v>
      </c>
      <c r="G7" s="142">
        <f>PA_19[[#This Row],[Date]]-DAY(PA_19[[#This Row],[Date]])+1</f>
        <v>45474</v>
      </c>
      <c r="H7" s="6">
        <f>DAY(EOMONTH(PA_19[[#This Row],[Month Year]],0))</f>
        <v>31</v>
      </c>
      <c r="I7" s="55">
        <f>_xlfn.XLOOKUP(PA_19[[#This Row],[Date]],Raw_Data!B:B,Raw_Data!J:J,0)</f>
        <v>0</v>
      </c>
      <c r="J7" s="55" t="e">
        <f>_xlfn.XLOOKUP(PA_19[[#This Row],[Date]],Raw_Data!B:B,Raw_Data!K:K)</f>
        <v>#N/A</v>
      </c>
      <c r="K7" s="49" t="str">
        <f>IFERROR((PA_19[[#This Row],[Sunset Time (POA&lt;20 W/m2)]]-PA_19[[#This Row],[Sunrise Time (POA&gt;20 W/m2)]])*24,"")</f>
        <v/>
      </c>
      <c r="L7" s="54"/>
      <c r="M7" s="54"/>
      <c r="N7" s="54"/>
      <c r="O7" s="52" t="s">
        <v>720</v>
      </c>
      <c r="P7" s="6"/>
      <c r="Q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" s="6">
        <f>_xlfn.XLOOKUP(PA_19[[#This Row],[Affected Equipment ]],'Basic Data '!A:A,'Basic Data '!B:B,0)</f>
        <v>25.48</v>
      </c>
      <c r="S7" s="6">
        <f>_xlfn.XLOOKUP(PA_19[[#This Row],[Affected Equipment ]],'Basic Data '!A:A,'Basic Data '!C:C,0)</f>
        <v>2.7734842712528573E-4</v>
      </c>
      <c r="T7" s="56" t="s">
        <v>721</v>
      </c>
      <c r="U7" s="88"/>
      <c r="V7" s="88" t="s">
        <v>726</v>
      </c>
      <c r="W7" s="58">
        <v>0.21319444444444444</v>
      </c>
      <c r="X7" s="58" t="s">
        <v>723</v>
      </c>
      <c r="Y7" s="58" t="s">
        <v>723</v>
      </c>
      <c r="Z7" s="58">
        <v>0.6430555555555556</v>
      </c>
      <c r="AA7" s="117" t="str">
        <f>IF(PA_19[[#This Row],[Acknowledgement Time ]]="NA","",(PA_19[[#This Row],[Acknowledgement Time ]]-PA_19[[#This Row],[Fault Time]])*24)</f>
        <v/>
      </c>
      <c r="AB7" s="117" t="str">
        <f>IF(PA_19[[#This Row],[Work Start time on Fault]]="NA","",(PA_19[[#This Row],[Work Start time on Fault]]-PA_19[[#This Row],[Fault Time]])*24)</f>
        <v/>
      </c>
      <c r="AC7" s="118" t="str">
        <f>IF(PA_19[[#This Row],[Work Start time on Fault]]="NA","",(PA_19[[#This Row],[Work Completion time on fault]]-PA_19[[#This Row],[Fault Time]])*24)</f>
        <v/>
      </c>
      <c r="AD7" s="62">
        <f>IFERROR((PA_19[[#This Row],[Work Completion time on fault]]-PA_19[[#This Row],[Fault Time]])*24,"")</f>
        <v>10.316666666666666</v>
      </c>
      <c r="AE7" s="54" t="s">
        <v>727</v>
      </c>
      <c r="AF7" s="54" t="s">
        <v>703</v>
      </c>
      <c r="AG7" s="49">
        <f>PA_19[[#This Row],[Breakdown Time]]*PA_19[[#This Row],[Plant Equivalent Weightage]]</f>
        <v>2.8613112731758644E-3</v>
      </c>
      <c r="AH7" s="54">
        <v>6.16</v>
      </c>
      <c r="AI7" s="90">
        <f>IFERROR(_xlfn.XLOOKUP($G7,'Modelling New'!$D:$D,'Modelling New'!$O:$O)*PA_19[[#This Row],[DC Capacity Affected (kW)]]*PA_19[[#This Row],[Lost PoA(KWh/m2)]],"")</f>
        <v>123.74787596729449</v>
      </c>
    </row>
    <row r="8" spans="1:41" x14ac:dyDescent="0.35">
      <c r="A8" s="53" t="e">
        <f t="shared" si="1"/>
        <v>#REF!</v>
      </c>
      <c r="B8" s="141">
        <v>45501</v>
      </c>
      <c r="C8" s="6">
        <f>YEAR(PA_19[[#This Row],[Date]])+IF(MONTH(PA_19[[#This Row],[Date]])&gt;=4,1,0)</f>
        <v>2025</v>
      </c>
      <c r="D8" s="6">
        <f>YEAR(PA_19[[#This Row],[Date]])</f>
        <v>2024</v>
      </c>
      <c r="E8" s="54" t="s">
        <v>124</v>
      </c>
      <c r="F8" s="54" t="s">
        <v>124</v>
      </c>
      <c r="G8" s="142">
        <f>PA_19[[#This Row],[Date]]-DAY(PA_19[[#This Row],[Date]])+1</f>
        <v>45474</v>
      </c>
      <c r="H8" s="6">
        <f>DAY(EOMONTH(PA_19[[#This Row],[Month Year]],0))</f>
        <v>31</v>
      </c>
      <c r="I8" s="55">
        <f>_xlfn.XLOOKUP(PA_19[[#This Row],[Date]],Raw_Data!B:B,Raw_Data!J:J,0)</f>
        <v>0</v>
      </c>
      <c r="J8" s="55" t="e">
        <f>_xlfn.XLOOKUP(PA_19[[#This Row],[Date]],Raw_Data!B:B,Raw_Data!K:K)</f>
        <v>#N/A</v>
      </c>
      <c r="K8" s="49" t="str">
        <f>IFERROR((PA_19[[#This Row],[Sunset Time (POA&lt;20 W/m2)]]-PA_19[[#This Row],[Sunrise Time (POA&gt;20 W/m2)]])*24,"")</f>
        <v/>
      </c>
      <c r="L8" s="54"/>
      <c r="M8" s="54"/>
      <c r="N8" s="54"/>
      <c r="O8" s="52" t="s">
        <v>720</v>
      </c>
      <c r="P8" s="6"/>
      <c r="Q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" s="6">
        <f>_xlfn.XLOOKUP(PA_19[[#This Row],[Affected Equipment ]],'Basic Data '!A:A,'Basic Data '!B:B,0)</f>
        <v>25.48</v>
      </c>
      <c r="S8" s="6">
        <f>_xlfn.XLOOKUP(PA_19[[#This Row],[Affected Equipment ]],'Basic Data '!A:A,'Basic Data '!C:C,0)</f>
        <v>2.7734842712528573E-4</v>
      </c>
      <c r="T8" s="56" t="s">
        <v>721</v>
      </c>
      <c r="U8" s="88"/>
      <c r="V8" s="88" t="s">
        <v>726</v>
      </c>
      <c r="W8" s="58">
        <v>0.21319444444444444</v>
      </c>
      <c r="X8" s="58" t="s">
        <v>723</v>
      </c>
      <c r="Y8" s="58" t="s">
        <v>723</v>
      </c>
      <c r="Z8" s="58">
        <v>0.6430555555555556</v>
      </c>
      <c r="AA8" s="117" t="str">
        <f>IF(PA_19[[#This Row],[Acknowledgement Time ]]="NA","",(PA_19[[#This Row],[Acknowledgement Time ]]-PA_19[[#This Row],[Fault Time]])*24)</f>
        <v/>
      </c>
      <c r="AB8" s="117" t="str">
        <f>IF(PA_19[[#This Row],[Work Start time on Fault]]="NA","",(PA_19[[#This Row],[Work Start time on Fault]]-PA_19[[#This Row],[Fault Time]])*24)</f>
        <v/>
      </c>
      <c r="AC8" s="118" t="str">
        <f>IF(PA_19[[#This Row],[Work Start time on Fault]]="NA","",(PA_19[[#This Row],[Work Completion time on fault]]-PA_19[[#This Row],[Fault Time]])*24)</f>
        <v/>
      </c>
      <c r="AD8" s="62">
        <f>IFERROR((PA_19[[#This Row],[Work Completion time on fault]]-PA_19[[#This Row],[Fault Time]])*24,"")</f>
        <v>10.316666666666666</v>
      </c>
      <c r="AE8" s="54" t="s">
        <v>727</v>
      </c>
      <c r="AF8" s="54" t="s">
        <v>703</v>
      </c>
      <c r="AG8" s="49">
        <f>PA_19[[#This Row],[Breakdown Time]]*PA_19[[#This Row],[Plant Equivalent Weightage]]</f>
        <v>2.8613112731758644E-3</v>
      </c>
      <c r="AH8" s="54">
        <v>6.16</v>
      </c>
      <c r="AI8" s="90">
        <f>IFERROR(_xlfn.XLOOKUP($G8,'Modelling New'!$D:$D,'Modelling New'!$O:$O)*PA_19[[#This Row],[DC Capacity Affected (kW)]]*PA_19[[#This Row],[Lost PoA(KWh/m2)]],"")</f>
        <v>123.74787596729449</v>
      </c>
    </row>
    <row r="9" spans="1:41" x14ac:dyDescent="0.35">
      <c r="A9" s="53" t="e">
        <f>#REF!+1</f>
        <v>#REF!</v>
      </c>
      <c r="B9" s="141">
        <v>45508</v>
      </c>
      <c r="C9" s="6">
        <f>YEAR(PA_19[[#This Row],[Date]])+IF(MONTH(PA_19[[#This Row],[Date]])&gt;=4,1,0)</f>
        <v>2025</v>
      </c>
      <c r="D9" s="6">
        <f>YEAR(PA_19[[#This Row],[Date]])</f>
        <v>2024</v>
      </c>
      <c r="E9" s="54" t="s">
        <v>124</v>
      </c>
      <c r="F9" s="54" t="s">
        <v>124</v>
      </c>
      <c r="G9" s="142">
        <f>PA_19[[#This Row],[Date]]-DAY(PA_19[[#This Row],[Date]])+1</f>
        <v>45505</v>
      </c>
      <c r="H9" s="6">
        <f>DAY(EOMONTH(PA_19[[#This Row],[Month Year]],0))</f>
        <v>31</v>
      </c>
      <c r="I9" s="55">
        <f>_xlfn.XLOOKUP(PA_19[[#This Row],[Date]],Raw_Data!B:B,Raw_Data!J:J,0)</f>
        <v>0</v>
      </c>
      <c r="J9" s="55" t="e">
        <f>_xlfn.XLOOKUP(PA_19[[#This Row],[Date]],Raw_Data!B:B,Raw_Data!K:K)</f>
        <v>#N/A</v>
      </c>
      <c r="K9" s="49" t="str">
        <f>IFERROR((PA_19[[#This Row],[Sunset Time (POA&lt;20 W/m2)]]-PA_19[[#This Row],[Sunrise Time (POA&gt;20 W/m2)]])*24,"")</f>
        <v/>
      </c>
      <c r="L9" s="54"/>
      <c r="M9" s="54"/>
      <c r="N9" s="54"/>
      <c r="O9" s="52" t="s">
        <v>720</v>
      </c>
      <c r="P9" s="6"/>
      <c r="Q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" s="6">
        <f>_xlfn.XLOOKUP(PA_19[[#This Row],[Affected Equipment ]],'Basic Data '!A:A,'Basic Data '!B:B,0)</f>
        <v>25.48</v>
      </c>
      <c r="S9" s="6">
        <f>_xlfn.XLOOKUP(PA_19[[#This Row],[Affected Equipment ]],'Basic Data '!A:A,'Basic Data '!C:C,0)</f>
        <v>2.7734842712528573E-4</v>
      </c>
      <c r="T9" s="56" t="s">
        <v>721</v>
      </c>
      <c r="U9" s="88"/>
      <c r="V9" s="88" t="s">
        <v>726</v>
      </c>
      <c r="W9" s="58">
        <v>0.41388888888888886</v>
      </c>
      <c r="X9" s="58" t="s">
        <v>723</v>
      </c>
      <c r="Y9" s="58" t="s">
        <v>723</v>
      </c>
      <c r="Z9" s="58">
        <v>0.46736111111111112</v>
      </c>
      <c r="AA9" s="117" t="str">
        <f>IF(PA_19[[#This Row],[Acknowledgement Time ]]="NA","",(PA_19[[#This Row],[Acknowledgement Time ]]-PA_19[[#This Row],[Fault Time]])*24)</f>
        <v/>
      </c>
      <c r="AB9" s="117" t="str">
        <f>IF(PA_19[[#This Row],[Work Start time on Fault]]="NA","",(PA_19[[#This Row],[Work Start time on Fault]]-PA_19[[#This Row],[Fault Time]])*24)</f>
        <v/>
      </c>
      <c r="AC9" s="118" t="str">
        <f>IF(PA_19[[#This Row],[Work Start time on Fault]]="NA","",(PA_19[[#This Row],[Work Completion time on fault]]-PA_19[[#This Row],[Fault Time]])*24)</f>
        <v/>
      </c>
      <c r="AD9" s="62">
        <f>IFERROR((PA_19[[#This Row],[Work Completion time on fault]]-PA_19[[#This Row],[Fault Time]])*24,"")</f>
        <v>1.2833333333333341</v>
      </c>
      <c r="AE9" s="54" t="s">
        <v>727</v>
      </c>
      <c r="AF9" s="54" t="s">
        <v>703</v>
      </c>
      <c r="AG9" s="49">
        <f>PA_19[[#This Row],[Breakdown Time]]*PA_19[[#This Row],[Plant Equivalent Weightage]]</f>
        <v>3.5593048147745021E-4</v>
      </c>
      <c r="AH9" s="54">
        <v>0.71</v>
      </c>
      <c r="AI9" s="90">
        <f>IFERROR(_xlfn.XLOOKUP($G9,'Modelling New'!$D:$D,'Modelling New'!$O:$O)*PA_19[[#This Row],[DC Capacity Affected (kW)]]*PA_19[[#This Row],[Lost PoA(KWh/m2)]],"")</f>
        <v>14.216946314181943</v>
      </c>
    </row>
    <row r="10" spans="1:41" x14ac:dyDescent="0.35">
      <c r="A10" s="53" t="e">
        <f>#REF!+1</f>
        <v>#REF!</v>
      </c>
      <c r="B10" s="141">
        <v>45513</v>
      </c>
      <c r="C10" s="6">
        <f>YEAR(PA_19[[#This Row],[Date]])+IF(MONTH(PA_19[[#This Row],[Date]])&gt;=4,1,0)</f>
        <v>2025</v>
      </c>
      <c r="D10" s="6">
        <f>YEAR(PA_19[[#This Row],[Date]])</f>
        <v>2024</v>
      </c>
      <c r="E10" s="54" t="s">
        <v>124</v>
      </c>
      <c r="F10" s="54" t="s">
        <v>124</v>
      </c>
      <c r="G10" s="142">
        <f>PA_19[[#This Row],[Date]]-DAY(PA_19[[#This Row],[Date]])+1</f>
        <v>45505</v>
      </c>
      <c r="H10" s="6">
        <f>DAY(EOMONTH(PA_19[[#This Row],[Month Year]],0))</f>
        <v>31</v>
      </c>
      <c r="I10" s="55">
        <f>_xlfn.XLOOKUP(PA_19[[#This Row],[Date]],Raw_Data!B:B,Raw_Data!J:J,0)</f>
        <v>0</v>
      </c>
      <c r="J10" s="55" t="e">
        <f>_xlfn.XLOOKUP(PA_19[[#This Row],[Date]],Raw_Data!B:B,Raw_Data!K:K)</f>
        <v>#N/A</v>
      </c>
      <c r="K10" s="49" t="str">
        <f>IFERROR((PA_19[[#This Row],[Sunset Time (POA&lt;20 W/m2)]]-PA_19[[#This Row],[Sunrise Time (POA&gt;20 W/m2)]])*24,"")</f>
        <v/>
      </c>
      <c r="L10" s="54"/>
      <c r="M10" s="54"/>
      <c r="N10" s="54"/>
      <c r="O10" s="52" t="s">
        <v>720</v>
      </c>
      <c r="P10" s="6"/>
      <c r="Q1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" s="6">
        <f>_xlfn.XLOOKUP(PA_19[[#This Row],[Affected Equipment ]],'Basic Data '!A:A,'Basic Data '!B:B,0)</f>
        <v>25.48</v>
      </c>
      <c r="S10" s="6">
        <f>_xlfn.XLOOKUP(PA_19[[#This Row],[Affected Equipment ]],'Basic Data '!A:A,'Basic Data '!C:C,0)</f>
        <v>2.7734842712528573E-4</v>
      </c>
      <c r="T10" s="56" t="s">
        <v>721</v>
      </c>
      <c r="U10" s="88"/>
      <c r="V10" s="88" t="s">
        <v>726</v>
      </c>
      <c r="W10" s="58">
        <v>0.21319444444444444</v>
      </c>
      <c r="X10" s="58" t="s">
        <v>723</v>
      </c>
      <c r="Y10" s="58" t="s">
        <v>723</v>
      </c>
      <c r="Z10" s="58">
        <v>0.72777777777777775</v>
      </c>
      <c r="AA10" s="117" t="str">
        <f>IF(PA_19[[#This Row],[Acknowledgement Time ]]="NA","",(PA_19[[#This Row],[Acknowledgement Time ]]-PA_19[[#This Row],[Fault Time]])*24)</f>
        <v/>
      </c>
      <c r="AB10" s="117" t="str">
        <f>IF(PA_19[[#This Row],[Work Start time on Fault]]="NA","",(PA_19[[#This Row],[Work Start time on Fault]]-PA_19[[#This Row],[Fault Time]])*24)</f>
        <v/>
      </c>
      <c r="AC10" s="118" t="str">
        <f>IF(PA_19[[#This Row],[Work Start time on Fault]]="NA","",(PA_19[[#This Row],[Work Completion time on fault]]-PA_19[[#This Row],[Fault Time]])*24)</f>
        <v/>
      </c>
      <c r="AD10" s="62">
        <f>IFERROR((PA_19[[#This Row],[Work Completion time on fault]]-PA_19[[#This Row],[Fault Time]])*24,"")</f>
        <v>12.349999999999998</v>
      </c>
      <c r="AE10" s="54" t="s">
        <v>728</v>
      </c>
      <c r="AF10" s="54" t="s">
        <v>729</v>
      </c>
      <c r="AG10" s="49">
        <f>PA_19[[#This Row],[Breakdown Time]]*PA_19[[#This Row],[Plant Equivalent Weightage]]</f>
        <v>3.425253074997278E-3</v>
      </c>
      <c r="AH10" s="54">
        <v>5.58</v>
      </c>
      <c r="AI10" s="90">
        <f>IFERROR(_xlfn.XLOOKUP($G10,'Modelling New'!$D:$D,'Modelling New'!$O:$O)*PA_19[[#This Row],[DC Capacity Affected (kW)]]*PA_19[[#This Row],[Lost PoA(KWh/m2)]],"")</f>
        <v>111.73318370864119</v>
      </c>
    </row>
    <row r="11" spans="1:41" x14ac:dyDescent="0.35">
      <c r="A11" s="53" t="e">
        <f t="shared" ref="A11:A28" si="2">A10+1</f>
        <v>#REF!</v>
      </c>
      <c r="B11" s="141">
        <v>45513</v>
      </c>
      <c r="C11" s="6">
        <f>YEAR(PA_19[[#This Row],[Date]])+IF(MONTH(PA_19[[#This Row],[Date]])&gt;=4,1,0)</f>
        <v>2025</v>
      </c>
      <c r="D11" s="6">
        <f>YEAR(PA_19[[#This Row],[Date]])</f>
        <v>2024</v>
      </c>
      <c r="E11" s="54" t="s">
        <v>124</v>
      </c>
      <c r="F11" s="54" t="s">
        <v>124</v>
      </c>
      <c r="G11" s="142">
        <f>PA_19[[#This Row],[Date]]-DAY(PA_19[[#This Row],[Date]])+1</f>
        <v>45505</v>
      </c>
      <c r="H11" s="6">
        <f>DAY(EOMONTH(PA_19[[#This Row],[Month Year]],0))</f>
        <v>31</v>
      </c>
      <c r="I11" s="55">
        <f>_xlfn.XLOOKUP(PA_19[[#This Row],[Date]],Raw_Data!B:B,Raw_Data!J:J,0)</f>
        <v>0</v>
      </c>
      <c r="J11" s="55" t="e">
        <f>_xlfn.XLOOKUP(PA_19[[#This Row],[Date]],Raw_Data!B:B,Raw_Data!K:K)</f>
        <v>#N/A</v>
      </c>
      <c r="K11" s="49" t="str">
        <f>IFERROR((PA_19[[#This Row],[Sunset Time (POA&lt;20 W/m2)]]-PA_19[[#This Row],[Sunrise Time (POA&gt;20 W/m2)]])*24,"")</f>
        <v/>
      </c>
      <c r="L11" s="54"/>
      <c r="M11" s="54"/>
      <c r="N11" s="54"/>
      <c r="O11" s="52" t="s">
        <v>720</v>
      </c>
      <c r="P11" s="6"/>
      <c r="Q1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" s="6">
        <f>_xlfn.XLOOKUP(PA_19[[#This Row],[Affected Equipment ]],'Basic Data '!A:A,'Basic Data '!B:B,0)</f>
        <v>25.48</v>
      </c>
      <c r="S11" s="6">
        <f>_xlfn.XLOOKUP(PA_19[[#This Row],[Affected Equipment ]],'Basic Data '!A:A,'Basic Data '!C:C,0)</f>
        <v>2.7734842712528573E-4</v>
      </c>
      <c r="T11" s="56" t="s">
        <v>721</v>
      </c>
      <c r="U11" s="88"/>
      <c r="V11" s="88" t="s">
        <v>726</v>
      </c>
      <c r="W11" s="58">
        <v>0.21319444444444444</v>
      </c>
      <c r="X11" s="58" t="s">
        <v>723</v>
      </c>
      <c r="Y11" s="58" t="s">
        <v>723</v>
      </c>
      <c r="Z11" s="58">
        <v>0.72777777777777775</v>
      </c>
      <c r="AA11" s="117" t="str">
        <f>IF(PA_19[[#This Row],[Acknowledgement Time ]]="NA","",(PA_19[[#This Row],[Acknowledgement Time ]]-PA_19[[#This Row],[Fault Time]])*24)</f>
        <v/>
      </c>
      <c r="AB11" s="117" t="str">
        <f>IF(PA_19[[#This Row],[Work Start time on Fault]]="NA","",(PA_19[[#This Row],[Work Start time on Fault]]-PA_19[[#This Row],[Fault Time]])*24)</f>
        <v/>
      </c>
      <c r="AC11" s="118" t="str">
        <f>IF(PA_19[[#This Row],[Work Start time on Fault]]="NA","",(PA_19[[#This Row],[Work Completion time on fault]]-PA_19[[#This Row],[Fault Time]])*24)</f>
        <v/>
      </c>
      <c r="AD11" s="62">
        <f>IFERROR((PA_19[[#This Row],[Work Completion time on fault]]-PA_19[[#This Row],[Fault Time]])*24,"")</f>
        <v>12.349999999999998</v>
      </c>
      <c r="AE11" s="54" t="s">
        <v>728</v>
      </c>
      <c r="AF11" s="54" t="s">
        <v>729</v>
      </c>
      <c r="AG11" s="49">
        <f>PA_19[[#This Row],[Breakdown Time]]*PA_19[[#This Row],[Plant Equivalent Weightage]]</f>
        <v>3.425253074997278E-3</v>
      </c>
      <c r="AH11" s="54">
        <v>5.58</v>
      </c>
      <c r="AI11" s="90">
        <f>IFERROR(_xlfn.XLOOKUP($G11,'Modelling New'!$D:$D,'Modelling New'!$O:$O)*PA_19[[#This Row],[DC Capacity Affected (kW)]]*PA_19[[#This Row],[Lost PoA(KWh/m2)]],"")</f>
        <v>111.73318370864119</v>
      </c>
    </row>
    <row r="12" spans="1:41" x14ac:dyDescent="0.35">
      <c r="A12" s="53" t="e">
        <f t="shared" si="2"/>
        <v>#REF!</v>
      </c>
      <c r="B12" s="141">
        <v>45513</v>
      </c>
      <c r="C12" s="6">
        <f>YEAR(PA_19[[#This Row],[Date]])+IF(MONTH(PA_19[[#This Row],[Date]])&gt;=4,1,0)</f>
        <v>2025</v>
      </c>
      <c r="D12" s="6">
        <f>YEAR(PA_19[[#This Row],[Date]])</f>
        <v>2024</v>
      </c>
      <c r="E12" s="54" t="s">
        <v>124</v>
      </c>
      <c r="F12" s="54" t="s">
        <v>124</v>
      </c>
      <c r="G12" s="142">
        <f>PA_19[[#This Row],[Date]]-DAY(PA_19[[#This Row],[Date]])+1</f>
        <v>45505</v>
      </c>
      <c r="H12" s="6">
        <f>DAY(EOMONTH(PA_19[[#This Row],[Month Year]],0))</f>
        <v>31</v>
      </c>
      <c r="I12" s="55">
        <f>_xlfn.XLOOKUP(PA_19[[#This Row],[Date]],Raw_Data!B:B,Raw_Data!J:J,0)</f>
        <v>0</v>
      </c>
      <c r="J12" s="55" t="e">
        <f>_xlfn.XLOOKUP(PA_19[[#This Row],[Date]],Raw_Data!B:B,Raw_Data!K:K)</f>
        <v>#N/A</v>
      </c>
      <c r="K12" s="49" t="str">
        <f>IFERROR((PA_19[[#This Row],[Sunset Time (POA&lt;20 W/m2)]]-PA_19[[#This Row],[Sunrise Time (POA&gt;20 W/m2)]])*24,"")</f>
        <v/>
      </c>
      <c r="L12" s="54"/>
      <c r="M12" s="54"/>
      <c r="N12" s="54"/>
      <c r="O12" s="52" t="s">
        <v>720</v>
      </c>
      <c r="P12" s="6"/>
      <c r="Q1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2" s="6">
        <f>_xlfn.XLOOKUP(PA_19[[#This Row],[Affected Equipment ]],'Basic Data '!A:A,'Basic Data '!B:B,0)</f>
        <v>25.48</v>
      </c>
      <c r="S12" s="6">
        <f>_xlfn.XLOOKUP(PA_19[[#This Row],[Affected Equipment ]],'Basic Data '!A:A,'Basic Data '!C:C,0)</f>
        <v>2.7734842712528573E-4</v>
      </c>
      <c r="T12" s="56" t="s">
        <v>721</v>
      </c>
      <c r="U12" s="88"/>
      <c r="V12" s="88" t="s">
        <v>726</v>
      </c>
      <c r="W12" s="58">
        <v>0.21319444444444444</v>
      </c>
      <c r="X12" s="58" t="s">
        <v>723</v>
      </c>
      <c r="Y12" s="58" t="s">
        <v>723</v>
      </c>
      <c r="Z12" s="58">
        <v>0.72777777777777775</v>
      </c>
      <c r="AA12" s="117" t="str">
        <f>IF(PA_19[[#This Row],[Acknowledgement Time ]]="NA","",(PA_19[[#This Row],[Acknowledgement Time ]]-PA_19[[#This Row],[Fault Time]])*24)</f>
        <v/>
      </c>
      <c r="AB12" s="117" t="str">
        <f>IF(PA_19[[#This Row],[Work Start time on Fault]]="NA","",(PA_19[[#This Row],[Work Start time on Fault]]-PA_19[[#This Row],[Fault Time]])*24)</f>
        <v/>
      </c>
      <c r="AC12" s="118" t="str">
        <f>IF(PA_19[[#This Row],[Work Start time on Fault]]="NA","",(PA_19[[#This Row],[Work Completion time on fault]]-PA_19[[#This Row],[Fault Time]])*24)</f>
        <v/>
      </c>
      <c r="AD12" s="62">
        <f>IFERROR((PA_19[[#This Row],[Work Completion time on fault]]-PA_19[[#This Row],[Fault Time]])*24,"")</f>
        <v>12.349999999999998</v>
      </c>
      <c r="AE12" s="54" t="s">
        <v>728</v>
      </c>
      <c r="AF12" s="54" t="s">
        <v>729</v>
      </c>
      <c r="AG12" s="49">
        <f>PA_19[[#This Row],[Breakdown Time]]*PA_19[[#This Row],[Plant Equivalent Weightage]]</f>
        <v>3.425253074997278E-3</v>
      </c>
      <c r="AH12" s="54">
        <v>5.58</v>
      </c>
      <c r="AI12" s="90">
        <f>IFERROR(_xlfn.XLOOKUP($G12,'Modelling New'!$D:$D,'Modelling New'!$O:$O)*PA_19[[#This Row],[DC Capacity Affected (kW)]]*PA_19[[#This Row],[Lost PoA(KWh/m2)]],"")</f>
        <v>111.73318370864119</v>
      </c>
    </row>
    <row r="13" spans="1:41" x14ac:dyDescent="0.35">
      <c r="A13" s="53" t="e">
        <f t="shared" si="2"/>
        <v>#REF!</v>
      </c>
      <c r="B13" s="141">
        <v>45514</v>
      </c>
      <c r="C13" s="6">
        <f>YEAR(PA_19[[#This Row],[Date]])+IF(MONTH(PA_19[[#This Row],[Date]])&gt;=4,1,0)</f>
        <v>2025</v>
      </c>
      <c r="D13" s="6">
        <f>YEAR(PA_19[[#This Row],[Date]])</f>
        <v>2024</v>
      </c>
      <c r="E13" s="54" t="s">
        <v>124</v>
      </c>
      <c r="F13" s="54" t="s">
        <v>124</v>
      </c>
      <c r="G13" s="142">
        <f>PA_19[[#This Row],[Date]]-DAY(PA_19[[#This Row],[Date]])+1</f>
        <v>45505</v>
      </c>
      <c r="H13" s="6">
        <f>DAY(EOMONTH(PA_19[[#This Row],[Month Year]],0))</f>
        <v>31</v>
      </c>
      <c r="I13" s="55">
        <f>_xlfn.XLOOKUP(PA_19[[#This Row],[Date]],Raw_Data!B:B,Raw_Data!J:J,0)</f>
        <v>0</v>
      </c>
      <c r="J13" s="55" t="e">
        <f>_xlfn.XLOOKUP(PA_19[[#This Row],[Date]],Raw_Data!B:B,Raw_Data!K:K)</f>
        <v>#N/A</v>
      </c>
      <c r="K13" s="49" t="str">
        <f>IFERROR((PA_19[[#This Row],[Sunset Time (POA&lt;20 W/m2)]]-PA_19[[#This Row],[Sunrise Time (POA&gt;20 W/m2)]])*24,"")</f>
        <v/>
      </c>
      <c r="L13" s="54"/>
      <c r="M13" s="54"/>
      <c r="N13" s="54"/>
      <c r="O13" s="52" t="s">
        <v>720</v>
      </c>
      <c r="P13" s="6"/>
      <c r="Q1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3" s="6">
        <f>_xlfn.XLOOKUP(PA_19[[#This Row],[Affected Equipment ]],'Basic Data '!A:A,'Basic Data '!B:B,0)</f>
        <v>25.48</v>
      </c>
      <c r="S13" s="6">
        <f>_xlfn.XLOOKUP(PA_19[[#This Row],[Affected Equipment ]],'Basic Data '!A:A,'Basic Data '!C:C,0)</f>
        <v>2.7734842712528573E-4</v>
      </c>
      <c r="T13" s="56" t="s">
        <v>721</v>
      </c>
      <c r="U13" s="88"/>
      <c r="V13" s="88" t="s">
        <v>726</v>
      </c>
      <c r="W13" s="58">
        <v>0.21597222222222223</v>
      </c>
      <c r="X13" s="58" t="s">
        <v>723</v>
      </c>
      <c r="Y13" s="58" t="s">
        <v>723</v>
      </c>
      <c r="Z13" s="58">
        <v>0.39999999999999997</v>
      </c>
      <c r="AA13" s="117" t="str">
        <f>IF(PA_19[[#This Row],[Acknowledgement Time ]]="NA","",(PA_19[[#This Row],[Acknowledgement Time ]]-PA_19[[#This Row],[Fault Time]])*24)</f>
        <v/>
      </c>
      <c r="AB13" s="117" t="str">
        <f>IF(PA_19[[#This Row],[Work Start time on Fault]]="NA","",(PA_19[[#This Row],[Work Start time on Fault]]-PA_19[[#This Row],[Fault Time]])*24)</f>
        <v/>
      </c>
      <c r="AC13" s="118" t="str">
        <f>IF(PA_19[[#This Row],[Work Start time on Fault]]="NA","",(PA_19[[#This Row],[Work Completion time on fault]]-PA_19[[#This Row],[Fault Time]])*24)</f>
        <v/>
      </c>
      <c r="AD13" s="62">
        <f>IFERROR((PA_19[[#This Row],[Work Completion time on fault]]-PA_19[[#This Row],[Fault Time]])*24,"")</f>
        <v>4.4166666666666661</v>
      </c>
      <c r="AE13" s="54" t="s">
        <v>727</v>
      </c>
      <c r="AF13" s="54" t="s">
        <v>703</v>
      </c>
      <c r="AG13" s="49">
        <f>PA_19[[#This Row],[Breakdown Time]]*PA_19[[#This Row],[Plant Equivalent Weightage]]</f>
        <v>1.2249555531366784E-3</v>
      </c>
      <c r="AH13" s="54">
        <v>1.05</v>
      </c>
      <c r="AI13" s="90">
        <f>IFERROR(_xlfn.XLOOKUP($G13,'Modelling New'!$D:$D,'Modelling New'!$O:$O)*PA_19[[#This Row],[DC Capacity Affected (kW)]]*PA_19[[#This Row],[Lost PoA(KWh/m2)]],"")</f>
        <v>21.025061450550762</v>
      </c>
    </row>
    <row r="14" spans="1:41" x14ac:dyDescent="0.35">
      <c r="A14" s="53" t="e">
        <f t="shared" si="2"/>
        <v>#REF!</v>
      </c>
      <c r="B14" s="141">
        <v>45514</v>
      </c>
      <c r="C14" s="6">
        <f>YEAR(PA_19[[#This Row],[Date]])+IF(MONTH(PA_19[[#This Row],[Date]])&gt;=4,1,0)</f>
        <v>2025</v>
      </c>
      <c r="D14" s="6">
        <f>YEAR(PA_19[[#This Row],[Date]])</f>
        <v>2024</v>
      </c>
      <c r="E14" s="54" t="s">
        <v>124</v>
      </c>
      <c r="F14" s="54" t="s">
        <v>124</v>
      </c>
      <c r="G14" s="142">
        <f>PA_19[[#This Row],[Date]]-DAY(PA_19[[#This Row],[Date]])+1</f>
        <v>45505</v>
      </c>
      <c r="H14" s="6">
        <f>DAY(EOMONTH(PA_19[[#This Row],[Month Year]],0))</f>
        <v>31</v>
      </c>
      <c r="I14" s="55">
        <f>_xlfn.XLOOKUP(PA_19[[#This Row],[Date]],Raw_Data!B:B,Raw_Data!J:J,0)</f>
        <v>0</v>
      </c>
      <c r="J14" s="55" t="e">
        <f>_xlfn.XLOOKUP(PA_19[[#This Row],[Date]],Raw_Data!B:B,Raw_Data!K:K)</f>
        <v>#N/A</v>
      </c>
      <c r="K14" s="49" t="str">
        <f>IFERROR((PA_19[[#This Row],[Sunset Time (POA&lt;20 W/m2)]]-PA_19[[#This Row],[Sunrise Time (POA&gt;20 W/m2)]])*24,"")</f>
        <v/>
      </c>
      <c r="L14" s="54"/>
      <c r="M14" s="54"/>
      <c r="N14" s="54"/>
      <c r="O14" s="52" t="s">
        <v>720</v>
      </c>
      <c r="P14" s="6"/>
      <c r="Q1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4" s="6">
        <f>_xlfn.XLOOKUP(PA_19[[#This Row],[Affected Equipment ]],'Basic Data '!A:A,'Basic Data '!B:B,0)</f>
        <v>25.48</v>
      </c>
      <c r="S14" s="6">
        <f>_xlfn.XLOOKUP(PA_19[[#This Row],[Affected Equipment ]],'Basic Data '!A:A,'Basic Data '!C:C,0)</f>
        <v>2.7734842712528573E-4</v>
      </c>
      <c r="T14" s="56" t="s">
        <v>721</v>
      </c>
      <c r="U14" s="88"/>
      <c r="V14" s="88" t="s">
        <v>726</v>
      </c>
      <c r="W14" s="58">
        <v>0.21597222222222223</v>
      </c>
      <c r="X14" s="58" t="s">
        <v>723</v>
      </c>
      <c r="Y14" s="58" t="s">
        <v>723</v>
      </c>
      <c r="Z14" s="58">
        <v>0.4145833333333333</v>
      </c>
      <c r="AA14" s="117" t="str">
        <f>IF(PA_19[[#This Row],[Acknowledgement Time ]]="NA","",(PA_19[[#This Row],[Acknowledgement Time ]]-PA_19[[#This Row],[Fault Time]])*24)</f>
        <v/>
      </c>
      <c r="AB14" s="117" t="str">
        <f>IF(PA_19[[#This Row],[Work Start time on Fault]]="NA","",(PA_19[[#This Row],[Work Start time on Fault]]-PA_19[[#This Row],[Fault Time]])*24)</f>
        <v/>
      </c>
      <c r="AC14" s="118" t="str">
        <f>IF(PA_19[[#This Row],[Work Start time on Fault]]="NA","",(PA_19[[#This Row],[Work Completion time on fault]]-PA_19[[#This Row],[Fault Time]])*24)</f>
        <v/>
      </c>
      <c r="AD14" s="62">
        <f>IFERROR((PA_19[[#This Row],[Work Completion time on fault]]-PA_19[[#This Row],[Fault Time]])*24,"")</f>
        <v>4.7666666666666657</v>
      </c>
      <c r="AE14" s="54" t="s">
        <v>727</v>
      </c>
      <c r="AF14" s="54" t="s">
        <v>703</v>
      </c>
      <c r="AG14" s="49">
        <f>PA_19[[#This Row],[Breakdown Time]]*PA_19[[#This Row],[Plant Equivalent Weightage]]</f>
        <v>1.3220275026305285E-3</v>
      </c>
      <c r="AH14" s="54">
        <v>1.24</v>
      </c>
      <c r="AI14" s="90">
        <f>IFERROR(_xlfn.XLOOKUP($G14,'Modelling New'!$D:$D,'Modelling New'!$O:$O)*PA_19[[#This Row],[DC Capacity Affected (kW)]]*PA_19[[#This Row],[Lost PoA(KWh/m2)]],"")</f>
        <v>24.829596379698042</v>
      </c>
    </row>
    <row r="15" spans="1:41" x14ac:dyDescent="0.35">
      <c r="A15" s="53" t="e">
        <f t="shared" si="2"/>
        <v>#REF!</v>
      </c>
      <c r="B15" s="141">
        <v>45514</v>
      </c>
      <c r="C15" s="6">
        <f>YEAR(PA_19[[#This Row],[Date]])+IF(MONTH(PA_19[[#This Row],[Date]])&gt;=4,1,0)</f>
        <v>2025</v>
      </c>
      <c r="D15" s="6">
        <f>YEAR(PA_19[[#This Row],[Date]])</f>
        <v>2024</v>
      </c>
      <c r="E15" s="54" t="s">
        <v>124</v>
      </c>
      <c r="F15" s="54" t="s">
        <v>124</v>
      </c>
      <c r="G15" s="142">
        <f>PA_19[[#This Row],[Date]]-DAY(PA_19[[#This Row],[Date]])+1</f>
        <v>45505</v>
      </c>
      <c r="H15" s="6">
        <f>DAY(EOMONTH(PA_19[[#This Row],[Month Year]],0))</f>
        <v>31</v>
      </c>
      <c r="I15" s="55">
        <f>_xlfn.XLOOKUP(PA_19[[#This Row],[Date]],Raw_Data!B:B,Raw_Data!J:J,0)</f>
        <v>0</v>
      </c>
      <c r="J15" s="55" t="e">
        <f>_xlfn.XLOOKUP(PA_19[[#This Row],[Date]],Raw_Data!B:B,Raw_Data!K:K)</f>
        <v>#N/A</v>
      </c>
      <c r="K15" s="49" t="str">
        <f>IFERROR((PA_19[[#This Row],[Sunset Time (POA&lt;20 W/m2)]]-PA_19[[#This Row],[Sunrise Time (POA&gt;20 W/m2)]])*24,"")</f>
        <v/>
      </c>
      <c r="L15" s="54"/>
      <c r="M15" s="54"/>
      <c r="N15" s="54"/>
      <c r="O15" s="52" t="s">
        <v>720</v>
      </c>
      <c r="P15" s="6"/>
      <c r="Q1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5" s="6">
        <f>_xlfn.XLOOKUP(PA_19[[#This Row],[Affected Equipment ]],'Basic Data '!A:A,'Basic Data '!B:B,0)</f>
        <v>25.48</v>
      </c>
      <c r="S15" s="6">
        <f>_xlfn.XLOOKUP(PA_19[[#This Row],[Affected Equipment ]],'Basic Data '!A:A,'Basic Data '!C:C,0)</f>
        <v>2.7734842712528573E-4</v>
      </c>
      <c r="T15" s="56" t="s">
        <v>721</v>
      </c>
      <c r="U15" s="88"/>
      <c r="V15" s="88" t="s">
        <v>726</v>
      </c>
      <c r="W15" s="58">
        <v>0.21597222222222223</v>
      </c>
      <c r="X15" s="58" t="s">
        <v>723</v>
      </c>
      <c r="Y15" s="58" t="s">
        <v>723</v>
      </c>
      <c r="Z15" s="58">
        <v>0.72638888888888886</v>
      </c>
      <c r="AA15" s="117" t="str">
        <f>IF(PA_19[[#This Row],[Acknowledgement Time ]]="NA","",(PA_19[[#This Row],[Acknowledgement Time ]]-PA_19[[#This Row],[Fault Time]])*24)</f>
        <v/>
      </c>
      <c r="AB15" s="117" t="str">
        <f>IF(PA_19[[#This Row],[Work Start time on Fault]]="NA","",(PA_19[[#This Row],[Work Start time on Fault]]-PA_19[[#This Row],[Fault Time]])*24)</f>
        <v/>
      </c>
      <c r="AC15" s="118" t="str">
        <f>IF(PA_19[[#This Row],[Work Start time on Fault]]="NA","",(PA_19[[#This Row],[Work Completion time on fault]]-PA_19[[#This Row],[Fault Time]])*24)</f>
        <v/>
      </c>
      <c r="AD15" s="62">
        <f>IFERROR((PA_19[[#This Row],[Work Completion time on fault]]-PA_19[[#This Row],[Fault Time]])*24,"")</f>
        <v>12.25</v>
      </c>
      <c r="AE15" s="54" t="s">
        <v>728</v>
      </c>
      <c r="AF15" s="54" t="s">
        <v>729</v>
      </c>
      <c r="AG15" s="49">
        <f>PA_19[[#This Row],[Breakdown Time]]*PA_19[[#This Row],[Plant Equivalent Weightage]]</f>
        <v>3.39751823228475E-3</v>
      </c>
      <c r="AH15" s="54">
        <v>4.1100000000000003</v>
      </c>
      <c r="AI15" s="90">
        <f>IFERROR(_xlfn.XLOOKUP($G15,'Modelling New'!$D:$D,'Modelling New'!$O:$O)*PA_19[[#This Row],[DC Capacity Affected (kW)]]*PA_19[[#This Row],[Lost PoA(KWh/m2)]],"")</f>
        <v>82.298097677870132</v>
      </c>
    </row>
    <row r="16" spans="1:41" x14ac:dyDescent="0.35">
      <c r="A16" s="53" t="e">
        <f t="shared" si="2"/>
        <v>#REF!</v>
      </c>
      <c r="B16" s="141">
        <v>45514</v>
      </c>
      <c r="C16" s="6">
        <f>YEAR(PA_19[[#This Row],[Date]])+IF(MONTH(PA_19[[#This Row],[Date]])&gt;=4,1,0)</f>
        <v>2025</v>
      </c>
      <c r="D16" s="6">
        <f>YEAR(PA_19[[#This Row],[Date]])</f>
        <v>2024</v>
      </c>
      <c r="E16" s="54" t="s">
        <v>124</v>
      </c>
      <c r="F16" s="54" t="s">
        <v>124</v>
      </c>
      <c r="G16" s="142">
        <f>PA_19[[#This Row],[Date]]-DAY(PA_19[[#This Row],[Date]])+1</f>
        <v>45505</v>
      </c>
      <c r="H16" s="6">
        <f>DAY(EOMONTH(PA_19[[#This Row],[Month Year]],0))</f>
        <v>31</v>
      </c>
      <c r="I16" s="55">
        <f>_xlfn.XLOOKUP(PA_19[[#This Row],[Date]],Raw_Data!B:B,Raw_Data!J:J,0)</f>
        <v>0</v>
      </c>
      <c r="J16" s="55" t="e">
        <f>_xlfn.XLOOKUP(PA_19[[#This Row],[Date]],Raw_Data!B:B,Raw_Data!K:K)</f>
        <v>#N/A</v>
      </c>
      <c r="K16" s="49" t="str">
        <f>IFERROR((PA_19[[#This Row],[Sunset Time (POA&lt;20 W/m2)]]-PA_19[[#This Row],[Sunrise Time (POA&gt;20 W/m2)]])*24,"")</f>
        <v/>
      </c>
      <c r="L16" s="54"/>
      <c r="M16" s="54"/>
      <c r="N16" s="54"/>
      <c r="O16" s="52" t="s">
        <v>720</v>
      </c>
      <c r="P16" s="6"/>
      <c r="Q1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6" s="6">
        <f>_xlfn.XLOOKUP(PA_19[[#This Row],[Affected Equipment ]],'Basic Data '!A:A,'Basic Data '!B:B,0)</f>
        <v>25.48</v>
      </c>
      <c r="S16" s="6">
        <f>_xlfn.XLOOKUP(PA_19[[#This Row],[Affected Equipment ]],'Basic Data '!A:A,'Basic Data '!C:C,0)</f>
        <v>2.7734842712528573E-4</v>
      </c>
      <c r="T16" s="56" t="s">
        <v>721</v>
      </c>
      <c r="U16" s="88"/>
      <c r="V16" s="88" t="s">
        <v>726</v>
      </c>
      <c r="W16" s="58">
        <v>0.21597222222222223</v>
      </c>
      <c r="X16" s="58" t="s">
        <v>723</v>
      </c>
      <c r="Y16" s="58" t="s">
        <v>723</v>
      </c>
      <c r="Z16" s="58">
        <v>0.72638888888888886</v>
      </c>
      <c r="AA16" s="117" t="str">
        <f>IF(PA_19[[#This Row],[Acknowledgement Time ]]="NA","",(PA_19[[#This Row],[Acknowledgement Time ]]-PA_19[[#This Row],[Fault Time]])*24)</f>
        <v/>
      </c>
      <c r="AB16" s="117" t="str">
        <f>IF(PA_19[[#This Row],[Work Start time on Fault]]="NA","",(PA_19[[#This Row],[Work Start time on Fault]]-PA_19[[#This Row],[Fault Time]])*24)</f>
        <v/>
      </c>
      <c r="AC16" s="118" t="str">
        <f>IF(PA_19[[#This Row],[Work Start time on Fault]]="NA","",(PA_19[[#This Row],[Work Completion time on fault]]-PA_19[[#This Row],[Fault Time]])*24)</f>
        <v/>
      </c>
      <c r="AD16" s="62">
        <f>IFERROR((PA_19[[#This Row],[Work Completion time on fault]]-PA_19[[#This Row],[Fault Time]])*24,"")</f>
        <v>12.25</v>
      </c>
      <c r="AE16" s="54" t="s">
        <v>728</v>
      </c>
      <c r="AF16" s="54" t="s">
        <v>729</v>
      </c>
      <c r="AG16" s="49">
        <f>PA_19[[#This Row],[Breakdown Time]]*PA_19[[#This Row],[Plant Equivalent Weightage]]</f>
        <v>3.39751823228475E-3</v>
      </c>
      <c r="AH16" s="54">
        <v>4.1100000000000003</v>
      </c>
      <c r="AI16" s="90">
        <f>IFERROR(_xlfn.XLOOKUP($G16,'Modelling New'!$D:$D,'Modelling New'!$O:$O)*PA_19[[#This Row],[DC Capacity Affected (kW)]]*PA_19[[#This Row],[Lost PoA(KWh/m2)]],"")</f>
        <v>82.298097677870132</v>
      </c>
    </row>
    <row r="17" spans="1:35" x14ac:dyDescent="0.35">
      <c r="A17" s="53" t="e">
        <f t="shared" si="2"/>
        <v>#REF!</v>
      </c>
      <c r="B17" s="141">
        <v>45514</v>
      </c>
      <c r="C17" s="6">
        <f>YEAR(PA_19[[#This Row],[Date]])+IF(MONTH(PA_19[[#This Row],[Date]])&gt;=4,1,0)</f>
        <v>2025</v>
      </c>
      <c r="D17" s="6">
        <f>YEAR(PA_19[[#This Row],[Date]])</f>
        <v>2024</v>
      </c>
      <c r="E17" s="54" t="s">
        <v>124</v>
      </c>
      <c r="F17" s="54" t="s">
        <v>124</v>
      </c>
      <c r="G17" s="142">
        <f>PA_19[[#This Row],[Date]]-DAY(PA_19[[#This Row],[Date]])+1</f>
        <v>45505</v>
      </c>
      <c r="H17" s="6">
        <f>DAY(EOMONTH(PA_19[[#This Row],[Month Year]],0))</f>
        <v>31</v>
      </c>
      <c r="I17" s="55">
        <f>_xlfn.XLOOKUP(PA_19[[#This Row],[Date]],Raw_Data!B:B,Raw_Data!J:J,0)</f>
        <v>0</v>
      </c>
      <c r="J17" s="55" t="e">
        <f>_xlfn.XLOOKUP(PA_19[[#This Row],[Date]],Raw_Data!B:B,Raw_Data!K:K)</f>
        <v>#N/A</v>
      </c>
      <c r="K17" s="49" t="str">
        <f>IFERROR((PA_19[[#This Row],[Sunset Time (POA&lt;20 W/m2)]]-PA_19[[#This Row],[Sunrise Time (POA&gt;20 W/m2)]])*24,"")</f>
        <v/>
      </c>
      <c r="L17" s="54"/>
      <c r="M17" s="54"/>
      <c r="N17" s="54"/>
      <c r="O17" s="52" t="s">
        <v>720</v>
      </c>
      <c r="P17" s="6"/>
      <c r="Q1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7" s="6">
        <f>_xlfn.XLOOKUP(PA_19[[#This Row],[Affected Equipment ]],'Basic Data '!A:A,'Basic Data '!B:B,0)</f>
        <v>25.48</v>
      </c>
      <c r="S17" s="6">
        <f>_xlfn.XLOOKUP(PA_19[[#This Row],[Affected Equipment ]],'Basic Data '!A:A,'Basic Data '!C:C,0)</f>
        <v>2.7734842712528573E-4</v>
      </c>
      <c r="T17" s="56" t="s">
        <v>721</v>
      </c>
      <c r="U17" s="88"/>
      <c r="V17" s="88" t="s">
        <v>726</v>
      </c>
      <c r="W17" s="58">
        <v>0.21597222222222223</v>
      </c>
      <c r="X17" s="58" t="s">
        <v>723</v>
      </c>
      <c r="Y17" s="58" t="s">
        <v>723</v>
      </c>
      <c r="Z17" s="58">
        <v>0.72638888888888886</v>
      </c>
      <c r="AA17" s="117" t="str">
        <f>IF(PA_19[[#This Row],[Acknowledgement Time ]]="NA","",(PA_19[[#This Row],[Acknowledgement Time ]]-PA_19[[#This Row],[Fault Time]])*24)</f>
        <v/>
      </c>
      <c r="AB17" s="117" t="str">
        <f>IF(PA_19[[#This Row],[Work Start time on Fault]]="NA","",(PA_19[[#This Row],[Work Start time on Fault]]-PA_19[[#This Row],[Fault Time]])*24)</f>
        <v/>
      </c>
      <c r="AC17" s="118" t="str">
        <f>IF(PA_19[[#This Row],[Work Start time on Fault]]="NA","",(PA_19[[#This Row],[Work Completion time on fault]]-PA_19[[#This Row],[Fault Time]])*24)</f>
        <v/>
      </c>
      <c r="AD17" s="62">
        <f>IFERROR((PA_19[[#This Row],[Work Completion time on fault]]-PA_19[[#This Row],[Fault Time]])*24,"")</f>
        <v>12.25</v>
      </c>
      <c r="AE17" s="54" t="s">
        <v>728</v>
      </c>
      <c r="AF17" s="54" t="s">
        <v>729</v>
      </c>
      <c r="AG17" s="49">
        <f>PA_19[[#This Row],[Breakdown Time]]*PA_19[[#This Row],[Plant Equivalent Weightage]]</f>
        <v>3.39751823228475E-3</v>
      </c>
      <c r="AH17" s="54">
        <v>4.1100000000000003</v>
      </c>
      <c r="AI17" s="90">
        <f>IFERROR(_xlfn.XLOOKUP($G17,'Modelling New'!$D:$D,'Modelling New'!$O:$O)*PA_19[[#This Row],[DC Capacity Affected (kW)]]*PA_19[[#This Row],[Lost PoA(KWh/m2)]],"")</f>
        <v>82.298097677870132</v>
      </c>
    </row>
    <row r="18" spans="1:35" x14ac:dyDescent="0.35">
      <c r="A18" s="53" t="e">
        <f>#REF!+1</f>
        <v>#REF!</v>
      </c>
      <c r="B18" s="141">
        <v>45515</v>
      </c>
      <c r="C18" s="6">
        <f>YEAR(PA_19[[#This Row],[Date]])+IF(MONTH(PA_19[[#This Row],[Date]])&gt;=4,1,0)</f>
        <v>2025</v>
      </c>
      <c r="D18" s="6">
        <f>YEAR(PA_19[[#This Row],[Date]])</f>
        <v>2024</v>
      </c>
      <c r="E18" s="54" t="s">
        <v>124</v>
      </c>
      <c r="F18" s="54" t="s">
        <v>124</v>
      </c>
      <c r="G18" s="142">
        <f>PA_19[[#This Row],[Date]]-DAY(PA_19[[#This Row],[Date]])+1</f>
        <v>45505</v>
      </c>
      <c r="H18" s="6">
        <f>DAY(EOMONTH(PA_19[[#This Row],[Month Year]],0))</f>
        <v>31</v>
      </c>
      <c r="I18" s="55">
        <f>_xlfn.XLOOKUP(PA_19[[#This Row],[Date]],Raw_Data!B:B,Raw_Data!J:J,0)</f>
        <v>0</v>
      </c>
      <c r="J18" s="55" t="e">
        <f>_xlfn.XLOOKUP(PA_19[[#This Row],[Date]],Raw_Data!B:B,Raw_Data!K:K)</f>
        <v>#N/A</v>
      </c>
      <c r="K18" s="49" t="str">
        <f>IFERROR((PA_19[[#This Row],[Sunset Time (POA&lt;20 W/m2)]]-PA_19[[#This Row],[Sunrise Time (POA&gt;20 W/m2)]])*24,"")</f>
        <v/>
      </c>
      <c r="L18" s="54"/>
      <c r="M18" s="54"/>
      <c r="N18" s="54"/>
      <c r="O18" s="52" t="s">
        <v>720</v>
      </c>
      <c r="P18" s="6"/>
      <c r="Q1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8" s="6">
        <f>_xlfn.XLOOKUP(PA_19[[#This Row],[Affected Equipment ]],'Basic Data '!A:A,'Basic Data '!B:B,0)</f>
        <v>25.48</v>
      </c>
      <c r="S18" s="6">
        <f>_xlfn.XLOOKUP(PA_19[[#This Row],[Affected Equipment ]],'Basic Data '!A:A,'Basic Data '!C:C,0)</f>
        <v>2.7734842712528573E-4</v>
      </c>
      <c r="T18" s="56" t="s">
        <v>730</v>
      </c>
      <c r="U18" s="88"/>
      <c r="V18" s="88" t="s">
        <v>726</v>
      </c>
      <c r="W18" s="58">
        <v>0.22430555555555556</v>
      </c>
      <c r="X18" s="58" t="s">
        <v>723</v>
      </c>
      <c r="Y18" s="58" t="s">
        <v>723</v>
      </c>
      <c r="Z18" s="58">
        <v>0.71944444444444444</v>
      </c>
      <c r="AA18" s="117" t="str">
        <f>IF(PA_19[[#This Row],[Acknowledgement Time ]]="NA","",(PA_19[[#This Row],[Acknowledgement Time ]]-PA_19[[#This Row],[Fault Time]])*24)</f>
        <v/>
      </c>
      <c r="AB18" s="117" t="str">
        <f>IF(PA_19[[#This Row],[Work Start time on Fault]]="NA","",(PA_19[[#This Row],[Work Start time on Fault]]-PA_19[[#This Row],[Fault Time]])*24)</f>
        <v/>
      </c>
      <c r="AC18" s="118" t="str">
        <f>IF(PA_19[[#This Row],[Work Start time on Fault]]="NA","",(PA_19[[#This Row],[Work Completion time on fault]]-PA_19[[#This Row],[Fault Time]])*24)</f>
        <v/>
      </c>
      <c r="AD18" s="62">
        <f>IFERROR((PA_19[[#This Row],[Work Completion time on fault]]-PA_19[[#This Row],[Fault Time]])*24,"")</f>
        <v>11.883333333333333</v>
      </c>
      <c r="AE18" s="54" t="s">
        <v>728</v>
      </c>
      <c r="AF18" s="54" t="s">
        <v>729</v>
      </c>
      <c r="AG18" s="49">
        <f>PA_19[[#This Row],[Breakdown Time]]*PA_19[[#This Row],[Plant Equivalent Weightage]]</f>
        <v>3.2958238090054787E-3</v>
      </c>
      <c r="AH18" s="54">
        <v>2.0099999999999998</v>
      </c>
      <c r="AI18" s="90">
        <f>IFERROR(_xlfn.XLOOKUP($G18,'Modelling New'!$D:$D,'Modelling New'!$O:$O)*PA_19[[#This Row],[DC Capacity Affected (kW)]]*PA_19[[#This Row],[Lost PoA(KWh/m2)]],"")</f>
        <v>40.247974776768601</v>
      </c>
    </row>
    <row r="19" spans="1:35" x14ac:dyDescent="0.35">
      <c r="A19" s="53" t="e">
        <f t="shared" si="2"/>
        <v>#REF!</v>
      </c>
      <c r="B19" s="141">
        <v>45515</v>
      </c>
      <c r="C19" s="6">
        <f>YEAR(PA_19[[#This Row],[Date]])+IF(MONTH(PA_19[[#This Row],[Date]])&gt;=4,1,0)</f>
        <v>2025</v>
      </c>
      <c r="D19" s="6">
        <f>YEAR(PA_19[[#This Row],[Date]])</f>
        <v>2024</v>
      </c>
      <c r="E19" s="54" t="s">
        <v>124</v>
      </c>
      <c r="F19" s="54" t="s">
        <v>124</v>
      </c>
      <c r="G19" s="142">
        <f>PA_19[[#This Row],[Date]]-DAY(PA_19[[#This Row],[Date]])+1</f>
        <v>45505</v>
      </c>
      <c r="H19" s="6">
        <f>DAY(EOMONTH(PA_19[[#This Row],[Month Year]],0))</f>
        <v>31</v>
      </c>
      <c r="I19" s="55">
        <f>_xlfn.XLOOKUP(PA_19[[#This Row],[Date]],Raw_Data!B:B,Raw_Data!J:J,0)</f>
        <v>0</v>
      </c>
      <c r="J19" s="55" t="e">
        <f>_xlfn.XLOOKUP(PA_19[[#This Row],[Date]],Raw_Data!B:B,Raw_Data!K:K)</f>
        <v>#N/A</v>
      </c>
      <c r="K19" s="49" t="str">
        <f>IFERROR((PA_19[[#This Row],[Sunset Time (POA&lt;20 W/m2)]]-PA_19[[#This Row],[Sunrise Time (POA&gt;20 W/m2)]])*24,"")</f>
        <v/>
      </c>
      <c r="L19" s="54"/>
      <c r="M19" s="54"/>
      <c r="N19" s="54"/>
      <c r="O19" s="52" t="s">
        <v>720</v>
      </c>
      <c r="P19" s="6"/>
      <c r="Q1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9" s="6">
        <f>_xlfn.XLOOKUP(PA_19[[#This Row],[Affected Equipment ]],'Basic Data '!A:A,'Basic Data '!B:B,0)</f>
        <v>25.48</v>
      </c>
      <c r="S19" s="6">
        <f>_xlfn.XLOOKUP(PA_19[[#This Row],[Affected Equipment ]],'Basic Data '!A:A,'Basic Data '!C:C,0)</f>
        <v>2.7734842712528573E-4</v>
      </c>
      <c r="T19" s="56" t="s">
        <v>730</v>
      </c>
      <c r="U19" s="88"/>
      <c r="V19" s="88" t="s">
        <v>726</v>
      </c>
      <c r="W19" s="58">
        <v>0.22430555555555556</v>
      </c>
      <c r="X19" s="58" t="s">
        <v>723</v>
      </c>
      <c r="Y19" s="58" t="s">
        <v>723</v>
      </c>
      <c r="Z19" s="58">
        <v>0.71944444444444444</v>
      </c>
      <c r="AA19" s="117" t="str">
        <f>IF(PA_19[[#This Row],[Acknowledgement Time ]]="NA","",(PA_19[[#This Row],[Acknowledgement Time ]]-PA_19[[#This Row],[Fault Time]])*24)</f>
        <v/>
      </c>
      <c r="AB19" s="117" t="str">
        <f>IF(PA_19[[#This Row],[Work Start time on Fault]]="NA","",(PA_19[[#This Row],[Work Start time on Fault]]-PA_19[[#This Row],[Fault Time]])*24)</f>
        <v/>
      </c>
      <c r="AC19" s="118" t="str">
        <f>IF(PA_19[[#This Row],[Work Start time on Fault]]="NA","",(PA_19[[#This Row],[Work Completion time on fault]]-PA_19[[#This Row],[Fault Time]])*24)</f>
        <v/>
      </c>
      <c r="AD19" s="62">
        <f>IFERROR((PA_19[[#This Row],[Work Completion time on fault]]-PA_19[[#This Row],[Fault Time]])*24,"")</f>
        <v>11.883333333333333</v>
      </c>
      <c r="AE19" s="54" t="s">
        <v>728</v>
      </c>
      <c r="AF19" s="54" t="s">
        <v>729</v>
      </c>
      <c r="AG19" s="49">
        <f>PA_19[[#This Row],[Breakdown Time]]*PA_19[[#This Row],[Plant Equivalent Weightage]]</f>
        <v>3.2958238090054787E-3</v>
      </c>
      <c r="AH19" s="54">
        <v>2.0099999999999998</v>
      </c>
      <c r="AI19" s="90">
        <f>IFERROR(_xlfn.XLOOKUP($G19,'Modelling New'!$D:$D,'Modelling New'!$O:$O)*PA_19[[#This Row],[DC Capacity Affected (kW)]]*PA_19[[#This Row],[Lost PoA(KWh/m2)]],"")</f>
        <v>40.247974776768601</v>
      </c>
    </row>
    <row r="20" spans="1:35" x14ac:dyDescent="0.35">
      <c r="A20" s="53" t="e">
        <f t="shared" si="2"/>
        <v>#REF!</v>
      </c>
      <c r="B20" s="141">
        <v>45515</v>
      </c>
      <c r="C20" s="6">
        <f>YEAR(PA_19[[#This Row],[Date]])+IF(MONTH(PA_19[[#This Row],[Date]])&gt;=4,1,0)</f>
        <v>2025</v>
      </c>
      <c r="D20" s="6">
        <f>YEAR(PA_19[[#This Row],[Date]])</f>
        <v>2024</v>
      </c>
      <c r="E20" s="54" t="s">
        <v>124</v>
      </c>
      <c r="F20" s="54" t="s">
        <v>124</v>
      </c>
      <c r="G20" s="142">
        <f>PA_19[[#This Row],[Date]]-DAY(PA_19[[#This Row],[Date]])+1</f>
        <v>45505</v>
      </c>
      <c r="H20" s="6">
        <f>DAY(EOMONTH(PA_19[[#This Row],[Month Year]],0))</f>
        <v>31</v>
      </c>
      <c r="I20" s="55">
        <f>_xlfn.XLOOKUP(PA_19[[#This Row],[Date]],Raw_Data!B:B,Raw_Data!J:J,0)</f>
        <v>0</v>
      </c>
      <c r="J20" s="55" t="e">
        <f>_xlfn.XLOOKUP(PA_19[[#This Row],[Date]],Raw_Data!B:B,Raw_Data!K:K)</f>
        <v>#N/A</v>
      </c>
      <c r="K20" s="49" t="str">
        <f>IFERROR((PA_19[[#This Row],[Sunset Time (POA&lt;20 W/m2)]]-PA_19[[#This Row],[Sunrise Time (POA&gt;20 W/m2)]])*24,"")</f>
        <v/>
      </c>
      <c r="L20" s="54"/>
      <c r="M20" s="54"/>
      <c r="N20" s="54"/>
      <c r="O20" s="52" t="s">
        <v>720</v>
      </c>
      <c r="P20" s="6"/>
      <c r="Q2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0" s="6">
        <f>_xlfn.XLOOKUP(PA_19[[#This Row],[Affected Equipment ]],'Basic Data '!A:A,'Basic Data '!B:B,0)</f>
        <v>25.48</v>
      </c>
      <c r="S20" s="6">
        <f>_xlfn.XLOOKUP(PA_19[[#This Row],[Affected Equipment ]],'Basic Data '!A:A,'Basic Data '!C:C,0)</f>
        <v>2.7734842712528573E-4</v>
      </c>
      <c r="T20" s="56" t="s">
        <v>730</v>
      </c>
      <c r="U20" s="88"/>
      <c r="V20" s="88" t="s">
        <v>726</v>
      </c>
      <c r="W20" s="58">
        <v>0.22430555555555556</v>
      </c>
      <c r="X20" s="58" t="s">
        <v>723</v>
      </c>
      <c r="Y20" s="58" t="s">
        <v>723</v>
      </c>
      <c r="Z20" s="58">
        <v>0.71944444444444444</v>
      </c>
      <c r="AA20" s="117" t="str">
        <f>IF(PA_19[[#This Row],[Acknowledgement Time ]]="NA","",(PA_19[[#This Row],[Acknowledgement Time ]]-PA_19[[#This Row],[Fault Time]])*24)</f>
        <v/>
      </c>
      <c r="AB20" s="117" t="str">
        <f>IF(PA_19[[#This Row],[Work Start time on Fault]]="NA","",(PA_19[[#This Row],[Work Start time on Fault]]-PA_19[[#This Row],[Fault Time]])*24)</f>
        <v/>
      </c>
      <c r="AC20" s="118" t="str">
        <f>IF(PA_19[[#This Row],[Work Start time on Fault]]="NA","",(PA_19[[#This Row],[Work Completion time on fault]]-PA_19[[#This Row],[Fault Time]])*24)</f>
        <v/>
      </c>
      <c r="AD20" s="62">
        <f>IFERROR((PA_19[[#This Row],[Work Completion time on fault]]-PA_19[[#This Row],[Fault Time]])*24,"")</f>
        <v>11.883333333333333</v>
      </c>
      <c r="AE20" s="54" t="s">
        <v>728</v>
      </c>
      <c r="AF20" s="54" t="s">
        <v>729</v>
      </c>
      <c r="AG20" s="49">
        <f>PA_19[[#This Row],[Breakdown Time]]*PA_19[[#This Row],[Plant Equivalent Weightage]]</f>
        <v>3.2958238090054787E-3</v>
      </c>
      <c r="AH20" s="54">
        <v>2.0099999999999998</v>
      </c>
      <c r="AI20" s="90">
        <f>IFERROR(_xlfn.XLOOKUP($G20,'Modelling New'!$D:$D,'Modelling New'!$O:$O)*PA_19[[#This Row],[DC Capacity Affected (kW)]]*PA_19[[#This Row],[Lost PoA(KWh/m2)]],"")</f>
        <v>40.247974776768601</v>
      </c>
    </row>
    <row r="21" spans="1:35" x14ac:dyDescent="0.35">
      <c r="A21" s="53" t="e">
        <f>#REF!+1</f>
        <v>#REF!</v>
      </c>
      <c r="B21" s="141">
        <v>45516</v>
      </c>
      <c r="C21" s="6">
        <f>YEAR(PA_19[[#This Row],[Date]])+IF(MONTH(PA_19[[#This Row],[Date]])&gt;=4,1,0)</f>
        <v>2025</v>
      </c>
      <c r="D21" s="6">
        <f>YEAR(PA_19[[#This Row],[Date]])</f>
        <v>2024</v>
      </c>
      <c r="E21" s="54" t="s">
        <v>124</v>
      </c>
      <c r="F21" s="54" t="s">
        <v>124</v>
      </c>
      <c r="G21" s="142">
        <f>PA_19[[#This Row],[Date]]-DAY(PA_19[[#This Row],[Date]])+1</f>
        <v>45505</v>
      </c>
      <c r="H21" s="6">
        <f>DAY(EOMONTH(PA_19[[#This Row],[Month Year]],0))</f>
        <v>31</v>
      </c>
      <c r="I21" s="55">
        <f>_xlfn.XLOOKUP(PA_19[[#This Row],[Date]],Raw_Data!B:B,Raw_Data!J:J,0)</f>
        <v>0</v>
      </c>
      <c r="J21" s="55" t="e">
        <f>_xlfn.XLOOKUP(PA_19[[#This Row],[Date]],Raw_Data!B:B,Raw_Data!K:K)</f>
        <v>#N/A</v>
      </c>
      <c r="K21" s="49" t="str">
        <f>IFERROR((PA_19[[#This Row],[Sunset Time (POA&lt;20 W/m2)]]-PA_19[[#This Row],[Sunrise Time (POA&gt;20 W/m2)]])*24,"")</f>
        <v/>
      </c>
      <c r="L21" s="54"/>
      <c r="M21" s="54"/>
      <c r="N21" s="54"/>
      <c r="O21" s="52" t="s">
        <v>720</v>
      </c>
      <c r="P21" s="6"/>
      <c r="Q2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1" s="6">
        <f>_xlfn.XLOOKUP(PA_19[[#This Row],[Affected Equipment ]],'Basic Data '!A:A,'Basic Data '!B:B,0)</f>
        <v>25.48</v>
      </c>
      <c r="S21" s="6">
        <f>_xlfn.XLOOKUP(PA_19[[#This Row],[Affected Equipment ]],'Basic Data '!A:A,'Basic Data '!C:C,0)</f>
        <v>2.7734842712528573E-4</v>
      </c>
      <c r="T21" s="56" t="s">
        <v>721</v>
      </c>
      <c r="U21" s="88"/>
      <c r="V21" s="88" t="s">
        <v>726</v>
      </c>
      <c r="W21" s="58">
        <v>0.24791666666666667</v>
      </c>
      <c r="X21" s="58" t="s">
        <v>723</v>
      </c>
      <c r="Y21" s="58" t="s">
        <v>723</v>
      </c>
      <c r="Z21" s="58">
        <v>0.72569444444444453</v>
      </c>
      <c r="AA21" s="117" t="str">
        <f>IF(PA_19[[#This Row],[Acknowledgement Time ]]="NA","",(PA_19[[#This Row],[Acknowledgement Time ]]-PA_19[[#This Row],[Fault Time]])*24)</f>
        <v/>
      </c>
      <c r="AB21" s="117" t="str">
        <f>IF(PA_19[[#This Row],[Work Start time on Fault]]="NA","",(PA_19[[#This Row],[Work Start time on Fault]]-PA_19[[#This Row],[Fault Time]])*24)</f>
        <v/>
      </c>
      <c r="AC21" s="118" t="str">
        <f>IF(PA_19[[#This Row],[Work Start time on Fault]]="NA","",(PA_19[[#This Row],[Work Completion time on fault]]-PA_19[[#This Row],[Fault Time]])*24)</f>
        <v/>
      </c>
      <c r="AD21" s="62">
        <f>IFERROR((PA_19[[#This Row],[Work Completion time on fault]]-PA_19[[#This Row],[Fault Time]])*24,"")</f>
        <v>11.466666666666669</v>
      </c>
      <c r="AE21" s="54" t="s">
        <v>727</v>
      </c>
      <c r="AF21" s="54" t="s">
        <v>729</v>
      </c>
      <c r="AG21" s="49">
        <f>PA_19[[#This Row],[Breakdown Time]]*PA_19[[#This Row],[Plant Equivalent Weightage]]</f>
        <v>3.1802619643699435E-3</v>
      </c>
      <c r="AH21" s="54">
        <v>4.71</v>
      </c>
      <c r="AI21" s="90">
        <f>IFERROR(_xlfn.XLOOKUP($G21,'Modelling New'!$D:$D,'Modelling New'!$O:$O)*PA_19[[#This Row],[DC Capacity Affected (kW)]]*PA_19[[#This Row],[Lost PoA(KWh/m2)]],"")</f>
        <v>94.312418506756273</v>
      </c>
    </row>
    <row r="22" spans="1:35" x14ac:dyDescent="0.35">
      <c r="A22" s="53" t="e">
        <f t="shared" si="2"/>
        <v>#REF!</v>
      </c>
      <c r="B22" s="141">
        <v>45516</v>
      </c>
      <c r="C22" s="6">
        <f>YEAR(PA_19[[#This Row],[Date]])+IF(MONTH(PA_19[[#This Row],[Date]])&gt;=4,1,0)</f>
        <v>2025</v>
      </c>
      <c r="D22" s="6">
        <f>YEAR(PA_19[[#This Row],[Date]])</f>
        <v>2024</v>
      </c>
      <c r="E22" s="54" t="s">
        <v>124</v>
      </c>
      <c r="F22" s="54" t="s">
        <v>124</v>
      </c>
      <c r="G22" s="142">
        <f>PA_19[[#This Row],[Date]]-DAY(PA_19[[#This Row],[Date]])+1</f>
        <v>45505</v>
      </c>
      <c r="H22" s="6">
        <f>DAY(EOMONTH(PA_19[[#This Row],[Month Year]],0))</f>
        <v>31</v>
      </c>
      <c r="I22" s="55">
        <f>_xlfn.XLOOKUP(PA_19[[#This Row],[Date]],Raw_Data!B:B,Raw_Data!J:J,0)</f>
        <v>0</v>
      </c>
      <c r="J22" s="55" t="e">
        <f>_xlfn.XLOOKUP(PA_19[[#This Row],[Date]],Raw_Data!B:B,Raw_Data!K:K)</f>
        <v>#N/A</v>
      </c>
      <c r="K22" s="49" t="str">
        <f>IFERROR((PA_19[[#This Row],[Sunset Time (POA&lt;20 W/m2)]]-PA_19[[#This Row],[Sunrise Time (POA&gt;20 W/m2)]])*24,"")</f>
        <v/>
      </c>
      <c r="L22" s="54"/>
      <c r="M22" s="54"/>
      <c r="N22" s="54"/>
      <c r="O22" s="52" t="s">
        <v>720</v>
      </c>
      <c r="P22" s="6"/>
      <c r="Q2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2" s="6">
        <f>_xlfn.XLOOKUP(PA_19[[#This Row],[Affected Equipment ]],'Basic Data '!A:A,'Basic Data '!B:B,0)</f>
        <v>25.48</v>
      </c>
      <c r="S22" s="6">
        <f>_xlfn.XLOOKUP(PA_19[[#This Row],[Affected Equipment ]],'Basic Data '!A:A,'Basic Data '!C:C,0)</f>
        <v>2.7734842712528573E-4</v>
      </c>
      <c r="T22" s="56" t="s">
        <v>721</v>
      </c>
      <c r="U22" s="88"/>
      <c r="V22" s="88" t="s">
        <v>726</v>
      </c>
      <c r="W22" s="58">
        <v>0.24791666666666667</v>
      </c>
      <c r="X22" s="58" t="s">
        <v>723</v>
      </c>
      <c r="Y22" s="58" t="s">
        <v>723</v>
      </c>
      <c r="Z22" s="58">
        <v>0.72569444444444453</v>
      </c>
      <c r="AA22" s="117" t="str">
        <f>IF(PA_19[[#This Row],[Acknowledgement Time ]]="NA","",(PA_19[[#This Row],[Acknowledgement Time ]]-PA_19[[#This Row],[Fault Time]])*24)</f>
        <v/>
      </c>
      <c r="AB22" s="117" t="str">
        <f>IF(PA_19[[#This Row],[Work Start time on Fault]]="NA","",(PA_19[[#This Row],[Work Start time on Fault]]-PA_19[[#This Row],[Fault Time]])*24)</f>
        <v/>
      </c>
      <c r="AC22" s="118" t="str">
        <f>IF(PA_19[[#This Row],[Work Start time on Fault]]="NA","",(PA_19[[#This Row],[Work Completion time on fault]]-PA_19[[#This Row],[Fault Time]])*24)</f>
        <v/>
      </c>
      <c r="AD22" s="62">
        <f>IFERROR((PA_19[[#This Row],[Work Completion time on fault]]-PA_19[[#This Row],[Fault Time]])*24,"")</f>
        <v>11.466666666666669</v>
      </c>
      <c r="AE22" s="54" t="s">
        <v>727</v>
      </c>
      <c r="AF22" s="54" t="s">
        <v>729</v>
      </c>
      <c r="AG22" s="49">
        <f>PA_19[[#This Row],[Breakdown Time]]*PA_19[[#This Row],[Plant Equivalent Weightage]]</f>
        <v>3.1802619643699435E-3</v>
      </c>
      <c r="AH22" s="54">
        <v>4.71</v>
      </c>
      <c r="AI22" s="90">
        <f>IFERROR(_xlfn.XLOOKUP($G22,'Modelling New'!$D:$D,'Modelling New'!$O:$O)*PA_19[[#This Row],[DC Capacity Affected (kW)]]*PA_19[[#This Row],[Lost PoA(KWh/m2)]],"")</f>
        <v>94.312418506756273</v>
      </c>
    </row>
    <row r="23" spans="1:35" x14ac:dyDescent="0.35">
      <c r="A23" s="53" t="e">
        <f t="shared" si="2"/>
        <v>#REF!</v>
      </c>
      <c r="B23" s="141">
        <v>45516</v>
      </c>
      <c r="C23" s="6">
        <f>YEAR(PA_19[[#This Row],[Date]])+IF(MONTH(PA_19[[#This Row],[Date]])&gt;=4,1,0)</f>
        <v>2025</v>
      </c>
      <c r="D23" s="6">
        <f>YEAR(PA_19[[#This Row],[Date]])</f>
        <v>2024</v>
      </c>
      <c r="E23" s="54" t="s">
        <v>124</v>
      </c>
      <c r="F23" s="54" t="s">
        <v>124</v>
      </c>
      <c r="G23" s="142">
        <f>PA_19[[#This Row],[Date]]-DAY(PA_19[[#This Row],[Date]])+1</f>
        <v>45505</v>
      </c>
      <c r="H23" s="6">
        <f>DAY(EOMONTH(PA_19[[#This Row],[Month Year]],0))</f>
        <v>31</v>
      </c>
      <c r="I23" s="55">
        <f>_xlfn.XLOOKUP(PA_19[[#This Row],[Date]],Raw_Data!B:B,Raw_Data!J:J,0)</f>
        <v>0</v>
      </c>
      <c r="J23" s="55" t="e">
        <f>_xlfn.XLOOKUP(PA_19[[#This Row],[Date]],Raw_Data!B:B,Raw_Data!K:K)</f>
        <v>#N/A</v>
      </c>
      <c r="K23" s="49" t="str">
        <f>IFERROR((PA_19[[#This Row],[Sunset Time (POA&lt;20 W/m2)]]-PA_19[[#This Row],[Sunrise Time (POA&gt;20 W/m2)]])*24,"")</f>
        <v/>
      </c>
      <c r="L23" s="54"/>
      <c r="M23" s="54"/>
      <c r="N23" s="54"/>
      <c r="O23" s="52" t="s">
        <v>720</v>
      </c>
      <c r="P23" s="6"/>
      <c r="Q2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3" s="6">
        <f>_xlfn.XLOOKUP(PA_19[[#This Row],[Affected Equipment ]],'Basic Data '!A:A,'Basic Data '!B:B,0)</f>
        <v>25.48</v>
      </c>
      <c r="S23" s="6">
        <f>_xlfn.XLOOKUP(PA_19[[#This Row],[Affected Equipment ]],'Basic Data '!A:A,'Basic Data '!C:C,0)</f>
        <v>2.7734842712528573E-4</v>
      </c>
      <c r="T23" s="56" t="s">
        <v>721</v>
      </c>
      <c r="U23" s="88"/>
      <c r="V23" s="88" t="s">
        <v>726</v>
      </c>
      <c r="W23" s="58">
        <v>0.24791666666666667</v>
      </c>
      <c r="X23" s="58" t="s">
        <v>723</v>
      </c>
      <c r="Y23" s="58" t="s">
        <v>723</v>
      </c>
      <c r="Z23" s="58">
        <v>0.72569444444444453</v>
      </c>
      <c r="AA23" s="117" t="str">
        <f>IF(PA_19[[#This Row],[Acknowledgement Time ]]="NA","",(PA_19[[#This Row],[Acknowledgement Time ]]-PA_19[[#This Row],[Fault Time]])*24)</f>
        <v/>
      </c>
      <c r="AB23" s="117" t="str">
        <f>IF(PA_19[[#This Row],[Work Start time on Fault]]="NA","",(PA_19[[#This Row],[Work Start time on Fault]]-PA_19[[#This Row],[Fault Time]])*24)</f>
        <v/>
      </c>
      <c r="AC23" s="118" t="str">
        <f>IF(PA_19[[#This Row],[Work Start time on Fault]]="NA","",(PA_19[[#This Row],[Work Completion time on fault]]-PA_19[[#This Row],[Fault Time]])*24)</f>
        <v/>
      </c>
      <c r="AD23" s="62">
        <f>IFERROR((PA_19[[#This Row],[Work Completion time on fault]]-PA_19[[#This Row],[Fault Time]])*24,"")</f>
        <v>11.466666666666669</v>
      </c>
      <c r="AE23" s="54" t="s">
        <v>727</v>
      </c>
      <c r="AF23" s="54" t="s">
        <v>729</v>
      </c>
      <c r="AG23" s="49">
        <f>PA_19[[#This Row],[Breakdown Time]]*PA_19[[#This Row],[Plant Equivalent Weightage]]</f>
        <v>3.1802619643699435E-3</v>
      </c>
      <c r="AH23" s="54">
        <v>4.71</v>
      </c>
      <c r="AI23" s="90">
        <f>IFERROR(_xlfn.XLOOKUP($G23,'Modelling New'!$D:$D,'Modelling New'!$O:$O)*PA_19[[#This Row],[DC Capacity Affected (kW)]]*PA_19[[#This Row],[Lost PoA(KWh/m2)]],"")</f>
        <v>94.312418506756273</v>
      </c>
    </row>
    <row r="24" spans="1:35" x14ac:dyDescent="0.35">
      <c r="A24" s="53" t="e">
        <f>#REF!+1</f>
        <v>#REF!</v>
      </c>
      <c r="B24" s="141">
        <v>45517</v>
      </c>
      <c r="C24" s="6">
        <f>YEAR(PA_19[[#This Row],[Date]])+IF(MONTH(PA_19[[#This Row],[Date]])&gt;=4,1,0)</f>
        <v>2025</v>
      </c>
      <c r="D24" s="6">
        <f>YEAR(PA_19[[#This Row],[Date]])</f>
        <v>2024</v>
      </c>
      <c r="E24" s="54" t="s">
        <v>124</v>
      </c>
      <c r="F24" s="54" t="s">
        <v>124</v>
      </c>
      <c r="G24" s="142">
        <f>PA_19[[#This Row],[Date]]-DAY(PA_19[[#This Row],[Date]])+1</f>
        <v>45505</v>
      </c>
      <c r="H24" s="6">
        <f>DAY(EOMONTH(PA_19[[#This Row],[Month Year]],0))</f>
        <v>31</v>
      </c>
      <c r="I24" s="55">
        <f>_xlfn.XLOOKUP(PA_19[[#This Row],[Date]],Raw_Data!B:B,Raw_Data!J:J,0)</f>
        <v>0</v>
      </c>
      <c r="J24" s="55" t="e">
        <f>_xlfn.XLOOKUP(PA_19[[#This Row],[Date]],Raw_Data!B:B,Raw_Data!K:K)</f>
        <v>#N/A</v>
      </c>
      <c r="K24" s="49" t="str">
        <f>IFERROR((PA_19[[#This Row],[Sunset Time (POA&lt;20 W/m2)]]-PA_19[[#This Row],[Sunrise Time (POA&gt;20 W/m2)]])*24,"")</f>
        <v/>
      </c>
      <c r="L24" s="54"/>
      <c r="M24" s="54"/>
      <c r="N24" s="54"/>
      <c r="O24" s="52" t="s">
        <v>720</v>
      </c>
      <c r="P24" s="6"/>
      <c r="Q2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4" s="6">
        <f>_xlfn.XLOOKUP(PA_19[[#This Row],[Affected Equipment ]],'Basic Data '!A:A,'Basic Data '!B:B,0)</f>
        <v>25.48</v>
      </c>
      <c r="S24" s="6">
        <f>_xlfn.XLOOKUP(PA_19[[#This Row],[Affected Equipment ]],'Basic Data '!A:A,'Basic Data '!C:C,0)</f>
        <v>2.7734842712528573E-4</v>
      </c>
      <c r="T24" s="56" t="s">
        <v>721</v>
      </c>
      <c r="U24" s="88"/>
      <c r="V24" s="88" t="s">
        <v>726</v>
      </c>
      <c r="W24" s="58">
        <v>0.20902777777777778</v>
      </c>
      <c r="X24" s="58" t="s">
        <v>723</v>
      </c>
      <c r="Y24" s="58" t="s">
        <v>723</v>
      </c>
      <c r="Z24" s="58">
        <v>0.73333333333333339</v>
      </c>
      <c r="AA24" s="117" t="str">
        <f>IF(PA_19[[#This Row],[Acknowledgement Time ]]="NA","",(PA_19[[#This Row],[Acknowledgement Time ]]-PA_19[[#This Row],[Fault Time]])*24)</f>
        <v/>
      </c>
      <c r="AB24" s="117" t="str">
        <f>IF(PA_19[[#This Row],[Work Start time on Fault]]="NA","",(PA_19[[#This Row],[Work Start time on Fault]]-PA_19[[#This Row],[Fault Time]])*24)</f>
        <v/>
      </c>
      <c r="AC24" s="118" t="str">
        <f>IF(PA_19[[#This Row],[Work Start time on Fault]]="NA","",(PA_19[[#This Row],[Work Completion time on fault]]-PA_19[[#This Row],[Fault Time]])*24)</f>
        <v/>
      </c>
      <c r="AD24" s="62">
        <f>IFERROR((PA_19[[#This Row],[Work Completion time on fault]]-PA_19[[#This Row],[Fault Time]])*24,"")</f>
        <v>12.583333333333334</v>
      </c>
      <c r="AE24" s="54" t="s">
        <v>728</v>
      </c>
      <c r="AF24" s="54" t="s">
        <v>729</v>
      </c>
      <c r="AG24" s="49">
        <f>PA_19[[#This Row],[Breakdown Time]]*PA_19[[#This Row],[Plant Equivalent Weightage]]</f>
        <v>3.4899677079931789E-3</v>
      </c>
      <c r="AH24" s="54">
        <v>6.03</v>
      </c>
      <c r="AI24" s="90">
        <f>IFERROR(_xlfn.XLOOKUP($G24,'Modelling New'!$D:$D,'Modelling New'!$O:$O)*PA_19[[#This Row],[DC Capacity Affected (kW)]]*PA_19[[#This Row],[Lost PoA(KWh/m2)]],"")</f>
        <v>120.74392433030582</v>
      </c>
    </row>
    <row r="25" spans="1:35" x14ac:dyDescent="0.35">
      <c r="A25" s="53" t="e">
        <f t="shared" si="2"/>
        <v>#REF!</v>
      </c>
      <c r="B25" s="141">
        <v>45517</v>
      </c>
      <c r="C25" s="6">
        <f>YEAR(PA_19[[#This Row],[Date]])+IF(MONTH(PA_19[[#This Row],[Date]])&gt;=4,1,0)</f>
        <v>2025</v>
      </c>
      <c r="D25" s="6">
        <f>YEAR(PA_19[[#This Row],[Date]])</f>
        <v>2024</v>
      </c>
      <c r="E25" s="54" t="s">
        <v>124</v>
      </c>
      <c r="F25" s="54" t="s">
        <v>124</v>
      </c>
      <c r="G25" s="142">
        <f>PA_19[[#This Row],[Date]]-DAY(PA_19[[#This Row],[Date]])+1</f>
        <v>45505</v>
      </c>
      <c r="H25" s="6">
        <f>DAY(EOMONTH(PA_19[[#This Row],[Month Year]],0))</f>
        <v>31</v>
      </c>
      <c r="I25" s="55">
        <f>_xlfn.XLOOKUP(PA_19[[#This Row],[Date]],Raw_Data!B:B,Raw_Data!J:J,0)</f>
        <v>0</v>
      </c>
      <c r="J25" s="55" t="e">
        <f>_xlfn.XLOOKUP(PA_19[[#This Row],[Date]],Raw_Data!B:B,Raw_Data!K:K)</f>
        <v>#N/A</v>
      </c>
      <c r="K25" s="49" t="str">
        <f>IFERROR((PA_19[[#This Row],[Sunset Time (POA&lt;20 W/m2)]]-PA_19[[#This Row],[Sunrise Time (POA&gt;20 W/m2)]])*24,"")</f>
        <v/>
      </c>
      <c r="L25" s="54"/>
      <c r="M25" s="54"/>
      <c r="N25" s="54"/>
      <c r="O25" s="52" t="s">
        <v>720</v>
      </c>
      <c r="P25" s="6"/>
      <c r="Q2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5" s="6">
        <f>_xlfn.XLOOKUP(PA_19[[#This Row],[Affected Equipment ]],'Basic Data '!A:A,'Basic Data '!B:B,0)</f>
        <v>25.48</v>
      </c>
      <c r="S25" s="6">
        <f>_xlfn.XLOOKUP(PA_19[[#This Row],[Affected Equipment ]],'Basic Data '!A:A,'Basic Data '!C:C,0)</f>
        <v>2.7734842712528573E-4</v>
      </c>
      <c r="T25" s="56" t="s">
        <v>721</v>
      </c>
      <c r="U25" s="88"/>
      <c r="V25" s="88" t="s">
        <v>726</v>
      </c>
      <c r="W25" s="58">
        <v>0.20902777777777778</v>
      </c>
      <c r="X25" s="58" t="s">
        <v>723</v>
      </c>
      <c r="Y25" s="58" t="s">
        <v>723</v>
      </c>
      <c r="Z25" s="58">
        <v>0.73333333333333339</v>
      </c>
      <c r="AA25" s="117" t="str">
        <f>IF(PA_19[[#This Row],[Acknowledgement Time ]]="NA","",(PA_19[[#This Row],[Acknowledgement Time ]]-PA_19[[#This Row],[Fault Time]])*24)</f>
        <v/>
      </c>
      <c r="AB25" s="117" t="str">
        <f>IF(PA_19[[#This Row],[Work Start time on Fault]]="NA","",(PA_19[[#This Row],[Work Start time on Fault]]-PA_19[[#This Row],[Fault Time]])*24)</f>
        <v/>
      </c>
      <c r="AC25" s="118" t="str">
        <f>IF(PA_19[[#This Row],[Work Start time on Fault]]="NA","",(PA_19[[#This Row],[Work Completion time on fault]]-PA_19[[#This Row],[Fault Time]])*24)</f>
        <v/>
      </c>
      <c r="AD25" s="62">
        <f>IFERROR((PA_19[[#This Row],[Work Completion time on fault]]-PA_19[[#This Row],[Fault Time]])*24,"")</f>
        <v>12.583333333333334</v>
      </c>
      <c r="AE25" s="54" t="s">
        <v>728</v>
      </c>
      <c r="AF25" s="54" t="s">
        <v>729</v>
      </c>
      <c r="AG25" s="49">
        <f>PA_19[[#This Row],[Breakdown Time]]*PA_19[[#This Row],[Plant Equivalent Weightage]]</f>
        <v>3.4899677079931789E-3</v>
      </c>
      <c r="AH25" s="54">
        <v>6.03</v>
      </c>
      <c r="AI25" s="90">
        <f>IFERROR(_xlfn.XLOOKUP($G25,'Modelling New'!$D:$D,'Modelling New'!$O:$O)*PA_19[[#This Row],[DC Capacity Affected (kW)]]*PA_19[[#This Row],[Lost PoA(KWh/m2)]],"")</f>
        <v>120.74392433030582</v>
      </c>
    </row>
    <row r="26" spans="1:35" x14ac:dyDescent="0.35">
      <c r="A26" s="53" t="e">
        <f t="shared" si="2"/>
        <v>#REF!</v>
      </c>
      <c r="B26" s="141">
        <v>45517</v>
      </c>
      <c r="C26" s="6">
        <f>YEAR(PA_19[[#This Row],[Date]])+IF(MONTH(PA_19[[#This Row],[Date]])&gt;=4,1,0)</f>
        <v>2025</v>
      </c>
      <c r="D26" s="6">
        <f>YEAR(PA_19[[#This Row],[Date]])</f>
        <v>2024</v>
      </c>
      <c r="E26" s="54" t="s">
        <v>124</v>
      </c>
      <c r="F26" s="54" t="s">
        <v>124</v>
      </c>
      <c r="G26" s="142">
        <f>PA_19[[#This Row],[Date]]-DAY(PA_19[[#This Row],[Date]])+1</f>
        <v>45505</v>
      </c>
      <c r="H26" s="6">
        <f>DAY(EOMONTH(PA_19[[#This Row],[Month Year]],0))</f>
        <v>31</v>
      </c>
      <c r="I26" s="55">
        <f>_xlfn.XLOOKUP(PA_19[[#This Row],[Date]],Raw_Data!B:B,Raw_Data!J:J,0)</f>
        <v>0</v>
      </c>
      <c r="J26" s="55" t="e">
        <f>_xlfn.XLOOKUP(PA_19[[#This Row],[Date]],Raw_Data!B:B,Raw_Data!K:K)</f>
        <v>#N/A</v>
      </c>
      <c r="K26" s="49" t="str">
        <f>IFERROR((PA_19[[#This Row],[Sunset Time (POA&lt;20 W/m2)]]-PA_19[[#This Row],[Sunrise Time (POA&gt;20 W/m2)]])*24,"")</f>
        <v/>
      </c>
      <c r="L26" s="54"/>
      <c r="M26" s="54"/>
      <c r="N26" s="54"/>
      <c r="O26" s="52" t="s">
        <v>720</v>
      </c>
      <c r="P26" s="6"/>
      <c r="Q2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6" s="6">
        <f>_xlfn.XLOOKUP(PA_19[[#This Row],[Affected Equipment ]],'Basic Data '!A:A,'Basic Data '!B:B,0)</f>
        <v>25.48</v>
      </c>
      <c r="S26" s="6">
        <f>_xlfn.XLOOKUP(PA_19[[#This Row],[Affected Equipment ]],'Basic Data '!A:A,'Basic Data '!C:C,0)</f>
        <v>2.7734842712528573E-4</v>
      </c>
      <c r="T26" s="56" t="s">
        <v>721</v>
      </c>
      <c r="U26" s="88"/>
      <c r="V26" s="88" t="s">
        <v>726</v>
      </c>
      <c r="W26" s="58">
        <v>0.20902777777777778</v>
      </c>
      <c r="X26" s="58" t="s">
        <v>723</v>
      </c>
      <c r="Y26" s="58" t="s">
        <v>723</v>
      </c>
      <c r="Z26" s="58">
        <v>0.73333333333333339</v>
      </c>
      <c r="AA26" s="117" t="str">
        <f>IF(PA_19[[#This Row],[Acknowledgement Time ]]="NA","",(PA_19[[#This Row],[Acknowledgement Time ]]-PA_19[[#This Row],[Fault Time]])*24)</f>
        <v/>
      </c>
      <c r="AB26" s="117" t="str">
        <f>IF(PA_19[[#This Row],[Work Start time on Fault]]="NA","",(PA_19[[#This Row],[Work Start time on Fault]]-PA_19[[#This Row],[Fault Time]])*24)</f>
        <v/>
      </c>
      <c r="AC26" s="118" t="str">
        <f>IF(PA_19[[#This Row],[Work Start time on Fault]]="NA","",(PA_19[[#This Row],[Work Completion time on fault]]-PA_19[[#This Row],[Fault Time]])*24)</f>
        <v/>
      </c>
      <c r="AD26" s="62">
        <f>IFERROR((PA_19[[#This Row],[Work Completion time on fault]]-PA_19[[#This Row],[Fault Time]])*24,"")</f>
        <v>12.583333333333334</v>
      </c>
      <c r="AE26" s="54" t="s">
        <v>728</v>
      </c>
      <c r="AF26" s="54" t="s">
        <v>729</v>
      </c>
      <c r="AG26" s="49">
        <f>PA_19[[#This Row],[Breakdown Time]]*PA_19[[#This Row],[Plant Equivalent Weightage]]</f>
        <v>3.4899677079931789E-3</v>
      </c>
      <c r="AH26" s="54">
        <v>6.03</v>
      </c>
      <c r="AI26" s="90">
        <f>IFERROR(_xlfn.XLOOKUP($G26,'Modelling New'!$D:$D,'Modelling New'!$O:$O)*PA_19[[#This Row],[DC Capacity Affected (kW)]]*PA_19[[#This Row],[Lost PoA(KWh/m2)]],"")</f>
        <v>120.74392433030582</v>
      </c>
    </row>
    <row r="27" spans="1:35" x14ac:dyDescent="0.35">
      <c r="A27" s="53" t="e">
        <f>#REF!+1</f>
        <v>#REF!</v>
      </c>
      <c r="B27" s="141">
        <v>45517</v>
      </c>
      <c r="C27" s="6">
        <f>YEAR(PA_19[[#This Row],[Date]])+IF(MONTH(PA_19[[#This Row],[Date]])&gt;=4,1,0)</f>
        <v>2025</v>
      </c>
      <c r="D27" s="6">
        <f>YEAR(PA_19[[#This Row],[Date]])</f>
        <v>2024</v>
      </c>
      <c r="E27" s="54" t="s">
        <v>124</v>
      </c>
      <c r="F27" s="54" t="s">
        <v>124</v>
      </c>
      <c r="G27" s="142">
        <f>PA_19[[#This Row],[Date]]-DAY(PA_19[[#This Row],[Date]])+1</f>
        <v>45505</v>
      </c>
      <c r="H27" s="6">
        <f>DAY(EOMONTH(PA_19[[#This Row],[Month Year]],0))</f>
        <v>31</v>
      </c>
      <c r="I27" s="55">
        <f>_xlfn.XLOOKUP(PA_19[[#This Row],[Date]],Raw_Data!B:B,Raw_Data!J:J,0)</f>
        <v>0</v>
      </c>
      <c r="J27" s="55" t="e">
        <f>_xlfn.XLOOKUP(PA_19[[#This Row],[Date]],Raw_Data!B:B,Raw_Data!K:K)</f>
        <v>#N/A</v>
      </c>
      <c r="K27" s="49" t="str">
        <f>IFERROR((PA_19[[#This Row],[Sunset Time (POA&lt;20 W/m2)]]-PA_19[[#This Row],[Sunrise Time (POA&gt;20 W/m2)]])*24,"")</f>
        <v/>
      </c>
      <c r="L27" s="54"/>
      <c r="M27" s="54"/>
      <c r="N27" s="54"/>
      <c r="O27" s="52" t="s">
        <v>720</v>
      </c>
      <c r="P27" s="6"/>
      <c r="Q2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7" s="6">
        <f>_xlfn.XLOOKUP(PA_19[[#This Row],[Affected Equipment ]],'Basic Data '!A:A,'Basic Data '!B:B,0)</f>
        <v>25.48</v>
      </c>
      <c r="S27" s="6">
        <f>_xlfn.XLOOKUP(PA_19[[#This Row],[Affected Equipment ]],'Basic Data '!A:A,'Basic Data '!C:C,0)</f>
        <v>2.7734842712528573E-4</v>
      </c>
      <c r="T27" s="56" t="s">
        <v>721</v>
      </c>
      <c r="U27" s="88"/>
      <c r="V27" s="88" t="s">
        <v>726</v>
      </c>
      <c r="W27" s="58">
        <v>0.43055555555555558</v>
      </c>
      <c r="X27" s="58" t="s">
        <v>723</v>
      </c>
      <c r="Y27" s="58" t="s">
        <v>723</v>
      </c>
      <c r="Z27" s="58">
        <v>0.4513888888888889</v>
      </c>
      <c r="AA27" s="117" t="str">
        <f>IF(PA_19[[#This Row],[Acknowledgement Time ]]="NA","",(PA_19[[#This Row],[Acknowledgement Time ]]-PA_19[[#This Row],[Fault Time]])*24)</f>
        <v/>
      </c>
      <c r="AB27" s="117" t="str">
        <f>IF(PA_19[[#This Row],[Work Start time on Fault]]="NA","",(PA_19[[#This Row],[Work Start time on Fault]]-PA_19[[#This Row],[Fault Time]])*24)</f>
        <v/>
      </c>
      <c r="AC27" s="118" t="str">
        <f>IF(PA_19[[#This Row],[Work Start time on Fault]]="NA","",(PA_19[[#This Row],[Work Completion time on fault]]-PA_19[[#This Row],[Fault Time]])*24)</f>
        <v/>
      </c>
      <c r="AD27" s="62">
        <f>IFERROR((PA_19[[#This Row],[Work Completion time on fault]]-PA_19[[#This Row],[Fault Time]])*24,"")</f>
        <v>0.49999999999999956</v>
      </c>
      <c r="AE27" s="54" t="s">
        <v>727</v>
      </c>
      <c r="AF27" s="54" t="s">
        <v>703</v>
      </c>
      <c r="AG27" s="49">
        <f>PA_19[[#This Row],[Breakdown Time]]*PA_19[[#This Row],[Plant Equivalent Weightage]]</f>
        <v>1.3867421356264273E-4</v>
      </c>
      <c r="AH27" s="54">
        <v>0.48</v>
      </c>
      <c r="AI27" s="90">
        <f>IFERROR(_xlfn.XLOOKUP($G27,'Modelling New'!$D:$D,'Modelling New'!$O:$O)*PA_19[[#This Row],[DC Capacity Affected (kW)]]*PA_19[[#This Row],[Lost PoA(KWh/m2)]],"")</f>
        <v>9.6114566631089193</v>
      </c>
    </row>
    <row r="28" spans="1:35" x14ac:dyDescent="0.35">
      <c r="A28" s="53" t="e">
        <f t="shared" si="2"/>
        <v>#REF!</v>
      </c>
      <c r="B28" s="141">
        <v>45517</v>
      </c>
      <c r="C28" s="6">
        <f>YEAR(PA_19[[#This Row],[Date]])+IF(MONTH(PA_19[[#This Row],[Date]])&gt;=4,1,0)</f>
        <v>2025</v>
      </c>
      <c r="D28" s="6">
        <f>YEAR(PA_19[[#This Row],[Date]])</f>
        <v>2024</v>
      </c>
      <c r="E28" s="54" t="s">
        <v>124</v>
      </c>
      <c r="F28" s="54" t="s">
        <v>124</v>
      </c>
      <c r="G28" s="142">
        <f>PA_19[[#This Row],[Date]]-DAY(PA_19[[#This Row],[Date]])+1</f>
        <v>45505</v>
      </c>
      <c r="H28" s="6">
        <f>DAY(EOMONTH(PA_19[[#This Row],[Month Year]],0))</f>
        <v>31</v>
      </c>
      <c r="I28" s="55">
        <f>_xlfn.XLOOKUP(PA_19[[#This Row],[Date]],Raw_Data!B:B,Raw_Data!J:J,0)</f>
        <v>0</v>
      </c>
      <c r="J28" s="55" t="e">
        <f>_xlfn.XLOOKUP(PA_19[[#This Row],[Date]],Raw_Data!B:B,Raw_Data!K:K)</f>
        <v>#N/A</v>
      </c>
      <c r="K28" s="49" t="str">
        <f>IFERROR((PA_19[[#This Row],[Sunset Time (POA&lt;20 W/m2)]]-PA_19[[#This Row],[Sunrise Time (POA&gt;20 W/m2)]])*24,"")</f>
        <v/>
      </c>
      <c r="L28" s="54"/>
      <c r="M28" s="54"/>
      <c r="N28" s="54"/>
      <c r="O28" s="52" t="s">
        <v>720</v>
      </c>
      <c r="P28" s="6"/>
      <c r="Q2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8" s="6">
        <f>_xlfn.XLOOKUP(PA_19[[#This Row],[Affected Equipment ]],'Basic Data '!A:A,'Basic Data '!B:B,0)</f>
        <v>25.48</v>
      </c>
      <c r="S28" s="6">
        <f>_xlfn.XLOOKUP(PA_19[[#This Row],[Affected Equipment ]],'Basic Data '!A:A,'Basic Data '!C:C,0)</f>
        <v>2.7734842712528573E-4</v>
      </c>
      <c r="T28" s="56" t="s">
        <v>721</v>
      </c>
      <c r="U28" s="88"/>
      <c r="V28" s="88" t="s">
        <v>726</v>
      </c>
      <c r="W28" s="58">
        <v>0.44722222222222219</v>
      </c>
      <c r="X28" s="58" t="s">
        <v>723</v>
      </c>
      <c r="Y28" s="58" t="s">
        <v>723</v>
      </c>
      <c r="Z28" s="58">
        <v>0.46875</v>
      </c>
      <c r="AA28" s="117" t="str">
        <f>IF(PA_19[[#This Row],[Acknowledgement Time ]]="NA","",(PA_19[[#This Row],[Acknowledgement Time ]]-PA_19[[#This Row],[Fault Time]])*24)</f>
        <v/>
      </c>
      <c r="AB28" s="117" t="str">
        <f>IF(PA_19[[#This Row],[Work Start time on Fault]]="NA","",(PA_19[[#This Row],[Work Start time on Fault]]-PA_19[[#This Row],[Fault Time]])*24)</f>
        <v/>
      </c>
      <c r="AC28" s="118" t="str">
        <f>IF(PA_19[[#This Row],[Work Start time on Fault]]="NA","",(PA_19[[#This Row],[Work Completion time on fault]]-PA_19[[#This Row],[Fault Time]])*24)</f>
        <v/>
      </c>
      <c r="AD28" s="62">
        <f>IFERROR((PA_19[[#This Row],[Work Completion time on fault]]-PA_19[[#This Row],[Fault Time]])*24,"")</f>
        <v>0.5166666666666675</v>
      </c>
      <c r="AE28" s="54" t="s">
        <v>727</v>
      </c>
      <c r="AF28" s="54" t="s">
        <v>703</v>
      </c>
      <c r="AG28" s="49">
        <f>PA_19[[#This Row],[Breakdown Time]]*PA_19[[#This Row],[Plant Equivalent Weightage]]</f>
        <v>1.4329668734806451E-4</v>
      </c>
      <c r="AH28" s="54">
        <v>0.51</v>
      </c>
      <c r="AI28" s="90">
        <f>IFERROR(_xlfn.XLOOKUP($G28,'Modelling New'!$D:$D,'Modelling New'!$O:$O)*PA_19[[#This Row],[DC Capacity Affected (kW)]]*PA_19[[#This Row],[Lost PoA(KWh/m2)]],"")</f>
        <v>10.212172704553227</v>
      </c>
    </row>
    <row r="29" spans="1:35" x14ac:dyDescent="0.35">
      <c r="A29" s="53" t="e">
        <f>#REF!+1</f>
        <v>#REF!</v>
      </c>
      <c r="B29" s="141">
        <v>45518</v>
      </c>
      <c r="C29" s="6">
        <f>YEAR(PA_19[[#This Row],[Date]])+IF(MONTH(PA_19[[#This Row],[Date]])&gt;=4,1,0)</f>
        <v>2025</v>
      </c>
      <c r="D29" s="6">
        <f>YEAR(PA_19[[#This Row],[Date]])</f>
        <v>2024</v>
      </c>
      <c r="E29" s="54" t="s">
        <v>124</v>
      </c>
      <c r="F29" s="54" t="s">
        <v>124</v>
      </c>
      <c r="G29" s="142">
        <f>PA_19[[#This Row],[Date]]-DAY(PA_19[[#This Row],[Date]])+1</f>
        <v>45505</v>
      </c>
      <c r="H29" s="6">
        <f>DAY(EOMONTH(PA_19[[#This Row],[Month Year]],0))</f>
        <v>31</v>
      </c>
      <c r="I29" s="55">
        <f>_xlfn.XLOOKUP(PA_19[[#This Row],[Date]],Raw_Data!B:B,Raw_Data!J:J,0)</f>
        <v>0</v>
      </c>
      <c r="J29" s="55" t="e">
        <f>_xlfn.XLOOKUP(PA_19[[#This Row],[Date]],Raw_Data!B:B,Raw_Data!K:K)</f>
        <v>#N/A</v>
      </c>
      <c r="K29" s="49" t="str">
        <f>IFERROR((PA_19[[#This Row],[Sunset Time (POA&lt;20 W/m2)]]-PA_19[[#This Row],[Sunrise Time (POA&gt;20 W/m2)]])*24,"")</f>
        <v/>
      </c>
      <c r="L29" s="54"/>
      <c r="M29" s="54"/>
      <c r="N29" s="54"/>
      <c r="O29" s="52" t="s">
        <v>720</v>
      </c>
      <c r="P29" s="6"/>
      <c r="Q2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29" s="6">
        <f>_xlfn.XLOOKUP(PA_19[[#This Row],[Affected Equipment ]],'Basic Data '!A:A,'Basic Data '!B:B,0)</f>
        <v>25.48</v>
      </c>
      <c r="S29" s="6">
        <f>_xlfn.XLOOKUP(PA_19[[#This Row],[Affected Equipment ]],'Basic Data '!A:A,'Basic Data '!C:C,0)</f>
        <v>2.7734842712528573E-4</v>
      </c>
      <c r="T29" s="56" t="s">
        <v>721</v>
      </c>
      <c r="U29" s="88"/>
      <c r="V29" s="88" t="s">
        <v>726</v>
      </c>
      <c r="W29" s="58">
        <v>0.21736111111111112</v>
      </c>
      <c r="X29" s="58" t="s">
        <v>723</v>
      </c>
      <c r="Y29" s="58" t="s">
        <v>723</v>
      </c>
      <c r="Z29" s="58">
        <v>0.72499999999999998</v>
      </c>
      <c r="AA29" s="117" t="str">
        <f>IF(PA_19[[#This Row],[Acknowledgement Time ]]="NA","",(PA_19[[#This Row],[Acknowledgement Time ]]-PA_19[[#This Row],[Fault Time]])*24)</f>
        <v/>
      </c>
      <c r="AB29" s="117" t="str">
        <f>IF(PA_19[[#This Row],[Work Start time on Fault]]="NA","",(PA_19[[#This Row],[Work Start time on Fault]]-PA_19[[#This Row],[Fault Time]])*24)</f>
        <v/>
      </c>
      <c r="AC29" s="118" t="str">
        <f>IF(PA_19[[#This Row],[Work Start time on Fault]]="NA","",(PA_19[[#This Row],[Work Completion time on fault]]-PA_19[[#This Row],[Fault Time]])*24)</f>
        <v/>
      </c>
      <c r="AD29" s="62">
        <f>IFERROR((PA_19[[#This Row],[Work Completion time on fault]]-PA_19[[#This Row],[Fault Time]])*24,"")</f>
        <v>12.183333333333334</v>
      </c>
      <c r="AE29" s="54" t="s">
        <v>728</v>
      </c>
      <c r="AF29" s="54" t="s">
        <v>729</v>
      </c>
      <c r="AG29" s="49">
        <f>PA_19[[#This Row],[Breakdown Time]]*PA_19[[#This Row],[Plant Equivalent Weightage]]</f>
        <v>3.3790283371430644E-3</v>
      </c>
      <c r="AH29" s="54">
        <v>5.61</v>
      </c>
      <c r="AI29" s="90">
        <f>IFERROR(_xlfn.XLOOKUP($G29,'Modelling New'!$D:$D,'Modelling New'!$O:$O)*PA_19[[#This Row],[DC Capacity Affected (kW)]]*PA_19[[#This Row],[Lost PoA(KWh/m2)]],"")</f>
        <v>112.33389975008551</v>
      </c>
    </row>
    <row r="30" spans="1:35" x14ac:dyDescent="0.35">
      <c r="A30" s="53" t="e">
        <f t="shared" ref="A30:A59" si="3">A29+1</f>
        <v>#REF!</v>
      </c>
      <c r="B30" s="141">
        <v>45518</v>
      </c>
      <c r="C30" s="6">
        <f>YEAR(PA_19[[#This Row],[Date]])+IF(MONTH(PA_19[[#This Row],[Date]])&gt;=4,1,0)</f>
        <v>2025</v>
      </c>
      <c r="D30" s="6">
        <f>YEAR(PA_19[[#This Row],[Date]])</f>
        <v>2024</v>
      </c>
      <c r="E30" s="54" t="s">
        <v>124</v>
      </c>
      <c r="F30" s="54" t="s">
        <v>124</v>
      </c>
      <c r="G30" s="142">
        <f>PA_19[[#This Row],[Date]]-DAY(PA_19[[#This Row],[Date]])+1</f>
        <v>45505</v>
      </c>
      <c r="H30" s="6">
        <f>DAY(EOMONTH(PA_19[[#This Row],[Month Year]],0))</f>
        <v>31</v>
      </c>
      <c r="I30" s="55">
        <f>_xlfn.XLOOKUP(PA_19[[#This Row],[Date]],Raw_Data!B:B,Raw_Data!J:J,0)</f>
        <v>0</v>
      </c>
      <c r="J30" s="55" t="e">
        <f>_xlfn.XLOOKUP(PA_19[[#This Row],[Date]],Raw_Data!B:B,Raw_Data!K:K)</f>
        <v>#N/A</v>
      </c>
      <c r="K30" s="49" t="str">
        <f>IFERROR((PA_19[[#This Row],[Sunset Time (POA&lt;20 W/m2)]]-PA_19[[#This Row],[Sunrise Time (POA&gt;20 W/m2)]])*24,"")</f>
        <v/>
      </c>
      <c r="L30" s="54"/>
      <c r="M30" s="54"/>
      <c r="N30" s="54"/>
      <c r="O30" s="52" t="s">
        <v>720</v>
      </c>
      <c r="P30" s="6"/>
      <c r="Q3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0" s="6">
        <f>_xlfn.XLOOKUP(PA_19[[#This Row],[Affected Equipment ]],'Basic Data '!A:A,'Basic Data '!B:B,0)</f>
        <v>25.48</v>
      </c>
      <c r="S30" s="6">
        <f>_xlfn.XLOOKUP(PA_19[[#This Row],[Affected Equipment ]],'Basic Data '!A:A,'Basic Data '!C:C,0)</f>
        <v>2.7734842712528573E-4</v>
      </c>
      <c r="T30" s="56" t="s">
        <v>721</v>
      </c>
      <c r="U30" s="88"/>
      <c r="V30" s="88" t="s">
        <v>726</v>
      </c>
      <c r="W30" s="58">
        <v>0.21736111111111112</v>
      </c>
      <c r="X30" s="58" t="s">
        <v>723</v>
      </c>
      <c r="Y30" s="58" t="s">
        <v>723</v>
      </c>
      <c r="Z30" s="58">
        <v>0.72499999999999998</v>
      </c>
      <c r="AA30" s="117" t="str">
        <f>IF(PA_19[[#This Row],[Acknowledgement Time ]]="NA","",(PA_19[[#This Row],[Acknowledgement Time ]]-PA_19[[#This Row],[Fault Time]])*24)</f>
        <v/>
      </c>
      <c r="AB30" s="117" t="str">
        <f>IF(PA_19[[#This Row],[Work Start time on Fault]]="NA","",(PA_19[[#This Row],[Work Start time on Fault]]-PA_19[[#This Row],[Fault Time]])*24)</f>
        <v/>
      </c>
      <c r="AC30" s="118" t="str">
        <f>IF(PA_19[[#This Row],[Work Start time on Fault]]="NA","",(PA_19[[#This Row],[Work Completion time on fault]]-PA_19[[#This Row],[Fault Time]])*24)</f>
        <v/>
      </c>
      <c r="AD30" s="62">
        <f>IFERROR((PA_19[[#This Row],[Work Completion time on fault]]-PA_19[[#This Row],[Fault Time]])*24,"")</f>
        <v>12.183333333333334</v>
      </c>
      <c r="AE30" s="54" t="s">
        <v>728</v>
      </c>
      <c r="AF30" s="54" t="s">
        <v>729</v>
      </c>
      <c r="AG30" s="49">
        <f>PA_19[[#This Row],[Breakdown Time]]*PA_19[[#This Row],[Plant Equivalent Weightage]]</f>
        <v>3.3790283371430644E-3</v>
      </c>
      <c r="AH30" s="54">
        <v>5.61</v>
      </c>
      <c r="AI30" s="90">
        <f>IFERROR(_xlfn.XLOOKUP($G30,'Modelling New'!$D:$D,'Modelling New'!$O:$O)*PA_19[[#This Row],[DC Capacity Affected (kW)]]*PA_19[[#This Row],[Lost PoA(KWh/m2)]],"")</f>
        <v>112.33389975008551</v>
      </c>
    </row>
    <row r="31" spans="1:35" x14ac:dyDescent="0.35">
      <c r="A31" s="53" t="e">
        <f t="shared" si="3"/>
        <v>#REF!</v>
      </c>
      <c r="B31" s="141">
        <v>45518</v>
      </c>
      <c r="C31" s="6">
        <f>YEAR(PA_19[[#This Row],[Date]])+IF(MONTH(PA_19[[#This Row],[Date]])&gt;=4,1,0)</f>
        <v>2025</v>
      </c>
      <c r="D31" s="6">
        <f>YEAR(PA_19[[#This Row],[Date]])</f>
        <v>2024</v>
      </c>
      <c r="E31" s="54" t="s">
        <v>124</v>
      </c>
      <c r="F31" s="54" t="s">
        <v>124</v>
      </c>
      <c r="G31" s="142">
        <f>PA_19[[#This Row],[Date]]-DAY(PA_19[[#This Row],[Date]])+1</f>
        <v>45505</v>
      </c>
      <c r="H31" s="6">
        <f>DAY(EOMONTH(PA_19[[#This Row],[Month Year]],0))</f>
        <v>31</v>
      </c>
      <c r="I31" s="55">
        <f>_xlfn.XLOOKUP(PA_19[[#This Row],[Date]],Raw_Data!B:B,Raw_Data!J:J,0)</f>
        <v>0</v>
      </c>
      <c r="J31" s="55" t="e">
        <f>_xlfn.XLOOKUP(PA_19[[#This Row],[Date]],Raw_Data!B:B,Raw_Data!K:K)</f>
        <v>#N/A</v>
      </c>
      <c r="K31" s="49" t="str">
        <f>IFERROR((PA_19[[#This Row],[Sunset Time (POA&lt;20 W/m2)]]-PA_19[[#This Row],[Sunrise Time (POA&gt;20 W/m2)]])*24,"")</f>
        <v/>
      </c>
      <c r="L31" s="54"/>
      <c r="M31" s="54"/>
      <c r="N31" s="54"/>
      <c r="O31" s="52" t="s">
        <v>720</v>
      </c>
      <c r="P31" s="6"/>
      <c r="Q3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1" s="6">
        <f>_xlfn.XLOOKUP(PA_19[[#This Row],[Affected Equipment ]],'Basic Data '!A:A,'Basic Data '!B:B,0)</f>
        <v>25.48</v>
      </c>
      <c r="S31" s="6">
        <f>_xlfn.XLOOKUP(PA_19[[#This Row],[Affected Equipment ]],'Basic Data '!A:A,'Basic Data '!C:C,0)</f>
        <v>2.7734842712528573E-4</v>
      </c>
      <c r="T31" s="56" t="s">
        <v>721</v>
      </c>
      <c r="U31" s="88"/>
      <c r="V31" s="88" t="s">
        <v>726</v>
      </c>
      <c r="W31" s="58">
        <v>0.21736111111111112</v>
      </c>
      <c r="X31" s="58" t="s">
        <v>723</v>
      </c>
      <c r="Y31" s="58" t="s">
        <v>723</v>
      </c>
      <c r="Z31" s="58">
        <v>0.72499999999999998</v>
      </c>
      <c r="AA31" s="117" t="str">
        <f>IF(PA_19[[#This Row],[Acknowledgement Time ]]="NA","",(PA_19[[#This Row],[Acknowledgement Time ]]-PA_19[[#This Row],[Fault Time]])*24)</f>
        <v/>
      </c>
      <c r="AB31" s="117" t="str">
        <f>IF(PA_19[[#This Row],[Work Start time on Fault]]="NA","",(PA_19[[#This Row],[Work Start time on Fault]]-PA_19[[#This Row],[Fault Time]])*24)</f>
        <v/>
      </c>
      <c r="AC31" s="118" t="str">
        <f>IF(PA_19[[#This Row],[Work Start time on Fault]]="NA","",(PA_19[[#This Row],[Work Completion time on fault]]-PA_19[[#This Row],[Fault Time]])*24)</f>
        <v/>
      </c>
      <c r="AD31" s="62">
        <f>IFERROR((PA_19[[#This Row],[Work Completion time on fault]]-PA_19[[#This Row],[Fault Time]])*24,"")</f>
        <v>12.183333333333334</v>
      </c>
      <c r="AE31" s="54" t="s">
        <v>728</v>
      </c>
      <c r="AF31" s="54" t="s">
        <v>729</v>
      </c>
      <c r="AG31" s="49">
        <f>PA_19[[#This Row],[Breakdown Time]]*PA_19[[#This Row],[Plant Equivalent Weightage]]</f>
        <v>3.3790283371430644E-3</v>
      </c>
      <c r="AH31" s="54">
        <v>5.61</v>
      </c>
      <c r="AI31" s="90">
        <f>IFERROR(_xlfn.XLOOKUP($G31,'Modelling New'!$D:$D,'Modelling New'!$O:$O)*PA_19[[#This Row],[DC Capacity Affected (kW)]]*PA_19[[#This Row],[Lost PoA(KWh/m2)]],"")</f>
        <v>112.33389975008551</v>
      </c>
    </row>
    <row r="32" spans="1:35" x14ac:dyDescent="0.35">
      <c r="A32" s="53" t="e">
        <f>#REF!+1</f>
        <v>#REF!</v>
      </c>
      <c r="B32" s="141">
        <v>45519</v>
      </c>
      <c r="C32" s="6">
        <f>YEAR(PA_19[[#This Row],[Date]])+IF(MONTH(PA_19[[#This Row],[Date]])&gt;=4,1,0)</f>
        <v>2025</v>
      </c>
      <c r="D32" s="6">
        <f>YEAR(PA_19[[#This Row],[Date]])</f>
        <v>2024</v>
      </c>
      <c r="E32" s="54" t="s">
        <v>124</v>
      </c>
      <c r="F32" s="54" t="s">
        <v>124</v>
      </c>
      <c r="G32" s="142">
        <f>PA_19[[#This Row],[Date]]-DAY(PA_19[[#This Row],[Date]])+1</f>
        <v>45505</v>
      </c>
      <c r="H32" s="6">
        <f>DAY(EOMONTH(PA_19[[#This Row],[Month Year]],0))</f>
        <v>31</v>
      </c>
      <c r="I32" s="55">
        <f>_xlfn.XLOOKUP(PA_19[[#This Row],[Date]],Raw_Data!B:B,Raw_Data!J:J,0)</f>
        <v>0</v>
      </c>
      <c r="J32" s="55" t="e">
        <f>_xlfn.XLOOKUP(PA_19[[#This Row],[Date]],Raw_Data!B:B,Raw_Data!K:K)</f>
        <v>#N/A</v>
      </c>
      <c r="K32" s="49" t="str">
        <f>IFERROR((PA_19[[#This Row],[Sunset Time (POA&lt;20 W/m2)]]-PA_19[[#This Row],[Sunrise Time (POA&gt;20 W/m2)]])*24,"")</f>
        <v/>
      </c>
      <c r="L32" s="54"/>
      <c r="M32" s="54"/>
      <c r="N32" s="54"/>
      <c r="O32" s="52" t="s">
        <v>720</v>
      </c>
      <c r="P32" s="6"/>
      <c r="Q3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2" s="6">
        <f>_xlfn.XLOOKUP(PA_19[[#This Row],[Affected Equipment ]],'Basic Data '!A:A,'Basic Data '!B:B,0)</f>
        <v>25.48</v>
      </c>
      <c r="S32" s="6">
        <f>_xlfn.XLOOKUP(PA_19[[#This Row],[Affected Equipment ]],'Basic Data '!A:A,'Basic Data '!C:C,0)</f>
        <v>2.7734842712528573E-4</v>
      </c>
      <c r="T32" s="56" t="s">
        <v>721</v>
      </c>
      <c r="U32" s="88"/>
      <c r="V32" s="88" t="s">
        <v>726</v>
      </c>
      <c r="W32" s="58">
        <v>0.32430555555555557</v>
      </c>
      <c r="X32" s="58" t="s">
        <v>723</v>
      </c>
      <c r="Y32" s="58" t="s">
        <v>723</v>
      </c>
      <c r="Z32" s="58">
        <v>0.73333333333333339</v>
      </c>
      <c r="AA32" s="117" t="str">
        <f>IF(PA_19[[#This Row],[Acknowledgement Time ]]="NA","",(PA_19[[#This Row],[Acknowledgement Time ]]-PA_19[[#This Row],[Fault Time]])*24)</f>
        <v/>
      </c>
      <c r="AB32" s="117" t="str">
        <f>IF(PA_19[[#This Row],[Work Start time on Fault]]="NA","",(PA_19[[#This Row],[Work Start time on Fault]]-PA_19[[#This Row],[Fault Time]])*24)</f>
        <v/>
      </c>
      <c r="AC32" s="118" t="str">
        <f>IF(PA_19[[#This Row],[Work Start time on Fault]]="NA","",(PA_19[[#This Row],[Work Completion time on fault]]-PA_19[[#This Row],[Fault Time]])*24)</f>
        <v/>
      </c>
      <c r="AD32" s="62">
        <f>IFERROR((PA_19[[#This Row],[Work Completion time on fault]]-PA_19[[#This Row],[Fault Time]])*24,"")</f>
        <v>9.8166666666666682</v>
      </c>
      <c r="AE32" s="54" t="s">
        <v>728</v>
      </c>
      <c r="AF32" s="54" t="s">
        <v>729</v>
      </c>
      <c r="AG32" s="49">
        <f>PA_19[[#This Row],[Breakdown Time]]*PA_19[[#This Row],[Plant Equivalent Weightage]]</f>
        <v>2.7226370596132219E-3</v>
      </c>
      <c r="AH32" s="54">
        <v>3.14</v>
      </c>
      <c r="AI32" s="90">
        <f>IFERROR(_xlfn.XLOOKUP($G32,'Modelling New'!$D:$D,'Modelling New'!$O:$O)*PA_19[[#This Row],[DC Capacity Affected (kW)]]*PA_19[[#This Row],[Lost PoA(KWh/m2)]],"")</f>
        <v>62.874945671170856</v>
      </c>
    </row>
    <row r="33" spans="1:35" x14ac:dyDescent="0.35">
      <c r="A33" s="53" t="e">
        <f t="shared" si="3"/>
        <v>#REF!</v>
      </c>
      <c r="B33" s="141">
        <v>45519</v>
      </c>
      <c r="C33" s="6">
        <f>YEAR(PA_19[[#This Row],[Date]])+IF(MONTH(PA_19[[#This Row],[Date]])&gt;=4,1,0)</f>
        <v>2025</v>
      </c>
      <c r="D33" s="6">
        <f>YEAR(PA_19[[#This Row],[Date]])</f>
        <v>2024</v>
      </c>
      <c r="E33" s="54" t="s">
        <v>124</v>
      </c>
      <c r="F33" s="54" t="s">
        <v>124</v>
      </c>
      <c r="G33" s="142">
        <f>PA_19[[#This Row],[Date]]-DAY(PA_19[[#This Row],[Date]])+1</f>
        <v>45505</v>
      </c>
      <c r="H33" s="6">
        <f>DAY(EOMONTH(PA_19[[#This Row],[Month Year]],0))</f>
        <v>31</v>
      </c>
      <c r="I33" s="55">
        <f>_xlfn.XLOOKUP(PA_19[[#This Row],[Date]],Raw_Data!B:B,Raw_Data!J:J,0)</f>
        <v>0</v>
      </c>
      <c r="J33" s="55" t="e">
        <f>_xlfn.XLOOKUP(PA_19[[#This Row],[Date]],Raw_Data!B:B,Raw_Data!K:K)</f>
        <v>#N/A</v>
      </c>
      <c r="K33" s="49" t="str">
        <f>IFERROR((PA_19[[#This Row],[Sunset Time (POA&lt;20 W/m2)]]-PA_19[[#This Row],[Sunrise Time (POA&gt;20 W/m2)]])*24,"")</f>
        <v/>
      </c>
      <c r="L33" s="54"/>
      <c r="M33" s="54"/>
      <c r="N33" s="54"/>
      <c r="O33" s="52" t="s">
        <v>720</v>
      </c>
      <c r="P33" s="6"/>
      <c r="Q3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3" s="6">
        <f>_xlfn.XLOOKUP(PA_19[[#This Row],[Affected Equipment ]],'Basic Data '!A:A,'Basic Data '!B:B,0)</f>
        <v>25.48</v>
      </c>
      <c r="S33" s="6">
        <f>_xlfn.XLOOKUP(PA_19[[#This Row],[Affected Equipment ]],'Basic Data '!A:A,'Basic Data '!C:C,0)</f>
        <v>2.7734842712528573E-4</v>
      </c>
      <c r="T33" s="56" t="s">
        <v>721</v>
      </c>
      <c r="U33" s="88"/>
      <c r="V33" s="88" t="s">
        <v>726</v>
      </c>
      <c r="W33" s="58">
        <v>0.32430555555555557</v>
      </c>
      <c r="X33" s="58" t="s">
        <v>723</v>
      </c>
      <c r="Y33" s="58" t="s">
        <v>723</v>
      </c>
      <c r="Z33" s="58">
        <v>0.73333333333333339</v>
      </c>
      <c r="AA33" s="117" t="str">
        <f>IF(PA_19[[#This Row],[Acknowledgement Time ]]="NA","",(PA_19[[#This Row],[Acknowledgement Time ]]-PA_19[[#This Row],[Fault Time]])*24)</f>
        <v/>
      </c>
      <c r="AB33" s="117" t="str">
        <f>IF(PA_19[[#This Row],[Work Start time on Fault]]="NA","",(PA_19[[#This Row],[Work Start time on Fault]]-PA_19[[#This Row],[Fault Time]])*24)</f>
        <v/>
      </c>
      <c r="AC33" s="118" t="str">
        <f>IF(PA_19[[#This Row],[Work Start time on Fault]]="NA","",(PA_19[[#This Row],[Work Completion time on fault]]-PA_19[[#This Row],[Fault Time]])*24)</f>
        <v/>
      </c>
      <c r="AD33" s="62">
        <f>IFERROR((PA_19[[#This Row],[Work Completion time on fault]]-PA_19[[#This Row],[Fault Time]])*24,"")</f>
        <v>9.8166666666666682</v>
      </c>
      <c r="AE33" s="54" t="s">
        <v>728</v>
      </c>
      <c r="AF33" s="54" t="s">
        <v>729</v>
      </c>
      <c r="AG33" s="49">
        <f>PA_19[[#This Row],[Breakdown Time]]*PA_19[[#This Row],[Plant Equivalent Weightage]]</f>
        <v>2.7226370596132219E-3</v>
      </c>
      <c r="AH33" s="54">
        <v>3.14</v>
      </c>
      <c r="AI33" s="90">
        <f>IFERROR(_xlfn.XLOOKUP($G33,'Modelling New'!$D:$D,'Modelling New'!$O:$O)*PA_19[[#This Row],[DC Capacity Affected (kW)]]*PA_19[[#This Row],[Lost PoA(KWh/m2)]],"")</f>
        <v>62.874945671170856</v>
      </c>
    </row>
    <row r="34" spans="1:35" x14ac:dyDescent="0.35">
      <c r="A34" s="53" t="e">
        <f t="shared" si="3"/>
        <v>#REF!</v>
      </c>
      <c r="B34" s="141">
        <v>45519</v>
      </c>
      <c r="C34" s="6">
        <f>YEAR(PA_19[[#This Row],[Date]])+IF(MONTH(PA_19[[#This Row],[Date]])&gt;=4,1,0)</f>
        <v>2025</v>
      </c>
      <c r="D34" s="6">
        <f>YEAR(PA_19[[#This Row],[Date]])</f>
        <v>2024</v>
      </c>
      <c r="E34" s="54" t="s">
        <v>124</v>
      </c>
      <c r="F34" s="54" t="s">
        <v>124</v>
      </c>
      <c r="G34" s="142">
        <f>PA_19[[#This Row],[Date]]-DAY(PA_19[[#This Row],[Date]])+1</f>
        <v>45505</v>
      </c>
      <c r="H34" s="6">
        <f>DAY(EOMONTH(PA_19[[#This Row],[Month Year]],0))</f>
        <v>31</v>
      </c>
      <c r="I34" s="55">
        <f>_xlfn.XLOOKUP(PA_19[[#This Row],[Date]],Raw_Data!B:B,Raw_Data!J:J,0)</f>
        <v>0</v>
      </c>
      <c r="J34" s="55" t="e">
        <f>_xlfn.XLOOKUP(PA_19[[#This Row],[Date]],Raw_Data!B:B,Raw_Data!K:K)</f>
        <v>#N/A</v>
      </c>
      <c r="K34" s="49" t="str">
        <f>IFERROR((PA_19[[#This Row],[Sunset Time (POA&lt;20 W/m2)]]-PA_19[[#This Row],[Sunrise Time (POA&gt;20 W/m2)]])*24,"")</f>
        <v/>
      </c>
      <c r="L34" s="54"/>
      <c r="M34" s="54"/>
      <c r="N34" s="54"/>
      <c r="O34" s="52" t="s">
        <v>720</v>
      </c>
      <c r="P34" s="6"/>
      <c r="Q3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4" s="6">
        <f>_xlfn.XLOOKUP(PA_19[[#This Row],[Affected Equipment ]],'Basic Data '!A:A,'Basic Data '!B:B,0)</f>
        <v>25.48</v>
      </c>
      <c r="S34" s="6">
        <f>_xlfn.XLOOKUP(PA_19[[#This Row],[Affected Equipment ]],'Basic Data '!A:A,'Basic Data '!C:C,0)</f>
        <v>2.7734842712528573E-4</v>
      </c>
      <c r="T34" s="56" t="s">
        <v>721</v>
      </c>
      <c r="U34" s="88"/>
      <c r="V34" s="88" t="s">
        <v>726</v>
      </c>
      <c r="W34" s="58">
        <v>0.32430555555555557</v>
      </c>
      <c r="X34" s="58" t="s">
        <v>723</v>
      </c>
      <c r="Y34" s="58" t="s">
        <v>723</v>
      </c>
      <c r="Z34" s="58">
        <v>0.73333333333333339</v>
      </c>
      <c r="AA34" s="117" t="str">
        <f>IF(PA_19[[#This Row],[Acknowledgement Time ]]="NA","",(PA_19[[#This Row],[Acknowledgement Time ]]-PA_19[[#This Row],[Fault Time]])*24)</f>
        <v/>
      </c>
      <c r="AB34" s="117" t="str">
        <f>IF(PA_19[[#This Row],[Work Start time on Fault]]="NA","",(PA_19[[#This Row],[Work Start time on Fault]]-PA_19[[#This Row],[Fault Time]])*24)</f>
        <v/>
      </c>
      <c r="AC34" s="118" t="str">
        <f>IF(PA_19[[#This Row],[Work Start time on Fault]]="NA","",(PA_19[[#This Row],[Work Completion time on fault]]-PA_19[[#This Row],[Fault Time]])*24)</f>
        <v/>
      </c>
      <c r="AD34" s="62">
        <f>IFERROR((PA_19[[#This Row],[Work Completion time on fault]]-PA_19[[#This Row],[Fault Time]])*24,"")</f>
        <v>9.8166666666666682</v>
      </c>
      <c r="AE34" s="54" t="s">
        <v>728</v>
      </c>
      <c r="AF34" s="54" t="s">
        <v>729</v>
      </c>
      <c r="AG34" s="49">
        <f>PA_19[[#This Row],[Breakdown Time]]*PA_19[[#This Row],[Plant Equivalent Weightage]]</f>
        <v>2.7226370596132219E-3</v>
      </c>
      <c r="AH34" s="54">
        <v>3.14</v>
      </c>
      <c r="AI34" s="90">
        <f>IFERROR(_xlfn.XLOOKUP($G34,'Modelling New'!$D:$D,'Modelling New'!$O:$O)*PA_19[[#This Row],[DC Capacity Affected (kW)]]*PA_19[[#This Row],[Lost PoA(KWh/m2)]],"")</f>
        <v>62.874945671170856</v>
      </c>
    </row>
    <row r="35" spans="1:35" x14ac:dyDescent="0.35">
      <c r="A35" s="53" t="e">
        <f>#REF!+1</f>
        <v>#REF!</v>
      </c>
      <c r="B35" s="141">
        <v>45520</v>
      </c>
      <c r="C35" s="6">
        <f>YEAR(PA_19[[#This Row],[Date]])+IF(MONTH(PA_19[[#This Row],[Date]])&gt;=4,1,0)</f>
        <v>2025</v>
      </c>
      <c r="D35" s="6">
        <f>YEAR(PA_19[[#This Row],[Date]])</f>
        <v>2024</v>
      </c>
      <c r="E35" s="54" t="s">
        <v>124</v>
      </c>
      <c r="F35" s="54" t="s">
        <v>124</v>
      </c>
      <c r="G35" s="142">
        <f>PA_19[[#This Row],[Date]]-DAY(PA_19[[#This Row],[Date]])+1</f>
        <v>45505</v>
      </c>
      <c r="H35" s="6">
        <f>DAY(EOMONTH(PA_19[[#This Row],[Month Year]],0))</f>
        <v>31</v>
      </c>
      <c r="I35" s="55">
        <f>_xlfn.XLOOKUP(PA_19[[#This Row],[Date]],Raw_Data!B:B,Raw_Data!J:J,0)</f>
        <v>0</v>
      </c>
      <c r="J35" s="55" t="e">
        <f>_xlfn.XLOOKUP(PA_19[[#This Row],[Date]],Raw_Data!B:B,Raw_Data!K:K)</f>
        <v>#N/A</v>
      </c>
      <c r="K35" s="49" t="str">
        <f>IFERROR((PA_19[[#This Row],[Sunset Time (POA&lt;20 W/m2)]]-PA_19[[#This Row],[Sunrise Time (POA&gt;20 W/m2)]])*24,"")</f>
        <v/>
      </c>
      <c r="L35" s="54"/>
      <c r="M35" s="54"/>
      <c r="N35" s="54"/>
      <c r="O35" s="52" t="s">
        <v>720</v>
      </c>
      <c r="P35" s="6"/>
      <c r="Q3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5" s="6">
        <f>_xlfn.XLOOKUP(PA_19[[#This Row],[Affected Equipment ]],'Basic Data '!A:A,'Basic Data '!B:B,0)</f>
        <v>25.48</v>
      </c>
      <c r="S35" s="6">
        <f>_xlfn.XLOOKUP(PA_19[[#This Row],[Affected Equipment ]],'Basic Data '!A:A,'Basic Data '!C:C,0)</f>
        <v>2.7734842712528573E-4</v>
      </c>
      <c r="T35" s="56" t="s">
        <v>721</v>
      </c>
      <c r="U35" s="88"/>
      <c r="V35" s="88" t="s">
        <v>726</v>
      </c>
      <c r="W35" s="58">
        <v>0.22291666666666665</v>
      </c>
      <c r="X35" s="58" t="s">
        <v>723</v>
      </c>
      <c r="Y35" s="58" t="s">
        <v>723</v>
      </c>
      <c r="Z35" s="58">
        <v>0.72499999999999998</v>
      </c>
      <c r="AA35" s="117" t="str">
        <f>IF(PA_19[[#This Row],[Acknowledgement Time ]]="NA","",(PA_19[[#This Row],[Acknowledgement Time ]]-PA_19[[#This Row],[Fault Time]])*24)</f>
        <v/>
      </c>
      <c r="AB35" s="117" t="str">
        <f>IF(PA_19[[#This Row],[Work Start time on Fault]]="NA","",(PA_19[[#This Row],[Work Start time on Fault]]-PA_19[[#This Row],[Fault Time]])*24)</f>
        <v/>
      </c>
      <c r="AC35" s="118" t="str">
        <f>IF(PA_19[[#This Row],[Work Start time on Fault]]="NA","",(PA_19[[#This Row],[Work Completion time on fault]]-PA_19[[#This Row],[Fault Time]])*24)</f>
        <v/>
      </c>
      <c r="AD35" s="62">
        <f>IFERROR((PA_19[[#This Row],[Work Completion time on fault]]-PA_19[[#This Row],[Fault Time]])*24,"")</f>
        <v>12.05</v>
      </c>
      <c r="AE35" s="54" t="s">
        <v>728</v>
      </c>
      <c r="AF35" s="54" t="s">
        <v>729</v>
      </c>
      <c r="AG35" s="49">
        <f>PA_19[[#This Row],[Breakdown Time]]*PA_19[[#This Row],[Plant Equivalent Weightage]]</f>
        <v>3.3420485468596932E-3</v>
      </c>
      <c r="AH35" s="54">
        <v>6.14</v>
      </c>
      <c r="AI35" s="90">
        <f>IFERROR(_xlfn.XLOOKUP($G35,'Modelling New'!$D:$D,'Modelling New'!$O:$O)*PA_19[[#This Row],[DC Capacity Affected (kW)]]*PA_19[[#This Row],[Lost PoA(KWh/m2)]],"")</f>
        <v>122.9465498156016</v>
      </c>
    </row>
    <row r="36" spans="1:35" x14ac:dyDescent="0.35">
      <c r="A36" s="53" t="e">
        <f t="shared" si="3"/>
        <v>#REF!</v>
      </c>
      <c r="B36" s="141">
        <v>45520</v>
      </c>
      <c r="C36" s="6">
        <f>YEAR(PA_19[[#This Row],[Date]])+IF(MONTH(PA_19[[#This Row],[Date]])&gt;=4,1,0)</f>
        <v>2025</v>
      </c>
      <c r="D36" s="6">
        <f>YEAR(PA_19[[#This Row],[Date]])</f>
        <v>2024</v>
      </c>
      <c r="E36" s="54" t="s">
        <v>124</v>
      </c>
      <c r="F36" s="54" t="s">
        <v>124</v>
      </c>
      <c r="G36" s="142">
        <f>PA_19[[#This Row],[Date]]-DAY(PA_19[[#This Row],[Date]])+1</f>
        <v>45505</v>
      </c>
      <c r="H36" s="6">
        <f>DAY(EOMONTH(PA_19[[#This Row],[Month Year]],0))</f>
        <v>31</v>
      </c>
      <c r="I36" s="55">
        <f>_xlfn.XLOOKUP(PA_19[[#This Row],[Date]],Raw_Data!B:B,Raw_Data!J:J,0)</f>
        <v>0</v>
      </c>
      <c r="J36" s="55" t="e">
        <f>_xlfn.XLOOKUP(PA_19[[#This Row],[Date]],Raw_Data!B:B,Raw_Data!K:K)</f>
        <v>#N/A</v>
      </c>
      <c r="K36" s="49" t="str">
        <f>IFERROR((PA_19[[#This Row],[Sunset Time (POA&lt;20 W/m2)]]-PA_19[[#This Row],[Sunrise Time (POA&gt;20 W/m2)]])*24,"")</f>
        <v/>
      </c>
      <c r="L36" s="54"/>
      <c r="M36" s="54"/>
      <c r="N36" s="54"/>
      <c r="O36" s="52" t="s">
        <v>720</v>
      </c>
      <c r="P36" s="6"/>
      <c r="Q3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6" s="6">
        <f>_xlfn.XLOOKUP(PA_19[[#This Row],[Affected Equipment ]],'Basic Data '!A:A,'Basic Data '!B:B,0)</f>
        <v>25.48</v>
      </c>
      <c r="S36" s="6">
        <f>_xlfn.XLOOKUP(PA_19[[#This Row],[Affected Equipment ]],'Basic Data '!A:A,'Basic Data '!C:C,0)</f>
        <v>2.7734842712528573E-4</v>
      </c>
      <c r="T36" s="56" t="s">
        <v>721</v>
      </c>
      <c r="U36" s="88"/>
      <c r="V36" s="88" t="s">
        <v>726</v>
      </c>
      <c r="W36" s="58">
        <v>0.22291666666666665</v>
      </c>
      <c r="X36" s="58" t="s">
        <v>723</v>
      </c>
      <c r="Y36" s="58" t="s">
        <v>723</v>
      </c>
      <c r="Z36" s="58">
        <v>0.72499999999999998</v>
      </c>
      <c r="AA36" s="117" t="str">
        <f>IF(PA_19[[#This Row],[Acknowledgement Time ]]="NA","",(PA_19[[#This Row],[Acknowledgement Time ]]-PA_19[[#This Row],[Fault Time]])*24)</f>
        <v/>
      </c>
      <c r="AB36" s="117" t="str">
        <f>IF(PA_19[[#This Row],[Work Start time on Fault]]="NA","",(PA_19[[#This Row],[Work Start time on Fault]]-PA_19[[#This Row],[Fault Time]])*24)</f>
        <v/>
      </c>
      <c r="AC36" s="118" t="str">
        <f>IF(PA_19[[#This Row],[Work Start time on Fault]]="NA","",(PA_19[[#This Row],[Work Completion time on fault]]-PA_19[[#This Row],[Fault Time]])*24)</f>
        <v/>
      </c>
      <c r="AD36" s="62">
        <f>IFERROR((PA_19[[#This Row],[Work Completion time on fault]]-PA_19[[#This Row],[Fault Time]])*24,"")</f>
        <v>12.05</v>
      </c>
      <c r="AE36" s="54" t="s">
        <v>728</v>
      </c>
      <c r="AF36" s="54" t="s">
        <v>729</v>
      </c>
      <c r="AG36" s="49">
        <f>PA_19[[#This Row],[Breakdown Time]]*PA_19[[#This Row],[Plant Equivalent Weightage]]</f>
        <v>3.3420485468596932E-3</v>
      </c>
      <c r="AH36" s="54">
        <v>7.14</v>
      </c>
      <c r="AI36" s="90">
        <f>IFERROR(_xlfn.XLOOKUP($G36,'Modelling New'!$D:$D,'Modelling New'!$O:$O)*PA_19[[#This Row],[DC Capacity Affected (kW)]]*PA_19[[#This Row],[Lost PoA(KWh/m2)]],"")</f>
        <v>142.97041786374518</v>
      </c>
    </row>
    <row r="37" spans="1:35" x14ac:dyDescent="0.35">
      <c r="A37" s="53" t="e">
        <f t="shared" si="3"/>
        <v>#REF!</v>
      </c>
      <c r="B37" s="141">
        <v>45520</v>
      </c>
      <c r="C37" s="6">
        <f>YEAR(PA_19[[#This Row],[Date]])+IF(MONTH(PA_19[[#This Row],[Date]])&gt;=4,1,0)</f>
        <v>2025</v>
      </c>
      <c r="D37" s="6">
        <f>YEAR(PA_19[[#This Row],[Date]])</f>
        <v>2024</v>
      </c>
      <c r="E37" s="54" t="s">
        <v>124</v>
      </c>
      <c r="F37" s="54" t="s">
        <v>124</v>
      </c>
      <c r="G37" s="142">
        <f>PA_19[[#This Row],[Date]]-DAY(PA_19[[#This Row],[Date]])+1</f>
        <v>45505</v>
      </c>
      <c r="H37" s="6">
        <f>DAY(EOMONTH(PA_19[[#This Row],[Month Year]],0))</f>
        <v>31</v>
      </c>
      <c r="I37" s="55">
        <f>_xlfn.XLOOKUP(PA_19[[#This Row],[Date]],Raw_Data!B:B,Raw_Data!J:J,0)</f>
        <v>0</v>
      </c>
      <c r="J37" s="55" t="e">
        <f>_xlfn.XLOOKUP(PA_19[[#This Row],[Date]],Raw_Data!B:B,Raw_Data!K:K)</f>
        <v>#N/A</v>
      </c>
      <c r="K37" s="49" t="str">
        <f>IFERROR((PA_19[[#This Row],[Sunset Time (POA&lt;20 W/m2)]]-PA_19[[#This Row],[Sunrise Time (POA&gt;20 W/m2)]])*24,"")</f>
        <v/>
      </c>
      <c r="L37" s="54"/>
      <c r="M37" s="54"/>
      <c r="N37" s="54"/>
      <c r="O37" s="52" t="s">
        <v>720</v>
      </c>
      <c r="P37" s="6"/>
      <c r="Q3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7" s="6">
        <f>_xlfn.XLOOKUP(PA_19[[#This Row],[Affected Equipment ]],'Basic Data '!A:A,'Basic Data '!B:B,0)</f>
        <v>25.48</v>
      </c>
      <c r="S37" s="6">
        <f>_xlfn.XLOOKUP(PA_19[[#This Row],[Affected Equipment ]],'Basic Data '!A:A,'Basic Data '!C:C,0)</f>
        <v>2.7734842712528573E-4</v>
      </c>
      <c r="T37" s="56" t="s">
        <v>721</v>
      </c>
      <c r="U37" s="88"/>
      <c r="V37" s="88" t="s">
        <v>726</v>
      </c>
      <c r="W37" s="58">
        <v>0.22291666666666665</v>
      </c>
      <c r="X37" s="58" t="s">
        <v>723</v>
      </c>
      <c r="Y37" s="58" t="s">
        <v>723</v>
      </c>
      <c r="Z37" s="58">
        <v>0.72499999999999998</v>
      </c>
      <c r="AA37" s="117" t="str">
        <f>IF(PA_19[[#This Row],[Acknowledgement Time ]]="NA","",(PA_19[[#This Row],[Acknowledgement Time ]]-PA_19[[#This Row],[Fault Time]])*24)</f>
        <v/>
      </c>
      <c r="AB37" s="117" t="str">
        <f>IF(PA_19[[#This Row],[Work Start time on Fault]]="NA","",(PA_19[[#This Row],[Work Start time on Fault]]-PA_19[[#This Row],[Fault Time]])*24)</f>
        <v/>
      </c>
      <c r="AC37" s="118" t="str">
        <f>IF(PA_19[[#This Row],[Work Start time on Fault]]="NA","",(PA_19[[#This Row],[Work Completion time on fault]]-PA_19[[#This Row],[Fault Time]])*24)</f>
        <v/>
      </c>
      <c r="AD37" s="62">
        <f>IFERROR((PA_19[[#This Row],[Work Completion time on fault]]-PA_19[[#This Row],[Fault Time]])*24,"")</f>
        <v>12.05</v>
      </c>
      <c r="AE37" s="54" t="s">
        <v>728</v>
      </c>
      <c r="AF37" s="54" t="s">
        <v>729</v>
      </c>
      <c r="AG37" s="49">
        <f>PA_19[[#This Row],[Breakdown Time]]*PA_19[[#This Row],[Plant Equivalent Weightage]]</f>
        <v>3.3420485468596932E-3</v>
      </c>
      <c r="AH37" s="54">
        <v>8.14</v>
      </c>
      <c r="AI37" s="90">
        <f>IFERROR(_xlfn.XLOOKUP($G37,'Modelling New'!$D:$D,'Modelling New'!$O:$O)*PA_19[[#This Row],[DC Capacity Affected (kW)]]*PA_19[[#This Row],[Lost PoA(KWh/m2)]],"")</f>
        <v>162.9942859118888</v>
      </c>
    </row>
    <row r="38" spans="1:35" x14ac:dyDescent="0.35">
      <c r="A38" s="53" t="e">
        <f>#REF!+1</f>
        <v>#REF!</v>
      </c>
      <c r="B38" s="141">
        <v>45521</v>
      </c>
      <c r="C38" s="6">
        <f>YEAR(PA_19[[#This Row],[Date]])+IF(MONTH(PA_19[[#This Row],[Date]])&gt;=4,1,0)</f>
        <v>2025</v>
      </c>
      <c r="D38" s="6">
        <f>YEAR(PA_19[[#This Row],[Date]])</f>
        <v>2024</v>
      </c>
      <c r="E38" s="54" t="s">
        <v>124</v>
      </c>
      <c r="F38" s="54" t="s">
        <v>124</v>
      </c>
      <c r="G38" s="142">
        <f>PA_19[[#This Row],[Date]]-DAY(PA_19[[#This Row],[Date]])+1</f>
        <v>45505</v>
      </c>
      <c r="H38" s="6">
        <f>DAY(EOMONTH(PA_19[[#This Row],[Month Year]],0))</f>
        <v>31</v>
      </c>
      <c r="I38" s="55">
        <f>_xlfn.XLOOKUP(PA_19[[#This Row],[Date]],Raw_Data!B:B,Raw_Data!J:J,0)</f>
        <v>0</v>
      </c>
      <c r="J38" s="55" t="e">
        <f>_xlfn.XLOOKUP(PA_19[[#This Row],[Date]],Raw_Data!B:B,Raw_Data!K:K)</f>
        <v>#N/A</v>
      </c>
      <c r="K38" s="49" t="str">
        <f>IFERROR((PA_19[[#This Row],[Sunset Time (POA&lt;20 W/m2)]]-PA_19[[#This Row],[Sunrise Time (POA&gt;20 W/m2)]])*24,"")</f>
        <v/>
      </c>
      <c r="L38" s="54"/>
      <c r="M38" s="54"/>
      <c r="N38" s="54"/>
      <c r="O38" s="52" t="s">
        <v>720</v>
      </c>
      <c r="P38" s="6"/>
      <c r="Q3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8" s="6">
        <f>_xlfn.XLOOKUP(PA_19[[#This Row],[Affected Equipment ]],'Basic Data '!A:A,'Basic Data '!B:B,0)</f>
        <v>25.48</v>
      </c>
      <c r="S38" s="6">
        <f>_xlfn.XLOOKUP(PA_19[[#This Row],[Affected Equipment ]],'Basic Data '!A:A,'Basic Data '!C:C,0)</f>
        <v>2.7734842712528573E-4</v>
      </c>
      <c r="T38" s="56" t="s">
        <v>721</v>
      </c>
      <c r="U38" s="88"/>
      <c r="V38" s="88" t="s">
        <v>726</v>
      </c>
      <c r="W38" s="58">
        <v>0.21388888888888891</v>
      </c>
      <c r="X38" s="58" t="s">
        <v>723</v>
      </c>
      <c r="Y38" s="58" t="s">
        <v>723</v>
      </c>
      <c r="Z38" s="58">
        <v>0.71736111111111101</v>
      </c>
      <c r="AA38" s="117" t="str">
        <f>IF(PA_19[[#This Row],[Acknowledgement Time ]]="NA","",(PA_19[[#This Row],[Acknowledgement Time ]]-PA_19[[#This Row],[Fault Time]])*24)</f>
        <v/>
      </c>
      <c r="AB38" s="117" t="str">
        <f>IF(PA_19[[#This Row],[Work Start time on Fault]]="NA","",(PA_19[[#This Row],[Work Start time on Fault]]-PA_19[[#This Row],[Fault Time]])*24)</f>
        <v/>
      </c>
      <c r="AC38" s="118" t="str">
        <f>IF(PA_19[[#This Row],[Work Start time on Fault]]="NA","",(PA_19[[#This Row],[Work Completion time on fault]]-PA_19[[#This Row],[Fault Time]])*24)</f>
        <v/>
      </c>
      <c r="AD38" s="62">
        <f>IFERROR((PA_19[[#This Row],[Work Completion time on fault]]-PA_19[[#This Row],[Fault Time]])*24,"")</f>
        <v>12.08333333333333</v>
      </c>
      <c r="AE38" s="54" t="s">
        <v>728</v>
      </c>
      <c r="AF38" s="54" t="s">
        <v>729</v>
      </c>
      <c r="AG38" s="49">
        <f>PA_19[[#This Row],[Breakdown Time]]*PA_19[[#This Row],[Plant Equivalent Weightage]]</f>
        <v>3.3512934944305351E-3</v>
      </c>
      <c r="AH38" s="54">
        <v>4.4400000000000004</v>
      </c>
      <c r="AI38" s="90">
        <f>IFERROR(_xlfn.XLOOKUP($G38,'Modelling New'!$D:$D,'Modelling New'!$O:$O)*PA_19[[#This Row],[DC Capacity Affected (kW)]]*PA_19[[#This Row],[Lost PoA(KWh/m2)]],"")</f>
        <v>88.905974133757525</v>
      </c>
    </row>
    <row r="39" spans="1:35" x14ac:dyDescent="0.35">
      <c r="A39" s="53" t="e">
        <f t="shared" si="3"/>
        <v>#REF!</v>
      </c>
      <c r="B39" s="141">
        <v>45521</v>
      </c>
      <c r="C39" s="6">
        <f>YEAR(PA_19[[#This Row],[Date]])+IF(MONTH(PA_19[[#This Row],[Date]])&gt;=4,1,0)</f>
        <v>2025</v>
      </c>
      <c r="D39" s="6">
        <f>YEAR(PA_19[[#This Row],[Date]])</f>
        <v>2024</v>
      </c>
      <c r="E39" s="54" t="s">
        <v>124</v>
      </c>
      <c r="F39" s="54" t="s">
        <v>124</v>
      </c>
      <c r="G39" s="142">
        <f>PA_19[[#This Row],[Date]]-DAY(PA_19[[#This Row],[Date]])+1</f>
        <v>45505</v>
      </c>
      <c r="H39" s="6">
        <f>DAY(EOMONTH(PA_19[[#This Row],[Month Year]],0))</f>
        <v>31</v>
      </c>
      <c r="I39" s="55">
        <f>_xlfn.XLOOKUP(PA_19[[#This Row],[Date]],Raw_Data!B:B,Raw_Data!J:J,0)</f>
        <v>0</v>
      </c>
      <c r="J39" s="55" t="e">
        <f>_xlfn.XLOOKUP(PA_19[[#This Row],[Date]],Raw_Data!B:B,Raw_Data!K:K)</f>
        <v>#N/A</v>
      </c>
      <c r="K39" s="49" t="str">
        <f>IFERROR((PA_19[[#This Row],[Sunset Time (POA&lt;20 W/m2)]]-PA_19[[#This Row],[Sunrise Time (POA&gt;20 W/m2)]])*24,"")</f>
        <v/>
      </c>
      <c r="L39" s="54"/>
      <c r="M39" s="54"/>
      <c r="N39" s="54"/>
      <c r="O39" s="52" t="s">
        <v>720</v>
      </c>
      <c r="P39" s="6"/>
      <c r="Q3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9" s="6">
        <f>_xlfn.XLOOKUP(PA_19[[#This Row],[Affected Equipment ]],'Basic Data '!A:A,'Basic Data '!B:B,0)</f>
        <v>25.48</v>
      </c>
      <c r="S39" s="6">
        <f>_xlfn.XLOOKUP(PA_19[[#This Row],[Affected Equipment ]],'Basic Data '!A:A,'Basic Data '!C:C,0)</f>
        <v>2.7734842712528573E-4</v>
      </c>
      <c r="T39" s="56" t="s">
        <v>721</v>
      </c>
      <c r="U39" s="88"/>
      <c r="V39" s="88" t="s">
        <v>726</v>
      </c>
      <c r="W39" s="58">
        <v>0.21388888888888891</v>
      </c>
      <c r="X39" s="58" t="s">
        <v>723</v>
      </c>
      <c r="Y39" s="58" t="s">
        <v>723</v>
      </c>
      <c r="Z39" s="58">
        <v>0.71736111111111101</v>
      </c>
      <c r="AA39" s="117" t="str">
        <f>IF(PA_19[[#This Row],[Acknowledgement Time ]]="NA","",(PA_19[[#This Row],[Acknowledgement Time ]]-PA_19[[#This Row],[Fault Time]])*24)</f>
        <v/>
      </c>
      <c r="AB39" s="117" t="str">
        <f>IF(PA_19[[#This Row],[Work Start time on Fault]]="NA","",(PA_19[[#This Row],[Work Start time on Fault]]-PA_19[[#This Row],[Fault Time]])*24)</f>
        <v/>
      </c>
      <c r="AC39" s="118" t="str">
        <f>IF(PA_19[[#This Row],[Work Start time on Fault]]="NA","",(PA_19[[#This Row],[Work Completion time on fault]]-PA_19[[#This Row],[Fault Time]])*24)</f>
        <v/>
      </c>
      <c r="AD39" s="62">
        <f>IFERROR((PA_19[[#This Row],[Work Completion time on fault]]-PA_19[[#This Row],[Fault Time]])*24,"")</f>
        <v>12.08333333333333</v>
      </c>
      <c r="AE39" s="54" t="s">
        <v>728</v>
      </c>
      <c r="AF39" s="54" t="s">
        <v>729</v>
      </c>
      <c r="AG39" s="49">
        <f>PA_19[[#This Row],[Breakdown Time]]*PA_19[[#This Row],[Plant Equivalent Weightage]]</f>
        <v>3.3512934944305351E-3</v>
      </c>
      <c r="AH39" s="54">
        <v>4.4400000000000004</v>
      </c>
      <c r="AI39" s="90">
        <f>IFERROR(_xlfn.XLOOKUP($G39,'Modelling New'!$D:$D,'Modelling New'!$O:$O)*PA_19[[#This Row],[DC Capacity Affected (kW)]]*PA_19[[#This Row],[Lost PoA(KWh/m2)]],"")</f>
        <v>88.905974133757525</v>
      </c>
    </row>
    <row r="40" spans="1:35" x14ac:dyDescent="0.35">
      <c r="A40" s="53" t="e">
        <f t="shared" si="3"/>
        <v>#REF!</v>
      </c>
      <c r="B40" s="141">
        <v>45521</v>
      </c>
      <c r="C40" s="6">
        <f>YEAR(PA_19[[#This Row],[Date]])+IF(MONTH(PA_19[[#This Row],[Date]])&gt;=4,1,0)</f>
        <v>2025</v>
      </c>
      <c r="D40" s="6">
        <f>YEAR(PA_19[[#This Row],[Date]])</f>
        <v>2024</v>
      </c>
      <c r="E40" s="54" t="s">
        <v>124</v>
      </c>
      <c r="F40" s="54" t="s">
        <v>124</v>
      </c>
      <c r="G40" s="142">
        <f>PA_19[[#This Row],[Date]]-DAY(PA_19[[#This Row],[Date]])+1</f>
        <v>45505</v>
      </c>
      <c r="H40" s="6">
        <f>DAY(EOMONTH(PA_19[[#This Row],[Month Year]],0))</f>
        <v>31</v>
      </c>
      <c r="I40" s="55">
        <f>_xlfn.XLOOKUP(PA_19[[#This Row],[Date]],Raw_Data!B:B,Raw_Data!J:J,0)</f>
        <v>0</v>
      </c>
      <c r="J40" s="55" t="e">
        <f>_xlfn.XLOOKUP(PA_19[[#This Row],[Date]],Raw_Data!B:B,Raw_Data!K:K)</f>
        <v>#N/A</v>
      </c>
      <c r="K40" s="49" t="str">
        <f>IFERROR((PA_19[[#This Row],[Sunset Time (POA&lt;20 W/m2)]]-PA_19[[#This Row],[Sunrise Time (POA&gt;20 W/m2)]])*24,"")</f>
        <v/>
      </c>
      <c r="L40" s="54"/>
      <c r="M40" s="54"/>
      <c r="N40" s="54"/>
      <c r="O40" s="52" t="s">
        <v>720</v>
      </c>
      <c r="P40" s="6"/>
      <c r="Q4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0" s="6">
        <f>_xlfn.XLOOKUP(PA_19[[#This Row],[Affected Equipment ]],'Basic Data '!A:A,'Basic Data '!B:B,0)</f>
        <v>25.48</v>
      </c>
      <c r="S40" s="6">
        <f>_xlfn.XLOOKUP(PA_19[[#This Row],[Affected Equipment ]],'Basic Data '!A:A,'Basic Data '!C:C,0)</f>
        <v>2.7734842712528573E-4</v>
      </c>
      <c r="T40" s="56" t="s">
        <v>721</v>
      </c>
      <c r="U40" s="88"/>
      <c r="V40" s="88" t="s">
        <v>726</v>
      </c>
      <c r="W40" s="58">
        <v>0.21388888888888891</v>
      </c>
      <c r="X40" s="58" t="s">
        <v>723</v>
      </c>
      <c r="Y40" s="58" t="s">
        <v>723</v>
      </c>
      <c r="Z40" s="58">
        <v>0.71736111111111101</v>
      </c>
      <c r="AA40" s="117" t="str">
        <f>IF(PA_19[[#This Row],[Acknowledgement Time ]]="NA","",(PA_19[[#This Row],[Acknowledgement Time ]]-PA_19[[#This Row],[Fault Time]])*24)</f>
        <v/>
      </c>
      <c r="AB40" s="117" t="str">
        <f>IF(PA_19[[#This Row],[Work Start time on Fault]]="NA","",(PA_19[[#This Row],[Work Start time on Fault]]-PA_19[[#This Row],[Fault Time]])*24)</f>
        <v/>
      </c>
      <c r="AC40" s="118" t="str">
        <f>IF(PA_19[[#This Row],[Work Start time on Fault]]="NA","",(PA_19[[#This Row],[Work Completion time on fault]]-PA_19[[#This Row],[Fault Time]])*24)</f>
        <v/>
      </c>
      <c r="AD40" s="62">
        <f>IFERROR((PA_19[[#This Row],[Work Completion time on fault]]-PA_19[[#This Row],[Fault Time]])*24,"")</f>
        <v>12.08333333333333</v>
      </c>
      <c r="AE40" s="54" t="s">
        <v>728</v>
      </c>
      <c r="AF40" s="54" t="s">
        <v>729</v>
      </c>
      <c r="AG40" s="49">
        <f>PA_19[[#This Row],[Breakdown Time]]*PA_19[[#This Row],[Plant Equivalent Weightage]]</f>
        <v>3.3512934944305351E-3</v>
      </c>
      <c r="AH40" s="54">
        <v>4.4400000000000004</v>
      </c>
      <c r="AI40" s="90">
        <f>IFERROR(_xlfn.XLOOKUP($G40,'Modelling New'!$D:$D,'Modelling New'!$O:$O)*PA_19[[#This Row],[DC Capacity Affected (kW)]]*PA_19[[#This Row],[Lost PoA(KWh/m2)]],"")</f>
        <v>88.905974133757525</v>
      </c>
    </row>
    <row r="41" spans="1:35" x14ac:dyDescent="0.35">
      <c r="A41" s="53" t="e">
        <f>#REF!+1</f>
        <v>#REF!</v>
      </c>
      <c r="B41" s="141">
        <v>45522</v>
      </c>
      <c r="C41" s="6">
        <f>YEAR(PA_19[[#This Row],[Date]])+IF(MONTH(PA_19[[#This Row],[Date]])&gt;=4,1,0)</f>
        <v>2025</v>
      </c>
      <c r="D41" s="6">
        <f>YEAR(PA_19[[#This Row],[Date]])</f>
        <v>2024</v>
      </c>
      <c r="E41" s="54" t="s">
        <v>124</v>
      </c>
      <c r="F41" s="54" t="s">
        <v>124</v>
      </c>
      <c r="G41" s="142">
        <f>PA_19[[#This Row],[Date]]-DAY(PA_19[[#This Row],[Date]])+1</f>
        <v>45505</v>
      </c>
      <c r="H41" s="6">
        <f>DAY(EOMONTH(PA_19[[#This Row],[Month Year]],0))</f>
        <v>31</v>
      </c>
      <c r="I41" s="55">
        <f>_xlfn.XLOOKUP(PA_19[[#This Row],[Date]],Raw_Data!B:B,Raw_Data!J:J,0)</f>
        <v>0</v>
      </c>
      <c r="J41" s="55" t="e">
        <f>_xlfn.XLOOKUP(PA_19[[#This Row],[Date]],Raw_Data!B:B,Raw_Data!K:K)</f>
        <v>#N/A</v>
      </c>
      <c r="K41" s="49" t="str">
        <f>IFERROR((PA_19[[#This Row],[Sunset Time (POA&lt;20 W/m2)]]-PA_19[[#This Row],[Sunrise Time (POA&gt;20 W/m2)]])*24,"")</f>
        <v/>
      </c>
      <c r="L41" s="54"/>
      <c r="M41" s="54"/>
      <c r="N41" s="54"/>
      <c r="O41" s="52" t="s">
        <v>720</v>
      </c>
      <c r="P41" s="6"/>
      <c r="Q4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1" s="6">
        <f>_xlfn.XLOOKUP(PA_19[[#This Row],[Affected Equipment ]],'Basic Data '!A:A,'Basic Data '!B:B,0)</f>
        <v>25.48</v>
      </c>
      <c r="S41" s="6">
        <f>_xlfn.XLOOKUP(PA_19[[#This Row],[Affected Equipment ]],'Basic Data '!A:A,'Basic Data '!C:C,0)</f>
        <v>2.7734842712528573E-4</v>
      </c>
      <c r="T41" s="56" t="s">
        <v>721</v>
      </c>
      <c r="U41" s="88"/>
      <c r="V41" s="88" t="s">
        <v>726</v>
      </c>
      <c r="W41" s="58">
        <v>0.23333333333333331</v>
      </c>
      <c r="X41" s="58" t="s">
        <v>723</v>
      </c>
      <c r="Y41" s="58" t="s">
        <v>723</v>
      </c>
      <c r="Z41" s="58">
        <v>0.71388888888888891</v>
      </c>
      <c r="AA41" s="117" t="str">
        <f>IF(PA_19[[#This Row],[Acknowledgement Time ]]="NA","",(PA_19[[#This Row],[Acknowledgement Time ]]-PA_19[[#This Row],[Fault Time]])*24)</f>
        <v/>
      </c>
      <c r="AB41" s="117" t="str">
        <f>IF(PA_19[[#This Row],[Work Start time on Fault]]="NA","",(PA_19[[#This Row],[Work Start time on Fault]]-PA_19[[#This Row],[Fault Time]])*24)</f>
        <v/>
      </c>
      <c r="AC41" s="118" t="str">
        <f>IF(PA_19[[#This Row],[Work Start time on Fault]]="NA","",(PA_19[[#This Row],[Work Completion time on fault]]-PA_19[[#This Row],[Fault Time]])*24)</f>
        <v/>
      </c>
      <c r="AD41" s="62">
        <f>IFERROR((PA_19[[#This Row],[Work Completion time on fault]]-PA_19[[#This Row],[Fault Time]])*24,"")</f>
        <v>11.533333333333335</v>
      </c>
      <c r="AE41" s="54" t="s">
        <v>728</v>
      </c>
      <c r="AF41" s="54" t="s">
        <v>729</v>
      </c>
      <c r="AG41" s="49">
        <f>PA_19[[#This Row],[Breakdown Time]]*PA_19[[#This Row],[Plant Equivalent Weightage]]</f>
        <v>3.1987518595116291E-3</v>
      </c>
      <c r="AH41" s="54">
        <v>2.52</v>
      </c>
      <c r="AI41" s="90">
        <f>IFERROR(_xlfn.XLOOKUP($G41,'Modelling New'!$D:$D,'Modelling New'!$O:$O)*PA_19[[#This Row],[DC Capacity Affected (kW)]]*PA_19[[#This Row],[Lost PoA(KWh/m2)]],"")</f>
        <v>50.460147481321833</v>
      </c>
    </row>
    <row r="42" spans="1:35" x14ac:dyDescent="0.35">
      <c r="A42" s="53" t="e">
        <f t="shared" si="3"/>
        <v>#REF!</v>
      </c>
      <c r="B42" s="141">
        <v>45522</v>
      </c>
      <c r="C42" s="6">
        <f>YEAR(PA_19[[#This Row],[Date]])+IF(MONTH(PA_19[[#This Row],[Date]])&gt;=4,1,0)</f>
        <v>2025</v>
      </c>
      <c r="D42" s="6">
        <f>YEAR(PA_19[[#This Row],[Date]])</f>
        <v>2024</v>
      </c>
      <c r="E42" s="54" t="s">
        <v>124</v>
      </c>
      <c r="F42" s="54" t="s">
        <v>124</v>
      </c>
      <c r="G42" s="142">
        <f>PA_19[[#This Row],[Date]]-DAY(PA_19[[#This Row],[Date]])+1</f>
        <v>45505</v>
      </c>
      <c r="H42" s="6">
        <f>DAY(EOMONTH(PA_19[[#This Row],[Month Year]],0))</f>
        <v>31</v>
      </c>
      <c r="I42" s="55">
        <f>_xlfn.XLOOKUP(PA_19[[#This Row],[Date]],Raw_Data!B:B,Raw_Data!J:J,0)</f>
        <v>0</v>
      </c>
      <c r="J42" s="55" t="e">
        <f>_xlfn.XLOOKUP(PA_19[[#This Row],[Date]],Raw_Data!B:B,Raw_Data!K:K)</f>
        <v>#N/A</v>
      </c>
      <c r="K42" s="49" t="str">
        <f>IFERROR((PA_19[[#This Row],[Sunset Time (POA&lt;20 W/m2)]]-PA_19[[#This Row],[Sunrise Time (POA&gt;20 W/m2)]])*24,"")</f>
        <v/>
      </c>
      <c r="L42" s="54"/>
      <c r="M42" s="54"/>
      <c r="N42" s="54"/>
      <c r="O42" s="52" t="s">
        <v>720</v>
      </c>
      <c r="P42" s="6"/>
      <c r="Q4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2" s="6">
        <f>_xlfn.XLOOKUP(PA_19[[#This Row],[Affected Equipment ]],'Basic Data '!A:A,'Basic Data '!B:B,0)</f>
        <v>25.48</v>
      </c>
      <c r="S42" s="6">
        <f>_xlfn.XLOOKUP(PA_19[[#This Row],[Affected Equipment ]],'Basic Data '!A:A,'Basic Data '!C:C,0)</f>
        <v>2.7734842712528573E-4</v>
      </c>
      <c r="T42" s="56" t="s">
        <v>721</v>
      </c>
      <c r="U42" s="88"/>
      <c r="V42" s="88" t="s">
        <v>726</v>
      </c>
      <c r="W42" s="58">
        <v>0.23333333333333331</v>
      </c>
      <c r="X42" s="58" t="s">
        <v>723</v>
      </c>
      <c r="Y42" s="58" t="s">
        <v>723</v>
      </c>
      <c r="Z42" s="58">
        <v>0.71388888888888891</v>
      </c>
      <c r="AA42" s="117" t="str">
        <f>IF(PA_19[[#This Row],[Acknowledgement Time ]]="NA","",(PA_19[[#This Row],[Acknowledgement Time ]]-PA_19[[#This Row],[Fault Time]])*24)</f>
        <v/>
      </c>
      <c r="AB42" s="117" t="str">
        <f>IF(PA_19[[#This Row],[Work Start time on Fault]]="NA","",(PA_19[[#This Row],[Work Start time on Fault]]-PA_19[[#This Row],[Fault Time]])*24)</f>
        <v/>
      </c>
      <c r="AC42" s="118" t="str">
        <f>IF(PA_19[[#This Row],[Work Start time on Fault]]="NA","",(PA_19[[#This Row],[Work Completion time on fault]]-PA_19[[#This Row],[Fault Time]])*24)</f>
        <v/>
      </c>
      <c r="AD42" s="62">
        <f>IFERROR((PA_19[[#This Row],[Work Completion time on fault]]-PA_19[[#This Row],[Fault Time]])*24,"")</f>
        <v>11.533333333333335</v>
      </c>
      <c r="AE42" s="54" t="s">
        <v>728</v>
      </c>
      <c r="AF42" s="54" t="s">
        <v>729</v>
      </c>
      <c r="AG42" s="49">
        <f>PA_19[[#This Row],[Breakdown Time]]*PA_19[[#This Row],[Plant Equivalent Weightage]]</f>
        <v>3.1987518595116291E-3</v>
      </c>
      <c r="AH42" s="54">
        <v>2.52</v>
      </c>
      <c r="AI42" s="90">
        <f>IFERROR(_xlfn.XLOOKUP($G42,'Modelling New'!$D:$D,'Modelling New'!$O:$O)*PA_19[[#This Row],[DC Capacity Affected (kW)]]*PA_19[[#This Row],[Lost PoA(KWh/m2)]],"")</f>
        <v>50.460147481321833</v>
      </c>
    </row>
    <row r="43" spans="1:35" x14ac:dyDescent="0.35">
      <c r="A43" s="53" t="e">
        <f t="shared" si="3"/>
        <v>#REF!</v>
      </c>
      <c r="B43" s="141">
        <v>45522</v>
      </c>
      <c r="C43" s="6">
        <f>YEAR(PA_19[[#This Row],[Date]])+IF(MONTH(PA_19[[#This Row],[Date]])&gt;=4,1,0)</f>
        <v>2025</v>
      </c>
      <c r="D43" s="6">
        <f>YEAR(PA_19[[#This Row],[Date]])</f>
        <v>2024</v>
      </c>
      <c r="E43" s="54" t="s">
        <v>124</v>
      </c>
      <c r="F43" s="54" t="s">
        <v>124</v>
      </c>
      <c r="G43" s="142">
        <f>PA_19[[#This Row],[Date]]-DAY(PA_19[[#This Row],[Date]])+1</f>
        <v>45505</v>
      </c>
      <c r="H43" s="6">
        <f>DAY(EOMONTH(PA_19[[#This Row],[Month Year]],0))</f>
        <v>31</v>
      </c>
      <c r="I43" s="55">
        <f>_xlfn.XLOOKUP(PA_19[[#This Row],[Date]],Raw_Data!B:B,Raw_Data!J:J,0)</f>
        <v>0</v>
      </c>
      <c r="J43" s="55" t="e">
        <f>_xlfn.XLOOKUP(PA_19[[#This Row],[Date]],Raw_Data!B:B,Raw_Data!K:K)</f>
        <v>#N/A</v>
      </c>
      <c r="K43" s="49" t="str">
        <f>IFERROR((PA_19[[#This Row],[Sunset Time (POA&lt;20 W/m2)]]-PA_19[[#This Row],[Sunrise Time (POA&gt;20 W/m2)]])*24,"")</f>
        <v/>
      </c>
      <c r="L43" s="54"/>
      <c r="M43" s="54"/>
      <c r="N43" s="54"/>
      <c r="O43" s="52" t="s">
        <v>720</v>
      </c>
      <c r="P43" s="6"/>
      <c r="Q4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3" s="6">
        <f>_xlfn.XLOOKUP(PA_19[[#This Row],[Affected Equipment ]],'Basic Data '!A:A,'Basic Data '!B:B,0)</f>
        <v>25.48</v>
      </c>
      <c r="S43" s="6">
        <f>_xlfn.XLOOKUP(PA_19[[#This Row],[Affected Equipment ]],'Basic Data '!A:A,'Basic Data '!C:C,0)</f>
        <v>2.7734842712528573E-4</v>
      </c>
      <c r="T43" s="56" t="s">
        <v>721</v>
      </c>
      <c r="U43" s="88"/>
      <c r="V43" s="88" t="s">
        <v>726</v>
      </c>
      <c r="W43" s="58">
        <v>0.23333333333333331</v>
      </c>
      <c r="X43" s="58" t="s">
        <v>723</v>
      </c>
      <c r="Y43" s="58" t="s">
        <v>723</v>
      </c>
      <c r="Z43" s="58">
        <v>0.71388888888888891</v>
      </c>
      <c r="AA43" s="117" t="str">
        <f>IF(PA_19[[#This Row],[Acknowledgement Time ]]="NA","",(PA_19[[#This Row],[Acknowledgement Time ]]-PA_19[[#This Row],[Fault Time]])*24)</f>
        <v/>
      </c>
      <c r="AB43" s="117" t="str">
        <f>IF(PA_19[[#This Row],[Work Start time on Fault]]="NA","",(PA_19[[#This Row],[Work Start time on Fault]]-PA_19[[#This Row],[Fault Time]])*24)</f>
        <v/>
      </c>
      <c r="AC43" s="118" t="str">
        <f>IF(PA_19[[#This Row],[Work Start time on Fault]]="NA","",(PA_19[[#This Row],[Work Completion time on fault]]-PA_19[[#This Row],[Fault Time]])*24)</f>
        <v/>
      </c>
      <c r="AD43" s="62">
        <f>IFERROR((PA_19[[#This Row],[Work Completion time on fault]]-PA_19[[#This Row],[Fault Time]])*24,"")</f>
        <v>11.533333333333335</v>
      </c>
      <c r="AE43" s="54" t="s">
        <v>728</v>
      </c>
      <c r="AF43" s="54" t="s">
        <v>729</v>
      </c>
      <c r="AG43" s="49">
        <f>PA_19[[#This Row],[Breakdown Time]]*PA_19[[#This Row],[Plant Equivalent Weightage]]</f>
        <v>3.1987518595116291E-3</v>
      </c>
      <c r="AH43" s="54">
        <v>2.52</v>
      </c>
      <c r="AI43" s="90">
        <f>IFERROR(_xlfn.XLOOKUP($G43,'Modelling New'!$D:$D,'Modelling New'!$O:$O)*PA_19[[#This Row],[DC Capacity Affected (kW)]]*PA_19[[#This Row],[Lost PoA(KWh/m2)]],"")</f>
        <v>50.460147481321833</v>
      </c>
    </row>
    <row r="44" spans="1:35" x14ac:dyDescent="0.35">
      <c r="A44" s="53" t="e">
        <f>#REF!+1</f>
        <v>#REF!</v>
      </c>
      <c r="B44" s="141">
        <v>45523</v>
      </c>
      <c r="C44" s="6">
        <f>YEAR(PA_19[[#This Row],[Date]])+IF(MONTH(PA_19[[#This Row],[Date]])&gt;=4,1,0)</f>
        <v>2025</v>
      </c>
      <c r="D44" s="6">
        <f>YEAR(PA_19[[#This Row],[Date]])</f>
        <v>2024</v>
      </c>
      <c r="E44" s="54" t="s">
        <v>124</v>
      </c>
      <c r="F44" s="54" t="s">
        <v>124</v>
      </c>
      <c r="G44" s="142">
        <f>PA_19[[#This Row],[Date]]-DAY(PA_19[[#This Row],[Date]])+1</f>
        <v>45505</v>
      </c>
      <c r="H44" s="6">
        <f>DAY(EOMONTH(PA_19[[#This Row],[Month Year]],0))</f>
        <v>31</v>
      </c>
      <c r="I44" s="55">
        <f>_xlfn.XLOOKUP(PA_19[[#This Row],[Date]],Raw_Data!B:B,Raw_Data!J:J,0)</f>
        <v>0</v>
      </c>
      <c r="J44" s="55" t="e">
        <f>_xlfn.XLOOKUP(PA_19[[#This Row],[Date]],Raw_Data!B:B,Raw_Data!K:K)</f>
        <v>#N/A</v>
      </c>
      <c r="K44" s="49" t="str">
        <f>IFERROR((PA_19[[#This Row],[Sunset Time (POA&lt;20 W/m2)]]-PA_19[[#This Row],[Sunrise Time (POA&gt;20 W/m2)]])*24,"")</f>
        <v/>
      </c>
      <c r="L44" s="54"/>
      <c r="M44" s="54"/>
      <c r="N44" s="54"/>
      <c r="O44" s="52" t="s">
        <v>720</v>
      </c>
      <c r="P44" s="6"/>
      <c r="Q4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4" s="6">
        <f>_xlfn.XLOOKUP(PA_19[[#This Row],[Affected Equipment ]],'Basic Data '!A:A,'Basic Data '!B:B,0)</f>
        <v>25.48</v>
      </c>
      <c r="S44" s="6">
        <f>_xlfn.XLOOKUP(PA_19[[#This Row],[Affected Equipment ]],'Basic Data '!A:A,'Basic Data '!C:C,0)</f>
        <v>2.7734842712528573E-4</v>
      </c>
      <c r="T44" s="56" t="s">
        <v>721</v>
      </c>
      <c r="U44" s="88"/>
      <c r="V44" s="88" t="s">
        <v>726</v>
      </c>
      <c r="W44" s="58">
        <v>0.22013888888888888</v>
      </c>
      <c r="X44" s="58" t="s">
        <v>723</v>
      </c>
      <c r="Y44" s="58" t="s">
        <v>723</v>
      </c>
      <c r="Z44" s="58">
        <v>0.71458333333333324</v>
      </c>
      <c r="AA44" s="117" t="str">
        <f>IF(PA_19[[#This Row],[Acknowledgement Time ]]="NA","",(PA_19[[#This Row],[Acknowledgement Time ]]-PA_19[[#This Row],[Fault Time]])*24)</f>
        <v/>
      </c>
      <c r="AB44" s="117" t="str">
        <f>IF(PA_19[[#This Row],[Work Start time on Fault]]="NA","",(PA_19[[#This Row],[Work Start time on Fault]]-PA_19[[#This Row],[Fault Time]])*24)</f>
        <v/>
      </c>
      <c r="AC44" s="118" t="str">
        <f>IF(PA_19[[#This Row],[Work Start time on Fault]]="NA","",(PA_19[[#This Row],[Work Completion time on fault]]-PA_19[[#This Row],[Fault Time]])*24)</f>
        <v/>
      </c>
      <c r="AD44" s="62">
        <f>IFERROR((PA_19[[#This Row],[Work Completion time on fault]]-PA_19[[#This Row],[Fault Time]])*24,"")</f>
        <v>11.866666666666664</v>
      </c>
      <c r="AE44" s="54" t="s">
        <v>728</v>
      </c>
      <c r="AF44" s="54" t="s">
        <v>729</v>
      </c>
      <c r="AG44" s="49">
        <f>PA_19[[#This Row],[Breakdown Time]]*PA_19[[#This Row],[Plant Equivalent Weightage]]</f>
        <v>3.2912013352200567E-3</v>
      </c>
      <c r="AH44" s="54">
        <v>3.66</v>
      </c>
      <c r="AI44" s="90">
        <f>IFERROR(_xlfn.XLOOKUP($G44,'Modelling New'!$D:$D,'Modelling New'!$O:$O)*PA_19[[#This Row],[DC Capacity Affected (kW)]]*PA_19[[#This Row],[Lost PoA(KWh/m2)]],"")</f>
        <v>73.287357056205522</v>
      </c>
    </row>
    <row r="45" spans="1:35" x14ac:dyDescent="0.35">
      <c r="A45" s="53" t="e">
        <f t="shared" si="3"/>
        <v>#REF!</v>
      </c>
      <c r="B45" s="141">
        <v>45523</v>
      </c>
      <c r="C45" s="6">
        <f>YEAR(PA_19[[#This Row],[Date]])+IF(MONTH(PA_19[[#This Row],[Date]])&gt;=4,1,0)</f>
        <v>2025</v>
      </c>
      <c r="D45" s="6">
        <f>YEAR(PA_19[[#This Row],[Date]])</f>
        <v>2024</v>
      </c>
      <c r="E45" s="54" t="s">
        <v>124</v>
      </c>
      <c r="F45" s="54" t="s">
        <v>124</v>
      </c>
      <c r="G45" s="142">
        <f>PA_19[[#This Row],[Date]]-DAY(PA_19[[#This Row],[Date]])+1</f>
        <v>45505</v>
      </c>
      <c r="H45" s="6">
        <f>DAY(EOMONTH(PA_19[[#This Row],[Month Year]],0))</f>
        <v>31</v>
      </c>
      <c r="I45" s="55">
        <f>_xlfn.XLOOKUP(PA_19[[#This Row],[Date]],Raw_Data!B:B,Raw_Data!J:J,0)</f>
        <v>0</v>
      </c>
      <c r="J45" s="55" t="e">
        <f>_xlfn.XLOOKUP(PA_19[[#This Row],[Date]],Raw_Data!B:B,Raw_Data!K:K)</f>
        <v>#N/A</v>
      </c>
      <c r="K45" s="49" t="str">
        <f>IFERROR((PA_19[[#This Row],[Sunset Time (POA&lt;20 W/m2)]]-PA_19[[#This Row],[Sunrise Time (POA&gt;20 W/m2)]])*24,"")</f>
        <v/>
      </c>
      <c r="L45" s="54"/>
      <c r="M45" s="54"/>
      <c r="N45" s="54"/>
      <c r="O45" s="52" t="s">
        <v>720</v>
      </c>
      <c r="P45" s="6"/>
      <c r="Q4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5" s="6">
        <f>_xlfn.XLOOKUP(PA_19[[#This Row],[Affected Equipment ]],'Basic Data '!A:A,'Basic Data '!B:B,0)</f>
        <v>25.48</v>
      </c>
      <c r="S45" s="6">
        <f>_xlfn.XLOOKUP(PA_19[[#This Row],[Affected Equipment ]],'Basic Data '!A:A,'Basic Data '!C:C,0)</f>
        <v>2.7734842712528573E-4</v>
      </c>
      <c r="T45" s="56" t="s">
        <v>721</v>
      </c>
      <c r="U45" s="88"/>
      <c r="V45" s="88" t="s">
        <v>726</v>
      </c>
      <c r="W45" s="58">
        <v>0.22013888888888888</v>
      </c>
      <c r="X45" s="58" t="s">
        <v>723</v>
      </c>
      <c r="Y45" s="58" t="s">
        <v>723</v>
      </c>
      <c r="Z45" s="58">
        <v>0.71458333333333324</v>
      </c>
      <c r="AA45" s="117" t="str">
        <f>IF(PA_19[[#This Row],[Acknowledgement Time ]]="NA","",(PA_19[[#This Row],[Acknowledgement Time ]]-PA_19[[#This Row],[Fault Time]])*24)</f>
        <v/>
      </c>
      <c r="AB45" s="117" t="str">
        <f>IF(PA_19[[#This Row],[Work Start time on Fault]]="NA","",(PA_19[[#This Row],[Work Start time on Fault]]-PA_19[[#This Row],[Fault Time]])*24)</f>
        <v/>
      </c>
      <c r="AC45" s="118" t="str">
        <f>IF(PA_19[[#This Row],[Work Start time on Fault]]="NA","",(PA_19[[#This Row],[Work Completion time on fault]]-PA_19[[#This Row],[Fault Time]])*24)</f>
        <v/>
      </c>
      <c r="AD45" s="62">
        <f>IFERROR((PA_19[[#This Row],[Work Completion time on fault]]-PA_19[[#This Row],[Fault Time]])*24,"")</f>
        <v>11.866666666666664</v>
      </c>
      <c r="AE45" s="54" t="s">
        <v>728</v>
      </c>
      <c r="AF45" s="54" t="s">
        <v>729</v>
      </c>
      <c r="AG45" s="49">
        <f>PA_19[[#This Row],[Breakdown Time]]*PA_19[[#This Row],[Plant Equivalent Weightage]]</f>
        <v>3.2912013352200567E-3</v>
      </c>
      <c r="AH45" s="54">
        <v>3.66</v>
      </c>
      <c r="AI45" s="90">
        <f>IFERROR(_xlfn.XLOOKUP($G45,'Modelling New'!$D:$D,'Modelling New'!$O:$O)*PA_19[[#This Row],[DC Capacity Affected (kW)]]*PA_19[[#This Row],[Lost PoA(KWh/m2)]],"")</f>
        <v>73.287357056205522</v>
      </c>
    </row>
    <row r="46" spans="1:35" x14ac:dyDescent="0.35">
      <c r="A46" s="53" t="e">
        <f t="shared" si="3"/>
        <v>#REF!</v>
      </c>
      <c r="B46" s="141">
        <v>45523</v>
      </c>
      <c r="C46" s="6">
        <f>YEAR(PA_19[[#This Row],[Date]])+IF(MONTH(PA_19[[#This Row],[Date]])&gt;=4,1,0)</f>
        <v>2025</v>
      </c>
      <c r="D46" s="6">
        <f>YEAR(PA_19[[#This Row],[Date]])</f>
        <v>2024</v>
      </c>
      <c r="E46" s="54" t="s">
        <v>124</v>
      </c>
      <c r="F46" s="54" t="s">
        <v>124</v>
      </c>
      <c r="G46" s="142">
        <f>PA_19[[#This Row],[Date]]-DAY(PA_19[[#This Row],[Date]])+1</f>
        <v>45505</v>
      </c>
      <c r="H46" s="6">
        <f>DAY(EOMONTH(PA_19[[#This Row],[Month Year]],0))</f>
        <v>31</v>
      </c>
      <c r="I46" s="55">
        <f>_xlfn.XLOOKUP(PA_19[[#This Row],[Date]],Raw_Data!B:B,Raw_Data!J:J,0)</f>
        <v>0</v>
      </c>
      <c r="J46" s="55" t="e">
        <f>_xlfn.XLOOKUP(PA_19[[#This Row],[Date]],Raw_Data!B:B,Raw_Data!K:K)</f>
        <v>#N/A</v>
      </c>
      <c r="K46" s="49" t="str">
        <f>IFERROR((PA_19[[#This Row],[Sunset Time (POA&lt;20 W/m2)]]-PA_19[[#This Row],[Sunrise Time (POA&gt;20 W/m2)]])*24,"")</f>
        <v/>
      </c>
      <c r="L46" s="54"/>
      <c r="M46" s="54"/>
      <c r="N46" s="54"/>
      <c r="O46" s="52" t="s">
        <v>720</v>
      </c>
      <c r="P46" s="6"/>
      <c r="Q4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6" s="6">
        <f>_xlfn.XLOOKUP(PA_19[[#This Row],[Affected Equipment ]],'Basic Data '!A:A,'Basic Data '!B:B,0)</f>
        <v>25.48</v>
      </c>
      <c r="S46" s="6">
        <f>_xlfn.XLOOKUP(PA_19[[#This Row],[Affected Equipment ]],'Basic Data '!A:A,'Basic Data '!C:C,0)</f>
        <v>2.7734842712528573E-4</v>
      </c>
      <c r="T46" s="56" t="s">
        <v>721</v>
      </c>
      <c r="U46" s="88"/>
      <c r="V46" s="88" t="s">
        <v>726</v>
      </c>
      <c r="W46" s="58">
        <v>0.22013888888888888</v>
      </c>
      <c r="X46" s="58" t="s">
        <v>723</v>
      </c>
      <c r="Y46" s="58" t="s">
        <v>723</v>
      </c>
      <c r="Z46" s="58">
        <v>0.71458333333333324</v>
      </c>
      <c r="AA46" s="117" t="str">
        <f>IF(PA_19[[#This Row],[Acknowledgement Time ]]="NA","",(PA_19[[#This Row],[Acknowledgement Time ]]-PA_19[[#This Row],[Fault Time]])*24)</f>
        <v/>
      </c>
      <c r="AB46" s="117" t="str">
        <f>IF(PA_19[[#This Row],[Work Start time on Fault]]="NA","",(PA_19[[#This Row],[Work Start time on Fault]]-PA_19[[#This Row],[Fault Time]])*24)</f>
        <v/>
      </c>
      <c r="AC46" s="118" t="str">
        <f>IF(PA_19[[#This Row],[Work Start time on Fault]]="NA","",(PA_19[[#This Row],[Work Completion time on fault]]-PA_19[[#This Row],[Fault Time]])*24)</f>
        <v/>
      </c>
      <c r="AD46" s="62">
        <f>IFERROR((PA_19[[#This Row],[Work Completion time on fault]]-PA_19[[#This Row],[Fault Time]])*24,"")</f>
        <v>11.866666666666664</v>
      </c>
      <c r="AE46" s="54" t="s">
        <v>728</v>
      </c>
      <c r="AF46" s="54" t="s">
        <v>729</v>
      </c>
      <c r="AG46" s="49">
        <f>PA_19[[#This Row],[Breakdown Time]]*PA_19[[#This Row],[Plant Equivalent Weightage]]</f>
        <v>3.2912013352200567E-3</v>
      </c>
      <c r="AH46" s="54">
        <v>3.66</v>
      </c>
      <c r="AI46" s="90">
        <f>IFERROR(_xlfn.XLOOKUP($G46,'Modelling New'!$D:$D,'Modelling New'!$O:$O)*PA_19[[#This Row],[DC Capacity Affected (kW)]]*PA_19[[#This Row],[Lost PoA(KWh/m2)]],"")</f>
        <v>73.287357056205522</v>
      </c>
    </row>
    <row r="47" spans="1:35" x14ac:dyDescent="0.35">
      <c r="A47" s="53" t="e">
        <f>#REF!+1</f>
        <v>#REF!</v>
      </c>
      <c r="B47" s="141">
        <v>45524</v>
      </c>
      <c r="C47" s="6">
        <f>YEAR(PA_19[[#This Row],[Date]])+IF(MONTH(PA_19[[#This Row],[Date]])&gt;=4,1,0)</f>
        <v>2025</v>
      </c>
      <c r="D47" s="6">
        <f>YEAR(PA_19[[#This Row],[Date]])</f>
        <v>2024</v>
      </c>
      <c r="E47" s="54" t="s">
        <v>124</v>
      </c>
      <c r="F47" s="54" t="s">
        <v>124</v>
      </c>
      <c r="G47" s="142">
        <f>PA_19[[#This Row],[Date]]-DAY(PA_19[[#This Row],[Date]])+1</f>
        <v>45505</v>
      </c>
      <c r="H47" s="6">
        <f>DAY(EOMONTH(PA_19[[#This Row],[Month Year]],0))</f>
        <v>31</v>
      </c>
      <c r="I47" s="55">
        <f>_xlfn.XLOOKUP(PA_19[[#This Row],[Date]],Raw_Data!B:B,Raw_Data!J:J,0)</f>
        <v>0</v>
      </c>
      <c r="J47" s="55" t="e">
        <f>_xlfn.XLOOKUP(PA_19[[#This Row],[Date]],Raw_Data!B:B,Raw_Data!K:K)</f>
        <v>#N/A</v>
      </c>
      <c r="K47" s="49" t="str">
        <f>IFERROR((PA_19[[#This Row],[Sunset Time (POA&lt;20 W/m2)]]-PA_19[[#This Row],[Sunrise Time (POA&gt;20 W/m2)]])*24,"")</f>
        <v/>
      </c>
      <c r="L47" s="54"/>
      <c r="M47" s="54"/>
      <c r="N47" s="54"/>
      <c r="O47" s="52" t="s">
        <v>720</v>
      </c>
      <c r="P47" s="6"/>
      <c r="Q4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7" s="6">
        <f>_xlfn.XLOOKUP(PA_19[[#This Row],[Affected Equipment ]],'Basic Data '!A:A,'Basic Data '!B:B,0)</f>
        <v>25.48</v>
      </c>
      <c r="S47" s="6">
        <f>_xlfn.XLOOKUP(PA_19[[#This Row],[Affected Equipment ]],'Basic Data '!A:A,'Basic Data '!C:C,0)</f>
        <v>2.7734842712528573E-4</v>
      </c>
      <c r="T47" s="56" t="s">
        <v>721</v>
      </c>
      <c r="U47" s="88"/>
      <c r="V47" s="88" t="s">
        <v>726</v>
      </c>
      <c r="W47" s="58">
        <v>0.23263888888888887</v>
      </c>
      <c r="X47" s="58" t="s">
        <v>723</v>
      </c>
      <c r="Y47" s="58" t="s">
        <v>723</v>
      </c>
      <c r="Z47" s="58">
        <v>0.71597222222222223</v>
      </c>
      <c r="AA47" s="117" t="str">
        <f>IF(PA_19[[#This Row],[Acknowledgement Time ]]="NA","",(PA_19[[#This Row],[Acknowledgement Time ]]-PA_19[[#This Row],[Fault Time]])*24)</f>
        <v/>
      </c>
      <c r="AB47" s="117" t="str">
        <f>IF(PA_19[[#This Row],[Work Start time on Fault]]="NA","",(PA_19[[#This Row],[Work Start time on Fault]]-PA_19[[#This Row],[Fault Time]])*24)</f>
        <v/>
      </c>
      <c r="AC47" s="118" t="str">
        <f>IF(PA_19[[#This Row],[Work Start time on Fault]]="NA","",(PA_19[[#This Row],[Work Completion time on fault]]-PA_19[[#This Row],[Fault Time]])*24)</f>
        <v/>
      </c>
      <c r="AD47" s="62">
        <f>IFERROR((PA_19[[#This Row],[Work Completion time on fault]]-PA_19[[#This Row],[Fault Time]])*24,"")</f>
        <v>11.600000000000001</v>
      </c>
      <c r="AE47" s="54" t="s">
        <v>728</v>
      </c>
      <c r="AF47" s="54" t="s">
        <v>729</v>
      </c>
      <c r="AG47" s="49">
        <f>PA_19[[#This Row],[Breakdown Time]]*PA_19[[#This Row],[Plant Equivalent Weightage]]</f>
        <v>3.2172417546533147E-3</v>
      </c>
      <c r="AH47" s="54">
        <v>2.17</v>
      </c>
      <c r="AI47" s="90">
        <f>IFERROR(_xlfn.XLOOKUP($G47,'Modelling New'!$D:$D,'Modelling New'!$O:$O)*PA_19[[#This Row],[DC Capacity Affected (kW)]]*PA_19[[#This Row],[Lost PoA(KWh/m2)]],"")</f>
        <v>43.451793664471573</v>
      </c>
    </row>
    <row r="48" spans="1:35" x14ac:dyDescent="0.35">
      <c r="A48" s="53" t="e">
        <f t="shared" si="3"/>
        <v>#REF!</v>
      </c>
      <c r="B48" s="141">
        <v>45524</v>
      </c>
      <c r="C48" s="6">
        <f>YEAR(PA_19[[#This Row],[Date]])+IF(MONTH(PA_19[[#This Row],[Date]])&gt;=4,1,0)</f>
        <v>2025</v>
      </c>
      <c r="D48" s="6">
        <f>YEAR(PA_19[[#This Row],[Date]])</f>
        <v>2024</v>
      </c>
      <c r="E48" s="54" t="s">
        <v>124</v>
      </c>
      <c r="F48" s="54" t="s">
        <v>124</v>
      </c>
      <c r="G48" s="142">
        <f>PA_19[[#This Row],[Date]]-DAY(PA_19[[#This Row],[Date]])+1</f>
        <v>45505</v>
      </c>
      <c r="H48" s="6">
        <f>DAY(EOMONTH(PA_19[[#This Row],[Month Year]],0))</f>
        <v>31</v>
      </c>
      <c r="I48" s="55">
        <f>_xlfn.XLOOKUP(PA_19[[#This Row],[Date]],Raw_Data!B:B,Raw_Data!J:J,0)</f>
        <v>0</v>
      </c>
      <c r="J48" s="55" t="e">
        <f>_xlfn.XLOOKUP(PA_19[[#This Row],[Date]],Raw_Data!B:B,Raw_Data!K:K)</f>
        <v>#N/A</v>
      </c>
      <c r="K48" s="49" t="str">
        <f>IFERROR((PA_19[[#This Row],[Sunset Time (POA&lt;20 W/m2)]]-PA_19[[#This Row],[Sunrise Time (POA&gt;20 W/m2)]])*24,"")</f>
        <v/>
      </c>
      <c r="L48" s="54"/>
      <c r="M48" s="54"/>
      <c r="N48" s="54"/>
      <c r="O48" s="52" t="s">
        <v>720</v>
      </c>
      <c r="P48" s="6"/>
      <c r="Q4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8" s="6">
        <f>_xlfn.XLOOKUP(PA_19[[#This Row],[Affected Equipment ]],'Basic Data '!A:A,'Basic Data '!B:B,0)</f>
        <v>25.48</v>
      </c>
      <c r="S48" s="6">
        <f>_xlfn.XLOOKUP(PA_19[[#This Row],[Affected Equipment ]],'Basic Data '!A:A,'Basic Data '!C:C,0)</f>
        <v>2.7734842712528573E-4</v>
      </c>
      <c r="T48" s="56" t="s">
        <v>721</v>
      </c>
      <c r="U48" s="88"/>
      <c r="V48" s="88" t="s">
        <v>726</v>
      </c>
      <c r="W48" s="58">
        <v>0.23263888888888887</v>
      </c>
      <c r="X48" s="58" t="s">
        <v>723</v>
      </c>
      <c r="Y48" s="58" t="s">
        <v>723</v>
      </c>
      <c r="Z48" s="58">
        <v>0.71597222222222223</v>
      </c>
      <c r="AA48" s="117" t="str">
        <f>IF(PA_19[[#This Row],[Acknowledgement Time ]]="NA","",(PA_19[[#This Row],[Acknowledgement Time ]]-PA_19[[#This Row],[Fault Time]])*24)</f>
        <v/>
      </c>
      <c r="AB48" s="117" t="str">
        <f>IF(PA_19[[#This Row],[Work Start time on Fault]]="NA","",(PA_19[[#This Row],[Work Start time on Fault]]-PA_19[[#This Row],[Fault Time]])*24)</f>
        <v/>
      </c>
      <c r="AC48" s="118" t="str">
        <f>IF(PA_19[[#This Row],[Work Start time on Fault]]="NA","",(PA_19[[#This Row],[Work Completion time on fault]]-PA_19[[#This Row],[Fault Time]])*24)</f>
        <v/>
      </c>
      <c r="AD48" s="62">
        <f>IFERROR((PA_19[[#This Row],[Work Completion time on fault]]-PA_19[[#This Row],[Fault Time]])*24,"")</f>
        <v>11.600000000000001</v>
      </c>
      <c r="AE48" s="54" t="s">
        <v>728</v>
      </c>
      <c r="AF48" s="54" t="s">
        <v>729</v>
      </c>
      <c r="AG48" s="49">
        <f>PA_19[[#This Row],[Breakdown Time]]*PA_19[[#This Row],[Plant Equivalent Weightage]]</f>
        <v>3.2172417546533147E-3</v>
      </c>
      <c r="AH48" s="54">
        <v>2.17</v>
      </c>
      <c r="AI48" s="90">
        <f>IFERROR(_xlfn.XLOOKUP($G48,'Modelling New'!$D:$D,'Modelling New'!$O:$O)*PA_19[[#This Row],[DC Capacity Affected (kW)]]*PA_19[[#This Row],[Lost PoA(KWh/m2)]],"")</f>
        <v>43.451793664471573</v>
      </c>
    </row>
    <row r="49" spans="1:35" x14ac:dyDescent="0.35">
      <c r="A49" s="53" t="e">
        <f t="shared" si="3"/>
        <v>#REF!</v>
      </c>
      <c r="B49" s="141">
        <v>45524</v>
      </c>
      <c r="C49" s="6">
        <f>YEAR(PA_19[[#This Row],[Date]])+IF(MONTH(PA_19[[#This Row],[Date]])&gt;=4,1,0)</f>
        <v>2025</v>
      </c>
      <c r="D49" s="6">
        <f>YEAR(PA_19[[#This Row],[Date]])</f>
        <v>2024</v>
      </c>
      <c r="E49" s="54" t="s">
        <v>124</v>
      </c>
      <c r="F49" s="54" t="s">
        <v>124</v>
      </c>
      <c r="G49" s="142">
        <f>PA_19[[#This Row],[Date]]-DAY(PA_19[[#This Row],[Date]])+1</f>
        <v>45505</v>
      </c>
      <c r="H49" s="6">
        <f>DAY(EOMONTH(PA_19[[#This Row],[Month Year]],0))</f>
        <v>31</v>
      </c>
      <c r="I49" s="55">
        <f>_xlfn.XLOOKUP(PA_19[[#This Row],[Date]],Raw_Data!B:B,Raw_Data!J:J,0)</f>
        <v>0</v>
      </c>
      <c r="J49" s="55" t="e">
        <f>_xlfn.XLOOKUP(PA_19[[#This Row],[Date]],Raw_Data!B:B,Raw_Data!K:K)</f>
        <v>#N/A</v>
      </c>
      <c r="K49" s="49" t="str">
        <f>IFERROR((PA_19[[#This Row],[Sunset Time (POA&lt;20 W/m2)]]-PA_19[[#This Row],[Sunrise Time (POA&gt;20 W/m2)]])*24,"")</f>
        <v/>
      </c>
      <c r="L49" s="54"/>
      <c r="M49" s="54"/>
      <c r="N49" s="54"/>
      <c r="O49" s="52" t="s">
        <v>720</v>
      </c>
      <c r="P49" s="6"/>
      <c r="Q4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49" s="6">
        <f>_xlfn.XLOOKUP(PA_19[[#This Row],[Affected Equipment ]],'Basic Data '!A:A,'Basic Data '!B:B,0)</f>
        <v>25.48</v>
      </c>
      <c r="S49" s="6">
        <f>_xlfn.XLOOKUP(PA_19[[#This Row],[Affected Equipment ]],'Basic Data '!A:A,'Basic Data '!C:C,0)</f>
        <v>2.7734842712528573E-4</v>
      </c>
      <c r="T49" s="56" t="s">
        <v>721</v>
      </c>
      <c r="U49" s="88"/>
      <c r="V49" s="88" t="s">
        <v>726</v>
      </c>
      <c r="W49" s="58">
        <v>0.23263888888888887</v>
      </c>
      <c r="X49" s="58" t="s">
        <v>723</v>
      </c>
      <c r="Y49" s="58" t="s">
        <v>723</v>
      </c>
      <c r="Z49" s="58">
        <v>0.71597222222222223</v>
      </c>
      <c r="AA49" s="117" t="str">
        <f>IF(PA_19[[#This Row],[Acknowledgement Time ]]="NA","",(PA_19[[#This Row],[Acknowledgement Time ]]-PA_19[[#This Row],[Fault Time]])*24)</f>
        <v/>
      </c>
      <c r="AB49" s="117" t="str">
        <f>IF(PA_19[[#This Row],[Work Start time on Fault]]="NA","",(PA_19[[#This Row],[Work Start time on Fault]]-PA_19[[#This Row],[Fault Time]])*24)</f>
        <v/>
      </c>
      <c r="AC49" s="118" t="str">
        <f>IF(PA_19[[#This Row],[Work Start time on Fault]]="NA","",(PA_19[[#This Row],[Work Completion time on fault]]-PA_19[[#This Row],[Fault Time]])*24)</f>
        <v/>
      </c>
      <c r="AD49" s="62">
        <f>IFERROR((PA_19[[#This Row],[Work Completion time on fault]]-PA_19[[#This Row],[Fault Time]])*24,"")</f>
        <v>11.600000000000001</v>
      </c>
      <c r="AE49" s="54" t="s">
        <v>728</v>
      </c>
      <c r="AF49" s="54" t="s">
        <v>729</v>
      </c>
      <c r="AG49" s="49">
        <f>PA_19[[#This Row],[Breakdown Time]]*PA_19[[#This Row],[Plant Equivalent Weightage]]</f>
        <v>3.2172417546533147E-3</v>
      </c>
      <c r="AH49" s="54">
        <v>2.17</v>
      </c>
      <c r="AI49" s="90">
        <f>IFERROR(_xlfn.XLOOKUP($G49,'Modelling New'!$D:$D,'Modelling New'!$O:$O)*PA_19[[#This Row],[DC Capacity Affected (kW)]]*PA_19[[#This Row],[Lost PoA(KWh/m2)]],"")</f>
        <v>43.451793664471573</v>
      </c>
    </row>
    <row r="50" spans="1:35" x14ac:dyDescent="0.35">
      <c r="A50" s="53" t="e">
        <f>#REF!+1</f>
        <v>#REF!</v>
      </c>
      <c r="B50" s="141">
        <v>45525</v>
      </c>
      <c r="C50" s="6">
        <f>YEAR(PA_19[[#This Row],[Date]])+IF(MONTH(PA_19[[#This Row],[Date]])&gt;=4,1,0)</f>
        <v>2025</v>
      </c>
      <c r="D50" s="6">
        <f>YEAR(PA_19[[#This Row],[Date]])</f>
        <v>2024</v>
      </c>
      <c r="E50" s="54" t="s">
        <v>124</v>
      </c>
      <c r="F50" s="54" t="s">
        <v>124</v>
      </c>
      <c r="G50" s="142">
        <f>PA_19[[#This Row],[Date]]-DAY(PA_19[[#This Row],[Date]])+1</f>
        <v>45505</v>
      </c>
      <c r="H50" s="6">
        <f>DAY(EOMONTH(PA_19[[#This Row],[Month Year]],0))</f>
        <v>31</v>
      </c>
      <c r="I50" s="55">
        <f>_xlfn.XLOOKUP(PA_19[[#This Row],[Date]],Raw_Data!B:B,Raw_Data!J:J,0)</f>
        <v>0</v>
      </c>
      <c r="J50" s="55" t="e">
        <f>_xlfn.XLOOKUP(PA_19[[#This Row],[Date]],Raw_Data!B:B,Raw_Data!K:K)</f>
        <v>#N/A</v>
      </c>
      <c r="K50" s="49" t="str">
        <f>IFERROR((PA_19[[#This Row],[Sunset Time (POA&lt;20 W/m2)]]-PA_19[[#This Row],[Sunrise Time (POA&gt;20 W/m2)]])*24,"")</f>
        <v/>
      </c>
      <c r="L50" s="54"/>
      <c r="M50" s="54"/>
      <c r="N50" s="54"/>
      <c r="O50" s="52" t="s">
        <v>720</v>
      </c>
      <c r="P50" s="6"/>
      <c r="Q5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0" s="6">
        <f>_xlfn.XLOOKUP(PA_19[[#This Row],[Affected Equipment ]],'Basic Data '!A:A,'Basic Data '!B:B,0)</f>
        <v>25.48</v>
      </c>
      <c r="S50" s="6">
        <f>_xlfn.XLOOKUP(PA_19[[#This Row],[Affected Equipment ]],'Basic Data '!A:A,'Basic Data '!C:C,0)</f>
        <v>2.7734842712528573E-4</v>
      </c>
      <c r="T50" s="56" t="s">
        <v>721</v>
      </c>
      <c r="U50" s="88"/>
      <c r="V50" s="88" t="s">
        <v>726</v>
      </c>
      <c r="W50" s="58">
        <v>0.21458333333333332</v>
      </c>
      <c r="X50" s="58" t="s">
        <v>723</v>
      </c>
      <c r="Y50" s="58" t="s">
        <v>723</v>
      </c>
      <c r="Z50" s="58">
        <v>0.73402777777777772</v>
      </c>
      <c r="AA50" s="117" t="str">
        <f>IF(PA_19[[#This Row],[Acknowledgement Time ]]="NA","",(PA_19[[#This Row],[Acknowledgement Time ]]-PA_19[[#This Row],[Fault Time]])*24)</f>
        <v/>
      </c>
      <c r="AB50" s="117" t="str">
        <f>IF(PA_19[[#This Row],[Work Start time on Fault]]="NA","",(PA_19[[#This Row],[Work Start time on Fault]]-PA_19[[#This Row],[Fault Time]])*24)</f>
        <v/>
      </c>
      <c r="AC50" s="118" t="str">
        <f>IF(PA_19[[#This Row],[Work Start time on Fault]]="NA","",(PA_19[[#This Row],[Work Completion time on fault]]-PA_19[[#This Row],[Fault Time]])*24)</f>
        <v/>
      </c>
      <c r="AD50" s="62">
        <f>IFERROR((PA_19[[#This Row],[Work Completion time on fault]]-PA_19[[#This Row],[Fault Time]])*24,"")</f>
        <v>12.466666666666665</v>
      </c>
      <c r="AE50" s="54" t="s">
        <v>728</v>
      </c>
      <c r="AF50" s="54" t="s">
        <v>729</v>
      </c>
      <c r="AG50" s="49">
        <f>PA_19[[#This Row],[Breakdown Time]]*PA_19[[#This Row],[Plant Equivalent Weightage]]</f>
        <v>3.4576103914952284E-3</v>
      </c>
      <c r="AH50" s="54">
        <v>4.3899999999999997</v>
      </c>
      <c r="AI50" s="90">
        <f>IFERROR(_xlfn.XLOOKUP($G50,'Modelling New'!$D:$D,'Modelling New'!$O:$O)*PA_19[[#This Row],[DC Capacity Affected (kW)]]*PA_19[[#This Row],[Lost PoA(KWh/m2)]],"")</f>
        <v>87.904780731350328</v>
      </c>
    </row>
    <row r="51" spans="1:35" x14ac:dyDescent="0.35">
      <c r="A51" s="53" t="e">
        <f t="shared" si="3"/>
        <v>#REF!</v>
      </c>
      <c r="B51" s="141">
        <v>45525</v>
      </c>
      <c r="C51" s="6">
        <f>YEAR(PA_19[[#This Row],[Date]])+IF(MONTH(PA_19[[#This Row],[Date]])&gt;=4,1,0)</f>
        <v>2025</v>
      </c>
      <c r="D51" s="6">
        <f>YEAR(PA_19[[#This Row],[Date]])</f>
        <v>2024</v>
      </c>
      <c r="E51" s="54" t="s">
        <v>124</v>
      </c>
      <c r="F51" s="54" t="s">
        <v>124</v>
      </c>
      <c r="G51" s="142">
        <f>PA_19[[#This Row],[Date]]-DAY(PA_19[[#This Row],[Date]])+1</f>
        <v>45505</v>
      </c>
      <c r="H51" s="6">
        <f>DAY(EOMONTH(PA_19[[#This Row],[Month Year]],0))</f>
        <v>31</v>
      </c>
      <c r="I51" s="55">
        <f>_xlfn.XLOOKUP(PA_19[[#This Row],[Date]],Raw_Data!B:B,Raw_Data!J:J,0)</f>
        <v>0</v>
      </c>
      <c r="J51" s="55" t="e">
        <f>_xlfn.XLOOKUP(PA_19[[#This Row],[Date]],Raw_Data!B:B,Raw_Data!K:K)</f>
        <v>#N/A</v>
      </c>
      <c r="K51" s="49" t="str">
        <f>IFERROR((PA_19[[#This Row],[Sunset Time (POA&lt;20 W/m2)]]-PA_19[[#This Row],[Sunrise Time (POA&gt;20 W/m2)]])*24,"")</f>
        <v/>
      </c>
      <c r="L51" s="54"/>
      <c r="M51" s="54"/>
      <c r="N51" s="54"/>
      <c r="O51" s="52" t="s">
        <v>720</v>
      </c>
      <c r="P51" s="6"/>
      <c r="Q5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1" s="6">
        <f>_xlfn.XLOOKUP(PA_19[[#This Row],[Affected Equipment ]],'Basic Data '!A:A,'Basic Data '!B:B,0)</f>
        <v>25.48</v>
      </c>
      <c r="S51" s="6">
        <f>_xlfn.XLOOKUP(PA_19[[#This Row],[Affected Equipment ]],'Basic Data '!A:A,'Basic Data '!C:C,0)</f>
        <v>2.7734842712528573E-4</v>
      </c>
      <c r="T51" s="56" t="s">
        <v>721</v>
      </c>
      <c r="U51" s="88"/>
      <c r="V51" s="88" t="s">
        <v>726</v>
      </c>
      <c r="W51" s="58">
        <v>0.21458333333333332</v>
      </c>
      <c r="X51" s="58" t="s">
        <v>723</v>
      </c>
      <c r="Y51" s="58" t="s">
        <v>723</v>
      </c>
      <c r="Z51" s="58">
        <v>0.73402777777777772</v>
      </c>
      <c r="AA51" s="117" t="str">
        <f>IF(PA_19[[#This Row],[Acknowledgement Time ]]="NA","",(PA_19[[#This Row],[Acknowledgement Time ]]-PA_19[[#This Row],[Fault Time]])*24)</f>
        <v/>
      </c>
      <c r="AB51" s="117" t="str">
        <f>IF(PA_19[[#This Row],[Work Start time on Fault]]="NA","",(PA_19[[#This Row],[Work Start time on Fault]]-PA_19[[#This Row],[Fault Time]])*24)</f>
        <v/>
      </c>
      <c r="AC51" s="118" t="str">
        <f>IF(PA_19[[#This Row],[Work Start time on Fault]]="NA","",(PA_19[[#This Row],[Work Completion time on fault]]-PA_19[[#This Row],[Fault Time]])*24)</f>
        <v/>
      </c>
      <c r="AD51" s="62">
        <f>IFERROR((PA_19[[#This Row],[Work Completion time on fault]]-PA_19[[#This Row],[Fault Time]])*24,"")</f>
        <v>12.466666666666665</v>
      </c>
      <c r="AE51" s="54" t="s">
        <v>728</v>
      </c>
      <c r="AF51" s="54" t="s">
        <v>729</v>
      </c>
      <c r="AG51" s="49">
        <f>PA_19[[#This Row],[Breakdown Time]]*PA_19[[#This Row],[Plant Equivalent Weightage]]</f>
        <v>3.4576103914952284E-3</v>
      </c>
      <c r="AH51" s="54">
        <v>4.3899999999999997</v>
      </c>
      <c r="AI51" s="90">
        <f>IFERROR(_xlfn.XLOOKUP($G51,'Modelling New'!$D:$D,'Modelling New'!$O:$O)*PA_19[[#This Row],[DC Capacity Affected (kW)]]*PA_19[[#This Row],[Lost PoA(KWh/m2)]],"")</f>
        <v>87.904780731350328</v>
      </c>
    </row>
    <row r="52" spans="1:35" x14ac:dyDescent="0.35">
      <c r="A52" s="53" t="e">
        <f t="shared" si="3"/>
        <v>#REF!</v>
      </c>
      <c r="B52" s="141">
        <v>45525</v>
      </c>
      <c r="C52" s="6">
        <f>YEAR(PA_19[[#This Row],[Date]])+IF(MONTH(PA_19[[#This Row],[Date]])&gt;=4,1,0)</f>
        <v>2025</v>
      </c>
      <c r="D52" s="6">
        <f>YEAR(PA_19[[#This Row],[Date]])</f>
        <v>2024</v>
      </c>
      <c r="E52" s="54" t="s">
        <v>124</v>
      </c>
      <c r="F52" s="54" t="s">
        <v>124</v>
      </c>
      <c r="G52" s="142">
        <f>PA_19[[#This Row],[Date]]-DAY(PA_19[[#This Row],[Date]])+1</f>
        <v>45505</v>
      </c>
      <c r="H52" s="6">
        <f>DAY(EOMONTH(PA_19[[#This Row],[Month Year]],0))</f>
        <v>31</v>
      </c>
      <c r="I52" s="55">
        <f>_xlfn.XLOOKUP(PA_19[[#This Row],[Date]],Raw_Data!B:B,Raw_Data!J:J,0)</f>
        <v>0</v>
      </c>
      <c r="J52" s="55" t="e">
        <f>_xlfn.XLOOKUP(PA_19[[#This Row],[Date]],Raw_Data!B:B,Raw_Data!K:K)</f>
        <v>#N/A</v>
      </c>
      <c r="K52" s="49" t="str">
        <f>IFERROR((PA_19[[#This Row],[Sunset Time (POA&lt;20 W/m2)]]-PA_19[[#This Row],[Sunrise Time (POA&gt;20 W/m2)]])*24,"")</f>
        <v/>
      </c>
      <c r="L52" s="54"/>
      <c r="M52" s="54"/>
      <c r="N52" s="54"/>
      <c r="O52" s="52" t="s">
        <v>720</v>
      </c>
      <c r="P52" s="6"/>
      <c r="Q5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2" s="6">
        <f>_xlfn.XLOOKUP(PA_19[[#This Row],[Affected Equipment ]],'Basic Data '!A:A,'Basic Data '!B:B,0)</f>
        <v>25.48</v>
      </c>
      <c r="S52" s="6">
        <f>_xlfn.XLOOKUP(PA_19[[#This Row],[Affected Equipment ]],'Basic Data '!A:A,'Basic Data '!C:C,0)</f>
        <v>2.7734842712528573E-4</v>
      </c>
      <c r="T52" s="56" t="s">
        <v>721</v>
      </c>
      <c r="U52" s="88"/>
      <c r="V52" s="88" t="s">
        <v>726</v>
      </c>
      <c r="W52" s="58">
        <v>0.21458333333333332</v>
      </c>
      <c r="X52" s="58" t="s">
        <v>723</v>
      </c>
      <c r="Y52" s="58" t="s">
        <v>723</v>
      </c>
      <c r="Z52" s="58">
        <v>0.73402777777777772</v>
      </c>
      <c r="AA52" s="117" t="str">
        <f>IF(PA_19[[#This Row],[Acknowledgement Time ]]="NA","",(PA_19[[#This Row],[Acknowledgement Time ]]-PA_19[[#This Row],[Fault Time]])*24)</f>
        <v/>
      </c>
      <c r="AB52" s="117" t="str">
        <f>IF(PA_19[[#This Row],[Work Start time on Fault]]="NA","",(PA_19[[#This Row],[Work Start time on Fault]]-PA_19[[#This Row],[Fault Time]])*24)</f>
        <v/>
      </c>
      <c r="AC52" s="118" t="str">
        <f>IF(PA_19[[#This Row],[Work Start time on Fault]]="NA","",(PA_19[[#This Row],[Work Completion time on fault]]-PA_19[[#This Row],[Fault Time]])*24)</f>
        <v/>
      </c>
      <c r="AD52" s="62">
        <f>IFERROR((PA_19[[#This Row],[Work Completion time on fault]]-PA_19[[#This Row],[Fault Time]])*24,"")</f>
        <v>12.466666666666665</v>
      </c>
      <c r="AE52" s="54" t="s">
        <v>728</v>
      </c>
      <c r="AF52" s="54" t="s">
        <v>729</v>
      </c>
      <c r="AG52" s="49">
        <f>PA_19[[#This Row],[Breakdown Time]]*PA_19[[#This Row],[Plant Equivalent Weightage]]</f>
        <v>3.4576103914952284E-3</v>
      </c>
      <c r="AH52" s="54">
        <v>4.3899999999999997</v>
      </c>
      <c r="AI52" s="90">
        <f>IFERROR(_xlfn.XLOOKUP($G52,'Modelling New'!$D:$D,'Modelling New'!$O:$O)*PA_19[[#This Row],[DC Capacity Affected (kW)]]*PA_19[[#This Row],[Lost PoA(KWh/m2)]],"")</f>
        <v>87.904780731350328</v>
      </c>
    </row>
    <row r="53" spans="1:35" x14ac:dyDescent="0.35">
      <c r="A53" s="53" t="e">
        <f>#REF!+1</f>
        <v>#REF!</v>
      </c>
      <c r="B53" s="141">
        <v>45526</v>
      </c>
      <c r="C53" s="6">
        <f>YEAR(PA_19[[#This Row],[Date]])+IF(MONTH(PA_19[[#This Row],[Date]])&gt;=4,1,0)</f>
        <v>2025</v>
      </c>
      <c r="D53" s="6">
        <f>YEAR(PA_19[[#This Row],[Date]])</f>
        <v>2024</v>
      </c>
      <c r="E53" s="54" t="s">
        <v>124</v>
      </c>
      <c r="F53" s="54" t="s">
        <v>124</v>
      </c>
      <c r="G53" s="142">
        <f>PA_19[[#This Row],[Date]]-DAY(PA_19[[#This Row],[Date]])+1</f>
        <v>45505</v>
      </c>
      <c r="H53" s="6">
        <f>DAY(EOMONTH(PA_19[[#This Row],[Month Year]],0))</f>
        <v>31</v>
      </c>
      <c r="I53" s="55">
        <f>_xlfn.XLOOKUP(PA_19[[#This Row],[Date]],Raw_Data!B:B,Raw_Data!J:J,0)</f>
        <v>0</v>
      </c>
      <c r="J53" s="55" t="e">
        <f>_xlfn.XLOOKUP(PA_19[[#This Row],[Date]],Raw_Data!B:B,Raw_Data!K:K)</f>
        <v>#N/A</v>
      </c>
      <c r="K53" s="49" t="str">
        <f>IFERROR((PA_19[[#This Row],[Sunset Time (POA&lt;20 W/m2)]]-PA_19[[#This Row],[Sunrise Time (POA&gt;20 W/m2)]])*24,"")</f>
        <v/>
      </c>
      <c r="L53" s="54"/>
      <c r="M53" s="54"/>
      <c r="N53" s="54"/>
      <c r="O53" s="52" t="s">
        <v>720</v>
      </c>
      <c r="P53" s="6"/>
      <c r="Q5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3" s="6">
        <f>_xlfn.XLOOKUP(PA_19[[#This Row],[Affected Equipment ]],'Basic Data '!A:A,'Basic Data '!B:B,0)</f>
        <v>25.48</v>
      </c>
      <c r="S53" s="6">
        <f>_xlfn.XLOOKUP(PA_19[[#This Row],[Affected Equipment ]],'Basic Data '!A:A,'Basic Data '!C:C,0)</f>
        <v>2.7734842712528573E-4</v>
      </c>
      <c r="T53" s="56" t="s">
        <v>721</v>
      </c>
      <c r="U53" s="88"/>
      <c r="V53" s="88" t="s">
        <v>726</v>
      </c>
      <c r="W53" s="58">
        <v>0.22638888888888889</v>
      </c>
      <c r="X53" s="58" t="s">
        <v>723</v>
      </c>
      <c r="Y53" s="58" t="s">
        <v>723</v>
      </c>
      <c r="Z53" s="58">
        <v>0.72986111111111107</v>
      </c>
      <c r="AA53" s="117" t="str">
        <f>IF(PA_19[[#This Row],[Acknowledgement Time ]]="NA","",(PA_19[[#This Row],[Acknowledgement Time ]]-PA_19[[#This Row],[Fault Time]])*24)</f>
        <v/>
      </c>
      <c r="AB53" s="117" t="str">
        <f>IF(PA_19[[#This Row],[Work Start time on Fault]]="NA","",(PA_19[[#This Row],[Work Start time on Fault]]-PA_19[[#This Row],[Fault Time]])*24)</f>
        <v/>
      </c>
      <c r="AC53" s="118" t="str">
        <f>IF(PA_19[[#This Row],[Work Start time on Fault]]="NA","",(PA_19[[#This Row],[Work Completion time on fault]]-PA_19[[#This Row],[Fault Time]])*24)</f>
        <v/>
      </c>
      <c r="AD53" s="62">
        <f>IFERROR((PA_19[[#This Row],[Work Completion time on fault]]-PA_19[[#This Row],[Fault Time]])*24,"")</f>
        <v>12.083333333333332</v>
      </c>
      <c r="AE53" s="54" t="s">
        <v>728</v>
      </c>
      <c r="AF53" s="54" t="s">
        <v>729</v>
      </c>
      <c r="AG53" s="49">
        <f>PA_19[[#This Row],[Breakdown Time]]*PA_19[[#This Row],[Plant Equivalent Weightage]]</f>
        <v>3.3512934944305356E-3</v>
      </c>
      <c r="AH53" s="54">
        <v>5.52</v>
      </c>
      <c r="AI53" s="90">
        <f>IFERROR(_xlfn.XLOOKUP($G53,'Modelling New'!$D:$D,'Modelling New'!$O:$O)*PA_19[[#This Row],[DC Capacity Affected (kW)]]*PA_19[[#This Row],[Lost PoA(KWh/m2)]],"")</f>
        <v>110.53175162575258</v>
      </c>
    </row>
    <row r="54" spans="1:35" x14ac:dyDescent="0.35">
      <c r="A54" s="53" t="e">
        <f t="shared" si="3"/>
        <v>#REF!</v>
      </c>
      <c r="B54" s="141">
        <v>45526</v>
      </c>
      <c r="C54" s="6">
        <f>YEAR(PA_19[[#This Row],[Date]])+IF(MONTH(PA_19[[#This Row],[Date]])&gt;=4,1,0)</f>
        <v>2025</v>
      </c>
      <c r="D54" s="6">
        <f>YEAR(PA_19[[#This Row],[Date]])</f>
        <v>2024</v>
      </c>
      <c r="E54" s="54" t="s">
        <v>124</v>
      </c>
      <c r="F54" s="54" t="s">
        <v>124</v>
      </c>
      <c r="G54" s="142">
        <f>PA_19[[#This Row],[Date]]-DAY(PA_19[[#This Row],[Date]])+1</f>
        <v>45505</v>
      </c>
      <c r="H54" s="6">
        <f>DAY(EOMONTH(PA_19[[#This Row],[Month Year]],0))</f>
        <v>31</v>
      </c>
      <c r="I54" s="55">
        <f>_xlfn.XLOOKUP(PA_19[[#This Row],[Date]],Raw_Data!B:B,Raw_Data!J:J,0)</f>
        <v>0</v>
      </c>
      <c r="J54" s="55" t="e">
        <f>_xlfn.XLOOKUP(PA_19[[#This Row],[Date]],Raw_Data!B:B,Raw_Data!K:K)</f>
        <v>#N/A</v>
      </c>
      <c r="K54" s="49" t="str">
        <f>IFERROR((PA_19[[#This Row],[Sunset Time (POA&lt;20 W/m2)]]-PA_19[[#This Row],[Sunrise Time (POA&gt;20 W/m2)]])*24,"")</f>
        <v/>
      </c>
      <c r="L54" s="54"/>
      <c r="M54" s="54"/>
      <c r="N54" s="54"/>
      <c r="O54" s="52" t="s">
        <v>720</v>
      </c>
      <c r="P54" s="6"/>
      <c r="Q5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4" s="6">
        <f>_xlfn.XLOOKUP(PA_19[[#This Row],[Affected Equipment ]],'Basic Data '!A:A,'Basic Data '!B:B,0)</f>
        <v>25.48</v>
      </c>
      <c r="S54" s="6">
        <f>_xlfn.XLOOKUP(PA_19[[#This Row],[Affected Equipment ]],'Basic Data '!A:A,'Basic Data '!C:C,0)</f>
        <v>2.7734842712528573E-4</v>
      </c>
      <c r="T54" s="56" t="s">
        <v>721</v>
      </c>
      <c r="U54" s="88"/>
      <c r="V54" s="88" t="s">
        <v>726</v>
      </c>
      <c r="W54" s="58">
        <v>0.22638888888888889</v>
      </c>
      <c r="X54" s="58" t="s">
        <v>723</v>
      </c>
      <c r="Y54" s="58" t="s">
        <v>723</v>
      </c>
      <c r="Z54" s="58">
        <v>0.72986111111111107</v>
      </c>
      <c r="AA54" s="117" t="str">
        <f>IF(PA_19[[#This Row],[Acknowledgement Time ]]="NA","",(PA_19[[#This Row],[Acknowledgement Time ]]-PA_19[[#This Row],[Fault Time]])*24)</f>
        <v/>
      </c>
      <c r="AB54" s="117" t="str">
        <f>IF(PA_19[[#This Row],[Work Start time on Fault]]="NA","",(PA_19[[#This Row],[Work Start time on Fault]]-PA_19[[#This Row],[Fault Time]])*24)</f>
        <v/>
      </c>
      <c r="AC54" s="118" t="str">
        <f>IF(PA_19[[#This Row],[Work Start time on Fault]]="NA","",(PA_19[[#This Row],[Work Completion time on fault]]-PA_19[[#This Row],[Fault Time]])*24)</f>
        <v/>
      </c>
      <c r="AD54" s="62">
        <f>IFERROR((PA_19[[#This Row],[Work Completion time on fault]]-PA_19[[#This Row],[Fault Time]])*24,"")</f>
        <v>12.083333333333332</v>
      </c>
      <c r="AE54" s="54" t="s">
        <v>728</v>
      </c>
      <c r="AF54" s="54" t="s">
        <v>729</v>
      </c>
      <c r="AG54" s="49">
        <f>PA_19[[#This Row],[Breakdown Time]]*PA_19[[#This Row],[Plant Equivalent Weightage]]</f>
        <v>3.3512934944305356E-3</v>
      </c>
      <c r="AH54" s="54">
        <v>5.52</v>
      </c>
      <c r="AI54" s="90">
        <f>IFERROR(_xlfn.XLOOKUP($G54,'Modelling New'!$D:$D,'Modelling New'!$O:$O)*PA_19[[#This Row],[DC Capacity Affected (kW)]]*PA_19[[#This Row],[Lost PoA(KWh/m2)]],"")</f>
        <v>110.53175162575258</v>
      </c>
    </row>
    <row r="55" spans="1:35" x14ac:dyDescent="0.35">
      <c r="A55" s="53" t="e">
        <f t="shared" si="3"/>
        <v>#REF!</v>
      </c>
      <c r="B55" s="141">
        <v>45526</v>
      </c>
      <c r="C55" s="6">
        <f>YEAR(PA_19[[#This Row],[Date]])+IF(MONTH(PA_19[[#This Row],[Date]])&gt;=4,1,0)</f>
        <v>2025</v>
      </c>
      <c r="D55" s="6">
        <f>YEAR(PA_19[[#This Row],[Date]])</f>
        <v>2024</v>
      </c>
      <c r="E55" s="54" t="s">
        <v>124</v>
      </c>
      <c r="F55" s="54" t="s">
        <v>124</v>
      </c>
      <c r="G55" s="142">
        <f>PA_19[[#This Row],[Date]]-DAY(PA_19[[#This Row],[Date]])+1</f>
        <v>45505</v>
      </c>
      <c r="H55" s="6">
        <f>DAY(EOMONTH(PA_19[[#This Row],[Month Year]],0))</f>
        <v>31</v>
      </c>
      <c r="I55" s="55">
        <f>_xlfn.XLOOKUP(PA_19[[#This Row],[Date]],Raw_Data!B:B,Raw_Data!J:J,0)</f>
        <v>0</v>
      </c>
      <c r="J55" s="55" t="e">
        <f>_xlfn.XLOOKUP(PA_19[[#This Row],[Date]],Raw_Data!B:B,Raw_Data!K:K)</f>
        <v>#N/A</v>
      </c>
      <c r="K55" s="49" t="str">
        <f>IFERROR((PA_19[[#This Row],[Sunset Time (POA&lt;20 W/m2)]]-PA_19[[#This Row],[Sunrise Time (POA&gt;20 W/m2)]])*24,"")</f>
        <v/>
      </c>
      <c r="L55" s="54"/>
      <c r="M55" s="54"/>
      <c r="N55" s="54"/>
      <c r="O55" s="52" t="s">
        <v>720</v>
      </c>
      <c r="P55" s="6"/>
      <c r="Q5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5" s="6">
        <f>_xlfn.XLOOKUP(PA_19[[#This Row],[Affected Equipment ]],'Basic Data '!A:A,'Basic Data '!B:B,0)</f>
        <v>25.48</v>
      </c>
      <c r="S55" s="6">
        <f>_xlfn.XLOOKUP(PA_19[[#This Row],[Affected Equipment ]],'Basic Data '!A:A,'Basic Data '!C:C,0)</f>
        <v>2.7734842712528573E-4</v>
      </c>
      <c r="T55" s="56" t="s">
        <v>721</v>
      </c>
      <c r="U55" s="88"/>
      <c r="V55" s="88" t="s">
        <v>726</v>
      </c>
      <c r="W55" s="58">
        <v>0.22638888888888889</v>
      </c>
      <c r="X55" s="58" t="s">
        <v>723</v>
      </c>
      <c r="Y55" s="58" t="s">
        <v>723</v>
      </c>
      <c r="Z55" s="58">
        <v>0.72986111111111107</v>
      </c>
      <c r="AA55" s="117" t="str">
        <f>IF(PA_19[[#This Row],[Acknowledgement Time ]]="NA","",(PA_19[[#This Row],[Acknowledgement Time ]]-PA_19[[#This Row],[Fault Time]])*24)</f>
        <v/>
      </c>
      <c r="AB55" s="117" t="str">
        <f>IF(PA_19[[#This Row],[Work Start time on Fault]]="NA","",(PA_19[[#This Row],[Work Start time on Fault]]-PA_19[[#This Row],[Fault Time]])*24)</f>
        <v/>
      </c>
      <c r="AC55" s="118" t="str">
        <f>IF(PA_19[[#This Row],[Work Start time on Fault]]="NA","",(PA_19[[#This Row],[Work Completion time on fault]]-PA_19[[#This Row],[Fault Time]])*24)</f>
        <v/>
      </c>
      <c r="AD55" s="62">
        <f>IFERROR((PA_19[[#This Row],[Work Completion time on fault]]-PA_19[[#This Row],[Fault Time]])*24,"")</f>
        <v>12.083333333333332</v>
      </c>
      <c r="AE55" s="54" t="s">
        <v>728</v>
      </c>
      <c r="AF55" s="54" t="s">
        <v>729</v>
      </c>
      <c r="AG55" s="49">
        <f>PA_19[[#This Row],[Breakdown Time]]*PA_19[[#This Row],[Plant Equivalent Weightage]]</f>
        <v>3.3512934944305356E-3</v>
      </c>
      <c r="AH55" s="54">
        <v>5.52</v>
      </c>
      <c r="AI55" s="90">
        <f>IFERROR(_xlfn.XLOOKUP($G55,'Modelling New'!$D:$D,'Modelling New'!$O:$O)*PA_19[[#This Row],[DC Capacity Affected (kW)]]*PA_19[[#This Row],[Lost PoA(KWh/m2)]],"")</f>
        <v>110.53175162575258</v>
      </c>
    </row>
    <row r="56" spans="1:35" x14ac:dyDescent="0.35">
      <c r="A56" s="53" t="e">
        <f t="shared" si="3"/>
        <v>#REF!</v>
      </c>
      <c r="B56" s="141">
        <v>45526</v>
      </c>
      <c r="C56" s="6">
        <f>YEAR(PA_19[[#This Row],[Date]])+IF(MONTH(PA_19[[#This Row],[Date]])&gt;=4,1,0)</f>
        <v>2025</v>
      </c>
      <c r="D56" s="6">
        <f>YEAR(PA_19[[#This Row],[Date]])</f>
        <v>2024</v>
      </c>
      <c r="E56" s="54" t="s">
        <v>124</v>
      </c>
      <c r="F56" s="54" t="s">
        <v>124</v>
      </c>
      <c r="G56" s="142">
        <f>PA_19[[#This Row],[Date]]-DAY(PA_19[[#This Row],[Date]])+1</f>
        <v>45505</v>
      </c>
      <c r="H56" s="6">
        <f>DAY(EOMONTH(PA_19[[#This Row],[Month Year]],0))</f>
        <v>31</v>
      </c>
      <c r="I56" s="55">
        <f>_xlfn.XLOOKUP(PA_19[[#This Row],[Date]],Raw_Data!B:B,Raw_Data!J:J,0)</f>
        <v>0</v>
      </c>
      <c r="J56" s="55" t="e">
        <f>_xlfn.XLOOKUP(PA_19[[#This Row],[Date]],Raw_Data!B:B,Raw_Data!K:K)</f>
        <v>#N/A</v>
      </c>
      <c r="K56" s="49" t="str">
        <f>IFERROR((PA_19[[#This Row],[Sunset Time (POA&lt;20 W/m2)]]-PA_19[[#This Row],[Sunrise Time (POA&gt;20 W/m2)]])*24,"")</f>
        <v/>
      </c>
      <c r="L56" s="54"/>
      <c r="M56" s="54"/>
      <c r="N56" s="54"/>
      <c r="O56" s="52" t="s">
        <v>720</v>
      </c>
      <c r="P56" s="6"/>
      <c r="Q5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6" s="6">
        <f>_xlfn.XLOOKUP(PA_19[[#This Row],[Affected Equipment ]],'Basic Data '!A:A,'Basic Data '!B:B,0)</f>
        <v>25.48</v>
      </c>
      <c r="S56" s="6">
        <f>_xlfn.XLOOKUP(PA_19[[#This Row],[Affected Equipment ]],'Basic Data '!A:A,'Basic Data '!C:C,0)</f>
        <v>2.7734842712528573E-4</v>
      </c>
      <c r="T56" s="56" t="s">
        <v>721</v>
      </c>
      <c r="U56" s="88"/>
      <c r="V56" s="88" t="s">
        <v>726</v>
      </c>
      <c r="W56" s="58">
        <v>0.22638888888888889</v>
      </c>
      <c r="X56" s="58" t="s">
        <v>723</v>
      </c>
      <c r="Y56" s="58" t="s">
        <v>723</v>
      </c>
      <c r="Z56" s="58">
        <v>0.35069444444444442</v>
      </c>
      <c r="AA56" s="117" t="str">
        <f>IF(PA_19[[#This Row],[Acknowledgement Time ]]="NA","",(PA_19[[#This Row],[Acknowledgement Time ]]-PA_19[[#This Row],[Fault Time]])*24)</f>
        <v/>
      </c>
      <c r="AB56" s="117" t="str">
        <f>IF(PA_19[[#This Row],[Work Start time on Fault]]="NA","",(PA_19[[#This Row],[Work Start time on Fault]]-PA_19[[#This Row],[Fault Time]])*24)</f>
        <v/>
      </c>
      <c r="AC56" s="118" t="str">
        <f>IF(PA_19[[#This Row],[Work Start time on Fault]]="NA","",(PA_19[[#This Row],[Work Completion time on fault]]-PA_19[[#This Row],[Fault Time]])*24)</f>
        <v/>
      </c>
      <c r="AD56" s="62">
        <f>IFERROR((PA_19[[#This Row],[Work Completion time on fault]]-PA_19[[#This Row],[Fault Time]])*24,"")</f>
        <v>2.9833333333333325</v>
      </c>
      <c r="AE56" s="54" t="s">
        <v>727</v>
      </c>
      <c r="AF56" s="54" t="s">
        <v>703</v>
      </c>
      <c r="AG56" s="49">
        <f>PA_19[[#This Row],[Breakdown Time]]*PA_19[[#This Row],[Plant Equivalent Weightage]]</f>
        <v>8.2742280759043557E-4</v>
      </c>
      <c r="AH56" s="54">
        <v>1.07</v>
      </c>
      <c r="AI56" s="90">
        <f>IFERROR(_xlfn.XLOOKUP($G56,'Modelling New'!$D:$D,'Modelling New'!$O:$O)*PA_19[[#This Row],[DC Capacity Affected (kW)]]*PA_19[[#This Row],[Lost PoA(KWh/m2)]],"")</f>
        <v>21.425538811513636</v>
      </c>
    </row>
    <row r="57" spans="1:35" x14ac:dyDescent="0.35">
      <c r="A57" s="53" t="e">
        <f t="shared" si="3"/>
        <v>#REF!</v>
      </c>
      <c r="B57" s="141">
        <v>45526</v>
      </c>
      <c r="C57" s="6">
        <f>YEAR(PA_19[[#This Row],[Date]])+IF(MONTH(PA_19[[#This Row],[Date]])&gt;=4,1,0)</f>
        <v>2025</v>
      </c>
      <c r="D57" s="6">
        <f>YEAR(PA_19[[#This Row],[Date]])</f>
        <v>2024</v>
      </c>
      <c r="E57" s="54" t="s">
        <v>124</v>
      </c>
      <c r="F57" s="54" t="s">
        <v>124</v>
      </c>
      <c r="G57" s="142">
        <f>PA_19[[#This Row],[Date]]-DAY(PA_19[[#This Row],[Date]])+1</f>
        <v>45505</v>
      </c>
      <c r="H57" s="6">
        <f>DAY(EOMONTH(PA_19[[#This Row],[Month Year]],0))</f>
        <v>31</v>
      </c>
      <c r="I57" s="55">
        <f>_xlfn.XLOOKUP(PA_19[[#This Row],[Date]],Raw_Data!B:B,Raw_Data!J:J,0)</f>
        <v>0</v>
      </c>
      <c r="J57" s="55" t="e">
        <f>_xlfn.XLOOKUP(PA_19[[#This Row],[Date]],Raw_Data!B:B,Raw_Data!K:K)</f>
        <v>#N/A</v>
      </c>
      <c r="K57" s="49" t="str">
        <f>IFERROR((PA_19[[#This Row],[Sunset Time (POA&lt;20 W/m2)]]-PA_19[[#This Row],[Sunrise Time (POA&gt;20 W/m2)]])*24,"")</f>
        <v/>
      </c>
      <c r="L57" s="54"/>
      <c r="M57" s="54"/>
      <c r="N57" s="54"/>
      <c r="O57" s="52" t="s">
        <v>720</v>
      </c>
      <c r="P57" s="6"/>
      <c r="Q5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7" s="6">
        <f>_xlfn.XLOOKUP(PA_19[[#This Row],[Affected Equipment ]],'Basic Data '!A:A,'Basic Data '!B:B,0)</f>
        <v>25.48</v>
      </c>
      <c r="S57" s="6">
        <f>_xlfn.XLOOKUP(PA_19[[#This Row],[Affected Equipment ]],'Basic Data '!A:A,'Basic Data '!C:C,0)</f>
        <v>2.7734842712528573E-4</v>
      </c>
      <c r="T57" s="56" t="s">
        <v>721</v>
      </c>
      <c r="U57" s="88"/>
      <c r="V57" s="88" t="s">
        <v>726</v>
      </c>
      <c r="W57" s="58">
        <v>0.22638888888888889</v>
      </c>
      <c r="X57" s="58" t="s">
        <v>723</v>
      </c>
      <c r="Y57" s="58" t="s">
        <v>723</v>
      </c>
      <c r="Z57" s="58">
        <v>0.37847222222222227</v>
      </c>
      <c r="AA57" s="117" t="str">
        <f>IF(PA_19[[#This Row],[Acknowledgement Time ]]="NA","",(PA_19[[#This Row],[Acknowledgement Time ]]-PA_19[[#This Row],[Fault Time]])*24)</f>
        <v/>
      </c>
      <c r="AB57" s="117" t="str">
        <f>IF(PA_19[[#This Row],[Work Start time on Fault]]="NA","",(PA_19[[#This Row],[Work Start time on Fault]]-PA_19[[#This Row],[Fault Time]])*24)</f>
        <v/>
      </c>
      <c r="AC57" s="118" t="str">
        <f>IF(PA_19[[#This Row],[Work Start time on Fault]]="NA","",(PA_19[[#This Row],[Work Completion time on fault]]-PA_19[[#This Row],[Fault Time]])*24)</f>
        <v/>
      </c>
      <c r="AD57" s="62">
        <f>IFERROR((PA_19[[#This Row],[Work Completion time on fault]]-PA_19[[#This Row],[Fault Time]])*24,"")</f>
        <v>3.6500000000000012</v>
      </c>
      <c r="AE57" s="54" t="s">
        <v>727</v>
      </c>
      <c r="AF57" s="54" t="s">
        <v>703</v>
      </c>
      <c r="AG57" s="49">
        <f>PA_19[[#This Row],[Breakdown Time]]*PA_19[[#This Row],[Plant Equivalent Weightage]]</f>
        <v>1.0123217590072933E-3</v>
      </c>
      <c r="AH57" s="54">
        <v>1.55</v>
      </c>
      <c r="AI57" s="90">
        <f>IFERROR(_xlfn.XLOOKUP($G57,'Modelling New'!$D:$D,'Modelling New'!$O:$O)*PA_19[[#This Row],[DC Capacity Affected (kW)]]*PA_19[[#This Row],[Lost PoA(KWh/m2)]],"")</f>
        <v>31.036995474622554</v>
      </c>
    </row>
    <row r="58" spans="1:35" x14ac:dyDescent="0.35">
      <c r="A58" s="53" t="e">
        <f t="shared" si="3"/>
        <v>#REF!</v>
      </c>
      <c r="B58" s="141">
        <v>45526</v>
      </c>
      <c r="C58" s="6">
        <f>YEAR(PA_19[[#This Row],[Date]])+IF(MONTH(PA_19[[#This Row],[Date]])&gt;=4,1,0)</f>
        <v>2025</v>
      </c>
      <c r="D58" s="6">
        <f>YEAR(PA_19[[#This Row],[Date]])</f>
        <v>2024</v>
      </c>
      <c r="E58" s="54" t="s">
        <v>124</v>
      </c>
      <c r="F58" s="54" t="s">
        <v>124</v>
      </c>
      <c r="G58" s="142">
        <f>PA_19[[#This Row],[Date]]-DAY(PA_19[[#This Row],[Date]])+1</f>
        <v>45505</v>
      </c>
      <c r="H58" s="6">
        <f>DAY(EOMONTH(PA_19[[#This Row],[Month Year]],0))</f>
        <v>31</v>
      </c>
      <c r="I58" s="55">
        <f>_xlfn.XLOOKUP(PA_19[[#This Row],[Date]],Raw_Data!B:B,Raw_Data!J:J,0)</f>
        <v>0</v>
      </c>
      <c r="J58" s="55" t="e">
        <f>_xlfn.XLOOKUP(PA_19[[#This Row],[Date]],Raw_Data!B:B,Raw_Data!K:K)</f>
        <v>#N/A</v>
      </c>
      <c r="K58" s="49" t="str">
        <f>IFERROR((PA_19[[#This Row],[Sunset Time (POA&lt;20 W/m2)]]-PA_19[[#This Row],[Sunrise Time (POA&gt;20 W/m2)]])*24,"")</f>
        <v/>
      </c>
      <c r="L58" s="54"/>
      <c r="M58" s="54"/>
      <c r="N58" s="54"/>
      <c r="O58" s="52" t="s">
        <v>720</v>
      </c>
      <c r="P58" s="6"/>
      <c r="Q5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8" s="6">
        <f>_xlfn.XLOOKUP(PA_19[[#This Row],[Affected Equipment ]],'Basic Data '!A:A,'Basic Data '!B:B,0)</f>
        <v>25.48</v>
      </c>
      <c r="S58" s="6">
        <f>_xlfn.XLOOKUP(PA_19[[#This Row],[Affected Equipment ]],'Basic Data '!A:A,'Basic Data '!C:C,0)</f>
        <v>2.7734842712528573E-4</v>
      </c>
      <c r="T58" s="56" t="s">
        <v>721</v>
      </c>
      <c r="U58" s="88"/>
      <c r="V58" s="88" t="s">
        <v>726</v>
      </c>
      <c r="W58" s="58">
        <v>0.22638888888888889</v>
      </c>
      <c r="X58" s="58" t="s">
        <v>723</v>
      </c>
      <c r="Y58" s="58" t="s">
        <v>723</v>
      </c>
      <c r="Z58" s="58">
        <v>0.37847222222222227</v>
      </c>
      <c r="AA58" s="117" t="str">
        <f>IF(PA_19[[#This Row],[Acknowledgement Time ]]="NA","",(PA_19[[#This Row],[Acknowledgement Time ]]-PA_19[[#This Row],[Fault Time]])*24)</f>
        <v/>
      </c>
      <c r="AB58" s="117" t="str">
        <f>IF(PA_19[[#This Row],[Work Start time on Fault]]="NA","",(PA_19[[#This Row],[Work Start time on Fault]]-PA_19[[#This Row],[Fault Time]])*24)</f>
        <v/>
      </c>
      <c r="AC58" s="118" t="str">
        <f>IF(PA_19[[#This Row],[Work Start time on Fault]]="NA","",(PA_19[[#This Row],[Work Completion time on fault]]-PA_19[[#This Row],[Fault Time]])*24)</f>
        <v/>
      </c>
      <c r="AD58" s="62">
        <f>IFERROR((PA_19[[#This Row],[Work Completion time on fault]]-PA_19[[#This Row],[Fault Time]])*24,"")</f>
        <v>3.6500000000000012</v>
      </c>
      <c r="AE58" s="54" t="s">
        <v>727</v>
      </c>
      <c r="AF58" s="54" t="s">
        <v>703</v>
      </c>
      <c r="AG58" s="49">
        <f>PA_19[[#This Row],[Breakdown Time]]*PA_19[[#This Row],[Plant Equivalent Weightage]]</f>
        <v>1.0123217590072933E-3</v>
      </c>
      <c r="AH58" s="54">
        <v>1.55</v>
      </c>
      <c r="AI58" s="90">
        <f>IFERROR(_xlfn.XLOOKUP($G58,'Modelling New'!$D:$D,'Modelling New'!$O:$O)*PA_19[[#This Row],[DC Capacity Affected (kW)]]*PA_19[[#This Row],[Lost PoA(KWh/m2)]],"")</f>
        <v>31.036995474622554</v>
      </c>
    </row>
    <row r="59" spans="1:35" x14ac:dyDescent="0.35">
      <c r="A59" s="53" t="e">
        <f t="shared" si="3"/>
        <v>#REF!</v>
      </c>
      <c r="B59" s="141">
        <v>45526</v>
      </c>
      <c r="C59" s="6">
        <f>YEAR(PA_19[[#This Row],[Date]])+IF(MONTH(PA_19[[#This Row],[Date]])&gt;=4,1,0)</f>
        <v>2025</v>
      </c>
      <c r="D59" s="6">
        <f>YEAR(PA_19[[#This Row],[Date]])</f>
        <v>2024</v>
      </c>
      <c r="E59" s="54" t="s">
        <v>124</v>
      </c>
      <c r="F59" s="54" t="s">
        <v>124</v>
      </c>
      <c r="G59" s="142">
        <f>PA_19[[#This Row],[Date]]-DAY(PA_19[[#This Row],[Date]])+1</f>
        <v>45505</v>
      </c>
      <c r="H59" s="6">
        <f>DAY(EOMONTH(PA_19[[#This Row],[Month Year]],0))</f>
        <v>31</v>
      </c>
      <c r="I59" s="55">
        <f>_xlfn.XLOOKUP(PA_19[[#This Row],[Date]],Raw_Data!B:B,Raw_Data!J:J,0)</f>
        <v>0</v>
      </c>
      <c r="J59" s="55" t="e">
        <f>_xlfn.XLOOKUP(PA_19[[#This Row],[Date]],Raw_Data!B:B,Raw_Data!K:K)</f>
        <v>#N/A</v>
      </c>
      <c r="K59" s="49" t="str">
        <f>IFERROR((PA_19[[#This Row],[Sunset Time (POA&lt;20 W/m2)]]-PA_19[[#This Row],[Sunrise Time (POA&gt;20 W/m2)]])*24,"")</f>
        <v/>
      </c>
      <c r="L59" s="54"/>
      <c r="M59" s="54"/>
      <c r="N59" s="54"/>
      <c r="O59" s="52" t="s">
        <v>720</v>
      </c>
      <c r="P59" s="6"/>
      <c r="Q5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59" s="6">
        <f>_xlfn.XLOOKUP(PA_19[[#This Row],[Affected Equipment ]],'Basic Data '!A:A,'Basic Data '!B:B,0)</f>
        <v>25.48</v>
      </c>
      <c r="S59" s="6">
        <f>_xlfn.XLOOKUP(PA_19[[#This Row],[Affected Equipment ]],'Basic Data '!A:A,'Basic Data '!C:C,0)</f>
        <v>2.7734842712528573E-4</v>
      </c>
      <c r="T59" s="56" t="s">
        <v>721</v>
      </c>
      <c r="U59" s="88"/>
      <c r="V59" s="88" t="s">
        <v>726</v>
      </c>
      <c r="W59" s="58">
        <v>0.42083333333333334</v>
      </c>
      <c r="X59" s="58" t="s">
        <v>723</v>
      </c>
      <c r="Y59" s="58" t="s">
        <v>723</v>
      </c>
      <c r="Z59" s="58">
        <v>0.64027777777777783</v>
      </c>
      <c r="AA59" s="117" t="str">
        <f>IF(PA_19[[#This Row],[Acknowledgement Time ]]="NA","",(PA_19[[#This Row],[Acknowledgement Time ]]-PA_19[[#This Row],[Fault Time]])*24)</f>
        <v/>
      </c>
      <c r="AB59" s="117" t="str">
        <f>IF(PA_19[[#This Row],[Work Start time on Fault]]="NA","",(PA_19[[#This Row],[Work Start time on Fault]]-PA_19[[#This Row],[Fault Time]])*24)</f>
        <v/>
      </c>
      <c r="AC59" s="118" t="str">
        <f>IF(PA_19[[#This Row],[Work Start time on Fault]]="NA","",(PA_19[[#This Row],[Work Completion time on fault]]-PA_19[[#This Row],[Fault Time]])*24)</f>
        <v/>
      </c>
      <c r="AD59" s="62">
        <f>IFERROR((PA_19[[#This Row],[Work Completion time on fault]]-PA_19[[#This Row],[Fault Time]])*24,"")</f>
        <v>5.2666666666666675</v>
      </c>
      <c r="AE59" s="54" t="s">
        <v>727</v>
      </c>
      <c r="AF59" s="54" t="s">
        <v>703</v>
      </c>
      <c r="AG59" s="49">
        <f>PA_19[[#This Row],[Breakdown Time]]*PA_19[[#This Row],[Plant Equivalent Weightage]]</f>
        <v>1.4607017161931718E-3</v>
      </c>
      <c r="AH59" s="54">
        <v>3.6</v>
      </c>
      <c r="AI59" s="90">
        <f>IFERROR(_xlfn.XLOOKUP($G59,'Modelling New'!$D:$D,'Modelling New'!$O:$O)*PA_19[[#This Row],[DC Capacity Affected (kW)]]*PA_19[[#This Row],[Lost PoA(KWh/m2)]],"")</f>
        <v>72.085924973316907</v>
      </c>
    </row>
    <row r="60" spans="1:35" x14ac:dyDescent="0.35">
      <c r="A60" s="53" t="e">
        <f>#REF!+1</f>
        <v>#REF!</v>
      </c>
      <c r="B60" s="141">
        <v>45527</v>
      </c>
      <c r="C60" s="6">
        <f>YEAR(PA_19[[#This Row],[Date]])+IF(MONTH(PA_19[[#This Row],[Date]])&gt;=4,1,0)</f>
        <v>2025</v>
      </c>
      <c r="D60" s="6">
        <f>YEAR(PA_19[[#This Row],[Date]])</f>
        <v>2024</v>
      </c>
      <c r="E60" s="54" t="s">
        <v>124</v>
      </c>
      <c r="F60" s="54" t="s">
        <v>124</v>
      </c>
      <c r="G60" s="142">
        <f>PA_19[[#This Row],[Date]]-DAY(PA_19[[#This Row],[Date]])+1</f>
        <v>45505</v>
      </c>
      <c r="H60" s="6">
        <f>DAY(EOMONTH(PA_19[[#This Row],[Month Year]],0))</f>
        <v>31</v>
      </c>
      <c r="I60" s="55">
        <f>_xlfn.XLOOKUP(PA_19[[#This Row],[Date]],Raw_Data!B:B,Raw_Data!J:J,0)</f>
        <v>0</v>
      </c>
      <c r="J60" s="55" t="e">
        <f>_xlfn.XLOOKUP(PA_19[[#This Row],[Date]],Raw_Data!B:B,Raw_Data!K:K)</f>
        <v>#N/A</v>
      </c>
      <c r="K60" s="49" t="str">
        <f>IFERROR((PA_19[[#This Row],[Sunset Time (POA&lt;20 W/m2)]]-PA_19[[#This Row],[Sunrise Time (POA&gt;20 W/m2)]])*24,"")</f>
        <v/>
      </c>
      <c r="L60" s="54"/>
      <c r="M60" s="54"/>
      <c r="N60" s="54"/>
      <c r="O60" s="52" t="s">
        <v>720</v>
      </c>
      <c r="P60" s="6"/>
      <c r="Q6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0" s="6">
        <f>_xlfn.XLOOKUP(PA_19[[#This Row],[Affected Equipment ]],'Basic Data '!A:A,'Basic Data '!B:B,0)</f>
        <v>25.48</v>
      </c>
      <c r="S60" s="6">
        <f>_xlfn.XLOOKUP(PA_19[[#This Row],[Affected Equipment ]],'Basic Data '!A:A,'Basic Data '!C:C,0)</f>
        <v>2.7734842712528573E-4</v>
      </c>
      <c r="T60" s="56" t="s">
        <v>721</v>
      </c>
      <c r="U60" s="88"/>
      <c r="V60" s="88" t="s">
        <v>726</v>
      </c>
      <c r="W60" s="58">
        <v>0.26111111111111113</v>
      </c>
      <c r="X60" s="58" t="s">
        <v>723</v>
      </c>
      <c r="Y60" s="58" t="s">
        <v>723</v>
      </c>
      <c r="Z60" s="58">
        <v>0.72430555555555554</v>
      </c>
      <c r="AA60" s="117" t="str">
        <f>IF(PA_19[[#This Row],[Acknowledgement Time ]]="NA","",(PA_19[[#This Row],[Acknowledgement Time ]]-PA_19[[#This Row],[Fault Time]])*24)</f>
        <v/>
      </c>
      <c r="AB60" s="117" t="str">
        <f>IF(PA_19[[#This Row],[Work Start time on Fault]]="NA","",(PA_19[[#This Row],[Work Start time on Fault]]-PA_19[[#This Row],[Fault Time]])*24)</f>
        <v/>
      </c>
      <c r="AC60" s="118" t="str">
        <f>IF(PA_19[[#This Row],[Work Start time on Fault]]="NA","",(PA_19[[#This Row],[Work Completion time on fault]]-PA_19[[#This Row],[Fault Time]])*24)</f>
        <v/>
      </c>
      <c r="AD60" s="62">
        <f>IFERROR((PA_19[[#This Row],[Work Completion time on fault]]-PA_19[[#This Row],[Fault Time]])*24,"")</f>
        <v>11.116666666666665</v>
      </c>
      <c r="AE60" s="54" t="s">
        <v>728</v>
      </c>
      <c r="AF60" s="54" t="s">
        <v>729</v>
      </c>
      <c r="AG60" s="49">
        <f>PA_19[[#This Row],[Breakdown Time]]*PA_19[[#This Row],[Plant Equivalent Weightage]]</f>
        <v>3.0831900148760925E-3</v>
      </c>
      <c r="AH60" s="54">
        <v>6</v>
      </c>
      <c r="AI60" s="90">
        <f>IFERROR(_xlfn.XLOOKUP($G60,'Modelling New'!$D:$D,'Modelling New'!$O:$O)*PA_19[[#This Row],[DC Capacity Affected (kW)]]*PA_19[[#This Row],[Lost PoA(KWh/m2)]],"")</f>
        <v>120.1432082888615</v>
      </c>
    </row>
    <row r="61" spans="1:35" x14ac:dyDescent="0.35">
      <c r="A61" s="53" t="e">
        <f t="shared" ref="A61:A74" si="4">A60+1</f>
        <v>#REF!</v>
      </c>
      <c r="B61" s="141">
        <v>45527</v>
      </c>
      <c r="C61" s="6">
        <f>YEAR(PA_19[[#This Row],[Date]])+IF(MONTH(PA_19[[#This Row],[Date]])&gt;=4,1,0)</f>
        <v>2025</v>
      </c>
      <c r="D61" s="6">
        <f>YEAR(PA_19[[#This Row],[Date]])</f>
        <v>2024</v>
      </c>
      <c r="E61" s="54" t="s">
        <v>124</v>
      </c>
      <c r="F61" s="54" t="s">
        <v>124</v>
      </c>
      <c r="G61" s="142">
        <f>PA_19[[#This Row],[Date]]-DAY(PA_19[[#This Row],[Date]])+1</f>
        <v>45505</v>
      </c>
      <c r="H61" s="6">
        <f>DAY(EOMONTH(PA_19[[#This Row],[Month Year]],0))</f>
        <v>31</v>
      </c>
      <c r="I61" s="55">
        <f>_xlfn.XLOOKUP(PA_19[[#This Row],[Date]],Raw_Data!B:B,Raw_Data!J:J,0)</f>
        <v>0</v>
      </c>
      <c r="J61" s="55" t="e">
        <f>_xlfn.XLOOKUP(PA_19[[#This Row],[Date]],Raw_Data!B:B,Raw_Data!K:K)</f>
        <v>#N/A</v>
      </c>
      <c r="K61" s="49" t="str">
        <f>IFERROR((PA_19[[#This Row],[Sunset Time (POA&lt;20 W/m2)]]-PA_19[[#This Row],[Sunrise Time (POA&gt;20 W/m2)]])*24,"")</f>
        <v/>
      </c>
      <c r="L61" s="54"/>
      <c r="M61" s="54"/>
      <c r="N61" s="54"/>
      <c r="O61" s="52" t="s">
        <v>720</v>
      </c>
      <c r="P61" s="6"/>
      <c r="Q6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1" s="6">
        <f>_xlfn.XLOOKUP(PA_19[[#This Row],[Affected Equipment ]],'Basic Data '!A:A,'Basic Data '!B:B,0)</f>
        <v>25.48</v>
      </c>
      <c r="S61" s="6">
        <f>_xlfn.XLOOKUP(PA_19[[#This Row],[Affected Equipment ]],'Basic Data '!A:A,'Basic Data '!C:C,0)</f>
        <v>2.7734842712528573E-4</v>
      </c>
      <c r="T61" s="56" t="s">
        <v>721</v>
      </c>
      <c r="U61" s="88"/>
      <c r="V61" s="88" t="s">
        <v>726</v>
      </c>
      <c r="W61" s="58">
        <v>0.26111111111111113</v>
      </c>
      <c r="X61" s="58" t="s">
        <v>723</v>
      </c>
      <c r="Y61" s="58" t="s">
        <v>723</v>
      </c>
      <c r="Z61" s="58">
        <v>0.72430555555555554</v>
      </c>
      <c r="AA61" s="117" t="str">
        <f>IF(PA_19[[#This Row],[Acknowledgement Time ]]="NA","",(PA_19[[#This Row],[Acknowledgement Time ]]-PA_19[[#This Row],[Fault Time]])*24)</f>
        <v/>
      </c>
      <c r="AB61" s="117" t="str">
        <f>IF(PA_19[[#This Row],[Work Start time on Fault]]="NA","",(PA_19[[#This Row],[Work Start time on Fault]]-PA_19[[#This Row],[Fault Time]])*24)</f>
        <v/>
      </c>
      <c r="AC61" s="118" t="str">
        <f>IF(PA_19[[#This Row],[Work Start time on Fault]]="NA","",(PA_19[[#This Row],[Work Completion time on fault]]-PA_19[[#This Row],[Fault Time]])*24)</f>
        <v/>
      </c>
      <c r="AD61" s="62">
        <f>IFERROR((PA_19[[#This Row],[Work Completion time on fault]]-PA_19[[#This Row],[Fault Time]])*24,"")</f>
        <v>11.116666666666665</v>
      </c>
      <c r="AE61" s="54" t="s">
        <v>728</v>
      </c>
      <c r="AF61" s="54" t="s">
        <v>729</v>
      </c>
      <c r="AG61" s="49">
        <f>PA_19[[#This Row],[Breakdown Time]]*PA_19[[#This Row],[Plant Equivalent Weightage]]</f>
        <v>3.0831900148760925E-3</v>
      </c>
      <c r="AH61" s="54">
        <v>6</v>
      </c>
      <c r="AI61" s="90">
        <f>IFERROR(_xlfn.XLOOKUP($G61,'Modelling New'!$D:$D,'Modelling New'!$O:$O)*PA_19[[#This Row],[DC Capacity Affected (kW)]]*PA_19[[#This Row],[Lost PoA(KWh/m2)]],"")</f>
        <v>120.1432082888615</v>
      </c>
    </row>
    <row r="62" spans="1:35" x14ac:dyDescent="0.35">
      <c r="A62" s="53" t="e">
        <f t="shared" si="4"/>
        <v>#REF!</v>
      </c>
      <c r="B62" s="141">
        <v>45527</v>
      </c>
      <c r="C62" s="6">
        <f>YEAR(PA_19[[#This Row],[Date]])+IF(MONTH(PA_19[[#This Row],[Date]])&gt;=4,1,0)</f>
        <v>2025</v>
      </c>
      <c r="D62" s="6">
        <f>YEAR(PA_19[[#This Row],[Date]])</f>
        <v>2024</v>
      </c>
      <c r="E62" s="54" t="s">
        <v>124</v>
      </c>
      <c r="F62" s="54" t="s">
        <v>124</v>
      </c>
      <c r="G62" s="142">
        <f>PA_19[[#This Row],[Date]]-DAY(PA_19[[#This Row],[Date]])+1</f>
        <v>45505</v>
      </c>
      <c r="H62" s="6">
        <f>DAY(EOMONTH(PA_19[[#This Row],[Month Year]],0))</f>
        <v>31</v>
      </c>
      <c r="I62" s="55">
        <f>_xlfn.XLOOKUP(PA_19[[#This Row],[Date]],Raw_Data!B:B,Raw_Data!J:J,0)</f>
        <v>0</v>
      </c>
      <c r="J62" s="55" t="e">
        <f>_xlfn.XLOOKUP(PA_19[[#This Row],[Date]],Raw_Data!B:B,Raw_Data!K:K)</f>
        <v>#N/A</v>
      </c>
      <c r="K62" s="49" t="str">
        <f>IFERROR((PA_19[[#This Row],[Sunset Time (POA&lt;20 W/m2)]]-PA_19[[#This Row],[Sunrise Time (POA&gt;20 W/m2)]])*24,"")</f>
        <v/>
      </c>
      <c r="L62" s="54"/>
      <c r="M62" s="54"/>
      <c r="N62" s="54"/>
      <c r="O62" s="52" t="s">
        <v>720</v>
      </c>
      <c r="P62" s="6"/>
      <c r="Q6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2" s="6">
        <f>_xlfn.XLOOKUP(PA_19[[#This Row],[Affected Equipment ]],'Basic Data '!A:A,'Basic Data '!B:B,0)</f>
        <v>25.48</v>
      </c>
      <c r="S62" s="6">
        <f>_xlfn.XLOOKUP(PA_19[[#This Row],[Affected Equipment ]],'Basic Data '!A:A,'Basic Data '!C:C,0)</f>
        <v>2.7734842712528573E-4</v>
      </c>
      <c r="T62" s="56" t="s">
        <v>721</v>
      </c>
      <c r="U62" s="88"/>
      <c r="V62" s="88" t="s">
        <v>726</v>
      </c>
      <c r="W62" s="58">
        <v>0.26111111111111113</v>
      </c>
      <c r="X62" s="58" t="s">
        <v>723</v>
      </c>
      <c r="Y62" s="58" t="s">
        <v>723</v>
      </c>
      <c r="Z62" s="58">
        <v>0.72430555555555554</v>
      </c>
      <c r="AA62" s="117" t="str">
        <f>IF(PA_19[[#This Row],[Acknowledgement Time ]]="NA","",(PA_19[[#This Row],[Acknowledgement Time ]]-PA_19[[#This Row],[Fault Time]])*24)</f>
        <v/>
      </c>
      <c r="AB62" s="117" t="str">
        <f>IF(PA_19[[#This Row],[Work Start time on Fault]]="NA","",(PA_19[[#This Row],[Work Start time on Fault]]-PA_19[[#This Row],[Fault Time]])*24)</f>
        <v/>
      </c>
      <c r="AC62" s="118" t="str">
        <f>IF(PA_19[[#This Row],[Work Start time on Fault]]="NA","",(PA_19[[#This Row],[Work Completion time on fault]]-PA_19[[#This Row],[Fault Time]])*24)</f>
        <v/>
      </c>
      <c r="AD62" s="62">
        <f>IFERROR((PA_19[[#This Row],[Work Completion time on fault]]-PA_19[[#This Row],[Fault Time]])*24,"")</f>
        <v>11.116666666666665</v>
      </c>
      <c r="AE62" s="54" t="s">
        <v>728</v>
      </c>
      <c r="AF62" s="54" t="s">
        <v>729</v>
      </c>
      <c r="AG62" s="49">
        <f>PA_19[[#This Row],[Breakdown Time]]*PA_19[[#This Row],[Plant Equivalent Weightage]]</f>
        <v>3.0831900148760925E-3</v>
      </c>
      <c r="AH62" s="54">
        <v>6</v>
      </c>
      <c r="AI62" s="90">
        <f>IFERROR(_xlfn.XLOOKUP($G62,'Modelling New'!$D:$D,'Modelling New'!$O:$O)*PA_19[[#This Row],[DC Capacity Affected (kW)]]*PA_19[[#This Row],[Lost PoA(KWh/m2)]],"")</f>
        <v>120.1432082888615</v>
      </c>
    </row>
    <row r="63" spans="1:35" x14ac:dyDescent="0.35">
      <c r="A63" s="53" t="e">
        <f>#REF!+1</f>
        <v>#REF!</v>
      </c>
      <c r="B63" s="141">
        <v>45527</v>
      </c>
      <c r="C63" s="6">
        <f>YEAR(PA_19[[#This Row],[Date]])+IF(MONTH(PA_19[[#This Row],[Date]])&gt;=4,1,0)</f>
        <v>2025</v>
      </c>
      <c r="D63" s="6">
        <f>YEAR(PA_19[[#This Row],[Date]])</f>
        <v>2024</v>
      </c>
      <c r="E63" s="54" t="s">
        <v>124</v>
      </c>
      <c r="F63" s="54" t="s">
        <v>124</v>
      </c>
      <c r="G63" s="142">
        <f>PA_19[[#This Row],[Date]]-DAY(PA_19[[#This Row],[Date]])+1</f>
        <v>45505</v>
      </c>
      <c r="H63" s="6">
        <f>DAY(EOMONTH(PA_19[[#This Row],[Month Year]],0))</f>
        <v>31</v>
      </c>
      <c r="I63" s="55">
        <f>_xlfn.XLOOKUP(PA_19[[#This Row],[Date]],Raw_Data!B:B,Raw_Data!J:J,0)</f>
        <v>0</v>
      </c>
      <c r="J63" s="55" t="e">
        <f>_xlfn.XLOOKUP(PA_19[[#This Row],[Date]],Raw_Data!B:B,Raw_Data!K:K)</f>
        <v>#N/A</v>
      </c>
      <c r="K63" s="49" t="str">
        <f>IFERROR((PA_19[[#This Row],[Sunset Time (POA&lt;20 W/m2)]]-PA_19[[#This Row],[Sunrise Time (POA&gt;20 W/m2)]])*24,"")</f>
        <v/>
      </c>
      <c r="L63" s="54"/>
      <c r="M63" s="54"/>
      <c r="N63" s="54"/>
      <c r="O63" s="52" t="s">
        <v>720</v>
      </c>
      <c r="P63" s="6"/>
      <c r="Q6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3" s="6">
        <f>_xlfn.XLOOKUP(PA_19[[#This Row],[Affected Equipment ]],'Basic Data '!A:A,'Basic Data '!B:B,0)</f>
        <v>25.48</v>
      </c>
      <c r="S63" s="6">
        <f>_xlfn.XLOOKUP(PA_19[[#This Row],[Affected Equipment ]],'Basic Data '!A:A,'Basic Data '!C:C,0)</f>
        <v>2.7734842712528573E-4</v>
      </c>
      <c r="T63" s="56" t="s">
        <v>721</v>
      </c>
      <c r="U63" s="88"/>
      <c r="V63" s="88" t="s">
        <v>726</v>
      </c>
      <c r="W63" s="58">
        <v>0.26111111111111113</v>
      </c>
      <c r="X63" s="58" t="s">
        <v>723</v>
      </c>
      <c r="Y63" s="58" t="s">
        <v>723</v>
      </c>
      <c r="Z63" s="58">
        <v>0.54861111111111105</v>
      </c>
      <c r="AA63" s="117" t="str">
        <f>IF(PA_19[[#This Row],[Acknowledgement Time ]]="NA","",(PA_19[[#This Row],[Acknowledgement Time ]]-PA_19[[#This Row],[Fault Time]])*24)</f>
        <v/>
      </c>
      <c r="AB63" s="117" t="str">
        <f>IF(PA_19[[#This Row],[Work Start time on Fault]]="NA","",(PA_19[[#This Row],[Work Start time on Fault]]-PA_19[[#This Row],[Fault Time]])*24)</f>
        <v/>
      </c>
      <c r="AC63" s="118" t="str">
        <f>IF(PA_19[[#This Row],[Work Start time on Fault]]="NA","",(PA_19[[#This Row],[Work Completion time on fault]]-PA_19[[#This Row],[Fault Time]])*24)</f>
        <v/>
      </c>
      <c r="AD63" s="62">
        <f>IFERROR((PA_19[[#This Row],[Work Completion time on fault]]-PA_19[[#This Row],[Fault Time]])*24,"")</f>
        <v>6.8999999999999986</v>
      </c>
      <c r="AE63" s="54" t="s">
        <v>727</v>
      </c>
      <c r="AF63" s="54" t="s">
        <v>703</v>
      </c>
      <c r="AG63" s="49">
        <f>PA_19[[#This Row],[Breakdown Time]]*PA_19[[#This Row],[Plant Equivalent Weightage]]</f>
        <v>1.9137041471644712E-3</v>
      </c>
      <c r="AH63" s="54">
        <v>4.37</v>
      </c>
      <c r="AI63" s="90">
        <f>IFERROR(_xlfn.XLOOKUP($G63,'Modelling New'!$D:$D,'Modelling New'!$O:$O)*PA_19[[#This Row],[DC Capacity Affected (kW)]]*PA_19[[#This Row],[Lost PoA(KWh/m2)]],"")</f>
        <v>87.504303370387461</v>
      </c>
    </row>
    <row r="64" spans="1:35" x14ac:dyDescent="0.35">
      <c r="A64" s="53" t="e">
        <f>#REF!+1</f>
        <v>#REF!</v>
      </c>
      <c r="B64" s="141">
        <v>45527</v>
      </c>
      <c r="C64" s="6">
        <f>YEAR(PA_19[[#This Row],[Date]])+IF(MONTH(PA_19[[#This Row],[Date]])&gt;=4,1,0)</f>
        <v>2025</v>
      </c>
      <c r="D64" s="6">
        <f>YEAR(PA_19[[#This Row],[Date]])</f>
        <v>2024</v>
      </c>
      <c r="E64" s="54" t="s">
        <v>124</v>
      </c>
      <c r="F64" s="54" t="s">
        <v>124</v>
      </c>
      <c r="G64" s="142">
        <f>PA_19[[#This Row],[Date]]-DAY(PA_19[[#This Row],[Date]])+1</f>
        <v>45505</v>
      </c>
      <c r="H64" s="6">
        <f>DAY(EOMONTH(PA_19[[#This Row],[Month Year]],0))</f>
        <v>31</v>
      </c>
      <c r="I64" s="55">
        <f>_xlfn.XLOOKUP(PA_19[[#This Row],[Date]],Raw_Data!B:B,Raw_Data!J:J,0)</f>
        <v>0</v>
      </c>
      <c r="J64" s="55" t="e">
        <f>_xlfn.XLOOKUP(PA_19[[#This Row],[Date]],Raw_Data!B:B,Raw_Data!K:K)</f>
        <v>#N/A</v>
      </c>
      <c r="K64" s="49" t="str">
        <f>IFERROR((PA_19[[#This Row],[Sunset Time (POA&lt;20 W/m2)]]-PA_19[[#This Row],[Sunrise Time (POA&gt;20 W/m2)]])*24,"")</f>
        <v/>
      </c>
      <c r="L64" s="54"/>
      <c r="M64" s="54"/>
      <c r="N64" s="54"/>
      <c r="O64" s="52" t="s">
        <v>731</v>
      </c>
      <c r="P64" s="6"/>
      <c r="Q6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64" s="6">
        <f>_xlfn.XLOOKUP(PA_19[[#This Row],[Affected Equipment ]],'Basic Data '!A:A,'Basic Data '!B:B,0)</f>
        <v>9</v>
      </c>
      <c r="S64" s="6">
        <f>_xlfn.XLOOKUP(PA_19[[#This Row],[Affected Equipment ]],'Basic Data '!A:A,'Basic Data '!C:C,0)</f>
        <v>9.7964515075650371E-5</v>
      </c>
      <c r="T64" s="56" t="s">
        <v>721</v>
      </c>
      <c r="U64" s="88"/>
      <c r="V64" s="88" t="s">
        <v>726</v>
      </c>
      <c r="W64" s="58">
        <v>0.375</v>
      </c>
      <c r="X64" s="58" t="s">
        <v>723</v>
      </c>
      <c r="Y64" s="58" t="s">
        <v>723</v>
      </c>
      <c r="Z64" s="58">
        <v>0.50624999999999998</v>
      </c>
      <c r="AA64" s="117" t="str">
        <f>IF(PA_19[[#This Row],[Acknowledgement Time ]]="NA","",(PA_19[[#This Row],[Acknowledgement Time ]]-PA_19[[#This Row],[Fault Time]])*24)</f>
        <v/>
      </c>
      <c r="AB64" s="117" t="str">
        <f>IF(PA_19[[#This Row],[Work Start time on Fault]]="NA","",(PA_19[[#This Row],[Work Start time on Fault]]-PA_19[[#This Row],[Fault Time]])*24)</f>
        <v/>
      </c>
      <c r="AC64" s="118" t="str">
        <f>IF(PA_19[[#This Row],[Work Start time on Fault]]="NA","",(PA_19[[#This Row],[Work Completion time on fault]]-PA_19[[#This Row],[Fault Time]])*24)</f>
        <v/>
      </c>
      <c r="AD64" s="62">
        <f>IFERROR((PA_19[[#This Row],[Work Completion time on fault]]-PA_19[[#This Row],[Fault Time]])*24,"")</f>
        <v>3.1499999999999995</v>
      </c>
      <c r="AE64" s="54" t="s">
        <v>727</v>
      </c>
      <c r="AF64" s="54" t="s">
        <v>703</v>
      </c>
      <c r="AG64" s="49">
        <f>PA_19[[#This Row],[Breakdown Time]]*PA_19[[#This Row],[Plant Equivalent Weightage]]</f>
        <v>3.0858822248829861E-4</v>
      </c>
      <c r="AH64" s="54">
        <v>2.84</v>
      </c>
      <c r="AI64" s="90">
        <f>IFERROR(_xlfn.XLOOKUP($G64,'Modelling New'!$D:$D,'Modelling New'!$O:$O)*PA_19[[#This Row],[DC Capacity Affected (kW)]]*PA_19[[#This Row],[Lost PoA(KWh/m2)]],"")</f>
        <v>20.086737335578885</v>
      </c>
    </row>
    <row r="65" spans="1:35" x14ac:dyDescent="0.35">
      <c r="A65" s="53" t="e">
        <f t="shared" si="4"/>
        <v>#REF!</v>
      </c>
      <c r="B65" s="141">
        <v>45527</v>
      </c>
      <c r="C65" s="6">
        <f>YEAR(PA_19[[#This Row],[Date]])+IF(MONTH(PA_19[[#This Row],[Date]])&gt;=4,1,0)</f>
        <v>2025</v>
      </c>
      <c r="D65" s="6">
        <f>YEAR(PA_19[[#This Row],[Date]])</f>
        <v>2024</v>
      </c>
      <c r="E65" s="54" t="s">
        <v>124</v>
      </c>
      <c r="F65" s="54" t="s">
        <v>124</v>
      </c>
      <c r="G65" s="142">
        <f>PA_19[[#This Row],[Date]]-DAY(PA_19[[#This Row],[Date]])+1</f>
        <v>45505</v>
      </c>
      <c r="H65" s="6">
        <f>DAY(EOMONTH(PA_19[[#This Row],[Month Year]],0))</f>
        <v>31</v>
      </c>
      <c r="I65" s="55">
        <f>_xlfn.XLOOKUP(PA_19[[#This Row],[Date]],Raw_Data!B:B,Raw_Data!J:J,0)</f>
        <v>0</v>
      </c>
      <c r="J65" s="55" t="e">
        <f>_xlfn.XLOOKUP(PA_19[[#This Row],[Date]],Raw_Data!B:B,Raw_Data!K:K)</f>
        <v>#N/A</v>
      </c>
      <c r="K65" s="49" t="str">
        <f>IFERROR((PA_19[[#This Row],[Sunset Time (POA&lt;20 W/m2)]]-PA_19[[#This Row],[Sunrise Time (POA&gt;20 W/m2)]])*24,"")</f>
        <v/>
      </c>
      <c r="L65" s="54"/>
      <c r="M65" s="54"/>
      <c r="N65" s="54"/>
      <c r="O65" s="52" t="s">
        <v>731</v>
      </c>
      <c r="P65" s="6"/>
      <c r="Q6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65" s="6">
        <f>_xlfn.XLOOKUP(PA_19[[#This Row],[Affected Equipment ]],'Basic Data '!A:A,'Basic Data '!B:B,0)</f>
        <v>9</v>
      </c>
      <c r="S65" s="6">
        <f>_xlfn.XLOOKUP(PA_19[[#This Row],[Affected Equipment ]],'Basic Data '!A:A,'Basic Data '!C:C,0)</f>
        <v>9.7964515075650371E-5</v>
      </c>
      <c r="T65" s="56" t="s">
        <v>721</v>
      </c>
      <c r="U65" s="88"/>
      <c r="V65" s="88" t="s">
        <v>726</v>
      </c>
      <c r="W65" s="58">
        <v>0.50208333333333333</v>
      </c>
      <c r="X65" s="58" t="s">
        <v>723</v>
      </c>
      <c r="Y65" s="58" t="s">
        <v>723</v>
      </c>
      <c r="Z65" s="58">
        <v>0.71527777777777779</v>
      </c>
      <c r="AA65" s="117" t="str">
        <f>IF(PA_19[[#This Row],[Acknowledgement Time ]]="NA","",(PA_19[[#This Row],[Acknowledgement Time ]]-PA_19[[#This Row],[Fault Time]])*24)</f>
        <v/>
      </c>
      <c r="AB65" s="117" t="str">
        <f>IF(PA_19[[#This Row],[Work Start time on Fault]]="NA","",(PA_19[[#This Row],[Work Start time on Fault]]-PA_19[[#This Row],[Fault Time]])*24)</f>
        <v/>
      </c>
      <c r="AC65" s="118" t="str">
        <f>IF(PA_19[[#This Row],[Work Start time on Fault]]="NA","",(PA_19[[#This Row],[Work Completion time on fault]]-PA_19[[#This Row],[Fault Time]])*24)</f>
        <v/>
      </c>
      <c r="AD65" s="62">
        <f>IFERROR((PA_19[[#This Row],[Work Completion time on fault]]-PA_19[[#This Row],[Fault Time]])*24,"")</f>
        <v>5.1166666666666671</v>
      </c>
      <c r="AE65" s="54" t="s">
        <v>727</v>
      </c>
      <c r="AF65" s="54" t="s">
        <v>703</v>
      </c>
      <c r="AG65" s="49">
        <f>PA_19[[#This Row],[Breakdown Time]]*PA_19[[#This Row],[Plant Equivalent Weightage]]</f>
        <v>5.0125176880374449E-4</v>
      </c>
      <c r="AH65" s="54">
        <v>2.83</v>
      </c>
      <c r="AI65" s="90">
        <f>IFERROR(_xlfn.XLOOKUP($G65,'Modelling New'!$D:$D,'Modelling New'!$O:$O)*PA_19[[#This Row],[DC Capacity Affected (kW)]]*PA_19[[#This Row],[Lost PoA(KWh/m2)]],"")</f>
        <v>20.016009387214172</v>
      </c>
    </row>
    <row r="66" spans="1:35" x14ac:dyDescent="0.35">
      <c r="A66" s="53" t="e">
        <f>#REF!+1</f>
        <v>#REF!</v>
      </c>
      <c r="B66" s="141">
        <v>45528</v>
      </c>
      <c r="C66" s="6">
        <f>YEAR(PA_19[[#This Row],[Date]])+IF(MONTH(PA_19[[#This Row],[Date]])&gt;=4,1,0)</f>
        <v>2025</v>
      </c>
      <c r="D66" s="6">
        <f>YEAR(PA_19[[#This Row],[Date]])</f>
        <v>2024</v>
      </c>
      <c r="E66" s="54" t="s">
        <v>124</v>
      </c>
      <c r="F66" s="54" t="s">
        <v>124</v>
      </c>
      <c r="G66" s="142">
        <f>PA_19[[#This Row],[Date]]-DAY(PA_19[[#This Row],[Date]])+1</f>
        <v>45505</v>
      </c>
      <c r="H66" s="6">
        <f>DAY(EOMONTH(PA_19[[#This Row],[Month Year]],0))</f>
        <v>31</v>
      </c>
      <c r="I66" s="55">
        <f>_xlfn.XLOOKUP(PA_19[[#This Row],[Date]],Raw_Data!B:B,Raw_Data!J:J,0)</f>
        <v>0</v>
      </c>
      <c r="J66" s="55" t="e">
        <f>_xlfn.XLOOKUP(PA_19[[#This Row],[Date]],Raw_Data!B:B,Raw_Data!K:K)</f>
        <v>#N/A</v>
      </c>
      <c r="K66" s="49" t="str">
        <f>IFERROR((PA_19[[#This Row],[Sunset Time (POA&lt;20 W/m2)]]-PA_19[[#This Row],[Sunrise Time (POA&gt;20 W/m2)]])*24,"")</f>
        <v/>
      </c>
      <c r="L66" s="54"/>
      <c r="M66" s="54"/>
      <c r="N66" s="54"/>
      <c r="O66" s="52" t="s">
        <v>720</v>
      </c>
      <c r="P66" s="6"/>
      <c r="Q6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6" s="6">
        <f>_xlfn.XLOOKUP(PA_19[[#This Row],[Affected Equipment ]],'Basic Data '!A:A,'Basic Data '!B:B,0)</f>
        <v>25.48</v>
      </c>
      <c r="S66" s="6">
        <f>_xlfn.XLOOKUP(PA_19[[#This Row],[Affected Equipment ]],'Basic Data '!A:A,'Basic Data '!C:C,0)</f>
        <v>2.7734842712528573E-4</v>
      </c>
      <c r="T66" s="56" t="s">
        <v>721</v>
      </c>
      <c r="U66" s="88"/>
      <c r="V66" s="88" t="s">
        <v>726</v>
      </c>
      <c r="W66" s="58">
        <v>0.24027777777777778</v>
      </c>
      <c r="X66" s="58" t="s">
        <v>723</v>
      </c>
      <c r="Y66" s="58" t="s">
        <v>723</v>
      </c>
      <c r="Z66" s="58">
        <v>0.72361111111111109</v>
      </c>
      <c r="AA66" s="117" t="str">
        <f>IF(PA_19[[#This Row],[Acknowledgement Time ]]="NA","",(PA_19[[#This Row],[Acknowledgement Time ]]-PA_19[[#This Row],[Fault Time]])*24)</f>
        <v/>
      </c>
      <c r="AB66" s="117" t="str">
        <f>IF(PA_19[[#This Row],[Work Start time on Fault]]="NA","",(PA_19[[#This Row],[Work Start time on Fault]]-PA_19[[#This Row],[Fault Time]])*24)</f>
        <v/>
      </c>
      <c r="AC66" s="118" t="str">
        <f>IF(PA_19[[#This Row],[Work Start time on Fault]]="NA","",(PA_19[[#This Row],[Work Completion time on fault]]-PA_19[[#This Row],[Fault Time]])*24)</f>
        <v/>
      </c>
      <c r="AD66" s="62">
        <f>IFERROR((PA_19[[#This Row],[Work Completion time on fault]]-PA_19[[#This Row],[Fault Time]])*24,"")</f>
        <v>11.599999999999998</v>
      </c>
      <c r="AE66" s="54" t="s">
        <v>728</v>
      </c>
      <c r="AF66" s="54" t="s">
        <v>729</v>
      </c>
      <c r="AG66" s="49">
        <f>PA_19[[#This Row],[Breakdown Time]]*PA_19[[#This Row],[Plant Equivalent Weightage]]</f>
        <v>3.2172417546533138E-3</v>
      </c>
      <c r="AH66" s="54">
        <v>6.73</v>
      </c>
      <c r="AI66" s="90">
        <f>IFERROR(_xlfn.XLOOKUP($G66,'Modelling New'!$D:$D,'Modelling New'!$O:$O)*PA_19[[#This Row],[DC Capacity Affected (kW)]]*PA_19[[#This Row],[Lost PoA(KWh/m2)]],"")</f>
        <v>134.76063196400634</v>
      </c>
    </row>
    <row r="67" spans="1:35" x14ac:dyDescent="0.35">
      <c r="A67" s="53" t="e">
        <f t="shared" si="4"/>
        <v>#REF!</v>
      </c>
      <c r="B67" s="141">
        <v>45528</v>
      </c>
      <c r="C67" s="6">
        <f>YEAR(PA_19[[#This Row],[Date]])+IF(MONTH(PA_19[[#This Row],[Date]])&gt;=4,1,0)</f>
        <v>2025</v>
      </c>
      <c r="D67" s="6">
        <f>YEAR(PA_19[[#This Row],[Date]])</f>
        <v>2024</v>
      </c>
      <c r="E67" s="54" t="s">
        <v>124</v>
      </c>
      <c r="F67" s="54" t="s">
        <v>124</v>
      </c>
      <c r="G67" s="142">
        <f>PA_19[[#This Row],[Date]]-DAY(PA_19[[#This Row],[Date]])+1</f>
        <v>45505</v>
      </c>
      <c r="H67" s="6">
        <f>DAY(EOMONTH(PA_19[[#This Row],[Month Year]],0))</f>
        <v>31</v>
      </c>
      <c r="I67" s="55">
        <f>_xlfn.XLOOKUP(PA_19[[#This Row],[Date]],Raw_Data!B:B,Raw_Data!J:J,0)</f>
        <v>0</v>
      </c>
      <c r="J67" s="55" t="e">
        <f>_xlfn.XLOOKUP(PA_19[[#This Row],[Date]],Raw_Data!B:B,Raw_Data!K:K)</f>
        <v>#N/A</v>
      </c>
      <c r="K67" s="49" t="str">
        <f>IFERROR((PA_19[[#This Row],[Sunset Time (POA&lt;20 W/m2)]]-PA_19[[#This Row],[Sunrise Time (POA&gt;20 W/m2)]])*24,"")</f>
        <v/>
      </c>
      <c r="L67" s="54"/>
      <c r="M67" s="54"/>
      <c r="N67" s="54"/>
      <c r="O67" s="52" t="s">
        <v>720</v>
      </c>
      <c r="P67" s="6"/>
      <c r="Q6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7" s="6">
        <f>_xlfn.XLOOKUP(PA_19[[#This Row],[Affected Equipment ]],'Basic Data '!A:A,'Basic Data '!B:B,0)</f>
        <v>25.48</v>
      </c>
      <c r="S67" s="6">
        <f>_xlfn.XLOOKUP(PA_19[[#This Row],[Affected Equipment ]],'Basic Data '!A:A,'Basic Data '!C:C,0)</f>
        <v>2.7734842712528573E-4</v>
      </c>
      <c r="T67" s="56" t="s">
        <v>721</v>
      </c>
      <c r="U67" s="88"/>
      <c r="V67" s="88" t="s">
        <v>726</v>
      </c>
      <c r="W67" s="58">
        <v>0.24027777777777778</v>
      </c>
      <c r="X67" s="58" t="s">
        <v>723</v>
      </c>
      <c r="Y67" s="58" t="s">
        <v>723</v>
      </c>
      <c r="Z67" s="58">
        <v>0.72361111111111109</v>
      </c>
      <c r="AA67" s="117" t="str">
        <f>IF(PA_19[[#This Row],[Acknowledgement Time ]]="NA","",(PA_19[[#This Row],[Acknowledgement Time ]]-PA_19[[#This Row],[Fault Time]])*24)</f>
        <v/>
      </c>
      <c r="AB67" s="117" t="str">
        <f>IF(PA_19[[#This Row],[Work Start time on Fault]]="NA","",(PA_19[[#This Row],[Work Start time on Fault]]-PA_19[[#This Row],[Fault Time]])*24)</f>
        <v/>
      </c>
      <c r="AC67" s="118" t="str">
        <f>IF(PA_19[[#This Row],[Work Start time on Fault]]="NA","",(PA_19[[#This Row],[Work Completion time on fault]]-PA_19[[#This Row],[Fault Time]])*24)</f>
        <v/>
      </c>
      <c r="AD67" s="62">
        <f>IFERROR((PA_19[[#This Row],[Work Completion time on fault]]-PA_19[[#This Row],[Fault Time]])*24,"")</f>
        <v>11.599999999999998</v>
      </c>
      <c r="AE67" s="54" t="s">
        <v>728</v>
      </c>
      <c r="AF67" s="54" t="s">
        <v>729</v>
      </c>
      <c r="AG67" s="49">
        <f>PA_19[[#This Row],[Breakdown Time]]*PA_19[[#This Row],[Plant Equivalent Weightage]]</f>
        <v>3.2172417546533138E-3</v>
      </c>
      <c r="AH67" s="54">
        <v>6.73</v>
      </c>
      <c r="AI67" s="90">
        <f>IFERROR(_xlfn.XLOOKUP($G67,'Modelling New'!$D:$D,'Modelling New'!$O:$O)*PA_19[[#This Row],[DC Capacity Affected (kW)]]*PA_19[[#This Row],[Lost PoA(KWh/m2)]],"")</f>
        <v>134.76063196400634</v>
      </c>
    </row>
    <row r="68" spans="1:35" x14ac:dyDescent="0.35">
      <c r="A68" s="53" t="e">
        <f t="shared" si="4"/>
        <v>#REF!</v>
      </c>
      <c r="B68" s="141">
        <v>45528</v>
      </c>
      <c r="C68" s="6">
        <f>YEAR(PA_19[[#This Row],[Date]])+IF(MONTH(PA_19[[#This Row],[Date]])&gt;=4,1,0)</f>
        <v>2025</v>
      </c>
      <c r="D68" s="6">
        <f>YEAR(PA_19[[#This Row],[Date]])</f>
        <v>2024</v>
      </c>
      <c r="E68" s="54" t="s">
        <v>124</v>
      </c>
      <c r="F68" s="54" t="s">
        <v>124</v>
      </c>
      <c r="G68" s="142">
        <f>PA_19[[#This Row],[Date]]-DAY(PA_19[[#This Row],[Date]])+1</f>
        <v>45505</v>
      </c>
      <c r="H68" s="6">
        <f>DAY(EOMONTH(PA_19[[#This Row],[Month Year]],0))</f>
        <v>31</v>
      </c>
      <c r="I68" s="55">
        <f>_xlfn.XLOOKUP(PA_19[[#This Row],[Date]],Raw_Data!B:B,Raw_Data!J:J,0)</f>
        <v>0</v>
      </c>
      <c r="J68" s="55" t="e">
        <f>_xlfn.XLOOKUP(PA_19[[#This Row],[Date]],Raw_Data!B:B,Raw_Data!K:K)</f>
        <v>#N/A</v>
      </c>
      <c r="K68" s="49" t="str">
        <f>IFERROR((PA_19[[#This Row],[Sunset Time (POA&lt;20 W/m2)]]-PA_19[[#This Row],[Sunrise Time (POA&gt;20 W/m2)]])*24,"")</f>
        <v/>
      </c>
      <c r="L68" s="54"/>
      <c r="M68" s="54"/>
      <c r="N68" s="54"/>
      <c r="O68" s="52" t="s">
        <v>720</v>
      </c>
      <c r="P68" s="6"/>
      <c r="Q6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8" s="6">
        <f>_xlfn.XLOOKUP(PA_19[[#This Row],[Affected Equipment ]],'Basic Data '!A:A,'Basic Data '!B:B,0)</f>
        <v>25.48</v>
      </c>
      <c r="S68" s="6">
        <f>_xlfn.XLOOKUP(PA_19[[#This Row],[Affected Equipment ]],'Basic Data '!A:A,'Basic Data '!C:C,0)</f>
        <v>2.7734842712528573E-4</v>
      </c>
      <c r="T68" s="56" t="s">
        <v>721</v>
      </c>
      <c r="U68" s="88"/>
      <c r="V68" s="88" t="s">
        <v>726</v>
      </c>
      <c r="W68" s="58">
        <v>0.24027777777777778</v>
      </c>
      <c r="X68" s="58" t="s">
        <v>723</v>
      </c>
      <c r="Y68" s="58" t="s">
        <v>723</v>
      </c>
      <c r="Z68" s="58">
        <v>0.72361111111111109</v>
      </c>
      <c r="AA68" s="117" t="str">
        <f>IF(PA_19[[#This Row],[Acknowledgement Time ]]="NA","",(PA_19[[#This Row],[Acknowledgement Time ]]-PA_19[[#This Row],[Fault Time]])*24)</f>
        <v/>
      </c>
      <c r="AB68" s="117" t="str">
        <f>IF(PA_19[[#This Row],[Work Start time on Fault]]="NA","",(PA_19[[#This Row],[Work Start time on Fault]]-PA_19[[#This Row],[Fault Time]])*24)</f>
        <v/>
      </c>
      <c r="AC68" s="118" t="str">
        <f>IF(PA_19[[#This Row],[Work Start time on Fault]]="NA","",(PA_19[[#This Row],[Work Completion time on fault]]-PA_19[[#This Row],[Fault Time]])*24)</f>
        <v/>
      </c>
      <c r="AD68" s="62">
        <f>IFERROR((PA_19[[#This Row],[Work Completion time on fault]]-PA_19[[#This Row],[Fault Time]])*24,"")</f>
        <v>11.599999999999998</v>
      </c>
      <c r="AE68" s="54" t="s">
        <v>728</v>
      </c>
      <c r="AF68" s="54" t="s">
        <v>729</v>
      </c>
      <c r="AG68" s="49">
        <f>PA_19[[#This Row],[Breakdown Time]]*PA_19[[#This Row],[Plant Equivalent Weightage]]</f>
        <v>3.2172417546533138E-3</v>
      </c>
      <c r="AH68" s="54">
        <v>6.73</v>
      </c>
      <c r="AI68" s="90">
        <f>IFERROR(_xlfn.XLOOKUP($G68,'Modelling New'!$D:$D,'Modelling New'!$O:$O)*PA_19[[#This Row],[DC Capacity Affected (kW)]]*PA_19[[#This Row],[Lost PoA(KWh/m2)]],"")</f>
        <v>134.76063196400634</v>
      </c>
    </row>
    <row r="69" spans="1:35" x14ac:dyDescent="0.35">
      <c r="A69" s="53" t="e">
        <f>#REF!+1</f>
        <v>#REF!</v>
      </c>
      <c r="B69" s="141">
        <v>45528</v>
      </c>
      <c r="C69" s="6">
        <f>YEAR(PA_19[[#This Row],[Date]])+IF(MONTH(PA_19[[#This Row],[Date]])&gt;=4,1,0)</f>
        <v>2025</v>
      </c>
      <c r="D69" s="6">
        <f>YEAR(PA_19[[#This Row],[Date]])</f>
        <v>2024</v>
      </c>
      <c r="E69" s="54" t="s">
        <v>124</v>
      </c>
      <c r="F69" s="54" t="s">
        <v>124</v>
      </c>
      <c r="G69" s="142">
        <f>PA_19[[#This Row],[Date]]-DAY(PA_19[[#This Row],[Date]])+1</f>
        <v>45505</v>
      </c>
      <c r="H69" s="6">
        <f>DAY(EOMONTH(PA_19[[#This Row],[Month Year]],0))</f>
        <v>31</v>
      </c>
      <c r="I69" s="55">
        <f>_xlfn.XLOOKUP(PA_19[[#This Row],[Date]],Raw_Data!B:B,Raw_Data!J:J,0)</f>
        <v>0</v>
      </c>
      <c r="J69" s="55" t="e">
        <f>_xlfn.XLOOKUP(PA_19[[#This Row],[Date]],Raw_Data!B:B,Raw_Data!K:K)</f>
        <v>#N/A</v>
      </c>
      <c r="K69" s="49" t="str">
        <f>IFERROR((PA_19[[#This Row],[Sunset Time (POA&lt;20 W/m2)]]-PA_19[[#This Row],[Sunrise Time (POA&gt;20 W/m2)]])*24,"")</f>
        <v/>
      </c>
      <c r="L69" s="54"/>
      <c r="M69" s="54"/>
      <c r="N69" s="54"/>
      <c r="O69" s="52" t="s">
        <v>720</v>
      </c>
      <c r="P69" s="6"/>
      <c r="Q6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69" s="6">
        <f>_xlfn.XLOOKUP(PA_19[[#This Row],[Affected Equipment ]],'Basic Data '!A:A,'Basic Data '!B:B,0)</f>
        <v>25.48</v>
      </c>
      <c r="S69" s="6">
        <f>_xlfn.XLOOKUP(PA_19[[#This Row],[Affected Equipment ]],'Basic Data '!A:A,'Basic Data '!C:C,0)</f>
        <v>2.7734842712528573E-4</v>
      </c>
      <c r="T69" s="56" t="s">
        <v>721</v>
      </c>
      <c r="U69" s="88"/>
      <c r="V69" s="88" t="s">
        <v>726</v>
      </c>
      <c r="W69" s="58">
        <v>0.44166666666666665</v>
      </c>
      <c r="X69" s="58" t="s">
        <v>723</v>
      </c>
      <c r="Y69" s="58" t="s">
        <v>723</v>
      </c>
      <c r="Z69" s="58">
        <v>0.63750000000000007</v>
      </c>
      <c r="AA69" s="117" t="str">
        <f>IF(PA_19[[#This Row],[Acknowledgement Time ]]="NA","",(PA_19[[#This Row],[Acknowledgement Time ]]-PA_19[[#This Row],[Fault Time]])*24)</f>
        <v/>
      </c>
      <c r="AB69" s="117" t="str">
        <f>IF(PA_19[[#This Row],[Work Start time on Fault]]="NA","",(PA_19[[#This Row],[Work Start time on Fault]]-PA_19[[#This Row],[Fault Time]])*24)</f>
        <v/>
      </c>
      <c r="AC69" s="118" t="str">
        <f>IF(PA_19[[#This Row],[Work Start time on Fault]]="NA","",(PA_19[[#This Row],[Work Completion time on fault]]-PA_19[[#This Row],[Fault Time]])*24)</f>
        <v/>
      </c>
      <c r="AD69" s="62">
        <f>IFERROR((PA_19[[#This Row],[Work Completion time on fault]]-PA_19[[#This Row],[Fault Time]])*24,"")</f>
        <v>4.700000000000002</v>
      </c>
      <c r="AE69" s="54" t="s">
        <v>727</v>
      </c>
      <c r="AF69" s="54" t="s">
        <v>703</v>
      </c>
      <c r="AG69" s="49">
        <f>PA_19[[#This Row],[Breakdown Time]]*PA_19[[#This Row],[Plant Equivalent Weightage]]</f>
        <v>1.3035376074888435E-3</v>
      </c>
      <c r="AH69" s="54">
        <v>3.81</v>
      </c>
      <c r="AI69" s="90">
        <f>IFERROR(_xlfn.XLOOKUP($G69,'Modelling New'!$D:$D,'Modelling New'!$O:$O)*PA_19[[#This Row],[DC Capacity Affected (kW)]]*PA_19[[#This Row],[Lost PoA(KWh/m2)]],"")</f>
        <v>76.290937263427054</v>
      </c>
    </row>
    <row r="70" spans="1:35" x14ac:dyDescent="0.35">
      <c r="A70" s="53" t="e">
        <f t="shared" si="4"/>
        <v>#REF!</v>
      </c>
      <c r="B70" s="141">
        <v>45528</v>
      </c>
      <c r="C70" s="6">
        <f>YEAR(PA_19[[#This Row],[Date]])+IF(MONTH(PA_19[[#This Row],[Date]])&gt;=4,1,0)</f>
        <v>2025</v>
      </c>
      <c r="D70" s="6">
        <f>YEAR(PA_19[[#This Row],[Date]])</f>
        <v>2024</v>
      </c>
      <c r="E70" s="54" t="s">
        <v>124</v>
      </c>
      <c r="F70" s="54" t="s">
        <v>124</v>
      </c>
      <c r="G70" s="142">
        <f>PA_19[[#This Row],[Date]]-DAY(PA_19[[#This Row],[Date]])+1</f>
        <v>45505</v>
      </c>
      <c r="H70" s="6">
        <f>DAY(EOMONTH(PA_19[[#This Row],[Month Year]],0))</f>
        <v>31</v>
      </c>
      <c r="I70" s="55">
        <f>_xlfn.XLOOKUP(PA_19[[#This Row],[Date]],Raw_Data!B:B,Raw_Data!J:J,0)</f>
        <v>0</v>
      </c>
      <c r="J70" s="55" t="e">
        <f>_xlfn.XLOOKUP(PA_19[[#This Row],[Date]],Raw_Data!B:B,Raw_Data!K:K)</f>
        <v>#N/A</v>
      </c>
      <c r="K70" s="49" t="str">
        <f>IFERROR((PA_19[[#This Row],[Sunset Time (POA&lt;20 W/m2)]]-PA_19[[#This Row],[Sunrise Time (POA&gt;20 W/m2)]])*24,"")</f>
        <v/>
      </c>
      <c r="L70" s="54"/>
      <c r="M70" s="54"/>
      <c r="N70" s="54"/>
      <c r="O70" s="52" t="s">
        <v>720</v>
      </c>
      <c r="P70" s="6"/>
      <c r="Q7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0" s="6">
        <f>_xlfn.XLOOKUP(PA_19[[#This Row],[Affected Equipment ]],'Basic Data '!A:A,'Basic Data '!B:B,0)</f>
        <v>25.48</v>
      </c>
      <c r="S70" s="6">
        <f>_xlfn.XLOOKUP(PA_19[[#This Row],[Affected Equipment ]],'Basic Data '!A:A,'Basic Data '!C:C,0)</f>
        <v>2.7734842712528573E-4</v>
      </c>
      <c r="T70" s="56" t="s">
        <v>721</v>
      </c>
      <c r="U70" s="88"/>
      <c r="V70" s="88" t="s">
        <v>726</v>
      </c>
      <c r="W70" s="58">
        <v>0.4458333333333333</v>
      </c>
      <c r="X70" s="58" t="s">
        <v>723</v>
      </c>
      <c r="Y70" s="58" t="s">
        <v>723</v>
      </c>
      <c r="Z70" s="58">
        <v>0.62847222222222221</v>
      </c>
      <c r="AA70" s="117" t="str">
        <f>IF(PA_19[[#This Row],[Acknowledgement Time ]]="NA","",(PA_19[[#This Row],[Acknowledgement Time ]]-PA_19[[#This Row],[Fault Time]])*24)</f>
        <v/>
      </c>
      <c r="AB70" s="117" t="str">
        <f>IF(PA_19[[#This Row],[Work Start time on Fault]]="NA","",(PA_19[[#This Row],[Work Start time on Fault]]-PA_19[[#This Row],[Fault Time]])*24)</f>
        <v/>
      </c>
      <c r="AC70" s="118" t="str">
        <f>IF(PA_19[[#This Row],[Work Start time on Fault]]="NA","",(PA_19[[#This Row],[Work Completion time on fault]]-PA_19[[#This Row],[Fault Time]])*24)</f>
        <v/>
      </c>
      <c r="AD70" s="62">
        <f>IFERROR((PA_19[[#This Row],[Work Completion time on fault]]-PA_19[[#This Row],[Fault Time]])*24,"")</f>
        <v>4.3833333333333337</v>
      </c>
      <c r="AE70" s="54" t="s">
        <v>727</v>
      </c>
      <c r="AF70" s="54" t="s">
        <v>703</v>
      </c>
      <c r="AG70" s="49">
        <f>PA_19[[#This Row],[Breakdown Time]]*PA_19[[#This Row],[Plant Equivalent Weightage]]</f>
        <v>1.2157106055658358E-3</v>
      </c>
      <c r="AH70" s="54">
        <v>3.62</v>
      </c>
      <c r="AI70" s="90">
        <f>IFERROR(_xlfn.XLOOKUP($G70,'Modelling New'!$D:$D,'Modelling New'!$O:$O)*PA_19[[#This Row],[DC Capacity Affected (kW)]]*PA_19[[#This Row],[Lost PoA(KWh/m2)]],"")</f>
        <v>72.486402334279774</v>
      </c>
    </row>
    <row r="71" spans="1:35" x14ac:dyDescent="0.35">
      <c r="A71" s="53" t="e">
        <f>#REF!+1</f>
        <v>#REF!</v>
      </c>
      <c r="B71" s="141">
        <v>45536</v>
      </c>
      <c r="C71" s="6">
        <f>YEAR(PA_19[[#This Row],[Date]])+IF(MONTH(PA_19[[#This Row],[Date]])&gt;=4,1,0)</f>
        <v>2025</v>
      </c>
      <c r="D71" s="6">
        <f>YEAR(PA_19[[#This Row],[Date]])</f>
        <v>2024</v>
      </c>
      <c r="E71" s="54" t="s">
        <v>124</v>
      </c>
      <c r="F71" s="54" t="s">
        <v>124</v>
      </c>
      <c r="G71" s="142">
        <f>PA_19[[#This Row],[Date]]-DAY(PA_19[[#This Row],[Date]])+1</f>
        <v>45536</v>
      </c>
      <c r="H71" s="6">
        <f>DAY(EOMONTH(PA_19[[#This Row],[Month Year]],0))</f>
        <v>30</v>
      </c>
      <c r="I71" s="55">
        <f>_xlfn.XLOOKUP(PA_19[[#This Row],[Date]],Raw_Data!B:B,Raw_Data!J:J,0)</f>
        <v>0</v>
      </c>
      <c r="J71" s="55" t="e">
        <f>_xlfn.XLOOKUP(PA_19[[#This Row],[Date]],Raw_Data!B:B,Raw_Data!K:K)</f>
        <v>#N/A</v>
      </c>
      <c r="K71" s="49" t="str">
        <f>IFERROR((PA_19[[#This Row],[Sunset Time (POA&lt;20 W/m2)]]-PA_19[[#This Row],[Sunrise Time (POA&gt;20 W/m2)]])*24,"")</f>
        <v/>
      </c>
      <c r="L71" s="54"/>
      <c r="M71" s="54"/>
      <c r="N71" s="54"/>
      <c r="O71" s="52" t="s">
        <v>720</v>
      </c>
      <c r="P71" s="6"/>
      <c r="Q7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1" s="6">
        <f>_xlfn.XLOOKUP(PA_19[[#This Row],[Affected Equipment ]],'Basic Data '!A:A,'Basic Data '!B:B,0)</f>
        <v>25.48</v>
      </c>
      <c r="S71" s="6">
        <f>_xlfn.XLOOKUP(PA_19[[#This Row],[Affected Equipment ]],'Basic Data '!A:A,'Basic Data '!C:C,0)</f>
        <v>2.7734842712528573E-4</v>
      </c>
      <c r="T71" s="56" t="s">
        <v>721</v>
      </c>
      <c r="U71" s="88"/>
      <c r="V71" s="88" t="s">
        <v>726</v>
      </c>
      <c r="W71" s="58">
        <v>0.21666666666666667</v>
      </c>
      <c r="X71" s="58" t="s">
        <v>723</v>
      </c>
      <c r="Y71" s="58" t="s">
        <v>723</v>
      </c>
      <c r="Z71" s="58">
        <v>0.72291666666666676</v>
      </c>
      <c r="AA71" s="117" t="str">
        <f>IF(PA_19[[#This Row],[Acknowledgement Time ]]="NA","",(PA_19[[#This Row],[Acknowledgement Time ]]-PA_19[[#This Row],[Fault Time]])*24)</f>
        <v/>
      </c>
      <c r="AB71" s="117" t="str">
        <f>IF(PA_19[[#This Row],[Work Start time on Fault]]="NA","",(PA_19[[#This Row],[Work Start time on Fault]]-PA_19[[#This Row],[Fault Time]])*24)</f>
        <v/>
      </c>
      <c r="AC71" s="118" t="str">
        <f>IF(PA_19[[#This Row],[Work Start time on Fault]]="NA","",(PA_19[[#This Row],[Work Completion time on fault]]-PA_19[[#This Row],[Fault Time]])*24)</f>
        <v/>
      </c>
      <c r="AD71" s="62">
        <f>IFERROR((PA_19[[#This Row],[Work Completion time on fault]]-PA_19[[#This Row],[Fault Time]])*24,"")</f>
        <v>12.150000000000002</v>
      </c>
      <c r="AE71" s="54" t="s">
        <v>728</v>
      </c>
      <c r="AF71" s="54" t="s">
        <v>729</v>
      </c>
      <c r="AG71" s="49">
        <f>PA_19[[#This Row],[Breakdown Time]]*PA_19[[#This Row],[Plant Equivalent Weightage]]</f>
        <v>3.369783389572222E-3</v>
      </c>
      <c r="AH71" s="54">
        <v>5.42</v>
      </c>
      <c r="AI71" s="90">
        <f>IFERROR(_xlfn.XLOOKUP($G71,'Modelling New'!$D:$D,'Modelling New'!$O:$O)*PA_19[[#This Row],[DC Capacity Affected (kW)]]*PA_19[[#This Row],[Lost PoA(KWh/m2)]],"")</f>
        <v>108.32948285796736</v>
      </c>
    </row>
    <row r="72" spans="1:35" x14ac:dyDescent="0.35">
      <c r="A72" s="53" t="e">
        <f t="shared" si="4"/>
        <v>#REF!</v>
      </c>
      <c r="B72" s="141">
        <v>45536</v>
      </c>
      <c r="C72" s="6">
        <f>YEAR(PA_19[[#This Row],[Date]])+IF(MONTH(PA_19[[#This Row],[Date]])&gt;=4,1,0)</f>
        <v>2025</v>
      </c>
      <c r="D72" s="6">
        <f>YEAR(PA_19[[#This Row],[Date]])</f>
        <v>2024</v>
      </c>
      <c r="E72" s="54" t="s">
        <v>124</v>
      </c>
      <c r="F72" s="54" t="s">
        <v>124</v>
      </c>
      <c r="G72" s="142">
        <f>PA_19[[#This Row],[Date]]-DAY(PA_19[[#This Row],[Date]])+1</f>
        <v>45536</v>
      </c>
      <c r="H72" s="6">
        <f>DAY(EOMONTH(PA_19[[#This Row],[Month Year]],0))</f>
        <v>30</v>
      </c>
      <c r="I72" s="55">
        <f>_xlfn.XLOOKUP(PA_19[[#This Row],[Date]],Raw_Data!B:B,Raw_Data!J:J,0)</f>
        <v>0</v>
      </c>
      <c r="J72" s="55" t="e">
        <f>_xlfn.XLOOKUP(PA_19[[#This Row],[Date]],Raw_Data!B:B,Raw_Data!K:K)</f>
        <v>#N/A</v>
      </c>
      <c r="K72" s="49" t="str">
        <f>IFERROR((PA_19[[#This Row],[Sunset Time (POA&lt;20 W/m2)]]-PA_19[[#This Row],[Sunrise Time (POA&gt;20 W/m2)]])*24,"")</f>
        <v/>
      </c>
      <c r="L72" s="54"/>
      <c r="M72" s="54"/>
      <c r="N72" s="54"/>
      <c r="O72" s="52" t="s">
        <v>720</v>
      </c>
      <c r="P72" s="6"/>
      <c r="Q7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2" s="6">
        <f>_xlfn.XLOOKUP(PA_19[[#This Row],[Affected Equipment ]],'Basic Data '!A:A,'Basic Data '!B:B,0)</f>
        <v>25.48</v>
      </c>
      <c r="S72" s="6">
        <f>_xlfn.XLOOKUP(PA_19[[#This Row],[Affected Equipment ]],'Basic Data '!A:A,'Basic Data '!C:C,0)</f>
        <v>2.7734842712528573E-4</v>
      </c>
      <c r="T72" s="56" t="s">
        <v>721</v>
      </c>
      <c r="U72" s="88"/>
      <c r="V72" s="88" t="s">
        <v>726</v>
      </c>
      <c r="W72" s="58">
        <v>0.21666666666666667</v>
      </c>
      <c r="X72" s="58" t="s">
        <v>723</v>
      </c>
      <c r="Y72" s="58" t="s">
        <v>723</v>
      </c>
      <c r="Z72" s="58">
        <v>0.72291666666666676</v>
      </c>
      <c r="AA72" s="117" t="str">
        <f>IF(PA_19[[#This Row],[Acknowledgement Time ]]="NA","",(PA_19[[#This Row],[Acknowledgement Time ]]-PA_19[[#This Row],[Fault Time]])*24)</f>
        <v/>
      </c>
      <c r="AB72" s="117" t="str">
        <f>IF(PA_19[[#This Row],[Work Start time on Fault]]="NA","",(PA_19[[#This Row],[Work Start time on Fault]]-PA_19[[#This Row],[Fault Time]])*24)</f>
        <v/>
      </c>
      <c r="AC72" s="118" t="str">
        <f>IF(PA_19[[#This Row],[Work Start time on Fault]]="NA","",(PA_19[[#This Row],[Work Completion time on fault]]-PA_19[[#This Row],[Fault Time]])*24)</f>
        <v/>
      </c>
      <c r="AD72" s="62">
        <f>IFERROR((PA_19[[#This Row],[Work Completion time on fault]]-PA_19[[#This Row],[Fault Time]])*24,"")</f>
        <v>12.150000000000002</v>
      </c>
      <c r="AE72" s="54" t="s">
        <v>728</v>
      </c>
      <c r="AF72" s="54" t="s">
        <v>729</v>
      </c>
      <c r="AG72" s="49">
        <f>PA_19[[#This Row],[Breakdown Time]]*PA_19[[#This Row],[Plant Equivalent Weightage]]</f>
        <v>3.369783389572222E-3</v>
      </c>
      <c r="AH72" s="54">
        <v>5.42</v>
      </c>
      <c r="AI72" s="90">
        <f>IFERROR(_xlfn.XLOOKUP($G72,'Modelling New'!$D:$D,'Modelling New'!$O:$O)*PA_19[[#This Row],[DC Capacity Affected (kW)]]*PA_19[[#This Row],[Lost PoA(KWh/m2)]],"")</f>
        <v>108.32948285796736</v>
      </c>
    </row>
    <row r="73" spans="1:35" x14ac:dyDescent="0.35">
      <c r="A73" s="53" t="e">
        <f>#REF!+1</f>
        <v>#REF!</v>
      </c>
      <c r="B73" s="141">
        <v>45537</v>
      </c>
      <c r="C73" s="6">
        <f>YEAR(PA_19[[#This Row],[Date]])+IF(MONTH(PA_19[[#This Row],[Date]])&gt;=4,1,0)</f>
        <v>2025</v>
      </c>
      <c r="D73" s="6">
        <f>YEAR(PA_19[[#This Row],[Date]])</f>
        <v>2024</v>
      </c>
      <c r="E73" s="54" t="s">
        <v>124</v>
      </c>
      <c r="F73" s="54" t="s">
        <v>124</v>
      </c>
      <c r="G73" s="142">
        <f>PA_19[[#This Row],[Date]]-DAY(PA_19[[#This Row],[Date]])+1</f>
        <v>45536</v>
      </c>
      <c r="H73" s="6">
        <f>DAY(EOMONTH(PA_19[[#This Row],[Month Year]],0))</f>
        <v>30</v>
      </c>
      <c r="I73" s="55">
        <f>_xlfn.XLOOKUP(PA_19[[#This Row],[Date]],Raw_Data!B:B,Raw_Data!J:J,0)</f>
        <v>0</v>
      </c>
      <c r="J73" s="55" t="e">
        <f>_xlfn.XLOOKUP(PA_19[[#This Row],[Date]],Raw_Data!B:B,Raw_Data!K:K)</f>
        <v>#N/A</v>
      </c>
      <c r="K73" s="49" t="str">
        <f>IFERROR((PA_19[[#This Row],[Sunset Time (POA&lt;20 W/m2)]]-PA_19[[#This Row],[Sunrise Time (POA&gt;20 W/m2)]])*24,"")</f>
        <v/>
      </c>
      <c r="L73" s="54"/>
      <c r="M73" s="54"/>
      <c r="N73" s="54"/>
      <c r="O73" s="52" t="s">
        <v>720</v>
      </c>
      <c r="P73" s="6"/>
      <c r="Q7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3" s="6">
        <f>_xlfn.XLOOKUP(PA_19[[#This Row],[Affected Equipment ]],'Basic Data '!A:A,'Basic Data '!B:B,0)</f>
        <v>25.48</v>
      </c>
      <c r="S73" s="6">
        <f>_xlfn.XLOOKUP(PA_19[[#This Row],[Affected Equipment ]],'Basic Data '!A:A,'Basic Data '!C:C,0)</f>
        <v>2.7734842712528573E-4</v>
      </c>
      <c r="T73" s="56" t="s">
        <v>721</v>
      </c>
      <c r="U73" s="88"/>
      <c r="V73" s="88" t="s">
        <v>726</v>
      </c>
      <c r="W73" s="58">
        <v>0.21597222222222223</v>
      </c>
      <c r="X73" s="58" t="s">
        <v>723</v>
      </c>
      <c r="Y73" s="58" t="s">
        <v>723</v>
      </c>
      <c r="Z73" s="58">
        <v>0.72013888888888899</v>
      </c>
      <c r="AA73" s="117" t="str">
        <f>IF(PA_19[[#This Row],[Acknowledgement Time ]]="NA","",(PA_19[[#This Row],[Acknowledgement Time ]]-PA_19[[#This Row],[Fault Time]])*24)</f>
        <v/>
      </c>
      <c r="AB73" s="117" t="str">
        <f>IF(PA_19[[#This Row],[Work Start time on Fault]]="NA","",(PA_19[[#This Row],[Work Start time on Fault]]-PA_19[[#This Row],[Fault Time]])*24)</f>
        <v/>
      </c>
      <c r="AC73" s="118" t="str">
        <f>IF(PA_19[[#This Row],[Work Start time on Fault]]="NA","",(PA_19[[#This Row],[Work Completion time on fault]]-PA_19[[#This Row],[Fault Time]])*24)</f>
        <v/>
      </c>
      <c r="AD73" s="62">
        <f>IFERROR((PA_19[[#This Row],[Work Completion time on fault]]-PA_19[[#This Row],[Fault Time]])*24,"")</f>
        <v>12.100000000000001</v>
      </c>
      <c r="AE73" s="54" t="s">
        <v>728</v>
      </c>
      <c r="AF73" s="54" t="s">
        <v>729</v>
      </c>
      <c r="AG73" s="49">
        <f>PA_19[[#This Row],[Breakdown Time]]*PA_19[[#This Row],[Plant Equivalent Weightage]]</f>
        <v>3.3559159682159576E-3</v>
      </c>
      <c r="AH73" s="54">
        <v>5.35</v>
      </c>
      <c r="AI73" s="90">
        <f>IFERROR(_xlfn.XLOOKUP($G73,'Modelling New'!$D:$D,'Modelling New'!$O:$O)*PA_19[[#This Row],[DC Capacity Affected (kW)]]*PA_19[[#This Row],[Lost PoA(KWh/m2)]],"")</f>
        <v>106.93039359596409</v>
      </c>
    </row>
    <row r="74" spans="1:35" x14ac:dyDescent="0.35">
      <c r="A74" s="53" t="e">
        <f t="shared" si="4"/>
        <v>#REF!</v>
      </c>
      <c r="B74" s="141">
        <v>45537</v>
      </c>
      <c r="C74" s="6">
        <f>YEAR(PA_19[[#This Row],[Date]])+IF(MONTH(PA_19[[#This Row],[Date]])&gt;=4,1,0)</f>
        <v>2025</v>
      </c>
      <c r="D74" s="6">
        <f>YEAR(PA_19[[#This Row],[Date]])</f>
        <v>2024</v>
      </c>
      <c r="E74" s="54" t="s">
        <v>124</v>
      </c>
      <c r="F74" s="54" t="s">
        <v>124</v>
      </c>
      <c r="G74" s="142">
        <f>PA_19[[#This Row],[Date]]-DAY(PA_19[[#This Row],[Date]])+1</f>
        <v>45536</v>
      </c>
      <c r="H74" s="6">
        <f>DAY(EOMONTH(PA_19[[#This Row],[Month Year]],0))</f>
        <v>30</v>
      </c>
      <c r="I74" s="55">
        <f>_xlfn.XLOOKUP(PA_19[[#This Row],[Date]],Raw_Data!B:B,Raw_Data!J:J,0)</f>
        <v>0</v>
      </c>
      <c r="J74" s="55" t="e">
        <f>_xlfn.XLOOKUP(PA_19[[#This Row],[Date]],Raw_Data!B:B,Raw_Data!K:K)</f>
        <v>#N/A</v>
      </c>
      <c r="K74" s="49" t="str">
        <f>IFERROR((PA_19[[#This Row],[Sunset Time (POA&lt;20 W/m2)]]-PA_19[[#This Row],[Sunrise Time (POA&gt;20 W/m2)]])*24,"")</f>
        <v/>
      </c>
      <c r="L74" s="54"/>
      <c r="M74" s="54"/>
      <c r="N74" s="54"/>
      <c r="O74" s="52" t="s">
        <v>720</v>
      </c>
      <c r="P74" s="6"/>
      <c r="Q7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4" s="6">
        <f>_xlfn.XLOOKUP(PA_19[[#This Row],[Affected Equipment ]],'Basic Data '!A:A,'Basic Data '!B:B,0)</f>
        <v>25.48</v>
      </c>
      <c r="S74" s="6">
        <f>_xlfn.XLOOKUP(PA_19[[#This Row],[Affected Equipment ]],'Basic Data '!A:A,'Basic Data '!C:C,0)</f>
        <v>2.7734842712528573E-4</v>
      </c>
      <c r="T74" s="56" t="s">
        <v>721</v>
      </c>
      <c r="U74" s="88"/>
      <c r="V74" s="88" t="s">
        <v>726</v>
      </c>
      <c r="W74" s="58">
        <v>0.21597222222222223</v>
      </c>
      <c r="X74" s="58" t="s">
        <v>723</v>
      </c>
      <c r="Y74" s="58" t="s">
        <v>723</v>
      </c>
      <c r="Z74" s="58">
        <v>0.72013888888888899</v>
      </c>
      <c r="AA74" s="117" t="str">
        <f>IF(PA_19[[#This Row],[Acknowledgement Time ]]="NA","",(PA_19[[#This Row],[Acknowledgement Time ]]-PA_19[[#This Row],[Fault Time]])*24)</f>
        <v/>
      </c>
      <c r="AB74" s="117" t="str">
        <f>IF(PA_19[[#This Row],[Work Start time on Fault]]="NA","",(PA_19[[#This Row],[Work Start time on Fault]]-PA_19[[#This Row],[Fault Time]])*24)</f>
        <v/>
      </c>
      <c r="AC74" s="118" t="str">
        <f>IF(PA_19[[#This Row],[Work Start time on Fault]]="NA","",(PA_19[[#This Row],[Work Completion time on fault]]-PA_19[[#This Row],[Fault Time]])*24)</f>
        <v/>
      </c>
      <c r="AD74" s="62">
        <f>IFERROR((PA_19[[#This Row],[Work Completion time on fault]]-PA_19[[#This Row],[Fault Time]])*24,"")</f>
        <v>12.100000000000001</v>
      </c>
      <c r="AE74" s="54" t="s">
        <v>728</v>
      </c>
      <c r="AF74" s="54" t="s">
        <v>729</v>
      </c>
      <c r="AG74" s="49">
        <f>PA_19[[#This Row],[Breakdown Time]]*PA_19[[#This Row],[Plant Equivalent Weightage]]</f>
        <v>3.3559159682159576E-3</v>
      </c>
      <c r="AH74" s="54">
        <v>5.35</v>
      </c>
      <c r="AI74" s="90">
        <f>IFERROR(_xlfn.XLOOKUP($G74,'Modelling New'!$D:$D,'Modelling New'!$O:$O)*PA_19[[#This Row],[DC Capacity Affected (kW)]]*PA_19[[#This Row],[Lost PoA(KWh/m2)]],"")</f>
        <v>106.93039359596409</v>
      </c>
    </row>
    <row r="75" spans="1:35" x14ac:dyDescent="0.35">
      <c r="A75" s="53" t="e">
        <f>#REF!+1</f>
        <v>#REF!</v>
      </c>
      <c r="B75" s="141">
        <v>45537</v>
      </c>
      <c r="C75" s="6">
        <f>YEAR(PA_19[[#This Row],[Date]])+IF(MONTH(PA_19[[#This Row],[Date]])&gt;=4,1,0)</f>
        <v>2025</v>
      </c>
      <c r="D75" s="6">
        <f>YEAR(PA_19[[#This Row],[Date]])</f>
        <v>2024</v>
      </c>
      <c r="E75" s="54" t="s">
        <v>124</v>
      </c>
      <c r="F75" s="54" t="s">
        <v>124</v>
      </c>
      <c r="G75" s="142">
        <f>PA_19[[#This Row],[Date]]-DAY(PA_19[[#This Row],[Date]])+1</f>
        <v>45536</v>
      </c>
      <c r="H75" s="6">
        <f>DAY(EOMONTH(PA_19[[#This Row],[Month Year]],0))</f>
        <v>30</v>
      </c>
      <c r="I75" s="55">
        <f>_xlfn.XLOOKUP(PA_19[[#This Row],[Date]],Raw_Data!B:B,Raw_Data!J:J,0)</f>
        <v>0</v>
      </c>
      <c r="J75" s="55" t="e">
        <f>_xlfn.XLOOKUP(PA_19[[#This Row],[Date]],Raw_Data!B:B,Raw_Data!K:K)</f>
        <v>#N/A</v>
      </c>
      <c r="K75" s="49" t="str">
        <f>IFERROR((PA_19[[#This Row],[Sunset Time (POA&lt;20 W/m2)]]-PA_19[[#This Row],[Sunrise Time (POA&gt;20 W/m2)]])*24,"")</f>
        <v/>
      </c>
      <c r="L75" s="54"/>
      <c r="M75" s="54"/>
      <c r="N75" s="54"/>
      <c r="O75" s="52" t="s">
        <v>720</v>
      </c>
      <c r="P75" s="6"/>
      <c r="Q7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5" s="6">
        <f>_xlfn.XLOOKUP(PA_19[[#This Row],[Affected Equipment ]],'Basic Data '!A:A,'Basic Data '!B:B,0)</f>
        <v>25.48</v>
      </c>
      <c r="S75" s="6">
        <f>_xlfn.XLOOKUP(PA_19[[#This Row],[Affected Equipment ]],'Basic Data '!A:A,'Basic Data '!C:C,0)</f>
        <v>2.7734842712528573E-4</v>
      </c>
      <c r="T75" s="56" t="s">
        <v>721</v>
      </c>
      <c r="U75" s="88"/>
      <c r="V75" s="88" t="s">
        <v>726</v>
      </c>
      <c r="W75" s="58">
        <v>0.46319444444444446</v>
      </c>
      <c r="X75" s="58" t="s">
        <v>723</v>
      </c>
      <c r="Y75" s="58" t="s">
        <v>723</v>
      </c>
      <c r="Z75" s="58">
        <v>0.55138888888888882</v>
      </c>
      <c r="AA75" s="117" t="str">
        <f>IF(PA_19[[#This Row],[Acknowledgement Time ]]="NA","",(PA_19[[#This Row],[Acknowledgement Time ]]-PA_19[[#This Row],[Fault Time]])*24)</f>
        <v/>
      </c>
      <c r="AB75" s="117" t="str">
        <f>IF(PA_19[[#This Row],[Work Start time on Fault]]="NA","",(PA_19[[#This Row],[Work Start time on Fault]]-PA_19[[#This Row],[Fault Time]])*24)</f>
        <v/>
      </c>
      <c r="AC75" s="118" t="str">
        <f>IF(PA_19[[#This Row],[Work Start time on Fault]]="NA","",(PA_19[[#This Row],[Work Completion time on fault]]-PA_19[[#This Row],[Fault Time]])*24)</f>
        <v/>
      </c>
      <c r="AD75" s="62">
        <f>IFERROR((PA_19[[#This Row],[Work Completion time on fault]]-PA_19[[#This Row],[Fault Time]])*24,"")</f>
        <v>2.1166666666666645</v>
      </c>
      <c r="AE75" s="54" t="s">
        <v>728</v>
      </c>
      <c r="AF75" s="54" t="s">
        <v>703</v>
      </c>
      <c r="AG75" s="49">
        <f>PA_19[[#This Row],[Breakdown Time]]*PA_19[[#This Row],[Plant Equivalent Weightage]]</f>
        <v>5.8705417074852084E-4</v>
      </c>
      <c r="AH75" s="54">
        <v>1.67</v>
      </c>
      <c r="AI75" s="90">
        <f>IFERROR(_xlfn.XLOOKUP($G75,'Modelling New'!$D:$D,'Modelling New'!$O:$O)*PA_19[[#This Row],[DC Capacity Affected (kW)]]*PA_19[[#This Row],[Lost PoA(KWh/m2)]],"")</f>
        <v>33.378272393506549</v>
      </c>
    </row>
    <row r="76" spans="1:35" x14ac:dyDescent="0.35">
      <c r="A76" s="53" t="e">
        <f>#REF!+1</f>
        <v>#REF!</v>
      </c>
      <c r="B76" s="141">
        <v>45538</v>
      </c>
      <c r="C76" s="6">
        <f>YEAR(PA_19[[#This Row],[Date]])+IF(MONTH(PA_19[[#This Row],[Date]])&gt;=4,1,0)</f>
        <v>2025</v>
      </c>
      <c r="D76" s="6">
        <f>YEAR(PA_19[[#This Row],[Date]])</f>
        <v>2024</v>
      </c>
      <c r="E76" s="54" t="s">
        <v>124</v>
      </c>
      <c r="F76" s="54" t="s">
        <v>124</v>
      </c>
      <c r="G76" s="142">
        <f>PA_19[[#This Row],[Date]]-DAY(PA_19[[#This Row],[Date]])+1</f>
        <v>45536</v>
      </c>
      <c r="H76" s="6">
        <f>DAY(EOMONTH(PA_19[[#This Row],[Month Year]],0))</f>
        <v>30</v>
      </c>
      <c r="I76" s="55">
        <f>_xlfn.XLOOKUP(PA_19[[#This Row],[Date]],Raw_Data!B:B,Raw_Data!J:J,0)</f>
        <v>0</v>
      </c>
      <c r="J76" s="55" t="e">
        <f>_xlfn.XLOOKUP(PA_19[[#This Row],[Date]],Raw_Data!B:B,Raw_Data!K:K)</f>
        <v>#N/A</v>
      </c>
      <c r="K76" s="49" t="str">
        <f>IFERROR((PA_19[[#This Row],[Sunset Time (POA&lt;20 W/m2)]]-PA_19[[#This Row],[Sunrise Time (POA&gt;20 W/m2)]])*24,"")</f>
        <v/>
      </c>
      <c r="L76" s="54"/>
      <c r="M76" s="54"/>
      <c r="N76" s="54"/>
      <c r="O76" s="52" t="s">
        <v>720</v>
      </c>
      <c r="P76" s="6"/>
      <c r="Q7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6" s="6">
        <f>_xlfn.XLOOKUP(PA_19[[#This Row],[Affected Equipment ]],'Basic Data '!A:A,'Basic Data '!B:B,0)</f>
        <v>25.48</v>
      </c>
      <c r="S76" s="6">
        <f>_xlfn.XLOOKUP(PA_19[[#This Row],[Affected Equipment ]],'Basic Data '!A:A,'Basic Data '!C:C,0)</f>
        <v>2.7734842712528573E-4</v>
      </c>
      <c r="T76" s="56" t="s">
        <v>721</v>
      </c>
      <c r="U76" s="88"/>
      <c r="V76" s="88" t="s">
        <v>726</v>
      </c>
      <c r="W76" s="58">
        <v>0.21736111111111112</v>
      </c>
      <c r="X76" s="58" t="s">
        <v>723</v>
      </c>
      <c r="Y76" s="58" t="s">
        <v>723</v>
      </c>
      <c r="Z76" s="58">
        <v>0.72291666666666676</v>
      </c>
      <c r="AA76" s="117" t="str">
        <f>IF(PA_19[[#This Row],[Acknowledgement Time ]]="NA","",(PA_19[[#This Row],[Acknowledgement Time ]]-PA_19[[#This Row],[Fault Time]])*24)</f>
        <v/>
      </c>
      <c r="AB76" s="117" t="str">
        <f>IF(PA_19[[#This Row],[Work Start time on Fault]]="NA","",(PA_19[[#This Row],[Work Start time on Fault]]-PA_19[[#This Row],[Fault Time]])*24)</f>
        <v/>
      </c>
      <c r="AC76" s="118" t="str">
        <f>IF(PA_19[[#This Row],[Work Start time on Fault]]="NA","",(PA_19[[#This Row],[Work Completion time on fault]]-PA_19[[#This Row],[Fault Time]])*24)</f>
        <v/>
      </c>
      <c r="AD76" s="62">
        <f>IFERROR((PA_19[[#This Row],[Work Completion time on fault]]-PA_19[[#This Row],[Fault Time]])*24,"")</f>
        <v>12.133333333333336</v>
      </c>
      <c r="AE76" s="54" t="s">
        <v>728</v>
      </c>
      <c r="AF76" s="54" t="s">
        <v>729</v>
      </c>
      <c r="AG76" s="49">
        <f>PA_19[[#This Row],[Breakdown Time]]*PA_19[[#This Row],[Plant Equivalent Weightage]]</f>
        <v>3.3651609157868008E-3</v>
      </c>
      <c r="AH76" s="54">
        <v>4.9800000000000004</v>
      </c>
      <c r="AI76" s="90">
        <f>IFERROR(_xlfn.XLOOKUP($G76,'Modelling New'!$D:$D,'Modelling New'!$O:$O)*PA_19[[#This Row],[DC Capacity Affected (kW)]]*PA_19[[#This Row],[Lost PoA(KWh/m2)]],"")</f>
        <v>99.535207496803977</v>
      </c>
    </row>
    <row r="77" spans="1:35" x14ac:dyDescent="0.35">
      <c r="A77" s="53" t="e">
        <f t="shared" ref="A77:A91" si="5">A76+1</f>
        <v>#REF!</v>
      </c>
      <c r="B77" s="141">
        <v>45538</v>
      </c>
      <c r="C77" s="6">
        <f>YEAR(PA_19[[#This Row],[Date]])+IF(MONTH(PA_19[[#This Row],[Date]])&gt;=4,1,0)</f>
        <v>2025</v>
      </c>
      <c r="D77" s="6">
        <f>YEAR(PA_19[[#This Row],[Date]])</f>
        <v>2024</v>
      </c>
      <c r="E77" s="54" t="s">
        <v>124</v>
      </c>
      <c r="F77" s="54" t="s">
        <v>124</v>
      </c>
      <c r="G77" s="142">
        <f>PA_19[[#This Row],[Date]]-DAY(PA_19[[#This Row],[Date]])+1</f>
        <v>45536</v>
      </c>
      <c r="H77" s="6">
        <f>DAY(EOMONTH(PA_19[[#This Row],[Month Year]],0))</f>
        <v>30</v>
      </c>
      <c r="I77" s="55">
        <f>_xlfn.XLOOKUP(PA_19[[#This Row],[Date]],Raw_Data!B:B,Raw_Data!J:J,0)</f>
        <v>0</v>
      </c>
      <c r="J77" s="55" t="e">
        <f>_xlfn.XLOOKUP(PA_19[[#This Row],[Date]],Raw_Data!B:B,Raw_Data!K:K)</f>
        <v>#N/A</v>
      </c>
      <c r="K77" s="49" t="str">
        <f>IFERROR((PA_19[[#This Row],[Sunset Time (POA&lt;20 W/m2)]]-PA_19[[#This Row],[Sunrise Time (POA&gt;20 W/m2)]])*24,"")</f>
        <v/>
      </c>
      <c r="L77" s="54"/>
      <c r="M77" s="54"/>
      <c r="N77" s="54"/>
      <c r="O77" s="52" t="s">
        <v>720</v>
      </c>
      <c r="P77" s="6"/>
      <c r="Q7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7" s="6">
        <f>_xlfn.XLOOKUP(PA_19[[#This Row],[Affected Equipment ]],'Basic Data '!A:A,'Basic Data '!B:B,0)</f>
        <v>25.48</v>
      </c>
      <c r="S77" s="6">
        <f>_xlfn.XLOOKUP(PA_19[[#This Row],[Affected Equipment ]],'Basic Data '!A:A,'Basic Data '!C:C,0)</f>
        <v>2.7734842712528573E-4</v>
      </c>
      <c r="T77" s="56" t="s">
        <v>721</v>
      </c>
      <c r="U77" s="88"/>
      <c r="V77" s="88" t="s">
        <v>726</v>
      </c>
      <c r="W77" s="58">
        <v>0.21736111111111112</v>
      </c>
      <c r="X77" s="58" t="s">
        <v>723</v>
      </c>
      <c r="Y77" s="58" t="s">
        <v>723</v>
      </c>
      <c r="Z77" s="58">
        <v>0.72291666666666676</v>
      </c>
      <c r="AA77" s="117" t="str">
        <f>IF(PA_19[[#This Row],[Acknowledgement Time ]]="NA","",(PA_19[[#This Row],[Acknowledgement Time ]]-PA_19[[#This Row],[Fault Time]])*24)</f>
        <v/>
      </c>
      <c r="AB77" s="117" t="str">
        <f>IF(PA_19[[#This Row],[Work Start time on Fault]]="NA","",(PA_19[[#This Row],[Work Start time on Fault]]-PA_19[[#This Row],[Fault Time]])*24)</f>
        <v/>
      </c>
      <c r="AC77" s="118" t="str">
        <f>IF(PA_19[[#This Row],[Work Start time on Fault]]="NA","",(PA_19[[#This Row],[Work Completion time on fault]]-PA_19[[#This Row],[Fault Time]])*24)</f>
        <v/>
      </c>
      <c r="AD77" s="62">
        <f>IFERROR((PA_19[[#This Row],[Work Completion time on fault]]-PA_19[[#This Row],[Fault Time]])*24,"")</f>
        <v>12.133333333333336</v>
      </c>
      <c r="AE77" s="54" t="s">
        <v>728</v>
      </c>
      <c r="AF77" s="54" t="s">
        <v>729</v>
      </c>
      <c r="AG77" s="49">
        <f>PA_19[[#This Row],[Breakdown Time]]*PA_19[[#This Row],[Plant Equivalent Weightage]]</f>
        <v>3.3651609157868008E-3</v>
      </c>
      <c r="AH77" s="54">
        <v>4.9800000000000004</v>
      </c>
      <c r="AI77" s="90">
        <f>IFERROR(_xlfn.XLOOKUP($G77,'Modelling New'!$D:$D,'Modelling New'!$O:$O)*PA_19[[#This Row],[DC Capacity Affected (kW)]]*PA_19[[#This Row],[Lost PoA(KWh/m2)]],"")</f>
        <v>99.535207496803977</v>
      </c>
    </row>
    <row r="78" spans="1:35" x14ac:dyDescent="0.35">
      <c r="A78" s="53" t="e">
        <f>#REF!+1</f>
        <v>#REF!</v>
      </c>
      <c r="B78" s="141">
        <v>45539</v>
      </c>
      <c r="C78" s="6">
        <f>YEAR(PA_19[[#This Row],[Date]])+IF(MONTH(PA_19[[#This Row],[Date]])&gt;=4,1,0)</f>
        <v>2025</v>
      </c>
      <c r="D78" s="6">
        <f>YEAR(PA_19[[#This Row],[Date]])</f>
        <v>2024</v>
      </c>
      <c r="E78" s="54" t="s">
        <v>124</v>
      </c>
      <c r="F78" s="54" t="s">
        <v>124</v>
      </c>
      <c r="G78" s="142">
        <f>PA_19[[#This Row],[Date]]-DAY(PA_19[[#This Row],[Date]])+1</f>
        <v>45536</v>
      </c>
      <c r="H78" s="6">
        <f>DAY(EOMONTH(PA_19[[#This Row],[Month Year]],0))</f>
        <v>30</v>
      </c>
      <c r="I78" s="55">
        <f>_xlfn.XLOOKUP(PA_19[[#This Row],[Date]],Raw_Data!B:B,Raw_Data!J:J,0)</f>
        <v>0</v>
      </c>
      <c r="J78" s="55" t="e">
        <f>_xlfn.XLOOKUP(PA_19[[#This Row],[Date]],Raw_Data!B:B,Raw_Data!K:K)</f>
        <v>#N/A</v>
      </c>
      <c r="K78" s="49" t="str">
        <f>IFERROR((PA_19[[#This Row],[Sunset Time (POA&lt;20 W/m2)]]-PA_19[[#This Row],[Sunrise Time (POA&gt;20 W/m2)]])*24,"")</f>
        <v/>
      </c>
      <c r="L78" s="54"/>
      <c r="M78" s="54"/>
      <c r="N78" s="54"/>
      <c r="O78" s="52" t="s">
        <v>720</v>
      </c>
      <c r="P78" s="6"/>
      <c r="Q7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8" s="6">
        <f>_xlfn.XLOOKUP(PA_19[[#This Row],[Affected Equipment ]],'Basic Data '!A:A,'Basic Data '!B:B,0)</f>
        <v>25.48</v>
      </c>
      <c r="S78" s="6">
        <f>_xlfn.XLOOKUP(PA_19[[#This Row],[Affected Equipment ]],'Basic Data '!A:A,'Basic Data '!C:C,0)</f>
        <v>2.7734842712528573E-4</v>
      </c>
      <c r="T78" s="56" t="s">
        <v>721</v>
      </c>
      <c r="U78" s="88"/>
      <c r="V78" s="88" t="s">
        <v>726</v>
      </c>
      <c r="W78" s="58">
        <v>0.25555555555555559</v>
      </c>
      <c r="X78" s="58" t="s">
        <v>723</v>
      </c>
      <c r="Y78" s="58" t="s">
        <v>723</v>
      </c>
      <c r="Z78" s="58">
        <v>0.71319444444444446</v>
      </c>
      <c r="AA78" s="117" t="str">
        <f>IF(PA_19[[#This Row],[Acknowledgement Time ]]="NA","",(PA_19[[#This Row],[Acknowledgement Time ]]-PA_19[[#This Row],[Fault Time]])*24)</f>
        <v/>
      </c>
      <c r="AB78" s="117" t="str">
        <f>IF(PA_19[[#This Row],[Work Start time on Fault]]="NA","",(PA_19[[#This Row],[Work Start time on Fault]]-PA_19[[#This Row],[Fault Time]])*24)</f>
        <v/>
      </c>
      <c r="AC78" s="118" t="str">
        <f>IF(PA_19[[#This Row],[Work Start time on Fault]]="NA","",(PA_19[[#This Row],[Work Completion time on fault]]-PA_19[[#This Row],[Fault Time]])*24)</f>
        <v/>
      </c>
      <c r="AD78" s="62">
        <f>IFERROR((PA_19[[#This Row],[Work Completion time on fault]]-PA_19[[#This Row],[Fault Time]])*24,"")</f>
        <v>10.983333333333333</v>
      </c>
      <c r="AE78" s="54" t="s">
        <v>728</v>
      </c>
      <c r="AF78" s="54" t="s">
        <v>729</v>
      </c>
      <c r="AG78" s="49">
        <f>PA_19[[#This Row],[Breakdown Time]]*PA_19[[#This Row],[Plant Equivalent Weightage]]</f>
        <v>3.0462102245927213E-3</v>
      </c>
      <c r="AH78" s="54">
        <v>4.32</v>
      </c>
      <c r="AI78" s="90">
        <f>IFERROR(_xlfn.XLOOKUP($G78,'Modelling New'!$D:$D,'Modelling New'!$O:$O)*PA_19[[#This Row],[DC Capacity Affected (kW)]]*PA_19[[#This Row],[Lost PoA(KWh/m2)]],"")</f>
        <v>86.34379445505887</v>
      </c>
    </row>
    <row r="79" spans="1:35" x14ac:dyDescent="0.35">
      <c r="A79" s="53" t="e">
        <f t="shared" si="5"/>
        <v>#REF!</v>
      </c>
      <c r="B79" s="141">
        <v>45539</v>
      </c>
      <c r="C79" s="6">
        <f>YEAR(PA_19[[#This Row],[Date]])+IF(MONTH(PA_19[[#This Row],[Date]])&gt;=4,1,0)</f>
        <v>2025</v>
      </c>
      <c r="D79" s="6">
        <f>YEAR(PA_19[[#This Row],[Date]])</f>
        <v>2024</v>
      </c>
      <c r="E79" s="54" t="s">
        <v>124</v>
      </c>
      <c r="F79" s="54" t="s">
        <v>124</v>
      </c>
      <c r="G79" s="142">
        <f>PA_19[[#This Row],[Date]]-DAY(PA_19[[#This Row],[Date]])+1</f>
        <v>45536</v>
      </c>
      <c r="H79" s="6">
        <f>DAY(EOMONTH(PA_19[[#This Row],[Month Year]],0))</f>
        <v>30</v>
      </c>
      <c r="I79" s="55">
        <f>_xlfn.XLOOKUP(PA_19[[#This Row],[Date]],Raw_Data!B:B,Raw_Data!J:J,0)</f>
        <v>0</v>
      </c>
      <c r="J79" s="55" t="e">
        <f>_xlfn.XLOOKUP(PA_19[[#This Row],[Date]],Raw_Data!B:B,Raw_Data!K:K)</f>
        <v>#N/A</v>
      </c>
      <c r="K79" s="49" t="str">
        <f>IFERROR((PA_19[[#This Row],[Sunset Time (POA&lt;20 W/m2)]]-PA_19[[#This Row],[Sunrise Time (POA&gt;20 W/m2)]])*24,"")</f>
        <v/>
      </c>
      <c r="L79" s="54"/>
      <c r="M79" s="54"/>
      <c r="N79" s="54"/>
      <c r="O79" s="52" t="s">
        <v>720</v>
      </c>
      <c r="P79" s="6"/>
      <c r="Q7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79" s="6">
        <f>_xlfn.XLOOKUP(PA_19[[#This Row],[Affected Equipment ]],'Basic Data '!A:A,'Basic Data '!B:B,0)</f>
        <v>25.48</v>
      </c>
      <c r="S79" s="6">
        <f>_xlfn.XLOOKUP(PA_19[[#This Row],[Affected Equipment ]],'Basic Data '!A:A,'Basic Data '!C:C,0)</f>
        <v>2.7734842712528573E-4</v>
      </c>
      <c r="T79" s="56" t="s">
        <v>721</v>
      </c>
      <c r="U79" s="88"/>
      <c r="V79" s="88" t="s">
        <v>726</v>
      </c>
      <c r="W79" s="58">
        <v>0.25555555555555559</v>
      </c>
      <c r="X79" s="58" t="s">
        <v>723</v>
      </c>
      <c r="Y79" s="58" t="s">
        <v>723</v>
      </c>
      <c r="Z79" s="58">
        <v>0.71319444444444446</v>
      </c>
      <c r="AA79" s="117" t="str">
        <f>IF(PA_19[[#This Row],[Acknowledgement Time ]]="NA","",(PA_19[[#This Row],[Acknowledgement Time ]]-PA_19[[#This Row],[Fault Time]])*24)</f>
        <v/>
      </c>
      <c r="AB79" s="117" t="str">
        <f>IF(PA_19[[#This Row],[Work Start time on Fault]]="NA","",(PA_19[[#This Row],[Work Start time on Fault]]-PA_19[[#This Row],[Fault Time]])*24)</f>
        <v/>
      </c>
      <c r="AC79" s="118" t="str">
        <f>IF(PA_19[[#This Row],[Work Start time on Fault]]="NA","",(PA_19[[#This Row],[Work Completion time on fault]]-PA_19[[#This Row],[Fault Time]])*24)</f>
        <v/>
      </c>
      <c r="AD79" s="62">
        <f>IFERROR((PA_19[[#This Row],[Work Completion time on fault]]-PA_19[[#This Row],[Fault Time]])*24,"")</f>
        <v>10.983333333333333</v>
      </c>
      <c r="AE79" s="54" t="s">
        <v>728</v>
      </c>
      <c r="AF79" s="54" t="s">
        <v>729</v>
      </c>
      <c r="AG79" s="49">
        <f>PA_19[[#This Row],[Breakdown Time]]*PA_19[[#This Row],[Plant Equivalent Weightage]]</f>
        <v>3.0462102245927213E-3</v>
      </c>
      <c r="AH79" s="54">
        <v>4.32</v>
      </c>
      <c r="AI79" s="90">
        <f>IFERROR(_xlfn.XLOOKUP($G79,'Modelling New'!$D:$D,'Modelling New'!$O:$O)*PA_19[[#This Row],[DC Capacity Affected (kW)]]*PA_19[[#This Row],[Lost PoA(KWh/m2)]],"")</f>
        <v>86.34379445505887</v>
      </c>
    </row>
    <row r="80" spans="1:35" x14ac:dyDescent="0.35">
      <c r="A80" s="53" t="e">
        <f>#REF!+1</f>
        <v>#REF!</v>
      </c>
      <c r="B80" s="141">
        <v>45540</v>
      </c>
      <c r="C80" s="6">
        <f>YEAR(PA_19[[#This Row],[Date]])+IF(MONTH(PA_19[[#This Row],[Date]])&gt;=4,1,0)</f>
        <v>2025</v>
      </c>
      <c r="D80" s="6">
        <f>YEAR(PA_19[[#This Row],[Date]])</f>
        <v>2024</v>
      </c>
      <c r="E80" s="54" t="s">
        <v>124</v>
      </c>
      <c r="F80" s="54" t="s">
        <v>124</v>
      </c>
      <c r="G80" s="142">
        <f>PA_19[[#This Row],[Date]]-DAY(PA_19[[#This Row],[Date]])+1</f>
        <v>45536</v>
      </c>
      <c r="H80" s="6">
        <f>DAY(EOMONTH(PA_19[[#This Row],[Month Year]],0))</f>
        <v>30</v>
      </c>
      <c r="I80" s="55">
        <f>_xlfn.XLOOKUP(PA_19[[#This Row],[Date]],Raw_Data!B:B,Raw_Data!J:J,0)</f>
        <v>0</v>
      </c>
      <c r="J80" s="55" t="e">
        <f>_xlfn.XLOOKUP(PA_19[[#This Row],[Date]],Raw_Data!B:B,Raw_Data!K:K)</f>
        <v>#N/A</v>
      </c>
      <c r="K80" s="49" t="str">
        <f>IFERROR((PA_19[[#This Row],[Sunset Time (POA&lt;20 W/m2)]]-PA_19[[#This Row],[Sunrise Time (POA&gt;20 W/m2)]])*24,"")</f>
        <v/>
      </c>
      <c r="L80" s="54"/>
      <c r="M80" s="54"/>
      <c r="N80" s="54"/>
      <c r="O80" s="52" t="s">
        <v>720</v>
      </c>
      <c r="P80" s="6"/>
      <c r="Q8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0" s="6">
        <f>_xlfn.XLOOKUP(PA_19[[#This Row],[Affected Equipment ]],'Basic Data '!A:A,'Basic Data '!B:B,0)</f>
        <v>25.48</v>
      </c>
      <c r="S80" s="6">
        <f>_xlfn.XLOOKUP(PA_19[[#This Row],[Affected Equipment ]],'Basic Data '!A:A,'Basic Data '!C:C,0)</f>
        <v>2.7734842712528573E-4</v>
      </c>
      <c r="T80" s="56" t="s">
        <v>721</v>
      </c>
      <c r="U80" s="88"/>
      <c r="V80" s="88" t="s">
        <v>726</v>
      </c>
      <c r="W80" s="58">
        <v>0.21527777777777779</v>
      </c>
      <c r="X80" s="58" t="s">
        <v>723</v>
      </c>
      <c r="Y80" s="58" t="s">
        <v>723</v>
      </c>
      <c r="Z80" s="58">
        <v>0.72083333333333333</v>
      </c>
      <c r="AA80" s="117" t="str">
        <f>IF(PA_19[[#This Row],[Acknowledgement Time ]]="NA","",(PA_19[[#This Row],[Acknowledgement Time ]]-PA_19[[#This Row],[Fault Time]])*24)</f>
        <v/>
      </c>
      <c r="AB80" s="117" t="str">
        <f>IF(PA_19[[#This Row],[Work Start time on Fault]]="NA","",(PA_19[[#This Row],[Work Start time on Fault]]-PA_19[[#This Row],[Fault Time]])*24)</f>
        <v/>
      </c>
      <c r="AC80" s="118" t="str">
        <f>IF(PA_19[[#This Row],[Work Start time on Fault]]="NA","",(PA_19[[#This Row],[Work Completion time on fault]]-PA_19[[#This Row],[Fault Time]])*24)</f>
        <v/>
      </c>
      <c r="AD80" s="62">
        <f>IFERROR((PA_19[[#This Row],[Work Completion time on fault]]-PA_19[[#This Row],[Fault Time]])*24,"")</f>
        <v>12.133333333333333</v>
      </c>
      <c r="AE80" s="54" t="s">
        <v>728</v>
      </c>
      <c r="AF80" s="54" t="s">
        <v>729</v>
      </c>
      <c r="AG80" s="49">
        <f>PA_19[[#This Row],[Breakdown Time]]*PA_19[[#This Row],[Plant Equivalent Weightage]]</f>
        <v>3.3651609157868E-3</v>
      </c>
      <c r="AH80" s="54">
        <v>4.4000000000000004</v>
      </c>
      <c r="AI80" s="90">
        <f>IFERROR(_xlfn.XLOOKUP($G80,'Modelling New'!$D:$D,'Modelling New'!$O:$O)*PA_19[[#This Row],[DC Capacity Affected (kW)]]*PA_19[[#This Row],[Lost PoA(KWh/m2)]],"")</f>
        <v>87.942753611634032</v>
      </c>
    </row>
    <row r="81" spans="1:35" x14ac:dyDescent="0.35">
      <c r="A81" s="53" t="e">
        <f t="shared" si="5"/>
        <v>#REF!</v>
      </c>
      <c r="B81" s="141">
        <v>45540</v>
      </c>
      <c r="C81" s="6">
        <f>YEAR(PA_19[[#This Row],[Date]])+IF(MONTH(PA_19[[#This Row],[Date]])&gt;=4,1,0)</f>
        <v>2025</v>
      </c>
      <c r="D81" s="6">
        <f>YEAR(PA_19[[#This Row],[Date]])</f>
        <v>2024</v>
      </c>
      <c r="E81" s="54" t="s">
        <v>124</v>
      </c>
      <c r="F81" s="54" t="s">
        <v>124</v>
      </c>
      <c r="G81" s="142">
        <f>PA_19[[#This Row],[Date]]-DAY(PA_19[[#This Row],[Date]])+1</f>
        <v>45536</v>
      </c>
      <c r="H81" s="6">
        <f>DAY(EOMONTH(PA_19[[#This Row],[Month Year]],0))</f>
        <v>30</v>
      </c>
      <c r="I81" s="55">
        <f>_xlfn.XLOOKUP(PA_19[[#This Row],[Date]],Raw_Data!B:B,Raw_Data!J:J,0)</f>
        <v>0</v>
      </c>
      <c r="J81" s="55" t="e">
        <f>_xlfn.XLOOKUP(PA_19[[#This Row],[Date]],Raw_Data!B:B,Raw_Data!K:K)</f>
        <v>#N/A</v>
      </c>
      <c r="K81" s="49" t="str">
        <f>IFERROR((PA_19[[#This Row],[Sunset Time (POA&lt;20 W/m2)]]-PA_19[[#This Row],[Sunrise Time (POA&gt;20 W/m2)]])*24,"")</f>
        <v/>
      </c>
      <c r="L81" s="54"/>
      <c r="M81" s="54"/>
      <c r="N81" s="54"/>
      <c r="O81" s="52" t="s">
        <v>720</v>
      </c>
      <c r="P81" s="6"/>
      <c r="Q8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1" s="6">
        <f>_xlfn.XLOOKUP(PA_19[[#This Row],[Affected Equipment ]],'Basic Data '!A:A,'Basic Data '!B:B,0)</f>
        <v>25.48</v>
      </c>
      <c r="S81" s="6">
        <f>_xlfn.XLOOKUP(PA_19[[#This Row],[Affected Equipment ]],'Basic Data '!A:A,'Basic Data '!C:C,0)</f>
        <v>2.7734842712528573E-4</v>
      </c>
      <c r="T81" s="56" t="s">
        <v>721</v>
      </c>
      <c r="U81" s="88"/>
      <c r="V81" s="88" t="s">
        <v>726</v>
      </c>
      <c r="W81" s="58">
        <v>0.21527777777777779</v>
      </c>
      <c r="X81" s="58" t="s">
        <v>723</v>
      </c>
      <c r="Y81" s="58" t="s">
        <v>723</v>
      </c>
      <c r="Z81" s="58">
        <v>0.72083333333333333</v>
      </c>
      <c r="AA81" s="117" t="str">
        <f>IF(PA_19[[#This Row],[Acknowledgement Time ]]="NA","",(PA_19[[#This Row],[Acknowledgement Time ]]-PA_19[[#This Row],[Fault Time]])*24)</f>
        <v/>
      </c>
      <c r="AB81" s="117" t="str">
        <f>IF(PA_19[[#This Row],[Work Start time on Fault]]="NA","",(PA_19[[#This Row],[Work Start time on Fault]]-PA_19[[#This Row],[Fault Time]])*24)</f>
        <v/>
      </c>
      <c r="AC81" s="118" t="str">
        <f>IF(PA_19[[#This Row],[Work Start time on Fault]]="NA","",(PA_19[[#This Row],[Work Completion time on fault]]-PA_19[[#This Row],[Fault Time]])*24)</f>
        <v/>
      </c>
      <c r="AD81" s="62">
        <f>IFERROR((PA_19[[#This Row],[Work Completion time on fault]]-PA_19[[#This Row],[Fault Time]])*24,"")</f>
        <v>12.133333333333333</v>
      </c>
      <c r="AE81" s="54" t="s">
        <v>728</v>
      </c>
      <c r="AF81" s="54" t="s">
        <v>729</v>
      </c>
      <c r="AG81" s="49">
        <f>PA_19[[#This Row],[Breakdown Time]]*PA_19[[#This Row],[Plant Equivalent Weightage]]</f>
        <v>3.3651609157868E-3</v>
      </c>
      <c r="AH81" s="54">
        <v>4.4000000000000004</v>
      </c>
      <c r="AI81" s="90">
        <f>IFERROR(_xlfn.XLOOKUP($G81,'Modelling New'!$D:$D,'Modelling New'!$O:$O)*PA_19[[#This Row],[DC Capacity Affected (kW)]]*PA_19[[#This Row],[Lost PoA(KWh/m2)]],"")</f>
        <v>87.942753611634032</v>
      </c>
    </row>
    <row r="82" spans="1:35" x14ac:dyDescent="0.35">
      <c r="A82" s="53" t="e">
        <f>#REF!+1</f>
        <v>#REF!</v>
      </c>
      <c r="B82" s="141">
        <v>45541</v>
      </c>
      <c r="C82" s="6">
        <f>YEAR(PA_19[[#This Row],[Date]])+IF(MONTH(PA_19[[#This Row],[Date]])&gt;=4,1,0)</f>
        <v>2025</v>
      </c>
      <c r="D82" s="6">
        <f>YEAR(PA_19[[#This Row],[Date]])</f>
        <v>2024</v>
      </c>
      <c r="E82" s="54" t="s">
        <v>124</v>
      </c>
      <c r="F82" s="54" t="s">
        <v>124</v>
      </c>
      <c r="G82" s="142">
        <f>PA_19[[#This Row],[Date]]-DAY(PA_19[[#This Row],[Date]])+1</f>
        <v>45536</v>
      </c>
      <c r="H82" s="6">
        <f>DAY(EOMONTH(PA_19[[#This Row],[Month Year]],0))</f>
        <v>30</v>
      </c>
      <c r="I82" s="55">
        <f>_xlfn.XLOOKUP(PA_19[[#This Row],[Date]],Raw_Data!B:B,Raw_Data!J:J,0)</f>
        <v>0</v>
      </c>
      <c r="J82" s="55" t="e">
        <f>_xlfn.XLOOKUP(PA_19[[#This Row],[Date]],Raw_Data!B:B,Raw_Data!K:K)</f>
        <v>#N/A</v>
      </c>
      <c r="K82" s="49" t="str">
        <f>IFERROR((PA_19[[#This Row],[Sunset Time (POA&lt;20 W/m2)]]-PA_19[[#This Row],[Sunrise Time (POA&gt;20 W/m2)]])*24,"")</f>
        <v/>
      </c>
      <c r="L82" s="54"/>
      <c r="M82" s="54"/>
      <c r="N82" s="54"/>
      <c r="O82" s="52" t="s">
        <v>720</v>
      </c>
      <c r="P82" s="6"/>
      <c r="Q8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2" s="6">
        <f>_xlfn.XLOOKUP(PA_19[[#This Row],[Affected Equipment ]],'Basic Data '!A:A,'Basic Data '!B:B,0)</f>
        <v>25.48</v>
      </c>
      <c r="S82" s="6">
        <f>_xlfn.XLOOKUP(PA_19[[#This Row],[Affected Equipment ]],'Basic Data '!A:A,'Basic Data '!C:C,0)</f>
        <v>2.7734842712528573E-4</v>
      </c>
      <c r="T82" s="56" t="s">
        <v>721</v>
      </c>
      <c r="U82" s="88"/>
      <c r="V82" s="88" t="s">
        <v>726</v>
      </c>
      <c r="W82" s="58">
        <v>0.21736111111111112</v>
      </c>
      <c r="X82" s="58" t="s">
        <v>723</v>
      </c>
      <c r="Y82" s="58" t="s">
        <v>723</v>
      </c>
      <c r="Z82" s="58">
        <v>0.71319444444444446</v>
      </c>
      <c r="AA82" s="117" t="str">
        <f>IF(PA_19[[#This Row],[Acknowledgement Time ]]="NA","",(PA_19[[#This Row],[Acknowledgement Time ]]-PA_19[[#This Row],[Fault Time]])*24)</f>
        <v/>
      </c>
      <c r="AB82" s="117" t="str">
        <f>IF(PA_19[[#This Row],[Work Start time on Fault]]="NA","",(PA_19[[#This Row],[Work Start time on Fault]]-PA_19[[#This Row],[Fault Time]])*24)</f>
        <v/>
      </c>
      <c r="AC82" s="118" t="str">
        <f>IF(PA_19[[#This Row],[Work Start time on Fault]]="NA","",(PA_19[[#This Row],[Work Completion time on fault]]-PA_19[[#This Row],[Fault Time]])*24)</f>
        <v/>
      </c>
      <c r="AD82" s="62">
        <f>IFERROR((PA_19[[#This Row],[Work Completion time on fault]]-PA_19[[#This Row],[Fault Time]])*24,"")</f>
        <v>11.9</v>
      </c>
      <c r="AE82" s="54" t="s">
        <v>728</v>
      </c>
      <c r="AF82" s="54" t="s">
        <v>729</v>
      </c>
      <c r="AG82" s="49">
        <f>PA_19[[#This Row],[Breakdown Time]]*PA_19[[#This Row],[Plant Equivalent Weightage]]</f>
        <v>3.3004462827909004E-3</v>
      </c>
      <c r="AH82" s="54">
        <v>5.35</v>
      </c>
      <c r="AI82" s="90">
        <f>IFERROR(_xlfn.XLOOKUP($G82,'Modelling New'!$D:$D,'Modelling New'!$O:$O)*PA_19[[#This Row],[DC Capacity Affected (kW)]]*PA_19[[#This Row],[Lost PoA(KWh/m2)]],"")</f>
        <v>106.93039359596409</v>
      </c>
    </row>
    <row r="83" spans="1:35" x14ac:dyDescent="0.35">
      <c r="A83" s="53" t="e">
        <f t="shared" si="5"/>
        <v>#REF!</v>
      </c>
      <c r="B83" s="141">
        <v>45541</v>
      </c>
      <c r="C83" s="6">
        <f>YEAR(PA_19[[#This Row],[Date]])+IF(MONTH(PA_19[[#This Row],[Date]])&gt;=4,1,0)</f>
        <v>2025</v>
      </c>
      <c r="D83" s="6">
        <f>YEAR(PA_19[[#This Row],[Date]])</f>
        <v>2024</v>
      </c>
      <c r="E83" s="54" t="s">
        <v>124</v>
      </c>
      <c r="F83" s="54" t="s">
        <v>124</v>
      </c>
      <c r="G83" s="142">
        <f>PA_19[[#This Row],[Date]]-DAY(PA_19[[#This Row],[Date]])+1</f>
        <v>45536</v>
      </c>
      <c r="H83" s="6">
        <f>DAY(EOMONTH(PA_19[[#This Row],[Month Year]],0))</f>
        <v>30</v>
      </c>
      <c r="I83" s="55">
        <f>_xlfn.XLOOKUP(PA_19[[#This Row],[Date]],Raw_Data!B:B,Raw_Data!J:J,0)</f>
        <v>0</v>
      </c>
      <c r="J83" s="55" t="e">
        <f>_xlfn.XLOOKUP(PA_19[[#This Row],[Date]],Raw_Data!B:B,Raw_Data!K:K)</f>
        <v>#N/A</v>
      </c>
      <c r="K83" s="49" t="str">
        <f>IFERROR((PA_19[[#This Row],[Sunset Time (POA&lt;20 W/m2)]]-PA_19[[#This Row],[Sunrise Time (POA&gt;20 W/m2)]])*24,"")</f>
        <v/>
      </c>
      <c r="L83" s="54"/>
      <c r="M83" s="54"/>
      <c r="N83" s="54"/>
      <c r="O83" s="52" t="s">
        <v>720</v>
      </c>
      <c r="P83" s="6"/>
      <c r="Q8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3" s="6">
        <f>_xlfn.XLOOKUP(PA_19[[#This Row],[Affected Equipment ]],'Basic Data '!A:A,'Basic Data '!B:B,0)</f>
        <v>25.48</v>
      </c>
      <c r="S83" s="6">
        <f>_xlfn.XLOOKUP(PA_19[[#This Row],[Affected Equipment ]],'Basic Data '!A:A,'Basic Data '!C:C,0)</f>
        <v>2.7734842712528573E-4</v>
      </c>
      <c r="T83" s="56" t="s">
        <v>721</v>
      </c>
      <c r="U83" s="88"/>
      <c r="V83" s="88" t="s">
        <v>726</v>
      </c>
      <c r="W83" s="58">
        <v>0.21736111111111112</v>
      </c>
      <c r="X83" s="58" t="s">
        <v>723</v>
      </c>
      <c r="Y83" s="58" t="s">
        <v>723</v>
      </c>
      <c r="Z83" s="58">
        <v>0.71319444444444446</v>
      </c>
      <c r="AA83" s="117" t="str">
        <f>IF(PA_19[[#This Row],[Acknowledgement Time ]]="NA","",(PA_19[[#This Row],[Acknowledgement Time ]]-PA_19[[#This Row],[Fault Time]])*24)</f>
        <v/>
      </c>
      <c r="AB83" s="117" t="str">
        <f>IF(PA_19[[#This Row],[Work Start time on Fault]]="NA","",(PA_19[[#This Row],[Work Start time on Fault]]-PA_19[[#This Row],[Fault Time]])*24)</f>
        <v/>
      </c>
      <c r="AC83" s="118" t="str">
        <f>IF(PA_19[[#This Row],[Work Start time on Fault]]="NA","",(PA_19[[#This Row],[Work Completion time on fault]]-PA_19[[#This Row],[Fault Time]])*24)</f>
        <v/>
      </c>
      <c r="AD83" s="62">
        <f>IFERROR((PA_19[[#This Row],[Work Completion time on fault]]-PA_19[[#This Row],[Fault Time]])*24,"")</f>
        <v>11.9</v>
      </c>
      <c r="AE83" s="54" t="s">
        <v>728</v>
      </c>
      <c r="AF83" s="54" t="s">
        <v>729</v>
      </c>
      <c r="AG83" s="49">
        <f>PA_19[[#This Row],[Breakdown Time]]*PA_19[[#This Row],[Plant Equivalent Weightage]]</f>
        <v>3.3004462827909004E-3</v>
      </c>
      <c r="AH83" s="54">
        <v>5.35</v>
      </c>
      <c r="AI83" s="90">
        <f>IFERROR(_xlfn.XLOOKUP($G83,'Modelling New'!$D:$D,'Modelling New'!$O:$O)*PA_19[[#This Row],[DC Capacity Affected (kW)]]*PA_19[[#This Row],[Lost PoA(KWh/m2)]],"")</f>
        <v>106.93039359596409</v>
      </c>
    </row>
    <row r="84" spans="1:35" x14ac:dyDescent="0.35">
      <c r="A84" s="53" t="e">
        <f>#REF!+1</f>
        <v>#REF!</v>
      </c>
      <c r="B84" s="141">
        <v>45542</v>
      </c>
      <c r="C84" s="6">
        <f>YEAR(PA_19[[#This Row],[Date]])+IF(MONTH(PA_19[[#This Row],[Date]])&gt;=4,1,0)</f>
        <v>2025</v>
      </c>
      <c r="D84" s="6">
        <f>YEAR(PA_19[[#This Row],[Date]])</f>
        <v>2024</v>
      </c>
      <c r="E84" s="54" t="s">
        <v>124</v>
      </c>
      <c r="F84" s="54" t="s">
        <v>124</v>
      </c>
      <c r="G84" s="142">
        <f>PA_19[[#This Row],[Date]]-DAY(PA_19[[#This Row],[Date]])+1</f>
        <v>45536</v>
      </c>
      <c r="H84" s="6">
        <f>DAY(EOMONTH(PA_19[[#This Row],[Month Year]],0))</f>
        <v>30</v>
      </c>
      <c r="I84" s="55">
        <f>_xlfn.XLOOKUP(PA_19[[#This Row],[Date]],Raw_Data!B:B,Raw_Data!J:J,0)</f>
        <v>0</v>
      </c>
      <c r="J84" s="55" t="e">
        <f>_xlfn.XLOOKUP(PA_19[[#This Row],[Date]],Raw_Data!B:B,Raw_Data!K:K)</f>
        <v>#N/A</v>
      </c>
      <c r="K84" s="49" t="str">
        <f>IFERROR((PA_19[[#This Row],[Sunset Time (POA&lt;20 W/m2)]]-PA_19[[#This Row],[Sunrise Time (POA&gt;20 W/m2)]])*24,"")</f>
        <v/>
      </c>
      <c r="L84" s="54"/>
      <c r="M84" s="54"/>
      <c r="N84" s="54"/>
      <c r="O84" s="52" t="s">
        <v>720</v>
      </c>
      <c r="P84" s="6"/>
      <c r="Q8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4" s="6">
        <f>_xlfn.XLOOKUP(PA_19[[#This Row],[Affected Equipment ]],'Basic Data '!A:A,'Basic Data '!B:B,0)</f>
        <v>25.48</v>
      </c>
      <c r="S84" s="6">
        <f>_xlfn.XLOOKUP(PA_19[[#This Row],[Affected Equipment ]],'Basic Data '!A:A,'Basic Data '!C:C,0)</f>
        <v>2.7734842712528573E-4</v>
      </c>
      <c r="T84" s="56" t="s">
        <v>721</v>
      </c>
      <c r="U84" s="88"/>
      <c r="V84" s="88" t="s">
        <v>726</v>
      </c>
      <c r="W84" s="58">
        <v>0.21597222222222223</v>
      </c>
      <c r="X84" s="58" t="s">
        <v>723</v>
      </c>
      <c r="Y84" s="58" t="s">
        <v>723</v>
      </c>
      <c r="Z84" s="58">
        <v>0.71319444444444446</v>
      </c>
      <c r="AA84" s="117" t="str">
        <f>IF(PA_19[[#This Row],[Acknowledgement Time ]]="NA","",(PA_19[[#This Row],[Acknowledgement Time ]]-PA_19[[#This Row],[Fault Time]])*24)</f>
        <v/>
      </c>
      <c r="AB84" s="117" t="str">
        <f>IF(PA_19[[#This Row],[Work Start time on Fault]]="NA","",(PA_19[[#This Row],[Work Start time on Fault]]-PA_19[[#This Row],[Fault Time]])*24)</f>
        <v/>
      </c>
      <c r="AC84" s="118" t="str">
        <f>IF(PA_19[[#This Row],[Work Start time on Fault]]="NA","",(PA_19[[#This Row],[Work Completion time on fault]]-PA_19[[#This Row],[Fault Time]])*24)</f>
        <v/>
      </c>
      <c r="AD84" s="62">
        <f>IFERROR((PA_19[[#This Row],[Work Completion time on fault]]-PA_19[[#This Row],[Fault Time]])*24,"")</f>
        <v>11.933333333333334</v>
      </c>
      <c r="AE84" s="54" t="s">
        <v>728</v>
      </c>
      <c r="AF84" s="54" t="s">
        <v>729</v>
      </c>
      <c r="AG84" s="49">
        <f>PA_19[[#This Row],[Breakdown Time]]*PA_19[[#This Row],[Plant Equivalent Weightage]]</f>
        <v>3.3096912303617432E-3</v>
      </c>
      <c r="AH84" s="54">
        <v>6.49</v>
      </c>
      <c r="AI84" s="90">
        <f>IFERROR(_xlfn.XLOOKUP($G84,'Modelling New'!$D:$D,'Modelling New'!$O:$O)*PA_19[[#This Row],[DC Capacity Affected (kW)]]*PA_19[[#This Row],[Lost PoA(KWh/m2)]],"")</f>
        <v>129.7155615771602</v>
      </c>
    </row>
    <row r="85" spans="1:35" x14ac:dyDescent="0.35">
      <c r="A85" s="53" t="e">
        <f t="shared" si="5"/>
        <v>#REF!</v>
      </c>
      <c r="B85" s="141">
        <v>45542</v>
      </c>
      <c r="C85" s="6">
        <f>YEAR(PA_19[[#This Row],[Date]])+IF(MONTH(PA_19[[#This Row],[Date]])&gt;=4,1,0)</f>
        <v>2025</v>
      </c>
      <c r="D85" s="6">
        <f>YEAR(PA_19[[#This Row],[Date]])</f>
        <v>2024</v>
      </c>
      <c r="E85" s="54" t="s">
        <v>124</v>
      </c>
      <c r="F85" s="54" t="s">
        <v>124</v>
      </c>
      <c r="G85" s="142">
        <f>PA_19[[#This Row],[Date]]-DAY(PA_19[[#This Row],[Date]])+1</f>
        <v>45536</v>
      </c>
      <c r="H85" s="6">
        <f>DAY(EOMONTH(PA_19[[#This Row],[Month Year]],0))</f>
        <v>30</v>
      </c>
      <c r="I85" s="55">
        <f>_xlfn.XLOOKUP(PA_19[[#This Row],[Date]],Raw_Data!B:B,Raw_Data!J:J,0)</f>
        <v>0</v>
      </c>
      <c r="J85" s="55" t="e">
        <f>_xlfn.XLOOKUP(PA_19[[#This Row],[Date]],Raw_Data!B:B,Raw_Data!K:K)</f>
        <v>#N/A</v>
      </c>
      <c r="K85" s="49" t="str">
        <f>IFERROR((PA_19[[#This Row],[Sunset Time (POA&lt;20 W/m2)]]-PA_19[[#This Row],[Sunrise Time (POA&gt;20 W/m2)]])*24,"")</f>
        <v/>
      </c>
      <c r="L85" s="54"/>
      <c r="M85" s="54"/>
      <c r="N85" s="54"/>
      <c r="O85" s="52" t="s">
        <v>720</v>
      </c>
      <c r="P85" s="6"/>
      <c r="Q8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5" s="6">
        <f>_xlfn.XLOOKUP(PA_19[[#This Row],[Affected Equipment ]],'Basic Data '!A:A,'Basic Data '!B:B,0)</f>
        <v>25.48</v>
      </c>
      <c r="S85" s="6">
        <f>_xlfn.XLOOKUP(PA_19[[#This Row],[Affected Equipment ]],'Basic Data '!A:A,'Basic Data '!C:C,0)</f>
        <v>2.7734842712528573E-4</v>
      </c>
      <c r="T85" s="56" t="s">
        <v>721</v>
      </c>
      <c r="U85" s="88"/>
      <c r="V85" s="88" t="s">
        <v>726</v>
      </c>
      <c r="W85" s="58">
        <v>0.21597222222222223</v>
      </c>
      <c r="X85" s="58" t="s">
        <v>723</v>
      </c>
      <c r="Y85" s="58" t="s">
        <v>723</v>
      </c>
      <c r="Z85" s="58">
        <v>0.71319444444444446</v>
      </c>
      <c r="AA85" s="117" t="str">
        <f>IF(PA_19[[#This Row],[Acknowledgement Time ]]="NA","",(PA_19[[#This Row],[Acknowledgement Time ]]-PA_19[[#This Row],[Fault Time]])*24)</f>
        <v/>
      </c>
      <c r="AB85" s="117" t="str">
        <f>IF(PA_19[[#This Row],[Work Start time on Fault]]="NA","",(PA_19[[#This Row],[Work Start time on Fault]]-PA_19[[#This Row],[Fault Time]])*24)</f>
        <v/>
      </c>
      <c r="AC85" s="118" t="str">
        <f>IF(PA_19[[#This Row],[Work Start time on Fault]]="NA","",(PA_19[[#This Row],[Work Completion time on fault]]-PA_19[[#This Row],[Fault Time]])*24)</f>
        <v/>
      </c>
      <c r="AD85" s="62">
        <f>IFERROR((PA_19[[#This Row],[Work Completion time on fault]]-PA_19[[#This Row],[Fault Time]])*24,"")</f>
        <v>11.933333333333334</v>
      </c>
      <c r="AE85" s="54" t="s">
        <v>728</v>
      </c>
      <c r="AF85" s="54" t="s">
        <v>729</v>
      </c>
      <c r="AG85" s="49">
        <f>PA_19[[#This Row],[Breakdown Time]]*PA_19[[#This Row],[Plant Equivalent Weightage]]</f>
        <v>3.3096912303617432E-3</v>
      </c>
      <c r="AH85" s="54">
        <v>6.49</v>
      </c>
      <c r="AI85" s="90">
        <f>IFERROR(_xlfn.XLOOKUP($G85,'Modelling New'!$D:$D,'Modelling New'!$O:$O)*PA_19[[#This Row],[DC Capacity Affected (kW)]]*PA_19[[#This Row],[Lost PoA(KWh/m2)]],"")</f>
        <v>129.7155615771602</v>
      </c>
    </row>
    <row r="86" spans="1:35" x14ac:dyDescent="0.35">
      <c r="A86" s="53" t="e">
        <f>#REF!+1</f>
        <v>#REF!</v>
      </c>
      <c r="B86" s="141">
        <v>45543</v>
      </c>
      <c r="C86" s="6">
        <f>YEAR(PA_19[[#This Row],[Date]])+IF(MONTH(PA_19[[#This Row],[Date]])&gt;=4,1,0)</f>
        <v>2025</v>
      </c>
      <c r="D86" s="6">
        <f>YEAR(PA_19[[#This Row],[Date]])</f>
        <v>2024</v>
      </c>
      <c r="E86" s="54" t="s">
        <v>124</v>
      </c>
      <c r="F86" s="54" t="s">
        <v>124</v>
      </c>
      <c r="G86" s="142">
        <f>PA_19[[#This Row],[Date]]-DAY(PA_19[[#This Row],[Date]])+1</f>
        <v>45536</v>
      </c>
      <c r="H86" s="6">
        <f>DAY(EOMONTH(PA_19[[#This Row],[Month Year]],0))</f>
        <v>30</v>
      </c>
      <c r="I86" s="55">
        <f>_xlfn.XLOOKUP(PA_19[[#This Row],[Date]],Raw_Data!B:B,Raw_Data!J:J,0)</f>
        <v>0</v>
      </c>
      <c r="J86" s="55" t="e">
        <f>_xlfn.XLOOKUP(PA_19[[#This Row],[Date]],Raw_Data!B:B,Raw_Data!K:K)</f>
        <v>#N/A</v>
      </c>
      <c r="K86" s="49" t="str">
        <f>IFERROR((PA_19[[#This Row],[Sunset Time (POA&lt;20 W/m2)]]-PA_19[[#This Row],[Sunrise Time (POA&gt;20 W/m2)]])*24,"")</f>
        <v/>
      </c>
      <c r="L86" s="54"/>
      <c r="M86" s="54"/>
      <c r="N86" s="54"/>
      <c r="O86" s="52" t="s">
        <v>720</v>
      </c>
      <c r="P86" s="6"/>
      <c r="Q8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6" s="6">
        <f>_xlfn.XLOOKUP(PA_19[[#This Row],[Affected Equipment ]],'Basic Data '!A:A,'Basic Data '!B:B,0)</f>
        <v>25.48</v>
      </c>
      <c r="S86" s="6">
        <f>_xlfn.XLOOKUP(PA_19[[#This Row],[Affected Equipment ]],'Basic Data '!A:A,'Basic Data '!C:C,0)</f>
        <v>2.7734842712528573E-4</v>
      </c>
      <c r="T86" s="56" t="s">
        <v>721</v>
      </c>
      <c r="U86" s="88"/>
      <c r="V86" s="88" t="s">
        <v>726</v>
      </c>
      <c r="W86" s="58">
        <v>0.26458333333333334</v>
      </c>
      <c r="X86" s="58" t="s">
        <v>723</v>
      </c>
      <c r="Y86" s="58" t="s">
        <v>723</v>
      </c>
      <c r="Z86" s="58">
        <v>0.71597222222222223</v>
      </c>
      <c r="AA86" s="117" t="str">
        <f>IF(PA_19[[#This Row],[Acknowledgement Time ]]="NA","",(PA_19[[#This Row],[Acknowledgement Time ]]-PA_19[[#This Row],[Fault Time]])*24)</f>
        <v/>
      </c>
      <c r="AB86" s="117" t="str">
        <f>IF(PA_19[[#This Row],[Work Start time on Fault]]="NA","",(PA_19[[#This Row],[Work Start time on Fault]]-PA_19[[#This Row],[Fault Time]])*24)</f>
        <v/>
      </c>
      <c r="AC86" s="118" t="str">
        <f>IF(PA_19[[#This Row],[Work Start time on Fault]]="NA","",(PA_19[[#This Row],[Work Completion time on fault]]-PA_19[[#This Row],[Fault Time]])*24)</f>
        <v/>
      </c>
      <c r="AD86" s="62">
        <f>IFERROR((PA_19[[#This Row],[Work Completion time on fault]]-PA_19[[#This Row],[Fault Time]])*24,"")</f>
        <v>10.833333333333334</v>
      </c>
      <c r="AE86" s="54" t="s">
        <v>728</v>
      </c>
      <c r="AF86" s="54" t="s">
        <v>729</v>
      </c>
      <c r="AG86" s="49">
        <f>PA_19[[#This Row],[Breakdown Time]]*PA_19[[#This Row],[Plant Equivalent Weightage]]</f>
        <v>3.0046079605239289E-3</v>
      </c>
      <c r="AH86" s="54">
        <v>5.58</v>
      </c>
      <c r="AI86" s="90">
        <f>IFERROR(_xlfn.XLOOKUP($G86,'Modelling New'!$D:$D,'Modelling New'!$O:$O)*PA_19[[#This Row],[DC Capacity Affected (kW)]]*PA_19[[#This Row],[Lost PoA(KWh/m2)]],"")</f>
        <v>111.5274011711177</v>
      </c>
    </row>
    <row r="87" spans="1:35" x14ac:dyDescent="0.35">
      <c r="A87" s="53" t="e">
        <f t="shared" si="5"/>
        <v>#REF!</v>
      </c>
      <c r="B87" s="141">
        <v>45543</v>
      </c>
      <c r="C87" s="6">
        <f>YEAR(PA_19[[#This Row],[Date]])+IF(MONTH(PA_19[[#This Row],[Date]])&gt;=4,1,0)</f>
        <v>2025</v>
      </c>
      <c r="D87" s="6">
        <f>YEAR(PA_19[[#This Row],[Date]])</f>
        <v>2024</v>
      </c>
      <c r="E87" s="54" t="s">
        <v>124</v>
      </c>
      <c r="F87" s="54" t="s">
        <v>124</v>
      </c>
      <c r="G87" s="142">
        <f>PA_19[[#This Row],[Date]]-DAY(PA_19[[#This Row],[Date]])+1</f>
        <v>45536</v>
      </c>
      <c r="H87" s="6">
        <f>DAY(EOMONTH(PA_19[[#This Row],[Month Year]],0))</f>
        <v>30</v>
      </c>
      <c r="I87" s="55">
        <f>_xlfn.XLOOKUP(PA_19[[#This Row],[Date]],Raw_Data!B:B,Raw_Data!J:J,0)</f>
        <v>0</v>
      </c>
      <c r="J87" s="55" t="e">
        <f>_xlfn.XLOOKUP(PA_19[[#This Row],[Date]],Raw_Data!B:B,Raw_Data!K:K)</f>
        <v>#N/A</v>
      </c>
      <c r="K87" s="49" t="str">
        <f>IFERROR((PA_19[[#This Row],[Sunset Time (POA&lt;20 W/m2)]]-PA_19[[#This Row],[Sunrise Time (POA&gt;20 W/m2)]])*24,"")</f>
        <v/>
      </c>
      <c r="L87" s="54"/>
      <c r="M87" s="54"/>
      <c r="N87" s="54"/>
      <c r="O87" s="52" t="s">
        <v>720</v>
      </c>
      <c r="P87" s="6"/>
      <c r="Q8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7" s="6">
        <f>_xlfn.XLOOKUP(PA_19[[#This Row],[Affected Equipment ]],'Basic Data '!A:A,'Basic Data '!B:B,0)</f>
        <v>25.48</v>
      </c>
      <c r="S87" s="6">
        <f>_xlfn.XLOOKUP(PA_19[[#This Row],[Affected Equipment ]],'Basic Data '!A:A,'Basic Data '!C:C,0)</f>
        <v>2.7734842712528573E-4</v>
      </c>
      <c r="T87" s="56" t="s">
        <v>721</v>
      </c>
      <c r="U87" s="88"/>
      <c r="V87" s="88" t="s">
        <v>726</v>
      </c>
      <c r="W87" s="58">
        <v>0.26458333333333334</v>
      </c>
      <c r="X87" s="58" t="s">
        <v>723</v>
      </c>
      <c r="Y87" s="58" t="s">
        <v>723</v>
      </c>
      <c r="Z87" s="58">
        <v>0.71597222222222223</v>
      </c>
      <c r="AA87" s="117" t="str">
        <f>IF(PA_19[[#This Row],[Acknowledgement Time ]]="NA","",(PA_19[[#This Row],[Acknowledgement Time ]]-PA_19[[#This Row],[Fault Time]])*24)</f>
        <v/>
      </c>
      <c r="AB87" s="117" t="str">
        <f>IF(PA_19[[#This Row],[Work Start time on Fault]]="NA","",(PA_19[[#This Row],[Work Start time on Fault]]-PA_19[[#This Row],[Fault Time]])*24)</f>
        <v/>
      </c>
      <c r="AC87" s="118" t="str">
        <f>IF(PA_19[[#This Row],[Work Start time on Fault]]="NA","",(PA_19[[#This Row],[Work Completion time on fault]]-PA_19[[#This Row],[Fault Time]])*24)</f>
        <v/>
      </c>
      <c r="AD87" s="62">
        <f>IFERROR((PA_19[[#This Row],[Work Completion time on fault]]-PA_19[[#This Row],[Fault Time]])*24,"")</f>
        <v>10.833333333333334</v>
      </c>
      <c r="AE87" s="54" t="s">
        <v>728</v>
      </c>
      <c r="AF87" s="54" t="s">
        <v>729</v>
      </c>
      <c r="AG87" s="49">
        <f>PA_19[[#This Row],[Breakdown Time]]*PA_19[[#This Row],[Plant Equivalent Weightage]]</f>
        <v>3.0046079605239289E-3</v>
      </c>
      <c r="AH87" s="54">
        <v>5.58</v>
      </c>
      <c r="AI87" s="90">
        <f>IFERROR(_xlfn.XLOOKUP($G87,'Modelling New'!$D:$D,'Modelling New'!$O:$O)*PA_19[[#This Row],[DC Capacity Affected (kW)]]*PA_19[[#This Row],[Lost PoA(KWh/m2)]],"")</f>
        <v>111.5274011711177</v>
      </c>
    </row>
    <row r="88" spans="1:35" x14ac:dyDescent="0.35">
      <c r="A88" s="53" t="e">
        <f>#REF!+1</f>
        <v>#REF!</v>
      </c>
      <c r="B88" s="141">
        <v>45544</v>
      </c>
      <c r="C88" s="6">
        <f>YEAR(PA_19[[#This Row],[Date]])+IF(MONTH(PA_19[[#This Row],[Date]])&gt;=4,1,0)</f>
        <v>2025</v>
      </c>
      <c r="D88" s="6">
        <f>YEAR(PA_19[[#This Row],[Date]])</f>
        <v>2024</v>
      </c>
      <c r="E88" s="54" t="s">
        <v>124</v>
      </c>
      <c r="F88" s="54" t="s">
        <v>124</v>
      </c>
      <c r="G88" s="142">
        <f>PA_19[[#This Row],[Date]]-DAY(PA_19[[#This Row],[Date]])+1</f>
        <v>45536</v>
      </c>
      <c r="H88" s="6">
        <f>DAY(EOMONTH(PA_19[[#This Row],[Month Year]],0))</f>
        <v>30</v>
      </c>
      <c r="I88" s="55">
        <f>_xlfn.XLOOKUP(PA_19[[#This Row],[Date]],Raw_Data!B:B,Raw_Data!J:J,0)</f>
        <v>0</v>
      </c>
      <c r="J88" s="55" t="e">
        <f>_xlfn.XLOOKUP(PA_19[[#This Row],[Date]],Raw_Data!B:B,Raw_Data!K:K)</f>
        <v>#N/A</v>
      </c>
      <c r="K88" s="49" t="str">
        <f>IFERROR((PA_19[[#This Row],[Sunset Time (POA&lt;20 W/m2)]]-PA_19[[#This Row],[Sunrise Time (POA&gt;20 W/m2)]])*24,"")</f>
        <v/>
      </c>
      <c r="L88" s="54"/>
      <c r="M88" s="54"/>
      <c r="N88" s="54"/>
      <c r="O88" s="52" t="s">
        <v>720</v>
      </c>
      <c r="P88" s="6"/>
      <c r="Q8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8" s="6">
        <f>_xlfn.XLOOKUP(PA_19[[#This Row],[Affected Equipment ]],'Basic Data '!A:A,'Basic Data '!B:B,0)</f>
        <v>25.48</v>
      </c>
      <c r="S88" s="6">
        <f>_xlfn.XLOOKUP(PA_19[[#This Row],[Affected Equipment ]],'Basic Data '!A:A,'Basic Data '!C:C,0)</f>
        <v>2.7734842712528573E-4</v>
      </c>
      <c r="T88" s="56" t="s">
        <v>721</v>
      </c>
      <c r="U88" s="88"/>
      <c r="V88" s="88" t="s">
        <v>726</v>
      </c>
      <c r="W88" s="58">
        <v>0.23055555555555554</v>
      </c>
      <c r="X88" s="58" t="s">
        <v>723</v>
      </c>
      <c r="Y88" s="58" t="s">
        <v>723</v>
      </c>
      <c r="Z88" s="58">
        <v>0.71180555555555547</v>
      </c>
      <c r="AA88" s="117" t="str">
        <f>IF(PA_19[[#This Row],[Acknowledgement Time ]]="NA","",(PA_19[[#This Row],[Acknowledgement Time ]]-PA_19[[#This Row],[Fault Time]])*24)</f>
        <v/>
      </c>
      <c r="AB88" s="117" t="str">
        <f>IF(PA_19[[#This Row],[Work Start time on Fault]]="NA","",(PA_19[[#This Row],[Work Start time on Fault]]-PA_19[[#This Row],[Fault Time]])*24)</f>
        <v/>
      </c>
      <c r="AC88" s="118" t="str">
        <f>IF(PA_19[[#This Row],[Work Start time on Fault]]="NA","",(PA_19[[#This Row],[Work Completion time on fault]]-PA_19[[#This Row],[Fault Time]])*24)</f>
        <v/>
      </c>
      <c r="AD88" s="62">
        <f>IFERROR((PA_19[[#This Row],[Work Completion time on fault]]-PA_19[[#This Row],[Fault Time]])*24,"")</f>
        <v>11.549999999999999</v>
      </c>
      <c r="AE88" s="54" t="s">
        <v>728</v>
      </c>
      <c r="AF88" s="54" t="s">
        <v>729</v>
      </c>
      <c r="AG88" s="49">
        <f>PA_19[[#This Row],[Breakdown Time]]*PA_19[[#This Row],[Plant Equivalent Weightage]]</f>
        <v>3.2033743332970498E-3</v>
      </c>
      <c r="AH88" s="54">
        <v>5.63</v>
      </c>
      <c r="AI88" s="90">
        <f>IFERROR(_xlfn.XLOOKUP($G88,'Modelling New'!$D:$D,'Modelling New'!$O:$O)*PA_19[[#This Row],[DC Capacity Affected (kW)]]*PA_19[[#This Row],[Lost PoA(KWh/m2)]],"")</f>
        <v>112.52675064397717</v>
      </c>
    </row>
    <row r="89" spans="1:35" x14ac:dyDescent="0.35">
      <c r="A89" s="53" t="e">
        <f t="shared" si="5"/>
        <v>#REF!</v>
      </c>
      <c r="B89" s="141">
        <v>45544</v>
      </c>
      <c r="C89" s="6">
        <f>YEAR(PA_19[[#This Row],[Date]])+IF(MONTH(PA_19[[#This Row],[Date]])&gt;=4,1,0)</f>
        <v>2025</v>
      </c>
      <c r="D89" s="6">
        <f>YEAR(PA_19[[#This Row],[Date]])</f>
        <v>2024</v>
      </c>
      <c r="E89" s="54" t="s">
        <v>124</v>
      </c>
      <c r="F89" s="54" t="s">
        <v>124</v>
      </c>
      <c r="G89" s="142">
        <f>PA_19[[#This Row],[Date]]-DAY(PA_19[[#This Row],[Date]])+1</f>
        <v>45536</v>
      </c>
      <c r="H89" s="6">
        <f>DAY(EOMONTH(PA_19[[#This Row],[Month Year]],0))</f>
        <v>30</v>
      </c>
      <c r="I89" s="55">
        <f>_xlfn.XLOOKUP(PA_19[[#This Row],[Date]],Raw_Data!B:B,Raw_Data!J:J,0)</f>
        <v>0</v>
      </c>
      <c r="J89" s="55" t="e">
        <f>_xlfn.XLOOKUP(PA_19[[#This Row],[Date]],Raw_Data!B:B,Raw_Data!K:K)</f>
        <v>#N/A</v>
      </c>
      <c r="K89" s="49" t="str">
        <f>IFERROR((PA_19[[#This Row],[Sunset Time (POA&lt;20 W/m2)]]-PA_19[[#This Row],[Sunrise Time (POA&gt;20 W/m2)]])*24,"")</f>
        <v/>
      </c>
      <c r="L89" s="54"/>
      <c r="M89" s="54"/>
      <c r="N89" s="54"/>
      <c r="O89" s="52" t="s">
        <v>720</v>
      </c>
      <c r="P89" s="6"/>
      <c r="Q8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89" s="6">
        <f>_xlfn.XLOOKUP(PA_19[[#This Row],[Affected Equipment ]],'Basic Data '!A:A,'Basic Data '!B:B,0)</f>
        <v>25.48</v>
      </c>
      <c r="S89" s="6">
        <f>_xlfn.XLOOKUP(PA_19[[#This Row],[Affected Equipment ]],'Basic Data '!A:A,'Basic Data '!C:C,0)</f>
        <v>2.7734842712528573E-4</v>
      </c>
      <c r="T89" s="56" t="s">
        <v>721</v>
      </c>
      <c r="U89" s="88"/>
      <c r="V89" s="88" t="s">
        <v>726</v>
      </c>
      <c r="W89" s="58">
        <v>0.23055555555555554</v>
      </c>
      <c r="X89" s="58" t="s">
        <v>723</v>
      </c>
      <c r="Y89" s="58" t="s">
        <v>723</v>
      </c>
      <c r="Z89" s="58">
        <v>0.71180555555555547</v>
      </c>
      <c r="AA89" s="117" t="str">
        <f>IF(PA_19[[#This Row],[Acknowledgement Time ]]="NA","",(PA_19[[#This Row],[Acknowledgement Time ]]-PA_19[[#This Row],[Fault Time]])*24)</f>
        <v/>
      </c>
      <c r="AB89" s="117" t="str">
        <f>IF(PA_19[[#This Row],[Work Start time on Fault]]="NA","",(PA_19[[#This Row],[Work Start time on Fault]]-PA_19[[#This Row],[Fault Time]])*24)</f>
        <v/>
      </c>
      <c r="AC89" s="118" t="str">
        <f>IF(PA_19[[#This Row],[Work Start time on Fault]]="NA","",(PA_19[[#This Row],[Work Completion time on fault]]-PA_19[[#This Row],[Fault Time]])*24)</f>
        <v/>
      </c>
      <c r="AD89" s="62">
        <f>IFERROR((PA_19[[#This Row],[Work Completion time on fault]]-PA_19[[#This Row],[Fault Time]])*24,"")</f>
        <v>11.549999999999999</v>
      </c>
      <c r="AE89" s="54" t="s">
        <v>728</v>
      </c>
      <c r="AF89" s="54" t="s">
        <v>729</v>
      </c>
      <c r="AG89" s="49">
        <f>PA_19[[#This Row],[Breakdown Time]]*PA_19[[#This Row],[Plant Equivalent Weightage]]</f>
        <v>3.2033743332970498E-3</v>
      </c>
      <c r="AH89" s="54">
        <v>5.63</v>
      </c>
      <c r="AI89" s="90">
        <f>IFERROR(_xlfn.XLOOKUP($G89,'Modelling New'!$D:$D,'Modelling New'!$O:$O)*PA_19[[#This Row],[DC Capacity Affected (kW)]]*PA_19[[#This Row],[Lost PoA(KWh/m2)]],"")</f>
        <v>112.52675064397717</v>
      </c>
    </row>
    <row r="90" spans="1:35" x14ac:dyDescent="0.35">
      <c r="A90" s="53" t="e">
        <f>#REF!+1</f>
        <v>#REF!</v>
      </c>
      <c r="B90" s="141">
        <v>45545</v>
      </c>
      <c r="C90" s="6">
        <f>YEAR(PA_19[[#This Row],[Date]])+IF(MONTH(PA_19[[#This Row],[Date]])&gt;=4,1,0)</f>
        <v>2025</v>
      </c>
      <c r="D90" s="6">
        <f>YEAR(PA_19[[#This Row],[Date]])</f>
        <v>2024</v>
      </c>
      <c r="E90" s="54" t="s">
        <v>124</v>
      </c>
      <c r="F90" s="54" t="s">
        <v>124</v>
      </c>
      <c r="G90" s="142">
        <f>PA_19[[#This Row],[Date]]-DAY(PA_19[[#This Row],[Date]])+1</f>
        <v>45536</v>
      </c>
      <c r="H90" s="6">
        <f>DAY(EOMONTH(PA_19[[#This Row],[Month Year]],0))</f>
        <v>30</v>
      </c>
      <c r="I90" s="55">
        <f>_xlfn.XLOOKUP(PA_19[[#This Row],[Date]],Raw_Data!B:B,Raw_Data!J:J,0)</f>
        <v>0</v>
      </c>
      <c r="J90" s="55" t="e">
        <f>_xlfn.XLOOKUP(PA_19[[#This Row],[Date]],Raw_Data!B:B,Raw_Data!K:K)</f>
        <v>#N/A</v>
      </c>
      <c r="K90" s="49" t="str">
        <f>IFERROR((PA_19[[#This Row],[Sunset Time (POA&lt;20 W/m2)]]-PA_19[[#This Row],[Sunrise Time (POA&gt;20 W/m2)]])*24,"")</f>
        <v/>
      </c>
      <c r="L90" s="54"/>
      <c r="M90" s="54"/>
      <c r="N90" s="54"/>
      <c r="O90" s="52" t="s">
        <v>720</v>
      </c>
      <c r="P90" s="6"/>
      <c r="Q9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0" s="6">
        <f>_xlfn.XLOOKUP(PA_19[[#This Row],[Affected Equipment ]],'Basic Data '!A:A,'Basic Data '!B:B,0)</f>
        <v>25.48</v>
      </c>
      <c r="S90" s="6">
        <f>_xlfn.XLOOKUP(PA_19[[#This Row],[Affected Equipment ]],'Basic Data '!A:A,'Basic Data '!C:C,0)</f>
        <v>2.7734842712528573E-4</v>
      </c>
      <c r="T90" s="56" t="s">
        <v>721</v>
      </c>
      <c r="U90" s="88"/>
      <c r="V90" s="88" t="s">
        <v>726</v>
      </c>
      <c r="W90" s="58">
        <v>0.22430555555555556</v>
      </c>
      <c r="X90" s="58" t="s">
        <v>723</v>
      </c>
      <c r="Y90" s="58" t="s">
        <v>723</v>
      </c>
      <c r="Z90" s="58">
        <v>0.7055555555555556</v>
      </c>
      <c r="AA90" s="117" t="str">
        <f>IF(PA_19[[#This Row],[Acknowledgement Time ]]="NA","",(PA_19[[#This Row],[Acknowledgement Time ]]-PA_19[[#This Row],[Fault Time]])*24)</f>
        <v/>
      </c>
      <c r="AB90" s="117" t="str">
        <f>IF(PA_19[[#This Row],[Work Start time on Fault]]="NA","",(PA_19[[#This Row],[Work Start time on Fault]]-PA_19[[#This Row],[Fault Time]])*24)</f>
        <v/>
      </c>
      <c r="AC90" s="118" t="str">
        <f>IF(PA_19[[#This Row],[Work Start time on Fault]]="NA","",(PA_19[[#This Row],[Work Completion time on fault]]-PA_19[[#This Row],[Fault Time]])*24)</f>
        <v/>
      </c>
      <c r="AD90" s="62">
        <f>IFERROR((PA_19[[#This Row],[Work Completion time on fault]]-PA_19[[#This Row],[Fault Time]])*24,"")</f>
        <v>11.55</v>
      </c>
      <c r="AE90" s="54" t="s">
        <v>728</v>
      </c>
      <c r="AF90" s="54" t="s">
        <v>729</v>
      </c>
      <c r="AG90" s="49">
        <f>PA_19[[#This Row],[Breakdown Time]]*PA_19[[#This Row],[Plant Equivalent Weightage]]</f>
        <v>3.2033743332970503E-3</v>
      </c>
      <c r="AH90" s="54">
        <v>5.26</v>
      </c>
      <c r="AI90" s="90">
        <f>IFERROR(_xlfn.XLOOKUP($G90,'Modelling New'!$D:$D,'Modelling New'!$O:$O)*PA_19[[#This Row],[DC Capacity Affected (kW)]]*PA_19[[#This Row],[Lost PoA(KWh/m2)]],"")</f>
        <v>105.13156454481704</v>
      </c>
    </row>
    <row r="91" spans="1:35" x14ac:dyDescent="0.35">
      <c r="A91" s="53" t="e">
        <f t="shared" si="5"/>
        <v>#REF!</v>
      </c>
      <c r="B91" s="141">
        <v>45545</v>
      </c>
      <c r="C91" s="6">
        <f>YEAR(PA_19[[#This Row],[Date]])+IF(MONTH(PA_19[[#This Row],[Date]])&gt;=4,1,0)</f>
        <v>2025</v>
      </c>
      <c r="D91" s="6">
        <f>YEAR(PA_19[[#This Row],[Date]])</f>
        <v>2024</v>
      </c>
      <c r="E91" s="54" t="s">
        <v>124</v>
      </c>
      <c r="F91" s="54" t="s">
        <v>124</v>
      </c>
      <c r="G91" s="142">
        <f>PA_19[[#This Row],[Date]]-DAY(PA_19[[#This Row],[Date]])+1</f>
        <v>45536</v>
      </c>
      <c r="H91" s="6">
        <f>DAY(EOMONTH(PA_19[[#This Row],[Month Year]],0))</f>
        <v>30</v>
      </c>
      <c r="I91" s="55">
        <f>_xlfn.XLOOKUP(PA_19[[#This Row],[Date]],Raw_Data!B:B,Raw_Data!J:J,0)</f>
        <v>0</v>
      </c>
      <c r="J91" s="55" t="e">
        <f>_xlfn.XLOOKUP(PA_19[[#This Row],[Date]],Raw_Data!B:B,Raw_Data!K:K)</f>
        <v>#N/A</v>
      </c>
      <c r="K91" s="49" t="str">
        <f>IFERROR((PA_19[[#This Row],[Sunset Time (POA&lt;20 W/m2)]]-PA_19[[#This Row],[Sunrise Time (POA&gt;20 W/m2)]])*24,"")</f>
        <v/>
      </c>
      <c r="L91" s="54"/>
      <c r="M91" s="54"/>
      <c r="N91" s="54"/>
      <c r="O91" s="52" t="s">
        <v>720</v>
      </c>
      <c r="P91" s="6"/>
      <c r="Q9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1" s="6">
        <f>_xlfn.XLOOKUP(PA_19[[#This Row],[Affected Equipment ]],'Basic Data '!A:A,'Basic Data '!B:B,0)</f>
        <v>25.48</v>
      </c>
      <c r="S91" s="6">
        <f>_xlfn.XLOOKUP(PA_19[[#This Row],[Affected Equipment ]],'Basic Data '!A:A,'Basic Data '!C:C,0)</f>
        <v>2.7734842712528573E-4</v>
      </c>
      <c r="T91" s="56" t="s">
        <v>721</v>
      </c>
      <c r="U91" s="88"/>
      <c r="V91" s="88" t="s">
        <v>726</v>
      </c>
      <c r="W91" s="58">
        <v>0.22430555555555556</v>
      </c>
      <c r="X91" s="58" t="s">
        <v>723</v>
      </c>
      <c r="Y91" s="58" t="s">
        <v>723</v>
      </c>
      <c r="Z91" s="58">
        <v>0.7055555555555556</v>
      </c>
      <c r="AA91" s="117" t="str">
        <f>IF(PA_19[[#This Row],[Acknowledgement Time ]]="NA","",(PA_19[[#This Row],[Acknowledgement Time ]]-PA_19[[#This Row],[Fault Time]])*24)</f>
        <v/>
      </c>
      <c r="AB91" s="117" t="str">
        <f>IF(PA_19[[#This Row],[Work Start time on Fault]]="NA","",(PA_19[[#This Row],[Work Start time on Fault]]-PA_19[[#This Row],[Fault Time]])*24)</f>
        <v/>
      </c>
      <c r="AC91" s="118" t="str">
        <f>IF(PA_19[[#This Row],[Work Start time on Fault]]="NA","",(PA_19[[#This Row],[Work Completion time on fault]]-PA_19[[#This Row],[Fault Time]])*24)</f>
        <v/>
      </c>
      <c r="AD91" s="62">
        <f>IFERROR((PA_19[[#This Row],[Work Completion time on fault]]-PA_19[[#This Row],[Fault Time]])*24,"")</f>
        <v>11.55</v>
      </c>
      <c r="AE91" s="54" t="s">
        <v>728</v>
      </c>
      <c r="AF91" s="54" t="s">
        <v>729</v>
      </c>
      <c r="AG91" s="49">
        <f>PA_19[[#This Row],[Breakdown Time]]*PA_19[[#This Row],[Plant Equivalent Weightage]]</f>
        <v>3.2033743332970503E-3</v>
      </c>
      <c r="AH91" s="54">
        <v>5.26</v>
      </c>
      <c r="AI91" s="90">
        <f>IFERROR(_xlfn.XLOOKUP($G91,'Modelling New'!$D:$D,'Modelling New'!$O:$O)*PA_19[[#This Row],[DC Capacity Affected (kW)]]*PA_19[[#This Row],[Lost PoA(KWh/m2)]],"")</f>
        <v>105.13156454481704</v>
      </c>
    </row>
    <row r="92" spans="1:35" x14ac:dyDescent="0.35">
      <c r="A92" s="53" t="e">
        <f>#REF!+1</f>
        <v>#REF!</v>
      </c>
      <c r="B92" s="141">
        <v>45546</v>
      </c>
      <c r="C92" s="6">
        <f>YEAR(PA_19[[#This Row],[Date]])+IF(MONTH(PA_19[[#This Row],[Date]])&gt;=4,1,0)</f>
        <v>2025</v>
      </c>
      <c r="D92" s="6">
        <f>YEAR(PA_19[[#This Row],[Date]])</f>
        <v>2024</v>
      </c>
      <c r="E92" s="54" t="s">
        <v>124</v>
      </c>
      <c r="F92" s="54" t="s">
        <v>124</v>
      </c>
      <c r="G92" s="142">
        <f>PA_19[[#This Row],[Date]]-DAY(PA_19[[#This Row],[Date]])+1</f>
        <v>45536</v>
      </c>
      <c r="H92" s="6">
        <f>DAY(EOMONTH(PA_19[[#This Row],[Month Year]],0))</f>
        <v>30</v>
      </c>
      <c r="I92" s="55">
        <f>_xlfn.XLOOKUP(PA_19[[#This Row],[Date]],Raw_Data!B:B,Raw_Data!J:J,0)</f>
        <v>0</v>
      </c>
      <c r="J92" s="55" t="e">
        <f>_xlfn.XLOOKUP(PA_19[[#This Row],[Date]],Raw_Data!B:B,Raw_Data!K:K)</f>
        <v>#N/A</v>
      </c>
      <c r="K92" s="49" t="str">
        <f>IFERROR((PA_19[[#This Row],[Sunset Time (POA&lt;20 W/m2)]]-PA_19[[#This Row],[Sunrise Time (POA&gt;20 W/m2)]])*24,"")</f>
        <v/>
      </c>
      <c r="L92" s="54"/>
      <c r="M92" s="54"/>
      <c r="N92" s="54"/>
      <c r="O92" s="52" t="s">
        <v>720</v>
      </c>
      <c r="P92" s="6"/>
      <c r="Q9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2" s="6">
        <f>_xlfn.XLOOKUP(PA_19[[#This Row],[Affected Equipment ]],'Basic Data '!A:A,'Basic Data '!B:B,0)</f>
        <v>25.48</v>
      </c>
      <c r="S92" s="6">
        <f>_xlfn.XLOOKUP(PA_19[[#This Row],[Affected Equipment ]],'Basic Data '!A:A,'Basic Data '!C:C,0)</f>
        <v>2.7734842712528573E-4</v>
      </c>
      <c r="T92" s="56" t="s">
        <v>721</v>
      </c>
      <c r="U92" s="88"/>
      <c r="V92" s="88" t="s">
        <v>726</v>
      </c>
      <c r="W92" s="58">
        <v>0.31388888888888888</v>
      </c>
      <c r="X92" s="58" t="s">
        <v>723</v>
      </c>
      <c r="Y92" s="58" t="s">
        <v>723</v>
      </c>
      <c r="Z92" s="58">
        <v>0.70486111111111116</v>
      </c>
      <c r="AA92" s="117" t="str">
        <f>IF(PA_19[[#This Row],[Acknowledgement Time ]]="NA","",(PA_19[[#This Row],[Acknowledgement Time ]]-PA_19[[#This Row],[Fault Time]])*24)</f>
        <v/>
      </c>
      <c r="AB92" s="117" t="str">
        <f>IF(PA_19[[#This Row],[Work Start time on Fault]]="NA","",(PA_19[[#This Row],[Work Start time on Fault]]-PA_19[[#This Row],[Fault Time]])*24)</f>
        <v/>
      </c>
      <c r="AC92" s="118" t="str">
        <f>IF(PA_19[[#This Row],[Work Start time on Fault]]="NA","",(PA_19[[#This Row],[Work Completion time on fault]]-PA_19[[#This Row],[Fault Time]])*24)</f>
        <v/>
      </c>
      <c r="AD92" s="62">
        <f>IFERROR((PA_19[[#This Row],[Work Completion time on fault]]-PA_19[[#This Row],[Fault Time]])*24,"")</f>
        <v>9.3833333333333346</v>
      </c>
      <c r="AE92" s="54" t="s">
        <v>728</v>
      </c>
      <c r="AF92" s="54" t="s">
        <v>729</v>
      </c>
      <c r="AG92" s="49">
        <f>PA_19[[#This Row],[Breakdown Time]]*PA_19[[#This Row],[Plant Equivalent Weightage]]</f>
        <v>2.602452741192265E-3</v>
      </c>
      <c r="AH92" s="54">
        <v>3.74</v>
      </c>
      <c r="AI92" s="90">
        <f>IFERROR(_xlfn.XLOOKUP($G92,'Modelling New'!$D:$D,'Modelling New'!$O:$O)*PA_19[[#This Row],[DC Capacity Affected (kW)]]*PA_19[[#This Row],[Lost PoA(KWh/m2)]],"")</f>
        <v>74.751340569888924</v>
      </c>
    </row>
    <row r="93" spans="1:35" x14ac:dyDescent="0.35">
      <c r="A93" s="53" t="e">
        <f t="shared" ref="A93:A116" si="6">A92+1</f>
        <v>#REF!</v>
      </c>
      <c r="B93" s="141">
        <v>45546</v>
      </c>
      <c r="C93" s="6">
        <f>YEAR(PA_19[[#This Row],[Date]])+IF(MONTH(PA_19[[#This Row],[Date]])&gt;=4,1,0)</f>
        <v>2025</v>
      </c>
      <c r="D93" s="6">
        <f>YEAR(PA_19[[#This Row],[Date]])</f>
        <v>2024</v>
      </c>
      <c r="E93" s="54" t="s">
        <v>124</v>
      </c>
      <c r="F93" s="54" t="s">
        <v>124</v>
      </c>
      <c r="G93" s="142">
        <f>PA_19[[#This Row],[Date]]-DAY(PA_19[[#This Row],[Date]])+1</f>
        <v>45536</v>
      </c>
      <c r="H93" s="6">
        <f>DAY(EOMONTH(PA_19[[#This Row],[Month Year]],0))</f>
        <v>30</v>
      </c>
      <c r="I93" s="55">
        <f>_xlfn.XLOOKUP(PA_19[[#This Row],[Date]],Raw_Data!B:B,Raw_Data!J:J,0)</f>
        <v>0</v>
      </c>
      <c r="J93" s="55" t="e">
        <f>_xlfn.XLOOKUP(PA_19[[#This Row],[Date]],Raw_Data!B:B,Raw_Data!K:K)</f>
        <v>#N/A</v>
      </c>
      <c r="K93" s="49" t="str">
        <f>IFERROR((PA_19[[#This Row],[Sunset Time (POA&lt;20 W/m2)]]-PA_19[[#This Row],[Sunrise Time (POA&gt;20 W/m2)]])*24,"")</f>
        <v/>
      </c>
      <c r="L93" s="54"/>
      <c r="M93" s="54"/>
      <c r="N93" s="54"/>
      <c r="O93" s="52" t="s">
        <v>720</v>
      </c>
      <c r="P93" s="6"/>
      <c r="Q9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3" s="6">
        <f>_xlfn.XLOOKUP(PA_19[[#This Row],[Affected Equipment ]],'Basic Data '!A:A,'Basic Data '!B:B,0)</f>
        <v>25.48</v>
      </c>
      <c r="S93" s="6">
        <f>_xlfn.XLOOKUP(PA_19[[#This Row],[Affected Equipment ]],'Basic Data '!A:A,'Basic Data '!C:C,0)</f>
        <v>2.7734842712528573E-4</v>
      </c>
      <c r="T93" s="56" t="s">
        <v>721</v>
      </c>
      <c r="U93" s="88"/>
      <c r="V93" s="88" t="s">
        <v>726</v>
      </c>
      <c r="W93" s="58">
        <v>0.31388888888888888</v>
      </c>
      <c r="X93" s="58" t="s">
        <v>723</v>
      </c>
      <c r="Y93" s="58" t="s">
        <v>723</v>
      </c>
      <c r="Z93" s="58">
        <v>0.70486111111111116</v>
      </c>
      <c r="AA93" s="117" t="str">
        <f>IF(PA_19[[#This Row],[Acknowledgement Time ]]="NA","",(PA_19[[#This Row],[Acknowledgement Time ]]-PA_19[[#This Row],[Fault Time]])*24)</f>
        <v/>
      </c>
      <c r="AB93" s="117" t="str">
        <f>IF(PA_19[[#This Row],[Work Start time on Fault]]="NA","",(PA_19[[#This Row],[Work Start time on Fault]]-PA_19[[#This Row],[Fault Time]])*24)</f>
        <v/>
      </c>
      <c r="AC93" s="118" t="str">
        <f>IF(PA_19[[#This Row],[Work Start time on Fault]]="NA","",(PA_19[[#This Row],[Work Completion time on fault]]-PA_19[[#This Row],[Fault Time]])*24)</f>
        <v/>
      </c>
      <c r="AD93" s="62">
        <f>IFERROR((PA_19[[#This Row],[Work Completion time on fault]]-PA_19[[#This Row],[Fault Time]])*24,"")</f>
        <v>9.3833333333333346</v>
      </c>
      <c r="AE93" s="54" t="s">
        <v>728</v>
      </c>
      <c r="AF93" s="54" t="s">
        <v>729</v>
      </c>
      <c r="AG93" s="49">
        <f>PA_19[[#This Row],[Breakdown Time]]*PA_19[[#This Row],[Plant Equivalent Weightage]]</f>
        <v>2.602452741192265E-3</v>
      </c>
      <c r="AH93" s="54">
        <v>3.74</v>
      </c>
      <c r="AI93" s="90">
        <f>IFERROR(_xlfn.XLOOKUP($G93,'Modelling New'!$D:$D,'Modelling New'!$O:$O)*PA_19[[#This Row],[DC Capacity Affected (kW)]]*PA_19[[#This Row],[Lost PoA(KWh/m2)]],"")</f>
        <v>74.751340569888924</v>
      </c>
    </row>
    <row r="94" spans="1:35" x14ac:dyDescent="0.35">
      <c r="A94" s="53" t="e">
        <f>#REF!+1</f>
        <v>#REF!</v>
      </c>
      <c r="B94" s="141">
        <v>45547</v>
      </c>
      <c r="C94" s="6">
        <f>YEAR(PA_19[[#This Row],[Date]])+IF(MONTH(PA_19[[#This Row],[Date]])&gt;=4,1,0)</f>
        <v>2025</v>
      </c>
      <c r="D94" s="6">
        <f>YEAR(PA_19[[#This Row],[Date]])</f>
        <v>2024</v>
      </c>
      <c r="E94" s="54" t="s">
        <v>124</v>
      </c>
      <c r="F94" s="54" t="s">
        <v>124</v>
      </c>
      <c r="G94" s="142">
        <f>PA_19[[#This Row],[Date]]-DAY(PA_19[[#This Row],[Date]])+1</f>
        <v>45536</v>
      </c>
      <c r="H94" s="6">
        <f>DAY(EOMONTH(PA_19[[#This Row],[Month Year]],0))</f>
        <v>30</v>
      </c>
      <c r="I94" s="55">
        <f>_xlfn.XLOOKUP(PA_19[[#This Row],[Date]],Raw_Data!B:B,Raw_Data!J:J,0)</f>
        <v>0</v>
      </c>
      <c r="J94" s="55" t="e">
        <f>_xlfn.XLOOKUP(PA_19[[#This Row],[Date]],Raw_Data!B:B,Raw_Data!K:K)</f>
        <v>#N/A</v>
      </c>
      <c r="K94" s="49" t="str">
        <f>IFERROR((PA_19[[#This Row],[Sunset Time (POA&lt;20 W/m2)]]-PA_19[[#This Row],[Sunrise Time (POA&gt;20 W/m2)]])*24,"")</f>
        <v/>
      </c>
      <c r="L94" s="54"/>
      <c r="M94" s="54"/>
      <c r="N94" s="54"/>
      <c r="O94" s="52" t="s">
        <v>720</v>
      </c>
      <c r="P94" s="6"/>
      <c r="Q9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4" s="6">
        <f>_xlfn.XLOOKUP(PA_19[[#This Row],[Affected Equipment ]],'Basic Data '!A:A,'Basic Data '!B:B,0)</f>
        <v>25.48</v>
      </c>
      <c r="S94" s="6">
        <f>_xlfn.XLOOKUP(PA_19[[#This Row],[Affected Equipment ]],'Basic Data '!A:A,'Basic Data '!C:C,0)</f>
        <v>2.7734842712528573E-4</v>
      </c>
      <c r="T94" s="56" t="s">
        <v>721</v>
      </c>
      <c r="U94" s="88"/>
      <c r="V94" s="88" t="s">
        <v>726</v>
      </c>
      <c r="W94" s="58">
        <v>0.23958333333333334</v>
      </c>
      <c r="X94" s="58" t="s">
        <v>723</v>
      </c>
      <c r="Y94" s="58" t="s">
        <v>723</v>
      </c>
      <c r="Z94" s="58">
        <v>0.7090277777777777</v>
      </c>
      <c r="AA94" s="117" t="str">
        <f>IF(PA_19[[#This Row],[Acknowledgement Time ]]="NA","",(PA_19[[#This Row],[Acknowledgement Time ]]-PA_19[[#This Row],[Fault Time]])*24)</f>
        <v/>
      </c>
      <c r="AB94" s="117" t="str">
        <f>IF(PA_19[[#This Row],[Work Start time on Fault]]="NA","",(PA_19[[#This Row],[Work Start time on Fault]]-PA_19[[#This Row],[Fault Time]])*24)</f>
        <v/>
      </c>
      <c r="AC94" s="118" t="str">
        <f>IF(PA_19[[#This Row],[Work Start time on Fault]]="NA","",(PA_19[[#This Row],[Work Completion time on fault]]-PA_19[[#This Row],[Fault Time]])*24)</f>
        <v/>
      </c>
      <c r="AD94" s="62">
        <f>IFERROR((PA_19[[#This Row],[Work Completion time on fault]]-PA_19[[#This Row],[Fault Time]])*24,"")</f>
        <v>11.266666666666664</v>
      </c>
      <c r="AE94" s="54" t="s">
        <v>728</v>
      </c>
      <c r="AF94" s="54" t="s">
        <v>729</v>
      </c>
      <c r="AG94" s="49">
        <f>PA_19[[#This Row],[Breakdown Time]]*PA_19[[#This Row],[Plant Equivalent Weightage]]</f>
        <v>3.1247922789448854E-3</v>
      </c>
      <c r="AH94" s="54">
        <v>3.13</v>
      </c>
      <c r="AI94" s="90">
        <f>IFERROR(_xlfn.XLOOKUP($G94,'Modelling New'!$D:$D,'Modelling New'!$O:$O)*PA_19[[#This Row],[DC Capacity Affected (kW)]]*PA_19[[#This Row],[Lost PoA(KWh/m2)]],"")</f>
        <v>62.559277001003295</v>
      </c>
    </row>
    <row r="95" spans="1:35" x14ac:dyDescent="0.35">
      <c r="A95" s="53" t="e">
        <f t="shared" si="6"/>
        <v>#REF!</v>
      </c>
      <c r="B95" s="141">
        <v>45547</v>
      </c>
      <c r="C95" s="6">
        <f>YEAR(PA_19[[#This Row],[Date]])+IF(MONTH(PA_19[[#This Row],[Date]])&gt;=4,1,0)</f>
        <v>2025</v>
      </c>
      <c r="D95" s="6">
        <f>YEAR(PA_19[[#This Row],[Date]])</f>
        <v>2024</v>
      </c>
      <c r="E95" s="54" t="s">
        <v>124</v>
      </c>
      <c r="F95" s="54" t="s">
        <v>124</v>
      </c>
      <c r="G95" s="142">
        <f>PA_19[[#This Row],[Date]]-DAY(PA_19[[#This Row],[Date]])+1</f>
        <v>45536</v>
      </c>
      <c r="H95" s="6">
        <f>DAY(EOMONTH(PA_19[[#This Row],[Month Year]],0))</f>
        <v>30</v>
      </c>
      <c r="I95" s="55">
        <f>_xlfn.XLOOKUP(PA_19[[#This Row],[Date]],Raw_Data!B:B,Raw_Data!J:J,0)</f>
        <v>0</v>
      </c>
      <c r="J95" s="55" t="e">
        <f>_xlfn.XLOOKUP(PA_19[[#This Row],[Date]],Raw_Data!B:B,Raw_Data!K:K)</f>
        <v>#N/A</v>
      </c>
      <c r="K95" s="49" t="str">
        <f>IFERROR((PA_19[[#This Row],[Sunset Time (POA&lt;20 W/m2)]]-PA_19[[#This Row],[Sunrise Time (POA&gt;20 W/m2)]])*24,"")</f>
        <v/>
      </c>
      <c r="L95" s="54"/>
      <c r="M95" s="54"/>
      <c r="N95" s="54"/>
      <c r="O95" s="52" t="s">
        <v>720</v>
      </c>
      <c r="P95" s="6"/>
      <c r="Q9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5" s="6">
        <f>_xlfn.XLOOKUP(PA_19[[#This Row],[Affected Equipment ]],'Basic Data '!A:A,'Basic Data '!B:B,0)</f>
        <v>25.48</v>
      </c>
      <c r="S95" s="6">
        <f>_xlfn.XLOOKUP(PA_19[[#This Row],[Affected Equipment ]],'Basic Data '!A:A,'Basic Data '!C:C,0)</f>
        <v>2.7734842712528573E-4</v>
      </c>
      <c r="T95" s="56" t="s">
        <v>721</v>
      </c>
      <c r="U95" s="88"/>
      <c r="V95" s="88" t="s">
        <v>726</v>
      </c>
      <c r="W95" s="58">
        <v>0.23958333333333334</v>
      </c>
      <c r="X95" s="58" t="s">
        <v>723</v>
      </c>
      <c r="Y95" s="58" t="s">
        <v>723</v>
      </c>
      <c r="Z95" s="58">
        <v>0.7090277777777777</v>
      </c>
      <c r="AA95" s="117" t="str">
        <f>IF(PA_19[[#This Row],[Acknowledgement Time ]]="NA","",(PA_19[[#This Row],[Acknowledgement Time ]]-PA_19[[#This Row],[Fault Time]])*24)</f>
        <v/>
      </c>
      <c r="AB95" s="117" t="str">
        <f>IF(PA_19[[#This Row],[Work Start time on Fault]]="NA","",(PA_19[[#This Row],[Work Start time on Fault]]-PA_19[[#This Row],[Fault Time]])*24)</f>
        <v/>
      </c>
      <c r="AC95" s="118" t="str">
        <f>IF(PA_19[[#This Row],[Work Start time on Fault]]="NA","",(PA_19[[#This Row],[Work Completion time on fault]]-PA_19[[#This Row],[Fault Time]])*24)</f>
        <v/>
      </c>
      <c r="AD95" s="62">
        <f>IFERROR((PA_19[[#This Row],[Work Completion time on fault]]-PA_19[[#This Row],[Fault Time]])*24,"")</f>
        <v>11.266666666666664</v>
      </c>
      <c r="AE95" s="54" t="s">
        <v>728</v>
      </c>
      <c r="AF95" s="54" t="s">
        <v>729</v>
      </c>
      <c r="AG95" s="49">
        <f>PA_19[[#This Row],[Breakdown Time]]*PA_19[[#This Row],[Plant Equivalent Weightage]]</f>
        <v>3.1247922789448854E-3</v>
      </c>
      <c r="AH95" s="54">
        <v>4.13</v>
      </c>
      <c r="AI95" s="90">
        <f>IFERROR(_xlfn.XLOOKUP($G95,'Modelling New'!$D:$D,'Modelling New'!$O:$O)*PA_19[[#This Row],[DC Capacity Affected (kW)]]*PA_19[[#This Row],[Lost PoA(KWh/m2)]],"")</f>
        <v>82.546266458192846</v>
      </c>
    </row>
    <row r="96" spans="1:35" x14ac:dyDescent="0.35">
      <c r="A96" s="53" t="e">
        <f>#REF!+1</f>
        <v>#REF!</v>
      </c>
      <c r="B96" s="141">
        <v>45547</v>
      </c>
      <c r="C96" s="6">
        <f>YEAR(PA_19[[#This Row],[Date]])+IF(MONTH(PA_19[[#This Row],[Date]])&gt;=4,1,0)</f>
        <v>2025</v>
      </c>
      <c r="D96" s="6">
        <f>YEAR(PA_19[[#This Row],[Date]])</f>
        <v>2024</v>
      </c>
      <c r="E96" s="54" t="s">
        <v>124</v>
      </c>
      <c r="F96" s="54" t="s">
        <v>124</v>
      </c>
      <c r="G96" s="142">
        <f>PA_19[[#This Row],[Date]]-DAY(PA_19[[#This Row],[Date]])+1</f>
        <v>45536</v>
      </c>
      <c r="H96" s="6">
        <f>DAY(EOMONTH(PA_19[[#This Row],[Month Year]],0))</f>
        <v>30</v>
      </c>
      <c r="I96" s="55">
        <f>_xlfn.XLOOKUP(PA_19[[#This Row],[Date]],Raw_Data!B:B,Raw_Data!J:J,0)</f>
        <v>0</v>
      </c>
      <c r="J96" s="55" t="e">
        <f>_xlfn.XLOOKUP(PA_19[[#This Row],[Date]],Raw_Data!B:B,Raw_Data!K:K)</f>
        <v>#N/A</v>
      </c>
      <c r="K96" s="49" t="str">
        <f>IFERROR((PA_19[[#This Row],[Sunset Time (POA&lt;20 W/m2)]]-PA_19[[#This Row],[Sunrise Time (POA&gt;20 W/m2)]])*24,"")</f>
        <v/>
      </c>
      <c r="L96" s="54"/>
      <c r="M96" s="54"/>
      <c r="N96" s="54"/>
      <c r="O96" s="52" t="s">
        <v>720</v>
      </c>
      <c r="P96" s="6"/>
      <c r="Q9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6" s="6">
        <f>_xlfn.XLOOKUP(PA_19[[#This Row],[Affected Equipment ]],'Basic Data '!A:A,'Basic Data '!B:B,0)</f>
        <v>25.48</v>
      </c>
      <c r="S96" s="6">
        <f>_xlfn.XLOOKUP(PA_19[[#This Row],[Affected Equipment ]],'Basic Data '!A:A,'Basic Data '!C:C,0)</f>
        <v>2.7734842712528573E-4</v>
      </c>
      <c r="T96" s="56" t="s">
        <v>721</v>
      </c>
      <c r="U96" s="88"/>
      <c r="V96" s="88" t="s">
        <v>726</v>
      </c>
      <c r="W96" s="58">
        <v>0.5</v>
      </c>
      <c r="X96" s="58" t="s">
        <v>723</v>
      </c>
      <c r="Y96" s="58" t="s">
        <v>723</v>
      </c>
      <c r="Z96" s="58">
        <v>0.64583333333333337</v>
      </c>
      <c r="AA96" s="117" t="str">
        <f>IF(PA_19[[#This Row],[Acknowledgement Time ]]="NA","",(PA_19[[#This Row],[Acknowledgement Time ]]-PA_19[[#This Row],[Fault Time]])*24)</f>
        <v/>
      </c>
      <c r="AB96" s="117" t="str">
        <f>IF(PA_19[[#This Row],[Work Start time on Fault]]="NA","",(PA_19[[#This Row],[Work Start time on Fault]]-PA_19[[#This Row],[Fault Time]])*24)</f>
        <v/>
      </c>
      <c r="AC96" s="118" t="str">
        <f>IF(PA_19[[#This Row],[Work Start time on Fault]]="NA","",(PA_19[[#This Row],[Work Completion time on fault]]-PA_19[[#This Row],[Fault Time]])*24)</f>
        <v/>
      </c>
      <c r="AD96" s="62">
        <f>IFERROR((PA_19[[#This Row],[Work Completion time on fault]]-PA_19[[#This Row],[Fault Time]])*24,"")</f>
        <v>3.5000000000000009</v>
      </c>
      <c r="AE96" s="54" t="s">
        <v>727</v>
      </c>
      <c r="AF96" s="54" t="s">
        <v>703</v>
      </c>
      <c r="AG96" s="49">
        <f>PA_19[[#This Row],[Breakdown Time]]*PA_19[[#This Row],[Plant Equivalent Weightage]]</f>
        <v>9.7071949493850033E-4</v>
      </c>
      <c r="AH96" s="54">
        <v>7.13</v>
      </c>
      <c r="AI96" s="90">
        <f>IFERROR(_xlfn.XLOOKUP($G96,'Modelling New'!$D:$D,'Modelling New'!$O:$O)*PA_19[[#This Row],[DC Capacity Affected (kW)]]*PA_19[[#This Row],[Lost PoA(KWh/m2)]],"")</f>
        <v>142.5072348297615</v>
      </c>
    </row>
    <row r="97" spans="1:35" x14ac:dyDescent="0.35">
      <c r="A97" s="53" t="e">
        <f>#REF!+1</f>
        <v>#REF!</v>
      </c>
      <c r="B97" s="141">
        <v>45548</v>
      </c>
      <c r="C97" s="6">
        <f>YEAR(PA_19[[#This Row],[Date]])+IF(MONTH(PA_19[[#This Row],[Date]])&gt;=4,1,0)</f>
        <v>2025</v>
      </c>
      <c r="D97" s="6">
        <f>YEAR(PA_19[[#This Row],[Date]])</f>
        <v>2024</v>
      </c>
      <c r="E97" s="54" t="s">
        <v>124</v>
      </c>
      <c r="F97" s="54" t="s">
        <v>124</v>
      </c>
      <c r="G97" s="142">
        <f>PA_19[[#This Row],[Date]]-DAY(PA_19[[#This Row],[Date]])+1</f>
        <v>45536</v>
      </c>
      <c r="H97" s="6">
        <f>DAY(EOMONTH(PA_19[[#This Row],[Month Year]],0))</f>
        <v>30</v>
      </c>
      <c r="I97" s="55">
        <f>_xlfn.XLOOKUP(PA_19[[#This Row],[Date]],Raw_Data!B:B,Raw_Data!J:J,0)</f>
        <v>0</v>
      </c>
      <c r="J97" s="55" t="e">
        <f>_xlfn.XLOOKUP(PA_19[[#This Row],[Date]],Raw_Data!B:B,Raw_Data!K:K)</f>
        <v>#N/A</v>
      </c>
      <c r="K97" s="49" t="str">
        <f>IFERROR((PA_19[[#This Row],[Sunset Time (POA&lt;20 W/m2)]]-PA_19[[#This Row],[Sunrise Time (POA&gt;20 W/m2)]])*24,"")</f>
        <v/>
      </c>
      <c r="L97" s="54"/>
      <c r="M97" s="54"/>
      <c r="N97" s="54"/>
      <c r="O97" s="52" t="s">
        <v>720</v>
      </c>
      <c r="P97" s="6"/>
      <c r="Q9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7" s="6">
        <f>_xlfn.XLOOKUP(PA_19[[#This Row],[Affected Equipment ]],'Basic Data '!A:A,'Basic Data '!B:B,0)</f>
        <v>25.48</v>
      </c>
      <c r="S97" s="6">
        <f>_xlfn.XLOOKUP(PA_19[[#This Row],[Affected Equipment ]],'Basic Data '!A:A,'Basic Data '!C:C,0)</f>
        <v>2.7734842712528573E-4</v>
      </c>
      <c r="T97" s="56" t="s">
        <v>721</v>
      </c>
      <c r="U97" s="88"/>
      <c r="V97" s="88" t="s">
        <v>726</v>
      </c>
      <c r="W97" s="58">
        <v>0.22013888888888888</v>
      </c>
      <c r="X97" s="58" t="s">
        <v>723</v>
      </c>
      <c r="Y97" s="58" t="s">
        <v>723</v>
      </c>
      <c r="Z97" s="58">
        <v>0.70763888888888893</v>
      </c>
      <c r="AA97" s="117" t="str">
        <f>IF(PA_19[[#This Row],[Acknowledgement Time ]]="NA","",(PA_19[[#This Row],[Acknowledgement Time ]]-PA_19[[#This Row],[Fault Time]])*24)</f>
        <v/>
      </c>
      <c r="AB97" s="117" t="str">
        <f>IF(PA_19[[#This Row],[Work Start time on Fault]]="NA","",(PA_19[[#This Row],[Work Start time on Fault]]-PA_19[[#This Row],[Fault Time]])*24)</f>
        <v/>
      </c>
      <c r="AC97" s="118" t="str">
        <f>IF(PA_19[[#This Row],[Work Start time on Fault]]="NA","",(PA_19[[#This Row],[Work Completion time on fault]]-PA_19[[#This Row],[Fault Time]])*24)</f>
        <v/>
      </c>
      <c r="AD97" s="62">
        <f>IFERROR((PA_19[[#This Row],[Work Completion time on fault]]-PA_19[[#This Row],[Fault Time]])*24,"")</f>
        <v>11.700000000000001</v>
      </c>
      <c r="AE97" s="54" t="s">
        <v>728</v>
      </c>
      <c r="AF97" s="54" t="s">
        <v>729</v>
      </c>
      <c r="AG97" s="49">
        <f>PA_19[[#This Row],[Breakdown Time]]*PA_19[[#This Row],[Plant Equivalent Weightage]]</f>
        <v>3.2449765973658435E-3</v>
      </c>
      <c r="AH97" s="54">
        <v>6.42</v>
      </c>
      <c r="AI97" s="90">
        <f>IFERROR(_xlfn.XLOOKUP($G97,'Modelling New'!$D:$D,'Modelling New'!$O:$O)*PA_19[[#This Row],[DC Capacity Affected (kW)]]*PA_19[[#This Row],[Lost PoA(KWh/m2)]],"")</f>
        <v>128.31647231515691</v>
      </c>
    </row>
    <row r="98" spans="1:35" x14ac:dyDescent="0.35">
      <c r="A98" s="53" t="e">
        <f t="shared" si="6"/>
        <v>#REF!</v>
      </c>
      <c r="B98" s="141">
        <v>45548</v>
      </c>
      <c r="C98" s="6">
        <f>YEAR(PA_19[[#This Row],[Date]])+IF(MONTH(PA_19[[#This Row],[Date]])&gt;=4,1,0)</f>
        <v>2025</v>
      </c>
      <c r="D98" s="6">
        <f>YEAR(PA_19[[#This Row],[Date]])</f>
        <v>2024</v>
      </c>
      <c r="E98" s="54" t="s">
        <v>124</v>
      </c>
      <c r="F98" s="54" t="s">
        <v>124</v>
      </c>
      <c r="G98" s="142">
        <f>PA_19[[#This Row],[Date]]-DAY(PA_19[[#This Row],[Date]])+1</f>
        <v>45536</v>
      </c>
      <c r="H98" s="6">
        <f>DAY(EOMONTH(PA_19[[#This Row],[Month Year]],0))</f>
        <v>30</v>
      </c>
      <c r="I98" s="55">
        <f>_xlfn.XLOOKUP(PA_19[[#This Row],[Date]],Raw_Data!B:B,Raw_Data!J:J,0)</f>
        <v>0</v>
      </c>
      <c r="J98" s="55" t="e">
        <f>_xlfn.XLOOKUP(PA_19[[#This Row],[Date]],Raw_Data!B:B,Raw_Data!K:K)</f>
        <v>#N/A</v>
      </c>
      <c r="K98" s="49" t="str">
        <f>IFERROR((PA_19[[#This Row],[Sunset Time (POA&lt;20 W/m2)]]-PA_19[[#This Row],[Sunrise Time (POA&gt;20 W/m2)]])*24,"")</f>
        <v/>
      </c>
      <c r="L98" s="54"/>
      <c r="M98" s="54"/>
      <c r="N98" s="54"/>
      <c r="O98" s="52" t="s">
        <v>720</v>
      </c>
      <c r="P98" s="6"/>
      <c r="Q9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8" s="6">
        <f>_xlfn.XLOOKUP(PA_19[[#This Row],[Affected Equipment ]],'Basic Data '!A:A,'Basic Data '!B:B,0)</f>
        <v>25.48</v>
      </c>
      <c r="S98" s="6">
        <f>_xlfn.XLOOKUP(PA_19[[#This Row],[Affected Equipment ]],'Basic Data '!A:A,'Basic Data '!C:C,0)</f>
        <v>2.7734842712528573E-4</v>
      </c>
      <c r="T98" s="56" t="s">
        <v>721</v>
      </c>
      <c r="U98" s="88"/>
      <c r="V98" s="88" t="s">
        <v>726</v>
      </c>
      <c r="W98" s="58">
        <v>0.22013888888888888</v>
      </c>
      <c r="X98" s="58" t="s">
        <v>723</v>
      </c>
      <c r="Y98" s="58" t="s">
        <v>723</v>
      </c>
      <c r="Z98" s="58">
        <v>0.70763888888888893</v>
      </c>
      <c r="AA98" s="117" t="str">
        <f>IF(PA_19[[#This Row],[Acknowledgement Time ]]="NA","",(PA_19[[#This Row],[Acknowledgement Time ]]-PA_19[[#This Row],[Fault Time]])*24)</f>
        <v/>
      </c>
      <c r="AB98" s="117" t="str">
        <f>IF(PA_19[[#This Row],[Work Start time on Fault]]="NA","",(PA_19[[#This Row],[Work Start time on Fault]]-PA_19[[#This Row],[Fault Time]])*24)</f>
        <v/>
      </c>
      <c r="AC98" s="118" t="str">
        <f>IF(PA_19[[#This Row],[Work Start time on Fault]]="NA","",(PA_19[[#This Row],[Work Completion time on fault]]-PA_19[[#This Row],[Fault Time]])*24)</f>
        <v/>
      </c>
      <c r="AD98" s="62">
        <f>IFERROR((PA_19[[#This Row],[Work Completion time on fault]]-PA_19[[#This Row],[Fault Time]])*24,"")</f>
        <v>11.700000000000001</v>
      </c>
      <c r="AE98" s="54" t="s">
        <v>728</v>
      </c>
      <c r="AF98" s="54" t="s">
        <v>729</v>
      </c>
      <c r="AG98" s="49">
        <f>PA_19[[#This Row],[Breakdown Time]]*PA_19[[#This Row],[Plant Equivalent Weightage]]</f>
        <v>3.2449765973658435E-3</v>
      </c>
      <c r="AH98" s="54">
        <v>6.42</v>
      </c>
      <c r="AI98" s="90">
        <f>IFERROR(_xlfn.XLOOKUP($G98,'Modelling New'!$D:$D,'Modelling New'!$O:$O)*PA_19[[#This Row],[DC Capacity Affected (kW)]]*PA_19[[#This Row],[Lost PoA(KWh/m2)]],"")</f>
        <v>128.31647231515691</v>
      </c>
    </row>
    <row r="99" spans="1:35" x14ac:dyDescent="0.35">
      <c r="A99" s="53" t="e">
        <f>#REF!+1</f>
        <v>#REF!</v>
      </c>
      <c r="B99" s="141">
        <v>45549</v>
      </c>
      <c r="C99" s="6">
        <f>YEAR(PA_19[[#This Row],[Date]])+IF(MONTH(PA_19[[#This Row],[Date]])&gt;=4,1,0)</f>
        <v>2025</v>
      </c>
      <c r="D99" s="6">
        <f>YEAR(PA_19[[#This Row],[Date]])</f>
        <v>2024</v>
      </c>
      <c r="E99" s="54" t="s">
        <v>124</v>
      </c>
      <c r="F99" s="54" t="s">
        <v>124</v>
      </c>
      <c r="G99" s="142">
        <f>PA_19[[#This Row],[Date]]-DAY(PA_19[[#This Row],[Date]])+1</f>
        <v>45536</v>
      </c>
      <c r="H99" s="6">
        <f>DAY(EOMONTH(PA_19[[#This Row],[Month Year]],0))</f>
        <v>30</v>
      </c>
      <c r="I99" s="55">
        <f>_xlfn.XLOOKUP(PA_19[[#This Row],[Date]],Raw_Data!B:B,Raw_Data!J:J,0)</f>
        <v>0</v>
      </c>
      <c r="J99" s="55" t="e">
        <f>_xlfn.XLOOKUP(PA_19[[#This Row],[Date]],Raw_Data!B:B,Raw_Data!K:K)</f>
        <v>#N/A</v>
      </c>
      <c r="K99" s="49" t="str">
        <f>IFERROR((PA_19[[#This Row],[Sunset Time (POA&lt;20 W/m2)]]-PA_19[[#This Row],[Sunrise Time (POA&gt;20 W/m2)]])*24,"")</f>
        <v/>
      </c>
      <c r="L99" s="54"/>
      <c r="M99" s="54"/>
      <c r="N99" s="54"/>
      <c r="O99" s="52" t="s">
        <v>720</v>
      </c>
      <c r="P99" s="6"/>
      <c r="Q9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99" s="6">
        <f>_xlfn.XLOOKUP(PA_19[[#This Row],[Affected Equipment ]],'Basic Data '!A:A,'Basic Data '!B:B,0)</f>
        <v>25.48</v>
      </c>
      <c r="S99" s="6">
        <f>_xlfn.XLOOKUP(PA_19[[#This Row],[Affected Equipment ]],'Basic Data '!A:A,'Basic Data '!C:C,0)</f>
        <v>2.7734842712528573E-4</v>
      </c>
      <c r="T99" s="56" t="s">
        <v>721</v>
      </c>
      <c r="U99" s="88"/>
      <c r="V99" s="88" t="s">
        <v>726</v>
      </c>
      <c r="W99" s="58">
        <v>0.22638888888888889</v>
      </c>
      <c r="X99" s="58" t="s">
        <v>723</v>
      </c>
      <c r="Y99" s="58" t="s">
        <v>723</v>
      </c>
      <c r="Z99" s="58">
        <v>0.7090277777777777</v>
      </c>
      <c r="AA99" s="117" t="str">
        <f>IF(PA_19[[#This Row],[Acknowledgement Time ]]="NA","",(PA_19[[#This Row],[Acknowledgement Time ]]-PA_19[[#This Row],[Fault Time]])*24)</f>
        <v/>
      </c>
      <c r="AB99" s="117" t="str">
        <f>IF(PA_19[[#This Row],[Work Start time on Fault]]="NA","",(PA_19[[#This Row],[Work Start time on Fault]]-PA_19[[#This Row],[Fault Time]])*24)</f>
        <v/>
      </c>
      <c r="AC99" s="118" t="str">
        <f>IF(PA_19[[#This Row],[Work Start time on Fault]]="NA","",(PA_19[[#This Row],[Work Completion time on fault]]-PA_19[[#This Row],[Fault Time]])*24)</f>
        <v/>
      </c>
      <c r="AD99" s="62">
        <f>IFERROR((PA_19[[#This Row],[Work Completion time on fault]]-PA_19[[#This Row],[Fault Time]])*24,"")</f>
        <v>11.583333333333332</v>
      </c>
      <c r="AE99" s="54" t="s">
        <v>728</v>
      </c>
      <c r="AF99" s="54" t="s">
        <v>729</v>
      </c>
      <c r="AG99" s="49">
        <f>PA_19[[#This Row],[Breakdown Time]]*PA_19[[#This Row],[Plant Equivalent Weightage]]</f>
        <v>3.2126192808678926E-3</v>
      </c>
      <c r="AH99" s="54">
        <v>6.5</v>
      </c>
      <c r="AI99" s="90">
        <f>IFERROR(_xlfn.XLOOKUP($G99,'Modelling New'!$D:$D,'Modelling New'!$O:$O)*PA_19[[#This Row],[DC Capacity Affected (kW)]]*PA_19[[#This Row],[Lost PoA(KWh/m2)]],"")</f>
        <v>129.91543147173209</v>
      </c>
    </row>
    <row r="100" spans="1:35" x14ac:dyDescent="0.35">
      <c r="A100" s="53" t="e">
        <f t="shared" si="6"/>
        <v>#REF!</v>
      </c>
      <c r="B100" s="141">
        <v>45549</v>
      </c>
      <c r="C100" s="6">
        <f>YEAR(PA_19[[#This Row],[Date]])+IF(MONTH(PA_19[[#This Row],[Date]])&gt;=4,1,0)</f>
        <v>2025</v>
      </c>
      <c r="D100" s="6">
        <f>YEAR(PA_19[[#This Row],[Date]])</f>
        <v>2024</v>
      </c>
      <c r="E100" s="54" t="s">
        <v>124</v>
      </c>
      <c r="F100" s="54" t="s">
        <v>124</v>
      </c>
      <c r="G100" s="142">
        <f>PA_19[[#This Row],[Date]]-DAY(PA_19[[#This Row],[Date]])+1</f>
        <v>45536</v>
      </c>
      <c r="H100" s="6">
        <f>DAY(EOMONTH(PA_19[[#This Row],[Month Year]],0))</f>
        <v>30</v>
      </c>
      <c r="I100" s="55">
        <f>_xlfn.XLOOKUP(PA_19[[#This Row],[Date]],Raw_Data!B:B,Raw_Data!J:J,0)</f>
        <v>0</v>
      </c>
      <c r="J100" s="55" t="e">
        <f>_xlfn.XLOOKUP(PA_19[[#This Row],[Date]],Raw_Data!B:B,Raw_Data!K:K)</f>
        <v>#N/A</v>
      </c>
      <c r="K100" s="49" t="str">
        <f>IFERROR((PA_19[[#This Row],[Sunset Time (POA&lt;20 W/m2)]]-PA_19[[#This Row],[Sunrise Time (POA&gt;20 W/m2)]])*24,"")</f>
        <v/>
      </c>
      <c r="L100" s="54"/>
      <c r="M100" s="54"/>
      <c r="N100" s="54"/>
      <c r="O100" s="52" t="s">
        <v>720</v>
      </c>
      <c r="P100" s="6"/>
      <c r="Q10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0" s="6">
        <f>_xlfn.XLOOKUP(PA_19[[#This Row],[Affected Equipment ]],'Basic Data '!A:A,'Basic Data '!B:B,0)</f>
        <v>25.48</v>
      </c>
      <c r="S100" s="6">
        <f>_xlfn.XLOOKUP(PA_19[[#This Row],[Affected Equipment ]],'Basic Data '!A:A,'Basic Data '!C:C,0)</f>
        <v>2.7734842712528573E-4</v>
      </c>
      <c r="T100" s="56" t="s">
        <v>721</v>
      </c>
      <c r="U100" s="88"/>
      <c r="V100" s="88" t="s">
        <v>726</v>
      </c>
      <c r="W100" s="58">
        <v>0.22638888888888889</v>
      </c>
      <c r="X100" s="58" t="s">
        <v>723</v>
      </c>
      <c r="Y100" s="58" t="s">
        <v>723</v>
      </c>
      <c r="Z100" s="58">
        <v>0.7090277777777777</v>
      </c>
      <c r="AA100" s="117" t="str">
        <f>IF(PA_19[[#This Row],[Acknowledgement Time ]]="NA","",(PA_19[[#This Row],[Acknowledgement Time ]]-PA_19[[#This Row],[Fault Time]])*24)</f>
        <v/>
      </c>
      <c r="AB100" s="117" t="str">
        <f>IF(PA_19[[#This Row],[Work Start time on Fault]]="NA","",(PA_19[[#This Row],[Work Start time on Fault]]-PA_19[[#This Row],[Fault Time]])*24)</f>
        <v/>
      </c>
      <c r="AC100" s="118" t="str">
        <f>IF(PA_19[[#This Row],[Work Start time on Fault]]="NA","",(PA_19[[#This Row],[Work Completion time on fault]]-PA_19[[#This Row],[Fault Time]])*24)</f>
        <v/>
      </c>
      <c r="AD100" s="62">
        <f>IFERROR((PA_19[[#This Row],[Work Completion time on fault]]-PA_19[[#This Row],[Fault Time]])*24,"")</f>
        <v>11.583333333333332</v>
      </c>
      <c r="AE100" s="54" t="s">
        <v>728</v>
      </c>
      <c r="AF100" s="54" t="s">
        <v>729</v>
      </c>
      <c r="AG100" s="49">
        <f>PA_19[[#This Row],[Breakdown Time]]*PA_19[[#This Row],[Plant Equivalent Weightage]]</f>
        <v>3.2126192808678926E-3</v>
      </c>
      <c r="AH100" s="54">
        <v>6.5</v>
      </c>
      <c r="AI100" s="90">
        <f>IFERROR(_xlfn.XLOOKUP($G100,'Modelling New'!$D:$D,'Modelling New'!$O:$O)*PA_19[[#This Row],[DC Capacity Affected (kW)]]*PA_19[[#This Row],[Lost PoA(KWh/m2)]],"")</f>
        <v>129.91543147173209</v>
      </c>
    </row>
    <row r="101" spans="1:35" x14ac:dyDescent="0.35">
      <c r="A101" s="53" t="e">
        <f>#REF!+1</f>
        <v>#REF!</v>
      </c>
      <c r="B101" s="141">
        <v>45550</v>
      </c>
      <c r="C101" s="6">
        <f>YEAR(PA_19[[#This Row],[Date]])+IF(MONTH(PA_19[[#This Row],[Date]])&gt;=4,1,0)</f>
        <v>2025</v>
      </c>
      <c r="D101" s="6">
        <f>YEAR(PA_19[[#This Row],[Date]])</f>
        <v>2024</v>
      </c>
      <c r="E101" s="54" t="s">
        <v>124</v>
      </c>
      <c r="F101" s="54" t="s">
        <v>124</v>
      </c>
      <c r="G101" s="142">
        <f>PA_19[[#This Row],[Date]]-DAY(PA_19[[#This Row],[Date]])+1</f>
        <v>45536</v>
      </c>
      <c r="H101" s="6">
        <f>DAY(EOMONTH(PA_19[[#This Row],[Month Year]],0))</f>
        <v>30</v>
      </c>
      <c r="I101" s="55">
        <f>_xlfn.XLOOKUP(PA_19[[#This Row],[Date]],Raw_Data!B:B,Raw_Data!J:J,0)</f>
        <v>0</v>
      </c>
      <c r="J101" s="55" t="e">
        <f>_xlfn.XLOOKUP(PA_19[[#This Row],[Date]],Raw_Data!B:B,Raw_Data!K:K)</f>
        <v>#N/A</v>
      </c>
      <c r="K101" s="49" t="str">
        <f>IFERROR((PA_19[[#This Row],[Sunset Time (POA&lt;20 W/m2)]]-PA_19[[#This Row],[Sunrise Time (POA&gt;20 W/m2)]])*24,"")</f>
        <v/>
      </c>
      <c r="L101" s="54"/>
      <c r="M101" s="54"/>
      <c r="N101" s="54"/>
      <c r="O101" s="52" t="s">
        <v>720</v>
      </c>
      <c r="P101" s="6"/>
      <c r="Q10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1" s="6">
        <f>_xlfn.XLOOKUP(PA_19[[#This Row],[Affected Equipment ]],'Basic Data '!A:A,'Basic Data '!B:B,0)</f>
        <v>25.48</v>
      </c>
      <c r="S101" s="6">
        <f>_xlfn.XLOOKUP(PA_19[[#This Row],[Affected Equipment ]],'Basic Data '!A:A,'Basic Data '!C:C,0)</f>
        <v>2.7734842712528573E-4</v>
      </c>
      <c r="T101" s="56" t="s">
        <v>721</v>
      </c>
      <c r="U101" s="88"/>
      <c r="V101" s="88" t="s">
        <v>726</v>
      </c>
      <c r="W101" s="58">
        <v>0.21875</v>
      </c>
      <c r="X101" s="58" t="s">
        <v>723</v>
      </c>
      <c r="Y101" s="58" t="s">
        <v>723</v>
      </c>
      <c r="Z101" s="58">
        <v>0.70833333333333337</v>
      </c>
      <c r="AA101" s="117" t="str">
        <f>IF(PA_19[[#This Row],[Acknowledgement Time ]]="NA","",(PA_19[[#This Row],[Acknowledgement Time ]]-PA_19[[#This Row],[Fault Time]])*24)</f>
        <v/>
      </c>
      <c r="AB101" s="117" t="str">
        <f>IF(PA_19[[#This Row],[Work Start time on Fault]]="NA","",(PA_19[[#This Row],[Work Start time on Fault]]-PA_19[[#This Row],[Fault Time]])*24)</f>
        <v/>
      </c>
      <c r="AC101" s="118" t="str">
        <f>IF(PA_19[[#This Row],[Work Start time on Fault]]="NA","",(PA_19[[#This Row],[Work Completion time on fault]]-PA_19[[#This Row],[Fault Time]])*24)</f>
        <v/>
      </c>
      <c r="AD101" s="62">
        <f>IFERROR((PA_19[[#This Row],[Work Completion time on fault]]-PA_19[[#This Row],[Fault Time]])*24,"")</f>
        <v>11.75</v>
      </c>
      <c r="AE101" s="54" t="s">
        <v>728</v>
      </c>
      <c r="AF101" s="54" t="s">
        <v>729</v>
      </c>
      <c r="AG101" s="49">
        <f>PA_19[[#This Row],[Breakdown Time]]*PA_19[[#This Row],[Plant Equivalent Weightage]]</f>
        <v>3.2588440187221075E-3</v>
      </c>
      <c r="AH101" s="54">
        <v>6.19</v>
      </c>
      <c r="AI101" s="90">
        <f>IFERROR(_xlfn.XLOOKUP($G101,'Modelling New'!$D:$D,'Modelling New'!$O:$O)*PA_19[[#This Row],[DC Capacity Affected (kW)]]*PA_19[[#This Row],[Lost PoA(KWh/m2)]],"")</f>
        <v>123.71946474000333</v>
      </c>
    </row>
    <row r="102" spans="1:35" x14ac:dyDescent="0.35">
      <c r="A102" s="53" t="e">
        <f t="shared" si="6"/>
        <v>#REF!</v>
      </c>
      <c r="B102" s="141">
        <v>45550</v>
      </c>
      <c r="C102" s="6">
        <f>YEAR(PA_19[[#This Row],[Date]])+IF(MONTH(PA_19[[#This Row],[Date]])&gt;=4,1,0)</f>
        <v>2025</v>
      </c>
      <c r="D102" s="6">
        <f>YEAR(PA_19[[#This Row],[Date]])</f>
        <v>2024</v>
      </c>
      <c r="E102" s="54" t="s">
        <v>124</v>
      </c>
      <c r="F102" s="54" t="s">
        <v>124</v>
      </c>
      <c r="G102" s="142">
        <f>PA_19[[#This Row],[Date]]-DAY(PA_19[[#This Row],[Date]])+1</f>
        <v>45536</v>
      </c>
      <c r="H102" s="6">
        <f>DAY(EOMONTH(PA_19[[#This Row],[Month Year]],0))</f>
        <v>30</v>
      </c>
      <c r="I102" s="55">
        <f>_xlfn.XLOOKUP(PA_19[[#This Row],[Date]],Raw_Data!B:B,Raw_Data!J:J,0)</f>
        <v>0</v>
      </c>
      <c r="J102" s="55" t="e">
        <f>_xlfn.XLOOKUP(PA_19[[#This Row],[Date]],Raw_Data!B:B,Raw_Data!K:K)</f>
        <v>#N/A</v>
      </c>
      <c r="K102" s="49" t="str">
        <f>IFERROR((PA_19[[#This Row],[Sunset Time (POA&lt;20 W/m2)]]-PA_19[[#This Row],[Sunrise Time (POA&gt;20 W/m2)]])*24,"")</f>
        <v/>
      </c>
      <c r="L102" s="54"/>
      <c r="M102" s="54"/>
      <c r="N102" s="54"/>
      <c r="O102" s="52" t="s">
        <v>720</v>
      </c>
      <c r="P102" s="6"/>
      <c r="Q10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2" s="6">
        <f>_xlfn.XLOOKUP(PA_19[[#This Row],[Affected Equipment ]],'Basic Data '!A:A,'Basic Data '!B:B,0)</f>
        <v>25.48</v>
      </c>
      <c r="S102" s="6">
        <f>_xlfn.XLOOKUP(PA_19[[#This Row],[Affected Equipment ]],'Basic Data '!A:A,'Basic Data '!C:C,0)</f>
        <v>2.7734842712528573E-4</v>
      </c>
      <c r="T102" s="56" t="s">
        <v>721</v>
      </c>
      <c r="U102" s="88"/>
      <c r="V102" s="88" t="s">
        <v>726</v>
      </c>
      <c r="W102" s="58">
        <v>0.21875</v>
      </c>
      <c r="X102" s="58" t="s">
        <v>723</v>
      </c>
      <c r="Y102" s="58" t="s">
        <v>723</v>
      </c>
      <c r="Z102" s="58">
        <v>0.70833333333333337</v>
      </c>
      <c r="AA102" s="117" t="str">
        <f>IF(PA_19[[#This Row],[Acknowledgement Time ]]="NA","",(PA_19[[#This Row],[Acknowledgement Time ]]-PA_19[[#This Row],[Fault Time]])*24)</f>
        <v/>
      </c>
      <c r="AB102" s="117" t="str">
        <f>IF(PA_19[[#This Row],[Work Start time on Fault]]="NA","",(PA_19[[#This Row],[Work Start time on Fault]]-PA_19[[#This Row],[Fault Time]])*24)</f>
        <v/>
      </c>
      <c r="AC102" s="118" t="str">
        <f>IF(PA_19[[#This Row],[Work Start time on Fault]]="NA","",(PA_19[[#This Row],[Work Completion time on fault]]-PA_19[[#This Row],[Fault Time]])*24)</f>
        <v/>
      </c>
      <c r="AD102" s="62">
        <f>IFERROR((PA_19[[#This Row],[Work Completion time on fault]]-PA_19[[#This Row],[Fault Time]])*24,"")</f>
        <v>11.75</v>
      </c>
      <c r="AE102" s="54" t="s">
        <v>728</v>
      </c>
      <c r="AF102" s="54" t="s">
        <v>729</v>
      </c>
      <c r="AG102" s="49">
        <f>PA_19[[#This Row],[Breakdown Time]]*PA_19[[#This Row],[Plant Equivalent Weightage]]</f>
        <v>3.2588440187221075E-3</v>
      </c>
      <c r="AH102" s="54">
        <v>6.19</v>
      </c>
      <c r="AI102" s="90">
        <f>IFERROR(_xlfn.XLOOKUP($G102,'Modelling New'!$D:$D,'Modelling New'!$O:$O)*PA_19[[#This Row],[DC Capacity Affected (kW)]]*PA_19[[#This Row],[Lost PoA(KWh/m2)]],"")</f>
        <v>123.71946474000333</v>
      </c>
    </row>
    <row r="103" spans="1:35" x14ac:dyDescent="0.35">
      <c r="A103" s="53" t="e">
        <f>#REF!+1</f>
        <v>#REF!</v>
      </c>
      <c r="B103" s="141">
        <v>45551</v>
      </c>
      <c r="C103" s="6">
        <f>YEAR(PA_19[[#This Row],[Date]])+IF(MONTH(PA_19[[#This Row],[Date]])&gt;=4,1,0)</f>
        <v>2025</v>
      </c>
      <c r="D103" s="6">
        <f>YEAR(PA_19[[#This Row],[Date]])</f>
        <v>2024</v>
      </c>
      <c r="E103" s="54" t="s">
        <v>124</v>
      </c>
      <c r="F103" s="54" t="s">
        <v>124</v>
      </c>
      <c r="G103" s="142">
        <f>PA_19[[#This Row],[Date]]-DAY(PA_19[[#This Row],[Date]])+1</f>
        <v>45536</v>
      </c>
      <c r="H103" s="6">
        <f>DAY(EOMONTH(PA_19[[#This Row],[Month Year]],0))</f>
        <v>30</v>
      </c>
      <c r="I103" s="55">
        <f>_xlfn.XLOOKUP(PA_19[[#This Row],[Date]],Raw_Data!B:B,Raw_Data!J:J,0)</f>
        <v>0</v>
      </c>
      <c r="J103" s="55" t="e">
        <f>_xlfn.XLOOKUP(PA_19[[#This Row],[Date]],Raw_Data!B:B,Raw_Data!K:K)</f>
        <v>#N/A</v>
      </c>
      <c r="K103" s="49" t="str">
        <f>IFERROR((PA_19[[#This Row],[Sunset Time (POA&lt;20 W/m2)]]-PA_19[[#This Row],[Sunrise Time (POA&gt;20 W/m2)]])*24,"")</f>
        <v/>
      </c>
      <c r="L103" s="54"/>
      <c r="M103" s="54"/>
      <c r="N103" s="54"/>
      <c r="O103" s="52" t="s">
        <v>720</v>
      </c>
      <c r="P103" s="6"/>
      <c r="Q10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3" s="6">
        <f>_xlfn.XLOOKUP(PA_19[[#This Row],[Affected Equipment ]],'Basic Data '!A:A,'Basic Data '!B:B,0)</f>
        <v>25.48</v>
      </c>
      <c r="S103" s="6">
        <f>_xlfn.XLOOKUP(PA_19[[#This Row],[Affected Equipment ]],'Basic Data '!A:A,'Basic Data '!C:C,0)</f>
        <v>2.7734842712528573E-4</v>
      </c>
      <c r="T103" s="56" t="s">
        <v>721</v>
      </c>
      <c r="U103" s="88"/>
      <c r="V103" s="88" t="s">
        <v>726</v>
      </c>
      <c r="W103" s="58">
        <v>0.21597222222222223</v>
      </c>
      <c r="X103" s="58" t="s">
        <v>723</v>
      </c>
      <c r="Y103" s="58" t="s">
        <v>723</v>
      </c>
      <c r="Z103" s="58">
        <v>0.70694444444444438</v>
      </c>
      <c r="AA103" s="117" t="str">
        <f>IF(PA_19[[#This Row],[Acknowledgement Time ]]="NA","",(PA_19[[#This Row],[Acknowledgement Time ]]-PA_19[[#This Row],[Fault Time]])*24)</f>
        <v/>
      </c>
      <c r="AB103" s="117" t="str">
        <f>IF(PA_19[[#This Row],[Work Start time on Fault]]="NA","",(PA_19[[#This Row],[Work Start time on Fault]]-PA_19[[#This Row],[Fault Time]])*24)</f>
        <v/>
      </c>
      <c r="AC103" s="118" t="str">
        <f>IF(PA_19[[#This Row],[Work Start time on Fault]]="NA","",(PA_19[[#This Row],[Work Completion time on fault]]-PA_19[[#This Row],[Fault Time]])*24)</f>
        <v/>
      </c>
      <c r="AD103" s="62">
        <f>IFERROR((PA_19[[#This Row],[Work Completion time on fault]]-PA_19[[#This Row],[Fault Time]])*24,"")</f>
        <v>11.783333333333331</v>
      </c>
      <c r="AE103" s="54" t="s">
        <v>728</v>
      </c>
      <c r="AF103" s="54" t="s">
        <v>729</v>
      </c>
      <c r="AG103" s="49">
        <f>PA_19[[#This Row],[Breakdown Time]]*PA_19[[#This Row],[Plant Equivalent Weightage]]</f>
        <v>3.2680889662929495E-3</v>
      </c>
      <c r="AH103" s="54">
        <v>5.36</v>
      </c>
      <c r="AI103" s="90">
        <f>IFERROR(_xlfn.XLOOKUP($G103,'Modelling New'!$D:$D,'Modelling New'!$O:$O)*PA_19[[#This Row],[DC Capacity Affected (kW)]]*PA_19[[#This Row],[Lost PoA(KWh/m2)]],"")</f>
        <v>107.130263490536</v>
      </c>
    </row>
    <row r="104" spans="1:35" x14ac:dyDescent="0.35">
      <c r="A104" s="53" t="e">
        <f t="shared" si="6"/>
        <v>#REF!</v>
      </c>
      <c r="B104" s="141">
        <v>45551</v>
      </c>
      <c r="C104" s="6">
        <f>YEAR(PA_19[[#This Row],[Date]])+IF(MONTH(PA_19[[#This Row],[Date]])&gt;=4,1,0)</f>
        <v>2025</v>
      </c>
      <c r="D104" s="6">
        <f>YEAR(PA_19[[#This Row],[Date]])</f>
        <v>2024</v>
      </c>
      <c r="E104" s="54" t="s">
        <v>124</v>
      </c>
      <c r="F104" s="54" t="s">
        <v>124</v>
      </c>
      <c r="G104" s="142">
        <f>PA_19[[#This Row],[Date]]-DAY(PA_19[[#This Row],[Date]])+1</f>
        <v>45536</v>
      </c>
      <c r="H104" s="6">
        <f>DAY(EOMONTH(PA_19[[#This Row],[Month Year]],0))</f>
        <v>30</v>
      </c>
      <c r="I104" s="55">
        <f>_xlfn.XLOOKUP(PA_19[[#This Row],[Date]],Raw_Data!B:B,Raw_Data!J:J,0)</f>
        <v>0</v>
      </c>
      <c r="J104" s="55" t="e">
        <f>_xlfn.XLOOKUP(PA_19[[#This Row],[Date]],Raw_Data!B:B,Raw_Data!K:K)</f>
        <v>#N/A</v>
      </c>
      <c r="K104" s="49" t="str">
        <f>IFERROR((PA_19[[#This Row],[Sunset Time (POA&lt;20 W/m2)]]-PA_19[[#This Row],[Sunrise Time (POA&gt;20 W/m2)]])*24,"")</f>
        <v/>
      </c>
      <c r="L104" s="54"/>
      <c r="M104" s="54"/>
      <c r="N104" s="54"/>
      <c r="O104" s="52" t="s">
        <v>720</v>
      </c>
      <c r="P104" s="6"/>
      <c r="Q10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4" s="6">
        <f>_xlfn.XLOOKUP(PA_19[[#This Row],[Affected Equipment ]],'Basic Data '!A:A,'Basic Data '!B:B,0)</f>
        <v>25.48</v>
      </c>
      <c r="S104" s="6">
        <f>_xlfn.XLOOKUP(PA_19[[#This Row],[Affected Equipment ]],'Basic Data '!A:A,'Basic Data '!C:C,0)</f>
        <v>2.7734842712528573E-4</v>
      </c>
      <c r="T104" s="56" t="s">
        <v>721</v>
      </c>
      <c r="U104" s="88"/>
      <c r="V104" s="88" t="s">
        <v>726</v>
      </c>
      <c r="W104" s="58">
        <v>0.21597222222222223</v>
      </c>
      <c r="X104" s="58" t="s">
        <v>723</v>
      </c>
      <c r="Y104" s="58" t="s">
        <v>723</v>
      </c>
      <c r="Z104" s="58">
        <v>0.70694444444444438</v>
      </c>
      <c r="AA104" s="117" t="str">
        <f>IF(PA_19[[#This Row],[Acknowledgement Time ]]="NA","",(PA_19[[#This Row],[Acknowledgement Time ]]-PA_19[[#This Row],[Fault Time]])*24)</f>
        <v/>
      </c>
      <c r="AB104" s="117" t="str">
        <f>IF(PA_19[[#This Row],[Work Start time on Fault]]="NA","",(PA_19[[#This Row],[Work Start time on Fault]]-PA_19[[#This Row],[Fault Time]])*24)</f>
        <v/>
      </c>
      <c r="AC104" s="118" t="str">
        <f>IF(PA_19[[#This Row],[Work Start time on Fault]]="NA","",(PA_19[[#This Row],[Work Completion time on fault]]-PA_19[[#This Row],[Fault Time]])*24)</f>
        <v/>
      </c>
      <c r="AD104" s="62">
        <f>IFERROR((PA_19[[#This Row],[Work Completion time on fault]]-PA_19[[#This Row],[Fault Time]])*24,"")</f>
        <v>11.783333333333331</v>
      </c>
      <c r="AE104" s="54" t="s">
        <v>728</v>
      </c>
      <c r="AF104" s="54" t="s">
        <v>729</v>
      </c>
      <c r="AG104" s="49">
        <f>PA_19[[#This Row],[Breakdown Time]]*PA_19[[#This Row],[Plant Equivalent Weightage]]</f>
        <v>3.2680889662929495E-3</v>
      </c>
      <c r="AH104" s="54">
        <v>5.36</v>
      </c>
      <c r="AI104" s="90">
        <f>IFERROR(_xlfn.XLOOKUP($G104,'Modelling New'!$D:$D,'Modelling New'!$O:$O)*PA_19[[#This Row],[DC Capacity Affected (kW)]]*PA_19[[#This Row],[Lost PoA(KWh/m2)]],"")</f>
        <v>107.130263490536</v>
      </c>
    </row>
    <row r="105" spans="1:35" x14ac:dyDescent="0.35">
      <c r="A105" s="53" t="e">
        <f>#REF!+1</f>
        <v>#REF!</v>
      </c>
      <c r="B105" s="141">
        <v>45552</v>
      </c>
      <c r="C105" s="6">
        <f>YEAR(PA_19[[#This Row],[Date]])+IF(MONTH(PA_19[[#This Row],[Date]])&gt;=4,1,0)</f>
        <v>2025</v>
      </c>
      <c r="D105" s="6">
        <f>YEAR(PA_19[[#This Row],[Date]])</f>
        <v>2024</v>
      </c>
      <c r="E105" s="54" t="s">
        <v>124</v>
      </c>
      <c r="F105" s="54" t="s">
        <v>124</v>
      </c>
      <c r="G105" s="142">
        <f>PA_19[[#This Row],[Date]]-DAY(PA_19[[#This Row],[Date]])+1</f>
        <v>45536</v>
      </c>
      <c r="H105" s="6">
        <f>DAY(EOMONTH(PA_19[[#This Row],[Month Year]],0))</f>
        <v>30</v>
      </c>
      <c r="I105" s="55">
        <f>_xlfn.XLOOKUP(PA_19[[#This Row],[Date]],Raw_Data!B:B,Raw_Data!J:J,0)</f>
        <v>0</v>
      </c>
      <c r="J105" s="55" t="e">
        <f>_xlfn.XLOOKUP(PA_19[[#This Row],[Date]],Raw_Data!B:B,Raw_Data!K:K)</f>
        <v>#N/A</v>
      </c>
      <c r="K105" s="49" t="str">
        <f>IFERROR((PA_19[[#This Row],[Sunset Time (POA&lt;20 W/m2)]]-PA_19[[#This Row],[Sunrise Time (POA&gt;20 W/m2)]])*24,"")</f>
        <v/>
      </c>
      <c r="L105" s="54"/>
      <c r="M105" s="54"/>
      <c r="N105" s="54"/>
      <c r="O105" s="52" t="s">
        <v>720</v>
      </c>
      <c r="P105" s="6"/>
      <c r="Q10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5" s="6">
        <f>_xlfn.XLOOKUP(PA_19[[#This Row],[Affected Equipment ]],'Basic Data '!A:A,'Basic Data '!B:B,0)</f>
        <v>25.48</v>
      </c>
      <c r="S105" s="6">
        <f>_xlfn.XLOOKUP(PA_19[[#This Row],[Affected Equipment ]],'Basic Data '!A:A,'Basic Data '!C:C,0)</f>
        <v>2.7734842712528573E-4</v>
      </c>
      <c r="T105" s="56" t="s">
        <v>721</v>
      </c>
      <c r="U105" s="88"/>
      <c r="V105" s="88" t="s">
        <v>726</v>
      </c>
      <c r="W105" s="58">
        <v>0.21597222222222223</v>
      </c>
      <c r="X105" s="58" t="s">
        <v>723</v>
      </c>
      <c r="Y105" s="58" t="s">
        <v>723</v>
      </c>
      <c r="Z105" s="58">
        <v>0.71388888888888891</v>
      </c>
      <c r="AA105" s="117" t="str">
        <f>IF(PA_19[[#This Row],[Acknowledgement Time ]]="NA","",(PA_19[[#This Row],[Acknowledgement Time ]]-PA_19[[#This Row],[Fault Time]])*24)</f>
        <v/>
      </c>
      <c r="AB105" s="117" t="str">
        <f>IF(PA_19[[#This Row],[Work Start time on Fault]]="NA","",(PA_19[[#This Row],[Work Start time on Fault]]-PA_19[[#This Row],[Fault Time]])*24)</f>
        <v/>
      </c>
      <c r="AC105" s="118" t="str">
        <f>IF(PA_19[[#This Row],[Work Start time on Fault]]="NA","",(PA_19[[#This Row],[Work Completion time on fault]]-PA_19[[#This Row],[Fault Time]])*24)</f>
        <v/>
      </c>
      <c r="AD105" s="62">
        <f>IFERROR((PA_19[[#This Row],[Work Completion time on fault]]-PA_19[[#This Row],[Fault Time]])*24,"")</f>
        <v>11.95</v>
      </c>
      <c r="AE105" s="54" t="s">
        <v>728</v>
      </c>
      <c r="AF105" s="54" t="s">
        <v>729</v>
      </c>
      <c r="AG105" s="49">
        <f>PA_19[[#This Row],[Breakdown Time]]*PA_19[[#This Row],[Plant Equivalent Weightage]]</f>
        <v>3.3143137041471643E-3</v>
      </c>
      <c r="AH105" s="54">
        <v>5.07</v>
      </c>
      <c r="AI105" s="90">
        <f>IFERROR(_xlfn.XLOOKUP($G105,'Modelling New'!$D:$D,'Modelling New'!$O:$O)*PA_19[[#This Row],[DC Capacity Affected (kW)]]*PA_19[[#This Row],[Lost PoA(KWh/m2)]],"")</f>
        <v>101.33403654795103</v>
      </c>
    </row>
    <row r="106" spans="1:35" x14ac:dyDescent="0.35">
      <c r="A106" s="53" t="e">
        <f t="shared" si="6"/>
        <v>#REF!</v>
      </c>
      <c r="B106" s="141">
        <v>45552</v>
      </c>
      <c r="C106" s="6">
        <f>YEAR(PA_19[[#This Row],[Date]])+IF(MONTH(PA_19[[#This Row],[Date]])&gt;=4,1,0)</f>
        <v>2025</v>
      </c>
      <c r="D106" s="6">
        <f>YEAR(PA_19[[#This Row],[Date]])</f>
        <v>2024</v>
      </c>
      <c r="E106" s="54" t="s">
        <v>124</v>
      </c>
      <c r="F106" s="54" t="s">
        <v>124</v>
      </c>
      <c r="G106" s="142">
        <f>PA_19[[#This Row],[Date]]-DAY(PA_19[[#This Row],[Date]])+1</f>
        <v>45536</v>
      </c>
      <c r="H106" s="6">
        <f>DAY(EOMONTH(PA_19[[#This Row],[Month Year]],0))</f>
        <v>30</v>
      </c>
      <c r="I106" s="55">
        <f>_xlfn.XLOOKUP(PA_19[[#This Row],[Date]],Raw_Data!B:B,Raw_Data!J:J,0)</f>
        <v>0</v>
      </c>
      <c r="J106" s="55" t="e">
        <f>_xlfn.XLOOKUP(PA_19[[#This Row],[Date]],Raw_Data!B:B,Raw_Data!K:K)</f>
        <v>#N/A</v>
      </c>
      <c r="K106" s="49" t="str">
        <f>IFERROR((PA_19[[#This Row],[Sunset Time (POA&lt;20 W/m2)]]-PA_19[[#This Row],[Sunrise Time (POA&gt;20 W/m2)]])*24,"")</f>
        <v/>
      </c>
      <c r="L106" s="54"/>
      <c r="M106" s="54"/>
      <c r="N106" s="54"/>
      <c r="O106" s="52" t="s">
        <v>720</v>
      </c>
      <c r="P106" s="6"/>
      <c r="Q10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6" s="6">
        <f>_xlfn.XLOOKUP(PA_19[[#This Row],[Affected Equipment ]],'Basic Data '!A:A,'Basic Data '!B:B,0)</f>
        <v>25.48</v>
      </c>
      <c r="S106" s="6">
        <f>_xlfn.XLOOKUP(PA_19[[#This Row],[Affected Equipment ]],'Basic Data '!A:A,'Basic Data '!C:C,0)</f>
        <v>2.7734842712528573E-4</v>
      </c>
      <c r="T106" s="56" t="s">
        <v>721</v>
      </c>
      <c r="U106" s="88"/>
      <c r="V106" s="88" t="s">
        <v>726</v>
      </c>
      <c r="W106" s="58">
        <v>0.21597222222222223</v>
      </c>
      <c r="X106" s="58" t="s">
        <v>723</v>
      </c>
      <c r="Y106" s="58" t="s">
        <v>723</v>
      </c>
      <c r="Z106" s="58">
        <v>0.71388888888888891</v>
      </c>
      <c r="AA106" s="117" t="str">
        <f>IF(PA_19[[#This Row],[Acknowledgement Time ]]="NA","",(PA_19[[#This Row],[Acknowledgement Time ]]-PA_19[[#This Row],[Fault Time]])*24)</f>
        <v/>
      </c>
      <c r="AB106" s="117" t="str">
        <f>IF(PA_19[[#This Row],[Work Start time on Fault]]="NA","",(PA_19[[#This Row],[Work Start time on Fault]]-PA_19[[#This Row],[Fault Time]])*24)</f>
        <v/>
      </c>
      <c r="AC106" s="118" t="str">
        <f>IF(PA_19[[#This Row],[Work Start time on Fault]]="NA","",(PA_19[[#This Row],[Work Completion time on fault]]-PA_19[[#This Row],[Fault Time]])*24)</f>
        <v/>
      </c>
      <c r="AD106" s="62">
        <f>IFERROR((PA_19[[#This Row],[Work Completion time on fault]]-PA_19[[#This Row],[Fault Time]])*24,"")</f>
        <v>11.95</v>
      </c>
      <c r="AE106" s="54" t="s">
        <v>728</v>
      </c>
      <c r="AF106" s="54" t="s">
        <v>729</v>
      </c>
      <c r="AG106" s="49">
        <f>PA_19[[#This Row],[Breakdown Time]]*PA_19[[#This Row],[Plant Equivalent Weightage]]</f>
        <v>3.3143137041471643E-3</v>
      </c>
      <c r="AH106" s="54">
        <v>5.07</v>
      </c>
      <c r="AI106" s="90">
        <f>IFERROR(_xlfn.XLOOKUP($G106,'Modelling New'!$D:$D,'Modelling New'!$O:$O)*PA_19[[#This Row],[DC Capacity Affected (kW)]]*PA_19[[#This Row],[Lost PoA(KWh/m2)]],"")</f>
        <v>101.33403654795103</v>
      </c>
    </row>
    <row r="107" spans="1:35" x14ac:dyDescent="0.35">
      <c r="A107" s="53" t="e">
        <f>#REF!+1</f>
        <v>#REF!</v>
      </c>
      <c r="B107" s="141">
        <v>45553</v>
      </c>
      <c r="C107" s="6">
        <f>YEAR(PA_19[[#This Row],[Date]])+IF(MONTH(PA_19[[#This Row],[Date]])&gt;=4,1,0)</f>
        <v>2025</v>
      </c>
      <c r="D107" s="6">
        <f>YEAR(PA_19[[#This Row],[Date]])</f>
        <v>2024</v>
      </c>
      <c r="E107" s="54" t="s">
        <v>124</v>
      </c>
      <c r="F107" s="54" t="s">
        <v>124</v>
      </c>
      <c r="G107" s="142">
        <f>PA_19[[#This Row],[Date]]-DAY(PA_19[[#This Row],[Date]])+1</f>
        <v>45536</v>
      </c>
      <c r="H107" s="6">
        <f>DAY(EOMONTH(PA_19[[#This Row],[Month Year]],0))</f>
        <v>30</v>
      </c>
      <c r="I107" s="55">
        <f>_xlfn.XLOOKUP(PA_19[[#This Row],[Date]],Raw_Data!B:B,Raw_Data!J:J,0)</f>
        <v>0</v>
      </c>
      <c r="J107" s="55" t="e">
        <f>_xlfn.XLOOKUP(PA_19[[#This Row],[Date]],Raw_Data!B:B,Raw_Data!K:K)</f>
        <v>#N/A</v>
      </c>
      <c r="K107" s="49" t="str">
        <f>IFERROR((PA_19[[#This Row],[Sunset Time (POA&lt;20 W/m2)]]-PA_19[[#This Row],[Sunrise Time (POA&gt;20 W/m2)]])*24,"")</f>
        <v/>
      </c>
      <c r="L107" s="54"/>
      <c r="M107" s="54"/>
      <c r="N107" s="54"/>
      <c r="O107" s="52" t="s">
        <v>720</v>
      </c>
      <c r="P107" s="6"/>
      <c r="Q10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7" s="6">
        <f>_xlfn.XLOOKUP(PA_19[[#This Row],[Affected Equipment ]],'Basic Data '!A:A,'Basic Data '!B:B,0)</f>
        <v>25.48</v>
      </c>
      <c r="S107" s="6">
        <f>_xlfn.XLOOKUP(PA_19[[#This Row],[Affected Equipment ]],'Basic Data '!A:A,'Basic Data '!C:C,0)</f>
        <v>2.7734842712528573E-4</v>
      </c>
      <c r="T107" s="56" t="s">
        <v>721</v>
      </c>
      <c r="U107" s="88"/>
      <c r="V107" s="88" t="s">
        <v>726</v>
      </c>
      <c r="W107" s="58">
        <v>0.22361111111111109</v>
      </c>
      <c r="X107" s="58" t="s">
        <v>723</v>
      </c>
      <c r="Y107" s="58" t="s">
        <v>723</v>
      </c>
      <c r="Z107" s="58">
        <v>0.70486111111111116</v>
      </c>
      <c r="AA107" s="117" t="str">
        <f>IF(PA_19[[#This Row],[Acknowledgement Time ]]="NA","",(PA_19[[#This Row],[Acknowledgement Time ]]-PA_19[[#This Row],[Fault Time]])*24)</f>
        <v/>
      </c>
      <c r="AB107" s="117" t="str">
        <f>IF(PA_19[[#This Row],[Work Start time on Fault]]="NA","",(PA_19[[#This Row],[Work Start time on Fault]]-PA_19[[#This Row],[Fault Time]])*24)</f>
        <v/>
      </c>
      <c r="AC107" s="118" t="str">
        <f>IF(PA_19[[#This Row],[Work Start time on Fault]]="NA","",(PA_19[[#This Row],[Work Completion time on fault]]-PA_19[[#This Row],[Fault Time]])*24)</f>
        <v/>
      </c>
      <c r="AD107" s="62">
        <f>IFERROR((PA_19[[#This Row],[Work Completion time on fault]]-PA_19[[#This Row],[Fault Time]])*24,"")</f>
        <v>11.55</v>
      </c>
      <c r="AE107" s="54" t="s">
        <v>728</v>
      </c>
      <c r="AF107" s="54" t="s">
        <v>729</v>
      </c>
      <c r="AG107" s="49">
        <f>PA_19[[#This Row],[Breakdown Time]]*PA_19[[#This Row],[Plant Equivalent Weightage]]</f>
        <v>3.2033743332970503E-3</v>
      </c>
      <c r="AH107" s="54">
        <v>7.07</v>
      </c>
      <c r="AI107" s="90">
        <f>IFERROR(_xlfn.XLOOKUP($G107,'Modelling New'!$D:$D,'Modelling New'!$O:$O)*PA_19[[#This Row],[DC Capacity Affected (kW)]]*PA_19[[#This Row],[Lost PoA(KWh/m2)]],"")</f>
        <v>141.30801546233013</v>
      </c>
    </row>
    <row r="108" spans="1:35" x14ac:dyDescent="0.35">
      <c r="A108" s="53" t="e">
        <f t="shared" si="6"/>
        <v>#REF!</v>
      </c>
      <c r="B108" s="141">
        <v>45553</v>
      </c>
      <c r="C108" s="6">
        <f>YEAR(PA_19[[#This Row],[Date]])+IF(MONTH(PA_19[[#This Row],[Date]])&gt;=4,1,0)</f>
        <v>2025</v>
      </c>
      <c r="D108" s="6">
        <f>YEAR(PA_19[[#This Row],[Date]])</f>
        <v>2024</v>
      </c>
      <c r="E108" s="54" t="s">
        <v>124</v>
      </c>
      <c r="F108" s="54" t="s">
        <v>124</v>
      </c>
      <c r="G108" s="142">
        <f>PA_19[[#This Row],[Date]]-DAY(PA_19[[#This Row],[Date]])+1</f>
        <v>45536</v>
      </c>
      <c r="H108" s="6">
        <f>DAY(EOMONTH(PA_19[[#This Row],[Month Year]],0))</f>
        <v>30</v>
      </c>
      <c r="I108" s="55">
        <f>_xlfn.XLOOKUP(PA_19[[#This Row],[Date]],Raw_Data!B:B,Raw_Data!J:J,0)</f>
        <v>0</v>
      </c>
      <c r="J108" s="55" t="e">
        <f>_xlfn.XLOOKUP(PA_19[[#This Row],[Date]],Raw_Data!B:B,Raw_Data!K:K)</f>
        <v>#N/A</v>
      </c>
      <c r="K108" s="49" t="str">
        <f>IFERROR((PA_19[[#This Row],[Sunset Time (POA&lt;20 W/m2)]]-PA_19[[#This Row],[Sunrise Time (POA&gt;20 W/m2)]])*24,"")</f>
        <v/>
      </c>
      <c r="L108" s="54"/>
      <c r="M108" s="54"/>
      <c r="N108" s="54"/>
      <c r="O108" s="52" t="s">
        <v>720</v>
      </c>
      <c r="P108" s="6"/>
      <c r="Q10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8" s="6">
        <f>_xlfn.XLOOKUP(PA_19[[#This Row],[Affected Equipment ]],'Basic Data '!A:A,'Basic Data '!B:B,0)</f>
        <v>25.48</v>
      </c>
      <c r="S108" s="6">
        <f>_xlfn.XLOOKUP(PA_19[[#This Row],[Affected Equipment ]],'Basic Data '!A:A,'Basic Data '!C:C,0)</f>
        <v>2.7734842712528573E-4</v>
      </c>
      <c r="T108" s="56" t="s">
        <v>721</v>
      </c>
      <c r="U108" s="88"/>
      <c r="V108" s="88" t="s">
        <v>726</v>
      </c>
      <c r="W108" s="58">
        <v>0.22361111111111109</v>
      </c>
      <c r="X108" s="58" t="s">
        <v>723</v>
      </c>
      <c r="Y108" s="58" t="s">
        <v>723</v>
      </c>
      <c r="Z108" s="58">
        <v>0.70486111111111116</v>
      </c>
      <c r="AA108" s="117" t="str">
        <f>IF(PA_19[[#This Row],[Acknowledgement Time ]]="NA","",(PA_19[[#This Row],[Acknowledgement Time ]]-PA_19[[#This Row],[Fault Time]])*24)</f>
        <v/>
      </c>
      <c r="AB108" s="117" t="str">
        <f>IF(PA_19[[#This Row],[Work Start time on Fault]]="NA","",(PA_19[[#This Row],[Work Start time on Fault]]-PA_19[[#This Row],[Fault Time]])*24)</f>
        <v/>
      </c>
      <c r="AC108" s="118" t="str">
        <f>IF(PA_19[[#This Row],[Work Start time on Fault]]="NA","",(PA_19[[#This Row],[Work Completion time on fault]]-PA_19[[#This Row],[Fault Time]])*24)</f>
        <v/>
      </c>
      <c r="AD108" s="62">
        <f>IFERROR((PA_19[[#This Row],[Work Completion time on fault]]-PA_19[[#This Row],[Fault Time]])*24,"")</f>
        <v>11.55</v>
      </c>
      <c r="AE108" s="54" t="s">
        <v>728</v>
      </c>
      <c r="AF108" s="54" t="s">
        <v>729</v>
      </c>
      <c r="AG108" s="49">
        <f>PA_19[[#This Row],[Breakdown Time]]*PA_19[[#This Row],[Plant Equivalent Weightage]]</f>
        <v>3.2033743332970503E-3</v>
      </c>
      <c r="AH108" s="54">
        <v>8.07</v>
      </c>
      <c r="AI108" s="90">
        <f>IFERROR(_xlfn.XLOOKUP($G108,'Modelling New'!$D:$D,'Modelling New'!$O:$O)*PA_19[[#This Row],[DC Capacity Affected (kW)]]*PA_19[[#This Row],[Lost PoA(KWh/m2)]],"")</f>
        <v>161.2950049195197</v>
      </c>
    </row>
    <row r="109" spans="1:35" x14ac:dyDescent="0.35">
      <c r="A109" s="53" t="e">
        <f>#REF!+1</f>
        <v>#REF!</v>
      </c>
      <c r="B109" s="141">
        <v>45554</v>
      </c>
      <c r="C109" s="6">
        <f>YEAR(PA_19[[#This Row],[Date]])+IF(MONTH(PA_19[[#This Row],[Date]])&gt;=4,1,0)</f>
        <v>2025</v>
      </c>
      <c r="D109" s="6">
        <f>YEAR(PA_19[[#This Row],[Date]])</f>
        <v>2024</v>
      </c>
      <c r="E109" s="54" t="s">
        <v>124</v>
      </c>
      <c r="F109" s="54" t="s">
        <v>124</v>
      </c>
      <c r="G109" s="142">
        <f>PA_19[[#This Row],[Date]]-DAY(PA_19[[#This Row],[Date]])+1</f>
        <v>45536</v>
      </c>
      <c r="H109" s="6">
        <f>DAY(EOMONTH(PA_19[[#This Row],[Month Year]],0))</f>
        <v>30</v>
      </c>
      <c r="I109" s="55">
        <f>_xlfn.XLOOKUP(PA_19[[#This Row],[Date]],Raw_Data!B:B,Raw_Data!J:J,0)</f>
        <v>0</v>
      </c>
      <c r="J109" s="55" t="e">
        <f>_xlfn.XLOOKUP(PA_19[[#This Row],[Date]],Raw_Data!B:B,Raw_Data!K:K)</f>
        <v>#N/A</v>
      </c>
      <c r="K109" s="49" t="str">
        <f>IFERROR((PA_19[[#This Row],[Sunset Time (POA&lt;20 W/m2)]]-PA_19[[#This Row],[Sunrise Time (POA&gt;20 W/m2)]])*24,"")</f>
        <v/>
      </c>
      <c r="L109" s="54"/>
      <c r="M109" s="54"/>
      <c r="N109" s="54"/>
      <c r="O109" s="52" t="s">
        <v>720</v>
      </c>
      <c r="P109" s="6"/>
      <c r="Q10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09" s="6">
        <f>_xlfn.XLOOKUP(PA_19[[#This Row],[Affected Equipment ]],'Basic Data '!A:A,'Basic Data '!B:B,0)</f>
        <v>25.48</v>
      </c>
      <c r="S109" s="6">
        <f>_xlfn.XLOOKUP(PA_19[[#This Row],[Affected Equipment ]],'Basic Data '!A:A,'Basic Data '!C:C,0)</f>
        <v>2.7734842712528573E-4</v>
      </c>
      <c r="T109" s="56" t="s">
        <v>721</v>
      </c>
      <c r="U109" s="88"/>
      <c r="V109" s="88" t="s">
        <v>726</v>
      </c>
      <c r="W109" s="58">
        <v>0.22847222222222222</v>
      </c>
      <c r="X109" s="58" t="s">
        <v>723</v>
      </c>
      <c r="Y109" s="58" t="s">
        <v>723</v>
      </c>
      <c r="Z109" s="58">
        <v>0.70277777777777783</v>
      </c>
      <c r="AA109" s="117" t="str">
        <f>IF(PA_19[[#This Row],[Acknowledgement Time ]]="NA","",(PA_19[[#This Row],[Acknowledgement Time ]]-PA_19[[#This Row],[Fault Time]])*24)</f>
        <v/>
      </c>
      <c r="AB109" s="117" t="str">
        <f>IF(PA_19[[#This Row],[Work Start time on Fault]]="NA","",(PA_19[[#This Row],[Work Start time on Fault]]-PA_19[[#This Row],[Fault Time]])*24)</f>
        <v/>
      </c>
      <c r="AC109" s="118" t="str">
        <f>IF(PA_19[[#This Row],[Work Start time on Fault]]="NA","",(PA_19[[#This Row],[Work Completion time on fault]]-PA_19[[#This Row],[Fault Time]])*24)</f>
        <v/>
      </c>
      <c r="AD109" s="62">
        <f>IFERROR((PA_19[[#This Row],[Work Completion time on fault]]-PA_19[[#This Row],[Fault Time]])*24,"")</f>
        <v>11.383333333333336</v>
      </c>
      <c r="AE109" s="54" t="s">
        <v>728</v>
      </c>
      <c r="AF109" s="54" t="s">
        <v>729</v>
      </c>
      <c r="AG109" s="49">
        <f>PA_19[[#This Row],[Breakdown Time]]*PA_19[[#This Row],[Plant Equivalent Weightage]]</f>
        <v>3.1571495954428367E-3</v>
      </c>
      <c r="AH109" s="54">
        <v>5.82</v>
      </c>
      <c r="AI109" s="90">
        <f>IFERROR(_xlfn.XLOOKUP($G109,'Modelling New'!$D:$D,'Modelling New'!$O:$O)*PA_19[[#This Row],[DC Capacity Affected (kW)]]*PA_19[[#This Row],[Lost PoA(KWh/m2)]],"")</f>
        <v>116.32427864084319</v>
      </c>
    </row>
    <row r="110" spans="1:35" x14ac:dyDescent="0.35">
      <c r="A110" s="53" t="e">
        <f t="shared" si="6"/>
        <v>#REF!</v>
      </c>
      <c r="B110" s="141">
        <v>45554</v>
      </c>
      <c r="C110" s="6">
        <f>YEAR(PA_19[[#This Row],[Date]])+IF(MONTH(PA_19[[#This Row],[Date]])&gt;=4,1,0)</f>
        <v>2025</v>
      </c>
      <c r="D110" s="6">
        <f>YEAR(PA_19[[#This Row],[Date]])</f>
        <v>2024</v>
      </c>
      <c r="E110" s="54" t="s">
        <v>124</v>
      </c>
      <c r="F110" s="54" t="s">
        <v>124</v>
      </c>
      <c r="G110" s="142">
        <f>PA_19[[#This Row],[Date]]-DAY(PA_19[[#This Row],[Date]])+1</f>
        <v>45536</v>
      </c>
      <c r="H110" s="6">
        <f>DAY(EOMONTH(PA_19[[#This Row],[Month Year]],0))</f>
        <v>30</v>
      </c>
      <c r="I110" s="55">
        <f>_xlfn.XLOOKUP(PA_19[[#This Row],[Date]],Raw_Data!B:B,Raw_Data!J:J,0)</f>
        <v>0</v>
      </c>
      <c r="J110" s="55" t="e">
        <f>_xlfn.XLOOKUP(PA_19[[#This Row],[Date]],Raw_Data!B:B,Raw_Data!K:K)</f>
        <v>#N/A</v>
      </c>
      <c r="K110" s="49" t="str">
        <f>IFERROR((PA_19[[#This Row],[Sunset Time (POA&lt;20 W/m2)]]-PA_19[[#This Row],[Sunrise Time (POA&gt;20 W/m2)]])*24,"")</f>
        <v/>
      </c>
      <c r="L110" s="54"/>
      <c r="M110" s="54"/>
      <c r="N110" s="54"/>
      <c r="O110" s="52" t="s">
        <v>720</v>
      </c>
      <c r="P110" s="6"/>
      <c r="Q11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0" s="6">
        <f>_xlfn.XLOOKUP(PA_19[[#This Row],[Affected Equipment ]],'Basic Data '!A:A,'Basic Data '!B:B,0)</f>
        <v>25.48</v>
      </c>
      <c r="S110" s="6">
        <f>_xlfn.XLOOKUP(PA_19[[#This Row],[Affected Equipment ]],'Basic Data '!A:A,'Basic Data '!C:C,0)</f>
        <v>2.7734842712528573E-4</v>
      </c>
      <c r="T110" s="56" t="s">
        <v>721</v>
      </c>
      <c r="U110" s="88"/>
      <c r="V110" s="88" t="s">
        <v>726</v>
      </c>
      <c r="W110" s="58">
        <v>0.22847222222222222</v>
      </c>
      <c r="X110" s="58" t="s">
        <v>723</v>
      </c>
      <c r="Y110" s="58" t="s">
        <v>723</v>
      </c>
      <c r="Z110" s="58">
        <v>0.70277777777777783</v>
      </c>
      <c r="AA110" s="117" t="str">
        <f>IF(PA_19[[#This Row],[Acknowledgement Time ]]="NA","",(PA_19[[#This Row],[Acknowledgement Time ]]-PA_19[[#This Row],[Fault Time]])*24)</f>
        <v/>
      </c>
      <c r="AB110" s="117" t="str">
        <f>IF(PA_19[[#This Row],[Work Start time on Fault]]="NA","",(PA_19[[#This Row],[Work Start time on Fault]]-PA_19[[#This Row],[Fault Time]])*24)</f>
        <v/>
      </c>
      <c r="AC110" s="118" t="str">
        <f>IF(PA_19[[#This Row],[Work Start time on Fault]]="NA","",(PA_19[[#This Row],[Work Completion time on fault]]-PA_19[[#This Row],[Fault Time]])*24)</f>
        <v/>
      </c>
      <c r="AD110" s="62">
        <f>IFERROR((PA_19[[#This Row],[Work Completion time on fault]]-PA_19[[#This Row],[Fault Time]])*24,"")</f>
        <v>11.383333333333336</v>
      </c>
      <c r="AE110" s="54" t="s">
        <v>728</v>
      </c>
      <c r="AF110" s="54" t="s">
        <v>729</v>
      </c>
      <c r="AG110" s="49">
        <f>PA_19[[#This Row],[Breakdown Time]]*PA_19[[#This Row],[Plant Equivalent Weightage]]</f>
        <v>3.1571495954428367E-3</v>
      </c>
      <c r="AH110" s="54">
        <v>5.82</v>
      </c>
      <c r="AI110" s="90">
        <f>IFERROR(_xlfn.XLOOKUP($G110,'Modelling New'!$D:$D,'Modelling New'!$O:$O)*PA_19[[#This Row],[DC Capacity Affected (kW)]]*PA_19[[#This Row],[Lost PoA(KWh/m2)]],"")</f>
        <v>116.32427864084319</v>
      </c>
    </row>
    <row r="111" spans="1:35" x14ac:dyDescent="0.35">
      <c r="A111" s="53" t="e">
        <f>#REF!+1</f>
        <v>#REF!</v>
      </c>
      <c r="B111" s="141">
        <v>45555</v>
      </c>
      <c r="C111" s="6">
        <f>YEAR(PA_19[[#This Row],[Date]])+IF(MONTH(PA_19[[#This Row],[Date]])&gt;=4,1,0)</f>
        <v>2025</v>
      </c>
      <c r="D111" s="6">
        <f>YEAR(PA_19[[#This Row],[Date]])</f>
        <v>2024</v>
      </c>
      <c r="E111" s="54" t="s">
        <v>124</v>
      </c>
      <c r="F111" s="54" t="s">
        <v>124</v>
      </c>
      <c r="G111" s="142">
        <f>PA_19[[#This Row],[Date]]-DAY(PA_19[[#This Row],[Date]])+1</f>
        <v>45536</v>
      </c>
      <c r="H111" s="6">
        <f>DAY(EOMONTH(PA_19[[#This Row],[Month Year]],0))</f>
        <v>30</v>
      </c>
      <c r="I111" s="55">
        <f>_xlfn.XLOOKUP(PA_19[[#This Row],[Date]],Raw_Data!B:B,Raw_Data!J:J,0)</f>
        <v>0</v>
      </c>
      <c r="J111" s="55" t="e">
        <f>_xlfn.XLOOKUP(PA_19[[#This Row],[Date]],Raw_Data!B:B,Raw_Data!K:K)</f>
        <v>#N/A</v>
      </c>
      <c r="K111" s="49" t="str">
        <f>IFERROR((PA_19[[#This Row],[Sunset Time (POA&lt;20 W/m2)]]-PA_19[[#This Row],[Sunrise Time (POA&gt;20 W/m2)]])*24,"")</f>
        <v/>
      </c>
      <c r="L111" s="54"/>
      <c r="M111" s="54"/>
      <c r="N111" s="54"/>
      <c r="O111" s="52" t="s">
        <v>720</v>
      </c>
      <c r="P111" s="6"/>
      <c r="Q11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1" s="6">
        <f>_xlfn.XLOOKUP(PA_19[[#This Row],[Affected Equipment ]],'Basic Data '!A:A,'Basic Data '!B:B,0)</f>
        <v>25.48</v>
      </c>
      <c r="S111" s="6">
        <f>_xlfn.XLOOKUP(PA_19[[#This Row],[Affected Equipment ]],'Basic Data '!A:A,'Basic Data '!C:C,0)</f>
        <v>2.7734842712528573E-4</v>
      </c>
      <c r="T111" s="56" t="s">
        <v>721</v>
      </c>
      <c r="U111" s="88"/>
      <c r="V111" s="88" t="s">
        <v>726</v>
      </c>
      <c r="W111" s="58">
        <v>0.22569444444444445</v>
      </c>
      <c r="X111" s="58" t="s">
        <v>723</v>
      </c>
      <c r="Y111" s="58" t="s">
        <v>723</v>
      </c>
      <c r="Z111" s="58">
        <v>0.7006944444444444</v>
      </c>
      <c r="AA111" s="117" t="str">
        <f>IF(PA_19[[#This Row],[Acknowledgement Time ]]="NA","",(PA_19[[#This Row],[Acknowledgement Time ]]-PA_19[[#This Row],[Fault Time]])*24)</f>
        <v/>
      </c>
      <c r="AB111" s="117" t="str">
        <f>IF(PA_19[[#This Row],[Work Start time on Fault]]="NA","",(PA_19[[#This Row],[Work Start time on Fault]]-PA_19[[#This Row],[Fault Time]])*24)</f>
        <v/>
      </c>
      <c r="AC111" s="118" t="str">
        <f>IF(PA_19[[#This Row],[Work Start time on Fault]]="NA","",(PA_19[[#This Row],[Work Completion time on fault]]-PA_19[[#This Row],[Fault Time]])*24)</f>
        <v/>
      </c>
      <c r="AD111" s="62">
        <f>IFERROR((PA_19[[#This Row],[Work Completion time on fault]]-PA_19[[#This Row],[Fault Time]])*24,"")</f>
        <v>11.399999999999999</v>
      </c>
      <c r="AE111" s="54" t="s">
        <v>728</v>
      </c>
      <c r="AF111" s="54" t="s">
        <v>729</v>
      </c>
      <c r="AG111" s="49">
        <f>PA_19[[#This Row],[Breakdown Time]]*PA_19[[#This Row],[Plant Equivalent Weightage]]</f>
        <v>3.161772069228257E-3</v>
      </c>
      <c r="AH111" s="54">
        <v>5.49</v>
      </c>
      <c r="AI111" s="90">
        <f>IFERROR(_xlfn.XLOOKUP($G111,'Modelling New'!$D:$D,'Modelling New'!$O:$O)*PA_19[[#This Row],[DC Capacity Affected (kW)]]*PA_19[[#This Row],[Lost PoA(KWh/m2)]],"")</f>
        <v>109.72857211997064</v>
      </c>
    </row>
    <row r="112" spans="1:35" x14ac:dyDescent="0.35">
      <c r="A112" s="53" t="e">
        <f t="shared" si="6"/>
        <v>#REF!</v>
      </c>
      <c r="B112" s="141">
        <v>45555</v>
      </c>
      <c r="C112" s="6">
        <f>YEAR(PA_19[[#This Row],[Date]])+IF(MONTH(PA_19[[#This Row],[Date]])&gt;=4,1,0)</f>
        <v>2025</v>
      </c>
      <c r="D112" s="6">
        <f>YEAR(PA_19[[#This Row],[Date]])</f>
        <v>2024</v>
      </c>
      <c r="E112" s="54" t="s">
        <v>124</v>
      </c>
      <c r="F112" s="54" t="s">
        <v>124</v>
      </c>
      <c r="G112" s="142">
        <f>PA_19[[#This Row],[Date]]-DAY(PA_19[[#This Row],[Date]])+1</f>
        <v>45536</v>
      </c>
      <c r="H112" s="6">
        <f>DAY(EOMONTH(PA_19[[#This Row],[Month Year]],0))</f>
        <v>30</v>
      </c>
      <c r="I112" s="55">
        <f>_xlfn.XLOOKUP(PA_19[[#This Row],[Date]],Raw_Data!B:B,Raw_Data!J:J,0)</f>
        <v>0</v>
      </c>
      <c r="J112" s="55" t="e">
        <f>_xlfn.XLOOKUP(PA_19[[#This Row],[Date]],Raw_Data!B:B,Raw_Data!K:K)</f>
        <v>#N/A</v>
      </c>
      <c r="K112" s="49" t="str">
        <f>IFERROR((PA_19[[#This Row],[Sunset Time (POA&lt;20 W/m2)]]-PA_19[[#This Row],[Sunrise Time (POA&gt;20 W/m2)]])*24,"")</f>
        <v/>
      </c>
      <c r="L112" s="54"/>
      <c r="M112" s="54"/>
      <c r="N112" s="54"/>
      <c r="O112" s="52" t="s">
        <v>720</v>
      </c>
      <c r="P112" s="6"/>
      <c r="Q11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2" s="6">
        <f>_xlfn.XLOOKUP(PA_19[[#This Row],[Affected Equipment ]],'Basic Data '!A:A,'Basic Data '!B:B,0)</f>
        <v>25.48</v>
      </c>
      <c r="S112" s="6">
        <f>_xlfn.XLOOKUP(PA_19[[#This Row],[Affected Equipment ]],'Basic Data '!A:A,'Basic Data '!C:C,0)</f>
        <v>2.7734842712528573E-4</v>
      </c>
      <c r="T112" s="56" t="s">
        <v>721</v>
      </c>
      <c r="U112" s="88"/>
      <c r="V112" s="88" t="s">
        <v>726</v>
      </c>
      <c r="W112" s="58">
        <v>0.22569444444444445</v>
      </c>
      <c r="X112" s="58" t="s">
        <v>723</v>
      </c>
      <c r="Y112" s="58" t="s">
        <v>723</v>
      </c>
      <c r="Z112" s="58">
        <v>0.7006944444444444</v>
      </c>
      <c r="AA112" s="117" t="str">
        <f>IF(PA_19[[#This Row],[Acknowledgement Time ]]="NA","",(PA_19[[#This Row],[Acknowledgement Time ]]-PA_19[[#This Row],[Fault Time]])*24)</f>
        <v/>
      </c>
      <c r="AB112" s="117" t="str">
        <f>IF(PA_19[[#This Row],[Work Start time on Fault]]="NA","",(PA_19[[#This Row],[Work Start time on Fault]]-PA_19[[#This Row],[Fault Time]])*24)</f>
        <v/>
      </c>
      <c r="AC112" s="118" t="str">
        <f>IF(PA_19[[#This Row],[Work Start time on Fault]]="NA","",(PA_19[[#This Row],[Work Completion time on fault]]-PA_19[[#This Row],[Fault Time]])*24)</f>
        <v/>
      </c>
      <c r="AD112" s="62">
        <f>IFERROR((PA_19[[#This Row],[Work Completion time on fault]]-PA_19[[#This Row],[Fault Time]])*24,"")</f>
        <v>11.399999999999999</v>
      </c>
      <c r="AE112" s="54" t="s">
        <v>728</v>
      </c>
      <c r="AF112" s="54" t="s">
        <v>729</v>
      </c>
      <c r="AG112" s="49">
        <f>PA_19[[#This Row],[Breakdown Time]]*PA_19[[#This Row],[Plant Equivalent Weightage]]</f>
        <v>3.161772069228257E-3</v>
      </c>
      <c r="AH112" s="54">
        <v>5.49</v>
      </c>
      <c r="AI112" s="90">
        <f>IFERROR(_xlfn.XLOOKUP($G112,'Modelling New'!$D:$D,'Modelling New'!$O:$O)*PA_19[[#This Row],[DC Capacity Affected (kW)]]*PA_19[[#This Row],[Lost PoA(KWh/m2)]],"")</f>
        <v>109.72857211997064</v>
      </c>
    </row>
    <row r="113" spans="1:35" x14ac:dyDescent="0.35">
      <c r="A113" s="53" t="e">
        <f>#REF!+1</f>
        <v>#REF!</v>
      </c>
      <c r="B113" s="141">
        <v>45556</v>
      </c>
      <c r="C113" s="6">
        <f>YEAR(PA_19[[#This Row],[Date]])+IF(MONTH(PA_19[[#This Row],[Date]])&gt;=4,1,0)</f>
        <v>2025</v>
      </c>
      <c r="D113" s="6">
        <f>YEAR(PA_19[[#This Row],[Date]])</f>
        <v>2024</v>
      </c>
      <c r="E113" s="54" t="s">
        <v>124</v>
      </c>
      <c r="F113" s="54" t="s">
        <v>124</v>
      </c>
      <c r="G113" s="142">
        <f>PA_19[[#This Row],[Date]]-DAY(PA_19[[#This Row],[Date]])+1</f>
        <v>45536</v>
      </c>
      <c r="H113" s="6">
        <f>DAY(EOMONTH(PA_19[[#This Row],[Month Year]],0))</f>
        <v>30</v>
      </c>
      <c r="I113" s="55">
        <f>_xlfn.XLOOKUP(PA_19[[#This Row],[Date]],Raw_Data!B:B,Raw_Data!J:J,0)</f>
        <v>0</v>
      </c>
      <c r="J113" s="55" t="e">
        <f>_xlfn.XLOOKUP(PA_19[[#This Row],[Date]],Raw_Data!B:B,Raw_Data!K:K)</f>
        <v>#N/A</v>
      </c>
      <c r="K113" s="49" t="str">
        <f>IFERROR((PA_19[[#This Row],[Sunset Time (POA&lt;20 W/m2)]]-PA_19[[#This Row],[Sunrise Time (POA&gt;20 W/m2)]])*24,"")</f>
        <v/>
      </c>
      <c r="L113" s="54"/>
      <c r="M113" s="54"/>
      <c r="N113" s="54"/>
      <c r="O113" s="52" t="s">
        <v>720</v>
      </c>
      <c r="P113" s="6"/>
      <c r="Q11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3" s="6">
        <f>_xlfn.XLOOKUP(PA_19[[#This Row],[Affected Equipment ]],'Basic Data '!A:A,'Basic Data '!B:B,0)</f>
        <v>25.48</v>
      </c>
      <c r="S113" s="6">
        <f>_xlfn.XLOOKUP(PA_19[[#This Row],[Affected Equipment ]],'Basic Data '!A:A,'Basic Data '!C:C,0)</f>
        <v>2.7734842712528573E-4</v>
      </c>
      <c r="T113" s="56" t="s">
        <v>721</v>
      </c>
      <c r="U113" s="88"/>
      <c r="V113" s="88" t="s">
        <v>726</v>
      </c>
      <c r="W113" s="58">
        <v>0.22430555555555556</v>
      </c>
      <c r="X113" s="58" t="s">
        <v>723</v>
      </c>
      <c r="Y113" s="58" t="s">
        <v>723</v>
      </c>
      <c r="Z113" s="58">
        <v>0.69652777777777775</v>
      </c>
      <c r="AA113" s="117" t="str">
        <f>IF(PA_19[[#This Row],[Acknowledgement Time ]]="NA","",(PA_19[[#This Row],[Acknowledgement Time ]]-PA_19[[#This Row],[Fault Time]])*24)</f>
        <v/>
      </c>
      <c r="AB113" s="117" t="str">
        <f>IF(PA_19[[#This Row],[Work Start time on Fault]]="NA","",(PA_19[[#This Row],[Work Start time on Fault]]-PA_19[[#This Row],[Fault Time]])*24)</f>
        <v/>
      </c>
      <c r="AC113" s="118" t="str">
        <f>IF(PA_19[[#This Row],[Work Start time on Fault]]="NA","",(PA_19[[#This Row],[Work Completion time on fault]]-PA_19[[#This Row],[Fault Time]])*24)</f>
        <v/>
      </c>
      <c r="AD113" s="62">
        <f>IFERROR((PA_19[[#This Row],[Work Completion time on fault]]-PA_19[[#This Row],[Fault Time]])*24,"")</f>
        <v>11.333333333333332</v>
      </c>
      <c r="AE113" s="54" t="s">
        <v>728</v>
      </c>
      <c r="AF113" s="54" t="s">
        <v>729</v>
      </c>
      <c r="AG113" s="49">
        <f>PA_19[[#This Row],[Breakdown Time]]*PA_19[[#This Row],[Plant Equivalent Weightage]]</f>
        <v>3.1432821740865714E-3</v>
      </c>
      <c r="AH113" s="54">
        <v>5.0199999999999996</v>
      </c>
      <c r="AI113" s="90">
        <f>IFERROR(_xlfn.XLOOKUP($G113,'Modelling New'!$D:$D,'Modelling New'!$O:$O)*PA_19[[#This Row],[DC Capacity Affected (kW)]]*PA_19[[#This Row],[Lost PoA(KWh/m2)]],"")</f>
        <v>100.33468707509154</v>
      </c>
    </row>
    <row r="114" spans="1:35" x14ac:dyDescent="0.35">
      <c r="A114" s="53" t="e">
        <f t="shared" si="6"/>
        <v>#REF!</v>
      </c>
      <c r="B114" s="141">
        <v>45556</v>
      </c>
      <c r="C114" s="6">
        <f>YEAR(PA_19[[#This Row],[Date]])+IF(MONTH(PA_19[[#This Row],[Date]])&gt;=4,1,0)</f>
        <v>2025</v>
      </c>
      <c r="D114" s="6">
        <f>YEAR(PA_19[[#This Row],[Date]])</f>
        <v>2024</v>
      </c>
      <c r="E114" s="54" t="s">
        <v>124</v>
      </c>
      <c r="F114" s="54" t="s">
        <v>124</v>
      </c>
      <c r="G114" s="142">
        <f>PA_19[[#This Row],[Date]]-DAY(PA_19[[#This Row],[Date]])+1</f>
        <v>45536</v>
      </c>
      <c r="H114" s="6">
        <f>DAY(EOMONTH(PA_19[[#This Row],[Month Year]],0))</f>
        <v>30</v>
      </c>
      <c r="I114" s="55">
        <f>_xlfn.XLOOKUP(PA_19[[#This Row],[Date]],Raw_Data!B:B,Raw_Data!J:J,0)</f>
        <v>0</v>
      </c>
      <c r="J114" s="55" t="e">
        <f>_xlfn.XLOOKUP(PA_19[[#This Row],[Date]],Raw_Data!B:B,Raw_Data!K:K)</f>
        <v>#N/A</v>
      </c>
      <c r="K114" s="49" t="str">
        <f>IFERROR((PA_19[[#This Row],[Sunset Time (POA&lt;20 W/m2)]]-PA_19[[#This Row],[Sunrise Time (POA&gt;20 W/m2)]])*24,"")</f>
        <v/>
      </c>
      <c r="L114" s="54"/>
      <c r="M114" s="54"/>
      <c r="N114" s="54"/>
      <c r="O114" s="52" t="s">
        <v>720</v>
      </c>
      <c r="P114" s="6"/>
      <c r="Q11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4" s="6">
        <f>_xlfn.XLOOKUP(PA_19[[#This Row],[Affected Equipment ]],'Basic Data '!A:A,'Basic Data '!B:B,0)</f>
        <v>25.48</v>
      </c>
      <c r="S114" s="6">
        <f>_xlfn.XLOOKUP(PA_19[[#This Row],[Affected Equipment ]],'Basic Data '!A:A,'Basic Data '!C:C,0)</f>
        <v>2.7734842712528573E-4</v>
      </c>
      <c r="T114" s="56" t="s">
        <v>721</v>
      </c>
      <c r="U114" s="88"/>
      <c r="V114" s="88" t="s">
        <v>726</v>
      </c>
      <c r="W114" s="58">
        <v>0.22430555555555556</v>
      </c>
      <c r="X114" s="58" t="s">
        <v>723</v>
      </c>
      <c r="Y114" s="58" t="s">
        <v>723</v>
      </c>
      <c r="Z114" s="58">
        <v>0.69652777777777775</v>
      </c>
      <c r="AA114" s="117" t="str">
        <f>IF(PA_19[[#This Row],[Acknowledgement Time ]]="NA","",(PA_19[[#This Row],[Acknowledgement Time ]]-PA_19[[#This Row],[Fault Time]])*24)</f>
        <v/>
      </c>
      <c r="AB114" s="117" t="str">
        <f>IF(PA_19[[#This Row],[Work Start time on Fault]]="NA","",(PA_19[[#This Row],[Work Start time on Fault]]-PA_19[[#This Row],[Fault Time]])*24)</f>
        <v/>
      </c>
      <c r="AC114" s="118" t="str">
        <f>IF(PA_19[[#This Row],[Work Start time on Fault]]="NA","",(PA_19[[#This Row],[Work Completion time on fault]]-PA_19[[#This Row],[Fault Time]])*24)</f>
        <v/>
      </c>
      <c r="AD114" s="62">
        <f>IFERROR((PA_19[[#This Row],[Work Completion time on fault]]-PA_19[[#This Row],[Fault Time]])*24,"")</f>
        <v>11.333333333333332</v>
      </c>
      <c r="AE114" s="54" t="s">
        <v>728</v>
      </c>
      <c r="AF114" s="54" t="s">
        <v>729</v>
      </c>
      <c r="AG114" s="49">
        <f>PA_19[[#This Row],[Breakdown Time]]*PA_19[[#This Row],[Plant Equivalent Weightage]]</f>
        <v>3.1432821740865714E-3</v>
      </c>
      <c r="AH114" s="54">
        <v>5.0199999999999996</v>
      </c>
      <c r="AI114" s="90">
        <f>IFERROR(_xlfn.XLOOKUP($G114,'Modelling New'!$D:$D,'Modelling New'!$O:$O)*PA_19[[#This Row],[DC Capacity Affected (kW)]]*PA_19[[#This Row],[Lost PoA(KWh/m2)]],"")</f>
        <v>100.33468707509154</v>
      </c>
    </row>
    <row r="115" spans="1:35" x14ac:dyDescent="0.35">
      <c r="A115" s="53" t="e">
        <f>#REF!+1</f>
        <v>#REF!</v>
      </c>
      <c r="B115" s="141">
        <v>45557</v>
      </c>
      <c r="C115" s="6">
        <f>YEAR(PA_19[[#This Row],[Date]])+IF(MONTH(PA_19[[#This Row],[Date]])&gt;=4,1,0)</f>
        <v>2025</v>
      </c>
      <c r="D115" s="6">
        <f>YEAR(PA_19[[#This Row],[Date]])</f>
        <v>2024</v>
      </c>
      <c r="E115" s="54" t="s">
        <v>124</v>
      </c>
      <c r="F115" s="54" t="s">
        <v>124</v>
      </c>
      <c r="G115" s="142">
        <f>PA_19[[#This Row],[Date]]-DAY(PA_19[[#This Row],[Date]])+1</f>
        <v>45536</v>
      </c>
      <c r="H115" s="6">
        <f>DAY(EOMONTH(PA_19[[#This Row],[Month Year]],0))</f>
        <v>30</v>
      </c>
      <c r="I115" s="55">
        <f>_xlfn.XLOOKUP(PA_19[[#This Row],[Date]],Raw_Data!B:B,Raw_Data!J:J,0)</f>
        <v>0</v>
      </c>
      <c r="J115" s="55" t="e">
        <f>_xlfn.XLOOKUP(PA_19[[#This Row],[Date]],Raw_Data!B:B,Raw_Data!K:K)</f>
        <v>#N/A</v>
      </c>
      <c r="K115" s="49" t="str">
        <f>IFERROR((PA_19[[#This Row],[Sunset Time (POA&lt;20 W/m2)]]-PA_19[[#This Row],[Sunrise Time (POA&gt;20 W/m2)]])*24,"")</f>
        <v/>
      </c>
      <c r="L115" s="54"/>
      <c r="M115" s="54"/>
      <c r="N115" s="54"/>
      <c r="O115" s="52" t="s">
        <v>720</v>
      </c>
      <c r="P115" s="6"/>
      <c r="Q11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5" s="6">
        <f>_xlfn.XLOOKUP(PA_19[[#This Row],[Affected Equipment ]],'Basic Data '!A:A,'Basic Data '!B:B,0)</f>
        <v>25.48</v>
      </c>
      <c r="S115" s="6">
        <f>_xlfn.XLOOKUP(PA_19[[#This Row],[Affected Equipment ]],'Basic Data '!A:A,'Basic Data '!C:C,0)</f>
        <v>2.7734842712528573E-4</v>
      </c>
      <c r="T115" s="56" t="s">
        <v>721</v>
      </c>
      <c r="U115" s="88"/>
      <c r="V115" s="88" t="s">
        <v>726</v>
      </c>
      <c r="W115" s="58">
        <v>0.22708333333333333</v>
      </c>
      <c r="X115" s="58" t="s">
        <v>723</v>
      </c>
      <c r="Y115" s="58" t="s">
        <v>723</v>
      </c>
      <c r="Z115" s="58">
        <v>0.70277777777777783</v>
      </c>
      <c r="AA115" s="117" t="str">
        <f>IF(PA_19[[#This Row],[Acknowledgement Time ]]="NA","",(PA_19[[#This Row],[Acknowledgement Time ]]-PA_19[[#This Row],[Fault Time]])*24)</f>
        <v/>
      </c>
      <c r="AB115" s="117" t="str">
        <f>IF(PA_19[[#This Row],[Work Start time on Fault]]="NA","",(PA_19[[#This Row],[Work Start time on Fault]]-PA_19[[#This Row],[Fault Time]])*24)</f>
        <v/>
      </c>
      <c r="AC115" s="118" t="str">
        <f>IF(PA_19[[#This Row],[Work Start time on Fault]]="NA","",(PA_19[[#This Row],[Work Completion time on fault]]-PA_19[[#This Row],[Fault Time]])*24)</f>
        <v/>
      </c>
      <c r="AD115" s="62">
        <f>IFERROR((PA_19[[#This Row],[Work Completion time on fault]]-PA_19[[#This Row],[Fault Time]])*24,"")</f>
        <v>11.416666666666668</v>
      </c>
      <c r="AE115" s="54" t="s">
        <v>727</v>
      </c>
      <c r="AF115" s="54" t="s">
        <v>703</v>
      </c>
      <c r="AG115" s="49">
        <f>PA_19[[#This Row],[Breakdown Time]]*PA_19[[#This Row],[Plant Equivalent Weightage]]</f>
        <v>3.1663945430136791E-3</v>
      </c>
      <c r="AH115" s="54">
        <v>5.43</v>
      </c>
      <c r="AI115" s="90">
        <f>IFERROR(_xlfn.XLOOKUP($G115,'Modelling New'!$D:$D,'Modelling New'!$O:$O)*PA_19[[#This Row],[DC Capacity Affected (kW)]]*PA_19[[#This Row],[Lost PoA(KWh/m2)]],"")</f>
        <v>108.52935275253925</v>
      </c>
    </row>
    <row r="116" spans="1:35" x14ac:dyDescent="0.35">
      <c r="A116" s="53" t="e">
        <f t="shared" si="6"/>
        <v>#REF!</v>
      </c>
      <c r="B116" s="141">
        <v>45557</v>
      </c>
      <c r="C116" s="6">
        <f>YEAR(PA_19[[#This Row],[Date]])+IF(MONTH(PA_19[[#This Row],[Date]])&gt;=4,1,0)</f>
        <v>2025</v>
      </c>
      <c r="D116" s="6">
        <f>YEAR(PA_19[[#This Row],[Date]])</f>
        <v>2024</v>
      </c>
      <c r="E116" s="54" t="s">
        <v>124</v>
      </c>
      <c r="F116" s="54" t="s">
        <v>124</v>
      </c>
      <c r="G116" s="142">
        <f>PA_19[[#This Row],[Date]]-DAY(PA_19[[#This Row],[Date]])+1</f>
        <v>45536</v>
      </c>
      <c r="H116" s="6">
        <f>DAY(EOMONTH(PA_19[[#This Row],[Month Year]],0))</f>
        <v>30</v>
      </c>
      <c r="I116" s="55">
        <f>_xlfn.XLOOKUP(PA_19[[#This Row],[Date]],Raw_Data!B:B,Raw_Data!J:J,0)</f>
        <v>0</v>
      </c>
      <c r="J116" s="55" t="e">
        <f>_xlfn.XLOOKUP(PA_19[[#This Row],[Date]],Raw_Data!B:B,Raw_Data!K:K)</f>
        <v>#N/A</v>
      </c>
      <c r="K116" s="49" t="str">
        <f>IFERROR((PA_19[[#This Row],[Sunset Time (POA&lt;20 W/m2)]]-PA_19[[#This Row],[Sunrise Time (POA&gt;20 W/m2)]])*24,"")</f>
        <v/>
      </c>
      <c r="L116" s="54"/>
      <c r="M116" s="54"/>
      <c r="N116" s="54"/>
      <c r="O116" s="52" t="s">
        <v>720</v>
      </c>
      <c r="P116" s="6"/>
      <c r="Q11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6" s="6">
        <f>_xlfn.XLOOKUP(PA_19[[#This Row],[Affected Equipment ]],'Basic Data '!A:A,'Basic Data '!B:B,0)</f>
        <v>25.48</v>
      </c>
      <c r="S116" s="6">
        <f>_xlfn.XLOOKUP(PA_19[[#This Row],[Affected Equipment ]],'Basic Data '!A:A,'Basic Data '!C:C,0)</f>
        <v>2.7734842712528573E-4</v>
      </c>
      <c r="T116" s="56" t="s">
        <v>721</v>
      </c>
      <c r="U116" s="88"/>
      <c r="V116" s="88" t="s">
        <v>726</v>
      </c>
      <c r="W116" s="58">
        <v>0.22708333333333333</v>
      </c>
      <c r="X116" s="58" t="s">
        <v>723</v>
      </c>
      <c r="Y116" s="58" t="s">
        <v>723</v>
      </c>
      <c r="Z116" s="58">
        <v>0.70277777777777783</v>
      </c>
      <c r="AA116" s="117" t="str">
        <f>IF(PA_19[[#This Row],[Acknowledgement Time ]]="NA","",(PA_19[[#This Row],[Acknowledgement Time ]]-PA_19[[#This Row],[Fault Time]])*24)</f>
        <v/>
      </c>
      <c r="AB116" s="117" t="str">
        <f>IF(PA_19[[#This Row],[Work Start time on Fault]]="NA","",(PA_19[[#This Row],[Work Start time on Fault]]-PA_19[[#This Row],[Fault Time]])*24)</f>
        <v/>
      </c>
      <c r="AC116" s="118" t="str">
        <f>IF(PA_19[[#This Row],[Work Start time on Fault]]="NA","",(PA_19[[#This Row],[Work Completion time on fault]]-PA_19[[#This Row],[Fault Time]])*24)</f>
        <v/>
      </c>
      <c r="AD116" s="62">
        <f>IFERROR((PA_19[[#This Row],[Work Completion time on fault]]-PA_19[[#This Row],[Fault Time]])*24,"")</f>
        <v>11.416666666666668</v>
      </c>
      <c r="AE116" s="54" t="s">
        <v>727</v>
      </c>
      <c r="AF116" s="54" t="s">
        <v>703</v>
      </c>
      <c r="AG116" s="49">
        <f>PA_19[[#This Row],[Breakdown Time]]*PA_19[[#This Row],[Plant Equivalent Weightage]]</f>
        <v>3.1663945430136791E-3</v>
      </c>
      <c r="AH116" s="54">
        <v>5.43</v>
      </c>
      <c r="AI116" s="90">
        <f>IFERROR(_xlfn.XLOOKUP($G116,'Modelling New'!$D:$D,'Modelling New'!$O:$O)*PA_19[[#This Row],[DC Capacity Affected (kW)]]*PA_19[[#This Row],[Lost PoA(KWh/m2)]],"")</f>
        <v>108.52935275253925</v>
      </c>
    </row>
    <row r="117" spans="1:35" x14ac:dyDescent="0.35">
      <c r="A117" s="53" t="e">
        <f>#REF!+1</f>
        <v>#REF!</v>
      </c>
      <c r="B117" s="141">
        <v>45663</v>
      </c>
      <c r="C117" s="6">
        <f>YEAR(PA_19[[#This Row],[Date]])+IF(MONTH(PA_19[[#This Row],[Date]])&gt;=4,1,0)</f>
        <v>2025</v>
      </c>
      <c r="D117" s="6">
        <f>YEAR(PA_19[[#This Row],[Date]])</f>
        <v>2025</v>
      </c>
      <c r="E117" s="54" t="s">
        <v>124</v>
      </c>
      <c r="F117" s="54" t="s">
        <v>124</v>
      </c>
      <c r="G117" s="142">
        <f>PA_19[[#This Row],[Date]]-DAY(PA_19[[#This Row],[Date]])+1</f>
        <v>45658</v>
      </c>
      <c r="H117" s="6">
        <f>DAY(EOMONTH(PA_19[[#This Row],[Month Year]],0))</f>
        <v>31</v>
      </c>
      <c r="I117" s="55">
        <f>_xlfn.XLOOKUP(PA_19[[#This Row],[Date]],Raw_Data!B:B,Raw_Data!J:J,0)</f>
        <v>0</v>
      </c>
      <c r="J117" s="55" t="e">
        <f>_xlfn.XLOOKUP(PA_19[[#This Row],[Date]],Raw_Data!B:B,Raw_Data!K:K)</f>
        <v>#N/A</v>
      </c>
      <c r="K117" s="49" t="str">
        <f>IFERROR((PA_19[[#This Row],[Sunset Time (POA&lt;20 W/m2)]]-PA_19[[#This Row],[Sunrise Time (POA&gt;20 W/m2)]])*24,"")</f>
        <v/>
      </c>
      <c r="L117" s="54"/>
      <c r="M117" s="54"/>
      <c r="N117" s="54"/>
      <c r="O117" s="52" t="s">
        <v>720</v>
      </c>
      <c r="P117" s="6"/>
      <c r="Q11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7" s="6">
        <f>_xlfn.XLOOKUP(PA_19[[#This Row],[Affected Equipment ]],'Basic Data '!A:A,'Basic Data '!B:B,0)</f>
        <v>25.48</v>
      </c>
      <c r="S117" s="6">
        <f>_xlfn.XLOOKUP(PA_19[[#This Row],[Affected Equipment ]],'Basic Data '!A:A,'Basic Data '!C:C,0)</f>
        <v>2.7734842712528573E-4</v>
      </c>
      <c r="T117" s="56" t="s">
        <v>721</v>
      </c>
      <c r="U117" s="88"/>
      <c r="V117" s="88" t="s">
        <v>726</v>
      </c>
      <c r="W117" s="58">
        <v>0.57638888888888884</v>
      </c>
      <c r="X117" s="58" t="s">
        <v>723</v>
      </c>
      <c r="Y117" s="58" t="s">
        <v>723</v>
      </c>
      <c r="Z117" s="58">
        <v>0.61805555555555558</v>
      </c>
      <c r="AA117" s="117" t="str">
        <f>IF(PA_19[[#This Row],[Acknowledgement Time ]]="NA","",(PA_19[[#This Row],[Acknowledgement Time ]]-PA_19[[#This Row],[Fault Time]])*24)</f>
        <v/>
      </c>
      <c r="AB117" s="117" t="str">
        <f>IF(PA_19[[#This Row],[Work Start time on Fault]]="NA","",(PA_19[[#This Row],[Work Start time on Fault]]-PA_19[[#This Row],[Fault Time]])*24)</f>
        <v/>
      </c>
      <c r="AC117" s="118" t="str">
        <f>IF(PA_19[[#This Row],[Work Start time on Fault]]="NA","",(PA_19[[#This Row],[Work Completion time on fault]]-PA_19[[#This Row],[Fault Time]])*24)</f>
        <v/>
      </c>
      <c r="AD117" s="62">
        <f>IFERROR((PA_19[[#This Row],[Work Completion time on fault]]-PA_19[[#This Row],[Fault Time]])*24,"")</f>
        <v>1.0000000000000018</v>
      </c>
      <c r="AE117" s="54" t="s">
        <v>732</v>
      </c>
      <c r="AF117" s="54" t="s">
        <v>703</v>
      </c>
      <c r="AG117" s="49">
        <f>PA_19[[#This Row],[Breakdown Time]]*PA_19[[#This Row],[Plant Equivalent Weightage]]</f>
        <v>2.7734842712528622E-4</v>
      </c>
      <c r="AH117" s="143">
        <v>0.95</v>
      </c>
      <c r="AI117" s="90">
        <f>IFERROR(_xlfn.XLOOKUP($G117,'Modelling New'!$D:$D,'Modelling New'!$O:$O)*PA_19[[#This Row],[DC Capacity Affected (kW)]]*PA_19[[#This Row],[Lost PoA(KWh/m2)]],"")</f>
        <v>19.939651388788004</v>
      </c>
    </row>
    <row r="118" spans="1:35" x14ac:dyDescent="0.35">
      <c r="A118" s="53" t="e">
        <f t="shared" ref="A118:A133" si="7">A117+1</f>
        <v>#REF!</v>
      </c>
      <c r="B118" s="141">
        <v>45668</v>
      </c>
      <c r="C118" s="6">
        <f>YEAR(PA_19[[#This Row],[Date]])+IF(MONTH(PA_19[[#This Row],[Date]])&gt;=4,1,0)</f>
        <v>2025</v>
      </c>
      <c r="D118" s="6">
        <f>YEAR(PA_19[[#This Row],[Date]])</f>
        <v>2025</v>
      </c>
      <c r="E118" s="54" t="s">
        <v>124</v>
      </c>
      <c r="F118" s="54" t="s">
        <v>124</v>
      </c>
      <c r="G118" s="142">
        <f>PA_19[[#This Row],[Date]]-DAY(PA_19[[#This Row],[Date]])+1</f>
        <v>45658</v>
      </c>
      <c r="H118" s="6">
        <f>DAY(EOMONTH(PA_19[[#This Row],[Month Year]],0))</f>
        <v>31</v>
      </c>
      <c r="I118" s="55">
        <f>_xlfn.XLOOKUP(PA_19[[#This Row],[Date]],Raw_Data!B:B,Raw_Data!J:J,0)</f>
        <v>0</v>
      </c>
      <c r="J118" s="55" t="e">
        <f>_xlfn.XLOOKUP(PA_19[[#This Row],[Date]],Raw_Data!B:B,Raw_Data!K:K)</f>
        <v>#N/A</v>
      </c>
      <c r="K118" s="49" t="str">
        <f>IFERROR((PA_19[[#This Row],[Sunset Time (POA&lt;20 W/m2)]]-PA_19[[#This Row],[Sunrise Time (POA&gt;20 W/m2)]])*24,"")</f>
        <v/>
      </c>
      <c r="L118" s="54"/>
      <c r="M118" s="54"/>
      <c r="N118" s="54"/>
      <c r="O118" s="52" t="s">
        <v>731</v>
      </c>
      <c r="P118" s="6"/>
      <c r="Q11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118" s="6">
        <f>_xlfn.XLOOKUP(PA_19[[#This Row],[Affected Equipment ]],'Basic Data '!A:A,'Basic Data '!B:B,0)</f>
        <v>9</v>
      </c>
      <c r="S118" s="6">
        <f>_xlfn.XLOOKUP(PA_19[[#This Row],[Affected Equipment ]],'Basic Data '!A:A,'Basic Data '!C:C,0)</f>
        <v>9.7964515075650371E-5</v>
      </c>
      <c r="T118" s="56" t="s">
        <v>721</v>
      </c>
      <c r="U118" s="88"/>
      <c r="V118" s="88" t="s">
        <v>726</v>
      </c>
      <c r="W118" s="58">
        <v>0.26319444444444445</v>
      </c>
      <c r="X118" s="58" t="s">
        <v>723</v>
      </c>
      <c r="Y118" s="58" t="s">
        <v>723</v>
      </c>
      <c r="Z118" s="58">
        <v>0.4375</v>
      </c>
      <c r="AA118" s="117" t="str">
        <f>IF(PA_19[[#This Row],[Acknowledgement Time ]]="NA","",(PA_19[[#This Row],[Acknowledgement Time ]]-PA_19[[#This Row],[Fault Time]])*24)</f>
        <v/>
      </c>
      <c r="AB118" s="117" t="str">
        <f>IF(PA_19[[#This Row],[Work Start time on Fault]]="NA","",(PA_19[[#This Row],[Work Start time on Fault]]-PA_19[[#This Row],[Fault Time]])*24)</f>
        <v/>
      </c>
      <c r="AC118" s="118" t="str">
        <f>IF(PA_19[[#This Row],[Work Start time on Fault]]="NA","",(PA_19[[#This Row],[Work Completion time on fault]]-PA_19[[#This Row],[Fault Time]])*24)</f>
        <v/>
      </c>
      <c r="AD118" s="62">
        <f>IFERROR((PA_19[[#This Row],[Work Completion time on fault]]-PA_19[[#This Row],[Fault Time]])*24,"")</f>
        <v>4.1833333333333336</v>
      </c>
      <c r="AE118" s="54" t="s">
        <v>732</v>
      </c>
      <c r="AF118" s="54" t="s">
        <v>703</v>
      </c>
      <c r="AG118" s="49">
        <f>PA_19[[#This Row],[Breakdown Time]]*PA_19[[#This Row],[Plant Equivalent Weightage]]</f>
        <v>4.0981822139980409E-4</v>
      </c>
      <c r="AH118" s="143">
        <v>1.75</v>
      </c>
      <c r="AI118" s="90">
        <f>IFERROR(_xlfn.XLOOKUP($G118,'Modelling New'!$D:$D,'Modelling New'!$O:$O)*PA_19[[#This Row],[DC Capacity Affected (kW)]]*PA_19[[#This Row],[Lost PoA(KWh/m2)]],"")</f>
        <v>12.974035750368135</v>
      </c>
    </row>
    <row r="119" spans="1:35" x14ac:dyDescent="0.35">
      <c r="A119" s="53" t="e">
        <f>#REF!+1</f>
        <v>#REF!</v>
      </c>
      <c r="B119" s="141">
        <v>45668</v>
      </c>
      <c r="C119" s="6">
        <f>YEAR(PA_19[[#This Row],[Date]])+IF(MONTH(PA_19[[#This Row],[Date]])&gt;=4,1,0)</f>
        <v>2025</v>
      </c>
      <c r="D119" s="6">
        <f>YEAR(PA_19[[#This Row],[Date]])</f>
        <v>2025</v>
      </c>
      <c r="E119" s="54" t="s">
        <v>124</v>
      </c>
      <c r="F119" s="54" t="s">
        <v>124</v>
      </c>
      <c r="G119" s="142">
        <f>PA_19[[#This Row],[Date]]-DAY(PA_19[[#This Row],[Date]])+1</f>
        <v>45658</v>
      </c>
      <c r="H119" s="6">
        <f>DAY(EOMONTH(PA_19[[#This Row],[Month Year]],0))</f>
        <v>31</v>
      </c>
      <c r="I119" s="55">
        <f>_xlfn.XLOOKUP(PA_19[[#This Row],[Date]],Raw_Data!B:B,Raw_Data!J:J,0)</f>
        <v>0</v>
      </c>
      <c r="J119" s="55" t="e">
        <f>_xlfn.XLOOKUP(PA_19[[#This Row],[Date]],Raw_Data!B:B,Raw_Data!K:K)</f>
        <v>#N/A</v>
      </c>
      <c r="K119" s="49" t="str">
        <f>IFERROR((PA_19[[#This Row],[Sunset Time (POA&lt;20 W/m2)]]-PA_19[[#This Row],[Sunrise Time (POA&gt;20 W/m2)]])*24,"")</f>
        <v/>
      </c>
      <c r="L119" s="54"/>
      <c r="M119" s="54"/>
      <c r="N119" s="54"/>
      <c r="O119" s="52" t="s">
        <v>720</v>
      </c>
      <c r="P119" s="6"/>
      <c r="Q11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19" s="6">
        <f>_xlfn.XLOOKUP(PA_19[[#This Row],[Affected Equipment ]],'Basic Data '!A:A,'Basic Data '!B:B,0)</f>
        <v>25.48</v>
      </c>
      <c r="S119" s="6">
        <f>_xlfn.XLOOKUP(PA_19[[#This Row],[Affected Equipment ]],'Basic Data '!A:A,'Basic Data '!C:C,0)</f>
        <v>2.7734842712528573E-4</v>
      </c>
      <c r="T119" s="56" t="s">
        <v>721</v>
      </c>
      <c r="U119" s="88"/>
      <c r="V119" s="88" t="s">
        <v>726</v>
      </c>
      <c r="W119" s="58">
        <v>0.26319444444444445</v>
      </c>
      <c r="X119" s="58" t="s">
        <v>723</v>
      </c>
      <c r="Y119" s="58" t="s">
        <v>723</v>
      </c>
      <c r="Z119" s="58">
        <v>0.68055555555555547</v>
      </c>
      <c r="AA119" s="117" t="str">
        <f>IF(PA_19[[#This Row],[Acknowledgement Time ]]="NA","",(PA_19[[#This Row],[Acknowledgement Time ]]-PA_19[[#This Row],[Fault Time]])*24)</f>
        <v/>
      </c>
      <c r="AB119" s="117" t="str">
        <f>IF(PA_19[[#This Row],[Work Start time on Fault]]="NA","",(PA_19[[#This Row],[Work Start time on Fault]]-PA_19[[#This Row],[Fault Time]])*24)</f>
        <v/>
      </c>
      <c r="AC119" s="118" t="str">
        <f>IF(PA_19[[#This Row],[Work Start time on Fault]]="NA","",(PA_19[[#This Row],[Work Completion time on fault]]-PA_19[[#This Row],[Fault Time]])*24)</f>
        <v/>
      </c>
      <c r="AD119" s="62">
        <f>IFERROR((PA_19[[#This Row],[Work Completion time on fault]]-PA_19[[#This Row],[Fault Time]])*24,"")</f>
        <v>10.016666666666664</v>
      </c>
      <c r="AE119" s="54" t="s">
        <v>728</v>
      </c>
      <c r="AF119" s="54" t="s">
        <v>729</v>
      </c>
      <c r="AG119" s="49">
        <f>PA_19[[#This Row],[Breakdown Time]]*PA_19[[#This Row],[Plant Equivalent Weightage]]</f>
        <v>2.7781067450382778E-3</v>
      </c>
      <c r="AH119" s="143">
        <v>5.03</v>
      </c>
      <c r="AI119" s="90">
        <f>IFERROR(_xlfn.XLOOKUP($G119,'Modelling New'!$D:$D,'Modelling New'!$O:$O)*PA_19[[#This Row],[DC Capacity Affected (kW)]]*PA_19[[#This Row],[Lost PoA(KWh/m2)]],"")</f>
        <v>105.57520682695123</v>
      </c>
    </row>
    <row r="120" spans="1:35" x14ac:dyDescent="0.35">
      <c r="A120" s="53" t="e">
        <f t="shared" si="7"/>
        <v>#REF!</v>
      </c>
      <c r="B120" s="141">
        <v>45668</v>
      </c>
      <c r="C120" s="6">
        <f>YEAR(PA_19[[#This Row],[Date]])+IF(MONTH(PA_19[[#This Row],[Date]])&gt;=4,1,0)</f>
        <v>2025</v>
      </c>
      <c r="D120" s="6">
        <f>YEAR(PA_19[[#This Row],[Date]])</f>
        <v>2025</v>
      </c>
      <c r="E120" s="54" t="s">
        <v>124</v>
      </c>
      <c r="F120" s="54" t="s">
        <v>124</v>
      </c>
      <c r="G120" s="142">
        <f>PA_19[[#This Row],[Date]]-DAY(PA_19[[#This Row],[Date]])+1</f>
        <v>45658</v>
      </c>
      <c r="H120" s="6">
        <f>DAY(EOMONTH(PA_19[[#This Row],[Month Year]],0))</f>
        <v>31</v>
      </c>
      <c r="I120" s="55">
        <f>_xlfn.XLOOKUP(PA_19[[#This Row],[Date]],Raw_Data!B:B,Raw_Data!J:J,0)</f>
        <v>0</v>
      </c>
      <c r="J120" s="55" t="e">
        <f>_xlfn.XLOOKUP(PA_19[[#This Row],[Date]],Raw_Data!B:B,Raw_Data!K:K)</f>
        <v>#N/A</v>
      </c>
      <c r="K120" s="49" t="str">
        <f>IFERROR((PA_19[[#This Row],[Sunset Time (POA&lt;20 W/m2)]]-PA_19[[#This Row],[Sunrise Time (POA&gt;20 W/m2)]])*24,"")</f>
        <v/>
      </c>
      <c r="L120" s="54"/>
      <c r="M120" s="54"/>
      <c r="N120" s="54"/>
      <c r="O120" s="52" t="s">
        <v>720</v>
      </c>
      <c r="P120" s="6"/>
      <c r="Q12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20" s="6">
        <f>_xlfn.XLOOKUP(PA_19[[#This Row],[Affected Equipment ]],'Basic Data '!A:A,'Basic Data '!B:B,0)</f>
        <v>25.48</v>
      </c>
      <c r="S120" s="6">
        <f>_xlfn.XLOOKUP(PA_19[[#This Row],[Affected Equipment ]],'Basic Data '!A:A,'Basic Data '!C:C,0)</f>
        <v>2.7734842712528573E-4</v>
      </c>
      <c r="T120" s="56" t="s">
        <v>721</v>
      </c>
      <c r="U120" s="88"/>
      <c r="V120" s="88" t="s">
        <v>726</v>
      </c>
      <c r="W120" s="58">
        <v>0.26319444444444445</v>
      </c>
      <c r="X120" s="58" t="s">
        <v>723</v>
      </c>
      <c r="Y120" s="58" t="s">
        <v>723</v>
      </c>
      <c r="Z120" s="58">
        <v>0.68055555555555547</v>
      </c>
      <c r="AA120" s="117" t="str">
        <f>IF(PA_19[[#This Row],[Acknowledgement Time ]]="NA","",(PA_19[[#This Row],[Acknowledgement Time ]]-PA_19[[#This Row],[Fault Time]])*24)</f>
        <v/>
      </c>
      <c r="AB120" s="117" t="str">
        <f>IF(PA_19[[#This Row],[Work Start time on Fault]]="NA","",(PA_19[[#This Row],[Work Start time on Fault]]-PA_19[[#This Row],[Fault Time]])*24)</f>
        <v/>
      </c>
      <c r="AC120" s="118" t="str">
        <f>IF(PA_19[[#This Row],[Work Start time on Fault]]="NA","",(PA_19[[#This Row],[Work Completion time on fault]]-PA_19[[#This Row],[Fault Time]])*24)</f>
        <v/>
      </c>
      <c r="AD120" s="62">
        <f>IFERROR((PA_19[[#This Row],[Work Completion time on fault]]-PA_19[[#This Row],[Fault Time]])*24,"")</f>
        <v>10.016666666666664</v>
      </c>
      <c r="AE120" s="54" t="s">
        <v>728</v>
      </c>
      <c r="AF120" s="54" t="s">
        <v>729</v>
      </c>
      <c r="AG120" s="49">
        <f>PA_19[[#This Row],[Breakdown Time]]*PA_19[[#This Row],[Plant Equivalent Weightage]]</f>
        <v>2.7781067450382778E-3</v>
      </c>
      <c r="AH120" s="143">
        <v>5.03</v>
      </c>
      <c r="AI120" s="90">
        <f>IFERROR(_xlfn.XLOOKUP($G120,'Modelling New'!$D:$D,'Modelling New'!$O:$O)*PA_19[[#This Row],[DC Capacity Affected (kW)]]*PA_19[[#This Row],[Lost PoA(KWh/m2)]],"")</f>
        <v>105.57520682695123</v>
      </c>
    </row>
    <row r="121" spans="1:35" x14ac:dyDescent="0.35">
      <c r="A121" s="53" t="e">
        <f t="shared" si="7"/>
        <v>#REF!</v>
      </c>
      <c r="B121" s="141">
        <v>45668</v>
      </c>
      <c r="C121" s="6">
        <f>YEAR(PA_19[[#This Row],[Date]])+IF(MONTH(PA_19[[#This Row],[Date]])&gt;=4,1,0)</f>
        <v>2025</v>
      </c>
      <c r="D121" s="6">
        <f>YEAR(PA_19[[#This Row],[Date]])</f>
        <v>2025</v>
      </c>
      <c r="E121" s="54" t="s">
        <v>124</v>
      </c>
      <c r="F121" s="54" t="s">
        <v>124</v>
      </c>
      <c r="G121" s="142">
        <f>PA_19[[#This Row],[Date]]-DAY(PA_19[[#This Row],[Date]])+1</f>
        <v>45658</v>
      </c>
      <c r="H121" s="6">
        <f>DAY(EOMONTH(PA_19[[#This Row],[Month Year]],0))</f>
        <v>31</v>
      </c>
      <c r="I121" s="55">
        <f>_xlfn.XLOOKUP(PA_19[[#This Row],[Date]],Raw_Data!B:B,Raw_Data!J:J,0)</f>
        <v>0</v>
      </c>
      <c r="J121" s="55" t="e">
        <f>_xlfn.XLOOKUP(PA_19[[#This Row],[Date]],Raw_Data!B:B,Raw_Data!K:K)</f>
        <v>#N/A</v>
      </c>
      <c r="K121" s="49" t="str">
        <f>IFERROR((PA_19[[#This Row],[Sunset Time (POA&lt;20 W/m2)]]-PA_19[[#This Row],[Sunrise Time (POA&gt;20 W/m2)]])*24,"")</f>
        <v/>
      </c>
      <c r="L121" s="54"/>
      <c r="M121" s="54"/>
      <c r="N121" s="54"/>
      <c r="O121" s="52" t="s">
        <v>720</v>
      </c>
      <c r="P121" s="6"/>
      <c r="Q12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21" s="6">
        <f>_xlfn.XLOOKUP(PA_19[[#This Row],[Affected Equipment ]],'Basic Data '!A:A,'Basic Data '!B:B,0)</f>
        <v>25.48</v>
      </c>
      <c r="S121" s="6">
        <f>_xlfn.XLOOKUP(PA_19[[#This Row],[Affected Equipment ]],'Basic Data '!A:A,'Basic Data '!C:C,0)</f>
        <v>2.7734842712528573E-4</v>
      </c>
      <c r="T121" s="56" t="s">
        <v>721</v>
      </c>
      <c r="U121" s="88"/>
      <c r="V121" s="88" t="s">
        <v>726</v>
      </c>
      <c r="W121" s="58">
        <v>0.26319444444444445</v>
      </c>
      <c r="X121" s="58" t="s">
        <v>723</v>
      </c>
      <c r="Y121" s="58" t="s">
        <v>723</v>
      </c>
      <c r="Z121" s="58">
        <v>0.68055555555555547</v>
      </c>
      <c r="AA121" s="117" t="str">
        <f>IF(PA_19[[#This Row],[Acknowledgement Time ]]="NA","",(PA_19[[#This Row],[Acknowledgement Time ]]-PA_19[[#This Row],[Fault Time]])*24)</f>
        <v/>
      </c>
      <c r="AB121" s="117" t="str">
        <f>IF(PA_19[[#This Row],[Work Start time on Fault]]="NA","",(PA_19[[#This Row],[Work Start time on Fault]]-PA_19[[#This Row],[Fault Time]])*24)</f>
        <v/>
      </c>
      <c r="AC121" s="118" t="str">
        <f>IF(PA_19[[#This Row],[Work Start time on Fault]]="NA","",(PA_19[[#This Row],[Work Completion time on fault]]-PA_19[[#This Row],[Fault Time]])*24)</f>
        <v/>
      </c>
      <c r="AD121" s="62">
        <f>IFERROR((PA_19[[#This Row],[Work Completion time on fault]]-PA_19[[#This Row],[Fault Time]])*24,"")</f>
        <v>10.016666666666664</v>
      </c>
      <c r="AE121" s="54" t="s">
        <v>728</v>
      </c>
      <c r="AF121" s="54" t="s">
        <v>729</v>
      </c>
      <c r="AG121" s="49">
        <f>PA_19[[#This Row],[Breakdown Time]]*PA_19[[#This Row],[Plant Equivalent Weightage]]</f>
        <v>2.7781067450382778E-3</v>
      </c>
      <c r="AH121" s="143">
        <v>5.03</v>
      </c>
      <c r="AI121" s="90">
        <f>IFERROR(_xlfn.XLOOKUP($G121,'Modelling New'!$D:$D,'Modelling New'!$O:$O)*PA_19[[#This Row],[DC Capacity Affected (kW)]]*PA_19[[#This Row],[Lost PoA(KWh/m2)]],"")</f>
        <v>105.57520682695123</v>
      </c>
    </row>
    <row r="122" spans="1:35" x14ac:dyDescent="0.35">
      <c r="A122" s="53" t="e">
        <f t="shared" si="7"/>
        <v>#REF!</v>
      </c>
      <c r="B122" s="141">
        <v>45668</v>
      </c>
      <c r="C122" s="6">
        <f>YEAR(PA_19[[#This Row],[Date]])+IF(MONTH(PA_19[[#This Row],[Date]])&gt;=4,1,0)</f>
        <v>2025</v>
      </c>
      <c r="D122" s="6">
        <f>YEAR(PA_19[[#This Row],[Date]])</f>
        <v>2025</v>
      </c>
      <c r="E122" s="54" t="s">
        <v>124</v>
      </c>
      <c r="F122" s="54" t="s">
        <v>124</v>
      </c>
      <c r="G122" s="142">
        <f>PA_19[[#This Row],[Date]]-DAY(PA_19[[#This Row],[Date]])+1</f>
        <v>45658</v>
      </c>
      <c r="H122" s="6">
        <f>DAY(EOMONTH(PA_19[[#This Row],[Month Year]],0))</f>
        <v>31</v>
      </c>
      <c r="I122" s="55">
        <f>_xlfn.XLOOKUP(PA_19[[#This Row],[Date]],Raw_Data!B:B,Raw_Data!J:J,0)</f>
        <v>0</v>
      </c>
      <c r="J122" s="55" t="e">
        <f>_xlfn.XLOOKUP(PA_19[[#This Row],[Date]],Raw_Data!B:B,Raw_Data!K:K)</f>
        <v>#N/A</v>
      </c>
      <c r="K122" s="49" t="str">
        <f>IFERROR((PA_19[[#This Row],[Sunset Time (POA&lt;20 W/m2)]]-PA_19[[#This Row],[Sunrise Time (POA&gt;20 W/m2)]])*24,"")</f>
        <v/>
      </c>
      <c r="L122" s="54"/>
      <c r="M122" s="54"/>
      <c r="N122" s="54"/>
      <c r="O122" s="52" t="s">
        <v>720</v>
      </c>
      <c r="P122" s="6"/>
      <c r="Q12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22" s="6">
        <f>_xlfn.XLOOKUP(PA_19[[#This Row],[Affected Equipment ]],'Basic Data '!A:A,'Basic Data '!B:B,0)</f>
        <v>25.48</v>
      </c>
      <c r="S122" s="6">
        <f>_xlfn.XLOOKUP(PA_19[[#This Row],[Affected Equipment ]],'Basic Data '!A:A,'Basic Data '!C:C,0)</f>
        <v>2.7734842712528573E-4</v>
      </c>
      <c r="T122" s="56" t="s">
        <v>721</v>
      </c>
      <c r="U122" s="88"/>
      <c r="V122" s="88" t="s">
        <v>726</v>
      </c>
      <c r="W122" s="58">
        <v>0.26319444444444445</v>
      </c>
      <c r="X122" s="58" t="s">
        <v>723</v>
      </c>
      <c r="Y122" s="58" t="s">
        <v>723</v>
      </c>
      <c r="Z122" s="58">
        <v>0.68055555555555547</v>
      </c>
      <c r="AA122" s="117" t="str">
        <f>IF(PA_19[[#This Row],[Acknowledgement Time ]]="NA","",(PA_19[[#This Row],[Acknowledgement Time ]]-PA_19[[#This Row],[Fault Time]])*24)</f>
        <v/>
      </c>
      <c r="AB122" s="117" t="str">
        <f>IF(PA_19[[#This Row],[Work Start time on Fault]]="NA","",(PA_19[[#This Row],[Work Start time on Fault]]-PA_19[[#This Row],[Fault Time]])*24)</f>
        <v/>
      </c>
      <c r="AC122" s="118" t="str">
        <f>IF(PA_19[[#This Row],[Work Start time on Fault]]="NA","",(PA_19[[#This Row],[Work Completion time on fault]]-PA_19[[#This Row],[Fault Time]])*24)</f>
        <v/>
      </c>
      <c r="AD122" s="62">
        <f>IFERROR((PA_19[[#This Row],[Work Completion time on fault]]-PA_19[[#This Row],[Fault Time]])*24,"")</f>
        <v>10.016666666666664</v>
      </c>
      <c r="AE122" s="54" t="s">
        <v>728</v>
      </c>
      <c r="AF122" s="54" t="s">
        <v>729</v>
      </c>
      <c r="AG122" s="49">
        <f>PA_19[[#This Row],[Breakdown Time]]*PA_19[[#This Row],[Plant Equivalent Weightage]]</f>
        <v>2.7781067450382778E-3</v>
      </c>
      <c r="AH122" s="143">
        <v>5.03</v>
      </c>
      <c r="AI122" s="90">
        <f>IFERROR(_xlfn.XLOOKUP($G122,'Modelling New'!$D:$D,'Modelling New'!$O:$O)*PA_19[[#This Row],[DC Capacity Affected (kW)]]*PA_19[[#This Row],[Lost PoA(KWh/m2)]],"")</f>
        <v>105.57520682695123</v>
      </c>
    </row>
    <row r="123" spans="1:35" x14ac:dyDescent="0.35">
      <c r="A123" s="53" t="e">
        <f>#REF!+1</f>
        <v>#REF!</v>
      </c>
      <c r="B123" s="141">
        <v>45669</v>
      </c>
      <c r="C123" s="6">
        <f>YEAR(PA_19[[#This Row],[Date]])+IF(MONTH(PA_19[[#This Row],[Date]])&gt;=4,1,0)</f>
        <v>2025</v>
      </c>
      <c r="D123" s="6">
        <f>YEAR(PA_19[[#This Row],[Date]])</f>
        <v>2025</v>
      </c>
      <c r="E123" s="54" t="s">
        <v>124</v>
      </c>
      <c r="F123" s="54" t="s">
        <v>124</v>
      </c>
      <c r="G123" s="142">
        <f>PA_19[[#This Row],[Date]]-DAY(PA_19[[#This Row],[Date]])+1</f>
        <v>45658</v>
      </c>
      <c r="H123" s="6">
        <f>DAY(EOMONTH(PA_19[[#This Row],[Month Year]],0))</f>
        <v>31</v>
      </c>
      <c r="I123" s="55">
        <f>_xlfn.XLOOKUP(PA_19[[#This Row],[Date]],Raw_Data!B:B,Raw_Data!J:J,0)</f>
        <v>0</v>
      </c>
      <c r="J123" s="55" t="e">
        <f>_xlfn.XLOOKUP(PA_19[[#This Row],[Date]],Raw_Data!B:B,Raw_Data!K:K)</f>
        <v>#N/A</v>
      </c>
      <c r="K123" s="49" t="str">
        <f>IFERROR((PA_19[[#This Row],[Sunset Time (POA&lt;20 W/m2)]]-PA_19[[#This Row],[Sunrise Time (POA&gt;20 W/m2)]])*24,"")</f>
        <v/>
      </c>
      <c r="L123" s="54"/>
      <c r="M123" s="54"/>
      <c r="N123" s="54"/>
      <c r="O123" s="52" t="s">
        <v>720</v>
      </c>
      <c r="P123" s="6"/>
      <c r="Q12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23" s="6">
        <f>_xlfn.XLOOKUP(PA_19[[#This Row],[Affected Equipment ]],'Basic Data '!A:A,'Basic Data '!B:B,0)</f>
        <v>25.48</v>
      </c>
      <c r="S123" s="6">
        <f>_xlfn.XLOOKUP(PA_19[[#This Row],[Affected Equipment ]],'Basic Data '!A:A,'Basic Data '!C:C,0)</f>
        <v>2.7734842712528573E-4</v>
      </c>
      <c r="T123" s="56" t="s">
        <v>721</v>
      </c>
      <c r="U123" s="88"/>
      <c r="V123" s="88" t="s">
        <v>726</v>
      </c>
      <c r="W123" s="58">
        <v>0.26250000000000001</v>
      </c>
      <c r="X123" s="58" t="s">
        <v>723</v>
      </c>
      <c r="Y123" s="58" t="s">
        <v>723</v>
      </c>
      <c r="Z123" s="58">
        <v>0.58958333333333335</v>
      </c>
      <c r="AA123" s="117" t="str">
        <f>IF(PA_19[[#This Row],[Acknowledgement Time ]]="NA","",(PA_19[[#This Row],[Acknowledgement Time ]]-PA_19[[#This Row],[Fault Time]])*24)</f>
        <v/>
      </c>
      <c r="AB123" s="117" t="str">
        <f>IF(PA_19[[#This Row],[Work Start time on Fault]]="NA","",(PA_19[[#This Row],[Work Start time on Fault]]-PA_19[[#This Row],[Fault Time]])*24)</f>
        <v/>
      </c>
      <c r="AC123" s="118" t="str">
        <f>IF(PA_19[[#This Row],[Work Start time on Fault]]="NA","",(PA_19[[#This Row],[Work Completion time on fault]]-PA_19[[#This Row],[Fault Time]])*24)</f>
        <v/>
      </c>
      <c r="AD123" s="62">
        <f>IFERROR((PA_19[[#This Row],[Work Completion time on fault]]-PA_19[[#This Row],[Fault Time]])*24,"")</f>
        <v>7.85</v>
      </c>
      <c r="AE123" s="54" t="s">
        <v>732</v>
      </c>
      <c r="AF123" s="54" t="s">
        <v>703</v>
      </c>
      <c r="AG123" s="49">
        <f>PA_19[[#This Row],[Breakdown Time]]*PA_19[[#This Row],[Plant Equivalent Weightage]]</f>
        <v>2.177185152933493E-3</v>
      </c>
      <c r="AH123" s="143">
        <v>4.4000000000000004</v>
      </c>
      <c r="AI123" s="90">
        <f>IFERROR(_xlfn.XLOOKUP($G123,'Modelling New'!$D:$D,'Modelling New'!$O:$O)*PA_19[[#This Row],[DC Capacity Affected (kW)]]*PA_19[[#This Row],[Lost PoA(KWh/m2)]],"")</f>
        <v>92.352069590176029</v>
      </c>
    </row>
    <row r="124" spans="1:35" x14ac:dyDescent="0.35">
      <c r="A124" s="53" t="e">
        <f t="shared" si="7"/>
        <v>#REF!</v>
      </c>
      <c r="B124" s="141">
        <v>45669</v>
      </c>
      <c r="C124" s="6">
        <f>YEAR(PA_19[[#This Row],[Date]])+IF(MONTH(PA_19[[#This Row],[Date]])&gt;=4,1,0)</f>
        <v>2025</v>
      </c>
      <c r="D124" s="6">
        <f>YEAR(PA_19[[#This Row],[Date]])</f>
        <v>2025</v>
      </c>
      <c r="E124" s="54" t="s">
        <v>124</v>
      </c>
      <c r="F124" s="54" t="s">
        <v>124</v>
      </c>
      <c r="G124" s="142">
        <f>PA_19[[#This Row],[Date]]-DAY(PA_19[[#This Row],[Date]])+1</f>
        <v>45658</v>
      </c>
      <c r="H124" s="6">
        <f>DAY(EOMONTH(PA_19[[#This Row],[Month Year]],0))</f>
        <v>31</v>
      </c>
      <c r="I124" s="55">
        <f>_xlfn.XLOOKUP(PA_19[[#This Row],[Date]],Raw_Data!B:B,Raw_Data!J:J,0)</f>
        <v>0</v>
      </c>
      <c r="J124" s="55" t="e">
        <f>_xlfn.XLOOKUP(PA_19[[#This Row],[Date]],Raw_Data!B:B,Raw_Data!K:K)</f>
        <v>#N/A</v>
      </c>
      <c r="K124" s="49" t="str">
        <f>IFERROR((PA_19[[#This Row],[Sunset Time (POA&lt;20 W/m2)]]-PA_19[[#This Row],[Sunrise Time (POA&gt;20 W/m2)]])*24,"")</f>
        <v/>
      </c>
      <c r="L124" s="54"/>
      <c r="M124" s="54"/>
      <c r="N124" s="54"/>
      <c r="O124" s="52" t="s">
        <v>720</v>
      </c>
      <c r="P124" s="6"/>
      <c r="Q12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24" s="6">
        <f>_xlfn.XLOOKUP(PA_19[[#This Row],[Affected Equipment ]],'Basic Data '!A:A,'Basic Data '!B:B,0)</f>
        <v>25.48</v>
      </c>
      <c r="S124" s="6">
        <f>_xlfn.XLOOKUP(PA_19[[#This Row],[Affected Equipment ]],'Basic Data '!A:A,'Basic Data '!C:C,0)</f>
        <v>2.7734842712528573E-4</v>
      </c>
      <c r="T124" s="56" t="s">
        <v>721</v>
      </c>
      <c r="U124" s="88"/>
      <c r="V124" s="88" t="s">
        <v>726</v>
      </c>
      <c r="W124" s="58">
        <v>0.26250000000000001</v>
      </c>
      <c r="X124" s="58" t="s">
        <v>723</v>
      </c>
      <c r="Y124" s="58" t="s">
        <v>723</v>
      </c>
      <c r="Z124" s="58">
        <v>0.58958333333333335</v>
      </c>
      <c r="AA124" s="117" t="str">
        <f>IF(PA_19[[#This Row],[Acknowledgement Time ]]="NA","",(PA_19[[#This Row],[Acknowledgement Time ]]-PA_19[[#This Row],[Fault Time]])*24)</f>
        <v/>
      </c>
      <c r="AB124" s="117" t="str">
        <f>IF(PA_19[[#This Row],[Work Start time on Fault]]="NA","",(PA_19[[#This Row],[Work Start time on Fault]]-PA_19[[#This Row],[Fault Time]])*24)</f>
        <v/>
      </c>
      <c r="AC124" s="118" t="str">
        <f>IF(PA_19[[#This Row],[Work Start time on Fault]]="NA","",(PA_19[[#This Row],[Work Completion time on fault]]-PA_19[[#This Row],[Fault Time]])*24)</f>
        <v/>
      </c>
      <c r="AD124" s="62">
        <f>IFERROR((PA_19[[#This Row],[Work Completion time on fault]]-PA_19[[#This Row],[Fault Time]])*24,"")</f>
        <v>7.85</v>
      </c>
      <c r="AE124" s="54" t="s">
        <v>732</v>
      </c>
      <c r="AF124" s="54" t="s">
        <v>703</v>
      </c>
      <c r="AG124" s="49">
        <f>PA_19[[#This Row],[Breakdown Time]]*PA_19[[#This Row],[Plant Equivalent Weightage]]</f>
        <v>2.177185152933493E-3</v>
      </c>
      <c r="AH124" s="143">
        <v>4.4000000000000004</v>
      </c>
      <c r="AI124" s="90">
        <f>IFERROR(_xlfn.XLOOKUP($G124,'Modelling New'!$D:$D,'Modelling New'!$O:$O)*PA_19[[#This Row],[DC Capacity Affected (kW)]]*PA_19[[#This Row],[Lost PoA(KWh/m2)]],"")</f>
        <v>92.352069590176029</v>
      </c>
    </row>
    <row r="125" spans="1:35" x14ac:dyDescent="0.35">
      <c r="A125" s="53" t="e">
        <f t="shared" si="7"/>
        <v>#REF!</v>
      </c>
      <c r="B125" s="141">
        <v>45669</v>
      </c>
      <c r="C125" s="6">
        <f>YEAR(PA_19[[#This Row],[Date]])+IF(MONTH(PA_19[[#This Row],[Date]])&gt;=4,1,0)</f>
        <v>2025</v>
      </c>
      <c r="D125" s="6">
        <f>YEAR(PA_19[[#This Row],[Date]])</f>
        <v>2025</v>
      </c>
      <c r="E125" s="54" t="s">
        <v>124</v>
      </c>
      <c r="F125" s="54" t="s">
        <v>124</v>
      </c>
      <c r="G125" s="142">
        <f>PA_19[[#This Row],[Date]]-DAY(PA_19[[#This Row],[Date]])+1</f>
        <v>45658</v>
      </c>
      <c r="H125" s="6">
        <f>DAY(EOMONTH(PA_19[[#This Row],[Month Year]],0))</f>
        <v>31</v>
      </c>
      <c r="I125" s="55">
        <f>_xlfn.XLOOKUP(PA_19[[#This Row],[Date]],Raw_Data!B:B,Raw_Data!J:J,0)</f>
        <v>0</v>
      </c>
      <c r="J125" s="55" t="e">
        <f>_xlfn.XLOOKUP(PA_19[[#This Row],[Date]],Raw_Data!B:B,Raw_Data!K:K)</f>
        <v>#N/A</v>
      </c>
      <c r="K125" s="49" t="str">
        <f>IFERROR((PA_19[[#This Row],[Sunset Time (POA&lt;20 W/m2)]]-PA_19[[#This Row],[Sunrise Time (POA&gt;20 W/m2)]])*24,"")</f>
        <v/>
      </c>
      <c r="L125" s="54"/>
      <c r="M125" s="54"/>
      <c r="N125" s="54"/>
      <c r="O125" s="52" t="s">
        <v>720</v>
      </c>
      <c r="P125" s="6"/>
      <c r="Q12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25" s="6">
        <f>_xlfn.XLOOKUP(PA_19[[#This Row],[Affected Equipment ]],'Basic Data '!A:A,'Basic Data '!B:B,0)</f>
        <v>25.48</v>
      </c>
      <c r="S125" s="6">
        <f>_xlfn.XLOOKUP(PA_19[[#This Row],[Affected Equipment ]],'Basic Data '!A:A,'Basic Data '!C:C,0)</f>
        <v>2.7734842712528573E-4</v>
      </c>
      <c r="T125" s="56" t="s">
        <v>721</v>
      </c>
      <c r="U125" s="88"/>
      <c r="V125" s="88" t="s">
        <v>726</v>
      </c>
      <c r="W125" s="58">
        <v>0.26250000000000001</v>
      </c>
      <c r="X125" s="58" t="s">
        <v>723</v>
      </c>
      <c r="Y125" s="58" t="s">
        <v>723</v>
      </c>
      <c r="Z125" s="58">
        <v>0.58958333333333335</v>
      </c>
      <c r="AA125" s="117" t="str">
        <f>IF(PA_19[[#This Row],[Acknowledgement Time ]]="NA","",(PA_19[[#This Row],[Acknowledgement Time ]]-PA_19[[#This Row],[Fault Time]])*24)</f>
        <v/>
      </c>
      <c r="AB125" s="117" t="str">
        <f>IF(PA_19[[#This Row],[Work Start time on Fault]]="NA","",(PA_19[[#This Row],[Work Start time on Fault]]-PA_19[[#This Row],[Fault Time]])*24)</f>
        <v/>
      </c>
      <c r="AC125" s="118" t="str">
        <f>IF(PA_19[[#This Row],[Work Start time on Fault]]="NA","",(PA_19[[#This Row],[Work Completion time on fault]]-PA_19[[#This Row],[Fault Time]])*24)</f>
        <v/>
      </c>
      <c r="AD125" s="62">
        <f>IFERROR((PA_19[[#This Row],[Work Completion time on fault]]-PA_19[[#This Row],[Fault Time]])*24,"")</f>
        <v>7.85</v>
      </c>
      <c r="AE125" s="54" t="s">
        <v>733</v>
      </c>
      <c r="AF125" s="54" t="s">
        <v>703</v>
      </c>
      <c r="AG125" s="49">
        <f>PA_19[[#This Row],[Breakdown Time]]*PA_19[[#This Row],[Plant Equivalent Weightage]]</f>
        <v>2.177185152933493E-3</v>
      </c>
      <c r="AH125" s="143">
        <v>4.4000000000000004</v>
      </c>
      <c r="AI125" s="90">
        <f>IFERROR(_xlfn.XLOOKUP($G125,'Modelling New'!$D:$D,'Modelling New'!$O:$O)*PA_19[[#This Row],[DC Capacity Affected (kW)]]*PA_19[[#This Row],[Lost PoA(KWh/m2)]],"")</f>
        <v>92.352069590176029</v>
      </c>
    </row>
    <row r="126" spans="1:35" x14ac:dyDescent="0.35">
      <c r="A126" s="53" t="e">
        <f t="shared" si="7"/>
        <v>#REF!</v>
      </c>
      <c r="B126" s="141">
        <v>45669</v>
      </c>
      <c r="C126" s="6">
        <f>YEAR(PA_19[[#This Row],[Date]])+IF(MONTH(PA_19[[#This Row],[Date]])&gt;=4,1,0)</f>
        <v>2025</v>
      </c>
      <c r="D126" s="6">
        <f>YEAR(PA_19[[#This Row],[Date]])</f>
        <v>2025</v>
      </c>
      <c r="E126" s="54" t="s">
        <v>124</v>
      </c>
      <c r="F126" s="54" t="s">
        <v>124</v>
      </c>
      <c r="G126" s="142">
        <f>PA_19[[#This Row],[Date]]-DAY(PA_19[[#This Row],[Date]])+1</f>
        <v>45658</v>
      </c>
      <c r="H126" s="6">
        <f>DAY(EOMONTH(PA_19[[#This Row],[Month Year]],0))</f>
        <v>31</v>
      </c>
      <c r="I126" s="55">
        <f>_xlfn.XLOOKUP(PA_19[[#This Row],[Date]],Raw_Data!B:B,Raw_Data!J:J,0)</f>
        <v>0</v>
      </c>
      <c r="J126" s="55" t="e">
        <f>_xlfn.XLOOKUP(PA_19[[#This Row],[Date]],Raw_Data!B:B,Raw_Data!K:K)</f>
        <v>#N/A</v>
      </c>
      <c r="K126" s="49" t="str">
        <f>IFERROR((PA_19[[#This Row],[Sunset Time (POA&lt;20 W/m2)]]-PA_19[[#This Row],[Sunrise Time (POA&gt;20 W/m2)]])*24,"")</f>
        <v/>
      </c>
      <c r="L126" s="54"/>
      <c r="M126" s="54"/>
      <c r="N126" s="54"/>
      <c r="O126" s="52" t="s">
        <v>720</v>
      </c>
      <c r="P126" s="6"/>
      <c r="Q12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26" s="6">
        <f>_xlfn.XLOOKUP(PA_19[[#This Row],[Affected Equipment ]],'Basic Data '!A:A,'Basic Data '!B:B,0)</f>
        <v>25.48</v>
      </c>
      <c r="S126" s="6">
        <f>_xlfn.XLOOKUP(PA_19[[#This Row],[Affected Equipment ]],'Basic Data '!A:A,'Basic Data '!C:C,0)</f>
        <v>2.7734842712528573E-4</v>
      </c>
      <c r="T126" s="56" t="s">
        <v>721</v>
      </c>
      <c r="U126" s="88"/>
      <c r="V126" s="88" t="s">
        <v>726</v>
      </c>
      <c r="W126" s="58">
        <v>0.26250000000000001</v>
      </c>
      <c r="X126" s="58" t="s">
        <v>723</v>
      </c>
      <c r="Y126" s="58" t="s">
        <v>723</v>
      </c>
      <c r="Z126" s="58">
        <v>0.58958333333333335</v>
      </c>
      <c r="AA126" s="117" t="str">
        <f>IF(PA_19[[#This Row],[Acknowledgement Time ]]="NA","",(PA_19[[#This Row],[Acknowledgement Time ]]-PA_19[[#This Row],[Fault Time]])*24)</f>
        <v/>
      </c>
      <c r="AB126" s="117" t="str">
        <f>IF(PA_19[[#This Row],[Work Start time on Fault]]="NA","",(PA_19[[#This Row],[Work Start time on Fault]]-PA_19[[#This Row],[Fault Time]])*24)</f>
        <v/>
      </c>
      <c r="AC126" s="118" t="str">
        <f>IF(PA_19[[#This Row],[Work Start time on Fault]]="NA","",(PA_19[[#This Row],[Work Completion time on fault]]-PA_19[[#This Row],[Fault Time]])*24)</f>
        <v/>
      </c>
      <c r="AD126" s="62">
        <f>IFERROR((PA_19[[#This Row],[Work Completion time on fault]]-PA_19[[#This Row],[Fault Time]])*24,"")</f>
        <v>7.85</v>
      </c>
      <c r="AE126" s="54" t="s">
        <v>732</v>
      </c>
      <c r="AF126" s="54" t="s">
        <v>703</v>
      </c>
      <c r="AG126" s="49">
        <f>PA_19[[#This Row],[Breakdown Time]]*PA_19[[#This Row],[Plant Equivalent Weightage]]</f>
        <v>2.177185152933493E-3</v>
      </c>
      <c r="AH126" s="143">
        <v>4.4000000000000004</v>
      </c>
      <c r="AI126" s="90">
        <f>IFERROR(_xlfn.XLOOKUP($G126,'Modelling New'!$D:$D,'Modelling New'!$O:$O)*PA_19[[#This Row],[DC Capacity Affected (kW)]]*PA_19[[#This Row],[Lost PoA(KWh/m2)]],"")</f>
        <v>92.352069590176029</v>
      </c>
    </row>
    <row r="127" spans="1:35" x14ac:dyDescent="0.35">
      <c r="A127" s="53" t="e">
        <f>#REF!+1</f>
        <v>#REF!</v>
      </c>
      <c r="B127" s="141">
        <v>45671</v>
      </c>
      <c r="C127" s="6">
        <f>YEAR(PA_19[[#This Row],[Date]])+IF(MONTH(PA_19[[#This Row],[Date]])&gt;=4,1,0)</f>
        <v>2025</v>
      </c>
      <c r="D127" s="6">
        <f>YEAR(PA_19[[#This Row],[Date]])</f>
        <v>2025</v>
      </c>
      <c r="E127" s="54" t="s">
        <v>124</v>
      </c>
      <c r="F127" s="54" t="s">
        <v>124</v>
      </c>
      <c r="G127" s="142">
        <f>PA_19[[#This Row],[Date]]-DAY(PA_19[[#This Row],[Date]])+1</f>
        <v>45658</v>
      </c>
      <c r="H127" s="6">
        <f>DAY(EOMONTH(PA_19[[#This Row],[Month Year]],0))</f>
        <v>31</v>
      </c>
      <c r="I127" s="55">
        <f>_xlfn.XLOOKUP(PA_19[[#This Row],[Date]],Raw_Data!B:B,Raw_Data!J:J,0)</f>
        <v>0</v>
      </c>
      <c r="J127" s="55" t="e">
        <f>_xlfn.XLOOKUP(PA_19[[#This Row],[Date]],Raw_Data!B:B,Raw_Data!K:K)</f>
        <v>#N/A</v>
      </c>
      <c r="K127" s="49" t="str">
        <f>IFERROR((PA_19[[#This Row],[Sunset Time (POA&lt;20 W/m2)]]-PA_19[[#This Row],[Sunrise Time (POA&gt;20 W/m2)]])*24,"")</f>
        <v/>
      </c>
      <c r="L127" s="54"/>
      <c r="M127" s="54"/>
      <c r="N127" s="54"/>
      <c r="O127" s="125" t="s">
        <v>731</v>
      </c>
      <c r="P127" s="6"/>
      <c r="Q12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127" s="6">
        <f>_xlfn.XLOOKUP(PA_19[[#This Row],[Affected Equipment ]],'Basic Data '!A:A,'Basic Data '!B:B,0)</f>
        <v>9</v>
      </c>
      <c r="S127" s="6">
        <f>_xlfn.XLOOKUP(PA_19[[#This Row],[Affected Equipment ]],'Basic Data '!A:A,'Basic Data '!C:C,0)</f>
        <v>9.7964515075650371E-5</v>
      </c>
      <c r="T127" s="56" t="s">
        <v>721</v>
      </c>
      <c r="U127" s="88"/>
      <c r="V127" s="88" t="s">
        <v>726</v>
      </c>
      <c r="W127" s="58">
        <v>0.26597222222222222</v>
      </c>
      <c r="X127" s="58" t="s">
        <v>723</v>
      </c>
      <c r="Y127" s="58" t="s">
        <v>723</v>
      </c>
      <c r="Z127" s="58">
        <v>0.37222222222222223</v>
      </c>
      <c r="AA127" s="117" t="str">
        <f>IF(PA_19[[#This Row],[Acknowledgement Time ]]="NA","",(PA_19[[#This Row],[Acknowledgement Time ]]-PA_19[[#This Row],[Fault Time]])*24)</f>
        <v/>
      </c>
      <c r="AB127" s="117" t="str">
        <f>IF(PA_19[[#This Row],[Work Start time on Fault]]="NA","",(PA_19[[#This Row],[Work Start time on Fault]]-PA_19[[#This Row],[Fault Time]])*24)</f>
        <v/>
      </c>
      <c r="AC127" s="118" t="str">
        <f>IF(PA_19[[#This Row],[Work Start time on Fault]]="NA","",(PA_19[[#This Row],[Work Completion time on fault]]-PA_19[[#This Row],[Fault Time]])*24)</f>
        <v/>
      </c>
      <c r="AD127" s="62">
        <f>IFERROR((PA_19[[#This Row],[Work Completion time on fault]]-PA_19[[#This Row],[Fault Time]])*24,"")</f>
        <v>2.5500000000000003</v>
      </c>
      <c r="AE127" s="54" t="s">
        <v>732</v>
      </c>
      <c r="AF127" s="54" t="s">
        <v>703</v>
      </c>
      <c r="AG127" s="49">
        <f>PA_19[[#This Row],[Breakdown Time]]*PA_19[[#This Row],[Plant Equivalent Weightage]]</f>
        <v>2.4980951344290845E-4</v>
      </c>
      <c r="AH127" s="143">
        <v>0.36</v>
      </c>
      <c r="AI127" s="90">
        <f>IFERROR(_xlfn.XLOOKUP($G127,'Modelling New'!$D:$D,'Modelling New'!$O:$O)*PA_19[[#This Row],[DC Capacity Affected (kW)]]*PA_19[[#This Row],[Lost PoA(KWh/m2)]],"")</f>
        <v>2.6689444972185878</v>
      </c>
    </row>
    <row r="128" spans="1:35" x14ac:dyDescent="0.35">
      <c r="A128" s="53" t="e">
        <f t="shared" si="7"/>
        <v>#REF!</v>
      </c>
      <c r="B128" s="141">
        <v>45671</v>
      </c>
      <c r="C128" s="6">
        <f>YEAR(PA_19[[#This Row],[Date]])+IF(MONTH(PA_19[[#This Row],[Date]])&gt;=4,1,0)</f>
        <v>2025</v>
      </c>
      <c r="D128" s="6">
        <f>YEAR(PA_19[[#This Row],[Date]])</f>
        <v>2025</v>
      </c>
      <c r="E128" s="54" t="s">
        <v>124</v>
      </c>
      <c r="F128" s="54" t="s">
        <v>124</v>
      </c>
      <c r="G128" s="142">
        <f>PA_19[[#This Row],[Date]]-DAY(PA_19[[#This Row],[Date]])+1</f>
        <v>45658</v>
      </c>
      <c r="H128" s="6">
        <f>DAY(EOMONTH(PA_19[[#This Row],[Month Year]],0))</f>
        <v>31</v>
      </c>
      <c r="I128" s="55">
        <f>_xlfn.XLOOKUP(PA_19[[#This Row],[Date]],Raw_Data!B:B,Raw_Data!J:J,0)</f>
        <v>0</v>
      </c>
      <c r="J128" s="55" t="e">
        <f>_xlfn.XLOOKUP(PA_19[[#This Row],[Date]],Raw_Data!B:B,Raw_Data!K:K)</f>
        <v>#N/A</v>
      </c>
      <c r="K128" s="49" t="str">
        <f>IFERROR((PA_19[[#This Row],[Sunset Time (POA&lt;20 W/m2)]]-PA_19[[#This Row],[Sunrise Time (POA&gt;20 W/m2)]])*24,"")</f>
        <v/>
      </c>
      <c r="L128" s="54"/>
      <c r="M128" s="54"/>
      <c r="N128" s="54"/>
      <c r="O128" s="125" t="s">
        <v>731</v>
      </c>
      <c r="P128" s="6"/>
      <c r="Q12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128" s="6">
        <f>_xlfn.XLOOKUP(PA_19[[#This Row],[Affected Equipment ]],'Basic Data '!A:A,'Basic Data '!B:B,0)</f>
        <v>9</v>
      </c>
      <c r="S128" s="6">
        <f>_xlfn.XLOOKUP(PA_19[[#This Row],[Affected Equipment ]],'Basic Data '!A:A,'Basic Data '!C:C,0)</f>
        <v>9.7964515075650371E-5</v>
      </c>
      <c r="T128" s="56" t="s">
        <v>721</v>
      </c>
      <c r="U128" s="88"/>
      <c r="V128" s="88" t="s">
        <v>726</v>
      </c>
      <c r="W128" s="58">
        <v>0.26597222222222222</v>
      </c>
      <c r="X128" s="58" t="s">
        <v>723</v>
      </c>
      <c r="Y128" s="58" t="s">
        <v>723</v>
      </c>
      <c r="Z128" s="58">
        <v>0.375</v>
      </c>
      <c r="AA128" s="117" t="str">
        <f>IF(PA_19[[#This Row],[Acknowledgement Time ]]="NA","",(PA_19[[#This Row],[Acknowledgement Time ]]-PA_19[[#This Row],[Fault Time]])*24)</f>
        <v/>
      </c>
      <c r="AB128" s="117" t="str">
        <f>IF(PA_19[[#This Row],[Work Start time on Fault]]="NA","",(PA_19[[#This Row],[Work Start time on Fault]]-PA_19[[#This Row],[Fault Time]])*24)</f>
        <v/>
      </c>
      <c r="AC128" s="118" t="str">
        <f>IF(PA_19[[#This Row],[Work Start time on Fault]]="NA","",(PA_19[[#This Row],[Work Completion time on fault]]-PA_19[[#This Row],[Fault Time]])*24)</f>
        <v/>
      </c>
      <c r="AD128" s="62">
        <f>IFERROR((PA_19[[#This Row],[Work Completion time on fault]]-PA_19[[#This Row],[Fault Time]])*24,"")</f>
        <v>2.6166666666666667</v>
      </c>
      <c r="AE128" s="54" t="s">
        <v>732</v>
      </c>
      <c r="AF128" s="54" t="s">
        <v>703</v>
      </c>
      <c r="AG128" s="49">
        <f>PA_19[[#This Row],[Breakdown Time]]*PA_19[[#This Row],[Plant Equivalent Weightage]]</f>
        <v>2.563404811146185E-4</v>
      </c>
      <c r="AH128" s="143">
        <v>0.39</v>
      </c>
      <c r="AI128" s="90">
        <f>IFERROR(_xlfn.XLOOKUP($G128,'Modelling New'!$D:$D,'Modelling New'!$O:$O)*PA_19[[#This Row],[DC Capacity Affected (kW)]]*PA_19[[#This Row],[Lost PoA(KWh/m2)]],"")</f>
        <v>2.8913565386534703</v>
      </c>
    </row>
    <row r="129" spans="1:38" x14ac:dyDescent="0.35">
      <c r="A129" s="53" t="e">
        <f t="shared" si="7"/>
        <v>#REF!</v>
      </c>
      <c r="B129" s="141">
        <v>45673</v>
      </c>
      <c r="C129" s="6">
        <f>YEAR(PA_19[[#This Row],[Date]])+IF(MONTH(PA_19[[#This Row],[Date]])&gt;=4,1,0)</f>
        <v>2025</v>
      </c>
      <c r="D129" s="6">
        <f>YEAR(PA_19[[#This Row],[Date]])</f>
        <v>2025</v>
      </c>
      <c r="E129" s="54" t="s">
        <v>124</v>
      </c>
      <c r="F129" s="54" t="s">
        <v>124</v>
      </c>
      <c r="G129" s="142">
        <f>PA_19[[#This Row],[Date]]-DAY(PA_19[[#This Row],[Date]])+1</f>
        <v>45658</v>
      </c>
      <c r="H129" s="6">
        <f>DAY(EOMONTH(PA_19[[#This Row],[Month Year]],0))</f>
        <v>31</v>
      </c>
      <c r="I129" s="55">
        <f>_xlfn.XLOOKUP(PA_19[[#This Row],[Date]],Raw_Data!B:B,Raw_Data!J:J,0)</f>
        <v>0</v>
      </c>
      <c r="J129" s="55" t="e">
        <f>_xlfn.XLOOKUP(PA_19[[#This Row],[Date]],Raw_Data!B:B,Raw_Data!K:K)</f>
        <v>#N/A</v>
      </c>
      <c r="K129" s="49" t="str">
        <f>IFERROR((PA_19[[#This Row],[Sunset Time (POA&lt;20 W/m2)]]-PA_19[[#This Row],[Sunrise Time (POA&gt;20 W/m2)]])*24,"")</f>
        <v/>
      </c>
      <c r="L129" s="54"/>
      <c r="M129" s="54"/>
      <c r="N129" s="54"/>
      <c r="O129" s="125" t="s">
        <v>731</v>
      </c>
      <c r="P129" s="6"/>
      <c r="Q12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129" s="6">
        <f>_xlfn.XLOOKUP(PA_19[[#This Row],[Affected Equipment ]],'Basic Data '!A:A,'Basic Data '!B:B,0)</f>
        <v>9</v>
      </c>
      <c r="S129" s="6">
        <f>_xlfn.XLOOKUP(PA_19[[#This Row],[Affected Equipment ]],'Basic Data '!A:A,'Basic Data '!C:C,0)</f>
        <v>9.7964515075650371E-5</v>
      </c>
      <c r="T129" s="56" t="s">
        <v>721</v>
      </c>
      <c r="U129" s="88"/>
      <c r="V129" s="88" t="s">
        <v>726</v>
      </c>
      <c r="W129" s="58">
        <v>0.26319444444444445</v>
      </c>
      <c r="X129" s="58" t="s">
        <v>723</v>
      </c>
      <c r="Y129" s="58" t="s">
        <v>723</v>
      </c>
      <c r="Z129" s="58">
        <v>0.3576388888888889</v>
      </c>
      <c r="AA129" s="117" t="str">
        <f>IF(PA_19[[#This Row],[Acknowledgement Time ]]="NA","",(PA_19[[#This Row],[Acknowledgement Time ]]-PA_19[[#This Row],[Fault Time]])*24)</f>
        <v/>
      </c>
      <c r="AB129" s="117" t="str">
        <f>IF(PA_19[[#This Row],[Work Start time on Fault]]="NA","",(PA_19[[#This Row],[Work Start time on Fault]]-PA_19[[#This Row],[Fault Time]])*24)</f>
        <v/>
      </c>
      <c r="AC129" s="118" t="str">
        <f>IF(PA_19[[#This Row],[Work Start time on Fault]]="NA","",(PA_19[[#This Row],[Work Completion time on fault]]-PA_19[[#This Row],[Fault Time]])*24)</f>
        <v/>
      </c>
      <c r="AD129" s="62">
        <f>IFERROR((PA_19[[#This Row],[Work Completion time on fault]]-PA_19[[#This Row],[Fault Time]])*24,"")</f>
        <v>2.2666666666666666</v>
      </c>
      <c r="AE129" s="54" t="s">
        <v>732</v>
      </c>
      <c r="AF129" s="54" t="s">
        <v>703</v>
      </c>
      <c r="AG129" s="49">
        <f>PA_19[[#This Row],[Breakdown Time]]*PA_19[[#This Row],[Plant Equivalent Weightage]]</f>
        <v>2.2205290083814083E-4</v>
      </c>
      <c r="AH129" s="143">
        <v>0.54</v>
      </c>
      <c r="AI129" s="90">
        <f>IFERROR(_xlfn.XLOOKUP($G129,'Modelling New'!$D:$D,'Modelling New'!$O:$O)*PA_19[[#This Row],[DC Capacity Affected (kW)]]*PA_19[[#This Row],[Lost PoA(KWh/m2)]],"")</f>
        <v>4.0034167458278818</v>
      </c>
    </row>
    <row r="130" spans="1:38" x14ac:dyDescent="0.35">
      <c r="A130" s="53" t="e">
        <f t="shared" si="7"/>
        <v>#REF!</v>
      </c>
      <c r="B130" s="141">
        <v>45673</v>
      </c>
      <c r="C130" s="6">
        <f>YEAR(PA_19[[#This Row],[Date]])+IF(MONTH(PA_19[[#This Row],[Date]])&gt;=4,1,0)</f>
        <v>2025</v>
      </c>
      <c r="D130" s="6">
        <f>YEAR(PA_19[[#This Row],[Date]])</f>
        <v>2025</v>
      </c>
      <c r="E130" s="54" t="s">
        <v>124</v>
      </c>
      <c r="F130" s="54" t="s">
        <v>124</v>
      </c>
      <c r="G130" s="142">
        <f>PA_19[[#This Row],[Date]]-DAY(PA_19[[#This Row],[Date]])+1</f>
        <v>45658</v>
      </c>
      <c r="H130" s="6">
        <f>DAY(EOMONTH(PA_19[[#This Row],[Month Year]],0))</f>
        <v>31</v>
      </c>
      <c r="I130" s="55">
        <f>_xlfn.XLOOKUP(PA_19[[#This Row],[Date]],Raw_Data!B:B,Raw_Data!J:J,0)</f>
        <v>0</v>
      </c>
      <c r="J130" s="55" t="e">
        <f>_xlfn.XLOOKUP(PA_19[[#This Row],[Date]],Raw_Data!B:B,Raw_Data!K:K)</f>
        <v>#N/A</v>
      </c>
      <c r="K130" s="49" t="str">
        <f>IFERROR((PA_19[[#This Row],[Sunset Time (POA&lt;20 W/m2)]]-PA_19[[#This Row],[Sunrise Time (POA&gt;20 W/m2)]])*24,"")</f>
        <v/>
      </c>
      <c r="L130" s="54"/>
      <c r="M130" s="54"/>
      <c r="N130" s="54"/>
      <c r="O130" s="125" t="s">
        <v>731</v>
      </c>
      <c r="P130" s="6"/>
      <c r="Q13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130" s="6">
        <f>_xlfn.XLOOKUP(PA_19[[#This Row],[Affected Equipment ]],'Basic Data '!A:A,'Basic Data '!B:B,0)</f>
        <v>9</v>
      </c>
      <c r="S130" s="6">
        <f>_xlfn.XLOOKUP(PA_19[[#This Row],[Affected Equipment ]],'Basic Data '!A:A,'Basic Data '!C:C,0)</f>
        <v>9.7964515075650371E-5</v>
      </c>
      <c r="T130" s="56" t="s">
        <v>721</v>
      </c>
      <c r="U130" s="88"/>
      <c r="V130" s="88" t="s">
        <v>726</v>
      </c>
      <c r="W130" s="58">
        <v>0.41111111111111115</v>
      </c>
      <c r="X130" s="58" t="s">
        <v>723</v>
      </c>
      <c r="Y130" s="58" t="s">
        <v>723</v>
      </c>
      <c r="Z130" s="58">
        <v>0.48541666666666666</v>
      </c>
      <c r="AA130" s="117" t="str">
        <f>IF(PA_19[[#This Row],[Acknowledgement Time ]]="NA","",(PA_19[[#This Row],[Acknowledgement Time ]]-PA_19[[#This Row],[Fault Time]])*24)</f>
        <v/>
      </c>
      <c r="AB130" s="117" t="str">
        <f>IF(PA_19[[#This Row],[Work Start time on Fault]]="NA","",(PA_19[[#This Row],[Work Start time on Fault]]-PA_19[[#This Row],[Fault Time]])*24)</f>
        <v/>
      </c>
      <c r="AC130" s="118" t="str">
        <f>IF(PA_19[[#This Row],[Work Start time on Fault]]="NA","",(PA_19[[#This Row],[Work Completion time on fault]]-PA_19[[#This Row],[Fault Time]])*24)</f>
        <v/>
      </c>
      <c r="AD130" s="62">
        <f>IFERROR((PA_19[[#This Row],[Work Completion time on fault]]-PA_19[[#This Row],[Fault Time]])*24,"")</f>
        <v>1.7833333333333323</v>
      </c>
      <c r="AE130" s="54" t="s">
        <v>732</v>
      </c>
      <c r="AF130" s="54" t="s">
        <v>703</v>
      </c>
      <c r="AG130" s="49">
        <f>PA_19[[#This Row],[Breakdown Time]]*PA_19[[#This Row],[Plant Equivalent Weightage]]</f>
        <v>1.7470338521824306E-4</v>
      </c>
      <c r="AH130" s="143">
        <v>1.41</v>
      </c>
      <c r="AI130" s="90">
        <f>IFERROR(_xlfn.XLOOKUP($G130,'Modelling New'!$D:$D,'Modelling New'!$O:$O)*PA_19[[#This Row],[DC Capacity Affected (kW)]]*PA_19[[#This Row],[Lost PoA(KWh/m2)]],"")</f>
        <v>10.453365947439469</v>
      </c>
    </row>
    <row r="131" spans="1:38" x14ac:dyDescent="0.35">
      <c r="A131" s="53" t="e">
        <f t="shared" si="7"/>
        <v>#REF!</v>
      </c>
      <c r="B131" s="141">
        <v>45674</v>
      </c>
      <c r="C131" s="6">
        <f>YEAR(PA_19[[#This Row],[Date]])+IF(MONTH(PA_19[[#This Row],[Date]])&gt;=4,1,0)</f>
        <v>2025</v>
      </c>
      <c r="D131" s="6">
        <f>YEAR(PA_19[[#This Row],[Date]])</f>
        <v>2025</v>
      </c>
      <c r="E131" s="54" t="s">
        <v>124</v>
      </c>
      <c r="F131" s="54" t="s">
        <v>124</v>
      </c>
      <c r="G131" s="142">
        <f>PA_19[[#This Row],[Date]]-DAY(PA_19[[#This Row],[Date]])+1</f>
        <v>45658</v>
      </c>
      <c r="H131" s="6">
        <f>DAY(EOMONTH(PA_19[[#This Row],[Month Year]],0))</f>
        <v>31</v>
      </c>
      <c r="I131" s="55">
        <f>_xlfn.XLOOKUP(PA_19[[#This Row],[Date]],Raw_Data!B:B,Raw_Data!J:J,0)</f>
        <v>0</v>
      </c>
      <c r="J131" s="55" t="e">
        <f>_xlfn.XLOOKUP(PA_19[[#This Row],[Date]],Raw_Data!B:B,Raw_Data!K:K)</f>
        <v>#N/A</v>
      </c>
      <c r="K131" s="49" t="str">
        <f>IFERROR((PA_19[[#This Row],[Sunset Time (POA&lt;20 W/m2)]]-PA_19[[#This Row],[Sunrise Time (POA&gt;20 W/m2)]])*24,"")</f>
        <v/>
      </c>
      <c r="L131" s="54"/>
      <c r="M131" s="54"/>
      <c r="N131" s="54"/>
      <c r="O131" s="125" t="s">
        <v>731</v>
      </c>
      <c r="P131" s="6"/>
      <c r="Q13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131" s="6">
        <f>_xlfn.XLOOKUP(PA_19[[#This Row],[Affected Equipment ]],'Basic Data '!A:A,'Basic Data '!B:B,0)</f>
        <v>9</v>
      </c>
      <c r="S131" s="6">
        <f>_xlfn.XLOOKUP(PA_19[[#This Row],[Affected Equipment ]],'Basic Data '!A:A,'Basic Data '!C:C,0)</f>
        <v>9.7964515075650371E-5</v>
      </c>
      <c r="T131" s="56" t="s">
        <v>721</v>
      </c>
      <c r="U131" s="88"/>
      <c r="V131" s="88" t="s">
        <v>726</v>
      </c>
      <c r="W131" s="58">
        <v>0.44444444444444442</v>
      </c>
      <c r="X131" s="58" t="s">
        <v>723</v>
      </c>
      <c r="Y131" s="58" t="s">
        <v>723</v>
      </c>
      <c r="Z131" s="58">
        <v>0.55694444444444446</v>
      </c>
      <c r="AA131" s="117" t="str">
        <f>IF(PA_19[[#This Row],[Acknowledgement Time ]]="NA","",(PA_19[[#This Row],[Acknowledgement Time ]]-PA_19[[#This Row],[Fault Time]])*24)</f>
        <v/>
      </c>
      <c r="AB131" s="117" t="str">
        <f>IF(PA_19[[#This Row],[Work Start time on Fault]]="NA","",(PA_19[[#This Row],[Work Start time on Fault]]-PA_19[[#This Row],[Fault Time]])*24)</f>
        <v/>
      </c>
      <c r="AC131" s="118" t="str">
        <f>IF(PA_19[[#This Row],[Work Start time on Fault]]="NA","",(PA_19[[#This Row],[Work Completion time on fault]]-PA_19[[#This Row],[Fault Time]])*24)</f>
        <v/>
      </c>
      <c r="AD131" s="62">
        <f>IFERROR((PA_19[[#This Row],[Work Completion time on fault]]-PA_19[[#This Row],[Fault Time]])*24,"")</f>
        <v>2.7000000000000011</v>
      </c>
      <c r="AE131" s="54" t="s">
        <v>732</v>
      </c>
      <c r="AF131" s="54" t="s">
        <v>703</v>
      </c>
      <c r="AG131" s="49">
        <f>PA_19[[#This Row],[Breakdown Time]]*PA_19[[#This Row],[Plant Equivalent Weightage]]</f>
        <v>2.6450419070425608E-4</v>
      </c>
      <c r="AH131" s="143">
        <v>2.0099999999999998</v>
      </c>
      <c r="AI131" s="90">
        <f>IFERROR(_xlfn.XLOOKUP($G131,'Modelling New'!$D:$D,'Modelling New'!$O:$O)*PA_19[[#This Row],[DC Capacity Affected (kW)]]*PA_19[[#This Row],[Lost PoA(KWh/m2)]],"")</f>
        <v>14.901606776137113</v>
      </c>
    </row>
    <row r="132" spans="1:38" x14ac:dyDescent="0.35">
      <c r="A132" s="53" t="e">
        <f>#REF!+1</f>
        <v>#REF!</v>
      </c>
      <c r="B132" s="141">
        <v>45682</v>
      </c>
      <c r="C132" s="6">
        <f>YEAR(PA_19[[#This Row],[Date]])+IF(MONTH(PA_19[[#This Row],[Date]])&gt;=4,1,0)</f>
        <v>2025</v>
      </c>
      <c r="D132" s="6">
        <f>YEAR(PA_19[[#This Row],[Date]])</f>
        <v>2025</v>
      </c>
      <c r="E132" s="54" t="s">
        <v>124</v>
      </c>
      <c r="F132" s="54" t="s">
        <v>124</v>
      </c>
      <c r="G132" s="142">
        <f>PA_19[[#This Row],[Date]]-DAY(PA_19[[#This Row],[Date]])+1</f>
        <v>45658</v>
      </c>
      <c r="H132" s="6">
        <f>DAY(EOMONTH(PA_19[[#This Row],[Month Year]],0))</f>
        <v>31</v>
      </c>
      <c r="I132" s="55">
        <f>_xlfn.XLOOKUP(PA_19[[#This Row],[Date]],Raw_Data!B:B,Raw_Data!J:J,0)</f>
        <v>0</v>
      </c>
      <c r="J132" s="55" t="e">
        <f>_xlfn.XLOOKUP(PA_19[[#This Row],[Date]],Raw_Data!B:B,Raw_Data!K:K)</f>
        <v>#N/A</v>
      </c>
      <c r="K132" s="49" t="str">
        <f>IFERROR((PA_19[[#This Row],[Sunset Time (POA&lt;20 W/m2)]]-PA_19[[#This Row],[Sunrise Time (POA&gt;20 W/m2)]])*24,"")</f>
        <v/>
      </c>
      <c r="L132" s="54"/>
      <c r="M132" s="54"/>
      <c r="N132" s="54"/>
      <c r="O132" s="125" t="s">
        <v>720</v>
      </c>
      <c r="P132" s="6"/>
      <c r="Q13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32" s="6">
        <f>_xlfn.XLOOKUP(PA_19[[#This Row],[Affected Equipment ]],'Basic Data '!A:A,'Basic Data '!B:B,0)</f>
        <v>25.48</v>
      </c>
      <c r="S132" s="6">
        <f>_xlfn.XLOOKUP(PA_19[[#This Row],[Affected Equipment ]],'Basic Data '!A:A,'Basic Data '!C:C,0)</f>
        <v>2.7734842712528573E-4</v>
      </c>
      <c r="T132" s="56" t="s">
        <v>721</v>
      </c>
      <c r="U132" s="88"/>
      <c r="V132" s="88" t="s">
        <v>726</v>
      </c>
      <c r="W132" s="58">
        <v>0.26874999999999999</v>
      </c>
      <c r="X132" s="58" t="s">
        <v>723</v>
      </c>
      <c r="Y132" s="58" t="s">
        <v>723</v>
      </c>
      <c r="Z132" s="58">
        <v>0.42986111111111108</v>
      </c>
      <c r="AA132" s="117" t="str">
        <f>IF(PA_19[[#This Row],[Acknowledgement Time ]]="NA","",(PA_19[[#This Row],[Acknowledgement Time ]]-PA_19[[#This Row],[Fault Time]])*24)</f>
        <v/>
      </c>
      <c r="AB132" s="117" t="str">
        <f>IF(PA_19[[#This Row],[Work Start time on Fault]]="NA","",(PA_19[[#This Row],[Work Start time on Fault]]-PA_19[[#This Row],[Fault Time]])*24)</f>
        <v/>
      </c>
      <c r="AC132" s="118" t="str">
        <f>IF(PA_19[[#This Row],[Work Start time on Fault]]="NA","",(PA_19[[#This Row],[Work Completion time on fault]]-PA_19[[#This Row],[Fault Time]])*24)</f>
        <v/>
      </c>
      <c r="AD132" s="62">
        <f>IFERROR((PA_19[[#This Row],[Work Completion time on fault]]-PA_19[[#This Row],[Fault Time]])*24,"")</f>
        <v>3.8666666666666663</v>
      </c>
      <c r="AE132" s="54" t="s">
        <v>732</v>
      </c>
      <c r="AF132" s="54" t="s">
        <v>703</v>
      </c>
      <c r="AG132" s="49">
        <f>PA_19[[#This Row],[Breakdown Time]]*PA_19[[#This Row],[Plant Equivalent Weightage]]</f>
        <v>1.0724139182177713E-3</v>
      </c>
      <c r="AH132" s="143">
        <v>0.89</v>
      </c>
      <c r="AI132" s="90">
        <f>IFERROR(_xlfn.XLOOKUP($G132,'Modelling New'!$D:$D,'Modelling New'!$O:$O)*PA_19[[#This Row],[DC Capacity Affected (kW)]]*PA_19[[#This Row],[Lost PoA(KWh/m2)]],"")</f>
        <v>18.680304985285606</v>
      </c>
    </row>
    <row r="133" spans="1:38" x14ac:dyDescent="0.35">
      <c r="A133" s="53" t="e">
        <f t="shared" si="7"/>
        <v>#REF!</v>
      </c>
      <c r="B133" s="141">
        <v>45694</v>
      </c>
      <c r="C133" s="6">
        <f>YEAR(PA_19[[#This Row],[Date]])+IF(MONTH(PA_19[[#This Row],[Date]])&gt;=4,1,0)</f>
        <v>2025</v>
      </c>
      <c r="D133" s="6">
        <f>YEAR(PA_19[[#This Row],[Date]])</f>
        <v>2025</v>
      </c>
      <c r="E133" s="54" t="s">
        <v>124</v>
      </c>
      <c r="F133" s="54" t="s">
        <v>124</v>
      </c>
      <c r="G133" s="142">
        <f>PA_19[[#This Row],[Date]]-DAY(PA_19[[#This Row],[Date]])+1</f>
        <v>45689</v>
      </c>
      <c r="H133" s="6">
        <f>DAY(EOMONTH(PA_19[[#This Row],[Month Year]],0))</f>
        <v>28</v>
      </c>
      <c r="I133" s="55">
        <f>_xlfn.XLOOKUP(PA_19[[#This Row],[Date]],Raw_Data!B:B,Raw_Data!J:J,0)</f>
        <v>0</v>
      </c>
      <c r="J133" s="55" t="e">
        <f>_xlfn.XLOOKUP(PA_19[[#This Row],[Date]],Raw_Data!B:B,Raw_Data!K:K)</f>
        <v>#N/A</v>
      </c>
      <c r="K133" s="49" t="str">
        <f>IFERROR((PA_19[[#This Row],[Sunset Time (POA&lt;20 W/m2)]]-PA_19[[#This Row],[Sunrise Time (POA&gt;20 W/m2)]])*24,"")</f>
        <v/>
      </c>
      <c r="L133" s="54"/>
      <c r="M133" s="54"/>
      <c r="N133" s="54"/>
      <c r="O133" s="125" t="s">
        <v>720</v>
      </c>
      <c r="P133" s="6"/>
      <c r="Q13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33" s="6">
        <f>_xlfn.XLOOKUP(PA_19[[#This Row],[Affected Equipment ]],'Basic Data '!A:A,'Basic Data '!B:B,0)</f>
        <v>25.48</v>
      </c>
      <c r="S133" s="6">
        <f>_xlfn.XLOOKUP(PA_19[[#This Row],[Affected Equipment ]],'Basic Data '!A:A,'Basic Data '!C:C,0)</f>
        <v>2.7734842712528573E-4</v>
      </c>
      <c r="T133" s="56" t="s">
        <v>721</v>
      </c>
      <c r="U133" s="88"/>
      <c r="V133" s="88" t="s">
        <v>726</v>
      </c>
      <c r="W133" s="58">
        <v>0.27083333333333331</v>
      </c>
      <c r="X133" s="58" t="s">
        <v>723</v>
      </c>
      <c r="Y133" s="58" t="s">
        <v>723</v>
      </c>
      <c r="Z133" s="58">
        <v>0.36041666666666666</v>
      </c>
      <c r="AA133" s="117" t="str">
        <f>IF(PA_19[[#This Row],[Acknowledgement Time ]]="NA","",(PA_19[[#This Row],[Acknowledgement Time ]]-PA_19[[#This Row],[Fault Time]])*24)</f>
        <v/>
      </c>
      <c r="AB133" s="117" t="str">
        <f>IF(PA_19[[#This Row],[Work Start time on Fault]]="NA","",(PA_19[[#This Row],[Work Start time on Fault]]-PA_19[[#This Row],[Fault Time]])*24)</f>
        <v/>
      </c>
      <c r="AC133" s="118" t="str">
        <f>IF(PA_19[[#This Row],[Work Start time on Fault]]="NA","",(PA_19[[#This Row],[Work Completion time on fault]]-PA_19[[#This Row],[Fault Time]])*24)</f>
        <v/>
      </c>
      <c r="AD133" s="62">
        <f>IFERROR((PA_19[[#This Row],[Work Completion time on fault]]-PA_19[[#This Row],[Fault Time]])*24,"")</f>
        <v>2.1500000000000004</v>
      </c>
      <c r="AE133" s="54" t="s">
        <v>732</v>
      </c>
      <c r="AF133" s="54" t="s">
        <v>703</v>
      </c>
      <c r="AG133" s="49">
        <f>PA_19[[#This Row],[Breakdown Time]]*PA_19[[#This Row],[Plant Equivalent Weightage]]</f>
        <v>5.962991183193644E-4</v>
      </c>
      <c r="AH133" s="143">
        <v>0.18</v>
      </c>
      <c r="AI133" s="90">
        <f>IFERROR(_xlfn.XLOOKUP($G133,'Modelling New'!$D:$D,'Modelling New'!$O:$O)*PA_19[[#This Row],[DC Capacity Affected (kW)]]*PA_19[[#This Row],[Lost PoA(KWh/m2)]],"")</f>
        <v>3.7203135518730508</v>
      </c>
    </row>
    <row r="134" spans="1:38" x14ac:dyDescent="0.35">
      <c r="A134" s="53" t="e">
        <f>#REF!+1</f>
        <v>#REF!</v>
      </c>
      <c r="B134" s="141">
        <v>45720</v>
      </c>
      <c r="C134" s="6">
        <f>YEAR(PA_19[[#This Row],[Date]])+IF(MONTH(PA_19[[#This Row],[Date]])&gt;=4,1,0)</f>
        <v>2025</v>
      </c>
      <c r="D134" s="6">
        <f>YEAR(PA_19[[#This Row],[Date]])</f>
        <v>2025</v>
      </c>
      <c r="E134" s="54" t="s">
        <v>124</v>
      </c>
      <c r="F134" s="54" t="s">
        <v>124</v>
      </c>
      <c r="G134" s="142">
        <f>PA_19[[#This Row],[Date]]-DAY(PA_19[[#This Row],[Date]])+1</f>
        <v>45717</v>
      </c>
      <c r="H134" s="6">
        <f>DAY(EOMONTH(PA_19[[#This Row],[Month Year]],0))</f>
        <v>31</v>
      </c>
      <c r="I134" s="55">
        <f>_xlfn.XLOOKUP(PA_19[[#This Row],[Date]],Raw_Data!B:B,Raw_Data!J:J,0)</f>
        <v>0</v>
      </c>
      <c r="J134" s="55" t="e">
        <f>_xlfn.XLOOKUP(PA_19[[#This Row],[Date]],Raw_Data!B:B,Raw_Data!K:K)</f>
        <v>#N/A</v>
      </c>
      <c r="K134" s="49" t="str">
        <f>IFERROR((PA_19[[#This Row],[Sunset Time (POA&lt;20 W/m2)]]-PA_19[[#This Row],[Sunrise Time (POA&gt;20 W/m2)]])*24,"")</f>
        <v/>
      </c>
      <c r="L134" s="54"/>
      <c r="M134" s="54"/>
      <c r="N134" s="54"/>
      <c r="O134" s="125" t="s">
        <v>720</v>
      </c>
      <c r="P134" s="6"/>
      <c r="Q13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34" s="6">
        <f>_xlfn.XLOOKUP(PA_19[[#This Row],[Affected Equipment ]],'Basic Data '!A:A,'Basic Data '!B:B,0)</f>
        <v>25.48</v>
      </c>
      <c r="S134" s="6">
        <f>_xlfn.XLOOKUP(PA_19[[#This Row],[Affected Equipment ]],'Basic Data '!A:A,'Basic Data '!C:C,0)</f>
        <v>2.7734842712528573E-4</v>
      </c>
      <c r="T134" s="56" t="s">
        <v>721</v>
      </c>
      <c r="U134" s="88"/>
      <c r="V134" s="88" t="s">
        <v>726</v>
      </c>
      <c r="W134" s="58">
        <v>0.45833333333333331</v>
      </c>
      <c r="X134" s="58" t="s">
        <v>723</v>
      </c>
      <c r="Y134" s="58" t="s">
        <v>723</v>
      </c>
      <c r="Z134" s="58">
        <v>0.54791666666666672</v>
      </c>
      <c r="AA134" s="117" t="str">
        <f>IF(PA_19[[#This Row],[Acknowledgement Time ]]="NA","",(PA_19[[#This Row],[Acknowledgement Time ]]-PA_19[[#This Row],[Fault Time]])*24)</f>
        <v/>
      </c>
      <c r="AB134" s="117" t="str">
        <f>IF(PA_19[[#This Row],[Work Start time on Fault]]="NA","",(PA_19[[#This Row],[Work Start time on Fault]]-PA_19[[#This Row],[Fault Time]])*24)</f>
        <v/>
      </c>
      <c r="AC134" s="118" t="str">
        <f>IF(PA_19[[#This Row],[Work Start time on Fault]]="NA","",(PA_19[[#This Row],[Work Completion time on fault]]-PA_19[[#This Row],[Fault Time]])*24)</f>
        <v/>
      </c>
      <c r="AD134" s="62">
        <f>IFERROR((PA_19[[#This Row],[Work Completion time on fault]]-PA_19[[#This Row],[Fault Time]])*24,"")</f>
        <v>2.1500000000000017</v>
      </c>
      <c r="AE134" s="54" t="s">
        <v>734</v>
      </c>
      <c r="AF134" s="54" t="s">
        <v>703</v>
      </c>
      <c r="AG134" s="49">
        <f>PA_19[[#This Row],[Breakdown Time]]*PA_19[[#This Row],[Plant Equivalent Weightage]]</f>
        <v>5.9629911831936484E-4</v>
      </c>
      <c r="AH134" s="143">
        <v>1.85</v>
      </c>
      <c r="AI134" s="90">
        <f>IFERROR(_xlfn.XLOOKUP($G134,'Modelling New'!$D:$D,'Modelling New'!$O:$O)*PA_19[[#This Row],[DC Capacity Affected (kW)]]*PA_19[[#This Row],[Lost PoA(KWh/m2)]],"")</f>
        <v>38.012408107944687</v>
      </c>
    </row>
    <row r="135" spans="1:38" x14ac:dyDescent="0.35">
      <c r="A135" s="53">
        <v>1</v>
      </c>
      <c r="B135" s="141">
        <v>45749</v>
      </c>
      <c r="C135" s="6">
        <f>YEAR(PA_19[[#This Row],[Date]])+IF(MONTH(PA_19[[#This Row],[Date]])&gt;=4,1,0)</f>
        <v>2026</v>
      </c>
      <c r="D135" s="6">
        <f>YEAR(PA_19[[#This Row],[Date]])</f>
        <v>2025</v>
      </c>
      <c r="E135" s="54" t="s">
        <v>735</v>
      </c>
      <c r="F135" s="54" t="s">
        <v>735</v>
      </c>
      <c r="G135" s="104">
        <f>PA_19[[#This Row],[Date]]-DAY(PA_19[[#This Row],[Date]])+1</f>
        <v>45748</v>
      </c>
      <c r="H135" s="6">
        <f>DAY(EOMONTH(PA_19[[#This Row],[Month Year]],0))</f>
        <v>30</v>
      </c>
      <c r="I135" s="55">
        <f>_xlfn.XLOOKUP(PA_19[[#This Row],[Date]],Raw_Data!B:B,Raw_Data!J:J,0)</f>
        <v>0.23541666666666669</v>
      </c>
      <c r="J135" s="55">
        <f>_xlfn.XLOOKUP(PA_19[[#This Row],[Date]],Raw_Data!B:B,Raw_Data!K:K)</f>
        <v>0.70763888888888893</v>
      </c>
      <c r="K135" s="49">
        <f>IFERROR((PA_19[[#This Row],[Sunset Time (POA&lt;20 W/m2)]]-PA_19[[#This Row],[Sunrise Time (POA&gt;20 W/m2)]])*24,"")</f>
        <v>11.333333333333332</v>
      </c>
      <c r="L135" s="54" t="s">
        <v>736</v>
      </c>
      <c r="M135" s="54" t="s">
        <v>737</v>
      </c>
      <c r="N135" s="123"/>
      <c r="O135" s="198"/>
      <c r="P135" s="6"/>
      <c r="Q13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BLK8INV23</v>
      </c>
      <c r="R135" s="6">
        <f>_xlfn.XLOOKUP(PA_19[[#This Row],[Affected Equipment ]],'Basic Data '!A:A,'Basic Data '!B:B,0)</f>
        <v>254.8</v>
      </c>
      <c r="S135" s="6">
        <f>_xlfn.XLOOKUP(PA_19[[#This Row],[Affected Equipment ]],'Basic Data '!A:A,'Basic Data '!C:C,0)</f>
        <v>2.7734842712528575E-3</v>
      </c>
      <c r="T135" s="56" t="s">
        <v>730</v>
      </c>
      <c r="U135" s="88"/>
      <c r="V135" s="88" t="s">
        <v>738</v>
      </c>
      <c r="W135" s="55">
        <v>0.23541666666666669</v>
      </c>
      <c r="X135" s="58" t="s">
        <v>723</v>
      </c>
      <c r="Y135" s="58" t="s">
        <v>723</v>
      </c>
      <c r="Z135" s="199">
        <v>0.68055555555555547</v>
      </c>
      <c r="AA135" s="117" t="str">
        <f>IF(PA_19[[#This Row],[Acknowledgement Time ]]="NA","",(PA_19[[#This Row],[Acknowledgement Time ]]-PA_19[[#This Row],[Fault Time]])*24)</f>
        <v/>
      </c>
      <c r="AB135" s="117" t="str">
        <f>IF(PA_19[[#This Row],[Work Start time on Fault]]="NA","",(PA_19[[#This Row],[Work Start time on Fault]]-PA_19[[#This Row],[Fault Time]])*24)</f>
        <v/>
      </c>
      <c r="AC135" s="118" t="str">
        <f>IF(PA_19[[#This Row],[Work Start time on Fault]]="NA","",(PA_19[[#This Row],[Work Completion time on fault]]-PA_19[[#This Row],[Fault Time]])*24)</f>
        <v/>
      </c>
      <c r="AD135" s="62">
        <f>IFERROR((PA_19[[#This Row],[Work Completion time on fault]]-PA_19[[#This Row],[Fault Time]])*24,"")</f>
        <v>10.68333333333333</v>
      </c>
      <c r="AE135" s="148" t="s">
        <v>739</v>
      </c>
      <c r="AF135" s="54" t="s">
        <v>703</v>
      </c>
      <c r="AG135" s="49">
        <f>PA_19[[#This Row],[Breakdown Time]]*PA_19[[#This Row],[Plant Equivalent Weightage]]</f>
        <v>2.963005696455135E-2</v>
      </c>
      <c r="AH135" s="54">
        <v>3.68</v>
      </c>
      <c r="AI135" s="90">
        <f>IFERROR(_xlfn.XLOOKUP($G135,'Modelling New'!$D:$D,'Modelling New'!$O:$O)*PA_19[[#This Row],[DC Capacity Affected (kW)]]*PA_19[[#This Row],[Lost PoA(KWh/m2)]],"")</f>
        <v>749.9320915454739</v>
      </c>
    </row>
    <row r="136" spans="1:38" x14ac:dyDescent="0.35">
      <c r="A136" s="53">
        <f t="shared" ref="A136:A238" si="8">A135+1</f>
        <v>2</v>
      </c>
      <c r="B136" s="141">
        <v>45749</v>
      </c>
      <c r="C136" s="54">
        <f>YEAR(PA_19[[#This Row],[Date]])+IF(MONTH(PA_19[[#This Row],[Date]])&gt;=4,1,0)</f>
        <v>2026</v>
      </c>
      <c r="D136" s="6">
        <f>YEAR(PA_19[[#This Row],[Date]])</f>
        <v>2025</v>
      </c>
      <c r="E136" s="54" t="s">
        <v>735</v>
      </c>
      <c r="F136" s="54" t="s">
        <v>735</v>
      </c>
      <c r="G136" s="104">
        <f>PA_19[[#This Row],[Date]]-DAY(PA_19[[#This Row],[Date]])+1</f>
        <v>45748</v>
      </c>
      <c r="H136" s="6">
        <f>DAY(EOMONTH(PA_19[[#This Row],[Month Year]],0))</f>
        <v>30</v>
      </c>
      <c r="I136" s="55">
        <f>_xlfn.XLOOKUP(PA_19[[#This Row],[Date]],Raw_Data!B:B,Raw_Data!J:J,0)</f>
        <v>0.23541666666666669</v>
      </c>
      <c r="J136" s="55">
        <f>_xlfn.XLOOKUP(PA_19[[#This Row],[Date]],Raw_Data!B:B,Raw_Data!K:K)</f>
        <v>0.70763888888888893</v>
      </c>
      <c r="K136" s="49">
        <f>IFERROR((PA_19[[#This Row],[Sunset Time (POA&lt;20 W/m2)]]-PA_19[[#This Row],[Sunrise Time (POA&gt;20 W/m2)]])*24,"")</f>
        <v>11.333333333333332</v>
      </c>
      <c r="L136" s="54" t="s">
        <v>736</v>
      </c>
      <c r="M136" s="54" t="s">
        <v>740</v>
      </c>
      <c r="N136" s="54"/>
      <c r="O136" s="198"/>
      <c r="P136" s="6"/>
      <c r="Q13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BLK8INV24</v>
      </c>
      <c r="R136" s="6">
        <f>_xlfn.XLOOKUP(PA_19[[#This Row],[Affected Equipment ]],'Basic Data '!A:A,'Basic Data '!B:B,0)</f>
        <v>267.54000000000002</v>
      </c>
      <c r="S136" s="6">
        <f>_xlfn.XLOOKUP(PA_19[[#This Row],[Affected Equipment ]],'Basic Data '!A:A,'Basic Data '!C:C,0)</f>
        <v>2.9121584848155004E-3</v>
      </c>
      <c r="T136" s="56" t="s">
        <v>730</v>
      </c>
      <c r="U136" s="88"/>
      <c r="V136" s="191" t="s">
        <v>741</v>
      </c>
      <c r="W136" s="55">
        <v>0.23541666666666669</v>
      </c>
      <c r="X136" s="58" t="s">
        <v>723</v>
      </c>
      <c r="Y136" s="58" t="s">
        <v>723</v>
      </c>
      <c r="Z136" s="199">
        <v>0.68055555555555547</v>
      </c>
      <c r="AA136" s="117" t="str">
        <f>IF(PA_19[[#This Row],[Acknowledgement Time ]]="NA","",(PA_19[[#This Row],[Acknowledgement Time ]]-PA_19[[#This Row],[Fault Time]])*24)</f>
        <v/>
      </c>
      <c r="AB136" s="117" t="str">
        <f>IF(PA_19[[#This Row],[Work Start time on Fault]]="NA","",(PA_19[[#This Row],[Work Start time on Fault]]-PA_19[[#This Row],[Fault Time]])*24)</f>
        <v/>
      </c>
      <c r="AC136" s="118" t="str">
        <f>IF(PA_19[[#This Row],[Work Start time on Fault]]="NA","",(PA_19[[#This Row],[Work Completion time on fault]]-PA_19[[#This Row],[Fault Time]])*24)</f>
        <v/>
      </c>
      <c r="AD136" s="62">
        <f>IFERROR((PA_19[[#This Row],[Work Completion time on fault]]-PA_19[[#This Row],[Fault Time]])*24,"")</f>
        <v>10.68333333333333</v>
      </c>
      <c r="AE136" s="233" t="s">
        <v>742</v>
      </c>
      <c r="AF136" s="6" t="s">
        <v>703</v>
      </c>
      <c r="AG136" s="49">
        <f>PA_19[[#This Row],[Breakdown Time]]*PA_19[[#This Row],[Plant Equivalent Weightage]]</f>
        <v>3.1111559812778921E-2</v>
      </c>
      <c r="AH136" s="54">
        <v>3.68</v>
      </c>
      <c r="AI136" s="90">
        <f>IFERROR(_xlfn.XLOOKUP($G136,'Modelling New'!$D:$D,'Modelling New'!$O:$O)*PA_19[[#This Row],[DC Capacity Affected (kW)]]*PA_19[[#This Row],[Lost PoA(KWh/m2)]],"")</f>
        <v>787.42869612274762</v>
      </c>
      <c r="AL136" s="36" t="s">
        <v>1425</v>
      </c>
    </row>
    <row r="137" spans="1:38" x14ac:dyDescent="0.35">
      <c r="A137" s="53">
        <f t="shared" si="8"/>
        <v>3</v>
      </c>
      <c r="B137" s="141">
        <v>45751</v>
      </c>
      <c r="C137" s="54">
        <f>YEAR(PA_19[[#This Row],[Date]])+IF(MONTH(PA_19[[#This Row],[Date]])&gt;=4,1,0)</f>
        <v>2026</v>
      </c>
      <c r="D137" s="6">
        <f>YEAR(PA_19[[#This Row],[Date]])</f>
        <v>2025</v>
      </c>
      <c r="E137" s="54" t="s">
        <v>735</v>
      </c>
      <c r="F137" s="54" t="s">
        <v>735</v>
      </c>
      <c r="G137" s="104">
        <f>PA_19[[#This Row],[Date]]-DAY(PA_19[[#This Row],[Date]])+1</f>
        <v>45748</v>
      </c>
      <c r="H137" s="6">
        <f>DAY(EOMONTH(PA_19[[#This Row],[Month Year]],0))</f>
        <v>30</v>
      </c>
      <c r="I137" s="55">
        <f>_xlfn.XLOOKUP(PA_19[[#This Row],[Date]],Raw_Data!B:B,Raw_Data!J:J,0)</f>
        <v>0.22777777777777777</v>
      </c>
      <c r="J137" s="55">
        <f>_xlfn.XLOOKUP(PA_19[[#This Row],[Date]],Raw_Data!B:B,Raw_Data!K:K)</f>
        <v>0.70694444444444449</v>
      </c>
      <c r="K137" s="49">
        <f>IFERROR((PA_19[[#This Row],[Sunset Time (POA&lt;20 W/m2)]]-PA_19[[#This Row],[Sunrise Time (POA&gt;20 W/m2)]])*24,"")</f>
        <v>11.500000000000002</v>
      </c>
      <c r="L137" s="54" t="s">
        <v>736</v>
      </c>
      <c r="M137" s="123" t="s">
        <v>743</v>
      </c>
      <c r="N137" s="123"/>
      <c r="O137" s="125"/>
      <c r="P137" s="124"/>
      <c r="Q13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BLK8Inv13</v>
      </c>
      <c r="R137" s="6">
        <f>_xlfn.XLOOKUP(PA_19[[#This Row],[Affected Equipment ]],'Basic Data '!A:A,'Basic Data '!B:B,0)</f>
        <v>267.54000000000002</v>
      </c>
      <c r="S137" s="6">
        <f>_xlfn.XLOOKUP(PA_19[[#This Row],[Affected Equipment ]],'Basic Data '!A:A,'Basic Data '!C:C,0)</f>
        <v>2.9121584848155004E-3</v>
      </c>
      <c r="T137" s="56" t="s">
        <v>730</v>
      </c>
      <c r="U137" s="119"/>
      <c r="V137" s="194" t="s">
        <v>744</v>
      </c>
      <c r="W137" s="121">
        <v>0.41666666666666669</v>
      </c>
      <c r="X137" s="58" t="s">
        <v>723</v>
      </c>
      <c r="Y137" s="58" t="s">
        <v>723</v>
      </c>
      <c r="Z137" s="200">
        <v>0.52430555555555558</v>
      </c>
      <c r="AA137" s="117" t="str">
        <f>IF(PA_19[[#This Row],[Acknowledgement Time ]]="NA","",(PA_19[[#This Row],[Acknowledgement Time ]]-PA_19[[#This Row],[Fault Time]])*24)</f>
        <v/>
      </c>
      <c r="AB137" s="117" t="str">
        <f>IF(PA_19[[#This Row],[Work Start time on Fault]]="NA","",(PA_19[[#This Row],[Work Start time on Fault]]-PA_19[[#This Row],[Fault Time]])*24)</f>
        <v/>
      </c>
      <c r="AC137" s="118" t="str">
        <f>IF(PA_19[[#This Row],[Work Start time on Fault]]="NA","",(PA_19[[#This Row],[Work Completion time on fault]]-PA_19[[#This Row],[Fault Time]])*24)</f>
        <v/>
      </c>
      <c r="AD137" s="62">
        <f>IFERROR((PA_19[[#This Row],[Work Completion time on fault]]-PA_19[[#This Row],[Fault Time]])*24,"")</f>
        <v>2.5833333333333335</v>
      </c>
      <c r="AE137" s="54" t="s">
        <v>742</v>
      </c>
      <c r="AF137" s="6" t="s">
        <v>703</v>
      </c>
      <c r="AG137" s="49">
        <f>PA_19[[#This Row],[Breakdown Time]]*PA_19[[#This Row],[Plant Equivalent Weightage]]</f>
        <v>7.5230760857733763E-3</v>
      </c>
      <c r="AH137" s="123">
        <v>1.3</v>
      </c>
      <c r="AI137" s="90">
        <f>IFERROR(_xlfn.XLOOKUP($G137,'Modelling New'!$D:$D,'Modelling New'!$O:$O)*PA_19[[#This Row],[DC Capacity Affected (kW)]]*PA_19[[#This Row],[Lost PoA(KWh/m2)]],"")</f>
        <v>278.16774591292716</v>
      </c>
      <c r="AL137" s="36" t="s">
        <v>1426</v>
      </c>
    </row>
    <row r="138" spans="1:38" x14ac:dyDescent="0.35">
      <c r="A138" s="53">
        <f t="shared" si="8"/>
        <v>4</v>
      </c>
      <c r="B138" s="141">
        <v>45751</v>
      </c>
      <c r="C138" s="54">
        <f>YEAR(PA_19[[#This Row],[Date]])+IF(MONTH(PA_19[[#This Row],[Date]])&gt;=4,1,0)</f>
        <v>2026</v>
      </c>
      <c r="D138" s="6">
        <f>YEAR(PA_19[[#This Row],[Date]])</f>
        <v>2025</v>
      </c>
      <c r="E138" s="54" t="s">
        <v>735</v>
      </c>
      <c r="F138" s="54" t="s">
        <v>735</v>
      </c>
      <c r="G138" s="104">
        <f>PA_19[[#This Row],[Date]]-DAY(PA_19[[#This Row],[Date]])+1</f>
        <v>45748</v>
      </c>
      <c r="H138" s="6">
        <f>DAY(EOMONTH(PA_19[[#This Row],[Month Year]],0))</f>
        <v>30</v>
      </c>
      <c r="I138" s="55">
        <f>_xlfn.XLOOKUP(PA_19[[#This Row],[Date]],Raw_Data!B:B,Raw_Data!J:J,0)</f>
        <v>0.22777777777777777</v>
      </c>
      <c r="J138" s="55">
        <f>_xlfn.XLOOKUP(PA_19[[#This Row],[Date]],Raw_Data!B:B,Raw_Data!K:K)</f>
        <v>0.70694444444444449</v>
      </c>
      <c r="K138" s="49">
        <f>IFERROR((PA_19[[#This Row],[Sunset Time (POA&lt;20 W/m2)]]-PA_19[[#This Row],[Sunrise Time (POA&gt;20 W/m2)]])*24,"")</f>
        <v>11.500000000000002</v>
      </c>
      <c r="L138" s="54" t="s">
        <v>736</v>
      </c>
      <c r="M138" s="54" t="s">
        <v>745</v>
      </c>
      <c r="N138" s="54"/>
      <c r="O138" s="52"/>
      <c r="P138" s="6"/>
      <c r="Q13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BLK8inv15</v>
      </c>
      <c r="R138" s="6">
        <f>_xlfn.XLOOKUP(PA_19[[#This Row],[Affected Equipment ]],'Basic Data '!A:A,'Basic Data '!B:B,0)</f>
        <v>267.54000000000002</v>
      </c>
      <c r="S138" s="6">
        <f>_xlfn.XLOOKUP(PA_19[[#This Row],[Affected Equipment ]],'Basic Data '!A:A,'Basic Data '!C:C,0)</f>
        <v>2.9121584848155004E-3</v>
      </c>
      <c r="T138" s="56" t="s">
        <v>730</v>
      </c>
      <c r="U138" s="88"/>
      <c r="V138" s="194" t="s">
        <v>744</v>
      </c>
      <c r="W138" s="121">
        <v>0.41666666666666669</v>
      </c>
      <c r="X138" s="58" t="s">
        <v>723</v>
      </c>
      <c r="Y138" s="58" t="s">
        <v>723</v>
      </c>
      <c r="Z138" s="200">
        <v>0.52430555555555558</v>
      </c>
      <c r="AA138" s="117" t="str">
        <f>IF(PA_19[[#This Row],[Acknowledgement Time ]]="NA","",(PA_19[[#This Row],[Acknowledgement Time ]]-PA_19[[#This Row],[Fault Time]])*24)</f>
        <v/>
      </c>
      <c r="AB138" s="117" t="str">
        <f>IF(PA_19[[#This Row],[Work Start time on Fault]]="NA","",(PA_19[[#This Row],[Work Start time on Fault]]-PA_19[[#This Row],[Fault Time]])*24)</f>
        <v/>
      </c>
      <c r="AC138" s="118" t="str">
        <f>IF(PA_19[[#This Row],[Work Start time on Fault]]="NA","",(PA_19[[#This Row],[Work Completion time on fault]]-PA_19[[#This Row],[Fault Time]])*24)</f>
        <v/>
      </c>
      <c r="AD138" s="62">
        <f>IFERROR((PA_19[[#This Row],[Work Completion time on fault]]-PA_19[[#This Row],[Fault Time]])*24,"")</f>
        <v>2.5833333333333335</v>
      </c>
      <c r="AE138" s="54" t="s">
        <v>742</v>
      </c>
      <c r="AF138" s="6" t="s">
        <v>703</v>
      </c>
      <c r="AG138" s="49">
        <f>PA_19[[#This Row],[Breakdown Time]]*PA_19[[#This Row],[Plant Equivalent Weightage]]</f>
        <v>7.5230760857733763E-3</v>
      </c>
      <c r="AH138" s="123">
        <v>1.3</v>
      </c>
      <c r="AI138" s="90">
        <f>IFERROR(_xlfn.XLOOKUP($G138,'Modelling New'!$D:$D,'Modelling New'!$O:$O)*PA_19[[#This Row],[DC Capacity Affected (kW)]]*PA_19[[#This Row],[Lost PoA(KWh/m2)]],"")</f>
        <v>278.16774591292716</v>
      </c>
      <c r="AL138" s="36" t="s">
        <v>1426</v>
      </c>
    </row>
    <row r="139" spans="1:38" x14ac:dyDescent="0.35">
      <c r="A139" s="53">
        <f t="shared" si="8"/>
        <v>5</v>
      </c>
      <c r="B139" s="141">
        <v>45751</v>
      </c>
      <c r="C139" s="54">
        <f>YEAR(PA_19[[#This Row],[Date]])+IF(MONTH(PA_19[[#This Row],[Date]])&gt;=4,1,0)</f>
        <v>2026</v>
      </c>
      <c r="D139" s="6">
        <f>YEAR(PA_19[[#This Row],[Date]])</f>
        <v>2025</v>
      </c>
      <c r="E139" s="54" t="s">
        <v>735</v>
      </c>
      <c r="F139" s="54" t="s">
        <v>735</v>
      </c>
      <c r="G139" s="104">
        <f>PA_19[[#This Row],[Date]]-DAY(PA_19[[#This Row],[Date]])+1</f>
        <v>45748</v>
      </c>
      <c r="H139" s="6">
        <f>DAY(EOMONTH(PA_19[[#This Row],[Month Year]],0))</f>
        <v>30</v>
      </c>
      <c r="I139" s="55">
        <f>_xlfn.XLOOKUP(PA_19[[#This Row],[Date]],Raw_Data!B:B,Raw_Data!J:J,0)</f>
        <v>0.22777777777777777</v>
      </c>
      <c r="J139" s="55">
        <f>_xlfn.XLOOKUP(PA_19[[#This Row],[Date]],Raw_Data!B:B,Raw_Data!K:K)</f>
        <v>0.70694444444444449</v>
      </c>
      <c r="K139" s="49">
        <f>IFERROR((PA_19[[#This Row],[Sunset Time (POA&lt;20 W/m2)]]-PA_19[[#This Row],[Sunrise Time (POA&gt;20 W/m2)]])*24,"")</f>
        <v>11.500000000000002</v>
      </c>
      <c r="L139" s="54" t="s">
        <v>736</v>
      </c>
      <c r="M139" s="54" t="s">
        <v>746</v>
      </c>
      <c r="N139" s="54"/>
      <c r="O139" s="52"/>
      <c r="P139" s="6"/>
      <c r="Q13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BLK8inv27</v>
      </c>
      <c r="R139" s="6">
        <f>_xlfn.XLOOKUP(PA_19[[#This Row],[Affected Equipment ]],'Basic Data '!A:A,'Basic Data '!B:B,0)</f>
        <v>267.54000000000002</v>
      </c>
      <c r="S139" s="6">
        <f>_xlfn.XLOOKUP(PA_19[[#This Row],[Affected Equipment ]],'Basic Data '!A:A,'Basic Data '!C:C,0)</f>
        <v>2.9121584848155004E-3</v>
      </c>
      <c r="T139" s="56" t="s">
        <v>730</v>
      </c>
      <c r="U139" s="88"/>
      <c r="V139" s="194" t="s">
        <v>744</v>
      </c>
      <c r="W139" s="121">
        <v>0.41666666666666669</v>
      </c>
      <c r="X139" s="58" t="s">
        <v>723</v>
      </c>
      <c r="Y139" s="58" t="s">
        <v>723</v>
      </c>
      <c r="Z139" s="200">
        <v>0.52430555555555558</v>
      </c>
      <c r="AA139" s="117" t="str">
        <f>IF(PA_19[[#This Row],[Acknowledgement Time ]]="NA","",(PA_19[[#This Row],[Acknowledgement Time ]]-PA_19[[#This Row],[Fault Time]])*24)</f>
        <v/>
      </c>
      <c r="AB139" s="117" t="str">
        <f>IF(PA_19[[#This Row],[Work Start time on Fault]]="NA","",(PA_19[[#This Row],[Work Start time on Fault]]-PA_19[[#This Row],[Fault Time]])*24)</f>
        <v/>
      </c>
      <c r="AC139" s="118" t="str">
        <f>IF(PA_19[[#This Row],[Work Start time on Fault]]="NA","",(PA_19[[#This Row],[Work Completion time on fault]]-PA_19[[#This Row],[Fault Time]])*24)</f>
        <v/>
      </c>
      <c r="AD139" s="62">
        <f>IFERROR((PA_19[[#This Row],[Work Completion time on fault]]-PA_19[[#This Row],[Fault Time]])*24,"")</f>
        <v>2.5833333333333335</v>
      </c>
      <c r="AE139" s="54" t="s">
        <v>742</v>
      </c>
      <c r="AF139" s="6" t="s">
        <v>703</v>
      </c>
      <c r="AG139" s="49">
        <f>PA_19[[#This Row],[Breakdown Time]]*PA_19[[#This Row],[Plant Equivalent Weightage]]</f>
        <v>7.5230760857733763E-3</v>
      </c>
      <c r="AH139" s="123">
        <v>1.3</v>
      </c>
      <c r="AI139" s="90">
        <f>IFERROR(_xlfn.XLOOKUP($G139,'Modelling New'!$D:$D,'Modelling New'!$O:$O)*PA_19[[#This Row],[DC Capacity Affected (kW)]]*PA_19[[#This Row],[Lost PoA(KWh/m2)]],"")</f>
        <v>278.16774591292716</v>
      </c>
      <c r="AL139" s="36" t="s">
        <v>1426</v>
      </c>
    </row>
    <row r="140" spans="1:38" x14ac:dyDescent="0.35">
      <c r="A140" s="53">
        <f t="shared" si="8"/>
        <v>6</v>
      </c>
      <c r="B140" s="141">
        <v>45751</v>
      </c>
      <c r="C140" s="54">
        <f>YEAR(PA_19[[#This Row],[Date]])+IF(MONTH(PA_19[[#This Row],[Date]])&gt;=4,1,0)</f>
        <v>2026</v>
      </c>
      <c r="D140" s="6">
        <f>YEAR(PA_19[[#This Row],[Date]])</f>
        <v>2025</v>
      </c>
      <c r="E140" s="54" t="s">
        <v>735</v>
      </c>
      <c r="F140" s="54" t="s">
        <v>735</v>
      </c>
      <c r="G140" s="104">
        <f>PA_19[[#This Row],[Date]]-DAY(PA_19[[#This Row],[Date]])+1</f>
        <v>45748</v>
      </c>
      <c r="H140" s="6">
        <f>DAY(EOMONTH(PA_19[[#This Row],[Month Year]],0))</f>
        <v>30</v>
      </c>
      <c r="I140" s="55">
        <f>_xlfn.XLOOKUP(PA_19[[#This Row],[Date]],Raw_Data!B:B,Raw_Data!J:J,0)</f>
        <v>0.22777777777777777</v>
      </c>
      <c r="J140" s="55">
        <f>_xlfn.XLOOKUP(PA_19[[#This Row],[Date]],Raw_Data!B:B,Raw_Data!K:K)</f>
        <v>0.70694444444444449</v>
      </c>
      <c r="K140" s="49">
        <f>IFERROR((PA_19[[#This Row],[Sunset Time (POA&lt;20 W/m2)]]-PA_19[[#This Row],[Sunrise Time (POA&gt;20 W/m2)]])*24,"")</f>
        <v>11.500000000000002</v>
      </c>
      <c r="L140" s="54" t="s">
        <v>747</v>
      </c>
      <c r="M140" s="54" t="s">
        <v>748</v>
      </c>
      <c r="N140" s="54"/>
      <c r="O140" s="52"/>
      <c r="P140" s="6"/>
      <c r="Q14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</v>
      </c>
      <c r="R140" s="6">
        <f>_xlfn.XLOOKUP(PA_19[[#This Row],[Affected Equipment ]],'Basic Data '!A:A,'Basic Data '!B:B,0)</f>
        <v>293.02</v>
      </c>
      <c r="S140" s="6">
        <f>_xlfn.XLOOKUP(PA_19[[#This Row],[Affected Equipment ]],'Basic Data '!A:A,'Basic Data '!C:C,0)</f>
        <v>3.1895069119407858E-3</v>
      </c>
      <c r="T140" s="56" t="s">
        <v>730</v>
      </c>
      <c r="U140" s="88"/>
      <c r="V140" s="194" t="s">
        <v>744</v>
      </c>
      <c r="W140" s="121">
        <v>0.41666666666666669</v>
      </c>
      <c r="X140" s="58" t="s">
        <v>723</v>
      </c>
      <c r="Y140" s="58" t="s">
        <v>723</v>
      </c>
      <c r="Z140" s="200">
        <v>0.52430555555555558</v>
      </c>
      <c r="AA140" s="117" t="str">
        <f>IF(PA_19[[#This Row],[Acknowledgement Time ]]="NA","",(PA_19[[#This Row],[Acknowledgement Time ]]-PA_19[[#This Row],[Fault Time]])*24)</f>
        <v/>
      </c>
      <c r="AB140" s="117" t="str">
        <f>IF(PA_19[[#This Row],[Work Start time on Fault]]="NA","",(PA_19[[#This Row],[Work Start time on Fault]]-PA_19[[#This Row],[Fault Time]])*24)</f>
        <v/>
      </c>
      <c r="AC140" s="118" t="str">
        <f>IF(PA_19[[#This Row],[Work Start time on Fault]]="NA","",(PA_19[[#This Row],[Work Completion time on fault]]-PA_19[[#This Row],[Fault Time]])*24)</f>
        <v/>
      </c>
      <c r="AD140" s="62">
        <f>IFERROR((PA_19[[#This Row],[Work Completion time on fault]]-PA_19[[#This Row],[Fault Time]])*24,"")</f>
        <v>2.5833333333333335</v>
      </c>
      <c r="AE140" s="54" t="s">
        <v>742</v>
      </c>
      <c r="AF140" s="6" t="s">
        <v>703</v>
      </c>
      <c r="AG140" s="49">
        <f>PA_19[[#This Row],[Breakdown Time]]*PA_19[[#This Row],[Plant Equivalent Weightage]]</f>
        <v>8.2395595225136977E-3</v>
      </c>
      <c r="AH140" s="123">
        <v>1.3</v>
      </c>
      <c r="AI140" s="90">
        <f>IFERROR(_xlfn.XLOOKUP($G140,'Modelling New'!$D:$D,'Modelling New'!$O:$O)*PA_19[[#This Row],[DC Capacity Affected (kW)]]*PA_19[[#This Row],[Lost PoA(KWh/m2)]],"")</f>
        <v>304.65991219034873</v>
      </c>
      <c r="AL140" s="36" t="s">
        <v>1426</v>
      </c>
    </row>
    <row r="141" spans="1:38" x14ac:dyDescent="0.35">
      <c r="A141" s="53">
        <f t="shared" si="8"/>
        <v>7</v>
      </c>
      <c r="B141" s="141">
        <v>45751</v>
      </c>
      <c r="C141" s="54">
        <f>YEAR(PA_19[[#This Row],[Date]])+IF(MONTH(PA_19[[#This Row],[Date]])&gt;=4,1,0)</f>
        <v>2026</v>
      </c>
      <c r="D141" s="6">
        <f>YEAR(PA_19[[#This Row],[Date]])</f>
        <v>2025</v>
      </c>
      <c r="E141" s="54" t="s">
        <v>735</v>
      </c>
      <c r="F141" s="54" t="s">
        <v>735</v>
      </c>
      <c r="G141" s="104">
        <f>PA_19[[#This Row],[Date]]-DAY(PA_19[[#This Row],[Date]])+1</f>
        <v>45748</v>
      </c>
      <c r="H141" s="6">
        <f>DAY(EOMONTH(PA_19[[#This Row],[Month Year]],0))</f>
        <v>30</v>
      </c>
      <c r="I141" s="55">
        <f>_xlfn.XLOOKUP(PA_19[[#This Row],[Date]],Raw_Data!B:B,Raw_Data!J:J,0)</f>
        <v>0.22777777777777777</v>
      </c>
      <c r="J141" s="55">
        <f>_xlfn.XLOOKUP(PA_19[[#This Row],[Date]],Raw_Data!B:B,Raw_Data!K:K)</f>
        <v>0.70694444444444449</v>
      </c>
      <c r="K141" s="49">
        <f>IFERROR((PA_19[[#This Row],[Sunset Time (POA&lt;20 W/m2)]]-PA_19[[#This Row],[Sunrise Time (POA&gt;20 W/m2)]])*24,"")</f>
        <v>11.500000000000002</v>
      </c>
      <c r="L141" s="54" t="s">
        <v>747</v>
      </c>
      <c r="M141" s="54" t="s">
        <v>749</v>
      </c>
      <c r="N141" s="54"/>
      <c r="O141" s="52"/>
      <c r="P141" s="6"/>
      <c r="Q14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BLK11Inv3</v>
      </c>
      <c r="R141" s="6">
        <f>_xlfn.XLOOKUP(PA_19[[#This Row],[Affected Equipment ]],'Basic Data '!A:A,'Basic Data '!B:B,0)</f>
        <v>252</v>
      </c>
      <c r="S141" s="6">
        <f>_xlfn.XLOOKUP(PA_19[[#This Row],[Affected Equipment ]],'Basic Data '!A:A,'Basic Data '!C:C,0)</f>
        <v>2.7430064221182107E-3</v>
      </c>
      <c r="T141" s="56" t="s">
        <v>730</v>
      </c>
      <c r="U141" s="88"/>
      <c r="V141" s="194" t="s">
        <v>744</v>
      </c>
      <c r="W141" s="121">
        <v>0.41666666666666669</v>
      </c>
      <c r="X141" s="58" t="s">
        <v>723</v>
      </c>
      <c r="Y141" s="58" t="s">
        <v>723</v>
      </c>
      <c r="Z141" s="200">
        <v>0.52430555555555558</v>
      </c>
      <c r="AA141" s="117" t="str">
        <f>IF(PA_19[[#This Row],[Acknowledgement Time ]]="NA","",(PA_19[[#This Row],[Acknowledgement Time ]]-PA_19[[#This Row],[Fault Time]])*24)</f>
        <v/>
      </c>
      <c r="AB141" s="117" t="str">
        <f>IF(PA_19[[#This Row],[Work Start time on Fault]]="NA","",(PA_19[[#This Row],[Work Start time on Fault]]-PA_19[[#This Row],[Fault Time]])*24)</f>
        <v/>
      </c>
      <c r="AC141" s="118" t="str">
        <f>IF(PA_19[[#This Row],[Work Start time on Fault]]="NA","",(PA_19[[#This Row],[Work Completion time on fault]]-PA_19[[#This Row],[Fault Time]])*24)</f>
        <v/>
      </c>
      <c r="AD141" s="62">
        <f>IFERROR((PA_19[[#This Row],[Work Completion time on fault]]-PA_19[[#This Row],[Fault Time]])*24,"")</f>
        <v>2.5833333333333335</v>
      </c>
      <c r="AE141" s="54" t="s">
        <v>742</v>
      </c>
      <c r="AF141" s="6" t="s">
        <v>703</v>
      </c>
      <c r="AG141" s="49">
        <f>PA_19[[#This Row],[Breakdown Time]]*PA_19[[#This Row],[Plant Equivalent Weightage]]</f>
        <v>7.0860999238053779E-3</v>
      </c>
      <c r="AH141" s="123">
        <v>1.3</v>
      </c>
      <c r="AI141" s="90">
        <f>IFERROR(_xlfn.XLOOKUP($G141,'Modelling New'!$D:$D,'Modelling New'!$O:$O)*PA_19[[#This Row],[DC Capacity Affected (kW)]]*PA_19[[#This Row],[Lost PoA(KWh/m2)]],"")</f>
        <v>262.01043571076337</v>
      </c>
      <c r="AL141" s="36" t="s">
        <v>1426</v>
      </c>
    </row>
    <row r="142" spans="1:38" x14ac:dyDescent="0.35">
      <c r="A142" s="53">
        <f t="shared" si="8"/>
        <v>8</v>
      </c>
      <c r="B142" s="141">
        <v>45751</v>
      </c>
      <c r="C142" s="54">
        <f>YEAR(PA_19[[#This Row],[Date]])+IF(MONTH(PA_19[[#This Row],[Date]])&gt;=4,1,0)</f>
        <v>2026</v>
      </c>
      <c r="D142" s="6">
        <f>YEAR(PA_19[[#This Row],[Date]])</f>
        <v>2025</v>
      </c>
      <c r="E142" s="54" t="s">
        <v>735</v>
      </c>
      <c r="F142" s="54" t="s">
        <v>735</v>
      </c>
      <c r="G142" s="104">
        <f>PA_19[[#This Row],[Date]]-DAY(PA_19[[#This Row],[Date]])+1</f>
        <v>45748</v>
      </c>
      <c r="H142" s="6">
        <f>DAY(EOMONTH(PA_19[[#This Row],[Month Year]],0))</f>
        <v>30</v>
      </c>
      <c r="I142" s="55">
        <f>_xlfn.XLOOKUP(PA_19[[#This Row],[Date]],Raw_Data!B:B,Raw_Data!J:J,0)</f>
        <v>0.22777777777777777</v>
      </c>
      <c r="J142" s="55">
        <f>_xlfn.XLOOKUP(PA_19[[#This Row],[Date]],Raw_Data!B:B,Raw_Data!K:K)</f>
        <v>0.70694444444444449</v>
      </c>
      <c r="K142" s="49">
        <f>IFERROR((PA_19[[#This Row],[Sunset Time (POA&lt;20 W/m2)]]-PA_19[[#This Row],[Sunrise Time (POA&gt;20 W/m2)]])*24,"")</f>
        <v>11.500000000000002</v>
      </c>
      <c r="L142" s="54" t="s">
        <v>747</v>
      </c>
      <c r="M142" s="54" t="s">
        <v>750</v>
      </c>
      <c r="N142" s="54"/>
      <c r="O142" s="52"/>
      <c r="P142" s="6"/>
      <c r="Q14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BLK11Inv9</v>
      </c>
      <c r="R142" s="6">
        <f>_xlfn.XLOOKUP(PA_19[[#This Row],[Affected Equipment ]],'Basic Data '!A:A,'Basic Data '!B:B,0)</f>
        <v>267.54000000000002</v>
      </c>
      <c r="S142" s="6">
        <f>_xlfn.XLOOKUP(PA_19[[#This Row],[Affected Equipment ]],'Basic Data '!A:A,'Basic Data '!C:C,0)</f>
        <v>2.9121584848155004E-3</v>
      </c>
      <c r="T142" s="56" t="s">
        <v>730</v>
      </c>
      <c r="U142" s="88"/>
      <c r="V142" s="194" t="s">
        <v>744</v>
      </c>
      <c r="W142" s="121">
        <v>0.41666666666666669</v>
      </c>
      <c r="X142" s="58" t="s">
        <v>723</v>
      </c>
      <c r="Y142" s="58" t="s">
        <v>723</v>
      </c>
      <c r="Z142" s="200">
        <v>0.52430555555555558</v>
      </c>
      <c r="AA142" s="117" t="str">
        <f>IF(PA_19[[#This Row],[Acknowledgement Time ]]="NA","",(PA_19[[#This Row],[Acknowledgement Time ]]-PA_19[[#This Row],[Fault Time]])*24)</f>
        <v/>
      </c>
      <c r="AB142" s="117" t="str">
        <f>IF(PA_19[[#This Row],[Work Start time on Fault]]="NA","",(PA_19[[#This Row],[Work Start time on Fault]]-PA_19[[#This Row],[Fault Time]])*24)</f>
        <v/>
      </c>
      <c r="AC142" s="118" t="str">
        <f>IF(PA_19[[#This Row],[Work Start time on Fault]]="NA","",(PA_19[[#This Row],[Work Completion time on fault]]-PA_19[[#This Row],[Fault Time]])*24)</f>
        <v/>
      </c>
      <c r="AD142" s="62">
        <f>IFERROR((PA_19[[#This Row],[Work Completion time on fault]]-PA_19[[#This Row],[Fault Time]])*24,"")</f>
        <v>2.5833333333333335</v>
      </c>
      <c r="AE142" s="54" t="s">
        <v>742</v>
      </c>
      <c r="AF142" s="6" t="s">
        <v>703</v>
      </c>
      <c r="AG142" s="49">
        <f>PA_19[[#This Row],[Breakdown Time]]*PA_19[[#This Row],[Plant Equivalent Weightage]]</f>
        <v>7.5230760857733763E-3</v>
      </c>
      <c r="AH142" s="123">
        <v>1.3</v>
      </c>
      <c r="AI142" s="90">
        <f>IFERROR(_xlfn.XLOOKUP($G142,'Modelling New'!$D:$D,'Modelling New'!$O:$O)*PA_19[[#This Row],[DC Capacity Affected (kW)]]*PA_19[[#This Row],[Lost PoA(KWh/m2)]],"")</f>
        <v>278.16774591292716</v>
      </c>
      <c r="AL142" s="36" t="s">
        <v>1426</v>
      </c>
    </row>
    <row r="143" spans="1:38" x14ac:dyDescent="0.35">
      <c r="A143" s="53">
        <f t="shared" si="8"/>
        <v>9</v>
      </c>
      <c r="B143" s="141">
        <v>45751</v>
      </c>
      <c r="C143" s="54">
        <f>YEAR(PA_19[[#This Row],[Date]])+IF(MONTH(PA_19[[#This Row],[Date]])&gt;=4,1,0)</f>
        <v>2026</v>
      </c>
      <c r="D143" s="6">
        <f>YEAR(PA_19[[#This Row],[Date]])</f>
        <v>2025</v>
      </c>
      <c r="E143" s="54" t="s">
        <v>735</v>
      </c>
      <c r="F143" s="54" t="s">
        <v>735</v>
      </c>
      <c r="G143" s="104">
        <f>PA_19[[#This Row],[Date]]-DAY(PA_19[[#This Row],[Date]])+1</f>
        <v>45748</v>
      </c>
      <c r="H143" s="6">
        <f>DAY(EOMONTH(PA_19[[#This Row],[Month Year]],0))</f>
        <v>30</v>
      </c>
      <c r="I143" s="55">
        <f>_xlfn.XLOOKUP(PA_19[[#This Row],[Date]],Raw_Data!B:B,Raw_Data!J:J,0)</f>
        <v>0.22777777777777777</v>
      </c>
      <c r="J143" s="55">
        <f>_xlfn.XLOOKUP(PA_19[[#This Row],[Date]],Raw_Data!B:B,Raw_Data!K:K)</f>
        <v>0.70694444444444449</v>
      </c>
      <c r="K143" s="49">
        <f>IFERROR((PA_19[[#This Row],[Sunset Time (POA&lt;20 W/m2)]]-PA_19[[#This Row],[Sunrise Time (POA&gt;20 W/m2)]])*24,"")</f>
        <v>11.500000000000002</v>
      </c>
      <c r="L143" s="54" t="s">
        <v>747</v>
      </c>
      <c r="M143" s="54" t="s">
        <v>751</v>
      </c>
      <c r="N143" s="54"/>
      <c r="O143" s="52"/>
      <c r="P143" s="6"/>
      <c r="Q14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BLK11inv12</v>
      </c>
      <c r="R143" s="6">
        <f>_xlfn.XLOOKUP(PA_19[[#This Row],[Affected Equipment ]],'Basic Data '!A:A,'Basic Data '!B:B,0)</f>
        <v>254.8</v>
      </c>
      <c r="S143" s="6">
        <f>_xlfn.XLOOKUP(PA_19[[#This Row],[Affected Equipment ]],'Basic Data '!A:A,'Basic Data '!C:C,0)</f>
        <v>2.7734842712528575E-3</v>
      </c>
      <c r="T143" s="56" t="s">
        <v>730</v>
      </c>
      <c r="U143" s="88"/>
      <c r="V143" s="194" t="s">
        <v>744</v>
      </c>
      <c r="W143" s="121">
        <v>0.41666666666666669</v>
      </c>
      <c r="X143" s="58" t="s">
        <v>723</v>
      </c>
      <c r="Y143" s="58" t="s">
        <v>723</v>
      </c>
      <c r="Z143" s="200">
        <v>0.52430555555555558</v>
      </c>
      <c r="AA143" s="117" t="str">
        <f>IF(PA_19[[#This Row],[Acknowledgement Time ]]="NA","",(PA_19[[#This Row],[Acknowledgement Time ]]-PA_19[[#This Row],[Fault Time]])*24)</f>
        <v/>
      </c>
      <c r="AB143" s="117" t="str">
        <f>IF(PA_19[[#This Row],[Work Start time on Fault]]="NA","",(PA_19[[#This Row],[Work Start time on Fault]]-PA_19[[#This Row],[Fault Time]])*24)</f>
        <v/>
      </c>
      <c r="AC143" s="118" t="str">
        <f>IF(PA_19[[#This Row],[Work Start time on Fault]]="NA","",(PA_19[[#This Row],[Work Completion time on fault]]-PA_19[[#This Row],[Fault Time]])*24)</f>
        <v/>
      </c>
      <c r="AD143" s="62">
        <f>IFERROR((PA_19[[#This Row],[Work Completion time on fault]]-PA_19[[#This Row],[Fault Time]])*24,"")</f>
        <v>2.5833333333333335</v>
      </c>
      <c r="AE143" s="54" t="s">
        <v>742</v>
      </c>
      <c r="AF143" s="6" t="s">
        <v>703</v>
      </c>
      <c r="AG143" s="49">
        <f>PA_19[[#This Row],[Breakdown Time]]*PA_19[[#This Row],[Plant Equivalent Weightage]]</f>
        <v>7.1648343674032156E-3</v>
      </c>
      <c r="AH143" s="123">
        <v>1.3</v>
      </c>
      <c r="AI143" s="90">
        <f>IFERROR(_xlfn.XLOOKUP($G143,'Modelling New'!$D:$D,'Modelling New'!$O:$O)*PA_19[[#This Row],[DC Capacity Affected (kW)]]*PA_19[[#This Row],[Lost PoA(KWh/m2)]],"")</f>
        <v>264.92166277421632</v>
      </c>
      <c r="AL143" s="36" t="s">
        <v>1426</v>
      </c>
    </row>
    <row r="144" spans="1:38" x14ac:dyDescent="0.35">
      <c r="A144" s="53">
        <f t="shared" si="8"/>
        <v>10</v>
      </c>
      <c r="B144" s="141">
        <v>45751</v>
      </c>
      <c r="C144" s="54">
        <f>YEAR(PA_19[[#This Row],[Date]])+IF(MONTH(PA_19[[#This Row],[Date]])&gt;=4,1,0)</f>
        <v>2026</v>
      </c>
      <c r="D144" s="6">
        <f>YEAR(PA_19[[#This Row],[Date]])</f>
        <v>2025</v>
      </c>
      <c r="E144" s="54" t="s">
        <v>735</v>
      </c>
      <c r="F144" s="54" t="s">
        <v>735</v>
      </c>
      <c r="G144" s="104">
        <f>PA_19[[#This Row],[Date]]-DAY(PA_19[[#This Row],[Date]])+1</f>
        <v>45748</v>
      </c>
      <c r="H144" s="6">
        <f>DAY(EOMONTH(PA_19[[#This Row],[Month Year]],0))</f>
        <v>30</v>
      </c>
      <c r="I144" s="55">
        <f>_xlfn.XLOOKUP(PA_19[[#This Row],[Date]],Raw_Data!B:B,Raw_Data!J:J,0)</f>
        <v>0.22777777777777777</v>
      </c>
      <c r="J144" s="55">
        <f>_xlfn.XLOOKUP(PA_19[[#This Row],[Date]],Raw_Data!B:B,Raw_Data!K:K)</f>
        <v>0.70694444444444449</v>
      </c>
      <c r="K144" s="49">
        <f>IFERROR((PA_19[[#This Row],[Sunset Time (POA&lt;20 W/m2)]]-PA_19[[#This Row],[Sunrise Time (POA&gt;20 W/m2)]])*24,"")</f>
        <v>11.500000000000002</v>
      </c>
      <c r="L144" s="54" t="s">
        <v>747</v>
      </c>
      <c r="M144" s="54" t="s">
        <v>752</v>
      </c>
      <c r="N144" s="54"/>
      <c r="O144" s="52"/>
      <c r="P144" s="6"/>
      <c r="Q14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BLK11Inv14</v>
      </c>
      <c r="R144" s="6">
        <f>_xlfn.XLOOKUP(PA_19[[#This Row],[Affected Equipment ]],'Basic Data '!A:A,'Basic Data '!B:B,0)</f>
        <v>267.54000000000002</v>
      </c>
      <c r="S144" s="6">
        <f>_xlfn.XLOOKUP(PA_19[[#This Row],[Affected Equipment ]],'Basic Data '!A:A,'Basic Data '!C:C,0)</f>
        <v>2.9121584848155004E-3</v>
      </c>
      <c r="T144" s="56" t="s">
        <v>730</v>
      </c>
      <c r="U144" s="88"/>
      <c r="V144" s="194" t="s">
        <v>744</v>
      </c>
      <c r="W144" s="121">
        <v>0.41666666666666669</v>
      </c>
      <c r="X144" s="58" t="s">
        <v>723</v>
      </c>
      <c r="Y144" s="58" t="s">
        <v>723</v>
      </c>
      <c r="Z144" s="200">
        <v>0.52430555555555558</v>
      </c>
      <c r="AA144" s="117" t="str">
        <f>IF(PA_19[[#This Row],[Acknowledgement Time ]]="NA","",(PA_19[[#This Row],[Acknowledgement Time ]]-PA_19[[#This Row],[Fault Time]])*24)</f>
        <v/>
      </c>
      <c r="AB144" s="117" t="str">
        <f>IF(PA_19[[#This Row],[Work Start time on Fault]]="NA","",(PA_19[[#This Row],[Work Start time on Fault]]-PA_19[[#This Row],[Fault Time]])*24)</f>
        <v/>
      </c>
      <c r="AC144" s="118" t="str">
        <f>IF(PA_19[[#This Row],[Work Start time on Fault]]="NA","",(PA_19[[#This Row],[Work Completion time on fault]]-PA_19[[#This Row],[Fault Time]])*24)</f>
        <v/>
      </c>
      <c r="AD144" s="62">
        <f>IFERROR((PA_19[[#This Row],[Work Completion time on fault]]-PA_19[[#This Row],[Fault Time]])*24,"")</f>
        <v>2.5833333333333335</v>
      </c>
      <c r="AE144" s="54" t="s">
        <v>742</v>
      </c>
      <c r="AF144" s="6" t="s">
        <v>703</v>
      </c>
      <c r="AG144" s="49">
        <f>PA_19[[#This Row],[Breakdown Time]]*PA_19[[#This Row],[Plant Equivalent Weightage]]</f>
        <v>7.5230760857733763E-3</v>
      </c>
      <c r="AH144" s="123">
        <v>1.3</v>
      </c>
      <c r="AI144" s="90">
        <f>IFERROR(_xlfn.XLOOKUP($G144,'Modelling New'!$D:$D,'Modelling New'!$O:$O)*PA_19[[#This Row],[DC Capacity Affected (kW)]]*PA_19[[#This Row],[Lost PoA(KWh/m2)]],"")</f>
        <v>278.16774591292716</v>
      </c>
      <c r="AL144" s="36" t="s">
        <v>1426</v>
      </c>
    </row>
    <row r="145" spans="1:38" x14ac:dyDescent="0.35">
      <c r="A145" s="53">
        <f t="shared" si="8"/>
        <v>11</v>
      </c>
      <c r="B145" s="141">
        <v>45751</v>
      </c>
      <c r="C145" s="54">
        <f>YEAR(PA_19[[#This Row],[Date]])+IF(MONTH(PA_19[[#This Row],[Date]])&gt;=4,1,0)</f>
        <v>2026</v>
      </c>
      <c r="D145" s="6">
        <f>YEAR(PA_19[[#This Row],[Date]])</f>
        <v>2025</v>
      </c>
      <c r="E145" s="54" t="s">
        <v>735</v>
      </c>
      <c r="F145" s="54" t="s">
        <v>735</v>
      </c>
      <c r="G145" s="104">
        <f>PA_19[[#This Row],[Date]]-DAY(PA_19[[#This Row],[Date]])+1</f>
        <v>45748</v>
      </c>
      <c r="H145" s="6">
        <f>DAY(EOMONTH(PA_19[[#This Row],[Month Year]],0))</f>
        <v>30</v>
      </c>
      <c r="I145" s="55">
        <f>_xlfn.XLOOKUP(PA_19[[#This Row],[Date]],Raw_Data!B:B,Raw_Data!J:J,0)</f>
        <v>0.22777777777777777</v>
      </c>
      <c r="J145" s="55">
        <f>_xlfn.XLOOKUP(PA_19[[#This Row],[Date]],Raw_Data!B:B,Raw_Data!K:K)</f>
        <v>0.70694444444444449</v>
      </c>
      <c r="K145" s="49">
        <f>IFERROR((PA_19[[#This Row],[Sunset Time (POA&lt;20 W/m2)]]-PA_19[[#This Row],[Sunrise Time (POA&gt;20 W/m2)]])*24,"")</f>
        <v>11.500000000000002</v>
      </c>
      <c r="L145" s="54" t="s">
        <v>747</v>
      </c>
      <c r="M145" s="54" t="s">
        <v>753</v>
      </c>
      <c r="N145" s="54"/>
      <c r="O145" s="52"/>
      <c r="P145" s="6"/>
      <c r="Q14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BLK11Inv16</v>
      </c>
      <c r="R145" s="6">
        <f>_xlfn.XLOOKUP(PA_19[[#This Row],[Affected Equipment ]],'Basic Data '!A:A,'Basic Data '!B:B,0)</f>
        <v>267.54000000000002</v>
      </c>
      <c r="S145" s="6">
        <f>_xlfn.XLOOKUP(PA_19[[#This Row],[Affected Equipment ]],'Basic Data '!A:A,'Basic Data '!C:C,0)</f>
        <v>2.9121584848155004E-3</v>
      </c>
      <c r="T145" s="56" t="s">
        <v>730</v>
      </c>
      <c r="U145" s="88"/>
      <c r="V145" s="194" t="s">
        <v>744</v>
      </c>
      <c r="W145" s="121">
        <v>0.41666666666666669</v>
      </c>
      <c r="X145" s="58" t="s">
        <v>723</v>
      </c>
      <c r="Y145" s="58" t="s">
        <v>723</v>
      </c>
      <c r="Z145" s="200">
        <v>0.52430555555555558</v>
      </c>
      <c r="AA145" s="117" t="str">
        <f>IF(PA_19[[#This Row],[Acknowledgement Time ]]="NA","",(PA_19[[#This Row],[Acknowledgement Time ]]-PA_19[[#This Row],[Fault Time]])*24)</f>
        <v/>
      </c>
      <c r="AB145" s="117" t="str">
        <f>IF(PA_19[[#This Row],[Work Start time on Fault]]="NA","",(PA_19[[#This Row],[Work Start time on Fault]]-PA_19[[#This Row],[Fault Time]])*24)</f>
        <v/>
      </c>
      <c r="AC145" s="118" t="str">
        <f>IF(PA_19[[#This Row],[Work Start time on Fault]]="NA","",(PA_19[[#This Row],[Work Completion time on fault]]-PA_19[[#This Row],[Fault Time]])*24)</f>
        <v/>
      </c>
      <c r="AD145" s="62">
        <f>IFERROR((PA_19[[#This Row],[Work Completion time on fault]]-PA_19[[#This Row],[Fault Time]])*24,"")</f>
        <v>2.5833333333333335</v>
      </c>
      <c r="AE145" s="54" t="s">
        <v>742</v>
      </c>
      <c r="AF145" s="6" t="s">
        <v>703</v>
      </c>
      <c r="AG145" s="49">
        <f>PA_19[[#This Row],[Breakdown Time]]*PA_19[[#This Row],[Plant Equivalent Weightage]]</f>
        <v>7.5230760857733763E-3</v>
      </c>
      <c r="AH145" s="123">
        <v>1.3</v>
      </c>
      <c r="AI145" s="90">
        <f>IFERROR(_xlfn.XLOOKUP($G145,'Modelling New'!$D:$D,'Modelling New'!$O:$O)*PA_19[[#This Row],[DC Capacity Affected (kW)]]*PA_19[[#This Row],[Lost PoA(KWh/m2)]],"")</f>
        <v>278.16774591292716</v>
      </c>
      <c r="AL145" s="36" t="s">
        <v>1426</v>
      </c>
    </row>
    <row r="146" spans="1:38" x14ac:dyDescent="0.35">
      <c r="A146" s="53">
        <f t="shared" si="8"/>
        <v>12</v>
      </c>
      <c r="B146" s="141">
        <v>45751</v>
      </c>
      <c r="C146" s="54">
        <f>YEAR(PA_19[[#This Row],[Date]])+IF(MONTH(PA_19[[#This Row],[Date]])&gt;=4,1,0)</f>
        <v>2026</v>
      </c>
      <c r="D146" s="6">
        <f>YEAR(PA_19[[#This Row],[Date]])</f>
        <v>2025</v>
      </c>
      <c r="E146" s="54" t="s">
        <v>735</v>
      </c>
      <c r="F146" s="54" t="s">
        <v>735</v>
      </c>
      <c r="G146" s="104">
        <f>PA_19[[#This Row],[Date]]-DAY(PA_19[[#This Row],[Date]])+1</f>
        <v>45748</v>
      </c>
      <c r="H146" s="6">
        <f>DAY(EOMONTH(PA_19[[#This Row],[Month Year]],0))</f>
        <v>30</v>
      </c>
      <c r="I146" s="55">
        <f>_xlfn.XLOOKUP(PA_19[[#This Row],[Date]],Raw_Data!B:B,Raw_Data!J:J,0)</f>
        <v>0.22777777777777777</v>
      </c>
      <c r="J146" s="55">
        <f>_xlfn.XLOOKUP(PA_19[[#This Row],[Date]],Raw_Data!B:B,Raw_Data!K:K)</f>
        <v>0.70694444444444449</v>
      </c>
      <c r="K146" s="49">
        <f>IFERROR((PA_19[[#This Row],[Sunset Time (POA&lt;20 W/m2)]]-PA_19[[#This Row],[Sunrise Time (POA&gt;20 W/m2)]])*24,"")</f>
        <v>11.500000000000002</v>
      </c>
      <c r="L146" s="54" t="s">
        <v>747</v>
      </c>
      <c r="M146" s="54" t="s">
        <v>754</v>
      </c>
      <c r="N146" s="54"/>
      <c r="O146" s="52"/>
      <c r="P146" s="6"/>
      <c r="Q14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BLK11Inv18</v>
      </c>
      <c r="R146" s="6">
        <f>_xlfn.XLOOKUP(PA_19[[#This Row],[Affected Equipment ]],'Basic Data '!A:A,'Basic Data '!B:B,0)</f>
        <v>267.54000000000002</v>
      </c>
      <c r="S146" s="6">
        <f>_xlfn.XLOOKUP(PA_19[[#This Row],[Affected Equipment ]],'Basic Data '!A:A,'Basic Data '!C:C,0)</f>
        <v>2.9121584848155004E-3</v>
      </c>
      <c r="T146" s="56" t="s">
        <v>730</v>
      </c>
      <c r="U146" s="88"/>
      <c r="V146" s="194" t="s">
        <v>744</v>
      </c>
      <c r="W146" s="121">
        <v>0.41666666666666669</v>
      </c>
      <c r="X146" s="58" t="s">
        <v>723</v>
      </c>
      <c r="Y146" s="58" t="s">
        <v>723</v>
      </c>
      <c r="Z146" s="200">
        <v>0.52430555555555558</v>
      </c>
      <c r="AA146" s="117" t="str">
        <f>IF(PA_19[[#This Row],[Acknowledgement Time ]]="NA","",(PA_19[[#This Row],[Acknowledgement Time ]]-PA_19[[#This Row],[Fault Time]])*24)</f>
        <v/>
      </c>
      <c r="AB146" s="117" t="str">
        <f>IF(PA_19[[#This Row],[Work Start time on Fault]]="NA","",(PA_19[[#This Row],[Work Start time on Fault]]-PA_19[[#This Row],[Fault Time]])*24)</f>
        <v/>
      </c>
      <c r="AC146" s="118" t="str">
        <f>IF(PA_19[[#This Row],[Work Start time on Fault]]="NA","",(PA_19[[#This Row],[Work Completion time on fault]]-PA_19[[#This Row],[Fault Time]])*24)</f>
        <v/>
      </c>
      <c r="AD146" s="62">
        <f>IFERROR((PA_19[[#This Row],[Work Completion time on fault]]-PA_19[[#This Row],[Fault Time]])*24,"")</f>
        <v>2.5833333333333335</v>
      </c>
      <c r="AE146" s="54" t="s">
        <v>742</v>
      </c>
      <c r="AF146" s="6" t="s">
        <v>703</v>
      </c>
      <c r="AG146" s="49">
        <f>PA_19[[#This Row],[Breakdown Time]]*PA_19[[#This Row],[Plant Equivalent Weightage]]</f>
        <v>7.5230760857733763E-3</v>
      </c>
      <c r="AH146" s="123">
        <v>1.3</v>
      </c>
      <c r="AI146" s="90">
        <f>IFERROR(_xlfn.XLOOKUP($G146,'Modelling New'!$D:$D,'Modelling New'!$O:$O)*PA_19[[#This Row],[DC Capacity Affected (kW)]]*PA_19[[#This Row],[Lost PoA(KWh/m2)]],"")</f>
        <v>278.16774591292716</v>
      </c>
      <c r="AL146" s="36" t="s">
        <v>1426</v>
      </c>
    </row>
    <row r="147" spans="1:38" x14ac:dyDescent="0.35">
      <c r="A147" s="53">
        <f t="shared" si="8"/>
        <v>13</v>
      </c>
      <c r="B147" s="141">
        <v>45751</v>
      </c>
      <c r="C147" s="54">
        <f>YEAR(PA_19[[#This Row],[Date]])+IF(MONTH(PA_19[[#This Row],[Date]])&gt;=4,1,0)</f>
        <v>2026</v>
      </c>
      <c r="D147" s="6">
        <f>YEAR(PA_19[[#This Row],[Date]])</f>
        <v>2025</v>
      </c>
      <c r="E147" s="54" t="s">
        <v>735</v>
      </c>
      <c r="F147" s="54" t="s">
        <v>735</v>
      </c>
      <c r="G147" s="104">
        <f>PA_19[[#This Row],[Date]]-DAY(PA_19[[#This Row],[Date]])+1</f>
        <v>45748</v>
      </c>
      <c r="H147" s="6">
        <f>DAY(EOMONTH(PA_19[[#This Row],[Month Year]],0))</f>
        <v>30</v>
      </c>
      <c r="I147" s="55">
        <f>_xlfn.XLOOKUP(PA_19[[#This Row],[Date]],Raw_Data!B:B,Raw_Data!J:J,0)</f>
        <v>0.22777777777777777</v>
      </c>
      <c r="J147" s="55">
        <f>_xlfn.XLOOKUP(PA_19[[#This Row],[Date]],Raw_Data!B:B,Raw_Data!K:K)</f>
        <v>0.70694444444444449</v>
      </c>
      <c r="K147" s="49">
        <f>IFERROR((PA_19[[#This Row],[Sunset Time (POA&lt;20 W/m2)]]-PA_19[[#This Row],[Sunrise Time (POA&gt;20 W/m2)]])*24,"")</f>
        <v>11.500000000000002</v>
      </c>
      <c r="L147" s="54" t="s">
        <v>747</v>
      </c>
      <c r="M147" s="54" t="s">
        <v>755</v>
      </c>
      <c r="N147" s="54"/>
      <c r="O147" s="52"/>
      <c r="P147" s="6"/>
      <c r="Q14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BLK11Inv22</v>
      </c>
      <c r="R147" s="6">
        <f>_xlfn.XLOOKUP(PA_19[[#This Row],[Affected Equipment ]],'Basic Data '!A:A,'Basic Data '!B:B,0)</f>
        <v>254.8</v>
      </c>
      <c r="S147" s="6">
        <f>_xlfn.XLOOKUP(PA_19[[#This Row],[Affected Equipment ]],'Basic Data '!A:A,'Basic Data '!C:C,0)</f>
        <v>2.7734842712528575E-3</v>
      </c>
      <c r="T147" s="56" t="s">
        <v>730</v>
      </c>
      <c r="U147" s="88"/>
      <c r="V147" s="194" t="s">
        <v>744</v>
      </c>
      <c r="W147" s="121">
        <v>0.41666666666666669</v>
      </c>
      <c r="X147" s="58" t="s">
        <v>723</v>
      </c>
      <c r="Y147" s="58" t="s">
        <v>723</v>
      </c>
      <c r="Z147" s="200">
        <v>0.52430555555555558</v>
      </c>
      <c r="AA147" s="117" t="str">
        <f>IF(PA_19[[#This Row],[Acknowledgement Time ]]="NA","",(PA_19[[#This Row],[Acknowledgement Time ]]-PA_19[[#This Row],[Fault Time]])*24)</f>
        <v/>
      </c>
      <c r="AB147" s="117" t="str">
        <f>IF(PA_19[[#This Row],[Work Start time on Fault]]="NA","",(PA_19[[#This Row],[Work Start time on Fault]]-PA_19[[#This Row],[Fault Time]])*24)</f>
        <v/>
      </c>
      <c r="AC147" s="118" t="str">
        <f>IF(PA_19[[#This Row],[Work Start time on Fault]]="NA","",(PA_19[[#This Row],[Work Completion time on fault]]-PA_19[[#This Row],[Fault Time]])*24)</f>
        <v/>
      </c>
      <c r="AD147" s="62">
        <f>IFERROR((PA_19[[#This Row],[Work Completion time on fault]]-PA_19[[#This Row],[Fault Time]])*24,"")</f>
        <v>2.5833333333333335</v>
      </c>
      <c r="AE147" s="54" t="s">
        <v>742</v>
      </c>
      <c r="AF147" s="6" t="s">
        <v>703</v>
      </c>
      <c r="AG147" s="49">
        <f>PA_19[[#This Row],[Breakdown Time]]*PA_19[[#This Row],[Plant Equivalent Weightage]]</f>
        <v>7.1648343674032156E-3</v>
      </c>
      <c r="AH147" s="123">
        <v>1.3</v>
      </c>
      <c r="AI147" s="90">
        <f>IFERROR(_xlfn.XLOOKUP($G147,'Modelling New'!$D:$D,'Modelling New'!$O:$O)*PA_19[[#This Row],[DC Capacity Affected (kW)]]*PA_19[[#This Row],[Lost PoA(KWh/m2)]],"")</f>
        <v>264.92166277421632</v>
      </c>
      <c r="AL147" s="36" t="s">
        <v>1426</v>
      </c>
    </row>
    <row r="148" spans="1:38" x14ac:dyDescent="0.35">
      <c r="A148" s="53">
        <f t="shared" si="8"/>
        <v>14</v>
      </c>
      <c r="B148" s="141">
        <v>45751</v>
      </c>
      <c r="C148" s="54">
        <f>YEAR(PA_19[[#This Row],[Date]])+IF(MONTH(PA_19[[#This Row],[Date]])&gt;=4,1,0)</f>
        <v>2026</v>
      </c>
      <c r="D148" s="6">
        <f>YEAR(PA_19[[#This Row],[Date]])</f>
        <v>2025</v>
      </c>
      <c r="E148" s="54" t="s">
        <v>735</v>
      </c>
      <c r="F148" s="54" t="s">
        <v>735</v>
      </c>
      <c r="G148" s="104">
        <f>PA_19[[#This Row],[Date]]-DAY(PA_19[[#This Row],[Date]])+1</f>
        <v>45748</v>
      </c>
      <c r="H148" s="6">
        <f>DAY(EOMONTH(PA_19[[#This Row],[Month Year]],0))</f>
        <v>30</v>
      </c>
      <c r="I148" s="55">
        <f>_xlfn.XLOOKUP(PA_19[[#This Row],[Date]],Raw_Data!B:B,Raw_Data!J:J,0)</f>
        <v>0.22777777777777777</v>
      </c>
      <c r="J148" s="55">
        <f>_xlfn.XLOOKUP(PA_19[[#This Row],[Date]],Raw_Data!B:B,Raw_Data!K:K)</f>
        <v>0.70694444444444449</v>
      </c>
      <c r="K148" s="49">
        <f>IFERROR((PA_19[[#This Row],[Sunset Time (POA&lt;20 W/m2)]]-PA_19[[#This Row],[Sunrise Time (POA&gt;20 W/m2)]])*24,"")</f>
        <v>11.500000000000002</v>
      </c>
      <c r="L148" s="54" t="s">
        <v>747</v>
      </c>
      <c r="M148" s="54" t="s">
        <v>756</v>
      </c>
      <c r="N148" s="54"/>
      <c r="O148" s="52"/>
      <c r="P148" s="6"/>
      <c r="Q14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BLK11Inv23</v>
      </c>
      <c r="R148" s="6">
        <f>_xlfn.XLOOKUP(PA_19[[#This Row],[Affected Equipment ]],'Basic Data '!A:A,'Basic Data '!B:B,0)</f>
        <v>254.8</v>
      </c>
      <c r="S148" s="6">
        <f>_xlfn.XLOOKUP(PA_19[[#This Row],[Affected Equipment ]],'Basic Data '!A:A,'Basic Data '!C:C,0)</f>
        <v>2.7734842712528575E-3</v>
      </c>
      <c r="T148" s="56" t="s">
        <v>730</v>
      </c>
      <c r="U148" s="88"/>
      <c r="V148" s="194" t="s">
        <v>744</v>
      </c>
      <c r="W148" s="121">
        <v>0.41666666666666669</v>
      </c>
      <c r="X148" s="58" t="s">
        <v>723</v>
      </c>
      <c r="Y148" s="58" t="s">
        <v>723</v>
      </c>
      <c r="Z148" s="200">
        <v>0.52430555555555558</v>
      </c>
      <c r="AA148" s="117" t="str">
        <f>IF(PA_19[[#This Row],[Acknowledgement Time ]]="NA","",(PA_19[[#This Row],[Acknowledgement Time ]]-PA_19[[#This Row],[Fault Time]])*24)</f>
        <v/>
      </c>
      <c r="AB148" s="117" t="str">
        <f>IF(PA_19[[#This Row],[Work Start time on Fault]]="NA","",(PA_19[[#This Row],[Work Start time on Fault]]-PA_19[[#This Row],[Fault Time]])*24)</f>
        <v/>
      </c>
      <c r="AC148" s="118" t="str">
        <f>IF(PA_19[[#This Row],[Work Start time on Fault]]="NA","",(PA_19[[#This Row],[Work Completion time on fault]]-PA_19[[#This Row],[Fault Time]])*24)</f>
        <v/>
      </c>
      <c r="AD148" s="62">
        <f>IFERROR((PA_19[[#This Row],[Work Completion time on fault]]-PA_19[[#This Row],[Fault Time]])*24,"")</f>
        <v>2.5833333333333335</v>
      </c>
      <c r="AE148" s="54" t="s">
        <v>742</v>
      </c>
      <c r="AF148" s="6" t="s">
        <v>703</v>
      </c>
      <c r="AG148" s="49">
        <f>PA_19[[#This Row],[Breakdown Time]]*PA_19[[#This Row],[Plant Equivalent Weightage]]</f>
        <v>7.1648343674032156E-3</v>
      </c>
      <c r="AH148" s="123">
        <v>1.3</v>
      </c>
      <c r="AI148" s="90">
        <f>IFERROR(_xlfn.XLOOKUP($G148,'Modelling New'!$D:$D,'Modelling New'!$O:$O)*PA_19[[#This Row],[DC Capacity Affected (kW)]]*PA_19[[#This Row],[Lost PoA(KWh/m2)]],"")</f>
        <v>264.92166277421632</v>
      </c>
      <c r="AL148" s="36" t="s">
        <v>1426</v>
      </c>
    </row>
    <row r="149" spans="1:38" x14ac:dyDescent="0.35">
      <c r="A149" s="53">
        <f t="shared" si="8"/>
        <v>15</v>
      </c>
      <c r="B149" s="141">
        <v>45751</v>
      </c>
      <c r="C149" s="54">
        <f>YEAR(PA_19[[#This Row],[Date]])+IF(MONTH(PA_19[[#This Row],[Date]])&gt;=4,1,0)</f>
        <v>2026</v>
      </c>
      <c r="D149" s="6">
        <f>YEAR(PA_19[[#This Row],[Date]])</f>
        <v>2025</v>
      </c>
      <c r="E149" s="54" t="s">
        <v>735</v>
      </c>
      <c r="F149" s="54" t="s">
        <v>735</v>
      </c>
      <c r="G149" s="104">
        <f>PA_19[[#This Row],[Date]]-DAY(PA_19[[#This Row],[Date]])+1</f>
        <v>45748</v>
      </c>
      <c r="H149" s="6">
        <f>DAY(EOMONTH(PA_19[[#This Row],[Month Year]],0))</f>
        <v>30</v>
      </c>
      <c r="I149" s="55">
        <f>_xlfn.XLOOKUP(PA_19[[#This Row],[Date]],Raw_Data!B:B,Raw_Data!J:J,0)</f>
        <v>0.22777777777777777</v>
      </c>
      <c r="J149" s="55">
        <f>_xlfn.XLOOKUP(PA_19[[#This Row],[Date]],Raw_Data!B:B,Raw_Data!K:K)</f>
        <v>0.70694444444444449</v>
      </c>
      <c r="K149" s="49">
        <f>IFERROR((PA_19[[#This Row],[Sunset Time (POA&lt;20 W/m2)]]-PA_19[[#This Row],[Sunrise Time (POA&gt;20 W/m2)]])*24,"")</f>
        <v>11.500000000000002</v>
      </c>
      <c r="L149" s="54" t="s">
        <v>747</v>
      </c>
      <c r="M149" s="54" t="s">
        <v>757</v>
      </c>
      <c r="N149" s="54"/>
      <c r="O149" s="52"/>
      <c r="P149" s="6"/>
      <c r="Q14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BLK11Inv25</v>
      </c>
      <c r="R149" s="6">
        <f>_xlfn.XLOOKUP(PA_19[[#This Row],[Affected Equipment ]],'Basic Data '!A:A,'Basic Data '!B:B,0)</f>
        <v>254.8</v>
      </c>
      <c r="S149" s="6">
        <f>_xlfn.XLOOKUP(PA_19[[#This Row],[Affected Equipment ]],'Basic Data '!A:A,'Basic Data '!C:C,0)</f>
        <v>2.7734842712528575E-3</v>
      </c>
      <c r="T149" s="56" t="s">
        <v>730</v>
      </c>
      <c r="U149" s="88"/>
      <c r="V149" s="194" t="s">
        <v>744</v>
      </c>
      <c r="W149" s="121">
        <v>0.41666666666666669</v>
      </c>
      <c r="X149" s="58" t="s">
        <v>723</v>
      </c>
      <c r="Y149" s="58" t="s">
        <v>723</v>
      </c>
      <c r="Z149" s="200">
        <v>0.52430555555555558</v>
      </c>
      <c r="AA149" s="117" t="str">
        <f>IF(PA_19[[#This Row],[Acknowledgement Time ]]="NA","",(PA_19[[#This Row],[Acknowledgement Time ]]-PA_19[[#This Row],[Fault Time]])*24)</f>
        <v/>
      </c>
      <c r="AB149" s="117" t="str">
        <f>IF(PA_19[[#This Row],[Work Start time on Fault]]="NA","",(PA_19[[#This Row],[Work Start time on Fault]]-PA_19[[#This Row],[Fault Time]])*24)</f>
        <v/>
      </c>
      <c r="AC149" s="118" t="str">
        <f>IF(PA_19[[#This Row],[Work Start time on Fault]]="NA","",(PA_19[[#This Row],[Work Completion time on fault]]-PA_19[[#This Row],[Fault Time]])*24)</f>
        <v/>
      </c>
      <c r="AD149" s="62">
        <f>IFERROR((PA_19[[#This Row],[Work Completion time on fault]]-PA_19[[#This Row],[Fault Time]])*24,"")</f>
        <v>2.5833333333333335</v>
      </c>
      <c r="AE149" s="54" t="s">
        <v>742</v>
      </c>
      <c r="AF149" s="6" t="s">
        <v>703</v>
      </c>
      <c r="AG149" s="49">
        <f>PA_19[[#This Row],[Breakdown Time]]*PA_19[[#This Row],[Plant Equivalent Weightage]]</f>
        <v>7.1648343674032156E-3</v>
      </c>
      <c r="AH149" s="123">
        <v>1.3</v>
      </c>
      <c r="AI149" s="90">
        <f>IFERROR(_xlfn.XLOOKUP($G149,'Modelling New'!$D:$D,'Modelling New'!$O:$O)*PA_19[[#This Row],[DC Capacity Affected (kW)]]*PA_19[[#This Row],[Lost PoA(KWh/m2)]],"")</f>
        <v>264.92166277421632</v>
      </c>
      <c r="AL149" s="36" t="s">
        <v>1426</v>
      </c>
    </row>
    <row r="150" spans="1:38" x14ac:dyDescent="0.35">
      <c r="A150" s="53">
        <f t="shared" si="8"/>
        <v>16</v>
      </c>
      <c r="B150" s="141">
        <v>45759</v>
      </c>
      <c r="C150" s="54">
        <f>YEAR(PA_19[[#This Row],[Date]])+IF(MONTH(PA_19[[#This Row],[Date]])&gt;=4,1,0)</f>
        <v>2026</v>
      </c>
      <c r="D150" s="6">
        <f>YEAR(PA_19[[#This Row],[Date]])</f>
        <v>2025</v>
      </c>
      <c r="E150" s="54" t="s">
        <v>735</v>
      </c>
      <c r="F150" s="54" t="s">
        <v>735</v>
      </c>
      <c r="G150" s="104">
        <f>PA_19[[#This Row],[Date]]-DAY(PA_19[[#This Row],[Date]])+1</f>
        <v>45748</v>
      </c>
      <c r="H150" s="6">
        <f>DAY(EOMONTH(PA_19[[#This Row],[Month Year]],0))</f>
        <v>30</v>
      </c>
      <c r="I150" s="55">
        <f>_xlfn.XLOOKUP(PA_19[[#This Row],[Date]],Raw_Data!B:B,Raw_Data!J:J,0)</f>
        <v>0.23194444444444443</v>
      </c>
      <c r="J150" s="55">
        <f>_xlfn.XLOOKUP(PA_19[[#This Row],[Date]],Raw_Data!B:B,Raw_Data!K:K)</f>
        <v>0.71736111111111101</v>
      </c>
      <c r="K150" s="49">
        <f>IFERROR((PA_19[[#This Row],[Sunset Time (POA&lt;20 W/m2)]]-PA_19[[#This Row],[Sunrise Time (POA&gt;20 W/m2)]])*24,"")</f>
        <v>11.649999999999999</v>
      </c>
      <c r="L150" s="54" t="s">
        <v>736</v>
      </c>
      <c r="M150" s="54" t="s">
        <v>754</v>
      </c>
      <c r="N150" s="54"/>
      <c r="O150" s="52"/>
      <c r="P150" s="6"/>
      <c r="Q15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BLK8Inv18</v>
      </c>
      <c r="R150" s="6">
        <f>_xlfn.XLOOKUP(PA_19[[#This Row],[Affected Equipment ]],'Basic Data '!A:A,'Basic Data '!B:B,0)</f>
        <v>254.8</v>
      </c>
      <c r="S150" s="6">
        <f>_xlfn.XLOOKUP(PA_19[[#This Row],[Affected Equipment ]],'Basic Data '!A:A,'Basic Data '!C:C,0)</f>
        <v>2.7734842712528575E-3</v>
      </c>
      <c r="T150" s="56" t="s">
        <v>730</v>
      </c>
      <c r="U150" s="88"/>
      <c r="V150" s="191" t="s">
        <v>758</v>
      </c>
      <c r="W150" s="55">
        <v>0.30555555555555552</v>
      </c>
      <c r="X150" s="58" t="s">
        <v>723</v>
      </c>
      <c r="Y150" s="58" t="s">
        <v>723</v>
      </c>
      <c r="Z150" s="199">
        <v>0.4375</v>
      </c>
      <c r="AA150" s="117" t="str">
        <f>IF(PA_19[[#This Row],[Acknowledgement Time ]]="NA","",(PA_19[[#This Row],[Acknowledgement Time ]]-PA_19[[#This Row],[Fault Time]])*24)</f>
        <v/>
      </c>
      <c r="AB150" s="117" t="str">
        <f>IF(PA_19[[#This Row],[Work Start time on Fault]]="NA","",(PA_19[[#This Row],[Work Start time on Fault]]-PA_19[[#This Row],[Fault Time]])*24)</f>
        <v/>
      </c>
      <c r="AC150" s="118" t="str">
        <f>IF(PA_19[[#This Row],[Work Start time on Fault]]="NA","",(PA_19[[#This Row],[Work Completion time on fault]]-PA_19[[#This Row],[Fault Time]])*24)</f>
        <v/>
      </c>
      <c r="AD150" s="62">
        <f>IFERROR((PA_19[[#This Row],[Work Completion time on fault]]-PA_19[[#This Row],[Fault Time]])*24,"")</f>
        <v>3.1666666666666674</v>
      </c>
      <c r="AE150" s="54" t="s">
        <v>759</v>
      </c>
      <c r="AF150" s="6" t="s">
        <v>703</v>
      </c>
      <c r="AG150" s="49">
        <f>PA_19[[#This Row],[Breakdown Time]]*PA_19[[#This Row],[Plant Equivalent Weightage]]</f>
        <v>8.7827001923007179E-3</v>
      </c>
      <c r="AH150" s="54">
        <v>1.1000000000000001</v>
      </c>
      <c r="AI150" s="90">
        <f>IFERROR(_xlfn.XLOOKUP($G150,'Modelling New'!$D:$D,'Modelling New'!$O:$O)*PA_19[[#This Row],[DC Capacity Affected (kW)]]*PA_19[[#This Row],[Lost PoA(KWh/m2)]],"")</f>
        <v>224.16448388587537</v>
      </c>
      <c r="AL150" s="36" t="s">
        <v>725</v>
      </c>
    </row>
    <row r="151" spans="1:38" x14ac:dyDescent="0.35">
      <c r="A151" s="53">
        <f t="shared" si="8"/>
        <v>17</v>
      </c>
      <c r="B151" s="141">
        <v>45761</v>
      </c>
      <c r="C151" s="54">
        <f>YEAR(PA_19[[#This Row],[Date]])+IF(MONTH(PA_19[[#This Row],[Date]])&gt;=4,1,0)</f>
        <v>2026</v>
      </c>
      <c r="D151" s="6">
        <f>YEAR(PA_19[[#This Row],[Date]])</f>
        <v>2025</v>
      </c>
      <c r="E151" s="54" t="s">
        <v>735</v>
      </c>
      <c r="F151" s="54" t="s">
        <v>735</v>
      </c>
      <c r="G151" s="104">
        <f>PA_19[[#This Row],[Date]]-DAY(PA_19[[#This Row],[Date]])+1</f>
        <v>45748</v>
      </c>
      <c r="H151" s="6">
        <f>DAY(EOMONTH(PA_19[[#This Row],[Month Year]],0))</f>
        <v>30</v>
      </c>
      <c r="I151" s="55">
        <f>_xlfn.XLOOKUP(PA_19[[#This Row],[Date]],Raw_Data!B:B,Raw_Data!J:J,0)</f>
        <v>0.20625000000000002</v>
      </c>
      <c r="J151" s="55">
        <f>_xlfn.XLOOKUP(PA_19[[#This Row],[Date]],Raw_Data!B:B,Raw_Data!K:K)</f>
        <v>0.72152777777777777</v>
      </c>
      <c r="K151" s="49">
        <f>IFERROR((PA_19[[#This Row],[Sunset Time (POA&lt;20 W/m2)]]-PA_19[[#This Row],[Sunrise Time (POA&gt;20 W/m2)]])*24,"")</f>
        <v>12.366666666666665</v>
      </c>
      <c r="L151" s="54" t="s">
        <v>760</v>
      </c>
      <c r="M151" s="54"/>
      <c r="N151" s="54"/>
      <c r="O151" s="52"/>
      <c r="P151" s="6" t="s">
        <v>761</v>
      </c>
      <c r="Q15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BLK12Tx</v>
      </c>
      <c r="R151" s="6">
        <f>_xlfn.XLOOKUP(PA_19[[#This Row],[Affected Equipment ]],'Basic Data '!A:A,'Basic Data '!B:B,0)</f>
        <v>8140.9</v>
      </c>
      <c r="S151" s="6">
        <f>_xlfn.XLOOKUP(PA_19[[#This Row],[Affected Equipment ]],'Basic Data '!A:A,'Basic Data '!C:C,0)</f>
        <v>8.8613257864373574E-2</v>
      </c>
      <c r="T151" s="56" t="s">
        <v>762</v>
      </c>
      <c r="U151" s="88"/>
      <c r="V151" s="191" t="s">
        <v>763</v>
      </c>
      <c r="W151" s="55">
        <v>0.20625000000000002</v>
      </c>
      <c r="X151" s="58" t="s">
        <v>723</v>
      </c>
      <c r="Y151" s="58" t="s">
        <v>723</v>
      </c>
      <c r="Z151" s="199">
        <v>0.72152777777777777</v>
      </c>
      <c r="AA151" s="117" t="str">
        <f>IF(PA_19[[#This Row],[Acknowledgement Time ]]="NA","",(PA_19[[#This Row],[Acknowledgement Time ]]-PA_19[[#This Row],[Fault Time]])*24)</f>
        <v/>
      </c>
      <c r="AB151" s="117" t="str">
        <f>IF(PA_19[[#This Row],[Work Start time on Fault]]="NA","",(PA_19[[#This Row],[Work Start time on Fault]]-PA_19[[#This Row],[Fault Time]])*24)</f>
        <v/>
      </c>
      <c r="AC151" s="118" t="str">
        <f>IF(PA_19[[#This Row],[Work Start time on Fault]]="NA","",(PA_19[[#This Row],[Work Completion time on fault]]-PA_19[[#This Row],[Fault Time]])*24)</f>
        <v/>
      </c>
      <c r="AD151" s="62">
        <f>IFERROR((PA_19[[#This Row],[Work Completion time on fault]]-PA_19[[#This Row],[Fault Time]])*24,"")</f>
        <v>12.366666666666665</v>
      </c>
      <c r="AE151" s="233" t="s">
        <v>764</v>
      </c>
      <c r="AF151" s="6" t="s">
        <v>729</v>
      </c>
      <c r="AG151" s="49">
        <f>PA_19[[#This Row],[Breakdown Time]]*PA_19[[#This Row],[Plant Equivalent Weightage]]</f>
        <v>1.0958506222560864</v>
      </c>
      <c r="AH151" s="54">
        <v>5.09</v>
      </c>
      <c r="AI151" s="90">
        <f>IFERROR(_xlfn.XLOOKUP($G151,'Modelling New'!$D:$D,'Modelling New'!$O:$O)*PA_19[[#This Row],[DC Capacity Affected (kW)]]*PA_19[[#This Row],[Lost PoA(KWh/m2)]],"")</f>
        <v>33140.945813295984</v>
      </c>
      <c r="AL151" s="36" t="s">
        <v>1425</v>
      </c>
    </row>
    <row r="152" spans="1:38" x14ac:dyDescent="0.35">
      <c r="A152" s="53">
        <f t="shared" si="8"/>
        <v>18</v>
      </c>
      <c r="B152" s="141">
        <v>45762</v>
      </c>
      <c r="C152" s="54">
        <f>YEAR(PA_19[[#This Row],[Date]])+IF(MONTH(PA_19[[#This Row],[Date]])&gt;=4,1,0)</f>
        <v>2026</v>
      </c>
      <c r="D152" s="6">
        <f>YEAR(PA_19[[#This Row],[Date]])</f>
        <v>2025</v>
      </c>
      <c r="E152" s="54" t="s">
        <v>735</v>
      </c>
      <c r="F152" s="54" t="s">
        <v>735</v>
      </c>
      <c r="G152" s="104">
        <f>PA_19[[#This Row],[Date]]-DAY(PA_19[[#This Row],[Date]])+1</f>
        <v>45748</v>
      </c>
      <c r="H152" s="6">
        <f>DAY(EOMONTH(PA_19[[#This Row],[Month Year]],0))</f>
        <v>30</v>
      </c>
      <c r="I152" s="55">
        <f>_xlfn.XLOOKUP(PA_19[[#This Row],[Date]],Raw_Data!B:B,Raw_Data!J:J,0)</f>
        <v>0.21736111111111112</v>
      </c>
      <c r="J152" s="55">
        <f>_xlfn.XLOOKUP(PA_19[[#This Row],[Date]],Raw_Data!B:B,Raw_Data!K:K)</f>
        <v>0.69236111111111109</v>
      </c>
      <c r="K152" s="49">
        <f>IFERROR((PA_19[[#This Row],[Sunset Time (POA&lt;20 W/m2)]]-PA_19[[#This Row],[Sunrise Time (POA&gt;20 W/m2)]])*24,"")</f>
        <v>11.399999999999999</v>
      </c>
      <c r="L152" s="54" t="s">
        <v>760</v>
      </c>
      <c r="M152" s="54"/>
      <c r="N152" s="54"/>
      <c r="O152" s="52"/>
      <c r="P152" s="6" t="s">
        <v>761</v>
      </c>
      <c r="Q15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BLK12Tx</v>
      </c>
      <c r="R152" s="6">
        <f>_xlfn.XLOOKUP(PA_19[[#This Row],[Affected Equipment ]],'Basic Data '!A:A,'Basic Data '!B:B,0)</f>
        <v>8140.9</v>
      </c>
      <c r="S152" s="6">
        <f>_xlfn.XLOOKUP(PA_19[[#This Row],[Affected Equipment ]],'Basic Data '!A:A,'Basic Data '!C:C,0)</f>
        <v>8.8613257864373574E-2</v>
      </c>
      <c r="T152" s="56" t="s">
        <v>762</v>
      </c>
      <c r="U152" s="88"/>
      <c r="V152" s="191" t="s">
        <v>763</v>
      </c>
      <c r="W152" s="55">
        <v>0.21736111111111112</v>
      </c>
      <c r="X152" s="58" t="s">
        <v>723</v>
      </c>
      <c r="Y152" s="58" t="s">
        <v>723</v>
      </c>
      <c r="Z152" s="199">
        <v>0.69236111111111109</v>
      </c>
      <c r="AA152" s="117" t="str">
        <f>IF(PA_19[[#This Row],[Acknowledgement Time ]]="NA","",(PA_19[[#This Row],[Acknowledgement Time ]]-PA_19[[#This Row],[Fault Time]])*24)</f>
        <v/>
      </c>
      <c r="AB152" s="117" t="str">
        <f>IF(PA_19[[#This Row],[Work Start time on Fault]]="NA","",(PA_19[[#This Row],[Work Start time on Fault]]-PA_19[[#This Row],[Fault Time]])*24)</f>
        <v/>
      </c>
      <c r="AC152" s="118" t="str">
        <f>IF(PA_19[[#This Row],[Work Start time on Fault]]="NA","",(PA_19[[#This Row],[Work Completion time on fault]]-PA_19[[#This Row],[Fault Time]])*24)</f>
        <v/>
      </c>
      <c r="AD152" s="62">
        <f>IFERROR((PA_19[[#This Row],[Work Completion time on fault]]-PA_19[[#This Row],[Fault Time]])*24,"")</f>
        <v>11.399999999999999</v>
      </c>
      <c r="AE152" s="233" t="s">
        <v>764</v>
      </c>
      <c r="AF152" s="6" t="s">
        <v>729</v>
      </c>
      <c r="AG152" s="49">
        <f>PA_19[[#This Row],[Breakdown Time]]*PA_19[[#This Row],[Plant Equivalent Weightage]]</f>
        <v>1.0101911396538585</v>
      </c>
      <c r="AH152" s="54">
        <v>4.92</v>
      </c>
      <c r="AI152" s="90">
        <f>IFERROR(_xlfn.XLOOKUP($G152,'Modelling New'!$D:$D,'Modelling New'!$O:$O)*PA_19[[#This Row],[DC Capacity Affected (kW)]]*PA_19[[#This Row],[Lost PoA(KWh/m2)]],"")</f>
        <v>32034.077289079811</v>
      </c>
      <c r="AL152" s="36" t="s">
        <v>1425</v>
      </c>
    </row>
    <row r="153" spans="1:38" x14ac:dyDescent="0.35">
      <c r="A153" s="53">
        <f t="shared" si="8"/>
        <v>19</v>
      </c>
      <c r="B153" s="192">
        <v>45763</v>
      </c>
      <c r="C153" s="123">
        <f>YEAR(PA_19[[#This Row],[Date]])+IF(MONTH(PA_19[[#This Row],[Date]])&gt;=4,1,0)</f>
        <v>2026</v>
      </c>
      <c r="D153" s="124">
        <f>YEAR(PA_19[[#This Row],[Date]])</f>
        <v>2025</v>
      </c>
      <c r="E153" s="54" t="s">
        <v>735</v>
      </c>
      <c r="F153" s="54" t="s">
        <v>735</v>
      </c>
      <c r="G153" s="193">
        <f>PA_19[[#This Row],[Date]]-DAY(PA_19[[#This Row],[Date]])+1</f>
        <v>45748</v>
      </c>
      <c r="H153" s="124">
        <f>DAY(EOMONTH(PA_19[[#This Row],[Month Year]],0))</f>
        <v>30</v>
      </c>
      <c r="I153" s="121">
        <f>_xlfn.XLOOKUP(PA_19[[#This Row],[Date]],Raw_Data!B:B,Raw_Data!J:J,0)</f>
        <v>0.23472222222222219</v>
      </c>
      <c r="J153" s="121">
        <f>_xlfn.XLOOKUP(PA_19[[#This Row],[Date]],Raw_Data!B:B,Raw_Data!K:K)</f>
        <v>0.71458333333333324</v>
      </c>
      <c r="K153" s="126">
        <f>IFERROR((PA_19[[#This Row],[Sunset Time (POA&lt;20 W/m2)]]-PA_19[[#This Row],[Sunrise Time (POA&gt;20 W/m2)]])*24,"")</f>
        <v>11.516666666666666</v>
      </c>
      <c r="L153" s="54" t="s">
        <v>760</v>
      </c>
      <c r="M153" s="54"/>
      <c r="N153" s="54"/>
      <c r="O153" s="52"/>
      <c r="P153" s="6" t="s">
        <v>761</v>
      </c>
      <c r="Q153" s="124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BLK12Tx</v>
      </c>
      <c r="R153" s="124">
        <f>_xlfn.XLOOKUP(PA_19[[#This Row],[Affected Equipment ]],'Basic Data '!A:A,'Basic Data '!B:B,0)</f>
        <v>8140.9</v>
      </c>
      <c r="S153" s="124">
        <f>_xlfn.XLOOKUP(PA_19[[#This Row],[Affected Equipment ]],'Basic Data '!A:A,'Basic Data '!C:C,0)</f>
        <v>8.8613257864373574E-2</v>
      </c>
      <c r="T153" s="56" t="s">
        <v>762</v>
      </c>
      <c r="U153" s="88"/>
      <c r="V153" s="191" t="s">
        <v>763</v>
      </c>
      <c r="W153" s="55">
        <v>0.23472222222222219</v>
      </c>
      <c r="X153" s="58" t="s">
        <v>723</v>
      </c>
      <c r="Y153" s="58" t="s">
        <v>723</v>
      </c>
      <c r="Z153" s="199">
        <v>0.3430555555555555</v>
      </c>
      <c r="AA153" s="195" t="str">
        <f>IF(PA_19[[#This Row],[Acknowledgement Time ]]="NA","",(PA_19[[#This Row],[Acknowledgement Time ]]-PA_19[[#This Row],[Fault Time]])*24)</f>
        <v/>
      </c>
      <c r="AB153" s="195" t="str">
        <f>IF(PA_19[[#This Row],[Work Start time on Fault]]="NA","",(PA_19[[#This Row],[Work Start time on Fault]]-PA_19[[#This Row],[Fault Time]])*24)</f>
        <v/>
      </c>
      <c r="AC153" s="196" t="str">
        <f>IF(PA_19[[#This Row],[Work Start time on Fault]]="NA","",(PA_19[[#This Row],[Work Completion time on fault]]-PA_19[[#This Row],[Fault Time]])*24)</f>
        <v/>
      </c>
      <c r="AD153" s="63">
        <f>IFERROR((PA_19[[#This Row],[Work Completion time on fault]]-PA_19[[#This Row],[Fault Time]])*24,"")</f>
        <v>2.5999999999999996</v>
      </c>
      <c r="AE153" s="233" t="s">
        <v>765</v>
      </c>
      <c r="AF153" s="6" t="s">
        <v>703</v>
      </c>
      <c r="AG153" s="126">
        <f>PA_19[[#This Row],[Breakdown Time]]*PA_19[[#This Row],[Plant Equivalent Weightage]]</f>
        <v>0.23039447044737127</v>
      </c>
      <c r="AH153" s="54">
        <v>0.3</v>
      </c>
      <c r="AI153" s="197">
        <f>IFERROR(_xlfn.XLOOKUP($G153,'Modelling New'!$D:$D,'Modelling New'!$O:$O)*PA_19[[#This Row],[DC Capacity Affected (kW)]]*PA_19[[#This Row],[Lost PoA(KWh/m2)]],"")</f>
        <v>1953.2973956755982</v>
      </c>
      <c r="AL153" s="36" t="s">
        <v>1425</v>
      </c>
    </row>
    <row r="154" spans="1:38" x14ac:dyDescent="0.35">
      <c r="A154" s="53">
        <f t="shared" si="8"/>
        <v>20</v>
      </c>
      <c r="B154" s="141">
        <v>45763</v>
      </c>
      <c r="C154" s="54">
        <f>YEAR(PA_19[[#This Row],[Date]])+IF(MONTH(PA_19[[#This Row],[Date]])&gt;=4,1,0)</f>
        <v>2026</v>
      </c>
      <c r="D154" s="6">
        <f>YEAR(PA_19[[#This Row],[Date]])</f>
        <v>2025</v>
      </c>
      <c r="E154" s="54" t="s">
        <v>735</v>
      </c>
      <c r="F154" s="54" t="s">
        <v>735</v>
      </c>
      <c r="G154" s="104">
        <f>PA_19[[#This Row],[Date]]-DAY(PA_19[[#This Row],[Date]])+1</f>
        <v>45748</v>
      </c>
      <c r="H154" s="6">
        <f>DAY(EOMONTH(PA_19[[#This Row],[Month Year]],0))</f>
        <v>30</v>
      </c>
      <c r="I154" s="55">
        <f>_xlfn.XLOOKUP(PA_19[[#This Row],[Date]],Raw_Data!B:B,Raw_Data!J:J,0)</f>
        <v>0.23472222222222219</v>
      </c>
      <c r="J154" s="55">
        <f>_xlfn.XLOOKUP(PA_19[[#This Row],[Date]],Raw_Data!B:B,Raw_Data!K:K)</f>
        <v>0.71458333333333324</v>
      </c>
      <c r="K154" s="49">
        <f>IFERROR((PA_19[[#This Row],[Sunset Time (POA&lt;20 W/m2)]]-PA_19[[#This Row],[Sunrise Time (POA&gt;20 W/m2)]])*24,"")</f>
        <v>11.516666666666666</v>
      </c>
      <c r="L154" s="54" t="s">
        <v>766</v>
      </c>
      <c r="M154" s="54"/>
      <c r="N154" s="54"/>
      <c r="O154" s="52"/>
      <c r="P154" s="6" t="s">
        <v>761</v>
      </c>
      <c r="Q15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BLK10Tx</v>
      </c>
      <c r="R154" s="6">
        <f>_xlfn.XLOOKUP(PA_19[[#This Row],[Affected Equipment ]],'Basic Data '!A:A,'Basic Data '!B:B,0)</f>
        <v>8152.2</v>
      </c>
      <c r="S154" s="6">
        <f>_xlfn.XLOOKUP(PA_19[[#This Row],[Affected Equipment ]],'Basic Data '!A:A,'Basic Data '!C:C,0)</f>
        <v>8.8736257755524114E-2</v>
      </c>
      <c r="T154" s="56" t="s">
        <v>767</v>
      </c>
      <c r="U154" s="88"/>
      <c r="V154" s="191" t="s">
        <v>768</v>
      </c>
      <c r="W154" s="55">
        <v>0.3125</v>
      </c>
      <c r="X154" s="58" t="s">
        <v>723</v>
      </c>
      <c r="Y154" s="58" t="s">
        <v>723</v>
      </c>
      <c r="Z154" s="199">
        <v>0.34027777777777773</v>
      </c>
      <c r="AA154" s="117" t="str">
        <f>IF(PA_19[[#This Row],[Acknowledgement Time ]]="NA","",(PA_19[[#This Row],[Acknowledgement Time ]]-PA_19[[#This Row],[Fault Time]])*24)</f>
        <v/>
      </c>
      <c r="AB154" s="117" t="str">
        <f>IF(PA_19[[#This Row],[Work Start time on Fault]]="NA","",(PA_19[[#This Row],[Work Start time on Fault]]-PA_19[[#This Row],[Fault Time]])*24)</f>
        <v/>
      </c>
      <c r="AC154" s="118" t="str">
        <f>IF(PA_19[[#This Row],[Work Start time on Fault]]="NA","",(PA_19[[#This Row],[Work Completion time on fault]]-PA_19[[#This Row],[Fault Time]])*24)</f>
        <v/>
      </c>
      <c r="AD154" s="62">
        <f>IFERROR((PA_19[[#This Row],[Work Completion time on fault]]-PA_19[[#This Row],[Fault Time]])*24,"")</f>
        <v>0.66666666666666563</v>
      </c>
      <c r="AE154" s="233" t="s">
        <v>732</v>
      </c>
      <c r="AF154" s="6" t="s">
        <v>703</v>
      </c>
      <c r="AG154" s="49">
        <f>PA_19[[#This Row],[Breakdown Time]]*PA_19[[#This Row],[Plant Equivalent Weightage]]</f>
        <v>5.9157505170349317E-2</v>
      </c>
      <c r="AH154" s="54">
        <v>0.09</v>
      </c>
      <c r="AI154" s="90">
        <f>IFERROR(_xlfn.XLOOKUP($G154,'Modelling New'!$D:$D,'Modelling New'!$O:$O)*PA_19[[#This Row],[DC Capacity Affected (kW)]]*PA_19[[#This Row],[Lost PoA(KWh/m2)]],"")</f>
        <v>586.80260274760576</v>
      </c>
      <c r="AL154" s="36" t="s">
        <v>1425</v>
      </c>
    </row>
    <row r="155" spans="1:38" x14ac:dyDescent="0.35">
      <c r="A155" s="53">
        <f t="shared" si="8"/>
        <v>21</v>
      </c>
      <c r="B155" s="141">
        <v>45763</v>
      </c>
      <c r="C155" s="54">
        <f>YEAR(PA_19[[#This Row],[Date]])+IF(MONTH(PA_19[[#This Row],[Date]])&gt;=4,1,0)</f>
        <v>2026</v>
      </c>
      <c r="D155" s="6">
        <f>YEAR(PA_19[[#This Row],[Date]])</f>
        <v>2025</v>
      </c>
      <c r="E155" s="54" t="s">
        <v>735</v>
      </c>
      <c r="F155" s="54" t="s">
        <v>735</v>
      </c>
      <c r="G155" s="104">
        <f>PA_19[[#This Row],[Date]]-DAY(PA_19[[#This Row],[Date]])+1</f>
        <v>45748</v>
      </c>
      <c r="H155" s="6">
        <f>DAY(EOMONTH(PA_19[[#This Row],[Month Year]],0))</f>
        <v>30</v>
      </c>
      <c r="I155" s="55">
        <f>_xlfn.XLOOKUP(PA_19[[#This Row],[Date]],Raw_Data!B:B,Raw_Data!J:J,0)</f>
        <v>0.23472222222222219</v>
      </c>
      <c r="J155" s="55">
        <f>_xlfn.XLOOKUP(PA_19[[#This Row],[Date]],Raw_Data!B:B,Raw_Data!K:K)</f>
        <v>0.71458333333333324</v>
      </c>
      <c r="K155" s="49">
        <f>IFERROR((PA_19[[#This Row],[Sunset Time (POA&lt;20 W/m2)]]-PA_19[[#This Row],[Sunrise Time (POA&gt;20 W/m2)]])*24,"")</f>
        <v>11.516666666666666</v>
      </c>
      <c r="L155" s="54" t="s">
        <v>116</v>
      </c>
      <c r="M155" s="54"/>
      <c r="N155" s="54"/>
      <c r="O155" s="52"/>
      <c r="P155" s="6" t="s">
        <v>761</v>
      </c>
      <c r="Q15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Blk11Tx</v>
      </c>
      <c r="R155" s="6">
        <f>_xlfn.XLOOKUP(PA_19[[#This Row],[Affected Equipment ]],'Basic Data '!A:A,'Basic Data '!B:B,0)</f>
        <v>6567.3</v>
      </c>
      <c r="S155" s="6">
        <f>_xlfn.XLOOKUP(PA_19[[#This Row],[Affected Equipment ]],'Basic Data '!A:A,'Basic Data '!C:C,0)</f>
        <v>7.1484706650702085E-2</v>
      </c>
      <c r="T155" s="56" t="s">
        <v>767</v>
      </c>
      <c r="U155" s="88"/>
      <c r="V155" s="191" t="s">
        <v>769</v>
      </c>
      <c r="W155" s="55">
        <v>0.3125</v>
      </c>
      <c r="X155" s="58" t="s">
        <v>723</v>
      </c>
      <c r="Y155" s="58" t="s">
        <v>723</v>
      </c>
      <c r="Z155" s="199">
        <v>0.34027777777777773</v>
      </c>
      <c r="AA155" s="117" t="str">
        <f>IF(PA_19[[#This Row],[Acknowledgement Time ]]="NA","",(PA_19[[#This Row],[Acknowledgement Time ]]-PA_19[[#This Row],[Fault Time]])*24)</f>
        <v/>
      </c>
      <c r="AB155" s="117" t="str">
        <f>IF(PA_19[[#This Row],[Work Start time on Fault]]="NA","",(PA_19[[#This Row],[Work Start time on Fault]]-PA_19[[#This Row],[Fault Time]])*24)</f>
        <v/>
      </c>
      <c r="AC155" s="118" t="str">
        <f>IF(PA_19[[#This Row],[Work Start time on Fault]]="NA","",(PA_19[[#This Row],[Work Completion time on fault]]-PA_19[[#This Row],[Fault Time]])*24)</f>
        <v/>
      </c>
      <c r="AD155" s="62">
        <f>IFERROR((PA_19[[#This Row],[Work Completion time on fault]]-PA_19[[#This Row],[Fault Time]])*24,"")</f>
        <v>0.66666666666666563</v>
      </c>
      <c r="AE155" s="233" t="s">
        <v>732</v>
      </c>
      <c r="AF155" s="6" t="s">
        <v>703</v>
      </c>
      <c r="AG155" s="49">
        <f>PA_19[[#This Row],[Breakdown Time]]*PA_19[[#This Row],[Plant Equivalent Weightage]]</f>
        <v>4.765647110046798E-2</v>
      </c>
      <c r="AH155" s="54">
        <v>0.09</v>
      </c>
      <c r="AI155" s="90">
        <f>IFERROR(_xlfn.XLOOKUP($G155,'Modelling New'!$D:$D,'Modelling New'!$O:$O)*PA_19[[#This Row],[DC Capacity Affected (kW)]]*PA_19[[#This Row],[Lost PoA(KWh/m2)]],"")</f>
        <v>472.72009188002647</v>
      </c>
      <c r="AL155" s="36" t="s">
        <v>1425</v>
      </c>
    </row>
    <row r="156" spans="1:38" x14ac:dyDescent="0.35">
      <c r="A156" s="53">
        <f t="shared" si="8"/>
        <v>22</v>
      </c>
      <c r="B156" s="141">
        <v>45768</v>
      </c>
      <c r="C156" s="54">
        <f>YEAR(PA_19[[#This Row],[Date]])+IF(MONTH(PA_19[[#This Row],[Date]])&gt;=4,1,0)</f>
        <v>2026</v>
      </c>
      <c r="D156" s="6">
        <f>YEAR(PA_19[[#This Row],[Date]])</f>
        <v>2025</v>
      </c>
      <c r="E156" s="54" t="s">
        <v>735</v>
      </c>
      <c r="F156" s="54" t="s">
        <v>735</v>
      </c>
      <c r="G156" s="104">
        <f>PA_19[[#This Row],[Date]]-DAY(PA_19[[#This Row],[Date]])+1</f>
        <v>45748</v>
      </c>
      <c r="H156" s="6">
        <f>DAY(EOMONTH(PA_19[[#This Row],[Month Year]],0))</f>
        <v>30</v>
      </c>
      <c r="I156" s="55">
        <f>_xlfn.XLOOKUP(PA_19[[#This Row],[Date]],Raw_Data!B:B,Raw_Data!J:J,0)</f>
        <v>0.22013888888888888</v>
      </c>
      <c r="J156" s="55">
        <f>_xlfn.XLOOKUP(PA_19[[#This Row],[Date]],Raw_Data!B:B,Raw_Data!K:K)</f>
        <v>0.71597222222222223</v>
      </c>
      <c r="K156" s="49">
        <f>IFERROR((PA_19[[#This Row],[Sunset Time (POA&lt;20 W/m2)]]-PA_19[[#This Row],[Sunrise Time (POA&gt;20 W/m2)]])*24,"")</f>
        <v>11.9</v>
      </c>
      <c r="L156" s="54"/>
      <c r="M156" s="54"/>
      <c r="N156" s="54"/>
      <c r="O156" s="125" t="s">
        <v>770</v>
      </c>
      <c r="P156" s="6"/>
      <c r="Q15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Str_Typ4(455*28)</v>
      </c>
      <c r="R156" s="6">
        <f>_xlfn.XLOOKUP(PA_19[[#This Row],[Affected Equipment ]],'Basic Data '!A:A,'Basic Data '!B:B,0)</f>
        <v>0</v>
      </c>
      <c r="S156" s="6">
        <f>_xlfn.XLOOKUP(PA_19[[#This Row],[Affected Equipment ]],'Basic Data '!A:A,'Basic Data '!C:C,0)</f>
        <v>0</v>
      </c>
      <c r="T156" s="56" t="s">
        <v>721</v>
      </c>
      <c r="U156" s="88"/>
      <c r="V156" s="191" t="s">
        <v>726</v>
      </c>
      <c r="W156" s="55">
        <v>0.375</v>
      </c>
      <c r="X156" s="58" t="s">
        <v>723</v>
      </c>
      <c r="Y156" s="58" t="s">
        <v>723</v>
      </c>
      <c r="Z156" s="199">
        <v>0.47222222222222227</v>
      </c>
      <c r="AA156" s="117" t="str">
        <f>IF(PA_19[[#This Row],[Acknowledgement Time ]]="NA","",(PA_19[[#This Row],[Acknowledgement Time ]]-PA_19[[#This Row],[Fault Time]])*24)</f>
        <v/>
      </c>
      <c r="AB156" s="117" t="str">
        <f>IF(PA_19[[#This Row],[Work Start time on Fault]]="NA","",(PA_19[[#This Row],[Work Start time on Fault]]-PA_19[[#This Row],[Fault Time]])*24)</f>
        <v/>
      </c>
      <c r="AC156" s="118" t="str">
        <f>IF(PA_19[[#This Row],[Work Start time on Fault]]="NA","",(PA_19[[#This Row],[Work Completion time on fault]]-PA_19[[#This Row],[Fault Time]])*24)</f>
        <v/>
      </c>
      <c r="AD156" s="62">
        <f>IFERROR((PA_19[[#This Row],[Work Completion time on fault]]-PA_19[[#This Row],[Fault Time]])*24,"")</f>
        <v>2.3333333333333344</v>
      </c>
      <c r="AE156" s="54" t="s">
        <v>771</v>
      </c>
      <c r="AF156" s="6" t="s">
        <v>703</v>
      </c>
      <c r="AG156" s="49">
        <f>PA_19[[#This Row],[Breakdown Time]]*PA_19[[#This Row],[Plant Equivalent Weightage]]</f>
        <v>0</v>
      </c>
      <c r="AH156" s="54">
        <v>1</v>
      </c>
      <c r="AI156" s="90">
        <f>IFERROR(_xlfn.XLOOKUP($G156,'Modelling New'!$D:$D,'Modelling New'!$O:$O)*PA_19[[#This Row],[DC Capacity Affected (kW)]]*PA_19[[#This Row],[Lost PoA(KWh/m2)]],"")</f>
        <v>0</v>
      </c>
      <c r="AL156" s="36" t="s">
        <v>725</v>
      </c>
    </row>
    <row r="157" spans="1:38" x14ac:dyDescent="0.35">
      <c r="A157" s="53">
        <f t="shared" si="8"/>
        <v>23</v>
      </c>
      <c r="B157" s="141">
        <v>45768</v>
      </c>
      <c r="C157" s="54">
        <f>YEAR(PA_19[[#This Row],[Date]])+IF(MONTH(PA_19[[#This Row],[Date]])&gt;=4,1,0)</f>
        <v>2026</v>
      </c>
      <c r="D157" s="6">
        <f>YEAR(PA_19[[#This Row],[Date]])</f>
        <v>2025</v>
      </c>
      <c r="E157" s="54" t="s">
        <v>735</v>
      </c>
      <c r="F157" s="54" t="s">
        <v>735</v>
      </c>
      <c r="G157" s="104">
        <f>PA_19[[#This Row],[Date]]-DAY(PA_19[[#This Row],[Date]])+1</f>
        <v>45748</v>
      </c>
      <c r="H157" s="6">
        <f>DAY(EOMONTH(PA_19[[#This Row],[Month Year]],0))</f>
        <v>30</v>
      </c>
      <c r="I157" s="55">
        <f>_xlfn.XLOOKUP(PA_19[[#This Row],[Date]],Raw_Data!B:B,Raw_Data!J:J,0)</f>
        <v>0.22013888888888888</v>
      </c>
      <c r="J157" s="55">
        <f>_xlfn.XLOOKUP(PA_19[[#This Row],[Date]],Raw_Data!B:B,Raw_Data!K:K)</f>
        <v>0.71597222222222223</v>
      </c>
      <c r="K157" s="49">
        <f>IFERROR((PA_19[[#This Row],[Sunset Time (POA&lt;20 W/m2)]]-PA_19[[#This Row],[Sunrise Time (POA&gt;20 W/m2)]])*24,"")</f>
        <v>11.9</v>
      </c>
      <c r="L157" s="54"/>
      <c r="M157" s="54"/>
      <c r="N157" s="54"/>
      <c r="O157" s="125" t="s">
        <v>720</v>
      </c>
      <c r="P157" s="6"/>
      <c r="Q15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157" s="6">
        <f>_xlfn.XLOOKUP(PA_19[[#This Row],[Affected Equipment ]],'Basic Data '!A:A,'Basic Data '!B:B,0)</f>
        <v>25.48</v>
      </c>
      <c r="S157" s="6">
        <f>_xlfn.XLOOKUP(PA_19[[#This Row],[Affected Equipment ]],'Basic Data '!A:A,'Basic Data '!C:C,0)</f>
        <v>2.7734842712528573E-4</v>
      </c>
      <c r="T157" s="56" t="s">
        <v>772</v>
      </c>
      <c r="U157" s="88"/>
      <c r="V157" s="191" t="s">
        <v>726</v>
      </c>
      <c r="W157" s="55">
        <v>0.375</v>
      </c>
      <c r="X157" s="58" t="s">
        <v>723</v>
      </c>
      <c r="Y157" s="58" t="s">
        <v>723</v>
      </c>
      <c r="Z157" s="199">
        <v>0.45833333333333331</v>
      </c>
      <c r="AA157" s="117" t="str">
        <f>IF(PA_19[[#This Row],[Acknowledgement Time ]]="NA","",(PA_19[[#This Row],[Acknowledgement Time ]]-PA_19[[#This Row],[Fault Time]])*24)</f>
        <v/>
      </c>
      <c r="AB157" s="117" t="str">
        <f>IF(PA_19[[#This Row],[Work Start time on Fault]]="NA","",(PA_19[[#This Row],[Work Start time on Fault]]-PA_19[[#This Row],[Fault Time]])*24)</f>
        <v/>
      </c>
      <c r="AC157" s="118" t="str">
        <f>IF(PA_19[[#This Row],[Work Start time on Fault]]="NA","",(PA_19[[#This Row],[Work Completion time on fault]]-PA_19[[#This Row],[Fault Time]])*24)</f>
        <v/>
      </c>
      <c r="AD157" s="62">
        <f>IFERROR((PA_19[[#This Row],[Work Completion time on fault]]-PA_19[[#This Row],[Fault Time]])*24,"")</f>
        <v>1.9999999999999996</v>
      </c>
      <c r="AE157" s="54" t="s">
        <v>773</v>
      </c>
      <c r="AF157" s="6" t="s">
        <v>703</v>
      </c>
      <c r="AG157" s="49">
        <f>PA_19[[#This Row],[Breakdown Time]]*PA_19[[#This Row],[Plant Equivalent Weightage]]</f>
        <v>5.5469685425057135E-4</v>
      </c>
      <c r="AH157" s="54">
        <v>0.9</v>
      </c>
      <c r="AI157" s="90">
        <f>IFERROR(_xlfn.XLOOKUP($G157,'Modelling New'!$D:$D,'Modelling New'!$O:$O)*PA_19[[#This Row],[DC Capacity Affected (kW)]]*PA_19[[#This Row],[Lost PoA(KWh/m2)]],"")</f>
        <v>18.340730499753434</v>
      </c>
      <c r="AL157" s="36" t="s">
        <v>725</v>
      </c>
    </row>
    <row r="158" spans="1:38" x14ac:dyDescent="0.35">
      <c r="A158" s="53">
        <f t="shared" si="8"/>
        <v>24</v>
      </c>
      <c r="B158" s="141">
        <v>45768</v>
      </c>
      <c r="C158" s="54">
        <f>YEAR(PA_19[[#This Row],[Date]])+IF(MONTH(PA_19[[#This Row],[Date]])&gt;=4,1,0)</f>
        <v>2026</v>
      </c>
      <c r="D158" s="6">
        <f>YEAR(PA_19[[#This Row],[Date]])</f>
        <v>2025</v>
      </c>
      <c r="E158" s="54" t="s">
        <v>735</v>
      </c>
      <c r="F158" s="54" t="s">
        <v>735</v>
      </c>
      <c r="G158" s="104">
        <f>PA_19[[#This Row],[Date]]-DAY(PA_19[[#This Row],[Date]])+1</f>
        <v>45748</v>
      </c>
      <c r="H158" s="6">
        <f>DAY(EOMONTH(PA_19[[#This Row],[Month Year]],0))</f>
        <v>30</v>
      </c>
      <c r="I158" s="55">
        <f>_xlfn.XLOOKUP(PA_19[[#This Row],[Date]],Raw_Data!B:B,Raw_Data!J:J,0)</f>
        <v>0.22013888888888888</v>
      </c>
      <c r="J158" s="55">
        <f>_xlfn.XLOOKUP(PA_19[[#This Row],[Date]],Raw_Data!B:B,Raw_Data!K:K)</f>
        <v>0.71597222222222223</v>
      </c>
      <c r="K158" s="49">
        <f>IFERROR((PA_19[[#This Row],[Sunset Time (POA&lt;20 W/m2)]]-PA_19[[#This Row],[Sunrise Time (POA&gt;20 W/m2)]])*24,"")</f>
        <v>11.9</v>
      </c>
      <c r="L158" s="54"/>
      <c r="M158" s="54"/>
      <c r="N158" s="54"/>
      <c r="O158" s="125" t="s">
        <v>770</v>
      </c>
      <c r="P158" s="6"/>
      <c r="Q15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Str_Typ4(455*28)</v>
      </c>
      <c r="R158" s="6">
        <f>_xlfn.XLOOKUP(PA_19[[#This Row],[Affected Equipment ]],'Basic Data '!A:A,'Basic Data '!B:B,0)</f>
        <v>0</v>
      </c>
      <c r="S158" s="6">
        <f>_xlfn.XLOOKUP(PA_19[[#This Row],[Affected Equipment ]],'Basic Data '!A:A,'Basic Data '!C:C,0)</f>
        <v>0</v>
      </c>
      <c r="T158" s="56" t="s">
        <v>721</v>
      </c>
      <c r="U158" s="88"/>
      <c r="V158" s="191" t="s">
        <v>726</v>
      </c>
      <c r="W158" s="55">
        <v>0.4375</v>
      </c>
      <c r="X158" s="58" t="s">
        <v>723</v>
      </c>
      <c r="Y158" s="58" t="s">
        <v>723</v>
      </c>
      <c r="Z158" s="199">
        <v>0.49305555555555558</v>
      </c>
      <c r="AA158" s="117" t="str">
        <f>IF(PA_19[[#This Row],[Acknowledgement Time ]]="NA","",(PA_19[[#This Row],[Acknowledgement Time ]]-PA_19[[#This Row],[Fault Time]])*24)</f>
        <v/>
      </c>
      <c r="AB158" s="117" t="str">
        <f>IF(PA_19[[#This Row],[Work Start time on Fault]]="NA","",(PA_19[[#This Row],[Work Start time on Fault]]-PA_19[[#This Row],[Fault Time]])*24)</f>
        <v/>
      </c>
      <c r="AC158" s="118" t="str">
        <f>IF(PA_19[[#This Row],[Work Start time on Fault]]="NA","",(PA_19[[#This Row],[Work Completion time on fault]]-PA_19[[#This Row],[Fault Time]])*24)</f>
        <v/>
      </c>
      <c r="AD158" s="62">
        <f>IFERROR((PA_19[[#This Row],[Work Completion time on fault]]-PA_19[[#This Row],[Fault Time]])*24,"")</f>
        <v>1.3333333333333339</v>
      </c>
      <c r="AE158" s="54" t="s">
        <v>771</v>
      </c>
      <c r="AF158" s="6" t="s">
        <v>703</v>
      </c>
      <c r="AG158" s="49">
        <f>PA_19[[#This Row],[Breakdown Time]]*PA_19[[#This Row],[Plant Equivalent Weightage]]</f>
        <v>0</v>
      </c>
      <c r="AH158" s="54">
        <v>1.1000000000000001</v>
      </c>
      <c r="AI158" s="90">
        <f>IFERROR(_xlfn.XLOOKUP($G158,'Modelling New'!$D:$D,'Modelling New'!$O:$O)*PA_19[[#This Row],[DC Capacity Affected (kW)]]*PA_19[[#This Row],[Lost PoA(KWh/m2)]],"")</f>
        <v>0</v>
      </c>
      <c r="AL158" s="36" t="s">
        <v>725</v>
      </c>
    </row>
    <row r="159" spans="1:38" x14ac:dyDescent="0.35">
      <c r="A159" s="53">
        <f t="shared" si="8"/>
        <v>25</v>
      </c>
      <c r="B159" s="141">
        <v>45768</v>
      </c>
      <c r="C159" s="54">
        <f>YEAR(PA_19[[#This Row],[Date]])+IF(MONTH(PA_19[[#This Row],[Date]])&gt;=4,1,0)</f>
        <v>2026</v>
      </c>
      <c r="D159" s="6">
        <f>YEAR(PA_19[[#This Row],[Date]])</f>
        <v>2025</v>
      </c>
      <c r="E159" s="54" t="s">
        <v>735</v>
      </c>
      <c r="F159" s="54" t="s">
        <v>735</v>
      </c>
      <c r="G159" s="104">
        <f>PA_19[[#This Row],[Date]]-DAY(PA_19[[#This Row],[Date]])+1</f>
        <v>45748</v>
      </c>
      <c r="H159" s="6">
        <f>DAY(EOMONTH(PA_19[[#This Row],[Month Year]],0))</f>
        <v>30</v>
      </c>
      <c r="I159" s="55">
        <f>_xlfn.XLOOKUP(PA_19[[#This Row],[Date]],Raw_Data!B:B,Raw_Data!J:J,0)</f>
        <v>0.22013888888888888</v>
      </c>
      <c r="J159" s="55">
        <f>_xlfn.XLOOKUP(PA_19[[#This Row],[Date]],Raw_Data!B:B,Raw_Data!K:K)</f>
        <v>0.71597222222222223</v>
      </c>
      <c r="K159" s="49">
        <f>IFERROR((PA_19[[#This Row],[Sunset Time (POA&lt;20 W/m2)]]-PA_19[[#This Row],[Sunrise Time (POA&gt;20 W/m2)]])*24,"")</f>
        <v>11.9</v>
      </c>
      <c r="L159" s="54"/>
      <c r="M159" s="54"/>
      <c r="N159" s="54"/>
      <c r="O159" s="125" t="s">
        <v>770</v>
      </c>
      <c r="P159" s="6"/>
      <c r="Q15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Str_Typ4(455*28)</v>
      </c>
      <c r="R159" s="6">
        <f>_xlfn.XLOOKUP(PA_19[[#This Row],[Affected Equipment ]],'Basic Data '!A:A,'Basic Data '!B:B,0)</f>
        <v>0</v>
      </c>
      <c r="S159" s="6">
        <f>_xlfn.XLOOKUP(PA_19[[#This Row],[Affected Equipment ]],'Basic Data '!A:A,'Basic Data '!C:C,0)</f>
        <v>0</v>
      </c>
      <c r="T159" s="56" t="s">
        <v>721</v>
      </c>
      <c r="U159" s="88"/>
      <c r="V159" s="191" t="s">
        <v>726</v>
      </c>
      <c r="W159" s="55">
        <v>0.4548611111111111</v>
      </c>
      <c r="X159" s="58" t="s">
        <v>723</v>
      </c>
      <c r="Y159" s="58" t="s">
        <v>723</v>
      </c>
      <c r="Z159" s="199">
        <v>0.52777777777777779</v>
      </c>
      <c r="AA159" s="117" t="str">
        <f>IF(PA_19[[#This Row],[Acknowledgement Time ]]="NA","",(PA_19[[#This Row],[Acknowledgement Time ]]-PA_19[[#This Row],[Fault Time]])*24)</f>
        <v/>
      </c>
      <c r="AB159" s="117" t="str">
        <f>IF(PA_19[[#This Row],[Work Start time on Fault]]="NA","",(PA_19[[#This Row],[Work Start time on Fault]]-PA_19[[#This Row],[Fault Time]])*24)</f>
        <v/>
      </c>
      <c r="AC159" s="118" t="str">
        <f>IF(PA_19[[#This Row],[Work Start time on Fault]]="NA","",(PA_19[[#This Row],[Work Completion time on fault]]-PA_19[[#This Row],[Fault Time]])*24)</f>
        <v/>
      </c>
      <c r="AD159" s="62">
        <f>IFERROR((PA_19[[#This Row],[Work Completion time on fault]]-PA_19[[#This Row],[Fault Time]])*24,"")</f>
        <v>1.7500000000000004</v>
      </c>
      <c r="AE159" s="54" t="s">
        <v>771</v>
      </c>
      <c r="AF159" s="6" t="s">
        <v>703</v>
      </c>
      <c r="AG159" s="49">
        <f>PA_19[[#This Row],[Breakdown Time]]*PA_19[[#This Row],[Plant Equivalent Weightage]]</f>
        <v>0</v>
      </c>
      <c r="AH159" s="54">
        <v>1.32</v>
      </c>
      <c r="AI159" s="90">
        <f>IFERROR(_xlfn.XLOOKUP($G159,'Modelling New'!$D:$D,'Modelling New'!$O:$O)*PA_19[[#This Row],[DC Capacity Affected (kW)]]*PA_19[[#This Row],[Lost PoA(KWh/m2)]],"")</f>
        <v>0</v>
      </c>
      <c r="AL159" s="36" t="s">
        <v>725</v>
      </c>
    </row>
    <row r="160" spans="1:38" x14ac:dyDescent="0.35">
      <c r="A160" s="53">
        <f t="shared" si="8"/>
        <v>26</v>
      </c>
      <c r="B160" s="141">
        <v>45768</v>
      </c>
      <c r="C160" s="54">
        <f>YEAR(PA_19[[#This Row],[Date]])+IF(MONTH(PA_19[[#This Row],[Date]])&gt;=4,1,0)</f>
        <v>2026</v>
      </c>
      <c r="D160" s="6">
        <f>YEAR(PA_19[[#This Row],[Date]])</f>
        <v>2025</v>
      </c>
      <c r="E160" s="54" t="s">
        <v>735</v>
      </c>
      <c r="F160" s="54" t="s">
        <v>735</v>
      </c>
      <c r="G160" s="104">
        <f>PA_19[[#This Row],[Date]]-DAY(PA_19[[#This Row],[Date]])+1</f>
        <v>45748</v>
      </c>
      <c r="H160" s="6">
        <f>DAY(EOMONTH(PA_19[[#This Row],[Month Year]],0))</f>
        <v>30</v>
      </c>
      <c r="I160" s="55">
        <f>_xlfn.XLOOKUP(PA_19[[#This Row],[Date]],Raw_Data!B:B,Raw_Data!J:J,0)</f>
        <v>0.22013888888888888</v>
      </c>
      <c r="J160" s="55">
        <f>_xlfn.XLOOKUP(PA_19[[#This Row],[Date]],Raw_Data!B:B,Raw_Data!K:K)</f>
        <v>0.71597222222222223</v>
      </c>
      <c r="K160" s="49">
        <f>IFERROR((PA_19[[#This Row],[Sunset Time (POA&lt;20 W/m2)]]-PA_19[[#This Row],[Sunrise Time (POA&gt;20 W/m2)]])*24,"")</f>
        <v>11.9</v>
      </c>
      <c r="L160" s="54"/>
      <c r="M160" s="54"/>
      <c r="N160" s="54"/>
      <c r="O160" s="125" t="s">
        <v>770</v>
      </c>
      <c r="P160" s="6"/>
      <c r="Q16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Str_Typ4(455*28)</v>
      </c>
      <c r="R160" s="6">
        <f>_xlfn.XLOOKUP(PA_19[[#This Row],[Affected Equipment ]],'Basic Data '!A:A,'Basic Data '!B:B,0)</f>
        <v>0</v>
      </c>
      <c r="S160" s="6">
        <f>_xlfn.XLOOKUP(PA_19[[#This Row],[Affected Equipment ]],'Basic Data '!A:A,'Basic Data '!C:C,0)</f>
        <v>0</v>
      </c>
      <c r="T160" s="56" t="s">
        <v>721</v>
      </c>
      <c r="U160" s="88"/>
      <c r="V160" s="191" t="s">
        <v>774</v>
      </c>
      <c r="W160" s="55">
        <v>0.53472222222222221</v>
      </c>
      <c r="X160" s="58" t="s">
        <v>723</v>
      </c>
      <c r="Y160" s="58" t="s">
        <v>723</v>
      </c>
      <c r="Z160" s="199">
        <v>0.61458333333333337</v>
      </c>
      <c r="AA160" s="117" t="str">
        <f>IF(PA_19[[#This Row],[Acknowledgement Time ]]="NA","",(PA_19[[#This Row],[Acknowledgement Time ]]-PA_19[[#This Row],[Fault Time]])*24)</f>
        <v/>
      </c>
      <c r="AB160" s="117" t="str">
        <f>IF(PA_19[[#This Row],[Work Start time on Fault]]="NA","",(PA_19[[#This Row],[Work Start time on Fault]]-PA_19[[#This Row],[Fault Time]])*24)</f>
        <v/>
      </c>
      <c r="AC160" s="118" t="str">
        <f>IF(PA_19[[#This Row],[Work Start time on Fault]]="NA","",(PA_19[[#This Row],[Work Completion time on fault]]-PA_19[[#This Row],[Fault Time]])*24)</f>
        <v/>
      </c>
      <c r="AD160" s="62">
        <f>IFERROR((PA_19[[#This Row],[Work Completion time on fault]]-PA_19[[#This Row],[Fault Time]])*24,"")</f>
        <v>1.9166666666666679</v>
      </c>
      <c r="AE160" s="54" t="s">
        <v>732</v>
      </c>
      <c r="AF160" s="6" t="s">
        <v>703</v>
      </c>
      <c r="AG160" s="49">
        <f>PA_19[[#This Row],[Breakdown Time]]*PA_19[[#This Row],[Plant Equivalent Weightage]]</f>
        <v>0</v>
      </c>
      <c r="AH160" s="54">
        <v>1.34</v>
      </c>
      <c r="AI160" s="90">
        <f>IFERROR(_xlfn.XLOOKUP($G160,'Modelling New'!$D:$D,'Modelling New'!$O:$O)*PA_19[[#This Row],[DC Capacity Affected (kW)]]*PA_19[[#This Row],[Lost PoA(KWh/m2)]],"")</f>
        <v>0</v>
      </c>
      <c r="AL160" s="36" t="s">
        <v>725</v>
      </c>
    </row>
    <row r="161" spans="1:38" x14ac:dyDescent="0.35">
      <c r="A161" s="53">
        <f t="shared" si="8"/>
        <v>27</v>
      </c>
      <c r="B161" s="141">
        <v>45769</v>
      </c>
      <c r="C161" s="54">
        <f>YEAR(PA_19[[#This Row],[Date]])+IF(MONTH(PA_19[[#This Row],[Date]])&gt;=4,1,0)</f>
        <v>2026</v>
      </c>
      <c r="D161" s="6">
        <f>YEAR(PA_19[[#This Row],[Date]])</f>
        <v>2025</v>
      </c>
      <c r="E161" s="54" t="s">
        <v>735</v>
      </c>
      <c r="F161" s="54" t="s">
        <v>735</v>
      </c>
      <c r="G161" s="104">
        <f>PA_19[[#This Row],[Date]]-DAY(PA_19[[#This Row],[Date]])+1</f>
        <v>45748</v>
      </c>
      <c r="H161" s="6">
        <f>DAY(EOMONTH(PA_19[[#This Row],[Month Year]],0))</f>
        <v>30</v>
      </c>
      <c r="I161" s="55">
        <f>_xlfn.XLOOKUP(PA_19[[#This Row],[Date]],Raw_Data!B:B,Raw_Data!J:J,0)</f>
        <v>0.21527777777777779</v>
      </c>
      <c r="J161" s="55">
        <f>_xlfn.XLOOKUP(PA_19[[#This Row],[Date]],Raw_Data!B:B,Raw_Data!K:K)</f>
        <v>0.66249999999999998</v>
      </c>
      <c r="K161" s="49">
        <f>IFERROR((PA_19[[#This Row],[Sunset Time (POA&lt;20 W/m2)]]-PA_19[[#This Row],[Sunrise Time (POA&gt;20 W/m2)]])*24,"")</f>
        <v>10.733333333333333</v>
      </c>
      <c r="L161" s="54" t="s">
        <v>736</v>
      </c>
      <c r="M161" s="54" t="s">
        <v>754</v>
      </c>
      <c r="N161" s="54"/>
      <c r="O161" s="52"/>
      <c r="P161" s="6"/>
      <c r="Q16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BLK8Inv18</v>
      </c>
      <c r="R161" s="6">
        <f>_xlfn.XLOOKUP(PA_19[[#This Row],[Affected Equipment ]],'Basic Data '!A:A,'Basic Data '!B:B,0)</f>
        <v>254.8</v>
      </c>
      <c r="S161" s="6">
        <f>_xlfn.XLOOKUP(PA_19[[#This Row],[Affected Equipment ]],'Basic Data '!A:A,'Basic Data '!C:C,0)</f>
        <v>2.7734842712528575E-3</v>
      </c>
      <c r="T161" s="56" t="s">
        <v>730</v>
      </c>
      <c r="U161" s="88"/>
      <c r="V161" s="191" t="s">
        <v>758</v>
      </c>
      <c r="W161" s="55">
        <v>0.27083333333333331</v>
      </c>
      <c r="X161" s="58" t="s">
        <v>723</v>
      </c>
      <c r="Y161" s="58" t="s">
        <v>723</v>
      </c>
      <c r="Z161" s="199">
        <v>0.42152777777777778</v>
      </c>
      <c r="AA161" s="117" t="str">
        <f>IF(PA_19[[#This Row],[Acknowledgement Time ]]="NA","",(PA_19[[#This Row],[Acknowledgement Time ]]-PA_19[[#This Row],[Fault Time]])*24)</f>
        <v/>
      </c>
      <c r="AB161" s="117" t="str">
        <f>IF(PA_19[[#This Row],[Work Start time on Fault]]="NA","",(PA_19[[#This Row],[Work Start time on Fault]]-PA_19[[#This Row],[Fault Time]])*24)</f>
        <v/>
      </c>
      <c r="AC161" s="118" t="str">
        <f>IF(PA_19[[#This Row],[Work Start time on Fault]]="NA","",(PA_19[[#This Row],[Work Completion time on fault]]-PA_19[[#This Row],[Fault Time]])*24)</f>
        <v/>
      </c>
      <c r="AD161" s="62">
        <f>IFERROR((PA_19[[#This Row],[Work Completion time on fault]]-PA_19[[#This Row],[Fault Time]])*24,"")</f>
        <v>3.6166666666666671</v>
      </c>
      <c r="AE161" s="54" t="s">
        <v>759</v>
      </c>
      <c r="AF161" s="6" t="s">
        <v>703</v>
      </c>
      <c r="AG161" s="49">
        <f>PA_19[[#This Row],[Breakdown Time]]*PA_19[[#This Row],[Plant Equivalent Weightage]]</f>
        <v>1.0030768114364503E-2</v>
      </c>
      <c r="AH161" s="54">
        <v>0.48</v>
      </c>
      <c r="AI161" s="90">
        <f>IFERROR(_xlfn.XLOOKUP($G161,'Modelling New'!$D:$D,'Modelling New'!$O:$O)*PA_19[[#This Row],[DC Capacity Affected (kW)]]*PA_19[[#This Row],[Lost PoA(KWh/m2)]],"")</f>
        <v>97.817229332018329</v>
      </c>
      <c r="AL161" s="36" t="s">
        <v>725</v>
      </c>
    </row>
    <row r="162" spans="1:38" x14ac:dyDescent="0.35">
      <c r="A162" s="53">
        <f t="shared" si="8"/>
        <v>28</v>
      </c>
      <c r="B162" s="141">
        <v>45769</v>
      </c>
      <c r="C162" s="54">
        <f>YEAR(PA_19[[#This Row],[Date]])+IF(MONTH(PA_19[[#This Row],[Date]])&gt;=4,1,0)</f>
        <v>2026</v>
      </c>
      <c r="D162" s="6">
        <f>YEAR(PA_19[[#This Row],[Date]])</f>
        <v>2025</v>
      </c>
      <c r="E162" s="54" t="s">
        <v>735</v>
      </c>
      <c r="F162" s="54" t="s">
        <v>735</v>
      </c>
      <c r="G162" s="104">
        <f>PA_19[[#This Row],[Date]]-DAY(PA_19[[#This Row],[Date]])+1</f>
        <v>45748</v>
      </c>
      <c r="H162" s="6">
        <f>DAY(EOMONTH(PA_19[[#This Row],[Month Year]],0))</f>
        <v>30</v>
      </c>
      <c r="I162" s="55">
        <f>_xlfn.XLOOKUP(PA_19[[#This Row],[Date]],Raw_Data!B:B,Raw_Data!J:J,0)</f>
        <v>0.21527777777777779</v>
      </c>
      <c r="J162" s="55">
        <f>_xlfn.XLOOKUP(PA_19[[#This Row],[Date]],Raw_Data!B:B,Raw_Data!K:K)</f>
        <v>0.66249999999999998</v>
      </c>
      <c r="K162" s="49">
        <f>IFERROR((PA_19[[#This Row],[Sunset Time (POA&lt;20 W/m2)]]-PA_19[[#This Row],[Sunrise Time (POA&gt;20 W/m2)]])*24,"")</f>
        <v>10.733333333333333</v>
      </c>
      <c r="L162" s="54" t="s">
        <v>736</v>
      </c>
      <c r="M162" s="54" t="s">
        <v>754</v>
      </c>
      <c r="N162" s="54"/>
      <c r="O162" s="52"/>
      <c r="P162" s="6"/>
      <c r="Q16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BLK8Inv18</v>
      </c>
      <c r="R162" s="6">
        <f>_xlfn.XLOOKUP(PA_19[[#This Row],[Affected Equipment ]],'Basic Data '!A:A,'Basic Data '!B:B,0)</f>
        <v>254.8</v>
      </c>
      <c r="S162" s="6">
        <f>_xlfn.XLOOKUP(PA_19[[#This Row],[Affected Equipment ]],'Basic Data '!A:A,'Basic Data '!C:C,0)</f>
        <v>2.7734842712528575E-3</v>
      </c>
      <c r="T162" s="56" t="s">
        <v>730</v>
      </c>
      <c r="U162" s="88"/>
      <c r="V162" s="191" t="s">
        <v>758</v>
      </c>
      <c r="W162" s="55">
        <v>0.46527777777777779</v>
      </c>
      <c r="X162" s="58" t="s">
        <v>723</v>
      </c>
      <c r="Y162" s="58" t="s">
        <v>723</v>
      </c>
      <c r="Z162" s="199">
        <v>0.5083333333333333</v>
      </c>
      <c r="AA162" s="117" t="str">
        <f>IF(PA_19[[#This Row],[Acknowledgement Time ]]="NA","",(PA_19[[#This Row],[Acknowledgement Time ]]-PA_19[[#This Row],[Fault Time]])*24)</f>
        <v/>
      </c>
      <c r="AB162" s="117" t="str">
        <f>IF(PA_19[[#This Row],[Work Start time on Fault]]="NA","",(PA_19[[#This Row],[Work Start time on Fault]]-PA_19[[#This Row],[Fault Time]])*24)</f>
        <v/>
      </c>
      <c r="AC162" s="118" t="str">
        <f>IF(PA_19[[#This Row],[Work Start time on Fault]]="NA","",(PA_19[[#This Row],[Work Completion time on fault]]-PA_19[[#This Row],[Fault Time]])*24)</f>
        <v/>
      </c>
      <c r="AD162" s="62">
        <f>IFERROR((PA_19[[#This Row],[Work Completion time on fault]]-PA_19[[#This Row],[Fault Time]])*24,"")</f>
        <v>1.0333333333333323</v>
      </c>
      <c r="AE162" s="54" t="s">
        <v>759</v>
      </c>
      <c r="AF162" s="6" t="s">
        <v>703</v>
      </c>
      <c r="AG162" s="49">
        <f>PA_19[[#This Row],[Breakdown Time]]*PA_19[[#This Row],[Plant Equivalent Weightage]]</f>
        <v>2.8659337469612834E-3</v>
      </c>
      <c r="AH162" s="54">
        <v>0.15</v>
      </c>
      <c r="AI162" s="90">
        <f>IFERROR(_xlfn.XLOOKUP($G162,'Modelling New'!$D:$D,'Modelling New'!$O:$O)*PA_19[[#This Row],[DC Capacity Affected (kW)]]*PA_19[[#This Row],[Lost PoA(KWh/m2)]],"")</f>
        <v>30.56788416625573</v>
      </c>
      <c r="AL162" s="36" t="s">
        <v>725</v>
      </c>
    </row>
    <row r="163" spans="1:38" x14ac:dyDescent="0.35">
      <c r="A163" s="53">
        <f t="shared" si="8"/>
        <v>29</v>
      </c>
      <c r="B163" s="141">
        <v>45770</v>
      </c>
      <c r="C163" s="54">
        <f>YEAR(PA_19[[#This Row],[Date]])+IF(MONTH(PA_19[[#This Row],[Date]])&gt;=4,1,0)</f>
        <v>2026</v>
      </c>
      <c r="D163" s="6">
        <f>YEAR(PA_19[[#This Row],[Date]])</f>
        <v>2025</v>
      </c>
      <c r="E163" s="54" t="s">
        <v>735</v>
      </c>
      <c r="F163" s="54" t="s">
        <v>735</v>
      </c>
      <c r="G163" s="104">
        <f>PA_19[[#This Row],[Date]]-DAY(PA_19[[#This Row],[Date]])+1</f>
        <v>45748</v>
      </c>
      <c r="H163" s="6">
        <f>DAY(EOMONTH(PA_19[[#This Row],[Month Year]],0))</f>
        <v>30</v>
      </c>
      <c r="I163" s="55">
        <f>_xlfn.XLOOKUP(PA_19[[#This Row],[Date]],Raw_Data!B:B,Raw_Data!J:J,0)</f>
        <v>0.21458333333333332</v>
      </c>
      <c r="J163" s="55">
        <f>_xlfn.XLOOKUP(PA_19[[#This Row],[Date]],Raw_Data!B:B,Raw_Data!K:K)</f>
        <v>0.70833333333333337</v>
      </c>
      <c r="K163" s="49">
        <f>IFERROR((PA_19[[#This Row],[Sunset Time (POA&lt;20 W/m2)]]-PA_19[[#This Row],[Sunrise Time (POA&gt;20 W/m2)]])*24,"")</f>
        <v>11.850000000000001</v>
      </c>
      <c r="L163" s="54" t="s">
        <v>736</v>
      </c>
      <c r="M163" s="54" t="s">
        <v>754</v>
      </c>
      <c r="N163" s="54"/>
      <c r="O163" s="52"/>
      <c r="P163" s="6"/>
      <c r="Q16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BLK8Inv18</v>
      </c>
      <c r="R163" s="6">
        <f>_xlfn.XLOOKUP(PA_19[[#This Row],[Affected Equipment ]],'Basic Data '!A:A,'Basic Data '!B:B,0)</f>
        <v>254.8</v>
      </c>
      <c r="S163" s="6">
        <f>_xlfn.XLOOKUP(PA_19[[#This Row],[Affected Equipment ]],'Basic Data '!A:A,'Basic Data '!C:C,0)</f>
        <v>2.7734842712528575E-3</v>
      </c>
      <c r="T163" s="56" t="s">
        <v>730</v>
      </c>
      <c r="U163" s="88"/>
      <c r="V163" s="191" t="s">
        <v>758</v>
      </c>
      <c r="W163" s="55">
        <v>0.25555555555555554</v>
      </c>
      <c r="X163" s="58" t="s">
        <v>723</v>
      </c>
      <c r="Y163" s="58" t="s">
        <v>723</v>
      </c>
      <c r="Z163" s="199">
        <v>0.34027777777777779</v>
      </c>
      <c r="AA163" s="117" t="str">
        <f>IF(PA_19[[#This Row],[Acknowledgement Time ]]="NA","",(PA_19[[#This Row],[Acknowledgement Time ]]-PA_19[[#This Row],[Fault Time]])*24)</f>
        <v/>
      </c>
      <c r="AB163" s="117" t="str">
        <f>IF(PA_19[[#This Row],[Work Start time on Fault]]="NA","",(PA_19[[#This Row],[Work Start time on Fault]]-PA_19[[#This Row],[Fault Time]])*24)</f>
        <v/>
      </c>
      <c r="AC163" s="118" t="str">
        <f>IF(PA_19[[#This Row],[Work Start time on Fault]]="NA","",(PA_19[[#This Row],[Work Completion time on fault]]-PA_19[[#This Row],[Fault Time]])*24)</f>
        <v/>
      </c>
      <c r="AD163" s="62">
        <f>IFERROR((PA_19[[#This Row],[Work Completion time on fault]]-PA_19[[#This Row],[Fault Time]])*24,"")</f>
        <v>2.0333333333333341</v>
      </c>
      <c r="AE163" s="54" t="s">
        <v>759</v>
      </c>
      <c r="AF163" s="6" t="s">
        <v>703</v>
      </c>
      <c r="AG163" s="49">
        <f>PA_19[[#This Row],[Breakdown Time]]*PA_19[[#This Row],[Plant Equivalent Weightage]]</f>
        <v>5.6394180182141457E-3</v>
      </c>
      <c r="AH163" s="143">
        <v>0.16980000000000001</v>
      </c>
      <c r="AI163" s="90">
        <f>IFERROR(_xlfn.XLOOKUP($G163,'Modelling New'!$D:$D,'Modelling New'!$O:$O)*PA_19[[#This Row],[DC Capacity Affected (kW)]]*PA_19[[#This Row],[Lost PoA(KWh/m2)]],"")</f>
        <v>34.602844876201488</v>
      </c>
      <c r="AL163" s="36" t="s">
        <v>725</v>
      </c>
    </row>
    <row r="164" spans="1:38" x14ac:dyDescent="0.35">
      <c r="A164" s="53">
        <f t="shared" si="8"/>
        <v>30</v>
      </c>
      <c r="B164" s="141">
        <v>45771</v>
      </c>
      <c r="C164" s="54">
        <f>YEAR(PA_19[[#This Row],[Date]])+IF(MONTH(PA_19[[#This Row],[Date]])&gt;=4,1,0)</f>
        <v>2026</v>
      </c>
      <c r="D164" s="6">
        <f>YEAR(PA_19[[#This Row],[Date]])</f>
        <v>2025</v>
      </c>
      <c r="E164" s="54" t="s">
        <v>735</v>
      </c>
      <c r="F164" s="54" t="s">
        <v>735</v>
      </c>
      <c r="G164" s="104">
        <f>PA_19[[#This Row],[Date]]-DAY(PA_19[[#This Row],[Date]])+1</f>
        <v>45748</v>
      </c>
      <c r="H164" s="6">
        <f>DAY(EOMONTH(PA_19[[#This Row],[Month Year]],0))</f>
        <v>30</v>
      </c>
      <c r="I164" s="55">
        <f>_xlfn.XLOOKUP(PA_19[[#This Row],[Date]],Raw_Data!B:B,Raw_Data!J:J,0)</f>
        <v>0.2326388888888889</v>
      </c>
      <c r="J164" s="55">
        <f>_xlfn.XLOOKUP(PA_19[[#This Row],[Date]],Raw_Data!B:B,Raw_Data!K:K)</f>
        <v>0.71805555555555556</v>
      </c>
      <c r="K164" s="49">
        <f>IFERROR((PA_19[[#This Row],[Sunset Time (POA&lt;20 W/m2)]]-PA_19[[#This Row],[Sunrise Time (POA&gt;20 W/m2)]])*24,"")</f>
        <v>11.65</v>
      </c>
      <c r="L164" s="54" t="s">
        <v>736</v>
      </c>
      <c r="M164" s="54" t="s">
        <v>754</v>
      </c>
      <c r="N164" s="54"/>
      <c r="O164" s="52"/>
      <c r="P164" s="6"/>
      <c r="Q16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BLK8Inv18</v>
      </c>
      <c r="R164" s="6">
        <f>_xlfn.XLOOKUP(PA_19[[#This Row],[Affected Equipment ]],'Basic Data '!A:A,'Basic Data '!B:B,0)</f>
        <v>254.8</v>
      </c>
      <c r="S164" s="6">
        <f>_xlfn.XLOOKUP(PA_19[[#This Row],[Affected Equipment ]],'Basic Data '!A:A,'Basic Data '!C:C,0)</f>
        <v>2.7734842712528575E-3</v>
      </c>
      <c r="T164" s="56" t="s">
        <v>730</v>
      </c>
      <c r="U164" s="88"/>
      <c r="V164" s="191" t="s">
        <v>758</v>
      </c>
      <c r="W164" s="55">
        <v>0.2361111111111111</v>
      </c>
      <c r="X164" s="58" t="s">
        <v>723</v>
      </c>
      <c r="Y164" s="58" t="s">
        <v>723</v>
      </c>
      <c r="Z164" s="199">
        <v>0.34444444444444444</v>
      </c>
      <c r="AA164" s="117" t="str">
        <f>IF(PA_19[[#This Row],[Acknowledgement Time ]]="NA","",(PA_19[[#This Row],[Acknowledgement Time ]]-PA_19[[#This Row],[Fault Time]])*24)</f>
        <v/>
      </c>
      <c r="AB164" s="117" t="str">
        <f>IF(PA_19[[#This Row],[Work Start time on Fault]]="NA","",(PA_19[[#This Row],[Work Start time on Fault]]-PA_19[[#This Row],[Fault Time]])*24)</f>
        <v/>
      </c>
      <c r="AC164" s="118" t="str">
        <f>IF(PA_19[[#This Row],[Work Start time on Fault]]="NA","",(PA_19[[#This Row],[Work Completion time on fault]]-PA_19[[#This Row],[Fault Time]])*24)</f>
        <v/>
      </c>
      <c r="AD164" s="62">
        <f>IFERROR((PA_19[[#This Row],[Work Completion time on fault]]-PA_19[[#This Row],[Fault Time]])*24,"")</f>
        <v>2.6</v>
      </c>
      <c r="AE164" s="54" t="s">
        <v>759</v>
      </c>
      <c r="AF164" s="6" t="s">
        <v>703</v>
      </c>
      <c r="AG164" s="49">
        <f>PA_19[[#This Row],[Breakdown Time]]*PA_19[[#This Row],[Plant Equivalent Weightage]]</f>
        <v>7.2110591052574301E-3</v>
      </c>
      <c r="AH164" s="143">
        <v>0.38</v>
      </c>
      <c r="AI164" s="90">
        <f>IFERROR(_xlfn.XLOOKUP($G164,'Modelling New'!$D:$D,'Modelling New'!$O:$O)*PA_19[[#This Row],[DC Capacity Affected (kW)]]*PA_19[[#This Row],[Lost PoA(KWh/m2)]],"")</f>
        <v>77.438639887847856</v>
      </c>
      <c r="AL164" s="36" t="s">
        <v>725</v>
      </c>
    </row>
    <row r="165" spans="1:38" ht="19.5" customHeight="1" x14ac:dyDescent="0.35">
      <c r="A165" s="53">
        <f t="shared" si="8"/>
        <v>31</v>
      </c>
      <c r="B165" s="141">
        <v>45771</v>
      </c>
      <c r="C165" s="54">
        <f>YEAR(PA_19[[#This Row],[Date]])+IF(MONTH(PA_19[[#This Row],[Date]])&gt;=4,1,0)</f>
        <v>2026</v>
      </c>
      <c r="D165" s="6">
        <f>YEAR(PA_19[[#This Row],[Date]])</f>
        <v>2025</v>
      </c>
      <c r="E165" s="54" t="s">
        <v>735</v>
      </c>
      <c r="F165" s="54" t="s">
        <v>735</v>
      </c>
      <c r="G165" s="104">
        <f>PA_19[[#This Row],[Date]]-DAY(PA_19[[#This Row],[Date]])+1</f>
        <v>45748</v>
      </c>
      <c r="H165" s="6">
        <f>DAY(EOMONTH(PA_19[[#This Row],[Month Year]],0))</f>
        <v>30</v>
      </c>
      <c r="I165" s="55">
        <f>_xlfn.XLOOKUP(PA_19[[#This Row],[Date]],Raw_Data!B:B,Raw_Data!J:J,0)</f>
        <v>0.2326388888888889</v>
      </c>
      <c r="J165" s="55">
        <f>_xlfn.XLOOKUP(PA_19[[#This Row],[Date]],Raw_Data!B:B,Raw_Data!K:K)</f>
        <v>0.71805555555555556</v>
      </c>
      <c r="K165" s="49">
        <f>IFERROR((PA_19[[#This Row],[Sunset Time (POA&lt;20 W/m2)]]-PA_19[[#This Row],[Sunrise Time (POA&gt;20 W/m2)]])*24,"")</f>
        <v>11.65</v>
      </c>
      <c r="L165" s="54" t="s">
        <v>736</v>
      </c>
      <c r="M165" s="54" t="s">
        <v>754</v>
      </c>
      <c r="N165" s="54"/>
      <c r="O165" s="52"/>
      <c r="P165" s="6"/>
      <c r="Q16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BLK8Inv18</v>
      </c>
      <c r="R165" s="6">
        <f>_xlfn.XLOOKUP(PA_19[[#This Row],[Affected Equipment ]],'Basic Data '!A:A,'Basic Data '!B:B,0)</f>
        <v>254.8</v>
      </c>
      <c r="S165" s="6">
        <f>_xlfn.XLOOKUP(PA_19[[#This Row],[Affected Equipment ]],'Basic Data '!A:A,'Basic Data '!C:C,0)</f>
        <v>2.7734842712528575E-3</v>
      </c>
      <c r="T165" s="56" t="s">
        <v>730</v>
      </c>
      <c r="U165" s="88"/>
      <c r="V165" s="191" t="s">
        <v>775</v>
      </c>
      <c r="W165" s="55">
        <v>0.65555555555555556</v>
      </c>
      <c r="X165" s="58" t="s">
        <v>723</v>
      </c>
      <c r="Y165" s="58" t="s">
        <v>723</v>
      </c>
      <c r="Z165" s="199">
        <v>0.69722222222222219</v>
      </c>
      <c r="AA165" s="117" t="str">
        <f>IF(PA_19[[#This Row],[Acknowledgement Time ]]="NA","",(PA_19[[#This Row],[Acknowledgement Time ]]-PA_19[[#This Row],[Fault Time]])*24)</f>
        <v/>
      </c>
      <c r="AB165" s="117" t="str">
        <f>IF(PA_19[[#This Row],[Work Start time on Fault]]="NA","",(PA_19[[#This Row],[Work Start time on Fault]]-PA_19[[#This Row],[Fault Time]])*24)</f>
        <v/>
      </c>
      <c r="AC165" s="118" t="str">
        <f>IF(PA_19[[#This Row],[Work Start time on Fault]]="NA","",(PA_19[[#This Row],[Work Completion time on fault]]-PA_19[[#This Row],[Fault Time]])*24)</f>
        <v/>
      </c>
      <c r="AD165" s="62">
        <f>IFERROR((PA_19[[#This Row],[Work Completion time on fault]]-PA_19[[#This Row],[Fault Time]])*24,"")</f>
        <v>0.99999999999999911</v>
      </c>
      <c r="AE165" s="54" t="s">
        <v>776</v>
      </c>
      <c r="AF165" s="6" t="s">
        <v>703</v>
      </c>
      <c r="AG165" s="49">
        <f>PA_19[[#This Row],[Breakdown Time]]*PA_19[[#This Row],[Plant Equivalent Weightage]]</f>
        <v>2.7734842712528549E-3</v>
      </c>
      <c r="AH165" s="143">
        <v>0.09</v>
      </c>
      <c r="AI165" s="90">
        <f>IFERROR(_xlfn.XLOOKUP($G165,'Modelling New'!$D:$D,'Modelling New'!$O:$O)*PA_19[[#This Row],[DC Capacity Affected (kW)]]*PA_19[[#This Row],[Lost PoA(KWh/m2)]],"")</f>
        <v>18.340730499753437</v>
      </c>
      <c r="AL165" s="36" t="s">
        <v>725</v>
      </c>
    </row>
    <row r="166" spans="1:38" x14ac:dyDescent="0.35">
      <c r="A166" s="53">
        <f t="shared" si="8"/>
        <v>32</v>
      </c>
      <c r="B166" s="141">
        <v>45771</v>
      </c>
      <c r="C166" s="54">
        <f>YEAR(PA_19[[#This Row],[Date]])+IF(MONTH(PA_19[[#This Row],[Date]])&gt;=4,1,0)</f>
        <v>2026</v>
      </c>
      <c r="D166" s="6">
        <f>YEAR(PA_19[[#This Row],[Date]])</f>
        <v>2025</v>
      </c>
      <c r="E166" s="54" t="s">
        <v>735</v>
      </c>
      <c r="F166" s="54" t="s">
        <v>735</v>
      </c>
      <c r="G166" s="104">
        <f>PA_19[[#This Row],[Date]]-DAY(PA_19[[#This Row],[Date]])+1</f>
        <v>45748</v>
      </c>
      <c r="H166" s="6">
        <f>DAY(EOMONTH(PA_19[[#This Row],[Month Year]],0))</f>
        <v>30</v>
      </c>
      <c r="I166" s="55">
        <f>_xlfn.XLOOKUP(PA_19[[#This Row],[Date]],Raw_Data!B:B,Raw_Data!J:J,0)</f>
        <v>0.2326388888888889</v>
      </c>
      <c r="J166" s="55">
        <f>_xlfn.XLOOKUP(PA_19[[#This Row],[Date]],Raw_Data!B:B,Raw_Data!K:K)</f>
        <v>0.71805555555555556</v>
      </c>
      <c r="K166" s="49">
        <f>IFERROR((PA_19[[#This Row],[Sunset Time (POA&lt;20 W/m2)]]-PA_19[[#This Row],[Sunrise Time (POA&gt;20 W/m2)]])*24,"")</f>
        <v>11.65</v>
      </c>
      <c r="L166" s="54" t="s">
        <v>736</v>
      </c>
      <c r="M166" s="54" t="s">
        <v>777</v>
      </c>
      <c r="N166" s="54"/>
      <c r="O166" s="52"/>
      <c r="P166" s="6"/>
      <c r="Q16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BLK8Inv17</v>
      </c>
      <c r="R166" s="6">
        <f>_xlfn.XLOOKUP(PA_19[[#This Row],[Affected Equipment ]],'Basic Data '!A:A,'Basic Data '!B:B,0)</f>
        <v>254.8</v>
      </c>
      <c r="S166" s="6">
        <f>_xlfn.XLOOKUP(PA_19[[#This Row],[Affected Equipment ]],'Basic Data '!A:A,'Basic Data '!C:C,0)</f>
        <v>2.7734842712528575E-3</v>
      </c>
      <c r="T166" s="56" t="s">
        <v>730</v>
      </c>
      <c r="U166" s="88"/>
      <c r="V166" s="191" t="s">
        <v>775</v>
      </c>
      <c r="W166" s="55">
        <v>0.65555555555555556</v>
      </c>
      <c r="X166" s="58" t="s">
        <v>723</v>
      </c>
      <c r="Y166" s="58" t="s">
        <v>723</v>
      </c>
      <c r="Z166" s="199">
        <v>0.69722222222222219</v>
      </c>
      <c r="AA166" s="117" t="str">
        <f>IF(PA_19[[#This Row],[Acknowledgement Time ]]="NA","",(PA_19[[#This Row],[Acknowledgement Time ]]-PA_19[[#This Row],[Fault Time]])*24)</f>
        <v/>
      </c>
      <c r="AB166" s="117" t="str">
        <f>IF(PA_19[[#This Row],[Work Start time on Fault]]="NA","",(PA_19[[#This Row],[Work Start time on Fault]]-PA_19[[#This Row],[Fault Time]])*24)</f>
        <v/>
      </c>
      <c r="AC166" s="118" t="str">
        <f>IF(PA_19[[#This Row],[Work Start time on Fault]]="NA","",(PA_19[[#This Row],[Work Completion time on fault]]-PA_19[[#This Row],[Fault Time]])*24)</f>
        <v/>
      </c>
      <c r="AD166" s="62">
        <f>IFERROR((PA_19[[#This Row],[Work Completion time on fault]]-PA_19[[#This Row],[Fault Time]])*24,"")</f>
        <v>0.99999999999999911</v>
      </c>
      <c r="AE166" s="54" t="s">
        <v>776</v>
      </c>
      <c r="AF166" s="6" t="s">
        <v>703</v>
      </c>
      <c r="AG166" s="49">
        <f>PA_19[[#This Row],[Breakdown Time]]*PA_19[[#This Row],[Plant Equivalent Weightage]]</f>
        <v>2.7734842712528549E-3</v>
      </c>
      <c r="AH166" s="143">
        <v>0.09</v>
      </c>
      <c r="AI166" s="90">
        <f>IFERROR(_xlfn.XLOOKUP($G166,'Modelling New'!$D:$D,'Modelling New'!$O:$O)*PA_19[[#This Row],[DC Capacity Affected (kW)]]*PA_19[[#This Row],[Lost PoA(KWh/m2)]],"")</f>
        <v>18.340730499753437</v>
      </c>
      <c r="AL166" s="36" t="s">
        <v>725</v>
      </c>
    </row>
    <row r="167" spans="1:38" x14ac:dyDescent="0.35">
      <c r="A167" s="53">
        <f t="shared" si="8"/>
        <v>33</v>
      </c>
      <c r="B167" s="141">
        <v>45774</v>
      </c>
      <c r="C167" s="54">
        <f>YEAR(PA_19[[#This Row],[Date]])+IF(MONTH(PA_19[[#This Row],[Date]])&gt;=4,1,0)</f>
        <v>2026</v>
      </c>
      <c r="D167" s="6">
        <f>YEAR(PA_19[[#This Row],[Date]])</f>
        <v>2025</v>
      </c>
      <c r="E167" s="54" t="s">
        <v>735</v>
      </c>
      <c r="F167" s="54" t="s">
        <v>735</v>
      </c>
      <c r="G167" s="104">
        <f>PA_19[[#This Row],[Date]]-DAY(PA_19[[#This Row],[Date]])+1</f>
        <v>45748</v>
      </c>
      <c r="H167" s="6">
        <f>DAY(EOMONTH(PA_19[[#This Row],[Month Year]],0))</f>
        <v>30</v>
      </c>
      <c r="I167" s="55">
        <f>_xlfn.XLOOKUP(PA_19[[#This Row],[Date]],Raw_Data!B:B,Raw_Data!J:J,0)</f>
        <v>0.25416666666666665</v>
      </c>
      <c r="J167" s="55">
        <f>_xlfn.XLOOKUP(PA_19[[#This Row],[Date]],Raw_Data!B:B,Raw_Data!K:K)</f>
        <v>0.72430555555555554</v>
      </c>
      <c r="K167" s="49">
        <f>IFERROR((PA_19[[#This Row],[Sunset Time (POA&lt;20 W/m2)]]-PA_19[[#This Row],[Sunrise Time (POA&gt;20 W/m2)]])*24,"")</f>
        <v>11.283333333333333</v>
      </c>
      <c r="L167" s="54" t="s">
        <v>778</v>
      </c>
      <c r="M167" s="54" t="s">
        <v>754</v>
      </c>
      <c r="N167" s="54"/>
      <c r="O167" s="52"/>
      <c r="P167" s="6"/>
      <c r="Q16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BLK4Inv18</v>
      </c>
      <c r="R167" s="6">
        <f>_xlfn.XLOOKUP(PA_19[[#This Row],[Affected Equipment ]],'Basic Data '!A:A,'Basic Data '!B:B,0)</f>
        <v>289.8</v>
      </c>
      <c r="S167" s="6">
        <f>_xlfn.XLOOKUP(PA_19[[#This Row],[Affected Equipment ]],'Basic Data '!A:A,'Basic Data '!C:C,0)</f>
        <v>3.1544573854359421E-3</v>
      </c>
      <c r="T167" s="56" t="s">
        <v>730</v>
      </c>
      <c r="U167" s="88"/>
      <c r="V167" s="191" t="s">
        <v>779</v>
      </c>
      <c r="W167" s="55">
        <v>0.40277777777777773</v>
      </c>
      <c r="X167" s="58" t="s">
        <v>723</v>
      </c>
      <c r="Y167" s="58" t="s">
        <v>723</v>
      </c>
      <c r="Z167" s="199">
        <v>0.61458333333333337</v>
      </c>
      <c r="AA167" s="117" t="str">
        <f>IF(PA_19[[#This Row],[Acknowledgement Time ]]="NA","",(PA_19[[#This Row],[Acknowledgement Time ]]-PA_19[[#This Row],[Fault Time]])*24)</f>
        <v/>
      </c>
      <c r="AB167" s="117" t="str">
        <f>IF(PA_19[[#This Row],[Work Start time on Fault]]="NA","",(PA_19[[#This Row],[Work Start time on Fault]]-PA_19[[#This Row],[Fault Time]])*24)</f>
        <v/>
      </c>
      <c r="AC167" s="118" t="str">
        <f>IF(PA_19[[#This Row],[Work Start time on Fault]]="NA","",(PA_19[[#This Row],[Work Completion time on fault]]-PA_19[[#This Row],[Fault Time]])*24)</f>
        <v/>
      </c>
      <c r="AD167" s="62">
        <f>IFERROR((PA_19[[#This Row],[Work Completion time on fault]]-PA_19[[#This Row],[Fault Time]])*24,"")</f>
        <v>5.0833333333333357</v>
      </c>
      <c r="AE167" s="234" t="s">
        <v>739</v>
      </c>
      <c r="AF167" s="6" t="s">
        <v>703</v>
      </c>
      <c r="AG167" s="49">
        <f>PA_19[[#This Row],[Breakdown Time]]*PA_19[[#This Row],[Plant Equivalent Weightage]]</f>
        <v>1.6035158375966047E-2</v>
      </c>
      <c r="AH167" s="143">
        <v>4.05</v>
      </c>
      <c r="AI167" s="90">
        <f>IFERROR(_xlfn.XLOOKUP($G167,'Modelling New'!$D:$D,'Modelling New'!$O:$O)*PA_19[[#This Row],[DC Capacity Affected (kW)]]*PA_19[[#This Row],[Lost PoA(KWh/m2)]],"")</f>
        <v>938.70277255606186</v>
      </c>
      <c r="AL167" s="36" t="s">
        <v>1425</v>
      </c>
    </row>
    <row r="168" spans="1:38" x14ac:dyDescent="0.35">
      <c r="A168" s="53">
        <f t="shared" si="8"/>
        <v>34</v>
      </c>
      <c r="B168" s="141">
        <v>45774</v>
      </c>
      <c r="C168" s="54">
        <f>YEAR(PA_19[[#This Row],[Date]])+IF(MONTH(PA_19[[#This Row],[Date]])&gt;=4,1,0)</f>
        <v>2026</v>
      </c>
      <c r="D168" s="6">
        <f>YEAR(PA_19[[#This Row],[Date]])</f>
        <v>2025</v>
      </c>
      <c r="E168" s="54" t="s">
        <v>735</v>
      </c>
      <c r="F168" s="54" t="s">
        <v>735</v>
      </c>
      <c r="G168" s="104">
        <f>PA_19[[#This Row],[Date]]-DAY(PA_19[[#This Row],[Date]])+1</f>
        <v>45748</v>
      </c>
      <c r="H168" s="6">
        <f>DAY(EOMONTH(PA_19[[#This Row],[Month Year]],0))</f>
        <v>30</v>
      </c>
      <c r="I168" s="55">
        <v>0.63263888888888886</v>
      </c>
      <c r="J168" s="55">
        <f>_xlfn.XLOOKUP(PA_19[[#This Row],[Date]],Raw_Data!B:B,Raw_Data!K:K)</f>
        <v>0.72430555555555554</v>
      </c>
      <c r="K168" s="49">
        <f>IFERROR((PA_19[[#This Row],[Sunset Time (POA&lt;20 W/m2)]]-PA_19[[#This Row],[Sunrise Time (POA&gt;20 W/m2)]])*24,"")</f>
        <v>2.2000000000000002</v>
      </c>
      <c r="L168" s="54"/>
      <c r="M168" s="54"/>
      <c r="N168" s="54"/>
      <c r="O168" s="125" t="s">
        <v>780</v>
      </c>
      <c r="P168" s="6"/>
      <c r="Q16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68" s="6">
        <v>0</v>
      </c>
      <c r="S168" s="6">
        <f>_xlfn.XLOOKUP(PA_19[[#This Row],[Affected Equipment ]],'Basic Data '!A:A,'Basic Data '!C:C,0)</f>
        <v>2.7430064221182105E-4</v>
      </c>
      <c r="T168" s="56" t="s">
        <v>730</v>
      </c>
      <c r="U168" s="88"/>
      <c r="V168" s="191" t="s">
        <v>781</v>
      </c>
      <c r="W168" s="55">
        <v>0.40277777777777773</v>
      </c>
      <c r="X168" s="58" t="s">
        <v>723</v>
      </c>
      <c r="Y168" s="58" t="s">
        <v>723</v>
      </c>
      <c r="Z168" s="199">
        <v>0.72430555555555554</v>
      </c>
      <c r="AA168" s="117" t="str">
        <f>IF(PA_19[[#This Row],[Acknowledgement Time ]]="NA","",(PA_19[[#This Row],[Acknowledgement Time ]]-PA_19[[#This Row],[Fault Time]])*24)</f>
        <v/>
      </c>
      <c r="AB168" s="117" t="str">
        <f>IF(PA_19[[#This Row],[Work Start time on Fault]]="NA","",(PA_19[[#This Row],[Work Start time on Fault]]-PA_19[[#This Row],[Fault Time]])*24)</f>
        <v/>
      </c>
      <c r="AC168" s="118" t="str">
        <f>IF(PA_19[[#This Row],[Work Start time on Fault]]="NA","",(PA_19[[#This Row],[Work Completion time on fault]]-PA_19[[#This Row],[Fault Time]])*24)</f>
        <v/>
      </c>
      <c r="AD168" s="62">
        <f>IFERROR((PA_19[[#This Row],[Work Completion time on fault]]-PA_19[[#This Row],[Fault Time]])*24,"")</f>
        <v>7.7166666666666668</v>
      </c>
      <c r="AE168" s="54" t="s">
        <v>728</v>
      </c>
      <c r="AF168" s="6" t="s">
        <v>782</v>
      </c>
      <c r="AG168" s="49">
        <f>PA_19[[#This Row],[Breakdown Time]]*PA_19[[#This Row],[Plant Equivalent Weightage]]</f>
        <v>2.1166866224012191E-3</v>
      </c>
      <c r="AH168" s="143">
        <v>0.3</v>
      </c>
      <c r="AI168" s="90">
        <f>IFERROR(_xlfn.XLOOKUP($G168,'Modelling New'!$D:$D,'Modelling New'!$O:$O)*PA_19[[#This Row],[DC Capacity Affected (kW)]]*PA_19[[#This Row],[Lost PoA(KWh/m2)]],"")</f>
        <v>0</v>
      </c>
      <c r="AL168" s="36" t="s">
        <v>725</v>
      </c>
    </row>
    <row r="169" spans="1:38" x14ac:dyDescent="0.35">
      <c r="A169" s="53">
        <f t="shared" si="8"/>
        <v>35</v>
      </c>
      <c r="B169" s="141">
        <v>45774</v>
      </c>
      <c r="C169" s="54">
        <f>YEAR(PA_19[[#This Row],[Date]])+IF(MONTH(PA_19[[#This Row],[Date]])&gt;=4,1,0)</f>
        <v>2026</v>
      </c>
      <c r="D169" s="6">
        <f>YEAR(PA_19[[#This Row],[Date]])</f>
        <v>2025</v>
      </c>
      <c r="E169" s="54" t="s">
        <v>735</v>
      </c>
      <c r="F169" s="54" t="s">
        <v>735</v>
      </c>
      <c r="G169" s="104">
        <f>PA_19[[#This Row],[Date]]-DAY(PA_19[[#This Row],[Date]])+1</f>
        <v>45748</v>
      </c>
      <c r="H169" s="6">
        <f>DAY(EOMONTH(PA_19[[#This Row],[Month Year]],0))</f>
        <v>30</v>
      </c>
      <c r="I169" s="55">
        <f>_xlfn.XLOOKUP(PA_19[[#This Row],[Date]],Raw_Data!B:B,Raw_Data!J:J,0)</f>
        <v>0.25416666666666665</v>
      </c>
      <c r="J169" s="55">
        <f>_xlfn.XLOOKUP(PA_19[[#This Row],[Date]],Raw_Data!B:B,Raw_Data!K:K)</f>
        <v>0.72430555555555554</v>
      </c>
      <c r="K169" s="49">
        <f>IFERROR((PA_19[[#This Row],[Sunset Time (POA&lt;20 W/m2)]]-PA_19[[#This Row],[Sunrise Time (POA&gt;20 W/m2)]])*24,"")</f>
        <v>11.283333333333333</v>
      </c>
      <c r="L169" s="54" t="s">
        <v>783</v>
      </c>
      <c r="M169" s="54" t="s">
        <v>784</v>
      </c>
      <c r="N169" s="54"/>
      <c r="O169" s="52"/>
      <c r="P169" s="6"/>
      <c r="Q16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BLK5Inv20</v>
      </c>
      <c r="R169" s="6">
        <f>_xlfn.XLOOKUP(PA_19[[#This Row],[Affected Equipment ]],'Basic Data '!A:A,'Basic Data '!B:B,0)</f>
        <v>289.8</v>
      </c>
      <c r="S169" s="6">
        <f>_xlfn.XLOOKUP(PA_19[[#This Row],[Affected Equipment ]],'Basic Data '!A:A,'Basic Data '!C:C,0)</f>
        <v>3.1544573854359421E-3</v>
      </c>
      <c r="T169" s="56" t="s">
        <v>730</v>
      </c>
      <c r="U169" s="88"/>
      <c r="V169" s="191" t="s">
        <v>779</v>
      </c>
      <c r="W169" s="55">
        <v>0.4375</v>
      </c>
      <c r="X169" s="58" t="s">
        <v>723</v>
      </c>
      <c r="Y169" s="58" t="s">
        <v>723</v>
      </c>
      <c r="Z169" s="199">
        <v>0.72430555555555554</v>
      </c>
      <c r="AA169" s="117" t="str">
        <f>IF(PA_19[[#This Row],[Acknowledgement Time ]]="NA","",(PA_19[[#This Row],[Acknowledgement Time ]]-PA_19[[#This Row],[Fault Time]])*24)</f>
        <v/>
      </c>
      <c r="AB169" s="117" t="str">
        <f>IF(PA_19[[#This Row],[Work Start time on Fault]]="NA","",(PA_19[[#This Row],[Work Start time on Fault]]-PA_19[[#This Row],[Fault Time]])*24)</f>
        <v/>
      </c>
      <c r="AC169" s="118" t="str">
        <f>IF(PA_19[[#This Row],[Work Start time on Fault]]="NA","",(PA_19[[#This Row],[Work Completion time on fault]]-PA_19[[#This Row],[Fault Time]])*24)</f>
        <v/>
      </c>
      <c r="AD169" s="62">
        <f>IFERROR((PA_19[[#This Row],[Work Completion time on fault]]-PA_19[[#This Row],[Fault Time]])*24,"")</f>
        <v>6.8833333333333329</v>
      </c>
      <c r="AE169" s="233" t="s">
        <v>728</v>
      </c>
      <c r="AF169" s="6" t="s">
        <v>782</v>
      </c>
      <c r="AG169" s="49">
        <f>PA_19[[#This Row],[Breakdown Time]]*PA_19[[#This Row],[Plant Equivalent Weightage]]</f>
        <v>2.1713181669750732E-2</v>
      </c>
      <c r="AH169" s="143">
        <v>3.67</v>
      </c>
      <c r="AI169" s="90">
        <f>IFERROR(_xlfn.XLOOKUP($G169,'Modelling New'!$D:$D,'Modelling New'!$O:$O)*PA_19[[#This Row],[DC Capacity Affected (kW)]]*PA_19[[#This Row],[Lost PoA(KWh/m2)]],"")</f>
        <v>850.62695685944368</v>
      </c>
      <c r="AL169" s="36" t="s">
        <v>1425</v>
      </c>
    </row>
    <row r="170" spans="1:38" x14ac:dyDescent="0.35">
      <c r="A170" s="53">
        <f t="shared" si="8"/>
        <v>36</v>
      </c>
      <c r="B170" s="141">
        <v>45775</v>
      </c>
      <c r="C170" s="54">
        <f>YEAR(PA_19[[#This Row],[Date]])+IF(MONTH(PA_19[[#This Row],[Date]])&gt;=4,1,0)</f>
        <v>2026</v>
      </c>
      <c r="D170" s="6">
        <f>YEAR(PA_19[[#This Row],[Date]])</f>
        <v>2025</v>
      </c>
      <c r="E170" s="54" t="s">
        <v>735</v>
      </c>
      <c r="F170" s="54" t="s">
        <v>735</v>
      </c>
      <c r="G170" s="104">
        <f>PA_19[[#This Row],[Date]]-DAY(PA_19[[#This Row],[Date]])+1</f>
        <v>45748</v>
      </c>
      <c r="H170" s="6">
        <f>DAY(EOMONTH(PA_19[[#This Row],[Month Year]],0))</f>
        <v>30</v>
      </c>
      <c r="I170" s="55">
        <f>_xlfn.XLOOKUP(PA_19[[#This Row],[Date]],Raw_Data!B:B,Raw_Data!J:J,0)</f>
        <v>0.21041666666666667</v>
      </c>
      <c r="J170" s="55">
        <f>_xlfn.XLOOKUP(PA_19[[#This Row],[Date]],Raw_Data!B:B,Raw_Data!K:K)</f>
        <v>0.70694444444444438</v>
      </c>
      <c r="K170" s="49">
        <f>IFERROR((PA_19[[#This Row],[Sunset Time (POA&lt;20 W/m2)]]-PA_19[[#This Row],[Sunrise Time (POA&gt;20 W/m2)]])*24,"")</f>
        <v>11.916666666666664</v>
      </c>
      <c r="L170" s="54"/>
      <c r="M170" s="54"/>
      <c r="N170" s="54"/>
      <c r="O170" s="125" t="s">
        <v>780</v>
      </c>
      <c r="P170" s="6"/>
      <c r="Q17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0" s="6">
        <f>_xlfn.XLOOKUP(PA_19[[#This Row],[Affected Equipment ]],'Basic Data '!A:A,'Basic Data '!B:B,0)</f>
        <v>25.2</v>
      </c>
      <c r="S170" s="6">
        <f>_xlfn.XLOOKUP(PA_19[[#This Row],[Affected Equipment ]],'Basic Data '!A:A,'Basic Data '!C:C,0)</f>
        <v>2.7430064221182105E-4</v>
      </c>
      <c r="T170" s="56" t="s">
        <v>785</v>
      </c>
      <c r="U170" s="88"/>
      <c r="V170" s="191" t="s">
        <v>786</v>
      </c>
      <c r="W170" s="55">
        <v>0.21041666666666667</v>
      </c>
      <c r="X170" s="58" t="s">
        <v>723</v>
      </c>
      <c r="Y170" s="58" t="s">
        <v>723</v>
      </c>
      <c r="Z170" s="199">
        <v>0.70694444444444438</v>
      </c>
      <c r="AA170" s="117" t="str">
        <f>IF(PA_19[[#This Row],[Acknowledgement Time ]]="NA","",(PA_19[[#This Row],[Acknowledgement Time ]]-PA_19[[#This Row],[Fault Time]])*24)</f>
        <v/>
      </c>
      <c r="AB170" s="117" t="str">
        <f>IF(PA_19[[#This Row],[Work Start time on Fault]]="NA","",(PA_19[[#This Row],[Work Start time on Fault]]-PA_19[[#This Row],[Fault Time]])*24)</f>
        <v/>
      </c>
      <c r="AC170" s="118" t="str">
        <f>IF(PA_19[[#This Row],[Work Start time on Fault]]="NA","",(PA_19[[#This Row],[Work Completion time on fault]]-PA_19[[#This Row],[Fault Time]])*24)</f>
        <v/>
      </c>
      <c r="AD170" s="62">
        <f>IFERROR((PA_19[[#This Row],[Work Completion time on fault]]-PA_19[[#This Row],[Fault Time]])*24,"")</f>
        <v>11.916666666666664</v>
      </c>
      <c r="AE170" s="54" t="s">
        <v>728</v>
      </c>
      <c r="AF170" s="6" t="s">
        <v>782</v>
      </c>
      <c r="AG170" s="49">
        <f>PA_19[[#This Row],[Breakdown Time]]*PA_19[[#This Row],[Plant Equivalent Weightage]]</f>
        <v>3.2687493196908667E-3</v>
      </c>
      <c r="AH170" s="143">
        <v>1.63</v>
      </c>
      <c r="AI170" s="90">
        <f>IFERROR(_xlfn.XLOOKUP($G170,'Modelling New'!$D:$D,'Modelling New'!$O:$O)*PA_19[[#This Row],[DC Capacity Affected (kW)]]*PA_19[[#This Row],[Lost PoA(KWh/m2)]],"")</f>
        <v>32.852077708349555</v>
      </c>
      <c r="AL170" s="36" t="s">
        <v>725</v>
      </c>
    </row>
    <row r="171" spans="1:38" x14ac:dyDescent="0.35">
      <c r="A171" s="53">
        <f t="shared" si="8"/>
        <v>37</v>
      </c>
      <c r="B171" s="141">
        <v>45775</v>
      </c>
      <c r="C171" s="54">
        <f>YEAR(PA_19[[#This Row],[Date]])+IF(MONTH(PA_19[[#This Row],[Date]])&gt;=4,1,0)</f>
        <v>2026</v>
      </c>
      <c r="D171" s="6">
        <f>YEAR(PA_19[[#This Row],[Date]])</f>
        <v>2025</v>
      </c>
      <c r="E171" s="54" t="s">
        <v>735</v>
      </c>
      <c r="F171" s="54" t="s">
        <v>735</v>
      </c>
      <c r="G171" s="104">
        <f>PA_19[[#This Row],[Date]]-DAY(PA_19[[#This Row],[Date]])+1</f>
        <v>45748</v>
      </c>
      <c r="H171" s="6">
        <f>DAY(EOMONTH(PA_19[[#This Row],[Month Year]],0))</f>
        <v>30</v>
      </c>
      <c r="I171" s="55">
        <f>_xlfn.XLOOKUP(PA_19[[#This Row],[Date]],Raw_Data!B:B,Raw_Data!J:J,0)</f>
        <v>0.21041666666666667</v>
      </c>
      <c r="J171" s="55">
        <f>_xlfn.XLOOKUP(PA_19[[#This Row],[Date]],Raw_Data!B:B,Raw_Data!K:K)</f>
        <v>0.70694444444444438</v>
      </c>
      <c r="K171" s="49">
        <f>IFERROR((PA_19[[#This Row],[Sunset Time (POA&lt;20 W/m2)]]-PA_19[[#This Row],[Sunrise Time (POA&gt;20 W/m2)]])*24,"")</f>
        <v>11.916666666666664</v>
      </c>
      <c r="L171" s="54"/>
      <c r="M171" s="54"/>
      <c r="N171" s="54"/>
      <c r="O171" s="125" t="s">
        <v>780</v>
      </c>
      <c r="P171" s="6"/>
      <c r="Q17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1" s="6">
        <f>_xlfn.XLOOKUP(PA_19[[#This Row],[Affected Equipment ]],'Basic Data '!A:A,'Basic Data '!B:B,0)</f>
        <v>25.2</v>
      </c>
      <c r="S171" s="6">
        <f>_xlfn.XLOOKUP(PA_19[[#This Row],[Affected Equipment ]],'Basic Data '!A:A,'Basic Data '!C:C,0)</f>
        <v>2.7430064221182105E-4</v>
      </c>
      <c r="T171" s="56" t="s">
        <v>785</v>
      </c>
      <c r="U171" s="88"/>
      <c r="V171" s="191" t="s">
        <v>787</v>
      </c>
      <c r="W171" s="55">
        <v>0.21041666666666667</v>
      </c>
      <c r="X171" s="58" t="s">
        <v>723</v>
      </c>
      <c r="Y171" s="58" t="s">
        <v>723</v>
      </c>
      <c r="Z171" s="199">
        <v>0.70694444444444438</v>
      </c>
      <c r="AA171" s="117" t="str">
        <f>IF(PA_19[[#This Row],[Acknowledgement Time ]]="NA","",(PA_19[[#This Row],[Acknowledgement Time ]]-PA_19[[#This Row],[Fault Time]])*24)</f>
        <v/>
      </c>
      <c r="AB171" s="117" t="str">
        <f>IF(PA_19[[#This Row],[Work Start time on Fault]]="NA","",(PA_19[[#This Row],[Work Start time on Fault]]-PA_19[[#This Row],[Fault Time]])*24)</f>
        <v/>
      </c>
      <c r="AC171" s="118" t="str">
        <f>IF(PA_19[[#This Row],[Work Start time on Fault]]="NA","",(PA_19[[#This Row],[Work Completion time on fault]]-PA_19[[#This Row],[Fault Time]])*24)</f>
        <v/>
      </c>
      <c r="AD171" s="62">
        <f>IFERROR((PA_19[[#This Row],[Work Completion time on fault]]-PA_19[[#This Row],[Fault Time]])*24,"")</f>
        <v>11.916666666666664</v>
      </c>
      <c r="AE171" s="54" t="s">
        <v>728</v>
      </c>
      <c r="AF171" s="6" t="s">
        <v>782</v>
      </c>
      <c r="AG171" s="49">
        <f>PA_19[[#This Row],[Breakdown Time]]*PA_19[[#This Row],[Plant Equivalent Weightage]]</f>
        <v>3.2687493196908667E-3</v>
      </c>
      <c r="AH171" s="143">
        <v>1.63</v>
      </c>
      <c r="AI171" s="90">
        <f>IFERROR(_xlfn.XLOOKUP($G171,'Modelling New'!$D:$D,'Modelling New'!$O:$O)*PA_19[[#This Row],[DC Capacity Affected (kW)]]*PA_19[[#This Row],[Lost PoA(KWh/m2)]],"")</f>
        <v>32.852077708349555</v>
      </c>
      <c r="AL171" s="36" t="s">
        <v>725</v>
      </c>
    </row>
    <row r="172" spans="1:38" x14ac:dyDescent="0.35">
      <c r="A172" s="53">
        <f t="shared" si="8"/>
        <v>38</v>
      </c>
      <c r="B172" s="141">
        <v>45775</v>
      </c>
      <c r="C172" s="54">
        <f>YEAR(PA_19[[#This Row],[Date]])+IF(MONTH(PA_19[[#This Row],[Date]])&gt;=4,1,0)</f>
        <v>2026</v>
      </c>
      <c r="D172" s="6">
        <f>YEAR(PA_19[[#This Row],[Date]])</f>
        <v>2025</v>
      </c>
      <c r="E172" s="54" t="s">
        <v>735</v>
      </c>
      <c r="F172" s="54" t="s">
        <v>735</v>
      </c>
      <c r="G172" s="104">
        <f>PA_19[[#This Row],[Date]]-DAY(PA_19[[#This Row],[Date]])+1</f>
        <v>45748</v>
      </c>
      <c r="H172" s="6">
        <f>DAY(EOMONTH(PA_19[[#This Row],[Month Year]],0))</f>
        <v>30</v>
      </c>
      <c r="I172" s="55">
        <f>_xlfn.XLOOKUP(PA_19[[#This Row],[Date]],Raw_Data!B:B,Raw_Data!J:J,0)</f>
        <v>0.21041666666666667</v>
      </c>
      <c r="J172" s="55">
        <f>_xlfn.XLOOKUP(PA_19[[#This Row],[Date]],Raw_Data!B:B,Raw_Data!K:K)</f>
        <v>0.70694444444444438</v>
      </c>
      <c r="K172" s="49">
        <f>IFERROR((PA_19[[#This Row],[Sunset Time (POA&lt;20 W/m2)]]-PA_19[[#This Row],[Sunrise Time (POA&gt;20 W/m2)]])*24,"")</f>
        <v>11.916666666666664</v>
      </c>
      <c r="L172" s="54"/>
      <c r="M172" s="54"/>
      <c r="N172" s="54"/>
      <c r="O172" s="125" t="s">
        <v>780</v>
      </c>
      <c r="P172" s="6"/>
      <c r="Q17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2" s="6">
        <f>_xlfn.XLOOKUP(PA_19[[#This Row],[Affected Equipment ]],'Basic Data '!A:A,'Basic Data '!B:B,0)</f>
        <v>25.2</v>
      </c>
      <c r="S172" s="6">
        <f>_xlfn.XLOOKUP(PA_19[[#This Row],[Affected Equipment ]],'Basic Data '!A:A,'Basic Data '!C:C,0)</f>
        <v>2.7430064221182105E-4</v>
      </c>
      <c r="T172" s="56" t="s">
        <v>785</v>
      </c>
      <c r="U172" s="88"/>
      <c r="V172" s="191" t="s">
        <v>788</v>
      </c>
      <c r="W172" s="55">
        <v>0.21041666666666667</v>
      </c>
      <c r="X172" s="58" t="s">
        <v>723</v>
      </c>
      <c r="Y172" s="58" t="s">
        <v>723</v>
      </c>
      <c r="Z172" s="199">
        <v>0.70694444444444438</v>
      </c>
      <c r="AA172" s="117" t="str">
        <f>IF(PA_19[[#This Row],[Acknowledgement Time ]]="NA","",(PA_19[[#This Row],[Acknowledgement Time ]]-PA_19[[#This Row],[Fault Time]])*24)</f>
        <v/>
      </c>
      <c r="AB172" s="117" t="str">
        <f>IF(PA_19[[#This Row],[Work Start time on Fault]]="NA","",(PA_19[[#This Row],[Work Start time on Fault]]-PA_19[[#This Row],[Fault Time]])*24)</f>
        <v/>
      </c>
      <c r="AC172" s="118" t="str">
        <f>IF(PA_19[[#This Row],[Work Start time on Fault]]="NA","",(PA_19[[#This Row],[Work Completion time on fault]]-PA_19[[#This Row],[Fault Time]])*24)</f>
        <v/>
      </c>
      <c r="AD172" s="62">
        <f>IFERROR((PA_19[[#This Row],[Work Completion time on fault]]-PA_19[[#This Row],[Fault Time]])*24,"")</f>
        <v>11.916666666666664</v>
      </c>
      <c r="AE172" s="54" t="s">
        <v>788</v>
      </c>
      <c r="AF172" s="6" t="s">
        <v>782</v>
      </c>
      <c r="AG172" s="49">
        <f>PA_19[[#This Row],[Breakdown Time]]*PA_19[[#This Row],[Plant Equivalent Weightage]]</f>
        <v>3.2687493196908667E-3</v>
      </c>
      <c r="AH172" s="143">
        <v>1.63</v>
      </c>
      <c r="AI172" s="90">
        <f>IFERROR(_xlfn.XLOOKUP($G172,'Modelling New'!$D:$D,'Modelling New'!$O:$O)*PA_19[[#This Row],[DC Capacity Affected (kW)]]*PA_19[[#This Row],[Lost PoA(KWh/m2)]],"")</f>
        <v>32.852077708349555</v>
      </c>
      <c r="AL172" s="36" t="s">
        <v>725</v>
      </c>
    </row>
    <row r="173" spans="1:38" x14ac:dyDescent="0.35">
      <c r="A173" s="53">
        <f t="shared" si="8"/>
        <v>39</v>
      </c>
      <c r="B173" s="141">
        <v>45775</v>
      </c>
      <c r="C173" s="54">
        <f>YEAR(PA_19[[#This Row],[Date]])+IF(MONTH(PA_19[[#This Row],[Date]])&gt;=4,1,0)</f>
        <v>2026</v>
      </c>
      <c r="D173" s="6">
        <f>YEAR(PA_19[[#This Row],[Date]])</f>
        <v>2025</v>
      </c>
      <c r="E173" s="54" t="s">
        <v>735</v>
      </c>
      <c r="F173" s="54" t="s">
        <v>735</v>
      </c>
      <c r="G173" s="104">
        <f>PA_19[[#This Row],[Date]]-DAY(PA_19[[#This Row],[Date]])+1</f>
        <v>45748</v>
      </c>
      <c r="H173" s="6">
        <f>DAY(EOMONTH(PA_19[[#This Row],[Month Year]],0))</f>
        <v>30</v>
      </c>
      <c r="I173" s="55">
        <f>_xlfn.XLOOKUP(PA_19[[#This Row],[Date]],Raw_Data!B:B,Raw_Data!J:J,0)</f>
        <v>0.21041666666666667</v>
      </c>
      <c r="J173" s="55">
        <f>_xlfn.XLOOKUP(PA_19[[#This Row],[Date]],Raw_Data!B:B,Raw_Data!K:K)</f>
        <v>0.70694444444444438</v>
      </c>
      <c r="K173" s="49">
        <f>IFERROR((PA_19[[#This Row],[Sunset Time (POA&lt;20 W/m2)]]-PA_19[[#This Row],[Sunrise Time (POA&gt;20 W/m2)]])*24,"")</f>
        <v>11.916666666666664</v>
      </c>
      <c r="L173" s="54"/>
      <c r="M173" s="54"/>
      <c r="N173" s="54"/>
      <c r="O173" s="125" t="s">
        <v>780</v>
      </c>
      <c r="P173" s="6"/>
      <c r="Q17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3" s="6">
        <f>_xlfn.XLOOKUP(PA_19[[#This Row],[Affected Equipment ]],'Basic Data '!A:A,'Basic Data '!B:B,0)</f>
        <v>25.2</v>
      </c>
      <c r="S173" s="6">
        <f>_xlfn.XLOOKUP(PA_19[[#This Row],[Affected Equipment ]],'Basic Data '!A:A,'Basic Data '!C:C,0)</f>
        <v>2.7430064221182105E-4</v>
      </c>
      <c r="T173" s="56" t="s">
        <v>785</v>
      </c>
      <c r="U173" s="88"/>
      <c r="V173" s="191" t="s">
        <v>789</v>
      </c>
      <c r="W173" s="55">
        <v>0.21041666666666667</v>
      </c>
      <c r="X173" s="58" t="s">
        <v>723</v>
      </c>
      <c r="Y173" s="58" t="s">
        <v>723</v>
      </c>
      <c r="Z173" s="199">
        <v>0.70694444444444438</v>
      </c>
      <c r="AA173" s="117" t="str">
        <f>IF(PA_19[[#This Row],[Acknowledgement Time ]]="NA","",(PA_19[[#This Row],[Acknowledgement Time ]]-PA_19[[#This Row],[Fault Time]])*24)</f>
        <v/>
      </c>
      <c r="AB173" s="117" t="str">
        <f>IF(PA_19[[#This Row],[Work Start time on Fault]]="NA","",(PA_19[[#This Row],[Work Start time on Fault]]-PA_19[[#This Row],[Fault Time]])*24)</f>
        <v/>
      </c>
      <c r="AC173" s="118" t="str">
        <f>IF(PA_19[[#This Row],[Work Start time on Fault]]="NA","",(PA_19[[#This Row],[Work Completion time on fault]]-PA_19[[#This Row],[Fault Time]])*24)</f>
        <v/>
      </c>
      <c r="AD173" s="62">
        <f>IFERROR((PA_19[[#This Row],[Work Completion time on fault]]-PA_19[[#This Row],[Fault Time]])*24,"")</f>
        <v>11.916666666666664</v>
      </c>
      <c r="AE173" s="54" t="s">
        <v>789</v>
      </c>
      <c r="AF173" s="6" t="s">
        <v>782</v>
      </c>
      <c r="AG173" s="49">
        <f>PA_19[[#This Row],[Breakdown Time]]*PA_19[[#This Row],[Plant Equivalent Weightage]]</f>
        <v>3.2687493196908667E-3</v>
      </c>
      <c r="AH173" s="143">
        <v>1.63</v>
      </c>
      <c r="AI173" s="90">
        <f>IFERROR(_xlfn.XLOOKUP($G173,'Modelling New'!$D:$D,'Modelling New'!$O:$O)*PA_19[[#This Row],[DC Capacity Affected (kW)]]*PA_19[[#This Row],[Lost PoA(KWh/m2)]],"")</f>
        <v>32.852077708349555</v>
      </c>
      <c r="AL173" s="36" t="s">
        <v>725</v>
      </c>
    </row>
    <row r="174" spans="1:38" x14ac:dyDescent="0.35">
      <c r="A174" s="53">
        <f t="shared" si="8"/>
        <v>40</v>
      </c>
      <c r="B174" s="141">
        <v>45775</v>
      </c>
      <c r="C174" s="54">
        <f>YEAR(PA_19[[#This Row],[Date]])+IF(MONTH(PA_19[[#This Row],[Date]])&gt;=4,1,0)</f>
        <v>2026</v>
      </c>
      <c r="D174" s="6">
        <f>YEAR(PA_19[[#This Row],[Date]])</f>
        <v>2025</v>
      </c>
      <c r="E174" s="54" t="s">
        <v>735</v>
      </c>
      <c r="F174" s="54" t="s">
        <v>735</v>
      </c>
      <c r="G174" s="104">
        <f>PA_19[[#This Row],[Date]]-DAY(PA_19[[#This Row],[Date]])+1</f>
        <v>45748</v>
      </c>
      <c r="H174" s="6">
        <f>DAY(EOMONTH(PA_19[[#This Row],[Month Year]],0))</f>
        <v>30</v>
      </c>
      <c r="I174" s="55">
        <f>_xlfn.XLOOKUP(PA_19[[#This Row],[Date]],Raw_Data!B:B,Raw_Data!J:J,0)</f>
        <v>0.21041666666666667</v>
      </c>
      <c r="J174" s="55">
        <f>_xlfn.XLOOKUP(PA_19[[#This Row],[Date]],Raw_Data!B:B,Raw_Data!K:K)</f>
        <v>0.70694444444444438</v>
      </c>
      <c r="K174" s="49">
        <f>IFERROR((PA_19[[#This Row],[Sunset Time (POA&lt;20 W/m2)]]-PA_19[[#This Row],[Sunrise Time (POA&gt;20 W/m2)]])*24,"")</f>
        <v>11.916666666666664</v>
      </c>
      <c r="L174" s="54"/>
      <c r="M174" s="54"/>
      <c r="N174" s="54"/>
      <c r="O174" s="125" t="s">
        <v>780</v>
      </c>
      <c r="P174" s="6"/>
      <c r="Q17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4" s="6">
        <f>_xlfn.XLOOKUP(PA_19[[#This Row],[Affected Equipment ]],'Basic Data '!A:A,'Basic Data '!B:B,0)</f>
        <v>25.2</v>
      </c>
      <c r="S174" s="6">
        <f>_xlfn.XLOOKUP(PA_19[[#This Row],[Affected Equipment ]],'Basic Data '!A:A,'Basic Data '!C:C,0)</f>
        <v>2.7430064221182105E-4</v>
      </c>
      <c r="T174" s="56" t="s">
        <v>785</v>
      </c>
      <c r="U174" s="88"/>
      <c r="V174" s="191" t="s">
        <v>790</v>
      </c>
      <c r="W174" s="55">
        <v>0.21041666666666667</v>
      </c>
      <c r="X174" s="58" t="s">
        <v>723</v>
      </c>
      <c r="Y174" s="58" t="s">
        <v>723</v>
      </c>
      <c r="Z174" s="199">
        <v>0.70694444444444438</v>
      </c>
      <c r="AA174" s="117" t="str">
        <f>IF(PA_19[[#This Row],[Acknowledgement Time ]]="NA","",(PA_19[[#This Row],[Acknowledgement Time ]]-PA_19[[#This Row],[Fault Time]])*24)</f>
        <v/>
      </c>
      <c r="AB174" s="117" t="str">
        <f>IF(PA_19[[#This Row],[Work Start time on Fault]]="NA","",(PA_19[[#This Row],[Work Start time on Fault]]-PA_19[[#This Row],[Fault Time]])*24)</f>
        <v/>
      </c>
      <c r="AC174" s="118" t="str">
        <f>IF(PA_19[[#This Row],[Work Start time on Fault]]="NA","",(PA_19[[#This Row],[Work Completion time on fault]]-PA_19[[#This Row],[Fault Time]])*24)</f>
        <v/>
      </c>
      <c r="AD174" s="62">
        <f>IFERROR((PA_19[[#This Row],[Work Completion time on fault]]-PA_19[[#This Row],[Fault Time]])*24,"")</f>
        <v>11.916666666666664</v>
      </c>
      <c r="AE174" s="54" t="s">
        <v>790</v>
      </c>
      <c r="AF174" s="6" t="s">
        <v>782</v>
      </c>
      <c r="AG174" s="49">
        <f>PA_19[[#This Row],[Breakdown Time]]*PA_19[[#This Row],[Plant Equivalent Weightage]]</f>
        <v>3.2687493196908667E-3</v>
      </c>
      <c r="AH174" s="143">
        <v>1.63</v>
      </c>
      <c r="AI174" s="90">
        <f>IFERROR(_xlfn.XLOOKUP($G174,'Modelling New'!$D:$D,'Modelling New'!$O:$O)*PA_19[[#This Row],[DC Capacity Affected (kW)]]*PA_19[[#This Row],[Lost PoA(KWh/m2)]],"")</f>
        <v>32.852077708349555</v>
      </c>
      <c r="AL174" s="36" t="s">
        <v>725</v>
      </c>
    </row>
    <row r="175" spans="1:38" x14ac:dyDescent="0.35">
      <c r="A175" s="53">
        <f t="shared" si="8"/>
        <v>41</v>
      </c>
      <c r="B175" s="141">
        <v>45775</v>
      </c>
      <c r="C175" s="54">
        <f>YEAR(PA_19[[#This Row],[Date]])+IF(MONTH(PA_19[[#This Row],[Date]])&gt;=4,1,0)</f>
        <v>2026</v>
      </c>
      <c r="D175" s="6">
        <f>YEAR(PA_19[[#This Row],[Date]])</f>
        <v>2025</v>
      </c>
      <c r="E175" s="54" t="s">
        <v>735</v>
      </c>
      <c r="F175" s="54" t="s">
        <v>735</v>
      </c>
      <c r="G175" s="104">
        <f>PA_19[[#This Row],[Date]]-DAY(PA_19[[#This Row],[Date]])+1</f>
        <v>45748</v>
      </c>
      <c r="H175" s="6">
        <f>DAY(EOMONTH(PA_19[[#This Row],[Month Year]],0))</f>
        <v>30</v>
      </c>
      <c r="I175" s="55">
        <f>_xlfn.XLOOKUP(PA_19[[#This Row],[Date]],Raw_Data!B:B,Raw_Data!J:J,0)</f>
        <v>0.21041666666666667</v>
      </c>
      <c r="J175" s="55">
        <f>_xlfn.XLOOKUP(PA_19[[#This Row],[Date]],Raw_Data!B:B,Raw_Data!K:K)</f>
        <v>0.70694444444444438</v>
      </c>
      <c r="K175" s="49">
        <f>IFERROR((PA_19[[#This Row],[Sunset Time (POA&lt;20 W/m2)]]-PA_19[[#This Row],[Sunrise Time (POA&gt;20 W/m2)]])*24,"")</f>
        <v>11.916666666666664</v>
      </c>
      <c r="L175" s="54"/>
      <c r="M175" s="54"/>
      <c r="N175" s="54"/>
      <c r="O175" s="125" t="s">
        <v>780</v>
      </c>
      <c r="P175" s="6"/>
      <c r="Q17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5" s="6">
        <f>_xlfn.XLOOKUP(PA_19[[#This Row],[Affected Equipment ]],'Basic Data '!A:A,'Basic Data '!B:B,0)</f>
        <v>25.2</v>
      </c>
      <c r="S175" s="6">
        <f>_xlfn.XLOOKUP(PA_19[[#This Row],[Affected Equipment ]],'Basic Data '!A:A,'Basic Data '!C:C,0)</f>
        <v>2.7430064221182105E-4</v>
      </c>
      <c r="T175" s="56" t="s">
        <v>785</v>
      </c>
      <c r="U175" s="88"/>
      <c r="V175" s="191" t="s">
        <v>791</v>
      </c>
      <c r="W175" s="55">
        <v>0.21041666666666667</v>
      </c>
      <c r="X175" s="58" t="s">
        <v>723</v>
      </c>
      <c r="Y175" s="58" t="s">
        <v>723</v>
      </c>
      <c r="Z175" s="199">
        <v>0.70694444444444438</v>
      </c>
      <c r="AA175" s="117" t="str">
        <f>IF(PA_19[[#This Row],[Acknowledgement Time ]]="NA","",(PA_19[[#This Row],[Acknowledgement Time ]]-PA_19[[#This Row],[Fault Time]])*24)</f>
        <v/>
      </c>
      <c r="AB175" s="117" t="str">
        <f>IF(PA_19[[#This Row],[Work Start time on Fault]]="NA","",(PA_19[[#This Row],[Work Start time on Fault]]-PA_19[[#This Row],[Fault Time]])*24)</f>
        <v/>
      </c>
      <c r="AC175" s="118" t="str">
        <f>IF(PA_19[[#This Row],[Work Start time on Fault]]="NA","",(PA_19[[#This Row],[Work Completion time on fault]]-PA_19[[#This Row],[Fault Time]])*24)</f>
        <v/>
      </c>
      <c r="AD175" s="62">
        <f>IFERROR((PA_19[[#This Row],[Work Completion time on fault]]-PA_19[[#This Row],[Fault Time]])*24,"")</f>
        <v>11.916666666666664</v>
      </c>
      <c r="AE175" s="54" t="s">
        <v>791</v>
      </c>
      <c r="AF175" s="6" t="s">
        <v>782</v>
      </c>
      <c r="AG175" s="49">
        <f>PA_19[[#This Row],[Breakdown Time]]*PA_19[[#This Row],[Plant Equivalent Weightage]]</f>
        <v>3.2687493196908667E-3</v>
      </c>
      <c r="AH175" s="143">
        <v>1.63</v>
      </c>
      <c r="AI175" s="90">
        <f>IFERROR(_xlfn.XLOOKUP($G175,'Modelling New'!$D:$D,'Modelling New'!$O:$O)*PA_19[[#This Row],[DC Capacity Affected (kW)]]*PA_19[[#This Row],[Lost PoA(KWh/m2)]],"")</f>
        <v>32.852077708349555</v>
      </c>
      <c r="AL175" s="36" t="s">
        <v>725</v>
      </c>
    </row>
    <row r="176" spans="1:38" x14ac:dyDescent="0.35">
      <c r="A176" s="53">
        <f t="shared" si="8"/>
        <v>42</v>
      </c>
      <c r="B176" s="141">
        <v>45775</v>
      </c>
      <c r="C176" s="54">
        <f>YEAR(PA_19[[#This Row],[Date]])+IF(MONTH(PA_19[[#This Row],[Date]])&gt;=4,1,0)</f>
        <v>2026</v>
      </c>
      <c r="D176" s="6">
        <f>YEAR(PA_19[[#This Row],[Date]])</f>
        <v>2025</v>
      </c>
      <c r="E176" s="54" t="s">
        <v>735</v>
      </c>
      <c r="F176" s="54" t="s">
        <v>735</v>
      </c>
      <c r="G176" s="104">
        <f>PA_19[[#This Row],[Date]]-DAY(PA_19[[#This Row],[Date]])+1</f>
        <v>45748</v>
      </c>
      <c r="H176" s="6">
        <f>DAY(EOMONTH(PA_19[[#This Row],[Month Year]],0))</f>
        <v>30</v>
      </c>
      <c r="I176" s="55">
        <f>_xlfn.XLOOKUP(PA_19[[#This Row],[Date]],Raw_Data!B:B,Raw_Data!J:J,0)</f>
        <v>0.21041666666666667</v>
      </c>
      <c r="J176" s="55">
        <f>_xlfn.XLOOKUP(PA_19[[#This Row],[Date]],Raw_Data!B:B,Raw_Data!K:K)</f>
        <v>0.70694444444444438</v>
      </c>
      <c r="K176" s="49">
        <f>IFERROR((PA_19[[#This Row],[Sunset Time (POA&lt;20 W/m2)]]-PA_19[[#This Row],[Sunrise Time (POA&gt;20 W/m2)]])*24,"")</f>
        <v>11.916666666666664</v>
      </c>
      <c r="L176" s="54"/>
      <c r="M176" s="54"/>
      <c r="N176" s="54"/>
      <c r="O176" s="125" t="s">
        <v>780</v>
      </c>
      <c r="P176" s="6"/>
      <c r="Q17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6" s="6">
        <f>_xlfn.XLOOKUP(PA_19[[#This Row],[Affected Equipment ]],'Basic Data '!A:A,'Basic Data '!B:B,0)</f>
        <v>25.2</v>
      </c>
      <c r="S176" s="6">
        <f>_xlfn.XLOOKUP(PA_19[[#This Row],[Affected Equipment ]],'Basic Data '!A:A,'Basic Data '!C:C,0)</f>
        <v>2.7430064221182105E-4</v>
      </c>
      <c r="T176" s="56" t="s">
        <v>785</v>
      </c>
      <c r="U176" s="88"/>
      <c r="V176" s="191" t="s">
        <v>792</v>
      </c>
      <c r="W176" s="55">
        <v>0.21041666666666667</v>
      </c>
      <c r="X176" s="58" t="s">
        <v>723</v>
      </c>
      <c r="Y176" s="58" t="s">
        <v>723</v>
      </c>
      <c r="Z176" s="199">
        <v>0.70694444444444438</v>
      </c>
      <c r="AA176" s="117" t="str">
        <f>IF(PA_19[[#This Row],[Acknowledgement Time ]]="NA","",(PA_19[[#This Row],[Acknowledgement Time ]]-PA_19[[#This Row],[Fault Time]])*24)</f>
        <v/>
      </c>
      <c r="AB176" s="117" t="str">
        <f>IF(PA_19[[#This Row],[Work Start time on Fault]]="NA","",(PA_19[[#This Row],[Work Start time on Fault]]-PA_19[[#This Row],[Fault Time]])*24)</f>
        <v/>
      </c>
      <c r="AC176" s="118" t="str">
        <f>IF(PA_19[[#This Row],[Work Start time on Fault]]="NA","",(PA_19[[#This Row],[Work Completion time on fault]]-PA_19[[#This Row],[Fault Time]])*24)</f>
        <v/>
      </c>
      <c r="AD176" s="62">
        <f>IFERROR((PA_19[[#This Row],[Work Completion time on fault]]-PA_19[[#This Row],[Fault Time]])*24,"")</f>
        <v>11.916666666666664</v>
      </c>
      <c r="AE176" s="54" t="s">
        <v>792</v>
      </c>
      <c r="AF176" s="6" t="s">
        <v>782</v>
      </c>
      <c r="AG176" s="49">
        <f>PA_19[[#This Row],[Breakdown Time]]*PA_19[[#This Row],[Plant Equivalent Weightage]]</f>
        <v>3.2687493196908667E-3</v>
      </c>
      <c r="AH176" s="143">
        <v>1.63</v>
      </c>
      <c r="AI176" s="90">
        <f>IFERROR(_xlfn.XLOOKUP($G176,'Modelling New'!$D:$D,'Modelling New'!$O:$O)*PA_19[[#This Row],[DC Capacity Affected (kW)]]*PA_19[[#This Row],[Lost PoA(KWh/m2)]],"")</f>
        <v>32.852077708349555</v>
      </c>
      <c r="AL176" s="36" t="s">
        <v>725</v>
      </c>
    </row>
    <row r="177" spans="1:38" x14ac:dyDescent="0.35">
      <c r="A177" s="53">
        <f t="shared" si="8"/>
        <v>43</v>
      </c>
      <c r="B177" s="141">
        <v>45775</v>
      </c>
      <c r="C177" s="54">
        <f>YEAR(PA_19[[#This Row],[Date]])+IF(MONTH(PA_19[[#This Row],[Date]])&gt;=4,1,0)</f>
        <v>2026</v>
      </c>
      <c r="D177" s="6">
        <f>YEAR(PA_19[[#This Row],[Date]])</f>
        <v>2025</v>
      </c>
      <c r="E177" s="54" t="s">
        <v>735</v>
      </c>
      <c r="F177" s="54" t="s">
        <v>735</v>
      </c>
      <c r="G177" s="104">
        <f>PA_19[[#This Row],[Date]]-DAY(PA_19[[#This Row],[Date]])+1</f>
        <v>45748</v>
      </c>
      <c r="H177" s="6">
        <f>DAY(EOMONTH(PA_19[[#This Row],[Month Year]],0))</f>
        <v>30</v>
      </c>
      <c r="I177" s="55">
        <f>_xlfn.XLOOKUP(PA_19[[#This Row],[Date]],Raw_Data!B:B,Raw_Data!J:J,0)</f>
        <v>0.21041666666666667</v>
      </c>
      <c r="J177" s="55">
        <f>_xlfn.XLOOKUP(PA_19[[#This Row],[Date]],Raw_Data!B:B,Raw_Data!K:K)</f>
        <v>0.70694444444444438</v>
      </c>
      <c r="K177" s="49">
        <f>IFERROR((PA_19[[#This Row],[Sunset Time (POA&lt;20 W/m2)]]-PA_19[[#This Row],[Sunrise Time (POA&gt;20 W/m2)]])*24,"")</f>
        <v>11.916666666666664</v>
      </c>
      <c r="L177" s="54"/>
      <c r="M177" s="54"/>
      <c r="N177" s="54"/>
      <c r="O177" s="125" t="s">
        <v>780</v>
      </c>
      <c r="P177" s="6"/>
      <c r="Q17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7" s="6">
        <f>_xlfn.XLOOKUP(PA_19[[#This Row],[Affected Equipment ]],'Basic Data '!A:A,'Basic Data '!B:B,0)</f>
        <v>25.2</v>
      </c>
      <c r="S177" s="6">
        <f>_xlfn.XLOOKUP(PA_19[[#This Row],[Affected Equipment ]],'Basic Data '!A:A,'Basic Data '!C:C,0)</f>
        <v>2.7430064221182105E-4</v>
      </c>
      <c r="T177" s="56" t="s">
        <v>785</v>
      </c>
      <c r="U177" s="88"/>
      <c r="V177" s="191" t="s">
        <v>793</v>
      </c>
      <c r="W177" s="55">
        <v>0.21041666666666667</v>
      </c>
      <c r="X177" s="58" t="s">
        <v>723</v>
      </c>
      <c r="Y177" s="58" t="s">
        <v>723</v>
      </c>
      <c r="Z177" s="199">
        <v>0.70694444444444438</v>
      </c>
      <c r="AA177" s="117" t="str">
        <f>IF(PA_19[[#This Row],[Acknowledgement Time ]]="NA","",(PA_19[[#This Row],[Acknowledgement Time ]]-PA_19[[#This Row],[Fault Time]])*24)</f>
        <v/>
      </c>
      <c r="AB177" s="117" t="str">
        <f>IF(PA_19[[#This Row],[Work Start time on Fault]]="NA","",(PA_19[[#This Row],[Work Start time on Fault]]-PA_19[[#This Row],[Fault Time]])*24)</f>
        <v/>
      </c>
      <c r="AC177" s="118" t="str">
        <f>IF(PA_19[[#This Row],[Work Start time on Fault]]="NA","",(PA_19[[#This Row],[Work Completion time on fault]]-PA_19[[#This Row],[Fault Time]])*24)</f>
        <v/>
      </c>
      <c r="AD177" s="62">
        <f>IFERROR((PA_19[[#This Row],[Work Completion time on fault]]-PA_19[[#This Row],[Fault Time]])*24,"")</f>
        <v>11.916666666666664</v>
      </c>
      <c r="AE177" s="54" t="s">
        <v>793</v>
      </c>
      <c r="AF177" s="6" t="s">
        <v>782</v>
      </c>
      <c r="AG177" s="49">
        <f>PA_19[[#This Row],[Breakdown Time]]*PA_19[[#This Row],[Plant Equivalent Weightage]]</f>
        <v>3.2687493196908667E-3</v>
      </c>
      <c r="AH177" s="143">
        <v>1.63</v>
      </c>
      <c r="AI177" s="90">
        <f>IFERROR(_xlfn.XLOOKUP($G177,'Modelling New'!$D:$D,'Modelling New'!$O:$O)*PA_19[[#This Row],[DC Capacity Affected (kW)]]*PA_19[[#This Row],[Lost PoA(KWh/m2)]],"")</f>
        <v>32.852077708349555</v>
      </c>
      <c r="AL177" s="36" t="s">
        <v>725</v>
      </c>
    </row>
    <row r="178" spans="1:38" x14ac:dyDescent="0.35">
      <c r="A178" s="53">
        <f t="shared" si="8"/>
        <v>44</v>
      </c>
      <c r="B178" s="141">
        <v>45775</v>
      </c>
      <c r="C178" s="54">
        <f>YEAR(PA_19[[#This Row],[Date]])+IF(MONTH(PA_19[[#This Row],[Date]])&gt;=4,1,0)</f>
        <v>2026</v>
      </c>
      <c r="D178" s="6">
        <f>YEAR(PA_19[[#This Row],[Date]])</f>
        <v>2025</v>
      </c>
      <c r="E178" s="54" t="s">
        <v>735</v>
      </c>
      <c r="F178" s="54" t="s">
        <v>735</v>
      </c>
      <c r="G178" s="104">
        <f>PA_19[[#This Row],[Date]]-DAY(PA_19[[#This Row],[Date]])+1</f>
        <v>45748</v>
      </c>
      <c r="H178" s="6">
        <f>DAY(EOMONTH(PA_19[[#This Row],[Month Year]],0))</f>
        <v>30</v>
      </c>
      <c r="I178" s="55">
        <f>_xlfn.XLOOKUP(PA_19[[#This Row],[Date]],Raw_Data!B:B,Raw_Data!J:J,0)</f>
        <v>0.21041666666666667</v>
      </c>
      <c r="J178" s="55">
        <f>_xlfn.XLOOKUP(PA_19[[#This Row],[Date]],Raw_Data!B:B,Raw_Data!K:K)</f>
        <v>0.70694444444444438</v>
      </c>
      <c r="K178" s="49">
        <f>IFERROR((PA_19[[#This Row],[Sunset Time (POA&lt;20 W/m2)]]-PA_19[[#This Row],[Sunrise Time (POA&gt;20 W/m2)]])*24,"")</f>
        <v>11.916666666666664</v>
      </c>
      <c r="L178" s="54"/>
      <c r="M178" s="54"/>
      <c r="N178" s="54"/>
      <c r="O178" s="125" t="s">
        <v>780</v>
      </c>
      <c r="P178" s="6"/>
      <c r="Q17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78" s="6">
        <f>_xlfn.XLOOKUP(PA_19[[#This Row],[Affected Equipment ]],'Basic Data '!A:A,'Basic Data '!B:B,0)</f>
        <v>25.2</v>
      </c>
      <c r="S178" s="6">
        <f>_xlfn.XLOOKUP(PA_19[[#This Row],[Affected Equipment ]],'Basic Data '!A:A,'Basic Data '!C:C,0)</f>
        <v>2.7430064221182105E-4</v>
      </c>
      <c r="T178" s="56" t="s">
        <v>785</v>
      </c>
      <c r="U178" s="88"/>
      <c r="V178" s="191" t="s">
        <v>794</v>
      </c>
      <c r="W178" s="55">
        <v>0.21041666666666667</v>
      </c>
      <c r="X178" s="58" t="s">
        <v>723</v>
      </c>
      <c r="Y178" s="58" t="s">
        <v>723</v>
      </c>
      <c r="Z178" s="199">
        <v>0.70694444444444438</v>
      </c>
      <c r="AA178" s="117" t="str">
        <f>IF(PA_19[[#This Row],[Acknowledgement Time ]]="NA","",(PA_19[[#This Row],[Acknowledgement Time ]]-PA_19[[#This Row],[Fault Time]])*24)</f>
        <v/>
      </c>
      <c r="AB178" s="117" t="str">
        <f>IF(PA_19[[#This Row],[Work Start time on Fault]]="NA","",(PA_19[[#This Row],[Work Start time on Fault]]-PA_19[[#This Row],[Fault Time]])*24)</f>
        <v/>
      </c>
      <c r="AC178" s="118" t="str">
        <f>IF(PA_19[[#This Row],[Work Start time on Fault]]="NA","",(PA_19[[#This Row],[Work Completion time on fault]]-PA_19[[#This Row],[Fault Time]])*24)</f>
        <v/>
      </c>
      <c r="AD178" s="62">
        <f>IFERROR((PA_19[[#This Row],[Work Completion time on fault]]-PA_19[[#This Row],[Fault Time]])*24,"")</f>
        <v>11.916666666666664</v>
      </c>
      <c r="AE178" s="54" t="s">
        <v>794</v>
      </c>
      <c r="AF178" s="6" t="s">
        <v>782</v>
      </c>
      <c r="AG178" s="49">
        <f>PA_19[[#This Row],[Breakdown Time]]*PA_19[[#This Row],[Plant Equivalent Weightage]]</f>
        <v>3.2687493196908667E-3</v>
      </c>
      <c r="AH178" s="143">
        <v>1.63</v>
      </c>
      <c r="AI178" s="90">
        <f>IFERROR(_xlfn.XLOOKUP($G178,'Modelling New'!$D:$D,'Modelling New'!$O:$O)*PA_19[[#This Row],[DC Capacity Affected (kW)]]*PA_19[[#This Row],[Lost PoA(KWh/m2)]],"")</f>
        <v>32.852077708349555</v>
      </c>
      <c r="AL178" s="36" t="s">
        <v>725</v>
      </c>
    </row>
    <row r="179" spans="1:38" x14ac:dyDescent="0.35">
      <c r="A179" s="53">
        <f t="shared" si="8"/>
        <v>45</v>
      </c>
      <c r="B179" s="141">
        <v>45775</v>
      </c>
      <c r="C179" s="54">
        <f>YEAR(PA_19[[#This Row],[Date]])+IF(MONTH(PA_19[[#This Row],[Date]])&gt;=4,1,0)</f>
        <v>2026</v>
      </c>
      <c r="D179" s="6">
        <f>YEAR(PA_19[[#This Row],[Date]])</f>
        <v>2025</v>
      </c>
      <c r="E179" s="54" t="s">
        <v>735</v>
      </c>
      <c r="F179" s="54" t="s">
        <v>735</v>
      </c>
      <c r="G179" s="104">
        <f>PA_19[[#This Row],[Date]]-DAY(PA_19[[#This Row],[Date]])+1</f>
        <v>45748</v>
      </c>
      <c r="H179" s="6">
        <f>DAY(EOMONTH(PA_19[[#This Row],[Month Year]],0))</f>
        <v>30</v>
      </c>
      <c r="I179" s="55">
        <f>_xlfn.XLOOKUP(PA_19[[#This Row],[Date]],Raw_Data!B:B,Raw_Data!J:J,0)</f>
        <v>0.21041666666666667</v>
      </c>
      <c r="J179" s="55">
        <f>_xlfn.XLOOKUP(PA_19[[#This Row],[Date]],Raw_Data!B:B,Raw_Data!K:K)</f>
        <v>0.70694444444444438</v>
      </c>
      <c r="K179" s="49">
        <f>IFERROR((PA_19[[#This Row],[Sunset Time (POA&lt;20 W/m2)]]-PA_19[[#This Row],[Sunrise Time (POA&gt;20 W/m2)]])*24,"")</f>
        <v>11.916666666666664</v>
      </c>
      <c r="L179" s="54" t="s">
        <v>783</v>
      </c>
      <c r="M179" s="54" t="s">
        <v>795</v>
      </c>
      <c r="N179" s="54"/>
      <c r="O179" s="125"/>
      <c r="P179" s="6"/>
      <c r="Q17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BLK5Inv19</v>
      </c>
      <c r="R179" s="6">
        <f>_xlfn.XLOOKUP(PA_19[[#This Row],[Affected Equipment ]],'Basic Data '!A:A,'Basic Data '!B:B,0)</f>
        <v>289.8</v>
      </c>
      <c r="S179" s="6">
        <f>_xlfn.XLOOKUP(PA_19[[#This Row],[Affected Equipment ]],'Basic Data '!A:A,'Basic Data '!C:C,0)</f>
        <v>3.1544573854359421E-3</v>
      </c>
      <c r="T179" s="56" t="s">
        <v>730</v>
      </c>
      <c r="U179" s="88"/>
      <c r="V179" s="191" t="s">
        <v>796</v>
      </c>
      <c r="W179" s="55">
        <v>0.40972222222222227</v>
      </c>
      <c r="X179" s="58" t="s">
        <v>723</v>
      </c>
      <c r="Y179" s="58" t="s">
        <v>723</v>
      </c>
      <c r="Z179" s="199">
        <v>0.45</v>
      </c>
      <c r="AA179" s="117" t="str">
        <f>IF(PA_19[[#This Row],[Acknowledgement Time ]]="NA","",(PA_19[[#This Row],[Acknowledgement Time ]]-PA_19[[#This Row],[Fault Time]])*24)</f>
        <v/>
      </c>
      <c r="AB179" s="117" t="str">
        <f>IF(PA_19[[#This Row],[Work Start time on Fault]]="NA","",(PA_19[[#This Row],[Work Start time on Fault]]-PA_19[[#This Row],[Fault Time]])*24)</f>
        <v/>
      </c>
      <c r="AC179" s="118" t="str">
        <f>IF(PA_19[[#This Row],[Work Start time on Fault]]="NA","",(PA_19[[#This Row],[Work Completion time on fault]]-PA_19[[#This Row],[Fault Time]])*24)</f>
        <v/>
      </c>
      <c r="AD179" s="62">
        <f>IFERROR((PA_19[[#This Row],[Work Completion time on fault]]-PA_19[[#This Row],[Fault Time]])*24,"")</f>
        <v>0.9666666666666659</v>
      </c>
      <c r="AE179" s="54" t="s">
        <v>732</v>
      </c>
      <c r="AF179" s="6" t="s">
        <v>703</v>
      </c>
      <c r="AG179" s="49">
        <f>PA_19[[#This Row],[Breakdown Time]]*PA_19[[#This Row],[Plant Equivalent Weightage]]</f>
        <v>3.0493088059214083E-3</v>
      </c>
      <c r="AH179" s="143">
        <v>8.7999999999999995E-2</v>
      </c>
      <c r="AI179" s="90">
        <f>IFERROR(_xlfn.XLOOKUP($G179,'Modelling New'!$D:$D,'Modelling New'!$O:$O)*PA_19[[#This Row],[DC Capacity Affected (kW)]]*PA_19[[#This Row],[Lost PoA(KWh/m2)]],"")</f>
        <v>20.396504687637886</v>
      </c>
      <c r="AL179" s="36" t="s">
        <v>725</v>
      </c>
    </row>
    <row r="180" spans="1:38" x14ac:dyDescent="0.35">
      <c r="A180" s="53">
        <f t="shared" si="8"/>
        <v>46</v>
      </c>
      <c r="B180" s="141">
        <v>45775</v>
      </c>
      <c r="C180" s="54">
        <f>YEAR(PA_19[[#This Row],[Date]])+IF(MONTH(PA_19[[#This Row],[Date]])&gt;=4,1,0)</f>
        <v>2026</v>
      </c>
      <c r="D180" s="6">
        <f>YEAR(PA_19[[#This Row],[Date]])</f>
        <v>2025</v>
      </c>
      <c r="E180" s="54" t="s">
        <v>735</v>
      </c>
      <c r="F180" s="54" t="s">
        <v>735</v>
      </c>
      <c r="G180" s="104">
        <f>PA_19[[#This Row],[Date]]-DAY(PA_19[[#This Row],[Date]])+1</f>
        <v>45748</v>
      </c>
      <c r="H180" s="6">
        <f>DAY(EOMONTH(PA_19[[#This Row],[Month Year]],0))</f>
        <v>30</v>
      </c>
      <c r="I180" s="55">
        <f>_xlfn.XLOOKUP(PA_19[[#This Row],[Date]],Raw_Data!B:B,Raw_Data!J:J,0)</f>
        <v>0.21041666666666667</v>
      </c>
      <c r="J180" s="55">
        <f>_xlfn.XLOOKUP(PA_19[[#This Row],[Date]],Raw_Data!B:B,Raw_Data!K:K)</f>
        <v>0.70694444444444438</v>
      </c>
      <c r="K180" s="49">
        <f>IFERROR((PA_19[[#This Row],[Sunset Time (POA&lt;20 W/m2)]]-PA_19[[#This Row],[Sunrise Time (POA&gt;20 W/m2)]])*24,"")</f>
        <v>11.916666666666664</v>
      </c>
      <c r="L180" s="54" t="s">
        <v>736</v>
      </c>
      <c r="M180" s="54" t="s">
        <v>754</v>
      </c>
      <c r="N180" s="54"/>
      <c r="O180" s="125"/>
      <c r="P180" s="6"/>
      <c r="Q18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BLK8Inv18</v>
      </c>
      <c r="R180" s="6">
        <f>_xlfn.XLOOKUP(PA_19[[#This Row],[Affected Equipment ]],'Basic Data '!A:A,'Basic Data '!B:B,0)</f>
        <v>254.8</v>
      </c>
      <c r="S180" s="6">
        <f>_xlfn.XLOOKUP(PA_19[[#This Row],[Affected Equipment ]],'Basic Data '!A:A,'Basic Data '!C:C,0)</f>
        <v>2.7734842712528575E-3</v>
      </c>
      <c r="T180" s="56" t="s">
        <v>730</v>
      </c>
      <c r="U180" s="88"/>
      <c r="V180" s="191" t="s">
        <v>797</v>
      </c>
      <c r="W180" s="55">
        <v>0.52777777777777779</v>
      </c>
      <c r="X180" s="58" t="s">
        <v>723</v>
      </c>
      <c r="Y180" s="58" t="s">
        <v>723</v>
      </c>
      <c r="Z180" s="199">
        <v>0.68402777777777779</v>
      </c>
      <c r="AA180" s="117" t="str">
        <f>IF(PA_19[[#This Row],[Acknowledgement Time ]]="NA","",(PA_19[[#This Row],[Acknowledgement Time ]]-PA_19[[#This Row],[Fault Time]])*24)</f>
        <v/>
      </c>
      <c r="AB180" s="117" t="str">
        <f>IF(PA_19[[#This Row],[Work Start time on Fault]]="NA","",(PA_19[[#This Row],[Work Start time on Fault]]-PA_19[[#This Row],[Fault Time]])*24)</f>
        <v/>
      </c>
      <c r="AC180" s="118" t="str">
        <f>IF(PA_19[[#This Row],[Work Start time on Fault]]="NA","",(PA_19[[#This Row],[Work Completion time on fault]]-PA_19[[#This Row],[Fault Time]])*24)</f>
        <v/>
      </c>
      <c r="AD180" s="62">
        <f>IFERROR((PA_19[[#This Row],[Work Completion time on fault]]-PA_19[[#This Row],[Fault Time]])*24,"")</f>
        <v>3.75</v>
      </c>
      <c r="AE180" s="54" t="s">
        <v>798</v>
      </c>
      <c r="AF180" s="6" t="s">
        <v>703</v>
      </c>
      <c r="AG180" s="49">
        <f>PA_19[[#This Row],[Breakdown Time]]*PA_19[[#This Row],[Plant Equivalent Weightage]]</f>
        <v>1.0400566017198215E-2</v>
      </c>
      <c r="AH180" s="143">
        <v>0.28799999999999998</v>
      </c>
      <c r="AI180" s="90">
        <f>IFERROR(_xlfn.XLOOKUP($G180,'Modelling New'!$D:$D,'Modelling New'!$O:$O)*PA_19[[#This Row],[DC Capacity Affected (kW)]]*PA_19[[#This Row],[Lost PoA(KWh/m2)]],"")</f>
        <v>58.690337599210999</v>
      </c>
      <c r="AL180" s="36" t="s">
        <v>725</v>
      </c>
    </row>
    <row r="181" spans="1:38" x14ac:dyDescent="0.35">
      <c r="A181" s="53">
        <f t="shared" si="8"/>
        <v>47</v>
      </c>
      <c r="B181" s="141">
        <v>45776</v>
      </c>
      <c r="C181" s="54">
        <f>YEAR(PA_19[[#This Row],[Date]])+IF(MONTH(PA_19[[#This Row],[Date]])&gt;=4,1,0)</f>
        <v>2026</v>
      </c>
      <c r="D181" s="6">
        <f>YEAR(PA_19[[#This Row],[Date]])</f>
        <v>2025</v>
      </c>
      <c r="E181" s="54" t="s">
        <v>735</v>
      </c>
      <c r="F181" s="54" t="s">
        <v>735</v>
      </c>
      <c r="G181" s="104">
        <f>PA_19[[#This Row],[Date]]-DAY(PA_19[[#This Row],[Date]])+1</f>
        <v>45748</v>
      </c>
      <c r="H181" s="6">
        <f>DAY(EOMONTH(PA_19[[#This Row],[Month Year]],0))</f>
        <v>30</v>
      </c>
      <c r="I181" s="55">
        <f>_xlfn.XLOOKUP(PA_19[[#This Row],[Date]],Raw_Data!B:B,Raw_Data!J:J,0)</f>
        <v>0.21041666666666667</v>
      </c>
      <c r="J181" s="55">
        <f>_xlfn.XLOOKUP(PA_19[[#This Row],[Date]],Raw_Data!B:B,Raw_Data!K:K)</f>
        <v>0.66597222222222219</v>
      </c>
      <c r="K181" s="49">
        <f>IFERROR((PA_19[[#This Row],[Sunset Time (POA&lt;20 W/m2)]]-PA_19[[#This Row],[Sunrise Time (POA&gt;20 W/m2)]])*24,"")</f>
        <v>10.933333333333332</v>
      </c>
      <c r="L181" s="54"/>
      <c r="M181" s="54"/>
      <c r="N181" s="54"/>
      <c r="O181" s="125" t="s">
        <v>780</v>
      </c>
      <c r="P181" s="6"/>
      <c r="Q18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81" s="6">
        <f>_xlfn.XLOOKUP(PA_19[[#This Row],[Affected Equipment ]],'Basic Data '!A:A,'Basic Data '!B:B,0)</f>
        <v>25.2</v>
      </c>
      <c r="S181" s="6">
        <f>_xlfn.XLOOKUP(PA_19[[#This Row],[Affected Equipment ]],'Basic Data '!A:A,'Basic Data '!C:C,0)</f>
        <v>2.7430064221182105E-4</v>
      </c>
      <c r="T181" s="56" t="s">
        <v>785</v>
      </c>
      <c r="U181" s="88"/>
      <c r="V181" s="191" t="s">
        <v>786</v>
      </c>
      <c r="W181" s="55">
        <v>0.21041666666666667</v>
      </c>
      <c r="X181" s="58" t="s">
        <v>723</v>
      </c>
      <c r="Y181" s="58" t="s">
        <v>723</v>
      </c>
      <c r="Z181" s="199">
        <v>0.66597222222222219</v>
      </c>
      <c r="AA181" s="117" t="str">
        <f>IF(PA_19[[#This Row],[Acknowledgement Time ]]="NA","",(PA_19[[#This Row],[Acknowledgement Time ]]-PA_19[[#This Row],[Fault Time]])*24)</f>
        <v/>
      </c>
      <c r="AB181" s="117" t="str">
        <f>IF(PA_19[[#This Row],[Work Start time on Fault]]="NA","",(PA_19[[#This Row],[Work Start time on Fault]]-PA_19[[#This Row],[Fault Time]])*24)</f>
        <v/>
      </c>
      <c r="AC181" s="118" t="str">
        <f>IF(PA_19[[#This Row],[Work Start time on Fault]]="NA","",(PA_19[[#This Row],[Work Completion time on fault]]-PA_19[[#This Row],[Fault Time]])*24)</f>
        <v/>
      </c>
      <c r="AD181" s="62">
        <f>IFERROR((PA_19[[#This Row],[Work Completion time on fault]]-PA_19[[#This Row],[Fault Time]])*24,"")</f>
        <v>10.933333333333332</v>
      </c>
      <c r="AE181" s="233" t="s">
        <v>786</v>
      </c>
      <c r="AF181" s="6" t="s">
        <v>729</v>
      </c>
      <c r="AG181" s="49">
        <f>PA_19[[#This Row],[Breakdown Time]]*PA_19[[#This Row],[Plant Equivalent Weightage]]</f>
        <v>2.9990203548492431E-3</v>
      </c>
      <c r="AH181" s="143">
        <v>2.76</v>
      </c>
      <c r="AI181" s="90">
        <f>IFERROR(_xlfn.XLOOKUP($G181,'Modelling New'!$D:$D,'Modelling New'!$O:$O)*PA_19[[#This Row],[DC Capacity Affected (kW)]]*PA_19[[#This Row],[Lost PoA(KWh/m2)]],"")</f>
        <v>55.626830966285141</v>
      </c>
      <c r="AL181" s="36" t="s">
        <v>1425</v>
      </c>
    </row>
    <row r="182" spans="1:38" x14ac:dyDescent="0.35">
      <c r="A182" s="53">
        <f t="shared" si="8"/>
        <v>48</v>
      </c>
      <c r="B182" s="141">
        <v>45776</v>
      </c>
      <c r="C182" s="54">
        <f>YEAR(PA_19[[#This Row],[Date]])+IF(MONTH(PA_19[[#This Row],[Date]])&gt;=4,1,0)</f>
        <v>2026</v>
      </c>
      <c r="D182" s="6">
        <f>YEAR(PA_19[[#This Row],[Date]])</f>
        <v>2025</v>
      </c>
      <c r="E182" s="54" t="s">
        <v>735</v>
      </c>
      <c r="F182" s="54" t="s">
        <v>735</v>
      </c>
      <c r="G182" s="104">
        <f>PA_19[[#This Row],[Date]]-DAY(PA_19[[#This Row],[Date]])+1</f>
        <v>45748</v>
      </c>
      <c r="H182" s="6">
        <f>DAY(EOMONTH(PA_19[[#This Row],[Month Year]],0))</f>
        <v>30</v>
      </c>
      <c r="I182" s="55">
        <f>_xlfn.XLOOKUP(PA_19[[#This Row],[Date]],Raw_Data!B:B,Raw_Data!J:J,0)</f>
        <v>0.21041666666666667</v>
      </c>
      <c r="J182" s="55">
        <f>_xlfn.XLOOKUP(PA_19[[#This Row],[Date]],Raw_Data!B:B,Raw_Data!K:K)</f>
        <v>0.66597222222222219</v>
      </c>
      <c r="K182" s="49">
        <f>IFERROR((PA_19[[#This Row],[Sunset Time (POA&lt;20 W/m2)]]-PA_19[[#This Row],[Sunrise Time (POA&gt;20 W/m2)]])*24,"")</f>
        <v>10.933333333333332</v>
      </c>
      <c r="L182" s="54"/>
      <c r="M182" s="54"/>
      <c r="N182" s="54"/>
      <c r="O182" s="125" t="s">
        <v>780</v>
      </c>
      <c r="P182" s="6"/>
      <c r="Q18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82" s="6">
        <f>_xlfn.XLOOKUP(PA_19[[#This Row],[Affected Equipment ]],'Basic Data '!A:A,'Basic Data '!B:B,0)</f>
        <v>25.2</v>
      </c>
      <c r="S182" s="6">
        <f>_xlfn.XLOOKUP(PA_19[[#This Row],[Affected Equipment ]],'Basic Data '!A:A,'Basic Data '!C:C,0)</f>
        <v>2.7430064221182105E-4</v>
      </c>
      <c r="T182" s="56" t="s">
        <v>785</v>
      </c>
      <c r="U182" s="88"/>
      <c r="V182" s="191" t="s">
        <v>787</v>
      </c>
      <c r="W182" s="55">
        <v>0.21041666666666667</v>
      </c>
      <c r="X182" s="58" t="s">
        <v>723</v>
      </c>
      <c r="Y182" s="58" t="s">
        <v>723</v>
      </c>
      <c r="Z182" s="199">
        <v>0.66597222222222219</v>
      </c>
      <c r="AA182" s="117" t="str">
        <f>IF(PA_19[[#This Row],[Acknowledgement Time ]]="NA","",(PA_19[[#This Row],[Acknowledgement Time ]]-PA_19[[#This Row],[Fault Time]])*24)</f>
        <v/>
      </c>
      <c r="AB182" s="117" t="str">
        <f>IF(PA_19[[#This Row],[Work Start time on Fault]]="NA","",(PA_19[[#This Row],[Work Start time on Fault]]-PA_19[[#This Row],[Fault Time]])*24)</f>
        <v/>
      </c>
      <c r="AC182" s="118" t="str">
        <f>IF(PA_19[[#This Row],[Work Start time on Fault]]="NA","",(PA_19[[#This Row],[Work Completion time on fault]]-PA_19[[#This Row],[Fault Time]])*24)</f>
        <v/>
      </c>
      <c r="AD182" s="62">
        <f>IFERROR((PA_19[[#This Row],[Work Completion time on fault]]-PA_19[[#This Row],[Fault Time]])*24,"")</f>
        <v>10.933333333333332</v>
      </c>
      <c r="AE182" s="233" t="s">
        <v>787</v>
      </c>
      <c r="AF182" s="6" t="s">
        <v>729</v>
      </c>
      <c r="AG182" s="49">
        <f>PA_19[[#This Row],[Breakdown Time]]*PA_19[[#This Row],[Plant Equivalent Weightage]]</f>
        <v>2.9990203548492431E-3</v>
      </c>
      <c r="AH182" s="143">
        <v>2.76</v>
      </c>
      <c r="AI182" s="90">
        <f>IFERROR(_xlfn.XLOOKUP($G182,'Modelling New'!$D:$D,'Modelling New'!$O:$O)*PA_19[[#This Row],[DC Capacity Affected (kW)]]*PA_19[[#This Row],[Lost PoA(KWh/m2)]],"")</f>
        <v>55.626830966285141</v>
      </c>
      <c r="AL182" s="36" t="s">
        <v>1425</v>
      </c>
    </row>
    <row r="183" spans="1:38" x14ac:dyDescent="0.35">
      <c r="A183" s="53">
        <f t="shared" si="8"/>
        <v>49</v>
      </c>
      <c r="B183" s="141">
        <v>45776</v>
      </c>
      <c r="C183" s="54">
        <f>YEAR(PA_19[[#This Row],[Date]])+IF(MONTH(PA_19[[#This Row],[Date]])&gt;=4,1,0)</f>
        <v>2026</v>
      </c>
      <c r="D183" s="6">
        <f>YEAR(PA_19[[#This Row],[Date]])</f>
        <v>2025</v>
      </c>
      <c r="E183" s="54" t="s">
        <v>735</v>
      </c>
      <c r="F183" s="54" t="s">
        <v>735</v>
      </c>
      <c r="G183" s="104">
        <f>PA_19[[#This Row],[Date]]-DAY(PA_19[[#This Row],[Date]])+1</f>
        <v>45748</v>
      </c>
      <c r="H183" s="6">
        <f>DAY(EOMONTH(PA_19[[#This Row],[Month Year]],0))</f>
        <v>30</v>
      </c>
      <c r="I183" s="55">
        <f>_xlfn.XLOOKUP(PA_19[[#This Row],[Date]],Raw_Data!B:B,Raw_Data!J:J,0)</f>
        <v>0.21041666666666667</v>
      </c>
      <c r="J183" s="55">
        <f>_xlfn.XLOOKUP(PA_19[[#This Row],[Date]],Raw_Data!B:B,Raw_Data!K:K)</f>
        <v>0.66597222222222219</v>
      </c>
      <c r="K183" s="49">
        <f>IFERROR((PA_19[[#This Row],[Sunset Time (POA&lt;20 W/m2)]]-PA_19[[#This Row],[Sunrise Time (POA&gt;20 W/m2)]])*24,"")</f>
        <v>10.933333333333332</v>
      </c>
      <c r="L183" s="54"/>
      <c r="M183" s="54"/>
      <c r="N183" s="54"/>
      <c r="O183" s="125" t="s">
        <v>780</v>
      </c>
      <c r="P183" s="6"/>
      <c r="Q18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83" s="6">
        <f>_xlfn.XLOOKUP(PA_19[[#This Row],[Affected Equipment ]],'Basic Data '!A:A,'Basic Data '!B:B,0)</f>
        <v>25.2</v>
      </c>
      <c r="S183" s="6">
        <f>_xlfn.XLOOKUP(PA_19[[#This Row],[Affected Equipment ]],'Basic Data '!A:A,'Basic Data '!C:C,0)</f>
        <v>2.7430064221182105E-4</v>
      </c>
      <c r="T183" s="56" t="s">
        <v>785</v>
      </c>
      <c r="U183" s="88"/>
      <c r="V183" s="191" t="s">
        <v>788</v>
      </c>
      <c r="W183" s="55">
        <v>0.21041666666666667</v>
      </c>
      <c r="X183" s="58" t="s">
        <v>723</v>
      </c>
      <c r="Y183" s="58" t="s">
        <v>723</v>
      </c>
      <c r="Z183" s="199">
        <v>0.66597222222222219</v>
      </c>
      <c r="AA183" s="117" t="str">
        <f>IF(PA_19[[#This Row],[Acknowledgement Time ]]="NA","",(PA_19[[#This Row],[Acknowledgement Time ]]-PA_19[[#This Row],[Fault Time]])*24)</f>
        <v/>
      </c>
      <c r="AB183" s="117" t="str">
        <f>IF(PA_19[[#This Row],[Work Start time on Fault]]="NA","",(PA_19[[#This Row],[Work Start time on Fault]]-PA_19[[#This Row],[Fault Time]])*24)</f>
        <v/>
      </c>
      <c r="AC183" s="118" t="str">
        <f>IF(PA_19[[#This Row],[Work Start time on Fault]]="NA","",(PA_19[[#This Row],[Work Completion time on fault]]-PA_19[[#This Row],[Fault Time]])*24)</f>
        <v/>
      </c>
      <c r="AD183" s="62">
        <f>IFERROR((PA_19[[#This Row],[Work Completion time on fault]]-PA_19[[#This Row],[Fault Time]])*24,"")</f>
        <v>10.933333333333332</v>
      </c>
      <c r="AE183" s="233" t="s">
        <v>788</v>
      </c>
      <c r="AF183" s="6" t="s">
        <v>729</v>
      </c>
      <c r="AG183" s="49">
        <f>PA_19[[#This Row],[Breakdown Time]]*PA_19[[#This Row],[Plant Equivalent Weightage]]</f>
        <v>2.9990203548492431E-3</v>
      </c>
      <c r="AH183" s="143">
        <v>2.76</v>
      </c>
      <c r="AI183" s="90">
        <f>IFERROR(_xlfn.XLOOKUP($G183,'Modelling New'!$D:$D,'Modelling New'!$O:$O)*PA_19[[#This Row],[DC Capacity Affected (kW)]]*PA_19[[#This Row],[Lost PoA(KWh/m2)]],"")</f>
        <v>55.626830966285141</v>
      </c>
      <c r="AL183" s="36" t="s">
        <v>1425</v>
      </c>
    </row>
    <row r="184" spans="1:38" x14ac:dyDescent="0.35">
      <c r="A184" s="53">
        <f t="shared" si="8"/>
        <v>50</v>
      </c>
      <c r="B184" s="141">
        <v>45776</v>
      </c>
      <c r="C184" s="54">
        <f>YEAR(PA_19[[#This Row],[Date]])+IF(MONTH(PA_19[[#This Row],[Date]])&gt;=4,1,0)</f>
        <v>2026</v>
      </c>
      <c r="D184" s="6">
        <f>YEAR(PA_19[[#This Row],[Date]])</f>
        <v>2025</v>
      </c>
      <c r="E184" s="54" t="s">
        <v>735</v>
      </c>
      <c r="F184" s="54" t="s">
        <v>735</v>
      </c>
      <c r="G184" s="104">
        <f>PA_19[[#This Row],[Date]]-DAY(PA_19[[#This Row],[Date]])+1</f>
        <v>45748</v>
      </c>
      <c r="H184" s="6">
        <f>DAY(EOMONTH(PA_19[[#This Row],[Month Year]],0))</f>
        <v>30</v>
      </c>
      <c r="I184" s="55">
        <f>_xlfn.XLOOKUP(PA_19[[#This Row],[Date]],Raw_Data!B:B,Raw_Data!J:J,0)</f>
        <v>0.21041666666666667</v>
      </c>
      <c r="J184" s="55">
        <f>_xlfn.XLOOKUP(PA_19[[#This Row],[Date]],Raw_Data!B:B,Raw_Data!K:K)</f>
        <v>0.66597222222222219</v>
      </c>
      <c r="K184" s="49">
        <f>IFERROR((PA_19[[#This Row],[Sunset Time (POA&lt;20 W/m2)]]-PA_19[[#This Row],[Sunrise Time (POA&gt;20 W/m2)]])*24,"")</f>
        <v>10.933333333333332</v>
      </c>
      <c r="L184" s="54"/>
      <c r="M184" s="54"/>
      <c r="N184" s="54"/>
      <c r="O184" s="125" t="s">
        <v>780</v>
      </c>
      <c r="P184" s="6"/>
      <c r="Q18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84" s="6">
        <f>_xlfn.XLOOKUP(PA_19[[#This Row],[Affected Equipment ]],'Basic Data '!A:A,'Basic Data '!B:B,0)</f>
        <v>25.2</v>
      </c>
      <c r="S184" s="6">
        <f>_xlfn.XLOOKUP(PA_19[[#This Row],[Affected Equipment ]],'Basic Data '!A:A,'Basic Data '!C:C,0)</f>
        <v>2.7430064221182105E-4</v>
      </c>
      <c r="T184" s="56" t="s">
        <v>785</v>
      </c>
      <c r="U184" s="88"/>
      <c r="V184" s="191" t="s">
        <v>789</v>
      </c>
      <c r="W184" s="55">
        <v>0.21041666666666667</v>
      </c>
      <c r="X184" s="58" t="s">
        <v>723</v>
      </c>
      <c r="Y184" s="58" t="s">
        <v>723</v>
      </c>
      <c r="Z184" s="199">
        <v>0.66597222222222219</v>
      </c>
      <c r="AA184" s="117" t="str">
        <f>IF(PA_19[[#This Row],[Acknowledgement Time ]]="NA","",(PA_19[[#This Row],[Acknowledgement Time ]]-PA_19[[#This Row],[Fault Time]])*24)</f>
        <v/>
      </c>
      <c r="AB184" s="117" t="str">
        <f>IF(PA_19[[#This Row],[Work Start time on Fault]]="NA","",(PA_19[[#This Row],[Work Start time on Fault]]-PA_19[[#This Row],[Fault Time]])*24)</f>
        <v/>
      </c>
      <c r="AC184" s="118" t="str">
        <f>IF(PA_19[[#This Row],[Work Start time on Fault]]="NA","",(PA_19[[#This Row],[Work Completion time on fault]]-PA_19[[#This Row],[Fault Time]])*24)</f>
        <v/>
      </c>
      <c r="AD184" s="62">
        <f>IFERROR((PA_19[[#This Row],[Work Completion time on fault]]-PA_19[[#This Row],[Fault Time]])*24,"")</f>
        <v>10.933333333333332</v>
      </c>
      <c r="AE184" s="233" t="s">
        <v>789</v>
      </c>
      <c r="AF184" s="6" t="s">
        <v>729</v>
      </c>
      <c r="AG184" s="49">
        <f>PA_19[[#This Row],[Breakdown Time]]*PA_19[[#This Row],[Plant Equivalent Weightage]]</f>
        <v>2.9990203548492431E-3</v>
      </c>
      <c r="AH184" s="143">
        <v>2.76</v>
      </c>
      <c r="AI184" s="90">
        <f>IFERROR(_xlfn.XLOOKUP($G184,'Modelling New'!$D:$D,'Modelling New'!$O:$O)*PA_19[[#This Row],[DC Capacity Affected (kW)]]*PA_19[[#This Row],[Lost PoA(KWh/m2)]],"")</f>
        <v>55.626830966285141</v>
      </c>
      <c r="AL184" s="36" t="s">
        <v>1425</v>
      </c>
    </row>
    <row r="185" spans="1:38" x14ac:dyDescent="0.35">
      <c r="A185" s="53">
        <f t="shared" si="8"/>
        <v>51</v>
      </c>
      <c r="B185" s="141">
        <v>45776</v>
      </c>
      <c r="C185" s="54">
        <f>YEAR(PA_19[[#This Row],[Date]])+IF(MONTH(PA_19[[#This Row],[Date]])&gt;=4,1,0)</f>
        <v>2026</v>
      </c>
      <c r="D185" s="6">
        <f>YEAR(PA_19[[#This Row],[Date]])</f>
        <v>2025</v>
      </c>
      <c r="E185" s="54" t="s">
        <v>735</v>
      </c>
      <c r="F185" s="54" t="s">
        <v>735</v>
      </c>
      <c r="G185" s="104">
        <f>PA_19[[#This Row],[Date]]-DAY(PA_19[[#This Row],[Date]])+1</f>
        <v>45748</v>
      </c>
      <c r="H185" s="6">
        <f>DAY(EOMONTH(PA_19[[#This Row],[Month Year]],0))</f>
        <v>30</v>
      </c>
      <c r="I185" s="55">
        <f>_xlfn.XLOOKUP(PA_19[[#This Row],[Date]],Raw_Data!B:B,Raw_Data!J:J,0)</f>
        <v>0.21041666666666667</v>
      </c>
      <c r="J185" s="55">
        <f>_xlfn.XLOOKUP(PA_19[[#This Row],[Date]],Raw_Data!B:B,Raw_Data!K:K)</f>
        <v>0.66597222222222219</v>
      </c>
      <c r="K185" s="49">
        <f>IFERROR((PA_19[[#This Row],[Sunset Time (POA&lt;20 W/m2)]]-PA_19[[#This Row],[Sunrise Time (POA&gt;20 W/m2)]])*24,"")</f>
        <v>10.933333333333332</v>
      </c>
      <c r="L185" s="54"/>
      <c r="M185" s="54"/>
      <c r="N185" s="54"/>
      <c r="O185" s="125" t="s">
        <v>780</v>
      </c>
      <c r="P185" s="6"/>
      <c r="Q18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85" s="6">
        <f>_xlfn.XLOOKUP(PA_19[[#This Row],[Affected Equipment ]],'Basic Data '!A:A,'Basic Data '!B:B,0)</f>
        <v>25.2</v>
      </c>
      <c r="S185" s="6">
        <f>_xlfn.XLOOKUP(PA_19[[#This Row],[Affected Equipment ]],'Basic Data '!A:A,'Basic Data '!C:C,0)</f>
        <v>2.7430064221182105E-4</v>
      </c>
      <c r="T185" s="56" t="s">
        <v>785</v>
      </c>
      <c r="U185" s="88"/>
      <c r="V185" s="191" t="s">
        <v>790</v>
      </c>
      <c r="W185" s="55">
        <v>0.21041666666666667</v>
      </c>
      <c r="X185" s="58" t="s">
        <v>723</v>
      </c>
      <c r="Y185" s="58" t="s">
        <v>723</v>
      </c>
      <c r="Z185" s="199">
        <v>0.66597222222222219</v>
      </c>
      <c r="AA185" s="117" t="str">
        <f>IF(PA_19[[#This Row],[Acknowledgement Time ]]="NA","",(PA_19[[#This Row],[Acknowledgement Time ]]-PA_19[[#This Row],[Fault Time]])*24)</f>
        <v/>
      </c>
      <c r="AB185" s="117" t="str">
        <f>IF(PA_19[[#This Row],[Work Start time on Fault]]="NA","",(PA_19[[#This Row],[Work Start time on Fault]]-PA_19[[#This Row],[Fault Time]])*24)</f>
        <v/>
      </c>
      <c r="AC185" s="118" t="str">
        <f>IF(PA_19[[#This Row],[Work Start time on Fault]]="NA","",(PA_19[[#This Row],[Work Completion time on fault]]-PA_19[[#This Row],[Fault Time]])*24)</f>
        <v/>
      </c>
      <c r="AD185" s="62">
        <f>IFERROR((PA_19[[#This Row],[Work Completion time on fault]]-PA_19[[#This Row],[Fault Time]])*24,"")</f>
        <v>10.933333333333332</v>
      </c>
      <c r="AE185" s="233" t="s">
        <v>790</v>
      </c>
      <c r="AF185" s="6" t="s">
        <v>729</v>
      </c>
      <c r="AG185" s="49">
        <f>PA_19[[#This Row],[Breakdown Time]]*PA_19[[#This Row],[Plant Equivalent Weightage]]</f>
        <v>2.9990203548492431E-3</v>
      </c>
      <c r="AH185" s="143">
        <v>2.76</v>
      </c>
      <c r="AI185" s="90">
        <f>IFERROR(_xlfn.XLOOKUP($G185,'Modelling New'!$D:$D,'Modelling New'!$O:$O)*PA_19[[#This Row],[DC Capacity Affected (kW)]]*PA_19[[#This Row],[Lost PoA(KWh/m2)]],"")</f>
        <v>55.626830966285141</v>
      </c>
      <c r="AL185" s="36" t="s">
        <v>1425</v>
      </c>
    </row>
    <row r="186" spans="1:38" x14ac:dyDescent="0.35">
      <c r="A186" s="53">
        <f t="shared" si="8"/>
        <v>52</v>
      </c>
      <c r="B186" s="141">
        <v>45776</v>
      </c>
      <c r="C186" s="54">
        <f>YEAR(PA_19[[#This Row],[Date]])+IF(MONTH(PA_19[[#This Row],[Date]])&gt;=4,1,0)</f>
        <v>2026</v>
      </c>
      <c r="D186" s="6">
        <f>YEAR(PA_19[[#This Row],[Date]])</f>
        <v>2025</v>
      </c>
      <c r="E186" s="54" t="s">
        <v>735</v>
      </c>
      <c r="F186" s="54" t="s">
        <v>735</v>
      </c>
      <c r="G186" s="104">
        <f>PA_19[[#This Row],[Date]]-DAY(PA_19[[#This Row],[Date]])+1</f>
        <v>45748</v>
      </c>
      <c r="H186" s="6">
        <f>DAY(EOMONTH(PA_19[[#This Row],[Month Year]],0))</f>
        <v>30</v>
      </c>
      <c r="I186" s="55">
        <f>_xlfn.XLOOKUP(PA_19[[#This Row],[Date]],Raw_Data!B:B,Raw_Data!J:J,0)</f>
        <v>0.21041666666666667</v>
      </c>
      <c r="J186" s="55">
        <f>_xlfn.XLOOKUP(PA_19[[#This Row],[Date]],Raw_Data!B:B,Raw_Data!K:K)</f>
        <v>0.66597222222222219</v>
      </c>
      <c r="K186" s="49">
        <f>IFERROR((PA_19[[#This Row],[Sunset Time (POA&lt;20 W/m2)]]-PA_19[[#This Row],[Sunrise Time (POA&gt;20 W/m2)]])*24,"")</f>
        <v>10.933333333333332</v>
      </c>
      <c r="L186" s="54"/>
      <c r="M186" s="54"/>
      <c r="N186" s="54"/>
      <c r="O186" s="125" t="s">
        <v>780</v>
      </c>
      <c r="P186" s="6"/>
      <c r="Q18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86" s="6">
        <f>_xlfn.XLOOKUP(PA_19[[#This Row],[Affected Equipment ]],'Basic Data '!A:A,'Basic Data '!B:B,0)</f>
        <v>25.2</v>
      </c>
      <c r="S186" s="6">
        <f>_xlfn.XLOOKUP(PA_19[[#This Row],[Affected Equipment ]],'Basic Data '!A:A,'Basic Data '!C:C,0)</f>
        <v>2.7430064221182105E-4</v>
      </c>
      <c r="T186" s="56" t="s">
        <v>785</v>
      </c>
      <c r="U186" s="88"/>
      <c r="V186" s="191" t="s">
        <v>791</v>
      </c>
      <c r="W186" s="55">
        <v>0.21041666666666667</v>
      </c>
      <c r="X186" s="58" t="s">
        <v>723</v>
      </c>
      <c r="Y186" s="58" t="s">
        <v>723</v>
      </c>
      <c r="Z186" s="199">
        <v>0.66597222222222219</v>
      </c>
      <c r="AA186" s="117" t="str">
        <f>IF(PA_19[[#This Row],[Acknowledgement Time ]]="NA","",(PA_19[[#This Row],[Acknowledgement Time ]]-PA_19[[#This Row],[Fault Time]])*24)</f>
        <v/>
      </c>
      <c r="AB186" s="117" t="str">
        <f>IF(PA_19[[#This Row],[Work Start time on Fault]]="NA","",(PA_19[[#This Row],[Work Start time on Fault]]-PA_19[[#This Row],[Fault Time]])*24)</f>
        <v/>
      </c>
      <c r="AC186" s="118" t="str">
        <f>IF(PA_19[[#This Row],[Work Start time on Fault]]="NA","",(PA_19[[#This Row],[Work Completion time on fault]]-PA_19[[#This Row],[Fault Time]])*24)</f>
        <v/>
      </c>
      <c r="AD186" s="62">
        <f>IFERROR((PA_19[[#This Row],[Work Completion time on fault]]-PA_19[[#This Row],[Fault Time]])*24,"")</f>
        <v>10.933333333333332</v>
      </c>
      <c r="AE186" s="233" t="s">
        <v>791</v>
      </c>
      <c r="AF186" s="6" t="s">
        <v>729</v>
      </c>
      <c r="AG186" s="49">
        <f>PA_19[[#This Row],[Breakdown Time]]*PA_19[[#This Row],[Plant Equivalent Weightage]]</f>
        <v>2.9990203548492431E-3</v>
      </c>
      <c r="AH186" s="143">
        <v>2.76</v>
      </c>
      <c r="AI186" s="90">
        <f>IFERROR(_xlfn.XLOOKUP($G186,'Modelling New'!$D:$D,'Modelling New'!$O:$O)*PA_19[[#This Row],[DC Capacity Affected (kW)]]*PA_19[[#This Row],[Lost PoA(KWh/m2)]],"")</f>
        <v>55.626830966285141</v>
      </c>
      <c r="AL186" s="36" t="s">
        <v>1425</v>
      </c>
    </row>
    <row r="187" spans="1:38" x14ac:dyDescent="0.35">
      <c r="A187" s="53">
        <f t="shared" si="8"/>
        <v>53</v>
      </c>
      <c r="B187" s="141">
        <v>45776</v>
      </c>
      <c r="C187" s="54">
        <f>YEAR(PA_19[[#This Row],[Date]])+IF(MONTH(PA_19[[#This Row],[Date]])&gt;=4,1,0)</f>
        <v>2026</v>
      </c>
      <c r="D187" s="6">
        <f>YEAR(PA_19[[#This Row],[Date]])</f>
        <v>2025</v>
      </c>
      <c r="E187" s="54" t="s">
        <v>735</v>
      </c>
      <c r="F187" s="54" t="s">
        <v>735</v>
      </c>
      <c r="G187" s="104">
        <f>PA_19[[#This Row],[Date]]-DAY(PA_19[[#This Row],[Date]])+1</f>
        <v>45748</v>
      </c>
      <c r="H187" s="6">
        <f>DAY(EOMONTH(PA_19[[#This Row],[Month Year]],0))</f>
        <v>30</v>
      </c>
      <c r="I187" s="55">
        <f>_xlfn.XLOOKUP(PA_19[[#This Row],[Date]],Raw_Data!B:B,Raw_Data!J:J,0)</f>
        <v>0.21041666666666667</v>
      </c>
      <c r="J187" s="55">
        <f>_xlfn.XLOOKUP(PA_19[[#This Row],[Date]],Raw_Data!B:B,Raw_Data!K:K)</f>
        <v>0.66597222222222219</v>
      </c>
      <c r="K187" s="49">
        <f>IFERROR((PA_19[[#This Row],[Sunset Time (POA&lt;20 W/m2)]]-PA_19[[#This Row],[Sunrise Time (POA&gt;20 W/m2)]])*24,"")</f>
        <v>10.933333333333332</v>
      </c>
      <c r="L187" s="54"/>
      <c r="M187" s="54"/>
      <c r="N187" s="54"/>
      <c r="O187" s="125" t="s">
        <v>731</v>
      </c>
      <c r="P187" s="6"/>
      <c r="Q18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187" s="6">
        <f>_xlfn.XLOOKUP(PA_19[[#This Row],[Affected Equipment ]],'Basic Data '!A:A,'Basic Data '!B:B,0)</f>
        <v>9</v>
      </c>
      <c r="S187" s="6">
        <f>_xlfn.XLOOKUP(PA_19[[#This Row],[Affected Equipment ]],'Basic Data '!A:A,'Basic Data '!C:C,0)</f>
        <v>9.7964515075650371E-5</v>
      </c>
      <c r="T187" s="56" t="s">
        <v>785</v>
      </c>
      <c r="U187" s="88"/>
      <c r="V187" s="191" t="s">
        <v>792</v>
      </c>
      <c r="W187" s="55">
        <v>0.21041666666666667</v>
      </c>
      <c r="X187" s="58" t="s">
        <v>723</v>
      </c>
      <c r="Y187" s="58" t="s">
        <v>723</v>
      </c>
      <c r="Z187" s="199">
        <v>0.66597222222222219</v>
      </c>
      <c r="AA187" s="117" t="str">
        <f>IF(PA_19[[#This Row],[Acknowledgement Time ]]="NA","",(PA_19[[#This Row],[Acknowledgement Time ]]-PA_19[[#This Row],[Fault Time]])*24)</f>
        <v/>
      </c>
      <c r="AB187" s="117" t="str">
        <f>IF(PA_19[[#This Row],[Work Start time on Fault]]="NA","",(PA_19[[#This Row],[Work Start time on Fault]]-PA_19[[#This Row],[Fault Time]])*24)</f>
        <v/>
      </c>
      <c r="AC187" s="118" t="str">
        <f>IF(PA_19[[#This Row],[Work Start time on Fault]]="NA","",(PA_19[[#This Row],[Work Completion time on fault]]-PA_19[[#This Row],[Fault Time]])*24)</f>
        <v/>
      </c>
      <c r="AD187" s="62">
        <f>IFERROR((PA_19[[#This Row],[Work Completion time on fault]]-PA_19[[#This Row],[Fault Time]])*24,"")</f>
        <v>10.933333333333332</v>
      </c>
      <c r="AE187" s="233" t="s">
        <v>792</v>
      </c>
      <c r="AF187" s="6" t="s">
        <v>729</v>
      </c>
      <c r="AG187" s="49">
        <f>PA_19[[#This Row],[Breakdown Time]]*PA_19[[#This Row],[Plant Equivalent Weightage]]</f>
        <v>1.071078698160444E-3</v>
      </c>
      <c r="AH187" s="143">
        <v>2.76</v>
      </c>
      <c r="AI187" s="90">
        <f>IFERROR(_xlfn.XLOOKUP($G187,'Modelling New'!$D:$D,'Modelling New'!$O:$O)*PA_19[[#This Row],[DC Capacity Affected (kW)]]*PA_19[[#This Row],[Lost PoA(KWh/m2)]],"")</f>
        <v>19.866725345101838</v>
      </c>
      <c r="AL187" s="36" t="s">
        <v>1425</v>
      </c>
    </row>
    <row r="188" spans="1:38" x14ac:dyDescent="0.35">
      <c r="A188" s="53">
        <f t="shared" si="8"/>
        <v>54</v>
      </c>
      <c r="B188" s="141">
        <v>45776</v>
      </c>
      <c r="C188" s="54">
        <f>YEAR(PA_19[[#This Row],[Date]])+IF(MONTH(PA_19[[#This Row],[Date]])&gt;=4,1,0)</f>
        <v>2026</v>
      </c>
      <c r="D188" s="6">
        <f>YEAR(PA_19[[#This Row],[Date]])</f>
        <v>2025</v>
      </c>
      <c r="E188" s="54" t="s">
        <v>735</v>
      </c>
      <c r="F188" s="54" t="s">
        <v>735</v>
      </c>
      <c r="G188" s="104">
        <f>PA_19[[#This Row],[Date]]-DAY(PA_19[[#This Row],[Date]])+1</f>
        <v>45748</v>
      </c>
      <c r="H188" s="6">
        <f>DAY(EOMONTH(PA_19[[#This Row],[Month Year]],0))</f>
        <v>30</v>
      </c>
      <c r="I188" s="55">
        <f>_xlfn.XLOOKUP(PA_19[[#This Row],[Date]],Raw_Data!B:B,Raw_Data!J:J,0)</f>
        <v>0.21041666666666667</v>
      </c>
      <c r="J188" s="55">
        <f>_xlfn.XLOOKUP(PA_19[[#This Row],[Date]],Raw_Data!B:B,Raw_Data!K:K)</f>
        <v>0.66597222222222219</v>
      </c>
      <c r="K188" s="49">
        <f>IFERROR((PA_19[[#This Row],[Sunset Time (POA&lt;20 W/m2)]]-PA_19[[#This Row],[Sunrise Time (POA&gt;20 W/m2)]])*24,"")</f>
        <v>10.933333333333332</v>
      </c>
      <c r="L188" s="54" t="s">
        <v>747</v>
      </c>
      <c r="M188" s="54" t="s">
        <v>755</v>
      </c>
      <c r="N188" s="54"/>
      <c r="O188" s="52"/>
      <c r="P188" s="6"/>
      <c r="Q18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BLK11Inv22</v>
      </c>
      <c r="R188" s="6">
        <f>_xlfn.XLOOKUP(PA_19[[#This Row],[Affected Equipment ]],'Basic Data '!A:A,'Basic Data '!B:B,0)</f>
        <v>254.8</v>
      </c>
      <c r="S188" s="6">
        <f>_xlfn.XLOOKUP(PA_19[[#This Row],[Affected Equipment ]],'Basic Data '!A:A,'Basic Data '!C:C,0)</f>
        <v>2.7734842712528575E-3</v>
      </c>
      <c r="T188" s="56" t="s">
        <v>730</v>
      </c>
      <c r="U188" s="88"/>
      <c r="V188" s="191" t="s">
        <v>799</v>
      </c>
      <c r="W188" s="55">
        <v>0.39861111111111114</v>
      </c>
      <c r="X188" s="58" t="s">
        <v>723</v>
      </c>
      <c r="Y188" s="58" t="s">
        <v>723</v>
      </c>
      <c r="Z188" s="199">
        <v>0.40833333333333333</v>
      </c>
      <c r="AA188" s="117" t="str">
        <f>IF(PA_19[[#This Row],[Acknowledgement Time ]]="NA","",(PA_19[[#This Row],[Acknowledgement Time ]]-PA_19[[#This Row],[Fault Time]])*24)</f>
        <v/>
      </c>
      <c r="AB188" s="117" t="str">
        <f>IF(PA_19[[#This Row],[Work Start time on Fault]]="NA","",(PA_19[[#This Row],[Work Start time on Fault]]-PA_19[[#This Row],[Fault Time]])*24)</f>
        <v/>
      </c>
      <c r="AC188" s="118" t="str">
        <f>IF(PA_19[[#This Row],[Work Start time on Fault]]="NA","",(PA_19[[#This Row],[Work Completion time on fault]]-PA_19[[#This Row],[Fault Time]])*24)</f>
        <v/>
      </c>
      <c r="AD188" s="62">
        <f>IFERROR((PA_19[[#This Row],[Work Completion time on fault]]-PA_19[[#This Row],[Fault Time]])*24,"")</f>
        <v>0.2333333333333325</v>
      </c>
      <c r="AE188" s="54" t="s">
        <v>732</v>
      </c>
      <c r="AF188" s="6" t="s">
        <v>703</v>
      </c>
      <c r="AG188" s="49">
        <f>PA_19[[#This Row],[Breakdown Time]]*PA_19[[#This Row],[Plant Equivalent Weightage]]</f>
        <v>6.4714632995899776E-4</v>
      </c>
      <c r="AH188" s="143">
        <v>0.14699999999999999</v>
      </c>
      <c r="AI188" s="90">
        <f>IFERROR(_xlfn.XLOOKUP($G188,'Modelling New'!$D:$D,'Modelling New'!$O:$O)*PA_19[[#This Row],[DC Capacity Affected (kW)]]*PA_19[[#This Row],[Lost PoA(KWh/m2)]],"")</f>
        <v>29.956526482930613</v>
      </c>
      <c r="AL188" s="36" t="s">
        <v>1426</v>
      </c>
    </row>
    <row r="189" spans="1:38" x14ac:dyDescent="0.35">
      <c r="A189" s="53">
        <f t="shared" si="8"/>
        <v>55</v>
      </c>
      <c r="B189" s="141">
        <v>45776</v>
      </c>
      <c r="C189" s="123">
        <f>YEAR(PA_19[[#This Row],[Date]])+IF(MONTH(PA_19[[#This Row],[Date]])&gt;=4,1,0)</f>
        <v>2026</v>
      </c>
      <c r="D189" s="124">
        <f>YEAR(PA_19[[#This Row],[Date]])</f>
        <v>2025</v>
      </c>
      <c r="E189" s="54" t="s">
        <v>735</v>
      </c>
      <c r="F189" s="54" t="s">
        <v>735</v>
      </c>
      <c r="G189" s="193">
        <f>PA_19[[#This Row],[Date]]-DAY(PA_19[[#This Row],[Date]])+1</f>
        <v>45748</v>
      </c>
      <c r="H189" s="124">
        <f>DAY(EOMONTH(PA_19[[#This Row],[Month Year]],0))</f>
        <v>30</v>
      </c>
      <c r="I189" s="121">
        <f>_xlfn.XLOOKUP(PA_19[[#This Row],[Date]],Raw_Data!B:B,Raw_Data!J:J,0)</f>
        <v>0.21041666666666667</v>
      </c>
      <c r="J189" s="121">
        <f>_xlfn.XLOOKUP(PA_19[[#This Row],[Date]],Raw_Data!B:B,Raw_Data!K:K)</f>
        <v>0.66597222222222219</v>
      </c>
      <c r="K189" s="126">
        <f>IFERROR((PA_19[[#This Row],[Sunset Time (POA&lt;20 W/m2)]]-PA_19[[#This Row],[Sunrise Time (POA&gt;20 W/m2)]])*24,"")</f>
        <v>10.933333333333332</v>
      </c>
      <c r="L189" s="54" t="s">
        <v>747</v>
      </c>
      <c r="M189" s="54" t="s">
        <v>755</v>
      </c>
      <c r="N189" s="123"/>
      <c r="O189" s="125"/>
      <c r="P189" s="124"/>
      <c r="Q189" s="124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BLK11Inv22</v>
      </c>
      <c r="R189" s="124">
        <f>_xlfn.XLOOKUP(PA_19[[#This Row],[Affected Equipment ]],'Basic Data '!A:A,'Basic Data '!B:B,0)</f>
        <v>254.8</v>
      </c>
      <c r="S189" s="124">
        <f>_xlfn.XLOOKUP(PA_19[[#This Row],[Affected Equipment ]],'Basic Data '!A:A,'Basic Data '!C:C,0)</f>
        <v>2.7734842712528575E-3</v>
      </c>
      <c r="T189" s="56" t="s">
        <v>730</v>
      </c>
      <c r="U189" s="88"/>
      <c r="V189" s="191" t="s">
        <v>799</v>
      </c>
      <c r="W189" s="121">
        <v>0.47361111111111109</v>
      </c>
      <c r="X189" s="58" t="s">
        <v>723</v>
      </c>
      <c r="Y189" s="58" t="s">
        <v>723</v>
      </c>
      <c r="Z189" s="199">
        <v>0.4861111111111111</v>
      </c>
      <c r="AA189" s="195" t="str">
        <f>IF(PA_19[[#This Row],[Acknowledgement Time ]]="NA","",(PA_19[[#This Row],[Acknowledgement Time ]]-PA_19[[#This Row],[Fault Time]])*24)</f>
        <v/>
      </c>
      <c r="AB189" s="195" t="str">
        <f>IF(PA_19[[#This Row],[Work Start time on Fault]]="NA","",(PA_19[[#This Row],[Work Start time on Fault]]-PA_19[[#This Row],[Fault Time]])*24)</f>
        <v/>
      </c>
      <c r="AC189" s="196" t="str">
        <f>IF(PA_19[[#This Row],[Work Start time on Fault]]="NA","",(PA_19[[#This Row],[Work Completion time on fault]]-PA_19[[#This Row],[Fault Time]])*24)</f>
        <v/>
      </c>
      <c r="AD189" s="63">
        <f>IFERROR((PA_19[[#This Row],[Work Completion time on fault]]-PA_19[[#This Row],[Fault Time]])*24,"")</f>
        <v>0.30000000000000027</v>
      </c>
      <c r="AE189" s="54" t="s">
        <v>732</v>
      </c>
      <c r="AF189" s="6" t="s">
        <v>703</v>
      </c>
      <c r="AG189" s="126">
        <f>PA_19[[#This Row],[Breakdown Time]]*PA_19[[#This Row],[Plant Equivalent Weightage]]</f>
        <v>8.3204528137585795E-4</v>
      </c>
      <c r="AH189" s="123">
        <v>0.1</v>
      </c>
      <c r="AI189" s="197">
        <f>IFERROR(_xlfn.XLOOKUP($G189,'Modelling New'!$D:$D,'Modelling New'!$O:$O)*PA_19[[#This Row],[DC Capacity Affected (kW)]]*PA_19[[#This Row],[Lost PoA(KWh/m2)]],"")</f>
        <v>20.378589444170487</v>
      </c>
      <c r="AL189" s="36" t="s">
        <v>1426</v>
      </c>
    </row>
    <row r="190" spans="1:38" x14ac:dyDescent="0.35">
      <c r="A190" s="53">
        <f t="shared" si="8"/>
        <v>56</v>
      </c>
      <c r="B190" s="141">
        <v>45777</v>
      </c>
      <c r="C190" s="54">
        <f>YEAR(PA_19[[#This Row],[Date]])+IF(MONTH(PA_19[[#This Row],[Date]])&gt;=4,1,0)</f>
        <v>2026</v>
      </c>
      <c r="D190" s="6">
        <f>YEAR(PA_19[[#This Row],[Date]])</f>
        <v>2025</v>
      </c>
      <c r="E190" s="54" t="s">
        <v>735</v>
      </c>
      <c r="F190" s="54" t="s">
        <v>735</v>
      </c>
      <c r="G190" s="104">
        <f>PA_19[[#This Row],[Date]]-DAY(PA_19[[#This Row],[Date]])+1</f>
        <v>45748</v>
      </c>
      <c r="H190" s="6">
        <f>DAY(EOMONTH(PA_19[[#This Row],[Month Year]],0))</f>
        <v>30</v>
      </c>
      <c r="I190" s="55">
        <f>_xlfn.XLOOKUP(PA_19[[#This Row],[Date]],Raw_Data!B:B,Raw_Data!J:J,0)</f>
        <v>0.20347222222222222</v>
      </c>
      <c r="J190" s="55">
        <f>_xlfn.XLOOKUP(PA_19[[#This Row],[Date]],Raw_Data!B:B,Raw_Data!K:K)</f>
        <v>0.71944444444444444</v>
      </c>
      <c r="K190" s="49">
        <f>IFERROR((PA_19[[#This Row],[Sunset Time (POA&lt;20 W/m2)]]-PA_19[[#This Row],[Sunrise Time (POA&gt;20 W/m2)]])*24,"")</f>
        <v>12.383333333333335</v>
      </c>
      <c r="L190" s="54"/>
      <c r="M190" s="54"/>
      <c r="N190" s="54"/>
      <c r="O190" s="125" t="s">
        <v>780</v>
      </c>
      <c r="P190" s="6"/>
      <c r="Q19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0" s="6">
        <f>_xlfn.XLOOKUP(PA_19[[#This Row],[Affected Equipment ]],'Basic Data '!A:A,'Basic Data '!B:B,0)</f>
        <v>25.2</v>
      </c>
      <c r="S190" s="6">
        <f>_xlfn.XLOOKUP(PA_19[[#This Row],[Affected Equipment ]],'Basic Data '!A:A,'Basic Data '!C:C,0)</f>
        <v>2.7430064221182105E-4</v>
      </c>
      <c r="T190" s="56" t="s">
        <v>785</v>
      </c>
      <c r="U190" s="88"/>
      <c r="V190" s="191" t="s">
        <v>786</v>
      </c>
      <c r="W190" s="55">
        <v>0.20347222222222222</v>
      </c>
      <c r="X190" s="58" t="s">
        <v>723</v>
      </c>
      <c r="Y190" s="58" t="s">
        <v>723</v>
      </c>
      <c r="Z190" s="199">
        <v>0.71944444444444444</v>
      </c>
      <c r="AA190" s="117" t="str">
        <f>IF(PA_19[[#This Row],[Acknowledgement Time ]]="NA","",(PA_19[[#This Row],[Acknowledgement Time ]]-PA_19[[#This Row],[Fault Time]])*24)</f>
        <v/>
      </c>
      <c r="AB190" s="117" t="str">
        <f>IF(PA_19[[#This Row],[Work Start time on Fault]]="NA","",(PA_19[[#This Row],[Work Start time on Fault]]-PA_19[[#This Row],[Fault Time]])*24)</f>
        <v/>
      </c>
      <c r="AC190" s="118" t="str">
        <f>IF(PA_19[[#This Row],[Work Start time on Fault]]="NA","",(PA_19[[#This Row],[Work Completion time on fault]]-PA_19[[#This Row],[Fault Time]])*24)</f>
        <v/>
      </c>
      <c r="AD190" s="62">
        <f>IFERROR((PA_19[[#This Row],[Work Completion time on fault]]-PA_19[[#This Row],[Fault Time]])*24,"")</f>
        <v>12.383333333333335</v>
      </c>
      <c r="AE190" s="233" t="s">
        <v>786</v>
      </c>
      <c r="AF190" s="6" t="s">
        <v>729</v>
      </c>
      <c r="AG190" s="49">
        <f>PA_19[[#This Row],[Breakdown Time]]*PA_19[[#This Row],[Plant Equivalent Weightage]]</f>
        <v>3.3967562860563842E-3</v>
      </c>
      <c r="AH190" s="54">
        <v>5.76</v>
      </c>
      <c r="AI190" s="90">
        <f>IFERROR(_xlfn.XLOOKUP($G190,'Modelling New'!$D:$D,'Modelling New'!$O:$O)*PA_19[[#This Row],[DC Capacity Affected (kW)]]*PA_19[[#This Row],[Lost PoA(KWh/m2)]],"")</f>
        <v>116.09077766876899</v>
      </c>
      <c r="AL190" s="36" t="s">
        <v>1425</v>
      </c>
    </row>
    <row r="191" spans="1:38" x14ac:dyDescent="0.35">
      <c r="A191" s="53">
        <f t="shared" si="8"/>
        <v>57</v>
      </c>
      <c r="B191" s="141">
        <v>45777</v>
      </c>
      <c r="C191" s="54">
        <f>YEAR(PA_19[[#This Row],[Date]])+IF(MONTH(PA_19[[#This Row],[Date]])&gt;=4,1,0)</f>
        <v>2026</v>
      </c>
      <c r="D191" s="6">
        <f>YEAR(PA_19[[#This Row],[Date]])</f>
        <v>2025</v>
      </c>
      <c r="E191" s="54" t="s">
        <v>735</v>
      </c>
      <c r="F191" s="54" t="s">
        <v>735</v>
      </c>
      <c r="G191" s="104">
        <f>PA_19[[#This Row],[Date]]-DAY(PA_19[[#This Row],[Date]])+1</f>
        <v>45748</v>
      </c>
      <c r="H191" s="6">
        <f>DAY(EOMONTH(PA_19[[#This Row],[Month Year]],0))</f>
        <v>30</v>
      </c>
      <c r="I191" s="55">
        <f>_xlfn.XLOOKUP(PA_19[[#This Row],[Date]],Raw_Data!B:B,Raw_Data!J:J,0)</f>
        <v>0.20347222222222222</v>
      </c>
      <c r="J191" s="55">
        <f>_xlfn.XLOOKUP(PA_19[[#This Row],[Date]],Raw_Data!B:B,Raw_Data!K:K)</f>
        <v>0.71944444444444444</v>
      </c>
      <c r="K191" s="49">
        <f>IFERROR((PA_19[[#This Row],[Sunset Time (POA&lt;20 W/m2)]]-PA_19[[#This Row],[Sunrise Time (POA&gt;20 W/m2)]])*24,"")</f>
        <v>12.383333333333335</v>
      </c>
      <c r="L191" s="54"/>
      <c r="M191" s="54"/>
      <c r="N191" s="54"/>
      <c r="O191" s="125" t="s">
        <v>780</v>
      </c>
      <c r="P191" s="6"/>
      <c r="Q19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1" s="6">
        <f>_xlfn.XLOOKUP(PA_19[[#This Row],[Affected Equipment ]],'Basic Data '!A:A,'Basic Data '!B:B,0)</f>
        <v>25.2</v>
      </c>
      <c r="S191" s="6">
        <f>_xlfn.XLOOKUP(PA_19[[#This Row],[Affected Equipment ]],'Basic Data '!A:A,'Basic Data '!C:C,0)</f>
        <v>2.7430064221182105E-4</v>
      </c>
      <c r="T191" s="56" t="s">
        <v>785</v>
      </c>
      <c r="U191" s="88"/>
      <c r="V191" s="191" t="s">
        <v>787</v>
      </c>
      <c r="W191" s="55">
        <v>0.20347222222222222</v>
      </c>
      <c r="X191" s="58" t="s">
        <v>723</v>
      </c>
      <c r="Y191" s="58" t="s">
        <v>723</v>
      </c>
      <c r="Z191" s="199">
        <v>0.71944444444444444</v>
      </c>
      <c r="AA191" s="117" t="str">
        <f>IF(PA_19[[#This Row],[Acknowledgement Time ]]="NA","",(PA_19[[#This Row],[Acknowledgement Time ]]-PA_19[[#This Row],[Fault Time]])*24)</f>
        <v/>
      </c>
      <c r="AB191" s="117" t="str">
        <f>IF(PA_19[[#This Row],[Work Start time on Fault]]="NA","",(PA_19[[#This Row],[Work Start time on Fault]]-PA_19[[#This Row],[Fault Time]])*24)</f>
        <v/>
      </c>
      <c r="AC191" s="118" t="str">
        <f>IF(PA_19[[#This Row],[Work Start time on Fault]]="NA","",(PA_19[[#This Row],[Work Completion time on fault]]-PA_19[[#This Row],[Fault Time]])*24)</f>
        <v/>
      </c>
      <c r="AD191" s="62">
        <f>IFERROR((PA_19[[#This Row],[Work Completion time on fault]]-PA_19[[#This Row],[Fault Time]])*24,"")</f>
        <v>12.383333333333335</v>
      </c>
      <c r="AE191" s="233" t="s">
        <v>787</v>
      </c>
      <c r="AF191" s="6" t="s">
        <v>729</v>
      </c>
      <c r="AG191" s="49">
        <f>PA_19[[#This Row],[Breakdown Time]]*PA_19[[#This Row],[Plant Equivalent Weightage]]</f>
        <v>3.3967562860563842E-3</v>
      </c>
      <c r="AH191" s="54">
        <v>5.76</v>
      </c>
      <c r="AI191" s="90">
        <f>IFERROR(_xlfn.XLOOKUP($G191,'Modelling New'!$D:$D,'Modelling New'!$O:$O)*PA_19[[#This Row],[DC Capacity Affected (kW)]]*PA_19[[#This Row],[Lost PoA(KWh/m2)]],"")</f>
        <v>116.09077766876899</v>
      </c>
      <c r="AL191" s="36" t="s">
        <v>1425</v>
      </c>
    </row>
    <row r="192" spans="1:38" x14ac:dyDescent="0.35">
      <c r="A192" s="53">
        <f t="shared" si="8"/>
        <v>58</v>
      </c>
      <c r="B192" s="141">
        <v>45777</v>
      </c>
      <c r="C192" s="54">
        <f>YEAR(PA_19[[#This Row],[Date]])+IF(MONTH(PA_19[[#This Row],[Date]])&gt;=4,1,0)</f>
        <v>2026</v>
      </c>
      <c r="D192" s="6">
        <f>YEAR(PA_19[[#This Row],[Date]])</f>
        <v>2025</v>
      </c>
      <c r="E192" s="54" t="s">
        <v>735</v>
      </c>
      <c r="F192" s="54" t="s">
        <v>735</v>
      </c>
      <c r="G192" s="104">
        <f>PA_19[[#This Row],[Date]]-DAY(PA_19[[#This Row],[Date]])+1</f>
        <v>45748</v>
      </c>
      <c r="H192" s="6">
        <f>DAY(EOMONTH(PA_19[[#This Row],[Month Year]],0))</f>
        <v>30</v>
      </c>
      <c r="I192" s="55">
        <f>_xlfn.XLOOKUP(PA_19[[#This Row],[Date]],Raw_Data!B:B,Raw_Data!J:J,0)</f>
        <v>0.20347222222222222</v>
      </c>
      <c r="J192" s="55">
        <f>_xlfn.XLOOKUP(PA_19[[#This Row],[Date]],Raw_Data!B:B,Raw_Data!K:K)</f>
        <v>0.71944444444444444</v>
      </c>
      <c r="K192" s="49">
        <f>IFERROR((PA_19[[#This Row],[Sunset Time (POA&lt;20 W/m2)]]-PA_19[[#This Row],[Sunrise Time (POA&gt;20 W/m2)]])*24,"")</f>
        <v>12.383333333333335</v>
      </c>
      <c r="L192" s="54"/>
      <c r="M192" s="54"/>
      <c r="N192" s="54"/>
      <c r="O192" s="125" t="s">
        <v>780</v>
      </c>
      <c r="P192" s="6"/>
      <c r="Q19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2" s="6">
        <f>_xlfn.XLOOKUP(PA_19[[#This Row],[Affected Equipment ]],'Basic Data '!A:A,'Basic Data '!B:B,0)</f>
        <v>25.2</v>
      </c>
      <c r="S192" s="6">
        <f>_xlfn.XLOOKUP(PA_19[[#This Row],[Affected Equipment ]],'Basic Data '!A:A,'Basic Data '!C:C,0)</f>
        <v>2.7430064221182105E-4</v>
      </c>
      <c r="T192" s="56" t="s">
        <v>785</v>
      </c>
      <c r="U192" s="88"/>
      <c r="V192" s="191" t="s">
        <v>788</v>
      </c>
      <c r="W192" s="55">
        <v>0.20347222222222222</v>
      </c>
      <c r="X192" s="58" t="s">
        <v>723</v>
      </c>
      <c r="Y192" s="58" t="s">
        <v>723</v>
      </c>
      <c r="Z192" s="199">
        <v>0.71944444444444444</v>
      </c>
      <c r="AA192" s="117" t="str">
        <f>IF(PA_19[[#This Row],[Acknowledgement Time ]]="NA","",(PA_19[[#This Row],[Acknowledgement Time ]]-PA_19[[#This Row],[Fault Time]])*24)</f>
        <v/>
      </c>
      <c r="AB192" s="117" t="str">
        <f>IF(PA_19[[#This Row],[Work Start time on Fault]]="NA","",(PA_19[[#This Row],[Work Start time on Fault]]-PA_19[[#This Row],[Fault Time]])*24)</f>
        <v/>
      </c>
      <c r="AC192" s="118" t="str">
        <f>IF(PA_19[[#This Row],[Work Start time on Fault]]="NA","",(PA_19[[#This Row],[Work Completion time on fault]]-PA_19[[#This Row],[Fault Time]])*24)</f>
        <v/>
      </c>
      <c r="AD192" s="62">
        <f>IFERROR((PA_19[[#This Row],[Work Completion time on fault]]-PA_19[[#This Row],[Fault Time]])*24,"")</f>
        <v>12.383333333333335</v>
      </c>
      <c r="AE192" s="233" t="s">
        <v>788</v>
      </c>
      <c r="AF192" s="6" t="s">
        <v>729</v>
      </c>
      <c r="AG192" s="49">
        <f>PA_19[[#This Row],[Breakdown Time]]*PA_19[[#This Row],[Plant Equivalent Weightage]]</f>
        <v>3.3967562860563842E-3</v>
      </c>
      <c r="AH192" s="54">
        <v>5.76</v>
      </c>
      <c r="AI192" s="90">
        <f>IFERROR(_xlfn.XLOOKUP($G192,'Modelling New'!$D:$D,'Modelling New'!$O:$O)*PA_19[[#This Row],[DC Capacity Affected (kW)]]*PA_19[[#This Row],[Lost PoA(KWh/m2)]],"")</f>
        <v>116.09077766876899</v>
      </c>
      <c r="AL192" s="36" t="s">
        <v>1425</v>
      </c>
    </row>
    <row r="193" spans="1:38" x14ac:dyDescent="0.35">
      <c r="A193" s="53">
        <f t="shared" si="8"/>
        <v>59</v>
      </c>
      <c r="B193" s="141">
        <v>45777</v>
      </c>
      <c r="C193" s="54">
        <f>YEAR(PA_19[[#This Row],[Date]])+IF(MONTH(PA_19[[#This Row],[Date]])&gt;=4,1,0)</f>
        <v>2026</v>
      </c>
      <c r="D193" s="6">
        <f>YEAR(PA_19[[#This Row],[Date]])</f>
        <v>2025</v>
      </c>
      <c r="E193" s="54" t="s">
        <v>735</v>
      </c>
      <c r="F193" s="54" t="s">
        <v>735</v>
      </c>
      <c r="G193" s="104">
        <f>PA_19[[#This Row],[Date]]-DAY(PA_19[[#This Row],[Date]])+1</f>
        <v>45748</v>
      </c>
      <c r="H193" s="6">
        <f>DAY(EOMONTH(PA_19[[#This Row],[Month Year]],0))</f>
        <v>30</v>
      </c>
      <c r="I193" s="55">
        <f>_xlfn.XLOOKUP(PA_19[[#This Row],[Date]],Raw_Data!B:B,Raw_Data!J:J,0)</f>
        <v>0.20347222222222222</v>
      </c>
      <c r="J193" s="55">
        <f>_xlfn.XLOOKUP(PA_19[[#This Row],[Date]],Raw_Data!B:B,Raw_Data!K:K)</f>
        <v>0.71944444444444444</v>
      </c>
      <c r="K193" s="49">
        <f>IFERROR((PA_19[[#This Row],[Sunset Time (POA&lt;20 W/m2)]]-PA_19[[#This Row],[Sunrise Time (POA&gt;20 W/m2)]])*24,"")</f>
        <v>12.383333333333335</v>
      </c>
      <c r="L193" s="54"/>
      <c r="M193" s="54"/>
      <c r="N193" s="54"/>
      <c r="O193" s="125" t="s">
        <v>780</v>
      </c>
      <c r="P193" s="6"/>
      <c r="Q19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3" s="6">
        <f>_xlfn.XLOOKUP(PA_19[[#This Row],[Affected Equipment ]],'Basic Data '!A:A,'Basic Data '!B:B,0)</f>
        <v>25.2</v>
      </c>
      <c r="S193" s="6">
        <f>_xlfn.XLOOKUP(PA_19[[#This Row],[Affected Equipment ]],'Basic Data '!A:A,'Basic Data '!C:C,0)</f>
        <v>2.7430064221182105E-4</v>
      </c>
      <c r="T193" s="56" t="s">
        <v>785</v>
      </c>
      <c r="U193" s="88"/>
      <c r="V193" s="191" t="s">
        <v>789</v>
      </c>
      <c r="W193" s="55">
        <v>0.20347222222222222</v>
      </c>
      <c r="X193" s="58" t="s">
        <v>723</v>
      </c>
      <c r="Y193" s="58" t="s">
        <v>723</v>
      </c>
      <c r="Z193" s="199">
        <v>0.71944444444444444</v>
      </c>
      <c r="AA193" s="117" t="str">
        <f>IF(PA_19[[#This Row],[Acknowledgement Time ]]="NA","",(PA_19[[#This Row],[Acknowledgement Time ]]-PA_19[[#This Row],[Fault Time]])*24)</f>
        <v/>
      </c>
      <c r="AB193" s="117" t="str">
        <f>IF(PA_19[[#This Row],[Work Start time on Fault]]="NA","",(PA_19[[#This Row],[Work Start time on Fault]]-PA_19[[#This Row],[Fault Time]])*24)</f>
        <v/>
      </c>
      <c r="AC193" s="118" t="str">
        <f>IF(PA_19[[#This Row],[Work Start time on Fault]]="NA","",(PA_19[[#This Row],[Work Completion time on fault]]-PA_19[[#This Row],[Fault Time]])*24)</f>
        <v/>
      </c>
      <c r="AD193" s="62">
        <f>IFERROR((PA_19[[#This Row],[Work Completion time on fault]]-PA_19[[#This Row],[Fault Time]])*24,"")</f>
        <v>12.383333333333335</v>
      </c>
      <c r="AE193" s="233" t="s">
        <v>789</v>
      </c>
      <c r="AF193" s="6" t="s">
        <v>729</v>
      </c>
      <c r="AG193" s="49">
        <f>PA_19[[#This Row],[Breakdown Time]]*PA_19[[#This Row],[Plant Equivalent Weightage]]</f>
        <v>3.3967562860563842E-3</v>
      </c>
      <c r="AH193" s="54">
        <v>5.76</v>
      </c>
      <c r="AI193" s="90">
        <f>IFERROR(_xlfn.XLOOKUP($G193,'Modelling New'!$D:$D,'Modelling New'!$O:$O)*PA_19[[#This Row],[DC Capacity Affected (kW)]]*PA_19[[#This Row],[Lost PoA(KWh/m2)]],"")</f>
        <v>116.09077766876899</v>
      </c>
      <c r="AL193" s="36" t="s">
        <v>1425</v>
      </c>
    </row>
    <row r="194" spans="1:38" x14ac:dyDescent="0.35">
      <c r="A194" s="53">
        <f t="shared" si="8"/>
        <v>60</v>
      </c>
      <c r="B194" s="141">
        <v>45777</v>
      </c>
      <c r="C194" s="54">
        <f>YEAR(PA_19[[#This Row],[Date]])+IF(MONTH(PA_19[[#This Row],[Date]])&gt;=4,1,0)</f>
        <v>2026</v>
      </c>
      <c r="D194" s="6">
        <f>YEAR(PA_19[[#This Row],[Date]])</f>
        <v>2025</v>
      </c>
      <c r="E194" s="54" t="s">
        <v>735</v>
      </c>
      <c r="F194" s="54" t="s">
        <v>735</v>
      </c>
      <c r="G194" s="104">
        <f>PA_19[[#This Row],[Date]]-DAY(PA_19[[#This Row],[Date]])+1</f>
        <v>45748</v>
      </c>
      <c r="H194" s="6">
        <f>DAY(EOMONTH(PA_19[[#This Row],[Month Year]],0))</f>
        <v>30</v>
      </c>
      <c r="I194" s="55">
        <f>_xlfn.XLOOKUP(PA_19[[#This Row],[Date]],Raw_Data!B:B,Raw_Data!J:J,0)</f>
        <v>0.20347222222222222</v>
      </c>
      <c r="J194" s="55">
        <f>_xlfn.XLOOKUP(PA_19[[#This Row],[Date]],Raw_Data!B:B,Raw_Data!K:K)</f>
        <v>0.71944444444444444</v>
      </c>
      <c r="K194" s="49">
        <f>IFERROR((PA_19[[#This Row],[Sunset Time (POA&lt;20 W/m2)]]-PA_19[[#This Row],[Sunrise Time (POA&gt;20 W/m2)]])*24,"")</f>
        <v>12.383333333333335</v>
      </c>
      <c r="L194" s="54"/>
      <c r="M194" s="54"/>
      <c r="N194" s="54"/>
      <c r="O194" s="125" t="s">
        <v>780</v>
      </c>
      <c r="P194" s="6"/>
      <c r="Q19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4" s="6">
        <f>_xlfn.XLOOKUP(PA_19[[#This Row],[Affected Equipment ]],'Basic Data '!A:A,'Basic Data '!B:B,0)</f>
        <v>25.2</v>
      </c>
      <c r="S194" s="6">
        <f>_xlfn.XLOOKUP(PA_19[[#This Row],[Affected Equipment ]],'Basic Data '!A:A,'Basic Data '!C:C,0)</f>
        <v>2.7430064221182105E-4</v>
      </c>
      <c r="T194" s="56" t="s">
        <v>785</v>
      </c>
      <c r="U194" s="88"/>
      <c r="V194" s="191" t="s">
        <v>790</v>
      </c>
      <c r="W194" s="55">
        <v>0.20347222222222222</v>
      </c>
      <c r="X194" s="58" t="s">
        <v>723</v>
      </c>
      <c r="Y194" s="58" t="s">
        <v>723</v>
      </c>
      <c r="Z194" s="199">
        <v>0.71944444444444444</v>
      </c>
      <c r="AA194" s="117" t="str">
        <f>IF(PA_19[[#This Row],[Acknowledgement Time ]]="NA","",(PA_19[[#This Row],[Acknowledgement Time ]]-PA_19[[#This Row],[Fault Time]])*24)</f>
        <v/>
      </c>
      <c r="AB194" s="117" t="str">
        <f>IF(PA_19[[#This Row],[Work Start time on Fault]]="NA","",(PA_19[[#This Row],[Work Start time on Fault]]-PA_19[[#This Row],[Fault Time]])*24)</f>
        <v/>
      </c>
      <c r="AC194" s="118" t="str">
        <f>IF(PA_19[[#This Row],[Work Start time on Fault]]="NA","",(PA_19[[#This Row],[Work Completion time on fault]]-PA_19[[#This Row],[Fault Time]])*24)</f>
        <v/>
      </c>
      <c r="AD194" s="62">
        <f>IFERROR((PA_19[[#This Row],[Work Completion time on fault]]-PA_19[[#This Row],[Fault Time]])*24,"")</f>
        <v>12.383333333333335</v>
      </c>
      <c r="AE194" s="233" t="s">
        <v>790</v>
      </c>
      <c r="AF194" s="6" t="s">
        <v>729</v>
      </c>
      <c r="AG194" s="49">
        <f>PA_19[[#This Row],[Breakdown Time]]*PA_19[[#This Row],[Plant Equivalent Weightage]]</f>
        <v>3.3967562860563842E-3</v>
      </c>
      <c r="AH194" s="54">
        <v>5.76</v>
      </c>
      <c r="AI194" s="90">
        <f>IFERROR(_xlfn.XLOOKUP($G194,'Modelling New'!$D:$D,'Modelling New'!$O:$O)*PA_19[[#This Row],[DC Capacity Affected (kW)]]*PA_19[[#This Row],[Lost PoA(KWh/m2)]],"")</f>
        <v>116.09077766876899</v>
      </c>
      <c r="AL194" s="36" t="s">
        <v>1425</v>
      </c>
    </row>
    <row r="195" spans="1:38" x14ac:dyDescent="0.35">
      <c r="A195" s="53">
        <f t="shared" si="8"/>
        <v>61</v>
      </c>
      <c r="B195" s="141">
        <v>45777</v>
      </c>
      <c r="C195" s="54">
        <f>YEAR(PA_19[[#This Row],[Date]])+IF(MONTH(PA_19[[#This Row],[Date]])&gt;=4,1,0)</f>
        <v>2026</v>
      </c>
      <c r="D195" s="6">
        <f>YEAR(PA_19[[#This Row],[Date]])</f>
        <v>2025</v>
      </c>
      <c r="E195" s="54" t="s">
        <v>735</v>
      </c>
      <c r="F195" s="54" t="s">
        <v>735</v>
      </c>
      <c r="G195" s="104">
        <f>PA_19[[#This Row],[Date]]-DAY(PA_19[[#This Row],[Date]])+1</f>
        <v>45748</v>
      </c>
      <c r="H195" s="6">
        <f>DAY(EOMONTH(PA_19[[#This Row],[Month Year]],0))</f>
        <v>30</v>
      </c>
      <c r="I195" s="55">
        <f>_xlfn.XLOOKUP(PA_19[[#This Row],[Date]],Raw_Data!B:B,Raw_Data!J:J,0)</f>
        <v>0.20347222222222222</v>
      </c>
      <c r="J195" s="55">
        <f>_xlfn.XLOOKUP(PA_19[[#This Row],[Date]],Raw_Data!B:B,Raw_Data!K:K)</f>
        <v>0.71944444444444444</v>
      </c>
      <c r="K195" s="49">
        <f>IFERROR((PA_19[[#This Row],[Sunset Time (POA&lt;20 W/m2)]]-PA_19[[#This Row],[Sunrise Time (POA&gt;20 W/m2)]])*24,"")</f>
        <v>12.383333333333335</v>
      </c>
      <c r="L195" s="54"/>
      <c r="M195" s="54"/>
      <c r="N195" s="54"/>
      <c r="O195" s="125" t="s">
        <v>780</v>
      </c>
      <c r="P195" s="6"/>
      <c r="Q19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5" s="6">
        <f>_xlfn.XLOOKUP(PA_19[[#This Row],[Affected Equipment ]],'Basic Data '!A:A,'Basic Data '!B:B,0)</f>
        <v>25.2</v>
      </c>
      <c r="S195" s="6">
        <f>_xlfn.XLOOKUP(PA_19[[#This Row],[Affected Equipment ]],'Basic Data '!A:A,'Basic Data '!C:C,0)</f>
        <v>2.7430064221182105E-4</v>
      </c>
      <c r="T195" s="56" t="s">
        <v>785</v>
      </c>
      <c r="U195" s="88"/>
      <c r="V195" s="191" t="s">
        <v>791</v>
      </c>
      <c r="W195" s="55">
        <v>0.20347222222222222</v>
      </c>
      <c r="X195" s="58" t="s">
        <v>723</v>
      </c>
      <c r="Y195" s="58" t="s">
        <v>723</v>
      </c>
      <c r="Z195" s="199">
        <v>0.71944444444444444</v>
      </c>
      <c r="AA195" s="117" t="str">
        <f>IF(PA_19[[#This Row],[Acknowledgement Time ]]="NA","",(PA_19[[#This Row],[Acknowledgement Time ]]-PA_19[[#This Row],[Fault Time]])*24)</f>
        <v/>
      </c>
      <c r="AB195" s="117" t="str">
        <f>IF(PA_19[[#This Row],[Work Start time on Fault]]="NA","",(PA_19[[#This Row],[Work Start time on Fault]]-PA_19[[#This Row],[Fault Time]])*24)</f>
        <v/>
      </c>
      <c r="AC195" s="118" t="str">
        <f>IF(PA_19[[#This Row],[Work Start time on Fault]]="NA","",(PA_19[[#This Row],[Work Completion time on fault]]-PA_19[[#This Row],[Fault Time]])*24)</f>
        <v/>
      </c>
      <c r="AD195" s="62">
        <f>IFERROR((PA_19[[#This Row],[Work Completion time on fault]]-PA_19[[#This Row],[Fault Time]])*24,"")</f>
        <v>12.383333333333335</v>
      </c>
      <c r="AE195" s="233" t="s">
        <v>791</v>
      </c>
      <c r="AF195" s="6" t="s">
        <v>729</v>
      </c>
      <c r="AG195" s="49">
        <f>PA_19[[#This Row],[Breakdown Time]]*PA_19[[#This Row],[Plant Equivalent Weightage]]</f>
        <v>3.3967562860563842E-3</v>
      </c>
      <c r="AH195" s="54">
        <v>5.76</v>
      </c>
      <c r="AI195" s="90">
        <f>IFERROR(_xlfn.XLOOKUP($G195,'Modelling New'!$D:$D,'Modelling New'!$O:$O)*PA_19[[#This Row],[DC Capacity Affected (kW)]]*PA_19[[#This Row],[Lost PoA(KWh/m2)]],"")</f>
        <v>116.09077766876899</v>
      </c>
      <c r="AL195" s="36" t="s">
        <v>1425</v>
      </c>
    </row>
    <row r="196" spans="1:38" x14ac:dyDescent="0.35">
      <c r="A196" s="53">
        <f t="shared" si="8"/>
        <v>62</v>
      </c>
      <c r="B196" s="141">
        <v>45777</v>
      </c>
      <c r="C196" s="54">
        <f>YEAR(PA_19[[#This Row],[Date]])+IF(MONTH(PA_19[[#This Row],[Date]])&gt;=4,1,0)</f>
        <v>2026</v>
      </c>
      <c r="D196" s="6">
        <f>YEAR(PA_19[[#This Row],[Date]])</f>
        <v>2025</v>
      </c>
      <c r="E196" s="54" t="s">
        <v>735</v>
      </c>
      <c r="F196" s="54" t="s">
        <v>735</v>
      </c>
      <c r="G196" s="104">
        <f>PA_19[[#This Row],[Date]]-DAY(PA_19[[#This Row],[Date]])+1</f>
        <v>45748</v>
      </c>
      <c r="H196" s="6">
        <f>DAY(EOMONTH(PA_19[[#This Row],[Month Year]],0))</f>
        <v>30</v>
      </c>
      <c r="I196" s="55">
        <f>_xlfn.XLOOKUP(PA_19[[#This Row],[Date]],Raw_Data!B:B,Raw_Data!J:J,0)</f>
        <v>0.20347222222222222</v>
      </c>
      <c r="J196" s="55">
        <f>_xlfn.XLOOKUP(PA_19[[#This Row],[Date]],Raw_Data!B:B,Raw_Data!K:K)</f>
        <v>0.71944444444444444</v>
      </c>
      <c r="K196" s="49">
        <f>IFERROR((PA_19[[#This Row],[Sunset Time (POA&lt;20 W/m2)]]-PA_19[[#This Row],[Sunrise Time (POA&gt;20 W/m2)]])*24,"")</f>
        <v>12.383333333333335</v>
      </c>
      <c r="L196" s="54"/>
      <c r="M196" s="54"/>
      <c r="N196" s="54"/>
      <c r="O196" s="125" t="s">
        <v>731</v>
      </c>
      <c r="P196" s="6"/>
      <c r="Q19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196" s="6">
        <f>_xlfn.XLOOKUP(PA_19[[#This Row],[Affected Equipment ]],'Basic Data '!A:A,'Basic Data '!B:B,0)</f>
        <v>9</v>
      </c>
      <c r="S196" s="6">
        <f>_xlfn.XLOOKUP(PA_19[[#This Row],[Affected Equipment ]],'Basic Data '!A:A,'Basic Data '!C:C,0)</f>
        <v>9.7964515075650371E-5</v>
      </c>
      <c r="T196" s="56" t="s">
        <v>785</v>
      </c>
      <c r="U196" s="88"/>
      <c r="V196" s="191" t="s">
        <v>792</v>
      </c>
      <c r="W196" s="55">
        <v>0.20347222222222222</v>
      </c>
      <c r="X196" s="58" t="s">
        <v>723</v>
      </c>
      <c r="Y196" s="58" t="s">
        <v>723</v>
      </c>
      <c r="Z196" s="199">
        <v>0.71944444444444444</v>
      </c>
      <c r="AA196" s="117" t="str">
        <f>IF(PA_19[[#This Row],[Acknowledgement Time ]]="NA","",(PA_19[[#This Row],[Acknowledgement Time ]]-PA_19[[#This Row],[Fault Time]])*24)</f>
        <v/>
      </c>
      <c r="AB196" s="117" t="str">
        <f>IF(PA_19[[#This Row],[Work Start time on Fault]]="NA","",(PA_19[[#This Row],[Work Start time on Fault]]-PA_19[[#This Row],[Fault Time]])*24)</f>
        <v/>
      </c>
      <c r="AC196" s="118" t="str">
        <f>IF(PA_19[[#This Row],[Work Start time on Fault]]="NA","",(PA_19[[#This Row],[Work Completion time on fault]]-PA_19[[#This Row],[Fault Time]])*24)</f>
        <v/>
      </c>
      <c r="AD196" s="62">
        <f>IFERROR((PA_19[[#This Row],[Work Completion time on fault]]-PA_19[[#This Row],[Fault Time]])*24,"")</f>
        <v>12.383333333333335</v>
      </c>
      <c r="AE196" s="233" t="s">
        <v>792</v>
      </c>
      <c r="AF196" s="6" t="s">
        <v>729</v>
      </c>
      <c r="AG196" s="49">
        <f>PA_19[[#This Row],[Breakdown Time]]*PA_19[[#This Row],[Plant Equivalent Weightage]]</f>
        <v>1.2131272450201373E-3</v>
      </c>
      <c r="AH196" s="54">
        <v>5.76</v>
      </c>
      <c r="AI196" s="90">
        <f>IFERROR(_xlfn.XLOOKUP($G196,'Modelling New'!$D:$D,'Modelling New'!$O:$O)*PA_19[[#This Row],[DC Capacity Affected (kW)]]*PA_19[[#This Row],[Lost PoA(KWh/m2)]],"")</f>
        <v>41.460992024560355</v>
      </c>
      <c r="AL196" s="36" t="s">
        <v>1425</v>
      </c>
    </row>
    <row r="197" spans="1:38" x14ac:dyDescent="0.35">
      <c r="A197" s="53">
        <f t="shared" si="8"/>
        <v>63</v>
      </c>
      <c r="B197" s="141">
        <v>45778</v>
      </c>
      <c r="C197" s="54">
        <f>YEAR(PA_19[[#This Row],[Date]])+IF(MONTH(PA_19[[#This Row],[Date]])&gt;=4,1,0)</f>
        <v>2026</v>
      </c>
      <c r="D197" s="6">
        <f>YEAR(PA_19[[#This Row],[Date]])</f>
        <v>2025</v>
      </c>
      <c r="E197" s="54" t="s">
        <v>735</v>
      </c>
      <c r="F197" s="54" t="s">
        <v>735</v>
      </c>
      <c r="G197" s="104">
        <f>PA_19[[#This Row],[Date]]-DAY(PA_19[[#This Row],[Date]])+1</f>
        <v>45778</v>
      </c>
      <c r="H197" s="6">
        <f>DAY(EOMONTH(PA_19[[#This Row],[Month Year]],0))</f>
        <v>31</v>
      </c>
      <c r="I197" s="55">
        <f>_xlfn.XLOOKUP(PA_19[[#This Row],[Date]],Raw_Data!B:B,Raw_Data!J:J,0)</f>
        <v>0.21388888888888888</v>
      </c>
      <c r="J197" s="55">
        <f>_xlfn.XLOOKUP(PA_19[[#This Row],[Date]],Raw_Data!B:B,Raw_Data!K:K)</f>
        <v>0.71944444444444444</v>
      </c>
      <c r="K197" s="49">
        <f>IFERROR((PA_19[[#This Row],[Sunset Time (POA&lt;20 W/m2)]]-PA_19[[#This Row],[Sunrise Time (POA&gt;20 W/m2)]])*24,"")</f>
        <v>12.133333333333333</v>
      </c>
      <c r="L197" s="54"/>
      <c r="M197" s="54"/>
      <c r="N197" s="54"/>
      <c r="O197" s="125" t="s">
        <v>780</v>
      </c>
      <c r="P197" s="6"/>
      <c r="Q19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7" s="6">
        <f>_xlfn.XLOOKUP(PA_19[[#This Row],[Affected Equipment ]],'Basic Data '!A:A,'Basic Data '!B:B,0)</f>
        <v>25.2</v>
      </c>
      <c r="S197" s="6">
        <f>_xlfn.XLOOKUP(PA_19[[#This Row],[Affected Equipment ]],'Basic Data '!A:A,'Basic Data '!C:C,0)</f>
        <v>2.7430064221182105E-4</v>
      </c>
      <c r="T197" s="56" t="s">
        <v>785</v>
      </c>
      <c r="U197" s="88"/>
      <c r="V197" s="191" t="s">
        <v>786</v>
      </c>
      <c r="W197" s="55">
        <v>0.21388888888888888</v>
      </c>
      <c r="X197" s="58" t="s">
        <v>723</v>
      </c>
      <c r="Y197" s="58" t="s">
        <v>723</v>
      </c>
      <c r="Z197" s="199">
        <v>0.71944444444444444</v>
      </c>
      <c r="AA197" s="117" t="str">
        <f>IF(PA_19[[#This Row],[Acknowledgement Time ]]="NA","",(PA_19[[#This Row],[Acknowledgement Time ]]-PA_19[[#This Row],[Fault Time]])*24)</f>
        <v/>
      </c>
      <c r="AB197" s="117" t="str">
        <f>IF(PA_19[[#This Row],[Work Start time on Fault]]="NA","",(PA_19[[#This Row],[Work Start time on Fault]]-PA_19[[#This Row],[Fault Time]])*24)</f>
        <v/>
      </c>
      <c r="AC197" s="118" t="str">
        <f>IF(PA_19[[#This Row],[Work Start time on Fault]]="NA","",(PA_19[[#This Row],[Work Completion time on fault]]-PA_19[[#This Row],[Fault Time]])*24)</f>
        <v/>
      </c>
      <c r="AD197" s="62">
        <f>IFERROR((PA_19[[#This Row],[Work Completion time on fault]]-PA_19[[#This Row],[Fault Time]])*24,"")</f>
        <v>12.133333333333333</v>
      </c>
      <c r="AE197" s="233" t="s">
        <v>786</v>
      </c>
      <c r="AF197" s="6" t="s">
        <v>729</v>
      </c>
      <c r="AG197" s="49">
        <f>PA_19[[#This Row],[Breakdown Time]]*PA_19[[#This Row],[Plant Equivalent Weightage]]</f>
        <v>3.3281811255034288E-3</v>
      </c>
      <c r="AH197" s="54">
        <v>1.84</v>
      </c>
      <c r="AI197" s="90">
        <f>IFERROR(_xlfn.XLOOKUP($G197,'Modelling New'!$D:$D,'Modelling New'!$O:$O)*PA_19[[#This Row],[DC Capacity Affected (kW)]]*PA_19[[#This Row],[Lost PoA(KWh/m2)]],"")</f>
        <v>36.966423883396068</v>
      </c>
      <c r="AL197" s="36" t="s">
        <v>1425</v>
      </c>
    </row>
    <row r="198" spans="1:38" x14ac:dyDescent="0.35">
      <c r="A198" s="53">
        <f t="shared" si="8"/>
        <v>64</v>
      </c>
      <c r="B198" s="141">
        <v>45778</v>
      </c>
      <c r="C198" s="54">
        <f>YEAR(PA_19[[#This Row],[Date]])+IF(MONTH(PA_19[[#This Row],[Date]])&gt;=4,1,0)</f>
        <v>2026</v>
      </c>
      <c r="D198" s="6">
        <f>YEAR(PA_19[[#This Row],[Date]])</f>
        <v>2025</v>
      </c>
      <c r="E198" s="54" t="s">
        <v>735</v>
      </c>
      <c r="F198" s="54" t="s">
        <v>735</v>
      </c>
      <c r="G198" s="104">
        <f>PA_19[[#This Row],[Date]]-DAY(PA_19[[#This Row],[Date]])+1</f>
        <v>45778</v>
      </c>
      <c r="H198" s="6">
        <f>DAY(EOMONTH(PA_19[[#This Row],[Month Year]],0))</f>
        <v>31</v>
      </c>
      <c r="I198" s="55">
        <f>_xlfn.XLOOKUP(PA_19[[#This Row],[Date]],Raw_Data!B:B,Raw_Data!J:J,0)</f>
        <v>0.21388888888888888</v>
      </c>
      <c r="J198" s="55">
        <f>_xlfn.XLOOKUP(PA_19[[#This Row],[Date]],Raw_Data!B:B,Raw_Data!K:K)</f>
        <v>0.71944444444444444</v>
      </c>
      <c r="K198" s="49">
        <f>IFERROR((PA_19[[#This Row],[Sunset Time (POA&lt;20 W/m2)]]-PA_19[[#This Row],[Sunrise Time (POA&gt;20 W/m2)]])*24,"")</f>
        <v>12.133333333333333</v>
      </c>
      <c r="L198" s="54"/>
      <c r="M198" s="54"/>
      <c r="N198" s="54"/>
      <c r="O198" s="125" t="s">
        <v>780</v>
      </c>
      <c r="P198" s="6"/>
      <c r="Q19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8" s="6">
        <f>_xlfn.XLOOKUP(PA_19[[#This Row],[Affected Equipment ]],'Basic Data '!A:A,'Basic Data '!B:B,0)</f>
        <v>25.2</v>
      </c>
      <c r="S198" s="6">
        <f>_xlfn.XLOOKUP(PA_19[[#This Row],[Affected Equipment ]],'Basic Data '!A:A,'Basic Data '!C:C,0)</f>
        <v>2.7430064221182105E-4</v>
      </c>
      <c r="T198" s="56" t="s">
        <v>785</v>
      </c>
      <c r="U198" s="88"/>
      <c r="V198" s="191" t="s">
        <v>787</v>
      </c>
      <c r="W198" s="55">
        <v>0.21388888888888888</v>
      </c>
      <c r="X198" s="58" t="s">
        <v>723</v>
      </c>
      <c r="Y198" s="58" t="s">
        <v>723</v>
      </c>
      <c r="Z198" s="199">
        <v>0.71944444444444444</v>
      </c>
      <c r="AA198" s="117" t="str">
        <f>IF(PA_19[[#This Row],[Acknowledgement Time ]]="NA","",(PA_19[[#This Row],[Acknowledgement Time ]]-PA_19[[#This Row],[Fault Time]])*24)</f>
        <v/>
      </c>
      <c r="AB198" s="117" t="str">
        <f>IF(PA_19[[#This Row],[Work Start time on Fault]]="NA","",(PA_19[[#This Row],[Work Start time on Fault]]-PA_19[[#This Row],[Fault Time]])*24)</f>
        <v/>
      </c>
      <c r="AC198" s="118" t="str">
        <f>IF(PA_19[[#This Row],[Work Start time on Fault]]="NA","",(PA_19[[#This Row],[Work Completion time on fault]]-PA_19[[#This Row],[Fault Time]])*24)</f>
        <v/>
      </c>
      <c r="AD198" s="62">
        <f>IFERROR((PA_19[[#This Row],[Work Completion time on fault]]-PA_19[[#This Row],[Fault Time]])*24,"")</f>
        <v>12.133333333333333</v>
      </c>
      <c r="AE198" s="233" t="s">
        <v>787</v>
      </c>
      <c r="AF198" s="6" t="s">
        <v>729</v>
      </c>
      <c r="AG198" s="49">
        <f>PA_19[[#This Row],[Breakdown Time]]*PA_19[[#This Row],[Plant Equivalent Weightage]]</f>
        <v>3.3281811255034288E-3</v>
      </c>
      <c r="AH198" s="54">
        <v>1.84</v>
      </c>
      <c r="AI198" s="90">
        <f>IFERROR(_xlfn.XLOOKUP($G198,'Modelling New'!$D:$D,'Modelling New'!$O:$O)*PA_19[[#This Row],[DC Capacity Affected (kW)]]*PA_19[[#This Row],[Lost PoA(KWh/m2)]],"")</f>
        <v>36.966423883396068</v>
      </c>
      <c r="AL198" s="36" t="s">
        <v>1425</v>
      </c>
    </row>
    <row r="199" spans="1:38" x14ac:dyDescent="0.35">
      <c r="A199" s="53">
        <f t="shared" si="8"/>
        <v>65</v>
      </c>
      <c r="B199" s="141">
        <v>45778</v>
      </c>
      <c r="C199" s="54">
        <f>YEAR(PA_19[[#This Row],[Date]])+IF(MONTH(PA_19[[#This Row],[Date]])&gt;=4,1,0)</f>
        <v>2026</v>
      </c>
      <c r="D199" s="6">
        <f>YEAR(PA_19[[#This Row],[Date]])</f>
        <v>2025</v>
      </c>
      <c r="E199" s="54" t="s">
        <v>735</v>
      </c>
      <c r="F199" s="54" t="s">
        <v>735</v>
      </c>
      <c r="G199" s="104">
        <f>PA_19[[#This Row],[Date]]-DAY(PA_19[[#This Row],[Date]])+1</f>
        <v>45778</v>
      </c>
      <c r="H199" s="6">
        <f>DAY(EOMONTH(PA_19[[#This Row],[Month Year]],0))</f>
        <v>31</v>
      </c>
      <c r="I199" s="55">
        <f>_xlfn.XLOOKUP(PA_19[[#This Row],[Date]],Raw_Data!B:B,Raw_Data!J:J,0)</f>
        <v>0.21388888888888888</v>
      </c>
      <c r="J199" s="55">
        <f>_xlfn.XLOOKUP(PA_19[[#This Row],[Date]],Raw_Data!B:B,Raw_Data!K:K)</f>
        <v>0.71944444444444444</v>
      </c>
      <c r="K199" s="49">
        <f>IFERROR((PA_19[[#This Row],[Sunset Time (POA&lt;20 W/m2)]]-PA_19[[#This Row],[Sunrise Time (POA&gt;20 W/m2)]])*24,"")</f>
        <v>12.133333333333333</v>
      </c>
      <c r="L199" s="54"/>
      <c r="M199" s="54"/>
      <c r="N199" s="54"/>
      <c r="O199" s="125" t="s">
        <v>780</v>
      </c>
      <c r="P199" s="6"/>
      <c r="Q19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199" s="6">
        <f>_xlfn.XLOOKUP(PA_19[[#This Row],[Affected Equipment ]],'Basic Data '!A:A,'Basic Data '!B:B,0)</f>
        <v>25.2</v>
      </c>
      <c r="S199" s="6">
        <f>_xlfn.XLOOKUP(PA_19[[#This Row],[Affected Equipment ]],'Basic Data '!A:A,'Basic Data '!C:C,0)</f>
        <v>2.7430064221182105E-4</v>
      </c>
      <c r="T199" s="56" t="s">
        <v>785</v>
      </c>
      <c r="U199" s="88"/>
      <c r="V199" s="191" t="s">
        <v>788</v>
      </c>
      <c r="W199" s="55">
        <v>0.21388888888888888</v>
      </c>
      <c r="X199" s="58" t="s">
        <v>723</v>
      </c>
      <c r="Y199" s="58" t="s">
        <v>723</v>
      </c>
      <c r="Z199" s="199">
        <v>0.71944444444444444</v>
      </c>
      <c r="AA199" s="117" t="str">
        <f>IF(PA_19[[#This Row],[Acknowledgement Time ]]="NA","",(PA_19[[#This Row],[Acknowledgement Time ]]-PA_19[[#This Row],[Fault Time]])*24)</f>
        <v/>
      </c>
      <c r="AB199" s="117" t="str">
        <f>IF(PA_19[[#This Row],[Work Start time on Fault]]="NA","",(PA_19[[#This Row],[Work Start time on Fault]]-PA_19[[#This Row],[Fault Time]])*24)</f>
        <v/>
      </c>
      <c r="AC199" s="118" t="str">
        <f>IF(PA_19[[#This Row],[Work Start time on Fault]]="NA","",(PA_19[[#This Row],[Work Completion time on fault]]-PA_19[[#This Row],[Fault Time]])*24)</f>
        <v/>
      </c>
      <c r="AD199" s="62">
        <f>IFERROR((PA_19[[#This Row],[Work Completion time on fault]]-PA_19[[#This Row],[Fault Time]])*24,"")</f>
        <v>12.133333333333333</v>
      </c>
      <c r="AE199" s="233" t="s">
        <v>788</v>
      </c>
      <c r="AF199" s="6" t="s">
        <v>729</v>
      </c>
      <c r="AG199" s="49">
        <f>PA_19[[#This Row],[Breakdown Time]]*PA_19[[#This Row],[Plant Equivalent Weightage]]</f>
        <v>3.3281811255034288E-3</v>
      </c>
      <c r="AH199" s="54">
        <v>1.84</v>
      </c>
      <c r="AI199" s="90">
        <f>IFERROR(_xlfn.XLOOKUP($G199,'Modelling New'!$D:$D,'Modelling New'!$O:$O)*PA_19[[#This Row],[DC Capacity Affected (kW)]]*PA_19[[#This Row],[Lost PoA(KWh/m2)]],"")</f>
        <v>36.966423883396068</v>
      </c>
      <c r="AL199" s="36" t="s">
        <v>1425</v>
      </c>
    </row>
    <row r="200" spans="1:38" x14ac:dyDescent="0.35">
      <c r="A200" s="53">
        <f t="shared" si="8"/>
        <v>66</v>
      </c>
      <c r="B200" s="141">
        <v>45778</v>
      </c>
      <c r="C200" s="54">
        <f>YEAR(PA_19[[#This Row],[Date]])+IF(MONTH(PA_19[[#This Row],[Date]])&gt;=4,1,0)</f>
        <v>2026</v>
      </c>
      <c r="D200" s="6">
        <f>YEAR(PA_19[[#This Row],[Date]])</f>
        <v>2025</v>
      </c>
      <c r="E200" s="54" t="s">
        <v>735</v>
      </c>
      <c r="F200" s="54" t="s">
        <v>735</v>
      </c>
      <c r="G200" s="104">
        <f>PA_19[[#This Row],[Date]]-DAY(PA_19[[#This Row],[Date]])+1</f>
        <v>45778</v>
      </c>
      <c r="H200" s="6">
        <f>DAY(EOMONTH(PA_19[[#This Row],[Month Year]],0))</f>
        <v>31</v>
      </c>
      <c r="I200" s="55">
        <f>_xlfn.XLOOKUP(PA_19[[#This Row],[Date]],Raw_Data!B:B,Raw_Data!J:J,0)</f>
        <v>0.21388888888888888</v>
      </c>
      <c r="J200" s="55">
        <f>_xlfn.XLOOKUP(PA_19[[#This Row],[Date]],Raw_Data!B:B,Raw_Data!K:K)</f>
        <v>0.71944444444444444</v>
      </c>
      <c r="K200" s="49">
        <f>IFERROR((PA_19[[#This Row],[Sunset Time (POA&lt;20 W/m2)]]-PA_19[[#This Row],[Sunrise Time (POA&gt;20 W/m2)]])*24,"")</f>
        <v>12.133333333333333</v>
      </c>
      <c r="L200" s="54"/>
      <c r="M200" s="54"/>
      <c r="N200" s="54"/>
      <c r="O200" s="125" t="s">
        <v>780</v>
      </c>
      <c r="P200" s="6"/>
      <c r="Q20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0" s="6">
        <f>_xlfn.XLOOKUP(PA_19[[#This Row],[Affected Equipment ]],'Basic Data '!A:A,'Basic Data '!B:B,0)</f>
        <v>25.2</v>
      </c>
      <c r="S200" s="6">
        <f>_xlfn.XLOOKUP(PA_19[[#This Row],[Affected Equipment ]],'Basic Data '!A:A,'Basic Data '!C:C,0)</f>
        <v>2.7430064221182105E-4</v>
      </c>
      <c r="T200" s="56" t="s">
        <v>785</v>
      </c>
      <c r="U200" s="88"/>
      <c r="V200" s="191" t="s">
        <v>789</v>
      </c>
      <c r="W200" s="55">
        <v>0.21388888888888888</v>
      </c>
      <c r="X200" s="58" t="s">
        <v>723</v>
      </c>
      <c r="Y200" s="58" t="s">
        <v>723</v>
      </c>
      <c r="Z200" s="199">
        <v>0.71944444444444444</v>
      </c>
      <c r="AA200" s="117" t="str">
        <f>IF(PA_19[[#This Row],[Acknowledgement Time ]]="NA","",(PA_19[[#This Row],[Acknowledgement Time ]]-PA_19[[#This Row],[Fault Time]])*24)</f>
        <v/>
      </c>
      <c r="AB200" s="117" t="str">
        <f>IF(PA_19[[#This Row],[Work Start time on Fault]]="NA","",(PA_19[[#This Row],[Work Start time on Fault]]-PA_19[[#This Row],[Fault Time]])*24)</f>
        <v/>
      </c>
      <c r="AC200" s="118" t="str">
        <f>IF(PA_19[[#This Row],[Work Start time on Fault]]="NA","",(PA_19[[#This Row],[Work Completion time on fault]]-PA_19[[#This Row],[Fault Time]])*24)</f>
        <v/>
      </c>
      <c r="AD200" s="62">
        <f>IFERROR((PA_19[[#This Row],[Work Completion time on fault]]-PA_19[[#This Row],[Fault Time]])*24,"")</f>
        <v>12.133333333333333</v>
      </c>
      <c r="AE200" s="233" t="s">
        <v>789</v>
      </c>
      <c r="AF200" s="6" t="s">
        <v>729</v>
      </c>
      <c r="AG200" s="49">
        <f>PA_19[[#This Row],[Breakdown Time]]*PA_19[[#This Row],[Plant Equivalent Weightage]]</f>
        <v>3.3281811255034288E-3</v>
      </c>
      <c r="AH200" s="54">
        <v>1.84</v>
      </c>
      <c r="AI200" s="90">
        <f>IFERROR(_xlfn.XLOOKUP($G200,'Modelling New'!$D:$D,'Modelling New'!$O:$O)*PA_19[[#This Row],[DC Capacity Affected (kW)]]*PA_19[[#This Row],[Lost PoA(KWh/m2)]],"")</f>
        <v>36.966423883396068</v>
      </c>
      <c r="AL200" s="36" t="s">
        <v>1425</v>
      </c>
    </row>
    <row r="201" spans="1:38" x14ac:dyDescent="0.35">
      <c r="A201" s="53">
        <f t="shared" si="8"/>
        <v>67</v>
      </c>
      <c r="B201" s="141">
        <v>45778</v>
      </c>
      <c r="C201" s="54">
        <f>YEAR(PA_19[[#This Row],[Date]])+IF(MONTH(PA_19[[#This Row],[Date]])&gt;=4,1,0)</f>
        <v>2026</v>
      </c>
      <c r="D201" s="6">
        <f>YEAR(PA_19[[#This Row],[Date]])</f>
        <v>2025</v>
      </c>
      <c r="E201" s="54" t="s">
        <v>735</v>
      </c>
      <c r="F201" s="54" t="s">
        <v>735</v>
      </c>
      <c r="G201" s="104">
        <f>PA_19[[#This Row],[Date]]-DAY(PA_19[[#This Row],[Date]])+1</f>
        <v>45778</v>
      </c>
      <c r="H201" s="6">
        <f>DAY(EOMONTH(PA_19[[#This Row],[Month Year]],0))</f>
        <v>31</v>
      </c>
      <c r="I201" s="55">
        <f>_xlfn.XLOOKUP(PA_19[[#This Row],[Date]],Raw_Data!B:B,Raw_Data!J:J,0)</f>
        <v>0.21388888888888888</v>
      </c>
      <c r="J201" s="55">
        <f>_xlfn.XLOOKUP(PA_19[[#This Row],[Date]],Raw_Data!B:B,Raw_Data!K:K)</f>
        <v>0.71944444444444444</v>
      </c>
      <c r="K201" s="49">
        <f>IFERROR((PA_19[[#This Row],[Sunset Time (POA&lt;20 W/m2)]]-PA_19[[#This Row],[Sunrise Time (POA&gt;20 W/m2)]])*24,"")</f>
        <v>12.133333333333333</v>
      </c>
      <c r="L201" s="54"/>
      <c r="M201" s="54"/>
      <c r="N201" s="54"/>
      <c r="O201" s="125" t="s">
        <v>780</v>
      </c>
      <c r="P201" s="6"/>
      <c r="Q20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1" s="6">
        <f>_xlfn.XLOOKUP(PA_19[[#This Row],[Affected Equipment ]],'Basic Data '!A:A,'Basic Data '!B:B,0)</f>
        <v>25.2</v>
      </c>
      <c r="S201" s="6">
        <f>_xlfn.XLOOKUP(PA_19[[#This Row],[Affected Equipment ]],'Basic Data '!A:A,'Basic Data '!C:C,0)</f>
        <v>2.7430064221182105E-4</v>
      </c>
      <c r="T201" s="56" t="s">
        <v>785</v>
      </c>
      <c r="U201" s="88"/>
      <c r="V201" s="191" t="s">
        <v>790</v>
      </c>
      <c r="W201" s="55">
        <v>0.21388888888888888</v>
      </c>
      <c r="X201" s="58" t="s">
        <v>723</v>
      </c>
      <c r="Y201" s="58" t="s">
        <v>723</v>
      </c>
      <c r="Z201" s="199">
        <v>0.71944444444444444</v>
      </c>
      <c r="AA201" s="117" t="str">
        <f>IF(PA_19[[#This Row],[Acknowledgement Time ]]="NA","",(PA_19[[#This Row],[Acknowledgement Time ]]-PA_19[[#This Row],[Fault Time]])*24)</f>
        <v/>
      </c>
      <c r="AB201" s="117" t="str">
        <f>IF(PA_19[[#This Row],[Work Start time on Fault]]="NA","",(PA_19[[#This Row],[Work Start time on Fault]]-PA_19[[#This Row],[Fault Time]])*24)</f>
        <v/>
      </c>
      <c r="AC201" s="118" t="str">
        <f>IF(PA_19[[#This Row],[Work Start time on Fault]]="NA","",(PA_19[[#This Row],[Work Completion time on fault]]-PA_19[[#This Row],[Fault Time]])*24)</f>
        <v/>
      </c>
      <c r="AD201" s="62">
        <f>IFERROR((PA_19[[#This Row],[Work Completion time on fault]]-PA_19[[#This Row],[Fault Time]])*24,"")</f>
        <v>12.133333333333333</v>
      </c>
      <c r="AE201" s="233" t="s">
        <v>790</v>
      </c>
      <c r="AF201" s="6" t="s">
        <v>729</v>
      </c>
      <c r="AG201" s="49">
        <f>PA_19[[#This Row],[Breakdown Time]]*PA_19[[#This Row],[Plant Equivalent Weightage]]</f>
        <v>3.3281811255034288E-3</v>
      </c>
      <c r="AH201" s="54">
        <v>1.84</v>
      </c>
      <c r="AI201" s="90">
        <f>IFERROR(_xlfn.XLOOKUP($G201,'Modelling New'!$D:$D,'Modelling New'!$O:$O)*PA_19[[#This Row],[DC Capacity Affected (kW)]]*PA_19[[#This Row],[Lost PoA(KWh/m2)]],"")</f>
        <v>36.966423883396068</v>
      </c>
      <c r="AL201" s="36" t="s">
        <v>1425</v>
      </c>
    </row>
    <row r="202" spans="1:38" x14ac:dyDescent="0.35">
      <c r="A202" s="53">
        <f t="shared" si="8"/>
        <v>68</v>
      </c>
      <c r="B202" s="141">
        <v>45778</v>
      </c>
      <c r="C202" s="54">
        <f>YEAR(PA_19[[#This Row],[Date]])+IF(MONTH(PA_19[[#This Row],[Date]])&gt;=4,1,0)</f>
        <v>2026</v>
      </c>
      <c r="D202" s="6">
        <f>YEAR(PA_19[[#This Row],[Date]])</f>
        <v>2025</v>
      </c>
      <c r="E202" s="54" t="s">
        <v>735</v>
      </c>
      <c r="F202" s="54" t="s">
        <v>735</v>
      </c>
      <c r="G202" s="104">
        <f>PA_19[[#This Row],[Date]]-DAY(PA_19[[#This Row],[Date]])+1</f>
        <v>45778</v>
      </c>
      <c r="H202" s="6">
        <f>DAY(EOMONTH(PA_19[[#This Row],[Month Year]],0))</f>
        <v>31</v>
      </c>
      <c r="I202" s="55">
        <f>_xlfn.XLOOKUP(PA_19[[#This Row],[Date]],Raw_Data!B:B,Raw_Data!J:J,0)</f>
        <v>0.21388888888888888</v>
      </c>
      <c r="J202" s="55">
        <f>_xlfn.XLOOKUP(PA_19[[#This Row],[Date]],Raw_Data!B:B,Raw_Data!K:K)</f>
        <v>0.71944444444444444</v>
      </c>
      <c r="K202" s="49">
        <f>IFERROR((PA_19[[#This Row],[Sunset Time (POA&lt;20 W/m2)]]-PA_19[[#This Row],[Sunrise Time (POA&gt;20 W/m2)]])*24,"")</f>
        <v>12.133333333333333</v>
      </c>
      <c r="L202" s="54"/>
      <c r="M202" s="54"/>
      <c r="N202" s="54"/>
      <c r="O202" s="125" t="s">
        <v>780</v>
      </c>
      <c r="P202" s="6"/>
      <c r="Q20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2" s="6">
        <f>_xlfn.XLOOKUP(PA_19[[#This Row],[Affected Equipment ]],'Basic Data '!A:A,'Basic Data '!B:B,0)</f>
        <v>25.2</v>
      </c>
      <c r="S202" s="6">
        <f>_xlfn.XLOOKUP(PA_19[[#This Row],[Affected Equipment ]],'Basic Data '!A:A,'Basic Data '!C:C,0)</f>
        <v>2.7430064221182105E-4</v>
      </c>
      <c r="T202" s="56" t="s">
        <v>785</v>
      </c>
      <c r="U202" s="88"/>
      <c r="V202" s="191" t="s">
        <v>791</v>
      </c>
      <c r="W202" s="55">
        <v>0.21388888888888888</v>
      </c>
      <c r="X202" s="58" t="s">
        <v>723</v>
      </c>
      <c r="Y202" s="58" t="s">
        <v>723</v>
      </c>
      <c r="Z202" s="199">
        <v>0.71944444444444444</v>
      </c>
      <c r="AA202" s="117" t="str">
        <f>IF(PA_19[[#This Row],[Acknowledgement Time ]]="NA","",(PA_19[[#This Row],[Acknowledgement Time ]]-PA_19[[#This Row],[Fault Time]])*24)</f>
        <v/>
      </c>
      <c r="AB202" s="117" t="str">
        <f>IF(PA_19[[#This Row],[Work Start time on Fault]]="NA","",(PA_19[[#This Row],[Work Start time on Fault]]-PA_19[[#This Row],[Fault Time]])*24)</f>
        <v/>
      </c>
      <c r="AC202" s="118" t="str">
        <f>IF(PA_19[[#This Row],[Work Start time on Fault]]="NA","",(PA_19[[#This Row],[Work Completion time on fault]]-PA_19[[#This Row],[Fault Time]])*24)</f>
        <v/>
      </c>
      <c r="AD202" s="62">
        <f>IFERROR((PA_19[[#This Row],[Work Completion time on fault]]-PA_19[[#This Row],[Fault Time]])*24,"")</f>
        <v>12.133333333333333</v>
      </c>
      <c r="AE202" s="233" t="s">
        <v>791</v>
      </c>
      <c r="AF202" s="6" t="s">
        <v>729</v>
      </c>
      <c r="AG202" s="49">
        <f>PA_19[[#This Row],[Breakdown Time]]*PA_19[[#This Row],[Plant Equivalent Weightage]]</f>
        <v>3.3281811255034288E-3</v>
      </c>
      <c r="AH202" s="54">
        <v>1.84</v>
      </c>
      <c r="AI202" s="90">
        <f>IFERROR(_xlfn.XLOOKUP($G202,'Modelling New'!$D:$D,'Modelling New'!$O:$O)*PA_19[[#This Row],[DC Capacity Affected (kW)]]*PA_19[[#This Row],[Lost PoA(KWh/m2)]],"")</f>
        <v>36.966423883396068</v>
      </c>
      <c r="AL202" s="36" t="s">
        <v>1425</v>
      </c>
    </row>
    <row r="203" spans="1:38" x14ac:dyDescent="0.35">
      <c r="A203" s="53">
        <f t="shared" si="8"/>
        <v>69</v>
      </c>
      <c r="B203" s="141">
        <v>45778</v>
      </c>
      <c r="C203" s="54">
        <f>YEAR(PA_19[[#This Row],[Date]])+IF(MONTH(PA_19[[#This Row],[Date]])&gt;=4,1,0)</f>
        <v>2026</v>
      </c>
      <c r="D203" s="6">
        <f>YEAR(PA_19[[#This Row],[Date]])</f>
        <v>2025</v>
      </c>
      <c r="E203" s="54" t="s">
        <v>735</v>
      </c>
      <c r="F203" s="54" t="s">
        <v>735</v>
      </c>
      <c r="G203" s="104">
        <f>PA_19[[#This Row],[Date]]-DAY(PA_19[[#This Row],[Date]])+1</f>
        <v>45778</v>
      </c>
      <c r="H203" s="6">
        <f>DAY(EOMONTH(PA_19[[#This Row],[Month Year]],0))</f>
        <v>31</v>
      </c>
      <c r="I203" s="55">
        <f>_xlfn.XLOOKUP(PA_19[[#This Row],[Date]],Raw_Data!B:B,Raw_Data!J:J,0)</f>
        <v>0.21388888888888888</v>
      </c>
      <c r="J203" s="55">
        <f>_xlfn.XLOOKUP(PA_19[[#This Row],[Date]],Raw_Data!B:B,Raw_Data!K:K)</f>
        <v>0.71944444444444444</v>
      </c>
      <c r="K203" s="49">
        <f>IFERROR((PA_19[[#This Row],[Sunset Time (POA&lt;20 W/m2)]]-PA_19[[#This Row],[Sunrise Time (POA&gt;20 W/m2)]])*24,"")</f>
        <v>12.133333333333333</v>
      </c>
      <c r="L203" s="54"/>
      <c r="M203" s="54"/>
      <c r="N203" s="54"/>
      <c r="O203" s="125" t="s">
        <v>731</v>
      </c>
      <c r="P203" s="6"/>
      <c r="Q20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03" s="6">
        <f>_xlfn.XLOOKUP(PA_19[[#This Row],[Affected Equipment ]],'Basic Data '!A:A,'Basic Data '!B:B,0)</f>
        <v>9</v>
      </c>
      <c r="S203" s="6">
        <f>_xlfn.XLOOKUP(PA_19[[#This Row],[Affected Equipment ]],'Basic Data '!A:A,'Basic Data '!C:C,0)</f>
        <v>9.7964515075650371E-5</v>
      </c>
      <c r="T203" s="56" t="s">
        <v>785</v>
      </c>
      <c r="U203" s="88"/>
      <c r="V203" s="191" t="s">
        <v>792</v>
      </c>
      <c r="W203" s="55">
        <v>0.21388888888888888</v>
      </c>
      <c r="X203" s="58" t="s">
        <v>723</v>
      </c>
      <c r="Y203" s="58" t="s">
        <v>723</v>
      </c>
      <c r="Z203" s="199">
        <v>0.71944444444444444</v>
      </c>
      <c r="AA203" s="117" t="str">
        <f>IF(PA_19[[#This Row],[Acknowledgement Time ]]="NA","",(PA_19[[#This Row],[Acknowledgement Time ]]-PA_19[[#This Row],[Fault Time]])*24)</f>
        <v/>
      </c>
      <c r="AB203" s="117" t="str">
        <f>IF(PA_19[[#This Row],[Work Start time on Fault]]="NA","",(PA_19[[#This Row],[Work Start time on Fault]]-PA_19[[#This Row],[Fault Time]])*24)</f>
        <v/>
      </c>
      <c r="AC203" s="118" t="str">
        <f>IF(PA_19[[#This Row],[Work Start time on Fault]]="NA","",(PA_19[[#This Row],[Work Completion time on fault]]-PA_19[[#This Row],[Fault Time]])*24)</f>
        <v/>
      </c>
      <c r="AD203" s="62">
        <f>IFERROR((PA_19[[#This Row],[Work Completion time on fault]]-PA_19[[#This Row],[Fault Time]])*24,"")</f>
        <v>12.133333333333333</v>
      </c>
      <c r="AE203" s="233" t="s">
        <v>792</v>
      </c>
      <c r="AF203" s="6" t="s">
        <v>729</v>
      </c>
      <c r="AG203" s="49">
        <f>PA_19[[#This Row],[Breakdown Time]]*PA_19[[#This Row],[Plant Equivalent Weightage]]</f>
        <v>1.1886361162512244E-3</v>
      </c>
      <c r="AH203" s="54">
        <v>1.84</v>
      </c>
      <c r="AI203" s="90">
        <f>IFERROR(_xlfn.XLOOKUP($G203,'Modelling New'!$D:$D,'Modelling New'!$O:$O)*PA_19[[#This Row],[DC Capacity Affected (kW)]]*PA_19[[#This Row],[Lost PoA(KWh/m2)]],"")</f>
        <v>13.202294244070025</v>
      </c>
      <c r="AL203" s="36" t="s">
        <v>1425</v>
      </c>
    </row>
    <row r="204" spans="1:38" x14ac:dyDescent="0.35">
      <c r="A204" s="53">
        <f t="shared" si="8"/>
        <v>70</v>
      </c>
      <c r="B204" s="141">
        <v>45779</v>
      </c>
      <c r="C204" s="54">
        <f>YEAR(PA_19[[#This Row],[Date]])+IF(MONTH(PA_19[[#This Row],[Date]])&gt;=4,1,0)</f>
        <v>2026</v>
      </c>
      <c r="D204" s="6">
        <f>YEAR(PA_19[[#This Row],[Date]])</f>
        <v>2025</v>
      </c>
      <c r="E204" s="54" t="s">
        <v>735</v>
      </c>
      <c r="F204" s="54" t="s">
        <v>735</v>
      </c>
      <c r="G204" s="104">
        <f>PA_19[[#This Row],[Date]]-DAY(PA_19[[#This Row],[Date]])+1</f>
        <v>45778</v>
      </c>
      <c r="H204" s="6">
        <f>DAY(EOMONTH(PA_19[[#This Row],[Month Year]],0))</f>
        <v>31</v>
      </c>
      <c r="I204" s="55">
        <f>_xlfn.XLOOKUP(PA_19[[#This Row],[Date]],Raw_Data!B:B,Raw_Data!J:J,0)</f>
        <v>0.21041666666666667</v>
      </c>
      <c r="J204" s="55">
        <f>_xlfn.XLOOKUP(PA_19[[#This Row],[Date]],Raw_Data!B:B,Raw_Data!K:K)</f>
        <v>0.72291666666666676</v>
      </c>
      <c r="K204" s="49">
        <f>IFERROR((PA_19[[#This Row],[Sunset Time (POA&lt;20 W/m2)]]-PA_19[[#This Row],[Sunrise Time (POA&gt;20 W/m2)]])*24,"")</f>
        <v>12.3</v>
      </c>
      <c r="L204" s="54"/>
      <c r="M204" s="54"/>
      <c r="N204" s="54"/>
      <c r="O204" s="125" t="s">
        <v>780</v>
      </c>
      <c r="P204" s="6"/>
      <c r="Q20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4" s="6">
        <f>_xlfn.XLOOKUP(PA_19[[#This Row],[Affected Equipment ]],'Basic Data '!A:A,'Basic Data '!B:B,0)</f>
        <v>25.2</v>
      </c>
      <c r="S204" s="6">
        <f>_xlfn.XLOOKUP(PA_19[[#This Row],[Affected Equipment ]],'Basic Data '!A:A,'Basic Data '!C:C,0)</f>
        <v>2.7430064221182105E-4</v>
      </c>
      <c r="T204" s="56" t="s">
        <v>785</v>
      </c>
      <c r="U204" s="88"/>
      <c r="V204" s="191" t="s">
        <v>786</v>
      </c>
      <c r="W204" s="55">
        <v>0.21041666666666667</v>
      </c>
      <c r="X204" s="58" t="s">
        <v>723</v>
      </c>
      <c r="Y204" s="58" t="s">
        <v>723</v>
      </c>
      <c r="Z204" s="199">
        <v>0.72291666666666676</v>
      </c>
      <c r="AA204" s="117" t="str">
        <f>IF(PA_19[[#This Row],[Acknowledgement Time ]]="NA","",(PA_19[[#This Row],[Acknowledgement Time ]]-PA_19[[#This Row],[Fault Time]])*24)</f>
        <v/>
      </c>
      <c r="AB204" s="117" t="str">
        <f>IF(PA_19[[#This Row],[Work Start time on Fault]]="NA","",(PA_19[[#This Row],[Work Start time on Fault]]-PA_19[[#This Row],[Fault Time]])*24)</f>
        <v/>
      </c>
      <c r="AC204" s="118" t="str">
        <f>IF(PA_19[[#This Row],[Work Start time on Fault]]="NA","",(PA_19[[#This Row],[Work Completion time on fault]]-PA_19[[#This Row],[Fault Time]])*24)</f>
        <v/>
      </c>
      <c r="AD204" s="62">
        <f>IFERROR((PA_19[[#This Row],[Work Completion time on fault]]-PA_19[[#This Row],[Fault Time]])*24,"")</f>
        <v>12.3</v>
      </c>
      <c r="AE204" s="233" t="s">
        <v>786</v>
      </c>
      <c r="AF204" s="6" t="s">
        <v>729</v>
      </c>
      <c r="AG204" s="49">
        <f>PA_19[[#This Row],[Breakdown Time]]*PA_19[[#This Row],[Plant Equivalent Weightage]]</f>
        <v>3.3738978992053992E-3</v>
      </c>
      <c r="AH204" s="54">
        <v>5.07</v>
      </c>
      <c r="AI204" s="90">
        <f>IFERROR(_xlfn.XLOOKUP($G204,'Modelling New'!$D:$D,'Modelling New'!$O:$O)*PA_19[[#This Row],[DC Capacity Affected (kW)]]*PA_19[[#This Row],[Lost PoA(KWh/m2)]],"")</f>
        <v>101.85857015696634</v>
      </c>
      <c r="AL204" s="36" t="s">
        <v>1425</v>
      </c>
    </row>
    <row r="205" spans="1:38" x14ac:dyDescent="0.35">
      <c r="A205" s="53">
        <f t="shared" si="8"/>
        <v>71</v>
      </c>
      <c r="B205" s="141">
        <v>45779</v>
      </c>
      <c r="C205" s="54">
        <f>YEAR(PA_19[[#This Row],[Date]])+IF(MONTH(PA_19[[#This Row],[Date]])&gt;=4,1,0)</f>
        <v>2026</v>
      </c>
      <c r="D205" s="6">
        <f>YEAR(PA_19[[#This Row],[Date]])</f>
        <v>2025</v>
      </c>
      <c r="E205" s="54" t="s">
        <v>735</v>
      </c>
      <c r="F205" s="54" t="s">
        <v>735</v>
      </c>
      <c r="G205" s="104">
        <f>PA_19[[#This Row],[Date]]-DAY(PA_19[[#This Row],[Date]])+1</f>
        <v>45778</v>
      </c>
      <c r="H205" s="6">
        <f>DAY(EOMONTH(PA_19[[#This Row],[Month Year]],0))</f>
        <v>31</v>
      </c>
      <c r="I205" s="55">
        <f>_xlfn.XLOOKUP(PA_19[[#This Row],[Date]],Raw_Data!B:B,Raw_Data!J:J,0)</f>
        <v>0.21041666666666667</v>
      </c>
      <c r="J205" s="55">
        <f>_xlfn.XLOOKUP(PA_19[[#This Row],[Date]],Raw_Data!B:B,Raw_Data!K:K)</f>
        <v>0.72291666666666676</v>
      </c>
      <c r="K205" s="49">
        <f>IFERROR((PA_19[[#This Row],[Sunset Time (POA&lt;20 W/m2)]]-PA_19[[#This Row],[Sunrise Time (POA&gt;20 W/m2)]])*24,"")</f>
        <v>12.3</v>
      </c>
      <c r="L205" s="54"/>
      <c r="M205" s="54"/>
      <c r="N205" s="54"/>
      <c r="O205" s="125" t="s">
        <v>780</v>
      </c>
      <c r="P205" s="6"/>
      <c r="Q20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5" s="6">
        <f>_xlfn.XLOOKUP(PA_19[[#This Row],[Affected Equipment ]],'Basic Data '!A:A,'Basic Data '!B:B,0)</f>
        <v>25.2</v>
      </c>
      <c r="S205" s="6">
        <f>_xlfn.XLOOKUP(PA_19[[#This Row],[Affected Equipment ]],'Basic Data '!A:A,'Basic Data '!C:C,0)</f>
        <v>2.7430064221182105E-4</v>
      </c>
      <c r="T205" s="56" t="s">
        <v>785</v>
      </c>
      <c r="U205" s="88"/>
      <c r="V205" s="191" t="s">
        <v>787</v>
      </c>
      <c r="W205" s="55">
        <v>0.21041666666666667</v>
      </c>
      <c r="X205" s="58" t="s">
        <v>723</v>
      </c>
      <c r="Y205" s="58" t="s">
        <v>723</v>
      </c>
      <c r="Z205" s="199">
        <v>0.72291666666666676</v>
      </c>
      <c r="AA205" s="117" t="str">
        <f>IF(PA_19[[#This Row],[Acknowledgement Time ]]="NA","",(PA_19[[#This Row],[Acknowledgement Time ]]-PA_19[[#This Row],[Fault Time]])*24)</f>
        <v/>
      </c>
      <c r="AB205" s="117" t="str">
        <f>IF(PA_19[[#This Row],[Work Start time on Fault]]="NA","",(PA_19[[#This Row],[Work Start time on Fault]]-PA_19[[#This Row],[Fault Time]])*24)</f>
        <v/>
      </c>
      <c r="AC205" s="118" t="str">
        <f>IF(PA_19[[#This Row],[Work Start time on Fault]]="NA","",(PA_19[[#This Row],[Work Completion time on fault]]-PA_19[[#This Row],[Fault Time]])*24)</f>
        <v/>
      </c>
      <c r="AD205" s="62">
        <f>IFERROR((PA_19[[#This Row],[Work Completion time on fault]]-PA_19[[#This Row],[Fault Time]])*24,"")</f>
        <v>12.3</v>
      </c>
      <c r="AE205" s="233" t="s">
        <v>787</v>
      </c>
      <c r="AF205" s="6" t="s">
        <v>729</v>
      </c>
      <c r="AG205" s="49">
        <f>PA_19[[#This Row],[Breakdown Time]]*PA_19[[#This Row],[Plant Equivalent Weightage]]</f>
        <v>3.3738978992053992E-3</v>
      </c>
      <c r="AH205" s="54">
        <v>5.07</v>
      </c>
      <c r="AI205" s="90">
        <f>IFERROR(_xlfn.XLOOKUP($G205,'Modelling New'!$D:$D,'Modelling New'!$O:$O)*PA_19[[#This Row],[DC Capacity Affected (kW)]]*PA_19[[#This Row],[Lost PoA(KWh/m2)]],"")</f>
        <v>101.85857015696634</v>
      </c>
      <c r="AL205" s="36" t="s">
        <v>1425</v>
      </c>
    </row>
    <row r="206" spans="1:38" x14ac:dyDescent="0.35">
      <c r="A206" s="53">
        <f t="shared" si="8"/>
        <v>72</v>
      </c>
      <c r="B206" s="141">
        <v>45779</v>
      </c>
      <c r="C206" s="54">
        <f>YEAR(PA_19[[#This Row],[Date]])+IF(MONTH(PA_19[[#This Row],[Date]])&gt;=4,1,0)</f>
        <v>2026</v>
      </c>
      <c r="D206" s="6">
        <f>YEAR(PA_19[[#This Row],[Date]])</f>
        <v>2025</v>
      </c>
      <c r="E206" s="54" t="s">
        <v>735</v>
      </c>
      <c r="F206" s="54" t="s">
        <v>735</v>
      </c>
      <c r="G206" s="104">
        <f>PA_19[[#This Row],[Date]]-DAY(PA_19[[#This Row],[Date]])+1</f>
        <v>45778</v>
      </c>
      <c r="H206" s="6">
        <f>DAY(EOMONTH(PA_19[[#This Row],[Month Year]],0))</f>
        <v>31</v>
      </c>
      <c r="I206" s="55">
        <f>_xlfn.XLOOKUP(PA_19[[#This Row],[Date]],Raw_Data!B:B,Raw_Data!J:J,0)</f>
        <v>0.21041666666666667</v>
      </c>
      <c r="J206" s="55">
        <f>_xlfn.XLOOKUP(PA_19[[#This Row],[Date]],Raw_Data!B:B,Raw_Data!K:K)</f>
        <v>0.72291666666666676</v>
      </c>
      <c r="K206" s="49">
        <f>IFERROR((PA_19[[#This Row],[Sunset Time (POA&lt;20 W/m2)]]-PA_19[[#This Row],[Sunrise Time (POA&gt;20 W/m2)]])*24,"")</f>
        <v>12.3</v>
      </c>
      <c r="L206" s="54"/>
      <c r="M206" s="54"/>
      <c r="N206" s="54"/>
      <c r="O206" s="125" t="s">
        <v>780</v>
      </c>
      <c r="P206" s="6"/>
      <c r="Q20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6" s="6">
        <f>_xlfn.XLOOKUP(PA_19[[#This Row],[Affected Equipment ]],'Basic Data '!A:A,'Basic Data '!B:B,0)</f>
        <v>25.2</v>
      </c>
      <c r="S206" s="6">
        <f>_xlfn.XLOOKUP(PA_19[[#This Row],[Affected Equipment ]],'Basic Data '!A:A,'Basic Data '!C:C,0)</f>
        <v>2.7430064221182105E-4</v>
      </c>
      <c r="T206" s="56" t="s">
        <v>785</v>
      </c>
      <c r="U206" s="88"/>
      <c r="V206" s="191" t="s">
        <v>788</v>
      </c>
      <c r="W206" s="55">
        <v>0.21041666666666667</v>
      </c>
      <c r="X206" s="58" t="s">
        <v>723</v>
      </c>
      <c r="Y206" s="58" t="s">
        <v>723</v>
      </c>
      <c r="Z206" s="199">
        <v>0.72291666666666676</v>
      </c>
      <c r="AA206" s="117" t="str">
        <f>IF(PA_19[[#This Row],[Acknowledgement Time ]]="NA","",(PA_19[[#This Row],[Acknowledgement Time ]]-PA_19[[#This Row],[Fault Time]])*24)</f>
        <v/>
      </c>
      <c r="AB206" s="117" t="str">
        <f>IF(PA_19[[#This Row],[Work Start time on Fault]]="NA","",(PA_19[[#This Row],[Work Start time on Fault]]-PA_19[[#This Row],[Fault Time]])*24)</f>
        <v/>
      </c>
      <c r="AC206" s="118" t="str">
        <f>IF(PA_19[[#This Row],[Work Start time on Fault]]="NA","",(PA_19[[#This Row],[Work Completion time on fault]]-PA_19[[#This Row],[Fault Time]])*24)</f>
        <v/>
      </c>
      <c r="AD206" s="62">
        <f>IFERROR((PA_19[[#This Row],[Work Completion time on fault]]-PA_19[[#This Row],[Fault Time]])*24,"")</f>
        <v>12.3</v>
      </c>
      <c r="AE206" s="233" t="s">
        <v>788</v>
      </c>
      <c r="AF206" s="6" t="s">
        <v>729</v>
      </c>
      <c r="AG206" s="49">
        <f>PA_19[[#This Row],[Breakdown Time]]*PA_19[[#This Row],[Plant Equivalent Weightage]]</f>
        <v>3.3738978992053992E-3</v>
      </c>
      <c r="AH206" s="54">
        <v>5.07</v>
      </c>
      <c r="AI206" s="90">
        <f>IFERROR(_xlfn.XLOOKUP($G206,'Modelling New'!$D:$D,'Modelling New'!$O:$O)*PA_19[[#This Row],[DC Capacity Affected (kW)]]*PA_19[[#This Row],[Lost PoA(KWh/m2)]],"")</f>
        <v>101.85857015696634</v>
      </c>
      <c r="AL206" s="36" t="s">
        <v>1425</v>
      </c>
    </row>
    <row r="207" spans="1:38" x14ac:dyDescent="0.35">
      <c r="A207" s="53">
        <f t="shared" si="8"/>
        <v>73</v>
      </c>
      <c r="B207" s="141">
        <v>45779</v>
      </c>
      <c r="C207" s="54">
        <f>YEAR(PA_19[[#This Row],[Date]])+IF(MONTH(PA_19[[#This Row],[Date]])&gt;=4,1,0)</f>
        <v>2026</v>
      </c>
      <c r="D207" s="6">
        <f>YEAR(PA_19[[#This Row],[Date]])</f>
        <v>2025</v>
      </c>
      <c r="E207" s="54" t="s">
        <v>735</v>
      </c>
      <c r="F207" s="54" t="s">
        <v>735</v>
      </c>
      <c r="G207" s="104">
        <f>PA_19[[#This Row],[Date]]-DAY(PA_19[[#This Row],[Date]])+1</f>
        <v>45778</v>
      </c>
      <c r="H207" s="6">
        <f>DAY(EOMONTH(PA_19[[#This Row],[Month Year]],0))</f>
        <v>31</v>
      </c>
      <c r="I207" s="55">
        <f>_xlfn.XLOOKUP(PA_19[[#This Row],[Date]],Raw_Data!B:B,Raw_Data!J:J,0)</f>
        <v>0.21041666666666667</v>
      </c>
      <c r="J207" s="55">
        <f>_xlfn.XLOOKUP(PA_19[[#This Row],[Date]],Raw_Data!B:B,Raw_Data!K:K)</f>
        <v>0.72291666666666676</v>
      </c>
      <c r="K207" s="49">
        <f>IFERROR((PA_19[[#This Row],[Sunset Time (POA&lt;20 W/m2)]]-PA_19[[#This Row],[Sunrise Time (POA&gt;20 W/m2)]])*24,"")</f>
        <v>12.3</v>
      </c>
      <c r="L207" s="54"/>
      <c r="M207" s="54"/>
      <c r="N207" s="54"/>
      <c r="O207" s="125" t="s">
        <v>780</v>
      </c>
      <c r="P207" s="6"/>
      <c r="Q20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7" s="6">
        <f>_xlfn.XLOOKUP(PA_19[[#This Row],[Affected Equipment ]],'Basic Data '!A:A,'Basic Data '!B:B,0)</f>
        <v>25.2</v>
      </c>
      <c r="S207" s="6">
        <f>_xlfn.XLOOKUP(PA_19[[#This Row],[Affected Equipment ]],'Basic Data '!A:A,'Basic Data '!C:C,0)</f>
        <v>2.7430064221182105E-4</v>
      </c>
      <c r="T207" s="56" t="s">
        <v>785</v>
      </c>
      <c r="U207" s="88"/>
      <c r="V207" s="191" t="s">
        <v>789</v>
      </c>
      <c r="W207" s="55">
        <v>0.21041666666666667</v>
      </c>
      <c r="X207" s="58" t="s">
        <v>723</v>
      </c>
      <c r="Y207" s="58" t="s">
        <v>723</v>
      </c>
      <c r="Z207" s="199">
        <v>0.72291666666666676</v>
      </c>
      <c r="AA207" s="117" t="str">
        <f>IF(PA_19[[#This Row],[Acknowledgement Time ]]="NA","",(PA_19[[#This Row],[Acknowledgement Time ]]-PA_19[[#This Row],[Fault Time]])*24)</f>
        <v/>
      </c>
      <c r="AB207" s="117" t="str">
        <f>IF(PA_19[[#This Row],[Work Start time on Fault]]="NA","",(PA_19[[#This Row],[Work Start time on Fault]]-PA_19[[#This Row],[Fault Time]])*24)</f>
        <v/>
      </c>
      <c r="AC207" s="118" t="str">
        <f>IF(PA_19[[#This Row],[Work Start time on Fault]]="NA","",(PA_19[[#This Row],[Work Completion time on fault]]-PA_19[[#This Row],[Fault Time]])*24)</f>
        <v/>
      </c>
      <c r="AD207" s="62">
        <f>IFERROR((PA_19[[#This Row],[Work Completion time on fault]]-PA_19[[#This Row],[Fault Time]])*24,"")</f>
        <v>12.3</v>
      </c>
      <c r="AE207" s="233" t="s">
        <v>789</v>
      </c>
      <c r="AF207" s="6" t="s">
        <v>729</v>
      </c>
      <c r="AG207" s="49">
        <f>PA_19[[#This Row],[Breakdown Time]]*PA_19[[#This Row],[Plant Equivalent Weightage]]</f>
        <v>3.3738978992053992E-3</v>
      </c>
      <c r="AH207" s="54">
        <v>5.07</v>
      </c>
      <c r="AI207" s="90">
        <f>IFERROR(_xlfn.XLOOKUP($G207,'Modelling New'!$D:$D,'Modelling New'!$O:$O)*PA_19[[#This Row],[DC Capacity Affected (kW)]]*PA_19[[#This Row],[Lost PoA(KWh/m2)]],"")</f>
        <v>101.85857015696634</v>
      </c>
      <c r="AL207" s="36" t="s">
        <v>1425</v>
      </c>
    </row>
    <row r="208" spans="1:38" x14ac:dyDescent="0.35">
      <c r="A208" s="53">
        <f t="shared" si="8"/>
        <v>74</v>
      </c>
      <c r="B208" s="141">
        <v>45779</v>
      </c>
      <c r="C208" s="54">
        <f>YEAR(PA_19[[#This Row],[Date]])+IF(MONTH(PA_19[[#This Row],[Date]])&gt;=4,1,0)</f>
        <v>2026</v>
      </c>
      <c r="D208" s="6">
        <f>YEAR(PA_19[[#This Row],[Date]])</f>
        <v>2025</v>
      </c>
      <c r="E208" s="54" t="s">
        <v>735</v>
      </c>
      <c r="F208" s="54" t="s">
        <v>735</v>
      </c>
      <c r="G208" s="104">
        <f>PA_19[[#This Row],[Date]]-DAY(PA_19[[#This Row],[Date]])+1</f>
        <v>45778</v>
      </c>
      <c r="H208" s="6">
        <f>DAY(EOMONTH(PA_19[[#This Row],[Month Year]],0))</f>
        <v>31</v>
      </c>
      <c r="I208" s="55">
        <f>_xlfn.XLOOKUP(PA_19[[#This Row],[Date]],Raw_Data!B:B,Raw_Data!J:J,0)</f>
        <v>0.21041666666666667</v>
      </c>
      <c r="J208" s="55">
        <f>_xlfn.XLOOKUP(PA_19[[#This Row],[Date]],Raw_Data!B:B,Raw_Data!K:K)</f>
        <v>0.72291666666666676</v>
      </c>
      <c r="K208" s="49">
        <f>IFERROR((PA_19[[#This Row],[Sunset Time (POA&lt;20 W/m2)]]-PA_19[[#This Row],[Sunrise Time (POA&gt;20 W/m2)]])*24,"")</f>
        <v>12.3</v>
      </c>
      <c r="L208" s="54"/>
      <c r="M208" s="54"/>
      <c r="N208" s="54"/>
      <c r="O208" s="125" t="s">
        <v>780</v>
      </c>
      <c r="P208" s="6"/>
      <c r="Q20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8" s="6">
        <f>_xlfn.XLOOKUP(PA_19[[#This Row],[Affected Equipment ]],'Basic Data '!A:A,'Basic Data '!B:B,0)</f>
        <v>25.2</v>
      </c>
      <c r="S208" s="6">
        <f>_xlfn.XLOOKUP(PA_19[[#This Row],[Affected Equipment ]],'Basic Data '!A:A,'Basic Data '!C:C,0)</f>
        <v>2.7430064221182105E-4</v>
      </c>
      <c r="T208" s="56" t="s">
        <v>785</v>
      </c>
      <c r="U208" s="88"/>
      <c r="V208" s="191" t="s">
        <v>790</v>
      </c>
      <c r="W208" s="55">
        <v>0.21041666666666667</v>
      </c>
      <c r="X208" s="58" t="s">
        <v>723</v>
      </c>
      <c r="Y208" s="58" t="s">
        <v>723</v>
      </c>
      <c r="Z208" s="199">
        <v>0.72291666666666676</v>
      </c>
      <c r="AA208" s="117" t="str">
        <f>IF(PA_19[[#This Row],[Acknowledgement Time ]]="NA","",(PA_19[[#This Row],[Acknowledgement Time ]]-PA_19[[#This Row],[Fault Time]])*24)</f>
        <v/>
      </c>
      <c r="AB208" s="117" t="str">
        <f>IF(PA_19[[#This Row],[Work Start time on Fault]]="NA","",(PA_19[[#This Row],[Work Start time on Fault]]-PA_19[[#This Row],[Fault Time]])*24)</f>
        <v/>
      </c>
      <c r="AC208" s="118" t="str">
        <f>IF(PA_19[[#This Row],[Work Start time on Fault]]="NA","",(PA_19[[#This Row],[Work Completion time on fault]]-PA_19[[#This Row],[Fault Time]])*24)</f>
        <v/>
      </c>
      <c r="AD208" s="62">
        <f>IFERROR((PA_19[[#This Row],[Work Completion time on fault]]-PA_19[[#This Row],[Fault Time]])*24,"")</f>
        <v>12.3</v>
      </c>
      <c r="AE208" s="233" t="s">
        <v>790</v>
      </c>
      <c r="AF208" s="6" t="s">
        <v>729</v>
      </c>
      <c r="AG208" s="49">
        <f>PA_19[[#This Row],[Breakdown Time]]*PA_19[[#This Row],[Plant Equivalent Weightage]]</f>
        <v>3.3738978992053992E-3</v>
      </c>
      <c r="AH208" s="54">
        <v>5.07</v>
      </c>
      <c r="AI208" s="90">
        <f>IFERROR(_xlfn.XLOOKUP($G208,'Modelling New'!$D:$D,'Modelling New'!$O:$O)*PA_19[[#This Row],[DC Capacity Affected (kW)]]*PA_19[[#This Row],[Lost PoA(KWh/m2)]],"")</f>
        <v>101.85857015696634</v>
      </c>
      <c r="AL208" s="36" t="s">
        <v>1425</v>
      </c>
    </row>
    <row r="209" spans="1:38" x14ac:dyDescent="0.35">
      <c r="A209" s="53">
        <f t="shared" si="8"/>
        <v>75</v>
      </c>
      <c r="B209" s="141">
        <v>45779</v>
      </c>
      <c r="C209" s="54">
        <f>YEAR(PA_19[[#This Row],[Date]])+IF(MONTH(PA_19[[#This Row],[Date]])&gt;=4,1,0)</f>
        <v>2026</v>
      </c>
      <c r="D209" s="6">
        <f>YEAR(PA_19[[#This Row],[Date]])</f>
        <v>2025</v>
      </c>
      <c r="E209" s="54" t="s">
        <v>735</v>
      </c>
      <c r="F209" s="54" t="s">
        <v>735</v>
      </c>
      <c r="G209" s="104">
        <f>PA_19[[#This Row],[Date]]-DAY(PA_19[[#This Row],[Date]])+1</f>
        <v>45778</v>
      </c>
      <c r="H209" s="6">
        <f>DAY(EOMONTH(PA_19[[#This Row],[Month Year]],0))</f>
        <v>31</v>
      </c>
      <c r="I209" s="55">
        <f>_xlfn.XLOOKUP(PA_19[[#This Row],[Date]],Raw_Data!B:B,Raw_Data!J:J,0)</f>
        <v>0.21041666666666667</v>
      </c>
      <c r="J209" s="55">
        <f>_xlfn.XLOOKUP(PA_19[[#This Row],[Date]],Raw_Data!B:B,Raw_Data!K:K)</f>
        <v>0.72291666666666676</v>
      </c>
      <c r="K209" s="49">
        <f>IFERROR((PA_19[[#This Row],[Sunset Time (POA&lt;20 W/m2)]]-PA_19[[#This Row],[Sunrise Time (POA&gt;20 W/m2)]])*24,"")</f>
        <v>12.3</v>
      </c>
      <c r="L209" s="54"/>
      <c r="M209" s="54"/>
      <c r="N209" s="54"/>
      <c r="O209" s="125" t="s">
        <v>780</v>
      </c>
      <c r="P209" s="6"/>
      <c r="Q20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09" s="6">
        <f>_xlfn.XLOOKUP(PA_19[[#This Row],[Affected Equipment ]],'Basic Data '!A:A,'Basic Data '!B:B,0)</f>
        <v>25.2</v>
      </c>
      <c r="S209" s="6">
        <f>_xlfn.XLOOKUP(PA_19[[#This Row],[Affected Equipment ]],'Basic Data '!A:A,'Basic Data '!C:C,0)</f>
        <v>2.7430064221182105E-4</v>
      </c>
      <c r="T209" s="56" t="s">
        <v>785</v>
      </c>
      <c r="U209" s="88"/>
      <c r="V209" s="191" t="s">
        <v>791</v>
      </c>
      <c r="W209" s="55">
        <v>0.21041666666666667</v>
      </c>
      <c r="X209" s="58" t="s">
        <v>723</v>
      </c>
      <c r="Y209" s="58" t="s">
        <v>723</v>
      </c>
      <c r="Z209" s="199">
        <v>0.72291666666666676</v>
      </c>
      <c r="AA209" s="117" t="str">
        <f>IF(PA_19[[#This Row],[Acknowledgement Time ]]="NA","",(PA_19[[#This Row],[Acknowledgement Time ]]-PA_19[[#This Row],[Fault Time]])*24)</f>
        <v/>
      </c>
      <c r="AB209" s="117" t="str">
        <f>IF(PA_19[[#This Row],[Work Start time on Fault]]="NA","",(PA_19[[#This Row],[Work Start time on Fault]]-PA_19[[#This Row],[Fault Time]])*24)</f>
        <v/>
      </c>
      <c r="AC209" s="118" t="str">
        <f>IF(PA_19[[#This Row],[Work Start time on Fault]]="NA","",(PA_19[[#This Row],[Work Completion time on fault]]-PA_19[[#This Row],[Fault Time]])*24)</f>
        <v/>
      </c>
      <c r="AD209" s="62">
        <f>IFERROR((PA_19[[#This Row],[Work Completion time on fault]]-PA_19[[#This Row],[Fault Time]])*24,"")</f>
        <v>12.3</v>
      </c>
      <c r="AE209" s="233" t="s">
        <v>791</v>
      </c>
      <c r="AF209" s="6" t="s">
        <v>729</v>
      </c>
      <c r="AG209" s="49">
        <f>PA_19[[#This Row],[Breakdown Time]]*PA_19[[#This Row],[Plant Equivalent Weightage]]</f>
        <v>3.3738978992053992E-3</v>
      </c>
      <c r="AH209" s="54">
        <v>5.07</v>
      </c>
      <c r="AI209" s="90">
        <f>IFERROR(_xlfn.XLOOKUP($G209,'Modelling New'!$D:$D,'Modelling New'!$O:$O)*PA_19[[#This Row],[DC Capacity Affected (kW)]]*PA_19[[#This Row],[Lost PoA(KWh/m2)]],"")</f>
        <v>101.85857015696634</v>
      </c>
      <c r="AL209" s="36" t="s">
        <v>1425</v>
      </c>
    </row>
    <row r="210" spans="1:38" x14ac:dyDescent="0.35">
      <c r="A210" s="53">
        <f t="shared" si="8"/>
        <v>76</v>
      </c>
      <c r="B210" s="141">
        <v>45779</v>
      </c>
      <c r="C210" s="54">
        <f>YEAR(PA_19[[#This Row],[Date]])+IF(MONTH(PA_19[[#This Row],[Date]])&gt;=4,1,0)</f>
        <v>2026</v>
      </c>
      <c r="D210" s="6">
        <f>YEAR(PA_19[[#This Row],[Date]])</f>
        <v>2025</v>
      </c>
      <c r="E210" s="54" t="s">
        <v>735</v>
      </c>
      <c r="F210" s="54" t="s">
        <v>735</v>
      </c>
      <c r="G210" s="104">
        <f>PA_19[[#This Row],[Date]]-DAY(PA_19[[#This Row],[Date]])+1</f>
        <v>45778</v>
      </c>
      <c r="H210" s="6">
        <f>DAY(EOMONTH(PA_19[[#This Row],[Month Year]],0))</f>
        <v>31</v>
      </c>
      <c r="I210" s="55">
        <f>_xlfn.XLOOKUP(PA_19[[#This Row],[Date]],Raw_Data!B:B,Raw_Data!J:J,0)</f>
        <v>0.21041666666666667</v>
      </c>
      <c r="J210" s="55">
        <f>_xlfn.XLOOKUP(PA_19[[#This Row],[Date]],Raw_Data!B:B,Raw_Data!K:K)</f>
        <v>0.72291666666666676</v>
      </c>
      <c r="K210" s="49">
        <f>IFERROR((PA_19[[#This Row],[Sunset Time (POA&lt;20 W/m2)]]-PA_19[[#This Row],[Sunrise Time (POA&gt;20 W/m2)]])*24,"")</f>
        <v>12.3</v>
      </c>
      <c r="L210" s="54"/>
      <c r="M210" s="54"/>
      <c r="N210" s="54"/>
      <c r="O210" s="125" t="s">
        <v>731</v>
      </c>
      <c r="P210" s="6"/>
      <c r="Q21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10" s="6">
        <f>_xlfn.XLOOKUP(PA_19[[#This Row],[Affected Equipment ]],'Basic Data '!A:A,'Basic Data '!B:B,0)</f>
        <v>9</v>
      </c>
      <c r="S210" s="6">
        <f>_xlfn.XLOOKUP(PA_19[[#This Row],[Affected Equipment ]],'Basic Data '!A:A,'Basic Data '!C:C,0)</f>
        <v>9.7964515075650371E-5</v>
      </c>
      <c r="T210" s="56" t="s">
        <v>785</v>
      </c>
      <c r="U210" s="88"/>
      <c r="V210" s="191" t="s">
        <v>792</v>
      </c>
      <c r="W210" s="55">
        <v>0.21041666666666667</v>
      </c>
      <c r="X210" s="58" t="s">
        <v>723</v>
      </c>
      <c r="Y210" s="58" t="s">
        <v>723</v>
      </c>
      <c r="Z210" s="199">
        <v>0.72291666666666676</v>
      </c>
      <c r="AA210" s="117" t="str">
        <f>IF(PA_19[[#This Row],[Acknowledgement Time ]]="NA","",(PA_19[[#This Row],[Acknowledgement Time ]]-PA_19[[#This Row],[Fault Time]])*24)</f>
        <v/>
      </c>
      <c r="AB210" s="117" t="str">
        <f>IF(PA_19[[#This Row],[Work Start time on Fault]]="NA","",(PA_19[[#This Row],[Work Start time on Fault]]-PA_19[[#This Row],[Fault Time]])*24)</f>
        <v/>
      </c>
      <c r="AC210" s="118" t="str">
        <f>IF(PA_19[[#This Row],[Work Start time on Fault]]="NA","",(PA_19[[#This Row],[Work Completion time on fault]]-PA_19[[#This Row],[Fault Time]])*24)</f>
        <v/>
      </c>
      <c r="AD210" s="62">
        <f>IFERROR((PA_19[[#This Row],[Work Completion time on fault]]-PA_19[[#This Row],[Fault Time]])*24,"")</f>
        <v>12.3</v>
      </c>
      <c r="AE210" s="233" t="s">
        <v>792</v>
      </c>
      <c r="AF210" s="6" t="s">
        <v>729</v>
      </c>
      <c r="AG210" s="49">
        <f>PA_19[[#This Row],[Breakdown Time]]*PA_19[[#This Row],[Plant Equivalent Weightage]]</f>
        <v>1.2049635354304997E-3</v>
      </c>
      <c r="AH210" s="54">
        <v>5.07</v>
      </c>
      <c r="AI210" s="90">
        <f>IFERROR(_xlfn.XLOOKUP($G210,'Modelling New'!$D:$D,'Modelling New'!$O:$O)*PA_19[[#This Row],[DC Capacity Affected (kW)]]*PA_19[[#This Row],[Lost PoA(KWh/m2)]],"")</f>
        <v>36.378060770345122</v>
      </c>
      <c r="AL210" s="36" t="s">
        <v>1425</v>
      </c>
    </row>
    <row r="211" spans="1:38" x14ac:dyDescent="0.35">
      <c r="A211" s="53">
        <f t="shared" si="8"/>
        <v>77</v>
      </c>
      <c r="B211" s="141">
        <v>45779</v>
      </c>
      <c r="C211" s="54">
        <f>YEAR(PA_19[[#This Row],[Date]])+IF(MONTH(PA_19[[#This Row],[Date]])&gt;=4,1,0)</f>
        <v>2026</v>
      </c>
      <c r="D211" s="6">
        <f>YEAR(PA_19[[#This Row],[Date]])</f>
        <v>2025</v>
      </c>
      <c r="E211" s="54" t="s">
        <v>735</v>
      </c>
      <c r="F211" s="54" t="s">
        <v>735</v>
      </c>
      <c r="G211" s="104">
        <f>PA_19[[#This Row],[Date]]-DAY(PA_19[[#This Row],[Date]])+1</f>
        <v>45778</v>
      </c>
      <c r="H211" s="6">
        <f>DAY(EOMONTH(PA_19[[#This Row],[Month Year]],0))</f>
        <v>31</v>
      </c>
      <c r="I211" s="55">
        <f>_xlfn.XLOOKUP(PA_19[[#This Row],[Date]],Raw_Data!B:B,Raw_Data!J:J,0)</f>
        <v>0.21041666666666667</v>
      </c>
      <c r="J211" s="55">
        <f>_xlfn.XLOOKUP(PA_19[[#This Row],[Date]],Raw_Data!B:B,Raw_Data!K:K)</f>
        <v>0.72291666666666676</v>
      </c>
      <c r="K211" s="49">
        <f>IFERROR((PA_19[[#This Row],[Sunset Time (POA&lt;20 W/m2)]]-PA_19[[#This Row],[Sunrise Time (POA&gt;20 W/m2)]])*24,"")</f>
        <v>12.3</v>
      </c>
      <c r="L211" s="54" t="s">
        <v>736</v>
      </c>
      <c r="M211" s="54" t="s">
        <v>756</v>
      </c>
      <c r="N211" s="54"/>
      <c r="O211" s="52"/>
      <c r="P211" s="6"/>
      <c r="Q21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BLK8Inv23</v>
      </c>
      <c r="R211" s="6">
        <f>_xlfn.XLOOKUP(PA_19[[#This Row],[Affected Equipment ]],'Basic Data '!A:A,'Basic Data '!B:B,0)</f>
        <v>254.8</v>
      </c>
      <c r="S211" s="6">
        <f>_xlfn.XLOOKUP(PA_19[[#This Row],[Affected Equipment ]],'Basic Data '!A:A,'Basic Data '!C:C,0)</f>
        <v>2.7734842712528575E-3</v>
      </c>
      <c r="T211" s="56" t="s">
        <v>730</v>
      </c>
      <c r="U211" s="88"/>
      <c r="V211" s="191" t="s">
        <v>799</v>
      </c>
      <c r="W211" s="55">
        <v>0.40972222222222227</v>
      </c>
      <c r="X211" s="58" t="s">
        <v>723</v>
      </c>
      <c r="Y211" s="58" t="s">
        <v>723</v>
      </c>
      <c r="Z211" s="199">
        <v>0.63263888888888886</v>
      </c>
      <c r="AA211" s="117" t="str">
        <f>IF(PA_19[[#This Row],[Acknowledgement Time ]]="NA","",(PA_19[[#This Row],[Acknowledgement Time ]]-PA_19[[#This Row],[Fault Time]])*24)</f>
        <v/>
      </c>
      <c r="AB211" s="117" t="str">
        <f>IF(PA_19[[#This Row],[Work Start time on Fault]]="NA","",(PA_19[[#This Row],[Work Start time on Fault]]-PA_19[[#This Row],[Fault Time]])*24)</f>
        <v/>
      </c>
      <c r="AC211" s="118" t="str">
        <f>IF(PA_19[[#This Row],[Work Start time on Fault]]="NA","",(PA_19[[#This Row],[Work Completion time on fault]]-PA_19[[#This Row],[Fault Time]])*24)</f>
        <v/>
      </c>
      <c r="AD211" s="62">
        <f>IFERROR((PA_19[[#This Row],[Work Completion time on fault]]-PA_19[[#This Row],[Fault Time]])*24,"")</f>
        <v>5.3499999999999979</v>
      </c>
      <c r="AE211" s="54" t="s">
        <v>800</v>
      </c>
      <c r="AF211" s="6" t="s">
        <v>703</v>
      </c>
      <c r="AG211" s="49">
        <f>PA_19[[#This Row],[Breakdown Time]]*PA_19[[#This Row],[Plant Equivalent Weightage]]</f>
        <v>1.4838140851202782E-2</v>
      </c>
      <c r="AH211" s="54">
        <v>3.61</v>
      </c>
      <c r="AI211" s="90">
        <f>IFERROR(_xlfn.XLOOKUP($G211,'Modelling New'!$D:$D,'Modelling New'!$O:$O)*PA_19[[#This Row],[DC Capacity Affected (kW)]]*PA_19[[#This Row],[Lost PoA(KWh/m2)]],"")</f>
        <v>733.32366605884317</v>
      </c>
      <c r="AL211" s="36" t="s">
        <v>1426</v>
      </c>
    </row>
    <row r="212" spans="1:38" x14ac:dyDescent="0.35">
      <c r="A212" s="53">
        <f t="shared" si="8"/>
        <v>78</v>
      </c>
      <c r="B212" s="141">
        <v>45779</v>
      </c>
      <c r="C212" s="54">
        <f>YEAR(PA_19[[#This Row],[Date]])+IF(MONTH(PA_19[[#This Row],[Date]])&gt;=4,1,0)</f>
        <v>2026</v>
      </c>
      <c r="D212" s="6">
        <f>YEAR(PA_19[[#This Row],[Date]])</f>
        <v>2025</v>
      </c>
      <c r="E212" s="54" t="s">
        <v>735</v>
      </c>
      <c r="F212" s="54" t="s">
        <v>735</v>
      </c>
      <c r="G212" s="104">
        <f>PA_19[[#This Row],[Date]]-DAY(PA_19[[#This Row],[Date]])+1</f>
        <v>45778</v>
      </c>
      <c r="H212" s="6">
        <f>DAY(EOMONTH(PA_19[[#This Row],[Month Year]],0))</f>
        <v>31</v>
      </c>
      <c r="I212" s="55">
        <f>_xlfn.XLOOKUP(PA_19[[#This Row],[Date]],Raw_Data!B:B,Raw_Data!J:J,0)</f>
        <v>0.21041666666666667</v>
      </c>
      <c r="J212" s="55">
        <f>_xlfn.XLOOKUP(PA_19[[#This Row],[Date]],Raw_Data!B:B,Raw_Data!K:K)</f>
        <v>0.72291666666666676</v>
      </c>
      <c r="K212" s="49">
        <f>IFERROR((PA_19[[#This Row],[Sunset Time (POA&lt;20 W/m2)]]-PA_19[[#This Row],[Sunrise Time (POA&gt;20 W/m2)]])*24,"")</f>
        <v>12.3</v>
      </c>
      <c r="L212" s="54" t="s">
        <v>736</v>
      </c>
      <c r="M212" s="54" t="s">
        <v>801</v>
      </c>
      <c r="N212" s="54"/>
      <c r="O212" s="52"/>
      <c r="P212" s="6"/>
      <c r="Q21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BLK8Inv24</v>
      </c>
      <c r="R212" s="6">
        <f>_xlfn.XLOOKUP(PA_19[[#This Row],[Affected Equipment ]],'Basic Data '!A:A,'Basic Data '!B:B,0)</f>
        <v>267.54000000000002</v>
      </c>
      <c r="S212" s="6">
        <f>_xlfn.XLOOKUP(PA_19[[#This Row],[Affected Equipment ]],'Basic Data '!A:A,'Basic Data '!C:C,0)</f>
        <v>2.9121584848155004E-3</v>
      </c>
      <c r="T212" s="56" t="s">
        <v>785</v>
      </c>
      <c r="U212" s="88"/>
      <c r="V212" s="191" t="s">
        <v>799</v>
      </c>
      <c r="W212" s="55">
        <v>0.40972222222222227</v>
      </c>
      <c r="X212" s="58" t="s">
        <v>723</v>
      </c>
      <c r="Y212" s="58" t="s">
        <v>723</v>
      </c>
      <c r="Z212" s="199">
        <v>0.63263888888888886</v>
      </c>
      <c r="AA212" s="117" t="str">
        <f>IF(PA_19[[#This Row],[Acknowledgement Time ]]="NA","",(PA_19[[#This Row],[Acknowledgement Time ]]-PA_19[[#This Row],[Fault Time]])*24)</f>
        <v/>
      </c>
      <c r="AB212" s="117" t="str">
        <f>IF(PA_19[[#This Row],[Work Start time on Fault]]="NA","",(PA_19[[#This Row],[Work Start time on Fault]]-PA_19[[#This Row],[Fault Time]])*24)</f>
        <v/>
      </c>
      <c r="AC212" s="118" t="str">
        <f>IF(PA_19[[#This Row],[Work Start time on Fault]]="NA","",(PA_19[[#This Row],[Work Completion time on fault]]-PA_19[[#This Row],[Fault Time]])*24)</f>
        <v/>
      </c>
      <c r="AD212" s="62">
        <f>IFERROR((PA_19[[#This Row],[Work Completion time on fault]]-PA_19[[#This Row],[Fault Time]])*24,"")</f>
        <v>5.3499999999999979</v>
      </c>
      <c r="AE212" s="54" t="s">
        <v>802</v>
      </c>
      <c r="AF212" s="6" t="s">
        <v>703</v>
      </c>
      <c r="AG212" s="49">
        <f>PA_19[[#This Row],[Breakdown Time]]*PA_19[[#This Row],[Plant Equivalent Weightage]]</f>
        <v>1.5580047893762921E-2</v>
      </c>
      <c r="AH212" s="54">
        <v>3.61</v>
      </c>
      <c r="AI212" s="90">
        <f>IFERROR(_xlfn.XLOOKUP($G212,'Modelling New'!$D:$D,'Modelling New'!$O:$O)*PA_19[[#This Row],[DC Capacity Affected (kW)]]*PA_19[[#This Row],[Lost PoA(KWh/m2)]],"")</f>
        <v>769.98984936178533</v>
      </c>
      <c r="AL212" s="36" t="s">
        <v>1426</v>
      </c>
    </row>
    <row r="213" spans="1:38" x14ac:dyDescent="0.35">
      <c r="A213" s="53">
        <f t="shared" si="8"/>
        <v>79</v>
      </c>
      <c r="B213" s="141">
        <v>45780</v>
      </c>
      <c r="C213" s="54">
        <f>YEAR(PA_19[[#This Row],[Date]])+IF(MONTH(PA_19[[#This Row],[Date]])&gt;=4,1,0)</f>
        <v>2026</v>
      </c>
      <c r="D213" s="6">
        <f>YEAR(PA_19[[#This Row],[Date]])</f>
        <v>2025</v>
      </c>
      <c r="E213" s="54" t="s">
        <v>735</v>
      </c>
      <c r="F213" s="54" t="s">
        <v>735</v>
      </c>
      <c r="G213" s="104">
        <f>PA_19[[#This Row],[Date]]-DAY(PA_19[[#This Row],[Date]])+1</f>
        <v>45778</v>
      </c>
      <c r="H213" s="6">
        <f>DAY(EOMONTH(PA_19[[#This Row],[Month Year]],0))</f>
        <v>31</v>
      </c>
      <c r="I213" s="55">
        <f>_xlfn.XLOOKUP(PA_19[[#This Row],[Date]],Raw_Data!B:B,Raw_Data!J:J,0)</f>
        <v>0.2076388888888889</v>
      </c>
      <c r="J213" s="55">
        <f>_xlfn.XLOOKUP(PA_19[[#This Row],[Date]],Raw_Data!B:B,Raw_Data!K:K)</f>
        <v>0.72569444444444442</v>
      </c>
      <c r="K213" s="49">
        <f>IFERROR((PA_19[[#This Row],[Sunset Time (POA&lt;20 W/m2)]]-PA_19[[#This Row],[Sunrise Time (POA&gt;20 W/m2)]])*24,"")</f>
        <v>12.433333333333332</v>
      </c>
      <c r="L213" s="54"/>
      <c r="M213" s="54"/>
      <c r="N213" s="54"/>
      <c r="O213" s="125" t="s">
        <v>780</v>
      </c>
      <c r="P213" s="6"/>
      <c r="Q21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13" s="6">
        <f>_xlfn.XLOOKUP(PA_19[[#This Row],[Affected Equipment ]],'Basic Data '!A:A,'Basic Data '!B:B,0)</f>
        <v>25.2</v>
      </c>
      <c r="S213" s="6">
        <f>_xlfn.XLOOKUP(PA_19[[#This Row],[Affected Equipment ]],'Basic Data '!A:A,'Basic Data '!C:C,0)</f>
        <v>2.7430064221182105E-4</v>
      </c>
      <c r="T213" s="56" t="s">
        <v>785</v>
      </c>
      <c r="U213" s="88"/>
      <c r="V213" s="191" t="s">
        <v>786</v>
      </c>
      <c r="W213" s="55">
        <v>0.20069444444444445</v>
      </c>
      <c r="X213" s="58" t="s">
        <v>723</v>
      </c>
      <c r="Y213" s="58" t="s">
        <v>723</v>
      </c>
      <c r="Z213" s="55">
        <v>0.72569444444444442</v>
      </c>
      <c r="AA213" s="117" t="str">
        <f>IF(PA_19[[#This Row],[Acknowledgement Time ]]="NA","",(PA_19[[#This Row],[Acknowledgement Time ]]-PA_19[[#This Row],[Fault Time]])*24)</f>
        <v/>
      </c>
      <c r="AB213" s="117" t="str">
        <f>IF(PA_19[[#This Row],[Work Start time on Fault]]="NA","",(PA_19[[#This Row],[Work Start time on Fault]]-PA_19[[#This Row],[Fault Time]])*24)</f>
        <v/>
      </c>
      <c r="AC213" s="118" t="str">
        <f>IF(PA_19[[#This Row],[Work Start time on Fault]]="NA","",(PA_19[[#This Row],[Work Completion time on fault]]-PA_19[[#This Row],[Fault Time]])*24)</f>
        <v/>
      </c>
      <c r="AD213" s="62">
        <f>IFERROR((PA_19[[#This Row],[Work Completion time on fault]]-PA_19[[#This Row],[Fault Time]])*24,"")</f>
        <v>12.599999999999998</v>
      </c>
      <c r="AE213" s="233" t="s">
        <v>786</v>
      </c>
      <c r="AF213" s="6" t="s">
        <v>729</v>
      </c>
      <c r="AG213" s="49">
        <f>PA_19[[#This Row],[Breakdown Time]]*PA_19[[#This Row],[Plant Equivalent Weightage]]</f>
        <v>3.4561880918689445E-3</v>
      </c>
      <c r="AH213" s="54">
        <v>6.3</v>
      </c>
      <c r="AI213" s="90">
        <f>IFERROR(_xlfn.XLOOKUP($G213,'Modelling New'!$D:$D,'Modelling New'!$O:$O)*PA_19[[#This Row],[DC Capacity Affected (kW)]]*PA_19[[#This Row],[Lost PoA(KWh/m2)]],"")</f>
        <v>126.5698209051061</v>
      </c>
      <c r="AL213" s="36" t="s">
        <v>1425</v>
      </c>
    </row>
    <row r="214" spans="1:38" x14ac:dyDescent="0.35">
      <c r="A214" s="53">
        <f t="shared" si="8"/>
        <v>80</v>
      </c>
      <c r="B214" s="141">
        <v>45780</v>
      </c>
      <c r="C214" s="54">
        <f>YEAR(PA_19[[#This Row],[Date]])+IF(MONTH(PA_19[[#This Row],[Date]])&gt;=4,1,0)</f>
        <v>2026</v>
      </c>
      <c r="D214" s="6">
        <f>YEAR(PA_19[[#This Row],[Date]])</f>
        <v>2025</v>
      </c>
      <c r="E214" s="54" t="s">
        <v>735</v>
      </c>
      <c r="F214" s="54" t="s">
        <v>735</v>
      </c>
      <c r="G214" s="104">
        <f>PA_19[[#This Row],[Date]]-DAY(PA_19[[#This Row],[Date]])+1</f>
        <v>45778</v>
      </c>
      <c r="H214" s="6">
        <f>DAY(EOMONTH(PA_19[[#This Row],[Month Year]],0))</f>
        <v>31</v>
      </c>
      <c r="I214" s="55">
        <f>_xlfn.XLOOKUP(PA_19[[#This Row],[Date]],Raw_Data!B:B,Raw_Data!J:J,0)</f>
        <v>0.2076388888888889</v>
      </c>
      <c r="J214" s="55">
        <f>_xlfn.XLOOKUP(PA_19[[#This Row],[Date]],Raw_Data!B:B,Raw_Data!K:K)</f>
        <v>0.72569444444444442</v>
      </c>
      <c r="K214" s="49">
        <f>IFERROR((PA_19[[#This Row],[Sunset Time (POA&lt;20 W/m2)]]-PA_19[[#This Row],[Sunrise Time (POA&gt;20 W/m2)]])*24,"")</f>
        <v>12.433333333333332</v>
      </c>
      <c r="L214" s="54"/>
      <c r="M214" s="54"/>
      <c r="N214" s="54"/>
      <c r="O214" s="125" t="s">
        <v>780</v>
      </c>
      <c r="P214" s="6"/>
      <c r="Q21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14" s="6">
        <f>_xlfn.XLOOKUP(PA_19[[#This Row],[Affected Equipment ]],'Basic Data '!A:A,'Basic Data '!B:B,0)</f>
        <v>25.2</v>
      </c>
      <c r="S214" s="6">
        <f>_xlfn.XLOOKUP(PA_19[[#This Row],[Affected Equipment ]],'Basic Data '!A:A,'Basic Data '!C:C,0)</f>
        <v>2.7430064221182105E-4</v>
      </c>
      <c r="T214" s="56" t="s">
        <v>785</v>
      </c>
      <c r="U214" s="88"/>
      <c r="V214" s="191" t="s">
        <v>787</v>
      </c>
      <c r="W214" s="55">
        <v>0.20069444444444445</v>
      </c>
      <c r="X214" s="58" t="s">
        <v>723</v>
      </c>
      <c r="Y214" s="58" t="s">
        <v>723</v>
      </c>
      <c r="Z214" s="55">
        <v>0.72569444444444442</v>
      </c>
      <c r="AA214" s="117" t="str">
        <f>IF(PA_19[[#This Row],[Acknowledgement Time ]]="NA","",(PA_19[[#This Row],[Acknowledgement Time ]]-PA_19[[#This Row],[Fault Time]])*24)</f>
        <v/>
      </c>
      <c r="AB214" s="117" t="str">
        <f>IF(PA_19[[#This Row],[Work Start time on Fault]]="NA","",(PA_19[[#This Row],[Work Start time on Fault]]-PA_19[[#This Row],[Fault Time]])*24)</f>
        <v/>
      </c>
      <c r="AC214" s="118" t="str">
        <f>IF(PA_19[[#This Row],[Work Start time on Fault]]="NA","",(PA_19[[#This Row],[Work Completion time on fault]]-PA_19[[#This Row],[Fault Time]])*24)</f>
        <v/>
      </c>
      <c r="AD214" s="62">
        <f>IFERROR((PA_19[[#This Row],[Work Completion time on fault]]-PA_19[[#This Row],[Fault Time]])*24,"")</f>
        <v>12.599999999999998</v>
      </c>
      <c r="AE214" s="233" t="s">
        <v>787</v>
      </c>
      <c r="AF214" s="6" t="s">
        <v>729</v>
      </c>
      <c r="AG214" s="49">
        <f>PA_19[[#This Row],[Breakdown Time]]*PA_19[[#This Row],[Plant Equivalent Weightage]]</f>
        <v>3.4561880918689445E-3</v>
      </c>
      <c r="AH214" s="54">
        <v>6.3</v>
      </c>
      <c r="AI214" s="90">
        <f>IFERROR(_xlfn.XLOOKUP($G214,'Modelling New'!$D:$D,'Modelling New'!$O:$O)*PA_19[[#This Row],[DC Capacity Affected (kW)]]*PA_19[[#This Row],[Lost PoA(KWh/m2)]],"")</f>
        <v>126.5698209051061</v>
      </c>
      <c r="AL214" s="36" t="s">
        <v>1425</v>
      </c>
    </row>
    <row r="215" spans="1:38" x14ac:dyDescent="0.35">
      <c r="A215" s="53">
        <f t="shared" si="8"/>
        <v>81</v>
      </c>
      <c r="B215" s="141">
        <v>45780</v>
      </c>
      <c r="C215" s="54">
        <f>YEAR(PA_19[[#This Row],[Date]])+IF(MONTH(PA_19[[#This Row],[Date]])&gt;=4,1,0)</f>
        <v>2026</v>
      </c>
      <c r="D215" s="6">
        <f>YEAR(PA_19[[#This Row],[Date]])</f>
        <v>2025</v>
      </c>
      <c r="E215" s="54" t="s">
        <v>735</v>
      </c>
      <c r="F215" s="54" t="s">
        <v>735</v>
      </c>
      <c r="G215" s="104">
        <f>PA_19[[#This Row],[Date]]-DAY(PA_19[[#This Row],[Date]])+1</f>
        <v>45778</v>
      </c>
      <c r="H215" s="6">
        <f>DAY(EOMONTH(PA_19[[#This Row],[Month Year]],0))</f>
        <v>31</v>
      </c>
      <c r="I215" s="55">
        <f>_xlfn.XLOOKUP(PA_19[[#This Row],[Date]],Raw_Data!B:B,Raw_Data!J:J,0)</f>
        <v>0.2076388888888889</v>
      </c>
      <c r="J215" s="55">
        <f>_xlfn.XLOOKUP(PA_19[[#This Row],[Date]],Raw_Data!B:B,Raw_Data!K:K)</f>
        <v>0.72569444444444442</v>
      </c>
      <c r="K215" s="49">
        <f>IFERROR((PA_19[[#This Row],[Sunset Time (POA&lt;20 W/m2)]]-PA_19[[#This Row],[Sunrise Time (POA&gt;20 W/m2)]])*24,"")</f>
        <v>12.433333333333332</v>
      </c>
      <c r="L215" s="54"/>
      <c r="M215" s="54"/>
      <c r="N215" s="54"/>
      <c r="O215" s="125" t="s">
        <v>780</v>
      </c>
      <c r="P215" s="6"/>
      <c r="Q21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15" s="6">
        <f>_xlfn.XLOOKUP(PA_19[[#This Row],[Affected Equipment ]],'Basic Data '!A:A,'Basic Data '!B:B,0)</f>
        <v>25.2</v>
      </c>
      <c r="S215" s="6">
        <f>_xlfn.XLOOKUP(PA_19[[#This Row],[Affected Equipment ]],'Basic Data '!A:A,'Basic Data '!C:C,0)</f>
        <v>2.7430064221182105E-4</v>
      </c>
      <c r="T215" s="56" t="s">
        <v>785</v>
      </c>
      <c r="U215" s="88"/>
      <c r="V215" s="191" t="s">
        <v>788</v>
      </c>
      <c r="W215" s="55">
        <v>0.20069444444444445</v>
      </c>
      <c r="X215" s="58" t="s">
        <v>723</v>
      </c>
      <c r="Y215" s="58" t="s">
        <v>723</v>
      </c>
      <c r="Z215" s="55">
        <v>0.72569444444444442</v>
      </c>
      <c r="AA215" s="117" t="str">
        <f>IF(PA_19[[#This Row],[Acknowledgement Time ]]="NA","",(PA_19[[#This Row],[Acknowledgement Time ]]-PA_19[[#This Row],[Fault Time]])*24)</f>
        <v/>
      </c>
      <c r="AB215" s="117" t="str">
        <f>IF(PA_19[[#This Row],[Work Start time on Fault]]="NA","",(PA_19[[#This Row],[Work Start time on Fault]]-PA_19[[#This Row],[Fault Time]])*24)</f>
        <v/>
      </c>
      <c r="AC215" s="118" t="str">
        <f>IF(PA_19[[#This Row],[Work Start time on Fault]]="NA","",(PA_19[[#This Row],[Work Completion time on fault]]-PA_19[[#This Row],[Fault Time]])*24)</f>
        <v/>
      </c>
      <c r="AD215" s="62">
        <f>IFERROR((PA_19[[#This Row],[Work Completion time on fault]]-PA_19[[#This Row],[Fault Time]])*24,"")</f>
        <v>12.599999999999998</v>
      </c>
      <c r="AE215" s="233" t="s">
        <v>788</v>
      </c>
      <c r="AF215" s="6" t="s">
        <v>729</v>
      </c>
      <c r="AG215" s="49">
        <f>PA_19[[#This Row],[Breakdown Time]]*PA_19[[#This Row],[Plant Equivalent Weightage]]</f>
        <v>3.4561880918689445E-3</v>
      </c>
      <c r="AH215" s="54">
        <v>6.3</v>
      </c>
      <c r="AI215" s="90">
        <f>IFERROR(_xlfn.XLOOKUP($G215,'Modelling New'!$D:$D,'Modelling New'!$O:$O)*PA_19[[#This Row],[DC Capacity Affected (kW)]]*PA_19[[#This Row],[Lost PoA(KWh/m2)]],"")</f>
        <v>126.5698209051061</v>
      </c>
      <c r="AL215" s="36" t="s">
        <v>1425</v>
      </c>
    </row>
    <row r="216" spans="1:38" x14ac:dyDescent="0.35">
      <c r="A216" s="53">
        <f t="shared" si="8"/>
        <v>82</v>
      </c>
      <c r="B216" s="141">
        <v>45780</v>
      </c>
      <c r="C216" s="54">
        <f>YEAR(PA_19[[#This Row],[Date]])+IF(MONTH(PA_19[[#This Row],[Date]])&gt;=4,1,0)</f>
        <v>2026</v>
      </c>
      <c r="D216" s="6">
        <f>YEAR(PA_19[[#This Row],[Date]])</f>
        <v>2025</v>
      </c>
      <c r="E216" s="54" t="s">
        <v>735</v>
      </c>
      <c r="F216" s="54" t="s">
        <v>735</v>
      </c>
      <c r="G216" s="104">
        <f>PA_19[[#This Row],[Date]]-DAY(PA_19[[#This Row],[Date]])+1</f>
        <v>45778</v>
      </c>
      <c r="H216" s="6">
        <f>DAY(EOMONTH(PA_19[[#This Row],[Month Year]],0))</f>
        <v>31</v>
      </c>
      <c r="I216" s="55">
        <f>_xlfn.XLOOKUP(PA_19[[#This Row],[Date]],Raw_Data!B:B,Raw_Data!J:J,0)</f>
        <v>0.2076388888888889</v>
      </c>
      <c r="J216" s="55">
        <f>_xlfn.XLOOKUP(PA_19[[#This Row],[Date]],Raw_Data!B:B,Raw_Data!K:K)</f>
        <v>0.72569444444444442</v>
      </c>
      <c r="K216" s="49">
        <f>IFERROR((PA_19[[#This Row],[Sunset Time (POA&lt;20 W/m2)]]-PA_19[[#This Row],[Sunrise Time (POA&gt;20 W/m2)]])*24,"")</f>
        <v>12.433333333333332</v>
      </c>
      <c r="L216" s="54"/>
      <c r="M216" s="54"/>
      <c r="N216" s="54"/>
      <c r="O216" s="125" t="s">
        <v>780</v>
      </c>
      <c r="P216" s="6"/>
      <c r="Q21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16" s="6">
        <f>_xlfn.XLOOKUP(PA_19[[#This Row],[Affected Equipment ]],'Basic Data '!A:A,'Basic Data '!B:B,0)</f>
        <v>25.2</v>
      </c>
      <c r="S216" s="6">
        <f>_xlfn.XLOOKUP(PA_19[[#This Row],[Affected Equipment ]],'Basic Data '!A:A,'Basic Data '!C:C,0)</f>
        <v>2.7430064221182105E-4</v>
      </c>
      <c r="T216" s="56" t="s">
        <v>785</v>
      </c>
      <c r="U216" s="88"/>
      <c r="V216" s="191" t="s">
        <v>789</v>
      </c>
      <c r="W216" s="55">
        <v>0.20069444444444445</v>
      </c>
      <c r="X216" s="58" t="s">
        <v>723</v>
      </c>
      <c r="Y216" s="58" t="s">
        <v>723</v>
      </c>
      <c r="Z216" s="55">
        <v>0.72569444444444442</v>
      </c>
      <c r="AA216" s="117" t="str">
        <f>IF(PA_19[[#This Row],[Acknowledgement Time ]]="NA","",(PA_19[[#This Row],[Acknowledgement Time ]]-PA_19[[#This Row],[Fault Time]])*24)</f>
        <v/>
      </c>
      <c r="AB216" s="117" t="str">
        <f>IF(PA_19[[#This Row],[Work Start time on Fault]]="NA","",(PA_19[[#This Row],[Work Start time on Fault]]-PA_19[[#This Row],[Fault Time]])*24)</f>
        <v/>
      </c>
      <c r="AC216" s="118" t="str">
        <f>IF(PA_19[[#This Row],[Work Start time on Fault]]="NA","",(PA_19[[#This Row],[Work Completion time on fault]]-PA_19[[#This Row],[Fault Time]])*24)</f>
        <v/>
      </c>
      <c r="AD216" s="62">
        <f>IFERROR((PA_19[[#This Row],[Work Completion time on fault]]-PA_19[[#This Row],[Fault Time]])*24,"")</f>
        <v>12.599999999999998</v>
      </c>
      <c r="AE216" s="233" t="s">
        <v>789</v>
      </c>
      <c r="AF216" s="6" t="s">
        <v>703</v>
      </c>
      <c r="AG216" s="49">
        <f>PA_19[[#This Row],[Breakdown Time]]*PA_19[[#This Row],[Plant Equivalent Weightage]]</f>
        <v>3.4561880918689445E-3</v>
      </c>
      <c r="AH216" s="54">
        <v>6.3</v>
      </c>
      <c r="AI216" s="90">
        <f>IFERROR(_xlfn.XLOOKUP($G216,'Modelling New'!$D:$D,'Modelling New'!$O:$O)*PA_19[[#This Row],[DC Capacity Affected (kW)]]*PA_19[[#This Row],[Lost PoA(KWh/m2)]],"")</f>
        <v>126.5698209051061</v>
      </c>
      <c r="AL216" s="36" t="s">
        <v>1425</v>
      </c>
    </row>
    <row r="217" spans="1:38" x14ac:dyDescent="0.35">
      <c r="A217" s="53">
        <f t="shared" si="8"/>
        <v>83</v>
      </c>
      <c r="B217" s="141">
        <v>45780</v>
      </c>
      <c r="C217" s="54">
        <f>YEAR(PA_19[[#This Row],[Date]])+IF(MONTH(PA_19[[#This Row],[Date]])&gt;=4,1,0)</f>
        <v>2026</v>
      </c>
      <c r="D217" s="6">
        <f>YEAR(PA_19[[#This Row],[Date]])</f>
        <v>2025</v>
      </c>
      <c r="E217" s="54" t="s">
        <v>735</v>
      </c>
      <c r="F217" s="54" t="s">
        <v>735</v>
      </c>
      <c r="G217" s="104">
        <f>PA_19[[#This Row],[Date]]-DAY(PA_19[[#This Row],[Date]])+1</f>
        <v>45778</v>
      </c>
      <c r="H217" s="6">
        <f>DAY(EOMONTH(PA_19[[#This Row],[Month Year]],0))</f>
        <v>31</v>
      </c>
      <c r="I217" s="55">
        <f>_xlfn.XLOOKUP(PA_19[[#This Row],[Date]],Raw_Data!B:B,Raw_Data!J:J,0)</f>
        <v>0.2076388888888889</v>
      </c>
      <c r="J217" s="55">
        <f>_xlfn.XLOOKUP(PA_19[[#This Row],[Date]],Raw_Data!B:B,Raw_Data!K:K)</f>
        <v>0.72569444444444442</v>
      </c>
      <c r="K217" s="49">
        <f>IFERROR((PA_19[[#This Row],[Sunset Time (POA&lt;20 W/m2)]]-PA_19[[#This Row],[Sunrise Time (POA&gt;20 W/m2)]])*24,"")</f>
        <v>12.433333333333332</v>
      </c>
      <c r="L217" s="54"/>
      <c r="M217" s="54"/>
      <c r="N217" s="54"/>
      <c r="O217" s="125" t="s">
        <v>780</v>
      </c>
      <c r="P217" s="6"/>
      <c r="Q21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17" s="6">
        <f>_xlfn.XLOOKUP(PA_19[[#This Row],[Affected Equipment ]],'Basic Data '!A:A,'Basic Data '!B:B,0)</f>
        <v>25.2</v>
      </c>
      <c r="S217" s="6">
        <f>_xlfn.XLOOKUP(PA_19[[#This Row],[Affected Equipment ]],'Basic Data '!A:A,'Basic Data '!C:C,0)</f>
        <v>2.7430064221182105E-4</v>
      </c>
      <c r="T217" s="56" t="s">
        <v>785</v>
      </c>
      <c r="U217" s="88"/>
      <c r="V217" s="191" t="s">
        <v>790</v>
      </c>
      <c r="W217" s="55">
        <v>0.20069444444444445</v>
      </c>
      <c r="X217" s="58" t="s">
        <v>723</v>
      </c>
      <c r="Y217" s="58" t="s">
        <v>723</v>
      </c>
      <c r="Z217" s="55">
        <v>0.72569444444444442</v>
      </c>
      <c r="AA217" s="117" t="str">
        <f>IF(PA_19[[#This Row],[Acknowledgement Time ]]="NA","",(PA_19[[#This Row],[Acknowledgement Time ]]-PA_19[[#This Row],[Fault Time]])*24)</f>
        <v/>
      </c>
      <c r="AB217" s="117" t="str">
        <f>IF(PA_19[[#This Row],[Work Start time on Fault]]="NA","",(PA_19[[#This Row],[Work Start time on Fault]]-PA_19[[#This Row],[Fault Time]])*24)</f>
        <v/>
      </c>
      <c r="AC217" s="118" t="str">
        <f>IF(PA_19[[#This Row],[Work Start time on Fault]]="NA","",(PA_19[[#This Row],[Work Completion time on fault]]-PA_19[[#This Row],[Fault Time]])*24)</f>
        <v/>
      </c>
      <c r="AD217" s="62">
        <f>IFERROR((PA_19[[#This Row],[Work Completion time on fault]]-PA_19[[#This Row],[Fault Time]])*24,"")</f>
        <v>12.599999999999998</v>
      </c>
      <c r="AE217" s="233" t="s">
        <v>790</v>
      </c>
      <c r="AF217" s="6" t="s">
        <v>703</v>
      </c>
      <c r="AG217" s="49">
        <f>PA_19[[#This Row],[Breakdown Time]]*PA_19[[#This Row],[Plant Equivalent Weightage]]</f>
        <v>3.4561880918689445E-3</v>
      </c>
      <c r="AH217" s="54">
        <v>6.3</v>
      </c>
      <c r="AI217" s="90">
        <f>IFERROR(_xlfn.XLOOKUP($G217,'Modelling New'!$D:$D,'Modelling New'!$O:$O)*PA_19[[#This Row],[DC Capacity Affected (kW)]]*PA_19[[#This Row],[Lost PoA(KWh/m2)]],"")</f>
        <v>126.5698209051061</v>
      </c>
      <c r="AL217" s="36" t="s">
        <v>1425</v>
      </c>
    </row>
    <row r="218" spans="1:38" x14ac:dyDescent="0.35">
      <c r="A218" s="53">
        <f t="shared" si="8"/>
        <v>84</v>
      </c>
      <c r="B218" s="141">
        <v>45780</v>
      </c>
      <c r="C218" s="54">
        <f>YEAR(PA_19[[#This Row],[Date]])+IF(MONTH(PA_19[[#This Row],[Date]])&gt;=4,1,0)</f>
        <v>2026</v>
      </c>
      <c r="D218" s="6">
        <f>YEAR(PA_19[[#This Row],[Date]])</f>
        <v>2025</v>
      </c>
      <c r="E218" s="54" t="s">
        <v>735</v>
      </c>
      <c r="F218" s="54" t="s">
        <v>735</v>
      </c>
      <c r="G218" s="104">
        <f>PA_19[[#This Row],[Date]]-DAY(PA_19[[#This Row],[Date]])+1</f>
        <v>45778</v>
      </c>
      <c r="H218" s="6">
        <f>DAY(EOMONTH(PA_19[[#This Row],[Month Year]],0))</f>
        <v>31</v>
      </c>
      <c r="I218" s="55">
        <f>_xlfn.XLOOKUP(PA_19[[#This Row],[Date]],Raw_Data!B:B,Raw_Data!J:J,0)</f>
        <v>0.2076388888888889</v>
      </c>
      <c r="J218" s="55">
        <f>_xlfn.XLOOKUP(PA_19[[#This Row],[Date]],Raw_Data!B:B,Raw_Data!K:K)</f>
        <v>0.72569444444444442</v>
      </c>
      <c r="K218" s="49">
        <f>IFERROR((PA_19[[#This Row],[Sunset Time (POA&lt;20 W/m2)]]-PA_19[[#This Row],[Sunrise Time (POA&gt;20 W/m2)]])*24,"")</f>
        <v>12.433333333333332</v>
      </c>
      <c r="L218" s="54"/>
      <c r="M218" s="54"/>
      <c r="N218" s="54"/>
      <c r="O218" s="125" t="s">
        <v>780</v>
      </c>
      <c r="P218" s="6"/>
      <c r="Q21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18" s="6">
        <f>_xlfn.XLOOKUP(PA_19[[#This Row],[Affected Equipment ]],'Basic Data '!A:A,'Basic Data '!B:B,0)</f>
        <v>25.2</v>
      </c>
      <c r="S218" s="6">
        <f>_xlfn.XLOOKUP(PA_19[[#This Row],[Affected Equipment ]],'Basic Data '!A:A,'Basic Data '!C:C,0)</f>
        <v>2.7430064221182105E-4</v>
      </c>
      <c r="T218" s="56" t="s">
        <v>785</v>
      </c>
      <c r="U218" s="88"/>
      <c r="V218" s="191" t="s">
        <v>791</v>
      </c>
      <c r="W218" s="55">
        <v>0.20069444444444445</v>
      </c>
      <c r="X218" s="58" t="s">
        <v>723</v>
      </c>
      <c r="Y218" s="58" t="s">
        <v>723</v>
      </c>
      <c r="Z218" s="55">
        <v>0.72569444444444442</v>
      </c>
      <c r="AA218" s="117" t="str">
        <f>IF(PA_19[[#This Row],[Acknowledgement Time ]]="NA","",(PA_19[[#This Row],[Acknowledgement Time ]]-PA_19[[#This Row],[Fault Time]])*24)</f>
        <v/>
      </c>
      <c r="AB218" s="117" t="str">
        <f>IF(PA_19[[#This Row],[Work Start time on Fault]]="NA","",(PA_19[[#This Row],[Work Start time on Fault]]-PA_19[[#This Row],[Fault Time]])*24)</f>
        <v/>
      </c>
      <c r="AC218" s="118" t="str">
        <f>IF(PA_19[[#This Row],[Work Start time on Fault]]="NA","",(PA_19[[#This Row],[Work Completion time on fault]]-PA_19[[#This Row],[Fault Time]])*24)</f>
        <v/>
      </c>
      <c r="AD218" s="62">
        <f>IFERROR((PA_19[[#This Row],[Work Completion time on fault]]-PA_19[[#This Row],[Fault Time]])*24,"")</f>
        <v>12.599999999999998</v>
      </c>
      <c r="AE218" s="233" t="s">
        <v>791</v>
      </c>
      <c r="AF218" s="6" t="s">
        <v>703</v>
      </c>
      <c r="AG218" s="49">
        <f>PA_19[[#This Row],[Breakdown Time]]*PA_19[[#This Row],[Plant Equivalent Weightage]]</f>
        <v>3.4561880918689445E-3</v>
      </c>
      <c r="AH218" s="54">
        <v>6.3</v>
      </c>
      <c r="AI218" s="90">
        <f>IFERROR(_xlfn.XLOOKUP($G218,'Modelling New'!$D:$D,'Modelling New'!$O:$O)*PA_19[[#This Row],[DC Capacity Affected (kW)]]*PA_19[[#This Row],[Lost PoA(KWh/m2)]],"")</f>
        <v>126.5698209051061</v>
      </c>
      <c r="AL218" s="36" t="s">
        <v>1425</v>
      </c>
    </row>
    <row r="219" spans="1:38" x14ac:dyDescent="0.35">
      <c r="A219" s="53">
        <f t="shared" si="8"/>
        <v>85</v>
      </c>
      <c r="B219" s="141">
        <v>45780</v>
      </c>
      <c r="C219" s="54">
        <f>YEAR(PA_19[[#This Row],[Date]])+IF(MONTH(PA_19[[#This Row],[Date]])&gt;=4,1,0)</f>
        <v>2026</v>
      </c>
      <c r="D219" s="6">
        <f>YEAR(PA_19[[#This Row],[Date]])</f>
        <v>2025</v>
      </c>
      <c r="E219" s="54" t="s">
        <v>735</v>
      </c>
      <c r="F219" s="54" t="s">
        <v>735</v>
      </c>
      <c r="G219" s="104">
        <f>PA_19[[#This Row],[Date]]-DAY(PA_19[[#This Row],[Date]])+1</f>
        <v>45778</v>
      </c>
      <c r="H219" s="6">
        <f>DAY(EOMONTH(PA_19[[#This Row],[Month Year]],0))</f>
        <v>31</v>
      </c>
      <c r="I219" s="55">
        <f>_xlfn.XLOOKUP(PA_19[[#This Row],[Date]],Raw_Data!B:B,Raw_Data!J:J,0)</f>
        <v>0.2076388888888889</v>
      </c>
      <c r="J219" s="55">
        <f>_xlfn.XLOOKUP(PA_19[[#This Row],[Date]],Raw_Data!B:B,Raw_Data!K:K)</f>
        <v>0.72569444444444442</v>
      </c>
      <c r="K219" s="49">
        <f>IFERROR((PA_19[[#This Row],[Sunset Time (POA&lt;20 W/m2)]]-PA_19[[#This Row],[Sunrise Time (POA&gt;20 W/m2)]])*24,"")</f>
        <v>12.433333333333332</v>
      </c>
      <c r="L219" s="54"/>
      <c r="M219" s="54"/>
      <c r="N219" s="54"/>
      <c r="O219" s="125" t="s">
        <v>731</v>
      </c>
      <c r="P219" s="6"/>
      <c r="Q21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19" s="6">
        <f>_xlfn.XLOOKUP(PA_19[[#This Row],[Affected Equipment ]],'Basic Data '!A:A,'Basic Data '!B:B,0)</f>
        <v>9</v>
      </c>
      <c r="S219" s="6">
        <f>_xlfn.XLOOKUP(PA_19[[#This Row],[Affected Equipment ]],'Basic Data '!A:A,'Basic Data '!C:C,0)</f>
        <v>9.7964515075650371E-5</v>
      </c>
      <c r="T219" s="56" t="s">
        <v>785</v>
      </c>
      <c r="U219" s="88"/>
      <c r="V219" s="191" t="s">
        <v>792</v>
      </c>
      <c r="W219" s="55">
        <v>0.20069444444444445</v>
      </c>
      <c r="X219" s="58" t="s">
        <v>723</v>
      </c>
      <c r="Y219" s="58" t="s">
        <v>723</v>
      </c>
      <c r="Z219" s="55">
        <v>0.72569444444444442</v>
      </c>
      <c r="AA219" s="117" t="str">
        <f>IF(PA_19[[#This Row],[Acknowledgement Time ]]="NA","",(PA_19[[#This Row],[Acknowledgement Time ]]-PA_19[[#This Row],[Fault Time]])*24)</f>
        <v/>
      </c>
      <c r="AB219" s="117" t="str">
        <f>IF(PA_19[[#This Row],[Work Start time on Fault]]="NA","",(PA_19[[#This Row],[Work Start time on Fault]]-PA_19[[#This Row],[Fault Time]])*24)</f>
        <v/>
      </c>
      <c r="AC219" s="118" t="str">
        <f>IF(PA_19[[#This Row],[Work Start time on Fault]]="NA","",(PA_19[[#This Row],[Work Completion time on fault]]-PA_19[[#This Row],[Fault Time]])*24)</f>
        <v/>
      </c>
      <c r="AD219" s="62">
        <f>IFERROR((PA_19[[#This Row],[Work Completion time on fault]]-PA_19[[#This Row],[Fault Time]])*24,"")</f>
        <v>12.599999999999998</v>
      </c>
      <c r="AE219" s="233" t="s">
        <v>792</v>
      </c>
      <c r="AF219" s="6" t="s">
        <v>703</v>
      </c>
      <c r="AG219" s="49">
        <f>PA_19[[#This Row],[Breakdown Time]]*PA_19[[#This Row],[Plant Equivalent Weightage]]</f>
        <v>1.2343528899531944E-3</v>
      </c>
      <c r="AH219" s="54">
        <v>6.3</v>
      </c>
      <c r="AI219" s="90">
        <f>IFERROR(_xlfn.XLOOKUP($G219,'Modelling New'!$D:$D,'Modelling New'!$O:$O)*PA_19[[#This Row],[DC Capacity Affected (kW)]]*PA_19[[#This Row],[Lost PoA(KWh/m2)]],"")</f>
        <v>45.203507466109322</v>
      </c>
      <c r="AL219" s="36" t="s">
        <v>1425</v>
      </c>
    </row>
    <row r="220" spans="1:38" x14ac:dyDescent="0.35">
      <c r="A220" s="53">
        <f t="shared" si="8"/>
        <v>86</v>
      </c>
      <c r="B220" s="141">
        <v>45780</v>
      </c>
      <c r="C220" s="54">
        <f>YEAR(PA_19[[#This Row],[Date]])+IF(MONTH(PA_19[[#This Row],[Date]])&gt;=4,1,0)</f>
        <v>2026</v>
      </c>
      <c r="D220" s="6">
        <f>YEAR(PA_19[[#This Row],[Date]])</f>
        <v>2025</v>
      </c>
      <c r="E220" s="54" t="s">
        <v>735</v>
      </c>
      <c r="F220" s="54" t="s">
        <v>735</v>
      </c>
      <c r="G220" s="104">
        <f>PA_19[[#This Row],[Date]]-DAY(PA_19[[#This Row],[Date]])+1</f>
        <v>45778</v>
      </c>
      <c r="H220" s="6">
        <f>DAY(EOMONTH(PA_19[[#This Row],[Month Year]],0))</f>
        <v>31</v>
      </c>
      <c r="I220" s="55">
        <f>_xlfn.XLOOKUP(PA_19[[#This Row],[Date]],Raw_Data!B:B,Raw_Data!J:J,0)</f>
        <v>0.2076388888888889</v>
      </c>
      <c r="J220" s="55">
        <f>_xlfn.XLOOKUP(PA_19[[#This Row],[Date]],Raw_Data!B:B,Raw_Data!K:K)</f>
        <v>0.72569444444444442</v>
      </c>
      <c r="K220" s="49">
        <f>IFERROR((PA_19[[#This Row],[Sunset Time (POA&lt;20 W/m2)]]-PA_19[[#This Row],[Sunrise Time (POA&gt;20 W/m2)]])*24,"")</f>
        <v>12.433333333333332</v>
      </c>
      <c r="L220" s="54" t="s">
        <v>803</v>
      </c>
      <c r="M220" s="54" t="s">
        <v>804</v>
      </c>
      <c r="N220" s="54"/>
      <c r="O220" s="52"/>
      <c r="P220" s="6"/>
      <c r="Q22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BLK1Inv46</v>
      </c>
      <c r="R220" s="6">
        <f>_xlfn.XLOOKUP(PA_19[[#This Row],[Affected Equipment ]],'Basic Data '!A:A,'Basic Data '!B:B,0)</f>
        <v>132</v>
      </c>
      <c r="S220" s="6">
        <f>_xlfn.XLOOKUP(PA_19[[#This Row],[Affected Equipment ]],'Basic Data '!A:A,'Basic Data '!C:C,0)</f>
        <v>1.4368128877762056E-3</v>
      </c>
      <c r="T220" s="56" t="s">
        <v>730</v>
      </c>
      <c r="U220" s="88"/>
      <c r="V220" s="191" t="s">
        <v>805</v>
      </c>
      <c r="W220" s="55">
        <v>0.24513888888888888</v>
      </c>
      <c r="X220" s="58" t="s">
        <v>723</v>
      </c>
      <c r="Y220" s="58" t="s">
        <v>723</v>
      </c>
      <c r="Z220" s="55">
        <v>0.47916666666666669</v>
      </c>
      <c r="AA220" s="117" t="str">
        <f>IF(PA_19[[#This Row],[Acknowledgement Time ]]="NA","",(PA_19[[#This Row],[Acknowledgement Time ]]-PA_19[[#This Row],[Fault Time]])*24)</f>
        <v/>
      </c>
      <c r="AB220" s="117" t="str">
        <f>IF(PA_19[[#This Row],[Work Start time on Fault]]="NA","",(PA_19[[#This Row],[Work Start time on Fault]]-PA_19[[#This Row],[Fault Time]])*24)</f>
        <v/>
      </c>
      <c r="AC220" s="118" t="str">
        <f>IF(PA_19[[#This Row],[Work Start time on Fault]]="NA","",(PA_19[[#This Row],[Work Completion time on fault]]-PA_19[[#This Row],[Fault Time]])*24)</f>
        <v/>
      </c>
      <c r="AD220" s="62">
        <f>IFERROR((PA_19[[#This Row],[Work Completion time on fault]]-PA_19[[#This Row],[Fault Time]])*24,"")</f>
        <v>5.6166666666666671</v>
      </c>
      <c r="AE220" s="54" t="s">
        <v>806</v>
      </c>
      <c r="AF220" s="6" t="s">
        <v>703</v>
      </c>
      <c r="AG220" s="49">
        <f>PA_19[[#This Row],[Breakdown Time]]*PA_19[[#This Row],[Plant Equivalent Weightage]]</f>
        <v>8.0700990530096894E-3</v>
      </c>
      <c r="AH220" s="54">
        <v>3.15</v>
      </c>
      <c r="AI220" s="90">
        <f>IFERROR(_xlfn.XLOOKUP($G220,'Modelling New'!$D:$D,'Modelling New'!$O:$O)*PA_19[[#This Row],[DC Capacity Affected (kW)]]*PA_19[[#This Row],[Lost PoA(KWh/m2)]],"")</f>
        <v>331.49238808480169</v>
      </c>
      <c r="AL220" s="36" t="s">
        <v>725</v>
      </c>
    </row>
    <row r="221" spans="1:38" x14ac:dyDescent="0.35">
      <c r="A221" s="53">
        <f t="shared" si="8"/>
        <v>87</v>
      </c>
      <c r="B221" s="141">
        <v>45780</v>
      </c>
      <c r="C221" s="54">
        <f>YEAR(PA_19[[#This Row],[Date]])+IF(MONTH(PA_19[[#This Row],[Date]])&gt;=4,1,0)</f>
        <v>2026</v>
      </c>
      <c r="D221" s="6">
        <f>YEAR(PA_19[[#This Row],[Date]])</f>
        <v>2025</v>
      </c>
      <c r="E221" s="54" t="s">
        <v>735</v>
      </c>
      <c r="F221" s="54" t="s">
        <v>735</v>
      </c>
      <c r="G221" s="104">
        <f>PA_19[[#This Row],[Date]]-DAY(PA_19[[#This Row],[Date]])+1</f>
        <v>45778</v>
      </c>
      <c r="H221" s="6">
        <f>DAY(EOMONTH(PA_19[[#This Row],[Month Year]],0))</f>
        <v>31</v>
      </c>
      <c r="I221" s="55">
        <f>_xlfn.XLOOKUP(PA_19[[#This Row],[Date]],Raw_Data!B:B,Raw_Data!J:J,0)</f>
        <v>0.2076388888888889</v>
      </c>
      <c r="J221" s="55">
        <f>_xlfn.XLOOKUP(PA_19[[#This Row],[Date]],Raw_Data!B:B,Raw_Data!K:K)</f>
        <v>0.72569444444444442</v>
      </c>
      <c r="K221" s="49">
        <f>IFERROR((PA_19[[#This Row],[Sunset Time (POA&lt;20 W/m2)]]-PA_19[[#This Row],[Sunrise Time (POA&gt;20 W/m2)]])*24,"")</f>
        <v>12.433333333333332</v>
      </c>
      <c r="L221" s="54" t="s">
        <v>736</v>
      </c>
      <c r="M221" s="54" t="s">
        <v>756</v>
      </c>
      <c r="N221" s="54"/>
      <c r="O221" s="52"/>
      <c r="P221" s="6"/>
      <c r="Q22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BLK8Inv23</v>
      </c>
      <c r="R221" s="6">
        <f>_xlfn.XLOOKUP(PA_19[[#This Row],[Affected Equipment ]],'Basic Data '!A:A,'Basic Data '!B:B,0)</f>
        <v>254.8</v>
      </c>
      <c r="S221" s="6">
        <f>_xlfn.XLOOKUP(PA_19[[#This Row],[Affected Equipment ]],'Basic Data '!A:A,'Basic Data '!C:C,0)</f>
        <v>2.7734842712528575E-3</v>
      </c>
      <c r="T221" s="56" t="s">
        <v>807</v>
      </c>
      <c r="U221" s="88"/>
      <c r="V221" s="191" t="s">
        <v>808</v>
      </c>
      <c r="W221" s="55">
        <v>0.39097222222222222</v>
      </c>
      <c r="X221" s="58" t="s">
        <v>723</v>
      </c>
      <c r="Y221" s="58" t="s">
        <v>723</v>
      </c>
      <c r="Z221" s="55">
        <v>0.72569444444444442</v>
      </c>
      <c r="AA221" s="117" t="str">
        <f>IF(PA_19[[#This Row],[Acknowledgement Time ]]="NA","",(PA_19[[#This Row],[Acknowledgement Time ]]-PA_19[[#This Row],[Fault Time]])*24)</f>
        <v/>
      </c>
      <c r="AB221" s="117" t="str">
        <f>IF(PA_19[[#This Row],[Work Start time on Fault]]="NA","",(PA_19[[#This Row],[Work Start time on Fault]]-PA_19[[#This Row],[Fault Time]])*24)</f>
        <v/>
      </c>
      <c r="AC221" s="118" t="str">
        <f>IF(PA_19[[#This Row],[Work Start time on Fault]]="NA","",(PA_19[[#This Row],[Work Completion time on fault]]-PA_19[[#This Row],[Fault Time]])*24)</f>
        <v/>
      </c>
      <c r="AD221" s="62">
        <f>IFERROR((PA_19[[#This Row],[Work Completion time on fault]]-PA_19[[#This Row],[Fault Time]])*24,"")</f>
        <v>8.0333333333333332</v>
      </c>
      <c r="AE221" s="233" t="s">
        <v>809</v>
      </c>
      <c r="AF221" s="6" t="s">
        <v>703</v>
      </c>
      <c r="AG221" s="49">
        <f>PA_19[[#This Row],[Breakdown Time]]*PA_19[[#This Row],[Plant Equivalent Weightage]]</f>
        <v>2.2280323645731289E-2</v>
      </c>
      <c r="AH221" s="54">
        <v>5.08</v>
      </c>
      <c r="AI221" s="90">
        <f>IFERROR(_xlfn.XLOOKUP($G221,'Modelling New'!$D:$D,'Modelling New'!$O:$O)*PA_19[[#This Row],[DC Capacity Affected (kW)]]*PA_19[[#This Row],[Lost PoA(KWh/m2)]],"")</f>
        <v>1031.934687972001</v>
      </c>
      <c r="AL221" s="36" t="s">
        <v>1425</v>
      </c>
    </row>
    <row r="222" spans="1:38" x14ac:dyDescent="0.35">
      <c r="A222" s="53">
        <f t="shared" si="8"/>
        <v>88</v>
      </c>
      <c r="B222" s="141">
        <v>45780</v>
      </c>
      <c r="C222" s="54">
        <f>YEAR(PA_19[[#This Row],[Date]])+IF(MONTH(PA_19[[#This Row],[Date]])&gt;=4,1,0)</f>
        <v>2026</v>
      </c>
      <c r="D222" s="6">
        <f>YEAR(PA_19[[#This Row],[Date]])</f>
        <v>2025</v>
      </c>
      <c r="E222" s="54" t="s">
        <v>735</v>
      </c>
      <c r="F222" s="54" t="s">
        <v>735</v>
      </c>
      <c r="G222" s="104">
        <f>PA_19[[#This Row],[Date]]-DAY(PA_19[[#This Row],[Date]])+1</f>
        <v>45778</v>
      </c>
      <c r="H222" s="6">
        <f>DAY(EOMONTH(PA_19[[#This Row],[Month Year]],0))</f>
        <v>31</v>
      </c>
      <c r="I222" s="55">
        <f>_xlfn.XLOOKUP(PA_19[[#This Row],[Date]],Raw_Data!B:B,Raw_Data!J:J,0)</f>
        <v>0.2076388888888889</v>
      </c>
      <c r="J222" s="55">
        <f>_xlfn.XLOOKUP(PA_19[[#This Row],[Date]],Raw_Data!B:B,Raw_Data!K:K)</f>
        <v>0.72569444444444442</v>
      </c>
      <c r="K222" s="49">
        <f>IFERROR((PA_19[[#This Row],[Sunset Time (POA&lt;20 W/m2)]]-PA_19[[#This Row],[Sunrise Time (POA&gt;20 W/m2)]])*24,"")</f>
        <v>12.433333333333332</v>
      </c>
      <c r="L222" s="54" t="s">
        <v>736</v>
      </c>
      <c r="M222" s="54" t="s">
        <v>801</v>
      </c>
      <c r="N222" s="54"/>
      <c r="O222" s="52"/>
      <c r="P222" s="6"/>
      <c r="Q22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BLK8Inv24</v>
      </c>
      <c r="R222" s="6">
        <f>_xlfn.XLOOKUP(PA_19[[#This Row],[Affected Equipment ]],'Basic Data '!A:A,'Basic Data '!B:B,0)</f>
        <v>267.54000000000002</v>
      </c>
      <c r="S222" s="6">
        <f>_xlfn.XLOOKUP(PA_19[[#This Row],[Affected Equipment ]],'Basic Data '!A:A,'Basic Data '!C:C,0)</f>
        <v>2.9121584848155004E-3</v>
      </c>
      <c r="T222" s="56" t="s">
        <v>807</v>
      </c>
      <c r="U222" s="88"/>
      <c r="V222" s="191" t="s">
        <v>810</v>
      </c>
      <c r="W222" s="55">
        <v>0.39097222222222222</v>
      </c>
      <c r="X222" s="58" t="s">
        <v>723</v>
      </c>
      <c r="Y222" s="58" t="s">
        <v>723</v>
      </c>
      <c r="Z222" s="55">
        <v>0.72569444444444442</v>
      </c>
      <c r="AA222" s="117" t="str">
        <f>IF(PA_19[[#This Row],[Acknowledgement Time ]]="NA","",(PA_19[[#This Row],[Acknowledgement Time ]]-PA_19[[#This Row],[Fault Time]])*24)</f>
        <v/>
      </c>
      <c r="AB222" s="117" t="str">
        <f>IF(PA_19[[#This Row],[Work Start time on Fault]]="NA","",(PA_19[[#This Row],[Work Start time on Fault]]-PA_19[[#This Row],[Fault Time]])*24)</f>
        <v/>
      </c>
      <c r="AC222" s="118" t="str">
        <f>IF(PA_19[[#This Row],[Work Start time on Fault]]="NA","",(PA_19[[#This Row],[Work Completion time on fault]]-PA_19[[#This Row],[Fault Time]])*24)</f>
        <v/>
      </c>
      <c r="AD222" s="62">
        <f>IFERROR((PA_19[[#This Row],[Work Completion time on fault]]-PA_19[[#This Row],[Fault Time]])*24,"")</f>
        <v>8.0333333333333332</v>
      </c>
      <c r="AE222" s="233" t="s">
        <v>809</v>
      </c>
      <c r="AF222" s="6" t="s">
        <v>703</v>
      </c>
      <c r="AG222" s="49">
        <f>PA_19[[#This Row],[Breakdown Time]]*PA_19[[#This Row],[Plant Equivalent Weightage]]</f>
        <v>2.3394339828017852E-2</v>
      </c>
      <c r="AH222" s="54">
        <v>5.08</v>
      </c>
      <c r="AI222" s="90">
        <f>IFERROR(_xlfn.XLOOKUP($G222,'Modelling New'!$D:$D,'Modelling New'!$O:$O)*PA_19[[#This Row],[DC Capacity Affected (kW)]]*PA_19[[#This Row],[Lost PoA(KWh/m2)]],"")</f>
        <v>1083.5314223706009</v>
      </c>
      <c r="AL222" s="36" t="s">
        <v>1425</v>
      </c>
    </row>
    <row r="223" spans="1:38" x14ac:dyDescent="0.35">
      <c r="A223" s="53">
        <f t="shared" si="8"/>
        <v>89</v>
      </c>
      <c r="B223" s="141">
        <v>45781</v>
      </c>
      <c r="C223" s="54">
        <f>YEAR(PA_19[[#This Row],[Date]])+IF(MONTH(PA_19[[#This Row],[Date]])&gt;=4,1,0)</f>
        <v>2026</v>
      </c>
      <c r="D223" s="6">
        <f>YEAR(PA_19[[#This Row],[Date]])</f>
        <v>2025</v>
      </c>
      <c r="E223" s="54" t="s">
        <v>735</v>
      </c>
      <c r="F223" s="54" t="s">
        <v>735</v>
      </c>
      <c r="G223" s="104">
        <f>PA_19[[#This Row],[Date]]-DAY(PA_19[[#This Row],[Date]])+1</f>
        <v>45778</v>
      </c>
      <c r="H223" s="6">
        <f>DAY(EOMONTH(PA_19[[#This Row],[Month Year]],0))</f>
        <v>31</v>
      </c>
      <c r="I223" s="55">
        <f>_xlfn.XLOOKUP(PA_19[[#This Row],[Date]],Raw_Data!B:B,Raw_Data!J:J,0)</f>
        <v>0.20694444444444446</v>
      </c>
      <c r="J223" s="55">
        <f>_xlfn.XLOOKUP(PA_19[[#This Row],[Date]],Raw_Data!B:B,Raw_Data!K:K)</f>
        <v>0.72430555555555554</v>
      </c>
      <c r="K223" s="49">
        <f>IFERROR((PA_19[[#This Row],[Sunset Time (POA&lt;20 W/m2)]]-PA_19[[#This Row],[Sunrise Time (POA&gt;20 W/m2)]])*24,"")</f>
        <v>12.416666666666664</v>
      </c>
      <c r="L223" s="54"/>
      <c r="M223" s="54"/>
      <c r="N223" s="54"/>
      <c r="O223" s="52" t="s">
        <v>780</v>
      </c>
      <c r="P223" s="6"/>
      <c r="Q22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23" s="6">
        <f>_xlfn.XLOOKUP(PA_19[[#This Row],[Affected Equipment ]],'Basic Data '!A:A,'Basic Data '!B:B,0)</f>
        <v>25.2</v>
      </c>
      <c r="S223" s="6">
        <f>_xlfn.XLOOKUP(PA_19[[#This Row],[Affected Equipment ]],'Basic Data '!A:A,'Basic Data '!C:C,0)</f>
        <v>2.7430064221182105E-4</v>
      </c>
      <c r="T223" s="56" t="s">
        <v>785</v>
      </c>
      <c r="U223" s="88"/>
      <c r="V223" s="191" t="s">
        <v>786</v>
      </c>
      <c r="W223" s="55">
        <v>0.20694444444444446</v>
      </c>
      <c r="X223" s="58" t="s">
        <v>723</v>
      </c>
      <c r="Y223" s="58" t="s">
        <v>723</v>
      </c>
      <c r="Z223" s="55">
        <v>0.72430555555555554</v>
      </c>
      <c r="AA223" s="117" t="str">
        <f>IF(PA_19[[#This Row],[Acknowledgement Time ]]="NA","",(PA_19[[#This Row],[Acknowledgement Time ]]-PA_19[[#This Row],[Fault Time]])*24)</f>
        <v/>
      </c>
      <c r="AB223" s="117" t="str">
        <f>IF(PA_19[[#This Row],[Work Start time on Fault]]="NA","",(PA_19[[#This Row],[Work Start time on Fault]]-PA_19[[#This Row],[Fault Time]])*24)</f>
        <v/>
      </c>
      <c r="AC223" s="118" t="str">
        <f>IF(PA_19[[#This Row],[Work Start time on Fault]]="NA","",(PA_19[[#This Row],[Work Completion time on fault]]-PA_19[[#This Row],[Fault Time]])*24)</f>
        <v/>
      </c>
      <c r="AD223" s="62">
        <f>IFERROR((PA_19[[#This Row],[Work Completion time on fault]]-PA_19[[#This Row],[Fault Time]])*24,"")</f>
        <v>12.416666666666664</v>
      </c>
      <c r="AE223" s="233" t="s">
        <v>786</v>
      </c>
      <c r="AF223" s="6" t="s">
        <v>729</v>
      </c>
      <c r="AG223" s="49">
        <f>PA_19[[#This Row],[Breakdown Time]]*PA_19[[#This Row],[Plant Equivalent Weightage]]</f>
        <v>3.4058996407967772E-3</v>
      </c>
      <c r="AH223" s="54">
        <v>5.96</v>
      </c>
      <c r="AI223" s="90">
        <f>IFERROR(_xlfn.XLOOKUP($G223,'Modelling New'!$D:$D,'Modelling New'!$O:$O)*PA_19[[#This Row],[DC Capacity Affected (kW)]]*PA_19[[#This Row],[Lost PoA(KWh/m2)]],"")</f>
        <v>119.73906866578291</v>
      </c>
      <c r="AL223" s="36" t="s">
        <v>1425</v>
      </c>
    </row>
    <row r="224" spans="1:38" x14ac:dyDescent="0.35">
      <c r="A224" s="53">
        <f t="shared" si="8"/>
        <v>90</v>
      </c>
      <c r="B224" s="141">
        <v>45781</v>
      </c>
      <c r="C224" s="54">
        <f>YEAR(PA_19[[#This Row],[Date]])+IF(MONTH(PA_19[[#This Row],[Date]])&gt;=4,1,0)</f>
        <v>2026</v>
      </c>
      <c r="D224" s="6">
        <f>YEAR(PA_19[[#This Row],[Date]])</f>
        <v>2025</v>
      </c>
      <c r="E224" s="54" t="s">
        <v>735</v>
      </c>
      <c r="F224" s="54" t="s">
        <v>735</v>
      </c>
      <c r="G224" s="104">
        <f>PA_19[[#This Row],[Date]]-DAY(PA_19[[#This Row],[Date]])+1</f>
        <v>45778</v>
      </c>
      <c r="H224" s="6">
        <f>DAY(EOMONTH(PA_19[[#This Row],[Month Year]],0))</f>
        <v>31</v>
      </c>
      <c r="I224" s="55">
        <f>_xlfn.XLOOKUP(PA_19[[#This Row],[Date]],Raw_Data!B:B,Raw_Data!J:J,0)</f>
        <v>0.20694444444444446</v>
      </c>
      <c r="J224" s="55">
        <f>_xlfn.XLOOKUP(PA_19[[#This Row],[Date]],Raw_Data!B:B,Raw_Data!K:K)</f>
        <v>0.72430555555555554</v>
      </c>
      <c r="K224" s="49">
        <f>IFERROR((PA_19[[#This Row],[Sunset Time (POA&lt;20 W/m2)]]-PA_19[[#This Row],[Sunrise Time (POA&gt;20 W/m2)]])*24,"")</f>
        <v>12.416666666666664</v>
      </c>
      <c r="L224" s="54"/>
      <c r="M224" s="54"/>
      <c r="N224" s="54"/>
      <c r="O224" s="52" t="s">
        <v>780</v>
      </c>
      <c r="P224" s="6"/>
      <c r="Q22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24" s="6">
        <f>_xlfn.XLOOKUP(PA_19[[#This Row],[Affected Equipment ]],'Basic Data '!A:A,'Basic Data '!B:B,0)</f>
        <v>25.2</v>
      </c>
      <c r="S224" s="6">
        <f>_xlfn.XLOOKUP(PA_19[[#This Row],[Affected Equipment ]],'Basic Data '!A:A,'Basic Data '!C:C,0)</f>
        <v>2.7430064221182105E-4</v>
      </c>
      <c r="T224" s="56" t="s">
        <v>785</v>
      </c>
      <c r="U224" s="88"/>
      <c r="V224" s="191" t="s">
        <v>787</v>
      </c>
      <c r="W224" s="55">
        <v>0.20694444444444446</v>
      </c>
      <c r="X224" s="58" t="s">
        <v>723</v>
      </c>
      <c r="Y224" s="58" t="s">
        <v>723</v>
      </c>
      <c r="Z224" s="55">
        <v>0.72430555555555554</v>
      </c>
      <c r="AA224" s="117" t="str">
        <f>IF(PA_19[[#This Row],[Acknowledgement Time ]]="NA","",(PA_19[[#This Row],[Acknowledgement Time ]]-PA_19[[#This Row],[Fault Time]])*24)</f>
        <v/>
      </c>
      <c r="AB224" s="117" t="str">
        <f>IF(PA_19[[#This Row],[Work Start time on Fault]]="NA","",(PA_19[[#This Row],[Work Start time on Fault]]-PA_19[[#This Row],[Fault Time]])*24)</f>
        <v/>
      </c>
      <c r="AC224" s="118" t="str">
        <f>IF(PA_19[[#This Row],[Work Start time on Fault]]="NA","",(PA_19[[#This Row],[Work Completion time on fault]]-PA_19[[#This Row],[Fault Time]])*24)</f>
        <v/>
      </c>
      <c r="AD224" s="62">
        <f>IFERROR((PA_19[[#This Row],[Work Completion time on fault]]-PA_19[[#This Row],[Fault Time]])*24,"")</f>
        <v>12.416666666666664</v>
      </c>
      <c r="AE224" s="233" t="s">
        <v>787</v>
      </c>
      <c r="AF224" s="6" t="s">
        <v>729</v>
      </c>
      <c r="AG224" s="49">
        <f>PA_19[[#This Row],[Breakdown Time]]*PA_19[[#This Row],[Plant Equivalent Weightage]]</f>
        <v>3.4058996407967772E-3</v>
      </c>
      <c r="AH224" s="54">
        <v>5.96</v>
      </c>
      <c r="AI224" s="90">
        <f>IFERROR(_xlfn.XLOOKUP($G224,'Modelling New'!$D:$D,'Modelling New'!$O:$O)*PA_19[[#This Row],[DC Capacity Affected (kW)]]*PA_19[[#This Row],[Lost PoA(KWh/m2)]],"")</f>
        <v>119.73906866578291</v>
      </c>
      <c r="AL224" s="36" t="s">
        <v>1425</v>
      </c>
    </row>
    <row r="225" spans="1:38" x14ac:dyDescent="0.35">
      <c r="A225" s="53">
        <f t="shared" si="8"/>
        <v>91</v>
      </c>
      <c r="B225" s="141">
        <v>45781</v>
      </c>
      <c r="C225" s="54">
        <f>YEAR(PA_19[[#This Row],[Date]])+IF(MONTH(PA_19[[#This Row],[Date]])&gt;=4,1,0)</f>
        <v>2026</v>
      </c>
      <c r="D225" s="6">
        <f>YEAR(PA_19[[#This Row],[Date]])</f>
        <v>2025</v>
      </c>
      <c r="E225" s="54" t="s">
        <v>735</v>
      </c>
      <c r="F225" s="54" t="s">
        <v>735</v>
      </c>
      <c r="G225" s="104">
        <f>PA_19[[#This Row],[Date]]-DAY(PA_19[[#This Row],[Date]])+1</f>
        <v>45778</v>
      </c>
      <c r="H225" s="6">
        <f>DAY(EOMONTH(PA_19[[#This Row],[Month Year]],0))</f>
        <v>31</v>
      </c>
      <c r="I225" s="55">
        <f>_xlfn.XLOOKUP(PA_19[[#This Row],[Date]],Raw_Data!B:B,Raw_Data!J:J,0)</f>
        <v>0.20694444444444446</v>
      </c>
      <c r="J225" s="55">
        <f>_xlfn.XLOOKUP(PA_19[[#This Row],[Date]],Raw_Data!B:B,Raw_Data!K:K)</f>
        <v>0.72430555555555554</v>
      </c>
      <c r="K225" s="49">
        <f>IFERROR((PA_19[[#This Row],[Sunset Time (POA&lt;20 W/m2)]]-PA_19[[#This Row],[Sunrise Time (POA&gt;20 W/m2)]])*24,"")</f>
        <v>12.416666666666664</v>
      </c>
      <c r="L225" s="54"/>
      <c r="M225" s="54"/>
      <c r="N225" s="54"/>
      <c r="O225" s="52" t="s">
        <v>780</v>
      </c>
      <c r="P225" s="6"/>
      <c r="Q22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25" s="6">
        <f>_xlfn.XLOOKUP(PA_19[[#This Row],[Affected Equipment ]],'Basic Data '!A:A,'Basic Data '!B:B,0)</f>
        <v>25.2</v>
      </c>
      <c r="S225" s="6">
        <f>_xlfn.XLOOKUP(PA_19[[#This Row],[Affected Equipment ]],'Basic Data '!A:A,'Basic Data '!C:C,0)</f>
        <v>2.7430064221182105E-4</v>
      </c>
      <c r="T225" s="56" t="s">
        <v>785</v>
      </c>
      <c r="U225" s="88"/>
      <c r="V225" s="191" t="s">
        <v>788</v>
      </c>
      <c r="W225" s="55">
        <v>0.20694444444444446</v>
      </c>
      <c r="X225" s="58" t="s">
        <v>723</v>
      </c>
      <c r="Y225" s="58" t="s">
        <v>723</v>
      </c>
      <c r="Z225" s="55">
        <v>0.72430555555555554</v>
      </c>
      <c r="AA225" s="117" t="str">
        <f>IF(PA_19[[#This Row],[Acknowledgement Time ]]="NA","",(PA_19[[#This Row],[Acknowledgement Time ]]-PA_19[[#This Row],[Fault Time]])*24)</f>
        <v/>
      </c>
      <c r="AB225" s="117" t="str">
        <f>IF(PA_19[[#This Row],[Work Start time on Fault]]="NA","",(PA_19[[#This Row],[Work Start time on Fault]]-PA_19[[#This Row],[Fault Time]])*24)</f>
        <v/>
      </c>
      <c r="AC225" s="118" t="str">
        <f>IF(PA_19[[#This Row],[Work Start time on Fault]]="NA","",(PA_19[[#This Row],[Work Completion time on fault]]-PA_19[[#This Row],[Fault Time]])*24)</f>
        <v/>
      </c>
      <c r="AD225" s="62">
        <f>IFERROR((PA_19[[#This Row],[Work Completion time on fault]]-PA_19[[#This Row],[Fault Time]])*24,"")</f>
        <v>12.416666666666664</v>
      </c>
      <c r="AE225" s="233" t="s">
        <v>788</v>
      </c>
      <c r="AF225" s="6" t="s">
        <v>729</v>
      </c>
      <c r="AG225" s="49">
        <f>PA_19[[#This Row],[Breakdown Time]]*PA_19[[#This Row],[Plant Equivalent Weightage]]</f>
        <v>3.4058996407967772E-3</v>
      </c>
      <c r="AH225" s="54">
        <v>5.96</v>
      </c>
      <c r="AI225" s="90">
        <f>IFERROR(_xlfn.XLOOKUP($G225,'Modelling New'!$D:$D,'Modelling New'!$O:$O)*PA_19[[#This Row],[DC Capacity Affected (kW)]]*PA_19[[#This Row],[Lost PoA(KWh/m2)]],"")</f>
        <v>119.73906866578291</v>
      </c>
      <c r="AL225" s="36" t="s">
        <v>1425</v>
      </c>
    </row>
    <row r="226" spans="1:38" x14ac:dyDescent="0.35">
      <c r="A226" s="53">
        <f t="shared" si="8"/>
        <v>92</v>
      </c>
      <c r="B226" s="141">
        <v>45781</v>
      </c>
      <c r="C226" s="54">
        <f>YEAR(PA_19[[#This Row],[Date]])+IF(MONTH(PA_19[[#This Row],[Date]])&gt;=4,1,0)</f>
        <v>2026</v>
      </c>
      <c r="D226" s="6">
        <f>YEAR(PA_19[[#This Row],[Date]])</f>
        <v>2025</v>
      </c>
      <c r="E226" s="54" t="s">
        <v>735</v>
      </c>
      <c r="F226" s="54" t="s">
        <v>735</v>
      </c>
      <c r="G226" s="104">
        <f>PA_19[[#This Row],[Date]]-DAY(PA_19[[#This Row],[Date]])+1</f>
        <v>45778</v>
      </c>
      <c r="H226" s="6">
        <f>DAY(EOMONTH(PA_19[[#This Row],[Month Year]],0))</f>
        <v>31</v>
      </c>
      <c r="I226" s="55">
        <f>_xlfn.XLOOKUP(PA_19[[#This Row],[Date]],Raw_Data!B:B,Raw_Data!J:J,0)</f>
        <v>0.20694444444444446</v>
      </c>
      <c r="J226" s="55">
        <f>_xlfn.XLOOKUP(PA_19[[#This Row],[Date]],Raw_Data!B:B,Raw_Data!K:K)</f>
        <v>0.72430555555555554</v>
      </c>
      <c r="K226" s="49">
        <f>IFERROR((PA_19[[#This Row],[Sunset Time (POA&lt;20 W/m2)]]-PA_19[[#This Row],[Sunrise Time (POA&gt;20 W/m2)]])*24,"")</f>
        <v>12.416666666666664</v>
      </c>
      <c r="L226" s="54" t="s">
        <v>736</v>
      </c>
      <c r="M226" s="54" t="s">
        <v>756</v>
      </c>
      <c r="N226" s="54"/>
      <c r="O226" s="52"/>
      <c r="P226" s="6"/>
      <c r="Q22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BLK8Inv23</v>
      </c>
      <c r="R226" s="6">
        <f>_xlfn.XLOOKUP(PA_19[[#This Row],[Affected Equipment ]],'Basic Data '!A:A,'Basic Data '!B:B,0)</f>
        <v>254.8</v>
      </c>
      <c r="S226" s="6">
        <f>_xlfn.XLOOKUP(PA_19[[#This Row],[Affected Equipment ]],'Basic Data '!A:A,'Basic Data '!C:C,0)</f>
        <v>2.7734842712528575E-3</v>
      </c>
      <c r="T226" s="56" t="s">
        <v>730</v>
      </c>
      <c r="U226" s="88"/>
      <c r="V226" s="191" t="s">
        <v>811</v>
      </c>
      <c r="W226" s="55">
        <v>0.49791666666666662</v>
      </c>
      <c r="X226" s="58" t="s">
        <v>723</v>
      </c>
      <c r="Y226" s="58" t="s">
        <v>723</v>
      </c>
      <c r="Z226" s="55">
        <v>0.55555555555555558</v>
      </c>
      <c r="AA226" s="117" t="str">
        <f>IF(PA_19[[#This Row],[Acknowledgement Time ]]="NA","",(PA_19[[#This Row],[Acknowledgement Time ]]-PA_19[[#This Row],[Fault Time]])*24)</f>
        <v/>
      </c>
      <c r="AB226" s="117" t="str">
        <f>IF(PA_19[[#This Row],[Work Start time on Fault]]="NA","",(PA_19[[#This Row],[Work Start time on Fault]]-PA_19[[#This Row],[Fault Time]])*24)</f>
        <v/>
      </c>
      <c r="AC226" s="118" t="str">
        <f>IF(PA_19[[#This Row],[Work Start time on Fault]]="NA","",(PA_19[[#This Row],[Work Completion time on fault]]-PA_19[[#This Row],[Fault Time]])*24)</f>
        <v/>
      </c>
      <c r="AD226" s="62">
        <f>IFERROR((PA_19[[#This Row],[Work Completion time on fault]]-PA_19[[#This Row],[Fault Time]])*24,"")</f>
        <v>1.3833333333333351</v>
      </c>
      <c r="AE226" s="54" t="s">
        <v>812</v>
      </c>
      <c r="AF226" s="6" t="s">
        <v>703</v>
      </c>
      <c r="AG226" s="49">
        <f>PA_19[[#This Row],[Breakdown Time]]*PA_19[[#This Row],[Plant Equivalent Weightage]]</f>
        <v>3.8366532418997912E-3</v>
      </c>
      <c r="AH226" s="54">
        <v>1.2</v>
      </c>
      <c r="AI226" s="90">
        <f>IFERROR(_xlfn.XLOOKUP($G226,'Modelling New'!$D:$D,'Modelling New'!$O:$O)*PA_19[[#This Row],[DC Capacity Affected (kW)]]*PA_19[[#This Row],[Lost PoA(KWh/m2)]],"")</f>
        <v>243.76409952094511</v>
      </c>
      <c r="AL226" s="36" t="s">
        <v>725</v>
      </c>
    </row>
    <row r="227" spans="1:38" x14ac:dyDescent="0.35">
      <c r="A227" s="53">
        <f t="shared" si="8"/>
        <v>93</v>
      </c>
      <c r="B227" s="141">
        <v>45781</v>
      </c>
      <c r="C227" s="54">
        <f>YEAR(PA_19[[#This Row],[Date]])+IF(MONTH(PA_19[[#This Row],[Date]])&gt;=4,1,0)</f>
        <v>2026</v>
      </c>
      <c r="D227" s="6">
        <f>YEAR(PA_19[[#This Row],[Date]])</f>
        <v>2025</v>
      </c>
      <c r="E227" s="54" t="s">
        <v>735</v>
      </c>
      <c r="F227" s="54" t="s">
        <v>735</v>
      </c>
      <c r="G227" s="104">
        <f>PA_19[[#This Row],[Date]]-DAY(PA_19[[#This Row],[Date]])+1</f>
        <v>45778</v>
      </c>
      <c r="H227" s="6">
        <f>DAY(EOMONTH(PA_19[[#This Row],[Month Year]],0))</f>
        <v>31</v>
      </c>
      <c r="I227" s="55">
        <f>_xlfn.XLOOKUP(PA_19[[#This Row],[Date]],Raw_Data!B:B,Raw_Data!J:J,0)</f>
        <v>0.20694444444444446</v>
      </c>
      <c r="J227" s="55">
        <f>_xlfn.XLOOKUP(PA_19[[#This Row],[Date]],Raw_Data!B:B,Raw_Data!K:K)</f>
        <v>0.72430555555555554</v>
      </c>
      <c r="K227" s="49">
        <f>IFERROR((PA_19[[#This Row],[Sunset Time (POA&lt;20 W/m2)]]-PA_19[[#This Row],[Sunrise Time (POA&gt;20 W/m2)]])*24,"")</f>
        <v>12.416666666666664</v>
      </c>
      <c r="L227" s="54" t="s">
        <v>736</v>
      </c>
      <c r="M227" s="54" t="s">
        <v>801</v>
      </c>
      <c r="N227" s="54"/>
      <c r="O227" s="52"/>
      <c r="P227" s="6"/>
      <c r="Q22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BLK8Inv24</v>
      </c>
      <c r="R227" s="6">
        <f>_xlfn.XLOOKUP(PA_19[[#This Row],[Affected Equipment ]],'Basic Data '!A:A,'Basic Data '!B:B,0)</f>
        <v>267.54000000000002</v>
      </c>
      <c r="S227" s="6">
        <f>_xlfn.XLOOKUP(PA_19[[#This Row],[Affected Equipment ]],'Basic Data '!A:A,'Basic Data '!C:C,0)</f>
        <v>2.9121584848155004E-3</v>
      </c>
      <c r="T227" s="56" t="s">
        <v>730</v>
      </c>
      <c r="U227" s="88"/>
      <c r="V227" s="191" t="s">
        <v>811</v>
      </c>
      <c r="W227" s="55">
        <v>0.49791666666666662</v>
      </c>
      <c r="X227" s="58" t="s">
        <v>723</v>
      </c>
      <c r="Y227" s="58" t="s">
        <v>723</v>
      </c>
      <c r="Z227" s="55">
        <v>0.55555555555555558</v>
      </c>
      <c r="AA227" s="117" t="str">
        <f>IF(PA_19[[#This Row],[Acknowledgement Time ]]="NA","",(PA_19[[#This Row],[Acknowledgement Time ]]-PA_19[[#This Row],[Fault Time]])*24)</f>
        <v/>
      </c>
      <c r="AB227" s="117" t="str">
        <f>IF(PA_19[[#This Row],[Work Start time on Fault]]="NA","",(PA_19[[#This Row],[Work Start time on Fault]]-PA_19[[#This Row],[Fault Time]])*24)</f>
        <v/>
      </c>
      <c r="AC227" s="118" t="str">
        <f>IF(PA_19[[#This Row],[Work Start time on Fault]]="NA","",(PA_19[[#This Row],[Work Completion time on fault]]-PA_19[[#This Row],[Fault Time]])*24)</f>
        <v/>
      </c>
      <c r="AD227" s="62">
        <f>IFERROR((PA_19[[#This Row],[Work Completion time on fault]]-PA_19[[#This Row],[Fault Time]])*24,"")</f>
        <v>1.3833333333333351</v>
      </c>
      <c r="AE227" s="54" t="s">
        <v>812</v>
      </c>
      <c r="AF227" s="6" t="s">
        <v>703</v>
      </c>
      <c r="AG227" s="49">
        <f>PA_19[[#This Row],[Breakdown Time]]*PA_19[[#This Row],[Plant Equivalent Weightage]]</f>
        <v>4.028485903994781E-3</v>
      </c>
      <c r="AH227" s="54">
        <v>1.2</v>
      </c>
      <c r="AI227" s="90">
        <f>IFERROR(_xlfn.XLOOKUP($G227,'Modelling New'!$D:$D,'Modelling New'!$O:$O)*PA_19[[#This Row],[DC Capacity Affected (kW)]]*PA_19[[#This Row],[Lost PoA(KWh/m2)]],"")</f>
        <v>255.95230449699235</v>
      </c>
      <c r="AL227" s="36" t="s">
        <v>725</v>
      </c>
    </row>
    <row r="228" spans="1:38" x14ac:dyDescent="0.35">
      <c r="A228" s="53">
        <f t="shared" si="8"/>
        <v>94</v>
      </c>
      <c r="B228" s="141">
        <v>45782</v>
      </c>
      <c r="C228" s="54">
        <f>YEAR(PA_19[[#This Row],[Date]])+IF(MONTH(PA_19[[#This Row],[Date]])&gt;=4,1,0)</f>
        <v>2026</v>
      </c>
      <c r="D228" s="6">
        <f>YEAR(PA_19[[#This Row],[Date]])</f>
        <v>2025</v>
      </c>
      <c r="E228" s="54" t="s">
        <v>735</v>
      </c>
      <c r="F228" s="54" t="s">
        <v>735</v>
      </c>
      <c r="G228" s="104">
        <f>PA_19[[#This Row],[Date]]-DAY(PA_19[[#This Row],[Date]])+1</f>
        <v>45778</v>
      </c>
      <c r="H228" s="6">
        <f>DAY(EOMONTH(PA_19[[#This Row],[Month Year]],0))</f>
        <v>31</v>
      </c>
      <c r="I228" s="55">
        <f>_xlfn.XLOOKUP(PA_19[[#This Row],[Date]],Raw_Data!B:B,Raw_Data!J:J,0)</f>
        <v>0.20347222222222219</v>
      </c>
      <c r="J228" s="55">
        <f>_xlfn.XLOOKUP(PA_19[[#This Row],[Date]],Raw_Data!B:B,Raw_Data!K:K)</f>
        <v>0.71875</v>
      </c>
      <c r="K228" s="49">
        <f>IFERROR((PA_19[[#This Row],[Sunset Time (POA&lt;20 W/m2)]]-PA_19[[#This Row],[Sunrise Time (POA&gt;20 W/m2)]])*24,"")</f>
        <v>12.366666666666667</v>
      </c>
      <c r="L228" s="54"/>
      <c r="M228" s="54"/>
      <c r="N228" s="54"/>
      <c r="O228" s="52" t="s">
        <v>780</v>
      </c>
      <c r="P228" s="6"/>
      <c r="Q22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28" s="6">
        <f>_xlfn.XLOOKUP(PA_19[[#This Row],[Affected Equipment ]],'Basic Data '!A:A,'Basic Data '!B:B,0)</f>
        <v>25.2</v>
      </c>
      <c r="S228" s="6">
        <f>_xlfn.XLOOKUP(PA_19[[#This Row],[Affected Equipment ]],'Basic Data '!A:A,'Basic Data '!C:C,0)</f>
        <v>2.7430064221182105E-4</v>
      </c>
      <c r="T228" s="56" t="s">
        <v>785</v>
      </c>
      <c r="U228" s="88"/>
      <c r="V228" s="191" t="s">
        <v>786</v>
      </c>
      <c r="W228" s="55">
        <v>0.20347222222222219</v>
      </c>
      <c r="X228" s="58" t="s">
        <v>723</v>
      </c>
      <c r="Y228" s="58" t="s">
        <v>723</v>
      </c>
      <c r="Z228" s="55">
        <v>0.71875</v>
      </c>
      <c r="AA228" s="117" t="str">
        <f>IF(PA_19[[#This Row],[Acknowledgement Time ]]="NA","",(PA_19[[#This Row],[Acknowledgement Time ]]-PA_19[[#This Row],[Fault Time]])*24)</f>
        <v/>
      </c>
      <c r="AB228" s="117" t="str">
        <f>IF(PA_19[[#This Row],[Work Start time on Fault]]="NA","",(PA_19[[#This Row],[Work Start time on Fault]]-PA_19[[#This Row],[Fault Time]])*24)</f>
        <v/>
      </c>
      <c r="AC228" s="118" t="str">
        <f>IF(PA_19[[#This Row],[Work Start time on Fault]]="NA","",(PA_19[[#This Row],[Work Completion time on fault]]-PA_19[[#This Row],[Fault Time]])*24)</f>
        <v/>
      </c>
      <c r="AD228" s="62">
        <f>IFERROR((PA_19[[#This Row],[Work Completion time on fault]]-PA_19[[#This Row],[Fault Time]])*24,"")</f>
        <v>12.366666666666667</v>
      </c>
      <c r="AE228" s="233" t="s">
        <v>786</v>
      </c>
      <c r="AF228" s="6" t="s">
        <v>729</v>
      </c>
      <c r="AG228" s="49">
        <f>PA_19[[#This Row],[Breakdown Time]]*PA_19[[#This Row],[Plant Equivalent Weightage]]</f>
        <v>3.3921846086861873E-3</v>
      </c>
      <c r="AH228" s="54">
        <v>4.93</v>
      </c>
      <c r="AI228" s="90">
        <f>IFERROR(_xlfn.XLOOKUP($G228,'Modelling New'!$D:$D,'Modelling New'!$O:$O)*PA_19[[#This Row],[DC Capacity Affected (kW)]]*PA_19[[#This Row],[Lost PoA(KWh/m2)]],"")</f>
        <v>99.045907470186194</v>
      </c>
      <c r="AL228" s="36" t="s">
        <v>1425</v>
      </c>
    </row>
    <row r="229" spans="1:38" x14ac:dyDescent="0.35">
      <c r="A229" s="53">
        <f t="shared" si="8"/>
        <v>95</v>
      </c>
      <c r="B229" s="141">
        <v>45782</v>
      </c>
      <c r="C229" s="54">
        <f>YEAR(PA_19[[#This Row],[Date]])+IF(MONTH(PA_19[[#This Row],[Date]])&gt;=4,1,0)</f>
        <v>2026</v>
      </c>
      <c r="D229" s="6">
        <f>YEAR(PA_19[[#This Row],[Date]])</f>
        <v>2025</v>
      </c>
      <c r="E229" s="54" t="s">
        <v>735</v>
      </c>
      <c r="F229" s="54" t="s">
        <v>735</v>
      </c>
      <c r="G229" s="104">
        <f>PA_19[[#This Row],[Date]]-DAY(PA_19[[#This Row],[Date]])+1</f>
        <v>45778</v>
      </c>
      <c r="H229" s="6">
        <f>DAY(EOMONTH(PA_19[[#This Row],[Month Year]],0))</f>
        <v>31</v>
      </c>
      <c r="I229" s="55">
        <f>_xlfn.XLOOKUP(PA_19[[#This Row],[Date]],Raw_Data!B:B,Raw_Data!J:J,0)</f>
        <v>0.20347222222222219</v>
      </c>
      <c r="J229" s="55">
        <f>_xlfn.XLOOKUP(PA_19[[#This Row],[Date]],Raw_Data!B:B,Raw_Data!K:K)</f>
        <v>0.71875</v>
      </c>
      <c r="K229" s="49">
        <f>IFERROR((PA_19[[#This Row],[Sunset Time (POA&lt;20 W/m2)]]-PA_19[[#This Row],[Sunrise Time (POA&gt;20 W/m2)]])*24,"")</f>
        <v>12.366666666666667</v>
      </c>
      <c r="L229" s="54"/>
      <c r="M229" s="54"/>
      <c r="N229" s="54"/>
      <c r="O229" s="52" t="s">
        <v>780</v>
      </c>
      <c r="P229" s="6"/>
      <c r="Q22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29" s="6">
        <f>_xlfn.XLOOKUP(PA_19[[#This Row],[Affected Equipment ]],'Basic Data '!A:A,'Basic Data '!B:B,0)</f>
        <v>25.2</v>
      </c>
      <c r="S229" s="6">
        <f>_xlfn.XLOOKUP(PA_19[[#This Row],[Affected Equipment ]],'Basic Data '!A:A,'Basic Data '!C:C,0)</f>
        <v>2.7430064221182105E-4</v>
      </c>
      <c r="T229" s="56" t="s">
        <v>785</v>
      </c>
      <c r="U229" s="88"/>
      <c r="V229" s="191" t="s">
        <v>787</v>
      </c>
      <c r="W229" s="55">
        <v>0.20347222222222219</v>
      </c>
      <c r="X229" s="58" t="s">
        <v>723</v>
      </c>
      <c r="Y229" s="58" t="s">
        <v>723</v>
      </c>
      <c r="Z229" s="55">
        <v>0.71875</v>
      </c>
      <c r="AA229" s="117" t="str">
        <f>IF(PA_19[[#This Row],[Acknowledgement Time ]]="NA","",(PA_19[[#This Row],[Acknowledgement Time ]]-PA_19[[#This Row],[Fault Time]])*24)</f>
        <v/>
      </c>
      <c r="AB229" s="117" t="str">
        <f>IF(PA_19[[#This Row],[Work Start time on Fault]]="NA","",(PA_19[[#This Row],[Work Start time on Fault]]-PA_19[[#This Row],[Fault Time]])*24)</f>
        <v/>
      </c>
      <c r="AC229" s="118" t="str">
        <f>IF(PA_19[[#This Row],[Work Start time on Fault]]="NA","",(PA_19[[#This Row],[Work Completion time on fault]]-PA_19[[#This Row],[Fault Time]])*24)</f>
        <v/>
      </c>
      <c r="AD229" s="62">
        <f>IFERROR((PA_19[[#This Row],[Work Completion time on fault]]-PA_19[[#This Row],[Fault Time]])*24,"")</f>
        <v>12.366666666666667</v>
      </c>
      <c r="AE229" s="233" t="s">
        <v>787</v>
      </c>
      <c r="AF229" s="6" t="s">
        <v>729</v>
      </c>
      <c r="AG229" s="49">
        <f>PA_19[[#This Row],[Breakdown Time]]*PA_19[[#This Row],[Plant Equivalent Weightage]]</f>
        <v>3.3921846086861873E-3</v>
      </c>
      <c r="AH229" s="54">
        <v>4.93</v>
      </c>
      <c r="AI229" s="90">
        <f>IFERROR(_xlfn.XLOOKUP($G229,'Modelling New'!$D:$D,'Modelling New'!$O:$O)*PA_19[[#This Row],[DC Capacity Affected (kW)]]*PA_19[[#This Row],[Lost PoA(KWh/m2)]],"")</f>
        <v>99.045907470186194</v>
      </c>
      <c r="AL229" s="36" t="s">
        <v>1425</v>
      </c>
    </row>
    <row r="230" spans="1:38" x14ac:dyDescent="0.35">
      <c r="A230" s="53">
        <f t="shared" si="8"/>
        <v>96</v>
      </c>
      <c r="B230" s="141">
        <v>45782</v>
      </c>
      <c r="C230" s="54">
        <f>YEAR(PA_19[[#This Row],[Date]])+IF(MONTH(PA_19[[#This Row],[Date]])&gt;=4,1,0)</f>
        <v>2026</v>
      </c>
      <c r="D230" s="6">
        <f>YEAR(PA_19[[#This Row],[Date]])</f>
        <v>2025</v>
      </c>
      <c r="E230" s="54" t="s">
        <v>735</v>
      </c>
      <c r="F230" s="54" t="s">
        <v>735</v>
      </c>
      <c r="G230" s="104">
        <f>PA_19[[#This Row],[Date]]-DAY(PA_19[[#This Row],[Date]])+1</f>
        <v>45778</v>
      </c>
      <c r="H230" s="6">
        <f>DAY(EOMONTH(PA_19[[#This Row],[Month Year]],0))</f>
        <v>31</v>
      </c>
      <c r="I230" s="55">
        <f>_xlfn.XLOOKUP(PA_19[[#This Row],[Date]],Raw_Data!B:B,Raw_Data!J:J,0)</f>
        <v>0.20347222222222219</v>
      </c>
      <c r="J230" s="55">
        <f>_xlfn.XLOOKUP(PA_19[[#This Row],[Date]],Raw_Data!B:B,Raw_Data!K:K)</f>
        <v>0.71875</v>
      </c>
      <c r="K230" s="49">
        <f>IFERROR((PA_19[[#This Row],[Sunset Time (POA&lt;20 W/m2)]]-PA_19[[#This Row],[Sunrise Time (POA&gt;20 W/m2)]])*24,"")</f>
        <v>12.366666666666667</v>
      </c>
      <c r="L230" s="54"/>
      <c r="M230" s="54"/>
      <c r="N230" s="54"/>
      <c r="O230" s="52" t="s">
        <v>780</v>
      </c>
      <c r="P230" s="6"/>
      <c r="Q23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30" s="6">
        <f>_xlfn.XLOOKUP(PA_19[[#This Row],[Affected Equipment ]],'Basic Data '!A:A,'Basic Data '!B:B,0)</f>
        <v>25.2</v>
      </c>
      <c r="S230" s="6">
        <f>_xlfn.XLOOKUP(PA_19[[#This Row],[Affected Equipment ]],'Basic Data '!A:A,'Basic Data '!C:C,0)</f>
        <v>2.7430064221182105E-4</v>
      </c>
      <c r="T230" s="56" t="s">
        <v>785</v>
      </c>
      <c r="U230" s="88"/>
      <c r="V230" s="191" t="s">
        <v>788</v>
      </c>
      <c r="W230" s="55">
        <v>0.20347222222222219</v>
      </c>
      <c r="X230" s="58" t="s">
        <v>723</v>
      </c>
      <c r="Y230" s="58" t="s">
        <v>723</v>
      </c>
      <c r="Z230" s="55">
        <v>0.71875</v>
      </c>
      <c r="AA230" s="117" t="str">
        <f>IF(PA_19[[#This Row],[Acknowledgement Time ]]="NA","",(PA_19[[#This Row],[Acknowledgement Time ]]-PA_19[[#This Row],[Fault Time]])*24)</f>
        <v/>
      </c>
      <c r="AB230" s="117" t="str">
        <f>IF(PA_19[[#This Row],[Work Start time on Fault]]="NA","",(PA_19[[#This Row],[Work Start time on Fault]]-PA_19[[#This Row],[Fault Time]])*24)</f>
        <v/>
      </c>
      <c r="AC230" s="118" t="str">
        <f>IF(PA_19[[#This Row],[Work Start time on Fault]]="NA","",(PA_19[[#This Row],[Work Completion time on fault]]-PA_19[[#This Row],[Fault Time]])*24)</f>
        <v/>
      </c>
      <c r="AD230" s="62">
        <f>IFERROR((PA_19[[#This Row],[Work Completion time on fault]]-PA_19[[#This Row],[Fault Time]])*24,"")</f>
        <v>12.366666666666667</v>
      </c>
      <c r="AE230" s="233" t="s">
        <v>788</v>
      </c>
      <c r="AF230" s="6" t="s">
        <v>729</v>
      </c>
      <c r="AG230" s="49">
        <f>PA_19[[#This Row],[Breakdown Time]]*PA_19[[#This Row],[Plant Equivalent Weightage]]</f>
        <v>3.3921846086861873E-3</v>
      </c>
      <c r="AH230" s="54">
        <v>4.93</v>
      </c>
      <c r="AI230" s="90">
        <f>IFERROR(_xlfn.XLOOKUP($G230,'Modelling New'!$D:$D,'Modelling New'!$O:$O)*PA_19[[#This Row],[DC Capacity Affected (kW)]]*PA_19[[#This Row],[Lost PoA(KWh/m2)]],"")</f>
        <v>99.045907470186194</v>
      </c>
      <c r="AL230" s="36" t="s">
        <v>1425</v>
      </c>
    </row>
    <row r="231" spans="1:38" x14ac:dyDescent="0.35">
      <c r="A231" s="53">
        <f t="shared" si="8"/>
        <v>97</v>
      </c>
      <c r="B231" s="141">
        <v>45782</v>
      </c>
      <c r="C231" s="54">
        <f>YEAR(PA_19[[#This Row],[Date]])+IF(MONTH(PA_19[[#This Row],[Date]])&gt;=4,1,0)</f>
        <v>2026</v>
      </c>
      <c r="D231" s="6">
        <f>YEAR(PA_19[[#This Row],[Date]])</f>
        <v>2025</v>
      </c>
      <c r="E231" s="54" t="s">
        <v>735</v>
      </c>
      <c r="F231" s="54" t="s">
        <v>735</v>
      </c>
      <c r="G231" s="104">
        <f>PA_19[[#This Row],[Date]]-DAY(PA_19[[#This Row],[Date]])+1</f>
        <v>45778</v>
      </c>
      <c r="H231" s="6">
        <f>DAY(EOMONTH(PA_19[[#This Row],[Month Year]],0))</f>
        <v>31</v>
      </c>
      <c r="I231" s="55">
        <f>_xlfn.XLOOKUP(PA_19[[#This Row],[Date]],Raw_Data!B:B,Raw_Data!J:J,0)</f>
        <v>0.20347222222222219</v>
      </c>
      <c r="J231" s="55">
        <f>_xlfn.XLOOKUP(PA_19[[#This Row],[Date]],Raw_Data!B:B,Raw_Data!K:K)</f>
        <v>0.71875</v>
      </c>
      <c r="K231" s="49">
        <f>IFERROR((PA_19[[#This Row],[Sunset Time (POA&lt;20 W/m2)]]-PA_19[[#This Row],[Sunrise Time (POA&gt;20 W/m2)]])*24,"")</f>
        <v>12.366666666666667</v>
      </c>
      <c r="L231" s="54" t="s">
        <v>736</v>
      </c>
      <c r="M231" s="54" t="s">
        <v>756</v>
      </c>
      <c r="N231" s="54"/>
      <c r="O231" s="52"/>
      <c r="P231" s="6"/>
      <c r="Q23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BLK8Inv23</v>
      </c>
      <c r="R231" s="6">
        <f>_xlfn.XLOOKUP(PA_19[[#This Row],[Affected Equipment ]],'Basic Data '!A:A,'Basic Data '!B:B,0)</f>
        <v>254.8</v>
      </c>
      <c r="S231" s="6">
        <f>_xlfn.XLOOKUP(PA_19[[#This Row],[Affected Equipment ]],'Basic Data '!A:A,'Basic Data '!C:C,0)</f>
        <v>2.7734842712528575E-3</v>
      </c>
      <c r="T231" s="56" t="s">
        <v>730</v>
      </c>
      <c r="U231" s="88"/>
      <c r="V231" s="191" t="s">
        <v>811</v>
      </c>
      <c r="W231" s="55">
        <v>0.20833333333333334</v>
      </c>
      <c r="X231" s="58" t="s">
        <v>723</v>
      </c>
      <c r="Y231" s="58" t="s">
        <v>723</v>
      </c>
      <c r="Z231" s="55">
        <v>0.32847222222222222</v>
      </c>
      <c r="AA231" s="117" t="str">
        <f>IF(PA_19[[#This Row],[Acknowledgement Time ]]="NA","",(PA_19[[#This Row],[Acknowledgement Time ]]-PA_19[[#This Row],[Fault Time]])*24)</f>
        <v/>
      </c>
      <c r="AB231" s="117" t="str">
        <f>IF(PA_19[[#This Row],[Work Start time on Fault]]="NA","",(PA_19[[#This Row],[Work Start time on Fault]]-PA_19[[#This Row],[Fault Time]])*24)</f>
        <v/>
      </c>
      <c r="AC231" s="118" t="str">
        <f>IF(PA_19[[#This Row],[Work Start time on Fault]]="NA","",(PA_19[[#This Row],[Work Completion time on fault]]-PA_19[[#This Row],[Fault Time]])*24)</f>
        <v/>
      </c>
      <c r="AD231" s="62">
        <f>IFERROR((PA_19[[#This Row],[Work Completion time on fault]]-PA_19[[#This Row],[Fault Time]])*24,"")</f>
        <v>2.8833333333333329</v>
      </c>
      <c r="AE231" s="54" t="s">
        <v>812</v>
      </c>
      <c r="AF231" s="6" t="s">
        <v>703</v>
      </c>
      <c r="AG231" s="49">
        <f>PA_19[[#This Row],[Breakdown Time]]*PA_19[[#This Row],[Plant Equivalent Weightage]]</f>
        <v>7.9968796487790705E-3</v>
      </c>
      <c r="AH231" s="54">
        <v>0.7</v>
      </c>
      <c r="AI231" s="90">
        <f>IFERROR(_xlfn.XLOOKUP($G231,'Modelling New'!$D:$D,'Modelling New'!$O:$O)*PA_19[[#This Row],[DC Capacity Affected (kW)]]*PA_19[[#This Row],[Lost PoA(KWh/m2)]],"")</f>
        <v>142.19572472055131</v>
      </c>
      <c r="AL231" s="36" t="s">
        <v>725</v>
      </c>
    </row>
    <row r="232" spans="1:38" x14ac:dyDescent="0.35">
      <c r="A232" s="53">
        <f t="shared" si="8"/>
        <v>98</v>
      </c>
      <c r="B232" s="141">
        <v>45782</v>
      </c>
      <c r="C232" s="54">
        <f>YEAR(PA_19[[#This Row],[Date]])+IF(MONTH(PA_19[[#This Row],[Date]])&gt;=4,1,0)</f>
        <v>2026</v>
      </c>
      <c r="D232" s="6">
        <f>YEAR(PA_19[[#This Row],[Date]])</f>
        <v>2025</v>
      </c>
      <c r="E232" s="54" t="s">
        <v>735</v>
      </c>
      <c r="F232" s="54" t="s">
        <v>735</v>
      </c>
      <c r="G232" s="104">
        <f>PA_19[[#This Row],[Date]]-DAY(PA_19[[#This Row],[Date]])+1</f>
        <v>45778</v>
      </c>
      <c r="H232" s="6">
        <f>DAY(EOMONTH(PA_19[[#This Row],[Month Year]],0))</f>
        <v>31</v>
      </c>
      <c r="I232" s="55">
        <f>_xlfn.XLOOKUP(PA_19[[#This Row],[Date]],Raw_Data!B:B,Raw_Data!J:J,0)</f>
        <v>0.20347222222222219</v>
      </c>
      <c r="J232" s="55">
        <f>_xlfn.XLOOKUP(PA_19[[#This Row],[Date]],Raw_Data!B:B,Raw_Data!K:K)</f>
        <v>0.71875</v>
      </c>
      <c r="K232" s="49">
        <f>IFERROR((PA_19[[#This Row],[Sunset Time (POA&lt;20 W/m2)]]-PA_19[[#This Row],[Sunrise Time (POA&gt;20 W/m2)]])*24,"")</f>
        <v>12.366666666666667</v>
      </c>
      <c r="L232" s="54" t="s">
        <v>736</v>
      </c>
      <c r="M232" s="54" t="s">
        <v>801</v>
      </c>
      <c r="N232" s="54"/>
      <c r="O232" s="52"/>
      <c r="P232" s="6"/>
      <c r="Q23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BLK8Inv24</v>
      </c>
      <c r="R232" s="6">
        <f>_xlfn.XLOOKUP(PA_19[[#This Row],[Affected Equipment ]],'Basic Data '!A:A,'Basic Data '!B:B,0)</f>
        <v>267.54000000000002</v>
      </c>
      <c r="S232" s="6">
        <f>_xlfn.XLOOKUP(PA_19[[#This Row],[Affected Equipment ]],'Basic Data '!A:A,'Basic Data '!C:C,0)</f>
        <v>2.9121584848155004E-3</v>
      </c>
      <c r="T232" s="56" t="s">
        <v>730</v>
      </c>
      <c r="U232" s="88"/>
      <c r="V232" s="191" t="s">
        <v>811</v>
      </c>
      <c r="W232" s="55">
        <v>0.20833333333333334</v>
      </c>
      <c r="X232" s="58" t="s">
        <v>723</v>
      </c>
      <c r="Y232" s="58" t="s">
        <v>723</v>
      </c>
      <c r="Z232" s="55">
        <v>0.32847222222222222</v>
      </c>
      <c r="AA232" s="117" t="str">
        <f>IF(PA_19[[#This Row],[Acknowledgement Time ]]="NA","",(PA_19[[#This Row],[Acknowledgement Time ]]-PA_19[[#This Row],[Fault Time]])*24)</f>
        <v/>
      </c>
      <c r="AB232" s="117" t="str">
        <f>IF(PA_19[[#This Row],[Work Start time on Fault]]="NA","",(PA_19[[#This Row],[Work Start time on Fault]]-PA_19[[#This Row],[Fault Time]])*24)</f>
        <v/>
      </c>
      <c r="AC232" s="118" t="str">
        <f>IF(PA_19[[#This Row],[Work Start time on Fault]]="NA","",(PA_19[[#This Row],[Work Completion time on fault]]-PA_19[[#This Row],[Fault Time]])*24)</f>
        <v/>
      </c>
      <c r="AD232" s="62">
        <f>IFERROR((PA_19[[#This Row],[Work Completion time on fault]]-PA_19[[#This Row],[Fault Time]])*24,"")</f>
        <v>2.8833333333333329</v>
      </c>
      <c r="AE232" s="54" t="s">
        <v>812</v>
      </c>
      <c r="AF232" s="6" t="s">
        <v>703</v>
      </c>
      <c r="AG232" s="49">
        <f>PA_19[[#This Row],[Breakdown Time]]*PA_19[[#This Row],[Plant Equivalent Weightage]]</f>
        <v>8.3967236312180241E-3</v>
      </c>
      <c r="AH232" s="54">
        <v>0.7</v>
      </c>
      <c r="AI232" s="90">
        <f>IFERROR(_xlfn.XLOOKUP($G232,'Modelling New'!$D:$D,'Modelling New'!$O:$O)*PA_19[[#This Row],[DC Capacity Affected (kW)]]*PA_19[[#This Row],[Lost PoA(KWh/m2)]],"")</f>
        <v>149.30551095657887</v>
      </c>
      <c r="AL232" s="36" t="s">
        <v>725</v>
      </c>
    </row>
    <row r="233" spans="1:38" x14ac:dyDescent="0.35">
      <c r="A233" s="53">
        <f t="shared" si="8"/>
        <v>99</v>
      </c>
      <c r="B233" s="141">
        <v>45782</v>
      </c>
      <c r="C233" s="54">
        <f>YEAR(PA_19[[#This Row],[Date]])+IF(MONTH(PA_19[[#This Row],[Date]])&gt;=4,1,0)</f>
        <v>2026</v>
      </c>
      <c r="D233" s="6">
        <f>YEAR(PA_19[[#This Row],[Date]])</f>
        <v>2025</v>
      </c>
      <c r="E233" s="54" t="s">
        <v>735</v>
      </c>
      <c r="F233" s="54" t="s">
        <v>735</v>
      </c>
      <c r="G233" s="104">
        <f>PA_19[[#This Row],[Date]]-DAY(PA_19[[#This Row],[Date]])+1</f>
        <v>45778</v>
      </c>
      <c r="H233" s="6">
        <f>DAY(EOMONTH(PA_19[[#This Row],[Month Year]],0))</f>
        <v>31</v>
      </c>
      <c r="I233" s="55">
        <f>_xlfn.XLOOKUP(PA_19[[#This Row],[Date]],Raw_Data!B:B,Raw_Data!J:J,0)</f>
        <v>0.20347222222222219</v>
      </c>
      <c r="J233" s="55">
        <f>_xlfn.XLOOKUP(PA_19[[#This Row],[Date]],Raw_Data!B:B,Raw_Data!K:K)</f>
        <v>0.71875</v>
      </c>
      <c r="K233" s="49">
        <f>IFERROR((PA_19[[#This Row],[Sunset Time (POA&lt;20 W/m2)]]-PA_19[[#This Row],[Sunrise Time (POA&gt;20 W/m2)]])*24,"")</f>
        <v>12.366666666666667</v>
      </c>
      <c r="L233" s="54" t="s">
        <v>736</v>
      </c>
      <c r="M233" s="54" t="s">
        <v>756</v>
      </c>
      <c r="N233" s="54"/>
      <c r="O233" s="52"/>
      <c r="P233" s="6"/>
      <c r="Q23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BLK8Inv23</v>
      </c>
      <c r="R233" s="6">
        <f>_xlfn.XLOOKUP(PA_19[[#This Row],[Affected Equipment ]],'Basic Data '!A:A,'Basic Data '!B:B,0)</f>
        <v>254.8</v>
      </c>
      <c r="S233" s="6">
        <f>_xlfn.XLOOKUP(PA_19[[#This Row],[Affected Equipment ]],'Basic Data '!A:A,'Basic Data '!C:C,0)</f>
        <v>2.7734842712528575E-3</v>
      </c>
      <c r="T233" s="56" t="s">
        <v>730</v>
      </c>
      <c r="U233" s="88"/>
      <c r="V233" s="191" t="s">
        <v>811</v>
      </c>
      <c r="W233" s="55">
        <v>0.5</v>
      </c>
      <c r="X233" s="58" t="s">
        <v>723</v>
      </c>
      <c r="Y233" s="58" t="s">
        <v>723</v>
      </c>
      <c r="Z233" s="55">
        <v>0.53749999999999998</v>
      </c>
      <c r="AA233" s="117" t="str">
        <f>IF(PA_19[[#This Row],[Acknowledgement Time ]]="NA","",(PA_19[[#This Row],[Acknowledgement Time ]]-PA_19[[#This Row],[Fault Time]])*24)</f>
        <v/>
      </c>
      <c r="AB233" s="117" t="str">
        <f>IF(PA_19[[#This Row],[Work Start time on Fault]]="NA","",(PA_19[[#This Row],[Work Start time on Fault]]-PA_19[[#This Row],[Fault Time]])*24)</f>
        <v/>
      </c>
      <c r="AC233" s="118" t="str">
        <f>IF(PA_19[[#This Row],[Work Start time on Fault]]="NA","",(PA_19[[#This Row],[Work Completion time on fault]]-PA_19[[#This Row],[Fault Time]])*24)</f>
        <v/>
      </c>
      <c r="AD233" s="62">
        <f>IFERROR((PA_19[[#This Row],[Work Completion time on fault]]-PA_19[[#This Row],[Fault Time]])*24,"")</f>
        <v>0.89999999999999947</v>
      </c>
      <c r="AE233" s="54" t="s">
        <v>812</v>
      </c>
      <c r="AF233" s="6" t="s">
        <v>703</v>
      </c>
      <c r="AG233" s="49">
        <f>PA_19[[#This Row],[Breakdown Time]]*PA_19[[#This Row],[Plant Equivalent Weightage]]</f>
        <v>2.4961358441275704E-3</v>
      </c>
      <c r="AH233" s="54">
        <v>0.74</v>
      </c>
      <c r="AI233" s="90">
        <f>IFERROR(_xlfn.XLOOKUP($G233,'Modelling New'!$D:$D,'Modelling New'!$O:$O)*PA_19[[#This Row],[DC Capacity Affected (kW)]]*PA_19[[#This Row],[Lost PoA(KWh/m2)]],"")</f>
        <v>150.32119470458281</v>
      </c>
      <c r="AL233" s="36" t="s">
        <v>725</v>
      </c>
    </row>
    <row r="234" spans="1:38" x14ac:dyDescent="0.35">
      <c r="A234" s="53">
        <f t="shared" si="8"/>
        <v>100</v>
      </c>
      <c r="B234" s="141">
        <v>45782</v>
      </c>
      <c r="C234" s="54">
        <f>YEAR(PA_19[[#This Row],[Date]])+IF(MONTH(PA_19[[#This Row],[Date]])&gt;=4,1,0)</f>
        <v>2026</v>
      </c>
      <c r="D234" s="6">
        <f>YEAR(PA_19[[#This Row],[Date]])</f>
        <v>2025</v>
      </c>
      <c r="E234" s="54" t="s">
        <v>735</v>
      </c>
      <c r="F234" s="54" t="s">
        <v>735</v>
      </c>
      <c r="G234" s="104">
        <f>PA_19[[#This Row],[Date]]-DAY(PA_19[[#This Row],[Date]])+1</f>
        <v>45778</v>
      </c>
      <c r="H234" s="6">
        <f>DAY(EOMONTH(PA_19[[#This Row],[Month Year]],0))</f>
        <v>31</v>
      </c>
      <c r="I234" s="55">
        <f>_xlfn.XLOOKUP(PA_19[[#This Row],[Date]],Raw_Data!B:B,Raw_Data!J:J,0)</f>
        <v>0.20347222222222219</v>
      </c>
      <c r="J234" s="55">
        <f>_xlfn.XLOOKUP(PA_19[[#This Row],[Date]],Raw_Data!B:B,Raw_Data!K:K)</f>
        <v>0.71875</v>
      </c>
      <c r="K234" s="49">
        <f>IFERROR((PA_19[[#This Row],[Sunset Time (POA&lt;20 W/m2)]]-PA_19[[#This Row],[Sunrise Time (POA&gt;20 W/m2)]])*24,"")</f>
        <v>12.366666666666667</v>
      </c>
      <c r="L234" s="54" t="s">
        <v>736</v>
      </c>
      <c r="M234" s="54" t="s">
        <v>801</v>
      </c>
      <c r="N234" s="54"/>
      <c r="O234" s="52"/>
      <c r="P234" s="6"/>
      <c r="Q23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BLK8Inv24</v>
      </c>
      <c r="R234" s="6">
        <f>_xlfn.XLOOKUP(PA_19[[#This Row],[Affected Equipment ]],'Basic Data '!A:A,'Basic Data '!B:B,0)</f>
        <v>267.54000000000002</v>
      </c>
      <c r="S234" s="6">
        <f>_xlfn.XLOOKUP(PA_19[[#This Row],[Affected Equipment ]],'Basic Data '!A:A,'Basic Data '!C:C,0)</f>
        <v>2.9121584848155004E-3</v>
      </c>
      <c r="T234" s="56" t="s">
        <v>730</v>
      </c>
      <c r="U234" s="88"/>
      <c r="V234" s="191" t="s">
        <v>811</v>
      </c>
      <c r="W234" s="55">
        <v>0.5</v>
      </c>
      <c r="X234" s="58" t="s">
        <v>723</v>
      </c>
      <c r="Y234" s="58" t="s">
        <v>723</v>
      </c>
      <c r="Z234" s="55">
        <v>0.53749999999999998</v>
      </c>
      <c r="AA234" s="117" t="str">
        <f>IF(PA_19[[#This Row],[Acknowledgement Time ]]="NA","",(PA_19[[#This Row],[Acknowledgement Time ]]-PA_19[[#This Row],[Fault Time]])*24)</f>
        <v/>
      </c>
      <c r="AB234" s="117" t="str">
        <f>IF(PA_19[[#This Row],[Work Start time on Fault]]="NA","",(PA_19[[#This Row],[Work Start time on Fault]]-PA_19[[#This Row],[Fault Time]])*24)</f>
        <v/>
      </c>
      <c r="AC234" s="118" t="str">
        <f>IF(PA_19[[#This Row],[Work Start time on Fault]]="NA","",(PA_19[[#This Row],[Work Completion time on fault]]-PA_19[[#This Row],[Fault Time]])*24)</f>
        <v/>
      </c>
      <c r="AD234" s="62">
        <f>IFERROR((PA_19[[#This Row],[Work Completion time on fault]]-PA_19[[#This Row],[Fault Time]])*24,"")</f>
        <v>0.89999999999999947</v>
      </c>
      <c r="AE234" s="54" t="s">
        <v>812</v>
      </c>
      <c r="AF234" s="6" t="s">
        <v>703</v>
      </c>
      <c r="AG234" s="49">
        <f>PA_19[[#This Row],[Breakdown Time]]*PA_19[[#This Row],[Plant Equivalent Weightage]]</f>
        <v>2.6209426363339489E-3</v>
      </c>
      <c r="AH234" s="54">
        <v>0.74</v>
      </c>
      <c r="AI234" s="90">
        <f>IFERROR(_xlfn.XLOOKUP($G234,'Modelling New'!$D:$D,'Modelling New'!$O:$O)*PA_19[[#This Row],[DC Capacity Affected (kW)]]*PA_19[[#This Row],[Lost PoA(KWh/m2)]],"")</f>
        <v>157.83725443981194</v>
      </c>
      <c r="AL234" s="36" t="s">
        <v>725</v>
      </c>
    </row>
    <row r="235" spans="1:38" x14ac:dyDescent="0.35">
      <c r="A235" s="53">
        <f t="shared" si="8"/>
        <v>101</v>
      </c>
      <c r="B235" s="141">
        <v>45783</v>
      </c>
      <c r="C235" s="54">
        <f>YEAR(PA_19[[#This Row],[Date]])+IF(MONTH(PA_19[[#This Row],[Date]])&gt;=4,1,0)</f>
        <v>2026</v>
      </c>
      <c r="D235" s="6">
        <f>YEAR(PA_19[[#This Row],[Date]])</f>
        <v>2025</v>
      </c>
      <c r="E235" s="54" t="s">
        <v>735</v>
      </c>
      <c r="F235" s="54" t="s">
        <v>735</v>
      </c>
      <c r="G235" s="104">
        <f>PA_19[[#This Row],[Date]]-DAY(PA_19[[#This Row],[Date]])+1</f>
        <v>45778</v>
      </c>
      <c r="H235" s="6">
        <f>DAY(EOMONTH(PA_19[[#This Row],[Month Year]],0))</f>
        <v>31</v>
      </c>
      <c r="I235" s="55">
        <f>_xlfn.XLOOKUP(PA_19[[#This Row],[Date]],Raw_Data!B:B,Raw_Data!J:J,0)</f>
        <v>0.21388888888888888</v>
      </c>
      <c r="J235" s="55">
        <f>_xlfn.XLOOKUP(PA_19[[#This Row],[Date]],Raw_Data!B:B,Raw_Data!K:K)</f>
        <v>0.71805555555555556</v>
      </c>
      <c r="K235" s="49">
        <f>IFERROR((PA_19[[#This Row],[Sunset Time (POA&lt;20 W/m2)]]-PA_19[[#This Row],[Sunrise Time (POA&gt;20 W/m2)]])*24,"")</f>
        <v>12.1</v>
      </c>
      <c r="L235" s="54"/>
      <c r="M235" s="54"/>
      <c r="N235" s="54"/>
      <c r="O235" s="52" t="s">
        <v>780</v>
      </c>
      <c r="P235" s="6"/>
      <c r="Q23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35" s="6">
        <f>_xlfn.XLOOKUP(PA_19[[#This Row],[Affected Equipment ]],'Basic Data '!A:A,'Basic Data '!B:B,0)</f>
        <v>25.2</v>
      </c>
      <c r="S235" s="6">
        <f>_xlfn.XLOOKUP(PA_19[[#This Row],[Affected Equipment ]],'Basic Data '!A:A,'Basic Data '!C:C,0)</f>
        <v>2.7430064221182105E-4</v>
      </c>
      <c r="T235" s="56" t="s">
        <v>785</v>
      </c>
      <c r="U235" s="88"/>
      <c r="V235" s="191" t="s">
        <v>786</v>
      </c>
      <c r="W235" s="55">
        <v>0.21111111111111111</v>
      </c>
      <c r="X235" s="58" t="s">
        <v>723</v>
      </c>
      <c r="Y235" s="58" t="s">
        <v>723</v>
      </c>
      <c r="Z235" s="55">
        <v>0.71805555555555556</v>
      </c>
      <c r="AA235" s="117" t="str">
        <f>IF(PA_19[[#This Row],[Acknowledgement Time ]]="NA","",(PA_19[[#This Row],[Acknowledgement Time ]]-PA_19[[#This Row],[Fault Time]])*24)</f>
        <v/>
      </c>
      <c r="AB235" s="117" t="str">
        <f>IF(PA_19[[#This Row],[Work Start time on Fault]]="NA","",(PA_19[[#This Row],[Work Start time on Fault]]-PA_19[[#This Row],[Fault Time]])*24)</f>
        <v/>
      </c>
      <c r="AC235" s="118" t="str">
        <f>IF(PA_19[[#This Row],[Work Start time on Fault]]="NA","",(PA_19[[#This Row],[Work Completion time on fault]]-PA_19[[#This Row],[Fault Time]])*24)</f>
        <v/>
      </c>
      <c r="AD235" s="62">
        <f>IFERROR((PA_19[[#This Row],[Work Completion time on fault]]-PA_19[[#This Row],[Fault Time]])*24,"")</f>
        <v>12.166666666666666</v>
      </c>
      <c r="AE235" s="54" t="s">
        <v>786</v>
      </c>
      <c r="AF235" s="6" t="s">
        <v>729</v>
      </c>
      <c r="AG235" s="49">
        <f>PA_19[[#This Row],[Breakdown Time]]*PA_19[[#This Row],[Plant Equivalent Weightage]]</f>
        <v>3.3373244802438226E-3</v>
      </c>
      <c r="AH235" s="54">
        <v>3.74</v>
      </c>
      <c r="AI235" s="90">
        <f>IFERROR(_xlfn.XLOOKUP($G235,'Modelling New'!$D:$D,'Modelling New'!$O:$O)*PA_19[[#This Row],[DC Capacity Affected (kW)]]*PA_19[[#This Row],[Lost PoA(KWh/m2)]],"")</f>
        <v>75.138274632555053</v>
      </c>
      <c r="AL235" s="36" t="s">
        <v>725</v>
      </c>
    </row>
    <row r="236" spans="1:38" x14ac:dyDescent="0.35">
      <c r="A236" s="53">
        <f t="shared" si="8"/>
        <v>102</v>
      </c>
      <c r="B236" s="141">
        <v>45783</v>
      </c>
      <c r="C236" s="54">
        <f>YEAR(PA_19[[#This Row],[Date]])+IF(MONTH(PA_19[[#This Row],[Date]])&gt;=4,1,0)</f>
        <v>2026</v>
      </c>
      <c r="D236" s="6">
        <f>YEAR(PA_19[[#This Row],[Date]])</f>
        <v>2025</v>
      </c>
      <c r="E236" s="54" t="s">
        <v>735</v>
      </c>
      <c r="F236" s="54" t="s">
        <v>735</v>
      </c>
      <c r="G236" s="104">
        <f>PA_19[[#This Row],[Date]]-DAY(PA_19[[#This Row],[Date]])+1</f>
        <v>45778</v>
      </c>
      <c r="H236" s="6">
        <f>DAY(EOMONTH(PA_19[[#This Row],[Month Year]],0))</f>
        <v>31</v>
      </c>
      <c r="I236" s="55">
        <f>_xlfn.XLOOKUP(PA_19[[#This Row],[Date]],Raw_Data!B:B,Raw_Data!J:J,0)</f>
        <v>0.21388888888888888</v>
      </c>
      <c r="J236" s="55">
        <f>_xlfn.XLOOKUP(PA_19[[#This Row],[Date]],Raw_Data!B:B,Raw_Data!K:K)</f>
        <v>0.71805555555555556</v>
      </c>
      <c r="K236" s="49">
        <f>IFERROR((PA_19[[#This Row],[Sunset Time (POA&lt;20 W/m2)]]-PA_19[[#This Row],[Sunrise Time (POA&gt;20 W/m2)]])*24,"")</f>
        <v>12.1</v>
      </c>
      <c r="L236" s="54"/>
      <c r="M236" s="54"/>
      <c r="N236" s="54"/>
      <c r="O236" s="52" t="s">
        <v>780</v>
      </c>
      <c r="P236" s="6"/>
      <c r="Q23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36" s="6">
        <f>_xlfn.XLOOKUP(PA_19[[#This Row],[Affected Equipment ]],'Basic Data '!A:A,'Basic Data '!B:B,0)</f>
        <v>25.2</v>
      </c>
      <c r="S236" s="6">
        <f>_xlfn.XLOOKUP(PA_19[[#This Row],[Affected Equipment ]],'Basic Data '!A:A,'Basic Data '!C:C,0)</f>
        <v>2.7430064221182105E-4</v>
      </c>
      <c r="T236" s="56" t="s">
        <v>785</v>
      </c>
      <c r="U236" s="88"/>
      <c r="V236" s="191" t="s">
        <v>787</v>
      </c>
      <c r="W236" s="55">
        <v>0.21111111111111111</v>
      </c>
      <c r="X236" s="58" t="s">
        <v>723</v>
      </c>
      <c r="Y236" s="58" t="s">
        <v>723</v>
      </c>
      <c r="Z236" s="55">
        <v>0.71805555555555556</v>
      </c>
      <c r="AA236" s="117" t="str">
        <f>IF(PA_19[[#This Row],[Acknowledgement Time ]]="NA","",(PA_19[[#This Row],[Acknowledgement Time ]]-PA_19[[#This Row],[Fault Time]])*24)</f>
        <v/>
      </c>
      <c r="AB236" s="117" t="str">
        <f>IF(PA_19[[#This Row],[Work Start time on Fault]]="NA","",(PA_19[[#This Row],[Work Start time on Fault]]-PA_19[[#This Row],[Fault Time]])*24)</f>
        <v/>
      </c>
      <c r="AC236" s="118" t="str">
        <f>IF(PA_19[[#This Row],[Work Start time on Fault]]="NA","",(PA_19[[#This Row],[Work Completion time on fault]]-PA_19[[#This Row],[Fault Time]])*24)</f>
        <v/>
      </c>
      <c r="AD236" s="62">
        <f>IFERROR((PA_19[[#This Row],[Work Completion time on fault]]-PA_19[[#This Row],[Fault Time]])*24,"")</f>
        <v>12.166666666666666</v>
      </c>
      <c r="AE236" s="54" t="s">
        <v>787</v>
      </c>
      <c r="AF236" s="6" t="s">
        <v>729</v>
      </c>
      <c r="AG236" s="49">
        <f>PA_19[[#This Row],[Breakdown Time]]*PA_19[[#This Row],[Plant Equivalent Weightage]]</f>
        <v>3.3373244802438226E-3</v>
      </c>
      <c r="AH236" s="54">
        <v>3.74</v>
      </c>
      <c r="AI236" s="90">
        <f>IFERROR(_xlfn.XLOOKUP($G236,'Modelling New'!$D:$D,'Modelling New'!$O:$O)*PA_19[[#This Row],[DC Capacity Affected (kW)]]*PA_19[[#This Row],[Lost PoA(KWh/m2)]],"")</f>
        <v>75.138274632555053</v>
      </c>
      <c r="AL236" s="36" t="s">
        <v>725</v>
      </c>
    </row>
    <row r="237" spans="1:38" x14ac:dyDescent="0.35">
      <c r="A237" s="53">
        <f t="shared" si="8"/>
        <v>103</v>
      </c>
      <c r="B237" s="141">
        <v>45783</v>
      </c>
      <c r="C237" s="54">
        <f>YEAR(PA_19[[#This Row],[Date]])+IF(MONTH(PA_19[[#This Row],[Date]])&gt;=4,1,0)</f>
        <v>2026</v>
      </c>
      <c r="D237" s="6">
        <f>YEAR(PA_19[[#This Row],[Date]])</f>
        <v>2025</v>
      </c>
      <c r="E237" s="54" t="s">
        <v>735</v>
      </c>
      <c r="F237" s="54" t="s">
        <v>735</v>
      </c>
      <c r="G237" s="104">
        <f>PA_19[[#This Row],[Date]]-DAY(PA_19[[#This Row],[Date]])+1</f>
        <v>45778</v>
      </c>
      <c r="H237" s="6">
        <f>DAY(EOMONTH(PA_19[[#This Row],[Month Year]],0))</f>
        <v>31</v>
      </c>
      <c r="I237" s="55">
        <f>_xlfn.XLOOKUP(PA_19[[#This Row],[Date]],Raw_Data!B:B,Raw_Data!J:J,0)</f>
        <v>0.21388888888888888</v>
      </c>
      <c r="J237" s="55">
        <f>_xlfn.XLOOKUP(PA_19[[#This Row],[Date]],Raw_Data!B:B,Raw_Data!K:K)</f>
        <v>0.71805555555555556</v>
      </c>
      <c r="K237" s="49">
        <f>IFERROR((PA_19[[#This Row],[Sunset Time (POA&lt;20 W/m2)]]-PA_19[[#This Row],[Sunrise Time (POA&gt;20 W/m2)]])*24,"")</f>
        <v>12.1</v>
      </c>
      <c r="L237" s="54"/>
      <c r="M237" s="54"/>
      <c r="N237" s="54"/>
      <c r="O237" s="52" t="s">
        <v>780</v>
      </c>
      <c r="P237" s="6"/>
      <c r="Q23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37" s="6">
        <f>_xlfn.XLOOKUP(PA_19[[#This Row],[Affected Equipment ]],'Basic Data '!A:A,'Basic Data '!B:B,0)</f>
        <v>25.2</v>
      </c>
      <c r="S237" s="6">
        <f>_xlfn.XLOOKUP(PA_19[[#This Row],[Affected Equipment ]],'Basic Data '!A:A,'Basic Data '!C:C,0)</f>
        <v>2.7430064221182105E-4</v>
      </c>
      <c r="T237" s="56" t="s">
        <v>785</v>
      </c>
      <c r="U237" s="88"/>
      <c r="V237" s="191" t="s">
        <v>788</v>
      </c>
      <c r="W237" s="55">
        <v>0.21111111111111111</v>
      </c>
      <c r="X237" s="58" t="s">
        <v>723</v>
      </c>
      <c r="Y237" s="58" t="s">
        <v>723</v>
      </c>
      <c r="Z237" s="55">
        <v>0.71805555555555556</v>
      </c>
      <c r="AA237" s="117" t="str">
        <f>IF(PA_19[[#This Row],[Acknowledgement Time ]]="NA","",(PA_19[[#This Row],[Acknowledgement Time ]]-PA_19[[#This Row],[Fault Time]])*24)</f>
        <v/>
      </c>
      <c r="AB237" s="117" t="str">
        <f>IF(PA_19[[#This Row],[Work Start time on Fault]]="NA","",(PA_19[[#This Row],[Work Start time on Fault]]-PA_19[[#This Row],[Fault Time]])*24)</f>
        <v/>
      </c>
      <c r="AC237" s="118" t="str">
        <f>IF(PA_19[[#This Row],[Work Start time on Fault]]="NA","",(PA_19[[#This Row],[Work Completion time on fault]]-PA_19[[#This Row],[Fault Time]])*24)</f>
        <v/>
      </c>
      <c r="AD237" s="62">
        <f>IFERROR((PA_19[[#This Row],[Work Completion time on fault]]-PA_19[[#This Row],[Fault Time]])*24,"")</f>
        <v>12.166666666666666</v>
      </c>
      <c r="AE237" s="54" t="s">
        <v>788</v>
      </c>
      <c r="AF237" s="6" t="s">
        <v>729</v>
      </c>
      <c r="AG237" s="49">
        <f>PA_19[[#This Row],[Breakdown Time]]*PA_19[[#This Row],[Plant Equivalent Weightage]]</f>
        <v>3.3373244802438226E-3</v>
      </c>
      <c r="AH237" s="54">
        <v>3.74</v>
      </c>
      <c r="AI237" s="90">
        <f>IFERROR(_xlfn.XLOOKUP($G237,'Modelling New'!$D:$D,'Modelling New'!$O:$O)*PA_19[[#This Row],[DC Capacity Affected (kW)]]*PA_19[[#This Row],[Lost PoA(KWh/m2)]],"")</f>
        <v>75.138274632555053</v>
      </c>
      <c r="AL237" s="36" t="s">
        <v>725</v>
      </c>
    </row>
    <row r="238" spans="1:38" x14ac:dyDescent="0.35">
      <c r="A238" s="53">
        <f t="shared" si="8"/>
        <v>104</v>
      </c>
      <c r="B238" s="141">
        <v>45784</v>
      </c>
      <c r="C238" s="54">
        <f>YEAR(PA_19[[#This Row],[Date]])+IF(MONTH(PA_19[[#This Row],[Date]])&gt;=4,1,0)</f>
        <v>2026</v>
      </c>
      <c r="D238" s="6">
        <f>YEAR(PA_19[[#This Row],[Date]])</f>
        <v>2025</v>
      </c>
      <c r="E238" s="54" t="s">
        <v>735</v>
      </c>
      <c r="F238" s="54" t="s">
        <v>735</v>
      </c>
      <c r="G238" s="104">
        <f>PA_19[[#This Row],[Date]]-DAY(PA_19[[#This Row],[Date]])+1</f>
        <v>45778</v>
      </c>
      <c r="H238" s="6">
        <f>DAY(EOMONTH(PA_19[[#This Row],[Month Year]],0))</f>
        <v>31</v>
      </c>
      <c r="I238" s="55">
        <f>_xlfn.XLOOKUP(PA_19[[#This Row],[Date]],Raw_Data!B:B,Raw_Data!J:J,0)</f>
        <v>0.19999999999999998</v>
      </c>
      <c r="J238" s="55">
        <f>_xlfn.XLOOKUP(PA_19[[#This Row],[Date]],Raw_Data!B:B,Raw_Data!K:K)</f>
        <v>0.72499999999999998</v>
      </c>
      <c r="K238" s="49">
        <f>IFERROR((PA_19[[#This Row],[Sunset Time (POA&lt;20 W/m2)]]-PA_19[[#This Row],[Sunrise Time (POA&gt;20 W/m2)]])*24,"")</f>
        <v>12.600000000000001</v>
      </c>
      <c r="L238" s="54"/>
      <c r="M238" s="54"/>
      <c r="N238" s="54"/>
      <c r="O238" s="52" t="s">
        <v>731</v>
      </c>
      <c r="P238" s="6"/>
      <c r="Q23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38" s="6">
        <f>_xlfn.XLOOKUP(PA_19[[#This Row],[Affected Equipment ]],'Basic Data '!A:A,'Basic Data '!B:B,0)</f>
        <v>9</v>
      </c>
      <c r="S238" s="6">
        <f>_xlfn.XLOOKUP(PA_19[[#This Row],[Affected Equipment ]],'Basic Data '!A:A,'Basic Data '!C:C,0)</f>
        <v>9.7964515075650371E-5</v>
      </c>
      <c r="T238" s="56" t="s">
        <v>785</v>
      </c>
      <c r="U238" s="88"/>
      <c r="V238" s="191" t="s">
        <v>786</v>
      </c>
      <c r="W238" s="55">
        <v>0.19999999999999998</v>
      </c>
      <c r="X238" s="58" t="s">
        <v>723</v>
      </c>
      <c r="Y238" s="58" t="s">
        <v>723</v>
      </c>
      <c r="Z238" s="55">
        <v>0.72499999999999998</v>
      </c>
      <c r="AA238" s="117" t="str">
        <f>IF(PA_19[[#This Row],[Acknowledgement Time ]]="NA","",(PA_19[[#This Row],[Acknowledgement Time ]]-PA_19[[#This Row],[Fault Time]])*24)</f>
        <v/>
      </c>
      <c r="AB238" s="117" t="str">
        <f>IF(PA_19[[#This Row],[Work Start time on Fault]]="NA","",(PA_19[[#This Row],[Work Start time on Fault]]-PA_19[[#This Row],[Fault Time]])*24)</f>
        <v/>
      </c>
      <c r="AC238" s="118" t="str">
        <f>IF(PA_19[[#This Row],[Work Start time on Fault]]="NA","",(PA_19[[#This Row],[Work Completion time on fault]]-PA_19[[#This Row],[Fault Time]])*24)</f>
        <v/>
      </c>
      <c r="AD238" s="62">
        <f>IFERROR((PA_19[[#This Row],[Work Completion time on fault]]-PA_19[[#This Row],[Fault Time]])*24,"")</f>
        <v>12.600000000000001</v>
      </c>
      <c r="AE238" s="54" t="s">
        <v>786</v>
      </c>
      <c r="AF238" s="6" t="s">
        <v>729</v>
      </c>
      <c r="AG238" s="49">
        <f>PA_19[[#This Row],[Breakdown Time]]*PA_19[[#This Row],[Plant Equivalent Weightage]]</f>
        <v>1.2343528899531949E-3</v>
      </c>
      <c r="AH238" s="54">
        <v>4.91</v>
      </c>
      <c r="AI238" s="90">
        <f>IFERROR(_xlfn.XLOOKUP($G238,'Modelling New'!$D:$D,'Modelling New'!$O:$O)*PA_19[[#This Row],[DC Capacity Affected (kW)]]*PA_19[[#This Row],[Lost PoA(KWh/m2)]],"")</f>
        <v>35.230035183904249</v>
      </c>
      <c r="AL238" s="36" t="s">
        <v>725</v>
      </c>
    </row>
    <row r="239" spans="1:38" x14ac:dyDescent="0.35">
      <c r="A239" s="53">
        <f t="shared" ref="A239:A246" si="9">A238+1</f>
        <v>105</v>
      </c>
      <c r="B239" s="141">
        <v>45784</v>
      </c>
      <c r="C239" s="54">
        <f>YEAR(PA_19[[#This Row],[Date]])+IF(MONTH(PA_19[[#This Row],[Date]])&gt;=4,1,0)</f>
        <v>2026</v>
      </c>
      <c r="D239" s="6">
        <f>YEAR(PA_19[[#This Row],[Date]])</f>
        <v>2025</v>
      </c>
      <c r="E239" s="54" t="s">
        <v>735</v>
      </c>
      <c r="F239" s="54" t="s">
        <v>735</v>
      </c>
      <c r="G239" s="104">
        <f>PA_19[[#This Row],[Date]]-DAY(PA_19[[#This Row],[Date]])+1</f>
        <v>45778</v>
      </c>
      <c r="H239" s="6">
        <f>DAY(EOMONTH(PA_19[[#This Row],[Month Year]],0))</f>
        <v>31</v>
      </c>
      <c r="I239" s="55">
        <f>_xlfn.XLOOKUP(PA_19[[#This Row],[Date]],Raw_Data!B:B,Raw_Data!J:J,0)</f>
        <v>0.19999999999999998</v>
      </c>
      <c r="J239" s="55">
        <f>_xlfn.XLOOKUP(PA_19[[#This Row],[Date]],Raw_Data!B:B,Raw_Data!K:K)</f>
        <v>0.72499999999999998</v>
      </c>
      <c r="K239" s="49">
        <f>IFERROR((PA_19[[#This Row],[Sunset Time (POA&lt;20 W/m2)]]-PA_19[[#This Row],[Sunrise Time (POA&gt;20 W/m2)]])*24,"")</f>
        <v>12.600000000000001</v>
      </c>
      <c r="L239" s="54"/>
      <c r="M239" s="54"/>
      <c r="N239" s="54"/>
      <c r="O239" s="52" t="s">
        <v>731</v>
      </c>
      <c r="P239" s="6"/>
      <c r="Q23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39" s="6">
        <f>_xlfn.XLOOKUP(PA_19[[#This Row],[Affected Equipment ]],'Basic Data '!A:A,'Basic Data '!B:B,0)</f>
        <v>9</v>
      </c>
      <c r="S239" s="6">
        <f>_xlfn.XLOOKUP(PA_19[[#This Row],[Affected Equipment ]],'Basic Data '!A:A,'Basic Data '!C:C,0)</f>
        <v>9.7964515075650371E-5</v>
      </c>
      <c r="T239" s="56" t="s">
        <v>785</v>
      </c>
      <c r="U239" s="88"/>
      <c r="V239" s="191" t="s">
        <v>787</v>
      </c>
      <c r="W239" s="55">
        <v>0.19999999999999998</v>
      </c>
      <c r="X239" s="58" t="s">
        <v>723</v>
      </c>
      <c r="Y239" s="58" t="s">
        <v>723</v>
      </c>
      <c r="Z239" s="55">
        <v>0.72499999999999998</v>
      </c>
      <c r="AA239" s="117" t="str">
        <f>IF(PA_19[[#This Row],[Acknowledgement Time ]]="NA","",(PA_19[[#This Row],[Acknowledgement Time ]]-PA_19[[#This Row],[Fault Time]])*24)</f>
        <v/>
      </c>
      <c r="AB239" s="117" t="str">
        <f>IF(PA_19[[#This Row],[Work Start time on Fault]]="NA","",(PA_19[[#This Row],[Work Start time on Fault]]-PA_19[[#This Row],[Fault Time]])*24)</f>
        <v/>
      </c>
      <c r="AC239" s="118" t="str">
        <f>IF(PA_19[[#This Row],[Work Start time on Fault]]="NA","",(PA_19[[#This Row],[Work Completion time on fault]]-PA_19[[#This Row],[Fault Time]])*24)</f>
        <v/>
      </c>
      <c r="AD239" s="62">
        <f>IFERROR((PA_19[[#This Row],[Work Completion time on fault]]-PA_19[[#This Row],[Fault Time]])*24,"")</f>
        <v>12.600000000000001</v>
      </c>
      <c r="AE239" s="54" t="s">
        <v>787</v>
      </c>
      <c r="AF239" s="6" t="s">
        <v>729</v>
      </c>
      <c r="AG239" s="49">
        <f>PA_19[[#This Row],[Breakdown Time]]*PA_19[[#This Row],[Plant Equivalent Weightage]]</f>
        <v>1.2343528899531949E-3</v>
      </c>
      <c r="AH239" s="54">
        <v>4.91</v>
      </c>
      <c r="AI239" s="90">
        <f>IFERROR(_xlfn.XLOOKUP($G239,'Modelling New'!$D:$D,'Modelling New'!$O:$O)*PA_19[[#This Row],[DC Capacity Affected (kW)]]*PA_19[[#This Row],[Lost PoA(KWh/m2)]],"")</f>
        <v>35.230035183904249</v>
      </c>
      <c r="AL239" s="36" t="s">
        <v>725</v>
      </c>
    </row>
    <row r="240" spans="1:38" x14ac:dyDescent="0.35">
      <c r="A240" s="53">
        <f t="shared" si="9"/>
        <v>106</v>
      </c>
      <c r="B240" s="141">
        <v>45784</v>
      </c>
      <c r="C240" s="54">
        <f>YEAR(PA_19[[#This Row],[Date]])+IF(MONTH(PA_19[[#This Row],[Date]])&gt;=4,1,0)</f>
        <v>2026</v>
      </c>
      <c r="D240" s="6">
        <f>YEAR(PA_19[[#This Row],[Date]])</f>
        <v>2025</v>
      </c>
      <c r="E240" s="54" t="s">
        <v>735</v>
      </c>
      <c r="F240" s="54" t="s">
        <v>735</v>
      </c>
      <c r="G240" s="104">
        <f>PA_19[[#This Row],[Date]]-DAY(PA_19[[#This Row],[Date]])+1</f>
        <v>45778</v>
      </c>
      <c r="H240" s="6">
        <f>DAY(EOMONTH(PA_19[[#This Row],[Month Year]],0))</f>
        <v>31</v>
      </c>
      <c r="I240" s="55">
        <f>_xlfn.XLOOKUP(PA_19[[#This Row],[Date]],Raw_Data!B:B,Raw_Data!J:J,0)</f>
        <v>0.19999999999999998</v>
      </c>
      <c r="J240" s="55">
        <f>_xlfn.XLOOKUP(PA_19[[#This Row],[Date]],Raw_Data!B:B,Raw_Data!K:K)</f>
        <v>0.72499999999999998</v>
      </c>
      <c r="K240" s="49">
        <f>IFERROR((PA_19[[#This Row],[Sunset Time (POA&lt;20 W/m2)]]-PA_19[[#This Row],[Sunrise Time (POA&gt;20 W/m2)]])*24,"")</f>
        <v>12.600000000000001</v>
      </c>
      <c r="L240" s="54"/>
      <c r="M240" s="54"/>
      <c r="N240" s="54"/>
      <c r="O240" s="52" t="s">
        <v>731</v>
      </c>
      <c r="P240" s="6"/>
      <c r="Q24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0" s="6">
        <f>_xlfn.XLOOKUP(PA_19[[#This Row],[Affected Equipment ]],'Basic Data '!A:A,'Basic Data '!B:B,0)</f>
        <v>9</v>
      </c>
      <c r="S240" s="6">
        <f>_xlfn.XLOOKUP(PA_19[[#This Row],[Affected Equipment ]],'Basic Data '!A:A,'Basic Data '!C:C,0)</f>
        <v>9.7964515075650371E-5</v>
      </c>
      <c r="T240" s="56" t="s">
        <v>785</v>
      </c>
      <c r="U240" s="88"/>
      <c r="V240" s="191" t="s">
        <v>788</v>
      </c>
      <c r="W240" s="55">
        <v>0.19999999999999998</v>
      </c>
      <c r="X240" s="58" t="s">
        <v>723</v>
      </c>
      <c r="Y240" s="58" t="s">
        <v>723</v>
      </c>
      <c r="Z240" s="55">
        <v>0.72499999999999998</v>
      </c>
      <c r="AA240" s="117" t="str">
        <f>IF(PA_19[[#This Row],[Acknowledgement Time ]]="NA","",(PA_19[[#This Row],[Acknowledgement Time ]]-PA_19[[#This Row],[Fault Time]])*24)</f>
        <v/>
      </c>
      <c r="AB240" s="117" t="str">
        <f>IF(PA_19[[#This Row],[Work Start time on Fault]]="NA","",(PA_19[[#This Row],[Work Start time on Fault]]-PA_19[[#This Row],[Fault Time]])*24)</f>
        <v/>
      </c>
      <c r="AC240" s="118" t="str">
        <f>IF(PA_19[[#This Row],[Work Start time on Fault]]="NA","",(PA_19[[#This Row],[Work Completion time on fault]]-PA_19[[#This Row],[Fault Time]])*24)</f>
        <v/>
      </c>
      <c r="AD240" s="62">
        <f>IFERROR((PA_19[[#This Row],[Work Completion time on fault]]-PA_19[[#This Row],[Fault Time]])*24,"")</f>
        <v>12.600000000000001</v>
      </c>
      <c r="AE240" s="54" t="s">
        <v>788</v>
      </c>
      <c r="AF240" s="6" t="s">
        <v>729</v>
      </c>
      <c r="AG240" s="49">
        <f>PA_19[[#This Row],[Breakdown Time]]*PA_19[[#This Row],[Plant Equivalent Weightage]]</f>
        <v>1.2343528899531949E-3</v>
      </c>
      <c r="AH240" s="54">
        <v>4.91</v>
      </c>
      <c r="AI240" s="90">
        <f>IFERROR(_xlfn.XLOOKUP($G240,'Modelling New'!$D:$D,'Modelling New'!$O:$O)*PA_19[[#This Row],[DC Capacity Affected (kW)]]*PA_19[[#This Row],[Lost PoA(KWh/m2)]],"")</f>
        <v>35.230035183904249</v>
      </c>
      <c r="AL240" s="36" t="s">
        <v>725</v>
      </c>
    </row>
    <row r="241" spans="1:38" x14ac:dyDescent="0.35">
      <c r="A241" s="53">
        <f t="shared" si="9"/>
        <v>107</v>
      </c>
      <c r="B241" s="141">
        <v>45785</v>
      </c>
      <c r="C241" s="54">
        <f>YEAR(PA_19[[#This Row],[Date]])+IF(MONTH(PA_19[[#This Row],[Date]])&gt;=4,1,0)</f>
        <v>2026</v>
      </c>
      <c r="D241" s="6">
        <f>YEAR(PA_19[[#This Row],[Date]])</f>
        <v>2025</v>
      </c>
      <c r="E241" s="54" t="s">
        <v>735</v>
      </c>
      <c r="F241" s="54" t="s">
        <v>735</v>
      </c>
      <c r="G241" s="104">
        <f>PA_19[[#This Row],[Date]]-DAY(PA_19[[#This Row],[Date]])+1</f>
        <v>45778</v>
      </c>
      <c r="H241" s="6">
        <f>DAY(EOMONTH(PA_19[[#This Row],[Month Year]],0))</f>
        <v>31</v>
      </c>
      <c r="I241" s="55">
        <f>_xlfn.XLOOKUP(PA_19[[#This Row],[Date]],Raw_Data!B:B,Raw_Data!J:J,0)</f>
        <v>0.23194444444444443</v>
      </c>
      <c r="J241" s="55">
        <f>_xlfn.XLOOKUP(PA_19[[#This Row],[Date]],Raw_Data!B:B,Raw_Data!K:K)</f>
        <v>0.72638888888888886</v>
      </c>
      <c r="K241" s="49">
        <f>IFERROR((PA_19[[#This Row],[Sunset Time (POA&lt;20 W/m2)]]-PA_19[[#This Row],[Sunrise Time (POA&gt;20 W/m2)]])*24,"")</f>
        <v>11.866666666666667</v>
      </c>
      <c r="L241" s="54"/>
      <c r="M241" s="54"/>
      <c r="N241" s="54"/>
      <c r="O241" s="52" t="s">
        <v>731</v>
      </c>
      <c r="P241" s="6"/>
      <c r="Q24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1" s="6">
        <f>_xlfn.XLOOKUP(PA_19[[#This Row],[Affected Equipment ]],'Basic Data '!A:A,'Basic Data '!B:B,0)</f>
        <v>9</v>
      </c>
      <c r="S241" s="6">
        <f>_xlfn.XLOOKUP(PA_19[[#This Row],[Affected Equipment ]],'Basic Data '!A:A,'Basic Data '!C:C,0)</f>
        <v>9.7964515075650371E-5</v>
      </c>
      <c r="T241" s="56" t="s">
        <v>785</v>
      </c>
      <c r="U241" s="88"/>
      <c r="V241" s="191" t="s">
        <v>786</v>
      </c>
      <c r="W241" s="55">
        <v>0.23194444444444443</v>
      </c>
      <c r="X241" s="58" t="s">
        <v>723</v>
      </c>
      <c r="Y241" s="58" t="s">
        <v>723</v>
      </c>
      <c r="Z241" s="55">
        <v>0.72638888888888886</v>
      </c>
      <c r="AA241" s="117" t="str">
        <f>IF(PA_19[[#This Row],[Acknowledgement Time ]]="NA","",(PA_19[[#This Row],[Acknowledgement Time ]]-PA_19[[#This Row],[Fault Time]])*24)</f>
        <v/>
      </c>
      <c r="AB241" s="117" t="str">
        <f>IF(PA_19[[#This Row],[Work Start time on Fault]]="NA","",(PA_19[[#This Row],[Work Start time on Fault]]-PA_19[[#This Row],[Fault Time]])*24)</f>
        <v/>
      </c>
      <c r="AC241" s="118" t="str">
        <f>IF(PA_19[[#This Row],[Work Start time on Fault]]="NA","",(PA_19[[#This Row],[Work Completion time on fault]]-PA_19[[#This Row],[Fault Time]])*24)</f>
        <v/>
      </c>
      <c r="AD241" s="62">
        <f>IFERROR((PA_19[[#This Row],[Work Completion time on fault]]-PA_19[[#This Row],[Fault Time]])*24,"")</f>
        <v>11.866666666666667</v>
      </c>
      <c r="AE241" s="54" t="s">
        <v>786</v>
      </c>
      <c r="AF241" s="6" t="s">
        <v>729</v>
      </c>
      <c r="AG241" s="49">
        <f>PA_19[[#This Row],[Breakdown Time]]*PA_19[[#This Row],[Plant Equivalent Weightage]]</f>
        <v>1.1625122455643845E-3</v>
      </c>
      <c r="AH241" s="54">
        <v>3.26</v>
      </c>
      <c r="AI241" s="90">
        <f>IFERROR(_xlfn.XLOOKUP($G241,'Modelling New'!$D:$D,'Modelling New'!$O:$O)*PA_19[[#This Row],[DC Capacity Affected (kW)]]*PA_19[[#This Row],[Lost PoA(KWh/m2)]],"")</f>
        <v>23.391021323732758</v>
      </c>
      <c r="AL241" s="36" t="s">
        <v>725</v>
      </c>
    </row>
    <row r="242" spans="1:38" x14ac:dyDescent="0.35">
      <c r="A242" s="53">
        <f t="shared" si="9"/>
        <v>108</v>
      </c>
      <c r="B242" s="141">
        <v>45785</v>
      </c>
      <c r="C242" s="54">
        <f>YEAR(PA_19[[#This Row],[Date]])+IF(MONTH(PA_19[[#This Row],[Date]])&gt;=4,1,0)</f>
        <v>2026</v>
      </c>
      <c r="D242" s="6">
        <f>YEAR(PA_19[[#This Row],[Date]])</f>
        <v>2025</v>
      </c>
      <c r="E242" s="54" t="s">
        <v>735</v>
      </c>
      <c r="F242" s="54" t="s">
        <v>735</v>
      </c>
      <c r="G242" s="104">
        <f>PA_19[[#This Row],[Date]]-DAY(PA_19[[#This Row],[Date]])+1</f>
        <v>45778</v>
      </c>
      <c r="H242" s="6">
        <f>DAY(EOMONTH(PA_19[[#This Row],[Month Year]],0))</f>
        <v>31</v>
      </c>
      <c r="I242" s="55">
        <f>_xlfn.XLOOKUP(PA_19[[#This Row],[Date]],Raw_Data!B:B,Raw_Data!J:J,0)</f>
        <v>0.23194444444444443</v>
      </c>
      <c r="J242" s="55">
        <f>_xlfn.XLOOKUP(PA_19[[#This Row],[Date]],Raw_Data!B:B,Raw_Data!K:K)</f>
        <v>0.72638888888888886</v>
      </c>
      <c r="K242" s="49">
        <f>IFERROR((PA_19[[#This Row],[Sunset Time (POA&lt;20 W/m2)]]-PA_19[[#This Row],[Sunrise Time (POA&gt;20 W/m2)]])*24,"")</f>
        <v>11.866666666666667</v>
      </c>
      <c r="L242" s="54"/>
      <c r="M242" s="54"/>
      <c r="N242" s="54"/>
      <c r="O242" s="52" t="s">
        <v>731</v>
      </c>
      <c r="P242" s="6"/>
      <c r="Q24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2" s="6">
        <f>_xlfn.XLOOKUP(PA_19[[#This Row],[Affected Equipment ]],'Basic Data '!A:A,'Basic Data '!B:B,0)</f>
        <v>9</v>
      </c>
      <c r="S242" s="6">
        <f>_xlfn.XLOOKUP(PA_19[[#This Row],[Affected Equipment ]],'Basic Data '!A:A,'Basic Data '!C:C,0)</f>
        <v>9.7964515075650371E-5</v>
      </c>
      <c r="T242" s="56" t="s">
        <v>785</v>
      </c>
      <c r="U242" s="88"/>
      <c r="V242" s="191" t="s">
        <v>787</v>
      </c>
      <c r="W242" s="55">
        <v>0.23194444444444443</v>
      </c>
      <c r="X242" s="58" t="s">
        <v>723</v>
      </c>
      <c r="Y242" s="58" t="s">
        <v>723</v>
      </c>
      <c r="Z242" s="55">
        <v>0.72638888888888886</v>
      </c>
      <c r="AA242" s="117" t="str">
        <f>IF(PA_19[[#This Row],[Acknowledgement Time ]]="NA","",(PA_19[[#This Row],[Acknowledgement Time ]]-PA_19[[#This Row],[Fault Time]])*24)</f>
        <v/>
      </c>
      <c r="AB242" s="117" t="str">
        <f>IF(PA_19[[#This Row],[Work Start time on Fault]]="NA","",(PA_19[[#This Row],[Work Start time on Fault]]-PA_19[[#This Row],[Fault Time]])*24)</f>
        <v/>
      </c>
      <c r="AC242" s="118" t="str">
        <f>IF(PA_19[[#This Row],[Work Start time on Fault]]="NA","",(PA_19[[#This Row],[Work Completion time on fault]]-PA_19[[#This Row],[Fault Time]])*24)</f>
        <v/>
      </c>
      <c r="AD242" s="62">
        <f>IFERROR((PA_19[[#This Row],[Work Completion time on fault]]-PA_19[[#This Row],[Fault Time]])*24,"")</f>
        <v>11.866666666666667</v>
      </c>
      <c r="AE242" s="54" t="s">
        <v>787</v>
      </c>
      <c r="AF242" s="6" t="s">
        <v>729</v>
      </c>
      <c r="AG242" s="49">
        <f>PA_19[[#This Row],[Breakdown Time]]*PA_19[[#This Row],[Plant Equivalent Weightage]]</f>
        <v>1.1625122455643845E-3</v>
      </c>
      <c r="AH242" s="54">
        <v>3.26</v>
      </c>
      <c r="AI242" s="90">
        <f>IFERROR(_xlfn.XLOOKUP($G242,'Modelling New'!$D:$D,'Modelling New'!$O:$O)*PA_19[[#This Row],[DC Capacity Affected (kW)]]*PA_19[[#This Row],[Lost PoA(KWh/m2)]],"")</f>
        <v>23.391021323732758</v>
      </c>
      <c r="AL242" s="36" t="s">
        <v>725</v>
      </c>
    </row>
    <row r="243" spans="1:38" x14ac:dyDescent="0.35">
      <c r="A243" s="53">
        <f t="shared" si="9"/>
        <v>109</v>
      </c>
      <c r="B243" s="141">
        <v>45785</v>
      </c>
      <c r="C243" s="54">
        <f>YEAR(PA_19[[#This Row],[Date]])+IF(MONTH(PA_19[[#This Row],[Date]])&gt;=4,1,0)</f>
        <v>2026</v>
      </c>
      <c r="D243" s="6">
        <f>YEAR(PA_19[[#This Row],[Date]])</f>
        <v>2025</v>
      </c>
      <c r="E243" s="54" t="s">
        <v>735</v>
      </c>
      <c r="F243" s="54" t="s">
        <v>735</v>
      </c>
      <c r="G243" s="104">
        <f>PA_19[[#This Row],[Date]]-DAY(PA_19[[#This Row],[Date]])+1</f>
        <v>45778</v>
      </c>
      <c r="H243" s="6">
        <f>DAY(EOMONTH(PA_19[[#This Row],[Month Year]],0))</f>
        <v>31</v>
      </c>
      <c r="I243" s="55">
        <f>_xlfn.XLOOKUP(PA_19[[#This Row],[Date]],Raw_Data!B:B,Raw_Data!J:J,0)</f>
        <v>0.23194444444444443</v>
      </c>
      <c r="J243" s="55">
        <f>_xlfn.XLOOKUP(PA_19[[#This Row],[Date]],Raw_Data!B:B,Raw_Data!K:K)</f>
        <v>0.72638888888888886</v>
      </c>
      <c r="K243" s="49">
        <f>IFERROR((PA_19[[#This Row],[Sunset Time (POA&lt;20 W/m2)]]-PA_19[[#This Row],[Sunrise Time (POA&gt;20 W/m2)]])*24,"")</f>
        <v>11.866666666666667</v>
      </c>
      <c r="L243" s="54"/>
      <c r="M243" s="54"/>
      <c r="N243" s="54"/>
      <c r="O243" s="52" t="s">
        <v>731</v>
      </c>
      <c r="P243" s="6"/>
      <c r="Q24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3" s="6">
        <f>_xlfn.XLOOKUP(PA_19[[#This Row],[Affected Equipment ]],'Basic Data '!A:A,'Basic Data '!B:B,0)</f>
        <v>9</v>
      </c>
      <c r="S243" s="6">
        <f>_xlfn.XLOOKUP(PA_19[[#This Row],[Affected Equipment ]],'Basic Data '!A:A,'Basic Data '!C:C,0)</f>
        <v>9.7964515075650371E-5</v>
      </c>
      <c r="T243" s="56" t="s">
        <v>785</v>
      </c>
      <c r="U243" s="88"/>
      <c r="V243" s="191" t="s">
        <v>788</v>
      </c>
      <c r="W243" s="55">
        <v>0.23194444444444443</v>
      </c>
      <c r="X243" s="58" t="s">
        <v>723</v>
      </c>
      <c r="Y243" s="58" t="s">
        <v>723</v>
      </c>
      <c r="Z243" s="55">
        <v>0.72638888888888886</v>
      </c>
      <c r="AA243" s="117" t="str">
        <f>IF(PA_19[[#This Row],[Acknowledgement Time ]]="NA","",(PA_19[[#This Row],[Acknowledgement Time ]]-PA_19[[#This Row],[Fault Time]])*24)</f>
        <v/>
      </c>
      <c r="AB243" s="117" t="str">
        <f>IF(PA_19[[#This Row],[Work Start time on Fault]]="NA","",(PA_19[[#This Row],[Work Start time on Fault]]-PA_19[[#This Row],[Fault Time]])*24)</f>
        <v/>
      </c>
      <c r="AC243" s="118" t="str">
        <f>IF(PA_19[[#This Row],[Work Start time on Fault]]="NA","",(PA_19[[#This Row],[Work Completion time on fault]]-PA_19[[#This Row],[Fault Time]])*24)</f>
        <v/>
      </c>
      <c r="AD243" s="62">
        <f>IFERROR((PA_19[[#This Row],[Work Completion time on fault]]-PA_19[[#This Row],[Fault Time]])*24,"")</f>
        <v>11.866666666666667</v>
      </c>
      <c r="AE243" s="54" t="s">
        <v>788</v>
      </c>
      <c r="AF243" s="6" t="s">
        <v>729</v>
      </c>
      <c r="AG243" s="49">
        <f>PA_19[[#This Row],[Breakdown Time]]*PA_19[[#This Row],[Plant Equivalent Weightage]]</f>
        <v>1.1625122455643845E-3</v>
      </c>
      <c r="AH243" s="54">
        <v>3.26</v>
      </c>
      <c r="AI243" s="90">
        <f>IFERROR(_xlfn.XLOOKUP($G243,'Modelling New'!$D:$D,'Modelling New'!$O:$O)*PA_19[[#This Row],[DC Capacity Affected (kW)]]*PA_19[[#This Row],[Lost PoA(KWh/m2)]],"")</f>
        <v>23.391021323732758</v>
      </c>
      <c r="AL243" s="36" t="s">
        <v>725</v>
      </c>
    </row>
    <row r="244" spans="1:38" x14ac:dyDescent="0.35">
      <c r="A244" s="53">
        <f t="shared" si="9"/>
        <v>110</v>
      </c>
      <c r="B244" s="141">
        <v>45786</v>
      </c>
      <c r="C244" s="54">
        <f>YEAR(PA_19[[#This Row],[Date]])+IF(MONTH(PA_19[[#This Row],[Date]])&gt;=4,1,0)</f>
        <v>2026</v>
      </c>
      <c r="D244" s="6">
        <f>YEAR(PA_19[[#This Row],[Date]])</f>
        <v>2025</v>
      </c>
      <c r="E244" s="54" t="s">
        <v>735</v>
      </c>
      <c r="F244" s="54" t="s">
        <v>735</v>
      </c>
      <c r="G244" s="104">
        <f>PA_19[[#This Row],[Date]]-DAY(PA_19[[#This Row],[Date]])+1</f>
        <v>45778</v>
      </c>
      <c r="H244" s="6">
        <f>DAY(EOMONTH(PA_19[[#This Row],[Month Year]],0))</f>
        <v>31</v>
      </c>
      <c r="I244" s="55">
        <f>_xlfn.XLOOKUP(PA_19[[#This Row],[Date]],Raw_Data!B:B,Raw_Data!J:J,0)</f>
        <v>0.20486111111111113</v>
      </c>
      <c r="J244" s="55">
        <f>_xlfn.XLOOKUP(PA_19[[#This Row],[Date]],Raw_Data!B:B,Raw_Data!K:K)</f>
        <v>0.71944444444444444</v>
      </c>
      <c r="K244" s="49">
        <f>IFERROR((PA_19[[#This Row],[Sunset Time (POA&lt;20 W/m2)]]-PA_19[[#This Row],[Sunrise Time (POA&gt;20 W/m2)]])*24,"")</f>
        <v>12.349999999999998</v>
      </c>
      <c r="L244" s="54"/>
      <c r="M244" s="54"/>
      <c r="N244" s="54"/>
      <c r="O244" s="52" t="s">
        <v>731</v>
      </c>
      <c r="P244" s="6"/>
      <c r="Q24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4" s="6">
        <f>_xlfn.XLOOKUP(PA_19[[#This Row],[Affected Equipment ]],'Basic Data '!A:A,'Basic Data '!B:B,0)</f>
        <v>9</v>
      </c>
      <c r="S244" s="6">
        <f>_xlfn.XLOOKUP(PA_19[[#This Row],[Affected Equipment ]],'Basic Data '!A:A,'Basic Data '!C:C,0)</f>
        <v>9.7964515075650371E-5</v>
      </c>
      <c r="T244" s="56" t="s">
        <v>785</v>
      </c>
      <c r="U244" s="88"/>
      <c r="V244" s="191" t="s">
        <v>786</v>
      </c>
      <c r="W244" s="55">
        <v>0.20486111111111113</v>
      </c>
      <c r="X244" s="58" t="s">
        <v>723</v>
      </c>
      <c r="Y244" s="58" t="s">
        <v>723</v>
      </c>
      <c r="Z244" s="55">
        <v>0.71944444444444444</v>
      </c>
      <c r="AA244" s="117" t="str">
        <f>IF(PA_19[[#This Row],[Acknowledgement Time ]]="NA","",(PA_19[[#This Row],[Acknowledgement Time ]]-PA_19[[#This Row],[Fault Time]])*24)</f>
        <v/>
      </c>
      <c r="AB244" s="117" t="str">
        <f>IF(PA_19[[#This Row],[Work Start time on Fault]]="NA","",(PA_19[[#This Row],[Work Start time on Fault]]-PA_19[[#This Row],[Fault Time]])*24)</f>
        <v/>
      </c>
      <c r="AC244" s="118" t="str">
        <f>IF(PA_19[[#This Row],[Work Start time on Fault]]="NA","",(PA_19[[#This Row],[Work Completion time on fault]]-PA_19[[#This Row],[Fault Time]])*24)</f>
        <v/>
      </c>
      <c r="AD244" s="62">
        <f>IFERROR((PA_19[[#This Row],[Work Completion time on fault]]-PA_19[[#This Row],[Fault Time]])*24,"")</f>
        <v>12.349999999999998</v>
      </c>
      <c r="AE244" s="54" t="s">
        <v>786</v>
      </c>
      <c r="AF244" s="6" t="s">
        <v>729</v>
      </c>
      <c r="AG244" s="49">
        <f>PA_19[[#This Row],[Breakdown Time]]*PA_19[[#This Row],[Plant Equivalent Weightage]]</f>
        <v>1.2098617611842818E-3</v>
      </c>
      <c r="AH244" s="54">
        <v>5.56</v>
      </c>
      <c r="AI244" s="90">
        <f>IFERROR(_xlfn.XLOOKUP($G244,'Modelling New'!$D:$D,'Modelling New'!$O:$O)*PA_19[[#This Row],[DC Capacity Affected (kW)]]*PA_19[[#This Row],[Lost PoA(KWh/m2)]],"")</f>
        <v>39.893889128820291</v>
      </c>
      <c r="AL244" s="36" t="s">
        <v>725</v>
      </c>
    </row>
    <row r="245" spans="1:38" x14ac:dyDescent="0.35">
      <c r="A245" s="53">
        <f t="shared" si="9"/>
        <v>111</v>
      </c>
      <c r="B245" s="141">
        <v>45786</v>
      </c>
      <c r="C245" s="54">
        <f>YEAR(PA_19[[#This Row],[Date]])+IF(MONTH(PA_19[[#This Row],[Date]])&gt;=4,1,0)</f>
        <v>2026</v>
      </c>
      <c r="D245" s="6">
        <f>YEAR(PA_19[[#This Row],[Date]])</f>
        <v>2025</v>
      </c>
      <c r="E245" s="54" t="s">
        <v>735</v>
      </c>
      <c r="F245" s="54" t="s">
        <v>735</v>
      </c>
      <c r="G245" s="104">
        <f>PA_19[[#This Row],[Date]]-DAY(PA_19[[#This Row],[Date]])+1</f>
        <v>45778</v>
      </c>
      <c r="H245" s="6">
        <f>DAY(EOMONTH(PA_19[[#This Row],[Month Year]],0))</f>
        <v>31</v>
      </c>
      <c r="I245" s="55">
        <f>_xlfn.XLOOKUP(PA_19[[#This Row],[Date]],Raw_Data!B:B,Raw_Data!J:J,0)</f>
        <v>0.20486111111111113</v>
      </c>
      <c r="J245" s="55">
        <f>_xlfn.XLOOKUP(PA_19[[#This Row],[Date]],Raw_Data!B:B,Raw_Data!K:K)</f>
        <v>0.71944444444444444</v>
      </c>
      <c r="K245" s="49">
        <f>IFERROR((PA_19[[#This Row],[Sunset Time (POA&lt;20 W/m2)]]-PA_19[[#This Row],[Sunrise Time (POA&gt;20 W/m2)]])*24,"")</f>
        <v>12.349999999999998</v>
      </c>
      <c r="L245" s="54"/>
      <c r="M245" s="54"/>
      <c r="N245" s="54"/>
      <c r="O245" s="52" t="s">
        <v>731</v>
      </c>
      <c r="P245" s="6"/>
      <c r="Q24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5" s="6">
        <f>_xlfn.XLOOKUP(PA_19[[#This Row],[Affected Equipment ]],'Basic Data '!A:A,'Basic Data '!B:B,0)</f>
        <v>9</v>
      </c>
      <c r="S245" s="6">
        <f>_xlfn.XLOOKUP(PA_19[[#This Row],[Affected Equipment ]],'Basic Data '!A:A,'Basic Data '!C:C,0)</f>
        <v>9.7964515075650371E-5</v>
      </c>
      <c r="T245" s="56" t="s">
        <v>785</v>
      </c>
      <c r="U245" s="88"/>
      <c r="V245" s="191" t="s">
        <v>787</v>
      </c>
      <c r="W245" s="55">
        <v>0.20486111111111113</v>
      </c>
      <c r="X245" s="58" t="s">
        <v>723</v>
      </c>
      <c r="Y245" s="58" t="s">
        <v>723</v>
      </c>
      <c r="Z245" s="55">
        <v>0.71944444444444444</v>
      </c>
      <c r="AA245" s="117" t="str">
        <f>IF(PA_19[[#This Row],[Acknowledgement Time ]]="NA","",(PA_19[[#This Row],[Acknowledgement Time ]]-PA_19[[#This Row],[Fault Time]])*24)</f>
        <v/>
      </c>
      <c r="AB245" s="117" t="str">
        <f>IF(PA_19[[#This Row],[Work Start time on Fault]]="NA","",(PA_19[[#This Row],[Work Start time on Fault]]-PA_19[[#This Row],[Fault Time]])*24)</f>
        <v/>
      </c>
      <c r="AC245" s="118" t="str">
        <f>IF(PA_19[[#This Row],[Work Start time on Fault]]="NA","",(PA_19[[#This Row],[Work Completion time on fault]]-PA_19[[#This Row],[Fault Time]])*24)</f>
        <v/>
      </c>
      <c r="AD245" s="62">
        <f>IFERROR((PA_19[[#This Row],[Work Completion time on fault]]-PA_19[[#This Row],[Fault Time]])*24,"")</f>
        <v>12.349999999999998</v>
      </c>
      <c r="AE245" s="54" t="s">
        <v>787</v>
      </c>
      <c r="AF245" s="6" t="s">
        <v>729</v>
      </c>
      <c r="AG245" s="49">
        <f>PA_19[[#This Row],[Breakdown Time]]*PA_19[[#This Row],[Plant Equivalent Weightage]]</f>
        <v>1.2098617611842818E-3</v>
      </c>
      <c r="AH245" s="54">
        <v>5.56</v>
      </c>
      <c r="AI245" s="90">
        <f>IFERROR(_xlfn.XLOOKUP($G245,'Modelling New'!$D:$D,'Modelling New'!$O:$O)*PA_19[[#This Row],[DC Capacity Affected (kW)]]*PA_19[[#This Row],[Lost PoA(KWh/m2)]],"")</f>
        <v>39.893889128820291</v>
      </c>
      <c r="AL245" s="36" t="s">
        <v>725</v>
      </c>
    </row>
    <row r="246" spans="1:38" x14ac:dyDescent="0.35">
      <c r="A246" s="53">
        <f t="shared" si="9"/>
        <v>112</v>
      </c>
      <c r="B246" s="141">
        <v>45786</v>
      </c>
      <c r="C246" s="54">
        <f>YEAR(PA_19[[#This Row],[Date]])+IF(MONTH(PA_19[[#This Row],[Date]])&gt;=4,1,0)</f>
        <v>2026</v>
      </c>
      <c r="D246" s="6">
        <f>YEAR(PA_19[[#This Row],[Date]])</f>
        <v>2025</v>
      </c>
      <c r="E246" s="54" t="s">
        <v>735</v>
      </c>
      <c r="F246" s="54" t="s">
        <v>735</v>
      </c>
      <c r="G246" s="104">
        <f>PA_19[[#This Row],[Date]]-DAY(PA_19[[#This Row],[Date]])+1</f>
        <v>45778</v>
      </c>
      <c r="H246" s="6">
        <f>DAY(EOMONTH(PA_19[[#This Row],[Month Year]],0))</f>
        <v>31</v>
      </c>
      <c r="I246" s="55">
        <f>_xlfn.XLOOKUP(PA_19[[#This Row],[Date]],Raw_Data!B:B,Raw_Data!J:J,0)</f>
        <v>0.20486111111111113</v>
      </c>
      <c r="J246" s="55">
        <f>_xlfn.XLOOKUP(PA_19[[#This Row],[Date]],Raw_Data!B:B,Raw_Data!K:K)</f>
        <v>0.71944444444444444</v>
      </c>
      <c r="K246" s="49">
        <f>IFERROR((PA_19[[#This Row],[Sunset Time (POA&lt;20 W/m2)]]-PA_19[[#This Row],[Sunrise Time (POA&gt;20 W/m2)]])*24,"")</f>
        <v>12.349999999999998</v>
      </c>
      <c r="L246" s="54"/>
      <c r="M246" s="54"/>
      <c r="N246" s="54"/>
      <c r="O246" s="52" t="s">
        <v>731</v>
      </c>
      <c r="P246" s="6"/>
      <c r="Q24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6" s="6">
        <f>_xlfn.XLOOKUP(PA_19[[#This Row],[Affected Equipment ]],'Basic Data '!A:A,'Basic Data '!B:B,0)</f>
        <v>9</v>
      </c>
      <c r="S246" s="6">
        <f>_xlfn.XLOOKUP(PA_19[[#This Row],[Affected Equipment ]],'Basic Data '!A:A,'Basic Data '!C:C,0)</f>
        <v>9.7964515075650371E-5</v>
      </c>
      <c r="T246" s="56" t="s">
        <v>785</v>
      </c>
      <c r="U246" s="88"/>
      <c r="V246" s="191" t="s">
        <v>788</v>
      </c>
      <c r="W246" s="55">
        <v>0.20486111111111113</v>
      </c>
      <c r="X246" s="58" t="s">
        <v>723</v>
      </c>
      <c r="Y246" s="58" t="s">
        <v>723</v>
      </c>
      <c r="Z246" s="55">
        <v>0.71944444444444444</v>
      </c>
      <c r="AA246" s="117" t="str">
        <f>IF(PA_19[[#This Row],[Acknowledgement Time ]]="NA","",(PA_19[[#This Row],[Acknowledgement Time ]]-PA_19[[#This Row],[Fault Time]])*24)</f>
        <v/>
      </c>
      <c r="AB246" s="117" t="str">
        <f>IF(PA_19[[#This Row],[Work Start time on Fault]]="NA","",(PA_19[[#This Row],[Work Start time on Fault]]-PA_19[[#This Row],[Fault Time]])*24)</f>
        <v/>
      </c>
      <c r="AC246" s="6" t="str">
        <f>IF(PA_19[[#This Row],[Work Start time on Fault]]="NA","",(PA_19[[#This Row],[Work Completion time on fault]]-PA_19[[#This Row],[Fault Time]])*24)</f>
        <v/>
      </c>
      <c r="AD246" s="62">
        <f>IFERROR((PA_19[[#This Row],[Work Completion time on fault]]-PA_19[[#This Row],[Fault Time]])*24,"")</f>
        <v>12.349999999999998</v>
      </c>
      <c r="AE246" s="54" t="s">
        <v>788</v>
      </c>
      <c r="AF246" s="104" t="s">
        <v>729</v>
      </c>
      <c r="AG246" s="49">
        <f>PA_19[[#This Row],[Breakdown Time]]*PA_19[[#This Row],[Plant Equivalent Weightage]]</f>
        <v>1.2098617611842818E-3</v>
      </c>
      <c r="AH246" s="54">
        <v>5.56</v>
      </c>
      <c r="AI246" s="90">
        <f>IFERROR(_xlfn.XLOOKUP($G246,'Modelling New'!$D:$D,'Modelling New'!$O:$O)*PA_19[[#This Row],[DC Capacity Affected (kW)]]*PA_19[[#This Row],[Lost PoA(KWh/m2)]],"")</f>
        <v>39.893889128820291</v>
      </c>
      <c r="AL246" s="36" t="s">
        <v>725</v>
      </c>
    </row>
    <row r="247" spans="1:38" x14ac:dyDescent="0.35">
      <c r="A247" s="53">
        <v>113</v>
      </c>
      <c r="B247" s="141">
        <v>45787</v>
      </c>
      <c r="C247" s="54">
        <f>YEAR(PA_19[[#This Row],[Date]])+IF(MONTH(PA_19[[#This Row],[Date]])&gt;=4,1,0)</f>
        <v>2026</v>
      </c>
      <c r="D247" s="6">
        <f>YEAR(PA_19[[#This Row],[Date]])</f>
        <v>2025</v>
      </c>
      <c r="E247" s="54" t="s">
        <v>735</v>
      </c>
      <c r="F247" s="54" t="s">
        <v>735</v>
      </c>
      <c r="G247" s="104">
        <f>PA_19[[#This Row],[Date]]-DAY(PA_19[[#This Row],[Date]])+1</f>
        <v>45778</v>
      </c>
      <c r="H247" s="6">
        <f>DAY(EOMONTH(PA_19[[#This Row],[Month Year]],0))</f>
        <v>31</v>
      </c>
      <c r="I247" s="55">
        <f>_xlfn.XLOOKUP(PA_19[[#This Row],[Date]],Raw_Data!B:B,Raw_Data!J:J,0)</f>
        <v>0.20416666666666669</v>
      </c>
      <c r="J247" s="55">
        <f>_xlfn.XLOOKUP(PA_19[[#This Row],[Date]],Raw_Data!B:B,Raw_Data!K:K)</f>
        <v>0.72361111111111109</v>
      </c>
      <c r="K247" s="49">
        <f>IFERROR((PA_19[[#This Row],[Sunset Time (POA&lt;20 W/m2)]]-PA_19[[#This Row],[Sunrise Time (POA&gt;20 W/m2)]])*24,"")</f>
        <v>12.466666666666665</v>
      </c>
      <c r="L247" s="54"/>
      <c r="M247" s="54"/>
      <c r="N247" s="54"/>
      <c r="O247" s="52" t="s">
        <v>731</v>
      </c>
      <c r="P247" s="6"/>
      <c r="Q24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7" s="6">
        <f>_xlfn.XLOOKUP(PA_19[[#This Row],[Affected Equipment ]],'Basic Data '!A:A,'Basic Data '!B:B,0)</f>
        <v>9</v>
      </c>
      <c r="S247" s="6">
        <f>_xlfn.XLOOKUP(PA_19[[#This Row],[Affected Equipment ]],'Basic Data '!A:A,'Basic Data '!C:C,0)</f>
        <v>9.7964515075650371E-5</v>
      </c>
      <c r="T247" s="56" t="s">
        <v>785</v>
      </c>
      <c r="U247" s="88"/>
      <c r="V247" s="191" t="s">
        <v>786</v>
      </c>
      <c r="W247" s="55">
        <v>0.20416666666666669</v>
      </c>
      <c r="X247" s="58" t="s">
        <v>723</v>
      </c>
      <c r="Y247" s="58" t="s">
        <v>723</v>
      </c>
      <c r="Z247" s="55">
        <v>0.72361111111111109</v>
      </c>
      <c r="AA247" s="117" t="str">
        <f>IF(PA_19[[#This Row],[Acknowledgement Time ]]="NA","",(PA_19[[#This Row],[Acknowledgement Time ]]-PA_19[[#This Row],[Fault Time]])*24)</f>
        <v/>
      </c>
      <c r="AB247" s="117" t="str">
        <f>IF(PA_19[[#This Row],[Work Start time on Fault]]="NA","",(PA_19[[#This Row],[Work Start time on Fault]]-PA_19[[#This Row],[Fault Time]])*24)</f>
        <v/>
      </c>
      <c r="AC247" s="6" t="str">
        <f>IF(PA_19[[#This Row],[Work Start time on Fault]]="NA","",(PA_19[[#This Row],[Work Completion time on fault]]-PA_19[[#This Row],[Fault Time]])*24)</f>
        <v/>
      </c>
      <c r="AD247" s="62">
        <f>IFERROR((PA_19[[#This Row],[Work Completion time on fault]]-PA_19[[#This Row],[Fault Time]])*24,"")</f>
        <v>12.466666666666665</v>
      </c>
      <c r="AE247" s="54" t="s">
        <v>786</v>
      </c>
      <c r="AF247" s="104" t="s">
        <v>703</v>
      </c>
      <c r="AG247" s="49">
        <f>PA_19[[#This Row],[Breakdown Time]]*PA_19[[#This Row],[Plant Equivalent Weightage]]</f>
        <v>1.2212909546097744E-3</v>
      </c>
      <c r="AH247" s="54">
        <v>5.75</v>
      </c>
      <c r="AI247" s="90">
        <f>IFERROR(_xlfn.XLOOKUP($G247,'Modelling New'!$D:$D,'Modelling New'!$O:$O)*PA_19[[#This Row],[DC Capacity Affected (kW)]]*PA_19[[#This Row],[Lost PoA(KWh/m2)]],"")</f>
        <v>41.257169512718825</v>
      </c>
      <c r="AL247" s="36" t="s">
        <v>725</v>
      </c>
    </row>
    <row r="248" spans="1:38" x14ac:dyDescent="0.35">
      <c r="A248" s="53">
        <v>114</v>
      </c>
      <c r="B248" s="141">
        <v>45787</v>
      </c>
      <c r="C248" s="54">
        <f>YEAR(PA_19[[#This Row],[Date]])+IF(MONTH(PA_19[[#This Row],[Date]])&gt;=4,1,0)</f>
        <v>2026</v>
      </c>
      <c r="D248" s="6">
        <f>YEAR(PA_19[[#This Row],[Date]])</f>
        <v>2025</v>
      </c>
      <c r="E248" s="54" t="s">
        <v>735</v>
      </c>
      <c r="F248" s="54" t="s">
        <v>735</v>
      </c>
      <c r="G248" s="104">
        <f>PA_19[[#This Row],[Date]]-DAY(PA_19[[#This Row],[Date]])+1</f>
        <v>45778</v>
      </c>
      <c r="H248" s="6">
        <f>DAY(EOMONTH(PA_19[[#This Row],[Month Year]],0))</f>
        <v>31</v>
      </c>
      <c r="I248" s="55">
        <f>_xlfn.XLOOKUP(PA_19[[#This Row],[Date]],Raw_Data!B:B,Raw_Data!J:J,0)</f>
        <v>0.20416666666666669</v>
      </c>
      <c r="J248" s="55">
        <f>_xlfn.XLOOKUP(PA_19[[#This Row],[Date]],Raw_Data!B:B,Raw_Data!K:K)</f>
        <v>0.72361111111111109</v>
      </c>
      <c r="K248" s="49">
        <f>IFERROR((PA_19[[#This Row],[Sunset Time (POA&lt;20 W/m2)]]-PA_19[[#This Row],[Sunrise Time (POA&gt;20 W/m2)]])*24,"")</f>
        <v>12.466666666666665</v>
      </c>
      <c r="L248" s="54"/>
      <c r="M248" s="54"/>
      <c r="N248" s="54"/>
      <c r="O248" s="52" t="s">
        <v>731</v>
      </c>
      <c r="P248" s="6"/>
      <c r="Q24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8" s="6">
        <f>_xlfn.XLOOKUP(PA_19[[#This Row],[Affected Equipment ]],'Basic Data '!A:A,'Basic Data '!B:B,0)</f>
        <v>9</v>
      </c>
      <c r="S248" s="6">
        <f>_xlfn.XLOOKUP(PA_19[[#This Row],[Affected Equipment ]],'Basic Data '!A:A,'Basic Data '!C:C,0)</f>
        <v>9.7964515075650371E-5</v>
      </c>
      <c r="T248" s="56" t="s">
        <v>785</v>
      </c>
      <c r="U248" s="88"/>
      <c r="V248" s="191" t="s">
        <v>787</v>
      </c>
      <c r="W248" s="55">
        <v>0.20416666666666669</v>
      </c>
      <c r="X248" s="58" t="s">
        <v>723</v>
      </c>
      <c r="Y248" s="58" t="s">
        <v>723</v>
      </c>
      <c r="Z248" s="55">
        <v>0.72361111111111109</v>
      </c>
      <c r="AA248" s="117" t="str">
        <f>IF(PA_19[[#This Row],[Acknowledgement Time ]]="NA","",(PA_19[[#This Row],[Acknowledgement Time ]]-PA_19[[#This Row],[Fault Time]])*24)</f>
        <v/>
      </c>
      <c r="AB248" s="117" t="str">
        <f>IF(PA_19[[#This Row],[Work Start time on Fault]]="NA","",(PA_19[[#This Row],[Work Start time on Fault]]-PA_19[[#This Row],[Fault Time]])*24)</f>
        <v/>
      </c>
      <c r="AC248" s="6" t="str">
        <f>IF(PA_19[[#This Row],[Work Start time on Fault]]="NA","",(PA_19[[#This Row],[Work Completion time on fault]]-PA_19[[#This Row],[Fault Time]])*24)</f>
        <v/>
      </c>
      <c r="AD248" s="62">
        <f>IFERROR((PA_19[[#This Row],[Work Completion time on fault]]-PA_19[[#This Row],[Fault Time]])*24,"")</f>
        <v>12.466666666666665</v>
      </c>
      <c r="AE248" s="54" t="s">
        <v>787</v>
      </c>
      <c r="AF248" s="104" t="s">
        <v>729</v>
      </c>
      <c r="AG248" s="49">
        <f>PA_19[[#This Row],[Breakdown Time]]*PA_19[[#This Row],[Plant Equivalent Weightage]]</f>
        <v>1.2212909546097744E-3</v>
      </c>
      <c r="AH248" s="54">
        <v>5.75</v>
      </c>
      <c r="AI248" s="90">
        <f>IFERROR(_xlfn.XLOOKUP($G248,'Modelling New'!$D:$D,'Modelling New'!$O:$O)*PA_19[[#This Row],[DC Capacity Affected (kW)]]*PA_19[[#This Row],[Lost PoA(KWh/m2)]],"")</f>
        <v>41.257169512718825</v>
      </c>
      <c r="AL248" s="36" t="s">
        <v>725</v>
      </c>
    </row>
    <row r="249" spans="1:38" x14ac:dyDescent="0.35">
      <c r="A249" s="53">
        <v>115</v>
      </c>
      <c r="B249" s="141">
        <v>45787</v>
      </c>
      <c r="C249" s="54">
        <f>YEAR(PA_19[[#This Row],[Date]])+IF(MONTH(PA_19[[#This Row],[Date]])&gt;=4,1,0)</f>
        <v>2026</v>
      </c>
      <c r="D249" s="6">
        <f>YEAR(PA_19[[#This Row],[Date]])</f>
        <v>2025</v>
      </c>
      <c r="E249" s="54" t="s">
        <v>735</v>
      </c>
      <c r="F249" s="54" t="s">
        <v>735</v>
      </c>
      <c r="G249" s="104">
        <f>PA_19[[#This Row],[Date]]-DAY(PA_19[[#This Row],[Date]])+1</f>
        <v>45778</v>
      </c>
      <c r="H249" s="6">
        <f>DAY(EOMONTH(PA_19[[#This Row],[Month Year]],0))</f>
        <v>31</v>
      </c>
      <c r="I249" s="55">
        <f>_xlfn.XLOOKUP(PA_19[[#This Row],[Date]],Raw_Data!B:B,Raw_Data!J:J,0)</f>
        <v>0.20416666666666669</v>
      </c>
      <c r="J249" s="55">
        <f>_xlfn.XLOOKUP(PA_19[[#This Row],[Date]],Raw_Data!B:B,Raw_Data!K:K)</f>
        <v>0.72361111111111109</v>
      </c>
      <c r="K249" s="49">
        <f>IFERROR((PA_19[[#This Row],[Sunset Time (POA&lt;20 W/m2)]]-PA_19[[#This Row],[Sunrise Time (POA&gt;20 W/m2)]])*24,"")</f>
        <v>12.466666666666665</v>
      </c>
      <c r="L249" s="54"/>
      <c r="M249" s="54"/>
      <c r="N249" s="54"/>
      <c r="O249" s="52" t="s">
        <v>731</v>
      </c>
      <c r="P249" s="6"/>
      <c r="Q24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49" s="6">
        <f>_xlfn.XLOOKUP(PA_19[[#This Row],[Affected Equipment ]],'Basic Data '!A:A,'Basic Data '!B:B,0)</f>
        <v>9</v>
      </c>
      <c r="S249" s="6">
        <f>_xlfn.XLOOKUP(PA_19[[#This Row],[Affected Equipment ]],'Basic Data '!A:A,'Basic Data '!C:C,0)</f>
        <v>9.7964515075650371E-5</v>
      </c>
      <c r="T249" s="56" t="s">
        <v>785</v>
      </c>
      <c r="U249" s="88"/>
      <c r="V249" s="191" t="s">
        <v>788</v>
      </c>
      <c r="W249" s="55">
        <v>0.20416666666666669</v>
      </c>
      <c r="X249" s="58" t="s">
        <v>723</v>
      </c>
      <c r="Y249" s="58" t="s">
        <v>723</v>
      </c>
      <c r="Z249" s="55">
        <v>0.72361111111111109</v>
      </c>
      <c r="AA249" s="117" t="str">
        <f>IF(PA_19[[#This Row],[Acknowledgement Time ]]="NA","",(PA_19[[#This Row],[Acknowledgement Time ]]-PA_19[[#This Row],[Fault Time]])*24)</f>
        <v/>
      </c>
      <c r="AB249" s="117" t="str">
        <f>IF(PA_19[[#This Row],[Work Start time on Fault]]="NA","",(PA_19[[#This Row],[Work Start time on Fault]]-PA_19[[#This Row],[Fault Time]])*24)</f>
        <v/>
      </c>
      <c r="AC249" s="6" t="str">
        <f>IF(PA_19[[#This Row],[Work Start time on Fault]]="NA","",(PA_19[[#This Row],[Work Completion time on fault]]-PA_19[[#This Row],[Fault Time]])*24)</f>
        <v/>
      </c>
      <c r="AD249" s="62">
        <f>IFERROR((PA_19[[#This Row],[Work Completion time on fault]]-PA_19[[#This Row],[Fault Time]])*24,"")</f>
        <v>12.466666666666665</v>
      </c>
      <c r="AE249" s="54" t="s">
        <v>788</v>
      </c>
      <c r="AF249" s="104" t="s">
        <v>729</v>
      </c>
      <c r="AG249" s="49">
        <f>PA_19[[#This Row],[Breakdown Time]]*PA_19[[#This Row],[Plant Equivalent Weightage]]</f>
        <v>1.2212909546097744E-3</v>
      </c>
      <c r="AH249" s="54">
        <v>5.75</v>
      </c>
      <c r="AI249" s="90">
        <f>IFERROR(_xlfn.XLOOKUP($G249,'Modelling New'!$D:$D,'Modelling New'!$O:$O)*PA_19[[#This Row],[DC Capacity Affected (kW)]]*PA_19[[#This Row],[Lost PoA(KWh/m2)]],"")</f>
        <v>41.257169512718825</v>
      </c>
      <c r="AL249" s="36" t="s">
        <v>725</v>
      </c>
    </row>
    <row r="250" spans="1:38" x14ac:dyDescent="0.35">
      <c r="A250" s="53">
        <v>116</v>
      </c>
      <c r="B250" s="141">
        <v>45787</v>
      </c>
      <c r="C250" s="54">
        <f>YEAR(PA_19[[#This Row],[Date]])+IF(MONTH(PA_19[[#This Row],[Date]])&gt;=4,1,0)</f>
        <v>2026</v>
      </c>
      <c r="D250" s="6">
        <f>YEAR(PA_19[[#This Row],[Date]])</f>
        <v>2025</v>
      </c>
      <c r="E250" s="54" t="s">
        <v>735</v>
      </c>
      <c r="F250" s="54" t="s">
        <v>735</v>
      </c>
      <c r="G250" s="104">
        <f>PA_19[[#This Row],[Date]]-DAY(PA_19[[#This Row],[Date]])+1</f>
        <v>45778</v>
      </c>
      <c r="H250" s="6">
        <f>DAY(EOMONTH(PA_19[[#This Row],[Month Year]],0))</f>
        <v>31</v>
      </c>
      <c r="I250" s="55">
        <f>_xlfn.XLOOKUP(PA_19[[#This Row],[Date]],Raw_Data!B:B,Raw_Data!J:J,0)</f>
        <v>0.20416666666666669</v>
      </c>
      <c r="J250" s="55">
        <f>_xlfn.XLOOKUP(PA_19[[#This Row],[Date]],Raw_Data!B:B,Raw_Data!K:K)</f>
        <v>0.72361111111111109</v>
      </c>
      <c r="K250" s="49">
        <f>IFERROR((PA_19[[#This Row],[Sunset Time (POA&lt;20 W/m2)]]-PA_19[[#This Row],[Sunrise Time (POA&gt;20 W/m2)]])*24,"")</f>
        <v>12.466666666666665</v>
      </c>
      <c r="L250" s="54"/>
      <c r="M250" s="54"/>
      <c r="N250" s="54"/>
      <c r="O250" s="52" t="s">
        <v>731</v>
      </c>
      <c r="P250" s="6"/>
      <c r="Q25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50" s="6">
        <f>_xlfn.XLOOKUP(PA_19[[#This Row],[Affected Equipment ]],'Basic Data '!A:A,'Basic Data '!B:B,0)</f>
        <v>9</v>
      </c>
      <c r="S250" s="6">
        <f>_xlfn.XLOOKUP(PA_19[[#This Row],[Affected Equipment ]],'Basic Data '!A:A,'Basic Data '!C:C,0)</f>
        <v>9.7964515075650371E-5</v>
      </c>
      <c r="T250" s="56" t="s">
        <v>785</v>
      </c>
      <c r="U250" s="88"/>
      <c r="V250" s="191" t="s">
        <v>813</v>
      </c>
      <c r="W250" s="55">
        <v>0.38194444444444442</v>
      </c>
      <c r="X250" s="58" t="s">
        <v>723</v>
      </c>
      <c r="Y250" s="58" t="s">
        <v>723</v>
      </c>
      <c r="Z250" s="55">
        <v>0.41319444444444442</v>
      </c>
      <c r="AA250" s="117" t="str">
        <f>IF(PA_19[[#This Row],[Acknowledgement Time ]]="NA","",(PA_19[[#This Row],[Acknowledgement Time ]]-PA_19[[#This Row],[Fault Time]])*24)</f>
        <v/>
      </c>
      <c r="AB250" s="117" t="str">
        <f>IF(PA_19[[#This Row],[Work Start time on Fault]]="NA","",(PA_19[[#This Row],[Work Start time on Fault]]-PA_19[[#This Row],[Fault Time]])*24)</f>
        <v/>
      </c>
      <c r="AC250" s="6" t="str">
        <f>IF(PA_19[[#This Row],[Work Start time on Fault]]="NA","",(PA_19[[#This Row],[Work Completion time on fault]]-PA_19[[#This Row],[Fault Time]])*24)</f>
        <v/>
      </c>
      <c r="AD250" s="62">
        <f>IFERROR((PA_19[[#This Row],[Work Completion time on fault]]-PA_19[[#This Row],[Fault Time]])*24,"")</f>
        <v>0.75</v>
      </c>
      <c r="AE250" s="54" t="s">
        <v>814</v>
      </c>
      <c r="AF250" s="104" t="s">
        <v>703</v>
      </c>
      <c r="AG250" s="49">
        <f>PA_19[[#This Row],[Breakdown Time]]*PA_19[[#This Row],[Plant Equivalent Weightage]]</f>
        <v>7.3473386306737771E-5</v>
      </c>
      <c r="AH250" s="54">
        <v>0.56000000000000005</v>
      </c>
      <c r="AI250" s="90">
        <f>IFERROR(_xlfn.XLOOKUP($G250,'Modelling New'!$D:$D,'Modelling New'!$O:$O)*PA_19[[#This Row],[DC Capacity Affected (kW)]]*PA_19[[#This Row],[Lost PoA(KWh/m2)]],"")</f>
        <v>4.0180895525430511</v>
      </c>
      <c r="AL250" s="36" t="s">
        <v>725</v>
      </c>
    </row>
    <row r="251" spans="1:38" x14ac:dyDescent="0.35">
      <c r="A251" s="53">
        <v>117</v>
      </c>
      <c r="B251" s="141">
        <v>45787</v>
      </c>
      <c r="C251" s="54">
        <f>YEAR(PA_19[[#This Row],[Date]])+IF(MONTH(PA_19[[#This Row],[Date]])&gt;=4,1,0)</f>
        <v>2026</v>
      </c>
      <c r="D251" s="6">
        <f>YEAR(PA_19[[#This Row],[Date]])</f>
        <v>2025</v>
      </c>
      <c r="E251" s="54" t="s">
        <v>735</v>
      </c>
      <c r="F251" s="54" t="s">
        <v>735</v>
      </c>
      <c r="G251" s="104">
        <f>PA_19[[#This Row],[Date]]-DAY(PA_19[[#This Row],[Date]])+1</f>
        <v>45778</v>
      </c>
      <c r="H251" s="6">
        <f>DAY(EOMONTH(PA_19[[#This Row],[Month Year]],0))</f>
        <v>31</v>
      </c>
      <c r="I251" s="55">
        <f>_xlfn.XLOOKUP(PA_19[[#This Row],[Date]],Raw_Data!B:B,Raw_Data!J:J,0)</f>
        <v>0.20416666666666669</v>
      </c>
      <c r="J251" s="55">
        <f>_xlfn.XLOOKUP(PA_19[[#This Row],[Date]],Raw_Data!B:B,Raw_Data!K:K)</f>
        <v>0.72361111111111109</v>
      </c>
      <c r="K251" s="49">
        <f>IFERROR((PA_19[[#This Row],[Sunset Time (POA&lt;20 W/m2)]]-PA_19[[#This Row],[Sunrise Time (POA&gt;20 W/m2)]])*24,"")</f>
        <v>12.466666666666665</v>
      </c>
      <c r="L251" s="54"/>
      <c r="M251" s="54"/>
      <c r="N251" s="54"/>
      <c r="O251" s="52" t="s">
        <v>731</v>
      </c>
      <c r="P251" s="6"/>
      <c r="Q25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51" s="6">
        <f>_xlfn.XLOOKUP(PA_19[[#This Row],[Affected Equipment ]],'Basic Data '!A:A,'Basic Data '!B:B,0)</f>
        <v>9</v>
      </c>
      <c r="S251" s="6">
        <f>_xlfn.XLOOKUP(PA_19[[#This Row],[Affected Equipment ]],'Basic Data '!A:A,'Basic Data '!C:C,0)</f>
        <v>9.7964515075650371E-5</v>
      </c>
      <c r="T251" s="56" t="s">
        <v>785</v>
      </c>
      <c r="U251" s="88"/>
      <c r="V251" s="191" t="s">
        <v>813</v>
      </c>
      <c r="W251" s="55">
        <v>0.42222222222222222</v>
      </c>
      <c r="X251" s="58" t="s">
        <v>723</v>
      </c>
      <c r="Y251" s="58" t="s">
        <v>723</v>
      </c>
      <c r="Z251" s="55">
        <v>0.62291666666666667</v>
      </c>
      <c r="AA251" s="117" t="str">
        <f>IF(PA_19[[#This Row],[Acknowledgement Time ]]="NA","",(PA_19[[#This Row],[Acknowledgement Time ]]-PA_19[[#This Row],[Fault Time]])*24)</f>
        <v/>
      </c>
      <c r="AB251" s="117" t="str">
        <f>IF(PA_19[[#This Row],[Work Start time on Fault]]="NA","",(PA_19[[#This Row],[Work Start time on Fault]]-PA_19[[#This Row],[Fault Time]])*24)</f>
        <v/>
      </c>
      <c r="AC251" s="6" t="str">
        <f>IF(PA_19[[#This Row],[Work Start time on Fault]]="NA","",(PA_19[[#This Row],[Work Completion time on fault]]-PA_19[[#This Row],[Fault Time]])*24)</f>
        <v/>
      </c>
      <c r="AD251" s="62">
        <f>IFERROR((PA_19[[#This Row],[Work Completion time on fault]]-PA_19[[#This Row],[Fault Time]])*24,"")</f>
        <v>4.8166666666666664</v>
      </c>
      <c r="AE251" s="54" t="s">
        <v>814</v>
      </c>
      <c r="AF251" s="104" t="s">
        <v>703</v>
      </c>
      <c r="AG251" s="49">
        <f>PA_19[[#This Row],[Breakdown Time]]*PA_19[[#This Row],[Plant Equivalent Weightage]]</f>
        <v>4.7186241428104927E-4</v>
      </c>
      <c r="AH251" s="54">
        <v>3.25</v>
      </c>
      <c r="AI251" s="90">
        <f>IFERROR(_xlfn.XLOOKUP($G251,'Modelling New'!$D:$D,'Modelling New'!$O:$O)*PA_19[[#This Row],[DC Capacity Affected (kW)]]*PA_19[[#This Row],[Lost PoA(KWh/m2)]],"")</f>
        <v>23.319269724580206</v>
      </c>
      <c r="AL251" s="36" t="s">
        <v>725</v>
      </c>
    </row>
    <row r="252" spans="1:38" x14ac:dyDescent="0.35">
      <c r="A252" s="53">
        <v>118</v>
      </c>
      <c r="B252" s="141">
        <v>45787</v>
      </c>
      <c r="C252" s="54">
        <f>YEAR(PA_19[[#This Row],[Date]])+IF(MONTH(PA_19[[#This Row],[Date]])&gt;=4,1,0)</f>
        <v>2026</v>
      </c>
      <c r="D252" s="6">
        <f>YEAR(PA_19[[#This Row],[Date]])</f>
        <v>2025</v>
      </c>
      <c r="E252" s="54" t="s">
        <v>735</v>
      </c>
      <c r="F252" s="54" t="s">
        <v>735</v>
      </c>
      <c r="G252" s="104">
        <f>PA_19[[#This Row],[Date]]-DAY(PA_19[[#This Row],[Date]])+1</f>
        <v>45778</v>
      </c>
      <c r="H252" s="6">
        <f>DAY(EOMONTH(PA_19[[#This Row],[Month Year]],0))</f>
        <v>31</v>
      </c>
      <c r="I252" s="55">
        <f>_xlfn.XLOOKUP(PA_19[[#This Row],[Date]],Raw_Data!B:B,Raw_Data!J:J,0)</f>
        <v>0.20416666666666669</v>
      </c>
      <c r="J252" s="55">
        <f>_xlfn.XLOOKUP(PA_19[[#This Row],[Date]],Raw_Data!B:B,Raw_Data!K:K)</f>
        <v>0.72361111111111109</v>
      </c>
      <c r="K252" s="49">
        <f>IFERROR((PA_19[[#This Row],[Sunset Time (POA&lt;20 W/m2)]]-PA_19[[#This Row],[Sunrise Time (POA&gt;20 W/m2)]])*24,"")</f>
        <v>12.466666666666665</v>
      </c>
      <c r="L252" s="54"/>
      <c r="M252" s="54"/>
      <c r="N252" s="54"/>
      <c r="O252" s="52" t="s">
        <v>731</v>
      </c>
      <c r="P252" s="6"/>
      <c r="Q25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52" s="6">
        <f>_xlfn.XLOOKUP(PA_19[[#This Row],[Affected Equipment ]],'Basic Data '!A:A,'Basic Data '!B:B,0)</f>
        <v>9</v>
      </c>
      <c r="S252" s="6">
        <f>_xlfn.XLOOKUP(PA_19[[#This Row],[Affected Equipment ]],'Basic Data '!A:A,'Basic Data '!C:C,0)</f>
        <v>9.7964515075650371E-5</v>
      </c>
      <c r="T252" s="56" t="s">
        <v>785</v>
      </c>
      <c r="U252" s="88"/>
      <c r="V252" s="191" t="s">
        <v>813</v>
      </c>
      <c r="W252" s="55">
        <v>0.43194444444444446</v>
      </c>
      <c r="X252" s="58" t="s">
        <v>723</v>
      </c>
      <c r="Y252" s="58" t="s">
        <v>723</v>
      </c>
      <c r="Z252" s="55">
        <v>0.63055555555555554</v>
      </c>
      <c r="AA252" s="117" t="str">
        <f>IF(PA_19[[#This Row],[Acknowledgement Time ]]="NA","",(PA_19[[#This Row],[Acknowledgement Time ]]-PA_19[[#This Row],[Fault Time]])*24)</f>
        <v/>
      </c>
      <c r="AB252" s="117" t="str">
        <f>IF(PA_19[[#This Row],[Work Start time on Fault]]="NA","",(PA_19[[#This Row],[Work Start time on Fault]]-PA_19[[#This Row],[Fault Time]])*24)</f>
        <v/>
      </c>
      <c r="AC252" s="6" t="str">
        <f>IF(PA_19[[#This Row],[Work Start time on Fault]]="NA","",(PA_19[[#This Row],[Work Completion time on fault]]-PA_19[[#This Row],[Fault Time]])*24)</f>
        <v/>
      </c>
      <c r="AD252" s="62">
        <f>IFERROR((PA_19[[#This Row],[Work Completion time on fault]]-PA_19[[#This Row],[Fault Time]])*24,"")</f>
        <v>4.7666666666666657</v>
      </c>
      <c r="AE252" s="54" t="s">
        <v>814</v>
      </c>
      <c r="AF252" s="104" t="s">
        <v>703</v>
      </c>
      <c r="AG252" s="49">
        <f>PA_19[[#This Row],[Breakdown Time]]*PA_19[[#This Row],[Plant Equivalent Weightage]]</f>
        <v>4.6696418852726666E-4</v>
      </c>
      <c r="AH252" s="54">
        <v>3.24</v>
      </c>
      <c r="AI252" s="90">
        <f>IFERROR(_xlfn.XLOOKUP($G252,'Modelling New'!$D:$D,'Modelling New'!$O:$O)*PA_19[[#This Row],[DC Capacity Affected (kW)]]*PA_19[[#This Row],[Lost PoA(KWh/m2)]],"")</f>
        <v>23.247518125427654</v>
      </c>
      <c r="AL252" s="36" t="s">
        <v>725</v>
      </c>
    </row>
    <row r="253" spans="1:38" x14ac:dyDescent="0.35">
      <c r="A253" s="53">
        <v>119</v>
      </c>
      <c r="B253" s="141">
        <v>45788</v>
      </c>
      <c r="C253" s="54">
        <f>YEAR(PA_19[[#This Row],[Date]])+IF(MONTH(PA_19[[#This Row],[Date]])&gt;=4,1,0)</f>
        <v>2026</v>
      </c>
      <c r="D253" s="6">
        <f>YEAR(PA_19[[#This Row],[Date]])</f>
        <v>2025</v>
      </c>
      <c r="E253" s="54" t="s">
        <v>735</v>
      </c>
      <c r="F253" s="54" t="s">
        <v>735</v>
      </c>
      <c r="G253" s="104">
        <f>PA_19[[#This Row],[Date]]-DAY(PA_19[[#This Row],[Date]])+1</f>
        <v>45778</v>
      </c>
      <c r="H253" s="6">
        <f>DAY(EOMONTH(PA_19[[#This Row],[Month Year]],0))</f>
        <v>31</v>
      </c>
      <c r="I253" s="55">
        <f>_xlfn.XLOOKUP(PA_19[[#This Row],[Date]],Raw_Data!B:B,Raw_Data!J:J,0)</f>
        <v>0.22777777777777777</v>
      </c>
      <c r="J253" s="55">
        <f>_xlfn.XLOOKUP(PA_19[[#This Row],[Date]],Raw_Data!B:B,Raw_Data!K:K)</f>
        <v>0.7319444444444444</v>
      </c>
      <c r="K253" s="49">
        <f>IFERROR((PA_19[[#This Row],[Sunset Time (POA&lt;20 W/m2)]]-PA_19[[#This Row],[Sunrise Time (POA&gt;20 W/m2)]])*24,"")</f>
        <v>12.1</v>
      </c>
      <c r="L253" s="54"/>
      <c r="M253" s="54"/>
      <c r="N253" s="54"/>
      <c r="O253" s="52" t="s">
        <v>731</v>
      </c>
      <c r="P253" s="6"/>
      <c r="Q25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53" s="6">
        <f>_xlfn.XLOOKUP(PA_19[[#This Row],[Affected Equipment ]],'Basic Data '!A:A,'Basic Data '!B:B,0)</f>
        <v>9</v>
      </c>
      <c r="S253" s="6">
        <f>_xlfn.XLOOKUP(PA_19[[#This Row],[Affected Equipment ]],'Basic Data '!A:A,'Basic Data '!C:C,0)</f>
        <v>9.7964515075650371E-5</v>
      </c>
      <c r="T253" s="56" t="s">
        <v>785</v>
      </c>
      <c r="U253" s="88"/>
      <c r="V253" s="191" t="s">
        <v>787</v>
      </c>
      <c r="W253" s="55">
        <v>0.22777777777777777</v>
      </c>
      <c r="X253" s="58" t="s">
        <v>723</v>
      </c>
      <c r="Y253" s="58" t="s">
        <v>723</v>
      </c>
      <c r="Z253" s="55">
        <v>0.7319444444444444</v>
      </c>
      <c r="AA253" s="117" t="str">
        <f>IF(PA_19[[#This Row],[Acknowledgement Time ]]="NA","",(PA_19[[#This Row],[Acknowledgement Time ]]-PA_19[[#This Row],[Fault Time]])*24)</f>
        <v/>
      </c>
      <c r="AB253" s="117" t="str">
        <f>IF(PA_19[[#This Row],[Work Start time on Fault]]="NA","",(PA_19[[#This Row],[Work Start time on Fault]]-PA_19[[#This Row],[Fault Time]])*24)</f>
        <v/>
      </c>
      <c r="AC253" s="6" t="str">
        <f>IF(PA_19[[#This Row],[Work Start time on Fault]]="NA","",(PA_19[[#This Row],[Work Completion time on fault]]-PA_19[[#This Row],[Fault Time]])*24)</f>
        <v/>
      </c>
      <c r="AD253" s="62">
        <f>IFERROR((PA_19[[#This Row],[Work Completion time on fault]]-PA_19[[#This Row],[Fault Time]])*24,"")</f>
        <v>12.1</v>
      </c>
      <c r="AE253" s="54" t="s">
        <v>787</v>
      </c>
      <c r="AF253" s="104" t="s">
        <v>729</v>
      </c>
      <c r="AG253" s="49">
        <f>PA_19[[#This Row],[Breakdown Time]]*PA_19[[#This Row],[Plant Equivalent Weightage]]</f>
        <v>1.1853706324153695E-3</v>
      </c>
      <c r="AH253" s="54">
        <v>3.28</v>
      </c>
      <c r="AI253" s="90">
        <f>IFERROR(_xlfn.XLOOKUP($G253,'Modelling New'!$D:$D,'Modelling New'!$O:$O)*PA_19[[#This Row],[DC Capacity Affected (kW)]]*PA_19[[#This Row],[Lost PoA(KWh/m2)]],"")</f>
        <v>23.53452452203787</v>
      </c>
      <c r="AL253" s="36" t="s">
        <v>725</v>
      </c>
    </row>
    <row r="254" spans="1:38" x14ac:dyDescent="0.35">
      <c r="A254" s="53">
        <v>120</v>
      </c>
      <c r="B254" s="141">
        <v>45788</v>
      </c>
      <c r="C254" s="54">
        <f>YEAR(PA_19[[#This Row],[Date]])+IF(MONTH(PA_19[[#This Row],[Date]])&gt;=4,1,0)</f>
        <v>2026</v>
      </c>
      <c r="D254" s="6">
        <f>YEAR(PA_19[[#This Row],[Date]])</f>
        <v>2025</v>
      </c>
      <c r="E254" s="54" t="s">
        <v>735</v>
      </c>
      <c r="F254" s="54" t="s">
        <v>735</v>
      </c>
      <c r="G254" s="104">
        <f>PA_19[[#This Row],[Date]]-DAY(PA_19[[#This Row],[Date]])+1</f>
        <v>45778</v>
      </c>
      <c r="H254" s="6">
        <f>DAY(EOMONTH(PA_19[[#This Row],[Month Year]],0))</f>
        <v>31</v>
      </c>
      <c r="I254" s="55">
        <f>_xlfn.XLOOKUP(PA_19[[#This Row],[Date]],Raw_Data!B:B,Raw_Data!J:J,0)</f>
        <v>0.22777777777777777</v>
      </c>
      <c r="J254" s="55">
        <f>_xlfn.XLOOKUP(PA_19[[#This Row],[Date]],Raw_Data!B:B,Raw_Data!K:K)</f>
        <v>0.7319444444444444</v>
      </c>
      <c r="K254" s="49">
        <f>IFERROR((PA_19[[#This Row],[Sunset Time (POA&lt;20 W/m2)]]-PA_19[[#This Row],[Sunrise Time (POA&gt;20 W/m2)]])*24,"")</f>
        <v>12.1</v>
      </c>
      <c r="L254" s="54"/>
      <c r="M254" s="54"/>
      <c r="N254" s="54"/>
      <c r="O254" s="52" t="s">
        <v>731</v>
      </c>
      <c r="P254" s="6"/>
      <c r="Q25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54" s="6">
        <f>_xlfn.XLOOKUP(PA_19[[#This Row],[Affected Equipment ]],'Basic Data '!A:A,'Basic Data '!B:B,0)</f>
        <v>9</v>
      </c>
      <c r="S254" s="6">
        <f>_xlfn.XLOOKUP(PA_19[[#This Row],[Affected Equipment ]],'Basic Data '!A:A,'Basic Data '!C:C,0)</f>
        <v>9.7964515075650371E-5</v>
      </c>
      <c r="T254" s="56" t="s">
        <v>785</v>
      </c>
      <c r="U254" s="88"/>
      <c r="V254" s="191" t="s">
        <v>788</v>
      </c>
      <c r="W254" s="55">
        <v>0.22777777777777777</v>
      </c>
      <c r="X254" s="58" t="s">
        <v>723</v>
      </c>
      <c r="Y254" s="58" t="s">
        <v>723</v>
      </c>
      <c r="Z254" s="55">
        <v>0.7319444444444444</v>
      </c>
      <c r="AA254" s="117" t="str">
        <f>IF(PA_19[[#This Row],[Acknowledgement Time ]]="NA","",(PA_19[[#This Row],[Acknowledgement Time ]]-PA_19[[#This Row],[Fault Time]])*24)</f>
        <v/>
      </c>
      <c r="AB254" s="117" t="str">
        <f>IF(PA_19[[#This Row],[Work Start time on Fault]]="NA","",(PA_19[[#This Row],[Work Start time on Fault]]-PA_19[[#This Row],[Fault Time]])*24)</f>
        <v/>
      </c>
      <c r="AC254" s="6" t="str">
        <f>IF(PA_19[[#This Row],[Work Start time on Fault]]="NA","",(PA_19[[#This Row],[Work Completion time on fault]]-PA_19[[#This Row],[Fault Time]])*24)</f>
        <v/>
      </c>
      <c r="AD254" s="62">
        <f>IFERROR((PA_19[[#This Row],[Work Completion time on fault]]-PA_19[[#This Row],[Fault Time]])*24,"")</f>
        <v>12.1</v>
      </c>
      <c r="AE254" s="54" t="s">
        <v>788</v>
      </c>
      <c r="AF254" s="104" t="s">
        <v>729</v>
      </c>
      <c r="AG254" s="49">
        <f>PA_19[[#This Row],[Breakdown Time]]*PA_19[[#This Row],[Plant Equivalent Weightage]]</f>
        <v>1.1853706324153695E-3</v>
      </c>
      <c r="AH254" s="54">
        <v>3.28</v>
      </c>
      <c r="AI254" s="90">
        <f>IFERROR(_xlfn.XLOOKUP($G254,'Modelling New'!$D:$D,'Modelling New'!$O:$O)*PA_19[[#This Row],[DC Capacity Affected (kW)]]*PA_19[[#This Row],[Lost PoA(KWh/m2)]],"")</f>
        <v>23.53452452203787</v>
      </c>
      <c r="AL254" s="36" t="s">
        <v>725</v>
      </c>
    </row>
    <row r="255" spans="1:38" x14ac:dyDescent="0.35">
      <c r="A255" s="53">
        <v>121</v>
      </c>
      <c r="B255" s="141">
        <v>45788</v>
      </c>
      <c r="C255" s="54">
        <f>YEAR(PA_19[[#This Row],[Date]])+IF(MONTH(PA_19[[#This Row],[Date]])&gt;=4,1,0)</f>
        <v>2026</v>
      </c>
      <c r="D255" s="6">
        <f>YEAR(PA_19[[#This Row],[Date]])</f>
        <v>2025</v>
      </c>
      <c r="E255" s="54" t="s">
        <v>735</v>
      </c>
      <c r="F255" s="54" t="s">
        <v>735</v>
      </c>
      <c r="G255" s="104">
        <f>PA_19[[#This Row],[Date]]-DAY(PA_19[[#This Row],[Date]])+1</f>
        <v>45778</v>
      </c>
      <c r="H255" s="6">
        <f>DAY(EOMONTH(PA_19[[#This Row],[Month Year]],0))</f>
        <v>31</v>
      </c>
      <c r="I255" s="55">
        <f>_xlfn.XLOOKUP(PA_19[[#This Row],[Date]],Raw_Data!B:B,Raw_Data!J:J,0)</f>
        <v>0.22777777777777777</v>
      </c>
      <c r="J255" s="55">
        <f>_xlfn.XLOOKUP(PA_19[[#This Row],[Date]],Raw_Data!B:B,Raw_Data!K:K)</f>
        <v>0.7319444444444444</v>
      </c>
      <c r="K255" s="49">
        <f>IFERROR((PA_19[[#This Row],[Sunset Time (POA&lt;20 W/m2)]]-PA_19[[#This Row],[Sunrise Time (POA&gt;20 W/m2)]])*24,"")</f>
        <v>12.1</v>
      </c>
      <c r="L255" s="54" t="s">
        <v>815</v>
      </c>
      <c r="M255" s="54" t="s">
        <v>816</v>
      </c>
      <c r="N255" s="54"/>
      <c r="O255" s="52"/>
      <c r="P255" s="6"/>
      <c r="Q25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blk8inv13</v>
      </c>
      <c r="R255" s="6">
        <f>_xlfn.XLOOKUP(PA_19[[#This Row],[Affected Equipment ]],'Basic Data '!A:A,'Basic Data '!B:B,0)</f>
        <v>267.54000000000002</v>
      </c>
      <c r="S255" s="6">
        <f>_xlfn.XLOOKUP(PA_19[[#This Row],[Affected Equipment ]],'Basic Data '!A:A,'Basic Data '!C:C,0)</f>
        <v>2.9121584848155004E-3</v>
      </c>
      <c r="T255" s="56" t="s">
        <v>817</v>
      </c>
      <c r="U255" s="88"/>
      <c r="V255" s="191" t="s">
        <v>799</v>
      </c>
      <c r="W255" s="55">
        <v>0.22777777777777777</v>
      </c>
      <c r="X255" s="58" t="s">
        <v>723</v>
      </c>
      <c r="Y255" s="58" t="s">
        <v>723</v>
      </c>
      <c r="Z255" s="55">
        <v>0.35000000000000003</v>
      </c>
      <c r="AA255" s="117" t="str">
        <f>IF(PA_19[[#This Row],[Acknowledgement Time ]]="NA","",(PA_19[[#This Row],[Acknowledgement Time ]]-PA_19[[#This Row],[Fault Time]])*24)</f>
        <v/>
      </c>
      <c r="AB255" s="117" t="str">
        <f>IF(PA_19[[#This Row],[Work Start time on Fault]]="NA","",(PA_19[[#This Row],[Work Start time on Fault]]-PA_19[[#This Row],[Fault Time]])*24)</f>
        <v/>
      </c>
      <c r="AC255" s="6" t="str">
        <f>IF(PA_19[[#This Row],[Work Start time on Fault]]="NA","",(PA_19[[#This Row],[Work Completion time on fault]]-PA_19[[#This Row],[Fault Time]])*24)</f>
        <v/>
      </c>
      <c r="AD255" s="62">
        <f>IFERROR((PA_19[[#This Row],[Work Completion time on fault]]-PA_19[[#This Row],[Fault Time]])*24,"")</f>
        <v>2.9333333333333345</v>
      </c>
      <c r="AE255" s="54" t="s">
        <v>802</v>
      </c>
      <c r="AF255" s="104" t="s">
        <v>703</v>
      </c>
      <c r="AG255" s="49">
        <f>PA_19[[#This Row],[Breakdown Time]]*PA_19[[#This Row],[Plant Equivalent Weightage]]</f>
        <v>8.5423315554588042E-3</v>
      </c>
      <c r="AH255" s="54">
        <v>0.35</v>
      </c>
      <c r="AI255" s="90">
        <f>IFERROR(_xlfn.XLOOKUP($G255,'Modelling New'!$D:$D,'Modelling New'!$O:$O)*PA_19[[#This Row],[DC Capacity Affected (kW)]]*PA_19[[#This Row],[Lost PoA(KWh/m2)]],"")</f>
        <v>74.652755478289436</v>
      </c>
      <c r="AL255" s="36" t="s">
        <v>1426</v>
      </c>
    </row>
    <row r="256" spans="1:38" x14ac:dyDescent="0.35">
      <c r="A256" s="53">
        <v>122</v>
      </c>
      <c r="B256" s="141">
        <v>45788</v>
      </c>
      <c r="C256" s="54">
        <f>YEAR(PA_19[[#This Row],[Date]])+IF(MONTH(PA_19[[#This Row],[Date]])&gt;=4,1,0)</f>
        <v>2026</v>
      </c>
      <c r="D256" s="6">
        <f>YEAR(PA_19[[#This Row],[Date]])</f>
        <v>2025</v>
      </c>
      <c r="E256" s="54" t="s">
        <v>735</v>
      </c>
      <c r="F256" s="54" t="s">
        <v>735</v>
      </c>
      <c r="G256" s="104">
        <f>PA_19[[#This Row],[Date]]-DAY(PA_19[[#This Row],[Date]])+1</f>
        <v>45778</v>
      </c>
      <c r="H256" s="6">
        <f>DAY(EOMONTH(PA_19[[#This Row],[Month Year]],0))</f>
        <v>31</v>
      </c>
      <c r="I256" s="55">
        <f>_xlfn.XLOOKUP(PA_19[[#This Row],[Date]],Raw_Data!B:B,Raw_Data!J:J,0)</f>
        <v>0.22777777777777777</v>
      </c>
      <c r="J256" s="55">
        <f>_xlfn.XLOOKUP(PA_19[[#This Row],[Date]],Raw_Data!B:B,Raw_Data!K:K)</f>
        <v>0.7319444444444444</v>
      </c>
      <c r="K256" s="49">
        <f>IFERROR((PA_19[[#This Row],[Sunset Time (POA&lt;20 W/m2)]]-PA_19[[#This Row],[Sunrise Time (POA&gt;20 W/m2)]])*24,"")</f>
        <v>12.1</v>
      </c>
      <c r="L256" s="54" t="s">
        <v>815</v>
      </c>
      <c r="M256" s="54" t="s">
        <v>745</v>
      </c>
      <c r="N256" s="54"/>
      <c r="O256" s="52"/>
      <c r="P256" s="6"/>
      <c r="Q25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blk8inv15</v>
      </c>
      <c r="R256" s="6">
        <f>_xlfn.XLOOKUP(PA_19[[#This Row],[Affected Equipment ]],'Basic Data '!A:A,'Basic Data '!B:B,0)</f>
        <v>267.54000000000002</v>
      </c>
      <c r="S256" s="6">
        <f>_xlfn.XLOOKUP(PA_19[[#This Row],[Affected Equipment ]],'Basic Data '!A:A,'Basic Data '!C:C,0)</f>
        <v>2.9121584848155004E-3</v>
      </c>
      <c r="T256" s="56" t="s">
        <v>817</v>
      </c>
      <c r="U256" s="88"/>
      <c r="V256" s="191" t="s">
        <v>799</v>
      </c>
      <c r="W256" s="55">
        <v>0.22777777777777777</v>
      </c>
      <c r="X256" s="58" t="s">
        <v>723</v>
      </c>
      <c r="Y256" s="58" t="s">
        <v>723</v>
      </c>
      <c r="Z256" s="55">
        <v>0.36041666666666666</v>
      </c>
      <c r="AA256" s="117" t="str">
        <f>IF(PA_19[[#This Row],[Acknowledgement Time ]]="NA","",(PA_19[[#This Row],[Acknowledgement Time ]]-PA_19[[#This Row],[Fault Time]])*24)</f>
        <v/>
      </c>
      <c r="AB256" s="117" t="str">
        <f>IF(PA_19[[#This Row],[Work Start time on Fault]]="NA","",(PA_19[[#This Row],[Work Start time on Fault]]-PA_19[[#This Row],[Fault Time]])*24)</f>
        <v/>
      </c>
      <c r="AC256" s="6" t="str">
        <f>IF(PA_19[[#This Row],[Work Start time on Fault]]="NA","",(PA_19[[#This Row],[Work Completion time on fault]]-PA_19[[#This Row],[Fault Time]])*24)</f>
        <v/>
      </c>
      <c r="AD256" s="62">
        <f>IFERROR((PA_19[[#This Row],[Work Completion time on fault]]-PA_19[[#This Row],[Fault Time]])*24,"")</f>
        <v>3.1833333333333336</v>
      </c>
      <c r="AE256" s="54" t="s">
        <v>802</v>
      </c>
      <c r="AF256" s="104" t="s">
        <v>703</v>
      </c>
      <c r="AG256" s="49">
        <f>PA_19[[#This Row],[Breakdown Time]]*PA_19[[#This Row],[Plant Equivalent Weightage]]</f>
        <v>9.270371176662677E-3</v>
      </c>
      <c r="AH256" s="54">
        <v>0.46</v>
      </c>
      <c r="AI256" s="90">
        <f>IFERROR(_xlfn.XLOOKUP($G256,'Modelling New'!$D:$D,'Modelling New'!$O:$O)*PA_19[[#This Row],[DC Capacity Affected (kW)]]*PA_19[[#This Row],[Lost PoA(KWh/m2)]],"")</f>
        <v>98.115050057180412</v>
      </c>
      <c r="AL256" s="36" t="s">
        <v>1426</v>
      </c>
    </row>
    <row r="257" spans="1:39" x14ac:dyDescent="0.35">
      <c r="A257" s="53">
        <v>123</v>
      </c>
      <c r="B257" s="141">
        <v>45788</v>
      </c>
      <c r="C257" s="54">
        <f>YEAR(PA_19[[#This Row],[Date]])+IF(MONTH(PA_19[[#This Row],[Date]])&gt;=4,1,0)</f>
        <v>2026</v>
      </c>
      <c r="D257" s="6">
        <f>YEAR(PA_19[[#This Row],[Date]])</f>
        <v>2025</v>
      </c>
      <c r="E257" s="54" t="s">
        <v>735</v>
      </c>
      <c r="F257" s="54" t="s">
        <v>735</v>
      </c>
      <c r="G257" s="104">
        <f>PA_19[[#This Row],[Date]]-DAY(PA_19[[#This Row],[Date]])+1</f>
        <v>45778</v>
      </c>
      <c r="H257" s="6">
        <f>DAY(EOMONTH(PA_19[[#This Row],[Month Year]],0))</f>
        <v>31</v>
      </c>
      <c r="I257" s="55">
        <f>_xlfn.XLOOKUP(PA_19[[#This Row],[Date]],Raw_Data!B:B,Raw_Data!J:J,0)</f>
        <v>0.22777777777777777</v>
      </c>
      <c r="J257" s="55">
        <f>_xlfn.XLOOKUP(PA_19[[#This Row],[Date]],Raw_Data!B:B,Raw_Data!K:K)</f>
        <v>0.7319444444444444</v>
      </c>
      <c r="K257" s="49">
        <f>IFERROR((PA_19[[#This Row],[Sunset Time (POA&lt;20 W/m2)]]-PA_19[[#This Row],[Sunrise Time (POA&gt;20 W/m2)]])*24,"")</f>
        <v>12.1</v>
      </c>
      <c r="L257" s="54" t="s">
        <v>818</v>
      </c>
      <c r="M257" s="54" t="s">
        <v>819</v>
      </c>
      <c r="N257" s="54"/>
      <c r="O257" s="52"/>
      <c r="P257" s="6"/>
      <c r="Q25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</v>
      </c>
      <c r="R257" s="6">
        <f>_xlfn.XLOOKUP(PA_19[[#This Row],[Affected Equipment ]],'Basic Data '!A:A,'Basic Data '!B:B,0)</f>
        <v>293.02</v>
      </c>
      <c r="S257" s="6">
        <f>_xlfn.XLOOKUP(PA_19[[#This Row],[Affected Equipment ]],'Basic Data '!A:A,'Basic Data '!C:C,0)</f>
        <v>3.1895069119407858E-3</v>
      </c>
      <c r="T257" s="56" t="s">
        <v>817</v>
      </c>
      <c r="U257" s="88"/>
      <c r="V257" s="191" t="s">
        <v>799</v>
      </c>
      <c r="W257" s="55">
        <v>0.22777777777777777</v>
      </c>
      <c r="X257" s="58" t="s">
        <v>723</v>
      </c>
      <c r="Y257" s="58" t="s">
        <v>723</v>
      </c>
      <c r="Z257" s="55">
        <v>0.32847222222222222</v>
      </c>
      <c r="AA257" s="117" t="str">
        <f>IF(PA_19[[#This Row],[Acknowledgement Time ]]="NA","",(PA_19[[#This Row],[Acknowledgement Time ]]-PA_19[[#This Row],[Fault Time]])*24)</f>
        <v/>
      </c>
      <c r="AB257" s="117" t="str">
        <f>IF(PA_19[[#This Row],[Work Start time on Fault]]="NA","",(PA_19[[#This Row],[Work Start time on Fault]]-PA_19[[#This Row],[Fault Time]])*24)</f>
        <v/>
      </c>
      <c r="AC257" s="6" t="str">
        <f>IF(PA_19[[#This Row],[Work Start time on Fault]]="NA","",(PA_19[[#This Row],[Work Completion time on fault]]-PA_19[[#This Row],[Fault Time]])*24)</f>
        <v/>
      </c>
      <c r="AD257" s="62">
        <f>IFERROR((PA_19[[#This Row],[Work Completion time on fault]]-PA_19[[#This Row],[Fault Time]])*24,"")</f>
        <v>2.416666666666667</v>
      </c>
      <c r="AE257" s="54" t="s">
        <v>802</v>
      </c>
      <c r="AF257" s="104" t="s">
        <v>703</v>
      </c>
      <c r="AG257" s="49">
        <f>PA_19[[#This Row],[Breakdown Time]]*PA_19[[#This Row],[Plant Equivalent Weightage]]</f>
        <v>7.7079750371902333E-3</v>
      </c>
      <c r="AH257" s="54">
        <v>0.22</v>
      </c>
      <c r="AI257" s="90">
        <f>IFERROR(_xlfn.XLOOKUP($G257,'Modelling New'!$D:$D,'Modelling New'!$O:$O)*PA_19[[#This Row],[DC Capacity Affected (kW)]]*PA_19[[#This Row],[Lost PoA(KWh/m2)]],"")</f>
        <v>51.393597648999254</v>
      </c>
      <c r="AL257" s="36" t="s">
        <v>1426</v>
      </c>
    </row>
    <row r="258" spans="1:39" x14ac:dyDescent="0.35">
      <c r="A258" s="53">
        <v>124</v>
      </c>
      <c r="B258" s="141">
        <v>45788</v>
      </c>
      <c r="C258" s="54">
        <f>YEAR(PA_19[[#This Row],[Date]])+IF(MONTH(PA_19[[#This Row],[Date]])&gt;=4,1,0)</f>
        <v>2026</v>
      </c>
      <c r="D258" s="6">
        <f>YEAR(PA_19[[#This Row],[Date]])</f>
        <v>2025</v>
      </c>
      <c r="E258" s="54" t="s">
        <v>735</v>
      </c>
      <c r="F258" s="54" t="s">
        <v>735</v>
      </c>
      <c r="G258" s="104">
        <f>PA_19[[#This Row],[Date]]-DAY(PA_19[[#This Row],[Date]])+1</f>
        <v>45778</v>
      </c>
      <c r="H258" s="6">
        <f>DAY(EOMONTH(PA_19[[#This Row],[Month Year]],0))</f>
        <v>31</v>
      </c>
      <c r="I258" s="55">
        <f>_xlfn.XLOOKUP(PA_19[[#This Row],[Date]],Raw_Data!B:B,Raw_Data!J:J,0)</f>
        <v>0.22777777777777777</v>
      </c>
      <c r="J258" s="55">
        <f>_xlfn.XLOOKUP(PA_19[[#This Row],[Date]],Raw_Data!B:B,Raw_Data!K:K)</f>
        <v>0.7319444444444444</v>
      </c>
      <c r="K258" s="49">
        <f>IFERROR((PA_19[[#This Row],[Sunset Time (POA&lt;20 W/m2)]]-PA_19[[#This Row],[Sunrise Time (POA&gt;20 W/m2)]])*24,"")</f>
        <v>12.1</v>
      </c>
      <c r="L258" s="54" t="s">
        <v>818</v>
      </c>
      <c r="M258" s="54" t="s">
        <v>820</v>
      </c>
      <c r="N258" s="54"/>
      <c r="O258" s="52"/>
      <c r="P258" s="6"/>
      <c r="Q25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blk11inv9</v>
      </c>
      <c r="R258" s="6">
        <f>_xlfn.XLOOKUP(PA_19[[#This Row],[Affected Equipment ]],'Basic Data '!A:A,'Basic Data '!B:B,0)</f>
        <v>267.54000000000002</v>
      </c>
      <c r="S258" s="6">
        <f>_xlfn.XLOOKUP(PA_19[[#This Row],[Affected Equipment ]],'Basic Data '!A:A,'Basic Data '!C:C,0)</f>
        <v>2.9121584848155004E-3</v>
      </c>
      <c r="T258" s="56" t="s">
        <v>817</v>
      </c>
      <c r="U258" s="88"/>
      <c r="V258" s="191" t="s">
        <v>799</v>
      </c>
      <c r="W258" s="55">
        <v>0.22777777777777777</v>
      </c>
      <c r="X258" s="58" t="s">
        <v>723</v>
      </c>
      <c r="Y258" s="58" t="s">
        <v>723</v>
      </c>
      <c r="Z258" s="55">
        <v>0.32847222222222222</v>
      </c>
      <c r="AA258" s="117" t="str">
        <f>IF(PA_19[[#This Row],[Acknowledgement Time ]]="NA","",(PA_19[[#This Row],[Acknowledgement Time ]]-PA_19[[#This Row],[Fault Time]])*24)</f>
        <v/>
      </c>
      <c r="AB258" s="117" t="str">
        <f>IF(PA_19[[#This Row],[Work Start time on Fault]]="NA","",(PA_19[[#This Row],[Work Start time on Fault]]-PA_19[[#This Row],[Fault Time]])*24)</f>
        <v/>
      </c>
      <c r="AC258" s="6" t="str">
        <f>IF(PA_19[[#This Row],[Work Start time on Fault]]="NA","",(PA_19[[#This Row],[Work Completion time on fault]]-PA_19[[#This Row],[Fault Time]])*24)</f>
        <v/>
      </c>
      <c r="AD258" s="62">
        <f>IFERROR((PA_19[[#This Row],[Work Completion time on fault]]-PA_19[[#This Row],[Fault Time]])*24,"")</f>
        <v>2.416666666666667</v>
      </c>
      <c r="AE258" s="54" t="s">
        <v>802</v>
      </c>
      <c r="AF258" s="104" t="s">
        <v>703</v>
      </c>
      <c r="AG258" s="49">
        <f>PA_19[[#This Row],[Breakdown Time]]*PA_19[[#This Row],[Plant Equivalent Weightage]]</f>
        <v>7.0377163383041272E-3</v>
      </c>
      <c r="AH258" s="54">
        <v>0.22</v>
      </c>
      <c r="AI258" s="90">
        <f>IFERROR(_xlfn.XLOOKUP($G258,'Modelling New'!$D:$D,'Modelling New'!$O:$O)*PA_19[[#This Row],[DC Capacity Affected (kW)]]*PA_19[[#This Row],[Lost PoA(KWh/m2)]],"")</f>
        <v>46.924589157781931</v>
      </c>
      <c r="AL258" s="36" t="s">
        <v>1426</v>
      </c>
    </row>
    <row r="259" spans="1:39" x14ac:dyDescent="0.35">
      <c r="A259" s="53">
        <v>125</v>
      </c>
      <c r="B259" s="141">
        <v>45788</v>
      </c>
      <c r="C259" s="54">
        <f>YEAR(PA_19[[#This Row],[Date]])+IF(MONTH(PA_19[[#This Row],[Date]])&gt;=4,1,0)</f>
        <v>2026</v>
      </c>
      <c r="D259" s="6">
        <f>YEAR(PA_19[[#This Row],[Date]])</f>
        <v>2025</v>
      </c>
      <c r="E259" s="54" t="s">
        <v>735</v>
      </c>
      <c r="F259" s="54" t="s">
        <v>735</v>
      </c>
      <c r="G259" s="104">
        <f>PA_19[[#This Row],[Date]]-DAY(PA_19[[#This Row],[Date]])+1</f>
        <v>45778</v>
      </c>
      <c r="H259" s="6">
        <f>DAY(EOMONTH(PA_19[[#This Row],[Month Year]],0))</f>
        <v>31</v>
      </c>
      <c r="I259" s="55">
        <f>_xlfn.XLOOKUP(PA_19[[#This Row],[Date]],Raw_Data!B:B,Raw_Data!J:J,0)</f>
        <v>0.22777777777777777</v>
      </c>
      <c r="J259" s="55">
        <f>_xlfn.XLOOKUP(PA_19[[#This Row],[Date]],Raw_Data!B:B,Raw_Data!K:K)</f>
        <v>0.7319444444444444</v>
      </c>
      <c r="K259" s="49">
        <f>IFERROR((PA_19[[#This Row],[Sunset Time (POA&lt;20 W/m2)]]-PA_19[[#This Row],[Sunrise Time (POA&gt;20 W/m2)]])*24,"")</f>
        <v>12.1</v>
      </c>
      <c r="L259" s="54" t="s">
        <v>818</v>
      </c>
      <c r="M259" s="54" t="s">
        <v>821</v>
      </c>
      <c r="N259" s="54"/>
      <c r="O259" s="52"/>
      <c r="P259" s="6"/>
      <c r="Q25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blk11inv14</v>
      </c>
      <c r="R259" s="6">
        <f>_xlfn.XLOOKUP(PA_19[[#This Row],[Affected Equipment ]],'Basic Data '!A:A,'Basic Data '!B:B,0)</f>
        <v>267.54000000000002</v>
      </c>
      <c r="S259" s="6">
        <f>_xlfn.XLOOKUP(PA_19[[#This Row],[Affected Equipment ]],'Basic Data '!A:A,'Basic Data '!C:C,0)</f>
        <v>2.9121584848155004E-3</v>
      </c>
      <c r="T259" s="56" t="s">
        <v>817</v>
      </c>
      <c r="U259" s="88"/>
      <c r="V259" s="191" t="s">
        <v>799</v>
      </c>
      <c r="W259" s="55">
        <v>0.22777777777777777</v>
      </c>
      <c r="X259" s="58" t="s">
        <v>723</v>
      </c>
      <c r="Y259" s="58" t="s">
        <v>723</v>
      </c>
      <c r="Z259" s="55">
        <v>0.32777777777777778</v>
      </c>
      <c r="AA259" s="117" t="str">
        <f>IF(PA_19[[#This Row],[Acknowledgement Time ]]="NA","",(PA_19[[#This Row],[Acknowledgement Time ]]-PA_19[[#This Row],[Fault Time]])*24)</f>
        <v/>
      </c>
      <c r="AB259" s="117" t="str">
        <f>IF(PA_19[[#This Row],[Work Start time on Fault]]="NA","",(PA_19[[#This Row],[Work Start time on Fault]]-PA_19[[#This Row],[Fault Time]])*24)</f>
        <v/>
      </c>
      <c r="AC259" s="6" t="str">
        <f>IF(PA_19[[#This Row],[Work Start time on Fault]]="NA","",(PA_19[[#This Row],[Work Completion time on fault]]-PA_19[[#This Row],[Fault Time]])*24)</f>
        <v/>
      </c>
      <c r="AD259" s="62">
        <f>IFERROR((PA_19[[#This Row],[Work Completion time on fault]]-PA_19[[#This Row],[Fault Time]])*24,"")</f>
        <v>2.4000000000000004</v>
      </c>
      <c r="AE259" s="54" t="s">
        <v>802</v>
      </c>
      <c r="AF259" s="104" t="s">
        <v>703</v>
      </c>
      <c r="AG259" s="49">
        <f>PA_19[[#This Row],[Breakdown Time]]*PA_19[[#This Row],[Plant Equivalent Weightage]]</f>
        <v>6.9891803635572019E-3</v>
      </c>
      <c r="AH259" s="54">
        <v>0.21</v>
      </c>
      <c r="AI259" s="90">
        <f>IFERROR(_xlfn.XLOOKUP($G259,'Modelling New'!$D:$D,'Modelling New'!$O:$O)*PA_19[[#This Row],[DC Capacity Affected (kW)]]*PA_19[[#This Row],[Lost PoA(KWh/m2)]],"")</f>
        <v>44.791653286973663</v>
      </c>
      <c r="AL259" s="36" t="s">
        <v>1426</v>
      </c>
    </row>
    <row r="260" spans="1:39" x14ac:dyDescent="0.35">
      <c r="A260" s="53">
        <v>126</v>
      </c>
      <c r="B260" s="141">
        <v>45788</v>
      </c>
      <c r="C260" s="54">
        <f>YEAR(PA_19[[#This Row],[Date]])+IF(MONTH(PA_19[[#This Row],[Date]])&gt;=4,1,0)</f>
        <v>2026</v>
      </c>
      <c r="D260" s="6">
        <f>YEAR(PA_19[[#This Row],[Date]])</f>
        <v>2025</v>
      </c>
      <c r="E260" s="54" t="s">
        <v>735</v>
      </c>
      <c r="F260" s="54" t="s">
        <v>735</v>
      </c>
      <c r="G260" s="104">
        <f>PA_19[[#This Row],[Date]]-DAY(PA_19[[#This Row],[Date]])+1</f>
        <v>45778</v>
      </c>
      <c r="H260" s="6">
        <f>DAY(EOMONTH(PA_19[[#This Row],[Month Year]],0))</f>
        <v>31</v>
      </c>
      <c r="I260" s="55">
        <f>_xlfn.XLOOKUP(PA_19[[#This Row],[Date]],Raw_Data!B:B,Raw_Data!J:J,0)</f>
        <v>0.22777777777777777</v>
      </c>
      <c r="J260" s="55">
        <f>_xlfn.XLOOKUP(PA_19[[#This Row],[Date]],Raw_Data!B:B,Raw_Data!K:K)</f>
        <v>0.7319444444444444</v>
      </c>
      <c r="K260" s="49">
        <f>IFERROR((PA_19[[#This Row],[Sunset Time (POA&lt;20 W/m2)]]-PA_19[[#This Row],[Sunrise Time (POA&gt;20 W/m2)]])*24,"")</f>
        <v>12.1</v>
      </c>
      <c r="L260" s="54" t="s">
        <v>818</v>
      </c>
      <c r="M260" s="54" t="s">
        <v>822</v>
      </c>
      <c r="N260" s="54"/>
      <c r="O260" s="52"/>
      <c r="P260" s="6"/>
      <c r="Q26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blk11inv18</v>
      </c>
      <c r="R260" s="6">
        <f>_xlfn.XLOOKUP(PA_19[[#This Row],[Affected Equipment ]],'Basic Data '!A:A,'Basic Data '!B:B,0)</f>
        <v>267.54000000000002</v>
      </c>
      <c r="S260" s="6">
        <f>_xlfn.XLOOKUP(PA_19[[#This Row],[Affected Equipment ]],'Basic Data '!A:A,'Basic Data '!C:C,0)</f>
        <v>2.9121584848155004E-3</v>
      </c>
      <c r="T260" s="56" t="s">
        <v>817</v>
      </c>
      <c r="U260" s="88"/>
      <c r="V260" s="191" t="s">
        <v>799</v>
      </c>
      <c r="W260" s="55">
        <v>0.22777777777777777</v>
      </c>
      <c r="X260" s="58" t="s">
        <v>723</v>
      </c>
      <c r="Y260" s="58" t="s">
        <v>723</v>
      </c>
      <c r="Z260" s="55">
        <v>0.32777777777777778</v>
      </c>
      <c r="AA260" s="117" t="str">
        <f>IF(PA_19[[#This Row],[Acknowledgement Time ]]="NA","",(PA_19[[#This Row],[Acknowledgement Time ]]-PA_19[[#This Row],[Fault Time]])*24)</f>
        <v/>
      </c>
      <c r="AB260" s="117" t="str">
        <f>IF(PA_19[[#This Row],[Work Start time on Fault]]="NA","",(PA_19[[#This Row],[Work Start time on Fault]]-PA_19[[#This Row],[Fault Time]])*24)</f>
        <v/>
      </c>
      <c r="AC260" s="6" t="str">
        <f>IF(PA_19[[#This Row],[Work Start time on Fault]]="NA","",(PA_19[[#This Row],[Work Completion time on fault]]-PA_19[[#This Row],[Fault Time]])*24)</f>
        <v/>
      </c>
      <c r="AD260" s="62">
        <f>IFERROR((PA_19[[#This Row],[Work Completion time on fault]]-PA_19[[#This Row],[Fault Time]])*24,"")</f>
        <v>2.4000000000000004</v>
      </c>
      <c r="AE260" s="54" t="s">
        <v>802</v>
      </c>
      <c r="AF260" s="104" t="s">
        <v>703</v>
      </c>
      <c r="AG260" s="49">
        <f>PA_19[[#This Row],[Breakdown Time]]*PA_19[[#This Row],[Plant Equivalent Weightage]]</f>
        <v>6.9891803635572019E-3</v>
      </c>
      <c r="AH260" s="54">
        <v>0.21</v>
      </c>
      <c r="AI260" s="90">
        <f>IFERROR(_xlfn.XLOOKUP($G260,'Modelling New'!$D:$D,'Modelling New'!$O:$O)*PA_19[[#This Row],[DC Capacity Affected (kW)]]*PA_19[[#This Row],[Lost PoA(KWh/m2)]],"")</f>
        <v>44.791653286973663</v>
      </c>
      <c r="AL260" s="36" t="s">
        <v>1426</v>
      </c>
    </row>
    <row r="261" spans="1:39" x14ac:dyDescent="0.35">
      <c r="A261" s="53">
        <v>127</v>
      </c>
      <c r="B261" s="141">
        <v>45788</v>
      </c>
      <c r="C261" s="54">
        <f>YEAR(PA_19[[#This Row],[Date]])+IF(MONTH(PA_19[[#This Row],[Date]])&gt;=4,1,0)</f>
        <v>2026</v>
      </c>
      <c r="D261" s="6">
        <f>YEAR(PA_19[[#This Row],[Date]])</f>
        <v>2025</v>
      </c>
      <c r="E261" s="54" t="s">
        <v>735</v>
      </c>
      <c r="F261" s="54" t="s">
        <v>735</v>
      </c>
      <c r="G261" s="104">
        <f>PA_19[[#This Row],[Date]]-DAY(PA_19[[#This Row],[Date]])+1</f>
        <v>45778</v>
      </c>
      <c r="H261" s="6">
        <f>DAY(EOMONTH(PA_19[[#This Row],[Month Year]],0))</f>
        <v>31</v>
      </c>
      <c r="I261" s="55">
        <f>_xlfn.XLOOKUP(PA_19[[#This Row],[Date]],Raw_Data!B:B,Raw_Data!J:J,0)</f>
        <v>0.22777777777777777</v>
      </c>
      <c r="J261" s="55">
        <f>_xlfn.XLOOKUP(PA_19[[#This Row],[Date]],Raw_Data!B:B,Raw_Data!K:K)</f>
        <v>0.7319444444444444</v>
      </c>
      <c r="K261" s="49">
        <f>IFERROR((PA_19[[#This Row],[Sunset Time (POA&lt;20 W/m2)]]-PA_19[[#This Row],[Sunrise Time (POA&gt;20 W/m2)]])*24,"")</f>
        <v>12.1</v>
      </c>
      <c r="L261" s="54" t="s">
        <v>818</v>
      </c>
      <c r="M261" s="54" t="s">
        <v>823</v>
      </c>
      <c r="N261" s="54"/>
      <c r="O261" s="52"/>
      <c r="P261" s="6"/>
      <c r="Q26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blk11inv22</v>
      </c>
      <c r="R261" s="6">
        <f>_xlfn.XLOOKUP(PA_19[[#This Row],[Affected Equipment ]],'Basic Data '!A:A,'Basic Data '!B:B,0)</f>
        <v>254.8</v>
      </c>
      <c r="S261" s="6">
        <f>_xlfn.XLOOKUP(PA_19[[#This Row],[Affected Equipment ]],'Basic Data '!A:A,'Basic Data '!C:C,0)</f>
        <v>2.7734842712528575E-3</v>
      </c>
      <c r="T261" s="56" t="s">
        <v>817</v>
      </c>
      <c r="U261" s="88"/>
      <c r="V261" s="191" t="s">
        <v>799</v>
      </c>
      <c r="W261" s="55">
        <v>0.23611111111111113</v>
      </c>
      <c r="X261" s="58" t="s">
        <v>723</v>
      </c>
      <c r="Y261" s="58" t="s">
        <v>723</v>
      </c>
      <c r="Z261" s="55">
        <v>0.36527777777777781</v>
      </c>
      <c r="AA261" s="117" t="str">
        <f>IF(PA_19[[#This Row],[Acknowledgement Time ]]="NA","",(PA_19[[#This Row],[Acknowledgement Time ]]-PA_19[[#This Row],[Fault Time]])*24)</f>
        <v/>
      </c>
      <c r="AB261" s="117" t="str">
        <f>IF(PA_19[[#This Row],[Work Start time on Fault]]="NA","",(PA_19[[#This Row],[Work Start time on Fault]]-PA_19[[#This Row],[Fault Time]])*24)</f>
        <v/>
      </c>
      <c r="AC261" s="6" t="str">
        <f>IF(PA_19[[#This Row],[Work Start time on Fault]]="NA","",(PA_19[[#This Row],[Work Completion time on fault]]-PA_19[[#This Row],[Fault Time]])*24)</f>
        <v/>
      </c>
      <c r="AD261" s="62">
        <f>IFERROR((PA_19[[#This Row],[Work Completion time on fault]]-PA_19[[#This Row],[Fault Time]])*24,"")</f>
        <v>3.1000000000000005</v>
      </c>
      <c r="AE261" s="54" t="s">
        <v>802</v>
      </c>
      <c r="AF261" s="104" t="s">
        <v>703</v>
      </c>
      <c r="AG261" s="49">
        <f>PA_19[[#This Row],[Breakdown Time]]*PA_19[[#This Row],[Plant Equivalent Weightage]]</f>
        <v>8.5978012408838601E-3</v>
      </c>
      <c r="AH261" s="54">
        <v>0.51</v>
      </c>
      <c r="AI261" s="90">
        <f>IFERROR(_xlfn.XLOOKUP($G261,'Modelling New'!$D:$D,'Modelling New'!$O:$O)*PA_19[[#This Row],[DC Capacity Affected (kW)]]*PA_19[[#This Row],[Lost PoA(KWh/m2)]],"")</f>
        <v>103.59974229640167</v>
      </c>
      <c r="AL261" s="36" t="s">
        <v>1426</v>
      </c>
    </row>
    <row r="262" spans="1:39" x14ac:dyDescent="0.35">
      <c r="A262" s="53">
        <v>128</v>
      </c>
      <c r="B262" s="141">
        <v>45788</v>
      </c>
      <c r="C262" s="54">
        <f>YEAR(PA_19[[#This Row],[Date]])+IF(MONTH(PA_19[[#This Row],[Date]])&gt;=4,1,0)</f>
        <v>2026</v>
      </c>
      <c r="D262" s="6">
        <f>YEAR(PA_19[[#This Row],[Date]])</f>
        <v>2025</v>
      </c>
      <c r="E262" s="54" t="s">
        <v>735</v>
      </c>
      <c r="F262" s="54" t="s">
        <v>735</v>
      </c>
      <c r="G262" s="104">
        <f>PA_19[[#This Row],[Date]]-DAY(PA_19[[#This Row],[Date]])+1</f>
        <v>45778</v>
      </c>
      <c r="H262" s="6">
        <f>DAY(EOMONTH(PA_19[[#This Row],[Month Year]],0))</f>
        <v>31</v>
      </c>
      <c r="I262" s="55">
        <f>_xlfn.XLOOKUP(PA_19[[#This Row],[Date]],Raw_Data!B:B,Raw_Data!J:J,0)</f>
        <v>0.22777777777777777</v>
      </c>
      <c r="J262" s="55">
        <f>_xlfn.XLOOKUP(PA_19[[#This Row],[Date]],Raw_Data!B:B,Raw_Data!K:K)</f>
        <v>0.7319444444444444</v>
      </c>
      <c r="K262" s="49">
        <f>IFERROR((PA_19[[#This Row],[Sunset Time (POA&lt;20 W/m2)]]-PA_19[[#This Row],[Sunrise Time (POA&gt;20 W/m2)]])*24,"")</f>
        <v>12.1</v>
      </c>
      <c r="L262" s="54" t="s">
        <v>818</v>
      </c>
      <c r="M262" s="54" t="s">
        <v>824</v>
      </c>
      <c r="N262" s="54"/>
      <c r="O262" s="52"/>
      <c r="P262" s="6"/>
      <c r="Q26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blk11inv25</v>
      </c>
      <c r="R262" s="6">
        <f>_xlfn.XLOOKUP(PA_19[[#This Row],[Affected Equipment ]],'Basic Data '!A:A,'Basic Data '!B:B,0)</f>
        <v>254.8</v>
      </c>
      <c r="S262" s="6">
        <f>_xlfn.XLOOKUP(PA_19[[#This Row],[Affected Equipment ]],'Basic Data '!A:A,'Basic Data '!C:C,0)</f>
        <v>2.7734842712528575E-3</v>
      </c>
      <c r="T262" s="56" t="s">
        <v>817</v>
      </c>
      <c r="U262" s="88"/>
      <c r="V262" s="191" t="s">
        <v>799</v>
      </c>
      <c r="W262" s="55">
        <v>0.23611111111111113</v>
      </c>
      <c r="X262" s="58" t="s">
        <v>723</v>
      </c>
      <c r="Y262" s="58" t="s">
        <v>723</v>
      </c>
      <c r="Z262" s="55">
        <v>0.36527777777777781</v>
      </c>
      <c r="AA262" s="117" t="str">
        <f>IF(PA_19[[#This Row],[Acknowledgement Time ]]="NA","",(PA_19[[#This Row],[Acknowledgement Time ]]-PA_19[[#This Row],[Fault Time]])*24)</f>
        <v/>
      </c>
      <c r="AB262" s="117" t="str">
        <f>IF(PA_19[[#This Row],[Work Start time on Fault]]="NA","",(PA_19[[#This Row],[Work Start time on Fault]]-PA_19[[#This Row],[Fault Time]])*24)</f>
        <v/>
      </c>
      <c r="AC262" s="6" t="str">
        <f>IF(PA_19[[#This Row],[Work Start time on Fault]]="NA","",(PA_19[[#This Row],[Work Completion time on fault]]-PA_19[[#This Row],[Fault Time]])*24)</f>
        <v/>
      </c>
      <c r="AD262" s="62">
        <f>IFERROR((PA_19[[#This Row],[Work Completion time on fault]]-PA_19[[#This Row],[Fault Time]])*24,"")</f>
        <v>3.1000000000000005</v>
      </c>
      <c r="AE262" s="54" t="s">
        <v>802</v>
      </c>
      <c r="AF262" s="104" t="s">
        <v>703</v>
      </c>
      <c r="AG262" s="49">
        <f>PA_19[[#This Row],[Breakdown Time]]*PA_19[[#This Row],[Plant Equivalent Weightage]]</f>
        <v>8.5978012408838601E-3</v>
      </c>
      <c r="AH262" s="54">
        <v>0.51</v>
      </c>
      <c r="AI262" s="90">
        <f>IFERROR(_xlfn.XLOOKUP($G262,'Modelling New'!$D:$D,'Modelling New'!$O:$O)*PA_19[[#This Row],[DC Capacity Affected (kW)]]*PA_19[[#This Row],[Lost PoA(KWh/m2)]],"")</f>
        <v>103.59974229640167</v>
      </c>
      <c r="AL262" s="36" t="s">
        <v>1426</v>
      </c>
    </row>
    <row r="263" spans="1:39" x14ac:dyDescent="0.35">
      <c r="A263" s="53">
        <v>129</v>
      </c>
      <c r="B263" s="141">
        <v>45789</v>
      </c>
      <c r="C263" s="54">
        <f>YEAR(PA_19[[#This Row],[Date]])+IF(MONTH(PA_19[[#This Row],[Date]])&gt;=4,1,0)</f>
        <v>2026</v>
      </c>
      <c r="D263" s="6">
        <f>YEAR(PA_19[[#This Row],[Date]])</f>
        <v>2025</v>
      </c>
      <c r="E263" s="54" t="s">
        <v>735</v>
      </c>
      <c r="F263" s="54" t="s">
        <v>735</v>
      </c>
      <c r="G263" s="104">
        <f>PA_19[[#This Row],[Date]]-DAY(PA_19[[#This Row],[Date]])+1</f>
        <v>45778</v>
      </c>
      <c r="H263" s="6">
        <f>DAY(EOMONTH(PA_19[[#This Row],[Month Year]],0))</f>
        <v>31</v>
      </c>
      <c r="I263" s="55">
        <f>_xlfn.XLOOKUP(PA_19[[#This Row],[Date]],Raw_Data!B:B,Raw_Data!J:J,0)</f>
        <v>0.2048611111111111</v>
      </c>
      <c r="J263" s="55">
        <f>_xlfn.XLOOKUP(PA_19[[#This Row],[Date]],Raw_Data!B:B,Raw_Data!K:K)</f>
        <v>0.72499999999999998</v>
      </c>
      <c r="K263" s="49">
        <f>IFERROR((PA_19[[#This Row],[Sunset Time (POA&lt;20 W/m2)]]-PA_19[[#This Row],[Sunrise Time (POA&gt;20 W/m2)]])*24,"")</f>
        <v>12.483333333333334</v>
      </c>
      <c r="L263" s="54"/>
      <c r="M263" s="54"/>
      <c r="N263" s="54"/>
      <c r="O263" s="52" t="s">
        <v>731</v>
      </c>
      <c r="P263" s="6"/>
      <c r="Q26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63" s="6">
        <f>_xlfn.XLOOKUP(PA_19[[#This Row],[Affected Equipment ]],'Basic Data '!A:A,'Basic Data '!B:B,0)</f>
        <v>9</v>
      </c>
      <c r="S263" s="6">
        <f>_xlfn.XLOOKUP(PA_19[[#This Row],[Affected Equipment ]],'Basic Data '!A:A,'Basic Data '!C:C,0)</f>
        <v>9.7964515075650371E-5</v>
      </c>
      <c r="T263" s="56" t="s">
        <v>785</v>
      </c>
      <c r="U263" s="88"/>
      <c r="V263" s="191" t="s">
        <v>787</v>
      </c>
      <c r="W263" s="55">
        <v>0.2048611111111111</v>
      </c>
      <c r="X263" s="58" t="s">
        <v>723</v>
      </c>
      <c r="Y263" s="58" t="s">
        <v>723</v>
      </c>
      <c r="Z263" s="55">
        <v>0.72499999999999998</v>
      </c>
      <c r="AA263" s="117" t="str">
        <f>IF(PA_19[[#This Row],[Acknowledgement Time ]]="NA","",(PA_19[[#This Row],[Acknowledgement Time ]]-PA_19[[#This Row],[Fault Time]])*24)</f>
        <v/>
      </c>
      <c r="AB263" s="117" t="str">
        <f>IF(PA_19[[#This Row],[Work Start time on Fault]]="NA","",(PA_19[[#This Row],[Work Start time on Fault]]-PA_19[[#This Row],[Fault Time]])*24)</f>
        <v/>
      </c>
      <c r="AC263" s="6" t="str">
        <f>IF(PA_19[[#This Row],[Work Start time on Fault]]="NA","",(PA_19[[#This Row],[Work Completion time on fault]]-PA_19[[#This Row],[Fault Time]])*24)</f>
        <v/>
      </c>
      <c r="AD263" s="62">
        <f>IFERROR((PA_19[[#This Row],[Work Completion time on fault]]-PA_19[[#This Row],[Fault Time]])*24,"")</f>
        <v>12.483333333333334</v>
      </c>
      <c r="AE263" s="54" t="s">
        <v>787</v>
      </c>
      <c r="AF263" s="104" t="s">
        <v>782</v>
      </c>
      <c r="AG263" s="49">
        <f>PA_19[[#This Row],[Breakdown Time]]*PA_19[[#This Row],[Plant Equivalent Weightage]]</f>
        <v>1.2229236965277022E-3</v>
      </c>
      <c r="AH263" s="54">
        <v>5.12</v>
      </c>
      <c r="AI263" s="90">
        <f>IFERROR(_xlfn.XLOOKUP($G263,'Modelling New'!$D:$D,'Modelling New'!$O:$O)*PA_19[[#This Row],[DC Capacity Affected (kW)]]*PA_19[[#This Row],[Lost PoA(KWh/m2)]],"")</f>
        <v>36.736818766107895</v>
      </c>
      <c r="AL263" s="36" t="s">
        <v>725</v>
      </c>
    </row>
    <row r="264" spans="1:39" x14ac:dyDescent="0.35">
      <c r="A264" s="53">
        <v>130</v>
      </c>
      <c r="B264" s="141">
        <v>45789</v>
      </c>
      <c r="C264" s="54">
        <f>YEAR(PA_19[[#This Row],[Date]])+IF(MONTH(PA_19[[#This Row],[Date]])&gt;=4,1,0)</f>
        <v>2026</v>
      </c>
      <c r="D264" s="6">
        <f>YEAR(PA_19[[#This Row],[Date]])</f>
        <v>2025</v>
      </c>
      <c r="E264" s="54" t="s">
        <v>735</v>
      </c>
      <c r="F264" s="54" t="s">
        <v>735</v>
      </c>
      <c r="G264" s="104">
        <f>PA_19[[#This Row],[Date]]-DAY(PA_19[[#This Row],[Date]])+1</f>
        <v>45778</v>
      </c>
      <c r="H264" s="6">
        <f>DAY(EOMONTH(PA_19[[#This Row],[Month Year]],0))</f>
        <v>31</v>
      </c>
      <c r="I264" s="55">
        <f>_xlfn.XLOOKUP(PA_19[[#This Row],[Date]],Raw_Data!B:B,Raw_Data!J:J,0)</f>
        <v>0.2048611111111111</v>
      </c>
      <c r="J264" s="55">
        <f>_xlfn.XLOOKUP(PA_19[[#This Row],[Date]],Raw_Data!B:B,Raw_Data!K:K)</f>
        <v>0.72499999999999998</v>
      </c>
      <c r="K264" s="49">
        <f>IFERROR((PA_19[[#This Row],[Sunset Time (POA&lt;20 W/m2)]]-PA_19[[#This Row],[Sunrise Time (POA&gt;20 W/m2)]])*24,"")</f>
        <v>12.483333333333334</v>
      </c>
      <c r="L264" s="54"/>
      <c r="M264" s="54"/>
      <c r="N264" s="54"/>
      <c r="O264" s="52" t="s">
        <v>731</v>
      </c>
      <c r="P264" s="6"/>
      <c r="Q26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64" s="6">
        <f>_xlfn.XLOOKUP(PA_19[[#This Row],[Affected Equipment ]],'Basic Data '!A:A,'Basic Data '!B:B,0)</f>
        <v>9</v>
      </c>
      <c r="S264" s="6">
        <f>_xlfn.XLOOKUP(PA_19[[#This Row],[Affected Equipment ]],'Basic Data '!A:A,'Basic Data '!C:C,0)</f>
        <v>9.7964515075650371E-5</v>
      </c>
      <c r="T264" s="56" t="s">
        <v>785</v>
      </c>
      <c r="U264" s="88"/>
      <c r="V264" s="191" t="s">
        <v>788</v>
      </c>
      <c r="W264" s="55">
        <v>0.2048611111111111</v>
      </c>
      <c r="X264" s="58" t="s">
        <v>723</v>
      </c>
      <c r="Y264" s="58" t="s">
        <v>723</v>
      </c>
      <c r="Z264" s="55">
        <v>0.72499999999999998</v>
      </c>
      <c r="AA264" s="117" t="str">
        <f>IF(PA_19[[#This Row],[Acknowledgement Time ]]="NA","",(PA_19[[#This Row],[Acknowledgement Time ]]-PA_19[[#This Row],[Fault Time]])*24)</f>
        <v/>
      </c>
      <c r="AB264" s="117" t="str">
        <f>IF(PA_19[[#This Row],[Work Start time on Fault]]="NA","",(PA_19[[#This Row],[Work Start time on Fault]]-PA_19[[#This Row],[Fault Time]])*24)</f>
        <v/>
      </c>
      <c r="AC264" s="6" t="str">
        <f>IF(PA_19[[#This Row],[Work Start time on Fault]]="NA","",(PA_19[[#This Row],[Work Completion time on fault]]-PA_19[[#This Row],[Fault Time]])*24)</f>
        <v/>
      </c>
      <c r="AD264" s="62">
        <f>IFERROR((PA_19[[#This Row],[Work Completion time on fault]]-PA_19[[#This Row],[Fault Time]])*24,"")</f>
        <v>12.483333333333334</v>
      </c>
      <c r="AE264" s="54" t="s">
        <v>788</v>
      </c>
      <c r="AF264" s="104" t="s">
        <v>782</v>
      </c>
      <c r="AG264" s="49">
        <f>PA_19[[#This Row],[Breakdown Time]]*PA_19[[#This Row],[Plant Equivalent Weightage]]</f>
        <v>1.2229236965277022E-3</v>
      </c>
      <c r="AH264" s="54">
        <v>5.12</v>
      </c>
      <c r="AI264" s="90">
        <f>IFERROR(_xlfn.XLOOKUP($G264,'Modelling New'!$D:$D,'Modelling New'!$O:$O)*PA_19[[#This Row],[DC Capacity Affected (kW)]]*PA_19[[#This Row],[Lost PoA(KWh/m2)]],"")</f>
        <v>36.736818766107895</v>
      </c>
      <c r="AL264" s="36" t="s">
        <v>725</v>
      </c>
    </row>
    <row r="265" spans="1:39" x14ac:dyDescent="0.35">
      <c r="A265" s="53">
        <v>131</v>
      </c>
      <c r="B265" s="141">
        <v>45790</v>
      </c>
      <c r="C265" s="54">
        <f>YEAR(PA_19[[#This Row],[Date]])+IF(MONTH(PA_19[[#This Row],[Date]])&gt;=4,1,0)</f>
        <v>2026</v>
      </c>
      <c r="D265" s="6">
        <f>YEAR(PA_19[[#This Row],[Date]])</f>
        <v>2025</v>
      </c>
      <c r="E265" s="54" t="s">
        <v>735</v>
      </c>
      <c r="F265" s="54" t="s">
        <v>735</v>
      </c>
      <c r="G265" s="104">
        <f>PA_19[[#This Row],[Date]]-DAY(PA_19[[#This Row],[Date]])+1</f>
        <v>45778</v>
      </c>
      <c r="H265" s="6">
        <f>DAY(EOMONTH(PA_19[[#This Row],[Month Year]],0))</f>
        <v>31</v>
      </c>
      <c r="I265" s="55">
        <f>_xlfn.XLOOKUP(PA_19[[#This Row],[Date]],Raw_Data!B:B,Raw_Data!J:J,0)</f>
        <v>0.20833333333333334</v>
      </c>
      <c r="J265" s="55">
        <f>_xlfn.XLOOKUP(PA_19[[#This Row],[Date]],Raw_Data!B:B,Raw_Data!K:K)</f>
        <v>0.73125000000000007</v>
      </c>
      <c r="K265" s="49">
        <f>IFERROR((PA_19[[#This Row],[Sunset Time (POA&lt;20 W/m2)]]-PA_19[[#This Row],[Sunrise Time (POA&gt;20 W/m2)]])*24,"")</f>
        <v>12.55</v>
      </c>
      <c r="L265" s="54"/>
      <c r="M265" s="54"/>
      <c r="N265" s="54"/>
      <c r="O265" s="52" t="s">
        <v>731</v>
      </c>
      <c r="P265" s="6"/>
      <c r="Q26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65" s="6">
        <f>_xlfn.XLOOKUP(PA_19[[#This Row],[Affected Equipment ]],'Basic Data '!A:A,'Basic Data '!B:B,0)</f>
        <v>9</v>
      </c>
      <c r="S265" s="6">
        <f>_xlfn.XLOOKUP(PA_19[[#This Row],[Affected Equipment ]],'Basic Data '!A:A,'Basic Data '!C:C,0)</f>
        <v>9.7964515075650371E-5</v>
      </c>
      <c r="T265" s="56" t="s">
        <v>785</v>
      </c>
      <c r="U265" s="88"/>
      <c r="V265" s="191" t="s">
        <v>787</v>
      </c>
      <c r="W265" s="55">
        <v>0.20833333333333334</v>
      </c>
      <c r="X265" s="58" t="s">
        <v>723</v>
      </c>
      <c r="Y265" s="58" t="s">
        <v>723</v>
      </c>
      <c r="Z265" s="55">
        <v>0.73125000000000007</v>
      </c>
      <c r="AA265" s="117" t="str">
        <f>IF(PA_19[[#This Row],[Acknowledgement Time ]]="NA","",(PA_19[[#This Row],[Acknowledgement Time ]]-PA_19[[#This Row],[Fault Time]])*24)</f>
        <v/>
      </c>
      <c r="AB265" s="117" t="str">
        <f>IF(PA_19[[#This Row],[Work Start time on Fault]]="NA","",(PA_19[[#This Row],[Work Start time on Fault]]-PA_19[[#This Row],[Fault Time]])*24)</f>
        <v/>
      </c>
      <c r="AC265" s="118" t="str">
        <f>IF(PA_19[[#This Row],[Work Start time on Fault]]="NA","",(PA_19[[#This Row],[Work Completion time on fault]]-PA_19[[#This Row],[Fault Time]])*24)</f>
        <v/>
      </c>
      <c r="AD265" s="62">
        <f>IFERROR((PA_19[[#This Row],[Work Completion time on fault]]-PA_19[[#This Row],[Fault Time]])*24,"")</f>
        <v>12.55</v>
      </c>
      <c r="AE265" s="54" t="s">
        <v>787</v>
      </c>
      <c r="AF265" s="104" t="s">
        <v>782</v>
      </c>
      <c r="AG265" s="49">
        <f>PA_19[[#This Row],[Breakdown Time]]*PA_19[[#This Row],[Plant Equivalent Weightage]]</f>
        <v>1.2294546641994123E-3</v>
      </c>
      <c r="AH265" s="54">
        <v>3.23</v>
      </c>
      <c r="AI265" s="90">
        <f>IFERROR(_xlfn.XLOOKUP($G265,'Modelling New'!$D:$D,'Modelling New'!$O:$O)*PA_19[[#This Row],[DC Capacity Affected (kW)]]*PA_19[[#This Row],[Lost PoA(KWh/m2)]],"")</f>
        <v>23.175766526275098</v>
      </c>
      <c r="AL265" s="36" t="s">
        <v>725</v>
      </c>
    </row>
    <row r="266" spans="1:39" x14ac:dyDescent="0.35">
      <c r="A266" s="53">
        <v>132</v>
      </c>
      <c r="B266" s="141">
        <v>45790</v>
      </c>
      <c r="C266" s="123">
        <f>YEAR(PA_19[[#This Row],[Date]])+IF(MONTH(PA_19[[#This Row],[Date]])&gt;=4,1,0)</f>
        <v>2026</v>
      </c>
      <c r="D266" s="124">
        <f>YEAR(PA_19[[#This Row],[Date]])</f>
        <v>2025</v>
      </c>
      <c r="E266" s="54" t="s">
        <v>735</v>
      </c>
      <c r="F266" s="54" t="s">
        <v>735</v>
      </c>
      <c r="G266" s="193">
        <f>PA_19[[#This Row],[Date]]-DAY(PA_19[[#This Row],[Date]])+1</f>
        <v>45778</v>
      </c>
      <c r="H266" s="124">
        <f>DAY(EOMONTH(PA_19[[#This Row],[Month Year]],0))</f>
        <v>31</v>
      </c>
      <c r="I266" s="121">
        <f>_xlfn.XLOOKUP(PA_19[[#This Row],[Date]],Raw_Data!B:B,Raw_Data!J:J,0)</f>
        <v>0.20833333333333334</v>
      </c>
      <c r="J266" s="121">
        <f>_xlfn.XLOOKUP(PA_19[[#This Row],[Date]],Raw_Data!B:B,Raw_Data!K:K)</f>
        <v>0.73125000000000007</v>
      </c>
      <c r="K266" s="126">
        <f>IFERROR((PA_19[[#This Row],[Sunset Time (POA&lt;20 W/m2)]]-PA_19[[#This Row],[Sunrise Time (POA&gt;20 W/m2)]])*24,"")</f>
        <v>12.55</v>
      </c>
      <c r="L266" s="54"/>
      <c r="M266" s="123"/>
      <c r="N266" s="123"/>
      <c r="O266" s="52" t="s">
        <v>731</v>
      </c>
      <c r="P266" s="124"/>
      <c r="Q26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66" s="124">
        <f>_xlfn.XLOOKUP(PA_19[[#This Row],[Affected Equipment ]],'Basic Data '!A:A,'Basic Data '!B:B,0)</f>
        <v>9</v>
      </c>
      <c r="S266" s="124">
        <f>_xlfn.XLOOKUP(PA_19[[#This Row],[Affected Equipment ]],'Basic Data '!A:A,'Basic Data '!C:C,0)</f>
        <v>9.7964515075650371E-5</v>
      </c>
      <c r="T266" s="56" t="s">
        <v>785</v>
      </c>
      <c r="U266" s="119"/>
      <c r="V266" s="191" t="s">
        <v>788</v>
      </c>
      <c r="W266" s="55">
        <v>0.20833333333333334</v>
      </c>
      <c r="X266" s="58" t="s">
        <v>723</v>
      </c>
      <c r="Y266" s="58" t="s">
        <v>723</v>
      </c>
      <c r="Z266" s="55">
        <v>0.73125000000000007</v>
      </c>
      <c r="AA266" s="195" t="str">
        <f>IF(PA_19[[#This Row],[Acknowledgement Time ]]="NA","",(PA_19[[#This Row],[Acknowledgement Time ]]-PA_19[[#This Row],[Fault Time]])*24)</f>
        <v/>
      </c>
      <c r="AB266" s="195" t="str">
        <f>IF(PA_19[[#This Row],[Work Start time on Fault]]="NA","",(PA_19[[#This Row],[Work Start time on Fault]]-PA_19[[#This Row],[Fault Time]])*24)</f>
        <v/>
      </c>
      <c r="AC266" s="196" t="str">
        <f>IF(PA_19[[#This Row],[Work Start time on Fault]]="NA","",(PA_19[[#This Row],[Work Completion time on fault]]-PA_19[[#This Row],[Fault Time]])*24)</f>
        <v/>
      </c>
      <c r="AD266" s="63">
        <f>IFERROR((PA_19[[#This Row],[Work Completion time on fault]]-PA_19[[#This Row],[Fault Time]])*24,"")</f>
        <v>12.55</v>
      </c>
      <c r="AE266" s="123" t="s">
        <v>788</v>
      </c>
      <c r="AF266" s="104" t="s">
        <v>782</v>
      </c>
      <c r="AG266" s="126">
        <f>PA_19[[#This Row],[Breakdown Time]]*PA_19[[#This Row],[Plant Equivalent Weightage]]</f>
        <v>1.2294546641994123E-3</v>
      </c>
      <c r="AH266" s="123">
        <v>3.23</v>
      </c>
      <c r="AI266" s="90">
        <f>IFERROR(_xlfn.XLOOKUP($G266,'Modelling New'!$D:$D,'Modelling New'!$O:$O)*PA_19[[#This Row],[DC Capacity Affected (kW)]]*PA_19[[#This Row],[Lost PoA(KWh/m2)]],"")</f>
        <v>23.175766526275098</v>
      </c>
      <c r="AL266" s="36" t="s">
        <v>725</v>
      </c>
    </row>
    <row r="267" spans="1:39" x14ac:dyDescent="0.35">
      <c r="A267" s="53">
        <v>133</v>
      </c>
      <c r="B267" s="141">
        <v>45790</v>
      </c>
      <c r="C267" s="54">
        <f>YEAR(PA_19[[#This Row],[Date]])+IF(MONTH(PA_19[[#This Row],[Date]])&gt;=4,1,0)</f>
        <v>2026</v>
      </c>
      <c r="D267" s="6">
        <f>YEAR(PA_19[[#This Row],[Date]])</f>
        <v>2025</v>
      </c>
      <c r="E267" s="54" t="s">
        <v>735</v>
      </c>
      <c r="F267" s="54" t="s">
        <v>735</v>
      </c>
      <c r="G267" s="104">
        <f>PA_19[[#This Row],[Date]]-DAY(PA_19[[#This Row],[Date]])+1</f>
        <v>45778</v>
      </c>
      <c r="H267" s="6">
        <f>DAY(EOMONTH(PA_19[[#This Row],[Month Year]],0))</f>
        <v>31</v>
      </c>
      <c r="I267" s="55">
        <f>_xlfn.XLOOKUP(PA_19[[#This Row],[Date]],Raw_Data!B:B,Raw_Data!J:J,0)</f>
        <v>0.20833333333333334</v>
      </c>
      <c r="J267" s="55">
        <f>_xlfn.XLOOKUP(PA_19[[#This Row],[Date]],Raw_Data!B:B,Raw_Data!K:K)</f>
        <v>0.73125000000000007</v>
      </c>
      <c r="K267" s="49">
        <f>IFERROR((PA_19[[#This Row],[Sunset Time (POA&lt;20 W/m2)]]-PA_19[[#This Row],[Sunrise Time (POA&gt;20 W/m2)]])*24,"")</f>
        <v>12.55</v>
      </c>
      <c r="L267" s="54"/>
      <c r="M267" s="54"/>
      <c r="N267" s="54"/>
      <c r="O267" s="52" t="s">
        <v>731</v>
      </c>
      <c r="P267" s="6"/>
      <c r="Q26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67" s="6">
        <f>_xlfn.XLOOKUP(PA_19[[#This Row],[Affected Equipment ]],'Basic Data '!A:A,'Basic Data '!B:B,0)</f>
        <v>9</v>
      </c>
      <c r="S267" s="6">
        <f>_xlfn.XLOOKUP(PA_19[[#This Row],[Affected Equipment ]],'Basic Data '!A:A,'Basic Data '!C:C,0)</f>
        <v>9.7964515075650371E-5</v>
      </c>
      <c r="T267" s="56" t="s">
        <v>785</v>
      </c>
      <c r="U267" s="88"/>
      <c r="V267" s="191" t="s">
        <v>825</v>
      </c>
      <c r="W267" s="55">
        <v>0.33333333333333331</v>
      </c>
      <c r="X267" s="58" t="s">
        <v>723</v>
      </c>
      <c r="Y267" s="58" t="s">
        <v>723</v>
      </c>
      <c r="Z267" s="55">
        <v>0.39583333333333331</v>
      </c>
      <c r="AA267" s="117" t="str">
        <f>IF(PA_19[[#This Row],[Acknowledgement Time ]]="NA","",(PA_19[[#This Row],[Acknowledgement Time ]]-PA_19[[#This Row],[Fault Time]])*24)</f>
        <v/>
      </c>
      <c r="AB267" s="117" t="str">
        <f>IF(PA_19[[#This Row],[Work Start time on Fault]]="NA","",(PA_19[[#This Row],[Work Start time on Fault]]-PA_19[[#This Row],[Fault Time]])*24)</f>
        <v/>
      </c>
      <c r="AC267" s="118" t="str">
        <f>IF(PA_19[[#This Row],[Work Start time on Fault]]="NA","",(PA_19[[#This Row],[Work Completion time on fault]]-PA_19[[#This Row],[Fault Time]])*24)</f>
        <v/>
      </c>
      <c r="AD267" s="62">
        <f>IFERROR((PA_19[[#This Row],[Work Completion time on fault]]-PA_19[[#This Row],[Fault Time]])*24,"")</f>
        <v>1.5</v>
      </c>
      <c r="AE267" s="54" t="s">
        <v>826</v>
      </c>
      <c r="AF267" s="104" t="s">
        <v>703</v>
      </c>
      <c r="AG267" s="49">
        <f>PA_19[[#This Row],[Breakdown Time]]*PA_19[[#This Row],[Plant Equivalent Weightage]]</f>
        <v>1.4694677261347554E-4</v>
      </c>
      <c r="AH267" s="54">
        <v>0.3</v>
      </c>
      <c r="AI267" s="90">
        <f>IFERROR(_xlfn.XLOOKUP($G267,'Modelling New'!$D:$D,'Modelling New'!$O:$O)*PA_19[[#This Row],[DC Capacity Affected (kW)]]*PA_19[[#This Row],[Lost PoA(KWh/m2)]],"")</f>
        <v>2.1525479745766343</v>
      </c>
      <c r="AJ267" s="224" t="s">
        <v>827</v>
      </c>
      <c r="AK267" s="1">
        <v>150</v>
      </c>
      <c r="AL267" s="36" t="s">
        <v>725</v>
      </c>
      <c r="AM267" s="1"/>
    </row>
    <row r="268" spans="1:39" x14ac:dyDescent="0.35">
      <c r="A268" s="53">
        <v>134</v>
      </c>
      <c r="B268" s="141">
        <v>45790</v>
      </c>
      <c r="C268" s="54">
        <f>YEAR(PA_19[[#This Row],[Date]])+IF(MONTH(PA_19[[#This Row],[Date]])&gt;=4,1,0)</f>
        <v>2026</v>
      </c>
      <c r="D268" s="6">
        <f>YEAR(PA_19[[#This Row],[Date]])</f>
        <v>2025</v>
      </c>
      <c r="E268" s="54" t="s">
        <v>735</v>
      </c>
      <c r="F268" s="54" t="s">
        <v>735</v>
      </c>
      <c r="G268" s="104">
        <f>PA_19[[#This Row],[Date]]-DAY(PA_19[[#This Row],[Date]])+1</f>
        <v>45778</v>
      </c>
      <c r="H268" s="6">
        <f>DAY(EOMONTH(PA_19[[#This Row],[Month Year]],0))</f>
        <v>31</v>
      </c>
      <c r="I268" s="55">
        <f>_xlfn.XLOOKUP(PA_19[[#This Row],[Date]],Raw_Data!B:B,Raw_Data!J:J,0)</f>
        <v>0.20833333333333334</v>
      </c>
      <c r="J268" s="55">
        <f>_xlfn.XLOOKUP(PA_19[[#This Row],[Date]],Raw_Data!B:B,Raw_Data!K:K)</f>
        <v>0.73125000000000007</v>
      </c>
      <c r="K268" s="49">
        <f>IFERROR((PA_19[[#This Row],[Sunset Time (POA&lt;20 W/m2)]]-PA_19[[#This Row],[Sunrise Time (POA&gt;20 W/m2)]])*24,"")</f>
        <v>12.55</v>
      </c>
      <c r="L268" s="54"/>
      <c r="M268" s="54"/>
      <c r="N268" s="54"/>
      <c r="O268" s="52" t="s">
        <v>731</v>
      </c>
      <c r="P268" s="6"/>
      <c r="Q26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68" s="124">
        <f>_xlfn.XLOOKUP(PA_19[[#This Row],[Affected Equipment ]],'Basic Data '!A:A,'Basic Data '!B:B,0)</f>
        <v>9</v>
      </c>
      <c r="S268" s="6">
        <f>_xlfn.XLOOKUP(PA_19[[#This Row],[Affected Equipment ]],'Basic Data '!A:A,'Basic Data '!C:C,0)</f>
        <v>9.7964515075650371E-5</v>
      </c>
      <c r="T268" s="56" t="s">
        <v>785</v>
      </c>
      <c r="U268" s="88"/>
      <c r="V268" s="191" t="s">
        <v>828</v>
      </c>
      <c r="W268" s="55">
        <v>0.33333333333333331</v>
      </c>
      <c r="X268" s="58" t="s">
        <v>723</v>
      </c>
      <c r="Y268" s="58" t="s">
        <v>723</v>
      </c>
      <c r="Z268" s="55">
        <v>0.41666666666666669</v>
      </c>
      <c r="AA268" s="117" t="str">
        <f>IF(PA_19[[#This Row],[Acknowledgement Time ]]="NA","",(PA_19[[#This Row],[Acknowledgement Time ]]-PA_19[[#This Row],[Fault Time]])*24)</f>
        <v/>
      </c>
      <c r="AB268" s="117" t="str">
        <f>IF(PA_19[[#This Row],[Work Start time on Fault]]="NA","",(PA_19[[#This Row],[Work Start time on Fault]]-PA_19[[#This Row],[Fault Time]])*24)</f>
        <v/>
      </c>
      <c r="AC268" s="118" t="str">
        <f>IF(PA_19[[#This Row],[Work Start time on Fault]]="NA","",(PA_19[[#This Row],[Work Completion time on fault]]-PA_19[[#This Row],[Fault Time]])*24)</f>
        <v/>
      </c>
      <c r="AD268" s="62">
        <f>IFERROR((PA_19[[#This Row],[Work Completion time on fault]]-PA_19[[#This Row],[Fault Time]])*24,"")</f>
        <v>2.0000000000000009</v>
      </c>
      <c r="AE268" s="54" t="s">
        <v>826</v>
      </c>
      <c r="AF268" s="104" t="s">
        <v>703</v>
      </c>
      <c r="AG268" s="49">
        <f>PA_19[[#This Row],[Breakdown Time]]*PA_19[[#This Row],[Plant Equivalent Weightage]]</f>
        <v>1.9592903015130082E-4</v>
      </c>
      <c r="AH268" s="54">
        <v>0.31</v>
      </c>
      <c r="AI268" s="90">
        <f>IFERROR(_xlfn.XLOOKUP($G268,'Modelling New'!$D:$D,'Modelling New'!$O:$O)*PA_19[[#This Row],[DC Capacity Affected (kW)]]*PA_19[[#This Row],[Lost PoA(KWh/m2)]],"")</f>
        <v>2.2242995737291889</v>
      </c>
      <c r="AJ268" t="s">
        <v>829</v>
      </c>
      <c r="AK268" s="1">
        <v>152</v>
      </c>
      <c r="AL268" s="36" t="s">
        <v>725</v>
      </c>
      <c r="AM268" s="1"/>
    </row>
    <row r="269" spans="1:39" x14ac:dyDescent="0.35">
      <c r="A269" s="53">
        <v>135</v>
      </c>
      <c r="B269" s="141">
        <v>45791</v>
      </c>
      <c r="C269" s="54">
        <f>YEAR(PA_19[[#This Row],[Date]])+IF(MONTH(PA_19[[#This Row],[Date]])&gt;=4,1,0)</f>
        <v>2026</v>
      </c>
      <c r="D269" s="6">
        <f>YEAR(PA_19[[#This Row],[Date]])</f>
        <v>2025</v>
      </c>
      <c r="E269" s="54" t="s">
        <v>735</v>
      </c>
      <c r="F269" s="54" t="s">
        <v>735</v>
      </c>
      <c r="G269" s="104">
        <f>PA_19[[#This Row],[Date]]-DAY(PA_19[[#This Row],[Date]])+1</f>
        <v>45778</v>
      </c>
      <c r="H269" s="6">
        <f>DAY(EOMONTH(PA_19[[#This Row],[Month Year]],0))</f>
        <v>31</v>
      </c>
      <c r="I269" s="55">
        <f>_xlfn.XLOOKUP(PA_19[[#This Row],[Date]],Raw_Data!B:B,Raw_Data!J:J,0)</f>
        <v>0.20625000000000002</v>
      </c>
      <c r="J269" s="55">
        <f>_xlfn.XLOOKUP(PA_19[[#This Row],[Date]],Raw_Data!B:B,Raw_Data!K:K)</f>
        <v>0.72291666666666676</v>
      </c>
      <c r="K269" s="49">
        <f>IFERROR((PA_19[[#This Row],[Sunset Time (POA&lt;20 W/m2)]]-PA_19[[#This Row],[Sunrise Time (POA&gt;20 W/m2)]])*24,"")</f>
        <v>12.400000000000002</v>
      </c>
      <c r="L269" s="54"/>
      <c r="M269" s="54"/>
      <c r="N269" s="54"/>
      <c r="O269" s="52" t="s">
        <v>731</v>
      </c>
      <c r="P269" s="6"/>
      <c r="Q26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69" s="124">
        <f>_xlfn.XLOOKUP(PA_19[[#This Row],[Affected Equipment ]],'Basic Data '!A:A,'Basic Data '!B:B,0)</f>
        <v>9</v>
      </c>
      <c r="S269" s="6">
        <f>_xlfn.XLOOKUP(PA_19[[#This Row],[Affected Equipment ]],'Basic Data '!A:A,'Basic Data '!C:C,0)</f>
        <v>9.7964515075650371E-5</v>
      </c>
      <c r="T269" s="56" t="s">
        <v>785</v>
      </c>
      <c r="U269" s="88"/>
      <c r="V269" s="191" t="s">
        <v>787</v>
      </c>
      <c r="W269" s="55">
        <v>0.20625000000000002</v>
      </c>
      <c r="X269" s="58" t="s">
        <v>723</v>
      </c>
      <c r="Y269" s="58" t="s">
        <v>723</v>
      </c>
      <c r="Z269" s="55">
        <v>0.72291666666666676</v>
      </c>
      <c r="AA269" s="117" t="str">
        <f>IF(PA_19[[#This Row],[Acknowledgement Time ]]="NA","",(PA_19[[#This Row],[Acknowledgement Time ]]-PA_19[[#This Row],[Fault Time]])*24)</f>
        <v/>
      </c>
      <c r="AB269" s="117" t="str">
        <f>IF(PA_19[[#This Row],[Work Start time on Fault]]="NA","",(PA_19[[#This Row],[Work Start time on Fault]]-PA_19[[#This Row],[Fault Time]])*24)</f>
        <v/>
      </c>
      <c r="AC269" s="118" t="str">
        <f>IF(PA_19[[#This Row],[Work Start time on Fault]]="NA","",(PA_19[[#This Row],[Work Completion time on fault]]-PA_19[[#This Row],[Fault Time]])*24)</f>
        <v/>
      </c>
      <c r="AD269" s="62">
        <f>IFERROR((PA_19[[#This Row],[Work Completion time on fault]]-PA_19[[#This Row],[Fault Time]])*24,"")</f>
        <v>12.400000000000002</v>
      </c>
      <c r="AE269" s="54" t="s">
        <v>787</v>
      </c>
      <c r="AF269" s="104" t="s">
        <v>782</v>
      </c>
      <c r="AG269" s="49">
        <f>PA_19[[#This Row],[Breakdown Time]]*PA_19[[#This Row],[Plant Equivalent Weightage]]</f>
        <v>1.2147599869380648E-3</v>
      </c>
      <c r="AH269" s="54">
        <v>4.5199999999999996</v>
      </c>
      <c r="AI269" s="90">
        <f>IFERROR(_xlfn.XLOOKUP($G269,'Modelling New'!$D:$D,'Modelling New'!$O:$O)*PA_19[[#This Row],[DC Capacity Affected (kW)]]*PA_19[[#This Row],[Lost PoA(KWh/m2)]],"")</f>
        <v>32.431722816954625</v>
      </c>
      <c r="AL269" s="36" t="s">
        <v>725</v>
      </c>
    </row>
    <row r="270" spans="1:39" x14ac:dyDescent="0.35">
      <c r="A270" s="53">
        <v>136</v>
      </c>
      <c r="B270" s="141">
        <v>45791</v>
      </c>
      <c r="C270" s="54">
        <f>YEAR(PA_19[[#This Row],[Date]])+IF(MONTH(PA_19[[#This Row],[Date]])&gt;=4,1,0)</f>
        <v>2026</v>
      </c>
      <c r="D270" s="6">
        <f>YEAR(PA_19[[#This Row],[Date]])</f>
        <v>2025</v>
      </c>
      <c r="E270" s="54" t="s">
        <v>735</v>
      </c>
      <c r="F270" s="54" t="s">
        <v>735</v>
      </c>
      <c r="G270" s="104">
        <f>PA_19[[#This Row],[Date]]-DAY(PA_19[[#This Row],[Date]])+1</f>
        <v>45778</v>
      </c>
      <c r="H270" s="6">
        <f>DAY(EOMONTH(PA_19[[#This Row],[Month Year]],0))</f>
        <v>31</v>
      </c>
      <c r="I270" s="55">
        <f>_xlfn.XLOOKUP(PA_19[[#This Row],[Date]],Raw_Data!B:B,Raw_Data!J:J,0)</f>
        <v>0.20625000000000002</v>
      </c>
      <c r="J270" s="55">
        <f>_xlfn.XLOOKUP(PA_19[[#This Row],[Date]],Raw_Data!B:B,Raw_Data!K:K)</f>
        <v>0.72291666666666676</v>
      </c>
      <c r="K270" s="49">
        <f>IFERROR((PA_19[[#This Row],[Sunset Time (POA&lt;20 W/m2)]]-PA_19[[#This Row],[Sunrise Time (POA&gt;20 W/m2)]])*24,"")</f>
        <v>12.400000000000002</v>
      </c>
      <c r="L270" s="54"/>
      <c r="M270" s="54"/>
      <c r="N270" s="54"/>
      <c r="O270" s="52" t="s">
        <v>731</v>
      </c>
      <c r="P270" s="6"/>
      <c r="Q27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0" s="124">
        <f>_xlfn.XLOOKUP(PA_19[[#This Row],[Affected Equipment ]],'Basic Data '!A:A,'Basic Data '!B:B,0)</f>
        <v>9</v>
      </c>
      <c r="S270" s="6">
        <f>_xlfn.XLOOKUP(PA_19[[#This Row],[Affected Equipment ]],'Basic Data '!A:A,'Basic Data '!C:C,0)</f>
        <v>9.7964515075650371E-5</v>
      </c>
      <c r="T270" s="56" t="s">
        <v>785</v>
      </c>
      <c r="U270" s="88"/>
      <c r="V270" s="191" t="s">
        <v>788</v>
      </c>
      <c r="W270" s="55">
        <v>0.20625000000000002</v>
      </c>
      <c r="X270" s="58" t="s">
        <v>723</v>
      </c>
      <c r="Y270" s="58" t="s">
        <v>723</v>
      </c>
      <c r="Z270" s="55">
        <v>0.72291666666666676</v>
      </c>
      <c r="AA270" s="117" t="str">
        <f>IF(PA_19[[#This Row],[Acknowledgement Time ]]="NA","",(PA_19[[#This Row],[Acknowledgement Time ]]-PA_19[[#This Row],[Fault Time]])*24)</f>
        <v/>
      </c>
      <c r="AB270" s="117" t="str">
        <f>IF(PA_19[[#This Row],[Work Start time on Fault]]="NA","",(PA_19[[#This Row],[Work Start time on Fault]]-PA_19[[#This Row],[Fault Time]])*24)</f>
        <v/>
      </c>
      <c r="AC270" s="118" t="str">
        <f>IF(PA_19[[#This Row],[Work Start time on Fault]]="NA","",(PA_19[[#This Row],[Work Completion time on fault]]-PA_19[[#This Row],[Fault Time]])*24)</f>
        <v/>
      </c>
      <c r="AD270" s="62">
        <f>IFERROR((PA_19[[#This Row],[Work Completion time on fault]]-PA_19[[#This Row],[Fault Time]])*24,"")</f>
        <v>12.400000000000002</v>
      </c>
      <c r="AE270" s="123" t="s">
        <v>788</v>
      </c>
      <c r="AF270" s="104" t="s">
        <v>782</v>
      </c>
      <c r="AG270" s="49">
        <f>PA_19[[#This Row],[Breakdown Time]]*PA_19[[#This Row],[Plant Equivalent Weightage]]</f>
        <v>1.2147599869380648E-3</v>
      </c>
      <c r="AH270" s="54">
        <v>4.5199999999999996</v>
      </c>
      <c r="AI270" s="90">
        <f>IFERROR(_xlfn.XLOOKUP($G270,'Modelling New'!$D:$D,'Modelling New'!$O:$O)*PA_19[[#This Row],[DC Capacity Affected (kW)]]*PA_19[[#This Row],[Lost PoA(KWh/m2)]],"")</f>
        <v>32.431722816954625</v>
      </c>
      <c r="AL270" s="36" t="s">
        <v>725</v>
      </c>
    </row>
    <row r="271" spans="1:39" x14ac:dyDescent="0.35">
      <c r="A271" s="53">
        <v>137</v>
      </c>
      <c r="B271" s="141">
        <v>45791</v>
      </c>
      <c r="C271" s="123">
        <f>YEAR(PA_19[[#This Row],[Date]])+IF(MONTH(PA_19[[#This Row],[Date]])&gt;=4,1,0)</f>
        <v>2026</v>
      </c>
      <c r="D271" s="124">
        <f>YEAR(PA_19[[#This Row],[Date]])</f>
        <v>2025</v>
      </c>
      <c r="E271" s="54" t="s">
        <v>735</v>
      </c>
      <c r="F271" s="54" t="s">
        <v>735</v>
      </c>
      <c r="G271" s="193">
        <f>PA_19[[#This Row],[Date]]-DAY(PA_19[[#This Row],[Date]])+1</f>
        <v>45778</v>
      </c>
      <c r="H271" s="124">
        <f>DAY(EOMONTH(PA_19[[#This Row],[Month Year]],0))</f>
        <v>31</v>
      </c>
      <c r="I271" s="121">
        <f>_xlfn.XLOOKUP(PA_19[[#This Row],[Date]],Raw_Data!B:B,Raw_Data!J:J,0)</f>
        <v>0.20625000000000002</v>
      </c>
      <c r="J271" s="121">
        <f>_xlfn.XLOOKUP(PA_19[[#This Row],[Date]],Raw_Data!B:B,Raw_Data!K:K)</f>
        <v>0.72291666666666676</v>
      </c>
      <c r="K271" s="126">
        <f>IFERROR((PA_19[[#This Row],[Sunset Time (POA&lt;20 W/m2)]]-PA_19[[#This Row],[Sunrise Time (POA&gt;20 W/m2)]])*24,"")</f>
        <v>12.400000000000002</v>
      </c>
      <c r="L271" s="123"/>
      <c r="M271" s="123"/>
      <c r="N271" s="123"/>
      <c r="O271" s="52" t="s">
        <v>731</v>
      </c>
      <c r="P271" s="124"/>
      <c r="Q271" s="124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1" s="124">
        <f>_xlfn.XLOOKUP(PA_19[[#This Row],[Affected Equipment ]],'Basic Data '!A:A,'Basic Data '!B:B,0)</f>
        <v>9</v>
      </c>
      <c r="S271" s="124">
        <f>_xlfn.XLOOKUP(PA_19[[#This Row],[Affected Equipment ]],'Basic Data '!A:A,'Basic Data '!C:C,0)</f>
        <v>9.7964515075650371E-5</v>
      </c>
      <c r="T271" s="56" t="s">
        <v>785</v>
      </c>
      <c r="U271" s="119"/>
      <c r="V271" s="191" t="s">
        <v>830</v>
      </c>
      <c r="W271" s="121">
        <v>0.20625000000000002</v>
      </c>
      <c r="X271" s="58" t="s">
        <v>723</v>
      </c>
      <c r="Y271" s="58" t="s">
        <v>723</v>
      </c>
      <c r="Z271" s="121">
        <v>0.34236111111111112</v>
      </c>
      <c r="AA271" s="195" t="str">
        <f>IF(PA_19[[#This Row],[Acknowledgement Time ]]="NA","",(PA_19[[#This Row],[Acknowledgement Time ]]-PA_19[[#This Row],[Fault Time]])*24)</f>
        <v/>
      </c>
      <c r="AB271" s="195" t="str">
        <f>IF(PA_19[[#This Row],[Work Start time on Fault]]="NA","",(PA_19[[#This Row],[Work Start time on Fault]]-PA_19[[#This Row],[Fault Time]])*24)</f>
        <v/>
      </c>
      <c r="AC271" s="196" t="str">
        <f>IF(PA_19[[#This Row],[Work Start time on Fault]]="NA","",(PA_19[[#This Row],[Work Completion time on fault]]-PA_19[[#This Row],[Fault Time]])*24)</f>
        <v/>
      </c>
      <c r="AD271" s="63">
        <v>0.31</v>
      </c>
      <c r="AE271" s="54" t="s">
        <v>826</v>
      </c>
      <c r="AF271" s="193" t="s">
        <v>703</v>
      </c>
      <c r="AG271" s="126">
        <f>PA_19[[#This Row],[Breakdown Time]]*PA_19[[#This Row],[Plant Equivalent Weightage]]</f>
        <v>3.0368999673451614E-5</v>
      </c>
      <c r="AH271" s="123">
        <v>2.57</v>
      </c>
      <c r="AI271" s="90">
        <f>IFERROR(_xlfn.XLOOKUP($G271,'Modelling New'!$D:$D,'Modelling New'!$O:$O)*PA_19[[#This Row],[DC Capacity Affected (kW)]]*PA_19[[#This Row],[Lost PoA(KWh/m2)]],"")</f>
        <v>18.4401609822065</v>
      </c>
      <c r="AJ271" s="224" t="s">
        <v>831</v>
      </c>
      <c r="AK271">
        <v>157</v>
      </c>
      <c r="AL271" s="36" t="s">
        <v>725</v>
      </c>
    </row>
    <row r="272" spans="1:39" x14ac:dyDescent="0.35">
      <c r="A272" s="53">
        <v>138</v>
      </c>
      <c r="B272" s="141">
        <v>45792</v>
      </c>
      <c r="C272" s="54">
        <f>YEAR(PA_19[[#This Row],[Date]])+IF(MONTH(PA_19[[#This Row],[Date]])&gt;=4,1,0)</f>
        <v>2026</v>
      </c>
      <c r="D272" s="6">
        <f>YEAR(PA_19[[#This Row],[Date]])</f>
        <v>2025</v>
      </c>
      <c r="E272" s="54" t="s">
        <v>735</v>
      </c>
      <c r="F272" s="54" t="s">
        <v>735</v>
      </c>
      <c r="G272" s="104">
        <f>PA_19[[#This Row],[Date]]-DAY(PA_19[[#This Row],[Date]])+1</f>
        <v>45778</v>
      </c>
      <c r="H272" s="6">
        <f>DAY(EOMONTH(PA_19[[#This Row],[Month Year]],0))</f>
        <v>31</v>
      </c>
      <c r="I272" s="55">
        <f>_xlfn.XLOOKUP(PA_19[[#This Row],[Date]],Raw_Data!B:B,Raw_Data!J:J,0)</f>
        <v>0.22847222222222222</v>
      </c>
      <c r="J272" s="55">
        <f>_xlfn.XLOOKUP(PA_19[[#This Row],[Date]],Raw_Data!B:B,Raw_Data!K:K)</f>
        <v>0.7284722222222223</v>
      </c>
      <c r="K272" s="49">
        <f>IFERROR((PA_19[[#This Row],[Sunset Time (POA&lt;20 W/m2)]]-PA_19[[#This Row],[Sunrise Time (POA&gt;20 W/m2)]])*24,"")</f>
        <v>12.000000000000004</v>
      </c>
      <c r="L272" s="52"/>
      <c r="M272" s="54"/>
      <c r="N272" s="54"/>
      <c r="O272" s="52" t="s">
        <v>731</v>
      </c>
      <c r="P272" s="6"/>
      <c r="Q27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2" s="6">
        <f>_xlfn.XLOOKUP(PA_19[[#This Row],[Affected Equipment ]],'Basic Data '!A:A,'Basic Data '!B:B,0)</f>
        <v>9</v>
      </c>
      <c r="S272" s="6">
        <f>_xlfn.XLOOKUP(PA_19[[#This Row],[Affected Equipment ]],'Basic Data '!A:A,'Basic Data '!C:C,0)</f>
        <v>9.7964515075650371E-5</v>
      </c>
      <c r="T272" s="56" t="s">
        <v>785</v>
      </c>
      <c r="U272" s="88"/>
      <c r="V272" s="226" t="s">
        <v>787</v>
      </c>
      <c r="W272" s="55">
        <v>0.22847222222222222</v>
      </c>
      <c r="X272" s="58" t="s">
        <v>723</v>
      </c>
      <c r="Y272" s="58" t="s">
        <v>723</v>
      </c>
      <c r="Z272" s="55">
        <v>0.7284722222222223</v>
      </c>
      <c r="AA272" s="117" t="str">
        <f>IF(PA_19[[#This Row],[Acknowledgement Time ]]="NA","",(PA_19[[#This Row],[Acknowledgement Time ]]-PA_19[[#This Row],[Fault Time]])*24)</f>
        <v/>
      </c>
      <c r="AB272" s="117" t="str">
        <f>IF(PA_19[[#This Row],[Work Start time on Fault]]="NA","",(PA_19[[#This Row],[Work Start time on Fault]]-PA_19[[#This Row],[Fault Time]])*24)</f>
        <v/>
      </c>
      <c r="AC272" s="118" t="str">
        <f>IF(PA_19[[#This Row],[Work Start time on Fault]]="NA","",(PA_19[[#This Row],[Work Completion time on fault]]-PA_19[[#This Row],[Fault Time]])*24)</f>
        <v/>
      </c>
      <c r="AD272" s="62">
        <f>IFERROR((PA_19[[#This Row],[Work Completion time on fault]]-PA_19[[#This Row],[Fault Time]])*24,"")</f>
        <v>12.000000000000004</v>
      </c>
      <c r="AE272" s="54" t="s">
        <v>787</v>
      </c>
      <c r="AF272" s="104" t="s">
        <v>782</v>
      </c>
      <c r="AG272" s="49">
        <f>PA_19[[#This Row],[Breakdown Time]]*PA_19[[#This Row],[Plant Equivalent Weightage]]</f>
        <v>1.1755741809078048E-3</v>
      </c>
      <c r="AH272" s="54">
        <v>2.21</v>
      </c>
      <c r="AI272" s="90">
        <f>IFERROR(_xlfn.XLOOKUP($G272,'Modelling New'!$D:$D,'Modelling New'!$O:$O)*PA_19[[#This Row],[DC Capacity Affected (kW)]]*PA_19[[#This Row],[Lost PoA(KWh/m2)]],"")</f>
        <v>15.85710341271454</v>
      </c>
      <c r="AL272" s="36" t="s">
        <v>725</v>
      </c>
    </row>
    <row r="273" spans="1:38" x14ac:dyDescent="0.35">
      <c r="A273" s="53">
        <v>139</v>
      </c>
      <c r="B273" s="141">
        <v>45792</v>
      </c>
      <c r="C273" s="54">
        <f>YEAR(PA_19[[#This Row],[Date]])+IF(MONTH(PA_19[[#This Row],[Date]])&gt;=4,1,0)</f>
        <v>2026</v>
      </c>
      <c r="D273" s="6">
        <f>YEAR(PA_19[[#This Row],[Date]])</f>
        <v>2025</v>
      </c>
      <c r="E273" s="54" t="s">
        <v>735</v>
      </c>
      <c r="F273" s="54" t="s">
        <v>735</v>
      </c>
      <c r="G273" s="104">
        <f>PA_19[[#This Row],[Date]]-DAY(PA_19[[#This Row],[Date]])+1</f>
        <v>45778</v>
      </c>
      <c r="H273" s="6">
        <f>DAY(EOMONTH(PA_19[[#This Row],[Month Year]],0))</f>
        <v>31</v>
      </c>
      <c r="I273" s="55">
        <f>_xlfn.XLOOKUP(PA_19[[#This Row],[Date]],Raw_Data!B:B,Raw_Data!J:J,0)</f>
        <v>0.22847222222222222</v>
      </c>
      <c r="J273" s="55">
        <f>_xlfn.XLOOKUP(PA_19[[#This Row],[Date]],Raw_Data!B:B,Raw_Data!K:K)</f>
        <v>0.7284722222222223</v>
      </c>
      <c r="K273" s="49">
        <f>IFERROR((PA_19[[#This Row],[Sunset Time (POA&lt;20 W/m2)]]-PA_19[[#This Row],[Sunrise Time (POA&gt;20 W/m2)]])*24,"")</f>
        <v>12.000000000000004</v>
      </c>
      <c r="L273" s="52"/>
      <c r="M273" s="54"/>
      <c r="N273" s="54"/>
      <c r="O273" s="52" t="s">
        <v>731</v>
      </c>
      <c r="P273" s="6"/>
      <c r="Q27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3" s="6">
        <f>_xlfn.XLOOKUP(PA_19[[#This Row],[Affected Equipment ]],'Basic Data '!A:A,'Basic Data '!B:B,0)</f>
        <v>9</v>
      </c>
      <c r="S273" s="6">
        <f>_xlfn.XLOOKUP(PA_19[[#This Row],[Affected Equipment ]],'Basic Data '!A:A,'Basic Data '!C:C,0)</f>
        <v>9.7964515075650371E-5</v>
      </c>
      <c r="T273" s="56" t="s">
        <v>785</v>
      </c>
      <c r="U273" s="88"/>
      <c r="V273" s="226" t="s">
        <v>788</v>
      </c>
      <c r="W273" s="55">
        <v>0.22847222222222222</v>
      </c>
      <c r="X273" s="58" t="s">
        <v>723</v>
      </c>
      <c r="Y273" s="58" t="s">
        <v>723</v>
      </c>
      <c r="Z273" s="55">
        <v>0.7284722222222223</v>
      </c>
      <c r="AA273" s="117" t="str">
        <f>IF(PA_19[[#This Row],[Acknowledgement Time ]]="NA","",(PA_19[[#This Row],[Acknowledgement Time ]]-PA_19[[#This Row],[Fault Time]])*24)</f>
        <v/>
      </c>
      <c r="AB273" s="117" t="str">
        <f>IF(PA_19[[#This Row],[Work Start time on Fault]]="NA","",(PA_19[[#This Row],[Work Start time on Fault]]-PA_19[[#This Row],[Fault Time]])*24)</f>
        <v/>
      </c>
      <c r="AC273" s="118" t="str">
        <f>IF(PA_19[[#This Row],[Work Start time on Fault]]="NA","",(PA_19[[#This Row],[Work Completion time on fault]]-PA_19[[#This Row],[Fault Time]])*24)</f>
        <v/>
      </c>
      <c r="AD273" s="62">
        <f>IFERROR((PA_19[[#This Row],[Work Completion time on fault]]-PA_19[[#This Row],[Fault Time]])*24,"")</f>
        <v>12.000000000000004</v>
      </c>
      <c r="AE273" s="123" t="s">
        <v>788</v>
      </c>
      <c r="AF273" s="104" t="s">
        <v>782</v>
      </c>
      <c r="AG273" s="49">
        <f>PA_19[[#This Row],[Breakdown Time]]*PA_19[[#This Row],[Plant Equivalent Weightage]]</f>
        <v>1.1755741809078048E-3</v>
      </c>
      <c r="AH273" s="54">
        <v>2.21</v>
      </c>
      <c r="AI273" s="90">
        <f>IFERROR(_xlfn.XLOOKUP($G273,'Modelling New'!$D:$D,'Modelling New'!$O:$O)*PA_19[[#This Row],[DC Capacity Affected (kW)]]*PA_19[[#This Row],[Lost PoA(KWh/m2)]],"")</f>
        <v>15.85710341271454</v>
      </c>
      <c r="AL273" s="36" t="s">
        <v>725</v>
      </c>
    </row>
    <row r="274" spans="1:38" x14ac:dyDescent="0.35">
      <c r="A274" s="53">
        <v>140</v>
      </c>
      <c r="B274" s="141">
        <v>45792</v>
      </c>
      <c r="C274" s="54">
        <f>YEAR(PA_19[[#This Row],[Date]])+IF(MONTH(PA_19[[#This Row],[Date]])&gt;=4,1,0)</f>
        <v>2026</v>
      </c>
      <c r="D274" s="6">
        <f>YEAR(PA_19[[#This Row],[Date]])</f>
        <v>2025</v>
      </c>
      <c r="E274" s="54" t="s">
        <v>735</v>
      </c>
      <c r="F274" s="54" t="s">
        <v>735</v>
      </c>
      <c r="G274" s="104">
        <f>PA_19[[#This Row],[Date]]-DAY(PA_19[[#This Row],[Date]])+1</f>
        <v>45778</v>
      </c>
      <c r="H274" s="6">
        <f>DAY(EOMONTH(PA_19[[#This Row],[Month Year]],0))</f>
        <v>31</v>
      </c>
      <c r="I274" s="55">
        <f>_xlfn.XLOOKUP(PA_19[[#This Row],[Date]],Raw_Data!B:B,Raw_Data!J:J,0)</f>
        <v>0.22847222222222222</v>
      </c>
      <c r="J274" s="55">
        <f>_xlfn.XLOOKUP(PA_19[[#This Row],[Date]],Raw_Data!B:B,Raw_Data!K:K)</f>
        <v>0.7284722222222223</v>
      </c>
      <c r="K274" s="49">
        <f>IFERROR((PA_19[[#This Row],[Sunset Time (POA&lt;20 W/m2)]]-PA_19[[#This Row],[Sunrise Time (POA&gt;20 W/m2)]])*24,"")</f>
        <v>12.000000000000004</v>
      </c>
      <c r="L274" s="52"/>
      <c r="M274" s="54"/>
      <c r="N274" s="54"/>
      <c r="O274" s="52" t="s">
        <v>731</v>
      </c>
      <c r="P274" s="6"/>
      <c r="Q27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4" s="6">
        <f>_xlfn.XLOOKUP(PA_19[[#This Row],[Affected Equipment ]],'Basic Data '!A:A,'Basic Data '!B:B,0)</f>
        <v>9</v>
      </c>
      <c r="S274" s="6">
        <f>_xlfn.XLOOKUP(PA_19[[#This Row],[Affected Equipment ]],'Basic Data '!A:A,'Basic Data '!C:C,0)</f>
        <v>9.7964515075650371E-5</v>
      </c>
      <c r="T274" s="56" t="s">
        <v>785</v>
      </c>
      <c r="U274" s="88"/>
      <c r="V274" s="226" t="s">
        <v>832</v>
      </c>
      <c r="W274" s="55">
        <v>0.4375</v>
      </c>
      <c r="X274" s="58" t="s">
        <v>723</v>
      </c>
      <c r="Y274" s="58" t="s">
        <v>723</v>
      </c>
      <c r="Z274" s="55">
        <v>0.51597222222222217</v>
      </c>
      <c r="AA274" s="117" t="str">
        <f>IF(PA_19[[#This Row],[Acknowledgement Time ]]="NA","",(PA_19[[#This Row],[Acknowledgement Time ]]-PA_19[[#This Row],[Fault Time]])*24)</f>
        <v/>
      </c>
      <c r="AB274" s="117" t="str">
        <f>IF(PA_19[[#This Row],[Work Start time on Fault]]="NA","",(PA_19[[#This Row],[Work Start time on Fault]]-PA_19[[#This Row],[Fault Time]])*24)</f>
        <v/>
      </c>
      <c r="AC274" s="118" t="str">
        <f>IF(PA_19[[#This Row],[Work Start time on Fault]]="NA","",(PA_19[[#This Row],[Work Completion time on fault]]-PA_19[[#This Row],[Fault Time]])*24)</f>
        <v/>
      </c>
      <c r="AD274" s="62">
        <f>IFERROR((PA_19[[#This Row],[Work Completion time on fault]]-PA_19[[#This Row],[Fault Time]])*24,"")</f>
        <v>1.883333333333332</v>
      </c>
      <c r="AE274" s="54" t="s">
        <v>833</v>
      </c>
      <c r="AF274" s="193" t="s">
        <v>703</v>
      </c>
      <c r="AG274" s="49">
        <f>PA_19[[#This Row],[Breakdown Time]]*PA_19[[#This Row],[Plant Equivalent Weightage]]</f>
        <v>1.8449983672580808E-4</v>
      </c>
      <c r="AH274" s="54">
        <v>0.1</v>
      </c>
      <c r="AI274" s="90">
        <f>IFERROR(_xlfn.XLOOKUP($G274,'Modelling New'!$D:$D,'Modelling New'!$O:$O)*PA_19[[#This Row],[DC Capacity Affected (kW)]]*PA_19[[#This Row],[Lost PoA(KWh/m2)]],"")</f>
        <v>0.71751599152554491</v>
      </c>
      <c r="AJ274" t="s">
        <v>834</v>
      </c>
      <c r="AK274">
        <v>165</v>
      </c>
      <c r="AL274" s="36" t="s">
        <v>725</v>
      </c>
    </row>
    <row r="275" spans="1:38" x14ac:dyDescent="0.35">
      <c r="A275" s="53">
        <v>141</v>
      </c>
      <c r="B275" s="141">
        <v>45793</v>
      </c>
      <c r="C275" s="54">
        <f>YEAR(PA_19[[#This Row],[Date]])+IF(MONTH(PA_19[[#This Row],[Date]])&gt;=4,1,0)</f>
        <v>2026</v>
      </c>
      <c r="D275" s="6">
        <f>YEAR(PA_19[[#This Row],[Date]])</f>
        <v>2025</v>
      </c>
      <c r="E275" s="54" t="s">
        <v>735</v>
      </c>
      <c r="F275" s="54" t="s">
        <v>735</v>
      </c>
      <c r="G275" s="104">
        <f>PA_19[[#This Row],[Date]]-DAY(PA_19[[#This Row],[Date]])+1</f>
        <v>45778</v>
      </c>
      <c r="H275" s="6">
        <f>DAY(EOMONTH(PA_19[[#This Row],[Month Year]],0))</f>
        <v>31</v>
      </c>
      <c r="I275" s="55">
        <f>_xlfn.XLOOKUP(PA_19[[#This Row],[Date]],Raw_Data!B:B,Raw_Data!J:J,0)</f>
        <v>0.20972222222222223</v>
      </c>
      <c r="J275" s="55">
        <f>_xlfn.XLOOKUP(PA_19[[#This Row],[Date]],Raw_Data!B:B,Raw_Data!K:K)</f>
        <v>0.72361111111111109</v>
      </c>
      <c r="K275" s="49">
        <f>IFERROR((PA_19[[#This Row],[Sunset Time (POA&lt;20 W/m2)]]-PA_19[[#This Row],[Sunrise Time (POA&gt;20 W/m2)]])*24,"")</f>
        <v>12.333333333333332</v>
      </c>
      <c r="L275" s="52"/>
      <c r="M275" s="54"/>
      <c r="N275" s="54"/>
      <c r="O275" s="52" t="s">
        <v>731</v>
      </c>
      <c r="P275" s="6"/>
      <c r="Q27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5" s="6">
        <f>_xlfn.XLOOKUP(PA_19[[#This Row],[Affected Equipment ]],'Basic Data '!A:A,'Basic Data '!B:B,0)</f>
        <v>9</v>
      </c>
      <c r="S275" s="6">
        <f>_xlfn.XLOOKUP(PA_19[[#This Row],[Affected Equipment ]],'Basic Data '!A:A,'Basic Data '!C:C,0)</f>
        <v>9.7964515075650371E-5</v>
      </c>
      <c r="T275" s="56" t="s">
        <v>785</v>
      </c>
      <c r="U275" s="88"/>
      <c r="V275" s="226" t="s">
        <v>787</v>
      </c>
      <c r="W275" s="55">
        <v>0.20972222222222223</v>
      </c>
      <c r="X275" s="58" t="s">
        <v>723</v>
      </c>
      <c r="Y275" s="58" t="s">
        <v>723</v>
      </c>
      <c r="Z275" s="55">
        <v>0.72361111111111109</v>
      </c>
      <c r="AA275" s="117" t="str">
        <f>IF(PA_19[[#This Row],[Acknowledgement Time ]]="NA","",(PA_19[[#This Row],[Acknowledgement Time ]]-PA_19[[#This Row],[Fault Time]])*24)</f>
        <v/>
      </c>
      <c r="AB275" s="117" t="str">
        <f>IF(PA_19[[#This Row],[Work Start time on Fault]]="NA","",(PA_19[[#This Row],[Work Start time on Fault]]-PA_19[[#This Row],[Fault Time]])*24)</f>
        <v/>
      </c>
      <c r="AC275" s="118" t="str">
        <f>IF(PA_19[[#This Row],[Work Start time on Fault]]="NA","",(PA_19[[#This Row],[Work Completion time on fault]]-PA_19[[#This Row],[Fault Time]])*24)</f>
        <v/>
      </c>
      <c r="AD275" s="62">
        <f>IFERROR((PA_19[[#This Row],[Work Completion time on fault]]-PA_19[[#This Row],[Fault Time]])*24,"")</f>
        <v>12.333333333333332</v>
      </c>
      <c r="AE275" s="54" t="s">
        <v>787</v>
      </c>
      <c r="AF275" s="104" t="s">
        <v>782</v>
      </c>
      <c r="AG275" s="49">
        <f>PA_19[[#This Row],[Breakdown Time]]*PA_19[[#This Row],[Plant Equivalent Weightage]]</f>
        <v>1.2082290192663545E-3</v>
      </c>
      <c r="AH275" s="54">
        <v>3.53</v>
      </c>
      <c r="AI275" s="90">
        <f>IFERROR(_xlfn.XLOOKUP($G275,'Modelling New'!$D:$D,'Modelling New'!$O:$O)*PA_19[[#This Row],[DC Capacity Affected (kW)]]*PA_19[[#This Row],[Lost PoA(KWh/m2)]],"")</f>
        <v>25.328314500851732</v>
      </c>
      <c r="AL275" s="36" t="s">
        <v>725</v>
      </c>
    </row>
    <row r="276" spans="1:38" x14ac:dyDescent="0.35">
      <c r="A276" s="53">
        <v>142</v>
      </c>
      <c r="B276" s="141">
        <v>45793</v>
      </c>
      <c r="C276" s="54">
        <f>YEAR(PA_19[[#This Row],[Date]])+IF(MONTH(PA_19[[#This Row],[Date]])&gt;=4,1,0)</f>
        <v>2026</v>
      </c>
      <c r="D276" s="6">
        <f>YEAR(PA_19[[#This Row],[Date]])</f>
        <v>2025</v>
      </c>
      <c r="E276" s="54" t="s">
        <v>735</v>
      </c>
      <c r="F276" s="54" t="s">
        <v>735</v>
      </c>
      <c r="G276" s="104">
        <f>PA_19[[#This Row],[Date]]-DAY(PA_19[[#This Row],[Date]])+1</f>
        <v>45778</v>
      </c>
      <c r="H276" s="6">
        <f>DAY(EOMONTH(PA_19[[#This Row],[Month Year]],0))</f>
        <v>31</v>
      </c>
      <c r="I276" s="55">
        <f>_xlfn.XLOOKUP(PA_19[[#This Row],[Date]],Raw_Data!B:B,Raw_Data!J:J,0)</f>
        <v>0.20972222222222223</v>
      </c>
      <c r="J276" s="55">
        <f>_xlfn.XLOOKUP(PA_19[[#This Row],[Date]],Raw_Data!B:B,Raw_Data!K:K)</f>
        <v>0.72361111111111109</v>
      </c>
      <c r="K276" s="49">
        <f>IFERROR((PA_19[[#This Row],[Sunset Time (POA&lt;20 W/m2)]]-PA_19[[#This Row],[Sunrise Time (POA&gt;20 W/m2)]])*24,"")</f>
        <v>12.333333333333332</v>
      </c>
      <c r="L276" s="52"/>
      <c r="M276" s="54"/>
      <c r="N276" s="54"/>
      <c r="O276" s="52" t="s">
        <v>731</v>
      </c>
      <c r="P276" s="6"/>
      <c r="Q27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6" s="6">
        <f>_xlfn.XLOOKUP(PA_19[[#This Row],[Affected Equipment ]],'Basic Data '!A:A,'Basic Data '!B:B,0)</f>
        <v>9</v>
      </c>
      <c r="S276" s="6">
        <f>_xlfn.XLOOKUP(PA_19[[#This Row],[Affected Equipment ]],'Basic Data '!A:A,'Basic Data '!C:C,0)</f>
        <v>9.7964515075650371E-5</v>
      </c>
      <c r="T276" s="56" t="s">
        <v>785</v>
      </c>
      <c r="U276" s="88"/>
      <c r="V276" s="226" t="s">
        <v>788</v>
      </c>
      <c r="W276" s="55">
        <v>0.20972222222222223</v>
      </c>
      <c r="X276" s="58" t="s">
        <v>723</v>
      </c>
      <c r="Y276" s="58" t="s">
        <v>723</v>
      </c>
      <c r="Z276" s="55">
        <v>0.72361111111111109</v>
      </c>
      <c r="AA276" s="117" t="str">
        <f>IF(PA_19[[#This Row],[Acknowledgement Time ]]="NA","",(PA_19[[#This Row],[Acknowledgement Time ]]-PA_19[[#This Row],[Fault Time]])*24)</f>
        <v/>
      </c>
      <c r="AB276" s="117" t="str">
        <f>IF(PA_19[[#This Row],[Work Start time on Fault]]="NA","",(PA_19[[#This Row],[Work Start time on Fault]]-PA_19[[#This Row],[Fault Time]])*24)</f>
        <v/>
      </c>
      <c r="AC276" s="118" t="str">
        <f>IF(PA_19[[#This Row],[Work Start time on Fault]]="NA","",(PA_19[[#This Row],[Work Completion time on fault]]-PA_19[[#This Row],[Fault Time]])*24)</f>
        <v/>
      </c>
      <c r="AD276" s="62">
        <f>IFERROR((PA_19[[#This Row],[Work Completion time on fault]]-PA_19[[#This Row],[Fault Time]])*24,"")</f>
        <v>12.333333333333332</v>
      </c>
      <c r="AE276" s="123" t="s">
        <v>788</v>
      </c>
      <c r="AF276" s="104" t="s">
        <v>782</v>
      </c>
      <c r="AG276" s="49">
        <f>PA_19[[#This Row],[Breakdown Time]]*PA_19[[#This Row],[Plant Equivalent Weightage]]</f>
        <v>1.2082290192663545E-3</v>
      </c>
      <c r="AH276" s="54">
        <v>3.53</v>
      </c>
      <c r="AI276" s="90">
        <f>IFERROR(_xlfn.XLOOKUP($G276,'Modelling New'!$D:$D,'Modelling New'!$O:$O)*PA_19[[#This Row],[DC Capacity Affected (kW)]]*PA_19[[#This Row],[Lost PoA(KWh/m2)]],"")</f>
        <v>25.328314500851732</v>
      </c>
      <c r="AL276" s="36" t="s">
        <v>725</v>
      </c>
    </row>
    <row r="277" spans="1:38" x14ac:dyDescent="0.35">
      <c r="A277" s="53">
        <v>143</v>
      </c>
      <c r="B277" s="141">
        <v>45793</v>
      </c>
      <c r="C277" s="54">
        <f>YEAR(PA_19[[#This Row],[Date]])+IF(MONTH(PA_19[[#This Row],[Date]])&gt;=4,1,0)</f>
        <v>2026</v>
      </c>
      <c r="D277" s="6">
        <f>YEAR(PA_19[[#This Row],[Date]])</f>
        <v>2025</v>
      </c>
      <c r="E277" s="54" t="s">
        <v>735</v>
      </c>
      <c r="F277" s="54" t="s">
        <v>735</v>
      </c>
      <c r="G277" s="104">
        <f>PA_19[[#This Row],[Date]]-DAY(PA_19[[#This Row],[Date]])+1</f>
        <v>45778</v>
      </c>
      <c r="H277" s="6">
        <f>DAY(EOMONTH(PA_19[[#This Row],[Month Year]],0))</f>
        <v>31</v>
      </c>
      <c r="I277" s="55">
        <f>_xlfn.XLOOKUP(PA_19[[#This Row],[Date]],Raw_Data!B:B,Raw_Data!J:J,0)</f>
        <v>0.20972222222222223</v>
      </c>
      <c r="J277" s="55">
        <f>_xlfn.XLOOKUP(PA_19[[#This Row],[Date]],Raw_Data!B:B,Raw_Data!K:K)</f>
        <v>0.72361111111111109</v>
      </c>
      <c r="K277" s="49">
        <f>IFERROR((PA_19[[#This Row],[Sunset Time (POA&lt;20 W/m2)]]-PA_19[[#This Row],[Sunrise Time (POA&gt;20 W/m2)]])*24,"")</f>
        <v>12.333333333333332</v>
      </c>
      <c r="L277" s="52"/>
      <c r="M277" s="54"/>
      <c r="N277" s="54"/>
      <c r="O277" s="52" t="s">
        <v>731</v>
      </c>
      <c r="P277" s="6"/>
      <c r="Q27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7" s="6">
        <f>_xlfn.XLOOKUP(PA_19[[#This Row],[Affected Equipment ]],'Basic Data '!A:A,'Basic Data '!B:B,0)</f>
        <v>9</v>
      </c>
      <c r="S277" s="6">
        <f>_xlfn.XLOOKUP(PA_19[[#This Row],[Affected Equipment ]],'Basic Data '!A:A,'Basic Data '!C:C,0)</f>
        <v>9.7964515075650371E-5</v>
      </c>
      <c r="T277" s="56" t="s">
        <v>785</v>
      </c>
      <c r="U277" s="88"/>
      <c r="V277" s="226" t="s">
        <v>835</v>
      </c>
      <c r="W277" s="55">
        <v>0.21111111111111111</v>
      </c>
      <c r="X277" s="58" t="s">
        <v>723</v>
      </c>
      <c r="Y277" s="58" t="s">
        <v>723</v>
      </c>
      <c r="Z277" s="55">
        <v>0.36319444444444443</v>
      </c>
      <c r="AA277" s="117" t="str">
        <f>IF(PA_19[[#This Row],[Acknowledgement Time ]]="NA","",(PA_19[[#This Row],[Acknowledgement Time ]]-PA_19[[#This Row],[Fault Time]])*24)</f>
        <v/>
      </c>
      <c r="AB277" s="117" t="str">
        <f>IF(PA_19[[#This Row],[Work Start time on Fault]]="NA","",(PA_19[[#This Row],[Work Start time on Fault]]-PA_19[[#This Row],[Fault Time]])*24)</f>
        <v/>
      </c>
      <c r="AC277" s="118" t="str">
        <f>IF(PA_19[[#This Row],[Work Start time on Fault]]="NA","",(PA_19[[#This Row],[Work Completion time on fault]]-PA_19[[#This Row],[Fault Time]])*24)</f>
        <v/>
      </c>
      <c r="AD277" s="62">
        <f>IFERROR((PA_19[[#This Row],[Work Completion time on fault]]-PA_19[[#This Row],[Fault Time]])*24,"")</f>
        <v>3.6499999999999995</v>
      </c>
      <c r="AE277" s="54" t="s">
        <v>826</v>
      </c>
      <c r="AF277" s="193" t="s">
        <v>703</v>
      </c>
      <c r="AG277" s="49">
        <f>PA_19[[#This Row],[Breakdown Time]]*PA_19[[#This Row],[Plant Equivalent Weightage]]</f>
        <v>3.5757048002612381E-4</v>
      </c>
      <c r="AH277" s="54">
        <v>0.57999999999999996</v>
      </c>
      <c r="AI277" s="90">
        <f>IFERROR(_xlfn.XLOOKUP($G277,'Modelling New'!$D:$D,'Modelling New'!$O:$O)*PA_19[[#This Row],[DC Capacity Affected (kW)]]*PA_19[[#This Row],[Lost PoA(KWh/m2)]],"")</f>
        <v>4.1615927508481594</v>
      </c>
      <c r="AJ277">
        <v>3683</v>
      </c>
      <c r="AK277">
        <v>169</v>
      </c>
      <c r="AL277" s="36" t="s">
        <v>725</v>
      </c>
    </row>
    <row r="278" spans="1:38" x14ac:dyDescent="0.35">
      <c r="A278" s="53">
        <v>144</v>
      </c>
      <c r="B278" s="141">
        <v>45794</v>
      </c>
      <c r="C278" s="54">
        <f>YEAR(PA_19[[#This Row],[Date]])+IF(MONTH(PA_19[[#This Row],[Date]])&gt;=4,1,0)</f>
        <v>2026</v>
      </c>
      <c r="D278" s="6">
        <f>YEAR(PA_19[[#This Row],[Date]])</f>
        <v>2025</v>
      </c>
      <c r="E278" s="54" t="s">
        <v>735</v>
      </c>
      <c r="F278" s="54" t="s">
        <v>735</v>
      </c>
      <c r="G278" s="104">
        <f>PA_19[[#This Row],[Date]]-DAY(PA_19[[#This Row],[Date]])+1</f>
        <v>45778</v>
      </c>
      <c r="H278" s="6">
        <f>DAY(EOMONTH(PA_19[[#This Row],[Month Year]],0))</f>
        <v>31</v>
      </c>
      <c r="I278" s="55">
        <f>_xlfn.XLOOKUP(PA_19[[#This Row],[Date]],Raw_Data!B:B,Raw_Data!J:J,0)</f>
        <v>0.21180555555555555</v>
      </c>
      <c r="J278" s="55">
        <f>_xlfn.XLOOKUP(PA_19[[#This Row],[Date]],Raw_Data!B:B,Raw_Data!K:K)</f>
        <v>0.72916666666666663</v>
      </c>
      <c r="K278" s="49">
        <f>IFERROR((PA_19[[#This Row],[Sunset Time (POA&lt;20 W/m2)]]-PA_19[[#This Row],[Sunrise Time (POA&gt;20 W/m2)]])*24,"")</f>
        <v>12.416666666666664</v>
      </c>
      <c r="L278" s="52"/>
      <c r="M278" s="54"/>
      <c r="N278" s="54"/>
      <c r="O278" s="52" t="s">
        <v>731</v>
      </c>
      <c r="P278" s="6"/>
      <c r="Q27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8" s="6">
        <f>_xlfn.XLOOKUP(PA_19[[#This Row],[Affected Equipment ]],'Basic Data '!A:A,'Basic Data '!B:B,0)</f>
        <v>9</v>
      </c>
      <c r="S278" s="6">
        <f>_xlfn.XLOOKUP(PA_19[[#This Row],[Affected Equipment ]],'Basic Data '!A:A,'Basic Data '!C:C,0)</f>
        <v>9.7964515075650371E-5</v>
      </c>
      <c r="T278" s="56" t="s">
        <v>785</v>
      </c>
      <c r="U278" s="88"/>
      <c r="V278" s="226" t="s">
        <v>787</v>
      </c>
      <c r="W278" s="55">
        <v>0.21180555555555555</v>
      </c>
      <c r="X278" s="58" t="s">
        <v>723</v>
      </c>
      <c r="Y278" s="58" t="s">
        <v>723</v>
      </c>
      <c r="Z278" s="55">
        <v>0.52083333333333337</v>
      </c>
      <c r="AA278" s="117" t="str">
        <f>IF(PA_19[[#This Row],[Acknowledgement Time ]]="NA","",(PA_19[[#This Row],[Acknowledgement Time ]]-PA_19[[#This Row],[Fault Time]])*24)</f>
        <v/>
      </c>
      <c r="AB278" s="117" t="str">
        <f>IF(PA_19[[#This Row],[Work Start time on Fault]]="NA","",(PA_19[[#This Row],[Work Start time on Fault]]-PA_19[[#This Row],[Fault Time]])*24)</f>
        <v/>
      </c>
      <c r="AC278" s="118" t="str">
        <f>IF(PA_19[[#This Row],[Work Start time on Fault]]="NA","",(PA_19[[#This Row],[Work Completion time on fault]]-PA_19[[#This Row],[Fault Time]])*24)</f>
        <v/>
      </c>
      <c r="AD278" s="62">
        <f>IFERROR((PA_19[[#This Row],[Work Completion time on fault]]-PA_19[[#This Row],[Fault Time]])*24,"")</f>
        <v>7.416666666666667</v>
      </c>
      <c r="AE278" s="54" t="s">
        <v>836</v>
      </c>
      <c r="AF278" s="193" t="s">
        <v>703</v>
      </c>
      <c r="AG278" s="49">
        <f>PA_19[[#This Row],[Breakdown Time]]*PA_19[[#This Row],[Plant Equivalent Weightage]]</f>
        <v>7.2657015347774023E-4</v>
      </c>
      <c r="AH278" s="54">
        <v>1.96</v>
      </c>
      <c r="AI278" s="90">
        <f>IFERROR(_xlfn.XLOOKUP($G278,'Modelling New'!$D:$D,'Modelling New'!$O:$O)*PA_19[[#This Row],[DC Capacity Affected (kW)]]*PA_19[[#This Row],[Lost PoA(KWh/m2)]],"")</f>
        <v>14.063313433900678</v>
      </c>
      <c r="AL278" s="36" t="s">
        <v>725</v>
      </c>
    </row>
    <row r="279" spans="1:38" x14ac:dyDescent="0.35">
      <c r="A279" s="53">
        <v>145</v>
      </c>
      <c r="B279" s="141">
        <v>45794</v>
      </c>
      <c r="C279" s="54">
        <f>YEAR(PA_19[[#This Row],[Date]])+IF(MONTH(PA_19[[#This Row],[Date]])&gt;=4,1,0)</f>
        <v>2026</v>
      </c>
      <c r="D279" s="6">
        <f>YEAR(PA_19[[#This Row],[Date]])</f>
        <v>2025</v>
      </c>
      <c r="E279" s="54" t="s">
        <v>735</v>
      </c>
      <c r="F279" s="54" t="s">
        <v>735</v>
      </c>
      <c r="G279" s="104">
        <f>PA_19[[#This Row],[Date]]-DAY(PA_19[[#This Row],[Date]])+1</f>
        <v>45778</v>
      </c>
      <c r="H279" s="6">
        <f>DAY(EOMONTH(PA_19[[#This Row],[Month Year]],0))</f>
        <v>31</v>
      </c>
      <c r="I279" s="55">
        <f>_xlfn.XLOOKUP(PA_19[[#This Row],[Date]],Raw_Data!B:B,Raw_Data!J:J,0)</f>
        <v>0.21180555555555555</v>
      </c>
      <c r="J279" s="55">
        <f>_xlfn.XLOOKUP(PA_19[[#This Row],[Date]],Raw_Data!B:B,Raw_Data!K:K)</f>
        <v>0.72916666666666663</v>
      </c>
      <c r="K279" s="49">
        <f>IFERROR((PA_19[[#This Row],[Sunset Time (POA&lt;20 W/m2)]]-PA_19[[#This Row],[Sunrise Time (POA&gt;20 W/m2)]])*24,"")</f>
        <v>12.416666666666664</v>
      </c>
      <c r="L279" s="52"/>
      <c r="M279" s="54"/>
      <c r="N279" s="54"/>
      <c r="O279" s="52" t="s">
        <v>731</v>
      </c>
      <c r="P279" s="6"/>
      <c r="Q27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79" s="6">
        <f>_xlfn.XLOOKUP(PA_19[[#This Row],[Affected Equipment ]],'Basic Data '!A:A,'Basic Data '!B:B,0)</f>
        <v>9</v>
      </c>
      <c r="S279" s="6">
        <f>_xlfn.XLOOKUP(PA_19[[#This Row],[Affected Equipment ]],'Basic Data '!A:A,'Basic Data '!C:C,0)</f>
        <v>9.7964515075650371E-5</v>
      </c>
      <c r="T279" s="56" t="s">
        <v>785</v>
      </c>
      <c r="U279" s="88"/>
      <c r="V279" s="226" t="s">
        <v>788</v>
      </c>
      <c r="W279" s="55">
        <v>0.21180555555555555</v>
      </c>
      <c r="X279" s="58" t="s">
        <v>723</v>
      </c>
      <c r="Y279" s="58" t="s">
        <v>723</v>
      </c>
      <c r="Z279" s="55">
        <v>0.72916666666666663</v>
      </c>
      <c r="AA279" s="117" t="str">
        <f>IF(PA_19[[#This Row],[Acknowledgement Time ]]="NA","",(PA_19[[#This Row],[Acknowledgement Time ]]-PA_19[[#This Row],[Fault Time]])*24)</f>
        <v/>
      </c>
      <c r="AB279" s="117" t="str">
        <f>IF(PA_19[[#This Row],[Work Start time on Fault]]="NA","",(PA_19[[#This Row],[Work Start time on Fault]]-PA_19[[#This Row],[Fault Time]])*24)</f>
        <v/>
      </c>
      <c r="AC279" s="118" t="str">
        <f>IF(PA_19[[#This Row],[Work Start time on Fault]]="NA","",(PA_19[[#This Row],[Work Completion time on fault]]-PA_19[[#This Row],[Fault Time]])*24)</f>
        <v/>
      </c>
      <c r="AD279" s="62">
        <f>IFERROR((PA_19[[#This Row],[Work Completion time on fault]]-PA_19[[#This Row],[Fault Time]])*24,"")</f>
        <v>12.416666666666664</v>
      </c>
      <c r="AE279" s="123" t="s">
        <v>788</v>
      </c>
      <c r="AF279" s="6" t="s">
        <v>729</v>
      </c>
      <c r="AG279" s="49">
        <f>PA_19[[#This Row],[Breakdown Time]]*PA_19[[#This Row],[Plant Equivalent Weightage]]</f>
        <v>1.2163927288559918E-3</v>
      </c>
      <c r="AH279" s="54">
        <v>3</v>
      </c>
      <c r="AI279" s="90">
        <f>IFERROR(_xlfn.XLOOKUP($G279,'Modelling New'!$D:$D,'Modelling New'!$O:$O)*PA_19[[#This Row],[DC Capacity Affected (kW)]]*PA_19[[#This Row],[Lost PoA(KWh/m2)]],"")</f>
        <v>21.525479745766344</v>
      </c>
      <c r="AL279" s="36" t="s">
        <v>725</v>
      </c>
    </row>
    <row r="280" spans="1:38" x14ac:dyDescent="0.35">
      <c r="A280" s="53">
        <v>146</v>
      </c>
      <c r="B280" s="141">
        <v>45794</v>
      </c>
      <c r="C280" s="54">
        <f>YEAR(PA_19[[#This Row],[Date]])+IF(MONTH(PA_19[[#This Row],[Date]])&gt;=4,1,0)</f>
        <v>2026</v>
      </c>
      <c r="D280" s="6">
        <f>YEAR(PA_19[[#This Row],[Date]])</f>
        <v>2025</v>
      </c>
      <c r="E280" s="54" t="s">
        <v>735</v>
      </c>
      <c r="F280" s="54" t="s">
        <v>735</v>
      </c>
      <c r="G280" s="104">
        <f>PA_19[[#This Row],[Date]]-DAY(PA_19[[#This Row],[Date]])+1</f>
        <v>45778</v>
      </c>
      <c r="H280" s="6">
        <f>DAY(EOMONTH(PA_19[[#This Row],[Month Year]],0))</f>
        <v>31</v>
      </c>
      <c r="I280" s="55">
        <f>_xlfn.XLOOKUP(PA_19[[#This Row],[Date]],Raw_Data!B:B,Raw_Data!J:J,0)</f>
        <v>0.21180555555555555</v>
      </c>
      <c r="J280" s="55">
        <f>_xlfn.XLOOKUP(PA_19[[#This Row],[Date]],Raw_Data!B:B,Raw_Data!K:K)</f>
        <v>0.72916666666666663</v>
      </c>
      <c r="K280" s="49">
        <f>IFERROR((PA_19[[#This Row],[Sunset Time (POA&lt;20 W/m2)]]-PA_19[[#This Row],[Sunrise Time (POA&gt;20 W/m2)]])*24,"")</f>
        <v>12.416666666666664</v>
      </c>
      <c r="L280" s="54" t="s">
        <v>837</v>
      </c>
      <c r="M280" s="123" t="s">
        <v>838</v>
      </c>
      <c r="N280" s="54"/>
      <c r="O280" s="52"/>
      <c r="P280" s="6"/>
      <c r="Q28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blk5inv20</v>
      </c>
      <c r="R280" s="6">
        <f>_xlfn.XLOOKUP(PA_19[[#This Row],[Affected Equipment ]],'Basic Data '!A:A,'Basic Data '!B:B,0)</f>
        <v>289.8</v>
      </c>
      <c r="S280" s="6">
        <f>_xlfn.XLOOKUP(PA_19[[#This Row],[Affected Equipment ]],'Basic Data '!A:A,'Basic Data '!C:C,0)</f>
        <v>3.1544573854359421E-3</v>
      </c>
      <c r="T280" s="56" t="s">
        <v>839</v>
      </c>
      <c r="U280" s="88"/>
      <c r="V280" s="191" t="s">
        <v>797</v>
      </c>
      <c r="W280" s="55">
        <v>0.21180555555555555</v>
      </c>
      <c r="X280" s="58" t="s">
        <v>723</v>
      </c>
      <c r="Y280" s="58" t="s">
        <v>723</v>
      </c>
      <c r="Z280" s="55">
        <v>0.33611111111111108</v>
      </c>
      <c r="AA280" s="117" t="str">
        <f>IF(PA_19[[#This Row],[Acknowledgement Time ]]="NA","",(PA_19[[#This Row],[Acknowledgement Time ]]-PA_19[[#This Row],[Fault Time]])*24)</f>
        <v/>
      </c>
      <c r="AB280" s="117" t="str">
        <f>IF(PA_19[[#This Row],[Work Start time on Fault]]="NA","",(PA_19[[#This Row],[Work Start time on Fault]]-PA_19[[#This Row],[Fault Time]])*24)</f>
        <v/>
      </c>
      <c r="AC280" s="118" t="str">
        <f>IF(PA_19[[#This Row],[Work Start time on Fault]]="NA","",(PA_19[[#This Row],[Work Completion time on fault]]-PA_19[[#This Row],[Fault Time]])*24)</f>
        <v/>
      </c>
      <c r="AD280" s="62">
        <f>IFERROR((PA_19[[#This Row],[Work Completion time on fault]]-PA_19[[#This Row],[Fault Time]])*24,"")</f>
        <v>2.9833333333333325</v>
      </c>
      <c r="AE280" s="54" t="s">
        <v>802</v>
      </c>
      <c r="AF280" s="6" t="s">
        <v>703</v>
      </c>
      <c r="AG280" s="49">
        <f>PA_19[[#This Row],[Breakdown Time]]*PA_19[[#This Row],[Plant Equivalent Weightage]]</f>
        <v>9.4107978665505573E-3</v>
      </c>
      <c r="AH280" s="54">
        <v>0.15</v>
      </c>
      <c r="AI280" s="90">
        <f>IFERROR(_xlfn.XLOOKUP($G280,'Modelling New'!$D:$D,'Modelling New'!$O:$O)*PA_19[[#This Row],[DC Capacity Affected (kW)]]*PA_19[[#This Row],[Lost PoA(KWh/m2)]],"")</f>
        <v>34.656022390683816</v>
      </c>
      <c r="AL280" s="36" t="s">
        <v>725</v>
      </c>
    </row>
    <row r="281" spans="1:38" x14ac:dyDescent="0.35">
      <c r="A281" s="53">
        <v>147</v>
      </c>
      <c r="B281" s="141">
        <v>45795</v>
      </c>
      <c r="C281" s="54">
        <f>YEAR(PA_19[[#This Row],[Date]])+IF(MONTH(PA_19[[#This Row],[Date]])&gt;=4,1,0)</f>
        <v>2026</v>
      </c>
      <c r="D281" s="6">
        <f>YEAR(PA_19[[#This Row],[Date]])</f>
        <v>2025</v>
      </c>
      <c r="E281" s="54" t="s">
        <v>735</v>
      </c>
      <c r="F281" s="54" t="s">
        <v>735</v>
      </c>
      <c r="G281" s="104">
        <f>PA_19[[#This Row],[Date]]-DAY(PA_19[[#This Row],[Date]])+1</f>
        <v>45778</v>
      </c>
      <c r="H281" s="6">
        <f>DAY(EOMONTH(PA_19[[#This Row],[Month Year]],0))</f>
        <v>31</v>
      </c>
      <c r="I281" s="55">
        <f>_xlfn.XLOOKUP(PA_19[[#This Row],[Date]],Raw_Data!B:B,Raw_Data!J:J,0)</f>
        <v>0.21666666666666667</v>
      </c>
      <c r="J281" s="55">
        <f>_xlfn.XLOOKUP(PA_19[[#This Row],[Date]],Raw_Data!B:B,Raw_Data!K:K)</f>
        <v>0.72222222222222221</v>
      </c>
      <c r="K281" s="49">
        <f>IFERROR((PA_19[[#This Row],[Sunset Time (POA&lt;20 W/m2)]]-PA_19[[#This Row],[Sunrise Time (POA&gt;20 W/m2)]])*24,"")</f>
        <v>12.133333333333333</v>
      </c>
      <c r="L281" s="52"/>
      <c r="M281" s="54"/>
      <c r="N281" s="54"/>
      <c r="O281" s="52" t="s">
        <v>731</v>
      </c>
      <c r="P281" s="6"/>
      <c r="Q28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81" s="6">
        <f>_xlfn.XLOOKUP(PA_19[[#This Row],[Affected Equipment ]],'Basic Data '!A:A,'Basic Data '!B:B,0)</f>
        <v>9</v>
      </c>
      <c r="S281" s="6">
        <f>_xlfn.XLOOKUP(PA_19[[#This Row],[Affected Equipment ]],'Basic Data '!A:A,'Basic Data '!C:C,0)</f>
        <v>9.7964515075650371E-5</v>
      </c>
      <c r="T281" s="56" t="s">
        <v>785</v>
      </c>
      <c r="U281" s="88"/>
      <c r="V281" s="191" t="s">
        <v>788</v>
      </c>
      <c r="W281" s="55">
        <v>0.21666666666666667</v>
      </c>
      <c r="X281" s="58" t="s">
        <v>723</v>
      </c>
      <c r="Y281" s="58" t="s">
        <v>723</v>
      </c>
      <c r="Z281" s="55">
        <v>0.5</v>
      </c>
      <c r="AA281" s="117" t="str">
        <f>IF(PA_19[[#This Row],[Acknowledgement Time ]]="NA","",(PA_19[[#This Row],[Acknowledgement Time ]]-PA_19[[#This Row],[Fault Time]])*24)</f>
        <v/>
      </c>
      <c r="AB281" s="117" t="str">
        <f>IF(PA_19[[#This Row],[Work Start time on Fault]]="NA","",(PA_19[[#This Row],[Work Start time on Fault]]-PA_19[[#This Row],[Fault Time]])*24)</f>
        <v/>
      </c>
      <c r="AC281" s="118" t="str">
        <f>IF(PA_19[[#This Row],[Work Start time on Fault]]="NA","",(PA_19[[#This Row],[Work Completion time on fault]]-PA_19[[#This Row],[Fault Time]])*24)</f>
        <v/>
      </c>
      <c r="AD281" s="62">
        <f>IFERROR((PA_19[[#This Row],[Work Completion time on fault]]-PA_19[[#This Row],[Fault Time]])*24,"")</f>
        <v>6.8</v>
      </c>
      <c r="AE281" s="123" t="s">
        <v>788</v>
      </c>
      <c r="AF281" s="6" t="s">
        <v>703</v>
      </c>
      <c r="AG281" s="49">
        <f>PA_19[[#This Row],[Breakdown Time]]*PA_19[[#This Row],[Plant Equivalent Weightage]]</f>
        <v>6.6615870251442253E-4</v>
      </c>
      <c r="AH281" s="54">
        <v>1.1000000000000001</v>
      </c>
      <c r="AI281" s="90">
        <f>IFERROR(_xlfn.XLOOKUP($G281,'Modelling New'!$D:$D,'Modelling New'!$O:$O)*PA_19[[#This Row],[DC Capacity Affected (kW)]]*PA_19[[#This Row],[Lost PoA(KWh/m2)]],"")</f>
        <v>7.892675906780994</v>
      </c>
      <c r="AL281" s="36" t="s">
        <v>725</v>
      </c>
    </row>
    <row r="282" spans="1:38" x14ac:dyDescent="0.35">
      <c r="A282" s="53">
        <v>148</v>
      </c>
      <c r="B282" s="141">
        <v>45797</v>
      </c>
      <c r="C282" s="54">
        <f>YEAR(PA_19[[#This Row],[Date]])+IF(MONTH(PA_19[[#This Row],[Date]])&gt;=4,1,0)</f>
        <v>2026</v>
      </c>
      <c r="D282" s="6">
        <f>YEAR(PA_19[[#This Row],[Date]])</f>
        <v>2025</v>
      </c>
      <c r="E282" s="54" t="s">
        <v>735</v>
      </c>
      <c r="F282" s="54" t="s">
        <v>735</v>
      </c>
      <c r="G282" s="104">
        <f>PA_19[[#This Row],[Date]]-DAY(PA_19[[#This Row],[Date]])+1</f>
        <v>45778</v>
      </c>
      <c r="H282" s="6">
        <f>DAY(EOMONTH(PA_19[[#This Row],[Month Year]],0))</f>
        <v>31</v>
      </c>
      <c r="I282" s="55">
        <f>_xlfn.XLOOKUP(PA_19[[#This Row],[Date]],Raw_Data!B:B,Raw_Data!J:J,0)</f>
        <v>0.20138888888888887</v>
      </c>
      <c r="J282" s="55">
        <f>_xlfn.XLOOKUP(PA_19[[#This Row],[Date]],Raw_Data!B:B,Raw_Data!K:K)</f>
        <v>0.7319444444444444</v>
      </c>
      <c r="K282" s="49">
        <f>IFERROR((PA_19[[#This Row],[Sunset Time (POA&lt;20 W/m2)]]-PA_19[[#This Row],[Sunrise Time (POA&gt;20 W/m2)]])*24,"")</f>
        <v>12.733333333333334</v>
      </c>
      <c r="L282" s="52"/>
      <c r="M282" s="54"/>
      <c r="N282" s="54"/>
      <c r="O282" s="52" t="s">
        <v>731</v>
      </c>
      <c r="P282" s="6"/>
      <c r="Q28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82" s="6">
        <f>_xlfn.XLOOKUP(PA_19[[#This Row],[Affected Equipment ]],'Basic Data '!A:A,'Basic Data '!B:B,0)</f>
        <v>9</v>
      </c>
      <c r="S282" s="6">
        <f>_xlfn.XLOOKUP(PA_19[[#This Row],[Affected Equipment ]],'Basic Data '!A:A,'Basic Data '!C:C,0)</f>
        <v>9.7964515075650371E-5</v>
      </c>
      <c r="T282" s="56" t="s">
        <v>785</v>
      </c>
      <c r="U282" s="88"/>
      <c r="V282" s="191" t="s">
        <v>840</v>
      </c>
      <c r="W282" s="55">
        <v>0.35416666666666669</v>
      </c>
      <c r="X282" s="58" t="s">
        <v>723</v>
      </c>
      <c r="Y282" s="58" t="s">
        <v>723</v>
      </c>
      <c r="Z282" s="55">
        <v>0.40972222222222227</v>
      </c>
      <c r="AA282" s="117" t="str">
        <f>IF(PA_19[[#This Row],[Acknowledgement Time ]]="NA","",(PA_19[[#This Row],[Acknowledgement Time ]]-PA_19[[#This Row],[Fault Time]])*24)</f>
        <v/>
      </c>
      <c r="AB282" s="117" t="str">
        <f>IF(PA_19[[#This Row],[Work Start time on Fault]]="NA","",(PA_19[[#This Row],[Work Start time on Fault]]-PA_19[[#This Row],[Fault Time]])*24)</f>
        <v/>
      </c>
      <c r="AC282" s="118" t="str">
        <f>IF(PA_19[[#This Row],[Work Start time on Fault]]="NA","",(PA_19[[#This Row],[Work Completion time on fault]]-PA_19[[#This Row],[Fault Time]])*24)</f>
        <v/>
      </c>
      <c r="AD282" s="62">
        <f>IFERROR((PA_19[[#This Row],[Work Completion time on fault]]-PA_19[[#This Row],[Fault Time]])*24,"")</f>
        <v>1.3333333333333339</v>
      </c>
      <c r="AE282" s="123" t="s">
        <v>826</v>
      </c>
      <c r="AF282" s="6" t="s">
        <v>703</v>
      </c>
      <c r="AG282" s="49">
        <f>PA_19[[#This Row],[Breakdown Time]]*PA_19[[#This Row],[Plant Equivalent Weightage]]</f>
        <v>1.3061935343420056E-4</v>
      </c>
      <c r="AH282" s="54">
        <v>0.3</v>
      </c>
      <c r="AI282" s="90">
        <f>IFERROR(_xlfn.XLOOKUP($G282,'Modelling New'!$D:$D,'Modelling New'!$O:$O)*PA_19[[#This Row],[DC Capacity Affected (kW)]]*PA_19[[#This Row],[Lost PoA(KWh/m2)]],"")</f>
        <v>2.1525479745766343</v>
      </c>
      <c r="AJ282" s="228" t="s">
        <v>841</v>
      </c>
      <c r="AK282">
        <v>188</v>
      </c>
      <c r="AL282" s="36" t="s">
        <v>725</v>
      </c>
    </row>
    <row r="283" spans="1:38" x14ac:dyDescent="0.35">
      <c r="A283" s="229">
        <v>149</v>
      </c>
      <c r="B283" s="141">
        <v>45797</v>
      </c>
      <c r="C283" s="123">
        <f>YEAR(PA_19[[#This Row],[Date]])+IF(MONTH(PA_19[[#This Row],[Date]])&gt;=4,1,0)</f>
        <v>2026</v>
      </c>
      <c r="D283" s="124">
        <f>YEAR(PA_19[[#This Row],[Date]])</f>
        <v>2025</v>
      </c>
      <c r="E283" s="54" t="s">
        <v>735</v>
      </c>
      <c r="F283" s="54" t="s">
        <v>735</v>
      </c>
      <c r="G283" s="193">
        <f>PA_19[[#This Row],[Date]]-DAY(PA_19[[#This Row],[Date]])+1</f>
        <v>45778</v>
      </c>
      <c r="H283" s="124">
        <f>DAY(EOMONTH(PA_19[[#This Row],[Month Year]],0))</f>
        <v>31</v>
      </c>
      <c r="I283" s="121">
        <f>_xlfn.XLOOKUP(PA_19[[#This Row],[Date]],Raw_Data!B:B,Raw_Data!J:J,0)</f>
        <v>0.20138888888888887</v>
      </c>
      <c r="J283" s="121">
        <f>_xlfn.XLOOKUP(PA_19[[#This Row],[Date]],Raw_Data!B:B,Raw_Data!K:K)</f>
        <v>0.7319444444444444</v>
      </c>
      <c r="K283" s="126">
        <f>IFERROR((PA_19[[#This Row],[Sunset Time (POA&lt;20 W/m2)]]-PA_19[[#This Row],[Sunrise Time (POA&gt;20 W/m2)]])*24,"")</f>
        <v>12.733333333333334</v>
      </c>
      <c r="L283" s="125"/>
      <c r="M283" s="123"/>
      <c r="N283" s="123"/>
      <c r="O283" s="52" t="s">
        <v>780</v>
      </c>
      <c r="P283" s="124"/>
      <c r="Q283" s="124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83" s="124">
        <f>_xlfn.XLOOKUP(PA_19[[#This Row],[Affected Equipment ]],'Basic Data '!A:A,'Basic Data '!B:B,0)</f>
        <v>25.2</v>
      </c>
      <c r="S283" s="124">
        <f>_xlfn.XLOOKUP(PA_19[[#This Row],[Affected Equipment ]],'Basic Data '!A:A,'Basic Data '!C:C,0)</f>
        <v>2.7430064221182105E-4</v>
      </c>
      <c r="T283" s="56" t="s">
        <v>785</v>
      </c>
      <c r="U283" s="119"/>
      <c r="V283" s="191" t="s">
        <v>842</v>
      </c>
      <c r="W283" s="121">
        <v>0.4375</v>
      </c>
      <c r="X283" s="58" t="s">
        <v>723</v>
      </c>
      <c r="Y283" s="58" t="s">
        <v>723</v>
      </c>
      <c r="Z283" s="121">
        <v>0.54513888888888895</v>
      </c>
      <c r="AA283" s="195" t="str">
        <f>IF(PA_19[[#This Row],[Acknowledgement Time ]]="NA","",(PA_19[[#This Row],[Acknowledgement Time ]]-PA_19[[#This Row],[Fault Time]])*24)</f>
        <v/>
      </c>
      <c r="AB283" s="195" t="str">
        <f>IF(PA_19[[#This Row],[Work Start time on Fault]]="NA","",(PA_19[[#This Row],[Work Start time on Fault]]-PA_19[[#This Row],[Fault Time]])*24)</f>
        <v/>
      </c>
      <c r="AC283" s="196" t="str">
        <f>IF(PA_19[[#This Row],[Work Start time on Fault]]="NA","",(PA_19[[#This Row],[Work Completion time on fault]]-PA_19[[#This Row],[Fault Time]])*24)</f>
        <v/>
      </c>
      <c r="AD283" s="63">
        <f>IFERROR((PA_19[[#This Row],[Work Completion time on fault]]-PA_19[[#This Row],[Fault Time]])*24,"")</f>
        <v>2.5833333333333348</v>
      </c>
      <c r="AE283" s="123" t="s">
        <v>843</v>
      </c>
      <c r="AF283" s="6" t="s">
        <v>703</v>
      </c>
      <c r="AG283" s="126">
        <f>PA_19[[#This Row],[Breakdown Time]]*PA_19[[#This Row],[Plant Equivalent Weightage]]</f>
        <v>7.0860999238053812E-4</v>
      </c>
      <c r="AH283" s="123">
        <v>0.5</v>
      </c>
      <c r="AI283" s="197">
        <f>IFERROR(_xlfn.XLOOKUP($G283,'Modelling New'!$D:$D,'Modelling New'!$O:$O)*PA_19[[#This Row],[DC Capacity Affected (kW)]]*PA_19[[#This Row],[Lost PoA(KWh/m2)]],"")</f>
        <v>10.045223881357627</v>
      </c>
      <c r="AJ283" s="228" t="s">
        <v>844</v>
      </c>
      <c r="AK283">
        <v>194</v>
      </c>
      <c r="AL283" s="36" t="s">
        <v>725</v>
      </c>
    </row>
    <row r="284" spans="1:38" x14ac:dyDescent="0.35">
      <c r="A284" s="53">
        <v>150</v>
      </c>
      <c r="B284" s="141">
        <v>45799</v>
      </c>
      <c r="C284" s="54">
        <f>YEAR(PA_19[[#This Row],[Date]])+IF(MONTH(PA_19[[#This Row],[Date]])&gt;=4,1,0)</f>
        <v>2026</v>
      </c>
      <c r="D284" s="6">
        <f>YEAR(PA_19[[#This Row],[Date]])</f>
        <v>2025</v>
      </c>
      <c r="E284" s="54" t="s">
        <v>735</v>
      </c>
      <c r="F284" s="54" t="s">
        <v>735</v>
      </c>
      <c r="G284" s="104">
        <f>PA_19[[#This Row],[Date]]-DAY(PA_19[[#This Row],[Date]])+1</f>
        <v>45778</v>
      </c>
      <c r="H284" s="6">
        <f>DAY(EOMONTH(PA_19[[#This Row],[Month Year]],0))</f>
        <v>31</v>
      </c>
      <c r="I284" s="55">
        <f>_xlfn.XLOOKUP(PA_19[[#This Row],[Date]],Raw_Data!B:B,Raw_Data!J:J,0)</f>
        <v>0.20416666666666669</v>
      </c>
      <c r="J284" s="55">
        <f>_xlfn.XLOOKUP(PA_19[[#This Row],[Date]],Raw_Data!B:B,Raw_Data!K:K)</f>
        <v>0.71736111111111101</v>
      </c>
      <c r="K284" s="49">
        <f>IFERROR((PA_19[[#This Row],[Sunset Time (POA&lt;20 W/m2)]]-PA_19[[#This Row],[Sunrise Time (POA&gt;20 W/m2)]])*24,"")</f>
        <v>12.316666666666663</v>
      </c>
      <c r="L284" s="52"/>
      <c r="M284" s="54"/>
      <c r="N284" s="54"/>
      <c r="O284" s="52" t="s">
        <v>780</v>
      </c>
      <c r="P284" s="6"/>
      <c r="Q284" s="124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84" s="6">
        <f>_xlfn.XLOOKUP(PA_19[[#This Row],[Affected Equipment ]],'Basic Data '!A:A,'Basic Data '!B:B,0)</f>
        <v>25.2</v>
      </c>
      <c r="S284" s="6">
        <f>_xlfn.XLOOKUP(PA_19[[#This Row],[Affected Equipment ]],'Basic Data '!A:A,'Basic Data '!C:C,0)</f>
        <v>2.7430064221182105E-4</v>
      </c>
      <c r="T284" s="56" t="s">
        <v>785</v>
      </c>
      <c r="U284" s="88"/>
      <c r="V284" s="191" t="s">
        <v>845</v>
      </c>
      <c r="W284" s="55">
        <v>0.25277777777777777</v>
      </c>
      <c r="X284" s="58" t="s">
        <v>723</v>
      </c>
      <c r="Y284" s="58" t="s">
        <v>723</v>
      </c>
      <c r="Z284" s="55">
        <v>0.34027777777777773</v>
      </c>
      <c r="AA284" s="117" t="str">
        <f>IF(PA_19[[#This Row],[Acknowledgement Time ]]="NA","",(PA_19[[#This Row],[Acknowledgement Time ]]-PA_19[[#This Row],[Fault Time]])*24)</f>
        <v/>
      </c>
      <c r="AB284" s="117" t="str">
        <f>IF(PA_19[[#This Row],[Work Start time on Fault]]="NA","",(PA_19[[#This Row],[Work Start time on Fault]]-PA_19[[#This Row],[Fault Time]])*24)</f>
        <v/>
      </c>
      <c r="AC284" s="118" t="str">
        <f>IF(PA_19[[#This Row],[Work Start time on Fault]]="NA","",(PA_19[[#This Row],[Work Completion time on fault]]-PA_19[[#This Row],[Fault Time]])*24)</f>
        <v/>
      </c>
      <c r="AD284" s="62">
        <f>IFERROR((PA_19[[#This Row],[Work Completion time on fault]]-PA_19[[#This Row],[Fault Time]])*24,"")</f>
        <v>2.0999999999999992</v>
      </c>
      <c r="AE284" s="123" t="s">
        <v>843</v>
      </c>
      <c r="AF284" s="6" t="s">
        <v>703</v>
      </c>
      <c r="AG284" s="49">
        <f>PA_19[[#This Row],[Breakdown Time]]*PA_19[[#This Row],[Plant Equivalent Weightage]]</f>
        <v>5.7603134864482402E-4</v>
      </c>
      <c r="AH284" s="54">
        <v>0.5</v>
      </c>
      <c r="AI284" s="90">
        <f>IFERROR(_xlfn.XLOOKUP($G284,'Modelling New'!$D:$D,'Modelling New'!$O:$O)*PA_19[[#This Row],[DC Capacity Affected (kW)]]*PA_19[[#This Row],[Lost PoA(KWh/m2)]],"")</f>
        <v>10.045223881357627</v>
      </c>
      <c r="AJ284" s="228" t="s">
        <v>846</v>
      </c>
      <c r="AK284">
        <v>201</v>
      </c>
      <c r="AL284" s="36" t="s">
        <v>725</v>
      </c>
    </row>
    <row r="285" spans="1:38" x14ac:dyDescent="0.35">
      <c r="A285" s="53">
        <v>151</v>
      </c>
      <c r="B285" s="141">
        <v>45800</v>
      </c>
      <c r="C285" s="54">
        <f>YEAR(PA_19[[#This Row],[Date]])+IF(MONTH(PA_19[[#This Row],[Date]])&gt;=4,1,0)</f>
        <v>2026</v>
      </c>
      <c r="D285" s="6">
        <f>YEAR(PA_19[[#This Row],[Date]])</f>
        <v>2025</v>
      </c>
      <c r="E285" s="54" t="s">
        <v>735</v>
      </c>
      <c r="F285" s="54" t="s">
        <v>735</v>
      </c>
      <c r="G285" s="104">
        <f>PA_19[[#This Row],[Date]]-DAY(PA_19[[#This Row],[Date]])+1</f>
        <v>45778</v>
      </c>
      <c r="H285" s="6">
        <f>DAY(EOMONTH(PA_19[[#This Row],[Month Year]],0))</f>
        <v>31</v>
      </c>
      <c r="I285" s="55">
        <f>_xlfn.XLOOKUP(PA_19[[#This Row],[Date]],Raw_Data!B:B,Raw_Data!J:J,0)</f>
        <v>0.19305555555555554</v>
      </c>
      <c r="J285" s="55">
        <f>_xlfn.XLOOKUP(PA_19[[#This Row],[Date]],Raw_Data!B:B,Raw_Data!K:K)</f>
        <v>0.7319444444444444</v>
      </c>
      <c r="K285" s="49">
        <f>IFERROR((PA_19[[#This Row],[Sunset Time (POA&lt;20 W/m2)]]-PA_19[[#This Row],[Sunrise Time (POA&gt;20 W/m2)]])*24,"")</f>
        <v>12.933333333333334</v>
      </c>
      <c r="L285" s="52"/>
      <c r="M285" s="54"/>
      <c r="N285" s="54"/>
      <c r="O285" s="52" t="s">
        <v>780</v>
      </c>
      <c r="P285" s="6"/>
      <c r="Q28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85" s="6">
        <f>_xlfn.XLOOKUP(PA_19[[#This Row],[Affected Equipment ]],'Basic Data '!A:A,'Basic Data '!B:B,0)</f>
        <v>25.2</v>
      </c>
      <c r="S285" s="6">
        <f>_xlfn.XLOOKUP(PA_19[[#This Row],[Affected Equipment ]],'Basic Data '!A:A,'Basic Data '!C:C,0)</f>
        <v>2.7430064221182105E-4</v>
      </c>
      <c r="T285" s="56" t="s">
        <v>785</v>
      </c>
      <c r="U285" s="88"/>
      <c r="V285" s="191" t="s">
        <v>847</v>
      </c>
      <c r="W285" s="55">
        <v>0.49722222222222223</v>
      </c>
      <c r="X285" s="58" t="s">
        <v>723</v>
      </c>
      <c r="Y285" s="58" t="s">
        <v>723</v>
      </c>
      <c r="Z285" s="55">
        <v>0.64930555555555558</v>
      </c>
      <c r="AA285" s="117" t="str">
        <f>IF(PA_19[[#This Row],[Acknowledgement Time ]]="NA","",(PA_19[[#This Row],[Acknowledgement Time ]]-PA_19[[#This Row],[Fault Time]])*24)</f>
        <v/>
      </c>
      <c r="AB285" s="117" t="str">
        <f>IF(PA_19[[#This Row],[Work Start time on Fault]]="NA","",(PA_19[[#This Row],[Work Start time on Fault]]-PA_19[[#This Row],[Fault Time]])*24)</f>
        <v/>
      </c>
      <c r="AC285" s="118" t="str">
        <f>IF(PA_19[[#This Row],[Work Start time on Fault]]="NA","",(PA_19[[#This Row],[Work Completion time on fault]]-PA_19[[#This Row],[Fault Time]])*24)</f>
        <v/>
      </c>
      <c r="AD285" s="62">
        <f>IFERROR((PA_19[[#This Row],[Work Completion time on fault]]-PA_19[[#This Row],[Fault Time]])*24,"")</f>
        <v>3.6500000000000004</v>
      </c>
      <c r="AE285" s="123" t="s">
        <v>843</v>
      </c>
      <c r="AF285" s="6" t="s">
        <v>703</v>
      </c>
      <c r="AG285" s="49">
        <f>PA_19[[#This Row],[Breakdown Time]]*PA_19[[#This Row],[Plant Equivalent Weightage]]</f>
        <v>1.0011973440731468E-3</v>
      </c>
      <c r="AH285" s="54">
        <v>2.35</v>
      </c>
      <c r="AI285" s="90">
        <f>IFERROR(_xlfn.XLOOKUP($G285,'Modelling New'!$D:$D,'Modelling New'!$O:$O)*PA_19[[#This Row],[DC Capacity Affected (kW)]]*PA_19[[#This Row],[Lost PoA(KWh/m2)]],"")</f>
        <v>47.212552242380845</v>
      </c>
      <c r="AJ285" s="228">
        <v>208</v>
      </c>
      <c r="AK285">
        <v>208</v>
      </c>
      <c r="AL285" s="36" t="s">
        <v>725</v>
      </c>
    </row>
    <row r="286" spans="1:38" x14ac:dyDescent="0.35">
      <c r="A286" s="53">
        <v>152</v>
      </c>
      <c r="B286" s="141">
        <v>45800</v>
      </c>
      <c r="C286" s="54">
        <f>YEAR(PA_19[[#This Row],[Date]])+IF(MONTH(PA_19[[#This Row],[Date]])&gt;=4,1,0)</f>
        <v>2026</v>
      </c>
      <c r="D286" s="6">
        <f>YEAR(PA_19[[#This Row],[Date]])</f>
        <v>2025</v>
      </c>
      <c r="E286" s="54" t="s">
        <v>735</v>
      </c>
      <c r="F286" s="54" t="s">
        <v>735</v>
      </c>
      <c r="G286" s="104">
        <f>PA_19[[#This Row],[Date]]-DAY(PA_19[[#This Row],[Date]])+1</f>
        <v>45778</v>
      </c>
      <c r="H286" s="6">
        <f>DAY(EOMONTH(PA_19[[#This Row],[Month Year]],0))</f>
        <v>31</v>
      </c>
      <c r="I286" s="55">
        <f>_xlfn.XLOOKUP(PA_19[[#This Row],[Date]],Raw_Data!B:B,Raw_Data!J:J,0)</f>
        <v>0.19305555555555554</v>
      </c>
      <c r="J286" s="55">
        <f>_xlfn.XLOOKUP(PA_19[[#This Row],[Date]],Raw_Data!B:B,Raw_Data!K:K)</f>
        <v>0.7319444444444444</v>
      </c>
      <c r="K286" s="49">
        <f>IFERROR((PA_19[[#This Row],[Sunset Time (POA&lt;20 W/m2)]]-PA_19[[#This Row],[Sunrise Time (POA&gt;20 W/m2)]])*24,"")</f>
        <v>12.933333333333334</v>
      </c>
      <c r="L286" s="52"/>
      <c r="M286" s="54"/>
      <c r="N286" s="54"/>
      <c r="O286" s="52" t="s">
        <v>780</v>
      </c>
      <c r="P286" s="6"/>
      <c r="Q28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86" s="6">
        <f>_xlfn.XLOOKUP(PA_19[[#This Row],[Affected Equipment ]],'Basic Data '!A:A,'Basic Data '!B:B,0)</f>
        <v>25.2</v>
      </c>
      <c r="S286" s="6">
        <f>_xlfn.XLOOKUP(PA_19[[#This Row],[Affected Equipment ]],'Basic Data '!A:A,'Basic Data '!C:C,0)</f>
        <v>2.7430064221182105E-4</v>
      </c>
      <c r="T286" s="56" t="s">
        <v>785</v>
      </c>
      <c r="U286" s="88"/>
      <c r="V286" s="191" t="s">
        <v>848</v>
      </c>
      <c r="W286" s="55">
        <v>0.48541666666666666</v>
      </c>
      <c r="X286" s="58" t="s">
        <v>723</v>
      </c>
      <c r="Y286" s="58" t="s">
        <v>723</v>
      </c>
      <c r="Z286" s="55">
        <v>0.67222222222222217</v>
      </c>
      <c r="AA286" s="117" t="str">
        <f>IF(PA_19[[#This Row],[Acknowledgement Time ]]="NA","",(PA_19[[#This Row],[Acknowledgement Time ]]-PA_19[[#This Row],[Fault Time]])*24)</f>
        <v/>
      </c>
      <c r="AB286" s="117" t="str">
        <f>IF(PA_19[[#This Row],[Work Start time on Fault]]="NA","",(PA_19[[#This Row],[Work Start time on Fault]]-PA_19[[#This Row],[Fault Time]])*24)</f>
        <v/>
      </c>
      <c r="AC286" s="118" t="str">
        <f>IF(PA_19[[#This Row],[Work Start time on Fault]]="NA","",(PA_19[[#This Row],[Work Completion time on fault]]-PA_19[[#This Row],[Fault Time]])*24)</f>
        <v/>
      </c>
      <c r="AD286" s="62">
        <f>IFERROR((PA_19[[#This Row],[Work Completion time on fault]]-PA_19[[#This Row],[Fault Time]])*24,"")</f>
        <v>4.4833333333333325</v>
      </c>
      <c r="AE286" s="123" t="s">
        <v>843</v>
      </c>
      <c r="AF286" s="6" t="s">
        <v>703</v>
      </c>
      <c r="AG286" s="49">
        <f>PA_19[[#This Row],[Breakdown Time]]*PA_19[[#This Row],[Plant Equivalent Weightage]]</f>
        <v>1.2297812125829975E-3</v>
      </c>
      <c r="AH286" s="54">
        <v>2.72</v>
      </c>
      <c r="AI286" s="90">
        <f>IFERROR(_xlfn.XLOOKUP($G286,'Modelling New'!$D:$D,'Modelling New'!$O:$O)*PA_19[[#This Row],[DC Capacity Affected (kW)]]*PA_19[[#This Row],[Lost PoA(KWh/m2)]],"")</f>
        <v>54.646017914585492</v>
      </c>
      <c r="AJ286" s="228">
        <v>208</v>
      </c>
      <c r="AK286">
        <v>208</v>
      </c>
      <c r="AL286" s="36" t="s">
        <v>725</v>
      </c>
    </row>
    <row r="287" spans="1:38" x14ac:dyDescent="0.35">
      <c r="A287" s="53">
        <v>153</v>
      </c>
      <c r="B287" s="141">
        <v>45800</v>
      </c>
      <c r="C287" s="54">
        <f>YEAR(PA_19[[#This Row],[Date]])+IF(MONTH(PA_19[[#This Row],[Date]])&gt;=4,1,0)</f>
        <v>2026</v>
      </c>
      <c r="D287" s="6">
        <f>YEAR(PA_19[[#This Row],[Date]])</f>
        <v>2025</v>
      </c>
      <c r="E287" s="54" t="s">
        <v>735</v>
      </c>
      <c r="F287" s="54" t="s">
        <v>735</v>
      </c>
      <c r="G287" s="104">
        <f>PA_19[[#This Row],[Date]]-DAY(PA_19[[#This Row],[Date]])+1</f>
        <v>45778</v>
      </c>
      <c r="H287" s="6">
        <f>DAY(EOMONTH(PA_19[[#This Row],[Month Year]],0))</f>
        <v>31</v>
      </c>
      <c r="I287" s="55">
        <f>_xlfn.XLOOKUP(PA_19[[#This Row],[Date]],Raw_Data!B:B,Raw_Data!J:J,0)</f>
        <v>0.19305555555555554</v>
      </c>
      <c r="J287" s="55">
        <f>_xlfn.XLOOKUP(PA_19[[#This Row],[Date]],Raw_Data!B:B,Raw_Data!K:K)</f>
        <v>0.7319444444444444</v>
      </c>
      <c r="K287" s="49">
        <f>IFERROR((PA_19[[#This Row],[Sunset Time (POA&lt;20 W/m2)]]-PA_19[[#This Row],[Sunrise Time (POA&gt;20 W/m2)]])*24,"")</f>
        <v>12.933333333333334</v>
      </c>
      <c r="L287" s="52"/>
      <c r="M287" s="54"/>
      <c r="N287" s="54"/>
      <c r="O287" s="52" t="s">
        <v>780</v>
      </c>
      <c r="P287" s="6"/>
      <c r="Q28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87" s="6">
        <f>_xlfn.XLOOKUP(PA_19[[#This Row],[Affected Equipment ]],'Basic Data '!A:A,'Basic Data '!B:B,0)</f>
        <v>25.2</v>
      </c>
      <c r="S287" s="6">
        <f>_xlfn.XLOOKUP(PA_19[[#This Row],[Affected Equipment ]],'Basic Data '!A:A,'Basic Data '!C:C,0)</f>
        <v>2.7430064221182105E-4</v>
      </c>
      <c r="T287" s="56" t="s">
        <v>785</v>
      </c>
      <c r="U287" s="88"/>
      <c r="V287" s="191" t="s">
        <v>849</v>
      </c>
      <c r="W287" s="55">
        <v>0.47916666666666669</v>
      </c>
      <c r="X287" s="58" t="s">
        <v>723</v>
      </c>
      <c r="Y287" s="58" t="s">
        <v>723</v>
      </c>
      <c r="Z287" s="55">
        <v>0.66180555555555554</v>
      </c>
      <c r="AA287" s="117" t="str">
        <f>IF(PA_19[[#This Row],[Acknowledgement Time ]]="NA","",(PA_19[[#This Row],[Acknowledgement Time ]]-PA_19[[#This Row],[Fault Time]])*24)</f>
        <v/>
      </c>
      <c r="AB287" s="117" t="str">
        <f>IF(PA_19[[#This Row],[Work Start time on Fault]]="NA","",(PA_19[[#This Row],[Work Start time on Fault]]-PA_19[[#This Row],[Fault Time]])*24)</f>
        <v/>
      </c>
      <c r="AC287" s="118" t="str">
        <f>IF(PA_19[[#This Row],[Work Start time on Fault]]="NA","",(PA_19[[#This Row],[Work Completion time on fault]]-PA_19[[#This Row],[Fault Time]])*24)</f>
        <v/>
      </c>
      <c r="AD287" s="62">
        <f>IFERROR((PA_19[[#This Row],[Work Completion time on fault]]-PA_19[[#This Row],[Fault Time]])*24,"")</f>
        <v>4.3833333333333329</v>
      </c>
      <c r="AE287" s="123" t="s">
        <v>843</v>
      </c>
      <c r="AF287" s="6" t="s">
        <v>703</v>
      </c>
      <c r="AG287" s="49">
        <f>PA_19[[#This Row],[Breakdown Time]]*PA_19[[#This Row],[Plant Equivalent Weightage]]</f>
        <v>1.2023511483618154E-3</v>
      </c>
      <c r="AH287" s="54">
        <v>2.82</v>
      </c>
      <c r="AI287" s="90">
        <f>IFERROR(_xlfn.XLOOKUP($G287,'Modelling New'!$D:$D,'Modelling New'!$O:$O)*PA_19[[#This Row],[DC Capacity Affected (kW)]]*PA_19[[#This Row],[Lost PoA(KWh/m2)]],"")</f>
        <v>56.655062690857015</v>
      </c>
      <c r="AJ287" s="228">
        <v>208</v>
      </c>
      <c r="AK287">
        <v>208</v>
      </c>
      <c r="AL287" s="36" t="s">
        <v>725</v>
      </c>
    </row>
    <row r="288" spans="1:38" x14ac:dyDescent="0.35">
      <c r="A288" s="53">
        <v>154</v>
      </c>
      <c r="B288" s="141">
        <v>45800</v>
      </c>
      <c r="C288" s="54">
        <f>YEAR(PA_19[[#This Row],[Date]])+IF(MONTH(PA_19[[#This Row],[Date]])&gt;=4,1,0)</f>
        <v>2026</v>
      </c>
      <c r="D288" s="6">
        <f>YEAR(PA_19[[#This Row],[Date]])</f>
        <v>2025</v>
      </c>
      <c r="E288" s="54" t="s">
        <v>735</v>
      </c>
      <c r="F288" s="54" t="s">
        <v>735</v>
      </c>
      <c r="G288" s="104">
        <f>PA_19[[#This Row],[Date]]-DAY(PA_19[[#This Row],[Date]])+1</f>
        <v>45778</v>
      </c>
      <c r="H288" s="6">
        <f>DAY(EOMONTH(PA_19[[#This Row],[Month Year]],0))</f>
        <v>31</v>
      </c>
      <c r="I288" s="55">
        <f>_xlfn.XLOOKUP(PA_19[[#This Row],[Date]],Raw_Data!B:B,Raw_Data!J:J,0)</f>
        <v>0.19305555555555554</v>
      </c>
      <c r="J288" s="55">
        <f>_xlfn.XLOOKUP(PA_19[[#This Row],[Date]],Raw_Data!B:B,Raw_Data!K:K)</f>
        <v>0.7319444444444444</v>
      </c>
      <c r="K288" s="49">
        <f>IFERROR((PA_19[[#This Row],[Sunset Time (POA&lt;20 W/m2)]]-PA_19[[#This Row],[Sunrise Time (POA&gt;20 W/m2)]])*24,"")</f>
        <v>12.933333333333334</v>
      </c>
      <c r="L288" s="52"/>
      <c r="M288" s="54"/>
      <c r="N288" s="54"/>
      <c r="O288" s="52" t="s">
        <v>780</v>
      </c>
      <c r="P288" s="6"/>
      <c r="Q28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Str_Typ4(450*56)</v>
      </c>
      <c r="R288" s="6">
        <f>_xlfn.XLOOKUP(PA_19[[#This Row],[Affected Equipment ]],'Basic Data '!A:A,'Basic Data '!B:B,0)</f>
        <v>25.2</v>
      </c>
      <c r="S288" s="6">
        <f>_xlfn.XLOOKUP(PA_19[[#This Row],[Affected Equipment ]],'Basic Data '!A:A,'Basic Data '!C:C,0)</f>
        <v>2.7430064221182105E-4</v>
      </c>
      <c r="T288" s="56" t="s">
        <v>785</v>
      </c>
      <c r="U288" s="88"/>
      <c r="V288" s="191" t="s">
        <v>850</v>
      </c>
      <c r="W288" s="55">
        <v>0.46180555555555558</v>
      </c>
      <c r="X288" s="58" t="s">
        <v>723</v>
      </c>
      <c r="Y288" s="58" t="s">
        <v>723</v>
      </c>
      <c r="Z288" s="55">
        <v>0.68263888888888891</v>
      </c>
      <c r="AA288" s="117" t="str">
        <f>IF(PA_19[[#This Row],[Acknowledgement Time ]]="NA","",(PA_19[[#This Row],[Acknowledgement Time ]]-PA_19[[#This Row],[Fault Time]])*24)</f>
        <v/>
      </c>
      <c r="AB288" s="117" t="str">
        <f>IF(PA_19[[#This Row],[Work Start time on Fault]]="NA","",(PA_19[[#This Row],[Work Start time on Fault]]-PA_19[[#This Row],[Fault Time]])*24)</f>
        <v/>
      </c>
      <c r="AC288" s="118" t="str">
        <f>IF(PA_19[[#This Row],[Work Start time on Fault]]="NA","",(PA_19[[#This Row],[Work Completion time on fault]]-PA_19[[#This Row],[Fault Time]])*24)</f>
        <v/>
      </c>
      <c r="AD288" s="62">
        <f>IFERROR((PA_19[[#This Row],[Work Completion time on fault]]-PA_19[[#This Row],[Fault Time]])*24,"")</f>
        <v>5.3</v>
      </c>
      <c r="AE288" s="123" t="s">
        <v>843</v>
      </c>
      <c r="AF288" s="6" t="s">
        <v>703</v>
      </c>
      <c r="AG288" s="49">
        <f>PA_19[[#This Row],[Breakdown Time]]*PA_19[[#This Row],[Plant Equivalent Weightage]]</f>
        <v>1.4537934037226515E-3</v>
      </c>
      <c r="AH288" s="54">
        <v>3.31</v>
      </c>
      <c r="AI288" s="90">
        <f>IFERROR(_xlfn.XLOOKUP($G288,'Modelling New'!$D:$D,'Modelling New'!$O:$O)*PA_19[[#This Row],[DC Capacity Affected (kW)]]*PA_19[[#This Row],[Lost PoA(KWh/m2)]],"")</f>
        <v>66.499382094587489</v>
      </c>
      <c r="AJ288" s="228">
        <v>208</v>
      </c>
      <c r="AK288">
        <v>208</v>
      </c>
      <c r="AL288" s="36" t="s">
        <v>725</v>
      </c>
    </row>
    <row r="289" spans="1:39" x14ac:dyDescent="0.35">
      <c r="A289" s="53">
        <v>155</v>
      </c>
      <c r="B289" s="141">
        <v>45801</v>
      </c>
      <c r="C289" s="54">
        <f>YEAR(PA_19[[#This Row],[Date]])+IF(MONTH(PA_19[[#This Row],[Date]])&gt;=4,1,0)</f>
        <v>2026</v>
      </c>
      <c r="D289" s="6">
        <f>YEAR(PA_19[[#This Row],[Date]])</f>
        <v>2025</v>
      </c>
      <c r="E289" s="54" t="s">
        <v>735</v>
      </c>
      <c r="F289" s="54" t="s">
        <v>735</v>
      </c>
      <c r="G289" s="104">
        <f>PA_19[[#This Row],[Date]]-DAY(PA_19[[#This Row],[Date]])+1</f>
        <v>45778</v>
      </c>
      <c r="H289" s="6">
        <f>DAY(EOMONTH(PA_19[[#This Row],[Month Year]],0))</f>
        <v>31</v>
      </c>
      <c r="I289" s="55">
        <f>_xlfn.XLOOKUP(PA_19[[#This Row],[Date]],Raw_Data!B:B,Raw_Data!J:J,0)</f>
        <v>0.21458333333333335</v>
      </c>
      <c r="J289" s="55">
        <f>_xlfn.XLOOKUP(PA_19[[#This Row],[Date]],Raw_Data!B:B,Raw_Data!K:K)</f>
        <v>0.73888888888888893</v>
      </c>
      <c r="K289" s="49">
        <f>IFERROR((PA_19[[#This Row],[Sunset Time (POA&lt;20 W/m2)]]-PA_19[[#This Row],[Sunrise Time (POA&gt;20 W/m2)]])*24,"")</f>
        <v>12.583333333333334</v>
      </c>
      <c r="L289" s="52"/>
      <c r="M289" s="54"/>
      <c r="N289" s="54"/>
      <c r="O289" s="52" t="s">
        <v>731</v>
      </c>
      <c r="P289" s="6"/>
      <c r="Q28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89" s="6">
        <f>_xlfn.XLOOKUP(PA_19[[#This Row],[Affected Equipment ]],'Basic Data '!A:A,'Basic Data '!B:B,0)</f>
        <v>9</v>
      </c>
      <c r="S289" s="6">
        <f>_xlfn.XLOOKUP(PA_19[[#This Row],[Affected Equipment ]],'Basic Data '!A:A,'Basic Data '!C:C,0)</f>
        <v>9.7964515075650371E-5</v>
      </c>
      <c r="T289" s="56" t="s">
        <v>785</v>
      </c>
      <c r="U289" s="88"/>
      <c r="V289" s="191" t="s">
        <v>851</v>
      </c>
      <c r="W289" s="55">
        <v>0.35416666666666669</v>
      </c>
      <c r="X289" s="58" t="s">
        <v>723</v>
      </c>
      <c r="Y289" s="58" t="s">
        <v>723</v>
      </c>
      <c r="Z289" s="55">
        <v>0.4375</v>
      </c>
      <c r="AA289" s="117" t="str">
        <f>IF(PA_19[[#This Row],[Acknowledgement Time ]]="NA","",(PA_19[[#This Row],[Acknowledgement Time ]]-PA_19[[#This Row],[Fault Time]])*24)</f>
        <v/>
      </c>
      <c r="AB289" s="117" t="str">
        <f>IF(PA_19[[#This Row],[Work Start time on Fault]]="NA","",(PA_19[[#This Row],[Work Start time on Fault]]-PA_19[[#This Row],[Fault Time]])*24)</f>
        <v/>
      </c>
      <c r="AC289" s="118" t="str">
        <f>IF(PA_19[[#This Row],[Work Start time on Fault]]="NA","",(PA_19[[#This Row],[Work Completion time on fault]]-PA_19[[#This Row],[Fault Time]])*24)</f>
        <v/>
      </c>
      <c r="AD289" s="62">
        <f>IFERROR((PA_19[[#This Row],[Work Completion time on fault]]-PA_19[[#This Row],[Fault Time]])*24,"")</f>
        <v>1.9999999999999996</v>
      </c>
      <c r="AE289" s="123" t="s">
        <v>843</v>
      </c>
      <c r="AF289" s="6" t="s">
        <v>703</v>
      </c>
      <c r="AG289" s="49">
        <f>PA_19[[#This Row],[Breakdown Time]]*PA_19[[#This Row],[Plant Equivalent Weightage]]</f>
        <v>1.9592903015130069E-4</v>
      </c>
      <c r="AH289" s="54">
        <v>0.89</v>
      </c>
      <c r="AI289" s="90">
        <f>IFERROR(_xlfn.XLOOKUP($G289,'Modelling New'!$D:$D,'Modelling New'!$O:$O)*PA_19[[#This Row],[DC Capacity Affected (kW)]]*PA_19[[#This Row],[Lost PoA(KWh/m2)]],"")</f>
        <v>6.3858923245773491</v>
      </c>
      <c r="AJ289" s="228">
        <v>216</v>
      </c>
      <c r="AK289" s="228">
        <v>216</v>
      </c>
      <c r="AL289" s="36" t="s">
        <v>725</v>
      </c>
      <c r="AM289" s="228"/>
    </row>
    <row r="290" spans="1:39" x14ac:dyDescent="0.35">
      <c r="A290" s="53">
        <v>156</v>
      </c>
      <c r="B290" s="141">
        <v>45801</v>
      </c>
      <c r="C290" s="54">
        <f>YEAR(PA_19[[#This Row],[Date]])+IF(MONTH(PA_19[[#This Row],[Date]])&gt;=4,1,0)</f>
        <v>2026</v>
      </c>
      <c r="D290" s="6">
        <f>YEAR(PA_19[[#This Row],[Date]])</f>
        <v>2025</v>
      </c>
      <c r="E290" s="54" t="s">
        <v>735</v>
      </c>
      <c r="F290" s="54" t="s">
        <v>735</v>
      </c>
      <c r="G290" s="104">
        <f>PA_19[[#This Row],[Date]]-DAY(PA_19[[#This Row],[Date]])+1</f>
        <v>45778</v>
      </c>
      <c r="H290" s="6">
        <f>DAY(EOMONTH(PA_19[[#This Row],[Month Year]],0))</f>
        <v>31</v>
      </c>
      <c r="I290" s="55">
        <f>_xlfn.XLOOKUP(PA_19[[#This Row],[Date]],Raw_Data!B:B,Raw_Data!J:J,0)</f>
        <v>0.21458333333333335</v>
      </c>
      <c r="J290" s="55">
        <f>_xlfn.XLOOKUP(PA_19[[#This Row],[Date]],Raw_Data!B:B,Raw_Data!K:K)</f>
        <v>0.73888888888888893</v>
      </c>
      <c r="K290" s="49">
        <f>IFERROR((PA_19[[#This Row],[Sunset Time (POA&lt;20 W/m2)]]-PA_19[[#This Row],[Sunrise Time (POA&gt;20 W/m2)]])*24,"")</f>
        <v>12.583333333333334</v>
      </c>
      <c r="L290" s="52"/>
      <c r="M290" s="54"/>
      <c r="N290" s="54"/>
      <c r="O290" s="52" t="s">
        <v>731</v>
      </c>
      <c r="P290" s="6"/>
      <c r="Q29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90" s="6">
        <f>_xlfn.XLOOKUP(PA_19[[#This Row],[Affected Equipment ]],'Basic Data '!A:A,'Basic Data '!B:B,0)</f>
        <v>9</v>
      </c>
      <c r="S290" s="6">
        <f>_xlfn.XLOOKUP(PA_19[[#This Row],[Affected Equipment ]],'Basic Data '!A:A,'Basic Data '!C:C,0)</f>
        <v>9.7964515075650371E-5</v>
      </c>
      <c r="T290" s="56" t="s">
        <v>785</v>
      </c>
      <c r="U290" s="88"/>
      <c r="V290" s="191" t="s">
        <v>852</v>
      </c>
      <c r="W290" s="55">
        <v>0.45555555555555555</v>
      </c>
      <c r="X290" s="58" t="s">
        <v>723</v>
      </c>
      <c r="Y290" s="58" t="s">
        <v>723</v>
      </c>
      <c r="Z290" s="55">
        <v>0.57291666666666663</v>
      </c>
      <c r="AA290" s="117" t="str">
        <f>IF(PA_19[[#This Row],[Acknowledgement Time ]]="NA","",(PA_19[[#This Row],[Acknowledgement Time ]]-PA_19[[#This Row],[Fault Time]])*24)</f>
        <v/>
      </c>
      <c r="AB290" s="117" t="str">
        <f>IF(PA_19[[#This Row],[Work Start time on Fault]]="NA","",(PA_19[[#This Row],[Work Start time on Fault]]-PA_19[[#This Row],[Fault Time]])*24)</f>
        <v/>
      </c>
      <c r="AC290" s="118" t="str">
        <f>IF(PA_19[[#This Row],[Work Start time on Fault]]="NA","",(PA_19[[#This Row],[Work Completion time on fault]]-PA_19[[#This Row],[Fault Time]])*24)</f>
        <v/>
      </c>
      <c r="AD290" s="62">
        <f>IFERROR((PA_19[[#This Row],[Work Completion time on fault]]-PA_19[[#This Row],[Fault Time]])*24,"")</f>
        <v>2.816666666666666</v>
      </c>
      <c r="AE290" s="123" t="s">
        <v>843</v>
      </c>
      <c r="AF290" s="6" t="s">
        <v>703</v>
      </c>
      <c r="AG290" s="49">
        <f>PA_19[[#This Row],[Breakdown Time]]*PA_19[[#This Row],[Plant Equivalent Weightage]]</f>
        <v>2.7593338412974848E-4</v>
      </c>
      <c r="AH290" s="54">
        <v>2.2599999999999998</v>
      </c>
      <c r="AI290" s="90">
        <f>IFERROR(_xlfn.XLOOKUP($G290,'Modelling New'!$D:$D,'Modelling New'!$O:$O)*PA_19[[#This Row],[DC Capacity Affected (kW)]]*PA_19[[#This Row],[Lost PoA(KWh/m2)]],"")</f>
        <v>16.215861408477313</v>
      </c>
      <c r="AJ290" s="228">
        <v>216</v>
      </c>
      <c r="AK290" s="228">
        <v>216</v>
      </c>
      <c r="AL290" s="36" t="s">
        <v>725</v>
      </c>
      <c r="AM290" s="228"/>
    </row>
    <row r="291" spans="1:39" x14ac:dyDescent="0.35">
      <c r="A291" s="53">
        <v>157</v>
      </c>
      <c r="B291" s="141">
        <v>45801</v>
      </c>
      <c r="C291" s="54">
        <f>YEAR(PA_19[[#This Row],[Date]])+IF(MONTH(PA_19[[#This Row],[Date]])&gt;=4,1,0)</f>
        <v>2026</v>
      </c>
      <c r="D291" s="6">
        <f>YEAR(PA_19[[#This Row],[Date]])</f>
        <v>2025</v>
      </c>
      <c r="E291" s="54" t="s">
        <v>735</v>
      </c>
      <c r="F291" s="54" t="s">
        <v>735</v>
      </c>
      <c r="G291" s="104">
        <f>PA_19[[#This Row],[Date]]-DAY(PA_19[[#This Row],[Date]])+1</f>
        <v>45778</v>
      </c>
      <c r="H291" s="6">
        <f>DAY(EOMONTH(PA_19[[#This Row],[Month Year]],0))</f>
        <v>31</v>
      </c>
      <c r="I291" s="55">
        <f>_xlfn.XLOOKUP(PA_19[[#This Row],[Date]],Raw_Data!B:B,Raw_Data!J:J,0)</f>
        <v>0.21458333333333335</v>
      </c>
      <c r="J291" s="55">
        <f>_xlfn.XLOOKUP(PA_19[[#This Row],[Date]],Raw_Data!B:B,Raw_Data!K:K)</f>
        <v>0.73888888888888893</v>
      </c>
      <c r="K291" s="49">
        <f>IFERROR((PA_19[[#This Row],[Sunset Time (POA&lt;20 W/m2)]]-PA_19[[#This Row],[Sunrise Time (POA&gt;20 W/m2)]])*24,"")</f>
        <v>12.583333333333334</v>
      </c>
      <c r="L291" s="52"/>
      <c r="M291" s="54"/>
      <c r="N291" s="54"/>
      <c r="O291" s="52" t="s">
        <v>731</v>
      </c>
      <c r="P291" s="6"/>
      <c r="Q29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91" s="6">
        <f>_xlfn.XLOOKUP(PA_19[[#This Row],[Affected Equipment ]],'Basic Data '!A:A,'Basic Data '!B:B,0)</f>
        <v>9</v>
      </c>
      <c r="S291" s="6">
        <f>_xlfn.XLOOKUP(PA_19[[#This Row],[Affected Equipment ]],'Basic Data '!A:A,'Basic Data '!C:C,0)</f>
        <v>9.7964515075650371E-5</v>
      </c>
      <c r="T291" s="56" t="s">
        <v>785</v>
      </c>
      <c r="U291" s="88"/>
      <c r="V291" s="191" t="s">
        <v>853</v>
      </c>
      <c r="W291" s="55">
        <v>0.52083333333333337</v>
      </c>
      <c r="X291" s="58" t="s">
        <v>723</v>
      </c>
      <c r="Y291" s="58" t="s">
        <v>723</v>
      </c>
      <c r="Z291" s="55">
        <v>0.65972222222222221</v>
      </c>
      <c r="AA291" s="117" t="str">
        <f>IF(PA_19[[#This Row],[Acknowledgement Time ]]="NA","",(PA_19[[#This Row],[Acknowledgement Time ]]-PA_19[[#This Row],[Fault Time]])*24)</f>
        <v/>
      </c>
      <c r="AB291" s="117" t="str">
        <f>IF(PA_19[[#This Row],[Work Start time on Fault]]="NA","",(PA_19[[#This Row],[Work Start time on Fault]]-PA_19[[#This Row],[Fault Time]])*24)</f>
        <v/>
      </c>
      <c r="AC291" s="118" t="str">
        <f>IF(PA_19[[#This Row],[Work Start time on Fault]]="NA","",(PA_19[[#This Row],[Work Completion time on fault]]-PA_19[[#This Row],[Fault Time]])*24)</f>
        <v/>
      </c>
      <c r="AD291" s="62">
        <f>IFERROR((PA_19[[#This Row],[Work Completion time on fault]]-PA_19[[#This Row],[Fault Time]])*24,"")</f>
        <v>3.3333333333333321</v>
      </c>
      <c r="AE291" s="123" t="s">
        <v>826</v>
      </c>
      <c r="AF291" s="6" t="s">
        <v>703</v>
      </c>
      <c r="AG291" s="49">
        <f>PA_19[[#This Row],[Breakdown Time]]*PA_19[[#This Row],[Plant Equivalent Weightage]]</f>
        <v>3.2654838358550111E-4</v>
      </c>
      <c r="AH291" s="54">
        <v>2.13</v>
      </c>
      <c r="AI291" s="90">
        <f>IFERROR(_xlfn.XLOOKUP($G291,'Modelling New'!$D:$D,'Modelling New'!$O:$O)*PA_19[[#This Row],[DC Capacity Affected (kW)]]*PA_19[[#This Row],[Lost PoA(KWh/m2)]],"")</f>
        <v>15.283090619494104</v>
      </c>
      <c r="AJ291" s="228">
        <v>216</v>
      </c>
      <c r="AK291" s="228">
        <v>216</v>
      </c>
      <c r="AL291" s="36" t="s">
        <v>725</v>
      </c>
      <c r="AM291" s="228"/>
    </row>
    <row r="292" spans="1:39" x14ac:dyDescent="0.35">
      <c r="A292" s="53">
        <v>158</v>
      </c>
      <c r="B292" s="141">
        <v>45801</v>
      </c>
      <c r="C292" s="54">
        <f>YEAR(PA_19[[#This Row],[Date]])+IF(MONTH(PA_19[[#This Row],[Date]])&gt;=4,1,0)</f>
        <v>2026</v>
      </c>
      <c r="D292" s="6">
        <f>YEAR(PA_19[[#This Row],[Date]])</f>
        <v>2025</v>
      </c>
      <c r="E292" s="54" t="s">
        <v>735</v>
      </c>
      <c r="F292" s="54" t="s">
        <v>735</v>
      </c>
      <c r="G292" s="104">
        <f>PA_19[[#This Row],[Date]]-DAY(PA_19[[#This Row],[Date]])+1</f>
        <v>45778</v>
      </c>
      <c r="H292" s="6">
        <f>DAY(EOMONTH(PA_19[[#This Row],[Month Year]],0))</f>
        <v>31</v>
      </c>
      <c r="I292" s="55">
        <f>_xlfn.XLOOKUP(PA_19[[#This Row],[Date]],Raw_Data!B:B,Raw_Data!J:J,0)</f>
        <v>0.21458333333333335</v>
      </c>
      <c r="J292" s="55">
        <f>_xlfn.XLOOKUP(PA_19[[#This Row],[Date]],Raw_Data!B:B,Raw_Data!K:K)</f>
        <v>0.73888888888888893</v>
      </c>
      <c r="K292" s="49">
        <f>IFERROR((PA_19[[#This Row],[Sunset Time (POA&lt;20 W/m2)]]-PA_19[[#This Row],[Sunrise Time (POA&gt;20 W/m2)]])*24,"")</f>
        <v>12.583333333333334</v>
      </c>
      <c r="L292" s="52"/>
      <c r="M292" s="54"/>
      <c r="N292" s="54"/>
      <c r="O292" s="52" t="s">
        <v>731</v>
      </c>
      <c r="P292" s="6"/>
      <c r="Q29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92" s="6">
        <f>_xlfn.XLOOKUP(PA_19[[#This Row],[Affected Equipment ]],'Basic Data '!A:A,'Basic Data '!B:B,0)</f>
        <v>9</v>
      </c>
      <c r="S292" s="6">
        <f>_xlfn.XLOOKUP(PA_19[[#This Row],[Affected Equipment ]],'Basic Data '!A:A,'Basic Data '!C:C,0)</f>
        <v>9.7964515075650371E-5</v>
      </c>
      <c r="T292" s="56" t="s">
        <v>785</v>
      </c>
      <c r="U292" s="88"/>
      <c r="V292" s="191" t="s">
        <v>854</v>
      </c>
      <c r="W292" s="55">
        <v>0.52500000000000002</v>
      </c>
      <c r="X292" s="58" t="s">
        <v>723</v>
      </c>
      <c r="Y292" s="58" t="s">
        <v>723</v>
      </c>
      <c r="Z292" s="55">
        <v>0.63055555555555554</v>
      </c>
      <c r="AA292" s="117" t="str">
        <f>IF(PA_19[[#This Row],[Acknowledgement Time ]]="NA","",(PA_19[[#This Row],[Acknowledgement Time ]]-PA_19[[#This Row],[Fault Time]])*24)</f>
        <v/>
      </c>
      <c r="AB292" s="117" t="str">
        <f>IF(PA_19[[#This Row],[Work Start time on Fault]]="NA","",(PA_19[[#This Row],[Work Start time on Fault]]-PA_19[[#This Row],[Fault Time]])*24)</f>
        <v/>
      </c>
      <c r="AC292" s="118" t="str">
        <f>IF(PA_19[[#This Row],[Work Start time on Fault]]="NA","",(PA_19[[#This Row],[Work Completion time on fault]]-PA_19[[#This Row],[Fault Time]])*24)</f>
        <v/>
      </c>
      <c r="AD292" s="62">
        <f>IFERROR((PA_19[[#This Row],[Work Completion time on fault]]-PA_19[[#This Row],[Fault Time]])*24,"")</f>
        <v>2.5333333333333323</v>
      </c>
      <c r="AE292" s="123" t="s">
        <v>843</v>
      </c>
      <c r="AF292" s="6" t="s">
        <v>703</v>
      </c>
      <c r="AG292" s="49">
        <f>PA_19[[#This Row],[Breakdown Time]]*PA_19[[#This Row],[Plant Equivalent Weightage]]</f>
        <v>2.4817677152498086E-4</v>
      </c>
      <c r="AH292" s="54">
        <v>1.78</v>
      </c>
      <c r="AI292" s="90">
        <f>IFERROR(_xlfn.XLOOKUP($G292,'Modelling New'!$D:$D,'Modelling New'!$O:$O)*PA_19[[#This Row],[DC Capacity Affected (kW)]]*PA_19[[#This Row],[Lost PoA(KWh/m2)]],"")</f>
        <v>12.771784649154698</v>
      </c>
      <c r="AJ292" s="228">
        <v>216</v>
      </c>
      <c r="AK292" s="228">
        <v>216</v>
      </c>
      <c r="AL292" s="36" t="s">
        <v>725</v>
      </c>
      <c r="AM292" s="228"/>
    </row>
    <row r="293" spans="1:39" x14ac:dyDescent="0.35">
      <c r="A293" s="53">
        <v>159</v>
      </c>
      <c r="B293" s="141">
        <v>45801</v>
      </c>
      <c r="C293" s="54">
        <f>YEAR(PA_19[[#This Row],[Date]])+IF(MONTH(PA_19[[#This Row],[Date]])&gt;=4,1,0)</f>
        <v>2026</v>
      </c>
      <c r="D293" s="6">
        <f>YEAR(PA_19[[#This Row],[Date]])</f>
        <v>2025</v>
      </c>
      <c r="E293" s="54" t="s">
        <v>735</v>
      </c>
      <c r="F293" s="54" t="s">
        <v>735</v>
      </c>
      <c r="G293" s="104">
        <f>PA_19[[#This Row],[Date]]-DAY(PA_19[[#This Row],[Date]])+1</f>
        <v>45778</v>
      </c>
      <c r="H293" s="6">
        <f>DAY(EOMONTH(PA_19[[#This Row],[Month Year]],0))</f>
        <v>31</v>
      </c>
      <c r="I293" s="55">
        <f>_xlfn.XLOOKUP(PA_19[[#This Row],[Date]],Raw_Data!B:B,Raw_Data!J:J,0)</f>
        <v>0.21458333333333335</v>
      </c>
      <c r="J293" s="55">
        <f>_xlfn.XLOOKUP(PA_19[[#This Row],[Date]],Raw_Data!B:B,Raw_Data!K:K)</f>
        <v>0.73888888888888893</v>
      </c>
      <c r="K293" s="49">
        <f>IFERROR((PA_19[[#This Row],[Sunset Time (POA&lt;20 W/m2)]]-PA_19[[#This Row],[Sunrise Time (POA&gt;20 W/m2)]])*24,"")</f>
        <v>12.583333333333334</v>
      </c>
      <c r="L293" s="52"/>
      <c r="M293" s="54"/>
      <c r="N293" s="54"/>
      <c r="O293" s="52" t="s">
        <v>731</v>
      </c>
      <c r="P293" s="6"/>
      <c r="Q29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Str_Typ4(450*26)</v>
      </c>
      <c r="R293" s="6">
        <f>_xlfn.XLOOKUP(PA_19[[#This Row],[Affected Equipment ]],'Basic Data '!A:A,'Basic Data '!B:B,0)</f>
        <v>9</v>
      </c>
      <c r="S293" s="6">
        <f>_xlfn.XLOOKUP(PA_19[[#This Row],[Affected Equipment ]],'Basic Data '!A:A,'Basic Data '!C:C,0)</f>
        <v>9.7964515075650371E-5</v>
      </c>
      <c r="T293" s="56" t="s">
        <v>785</v>
      </c>
      <c r="U293" s="88"/>
      <c r="V293" s="191" t="s">
        <v>855</v>
      </c>
      <c r="W293" s="55">
        <v>0.54027777777777775</v>
      </c>
      <c r="X293" s="58" t="s">
        <v>723</v>
      </c>
      <c r="Y293" s="58" t="s">
        <v>723</v>
      </c>
      <c r="Z293" s="55">
        <v>0.68125000000000002</v>
      </c>
      <c r="AA293" s="117" t="str">
        <f>IF(PA_19[[#This Row],[Acknowledgement Time ]]="NA","",(PA_19[[#This Row],[Acknowledgement Time ]]-PA_19[[#This Row],[Fault Time]])*24)</f>
        <v/>
      </c>
      <c r="AB293" s="117" t="str">
        <f>IF(PA_19[[#This Row],[Work Start time on Fault]]="NA","",(PA_19[[#This Row],[Work Start time on Fault]]-PA_19[[#This Row],[Fault Time]])*24)</f>
        <v/>
      </c>
      <c r="AC293" s="118" t="str">
        <f>IF(PA_19[[#This Row],[Work Start time on Fault]]="NA","",(PA_19[[#This Row],[Work Completion time on fault]]-PA_19[[#This Row],[Fault Time]])*24)</f>
        <v/>
      </c>
      <c r="AD293" s="62">
        <f>IFERROR((PA_19[[#This Row],[Work Completion time on fault]]-PA_19[[#This Row],[Fault Time]])*24,"")</f>
        <v>3.3833333333333346</v>
      </c>
      <c r="AE293" s="123" t="s">
        <v>826</v>
      </c>
      <c r="AF293" s="6" t="s">
        <v>703</v>
      </c>
      <c r="AG293" s="49">
        <f>PA_19[[#This Row],[Breakdown Time]]*PA_19[[#This Row],[Plant Equivalent Weightage]]</f>
        <v>3.3144660933928389E-4</v>
      </c>
      <c r="AH293" s="54">
        <v>1.83</v>
      </c>
      <c r="AI293" s="90">
        <f>IFERROR(_xlfn.XLOOKUP($G293,'Modelling New'!$D:$D,'Modelling New'!$O:$O)*PA_19[[#This Row],[DC Capacity Affected (kW)]]*PA_19[[#This Row],[Lost PoA(KWh/m2)]],"")</f>
        <v>13.130542644917471</v>
      </c>
      <c r="AJ293" s="228">
        <v>216</v>
      </c>
      <c r="AK293" s="228">
        <v>216</v>
      </c>
      <c r="AL293" s="36" t="s">
        <v>725</v>
      </c>
      <c r="AM293" s="228"/>
    </row>
    <row r="294" spans="1:39" x14ac:dyDescent="0.35">
      <c r="A294" s="53">
        <v>160</v>
      </c>
      <c r="B294" s="141">
        <v>45802</v>
      </c>
      <c r="C294" s="54">
        <f>YEAR(PA_19[[#This Row],[Date]])+IF(MONTH(PA_19[[#This Row],[Date]])&gt;=4,1,0)</f>
        <v>2026</v>
      </c>
      <c r="D294" s="6">
        <f>YEAR(PA_19[[#This Row],[Date]])</f>
        <v>2025</v>
      </c>
      <c r="E294" s="54" t="s">
        <v>735</v>
      </c>
      <c r="F294" s="54" t="s">
        <v>735</v>
      </c>
      <c r="G294" s="104">
        <f>PA_19[[#This Row],[Date]]-DAY(PA_19[[#This Row],[Date]])+1</f>
        <v>45778</v>
      </c>
      <c r="H294" s="6">
        <f>DAY(EOMONTH(PA_19[[#This Row],[Month Year]],0))</f>
        <v>31</v>
      </c>
      <c r="I294" s="55">
        <f>_xlfn.XLOOKUP(PA_19[[#This Row],[Date]],Raw_Data!B:B,Raw_Data!J:J,0)</f>
        <v>0.20138888888888887</v>
      </c>
      <c r="J294" s="55">
        <f>_xlfn.XLOOKUP(PA_19[[#This Row],[Date]],Raw_Data!B:B,Raw_Data!K:K)</f>
        <v>0.72638888888888886</v>
      </c>
      <c r="K294" s="49">
        <f>IFERROR((PA_19[[#This Row],[Sunset Time (POA&lt;20 W/m2)]]-PA_19[[#This Row],[Sunrise Time (POA&gt;20 W/m2)]])*24,"")</f>
        <v>12.600000000000001</v>
      </c>
      <c r="L294" s="52" t="s">
        <v>107</v>
      </c>
      <c r="M294" s="54" t="s">
        <v>751</v>
      </c>
      <c r="N294" s="54"/>
      <c r="O294" s="52"/>
      <c r="P294" s="6"/>
      <c r="Q29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Blk2inv12</v>
      </c>
      <c r="R294" s="6">
        <f>_xlfn.XLOOKUP(PA_19[[#This Row],[Affected Equipment ]],'Basic Data '!A:A,'Basic Data '!B:B,0)</f>
        <v>289.8</v>
      </c>
      <c r="S294" s="6">
        <f>_xlfn.XLOOKUP(PA_19[[#This Row],[Affected Equipment ]],'Basic Data '!A:A,'Basic Data '!C:C,0)</f>
        <v>3.1544573854359421E-3</v>
      </c>
      <c r="T294" s="56" t="s">
        <v>839</v>
      </c>
      <c r="U294" s="88"/>
      <c r="V294" s="191" t="s">
        <v>856</v>
      </c>
      <c r="W294" s="55">
        <v>0.50347222222222221</v>
      </c>
      <c r="X294" s="58" t="s">
        <v>723</v>
      </c>
      <c r="Y294" s="58" t="s">
        <v>723</v>
      </c>
      <c r="Z294" s="55">
        <v>0.51041666666666663</v>
      </c>
      <c r="AA294" s="117" t="str">
        <f>IF(PA_19[[#This Row],[Acknowledgement Time ]]="NA","",(PA_19[[#This Row],[Acknowledgement Time ]]-PA_19[[#This Row],[Fault Time]])*24)</f>
        <v/>
      </c>
      <c r="AB294" s="117" t="str">
        <f>IF(PA_19[[#This Row],[Work Start time on Fault]]="NA","",(PA_19[[#This Row],[Work Start time on Fault]]-PA_19[[#This Row],[Fault Time]])*24)</f>
        <v/>
      </c>
      <c r="AC294" s="118" t="str">
        <f>IF(PA_19[[#This Row],[Work Start time on Fault]]="NA","",(PA_19[[#This Row],[Work Completion time on fault]]-PA_19[[#This Row],[Fault Time]])*24)</f>
        <v/>
      </c>
      <c r="AD294" s="62">
        <f>IFERROR((PA_19[[#This Row],[Work Completion time on fault]]-PA_19[[#This Row],[Fault Time]])*24,"")</f>
        <v>0.16666666666666607</v>
      </c>
      <c r="AE294" s="123" t="s">
        <v>857</v>
      </c>
      <c r="AF294" s="6" t="s">
        <v>703</v>
      </c>
      <c r="AG294" s="49">
        <f>PA_19[[#This Row],[Breakdown Time]]*PA_19[[#This Row],[Plant Equivalent Weightage]]</f>
        <v>5.2574289757265514E-4</v>
      </c>
      <c r="AH294" s="54">
        <v>8.6999999999999994E-2</v>
      </c>
      <c r="AI294" s="90">
        <f>IFERROR(_xlfn.XLOOKUP($G294,'Modelling New'!$D:$D,'Modelling New'!$O:$O)*PA_19[[#This Row],[DC Capacity Affected (kW)]]*PA_19[[#This Row],[Lost PoA(KWh/m2)]],"")</f>
        <v>20.10049298659661</v>
      </c>
      <c r="AJ294" s="228">
        <v>219</v>
      </c>
      <c r="AK294" s="228">
        <v>219</v>
      </c>
      <c r="AL294" s="36" t="s">
        <v>725</v>
      </c>
      <c r="AM294" s="228"/>
    </row>
    <row r="295" spans="1:39" x14ac:dyDescent="0.35">
      <c r="A295" s="53">
        <v>161</v>
      </c>
      <c r="B295" s="141">
        <v>45803</v>
      </c>
      <c r="C295" s="54">
        <f>YEAR(PA_19[[#This Row],[Date]])+IF(MONTH(PA_19[[#This Row],[Date]])&gt;=4,1,0)</f>
        <v>2026</v>
      </c>
      <c r="D295" s="6">
        <f>YEAR(PA_19[[#This Row],[Date]])</f>
        <v>2025</v>
      </c>
      <c r="E295" s="54" t="s">
        <v>735</v>
      </c>
      <c r="F295" s="54" t="s">
        <v>735</v>
      </c>
      <c r="G295" s="104">
        <f>PA_19[[#This Row],[Date]]-DAY(PA_19[[#This Row],[Date]])+1</f>
        <v>45778</v>
      </c>
      <c r="H295" s="6">
        <f>DAY(EOMONTH(PA_19[[#This Row],[Month Year]],0))</f>
        <v>31</v>
      </c>
      <c r="I295" s="55">
        <f>_xlfn.XLOOKUP(PA_19[[#This Row],[Date]],Raw_Data!B:B,Raw_Data!J:J,0)</f>
        <v>0.25069444444444444</v>
      </c>
      <c r="J295" s="55">
        <f>_xlfn.XLOOKUP(PA_19[[#This Row],[Date]],Raw_Data!B:B,Raw_Data!K:K)</f>
        <v>0.72499999999999998</v>
      </c>
      <c r="K295" s="49">
        <f>IFERROR((PA_19[[#This Row],[Sunset Time (POA&lt;20 W/m2)]]-PA_19[[#This Row],[Sunrise Time (POA&gt;20 W/m2)]])*24,"")</f>
        <v>11.383333333333333</v>
      </c>
      <c r="L295" s="52" t="s">
        <v>115</v>
      </c>
      <c r="M295" s="54" t="s">
        <v>858</v>
      </c>
      <c r="N295" s="54"/>
      <c r="O295" s="52"/>
      <c r="P295" s="6"/>
      <c r="Q29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Blk10INV16</v>
      </c>
      <c r="R295" s="6">
        <f>_xlfn.XLOOKUP(PA_19[[#This Row],[Affected Equipment ]],'Basic Data '!A:A,'Basic Data '!B:B,0)</f>
        <v>252</v>
      </c>
      <c r="S295" s="6">
        <f>_xlfn.XLOOKUP(PA_19[[#This Row],[Affected Equipment ]],'Basic Data '!A:A,'Basic Data '!C:C,0)</f>
        <v>2.7430064221182107E-3</v>
      </c>
      <c r="T295" s="56" t="s">
        <v>839</v>
      </c>
      <c r="U295" s="88"/>
      <c r="V295" s="191" t="s">
        <v>856</v>
      </c>
      <c r="W295" s="55">
        <v>0.25069444444444444</v>
      </c>
      <c r="X295" s="58" t="s">
        <v>723</v>
      </c>
      <c r="Y295" s="58" t="s">
        <v>723</v>
      </c>
      <c r="Z295" s="55">
        <v>0.33333333333333331</v>
      </c>
      <c r="AA295" s="117" t="str">
        <f>IF(PA_19[[#This Row],[Acknowledgement Time ]]="NA","",(PA_19[[#This Row],[Acknowledgement Time ]]-PA_19[[#This Row],[Fault Time]])*24)</f>
        <v/>
      </c>
      <c r="AB295" s="117" t="str">
        <f>IF(PA_19[[#This Row],[Work Start time on Fault]]="NA","",(PA_19[[#This Row],[Work Start time on Fault]]-PA_19[[#This Row],[Fault Time]])*24)</f>
        <v/>
      </c>
      <c r="AC295" s="118" t="str">
        <f>IF(PA_19[[#This Row],[Work Start time on Fault]]="NA","",(PA_19[[#This Row],[Work Completion time on fault]]-PA_19[[#This Row],[Fault Time]])*24)</f>
        <v/>
      </c>
      <c r="AD295" s="62">
        <f>IFERROR((PA_19[[#This Row],[Work Completion time on fault]]-PA_19[[#This Row],[Fault Time]])*24,"")</f>
        <v>1.9833333333333329</v>
      </c>
      <c r="AE295" s="123" t="s">
        <v>857</v>
      </c>
      <c r="AF295" s="6" t="s">
        <v>703</v>
      </c>
      <c r="AG295" s="49">
        <f>PA_19[[#This Row],[Breakdown Time]]*PA_19[[#This Row],[Plant Equivalent Weightage]]</f>
        <v>5.4402960705344505E-3</v>
      </c>
      <c r="AH295" s="54">
        <v>0.13</v>
      </c>
      <c r="AI295" s="90">
        <f>IFERROR(_xlfn.XLOOKUP($G295,'Modelling New'!$D:$D,'Modelling New'!$O:$O)*PA_19[[#This Row],[DC Capacity Affected (kW)]]*PA_19[[#This Row],[Lost PoA(KWh/m2)]],"")</f>
        <v>26.117582091529833</v>
      </c>
      <c r="AJ295" s="228"/>
      <c r="AK295" s="228"/>
      <c r="AL295" s="36" t="s">
        <v>725</v>
      </c>
      <c r="AM295" s="228"/>
    </row>
    <row r="296" spans="1:39" x14ac:dyDescent="0.35">
      <c r="A296" s="53">
        <v>162</v>
      </c>
      <c r="B296" s="141">
        <v>45804</v>
      </c>
      <c r="C296" s="54">
        <f>YEAR(PA_19[[#This Row],[Date]])+IF(MONTH(PA_19[[#This Row],[Date]])&gt;=4,1,0)</f>
        <v>2026</v>
      </c>
      <c r="D296" s="6">
        <f>YEAR(PA_19[[#This Row],[Date]])</f>
        <v>2025</v>
      </c>
      <c r="E296" s="54" t="s">
        <v>735</v>
      </c>
      <c r="F296" s="54" t="s">
        <v>735</v>
      </c>
      <c r="G296" s="104">
        <f>PA_19[[#This Row],[Date]]-DAY(PA_19[[#This Row],[Date]])+1</f>
        <v>45778</v>
      </c>
      <c r="H296" s="6">
        <f>DAY(EOMONTH(PA_19[[#This Row],[Month Year]],0))</f>
        <v>31</v>
      </c>
      <c r="I296" s="55">
        <f>_xlfn.XLOOKUP(PA_19[[#This Row],[Date]],Raw_Data!B:B,Raw_Data!J:J,0)</f>
        <v>0.19791666666666666</v>
      </c>
      <c r="J296" s="55">
        <f>_xlfn.XLOOKUP(PA_19[[#This Row],[Date]],Raw_Data!B:B,Raw_Data!K:K)</f>
        <v>0.73541666666666661</v>
      </c>
      <c r="K296" s="49">
        <f>IFERROR((PA_19[[#This Row],[Sunset Time (POA&lt;20 W/m2)]]-PA_19[[#This Row],[Sunrise Time (POA&gt;20 W/m2)]])*24,"")</f>
        <v>12.899999999999999</v>
      </c>
      <c r="L296" s="52" t="s">
        <v>115</v>
      </c>
      <c r="M296" s="54" t="s">
        <v>859</v>
      </c>
      <c r="N296" s="54"/>
      <c r="O296" s="52"/>
      <c r="P296" s="6"/>
      <c r="Q29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Blk10inv6</v>
      </c>
      <c r="R296" s="6">
        <f>_xlfn.XLOOKUP(PA_19[[#This Row],[Affected Equipment ]],'Basic Data '!A:A,'Basic Data '!B:B,0)</f>
        <v>264.60000000000002</v>
      </c>
      <c r="S296" s="6">
        <f>_xlfn.XLOOKUP(PA_19[[#This Row],[Affected Equipment ]],'Basic Data '!A:A,'Basic Data '!C:C,0)</f>
        <v>2.8801567432241212E-3</v>
      </c>
      <c r="T296" s="56" t="s">
        <v>839</v>
      </c>
      <c r="U296" s="88"/>
      <c r="V296" s="191" t="s">
        <v>856</v>
      </c>
      <c r="W296" s="55">
        <v>0.57291666666666663</v>
      </c>
      <c r="X296" s="58" t="s">
        <v>723</v>
      </c>
      <c r="Y296" s="58" t="s">
        <v>723</v>
      </c>
      <c r="Z296" s="55">
        <v>0.58333333333333337</v>
      </c>
      <c r="AA296" s="117" t="str">
        <f>IF(PA_19[[#This Row],[Acknowledgement Time ]]="NA","",(PA_19[[#This Row],[Acknowledgement Time ]]-PA_19[[#This Row],[Fault Time]])*24)</f>
        <v/>
      </c>
      <c r="AB296" s="117" t="str">
        <f>IF(PA_19[[#This Row],[Work Start time on Fault]]="NA","",(PA_19[[#This Row],[Work Start time on Fault]]-PA_19[[#This Row],[Fault Time]])*24)</f>
        <v/>
      </c>
      <c r="AC296" s="118" t="str">
        <f>IF(PA_19[[#This Row],[Work Start time on Fault]]="NA","",(PA_19[[#This Row],[Work Completion time on fault]]-PA_19[[#This Row],[Fault Time]])*24)</f>
        <v/>
      </c>
      <c r="AD296" s="62">
        <f>IFERROR((PA_19[[#This Row],[Work Completion time on fault]]-PA_19[[#This Row],[Fault Time]])*24,"")</f>
        <v>0.25000000000000178</v>
      </c>
      <c r="AE296" s="123" t="s">
        <v>857</v>
      </c>
      <c r="AF296" s="6" t="s">
        <v>703</v>
      </c>
      <c r="AG296" s="49">
        <f>PA_19[[#This Row],[Breakdown Time]]*PA_19[[#This Row],[Plant Equivalent Weightage]]</f>
        <v>7.2003918580603539E-4</v>
      </c>
      <c r="AH296" s="54">
        <v>0.107</v>
      </c>
      <c r="AI296" s="90">
        <f>IFERROR(_xlfn.XLOOKUP($G296,'Modelling New'!$D:$D,'Modelling New'!$O:$O)*PA_19[[#This Row],[DC Capacity Affected (kW)]]*PA_19[[#This Row],[Lost PoA(KWh/m2)]],"")</f>
        <v>22.571618061410589</v>
      </c>
      <c r="AJ296" s="228">
        <v>230</v>
      </c>
      <c r="AK296" s="228">
        <v>230</v>
      </c>
      <c r="AL296" s="36" t="s">
        <v>725</v>
      </c>
      <c r="AM296" s="228"/>
    </row>
    <row r="297" spans="1:39" x14ac:dyDescent="0.35">
      <c r="A297" s="53">
        <v>163</v>
      </c>
      <c r="B297" s="141">
        <v>45804</v>
      </c>
      <c r="C297" s="54">
        <f>YEAR(PA_19[[#This Row],[Date]])+IF(MONTH(PA_19[[#This Row],[Date]])&gt;=4,1,0)</f>
        <v>2026</v>
      </c>
      <c r="D297" s="6">
        <f>YEAR(PA_19[[#This Row],[Date]])</f>
        <v>2025</v>
      </c>
      <c r="E297" s="54" t="s">
        <v>735</v>
      </c>
      <c r="F297" s="54" t="s">
        <v>735</v>
      </c>
      <c r="G297" s="104">
        <f>PA_19[[#This Row],[Date]]-DAY(PA_19[[#This Row],[Date]])+1</f>
        <v>45778</v>
      </c>
      <c r="H297" s="6">
        <f>DAY(EOMONTH(PA_19[[#This Row],[Month Year]],0))</f>
        <v>31</v>
      </c>
      <c r="I297" s="55">
        <f>_xlfn.XLOOKUP(PA_19[[#This Row],[Date]],Raw_Data!B:B,Raw_Data!J:J,0)</f>
        <v>0.19791666666666666</v>
      </c>
      <c r="J297" s="55">
        <f>_xlfn.XLOOKUP(PA_19[[#This Row],[Date]],Raw_Data!B:B,Raw_Data!K:K)</f>
        <v>0.73541666666666661</v>
      </c>
      <c r="K297" s="49">
        <f>IFERROR((PA_19[[#This Row],[Sunset Time (POA&lt;20 W/m2)]]-PA_19[[#This Row],[Sunrise Time (POA&gt;20 W/m2)]])*24,"")</f>
        <v>12.899999999999999</v>
      </c>
      <c r="L297" s="52" t="s">
        <v>115</v>
      </c>
      <c r="M297" s="54" t="s">
        <v>860</v>
      </c>
      <c r="N297" s="54"/>
      <c r="O297" s="52"/>
      <c r="P297" s="6"/>
      <c r="Q29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Blk10inv29</v>
      </c>
      <c r="R297" s="6">
        <f>_xlfn.XLOOKUP(PA_19[[#This Row],[Affected Equipment ]],'Basic Data '!A:A,'Basic Data '!B:B,0)</f>
        <v>264.60000000000002</v>
      </c>
      <c r="S297" s="6">
        <f>_xlfn.XLOOKUP(PA_19[[#This Row],[Affected Equipment ]],'Basic Data '!A:A,'Basic Data '!C:C,0)</f>
        <v>2.8801567432241212E-3</v>
      </c>
      <c r="T297" s="56" t="s">
        <v>839</v>
      </c>
      <c r="U297" s="88"/>
      <c r="V297" s="191" t="s">
        <v>856</v>
      </c>
      <c r="W297" s="55">
        <v>0.59027777777777779</v>
      </c>
      <c r="X297" s="58" t="s">
        <v>723</v>
      </c>
      <c r="Y297" s="58" t="s">
        <v>723</v>
      </c>
      <c r="Z297" s="55">
        <v>0.60069444444444442</v>
      </c>
      <c r="AA297" s="117" t="str">
        <f>IF(PA_19[[#This Row],[Acknowledgement Time ]]="NA","",(PA_19[[#This Row],[Acknowledgement Time ]]-PA_19[[#This Row],[Fault Time]])*24)</f>
        <v/>
      </c>
      <c r="AB297" s="117" t="str">
        <f>IF(PA_19[[#This Row],[Work Start time on Fault]]="NA","",(PA_19[[#This Row],[Work Start time on Fault]]-PA_19[[#This Row],[Fault Time]])*24)</f>
        <v/>
      </c>
      <c r="AC297" s="118" t="str">
        <f>IF(PA_19[[#This Row],[Work Start time on Fault]]="NA","",(PA_19[[#This Row],[Work Completion time on fault]]-PA_19[[#This Row],[Fault Time]])*24)</f>
        <v/>
      </c>
      <c r="AD297" s="62">
        <f>IFERROR((PA_19[[#This Row],[Work Completion time on fault]]-PA_19[[#This Row],[Fault Time]])*24,"")</f>
        <v>0.24999999999999911</v>
      </c>
      <c r="AE297" s="123" t="s">
        <v>857</v>
      </c>
      <c r="AF297" s="6" t="s">
        <v>703</v>
      </c>
      <c r="AG297" s="49">
        <f>PA_19[[#This Row],[Breakdown Time]]*PA_19[[#This Row],[Plant Equivalent Weightage]]</f>
        <v>7.2003918580602769E-4</v>
      </c>
      <c r="AH297" s="54">
        <v>0.17</v>
      </c>
      <c r="AI297" s="90">
        <f>IFERROR(_xlfn.XLOOKUP($G297,'Modelling New'!$D:$D,'Modelling New'!$O:$O)*PA_19[[#This Row],[DC Capacity Affected (kW)]]*PA_19[[#This Row],[Lost PoA(KWh/m2)]],"")</f>
        <v>35.86144925644674</v>
      </c>
      <c r="AJ297" s="228">
        <v>230</v>
      </c>
      <c r="AK297" s="228">
        <v>230</v>
      </c>
      <c r="AL297" s="36" t="s">
        <v>725</v>
      </c>
      <c r="AM297" s="228"/>
    </row>
    <row r="298" spans="1:39" x14ac:dyDescent="0.35">
      <c r="A298" s="53">
        <v>164</v>
      </c>
      <c r="B298" s="141">
        <v>45804</v>
      </c>
      <c r="C298" s="54">
        <f>YEAR(PA_19[[#This Row],[Date]])+IF(MONTH(PA_19[[#This Row],[Date]])&gt;=4,1,0)</f>
        <v>2026</v>
      </c>
      <c r="D298" s="6">
        <f>YEAR(PA_19[[#This Row],[Date]])</f>
        <v>2025</v>
      </c>
      <c r="E298" s="54" t="s">
        <v>735</v>
      </c>
      <c r="F298" s="54" t="s">
        <v>735</v>
      </c>
      <c r="G298" s="104">
        <f>PA_19[[#This Row],[Date]]-DAY(PA_19[[#This Row],[Date]])+1</f>
        <v>45778</v>
      </c>
      <c r="H298" s="6">
        <f>DAY(EOMONTH(PA_19[[#This Row],[Month Year]],0))</f>
        <v>31</v>
      </c>
      <c r="I298" s="55">
        <f>_xlfn.XLOOKUP(PA_19[[#This Row],[Date]],Raw_Data!B:B,Raw_Data!J:J,0)</f>
        <v>0.19791666666666666</v>
      </c>
      <c r="J298" s="55">
        <f>_xlfn.XLOOKUP(PA_19[[#This Row],[Date]],Raw_Data!B:B,Raw_Data!K:K)</f>
        <v>0.73541666666666661</v>
      </c>
      <c r="K298" s="49">
        <f>IFERROR((PA_19[[#This Row],[Sunset Time (POA&lt;20 W/m2)]]-PA_19[[#This Row],[Sunrise Time (POA&gt;20 W/m2)]])*24,"")</f>
        <v>12.899999999999999</v>
      </c>
      <c r="L298" s="52"/>
      <c r="M298" s="54"/>
      <c r="N298" s="54"/>
      <c r="O298" s="52" t="s">
        <v>861</v>
      </c>
      <c r="P298" s="6"/>
      <c r="Q29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298" s="6">
        <f>_xlfn.XLOOKUP(PA_19[[#This Row],[Affected Equipment ]],'Basic Data '!A:A,'Basic Data '!B:B,0)</f>
        <v>9.1</v>
      </c>
      <c r="S298" s="6">
        <f>_xlfn.XLOOKUP(PA_19[[#This Row],[Affected Equipment ]],'Basic Data '!A:A,'Basic Data '!C:C,0)</f>
        <v>9.9053009687602041E-5</v>
      </c>
      <c r="T298" s="56" t="s">
        <v>785</v>
      </c>
      <c r="U298" s="88"/>
      <c r="V298" s="191" t="s">
        <v>862</v>
      </c>
      <c r="W298" s="55">
        <v>0.52500000000000002</v>
      </c>
      <c r="X298" s="58" t="s">
        <v>723</v>
      </c>
      <c r="Y298" s="58" t="s">
        <v>723</v>
      </c>
      <c r="Z298" s="55">
        <v>0.60763888888888895</v>
      </c>
      <c r="AA298" s="117" t="str">
        <f>IF(PA_19[[#This Row],[Acknowledgement Time ]]="NA","",(PA_19[[#This Row],[Acknowledgement Time ]]-PA_19[[#This Row],[Fault Time]])*24)</f>
        <v/>
      </c>
      <c r="AB298" s="117" t="str">
        <f>IF(PA_19[[#This Row],[Work Start time on Fault]]="NA","",(PA_19[[#This Row],[Work Start time on Fault]]-PA_19[[#This Row],[Fault Time]])*24)</f>
        <v/>
      </c>
      <c r="AC298" s="118" t="str">
        <f>IF(PA_19[[#This Row],[Work Start time on Fault]]="NA","",(PA_19[[#This Row],[Work Completion time on fault]]-PA_19[[#This Row],[Fault Time]])*24)</f>
        <v/>
      </c>
      <c r="AD298" s="62">
        <f>IFERROR((PA_19[[#This Row],[Work Completion time on fault]]-PA_19[[#This Row],[Fault Time]])*24,"")</f>
        <v>1.9833333333333343</v>
      </c>
      <c r="AE298" s="123" t="s">
        <v>843</v>
      </c>
      <c r="AF298" s="6" t="s">
        <v>703</v>
      </c>
      <c r="AG298" s="49">
        <f>PA_19[[#This Row],[Breakdown Time]]*PA_19[[#This Row],[Plant Equivalent Weightage]]</f>
        <v>1.9645513588041082E-4</v>
      </c>
      <c r="AH298" s="54">
        <v>1.3</v>
      </c>
      <c r="AI298" s="90">
        <f>IFERROR(_xlfn.XLOOKUP($G298,'Modelling New'!$D:$D,'Modelling New'!$O:$O)*PA_19[[#This Row],[DC Capacity Affected (kW)]]*PA_19[[#This Row],[Lost PoA(KWh/m2)]],"")</f>
        <v>9.4313490886079947</v>
      </c>
      <c r="AJ298" s="228">
        <v>229</v>
      </c>
      <c r="AK298" s="228">
        <v>229</v>
      </c>
      <c r="AL298" s="36" t="s">
        <v>725</v>
      </c>
      <c r="AM298" s="228"/>
    </row>
    <row r="299" spans="1:39" x14ac:dyDescent="0.35">
      <c r="A299" s="53">
        <v>165</v>
      </c>
      <c r="B299" s="141">
        <v>45805</v>
      </c>
      <c r="C299" s="54">
        <f>YEAR(PA_19[[#This Row],[Date]])+IF(MONTH(PA_19[[#This Row],[Date]])&gt;=4,1,0)</f>
        <v>2026</v>
      </c>
      <c r="D299" s="6">
        <f>YEAR(PA_19[[#This Row],[Date]])</f>
        <v>2025</v>
      </c>
      <c r="E299" s="54" t="s">
        <v>735</v>
      </c>
      <c r="F299" s="54" t="s">
        <v>735</v>
      </c>
      <c r="G299" s="104">
        <f>PA_19[[#This Row],[Date]]-DAY(PA_19[[#This Row],[Date]])+1</f>
        <v>45778</v>
      </c>
      <c r="H299" s="6">
        <f>DAY(EOMONTH(PA_19[[#This Row],[Month Year]],0))</f>
        <v>31</v>
      </c>
      <c r="I299" s="55">
        <f>_xlfn.XLOOKUP(PA_19[[#This Row],[Date]],Raw_Data!B:B,Raw_Data!J:J,0)</f>
        <v>0.19930555555555554</v>
      </c>
      <c r="J299" s="55">
        <f>_xlfn.XLOOKUP(PA_19[[#This Row],[Date]],Raw_Data!B:B,Raw_Data!K:K)</f>
        <v>0.73402777777777783</v>
      </c>
      <c r="K299" s="49">
        <f>IFERROR((PA_19[[#This Row],[Sunset Time (POA&lt;20 W/m2)]]-PA_19[[#This Row],[Sunrise Time (POA&gt;20 W/m2)]])*24,"")</f>
        <v>12.833333333333336</v>
      </c>
      <c r="L299" s="52"/>
      <c r="M299" s="54"/>
      <c r="N299" s="54"/>
      <c r="O299" s="52" t="s">
        <v>861</v>
      </c>
      <c r="P299" s="6"/>
      <c r="Q29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299" s="6">
        <f>_xlfn.XLOOKUP(PA_19[[#This Row],[Affected Equipment ]],'Basic Data '!A:A,'Basic Data '!B:B,0)</f>
        <v>9.1</v>
      </c>
      <c r="S299" s="6">
        <f>_xlfn.XLOOKUP(PA_19[[#This Row],[Affected Equipment ]],'Basic Data '!A:A,'Basic Data '!C:C,0)</f>
        <v>9.9053009687602041E-5</v>
      </c>
      <c r="T299" s="56" t="s">
        <v>785</v>
      </c>
      <c r="U299" s="88"/>
      <c r="V299" s="191" t="s">
        <v>863</v>
      </c>
      <c r="W299" s="121">
        <v>0.51666666666666672</v>
      </c>
      <c r="X299" s="58" t="s">
        <v>723</v>
      </c>
      <c r="Y299" s="58" t="s">
        <v>723</v>
      </c>
      <c r="Z299" s="55">
        <v>0.57152777777777775</v>
      </c>
      <c r="AA299" s="117" t="str">
        <f>IF(PA_19[[#This Row],[Acknowledgement Time ]]="NA","",(PA_19[[#This Row],[Acknowledgement Time ]]-PA_19[[#This Row],[Fault Time]])*24)</f>
        <v/>
      </c>
      <c r="AB299" s="117" t="str">
        <f>IF(PA_19[[#This Row],[Work Start time on Fault]]="NA","",(PA_19[[#This Row],[Work Start time on Fault]]-PA_19[[#This Row],[Fault Time]])*24)</f>
        <v/>
      </c>
      <c r="AC299" s="118" t="str">
        <f>IF(PA_19[[#This Row],[Work Start time on Fault]]="NA","",(PA_19[[#This Row],[Work Completion time on fault]]-PA_19[[#This Row],[Fault Time]])*24)</f>
        <v/>
      </c>
      <c r="AD299" s="62">
        <f>IFERROR((PA_19[[#This Row],[Work Completion time on fault]]-PA_19[[#This Row],[Fault Time]])*24,"")</f>
        <v>1.3166666666666647</v>
      </c>
      <c r="AE299" s="123" t="s">
        <v>843</v>
      </c>
      <c r="AF299" s="6" t="s">
        <v>703</v>
      </c>
      <c r="AG299" s="49">
        <f>PA_19[[#This Row],[Breakdown Time]]*PA_19[[#This Row],[Plant Equivalent Weightage]]</f>
        <v>1.3041979608867583E-4</v>
      </c>
      <c r="AH299" s="54">
        <v>0.93</v>
      </c>
      <c r="AI299" s="90">
        <f>IFERROR(_xlfn.XLOOKUP($G299,'Modelling New'!$D:$D,'Modelling New'!$O:$O)*PA_19[[#This Row],[DC Capacity Affected (kW)]]*PA_19[[#This Row],[Lost PoA(KWh/m2)]],"")</f>
        <v>6.7470420403118734</v>
      </c>
      <c r="AJ299">
        <v>236</v>
      </c>
      <c r="AK299">
        <v>236</v>
      </c>
      <c r="AL299" s="36" t="s">
        <v>725</v>
      </c>
    </row>
    <row r="300" spans="1:39" x14ac:dyDescent="0.35">
      <c r="A300" s="53">
        <v>166</v>
      </c>
      <c r="B300" s="141">
        <v>45805</v>
      </c>
      <c r="C300" s="54">
        <f>YEAR(PA_19[[#This Row],[Date]])+IF(MONTH(PA_19[[#This Row],[Date]])&gt;=4,1,0)</f>
        <v>2026</v>
      </c>
      <c r="D300" s="6">
        <f>YEAR(PA_19[[#This Row],[Date]])</f>
        <v>2025</v>
      </c>
      <c r="E300" s="54" t="s">
        <v>735</v>
      </c>
      <c r="F300" s="54" t="s">
        <v>735</v>
      </c>
      <c r="G300" s="104">
        <f>PA_19[[#This Row],[Date]]-DAY(PA_19[[#This Row],[Date]])+1</f>
        <v>45778</v>
      </c>
      <c r="H300" s="6">
        <f>DAY(EOMONTH(PA_19[[#This Row],[Month Year]],0))</f>
        <v>31</v>
      </c>
      <c r="I300" s="55">
        <f>_xlfn.XLOOKUP(PA_19[[#This Row],[Date]],Raw_Data!B:B,Raw_Data!J:J,0)</f>
        <v>0.19930555555555554</v>
      </c>
      <c r="J300" s="55">
        <f>_xlfn.XLOOKUP(PA_19[[#This Row],[Date]],Raw_Data!B:B,Raw_Data!K:K)</f>
        <v>0.73402777777777783</v>
      </c>
      <c r="K300" s="49">
        <f>IFERROR((PA_19[[#This Row],[Sunset Time (POA&lt;20 W/m2)]]-PA_19[[#This Row],[Sunrise Time (POA&gt;20 W/m2)]])*24,"")</f>
        <v>12.833333333333336</v>
      </c>
      <c r="L300" s="52"/>
      <c r="M300" s="54"/>
      <c r="N300" s="54"/>
      <c r="O300" s="52" t="s">
        <v>861</v>
      </c>
      <c r="P300" s="6"/>
      <c r="Q30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00" s="6">
        <f>_xlfn.XLOOKUP(PA_19[[#This Row],[Affected Equipment ]],'Basic Data '!A:A,'Basic Data '!B:B,0)</f>
        <v>9.1</v>
      </c>
      <c r="S300" s="6">
        <f>_xlfn.XLOOKUP(PA_19[[#This Row],[Affected Equipment ]],'Basic Data '!A:A,'Basic Data '!C:C,0)</f>
        <v>9.9053009687602041E-5</v>
      </c>
      <c r="T300" s="56" t="s">
        <v>785</v>
      </c>
      <c r="U300" s="88"/>
      <c r="V300" s="191" t="s">
        <v>864</v>
      </c>
      <c r="W300" s="121">
        <v>0.56944444444444442</v>
      </c>
      <c r="X300" s="58" t="s">
        <v>723</v>
      </c>
      <c r="Y300" s="58" t="s">
        <v>723</v>
      </c>
      <c r="Z300" s="55">
        <v>0.63194444444444442</v>
      </c>
      <c r="AA300" s="117" t="str">
        <f>IF(PA_19[[#This Row],[Acknowledgement Time ]]="NA","",(PA_19[[#This Row],[Acknowledgement Time ]]-PA_19[[#This Row],[Fault Time]])*24)</f>
        <v/>
      </c>
      <c r="AB300" s="117" t="str">
        <f>IF(PA_19[[#This Row],[Work Start time on Fault]]="NA","",(PA_19[[#This Row],[Work Start time on Fault]]-PA_19[[#This Row],[Fault Time]])*24)</f>
        <v/>
      </c>
      <c r="AC300" s="118" t="str">
        <f>IF(PA_19[[#This Row],[Work Start time on Fault]]="NA","",(PA_19[[#This Row],[Work Completion time on fault]]-PA_19[[#This Row],[Fault Time]])*24)</f>
        <v/>
      </c>
      <c r="AD300" s="62">
        <f>IFERROR((PA_19[[#This Row],[Work Completion time on fault]]-PA_19[[#This Row],[Fault Time]])*24,"")</f>
        <v>1.5</v>
      </c>
      <c r="AE300" s="123" t="s">
        <v>843</v>
      </c>
      <c r="AF300" s="6" t="s">
        <v>703</v>
      </c>
      <c r="AG300" s="49">
        <f>PA_19[[#This Row],[Breakdown Time]]*PA_19[[#This Row],[Plant Equivalent Weightage]]</f>
        <v>1.4857951453140305E-4</v>
      </c>
      <c r="AH300" s="54">
        <v>0.98</v>
      </c>
      <c r="AI300" s="90">
        <f>IFERROR(_xlfn.XLOOKUP($G300,'Modelling New'!$D:$D,'Modelling New'!$O:$O)*PA_19[[#This Row],[DC Capacity Affected (kW)]]*PA_19[[#This Row],[Lost PoA(KWh/m2)]],"")</f>
        <v>7.1097862360275652</v>
      </c>
      <c r="AJ300">
        <v>238</v>
      </c>
      <c r="AK300">
        <v>238</v>
      </c>
      <c r="AL300" s="36" t="s">
        <v>725</v>
      </c>
    </row>
    <row r="301" spans="1:39" x14ac:dyDescent="0.35">
      <c r="A301" s="53">
        <v>167</v>
      </c>
      <c r="B301" s="141">
        <v>45806</v>
      </c>
      <c r="C301" s="54">
        <f>YEAR(PA_19[[#This Row],[Date]])+IF(MONTH(PA_19[[#This Row],[Date]])&gt;=4,1,0)</f>
        <v>2026</v>
      </c>
      <c r="D301" s="6">
        <f>YEAR(PA_19[[#This Row],[Date]])</f>
        <v>2025</v>
      </c>
      <c r="E301" s="54" t="s">
        <v>735</v>
      </c>
      <c r="F301" s="54" t="s">
        <v>735</v>
      </c>
      <c r="G301" s="104">
        <f>PA_19[[#This Row],[Date]]-DAY(PA_19[[#This Row],[Date]])+1</f>
        <v>45778</v>
      </c>
      <c r="H301" s="6">
        <f>DAY(EOMONTH(PA_19[[#This Row],[Month Year]],0))</f>
        <v>31</v>
      </c>
      <c r="I301" s="55">
        <f>_xlfn.XLOOKUP(PA_19[[#This Row],[Date]],Raw_Data!B:B,Raw_Data!J:J,0)</f>
        <v>0.20902777777777778</v>
      </c>
      <c r="J301" s="55">
        <f>_xlfn.XLOOKUP(PA_19[[#This Row],[Date]],Raw_Data!B:B,Raw_Data!K:K)</f>
        <v>0.70833333333333337</v>
      </c>
      <c r="K301" s="49">
        <f>IFERROR((PA_19[[#This Row],[Sunset Time (POA&lt;20 W/m2)]]-PA_19[[#This Row],[Sunrise Time (POA&gt;20 W/m2)]])*24,"")</f>
        <v>11.983333333333334</v>
      </c>
      <c r="L301" s="52"/>
      <c r="M301" s="54"/>
      <c r="N301" s="54"/>
      <c r="O301" s="52" t="s">
        <v>861</v>
      </c>
      <c r="P301" s="6"/>
      <c r="Q30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01" s="6">
        <f>_xlfn.XLOOKUP(PA_19[[#This Row],[Affected Equipment ]],'Basic Data '!A:A,'Basic Data '!B:B,0)</f>
        <v>9.1</v>
      </c>
      <c r="S301" s="6">
        <f>_xlfn.XLOOKUP(PA_19[[#This Row],[Affected Equipment ]],'Basic Data '!A:A,'Basic Data '!C:C,0)</f>
        <v>9.9053009687602041E-5</v>
      </c>
      <c r="T301" s="56" t="s">
        <v>785</v>
      </c>
      <c r="U301" s="88"/>
      <c r="V301" s="191" t="s">
        <v>865</v>
      </c>
      <c r="W301" s="55">
        <v>0.25</v>
      </c>
      <c r="X301" s="58" t="s">
        <v>723</v>
      </c>
      <c r="Y301" s="58" t="s">
        <v>723</v>
      </c>
      <c r="Z301" s="55">
        <v>0.29166666666666669</v>
      </c>
      <c r="AA301" s="117" t="str">
        <f>IF(PA_19[[#This Row],[Acknowledgement Time ]]="NA","",(PA_19[[#This Row],[Acknowledgement Time ]]-PA_19[[#This Row],[Fault Time]])*24)</f>
        <v/>
      </c>
      <c r="AB301" s="117" t="str">
        <f>IF(PA_19[[#This Row],[Work Start time on Fault]]="NA","",(PA_19[[#This Row],[Work Start time on Fault]]-PA_19[[#This Row],[Fault Time]])*24)</f>
        <v/>
      </c>
      <c r="AC301" s="118" t="str">
        <f>IF(PA_19[[#This Row],[Work Start time on Fault]]="NA","",(PA_19[[#This Row],[Work Completion time on fault]]-PA_19[[#This Row],[Fault Time]])*24)</f>
        <v/>
      </c>
      <c r="AD301" s="62">
        <f>IFERROR((PA_19[[#This Row],[Work Completion time on fault]]-PA_19[[#This Row],[Fault Time]])*24,"")</f>
        <v>1.0000000000000004</v>
      </c>
      <c r="AE301" s="123" t="s">
        <v>866</v>
      </c>
      <c r="AF301" s="6" t="s">
        <v>703</v>
      </c>
      <c r="AG301" s="49">
        <f>PA_19[[#This Row],[Breakdown Time]]*PA_19[[#This Row],[Plant Equivalent Weightage]]</f>
        <v>9.9053009687602081E-5</v>
      </c>
      <c r="AH301" s="54">
        <v>0.1</v>
      </c>
      <c r="AI301" s="90">
        <f>IFERROR(_xlfn.XLOOKUP($G301,'Modelling New'!$D:$D,'Modelling New'!$O:$O)*PA_19[[#This Row],[DC Capacity Affected (kW)]]*PA_19[[#This Row],[Lost PoA(KWh/m2)]],"")</f>
        <v>0.72548839143138422</v>
      </c>
      <c r="AJ301">
        <v>252</v>
      </c>
      <c r="AK301">
        <v>252</v>
      </c>
      <c r="AL301" s="36" t="s">
        <v>725</v>
      </c>
    </row>
    <row r="302" spans="1:39" x14ac:dyDescent="0.35">
      <c r="A302" s="53">
        <v>168</v>
      </c>
      <c r="B302" s="141">
        <v>45810</v>
      </c>
      <c r="C302" s="54">
        <f>YEAR(PA_19[[#This Row],[Date]])+IF(MONTH(PA_19[[#This Row],[Date]])&gt;=4,1,0)</f>
        <v>2026</v>
      </c>
      <c r="D302" s="6">
        <f>YEAR(PA_19[[#This Row],[Date]])</f>
        <v>2025</v>
      </c>
      <c r="E302" s="54" t="s">
        <v>735</v>
      </c>
      <c r="F302" s="54" t="s">
        <v>735</v>
      </c>
      <c r="G302" s="104">
        <f>PA_19[[#This Row],[Date]]-DAY(PA_19[[#This Row],[Date]])+1</f>
        <v>45809</v>
      </c>
      <c r="H302" s="6">
        <f>DAY(EOMONTH(PA_19[[#This Row],[Month Year]],0))</f>
        <v>30</v>
      </c>
      <c r="I302" s="55">
        <f>_xlfn.XLOOKUP(PA_19[[#This Row],[Date]],Raw_Data!B:B,Raw_Data!J:J,0)</f>
        <v>0.19375000000000001</v>
      </c>
      <c r="J302" s="55">
        <f>_xlfn.XLOOKUP(PA_19[[#This Row],[Date]],Raw_Data!B:B,Raw_Data!K:K)</f>
        <v>0.73263888888888884</v>
      </c>
      <c r="K302" s="49">
        <f>IFERROR((PA_19[[#This Row],[Sunset Time (POA&lt;20 W/m2)]]-PA_19[[#This Row],[Sunrise Time (POA&gt;20 W/m2)]])*24,"")</f>
        <v>12.933333333333334</v>
      </c>
      <c r="L302" s="52" t="s">
        <v>1420</v>
      </c>
      <c r="M302" s="54"/>
      <c r="N302" s="54"/>
      <c r="O302" s="52" t="s">
        <v>821</v>
      </c>
      <c r="P302" s="6"/>
      <c r="Q30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blk7inv14</v>
      </c>
      <c r="R302" s="6">
        <f>_xlfn.XLOOKUP(PA_19[[#This Row],[Affected Equipment ]],'Basic Data '!A:A,'Basic Data '!B:B,0)</f>
        <v>293.02</v>
      </c>
      <c r="S302" s="6">
        <f>_xlfn.XLOOKUP(PA_19[[#This Row],[Affected Equipment ]],'Basic Data '!A:A,'Basic Data '!C:C,0)</f>
        <v>3.1895069119407858E-3</v>
      </c>
      <c r="T302" s="56" t="s">
        <v>730</v>
      </c>
      <c r="U302" s="88"/>
      <c r="V302" s="191" t="s">
        <v>856</v>
      </c>
      <c r="W302" s="6"/>
      <c r="X302" s="58" t="s">
        <v>723</v>
      </c>
      <c r="Y302" s="58" t="s">
        <v>723</v>
      </c>
      <c r="Z302" s="6"/>
      <c r="AA302" s="117" t="str">
        <f>IF(PA_19[[#This Row],[Acknowledgement Time ]]="NA","",(PA_19[[#This Row],[Acknowledgement Time ]]-PA_19[[#This Row],[Fault Time]])*24)</f>
        <v/>
      </c>
      <c r="AB302" s="117" t="str">
        <f>IF(PA_19[[#This Row],[Work Start time on Fault]]="NA","",(PA_19[[#This Row],[Work Start time on Fault]]-PA_19[[#This Row],[Fault Time]])*24)</f>
        <v/>
      </c>
      <c r="AC302" s="118" t="str">
        <f>IF(PA_19[[#This Row],[Work Start time on Fault]]="NA","",(PA_19[[#This Row],[Work Completion time on fault]]-PA_19[[#This Row],[Fault Time]])*24)</f>
        <v/>
      </c>
      <c r="AD302" s="62">
        <f>IFERROR((PA_19[[#This Row],[Work Completion time on fault]]-PA_19[[#This Row],[Fault Time]])*24,"")</f>
        <v>0</v>
      </c>
      <c r="AE302" s="232" t="s">
        <v>1422</v>
      </c>
      <c r="AF302" s="6" t="s">
        <v>703</v>
      </c>
      <c r="AG302" s="49">
        <f>PA_19[[#This Row],[Breakdown Time]]*PA_19[[#This Row],[Plant Equivalent Weightage]]</f>
        <v>0</v>
      </c>
      <c r="AH302" s="54">
        <v>0.4</v>
      </c>
      <c r="AI302" s="90">
        <f>IFERROR(_xlfn.XLOOKUP($G302,'Modelling New'!$D:$D,'Modelling New'!$O:$O)*PA_19[[#This Row],[DC Capacity Affected (kW)]]*PA_19[[#This Row],[Lost PoA(KWh/m2)]],"")</f>
        <v>91.64903383376911</v>
      </c>
      <c r="AJ302">
        <v>259</v>
      </c>
      <c r="AK302">
        <v>259</v>
      </c>
      <c r="AL302" s="36" t="s">
        <v>725</v>
      </c>
    </row>
    <row r="303" spans="1:39" x14ac:dyDescent="0.35">
      <c r="A303" s="53">
        <v>169</v>
      </c>
      <c r="B303" s="141">
        <v>45810</v>
      </c>
      <c r="C303" s="54">
        <f>YEAR(PA_19[[#This Row],[Date]])+IF(MONTH(PA_19[[#This Row],[Date]])&gt;=4,1,0)</f>
        <v>2026</v>
      </c>
      <c r="D303" s="6">
        <f>YEAR(PA_19[[#This Row],[Date]])</f>
        <v>2025</v>
      </c>
      <c r="E303" s="54" t="s">
        <v>735</v>
      </c>
      <c r="F303" s="54" t="s">
        <v>735</v>
      </c>
      <c r="G303" s="104">
        <f>PA_19[[#This Row],[Date]]-DAY(PA_19[[#This Row],[Date]])+1</f>
        <v>45809</v>
      </c>
      <c r="H303" s="6">
        <f>DAY(EOMONTH(PA_19[[#This Row],[Month Year]],0))</f>
        <v>30</v>
      </c>
      <c r="I303" s="55">
        <f>_xlfn.XLOOKUP(PA_19[[#This Row],[Date]],Raw_Data!B:B,Raw_Data!J:J,0)</f>
        <v>0.19375000000000001</v>
      </c>
      <c r="J303" s="55">
        <f>_xlfn.XLOOKUP(PA_19[[#This Row],[Date]],Raw_Data!B:B,Raw_Data!K:K)</f>
        <v>0.73263888888888884</v>
      </c>
      <c r="K303" s="49">
        <f>IFERROR((PA_19[[#This Row],[Sunset Time (POA&lt;20 W/m2)]]-PA_19[[#This Row],[Sunrise Time (POA&gt;20 W/m2)]])*24,"")</f>
        <v>12.933333333333334</v>
      </c>
      <c r="L303" s="52"/>
      <c r="M303" s="54"/>
      <c r="N303" s="54"/>
      <c r="O303" s="52" t="s">
        <v>861</v>
      </c>
      <c r="P303" s="6"/>
      <c r="Q30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03" s="6">
        <f>_xlfn.XLOOKUP(PA_19[[#This Row],[Affected Equipment ]],'Basic Data '!A:A,'Basic Data '!B:B,0)</f>
        <v>9.1</v>
      </c>
      <c r="S303" s="6">
        <f>_xlfn.XLOOKUP(PA_19[[#This Row],[Affected Equipment ]],'Basic Data '!A:A,'Basic Data '!C:C,0)</f>
        <v>9.9053009687602041E-5</v>
      </c>
      <c r="T303" s="56" t="s">
        <v>785</v>
      </c>
      <c r="U303" s="88"/>
      <c r="V303" s="191" t="s">
        <v>1421</v>
      </c>
      <c r="W303" s="6"/>
      <c r="X303" s="58" t="s">
        <v>723</v>
      </c>
      <c r="Y303" s="58" t="s">
        <v>723</v>
      </c>
      <c r="Z303" s="6"/>
      <c r="AA303" s="117" t="str">
        <f>IF(PA_19[[#This Row],[Acknowledgement Time ]]="NA","",(PA_19[[#This Row],[Acknowledgement Time ]]-PA_19[[#This Row],[Fault Time]])*24)</f>
        <v/>
      </c>
      <c r="AB303" s="117" t="str">
        <f>IF(PA_19[[#This Row],[Work Start time on Fault]]="NA","",(PA_19[[#This Row],[Work Start time on Fault]]-PA_19[[#This Row],[Fault Time]])*24)</f>
        <v/>
      </c>
      <c r="AC303" s="118" t="str">
        <f>IF(PA_19[[#This Row],[Work Start time on Fault]]="NA","",(PA_19[[#This Row],[Work Completion time on fault]]-PA_19[[#This Row],[Fault Time]])*24)</f>
        <v/>
      </c>
      <c r="AD303" s="62">
        <f>IFERROR((PA_19[[#This Row],[Work Completion time on fault]]-PA_19[[#This Row],[Fault Time]])*24,"")</f>
        <v>0</v>
      </c>
      <c r="AE303" s="232" t="s">
        <v>866</v>
      </c>
      <c r="AF303" s="6" t="s">
        <v>703</v>
      </c>
      <c r="AG303" s="49">
        <f>PA_19[[#This Row],[Breakdown Time]]*PA_19[[#This Row],[Plant Equivalent Weightage]]</f>
        <v>0</v>
      </c>
      <c r="AH303" s="54">
        <v>0.4</v>
      </c>
      <c r="AI303" s="90">
        <f>IFERROR(_xlfn.XLOOKUP($G303,'Modelling New'!$D:$D,'Modelling New'!$O:$O)*PA_19[[#This Row],[DC Capacity Affected (kW)]]*PA_19[[#This Row],[Lost PoA(KWh/m2)]],"")</f>
        <v>2.8462432867630159</v>
      </c>
      <c r="AJ303">
        <v>260</v>
      </c>
      <c r="AK303">
        <v>260</v>
      </c>
      <c r="AL303" s="36" t="s">
        <v>725</v>
      </c>
    </row>
    <row r="304" spans="1:39" x14ac:dyDescent="0.35">
      <c r="A304" s="53">
        <v>170</v>
      </c>
      <c r="B304" s="141">
        <v>45812</v>
      </c>
      <c r="C304" s="54">
        <f>YEAR(PA_19[[#This Row],[Date]])+IF(MONTH(PA_19[[#This Row],[Date]])&gt;=4,1,0)</f>
        <v>2026</v>
      </c>
      <c r="D304" s="6">
        <f>YEAR(PA_19[[#This Row],[Date]])</f>
        <v>2025</v>
      </c>
      <c r="E304" s="54" t="s">
        <v>735</v>
      </c>
      <c r="F304" s="54" t="s">
        <v>735</v>
      </c>
      <c r="G304" s="104">
        <f>PA_19[[#This Row],[Date]]-DAY(PA_19[[#This Row],[Date]])+1</f>
        <v>45809</v>
      </c>
      <c r="H304" s="6">
        <f>DAY(EOMONTH(PA_19[[#This Row],[Month Year]],0))</f>
        <v>30</v>
      </c>
      <c r="I304" s="55">
        <f>_xlfn.XLOOKUP(PA_19[[#This Row],[Date]],Raw_Data!B:B,Raw_Data!J:J,0)</f>
        <v>0.20972222222222223</v>
      </c>
      <c r="J304" s="55">
        <f>_xlfn.XLOOKUP(PA_19[[#This Row],[Date]],Raw_Data!B:B,Raw_Data!K:K)</f>
        <v>0.72152777777777777</v>
      </c>
      <c r="K304" s="49">
        <f>IFERROR((PA_19[[#This Row],[Sunset Time (POA&lt;20 W/m2)]]-PA_19[[#This Row],[Sunrise Time (POA&gt;20 W/m2)]])*24,"")</f>
        <v>12.283333333333331</v>
      </c>
      <c r="L304" s="52"/>
      <c r="M304" s="54"/>
      <c r="N304" s="54"/>
      <c r="O304" s="52" t="s">
        <v>720</v>
      </c>
      <c r="P304" s="6"/>
      <c r="Q30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04" s="6">
        <f>_xlfn.XLOOKUP(PA_19[[#This Row],[Affected Equipment ]],'Basic Data '!A:A,'Basic Data '!B:B,0)</f>
        <v>25.48</v>
      </c>
      <c r="S304" s="6">
        <f>_xlfn.XLOOKUP(PA_19[[#This Row],[Affected Equipment ]],'Basic Data '!A:A,'Basic Data '!C:C,0)</f>
        <v>2.7734842712528573E-4</v>
      </c>
      <c r="T304" s="56" t="s">
        <v>785</v>
      </c>
      <c r="U304" s="88"/>
      <c r="V304" s="191" t="s">
        <v>1428</v>
      </c>
      <c r="W304" s="55">
        <v>0.25</v>
      </c>
      <c r="X304" s="58" t="s">
        <v>723</v>
      </c>
      <c r="Y304" s="58" t="s">
        <v>723</v>
      </c>
      <c r="Z304" s="55">
        <v>0.30208333333333331</v>
      </c>
      <c r="AA304" s="117" t="str">
        <f>IF(PA_19[[#This Row],[Acknowledgement Time ]]="NA","",(PA_19[[#This Row],[Acknowledgement Time ]]-PA_19[[#This Row],[Fault Time]])*24)</f>
        <v/>
      </c>
      <c r="AB304" s="117" t="str">
        <f>IF(PA_19[[#This Row],[Work Start time on Fault]]="NA","",(PA_19[[#This Row],[Work Start time on Fault]]-PA_19[[#This Row],[Fault Time]])*24)</f>
        <v/>
      </c>
      <c r="AC304" s="118" t="str">
        <f>IF(PA_19[[#This Row],[Work Start time on Fault]]="NA","",(PA_19[[#This Row],[Work Completion time on fault]]-PA_19[[#This Row],[Fault Time]])*24)</f>
        <v/>
      </c>
      <c r="AD304" s="62">
        <f>IFERROR((PA_19[[#This Row],[Work Completion time on fault]]-PA_19[[#This Row],[Fault Time]])*24,"")</f>
        <v>1.2499999999999996</v>
      </c>
      <c r="AE304" s="123" t="s">
        <v>1429</v>
      </c>
      <c r="AF304" s="6" t="s">
        <v>703</v>
      </c>
      <c r="AG304" s="49">
        <f>PA_19[[#This Row],[Breakdown Time]]*PA_19[[#This Row],[Plant Equivalent Weightage]]</f>
        <v>3.4668553390660703E-4</v>
      </c>
      <c r="AH304" s="54">
        <v>0.3</v>
      </c>
      <c r="AI304" s="90">
        <f>IFERROR(_xlfn.XLOOKUP($G304,'Modelling New'!$D:$D,'Modelling New'!$O:$O)*PA_19[[#This Row],[DC Capacity Affected (kW)]]*PA_19[[#This Row],[Lost PoA(KWh/m2)]],"")</f>
        <v>5.977110902202333</v>
      </c>
      <c r="AJ304">
        <v>271</v>
      </c>
      <c r="AK304">
        <v>271</v>
      </c>
      <c r="AL304" s="235" t="s">
        <v>725</v>
      </c>
    </row>
    <row r="305" spans="1:38" x14ac:dyDescent="0.35">
      <c r="A305" s="53">
        <v>171</v>
      </c>
      <c r="B305" s="141">
        <v>45813</v>
      </c>
      <c r="C305" s="54">
        <f>YEAR(PA_19[[#This Row],[Date]])+IF(MONTH(PA_19[[#This Row],[Date]])&gt;=4,1,0)</f>
        <v>2026</v>
      </c>
      <c r="D305" s="6">
        <f>YEAR(PA_19[[#This Row],[Date]])</f>
        <v>2025</v>
      </c>
      <c r="E305" s="54" t="s">
        <v>735</v>
      </c>
      <c r="F305" s="54" t="s">
        <v>735</v>
      </c>
      <c r="G305" s="104">
        <f>PA_19[[#This Row],[Date]]-DAY(PA_19[[#This Row],[Date]])+1</f>
        <v>45809</v>
      </c>
      <c r="H305" s="6">
        <f>DAY(EOMONTH(PA_19[[#This Row],[Month Year]],0))</f>
        <v>30</v>
      </c>
      <c r="I305" s="55">
        <f>_xlfn.XLOOKUP(PA_19[[#This Row],[Date]],Raw_Data!B:B,Raw_Data!J:J,0)</f>
        <v>0.20694444444444446</v>
      </c>
      <c r="J305" s="55">
        <f>_xlfn.XLOOKUP(PA_19[[#This Row],[Date]],Raw_Data!B:B,Raw_Data!K:K)</f>
        <v>0.73472222222222217</v>
      </c>
      <c r="K305" s="49">
        <f>IFERROR((PA_19[[#This Row],[Sunset Time (POA&lt;20 W/m2)]]-PA_19[[#This Row],[Sunrise Time (POA&gt;20 W/m2)]])*24,"")</f>
        <v>12.666666666666664</v>
      </c>
      <c r="L305" s="52"/>
      <c r="M305" s="54"/>
      <c r="N305" s="54"/>
      <c r="O305" s="52" t="s">
        <v>720</v>
      </c>
      <c r="P305" s="6"/>
      <c r="Q30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05" s="6">
        <f>_xlfn.XLOOKUP(PA_19[[#This Row],[Affected Equipment ]],'Basic Data '!A:A,'Basic Data '!B:B,0)</f>
        <v>25.48</v>
      </c>
      <c r="S305" s="6">
        <f>_xlfn.XLOOKUP(PA_19[[#This Row],[Affected Equipment ]],'Basic Data '!A:A,'Basic Data '!C:C,0)</f>
        <v>2.7734842712528573E-4</v>
      </c>
      <c r="T305" s="56" t="s">
        <v>785</v>
      </c>
      <c r="U305" s="88"/>
      <c r="V305" s="191" t="s">
        <v>1432</v>
      </c>
      <c r="W305" s="55">
        <v>0.41666666666666669</v>
      </c>
      <c r="X305" s="58" t="s">
        <v>723</v>
      </c>
      <c r="Y305" s="58" t="s">
        <v>723</v>
      </c>
      <c r="Z305" s="55">
        <v>0.45833333333333331</v>
      </c>
      <c r="AA305" s="117" t="str">
        <f>IF(PA_19[[#This Row],[Acknowledgement Time ]]="NA","",(PA_19[[#This Row],[Acknowledgement Time ]]-PA_19[[#This Row],[Fault Time]])*24)</f>
        <v/>
      </c>
      <c r="AB305" s="117" t="str">
        <f>IF(PA_19[[#This Row],[Work Start time on Fault]]="NA","",(PA_19[[#This Row],[Work Start time on Fault]]-PA_19[[#This Row],[Fault Time]])*24)</f>
        <v/>
      </c>
      <c r="AC305" s="118" t="str">
        <f>IF(PA_19[[#This Row],[Work Start time on Fault]]="NA","",(PA_19[[#This Row],[Work Completion time on fault]]-PA_19[[#This Row],[Fault Time]])*24)</f>
        <v/>
      </c>
      <c r="AD305" s="62">
        <f>IFERROR((PA_19[[#This Row],[Work Completion time on fault]]-PA_19[[#This Row],[Fault Time]])*24,"")</f>
        <v>0.99999999999999911</v>
      </c>
      <c r="AE305" s="123" t="s">
        <v>1433</v>
      </c>
      <c r="AF305" s="6" t="s">
        <v>703</v>
      </c>
      <c r="AG305" s="49">
        <f>PA_19[[#This Row],[Breakdown Time]]*PA_19[[#This Row],[Plant Equivalent Weightage]]</f>
        <v>2.7734842712528546E-4</v>
      </c>
      <c r="AH305" s="54">
        <v>0.6</v>
      </c>
      <c r="AI305" s="90">
        <f>IFERROR(_xlfn.XLOOKUP($G305,'Modelling New'!$D:$D,'Modelling New'!$O:$O)*PA_19[[#This Row],[DC Capacity Affected (kW)]]*PA_19[[#This Row],[Lost PoA(KWh/m2)]],"")</f>
        <v>11.954221804404666</v>
      </c>
      <c r="AJ305" s="236" t="s">
        <v>1434</v>
      </c>
      <c r="AL305" s="235" t="s">
        <v>725</v>
      </c>
    </row>
    <row r="306" spans="1:38" x14ac:dyDescent="0.35">
      <c r="A306" s="53">
        <v>172</v>
      </c>
      <c r="B306" s="141">
        <v>45814</v>
      </c>
      <c r="C306" s="54">
        <f>YEAR(PA_19[[#This Row],[Date]])+IF(MONTH(PA_19[[#This Row],[Date]])&gt;=4,1,0)</f>
        <v>2026</v>
      </c>
      <c r="D306" s="6">
        <f>YEAR(PA_19[[#This Row],[Date]])</f>
        <v>2025</v>
      </c>
      <c r="E306" s="54" t="s">
        <v>735</v>
      </c>
      <c r="F306" s="54" t="s">
        <v>735</v>
      </c>
      <c r="G306" s="104">
        <f>PA_19[[#This Row],[Date]]-DAY(PA_19[[#This Row],[Date]])+1</f>
        <v>45809</v>
      </c>
      <c r="H306" s="6">
        <f>DAY(EOMONTH(PA_19[[#This Row],[Month Year]],0))</f>
        <v>30</v>
      </c>
      <c r="I306" s="55">
        <f>_xlfn.XLOOKUP(PA_19[[#This Row],[Date]],Raw_Data!B:B,Raw_Data!J:J,0)</f>
        <v>0.22638888888888889</v>
      </c>
      <c r="J306" s="55">
        <f>_xlfn.XLOOKUP(PA_19[[#This Row],[Date]],Raw_Data!B:B,Raw_Data!K:K)</f>
        <v>0.72986111111111107</v>
      </c>
      <c r="K306" s="49">
        <f>IFERROR((PA_19[[#This Row],[Sunset Time (POA&lt;20 W/m2)]]-PA_19[[#This Row],[Sunrise Time (POA&gt;20 W/m2)]])*24,"")</f>
        <v>12.083333333333332</v>
      </c>
      <c r="L306" s="52"/>
      <c r="M306" s="54"/>
      <c r="N306" s="54"/>
      <c r="O306" s="52" t="s">
        <v>720</v>
      </c>
      <c r="P306" s="6"/>
      <c r="Q30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06" s="6">
        <f>_xlfn.XLOOKUP(PA_19[[#This Row],[Affected Equipment ]],'Basic Data '!A:A,'Basic Data '!B:B,0)</f>
        <v>25.48</v>
      </c>
      <c r="S306" s="6">
        <f>_xlfn.XLOOKUP(PA_19[[#This Row],[Affected Equipment ]],'Basic Data '!A:A,'Basic Data '!C:C,0)</f>
        <v>2.7734842712528573E-4</v>
      </c>
      <c r="T306" s="56" t="s">
        <v>785</v>
      </c>
      <c r="U306" s="88"/>
      <c r="V306" s="191" t="s">
        <v>1436</v>
      </c>
      <c r="W306" s="55">
        <v>0.59027777777777779</v>
      </c>
      <c r="X306" s="58" t="s">
        <v>723</v>
      </c>
      <c r="Y306" s="58" t="s">
        <v>723</v>
      </c>
      <c r="Z306" s="55">
        <v>0.63124999999999998</v>
      </c>
      <c r="AA306" s="117" t="str">
        <f>IF(PA_19[[#This Row],[Acknowledgement Time ]]="NA","",(PA_19[[#This Row],[Acknowledgement Time ]]-PA_19[[#This Row],[Fault Time]])*24)</f>
        <v/>
      </c>
      <c r="AB306" s="117" t="str">
        <f>IF(PA_19[[#This Row],[Work Start time on Fault]]="NA","",(PA_19[[#This Row],[Work Start time on Fault]]-PA_19[[#This Row],[Fault Time]])*24)</f>
        <v/>
      </c>
      <c r="AC306" s="118" t="str">
        <f>IF(PA_19[[#This Row],[Work Start time on Fault]]="NA","",(PA_19[[#This Row],[Work Completion time on fault]]-PA_19[[#This Row],[Fault Time]])*24)</f>
        <v/>
      </c>
      <c r="AD306" s="62">
        <f>IFERROR((PA_19[[#This Row],[Work Completion time on fault]]-PA_19[[#This Row],[Fault Time]])*24,"")</f>
        <v>0.9833333333333325</v>
      </c>
      <c r="AE306" s="123" t="s">
        <v>1437</v>
      </c>
      <c r="AF306" s="6" t="s">
        <v>703</v>
      </c>
      <c r="AG306" s="49">
        <f>PA_19[[#This Row],[Breakdown Time]]*PA_19[[#This Row],[Plant Equivalent Weightage]]</f>
        <v>2.7272595333986406E-4</v>
      </c>
      <c r="AH306" s="54">
        <v>0.53</v>
      </c>
      <c r="AI306" s="90">
        <f>IFERROR(_xlfn.XLOOKUP($G306,'Modelling New'!$D:$D,'Modelling New'!$O:$O)*PA_19[[#This Row],[DC Capacity Affected (kW)]]*PA_19[[#This Row],[Lost PoA(KWh/m2)]],"")</f>
        <v>10.559562593890789</v>
      </c>
      <c r="AJ306" s="236" t="s">
        <v>1438</v>
      </c>
      <c r="AL306" s="235" t="s">
        <v>725</v>
      </c>
    </row>
    <row r="307" spans="1:38" ht="15.5" x14ac:dyDescent="0.35">
      <c r="A307" s="53">
        <v>173</v>
      </c>
      <c r="B307" s="141">
        <v>45816</v>
      </c>
      <c r="C307" s="54">
        <f>YEAR(PA_19[[#This Row],[Date]])+IF(MONTH(PA_19[[#This Row],[Date]])&gt;=4,1,0)</f>
        <v>2026</v>
      </c>
      <c r="D307" s="6">
        <f>YEAR(PA_19[[#This Row],[Date]])</f>
        <v>2025</v>
      </c>
      <c r="E307" s="54" t="s">
        <v>735</v>
      </c>
      <c r="F307" s="54" t="s">
        <v>735</v>
      </c>
      <c r="G307" s="104">
        <f>PA_19[[#This Row],[Date]]-DAY(PA_19[[#This Row],[Date]])+1</f>
        <v>45809</v>
      </c>
      <c r="H307" s="6">
        <f>DAY(EOMONTH(PA_19[[#This Row],[Month Year]],0))</f>
        <v>30</v>
      </c>
      <c r="I307" s="55">
        <f>_xlfn.XLOOKUP(PA_19[[#This Row],[Date]],Raw_Data!B:B,Raw_Data!J:J,0)</f>
        <v>0.19652777777777777</v>
      </c>
      <c r="J307" s="55">
        <f>_xlfn.XLOOKUP(PA_19[[#This Row],[Date]],Raw_Data!B:B,Raw_Data!K:K)</f>
        <v>0.73402777777777783</v>
      </c>
      <c r="K307" s="49">
        <f>IFERROR((PA_19[[#This Row],[Sunset Time (POA&lt;20 W/m2)]]-PA_19[[#This Row],[Sunrise Time (POA&gt;20 W/m2)]])*24,"")</f>
        <v>12.900000000000002</v>
      </c>
      <c r="L307" s="52"/>
      <c r="M307" s="54"/>
      <c r="N307" s="54"/>
      <c r="O307" s="52" t="s">
        <v>861</v>
      </c>
      <c r="P307" s="6"/>
      <c r="Q30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07" s="6">
        <f>_xlfn.XLOOKUP(PA_19[[#This Row],[Affected Equipment ]],'Basic Data '!A:A,'Basic Data '!B:B,0)</f>
        <v>9.1</v>
      </c>
      <c r="S307" s="6">
        <f>_xlfn.XLOOKUP(PA_19[[#This Row],[Affected Equipment ]],'Basic Data '!A:A,'Basic Data '!C:C,0)</f>
        <v>9.9053009687602041E-5</v>
      </c>
      <c r="T307" s="56" t="s">
        <v>785</v>
      </c>
      <c r="U307" s="88"/>
      <c r="V307" s="191" t="s">
        <v>1441</v>
      </c>
      <c r="W307" s="55">
        <v>0.53472222222222221</v>
      </c>
      <c r="X307" s="58" t="s">
        <v>723</v>
      </c>
      <c r="Y307" s="58" t="s">
        <v>723</v>
      </c>
      <c r="Z307" s="55">
        <v>0.57986111111111105</v>
      </c>
      <c r="AA307" s="117" t="str">
        <f>IF(PA_19[[#This Row],[Acknowledgement Time ]]="NA","",(PA_19[[#This Row],[Acknowledgement Time ]]-PA_19[[#This Row],[Fault Time]])*24)</f>
        <v/>
      </c>
      <c r="AB307" s="117" t="str">
        <f>IF(PA_19[[#This Row],[Work Start time on Fault]]="NA","",(PA_19[[#This Row],[Work Start time on Fault]]-PA_19[[#This Row],[Fault Time]])*24)</f>
        <v/>
      </c>
      <c r="AC307" s="118" t="str">
        <f>IF(PA_19[[#This Row],[Work Start time on Fault]]="NA","",(PA_19[[#This Row],[Work Completion time on fault]]-PA_19[[#This Row],[Fault Time]])*24)</f>
        <v/>
      </c>
      <c r="AD307" s="62">
        <f>IFERROR((PA_19[[#This Row],[Work Completion time on fault]]-PA_19[[#This Row],[Fault Time]])*24,"")</f>
        <v>1.0833333333333321</v>
      </c>
      <c r="AE307" s="123" t="s">
        <v>1440</v>
      </c>
      <c r="AF307" s="6" t="s">
        <v>703</v>
      </c>
      <c r="AG307" s="49">
        <f>PA_19[[#This Row],[Breakdown Time]]*PA_19[[#This Row],[Plant Equivalent Weightage]]</f>
        <v>1.0730742716156877E-4</v>
      </c>
      <c r="AH307" s="54">
        <v>1</v>
      </c>
      <c r="AI307" s="90">
        <f>IFERROR(_xlfn.XLOOKUP($G307,'Modelling New'!$D:$D,'Modelling New'!$O:$O)*PA_19[[#This Row],[DC Capacity Affected (kW)]]*PA_19[[#This Row],[Lost PoA(KWh/m2)]],"")</f>
        <v>7.115608216907539</v>
      </c>
      <c r="AJ307" s="239" t="s">
        <v>1443</v>
      </c>
      <c r="AL307" s="235" t="s">
        <v>725</v>
      </c>
    </row>
    <row r="308" spans="1:38" ht="15.5" x14ac:dyDescent="0.35">
      <c r="A308" s="53">
        <v>174</v>
      </c>
      <c r="B308" s="141">
        <v>45816</v>
      </c>
      <c r="C308" s="54">
        <f>YEAR(PA_19[[#This Row],[Date]])+IF(MONTH(PA_19[[#This Row],[Date]])&gt;=4,1,0)</f>
        <v>2026</v>
      </c>
      <c r="D308" s="6">
        <f>YEAR(PA_19[[#This Row],[Date]])</f>
        <v>2025</v>
      </c>
      <c r="E308" s="54" t="s">
        <v>735</v>
      </c>
      <c r="F308" s="54" t="s">
        <v>735</v>
      </c>
      <c r="G308" s="104">
        <f>PA_19[[#This Row],[Date]]-DAY(PA_19[[#This Row],[Date]])+1</f>
        <v>45809</v>
      </c>
      <c r="H308" s="6">
        <f>DAY(EOMONTH(PA_19[[#This Row],[Month Year]],0))</f>
        <v>30</v>
      </c>
      <c r="I308" s="55">
        <f>_xlfn.XLOOKUP(PA_19[[#This Row],[Date]],Raw_Data!B:B,Raw_Data!J:J,0)</f>
        <v>0.19652777777777777</v>
      </c>
      <c r="J308" s="55">
        <f>_xlfn.XLOOKUP(PA_19[[#This Row],[Date]],Raw_Data!B:B,Raw_Data!K:K)</f>
        <v>0.73402777777777783</v>
      </c>
      <c r="K308" s="49">
        <f>IFERROR((PA_19[[#This Row],[Sunset Time (POA&lt;20 W/m2)]]-PA_19[[#This Row],[Sunrise Time (POA&gt;20 W/m2)]])*24,"")</f>
        <v>12.900000000000002</v>
      </c>
      <c r="L308" s="52"/>
      <c r="M308" s="54"/>
      <c r="N308" s="54"/>
      <c r="O308" s="52" t="s">
        <v>861</v>
      </c>
      <c r="P308" s="6"/>
      <c r="Q30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08" s="6">
        <f>_xlfn.XLOOKUP(PA_19[[#This Row],[Affected Equipment ]],'Basic Data '!A:A,'Basic Data '!B:B,0)</f>
        <v>9.1</v>
      </c>
      <c r="S308" s="6">
        <f>_xlfn.XLOOKUP(PA_19[[#This Row],[Affected Equipment ]],'Basic Data '!A:A,'Basic Data '!C:C,0)</f>
        <v>9.9053009687602041E-5</v>
      </c>
      <c r="T308" s="56" t="s">
        <v>785</v>
      </c>
      <c r="U308" s="88"/>
      <c r="V308" s="191" t="s">
        <v>1439</v>
      </c>
      <c r="W308" s="55">
        <v>0.56944444444444442</v>
      </c>
      <c r="X308" s="58" t="s">
        <v>723</v>
      </c>
      <c r="Y308" s="58" t="s">
        <v>723</v>
      </c>
      <c r="Z308" s="55">
        <v>0.61111111111111105</v>
      </c>
      <c r="AA308" s="117" t="str">
        <f>IF(PA_19[[#This Row],[Acknowledgement Time ]]="NA","",(PA_19[[#This Row],[Acknowledgement Time ]]-PA_19[[#This Row],[Fault Time]])*24)</f>
        <v/>
      </c>
      <c r="AB308" s="117" t="str">
        <f>IF(PA_19[[#This Row],[Work Start time on Fault]]="NA","",(PA_19[[#This Row],[Work Start time on Fault]]-PA_19[[#This Row],[Fault Time]])*24)</f>
        <v/>
      </c>
      <c r="AC308" s="118" t="str">
        <f>IF(PA_19[[#This Row],[Work Start time on Fault]]="NA","",(PA_19[[#This Row],[Work Completion time on fault]]-PA_19[[#This Row],[Fault Time]])*24)</f>
        <v/>
      </c>
      <c r="AD308" s="62">
        <f>IFERROR((PA_19[[#This Row],[Work Completion time on fault]]-PA_19[[#This Row],[Fault Time]])*24,"")</f>
        <v>0.99999999999999911</v>
      </c>
      <c r="AE308" s="123" t="s">
        <v>1442</v>
      </c>
      <c r="AF308" s="6" t="s">
        <v>703</v>
      </c>
      <c r="AG308" s="49">
        <f>PA_19[[#This Row],[Breakdown Time]]*PA_19[[#This Row],[Plant Equivalent Weightage]]</f>
        <v>9.9053009687601959E-5</v>
      </c>
      <c r="AH308" s="54">
        <v>0.71</v>
      </c>
      <c r="AI308" s="90">
        <f>IFERROR(_xlfn.XLOOKUP($G308,'Modelling New'!$D:$D,'Modelling New'!$O:$O)*PA_19[[#This Row],[DC Capacity Affected (kW)]]*PA_19[[#This Row],[Lost PoA(KWh/m2)]],"")</f>
        <v>5.0520818340043521</v>
      </c>
      <c r="AJ308" s="239" t="s">
        <v>1443</v>
      </c>
      <c r="AL308" s="235" t="s">
        <v>725</v>
      </c>
    </row>
    <row r="309" spans="1:38" ht="15.5" x14ac:dyDescent="0.35">
      <c r="A309" s="53">
        <v>175</v>
      </c>
      <c r="B309" s="141">
        <v>45817</v>
      </c>
      <c r="C309" s="54">
        <f>YEAR(PA_19[[#This Row],[Date]])+IF(MONTH(PA_19[[#This Row],[Date]])&gt;=4,1,0)</f>
        <v>2026</v>
      </c>
      <c r="D309" s="6">
        <f>YEAR(PA_19[[#This Row],[Date]])</f>
        <v>2025</v>
      </c>
      <c r="E309" s="54" t="s">
        <v>735</v>
      </c>
      <c r="F309" s="54" t="s">
        <v>735</v>
      </c>
      <c r="G309" s="104">
        <f>PA_19[[#This Row],[Date]]-DAY(PA_19[[#This Row],[Date]])+1</f>
        <v>45809</v>
      </c>
      <c r="H309" s="6">
        <f>DAY(EOMONTH(PA_19[[#This Row],[Month Year]],0))</f>
        <v>30</v>
      </c>
      <c r="I309" s="55">
        <f>_xlfn.XLOOKUP(PA_19[[#This Row],[Date]],Raw_Data!B:B,Raw_Data!J:J,0)</f>
        <v>0.20208333333333331</v>
      </c>
      <c r="J309" s="55">
        <f>_xlfn.XLOOKUP(PA_19[[#This Row],[Date]],Raw_Data!B:B,Raw_Data!K:K)</f>
        <v>0.73402777777777783</v>
      </c>
      <c r="K309" s="49">
        <f>IFERROR((PA_19[[#This Row],[Sunset Time (POA&lt;20 W/m2)]]-PA_19[[#This Row],[Sunrise Time (POA&gt;20 W/m2)]])*24,"")</f>
        <v>12.766666666666669</v>
      </c>
      <c r="L309" s="52"/>
      <c r="M309" s="54"/>
      <c r="N309" s="54"/>
      <c r="O309" s="52" t="s">
        <v>720</v>
      </c>
      <c r="P309" s="6"/>
      <c r="Q30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09" s="6">
        <f>_xlfn.XLOOKUP(PA_19[[#This Row],[Affected Equipment ]],'Basic Data '!A:A,'Basic Data '!B:B,0)</f>
        <v>25.48</v>
      </c>
      <c r="S309" s="6">
        <f>_xlfn.XLOOKUP(PA_19[[#This Row],[Affected Equipment ]],'Basic Data '!A:A,'Basic Data '!C:C,0)</f>
        <v>2.7734842712528573E-4</v>
      </c>
      <c r="T309" s="56" t="s">
        <v>785</v>
      </c>
      <c r="U309" s="88"/>
      <c r="V309" s="191" t="s">
        <v>1446</v>
      </c>
      <c r="W309" s="55">
        <v>0.3611111111111111</v>
      </c>
      <c r="X309" s="58" t="s">
        <v>723</v>
      </c>
      <c r="Y309" s="58" t="s">
        <v>723</v>
      </c>
      <c r="Z309" s="55">
        <v>0.41666666666666669</v>
      </c>
      <c r="AA309" s="117" t="str">
        <f>IF(PA_19[[#This Row],[Acknowledgement Time ]]="NA","",(PA_19[[#This Row],[Acknowledgement Time ]]-PA_19[[#This Row],[Fault Time]])*24)</f>
        <v/>
      </c>
      <c r="AB309" s="117" t="str">
        <f>IF(PA_19[[#This Row],[Work Start time on Fault]]="NA","",(PA_19[[#This Row],[Work Start time on Fault]]-PA_19[[#This Row],[Fault Time]])*24)</f>
        <v/>
      </c>
      <c r="AC309" s="118" t="str">
        <f>IF(PA_19[[#This Row],[Work Start time on Fault]]="NA","",(PA_19[[#This Row],[Work Completion time on fault]]-PA_19[[#This Row],[Fault Time]])*24)</f>
        <v/>
      </c>
      <c r="AD309" s="62">
        <f>IFERROR((PA_19[[#This Row],[Work Completion time on fault]]-PA_19[[#This Row],[Fault Time]])*24,"")</f>
        <v>1.3333333333333339</v>
      </c>
      <c r="AE309" s="123" t="s">
        <v>1447</v>
      </c>
      <c r="AF309" s="6" t="s">
        <v>703</v>
      </c>
      <c r="AG309" s="49">
        <f>PA_19[[#This Row],[Breakdown Time]]*PA_19[[#This Row],[Plant Equivalent Weightage]]</f>
        <v>3.6979790283371447E-4</v>
      </c>
      <c r="AH309" s="54">
        <v>0.91</v>
      </c>
      <c r="AI309" s="90">
        <f>IFERROR(_xlfn.XLOOKUP($G309,'Modelling New'!$D:$D,'Modelling New'!$O:$O)*PA_19[[#This Row],[DC Capacity Affected (kW)]]*PA_19[[#This Row],[Lost PoA(KWh/m2)]],"")</f>
        <v>18.13056973668041</v>
      </c>
      <c r="AJ309" s="239" t="s">
        <v>1450</v>
      </c>
      <c r="AL309" s="235" t="s">
        <v>725</v>
      </c>
    </row>
    <row r="310" spans="1:38" ht="15.5" x14ac:dyDescent="0.35">
      <c r="A310" s="229">
        <v>176</v>
      </c>
      <c r="B310" s="141">
        <v>45817</v>
      </c>
      <c r="C310" s="123">
        <f>YEAR(PA_19[[#This Row],[Date]])+IF(MONTH(PA_19[[#This Row],[Date]])&gt;=4,1,0)</f>
        <v>2026</v>
      </c>
      <c r="D310" s="124">
        <f>YEAR(PA_19[[#This Row],[Date]])</f>
        <v>2025</v>
      </c>
      <c r="E310" s="54" t="s">
        <v>735</v>
      </c>
      <c r="F310" s="54" t="s">
        <v>735</v>
      </c>
      <c r="G310" s="193">
        <f>PA_19[[#This Row],[Date]]-DAY(PA_19[[#This Row],[Date]])+1</f>
        <v>45809</v>
      </c>
      <c r="H310" s="124">
        <f>DAY(EOMONTH(PA_19[[#This Row],[Month Year]],0))</f>
        <v>30</v>
      </c>
      <c r="I310" s="121">
        <f>_xlfn.XLOOKUP(PA_19[[#This Row],[Date]],Raw_Data!B:B,Raw_Data!J:J,0)</f>
        <v>0.20208333333333331</v>
      </c>
      <c r="J310" s="121">
        <f>_xlfn.XLOOKUP(PA_19[[#This Row],[Date]],Raw_Data!B:B,Raw_Data!K:K)</f>
        <v>0.73402777777777783</v>
      </c>
      <c r="K310" s="126">
        <f>IFERROR((PA_19[[#This Row],[Sunset Time (POA&lt;20 W/m2)]]-PA_19[[#This Row],[Sunrise Time (POA&gt;20 W/m2)]])*24,"")</f>
        <v>12.766666666666669</v>
      </c>
      <c r="L310" s="125"/>
      <c r="M310" s="123"/>
      <c r="N310" s="123"/>
      <c r="O310" s="52" t="s">
        <v>861</v>
      </c>
      <c r="P310" s="124"/>
      <c r="Q310" s="124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10" s="124">
        <f>_xlfn.XLOOKUP(PA_19[[#This Row],[Affected Equipment ]],'Basic Data '!A:A,'Basic Data '!B:B,0)</f>
        <v>9.1</v>
      </c>
      <c r="S310" s="124">
        <f>_xlfn.XLOOKUP(PA_19[[#This Row],[Affected Equipment ]],'Basic Data '!A:A,'Basic Data '!C:C,0)</f>
        <v>9.9053009687602041E-5</v>
      </c>
      <c r="T310" s="56" t="s">
        <v>785</v>
      </c>
      <c r="U310" s="119"/>
      <c r="V310" s="194" t="s">
        <v>1445</v>
      </c>
      <c r="W310" s="121">
        <v>0.54166666666666663</v>
      </c>
      <c r="X310" s="58" t="s">
        <v>723</v>
      </c>
      <c r="Y310" s="58" t="s">
        <v>723</v>
      </c>
      <c r="Z310" s="121">
        <v>0.57291666666666663</v>
      </c>
      <c r="AA310" s="195" t="str">
        <f>IF(PA_19[[#This Row],[Acknowledgement Time ]]="NA","",(PA_19[[#This Row],[Acknowledgement Time ]]-PA_19[[#This Row],[Fault Time]])*24)</f>
        <v/>
      </c>
      <c r="AB310" s="195" t="str">
        <f>IF(PA_19[[#This Row],[Work Start time on Fault]]="NA","",(PA_19[[#This Row],[Work Start time on Fault]]-PA_19[[#This Row],[Fault Time]])*24)</f>
        <v/>
      </c>
      <c r="AC310" s="196" t="str">
        <f>IF(PA_19[[#This Row],[Work Start time on Fault]]="NA","",(PA_19[[#This Row],[Work Completion time on fault]]-PA_19[[#This Row],[Fault Time]])*24)</f>
        <v/>
      </c>
      <c r="AD310" s="63">
        <f>IFERROR((PA_19[[#This Row],[Work Completion time on fault]]-PA_19[[#This Row],[Fault Time]])*24,"")</f>
        <v>0.75</v>
      </c>
      <c r="AE310" s="123" t="s">
        <v>1447</v>
      </c>
      <c r="AF310" s="6" t="s">
        <v>703</v>
      </c>
      <c r="AG310" s="126">
        <f>PA_19[[#This Row],[Breakdown Time]]*PA_19[[#This Row],[Plant Equivalent Weightage]]</f>
        <v>7.4289757265701527E-5</v>
      </c>
      <c r="AH310" s="123">
        <v>0.55000000000000004</v>
      </c>
      <c r="AI310" s="197">
        <f>IFERROR(_xlfn.XLOOKUP($G310,'Modelling New'!$D:$D,'Modelling New'!$O:$O)*PA_19[[#This Row],[DC Capacity Affected (kW)]]*PA_19[[#This Row],[Lost PoA(KWh/m2)]],"")</f>
        <v>3.913584519299147</v>
      </c>
      <c r="AJ310" s="240" t="s">
        <v>1451</v>
      </c>
      <c r="AL310" s="235" t="s">
        <v>725</v>
      </c>
    </row>
    <row r="311" spans="1:38" ht="15.5" x14ac:dyDescent="0.35">
      <c r="A311" s="53">
        <v>177</v>
      </c>
      <c r="B311" s="141">
        <v>45817</v>
      </c>
      <c r="C311" s="54">
        <f>YEAR(PA_19[[#This Row],[Date]])+IF(MONTH(PA_19[[#This Row],[Date]])&gt;=4,1,0)</f>
        <v>2026</v>
      </c>
      <c r="D311" s="6">
        <f>YEAR(PA_19[[#This Row],[Date]])</f>
        <v>2025</v>
      </c>
      <c r="E311" s="54" t="s">
        <v>735</v>
      </c>
      <c r="F311" s="54" t="s">
        <v>735</v>
      </c>
      <c r="G311" s="104">
        <f>PA_19[[#This Row],[Date]]-DAY(PA_19[[#This Row],[Date]])+1</f>
        <v>45809</v>
      </c>
      <c r="H311" s="6">
        <f>DAY(EOMONTH(PA_19[[#This Row],[Month Year]],0))</f>
        <v>30</v>
      </c>
      <c r="I311" s="55">
        <f>_xlfn.XLOOKUP(PA_19[[#This Row],[Date]],Raw_Data!B:B,Raw_Data!J:J,0)</f>
        <v>0.20208333333333331</v>
      </c>
      <c r="J311" s="55">
        <f>_xlfn.XLOOKUP(PA_19[[#This Row],[Date]],Raw_Data!B:B,Raw_Data!K:K)</f>
        <v>0.73402777777777783</v>
      </c>
      <c r="K311" s="49">
        <f>IFERROR((PA_19[[#This Row],[Sunset Time (POA&lt;20 W/m2)]]-PA_19[[#This Row],[Sunrise Time (POA&gt;20 W/m2)]])*24,"")</f>
        <v>12.766666666666669</v>
      </c>
      <c r="L311" s="52"/>
      <c r="M311" s="54"/>
      <c r="N311" s="54"/>
      <c r="O311" s="52" t="s">
        <v>861</v>
      </c>
      <c r="P311" s="6"/>
      <c r="Q31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11" s="6">
        <f>_xlfn.XLOOKUP(PA_19[[#This Row],[Affected Equipment ]],'Basic Data '!A:A,'Basic Data '!B:B,0)</f>
        <v>9.1</v>
      </c>
      <c r="S311" s="6">
        <f>_xlfn.XLOOKUP(PA_19[[#This Row],[Affected Equipment ]],'Basic Data '!A:A,'Basic Data '!C:C,0)</f>
        <v>9.9053009687602041E-5</v>
      </c>
      <c r="T311" s="56" t="s">
        <v>785</v>
      </c>
      <c r="U311" s="88"/>
      <c r="V311" s="191" t="s">
        <v>1448</v>
      </c>
      <c r="W311" s="55">
        <v>0.28819444444444448</v>
      </c>
      <c r="X311" s="58" t="s">
        <v>723</v>
      </c>
      <c r="Y311" s="58" t="s">
        <v>723</v>
      </c>
      <c r="Z311" s="55">
        <v>0.32291666666666669</v>
      </c>
      <c r="AA311" s="117" t="str">
        <f>IF(PA_19[[#This Row],[Acknowledgement Time ]]="NA","",(PA_19[[#This Row],[Acknowledgement Time ]]-PA_19[[#This Row],[Fault Time]])*24)</f>
        <v/>
      </c>
      <c r="AB311" s="117" t="str">
        <f>IF(PA_19[[#This Row],[Work Start time on Fault]]="NA","",(PA_19[[#This Row],[Work Start time on Fault]]-PA_19[[#This Row],[Fault Time]])*24)</f>
        <v/>
      </c>
      <c r="AC311" s="118" t="str">
        <f>IF(PA_19[[#This Row],[Work Start time on Fault]]="NA","",(PA_19[[#This Row],[Work Completion time on fault]]-PA_19[[#This Row],[Fault Time]])*24)</f>
        <v/>
      </c>
      <c r="AD311" s="62">
        <f>IFERROR((PA_19[[#This Row],[Work Completion time on fault]]-PA_19[[#This Row],[Fault Time]])*24,"")</f>
        <v>0.83333333333333304</v>
      </c>
      <c r="AE311" s="123" t="s">
        <v>1449</v>
      </c>
      <c r="AF311" s="6" t="s">
        <v>703</v>
      </c>
      <c r="AG311" s="49">
        <f>PA_19[[#This Row],[Breakdown Time]]*PA_19[[#This Row],[Plant Equivalent Weightage]]</f>
        <v>8.2544174739668333E-5</v>
      </c>
      <c r="AH311" s="54">
        <v>0.3</v>
      </c>
      <c r="AI311" s="90">
        <f>IFERROR(_xlfn.XLOOKUP($G311,'Modelling New'!$D:$D,'Modelling New'!$O:$O)*PA_19[[#This Row],[DC Capacity Affected (kW)]]*PA_19[[#This Row],[Lost PoA(KWh/m2)]],"")</f>
        <v>2.1346824650722618</v>
      </c>
      <c r="AJ311" s="240" t="s">
        <v>1450</v>
      </c>
      <c r="AL311" s="235" t="s">
        <v>725</v>
      </c>
    </row>
    <row r="312" spans="1:38" ht="15.5" x14ac:dyDescent="0.35">
      <c r="A312" s="53">
        <v>178</v>
      </c>
      <c r="B312" s="141">
        <v>45817</v>
      </c>
      <c r="C312" s="54">
        <f>YEAR(PA_19[[#This Row],[Date]])+IF(MONTH(PA_19[[#This Row],[Date]])&gt;=4,1,0)</f>
        <v>2026</v>
      </c>
      <c r="D312" s="6">
        <f>YEAR(PA_19[[#This Row],[Date]])</f>
        <v>2025</v>
      </c>
      <c r="E312" s="54" t="s">
        <v>735</v>
      </c>
      <c r="F312" s="54" t="s">
        <v>735</v>
      </c>
      <c r="G312" s="104">
        <f>PA_19[[#This Row],[Date]]-DAY(PA_19[[#This Row],[Date]])+1</f>
        <v>45809</v>
      </c>
      <c r="H312" s="6">
        <f>DAY(EOMONTH(PA_19[[#This Row],[Month Year]],0))</f>
        <v>30</v>
      </c>
      <c r="I312" s="55">
        <f>_xlfn.XLOOKUP(PA_19[[#This Row],[Date]],Raw_Data!B:B,Raw_Data!J:J,0)</f>
        <v>0.20208333333333331</v>
      </c>
      <c r="J312" s="55">
        <f>_xlfn.XLOOKUP(PA_19[[#This Row],[Date]],Raw_Data!B:B,Raw_Data!K:K)</f>
        <v>0.73402777777777783</v>
      </c>
      <c r="K312" s="49">
        <f>IFERROR((PA_19[[#This Row],[Sunset Time (POA&lt;20 W/m2)]]-PA_19[[#This Row],[Sunrise Time (POA&gt;20 W/m2)]])*24,"")</f>
        <v>12.766666666666669</v>
      </c>
      <c r="L312" s="52" t="s">
        <v>1452</v>
      </c>
      <c r="M312" s="54" t="s">
        <v>1453</v>
      </c>
      <c r="N312" s="54"/>
      <c r="O312" s="52"/>
      <c r="P312" s="6"/>
      <c r="Q312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blk6inv28</v>
      </c>
      <c r="R312" s="6">
        <f>_xlfn.XLOOKUP(PA_19[[#This Row],[Affected Equipment ]],'Basic Data '!A:A,'Basic Data '!B:B,0)</f>
        <v>264.60000000000002</v>
      </c>
      <c r="S312" s="6">
        <f>_xlfn.XLOOKUP(PA_19[[#This Row],[Affected Equipment ]],'Basic Data '!A:A,'Basic Data '!C:C,0)</f>
        <v>2.8801567432241212E-3</v>
      </c>
      <c r="T312" s="56" t="s">
        <v>730</v>
      </c>
      <c r="U312" s="88"/>
      <c r="V312" s="191" t="s">
        <v>856</v>
      </c>
      <c r="W312" s="55">
        <v>0.22916666666666666</v>
      </c>
      <c r="X312" s="58" t="s">
        <v>723</v>
      </c>
      <c r="Y312" s="58" t="s">
        <v>723</v>
      </c>
      <c r="Z312" s="55">
        <v>0.2638888888888889</v>
      </c>
      <c r="AA312" s="117" t="str">
        <f>IF(PA_19[[#This Row],[Acknowledgement Time ]]="NA","",(PA_19[[#This Row],[Acknowledgement Time ]]-PA_19[[#This Row],[Fault Time]])*24)</f>
        <v/>
      </c>
      <c r="AB312" s="117" t="str">
        <f>IF(PA_19[[#This Row],[Work Start time on Fault]]="NA","",(PA_19[[#This Row],[Work Start time on Fault]]-PA_19[[#This Row],[Fault Time]])*24)</f>
        <v/>
      </c>
      <c r="AC312" s="118" t="str">
        <f>IF(PA_19[[#This Row],[Work Start time on Fault]]="NA","",(PA_19[[#This Row],[Work Completion time on fault]]-PA_19[[#This Row],[Fault Time]])*24)</f>
        <v/>
      </c>
      <c r="AD312" s="62">
        <f>IFERROR((PA_19[[#This Row],[Work Completion time on fault]]-PA_19[[#This Row],[Fault Time]])*24,"")</f>
        <v>0.8333333333333337</v>
      </c>
      <c r="AE312" s="123" t="s">
        <v>1422</v>
      </c>
      <c r="AF312" s="6" t="s">
        <v>703</v>
      </c>
      <c r="AG312" s="49">
        <f>PA_19[[#This Row],[Breakdown Time]]*PA_19[[#This Row],[Plant Equivalent Weightage]]</f>
        <v>2.4001306193534352E-3</v>
      </c>
      <c r="AH312" s="54">
        <v>0.1</v>
      </c>
      <c r="AI312" s="90">
        <f>IFERROR(_xlfn.XLOOKUP($G312,'Modelling New'!$D:$D,'Modelling New'!$O:$O)*PA_19[[#This Row],[DC Capacity Affected (kW)]]*PA_19[[#This Row],[Lost PoA(KWh/m2)]],"")</f>
        <v>20.689999276854234</v>
      </c>
      <c r="AJ312" s="240" t="s">
        <v>1454</v>
      </c>
      <c r="AL312" s="235" t="s">
        <v>725</v>
      </c>
    </row>
    <row r="313" spans="1:38" ht="15.5" x14ac:dyDescent="0.35">
      <c r="A313" s="53">
        <v>179</v>
      </c>
      <c r="B313" s="141">
        <v>45817</v>
      </c>
      <c r="C313" s="54">
        <f>YEAR(PA_19[[#This Row],[Date]])+IF(MONTH(PA_19[[#This Row],[Date]])&gt;=4,1,0)</f>
        <v>2026</v>
      </c>
      <c r="D313" s="6">
        <f>YEAR(PA_19[[#This Row],[Date]])</f>
        <v>2025</v>
      </c>
      <c r="E313" s="54" t="s">
        <v>735</v>
      </c>
      <c r="F313" s="54" t="s">
        <v>735</v>
      </c>
      <c r="G313" s="104">
        <f>PA_19[[#This Row],[Date]]-DAY(PA_19[[#This Row],[Date]])+1</f>
        <v>45809</v>
      </c>
      <c r="H313" s="6">
        <f>DAY(EOMONTH(PA_19[[#This Row],[Month Year]],0))</f>
        <v>30</v>
      </c>
      <c r="I313" s="55">
        <f>_xlfn.XLOOKUP(PA_19[[#This Row],[Date]],Raw_Data!B:B,Raw_Data!J:J,0)</f>
        <v>0.20208333333333331</v>
      </c>
      <c r="J313" s="55">
        <f>_xlfn.XLOOKUP(PA_19[[#This Row],[Date]],Raw_Data!B:B,Raw_Data!K:K)</f>
        <v>0.73402777777777783</v>
      </c>
      <c r="K313" s="49">
        <f>IFERROR((PA_19[[#This Row],[Sunset Time (POA&lt;20 W/m2)]]-PA_19[[#This Row],[Sunrise Time (POA&gt;20 W/m2)]])*24,"")</f>
        <v>12.766666666666669</v>
      </c>
      <c r="L313" s="52" t="s">
        <v>1452</v>
      </c>
      <c r="M313" s="54" t="s">
        <v>821</v>
      </c>
      <c r="N313" s="54"/>
      <c r="O313" s="52"/>
      <c r="P313" s="6"/>
      <c r="Q313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blk6inv14</v>
      </c>
      <c r="R313" s="6">
        <f>_xlfn.XLOOKUP(PA_19[[#This Row],[Affected Equipment ]],'Basic Data '!A:A,'Basic Data '!B:B,0)</f>
        <v>252</v>
      </c>
      <c r="S313" s="6">
        <f>_xlfn.XLOOKUP(PA_19[[#This Row],[Affected Equipment ]],'Basic Data '!A:A,'Basic Data '!C:C,0)</f>
        <v>2.7430064221182107E-3</v>
      </c>
      <c r="T313" s="56" t="s">
        <v>730</v>
      </c>
      <c r="U313" s="88"/>
      <c r="V313" s="191" t="s">
        <v>856</v>
      </c>
      <c r="W313" s="55">
        <v>0.52430555555555558</v>
      </c>
      <c r="X313" s="58" t="s">
        <v>723</v>
      </c>
      <c r="Y313" s="58" t="s">
        <v>723</v>
      </c>
      <c r="Z313" s="55">
        <v>0.53541666666666665</v>
      </c>
      <c r="AA313" s="117" t="str">
        <f>IF(PA_19[[#This Row],[Acknowledgement Time ]]="NA","",(PA_19[[#This Row],[Acknowledgement Time ]]-PA_19[[#This Row],[Fault Time]])*24)</f>
        <v/>
      </c>
      <c r="AB313" s="117" t="str">
        <f>IF(PA_19[[#This Row],[Work Start time on Fault]]="NA","",(PA_19[[#This Row],[Work Start time on Fault]]-PA_19[[#This Row],[Fault Time]])*24)</f>
        <v/>
      </c>
      <c r="AC313" s="118" t="str">
        <f>IF(PA_19[[#This Row],[Work Start time on Fault]]="NA","",(PA_19[[#This Row],[Work Completion time on fault]]-PA_19[[#This Row],[Fault Time]])*24)</f>
        <v/>
      </c>
      <c r="AD313" s="62">
        <f>IFERROR((PA_19[[#This Row],[Work Completion time on fault]]-PA_19[[#This Row],[Fault Time]])*24,"")</f>
        <v>0.26666666666666572</v>
      </c>
      <c r="AE313" s="123" t="s">
        <v>1422</v>
      </c>
      <c r="AF313" s="6" t="s">
        <v>703</v>
      </c>
      <c r="AG313" s="49">
        <f>PA_19[[#This Row],[Breakdown Time]]*PA_19[[#This Row],[Plant Equivalent Weightage]]</f>
        <v>7.314683792315203E-4</v>
      </c>
      <c r="AH313" s="54">
        <v>0.17499999999999999</v>
      </c>
      <c r="AI313" s="90">
        <f>IFERROR(_xlfn.XLOOKUP($G313,'Modelling New'!$D:$D,'Modelling New'!$O:$O)*PA_19[[#This Row],[DC Capacity Affected (kW)]]*PA_19[[#This Row],[Lost PoA(KWh/m2)]],"")</f>
        <v>34.483332128090382</v>
      </c>
      <c r="AJ313" s="240" t="s">
        <v>1455</v>
      </c>
      <c r="AL313" s="235" t="s">
        <v>725</v>
      </c>
    </row>
    <row r="314" spans="1:38" ht="15.5" x14ac:dyDescent="0.35">
      <c r="A314" s="53">
        <v>180</v>
      </c>
      <c r="B314" s="141">
        <v>45818</v>
      </c>
      <c r="C314" s="54">
        <f>YEAR(PA_19[[#This Row],[Date]])+IF(MONTH(PA_19[[#This Row],[Date]])&gt;=4,1,0)</f>
        <v>2026</v>
      </c>
      <c r="D314" s="6">
        <f>YEAR(PA_19[[#This Row],[Date]])</f>
        <v>2025</v>
      </c>
      <c r="E314" s="54" t="s">
        <v>735</v>
      </c>
      <c r="F314" s="54" t="s">
        <v>735</v>
      </c>
      <c r="G314" s="104">
        <f>PA_19[[#This Row],[Date]]-DAY(PA_19[[#This Row],[Date]])+1</f>
        <v>45809</v>
      </c>
      <c r="H314" s="6">
        <f>DAY(EOMONTH(PA_19[[#This Row],[Month Year]],0))</f>
        <v>30</v>
      </c>
      <c r="I314" s="55">
        <f>_xlfn.XLOOKUP(PA_19[[#This Row],[Date]],Raw_Data!B:B,Raw_Data!J:J,0)</f>
        <v>0.20486111111111113</v>
      </c>
      <c r="J314" s="55">
        <f>_xlfn.XLOOKUP(PA_19[[#This Row],[Date]],Raw_Data!B:B,Raw_Data!K:K)</f>
        <v>0.71458333333333324</v>
      </c>
      <c r="K314" s="49">
        <f>IFERROR((PA_19[[#This Row],[Sunset Time (POA&lt;20 W/m2)]]-PA_19[[#This Row],[Sunrise Time (POA&gt;20 W/m2)]])*24,"")</f>
        <v>12.233333333333331</v>
      </c>
      <c r="L314" s="52"/>
      <c r="M314" s="54"/>
      <c r="N314" s="54"/>
      <c r="O314" s="52" t="s">
        <v>861</v>
      </c>
      <c r="P314" s="6"/>
      <c r="Q314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14" s="6">
        <f>_xlfn.XLOOKUP(PA_19[[#This Row],[Affected Equipment ]],'Basic Data '!A:A,'Basic Data '!B:B,0)</f>
        <v>9.1</v>
      </c>
      <c r="S314" s="6">
        <f>_xlfn.XLOOKUP(PA_19[[#This Row],[Affected Equipment ]],'Basic Data '!A:A,'Basic Data '!C:C,0)</f>
        <v>9.9053009687602041E-5</v>
      </c>
      <c r="T314" s="56" t="s">
        <v>785</v>
      </c>
      <c r="U314" s="88"/>
      <c r="V314" s="191" t="s">
        <v>1456</v>
      </c>
      <c r="W314" s="55">
        <v>0.22916666666666666</v>
      </c>
      <c r="X314" s="58" t="s">
        <v>723</v>
      </c>
      <c r="Y314" s="58" t="s">
        <v>723</v>
      </c>
      <c r="Z314" s="55">
        <v>0.33333333333333331</v>
      </c>
      <c r="AA314" s="117" t="str">
        <f>IF(PA_19[[#This Row],[Acknowledgement Time ]]="NA","",(PA_19[[#This Row],[Acknowledgement Time ]]-PA_19[[#This Row],[Fault Time]])*24)</f>
        <v/>
      </c>
      <c r="AB314" s="117" t="str">
        <f>IF(PA_19[[#This Row],[Work Start time on Fault]]="NA","",(PA_19[[#This Row],[Work Start time on Fault]]-PA_19[[#This Row],[Fault Time]])*24)</f>
        <v/>
      </c>
      <c r="AC314" s="118" t="str">
        <f>IF(PA_19[[#This Row],[Work Start time on Fault]]="NA","",(PA_19[[#This Row],[Work Completion time on fault]]-PA_19[[#This Row],[Fault Time]])*24)</f>
        <v/>
      </c>
      <c r="AD314" s="62">
        <f>IFERROR((PA_19[[#This Row],[Work Completion time on fault]]-PA_19[[#This Row],[Fault Time]])*24,"")</f>
        <v>2.5</v>
      </c>
      <c r="AE314" s="123" t="s">
        <v>1459</v>
      </c>
      <c r="AF314" s="6" t="s">
        <v>703</v>
      </c>
      <c r="AG314" s="49">
        <f>PA_19[[#This Row],[Breakdown Time]]*PA_19[[#This Row],[Plant Equivalent Weightage]]</f>
        <v>2.4763252421900508E-4</v>
      </c>
      <c r="AH314" s="54">
        <v>0.7</v>
      </c>
      <c r="AI314" s="90">
        <f>IFERROR(_xlfn.XLOOKUP($G314,'Modelling New'!$D:$D,'Modelling New'!$O:$O)*PA_19[[#This Row],[DC Capacity Affected (kW)]]*PA_19[[#This Row],[Lost PoA(KWh/m2)]],"")</f>
        <v>4.9809257518352767</v>
      </c>
      <c r="AJ314" s="240" t="s">
        <v>1460</v>
      </c>
      <c r="AL314" s="235" t="s">
        <v>725</v>
      </c>
    </row>
    <row r="315" spans="1:38" ht="15.5" x14ac:dyDescent="0.35">
      <c r="A315" s="53">
        <v>181</v>
      </c>
      <c r="B315" s="141">
        <v>45818</v>
      </c>
      <c r="C315" s="54">
        <f>YEAR(PA_19[[#This Row],[Date]])+IF(MONTH(PA_19[[#This Row],[Date]])&gt;=4,1,0)</f>
        <v>2026</v>
      </c>
      <c r="D315" s="6">
        <f>YEAR(PA_19[[#This Row],[Date]])</f>
        <v>2025</v>
      </c>
      <c r="E315" s="54" t="s">
        <v>735</v>
      </c>
      <c r="F315" s="54" t="s">
        <v>735</v>
      </c>
      <c r="G315" s="104">
        <f>PA_19[[#This Row],[Date]]-DAY(PA_19[[#This Row],[Date]])+1</f>
        <v>45809</v>
      </c>
      <c r="H315" s="6">
        <f>DAY(EOMONTH(PA_19[[#This Row],[Month Year]],0))</f>
        <v>30</v>
      </c>
      <c r="I315" s="55">
        <f>_xlfn.XLOOKUP(PA_19[[#This Row],[Date]],Raw_Data!B:B,Raw_Data!J:J,0)</f>
        <v>0.20486111111111113</v>
      </c>
      <c r="J315" s="55">
        <f>_xlfn.XLOOKUP(PA_19[[#This Row],[Date]],Raw_Data!B:B,Raw_Data!K:K)</f>
        <v>0.71458333333333324</v>
      </c>
      <c r="K315" s="49">
        <f>IFERROR((PA_19[[#This Row],[Sunset Time (POA&lt;20 W/m2)]]-PA_19[[#This Row],[Sunrise Time (POA&gt;20 W/m2)]])*24,"")</f>
        <v>12.233333333333331</v>
      </c>
      <c r="L315" s="52"/>
      <c r="M315" s="54"/>
      <c r="N315" s="54"/>
      <c r="O315" s="52" t="s">
        <v>861</v>
      </c>
      <c r="P315" s="6"/>
      <c r="Q315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15" s="6">
        <f>_xlfn.XLOOKUP(PA_19[[#This Row],[Affected Equipment ]],'Basic Data '!A:A,'Basic Data '!B:B,0)</f>
        <v>9.1</v>
      </c>
      <c r="S315" s="6">
        <f>_xlfn.XLOOKUP(PA_19[[#This Row],[Affected Equipment ]],'Basic Data '!A:A,'Basic Data '!C:C,0)</f>
        <v>9.9053009687602041E-5</v>
      </c>
      <c r="T315" s="56" t="s">
        <v>785</v>
      </c>
      <c r="U315" s="88"/>
      <c r="V315" s="191" t="s">
        <v>1457</v>
      </c>
      <c r="W315" s="55">
        <v>0.24305555555555555</v>
      </c>
      <c r="X315" s="58" t="s">
        <v>723</v>
      </c>
      <c r="Y315" s="58" t="s">
        <v>723</v>
      </c>
      <c r="Z315" s="55">
        <v>0.34375</v>
      </c>
      <c r="AA315" s="117" t="str">
        <f>IF(PA_19[[#This Row],[Acknowledgement Time ]]="NA","",(PA_19[[#This Row],[Acknowledgement Time ]]-PA_19[[#This Row],[Fault Time]])*24)</f>
        <v/>
      </c>
      <c r="AB315" s="117" t="str">
        <f>IF(PA_19[[#This Row],[Work Start time on Fault]]="NA","",(PA_19[[#This Row],[Work Start time on Fault]]-PA_19[[#This Row],[Fault Time]])*24)</f>
        <v/>
      </c>
      <c r="AC315" s="118" t="str">
        <f>IF(PA_19[[#This Row],[Work Start time on Fault]]="NA","",(PA_19[[#This Row],[Work Completion time on fault]]-PA_19[[#This Row],[Fault Time]])*24)</f>
        <v/>
      </c>
      <c r="AD315" s="62">
        <f>IFERROR((PA_19[[#This Row],[Work Completion time on fault]]-PA_19[[#This Row],[Fault Time]])*24,"")</f>
        <v>2.416666666666667</v>
      </c>
      <c r="AE315" s="123" t="s">
        <v>1459</v>
      </c>
      <c r="AF315" s="6" t="s">
        <v>703</v>
      </c>
      <c r="AG315" s="49">
        <f>PA_19[[#This Row],[Breakdown Time]]*PA_19[[#This Row],[Plant Equivalent Weightage]]</f>
        <v>2.3937810674503829E-4</v>
      </c>
      <c r="AH315" s="54">
        <v>0.6</v>
      </c>
      <c r="AI315" s="90">
        <f>IFERROR(_xlfn.XLOOKUP($G315,'Modelling New'!$D:$D,'Modelling New'!$O:$O)*PA_19[[#This Row],[DC Capacity Affected (kW)]]*PA_19[[#This Row],[Lost PoA(KWh/m2)]],"")</f>
        <v>4.2693649301445236</v>
      </c>
      <c r="AJ315" s="240" t="s">
        <v>1460</v>
      </c>
      <c r="AL315" s="235" t="s">
        <v>725</v>
      </c>
    </row>
    <row r="316" spans="1:38" ht="15.5" x14ac:dyDescent="0.35">
      <c r="A316" s="53">
        <v>182</v>
      </c>
      <c r="B316" s="141">
        <v>45818</v>
      </c>
      <c r="C316" s="54">
        <f>YEAR(PA_19[[#This Row],[Date]])+IF(MONTH(PA_19[[#This Row],[Date]])&gt;=4,1,0)</f>
        <v>2026</v>
      </c>
      <c r="D316" s="6">
        <f>YEAR(PA_19[[#This Row],[Date]])</f>
        <v>2025</v>
      </c>
      <c r="E316" s="54" t="s">
        <v>735</v>
      </c>
      <c r="F316" s="54" t="s">
        <v>735</v>
      </c>
      <c r="G316" s="104">
        <f>PA_19[[#This Row],[Date]]-DAY(PA_19[[#This Row],[Date]])+1</f>
        <v>45809</v>
      </c>
      <c r="H316" s="6">
        <f>DAY(EOMONTH(PA_19[[#This Row],[Month Year]],0))</f>
        <v>30</v>
      </c>
      <c r="I316" s="55">
        <f>_xlfn.XLOOKUP(PA_19[[#This Row],[Date]],Raw_Data!B:B,Raw_Data!J:J,0)</f>
        <v>0.20486111111111113</v>
      </c>
      <c r="J316" s="55">
        <f>_xlfn.XLOOKUP(PA_19[[#This Row],[Date]],Raw_Data!B:B,Raw_Data!K:K)</f>
        <v>0.71458333333333324</v>
      </c>
      <c r="K316" s="49">
        <f>IFERROR((PA_19[[#This Row],[Sunset Time (POA&lt;20 W/m2)]]-PA_19[[#This Row],[Sunrise Time (POA&gt;20 W/m2)]])*24,"")</f>
        <v>12.233333333333331</v>
      </c>
      <c r="L316" s="52"/>
      <c r="M316" s="54"/>
      <c r="N316" s="54"/>
      <c r="O316" s="52" t="s">
        <v>720</v>
      </c>
      <c r="P316" s="6"/>
      <c r="Q316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16" s="6">
        <f>_xlfn.XLOOKUP(PA_19[[#This Row],[Affected Equipment ]],'Basic Data '!A:A,'Basic Data '!B:B,0)</f>
        <v>25.48</v>
      </c>
      <c r="S316" s="6">
        <f>_xlfn.XLOOKUP(PA_19[[#This Row],[Affected Equipment ]],'Basic Data '!A:A,'Basic Data '!C:C,0)</f>
        <v>2.7734842712528573E-4</v>
      </c>
      <c r="T316" s="56" t="s">
        <v>785</v>
      </c>
      <c r="U316" s="88"/>
      <c r="V316" s="191" t="s">
        <v>1458</v>
      </c>
      <c r="W316" s="55">
        <v>0.30208333333333331</v>
      </c>
      <c r="X316" s="58" t="s">
        <v>723</v>
      </c>
      <c r="Y316" s="58" t="s">
        <v>723</v>
      </c>
      <c r="Z316" s="55">
        <v>0.3576388888888889</v>
      </c>
      <c r="AA316" s="117" t="str">
        <f>IF(PA_19[[#This Row],[Acknowledgement Time ]]="NA","",(PA_19[[#This Row],[Acknowledgement Time ]]-PA_19[[#This Row],[Fault Time]])*24)</f>
        <v/>
      </c>
      <c r="AB316" s="117" t="str">
        <f>IF(PA_19[[#This Row],[Work Start time on Fault]]="NA","",(PA_19[[#This Row],[Work Start time on Fault]]-PA_19[[#This Row],[Fault Time]])*24)</f>
        <v/>
      </c>
      <c r="AC316" s="118" t="str">
        <f>IF(PA_19[[#This Row],[Work Start time on Fault]]="NA","",(PA_19[[#This Row],[Work Completion time on fault]]-PA_19[[#This Row],[Fault Time]])*24)</f>
        <v/>
      </c>
      <c r="AD316" s="62">
        <f>IFERROR((PA_19[[#This Row],[Work Completion time on fault]]-PA_19[[#This Row],[Fault Time]])*24,"")</f>
        <v>1.3333333333333339</v>
      </c>
      <c r="AE316" s="123" t="s">
        <v>1459</v>
      </c>
      <c r="AF316" s="6" t="s">
        <v>703</v>
      </c>
      <c r="AG316" s="49">
        <f>PA_19[[#This Row],[Breakdown Time]]*PA_19[[#This Row],[Plant Equivalent Weightage]]</f>
        <v>3.6979790283371447E-4</v>
      </c>
      <c r="AH316" s="54">
        <v>0.61</v>
      </c>
      <c r="AI316" s="90">
        <f>IFERROR(_xlfn.XLOOKUP($G316,'Modelling New'!$D:$D,'Modelling New'!$O:$O)*PA_19[[#This Row],[DC Capacity Affected (kW)]]*PA_19[[#This Row],[Lost PoA(KWh/m2)]],"")</f>
        <v>12.153458834478077</v>
      </c>
      <c r="AJ316" s="240" t="s">
        <v>1460</v>
      </c>
      <c r="AL316" s="235" t="s">
        <v>725</v>
      </c>
    </row>
    <row r="317" spans="1:38" x14ac:dyDescent="0.35">
      <c r="A317" s="53">
        <v>183</v>
      </c>
      <c r="B317" s="141">
        <v>45819</v>
      </c>
      <c r="C317" s="54">
        <f>YEAR(PA_19[[#This Row],[Date]])+IF(MONTH(PA_19[[#This Row],[Date]])&gt;=4,1,0)</f>
        <v>2026</v>
      </c>
      <c r="D317" s="6">
        <f>YEAR(PA_19[[#This Row],[Date]])</f>
        <v>2025</v>
      </c>
      <c r="E317" s="54" t="s">
        <v>735</v>
      </c>
      <c r="F317" s="54" t="s">
        <v>735</v>
      </c>
      <c r="G317" s="104">
        <f>PA_19[[#This Row],[Date]]-DAY(PA_19[[#This Row],[Date]])+1</f>
        <v>45809</v>
      </c>
      <c r="H317" s="6">
        <f>DAY(EOMONTH(PA_19[[#This Row],[Month Year]],0))</f>
        <v>30</v>
      </c>
      <c r="I317" s="55">
        <f>_xlfn.XLOOKUP(PA_19[[#This Row],[Date]],Raw_Data!B:B,Raw_Data!J:J,0)</f>
        <v>0.20416666666666669</v>
      </c>
      <c r="J317" s="55">
        <f>_xlfn.XLOOKUP(PA_19[[#This Row],[Date]],Raw_Data!B:B,Raw_Data!K:K)</f>
        <v>0.73472222222222217</v>
      </c>
      <c r="K317" s="49">
        <f>IFERROR((PA_19[[#This Row],[Sunset Time (POA&lt;20 W/m2)]]-PA_19[[#This Row],[Sunrise Time (POA&gt;20 W/m2)]])*24,"")</f>
        <v>12.733333333333331</v>
      </c>
      <c r="L317" s="52"/>
      <c r="M317" s="54"/>
      <c r="N317" s="54"/>
      <c r="O317" s="52" t="s">
        <v>861</v>
      </c>
      <c r="P317" s="6"/>
      <c r="Q317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17" s="6">
        <f>_xlfn.XLOOKUP(PA_19[[#This Row],[Affected Equipment ]],'Basic Data '!A:A,'Basic Data '!B:B,0)</f>
        <v>9.1</v>
      </c>
      <c r="S317" s="6">
        <f>_xlfn.XLOOKUP(PA_19[[#This Row],[Affected Equipment ]],'Basic Data '!A:A,'Basic Data '!C:C,0)</f>
        <v>9.9053009687602041E-5</v>
      </c>
      <c r="T317" s="56" t="s">
        <v>785</v>
      </c>
      <c r="U317" s="88"/>
      <c r="V317" s="191" t="s">
        <v>1463</v>
      </c>
      <c r="W317" s="55">
        <v>0.52083333333333337</v>
      </c>
      <c r="X317" s="58" t="s">
        <v>723</v>
      </c>
      <c r="Y317" s="58" t="s">
        <v>723</v>
      </c>
      <c r="Z317" s="55">
        <v>0.54861111111111105</v>
      </c>
      <c r="AA317" s="117" t="str">
        <f>IF(PA_19[[#This Row],[Acknowledgement Time ]]="NA","",(PA_19[[#This Row],[Acknowledgement Time ]]-PA_19[[#This Row],[Fault Time]])*24)</f>
        <v/>
      </c>
      <c r="AB317" s="117" t="str">
        <f>IF(PA_19[[#This Row],[Work Start time on Fault]]="NA","",(PA_19[[#This Row],[Work Start time on Fault]]-PA_19[[#This Row],[Fault Time]])*24)</f>
        <v/>
      </c>
      <c r="AC317" s="118" t="str">
        <f>IF(PA_19[[#This Row],[Work Start time on Fault]]="NA","",(PA_19[[#This Row],[Work Completion time on fault]]-PA_19[[#This Row],[Fault Time]])*24)</f>
        <v/>
      </c>
      <c r="AD317" s="62">
        <f>IFERROR((PA_19[[#This Row],[Work Completion time on fault]]-PA_19[[#This Row],[Fault Time]])*24,"")</f>
        <v>0.6666666666666643</v>
      </c>
      <c r="AE317" s="123" t="s">
        <v>1459</v>
      </c>
      <c r="AF317" s="6" t="s">
        <v>703</v>
      </c>
      <c r="AG317" s="49">
        <f>PA_19[[#This Row],[Breakdown Time]]*PA_19[[#This Row],[Plant Equivalent Weightage]]</f>
        <v>6.6035339791734463E-5</v>
      </c>
      <c r="AH317" s="54">
        <v>0.53</v>
      </c>
      <c r="AI317" s="90">
        <f>IFERROR(_xlfn.XLOOKUP($G317,'Modelling New'!$D:$D,'Modelling New'!$O:$O)*PA_19[[#This Row],[DC Capacity Affected (kW)]]*PA_19[[#This Row],[Lost PoA(KWh/m2)]],"")</f>
        <v>3.7712723549609959</v>
      </c>
      <c r="AJ317" t="s">
        <v>1466</v>
      </c>
      <c r="AL317" s="235" t="s">
        <v>725</v>
      </c>
    </row>
    <row r="318" spans="1:38" x14ac:dyDescent="0.35">
      <c r="A318" s="53">
        <v>184</v>
      </c>
      <c r="B318" s="141">
        <v>45819</v>
      </c>
      <c r="C318" s="54">
        <f>YEAR(PA_19[[#This Row],[Date]])+IF(MONTH(PA_19[[#This Row],[Date]])&gt;=4,1,0)</f>
        <v>2026</v>
      </c>
      <c r="D318" s="6">
        <f>YEAR(PA_19[[#This Row],[Date]])</f>
        <v>2025</v>
      </c>
      <c r="E318" s="54" t="s">
        <v>735</v>
      </c>
      <c r="F318" s="54" t="s">
        <v>735</v>
      </c>
      <c r="G318" s="104">
        <f>PA_19[[#This Row],[Date]]-DAY(PA_19[[#This Row],[Date]])+1</f>
        <v>45809</v>
      </c>
      <c r="H318" s="6">
        <f>DAY(EOMONTH(PA_19[[#This Row],[Month Year]],0))</f>
        <v>30</v>
      </c>
      <c r="I318" s="55">
        <f>_xlfn.XLOOKUP(PA_19[[#This Row],[Date]],Raw_Data!B:B,Raw_Data!J:J,0)</f>
        <v>0.20416666666666669</v>
      </c>
      <c r="J318" s="55">
        <f>_xlfn.XLOOKUP(PA_19[[#This Row],[Date]],Raw_Data!B:B,Raw_Data!K:K)</f>
        <v>0.73472222222222217</v>
      </c>
      <c r="K318" s="49">
        <f>IFERROR((PA_19[[#This Row],[Sunset Time (POA&lt;20 W/m2)]]-PA_19[[#This Row],[Sunrise Time (POA&gt;20 W/m2)]])*24,"")</f>
        <v>12.733333333333331</v>
      </c>
      <c r="L318" s="52"/>
      <c r="M318" s="54"/>
      <c r="N318" s="54"/>
      <c r="O318" s="52" t="s">
        <v>720</v>
      </c>
      <c r="P318" s="6"/>
      <c r="Q318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Str_Typ4(455*56)</v>
      </c>
      <c r="R318" s="6">
        <f>_xlfn.XLOOKUP(PA_19[[#This Row],[Affected Equipment ]],'Basic Data '!A:A,'Basic Data '!B:B,0)</f>
        <v>25.48</v>
      </c>
      <c r="S318" s="6">
        <f>_xlfn.XLOOKUP(PA_19[[#This Row],[Affected Equipment ]],'Basic Data '!A:A,'Basic Data '!C:C,0)</f>
        <v>2.7734842712528573E-4</v>
      </c>
      <c r="T318" s="56" t="s">
        <v>785</v>
      </c>
      <c r="U318" s="88"/>
      <c r="V318" s="191" t="s">
        <v>1464</v>
      </c>
      <c r="W318" s="55">
        <v>0.63194444444444442</v>
      </c>
      <c r="X318" s="58" t="s">
        <v>723</v>
      </c>
      <c r="Y318" s="58" t="s">
        <v>723</v>
      </c>
      <c r="Z318" s="55">
        <v>0.67708333333333337</v>
      </c>
      <c r="AA318" s="117" t="str">
        <f>IF(PA_19[[#This Row],[Acknowledgement Time ]]="NA","",(PA_19[[#This Row],[Acknowledgement Time ]]-PA_19[[#This Row],[Fault Time]])*24)</f>
        <v/>
      </c>
      <c r="AB318" s="117" t="str">
        <f>IF(PA_19[[#This Row],[Work Start time on Fault]]="NA","",(PA_19[[#This Row],[Work Start time on Fault]]-PA_19[[#This Row],[Fault Time]])*24)</f>
        <v/>
      </c>
      <c r="AC318" s="118" t="str">
        <f>IF(PA_19[[#This Row],[Work Start time on Fault]]="NA","",(PA_19[[#This Row],[Work Completion time on fault]]-PA_19[[#This Row],[Fault Time]])*24)</f>
        <v/>
      </c>
      <c r="AD318" s="62">
        <f>IFERROR((PA_19[[#This Row],[Work Completion time on fault]]-PA_19[[#This Row],[Fault Time]])*24,"")</f>
        <v>1.0833333333333348</v>
      </c>
      <c r="AE318" s="123" t="s">
        <v>1459</v>
      </c>
      <c r="AF318" s="6" t="s">
        <v>703</v>
      </c>
      <c r="AG318" s="49">
        <f>PA_19[[#This Row],[Breakdown Time]]*PA_19[[#This Row],[Plant Equivalent Weightage]]</f>
        <v>3.0046079605239328E-4</v>
      </c>
      <c r="AH318" s="54">
        <v>0.41</v>
      </c>
      <c r="AI318" s="90">
        <f>IFERROR(_xlfn.XLOOKUP($G318,'Modelling New'!$D:$D,'Modelling New'!$O:$O)*PA_19[[#This Row],[DC Capacity Affected (kW)]]*PA_19[[#This Row],[Lost PoA(KWh/m2)]],"")</f>
        <v>8.1687182330098551</v>
      </c>
      <c r="AJ318" t="s">
        <v>1465</v>
      </c>
      <c r="AL318" s="235" t="s">
        <v>725</v>
      </c>
    </row>
    <row r="319" spans="1:38" x14ac:dyDescent="0.35">
      <c r="A319" s="53">
        <v>185</v>
      </c>
      <c r="B319" s="141">
        <v>45820</v>
      </c>
      <c r="C319" s="54">
        <f>YEAR(PA_19[[#This Row],[Date]])+IF(MONTH(PA_19[[#This Row],[Date]])&gt;=4,1,0)</f>
        <v>2026</v>
      </c>
      <c r="D319" s="6">
        <f>YEAR(PA_19[[#This Row],[Date]])</f>
        <v>2025</v>
      </c>
      <c r="E319" s="54" t="s">
        <v>735</v>
      </c>
      <c r="F319" s="54" t="s">
        <v>735</v>
      </c>
      <c r="G319" s="104">
        <f>PA_19[[#This Row],[Date]]-DAY(PA_19[[#This Row],[Date]])+1</f>
        <v>45809</v>
      </c>
      <c r="H319" s="6">
        <f>DAY(EOMONTH(PA_19[[#This Row],[Month Year]],0))</f>
        <v>30</v>
      </c>
      <c r="I319" s="55">
        <f>_xlfn.XLOOKUP(PA_19[[#This Row],[Date]],Raw_Data!B:B,Raw_Data!J:J,0)</f>
        <v>0.19513888888888889</v>
      </c>
      <c r="J319" s="55">
        <f>_xlfn.XLOOKUP(PA_19[[#This Row],[Date]],Raw_Data!B:B,Raw_Data!K:K)</f>
        <v>0.73125000000000007</v>
      </c>
      <c r="K319" s="49">
        <f>IFERROR((PA_19[[#This Row],[Sunset Time (POA&lt;20 W/m2)]]-PA_19[[#This Row],[Sunrise Time (POA&gt;20 W/m2)]])*24,"")</f>
        <v>12.866666666666669</v>
      </c>
      <c r="L319" s="52" t="s">
        <v>1420</v>
      </c>
      <c r="M319" s="54"/>
      <c r="N319" s="54"/>
      <c r="O319" s="52" t="s">
        <v>816</v>
      </c>
      <c r="P319" s="6"/>
      <c r="Q319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blk7inv13</v>
      </c>
      <c r="R319" s="6">
        <f>_xlfn.XLOOKUP(PA_19[[#This Row],[Affected Equipment ]],'Basic Data '!A:A,'Basic Data '!B:B,0)</f>
        <v>267.54000000000002</v>
      </c>
      <c r="S319" s="6">
        <f>_xlfn.XLOOKUP(PA_19[[#This Row],[Affected Equipment ]],'Basic Data '!A:A,'Basic Data '!C:C,0)</f>
        <v>2.9121584848155004E-3</v>
      </c>
      <c r="T319" s="56" t="s">
        <v>730</v>
      </c>
      <c r="U319" s="88"/>
      <c r="V319" s="191" t="s">
        <v>1467</v>
      </c>
      <c r="W319" s="55">
        <v>0.65972222222222221</v>
      </c>
      <c r="X319" s="58" t="s">
        <v>723</v>
      </c>
      <c r="Y319" s="58" t="s">
        <v>723</v>
      </c>
      <c r="Z319" s="55">
        <v>0.72222222222222221</v>
      </c>
      <c r="AA319" s="117" t="str">
        <f>IF(PA_19[[#This Row],[Acknowledgement Time ]]="NA","",(PA_19[[#This Row],[Acknowledgement Time ]]-PA_19[[#This Row],[Fault Time]])*24)</f>
        <v/>
      </c>
      <c r="AB319" s="117" t="str">
        <f>IF(PA_19[[#This Row],[Work Start time on Fault]]="NA","",(PA_19[[#This Row],[Work Start time on Fault]]-PA_19[[#This Row],[Fault Time]])*24)</f>
        <v/>
      </c>
      <c r="AC319" s="118" t="str">
        <f>IF(PA_19[[#This Row],[Work Start time on Fault]]="NA","",(PA_19[[#This Row],[Work Completion time on fault]]-PA_19[[#This Row],[Fault Time]])*24)</f>
        <v/>
      </c>
      <c r="AD319" s="62">
        <f>IFERROR((PA_19[[#This Row],[Work Completion time on fault]]-PA_19[[#This Row],[Fault Time]])*24,"")</f>
        <v>1.5</v>
      </c>
      <c r="AE319" s="123" t="s">
        <v>1468</v>
      </c>
      <c r="AF319" s="6" t="s">
        <v>703</v>
      </c>
      <c r="AG319" s="49">
        <f>PA_19[[#This Row],[Breakdown Time]]*PA_19[[#This Row],[Plant Equivalent Weightage]]</f>
        <v>4.3682377272232509E-3</v>
      </c>
      <c r="AH319" s="54">
        <v>0.32</v>
      </c>
      <c r="AI319" s="90">
        <f>IFERROR(_xlfn.XLOOKUP($G319,'Modelling New'!$D:$D,'Modelling New'!$O:$O)*PA_19[[#This Row],[DC Capacity Affected (kW)]]*PA_19[[#This Row],[Lost PoA(KWh/m2)]],"")</f>
        <v>66.943642104666139</v>
      </c>
      <c r="AJ319" t="s">
        <v>1470</v>
      </c>
      <c r="AL319" s="235" t="s">
        <v>725</v>
      </c>
    </row>
    <row r="320" spans="1:38" x14ac:dyDescent="0.35">
      <c r="A320" s="53">
        <v>186</v>
      </c>
      <c r="B320" s="141">
        <v>45820</v>
      </c>
      <c r="C320" s="54">
        <f>YEAR(PA_19[[#This Row],[Date]])+IF(MONTH(PA_19[[#This Row],[Date]])&gt;=4,1,0)</f>
        <v>2026</v>
      </c>
      <c r="D320" s="6">
        <f>YEAR(PA_19[[#This Row],[Date]])</f>
        <v>2025</v>
      </c>
      <c r="E320" s="54" t="s">
        <v>735</v>
      </c>
      <c r="F320" s="54" t="s">
        <v>735</v>
      </c>
      <c r="G320" s="104">
        <f>PA_19[[#This Row],[Date]]-DAY(PA_19[[#This Row],[Date]])+1</f>
        <v>45809</v>
      </c>
      <c r="H320" s="6">
        <f>DAY(EOMONTH(PA_19[[#This Row],[Month Year]],0))</f>
        <v>30</v>
      </c>
      <c r="I320" s="55">
        <f>_xlfn.XLOOKUP(PA_19[[#This Row],[Date]],Raw_Data!B:B,Raw_Data!J:J,0)</f>
        <v>0.19513888888888889</v>
      </c>
      <c r="J320" s="55">
        <f>_xlfn.XLOOKUP(PA_19[[#This Row],[Date]],Raw_Data!B:B,Raw_Data!K:K)</f>
        <v>0.73125000000000007</v>
      </c>
      <c r="K320" s="49">
        <f>IFERROR((PA_19[[#This Row],[Sunset Time (POA&lt;20 W/m2)]]-PA_19[[#This Row],[Sunrise Time (POA&gt;20 W/m2)]])*24,"")</f>
        <v>12.866666666666669</v>
      </c>
      <c r="L320" s="52" t="s">
        <v>112</v>
      </c>
      <c r="M320" s="54"/>
      <c r="N320" s="54"/>
      <c r="O320" s="52" t="s">
        <v>752</v>
      </c>
      <c r="P320" s="6"/>
      <c r="Q320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Blk7Inv14</v>
      </c>
      <c r="R320" s="6">
        <f>_xlfn.XLOOKUP(PA_19[[#This Row],[Affected Equipment ]],'Basic Data '!A:A,'Basic Data '!B:B,0)</f>
        <v>293.02</v>
      </c>
      <c r="S320" s="6">
        <f>_xlfn.XLOOKUP(PA_19[[#This Row],[Affected Equipment ]],'Basic Data '!A:A,'Basic Data '!C:C,0)</f>
        <v>3.1895069119407858E-3</v>
      </c>
      <c r="T320" s="56" t="s">
        <v>730</v>
      </c>
      <c r="U320" s="88"/>
      <c r="V320" s="191" t="s">
        <v>1467</v>
      </c>
      <c r="W320" s="55">
        <v>0.65972222222222221</v>
      </c>
      <c r="X320" s="58" t="s">
        <v>723</v>
      </c>
      <c r="Y320" s="58" t="s">
        <v>723</v>
      </c>
      <c r="Z320" s="55">
        <v>0.72222222222222221</v>
      </c>
      <c r="AA320" s="117" t="str">
        <f>IF(PA_19[[#This Row],[Acknowledgement Time ]]="NA","",(PA_19[[#This Row],[Acknowledgement Time ]]-PA_19[[#This Row],[Fault Time]])*24)</f>
        <v/>
      </c>
      <c r="AB320" s="117" t="str">
        <f>IF(PA_19[[#This Row],[Work Start time on Fault]]="NA","",(PA_19[[#This Row],[Work Start time on Fault]]-PA_19[[#This Row],[Fault Time]])*24)</f>
        <v/>
      </c>
      <c r="AC320" s="118" t="str">
        <f>IF(PA_19[[#This Row],[Work Start time on Fault]]="NA","",(PA_19[[#This Row],[Work Completion time on fault]]-PA_19[[#This Row],[Fault Time]])*24)</f>
        <v/>
      </c>
      <c r="AD320" s="62">
        <f>IFERROR((PA_19[[#This Row],[Work Completion time on fault]]-PA_19[[#This Row],[Fault Time]])*24,"")</f>
        <v>1.5</v>
      </c>
      <c r="AE320" s="123" t="s">
        <v>732</v>
      </c>
      <c r="AF320" s="6" t="s">
        <v>703</v>
      </c>
      <c r="AG320" s="49">
        <f>PA_19[[#This Row],[Breakdown Time]]*PA_19[[#This Row],[Plant Equivalent Weightage]]</f>
        <v>4.7842603679111792E-3</v>
      </c>
      <c r="AH320" s="54">
        <v>0.32</v>
      </c>
      <c r="AI320" s="90">
        <f>IFERROR(_xlfn.XLOOKUP($G320,'Modelling New'!$D:$D,'Modelling New'!$O:$O)*PA_19[[#This Row],[DC Capacity Affected (kW)]]*PA_19[[#This Row],[Lost PoA(KWh/m2)]],"")</f>
        <v>73.319227067015277</v>
      </c>
      <c r="AJ320" t="s">
        <v>1470</v>
      </c>
      <c r="AL320" s="235" t="s">
        <v>725</v>
      </c>
    </row>
    <row r="321" spans="1:38" x14ac:dyDescent="0.35">
      <c r="A321" s="53">
        <v>187</v>
      </c>
      <c r="B321" s="141">
        <v>45820</v>
      </c>
      <c r="C321" s="54">
        <f>YEAR(PA_19[[#This Row],[Date]])+IF(MONTH(PA_19[[#This Row],[Date]])&gt;=4,1,0)</f>
        <v>2026</v>
      </c>
      <c r="D321" s="6">
        <f>YEAR(PA_19[[#This Row],[Date]])</f>
        <v>2025</v>
      </c>
      <c r="E321" s="54" t="s">
        <v>735</v>
      </c>
      <c r="F321" s="54" t="s">
        <v>735</v>
      </c>
      <c r="G321" s="104">
        <f>PA_19[[#This Row],[Date]]-DAY(PA_19[[#This Row],[Date]])+1</f>
        <v>45809</v>
      </c>
      <c r="H321" s="6">
        <f>DAY(EOMONTH(PA_19[[#This Row],[Month Year]],0))</f>
        <v>30</v>
      </c>
      <c r="I321" s="55">
        <f>_xlfn.XLOOKUP(PA_19[[#This Row],[Date]],Raw_Data!B:B,Raw_Data!J:J,0)</f>
        <v>0.19513888888888889</v>
      </c>
      <c r="J321" s="55">
        <f>_xlfn.XLOOKUP(PA_19[[#This Row],[Date]],Raw_Data!B:B,Raw_Data!K:K)</f>
        <v>0.73125000000000007</v>
      </c>
      <c r="K321" s="49">
        <f>IFERROR((PA_19[[#This Row],[Sunset Time (POA&lt;20 W/m2)]]-PA_19[[#This Row],[Sunrise Time (POA&gt;20 W/m2)]])*24,"")</f>
        <v>12.866666666666669</v>
      </c>
      <c r="L321" s="52"/>
      <c r="M321" s="54"/>
      <c r="N321" s="54"/>
      <c r="O321" s="52" t="s">
        <v>861</v>
      </c>
      <c r="P321" s="6"/>
      <c r="Q321" s="6" t="str">
        <f>CONCATENATE(PA_19[[#This Row],[Inverter  Station Number (if Bd in filed)]],PA_19[[#This Row],[LT Number (If breakdwon in Below LT Panel)]],PA_19[[#This Row],[Inverter number (If Inv or Str BD)]],PA_19[[#This Row],[String Type(If String BD, No other filed to be inserted)]],PA_19[[#This Row],[Equipment (If any BD above LT panel)]])</f>
        <v>Str_Typ4(455*26)</v>
      </c>
      <c r="R321" s="6">
        <f>_xlfn.XLOOKUP(PA_19[[#This Row],[Affected Equipment ]],'Basic Data '!A:A,'Basic Data '!B:B,0)</f>
        <v>9.1</v>
      </c>
      <c r="S321" s="6">
        <f>_xlfn.XLOOKUP(PA_19[[#This Row],[Affected Equipment ]],'Basic Data '!A:A,'Basic Data '!C:C,0)</f>
        <v>9.9053009687602041E-5</v>
      </c>
      <c r="T321" s="56" t="s">
        <v>785</v>
      </c>
      <c r="U321" s="88"/>
      <c r="V321" s="191" t="s">
        <v>1472</v>
      </c>
      <c r="W321" s="55">
        <v>0.59027777777777779</v>
      </c>
      <c r="X321" s="58" t="s">
        <v>723</v>
      </c>
      <c r="Y321" s="58" t="s">
        <v>723</v>
      </c>
      <c r="Z321" s="55">
        <v>0.65972222222222221</v>
      </c>
      <c r="AA321" s="117" t="str">
        <f>IF(PA_19[[#This Row],[Acknowledgement Time ]]="NA","",(PA_19[[#This Row],[Acknowledgement Time ]]-PA_19[[#This Row],[Fault Time]])*24)</f>
        <v/>
      </c>
      <c r="AB321" s="117" t="str">
        <f>IF(PA_19[[#This Row],[Work Start time on Fault]]="NA","",(PA_19[[#This Row],[Work Start time on Fault]]-PA_19[[#This Row],[Fault Time]])*24)</f>
        <v/>
      </c>
      <c r="AC321" s="118" t="str">
        <f>IF(PA_19[[#This Row],[Work Start time on Fault]]="NA","",(PA_19[[#This Row],[Work Completion time on fault]]-PA_19[[#This Row],[Fault Time]])*24)</f>
        <v/>
      </c>
      <c r="AD321" s="62">
        <f>IFERROR((PA_19[[#This Row],[Work Completion time on fault]]-PA_19[[#This Row],[Fault Time]])*24,"")</f>
        <v>1.6666666666666661</v>
      </c>
      <c r="AE321" s="123" t="s">
        <v>1471</v>
      </c>
      <c r="AF321" s="6" t="s">
        <v>703</v>
      </c>
      <c r="AG321" s="49">
        <f>PA_19[[#This Row],[Breakdown Time]]*PA_19[[#This Row],[Plant Equivalent Weightage]]</f>
        <v>1.6508834947933667E-4</v>
      </c>
      <c r="AH321" s="54">
        <v>0.8</v>
      </c>
      <c r="AI321" s="90">
        <f>IFERROR(_xlfn.XLOOKUP($G321,'Modelling New'!$D:$D,'Modelling New'!$O:$O)*PA_19[[#This Row],[DC Capacity Affected (kW)]]*PA_19[[#This Row],[Lost PoA(KWh/m2)]],"")</f>
        <v>5.6924865735260317</v>
      </c>
      <c r="AJ321" t="s">
        <v>1469</v>
      </c>
      <c r="AL321" s="235" t="s">
        <v>725</v>
      </c>
    </row>
  </sheetData>
  <phoneticPr fontId="6" type="noConversion"/>
  <conditionalFormatting sqref="AL136:AL321">
    <cfRule type="cellIs" dxfId="3" priority="1" operator="equal">
      <formula>"GRID"</formula>
    </cfRule>
    <cfRule type="cellIs" dxfId="2" priority="2" operator="equal">
      <formula>"Client"</formula>
    </cfRule>
    <cfRule type="cellIs" dxfId="1" priority="3" operator="equal">
      <formula>"MTPL"</formula>
    </cfRule>
  </conditionalFormatting>
  <dataValidations count="2">
    <dataValidation type="list" allowBlank="1" showInputMessage="1" showErrorMessage="1" sqref="AO12 AL4" xr:uid="{6CF9C9CC-A5BD-4D6E-9BC2-503787F718BB}">
      <formula1>"MTPL,CLIENT,GRID"</formula1>
    </dataValidation>
    <dataValidation type="list" allowBlank="1" showInputMessage="1" showErrorMessage="1" sqref="AL135:AL321" xr:uid="{F9343698-15A5-4E73-8C90-36F3386CAE12}">
      <formula1>"MTPL,Client,GRID"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448"/>
  <sheetViews>
    <sheetView topLeftCell="B1" zoomScale="85" zoomScaleNormal="85" workbookViewId="0">
      <selection activeCell="A2" sqref="A2"/>
    </sheetView>
  </sheetViews>
  <sheetFormatPr defaultRowHeight="14.5" x14ac:dyDescent="0.35"/>
  <cols>
    <col min="1" max="1" width="18.81640625" bestFit="1" customWidth="1"/>
    <col min="2" max="2" width="18.453125" style="1" bestFit="1" customWidth="1"/>
    <col min="3" max="3" width="18.453125" style="1" customWidth="1"/>
    <col min="5" max="5" width="20.54296875" customWidth="1"/>
    <col min="6" max="6" width="4.81640625" customWidth="1"/>
    <col min="7" max="7" width="12.54296875" customWidth="1"/>
    <col min="8" max="8" width="2.81640625" customWidth="1"/>
    <col min="9" max="9" width="9.1796875" style="18" customWidth="1"/>
    <col min="10" max="10" width="2.81640625" style="1" customWidth="1"/>
    <col min="11" max="11" width="16.453125" style="1" bestFit="1" customWidth="1"/>
    <col min="12" max="12" width="2.1796875" style="1" customWidth="1"/>
    <col min="13" max="13" width="14.54296875" style="1" bestFit="1" customWidth="1"/>
    <col min="14" max="14" width="3.81640625" style="1" customWidth="1"/>
    <col min="15" max="15" width="15.453125" style="1" bestFit="1" customWidth="1"/>
    <col min="19" max="19" width="10.453125" customWidth="1"/>
    <col min="21" max="21" width="9.81640625" customWidth="1"/>
  </cols>
  <sheetData>
    <row r="1" spans="1:21" s="13" customFormat="1" ht="29" x14ac:dyDescent="0.35">
      <c r="A1" s="10" t="s">
        <v>867</v>
      </c>
      <c r="B1" s="11" t="s">
        <v>868</v>
      </c>
      <c r="C1" s="12" t="s">
        <v>689</v>
      </c>
      <c r="E1" s="129" t="s">
        <v>869</v>
      </c>
      <c r="G1" s="10" t="s">
        <v>870</v>
      </c>
      <c r="H1"/>
      <c r="I1" s="10" t="s">
        <v>871</v>
      </c>
      <c r="J1"/>
      <c r="K1" s="10" t="s">
        <v>872</v>
      </c>
      <c r="M1" s="10" t="s">
        <v>867</v>
      </c>
      <c r="O1" s="10" t="s">
        <v>873</v>
      </c>
      <c r="Q1" s="10" t="s">
        <v>695</v>
      </c>
      <c r="S1" s="129" t="s">
        <v>874</v>
      </c>
      <c r="U1" s="129" t="s">
        <v>871</v>
      </c>
    </row>
    <row r="2" spans="1:21" x14ac:dyDescent="0.35">
      <c r="A2" s="14" t="s">
        <v>875</v>
      </c>
      <c r="B2" s="20">
        <v>132</v>
      </c>
      <c r="C2" s="15">
        <f>IFERROR(B2/$S$2,"")</f>
        <v>1.4368128877762056E-3</v>
      </c>
      <c r="E2" s="14" t="s">
        <v>876</v>
      </c>
      <c r="G2" s="14" t="s">
        <v>803</v>
      </c>
      <c r="I2" s="14" t="s">
        <v>877</v>
      </c>
      <c r="J2"/>
      <c r="K2" s="14" t="s">
        <v>878</v>
      </c>
      <c r="L2"/>
      <c r="M2" s="14" t="s">
        <v>761</v>
      </c>
      <c r="N2"/>
      <c r="O2" s="102" t="s">
        <v>879</v>
      </c>
      <c r="Q2" s="14" t="s">
        <v>729</v>
      </c>
      <c r="S2" s="130">
        <v>91870</v>
      </c>
      <c r="U2" s="14" t="s">
        <v>880</v>
      </c>
    </row>
    <row r="3" spans="1:21" x14ac:dyDescent="0.35">
      <c r="A3" s="14" t="s">
        <v>881</v>
      </c>
      <c r="B3" s="20">
        <v>132</v>
      </c>
      <c r="C3" s="15">
        <f t="shared" ref="C3:C66" si="0">IFERROR(B3/$S$2,"")</f>
        <v>1.4368128877762056E-3</v>
      </c>
      <c r="E3" s="14" t="s">
        <v>882</v>
      </c>
      <c r="G3" s="14" t="s">
        <v>883</v>
      </c>
      <c r="I3" s="14" t="s">
        <v>884</v>
      </c>
      <c r="J3"/>
      <c r="K3" s="14" t="s">
        <v>885</v>
      </c>
      <c r="L3"/>
      <c r="M3" s="14" t="s">
        <v>886</v>
      </c>
      <c r="N3"/>
      <c r="O3" s="102" t="s">
        <v>887</v>
      </c>
      <c r="Q3" s="14" t="s">
        <v>703</v>
      </c>
      <c r="U3" s="14" t="s">
        <v>888</v>
      </c>
    </row>
    <row r="4" spans="1:21" x14ac:dyDescent="0.35">
      <c r="A4" s="14" t="s">
        <v>889</v>
      </c>
      <c r="B4" s="20">
        <v>132</v>
      </c>
      <c r="C4" s="15">
        <f t="shared" si="0"/>
        <v>1.4368128877762056E-3</v>
      </c>
      <c r="E4" s="14" t="s">
        <v>721</v>
      </c>
      <c r="G4" s="14" t="s">
        <v>890</v>
      </c>
      <c r="I4" s="14" t="s">
        <v>891</v>
      </c>
      <c r="J4"/>
      <c r="K4" s="14" t="s">
        <v>892</v>
      </c>
      <c r="L4"/>
      <c r="M4" s="14" t="s">
        <v>893</v>
      </c>
      <c r="N4"/>
      <c r="O4" s="102" t="s">
        <v>894</v>
      </c>
    </row>
    <row r="5" spans="1:21" x14ac:dyDescent="0.35">
      <c r="A5" s="14" t="s">
        <v>895</v>
      </c>
      <c r="B5" s="20">
        <v>132</v>
      </c>
      <c r="C5" s="15">
        <f t="shared" si="0"/>
        <v>1.4368128877762056E-3</v>
      </c>
      <c r="E5" s="14" t="s">
        <v>896</v>
      </c>
      <c r="G5" s="14" t="s">
        <v>778</v>
      </c>
      <c r="I5" s="14" t="s">
        <v>897</v>
      </c>
      <c r="J5"/>
      <c r="K5" s="14" t="s">
        <v>780</v>
      </c>
      <c r="L5"/>
      <c r="M5" s="14" t="s">
        <v>898</v>
      </c>
      <c r="N5"/>
      <c r="O5" s="102" t="s">
        <v>899</v>
      </c>
    </row>
    <row r="6" spans="1:21" x14ac:dyDescent="0.35">
      <c r="A6" s="14" t="s">
        <v>900</v>
      </c>
      <c r="B6" s="20">
        <v>132</v>
      </c>
      <c r="C6" s="15">
        <f t="shared" si="0"/>
        <v>1.4368128877762056E-3</v>
      </c>
      <c r="E6" s="14" t="s">
        <v>730</v>
      </c>
      <c r="G6" s="14" t="s">
        <v>783</v>
      </c>
      <c r="I6" s="14" t="s">
        <v>901</v>
      </c>
      <c r="J6"/>
      <c r="K6" s="14" t="s">
        <v>720</v>
      </c>
      <c r="L6"/>
      <c r="M6" s="14" t="s">
        <v>902</v>
      </c>
      <c r="N6"/>
      <c r="O6" s="102" t="s">
        <v>903</v>
      </c>
    </row>
    <row r="7" spans="1:21" x14ac:dyDescent="0.35">
      <c r="A7" s="14" t="s">
        <v>904</v>
      </c>
      <c r="B7" s="20">
        <v>132</v>
      </c>
      <c r="C7" s="15">
        <f t="shared" si="0"/>
        <v>1.4368128877762056E-3</v>
      </c>
      <c r="E7" s="14" t="s">
        <v>905</v>
      </c>
      <c r="G7" s="14" t="s">
        <v>906</v>
      </c>
      <c r="I7" s="14" t="s">
        <v>907</v>
      </c>
      <c r="J7"/>
      <c r="K7" s="14" t="s">
        <v>908</v>
      </c>
      <c r="L7"/>
      <c r="M7" s="14" t="s">
        <v>909</v>
      </c>
      <c r="N7"/>
      <c r="O7" s="102" t="s">
        <v>910</v>
      </c>
    </row>
    <row r="8" spans="1:21" x14ac:dyDescent="0.35">
      <c r="A8" s="14" t="s">
        <v>911</v>
      </c>
      <c r="B8" s="20">
        <v>132</v>
      </c>
      <c r="C8" s="15">
        <f t="shared" si="0"/>
        <v>1.4368128877762056E-3</v>
      </c>
      <c r="E8" s="14" t="s">
        <v>912</v>
      </c>
      <c r="G8" s="14" t="s">
        <v>913</v>
      </c>
      <c r="I8" s="14" t="s">
        <v>914</v>
      </c>
      <c r="J8"/>
      <c r="K8" s="14" t="s">
        <v>915</v>
      </c>
      <c r="L8"/>
      <c r="M8" s="14" t="s">
        <v>916</v>
      </c>
      <c r="N8"/>
      <c r="O8" s="102" t="s">
        <v>917</v>
      </c>
    </row>
    <row r="9" spans="1:21" x14ac:dyDescent="0.35">
      <c r="A9" s="14" t="s">
        <v>918</v>
      </c>
      <c r="B9" s="20">
        <v>132</v>
      </c>
      <c r="C9" s="15">
        <f t="shared" si="0"/>
        <v>1.4368128877762056E-3</v>
      </c>
      <c r="E9" s="14" t="s">
        <v>919</v>
      </c>
      <c r="G9" s="14" t="s">
        <v>736</v>
      </c>
      <c r="I9" s="14" t="s">
        <v>920</v>
      </c>
      <c r="J9"/>
      <c r="K9" s="14" t="s">
        <v>921</v>
      </c>
      <c r="L9"/>
      <c r="M9" s="14" t="s">
        <v>922</v>
      </c>
      <c r="N9"/>
      <c r="O9" s="102" t="s">
        <v>923</v>
      </c>
    </row>
    <row r="10" spans="1:21" x14ac:dyDescent="0.35">
      <c r="A10" s="14" t="s">
        <v>924</v>
      </c>
      <c r="B10" s="20">
        <v>132</v>
      </c>
      <c r="C10" s="15">
        <f t="shared" si="0"/>
        <v>1.4368128877762056E-3</v>
      </c>
      <c r="E10" s="14" t="s">
        <v>925</v>
      </c>
      <c r="G10" s="14" t="s">
        <v>926</v>
      </c>
      <c r="I10"/>
      <c r="J10"/>
      <c r="K10" s="14" t="s">
        <v>731</v>
      </c>
      <c r="L10"/>
      <c r="M10" s="14" t="s">
        <v>927</v>
      </c>
      <c r="N10"/>
      <c r="O10" s="102" t="s">
        <v>928</v>
      </c>
    </row>
    <row r="11" spans="1:21" x14ac:dyDescent="0.35">
      <c r="A11" s="14" t="s">
        <v>929</v>
      </c>
      <c r="B11" s="20">
        <v>132</v>
      </c>
      <c r="C11" s="15">
        <f t="shared" si="0"/>
        <v>1.4368128877762056E-3</v>
      </c>
      <c r="E11" s="14" t="s">
        <v>930</v>
      </c>
      <c r="G11" s="14" t="s">
        <v>766</v>
      </c>
      <c r="I11"/>
      <c r="J11"/>
      <c r="K11" s="14" t="s">
        <v>861</v>
      </c>
      <c r="L11"/>
      <c r="M11" s="14" t="s">
        <v>931</v>
      </c>
      <c r="N11"/>
      <c r="O11" s="102" t="s">
        <v>932</v>
      </c>
    </row>
    <row r="12" spans="1:21" x14ac:dyDescent="0.35">
      <c r="A12" s="14" t="s">
        <v>933</v>
      </c>
      <c r="B12" s="20">
        <v>130.68</v>
      </c>
      <c r="C12" s="15">
        <f t="shared" si="0"/>
        <v>1.4224447588984436E-3</v>
      </c>
      <c r="E12" s="14" t="s">
        <v>934</v>
      </c>
      <c r="G12" s="14" t="s">
        <v>747</v>
      </c>
      <c r="I12"/>
      <c r="J12"/>
      <c r="K12"/>
      <c r="L12"/>
      <c r="M12" s="14" t="s">
        <v>935</v>
      </c>
      <c r="N12"/>
      <c r="O12" s="102" t="s">
        <v>936</v>
      </c>
    </row>
    <row r="13" spans="1:21" x14ac:dyDescent="0.35">
      <c r="A13" s="14" t="s">
        <v>937</v>
      </c>
      <c r="B13" s="20">
        <v>132</v>
      </c>
      <c r="C13" s="15">
        <f t="shared" si="0"/>
        <v>1.4368128877762056E-3</v>
      </c>
      <c r="E13" s="14" t="s">
        <v>938</v>
      </c>
      <c r="G13" s="14" t="s">
        <v>760</v>
      </c>
      <c r="I13"/>
      <c r="J13"/>
      <c r="K13"/>
      <c r="L13"/>
      <c r="M13" s="14" t="s">
        <v>700</v>
      </c>
      <c r="N13"/>
      <c r="O13" s="102" t="s">
        <v>939</v>
      </c>
    </row>
    <row r="14" spans="1:21" x14ac:dyDescent="0.35">
      <c r="A14" s="14" t="s">
        <v>940</v>
      </c>
      <c r="B14" s="20">
        <v>132</v>
      </c>
      <c r="C14" s="15">
        <f t="shared" si="0"/>
        <v>1.4368128877762056E-3</v>
      </c>
      <c r="E14" s="14" t="s">
        <v>941</v>
      </c>
      <c r="I14"/>
      <c r="J14"/>
      <c r="K14"/>
      <c r="L14"/>
      <c r="M14" s="14"/>
      <c r="N14"/>
      <c r="O14" s="102" t="s">
        <v>942</v>
      </c>
    </row>
    <row r="15" spans="1:21" x14ac:dyDescent="0.35">
      <c r="A15" s="14" t="s">
        <v>943</v>
      </c>
      <c r="B15" s="20">
        <v>125.4</v>
      </c>
      <c r="C15" s="15">
        <f t="shared" si="0"/>
        <v>1.3649722433873952E-3</v>
      </c>
      <c r="E15" s="14" t="s">
        <v>944</v>
      </c>
      <c r="I15"/>
      <c r="J15"/>
      <c r="K15"/>
      <c r="L15"/>
      <c r="M15" s="14" t="s">
        <v>945</v>
      </c>
      <c r="N15"/>
      <c r="O15" s="102" t="s">
        <v>946</v>
      </c>
    </row>
    <row r="16" spans="1:21" x14ac:dyDescent="0.35">
      <c r="A16" s="14" t="s">
        <v>947</v>
      </c>
      <c r="B16" s="20">
        <v>132</v>
      </c>
      <c r="C16" s="15">
        <f t="shared" si="0"/>
        <v>1.4368128877762056E-3</v>
      </c>
      <c r="E16" s="14" t="s">
        <v>948</v>
      </c>
      <c r="I16"/>
      <c r="J16"/>
      <c r="K16"/>
      <c r="L16"/>
      <c r="M16" s="14" t="s">
        <v>949</v>
      </c>
      <c r="N16"/>
      <c r="O16" s="102" t="s">
        <v>950</v>
      </c>
    </row>
    <row r="17" spans="1:15" x14ac:dyDescent="0.35">
      <c r="A17" s="14" t="s">
        <v>951</v>
      </c>
      <c r="B17" s="20">
        <v>132</v>
      </c>
      <c r="C17" s="15">
        <f t="shared" si="0"/>
        <v>1.4368128877762056E-3</v>
      </c>
      <c r="E17" s="14" t="s">
        <v>952</v>
      </c>
      <c r="I17"/>
      <c r="J17"/>
      <c r="K17"/>
      <c r="L17"/>
      <c r="M17"/>
      <c r="N17"/>
      <c r="O17" s="102" t="s">
        <v>858</v>
      </c>
    </row>
    <row r="18" spans="1:15" x14ac:dyDescent="0.35">
      <c r="A18" s="14" t="s">
        <v>953</v>
      </c>
      <c r="B18" s="20">
        <v>132</v>
      </c>
      <c r="C18" s="15">
        <f t="shared" si="0"/>
        <v>1.4368128877762056E-3</v>
      </c>
      <c r="E18" s="14" t="s">
        <v>954</v>
      </c>
      <c r="I18"/>
      <c r="J18"/>
      <c r="K18"/>
      <c r="L18"/>
      <c r="N18"/>
      <c r="O18" s="102" t="s">
        <v>955</v>
      </c>
    </row>
    <row r="19" spans="1:15" x14ac:dyDescent="0.35">
      <c r="A19" s="14" t="s">
        <v>956</v>
      </c>
      <c r="B19" s="20">
        <v>132</v>
      </c>
      <c r="C19" s="15">
        <f t="shared" si="0"/>
        <v>1.4368128877762056E-3</v>
      </c>
      <c r="E19" s="14" t="s">
        <v>957</v>
      </c>
      <c r="I19"/>
      <c r="J19"/>
      <c r="K19"/>
      <c r="L19"/>
      <c r="M19"/>
      <c r="N19"/>
      <c r="O19" s="102" t="s">
        <v>958</v>
      </c>
    </row>
    <row r="20" spans="1:15" x14ac:dyDescent="0.35">
      <c r="A20" s="14" t="s">
        <v>959</v>
      </c>
      <c r="B20" s="20">
        <v>132</v>
      </c>
      <c r="C20" s="15">
        <f t="shared" si="0"/>
        <v>1.4368128877762056E-3</v>
      </c>
      <c r="E20" s="17" t="s">
        <v>960</v>
      </c>
      <c r="I20"/>
      <c r="J20"/>
      <c r="K20"/>
      <c r="L20"/>
      <c r="M20"/>
      <c r="N20"/>
      <c r="O20" s="102" t="s">
        <v>961</v>
      </c>
    </row>
    <row r="21" spans="1:15" x14ac:dyDescent="0.35">
      <c r="A21" s="14" t="s">
        <v>962</v>
      </c>
      <c r="B21" s="20">
        <v>125.4</v>
      </c>
      <c r="C21" s="15">
        <f t="shared" si="0"/>
        <v>1.3649722433873952E-3</v>
      </c>
      <c r="E21" s="14" t="s">
        <v>963</v>
      </c>
      <c r="I21"/>
      <c r="J21"/>
      <c r="K21"/>
      <c r="L21"/>
      <c r="M21"/>
      <c r="N21"/>
      <c r="O21" s="102" t="s">
        <v>964</v>
      </c>
    </row>
    <row r="22" spans="1:15" x14ac:dyDescent="0.35">
      <c r="A22" s="14" t="s">
        <v>965</v>
      </c>
      <c r="B22" s="20">
        <v>132</v>
      </c>
      <c r="C22" s="15">
        <f t="shared" si="0"/>
        <v>1.4368128877762056E-3</v>
      </c>
      <c r="E22" s="14" t="s">
        <v>966</v>
      </c>
      <c r="I22"/>
      <c r="J22"/>
      <c r="K22"/>
      <c r="L22"/>
      <c r="M22"/>
      <c r="N22"/>
      <c r="O22" s="102" t="s">
        <v>967</v>
      </c>
    </row>
    <row r="23" spans="1:15" x14ac:dyDescent="0.35">
      <c r="A23" s="14" t="s">
        <v>968</v>
      </c>
      <c r="B23" s="20">
        <v>132</v>
      </c>
      <c r="C23" s="15">
        <f t="shared" si="0"/>
        <v>1.4368128877762056E-3</v>
      </c>
      <c r="E23" s="14" t="s">
        <v>969</v>
      </c>
      <c r="I23"/>
      <c r="J23"/>
      <c r="K23"/>
      <c r="L23"/>
      <c r="M23"/>
      <c r="N23"/>
      <c r="O23" s="102" t="s">
        <v>970</v>
      </c>
    </row>
    <row r="24" spans="1:15" x14ac:dyDescent="0.35">
      <c r="A24" s="14" t="s">
        <v>971</v>
      </c>
      <c r="B24" s="20">
        <v>132</v>
      </c>
      <c r="C24" s="15">
        <f t="shared" si="0"/>
        <v>1.4368128877762056E-3</v>
      </c>
      <c r="I24"/>
      <c r="J24"/>
      <c r="K24"/>
      <c r="L24"/>
      <c r="M24"/>
      <c r="N24"/>
      <c r="O24" s="102" t="s">
        <v>737</v>
      </c>
    </row>
    <row r="25" spans="1:15" x14ac:dyDescent="0.35">
      <c r="A25" s="14" t="s">
        <v>972</v>
      </c>
      <c r="B25" s="20">
        <v>132</v>
      </c>
      <c r="C25" s="15">
        <f t="shared" si="0"/>
        <v>1.4368128877762056E-3</v>
      </c>
      <c r="I25"/>
      <c r="J25"/>
      <c r="K25"/>
      <c r="L25"/>
      <c r="M25"/>
      <c r="N25"/>
      <c r="O25" s="102" t="s">
        <v>740</v>
      </c>
    </row>
    <row r="26" spans="1:15" x14ac:dyDescent="0.35">
      <c r="A26" s="14" t="s">
        <v>973</v>
      </c>
      <c r="B26" s="20">
        <v>132</v>
      </c>
      <c r="C26" s="15">
        <f t="shared" si="0"/>
        <v>1.4368128877762056E-3</v>
      </c>
      <c r="I26"/>
      <c r="J26"/>
      <c r="K26"/>
      <c r="L26"/>
      <c r="M26"/>
      <c r="N26"/>
      <c r="O26" s="102" t="s">
        <v>974</v>
      </c>
    </row>
    <row r="27" spans="1:15" x14ac:dyDescent="0.35">
      <c r="A27" s="14" t="s">
        <v>975</v>
      </c>
      <c r="B27" s="20">
        <v>131.66999999999999</v>
      </c>
      <c r="C27" s="15">
        <f t="shared" si="0"/>
        <v>1.4332208555567648E-3</v>
      </c>
      <c r="I27"/>
      <c r="J27"/>
      <c r="K27"/>
      <c r="L27"/>
      <c r="M27"/>
      <c r="N27"/>
      <c r="O27" s="102" t="s">
        <v>976</v>
      </c>
    </row>
    <row r="28" spans="1:15" x14ac:dyDescent="0.35">
      <c r="A28" s="14" t="s">
        <v>977</v>
      </c>
      <c r="B28" s="20">
        <v>125.4</v>
      </c>
      <c r="C28" s="15">
        <f t="shared" si="0"/>
        <v>1.3649722433873952E-3</v>
      </c>
      <c r="I28"/>
      <c r="J28"/>
      <c r="K28"/>
      <c r="L28"/>
      <c r="M28"/>
      <c r="N28"/>
      <c r="O28" s="102" t="s">
        <v>978</v>
      </c>
    </row>
    <row r="29" spans="1:15" x14ac:dyDescent="0.35">
      <c r="A29" s="14" t="s">
        <v>979</v>
      </c>
      <c r="B29" s="20">
        <v>132</v>
      </c>
      <c r="C29" s="15">
        <f t="shared" si="0"/>
        <v>1.4368128877762056E-3</v>
      </c>
      <c r="I29"/>
      <c r="J29"/>
      <c r="K29"/>
      <c r="L29"/>
      <c r="M29"/>
      <c r="N29"/>
      <c r="O29" s="102" t="s">
        <v>980</v>
      </c>
    </row>
    <row r="30" spans="1:15" x14ac:dyDescent="0.35">
      <c r="A30" s="14" t="s">
        <v>981</v>
      </c>
      <c r="B30" s="20">
        <v>132</v>
      </c>
      <c r="C30" s="15">
        <f t="shared" si="0"/>
        <v>1.4368128877762056E-3</v>
      </c>
      <c r="I30"/>
      <c r="J30"/>
      <c r="K30"/>
      <c r="L30"/>
      <c r="M30"/>
      <c r="N30"/>
      <c r="O30" s="102" t="s">
        <v>982</v>
      </c>
    </row>
    <row r="31" spans="1:15" x14ac:dyDescent="0.35">
      <c r="A31" s="14" t="s">
        <v>983</v>
      </c>
      <c r="B31" s="20">
        <v>132</v>
      </c>
      <c r="C31" s="15">
        <f t="shared" si="0"/>
        <v>1.4368128877762056E-3</v>
      </c>
      <c r="I31"/>
      <c r="J31"/>
      <c r="K31"/>
      <c r="L31"/>
      <c r="M31"/>
      <c r="N31"/>
      <c r="O31" s="102" t="s">
        <v>984</v>
      </c>
    </row>
    <row r="32" spans="1:15" x14ac:dyDescent="0.35">
      <c r="A32" s="14" t="s">
        <v>985</v>
      </c>
      <c r="B32" s="20">
        <v>125.4</v>
      </c>
      <c r="C32" s="15">
        <f t="shared" si="0"/>
        <v>1.3649722433873952E-3</v>
      </c>
      <c r="I32"/>
      <c r="J32"/>
      <c r="K32"/>
      <c r="L32"/>
      <c r="M32"/>
      <c r="N32"/>
      <c r="O32" s="102" t="s">
        <v>986</v>
      </c>
    </row>
    <row r="33" spans="1:15" x14ac:dyDescent="0.35">
      <c r="A33" s="14" t="s">
        <v>987</v>
      </c>
      <c r="B33" s="20">
        <v>132</v>
      </c>
      <c r="C33" s="15">
        <f t="shared" si="0"/>
        <v>1.4368128877762056E-3</v>
      </c>
      <c r="I33"/>
      <c r="J33"/>
      <c r="K33"/>
      <c r="L33"/>
      <c r="M33"/>
      <c r="N33"/>
      <c r="O33" s="102"/>
    </row>
    <row r="34" spans="1:15" x14ac:dyDescent="0.35">
      <c r="A34" s="14" t="s">
        <v>988</v>
      </c>
      <c r="B34" s="20">
        <v>138.16</v>
      </c>
      <c r="C34" s="15">
        <f t="shared" si="0"/>
        <v>1.5038641558724284E-3</v>
      </c>
      <c r="I34"/>
      <c r="J34"/>
      <c r="K34"/>
      <c r="L34"/>
      <c r="M34"/>
      <c r="N34"/>
      <c r="O34" s="102"/>
    </row>
    <row r="35" spans="1:15" x14ac:dyDescent="0.35">
      <c r="A35" s="14" t="s">
        <v>989</v>
      </c>
      <c r="B35" s="20">
        <v>144.24</v>
      </c>
      <c r="C35" s="15">
        <f t="shared" si="0"/>
        <v>1.57004462827909E-3</v>
      </c>
      <c r="I35"/>
      <c r="J35"/>
      <c r="K35"/>
      <c r="L35"/>
      <c r="M35"/>
      <c r="N35"/>
      <c r="O35" s="102"/>
    </row>
    <row r="36" spans="1:15" x14ac:dyDescent="0.35">
      <c r="A36" s="14" t="s">
        <v>990</v>
      </c>
      <c r="B36" s="20">
        <v>149.19999999999999</v>
      </c>
      <c r="C36" s="15">
        <f t="shared" si="0"/>
        <v>1.6240339610318927E-3</v>
      </c>
      <c r="I36"/>
      <c r="J36"/>
      <c r="K36"/>
      <c r="L36"/>
      <c r="M36"/>
      <c r="N36"/>
      <c r="O36" s="102"/>
    </row>
    <row r="37" spans="1:15" x14ac:dyDescent="0.35">
      <c r="A37" s="14" t="s">
        <v>991</v>
      </c>
      <c r="B37" s="20">
        <v>136.4</v>
      </c>
      <c r="C37" s="15">
        <f t="shared" si="0"/>
        <v>1.4847066507020792E-3</v>
      </c>
      <c r="I37"/>
      <c r="J37"/>
      <c r="K37"/>
      <c r="L37"/>
      <c r="M37"/>
      <c r="N37"/>
      <c r="O37" s="102"/>
    </row>
    <row r="38" spans="1:15" x14ac:dyDescent="0.35">
      <c r="A38" s="14" t="s">
        <v>992</v>
      </c>
      <c r="B38" s="20">
        <v>136.80000000000001</v>
      </c>
      <c r="C38" s="15">
        <f t="shared" si="0"/>
        <v>1.4890606291498858E-3</v>
      </c>
      <c r="I38"/>
      <c r="J38"/>
      <c r="K38"/>
      <c r="L38"/>
      <c r="M38"/>
      <c r="N38"/>
      <c r="O38" s="102"/>
    </row>
    <row r="39" spans="1:15" x14ac:dyDescent="0.35">
      <c r="A39" s="14" t="s">
        <v>993</v>
      </c>
      <c r="B39" s="20">
        <v>143.30000000000001</v>
      </c>
      <c r="C39" s="15">
        <f t="shared" si="0"/>
        <v>1.5598127789267443E-3</v>
      </c>
      <c r="I39"/>
      <c r="J39"/>
      <c r="K39"/>
      <c r="L39"/>
      <c r="M39"/>
      <c r="N39"/>
      <c r="O39" s="102"/>
    </row>
    <row r="40" spans="1:15" x14ac:dyDescent="0.35">
      <c r="A40" s="14" t="s">
        <v>994</v>
      </c>
      <c r="B40" s="20">
        <v>140.16</v>
      </c>
      <c r="C40" s="15">
        <f t="shared" si="0"/>
        <v>1.5256340481114618E-3</v>
      </c>
      <c r="I40"/>
      <c r="J40"/>
      <c r="K40"/>
      <c r="L40"/>
      <c r="M40"/>
      <c r="N40"/>
      <c r="O40" s="102"/>
    </row>
    <row r="41" spans="1:15" x14ac:dyDescent="0.35">
      <c r="A41" s="14" t="s">
        <v>995</v>
      </c>
      <c r="B41" s="20">
        <v>136.80000000000001</v>
      </c>
      <c r="C41" s="15">
        <f t="shared" si="0"/>
        <v>1.4890606291498858E-3</v>
      </c>
      <c r="I41"/>
      <c r="J41"/>
      <c r="K41"/>
      <c r="L41"/>
      <c r="M41"/>
      <c r="N41"/>
      <c r="O41" s="102"/>
    </row>
    <row r="42" spans="1:15" x14ac:dyDescent="0.35">
      <c r="A42" s="14" t="s">
        <v>996</v>
      </c>
      <c r="B42" s="20">
        <v>125.4</v>
      </c>
      <c r="C42" s="15">
        <f t="shared" si="0"/>
        <v>1.3649722433873952E-3</v>
      </c>
      <c r="I42"/>
      <c r="J42"/>
      <c r="K42"/>
      <c r="L42"/>
      <c r="M42"/>
      <c r="N42"/>
      <c r="O42" s="102"/>
    </row>
    <row r="43" spans="1:15" x14ac:dyDescent="0.35">
      <c r="A43" s="14" t="s">
        <v>997</v>
      </c>
      <c r="B43" s="20">
        <v>137.9</v>
      </c>
      <c r="C43" s="15">
        <f t="shared" si="0"/>
        <v>1.5010340698813542E-3</v>
      </c>
      <c r="I43"/>
      <c r="J43"/>
      <c r="K43"/>
      <c r="L43"/>
      <c r="M43"/>
      <c r="N43"/>
      <c r="O43" s="102"/>
    </row>
    <row r="44" spans="1:15" x14ac:dyDescent="0.35">
      <c r="A44" s="14" t="s">
        <v>998</v>
      </c>
      <c r="B44" s="20">
        <v>125.4</v>
      </c>
      <c r="C44" s="15">
        <f t="shared" si="0"/>
        <v>1.3649722433873952E-3</v>
      </c>
      <c r="I44"/>
      <c r="J44"/>
      <c r="K44"/>
      <c r="L44"/>
      <c r="M44"/>
      <c r="N44"/>
      <c r="O44" s="102"/>
    </row>
    <row r="45" spans="1:15" x14ac:dyDescent="0.35">
      <c r="A45" s="14" t="s">
        <v>999</v>
      </c>
      <c r="B45" s="20">
        <v>125.4</v>
      </c>
      <c r="C45" s="15">
        <f t="shared" si="0"/>
        <v>1.3649722433873952E-3</v>
      </c>
      <c r="I45"/>
      <c r="J45"/>
      <c r="K45"/>
      <c r="L45"/>
      <c r="M45"/>
      <c r="N45"/>
      <c r="O45"/>
    </row>
    <row r="46" spans="1:15" x14ac:dyDescent="0.35">
      <c r="A46" s="14" t="s">
        <v>1000</v>
      </c>
      <c r="B46" s="20">
        <v>142.9</v>
      </c>
      <c r="C46" s="15">
        <f t="shared" si="0"/>
        <v>1.5554588004789377E-3</v>
      </c>
      <c r="I46"/>
      <c r="J46"/>
      <c r="K46"/>
      <c r="L46"/>
      <c r="M46"/>
      <c r="N46"/>
      <c r="O46"/>
    </row>
    <row r="47" spans="1:15" x14ac:dyDescent="0.35">
      <c r="A47" s="14" t="s">
        <v>1001</v>
      </c>
      <c r="B47" s="20">
        <v>132</v>
      </c>
      <c r="C47" s="15">
        <f t="shared" si="0"/>
        <v>1.4368128877762056E-3</v>
      </c>
      <c r="I47"/>
      <c r="J47"/>
      <c r="K47"/>
      <c r="L47"/>
      <c r="M47"/>
      <c r="N47"/>
      <c r="O47"/>
    </row>
    <row r="48" spans="1:15" x14ac:dyDescent="0.35">
      <c r="A48" s="14" t="s">
        <v>1002</v>
      </c>
      <c r="B48" s="20">
        <v>125.4</v>
      </c>
      <c r="C48" s="15">
        <f t="shared" si="0"/>
        <v>1.3649722433873952E-3</v>
      </c>
      <c r="I48"/>
      <c r="J48"/>
      <c r="K48"/>
      <c r="L48"/>
      <c r="M48"/>
      <c r="N48"/>
      <c r="O48"/>
    </row>
    <row r="49" spans="1:15" x14ac:dyDescent="0.35">
      <c r="A49" s="14" t="s">
        <v>1003</v>
      </c>
      <c r="B49" s="20">
        <v>144.9</v>
      </c>
      <c r="C49" s="15">
        <f t="shared" si="0"/>
        <v>1.5772286927179711E-3</v>
      </c>
      <c r="I49"/>
      <c r="J49"/>
      <c r="K49"/>
      <c r="L49"/>
      <c r="M49"/>
      <c r="N49"/>
      <c r="O49"/>
    </row>
    <row r="50" spans="1:15" x14ac:dyDescent="0.35">
      <c r="A50" s="14" t="s">
        <v>1004</v>
      </c>
      <c r="B50" s="20">
        <v>132</v>
      </c>
      <c r="C50" s="15">
        <f t="shared" si="0"/>
        <v>1.4368128877762056E-3</v>
      </c>
      <c r="I50"/>
      <c r="J50"/>
      <c r="K50"/>
      <c r="L50"/>
      <c r="M50"/>
      <c r="N50"/>
      <c r="O50"/>
    </row>
    <row r="51" spans="1:15" x14ac:dyDescent="0.35">
      <c r="A51" s="14" t="s">
        <v>1005</v>
      </c>
      <c r="B51" s="20">
        <v>138.6</v>
      </c>
      <c r="C51" s="15">
        <f t="shared" si="0"/>
        <v>1.5086535321650158E-3</v>
      </c>
      <c r="I51"/>
      <c r="J51"/>
      <c r="K51"/>
      <c r="L51"/>
      <c r="M51"/>
      <c r="N51"/>
      <c r="O51"/>
    </row>
    <row r="52" spans="1:15" x14ac:dyDescent="0.35">
      <c r="A52" s="14" t="s">
        <v>1006</v>
      </c>
      <c r="B52" s="20">
        <v>125.4</v>
      </c>
      <c r="C52" s="15">
        <f t="shared" si="0"/>
        <v>1.3649722433873952E-3</v>
      </c>
      <c r="I52"/>
      <c r="J52"/>
      <c r="K52"/>
      <c r="L52"/>
      <c r="M52"/>
      <c r="N52"/>
      <c r="O52"/>
    </row>
    <row r="53" spans="1:15" x14ac:dyDescent="0.35">
      <c r="A53" s="14" t="s">
        <v>1007</v>
      </c>
      <c r="B53" s="20">
        <v>125.4</v>
      </c>
      <c r="C53" s="15">
        <f t="shared" si="0"/>
        <v>1.3649722433873952E-3</v>
      </c>
      <c r="I53"/>
      <c r="J53"/>
      <c r="K53"/>
      <c r="L53"/>
      <c r="M53"/>
      <c r="N53"/>
      <c r="O53"/>
    </row>
    <row r="54" spans="1:15" x14ac:dyDescent="0.35">
      <c r="A54" s="14" t="s">
        <v>1008</v>
      </c>
      <c r="B54" s="20">
        <v>132</v>
      </c>
      <c r="C54" s="15">
        <f t="shared" si="0"/>
        <v>1.4368128877762056E-3</v>
      </c>
      <c r="I54"/>
      <c r="J54"/>
      <c r="K54"/>
      <c r="L54"/>
      <c r="M54"/>
      <c r="N54"/>
      <c r="O54"/>
    </row>
    <row r="55" spans="1:15" x14ac:dyDescent="0.35">
      <c r="A55" s="14" t="s">
        <v>1009</v>
      </c>
      <c r="B55" s="20">
        <v>125.6</v>
      </c>
      <c r="C55" s="15">
        <f t="shared" si="0"/>
        <v>1.3671492326112985E-3</v>
      </c>
      <c r="I55"/>
      <c r="J55"/>
      <c r="K55"/>
      <c r="L55"/>
      <c r="M55"/>
      <c r="N55"/>
      <c r="O55"/>
    </row>
    <row r="56" spans="1:15" x14ac:dyDescent="0.35">
      <c r="A56" s="14" t="s">
        <v>1010</v>
      </c>
      <c r="B56" s="20">
        <v>148.80000000000001</v>
      </c>
      <c r="C56" s="15">
        <f t="shared" si="0"/>
        <v>1.6196799825840863E-3</v>
      </c>
      <c r="I56"/>
      <c r="J56"/>
      <c r="K56"/>
      <c r="L56"/>
      <c r="M56"/>
      <c r="N56"/>
      <c r="O56"/>
    </row>
    <row r="57" spans="1:15" x14ac:dyDescent="0.35">
      <c r="A57" s="14" t="s">
        <v>1011</v>
      </c>
      <c r="B57" s="20">
        <v>163.6</v>
      </c>
      <c r="C57" s="15">
        <f t="shared" si="0"/>
        <v>1.7807771851529334E-3</v>
      </c>
      <c r="I57"/>
      <c r="J57"/>
      <c r="K57"/>
      <c r="L57"/>
      <c r="M57"/>
      <c r="N57"/>
      <c r="O57"/>
    </row>
    <row r="58" spans="1:15" x14ac:dyDescent="0.35">
      <c r="A58" s="14" t="s">
        <v>1012</v>
      </c>
      <c r="B58" s="20">
        <v>136.4</v>
      </c>
      <c r="C58" s="15">
        <f t="shared" si="0"/>
        <v>1.4847066507020792E-3</v>
      </c>
      <c r="I58"/>
      <c r="J58"/>
      <c r="K58"/>
      <c r="L58"/>
      <c r="M58"/>
      <c r="N58"/>
      <c r="O58"/>
    </row>
    <row r="59" spans="1:15" x14ac:dyDescent="0.35">
      <c r="A59" s="14" t="s">
        <v>1013</v>
      </c>
      <c r="B59" s="20">
        <v>144.80000000000001</v>
      </c>
      <c r="C59" s="15">
        <f t="shared" si="0"/>
        <v>1.5761401981060194E-3</v>
      </c>
      <c r="I59"/>
      <c r="J59"/>
      <c r="K59"/>
      <c r="L59"/>
      <c r="M59"/>
      <c r="N59"/>
      <c r="O59"/>
    </row>
    <row r="60" spans="1:15" x14ac:dyDescent="0.35">
      <c r="A60" s="14" t="s">
        <v>1014</v>
      </c>
      <c r="B60" s="20">
        <v>132</v>
      </c>
      <c r="C60" s="15">
        <f t="shared" si="0"/>
        <v>1.4368128877762056E-3</v>
      </c>
      <c r="I60"/>
      <c r="J60"/>
      <c r="K60"/>
      <c r="L60"/>
      <c r="M60"/>
      <c r="N60"/>
      <c r="O60"/>
    </row>
    <row r="61" spans="1:15" x14ac:dyDescent="0.35">
      <c r="A61" s="14" t="s">
        <v>1015</v>
      </c>
      <c r="B61" s="20">
        <v>142.6</v>
      </c>
      <c r="C61" s="15">
        <f t="shared" si="0"/>
        <v>1.5521933166430825E-3</v>
      </c>
      <c r="I61"/>
      <c r="J61"/>
      <c r="K61"/>
      <c r="L61"/>
      <c r="M61"/>
      <c r="N61"/>
      <c r="O61"/>
    </row>
    <row r="62" spans="1:15" x14ac:dyDescent="0.35">
      <c r="A62" s="14" t="s">
        <v>1016</v>
      </c>
      <c r="B62" s="20">
        <v>125.2</v>
      </c>
      <c r="C62" s="15">
        <f t="shared" si="0"/>
        <v>1.3627952541634919E-3</v>
      </c>
      <c r="I62"/>
      <c r="J62"/>
      <c r="K62"/>
      <c r="L62"/>
      <c r="M62"/>
      <c r="N62"/>
      <c r="O62"/>
    </row>
    <row r="63" spans="1:15" x14ac:dyDescent="0.35">
      <c r="A63" s="14" t="s">
        <v>1017</v>
      </c>
      <c r="B63" s="20">
        <v>143.80000000000001</v>
      </c>
      <c r="C63" s="15">
        <f t="shared" si="0"/>
        <v>1.5652552519865028E-3</v>
      </c>
      <c r="I63"/>
      <c r="J63"/>
      <c r="K63"/>
      <c r="L63"/>
      <c r="M63"/>
      <c r="N63"/>
      <c r="O63"/>
    </row>
    <row r="64" spans="1:15" x14ac:dyDescent="0.35">
      <c r="A64" s="14" t="s">
        <v>1018</v>
      </c>
      <c r="B64" s="20">
        <v>148.80000000000001</v>
      </c>
      <c r="C64" s="15">
        <f t="shared" si="0"/>
        <v>1.6196799825840863E-3</v>
      </c>
      <c r="I64"/>
      <c r="J64"/>
      <c r="K64"/>
      <c r="L64"/>
      <c r="M64"/>
      <c r="N64"/>
      <c r="O64"/>
    </row>
    <row r="65" spans="1:15" x14ac:dyDescent="0.35">
      <c r="A65" s="14" t="s">
        <v>1019</v>
      </c>
      <c r="B65" s="20">
        <v>289.8</v>
      </c>
      <c r="C65" s="15">
        <f t="shared" si="0"/>
        <v>3.1544573854359421E-3</v>
      </c>
      <c r="I65"/>
      <c r="J65"/>
      <c r="K65"/>
      <c r="L65"/>
      <c r="M65"/>
      <c r="N65"/>
      <c r="O65"/>
    </row>
    <row r="66" spans="1:15" x14ac:dyDescent="0.35">
      <c r="A66" s="14" t="s">
        <v>1020</v>
      </c>
      <c r="B66" s="20">
        <v>289.8</v>
      </c>
      <c r="C66" s="15">
        <f t="shared" si="0"/>
        <v>3.1544573854359421E-3</v>
      </c>
      <c r="I66"/>
      <c r="J66"/>
      <c r="K66"/>
      <c r="L66"/>
      <c r="M66"/>
      <c r="N66"/>
      <c r="O66"/>
    </row>
    <row r="67" spans="1:15" x14ac:dyDescent="0.35">
      <c r="A67" s="14" t="s">
        <v>1021</v>
      </c>
      <c r="B67" s="20">
        <v>288.89999999999998</v>
      </c>
      <c r="C67" s="15">
        <f t="shared" ref="C67:C130" si="1">IFERROR(B67/$S$2,"")</f>
        <v>3.144660933928377E-3</v>
      </c>
      <c r="I67"/>
      <c r="J67"/>
      <c r="K67"/>
      <c r="L67"/>
      <c r="M67"/>
      <c r="N67"/>
      <c r="O67"/>
    </row>
    <row r="68" spans="1:15" x14ac:dyDescent="0.35">
      <c r="A68" s="14" t="s">
        <v>1022</v>
      </c>
      <c r="B68" s="20">
        <v>289.8</v>
      </c>
      <c r="C68" s="15">
        <f t="shared" si="1"/>
        <v>3.1544573854359421E-3</v>
      </c>
      <c r="I68"/>
      <c r="J68"/>
      <c r="K68"/>
      <c r="L68"/>
      <c r="M68"/>
      <c r="N68"/>
      <c r="O68"/>
    </row>
    <row r="69" spans="1:15" x14ac:dyDescent="0.35">
      <c r="A69" s="14" t="s">
        <v>1023</v>
      </c>
      <c r="B69" s="20">
        <v>289.8</v>
      </c>
      <c r="C69" s="15">
        <f t="shared" si="1"/>
        <v>3.1544573854359421E-3</v>
      </c>
      <c r="I69"/>
      <c r="J69"/>
      <c r="K69"/>
      <c r="L69"/>
      <c r="M69"/>
      <c r="N69"/>
      <c r="O69"/>
    </row>
    <row r="70" spans="1:15" x14ac:dyDescent="0.35">
      <c r="A70" s="14" t="s">
        <v>1024</v>
      </c>
      <c r="B70" s="20">
        <v>289.35000000000002</v>
      </c>
      <c r="C70" s="15">
        <f t="shared" si="1"/>
        <v>3.14955915968216E-3</v>
      </c>
      <c r="I70"/>
      <c r="J70"/>
      <c r="K70"/>
      <c r="L70"/>
      <c r="M70"/>
      <c r="N70"/>
      <c r="O70"/>
    </row>
    <row r="71" spans="1:15" x14ac:dyDescent="0.35">
      <c r="A71" s="14" t="s">
        <v>1025</v>
      </c>
      <c r="B71" s="20">
        <v>289.8</v>
      </c>
      <c r="C71" s="15">
        <f t="shared" si="1"/>
        <v>3.1544573854359421E-3</v>
      </c>
      <c r="I71"/>
      <c r="J71"/>
      <c r="K71"/>
      <c r="L71"/>
      <c r="M71"/>
      <c r="N71"/>
      <c r="O71"/>
    </row>
    <row r="72" spans="1:15" x14ac:dyDescent="0.35">
      <c r="A72" s="14" t="s">
        <v>1026</v>
      </c>
      <c r="B72" s="20">
        <v>289.8</v>
      </c>
      <c r="C72" s="15">
        <f t="shared" si="1"/>
        <v>3.1544573854359421E-3</v>
      </c>
    </row>
    <row r="73" spans="1:15" x14ac:dyDescent="0.35">
      <c r="A73" s="14" t="s">
        <v>1027</v>
      </c>
      <c r="B73" s="20">
        <v>289.8</v>
      </c>
      <c r="C73" s="15">
        <f t="shared" si="1"/>
        <v>3.1544573854359421E-3</v>
      </c>
    </row>
    <row r="74" spans="1:15" x14ac:dyDescent="0.35">
      <c r="A74" s="14" t="s">
        <v>1028</v>
      </c>
      <c r="B74" s="20">
        <v>289.8</v>
      </c>
      <c r="C74" s="15">
        <f t="shared" si="1"/>
        <v>3.1544573854359421E-3</v>
      </c>
    </row>
    <row r="75" spans="1:15" x14ac:dyDescent="0.35">
      <c r="A75" s="14" t="s">
        <v>1029</v>
      </c>
      <c r="B75" s="20">
        <v>287.55</v>
      </c>
      <c r="C75" s="15">
        <f t="shared" si="1"/>
        <v>3.1299662566670297E-3</v>
      </c>
    </row>
    <row r="76" spans="1:15" x14ac:dyDescent="0.35">
      <c r="A76" s="14" t="s">
        <v>1030</v>
      </c>
      <c r="B76" s="20">
        <v>289.8</v>
      </c>
      <c r="C76" s="15">
        <f t="shared" si="1"/>
        <v>3.1544573854359421E-3</v>
      </c>
    </row>
    <row r="77" spans="1:15" x14ac:dyDescent="0.35">
      <c r="A77" s="14" t="s">
        <v>1031</v>
      </c>
      <c r="B77" s="20">
        <v>277.2</v>
      </c>
      <c r="C77" s="15">
        <f t="shared" si="1"/>
        <v>3.0173070643300316E-3</v>
      </c>
    </row>
    <row r="78" spans="1:15" x14ac:dyDescent="0.35">
      <c r="A78" s="14" t="s">
        <v>1032</v>
      </c>
      <c r="B78" s="20">
        <v>277.2</v>
      </c>
      <c r="C78" s="15">
        <f t="shared" si="1"/>
        <v>3.0173070643300316E-3</v>
      </c>
    </row>
    <row r="79" spans="1:15" x14ac:dyDescent="0.35">
      <c r="A79" s="14" t="s">
        <v>1033</v>
      </c>
      <c r="B79" s="20">
        <v>289.8</v>
      </c>
      <c r="C79" s="15">
        <f t="shared" si="1"/>
        <v>3.1544573854359421E-3</v>
      </c>
    </row>
    <row r="80" spans="1:15" x14ac:dyDescent="0.35">
      <c r="A80" s="14" t="s">
        <v>1034</v>
      </c>
      <c r="B80" s="20">
        <v>289.8</v>
      </c>
      <c r="C80" s="15">
        <f t="shared" si="1"/>
        <v>3.1544573854359421E-3</v>
      </c>
    </row>
    <row r="81" spans="1:3" x14ac:dyDescent="0.35">
      <c r="A81" s="14" t="s">
        <v>1035</v>
      </c>
      <c r="B81" s="20">
        <v>289.8</v>
      </c>
      <c r="C81" s="15">
        <f t="shared" si="1"/>
        <v>3.1544573854359421E-3</v>
      </c>
    </row>
    <row r="82" spans="1:3" x14ac:dyDescent="0.35">
      <c r="A82" s="14" t="s">
        <v>1036</v>
      </c>
      <c r="B82" s="20">
        <v>289.8</v>
      </c>
      <c r="C82" s="15">
        <f t="shared" si="1"/>
        <v>3.1544573854359421E-3</v>
      </c>
    </row>
    <row r="83" spans="1:3" x14ac:dyDescent="0.35">
      <c r="A83" s="14" t="s">
        <v>1037</v>
      </c>
      <c r="B83" s="20">
        <v>302.39999999999998</v>
      </c>
      <c r="C83" s="15">
        <f t="shared" si="1"/>
        <v>3.2916077065418526E-3</v>
      </c>
    </row>
    <row r="84" spans="1:3" x14ac:dyDescent="0.35">
      <c r="A84" s="14" t="s">
        <v>1038</v>
      </c>
      <c r="B84" s="20">
        <v>289.8</v>
      </c>
      <c r="C84" s="15">
        <f t="shared" si="1"/>
        <v>3.1544573854359421E-3</v>
      </c>
    </row>
    <row r="85" spans="1:3" x14ac:dyDescent="0.35">
      <c r="A85" s="14" t="s">
        <v>1039</v>
      </c>
      <c r="B85" s="20">
        <v>277.2</v>
      </c>
      <c r="C85" s="15">
        <f t="shared" si="1"/>
        <v>3.0173070643300316E-3</v>
      </c>
    </row>
    <row r="86" spans="1:3" x14ac:dyDescent="0.35">
      <c r="A86" s="14" t="s">
        <v>1040</v>
      </c>
      <c r="B86" s="20">
        <v>289.8</v>
      </c>
      <c r="C86" s="15">
        <f t="shared" si="1"/>
        <v>3.1544573854359421E-3</v>
      </c>
    </row>
    <row r="87" spans="1:3" x14ac:dyDescent="0.35">
      <c r="A87" s="14" t="s">
        <v>1041</v>
      </c>
      <c r="B87" s="20">
        <v>277.2</v>
      </c>
      <c r="C87" s="15">
        <f t="shared" si="1"/>
        <v>3.0173070643300316E-3</v>
      </c>
    </row>
    <row r="88" spans="1:3" x14ac:dyDescent="0.35">
      <c r="A88" s="14" t="s">
        <v>1042</v>
      </c>
      <c r="B88" s="20">
        <v>277.2</v>
      </c>
      <c r="C88" s="15">
        <f t="shared" si="1"/>
        <v>3.0173070643300316E-3</v>
      </c>
    </row>
    <row r="89" spans="1:3" x14ac:dyDescent="0.35">
      <c r="A89" s="14" t="s">
        <v>1043</v>
      </c>
      <c r="B89" s="20">
        <v>289.35000000000002</v>
      </c>
      <c r="C89" s="15">
        <f t="shared" si="1"/>
        <v>3.14955915968216E-3</v>
      </c>
    </row>
    <row r="90" spans="1:3" x14ac:dyDescent="0.35">
      <c r="A90" s="14" t="s">
        <v>1044</v>
      </c>
      <c r="B90" s="20">
        <v>289.8</v>
      </c>
      <c r="C90" s="15">
        <f t="shared" si="1"/>
        <v>3.1544573854359421E-3</v>
      </c>
    </row>
    <row r="91" spans="1:3" x14ac:dyDescent="0.35">
      <c r="A91" s="14" t="s">
        <v>1045</v>
      </c>
      <c r="B91" s="20">
        <v>289.8</v>
      </c>
      <c r="C91" s="15">
        <f t="shared" si="1"/>
        <v>3.1544573854359421E-3</v>
      </c>
    </row>
    <row r="92" spans="1:3" x14ac:dyDescent="0.35">
      <c r="A92" s="14" t="s">
        <v>1046</v>
      </c>
      <c r="B92" s="20">
        <v>289.8</v>
      </c>
      <c r="C92" s="15">
        <f t="shared" si="1"/>
        <v>3.1544573854359421E-3</v>
      </c>
    </row>
    <row r="93" spans="1:3" x14ac:dyDescent="0.35">
      <c r="A93" s="14" t="s">
        <v>1047</v>
      </c>
      <c r="B93" s="20">
        <v>289.8</v>
      </c>
      <c r="C93" s="15">
        <f t="shared" si="1"/>
        <v>3.1544573854359421E-3</v>
      </c>
    </row>
    <row r="94" spans="1:3" x14ac:dyDescent="0.35">
      <c r="A94" s="14" t="s">
        <v>1048</v>
      </c>
      <c r="B94" s="20">
        <v>289.8</v>
      </c>
      <c r="C94" s="15">
        <f t="shared" si="1"/>
        <v>3.1544573854359421E-3</v>
      </c>
    </row>
    <row r="95" spans="1:3" x14ac:dyDescent="0.35">
      <c r="A95" s="14" t="s">
        <v>1049</v>
      </c>
      <c r="B95" s="20">
        <v>289.8</v>
      </c>
      <c r="C95" s="15">
        <f t="shared" si="1"/>
        <v>3.1544573854359421E-3</v>
      </c>
    </row>
    <row r="96" spans="1:3" x14ac:dyDescent="0.35">
      <c r="A96" s="14" t="s">
        <v>1050</v>
      </c>
      <c r="B96" s="20">
        <v>289.8</v>
      </c>
      <c r="C96" s="15">
        <f t="shared" si="1"/>
        <v>3.1544573854359421E-3</v>
      </c>
    </row>
    <row r="97" spans="1:3" x14ac:dyDescent="0.35">
      <c r="A97" s="14" t="s">
        <v>1051</v>
      </c>
      <c r="B97" s="20">
        <v>289.8</v>
      </c>
      <c r="C97" s="15">
        <f t="shared" si="1"/>
        <v>3.1544573854359421E-3</v>
      </c>
    </row>
    <row r="98" spans="1:3" x14ac:dyDescent="0.35">
      <c r="A98" s="14" t="s">
        <v>1052</v>
      </c>
      <c r="B98" s="20">
        <v>315</v>
      </c>
      <c r="C98" s="15">
        <f t="shared" si="1"/>
        <v>3.4287580276477631E-3</v>
      </c>
    </row>
    <row r="99" spans="1:3" x14ac:dyDescent="0.35">
      <c r="A99" s="14" t="s">
        <v>1053</v>
      </c>
      <c r="B99" s="20">
        <v>289.8</v>
      </c>
      <c r="C99" s="15">
        <f t="shared" si="1"/>
        <v>3.1544573854359421E-3</v>
      </c>
    </row>
    <row r="100" spans="1:3" x14ac:dyDescent="0.35">
      <c r="A100" s="14" t="s">
        <v>1054</v>
      </c>
      <c r="B100" s="20">
        <v>289.8</v>
      </c>
      <c r="C100" s="15">
        <f t="shared" si="1"/>
        <v>3.1544573854359421E-3</v>
      </c>
    </row>
    <row r="101" spans="1:3" x14ac:dyDescent="0.35">
      <c r="A101" s="14" t="s">
        <v>1055</v>
      </c>
      <c r="B101" s="20">
        <v>277.2</v>
      </c>
      <c r="C101" s="15">
        <f t="shared" si="1"/>
        <v>3.0173070643300316E-3</v>
      </c>
    </row>
    <row r="102" spans="1:3" x14ac:dyDescent="0.35">
      <c r="A102" s="14" t="s">
        <v>1056</v>
      </c>
      <c r="B102" s="20">
        <v>277.2</v>
      </c>
      <c r="C102" s="15">
        <f t="shared" si="1"/>
        <v>3.0173070643300316E-3</v>
      </c>
    </row>
    <row r="103" spans="1:3" x14ac:dyDescent="0.35">
      <c r="A103" s="14" t="s">
        <v>1057</v>
      </c>
      <c r="B103" s="20">
        <v>289.8</v>
      </c>
      <c r="C103" s="15">
        <f t="shared" si="1"/>
        <v>3.1544573854359421E-3</v>
      </c>
    </row>
    <row r="104" spans="1:3" x14ac:dyDescent="0.35">
      <c r="A104" s="14" t="s">
        <v>1058</v>
      </c>
      <c r="B104" s="20">
        <v>288.45</v>
      </c>
      <c r="C104" s="15">
        <f t="shared" si="1"/>
        <v>3.1397627081745944E-3</v>
      </c>
    </row>
    <row r="105" spans="1:3" x14ac:dyDescent="0.35">
      <c r="A105" s="14" t="s">
        <v>1059</v>
      </c>
      <c r="B105" s="20">
        <v>289.8</v>
      </c>
      <c r="C105" s="15">
        <f t="shared" si="1"/>
        <v>3.1544573854359421E-3</v>
      </c>
    </row>
    <row r="106" spans="1:3" x14ac:dyDescent="0.35">
      <c r="A106" s="14" t="s">
        <v>1060</v>
      </c>
      <c r="B106" s="20">
        <v>289.8</v>
      </c>
      <c r="C106" s="15">
        <f t="shared" si="1"/>
        <v>3.1544573854359421E-3</v>
      </c>
    </row>
    <row r="107" spans="1:3" x14ac:dyDescent="0.35">
      <c r="A107" s="14" t="s">
        <v>1061</v>
      </c>
      <c r="B107" s="20">
        <v>289.8</v>
      </c>
      <c r="C107" s="15">
        <f t="shared" si="1"/>
        <v>3.1544573854359421E-3</v>
      </c>
    </row>
    <row r="108" spans="1:3" x14ac:dyDescent="0.35">
      <c r="A108" s="14" t="s">
        <v>1062</v>
      </c>
      <c r="B108" s="20">
        <v>289.8</v>
      </c>
      <c r="C108" s="15">
        <f t="shared" si="1"/>
        <v>3.1544573854359421E-3</v>
      </c>
    </row>
    <row r="109" spans="1:3" x14ac:dyDescent="0.35">
      <c r="A109" s="14" t="s">
        <v>1063</v>
      </c>
      <c r="B109" s="20">
        <v>289.8</v>
      </c>
      <c r="C109" s="15">
        <f t="shared" si="1"/>
        <v>3.1544573854359421E-3</v>
      </c>
    </row>
    <row r="110" spans="1:3" x14ac:dyDescent="0.35">
      <c r="A110" s="14" t="s">
        <v>1064</v>
      </c>
      <c r="B110" s="20">
        <v>289.8</v>
      </c>
      <c r="C110" s="15">
        <f t="shared" si="1"/>
        <v>3.1544573854359421E-3</v>
      </c>
    </row>
    <row r="111" spans="1:3" x14ac:dyDescent="0.35">
      <c r="A111" s="14" t="s">
        <v>1065</v>
      </c>
      <c r="B111" s="20">
        <v>289.8</v>
      </c>
      <c r="C111" s="15">
        <f t="shared" si="1"/>
        <v>3.1544573854359421E-3</v>
      </c>
    </row>
    <row r="112" spans="1:3" x14ac:dyDescent="0.35">
      <c r="A112" s="14" t="s">
        <v>1066</v>
      </c>
      <c r="B112" s="20">
        <v>289.8</v>
      </c>
      <c r="C112" s="15">
        <f t="shared" si="1"/>
        <v>3.1544573854359421E-3</v>
      </c>
    </row>
    <row r="113" spans="1:3" x14ac:dyDescent="0.35">
      <c r="A113" s="14" t="s">
        <v>1067</v>
      </c>
      <c r="B113" s="20">
        <v>289.8</v>
      </c>
      <c r="C113" s="15">
        <f t="shared" si="1"/>
        <v>3.1544573854359421E-3</v>
      </c>
    </row>
    <row r="114" spans="1:3" x14ac:dyDescent="0.35">
      <c r="A114" s="14" t="s">
        <v>1068</v>
      </c>
      <c r="B114" s="20">
        <v>264.60000000000002</v>
      </c>
      <c r="C114" s="15">
        <f t="shared" si="1"/>
        <v>2.8801567432241212E-3</v>
      </c>
    </row>
    <row r="115" spans="1:3" x14ac:dyDescent="0.35">
      <c r="A115" s="14" t="s">
        <v>1069</v>
      </c>
      <c r="B115" s="20">
        <v>277.2</v>
      </c>
      <c r="C115" s="15">
        <f t="shared" si="1"/>
        <v>3.0173070643300316E-3</v>
      </c>
    </row>
    <row r="116" spans="1:3" x14ac:dyDescent="0.35">
      <c r="A116" s="14" t="s">
        <v>1070</v>
      </c>
      <c r="B116" s="20">
        <v>289.8</v>
      </c>
      <c r="C116" s="15">
        <f t="shared" si="1"/>
        <v>3.1544573854359421E-3</v>
      </c>
    </row>
    <row r="117" spans="1:3" x14ac:dyDescent="0.35">
      <c r="A117" s="14" t="s">
        <v>1071</v>
      </c>
      <c r="B117" s="20">
        <v>289.8</v>
      </c>
      <c r="C117" s="15">
        <f t="shared" si="1"/>
        <v>3.1544573854359421E-3</v>
      </c>
    </row>
    <row r="118" spans="1:3" x14ac:dyDescent="0.35">
      <c r="A118" s="14" t="s">
        <v>1072</v>
      </c>
      <c r="B118" s="20">
        <v>289.8</v>
      </c>
      <c r="C118" s="15">
        <f t="shared" si="1"/>
        <v>3.1544573854359421E-3</v>
      </c>
    </row>
    <row r="119" spans="1:3" x14ac:dyDescent="0.35">
      <c r="A119" s="14" t="s">
        <v>1073</v>
      </c>
      <c r="B119" s="20">
        <v>289.8</v>
      </c>
      <c r="C119" s="15">
        <f t="shared" si="1"/>
        <v>3.1544573854359421E-3</v>
      </c>
    </row>
    <row r="120" spans="1:3" x14ac:dyDescent="0.35">
      <c r="A120" s="14" t="s">
        <v>1074</v>
      </c>
      <c r="B120" s="20">
        <v>289.8</v>
      </c>
      <c r="C120" s="15">
        <f t="shared" si="1"/>
        <v>3.1544573854359421E-3</v>
      </c>
    </row>
    <row r="121" spans="1:3" x14ac:dyDescent="0.35">
      <c r="A121" s="14" t="s">
        <v>1075</v>
      </c>
      <c r="B121" s="20">
        <v>289.8</v>
      </c>
      <c r="C121" s="15">
        <f t="shared" si="1"/>
        <v>3.1544573854359421E-3</v>
      </c>
    </row>
    <row r="122" spans="1:3" x14ac:dyDescent="0.35">
      <c r="A122" s="14" t="s">
        <v>1076</v>
      </c>
      <c r="B122" s="20">
        <v>289.8</v>
      </c>
      <c r="C122" s="15">
        <f t="shared" si="1"/>
        <v>3.1544573854359421E-3</v>
      </c>
    </row>
    <row r="123" spans="1:3" x14ac:dyDescent="0.35">
      <c r="A123" s="14" t="s">
        <v>1077</v>
      </c>
      <c r="B123" s="20">
        <v>289.8</v>
      </c>
      <c r="C123" s="15">
        <f t="shared" si="1"/>
        <v>3.1544573854359421E-3</v>
      </c>
    </row>
    <row r="124" spans="1:3" x14ac:dyDescent="0.35">
      <c r="A124" s="14" t="s">
        <v>1078</v>
      </c>
      <c r="B124" s="20">
        <v>277.2</v>
      </c>
      <c r="C124" s="15">
        <f t="shared" si="1"/>
        <v>3.0173070643300316E-3</v>
      </c>
    </row>
    <row r="125" spans="1:3" x14ac:dyDescent="0.35">
      <c r="A125" s="14" t="s">
        <v>1079</v>
      </c>
      <c r="B125" s="20">
        <v>277.2</v>
      </c>
      <c r="C125" s="15">
        <f t="shared" si="1"/>
        <v>3.0173070643300316E-3</v>
      </c>
    </row>
    <row r="126" spans="1:3" x14ac:dyDescent="0.35">
      <c r="A126" s="14" t="s">
        <v>1080</v>
      </c>
      <c r="B126" s="20">
        <v>289.8</v>
      </c>
      <c r="C126" s="15">
        <f t="shared" si="1"/>
        <v>3.1544573854359421E-3</v>
      </c>
    </row>
    <row r="127" spans="1:3" x14ac:dyDescent="0.35">
      <c r="A127" s="14" t="s">
        <v>1081</v>
      </c>
      <c r="B127" s="20">
        <v>289.8</v>
      </c>
      <c r="C127" s="15">
        <f t="shared" si="1"/>
        <v>3.1544573854359421E-3</v>
      </c>
    </row>
    <row r="128" spans="1:3" x14ac:dyDescent="0.35">
      <c r="A128" s="14" t="s">
        <v>1082</v>
      </c>
      <c r="B128" s="20">
        <v>289.8</v>
      </c>
      <c r="C128" s="15">
        <f t="shared" si="1"/>
        <v>3.1544573854359421E-3</v>
      </c>
    </row>
    <row r="129" spans="1:3" x14ac:dyDescent="0.35">
      <c r="A129" s="14" t="s">
        <v>1083</v>
      </c>
      <c r="B129" s="20">
        <v>289.8</v>
      </c>
      <c r="C129" s="15">
        <f t="shared" si="1"/>
        <v>3.1544573854359421E-3</v>
      </c>
    </row>
    <row r="130" spans="1:3" x14ac:dyDescent="0.35">
      <c r="A130" s="14" t="s">
        <v>1084</v>
      </c>
      <c r="B130" s="20">
        <v>289.8</v>
      </c>
      <c r="C130" s="15">
        <f t="shared" si="1"/>
        <v>3.1544573854359421E-3</v>
      </c>
    </row>
    <row r="131" spans="1:3" x14ac:dyDescent="0.35">
      <c r="A131" s="14" t="s">
        <v>1085</v>
      </c>
      <c r="B131" s="20">
        <v>289.8</v>
      </c>
      <c r="C131" s="15">
        <f t="shared" ref="C131:C194" si="2">IFERROR(B131/$S$2,"")</f>
        <v>3.1544573854359421E-3</v>
      </c>
    </row>
    <row r="132" spans="1:3" x14ac:dyDescent="0.35">
      <c r="A132" s="14" t="s">
        <v>1086</v>
      </c>
      <c r="B132" s="20">
        <v>289.8</v>
      </c>
      <c r="C132" s="15">
        <f t="shared" si="2"/>
        <v>3.1544573854359421E-3</v>
      </c>
    </row>
    <row r="133" spans="1:3" x14ac:dyDescent="0.35">
      <c r="A133" s="14" t="s">
        <v>1087</v>
      </c>
      <c r="B133" s="20">
        <v>289.8</v>
      </c>
      <c r="C133" s="15">
        <f t="shared" si="2"/>
        <v>3.1544573854359421E-3</v>
      </c>
    </row>
    <row r="134" spans="1:3" x14ac:dyDescent="0.35">
      <c r="A134" s="14" t="s">
        <v>1088</v>
      </c>
      <c r="B134" s="20">
        <v>289.8</v>
      </c>
      <c r="C134" s="15">
        <f t="shared" si="2"/>
        <v>3.1544573854359421E-3</v>
      </c>
    </row>
    <row r="135" spans="1:3" x14ac:dyDescent="0.35">
      <c r="A135" s="14" t="s">
        <v>1089</v>
      </c>
      <c r="B135" s="20">
        <v>289.8</v>
      </c>
      <c r="C135" s="15">
        <f t="shared" si="2"/>
        <v>3.1544573854359421E-3</v>
      </c>
    </row>
    <row r="136" spans="1:3" x14ac:dyDescent="0.35">
      <c r="A136" s="14" t="s">
        <v>1090</v>
      </c>
      <c r="B136" s="20">
        <v>289.8</v>
      </c>
      <c r="C136" s="15">
        <f t="shared" si="2"/>
        <v>3.1544573854359421E-3</v>
      </c>
    </row>
    <row r="137" spans="1:3" x14ac:dyDescent="0.35">
      <c r="A137" s="14" t="s">
        <v>1091</v>
      </c>
      <c r="B137" s="20">
        <v>289.8</v>
      </c>
      <c r="C137" s="15">
        <f t="shared" si="2"/>
        <v>3.1544573854359421E-3</v>
      </c>
    </row>
    <row r="138" spans="1:3" x14ac:dyDescent="0.35">
      <c r="A138" s="14" t="s">
        <v>1092</v>
      </c>
      <c r="B138" s="20">
        <v>277.2</v>
      </c>
      <c r="C138" s="15">
        <f t="shared" si="2"/>
        <v>3.0173070643300316E-3</v>
      </c>
    </row>
    <row r="139" spans="1:3" x14ac:dyDescent="0.35">
      <c r="A139" s="14" t="s">
        <v>1093</v>
      </c>
      <c r="B139" s="20">
        <v>289.8</v>
      </c>
      <c r="C139" s="15">
        <f t="shared" si="2"/>
        <v>3.1544573854359421E-3</v>
      </c>
    </row>
    <row r="140" spans="1:3" x14ac:dyDescent="0.35">
      <c r="A140" s="14" t="s">
        <v>1094</v>
      </c>
      <c r="B140" s="20">
        <v>315</v>
      </c>
      <c r="C140" s="15">
        <f t="shared" si="2"/>
        <v>3.4287580276477631E-3</v>
      </c>
    </row>
    <row r="141" spans="1:3" x14ac:dyDescent="0.35">
      <c r="A141" s="14" t="s">
        <v>1095</v>
      </c>
      <c r="B141" s="20">
        <v>289.8</v>
      </c>
      <c r="C141" s="15">
        <f t="shared" si="2"/>
        <v>3.1544573854359421E-3</v>
      </c>
    </row>
    <row r="142" spans="1:3" x14ac:dyDescent="0.35">
      <c r="A142" s="14" t="s">
        <v>1096</v>
      </c>
      <c r="B142" s="20">
        <v>289.8</v>
      </c>
      <c r="C142" s="15">
        <f t="shared" si="2"/>
        <v>3.1544573854359421E-3</v>
      </c>
    </row>
    <row r="143" spans="1:3" x14ac:dyDescent="0.35">
      <c r="A143" s="14" t="s">
        <v>1097</v>
      </c>
      <c r="B143" s="20">
        <v>289.8</v>
      </c>
      <c r="C143" s="15">
        <f t="shared" si="2"/>
        <v>3.1544573854359421E-3</v>
      </c>
    </row>
    <row r="144" spans="1:3" x14ac:dyDescent="0.35">
      <c r="A144" s="14" t="s">
        <v>1098</v>
      </c>
      <c r="B144" s="20">
        <v>289.8</v>
      </c>
      <c r="C144" s="15">
        <f t="shared" si="2"/>
        <v>3.1544573854359421E-3</v>
      </c>
    </row>
    <row r="145" spans="1:3" x14ac:dyDescent="0.35">
      <c r="A145" s="14" t="s">
        <v>1099</v>
      </c>
      <c r="B145" s="20">
        <v>289.8</v>
      </c>
      <c r="C145" s="15">
        <f t="shared" si="2"/>
        <v>3.1544573854359421E-3</v>
      </c>
    </row>
    <row r="146" spans="1:3" x14ac:dyDescent="0.35">
      <c r="A146" s="14" t="s">
        <v>1100</v>
      </c>
      <c r="B146" s="20">
        <v>289.8</v>
      </c>
      <c r="C146" s="15">
        <f t="shared" si="2"/>
        <v>3.1544573854359421E-3</v>
      </c>
    </row>
    <row r="147" spans="1:3" x14ac:dyDescent="0.35">
      <c r="A147" s="14" t="s">
        <v>1101</v>
      </c>
      <c r="B147" s="20">
        <v>289.8</v>
      </c>
      <c r="C147" s="15">
        <f t="shared" si="2"/>
        <v>3.1544573854359421E-3</v>
      </c>
    </row>
    <row r="148" spans="1:3" x14ac:dyDescent="0.35">
      <c r="A148" s="14" t="s">
        <v>1102</v>
      </c>
      <c r="B148" s="20">
        <v>289.8</v>
      </c>
      <c r="C148" s="15">
        <f t="shared" si="2"/>
        <v>3.1544573854359421E-3</v>
      </c>
    </row>
    <row r="149" spans="1:3" x14ac:dyDescent="0.35">
      <c r="A149" s="14" t="s">
        <v>1103</v>
      </c>
      <c r="B149" s="20">
        <v>277.2</v>
      </c>
      <c r="C149" s="15">
        <f t="shared" si="2"/>
        <v>3.0173070643300316E-3</v>
      </c>
    </row>
    <row r="150" spans="1:3" x14ac:dyDescent="0.35">
      <c r="A150" s="14" t="s">
        <v>1104</v>
      </c>
      <c r="B150" s="20">
        <v>302.39999999999998</v>
      </c>
      <c r="C150" s="15">
        <f t="shared" si="2"/>
        <v>3.2916077065418526E-3</v>
      </c>
    </row>
    <row r="151" spans="1:3" x14ac:dyDescent="0.35">
      <c r="A151" s="14" t="s">
        <v>1105</v>
      </c>
      <c r="B151" s="20">
        <v>277.2</v>
      </c>
      <c r="C151" s="15">
        <f t="shared" si="2"/>
        <v>3.0173070643300316E-3</v>
      </c>
    </row>
    <row r="152" spans="1:3" x14ac:dyDescent="0.35">
      <c r="A152" s="14" t="s">
        <v>1106</v>
      </c>
      <c r="B152" s="20">
        <v>252</v>
      </c>
      <c r="C152" s="15">
        <f t="shared" si="2"/>
        <v>2.7430064221182107E-3</v>
      </c>
    </row>
    <row r="153" spans="1:3" x14ac:dyDescent="0.35">
      <c r="A153" s="14" t="s">
        <v>1107</v>
      </c>
      <c r="B153" s="20">
        <v>289.8</v>
      </c>
      <c r="C153" s="15">
        <f t="shared" si="2"/>
        <v>3.1544573854359421E-3</v>
      </c>
    </row>
    <row r="154" spans="1:3" x14ac:dyDescent="0.35">
      <c r="A154" s="14" t="s">
        <v>1108</v>
      </c>
      <c r="B154" s="20">
        <v>264.60000000000002</v>
      </c>
      <c r="C154" s="15">
        <f t="shared" si="2"/>
        <v>2.8801567432241212E-3</v>
      </c>
    </row>
    <row r="155" spans="1:3" x14ac:dyDescent="0.35">
      <c r="A155" s="14" t="s">
        <v>1109</v>
      </c>
      <c r="B155" s="20">
        <v>289.8</v>
      </c>
      <c r="C155" s="15">
        <f t="shared" si="2"/>
        <v>3.1544573854359421E-3</v>
      </c>
    </row>
    <row r="156" spans="1:3" x14ac:dyDescent="0.35">
      <c r="A156" s="14" t="s">
        <v>1110</v>
      </c>
      <c r="B156" s="20">
        <v>289.8</v>
      </c>
      <c r="C156" s="15">
        <f t="shared" si="2"/>
        <v>3.1544573854359421E-3</v>
      </c>
    </row>
    <row r="157" spans="1:3" x14ac:dyDescent="0.35">
      <c r="A157" s="14" t="s">
        <v>1111</v>
      </c>
      <c r="B157" s="20">
        <v>289.8</v>
      </c>
      <c r="C157" s="15">
        <f t="shared" si="2"/>
        <v>3.1544573854359421E-3</v>
      </c>
    </row>
    <row r="158" spans="1:3" x14ac:dyDescent="0.35">
      <c r="A158" s="14" t="s">
        <v>1112</v>
      </c>
      <c r="B158" s="20">
        <v>289.8</v>
      </c>
      <c r="C158" s="15">
        <f t="shared" si="2"/>
        <v>3.1544573854359421E-3</v>
      </c>
    </row>
    <row r="159" spans="1:3" x14ac:dyDescent="0.35">
      <c r="A159" s="14" t="s">
        <v>1113</v>
      </c>
      <c r="B159" s="20">
        <v>289.8</v>
      </c>
      <c r="C159" s="15">
        <f t="shared" si="2"/>
        <v>3.1544573854359421E-3</v>
      </c>
    </row>
    <row r="160" spans="1:3" x14ac:dyDescent="0.35">
      <c r="A160" s="14" t="s">
        <v>1114</v>
      </c>
      <c r="B160" s="20">
        <v>289.8</v>
      </c>
      <c r="C160" s="15">
        <f t="shared" si="2"/>
        <v>3.1544573854359421E-3</v>
      </c>
    </row>
    <row r="161" spans="1:3" x14ac:dyDescent="0.35">
      <c r="A161" s="14" t="s">
        <v>1115</v>
      </c>
      <c r="B161" s="20">
        <v>289.8</v>
      </c>
      <c r="C161" s="15">
        <f t="shared" si="2"/>
        <v>3.1544573854359421E-3</v>
      </c>
    </row>
    <row r="162" spans="1:3" x14ac:dyDescent="0.35">
      <c r="A162" s="14" t="s">
        <v>1116</v>
      </c>
      <c r="B162" s="20">
        <v>289.8</v>
      </c>
      <c r="C162" s="15">
        <f t="shared" si="2"/>
        <v>3.1544573854359421E-3</v>
      </c>
    </row>
    <row r="163" spans="1:3" x14ac:dyDescent="0.35">
      <c r="A163" s="14" t="s">
        <v>1117</v>
      </c>
      <c r="B163" s="20">
        <v>289.8</v>
      </c>
      <c r="C163" s="15">
        <f t="shared" si="2"/>
        <v>3.1544573854359421E-3</v>
      </c>
    </row>
    <row r="164" spans="1:3" x14ac:dyDescent="0.35">
      <c r="A164" s="14" t="s">
        <v>1118</v>
      </c>
      <c r="B164" s="20">
        <v>289.8</v>
      </c>
      <c r="C164" s="15">
        <f t="shared" si="2"/>
        <v>3.1544573854359421E-3</v>
      </c>
    </row>
    <row r="165" spans="1:3" x14ac:dyDescent="0.35">
      <c r="A165" s="14" t="s">
        <v>1119</v>
      </c>
      <c r="B165" s="20">
        <v>302.39999999999998</v>
      </c>
      <c r="C165" s="15">
        <f t="shared" si="2"/>
        <v>3.2916077065418526E-3</v>
      </c>
    </row>
    <row r="166" spans="1:3" x14ac:dyDescent="0.35">
      <c r="A166" s="14" t="s">
        <v>1120</v>
      </c>
      <c r="B166" s="20">
        <v>289.8</v>
      </c>
      <c r="C166" s="15">
        <f t="shared" si="2"/>
        <v>3.1544573854359421E-3</v>
      </c>
    </row>
    <row r="167" spans="1:3" x14ac:dyDescent="0.35">
      <c r="A167" s="14" t="s">
        <v>1121</v>
      </c>
      <c r="B167" s="20">
        <v>277.2</v>
      </c>
      <c r="C167" s="15">
        <f t="shared" si="2"/>
        <v>3.0173070643300316E-3</v>
      </c>
    </row>
    <row r="168" spans="1:3" x14ac:dyDescent="0.35">
      <c r="A168" s="14" t="s">
        <v>1122</v>
      </c>
      <c r="B168" s="20">
        <v>264.60000000000002</v>
      </c>
      <c r="C168" s="15">
        <f t="shared" si="2"/>
        <v>2.8801567432241212E-3</v>
      </c>
    </row>
    <row r="169" spans="1:3" x14ac:dyDescent="0.35">
      <c r="A169" s="14" t="s">
        <v>1123</v>
      </c>
      <c r="B169" s="20">
        <v>264.60000000000002</v>
      </c>
      <c r="C169" s="15">
        <f t="shared" si="2"/>
        <v>2.8801567432241212E-3</v>
      </c>
    </row>
    <row r="170" spans="1:3" x14ac:dyDescent="0.35">
      <c r="A170" s="14" t="s">
        <v>1124</v>
      </c>
      <c r="B170" s="20">
        <v>264.60000000000002</v>
      </c>
      <c r="C170" s="15">
        <f t="shared" si="2"/>
        <v>2.8801567432241212E-3</v>
      </c>
    </row>
    <row r="171" spans="1:3" x14ac:dyDescent="0.35">
      <c r="A171" s="14" t="s">
        <v>1125</v>
      </c>
      <c r="B171" s="20">
        <v>264.60000000000002</v>
      </c>
      <c r="C171" s="15">
        <f t="shared" si="2"/>
        <v>2.8801567432241212E-3</v>
      </c>
    </row>
    <row r="172" spans="1:3" x14ac:dyDescent="0.35">
      <c r="A172" s="14" t="s">
        <v>1126</v>
      </c>
      <c r="B172" s="20">
        <v>264.60000000000002</v>
      </c>
      <c r="C172" s="15">
        <f t="shared" si="2"/>
        <v>2.8801567432241212E-3</v>
      </c>
    </row>
    <row r="173" spans="1:3" x14ac:dyDescent="0.35">
      <c r="A173" s="14" t="s">
        <v>1127</v>
      </c>
      <c r="B173" s="20">
        <v>264.60000000000002</v>
      </c>
      <c r="C173" s="15">
        <f t="shared" si="2"/>
        <v>2.8801567432241212E-3</v>
      </c>
    </row>
    <row r="174" spans="1:3" x14ac:dyDescent="0.35">
      <c r="A174" s="14" t="s">
        <v>1128</v>
      </c>
      <c r="B174" s="20">
        <v>264.60000000000002</v>
      </c>
      <c r="C174" s="15">
        <f t="shared" si="2"/>
        <v>2.8801567432241212E-3</v>
      </c>
    </row>
    <row r="175" spans="1:3" x14ac:dyDescent="0.35">
      <c r="A175" s="14" t="s">
        <v>1129</v>
      </c>
      <c r="B175" s="20">
        <v>264.60000000000002</v>
      </c>
      <c r="C175" s="15">
        <f t="shared" si="2"/>
        <v>2.8801567432241212E-3</v>
      </c>
    </row>
    <row r="176" spans="1:3" x14ac:dyDescent="0.35">
      <c r="A176" s="14" t="s">
        <v>1130</v>
      </c>
      <c r="B176" s="20">
        <v>264.60000000000002</v>
      </c>
      <c r="C176" s="15">
        <f t="shared" si="2"/>
        <v>2.8801567432241212E-3</v>
      </c>
    </row>
    <row r="177" spans="1:3" x14ac:dyDescent="0.35">
      <c r="A177" s="14" t="s">
        <v>1131</v>
      </c>
      <c r="B177" s="20">
        <v>264.60000000000002</v>
      </c>
      <c r="C177" s="15">
        <f t="shared" si="2"/>
        <v>2.8801567432241212E-3</v>
      </c>
    </row>
    <row r="178" spans="1:3" x14ac:dyDescent="0.35">
      <c r="A178" s="14" t="s">
        <v>1132</v>
      </c>
      <c r="B178" s="20">
        <v>264.60000000000002</v>
      </c>
      <c r="C178" s="15">
        <f t="shared" si="2"/>
        <v>2.8801567432241212E-3</v>
      </c>
    </row>
    <row r="179" spans="1:3" x14ac:dyDescent="0.35">
      <c r="A179" s="14" t="s">
        <v>1133</v>
      </c>
      <c r="B179" s="20">
        <v>264.60000000000002</v>
      </c>
      <c r="C179" s="15">
        <f t="shared" si="2"/>
        <v>2.8801567432241212E-3</v>
      </c>
    </row>
    <row r="180" spans="1:3" x14ac:dyDescent="0.35">
      <c r="A180" s="14" t="s">
        <v>1134</v>
      </c>
      <c r="B180" s="20">
        <v>264.60000000000002</v>
      </c>
      <c r="C180" s="15">
        <f t="shared" si="2"/>
        <v>2.8801567432241212E-3</v>
      </c>
    </row>
    <row r="181" spans="1:3" x14ac:dyDescent="0.35">
      <c r="A181" s="14" t="s">
        <v>1135</v>
      </c>
      <c r="B181" s="20">
        <v>252</v>
      </c>
      <c r="C181" s="15">
        <f t="shared" si="2"/>
        <v>2.7430064221182107E-3</v>
      </c>
    </row>
    <row r="182" spans="1:3" x14ac:dyDescent="0.35">
      <c r="A182" s="14" t="s">
        <v>1136</v>
      </c>
      <c r="B182" s="20">
        <v>226.8</v>
      </c>
      <c r="C182" s="15">
        <f t="shared" si="2"/>
        <v>2.4687057799063898E-3</v>
      </c>
    </row>
    <row r="183" spans="1:3" x14ac:dyDescent="0.35">
      <c r="A183" s="14" t="s">
        <v>1137</v>
      </c>
      <c r="B183" s="20">
        <v>277.2</v>
      </c>
      <c r="C183" s="15">
        <f t="shared" si="2"/>
        <v>3.0173070643300316E-3</v>
      </c>
    </row>
    <row r="184" spans="1:3" x14ac:dyDescent="0.35">
      <c r="A184" s="14" t="s">
        <v>1138</v>
      </c>
      <c r="B184" s="20">
        <v>264.60000000000002</v>
      </c>
      <c r="C184" s="15">
        <f t="shared" si="2"/>
        <v>2.8801567432241212E-3</v>
      </c>
    </row>
    <row r="185" spans="1:3" x14ac:dyDescent="0.35">
      <c r="A185" s="14" t="s">
        <v>1139</v>
      </c>
      <c r="B185" s="20">
        <v>264.60000000000002</v>
      </c>
      <c r="C185" s="15">
        <f t="shared" si="2"/>
        <v>2.8801567432241212E-3</v>
      </c>
    </row>
    <row r="186" spans="1:3" x14ac:dyDescent="0.35">
      <c r="A186" s="14" t="s">
        <v>1140</v>
      </c>
      <c r="B186" s="20">
        <v>264.60000000000002</v>
      </c>
      <c r="C186" s="15">
        <f t="shared" si="2"/>
        <v>2.8801567432241212E-3</v>
      </c>
    </row>
    <row r="187" spans="1:3" x14ac:dyDescent="0.35">
      <c r="A187" s="14" t="s">
        <v>1141</v>
      </c>
      <c r="B187" s="20">
        <v>264.60000000000002</v>
      </c>
      <c r="C187" s="15">
        <f t="shared" si="2"/>
        <v>2.8801567432241212E-3</v>
      </c>
    </row>
    <row r="188" spans="1:3" x14ac:dyDescent="0.35">
      <c r="A188" s="14" t="s">
        <v>1142</v>
      </c>
      <c r="B188" s="20">
        <v>264.60000000000002</v>
      </c>
      <c r="C188" s="15">
        <f t="shared" si="2"/>
        <v>2.8801567432241212E-3</v>
      </c>
    </row>
    <row r="189" spans="1:3" x14ac:dyDescent="0.35">
      <c r="A189" s="14" t="s">
        <v>1143</v>
      </c>
      <c r="B189" s="20">
        <v>264.60000000000002</v>
      </c>
      <c r="C189" s="15">
        <f t="shared" si="2"/>
        <v>2.8801567432241212E-3</v>
      </c>
    </row>
    <row r="190" spans="1:3" x14ac:dyDescent="0.35">
      <c r="A190" s="14" t="s">
        <v>1144</v>
      </c>
      <c r="B190" s="20">
        <v>264.60000000000002</v>
      </c>
      <c r="C190" s="15">
        <f t="shared" si="2"/>
        <v>2.8801567432241212E-3</v>
      </c>
    </row>
    <row r="191" spans="1:3" x14ac:dyDescent="0.35">
      <c r="A191" s="14" t="s">
        <v>1145</v>
      </c>
      <c r="B191" s="20">
        <v>264.60000000000002</v>
      </c>
      <c r="C191" s="15">
        <f t="shared" si="2"/>
        <v>2.8801567432241212E-3</v>
      </c>
    </row>
    <row r="192" spans="1:3" x14ac:dyDescent="0.35">
      <c r="A192" s="14" t="s">
        <v>1146</v>
      </c>
      <c r="B192" s="20">
        <v>264.60000000000002</v>
      </c>
      <c r="C192" s="15">
        <f t="shared" si="2"/>
        <v>2.8801567432241212E-3</v>
      </c>
    </row>
    <row r="193" spans="1:3" x14ac:dyDescent="0.35">
      <c r="A193" s="14" t="s">
        <v>1147</v>
      </c>
      <c r="B193" s="20">
        <v>264.60000000000002</v>
      </c>
      <c r="C193" s="15">
        <f t="shared" si="2"/>
        <v>2.8801567432241212E-3</v>
      </c>
    </row>
    <row r="194" spans="1:3" x14ac:dyDescent="0.35">
      <c r="A194" s="14" t="s">
        <v>1148</v>
      </c>
      <c r="B194" s="20">
        <v>264.60000000000002</v>
      </c>
      <c r="C194" s="15">
        <f t="shared" si="2"/>
        <v>2.8801567432241212E-3</v>
      </c>
    </row>
    <row r="195" spans="1:3" x14ac:dyDescent="0.35">
      <c r="A195" s="14" t="s">
        <v>1149</v>
      </c>
      <c r="B195" s="20">
        <v>264.60000000000002</v>
      </c>
      <c r="C195" s="15">
        <f t="shared" ref="C195:C258" si="3">IFERROR(B195/$S$2,"")</f>
        <v>2.8801567432241212E-3</v>
      </c>
    </row>
    <row r="196" spans="1:3" x14ac:dyDescent="0.35">
      <c r="A196" s="14" t="s">
        <v>1150</v>
      </c>
      <c r="B196" s="20">
        <v>252</v>
      </c>
      <c r="C196" s="15">
        <f t="shared" si="3"/>
        <v>2.7430064221182107E-3</v>
      </c>
    </row>
    <row r="197" spans="1:3" x14ac:dyDescent="0.35">
      <c r="A197" s="14" t="s">
        <v>1151</v>
      </c>
      <c r="B197" s="20">
        <v>252</v>
      </c>
      <c r="C197" s="15">
        <f t="shared" si="3"/>
        <v>2.7430064221182107E-3</v>
      </c>
    </row>
    <row r="198" spans="1:3" x14ac:dyDescent="0.35">
      <c r="A198" s="14" t="s">
        <v>1152</v>
      </c>
      <c r="B198" s="20">
        <v>252</v>
      </c>
      <c r="C198" s="15">
        <f t="shared" si="3"/>
        <v>2.7430064221182107E-3</v>
      </c>
    </row>
    <row r="199" spans="1:3" x14ac:dyDescent="0.35">
      <c r="A199" s="14" t="s">
        <v>1153</v>
      </c>
      <c r="B199" s="20">
        <v>293.02</v>
      </c>
      <c r="C199" s="15">
        <f t="shared" si="3"/>
        <v>3.1895069119407858E-3</v>
      </c>
    </row>
    <row r="200" spans="1:3" x14ac:dyDescent="0.35">
      <c r="A200" s="14" t="s">
        <v>1154</v>
      </c>
      <c r="B200" s="20">
        <v>278.04000000000002</v>
      </c>
      <c r="C200" s="15">
        <f t="shared" si="3"/>
        <v>3.0264504190704259E-3</v>
      </c>
    </row>
    <row r="201" spans="1:3" x14ac:dyDescent="0.35">
      <c r="A201" s="14" t="s">
        <v>1155</v>
      </c>
      <c r="B201" s="20">
        <v>254.8</v>
      </c>
      <c r="C201" s="15">
        <f t="shared" si="3"/>
        <v>2.7734842712528575E-3</v>
      </c>
    </row>
    <row r="202" spans="1:3" x14ac:dyDescent="0.35">
      <c r="A202" s="14" t="s">
        <v>1156</v>
      </c>
      <c r="B202" s="20">
        <v>292.74</v>
      </c>
      <c r="C202" s="15">
        <f t="shared" si="3"/>
        <v>3.1864591270273214E-3</v>
      </c>
    </row>
    <row r="203" spans="1:3" x14ac:dyDescent="0.35">
      <c r="A203" s="14" t="s">
        <v>1157</v>
      </c>
      <c r="B203" s="20">
        <v>293.02</v>
      </c>
      <c r="C203" s="15">
        <f t="shared" si="3"/>
        <v>3.1895069119407858E-3</v>
      </c>
    </row>
    <row r="204" spans="1:3" x14ac:dyDescent="0.35">
      <c r="A204" s="14" t="s">
        <v>1158</v>
      </c>
      <c r="B204" s="20">
        <v>290.5</v>
      </c>
      <c r="C204" s="15">
        <f t="shared" si="3"/>
        <v>3.1620768477196039E-3</v>
      </c>
    </row>
    <row r="205" spans="1:3" x14ac:dyDescent="0.35">
      <c r="A205" s="14" t="s">
        <v>1159</v>
      </c>
      <c r="B205" s="20">
        <v>305.76</v>
      </c>
      <c r="C205" s="15">
        <f t="shared" si="3"/>
        <v>3.3281811255034288E-3</v>
      </c>
    </row>
    <row r="206" spans="1:3" x14ac:dyDescent="0.35">
      <c r="A206" s="14" t="s">
        <v>1160</v>
      </c>
      <c r="B206" s="20">
        <v>293.02</v>
      </c>
      <c r="C206" s="15">
        <f t="shared" si="3"/>
        <v>3.1895069119407858E-3</v>
      </c>
    </row>
    <row r="207" spans="1:3" x14ac:dyDescent="0.35">
      <c r="A207" s="14" t="s">
        <v>1161</v>
      </c>
      <c r="B207" s="20">
        <v>318.5</v>
      </c>
      <c r="C207" s="15">
        <f t="shared" si="3"/>
        <v>3.4668553390660717E-3</v>
      </c>
    </row>
    <row r="208" spans="1:3" x14ac:dyDescent="0.35">
      <c r="A208" s="14" t="s">
        <v>1162</v>
      </c>
      <c r="B208" s="20">
        <v>293.02</v>
      </c>
      <c r="C208" s="15">
        <f t="shared" si="3"/>
        <v>3.1895069119407858E-3</v>
      </c>
    </row>
    <row r="209" spans="1:3" x14ac:dyDescent="0.35">
      <c r="A209" s="14" t="s">
        <v>1163</v>
      </c>
      <c r="B209" s="20">
        <v>280.27999999999997</v>
      </c>
      <c r="C209" s="15">
        <f t="shared" si="3"/>
        <v>3.0508326983781429E-3</v>
      </c>
    </row>
    <row r="210" spans="1:3" x14ac:dyDescent="0.35">
      <c r="A210" s="14" t="s">
        <v>1164</v>
      </c>
      <c r="B210" s="20">
        <v>280.27999999999997</v>
      </c>
      <c r="C210" s="15">
        <f t="shared" si="3"/>
        <v>3.0508326983781429E-3</v>
      </c>
    </row>
    <row r="211" spans="1:3" x14ac:dyDescent="0.35">
      <c r="A211" s="14" t="s">
        <v>1165</v>
      </c>
      <c r="B211" s="20">
        <v>267.54000000000002</v>
      </c>
      <c r="C211" s="15">
        <f t="shared" si="3"/>
        <v>2.9121584848155004E-3</v>
      </c>
    </row>
    <row r="212" spans="1:3" x14ac:dyDescent="0.35">
      <c r="A212" s="14" t="s">
        <v>1166</v>
      </c>
      <c r="B212" s="20">
        <v>293.02</v>
      </c>
      <c r="C212" s="15">
        <f t="shared" si="3"/>
        <v>3.1895069119407858E-3</v>
      </c>
    </row>
    <row r="213" spans="1:3" x14ac:dyDescent="0.35">
      <c r="A213" s="14" t="s">
        <v>1167</v>
      </c>
      <c r="B213" s="20">
        <v>329.7</v>
      </c>
      <c r="C213" s="15">
        <f t="shared" si="3"/>
        <v>3.5887667356046585E-3</v>
      </c>
    </row>
    <row r="214" spans="1:3" x14ac:dyDescent="0.35">
      <c r="A214" s="14" t="s">
        <v>1168</v>
      </c>
      <c r="B214" s="20">
        <v>305.76</v>
      </c>
      <c r="C214" s="15">
        <f t="shared" si="3"/>
        <v>3.3281811255034288E-3</v>
      </c>
    </row>
    <row r="215" spans="1:3" x14ac:dyDescent="0.35">
      <c r="A215" s="14" t="s">
        <v>1169</v>
      </c>
      <c r="B215" s="20">
        <v>203.84</v>
      </c>
      <c r="C215" s="15">
        <f t="shared" si="3"/>
        <v>2.2187874170022858E-3</v>
      </c>
    </row>
    <row r="216" spans="1:3" x14ac:dyDescent="0.35">
      <c r="A216" s="14" t="s">
        <v>1170</v>
      </c>
      <c r="B216" s="20">
        <v>254.8</v>
      </c>
      <c r="C216" s="15">
        <f t="shared" si="3"/>
        <v>2.7734842712528575E-3</v>
      </c>
    </row>
    <row r="217" spans="1:3" x14ac:dyDescent="0.35">
      <c r="A217" s="14" t="s">
        <v>1171</v>
      </c>
      <c r="B217" s="20">
        <v>279.72000000000003</v>
      </c>
      <c r="C217" s="15">
        <f t="shared" si="3"/>
        <v>3.044737128551214E-3</v>
      </c>
    </row>
    <row r="218" spans="1:3" x14ac:dyDescent="0.35">
      <c r="A218" s="14" t="s">
        <v>1172</v>
      </c>
      <c r="B218" s="20">
        <v>216.58</v>
      </c>
      <c r="C218" s="15">
        <f t="shared" si="3"/>
        <v>2.3574616305649288E-3</v>
      </c>
    </row>
    <row r="219" spans="1:3" x14ac:dyDescent="0.35">
      <c r="A219" s="14" t="s">
        <v>1173</v>
      </c>
      <c r="B219" s="20">
        <v>254.8</v>
      </c>
      <c r="C219" s="15">
        <f t="shared" si="3"/>
        <v>2.7734842712528575E-3</v>
      </c>
    </row>
    <row r="220" spans="1:3" x14ac:dyDescent="0.35">
      <c r="A220" s="14" t="s">
        <v>1174</v>
      </c>
      <c r="B220" s="20">
        <v>305.76</v>
      </c>
      <c r="C220" s="15">
        <f t="shared" si="3"/>
        <v>3.3281811255034288E-3</v>
      </c>
    </row>
    <row r="221" spans="1:3" x14ac:dyDescent="0.35">
      <c r="A221" s="14" t="s">
        <v>1175</v>
      </c>
      <c r="B221" s="20">
        <v>304.36</v>
      </c>
      <c r="C221" s="15">
        <f t="shared" si="3"/>
        <v>3.3129422009361056E-3</v>
      </c>
    </row>
    <row r="222" spans="1:3" x14ac:dyDescent="0.35">
      <c r="A222" s="14" t="s">
        <v>1176</v>
      </c>
      <c r="B222" s="20">
        <v>304.36</v>
      </c>
      <c r="C222" s="15">
        <f t="shared" si="3"/>
        <v>3.3129422009361056E-3</v>
      </c>
    </row>
    <row r="223" spans="1:3" x14ac:dyDescent="0.35">
      <c r="A223" s="14" t="s">
        <v>1177</v>
      </c>
      <c r="B223" s="20">
        <v>304.92</v>
      </c>
      <c r="C223" s="15">
        <f t="shared" si="3"/>
        <v>3.3190377707630349E-3</v>
      </c>
    </row>
    <row r="224" spans="1:3" x14ac:dyDescent="0.35">
      <c r="A224" s="14" t="s">
        <v>1178</v>
      </c>
      <c r="B224" s="20">
        <v>305.48</v>
      </c>
      <c r="C224" s="15">
        <f t="shared" si="3"/>
        <v>3.3251333405899643E-3</v>
      </c>
    </row>
    <row r="225" spans="1:3" x14ac:dyDescent="0.35">
      <c r="A225" s="14" t="s">
        <v>1179</v>
      </c>
      <c r="B225" s="20">
        <v>304.92</v>
      </c>
      <c r="C225" s="15">
        <f t="shared" si="3"/>
        <v>3.3190377707630349E-3</v>
      </c>
    </row>
    <row r="226" spans="1:3" x14ac:dyDescent="0.35">
      <c r="A226" s="14" t="s">
        <v>1180</v>
      </c>
      <c r="B226" s="20">
        <v>329.28</v>
      </c>
      <c r="C226" s="15">
        <f t="shared" si="3"/>
        <v>3.5841950582344616E-3</v>
      </c>
    </row>
    <row r="227" spans="1:3" x14ac:dyDescent="0.35">
      <c r="A227" s="14" t="s">
        <v>1181</v>
      </c>
      <c r="B227" s="20">
        <v>330.26</v>
      </c>
      <c r="C227" s="15">
        <f t="shared" si="3"/>
        <v>3.5948623054315879E-3</v>
      </c>
    </row>
    <row r="228" spans="1:3" x14ac:dyDescent="0.35">
      <c r="A228" s="14" t="s">
        <v>1182</v>
      </c>
      <c r="B228" s="20">
        <v>280.27999999999997</v>
      </c>
      <c r="C228" s="15">
        <f t="shared" si="3"/>
        <v>3.0508326983781429E-3</v>
      </c>
    </row>
    <row r="229" spans="1:3" x14ac:dyDescent="0.35">
      <c r="A229" s="14" t="s">
        <v>1183</v>
      </c>
      <c r="B229" s="20">
        <v>280.27999999999997</v>
      </c>
      <c r="C229" s="15">
        <f t="shared" si="3"/>
        <v>3.0508326983781429E-3</v>
      </c>
    </row>
    <row r="230" spans="1:3" x14ac:dyDescent="0.35">
      <c r="A230" s="14" t="s">
        <v>1184</v>
      </c>
      <c r="B230" s="20">
        <v>254.8</v>
      </c>
      <c r="C230" s="15">
        <f t="shared" si="3"/>
        <v>2.7734842712528575E-3</v>
      </c>
    </row>
    <row r="231" spans="1:3" x14ac:dyDescent="0.35">
      <c r="A231" s="14" t="s">
        <v>1185</v>
      </c>
      <c r="B231" s="20">
        <v>254.8</v>
      </c>
      <c r="C231" s="15">
        <f t="shared" si="3"/>
        <v>2.7734842712528575E-3</v>
      </c>
    </row>
    <row r="232" spans="1:3" x14ac:dyDescent="0.35">
      <c r="A232" s="14" t="s">
        <v>1186</v>
      </c>
      <c r="B232" s="20">
        <v>254.8</v>
      </c>
      <c r="C232" s="15">
        <f t="shared" si="3"/>
        <v>2.7734842712528575E-3</v>
      </c>
    </row>
    <row r="233" spans="1:3" x14ac:dyDescent="0.35">
      <c r="A233" s="14" t="s">
        <v>1187</v>
      </c>
      <c r="B233" s="20">
        <v>267.54000000000002</v>
      </c>
      <c r="C233" s="15">
        <f t="shared" si="3"/>
        <v>2.9121584848155004E-3</v>
      </c>
    </row>
    <row r="234" spans="1:3" x14ac:dyDescent="0.35">
      <c r="A234" s="14" t="s">
        <v>1188</v>
      </c>
      <c r="B234" s="20">
        <v>254.8</v>
      </c>
      <c r="C234" s="15">
        <f t="shared" si="3"/>
        <v>2.7734842712528575E-3</v>
      </c>
    </row>
    <row r="235" spans="1:3" x14ac:dyDescent="0.35">
      <c r="A235" s="14" t="s">
        <v>1189</v>
      </c>
      <c r="B235" s="20">
        <v>267.54000000000002</v>
      </c>
      <c r="C235" s="15">
        <f t="shared" si="3"/>
        <v>2.9121584848155004E-3</v>
      </c>
    </row>
    <row r="236" spans="1:3" x14ac:dyDescent="0.35">
      <c r="A236" s="14" t="s">
        <v>1190</v>
      </c>
      <c r="B236" s="20">
        <v>254.8</v>
      </c>
      <c r="C236" s="15">
        <f t="shared" si="3"/>
        <v>2.7734842712528575E-3</v>
      </c>
    </row>
    <row r="237" spans="1:3" x14ac:dyDescent="0.35">
      <c r="A237" s="14" t="s">
        <v>1191</v>
      </c>
      <c r="B237" s="20">
        <v>254.8</v>
      </c>
      <c r="C237" s="15">
        <f t="shared" si="3"/>
        <v>2.7734842712528575E-3</v>
      </c>
    </row>
    <row r="238" spans="1:3" x14ac:dyDescent="0.35">
      <c r="A238" s="14" t="s">
        <v>1192</v>
      </c>
      <c r="B238" s="20">
        <v>254.8</v>
      </c>
      <c r="C238" s="15">
        <f t="shared" si="3"/>
        <v>2.7734842712528575E-3</v>
      </c>
    </row>
    <row r="239" spans="1:3" x14ac:dyDescent="0.35">
      <c r="A239" s="14" t="s">
        <v>1193</v>
      </c>
      <c r="B239" s="20">
        <v>254.8</v>
      </c>
      <c r="C239" s="15">
        <f t="shared" si="3"/>
        <v>2.7734842712528575E-3</v>
      </c>
    </row>
    <row r="240" spans="1:3" x14ac:dyDescent="0.35">
      <c r="A240" s="14" t="s">
        <v>1194</v>
      </c>
      <c r="B240" s="20">
        <v>267.54000000000002</v>
      </c>
      <c r="C240" s="15">
        <f t="shared" si="3"/>
        <v>2.9121584848155004E-3</v>
      </c>
    </row>
    <row r="241" spans="1:3" x14ac:dyDescent="0.35">
      <c r="A241" s="14" t="s">
        <v>1195</v>
      </c>
      <c r="B241" s="20">
        <v>267.54000000000002</v>
      </c>
      <c r="C241" s="15">
        <f t="shared" si="3"/>
        <v>2.9121584848155004E-3</v>
      </c>
    </row>
    <row r="242" spans="1:3" x14ac:dyDescent="0.35">
      <c r="A242" s="14" t="s">
        <v>1196</v>
      </c>
      <c r="B242" s="20">
        <v>267.54000000000002</v>
      </c>
      <c r="C242" s="15">
        <f t="shared" si="3"/>
        <v>2.9121584848155004E-3</v>
      </c>
    </row>
    <row r="243" spans="1:3" x14ac:dyDescent="0.35">
      <c r="A243" s="14" t="s">
        <v>1197</v>
      </c>
      <c r="B243" s="20">
        <v>267.54000000000002</v>
      </c>
      <c r="C243" s="15">
        <f t="shared" si="3"/>
        <v>2.9121584848155004E-3</v>
      </c>
    </row>
    <row r="244" spans="1:3" x14ac:dyDescent="0.35">
      <c r="A244" s="14" t="s">
        <v>1198</v>
      </c>
      <c r="B244" s="20">
        <v>254.8</v>
      </c>
      <c r="C244" s="15">
        <f t="shared" si="3"/>
        <v>2.7734842712528575E-3</v>
      </c>
    </row>
    <row r="245" spans="1:3" x14ac:dyDescent="0.35">
      <c r="A245" s="14" t="s">
        <v>1199</v>
      </c>
      <c r="B245" s="16">
        <v>254.8</v>
      </c>
      <c r="C245" s="15">
        <f t="shared" si="3"/>
        <v>2.7734842712528575E-3</v>
      </c>
    </row>
    <row r="246" spans="1:3" x14ac:dyDescent="0.35">
      <c r="A246" s="14" t="s">
        <v>1200</v>
      </c>
      <c r="B246" s="16">
        <v>254.8</v>
      </c>
      <c r="C246" s="15">
        <f t="shared" si="3"/>
        <v>2.7734842712528575E-3</v>
      </c>
    </row>
    <row r="247" spans="1:3" x14ac:dyDescent="0.35">
      <c r="A247" s="14" t="s">
        <v>1201</v>
      </c>
      <c r="B247" s="16">
        <v>267.54000000000002</v>
      </c>
      <c r="C247" s="15">
        <f t="shared" si="3"/>
        <v>2.9121584848155004E-3</v>
      </c>
    </row>
    <row r="248" spans="1:3" x14ac:dyDescent="0.35">
      <c r="A248" s="14" t="s">
        <v>1202</v>
      </c>
      <c r="B248" s="16">
        <v>254.8</v>
      </c>
      <c r="C248" s="15">
        <f t="shared" si="3"/>
        <v>2.7734842712528575E-3</v>
      </c>
    </row>
    <row r="249" spans="1:3" x14ac:dyDescent="0.35">
      <c r="A249" s="14" t="s">
        <v>1203</v>
      </c>
      <c r="B249" s="16">
        <v>267.54000000000002</v>
      </c>
      <c r="C249" s="15">
        <f t="shared" si="3"/>
        <v>2.9121584848155004E-3</v>
      </c>
    </row>
    <row r="250" spans="1:3" x14ac:dyDescent="0.35">
      <c r="A250" s="14" t="s">
        <v>1204</v>
      </c>
      <c r="B250" s="16">
        <v>254.8</v>
      </c>
      <c r="C250" s="15">
        <f t="shared" si="3"/>
        <v>2.7734842712528575E-3</v>
      </c>
    </row>
    <row r="251" spans="1:3" x14ac:dyDescent="0.35">
      <c r="A251" s="14" t="s">
        <v>1205</v>
      </c>
      <c r="B251" s="16">
        <v>267.54000000000002</v>
      </c>
      <c r="C251" s="15">
        <f t="shared" si="3"/>
        <v>2.9121584848155004E-3</v>
      </c>
    </row>
    <row r="252" spans="1:3" x14ac:dyDescent="0.35">
      <c r="A252" s="14" t="s">
        <v>1206</v>
      </c>
      <c r="B252" s="16">
        <v>267.54000000000002</v>
      </c>
      <c r="C252" s="15">
        <f t="shared" si="3"/>
        <v>2.9121584848155004E-3</v>
      </c>
    </row>
    <row r="253" spans="1:3" x14ac:dyDescent="0.35">
      <c r="A253" s="14" t="s">
        <v>1207</v>
      </c>
      <c r="B253" s="16">
        <v>267.54000000000002</v>
      </c>
      <c r="C253" s="15">
        <f t="shared" si="3"/>
        <v>2.9121584848155004E-3</v>
      </c>
    </row>
    <row r="254" spans="1:3" x14ac:dyDescent="0.35">
      <c r="A254" s="14" t="s">
        <v>1208</v>
      </c>
      <c r="B254" s="16">
        <v>267.54000000000002</v>
      </c>
      <c r="C254" s="15">
        <f t="shared" si="3"/>
        <v>2.9121584848155004E-3</v>
      </c>
    </row>
    <row r="255" spans="1:3" x14ac:dyDescent="0.35">
      <c r="A255" s="14" t="s">
        <v>1209</v>
      </c>
      <c r="B255" s="16">
        <v>267.54000000000002</v>
      </c>
      <c r="C255" s="15">
        <f t="shared" si="3"/>
        <v>2.9121584848155004E-3</v>
      </c>
    </row>
    <row r="256" spans="1:3" x14ac:dyDescent="0.35">
      <c r="A256" s="14" t="s">
        <v>1210</v>
      </c>
      <c r="B256" s="16">
        <v>267.54000000000002</v>
      </c>
      <c r="C256" s="15">
        <f t="shared" si="3"/>
        <v>2.9121584848155004E-3</v>
      </c>
    </row>
    <row r="257" spans="1:3" x14ac:dyDescent="0.35">
      <c r="A257" s="14" t="s">
        <v>1211</v>
      </c>
      <c r="B257" s="16">
        <v>267.54000000000002</v>
      </c>
      <c r="C257" s="15">
        <f t="shared" si="3"/>
        <v>2.9121584848155004E-3</v>
      </c>
    </row>
    <row r="258" spans="1:3" x14ac:dyDescent="0.35">
      <c r="A258" s="14" t="s">
        <v>1212</v>
      </c>
      <c r="B258" s="16">
        <v>267.54000000000002</v>
      </c>
      <c r="C258" s="15">
        <f t="shared" si="3"/>
        <v>2.9121584848155004E-3</v>
      </c>
    </row>
    <row r="259" spans="1:3" x14ac:dyDescent="0.35">
      <c r="A259" s="14" t="s">
        <v>1213</v>
      </c>
      <c r="B259" s="16">
        <v>280.27999999999997</v>
      </c>
      <c r="C259" s="15">
        <f t="shared" ref="C259:C322" si="4">IFERROR(B259/$S$2,"")</f>
        <v>3.0508326983781429E-3</v>
      </c>
    </row>
    <row r="260" spans="1:3" x14ac:dyDescent="0.35">
      <c r="A260" s="14" t="s">
        <v>1214</v>
      </c>
      <c r="B260" s="16">
        <v>292.88</v>
      </c>
      <c r="C260" s="15">
        <f t="shared" si="4"/>
        <v>3.1879830194840534E-3</v>
      </c>
    </row>
    <row r="261" spans="1:3" x14ac:dyDescent="0.35">
      <c r="A261" s="14" t="s">
        <v>1215</v>
      </c>
      <c r="B261" s="16">
        <v>293.02</v>
      </c>
      <c r="C261" s="15">
        <f t="shared" si="4"/>
        <v>3.1895069119407858E-3</v>
      </c>
    </row>
    <row r="262" spans="1:3" x14ac:dyDescent="0.35">
      <c r="A262" s="14" t="s">
        <v>1216</v>
      </c>
      <c r="B262" s="16">
        <v>279.72000000000003</v>
      </c>
      <c r="C262" s="15">
        <f t="shared" si="4"/>
        <v>3.044737128551214E-3</v>
      </c>
    </row>
    <row r="263" spans="1:3" x14ac:dyDescent="0.35">
      <c r="A263" s="14" t="s">
        <v>1217</v>
      </c>
      <c r="B263" s="16">
        <v>292.88</v>
      </c>
      <c r="C263" s="15">
        <f t="shared" si="4"/>
        <v>3.1879830194840534E-3</v>
      </c>
    </row>
    <row r="264" spans="1:3" x14ac:dyDescent="0.35">
      <c r="A264" s="14" t="s">
        <v>1218</v>
      </c>
      <c r="B264" s="16">
        <v>331.24</v>
      </c>
      <c r="C264" s="15">
        <f t="shared" si="4"/>
        <v>3.6055295526287146E-3</v>
      </c>
    </row>
    <row r="265" spans="1:3" x14ac:dyDescent="0.35">
      <c r="A265" s="14" t="s">
        <v>1219</v>
      </c>
      <c r="B265" s="16">
        <v>279.86</v>
      </c>
      <c r="C265" s="15">
        <f t="shared" si="4"/>
        <v>3.046261021007946E-3</v>
      </c>
    </row>
    <row r="266" spans="1:3" x14ac:dyDescent="0.35">
      <c r="A266" s="14" t="s">
        <v>1220</v>
      </c>
      <c r="B266" s="16">
        <v>280</v>
      </c>
      <c r="C266" s="15">
        <f t="shared" si="4"/>
        <v>3.0477849134646785E-3</v>
      </c>
    </row>
    <row r="267" spans="1:3" x14ac:dyDescent="0.35">
      <c r="A267" s="14" t="s">
        <v>1221</v>
      </c>
      <c r="B267" s="16">
        <v>280.27999999999997</v>
      </c>
      <c r="C267" s="15">
        <f t="shared" si="4"/>
        <v>3.0508326983781429E-3</v>
      </c>
    </row>
    <row r="268" spans="1:3" x14ac:dyDescent="0.35">
      <c r="A268" s="14" t="s">
        <v>1222</v>
      </c>
      <c r="B268" s="16">
        <v>293.02</v>
      </c>
      <c r="C268" s="15">
        <f t="shared" si="4"/>
        <v>3.1895069119407858E-3</v>
      </c>
    </row>
    <row r="269" spans="1:3" x14ac:dyDescent="0.35">
      <c r="A269" s="14" t="s">
        <v>1223</v>
      </c>
      <c r="B269" s="16">
        <v>293.02</v>
      </c>
      <c r="C269" s="15">
        <f t="shared" si="4"/>
        <v>3.1895069119407858E-3</v>
      </c>
    </row>
    <row r="270" spans="1:3" x14ac:dyDescent="0.35">
      <c r="A270" s="14" t="s">
        <v>1224</v>
      </c>
      <c r="B270" s="16">
        <v>280.27999999999997</v>
      </c>
      <c r="C270" s="15">
        <f t="shared" si="4"/>
        <v>3.0508326983781429E-3</v>
      </c>
    </row>
    <row r="271" spans="1:3" x14ac:dyDescent="0.35">
      <c r="A271" s="14" t="s">
        <v>1225</v>
      </c>
      <c r="B271" s="16">
        <v>304.64</v>
      </c>
      <c r="C271" s="15">
        <f t="shared" si="4"/>
        <v>3.31598998584957E-3</v>
      </c>
    </row>
    <row r="272" spans="1:3" x14ac:dyDescent="0.35">
      <c r="A272" s="14" t="s">
        <v>1226</v>
      </c>
      <c r="B272" s="16">
        <v>305.48</v>
      </c>
      <c r="C272" s="15">
        <f t="shared" si="4"/>
        <v>3.3251333405899643E-3</v>
      </c>
    </row>
    <row r="273" spans="1:3" x14ac:dyDescent="0.35">
      <c r="A273" s="14" t="s">
        <v>1227</v>
      </c>
      <c r="B273" s="16">
        <v>278.60000000000002</v>
      </c>
      <c r="C273" s="15">
        <f t="shared" si="4"/>
        <v>3.0325459888973553E-3</v>
      </c>
    </row>
    <row r="274" spans="1:3" x14ac:dyDescent="0.35">
      <c r="A274" s="14" t="s">
        <v>1228</v>
      </c>
      <c r="B274" s="16">
        <v>305.48</v>
      </c>
      <c r="C274" s="15">
        <f t="shared" si="4"/>
        <v>3.3251333405899643E-3</v>
      </c>
    </row>
    <row r="275" spans="1:3" x14ac:dyDescent="0.35">
      <c r="A275" s="14" t="s">
        <v>1229</v>
      </c>
      <c r="B275" s="16">
        <v>305.76</v>
      </c>
      <c r="C275" s="15">
        <f t="shared" si="4"/>
        <v>3.3281811255034288E-3</v>
      </c>
    </row>
    <row r="276" spans="1:3" x14ac:dyDescent="0.35">
      <c r="A276" s="14" t="s">
        <v>1230</v>
      </c>
      <c r="B276" s="16">
        <v>229.32</v>
      </c>
      <c r="C276" s="15">
        <f t="shared" si="4"/>
        <v>2.4961358441275717E-3</v>
      </c>
    </row>
    <row r="277" spans="1:3" x14ac:dyDescent="0.35">
      <c r="A277" s="14" t="s">
        <v>1231</v>
      </c>
      <c r="B277" s="16">
        <v>229.32</v>
      </c>
      <c r="C277" s="15">
        <f t="shared" si="4"/>
        <v>2.4961358441275717E-3</v>
      </c>
    </row>
    <row r="278" spans="1:3" x14ac:dyDescent="0.35">
      <c r="A278" s="14" t="s">
        <v>1232</v>
      </c>
      <c r="B278" s="16">
        <v>293.02</v>
      </c>
      <c r="C278" s="15">
        <f t="shared" si="4"/>
        <v>3.1895069119407858E-3</v>
      </c>
    </row>
    <row r="279" spans="1:3" x14ac:dyDescent="0.35">
      <c r="A279" s="14" t="s">
        <v>1233</v>
      </c>
      <c r="B279" s="16">
        <v>242.06</v>
      </c>
      <c r="C279" s="15">
        <f t="shared" si="4"/>
        <v>2.6348100576902146E-3</v>
      </c>
    </row>
    <row r="280" spans="1:3" x14ac:dyDescent="0.35">
      <c r="A280" s="14" t="s">
        <v>1234</v>
      </c>
      <c r="B280" s="16">
        <v>280.27999999999997</v>
      </c>
      <c r="C280" s="15">
        <f t="shared" si="4"/>
        <v>3.0508326983781429E-3</v>
      </c>
    </row>
    <row r="281" spans="1:3" x14ac:dyDescent="0.35">
      <c r="A281" s="14" t="s">
        <v>1235</v>
      </c>
      <c r="B281" s="16">
        <v>264.60000000000002</v>
      </c>
      <c r="C281" s="15">
        <f t="shared" si="4"/>
        <v>2.8801567432241212E-3</v>
      </c>
    </row>
    <row r="282" spans="1:3" x14ac:dyDescent="0.35">
      <c r="A282" s="14" t="s">
        <v>1236</v>
      </c>
      <c r="B282" s="16">
        <v>264.60000000000002</v>
      </c>
      <c r="C282" s="15">
        <f t="shared" si="4"/>
        <v>2.8801567432241212E-3</v>
      </c>
    </row>
    <row r="283" spans="1:3" x14ac:dyDescent="0.35">
      <c r="A283" s="14" t="s">
        <v>1237</v>
      </c>
      <c r="B283" s="16">
        <v>264.60000000000002</v>
      </c>
      <c r="C283" s="15">
        <f t="shared" si="4"/>
        <v>2.8801567432241212E-3</v>
      </c>
    </row>
    <row r="284" spans="1:3" x14ac:dyDescent="0.35">
      <c r="A284" s="14" t="s">
        <v>1238</v>
      </c>
      <c r="B284" s="16">
        <v>264.60000000000002</v>
      </c>
      <c r="C284" s="15">
        <f t="shared" si="4"/>
        <v>2.8801567432241212E-3</v>
      </c>
    </row>
    <row r="285" spans="1:3" x14ac:dyDescent="0.35">
      <c r="A285" s="14" t="s">
        <v>1239</v>
      </c>
      <c r="B285" s="16">
        <v>264.60000000000002</v>
      </c>
      <c r="C285" s="15">
        <f t="shared" si="4"/>
        <v>2.8801567432241212E-3</v>
      </c>
    </row>
    <row r="286" spans="1:3" x14ac:dyDescent="0.35">
      <c r="A286" s="14" t="s">
        <v>1240</v>
      </c>
      <c r="B286" s="16">
        <v>264.60000000000002</v>
      </c>
      <c r="C286" s="15">
        <f t="shared" si="4"/>
        <v>2.8801567432241212E-3</v>
      </c>
    </row>
    <row r="287" spans="1:3" x14ac:dyDescent="0.35">
      <c r="A287" s="14" t="s">
        <v>1241</v>
      </c>
      <c r="B287" s="16">
        <v>264.60000000000002</v>
      </c>
      <c r="C287" s="15">
        <f t="shared" si="4"/>
        <v>2.8801567432241212E-3</v>
      </c>
    </row>
    <row r="288" spans="1:3" x14ac:dyDescent="0.35">
      <c r="A288" s="14" t="s">
        <v>1242</v>
      </c>
      <c r="B288" s="16">
        <v>264.60000000000002</v>
      </c>
      <c r="C288" s="15">
        <f t="shared" si="4"/>
        <v>2.8801567432241212E-3</v>
      </c>
    </row>
    <row r="289" spans="1:3" x14ac:dyDescent="0.35">
      <c r="A289" s="14" t="s">
        <v>1243</v>
      </c>
      <c r="B289" s="16">
        <v>264.60000000000002</v>
      </c>
      <c r="C289" s="15">
        <f t="shared" si="4"/>
        <v>2.8801567432241212E-3</v>
      </c>
    </row>
    <row r="290" spans="1:3" x14ac:dyDescent="0.35">
      <c r="A290" s="14" t="s">
        <v>1244</v>
      </c>
      <c r="B290" s="16">
        <v>264.60000000000002</v>
      </c>
      <c r="C290" s="15">
        <f t="shared" si="4"/>
        <v>2.8801567432241212E-3</v>
      </c>
    </row>
    <row r="291" spans="1:3" x14ac:dyDescent="0.35">
      <c r="A291" s="14" t="s">
        <v>1245</v>
      </c>
      <c r="B291" s="16">
        <v>289.8</v>
      </c>
      <c r="C291" s="15">
        <f t="shared" si="4"/>
        <v>3.1544573854359421E-3</v>
      </c>
    </row>
    <row r="292" spans="1:3" x14ac:dyDescent="0.35">
      <c r="A292" s="14" t="s">
        <v>1246</v>
      </c>
      <c r="B292" s="16">
        <v>264.60000000000002</v>
      </c>
      <c r="C292" s="15">
        <f t="shared" si="4"/>
        <v>2.8801567432241212E-3</v>
      </c>
    </row>
    <row r="293" spans="1:3" x14ac:dyDescent="0.35">
      <c r="A293" s="14" t="s">
        <v>1247</v>
      </c>
      <c r="B293" s="16">
        <v>264.60000000000002</v>
      </c>
      <c r="C293" s="15">
        <f t="shared" si="4"/>
        <v>2.8801567432241212E-3</v>
      </c>
    </row>
    <row r="294" spans="1:3" x14ac:dyDescent="0.35">
      <c r="A294" s="14" t="s">
        <v>1248</v>
      </c>
      <c r="B294" s="16">
        <v>252</v>
      </c>
      <c r="C294" s="15">
        <f t="shared" si="4"/>
        <v>2.7430064221182107E-3</v>
      </c>
    </row>
    <row r="295" spans="1:3" x14ac:dyDescent="0.35">
      <c r="A295" s="14" t="s">
        <v>1249</v>
      </c>
      <c r="B295" s="16">
        <v>252</v>
      </c>
      <c r="C295" s="15">
        <f t="shared" si="4"/>
        <v>2.7430064221182107E-3</v>
      </c>
    </row>
    <row r="296" spans="1:3" x14ac:dyDescent="0.35">
      <c r="A296" s="14" t="s">
        <v>1250</v>
      </c>
      <c r="B296" s="16">
        <v>252</v>
      </c>
      <c r="C296" s="15">
        <f t="shared" si="4"/>
        <v>2.7430064221182107E-3</v>
      </c>
    </row>
    <row r="297" spans="1:3" x14ac:dyDescent="0.35">
      <c r="A297" s="14" t="s">
        <v>1251</v>
      </c>
      <c r="B297" s="16">
        <v>262.8</v>
      </c>
      <c r="C297" s="15">
        <f t="shared" si="4"/>
        <v>2.8605638402089909E-3</v>
      </c>
    </row>
    <row r="298" spans="1:3" x14ac:dyDescent="0.35">
      <c r="A298" s="14" t="s">
        <v>1252</v>
      </c>
      <c r="B298" s="16">
        <v>262.8</v>
      </c>
      <c r="C298" s="15">
        <f t="shared" si="4"/>
        <v>2.8605638402089909E-3</v>
      </c>
    </row>
    <row r="299" spans="1:3" x14ac:dyDescent="0.35">
      <c r="A299" s="14" t="s">
        <v>1253</v>
      </c>
      <c r="B299" s="16">
        <v>263.7</v>
      </c>
      <c r="C299" s="15">
        <f t="shared" si="4"/>
        <v>2.870360291716556E-3</v>
      </c>
    </row>
    <row r="300" spans="1:3" x14ac:dyDescent="0.35">
      <c r="A300" s="14" t="s">
        <v>1254</v>
      </c>
      <c r="B300" s="16">
        <v>263.7</v>
      </c>
      <c r="C300" s="15">
        <f t="shared" si="4"/>
        <v>2.870360291716556E-3</v>
      </c>
    </row>
    <row r="301" spans="1:3" x14ac:dyDescent="0.35">
      <c r="A301" s="14" t="s">
        <v>1255</v>
      </c>
      <c r="B301" s="16">
        <v>263.7</v>
      </c>
      <c r="C301" s="15">
        <f t="shared" si="4"/>
        <v>2.870360291716556E-3</v>
      </c>
    </row>
    <row r="302" spans="1:3" x14ac:dyDescent="0.35">
      <c r="A302" s="14" t="s">
        <v>1256</v>
      </c>
      <c r="B302" s="16">
        <v>288.89999999999998</v>
      </c>
      <c r="C302" s="15">
        <f t="shared" si="4"/>
        <v>3.144660933928377E-3</v>
      </c>
    </row>
    <row r="303" spans="1:3" x14ac:dyDescent="0.35">
      <c r="A303" s="14" t="s">
        <v>1257</v>
      </c>
      <c r="B303" s="16">
        <v>263.7</v>
      </c>
      <c r="C303" s="15">
        <f t="shared" si="4"/>
        <v>2.870360291716556E-3</v>
      </c>
    </row>
    <row r="304" spans="1:3" x14ac:dyDescent="0.35">
      <c r="A304" s="14" t="s">
        <v>1258</v>
      </c>
      <c r="B304" s="16">
        <v>263.7</v>
      </c>
      <c r="C304" s="15">
        <f t="shared" si="4"/>
        <v>2.870360291716556E-3</v>
      </c>
    </row>
    <row r="305" spans="1:3" x14ac:dyDescent="0.35">
      <c r="A305" s="14" t="s">
        <v>1259</v>
      </c>
      <c r="B305" s="16">
        <v>263.7</v>
      </c>
      <c r="C305" s="15">
        <f t="shared" si="4"/>
        <v>2.870360291716556E-3</v>
      </c>
    </row>
    <row r="306" spans="1:3" x14ac:dyDescent="0.35">
      <c r="A306" s="14" t="s">
        <v>1260</v>
      </c>
      <c r="B306" s="16">
        <v>263.7</v>
      </c>
      <c r="C306" s="15">
        <f t="shared" si="4"/>
        <v>2.870360291716556E-3</v>
      </c>
    </row>
    <row r="307" spans="1:3" x14ac:dyDescent="0.35">
      <c r="A307" s="14" t="s">
        <v>1261</v>
      </c>
      <c r="B307" s="16">
        <v>238.5</v>
      </c>
      <c r="C307" s="15">
        <f t="shared" si="4"/>
        <v>2.5960596495047351E-3</v>
      </c>
    </row>
    <row r="308" spans="1:3" x14ac:dyDescent="0.35">
      <c r="A308" s="14" t="s">
        <v>1262</v>
      </c>
      <c r="B308" s="16">
        <v>263.7</v>
      </c>
      <c r="C308" s="15">
        <f t="shared" si="4"/>
        <v>2.870360291716556E-3</v>
      </c>
    </row>
    <row r="309" spans="1:3" x14ac:dyDescent="0.35">
      <c r="A309" s="14" t="s">
        <v>1263</v>
      </c>
      <c r="B309" s="16">
        <v>264.60000000000002</v>
      </c>
      <c r="C309" s="15">
        <f t="shared" si="4"/>
        <v>2.8801567432241212E-3</v>
      </c>
    </row>
    <row r="310" spans="1:3" x14ac:dyDescent="0.35">
      <c r="A310" s="14" t="s">
        <v>1264</v>
      </c>
      <c r="B310" s="16">
        <v>252</v>
      </c>
      <c r="C310" s="15">
        <f t="shared" si="4"/>
        <v>2.7430064221182107E-3</v>
      </c>
    </row>
    <row r="311" spans="1:3" x14ac:dyDescent="0.35">
      <c r="A311" s="14" t="s">
        <v>1265</v>
      </c>
      <c r="B311" s="16">
        <v>252</v>
      </c>
      <c r="C311" s="15">
        <f t="shared" si="4"/>
        <v>2.7430064221182107E-3</v>
      </c>
    </row>
    <row r="312" spans="1:3" x14ac:dyDescent="0.35">
      <c r="A312" s="14" t="s">
        <v>1266</v>
      </c>
      <c r="B312" s="16">
        <v>254.8</v>
      </c>
      <c r="C312" s="15">
        <f t="shared" si="4"/>
        <v>2.7734842712528575E-3</v>
      </c>
    </row>
    <row r="313" spans="1:3" x14ac:dyDescent="0.35">
      <c r="A313" s="14" t="s">
        <v>1267</v>
      </c>
      <c r="B313" s="16">
        <v>293.02</v>
      </c>
      <c r="C313" s="15">
        <f t="shared" si="4"/>
        <v>3.1895069119407858E-3</v>
      </c>
    </row>
    <row r="314" spans="1:3" x14ac:dyDescent="0.35">
      <c r="A314" s="14" t="s">
        <v>1268</v>
      </c>
      <c r="B314" s="16">
        <v>252</v>
      </c>
      <c r="C314" s="15">
        <f t="shared" si="4"/>
        <v>2.7430064221182107E-3</v>
      </c>
    </row>
    <row r="315" spans="1:3" x14ac:dyDescent="0.35">
      <c r="A315" s="14" t="s">
        <v>1269</v>
      </c>
      <c r="B315" s="16">
        <v>267.54000000000002</v>
      </c>
      <c r="C315" s="15">
        <f t="shared" si="4"/>
        <v>2.9121584848155004E-3</v>
      </c>
    </row>
    <row r="316" spans="1:3" x14ac:dyDescent="0.35">
      <c r="A316" s="14" t="s">
        <v>1270</v>
      </c>
      <c r="B316" s="16">
        <v>267.54000000000002</v>
      </c>
      <c r="C316" s="15">
        <f t="shared" si="4"/>
        <v>2.9121584848155004E-3</v>
      </c>
    </row>
    <row r="317" spans="1:3" x14ac:dyDescent="0.35">
      <c r="A317" s="14" t="s">
        <v>1271</v>
      </c>
      <c r="B317" s="16">
        <v>267.54000000000002</v>
      </c>
      <c r="C317" s="15">
        <f t="shared" si="4"/>
        <v>2.9121584848155004E-3</v>
      </c>
    </row>
    <row r="318" spans="1:3" x14ac:dyDescent="0.35">
      <c r="A318" s="14" t="s">
        <v>1272</v>
      </c>
      <c r="B318" s="16">
        <v>252</v>
      </c>
      <c r="C318" s="15">
        <f t="shared" si="4"/>
        <v>2.7430064221182107E-3</v>
      </c>
    </row>
    <row r="319" spans="1:3" x14ac:dyDescent="0.35">
      <c r="A319" s="14" t="s">
        <v>1273</v>
      </c>
      <c r="B319" s="16">
        <v>242.06</v>
      </c>
      <c r="C319" s="15">
        <f t="shared" si="4"/>
        <v>2.6348100576902146E-3</v>
      </c>
    </row>
    <row r="320" spans="1:3" x14ac:dyDescent="0.35">
      <c r="A320" s="14" t="s">
        <v>1274</v>
      </c>
      <c r="B320" s="16">
        <v>267.54000000000002</v>
      </c>
      <c r="C320" s="15">
        <f t="shared" si="4"/>
        <v>2.9121584848155004E-3</v>
      </c>
    </row>
    <row r="321" spans="1:3" x14ac:dyDescent="0.35">
      <c r="A321" s="14" t="s">
        <v>1275</v>
      </c>
      <c r="B321" s="16">
        <v>280.27999999999997</v>
      </c>
      <c r="C321" s="15">
        <f t="shared" si="4"/>
        <v>3.0508326983781429E-3</v>
      </c>
    </row>
    <row r="322" spans="1:3" x14ac:dyDescent="0.35">
      <c r="A322" s="14" t="s">
        <v>1276</v>
      </c>
      <c r="B322" s="16">
        <v>254.8</v>
      </c>
      <c r="C322" s="15">
        <f t="shared" si="4"/>
        <v>2.7734842712528575E-3</v>
      </c>
    </row>
    <row r="323" spans="1:3" x14ac:dyDescent="0.35">
      <c r="A323" s="14" t="s">
        <v>1277</v>
      </c>
      <c r="B323" s="16">
        <v>254.8</v>
      </c>
      <c r="C323" s="15">
        <f t="shared" ref="C323:C386" si="5">IFERROR(B323/$S$2,"")</f>
        <v>2.7734842712528575E-3</v>
      </c>
    </row>
    <row r="324" spans="1:3" x14ac:dyDescent="0.35">
      <c r="A324" s="14" t="s">
        <v>1278</v>
      </c>
      <c r="B324" s="16">
        <v>267.54000000000002</v>
      </c>
      <c r="C324" s="15">
        <f t="shared" si="5"/>
        <v>2.9121584848155004E-3</v>
      </c>
    </row>
    <row r="325" spans="1:3" x14ac:dyDescent="0.35">
      <c r="A325" s="14" t="s">
        <v>1279</v>
      </c>
      <c r="B325" s="16">
        <v>267.54000000000002</v>
      </c>
      <c r="C325" s="15">
        <f t="shared" si="5"/>
        <v>2.9121584848155004E-3</v>
      </c>
    </row>
    <row r="326" spans="1:3" x14ac:dyDescent="0.35">
      <c r="A326" s="14" t="s">
        <v>1280</v>
      </c>
      <c r="B326" s="16">
        <v>267.54000000000002</v>
      </c>
      <c r="C326" s="15">
        <f t="shared" si="5"/>
        <v>2.9121584848155004E-3</v>
      </c>
    </row>
    <row r="327" spans="1:3" x14ac:dyDescent="0.35">
      <c r="A327" s="14" t="s">
        <v>1281</v>
      </c>
      <c r="B327" s="16">
        <v>267.54000000000002</v>
      </c>
      <c r="C327" s="15">
        <f t="shared" si="5"/>
        <v>2.9121584848155004E-3</v>
      </c>
    </row>
    <row r="328" spans="1:3" x14ac:dyDescent="0.35">
      <c r="A328" s="14" t="s">
        <v>1282</v>
      </c>
      <c r="B328" s="16">
        <v>267.54000000000002</v>
      </c>
      <c r="C328" s="15">
        <f t="shared" si="5"/>
        <v>2.9121584848155004E-3</v>
      </c>
    </row>
    <row r="329" spans="1:3" x14ac:dyDescent="0.35">
      <c r="A329" s="14" t="s">
        <v>1283</v>
      </c>
      <c r="B329" s="16">
        <v>267.54000000000002</v>
      </c>
      <c r="C329" s="15">
        <f t="shared" si="5"/>
        <v>2.9121584848155004E-3</v>
      </c>
    </row>
    <row r="330" spans="1:3" x14ac:dyDescent="0.35">
      <c r="A330" s="14" t="s">
        <v>1284</v>
      </c>
      <c r="B330" s="16">
        <v>279.37</v>
      </c>
      <c r="C330" s="15">
        <f t="shared" si="5"/>
        <v>3.0409273974093829E-3</v>
      </c>
    </row>
    <row r="331" spans="1:3" x14ac:dyDescent="0.35">
      <c r="A331" s="14" t="s">
        <v>1285</v>
      </c>
      <c r="B331" s="16">
        <v>254.8</v>
      </c>
      <c r="C331" s="15">
        <f t="shared" si="5"/>
        <v>2.7734842712528575E-3</v>
      </c>
    </row>
    <row r="332" spans="1:3" x14ac:dyDescent="0.35">
      <c r="A332" s="14" t="s">
        <v>1286</v>
      </c>
      <c r="B332" s="16">
        <v>254.8</v>
      </c>
      <c r="C332" s="15">
        <f t="shared" si="5"/>
        <v>2.7734842712528575E-3</v>
      </c>
    </row>
    <row r="333" spans="1:3" x14ac:dyDescent="0.35">
      <c r="A333" s="14" t="s">
        <v>1287</v>
      </c>
      <c r="B333" s="16">
        <v>254.8</v>
      </c>
      <c r="C333" s="15">
        <f t="shared" si="5"/>
        <v>2.7734842712528575E-3</v>
      </c>
    </row>
    <row r="334" spans="1:3" x14ac:dyDescent="0.35">
      <c r="A334" s="14" t="s">
        <v>1288</v>
      </c>
      <c r="B334" s="16">
        <v>254.8</v>
      </c>
      <c r="C334" s="15">
        <f t="shared" si="5"/>
        <v>2.7734842712528575E-3</v>
      </c>
    </row>
    <row r="335" spans="1:3" x14ac:dyDescent="0.35">
      <c r="A335" s="14" t="s">
        <v>1289</v>
      </c>
      <c r="B335" s="16">
        <v>254.8</v>
      </c>
      <c r="C335" s="15">
        <f t="shared" si="5"/>
        <v>2.7734842712528575E-3</v>
      </c>
    </row>
    <row r="336" spans="1:3" x14ac:dyDescent="0.35">
      <c r="A336" s="14" t="s">
        <v>1290</v>
      </c>
      <c r="B336" s="16">
        <v>254.8</v>
      </c>
      <c r="C336" s="15">
        <f t="shared" si="5"/>
        <v>2.7734842712528575E-3</v>
      </c>
    </row>
    <row r="337" spans="1:3" x14ac:dyDescent="0.35">
      <c r="A337" s="14" t="s">
        <v>1291</v>
      </c>
      <c r="B337" s="16">
        <v>267.54000000000002</v>
      </c>
      <c r="C337" s="15">
        <f t="shared" si="5"/>
        <v>2.9121584848155004E-3</v>
      </c>
    </row>
    <row r="338" spans="1:3" x14ac:dyDescent="0.35">
      <c r="A338" s="14" t="s">
        <v>1292</v>
      </c>
      <c r="B338" s="16">
        <v>267.54000000000002</v>
      </c>
      <c r="C338" s="15">
        <f t="shared" si="5"/>
        <v>2.9121584848155004E-3</v>
      </c>
    </row>
    <row r="339" spans="1:3" x14ac:dyDescent="0.35">
      <c r="A339" s="14" t="s">
        <v>1293</v>
      </c>
      <c r="B339" s="16">
        <v>267.54000000000002</v>
      </c>
      <c r="C339" s="15">
        <f t="shared" si="5"/>
        <v>2.9121584848155004E-3</v>
      </c>
    </row>
    <row r="340" spans="1:3" x14ac:dyDescent="0.35">
      <c r="A340" s="14" t="s">
        <v>1294</v>
      </c>
      <c r="B340" s="16">
        <v>267.54000000000002</v>
      </c>
      <c r="C340" s="15">
        <f t="shared" si="5"/>
        <v>2.9121584848155004E-3</v>
      </c>
    </row>
    <row r="341" spans="1:3" x14ac:dyDescent="0.35">
      <c r="A341" s="14" t="s">
        <v>1295</v>
      </c>
      <c r="B341" s="16">
        <v>267.54000000000002</v>
      </c>
      <c r="C341" s="15">
        <f t="shared" si="5"/>
        <v>2.9121584848155004E-3</v>
      </c>
    </row>
    <row r="342" spans="1:3" x14ac:dyDescent="0.35">
      <c r="A342" s="14" t="s">
        <v>1296</v>
      </c>
      <c r="B342" s="16">
        <v>267.54000000000002</v>
      </c>
      <c r="C342" s="15">
        <f t="shared" si="5"/>
        <v>2.9121584848155004E-3</v>
      </c>
    </row>
    <row r="343" spans="1:3" x14ac:dyDescent="0.35">
      <c r="A343" s="14" t="s">
        <v>1297</v>
      </c>
      <c r="B343" s="16">
        <v>267.54000000000002</v>
      </c>
      <c r="C343" s="15">
        <f t="shared" si="5"/>
        <v>2.9121584848155004E-3</v>
      </c>
    </row>
    <row r="344" spans="1:3" x14ac:dyDescent="0.35">
      <c r="A344" s="14" t="s">
        <v>1298</v>
      </c>
      <c r="B344" s="16">
        <v>267.54000000000002</v>
      </c>
      <c r="C344" s="15">
        <f t="shared" si="5"/>
        <v>2.9121584848155004E-3</v>
      </c>
    </row>
    <row r="345" spans="1:3" x14ac:dyDescent="0.35">
      <c r="A345" s="14" t="s">
        <v>1299</v>
      </c>
      <c r="B345" s="16">
        <v>267.54000000000002</v>
      </c>
      <c r="C345" s="15">
        <f t="shared" si="5"/>
        <v>2.9121584848155004E-3</v>
      </c>
    </row>
    <row r="346" spans="1:3" x14ac:dyDescent="0.35">
      <c r="A346" s="14" t="s">
        <v>1300</v>
      </c>
      <c r="B346" s="16">
        <v>267.54000000000002</v>
      </c>
      <c r="C346" s="15">
        <f t="shared" si="5"/>
        <v>2.9121584848155004E-3</v>
      </c>
    </row>
    <row r="347" spans="1:3" x14ac:dyDescent="0.35">
      <c r="A347" s="14" t="s">
        <v>1301</v>
      </c>
      <c r="B347" s="16">
        <v>254.8</v>
      </c>
      <c r="C347" s="15">
        <f t="shared" si="5"/>
        <v>2.7734842712528575E-3</v>
      </c>
    </row>
    <row r="348" spans="1:3" x14ac:dyDescent="0.35">
      <c r="A348" s="14" t="s">
        <v>1302</v>
      </c>
      <c r="B348" s="16">
        <v>254.8</v>
      </c>
      <c r="C348" s="15">
        <f t="shared" si="5"/>
        <v>2.7734842712528575E-3</v>
      </c>
    </row>
    <row r="349" spans="1:3" x14ac:dyDescent="0.35">
      <c r="A349" s="14" t="s">
        <v>1303</v>
      </c>
      <c r="B349" s="16">
        <v>267.54000000000002</v>
      </c>
      <c r="C349" s="15">
        <f t="shared" si="5"/>
        <v>2.9121584848155004E-3</v>
      </c>
    </row>
    <row r="350" spans="1:3" x14ac:dyDescent="0.35">
      <c r="A350" s="14" t="s">
        <v>1304</v>
      </c>
      <c r="B350" s="16">
        <v>242.06</v>
      </c>
      <c r="C350" s="15">
        <f t="shared" si="5"/>
        <v>2.6348100576902146E-3</v>
      </c>
    </row>
    <row r="351" spans="1:3" x14ac:dyDescent="0.35">
      <c r="A351" s="14" t="s">
        <v>1305</v>
      </c>
      <c r="B351" s="16">
        <v>254.8</v>
      </c>
      <c r="C351" s="15">
        <f t="shared" si="5"/>
        <v>2.7734842712528575E-3</v>
      </c>
    </row>
    <row r="352" spans="1:3" x14ac:dyDescent="0.35">
      <c r="A352" s="14" t="s">
        <v>1306</v>
      </c>
      <c r="B352" s="16">
        <v>254.8</v>
      </c>
      <c r="C352" s="15">
        <f t="shared" si="5"/>
        <v>2.7734842712528575E-3</v>
      </c>
    </row>
    <row r="353" spans="1:3" x14ac:dyDescent="0.35">
      <c r="A353" s="14" t="s">
        <v>1307</v>
      </c>
      <c r="B353" s="16">
        <v>280.27999999999997</v>
      </c>
      <c r="C353" s="15">
        <f t="shared" si="5"/>
        <v>3.0508326983781429E-3</v>
      </c>
    </row>
    <row r="354" spans="1:3" x14ac:dyDescent="0.35">
      <c r="A354" s="14" t="s">
        <v>1308</v>
      </c>
      <c r="B354" s="16">
        <v>267.54000000000002</v>
      </c>
      <c r="C354" s="15">
        <f t="shared" si="5"/>
        <v>2.9121584848155004E-3</v>
      </c>
    </row>
    <row r="355" spans="1:3" x14ac:dyDescent="0.35">
      <c r="A355" s="14" t="s">
        <v>1309</v>
      </c>
      <c r="B355" s="16">
        <v>267.54000000000002</v>
      </c>
      <c r="C355" s="15">
        <f t="shared" si="5"/>
        <v>2.9121584848155004E-3</v>
      </c>
    </row>
    <row r="356" spans="1:3" x14ac:dyDescent="0.35">
      <c r="A356" s="14" t="s">
        <v>1310</v>
      </c>
      <c r="B356" s="16">
        <v>254.8</v>
      </c>
      <c r="C356" s="15">
        <f t="shared" si="5"/>
        <v>2.7734842712528575E-3</v>
      </c>
    </row>
    <row r="357" spans="1:3" x14ac:dyDescent="0.35">
      <c r="A357" s="14" t="s">
        <v>1311</v>
      </c>
      <c r="B357" s="16">
        <v>280.27999999999997</v>
      </c>
      <c r="C357" s="15">
        <f t="shared" si="5"/>
        <v>3.0508326983781429E-3</v>
      </c>
    </row>
    <row r="358" spans="1:3" x14ac:dyDescent="0.35">
      <c r="A358" s="14" t="s">
        <v>1312</v>
      </c>
      <c r="B358" s="16">
        <v>267.54000000000002</v>
      </c>
      <c r="C358" s="15">
        <f t="shared" si="5"/>
        <v>2.9121584848155004E-3</v>
      </c>
    </row>
    <row r="359" spans="1:3" x14ac:dyDescent="0.35">
      <c r="A359" s="14" t="s">
        <v>1313</v>
      </c>
      <c r="B359" s="16">
        <v>280.27999999999997</v>
      </c>
      <c r="C359" s="15">
        <f t="shared" si="5"/>
        <v>3.0508326983781429E-3</v>
      </c>
    </row>
    <row r="360" spans="1:3" x14ac:dyDescent="0.35">
      <c r="A360" s="14" t="s">
        <v>1314</v>
      </c>
      <c r="B360" s="16">
        <v>254.8</v>
      </c>
      <c r="C360" s="15">
        <f t="shared" si="5"/>
        <v>2.7734842712528575E-3</v>
      </c>
    </row>
    <row r="361" spans="1:3" x14ac:dyDescent="0.35">
      <c r="A361" s="14" t="s">
        <v>1315</v>
      </c>
      <c r="B361" s="16">
        <v>267.54000000000002</v>
      </c>
      <c r="C361" s="15">
        <f t="shared" si="5"/>
        <v>2.9121584848155004E-3</v>
      </c>
    </row>
    <row r="362" spans="1:3" x14ac:dyDescent="0.35">
      <c r="A362" s="14" t="s">
        <v>1316</v>
      </c>
      <c r="B362" s="16">
        <v>254.8</v>
      </c>
      <c r="C362" s="15">
        <f t="shared" si="5"/>
        <v>2.7734842712528575E-3</v>
      </c>
    </row>
    <row r="363" spans="1:3" x14ac:dyDescent="0.35">
      <c r="A363" s="14" t="s">
        <v>1317</v>
      </c>
      <c r="B363" s="16">
        <v>254.8</v>
      </c>
      <c r="C363" s="15">
        <f t="shared" si="5"/>
        <v>2.7734842712528575E-3</v>
      </c>
    </row>
    <row r="364" spans="1:3" x14ac:dyDescent="0.35">
      <c r="A364" s="14" t="s">
        <v>1318</v>
      </c>
      <c r="B364" s="16">
        <v>242.06</v>
      </c>
      <c r="C364" s="15">
        <f t="shared" si="5"/>
        <v>2.6348100576902146E-3</v>
      </c>
    </row>
    <row r="365" spans="1:3" x14ac:dyDescent="0.35">
      <c r="A365" s="14" t="s">
        <v>1319</v>
      </c>
      <c r="B365" s="16">
        <v>254.8</v>
      </c>
      <c r="C365" s="15">
        <f t="shared" si="5"/>
        <v>2.7734842712528575E-3</v>
      </c>
    </row>
    <row r="366" spans="1:3" x14ac:dyDescent="0.35">
      <c r="A366" s="14" t="s">
        <v>1320</v>
      </c>
      <c r="B366" s="16">
        <v>254.8</v>
      </c>
      <c r="C366" s="15">
        <f t="shared" si="5"/>
        <v>2.7734842712528575E-3</v>
      </c>
    </row>
    <row r="367" spans="1:3" x14ac:dyDescent="0.35">
      <c r="A367" s="14" t="s">
        <v>1321</v>
      </c>
      <c r="B367" s="16">
        <v>254.8</v>
      </c>
      <c r="C367" s="15">
        <f t="shared" si="5"/>
        <v>2.7734842712528575E-3</v>
      </c>
    </row>
    <row r="368" spans="1:3" x14ac:dyDescent="0.35">
      <c r="A368" s="14" t="s">
        <v>1322</v>
      </c>
      <c r="B368" s="16">
        <v>4196</v>
      </c>
      <c r="C368" s="15">
        <f t="shared" si="5"/>
        <v>4.5673233917492111E-2</v>
      </c>
    </row>
    <row r="369" spans="1:3" x14ac:dyDescent="0.35">
      <c r="A369" s="14" t="s">
        <v>1323</v>
      </c>
      <c r="B369" s="16">
        <v>4249.3999999999996</v>
      </c>
      <c r="C369" s="15">
        <f t="shared" si="5"/>
        <v>4.62544900402743E-2</v>
      </c>
    </row>
    <row r="370" spans="1:3" x14ac:dyDescent="0.35">
      <c r="A370" s="14" t="s">
        <v>1324</v>
      </c>
      <c r="B370" s="16">
        <v>4028.4</v>
      </c>
      <c r="C370" s="15">
        <f t="shared" si="5"/>
        <v>4.3848916947861111E-2</v>
      </c>
    </row>
    <row r="371" spans="1:3" x14ac:dyDescent="0.35">
      <c r="A371" s="14" t="s">
        <v>1325</v>
      </c>
      <c r="B371" s="16">
        <v>4031.6</v>
      </c>
      <c r="C371" s="15">
        <f t="shared" si="5"/>
        <v>4.3883748775443564E-2</v>
      </c>
    </row>
    <row r="372" spans="1:3" x14ac:dyDescent="0.35">
      <c r="A372" s="14" t="s">
        <v>1326</v>
      </c>
      <c r="B372" s="16">
        <v>3476.3</v>
      </c>
      <c r="C372" s="15">
        <f t="shared" si="5"/>
        <v>3.7839338195275934E-2</v>
      </c>
    </row>
    <row r="373" spans="1:3" x14ac:dyDescent="0.35">
      <c r="A373" s="14" t="s">
        <v>1327</v>
      </c>
      <c r="B373" s="16">
        <v>3150</v>
      </c>
      <c r="C373" s="15">
        <f t="shared" si="5"/>
        <v>3.4287580276477631E-2</v>
      </c>
    </row>
    <row r="374" spans="1:3" x14ac:dyDescent="0.35">
      <c r="A374" s="14" t="s">
        <v>1328</v>
      </c>
      <c r="B374" s="16">
        <v>3452.4</v>
      </c>
      <c r="C374" s="15">
        <f t="shared" si="5"/>
        <v>3.7579187983019485E-2</v>
      </c>
    </row>
    <row r="375" spans="1:3" x14ac:dyDescent="0.35">
      <c r="A375" s="14" t="s">
        <v>1329</v>
      </c>
      <c r="B375" s="16">
        <v>3174.2</v>
      </c>
      <c r="C375" s="15">
        <f t="shared" si="5"/>
        <v>3.4550995972569935E-2</v>
      </c>
    </row>
    <row r="376" spans="1:3" x14ac:dyDescent="0.35">
      <c r="A376" s="14" t="s">
        <v>1330</v>
      </c>
      <c r="B376" s="16">
        <v>4032</v>
      </c>
      <c r="C376" s="15">
        <f t="shared" si="5"/>
        <v>4.3888102753891371E-2</v>
      </c>
    </row>
    <row r="377" spans="1:3" x14ac:dyDescent="0.35">
      <c r="A377" s="14" t="s">
        <v>1331</v>
      </c>
      <c r="B377" s="16">
        <v>4321.8</v>
      </c>
      <c r="C377" s="15">
        <f t="shared" si="5"/>
        <v>4.7042560139327311E-2</v>
      </c>
    </row>
    <row r="378" spans="1:3" x14ac:dyDescent="0.35">
      <c r="A378" s="14" t="s">
        <v>1332</v>
      </c>
      <c r="B378" s="16">
        <v>4195.8</v>
      </c>
      <c r="C378" s="15">
        <f t="shared" si="5"/>
        <v>4.5671056928268207E-2</v>
      </c>
    </row>
    <row r="379" spans="1:3" x14ac:dyDescent="0.35">
      <c r="A379" s="14" t="s">
        <v>1333</v>
      </c>
      <c r="B379" s="16">
        <v>3931.2</v>
      </c>
      <c r="C379" s="15">
        <f t="shared" si="5"/>
        <v>4.2790900185044084E-2</v>
      </c>
    </row>
    <row r="380" spans="1:3" x14ac:dyDescent="0.35">
      <c r="A380" s="14" t="s">
        <v>1334</v>
      </c>
      <c r="B380" s="16">
        <v>4363.2</v>
      </c>
      <c r="C380" s="15">
        <f t="shared" si="5"/>
        <v>4.7493196908675303E-2</v>
      </c>
    </row>
    <row r="381" spans="1:3" x14ac:dyDescent="0.35">
      <c r="A381" s="14" t="s">
        <v>1335</v>
      </c>
      <c r="B381" s="16">
        <v>4004.8</v>
      </c>
      <c r="C381" s="15">
        <f t="shared" si="5"/>
        <v>4.3592032219440517E-2</v>
      </c>
    </row>
    <row r="382" spans="1:3" x14ac:dyDescent="0.35">
      <c r="A382" s="14" t="s">
        <v>1336</v>
      </c>
      <c r="B382" s="16">
        <v>4204.2</v>
      </c>
      <c r="C382" s="15">
        <f t="shared" si="5"/>
        <v>4.5762490475672143E-2</v>
      </c>
    </row>
    <row r="383" spans="1:3" x14ac:dyDescent="0.35">
      <c r="A383" s="14" t="s">
        <v>1337</v>
      </c>
      <c r="B383" s="16">
        <v>3949.4</v>
      </c>
      <c r="C383" s="15">
        <f t="shared" si="5"/>
        <v>4.298900620441929E-2</v>
      </c>
    </row>
    <row r="384" spans="1:3" x14ac:dyDescent="0.35">
      <c r="A384" s="14" t="s">
        <v>1338</v>
      </c>
      <c r="B384" s="16">
        <v>3476.5</v>
      </c>
      <c r="C384" s="15">
        <f t="shared" si="5"/>
        <v>3.7841515184499838E-2</v>
      </c>
    </row>
    <row r="385" spans="1:3" x14ac:dyDescent="0.35">
      <c r="A385" s="14" t="s">
        <v>1339</v>
      </c>
      <c r="B385" s="16">
        <v>2774</v>
      </c>
      <c r="C385" s="15">
        <f t="shared" si="5"/>
        <v>3.019484053553935E-2</v>
      </c>
    </row>
    <row r="386" spans="1:3" x14ac:dyDescent="0.35">
      <c r="A386" s="14" t="s">
        <v>1340</v>
      </c>
      <c r="B386" s="16">
        <v>3969</v>
      </c>
      <c r="C386" s="15">
        <f t="shared" si="5"/>
        <v>4.3202351148361816E-2</v>
      </c>
    </row>
    <row r="387" spans="1:3" x14ac:dyDescent="0.35">
      <c r="A387" s="14" t="s">
        <v>1341</v>
      </c>
      <c r="B387" s="16">
        <v>2912.4</v>
      </c>
      <c r="C387" s="15">
        <f t="shared" ref="C387:C448" si="6">IFERROR(B387/$S$2,"")</f>
        <v>3.1701317078480465E-2</v>
      </c>
    </row>
    <row r="388" spans="1:3" x14ac:dyDescent="0.35">
      <c r="A388" s="14" t="s">
        <v>1342</v>
      </c>
      <c r="B388" s="16">
        <v>3153.9</v>
      </c>
      <c r="C388" s="15">
        <f t="shared" si="6"/>
        <v>3.4330031566343747E-2</v>
      </c>
    </row>
    <row r="389" spans="1:3" x14ac:dyDescent="0.35">
      <c r="A389" s="14" t="s">
        <v>1343</v>
      </c>
      <c r="B389" s="16">
        <v>3413.4</v>
      </c>
      <c r="C389" s="15">
        <f t="shared" si="6"/>
        <v>3.7154675084358331E-2</v>
      </c>
    </row>
    <row r="390" spans="1:3" x14ac:dyDescent="0.35">
      <c r="A390" s="14" t="s">
        <v>1344</v>
      </c>
      <c r="B390" s="16">
        <v>4204.2</v>
      </c>
      <c r="C390" s="15">
        <f t="shared" si="6"/>
        <v>4.5762490475672143E-2</v>
      </c>
    </row>
    <row r="391" spans="1:3" x14ac:dyDescent="0.35">
      <c r="A391" s="14" t="s">
        <v>1345</v>
      </c>
      <c r="B391" s="16">
        <v>3936.7</v>
      </c>
      <c r="C391" s="15">
        <f t="shared" si="6"/>
        <v>4.2850767388701423E-2</v>
      </c>
    </row>
    <row r="392" spans="1:3" x14ac:dyDescent="0.35">
      <c r="A392" s="14" t="s">
        <v>1346</v>
      </c>
      <c r="B392" s="16">
        <v>8445.2999999999993</v>
      </c>
      <c r="C392" s="15">
        <f t="shared" si="6"/>
        <v>9.1926635463154452E-2</v>
      </c>
    </row>
    <row r="393" spans="1:3" x14ac:dyDescent="0.35">
      <c r="A393" s="14" t="s">
        <v>1347</v>
      </c>
      <c r="B393" s="16">
        <v>8060</v>
      </c>
      <c r="C393" s="15">
        <f t="shared" si="6"/>
        <v>8.7732665723304668E-2</v>
      </c>
    </row>
    <row r="394" spans="1:3" x14ac:dyDescent="0.35">
      <c r="A394" s="14" t="s">
        <v>1348</v>
      </c>
      <c r="B394" s="16">
        <v>6626.3</v>
      </c>
      <c r="C394" s="15">
        <f t="shared" si="6"/>
        <v>7.2126918471753565E-2</v>
      </c>
    </row>
    <row r="395" spans="1:3" x14ac:dyDescent="0.35">
      <c r="A395" s="14" t="s">
        <v>1349</v>
      </c>
      <c r="B395" s="16">
        <v>6627.6</v>
      </c>
      <c r="C395" s="15">
        <f t="shared" si="6"/>
        <v>7.2141068901708946E-2</v>
      </c>
    </row>
    <row r="396" spans="1:3" x14ac:dyDescent="0.35">
      <c r="A396" s="14" t="s">
        <v>1350</v>
      </c>
      <c r="B396" s="16">
        <v>8353.7999999999993</v>
      </c>
      <c r="C396" s="15">
        <f t="shared" si="6"/>
        <v>9.0930662893218675E-2</v>
      </c>
    </row>
    <row r="397" spans="1:3" x14ac:dyDescent="0.35">
      <c r="A397" s="14" t="s">
        <v>1351</v>
      </c>
      <c r="B397" s="16">
        <v>8127</v>
      </c>
      <c r="C397" s="15">
        <f t="shared" si="6"/>
        <v>8.8461957113312284E-2</v>
      </c>
    </row>
    <row r="398" spans="1:3" x14ac:dyDescent="0.35">
      <c r="A398" s="14" t="s">
        <v>1352</v>
      </c>
      <c r="B398" s="16">
        <v>8368.1</v>
      </c>
      <c r="C398" s="15">
        <f t="shared" si="6"/>
        <v>9.1086317622727772E-2</v>
      </c>
    </row>
    <row r="399" spans="1:3" x14ac:dyDescent="0.35">
      <c r="A399" s="14" t="s">
        <v>1353</v>
      </c>
      <c r="B399" s="16">
        <v>8153.6</v>
      </c>
      <c r="C399" s="15">
        <f t="shared" si="6"/>
        <v>8.8751496680091441E-2</v>
      </c>
    </row>
    <row r="400" spans="1:3" x14ac:dyDescent="0.35">
      <c r="A400" s="14" t="s">
        <v>1354</v>
      </c>
      <c r="B400" s="16">
        <v>6250.4</v>
      </c>
      <c r="C400" s="15">
        <f t="shared" si="6"/>
        <v>6.8035267225427229E-2</v>
      </c>
    </row>
    <row r="401" spans="1:3" x14ac:dyDescent="0.35">
      <c r="A401" s="14" t="s">
        <v>1355</v>
      </c>
      <c r="B401" s="16">
        <v>8152.2</v>
      </c>
      <c r="C401" s="15">
        <f t="shared" si="6"/>
        <v>8.8736257755524114E-2</v>
      </c>
    </row>
    <row r="402" spans="1:3" x14ac:dyDescent="0.35">
      <c r="A402" s="14" t="s">
        <v>1356</v>
      </c>
      <c r="B402" s="16">
        <v>6567.3</v>
      </c>
      <c r="C402" s="15">
        <f t="shared" si="6"/>
        <v>7.1484706650702085E-2</v>
      </c>
    </row>
    <row r="403" spans="1:3" x14ac:dyDescent="0.35">
      <c r="A403" s="14" t="s">
        <v>1357</v>
      </c>
      <c r="B403" s="16">
        <v>8140.9</v>
      </c>
      <c r="C403" s="15">
        <f t="shared" si="6"/>
        <v>8.8613257864373574E-2</v>
      </c>
    </row>
    <row r="404" spans="1:3" x14ac:dyDescent="0.35">
      <c r="A404" s="14" t="s">
        <v>898</v>
      </c>
      <c r="B404" s="16">
        <v>23131.599999999999</v>
      </c>
      <c r="C404" s="15">
        <f t="shared" si="6"/>
        <v>0.25178621965821268</v>
      </c>
    </row>
    <row r="405" spans="1:3" x14ac:dyDescent="0.35">
      <c r="A405" s="14" t="s">
        <v>902</v>
      </c>
      <c r="B405" s="16">
        <v>23108.400000000001</v>
      </c>
      <c r="C405" s="15">
        <f t="shared" si="6"/>
        <v>0.25153368890823991</v>
      </c>
    </row>
    <row r="406" spans="1:3" x14ac:dyDescent="0.35">
      <c r="A406" s="14" t="s">
        <v>909</v>
      </c>
      <c r="B406" s="16">
        <v>22772.1</v>
      </c>
      <c r="C406" s="15">
        <f t="shared" si="6"/>
        <v>0.24787308152824641</v>
      </c>
    </row>
    <row r="407" spans="1:3" x14ac:dyDescent="0.35">
      <c r="A407" s="14" t="s">
        <v>916</v>
      </c>
      <c r="B407" s="16">
        <v>22860.400000000001</v>
      </c>
      <c r="C407" s="15">
        <f t="shared" si="6"/>
        <v>0.24883422227059979</v>
      </c>
    </row>
    <row r="408" spans="1:3" x14ac:dyDescent="0.35">
      <c r="A408" s="14" t="s">
        <v>922</v>
      </c>
      <c r="B408" s="16">
        <v>46240</v>
      </c>
      <c r="C408" s="15">
        <f t="shared" si="6"/>
        <v>0.50331990856645259</v>
      </c>
    </row>
    <row r="409" spans="1:3" x14ac:dyDescent="0.35">
      <c r="A409" s="14" t="s">
        <v>927</v>
      </c>
      <c r="B409" s="16">
        <v>45632.5</v>
      </c>
      <c r="C409" s="15">
        <f t="shared" si="6"/>
        <v>0.4967073037988462</v>
      </c>
    </row>
    <row r="410" spans="1:3" x14ac:dyDescent="0.35">
      <c r="A410" s="14" t="s">
        <v>931</v>
      </c>
      <c r="B410" s="16">
        <v>46240</v>
      </c>
      <c r="C410" s="15">
        <f t="shared" si="6"/>
        <v>0.50331990856645259</v>
      </c>
    </row>
    <row r="411" spans="1:3" x14ac:dyDescent="0.35">
      <c r="A411" s="14" t="s">
        <v>935</v>
      </c>
      <c r="B411" s="16">
        <v>45632.5</v>
      </c>
      <c r="C411" s="15">
        <f t="shared" si="6"/>
        <v>0.4967073037988462</v>
      </c>
    </row>
    <row r="412" spans="1:3" x14ac:dyDescent="0.35">
      <c r="A412" s="14" t="s">
        <v>700</v>
      </c>
      <c r="B412" s="16">
        <v>91872.5</v>
      </c>
      <c r="C412" s="15">
        <f t="shared" si="6"/>
        <v>1.0000272123652989</v>
      </c>
    </row>
    <row r="413" spans="1:3" x14ac:dyDescent="0.35">
      <c r="A413" s="14" t="s">
        <v>945</v>
      </c>
      <c r="B413" s="16">
        <v>46240</v>
      </c>
      <c r="C413" s="15">
        <f t="shared" si="6"/>
        <v>0.50331990856645259</v>
      </c>
    </row>
    <row r="414" spans="1:3" x14ac:dyDescent="0.35">
      <c r="A414" s="14" t="s">
        <v>949</v>
      </c>
      <c r="B414" s="16">
        <v>45632.5</v>
      </c>
      <c r="C414" s="15">
        <f t="shared" si="6"/>
        <v>0.4967073037988462</v>
      </c>
    </row>
    <row r="415" spans="1:3" x14ac:dyDescent="0.35">
      <c r="A415" s="14" t="s">
        <v>878</v>
      </c>
      <c r="B415" s="16">
        <f>(330*40)/1000</f>
        <v>13.2</v>
      </c>
      <c r="C415" s="15">
        <f t="shared" si="6"/>
        <v>1.4368128877762055E-4</v>
      </c>
    </row>
    <row r="416" spans="1:3" x14ac:dyDescent="0.35">
      <c r="A416" s="14" t="s">
        <v>885</v>
      </c>
      <c r="B416" s="16">
        <f>(310*40)/1000</f>
        <v>12.4</v>
      </c>
      <c r="C416" s="15">
        <f t="shared" si="6"/>
        <v>1.3497333188200718E-4</v>
      </c>
    </row>
    <row r="417" spans="1:3" x14ac:dyDescent="0.35">
      <c r="A417" s="14" t="s">
        <v>892</v>
      </c>
      <c r="B417" s="16">
        <f>(315*40)/1000</f>
        <v>12.6</v>
      </c>
      <c r="C417" s="15">
        <f t="shared" si="6"/>
        <v>1.3715032110591052E-4</v>
      </c>
    </row>
    <row r="418" spans="1:3" x14ac:dyDescent="0.35">
      <c r="A418" s="14" t="s">
        <v>780</v>
      </c>
      <c r="B418" s="16">
        <f>(450*56)/1000</f>
        <v>25.2</v>
      </c>
      <c r="C418" s="15">
        <f t="shared" si="6"/>
        <v>2.7430064221182105E-4</v>
      </c>
    </row>
    <row r="419" spans="1:3" x14ac:dyDescent="0.35">
      <c r="A419" s="14" t="s">
        <v>720</v>
      </c>
      <c r="B419" s="16">
        <f>(455*56)/1000</f>
        <v>25.48</v>
      </c>
      <c r="C419" s="15">
        <f t="shared" si="6"/>
        <v>2.7734842712528573E-4</v>
      </c>
    </row>
    <row r="420" spans="1:3" x14ac:dyDescent="0.35">
      <c r="A420" s="14" t="s">
        <v>908</v>
      </c>
      <c r="B420" s="16">
        <v>6.4</v>
      </c>
      <c r="C420" s="15">
        <f t="shared" si="6"/>
        <v>6.9663655164906932E-5</v>
      </c>
    </row>
    <row r="421" spans="1:3" x14ac:dyDescent="0.35">
      <c r="A421" s="14" t="s">
        <v>915</v>
      </c>
      <c r="B421" s="16">
        <v>6.2</v>
      </c>
      <c r="C421" s="15">
        <f t="shared" si="6"/>
        <v>6.7486665941003592E-5</v>
      </c>
    </row>
    <row r="422" spans="1:3" x14ac:dyDescent="0.35">
      <c r="A422" s="14" t="s">
        <v>921</v>
      </c>
      <c r="B422" s="16">
        <v>6.3</v>
      </c>
      <c r="C422" s="15">
        <f t="shared" si="6"/>
        <v>6.8575160552955262E-5</v>
      </c>
    </row>
    <row r="423" spans="1:3" x14ac:dyDescent="0.35">
      <c r="A423" s="14" t="s">
        <v>731</v>
      </c>
      <c r="B423" s="16">
        <v>9</v>
      </c>
      <c r="C423" s="15">
        <f t="shared" si="6"/>
        <v>9.7964515075650371E-5</v>
      </c>
    </row>
    <row r="424" spans="1:3" x14ac:dyDescent="0.35">
      <c r="A424" s="14" t="s">
        <v>861</v>
      </c>
      <c r="B424" s="16">
        <v>9.1</v>
      </c>
      <c r="C424" s="15">
        <f t="shared" si="6"/>
        <v>9.9053009687602041E-5</v>
      </c>
    </row>
    <row r="425" spans="1:3" x14ac:dyDescent="0.35">
      <c r="A425" s="14" t="s">
        <v>1358</v>
      </c>
      <c r="B425" s="16">
        <v>8445.2999999999993</v>
      </c>
      <c r="C425" s="15">
        <f t="shared" si="6"/>
        <v>9.1926635463154452E-2</v>
      </c>
    </row>
    <row r="426" spans="1:3" x14ac:dyDescent="0.35">
      <c r="A426" s="14" t="s">
        <v>1359</v>
      </c>
      <c r="B426" s="16">
        <v>8060</v>
      </c>
      <c r="C426" s="15">
        <f t="shared" si="6"/>
        <v>8.7732665723304668E-2</v>
      </c>
    </row>
    <row r="427" spans="1:3" x14ac:dyDescent="0.35">
      <c r="A427" s="14" t="s">
        <v>1360</v>
      </c>
      <c r="B427" s="16">
        <v>6626.3</v>
      </c>
      <c r="C427" s="15">
        <f t="shared" si="6"/>
        <v>7.2126918471753565E-2</v>
      </c>
    </row>
    <row r="428" spans="1:3" x14ac:dyDescent="0.35">
      <c r="A428" s="14" t="s">
        <v>1361</v>
      </c>
      <c r="B428" s="16">
        <v>6627.6</v>
      </c>
      <c r="C428" s="15">
        <f t="shared" si="6"/>
        <v>7.2141068901708946E-2</v>
      </c>
    </row>
    <row r="429" spans="1:3" x14ac:dyDescent="0.35">
      <c r="A429" s="14" t="s">
        <v>1362</v>
      </c>
      <c r="B429" s="16">
        <v>8353.7999999999993</v>
      </c>
      <c r="C429" s="15">
        <f t="shared" si="6"/>
        <v>9.0930662893218675E-2</v>
      </c>
    </row>
    <row r="430" spans="1:3" x14ac:dyDescent="0.35">
      <c r="A430" s="14" t="s">
        <v>1363</v>
      </c>
      <c r="B430" s="16">
        <v>8127</v>
      </c>
      <c r="C430" s="15">
        <f t="shared" si="6"/>
        <v>8.8461957113312284E-2</v>
      </c>
    </row>
    <row r="431" spans="1:3" x14ac:dyDescent="0.35">
      <c r="A431" s="14" t="s">
        <v>1364</v>
      </c>
      <c r="B431" s="16">
        <v>8368.1</v>
      </c>
      <c r="C431" s="15">
        <f t="shared" si="6"/>
        <v>9.1086317622727772E-2</v>
      </c>
    </row>
    <row r="432" spans="1:3" x14ac:dyDescent="0.35">
      <c r="A432" s="14" t="s">
        <v>1365</v>
      </c>
      <c r="B432" s="16">
        <v>8153.6</v>
      </c>
      <c r="C432" s="15">
        <f t="shared" si="6"/>
        <v>8.8751496680091441E-2</v>
      </c>
    </row>
    <row r="433" spans="1:3" x14ac:dyDescent="0.35">
      <c r="A433" s="14" t="s">
        <v>1366</v>
      </c>
      <c r="B433" s="16">
        <v>6250.4</v>
      </c>
      <c r="C433" s="15">
        <f t="shared" si="6"/>
        <v>6.8035267225427229E-2</v>
      </c>
    </row>
    <row r="434" spans="1:3" x14ac:dyDescent="0.35">
      <c r="A434" s="14" t="s">
        <v>1367</v>
      </c>
      <c r="B434" s="16">
        <v>8152.2</v>
      </c>
      <c r="C434" s="15">
        <f t="shared" si="6"/>
        <v>8.8736257755524114E-2</v>
      </c>
    </row>
    <row r="435" spans="1:3" x14ac:dyDescent="0.35">
      <c r="A435" s="14" t="s">
        <v>1368</v>
      </c>
      <c r="B435" s="16">
        <v>6567.3</v>
      </c>
      <c r="C435" s="15">
        <f t="shared" si="6"/>
        <v>7.1484706650702085E-2</v>
      </c>
    </row>
    <row r="436" spans="1:3" x14ac:dyDescent="0.35">
      <c r="A436" s="14" t="s">
        <v>1369</v>
      </c>
      <c r="B436" s="16">
        <v>8140.9</v>
      </c>
      <c r="C436" s="15">
        <f t="shared" si="6"/>
        <v>8.8613257864373574E-2</v>
      </c>
    </row>
    <row r="437" spans="1:3" x14ac:dyDescent="0.35">
      <c r="A437" s="14" t="s">
        <v>1370</v>
      </c>
      <c r="B437" s="16">
        <v>8445.2999999999993</v>
      </c>
      <c r="C437" s="15">
        <f t="shared" si="6"/>
        <v>9.1926635463154452E-2</v>
      </c>
    </row>
    <row r="438" spans="1:3" x14ac:dyDescent="0.35">
      <c r="A438" s="14" t="s">
        <v>1371</v>
      </c>
      <c r="B438" s="16">
        <v>8060</v>
      </c>
      <c r="C438" s="15">
        <f t="shared" si="6"/>
        <v>8.7732665723304668E-2</v>
      </c>
    </row>
    <row r="439" spans="1:3" x14ac:dyDescent="0.35">
      <c r="A439" s="14" t="s">
        <v>1372</v>
      </c>
      <c r="B439" s="16">
        <v>6626.3</v>
      </c>
      <c r="C439" s="15">
        <f t="shared" si="6"/>
        <v>7.2126918471753565E-2</v>
      </c>
    </row>
    <row r="440" spans="1:3" x14ac:dyDescent="0.35">
      <c r="A440" s="14" t="s">
        <v>1373</v>
      </c>
      <c r="B440" s="16">
        <v>6627.6</v>
      </c>
      <c r="C440" s="15">
        <f t="shared" si="6"/>
        <v>7.2141068901708946E-2</v>
      </c>
    </row>
    <row r="441" spans="1:3" x14ac:dyDescent="0.35">
      <c r="A441" s="14" t="s">
        <v>1374</v>
      </c>
      <c r="B441" s="16">
        <v>8353.7999999999993</v>
      </c>
      <c r="C441" s="15">
        <f t="shared" si="6"/>
        <v>9.0930662893218675E-2</v>
      </c>
    </row>
    <row r="442" spans="1:3" x14ac:dyDescent="0.35">
      <c r="A442" s="14" t="s">
        <v>1375</v>
      </c>
      <c r="B442" s="16">
        <v>8127</v>
      </c>
      <c r="C442" s="15">
        <f t="shared" si="6"/>
        <v>8.8461957113312284E-2</v>
      </c>
    </row>
    <row r="443" spans="1:3" x14ac:dyDescent="0.35">
      <c r="A443" s="14" t="s">
        <v>1376</v>
      </c>
      <c r="B443" s="16">
        <v>8368.1</v>
      </c>
      <c r="C443" s="15">
        <f t="shared" si="6"/>
        <v>9.1086317622727772E-2</v>
      </c>
    </row>
    <row r="444" spans="1:3" x14ac:dyDescent="0.35">
      <c r="A444" s="14" t="s">
        <v>1377</v>
      </c>
      <c r="B444" s="16">
        <v>8153.6</v>
      </c>
      <c r="C444" s="15">
        <f t="shared" si="6"/>
        <v>8.8751496680091441E-2</v>
      </c>
    </row>
    <row r="445" spans="1:3" x14ac:dyDescent="0.35">
      <c r="A445" s="14" t="s">
        <v>1378</v>
      </c>
      <c r="B445" s="16">
        <v>6250.4</v>
      </c>
      <c r="C445" s="15">
        <f t="shared" si="6"/>
        <v>6.8035267225427229E-2</v>
      </c>
    </row>
    <row r="446" spans="1:3" x14ac:dyDescent="0.35">
      <c r="A446" s="14" t="s">
        <v>1379</v>
      </c>
      <c r="B446" s="16">
        <v>8152.2</v>
      </c>
      <c r="C446" s="15">
        <f t="shared" si="6"/>
        <v>8.8736257755524114E-2</v>
      </c>
    </row>
    <row r="447" spans="1:3" x14ac:dyDescent="0.35">
      <c r="A447" s="14" t="s">
        <v>1380</v>
      </c>
      <c r="B447" s="16">
        <v>6567.3</v>
      </c>
      <c r="C447" s="15">
        <f t="shared" si="6"/>
        <v>7.1484706650702085E-2</v>
      </c>
    </row>
    <row r="448" spans="1:3" x14ac:dyDescent="0.35">
      <c r="A448" s="14" t="s">
        <v>1381</v>
      </c>
      <c r="B448" s="16">
        <v>8140.9</v>
      </c>
      <c r="C448" s="15">
        <f t="shared" si="6"/>
        <v>8.8613257864373574E-2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NE79"/>
  <sheetViews>
    <sheetView showGridLines="0" zoomScale="80" zoomScaleNormal="80" workbookViewId="0">
      <pane xSplit="2" ySplit="3" topLeftCell="C57" activePane="bottomRight" state="frozen"/>
      <selection pane="topRight" activeCell="C1" sqref="C1"/>
      <selection pane="bottomLeft" activeCell="A4" sqref="A4"/>
      <selection pane="bottomRight" activeCell="B78" sqref="B78:B79"/>
    </sheetView>
  </sheetViews>
  <sheetFormatPr defaultRowHeight="14.5" x14ac:dyDescent="0.35"/>
  <cols>
    <col min="1" max="1" width="1.1796875" customWidth="1"/>
    <col min="2" max="2" width="12" customWidth="1"/>
    <col min="3" max="74" width="12.1796875" customWidth="1"/>
    <col min="75" max="162" width="13" customWidth="1"/>
  </cols>
  <sheetData>
    <row r="1" spans="2:369" x14ac:dyDescent="0.35">
      <c r="C1" s="85">
        <v>125.4</v>
      </c>
      <c r="D1" s="85">
        <v>125.4</v>
      </c>
      <c r="E1" s="85">
        <v>132</v>
      </c>
      <c r="F1" s="85">
        <v>132</v>
      </c>
      <c r="G1" s="85">
        <v>132</v>
      </c>
      <c r="H1" s="85">
        <v>131.69999999999999</v>
      </c>
      <c r="I1" s="85">
        <v>130.69999999999999</v>
      </c>
      <c r="J1" s="85">
        <v>132</v>
      </c>
      <c r="K1" s="85">
        <v>132</v>
      </c>
      <c r="L1" s="85">
        <v>132</v>
      </c>
      <c r="M1" s="85">
        <v>132</v>
      </c>
      <c r="N1" s="85">
        <v>132</v>
      </c>
      <c r="O1" s="85">
        <v>132</v>
      </c>
      <c r="P1" s="85">
        <v>132</v>
      </c>
      <c r="Q1" s="85">
        <v>132</v>
      </c>
      <c r="R1" s="85">
        <v>132</v>
      </c>
      <c r="S1" s="85">
        <v>125.4</v>
      </c>
      <c r="T1" s="85">
        <v>125.4</v>
      </c>
      <c r="U1" s="85">
        <v>132</v>
      </c>
      <c r="V1" s="85">
        <v>132</v>
      </c>
      <c r="W1" s="85">
        <v>132</v>
      </c>
      <c r="X1" s="85">
        <v>132</v>
      </c>
      <c r="Y1" s="85">
        <v>132</v>
      </c>
      <c r="Z1" s="85">
        <v>132</v>
      </c>
      <c r="AA1" s="85">
        <v>132</v>
      </c>
      <c r="AB1" s="85">
        <v>132</v>
      </c>
      <c r="AC1" s="85">
        <v>132</v>
      </c>
      <c r="AD1" s="85">
        <v>132</v>
      </c>
      <c r="AE1" s="85">
        <v>132</v>
      </c>
      <c r="AF1" s="85">
        <v>132</v>
      </c>
      <c r="AG1" s="85">
        <v>132</v>
      </c>
      <c r="AH1" s="85">
        <v>132</v>
      </c>
      <c r="AI1" s="85">
        <v>132</v>
      </c>
      <c r="AJ1" s="85">
        <v>125.4</v>
      </c>
      <c r="AK1" s="85">
        <v>125.4</v>
      </c>
      <c r="AL1" s="85">
        <v>125.4</v>
      </c>
      <c r="AM1" s="85">
        <v>125.4</v>
      </c>
      <c r="AN1" s="85">
        <v>125.4</v>
      </c>
      <c r="AO1" s="85">
        <v>132</v>
      </c>
      <c r="AP1" s="85">
        <v>125.4</v>
      </c>
      <c r="AQ1" s="85">
        <v>132</v>
      </c>
      <c r="AR1" s="85">
        <v>140.19999999999999</v>
      </c>
      <c r="AS1" s="85">
        <v>144.19999999999999</v>
      </c>
      <c r="AT1" s="85">
        <v>136.80000000000001</v>
      </c>
      <c r="AU1" s="85">
        <v>136.80000000000001</v>
      </c>
      <c r="AV1" s="85">
        <v>138.19999999999999</v>
      </c>
      <c r="AW1" s="85">
        <v>149.19999999999999</v>
      </c>
      <c r="AX1" s="85">
        <v>148.80000000000001</v>
      </c>
      <c r="AY1" s="85">
        <v>163.6</v>
      </c>
      <c r="AZ1" s="85">
        <v>143.30000000000001</v>
      </c>
      <c r="BA1" s="85">
        <v>136.4</v>
      </c>
      <c r="BB1" s="85">
        <v>137.9</v>
      </c>
      <c r="BC1" s="85">
        <v>138.6</v>
      </c>
      <c r="BD1" s="85">
        <v>144.9</v>
      </c>
      <c r="BE1" s="85">
        <v>144.80000000000001</v>
      </c>
      <c r="BF1" s="85">
        <v>142.9</v>
      </c>
      <c r="BG1" s="85">
        <v>148.80000000000001</v>
      </c>
      <c r="BH1" s="85">
        <v>142.6</v>
      </c>
      <c r="BI1" s="85">
        <v>125.2</v>
      </c>
      <c r="BJ1" s="85">
        <v>143.80000000000001</v>
      </c>
      <c r="BK1" s="85">
        <v>132</v>
      </c>
      <c r="BL1" s="85">
        <v>125.6</v>
      </c>
      <c r="BM1" s="85">
        <v>136.4</v>
      </c>
      <c r="BN1" s="85">
        <v>289.8</v>
      </c>
      <c r="BO1" s="85">
        <v>289.8</v>
      </c>
      <c r="BP1" s="85">
        <v>288.89999999999998</v>
      </c>
      <c r="BQ1" s="85">
        <v>289.8</v>
      </c>
      <c r="BR1" s="85">
        <v>289.8</v>
      </c>
      <c r="BS1" s="85">
        <v>289.35000000000002</v>
      </c>
      <c r="BT1" s="85">
        <v>289.8</v>
      </c>
      <c r="BU1" s="85">
        <v>289.8</v>
      </c>
      <c r="BV1" s="85">
        <v>289.8</v>
      </c>
      <c r="BW1" s="85">
        <v>289.8</v>
      </c>
      <c r="BX1" s="85">
        <v>287.55</v>
      </c>
      <c r="BY1" s="85">
        <v>289.8</v>
      </c>
      <c r="BZ1" s="85">
        <v>277.2</v>
      </c>
      <c r="CA1" s="85">
        <v>277.2</v>
      </c>
      <c r="CB1" s="85">
        <v>289.8</v>
      </c>
      <c r="CC1" s="85">
        <v>289.8</v>
      </c>
      <c r="CD1" s="85">
        <v>289.8</v>
      </c>
      <c r="CE1" s="85">
        <v>289.8</v>
      </c>
      <c r="CF1" s="85">
        <v>302.39999999999998</v>
      </c>
      <c r="CG1" s="85">
        <v>289.8</v>
      </c>
      <c r="CH1" s="85">
        <v>277.2</v>
      </c>
      <c r="CI1" s="85">
        <v>289.8</v>
      </c>
      <c r="CJ1" s="85">
        <v>277.2</v>
      </c>
      <c r="CK1" s="85">
        <v>277.2</v>
      </c>
      <c r="CL1" s="85">
        <v>289.35000000000002</v>
      </c>
      <c r="CM1" s="85">
        <v>289.8</v>
      </c>
      <c r="CN1" s="85">
        <v>289.8</v>
      </c>
      <c r="CO1" s="85">
        <v>289.8</v>
      </c>
      <c r="CP1" s="85">
        <v>289.8</v>
      </c>
      <c r="CQ1" s="85">
        <v>289.8</v>
      </c>
      <c r="CR1" s="85">
        <v>289.8</v>
      </c>
      <c r="CS1" s="85">
        <v>289.8</v>
      </c>
      <c r="CT1" s="85">
        <v>289.8</v>
      </c>
      <c r="CU1" s="85">
        <v>315</v>
      </c>
      <c r="CV1" s="85">
        <v>289.8</v>
      </c>
      <c r="CW1" s="85">
        <v>289.8</v>
      </c>
      <c r="CX1" s="85">
        <v>277.2</v>
      </c>
      <c r="CY1" s="85">
        <v>277.2</v>
      </c>
      <c r="CZ1" s="85">
        <v>289.8</v>
      </c>
      <c r="DA1" s="85">
        <v>288.45</v>
      </c>
      <c r="DB1" s="85">
        <v>289.8</v>
      </c>
      <c r="DC1" s="85">
        <v>289.8</v>
      </c>
      <c r="DD1" s="85">
        <v>289.8</v>
      </c>
      <c r="DE1" s="85">
        <v>289.8</v>
      </c>
      <c r="DF1" s="85">
        <v>289.8</v>
      </c>
      <c r="DG1" s="85">
        <v>289.8</v>
      </c>
      <c r="DH1" s="85">
        <v>289.8</v>
      </c>
      <c r="DI1" s="85">
        <v>289.8</v>
      </c>
      <c r="DJ1" s="85">
        <v>289.8</v>
      </c>
      <c r="DK1" s="85">
        <v>264.60000000000002</v>
      </c>
      <c r="DL1" s="85">
        <v>277.2</v>
      </c>
      <c r="DM1" s="85">
        <v>289.8</v>
      </c>
      <c r="DN1" s="85">
        <v>289.8</v>
      </c>
      <c r="DO1" s="85">
        <v>289.8</v>
      </c>
      <c r="DP1" s="85">
        <v>289.8</v>
      </c>
      <c r="DQ1" s="85">
        <v>289.8</v>
      </c>
      <c r="DR1" s="85">
        <v>289.8</v>
      </c>
      <c r="DS1" s="85">
        <v>289.8</v>
      </c>
      <c r="DT1" s="85">
        <v>289.8</v>
      </c>
      <c r="DU1" s="85">
        <v>277.2</v>
      </c>
      <c r="DV1" s="85">
        <v>277.2</v>
      </c>
      <c r="DW1" s="85">
        <v>289.8</v>
      </c>
      <c r="DX1" s="85">
        <v>289.8</v>
      </c>
      <c r="DY1" s="85">
        <v>289.8</v>
      </c>
      <c r="DZ1" s="85">
        <v>289.8</v>
      </c>
      <c r="EA1" s="85">
        <v>289.8</v>
      </c>
      <c r="EB1" s="85">
        <v>289.8</v>
      </c>
      <c r="EC1" s="85">
        <v>289.8</v>
      </c>
      <c r="ED1" s="85">
        <v>289.8</v>
      </c>
      <c r="EE1" s="85">
        <v>289.8</v>
      </c>
      <c r="EF1" s="85">
        <v>289.8</v>
      </c>
      <c r="EG1" s="85">
        <v>289.8</v>
      </c>
      <c r="EH1" s="85">
        <v>289.8</v>
      </c>
      <c r="EI1" s="85">
        <v>277.2</v>
      </c>
      <c r="EJ1" s="85">
        <v>289.8</v>
      </c>
      <c r="EK1" s="85">
        <v>315</v>
      </c>
      <c r="EL1" s="85">
        <v>289.8</v>
      </c>
      <c r="EM1" s="85">
        <v>289.8</v>
      </c>
      <c r="EN1" s="85">
        <v>289.8</v>
      </c>
      <c r="EO1" s="85">
        <v>289.8</v>
      </c>
      <c r="EP1" s="85">
        <v>289.8</v>
      </c>
      <c r="EQ1" s="85">
        <v>289.8</v>
      </c>
      <c r="ER1" s="85">
        <v>289.8</v>
      </c>
      <c r="ES1" s="85">
        <v>289.8</v>
      </c>
      <c r="ET1" s="85">
        <v>277.2</v>
      </c>
      <c r="EU1" s="85">
        <v>302.39999999999998</v>
      </c>
      <c r="EV1" s="85">
        <v>277.2</v>
      </c>
      <c r="EW1" s="85">
        <v>252</v>
      </c>
      <c r="EX1" s="85">
        <v>289.8</v>
      </c>
      <c r="EY1" s="85">
        <v>264.60000000000002</v>
      </c>
      <c r="EZ1" s="85">
        <v>289.8</v>
      </c>
      <c r="FA1" s="85">
        <v>289.8</v>
      </c>
      <c r="FB1" s="85">
        <v>289.8</v>
      </c>
      <c r="FC1" s="85">
        <v>289.8</v>
      </c>
      <c r="FD1" s="85">
        <v>289.8</v>
      </c>
      <c r="FE1" s="85">
        <v>289.8</v>
      </c>
      <c r="FF1" s="85">
        <v>289.8</v>
      </c>
      <c r="FG1" s="85">
        <v>289.8</v>
      </c>
      <c r="FH1" s="85">
        <v>289.8</v>
      </c>
      <c r="FI1" s="85">
        <v>289.8</v>
      </c>
      <c r="FJ1" s="85">
        <v>302.39999999999998</v>
      </c>
      <c r="FK1" s="85">
        <v>289.8</v>
      </c>
      <c r="FL1" s="85">
        <v>277.2</v>
      </c>
      <c r="FM1" s="85">
        <v>264.60000000000002</v>
      </c>
      <c r="FN1" s="85">
        <v>264.60000000000002</v>
      </c>
      <c r="FO1" s="85">
        <v>264.60000000000002</v>
      </c>
      <c r="FP1" s="85">
        <v>264.60000000000002</v>
      </c>
      <c r="FQ1" s="85">
        <v>264.60000000000002</v>
      </c>
      <c r="FR1" s="85">
        <v>264.60000000000002</v>
      </c>
      <c r="FS1" s="85">
        <v>264.60000000000002</v>
      </c>
      <c r="FT1" s="85">
        <v>264.60000000000002</v>
      </c>
      <c r="FU1" s="85">
        <v>264.60000000000002</v>
      </c>
      <c r="FV1" s="85">
        <v>264.60000000000002</v>
      </c>
      <c r="FW1" s="85">
        <v>264.60000000000002</v>
      </c>
      <c r="FX1" s="85">
        <v>264.60000000000002</v>
      </c>
      <c r="FY1" s="85">
        <v>264.60000000000002</v>
      </c>
      <c r="FZ1" s="85">
        <v>252</v>
      </c>
      <c r="GA1" s="85">
        <v>226.8</v>
      </c>
      <c r="GB1" s="85">
        <v>277.2</v>
      </c>
      <c r="GC1" s="85">
        <v>264.60000000000002</v>
      </c>
      <c r="GD1" s="85">
        <v>264.60000000000002</v>
      </c>
      <c r="GE1" s="85">
        <v>264.60000000000002</v>
      </c>
      <c r="GF1" s="85">
        <v>264.60000000000002</v>
      </c>
      <c r="GG1" s="85">
        <v>264.60000000000002</v>
      </c>
      <c r="GH1" s="85">
        <v>264.60000000000002</v>
      </c>
      <c r="GI1" s="85">
        <v>264.60000000000002</v>
      </c>
      <c r="GJ1" s="85">
        <v>264.60000000000002</v>
      </c>
      <c r="GK1" s="85">
        <v>264.60000000000002</v>
      </c>
      <c r="GL1" s="85">
        <v>264.60000000000002</v>
      </c>
      <c r="GM1" s="85">
        <v>264.60000000000002</v>
      </c>
      <c r="GN1" s="85">
        <v>264.60000000000002</v>
      </c>
      <c r="GO1" s="85">
        <v>252</v>
      </c>
      <c r="GP1" s="85">
        <v>252</v>
      </c>
      <c r="GQ1" s="85">
        <v>252</v>
      </c>
      <c r="GR1" s="85">
        <v>293.02</v>
      </c>
      <c r="GS1" s="85">
        <v>278.04000000000002</v>
      </c>
      <c r="GT1" s="85">
        <v>254.8</v>
      </c>
      <c r="GU1" s="85">
        <v>292.74</v>
      </c>
      <c r="GV1" s="85">
        <v>293.02</v>
      </c>
      <c r="GW1" s="85">
        <v>290.5</v>
      </c>
      <c r="GX1" s="85">
        <v>305.76</v>
      </c>
      <c r="GY1" s="85">
        <v>293.02</v>
      </c>
      <c r="GZ1" s="85">
        <v>318.5</v>
      </c>
      <c r="HA1" s="85">
        <v>293.02</v>
      </c>
      <c r="HB1" s="85">
        <v>280.27999999999997</v>
      </c>
      <c r="HC1" s="85">
        <v>280.27999999999997</v>
      </c>
      <c r="HD1" s="85">
        <v>267.54000000000002</v>
      </c>
      <c r="HE1" s="85">
        <v>293.02</v>
      </c>
      <c r="HF1" s="144">
        <f>329.7-50.96</f>
        <v>278.74</v>
      </c>
      <c r="HG1" s="85">
        <v>305.76</v>
      </c>
      <c r="HH1" s="144">
        <f>203.84+50.96</f>
        <v>254.8</v>
      </c>
      <c r="HI1" s="85">
        <v>254.8</v>
      </c>
      <c r="HJ1" s="85">
        <v>279.72000000000003</v>
      </c>
      <c r="HK1" s="144">
        <f>216.58+25.48</f>
        <v>242.06</v>
      </c>
      <c r="HL1" s="144">
        <f>254.8-25.48</f>
        <v>229.32000000000002</v>
      </c>
      <c r="HM1" s="85">
        <v>305.76</v>
      </c>
      <c r="HN1" s="85">
        <v>304.36</v>
      </c>
      <c r="HO1" s="85">
        <v>304.36</v>
      </c>
      <c r="HP1" s="85">
        <v>304.92</v>
      </c>
      <c r="HQ1" s="85">
        <v>305.48</v>
      </c>
      <c r="HR1" s="85">
        <v>304.92</v>
      </c>
      <c r="HS1" s="85">
        <v>329.28</v>
      </c>
      <c r="HT1" s="85">
        <v>330.26</v>
      </c>
      <c r="HU1" s="85">
        <v>280.27999999999997</v>
      </c>
      <c r="HV1" s="85">
        <v>280.27999999999997</v>
      </c>
      <c r="HW1" s="85">
        <v>254.8</v>
      </c>
      <c r="HX1" s="85">
        <v>254.8</v>
      </c>
      <c r="HY1" s="85">
        <v>254.8</v>
      </c>
      <c r="HZ1" s="85">
        <v>267.54000000000002</v>
      </c>
      <c r="IA1" s="85">
        <v>254.8</v>
      </c>
      <c r="IB1" s="85">
        <v>267.54000000000002</v>
      </c>
      <c r="IC1" s="85">
        <v>254.8</v>
      </c>
      <c r="ID1" s="85">
        <v>254.8</v>
      </c>
      <c r="IE1" s="85">
        <v>254.8</v>
      </c>
      <c r="IF1" s="85">
        <v>254.8</v>
      </c>
      <c r="IG1" s="85">
        <v>267.54000000000002</v>
      </c>
      <c r="IH1" s="85">
        <v>267.54000000000002</v>
      </c>
      <c r="II1" s="85">
        <v>267.54000000000002</v>
      </c>
      <c r="IJ1" s="85">
        <v>267.54000000000002</v>
      </c>
      <c r="IK1" s="85">
        <v>254.8</v>
      </c>
      <c r="IL1" s="85">
        <v>254.8</v>
      </c>
      <c r="IM1" s="85">
        <v>254.8</v>
      </c>
      <c r="IN1">
        <v>267.54000000000002</v>
      </c>
      <c r="IO1">
        <v>254.8</v>
      </c>
      <c r="IP1">
        <v>267.54000000000002</v>
      </c>
      <c r="IQ1">
        <v>254.8</v>
      </c>
      <c r="IR1">
        <v>267.54000000000002</v>
      </c>
      <c r="IS1">
        <v>267.54000000000002</v>
      </c>
      <c r="IT1">
        <v>267.54000000000002</v>
      </c>
      <c r="IU1">
        <v>267.54000000000002</v>
      </c>
      <c r="IV1">
        <v>267.54000000000002</v>
      </c>
      <c r="IW1">
        <v>267.54000000000002</v>
      </c>
      <c r="IX1">
        <v>267.54000000000002</v>
      </c>
      <c r="IY1">
        <v>267.54000000000002</v>
      </c>
      <c r="IZ1">
        <v>280.27999999999997</v>
      </c>
      <c r="JA1">
        <v>292.88</v>
      </c>
      <c r="JB1">
        <v>293.02</v>
      </c>
      <c r="JC1">
        <v>279.72000000000003</v>
      </c>
      <c r="JD1">
        <v>292.88</v>
      </c>
      <c r="JE1">
        <f>331.24-25.48</f>
        <v>305.76</v>
      </c>
      <c r="JF1">
        <f>279.86+12.47</f>
        <v>292.33000000000004</v>
      </c>
      <c r="JG1">
        <f>280+12.47</f>
        <v>292.47000000000003</v>
      </c>
      <c r="JH1">
        <v>280.27999999999997</v>
      </c>
      <c r="JI1">
        <v>293.02</v>
      </c>
      <c r="JJ1">
        <v>293.02</v>
      </c>
      <c r="JK1">
        <v>280.27999999999997</v>
      </c>
      <c r="JL1">
        <v>304.64</v>
      </c>
      <c r="JM1">
        <v>305.48</v>
      </c>
      <c r="JN1">
        <v>278.60000000000002</v>
      </c>
      <c r="JO1">
        <v>305.48</v>
      </c>
      <c r="JP1">
        <v>305.76</v>
      </c>
      <c r="JQ1">
        <v>229.32</v>
      </c>
      <c r="JR1">
        <v>229.32</v>
      </c>
      <c r="JS1">
        <v>293.02</v>
      </c>
      <c r="JT1">
        <v>242.06</v>
      </c>
      <c r="JU1">
        <v>280.27999999999997</v>
      </c>
      <c r="JV1">
        <v>264.60000000000002</v>
      </c>
      <c r="JW1">
        <v>264.60000000000002</v>
      </c>
      <c r="JX1">
        <v>264.60000000000002</v>
      </c>
      <c r="JY1">
        <v>264.60000000000002</v>
      </c>
      <c r="JZ1">
        <v>264.60000000000002</v>
      </c>
      <c r="KA1">
        <v>264.60000000000002</v>
      </c>
      <c r="KB1">
        <v>264.60000000000002</v>
      </c>
      <c r="KC1">
        <v>264.60000000000002</v>
      </c>
      <c r="KD1">
        <v>264.60000000000002</v>
      </c>
      <c r="KE1">
        <v>264.60000000000002</v>
      </c>
      <c r="KF1">
        <v>289.8</v>
      </c>
      <c r="KG1">
        <v>264.60000000000002</v>
      </c>
      <c r="KH1">
        <v>264.60000000000002</v>
      </c>
      <c r="KI1">
        <v>252</v>
      </c>
      <c r="KJ1">
        <v>252</v>
      </c>
      <c r="KK1">
        <v>252</v>
      </c>
      <c r="KL1">
        <v>262.8</v>
      </c>
      <c r="KM1">
        <v>262.8</v>
      </c>
      <c r="KN1">
        <v>263.7</v>
      </c>
      <c r="KO1">
        <v>263.7</v>
      </c>
      <c r="KP1">
        <v>263.7</v>
      </c>
      <c r="KQ1">
        <v>288.89999999999998</v>
      </c>
      <c r="KR1">
        <v>263.7</v>
      </c>
      <c r="KS1">
        <v>263.7</v>
      </c>
      <c r="KT1">
        <v>263.7</v>
      </c>
      <c r="KU1">
        <v>263.7</v>
      </c>
      <c r="KV1">
        <v>238.5</v>
      </c>
      <c r="KW1">
        <v>263.7</v>
      </c>
      <c r="KX1">
        <v>264.60000000000002</v>
      </c>
      <c r="KY1">
        <v>252</v>
      </c>
      <c r="KZ1">
        <v>252</v>
      </c>
      <c r="LA1">
        <v>254.8</v>
      </c>
      <c r="LB1">
        <v>293.02</v>
      </c>
      <c r="LC1">
        <v>252</v>
      </c>
      <c r="LD1">
        <v>267.54000000000002</v>
      </c>
      <c r="LE1">
        <v>267.54000000000002</v>
      </c>
      <c r="LF1">
        <v>267.54000000000002</v>
      </c>
      <c r="LG1">
        <v>252</v>
      </c>
      <c r="LH1">
        <v>242.06</v>
      </c>
      <c r="LI1">
        <v>267.54000000000002</v>
      </c>
      <c r="LJ1">
        <v>280.27999999999997</v>
      </c>
      <c r="LK1">
        <v>254.8</v>
      </c>
      <c r="LL1">
        <v>254.8</v>
      </c>
      <c r="LM1">
        <v>267.54000000000002</v>
      </c>
      <c r="LN1">
        <v>267.54000000000002</v>
      </c>
      <c r="LO1">
        <v>267.54000000000002</v>
      </c>
      <c r="LP1">
        <v>267.54000000000002</v>
      </c>
      <c r="LQ1">
        <v>267.54000000000002</v>
      </c>
      <c r="LR1">
        <v>267.54000000000002</v>
      </c>
      <c r="LS1">
        <v>279.37</v>
      </c>
      <c r="LT1">
        <v>254.8</v>
      </c>
      <c r="LU1">
        <v>254.8</v>
      </c>
      <c r="LV1">
        <v>254.8</v>
      </c>
      <c r="LW1">
        <v>254.8</v>
      </c>
      <c r="LX1">
        <v>254.8</v>
      </c>
      <c r="LY1">
        <v>254.8</v>
      </c>
      <c r="LZ1">
        <v>267.54000000000002</v>
      </c>
      <c r="MA1">
        <v>267.54000000000002</v>
      </c>
      <c r="MB1">
        <v>267.54000000000002</v>
      </c>
      <c r="MC1">
        <v>267.54000000000002</v>
      </c>
      <c r="MD1">
        <v>267.54000000000002</v>
      </c>
      <c r="ME1">
        <v>267.54000000000002</v>
      </c>
      <c r="MF1">
        <v>267.54000000000002</v>
      </c>
      <c r="MG1">
        <v>267.54000000000002</v>
      </c>
      <c r="MH1">
        <v>267.54000000000002</v>
      </c>
      <c r="MI1">
        <v>267.54000000000002</v>
      </c>
      <c r="MJ1">
        <v>254.8</v>
      </c>
      <c r="MK1">
        <v>254.8</v>
      </c>
      <c r="ML1">
        <v>267.54000000000002</v>
      </c>
      <c r="MM1">
        <v>242.06</v>
      </c>
      <c r="MN1">
        <v>254.8</v>
      </c>
      <c r="MO1">
        <v>254.8</v>
      </c>
      <c r="MP1">
        <v>280.27999999999997</v>
      </c>
      <c r="MQ1">
        <v>267.54000000000002</v>
      </c>
      <c r="MR1">
        <v>267.54000000000002</v>
      </c>
      <c r="MS1">
        <v>254.8</v>
      </c>
      <c r="MT1">
        <v>280.27999999999997</v>
      </c>
      <c r="MU1">
        <v>267.54000000000002</v>
      </c>
      <c r="MV1">
        <v>280.27999999999997</v>
      </c>
      <c r="MW1">
        <v>254.8</v>
      </c>
      <c r="MX1">
        <v>267.54000000000002</v>
      </c>
      <c r="MY1">
        <v>254.8</v>
      </c>
      <c r="MZ1">
        <v>254.8</v>
      </c>
      <c r="NA1">
        <v>242.06</v>
      </c>
      <c r="NB1">
        <v>254.8</v>
      </c>
      <c r="NC1">
        <v>254.8</v>
      </c>
      <c r="ND1">
        <v>254.8</v>
      </c>
      <c r="NE1">
        <v>91872.41999999994</v>
      </c>
    </row>
    <row r="2" spans="2:369" x14ac:dyDescent="0.35">
      <c r="C2">
        <v>11</v>
      </c>
      <c r="D2">
        <f>C2+1</f>
        <v>12</v>
      </c>
      <c r="E2">
        <f t="shared" ref="E2:BP2" si="0">D2+1</f>
        <v>13</v>
      </c>
      <c r="F2">
        <f t="shared" si="0"/>
        <v>14</v>
      </c>
      <c r="G2">
        <f t="shared" si="0"/>
        <v>15</v>
      </c>
      <c r="H2">
        <f t="shared" si="0"/>
        <v>16</v>
      </c>
      <c r="I2">
        <f t="shared" si="0"/>
        <v>17</v>
      </c>
      <c r="J2">
        <f t="shared" si="0"/>
        <v>18</v>
      </c>
      <c r="K2">
        <f t="shared" si="0"/>
        <v>19</v>
      </c>
      <c r="L2">
        <f t="shared" si="0"/>
        <v>20</v>
      </c>
      <c r="M2">
        <f t="shared" si="0"/>
        <v>21</v>
      </c>
      <c r="N2">
        <f t="shared" si="0"/>
        <v>22</v>
      </c>
      <c r="O2">
        <f t="shared" si="0"/>
        <v>23</v>
      </c>
      <c r="P2">
        <f t="shared" si="0"/>
        <v>24</v>
      </c>
      <c r="Q2">
        <f t="shared" si="0"/>
        <v>25</v>
      </c>
      <c r="R2">
        <f t="shared" si="0"/>
        <v>26</v>
      </c>
      <c r="S2">
        <f t="shared" si="0"/>
        <v>27</v>
      </c>
      <c r="T2">
        <f t="shared" si="0"/>
        <v>28</v>
      </c>
      <c r="U2">
        <f t="shared" si="0"/>
        <v>29</v>
      </c>
      <c r="V2">
        <f t="shared" si="0"/>
        <v>30</v>
      </c>
      <c r="W2">
        <f t="shared" si="0"/>
        <v>31</v>
      </c>
      <c r="X2">
        <f t="shared" si="0"/>
        <v>32</v>
      </c>
      <c r="Y2">
        <f t="shared" si="0"/>
        <v>33</v>
      </c>
      <c r="Z2">
        <f t="shared" si="0"/>
        <v>34</v>
      </c>
      <c r="AA2">
        <f t="shared" si="0"/>
        <v>35</v>
      </c>
      <c r="AB2">
        <f t="shared" si="0"/>
        <v>36</v>
      </c>
      <c r="AC2">
        <f t="shared" si="0"/>
        <v>37</v>
      </c>
      <c r="AD2">
        <f t="shared" si="0"/>
        <v>38</v>
      </c>
      <c r="AE2">
        <f t="shared" si="0"/>
        <v>39</v>
      </c>
      <c r="AF2">
        <f t="shared" si="0"/>
        <v>40</v>
      </c>
      <c r="AG2">
        <f t="shared" si="0"/>
        <v>41</v>
      </c>
      <c r="AH2">
        <f t="shared" si="0"/>
        <v>42</v>
      </c>
      <c r="AI2">
        <f t="shared" si="0"/>
        <v>43</v>
      </c>
      <c r="AJ2">
        <f t="shared" si="0"/>
        <v>44</v>
      </c>
      <c r="AK2">
        <f t="shared" si="0"/>
        <v>45</v>
      </c>
      <c r="AL2">
        <f t="shared" si="0"/>
        <v>46</v>
      </c>
      <c r="AM2">
        <f t="shared" si="0"/>
        <v>47</v>
      </c>
      <c r="AN2">
        <f t="shared" si="0"/>
        <v>48</v>
      </c>
      <c r="AO2">
        <f t="shared" si="0"/>
        <v>49</v>
      </c>
      <c r="AP2">
        <f t="shared" si="0"/>
        <v>50</v>
      </c>
      <c r="AQ2">
        <f t="shared" si="0"/>
        <v>51</v>
      </c>
      <c r="AR2">
        <f t="shared" si="0"/>
        <v>52</v>
      </c>
      <c r="AS2">
        <f t="shared" si="0"/>
        <v>53</v>
      </c>
      <c r="AT2">
        <f t="shared" si="0"/>
        <v>54</v>
      </c>
      <c r="AU2">
        <f t="shared" si="0"/>
        <v>55</v>
      </c>
      <c r="AV2">
        <f t="shared" si="0"/>
        <v>56</v>
      </c>
      <c r="AW2">
        <f t="shared" si="0"/>
        <v>57</v>
      </c>
      <c r="AX2">
        <f t="shared" si="0"/>
        <v>58</v>
      </c>
      <c r="AY2">
        <f t="shared" si="0"/>
        <v>59</v>
      </c>
      <c r="AZ2">
        <f t="shared" si="0"/>
        <v>60</v>
      </c>
      <c r="BA2">
        <f t="shared" si="0"/>
        <v>61</v>
      </c>
      <c r="BB2">
        <f t="shared" si="0"/>
        <v>62</v>
      </c>
      <c r="BC2">
        <f t="shared" si="0"/>
        <v>63</v>
      </c>
      <c r="BD2">
        <f t="shared" si="0"/>
        <v>64</v>
      </c>
      <c r="BE2">
        <f t="shared" si="0"/>
        <v>65</v>
      </c>
      <c r="BF2">
        <f t="shared" si="0"/>
        <v>66</v>
      </c>
      <c r="BG2">
        <f t="shared" si="0"/>
        <v>67</v>
      </c>
      <c r="BH2">
        <f t="shared" si="0"/>
        <v>68</v>
      </c>
      <c r="BI2">
        <f t="shared" si="0"/>
        <v>69</v>
      </c>
      <c r="BJ2">
        <f t="shared" si="0"/>
        <v>70</v>
      </c>
      <c r="BK2">
        <f t="shared" si="0"/>
        <v>71</v>
      </c>
      <c r="BL2">
        <f t="shared" si="0"/>
        <v>72</v>
      </c>
      <c r="BM2">
        <f t="shared" si="0"/>
        <v>73</v>
      </c>
      <c r="BN2">
        <f t="shared" si="0"/>
        <v>74</v>
      </c>
      <c r="BO2">
        <f t="shared" si="0"/>
        <v>75</v>
      </c>
      <c r="BP2">
        <f t="shared" si="0"/>
        <v>76</v>
      </c>
      <c r="BQ2">
        <f t="shared" ref="BQ2:EB2" si="1">BP2+1</f>
        <v>77</v>
      </c>
      <c r="BR2">
        <f t="shared" si="1"/>
        <v>78</v>
      </c>
      <c r="BS2">
        <f t="shared" si="1"/>
        <v>79</v>
      </c>
      <c r="BT2">
        <f t="shared" si="1"/>
        <v>80</v>
      </c>
      <c r="BU2">
        <f t="shared" si="1"/>
        <v>81</v>
      </c>
      <c r="BV2">
        <f t="shared" si="1"/>
        <v>82</v>
      </c>
      <c r="BW2">
        <f t="shared" si="1"/>
        <v>83</v>
      </c>
      <c r="BX2">
        <f t="shared" si="1"/>
        <v>84</v>
      </c>
      <c r="BY2">
        <f t="shared" si="1"/>
        <v>85</v>
      </c>
      <c r="BZ2">
        <f t="shared" si="1"/>
        <v>86</v>
      </c>
      <c r="CA2">
        <f t="shared" si="1"/>
        <v>87</v>
      </c>
      <c r="CB2">
        <f t="shared" si="1"/>
        <v>88</v>
      </c>
      <c r="CC2">
        <f t="shared" si="1"/>
        <v>89</v>
      </c>
      <c r="CD2">
        <f t="shared" si="1"/>
        <v>90</v>
      </c>
      <c r="CE2">
        <f t="shared" si="1"/>
        <v>91</v>
      </c>
      <c r="CF2">
        <f t="shared" si="1"/>
        <v>92</v>
      </c>
      <c r="CG2">
        <f t="shared" si="1"/>
        <v>93</v>
      </c>
      <c r="CH2">
        <f t="shared" si="1"/>
        <v>94</v>
      </c>
      <c r="CI2">
        <f t="shared" si="1"/>
        <v>95</v>
      </c>
      <c r="CJ2">
        <f t="shared" si="1"/>
        <v>96</v>
      </c>
      <c r="CK2">
        <f t="shared" si="1"/>
        <v>97</v>
      </c>
      <c r="CL2">
        <f t="shared" si="1"/>
        <v>98</v>
      </c>
      <c r="CM2">
        <f t="shared" si="1"/>
        <v>99</v>
      </c>
      <c r="CN2">
        <f t="shared" si="1"/>
        <v>100</v>
      </c>
      <c r="CO2">
        <f t="shared" si="1"/>
        <v>101</v>
      </c>
      <c r="CP2">
        <f t="shared" si="1"/>
        <v>102</v>
      </c>
      <c r="CQ2">
        <f t="shared" si="1"/>
        <v>103</v>
      </c>
      <c r="CR2">
        <f t="shared" si="1"/>
        <v>104</v>
      </c>
      <c r="CS2">
        <f t="shared" si="1"/>
        <v>105</v>
      </c>
      <c r="CT2">
        <f t="shared" si="1"/>
        <v>106</v>
      </c>
      <c r="CU2">
        <f t="shared" si="1"/>
        <v>107</v>
      </c>
      <c r="CV2">
        <f t="shared" si="1"/>
        <v>108</v>
      </c>
      <c r="CW2">
        <f t="shared" si="1"/>
        <v>109</v>
      </c>
      <c r="CX2">
        <f t="shared" si="1"/>
        <v>110</v>
      </c>
      <c r="CY2">
        <f t="shared" si="1"/>
        <v>111</v>
      </c>
      <c r="CZ2">
        <f t="shared" si="1"/>
        <v>112</v>
      </c>
      <c r="DA2">
        <f t="shared" si="1"/>
        <v>113</v>
      </c>
      <c r="DB2">
        <f t="shared" si="1"/>
        <v>114</v>
      </c>
      <c r="DC2">
        <f t="shared" si="1"/>
        <v>115</v>
      </c>
      <c r="DD2">
        <f t="shared" si="1"/>
        <v>116</v>
      </c>
      <c r="DE2">
        <f t="shared" si="1"/>
        <v>117</v>
      </c>
      <c r="DF2">
        <f t="shared" si="1"/>
        <v>118</v>
      </c>
      <c r="DG2">
        <f t="shared" si="1"/>
        <v>119</v>
      </c>
      <c r="DH2">
        <f t="shared" si="1"/>
        <v>120</v>
      </c>
      <c r="DI2">
        <f t="shared" si="1"/>
        <v>121</v>
      </c>
      <c r="DJ2">
        <f t="shared" si="1"/>
        <v>122</v>
      </c>
      <c r="DK2">
        <f t="shared" si="1"/>
        <v>123</v>
      </c>
      <c r="DL2">
        <f t="shared" si="1"/>
        <v>124</v>
      </c>
      <c r="DM2">
        <f t="shared" si="1"/>
        <v>125</v>
      </c>
      <c r="DN2">
        <f t="shared" si="1"/>
        <v>126</v>
      </c>
      <c r="DO2">
        <f t="shared" si="1"/>
        <v>127</v>
      </c>
      <c r="DP2">
        <f t="shared" si="1"/>
        <v>128</v>
      </c>
      <c r="DQ2">
        <f t="shared" si="1"/>
        <v>129</v>
      </c>
      <c r="DR2">
        <f t="shared" si="1"/>
        <v>130</v>
      </c>
      <c r="DS2">
        <f t="shared" si="1"/>
        <v>131</v>
      </c>
      <c r="DT2">
        <f t="shared" si="1"/>
        <v>132</v>
      </c>
      <c r="DU2">
        <f t="shared" si="1"/>
        <v>133</v>
      </c>
      <c r="DV2">
        <f t="shared" si="1"/>
        <v>134</v>
      </c>
      <c r="DW2">
        <f t="shared" si="1"/>
        <v>135</v>
      </c>
      <c r="DX2">
        <f t="shared" si="1"/>
        <v>136</v>
      </c>
      <c r="DY2">
        <f t="shared" si="1"/>
        <v>137</v>
      </c>
      <c r="DZ2">
        <f t="shared" si="1"/>
        <v>138</v>
      </c>
      <c r="EA2">
        <f t="shared" si="1"/>
        <v>139</v>
      </c>
      <c r="EB2">
        <f t="shared" si="1"/>
        <v>140</v>
      </c>
      <c r="EC2">
        <f t="shared" ref="EC2:GN2" si="2">EB2+1</f>
        <v>141</v>
      </c>
      <c r="ED2">
        <f t="shared" si="2"/>
        <v>142</v>
      </c>
      <c r="EE2">
        <f t="shared" si="2"/>
        <v>143</v>
      </c>
      <c r="EF2">
        <f t="shared" si="2"/>
        <v>144</v>
      </c>
      <c r="EG2">
        <f t="shared" si="2"/>
        <v>145</v>
      </c>
      <c r="EH2">
        <f t="shared" si="2"/>
        <v>146</v>
      </c>
      <c r="EI2">
        <f t="shared" si="2"/>
        <v>147</v>
      </c>
      <c r="EJ2">
        <f t="shared" si="2"/>
        <v>148</v>
      </c>
      <c r="EK2">
        <f t="shared" si="2"/>
        <v>149</v>
      </c>
      <c r="EL2">
        <f t="shared" si="2"/>
        <v>150</v>
      </c>
      <c r="EM2">
        <f t="shared" si="2"/>
        <v>151</v>
      </c>
      <c r="EN2">
        <f t="shared" si="2"/>
        <v>152</v>
      </c>
      <c r="EO2">
        <f t="shared" si="2"/>
        <v>153</v>
      </c>
      <c r="EP2">
        <f t="shared" si="2"/>
        <v>154</v>
      </c>
      <c r="EQ2">
        <f t="shared" si="2"/>
        <v>155</v>
      </c>
      <c r="ER2">
        <f t="shared" si="2"/>
        <v>156</v>
      </c>
      <c r="ES2">
        <f t="shared" si="2"/>
        <v>157</v>
      </c>
      <c r="ET2">
        <f t="shared" si="2"/>
        <v>158</v>
      </c>
      <c r="EU2">
        <f t="shared" si="2"/>
        <v>159</v>
      </c>
      <c r="EV2">
        <f t="shared" si="2"/>
        <v>160</v>
      </c>
      <c r="EW2">
        <f t="shared" si="2"/>
        <v>161</v>
      </c>
      <c r="EX2">
        <f t="shared" si="2"/>
        <v>162</v>
      </c>
      <c r="EY2">
        <f t="shared" si="2"/>
        <v>163</v>
      </c>
      <c r="EZ2">
        <f t="shared" si="2"/>
        <v>164</v>
      </c>
      <c r="FA2">
        <f t="shared" si="2"/>
        <v>165</v>
      </c>
      <c r="FB2">
        <f t="shared" si="2"/>
        <v>166</v>
      </c>
      <c r="FC2">
        <f t="shared" si="2"/>
        <v>167</v>
      </c>
      <c r="FD2">
        <f t="shared" si="2"/>
        <v>168</v>
      </c>
      <c r="FE2">
        <f t="shared" si="2"/>
        <v>169</v>
      </c>
      <c r="FF2">
        <f t="shared" si="2"/>
        <v>170</v>
      </c>
      <c r="FG2">
        <f t="shared" si="2"/>
        <v>171</v>
      </c>
      <c r="FH2">
        <f t="shared" si="2"/>
        <v>172</v>
      </c>
      <c r="FI2">
        <f t="shared" si="2"/>
        <v>173</v>
      </c>
      <c r="FJ2">
        <f t="shared" si="2"/>
        <v>174</v>
      </c>
      <c r="FK2">
        <f t="shared" si="2"/>
        <v>175</v>
      </c>
      <c r="FL2">
        <f t="shared" si="2"/>
        <v>176</v>
      </c>
      <c r="FM2">
        <f t="shared" si="2"/>
        <v>177</v>
      </c>
      <c r="FN2">
        <f t="shared" si="2"/>
        <v>178</v>
      </c>
      <c r="FO2">
        <f t="shared" si="2"/>
        <v>179</v>
      </c>
      <c r="FP2">
        <f t="shared" si="2"/>
        <v>180</v>
      </c>
      <c r="FQ2">
        <f t="shared" si="2"/>
        <v>181</v>
      </c>
      <c r="FR2">
        <f t="shared" si="2"/>
        <v>182</v>
      </c>
      <c r="FS2">
        <f t="shared" si="2"/>
        <v>183</v>
      </c>
      <c r="FT2">
        <f t="shared" si="2"/>
        <v>184</v>
      </c>
      <c r="FU2">
        <f t="shared" si="2"/>
        <v>185</v>
      </c>
      <c r="FV2">
        <f t="shared" si="2"/>
        <v>186</v>
      </c>
      <c r="FW2">
        <f t="shared" si="2"/>
        <v>187</v>
      </c>
      <c r="FX2">
        <f t="shared" si="2"/>
        <v>188</v>
      </c>
      <c r="FY2">
        <f t="shared" si="2"/>
        <v>189</v>
      </c>
      <c r="FZ2">
        <f t="shared" si="2"/>
        <v>190</v>
      </c>
      <c r="GA2">
        <f t="shared" si="2"/>
        <v>191</v>
      </c>
      <c r="GB2">
        <f t="shared" si="2"/>
        <v>192</v>
      </c>
      <c r="GC2">
        <f t="shared" si="2"/>
        <v>193</v>
      </c>
      <c r="GD2">
        <f t="shared" si="2"/>
        <v>194</v>
      </c>
      <c r="GE2">
        <f t="shared" si="2"/>
        <v>195</v>
      </c>
      <c r="GF2">
        <f t="shared" si="2"/>
        <v>196</v>
      </c>
      <c r="GG2">
        <f t="shared" si="2"/>
        <v>197</v>
      </c>
      <c r="GH2">
        <f t="shared" si="2"/>
        <v>198</v>
      </c>
      <c r="GI2">
        <f t="shared" si="2"/>
        <v>199</v>
      </c>
      <c r="GJ2">
        <f t="shared" si="2"/>
        <v>200</v>
      </c>
      <c r="GK2">
        <f t="shared" si="2"/>
        <v>201</v>
      </c>
      <c r="GL2">
        <f t="shared" si="2"/>
        <v>202</v>
      </c>
      <c r="GM2">
        <f t="shared" si="2"/>
        <v>203</v>
      </c>
      <c r="GN2">
        <f t="shared" si="2"/>
        <v>204</v>
      </c>
      <c r="GO2">
        <f t="shared" ref="GO2:IZ2" si="3">GN2+1</f>
        <v>205</v>
      </c>
      <c r="GP2">
        <f t="shared" si="3"/>
        <v>206</v>
      </c>
      <c r="GQ2">
        <f t="shared" si="3"/>
        <v>207</v>
      </c>
      <c r="GR2">
        <f t="shared" si="3"/>
        <v>208</v>
      </c>
      <c r="GS2">
        <f t="shared" si="3"/>
        <v>209</v>
      </c>
      <c r="GT2">
        <f t="shared" si="3"/>
        <v>210</v>
      </c>
      <c r="GU2">
        <f t="shared" si="3"/>
        <v>211</v>
      </c>
      <c r="GV2">
        <f t="shared" si="3"/>
        <v>212</v>
      </c>
      <c r="GW2">
        <f t="shared" si="3"/>
        <v>213</v>
      </c>
      <c r="GX2">
        <f t="shared" si="3"/>
        <v>214</v>
      </c>
      <c r="GY2">
        <f t="shared" si="3"/>
        <v>215</v>
      </c>
      <c r="GZ2">
        <f t="shared" si="3"/>
        <v>216</v>
      </c>
      <c r="HA2">
        <f t="shared" si="3"/>
        <v>217</v>
      </c>
      <c r="HB2">
        <f t="shared" si="3"/>
        <v>218</v>
      </c>
      <c r="HC2">
        <f t="shared" si="3"/>
        <v>219</v>
      </c>
      <c r="HD2">
        <f t="shared" si="3"/>
        <v>220</v>
      </c>
      <c r="HE2">
        <f t="shared" si="3"/>
        <v>221</v>
      </c>
      <c r="HF2">
        <f t="shared" si="3"/>
        <v>222</v>
      </c>
      <c r="HG2">
        <f t="shared" si="3"/>
        <v>223</v>
      </c>
      <c r="HH2">
        <f t="shared" si="3"/>
        <v>224</v>
      </c>
      <c r="HI2">
        <f t="shared" si="3"/>
        <v>225</v>
      </c>
      <c r="HJ2">
        <f t="shared" si="3"/>
        <v>226</v>
      </c>
      <c r="HK2">
        <f t="shared" si="3"/>
        <v>227</v>
      </c>
      <c r="HL2">
        <f t="shared" si="3"/>
        <v>228</v>
      </c>
      <c r="HM2">
        <f t="shared" si="3"/>
        <v>229</v>
      </c>
      <c r="HN2">
        <f t="shared" si="3"/>
        <v>230</v>
      </c>
      <c r="HO2">
        <f t="shared" si="3"/>
        <v>231</v>
      </c>
      <c r="HP2">
        <f t="shared" si="3"/>
        <v>232</v>
      </c>
      <c r="HQ2">
        <f t="shared" si="3"/>
        <v>233</v>
      </c>
      <c r="HR2">
        <f t="shared" si="3"/>
        <v>234</v>
      </c>
      <c r="HS2">
        <f t="shared" si="3"/>
        <v>235</v>
      </c>
      <c r="HT2">
        <f t="shared" si="3"/>
        <v>236</v>
      </c>
      <c r="HU2">
        <f t="shared" si="3"/>
        <v>237</v>
      </c>
      <c r="HV2">
        <f t="shared" si="3"/>
        <v>238</v>
      </c>
      <c r="HW2">
        <f t="shared" si="3"/>
        <v>239</v>
      </c>
      <c r="HX2">
        <f t="shared" si="3"/>
        <v>240</v>
      </c>
      <c r="HY2">
        <f t="shared" si="3"/>
        <v>241</v>
      </c>
      <c r="HZ2">
        <f t="shared" si="3"/>
        <v>242</v>
      </c>
      <c r="IA2">
        <f t="shared" si="3"/>
        <v>243</v>
      </c>
      <c r="IB2">
        <f t="shared" si="3"/>
        <v>244</v>
      </c>
      <c r="IC2">
        <f t="shared" si="3"/>
        <v>245</v>
      </c>
      <c r="ID2">
        <f t="shared" si="3"/>
        <v>246</v>
      </c>
      <c r="IE2">
        <f t="shared" si="3"/>
        <v>247</v>
      </c>
      <c r="IF2">
        <f t="shared" si="3"/>
        <v>248</v>
      </c>
      <c r="IG2">
        <f t="shared" si="3"/>
        <v>249</v>
      </c>
      <c r="IH2">
        <f t="shared" si="3"/>
        <v>250</v>
      </c>
      <c r="II2">
        <f t="shared" si="3"/>
        <v>251</v>
      </c>
      <c r="IJ2">
        <f t="shared" si="3"/>
        <v>252</v>
      </c>
      <c r="IK2">
        <f t="shared" si="3"/>
        <v>253</v>
      </c>
      <c r="IL2">
        <f t="shared" si="3"/>
        <v>254</v>
      </c>
      <c r="IM2">
        <f t="shared" si="3"/>
        <v>255</v>
      </c>
      <c r="IN2">
        <f t="shared" si="3"/>
        <v>256</v>
      </c>
      <c r="IO2">
        <f t="shared" si="3"/>
        <v>257</v>
      </c>
      <c r="IP2">
        <f t="shared" si="3"/>
        <v>258</v>
      </c>
      <c r="IQ2">
        <f t="shared" si="3"/>
        <v>259</v>
      </c>
      <c r="IR2">
        <f t="shared" si="3"/>
        <v>260</v>
      </c>
      <c r="IS2">
        <f t="shared" si="3"/>
        <v>261</v>
      </c>
      <c r="IT2">
        <f t="shared" si="3"/>
        <v>262</v>
      </c>
      <c r="IU2">
        <f t="shared" si="3"/>
        <v>263</v>
      </c>
      <c r="IV2">
        <f t="shared" si="3"/>
        <v>264</v>
      </c>
      <c r="IW2">
        <f t="shared" si="3"/>
        <v>265</v>
      </c>
      <c r="IX2">
        <f t="shared" si="3"/>
        <v>266</v>
      </c>
      <c r="IY2">
        <f t="shared" si="3"/>
        <v>267</v>
      </c>
      <c r="IZ2">
        <f t="shared" si="3"/>
        <v>268</v>
      </c>
      <c r="JA2">
        <f t="shared" ref="JA2:LL2" si="4">IZ2+1</f>
        <v>269</v>
      </c>
      <c r="JB2">
        <f t="shared" si="4"/>
        <v>270</v>
      </c>
      <c r="JC2">
        <f t="shared" si="4"/>
        <v>271</v>
      </c>
      <c r="JD2">
        <f t="shared" si="4"/>
        <v>272</v>
      </c>
      <c r="JE2">
        <f t="shared" si="4"/>
        <v>273</v>
      </c>
      <c r="JF2">
        <f t="shared" si="4"/>
        <v>274</v>
      </c>
      <c r="JG2">
        <f t="shared" si="4"/>
        <v>275</v>
      </c>
      <c r="JH2">
        <f t="shared" si="4"/>
        <v>276</v>
      </c>
      <c r="JI2">
        <f t="shared" si="4"/>
        <v>277</v>
      </c>
      <c r="JJ2">
        <f t="shared" si="4"/>
        <v>278</v>
      </c>
      <c r="JK2">
        <f t="shared" si="4"/>
        <v>279</v>
      </c>
      <c r="JL2">
        <f t="shared" si="4"/>
        <v>280</v>
      </c>
      <c r="JM2">
        <f t="shared" si="4"/>
        <v>281</v>
      </c>
      <c r="JN2">
        <f t="shared" si="4"/>
        <v>282</v>
      </c>
      <c r="JO2">
        <f t="shared" si="4"/>
        <v>283</v>
      </c>
      <c r="JP2">
        <f t="shared" si="4"/>
        <v>284</v>
      </c>
      <c r="JQ2">
        <f t="shared" si="4"/>
        <v>285</v>
      </c>
      <c r="JR2">
        <f t="shared" si="4"/>
        <v>286</v>
      </c>
      <c r="JS2">
        <f t="shared" si="4"/>
        <v>287</v>
      </c>
      <c r="JT2">
        <f t="shared" si="4"/>
        <v>288</v>
      </c>
      <c r="JU2">
        <f t="shared" si="4"/>
        <v>289</v>
      </c>
      <c r="JV2">
        <f t="shared" si="4"/>
        <v>290</v>
      </c>
      <c r="JW2">
        <f t="shared" si="4"/>
        <v>291</v>
      </c>
      <c r="JX2">
        <f t="shared" si="4"/>
        <v>292</v>
      </c>
      <c r="JY2">
        <f t="shared" si="4"/>
        <v>293</v>
      </c>
      <c r="JZ2">
        <f t="shared" si="4"/>
        <v>294</v>
      </c>
      <c r="KA2">
        <f t="shared" si="4"/>
        <v>295</v>
      </c>
      <c r="KB2">
        <f t="shared" si="4"/>
        <v>296</v>
      </c>
      <c r="KC2">
        <f t="shared" si="4"/>
        <v>297</v>
      </c>
      <c r="KD2">
        <f t="shared" si="4"/>
        <v>298</v>
      </c>
      <c r="KE2">
        <f t="shared" si="4"/>
        <v>299</v>
      </c>
      <c r="KF2">
        <f t="shared" si="4"/>
        <v>300</v>
      </c>
      <c r="KG2">
        <f t="shared" si="4"/>
        <v>301</v>
      </c>
      <c r="KH2">
        <f t="shared" si="4"/>
        <v>302</v>
      </c>
      <c r="KI2">
        <f t="shared" si="4"/>
        <v>303</v>
      </c>
      <c r="KJ2">
        <f t="shared" si="4"/>
        <v>304</v>
      </c>
      <c r="KK2">
        <f t="shared" si="4"/>
        <v>305</v>
      </c>
      <c r="KL2">
        <f t="shared" si="4"/>
        <v>306</v>
      </c>
      <c r="KM2">
        <f t="shared" si="4"/>
        <v>307</v>
      </c>
      <c r="KN2">
        <f t="shared" si="4"/>
        <v>308</v>
      </c>
      <c r="KO2">
        <f t="shared" si="4"/>
        <v>309</v>
      </c>
      <c r="KP2">
        <f t="shared" si="4"/>
        <v>310</v>
      </c>
      <c r="KQ2">
        <f t="shared" si="4"/>
        <v>311</v>
      </c>
      <c r="KR2">
        <f t="shared" si="4"/>
        <v>312</v>
      </c>
      <c r="KS2">
        <f t="shared" si="4"/>
        <v>313</v>
      </c>
      <c r="KT2">
        <f t="shared" si="4"/>
        <v>314</v>
      </c>
      <c r="KU2">
        <f t="shared" si="4"/>
        <v>315</v>
      </c>
      <c r="KV2">
        <f t="shared" si="4"/>
        <v>316</v>
      </c>
      <c r="KW2">
        <f t="shared" si="4"/>
        <v>317</v>
      </c>
      <c r="KX2">
        <f t="shared" si="4"/>
        <v>318</v>
      </c>
      <c r="KY2">
        <f t="shared" si="4"/>
        <v>319</v>
      </c>
      <c r="KZ2">
        <f t="shared" si="4"/>
        <v>320</v>
      </c>
      <c r="LA2">
        <f t="shared" si="4"/>
        <v>321</v>
      </c>
      <c r="LB2">
        <f t="shared" si="4"/>
        <v>322</v>
      </c>
      <c r="LC2">
        <f t="shared" si="4"/>
        <v>323</v>
      </c>
      <c r="LD2">
        <f t="shared" si="4"/>
        <v>324</v>
      </c>
      <c r="LE2">
        <f t="shared" si="4"/>
        <v>325</v>
      </c>
      <c r="LF2">
        <f t="shared" si="4"/>
        <v>326</v>
      </c>
      <c r="LG2">
        <f t="shared" si="4"/>
        <v>327</v>
      </c>
      <c r="LH2">
        <f t="shared" si="4"/>
        <v>328</v>
      </c>
      <c r="LI2">
        <f t="shared" si="4"/>
        <v>329</v>
      </c>
      <c r="LJ2">
        <f t="shared" si="4"/>
        <v>330</v>
      </c>
      <c r="LK2">
        <f t="shared" si="4"/>
        <v>331</v>
      </c>
      <c r="LL2">
        <f t="shared" si="4"/>
        <v>332</v>
      </c>
      <c r="LM2">
        <f t="shared" ref="LM2:ND2" si="5">LL2+1</f>
        <v>333</v>
      </c>
      <c r="LN2">
        <f t="shared" si="5"/>
        <v>334</v>
      </c>
      <c r="LO2">
        <f t="shared" si="5"/>
        <v>335</v>
      </c>
      <c r="LP2">
        <f t="shared" si="5"/>
        <v>336</v>
      </c>
      <c r="LQ2">
        <f t="shared" si="5"/>
        <v>337</v>
      </c>
      <c r="LR2">
        <f t="shared" si="5"/>
        <v>338</v>
      </c>
      <c r="LS2">
        <f t="shared" si="5"/>
        <v>339</v>
      </c>
      <c r="LT2">
        <f t="shared" si="5"/>
        <v>340</v>
      </c>
      <c r="LU2">
        <f t="shared" si="5"/>
        <v>341</v>
      </c>
      <c r="LV2">
        <f t="shared" si="5"/>
        <v>342</v>
      </c>
      <c r="LW2">
        <f t="shared" si="5"/>
        <v>343</v>
      </c>
      <c r="LX2">
        <f t="shared" si="5"/>
        <v>344</v>
      </c>
      <c r="LY2">
        <f t="shared" si="5"/>
        <v>345</v>
      </c>
      <c r="LZ2">
        <f t="shared" si="5"/>
        <v>346</v>
      </c>
      <c r="MA2">
        <f t="shared" si="5"/>
        <v>347</v>
      </c>
      <c r="MB2">
        <f t="shared" si="5"/>
        <v>348</v>
      </c>
      <c r="MC2">
        <f t="shared" si="5"/>
        <v>349</v>
      </c>
      <c r="MD2">
        <f t="shared" si="5"/>
        <v>350</v>
      </c>
      <c r="ME2">
        <f t="shared" si="5"/>
        <v>351</v>
      </c>
      <c r="MF2">
        <f t="shared" si="5"/>
        <v>352</v>
      </c>
      <c r="MG2">
        <f t="shared" si="5"/>
        <v>353</v>
      </c>
      <c r="MH2">
        <f t="shared" si="5"/>
        <v>354</v>
      </c>
      <c r="MI2">
        <f t="shared" si="5"/>
        <v>355</v>
      </c>
      <c r="MJ2">
        <f t="shared" si="5"/>
        <v>356</v>
      </c>
      <c r="MK2">
        <f t="shared" si="5"/>
        <v>357</v>
      </c>
      <c r="ML2">
        <f t="shared" si="5"/>
        <v>358</v>
      </c>
      <c r="MM2">
        <f t="shared" si="5"/>
        <v>359</v>
      </c>
      <c r="MN2">
        <f t="shared" si="5"/>
        <v>360</v>
      </c>
      <c r="MO2">
        <f t="shared" si="5"/>
        <v>361</v>
      </c>
      <c r="MP2">
        <f t="shared" si="5"/>
        <v>362</v>
      </c>
      <c r="MQ2">
        <f t="shared" si="5"/>
        <v>363</v>
      </c>
      <c r="MR2">
        <f t="shared" si="5"/>
        <v>364</v>
      </c>
      <c r="MS2">
        <f t="shared" si="5"/>
        <v>365</v>
      </c>
      <c r="MT2">
        <f t="shared" si="5"/>
        <v>366</v>
      </c>
      <c r="MU2">
        <f t="shared" si="5"/>
        <v>367</v>
      </c>
      <c r="MV2">
        <f t="shared" si="5"/>
        <v>368</v>
      </c>
      <c r="MW2">
        <f t="shared" si="5"/>
        <v>369</v>
      </c>
      <c r="MX2">
        <f t="shared" si="5"/>
        <v>370</v>
      </c>
      <c r="MY2">
        <f t="shared" si="5"/>
        <v>371</v>
      </c>
      <c r="MZ2">
        <f t="shared" si="5"/>
        <v>372</v>
      </c>
      <c r="NA2">
        <f t="shared" si="5"/>
        <v>373</v>
      </c>
      <c r="NB2">
        <f t="shared" si="5"/>
        <v>374</v>
      </c>
      <c r="NC2">
        <f t="shared" si="5"/>
        <v>375</v>
      </c>
      <c r="ND2">
        <f t="shared" si="5"/>
        <v>376</v>
      </c>
    </row>
    <row r="3" spans="2:369" ht="24" x14ac:dyDescent="0.35">
      <c r="B3" s="47" t="s">
        <v>56</v>
      </c>
      <c r="C3" s="3" t="s">
        <v>215</v>
      </c>
      <c r="D3" s="3" t="s">
        <v>216</v>
      </c>
      <c r="E3" s="3" t="s">
        <v>217</v>
      </c>
      <c r="F3" s="3" t="s">
        <v>218</v>
      </c>
      <c r="G3" s="3" t="s">
        <v>219</v>
      </c>
      <c r="H3" s="3" t="s">
        <v>220</v>
      </c>
      <c r="I3" s="3" t="s">
        <v>221</v>
      </c>
      <c r="J3" s="3" t="s">
        <v>222</v>
      </c>
      <c r="K3" s="3" t="s">
        <v>223</v>
      </c>
      <c r="L3" s="3" t="s">
        <v>224</v>
      </c>
      <c r="M3" s="3" t="s">
        <v>225</v>
      </c>
      <c r="N3" s="3" t="s">
        <v>226</v>
      </c>
      <c r="O3" s="3" t="s">
        <v>227</v>
      </c>
      <c r="P3" s="3" t="s">
        <v>228</v>
      </c>
      <c r="Q3" s="3" t="s">
        <v>229</v>
      </c>
      <c r="R3" s="3" t="s">
        <v>230</v>
      </c>
      <c r="S3" s="3" t="s">
        <v>231</v>
      </c>
      <c r="T3" s="3" t="s">
        <v>232</v>
      </c>
      <c r="U3" s="3" t="s">
        <v>233</v>
      </c>
      <c r="V3" s="3" t="s">
        <v>234</v>
      </c>
      <c r="W3" s="3" t="s">
        <v>235</v>
      </c>
      <c r="X3" s="3" t="s">
        <v>236</v>
      </c>
      <c r="Y3" s="3" t="s">
        <v>237</v>
      </c>
      <c r="Z3" s="3" t="s">
        <v>238</v>
      </c>
      <c r="AA3" s="3" t="s">
        <v>239</v>
      </c>
      <c r="AB3" s="3" t="s">
        <v>240</v>
      </c>
      <c r="AC3" s="3" t="s">
        <v>241</v>
      </c>
      <c r="AD3" s="3" t="s">
        <v>242</v>
      </c>
      <c r="AE3" s="3" t="s">
        <v>243</v>
      </c>
      <c r="AF3" s="3" t="s">
        <v>244</v>
      </c>
      <c r="AG3" s="3" t="s">
        <v>245</v>
      </c>
      <c r="AH3" s="3" t="s">
        <v>246</v>
      </c>
      <c r="AI3" s="3" t="s">
        <v>247</v>
      </c>
      <c r="AJ3" s="3" t="s">
        <v>248</v>
      </c>
      <c r="AK3" s="3" t="s">
        <v>249</v>
      </c>
      <c r="AL3" s="3" t="s">
        <v>250</v>
      </c>
      <c r="AM3" s="3" t="s">
        <v>251</v>
      </c>
      <c r="AN3" s="3" t="s">
        <v>252</v>
      </c>
      <c r="AO3" s="3" t="s">
        <v>253</v>
      </c>
      <c r="AP3" s="3" t="s">
        <v>254</v>
      </c>
      <c r="AQ3" s="3" t="s">
        <v>255</v>
      </c>
      <c r="AR3" s="3" t="s">
        <v>256</v>
      </c>
      <c r="AS3" s="3" t="s">
        <v>257</v>
      </c>
      <c r="AT3" s="3" t="s">
        <v>258</v>
      </c>
      <c r="AU3" s="3" t="s">
        <v>259</v>
      </c>
      <c r="AV3" s="3" t="s">
        <v>260</v>
      </c>
      <c r="AW3" s="3" t="s">
        <v>261</v>
      </c>
      <c r="AX3" s="3" t="s">
        <v>262</v>
      </c>
      <c r="AY3" s="3" t="s">
        <v>263</v>
      </c>
      <c r="AZ3" s="3" t="s">
        <v>264</v>
      </c>
      <c r="BA3" s="3" t="s">
        <v>265</v>
      </c>
      <c r="BB3" s="3" t="s">
        <v>266</v>
      </c>
      <c r="BC3" s="3" t="s">
        <v>267</v>
      </c>
      <c r="BD3" s="3" t="s">
        <v>268</v>
      </c>
      <c r="BE3" s="3" t="s">
        <v>269</v>
      </c>
      <c r="BF3" s="3" t="s">
        <v>270</v>
      </c>
      <c r="BG3" s="3" t="s">
        <v>271</v>
      </c>
      <c r="BH3" s="3" t="s">
        <v>272</v>
      </c>
      <c r="BI3" s="3" t="s">
        <v>273</v>
      </c>
      <c r="BJ3" s="3" t="s">
        <v>274</v>
      </c>
      <c r="BK3" s="3" t="s">
        <v>275</v>
      </c>
      <c r="BL3" s="3" t="s">
        <v>276</v>
      </c>
      <c r="BM3" s="3" t="s">
        <v>277</v>
      </c>
      <c r="BN3" s="3" t="s">
        <v>278</v>
      </c>
      <c r="BO3" s="3" t="s">
        <v>279</v>
      </c>
      <c r="BP3" s="3" t="s">
        <v>280</v>
      </c>
      <c r="BQ3" s="3" t="s">
        <v>281</v>
      </c>
      <c r="BR3" s="3" t="s">
        <v>282</v>
      </c>
      <c r="BS3" s="3" t="s">
        <v>283</v>
      </c>
      <c r="BT3" s="3" t="s">
        <v>284</v>
      </c>
      <c r="BU3" s="3" t="s">
        <v>285</v>
      </c>
      <c r="BV3" s="3" t="s">
        <v>286</v>
      </c>
      <c r="BW3" s="3" t="s">
        <v>287</v>
      </c>
      <c r="BX3" s="3" t="s">
        <v>288</v>
      </c>
      <c r="BY3" s="3" t="s">
        <v>289</v>
      </c>
      <c r="BZ3" s="3" t="s">
        <v>290</v>
      </c>
      <c r="CA3" s="3" t="s">
        <v>291</v>
      </c>
      <c r="CB3" s="3" t="s">
        <v>292</v>
      </c>
      <c r="CC3" s="3" t="s">
        <v>293</v>
      </c>
      <c r="CD3" s="3" t="s">
        <v>294</v>
      </c>
      <c r="CE3" s="3" t="s">
        <v>295</v>
      </c>
      <c r="CF3" s="3" t="s">
        <v>296</v>
      </c>
      <c r="CG3" s="3" t="s">
        <v>297</v>
      </c>
      <c r="CH3" s="3" t="s">
        <v>298</v>
      </c>
      <c r="CI3" s="3" t="s">
        <v>299</v>
      </c>
      <c r="CJ3" s="3" t="s">
        <v>300</v>
      </c>
      <c r="CK3" s="3" t="s">
        <v>301</v>
      </c>
      <c r="CL3" s="3" t="s">
        <v>302</v>
      </c>
      <c r="CM3" s="3" t="s">
        <v>303</v>
      </c>
      <c r="CN3" s="3" t="s">
        <v>304</v>
      </c>
      <c r="CO3" s="3" t="s">
        <v>305</v>
      </c>
      <c r="CP3" s="3" t="s">
        <v>306</v>
      </c>
      <c r="CQ3" s="3" t="s">
        <v>307</v>
      </c>
      <c r="CR3" s="3" t="s">
        <v>308</v>
      </c>
      <c r="CS3" s="3" t="s">
        <v>309</v>
      </c>
      <c r="CT3" s="3" t="s">
        <v>310</v>
      </c>
      <c r="CU3" s="3" t="s">
        <v>311</v>
      </c>
      <c r="CV3" s="3" t="s">
        <v>312</v>
      </c>
      <c r="CW3" s="3" t="s">
        <v>313</v>
      </c>
      <c r="CX3" s="3" t="s">
        <v>314</v>
      </c>
      <c r="CY3" s="3" t="s">
        <v>315</v>
      </c>
      <c r="CZ3" s="3" t="s">
        <v>316</v>
      </c>
      <c r="DA3" s="3" t="s">
        <v>317</v>
      </c>
      <c r="DB3" s="3" t="s">
        <v>318</v>
      </c>
      <c r="DC3" s="3" t="s">
        <v>319</v>
      </c>
      <c r="DD3" s="3" t="s">
        <v>320</v>
      </c>
      <c r="DE3" s="3" t="s">
        <v>321</v>
      </c>
      <c r="DF3" s="3" t="s">
        <v>322</v>
      </c>
      <c r="DG3" s="3" t="s">
        <v>323</v>
      </c>
      <c r="DH3" s="3" t="s">
        <v>324</v>
      </c>
      <c r="DI3" s="3" t="s">
        <v>325</v>
      </c>
      <c r="DJ3" s="3" t="s">
        <v>326</v>
      </c>
      <c r="DK3" s="3" t="s">
        <v>327</v>
      </c>
      <c r="DL3" s="3" t="s">
        <v>328</v>
      </c>
      <c r="DM3" s="3" t="s">
        <v>329</v>
      </c>
      <c r="DN3" s="3" t="s">
        <v>330</v>
      </c>
      <c r="DO3" s="3" t="s">
        <v>331</v>
      </c>
      <c r="DP3" s="3" t="s">
        <v>332</v>
      </c>
      <c r="DQ3" s="3" t="s">
        <v>333</v>
      </c>
      <c r="DR3" s="3" t="s">
        <v>334</v>
      </c>
      <c r="DS3" s="3" t="s">
        <v>335</v>
      </c>
      <c r="DT3" s="3" t="s">
        <v>336</v>
      </c>
      <c r="DU3" s="3" t="s">
        <v>337</v>
      </c>
      <c r="DV3" s="3" t="s">
        <v>338</v>
      </c>
      <c r="DW3" s="3" t="s">
        <v>339</v>
      </c>
      <c r="DX3" s="3" t="s">
        <v>340</v>
      </c>
      <c r="DY3" s="3" t="s">
        <v>341</v>
      </c>
      <c r="DZ3" s="3" t="s">
        <v>342</v>
      </c>
      <c r="EA3" s="3" t="s">
        <v>343</v>
      </c>
      <c r="EB3" s="3" t="s">
        <v>344</v>
      </c>
      <c r="EC3" s="3" t="s">
        <v>345</v>
      </c>
      <c r="ED3" s="3" t="s">
        <v>346</v>
      </c>
      <c r="EE3" s="3" t="s">
        <v>347</v>
      </c>
      <c r="EF3" s="3" t="s">
        <v>348</v>
      </c>
      <c r="EG3" s="3" t="s">
        <v>349</v>
      </c>
      <c r="EH3" s="3" t="s">
        <v>350</v>
      </c>
      <c r="EI3" s="3" t="s">
        <v>351</v>
      </c>
      <c r="EJ3" s="3" t="s">
        <v>352</v>
      </c>
      <c r="EK3" s="3" t="s">
        <v>353</v>
      </c>
      <c r="EL3" s="3" t="s">
        <v>354</v>
      </c>
      <c r="EM3" s="3" t="s">
        <v>355</v>
      </c>
      <c r="EN3" s="3" t="s">
        <v>356</v>
      </c>
      <c r="EO3" s="3" t="s">
        <v>357</v>
      </c>
      <c r="EP3" s="3" t="s">
        <v>358</v>
      </c>
      <c r="EQ3" s="3" t="s">
        <v>359</v>
      </c>
      <c r="ER3" s="3" t="s">
        <v>360</v>
      </c>
      <c r="ES3" s="3" t="s">
        <v>361</v>
      </c>
      <c r="ET3" s="3" t="s">
        <v>362</v>
      </c>
      <c r="EU3" s="3" t="s">
        <v>363</v>
      </c>
      <c r="EV3" s="3" t="s">
        <v>364</v>
      </c>
      <c r="EW3" s="3" t="s">
        <v>365</v>
      </c>
      <c r="EX3" s="3" t="s">
        <v>366</v>
      </c>
      <c r="EY3" s="3" t="s">
        <v>367</v>
      </c>
      <c r="EZ3" s="3" t="s">
        <v>368</v>
      </c>
      <c r="FA3" s="3" t="s">
        <v>369</v>
      </c>
      <c r="FB3" s="3" t="s">
        <v>370</v>
      </c>
      <c r="FC3" s="3" t="s">
        <v>371</v>
      </c>
      <c r="FD3" s="3" t="s">
        <v>372</v>
      </c>
      <c r="FE3" s="3" t="s">
        <v>373</v>
      </c>
      <c r="FF3" s="3" t="s">
        <v>374</v>
      </c>
      <c r="FG3" s="3" t="s">
        <v>375</v>
      </c>
      <c r="FH3" s="3" t="s">
        <v>376</v>
      </c>
      <c r="FI3" s="3" t="s">
        <v>377</v>
      </c>
      <c r="FJ3" s="3" t="s">
        <v>378</v>
      </c>
      <c r="FK3" s="3" t="s">
        <v>379</v>
      </c>
      <c r="FL3" s="3" t="s">
        <v>380</v>
      </c>
      <c r="FM3" s="3" t="s">
        <v>381</v>
      </c>
      <c r="FN3" s="3" t="s">
        <v>382</v>
      </c>
      <c r="FO3" s="3" t="s">
        <v>383</v>
      </c>
      <c r="FP3" s="3" t="s">
        <v>384</v>
      </c>
      <c r="FQ3" s="3" t="s">
        <v>385</v>
      </c>
      <c r="FR3" s="3" t="s">
        <v>386</v>
      </c>
      <c r="FS3" s="3" t="s">
        <v>387</v>
      </c>
      <c r="FT3" s="3" t="s">
        <v>388</v>
      </c>
      <c r="FU3" s="3" t="s">
        <v>389</v>
      </c>
      <c r="FV3" s="3" t="s">
        <v>390</v>
      </c>
      <c r="FW3" s="3" t="s">
        <v>391</v>
      </c>
      <c r="FX3" s="3" t="s">
        <v>392</v>
      </c>
      <c r="FY3" s="3" t="s">
        <v>393</v>
      </c>
      <c r="FZ3" s="3" t="s">
        <v>394</v>
      </c>
      <c r="GA3" s="3" t="s">
        <v>395</v>
      </c>
      <c r="GB3" s="3" t="s">
        <v>396</v>
      </c>
      <c r="GC3" s="3" t="s">
        <v>397</v>
      </c>
      <c r="GD3" s="3" t="s">
        <v>398</v>
      </c>
      <c r="GE3" s="3" t="s">
        <v>399</v>
      </c>
      <c r="GF3" s="3" t="s">
        <v>400</v>
      </c>
      <c r="GG3" s="3" t="s">
        <v>401</v>
      </c>
      <c r="GH3" s="3" t="s">
        <v>402</v>
      </c>
      <c r="GI3" s="3" t="s">
        <v>403</v>
      </c>
      <c r="GJ3" s="3" t="s">
        <v>404</v>
      </c>
      <c r="GK3" s="3" t="s">
        <v>405</v>
      </c>
      <c r="GL3" s="3" t="s">
        <v>406</v>
      </c>
      <c r="GM3" s="3" t="s">
        <v>407</v>
      </c>
      <c r="GN3" s="3" t="s">
        <v>408</v>
      </c>
      <c r="GO3" s="3" t="s">
        <v>409</v>
      </c>
      <c r="GP3" s="3" t="s">
        <v>410</v>
      </c>
      <c r="GQ3" s="3" t="s">
        <v>411</v>
      </c>
      <c r="GR3" s="3" t="s">
        <v>412</v>
      </c>
      <c r="GS3" s="3" t="s">
        <v>413</v>
      </c>
      <c r="GT3" s="3" t="s">
        <v>414</v>
      </c>
      <c r="GU3" s="3" t="s">
        <v>415</v>
      </c>
      <c r="GV3" s="3" t="s">
        <v>416</v>
      </c>
      <c r="GW3" s="3" t="s">
        <v>417</v>
      </c>
      <c r="GX3" s="3" t="s">
        <v>418</v>
      </c>
      <c r="GY3" s="3" t="s">
        <v>419</v>
      </c>
      <c r="GZ3" s="3" t="s">
        <v>420</v>
      </c>
      <c r="HA3" s="3" t="s">
        <v>421</v>
      </c>
      <c r="HB3" s="3" t="s">
        <v>422</v>
      </c>
      <c r="HC3" s="3" t="s">
        <v>423</v>
      </c>
      <c r="HD3" s="3" t="s">
        <v>424</v>
      </c>
      <c r="HE3" s="3" t="s">
        <v>425</v>
      </c>
      <c r="HF3" s="3" t="s">
        <v>426</v>
      </c>
      <c r="HG3" s="3" t="s">
        <v>427</v>
      </c>
      <c r="HH3" s="3" t="s">
        <v>428</v>
      </c>
      <c r="HI3" s="3" t="s">
        <v>429</v>
      </c>
      <c r="HJ3" s="3" t="s">
        <v>430</v>
      </c>
      <c r="HK3" s="3" t="s">
        <v>431</v>
      </c>
      <c r="HL3" s="3" t="s">
        <v>432</v>
      </c>
      <c r="HM3" s="3" t="s">
        <v>433</v>
      </c>
      <c r="HN3" s="3" t="s">
        <v>434</v>
      </c>
      <c r="HO3" s="3" t="s">
        <v>435</v>
      </c>
      <c r="HP3" s="3" t="s">
        <v>436</v>
      </c>
      <c r="HQ3" s="3" t="s">
        <v>437</v>
      </c>
      <c r="HR3" s="3" t="s">
        <v>438</v>
      </c>
      <c r="HS3" s="3" t="s">
        <v>439</v>
      </c>
      <c r="HT3" s="3" t="s">
        <v>440</v>
      </c>
      <c r="HU3" s="3" t="s">
        <v>441</v>
      </c>
      <c r="HV3" s="3" t="s">
        <v>442</v>
      </c>
      <c r="HW3" s="3" t="s">
        <v>443</v>
      </c>
      <c r="HX3" s="3" t="s">
        <v>444</v>
      </c>
      <c r="HY3" s="3" t="s">
        <v>445</v>
      </c>
      <c r="HZ3" s="3" t="s">
        <v>446</v>
      </c>
      <c r="IA3" s="3" t="s">
        <v>447</v>
      </c>
      <c r="IB3" s="3" t="s">
        <v>448</v>
      </c>
      <c r="IC3" s="3" t="s">
        <v>449</v>
      </c>
      <c r="ID3" s="3" t="s">
        <v>450</v>
      </c>
      <c r="IE3" s="3" t="s">
        <v>451</v>
      </c>
      <c r="IF3" s="3" t="s">
        <v>452</v>
      </c>
      <c r="IG3" s="3" t="s">
        <v>453</v>
      </c>
      <c r="IH3" s="3" t="s">
        <v>454</v>
      </c>
      <c r="II3" s="3" t="s">
        <v>455</v>
      </c>
      <c r="IJ3" s="3" t="s">
        <v>456</v>
      </c>
      <c r="IK3" s="3" t="s">
        <v>457</v>
      </c>
      <c r="IL3" s="3" t="s">
        <v>458</v>
      </c>
      <c r="IM3" s="3" t="s">
        <v>459</v>
      </c>
      <c r="IN3" s="3" t="s">
        <v>460</v>
      </c>
      <c r="IO3" s="3" t="s">
        <v>461</v>
      </c>
      <c r="IP3" s="3" t="s">
        <v>462</v>
      </c>
      <c r="IQ3" s="3" t="s">
        <v>463</v>
      </c>
      <c r="IR3" s="3" t="s">
        <v>464</v>
      </c>
      <c r="IS3" s="3" t="s">
        <v>465</v>
      </c>
      <c r="IT3" s="3" t="s">
        <v>466</v>
      </c>
      <c r="IU3" s="3" t="s">
        <v>467</v>
      </c>
      <c r="IV3" s="3" t="s">
        <v>468</v>
      </c>
      <c r="IW3" s="3" t="s">
        <v>469</v>
      </c>
      <c r="IX3" s="3" t="s">
        <v>470</v>
      </c>
      <c r="IY3" s="3" t="s">
        <v>471</v>
      </c>
      <c r="IZ3" s="3" t="s">
        <v>472</v>
      </c>
      <c r="JA3" s="3" t="s">
        <v>473</v>
      </c>
      <c r="JB3" s="3" t="s">
        <v>474</v>
      </c>
      <c r="JC3" s="3" t="s">
        <v>475</v>
      </c>
      <c r="JD3" s="3" t="s">
        <v>476</v>
      </c>
      <c r="JE3" s="3" t="s">
        <v>477</v>
      </c>
      <c r="JF3" s="3" t="s">
        <v>478</v>
      </c>
      <c r="JG3" s="3" t="s">
        <v>479</v>
      </c>
      <c r="JH3" s="3" t="s">
        <v>480</v>
      </c>
      <c r="JI3" s="3" t="s">
        <v>481</v>
      </c>
      <c r="JJ3" s="3" t="s">
        <v>482</v>
      </c>
      <c r="JK3" s="3" t="s">
        <v>483</v>
      </c>
      <c r="JL3" s="3" t="s">
        <v>484</v>
      </c>
      <c r="JM3" s="3" t="s">
        <v>485</v>
      </c>
      <c r="JN3" s="3" t="s">
        <v>486</v>
      </c>
      <c r="JO3" s="3" t="s">
        <v>487</v>
      </c>
      <c r="JP3" s="3" t="s">
        <v>488</v>
      </c>
      <c r="JQ3" s="3" t="s">
        <v>489</v>
      </c>
      <c r="JR3" s="3" t="s">
        <v>490</v>
      </c>
      <c r="JS3" s="3" t="s">
        <v>491</v>
      </c>
      <c r="JT3" s="3" t="s">
        <v>492</v>
      </c>
      <c r="JU3" s="3" t="s">
        <v>493</v>
      </c>
      <c r="JV3" s="3" t="s">
        <v>494</v>
      </c>
      <c r="JW3" s="3" t="s">
        <v>495</v>
      </c>
      <c r="JX3" s="3" t="s">
        <v>496</v>
      </c>
      <c r="JY3" s="3" t="s">
        <v>497</v>
      </c>
      <c r="JZ3" s="3" t="s">
        <v>498</v>
      </c>
      <c r="KA3" s="3" t="s">
        <v>499</v>
      </c>
      <c r="KB3" s="3" t="s">
        <v>500</v>
      </c>
      <c r="KC3" s="3" t="s">
        <v>501</v>
      </c>
      <c r="KD3" s="3" t="s">
        <v>502</v>
      </c>
      <c r="KE3" s="3" t="s">
        <v>503</v>
      </c>
      <c r="KF3" s="3" t="s">
        <v>504</v>
      </c>
      <c r="KG3" s="3" t="s">
        <v>505</v>
      </c>
      <c r="KH3" s="3" t="s">
        <v>506</v>
      </c>
      <c r="KI3" s="3" t="s">
        <v>507</v>
      </c>
      <c r="KJ3" s="3" t="s">
        <v>508</v>
      </c>
      <c r="KK3" s="3" t="s">
        <v>509</v>
      </c>
      <c r="KL3" s="3" t="s">
        <v>510</v>
      </c>
      <c r="KM3" s="3" t="s">
        <v>511</v>
      </c>
      <c r="KN3" s="3" t="s">
        <v>512</v>
      </c>
      <c r="KO3" s="3" t="s">
        <v>513</v>
      </c>
      <c r="KP3" s="3" t="s">
        <v>514</v>
      </c>
      <c r="KQ3" s="3" t="s">
        <v>515</v>
      </c>
      <c r="KR3" s="3" t="s">
        <v>516</v>
      </c>
      <c r="KS3" s="3" t="s">
        <v>517</v>
      </c>
      <c r="KT3" s="3" t="s">
        <v>518</v>
      </c>
      <c r="KU3" s="3" t="s">
        <v>519</v>
      </c>
      <c r="KV3" s="3" t="s">
        <v>520</v>
      </c>
      <c r="KW3" s="3" t="s">
        <v>521</v>
      </c>
      <c r="KX3" s="3" t="s">
        <v>522</v>
      </c>
      <c r="KY3" s="3" t="s">
        <v>523</v>
      </c>
      <c r="KZ3" s="3" t="s">
        <v>524</v>
      </c>
      <c r="LA3" s="3" t="s">
        <v>525</v>
      </c>
      <c r="LB3" s="3" t="s">
        <v>526</v>
      </c>
      <c r="LC3" s="3" t="s">
        <v>527</v>
      </c>
      <c r="LD3" s="3" t="s">
        <v>528</v>
      </c>
      <c r="LE3" s="3" t="s">
        <v>529</v>
      </c>
      <c r="LF3" s="3" t="s">
        <v>530</v>
      </c>
      <c r="LG3" s="3" t="s">
        <v>531</v>
      </c>
      <c r="LH3" s="3" t="s">
        <v>532</v>
      </c>
      <c r="LI3" s="3" t="s">
        <v>533</v>
      </c>
      <c r="LJ3" s="3" t="s">
        <v>534</v>
      </c>
      <c r="LK3" s="3" t="s">
        <v>535</v>
      </c>
      <c r="LL3" s="3" t="s">
        <v>536</v>
      </c>
      <c r="LM3" s="3" t="s">
        <v>537</v>
      </c>
      <c r="LN3" s="3" t="s">
        <v>538</v>
      </c>
      <c r="LO3" s="3" t="s">
        <v>539</v>
      </c>
      <c r="LP3" s="3" t="s">
        <v>540</v>
      </c>
      <c r="LQ3" s="3" t="s">
        <v>541</v>
      </c>
      <c r="LR3" s="3" t="s">
        <v>542</v>
      </c>
      <c r="LS3" s="3" t="s">
        <v>543</v>
      </c>
      <c r="LT3" s="3" t="s">
        <v>544</v>
      </c>
      <c r="LU3" s="3" t="s">
        <v>545</v>
      </c>
      <c r="LV3" s="3" t="s">
        <v>546</v>
      </c>
      <c r="LW3" s="3" t="s">
        <v>547</v>
      </c>
      <c r="LX3" s="3" t="s">
        <v>548</v>
      </c>
      <c r="LY3" s="3" t="s">
        <v>549</v>
      </c>
      <c r="LZ3" s="3" t="s">
        <v>550</v>
      </c>
      <c r="MA3" s="3" t="s">
        <v>551</v>
      </c>
      <c r="MB3" s="3" t="s">
        <v>552</v>
      </c>
      <c r="MC3" s="3" t="s">
        <v>553</v>
      </c>
      <c r="MD3" s="3" t="s">
        <v>554</v>
      </c>
      <c r="ME3" s="3" t="s">
        <v>555</v>
      </c>
      <c r="MF3" s="3" t="s">
        <v>556</v>
      </c>
      <c r="MG3" s="3" t="s">
        <v>557</v>
      </c>
      <c r="MH3" s="3" t="s">
        <v>558</v>
      </c>
      <c r="MI3" s="3" t="s">
        <v>559</v>
      </c>
      <c r="MJ3" s="3" t="s">
        <v>560</v>
      </c>
      <c r="MK3" s="3" t="s">
        <v>561</v>
      </c>
      <c r="ML3" s="3" t="s">
        <v>562</v>
      </c>
      <c r="MM3" s="3" t="s">
        <v>563</v>
      </c>
      <c r="MN3" s="3" t="s">
        <v>564</v>
      </c>
      <c r="MO3" s="3" t="s">
        <v>565</v>
      </c>
      <c r="MP3" s="3" t="s">
        <v>566</v>
      </c>
      <c r="MQ3" s="3" t="s">
        <v>567</v>
      </c>
      <c r="MR3" s="3" t="s">
        <v>568</v>
      </c>
      <c r="MS3" s="3" t="s">
        <v>569</v>
      </c>
      <c r="MT3" s="3" t="s">
        <v>570</v>
      </c>
      <c r="MU3" s="3" t="s">
        <v>571</v>
      </c>
      <c r="MV3" s="3" t="s">
        <v>572</v>
      </c>
      <c r="MW3" s="3" t="s">
        <v>573</v>
      </c>
      <c r="MX3" s="3" t="s">
        <v>574</v>
      </c>
      <c r="MY3" s="3" t="s">
        <v>575</v>
      </c>
      <c r="MZ3" s="3" t="s">
        <v>576</v>
      </c>
      <c r="NA3" s="3" t="s">
        <v>577</v>
      </c>
      <c r="NB3" s="3" t="s">
        <v>578</v>
      </c>
      <c r="NC3" s="3" t="s">
        <v>579</v>
      </c>
      <c r="ND3" s="3" t="s">
        <v>580</v>
      </c>
      <c r="NE3" s="3" t="s">
        <v>1382</v>
      </c>
    </row>
    <row r="4" spans="2:369" x14ac:dyDescent="0.35">
      <c r="B4" s="87">
        <v>45745</v>
      </c>
      <c r="C4" s="62">
        <f>VLOOKUP($B4,RD_15[#All],C$2,0)/C$1</f>
        <v>1.5183413078149921</v>
      </c>
      <c r="D4" s="62">
        <f>VLOOKUP($B4,RD_15[#All],D$2,0)/D$1</f>
        <v>1.467304625199362</v>
      </c>
      <c r="E4" s="62">
        <f>VLOOKUP($B4,RD_15[#All],E$2,0)/E$1</f>
        <v>1.5636363636363637</v>
      </c>
      <c r="F4" s="62">
        <f>VLOOKUP($B4,RD_15[#All],F$2,0)/F$1</f>
        <v>1.5666666666666667</v>
      </c>
      <c r="G4" s="62">
        <f>VLOOKUP($B4,RD_15[#All],G$2,0)/G$1</f>
        <v>1.5606060606060606</v>
      </c>
      <c r="H4" s="62">
        <f>VLOOKUP($B4,RD_15[#All],H$2,0)/H$1</f>
        <v>1.4715261958997725</v>
      </c>
      <c r="I4" s="62">
        <f>VLOOKUP($B4,RD_15[#All],I$2,0)/I$1</f>
        <v>1.6097934200459068</v>
      </c>
      <c r="J4" s="62">
        <f>VLOOKUP($B4,RD_15[#All],J$2,0)/J$1</f>
        <v>1.5318181818181817</v>
      </c>
      <c r="K4" s="62">
        <f>VLOOKUP($B4,RD_15[#All],K$2,0)/K$1</f>
        <v>1.5886363636363636</v>
      </c>
      <c r="L4" s="62">
        <f>VLOOKUP($B4,RD_15[#All],L$2,0)/L$1</f>
        <v>1.5954545454545455</v>
      </c>
      <c r="M4" s="62">
        <f>VLOOKUP($B4,RD_15[#All],M$2,0)/M$1</f>
        <v>1.5893939393939396</v>
      </c>
      <c r="N4" s="62">
        <f>VLOOKUP($B4,RD_15[#All],N$2,0)/N$1</f>
        <v>1.5863636363636364</v>
      </c>
      <c r="O4" s="62">
        <f>VLOOKUP($B4,RD_15[#All],O$2,0)/O$1</f>
        <v>1.593939393939394</v>
      </c>
      <c r="P4" s="62">
        <f>VLOOKUP($B4,RD_15[#All],P$2,0)/P$1</f>
        <v>1.5954545454545455</v>
      </c>
      <c r="Q4" s="62">
        <f>VLOOKUP($B4,RD_15[#All],Q$2,0)/Q$1</f>
        <v>1.6166666666666667</v>
      </c>
      <c r="R4" s="62">
        <f>VLOOKUP($B4,RD_15[#All],R$2,0)/R$1</f>
        <v>1.606060606060606</v>
      </c>
      <c r="S4" s="62">
        <f>VLOOKUP($B4,RD_15[#All],S$2,0)/S$1</f>
        <v>1.5773524720893142</v>
      </c>
      <c r="T4" s="62">
        <f>VLOOKUP($B4,RD_15[#All],T$2,0)/T$1</f>
        <v>1.6028708133971292</v>
      </c>
      <c r="U4" s="62">
        <f>VLOOKUP($B4,RD_15[#All],U$2,0)/U$1</f>
        <v>1.5946969696969697</v>
      </c>
      <c r="V4" s="62">
        <f>VLOOKUP($B4,RD_15[#All],V$2,0)/V$1</f>
        <v>1.6113636363636363</v>
      </c>
      <c r="W4" s="62">
        <f>VLOOKUP($B4,RD_15[#All],W$2,0)/W$1</f>
        <v>1.6598484848484849</v>
      </c>
      <c r="X4" s="62">
        <f>VLOOKUP($B4,RD_15[#All],X$2,0)/X$1</f>
        <v>1.6484848484848484</v>
      </c>
      <c r="Y4" s="62">
        <f>VLOOKUP($B4,RD_15[#All],Y$2,0)/Y$1</f>
        <v>1.6553030303030303</v>
      </c>
      <c r="Z4" s="62">
        <f>VLOOKUP($B4,RD_15[#All],Z$2,0)/Z$1</f>
        <v>1.6446969696969695</v>
      </c>
      <c r="AA4" s="62">
        <f>VLOOKUP($B4,RD_15[#All],AA$2,0)/AA$1</f>
        <v>1.6628787878787878</v>
      </c>
      <c r="AB4" s="62">
        <f>VLOOKUP($B4,RD_15[#All],AB$2,0)/AB$1</f>
        <v>1.6613636363636364</v>
      </c>
      <c r="AC4" s="62">
        <f>VLOOKUP($B4,RD_15[#All],AC$2,0)/AC$1</f>
        <v>1.6696969696969697</v>
      </c>
      <c r="AD4" s="62">
        <f>VLOOKUP($B4,RD_15[#All],AD$2,0)/AD$1</f>
        <v>1.6590909090909092</v>
      </c>
      <c r="AE4" s="62">
        <f>VLOOKUP($B4,RD_15[#All],AE$2,0)/AE$1</f>
        <v>1.6712121212121211</v>
      </c>
      <c r="AF4" s="62">
        <f>VLOOKUP($B4,RD_15[#All],AF$2,0)/AF$1</f>
        <v>1.6772727272727272</v>
      </c>
      <c r="AG4" s="62">
        <f>VLOOKUP($B4,RD_15[#All],AG$2,0)/AG$1</f>
        <v>1.6575757575757577</v>
      </c>
      <c r="AH4" s="62">
        <f>VLOOKUP($B4,RD_15[#All],AH$2,0)/AH$1</f>
        <v>1.6590909090909092</v>
      </c>
      <c r="AI4" s="62">
        <f>VLOOKUP($B4,RD_15[#All],AI$2,0)/AI$1</f>
        <v>1.562878787878788</v>
      </c>
      <c r="AJ4" s="62">
        <f>VLOOKUP($B4,RD_15[#All],AJ$2,0)/AJ$1</f>
        <v>1.5318979266347685</v>
      </c>
      <c r="AK4" s="62">
        <f>VLOOKUP($B4,RD_15[#All],AK$2,0)/AK$1</f>
        <v>1.5486443381180222</v>
      </c>
      <c r="AL4" s="62">
        <f>VLOOKUP($B4,RD_15[#All],AL$2,0)/AL$1</f>
        <v>1.5765550239234447</v>
      </c>
      <c r="AM4" s="62">
        <f>VLOOKUP($B4,RD_15[#All],AM$2,0)/AM$1</f>
        <v>1.6012759170653907</v>
      </c>
      <c r="AN4" s="62">
        <f>VLOOKUP($B4,RD_15[#All],AN$2,0)/AN$1</f>
        <v>1.594896331738437</v>
      </c>
      <c r="AO4" s="62">
        <f>VLOOKUP($B4,RD_15[#All],AO$2,0)/AO$1</f>
        <v>1.5734848484848485</v>
      </c>
      <c r="AP4" s="62">
        <f>VLOOKUP($B4,RD_15[#All],AP$2,0)/AP$1</f>
        <v>1.5869218500797448</v>
      </c>
      <c r="AQ4" s="62">
        <f>VLOOKUP($B4,RD_15[#All],AQ$2,0)/AQ$1</f>
        <v>1.5378787878787878</v>
      </c>
      <c r="AR4" s="62">
        <f>VLOOKUP($B4,RD_15[#All],AR$2,0)/AR$1</f>
        <v>1.6084165477888732</v>
      </c>
      <c r="AS4" s="62">
        <f>VLOOKUP($B4,RD_15[#All],AS$2,0)/AS$1</f>
        <v>1.6393897364771153</v>
      </c>
      <c r="AT4" s="62">
        <f>VLOOKUP($B4,RD_15[#All],AT$2,0)/AT$1</f>
        <v>1.634502923976608</v>
      </c>
      <c r="AU4" s="62">
        <f>VLOOKUP($B4,RD_15[#All],AU$2,0)/AU$1</f>
        <v>1.6440058479532162</v>
      </c>
      <c r="AV4" s="62">
        <f>VLOOKUP($B4,RD_15[#All],AV$2,0)/AV$1</f>
        <v>1.6823444283646889</v>
      </c>
      <c r="AW4" s="62">
        <f>VLOOKUP($B4,RD_15[#All],AW$2,0)/AW$1</f>
        <v>1.6856568364611262</v>
      </c>
      <c r="AX4" s="62">
        <f>VLOOKUP($B4,RD_15[#All],AX$2,0)/AX$1</f>
        <v>1.6780913978494623</v>
      </c>
      <c r="AY4" s="62">
        <f>VLOOKUP($B4,RD_15[#All],AY$2,0)/AY$1</f>
        <v>1.6350855745721271</v>
      </c>
      <c r="AZ4" s="62">
        <f>VLOOKUP($B4,RD_15[#All],AZ$2,0)/AZ$1</f>
        <v>1.6657362177250521</v>
      </c>
      <c r="BA4" s="62">
        <f>VLOOKUP($B4,RD_15[#All],BA$2,0)/BA$1</f>
        <v>1.6678885630498532</v>
      </c>
      <c r="BB4" s="62">
        <f>VLOOKUP($B4,RD_15[#All],BB$2,0)/BB$1</f>
        <v>1.6229151559100798</v>
      </c>
      <c r="BC4" s="62">
        <f>VLOOKUP($B4,RD_15[#All],BC$2,0)/BC$1</f>
        <v>1.6038961038961042</v>
      </c>
      <c r="BD4" s="62">
        <f>VLOOKUP($B4,RD_15[#All],BD$2,0)/BD$1</f>
        <v>1.6149068322981366</v>
      </c>
      <c r="BE4" s="62">
        <f>VLOOKUP($B4,RD_15[#All],BE$2,0)/BE$1</f>
        <v>1.5877071823204418</v>
      </c>
      <c r="BF4" s="62">
        <f>VLOOKUP($B4,RD_15[#All],BF$2,0)/BF$1</f>
        <v>1.6326102169349195</v>
      </c>
      <c r="BG4" s="62">
        <f>VLOOKUP($B4,RD_15[#All],BG$2,0)/BG$1</f>
        <v>1.624327956989247</v>
      </c>
      <c r="BH4" s="62">
        <f>VLOOKUP($B4,RD_15[#All],BH$2,0)/BH$1</f>
        <v>1.5518934081346425</v>
      </c>
      <c r="BI4" s="62">
        <f>VLOOKUP($B4,RD_15[#All],BI$2,0)/BI$1</f>
        <v>1.5471246006389776</v>
      </c>
      <c r="BJ4" s="62">
        <f>VLOOKUP($B4,RD_15[#All],BJ$2,0)/BJ$1</f>
        <v>1.5396383866481222</v>
      </c>
      <c r="BK4" s="62">
        <f>VLOOKUP($B4,RD_15[#All],BK$2,0)/BK$1</f>
        <v>1.5893939393939396</v>
      </c>
      <c r="BL4" s="62">
        <f>VLOOKUP($B4,RD_15[#All],BL$2,0)/BL$1</f>
        <v>1.5995222929936308</v>
      </c>
      <c r="BM4" s="62">
        <f>VLOOKUP($B4,RD_15[#All],BM$2,0)/BM$1</f>
        <v>1.596774193548387</v>
      </c>
      <c r="BN4" s="62">
        <f>VLOOKUP($B4,RD_15[#All],BN$2,0)/BN$1</f>
        <v>1.7639751552795031</v>
      </c>
      <c r="BO4" s="62">
        <f>VLOOKUP($B4,RD_15[#All],BO$2,0)/BO$1</f>
        <v>1.7691511387163561</v>
      </c>
      <c r="BP4" s="62">
        <f>VLOOKUP($B4,RD_15[#All],BP$2,0)/BP$1</f>
        <v>1.7303565247490482</v>
      </c>
      <c r="BQ4" s="62">
        <f>VLOOKUP($B4,RD_15[#All],BQ$2,0)/BQ$1</f>
        <v>1.7401656314699792</v>
      </c>
      <c r="BR4" s="62">
        <f>VLOOKUP($B4,RD_15[#All],BR$2,0)/BR$1</f>
        <v>1.7691511387163561</v>
      </c>
      <c r="BS4" s="62">
        <f>VLOOKUP($B4,RD_15[#All],BS$2,0)/BS$1</f>
        <v>1.7363055123552789</v>
      </c>
      <c r="BT4" s="62">
        <f>VLOOKUP($B4,RD_15[#All],BT$2,0)/BT$1</f>
        <v>1.7035886818495514</v>
      </c>
      <c r="BU4" s="62">
        <f>VLOOKUP($B4,RD_15[#All],BU$2,0)/BU$1</f>
        <v>1.7387853692201516</v>
      </c>
      <c r="BV4" s="62">
        <f>VLOOKUP($B4,RD_15[#All],BV$2,0)/BV$1</f>
        <v>1.7739820565907523</v>
      </c>
      <c r="BW4" s="62">
        <f>VLOOKUP($B4,RD_15[#All],BW$2,0)/BW$1</f>
        <v>1.7008281573498962</v>
      </c>
      <c r="BX4" s="62">
        <f>VLOOKUP($B4,RD_15[#All],BX$2,0)/BX$1</f>
        <v>1.7172665623369849</v>
      </c>
      <c r="BY4" s="62">
        <f>VLOOKUP($B4,RD_15[#All],BY$2,0)/BY$1</f>
        <v>1.6939268461007591</v>
      </c>
      <c r="BZ4" s="62">
        <f>VLOOKUP($B4,RD_15[#All],BZ$2,0)/BZ$1</f>
        <v>1.7095959595959596</v>
      </c>
      <c r="CA4" s="62">
        <f>VLOOKUP($B4,RD_15[#All],CA$2,0)/CA$1</f>
        <v>1.668831168831169</v>
      </c>
      <c r="CB4" s="62">
        <f>VLOOKUP($B4,RD_15[#All],CB$2,0)/CB$1</f>
        <v>1.7477570738440302</v>
      </c>
      <c r="CC4" s="62">
        <f>VLOOKUP($B4,RD_15[#All],CC$2,0)/CC$1</f>
        <v>1.7587991718426499</v>
      </c>
      <c r="CD4" s="62">
        <f>VLOOKUP($B4,RD_15[#All],CD$2,0)/CD$1</f>
        <v>1.761214630779848</v>
      </c>
      <c r="CE4" s="62">
        <f>VLOOKUP($B4,RD_15[#All],CE$2,0)/CE$1</f>
        <v>1.738440303657695</v>
      </c>
      <c r="CF4" s="62">
        <f>VLOOKUP($B4,RD_15[#All],CF$2,0)/CF$1</f>
        <v>1.7744708994708998</v>
      </c>
      <c r="CG4" s="62">
        <f>VLOOKUP($B4,RD_15[#All],CG$2,0)/CG$1</f>
        <v>1.7501725327812283</v>
      </c>
      <c r="CH4" s="62">
        <f>VLOOKUP($B4,RD_15[#All],CH$2,0)/CH$1</f>
        <v>1.7788600288600289</v>
      </c>
      <c r="CI4" s="62">
        <f>VLOOKUP($B4,RD_15[#All],CI$2,0)/CI$1</f>
        <v>1.7767425810904069</v>
      </c>
      <c r="CJ4" s="62">
        <f>VLOOKUP($B4,RD_15[#All],CJ$2,0)/CJ$1</f>
        <v>1.7582972582972582</v>
      </c>
      <c r="CK4" s="62">
        <f>VLOOKUP($B4,RD_15[#All],CK$2,0)/CK$1</f>
        <v>1.7575757575757576</v>
      </c>
      <c r="CL4" s="62">
        <f>VLOOKUP($B4,RD_15[#All],CL$2,0)/CL$1</f>
        <v>1.7511664074650075</v>
      </c>
      <c r="CM4" s="62">
        <f>VLOOKUP($B4,RD_15[#All],CM$2,0)/CM$1</f>
        <v>1.7581090407177362</v>
      </c>
      <c r="CN4" s="62">
        <f>VLOOKUP($B4,RD_15[#All],CN$2,0)/CN$1</f>
        <v>1.7267080745341614</v>
      </c>
      <c r="CO4" s="62">
        <f>VLOOKUP($B4,RD_15[#All],CO$2,0)/CO$1</f>
        <v>1.733264320220842</v>
      </c>
      <c r="CP4" s="62">
        <f>VLOOKUP($B4,RD_15[#All],CP$2,0)/CP$1</f>
        <v>1.6142167011732229</v>
      </c>
      <c r="CQ4" s="62">
        <f>VLOOKUP($B4,RD_15[#All],CQ$2,0)/CQ$1</f>
        <v>1.6873706004140787</v>
      </c>
      <c r="CR4" s="62">
        <f>VLOOKUP($B4,RD_15[#All],CR$2,0)/CR$1</f>
        <v>1.6977225672877847</v>
      </c>
      <c r="CS4" s="62">
        <f>VLOOKUP($B4,RD_15[#All],CS$2,0)/CS$1</f>
        <v>1.7273982056590753</v>
      </c>
      <c r="CT4" s="62">
        <f>VLOOKUP($B4,RD_15[#All],CT$2,0)/CT$1</f>
        <v>1.7467218771566597</v>
      </c>
      <c r="CU4" s="62">
        <f>VLOOKUP($B4,RD_15[#All],CU$2,0)/CU$1</f>
        <v>1.7320634920634921</v>
      </c>
      <c r="CV4" s="62">
        <f>VLOOKUP($B4,RD_15[#All],CV$2,0)/CV$1</f>
        <v>1.7453416149068324</v>
      </c>
      <c r="CW4" s="62">
        <f>VLOOKUP($B4,RD_15[#All],CW$2,0)/CW$1</f>
        <v>1.7322291235334712</v>
      </c>
      <c r="CX4" s="62">
        <f>VLOOKUP($B4,RD_15[#All],CX$2,0)/CX$1</f>
        <v>1.7121212121212124</v>
      </c>
      <c r="CY4" s="62">
        <f>VLOOKUP($B4,RD_15[#All],CY$2,0)/CY$1</f>
        <v>1.715728715728716</v>
      </c>
      <c r="CZ4" s="62">
        <f>VLOOKUP($B4,RD_15[#All],CZ$2,0)/CZ$1</f>
        <v>1.7284334023464456</v>
      </c>
      <c r="DA4" s="62">
        <f>VLOOKUP($B4,RD_15[#All],DA$2,0)/DA$1</f>
        <v>1.6928410469752124</v>
      </c>
      <c r="DB4" s="62">
        <f>VLOOKUP($B4,RD_15[#All],DB$2,0)/DB$1</f>
        <v>1.7553485162180813</v>
      </c>
      <c r="DC4" s="62">
        <f>VLOOKUP($B4,RD_15[#All],DC$2,0)/DC$1</f>
        <v>1.7387853692201516</v>
      </c>
      <c r="DD4" s="62">
        <f>VLOOKUP($B4,RD_15[#All],DD$2,0)/DD$1</f>
        <v>1.6873706004140787</v>
      </c>
      <c r="DE4" s="62">
        <f>VLOOKUP($B4,RD_15[#All],DE$2,0)/DE$1</f>
        <v>1.7636300897170463</v>
      </c>
      <c r="DF4" s="62">
        <f>VLOOKUP($B4,RD_15[#All],DF$2,0)/DF$1</f>
        <v>1.7242926155969633</v>
      </c>
      <c r="DG4" s="62">
        <f>VLOOKUP($B4,RD_15[#All],DG$2,0)/DG$1</f>
        <v>1.7191166321601103</v>
      </c>
      <c r="DH4" s="62">
        <f>VLOOKUP($B4,RD_15[#All],DH$2,0)/DH$1</f>
        <v>1.7701863354037266</v>
      </c>
      <c r="DI4" s="62">
        <f>VLOOKUP($B4,RD_15[#All],DI$2,0)/DI$1</f>
        <v>1.7736369910282952</v>
      </c>
      <c r="DJ4" s="62">
        <f>VLOOKUP($B4,RD_15[#All],DJ$2,0)/DJ$1</f>
        <v>1.7864044168391995</v>
      </c>
      <c r="DK4" s="62">
        <f>VLOOKUP($B4,RD_15[#All],DK$2,0)/DK$1</f>
        <v>1.7490551776266061</v>
      </c>
      <c r="DL4" s="62">
        <f>VLOOKUP($B4,RD_15[#All],DL$2,0)/DL$1</f>
        <v>1.7608225108225111</v>
      </c>
      <c r="DM4" s="62">
        <f>VLOOKUP($B4,RD_15[#All],DM$2,0)/DM$1</f>
        <v>1.7453416149068324</v>
      </c>
      <c r="DN4" s="62">
        <f>VLOOKUP($B4,RD_15[#All],DN$2,0)/DN$1</f>
        <v>1.8067632850241546</v>
      </c>
      <c r="DO4" s="62">
        <f>VLOOKUP($B4,RD_15[#All],DO$2,0)/DO$1</f>
        <v>1.7639751552795031</v>
      </c>
      <c r="DP4" s="62">
        <f>VLOOKUP($B4,RD_15[#All],DP$2,0)/DP$1</f>
        <v>1.7760524499654935</v>
      </c>
      <c r="DQ4" s="62">
        <f>VLOOKUP($B4,RD_15[#All],DQ$2,0)/DQ$1</f>
        <v>1.7832988267770875</v>
      </c>
      <c r="DR4" s="62">
        <f>VLOOKUP($B4,RD_15[#All],DR$2,0)/DR$1</f>
        <v>1.7781228433402345</v>
      </c>
      <c r="DS4" s="62">
        <f>VLOOKUP($B4,RD_15[#All],DS$2,0)/DS$1</f>
        <v>1.7760524499654935</v>
      </c>
      <c r="DT4" s="62">
        <f>VLOOKUP($B4,RD_15[#All],DT$2,0)/DT$1</f>
        <v>1.7774327122153208</v>
      </c>
      <c r="DU4" s="62">
        <f>VLOOKUP($B4,RD_15[#All],DU$2,0)/DU$1</f>
        <v>1.7727272727272727</v>
      </c>
      <c r="DV4" s="62">
        <f>VLOOKUP($B4,RD_15[#All],DV$2,0)/DV$1</f>
        <v>1.7792207792207793</v>
      </c>
      <c r="DW4" s="62">
        <f>VLOOKUP($B4,RD_15[#All],DW$2,0)/DW$1</f>
        <v>1.7936507936507935</v>
      </c>
      <c r="DX4" s="62">
        <f>VLOOKUP($B4,RD_15[#All],DX$2,0)/DX$1</f>
        <v>1.7836438923395443</v>
      </c>
      <c r="DY4" s="62">
        <f>VLOOKUP($B4,RD_15[#All],DY$2,0)/DY$1</f>
        <v>1.7846790890269153</v>
      </c>
      <c r="DZ4" s="62">
        <f>VLOOKUP($B4,RD_15[#All],DZ$2,0)/DZ$1</f>
        <v>1.7760524499654935</v>
      </c>
      <c r="EA4" s="62">
        <f>VLOOKUP($B4,RD_15[#All],EA$2,0)/EA$1</f>
        <v>1.7619047619047619</v>
      </c>
      <c r="EB4" s="62">
        <f>VLOOKUP($B4,RD_15[#All],EB$2,0)/EB$1</f>
        <v>1.7443064182194616</v>
      </c>
      <c r="EC4" s="62">
        <f>VLOOKUP($B4,RD_15[#All],EC$2,0)/EC$1</f>
        <v>1.7463768115942029</v>
      </c>
      <c r="ED4" s="62">
        <f>VLOOKUP($B4,RD_15[#All],ED$2,0)/ED$1</f>
        <v>1.7877846790890268</v>
      </c>
      <c r="EE4" s="62">
        <f>VLOOKUP($B4,RD_15[#All],EE$2,0)/EE$1</f>
        <v>1.7532781228433403</v>
      </c>
      <c r="EF4" s="62">
        <f>VLOOKUP($B4,RD_15[#All],EF$2,0)/EF$1</f>
        <v>1.7777777777777779</v>
      </c>
      <c r="EG4" s="62">
        <f>VLOOKUP($B4,RD_15[#All],EG$2,0)/EG$1</f>
        <v>1.7336093857832986</v>
      </c>
      <c r="EH4" s="62">
        <f>VLOOKUP($B4,RD_15[#All],EH$2,0)/EH$1</f>
        <v>1.7826086956521738</v>
      </c>
      <c r="EI4" s="62">
        <f>VLOOKUP($B4,RD_15[#All],EI$2,0)/EI$1</f>
        <v>1.792929292929293</v>
      </c>
      <c r="EJ4" s="62">
        <f>VLOOKUP($B4,RD_15[#All],EJ$2,0)/EJ$1</f>
        <v>1.8171152518978606</v>
      </c>
      <c r="EK4" s="62">
        <f>VLOOKUP($B4,RD_15[#All],EK$2,0)/EK$1</f>
        <v>1.7882539682539682</v>
      </c>
      <c r="EL4" s="62">
        <f>VLOOKUP($B4,RD_15[#All],EL$2,0)/EL$1</f>
        <v>1.746031746031746</v>
      </c>
      <c r="EM4" s="62">
        <f>VLOOKUP($B4,RD_15[#All],EM$2,0)/EM$1</f>
        <v>1.7439613526570046</v>
      </c>
      <c r="EN4" s="62">
        <f>VLOOKUP($B4,RD_15[#All],EN$2,0)/EN$1</f>
        <v>1.7933057280883369</v>
      </c>
      <c r="EO4" s="62">
        <f>VLOOKUP($B4,RD_15[#All],EO$2,0)/EO$1</f>
        <v>1.7964113181504486</v>
      </c>
      <c r="EP4" s="62">
        <f>VLOOKUP($B4,RD_15[#All],EP$2,0)/EP$1</f>
        <v>1.7743271221532091</v>
      </c>
      <c r="EQ4" s="62">
        <f>VLOOKUP($B4,RD_15[#All],EQ$2,0)/EQ$1</f>
        <v>1.7933057280883369</v>
      </c>
      <c r="ER4" s="62">
        <f>VLOOKUP($B4,RD_15[#All],ER$2,0)/ER$1</f>
        <v>1.8109040717736367</v>
      </c>
      <c r="ES4" s="62">
        <f>VLOOKUP($B4,RD_15[#All],ES$2,0)/ES$1</f>
        <v>1.7601794340924777</v>
      </c>
      <c r="ET4" s="62">
        <f>VLOOKUP($B4,RD_15[#All],ET$2,0)/ET$1</f>
        <v>1.7803030303030303</v>
      </c>
      <c r="EU4" s="62">
        <f>VLOOKUP($B4,RD_15[#All],EU$2,0)/EU$1</f>
        <v>1.7486772486772486</v>
      </c>
      <c r="EV4" s="62">
        <f>VLOOKUP($B4,RD_15[#All],EV$2,0)/EV$1</f>
        <v>1.7359307359307359</v>
      </c>
      <c r="EW4" s="62">
        <f>VLOOKUP($B4,RD_15[#All],EW$2,0)/EW$1</f>
        <v>1.7535714285714286</v>
      </c>
      <c r="EX4" s="62">
        <f>VLOOKUP($B4,RD_15[#All],EX$2,0)/EX$1</f>
        <v>1.751207729468599</v>
      </c>
      <c r="EY4" s="62">
        <f>VLOOKUP($B4,RD_15[#All],EY$2,0)/EY$1</f>
        <v>1.804232804232804</v>
      </c>
      <c r="EZ4" s="62">
        <f>VLOOKUP($B4,RD_15[#All],EZ$2,0)/EZ$1</f>
        <v>1.7670807453416149</v>
      </c>
      <c r="FA4" s="62">
        <f>VLOOKUP($B4,RD_15[#All],FA$2,0)/FA$1</f>
        <v>1.8043478260869563</v>
      </c>
      <c r="FB4" s="62">
        <f>VLOOKUP($B4,RD_15[#All],FB$2,0)/FB$1</f>
        <v>1.7605244996549343</v>
      </c>
      <c r="FC4" s="62">
        <f>VLOOKUP($B4,RD_15[#All],FC$2,0)/FC$1</f>
        <v>1.7870945479641129</v>
      </c>
      <c r="FD4" s="62">
        <f>VLOOKUP($B4,RD_15[#All],FD$2,0)/FD$1</f>
        <v>1.7795031055900623</v>
      </c>
      <c r="FE4" s="62">
        <f>VLOOKUP($B4,RD_15[#All],FE$2,0)/FE$1</f>
        <v>1.7891649413388544</v>
      </c>
      <c r="FF4" s="62">
        <f>VLOOKUP($B4,RD_15[#All],FF$2,0)/FF$1</f>
        <v>1.7536231884057969</v>
      </c>
      <c r="FG4" s="62">
        <f>VLOOKUP($B4,RD_15[#All],FG$2,0)/FG$1</f>
        <v>1.7584541062801933</v>
      </c>
      <c r="FH4" s="62">
        <f>VLOOKUP($B4,RD_15[#All],FH$2,0)/FH$1</f>
        <v>1.7570738440303657</v>
      </c>
      <c r="FI4" s="62">
        <f>VLOOKUP($B4,RD_15[#All],FI$2,0)/FI$1</f>
        <v>1.7470669427191166</v>
      </c>
      <c r="FJ4" s="62">
        <f>VLOOKUP($B4,RD_15[#All],FJ$2,0)/FJ$1</f>
        <v>1.8191137566137567</v>
      </c>
      <c r="FK4" s="62">
        <f>VLOOKUP($B4,RD_15[#All],FK$2,0)/FK$1</f>
        <v>1.8554175293305728</v>
      </c>
      <c r="FL4" s="62">
        <f>VLOOKUP($B4,RD_15[#All],FL$2,0)/FL$1</f>
        <v>1.7532467532467533</v>
      </c>
      <c r="FM4" s="62">
        <f>VLOOKUP($B4,RD_15[#All],FM$2,0)/FM$1</f>
        <v>1.7048374905517762</v>
      </c>
      <c r="FN4" s="62">
        <f>VLOOKUP($B4,RD_15[#All],FN$2,0)/FN$1</f>
        <v>1.7380952380952379</v>
      </c>
      <c r="FO4" s="62">
        <f>VLOOKUP($B4,RD_15[#All],FO$2,0)/FO$1</f>
        <v>1.6866969009826152</v>
      </c>
      <c r="FP4" s="62">
        <f>VLOOKUP($B4,RD_15[#All],FP$2,0)/FP$1</f>
        <v>1.6889644746787602</v>
      </c>
      <c r="FQ4" s="62">
        <f>VLOOKUP($B4,RD_15[#All],FQ$2,0)/FQ$1</f>
        <v>1.7067271352985638</v>
      </c>
      <c r="FR4" s="62">
        <f>VLOOKUP($B4,RD_15[#All],FR$2,0)/FR$1</f>
        <v>1.7071050642479213</v>
      </c>
      <c r="FS4" s="62">
        <f>VLOOKUP($B4,RD_15[#All],FS$2,0)/FS$1</f>
        <v>1.7097505668934239</v>
      </c>
      <c r="FT4" s="62">
        <f>VLOOKUP($B4,RD_15[#All],FT$2,0)/FT$1</f>
        <v>1.7596371882086168</v>
      </c>
      <c r="FU4" s="62">
        <f>VLOOKUP($B4,RD_15[#All],FU$2,0)/FU$1</f>
        <v>1.766439909297052</v>
      </c>
      <c r="FV4" s="62">
        <f>VLOOKUP($B4,RD_15[#All],FV$2,0)/FV$1</f>
        <v>1.7222222222222221</v>
      </c>
      <c r="FW4" s="62">
        <f>VLOOKUP($B4,RD_15[#All],FW$2,0)/FW$1</f>
        <v>1.7312925170068028</v>
      </c>
      <c r="FX4" s="62">
        <f>VLOOKUP($B4,RD_15[#All],FX$2,0)/FX$1</f>
        <v>1.7433862433862433</v>
      </c>
      <c r="FY4" s="62">
        <f>VLOOKUP($B4,RD_15[#All],FY$2,0)/FY$1</f>
        <v>1.7653061224489794</v>
      </c>
      <c r="FZ4" s="62">
        <f>VLOOKUP($B4,RD_15[#All],FZ$2,0)/FZ$1</f>
        <v>1.6722222222222221</v>
      </c>
      <c r="GA4" s="62">
        <f>VLOOKUP($B4,RD_15[#All],GA$2,0)/GA$1</f>
        <v>1.7151675485008817</v>
      </c>
      <c r="GB4" s="62">
        <f>VLOOKUP($B4,RD_15[#All],GB$2,0)/GB$1</f>
        <v>1.7027417027417029</v>
      </c>
      <c r="GC4" s="62">
        <f>VLOOKUP($B4,RD_15[#All],GC$2,0)/GC$1</f>
        <v>1.7441421012849583</v>
      </c>
      <c r="GD4" s="62">
        <f>VLOOKUP($B4,RD_15[#All],GD$2,0)/GD$1</f>
        <v>1.7105064247921391</v>
      </c>
      <c r="GE4" s="62">
        <f>VLOOKUP($B4,RD_15[#All],GE$2,0)/GE$1</f>
        <v>1.740362811791383</v>
      </c>
      <c r="GF4" s="62">
        <f>VLOOKUP($B4,RD_15[#All],GF$2,0)/GF$1</f>
        <v>1.7705971277399848</v>
      </c>
      <c r="GG4" s="62">
        <f>VLOOKUP($B4,RD_15[#All],GG$2,0)/GG$1</f>
        <v>1.7297808012093725</v>
      </c>
      <c r="GH4" s="62">
        <f>VLOOKUP($B4,RD_15[#All],GH$2,0)/GH$1</f>
        <v>1.7668178382464095</v>
      </c>
      <c r="GI4" s="62">
        <f>VLOOKUP($B4,RD_15[#All],GI$2,0)/GI$1</f>
        <v>1.729402872260015</v>
      </c>
      <c r="GJ4" s="62">
        <f>VLOOKUP($B4,RD_15[#All],GJ$2,0)/GJ$1</f>
        <v>1.7433862433862433</v>
      </c>
      <c r="GK4" s="62">
        <f>VLOOKUP($B4,RD_15[#All],GK$2,0)/GK$1</f>
        <v>1.7256235827664399</v>
      </c>
      <c r="GL4" s="62">
        <f>VLOOKUP($B4,RD_15[#All],GL$2,0)/GL$1</f>
        <v>1.7607709750566891</v>
      </c>
      <c r="GM4" s="62">
        <f>VLOOKUP($B4,RD_15[#All],GM$2,0)/GM$1</f>
        <v>1.7233560090702946</v>
      </c>
      <c r="GN4" s="62">
        <f>VLOOKUP($B4,RD_15[#All],GN$2,0)/GN$1</f>
        <v>1.7339380196523053</v>
      </c>
      <c r="GO4" s="62">
        <f>VLOOKUP($B4,RD_15[#All],GO$2,0)/GO$1</f>
        <v>1.7380952380952381</v>
      </c>
      <c r="GP4" s="62">
        <f>VLOOKUP($B4,RD_15[#All],GP$2,0)/GP$1</f>
        <v>1.7281746031746033</v>
      </c>
      <c r="GQ4" s="62">
        <f>VLOOKUP($B4,RD_15[#All],GQ$2,0)/GQ$1</f>
        <v>1.7507936507936508</v>
      </c>
      <c r="GR4" s="62">
        <f>VLOOKUP($B4,RD_15[#All],GR$2,0)/GR$1</f>
        <v>1.7159238277250701</v>
      </c>
      <c r="GS4" s="62">
        <f>VLOOKUP($B4,RD_15[#All],GS$2,0)/GS$1</f>
        <v>1.7616170335203567</v>
      </c>
      <c r="GT4" s="62">
        <f>VLOOKUP($B4,RD_15[#All],GT$2,0)/GT$1</f>
        <v>1.7574568288854002</v>
      </c>
      <c r="GU4" s="62">
        <f>VLOOKUP($B4,RD_15[#All],GU$2,0)/GU$1</f>
        <v>1.7479674796747966</v>
      </c>
      <c r="GV4" s="62">
        <f>VLOOKUP($B4,RD_15[#All],GV$2,0)/GV$1</f>
        <v>1.7538052010101699</v>
      </c>
      <c r="GW4" s="62">
        <f>VLOOKUP($B4,RD_15[#All],GW$2,0)/GW$1</f>
        <v>1.7655765920826161</v>
      </c>
      <c r="GX4" s="62">
        <f>VLOOKUP($B4,RD_15[#All],GX$2,0)/GX$1</f>
        <v>1.7304421768707485</v>
      </c>
      <c r="GY4" s="62">
        <f>VLOOKUP($B4,RD_15[#All],GY$2,0)/GY$1</f>
        <v>1.7790594498669032</v>
      </c>
      <c r="GZ4" s="62">
        <f>VLOOKUP($B4,RD_15[#All],GZ$2,0)/GZ$1</f>
        <v>1.7990580847723705</v>
      </c>
      <c r="HA4" s="62">
        <f>VLOOKUP($B4,RD_15[#All],HA$2,0)/HA$1</f>
        <v>1.8002184151252476</v>
      </c>
      <c r="HB4" s="62">
        <f>VLOOKUP($B4,RD_15[#All],HB$2,0)/HB$1</f>
        <v>2.0443841872413304</v>
      </c>
      <c r="HC4" s="62">
        <f>VLOOKUP($B4,RD_15[#All],HC$2,0)/HC$1</f>
        <v>1.7814328528614245</v>
      </c>
      <c r="HD4" s="62">
        <f>VLOOKUP($B4,RD_15[#All],HD$2,0)/HD$1</f>
        <v>1.7298347910592808</v>
      </c>
      <c r="HE4" s="62">
        <f>VLOOKUP($B4,RD_15[#All],HE$2,0)/HE$1</f>
        <v>1.7425431711145998</v>
      </c>
      <c r="HF4" s="62">
        <f>VLOOKUP($B4,RD_15[#All],HF$2,0)/HF$1</f>
        <v>2.0556791275023318</v>
      </c>
      <c r="HG4" s="62">
        <f>VLOOKUP($B4,RD_15[#All],HG$2,0)/HG$1</f>
        <v>1.7778649921507066</v>
      </c>
      <c r="HH4" s="62">
        <f>VLOOKUP($B4,RD_15[#All],HH$2,0)/HH$1</f>
        <v>2.2488226059654628</v>
      </c>
      <c r="HI4" s="62">
        <f>VLOOKUP($B4,RD_15[#All],HI$2,0)/HI$1</f>
        <v>1.7680533751962322</v>
      </c>
      <c r="HJ4" s="62">
        <f>VLOOKUP($B4,RD_15[#All],HJ$2,0)/HJ$1</f>
        <v>1.7624767624767623</v>
      </c>
      <c r="HK4" s="62">
        <f>VLOOKUP($B4,RD_15[#All],HK$2,0)/HK$1</f>
        <v>1.7797240353631332</v>
      </c>
      <c r="HL4" s="62">
        <f>VLOOKUP($B4,RD_15[#All],HL$2,0)/HL$1</f>
        <v>1.7447235304378161</v>
      </c>
      <c r="HM4" s="62">
        <f>VLOOKUP($B4,RD_15[#All],HM$2,0)/HM$1</f>
        <v>1.7206305599162743</v>
      </c>
      <c r="HN4" s="62">
        <f>VLOOKUP($B4,RD_15[#All],HN$2,0)/HN$1</f>
        <v>1.703574714154291</v>
      </c>
      <c r="HO4" s="62">
        <f>VLOOKUP($B4,RD_15[#All],HO$2,0)/HO$1</f>
        <v>1.7485871993691682</v>
      </c>
      <c r="HP4" s="62">
        <f>VLOOKUP($B4,RD_15[#All],HP$2,0)/HP$1</f>
        <v>1.7138921684376229</v>
      </c>
      <c r="HQ4" s="62">
        <f>VLOOKUP($B4,RD_15[#All],HQ$2,0)/HQ$1</f>
        <v>1.6825978787481994</v>
      </c>
      <c r="HR4" s="62">
        <f>VLOOKUP($B4,RD_15[#All],HR$2,0)/HR$1</f>
        <v>1.6742096287550832</v>
      </c>
      <c r="HS4" s="62">
        <f>VLOOKUP($B4,RD_15[#All],HS$2,0)/HS$1</f>
        <v>1.7313532555879496</v>
      </c>
      <c r="HT4" s="62">
        <f>VLOOKUP($B4,RD_15[#All],HT$2,0)/HT$1</f>
        <v>1.7062314540059347</v>
      </c>
      <c r="HU4" s="62">
        <f>VLOOKUP($B4,RD_15[#All],HU$2,0)/HU$1</f>
        <v>1.6636934494077353</v>
      </c>
      <c r="HV4" s="62">
        <f>VLOOKUP($B4,RD_15[#All],HV$2,0)/HV$1</f>
        <v>1.7143570714999288</v>
      </c>
      <c r="HW4" s="62">
        <f>VLOOKUP($B4,RD_15[#All],HW$2,0)/HW$1</f>
        <v>1.7158555729984299</v>
      </c>
      <c r="HX4" s="62">
        <f>VLOOKUP($B4,RD_15[#All],HX$2,0)/HX$1</f>
        <v>1.7115384615384615</v>
      </c>
      <c r="HY4" s="62">
        <f>VLOOKUP($B4,RD_15[#All],HY$2,0)/HY$1</f>
        <v>1.7005494505494505</v>
      </c>
      <c r="HZ4" s="62">
        <f>VLOOKUP($B4,RD_15[#All],HZ$2,0)/HZ$1</f>
        <v>1.6887194438214845</v>
      </c>
      <c r="IA4" s="62">
        <f>VLOOKUP($B4,RD_15[#All],IA$2,0)/IA$1</f>
        <v>1.7327315541601256</v>
      </c>
      <c r="IB4" s="62">
        <f>VLOOKUP($B4,RD_15[#All],IB$2,0)/IB$1</f>
        <v>1.7021753756447633</v>
      </c>
      <c r="IC4" s="62">
        <f>VLOOKUP($B4,RD_15[#All],IC$2,0)/IC$1</f>
        <v>1.6974097331240188</v>
      </c>
      <c r="ID4" s="62">
        <f>VLOOKUP($B4,RD_15[#All],ID$2,0)/ID$1</f>
        <v>1.7217425431711144</v>
      </c>
      <c r="IE4" s="62">
        <f>VLOOKUP($B4,RD_15[#All],IE$2,0)/IE$1</f>
        <v>1.7154631083202512</v>
      </c>
      <c r="IF4" s="62">
        <f>VLOOKUP($B4,RD_15[#All],IF$2,0)/IF$1</f>
        <v>1.7197802197802197</v>
      </c>
      <c r="IG4" s="62">
        <f>VLOOKUP($B4,RD_15[#All],IG$2,0)/IG$1</f>
        <v>1.7066606862525229</v>
      </c>
      <c r="IH4" s="62">
        <f>VLOOKUP($B4,RD_15[#All],IH$2,0)/IH$1</f>
        <v>1.6973162891530238</v>
      </c>
      <c r="II4" s="62">
        <f>VLOOKUP($B4,RD_15[#All],II$2,0)/II$1</f>
        <v>1.6958211856171037</v>
      </c>
      <c r="IJ4" s="62">
        <f>VLOOKUP($B4,RD_15[#All],IJ$2,0)/IJ$1</f>
        <v>1.7018015997607834</v>
      </c>
      <c r="IK4" s="62">
        <f>VLOOKUP($B4,RD_15[#All],IK$2,0)/IK$1</f>
        <v>1.7441130298273153</v>
      </c>
      <c r="IL4" s="62">
        <f>VLOOKUP($B4,RD_15[#All],IL$2,0)/IL$1</f>
        <v>1.7433281004709575</v>
      </c>
      <c r="IM4" s="62">
        <f>VLOOKUP($B4,RD_15[#All],IM$2,0)/IM$1</f>
        <v>1.7182103610675039</v>
      </c>
      <c r="IN4" s="62">
        <f>VLOOKUP($B4,RD_15[#All],IN$2,0)/IN$1</f>
        <v>1.7126411003962023</v>
      </c>
      <c r="IO4" s="62">
        <f>VLOOKUP($B4,RD_15[#All],IO$2,0)/IO$1</f>
        <v>1.7087912087912087</v>
      </c>
      <c r="IP4" s="62">
        <f>VLOOKUP($B4,RD_15[#All],IP$2,0)/IP$1</f>
        <v>1.694699857965164</v>
      </c>
      <c r="IQ4" s="62">
        <f>VLOOKUP($B4,RD_15[#All],IQ$2,0)/IQ$1</f>
        <v>1.7146781789638932</v>
      </c>
      <c r="IR4" s="62">
        <f>VLOOKUP($B4,RD_15[#All],IR$2,0)/IR$1</f>
        <v>1.7081557897884427</v>
      </c>
      <c r="IS4" s="62">
        <f>VLOOKUP($B4,RD_15[#All],IS$2,0)/IS$1</f>
        <v>1.7081557897884427</v>
      </c>
      <c r="IT4" s="62">
        <f>VLOOKUP($B4,RD_15[#All],IT$2,0)/IT$1</f>
        <v>1.7055393586005829</v>
      </c>
      <c r="IU4" s="62">
        <f>VLOOKUP($B4,RD_15[#All],IU$2,0)/IU$1</f>
        <v>1.7507662405621587</v>
      </c>
      <c r="IV4" s="62">
        <f>VLOOKUP($B4,RD_15[#All],IV$2,0)/IV$1</f>
        <v>1.7283396875233608</v>
      </c>
      <c r="IW4" s="62">
        <f>VLOOKUP($B4,RD_15[#All],IW$2,0)/IW$1</f>
        <v>1.7077820139044626</v>
      </c>
      <c r="IX4" s="62">
        <f>VLOOKUP($B4,RD_15[#All],IX$2,0)/IX$1</f>
        <v>1.7130148762801822</v>
      </c>
      <c r="IY4" s="62">
        <f>VLOOKUP($B4,RD_15[#All],IY$2,0)/IY$1</f>
        <v>1.7197428421918217</v>
      </c>
      <c r="IZ4" s="62">
        <f>VLOOKUP($B4,RD_15[#All],IZ$2,0)/IZ$1</f>
        <v>1.7236335093477952</v>
      </c>
      <c r="JA4" s="62">
        <f>VLOOKUP($B4,RD_15[#All],JA$2,0)/JA$1</f>
        <v>1.7232313575525813</v>
      </c>
      <c r="JB4" s="62">
        <f>VLOOKUP($B4,RD_15[#All],JB$2,0)/JB$1</f>
        <v>1.7630195891065459</v>
      </c>
      <c r="JC4" s="62">
        <f>VLOOKUP($B4,RD_15[#All],JC$2,0)/JC$1</f>
        <v>1.7631917631917631</v>
      </c>
      <c r="JD4" s="62">
        <f>VLOOKUP($B4,RD_15[#All],JD$2,0)/JD$1</f>
        <v>1.7805927342256214</v>
      </c>
      <c r="JE4" s="62">
        <f>VLOOKUP($B4,RD_15[#All],JE$2,0)/JE$1</f>
        <v>1.786695447409733</v>
      </c>
      <c r="JF4" s="62">
        <f>VLOOKUP($B4,RD_15[#All],JF$2,0)/JF$1</f>
        <v>1.781548250265111</v>
      </c>
      <c r="JG4" s="62">
        <f>VLOOKUP($B4,RD_15[#All],JG$2,0)/JG$1</f>
        <v>1.7803535405340718</v>
      </c>
      <c r="JH4" s="62">
        <f>VLOOKUP($B4,RD_15[#All],JH$2,0)/JH$1</f>
        <v>1.7864278578564294</v>
      </c>
      <c r="JI4" s="62">
        <f>VLOOKUP($B4,RD_15[#All],JI$2,0)/JI$1</f>
        <v>1.7691625145041294</v>
      </c>
      <c r="JJ4" s="62">
        <f>VLOOKUP($B4,RD_15[#All],JJ$2,0)/JJ$1</f>
        <v>1.7517575592109753</v>
      </c>
      <c r="JK4" s="62">
        <f>VLOOKUP($B4,RD_15[#All],JK$2,0)/JK$1</f>
        <v>1.7696589125160556</v>
      </c>
      <c r="JL4" s="62">
        <f>VLOOKUP($B4,RD_15[#All],JL$2,0)/JL$1</f>
        <v>1.8057379201680674</v>
      </c>
      <c r="JM4" s="62">
        <f>VLOOKUP($B4,RD_15[#All],JM$2,0)/JM$1</f>
        <v>1.7120597093099383</v>
      </c>
      <c r="JN4" s="62">
        <f>VLOOKUP($B4,RD_15[#All],JN$2,0)/JN$1</f>
        <v>1.7408470926058863</v>
      </c>
      <c r="JO4" s="62">
        <f>VLOOKUP($B4,RD_15[#All],JO$2,0)/JO$1</f>
        <v>1.7876784077517349</v>
      </c>
      <c r="JP4" s="62">
        <f>VLOOKUP($B4,RD_15[#All],JP$2,0)/JP$1</f>
        <v>1.7673992673992673</v>
      </c>
      <c r="JQ4" s="62">
        <f>VLOOKUP($B4,RD_15[#All],JQ$2,0)/JQ$1</f>
        <v>1.7874585731728589</v>
      </c>
      <c r="JR4" s="62">
        <f>VLOOKUP($B4,RD_15[#All],JR$2,0)/JR$1</f>
        <v>1.793563579277865</v>
      </c>
      <c r="JS4" s="62">
        <f>VLOOKUP($B4,RD_15[#All],JS$2,0)/JS$1</f>
        <v>1.7766705344345097</v>
      </c>
      <c r="JT4" s="62">
        <f>VLOOKUP($B4,RD_15[#All],JT$2,0)/JT$1</f>
        <v>1.8057506403371066</v>
      </c>
      <c r="JU4" s="62">
        <f>VLOOKUP($B4,RD_15[#All],JU$2,0)/JU$1</f>
        <v>1.7703724846581992</v>
      </c>
      <c r="JV4" s="62">
        <f>VLOOKUP($B4,RD_15[#All],JV$2,0)/JV$1</f>
        <v>1.7101284958427814</v>
      </c>
      <c r="JW4" s="62">
        <f>VLOOKUP($B4,RD_15[#All],JW$2,0)/JW$1</f>
        <v>1.6953892668178381</v>
      </c>
      <c r="JX4" s="62">
        <f>VLOOKUP($B4,RD_15[#All],JX$2,0)/JX$1</f>
        <v>1.6866969009826152</v>
      </c>
      <c r="JY4" s="62">
        <f>VLOOKUP($B4,RD_15[#All],JY$2,0)/JY$1</f>
        <v>1.6742252456538169</v>
      </c>
      <c r="JZ4" s="62">
        <f>VLOOKUP($B4,RD_15[#All],JZ$2,0)/JZ$1</f>
        <v>1.7169312169312168</v>
      </c>
      <c r="KA4" s="62">
        <f>VLOOKUP($B4,RD_15[#All],KA$2,0)/KA$1</f>
        <v>1.6689342403628118</v>
      </c>
      <c r="KB4" s="62">
        <f>VLOOKUP($B4,RD_15[#All],KB$2,0)/KB$1</f>
        <v>1.7074829931972788</v>
      </c>
      <c r="KC4" s="62">
        <f>VLOOKUP($B4,RD_15[#All],KC$2,0)/KC$1</f>
        <v>1.6666666666666665</v>
      </c>
      <c r="KD4" s="62">
        <f>VLOOKUP($B4,RD_15[#All],KD$2,0)/KD$1</f>
        <v>1.6863189720332576</v>
      </c>
      <c r="KE4" s="62">
        <f>VLOOKUP($B4,RD_15[#All],KE$2,0)/KE$1</f>
        <v>1.7123960695389266</v>
      </c>
      <c r="KF4" s="62">
        <f>VLOOKUP($B4,RD_15[#All],KF$2,0)/KF$1</f>
        <v>1.699102829537612</v>
      </c>
      <c r="KG4" s="62">
        <f>VLOOKUP($B4,RD_15[#All],KG$2,0)/KG$1</f>
        <v>1.6893424036281177</v>
      </c>
      <c r="KH4" s="62">
        <f>VLOOKUP($B4,RD_15[#All],KH$2,0)/KH$1</f>
        <v>1.702569916855631</v>
      </c>
      <c r="KI4" s="62">
        <f>VLOOKUP($B4,RD_15[#All],KI$2,0)/KI$1</f>
        <v>1.7234126984126985</v>
      </c>
      <c r="KJ4" s="62">
        <f>VLOOKUP($B4,RD_15[#All],KJ$2,0)/KJ$1</f>
        <v>1.6821428571428572</v>
      </c>
      <c r="KK4" s="62">
        <f>VLOOKUP($B4,RD_15[#All],KK$2,0)/KK$1</f>
        <v>1.6678571428571429</v>
      </c>
      <c r="KL4" s="62">
        <f>VLOOKUP($B4,RD_15[#All],KL$2,0)/KL$1</f>
        <v>1.6799847792998477</v>
      </c>
      <c r="KM4" s="62">
        <f>VLOOKUP($B4,RD_15[#All],KM$2,0)/KM$1</f>
        <v>1.7123287671232876</v>
      </c>
      <c r="KN4" s="62">
        <f>VLOOKUP($B4,RD_15[#All],KN$2,0)/KN$1</f>
        <v>1.6939704209328783</v>
      </c>
      <c r="KO4" s="62">
        <f>VLOOKUP($B4,RD_15[#All],KO$2,0)/KO$1</f>
        <v>1.6954872961698901</v>
      </c>
      <c r="KP4" s="62">
        <f>VLOOKUP($B4,RD_15[#All],KP$2,0)/KP$1</f>
        <v>1.7007963594994313</v>
      </c>
      <c r="KQ4" s="62">
        <f>VLOOKUP($B4,RD_15[#All],KQ$2,0)/KQ$1</f>
        <v>4.2703357563170652</v>
      </c>
      <c r="KR4" s="62">
        <f>VLOOKUP($B4,RD_15[#All],KR$2,0)/KR$1</f>
        <v>1.6932119833143724</v>
      </c>
      <c r="KS4" s="62">
        <f>VLOOKUP($B4,RD_15[#All],KS$2,0)/KS$1</f>
        <v>1.6776640121350019</v>
      </c>
      <c r="KT4" s="62">
        <f>VLOOKUP($B4,RD_15[#All],KT$2,0)/KT$1</f>
        <v>1.7133105802047783</v>
      </c>
      <c r="KU4" s="62">
        <f>VLOOKUP($B4,RD_15[#All],KU$2,0)/KU$1</f>
        <v>1.6989002654531666</v>
      </c>
      <c r="KV4" s="62">
        <f>VLOOKUP($B4,RD_15[#All],KV$2,0)/KV$1</f>
        <v>1.6775681341719078</v>
      </c>
      <c r="KW4" s="62">
        <f>VLOOKUP($B4,RD_15[#All],KW$2,0)/KW$1</f>
        <v>1.6996587030716723</v>
      </c>
      <c r="KX4" s="62">
        <f>VLOOKUP($B4,RD_15[#All],KX$2,0)/KX$1</f>
        <v>1.7063492063492063</v>
      </c>
      <c r="KY4" s="62">
        <f>VLOOKUP($B4,RD_15[#All],KY$2,0)/KY$1</f>
        <v>1.7123015873015872</v>
      </c>
      <c r="KZ4" s="62">
        <f>VLOOKUP($B4,RD_15[#All],KZ$2,0)/KZ$1</f>
        <v>1.713095238095238</v>
      </c>
      <c r="LA4" s="62">
        <f>VLOOKUP($B4,RD_15[#All],LA$2,0)/LA$1</f>
        <v>1.7582417582417582</v>
      </c>
      <c r="LB4" s="62">
        <f>VLOOKUP($B4,RD_15[#All],LB$2,0)/LB$1</f>
        <v>1.719336564057061</v>
      </c>
      <c r="LC4" s="62">
        <f>VLOOKUP($B4,RD_15[#All],LC$2,0)/LC$1</f>
        <v>1.7337301587301586</v>
      </c>
      <c r="LD4" s="62">
        <f>VLOOKUP($B4,RD_15[#All],LD$2,0)/LD$1</f>
        <v>1.7186215145398818</v>
      </c>
      <c r="LE4" s="62">
        <f>VLOOKUP($B4,RD_15[#All],LE$2,0)/LE$1</f>
        <v>1.7111459968602825</v>
      </c>
      <c r="LF4" s="62">
        <f>VLOOKUP($B4,RD_15[#All],LF$2,0)/LF$1</f>
        <v>1.6950736338491439</v>
      </c>
      <c r="LG4" s="62">
        <f>VLOOKUP($B4,RD_15[#All],LG$2,0)/LG$1</f>
        <v>1.7107142857142859</v>
      </c>
      <c r="LH4" s="62">
        <f>VLOOKUP($B4,RD_15[#All],LH$2,0)/LH$1</f>
        <v>1.6698339254730232</v>
      </c>
      <c r="LI4" s="62">
        <f>VLOOKUP($B4,RD_15[#All],LI$2,0)/LI$1</f>
        <v>1.706286910368543</v>
      </c>
      <c r="LJ4" s="62">
        <f>VLOOKUP($B4,RD_15[#All],LJ$2,0)/LJ$1</f>
        <v>1.7040102754388471</v>
      </c>
      <c r="LK4" s="62">
        <f>VLOOKUP($B4,RD_15[#All],LK$2,0)/LK$1</f>
        <v>1.6793563579277864</v>
      </c>
      <c r="LL4" s="62">
        <f>VLOOKUP($B4,RD_15[#All],LL$2,0)/LL$1</f>
        <v>1.6868131868131868</v>
      </c>
      <c r="LM4" s="62">
        <f>VLOOKUP($B4,RD_15[#All],LM$2,0)/LM$1</f>
        <v>1.7447858264184795</v>
      </c>
      <c r="LN4" s="62">
        <f>VLOOKUP($B4,RD_15[#All],LN$2,0)/LN$1</f>
        <v>1.7212379457277416</v>
      </c>
      <c r="LO4" s="62">
        <f>VLOOKUP($B4,RD_15[#All],LO$2,0)/LO$1</f>
        <v>1.7085295656724229</v>
      </c>
      <c r="LP4" s="62">
        <f>VLOOKUP($B4,RD_15[#All],LP$2,0)/LP$1</f>
        <v>1.7089033415564026</v>
      </c>
      <c r="LQ4" s="62">
        <f>VLOOKUP($B4,RD_15[#All],LQ$2,0)/LQ$1</f>
        <v>1.7122673245122224</v>
      </c>
      <c r="LR4" s="62">
        <f>VLOOKUP($B4,RD_15[#All],LR$2,0)/LR$1</f>
        <v>1.7186215145398818</v>
      </c>
      <c r="LS4" s="62">
        <f>VLOOKUP($B4,RD_15[#All],LS$2,0)/LS$1</f>
        <v>1.7482192075025951</v>
      </c>
      <c r="LT4" s="62">
        <f>VLOOKUP($B4,RD_15[#All],LT$2,0)/LT$1</f>
        <v>1.6895604395604396</v>
      </c>
      <c r="LU4" s="62">
        <f>VLOOKUP($B4,RD_15[#All],LU$2,0)/LU$1</f>
        <v>1.6852433281004708</v>
      </c>
      <c r="LV4" s="62">
        <f>VLOOKUP($B4,RD_15[#All],LV$2,0)/LV$1</f>
        <v>1.748430141287284</v>
      </c>
      <c r="LW4" s="62">
        <f>VLOOKUP($B4,RD_15[#All],LW$2,0)/LW$1</f>
        <v>1.7570643642072212</v>
      </c>
      <c r="LX4" s="62">
        <f>VLOOKUP($B4,RD_15[#All],LX$2,0)/LX$1</f>
        <v>1.6852433281004708</v>
      </c>
      <c r="LY4" s="62">
        <f>VLOOKUP($B4,RD_15[#All],LY$2,0)/LY$1</f>
        <v>1.7719780219780219</v>
      </c>
      <c r="LZ4" s="62">
        <f>VLOOKUP($B4,RD_15[#All],LZ$2,0)/LZ$1</f>
        <v>1.6980638409209836</v>
      </c>
      <c r="MA4" s="62">
        <f>VLOOKUP($B4,RD_15[#All],MA$2,0)/MA$1</f>
        <v>1.7518875682140986</v>
      </c>
      <c r="MB4" s="62">
        <f>VLOOKUP($B4,RD_15[#All],MB$2,0)/MB$1</f>
        <v>1.7324512222471404</v>
      </c>
      <c r="MC4" s="62">
        <f>VLOOKUP($B4,RD_15[#All],MC$2,0)/MC$1</f>
        <v>1.7417956193466395</v>
      </c>
      <c r="MD4" s="62">
        <f>VLOOKUP($B4,RD_15[#All],MD$2,0)/MD$1</f>
        <v>1.7518875682140986</v>
      </c>
      <c r="ME4" s="62">
        <f>VLOOKUP($B4,RD_15[#All],ME$2,0)/ME$1</f>
        <v>1.7376840846228598</v>
      </c>
      <c r="MF4" s="62">
        <f>VLOOKUP($B4,RD_15[#All],MF$2,0)/MF$1</f>
        <v>1.7152575315840619</v>
      </c>
      <c r="MG4" s="62">
        <f>VLOOKUP($B4,RD_15[#All],MG$2,0)/MG$1</f>
        <v>1.7358152052029601</v>
      </c>
      <c r="MH4" s="62">
        <f>VLOOKUP($B4,RD_15[#All],MH$2,0)/MH$1</f>
        <v>1.7593630858936979</v>
      </c>
      <c r="MI4" s="62">
        <f>VLOOKUP($B4,RD_15[#All],MI$2,0)/MI$1</f>
        <v>1.7171264110039619</v>
      </c>
      <c r="MJ4" s="62">
        <f>VLOOKUP($B4,RD_15[#All],MJ$2,0)/MJ$1</f>
        <v>1.7413657770800626</v>
      </c>
      <c r="MK4" s="62">
        <f>VLOOKUP($B4,RD_15[#All],MK$2,0)/MK$1</f>
        <v>1.8394819466248036</v>
      </c>
      <c r="ML4" s="62">
        <f>VLOOKUP($B4,RD_15[#All],ML$2,0)/ML$1</f>
        <v>1.7388054122747998</v>
      </c>
      <c r="MM4" s="62">
        <f>VLOOKUP($B4,RD_15[#All],MM$2,0)/MM$1</f>
        <v>1.691316202594398</v>
      </c>
      <c r="MN4" s="62">
        <f>VLOOKUP($B4,RD_15[#All],MN$2,0)/MN$1</f>
        <v>1.7189952904238617</v>
      </c>
      <c r="MO4" s="62">
        <f>VLOOKUP($B4,RD_15[#All],MO$2,0)/MO$1</f>
        <v>1.8394819466248036</v>
      </c>
      <c r="MP4" s="62">
        <f>VLOOKUP($B4,RD_15[#All],MP$2,0)/MP$1</f>
        <v>1.7379049521906667</v>
      </c>
      <c r="MQ4" s="62">
        <f>VLOOKUP($B4,RD_15[#All],MQ$2,0)/MQ$1</f>
        <v>1.6950736338491439</v>
      </c>
      <c r="MR4" s="62">
        <f>VLOOKUP($B4,RD_15[#All],MR$2,0)/MR$1</f>
        <v>1.7003064962248633</v>
      </c>
      <c r="MS4" s="62">
        <f>VLOOKUP($B4,RD_15[#All],MS$2,0)/MS$1</f>
        <v>1.7547095761381475</v>
      </c>
      <c r="MT4" s="62">
        <f>VLOOKUP($B4,RD_15[#All],MT$2,0)/MT$1</f>
        <v>1.7093620665049238</v>
      </c>
      <c r="MU4" s="62">
        <f>VLOOKUP($B4,RD_15[#All],MU$2,0)/MU$1</f>
        <v>1.7481498093742991</v>
      </c>
      <c r="MV4" s="62">
        <f>VLOOKUP($B4,RD_15[#All],MV$2,0)/MV$1</f>
        <v>1.7500356786071074</v>
      </c>
      <c r="MW4" s="62">
        <f>VLOOKUP($B4,RD_15[#All],MW$2,0)/MW$1</f>
        <v>1.7013343799058085</v>
      </c>
      <c r="MX4" s="62">
        <f>VLOOKUP($B4,RD_15[#All],MX$2,0)/MX$1</f>
        <v>1.7290872392913208</v>
      </c>
      <c r="MY4" s="62">
        <f>VLOOKUP($B4,RD_15[#All],MY$2,0)/MY$1</f>
        <v>1.695839874411303</v>
      </c>
      <c r="MZ4" s="62">
        <f>VLOOKUP($B4,RD_15[#All],MZ$2,0)/MZ$1</f>
        <v>1.7276295133437989</v>
      </c>
      <c r="NA4" s="62">
        <f>VLOOKUP($B4,RD_15[#All],NA$2,0)/NA$1</f>
        <v>1.7466743782533256</v>
      </c>
      <c r="NB4" s="62">
        <f>VLOOKUP($B4,RD_15[#All],NB$2,0)/NB$1</f>
        <v>1.695839874411303</v>
      </c>
      <c r="NC4" s="62">
        <f>VLOOKUP($B4,RD_15[#All],NC$2,0)/NC$1</f>
        <v>1.760204081632653</v>
      </c>
      <c r="ND4" s="62">
        <f>VLOOKUP($B4,RD_15[#All],ND$2,0)/ND$1</f>
        <v>1.7499999999999998</v>
      </c>
      <c r="NE4" s="63">
        <f>IFERROR(AVERAGEIF(Inv_SY_B20[[#This Row],[BLK1_INV1]:[BLK12_INV31]],"&gt;"&amp;0.1,Inv_SY_B20[[#This Row],[BLK1_INV1]:[BLK12_INV31]]),"")</f>
        <v>1.724511686893873</v>
      </c>
    </row>
    <row r="5" spans="2:369" x14ac:dyDescent="0.35">
      <c r="B5" s="87">
        <f t="shared" ref="B5:B42" si="6">B4+1</f>
        <v>45746</v>
      </c>
      <c r="C5" s="62">
        <f>VLOOKUP($B5,RD_15[#All],C$2,0)/C$1</f>
        <v>3.606060606060606</v>
      </c>
      <c r="D5" s="62">
        <f>VLOOKUP($B5,RD_15[#All],D$2,0)/D$1</f>
        <v>3.475279106858054</v>
      </c>
      <c r="E5" s="62">
        <f>VLOOKUP($B5,RD_15[#All],E$2,0)/E$1</f>
        <v>3.6977272727272728</v>
      </c>
      <c r="F5" s="62">
        <f>VLOOKUP($B5,RD_15[#All],F$2,0)/F$1</f>
        <v>3.7045454545454546</v>
      </c>
      <c r="G5" s="62">
        <f>VLOOKUP($B5,RD_15[#All],G$2,0)/G$1</f>
        <v>3.6946969696969698</v>
      </c>
      <c r="H5" s="62">
        <f>VLOOKUP($B5,RD_15[#All],H$2,0)/H$1</f>
        <v>3.4738041002277908</v>
      </c>
      <c r="I5" s="62">
        <f>VLOOKUP($B5,RD_15[#All],I$2,0)/I$1</f>
        <v>3.7758224942616683</v>
      </c>
      <c r="J5" s="62">
        <f>VLOOKUP($B5,RD_15[#All],J$2,0)/J$1</f>
        <v>3.6234848484848485</v>
      </c>
      <c r="K5" s="62">
        <f>VLOOKUP($B5,RD_15[#All],K$2,0)/K$1</f>
        <v>3.7401515151515152</v>
      </c>
      <c r="L5" s="62">
        <f>VLOOKUP($B5,RD_15[#All],L$2,0)/L$1</f>
        <v>3.7469696969696971</v>
      </c>
      <c r="M5" s="62">
        <f>VLOOKUP($B5,RD_15[#All],M$2,0)/M$1</f>
        <v>3.7583333333333333</v>
      </c>
      <c r="N5" s="62">
        <f>VLOOKUP($B5,RD_15[#All],N$2,0)/N$1</f>
        <v>3.75</v>
      </c>
      <c r="O5" s="62">
        <f>VLOOKUP($B5,RD_15[#All],O$2,0)/O$1</f>
        <v>3.7446969696969696</v>
      </c>
      <c r="P5" s="62">
        <f>VLOOKUP($B5,RD_15[#All],P$2,0)/P$1</f>
        <v>3.7522727272727274</v>
      </c>
      <c r="Q5" s="62">
        <f>VLOOKUP($B5,RD_15[#All],Q$2,0)/Q$1</f>
        <v>3.7962121212121214</v>
      </c>
      <c r="R5" s="62">
        <f>VLOOKUP($B5,RD_15[#All],R$2,0)/R$1</f>
        <v>3.7871212121212121</v>
      </c>
      <c r="S5" s="62">
        <f>VLOOKUP($B5,RD_15[#All],S$2,0)/S$1</f>
        <v>3.7192982456140347</v>
      </c>
      <c r="T5" s="62">
        <f>VLOOKUP($B5,RD_15[#All],T$2,0)/T$1</f>
        <v>3.7464114832535884</v>
      </c>
      <c r="U5" s="62">
        <f>VLOOKUP($B5,RD_15[#All],U$2,0)/U$1</f>
        <v>3.6984848484848483</v>
      </c>
      <c r="V5" s="62">
        <f>VLOOKUP($B5,RD_15[#All],V$2,0)/V$1</f>
        <v>3.7643939393939392</v>
      </c>
      <c r="W5" s="62">
        <f>VLOOKUP($B5,RD_15[#All],W$2,0)/W$1</f>
        <v>3.8651515151515152</v>
      </c>
      <c r="X5" s="62">
        <f>VLOOKUP($B5,RD_15[#All],X$2,0)/X$1</f>
        <v>3.8287878787878786</v>
      </c>
      <c r="Y5" s="62">
        <f>VLOOKUP($B5,RD_15[#All],Y$2,0)/Y$1</f>
        <v>3.8719696969696971</v>
      </c>
      <c r="Z5" s="62">
        <f>VLOOKUP($B5,RD_15[#All],Z$2,0)/Z$1</f>
        <v>3.8621212121212123</v>
      </c>
      <c r="AA5" s="62">
        <f>VLOOKUP($B5,RD_15[#All],AA$2,0)/AA$1</f>
        <v>3.853030303030303</v>
      </c>
      <c r="AB5" s="62">
        <f>VLOOKUP($B5,RD_15[#All],AB$2,0)/AB$1</f>
        <v>3.8522727272727271</v>
      </c>
      <c r="AC5" s="62">
        <f>VLOOKUP($B5,RD_15[#All],AC$2,0)/AC$1</f>
        <v>3.85530303030303</v>
      </c>
      <c r="AD5" s="62">
        <f>VLOOKUP($B5,RD_15[#All],AD$2,0)/AD$1</f>
        <v>3.834848484848485</v>
      </c>
      <c r="AE5" s="62">
        <f>VLOOKUP($B5,RD_15[#All],AE$2,0)/AE$1</f>
        <v>3.8606060606060608</v>
      </c>
      <c r="AF5" s="62">
        <f>VLOOKUP($B5,RD_15[#All],AF$2,0)/AF$1</f>
        <v>3.8765151515151515</v>
      </c>
      <c r="AG5" s="62">
        <f>VLOOKUP($B5,RD_15[#All],AG$2,0)/AG$1</f>
        <v>3.836363636363636</v>
      </c>
      <c r="AH5" s="62">
        <f>VLOOKUP($B5,RD_15[#All],AH$2,0)/AH$1</f>
        <v>3.8462121212121212</v>
      </c>
      <c r="AI5" s="62">
        <f>VLOOKUP($B5,RD_15[#All],AI$2,0)/AI$1</f>
        <v>3.6590909090909092</v>
      </c>
      <c r="AJ5" s="62">
        <f>VLOOKUP($B5,RD_15[#All],AJ$2,0)/AJ$1</f>
        <v>3.6140350877192979</v>
      </c>
      <c r="AK5" s="62">
        <f>VLOOKUP($B5,RD_15[#All],AK$2,0)/AK$1</f>
        <v>3.6578947368421049</v>
      </c>
      <c r="AL5" s="62">
        <f>VLOOKUP($B5,RD_15[#All],AL$2,0)/AL$1</f>
        <v>3.7081339712918657</v>
      </c>
      <c r="AM5" s="62">
        <f>VLOOKUP($B5,RD_15[#All],AM$2,0)/AM$1</f>
        <v>3.7655502392344493</v>
      </c>
      <c r="AN5" s="62">
        <f>VLOOKUP($B5,RD_15[#All],AN$2,0)/AN$1</f>
        <v>3.7799043062200957</v>
      </c>
      <c r="AO5" s="62">
        <f>VLOOKUP($B5,RD_15[#All],AO$2,0)/AO$1</f>
        <v>3.7227272727272727</v>
      </c>
      <c r="AP5" s="62">
        <f>VLOOKUP($B5,RD_15[#All],AP$2,0)/AP$1</f>
        <v>3.7344497607655502</v>
      </c>
      <c r="AQ5" s="62">
        <f>VLOOKUP($B5,RD_15[#All],AQ$2,0)/AQ$1</f>
        <v>3.64469696969697</v>
      </c>
      <c r="AR5" s="62">
        <f>VLOOKUP($B5,RD_15[#All],AR$2,0)/AR$1</f>
        <v>3.7603423680456496</v>
      </c>
      <c r="AS5" s="62">
        <f>VLOOKUP($B5,RD_15[#All],AS$2,0)/AS$1</f>
        <v>3.8370319001386961</v>
      </c>
      <c r="AT5" s="62">
        <f>VLOOKUP($B5,RD_15[#All],AT$2,0)/AT$1</f>
        <v>3.8135964912280702</v>
      </c>
      <c r="AU5" s="62">
        <f>VLOOKUP($B5,RD_15[#All],AU$2,0)/AU$1</f>
        <v>3.8347953216374266</v>
      </c>
      <c r="AV5" s="62">
        <f>VLOOKUP($B5,RD_15[#All],AV$2,0)/AV$1</f>
        <v>3.9254703328509408</v>
      </c>
      <c r="AW5" s="62">
        <f>VLOOKUP($B5,RD_15[#All],AW$2,0)/AW$1</f>
        <v>3.9142091152815017</v>
      </c>
      <c r="AX5" s="62">
        <f>VLOOKUP($B5,RD_15[#All],AX$2,0)/AX$1</f>
        <v>3.8763440860215046</v>
      </c>
      <c r="AY5" s="62">
        <f>VLOOKUP($B5,RD_15[#All],AY$2,0)/AY$1</f>
        <v>3.8202933985330074</v>
      </c>
      <c r="AZ5" s="62">
        <f>VLOOKUP($B5,RD_15[#All],AZ$2,0)/AZ$1</f>
        <v>3.8534542916957433</v>
      </c>
      <c r="BA5" s="62">
        <f>VLOOKUP($B5,RD_15[#All],BA$2,0)/BA$1</f>
        <v>3.8570381231671553</v>
      </c>
      <c r="BB5" s="62">
        <f>VLOOKUP($B5,RD_15[#All],BB$2,0)/BB$1</f>
        <v>3.7693981145757789</v>
      </c>
      <c r="BC5" s="62">
        <f>VLOOKUP($B5,RD_15[#All],BC$2,0)/BC$1</f>
        <v>3.7402597402597402</v>
      </c>
      <c r="BD5" s="62">
        <f>VLOOKUP($B5,RD_15[#All],BD$2,0)/BD$1</f>
        <v>3.7474120082815734</v>
      </c>
      <c r="BE5" s="62">
        <f>VLOOKUP($B5,RD_15[#All],BE$2,0)/BE$1</f>
        <v>3.6837016574585633</v>
      </c>
      <c r="BF5" s="62">
        <f>VLOOKUP($B5,RD_15[#All],BF$2,0)/BF$1</f>
        <v>3.7669699090272912</v>
      </c>
      <c r="BG5" s="62">
        <f>VLOOKUP($B5,RD_15[#All],BG$2,0)/BG$1</f>
        <v>3.7641129032258065</v>
      </c>
      <c r="BH5" s="62">
        <f>VLOOKUP($B5,RD_15[#All],BH$2,0)/BH$1</f>
        <v>3.6002805049088358</v>
      </c>
      <c r="BI5" s="62">
        <f>VLOOKUP($B5,RD_15[#All],BI$2,0)/BI$1</f>
        <v>3.5934504792332267</v>
      </c>
      <c r="BJ5" s="62">
        <f>VLOOKUP($B5,RD_15[#All],BJ$2,0)/BJ$1</f>
        <v>3.5792767732962449</v>
      </c>
      <c r="BK5" s="62">
        <f>VLOOKUP($B5,RD_15[#All],BK$2,0)/BK$1</f>
        <v>3.7462121212121211</v>
      </c>
      <c r="BL5" s="62">
        <f>VLOOKUP($B5,RD_15[#All],BL$2,0)/BL$1</f>
        <v>3.6982484076433124</v>
      </c>
      <c r="BM5" s="62">
        <f>VLOOKUP($B5,RD_15[#All],BM$2,0)/BM$1</f>
        <v>3.7338709677419355</v>
      </c>
      <c r="BN5" s="62">
        <f>VLOOKUP($B5,RD_15[#All],BN$2,0)/BN$1</f>
        <v>4.1062801932367146</v>
      </c>
      <c r="BO5" s="62">
        <f>VLOOKUP($B5,RD_15[#All],BO$2,0)/BO$1</f>
        <v>4.0210489993098681</v>
      </c>
      <c r="BP5" s="62">
        <f>VLOOKUP($B5,RD_15[#All],BP$2,0)/BP$1</f>
        <v>4.0114226375908624</v>
      </c>
      <c r="BQ5" s="62">
        <f>VLOOKUP($B5,RD_15[#All],BQ$2,0)/BQ$1</f>
        <v>4.0614216701173218</v>
      </c>
      <c r="BR5" s="62">
        <f>VLOOKUP($B5,RD_15[#All],BR$2,0)/BR$1</f>
        <v>4.1231884057971016</v>
      </c>
      <c r="BS5" s="62">
        <f>VLOOKUP($B5,RD_15[#All],BS$2,0)/BS$1</f>
        <v>4.056333160532227</v>
      </c>
      <c r="BT5" s="62">
        <f>VLOOKUP($B5,RD_15[#All],BT$2,0)/BT$1</f>
        <v>3.9706694271911664</v>
      </c>
      <c r="BU5" s="62">
        <f>VLOOKUP($B5,RD_15[#All],BU$2,0)/BU$1</f>
        <v>4.054175293305728</v>
      </c>
      <c r="BV5" s="62">
        <f>VLOOKUP($B5,RD_15[#All],BV$2,0)/BV$1</f>
        <v>4.1349206349206344</v>
      </c>
      <c r="BW5" s="62">
        <f>VLOOKUP($B5,RD_15[#All],BW$2,0)/BW$1</f>
        <v>3.9782608695652177</v>
      </c>
      <c r="BX5" s="62">
        <f>VLOOKUP($B5,RD_15[#All],BX$2,0)/BX$1</f>
        <v>4.0031298904538337</v>
      </c>
      <c r="BY5" s="62">
        <f>VLOOKUP($B5,RD_15[#All],BY$2,0)/BY$1</f>
        <v>3.9672187715665976</v>
      </c>
      <c r="BZ5" s="62">
        <f>VLOOKUP($B5,RD_15[#All],BZ$2,0)/BZ$1</f>
        <v>4.0039682539682548</v>
      </c>
      <c r="CA5" s="62">
        <f>VLOOKUP($B5,RD_15[#All],CA$2,0)/CA$1</f>
        <v>3.9173881673881681</v>
      </c>
      <c r="CB5" s="62">
        <f>VLOOKUP($B5,RD_15[#All],CB$2,0)/CB$1</f>
        <v>4.0545203588681851</v>
      </c>
      <c r="CC5" s="62">
        <f>VLOOKUP($B5,RD_15[#All],CC$2,0)/CC$1</f>
        <v>4.0724637681159424</v>
      </c>
      <c r="CD5" s="62">
        <f>VLOOKUP($B5,RD_15[#All],CD$2,0)/CD$1</f>
        <v>4.0731538992408556</v>
      </c>
      <c r="CE5" s="62">
        <f>VLOOKUP($B5,RD_15[#All],CE$2,0)/CE$1</f>
        <v>3.9296066252587987</v>
      </c>
      <c r="CF5" s="62">
        <f>VLOOKUP($B5,RD_15[#All],CF$2,0)/CF$1</f>
        <v>4.1140873015873014</v>
      </c>
      <c r="CG5" s="62">
        <f>VLOOKUP($B5,RD_15[#All],CG$2,0)/CG$1</f>
        <v>4.0614216701173218</v>
      </c>
      <c r="CH5" s="62">
        <f>VLOOKUP($B5,RD_15[#All],CH$2,0)/CH$1</f>
        <v>4.1331168831168839</v>
      </c>
      <c r="CI5" s="62">
        <f>VLOOKUP($B5,RD_15[#All],CI$2,0)/CI$1</f>
        <v>4.1276742581090407</v>
      </c>
      <c r="CJ5" s="62">
        <f>VLOOKUP($B5,RD_15[#All],CJ$2,0)/CJ$1</f>
        <v>4.0941558441558445</v>
      </c>
      <c r="CK5" s="62">
        <f>VLOOKUP($B5,RD_15[#All],CK$2,0)/CK$1</f>
        <v>4.0865800865800868</v>
      </c>
      <c r="CL5" s="62">
        <f>VLOOKUP($B5,RD_15[#All],CL$2,0)/CL$1</f>
        <v>4.0694660445826853</v>
      </c>
      <c r="CM5" s="62">
        <f>VLOOKUP($B5,RD_15[#All],CM$2,0)/CM$1</f>
        <v>4.0717736369910282</v>
      </c>
      <c r="CN5" s="62">
        <f>VLOOKUP($B5,RD_15[#All],CN$2,0)/CN$1</f>
        <v>4.0224292615596964</v>
      </c>
      <c r="CO5" s="62">
        <f>VLOOKUP($B5,RD_15[#All],CO$2,0)/CO$1</f>
        <v>4.0379572118702551</v>
      </c>
      <c r="CP5" s="62">
        <f>VLOOKUP($B5,RD_15[#All],CP$2,0)/CP$1</f>
        <v>3.8768115942028984</v>
      </c>
      <c r="CQ5" s="62">
        <f>VLOOKUP($B5,RD_15[#All],CQ$2,0)/CQ$1</f>
        <v>3.9703243616287089</v>
      </c>
      <c r="CR5" s="62">
        <f>VLOOKUP($B5,RD_15[#All],CR$2,0)/CR$1</f>
        <v>3.9893029675638365</v>
      </c>
      <c r="CS5" s="62">
        <f>VLOOKUP($B5,RD_15[#All],CS$2,0)/CS$1</f>
        <v>4.0548654244306412</v>
      </c>
      <c r="CT5" s="62">
        <f>VLOOKUP($B5,RD_15[#All],CT$2,0)/CT$1</f>
        <v>4.0821256038647338</v>
      </c>
      <c r="CU5" s="62">
        <f>VLOOKUP($B5,RD_15[#All],CU$2,0)/CU$1</f>
        <v>4.0593650793650795</v>
      </c>
      <c r="CV5" s="62">
        <f>VLOOKUP($B5,RD_15[#All],CV$2,0)/CV$1</f>
        <v>4.0552104899930983</v>
      </c>
      <c r="CW5" s="62">
        <f>VLOOKUP($B5,RD_15[#All],CW$2,0)/CW$1</f>
        <v>4.0600414078674945</v>
      </c>
      <c r="CX5" s="62">
        <f>VLOOKUP($B5,RD_15[#All],CX$2,0)/CX$1</f>
        <v>4.0205627705627709</v>
      </c>
      <c r="CY5" s="62">
        <f>VLOOKUP($B5,RD_15[#All],CY$2,0)/CY$1</f>
        <v>4.0266955266955273</v>
      </c>
      <c r="CZ5" s="62">
        <f>VLOOKUP($B5,RD_15[#All],CZ$2,0)/CZ$1</f>
        <v>4.0345065562456863</v>
      </c>
      <c r="DA5" s="62">
        <f>VLOOKUP($B5,RD_15[#All],DA$2,0)/DA$1</f>
        <v>3.9479979199167965</v>
      </c>
      <c r="DB5" s="62">
        <f>VLOOKUP($B5,RD_15[#All],DB$2,0)/DB$1</f>
        <v>4.099723947550034</v>
      </c>
      <c r="DC5" s="62">
        <f>VLOOKUP($B5,RD_15[#All],DC$2,0)/DC$1</f>
        <v>4.0766045548654244</v>
      </c>
      <c r="DD5" s="62">
        <f>VLOOKUP($B5,RD_15[#All],DD$2,0)/DD$1</f>
        <v>3.9195997239475502</v>
      </c>
      <c r="DE5" s="62">
        <f>VLOOKUP($B5,RD_15[#All],DE$2,0)/DE$1</f>
        <v>4.1190476190476186</v>
      </c>
      <c r="DF5" s="62">
        <f>VLOOKUP($B5,RD_15[#All],DF$2,0)/DF$1</f>
        <v>4.0469289164941333</v>
      </c>
      <c r="DG5" s="62">
        <f>VLOOKUP($B5,RD_15[#All],DG$2,0)/DG$1</f>
        <v>4.0379572118702551</v>
      </c>
      <c r="DH5" s="62">
        <f>VLOOKUP($B5,RD_15[#All],DH$2,0)/DH$1</f>
        <v>4.1276742581090407</v>
      </c>
      <c r="DI5" s="62">
        <f>VLOOKUP($B5,RD_15[#All],DI$2,0)/DI$1</f>
        <v>4.1352657004830915</v>
      </c>
      <c r="DJ5" s="62">
        <f>VLOOKUP($B5,RD_15[#All],DJ$2,0)/DJ$1</f>
        <v>4.1749482401656319</v>
      </c>
      <c r="DK5" s="62">
        <f>VLOOKUP($B5,RD_15[#All],DK$2,0)/DK$1</f>
        <v>4.0801209372637937</v>
      </c>
      <c r="DL5" s="62">
        <f>VLOOKUP($B5,RD_15[#All],DL$2,0)/DL$1</f>
        <v>4.0966810966810963</v>
      </c>
      <c r="DM5" s="62">
        <f>VLOOKUP($B5,RD_15[#All],DM$2,0)/DM$1</f>
        <v>4.0948930296756387</v>
      </c>
      <c r="DN5" s="62">
        <f>VLOOKUP($B5,RD_15[#All],DN$2,0)/DN$1</f>
        <v>4.2097998619737744</v>
      </c>
      <c r="DO5" s="62">
        <f>VLOOKUP($B5,RD_15[#All],DO$2,0)/DO$1</f>
        <v>4.1321601104209797</v>
      </c>
      <c r="DP5" s="62">
        <f>VLOOKUP($B5,RD_15[#All],DP$2,0)/DP$1</f>
        <v>4.1511387163561073</v>
      </c>
      <c r="DQ5" s="62">
        <f>VLOOKUP($B5,RD_15[#All],DQ$2,0)/DQ$1</f>
        <v>4.1856452726017945</v>
      </c>
      <c r="DR5" s="62">
        <f>VLOOKUP($B5,RD_15[#All],DR$2,0)/DR$1</f>
        <v>4.1666666666666661</v>
      </c>
      <c r="DS5" s="62">
        <f>VLOOKUP($B5,RD_15[#All],DS$2,0)/DS$1</f>
        <v>4.1221532091097304</v>
      </c>
      <c r="DT5" s="62">
        <f>VLOOKUP($B5,RD_15[#All],DT$2,0)/DT$1</f>
        <v>4.1218081435472742</v>
      </c>
      <c r="DU5" s="62">
        <f>VLOOKUP($B5,RD_15[#All],DU$2,0)/DU$1</f>
        <v>4.1179653679653683</v>
      </c>
      <c r="DV5" s="62">
        <f>VLOOKUP($B5,RD_15[#All],DV$2,0)/DV$1</f>
        <v>4.1334776334776331</v>
      </c>
      <c r="DW5" s="62">
        <f>VLOOKUP($B5,RD_15[#All],DW$2,0)/DW$1</f>
        <v>4.1411318150448579</v>
      </c>
      <c r="DX5" s="62">
        <f>VLOOKUP($B5,RD_15[#All],DX$2,0)/DX$1</f>
        <v>4.1211180124223601</v>
      </c>
      <c r="DY5" s="62">
        <f>VLOOKUP($B5,RD_15[#All],DY$2,0)/DY$1</f>
        <v>4.0110420979986197</v>
      </c>
      <c r="DZ5" s="62">
        <f>VLOOKUP($B5,RD_15[#All],DZ$2,0)/DZ$1</f>
        <v>4.104209799861974</v>
      </c>
      <c r="EA5" s="62">
        <f>VLOOKUP($B5,RD_15[#All],EA$2,0)/EA$1</f>
        <v>4.0969634230503793</v>
      </c>
      <c r="EB5" s="62">
        <f>VLOOKUP($B5,RD_15[#All],EB$2,0)/EB$1</f>
        <v>4.0483091787439616</v>
      </c>
      <c r="EC5" s="62">
        <f>VLOOKUP($B5,RD_15[#All],EC$2,0)/EC$1</f>
        <v>4.0507246376811592</v>
      </c>
      <c r="ED5" s="62">
        <f>VLOOKUP($B5,RD_15[#All],ED$2,0)/ED$1</f>
        <v>4.137336093857833</v>
      </c>
      <c r="EE5" s="62">
        <f>VLOOKUP($B5,RD_15[#All],EE$2,0)/EE$1</f>
        <v>4.066597653554175</v>
      </c>
      <c r="EF5" s="62">
        <f>VLOOKUP($B5,RD_15[#All],EF$2,0)/EF$1</f>
        <v>4.1173222912353351</v>
      </c>
      <c r="EG5" s="62">
        <f>VLOOKUP($B5,RD_15[#All],EG$2,0)/EG$1</f>
        <v>4.0279503105590058</v>
      </c>
      <c r="EH5" s="62">
        <f>VLOOKUP($B5,RD_15[#All],EH$2,0)/EH$1</f>
        <v>4.1369910282953759</v>
      </c>
      <c r="EI5" s="62">
        <f>VLOOKUP($B5,RD_15[#All],EI$2,0)/EI$1</f>
        <v>4.1367243867243868</v>
      </c>
      <c r="EJ5" s="62">
        <f>VLOOKUP($B5,RD_15[#All],EJ$2,0)/EJ$1</f>
        <v>4.2022084195997236</v>
      </c>
      <c r="EK5" s="62">
        <f>VLOOKUP($B5,RD_15[#All],EK$2,0)/EK$1</f>
        <v>4.1438095238095238</v>
      </c>
      <c r="EL5" s="62">
        <f>VLOOKUP($B5,RD_15[#All],EL$2,0)/EL$1</f>
        <v>4.0555555555555554</v>
      </c>
      <c r="EM5" s="62">
        <f>VLOOKUP($B5,RD_15[#All],EM$2,0)/EM$1</f>
        <v>4.0379572118702551</v>
      </c>
      <c r="EN5" s="62">
        <f>VLOOKUP($B5,RD_15[#All],EN$2,0)/EN$1</f>
        <v>4.1480331262939956</v>
      </c>
      <c r="EO5" s="62">
        <f>VLOOKUP($B5,RD_15[#All],EO$2,0)/EO$1</f>
        <v>4.1580400276052449</v>
      </c>
      <c r="EP5" s="62">
        <f>VLOOKUP($B5,RD_15[#All],EP$2,0)/EP$1</f>
        <v>4.0973084886128364</v>
      </c>
      <c r="EQ5" s="62">
        <f>VLOOKUP($B5,RD_15[#All],EQ$2,0)/EQ$1</f>
        <v>4.053830227743271</v>
      </c>
      <c r="ER5" s="62">
        <f>VLOOKUP($B5,RD_15[#All],ER$2,0)/ER$1</f>
        <v>4.1877156659765351</v>
      </c>
      <c r="ES5" s="62">
        <f>VLOOKUP($B5,RD_15[#All],ES$2,0)/ES$1</f>
        <v>4.0890269151138714</v>
      </c>
      <c r="ET5" s="62">
        <f>VLOOKUP($B5,RD_15[#All],ET$2,0)/ET$1</f>
        <v>4.129148629148629</v>
      </c>
      <c r="EU5" s="62">
        <f>VLOOKUP($B5,RD_15[#All],EU$2,0)/EU$1</f>
        <v>4.065806878306879</v>
      </c>
      <c r="EV5" s="62">
        <f>VLOOKUP($B5,RD_15[#All],EV$2,0)/EV$1</f>
        <v>4.0389610389610384</v>
      </c>
      <c r="EW5" s="62">
        <f>VLOOKUP($B5,RD_15[#All],EW$2,0)/EW$1</f>
        <v>4.0789682539682541</v>
      </c>
      <c r="EX5" s="62">
        <f>VLOOKUP($B5,RD_15[#All],EX$2,0)/EX$1</f>
        <v>4.0669427191166321</v>
      </c>
      <c r="EY5" s="62">
        <f>VLOOKUP($B5,RD_15[#All],EY$2,0)/EY$1</f>
        <v>4.1859410430838997</v>
      </c>
      <c r="EZ5" s="62">
        <f>VLOOKUP($B5,RD_15[#All],EZ$2,0)/EZ$1</f>
        <v>4.108350586611456</v>
      </c>
      <c r="FA5" s="62">
        <f>VLOOKUP($B5,RD_15[#All],FA$2,0)/FA$1</f>
        <v>4.1787439613526569</v>
      </c>
      <c r="FB5" s="62">
        <f>VLOOKUP($B5,RD_15[#All],FB$2,0)/FB$1</f>
        <v>4.0893719806763285</v>
      </c>
      <c r="FC5" s="62">
        <f>VLOOKUP($B5,RD_15[#All],FC$2,0)/FC$1</f>
        <v>4.1473429951690823</v>
      </c>
      <c r="FD5" s="62">
        <f>VLOOKUP($B5,RD_15[#All],FD$2,0)/FD$1</f>
        <v>4.1280193236714977</v>
      </c>
      <c r="FE5" s="62">
        <f>VLOOKUP($B5,RD_15[#All],FE$2,0)/FE$1</f>
        <v>4.1528640441683917</v>
      </c>
      <c r="FF5" s="62">
        <f>VLOOKUP($B5,RD_15[#All],FF$2,0)/FF$1</f>
        <v>4.0697032436162877</v>
      </c>
      <c r="FG5" s="62">
        <f>VLOOKUP($B5,RD_15[#All],FG$2,0)/FG$1</f>
        <v>4.079020013802622</v>
      </c>
      <c r="FH5" s="62">
        <f>VLOOKUP($B5,RD_15[#All],FH$2,0)/FH$1</f>
        <v>4.079020013802622</v>
      </c>
      <c r="FI5" s="62">
        <f>VLOOKUP($B5,RD_15[#All],FI$2,0)/FI$1</f>
        <v>4.041752933057281</v>
      </c>
      <c r="FJ5" s="62">
        <f>VLOOKUP($B5,RD_15[#All],FJ$2,0)/FJ$1</f>
        <v>4.2103174603174605</v>
      </c>
      <c r="FK5" s="62">
        <f>VLOOKUP($B5,RD_15[#All],FK$2,0)/FK$1</f>
        <v>4.2777777777777777</v>
      </c>
      <c r="FL5" s="62">
        <f>VLOOKUP($B5,RD_15[#All],FL$2,0)/FL$1</f>
        <v>4.075396825396826</v>
      </c>
      <c r="FM5" s="62">
        <f>VLOOKUP($B5,RD_15[#All],FM$2,0)/FM$1</f>
        <v>4.0207860922146637</v>
      </c>
      <c r="FN5" s="62">
        <f>VLOOKUP($B5,RD_15[#All],FN$2,0)/FN$1</f>
        <v>4.0793650793650791</v>
      </c>
      <c r="FO5" s="62">
        <f>VLOOKUP($B5,RD_15[#All],FO$2,0)/FO$1</f>
        <v>3.984504913076341</v>
      </c>
      <c r="FP5" s="62">
        <f>VLOOKUP($B5,RD_15[#All],FP$2,0)/FP$1</f>
        <v>3.9924414210128494</v>
      </c>
      <c r="FQ5" s="62">
        <f>VLOOKUP($B5,RD_15[#All],FQ$2,0)/FQ$1</f>
        <v>4.0340136054421771</v>
      </c>
      <c r="FR5" s="62">
        <f>VLOOKUP($B5,RD_15[#All],FR$2,0)/FR$1</f>
        <v>4.0321239606953894</v>
      </c>
      <c r="FS5" s="62">
        <f>VLOOKUP($B5,RD_15[#All],FS$2,0)/FS$1</f>
        <v>4.0510204081632653</v>
      </c>
      <c r="FT5" s="62">
        <f>VLOOKUP($B5,RD_15[#All],FT$2,0)/FT$1</f>
        <v>4.1504157218442934</v>
      </c>
      <c r="FU5" s="62">
        <f>VLOOKUP($B5,RD_15[#All],FU$2,0)/FU$1</f>
        <v>4.1545729402872258</v>
      </c>
      <c r="FV5" s="62">
        <f>VLOOKUP($B5,RD_15[#All],FV$2,0)/FV$1</f>
        <v>4.0359032501889649</v>
      </c>
      <c r="FW5" s="62">
        <f>VLOOKUP($B5,RD_15[#All],FW$2,0)/FW$1</f>
        <v>4.0789871504157214</v>
      </c>
      <c r="FX5" s="62">
        <f>VLOOKUP($B5,RD_15[#All],FX$2,0)/FX$1</f>
        <v>4.0891912320483748</v>
      </c>
      <c r="FY5" s="62">
        <f>VLOOKUP($B5,RD_15[#All],FY$2,0)/FY$1</f>
        <v>4.1307634164777021</v>
      </c>
      <c r="FZ5" s="62">
        <f>VLOOKUP($B5,RD_15[#All],FZ$2,0)/FZ$1</f>
        <v>3.950793650793651</v>
      </c>
      <c r="GA5" s="62">
        <f>VLOOKUP($B5,RD_15[#All],GA$2,0)/GA$1</f>
        <v>4.0555555555555554</v>
      </c>
      <c r="GB5" s="62">
        <f>VLOOKUP($B5,RD_15[#All],GB$2,0)/GB$1</f>
        <v>4.0234487734487736</v>
      </c>
      <c r="GC5" s="62">
        <f>VLOOKUP($B5,RD_15[#All],GC$2,0)/GC$1</f>
        <v>4.1243386243386242</v>
      </c>
      <c r="GD5" s="62">
        <f>VLOOKUP($B5,RD_15[#All],GD$2,0)/GD$1</f>
        <v>4.085789871504157</v>
      </c>
      <c r="GE5" s="62">
        <f>VLOOKUP($B5,RD_15[#All],GE$2,0)/GE$1</f>
        <v>4.0801209372637937</v>
      </c>
      <c r="GF5" s="62">
        <f>VLOOKUP($B5,RD_15[#All],GF$2,0)/GF$1</f>
        <v>4.1462585034013602</v>
      </c>
      <c r="GG5" s="62">
        <f>VLOOKUP($B5,RD_15[#All],GG$2,0)/GG$1</f>
        <v>4.0736961451247167</v>
      </c>
      <c r="GH5" s="62">
        <f>VLOOKUP($B5,RD_15[#All],GH$2,0)/GH$1</f>
        <v>4.1572184429327281</v>
      </c>
      <c r="GI5" s="62">
        <f>VLOOKUP($B5,RD_15[#All],GI$2,0)/GI$1</f>
        <v>4.0744520030234312</v>
      </c>
      <c r="GJ5" s="62">
        <f>VLOOKUP($B5,RD_15[#All],GJ$2,0)/GJ$1</f>
        <v>4.1179138321995454</v>
      </c>
      <c r="GK5" s="62">
        <f>VLOOKUP($B5,RD_15[#All],GK$2,0)/GK$1</f>
        <v>4.0600907029478455</v>
      </c>
      <c r="GL5" s="62">
        <f>VLOOKUP($B5,RD_15[#All],GL$2,0)/GL$1</f>
        <v>4.0816326530612246</v>
      </c>
      <c r="GM5" s="62">
        <f>VLOOKUP($B5,RD_15[#All],GM$2,0)/GM$1</f>
        <v>4.0570672713529854</v>
      </c>
      <c r="GN5" s="62">
        <f>VLOOKUP($B5,RD_15[#All],GN$2,0)/GN$1</f>
        <v>4.0944822373393803</v>
      </c>
      <c r="GO5" s="62">
        <f>VLOOKUP($B5,RD_15[#All],GO$2,0)/GO$1</f>
        <v>4.1305555555555555</v>
      </c>
      <c r="GP5" s="62">
        <f>VLOOKUP($B5,RD_15[#All],GP$2,0)/GP$1</f>
        <v>4.1055555555555552</v>
      </c>
      <c r="GQ5" s="62">
        <f>VLOOKUP($B5,RD_15[#All],GQ$2,0)/GQ$1</f>
        <v>4.1154761904761905</v>
      </c>
      <c r="GR5" s="62">
        <f>VLOOKUP($B5,RD_15[#All],GR$2,0)/GR$1</f>
        <v>3.9833458466998843</v>
      </c>
      <c r="GS5" s="62">
        <f>VLOOKUP($B5,RD_15[#All],GS$2,0)/GS$1</f>
        <v>4.0753129046180403</v>
      </c>
      <c r="GT5" s="62">
        <f>VLOOKUP($B5,RD_15[#All],GT$2,0)/GT$1</f>
        <v>4.0588697017268442</v>
      </c>
      <c r="GU5" s="62">
        <f>VLOOKUP($B5,RD_15[#All],GU$2,0)/GU$1</f>
        <v>4.0500102480016391</v>
      </c>
      <c r="GV5" s="62">
        <f>VLOOKUP($B5,RD_15[#All],GV$2,0)/GV$1</f>
        <v>4.0577434987372882</v>
      </c>
      <c r="GW5" s="62">
        <f>VLOOKUP($B5,RD_15[#All],GW$2,0)/GW$1</f>
        <v>4.0833046471600687</v>
      </c>
      <c r="GX5" s="62">
        <f>VLOOKUP($B5,RD_15[#All],GX$2,0)/GX$1</f>
        <v>4.0250523286237572</v>
      </c>
      <c r="GY5" s="62">
        <f>VLOOKUP($B5,RD_15[#All],GY$2,0)/GY$1</f>
        <v>4.1099583646167499</v>
      </c>
      <c r="GZ5" s="62">
        <f>VLOOKUP($B5,RD_15[#All],GZ$2,0)/GZ$1</f>
        <v>4.1268445839874417</v>
      </c>
      <c r="HA5" s="62">
        <f>VLOOKUP($B5,RD_15[#All],HA$2,0)/HA$1</f>
        <v>4.1563715787318278</v>
      </c>
      <c r="HB5" s="62">
        <f>VLOOKUP($B5,RD_15[#All],HB$2,0)/HB$1</f>
        <v>4.0284715284715285</v>
      </c>
      <c r="HC5" s="62">
        <f>VLOOKUP($B5,RD_15[#All],HC$2,0)/HC$1</f>
        <v>4.108034822320537</v>
      </c>
      <c r="HD5" s="62">
        <f>VLOOKUP($B5,RD_15[#All],HD$2,0)/HD$1</f>
        <v>3.9851984749943932</v>
      </c>
      <c r="HE5" s="62">
        <f>VLOOKUP($B5,RD_15[#All],HE$2,0)/HE$1</f>
        <v>4.0010920756262376</v>
      </c>
      <c r="HF5" s="62">
        <f>VLOOKUP($B5,RD_15[#All],HF$2,0)/HF$1</f>
        <v>4.1307311473057329</v>
      </c>
      <c r="HG5" s="62">
        <f>VLOOKUP($B5,RD_15[#All],HG$2,0)/HG$1</f>
        <v>4.0803244374672945</v>
      </c>
      <c r="HH5" s="62">
        <f>VLOOKUP($B5,RD_15[#All],HH$2,0)/HH$1</f>
        <v>4.0714285714285712</v>
      </c>
      <c r="HI5" s="62">
        <f>VLOOKUP($B5,RD_15[#All],HI$2,0)/HI$1</f>
        <v>4.0910518053375196</v>
      </c>
      <c r="HJ5" s="62">
        <f>VLOOKUP($B5,RD_15[#All],HJ$2,0)/HJ$1</f>
        <v>4.0690690690690685</v>
      </c>
      <c r="HK5" s="62">
        <f>VLOOKUP($B5,RD_15[#All],HK$2,0)/HK$1</f>
        <v>4.1047674130380898</v>
      </c>
      <c r="HL5" s="62">
        <f>VLOOKUP($B5,RD_15[#All],HL$2,0)/HL$1</f>
        <v>4.0506715506715505</v>
      </c>
      <c r="HM5" s="62">
        <f>VLOOKUP($B5,RD_15[#All],HM$2,0)/HM$1</f>
        <v>4.0139324960753529</v>
      </c>
      <c r="HN5" s="62">
        <f>VLOOKUP($B5,RD_15[#All],HN$2,0)/HN$1</f>
        <v>3.9594559074779863</v>
      </c>
      <c r="HO5" s="62">
        <f>VLOOKUP($B5,RD_15[#All],HO$2,0)/HO$1</f>
        <v>3.9597844657642267</v>
      </c>
      <c r="HP5" s="62">
        <f>VLOOKUP($B5,RD_15[#All],HP$2,0)/HP$1</f>
        <v>3.9731732913551094</v>
      </c>
      <c r="HQ5" s="62">
        <f>VLOOKUP($B5,RD_15[#All],HQ$2,0)/HQ$1</f>
        <v>3.905984025140762</v>
      </c>
      <c r="HR5" s="62">
        <f>VLOOKUP($B5,RD_15[#All],HR$2,0)/HR$1</f>
        <v>3.8905286632559357</v>
      </c>
      <c r="HS5" s="62">
        <f>VLOOKUP($B5,RD_15[#All],HS$2,0)/HS$1</f>
        <v>4.0081389698736638</v>
      </c>
      <c r="HT5" s="62">
        <f>VLOOKUP($B5,RD_15[#All],HT$2,0)/HT$1</f>
        <v>3.8496941803427607</v>
      </c>
      <c r="HU5" s="62">
        <f>VLOOKUP($B5,RD_15[#All],HU$2,0)/HU$1</f>
        <v>3.9292850007135725</v>
      </c>
      <c r="HV5" s="62">
        <f>VLOOKUP($B5,RD_15[#All],HV$2,0)/HV$1</f>
        <v>4.0331097473954625</v>
      </c>
      <c r="HW5" s="62">
        <f>VLOOKUP($B5,RD_15[#All],HW$2,0)/HW$1</f>
        <v>4.0282574568288858</v>
      </c>
      <c r="HX5" s="62">
        <f>VLOOKUP($B5,RD_15[#All],HX$2,0)/HX$1</f>
        <v>4.0321821036106753</v>
      </c>
      <c r="HY5" s="62">
        <f>VLOOKUP($B5,RD_15[#All],HY$2,0)/HY$1</f>
        <v>4</v>
      </c>
      <c r="HZ5" s="62">
        <f>VLOOKUP($B5,RD_15[#All],HZ$2,0)/HZ$1</f>
        <v>3.9919264409060324</v>
      </c>
      <c r="IA5" s="62">
        <f>VLOOKUP($B5,RD_15[#All],IA$2,0)/IA$1</f>
        <v>4.0863422291993716</v>
      </c>
      <c r="IB5" s="62">
        <f>VLOOKUP($B5,RD_15[#All],IB$2,0)/IB$1</f>
        <v>4.0087463556851306</v>
      </c>
      <c r="IC5" s="62">
        <f>VLOOKUP($B5,RD_15[#All],IC$2,0)/IC$1</f>
        <v>4.0690737833594977</v>
      </c>
      <c r="ID5" s="62">
        <f>VLOOKUP($B5,RD_15[#All],ID$2,0)/ID$1</f>
        <v>4.0627943485086346</v>
      </c>
      <c r="IE5" s="62">
        <f>VLOOKUP($B5,RD_15[#All],IE$2,0)/IE$1</f>
        <v>4.0486656200941908</v>
      </c>
      <c r="IF5" s="62">
        <f>VLOOKUP($B5,RD_15[#All],IF$2,0)/IF$1</f>
        <v>4.0635792778649922</v>
      </c>
      <c r="IG5" s="62">
        <f>VLOOKUP($B5,RD_15[#All],IG$2,0)/IG$1</f>
        <v>4.0386484264035278</v>
      </c>
      <c r="IH5" s="62">
        <f>VLOOKUP($B5,RD_15[#All],IH$2,0)/IH$1</f>
        <v>4.0188383045525899</v>
      </c>
      <c r="II5" s="62">
        <f>VLOOKUP($B5,RD_15[#All],II$2,0)/II$1</f>
        <v>4.0113627868729909</v>
      </c>
      <c r="IJ5" s="62">
        <f>VLOOKUP($B5,RD_15[#All],IJ$2,0)/IJ$1</f>
        <v>4.01846452866861</v>
      </c>
      <c r="IK5" s="62">
        <f>VLOOKUP($B5,RD_15[#All],IK$2,0)/IK$1</f>
        <v>4.0337519623233904</v>
      </c>
      <c r="IL5" s="62">
        <f>VLOOKUP($B5,RD_15[#All],IL$2,0)/IL$1</f>
        <v>4.0498430141287285</v>
      </c>
      <c r="IM5" s="62">
        <f>VLOOKUP($B5,RD_15[#All],IM$2,0)/IM$1</f>
        <v>3.9925431711145993</v>
      </c>
      <c r="IN5" s="62">
        <f>VLOOKUP($B5,RD_15[#All],IN$2,0)/IN$1</f>
        <v>4.0390222022875077</v>
      </c>
      <c r="IO5" s="62">
        <f>VLOOKUP($B5,RD_15[#All],IO$2,0)/IO$1</f>
        <v>4.0298273155416009</v>
      </c>
      <c r="IP5" s="62">
        <f>VLOOKUP($B5,RD_15[#All],IP$2,0)/IP$1</f>
        <v>4.0068774762652311</v>
      </c>
      <c r="IQ5" s="62">
        <f>VLOOKUP($B5,RD_15[#All],IQ$2,0)/IQ$1</f>
        <v>4.0486656200941908</v>
      </c>
      <c r="IR5" s="62">
        <f>VLOOKUP($B5,RD_15[#All],IR$2,0)/IR$1</f>
        <v>4.0225760633923899</v>
      </c>
      <c r="IS5" s="62">
        <f>VLOOKUP($B5,RD_15[#All],IS$2,0)/IS$1</f>
        <v>4.0356582193316886</v>
      </c>
      <c r="IT5" s="62">
        <f>VLOOKUP($B5,RD_15[#All],IT$2,0)/IT$1</f>
        <v>4.0274351498841288</v>
      </c>
      <c r="IU5" s="62">
        <f>VLOOKUP($B5,RD_15[#All],IU$2,0)/IU$1</f>
        <v>4.068924273005905</v>
      </c>
      <c r="IV5" s="62">
        <f>VLOOKUP($B5,RD_15[#All],IV$2,0)/IV$1</f>
        <v>4.0588323241384465</v>
      </c>
      <c r="IW5" s="62">
        <f>VLOOKUP($B5,RD_15[#All],IW$2,0)/IW$1</f>
        <v>4.0483665993870073</v>
      </c>
      <c r="IX5" s="62">
        <f>VLOOKUP($B5,RD_15[#All],IX$2,0)/IX$1</f>
        <v>4.0401435299394484</v>
      </c>
      <c r="IY5" s="62">
        <f>VLOOKUP($B5,RD_15[#All],IY$2,0)/IY$1</f>
        <v>4.064812738282126</v>
      </c>
      <c r="IZ5" s="62">
        <f>VLOOKUP($B5,RD_15[#All],IZ$2,0)/IZ$1</f>
        <v>4.0038532895675756</v>
      </c>
      <c r="JA5" s="62">
        <f>VLOOKUP($B5,RD_15[#All],JA$2,0)/JA$1</f>
        <v>3.9992488391149958</v>
      </c>
      <c r="JB5" s="62">
        <f>VLOOKUP($B5,RD_15[#All],JB$2,0)/JB$1</f>
        <v>4.0857279366596142</v>
      </c>
      <c r="JC5" s="62">
        <f>VLOOKUP($B5,RD_15[#All],JC$2,0)/JC$1</f>
        <v>4.088016588016588</v>
      </c>
      <c r="JD5" s="62">
        <f>VLOOKUP($B5,RD_15[#All],JD$2,0)/JD$1</f>
        <v>4.138896476372576</v>
      </c>
      <c r="JE5" s="62">
        <f>VLOOKUP($B5,RD_15[#All],JE$2,0)/JE$1</f>
        <v>4.141810570381999</v>
      </c>
      <c r="JF5" s="62">
        <f>VLOOKUP($B5,RD_15[#All],JF$2,0)/JF$1</f>
        <v>4.1275271097732009</v>
      </c>
      <c r="JG5" s="62">
        <f>VLOOKUP($B5,RD_15[#All],JG$2,0)/JG$1</f>
        <v>4.1293124081102333</v>
      </c>
      <c r="JH5" s="62">
        <f>VLOOKUP($B5,RD_15[#All],JH$2,0)/JH$1</f>
        <v>4.1462109319252178</v>
      </c>
      <c r="JI5" s="62">
        <f>VLOOKUP($B5,RD_15[#All],JI$2,0)/JI$1</f>
        <v>4.1113234591495464</v>
      </c>
      <c r="JJ5" s="62">
        <f>VLOOKUP($B5,RD_15[#All],JJ$2,0)/JJ$1</f>
        <v>4.069688075899256</v>
      </c>
      <c r="JK5" s="62">
        <f>VLOOKUP($B5,RD_15[#All],JK$2,0)/JK$1</f>
        <v>4.1094619666048242</v>
      </c>
      <c r="JL5" s="62">
        <f>VLOOKUP($B5,RD_15[#All],JL$2,0)/JL$1</f>
        <v>4.1790309873949578</v>
      </c>
      <c r="JM5" s="62">
        <f>VLOOKUP($B5,RD_15[#All],JM$2,0)/JM$1</f>
        <v>4.032342542883331</v>
      </c>
      <c r="JN5" s="62">
        <f>VLOOKUP($B5,RD_15[#All],JN$2,0)/JN$1</f>
        <v>4.0147164393395549</v>
      </c>
      <c r="JO5" s="62">
        <f>VLOOKUP($B5,RD_15[#All],JO$2,0)/JO$1</f>
        <v>4.1276024616996203</v>
      </c>
      <c r="JP5" s="62">
        <f>VLOOKUP($B5,RD_15[#All],JP$2,0)/JP$1</f>
        <v>4.0803244374672945</v>
      </c>
      <c r="JQ5" s="62">
        <f>VLOOKUP($B5,RD_15[#All],JQ$2,0)/JQ$1</f>
        <v>4.1343973486830636</v>
      </c>
      <c r="JR5" s="62">
        <f>VLOOKUP($B5,RD_15[#All],JR$2,0)/JR$1</f>
        <v>4.152712366998081</v>
      </c>
      <c r="JS5" s="62">
        <f>VLOOKUP($B5,RD_15[#All],JS$2,0)/JS$1</f>
        <v>4.1212203945123198</v>
      </c>
      <c r="JT5" s="62">
        <f>VLOOKUP($B5,RD_15[#All],JT$2,0)/JT$1</f>
        <v>4.172106089399322</v>
      </c>
      <c r="JU5" s="62">
        <f>VLOOKUP($B5,RD_15[#All],JU$2,0)/JU$1</f>
        <v>4.0984015984015993</v>
      </c>
      <c r="JV5" s="62">
        <f>VLOOKUP($B5,RD_15[#All],JV$2,0)/JV$1</f>
        <v>4.0302343159486016</v>
      </c>
      <c r="JW5" s="62">
        <f>VLOOKUP($B5,RD_15[#All],JW$2,0)/JW$1</f>
        <v>4.0147392290249426</v>
      </c>
      <c r="JX5" s="62">
        <f>VLOOKUP($B5,RD_15[#All],JX$2,0)/JX$1</f>
        <v>4.0113378684807257</v>
      </c>
      <c r="JY5" s="62">
        <f>VLOOKUP($B5,RD_15[#All],JY$2,0)/JY$1</f>
        <v>3.9833711262282687</v>
      </c>
      <c r="JZ5" s="62">
        <f>VLOOKUP($B5,RD_15[#All],JZ$2,0)/JZ$1</f>
        <v>3.8824640967498105</v>
      </c>
      <c r="KA5" s="62">
        <f>VLOOKUP($B5,RD_15[#All],KA$2,0)/KA$1</f>
        <v>3.944066515495086</v>
      </c>
      <c r="KB5" s="62">
        <f>VLOOKUP($B5,RD_15[#All],KB$2,0)/KB$1</f>
        <v>4.0438397581254719</v>
      </c>
      <c r="KC5" s="62">
        <f>VLOOKUP($B5,RD_15[#All],KC$2,0)/KC$1</f>
        <v>3.9610733182161746</v>
      </c>
      <c r="KD5" s="62">
        <f>VLOOKUP($B5,RD_15[#All],KD$2,0)/KD$1</f>
        <v>3.9081632653061216</v>
      </c>
      <c r="KE5" s="62">
        <f>VLOOKUP($B5,RD_15[#All],KE$2,0)/KE$1</f>
        <v>4.0547996976568408</v>
      </c>
      <c r="KF5" s="62">
        <f>VLOOKUP($B5,RD_15[#All],KF$2,0)/KF$1</f>
        <v>4.0251897860593511</v>
      </c>
      <c r="KG5" s="62">
        <f>VLOOKUP($B5,RD_15[#All],KG$2,0)/KG$1</f>
        <v>4.0056689342403624</v>
      </c>
      <c r="KH5" s="62">
        <f>VLOOKUP($B5,RD_15[#All],KH$2,0)/KH$1</f>
        <v>4.0340136054421771</v>
      </c>
      <c r="KI5" s="62">
        <f>VLOOKUP($B5,RD_15[#All],KI$2,0)/KI$1</f>
        <v>4.0742063492063494</v>
      </c>
      <c r="KJ5" s="62">
        <f>VLOOKUP($B5,RD_15[#All],KJ$2,0)/KJ$1</f>
        <v>3.9884920634920635</v>
      </c>
      <c r="KK5" s="62">
        <f>VLOOKUP($B5,RD_15[#All],KK$2,0)/KK$1</f>
        <v>3.9888888888888889</v>
      </c>
      <c r="KL5" s="62">
        <f>VLOOKUP($B5,RD_15[#All],KL$2,0)/KL$1</f>
        <v>3.9984779299847788</v>
      </c>
      <c r="KM5" s="62">
        <f>VLOOKUP($B5,RD_15[#All],KM$2,0)/KM$1</f>
        <v>4.0410958904109586</v>
      </c>
      <c r="KN5" s="62">
        <f>VLOOKUP($B5,RD_15[#All],KN$2,0)/KN$1</f>
        <v>4.0208570345089116</v>
      </c>
      <c r="KO5" s="62">
        <f>VLOOKUP($B5,RD_15[#All],KO$2,0)/KO$1</f>
        <v>4.0303375047402348</v>
      </c>
      <c r="KP5" s="62">
        <f>VLOOKUP($B5,RD_15[#All],KP$2,0)/KP$1</f>
        <v>4.0322335987865001</v>
      </c>
      <c r="KQ5" s="62">
        <f>VLOOKUP($B5,RD_15[#All],KQ$2,0)/KQ$1</f>
        <v>4.2703357563170652</v>
      </c>
      <c r="KR5" s="62">
        <f>VLOOKUP($B5,RD_15[#All],KR$2,0)/KR$1</f>
        <v>4.0030337504740237</v>
      </c>
      <c r="KS5" s="62">
        <f>VLOOKUP($B5,RD_15[#All],KS$2,0)/KS$1</f>
        <v>3.9893818733409181</v>
      </c>
      <c r="KT5" s="62">
        <f>VLOOKUP($B5,RD_15[#All],KT$2,0)/KT$1</f>
        <v>4.0515737580584004</v>
      </c>
      <c r="KU5" s="62">
        <f>VLOOKUP($B5,RD_15[#All],KU$2,0)/KU$1</f>
        <v>4.017823284034888</v>
      </c>
      <c r="KV5" s="62">
        <f>VLOOKUP($B5,RD_15[#All],KV$2,0)/KV$1</f>
        <v>4.0020964360587001</v>
      </c>
      <c r="KW5" s="62">
        <f>VLOOKUP($B5,RD_15[#All],KW$2,0)/KW$1</f>
        <v>4.0128934395145999</v>
      </c>
      <c r="KX5" s="62">
        <f>VLOOKUP($B5,RD_15[#All],KX$2,0)/KX$1</f>
        <v>4.0321239606953894</v>
      </c>
      <c r="KY5" s="62">
        <f>VLOOKUP($B5,RD_15[#All],KY$2,0)/KY$1</f>
        <v>4.0424603174603178</v>
      </c>
      <c r="KZ5" s="62">
        <f>VLOOKUP($B5,RD_15[#All],KZ$2,0)/KZ$1</f>
        <v>4.0515873015873014</v>
      </c>
      <c r="LA5" s="62">
        <f>VLOOKUP($B5,RD_15[#All],LA$2,0)/LA$1</f>
        <v>4.1055729984301408</v>
      </c>
      <c r="LB5" s="62">
        <f>VLOOKUP($B5,RD_15[#All],LB$2,0)/LB$1</f>
        <v>4.0253225035833733</v>
      </c>
      <c r="LC5" s="62">
        <f>VLOOKUP($B5,RD_15[#All],LC$2,0)/LC$1</f>
        <v>4.1015873015873012</v>
      </c>
      <c r="LD5" s="62">
        <f>VLOOKUP($B5,RD_15[#All],LD$2,0)/LD$1</f>
        <v>4.0562158929505863</v>
      </c>
      <c r="LE5" s="62">
        <f>VLOOKUP($B5,RD_15[#All],LE$2,0)/LE$1</f>
        <v>4.0491141511549671</v>
      </c>
      <c r="LF5" s="62">
        <f>VLOOKUP($B5,RD_15[#All],LF$2,0)/LF$1</f>
        <v>4.0162218733647306</v>
      </c>
      <c r="LG5" s="62">
        <f>VLOOKUP($B5,RD_15[#All],LG$2,0)/LG$1</f>
        <v>4.0456349206349209</v>
      </c>
      <c r="LH5" s="62">
        <f>VLOOKUP($B5,RD_15[#All],LH$2,0)/LH$1</f>
        <v>3.9709163017433697</v>
      </c>
      <c r="LI5" s="62">
        <f>VLOOKUP($B5,RD_15[#All],LI$2,0)/LI$1</f>
        <v>4.0012708380055315</v>
      </c>
      <c r="LJ5" s="62">
        <f>VLOOKUP($B5,RD_15[#All],LJ$2,0)/LJ$1</f>
        <v>3.9585414585414589</v>
      </c>
      <c r="LK5" s="62">
        <f>VLOOKUP($B5,RD_15[#All],LK$2,0)/LK$1</f>
        <v>3.9850863422291991</v>
      </c>
      <c r="LL5" s="62">
        <f>VLOOKUP($B5,RD_15[#All],LL$2,0)/LL$1</f>
        <v>3.9850863422291991</v>
      </c>
      <c r="LM5" s="62">
        <f>VLOOKUP($B5,RD_15[#All],LM$2,0)/LM$1</f>
        <v>4.0543470135306867</v>
      </c>
      <c r="LN5" s="62">
        <f>VLOOKUP($B5,RD_15[#All],LN$2,0)/LN$1</f>
        <v>4.0031397174254311</v>
      </c>
      <c r="LO5" s="62">
        <f>VLOOKUP($B5,RD_15[#All],LO$2,0)/LO$1</f>
        <v>3.9803393885026539</v>
      </c>
      <c r="LP5" s="62">
        <f>VLOOKUP($B5,RD_15[#All],LP$2,0)/LP$1</f>
        <v>3.9732376467070343</v>
      </c>
      <c r="LQ5" s="62">
        <f>VLOOKUP($B5,RD_15[#All],LQ$2,0)/LQ$1</f>
        <v>3.9773491814308133</v>
      </c>
      <c r="LR5" s="62">
        <f>VLOOKUP($B5,RD_15[#All],LR$2,0)/LR$1</f>
        <v>3.9855722508783726</v>
      </c>
      <c r="LS5" s="62">
        <f>VLOOKUP($B5,RD_15[#All],LS$2,0)/LS$1</f>
        <v>4.0673658588968031</v>
      </c>
      <c r="LT5" s="62">
        <f>VLOOKUP($B5,RD_15[#All],LT$2,0)/LT$1</f>
        <v>3.9529042386185242</v>
      </c>
      <c r="LU5" s="62">
        <f>VLOOKUP($B5,RD_15[#All],LU$2,0)/LU$1</f>
        <v>3.9191522762951334</v>
      </c>
      <c r="LV5" s="62">
        <f>VLOOKUP($B5,RD_15[#All],LV$2,0)/LV$1</f>
        <v>4.0655416012558874</v>
      </c>
      <c r="LW5" s="62">
        <f>VLOOKUP($B5,RD_15[#All],LW$2,0)/LW$1</f>
        <v>4.063186813186813</v>
      </c>
      <c r="LX5" s="62">
        <f>VLOOKUP($B5,RD_15[#All],LX$2,0)/LX$1</f>
        <v>4.063186813186813</v>
      </c>
      <c r="LY5" s="62">
        <f>VLOOKUP($B5,RD_15[#All],LY$2,0)/LY$1</f>
        <v>4.1004709576138145</v>
      </c>
      <c r="LZ5" s="62">
        <f>VLOOKUP($B5,RD_15[#All],LZ$2,0)/LZ$1</f>
        <v>3.9672572325633548</v>
      </c>
      <c r="MA5" s="62">
        <f>VLOOKUP($B5,RD_15[#All],MA$2,0)/MA$1</f>
        <v>4.1003214472602227</v>
      </c>
      <c r="MB5" s="62">
        <f>VLOOKUP($B5,RD_15[#All],MB$2,0)/MB$1</f>
        <v>4.0401435299394484</v>
      </c>
      <c r="MC5" s="62">
        <f>VLOOKUP($B5,RD_15[#All],MC$2,0)/MC$1</f>
        <v>4.0778948942214246</v>
      </c>
      <c r="MD5" s="62">
        <f>VLOOKUP($B5,RD_15[#All],MD$2,0)/MD$1</f>
        <v>4.0521043582268064</v>
      </c>
      <c r="ME5" s="62">
        <f>VLOOKUP($B5,RD_15[#All],ME$2,0)/ME$1</f>
        <v>4.0678029453539652</v>
      </c>
      <c r="MF5" s="62">
        <f>VLOOKUP($B5,RD_15[#All],MF$2,0)/MF$1</f>
        <v>4.0304253569559689</v>
      </c>
      <c r="MG5" s="62">
        <f>VLOOKUP($B5,RD_15[#All],MG$2,0)/MG$1</f>
        <v>4.0756522389175451</v>
      </c>
      <c r="MH5" s="62">
        <f>VLOOKUP($B5,RD_15[#All],MH$2,0)/MH$1</f>
        <v>4.1234955520669807</v>
      </c>
      <c r="MI5" s="62">
        <f>VLOOKUP($B5,RD_15[#All],MI$2,0)/MI$1</f>
        <v>4.0450026164311881</v>
      </c>
      <c r="MJ5" s="62">
        <f>VLOOKUP($B5,RD_15[#All],MJ$2,0)/MJ$1</f>
        <v>4.0953689167974883</v>
      </c>
      <c r="MK5" s="62">
        <f>VLOOKUP($B5,RD_15[#All],MK$2,0)/MK$1</f>
        <v>4.2472527472527473</v>
      </c>
      <c r="ML5" s="62">
        <f>VLOOKUP($B5,RD_15[#All],ML$2,0)/ML$1</f>
        <v>4.0775211183374447</v>
      </c>
      <c r="MM5" s="62">
        <f>VLOOKUP($B5,RD_15[#All],MM$2,0)/MM$1</f>
        <v>3.9787655953069487</v>
      </c>
      <c r="MN5" s="62">
        <f>VLOOKUP($B5,RD_15[#All],MN$2,0)/MN$1</f>
        <v>4.0561224489795915</v>
      </c>
      <c r="MO5" s="62">
        <f>VLOOKUP($B5,RD_15[#All],MO$2,0)/MO$1</f>
        <v>4.1185243328100469</v>
      </c>
      <c r="MP5" s="62">
        <f>VLOOKUP($B5,RD_15[#All],MP$2,0)/MP$1</f>
        <v>4.066290852005138</v>
      </c>
      <c r="MQ5" s="62">
        <f>VLOOKUP($B5,RD_15[#All],MQ$2,0)/MQ$1</f>
        <v>3.9866935785303124</v>
      </c>
      <c r="MR5" s="62">
        <f>VLOOKUP($B5,RD_15[#All],MR$2,0)/MR$1</f>
        <v>4.0050085968453315</v>
      </c>
      <c r="MS5" s="62">
        <f>VLOOKUP($B5,RD_15[#All],MS$2,0)/MS$1</f>
        <v>4.116954474097331</v>
      </c>
      <c r="MT5" s="62">
        <f>VLOOKUP($B5,RD_15[#All],MT$2,0)/MT$1</f>
        <v>4.0109890109890118</v>
      </c>
      <c r="MU5" s="62">
        <f>VLOOKUP($B5,RD_15[#All],MU$2,0)/MU$1</f>
        <v>4.0935934813485835</v>
      </c>
      <c r="MV5" s="62">
        <f>VLOOKUP($B5,RD_15[#All],MV$2,0)/MV$1</f>
        <v>4.0937633794776662</v>
      </c>
      <c r="MW5" s="62">
        <f>VLOOKUP($B5,RD_15[#All],MW$2,0)/MW$1</f>
        <v>4.0011773940345368</v>
      </c>
      <c r="MX5" s="62">
        <f>VLOOKUP($B5,RD_15[#All],MX$2,0)/MX$1</f>
        <v>4.0633176347462054</v>
      </c>
      <c r="MY5" s="62">
        <f>VLOOKUP($B5,RD_15[#All],MY$2,0)/MY$1</f>
        <v>4.0090266875981158</v>
      </c>
      <c r="MZ5" s="62">
        <f>VLOOKUP($B5,RD_15[#All],MZ$2,0)/MZ$1</f>
        <v>4.0278649921507057</v>
      </c>
      <c r="NA5" s="62">
        <f>VLOOKUP($B5,RD_15[#All],NA$2,0)/NA$1</f>
        <v>4.110964223746179</v>
      </c>
      <c r="NB5" s="62">
        <f>VLOOKUP($B5,RD_15[#All],NB$2,0)/NB$1</f>
        <v>4.098116169544741</v>
      </c>
      <c r="NC5" s="62">
        <f>VLOOKUP($B5,RD_15[#All],NC$2,0)/NC$1</f>
        <v>4.1373626373626378</v>
      </c>
      <c r="ND5" s="62">
        <f>VLOOKUP($B5,RD_15[#All],ND$2,0)/ND$1</f>
        <v>4.1200941915227629</v>
      </c>
      <c r="NE5" s="63">
        <f>IFERROR(AVERAGEIF(Inv_SY_B20[[#This Row],[BLK1_INV1]:[BLK12_INV31]],"&gt;"&amp;0.1,Inv_SY_B20[[#This Row],[BLK1_INV1]:[BLK12_INV31]]),"")</f>
        <v>4.0075353236246567</v>
      </c>
    </row>
    <row r="6" spans="2:369" x14ac:dyDescent="0.35">
      <c r="B6" s="87">
        <f t="shared" si="6"/>
        <v>45747</v>
      </c>
      <c r="C6" s="62">
        <f>VLOOKUP($B6,RD_15[#All],C$2,0)/C$1</f>
        <v>3.5526315789473681</v>
      </c>
      <c r="D6" s="62">
        <f>VLOOKUP($B6,RD_15[#All],D$2,0)/D$1</f>
        <v>3.4154704944178627</v>
      </c>
      <c r="E6" s="62">
        <f>VLOOKUP($B6,RD_15[#All],E$2,0)/E$1</f>
        <v>3.6356060606060603</v>
      </c>
      <c r="F6" s="62">
        <f>VLOOKUP($B6,RD_15[#All],F$2,0)/F$1</f>
        <v>3.6416666666666666</v>
      </c>
      <c r="G6" s="62">
        <f>VLOOKUP($B6,RD_15[#All],G$2,0)/G$1</f>
        <v>3.6386363636363637</v>
      </c>
      <c r="H6" s="62">
        <f>VLOOKUP($B6,RD_15[#All],H$2,0)/H$1</f>
        <v>3.4267274107820809</v>
      </c>
      <c r="I6" s="62">
        <f>VLOOKUP($B6,RD_15[#All],I$2,0)/I$1</f>
        <v>3.7077276205049738</v>
      </c>
      <c r="J6" s="62">
        <f>VLOOKUP($B6,RD_15[#All],J$2,0)/J$1</f>
        <v>3.5606060606060606</v>
      </c>
      <c r="K6" s="62">
        <f>VLOOKUP($B6,RD_15[#All],K$2,0)/K$1</f>
        <v>3.6810606060606057</v>
      </c>
      <c r="L6" s="62">
        <f>VLOOKUP($B6,RD_15[#All],L$2,0)/L$1</f>
        <v>3.6856060606060606</v>
      </c>
      <c r="M6" s="62">
        <f>VLOOKUP($B6,RD_15[#All],M$2,0)/M$1</f>
        <v>3.6916666666666669</v>
      </c>
      <c r="N6" s="62">
        <f>VLOOKUP($B6,RD_15[#All],N$2,0)/N$1</f>
        <v>3.687878787878788</v>
      </c>
      <c r="O6" s="62">
        <f>VLOOKUP($B6,RD_15[#All],O$2,0)/O$1</f>
        <v>3.6848484848484846</v>
      </c>
      <c r="P6" s="62">
        <f>VLOOKUP($B6,RD_15[#All],P$2,0)/P$1</f>
        <v>3.6901515151515154</v>
      </c>
      <c r="Q6" s="62">
        <f>VLOOKUP($B6,RD_15[#All],Q$2,0)/Q$1</f>
        <v>3.7333333333333334</v>
      </c>
      <c r="R6" s="62">
        <f>VLOOKUP($B6,RD_15[#All],R$2,0)/R$1</f>
        <v>3.7227272727272727</v>
      </c>
      <c r="S6" s="62">
        <f>VLOOKUP($B6,RD_15[#All],S$2,0)/S$1</f>
        <v>3.6555023923444971</v>
      </c>
      <c r="T6" s="62">
        <f>VLOOKUP($B6,RD_15[#All],T$2,0)/T$1</f>
        <v>3.6810207336523124</v>
      </c>
      <c r="U6" s="62">
        <f>VLOOKUP($B6,RD_15[#All],U$2,0)/U$1</f>
        <v>3.64469696969697</v>
      </c>
      <c r="V6" s="62">
        <f>VLOOKUP($B6,RD_15[#All],V$2,0)/V$1</f>
        <v>3.6992424242424242</v>
      </c>
      <c r="W6" s="62">
        <f>VLOOKUP($B6,RD_15[#All],W$2,0)/W$1</f>
        <v>3.7909090909090906</v>
      </c>
      <c r="X6" s="62">
        <f>VLOOKUP($B6,RD_15[#All],X$2,0)/X$1</f>
        <v>3.7598484848484848</v>
      </c>
      <c r="Y6" s="62">
        <f>VLOOKUP($B6,RD_15[#All],Y$2,0)/Y$1</f>
        <v>3.8053030303030302</v>
      </c>
      <c r="Z6" s="62">
        <f>VLOOKUP($B6,RD_15[#All],Z$2,0)/Z$1</f>
        <v>3.7780303030303028</v>
      </c>
      <c r="AA6" s="62">
        <f>VLOOKUP($B6,RD_15[#All],AA$2,0)/AA$1</f>
        <v>3.7856060606060606</v>
      </c>
      <c r="AB6" s="62">
        <f>VLOOKUP($B6,RD_15[#All],AB$2,0)/AB$1</f>
        <v>3.7863636363636366</v>
      </c>
      <c r="AC6" s="62">
        <f>VLOOKUP($B6,RD_15[#All],AC$2,0)/AC$1</f>
        <v>3.7856060606060606</v>
      </c>
      <c r="AD6" s="62">
        <f>VLOOKUP($B6,RD_15[#All],AD$2,0)/AD$1</f>
        <v>3.7659090909090911</v>
      </c>
      <c r="AE6" s="62">
        <f>VLOOKUP($B6,RD_15[#All],AE$2,0)/AE$1</f>
        <v>3.790151515151515</v>
      </c>
      <c r="AF6" s="62">
        <f>VLOOKUP($B6,RD_15[#All],AF$2,0)/AF$1</f>
        <v>3.8045454545454547</v>
      </c>
      <c r="AG6" s="62">
        <f>VLOOKUP($B6,RD_15[#All],AG$2,0)/AG$1</f>
        <v>3.7651515151515151</v>
      </c>
      <c r="AH6" s="62">
        <f>VLOOKUP($B6,RD_15[#All],AH$2,0)/AH$1</f>
        <v>3.774242424242424</v>
      </c>
      <c r="AI6" s="62">
        <f>VLOOKUP($B6,RD_15[#All],AI$2,0)/AI$1</f>
        <v>3.600757575757576</v>
      </c>
      <c r="AJ6" s="62">
        <f>VLOOKUP($B6,RD_15[#All],AJ$2,0)/AJ$1</f>
        <v>3.5598086124401909</v>
      </c>
      <c r="AK6" s="62">
        <f>VLOOKUP($B6,RD_15[#All],AK$2,0)/AK$1</f>
        <v>3.5988835725677832</v>
      </c>
      <c r="AL6" s="62">
        <f>VLOOKUP($B6,RD_15[#All],AL$2,0)/AL$1</f>
        <v>3.6499202551834129</v>
      </c>
      <c r="AM6" s="62">
        <f>VLOOKUP($B6,RD_15[#All],AM$2,0)/AM$1</f>
        <v>3.7025518341307815</v>
      </c>
      <c r="AN6" s="62">
        <f>VLOOKUP($B6,RD_15[#All],AN$2,0)/AN$1</f>
        <v>3.7200956937799043</v>
      </c>
      <c r="AO6" s="62">
        <f>VLOOKUP($B6,RD_15[#All],AO$2,0)/AO$1</f>
        <v>3.6704545454545454</v>
      </c>
      <c r="AP6" s="62">
        <f>VLOOKUP($B6,RD_15[#All],AP$2,0)/AP$1</f>
        <v>3.6730462519936204</v>
      </c>
      <c r="AQ6" s="62">
        <f>VLOOKUP($B6,RD_15[#All],AQ$2,0)/AQ$1</f>
        <v>3.5810606060606061</v>
      </c>
      <c r="AR6" s="62">
        <f>VLOOKUP($B6,RD_15[#All],AR$2,0)/AR$1</f>
        <v>3.6997146932952929</v>
      </c>
      <c r="AS6" s="62">
        <f>VLOOKUP($B6,RD_15[#All],AS$2,0)/AS$1</f>
        <v>3.7808599167822474</v>
      </c>
      <c r="AT6" s="62">
        <f>VLOOKUP($B6,RD_15[#All],AT$2,0)/AT$1</f>
        <v>3.7543859649122804</v>
      </c>
      <c r="AU6" s="62">
        <f>VLOOKUP($B6,RD_15[#All],AU$2,0)/AU$1</f>
        <v>3.7719298245614032</v>
      </c>
      <c r="AV6" s="62">
        <f>VLOOKUP($B6,RD_15[#All],AV$2,0)/AV$1</f>
        <v>3.862518089725036</v>
      </c>
      <c r="AW6" s="62">
        <f>VLOOKUP($B6,RD_15[#All],AW$2,0)/AW$1</f>
        <v>3.8485254691689015</v>
      </c>
      <c r="AX6" s="62">
        <f>VLOOKUP($B6,RD_15[#All],AX$2,0)/AX$1</f>
        <v>3.8124999999999996</v>
      </c>
      <c r="AY6" s="62">
        <f>VLOOKUP($B6,RD_15[#All],AY$2,0)/AY$1</f>
        <v>3.7683374083129584</v>
      </c>
      <c r="AZ6" s="62">
        <f>VLOOKUP($B6,RD_15[#All],AZ$2,0)/AZ$1</f>
        <v>3.7836706210746684</v>
      </c>
      <c r="BA6" s="62">
        <f>VLOOKUP($B6,RD_15[#All],BA$2,0)/BA$1</f>
        <v>3.7859237536656889</v>
      </c>
      <c r="BB6" s="62">
        <f>VLOOKUP($B6,RD_15[#All],BB$2,0)/BB$1</f>
        <v>3.7019579405366208</v>
      </c>
      <c r="BC6" s="62">
        <f>VLOOKUP($B6,RD_15[#All],BC$2,0)/BC$1</f>
        <v>3.670995670995671</v>
      </c>
      <c r="BD6" s="62">
        <f>VLOOKUP($B6,RD_15[#All],BD$2,0)/BD$1</f>
        <v>3.6797791580400276</v>
      </c>
      <c r="BE6" s="62">
        <f>VLOOKUP($B6,RD_15[#All],BE$2,0)/BE$1</f>
        <v>3.6139502762430933</v>
      </c>
      <c r="BF6" s="62">
        <f>VLOOKUP($B6,RD_15[#All],BF$2,0)/BF$1</f>
        <v>3.7172848145556334</v>
      </c>
      <c r="BG6" s="62">
        <f>VLOOKUP($B6,RD_15[#All],BG$2,0)/BG$1</f>
        <v>3.695564516129032</v>
      </c>
      <c r="BH6" s="62">
        <f>VLOOKUP($B6,RD_15[#All],BH$2,0)/BH$1</f>
        <v>3.5315568022440398</v>
      </c>
      <c r="BI6" s="62">
        <f>VLOOKUP($B6,RD_15[#All],BI$2,0)/BI$1</f>
        <v>3.5247603833865813</v>
      </c>
      <c r="BJ6" s="62">
        <f>VLOOKUP($B6,RD_15[#All],BJ$2,0)/BJ$1</f>
        <v>3.5104311543810844</v>
      </c>
      <c r="BK6" s="62">
        <f>VLOOKUP($B6,RD_15[#All],BK$2,0)/BK$1</f>
        <v>3.6727272727272728</v>
      </c>
      <c r="BL6" s="62">
        <f>VLOOKUP($B6,RD_15[#All],BL$2,0)/BL$1</f>
        <v>3.6425159235668794</v>
      </c>
      <c r="BM6" s="62">
        <f>VLOOKUP($B6,RD_15[#All],BM$2,0)/BM$1</f>
        <v>3.6700879765395893</v>
      </c>
      <c r="BN6" s="62">
        <f>VLOOKUP($B6,RD_15[#All],BN$2,0)/BN$1</f>
        <v>4.0431331953071084</v>
      </c>
      <c r="BO6" s="62">
        <f>VLOOKUP($B6,RD_15[#All],BO$2,0)/BO$1</f>
        <v>3.956176673567978</v>
      </c>
      <c r="BP6" s="62">
        <f>VLOOKUP($B6,RD_15[#All],BP$2,0)/BP$1</f>
        <v>3.9494634821737629</v>
      </c>
      <c r="BQ6" s="62">
        <f>VLOOKUP($B6,RD_15[#All],BQ$2,0)/BQ$1</f>
        <v>3.9944789510006897</v>
      </c>
      <c r="BR6" s="62">
        <f>VLOOKUP($B6,RD_15[#All],BR$2,0)/BR$1</f>
        <v>4.0576259489302968</v>
      </c>
      <c r="BS6" s="62">
        <f>VLOOKUP($B6,RD_15[#All],BS$2,0)/BS$1</f>
        <v>3.9934335579747708</v>
      </c>
      <c r="BT6" s="62">
        <f>VLOOKUP($B6,RD_15[#All],BT$2,0)/BT$1</f>
        <v>3.9092477570738442</v>
      </c>
      <c r="BU6" s="62">
        <f>VLOOKUP($B6,RD_15[#All],BU$2,0)/BU$1</f>
        <v>3.9893029675638365</v>
      </c>
      <c r="BV6" s="62">
        <f>VLOOKUP($B6,RD_15[#All],BV$2,0)/BV$1</f>
        <v>3.9944789510006897</v>
      </c>
      <c r="BW6" s="62">
        <f>VLOOKUP($B6,RD_15[#All],BW$2,0)/BW$1</f>
        <v>3.6935817805383024</v>
      </c>
      <c r="BX6" s="62">
        <f>VLOOKUP($B6,RD_15[#All],BX$2,0)/BX$1</f>
        <v>4.0184315771170231</v>
      </c>
      <c r="BY6" s="62">
        <f>VLOOKUP($B6,RD_15[#All],BY$2,0)/BY$1</f>
        <v>3.9085576259489301</v>
      </c>
      <c r="BZ6" s="62">
        <f>VLOOKUP($B6,RD_15[#All],BZ$2,0)/BZ$1</f>
        <v>3.9430014430014433</v>
      </c>
      <c r="CA6" s="62">
        <f>VLOOKUP($B6,RD_15[#All],CA$2,0)/CA$1</f>
        <v>3.8614718614718622</v>
      </c>
      <c r="CB6" s="62">
        <f>VLOOKUP($B6,RD_15[#All],CB$2,0)/CB$1</f>
        <v>3.9837819185645271</v>
      </c>
      <c r="CC6" s="62">
        <f>VLOOKUP($B6,RD_15[#All],CC$2,0)/CC$1</f>
        <v>4.0003450655624562</v>
      </c>
      <c r="CD6" s="62">
        <f>VLOOKUP($B6,RD_15[#All],CD$2,0)/CD$1</f>
        <v>4.0034506556245688</v>
      </c>
      <c r="CE6" s="62">
        <f>VLOOKUP($B6,RD_15[#All],CE$2,0)/CE$1</f>
        <v>3.9841269841269837</v>
      </c>
      <c r="CF6" s="62">
        <f>VLOOKUP($B6,RD_15[#All],CF$2,0)/CF$1</f>
        <v>4.0436507936507935</v>
      </c>
      <c r="CG6" s="62">
        <f>VLOOKUP($B6,RD_15[#All],CG$2,0)/CG$1</f>
        <v>3.9968944099378878</v>
      </c>
      <c r="CH6" s="62">
        <f>VLOOKUP($B6,RD_15[#All],CH$2,0)/CH$1</f>
        <v>4.0634920634920642</v>
      </c>
      <c r="CI6" s="62">
        <f>VLOOKUP($B6,RD_15[#All],CI$2,0)/CI$1</f>
        <v>4.0603864734299515</v>
      </c>
      <c r="CJ6" s="62">
        <f>VLOOKUP($B6,RD_15[#All],CJ$2,0)/CJ$1</f>
        <v>4.0346320346320352</v>
      </c>
      <c r="CK6" s="62">
        <f>VLOOKUP($B6,RD_15[#All],CK$2,0)/CK$1</f>
        <v>4.0194805194805197</v>
      </c>
      <c r="CL6" s="62">
        <f>VLOOKUP($B6,RD_15[#All],CL$2,0)/CL$1</f>
        <v>4.0041472265422495</v>
      </c>
      <c r="CM6" s="62">
        <f>VLOOKUP($B6,RD_15[#All],CM$2,0)/CM$1</f>
        <v>4.0062111801242235</v>
      </c>
      <c r="CN6" s="62">
        <f>VLOOKUP($B6,RD_15[#All],CN$2,0)/CN$1</f>
        <v>3.9568668046928916</v>
      </c>
      <c r="CO6" s="62">
        <f>VLOOKUP($B6,RD_15[#All],CO$2,0)/CO$1</f>
        <v>3.9720496894409933</v>
      </c>
      <c r="CP6" s="62">
        <f>VLOOKUP($B6,RD_15[#All],CP$2,0)/CP$1</f>
        <v>3.8467908902691508</v>
      </c>
      <c r="CQ6" s="62">
        <f>VLOOKUP($B6,RD_15[#All],CQ$2,0)/CQ$1</f>
        <v>3.906142167011732</v>
      </c>
      <c r="CR6" s="62">
        <f>VLOOKUP($B6,RD_15[#All],CR$2,0)/CR$1</f>
        <v>3.9244306418219459</v>
      </c>
      <c r="CS6" s="62">
        <f>VLOOKUP($B6,RD_15[#All],CS$2,0)/CS$1</f>
        <v>3.9824016563146993</v>
      </c>
      <c r="CT6" s="62">
        <f>VLOOKUP($B6,RD_15[#All],CT$2,0)/CT$1</f>
        <v>4.0120772946859899</v>
      </c>
      <c r="CU6" s="62">
        <f>VLOOKUP($B6,RD_15[#All],CU$2,0)/CU$1</f>
        <v>3.9926984126984126</v>
      </c>
      <c r="CV6" s="62">
        <f>VLOOKUP($B6,RD_15[#All],CV$2,0)/CV$1</f>
        <v>3.9889579020013799</v>
      </c>
      <c r="CW6" s="62">
        <f>VLOOKUP($B6,RD_15[#All],CW$2,0)/CW$1</f>
        <v>3.9851621808143549</v>
      </c>
      <c r="CX6" s="62">
        <f>VLOOKUP($B6,RD_15[#All],CX$2,0)/CX$1</f>
        <v>3.9531024531024532</v>
      </c>
      <c r="CY6" s="62">
        <f>VLOOKUP($B6,RD_15[#All],CY$2,0)/CY$1</f>
        <v>3.9624819624819629</v>
      </c>
      <c r="CZ6" s="62">
        <f>VLOOKUP($B6,RD_15[#All],CZ$2,0)/CZ$1</f>
        <v>3.9679089026915118</v>
      </c>
      <c r="DA6" s="62">
        <f>VLOOKUP($B6,RD_15[#All],DA$2,0)/DA$1</f>
        <v>3.8862887848847287</v>
      </c>
      <c r="DB6" s="62">
        <f>VLOOKUP($B6,RD_15[#All],DB$2,0)/DB$1</f>
        <v>4.0300207039337472</v>
      </c>
      <c r="DC6" s="62">
        <f>VLOOKUP($B6,RD_15[#All],DC$2,0)/DC$1</f>
        <v>3.9102829537612145</v>
      </c>
      <c r="DD6" s="62">
        <f>VLOOKUP($B6,RD_15[#All],DD$2,0)/DD$1</f>
        <v>4.0251897860593511</v>
      </c>
      <c r="DE6" s="62">
        <f>VLOOKUP($B6,RD_15[#All],DE$2,0)/DE$1</f>
        <v>4.0517598343685304</v>
      </c>
      <c r="DF6" s="62">
        <f>VLOOKUP($B6,RD_15[#All],DF$2,0)/DF$1</f>
        <v>3.9858523119392681</v>
      </c>
      <c r="DG6" s="62">
        <f>VLOOKUP($B6,RD_15[#All],DG$2,0)/DG$1</f>
        <v>3.968944099378882</v>
      </c>
      <c r="DH6" s="62">
        <f>VLOOKUP($B6,RD_15[#All],DH$2,0)/DH$1</f>
        <v>4.0600414078674945</v>
      </c>
      <c r="DI6" s="62">
        <f>VLOOKUP($B6,RD_15[#All],DI$2,0)/DI$1</f>
        <v>4.0690131124913735</v>
      </c>
      <c r="DJ6" s="62">
        <f>VLOOKUP($B6,RD_15[#All],DJ$2,0)/DJ$1</f>
        <v>4.108005521048999</v>
      </c>
      <c r="DK6" s="62">
        <f>VLOOKUP($B6,RD_15[#All],DK$2,0)/DK$1</f>
        <v>4.0151171579743012</v>
      </c>
      <c r="DL6" s="62">
        <f>VLOOKUP($B6,RD_15[#All],DL$2,0)/DL$1</f>
        <v>4.0367965367965368</v>
      </c>
      <c r="DM6" s="62">
        <f>VLOOKUP($B6,RD_15[#All],DM$2,0)/DM$1</f>
        <v>4.0255348516218072</v>
      </c>
      <c r="DN6" s="62">
        <f>VLOOKUP($B6,RD_15[#All],DN$2,0)/DN$1</f>
        <v>4.1325051759834368</v>
      </c>
      <c r="DO6" s="62">
        <f>VLOOKUP($B6,RD_15[#All],DO$2,0)/DO$1</f>
        <v>4.0621118012422359</v>
      </c>
      <c r="DP6" s="62">
        <f>VLOOKUP($B6,RD_15[#All],DP$2,0)/DP$1</f>
        <v>4.0766045548654244</v>
      </c>
      <c r="DQ6" s="62">
        <f>VLOOKUP($B6,RD_15[#All],DQ$2,0)/DQ$1</f>
        <v>4.1131815044858522</v>
      </c>
      <c r="DR6" s="62">
        <f>VLOOKUP($B6,RD_15[#All],DR$2,0)/DR$1</f>
        <v>4.087301587301587</v>
      </c>
      <c r="DS6" s="62">
        <f>VLOOKUP($B6,RD_15[#All],DS$2,0)/DS$1</f>
        <v>4.050034506556246</v>
      </c>
      <c r="DT6" s="62">
        <f>VLOOKUP($B6,RD_15[#All],DT$2,0)/DT$1</f>
        <v>4.0510697032436163</v>
      </c>
      <c r="DU6" s="62">
        <f>VLOOKUP($B6,RD_15[#All],DU$2,0)/DU$1</f>
        <v>4.0447330447330447</v>
      </c>
      <c r="DV6" s="62">
        <f>VLOOKUP($B6,RD_15[#All],DV$2,0)/DV$1</f>
        <v>4.0595238095238093</v>
      </c>
      <c r="DW6" s="62">
        <f>VLOOKUP($B6,RD_15[#All],DW$2,0)/DW$1</f>
        <v>4.0717736369910282</v>
      </c>
      <c r="DX6" s="62">
        <f>VLOOKUP($B6,RD_15[#All],DX$2,0)/DX$1</f>
        <v>4.0493443754313319</v>
      </c>
      <c r="DY6" s="62">
        <f>VLOOKUP($B6,RD_15[#All],DY$2,0)/DY$1</f>
        <v>4.0590062111801242</v>
      </c>
      <c r="DZ6" s="62">
        <f>VLOOKUP($B6,RD_15[#All],DZ$2,0)/DZ$1</f>
        <v>4.0286404416839199</v>
      </c>
      <c r="EA6" s="62">
        <f>VLOOKUP($B6,RD_15[#All],EA$2,0)/EA$1</f>
        <v>4.0227743271221525</v>
      </c>
      <c r="EB6" s="62">
        <f>VLOOKUP($B6,RD_15[#All],EB$2,0)/EB$1</f>
        <v>3.9765355417529333</v>
      </c>
      <c r="EC6" s="62">
        <f>VLOOKUP($B6,RD_15[#All],EC$2,0)/EC$1</f>
        <v>3.9820565907522427</v>
      </c>
      <c r="ED6" s="62">
        <f>VLOOKUP($B6,RD_15[#All],ED$2,0)/ED$1</f>
        <v>4.0607315389924086</v>
      </c>
      <c r="EE6" s="62">
        <f>VLOOKUP($B6,RD_15[#All],EE$2,0)/EE$1</f>
        <v>3.9958592132505175</v>
      </c>
      <c r="EF6" s="62">
        <f>VLOOKUP($B6,RD_15[#All],EF$2,0)/EF$1</f>
        <v>4.0438233264320225</v>
      </c>
      <c r="EG6" s="62">
        <f>VLOOKUP($B6,RD_15[#All],EG$2,0)/EG$1</f>
        <v>3.9589371980676327</v>
      </c>
      <c r="EH6" s="62">
        <f>VLOOKUP($B6,RD_15[#All],EH$2,0)/EH$1</f>
        <v>4.0662525879917188</v>
      </c>
      <c r="EI6" s="62">
        <f>VLOOKUP($B6,RD_15[#All],EI$2,0)/EI$1</f>
        <v>4.0649350649350646</v>
      </c>
      <c r="EJ6" s="62">
        <f>VLOOKUP($B6,RD_15[#All],EJ$2,0)/EJ$1</f>
        <v>4.1635610766045543</v>
      </c>
      <c r="EK6" s="62">
        <f>VLOOKUP($B6,RD_15[#All],EK$2,0)/EK$1</f>
        <v>4.1031746031746028</v>
      </c>
      <c r="EL6" s="62">
        <f>VLOOKUP($B6,RD_15[#All],EL$2,0)/EL$1</f>
        <v>4.0117322291235329</v>
      </c>
      <c r="EM6" s="62">
        <f>VLOOKUP($B6,RD_15[#All],EM$2,0)/EM$1</f>
        <v>3.991718426501035</v>
      </c>
      <c r="EN6" s="62">
        <f>VLOOKUP($B6,RD_15[#All],EN$2,0)/EN$1</f>
        <v>4.1104209799861975</v>
      </c>
      <c r="EO6" s="62">
        <f>VLOOKUP($B6,RD_15[#All],EO$2,0)/EO$1</f>
        <v>4.2273982056590746</v>
      </c>
      <c r="EP6" s="62">
        <f>VLOOKUP($B6,RD_15[#All],EP$2,0)/EP$1</f>
        <v>4.0455486542443069</v>
      </c>
      <c r="EQ6" s="62">
        <f>VLOOKUP($B6,RD_15[#All],EQ$2,0)/EQ$1</f>
        <v>4.0020703933747406</v>
      </c>
      <c r="ER6" s="62">
        <f>VLOOKUP($B6,RD_15[#All],ER$2,0)/ER$1</f>
        <v>4.1300897170462392</v>
      </c>
      <c r="ES6" s="62">
        <f>VLOOKUP($B6,RD_15[#All],ES$2,0)/ES$1</f>
        <v>4.0341614906832293</v>
      </c>
      <c r="ET6" s="62">
        <f>VLOOKUP($B6,RD_15[#All],ET$2,0)/ET$1</f>
        <v>4.0743145743145748</v>
      </c>
      <c r="EU6" s="62">
        <f>VLOOKUP($B6,RD_15[#All],EU$2,0)/EU$1</f>
        <v>4.0125661375661386</v>
      </c>
      <c r="EV6" s="62">
        <f>VLOOKUP($B6,RD_15[#All],EV$2,0)/EV$1</f>
        <v>3.9819624819624821</v>
      </c>
      <c r="EW6" s="62">
        <f>VLOOKUP($B6,RD_15[#All],EW$2,0)/EW$1</f>
        <v>4.015079365079365</v>
      </c>
      <c r="EX6" s="62">
        <f>VLOOKUP($B6,RD_15[#All],EX$2,0)/EX$1</f>
        <v>4.0127674258109041</v>
      </c>
      <c r="EY6" s="62">
        <f>VLOOKUP($B6,RD_15[#All],EY$2,0)/EY$1</f>
        <v>4.1269841269841265</v>
      </c>
      <c r="EZ6" s="62">
        <f>VLOOKUP($B6,RD_15[#All],EZ$2,0)/EZ$1</f>
        <v>4.0503795721187021</v>
      </c>
      <c r="FA6" s="62">
        <f>VLOOKUP($B6,RD_15[#All],FA$2,0)/FA$1</f>
        <v>4.1086956521739131</v>
      </c>
      <c r="FB6" s="62">
        <f>VLOOKUP($B6,RD_15[#All],FB$2,0)/FB$1</f>
        <v>4.0241545893719808</v>
      </c>
      <c r="FC6" s="62">
        <f>VLOOKUP($B6,RD_15[#All],FC$2,0)/FC$1</f>
        <v>4.0797101449275361</v>
      </c>
      <c r="FD6" s="62">
        <f>VLOOKUP($B6,RD_15[#All],FD$2,0)/FD$1</f>
        <v>4.0576259489302968</v>
      </c>
      <c r="FE6" s="62">
        <f>VLOOKUP($B6,RD_15[#All],FE$2,0)/FE$1</f>
        <v>4.0804002760524494</v>
      </c>
      <c r="FF6" s="62">
        <f>VLOOKUP($B6,RD_15[#All],FF$2,0)/FF$1</f>
        <v>4.0058661145617673</v>
      </c>
      <c r="FG6" s="62">
        <f>VLOOKUP($B6,RD_15[#All],FG$2,0)/FG$1</f>
        <v>4.0127674258109041</v>
      </c>
      <c r="FH6" s="62">
        <f>VLOOKUP($B6,RD_15[#All],FH$2,0)/FH$1</f>
        <v>4.0144927536231885</v>
      </c>
      <c r="FI6" s="62">
        <f>VLOOKUP($B6,RD_15[#All],FI$2,0)/FI$1</f>
        <v>3.9779158040027602</v>
      </c>
      <c r="FJ6" s="62">
        <f>VLOOKUP($B6,RD_15[#All],FJ$2,0)/FJ$1</f>
        <v>4.1392195767195767</v>
      </c>
      <c r="FK6" s="62">
        <f>VLOOKUP($B6,RD_15[#All],FK$2,0)/FK$1</f>
        <v>4.2060041407867494</v>
      </c>
      <c r="FL6" s="62">
        <f>VLOOKUP($B6,RD_15[#All],FL$2,0)/FL$1</f>
        <v>4.0119047619047619</v>
      </c>
      <c r="FM6" s="62">
        <f>VLOOKUP($B6,RD_15[#All],FM$2,0)/FM$1</f>
        <v>4.0026455026455023</v>
      </c>
      <c r="FN6" s="62">
        <f>VLOOKUP($B6,RD_15[#All],FN$2,0)/FN$1</f>
        <v>4.0597127739984877</v>
      </c>
      <c r="FO6" s="62">
        <f>VLOOKUP($B6,RD_15[#All],FO$2,0)/FO$1</f>
        <v>3.9667422524565374</v>
      </c>
      <c r="FP6" s="62">
        <f>VLOOKUP($B6,RD_15[#All],FP$2,0)/FP$1</f>
        <v>3.9769463340891908</v>
      </c>
      <c r="FQ6" s="62">
        <f>VLOOKUP($B6,RD_15[#All],FQ$2,0)/FQ$1</f>
        <v>4.0132275132275135</v>
      </c>
      <c r="FR6" s="62">
        <f>VLOOKUP($B6,RD_15[#All],FR$2,0)/FR$1</f>
        <v>4.0147392290249426</v>
      </c>
      <c r="FS6" s="62">
        <f>VLOOKUP($B6,RD_15[#All],FS$2,0)/FS$1</f>
        <v>4.0256991685563115</v>
      </c>
      <c r="FT6" s="62">
        <f>VLOOKUP($B6,RD_15[#All],FT$2,0)/FT$1</f>
        <v>4.1224489795918364</v>
      </c>
      <c r="FU6" s="62">
        <f>VLOOKUP($B6,RD_15[#All],FU$2,0)/FU$1</f>
        <v>4.123204837490551</v>
      </c>
      <c r="FV6" s="62">
        <f>VLOOKUP($B6,RD_15[#All],FV$2,0)/FV$1</f>
        <v>4.0226757369614514</v>
      </c>
      <c r="FW6" s="62">
        <f>VLOOKUP($B6,RD_15[#All],FW$2,0)/FW$1</f>
        <v>4.0578231292517009</v>
      </c>
      <c r="FX6" s="62">
        <f>VLOOKUP($B6,RD_15[#All],FX$2,0)/FX$1</f>
        <v>4.0668934240362802</v>
      </c>
      <c r="FY6" s="62">
        <f>VLOOKUP($B6,RD_15[#All],FY$2,0)/FY$1</f>
        <v>4.1027966742252451</v>
      </c>
      <c r="FZ6" s="62">
        <f>VLOOKUP($B6,RD_15[#All],FZ$2,0)/FZ$1</f>
        <v>3.9265873015873014</v>
      </c>
      <c r="GA6" s="62">
        <f>VLOOKUP($B6,RD_15[#All],GA$2,0)/GA$1</f>
        <v>4.0396825396825395</v>
      </c>
      <c r="GB6" s="62">
        <f>VLOOKUP($B6,RD_15[#All],GB$2,0)/GB$1</f>
        <v>3.9884559884559883</v>
      </c>
      <c r="GC6" s="62">
        <f>VLOOKUP($B6,RD_15[#All],GC$2,0)/GC$1</f>
        <v>4.0925925925925926</v>
      </c>
      <c r="GD6" s="62">
        <f>VLOOKUP($B6,RD_15[#All],GD$2,0)/GD$1</f>
        <v>4.0547996976568408</v>
      </c>
      <c r="GE6" s="62">
        <f>VLOOKUP($B6,RD_15[#All],GE$2,0)/GE$1</f>
        <v>4.05933484504913</v>
      </c>
      <c r="GF6" s="62">
        <f>VLOOKUP($B6,RD_15[#All],GF$2,0)/GF$1</f>
        <v>4.1239606953892665</v>
      </c>
      <c r="GG6" s="62">
        <f>VLOOKUP($B6,RD_15[#All],GG$2,0)/GG$1</f>
        <v>4.0411942554799696</v>
      </c>
      <c r="GH6" s="62">
        <f>VLOOKUP($B6,RD_15[#All],GH$2,0)/GH$1</f>
        <v>4.1179138321995454</v>
      </c>
      <c r="GI6" s="62">
        <f>VLOOKUP($B6,RD_15[#All],GI$2,0)/GI$1</f>
        <v>4.0355253212396063</v>
      </c>
      <c r="GJ6" s="62">
        <f>VLOOKUP($B6,RD_15[#All],GJ$2,0)/GJ$1</f>
        <v>4.0816326530612246</v>
      </c>
      <c r="GK6" s="62">
        <f>VLOOKUP($B6,RD_15[#All],GK$2,0)/GK$1</f>
        <v>4.0196523053665905</v>
      </c>
      <c r="GL6" s="62">
        <f>VLOOKUP($B6,RD_15[#All],GL$2,0)/GL$1</f>
        <v>4.0377928949357518</v>
      </c>
      <c r="GM6" s="62">
        <f>VLOOKUP($B6,RD_15[#All],GM$2,0)/GM$1</f>
        <v>4.0007558578987146</v>
      </c>
      <c r="GN6" s="62">
        <f>VLOOKUP($B6,RD_15[#All],GN$2,0)/GN$1</f>
        <v>4.0427059712773996</v>
      </c>
      <c r="GO6" s="62">
        <f>VLOOKUP($B6,RD_15[#All],GO$2,0)/GO$1</f>
        <v>4.0825396825396822</v>
      </c>
      <c r="GP6" s="62">
        <f>VLOOKUP($B6,RD_15[#All],GP$2,0)/GP$1</f>
        <v>4.0515873015873014</v>
      </c>
      <c r="GQ6" s="62">
        <f>VLOOKUP($B6,RD_15[#All],GQ$2,0)/GQ$1</f>
        <v>4.0730158730158736</v>
      </c>
      <c r="GR6" s="62">
        <f>VLOOKUP($B6,RD_15[#All],GR$2,0)/GR$1</f>
        <v>4.0280526926489664</v>
      </c>
      <c r="GS6" s="62">
        <f>VLOOKUP($B6,RD_15[#All],GS$2,0)/GS$1</f>
        <v>4.0433031218529702</v>
      </c>
      <c r="GT6" s="62">
        <f>VLOOKUP($B6,RD_15[#All],GT$2,0)/GT$1</f>
        <v>4.501569858712716</v>
      </c>
      <c r="GU6" s="62">
        <f>VLOOKUP($B6,RD_15[#All],GU$2,0)/GU$1</f>
        <v>4.0240486438477827</v>
      </c>
      <c r="GV6" s="62">
        <f>VLOOKUP($B6,RD_15[#All],GV$2,0)/GV$1</f>
        <v>4.0335130707801516</v>
      </c>
      <c r="GW6" s="62">
        <f>VLOOKUP($B6,RD_15[#All],GW$2,0)/GW$1</f>
        <v>4.0629948364888122</v>
      </c>
      <c r="GX6" s="62">
        <f>VLOOKUP($B6,RD_15[#All],GX$2,0)/GX$1</f>
        <v>4.0015044479330193</v>
      </c>
      <c r="GY6" s="62">
        <f>VLOOKUP($B6,RD_15[#All],GY$2,0)/GY$1</f>
        <v>4.0850453893932155</v>
      </c>
      <c r="GZ6" s="62">
        <f>VLOOKUP($B6,RD_15[#All],GZ$2,0)/GZ$1</f>
        <v>4.1023547880690732</v>
      </c>
      <c r="HA6" s="62">
        <f>VLOOKUP($B6,RD_15[#All],HA$2,0)/HA$1</f>
        <v>4.0280526926489664</v>
      </c>
      <c r="HB6" s="62">
        <f>VLOOKUP($B6,RD_15[#All],HB$2,0)/HB$1</f>
        <v>4.0306122448979593</v>
      </c>
      <c r="HC6" s="62">
        <f>VLOOKUP($B6,RD_15[#All],HC$2,0)/HC$1</f>
        <v>4.0306122448979593</v>
      </c>
      <c r="HD6" s="62">
        <f>VLOOKUP($B6,RD_15[#All],HD$2,0)/HD$1</f>
        <v>3.9702474396351946</v>
      </c>
      <c r="HE6" s="62">
        <f>VLOOKUP($B6,RD_15[#All],HE$2,0)/HE$1</f>
        <v>3.9894887720974679</v>
      </c>
      <c r="HF6" s="62">
        <f>VLOOKUP($B6,RD_15[#All],HF$2,0)/HF$1</f>
        <v>4.0528808208366218</v>
      </c>
      <c r="HG6" s="62">
        <f>VLOOKUP($B6,RD_15[#All],HG$2,0)/HG$1</f>
        <v>4.0420591313448462</v>
      </c>
      <c r="HH6" s="62">
        <f>VLOOKUP($B6,RD_15[#All],HH$2,0)/HH$1</f>
        <v>4.0368916797488223</v>
      </c>
      <c r="HI6" s="62">
        <f>VLOOKUP($B6,RD_15[#All],HI$2,0)/HI$1</f>
        <v>4.0494505494505493</v>
      </c>
      <c r="HJ6" s="62">
        <f>VLOOKUP($B6,RD_15[#All],HJ$2,0)/HJ$1</f>
        <v>4.038681538681538</v>
      </c>
      <c r="HK6" s="62">
        <f>VLOOKUP($B6,RD_15[#All],HK$2,0)/HK$1</f>
        <v>4.0684127902173008</v>
      </c>
      <c r="HL6" s="62">
        <f>VLOOKUP($B6,RD_15[#All],HL$2,0)/HL$1</f>
        <v>4.0262515262515253</v>
      </c>
      <c r="HM6" s="62">
        <f>VLOOKUP($B6,RD_15[#All],HM$2,0)/HM$1</f>
        <v>3.9858058608058609</v>
      </c>
      <c r="HN6" s="62">
        <f>VLOOKUP($B6,RD_15[#All],HN$2,0)/HN$1</f>
        <v>3.9400709685898279</v>
      </c>
      <c r="HO6" s="62">
        <f>VLOOKUP($B6,RD_15[#All],HO$2,0)/HO$1</f>
        <v>3.9978972269680639</v>
      </c>
      <c r="HP6" s="62">
        <f>VLOOKUP($B6,RD_15[#All],HP$2,0)/HP$1</f>
        <v>3.9505444050898593</v>
      </c>
      <c r="HQ6" s="62">
        <f>VLOOKUP($B6,RD_15[#All],HQ$2,0)/HQ$1</f>
        <v>3.878158962943564</v>
      </c>
      <c r="HR6" s="62">
        <f>VLOOKUP($B6,RD_15[#All],HR$2,0)/HR$1</f>
        <v>3.8656040928768203</v>
      </c>
      <c r="HS6" s="62">
        <f>VLOOKUP($B6,RD_15[#All],HS$2,0)/HS$1</f>
        <v>3.9801992225461613</v>
      </c>
      <c r="HT6" s="62">
        <f>VLOOKUP($B6,RD_15[#All],HT$2,0)/HT$1</f>
        <v>3.9278144492218257</v>
      </c>
      <c r="HU6" s="62">
        <f>VLOOKUP($B6,RD_15[#All],HU$2,0)/HU$1</f>
        <v>3.8586413586413588</v>
      </c>
      <c r="HV6" s="62">
        <f>VLOOKUP($B6,RD_15[#All],HV$2,0)/HV$1</f>
        <v>3.9656771799628947</v>
      </c>
      <c r="HW6" s="62">
        <f>VLOOKUP($B6,RD_15[#All],HW$2,0)/HW$1</f>
        <v>3.9587912087912089</v>
      </c>
      <c r="HX6" s="62">
        <f>VLOOKUP($B6,RD_15[#All],HX$2,0)/HX$1</f>
        <v>3.9799843014128728</v>
      </c>
      <c r="HY6" s="62">
        <f>VLOOKUP($B6,RD_15[#All],HY$2,0)/HY$1</f>
        <v>3.9481946624803768</v>
      </c>
      <c r="HZ6" s="62">
        <f>VLOOKUP($B6,RD_15[#All],HZ$2,0)/HZ$1</f>
        <v>3.9287583165134179</v>
      </c>
      <c r="IA6" s="62">
        <f>VLOOKUP($B6,RD_15[#All],IA$2,0)/IA$1</f>
        <v>4.0153061224489797</v>
      </c>
      <c r="IB6" s="62">
        <f>VLOOKUP($B6,RD_15[#All],IB$2,0)/IB$1</f>
        <v>3.9425880242206768</v>
      </c>
      <c r="IC6" s="62">
        <f>VLOOKUP($B6,RD_15[#All],IC$2,0)/IC$1</f>
        <v>4.004709576138147</v>
      </c>
      <c r="ID6" s="62">
        <f>VLOOKUP($B6,RD_15[#All],ID$2,0)/ID$1</f>
        <v>4.0054945054945055</v>
      </c>
      <c r="IE6" s="62">
        <f>VLOOKUP($B6,RD_15[#All],IE$2,0)/IE$1</f>
        <v>3.9846938775510199</v>
      </c>
      <c r="IF6" s="62">
        <f>VLOOKUP($B6,RD_15[#All],IF$2,0)/IF$1</f>
        <v>3.9937205651491365</v>
      </c>
      <c r="IG6" s="62">
        <f>VLOOKUP($B6,RD_15[#All],IG$2,0)/IG$1</f>
        <v>3.9732376467070343</v>
      </c>
      <c r="IH6" s="62">
        <f>VLOOKUP($B6,RD_15[#All],IH$2,0)/IH$1</f>
        <v>3.9545488525080357</v>
      </c>
      <c r="II6" s="62">
        <f>VLOOKUP($B6,RD_15[#All],II$2,0)/II$1</f>
        <v>3.9523061972041562</v>
      </c>
      <c r="IJ6" s="62">
        <f>VLOOKUP($B6,RD_15[#All],IJ$2,0)/IJ$1</f>
        <v>3.9597817148837557</v>
      </c>
      <c r="IK6" s="62">
        <f>VLOOKUP($B6,RD_15[#All],IK$2,0)/IK$1</f>
        <v>3.9764521193092621</v>
      </c>
      <c r="IL6" s="62">
        <f>VLOOKUP($B6,RD_15[#All],IL$2,0)/IL$1</f>
        <v>3.9952904238618521</v>
      </c>
      <c r="IM6" s="62">
        <f>VLOOKUP($B6,RD_15[#All],IM$2,0)/IM$1</f>
        <v>3.9458398744113028</v>
      </c>
      <c r="IN6" s="62">
        <f>VLOOKUP($B6,RD_15[#All],IN$2,0)/IN$1</f>
        <v>3.995664199745832</v>
      </c>
      <c r="IO6" s="62">
        <f>VLOOKUP($B6,RD_15[#All],IO$2,0)/IO$1</f>
        <v>3.9733124018838302</v>
      </c>
      <c r="IP6" s="62">
        <f>VLOOKUP($B6,RD_15[#All],IP$2,0)/IP$1</f>
        <v>3.9545488525080357</v>
      </c>
      <c r="IQ6" s="62">
        <f>VLOOKUP($B6,RD_15[#All],IQ$2,0)/IQ$1</f>
        <v>3.9945054945054941</v>
      </c>
      <c r="IR6" s="62">
        <f>VLOOKUP($B6,RD_15[#All],IR$2,0)/IR$1</f>
        <v>3.9784705090827539</v>
      </c>
      <c r="IS6" s="62">
        <f>VLOOKUP($B6,RD_15[#All],IS$2,0)/IS$1</f>
        <v>3.9784705090827539</v>
      </c>
      <c r="IT6" s="62">
        <f>VLOOKUP($B6,RD_15[#All],IT$2,0)/IT$1</f>
        <v>3.9792180608507133</v>
      </c>
      <c r="IU6" s="62">
        <f>VLOOKUP($B6,RD_15[#All],IU$2,0)/IU$1</f>
        <v>4.0218285116244301</v>
      </c>
      <c r="IV6" s="62">
        <f>VLOOKUP($B6,RD_15[#All],IV$2,0)/IV$1</f>
        <v>4.0319204604918886</v>
      </c>
      <c r="IW6" s="62">
        <f>VLOOKUP($B6,RD_15[#All],IW$2,0)/IW$1</f>
        <v>3.9979068550497114</v>
      </c>
      <c r="IX6" s="62">
        <f>VLOOKUP($B6,RD_15[#All],IX$2,0)/IX$1</f>
        <v>3.9923002167900119</v>
      </c>
      <c r="IY6" s="62">
        <f>VLOOKUP($B6,RD_15[#All],IY$2,0)/IY$1</f>
        <v>4.0203334080885096</v>
      </c>
      <c r="IZ6" s="62">
        <f>VLOOKUP($B6,RD_15[#All],IZ$2,0)/IZ$1</f>
        <v>3.9217924932210653</v>
      </c>
      <c r="JA6" s="62">
        <f>VLOOKUP($B6,RD_15[#All],JA$2,0)/JA$1</f>
        <v>3.9227670035509425</v>
      </c>
      <c r="JB6" s="62">
        <f>VLOOKUP($B6,RD_15[#All],JB$2,0)/JB$1</f>
        <v>4.0051873592246263</v>
      </c>
      <c r="JC6" s="62">
        <f>VLOOKUP($B6,RD_15[#All],JC$2,0)/JC$1</f>
        <v>4.0072215072215069</v>
      </c>
      <c r="JD6" s="62">
        <f>VLOOKUP($B6,RD_15[#All],JD$2,0)/JD$1</f>
        <v>4.0538787216607481</v>
      </c>
      <c r="JE6" s="62">
        <f>VLOOKUP($B6,RD_15[#All],JE$2,0)/JE$1</f>
        <v>4.0593929879644168</v>
      </c>
      <c r="JF6" s="62">
        <f>VLOOKUP($B6,RD_15[#All],JF$2,0)/JF$1</f>
        <v>4.0519276160503539</v>
      </c>
      <c r="JG6" s="62">
        <f>VLOOKUP($B6,RD_15[#All],JG$2,0)/JG$1</f>
        <v>4.0448593018087324</v>
      </c>
      <c r="JH6" s="62">
        <f>VLOOKUP($B6,RD_15[#All],JH$2,0)/JH$1</f>
        <v>4.0659340659340657</v>
      </c>
      <c r="JI6" s="62">
        <f>VLOOKUP($B6,RD_15[#All],JI$2,0)/JI$1</f>
        <v>4.0341956180465495</v>
      </c>
      <c r="JJ6" s="62">
        <f>VLOOKUP($B6,RD_15[#All],JJ$2,0)/JJ$1</f>
        <v>3.9935840556958575</v>
      </c>
      <c r="JK6" s="62">
        <f>VLOOKUP($B6,RD_15[#All],JK$2,0)/JK$1</f>
        <v>4.0320393891822466</v>
      </c>
      <c r="JL6" s="62">
        <f>VLOOKUP($B6,RD_15[#All],JL$2,0)/JL$1</f>
        <v>4.1045168067226898</v>
      </c>
      <c r="JM6" s="62">
        <f>VLOOKUP($B6,RD_15[#All],JM$2,0)/JM$1</f>
        <v>3.9635982715726068</v>
      </c>
      <c r="JN6" s="62">
        <f>VLOOKUP($B6,RD_15[#All],JN$2,0)/JN$1</f>
        <v>3.9450825556353188</v>
      </c>
      <c r="JO6" s="62">
        <f>VLOOKUP($B6,RD_15[#All],JO$2,0)/JO$1</f>
        <v>4.0493649338745579</v>
      </c>
      <c r="JP6" s="62">
        <f>VLOOKUP($B6,RD_15[#All],JP$2,0)/JP$1</f>
        <v>4.0044479330193621</v>
      </c>
      <c r="JQ6" s="62">
        <f>VLOOKUP($B6,RD_15[#All],JQ$2,0)/JQ$1</f>
        <v>4.060701203558347</v>
      </c>
      <c r="JR6" s="62">
        <f>VLOOKUP($B6,RD_15[#All],JR$2,0)/JR$1</f>
        <v>4.074655503226932</v>
      </c>
      <c r="JS6" s="62">
        <f>VLOOKUP($B6,RD_15[#All],JS$2,0)/JS$1</f>
        <v>4.0403385434441343</v>
      </c>
      <c r="JT6" s="62">
        <f>VLOOKUP($B6,RD_15[#All],JT$2,0)/JT$1</f>
        <v>4.0944393951912748</v>
      </c>
      <c r="JU6" s="62">
        <f>VLOOKUP($B6,RD_15[#All],JU$2,0)/JU$1</f>
        <v>4.0209790209790217</v>
      </c>
      <c r="JV6" s="62">
        <f>VLOOKUP($B6,RD_15[#All],JV$2,0)/JV$1</f>
        <v>3.9520030234315948</v>
      </c>
      <c r="JW6" s="62">
        <f>VLOOKUP($B6,RD_15[#All],JW$2,0)/JW$1</f>
        <v>3.9232804232804228</v>
      </c>
      <c r="JX6" s="62">
        <f>VLOOKUP($B6,RD_15[#All],JX$2,0)/JX$1</f>
        <v>3.9270597127739979</v>
      </c>
      <c r="JY6" s="62">
        <f>VLOOKUP($B6,RD_15[#All],JY$2,0)/JY$1</f>
        <v>3.8990929705215418</v>
      </c>
      <c r="JZ6" s="62">
        <f>VLOOKUP($B6,RD_15[#All],JZ$2,0)/JZ$1</f>
        <v>3.9550264550264549</v>
      </c>
      <c r="KA6" s="62">
        <f>VLOOKUP($B6,RD_15[#All],KA$2,0)/KA$1</f>
        <v>3.8737717309145876</v>
      </c>
      <c r="KB6" s="62">
        <f>VLOOKUP($B6,RD_15[#All],KB$2,0)/KB$1</f>
        <v>3.9542705971277394</v>
      </c>
      <c r="KC6" s="62">
        <f>VLOOKUP($B6,RD_15[#All],KC$2,0)/KC$1</f>
        <v>3.8752834467120181</v>
      </c>
      <c r="KD6" s="62">
        <f>VLOOKUP($B6,RD_15[#All],KD$2,0)/KD$1</f>
        <v>3.8272864701436129</v>
      </c>
      <c r="KE6" s="62">
        <f>VLOOKUP($B6,RD_15[#All],KE$2,0)/KE$1</f>
        <v>3.9754346182917613</v>
      </c>
      <c r="KF6" s="62">
        <f>VLOOKUP($B6,RD_15[#All],KF$2,0)/KF$1</f>
        <v>3.9447895100069013</v>
      </c>
      <c r="KG6" s="62">
        <f>VLOOKUP($B6,RD_15[#All],KG$2,0)/KG$1</f>
        <v>3.9285714285714284</v>
      </c>
      <c r="KH6" s="62">
        <f>VLOOKUP($B6,RD_15[#All],KH$2,0)/KH$1</f>
        <v>3.9520030234315948</v>
      </c>
      <c r="KI6" s="62">
        <f>VLOOKUP($B6,RD_15[#All],KI$2,0)/KI$1</f>
        <v>3.9932539682539683</v>
      </c>
      <c r="KJ6" s="62">
        <f>VLOOKUP($B6,RD_15[#All],KJ$2,0)/KJ$1</f>
        <v>3.9083333333333332</v>
      </c>
      <c r="KK6" s="62">
        <f>VLOOKUP($B6,RD_15[#All],KK$2,0)/KK$1</f>
        <v>3.9130952380952384</v>
      </c>
      <c r="KL6" s="62">
        <f>VLOOKUP($B6,RD_15[#All],KL$2,0)/KL$1</f>
        <v>3.9238964992389649</v>
      </c>
      <c r="KM6" s="62">
        <f>VLOOKUP($B6,RD_15[#All],KM$2,0)/KM$1</f>
        <v>3.9771689497716896</v>
      </c>
      <c r="KN6" s="62">
        <f>VLOOKUP($B6,RD_15[#All],KN$2,0)/KN$1</f>
        <v>3.9453924914675773</v>
      </c>
      <c r="KO6" s="62">
        <f>VLOOKUP($B6,RD_15[#All],KO$2,0)/KO$1</f>
        <v>3.9544937428896474</v>
      </c>
      <c r="KP6" s="62">
        <f>VLOOKUP($B6,RD_15[#All],KP$2,0)/KP$1</f>
        <v>3.9579067121729241</v>
      </c>
      <c r="KQ6" s="62">
        <f>VLOOKUP($B6,RD_15[#All],KQ$2,0)/KQ$1</f>
        <v>3.8290065766701287</v>
      </c>
      <c r="KR6" s="62">
        <f>VLOOKUP($B6,RD_15[#All],KR$2,0)/KR$1</f>
        <v>3.9260523321956771</v>
      </c>
      <c r="KS6" s="62">
        <f>VLOOKUP($B6,RD_15[#All],KS$2,0)/KS$1</f>
        <v>3.9139173302995829</v>
      </c>
      <c r="KT6" s="62">
        <f>VLOOKUP($B6,RD_15[#All],KT$2,0)/KT$1</f>
        <v>3.9624573378839596</v>
      </c>
      <c r="KU6" s="62">
        <f>VLOOKUP($B6,RD_15[#All],KU$2,0)/KU$1</f>
        <v>3.9389457717102774</v>
      </c>
      <c r="KV6" s="62">
        <f>VLOOKUP($B6,RD_15[#All],KV$2,0)/KV$1</f>
        <v>3.9199161425576521</v>
      </c>
      <c r="KW6" s="62">
        <f>VLOOKUP($B6,RD_15[#All],KW$2,0)/KW$1</f>
        <v>3.9442548350398177</v>
      </c>
      <c r="KX6" s="62">
        <f>VLOOKUP($B6,RD_15[#All],KX$2,0)/KX$1</f>
        <v>3.9576719576719577</v>
      </c>
      <c r="KY6" s="62">
        <f>VLOOKUP($B6,RD_15[#All],KY$2,0)/KY$1</f>
        <v>3.9710317460317461</v>
      </c>
      <c r="KZ6" s="62">
        <f>VLOOKUP($B6,RD_15[#All],KZ$2,0)/KZ$1</f>
        <v>3.9702380952380953</v>
      </c>
      <c r="LA6" s="62">
        <f>VLOOKUP($B6,RD_15[#All],LA$2,0)/LA$1</f>
        <v>4.007849293563579</v>
      </c>
      <c r="LB6" s="62">
        <f>VLOOKUP($B6,RD_15[#All],LB$2,0)/LB$1</f>
        <v>3.936250085318409</v>
      </c>
      <c r="LC6" s="62">
        <f>VLOOKUP($B6,RD_15[#All],LC$2,0)/LC$1</f>
        <v>4.0015873015873016</v>
      </c>
      <c r="LD6" s="62">
        <f>VLOOKUP($B6,RD_15[#All],LD$2,0)/LD$1</f>
        <v>3.9586603872318151</v>
      </c>
      <c r="LE6" s="62">
        <f>VLOOKUP($B6,RD_15[#All],LE$2,0)/LE$1</f>
        <v>3.9545488525080357</v>
      </c>
      <c r="LF6" s="62">
        <f>VLOOKUP($B6,RD_15[#All],LF$2,0)/LF$1</f>
        <v>3.9246467817896384</v>
      </c>
      <c r="LG6" s="62">
        <f>VLOOKUP($B6,RD_15[#All],LG$2,0)/LG$1</f>
        <v>3.9599206349206346</v>
      </c>
      <c r="LH6" s="62">
        <f>VLOOKUP($B6,RD_15[#All],LH$2,0)/LH$1</f>
        <v>3.8820953482607621</v>
      </c>
      <c r="LI6" s="62">
        <f>VLOOKUP($B6,RD_15[#All],LI$2,0)/LI$1</f>
        <v>3.8842789863198024</v>
      </c>
      <c r="LJ6" s="62">
        <f>VLOOKUP($B6,RD_15[#All],LJ$2,0)/LJ$1</f>
        <v>3.8672042243470823</v>
      </c>
      <c r="LK6" s="62">
        <f>VLOOKUP($B6,RD_15[#All],LK$2,0)/LK$1</f>
        <v>3.8877551020408161</v>
      </c>
      <c r="LL6" s="62">
        <f>VLOOKUP($B6,RD_15[#All],LL$2,0)/LL$1</f>
        <v>3.8893249607535321</v>
      </c>
      <c r="LM6" s="62">
        <f>VLOOKUP($B6,RD_15[#All],LM$2,0)/LM$1</f>
        <v>3.9590341631157955</v>
      </c>
      <c r="LN6" s="62">
        <f>VLOOKUP($B6,RD_15[#All],LN$2,0)/LN$1</f>
        <v>3.9067055393586005</v>
      </c>
      <c r="LO6" s="62">
        <f>VLOOKUP($B6,RD_15[#All],LO$2,0)/LO$1</f>
        <v>3.8887642969275622</v>
      </c>
      <c r="LP6" s="62">
        <f>VLOOKUP($B6,RD_15[#All],LP$2,0)/LP$1</f>
        <v>3.8835314345518426</v>
      </c>
      <c r="LQ6" s="62">
        <f>VLOOKUP($B6,RD_15[#All],LQ$2,0)/LQ$1</f>
        <v>3.8734394856843832</v>
      </c>
      <c r="LR6" s="62">
        <f>VLOOKUP($B6,RD_15[#All],LR$2,0)/LR$1</f>
        <v>3.882036331015922</v>
      </c>
      <c r="LS6" s="62">
        <f>VLOOKUP($B6,RD_15[#All],LS$2,0)/LS$1</f>
        <v>3.9714357303933849</v>
      </c>
      <c r="LT6" s="62">
        <f>VLOOKUP($B6,RD_15[#All],LT$2,0)/LT$1</f>
        <v>3.8618524332810047</v>
      </c>
      <c r="LU6" s="62">
        <f>VLOOKUP($B6,RD_15[#All],LU$2,0)/LU$1</f>
        <v>3.8265306122448979</v>
      </c>
      <c r="LV6" s="62">
        <f>VLOOKUP($B6,RD_15[#All],LV$2,0)/LV$1</f>
        <v>3.9654631083202507</v>
      </c>
      <c r="LW6" s="62">
        <f>VLOOKUP($B6,RD_15[#All],LW$2,0)/LW$1</f>
        <v>3.9599686028257457</v>
      </c>
      <c r="LX6" s="62">
        <f>VLOOKUP($B6,RD_15[#All],LX$2,0)/LX$1</f>
        <v>3.9654631083202507</v>
      </c>
      <c r="LY6" s="62">
        <f>VLOOKUP($B6,RD_15[#All],LY$2,0)/LY$1</f>
        <v>3.999215070643642</v>
      </c>
      <c r="LZ6" s="62">
        <f>VLOOKUP($B6,RD_15[#All],LZ$2,0)/LZ$1</f>
        <v>3.8498916049936454</v>
      </c>
      <c r="MA6" s="62">
        <f>VLOOKUP($B6,RD_15[#All],MA$2,0)/MA$1</f>
        <v>3.9840771473424534</v>
      </c>
      <c r="MB6" s="62">
        <f>VLOOKUP($B6,RD_15[#All],MB$2,0)/MB$1</f>
        <v>3.9463257830604763</v>
      </c>
      <c r="MC6" s="62">
        <f>VLOOKUP($B6,RD_15[#All],MC$2,0)/MC$1</f>
        <v>3.9601554907677352</v>
      </c>
      <c r="MD6" s="62">
        <f>VLOOKUP($B6,RD_15[#All],MD$2,0)/MD$1</f>
        <v>3.9481946624803763</v>
      </c>
      <c r="ME6" s="62">
        <f>VLOOKUP($B6,RD_15[#All],ME$2,0)/ME$1</f>
        <v>3.9534275248560959</v>
      </c>
      <c r="MF6" s="62">
        <f>VLOOKUP($B6,RD_15[#All],MF$2,0)/MF$1</f>
        <v>3.9164237123420791</v>
      </c>
      <c r="MG6" s="62">
        <f>VLOOKUP($B6,RD_15[#All],MG$2,0)/MG$1</f>
        <v>3.9616505943036557</v>
      </c>
      <c r="MH6" s="62">
        <f>VLOOKUP($B6,RD_15[#All],MH$2,0)/MH$1</f>
        <v>4.0109890109890101</v>
      </c>
      <c r="MI6" s="62">
        <f>VLOOKUP($B6,RD_15[#All],MI$2,0)/MI$1</f>
        <v>3.9358600583090375</v>
      </c>
      <c r="MJ6" s="62">
        <f>VLOOKUP($B6,RD_15[#All],MJ$2,0)/MJ$1</f>
        <v>3.9874411302982731</v>
      </c>
      <c r="MK6" s="62">
        <f>VLOOKUP($B6,RD_15[#All],MK$2,0)/MK$1</f>
        <v>4.1597331240188389</v>
      </c>
      <c r="ML6" s="62">
        <f>VLOOKUP($B6,RD_15[#All],ML$2,0)/ML$1</f>
        <v>3.9702474396351946</v>
      </c>
      <c r="MM6" s="62">
        <f>VLOOKUP($B6,RD_15[#All],MM$2,0)/MM$1</f>
        <v>3.882921589688507</v>
      </c>
      <c r="MN6" s="62">
        <f>VLOOKUP($B6,RD_15[#All],MN$2,0)/MN$1</f>
        <v>3.9474097331240183</v>
      </c>
      <c r="MO6" s="62">
        <f>VLOOKUP($B6,RD_15[#All],MO$2,0)/MO$1</f>
        <v>4.0082417582417582</v>
      </c>
      <c r="MP6" s="62">
        <f>VLOOKUP($B6,RD_15[#All],MP$2,0)/MP$1</f>
        <v>3.964250035678607</v>
      </c>
      <c r="MQ6" s="62">
        <f>VLOOKUP($B6,RD_15[#All],MQ$2,0)/MQ$1</f>
        <v>3.8689541750766234</v>
      </c>
      <c r="MR6" s="62">
        <f>VLOOKUP($B6,RD_15[#All],MR$2,0)/MR$1</f>
        <v>3.8939971593032814</v>
      </c>
      <c r="MS6" s="62">
        <f>VLOOKUP($B6,RD_15[#All],MS$2,0)/MS$1</f>
        <v>4.014128728414442</v>
      </c>
      <c r="MT6" s="62">
        <f>VLOOKUP($B6,RD_15[#All],MT$2,0)/MT$1</f>
        <v>3.9071642643071214</v>
      </c>
      <c r="MU6" s="62">
        <f>VLOOKUP($B6,RD_15[#All],MU$2,0)/MU$1</f>
        <v>4.0005232862375717</v>
      </c>
      <c r="MV6" s="62">
        <f>VLOOKUP($B6,RD_15[#All],MV$2,0)/MV$1</f>
        <v>3.9710289710289715</v>
      </c>
      <c r="MW6" s="62">
        <f>VLOOKUP($B6,RD_15[#All],MW$2,0)/MW$1</f>
        <v>3.8975667189952903</v>
      </c>
      <c r="MX6" s="62">
        <f>VLOOKUP($B6,RD_15[#All],MX$2,0)/MX$1</f>
        <v>3.9564177319279357</v>
      </c>
      <c r="MY6" s="62">
        <f>VLOOKUP($B6,RD_15[#All],MY$2,0)/MY$1</f>
        <v>4.1597331240188389</v>
      </c>
      <c r="MZ6" s="62">
        <f>VLOOKUP($B6,RD_15[#All],MZ$2,0)/MZ$1</f>
        <v>3.9171899529042387</v>
      </c>
      <c r="NA6" s="62">
        <f>VLOOKUP($B6,RD_15[#All],NA$2,0)/NA$1</f>
        <v>4.0006609931421959</v>
      </c>
      <c r="NB6" s="62">
        <f>VLOOKUP($B6,RD_15[#All],NB$2,0)/NB$1</f>
        <v>3.9933281004709573</v>
      </c>
      <c r="NC6" s="62">
        <f>VLOOKUP($B6,RD_15[#All],NC$2,0)/NC$1</f>
        <v>4.0266875981161689</v>
      </c>
      <c r="ND6" s="62">
        <f>VLOOKUP($B6,RD_15[#All],ND$2,0)/ND$1</f>
        <v>4.0054945054945055</v>
      </c>
      <c r="NE6" s="63">
        <f>IFERROR(AVERAGEIF(Inv_SY_B20[[#This Row],[BLK1_INV1]:[BLK12_INV31]],"&gt;"&amp;0.1,Inv_SY_B20[[#This Row],[BLK1_INV1]:[BLK12_INV31]]),"")</f>
        <v>3.9439774569446486</v>
      </c>
    </row>
    <row r="7" spans="2:369" x14ac:dyDescent="0.35">
      <c r="B7" s="87">
        <f t="shared" si="6"/>
        <v>45748</v>
      </c>
      <c r="C7" s="62">
        <f>VLOOKUP($B7,RD_15[#All],C$2,0)/C$1</f>
        <v>3.5669856459330145</v>
      </c>
      <c r="D7" s="62">
        <f>VLOOKUP($B7,RD_15[#All],D$2,0)/D$1</f>
        <v>3.4338118022328548</v>
      </c>
      <c r="E7" s="62">
        <f>VLOOKUP($B7,RD_15[#All],E$2,0)/E$1</f>
        <v>3.6545454545454543</v>
      </c>
      <c r="F7" s="62">
        <f>VLOOKUP($B7,RD_15[#All],F$2,0)/F$1</f>
        <v>3.6606060606060606</v>
      </c>
      <c r="G7" s="62">
        <f>VLOOKUP($B7,RD_15[#All],G$2,0)/G$1</f>
        <v>3.6530303030303028</v>
      </c>
      <c r="H7" s="62">
        <f>VLOOKUP($B7,RD_15[#All],H$2,0)/H$1</f>
        <v>3.4434320425208811</v>
      </c>
      <c r="I7" s="62">
        <f>VLOOKUP($B7,RD_15[#All],I$2,0)/I$1</f>
        <v>3.7291507268553943</v>
      </c>
      <c r="J7" s="62">
        <f>VLOOKUP($B7,RD_15[#All],J$2,0)/J$1</f>
        <v>3.5787878787878786</v>
      </c>
      <c r="K7" s="62">
        <f>VLOOKUP($B7,RD_15[#All],K$2,0)/K$1</f>
        <v>3.6977272727272728</v>
      </c>
      <c r="L7" s="62">
        <f>VLOOKUP($B7,RD_15[#All],L$2,0)/L$1</f>
        <v>3.7022727272727272</v>
      </c>
      <c r="M7" s="62">
        <f>VLOOKUP($B7,RD_15[#All],M$2,0)/M$1</f>
        <v>3.7106060606060609</v>
      </c>
      <c r="N7" s="62">
        <f>VLOOKUP($B7,RD_15[#All],N$2,0)/N$1</f>
        <v>3.7060606060606061</v>
      </c>
      <c r="O7" s="62">
        <f>VLOOKUP($B7,RD_15[#All],O$2,0)/O$1</f>
        <v>3.7037878787878786</v>
      </c>
      <c r="P7" s="62">
        <f>VLOOKUP($B7,RD_15[#All],P$2,0)/P$1</f>
        <v>3.7060606060606061</v>
      </c>
      <c r="Q7" s="62">
        <f>VLOOKUP($B7,RD_15[#All],Q$2,0)/Q$1</f>
        <v>3.7537878787878789</v>
      </c>
      <c r="R7" s="62">
        <f>VLOOKUP($B7,RD_15[#All],R$2,0)/R$1</f>
        <v>3.7409090909090912</v>
      </c>
      <c r="S7" s="62">
        <f>VLOOKUP($B7,RD_15[#All],S$2,0)/S$1</f>
        <v>3.6746411483253589</v>
      </c>
      <c r="T7" s="62">
        <f>VLOOKUP($B7,RD_15[#All],T$2,0)/T$1</f>
        <v>3.700956937799043</v>
      </c>
      <c r="U7" s="62">
        <f>VLOOKUP($B7,RD_15[#All],U$2,0)/U$1</f>
        <v>3.6659090909090906</v>
      </c>
      <c r="V7" s="62">
        <f>VLOOKUP($B7,RD_15[#All],V$2,0)/V$1</f>
        <v>3.7196969696969697</v>
      </c>
      <c r="W7" s="62">
        <f>VLOOKUP($B7,RD_15[#All],W$2,0)/W$1</f>
        <v>3.8098484848484846</v>
      </c>
      <c r="X7" s="62">
        <f>VLOOKUP($B7,RD_15[#All],X$2,0)/X$1</f>
        <v>3.7780303030303028</v>
      </c>
      <c r="Y7" s="62">
        <f>VLOOKUP($B7,RD_15[#All],Y$2,0)/Y$1</f>
        <v>3.8037878787878792</v>
      </c>
      <c r="Z7" s="62">
        <f>VLOOKUP($B7,RD_15[#All],Z$2,0)/Z$1</f>
        <v>3.812878787878788</v>
      </c>
      <c r="AA7" s="62">
        <f>VLOOKUP($B7,RD_15[#All],AA$2,0)/AA$1</f>
        <v>3.8007575757575758</v>
      </c>
      <c r="AB7" s="62">
        <f>VLOOKUP($B7,RD_15[#All],AB$2,0)/AB$1</f>
        <v>3.8007575757575758</v>
      </c>
      <c r="AC7" s="62">
        <f>VLOOKUP($B7,RD_15[#All],AC$2,0)/AC$1</f>
        <v>3.8068181818181817</v>
      </c>
      <c r="AD7" s="62">
        <f>VLOOKUP($B7,RD_15[#All],AD$2,0)/AD$1</f>
        <v>3.7871212121212121</v>
      </c>
      <c r="AE7" s="62">
        <f>VLOOKUP($B7,RD_15[#All],AE$2,0)/AE$1</f>
        <v>3.8060606060606057</v>
      </c>
      <c r="AF7" s="62">
        <f>VLOOKUP($B7,RD_15[#All],AF$2,0)/AF$1</f>
        <v>3.8234848484848483</v>
      </c>
      <c r="AG7" s="62">
        <f>VLOOKUP($B7,RD_15[#All],AG$2,0)/AG$1</f>
        <v>3.7848484848484851</v>
      </c>
      <c r="AH7" s="62">
        <f>VLOOKUP($B7,RD_15[#All],AH$2,0)/AH$1</f>
        <v>3.7962121212121214</v>
      </c>
      <c r="AI7" s="62">
        <f>VLOOKUP($B7,RD_15[#All],AI$2,0)/AI$1</f>
        <v>3.6128787878787878</v>
      </c>
      <c r="AJ7" s="62">
        <f>VLOOKUP($B7,RD_15[#All],AJ$2,0)/AJ$1</f>
        <v>3.573365231259968</v>
      </c>
      <c r="AK7" s="62">
        <f>VLOOKUP($B7,RD_15[#All],AK$2,0)/AK$1</f>
        <v>3.6140350877192979</v>
      </c>
      <c r="AL7" s="62">
        <f>VLOOKUP($B7,RD_15[#All],AL$2,0)/AL$1</f>
        <v>3.6698564593301435</v>
      </c>
      <c r="AM7" s="62">
        <f>VLOOKUP($B7,RD_15[#All],AM$2,0)/AM$1</f>
        <v>3.7240829346092501</v>
      </c>
      <c r="AN7" s="62">
        <f>VLOOKUP($B7,RD_15[#All],AN$2,0)/AN$1</f>
        <v>3.735247208931419</v>
      </c>
      <c r="AO7" s="62">
        <f>VLOOKUP($B7,RD_15[#All],AO$2,0)/AO$1</f>
        <v>3.6833333333333331</v>
      </c>
      <c r="AP7" s="62">
        <f>VLOOKUP($B7,RD_15[#All],AP$2,0)/AP$1</f>
        <v>3.6937799043062198</v>
      </c>
      <c r="AQ7" s="62">
        <f>VLOOKUP($B7,RD_15[#All],AQ$2,0)/AQ$1</f>
        <v>3.6068181818181819</v>
      </c>
      <c r="AR7" s="62">
        <f>VLOOKUP($B7,RD_15[#All],AR$2,0)/AR$1</f>
        <v>3.7246790299572048</v>
      </c>
      <c r="AS7" s="62">
        <f>VLOOKUP($B7,RD_15[#All],AS$2,0)/AS$1</f>
        <v>3.804438280166436</v>
      </c>
      <c r="AT7" s="62">
        <f>VLOOKUP($B7,RD_15[#All],AT$2,0)/AT$1</f>
        <v>3.77485380116959</v>
      </c>
      <c r="AU7" s="62">
        <f>VLOOKUP($B7,RD_15[#All],AU$2,0)/AU$1</f>
        <v>3.7938596491228065</v>
      </c>
      <c r="AV7" s="62">
        <f>VLOOKUP($B7,RD_15[#All],AV$2,0)/AV$1</f>
        <v>3.8856729377713464</v>
      </c>
      <c r="AW7" s="62">
        <f>VLOOKUP($B7,RD_15[#All],AW$2,0)/AW$1</f>
        <v>3.8733243967828419</v>
      </c>
      <c r="AX7" s="62">
        <f>VLOOKUP($B7,RD_15[#All],AX$2,0)/AX$1</f>
        <v>3.8353494623655915</v>
      </c>
      <c r="AY7" s="62">
        <f>VLOOKUP($B7,RD_15[#All],AY$2,0)/AY$1</f>
        <v>3.7750611246943766</v>
      </c>
      <c r="AZ7" s="62">
        <f>VLOOKUP($B7,RD_15[#All],AZ$2,0)/AZ$1</f>
        <v>3.8066992323796227</v>
      </c>
      <c r="BA7" s="62">
        <f>VLOOKUP($B7,RD_15[#All],BA$2,0)/BA$1</f>
        <v>3.8013196480938416</v>
      </c>
      <c r="BB7" s="62">
        <f>VLOOKUP($B7,RD_15[#All],BB$2,0)/BB$1</f>
        <v>3.7258883248730958</v>
      </c>
      <c r="BC7" s="62">
        <f>VLOOKUP($B7,RD_15[#All],BC$2,0)/BC$1</f>
        <v>3.6955266955266959</v>
      </c>
      <c r="BD7" s="62">
        <f>VLOOKUP($B7,RD_15[#All],BD$2,0)/BD$1</f>
        <v>3.7039337474120084</v>
      </c>
      <c r="BE7" s="62">
        <f>VLOOKUP($B7,RD_15[#All],BE$2,0)/BE$1</f>
        <v>3.6408839779005526</v>
      </c>
      <c r="BF7" s="62">
        <f>VLOOKUP($B7,RD_15[#All],BF$2,0)/BF$1</f>
        <v>3.7410776766969911</v>
      </c>
      <c r="BG7" s="62">
        <f>VLOOKUP($B7,RD_15[#All],BG$2,0)/BG$1</f>
        <v>3.7204301075268815</v>
      </c>
      <c r="BH7" s="62">
        <f>VLOOKUP($B7,RD_15[#All],BH$2,0)/BH$1</f>
        <v>3.5568022440392708</v>
      </c>
      <c r="BI7" s="62">
        <f>VLOOKUP($B7,RD_15[#All],BI$2,0)/BI$1</f>
        <v>3.5527156549520766</v>
      </c>
      <c r="BJ7" s="62">
        <f>VLOOKUP($B7,RD_15[#All],BJ$2,0)/BJ$1</f>
        <v>3.5368567454798332</v>
      </c>
      <c r="BK7" s="62">
        <f>VLOOKUP($B7,RD_15[#All],BK$2,0)/BK$1</f>
        <v>3.6962121212121208</v>
      </c>
      <c r="BL7" s="62">
        <f>VLOOKUP($B7,RD_15[#All],BL$2,0)/BL$1</f>
        <v>3.6624203821656054</v>
      </c>
      <c r="BM7" s="62">
        <f>VLOOKUP($B7,RD_15[#All],BM$2,0)/BM$1</f>
        <v>3.7082111436950145</v>
      </c>
      <c r="BN7" s="62">
        <f>VLOOKUP($B7,RD_15[#All],BN$2,0)/BN$1</f>
        <v>4.0586611456176671</v>
      </c>
      <c r="BO7" s="62">
        <f>VLOOKUP($B7,RD_15[#All],BO$2,0)/BO$1</f>
        <v>3.9761904761904758</v>
      </c>
      <c r="BP7" s="62">
        <f>VLOOKUP($B7,RD_15[#All],BP$2,0)/BP$1</f>
        <v>3.9636552440290758</v>
      </c>
      <c r="BQ7" s="62">
        <f>VLOOKUP($B7,RD_15[#All],BQ$2,0)/BQ$1</f>
        <v>4.0158730158730158</v>
      </c>
      <c r="BR7" s="62">
        <f>VLOOKUP($B7,RD_15[#All],BR$2,0)/BR$1</f>
        <v>4.079020013802622</v>
      </c>
      <c r="BS7" s="62">
        <f>VLOOKUP($B7,RD_15[#All],BS$2,0)/BS$1</f>
        <v>4.0145152928978742</v>
      </c>
      <c r="BT7" s="62">
        <f>VLOOKUP($B7,RD_15[#All],BT$2,0)/BT$1</f>
        <v>3.9313319530710831</v>
      </c>
      <c r="BU7" s="62">
        <f>VLOOKUP($B7,RD_15[#All],BU$2,0)/BU$1</f>
        <v>4.0148378191856455</v>
      </c>
      <c r="BV7" s="62">
        <f>VLOOKUP($B7,RD_15[#All],BV$2,0)/BV$1</f>
        <v>4.0938578329882676</v>
      </c>
      <c r="BW7" s="62">
        <f>VLOOKUP($B7,RD_15[#All],BW$2,0)/BW$1</f>
        <v>3.9406487232574188</v>
      </c>
      <c r="BX7" s="62">
        <f>VLOOKUP($B7,RD_15[#All],BX$2,0)/BX$1</f>
        <v>3.9631368457659533</v>
      </c>
      <c r="BY7" s="62">
        <f>VLOOKUP($B7,RD_15[#All],BY$2,0)/BY$1</f>
        <v>3.9309868875086265</v>
      </c>
      <c r="BZ7" s="62">
        <f>VLOOKUP($B7,RD_15[#All],BZ$2,0)/BZ$1</f>
        <v>3.964646464646465</v>
      </c>
      <c r="CA7" s="62">
        <f>VLOOKUP($B7,RD_15[#All],CA$2,0)/CA$1</f>
        <v>3.8823953823953827</v>
      </c>
      <c r="CB7" s="62">
        <f>VLOOKUP($B7,RD_15[#All],CB$2,0)/CB$1</f>
        <v>3.9968944099378878</v>
      </c>
      <c r="CC7" s="62">
        <f>VLOOKUP($B7,RD_15[#All],CC$2,0)/CC$1</f>
        <v>4.0186335403726705</v>
      </c>
      <c r="CD7" s="62">
        <f>VLOOKUP($B7,RD_15[#All],CD$2,0)/CD$1</f>
        <v>4.0238095238095237</v>
      </c>
      <c r="CE7" s="62">
        <f>VLOOKUP($B7,RD_15[#All],CE$2,0)/CE$1</f>
        <v>4.0055210489993094</v>
      </c>
      <c r="CF7" s="62">
        <f>VLOOKUP($B7,RD_15[#All],CF$2,0)/CF$1</f>
        <v>4.0601851851851851</v>
      </c>
      <c r="CG7" s="62">
        <f>VLOOKUP($B7,RD_15[#All],CG$2,0)/CG$1</f>
        <v>4.0065562456866797</v>
      </c>
      <c r="CH7" s="62">
        <f>VLOOKUP($B7,RD_15[#All],CH$2,0)/CH$1</f>
        <v>4.0818903318903317</v>
      </c>
      <c r="CI7" s="62">
        <f>VLOOKUP($B7,RD_15[#All],CI$2,0)/CI$1</f>
        <v>4.0728088336783985</v>
      </c>
      <c r="CJ7" s="62">
        <f>VLOOKUP($B7,RD_15[#All],CJ$2,0)/CJ$1</f>
        <v>4.0407647907647908</v>
      </c>
      <c r="CK7" s="62">
        <f>VLOOKUP($B7,RD_15[#All],CK$2,0)/CK$1</f>
        <v>4.0339105339105341</v>
      </c>
      <c r="CL7" s="62">
        <f>VLOOKUP($B7,RD_15[#All],CL$2,0)/CL$1</f>
        <v>4.0172801105927078</v>
      </c>
      <c r="CM7" s="62">
        <f>VLOOKUP($B7,RD_15[#All],CM$2,0)/CM$1</f>
        <v>4.0203588681849549</v>
      </c>
      <c r="CN7" s="62">
        <f>VLOOKUP($B7,RD_15[#All],CN$2,0)/CN$1</f>
        <v>4.0203588681849549</v>
      </c>
      <c r="CO7" s="62">
        <f>VLOOKUP($B7,RD_15[#All],CO$2,0)/CO$1</f>
        <v>3.9044168391994476</v>
      </c>
      <c r="CP7" s="62">
        <f>VLOOKUP($B7,RD_15[#All],CP$2,0)/CP$1</f>
        <v>3.7401656314699796</v>
      </c>
      <c r="CQ7" s="62">
        <f>VLOOKUP($B7,RD_15[#All],CQ$2,0)/CQ$1</f>
        <v>3.9068322981366461</v>
      </c>
      <c r="CR7" s="62">
        <f>VLOOKUP($B7,RD_15[#All],CR$2,0)/CR$1</f>
        <v>3.9302967563837128</v>
      </c>
      <c r="CS7" s="62">
        <f>VLOOKUP($B7,RD_15[#All],CS$2,0)/CS$1</f>
        <v>3.9944789510006897</v>
      </c>
      <c r="CT7" s="62">
        <f>VLOOKUP($B7,RD_15[#All],CT$2,0)/CT$1</f>
        <v>4.0193236714975846</v>
      </c>
      <c r="CU7" s="62">
        <f>VLOOKUP($B7,RD_15[#All],CU$2,0)/CU$1</f>
        <v>3.9980952380952384</v>
      </c>
      <c r="CV7" s="62">
        <f>VLOOKUP($B7,RD_15[#All],CV$2,0)/CV$1</f>
        <v>3.9937888198757765</v>
      </c>
      <c r="CW7" s="62">
        <f>VLOOKUP($B7,RD_15[#All],CW$2,0)/CW$1</f>
        <v>3.9955141476880609</v>
      </c>
      <c r="CX7" s="62">
        <f>VLOOKUP($B7,RD_15[#All],CX$2,0)/CX$1</f>
        <v>3.9613997113997113</v>
      </c>
      <c r="CY7" s="62">
        <f>VLOOKUP($B7,RD_15[#All],CY$2,0)/CY$1</f>
        <v>3.9686147186147185</v>
      </c>
      <c r="CZ7" s="62">
        <f>VLOOKUP($B7,RD_15[#All],CZ$2,0)/CZ$1</f>
        <v>3.9775707384403036</v>
      </c>
      <c r="DA7" s="62">
        <f>VLOOKUP($B7,RD_15[#All],DA$2,0)/DA$1</f>
        <v>3.8883688680880568</v>
      </c>
      <c r="DB7" s="62">
        <f>VLOOKUP($B7,RD_15[#All],DB$2,0)/DB$1</f>
        <v>4.0414078674948239</v>
      </c>
      <c r="DC7" s="62">
        <f>VLOOKUP($B7,RD_15[#All],DC$2,0)/DC$1</f>
        <v>4.0869565217391308</v>
      </c>
      <c r="DD7" s="62">
        <f>VLOOKUP($B7,RD_15[#All],DD$2,0)/DD$1</f>
        <v>4.0324361628709449</v>
      </c>
      <c r="DE7" s="62">
        <f>VLOOKUP($B7,RD_15[#All],DE$2,0)/DE$1</f>
        <v>4.0641821946169765</v>
      </c>
      <c r="DF7" s="62">
        <f>VLOOKUP($B7,RD_15[#All],DF$2,0)/DF$1</f>
        <v>4.0003450655624562</v>
      </c>
      <c r="DG7" s="62">
        <f>VLOOKUP($B7,RD_15[#All],DG$2,0)/DG$1</f>
        <v>3.9817115251897861</v>
      </c>
      <c r="DH7" s="62">
        <f>VLOOKUP($B7,RD_15[#All],DH$2,0)/DH$1</f>
        <v>4.0772946859903376</v>
      </c>
      <c r="DI7" s="62">
        <f>VLOOKUP($B7,RD_15[#All],DI$2,0)/DI$1</f>
        <v>4.0838509316770182</v>
      </c>
      <c r="DJ7" s="62">
        <f>VLOOKUP($B7,RD_15[#All],DJ$2,0)/DJ$1</f>
        <v>4.1183574879227054</v>
      </c>
      <c r="DK7" s="62">
        <f>VLOOKUP($B7,RD_15[#All],DK$2,0)/DK$1</f>
        <v>4.0253212396069529</v>
      </c>
      <c r="DL7" s="62">
        <f>VLOOKUP($B7,RD_15[#All],DL$2,0)/DL$1</f>
        <v>4.0472582972582973</v>
      </c>
      <c r="DM7" s="62">
        <f>VLOOKUP($B7,RD_15[#All],DM$2,0)/DM$1</f>
        <v>4.0448585231193928</v>
      </c>
      <c r="DN7" s="62">
        <f>VLOOKUP($B7,RD_15[#All],DN$2,0)/DN$1</f>
        <v>4.1618357487922699</v>
      </c>
      <c r="DO7" s="62">
        <f>VLOOKUP($B7,RD_15[#All],DO$2,0)/DO$1</f>
        <v>4.0800552104899932</v>
      </c>
      <c r="DP7" s="62">
        <f>VLOOKUP($B7,RD_15[#All],DP$2,0)/DP$1</f>
        <v>4.1024844720496896</v>
      </c>
      <c r="DQ7" s="62">
        <f>VLOOKUP($B7,RD_15[#All],DQ$2,0)/DQ$1</f>
        <v>4.1314699792960656</v>
      </c>
      <c r="DR7" s="62">
        <f>VLOOKUP($B7,RD_15[#All],DR$2,0)/DR$1</f>
        <v>4.1118012422360239</v>
      </c>
      <c r="DS7" s="62">
        <f>VLOOKUP($B7,RD_15[#All],DS$2,0)/DS$1</f>
        <v>4.0786749482401659</v>
      </c>
      <c r="DT7" s="62">
        <f>VLOOKUP($B7,RD_15[#All],DT$2,0)/DT$1</f>
        <v>4.0804002760524494</v>
      </c>
      <c r="DU7" s="62">
        <f>VLOOKUP($B7,RD_15[#All],DU$2,0)/DU$1</f>
        <v>4.0739538239538238</v>
      </c>
      <c r="DV7" s="62">
        <f>VLOOKUP($B7,RD_15[#All],DV$2,0)/DV$1</f>
        <v>4.0840548340548342</v>
      </c>
      <c r="DW7" s="62">
        <f>VLOOKUP($B7,RD_15[#All],DW$2,0)/DW$1</f>
        <v>4.1011042097998622</v>
      </c>
      <c r="DX7" s="62">
        <f>VLOOKUP($B7,RD_15[#All],DX$2,0)/DX$1</f>
        <v>4.0807453416149064</v>
      </c>
      <c r="DY7" s="62">
        <f>VLOOKUP($B7,RD_15[#All],DY$2,0)/DY$1</f>
        <v>4.0921325051759831</v>
      </c>
      <c r="DZ7" s="62">
        <f>VLOOKUP($B7,RD_15[#All],DZ$2,0)/DZ$1</f>
        <v>4.062456866804693</v>
      </c>
      <c r="EA7" s="62">
        <f>VLOOKUP($B7,RD_15[#All],EA$2,0)/EA$1</f>
        <v>4.054175293305728</v>
      </c>
      <c r="EB7" s="62">
        <f>VLOOKUP($B7,RD_15[#All],EB$2,0)/EB$1</f>
        <v>4.0079365079365079</v>
      </c>
      <c r="EC7" s="62">
        <f>VLOOKUP($B7,RD_15[#All],EC$2,0)/EC$1</f>
        <v>4.0131124913733611</v>
      </c>
      <c r="ED7" s="62">
        <f>VLOOKUP($B7,RD_15[#All],ED$2,0)/ED$1</f>
        <v>4.0924775707384402</v>
      </c>
      <c r="EE7" s="62">
        <f>VLOOKUP($B7,RD_15[#All],EE$2,0)/EE$1</f>
        <v>4.0282953761214628</v>
      </c>
      <c r="EF7" s="62">
        <f>VLOOKUP($B7,RD_15[#All],EF$2,0)/EF$1</f>
        <v>4.0769496204278814</v>
      </c>
      <c r="EG7" s="62">
        <f>VLOOKUP($B7,RD_15[#All],EG$2,0)/EG$1</f>
        <v>3.9886128364389237</v>
      </c>
      <c r="EH7" s="62">
        <f>VLOOKUP($B7,RD_15[#All],EH$2,0)/EH$1</f>
        <v>4.0938578329882676</v>
      </c>
      <c r="EI7" s="62">
        <f>VLOOKUP($B7,RD_15[#All],EI$2,0)/EI$1</f>
        <v>4.0963203463203461</v>
      </c>
      <c r="EJ7" s="62">
        <f>VLOOKUP($B7,RD_15[#All],EJ$2,0)/EJ$1</f>
        <v>4.0079365079365079</v>
      </c>
      <c r="EK7" s="62">
        <f>VLOOKUP($B7,RD_15[#All],EK$2,0)/EK$1</f>
        <v>3.7730158730158729</v>
      </c>
      <c r="EL7" s="62">
        <f>VLOOKUP($B7,RD_15[#All],EL$2,0)/EL$1</f>
        <v>4.0220841959972393</v>
      </c>
      <c r="EM7" s="62">
        <f>VLOOKUP($B7,RD_15[#All],EM$2,0)/EM$1</f>
        <v>4.0065562456866797</v>
      </c>
      <c r="EN7" s="62">
        <f>VLOOKUP($B7,RD_15[#All],EN$2,0)/EN$1</f>
        <v>4.062456866804693</v>
      </c>
      <c r="EO7" s="62">
        <f>VLOOKUP($B7,RD_15[#All],EO$2,0)/EO$1</f>
        <v>4.1238785369220148</v>
      </c>
      <c r="EP7" s="62">
        <f>VLOOKUP($B7,RD_15[#All],EP$2,0)/EP$1</f>
        <v>4.0610766045548656</v>
      </c>
      <c r="EQ7" s="62">
        <f>VLOOKUP($B7,RD_15[#All],EQ$2,0)/EQ$1</f>
        <v>4.0203588681849549</v>
      </c>
      <c r="ER7" s="62">
        <f>VLOOKUP($B7,RD_15[#All],ER$2,0)/ER$1</f>
        <v>4.1473429951690823</v>
      </c>
      <c r="ES7" s="62">
        <f>VLOOKUP($B7,RD_15[#All],ES$2,0)/ES$1</f>
        <v>4.0548654244306412</v>
      </c>
      <c r="ET7" s="62">
        <f>VLOOKUP($B7,RD_15[#All],ET$2,0)/ET$1</f>
        <v>4.0923520923520931</v>
      </c>
      <c r="EU7" s="62">
        <f>VLOOKUP($B7,RD_15[#All],EU$2,0)/EU$1</f>
        <v>4.0324074074074083</v>
      </c>
      <c r="EV7" s="62">
        <f>VLOOKUP($B7,RD_15[#All],EV$2,0)/EV$1</f>
        <v>4.0018037518037515</v>
      </c>
      <c r="EW7" s="62">
        <f>VLOOKUP($B7,RD_15[#All],EW$2,0)/EW$1</f>
        <v>4.0408730158730153</v>
      </c>
      <c r="EX7" s="62">
        <f>VLOOKUP($B7,RD_15[#All],EX$2,0)/EX$1</f>
        <v>4.0338164251207731</v>
      </c>
      <c r="EY7" s="62">
        <f>VLOOKUP($B7,RD_15[#All],EY$2,0)/EY$1</f>
        <v>4.1523053665910803</v>
      </c>
      <c r="EZ7" s="62">
        <f>VLOOKUP($B7,RD_15[#All],EZ$2,0)/EZ$1</f>
        <v>4.0759144237405103</v>
      </c>
      <c r="FA7" s="62">
        <f>VLOOKUP($B7,RD_15[#All],FA$2,0)/FA$1</f>
        <v>4.1407867494824018</v>
      </c>
      <c r="FB7" s="62">
        <f>VLOOKUP($B7,RD_15[#All],FB$2,0)/FB$1</f>
        <v>4.0572808833678398</v>
      </c>
      <c r="FC7" s="62">
        <f>VLOOKUP($B7,RD_15[#All],FC$2,0)/FC$1</f>
        <v>4.1135265700483084</v>
      </c>
      <c r="FD7" s="62">
        <f>VLOOKUP($B7,RD_15[#All],FD$2,0)/FD$1</f>
        <v>4.0917874396135261</v>
      </c>
      <c r="FE7" s="62">
        <f>VLOOKUP($B7,RD_15[#All],FE$2,0)/FE$1</f>
        <v>4.1145617667356795</v>
      </c>
      <c r="FF7" s="62">
        <f>VLOOKUP($B7,RD_15[#All],FF$2,0)/FF$1</f>
        <v>4.0314009661835746</v>
      </c>
      <c r="FG7" s="62">
        <f>VLOOKUP($B7,RD_15[#All],FG$2,0)/FG$1</f>
        <v>4.0448585231193928</v>
      </c>
      <c r="FH7" s="62">
        <f>VLOOKUP($B7,RD_15[#All],FH$2,0)/FH$1</f>
        <v>4.0383022774327122</v>
      </c>
      <c r="FI7" s="62">
        <f>VLOOKUP($B7,RD_15[#All],FI$2,0)/FI$1</f>
        <v>3.9993098688750863</v>
      </c>
      <c r="FJ7" s="62">
        <f>VLOOKUP($B7,RD_15[#All],FJ$2,0)/FJ$1</f>
        <v>4.1696428571428577</v>
      </c>
      <c r="FK7" s="62">
        <f>VLOOKUP($B7,RD_15[#All],FK$2,0)/FK$1</f>
        <v>4.2367149758454099</v>
      </c>
      <c r="FL7" s="62">
        <f>VLOOKUP($B7,RD_15[#All],FL$2,0)/FL$1</f>
        <v>4.0378787878787881</v>
      </c>
      <c r="FM7" s="62">
        <f>VLOOKUP($B7,RD_15[#All],FM$2,0)/FM$1</f>
        <v>3.971277399848828</v>
      </c>
      <c r="FN7" s="62">
        <f>VLOOKUP($B7,RD_15[#All],FN$2,0)/FN$1</f>
        <v>4.0302343159486016</v>
      </c>
      <c r="FO7" s="62">
        <f>VLOOKUP($B7,RD_15[#All],FO$2,0)/FO$1</f>
        <v>3.9425547996976569</v>
      </c>
      <c r="FP7" s="62">
        <f>VLOOKUP($B7,RD_15[#All],FP$2,0)/FP$1</f>
        <v>3.9538926681783821</v>
      </c>
      <c r="FQ7" s="62">
        <f>VLOOKUP($B7,RD_15[#All],FQ$2,0)/FQ$1</f>
        <v>3.9905517762660621</v>
      </c>
      <c r="FR7" s="62">
        <f>VLOOKUP($B7,RD_15[#All],FR$2,0)/FR$1</f>
        <v>3.9924414210128494</v>
      </c>
      <c r="FS7" s="62">
        <f>VLOOKUP($B7,RD_15[#All],FS$2,0)/FS$1</f>
        <v>4.0068027210884356</v>
      </c>
      <c r="FT7" s="62">
        <f>VLOOKUP($B7,RD_15[#All],FT$2,0)/FT$1</f>
        <v>4.1050642479213906</v>
      </c>
      <c r="FU7" s="62">
        <f>VLOOKUP($B7,RD_15[#All],FU$2,0)/FU$1</f>
        <v>4.1046863189720328</v>
      </c>
      <c r="FV7" s="62">
        <f>VLOOKUP($B7,RD_15[#All],FV$2,0)/FV$1</f>
        <v>4.0026455026455023</v>
      </c>
      <c r="FW7" s="62">
        <f>VLOOKUP($B7,RD_15[#All],FW$2,0)/FW$1</f>
        <v>4.0313681027966739</v>
      </c>
      <c r="FX7" s="62">
        <f>VLOOKUP($B7,RD_15[#All],FX$2,0)/FX$1</f>
        <v>4.0434618291761151</v>
      </c>
      <c r="FY7" s="62">
        <f>VLOOKUP($B7,RD_15[#All],FY$2,0)/FY$1</f>
        <v>4.0827664399092969</v>
      </c>
      <c r="FZ7" s="62">
        <f>VLOOKUP($B7,RD_15[#All],FZ$2,0)/FZ$1</f>
        <v>3.9099206349206348</v>
      </c>
      <c r="GA7" s="62">
        <f>VLOOKUP($B7,RD_15[#All],GA$2,0)/GA$1</f>
        <v>4.0176366843033513</v>
      </c>
      <c r="GB7" s="62">
        <f>VLOOKUP($B7,RD_15[#All],GB$2,0)/GB$1</f>
        <v>3.9704184704184704</v>
      </c>
      <c r="GC7" s="62">
        <f>VLOOKUP($B7,RD_15[#All],GC$2,0)/GC$1</f>
        <v>4.0736961451247167</v>
      </c>
      <c r="GD7" s="62">
        <f>VLOOKUP($B7,RD_15[#All],GD$2,0)/GD$1</f>
        <v>4.0355253212396063</v>
      </c>
      <c r="GE7" s="62">
        <f>VLOOKUP($B7,RD_15[#All],GE$2,0)/GE$1</f>
        <v>4.0442176870748296</v>
      </c>
      <c r="GF7" s="62">
        <f>VLOOKUP($B7,RD_15[#All],GF$2,0)/GF$1</f>
        <v>4.1061980347694629</v>
      </c>
      <c r="GG7" s="62">
        <f>VLOOKUP($B7,RD_15[#All],GG$2,0)/GG$1</f>
        <v>4.0241874527588806</v>
      </c>
      <c r="GH7" s="62">
        <f>VLOOKUP($B7,RD_15[#All],GH$2,0)/GH$1</f>
        <v>4.1035525321239605</v>
      </c>
      <c r="GI7" s="62">
        <f>VLOOKUP($B7,RD_15[#All],GI$2,0)/GI$1</f>
        <v>4.0196523053665905</v>
      </c>
      <c r="GJ7" s="62">
        <f>VLOOKUP($B7,RD_15[#All],GJ$2,0)/GJ$1</f>
        <v>4.0695389266817834</v>
      </c>
      <c r="GK7" s="62">
        <f>VLOOKUP($B7,RD_15[#All],GK$2,0)/GK$1</f>
        <v>4.0071806500377924</v>
      </c>
      <c r="GL7" s="62">
        <f>VLOOKUP($B7,RD_15[#All],GL$2,0)/GL$1</f>
        <v>4.0272108843537406</v>
      </c>
      <c r="GM7" s="62">
        <f>VLOOKUP($B7,RD_15[#All],GM$2,0)/GM$1</f>
        <v>3.9984882842025695</v>
      </c>
      <c r="GN7" s="62">
        <f>VLOOKUP($B7,RD_15[#All],GN$2,0)/GN$1</f>
        <v>4.0332577475434617</v>
      </c>
      <c r="GO7" s="62">
        <f>VLOOKUP($B7,RD_15[#All],GO$2,0)/GO$1</f>
        <v>4.072222222222222</v>
      </c>
      <c r="GP7" s="62">
        <f>VLOOKUP($B7,RD_15[#All],GP$2,0)/GP$1</f>
        <v>4.0452380952380951</v>
      </c>
      <c r="GQ7" s="62">
        <f>VLOOKUP($B7,RD_15[#All],GQ$2,0)/GQ$1</f>
        <v>4.056746031746032</v>
      </c>
      <c r="GR7" s="62">
        <f>VLOOKUP($B7,RD_15[#All],GR$2,0)/GR$1</f>
        <v>3.953313766978364</v>
      </c>
      <c r="GS7" s="62">
        <f>VLOOKUP($B7,RD_15[#All],GS$2,0)/GS$1</f>
        <v>4.0436627823334765</v>
      </c>
      <c r="GT7" s="62">
        <f>VLOOKUP($B7,RD_15[#All],GT$2,0)/GT$1</f>
        <v>4.0325745682888536</v>
      </c>
      <c r="GU7" s="62">
        <f>VLOOKUP($B7,RD_15[#All],GU$2,0)/GU$1</f>
        <v>4.027123044339687</v>
      </c>
      <c r="GV7" s="62">
        <f>VLOOKUP($B7,RD_15[#All],GV$2,0)/GV$1</f>
        <v>4.0376083543785404</v>
      </c>
      <c r="GW7" s="62">
        <f>VLOOKUP($B7,RD_15[#All],GW$2,0)/GW$1</f>
        <v>4.0640275387263332</v>
      </c>
      <c r="GX7" s="62">
        <f>VLOOKUP($B7,RD_15[#All],GX$2,0)/GX$1</f>
        <v>4.0051020408163263</v>
      </c>
      <c r="GY7" s="62">
        <f>VLOOKUP($B7,RD_15[#All],GY$2,0)/GY$1</f>
        <v>4.0881168520920079</v>
      </c>
      <c r="GZ7" s="62">
        <f>VLOOKUP($B7,RD_15[#All],GZ$2,0)/GZ$1</f>
        <v>4.1023547880690732</v>
      </c>
      <c r="HA7" s="62">
        <f>VLOOKUP($B7,RD_15[#All],HA$2,0)/HA$1</f>
        <v>4.1297522353422975</v>
      </c>
      <c r="HB7" s="62">
        <f>VLOOKUP($B7,RD_15[#All],HB$2,0)/HB$1</f>
        <v>4.0013557870700733</v>
      </c>
      <c r="HC7" s="62">
        <f>VLOOKUP($B7,RD_15[#All],HC$2,0)/HC$1</f>
        <v>4.0791351505637223</v>
      </c>
      <c r="HD7" s="62">
        <f>VLOOKUP($B7,RD_15[#All],HD$2,0)/HD$1</f>
        <v>3.9582866113478357</v>
      </c>
      <c r="HE7" s="62">
        <f>VLOOKUP($B7,RD_15[#All],HE$2,0)/HE$1</f>
        <v>3.9720838168043144</v>
      </c>
      <c r="HF7" s="62">
        <f>VLOOKUP($B7,RD_15[#All],HF$2,0)/HF$1</f>
        <v>4.343474205352658</v>
      </c>
      <c r="HG7" s="62">
        <f>VLOOKUP($B7,RD_15[#All],HG$2,0)/HG$1</f>
        <v>4.0508895866038719</v>
      </c>
      <c r="HH7" s="62">
        <f>VLOOKUP($B7,RD_15[#All],HH$2,0)/HH$1</f>
        <v>4.0416012558869694</v>
      </c>
      <c r="HI7" s="62">
        <f>VLOOKUP($B7,RD_15[#All],HI$2,0)/HI$1</f>
        <v>4.058477237048665</v>
      </c>
      <c r="HJ7" s="62">
        <f>VLOOKUP($B7,RD_15[#All],HJ$2,0)/HJ$1</f>
        <v>4.041541541541541</v>
      </c>
      <c r="HK7" s="62">
        <f>VLOOKUP($B7,RD_15[#All],HK$2,0)/HK$1</f>
        <v>4.0737833594976456</v>
      </c>
      <c r="HL7" s="62">
        <f>VLOOKUP($B7,RD_15[#All],HL$2,0)/HL$1</f>
        <v>4.0266875981161689</v>
      </c>
      <c r="HM7" s="62">
        <f>VLOOKUP($B7,RD_15[#All],HM$2,0)/HM$1</f>
        <v>3.9877681841967556</v>
      </c>
      <c r="HN7" s="62">
        <f>VLOOKUP($B7,RD_15[#All],HN$2,0)/HN$1</f>
        <v>4.0061111841240633</v>
      </c>
      <c r="HO7" s="62">
        <f>VLOOKUP($B7,RD_15[#All],HO$2,0)/HO$1</f>
        <v>3.9578131160467862</v>
      </c>
      <c r="HP7" s="62">
        <f>VLOOKUP($B7,RD_15[#All],HP$2,0)/HP$1</f>
        <v>3.9944903581267215</v>
      </c>
      <c r="HQ7" s="62">
        <f>VLOOKUP($B7,RD_15[#All],HQ$2,0)/HQ$1</f>
        <v>3.9433023438522974</v>
      </c>
      <c r="HR7" s="62">
        <f>VLOOKUP($B7,RD_15[#All],HR$2,0)/HR$1</f>
        <v>3.8872491145218415</v>
      </c>
      <c r="HS7" s="62">
        <f>VLOOKUP($B7,RD_15[#All],HS$2,0)/HS$1</f>
        <v>3.5765913508260452</v>
      </c>
      <c r="HT7" s="62">
        <f>VLOOKUP($B7,RD_15[#All],HT$2,0)/HT$1</f>
        <v>3.9720220432386606</v>
      </c>
      <c r="HU7" s="62">
        <f>VLOOKUP($B7,RD_15[#All],HU$2,0)/HU$1</f>
        <v>3.8614956472099333</v>
      </c>
      <c r="HV7" s="62">
        <f>VLOOKUP($B7,RD_15[#All],HV$2,0)/HV$1</f>
        <v>3.9667475381761097</v>
      </c>
      <c r="HW7" s="62">
        <f>VLOOKUP($B7,RD_15[#All],HW$2,0)/HW$1</f>
        <v>3.9587912087912089</v>
      </c>
      <c r="HX7" s="62">
        <f>VLOOKUP($B7,RD_15[#All],HX$2,0)/HX$1</f>
        <v>3.9791993720565149</v>
      </c>
      <c r="HY7" s="62">
        <f>VLOOKUP($B7,RD_15[#All],HY$2,0)/HY$1</f>
        <v>3.9466248037676608</v>
      </c>
      <c r="HZ7" s="62">
        <f>VLOOKUP($B7,RD_15[#All],HZ$2,0)/HZ$1</f>
        <v>3.930253420049338</v>
      </c>
      <c r="IA7" s="62">
        <f>VLOOKUP($B7,RD_15[#All],IA$2,0)/IA$1</f>
        <v>4.0227629513343794</v>
      </c>
      <c r="IB7" s="62">
        <f>VLOOKUP($B7,RD_15[#All],IB$2,0)/IB$1</f>
        <v>3.9463257830604763</v>
      </c>
      <c r="IC7" s="62">
        <f>VLOOKUP($B7,RD_15[#All],IC$2,0)/IC$1</f>
        <v>4.0027472527472527</v>
      </c>
      <c r="ID7" s="62">
        <f>VLOOKUP($B7,RD_15[#All],ID$2,0)/ID$1</f>
        <v>3.9988226059654628</v>
      </c>
      <c r="IE7" s="62">
        <f>VLOOKUP($B7,RD_15[#All],IE$2,0)/IE$1</f>
        <v>3.9827315541601251</v>
      </c>
      <c r="IF7" s="62">
        <f>VLOOKUP($B7,RD_15[#All],IF$2,0)/IF$1</f>
        <v>3.9929356357927785</v>
      </c>
      <c r="IG7" s="62">
        <f>VLOOKUP($B7,RD_15[#All],IG$2,0)/IG$1</f>
        <v>3.9758540778948941</v>
      </c>
      <c r="IH7" s="62">
        <f>VLOOKUP($B7,RD_15[#All],IH$2,0)/IH$1</f>
        <v>3.9523061972041562</v>
      </c>
      <c r="II7" s="62">
        <f>VLOOKUP($B7,RD_15[#All],II$2,0)/II$1</f>
        <v>3.951184869552216</v>
      </c>
      <c r="IJ7" s="62">
        <f>VLOOKUP($B7,RD_15[#All],IJ$2,0)/IJ$1</f>
        <v>3.9605292666517151</v>
      </c>
      <c r="IK7" s="62">
        <f>VLOOKUP($B7,RD_15[#All],IK$2,0)/IK$1</f>
        <v>3.9678178963893247</v>
      </c>
      <c r="IL7" s="62">
        <f>VLOOKUP($B7,RD_15[#All],IL$2,0)/IL$1</f>
        <v>3.9901883830455258</v>
      </c>
      <c r="IM7" s="62">
        <f>VLOOKUP($B7,RD_15[#All],IM$2,0)/IM$1</f>
        <v>3.9293563579277864</v>
      </c>
      <c r="IN7" s="62">
        <f>VLOOKUP($B7,RD_15[#All],IN$2,0)/IN$1</f>
        <v>3.9818344920385731</v>
      </c>
      <c r="IO7" s="62">
        <f>VLOOKUP($B7,RD_15[#All],IO$2,0)/IO$1</f>
        <v>3.9662480376766092</v>
      </c>
      <c r="IP7" s="62">
        <f>VLOOKUP($B7,RD_15[#All],IP$2,0)/IP$1</f>
        <v>3.9485684383643567</v>
      </c>
      <c r="IQ7" s="62">
        <f>VLOOKUP($B7,RD_15[#All],IQ$2,0)/IQ$1</f>
        <v>3.9870486656200939</v>
      </c>
      <c r="IR7" s="62">
        <f>VLOOKUP($B7,RD_15[#All],IR$2,0)/IR$1</f>
        <v>3.9676310084473347</v>
      </c>
      <c r="IS7" s="62">
        <f>VLOOKUP($B7,RD_15[#All],IS$2,0)/IS$1</f>
        <v>3.9736114225910137</v>
      </c>
      <c r="IT7" s="62">
        <f>VLOOKUP($B7,RD_15[#All],IT$2,0)/IT$1</f>
        <v>3.9721163190550945</v>
      </c>
      <c r="IU7" s="62">
        <f>VLOOKUP($B7,RD_15[#All],IU$2,0)/IU$1</f>
        <v>4.0102414592210511</v>
      </c>
      <c r="IV7" s="62">
        <f>VLOOKUP($B7,RD_15[#All],IV$2,0)/IV$1</f>
        <v>4.0154743215967699</v>
      </c>
      <c r="IW7" s="62">
        <f>VLOOKUP($B7,RD_15[#All],IW$2,0)/IW$1</f>
        <v>3.9908051132540927</v>
      </c>
      <c r="IX7" s="62">
        <f>VLOOKUP($B7,RD_15[#All],IX$2,0)/IX$1</f>
        <v>3.9840771473424534</v>
      </c>
      <c r="IY7" s="62">
        <f>VLOOKUP($B7,RD_15[#All],IY$2,0)/IY$1</f>
        <v>4.0121103386409507</v>
      </c>
      <c r="IZ7" s="62">
        <f>VLOOKUP($B7,RD_15[#All],IZ$2,0)/IZ$1</f>
        <v>3.9367775082060805</v>
      </c>
      <c r="JA7" s="62">
        <f>VLOOKUP($B7,RD_15[#All],JA$2,0)/JA$1</f>
        <v>3.9384730947828461</v>
      </c>
      <c r="JB7" s="62">
        <f>VLOOKUP($B7,RD_15[#All],JB$2,0)/JB$1</f>
        <v>4.0215684936181839</v>
      </c>
      <c r="JC7" s="62">
        <f>VLOOKUP($B7,RD_15[#All],JC$2,0)/JC$1</f>
        <v>4.0240240240240235</v>
      </c>
      <c r="JD7" s="62">
        <f>VLOOKUP($B7,RD_15[#All],JD$2,0)/JD$1</f>
        <v>4.0747063643813171</v>
      </c>
      <c r="JE7" s="62">
        <f>VLOOKUP($B7,RD_15[#All],JE$2,0)/JE$1</f>
        <v>4.07705389848247</v>
      </c>
      <c r="JF7" s="62">
        <f>VLOOKUP($B7,RD_15[#All],JF$2,0)/JF$1</f>
        <v>4.0775835528341249</v>
      </c>
      <c r="JG7" s="62">
        <f>VLOOKUP($B7,RD_15[#All],JG$2,0)/JG$1</f>
        <v>4.0663999726467663</v>
      </c>
      <c r="JH7" s="62">
        <f>VLOOKUP($B7,RD_15[#All],JH$2,0)/JH$1</f>
        <v>4.0898387326958758</v>
      </c>
      <c r="JI7" s="62">
        <f>VLOOKUP($B7,RD_15[#All],JI$2,0)/JI$1</f>
        <v>4.0628626032352742</v>
      </c>
      <c r="JJ7" s="62">
        <f>VLOOKUP($B7,RD_15[#All],JJ$2,0)/JJ$1</f>
        <v>4.0232748617841789</v>
      </c>
      <c r="JK7" s="62">
        <f>VLOOKUP($B7,RD_15[#All],JK$2,0)/JK$1</f>
        <v>4.0630797773654921</v>
      </c>
      <c r="JL7" s="62">
        <f>VLOOKUP($B7,RD_15[#All],JL$2,0)/JL$1</f>
        <v>4.131105567226891</v>
      </c>
      <c r="JM7" s="62">
        <f>VLOOKUP($B7,RD_15[#All],JM$2,0)/JM$1</f>
        <v>3.9881497970407223</v>
      </c>
      <c r="JN7" s="62">
        <f>VLOOKUP($B7,RD_15[#All],JN$2,0)/JN$1</f>
        <v>3.9669777458722182</v>
      </c>
      <c r="JO7" s="62">
        <f>VLOOKUP($B7,RD_15[#All],JO$2,0)/JO$1</f>
        <v>4.079154118109205</v>
      </c>
      <c r="JP7" s="62">
        <f>VLOOKUP($B7,RD_15[#All],JP$2,0)/JP$1</f>
        <v>4.0351909994767139</v>
      </c>
      <c r="JQ7" s="62">
        <f>VLOOKUP($B7,RD_15[#All],JQ$2,0)/JQ$1</f>
        <v>4.0628815628815635</v>
      </c>
      <c r="JR7" s="62">
        <f>VLOOKUP($B7,RD_15[#All],JR$2,0)/JR$1</f>
        <v>4.0772719344147914</v>
      </c>
      <c r="JS7" s="62">
        <f>VLOOKUP($B7,RD_15[#All],JS$2,0)/JS$1</f>
        <v>3.2137738038359158</v>
      </c>
      <c r="JT7" s="62">
        <f>VLOOKUP($B7,RD_15[#All],JT$2,0)/JT$1</f>
        <v>4.9363794100636209</v>
      </c>
      <c r="JU7" s="62">
        <f>VLOOKUP($B7,RD_15[#All],JU$2,0)/JU$1</f>
        <v>3.5667903525046389</v>
      </c>
      <c r="JV7" s="62">
        <f>VLOOKUP($B7,RD_15[#All],JV$2,0)/JV$1</f>
        <v>3.949357520786092</v>
      </c>
      <c r="JW7" s="62">
        <f>VLOOKUP($B7,RD_15[#All],JW$2,0)/JW$1</f>
        <v>3.9232804232804228</v>
      </c>
      <c r="JX7" s="62">
        <f>VLOOKUP($B7,RD_15[#All],JX$2,0)/JX$1</f>
        <v>3.9202569916855627</v>
      </c>
      <c r="JY7" s="62">
        <f>VLOOKUP($B7,RD_15[#All],JY$2,0)/JY$1</f>
        <v>3.8979591836734695</v>
      </c>
      <c r="JZ7" s="62">
        <f>VLOOKUP($B7,RD_15[#All],JZ$2,0)/JZ$1</f>
        <v>3.7006802721088432</v>
      </c>
      <c r="KA7" s="62">
        <f>VLOOKUP($B7,RD_15[#All],KA$2,0)/KA$1</f>
        <v>3.8635676492819346</v>
      </c>
      <c r="KB7" s="62">
        <f>VLOOKUP($B7,RD_15[#All],KB$2,0)/KB$1</f>
        <v>3.9572940287225995</v>
      </c>
      <c r="KC7" s="62">
        <f>VLOOKUP($B7,RD_15[#All],KC$2,0)/KC$1</f>
        <v>3.871504157218443</v>
      </c>
      <c r="KD7" s="62">
        <f>VLOOKUP($B7,RD_15[#All],KD$2,0)/KD$1</f>
        <v>3.8204837490551773</v>
      </c>
      <c r="KE7" s="62">
        <f>VLOOKUP($B7,RD_15[#All],KE$2,0)/KE$1</f>
        <v>3.9644746787603928</v>
      </c>
      <c r="KF7" s="62">
        <f>VLOOKUP($B7,RD_15[#All],KF$2,0)/KF$1</f>
        <v>3.9399585921325047</v>
      </c>
      <c r="KG7" s="62">
        <f>VLOOKUP($B7,RD_15[#All],KG$2,0)/KG$1</f>
        <v>3.91912320483749</v>
      </c>
      <c r="KH7" s="62">
        <f>VLOOKUP($B7,RD_15[#All],KH$2,0)/KH$1</f>
        <v>3.9429327286470137</v>
      </c>
      <c r="KI7" s="62">
        <f>VLOOKUP($B7,RD_15[#All],KI$2,0)/KI$1</f>
        <v>3.9837301587301588</v>
      </c>
      <c r="KJ7" s="62">
        <f>VLOOKUP($B7,RD_15[#All],KJ$2,0)/KJ$1</f>
        <v>3.8876984126984131</v>
      </c>
      <c r="KK7" s="62">
        <f>VLOOKUP($B7,RD_15[#All],KK$2,0)/KK$1</f>
        <v>3.8932539682539682</v>
      </c>
      <c r="KL7" s="62">
        <f>VLOOKUP($B7,RD_15[#All],KL$2,0)/KL$1</f>
        <v>3.9147640791476404</v>
      </c>
      <c r="KM7" s="62">
        <f>VLOOKUP($B7,RD_15[#All],KM$2,0)/KM$1</f>
        <v>3.9684170471841704</v>
      </c>
      <c r="KN7" s="62">
        <f>VLOOKUP($B7,RD_15[#All],KN$2,0)/KN$1</f>
        <v>3.936670458854759</v>
      </c>
      <c r="KO7" s="62">
        <f>VLOOKUP($B7,RD_15[#All],KO$2,0)/KO$1</f>
        <v>3.9472885855138422</v>
      </c>
      <c r="KP7" s="62">
        <f>VLOOKUP($B7,RD_15[#All],KP$2,0)/KP$1</f>
        <v>3.9525976488433825</v>
      </c>
      <c r="KQ7" s="62">
        <f>VLOOKUP($B7,RD_15[#All],KQ$2,0)/KQ$1</f>
        <v>4.2703357563170652</v>
      </c>
      <c r="KR7" s="62">
        <f>VLOOKUP($B7,RD_15[#All],KR$2,0)/KR$1</f>
        <v>3.9275692074326889</v>
      </c>
      <c r="KS7" s="62">
        <f>VLOOKUP($B7,RD_15[#All],KS$2,0)/KS$1</f>
        <v>3.9055745164960185</v>
      </c>
      <c r="KT7" s="62">
        <f>VLOOKUP($B7,RD_15[#All],KT$2,0)/KT$1</f>
        <v>3.9802806219188471</v>
      </c>
      <c r="KU7" s="62">
        <f>VLOOKUP($B7,RD_15[#All],KU$2,0)/KU$1</f>
        <v>3.9393249905195296</v>
      </c>
      <c r="KV7" s="62">
        <f>VLOOKUP($B7,RD_15[#All],KV$2,0)/KV$1</f>
        <v>3.9039832285115303</v>
      </c>
      <c r="KW7" s="62">
        <f>VLOOKUP($B7,RD_15[#All],KW$2,0)/KW$1</f>
        <v>3.9427379598028067</v>
      </c>
      <c r="KX7" s="62">
        <f>VLOOKUP($B7,RD_15[#All],KX$2,0)/KX$1</f>
        <v>3.9523809523809517</v>
      </c>
      <c r="KY7" s="62">
        <f>VLOOKUP($B7,RD_15[#All],KY$2,0)/KY$1</f>
        <v>3.9694444444444441</v>
      </c>
      <c r="KZ7" s="62">
        <f>VLOOKUP($B7,RD_15[#All],KZ$2,0)/KZ$1</f>
        <v>3.9734126984126981</v>
      </c>
      <c r="LA7" s="62">
        <f>VLOOKUP($B7,RD_15[#All],LA$2,0)/LA$1</f>
        <v>3.989795918367347</v>
      </c>
      <c r="LB7" s="62">
        <f>VLOOKUP($B7,RD_15[#All],LB$2,0)/LB$1</f>
        <v>3.9157736673264627</v>
      </c>
      <c r="LC7" s="62">
        <f>VLOOKUP($B7,RD_15[#All],LC$2,0)/LC$1</f>
        <v>3.9896825396825397</v>
      </c>
      <c r="LD7" s="62">
        <f>VLOOKUP($B7,RD_15[#All],LD$2,0)/LD$1</f>
        <v>3.9556701801599754</v>
      </c>
      <c r="LE7" s="62">
        <f>VLOOKUP($B7,RD_15[#All],LE$2,0)/LE$1</f>
        <v>3.9463257830604763</v>
      </c>
      <c r="LF7" s="62">
        <f>VLOOKUP($B7,RD_15[#All],LF$2,0)/LF$1</f>
        <v>3.9138072811542193</v>
      </c>
      <c r="LG7" s="62">
        <f>VLOOKUP($B7,RD_15[#All],LG$2,0)/LG$1</f>
        <v>3.94484126984127</v>
      </c>
      <c r="LH7" s="62">
        <f>VLOOKUP($B7,RD_15[#All],LH$2,0)/LH$1</f>
        <v>3.8663967611336032</v>
      </c>
      <c r="LI7" s="62">
        <f>VLOOKUP($B7,RD_15[#All],LI$2,0)/LI$1</f>
        <v>3.8846527622037823</v>
      </c>
      <c r="LJ7" s="62">
        <f>VLOOKUP($B7,RD_15[#All],LJ$2,0)/LJ$1</f>
        <v>3.8536463536463539</v>
      </c>
      <c r="LK7" s="62">
        <f>VLOOKUP($B7,RD_15[#All],LK$2,0)/LK$1</f>
        <v>3.8822605965463106</v>
      </c>
      <c r="LL7" s="62">
        <f>VLOOKUP($B7,RD_15[#All],LL$2,0)/LL$1</f>
        <v>3.8748037676609099</v>
      </c>
      <c r="LM7" s="62">
        <f>VLOOKUP($B7,RD_15[#All],LM$2,0)/LM$1</f>
        <v>3.9126859535022795</v>
      </c>
      <c r="LN7" s="62">
        <f>VLOOKUP($B7,RD_15[#All],LN$2,0)/LN$1</f>
        <v>3.8910069522314417</v>
      </c>
      <c r="LO7" s="62">
        <f>VLOOKUP($B7,RD_15[#All],LO$2,0)/LO$1</f>
        <v>3.8723181580324435</v>
      </c>
      <c r="LP7" s="62">
        <f>VLOOKUP($B7,RD_15[#All],LP$2,0)/LP$1</f>
        <v>3.8749345892203033</v>
      </c>
      <c r="LQ7" s="62">
        <f>VLOOKUP($B7,RD_15[#All],LQ$2,0)/LQ$1</f>
        <v>3.866711519772744</v>
      </c>
      <c r="LR7" s="62">
        <f>VLOOKUP($B7,RD_15[#All],LR$2,0)/LR$1</f>
        <v>3.8771772445241828</v>
      </c>
      <c r="LS7" s="62">
        <f>VLOOKUP($B7,RD_15[#All],LS$2,0)/LS$1</f>
        <v>3.964992662061066</v>
      </c>
      <c r="LT7" s="62">
        <f>VLOOKUP($B7,RD_15[#All],LT$2,0)/LT$1</f>
        <v>3.8437990580847723</v>
      </c>
      <c r="LU7" s="62">
        <f>VLOOKUP($B7,RD_15[#All],LU$2,0)/LU$1</f>
        <v>3.80298273155416</v>
      </c>
      <c r="LV7" s="62">
        <f>VLOOKUP($B7,RD_15[#All],LV$2,0)/LV$1</f>
        <v>3.9525117739403455</v>
      </c>
      <c r="LW7" s="62">
        <f>VLOOKUP($B7,RD_15[#All],LW$2,0)/LW$1</f>
        <v>3.9356357927786494</v>
      </c>
      <c r="LX7" s="62">
        <f>VLOOKUP($B7,RD_15[#All],LX$2,0)/LX$1</f>
        <v>3.9599686028257457</v>
      </c>
      <c r="LY7" s="62">
        <f>VLOOKUP($B7,RD_15[#All],LY$2,0)/LY$1</f>
        <v>3.9846938775510199</v>
      </c>
      <c r="LZ7" s="62">
        <f>VLOOKUP($B7,RD_15[#All],LZ$2,0)/LZ$1</f>
        <v>3.7949465500485906</v>
      </c>
      <c r="MA7" s="62">
        <f>VLOOKUP($B7,RD_15[#All],MA$2,0)/MA$1</f>
        <v>3.9661359049114147</v>
      </c>
      <c r="MB7" s="62">
        <f>VLOOKUP($B7,RD_15[#All],MB$2,0)/MB$1</f>
        <v>3.9238992300216786</v>
      </c>
      <c r="MC7" s="62">
        <f>VLOOKUP($B7,RD_15[#All],MC$2,0)/MC$1</f>
        <v>3.943335575988637</v>
      </c>
      <c r="MD7" s="62">
        <f>VLOOKUP($B7,RD_15[#All],MD$2,0)/MD$1</f>
        <v>3.9362338341930174</v>
      </c>
      <c r="ME7" s="62">
        <f>VLOOKUP($B7,RD_15[#All],ME$2,0)/ME$1</f>
        <v>3.9265156612095384</v>
      </c>
      <c r="MF7" s="62">
        <f>VLOOKUP($B7,RD_15[#All],MF$2,0)/MF$1</f>
        <v>3.9164237123420791</v>
      </c>
      <c r="MG7" s="62">
        <f>VLOOKUP($B7,RD_15[#All],MG$2,0)/MG$1</f>
        <v>3.9437093518726165</v>
      </c>
      <c r="MH7" s="62">
        <f>VLOOKUP($B7,RD_15[#All],MH$2,0)/MH$1</f>
        <v>4.007251252149211</v>
      </c>
      <c r="MI7" s="62">
        <f>VLOOKUP($B7,RD_15[#All],MI$2,0)/MI$1</f>
        <v>3.9265156612095384</v>
      </c>
      <c r="MJ7" s="62">
        <f>VLOOKUP($B7,RD_15[#All],MJ$2,0)/MJ$1</f>
        <v>3.9823390894819468</v>
      </c>
      <c r="MK7" s="62">
        <f>VLOOKUP($B7,RD_15[#All],MK$2,0)/MK$1</f>
        <v>4.112244897959183</v>
      </c>
      <c r="ML7" s="62">
        <f>VLOOKUP($B7,RD_15[#All],ML$2,0)/ML$1</f>
        <v>3.9732376467070343</v>
      </c>
      <c r="MM7" s="62">
        <f>VLOOKUP($B7,RD_15[#All],MM$2,0)/MM$1</f>
        <v>3.8882921589688508</v>
      </c>
      <c r="MN7" s="62">
        <f>VLOOKUP($B7,RD_15[#All],MN$2,0)/MN$1</f>
        <v>3.94701726844584</v>
      </c>
      <c r="MO7" s="62">
        <f>VLOOKUP($B7,RD_15[#All],MO$2,0)/MO$1</f>
        <v>4.0117739403453685</v>
      </c>
      <c r="MP7" s="62">
        <f>VLOOKUP($B7,RD_15[#All],MP$2,0)/MP$1</f>
        <v>3.9396317967746546</v>
      </c>
      <c r="MQ7" s="62">
        <f>VLOOKUP($B7,RD_15[#All],MQ$2,0)/MQ$1</f>
        <v>3.8554982432533449</v>
      </c>
      <c r="MR7" s="62">
        <f>VLOOKUP($B7,RD_15[#All],MR$2,0)/MR$1</f>
        <v>3.8902594004634818</v>
      </c>
      <c r="MS7" s="62">
        <f>VLOOKUP($B7,RD_15[#All],MS$2,0)/MS$1</f>
        <v>4.0058869701726847</v>
      </c>
      <c r="MT7" s="62">
        <f>VLOOKUP($B7,RD_15[#All],MT$2,0)/MT$1</f>
        <v>3.9107321250178395</v>
      </c>
      <c r="MU7" s="62">
        <f>VLOOKUP($B7,RD_15[#All],MU$2,0)/MU$1</f>
        <v>3.9986544068176717</v>
      </c>
      <c r="MV7" s="62">
        <f>VLOOKUP($B7,RD_15[#All],MV$2,0)/MV$1</f>
        <v>3.9838732695875554</v>
      </c>
      <c r="MW7" s="62">
        <f>VLOOKUP($B7,RD_15[#All],MW$2,0)/MW$1</f>
        <v>3.8936420722135008</v>
      </c>
      <c r="MX7" s="62">
        <f>VLOOKUP($B7,RD_15[#All],MX$2,0)/MX$1</f>
        <v>3.9582866113478357</v>
      </c>
      <c r="MY7" s="62">
        <f>VLOOKUP($B7,RD_15[#All],MY$2,0)/MY$1</f>
        <v>3.9022762951334378</v>
      </c>
      <c r="MZ7" s="62">
        <f>VLOOKUP($B7,RD_15[#All],MZ$2,0)/MZ$1</f>
        <v>3.919937205651491</v>
      </c>
      <c r="NA7" s="62">
        <f>VLOOKUP($B7,RD_15[#All],NA$2,0)/NA$1</f>
        <v>4.0047922002809218</v>
      </c>
      <c r="NB7" s="62">
        <f>VLOOKUP($B7,RD_15[#All],NB$2,0)/NB$1</f>
        <v>4</v>
      </c>
      <c r="NC7" s="62">
        <f>VLOOKUP($B7,RD_15[#All],NC$2,0)/NC$1</f>
        <v>4.0278649921507057</v>
      </c>
      <c r="ND7" s="62">
        <f>VLOOKUP($B7,RD_15[#All],ND$2,0)/ND$1</f>
        <v>4.0145211930926212</v>
      </c>
      <c r="NE7" s="63">
        <f>IFERROR(AVERAGEIF(Inv_SY_B20[[#This Row],[BLK1_INV1]:[BLK12_INV31]],"&gt;"&amp;0.1,Inv_SY_B20[[#This Row],[BLK1_INV1]:[BLK12_INV31]]),"")</f>
        <v>3.9466786969953054</v>
      </c>
    </row>
    <row r="8" spans="2:369" x14ac:dyDescent="0.35">
      <c r="B8" s="87">
        <f t="shared" si="6"/>
        <v>45749</v>
      </c>
      <c r="C8" s="62">
        <f>VLOOKUP($B8,RD_15[#All],C$2,0)/C$1</f>
        <v>2.8915470494417863</v>
      </c>
      <c r="D8" s="62">
        <f>VLOOKUP($B8,RD_15[#All],D$2,0)/D$1</f>
        <v>2.7862838915470491</v>
      </c>
      <c r="E8" s="62">
        <f>VLOOKUP($B8,RD_15[#All],E$2,0)/E$1</f>
        <v>2.9143939393939391</v>
      </c>
      <c r="F8" s="62">
        <f>VLOOKUP($B8,RD_15[#All],F$2,0)/F$1</f>
        <v>2.9128787878787881</v>
      </c>
      <c r="G8" s="62">
        <f>VLOOKUP($B8,RD_15[#All],G$2,0)/G$1</f>
        <v>2.9053030303030303</v>
      </c>
      <c r="H8" s="62">
        <f>VLOOKUP($B8,RD_15[#All],H$2,0)/H$1</f>
        <v>2.7767653758542141</v>
      </c>
      <c r="I8" s="62">
        <f>VLOOKUP($B8,RD_15[#All],I$2,0)/I$1</f>
        <v>2.9762815608263202</v>
      </c>
      <c r="J8" s="62">
        <f>VLOOKUP($B8,RD_15[#All],J$2,0)/J$1</f>
        <v>2.8515151515151516</v>
      </c>
      <c r="K8" s="62">
        <f>VLOOKUP($B8,RD_15[#All],K$2,0)/K$1</f>
        <v>2.9446969696969698</v>
      </c>
      <c r="L8" s="62">
        <f>VLOOKUP($B8,RD_15[#All],L$2,0)/L$1</f>
        <v>2.9492424242424242</v>
      </c>
      <c r="M8" s="62">
        <f>VLOOKUP($B8,RD_15[#All],M$2,0)/M$1</f>
        <v>2.9477272727272728</v>
      </c>
      <c r="N8" s="62">
        <f>VLOOKUP($B8,RD_15[#All],N$2,0)/N$1</f>
        <v>2.9386363636363635</v>
      </c>
      <c r="O8" s="62">
        <f>VLOOKUP($B8,RD_15[#All],O$2,0)/O$1</f>
        <v>2.9393939393939394</v>
      </c>
      <c r="P8" s="62">
        <f>VLOOKUP($B8,RD_15[#All],P$2,0)/P$1</f>
        <v>2.9499999999999997</v>
      </c>
      <c r="Q8" s="62">
        <f>VLOOKUP($B8,RD_15[#All],Q$2,0)/Q$1</f>
        <v>2.9772727272727271</v>
      </c>
      <c r="R8" s="62">
        <f>VLOOKUP($B8,RD_15[#All],R$2,0)/R$1</f>
        <v>2.9666666666666668</v>
      </c>
      <c r="S8" s="62">
        <f>VLOOKUP($B8,RD_15[#All],S$2,0)/S$1</f>
        <v>2.9218500797448161</v>
      </c>
      <c r="T8" s="62">
        <f>VLOOKUP($B8,RD_15[#All],T$2,0)/T$1</f>
        <v>2.9545454545454546</v>
      </c>
      <c r="U8" s="62">
        <f>VLOOKUP($B8,RD_15[#All],U$2,0)/U$1</f>
        <v>2.937878787878788</v>
      </c>
      <c r="V8" s="62">
        <f>VLOOKUP($B8,RD_15[#All],V$2,0)/V$1</f>
        <v>2.9674242424242423</v>
      </c>
      <c r="W8" s="62">
        <f>VLOOKUP($B8,RD_15[#All],W$2,0)/W$1</f>
        <v>3.0409090909090906</v>
      </c>
      <c r="X8" s="62">
        <f>VLOOKUP($B8,RD_15[#All],X$2,0)/X$1</f>
        <v>3.018939393939394</v>
      </c>
      <c r="Y8" s="62">
        <f>VLOOKUP($B8,RD_15[#All],Y$2,0)/Y$1</f>
        <v>3.0378787878787881</v>
      </c>
      <c r="Z8" s="62">
        <f>VLOOKUP($B8,RD_15[#All],Z$2,0)/Z$1</f>
        <v>3.0325757575757577</v>
      </c>
      <c r="AA8" s="62">
        <f>VLOOKUP($B8,RD_15[#All],AA$2,0)/AA$1</f>
        <v>3.0462121212121214</v>
      </c>
      <c r="AB8" s="62">
        <f>VLOOKUP($B8,RD_15[#All],AB$2,0)/AB$1</f>
        <v>3.0409090909090906</v>
      </c>
      <c r="AC8" s="62">
        <f>VLOOKUP($B8,RD_15[#All],AC$2,0)/AC$1</f>
        <v>3.0522727272727272</v>
      </c>
      <c r="AD8" s="62">
        <f>VLOOKUP($B8,RD_15[#All],AD$2,0)/AD$1</f>
        <v>3.0371212121212121</v>
      </c>
      <c r="AE8" s="62">
        <f>VLOOKUP($B8,RD_15[#All],AE$2,0)/AE$1</f>
        <v>3.0575757575757576</v>
      </c>
      <c r="AF8" s="62">
        <f>VLOOKUP($B8,RD_15[#All],AF$2,0)/AF$1</f>
        <v>3.0643939393939394</v>
      </c>
      <c r="AG8" s="62">
        <f>VLOOKUP($B8,RD_15[#All],AG$2,0)/AG$1</f>
        <v>3.0356060606060606</v>
      </c>
      <c r="AH8" s="62">
        <f>VLOOKUP($B8,RD_15[#All],AH$2,0)/AH$1</f>
        <v>3.0378787878787881</v>
      </c>
      <c r="AI8" s="62">
        <f>VLOOKUP($B8,RD_15[#All],AI$2,0)/AI$1</f>
        <v>2.8984848484848484</v>
      </c>
      <c r="AJ8" s="62">
        <f>VLOOKUP($B8,RD_15[#All],AJ$2,0)/AJ$1</f>
        <v>2.8588516746411483</v>
      </c>
      <c r="AK8" s="62">
        <f>VLOOKUP($B8,RD_15[#All],AK$2,0)/AK$1</f>
        <v>2.8779904306220092</v>
      </c>
      <c r="AL8" s="62">
        <f>VLOOKUP($B8,RD_15[#All],AL$2,0)/AL$1</f>
        <v>2.9146730462519934</v>
      </c>
      <c r="AM8" s="62">
        <f>VLOOKUP($B8,RD_15[#All],AM$2,0)/AM$1</f>
        <v>2.9545454545454546</v>
      </c>
      <c r="AN8" s="62">
        <f>VLOOKUP($B8,RD_15[#All],AN$2,0)/AN$1</f>
        <v>2.9553429027113238</v>
      </c>
      <c r="AO8" s="62">
        <f>VLOOKUP($B8,RD_15[#All],AO$2,0)/AO$1</f>
        <v>2.918181818181818</v>
      </c>
      <c r="AP8" s="62">
        <f>VLOOKUP($B8,RD_15[#All],AP$2,0)/AP$1</f>
        <v>2.9266347687400316</v>
      </c>
      <c r="AQ8" s="62">
        <f>VLOOKUP($B8,RD_15[#All],AQ$2,0)/AQ$1</f>
        <v>2.812121212121212</v>
      </c>
      <c r="AR8" s="62">
        <f>VLOOKUP($B8,RD_15[#All],AR$2,0)/AR$1</f>
        <v>2.9400855920114126</v>
      </c>
      <c r="AS8" s="62">
        <f>VLOOKUP($B8,RD_15[#All],AS$2,0)/AS$1</f>
        <v>3.0110957004160888</v>
      </c>
      <c r="AT8" s="62">
        <f>VLOOKUP($B8,RD_15[#All],AT$2,0)/AT$1</f>
        <v>2.9831871345029239</v>
      </c>
      <c r="AU8" s="62">
        <f>VLOOKUP($B8,RD_15[#All],AU$2,0)/AU$1</f>
        <v>3.0124269005847952</v>
      </c>
      <c r="AV8" s="62">
        <f>VLOOKUP($B8,RD_15[#All],AV$2,0)/AV$1</f>
        <v>3.0824891461649786</v>
      </c>
      <c r="AW8" s="62">
        <f>VLOOKUP($B8,RD_15[#All],AW$2,0)/AW$1</f>
        <v>3.0737265415549602</v>
      </c>
      <c r="AX8" s="62">
        <f>VLOOKUP($B8,RD_15[#All],AX$2,0)/AX$1</f>
        <v>3.0524193548387095</v>
      </c>
      <c r="AY8" s="62">
        <f>VLOOKUP($B8,RD_15[#All],AY$2,0)/AY$1</f>
        <v>2.997555012224939</v>
      </c>
      <c r="AZ8" s="62">
        <f>VLOOKUP($B8,RD_15[#All],AZ$2,0)/AZ$1</f>
        <v>3.0244242847173757</v>
      </c>
      <c r="BA8" s="62">
        <f>VLOOKUP($B8,RD_15[#All],BA$2,0)/BA$1</f>
        <v>3.0381231671554247</v>
      </c>
      <c r="BB8" s="62">
        <f>VLOOKUP($B8,RD_15[#All],BB$2,0)/BB$1</f>
        <v>2.9615663524292963</v>
      </c>
      <c r="BC8" s="62">
        <f>VLOOKUP($B8,RD_15[#All],BC$2,0)/BC$1</f>
        <v>2.9372294372294374</v>
      </c>
      <c r="BD8" s="62">
        <f>VLOOKUP($B8,RD_15[#All],BD$2,0)/BD$1</f>
        <v>2.9475500345065564</v>
      </c>
      <c r="BE8" s="62">
        <f>VLOOKUP($B8,RD_15[#All],BE$2,0)/BE$1</f>
        <v>2.8984806629834252</v>
      </c>
      <c r="BF8" s="62">
        <f>VLOOKUP($B8,RD_15[#All],BF$2,0)/BF$1</f>
        <v>2.9643107067879635</v>
      </c>
      <c r="BG8" s="62">
        <f>VLOOKUP($B8,RD_15[#All],BG$2,0)/BG$1</f>
        <v>2.958333333333333</v>
      </c>
      <c r="BH8" s="62">
        <f>VLOOKUP($B8,RD_15[#All],BH$2,0)/BH$1</f>
        <v>2.829593267882188</v>
      </c>
      <c r="BI8" s="62">
        <f>VLOOKUP($B8,RD_15[#All],BI$2,0)/BI$1</f>
        <v>2.8282747603833869</v>
      </c>
      <c r="BJ8" s="62">
        <f>VLOOKUP($B8,RD_15[#All],BJ$2,0)/BJ$1</f>
        <v>2.8136300417246174</v>
      </c>
      <c r="BK8" s="62">
        <f>VLOOKUP($B8,RD_15[#All],BK$2,0)/BK$1</f>
        <v>2.9250000000000003</v>
      </c>
      <c r="BL8" s="62">
        <f>VLOOKUP($B8,RD_15[#All],BL$2,0)/BL$1</f>
        <v>2.9084394904458599</v>
      </c>
      <c r="BM8" s="62">
        <f>VLOOKUP($B8,RD_15[#All],BM$2,0)/BM$1</f>
        <v>2.9332844574780057</v>
      </c>
      <c r="BN8" s="62">
        <f>VLOOKUP($B8,RD_15[#All],BN$2,0)/BN$1</f>
        <v>3.2160110420979984</v>
      </c>
      <c r="BO8" s="62">
        <f>VLOOKUP($B8,RD_15[#All],BO$2,0)/BO$1</f>
        <v>3.1469979296066253</v>
      </c>
      <c r="BP8" s="62">
        <f>VLOOKUP($B8,RD_15[#All],BP$2,0)/BP$1</f>
        <v>3.1533402561439945</v>
      </c>
      <c r="BQ8" s="62">
        <f>VLOOKUP($B8,RD_15[#All],BQ$2,0)/BQ$1</f>
        <v>3.1742581090407174</v>
      </c>
      <c r="BR8" s="62">
        <f>VLOOKUP($B8,RD_15[#All],BR$2,0)/BR$1</f>
        <v>3.2284334023464458</v>
      </c>
      <c r="BS8" s="62">
        <f>VLOOKUP($B8,RD_15[#All],BS$2,0)/BS$1</f>
        <v>3.1874891999308792</v>
      </c>
      <c r="BT8" s="62">
        <f>VLOOKUP($B8,RD_15[#All],BT$2,0)/BT$1</f>
        <v>3.1204278812974464</v>
      </c>
      <c r="BU8" s="62">
        <f>VLOOKUP($B8,RD_15[#All],BU$2,0)/BU$1</f>
        <v>3.1825396825396823</v>
      </c>
      <c r="BV8" s="62">
        <f>VLOOKUP($B8,RD_15[#All],BV$2,0)/BV$1</f>
        <v>3.246031746031746</v>
      </c>
      <c r="BW8" s="62">
        <f>VLOOKUP($B8,RD_15[#All],BW$2,0)/BW$1</f>
        <v>3.126984126984127</v>
      </c>
      <c r="BX8" s="62">
        <f>VLOOKUP($B8,RD_15[#All],BX$2,0)/BX$1</f>
        <v>3.1563206398887149</v>
      </c>
      <c r="BY8" s="62">
        <f>VLOOKUP($B8,RD_15[#All],BY$2,0)/BY$1</f>
        <v>3.1231884057971016</v>
      </c>
      <c r="BZ8" s="62">
        <f>VLOOKUP($B8,RD_15[#All],BZ$2,0)/BZ$1</f>
        <v>3.1706349206349205</v>
      </c>
      <c r="CA8" s="62">
        <f>VLOOKUP($B8,RD_15[#All],CA$2,0)/CA$1</f>
        <v>3.106060606060606</v>
      </c>
      <c r="CB8" s="62">
        <f>VLOOKUP($B8,RD_15[#All],CB$2,0)/CB$1</f>
        <v>3.1746031746031744</v>
      </c>
      <c r="CC8" s="62">
        <f>VLOOKUP($B8,RD_15[#All],CC$2,0)/CC$1</f>
        <v>3.2008281573498962</v>
      </c>
      <c r="CD8" s="62">
        <f>VLOOKUP($B8,RD_15[#All],CD$2,0)/CD$1</f>
        <v>3.1953071083505864</v>
      </c>
      <c r="CE8" s="62">
        <f>VLOOKUP($B8,RD_15[#All],CE$2,0)/CE$1</f>
        <v>2.7660455486542443</v>
      </c>
      <c r="CF8" s="62">
        <f>VLOOKUP($B8,RD_15[#All],CF$2,0)/CF$1</f>
        <v>3.2182539682539688</v>
      </c>
      <c r="CG8" s="62">
        <f>VLOOKUP($B8,RD_15[#All],CG$2,0)/CG$1</f>
        <v>3.1815044858523116</v>
      </c>
      <c r="CH8" s="62">
        <f>VLOOKUP($B8,RD_15[#All],CH$2,0)/CH$1</f>
        <v>3.2316017316017316</v>
      </c>
      <c r="CI8" s="62">
        <f>VLOOKUP($B8,RD_15[#All],CI$2,0)/CI$1</f>
        <v>3.2298136645962732</v>
      </c>
      <c r="CJ8" s="62">
        <f>VLOOKUP($B8,RD_15[#All],CJ$2,0)/CJ$1</f>
        <v>3.2041847041847045</v>
      </c>
      <c r="CK8" s="62">
        <f>VLOOKUP($B8,RD_15[#All],CK$2,0)/CK$1</f>
        <v>3.2009379509379507</v>
      </c>
      <c r="CL8" s="62">
        <f>VLOOKUP($B8,RD_15[#All],CL$2,0)/CL$1</f>
        <v>3.188871608778296</v>
      </c>
      <c r="CM8" s="62">
        <f>VLOOKUP($B8,RD_15[#All],CM$2,0)/CM$1</f>
        <v>3.1932367149758454</v>
      </c>
      <c r="CN8" s="62">
        <f>VLOOKUP($B8,RD_15[#All],CN$2,0)/CN$1</f>
        <v>3.1549344375431327</v>
      </c>
      <c r="CO8" s="62">
        <f>VLOOKUP($B8,RD_15[#All],CO$2,0)/CO$1</f>
        <v>3.1652864044168387</v>
      </c>
      <c r="CP8" s="62">
        <f>VLOOKUP($B8,RD_15[#All],CP$2,0)/CP$1</f>
        <v>3.0962732919254656</v>
      </c>
      <c r="CQ8" s="62">
        <f>VLOOKUP($B8,RD_15[#All],CQ$2,0)/CQ$1</f>
        <v>3.1428571428571428</v>
      </c>
      <c r="CR8" s="62">
        <f>VLOOKUP($B8,RD_15[#All],CR$2,0)/CR$1</f>
        <v>3.1138716356107659</v>
      </c>
      <c r="CS8" s="62">
        <f>VLOOKUP($B8,RD_15[#All],CS$2,0)/CS$1</f>
        <v>3.1897860593512766</v>
      </c>
      <c r="CT8" s="62">
        <f>VLOOKUP($B8,RD_15[#All],CT$2,0)/CT$1</f>
        <v>3.2153209109730847</v>
      </c>
      <c r="CU8" s="62">
        <f>VLOOKUP($B8,RD_15[#All],CU$2,0)/CU$1</f>
        <v>3.2057142857142855</v>
      </c>
      <c r="CV8" s="62">
        <f>VLOOKUP($B8,RD_15[#All],CV$2,0)/CV$1</f>
        <v>3.1959972394755005</v>
      </c>
      <c r="CW8" s="62">
        <f>VLOOKUP($B8,RD_15[#All],CW$2,0)/CW$1</f>
        <v>3.1746031746031744</v>
      </c>
      <c r="CX8" s="62">
        <f>VLOOKUP($B8,RD_15[#All],CX$2,0)/CX$1</f>
        <v>3.1522366522366521</v>
      </c>
      <c r="CY8" s="62">
        <f>VLOOKUP($B8,RD_15[#All],CY$2,0)/CY$1</f>
        <v>3.1655844155844157</v>
      </c>
      <c r="CZ8" s="62">
        <f>VLOOKUP($B8,RD_15[#All],CZ$2,0)/CZ$1</f>
        <v>3.1556245686680469</v>
      </c>
      <c r="DA8" s="62">
        <f>VLOOKUP($B8,RD_15[#All],DA$2,0)/DA$1</f>
        <v>3.0941237649505982</v>
      </c>
      <c r="DB8" s="62">
        <f>VLOOKUP($B8,RD_15[#All],DB$2,0)/DB$1</f>
        <v>3.2167011732229125</v>
      </c>
      <c r="DC8" s="62">
        <f>VLOOKUP($B8,RD_15[#All],DC$2,0)/DC$1</f>
        <v>3.3326432022084194</v>
      </c>
      <c r="DD8" s="62">
        <f>VLOOKUP($B8,RD_15[#All],DD$2,0)/DD$1</f>
        <v>3.2163561076604554</v>
      </c>
      <c r="DE8" s="62">
        <f>VLOOKUP($B8,RD_15[#All],DE$2,0)/DE$1</f>
        <v>3.2287784679089029</v>
      </c>
      <c r="DF8" s="62">
        <f>VLOOKUP($B8,RD_15[#All],DF$2,0)/DF$1</f>
        <v>3.1956521739130435</v>
      </c>
      <c r="DG8" s="62">
        <f>VLOOKUP($B8,RD_15[#All],DG$2,0)/DG$1</f>
        <v>3.1735679779158041</v>
      </c>
      <c r="DH8" s="62">
        <f>VLOOKUP($B8,RD_15[#All],DH$2,0)/DH$1</f>
        <v>3.2387853692201518</v>
      </c>
      <c r="DI8" s="62">
        <f>VLOOKUP($B8,RD_15[#All],DI$2,0)/DI$1</f>
        <v>3.235334713595583</v>
      </c>
      <c r="DJ8" s="62">
        <f>VLOOKUP($B8,RD_15[#All],DJ$2,0)/DJ$1</f>
        <v>3.2708764665286401</v>
      </c>
      <c r="DK8" s="62">
        <f>VLOOKUP($B8,RD_15[#All],DK$2,0)/DK$1</f>
        <v>3.1995464852607709</v>
      </c>
      <c r="DL8" s="62">
        <f>VLOOKUP($B8,RD_15[#All],DL$2,0)/DL$1</f>
        <v>3.210678210678211</v>
      </c>
      <c r="DM8" s="62">
        <f>VLOOKUP($B8,RD_15[#All],DM$2,0)/DM$1</f>
        <v>3.1928916494133883</v>
      </c>
      <c r="DN8" s="62">
        <f>VLOOKUP($B8,RD_15[#All],DN$2,0)/DN$1</f>
        <v>3.279158040027605</v>
      </c>
      <c r="DO8" s="62">
        <f>VLOOKUP($B8,RD_15[#All],DO$2,0)/DO$1</f>
        <v>3.2329192546583849</v>
      </c>
      <c r="DP8" s="62">
        <f>VLOOKUP($B8,RD_15[#All],DP$2,0)/DP$1</f>
        <v>3.2339544513457557</v>
      </c>
      <c r="DQ8" s="62">
        <f>VLOOKUP($B8,RD_15[#All],DQ$2,0)/DQ$1</f>
        <v>3.2612146307798482</v>
      </c>
      <c r="DR8" s="62">
        <f>VLOOKUP($B8,RD_15[#All],DR$2,0)/DR$1</f>
        <v>3.2322291235334712</v>
      </c>
      <c r="DS8" s="62">
        <f>VLOOKUP($B8,RD_15[#All],DS$2,0)/DS$1</f>
        <v>3.2256728778467907</v>
      </c>
      <c r="DT8" s="62">
        <f>VLOOKUP($B8,RD_15[#All],DT$2,0)/DT$1</f>
        <v>3.1687370600414075</v>
      </c>
      <c r="DU8" s="62">
        <f>VLOOKUP($B8,RD_15[#All],DU$2,0)/DU$1</f>
        <v>3.1962481962481966</v>
      </c>
      <c r="DV8" s="62">
        <f>VLOOKUP($B8,RD_15[#All],DV$2,0)/DV$1</f>
        <v>3.2225829725829724</v>
      </c>
      <c r="DW8" s="62">
        <f>VLOOKUP($B8,RD_15[#All],DW$2,0)/DW$1</f>
        <v>3.2398205659075221</v>
      </c>
      <c r="DX8" s="62">
        <f>VLOOKUP($B8,RD_15[#All],DX$2,0)/DX$1</f>
        <v>3.2236024844720497</v>
      </c>
      <c r="DY8" s="62">
        <f>VLOOKUP($B8,RD_15[#All],DY$2,0)/DY$1</f>
        <v>3.2260179434092477</v>
      </c>
      <c r="DZ8" s="62">
        <f>VLOOKUP($B8,RD_15[#All],DZ$2,0)/DZ$1</f>
        <v>3.2208419599723945</v>
      </c>
      <c r="EA8" s="62">
        <f>VLOOKUP($B8,RD_15[#All],EA$2,0)/EA$1</f>
        <v>3.1842650103519667</v>
      </c>
      <c r="EB8" s="62">
        <f>VLOOKUP($B8,RD_15[#All],EB$2,0)/EB$1</f>
        <v>3.181159420289855</v>
      </c>
      <c r="EC8" s="62">
        <f>VLOOKUP($B8,RD_15[#All],EC$2,0)/EC$1</f>
        <v>3.1714975845410627</v>
      </c>
      <c r="ED8" s="62">
        <f>VLOOKUP($B8,RD_15[#All],ED$2,0)/ED$1</f>
        <v>3.2305037957211868</v>
      </c>
      <c r="EE8" s="62">
        <f>VLOOKUP($B8,RD_15[#All],EE$2,0)/EE$1</f>
        <v>3.1925465838509317</v>
      </c>
      <c r="EF8" s="62">
        <f>VLOOKUP($B8,RD_15[#All],EF$2,0)/EF$1</f>
        <v>3.2311939268461005</v>
      </c>
      <c r="EG8" s="62">
        <f>VLOOKUP($B8,RD_15[#All],EG$2,0)/EG$1</f>
        <v>3.1666666666666665</v>
      </c>
      <c r="EH8" s="62">
        <f>VLOOKUP($B8,RD_15[#All],EH$2,0)/EH$1</f>
        <v>3.2377501725327811</v>
      </c>
      <c r="EI8" s="62">
        <f>VLOOKUP($B8,RD_15[#All],EI$2,0)/EI$1</f>
        <v>3.2745310245310248</v>
      </c>
      <c r="EJ8" s="62">
        <f>VLOOKUP($B8,RD_15[#All],EJ$2,0)/EJ$1</f>
        <v>3.277087646652864</v>
      </c>
      <c r="EK8" s="62">
        <f>VLOOKUP($B8,RD_15[#All],EK$2,0)/EK$1</f>
        <v>3.2387301587301587</v>
      </c>
      <c r="EL8" s="62">
        <f>VLOOKUP($B8,RD_15[#All],EL$2,0)/EL$1</f>
        <v>3.2091097308488612</v>
      </c>
      <c r="EM8" s="62">
        <f>VLOOKUP($B8,RD_15[#All],EM$2,0)/EM$1</f>
        <v>3.1652864044168387</v>
      </c>
      <c r="EN8" s="62">
        <f>VLOOKUP($B8,RD_15[#All],EN$2,0)/EN$1</f>
        <v>3.2453416149068324</v>
      </c>
      <c r="EO8" s="62">
        <f>VLOOKUP($B8,RD_15[#All],EO$2,0)/EO$1</f>
        <v>3.2553485162180813</v>
      </c>
      <c r="EP8" s="62">
        <f>VLOOKUP($B8,RD_15[#All],EP$2,0)/EP$1</f>
        <v>3.2091097308488612</v>
      </c>
      <c r="EQ8" s="62">
        <f>VLOOKUP($B8,RD_15[#All],EQ$2,0)/EQ$1</f>
        <v>3.1732229123533471</v>
      </c>
      <c r="ER8" s="62">
        <f>VLOOKUP($B8,RD_15[#All],ER$2,0)/ER$1</f>
        <v>3.2660455486542443</v>
      </c>
      <c r="ES8" s="62">
        <f>VLOOKUP($B8,RD_15[#All],ES$2,0)/ES$1</f>
        <v>3.1994478951000689</v>
      </c>
      <c r="ET8" s="62">
        <f>VLOOKUP($B8,RD_15[#All],ET$2,0)/ET$1</f>
        <v>3.2233044733044736</v>
      </c>
      <c r="EU8" s="62">
        <f>VLOOKUP($B8,RD_15[#All],EU$2,0)/EU$1</f>
        <v>3.1782407407407409</v>
      </c>
      <c r="EV8" s="62">
        <f>VLOOKUP($B8,RD_15[#All],EV$2,0)/EV$1</f>
        <v>3.1525974025974026</v>
      </c>
      <c r="EW8" s="62">
        <f>VLOOKUP($B8,RD_15[#All],EW$2,0)/EW$1</f>
        <v>3.1785714285714284</v>
      </c>
      <c r="EX8" s="62">
        <f>VLOOKUP($B8,RD_15[#All],EX$2,0)/EX$1</f>
        <v>3.1859903381642511</v>
      </c>
      <c r="EY8" s="62">
        <f>VLOOKUP($B8,RD_15[#All],EY$2,0)/EY$1</f>
        <v>3.2721088435374144</v>
      </c>
      <c r="EZ8" s="62">
        <f>VLOOKUP($B8,RD_15[#All],EZ$2,0)/EZ$1</f>
        <v>3.2208419599723945</v>
      </c>
      <c r="FA8" s="62">
        <f>VLOOKUP($B8,RD_15[#All],FA$2,0)/FA$1</f>
        <v>3.2670807453416146</v>
      </c>
      <c r="FB8" s="62">
        <f>VLOOKUP($B8,RD_15[#All],FB$2,0)/FB$1</f>
        <v>3.1963423050379571</v>
      </c>
      <c r="FC8" s="62">
        <f>VLOOKUP($B8,RD_15[#All],FC$2,0)/FC$1</f>
        <v>3.2360248447204967</v>
      </c>
      <c r="FD8" s="62">
        <f>VLOOKUP($B8,RD_15[#All],FD$2,0)/FD$1</f>
        <v>3.2384403036576948</v>
      </c>
      <c r="FE8" s="62">
        <f>VLOOKUP($B8,RD_15[#All],FE$2,0)/FE$1</f>
        <v>3.2570738440303657</v>
      </c>
      <c r="FF8" s="62">
        <f>VLOOKUP($B8,RD_15[#All],FF$2,0)/FF$1</f>
        <v>3.1846100759144234</v>
      </c>
      <c r="FG8" s="62">
        <f>VLOOKUP($B8,RD_15[#All],FG$2,0)/FG$1</f>
        <v>3.1963423050379571</v>
      </c>
      <c r="FH8" s="62">
        <f>VLOOKUP($B8,RD_15[#All],FH$2,0)/FH$1</f>
        <v>3.193581780538302</v>
      </c>
      <c r="FI8" s="62">
        <f>VLOOKUP($B8,RD_15[#All],FI$2,0)/FI$1</f>
        <v>3.1542443064182195</v>
      </c>
      <c r="FJ8" s="62">
        <f>VLOOKUP($B8,RD_15[#All],FJ$2,0)/FJ$1</f>
        <v>3.2986111111111112</v>
      </c>
      <c r="FK8" s="62">
        <f>VLOOKUP($B8,RD_15[#All],FK$2,0)/FK$1</f>
        <v>3.3498964803312625</v>
      </c>
      <c r="FL8" s="62">
        <f>VLOOKUP($B8,RD_15[#All],FL$2,0)/FL$1</f>
        <v>3.1807359307359309</v>
      </c>
      <c r="FM8" s="62">
        <f>VLOOKUP($B8,RD_15[#All],FM$2,0)/FM$1</f>
        <v>3.1477702191987902</v>
      </c>
      <c r="FN8" s="62">
        <f>VLOOKUP($B8,RD_15[#All],FN$2,0)/FN$1</f>
        <v>3.214285714285714</v>
      </c>
      <c r="FO8" s="62">
        <f>VLOOKUP($B8,RD_15[#All],FO$2,0)/FO$1</f>
        <v>3.1330309901738471</v>
      </c>
      <c r="FP8" s="62">
        <f>VLOOKUP($B8,RD_15[#All],FP$2,0)/FP$1</f>
        <v>3.1322751322751317</v>
      </c>
      <c r="FQ8" s="62">
        <f>VLOOKUP($B8,RD_15[#All],FQ$2,0)/FQ$1</f>
        <v>3.1798941798941796</v>
      </c>
      <c r="FR8" s="62">
        <f>VLOOKUP($B8,RD_15[#All],FR$2,0)/FR$1</f>
        <v>3.1685563114134538</v>
      </c>
      <c r="FS8" s="62">
        <f>VLOOKUP($B8,RD_15[#All],FS$2,0)/FS$1</f>
        <v>3.192365835222978</v>
      </c>
      <c r="FT8" s="62">
        <f>VLOOKUP($B8,RD_15[#All],FT$2,0)/FT$1</f>
        <v>3.2675736961451247</v>
      </c>
      <c r="FU8" s="62">
        <f>VLOOKUP($B8,RD_15[#All],FU$2,0)/FU$1</f>
        <v>3.2766439909297049</v>
      </c>
      <c r="FV8" s="62">
        <f>VLOOKUP($B8,RD_15[#All],FV$2,0)/FV$1</f>
        <v>3.1927437641723353</v>
      </c>
      <c r="FW8" s="62">
        <f>VLOOKUP($B8,RD_15[#All],FW$2,0)/FW$1</f>
        <v>3.2188208616780045</v>
      </c>
      <c r="FX8" s="62">
        <f>VLOOKUP($B8,RD_15[#All],FX$2,0)/FX$1</f>
        <v>3.2358276643990931</v>
      </c>
      <c r="FY8" s="62">
        <f>VLOOKUP($B8,RD_15[#All],FY$2,0)/FY$1</f>
        <v>3.2426303854875282</v>
      </c>
      <c r="FZ8" s="62">
        <f>VLOOKUP($B8,RD_15[#All],FZ$2,0)/FZ$1</f>
        <v>3.1178571428571429</v>
      </c>
      <c r="GA8" s="62">
        <f>VLOOKUP($B8,RD_15[#All],GA$2,0)/GA$1</f>
        <v>3.1957671957671954</v>
      </c>
      <c r="GB8" s="62">
        <f>VLOOKUP($B8,RD_15[#All],GB$2,0)/GB$1</f>
        <v>3.1818181818181821</v>
      </c>
      <c r="GC8" s="62">
        <f>VLOOKUP($B8,RD_15[#All],GC$2,0)/GC$1</f>
        <v>3.2494331065759634</v>
      </c>
      <c r="GD8" s="62">
        <f>VLOOKUP($B8,RD_15[#All],GD$2,0)/GD$1</f>
        <v>3.2312925170068025</v>
      </c>
      <c r="GE8" s="62">
        <f>VLOOKUP($B8,RD_15[#All],GE$2,0)/GE$1</f>
        <v>3.2320483749055176</v>
      </c>
      <c r="GF8" s="62">
        <f>VLOOKUP($B8,RD_15[#All],GF$2,0)/GF$1</f>
        <v>3.2603930461073318</v>
      </c>
      <c r="GG8" s="62">
        <f>VLOOKUP($B8,RD_15[#All],GG$2,0)/GG$1</f>
        <v>3.2191987906273618</v>
      </c>
      <c r="GH8" s="62">
        <f>VLOOKUP($B8,RD_15[#All],GH$2,0)/GH$1</f>
        <v>3.2702191987906271</v>
      </c>
      <c r="GI8" s="62">
        <f>VLOOKUP($B8,RD_15[#All],GI$2,0)/GI$1</f>
        <v>3.2101284958427811</v>
      </c>
      <c r="GJ8" s="62">
        <f>VLOOKUP($B8,RD_15[#All],GJ$2,0)/GJ$1</f>
        <v>3.2312925170068025</v>
      </c>
      <c r="GK8" s="62">
        <f>VLOOKUP($B8,RD_15[#All],GK$2,0)/GK$1</f>
        <v>3.1882086167800452</v>
      </c>
      <c r="GL8" s="62">
        <f>VLOOKUP($B8,RD_15[#All],GL$2,0)/GL$1</f>
        <v>3.2237339380196519</v>
      </c>
      <c r="GM8" s="62">
        <f>VLOOKUP($B8,RD_15[#All],GM$2,0)/GM$1</f>
        <v>3.1798941798941796</v>
      </c>
      <c r="GN8" s="62">
        <f>VLOOKUP($B8,RD_15[#All],GN$2,0)/GN$1</f>
        <v>3.2180650037792891</v>
      </c>
      <c r="GO8" s="62">
        <f>VLOOKUP($B8,RD_15[#All],GO$2,0)/GO$1</f>
        <v>3.2428571428571429</v>
      </c>
      <c r="GP8" s="62">
        <f>VLOOKUP($B8,RD_15[#All],GP$2,0)/GP$1</f>
        <v>3.2162698412698414</v>
      </c>
      <c r="GQ8" s="62">
        <f>VLOOKUP($B8,RD_15[#All],GQ$2,0)/GQ$1</f>
        <v>3.251984126984127</v>
      </c>
      <c r="GR8" s="62">
        <f>VLOOKUP($B8,RD_15[#All],GR$2,0)/GR$1</f>
        <v>3.1055900621118013</v>
      </c>
      <c r="GS8" s="62">
        <f>VLOOKUP($B8,RD_15[#All],GS$2,0)/GS$1</f>
        <v>3.2369443245576175</v>
      </c>
      <c r="GT8" s="62">
        <f>VLOOKUP($B8,RD_15[#All],GT$2,0)/GT$1</f>
        <v>3.4536891679748822</v>
      </c>
      <c r="GU8" s="62">
        <f>VLOOKUP($B8,RD_15[#All],GU$2,0)/GU$1</f>
        <v>3.1799549087927854</v>
      </c>
      <c r="GV8" s="62">
        <f>VLOOKUP($B8,RD_15[#All],GV$2,0)/GV$1</f>
        <v>3.1769162514504132</v>
      </c>
      <c r="GW8" s="62">
        <f>VLOOKUP($B8,RD_15[#All],GW$2,0)/GW$1</f>
        <v>3.1962134251290877</v>
      </c>
      <c r="GX8" s="62">
        <f>VLOOKUP($B8,RD_15[#All],GX$2,0)/GX$1</f>
        <v>3.1720957613814758</v>
      </c>
      <c r="GY8" s="62">
        <f>VLOOKUP($B8,RD_15[#All],GY$2,0)/GY$1</f>
        <v>3.1465428980956935</v>
      </c>
      <c r="GZ8" s="62">
        <f>VLOOKUP($B8,RD_15[#All],GZ$2,0)/GZ$1</f>
        <v>3.0970172684458399</v>
      </c>
      <c r="HA8" s="62">
        <f>VLOOKUP($B8,RD_15[#All],HA$2,0)/HA$1</f>
        <v>3.2513139034878167</v>
      </c>
      <c r="HB8" s="62">
        <f>VLOOKUP($B8,RD_15[#All],HB$2,0)/HB$1</f>
        <v>3.1582703011274447</v>
      </c>
      <c r="HC8" s="62">
        <f>VLOOKUP($B8,RD_15[#All],HC$2,0)/HC$1</f>
        <v>3.079063793349508</v>
      </c>
      <c r="HD8" s="62">
        <f>VLOOKUP($B8,RD_15[#All],HD$2,0)/HD$1</f>
        <v>3.1303730283322118</v>
      </c>
      <c r="HE8" s="62">
        <f>VLOOKUP($B8,RD_15[#All],HE$2,0)/HE$1</f>
        <v>3.1410825199645078</v>
      </c>
      <c r="HF8" s="62">
        <f>VLOOKUP($B8,RD_15[#All],HF$2,0)/HF$1</f>
        <v>3.1929396570280546</v>
      </c>
      <c r="HG8" s="62">
        <f>VLOOKUP($B8,RD_15[#All],HG$2,0)/HG$1</f>
        <v>3.1884484563055993</v>
      </c>
      <c r="HH8" s="62">
        <f>VLOOKUP($B8,RD_15[#All],HH$2,0)/HH$1</f>
        <v>3.1989795918367347</v>
      </c>
      <c r="HI8" s="62">
        <f>VLOOKUP($B8,RD_15[#All],HI$2,0)/HI$1</f>
        <v>3.2052590266875982</v>
      </c>
      <c r="HJ8" s="62">
        <f>VLOOKUP($B8,RD_15[#All],HJ$2,0)/HJ$1</f>
        <v>3.222508222508222</v>
      </c>
      <c r="HK8" s="62">
        <f>VLOOKUP($B8,RD_15[#All],HK$2,0)/HK$1</f>
        <v>3.2281252582004463</v>
      </c>
      <c r="HL8" s="62">
        <f>VLOOKUP($B8,RD_15[#All],HL$2,0)/HL$1</f>
        <v>3.1693703122274548</v>
      </c>
      <c r="HM8" s="62">
        <f>VLOOKUP($B8,RD_15[#All],HM$2,0)/HM$1</f>
        <v>3.1302328623757196</v>
      </c>
      <c r="HN8" s="62">
        <f>VLOOKUP($B8,RD_15[#All],HN$2,0)/HN$1</f>
        <v>3.0884478906558024</v>
      </c>
      <c r="HO8" s="62">
        <f>VLOOKUP($B8,RD_15[#All],HO$2,0)/HO$1</f>
        <v>3.1400315415954791</v>
      </c>
      <c r="HP8" s="62">
        <f>VLOOKUP($B8,RD_15[#All],HP$2,0)/HP$1</f>
        <v>3.1027810573265118</v>
      </c>
      <c r="HQ8" s="62">
        <f>VLOOKUP($B8,RD_15[#All],HQ$2,0)/HQ$1</f>
        <v>3.0303129501113002</v>
      </c>
      <c r="HR8" s="62">
        <f>VLOOKUP($B8,RD_15[#All],HR$2,0)/HR$1</f>
        <v>3.0273514364423453</v>
      </c>
      <c r="HS8" s="62">
        <f>VLOOKUP($B8,RD_15[#All],HS$2,0)/HS$1</f>
        <v>3.1271258503401365</v>
      </c>
      <c r="HT8" s="62">
        <f>VLOOKUP($B8,RD_15[#All],HT$2,0)/HT$1</f>
        <v>3.07969478592624</v>
      </c>
      <c r="HU8" s="62">
        <f>VLOOKUP($B8,RD_15[#All],HU$2,0)/HU$1</f>
        <v>3.080134151562723</v>
      </c>
      <c r="HV8" s="62">
        <f>VLOOKUP($B8,RD_15[#All],HV$2,0)/HV$1</f>
        <v>3.1679035250463823</v>
      </c>
      <c r="HW8" s="62">
        <f>VLOOKUP($B8,RD_15[#All],HW$2,0)/HW$1</f>
        <v>3.1664050235478802</v>
      </c>
      <c r="HX8" s="62">
        <f>VLOOKUP($B8,RD_15[#All],HX$2,0)/HX$1</f>
        <v>3.1707221350078489</v>
      </c>
      <c r="HY8" s="62">
        <f>VLOOKUP($B8,RD_15[#All],HY$2,0)/HY$1</f>
        <v>3.1660125588697019</v>
      </c>
      <c r="HZ8" s="62">
        <f>VLOOKUP($B8,RD_15[#All],HZ$2,0)/HZ$1</f>
        <v>3.1385960977797711</v>
      </c>
      <c r="IA8" s="62">
        <f>VLOOKUP($B8,RD_15[#All],IA$2,0)/IA$1</f>
        <v>3.2115384615384612</v>
      </c>
      <c r="IB8" s="62">
        <f>VLOOKUP($B8,RD_15[#All],IB$2,0)/IB$1</f>
        <v>3.1490618225312099</v>
      </c>
      <c r="IC8" s="62">
        <f>VLOOKUP($B8,RD_15[#All],IC$2,0)/IC$1</f>
        <v>3.1899529042386181</v>
      </c>
      <c r="ID8" s="62">
        <f>VLOOKUP($B8,RD_15[#All],ID$2,0)/ID$1</f>
        <v>3.19701726844584</v>
      </c>
      <c r="IE8" s="62">
        <f>VLOOKUP($B8,RD_15[#All],IE$2,0)/IE$1</f>
        <v>3.1856357927786498</v>
      </c>
      <c r="IF8" s="62">
        <f>VLOOKUP($B8,RD_15[#All],IF$2,0)/IF$1</f>
        <v>3.1907378335949761</v>
      </c>
      <c r="IG8" s="62">
        <f>VLOOKUP($B8,RD_15[#All],IG$2,0)/IG$1</f>
        <v>3.1733572549899076</v>
      </c>
      <c r="IH8" s="62">
        <f>VLOOKUP($B8,RD_15[#All],IH$2,0)/IH$1</f>
        <v>3.1546684607909095</v>
      </c>
      <c r="II8" s="62">
        <f>VLOOKUP($B8,RD_15[#All],II$2,0)/II$1</f>
        <v>3.1580324437467291</v>
      </c>
      <c r="IJ8" s="62">
        <f>VLOOKUP($B8,RD_15[#All],IJ$2,0)/IJ$1</f>
        <v>3.1557897884428492</v>
      </c>
      <c r="IK8" s="62">
        <f>VLOOKUP($B8,RD_15[#All],IK$2,0)/IK$1</f>
        <v>3.1848508634222918</v>
      </c>
      <c r="IL8" s="62">
        <f>VLOOKUP($B8,RD_15[#All],IL$2,0)/IL$1</f>
        <v>3.1856357927786498</v>
      </c>
      <c r="IM8" s="62">
        <f>VLOOKUP($B8,RD_15[#All],IM$2,0)/IM$1</f>
        <v>3.1534536891679745</v>
      </c>
      <c r="IN8" s="62">
        <f>VLOOKUP($B8,RD_15[#All],IN$2,0)/IN$1</f>
        <v>3.1778425655976674</v>
      </c>
      <c r="IO8" s="62">
        <f>VLOOKUP($B8,RD_15[#All],IO$2,0)/IO$1</f>
        <v>3.1691522762951334</v>
      </c>
      <c r="IP8" s="62">
        <f>VLOOKUP($B8,RD_15[#All],IP$2,0)/IP$1</f>
        <v>3.1277565971443519</v>
      </c>
      <c r="IQ8" s="62">
        <f>VLOOKUP($B8,RD_15[#All],IQ$2,0)/IQ$1</f>
        <v>3.5321821036106746E-2</v>
      </c>
      <c r="IR8" s="62">
        <f>VLOOKUP($B8,RD_15[#All],IR$2,0)/IR$1</f>
        <v>2.0183897734918143E-2</v>
      </c>
      <c r="IS8" s="62">
        <f>VLOOKUP($B8,RD_15[#All],IS$2,0)/IS$1</f>
        <v>3.1774687897136875</v>
      </c>
      <c r="IT8" s="62">
        <f>VLOOKUP($B8,RD_15[#All],IT$2,0)/IT$1</f>
        <v>3.1647604096583688</v>
      </c>
      <c r="IU8" s="62">
        <f>VLOOKUP($B8,RD_15[#All],IU$2,0)/IU$1</f>
        <v>3.2107348433879044</v>
      </c>
      <c r="IV8" s="62">
        <f>VLOOKUP($B8,RD_15[#All],IV$2,0)/IV$1</f>
        <v>3.2021379980563651</v>
      </c>
      <c r="IW8" s="62">
        <f>VLOOKUP($B8,RD_15[#All],IW$2,0)/IW$1</f>
        <v>3.1778425655976674</v>
      </c>
      <c r="IX8" s="62">
        <f>VLOOKUP($B8,RD_15[#All],IX$2,0)/IX$1</f>
        <v>3.1688719443821483</v>
      </c>
      <c r="IY8" s="62">
        <f>VLOOKUP($B8,RD_15[#All],IY$2,0)/IY$1</f>
        <v>3.1924198250728861</v>
      </c>
      <c r="IZ8" s="62">
        <f>VLOOKUP($B8,RD_15[#All],IZ$2,0)/IZ$1</f>
        <v>3.1350792065077786</v>
      </c>
      <c r="JA8" s="62">
        <f>VLOOKUP($B8,RD_15[#All],JA$2,0)/JA$1</f>
        <v>3.1343895110625515</v>
      </c>
      <c r="JB8" s="62">
        <f>VLOOKUP($B8,RD_15[#All],JB$2,0)/JB$1</f>
        <v>3.1881782813459836</v>
      </c>
      <c r="JC8" s="62">
        <f>VLOOKUP($B8,RD_15[#All],JC$2,0)/JC$1</f>
        <v>3.194265694265694</v>
      </c>
      <c r="JD8" s="62">
        <f>VLOOKUP($B8,RD_15[#All],JD$2,0)/JD$1</f>
        <v>3.1767276700355094</v>
      </c>
      <c r="JE8" s="62">
        <f>VLOOKUP($B8,RD_15[#All],JE$2,0)/JE$1</f>
        <v>3.2617085295656723</v>
      </c>
      <c r="JF8" s="62">
        <f>VLOOKUP($B8,RD_15[#All],JF$2,0)/JF$1</f>
        <v>3.232648034755242</v>
      </c>
      <c r="JG8" s="62">
        <f>VLOOKUP($B8,RD_15[#All],JG$2,0)/JG$1</f>
        <v>3.2369131876773687</v>
      </c>
      <c r="JH8" s="62">
        <f>VLOOKUP($B8,RD_15[#All],JH$2,0)/JH$1</f>
        <v>3.2521050378193239</v>
      </c>
      <c r="JI8" s="62">
        <f>VLOOKUP($B8,RD_15[#All],JI$2,0)/JI$1</f>
        <v>3.2233294655654907</v>
      </c>
      <c r="JJ8" s="62">
        <f>VLOOKUP($B8,RD_15[#All],JJ$2,0)/JJ$1</f>
        <v>3.1956863012763637</v>
      </c>
      <c r="JK8" s="62">
        <f>VLOOKUP($B8,RD_15[#All],JK$2,0)/JK$1</f>
        <v>3.2242757242757247</v>
      </c>
      <c r="JL8" s="62">
        <f>VLOOKUP($B8,RD_15[#All],JL$2,0)/JL$1</f>
        <v>3.2658219537815127</v>
      </c>
      <c r="JM8" s="62">
        <f>VLOOKUP($B8,RD_15[#All],JM$2,0)/JM$1</f>
        <v>3.1550346994893279</v>
      </c>
      <c r="JN8" s="62">
        <f>VLOOKUP($B8,RD_15[#All],JN$2,0)/JN$1</f>
        <v>3.1407035175879394</v>
      </c>
      <c r="JO8" s="62">
        <f>VLOOKUP($B8,RD_15[#All],JO$2,0)/JO$1</f>
        <v>3.2129762995940814</v>
      </c>
      <c r="JP8" s="62">
        <f>VLOOKUP($B8,RD_15[#All],JP$2,0)/JP$1</f>
        <v>3.1822344322344325</v>
      </c>
      <c r="JQ8" s="62">
        <f>VLOOKUP($B8,RD_15[#All],JQ$2,0)/JQ$1</f>
        <v>3.9333682190825048</v>
      </c>
      <c r="JR8" s="62">
        <f>VLOOKUP($B8,RD_15[#All],JR$2,0)/JR$1</f>
        <v>3.2151578580150009</v>
      </c>
      <c r="JS8" s="62">
        <f>VLOOKUP($B8,RD_15[#All],JS$2,0)/JS$1</f>
        <v>2.5213296020749438</v>
      </c>
      <c r="JT8" s="62">
        <f>VLOOKUP($B8,RD_15[#All],JT$2,0)/JT$1</f>
        <v>3.8895315211104684</v>
      </c>
      <c r="JU8" s="62">
        <f>VLOOKUP($B8,RD_15[#All],JU$2,0)/JU$1</f>
        <v>2.8086199514770946</v>
      </c>
      <c r="JV8" s="62">
        <f>VLOOKUP($B8,RD_15[#All],JV$2,0)/JV$1</f>
        <v>3.0839002267573692</v>
      </c>
      <c r="JW8" s="62">
        <f>VLOOKUP($B8,RD_15[#All],JW$2,0)/JW$1</f>
        <v>3.1492819349962202</v>
      </c>
      <c r="JX8" s="62">
        <f>VLOOKUP($B8,RD_15[#All],JX$2,0)/JX$1</f>
        <v>3.1485260770975056</v>
      </c>
      <c r="JY8" s="62">
        <f>VLOOKUP($B8,RD_15[#All],JY$2,0)/JY$1</f>
        <v>3.1451247165532878</v>
      </c>
      <c r="JZ8" s="62">
        <f>VLOOKUP($B8,RD_15[#All],JZ$2,0)/JZ$1</f>
        <v>3.0816326530612241</v>
      </c>
      <c r="KA8" s="62">
        <f>VLOOKUP($B8,RD_15[#All],KA$2,0)/KA$1</f>
        <v>3.1273620559334843</v>
      </c>
      <c r="KB8" s="62">
        <f>VLOOKUP($B8,RD_15[#All],KB$2,0)/KB$1</f>
        <v>3.1795162509448218</v>
      </c>
      <c r="KC8" s="62">
        <f>VLOOKUP($B8,RD_15[#All],KC$2,0)/KC$1</f>
        <v>3.1318972033257748</v>
      </c>
      <c r="KD8" s="62">
        <f>VLOOKUP($B8,RD_15[#All],KD$2,0)/KD$1</f>
        <v>3.0963718820861672</v>
      </c>
      <c r="KE8" s="62">
        <f>VLOOKUP($B8,RD_15[#All],KE$2,0)/KE$1</f>
        <v>3.204837490551776</v>
      </c>
      <c r="KF8" s="62">
        <f>VLOOKUP($B8,RD_15[#All],KF$2,0)/KF$1</f>
        <v>3.1790890269151135</v>
      </c>
      <c r="KG8" s="62">
        <f>VLOOKUP($B8,RD_15[#All],KG$2,0)/KG$1</f>
        <v>3.1609977324263037</v>
      </c>
      <c r="KH8" s="62">
        <f>VLOOKUP($B8,RD_15[#All],KH$2,0)/KH$1</f>
        <v>3.1821617535903246</v>
      </c>
      <c r="KI8" s="62">
        <f>VLOOKUP($B8,RD_15[#All],KI$2,0)/KI$1</f>
        <v>3.2186507936507938</v>
      </c>
      <c r="KJ8" s="62">
        <f>VLOOKUP($B8,RD_15[#All],KJ$2,0)/KJ$1</f>
        <v>3.1706349206349205</v>
      </c>
      <c r="KK8" s="62">
        <f>VLOOKUP($B8,RD_15[#All],KK$2,0)/KK$1</f>
        <v>3.1567460317460316</v>
      </c>
      <c r="KL8" s="62">
        <f>VLOOKUP($B8,RD_15[#All],KL$2,0)/KL$1</f>
        <v>3.1571537290715375</v>
      </c>
      <c r="KM8" s="62">
        <f>VLOOKUP($B8,RD_15[#All],KM$2,0)/KM$1</f>
        <v>3.2001522070015218</v>
      </c>
      <c r="KN8" s="62">
        <f>VLOOKUP($B8,RD_15[#All],KN$2,0)/KN$1</f>
        <v>3.1710276829730759</v>
      </c>
      <c r="KO8" s="62">
        <f>VLOOKUP($B8,RD_15[#All],KO$2,0)/KO$1</f>
        <v>3.1725445582100873</v>
      </c>
      <c r="KP8" s="62">
        <f>VLOOKUP($B8,RD_15[#All],KP$2,0)/KP$1</f>
        <v>3.1854379977246872</v>
      </c>
      <c r="KQ8" s="62">
        <f>VLOOKUP($B8,RD_15[#All],KQ$2,0)/KQ$1</f>
        <v>4.2703357563170652</v>
      </c>
      <c r="KR8" s="62">
        <f>VLOOKUP($B8,RD_15[#All],KR$2,0)/KR$1</f>
        <v>3.1551004929844519</v>
      </c>
      <c r="KS8" s="62">
        <f>VLOOKUP($B8,RD_15[#All],KS$2,0)/KS$1</f>
        <v>3.1516875237011757</v>
      </c>
      <c r="KT8" s="62">
        <f>VLOOKUP($B8,RD_15[#All],KT$2,0)/KT$1</f>
        <v>3.1907470610542283</v>
      </c>
      <c r="KU8" s="62">
        <f>VLOOKUP($B8,RD_15[#All],KU$2,0)/KU$1</f>
        <v>3.173302995828593</v>
      </c>
      <c r="KV8" s="62">
        <f>VLOOKUP($B8,RD_15[#All],KV$2,0)/KV$1</f>
        <v>3.1727463312368975</v>
      </c>
      <c r="KW8" s="62">
        <f>VLOOKUP($B8,RD_15[#All],KW$2,0)/KW$1</f>
        <v>3.1725445582100873</v>
      </c>
      <c r="KX8" s="62">
        <f>VLOOKUP($B8,RD_15[#All],KX$2,0)/KX$1</f>
        <v>3.2120181405895689</v>
      </c>
      <c r="KY8" s="62">
        <f>VLOOKUP($B8,RD_15[#All],KY$2,0)/KY$1</f>
        <v>3.1940476190476188</v>
      </c>
      <c r="KZ8" s="62">
        <f>VLOOKUP($B8,RD_15[#All],KZ$2,0)/KZ$1</f>
        <v>3.1940476190476188</v>
      </c>
      <c r="LA8" s="62">
        <f>VLOOKUP($B8,RD_15[#All],LA$2,0)/LA$1</f>
        <v>3.2331240188383044</v>
      </c>
      <c r="LB8" s="62">
        <f>VLOOKUP($B8,RD_15[#All],LB$2,0)/LB$1</f>
        <v>3.192956112210771</v>
      </c>
      <c r="LC8" s="62">
        <f>VLOOKUP($B8,RD_15[#All],LC$2,0)/LC$1</f>
        <v>3.236904761904762</v>
      </c>
      <c r="LD8" s="62">
        <f>VLOOKUP($B8,RD_15[#All],LD$2,0)/LD$1</f>
        <v>3.196531359796666</v>
      </c>
      <c r="LE8" s="62">
        <f>VLOOKUP($B8,RD_15[#All],LE$2,0)/LE$1</f>
        <v>3.1856918591612464</v>
      </c>
      <c r="LF8" s="62">
        <f>VLOOKUP($B8,RD_15[#All],LF$2,0)/LF$1</f>
        <v>3.1610226508185693</v>
      </c>
      <c r="LG8" s="62">
        <f>VLOOKUP($B8,RD_15[#All],LG$2,0)/LG$1</f>
        <v>3.1960317460317458</v>
      </c>
      <c r="LH8" s="62">
        <f>VLOOKUP($B8,RD_15[#All],LH$2,0)/LH$1</f>
        <v>3.1384780632900937</v>
      </c>
      <c r="LI8" s="62">
        <f>VLOOKUP($B8,RD_15[#All],LI$2,0)/LI$1</f>
        <v>3.0806608357628766</v>
      </c>
      <c r="LJ8" s="62">
        <f>VLOOKUP($B8,RD_15[#All],LJ$2,0)/LJ$1</f>
        <v>3.1436420722135012</v>
      </c>
      <c r="LK8" s="62">
        <f>VLOOKUP($B8,RD_15[#All],LK$2,0)/LK$1</f>
        <v>3.1412872841444268</v>
      </c>
      <c r="LL8" s="62">
        <f>VLOOKUP($B8,RD_15[#All],LL$2,0)/LL$1</f>
        <v>3.1526687598116165</v>
      </c>
      <c r="LM8" s="62">
        <f>VLOOKUP($B8,RD_15[#All],LM$2,0)/LM$1</f>
        <v>3.2208267922553637</v>
      </c>
      <c r="LN8" s="62">
        <f>VLOOKUP($B8,RD_15[#All],LN$2,0)/LN$1</f>
        <v>3.1767212379457272</v>
      </c>
      <c r="LO8" s="62">
        <f>VLOOKUP($B8,RD_15[#All],LO$2,0)/LO$1</f>
        <v>3.1561635643268291</v>
      </c>
      <c r="LP8" s="62">
        <f>VLOOKUP($B8,RD_15[#All],LP$2,0)/LP$1</f>
        <v>3.1419600807355907</v>
      </c>
      <c r="LQ8" s="62">
        <f>VLOOKUP($B8,RD_15[#All],LQ$2,0)/LQ$1</f>
        <v>3.1404649771996711</v>
      </c>
      <c r="LR8" s="62">
        <f>VLOOKUP($B8,RD_15[#All],LR$2,0)/LR$1</f>
        <v>3.1576586678627492</v>
      </c>
      <c r="LS8" s="62">
        <f>VLOOKUP($B8,RD_15[#All],LS$2,0)/LS$1</f>
        <v>3.2168808390306762</v>
      </c>
      <c r="LT8" s="62">
        <f>VLOOKUP($B8,RD_15[#All],LT$2,0)/LT$1</f>
        <v>3.1310832025117734</v>
      </c>
      <c r="LU8" s="62">
        <f>VLOOKUP($B8,RD_15[#All],LU$2,0)/LU$1</f>
        <v>3.1412872841444268</v>
      </c>
      <c r="LV8" s="62">
        <f>VLOOKUP($B8,RD_15[#All],LV$2,0)/LV$1</f>
        <v>3.1903453689167973</v>
      </c>
      <c r="LW8" s="62">
        <f>VLOOKUP($B8,RD_15[#All],LW$2,0)/LW$1</f>
        <v>3.2433281004709573</v>
      </c>
      <c r="LX8" s="62">
        <f>VLOOKUP($B8,RD_15[#All],LX$2,0)/LX$1</f>
        <v>3.2299843014128728</v>
      </c>
      <c r="LY8" s="62">
        <f>VLOOKUP($B8,RD_15[#All],LY$2,0)/LY$1</f>
        <v>3.2335164835164831</v>
      </c>
      <c r="LZ8" s="62">
        <f>VLOOKUP($B8,RD_15[#All],LZ$2,0)/LZ$1</f>
        <v>3.1606488749345889</v>
      </c>
      <c r="MA8" s="62">
        <f>VLOOKUP($B8,RD_15[#All],MA$2,0)/MA$1</f>
        <v>3.2398893623383413</v>
      </c>
      <c r="MB8" s="62">
        <f>VLOOKUP($B8,RD_15[#All],MB$2,0)/MB$1</f>
        <v>3.2208267922553637</v>
      </c>
      <c r="MC8" s="62">
        <f>VLOOKUP($B8,RD_15[#All],MC$2,0)/MC$1</f>
        <v>3.202511773940345</v>
      </c>
      <c r="MD8" s="62">
        <f>VLOOKUP($B8,RD_15[#All],MD$2,0)/MD$1</f>
        <v>3.1987740151005455</v>
      </c>
      <c r="ME8" s="62">
        <f>VLOOKUP($B8,RD_15[#All],ME$2,0)/ME$1</f>
        <v>3.2197054646034236</v>
      </c>
      <c r="MF8" s="62">
        <f>VLOOKUP($B8,RD_15[#All],MF$2,0)/MF$1</f>
        <v>3.1632653061224487</v>
      </c>
      <c r="MG8" s="62">
        <f>VLOOKUP($B8,RD_15[#All],MG$2,0)/MG$1</f>
        <v>3.2197054646034236</v>
      </c>
      <c r="MH8" s="62">
        <f>VLOOKUP($B8,RD_15[#All],MH$2,0)/MH$1</f>
        <v>3.2406369141063016</v>
      </c>
      <c r="MI8" s="62">
        <f>VLOOKUP($B8,RD_15[#All],MI$2,0)/MI$1</f>
        <v>3.1726097032219478</v>
      </c>
      <c r="MJ8" s="62">
        <f>VLOOKUP($B8,RD_15[#All],MJ$2,0)/MJ$1</f>
        <v>3.2276295133437989</v>
      </c>
      <c r="MK8" s="62">
        <f>VLOOKUP($B8,RD_15[#All],MK$2,0)/MK$1</f>
        <v>3.3751962323390892</v>
      </c>
      <c r="ML8" s="62">
        <f>VLOOKUP($B8,RD_15[#All],ML$2,0)/ML$1</f>
        <v>3.2066233086641245</v>
      </c>
      <c r="MM8" s="62">
        <f>VLOOKUP($B8,RD_15[#All],MM$2,0)/MM$1</f>
        <v>3.1343468561513674</v>
      </c>
      <c r="MN8" s="62">
        <f>VLOOKUP($B8,RD_15[#All],MN$2,0)/MN$1</f>
        <v>3.2021193092621663</v>
      </c>
      <c r="MO8" s="62">
        <f>VLOOKUP($B8,RD_15[#All],MO$2,0)/MO$1</f>
        <v>3.2539246467817895</v>
      </c>
      <c r="MP8" s="62">
        <f>VLOOKUP($B8,RD_15[#All],MP$2,0)/MP$1</f>
        <v>3.2349793064078782</v>
      </c>
      <c r="MQ8" s="62">
        <f>VLOOKUP($B8,RD_15[#All],MQ$2,0)/MQ$1</f>
        <v>3.1520520296030496</v>
      </c>
      <c r="MR8" s="62">
        <f>VLOOKUP($B8,RD_15[#All],MR$2,0)/MR$1</f>
        <v>3.1561635643268291</v>
      </c>
      <c r="MS8" s="62">
        <f>VLOOKUP($B8,RD_15[#All],MS$2,0)/MS$1</f>
        <v>3.252354788069074</v>
      </c>
      <c r="MT8" s="62">
        <f>VLOOKUP($B8,RD_15[#All],MT$2,0)/MT$1</f>
        <v>3.1711145996860286</v>
      </c>
      <c r="MU8" s="62">
        <f>VLOOKUP($B8,RD_15[#All],MU$2,0)/MU$1</f>
        <v>3.2451222247140614</v>
      </c>
      <c r="MV8" s="62">
        <f>VLOOKUP($B8,RD_15[#All],MV$2,0)/MV$1</f>
        <v>3.2192807192807193</v>
      </c>
      <c r="MW8" s="62">
        <f>VLOOKUP($B8,RD_15[#All],MW$2,0)/MW$1</f>
        <v>3.1565934065934065</v>
      </c>
      <c r="MX8" s="62">
        <f>VLOOKUP($B8,RD_15[#All],MX$2,0)/MX$1</f>
        <v>3.2036331015922852</v>
      </c>
      <c r="MY8" s="62">
        <f>VLOOKUP($B8,RD_15[#All],MY$2,0)/MY$1</f>
        <v>3.161302982731554</v>
      </c>
      <c r="MZ8" s="62">
        <f>VLOOKUP($B8,RD_15[#All],MZ$2,0)/MZ$1</f>
        <v>3.1903453689167973</v>
      </c>
      <c r="NA8" s="62">
        <f>VLOOKUP($B8,RD_15[#All],NA$2,0)/NA$1</f>
        <v>3.2384532760472609</v>
      </c>
      <c r="NB8" s="62">
        <f>VLOOKUP($B8,RD_15[#All],NB$2,0)/NB$1</f>
        <v>3.2307692307692308</v>
      </c>
      <c r="NC8" s="62">
        <f>VLOOKUP($B8,RD_15[#All],NC$2,0)/NC$1</f>
        <v>3.2684458398744112</v>
      </c>
      <c r="ND8" s="62">
        <f>VLOOKUP($B8,RD_15[#All],ND$2,0)/ND$1</f>
        <v>3.2448979591836733</v>
      </c>
      <c r="NE8" s="63">
        <f>IFERROR(AVERAGEIF(Inv_SY_B20[[#This Row],[BLK1_INV1]:[BLK12_INV31]],"&gt;"&amp;0.1,Inv_SY_B20[[#This Row],[BLK1_INV1]:[BLK12_INV31]]),"")</f>
        <v>3.153148204097298</v>
      </c>
    </row>
    <row r="9" spans="2:369" x14ac:dyDescent="0.35">
      <c r="B9" s="87">
        <f t="shared" si="6"/>
        <v>45750</v>
      </c>
      <c r="C9" s="62">
        <f>VLOOKUP($B9,RD_15[#All],C$2,0)/C$1</f>
        <v>3.705741626794258</v>
      </c>
      <c r="D9" s="62">
        <f>VLOOKUP($B9,RD_15[#All],D$2,0)/D$1</f>
        <v>3.5845295055821369</v>
      </c>
      <c r="E9" s="62">
        <f>VLOOKUP($B9,RD_15[#All],E$2,0)/E$1</f>
        <v>3.7348484848484849</v>
      </c>
      <c r="F9" s="62">
        <f>VLOOKUP($B9,RD_15[#All],F$2,0)/F$1</f>
        <v>3.7363636363636363</v>
      </c>
      <c r="G9" s="62">
        <f>VLOOKUP($B9,RD_15[#All],G$2,0)/G$1</f>
        <v>3.7174242424242423</v>
      </c>
      <c r="H9" s="62">
        <f>VLOOKUP($B9,RD_15[#All],H$2,0)/H$1</f>
        <v>3.5542900531511012</v>
      </c>
      <c r="I9" s="62">
        <f>VLOOKUP($B9,RD_15[#All],I$2,0)/I$1</f>
        <v>3.8041315990818672</v>
      </c>
      <c r="J9" s="62">
        <f>VLOOKUP($B9,RD_15[#All],J$2,0)/J$1</f>
        <v>3.6522727272727273</v>
      </c>
      <c r="K9" s="62">
        <f>VLOOKUP($B9,RD_15[#All],K$2,0)/K$1</f>
        <v>3.7560606060606063</v>
      </c>
      <c r="L9" s="62">
        <f>VLOOKUP($B9,RD_15[#All],L$2,0)/L$1</f>
        <v>3.7583333333333333</v>
      </c>
      <c r="M9" s="62">
        <f>VLOOKUP($B9,RD_15[#All],M$2,0)/M$1</f>
        <v>3.7734848484848484</v>
      </c>
      <c r="N9" s="62">
        <f>VLOOKUP($B9,RD_15[#All],N$2,0)/N$1</f>
        <v>3.7583333333333333</v>
      </c>
      <c r="O9" s="62">
        <f>VLOOKUP($B9,RD_15[#All],O$2,0)/O$1</f>
        <v>3.7545454545454549</v>
      </c>
      <c r="P9" s="62">
        <f>VLOOKUP($B9,RD_15[#All],P$2,0)/P$1</f>
        <v>3.7583333333333333</v>
      </c>
      <c r="Q9" s="62">
        <f>VLOOKUP($B9,RD_15[#All],Q$2,0)/Q$1</f>
        <v>3.7969696969696969</v>
      </c>
      <c r="R9" s="62">
        <f>VLOOKUP($B9,RD_15[#All],R$2,0)/R$1</f>
        <v>3.7969696969696969</v>
      </c>
      <c r="S9" s="62">
        <f>VLOOKUP($B9,RD_15[#All],S$2,0)/S$1</f>
        <v>3.7336523125996806</v>
      </c>
      <c r="T9" s="62">
        <f>VLOOKUP($B9,RD_15[#All],T$2,0)/T$1</f>
        <v>3.7583732057416266</v>
      </c>
      <c r="U9" s="62">
        <f>VLOOKUP($B9,RD_15[#All],U$2,0)/U$1</f>
        <v>3.7333333333333334</v>
      </c>
      <c r="V9" s="62">
        <f>VLOOKUP($B9,RD_15[#All],V$2,0)/V$1</f>
        <v>3.7780303030303028</v>
      </c>
      <c r="W9" s="62">
        <f>VLOOKUP($B9,RD_15[#All],W$2,0)/W$1</f>
        <v>3.8696969696969696</v>
      </c>
      <c r="X9" s="62">
        <f>VLOOKUP($B9,RD_15[#All],X$2,0)/X$1</f>
        <v>3.836363636363636</v>
      </c>
      <c r="Y9" s="62">
        <f>VLOOKUP($B9,RD_15[#All],Y$2,0)/Y$1</f>
        <v>3.8818181818181818</v>
      </c>
      <c r="Z9" s="62">
        <f>VLOOKUP($B9,RD_15[#All],Z$2,0)/Z$1</f>
        <v>3.8545454545454545</v>
      </c>
      <c r="AA9" s="62">
        <f>VLOOKUP($B9,RD_15[#All],AA$2,0)/AA$1</f>
        <v>3.8621212121212123</v>
      </c>
      <c r="AB9" s="62">
        <f>VLOOKUP($B9,RD_15[#All],AB$2,0)/AB$1</f>
        <v>3.8621212121212123</v>
      </c>
      <c r="AC9" s="62">
        <f>VLOOKUP($B9,RD_15[#All],AC$2,0)/AC$1</f>
        <v>3.8727272727272726</v>
      </c>
      <c r="AD9" s="62">
        <f>VLOOKUP($B9,RD_15[#All],AD$2,0)/AD$1</f>
        <v>3.8568181818181819</v>
      </c>
      <c r="AE9" s="62">
        <f>VLOOKUP($B9,RD_15[#All],AE$2,0)/AE$1</f>
        <v>3.8856060606060603</v>
      </c>
      <c r="AF9" s="62">
        <f>VLOOKUP($B9,RD_15[#All],AF$2,0)/AF$1</f>
        <v>3.893939393939394</v>
      </c>
      <c r="AG9" s="62">
        <f>VLOOKUP($B9,RD_15[#All],AG$2,0)/AG$1</f>
        <v>3.856060606060606</v>
      </c>
      <c r="AH9" s="62">
        <f>VLOOKUP($B9,RD_15[#All],AH$2,0)/AH$1</f>
        <v>3.8666666666666667</v>
      </c>
      <c r="AI9" s="62">
        <f>VLOOKUP($B9,RD_15[#All],AI$2,0)/AI$1</f>
        <v>3.6954545454545453</v>
      </c>
      <c r="AJ9" s="62">
        <f>VLOOKUP($B9,RD_15[#All],AJ$2,0)/AJ$1</f>
        <v>3.643540669856459</v>
      </c>
      <c r="AK9" s="62">
        <f>VLOOKUP($B9,RD_15[#All],AK$2,0)/AK$1</f>
        <v>3.6834130781499197</v>
      </c>
      <c r="AL9" s="62">
        <f>VLOOKUP($B9,RD_15[#All],AL$2,0)/AL$1</f>
        <v>3.7216905901116424</v>
      </c>
      <c r="AM9" s="62">
        <f>VLOOKUP($B9,RD_15[#All],AM$2,0)/AM$1</f>
        <v>3.7799043062200957</v>
      </c>
      <c r="AN9" s="62">
        <f>VLOOKUP($B9,RD_15[#All],AN$2,0)/AN$1</f>
        <v>3.7854864433811799</v>
      </c>
      <c r="AO9" s="62">
        <f>VLOOKUP($B9,RD_15[#All],AO$2,0)/AO$1</f>
        <v>3.7371212121212123</v>
      </c>
      <c r="AP9" s="62">
        <f>VLOOKUP($B9,RD_15[#All],AP$2,0)/AP$1</f>
        <v>3.7448165869218499</v>
      </c>
      <c r="AQ9" s="62">
        <f>VLOOKUP($B9,RD_15[#All],AQ$2,0)/AQ$1</f>
        <v>3.6196969696969696</v>
      </c>
      <c r="AR9" s="62">
        <f>VLOOKUP($B9,RD_15[#All],AR$2,0)/AR$1</f>
        <v>3.7574893009985733</v>
      </c>
      <c r="AS9" s="62">
        <f>VLOOKUP($B9,RD_15[#All],AS$2,0)/AS$1</f>
        <v>3.8391123439667134</v>
      </c>
      <c r="AT9" s="62">
        <f>VLOOKUP($B9,RD_15[#All],AT$2,0)/AT$1</f>
        <v>3.8245614035087718</v>
      </c>
      <c r="AU9" s="62">
        <f>VLOOKUP($B9,RD_15[#All],AU$2,0)/AU$1</f>
        <v>3.8384502923976607</v>
      </c>
      <c r="AV9" s="62">
        <f>VLOOKUP($B9,RD_15[#All],AV$2,0)/AV$1</f>
        <v>3.9327062228654128</v>
      </c>
      <c r="AW9" s="62">
        <f>VLOOKUP($B9,RD_15[#All],AW$2,0)/AW$1</f>
        <v>3.9135388739946384</v>
      </c>
      <c r="AX9" s="62">
        <f>VLOOKUP($B9,RD_15[#All],AX$2,0)/AX$1</f>
        <v>3.8770161290322576</v>
      </c>
      <c r="AY9" s="62">
        <f>VLOOKUP($B9,RD_15[#All],AY$2,0)/AY$1</f>
        <v>3.8227383863080684</v>
      </c>
      <c r="AZ9" s="62">
        <f>VLOOKUP($B9,RD_15[#All],AZ$2,0)/AZ$1</f>
        <v>3.8485694347522679</v>
      </c>
      <c r="BA9" s="62">
        <f>VLOOKUP($B9,RD_15[#All],BA$2,0)/BA$1</f>
        <v>3.8607038123167157</v>
      </c>
      <c r="BB9" s="62">
        <f>VLOOKUP($B9,RD_15[#All],BB$2,0)/BB$1</f>
        <v>3.7650471356055113</v>
      </c>
      <c r="BC9" s="62">
        <f>VLOOKUP($B9,RD_15[#All],BC$2,0)/BC$1</f>
        <v>3.7373737373737375</v>
      </c>
      <c r="BD9" s="62">
        <f>VLOOKUP($B9,RD_15[#All],BD$2,0)/BD$1</f>
        <v>3.7481021394064871</v>
      </c>
      <c r="BE9" s="62">
        <f>VLOOKUP($B9,RD_15[#All],BE$2,0)/BE$1</f>
        <v>3.6816298342541436</v>
      </c>
      <c r="BF9" s="62">
        <f>VLOOKUP($B9,RD_15[#All],BF$2,0)/BF$1</f>
        <v>3.7718684394681592</v>
      </c>
      <c r="BG9" s="62">
        <f>VLOOKUP($B9,RD_15[#All],BG$2,0)/BG$1</f>
        <v>3.7560483870967736</v>
      </c>
      <c r="BH9" s="62">
        <f>VLOOKUP($B9,RD_15[#All],BH$2,0)/BH$1</f>
        <v>3.594670406732118</v>
      </c>
      <c r="BI9" s="62">
        <f>VLOOKUP($B9,RD_15[#All],BI$2,0)/BI$1</f>
        <v>3.5894568690095845</v>
      </c>
      <c r="BJ9" s="62">
        <f>VLOOKUP($B9,RD_15[#All],BJ$2,0)/BJ$1</f>
        <v>3.5764951321279548</v>
      </c>
      <c r="BK9" s="62">
        <f>VLOOKUP($B9,RD_15[#All],BK$2,0)/BK$1</f>
        <v>3.7454545454545451</v>
      </c>
      <c r="BL9" s="62">
        <f>VLOOKUP($B9,RD_15[#All],BL$2,0)/BL$1</f>
        <v>3.7070063694267521</v>
      </c>
      <c r="BM9" s="62">
        <f>VLOOKUP($B9,RD_15[#All],BM$2,0)/BM$1</f>
        <v>3.7316715542521992</v>
      </c>
      <c r="BN9" s="62">
        <f>VLOOKUP($B9,RD_15[#All],BN$2,0)/BN$1</f>
        <v>4.0973084886128364</v>
      </c>
      <c r="BO9" s="62">
        <f>VLOOKUP($B9,RD_15[#All],BO$2,0)/BO$1</f>
        <v>4.0210489993098681</v>
      </c>
      <c r="BP9" s="62">
        <f>VLOOKUP($B9,RD_15[#All],BP$2,0)/BP$1</f>
        <v>4.0179993077189344</v>
      </c>
      <c r="BQ9" s="62">
        <f>VLOOKUP($B9,RD_15[#All],BQ$2,0)/BQ$1</f>
        <v>4.0572808833678398</v>
      </c>
      <c r="BR9" s="62">
        <f>VLOOKUP($B9,RD_15[#All],BR$2,0)/BR$1</f>
        <v>4.1211180124223601</v>
      </c>
      <c r="BS9" s="62">
        <f>VLOOKUP($B9,RD_15[#All],BS$2,0)/BS$1</f>
        <v>4.0701572490063933</v>
      </c>
      <c r="BT9" s="62">
        <f>VLOOKUP($B9,RD_15[#All],BT$2,0)/BT$1</f>
        <v>4.0579710144927539</v>
      </c>
      <c r="BU9" s="62">
        <f>VLOOKUP($B9,RD_15[#All],BU$2,0)/BU$1</f>
        <v>4.0638371290545203</v>
      </c>
      <c r="BV9" s="62">
        <f>VLOOKUP($B9,RD_15[#All],BV$2,0)/BV$1</f>
        <v>4.0924775707384402</v>
      </c>
      <c r="BW9" s="62">
        <f>VLOOKUP($B9,RD_15[#All],BW$2,0)/BW$1</f>
        <v>3.9951690821256034</v>
      </c>
      <c r="BX9" s="62">
        <f>VLOOKUP($B9,RD_15[#All],BX$2,0)/BX$1</f>
        <v>4.0153016866631885</v>
      </c>
      <c r="BY9" s="62">
        <f>VLOOKUP($B9,RD_15[#All],BY$2,0)/BY$1</f>
        <v>3.9889579020013799</v>
      </c>
      <c r="BZ9" s="62">
        <f>VLOOKUP($B9,RD_15[#All],BZ$2,0)/BZ$1</f>
        <v>4.0465367965367971</v>
      </c>
      <c r="CA9" s="62">
        <f>VLOOKUP($B9,RD_15[#All],CA$2,0)/CA$1</f>
        <v>3.9538239538239539</v>
      </c>
      <c r="CB9" s="62">
        <f>VLOOKUP($B9,RD_15[#All],CB$2,0)/CB$1</f>
        <v>3.9786059351276739</v>
      </c>
      <c r="CC9" s="62">
        <f>VLOOKUP($B9,RD_15[#All],CC$2,0)/CC$1</f>
        <v>4.0817805383022776</v>
      </c>
      <c r="CD9" s="62">
        <f>VLOOKUP($B9,RD_15[#All],CD$2,0)/CD$1</f>
        <v>4.0707384403036579</v>
      </c>
      <c r="CE9" s="62">
        <f>VLOOKUP($B9,RD_15[#All],CE$2,0)/CE$1</f>
        <v>3.9051069703243617</v>
      </c>
      <c r="CF9" s="62">
        <f>VLOOKUP($B9,RD_15[#All],CF$2,0)/CF$1</f>
        <v>4.100198412698413</v>
      </c>
      <c r="CG9" s="62">
        <f>VLOOKUP($B9,RD_15[#All],CG$2,0)/CG$1</f>
        <v>4.0462387853692201</v>
      </c>
      <c r="CH9" s="62">
        <f>VLOOKUP($B9,RD_15[#All],CH$2,0)/CH$1</f>
        <v>4.1183261183261184</v>
      </c>
      <c r="CI9" s="62">
        <f>VLOOKUP($B9,RD_15[#All],CI$2,0)/CI$1</f>
        <v>4.1118012422360239</v>
      </c>
      <c r="CJ9" s="62">
        <f>VLOOKUP($B9,RD_15[#All],CJ$2,0)/CJ$1</f>
        <v>4.075396825396826</v>
      </c>
      <c r="CK9" s="62">
        <f>VLOOKUP($B9,RD_15[#All],CK$2,0)/CK$1</f>
        <v>4.079004329004329</v>
      </c>
      <c r="CL9" s="62">
        <f>VLOOKUP($B9,RD_15[#All],CL$2,0)/CL$1</f>
        <v>4.0622083981337482</v>
      </c>
      <c r="CM9" s="62">
        <f>VLOOKUP($B9,RD_15[#All],CM$2,0)/CM$1</f>
        <v>4.06280193236715</v>
      </c>
      <c r="CN9" s="62">
        <f>VLOOKUP($B9,RD_15[#All],CN$2,0)/CN$1</f>
        <v>4.0276052449965496</v>
      </c>
      <c r="CO9" s="62">
        <f>VLOOKUP($B9,RD_15[#All],CO$2,0)/CO$1</f>
        <v>4.0420979986197381</v>
      </c>
      <c r="CP9" s="62">
        <f>VLOOKUP($B9,RD_15[#All],CP$2,0)/CP$1</f>
        <v>3.9510006901311248</v>
      </c>
      <c r="CQ9" s="62">
        <f>VLOOKUP($B9,RD_15[#All],CQ$2,0)/CQ$1</f>
        <v>4.0179434092477573</v>
      </c>
      <c r="CR9" s="62">
        <f>VLOOKUP($B9,RD_15[#All],CR$2,0)/CR$1</f>
        <v>4.0424430641821942</v>
      </c>
      <c r="CS9" s="62">
        <f>VLOOKUP($B9,RD_15[#All],CS$2,0)/CS$1</f>
        <v>4.0783298826777088</v>
      </c>
      <c r="CT9" s="62">
        <f>VLOOKUP($B9,RD_15[#All],CT$2,0)/CT$1</f>
        <v>4.0879917184265011</v>
      </c>
      <c r="CU9" s="62">
        <f>VLOOKUP($B9,RD_15[#All],CU$2,0)/CU$1</f>
        <v>4.0790476190476195</v>
      </c>
      <c r="CV9" s="62">
        <f>VLOOKUP($B9,RD_15[#All],CV$2,0)/CV$1</f>
        <v>4.0448585231193928</v>
      </c>
      <c r="CW9" s="62">
        <f>VLOOKUP($B9,RD_15[#All],CW$2,0)/CW$1</f>
        <v>4.0507246376811592</v>
      </c>
      <c r="CX9" s="62">
        <f>VLOOKUP($B9,RD_15[#All],CX$2,0)/CX$1</f>
        <v>4.0367965367965368</v>
      </c>
      <c r="CY9" s="62">
        <f>VLOOKUP($B9,RD_15[#All],CY$2,0)/CY$1</f>
        <v>4.0328282828282838</v>
      </c>
      <c r="CZ9" s="62">
        <f>VLOOKUP($B9,RD_15[#All],CZ$2,0)/CZ$1</f>
        <v>4.0303657694962043</v>
      </c>
      <c r="DA9" s="62">
        <f>VLOOKUP($B9,RD_15[#All],DA$2,0)/DA$1</f>
        <v>3.9344773790951644</v>
      </c>
      <c r="DB9" s="62">
        <f>VLOOKUP($B9,RD_15[#All],DB$2,0)/DB$1</f>
        <v>4.1024844720496896</v>
      </c>
      <c r="DC9" s="62">
        <f>VLOOKUP($B9,RD_15[#All],DC$2,0)/DC$1</f>
        <v>4.254313319530711</v>
      </c>
      <c r="DD9" s="62">
        <f>VLOOKUP($B9,RD_15[#All],DD$2,0)/DD$1</f>
        <v>4.0907522429261558</v>
      </c>
      <c r="DE9" s="62">
        <f>VLOOKUP($B9,RD_15[#All],DE$2,0)/DE$1</f>
        <v>4.1228433402346445</v>
      </c>
      <c r="DF9" s="62">
        <f>VLOOKUP($B9,RD_15[#All],DF$2,0)/DF$1</f>
        <v>4.083160800552105</v>
      </c>
      <c r="DG9" s="62">
        <f>VLOOKUP($B9,RD_15[#All],DG$2,0)/DG$1</f>
        <v>4.0697032436162877</v>
      </c>
      <c r="DH9" s="62">
        <f>VLOOKUP($B9,RD_15[#All],DH$2,0)/DH$1</f>
        <v>4.1352657004830915</v>
      </c>
      <c r="DI9" s="62">
        <f>VLOOKUP($B9,RD_15[#All],DI$2,0)/DI$1</f>
        <v>4.1304347826086953</v>
      </c>
      <c r="DJ9" s="62">
        <f>VLOOKUP($B9,RD_15[#All],DJ$2,0)/DJ$1</f>
        <v>4.1680469289164943</v>
      </c>
      <c r="DK9" s="62">
        <f>VLOOKUP($B9,RD_15[#All],DK$2,0)/DK$1</f>
        <v>4.0823885109599392</v>
      </c>
      <c r="DL9" s="62">
        <f>VLOOKUP($B9,RD_15[#All],DL$2,0)/DL$1</f>
        <v>4.0905483405483407</v>
      </c>
      <c r="DM9" s="62">
        <f>VLOOKUP($B9,RD_15[#All],DM$2,0)/DM$1</f>
        <v>4.0703933747412</v>
      </c>
      <c r="DN9" s="62">
        <f>VLOOKUP($B9,RD_15[#All],DN$2,0)/DN$1</f>
        <v>4.1815044858523116</v>
      </c>
      <c r="DO9" s="62">
        <f>VLOOKUP($B9,RD_15[#All],DO$2,0)/DO$1</f>
        <v>4.0158730158730158</v>
      </c>
      <c r="DP9" s="62">
        <f>VLOOKUP($B9,RD_15[#All],DP$2,0)/DP$1</f>
        <v>4.1300897170462392</v>
      </c>
      <c r="DQ9" s="62">
        <f>VLOOKUP($B9,RD_15[#All],DQ$2,0)/DQ$1</f>
        <v>4.1445824706694268</v>
      </c>
      <c r="DR9" s="62">
        <f>VLOOKUP($B9,RD_15[#All],DR$2,0)/DR$1</f>
        <v>4.1273291925465836</v>
      </c>
      <c r="DS9" s="62">
        <f>VLOOKUP($B9,RD_15[#All],DS$2,0)/DS$1</f>
        <v>4.1114561766735678</v>
      </c>
      <c r="DT9" s="62">
        <f>VLOOKUP($B9,RD_15[#All],DT$2,0)/DT$1</f>
        <v>4.1048999309868872</v>
      </c>
      <c r="DU9" s="62">
        <f>VLOOKUP($B9,RD_15[#All],DU$2,0)/DU$1</f>
        <v>4.0757575757575761</v>
      </c>
      <c r="DV9" s="62">
        <f>VLOOKUP($B9,RD_15[#All],DV$2,0)/DV$1</f>
        <v>4.1114718614718617</v>
      </c>
      <c r="DW9" s="62">
        <f>VLOOKUP($B9,RD_15[#All],DW$2,0)/DW$1</f>
        <v>4.1235334713595577</v>
      </c>
      <c r="DX9" s="62">
        <f>VLOOKUP($B9,RD_15[#All],DX$2,0)/DX$1</f>
        <v>4.1100759144237404</v>
      </c>
      <c r="DY9" s="62">
        <f>VLOOKUP($B9,RD_15[#All],DY$2,0)/DY$1</f>
        <v>4.1149068322981366</v>
      </c>
      <c r="DZ9" s="62">
        <f>VLOOKUP($B9,RD_15[#All],DZ$2,0)/DZ$1</f>
        <v>4.1086956521739131</v>
      </c>
      <c r="EA9" s="62">
        <f>VLOOKUP($B9,RD_15[#All],EA$2,0)/EA$1</f>
        <v>4.0683229813664594</v>
      </c>
      <c r="EB9" s="62">
        <f>VLOOKUP($B9,RD_15[#All],EB$2,0)/EB$1</f>
        <v>4.0652173913043477</v>
      </c>
      <c r="EC9" s="62">
        <f>VLOOKUP($B9,RD_15[#All],EC$2,0)/EC$1</f>
        <v>4.0572808833678398</v>
      </c>
      <c r="ED9" s="62">
        <f>VLOOKUP($B9,RD_15[#All],ED$2,0)/ED$1</f>
        <v>4.1304347826086953</v>
      </c>
      <c r="EE9" s="62">
        <f>VLOOKUP($B9,RD_15[#All],EE$2,0)/EE$1</f>
        <v>4.0810904071773635</v>
      </c>
      <c r="EF9" s="62">
        <f>VLOOKUP($B9,RD_15[#All],EF$2,0)/EF$1</f>
        <v>4.1269841269841265</v>
      </c>
      <c r="EG9" s="62">
        <f>VLOOKUP($B9,RD_15[#All],EG$2,0)/EG$1</f>
        <v>4.0486542443064177</v>
      </c>
      <c r="EH9" s="62">
        <f>VLOOKUP($B9,RD_15[#All],EH$2,0)/EH$1</f>
        <v>4.1352657004830915</v>
      </c>
      <c r="EI9" s="62">
        <f>VLOOKUP($B9,RD_15[#All],EI$2,0)/EI$1</f>
        <v>4.1742424242424239</v>
      </c>
      <c r="EJ9" s="62">
        <f>VLOOKUP($B9,RD_15[#All],EJ$2,0)/EJ$1</f>
        <v>4.1797791580400272</v>
      </c>
      <c r="EK9" s="62">
        <f>VLOOKUP($B9,RD_15[#All],EK$2,0)/EK$1</f>
        <v>4.1206349206349202</v>
      </c>
      <c r="EL9" s="62">
        <f>VLOOKUP($B9,RD_15[#All],EL$2,0)/EL$1</f>
        <v>4.0527950310559007</v>
      </c>
      <c r="EM9" s="62">
        <f>VLOOKUP($B9,RD_15[#All],EM$2,0)/EM$1</f>
        <v>4.0386473429951693</v>
      </c>
      <c r="EN9" s="62">
        <f>VLOOKUP($B9,RD_15[#All],EN$2,0)/EN$1</f>
        <v>4.1307798481711524</v>
      </c>
      <c r="EO9" s="62">
        <f>VLOOKUP($B9,RD_15[#All],EO$2,0)/EO$1</f>
        <v>4.0717736369910282</v>
      </c>
      <c r="EP9" s="62">
        <f>VLOOKUP($B9,RD_15[#All],EP$2,0)/EP$1</f>
        <v>4.0886818495514152</v>
      </c>
      <c r="EQ9" s="62">
        <f>VLOOKUP($B9,RD_15[#All],EQ$2,0)/EQ$1</f>
        <v>4.0603864734299515</v>
      </c>
      <c r="ER9" s="62">
        <f>VLOOKUP($B9,RD_15[#All],ER$2,0)/ER$1</f>
        <v>4.1670117322291231</v>
      </c>
      <c r="ES9" s="62">
        <f>VLOOKUP($B9,RD_15[#All],ES$2,0)/ES$1</f>
        <v>4.0876466528640441</v>
      </c>
      <c r="ET9" s="62">
        <f>VLOOKUP($B9,RD_15[#All],ET$2,0)/ET$1</f>
        <v>4.1179653679653683</v>
      </c>
      <c r="EU9" s="62">
        <f>VLOOKUP($B9,RD_15[#All],EU$2,0)/EU$1</f>
        <v>4.0625</v>
      </c>
      <c r="EV9" s="62">
        <f>VLOOKUP($B9,RD_15[#All],EV$2,0)/EV$1</f>
        <v>4.0292207792207799</v>
      </c>
      <c r="EW9" s="62">
        <f>VLOOKUP($B9,RD_15[#All],EW$2,0)/EW$1</f>
        <v>4.0694444444444446</v>
      </c>
      <c r="EX9" s="62">
        <f>VLOOKUP($B9,RD_15[#All],EX$2,0)/EX$1</f>
        <v>4.0738440303657688</v>
      </c>
      <c r="EY9" s="62">
        <f>VLOOKUP($B9,RD_15[#All],EY$2,0)/EY$1</f>
        <v>4.174603174603174</v>
      </c>
      <c r="EZ9" s="62">
        <f>VLOOKUP($B9,RD_15[#All],EZ$2,0)/EZ$1</f>
        <v>4.1107660455486537</v>
      </c>
      <c r="FA9" s="62">
        <f>VLOOKUP($B9,RD_15[#All],FA$2,0)/FA$1</f>
        <v>4.1732229123533475</v>
      </c>
      <c r="FB9" s="62">
        <f>VLOOKUP($B9,RD_15[#All],FB$2,0)/FB$1</f>
        <v>4.0848861283643894</v>
      </c>
      <c r="FC9" s="62">
        <f>VLOOKUP($B9,RD_15[#All],FC$2,0)/FC$1</f>
        <v>4.1356107660455486</v>
      </c>
      <c r="FD9" s="62">
        <f>VLOOKUP($B9,RD_15[#All],FD$2,0)/FD$1</f>
        <v>4.1435472739820565</v>
      </c>
      <c r="FE9" s="62">
        <f>VLOOKUP($B9,RD_15[#All],FE$2,0)/FE$1</f>
        <v>4.1573498964803308</v>
      </c>
      <c r="FF9" s="62">
        <f>VLOOKUP($B9,RD_15[#All],FF$2,0)/FF$1</f>
        <v>4.0690131124913735</v>
      </c>
      <c r="FG9" s="62">
        <f>VLOOKUP($B9,RD_15[#All],FG$2,0)/FG$1</f>
        <v>4.0824706694271908</v>
      </c>
      <c r="FH9" s="62">
        <f>VLOOKUP($B9,RD_15[#All],FH$2,0)/FH$1</f>
        <v>4.0779848171152517</v>
      </c>
      <c r="FI9" s="62">
        <f>VLOOKUP($B9,RD_15[#All],FI$2,0)/FI$1</f>
        <v>4.0279503105590058</v>
      </c>
      <c r="FJ9" s="62">
        <f>VLOOKUP($B9,RD_15[#All],FJ$2,0)/FJ$1</f>
        <v>4.2030423280423284</v>
      </c>
      <c r="FK9" s="62">
        <f>VLOOKUP($B9,RD_15[#All],FK$2,0)/FK$1</f>
        <v>4.2612146307798486</v>
      </c>
      <c r="FL9" s="62">
        <f>VLOOKUP($B9,RD_15[#All],FL$2,0)/FL$1</f>
        <v>4.0663780663780669</v>
      </c>
      <c r="FM9" s="62">
        <f>VLOOKUP($B9,RD_15[#All],FM$2,0)/FM$1</f>
        <v>3.9773242630385486</v>
      </c>
      <c r="FN9" s="62">
        <f>VLOOKUP($B9,RD_15[#All],FN$2,0)/FN$1</f>
        <v>4.0464852607709751</v>
      </c>
      <c r="FO9" s="62">
        <f>VLOOKUP($B9,RD_15[#All],FO$2,0)/FO$1</f>
        <v>3.9550264550264549</v>
      </c>
      <c r="FP9" s="62">
        <f>VLOOKUP($B9,RD_15[#All],FP$2,0)/FP$1</f>
        <v>3.9478458049886616</v>
      </c>
      <c r="FQ9" s="62">
        <f>VLOOKUP($B9,RD_15[#All],FQ$2,0)/FQ$1</f>
        <v>4.0015117157974291</v>
      </c>
      <c r="FR9" s="62">
        <f>VLOOKUP($B9,RD_15[#All],FR$2,0)/FR$1</f>
        <v>3.996976568405139</v>
      </c>
      <c r="FS9" s="62">
        <f>VLOOKUP($B9,RD_15[#All],FS$2,0)/FS$1</f>
        <v>4.0336356764928185</v>
      </c>
      <c r="FT9" s="62">
        <f>VLOOKUP($B9,RD_15[#All],FT$2,0)/FT$1</f>
        <v>4.1213151927437641</v>
      </c>
      <c r="FU9" s="62">
        <f>VLOOKUP($B9,RD_15[#All],FU$2,0)/FU$1</f>
        <v>4.1341647770219199</v>
      </c>
      <c r="FV9" s="62">
        <f>VLOOKUP($B9,RD_15[#All],FV$2,0)/FV$1</f>
        <v>4.024943310657596</v>
      </c>
      <c r="FW9" s="62">
        <f>VLOOKUP($B9,RD_15[#All],FW$2,0)/FW$1</f>
        <v>4.0608465608465609</v>
      </c>
      <c r="FX9" s="62">
        <f>VLOOKUP($B9,RD_15[#All],FX$2,0)/FX$1</f>
        <v>4.0744520030234312</v>
      </c>
      <c r="FY9" s="62">
        <f>VLOOKUP($B9,RD_15[#All],FY$2,0)/FY$1</f>
        <v>4.0759637188208613</v>
      </c>
      <c r="FZ9" s="62">
        <f>VLOOKUP($B9,RD_15[#All],FZ$2,0)/FZ$1</f>
        <v>3.948809523809524</v>
      </c>
      <c r="GA9" s="62">
        <f>VLOOKUP($B9,RD_15[#All],GA$2,0)/GA$1</f>
        <v>4.0335097001763662</v>
      </c>
      <c r="GB9" s="62">
        <f>VLOOKUP($B9,RD_15[#All],GB$2,0)/GB$1</f>
        <v>4.0018037518037515</v>
      </c>
      <c r="GC9" s="62">
        <f>VLOOKUP($B9,RD_15[#All],GC$2,0)/GC$1</f>
        <v>4.0944822373393803</v>
      </c>
      <c r="GD9" s="62">
        <f>VLOOKUP($B9,RD_15[#All],GD$2,0)/GD$1</f>
        <v>4.0718065003779289</v>
      </c>
      <c r="GE9" s="62">
        <f>VLOOKUP($B9,RD_15[#All],GE$2,0)/GE$1</f>
        <v>4.0865457294028715</v>
      </c>
      <c r="GF9" s="62">
        <f>VLOOKUP($B9,RD_15[#All],GF$2,0)/GF$1</f>
        <v>4.1175359032501886</v>
      </c>
      <c r="GG9" s="62">
        <f>VLOOKUP($B9,RD_15[#All],GG$2,0)/GG$1</f>
        <v>4.0657596371882079</v>
      </c>
      <c r="GH9" s="62">
        <f>VLOOKUP($B9,RD_15[#All],GH$2,0)/GH$1</f>
        <v>4.1292517006802711</v>
      </c>
      <c r="GI9" s="62">
        <f>VLOOKUP($B9,RD_15[#All],GI$2,0)/GI$1</f>
        <v>4.0521541950113376</v>
      </c>
      <c r="GJ9" s="62">
        <f>VLOOKUP($B9,RD_15[#All],GJ$2,0)/GJ$1</f>
        <v>4.0918367346938771</v>
      </c>
      <c r="GK9" s="62">
        <f>VLOOKUP($B9,RD_15[#All],GK$2,0)/GK$1</f>
        <v>4.0351473922902494</v>
      </c>
      <c r="GL9" s="62">
        <f>VLOOKUP($B9,RD_15[#All],GL$2,0)/GL$1</f>
        <v>4.0899470899470893</v>
      </c>
      <c r="GM9" s="62">
        <f>VLOOKUP($B9,RD_15[#All],GM$2,0)/GM$1</f>
        <v>4.0275888133030993</v>
      </c>
      <c r="GN9" s="62">
        <f>VLOOKUP($B9,RD_15[#All],GN$2,0)/GN$1</f>
        <v>4.0710506424792134</v>
      </c>
      <c r="GO9" s="62">
        <f>VLOOKUP($B9,RD_15[#All],GO$2,0)/GO$1</f>
        <v>4.1027777777777779</v>
      </c>
      <c r="GP9" s="62">
        <f>VLOOKUP($B9,RD_15[#All],GP$2,0)/GP$1</f>
        <v>4.0746031746031743</v>
      </c>
      <c r="GQ9" s="62">
        <f>VLOOKUP($B9,RD_15[#All],GQ$2,0)/GQ$1</f>
        <v>4.0924603174603176</v>
      </c>
      <c r="GR9" s="62">
        <f>VLOOKUP($B9,RD_15[#All],GR$2,0)/GR$1</f>
        <v>3.8325029008258826</v>
      </c>
      <c r="GS9" s="62">
        <f>VLOOKUP($B9,RD_15[#All],GS$2,0)/GS$1</f>
        <v>4.078909509423104</v>
      </c>
      <c r="GT9" s="62">
        <f>VLOOKUP($B9,RD_15[#All],GT$2,0)/GT$1</f>
        <v>4.0486656200941908</v>
      </c>
      <c r="GU9" s="62">
        <f>VLOOKUP($B9,RD_15[#All],GU$2,0)/GU$1</f>
        <v>4.0623078499692564</v>
      </c>
      <c r="GV9" s="62">
        <f>VLOOKUP($B9,RD_15[#All],GV$2,0)/GV$1</f>
        <v>4.053989488772098</v>
      </c>
      <c r="GW9" s="62">
        <f>VLOOKUP($B9,RD_15[#All],GW$2,0)/GW$1</f>
        <v>4.07263339070568</v>
      </c>
      <c r="GX9" s="62">
        <f>VLOOKUP($B9,RD_15[#All],GX$2,0)/GX$1</f>
        <v>4.048600209314495</v>
      </c>
      <c r="GY9" s="62">
        <f>VLOOKUP($B9,RD_15[#All],GY$2,0)/GY$1</f>
        <v>4.1068869019179584</v>
      </c>
      <c r="GZ9" s="62">
        <f>VLOOKUP($B9,RD_15[#All],GZ$2,0)/GZ$1</f>
        <v>4.0470957613814758</v>
      </c>
      <c r="HA9" s="62">
        <f>VLOOKUP($B9,RD_15[#All],HA$2,0)/HA$1</f>
        <v>4.1376015289058774</v>
      </c>
      <c r="HB9" s="62">
        <f>VLOOKUP($B9,RD_15[#All],HB$2,0)/HB$1</f>
        <v>4.0120593692022268</v>
      </c>
      <c r="HC9" s="62">
        <f>VLOOKUP($B9,RD_15[#All],HC$2,0)/HC$1</f>
        <v>3.9960039960039966</v>
      </c>
      <c r="HD9" s="62">
        <f>VLOOKUP($B9,RD_15[#All],HD$2,0)/HD$1</f>
        <v>3.9851984749943932</v>
      </c>
      <c r="HE9" s="62">
        <f>VLOOKUP($B9,RD_15[#All],HE$2,0)/HE$1</f>
        <v>3.9888062248310696</v>
      </c>
      <c r="HF9" s="62">
        <f>VLOOKUP($B9,RD_15[#All],HF$2,0)/HF$1</f>
        <v>4.0252565114443568</v>
      </c>
      <c r="HG9" s="62">
        <f>VLOOKUP($B9,RD_15[#All],HG$2,0)/HG$1</f>
        <v>4.0705128205128203</v>
      </c>
      <c r="HH9" s="62">
        <f>VLOOKUP($B9,RD_15[#All],HH$2,0)/HH$1</f>
        <v>4.1208791208791204</v>
      </c>
      <c r="HI9" s="62">
        <f>VLOOKUP($B9,RD_15[#All],HI$2,0)/HI$1</f>
        <v>4.1016483516483513</v>
      </c>
      <c r="HJ9" s="62">
        <f>VLOOKUP($B9,RD_15[#All],HJ$2,0)/HJ$1</f>
        <v>4.1055341055341055</v>
      </c>
      <c r="HK9" s="62">
        <f>VLOOKUP($B9,RD_15[#All],HK$2,0)/HK$1</f>
        <v>4.1134429480294141</v>
      </c>
      <c r="HL9" s="62">
        <f>VLOOKUP($B9,RD_15[#All],HL$2,0)/HL$1</f>
        <v>4.0450026164311872</v>
      </c>
      <c r="HM9" s="62">
        <f>VLOOKUP($B9,RD_15[#All],HM$2,0)/HM$1</f>
        <v>3.9279173207744638</v>
      </c>
      <c r="HN9" s="62">
        <f>VLOOKUP($B9,RD_15[#All],HN$2,0)/HN$1</f>
        <v>3.9417137600210279</v>
      </c>
      <c r="HO9" s="62">
        <f>VLOOKUP($B9,RD_15[#All],HO$2,0)/HO$1</f>
        <v>4.0067683006965433</v>
      </c>
      <c r="HP9" s="62">
        <f>VLOOKUP($B9,RD_15[#All],HP$2,0)/HP$1</f>
        <v>3.9590712317985046</v>
      </c>
      <c r="HQ9" s="62">
        <f>VLOOKUP($B9,RD_15[#All],HQ$2,0)/HQ$1</f>
        <v>3.8909257561869839</v>
      </c>
      <c r="HR9" s="62">
        <f>VLOOKUP($B9,RD_15[#All],HR$2,0)/HR$1</f>
        <v>3.8721631903450087</v>
      </c>
      <c r="HS9" s="62">
        <f>VLOOKUP($B9,RD_15[#All],HS$2,0)/HS$1</f>
        <v>3.9929543245869779</v>
      </c>
      <c r="HT9" s="62">
        <f>VLOOKUP($B9,RD_15[#All],HT$2,0)/HT$1</f>
        <v>3.9296311996608733</v>
      </c>
      <c r="HU9" s="62">
        <f>VLOOKUP($B9,RD_15[#All],HU$2,0)/HU$1</f>
        <v>3.9103753389467677</v>
      </c>
      <c r="HV9" s="62">
        <f>VLOOKUP($B9,RD_15[#All],HV$2,0)/HV$1</f>
        <v>3.9981447124304266</v>
      </c>
      <c r="HW9" s="62">
        <f>VLOOKUP($B9,RD_15[#All],HW$2,0)/HW$1</f>
        <v>4.0019623233908952</v>
      </c>
      <c r="HX9" s="62">
        <f>VLOOKUP($B9,RD_15[#All],HX$2,0)/HX$1</f>
        <v>4.0102040816326525</v>
      </c>
      <c r="HY9" s="62">
        <f>VLOOKUP($B9,RD_15[#All],HY$2,0)/HY$1</f>
        <v>3.9917582417582418</v>
      </c>
      <c r="HZ9" s="62">
        <f>VLOOKUP($B9,RD_15[#All],HZ$2,0)/HZ$1</f>
        <v>3.9732376467070343</v>
      </c>
      <c r="IA9" s="62">
        <f>VLOOKUP($B9,RD_15[#All],IA$2,0)/IA$1</f>
        <v>4.0647566718995289</v>
      </c>
      <c r="IB9" s="62">
        <f>VLOOKUP($B9,RD_15[#All],IB$2,0)/IB$1</f>
        <v>3.9829558196905128</v>
      </c>
      <c r="IC9" s="62">
        <f>VLOOKUP($B9,RD_15[#All],IC$2,0)/IC$1</f>
        <v>4.0266875981161689</v>
      </c>
      <c r="ID9" s="62">
        <f>VLOOKUP($B9,RD_15[#All],ID$2,0)/ID$1</f>
        <v>4.0298273155416009</v>
      </c>
      <c r="IE9" s="62">
        <f>VLOOKUP($B9,RD_15[#All],IE$2,0)/IE$1</f>
        <v>4.0219780219780219</v>
      </c>
      <c r="IF9" s="62">
        <f>VLOOKUP($B9,RD_15[#All],IF$2,0)/IF$1</f>
        <v>4.0290423861852425</v>
      </c>
      <c r="IG9" s="62">
        <f>VLOOKUP($B9,RD_15[#All],IG$2,0)/IG$1</f>
        <v>4.0229498392763698</v>
      </c>
      <c r="IH9" s="62">
        <f>VLOOKUP($B9,RD_15[#All],IH$2,0)/IH$1</f>
        <v>3.9979068550497114</v>
      </c>
      <c r="II9" s="62">
        <f>VLOOKUP($B9,RD_15[#All],II$2,0)/II$1</f>
        <v>3.9930477685579722</v>
      </c>
      <c r="IJ9" s="62">
        <f>VLOOKUP($B9,RD_15[#All],IJ$2,0)/IJ$1</f>
        <v>3.9919264409060324</v>
      </c>
      <c r="IK9" s="62">
        <f>VLOOKUP($B9,RD_15[#All],IK$2,0)/IK$1</f>
        <v>3.9972527472527473</v>
      </c>
      <c r="IL9" s="62">
        <f>VLOOKUP($B9,RD_15[#All],IL$2,0)/IL$1</f>
        <v>4.014128728414442</v>
      </c>
      <c r="IM9" s="62">
        <f>VLOOKUP($B9,RD_15[#All],IM$2,0)/IM$1</f>
        <v>3.9591836734693873</v>
      </c>
      <c r="IN9" s="62">
        <f>VLOOKUP($B9,RD_15[#All],IN$2,0)/IN$1</f>
        <v>3.9986544068176717</v>
      </c>
      <c r="IO9" s="62">
        <f>VLOOKUP($B9,RD_15[#All],IO$2,0)/IO$1</f>
        <v>3.9909733124018834</v>
      </c>
      <c r="IP9" s="62">
        <f>VLOOKUP($B9,RD_15[#All],IP$2,0)/IP$1</f>
        <v>3.9728638708230544</v>
      </c>
      <c r="IQ9" s="62">
        <f>VLOOKUP($B9,RD_15[#All],IQ$2,0)/IQ$1</f>
        <v>4.0109890109890109</v>
      </c>
      <c r="IR9" s="62">
        <f>VLOOKUP($B9,RD_15[#All],IR$2,0)/IR$1</f>
        <v>3.9859460267623534</v>
      </c>
      <c r="IS9" s="62">
        <f>VLOOKUP($B9,RD_15[#All],IS$2,0)/IS$1</f>
        <v>4.0076250280331909</v>
      </c>
      <c r="IT9" s="62">
        <f>VLOOKUP($B9,RD_15[#All],IT$2,0)/IT$1</f>
        <v>4.0001495103535918</v>
      </c>
      <c r="IU9" s="62">
        <f>VLOOKUP($B9,RD_15[#All],IU$2,0)/IU$1</f>
        <v>4.0397697540554676</v>
      </c>
      <c r="IV9" s="62">
        <f>VLOOKUP($B9,RD_15[#All],IV$2,0)/IV$1</f>
        <v>4.0435075128952676</v>
      </c>
      <c r="IW9" s="62">
        <f>VLOOKUP($B9,RD_15[#All],IW$2,0)/IW$1</f>
        <v>4.01846452866861</v>
      </c>
      <c r="IX9" s="62">
        <f>VLOOKUP($B9,RD_15[#All],IX$2,0)/IX$1</f>
        <v>4.0098676833370703</v>
      </c>
      <c r="IY9" s="62">
        <f>VLOOKUP($B9,RD_15[#All],IY$2,0)/IY$1</f>
        <v>4.0352844434477078</v>
      </c>
      <c r="IZ9" s="62">
        <f>VLOOKUP($B9,RD_15[#All],IZ$2,0)/IZ$1</f>
        <v>4.0202654488368772</v>
      </c>
      <c r="JA9" s="62">
        <f>VLOOKUP($B9,RD_15[#All],JA$2,0)/JA$1</f>
        <v>4.0064190111991262</v>
      </c>
      <c r="JB9" s="62">
        <f>VLOOKUP($B9,RD_15[#All],JB$2,0)/JB$1</f>
        <v>4.0789024639956324</v>
      </c>
      <c r="JC9" s="62">
        <f>VLOOKUP($B9,RD_15[#All],JC$2,0)/JC$1</f>
        <v>4.0876590876590875</v>
      </c>
      <c r="JD9" s="62">
        <f>VLOOKUP($B9,RD_15[#All],JD$2,0)/JD$1</f>
        <v>4.1453837749248841</v>
      </c>
      <c r="JE9" s="62">
        <f>VLOOKUP($B9,RD_15[#All],JE$2,0)/JE$1</f>
        <v>4.166666666666667</v>
      </c>
      <c r="JF9" s="62">
        <f>VLOOKUP($B9,RD_15[#All],JF$2,0)/JF$1</f>
        <v>4.0546642493072893</v>
      </c>
      <c r="JG9" s="62">
        <f>VLOOKUP($B9,RD_15[#All],JG$2,0)/JG$1</f>
        <v>4.0407563168872018</v>
      </c>
      <c r="JH9" s="62">
        <f>VLOOKUP($B9,RD_15[#All],JH$2,0)/JH$1</f>
        <v>4.1579848722705872</v>
      </c>
      <c r="JI9" s="62">
        <f>VLOOKUP($B9,RD_15[#All],JI$2,0)/JI$1</f>
        <v>4.1239505835779138</v>
      </c>
      <c r="JJ9" s="62">
        <f>VLOOKUP($B9,RD_15[#All],JJ$2,0)/JJ$1</f>
        <v>4.0867517575592114</v>
      </c>
      <c r="JK9" s="62">
        <f>VLOOKUP($B9,RD_15[#All],JK$2,0)/JK$1</f>
        <v>4.1283716283716281</v>
      </c>
      <c r="JL9" s="62">
        <f>VLOOKUP($B9,RD_15[#All],JL$2,0)/JL$1</f>
        <v>4.1698398109243699</v>
      </c>
      <c r="JM9" s="62">
        <f>VLOOKUP($B9,RD_15[#All],JM$2,0)/JM$1</f>
        <v>4.032342542883331</v>
      </c>
      <c r="JN9" s="62">
        <f>VLOOKUP($B9,RD_15[#All],JN$2,0)/JN$1</f>
        <v>4.0046661880832737</v>
      </c>
      <c r="JO9" s="62">
        <f>VLOOKUP($B9,RD_15[#All],JO$2,0)/JO$1</f>
        <v>4.1004321068482383</v>
      </c>
      <c r="JP9" s="62">
        <f>VLOOKUP($B9,RD_15[#All],JP$2,0)/JP$1</f>
        <v>4.0623364730507587</v>
      </c>
      <c r="JQ9" s="62">
        <f>VLOOKUP($B9,RD_15[#All],JQ$2,0)/JQ$1</f>
        <v>5.0235478806907379</v>
      </c>
      <c r="JR9" s="62">
        <f>VLOOKUP($B9,RD_15[#All],JR$2,0)/JR$1</f>
        <v>4.107360893075179</v>
      </c>
      <c r="JS9" s="62">
        <f>VLOOKUP($B9,RD_15[#All],JS$2,0)/JS$1</f>
        <v>3.2202580028666987</v>
      </c>
      <c r="JT9" s="62">
        <f>VLOOKUP($B9,RD_15[#All],JT$2,0)/JT$1</f>
        <v>4.9863670164422045</v>
      </c>
      <c r="JU9" s="62">
        <f>VLOOKUP($B9,RD_15[#All],JU$2,0)/JU$1</f>
        <v>3.5878407306978741</v>
      </c>
      <c r="JV9" s="62">
        <f>VLOOKUP($B9,RD_15[#All],JV$2,0)/JV$1</f>
        <v>4.0272108843537406</v>
      </c>
      <c r="JW9" s="62">
        <f>VLOOKUP($B9,RD_15[#All],JW$2,0)/JW$1</f>
        <v>3.9947089947089944</v>
      </c>
      <c r="JX9" s="62">
        <f>VLOOKUP($B9,RD_15[#All],JX$2,0)/JX$1</f>
        <v>3.996976568405139</v>
      </c>
      <c r="JY9" s="62">
        <f>VLOOKUP($B9,RD_15[#All],JY$2,0)/JY$1</f>
        <v>3.9916855631141344</v>
      </c>
      <c r="JZ9" s="62">
        <f>VLOOKUP($B9,RD_15[#All],JZ$2,0)/JZ$1</f>
        <v>3.8711262282690848</v>
      </c>
      <c r="KA9" s="62">
        <f>VLOOKUP($B9,RD_15[#All],KA$2,0)/KA$1</f>
        <v>3.9486016628873766</v>
      </c>
      <c r="KB9" s="62">
        <f>VLOOKUP($B9,RD_15[#All],KB$2,0)/KB$1</f>
        <v>4.0347694633408908</v>
      </c>
      <c r="KC9" s="62">
        <f>VLOOKUP($B9,RD_15[#All],KC$2,0)/KC$1</f>
        <v>3.9693877551020402</v>
      </c>
      <c r="KD9" s="62">
        <f>VLOOKUP($B9,RD_15[#All],KD$2,0)/KD$1</f>
        <v>3.9077853363567647</v>
      </c>
      <c r="KE9" s="62">
        <f>VLOOKUP($B9,RD_15[#All],KE$2,0)/KE$1</f>
        <v>4.0461073318216165</v>
      </c>
      <c r="KF9" s="62">
        <f>VLOOKUP($B9,RD_15[#All],KF$2,0)/KF$1</f>
        <v>4.0310559006211184</v>
      </c>
      <c r="KG9" s="62">
        <f>VLOOKUP($B9,RD_15[#All],KG$2,0)/KG$1</f>
        <v>3.9973544973544972</v>
      </c>
      <c r="KH9" s="62">
        <f>VLOOKUP($B9,RD_15[#All],KH$2,0)/KH$1</f>
        <v>4.0291005291005284</v>
      </c>
      <c r="KI9" s="62">
        <f>VLOOKUP($B9,RD_15[#All],KI$2,0)/KI$1</f>
        <v>4.0619047619047617</v>
      </c>
      <c r="KJ9" s="62">
        <f>VLOOKUP($B9,RD_15[#All],KJ$2,0)/KJ$1</f>
        <v>3.9948412698412699</v>
      </c>
      <c r="KK9" s="62">
        <f>VLOOKUP($B9,RD_15[#All],KK$2,0)/KK$1</f>
        <v>3.9908730158730159</v>
      </c>
      <c r="KL9" s="62">
        <f>VLOOKUP($B9,RD_15[#All],KL$2,0)/KL$1</f>
        <v>3.9988584474885847</v>
      </c>
      <c r="KM9" s="62">
        <f>VLOOKUP($B9,RD_15[#All],KM$2,0)/KM$1</f>
        <v>4.0380517503805171</v>
      </c>
      <c r="KN9" s="62">
        <f>VLOOKUP($B9,RD_15[#All],KN$2,0)/KN$1</f>
        <v>4.0098596890405771</v>
      </c>
      <c r="KO9" s="62">
        <f>VLOOKUP($B9,RD_15[#All],KO$2,0)/KO$1</f>
        <v>4.0083428138035648</v>
      </c>
      <c r="KP9" s="62">
        <f>VLOOKUP($B9,RD_15[#All],KP$2,0)/KP$1</f>
        <v>4.0193401592719002</v>
      </c>
      <c r="KQ9" s="62">
        <f>VLOOKUP($B9,RD_15[#All],KQ$2,0)/KQ$1</f>
        <v>4.2703357563170652</v>
      </c>
      <c r="KR9" s="62">
        <f>VLOOKUP($B9,RD_15[#All],KR$2,0)/KR$1</f>
        <v>3.9931740614334474</v>
      </c>
      <c r="KS9" s="62">
        <f>VLOOKUP($B9,RD_15[#All],KS$2,0)/KS$1</f>
        <v>3.98445202882063</v>
      </c>
      <c r="KT9" s="62">
        <f>VLOOKUP($B9,RD_15[#All],KT$2,0)/KT$1</f>
        <v>4.0474023511566175</v>
      </c>
      <c r="KU9" s="62">
        <f>VLOOKUP($B9,RD_15[#All],KU$2,0)/KU$1</f>
        <v>4.009101251422071</v>
      </c>
      <c r="KV9" s="62">
        <f>VLOOKUP($B9,RD_15[#All],KV$2,0)/KV$1</f>
        <v>4.0113207547169809</v>
      </c>
      <c r="KW9" s="62">
        <f>VLOOKUP($B9,RD_15[#All],KW$2,0)/KW$1</f>
        <v>4.0155479711793713</v>
      </c>
      <c r="KX9" s="62">
        <f>VLOOKUP($B9,RD_15[#All],KX$2,0)/KX$1</f>
        <v>4.0589569160997732</v>
      </c>
      <c r="KY9" s="62">
        <f>VLOOKUP($B9,RD_15[#All],KY$2,0)/KY$1</f>
        <v>4.0468253968253967</v>
      </c>
      <c r="KZ9" s="62">
        <f>VLOOKUP($B9,RD_15[#All],KZ$2,0)/KZ$1</f>
        <v>4.0444444444444443</v>
      </c>
      <c r="LA9" s="62">
        <f>VLOOKUP($B9,RD_15[#All],LA$2,0)/LA$1</f>
        <v>4.0694662480376769</v>
      </c>
      <c r="LB9" s="62">
        <f>VLOOKUP($B9,RD_15[#All],LB$2,0)/LB$1</f>
        <v>3.9980206129274456</v>
      </c>
      <c r="LC9" s="62">
        <f>VLOOKUP($B9,RD_15[#All],LC$2,0)/LC$1</f>
        <v>4.0750000000000002</v>
      </c>
      <c r="LD9" s="62">
        <f>VLOOKUP($B9,RD_15[#All],LD$2,0)/LD$1</f>
        <v>4.0322942363758685</v>
      </c>
      <c r="LE9" s="62">
        <f>VLOOKUP($B9,RD_15[#All],LE$2,0)/LE$1</f>
        <v>4.0240711669283096</v>
      </c>
      <c r="LF9" s="62">
        <f>VLOOKUP($B9,RD_15[#All],LF$2,0)/LF$1</f>
        <v>3.9937953203259324</v>
      </c>
      <c r="LG9" s="62">
        <f>VLOOKUP($B9,RD_15[#All],LG$2,0)/LG$1</f>
        <v>4.0249999999999995</v>
      </c>
      <c r="LH9" s="62">
        <f>VLOOKUP($B9,RD_15[#All],LH$2,0)/LH$1</f>
        <v>3.9618276460381723</v>
      </c>
      <c r="LI9" s="62">
        <f>VLOOKUP($B9,RD_15[#All],LI$2,0)/LI$1</f>
        <v>3.9904313373701124</v>
      </c>
      <c r="LJ9" s="62">
        <f>VLOOKUP($B9,RD_15[#All],LJ$2,0)/LJ$1</f>
        <v>3.9531896674753821</v>
      </c>
      <c r="LK9" s="62">
        <f>VLOOKUP($B9,RD_15[#All],LK$2,0)/LK$1</f>
        <v>3.9682103610675039</v>
      </c>
      <c r="LL9" s="62">
        <f>VLOOKUP($B9,RD_15[#All],LL$2,0)/LL$1</f>
        <v>3.9619309262166404</v>
      </c>
      <c r="LM9" s="62">
        <f>VLOOKUP($B9,RD_15[#All],LM$2,0)/LM$1</f>
        <v>4.0322942363758685</v>
      </c>
      <c r="LN9" s="62">
        <f>VLOOKUP($B9,RD_15[#All],LN$2,0)/LN$1</f>
        <v>3.9751065261269338</v>
      </c>
      <c r="LO9" s="62">
        <f>VLOOKUP($B9,RD_15[#All],LO$2,0)/LO$1</f>
        <v>3.9437093518726165</v>
      </c>
      <c r="LP9" s="62">
        <f>VLOOKUP($B9,RD_15[#All],LP$2,0)/LP$1</f>
        <v>3.9549226283920156</v>
      </c>
      <c r="LQ9" s="62">
        <f>VLOOKUP($B9,RD_15[#All],LQ$2,0)/LQ$1</f>
        <v>3.9496897660162964</v>
      </c>
      <c r="LR9" s="62">
        <f>VLOOKUP($B9,RD_15[#All],LR$2,0)/LR$1</f>
        <v>3.9732376467070343</v>
      </c>
      <c r="LS9" s="62">
        <f>VLOOKUP($B9,RD_15[#All],LS$2,0)/LS$1</f>
        <v>4.0573433081576402</v>
      </c>
      <c r="LT9" s="62">
        <f>VLOOKUP($B9,RD_15[#All],LT$2,0)/LT$1</f>
        <v>3.9317111459968599</v>
      </c>
      <c r="LU9" s="62">
        <f>VLOOKUP($B9,RD_15[#All],LU$2,0)/LU$1</f>
        <v>3.9391679748822606</v>
      </c>
      <c r="LV9" s="62">
        <f>VLOOKUP($B9,RD_15[#All],LV$2,0)/LV$1</f>
        <v>4.058477237048665</v>
      </c>
      <c r="LW9" s="62">
        <f>VLOOKUP($B9,RD_15[#All],LW$2,0)/LW$1</f>
        <v>4.063186813186813</v>
      </c>
      <c r="LX9" s="62">
        <f>VLOOKUP($B9,RD_15[#All],LX$2,0)/LX$1</f>
        <v>4.0109890109890109</v>
      </c>
      <c r="LY9" s="62">
        <f>VLOOKUP($B9,RD_15[#All],LY$2,0)/LY$1</f>
        <v>4.0741758241758239</v>
      </c>
      <c r="LZ9" s="62">
        <f>VLOOKUP($B9,RD_15[#All],LZ$2,0)/LZ$1</f>
        <v>3.9893100097181726</v>
      </c>
      <c r="MA9" s="62">
        <f>VLOOKUP($B9,RD_15[#All],MA$2,0)/MA$1</f>
        <v>4.1006952231442018</v>
      </c>
      <c r="MB9" s="62">
        <f>VLOOKUP($B9,RD_15[#All],MB$2,0)/MB$1</f>
        <v>4.0528519099947671</v>
      </c>
      <c r="MC9" s="62">
        <f>VLOOKUP($B9,RD_15[#All],MC$2,0)/MC$1</f>
        <v>4.0737833594976456</v>
      </c>
      <c r="MD9" s="62">
        <f>VLOOKUP($B9,RD_15[#All],MD$2,0)/MD$1</f>
        <v>4.0390222022875077</v>
      </c>
      <c r="ME9" s="62">
        <f>VLOOKUP($B9,RD_15[#All],ME$2,0)/ME$1</f>
        <v>4.0734095836136648</v>
      </c>
      <c r="MF9" s="62">
        <f>VLOOKUP($B9,RD_15[#All],MF$2,0)/MF$1</f>
        <v>4.0229498392763698</v>
      </c>
      <c r="MG9" s="62">
        <f>VLOOKUP($B9,RD_15[#All],MG$2,0)/MG$1</f>
        <v>4.0801375495253041</v>
      </c>
      <c r="MH9" s="62">
        <f>VLOOKUP($B9,RD_15[#All],MH$2,0)/MH$1</f>
        <v>4.0980787919563433</v>
      </c>
      <c r="MI9" s="62">
        <f>VLOOKUP($B9,RD_15[#All],MI$2,0)/MI$1</f>
        <v>4.033789339911789</v>
      </c>
      <c r="MJ9" s="62">
        <f>VLOOKUP($B9,RD_15[#All],MJ$2,0)/MJ$1</f>
        <v>4.0745682888540031</v>
      </c>
      <c r="MK9" s="62">
        <f>VLOOKUP($B9,RD_15[#All],MK$2,0)/MK$1</f>
        <v>4.2268445839874413</v>
      </c>
      <c r="ML9" s="62">
        <f>VLOOKUP($B9,RD_15[#All],ML$2,0)/ML$1</f>
        <v>4.0618225312102858</v>
      </c>
      <c r="MM9" s="62">
        <f>VLOOKUP($B9,RD_15[#All],MM$2,0)/MM$1</f>
        <v>3.9738081467404776</v>
      </c>
      <c r="MN9" s="62">
        <f>VLOOKUP($B9,RD_15[#All],MN$2,0)/MN$1</f>
        <v>4.0518053375196237</v>
      </c>
      <c r="MO9" s="62">
        <f>VLOOKUP($B9,RD_15[#All],MO$2,0)/MO$1</f>
        <v>4.1071428571428568</v>
      </c>
      <c r="MP9" s="62">
        <f>VLOOKUP($B9,RD_15[#All],MP$2,0)/MP$1</f>
        <v>4.0623662052233485</v>
      </c>
      <c r="MQ9" s="62">
        <f>VLOOKUP($B9,RD_15[#All],MQ$2,0)/MQ$1</f>
        <v>3.9971593032817525</v>
      </c>
      <c r="MR9" s="62">
        <f>VLOOKUP($B9,RD_15[#All],MR$2,0)/MR$1</f>
        <v>4.0117365627569708</v>
      </c>
      <c r="MS9" s="62">
        <f>VLOOKUP($B9,RD_15[#All],MS$2,0)/MS$1</f>
        <v>4.1020408163265305</v>
      </c>
      <c r="MT9" s="62">
        <f>VLOOKUP($B9,RD_15[#All],MT$2,0)/MT$1</f>
        <v>4.0270443841872421</v>
      </c>
      <c r="MU9" s="62">
        <f>VLOOKUP($B9,RD_15[#All],MU$2,0)/MU$1</f>
        <v>4.0965836884204228</v>
      </c>
      <c r="MV9" s="62">
        <f>VLOOKUP($B9,RD_15[#All],MV$2,0)/MV$1</f>
        <v>4.0762808619951478</v>
      </c>
      <c r="MW9" s="62">
        <f>VLOOKUP($B9,RD_15[#All],MW$2,0)/MW$1</f>
        <v>3.9890109890109886</v>
      </c>
      <c r="MX9" s="62">
        <f>VLOOKUP($B9,RD_15[#All],MX$2,0)/MX$1</f>
        <v>4.0352844434477078</v>
      </c>
      <c r="MY9" s="62">
        <f>VLOOKUP($B9,RD_15[#All],MY$2,0)/MY$1</f>
        <v>3.996860282574568</v>
      </c>
      <c r="MZ9" s="62">
        <f>VLOOKUP($B9,RD_15[#All],MZ$2,0)/MZ$1</f>
        <v>4.0235478806907379</v>
      </c>
      <c r="NA9" s="62">
        <f>VLOOKUP($B9,RD_15[#All],NA$2,0)/NA$1</f>
        <v>4.0973312401883826</v>
      </c>
      <c r="NB9" s="62">
        <f>VLOOKUP($B9,RD_15[#All],NB$2,0)/NB$1</f>
        <v>4.0914442700156988</v>
      </c>
      <c r="NC9" s="62">
        <f>VLOOKUP($B9,RD_15[#All],NC$2,0)/NC$1</f>
        <v>4.1177394034536894</v>
      </c>
      <c r="ND9" s="62">
        <f>VLOOKUP($B9,RD_15[#All],ND$2,0)/ND$1</f>
        <v>4.1067503924646784</v>
      </c>
      <c r="NE9" s="63">
        <f>IFERROR(AVERAGEIF(Inv_SY_B20[[#This Row],[BLK1_INV1]:[BLK12_INV31]],"&gt;"&amp;0.1,Inv_SY_B20[[#This Row],[BLK1_INV1]:[BLK12_INV31]]),"")</f>
        <v>4.00296336157753</v>
      </c>
    </row>
    <row r="10" spans="2:369" x14ac:dyDescent="0.35">
      <c r="B10" s="87">
        <f t="shared" si="6"/>
        <v>45751</v>
      </c>
      <c r="C10" s="62">
        <f>VLOOKUP($B10,RD_15[#All],C$2,0)/C$1</f>
        <v>3.0677830940988833</v>
      </c>
      <c r="D10" s="62">
        <f>VLOOKUP($B10,RD_15[#All],D$2,0)/D$1</f>
        <v>2.9561403508771926</v>
      </c>
      <c r="E10" s="62">
        <f>VLOOKUP($B10,RD_15[#All],E$2,0)/E$1</f>
        <v>3.0856060606060609</v>
      </c>
      <c r="F10" s="62">
        <f>VLOOKUP($B10,RD_15[#All],F$2,0)/F$1</f>
        <v>3.0840909090909094</v>
      </c>
      <c r="G10" s="62">
        <f>VLOOKUP($B10,RD_15[#All],G$2,0)/G$1</f>
        <v>3.0825757575757575</v>
      </c>
      <c r="H10" s="62">
        <f>VLOOKUP($B10,RD_15[#All],H$2,0)/H$1</f>
        <v>2.9574791192103267</v>
      </c>
      <c r="I10" s="62">
        <f>VLOOKUP($B10,RD_15[#All],I$2,0)/I$1</f>
        <v>3.1476664116296864</v>
      </c>
      <c r="J10" s="62">
        <f>VLOOKUP($B10,RD_15[#All],J$2,0)/J$1</f>
        <v>3.021969696969697</v>
      </c>
      <c r="K10" s="62">
        <f>VLOOKUP($B10,RD_15[#All],K$2,0)/K$1</f>
        <v>3.1219696969696971</v>
      </c>
      <c r="L10" s="62">
        <f>VLOOKUP($B10,RD_15[#All],L$2,0)/L$1</f>
        <v>3.1219696969696971</v>
      </c>
      <c r="M10" s="62">
        <f>VLOOKUP($B10,RD_15[#All],M$2,0)/M$1</f>
        <v>3.1181818181818182</v>
      </c>
      <c r="N10" s="62">
        <f>VLOOKUP($B10,RD_15[#All],N$2,0)/N$1</f>
        <v>3.1113636363636363</v>
      </c>
      <c r="O10" s="62">
        <f>VLOOKUP($B10,RD_15[#All],O$2,0)/O$1</f>
        <v>3.1113636363636363</v>
      </c>
      <c r="P10" s="62">
        <f>VLOOKUP($B10,RD_15[#All],P$2,0)/P$1</f>
        <v>3.1143939393939397</v>
      </c>
      <c r="Q10" s="62">
        <f>VLOOKUP($B10,RD_15[#All],Q$2,0)/Q$1</f>
        <v>3.1204545454545451</v>
      </c>
      <c r="R10" s="62">
        <f>VLOOKUP($B10,RD_15[#All],R$2,0)/R$1</f>
        <v>3.1515151515151514</v>
      </c>
      <c r="S10" s="62">
        <f>VLOOKUP($B10,RD_15[#All],S$2,0)/S$1</f>
        <v>3.303827751196172</v>
      </c>
      <c r="T10" s="62">
        <f>VLOOKUP($B10,RD_15[#All],T$2,0)/T$1</f>
        <v>3.0917065390749601</v>
      </c>
      <c r="U10" s="62">
        <f>VLOOKUP($B10,RD_15[#All],U$2,0)/U$1</f>
        <v>2.9704545454545457</v>
      </c>
      <c r="V10" s="62">
        <f>VLOOKUP($B10,RD_15[#All],V$2,0)/V$1</f>
        <v>3.1083333333333334</v>
      </c>
      <c r="W10" s="62">
        <f>VLOOKUP($B10,RD_15[#All],W$2,0)/W$1</f>
        <v>3.1378787878787877</v>
      </c>
      <c r="X10" s="62">
        <f>VLOOKUP($B10,RD_15[#All],X$2,0)/X$1</f>
        <v>3.2174242424242423</v>
      </c>
      <c r="Y10" s="62">
        <f>VLOOKUP($B10,RD_15[#All],Y$2,0)/Y$1</f>
        <v>3.1946969696969698</v>
      </c>
      <c r="Z10" s="62">
        <f>VLOOKUP($B10,RD_15[#All],Z$2,0)/Z$1</f>
        <v>3.2166666666666668</v>
      </c>
      <c r="AA10" s="62">
        <f>VLOOKUP($B10,RD_15[#All],AA$2,0)/AA$1</f>
        <v>3.2090909090909094</v>
      </c>
      <c r="AB10" s="62">
        <f>VLOOKUP($B10,RD_15[#All],AB$2,0)/AB$1</f>
        <v>3.2174242424242423</v>
      </c>
      <c r="AC10" s="62">
        <f>VLOOKUP($B10,RD_15[#All],AC$2,0)/AC$1</f>
        <v>3.211363636363636</v>
      </c>
      <c r="AD10" s="62">
        <f>VLOOKUP($B10,RD_15[#All],AD$2,0)/AD$1</f>
        <v>3.2212121212121212</v>
      </c>
      <c r="AE10" s="62">
        <f>VLOOKUP($B10,RD_15[#All],AE$2,0)/AE$1</f>
        <v>3.206818181818182</v>
      </c>
      <c r="AF10" s="62">
        <f>VLOOKUP($B10,RD_15[#All],AF$2,0)/AF$1</f>
        <v>3.228030303030303</v>
      </c>
      <c r="AG10" s="62">
        <f>VLOOKUP($B10,RD_15[#All],AG$2,0)/AG$1</f>
        <v>3.2333333333333334</v>
      </c>
      <c r="AH10" s="62">
        <f>VLOOKUP($B10,RD_15[#All],AH$2,0)/AH$1</f>
        <v>3.2037878787878786</v>
      </c>
      <c r="AI10" s="62">
        <f>VLOOKUP($B10,RD_15[#All],AI$2,0)/AI$1</f>
        <v>3.2060606060606061</v>
      </c>
      <c r="AJ10" s="62">
        <f>VLOOKUP($B10,RD_15[#All],AJ$2,0)/AJ$1</f>
        <v>3.2296650717703348</v>
      </c>
      <c r="AK10" s="62">
        <f>VLOOKUP($B10,RD_15[#All],AK$2,0)/AK$1</f>
        <v>3.0303030303030303</v>
      </c>
      <c r="AL10" s="62">
        <f>VLOOKUP($B10,RD_15[#All],AL$2,0)/AL$1</f>
        <v>3.0526315789473686</v>
      </c>
      <c r="AM10" s="62">
        <f>VLOOKUP($B10,RD_15[#All],AM$2,0)/AM$1</f>
        <v>3.0877192982456139</v>
      </c>
      <c r="AN10" s="62">
        <f>VLOOKUP($B10,RD_15[#All],AN$2,0)/AN$1</f>
        <v>3.1283891547049443</v>
      </c>
      <c r="AO10" s="62">
        <f>VLOOKUP($B10,RD_15[#All],AO$2,0)/AO$1</f>
        <v>2.9704545454545457</v>
      </c>
      <c r="AP10" s="62">
        <f>VLOOKUP($B10,RD_15[#All],AP$2,0)/AP$1</f>
        <v>3.2591706539074958</v>
      </c>
      <c r="AQ10" s="62">
        <f>VLOOKUP($B10,RD_15[#All],AQ$2,0)/AQ$1</f>
        <v>2.9462121212121208</v>
      </c>
      <c r="AR10" s="62">
        <f>VLOOKUP($B10,RD_15[#All],AR$2,0)/AR$1</f>
        <v>2.8059914407988589</v>
      </c>
      <c r="AS10" s="62">
        <f>VLOOKUP($B10,RD_15[#All],AS$2,0)/AS$1</f>
        <v>3.0201109570041611</v>
      </c>
      <c r="AT10" s="62">
        <f>VLOOKUP($B10,RD_15[#All],AT$2,0)/AT$1</f>
        <v>3.3523391812865495</v>
      </c>
      <c r="AU10" s="62">
        <f>VLOOKUP($B10,RD_15[#All],AU$2,0)/AU$1</f>
        <v>3.1600877192982453</v>
      </c>
      <c r="AV10" s="62">
        <f>VLOOKUP($B10,RD_15[#All],AV$2,0)/AV$1</f>
        <v>3.153400868306802</v>
      </c>
      <c r="AW10" s="62">
        <f>VLOOKUP($B10,RD_15[#All],AW$2,0)/AW$1</f>
        <v>2.9209115281501346</v>
      </c>
      <c r="AX10" s="62">
        <f>VLOOKUP($B10,RD_15[#All],AX$2,0)/AX$1</f>
        <v>3.0288978494623651</v>
      </c>
      <c r="AY10" s="62">
        <f>VLOOKUP($B10,RD_15[#All],AY$2,0)/AY$1</f>
        <v>2.9639364303178484</v>
      </c>
      <c r="AZ10" s="62">
        <f>VLOOKUP($B10,RD_15[#All],AZ$2,0)/AZ$1</f>
        <v>3.3538032100488486</v>
      </c>
      <c r="BA10" s="62">
        <f>VLOOKUP($B10,RD_15[#All],BA$2,0)/BA$1</f>
        <v>3.7947214076246336</v>
      </c>
      <c r="BB10" s="62">
        <f>VLOOKUP($B10,RD_15[#All],BB$2,0)/BB$1</f>
        <v>3.3255982596084119</v>
      </c>
      <c r="BC10" s="62">
        <f>VLOOKUP($B10,RD_15[#All],BC$2,0)/BC$1</f>
        <v>3.1565656565656566</v>
      </c>
      <c r="BD10" s="62">
        <f>VLOOKUP($B10,RD_15[#All],BD$2,0)/BD$1</f>
        <v>2.9799861973775017</v>
      </c>
      <c r="BE10" s="62">
        <f>VLOOKUP($B10,RD_15[#All],BE$2,0)/BE$1</f>
        <v>2.971685082872928</v>
      </c>
      <c r="BF10" s="62">
        <f>VLOOKUP($B10,RD_15[#All],BF$2,0)/BF$1</f>
        <v>3.160951714485654</v>
      </c>
      <c r="BG10" s="62">
        <f>VLOOKUP($B10,RD_15[#All],BG$2,0)/BG$1</f>
        <v>2.9811827956989245</v>
      </c>
      <c r="BH10" s="62">
        <f>VLOOKUP($B10,RD_15[#All],BH$2,0)/BH$1</f>
        <v>3.1437587657784012</v>
      </c>
      <c r="BI10" s="62">
        <f>VLOOKUP($B10,RD_15[#All],BI$2,0)/BI$1</f>
        <v>3.7084664536741214</v>
      </c>
      <c r="BJ10" s="62">
        <f>VLOOKUP($B10,RD_15[#All],BJ$2,0)/BJ$1</f>
        <v>2.9561891515994434</v>
      </c>
      <c r="BK10" s="62">
        <f>VLOOKUP($B10,RD_15[#All],BK$2,0)/BK$1</f>
        <v>2.8272727272727272</v>
      </c>
      <c r="BL10" s="62">
        <f>VLOOKUP($B10,RD_15[#All],BL$2,0)/BL$1</f>
        <v>3.3861464968152868</v>
      </c>
      <c r="BM10" s="62">
        <f>VLOOKUP($B10,RD_15[#All],BM$2,0)/BM$1</f>
        <v>2.9912023460410557</v>
      </c>
      <c r="BN10" s="62">
        <f>VLOOKUP($B10,RD_15[#All],BN$2,0)/BN$1</f>
        <v>3.3930296756383709</v>
      </c>
      <c r="BO10" s="62">
        <f>VLOOKUP($B10,RD_15[#All],BO$2,0)/BO$1</f>
        <v>3.3191856452726016</v>
      </c>
      <c r="BP10" s="62">
        <f>VLOOKUP($B10,RD_15[#All],BP$2,0)/BP$1</f>
        <v>3.331256490134995</v>
      </c>
      <c r="BQ10" s="62">
        <f>VLOOKUP($B10,RD_15[#All],BQ$2,0)/BQ$1</f>
        <v>3.3454106280193234</v>
      </c>
      <c r="BR10" s="62">
        <f>VLOOKUP($B10,RD_15[#All],BR$2,0)/BR$1</f>
        <v>3.4054520358868183</v>
      </c>
      <c r="BS10" s="62">
        <f>VLOOKUP($B10,RD_15[#All],BS$2,0)/BS$1</f>
        <v>3.3699671677898735</v>
      </c>
      <c r="BT10" s="62">
        <f>VLOOKUP($B10,RD_15[#All],BT$2,0)/BT$1</f>
        <v>3.295721187025535</v>
      </c>
      <c r="BU10" s="62">
        <f>VLOOKUP($B10,RD_15[#All],BU$2,0)/BU$1</f>
        <v>3.362663906142167</v>
      </c>
      <c r="BV10" s="62">
        <f>VLOOKUP($B10,RD_15[#All],BV$2,0)/BV$1</f>
        <v>3.42512077294686</v>
      </c>
      <c r="BW10" s="62">
        <f>VLOOKUP($B10,RD_15[#All],BW$2,0)/BW$1</f>
        <v>3.3046928916494136</v>
      </c>
      <c r="BX10" s="62">
        <f>VLOOKUP($B10,RD_15[#All],BX$2,0)/BX$1</f>
        <v>3.3371587549991304</v>
      </c>
      <c r="BY10" s="62">
        <f>VLOOKUP($B10,RD_15[#All],BY$2,0)/BY$1</f>
        <v>3.3026224982746721</v>
      </c>
      <c r="BZ10" s="62">
        <f>VLOOKUP($B10,RD_15[#All],BZ$2,0)/BZ$1</f>
        <v>3.3531746031746033</v>
      </c>
      <c r="CA10" s="62">
        <f>VLOOKUP($B10,RD_15[#All],CA$2,0)/CA$1</f>
        <v>3.2871572871572874</v>
      </c>
      <c r="CB10" s="62">
        <f>VLOOKUP($B10,RD_15[#All],CB$2,0)/CB$1</f>
        <v>3.3423050379572117</v>
      </c>
      <c r="CC10" s="62">
        <f>VLOOKUP($B10,RD_15[#All],CC$2,0)/CC$1</f>
        <v>3.3733609385783296</v>
      </c>
      <c r="CD10" s="62">
        <f>VLOOKUP($B10,RD_15[#All],CD$2,0)/CD$1</f>
        <v>3.3709454796411316</v>
      </c>
      <c r="CE10" s="62">
        <f>VLOOKUP($B10,RD_15[#All],CE$2,0)/CE$1</f>
        <v>3.3733609385783296</v>
      </c>
      <c r="CF10" s="62">
        <f>VLOOKUP($B10,RD_15[#All],CF$2,0)/CF$1</f>
        <v>3.3895502645502646</v>
      </c>
      <c r="CG10" s="62">
        <f>VLOOKUP($B10,RD_15[#All],CG$2,0)/CG$1</f>
        <v>3.351966873706004</v>
      </c>
      <c r="CH10" s="62">
        <f>VLOOKUP($B10,RD_15[#All],CH$2,0)/CH$1</f>
        <v>3.4054834054834058</v>
      </c>
      <c r="CI10" s="62">
        <f>VLOOKUP($B10,RD_15[#All],CI$2,0)/CI$1</f>
        <v>3.4030365769496203</v>
      </c>
      <c r="CJ10" s="62">
        <f>VLOOKUP($B10,RD_15[#All],CJ$2,0)/CJ$1</f>
        <v>3.3791486291486295</v>
      </c>
      <c r="CK10" s="62">
        <f>VLOOKUP($B10,RD_15[#All],CK$2,0)/CK$1</f>
        <v>3.3701298701298703</v>
      </c>
      <c r="CL10" s="62">
        <f>VLOOKUP($B10,RD_15[#All],CL$2,0)/CL$1</f>
        <v>3.3647831346120611</v>
      </c>
      <c r="CM10" s="62">
        <f>VLOOKUP($B10,RD_15[#All],CM$2,0)/CM$1</f>
        <v>3.3702553485162179</v>
      </c>
      <c r="CN10" s="62">
        <f>VLOOKUP($B10,RD_15[#All],CN$2,0)/CN$1</f>
        <v>3.3257418909592822</v>
      </c>
      <c r="CO10" s="62">
        <f>VLOOKUP($B10,RD_15[#All],CO$2,0)/CO$1</f>
        <v>3.3381642512077292</v>
      </c>
      <c r="CP10" s="62">
        <f>VLOOKUP($B10,RD_15[#All],CP$2,0)/CP$1</f>
        <v>3.2888198757763973</v>
      </c>
      <c r="CQ10" s="62">
        <f>VLOOKUP($B10,RD_15[#All],CQ$2,0)/CQ$1</f>
        <v>3.3364389233954448</v>
      </c>
      <c r="CR10" s="62">
        <f>VLOOKUP($B10,RD_15[#All],CR$2,0)/CR$1</f>
        <v>3.3571428571428568</v>
      </c>
      <c r="CS10" s="62">
        <f>VLOOKUP($B10,RD_15[#All],CS$2,0)/CS$1</f>
        <v>2.9064872325741886</v>
      </c>
      <c r="CT10" s="62">
        <f>VLOOKUP($B10,RD_15[#All],CT$2,0)/CT$1</f>
        <v>3.3961352657004831</v>
      </c>
      <c r="CU10" s="62">
        <f>VLOOKUP($B10,RD_15[#All],CU$2,0)/CU$1</f>
        <v>3.3863492063492067</v>
      </c>
      <c r="CV10" s="62">
        <f>VLOOKUP($B10,RD_15[#All],CV$2,0)/CV$1</f>
        <v>3.3812974465148375</v>
      </c>
      <c r="CW10" s="62">
        <f>VLOOKUP($B10,RD_15[#All],CW$2,0)/CW$1</f>
        <v>3.3547273982056591</v>
      </c>
      <c r="CX10" s="62">
        <f>VLOOKUP($B10,RD_15[#All],CX$2,0)/CX$1</f>
        <v>3.3401875901875901</v>
      </c>
      <c r="CY10" s="62">
        <f>VLOOKUP($B10,RD_15[#All],CY$2,0)/CY$1</f>
        <v>3.3546176046176046</v>
      </c>
      <c r="CZ10" s="62">
        <f>VLOOKUP($B10,RD_15[#All],CZ$2,0)/CZ$1</f>
        <v>3.3340234644582472</v>
      </c>
      <c r="DA10" s="62">
        <f>VLOOKUP($B10,RD_15[#All],DA$2,0)/DA$1</f>
        <v>3.2626105044201772</v>
      </c>
      <c r="DB10" s="62">
        <f>VLOOKUP($B10,RD_15[#All],DB$2,0)/DB$1</f>
        <v>3.2884748102139407</v>
      </c>
      <c r="DC10" s="62">
        <f>VLOOKUP($B10,RD_15[#All],DC$2,0)/DC$1</f>
        <v>3.5210489993098686</v>
      </c>
      <c r="DD10" s="62">
        <f>VLOOKUP($B10,RD_15[#All],DD$2,0)/DD$1</f>
        <v>3.4078674948240164</v>
      </c>
      <c r="DE10" s="62">
        <f>VLOOKUP($B10,RD_15[#All],DE$2,0)/DE$1</f>
        <v>3.4092477570738438</v>
      </c>
      <c r="DF10" s="62">
        <f>VLOOKUP($B10,RD_15[#All],DF$2,0)/DF$1</f>
        <v>3.3795721187025531</v>
      </c>
      <c r="DG10" s="62">
        <f>VLOOKUP($B10,RD_15[#All],DG$2,0)/DG$1</f>
        <v>3.3526570048309177</v>
      </c>
      <c r="DH10" s="62">
        <f>VLOOKUP($B10,RD_15[#All],DH$2,0)/DH$1</f>
        <v>3.416839199447895</v>
      </c>
      <c r="DI10" s="62">
        <f>VLOOKUP($B10,RD_15[#All],DI$2,0)/DI$1</f>
        <v>3.4092477570738438</v>
      </c>
      <c r="DJ10" s="62">
        <f>VLOOKUP($B10,RD_15[#All],DJ$2,0)/DJ$1</f>
        <v>3.4516908212560384</v>
      </c>
      <c r="DK10" s="62">
        <f>VLOOKUP($B10,RD_15[#All],DK$2,0)/DK$1</f>
        <v>3.3805744520030232</v>
      </c>
      <c r="DL10" s="62">
        <f>VLOOKUP($B10,RD_15[#All],DL$2,0)/DL$1</f>
        <v>3.3856421356421356</v>
      </c>
      <c r="DM10" s="62">
        <f>VLOOKUP($B10,RD_15[#All],DM$2,0)/DM$1</f>
        <v>3.364389233954451</v>
      </c>
      <c r="DN10" s="62">
        <f>VLOOKUP($B10,RD_15[#All],DN$2,0)/DN$1</f>
        <v>3.4510006901311248</v>
      </c>
      <c r="DO10" s="62">
        <f>VLOOKUP($B10,RD_15[#All],DO$2,0)/DO$1</f>
        <v>3.4106280193236711</v>
      </c>
      <c r="DP10" s="62">
        <f>VLOOKUP($B10,RD_15[#All],DP$2,0)/DP$1</f>
        <v>3.4092477570738438</v>
      </c>
      <c r="DQ10" s="62">
        <f>VLOOKUP($B10,RD_15[#All],DQ$2,0)/DQ$1</f>
        <v>3.437543133195307</v>
      </c>
      <c r="DR10" s="62">
        <f>VLOOKUP($B10,RD_15[#All],DR$2,0)/DR$1</f>
        <v>3.4030365769496203</v>
      </c>
      <c r="DS10" s="62">
        <f>VLOOKUP($B10,RD_15[#All],DS$2,0)/DS$1</f>
        <v>3.4009661835748792</v>
      </c>
      <c r="DT10" s="62">
        <f>VLOOKUP($B10,RD_15[#All],DT$2,0)/DT$1</f>
        <v>3.4002760524499651</v>
      </c>
      <c r="DU10" s="62">
        <f>VLOOKUP($B10,RD_15[#All],DU$2,0)/DU$1</f>
        <v>3.370851370851371</v>
      </c>
      <c r="DV10" s="62">
        <f>VLOOKUP($B10,RD_15[#All],DV$2,0)/DV$1</f>
        <v>3.4011544011544013</v>
      </c>
      <c r="DW10" s="62">
        <f>VLOOKUP($B10,RD_15[#All],DW$2,0)/DW$1</f>
        <v>3.3316080055210491</v>
      </c>
      <c r="DX10" s="62">
        <f>VLOOKUP($B10,RD_15[#All],DX$2,0)/DX$1</f>
        <v>3.4033816425120769</v>
      </c>
      <c r="DY10" s="62">
        <f>VLOOKUP($B10,RD_15[#All],DY$2,0)/DY$1</f>
        <v>3.4102829537612145</v>
      </c>
      <c r="DZ10" s="62">
        <f>VLOOKUP($B10,RD_15[#All],DZ$2,0)/DZ$1</f>
        <v>3.3999309868875085</v>
      </c>
      <c r="EA10" s="62">
        <f>VLOOKUP($B10,RD_15[#All],EA$2,0)/EA$1</f>
        <v>3.3612836438923397</v>
      </c>
      <c r="EB10" s="62">
        <f>VLOOKUP($B10,RD_15[#All],EB$2,0)/EB$1</f>
        <v>3.3578329882677709</v>
      </c>
      <c r="EC10" s="62">
        <f>VLOOKUP($B10,RD_15[#All],EC$2,0)/EC$1</f>
        <v>3.3530020703933747</v>
      </c>
      <c r="ED10" s="62">
        <f>VLOOKUP($B10,RD_15[#All],ED$2,0)/ED$1</f>
        <v>3.4209799861973771</v>
      </c>
      <c r="EE10" s="62">
        <f>VLOOKUP($B10,RD_15[#All],EE$2,0)/EE$1</f>
        <v>3.3768115942028984</v>
      </c>
      <c r="EF10" s="62">
        <f>VLOOKUP($B10,RD_15[#All],EF$2,0)/EF$1</f>
        <v>3.4213250517598341</v>
      </c>
      <c r="EG10" s="62">
        <f>VLOOKUP($B10,RD_15[#All],EG$2,0)/EG$1</f>
        <v>3.3457556935817805</v>
      </c>
      <c r="EH10" s="62">
        <f>VLOOKUP($B10,RD_15[#All],EH$2,0)/EH$1</f>
        <v>3.4161490683229814</v>
      </c>
      <c r="EI10" s="62">
        <f>VLOOKUP($B10,RD_15[#All],EI$2,0)/EI$1</f>
        <v>3.4606782106782106</v>
      </c>
      <c r="EJ10" s="62">
        <f>VLOOKUP($B10,RD_15[#All],EJ$2,0)/EJ$1</f>
        <v>3.4489302967563837</v>
      </c>
      <c r="EK10" s="62">
        <f>VLOOKUP($B10,RD_15[#All],EK$2,0)/EK$1</f>
        <v>3.4079365079365078</v>
      </c>
      <c r="EL10" s="62">
        <f>VLOOKUP($B10,RD_15[#All],EL$2,0)/EL$1</f>
        <v>3.3467908902691508</v>
      </c>
      <c r="EM10" s="62">
        <f>VLOOKUP($B10,RD_15[#All],EM$2,0)/EM$1</f>
        <v>3.337474120082816</v>
      </c>
      <c r="EN10" s="62">
        <f>VLOOKUP($B10,RD_15[#All],EN$2,0)/EN$1</f>
        <v>3.4126984126984126</v>
      </c>
      <c r="EO10" s="62">
        <f>VLOOKUP($B10,RD_15[#All],EO$2,0)/EO$1</f>
        <v>3.4244306418219459</v>
      </c>
      <c r="EP10" s="62">
        <f>VLOOKUP($B10,RD_15[#All],EP$2,0)/EP$1</f>
        <v>3.3609385783298826</v>
      </c>
      <c r="EQ10" s="62">
        <f>VLOOKUP($B10,RD_15[#All],EQ$2,0)/EQ$1</f>
        <v>3.4230503795721186</v>
      </c>
      <c r="ER10" s="62">
        <f>VLOOKUP($B10,RD_15[#All],ER$2,0)/ER$1</f>
        <v>3.4361628709454792</v>
      </c>
      <c r="ES10" s="62">
        <f>VLOOKUP($B10,RD_15[#All],ES$2,0)/ES$1</f>
        <v>3.3988957902001378</v>
      </c>
      <c r="ET10" s="62">
        <f>VLOOKUP($B10,RD_15[#All],ET$2,0)/ET$1</f>
        <v>3.4029581529581527</v>
      </c>
      <c r="EU10" s="62">
        <f>VLOOKUP($B10,RD_15[#All],EU$2,0)/EU$1</f>
        <v>3.3594576719576721</v>
      </c>
      <c r="EV10" s="62">
        <f>VLOOKUP($B10,RD_15[#All],EV$2,0)/EV$1</f>
        <v>3.3279220779220782</v>
      </c>
      <c r="EW10" s="62">
        <f>VLOOKUP($B10,RD_15[#All],EW$2,0)/EW$1</f>
        <v>3.8373015873015874</v>
      </c>
      <c r="EX10" s="62">
        <f>VLOOKUP($B10,RD_15[#All],EX$2,0)/EX$1</f>
        <v>3.3605935127674256</v>
      </c>
      <c r="EY10" s="62">
        <f>VLOOKUP($B10,RD_15[#All],EY$2,0)/EY$1</f>
        <v>3.4565381708238849</v>
      </c>
      <c r="EZ10" s="62">
        <f>VLOOKUP($B10,RD_15[#All],EZ$2,0)/EZ$1</f>
        <v>3.4030365769496203</v>
      </c>
      <c r="FA10" s="62">
        <f>VLOOKUP($B10,RD_15[#All],FA$2,0)/FA$1</f>
        <v>3.4447895100069008</v>
      </c>
      <c r="FB10" s="62">
        <f>VLOOKUP($B10,RD_15[#All],FB$2,0)/FB$1</f>
        <v>3.3709454796411316</v>
      </c>
      <c r="FC10" s="62">
        <f>VLOOKUP($B10,RD_15[#All],FC$2,0)/FC$1</f>
        <v>3.3988957902001378</v>
      </c>
      <c r="FD10" s="62">
        <f>VLOOKUP($B10,RD_15[#All],FD$2,0)/FD$1</f>
        <v>3.4237405106970327</v>
      </c>
      <c r="FE10" s="62">
        <f>VLOOKUP($B10,RD_15[#All],FE$2,0)/FE$1</f>
        <v>3.4371980676328504</v>
      </c>
      <c r="FF10" s="62">
        <f>VLOOKUP($B10,RD_15[#All],FF$2,0)/FF$1</f>
        <v>3.3605935127674256</v>
      </c>
      <c r="FG10" s="62">
        <f>VLOOKUP($B10,RD_15[#All],FG$2,0)/FG$1</f>
        <v>3.3712905452035886</v>
      </c>
      <c r="FH10" s="62">
        <f>VLOOKUP($B10,RD_15[#All],FH$2,0)/FH$1</f>
        <v>3.3702553485162179</v>
      </c>
      <c r="FI10" s="62">
        <f>VLOOKUP($B10,RD_15[#All],FI$2,0)/FI$1</f>
        <v>3.3281573498964803</v>
      </c>
      <c r="FJ10" s="62">
        <f>VLOOKUP($B10,RD_15[#All],FJ$2,0)/FJ$1</f>
        <v>3.4742063492063493</v>
      </c>
      <c r="FK10" s="62">
        <f>VLOOKUP($B10,RD_15[#All],FK$2,0)/FK$1</f>
        <v>3.5234644582470667</v>
      </c>
      <c r="FL10" s="62">
        <f>VLOOKUP($B10,RD_15[#All],FL$2,0)/FL$1</f>
        <v>3.3578643578643579</v>
      </c>
      <c r="FM10" s="62">
        <f>VLOOKUP($B10,RD_15[#All],FM$2,0)/FM$1</f>
        <v>3.3178382464096745</v>
      </c>
      <c r="FN10" s="62">
        <f>VLOOKUP($B10,RD_15[#All],FN$2,0)/FN$1</f>
        <v>3.3756613756613754</v>
      </c>
      <c r="FO10" s="62">
        <f>VLOOKUP($B10,RD_15[#All],FO$2,0)/FO$1</f>
        <v>3.3042328042328037</v>
      </c>
      <c r="FP10" s="62">
        <f>VLOOKUP($B10,RD_15[#All],FP$2,0)/FP$1</f>
        <v>3.3042328042328037</v>
      </c>
      <c r="FQ10" s="62">
        <f>VLOOKUP($B10,RD_15[#All],FQ$2,0)/FQ$1</f>
        <v>3.3454270597127738</v>
      </c>
      <c r="FR10" s="62">
        <f>VLOOKUP($B10,RD_15[#All],FR$2,0)/FR$1</f>
        <v>3.3374905517762659</v>
      </c>
      <c r="FS10" s="62">
        <f>VLOOKUP($B10,RD_15[#All],FS$2,0)/FS$1</f>
        <v>3.3575207860922145</v>
      </c>
      <c r="FT10" s="62">
        <f>VLOOKUP($B10,RD_15[#All],FT$2,0)/FT$1</f>
        <v>3.4293272864701434</v>
      </c>
      <c r="FU10" s="62">
        <f>VLOOKUP($B10,RD_15[#All],FU$2,0)/FU$1</f>
        <v>3.4365079365079358</v>
      </c>
      <c r="FV10" s="62">
        <f>VLOOKUP($B10,RD_15[#All],FV$2,0)/FV$1</f>
        <v>3.3624338624338623</v>
      </c>
      <c r="FW10" s="62">
        <f>VLOOKUP($B10,RD_15[#All],FW$2,0)/FW$1</f>
        <v>3.3877551020408161</v>
      </c>
      <c r="FX10" s="62">
        <f>VLOOKUP($B10,RD_15[#All],FX$2,0)/FX$1</f>
        <v>3.395691609977324</v>
      </c>
      <c r="FY10" s="62">
        <f>VLOOKUP($B10,RD_15[#All],FY$2,0)/FY$1</f>
        <v>3.3998488284202568</v>
      </c>
      <c r="FZ10" s="62">
        <f>VLOOKUP($B10,RD_15[#All],FZ$2,0)/FZ$1</f>
        <v>3.2932539682539681</v>
      </c>
      <c r="GA10" s="62">
        <f>VLOOKUP($B10,RD_15[#All],GA$2,0)/GA$1</f>
        <v>3.3628747795414462</v>
      </c>
      <c r="GB10" s="62">
        <f>VLOOKUP($B10,RD_15[#All],GB$2,0)/GB$1</f>
        <v>3.3239538239538242</v>
      </c>
      <c r="GC10" s="62">
        <f>VLOOKUP($B10,RD_15[#All],GC$2,0)/GC$1</f>
        <v>3.4077853363567647</v>
      </c>
      <c r="GD10" s="62">
        <f>VLOOKUP($B10,RD_15[#All],GD$2,0)/GD$1</f>
        <v>3.3911564625850334</v>
      </c>
      <c r="GE10" s="62">
        <f>VLOOKUP($B10,RD_15[#All],GE$2,0)/GE$1</f>
        <v>3.3994708994708991</v>
      </c>
      <c r="GF10" s="62">
        <f>VLOOKUP($B10,RD_15[#All],GF$2,0)/GF$1</f>
        <v>3.4183673469387754</v>
      </c>
      <c r="GG10" s="62">
        <f>VLOOKUP($B10,RD_15[#All],GG$2,0)/GG$1</f>
        <v>3.383219954648526</v>
      </c>
      <c r="GH10" s="62">
        <f>VLOOKUP($B10,RD_15[#All],GH$2,0)/GH$1</f>
        <v>3.4274376417233556</v>
      </c>
      <c r="GI10" s="62">
        <f>VLOOKUP($B10,RD_15[#All],GI$2,0)/GI$1</f>
        <v>3.3613000755857896</v>
      </c>
      <c r="GJ10" s="62">
        <f>VLOOKUP($B10,RD_15[#All],GJ$2,0)/GJ$1</f>
        <v>3.4040060468631896</v>
      </c>
      <c r="GK10" s="62">
        <f>VLOOKUP($B10,RD_15[#All],GK$2,0)/GK$1</f>
        <v>3.3461829176114888</v>
      </c>
      <c r="GL10" s="62">
        <f>VLOOKUP($B10,RD_15[#All],GL$2,0)/GL$1</f>
        <v>3.3979591836734691</v>
      </c>
      <c r="GM10" s="62">
        <f>VLOOKUP($B10,RD_15[#All],GM$2,0)/GM$1</f>
        <v>3.3405139833711259</v>
      </c>
      <c r="GN10" s="62">
        <f>VLOOKUP($B10,RD_15[#All],GN$2,0)/GN$1</f>
        <v>3.3741496598639453</v>
      </c>
      <c r="GO10" s="62">
        <f>VLOOKUP($B10,RD_15[#All],GO$2,0)/GO$1</f>
        <v>3.4051587301587301</v>
      </c>
      <c r="GP10" s="62">
        <f>VLOOKUP($B10,RD_15[#All],GP$2,0)/GP$1</f>
        <v>3.3793650793650793</v>
      </c>
      <c r="GQ10" s="62">
        <f>VLOOKUP($B10,RD_15[#All],GQ$2,0)/GQ$1</f>
        <v>3.4123015873015872</v>
      </c>
      <c r="GR10" s="62">
        <f>VLOOKUP($B10,RD_15[#All],GR$2,0)/GR$1</f>
        <v>3.2762268787113511</v>
      </c>
      <c r="GS10" s="62">
        <f>VLOOKUP($B10,RD_15[#All],GS$2,0)/GS$1</f>
        <v>3.3624658322543515</v>
      </c>
      <c r="GT10" s="62">
        <f>VLOOKUP($B10,RD_15[#All],GT$2,0)/GT$1</f>
        <v>3.3477237048665618</v>
      </c>
      <c r="GU10" s="62">
        <f>VLOOKUP($B10,RD_15[#All],GU$2,0)/GU$1</f>
        <v>3.3545125367220057</v>
      </c>
      <c r="GV10" s="62">
        <f>VLOOKUP($B10,RD_15[#All],GV$2,0)/GV$1</f>
        <v>3.3577912770459357</v>
      </c>
      <c r="GW10" s="62">
        <f>VLOOKUP($B10,RD_15[#All],GW$2,0)/GW$1</f>
        <v>3.3845094664371773</v>
      </c>
      <c r="GX10" s="62">
        <f>VLOOKUP($B10,RD_15[#All],GX$2,0)/GX$1</f>
        <v>3.349686028257457</v>
      </c>
      <c r="GY10" s="62">
        <f>VLOOKUP($B10,RD_15[#All],GY$2,0)/GY$1</f>
        <v>3.4001092075626236</v>
      </c>
      <c r="GZ10" s="62">
        <f>VLOOKUP($B10,RD_15[#All],GZ$2,0)/GZ$1</f>
        <v>3.4078492935635794</v>
      </c>
      <c r="HA10" s="62">
        <f>VLOOKUP($B10,RD_15[#All],HA$2,0)/HA$1</f>
        <v>3.4352603917821312</v>
      </c>
      <c r="HB10" s="62">
        <f>VLOOKUP($B10,RD_15[#All],HB$2,0)/HB$1</f>
        <v>3.3430854859426291</v>
      </c>
      <c r="HC10" s="62">
        <f>VLOOKUP($B10,RD_15[#All],HC$2,0)/HC$1</f>
        <v>3.3834023119737409</v>
      </c>
      <c r="HD10" s="62">
        <f>VLOOKUP($B10,RD_15[#All],HD$2,0)/HD$1</f>
        <v>3.3198774015100545</v>
      </c>
      <c r="HE10" s="62">
        <f>VLOOKUP($B10,RD_15[#All],HE$2,0)/HE$1</f>
        <v>3.3209337246604331</v>
      </c>
      <c r="HF10" s="62">
        <f>VLOOKUP($B10,RD_15[#All],HF$2,0)/HF$1</f>
        <v>3.5122336227308604</v>
      </c>
      <c r="HG10" s="62">
        <f>VLOOKUP($B10,RD_15[#All],HG$2,0)/HG$1</f>
        <v>3.2149398220826795</v>
      </c>
      <c r="HH10" s="62">
        <f>VLOOKUP($B10,RD_15[#All],HH$2,0)/HH$1</f>
        <v>3.3689167974882257</v>
      </c>
      <c r="HI10" s="62">
        <f>VLOOKUP($B10,RD_15[#All],HI$2,0)/HI$1</f>
        <v>3.3751962323390892</v>
      </c>
      <c r="HJ10" s="62">
        <f>VLOOKUP($B10,RD_15[#All],HJ$2,0)/HJ$1</f>
        <v>3.3955383955383951</v>
      </c>
      <c r="HK10" s="62">
        <f>VLOOKUP($B10,RD_15[#All],HK$2,0)/HK$1</f>
        <v>3.3970916301743368</v>
      </c>
      <c r="HL10" s="62">
        <f>VLOOKUP($B10,RD_15[#All],HL$2,0)/HL$1</f>
        <v>3.345107273678702</v>
      </c>
      <c r="HM10" s="62">
        <f>VLOOKUP($B10,RD_15[#All],HM$2,0)/HM$1</f>
        <v>3.296703296703297</v>
      </c>
      <c r="HN10" s="62">
        <f>VLOOKUP($B10,RD_15[#All],HN$2,0)/HN$1</f>
        <v>3.3020107767117883</v>
      </c>
      <c r="HO10" s="62">
        <f>VLOOKUP($B10,RD_15[#All],HO$2,0)/HO$1</f>
        <v>3.3125246418714678</v>
      </c>
      <c r="HP10" s="62">
        <f>VLOOKUP($B10,RD_15[#All],HP$2,0)/HP$1</f>
        <v>3.2729896366260003</v>
      </c>
      <c r="HQ10" s="62">
        <f>VLOOKUP($B10,RD_15[#All],HQ$2,0)/HQ$1</f>
        <v>3.2051198114442845</v>
      </c>
      <c r="HR10" s="62">
        <f>VLOOKUP($B10,RD_15[#All],HR$2,0)/HR$1</f>
        <v>3.1998556998557</v>
      </c>
      <c r="HS10" s="62">
        <f>VLOOKUP($B10,RD_15[#All],HS$2,0)/HS$1</f>
        <v>3.2932458697764826</v>
      </c>
      <c r="HT10" s="62">
        <f>VLOOKUP($B10,RD_15[#All],HT$2,0)/HT$1</f>
        <v>3.0218615636165445</v>
      </c>
      <c r="HU10" s="62">
        <f>VLOOKUP($B10,RD_15[#All],HU$2,0)/HU$1</f>
        <v>3.2282003710575142</v>
      </c>
      <c r="HV10" s="62">
        <f>VLOOKUP($B10,RD_15[#All],HV$2,0)/HV$1</f>
        <v>3.3148993863279581</v>
      </c>
      <c r="HW10" s="62">
        <f>VLOOKUP($B10,RD_15[#All],HW$2,0)/HW$1</f>
        <v>3.3190737833594977</v>
      </c>
      <c r="HX10" s="62">
        <f>VLOOKUP($B10,RD_15[#All],HX$2,0)/HX$1</f>
        <v>3.3194662480376764</v>
      </c>
      <c r="HY10" s="62">
        <f>VLOOKUP($B10,RD_15[#All],HY$2,0)/HY$1</f>
        <v>3.2990580847723705</v>
      </c>
      <c r="HZ10" s="62">
        <f>VLOOKUP($B10,RD_15[#All],HZ$2,0)/HZ$1</f>
        <v>3.2881064513717573</v>
      </c>
      <c r="IA10" s="62">
        <f>VLOOKUP($B10,RD_15[#All],IA$2,0)/IA$1</f>
        <v>3.2719780219780219</v>
      </c>
      <c r="IB10" s="62">
        <f>VLOOKUP($B10,RD_15[#All],IB$2,0)/IB$1</f>
        <v>3.3082903491066755</v>
      </c>
      <c r="IC10" s="62">
        <f>VLOOKUP($B10,RD_15[#All],IC$2,0)/IC$1</f>
        <v>3.3402668759811616</v>
      </c>
      <c r="ID10" s="62">
        <f>VLOOKUP($B10,RD_15[#All],ID$2,0)/ID$1</f>
        <v>3.352825745682888</v>
      </c>
      <c r="IE10" s="62">
        <f>VLOOKUP($B10,RD_15[#All],IE$2,0)/IE$1</f>
        <v>3.3441915227629511</v>
      </c>
      <c r="IF10" s="62">
        <f>VLOOKUP($B10,RD_15[#All],IF$2,0)/IF$1</f>
        <v>3.2861067503924644</v>
      </c>
      <c r="IG10" s="62">
        <f>VLOOKUP($B10,RD_15[#All],IG$2,0)/IG$1</f>
        <v>2.0068027210884352</v>
      </c>
      <c r="IH10" s="62">
        <f>VLOOKUP($B10,RD_15[#All],IH$2,0)/IH$1</f>
        <v>3.302683710846976</v>
      </c>
      <c r="II10" s="62">
        <f>VLOOKUP($B10,RD_15[#All],II$2,0)/II$1</f>
        <v>1.9496150108395005</v>
      </c>
      <c r="IJ10" s="62">
        <f>VLOOKUP($B10,RD_15[#All],IJ$2,0)/IJ$1</f>
        <v>3.302683710846976</v>
      </c>
      <c r="IK10" s="62">
        <f>VLOOKUP($B10,RD_15[#All],IK$2,0)/IK$1</f>
        <v>3.3328100470957613</v>
      </c>
      <c r="IL10" s="62">
        <f>VLOOKUP($B10,RD_15[#All],IL$2,0)/IL$1</f>
        <v>3.3426216640502355</v>
      </c>
      <c r="IM10" s="62">
        <f>VLOOKUP($B10,RD_15[#All],IM$2,0)/IM$1</f>
        <v>3.304552590266876</v>
      </c>
      <c r="IN10" s="62">
        <f>VLOOKUP($B10,RD_15[#All],IN$2,0)/IN$1</f>
        <v>3.3359497645211929</v>
      </c>
      <c r="IO10" s="62">
        <f>VLOOKUP($B10,RD_15[#All],IO$2,0)/IO$1</f>
        <v>3.3163265306122449</v>
      </c>
      <c r="IP10" s="62">
        <f>VLOOKUP($B10,RD_15[#All],IP$2,0)/IP$1</f>
        <v>3.2701652089407189</v>
      </c>
      <c r="IQ10" s="62">
        <f>VLOOKUP($B10,RD_15[#All],IQ$2,0)/IQ$1</f>
        <v>3.5282574568288854</v>
      </c>
      <c r="IR10" s="62">
        <f>VLOOKUP($B10,RD_15[#All],IR$2,0)/IR$1</f>
        <v>3.3172609703221947</v>
      </c>
      <c r="IS10" s="62">
        <f>VLOOKUP($B10,RD_15[#All],IS$2,0)/IS$1</f>
        <v>3.3217462809299545</v>
      </c>
      <c r="IT10" s="62">
        <f>VLOOKUP($B10,RD_15[#All],IT$2,0)/IT$1</f>
        <v>3.3228676085818942</v>
      </c>
      <c r="IU10" s="62">
        <f>VLOOKUP($B10,RD_15[#All],IU$2,0)/IU$1</f>
        <v>2.0860432084921881</v>
      </c>
      <c r="IV10" s="62">
        <f>VLOOKUP($B10,RD_15[#All],IV$2,0)/IV$1</f>
        <v>3.2720340883606185</v>
      </c>
      <c r="IW10" s="62">
        <f>VLOOKUP($B10,RD_15[#All],IW$2,0)/IW$1</f>
        <v>3.1662555131942884</v>
      </c>
      <c r="IX10" s="62">
        <f>VLOOKUP($B10,RD_15[#All],IX$2,0)/IX$1</f>
        <v>3.3067952455707559</v>
      </c>
      <c r="IY10" s="62">
        <f>VLOOKUP($B10,RD_15[#All],IY$2,0)/IY$1</f>
        <v>3.300814831427076</v>
      </c>
      <c r="IZ10" s="62">
        <f>VLOOKUP($B10,RD_15[#All],IZ$2,0)/IZ$1</f>
        <v>3.3002711574140147</v>
      </c>
      <c r="JA10" s="62">
        <f>VLOOKUP($B10,RD_15[#All],JA$2,0)/JA$1</f>
        <v>3.3003277792952748</v>
      </c>
      <c r="JB10" s="62">
        <f>VLOOKUP($B10,RD_15[#All],JB$2,0)/JB$1</f>
        <v>3.3513070780151528</v>
      </c>
      <c r="JC10" s="62">
        <f>VLOOKUP($B10,RD_15[#All],JC$2,0)/JC$1</f>
        <v>3.3601458601458596</v>
      </c>
      <c r="JD10" s="62">
        <f>VLOOKUP($B10,RD_15[#All],JD$2,0)/JD$1</f>
        <v>3.4027588090685605</v>
      </c>
      <c r="JE10" s="62">
        <f>VLOOKUP($B10,RD_15[#All],JE$2,0)/JE$1</f>
        <v>3.4301412872841444</v>
      </c>
      <c r="JF10" s="62">
        <f>VLOOKUP($B10,RD_15[#All],JF$2,0)/JF$1</f>
        <v>3.4006089008996678</v>
      </c>
      <c r="JG10" s="62">
        <f>VLOOKUP($B10,RD_15[#All],JG$2,0)/JG$1</f>
        <v>3.403767907819605</v>
      </c>
      <c r="JH10" s="62">
        <f>VLOOKUP($B10,RD_15[#All],JH$2,0)/JH$1</f>
        <v>3.4237191380048526</v>
      </c>
      <c r="JI10" s="62">
        <f>VLOOKUP($B10,RD_15[#All],JI$2,0)/JI$1</f>
        <v>3.3963551975974342</v>
      </c>
      <c r="JJ10" s="62">
        <f>VLOOKUP($B10,RD_15[#All],JJ$2,0)/JJ$1</f>
        <v>3.3646167497099175</v>
      </c>
      <c r="JK10" s="62">
        <f>VLOOKUP($B10,RD_15[#All],JK$2,0)/JK$1</f>
        <v>3.395889824461253</v>
      </c>
      <c r="JL10" s="62">
        <f>VLOOKUP($B10,RD_15[#All],JL$2,0)/JL$1</f>
        <v>3.4345456932773111</v>
      </c>
      <c r="JM10" s="62">
        <f>VLOOKUP($B10,RD_15[#All],JM$2,0)/JM$1</f>
        <v>3.315437999214351</v>
      </c>
      <c r="JN10" s="62">
        <f>VLOOKUP($B10,RD_15[#All],JN$2,0)/JN$1</f>
        <v>3.2975592246949028</v>
      </c>
      <c r="JO10" s="62">
        <f>VLOOKUP($B10,RD_15[#All],JO$2,0)/JO$1</f>
        <v>3.3710881236087467</v>
      </c>
      <c r="JP10" s="62">
        <f>VLOOKUP($B10,RD_15[#All],JP$2,0)/JP$1</f>
        <v>3.3487048665620094</v>
      </c>
      <c r="JQ10" s="62">
        <f>VLOOKUP($B10,RD_15[#All],JQ$2,0)/JQ$1</f>
        <v>4.504622361765219</v>
      </c>
      <c r="JR10" s="62">
        <f>VLOOKUP($B10,RD_15[#All],JR$2,0)/JR$1</f>
        <v>4.4086865515436946</v>
      </c>
      <c r="JS10" s="62">
        <f>VLOOKUP($B10,RD_15[#All],JS$2,0)/JS$1</f>
        <v>2.6551088662889906</v>
      </c>
      <c r="JT10" s="62">
        <f>VLOOKUP($B10,RD_15[#All],JT$2,0)/JT$1</f>
        <v>4.1047674130380898</v>
      </c>
      <c r="JU10" s="62">
        <f>VLOOKUP($B10,RD_15[#All],JU$2,0)/JU$1</f>
        <v>3.3887541030398176</v>
      </c>
      <c r="JV10" s="62">
        <f>VLOOKUP($B10,RD_15[#All],JV$2,0)/JV$1</f>
        <v>3.3340891912320481</v>
      </c>
      <c r="JW10" s="62">
        <f>VLOOKUP($B10,RD_15[#All],JW$2,0)/JW$1</f>
        <v>3.2959183673469385</v>
      </c>
      <c r="JX10" s="62">
        <f>VLOOKUP($B10,RD_15[#All],JX$2,0)/JX$1</f>
        <v>3.3015873015873014</v>
      </c>
      <c r="JY10" s="62">
        <f>VLOOKUP($B10,RD_15[#All],JY$2,0)/JY$1</f>
        <v>3.2936507936507935</v>
      </c>
      <c r="JZ10" s="62">
        <f>VLOOKUP($B10,RD_15[#All],JZ$2,0)/JZ$1</f>
        <v>3.2369614512471654</v>
      </c>
      <c r="KA10" s="62">
        <f>VLOOKUP($B10,RD_15[#All],KA$2,0)/KA$1</f>
        <v>3.2755102040816326</v>
      </c>
      <c r="KB10" s="62">
        <f>VLOOKUP($B10,RD_15[#All],KB$2,0)/KB$1</f>
        <v>3.3246409674981101</v>
      </c>
      <c r="KC10" s="62">
        <f>VLOOKUP($B10,RD_15[#All],KC$2,0)/KC$1</f>
        <v>3.2758881330309899</v>
      </c>
      <c r="KD10" s="62">
        <f>VLOOKUP($B10,RD_15[#All],KD$2,0)/KD$1</f>
        <v>3.2418745275888128</v>
      </c>
      <c r="KE10" s="62">
        <f>VLOOKUP($B10,RD_15[#All],KE$2,0)/KE$1</f>
        <v>3.3378684807256236</v>
      </c>
      <c r="KF10" s="62">
        <f>VLOOKUP($B10,RD_15[#All],KF$2,0)/KF$1</f>
        <v>3.3253968253968256</v>
      </c>
      <c r="KG10" s="62">
        <f>VLOOKUP($B10,RD_15[#All],KG$2,0)/KG$1</f>
        <v>3.3106575963718816</v>
      </c>
      <c r="KH10" s="62">
        <f>VLOOKUP($B10,RD_15[#All],KH$2,0)/KH$1</f>
        <v>3.3219954648526073</v>
      </c>
      <c r="KI10" s="62">
        <f>VLOOKUP($B10,RD_15[#All],KI$2,0)/KI$1</f>
        <v>3.3571428571428572</v>
      </c>
      <c r="KJ10" s="62">
        <f>VLOOKUP($B10,RD_15[#All],KJ$2,0)/KJ$1</f>
        <v>3.3222222222222224</v>
      </c>
      <c r="KK10" s="62">
        <f>VLOOKUP($B10,RD_15[#All],KK$2,0)/KK$1</f>
        <v>3.3087301587301585</v>
      </c>
      <c r="KL10" s="62">
        <f>VLOOKUP($B10,RD_15[#All],KL$2,0)/KL$1</f>
        <v>3.3097412480974122</v>
      </c>
      <c r="KM10" s="62">
        <f>VLOOKUP($B10,RD_15[#All],KM$2,0)/KM$1</f>
        <v>3.3359969558599696</v>
      </c>
      <c r="KN10" s="62">
        <f>VLOOKUP($B10,RD_15[#All],KN$2,0)/KN$1</f>
        <v>3.3143723928706867</v>
      </c>
      <c r="KO10" s="62">
        <f>VLOOKUP($B10,RD_15[#All],KO$2,0)/KO$1</f>
        <v>3.3166477057262043</v>
      </c>
      <c r="KP10" s="62">
        <f>VLOOKUP($B10,RD_15[#All],KP$2,0)/KP$1</f>
        <v>3.3257489571482748</v>
      </c>
      <c r="KQ10" s="62">
        <f>VLOOKUP($B10,RD_15[#All],KQ$2,0)/KQ$1</f>
        <v>4.2703357563170652</v>
      </c>
      <c r="KR10" s="62">
        <f>VLOOKUP($B10,RD_15[#All],KR$2,0)/KR$1</f>
        <v>3.2988244216913158</v>
      </c>
      <c r="KS10" s="62">
        <f>VLOOKUP($B10,RD_15[#All],KS$2,0)/KS$1</f>
        <v>3.3045127038301101</v>
      </c>
      <c r="KT10" s="62">
        <f>VLOOKUP($B10,RD_15[#All],KT$2,0)/KT$1</f>
        <v>3.3318164580963217</v>
      </c>
      <c r="KU10" s="62">
        <f>VLOOKUP($B10,RD_15[#All],KU$2,0)/KU$1</f>
        <v>3.3158892681076981</v>
      </c>
      <c r="KV10" s="62">
        <f>VLOOKUP($B10,RD_15[#All],KV$2,0)/KV$1</f>
        <v>3.3194968553459123</v>
      </c>
      <c r="KW10" s="62">
        <f>VLOOKUP($B10,RD_15[#All],KW$2,0)/KW$1</f>
        <v>3.3151308304891924</v>
      </c>
      <c r="KX10" s="62">
        <f>VLOOKUP($B10,RD_15[#All],KX$2,0)/KX$1</f>
        <v>3.3601662887377173</v>
      </c>
      <c r="KY10" s="62">
        <f>VLOOKUP($B10,RD_15[#All],KY$2,0)/KY$1</f>
        <v>3.3488095238095239</v>
      </c>
      <c r="KZ10" s="62">
        <f>VLOOKUP($B10,RD_15[#All],KZ$2,0)/KZ$1</f>
        <v>3.338888888888889</v>
      </c>
      <c r="LA10" s="62">
        <f>VLOOKUP($B10,RD_15[#All],LA$2,0)/LA$1</f>
        <v>2.7186028257456831</v>
      </c>
      <c r="LB10" s="62">
        <f>VLOOKUP($B10,RD_15[#All],LB$2,0)/LB$1</f>
        <v>2.3336291038154391</v>
      </c>
      <c r="LC10" s="62">
        <f>VLOOKUP($B10,RD_15[#All],LC$2,0)/LC$1</f>
        <v>3.1369047619047619</v>
      </c>
      <c r="LD10" s="62">
        <f>VLOOKUP($B10,RD_15[#All],LD$2,0)/LD$1</f>
        <v>3.2884802272557372</v>
      </c>
      <c r="LE10" s="62">
        <f>VLOOKUP($B10,RD_15[#All],LE$2,0)/LE$1</f>
        <v>3.2761456230843984</v>
      </c>
      <c r="LF10" s="62">
        <f>VLOOKUP($B10,RD_15[#All],LF$2,0)/LF$1</f>
        <v>3.2484862076698811</v>
      </c>
      <c r="LG10" s="62">
        <f>VLOOKUP($B10,RD_15[#All],LG$2,0)/LG$1</f>
        <v>3.2484126984126984</v>
      </c>
      <c r="LH10" s="62">
        <f>VLOOKUP($B10,RD_15[#All],LH$2,0)/LH$1</f>
        <v>3.2442369660414769</v>
      </c>
      <c r="LI10" s="62">
        <f>VLOOKUP($B10,RD_15[#All],LI$2,0)/LI$1</f>
        <v>2.292367496449129</v>
      </c>
      <c r="LJ10" s="62">
        <f>VLOOKUP($B10,RD_15[#All],LJ$2,0)/LJ$1</f>
        <v>3.0565862708719855</v>
      </c>
      <c r="LK10" s="62">
        <f>VLOOKUP($B10,RD_15[#All],LK$2,0)/LK$1</f>
        <v>3.2578492935635794</v>
      </c>
      <c r="LL10" s="62">
        <f>VLOOKUP($B10,RD_15[#All],LL$2,0)/LL$1</f>
        <v>2.7605965463108317</v>
      </c>
      <c r="LM10" s="62">
        <f>VLOOKUP($B10,RD_15[#All],LM$2,0)/LM$1</f>
        <v>3.3538910069522312</v>
      </c>
      <c r="LN10" s="62">
        <f>VLOOKUP($B10,RD_15[#All],LN$2,0)/LN$1</f>
        <v>2.5577483740749045</v>
      </c>
      <c r="LO10" s="62">
        <f>VLOOKUP($B10,RD_15[#All],LO$2,0)/LO$1</f>
        <v>3.3090379008746353</v>
      </c>
      <c r="LP10" s="62">
        <f>VLOOKUP($B10,RD_15[#All],LP$2,0)/LP$1</f>
        <v>2.8018240263138221</v>
      </c>
      <c r="LQ10" s="62">
        <f>VLOOKUP($B10,RD_15[#All],LQ$2,0)/LQ$1</f>
        <v>3.2226956716752633</v>
      </c>
      <c r="LR10" s="62">
        <f>VLOOKUP($B10,RD_15[#All],LR$2,0)/LR$1</f>
        <v>2.159677057636241</v>
      </c>
      <c r="LS10" s="62">
        <f>VLOOKUP($B10,RD_15[#All],LS$2,0)/LS$1</f>
        <v>3.3629237212299099</v>
      </c>
      <c r="LT10" s="62">
        <f>VLOOKUP($B10,RD_15[#All],LT$2,0)/LT$1</f>
        <v>3.2829670329670328</v>
      </c>
      <c r="LU10" s="62">
        <f>VLOOKUP($B10,RD_15[#All],LU$2,0)/LU$1</f>
        <v>2.8940345368916796</v>
      </c>
      <c r="LV10" s="62">
        <f>VLOOKUP($B10,RD_15[#All],LV$2,0)/LV$1</f>
        <v>1.750392464678179</v>
      </c>
      <c r="LW10" s="62">
        <f>VLOOKUP($B10,RD_15[#All],LW$2,0)/LW$1</f>
        <v>2.2193877551020407</v>
      </c>
      <c r="LX10" s="62">
        <f>VLOOKUP($B10,RD_15[#All],LX$2,0)/LX$1</f>
        <v>3.8461538461538458</v>
      </c>
      <c r="LY10" s="62">
        <f>VLOOKUP($B10,RD_15[#All],LY$2,0)/LY$1</f>
        <v>1.7158555729984299</v>
      </c>
      <c r="LZ10" s="62">
        <f>VLOOKUP($B10,RD_15[#All],LZ$2,0)/LZ$1</f>
        <v>3.2899753307916573</v>
      </c>
      <c r="MA10" s="62">
        <f>VLOOKUP($B10,RD_15[#All],MA$2,0)/MA$1</f>
        <v>3.381550422366749</v>
      </c>
      <c r="MB10" s="62">
        <f>VLOOKUP($B10,RD_15[#All],MB$2,0)/MB$1</f>
        <v>3.354638558720191</v>
      </c>
      <c r="MC10" s="62">
        <f>VLOOKUP($B10,RD_15[#All],MC$2,0)/MC$1</f>
        <v>3.3490319204604915</v>
      </c>
      <c r="MD10" s="62">
        <f>VLOOKUP($B10,RD_15[#All],MD$2,0)/MD$1</f>
        <v>3.3441728339687522</v>
      </c>
      <c r="ME10" s="62">
        <f>VLOOKUP($B10,RD_15[#All],ME$2,0)/ME$1</f>
        <v>3.3538910069522312</v>
      </c>
      <c r="MF10" s="62">
        <f>VLOOKUP($B10,RD_15[#All],MF$2,0)/MF$1</f>
        <v>3.3094116767586153</v>
      </c>
      <c r="MG10" s="62">
        <f>VLOOKUP($B10,RD_15[#All],MG$2,0)/MG$1</f>
        <v>3.36809449054347</v>
      </c>
      <c r="MH10" s="62">
        <f>VLOOKUP($B10,RD_15[#All],MH$2,0)/MH$1</f>
        <v>3.385661957090528</v>
      </c>
      <c r="MI10" s="62">
        <f>VLOOKUP($B10,RD_15[#All],MI$2,0)/MI$1</f>
        <v>3.3251102638857741</v>
      </c>
      <c r="MJ10" s="62">
        <f>VLOOKUP($B10,RD_15[#All],MJ$2,0)/MJ$1</f>
        <v>3.3708791208791204</v>
      </c>
      <c r="MK10" s="62">
        <f>VLOOKUP($B10,RD_15[#All],MK$2,0)/MK$1</f>
        <v>3.8932496075353216</v>
      </c>
      <c r="ML10" s="62">
        <f>VLOOKUP($B10,RD_15[#All],ML$2,0)/ML$1</f>
        <v>3.3591238693279508</v>
      </c>
      <c r="MM10" s="62">
        <f>VLOOKUP($B10,RD_15[#All],MM$2,0)/MM$1</f>
        <v>3.2892671238535902</v>
      </c>
      <c r="MN10" s="62">
        <f>VLOOKUP($B10,RD_15[#All],MN$2,0)/MN$1</f>
        <v>3.3555729984301412</v>
      </c>
      <c r="MO10" s="62">
        <f>VLOOKUP($B10,RD_15[#All],MO$2,0)/MO$1</f>
        <v>3.4038461538461533</v>
      </c>
      <c r="MP10" s="62">
        <f>VLOOKUP($B10,RD_15[#All],MP$2,0)/MP$1</f>
        <v>3.3737690880548028</v>
      </c>
      <c r="MQ10" s="62">
        <f>VLOOKUP($B10,RD_15[#All],MQ$2,0)/MQ$1</f>
        <v>2.8919040143529937</v>
      </c>
      <c r="MR10" s="62">
        <f>VLOOKUP($B10,RD_15[#All],MR$2,0)/MR$1</f>
        <v>3.2731554160125587</v>
      </c>
      <c r="MS10" s="62">
        <f>VLOOKUP($B10,RD_15[#All],MS$2,0)/MS$1</f>
        <v>3.4007064364207218</v>
      </c>
      <c r="MT10" s="62">
        <f>VLOOKUP($B10,RD_15[#All],MT$2,0)/MT$1</f>
        <v>3.3045525902668764</v>
      </c>
      <c r="MU10" s="62">
        <f>VLOOKUP($B10,RD_15[#All],MU$2,0)/MU$1</f>
        <v>3.3950063541900271</v>
      </c>
      <c r="MV10" s="62">
        <f>VLOOKUP($B10,RD_15[#All],MV$2,0)/MV$1</f>
        <v>3.3591408591408594</v>
      </c>
      <c r="MW10" s="62">
        <f>VLOOKUP($B10,RD_15[#All],MW$2,0)/MW$1</f>
        <v>3.3014128728414445</v>
      </c>
      <c r="MX10" s="62">
        <f>VLOOKUP($B10,RD_15[#All],MX$2,0)/MX$1</f>
        <v>3.3516483516483517</v>
      </c>
      <c r="MY10" s="62">
        <f>VLOOKUP($B10,RD_15[#All],MY$2,0)/MY$1</f>
        <v>3.3002354788069073</v>
      </c>
      <c r="MZ10" s="62">
        <f>VLOOKUP($B10,RD_15[#All],MZ$2,0)/MZ$1</f>
        <v>3.3253532182103607</v>
      </c>
      <c r="NA10" s="62">
        <f>VLOOKUP($B10,RD_15[#All],NA$2,0)/NA$1</f>
        <v>3.3904816987523758</v>
      </c>
      <c r="NB10" s="62">
        <f>VLOOKUP($B10,RD_15[#All],NB$2,0)/NB$1</f>
        <v>3.3744113029827312</v>
      </c>
      <c r="NC10" s="62">
        <f>VLOOKUP($B10,RD_15[#All],NC$2,0)/NC$1</f>
        <v>3.4124803767660907</v>
      </c>
      <c r="ND10" s="62">
        <f>VLOOKUP($B10,RD_15[#All],ND$2,0)/ND$1</f>
        <v>3.3936420722135008</v>
      </c>
      <c r="NE10" s="63">
        <f>IFERROR(AVERAGEIF(Inv_SY_B20[[#This Row],[BLK1_INV1]:[BLK12_INV31]],"&gt;"&amp;0.1,Inv_SY_B20[[#This Row],[BLK1_INV1]:[BLK12_INV31]]),"")</f>
        <v>3.2837581159656812</v>
      </c>
    </row>
    <row r="11" spans="2:369" x14ac:dyDescent="0.35">
      <c r="B11" s="87">
        <f t="shared" si="6"/>
        <v>45752</v>
      </c>
      <c r="C11" s="62">
        <f>VLOOKUP($B11,RD_15[#All],C$2,0)/C$1</f>
        <v>3.9529505582137157</v>
      </c>
      <c r="D11" s="62">
        <f>VLOOKUP($B11,RD_15[#All],D$2,0)/D$1</f>
        <v>3.8118022328548644</v>
      </c>
      <c r="E11" s="62">
        <f>VLOOKUP($B11,RD_15[#All],E$2,0)/E$1</f>
        <v>3.981060606060606</v>
      </c>
      <c r="F11" s="62">
        <f>VLOOKUP($B11,RD_15[#All],F$2,0)/F$1</f>
        <v>3.9757575757575756</v>
      </c>
      <c r="G11" s="62">
        <f>VLOOKUP($B11,RD_15[#All],G$2,0)/G$1</f>
        <v>3.9696969696969697</v>
      </c>
      <c r="H11" s="62">
        <f>VLOOKUP($B11,RD_15[#All],H$2,0)/H$1</f>
        <v>3.8033409263477602</v>
      </c>
      <c r="I11" s="62">
        <f>VLOOKUP($B11,RD_15[#All],I$2,0)/I$1</f>
        <v>4.0413159908186698</v>
      </c>
      <c r="J11" s="62">
        <f>VLOOKUP($B11,RD_15[#All],J$2,0)/J$1</f>
        <v>3.8803030303030308</v>
      </c>
      <c r="K11" s="62">
        <f>VLOOKUP($B11,RD_15[#All],K$2,0)/K$1</f>
        <v>4.0090909090909097</v>
      </c>
      <c r="L11" s="62">
        <f>VLOOKUP($B11,RD_15[#All],L$2,0)/L$1</f>
        <v>4.0098484848484848</v>
      </c>
      <c r="M11" s="62">
        <f>VLOOKUP($B11,RD_15[#All],M$2,0)/M$1</f>
        <v>4.0189393939393936</v>
      </c>
      <c r="N11" s="62">
        <f>VLOOKUP($B11,RD_15[#All],N$2,0)/N$1</f>
        <v>4.0053030303030308</v>
      </c>
      <c r="O11" s="62">
        <f>VLOOKUP($B11,RD_15[#All],O$2,0)/O$1</f>
        <v>4.0068181818181818</v>
      </c>
      <c r="P11" s="62">
        <f>VLOOKUP($B11,RD_15[#All],P$2,0)/P$1</f>
        <v>4.0075757575757578</v>
      </c>
      <c r="Q11" s="62">
        <f>VLOOKUP($B11,RD_15[#All],Q$2,0)/Q$1</f>
        <v>4.0515151515151508</v>
      </c>
      <c r="R11" s="62">
        <f>VLOOKUP($B11,RD_15[#All],R$2,0)/R$1</f>
        <v>4.0492424242424239</v>
      </c>
      <c r="S11" s="62">
        <f>VLOOKUP($B11,RD_15[#All],S$2,0)/S$1</f>
        <v>3.9800637958532694</v>
      </c>
      <c r="T11" s="62">
        <f>VLOOKUP($B11,RD_15[#All],T$2,0)/T$1</f>
        <v>4.006379585326953</v>
      </c>
      <c r="U11" s="62">
        <f>VLOOKUP($B11,RD_15[#All],U$2,0)/U$1</f>
        <v>3.9772727272727271</v>
      </c>
      <c r="V11" s="62">
        <f>VLOOKUP($B11,RD_15[#All],V$2,0)/V$1</f>
        <v>4.0234848484848484</v>
      </c>
      <c r="W11" s="62">
        <f>VLOOKUP($B11,RD_15[#All],W$2,0)/W$1</f>
        <v>4.1295454545454549</v>
      </c>
      <c r="X11" s="62">
        <f>VLOOKUP($B11,RD_15[#All],X$2,0)/X$1</f>
        <v>4.0916666666666668</v>
      </c>
      <c r="Y11" s="62">
        <f>VLOOKUP($B11,RD_15[#All],Y$2,0)/Y$1</f>
        <v>4.1454545454545455</v>
      </c>
      <c r="Z11" s="62">
        <f>VLOOKUP($B11,RD_15[#All],Z$2,0)/Z$1</f>
        <v>4.1106060606060604</v>
      </c>
      <c r="AA11" s="62">
        <f>VLOOKUP($B11,RD_15[#All],AA$2,0)/AA$1</f>
        <v>4.1174242424242422</v>
      </c>
      <c r="AB11" s="62">
        <f>VLOOKUP($B11,RD_15[#All],AB$2,0)/AB$1</f>
        <v>4.1151515151515152</v>
      </c>
      <c r="AC11" s="62">
        <f>VLOOKUP($B11,RD_15[#All],AC$2,0)/AC$1</f>
        <v>4.124242424242424</v>
      </c>
      <c r="AD11" s="62">
        <f>VLOOKUP($B11,RD_15[#All],AD$2,0)/AD$1</f>
        <v>4.1090909090909093</v>
      </c>
      <c r="AE11" s="62">
        <f>VLOOKUP($B11,RD_15[#All],AE$2,0)/AE$1</f>
        <v>4.1340909090909097</v>
      </c>
      <c r="AF11" s="62">
        <f>VLOOKUP($B11,RD_15[#All],AF$2,0)/AF$1</f>
        <v>4.1378787878787886</v>
      </c>
      <c r="AG11" s="62">
        <f>VLOOKUP($B11,RD_15[#All],AG$2,0)/AG$1</f>
        <v>4.1030303030303035</v>
      </c>
      <c r="AH11" s="62">
        <f>VLOOKUP($B11,RD_15[#All],AH$2,0)/AH$1</f>
        <v>4.1128787878787874</v>
      </c>
      <c r="AI11" s="62">
        <f>VLOOKUP($B11,RD_15[#All],AI$2,0)/AI$1</f>
        <v>3.9484848484848487</v>
      </c>
      <c r="AJ11" s="62">
        <f>VLOOKUP($B11,RD_15[#All],AJ$2,0)/AJ$1</f>
        <v>3.8971291866028706</v>
      </c>
      <c r="AK11" s="62">
        <f>VLOOKUP($B11,RD_15[#All],AK$2,0)/AK$1</f>
        <v>3.9354066985645932</v>
      </c>
      <c r="AL11" s="62">
        <f>VLOOKUP($B11,RD_15[#All],AL$2,0)/AL$1</f>
        <v>3.9712918660287078</v>
      </c>
      <c r="AM11" s="62">
        <f>VLOOKUP($B11,RD_15[#All],AM$2,0)/AM$1</f>
        <v>4.0303030303030303</v>
      </c>
      <c r="AN11" s="62">
        <f>VLOOKUP($B11,RD_15[#All],AN$2,0)/AN$1</f>
        <v>4.0350877192982457</v>
      </c>
      <c r="AO11" s="62">
        <f>VLOOKUP($B11,RD_15[#All],AO$2,0)/AO$1</f>
        <v>3.9916666666666667</v>
      </c>
      <c r="AP11" s="62">
        <f>VLOOKUP($B11,RD_15[#All],AP$2,0)/AP$1</f>
        <v>3.9960127591706538</v>
      </c>
      <c r="AQ11" s="62">
        <f>VLOOKUP($B11,RD_15[#All],AQ$2,0)/AQ$1</f>
        <v>3.875757575757576</v>
      </c>
      <c r="AR11" s="62">
        <f>VLOOKUP($B11,RD_15[#All],AR$2,0)/AR$1</f>
        <v>4.0071326676176886</v>
      </c>
      <c r="AS11" s="62">
        <f>VLOOKUP($B11,RD_15[#All],AS$2,0)/AS$1</f>
        <v>4.1026352288488219</v>
      </c>
      <c r="AT11" s="62">
        <f>VLOOKUP($B11,RD_15[#All],AT$2,0)/AT$1</f>
        <v>4.0730994152046787</v>
      </c>
      <c r="AU11" s="62">
        <f>VLOOKUP($B11,RD_15[#All],AU$2,0)/AU$1</f>
        <v>4.0884502923976598</v>
      </c>
      <c r="AV11" s="62">
        <f>VLOOKUP($B11,RD_15[#All],AV$2,0)/AV$1</f>
        <v>4.1881331403762667</v>
      </c>
      <c r="AW11" s="62">
        <f>VLOOKUP($B11,RD_15[#All],AW$2,0)/AW$1</f>
        <v>4.1729222520107241</v>
      </c>
      <c r="AX11" s="62">
        <f>VLOOKUP($B11,RD_15[#All],AX$2,0)/AX$1</f>
        <v>4.133064516129032</v>
      </c>
      <c r="AY11" s="62">
        <f>VLOOKUP($B11,RD_15[#All],AY$2,0)/AY$1</f>
        <v>4.0696821515892418</v>
      </c>
      <c r="AZ11" s="62">
        <f>VLOOKUP($B11,RD_15[#All],AZ$2,0)/AZ$1</f>
        <v>4.0942079553384509</v>
      </c>
      <c r="BA11" s="62">
        <f>VLOOKUP($B11,RD_15[#All],BA$2,0)/BA$1</f>
        <v>4.1121700879765388</v>
      </c>
      <c r="BB11" s="62">
        <f>VLOOKUP($B11,RD_15[#All],BB$2,0)/BB$1</f>
        <v>4.0108774474256705</v>
      </c>
      <c r="BC11" s="62">
        <f>VLOOKUP($B11,RD_15[#All],BC$2,0)/BC$1</f>
        <v>3.9805194805194808</v>
      </c>
      <c r="BD11" s="62">
        <f>VLOOKUP($B11,RD_15[#All],BD$2,0)/BD$1</f>
        <v>3.9930986887508628</v>
      </c>
      <c r="BE11" s="62">
        <f>VLOOKUP($B11,RD_15[#All],BE$2,0)/BE$1</f>
        <v>3.9247237569060767</v>
      </c>
      <c r="BF11" s="62">
        <f>VLOOKUP($B11,RD_15[#All],BF$2,0)/BF$1</f>
        <v>4.0335899230230927</v>
      </c>
      <c r="BG11" s="62">
        <f>VLOOKUP($B11,RD_15[#All],BG$2,0)/BG$1</f>
        <v>4.0040322580645151</v>
      </c>
      <c r="BH11" s="62">
        <f>VLOOKUP($B11,RD_15[#All],BH$2,0)/BH$1</f>
        <v>3.8176718092566619</v>
      </c>
      <c r="BI11" s="62">
        <f>VLOOKUP($B11,RD_15[#All],BI$2,0)/BI$1</f>
        <v>3.8218849840255591</v>
      </c>
      <c r="BJ11" s="62">
        <f>VLOOKUP($B11,RD_15[#All],BJ$2,0)/BJ$1</f>
        <v>3.7962447844228091</v>
      </c>
      <c r="BK11" s="62">
        <f>VLOOKUP($B11,RD_15[#All],BK$2,0)/BK$1</f>
        <v>3.9931818181818182</v>
      </c>
      <c r="BL11" s="62">
        <f>VLOOKUP($B11,RD_15[#All],BL$2,0)/BL$1</f>
        <v>3.9307324840764331</v>
      </c>
      <c r="BM11" s="62">
        <f>VLOOKUP($B11,RD_15[#All],BM$2,0)/BM$1</f>
        <v>3.9765395894428148</v>
      </c>
      <c r="BN11" s="62">
        <f>VLOOKUP($B11,RD_15[#All],BN$2,0)/BN$1</f>
        <v>4.3723257418909585</v>
      </c>
      <c r="BO11" s="62">
        <f>VLOOKUP($B11,RD_15[#All],BO$2,0)/BO$1</f>
        <v>4.28743961352657</v>
      </c>
      <c r="BP11" s="62">
        <f>VLOOKUP($B11,RD_15[#All],BP$2,0)/BP$1</f>
        <v>4.2848736587054352</v>
      </c>
      <c r="BQ11" s="62">
        <f>VLOOKUP($B11,RD_15[#All],BQ$2,0)/BQ$1</f>
        <v>4.3202208419599719</v>
      </c>
      <c r="BR11" s="62">
        <f>VLOOKUP($B11,RD_15[#All],BR$2,0)/BR$1</f>
        <v>4.3930296756383704</v>
      </c>
      <c r="BS11" s="62">
        <f>VLOOKUP($B11,RD_15[#All],BS$2,0)/BS$1</f>
        <v>4.3393813720407808</v>
      </c>
      <c r="BT11" s="62">
        <f>VLOOKUP($B11,RD_15[#All],BT$2,0)/BT$1</f>
        <v>4.2494824016563149</v>
      </c>
      <c r="BU11" s="62">
        <f>VLOOKUP($B11,RD_15[#All],BU$2,0)/BU$1</f>
        <v>4.3367839889579018</v>
      </c>
      <c r="BV11" s="62">
        <f>VLOOKUP($B11,RD_15[#All],BV$2,0)/BV$1</f>
        <v>4.4126984126984121</v>
      </c>
      <c r="BW11" s="62">
        <f>VLOOKUP($B11,RD_15[#All],BW$2,0)/BW$1</f>
        <v>4.2636300897170454</v>
      </c>
      <c r="BX11" s="62">
        <f>VLOOKUP($B11,RD_15[#All],BX$2,0)/BX$1</f>
        <v>4.2823856720570337</v>
      </c>
      <c r="BY11" s="62">
        <f>VLOOKUP($B11,RD_15[#All],BY$2,0)/BY$1</f>
        <v>4.2646652864044166</v>
      </c>
      <c r="BZ11" s="62">
        <f>VLOOKUP($B11,RD_15[#All],BZ$2,0)/BZ$1</f>
        <v>4.325396825396826</v>
      </c>
      <c r="CA11" s="62">
        <f>VLOOKUP($B11,RD_15[#All],CA$2,0)/CA$1</f>
        <v>4.246031746031746</v>
      </c>
      <c r="CB11" s="62">
        <f>VLOOKUP($B11,RD_15[#All],CB$2,0)/CB$1</f>
        <v>4.3178053830227743</v>
      </c>
      <c r="CC11" s="62">
        <f>VLOOKUP($B11,RD_15[#All],CC$2,0)/CC$1</f>
        <v>4.3550724637681153</v>
      </c>
      <c r="CD11" s="62">
        <f>VLOOKUP($B11,RD_15[#All],CD$2,0)/CD$1</f>
        <v>4.341614906832298</v>
      </c>
      <c r="CE11" s="62">
        <f>VLOOKUP($B11,RD_15[#All],CE$2,0)/CE$1</f>
        <v>4.3178053830227743</v>
      </c>
      <c r="CF11" s="62">
        <f>VLOOKUP($B11,RD_15[#All],CF$2,0)/CF$1</f>
        <v>4.3723544973544977</v>
      </c>
      <c r="CG11" s="62">
        <f>VLOOKUP($B11,RD_15[#All],CG$2,0)/CG$1</f>
        <v>4.3188405797101446</v>
      </c>
      <c r="CH11" s="62">
        <f>VLOOKUP($B11,RD_15[#All],CH$2,0)/CH$1</f>
        <v>4.3928571428571432</v>
      </c>
      <c r="CI11" s="62">
        <f>VLOOKUP($B11,RD_15[#All],CI$2,0)/CI$1</f>
        <v>4.3892339544513455</v>
      </c>
      <c r="CJ11" s="62">
        <f>VLOOKUP($B11,RD_15[#All],CJ$2,0)/CJ$1</f>
        <v>4.3535353535353538</v>
      </c>
      <c r="CK11" s="62">
        <f>VLOOKUP($B11,RD_15[#All],CK$2,0)/CK$1</f>
        <v>4.3484848484848486</v>
      </c>
      <c r="CL11" s="62">
        <f>VLOOKUP($B11,RD_15[#All],CL$2,0)/CL$1</f>
        <v>4.3272852946258853</v>
      </c>
      <c r="CM11" s="62">
        <f>VLOOKUP($B11,RD_15[#All],CM$2,0)/CM$1</f>
        <v>4.3340234644582472</v>
      </c>
      <c r="CN11" s="62">
        <f>VLOOKUP($B11,RD_15[#All],CN$2,0)/CN$1</f>
        <v>4.2950310559006208</v>
      </c>
      <c r="CO11" s="62">
        <f>VLOOKUP($B11,RD_15[#All],CO$2,0)/CO$1</f>
        <v>4.3133195307108352</v>
      </c>
      <c r="CP11" s="62">
        <f>VLOOKUP($B11,RD_15[#All],CP$2,0)/CP$1</f>
        <v>4.2218771566597653</v>
      </c>
      <c r="CQ11" s="62">
        <f>VLOOKUP($B11,RD_15[#All],CQ$2,0)/CQ$1</f>
        <v>4.291235334713595</v>
      </c>
      <c r="CR11" s="62">
        <f>VLOOKUP($B11,RD_15[#All],CR$2,0)/CR$1</f>
        <v>4.3191856452726016</v>
      </c>
      <c r="CS11" s="62">
        <f>VLOOKUP($B11,RD_15[#All],CS$2,0)/CS$1</f>
        <v>3.6904761904761902</v>
      </c>
      <c r="CT11" s="62">
        <f>VLOOKUP($B11,RD_15[#All],CT$2,0)/CT$1</f>
        <v>4.3702553485162179</v>
      </c>
      <c r="CU11" s="62">
        <f>VLOOKUP($B11,RD_15[#All],CU$2,0)/CU$1</f>
        <v>4.3596825396825398</v>
      </c>
      <c r="CV11" s="62">
        <f>VLOOKUP($B11,RD_15[#All],CV$2,0)/CV$1</f>
        <v>4.3402346445824707</v>
      </c>
      <c r="CW11" s="62">
        <f>VLOOKUP($B11,RD_15[#All],CW$2,0)/CW$1</f>
        <v>4.3343685300207033</v>
      </c>
      <c r="CX11" s="62">
        <f>VLOOKUP($B11,RD_15[#All],CX$2,0)/CX$1</f>
        <v>4.2157287157287158</v>
      </c>
      <c r="CY11" s="62">
        <f>VLOOKUP($B11,RD_15[#All],CY$2,0)/CY$1</f>
        <v>4.3142135642135644</v>
      </c>
      <c r="CZ11" s="62">
        <f>VLOOKUP($B11,RD_15[#All],CZ$2,0)/CZ$1</f>
        <v>4.3026224982746726</v>
      </c>
      <c r="DA11" s="62">
        <f>VLOOKUP($B11,RD_15[#All],DA$2,0)/DA$1</f>
        <v>4.2090483619344772</v>
      </c>
      <c r="DB11" s="62">
        <f>VLOOKUP($B11,RD_15[#All],DB$2,0)/DB$1</f>
        <v>4.3785369220151829</v>
      </c>
      <c r="DC11" s="62">
        <f>VLOOKUP($B11,RD_15[#All],DC$2,0)/DC$1</f>
        <v>4.5445134575569357</v>
      </c>
      <c r="DD11" s="62">
        <f>VLOOKUP($B11,RD_15[#All],DD$2,0)/DD$1</f>
        <v>4.3812974465148375</v>
      </c>
      <c r="DE11" s="62">
        <f>VLOOKUP($B11,RD_15[#All],DE$2,0)/DE$1</f>
        <v>4.3995859213250519</v>
      </c>
      <c r="DF11" s="62">
        <f>VLOOKUP($B11,RD_15[#All],DF$2,0)/DF$1</f>
        <v>4.3636991028295373</v>
      </c>
      <c r="DG11" s="62">
        <f>VLOOKUP($B11,RD_15[#All],DG$2,0)/DG$1</f>
        <v>4.3367839889579018</v>
      </c>
      <c r="DH11" s="62">
        <f>VLOOKUP($B11,RD_15[#All],DH$2,0)/DH$1</f>
        <v>4.408212560386473</v>
      </c>
      <c r="DI11" s="62">
        <f>VLOOKUP($B11,RD_15[#All],DI$2,0)/DI$1</f>
        <v>4.4030365769496207</v>
      </c>
      <c r="DJ11" s="62">
        <f>VLOOKUP($B11,RD_15[#All],DJ$2,0)/DJ$1</f>
        <v>4.449620427881297</v>
      </c>
      <c r="DK11" s="62">
        <f>VLOOKUP($B11,RD_15[#All],DK$2,0)/DK$1</f>
        <v>4.3597883597883591</v>
      </c>
      <c r="DL11" s="62">
        <f>VLOOKUP($B11,RD_15[#All],DL$2,0)/DL$1</f>
        <v>4.366883116883117</v>
      </c>
      <c r="DM11" s="62">
        <f>VLOOKUP($B11,RD_15[#All],DM$2,0)/DM$1</f>
        <v>4.341614906832298</v>
      </c>
      <c r="DN11" s="62">
        <f>VLOOKUP($B11,RD_15[#All],DN$2,0)/DN$1</f>
        <v>4.4585921325051752</v>
      </c>
      <c r="DO11" s="62">
        <f>VLOOKUP($B11,RD_15[#All],DO$2,0)/DO$1</f>
        <v>4.3964803312629392</v>
      </c>
      <c r="DP11" s="62">
        <f>VLOOKUP($B11,RD_15[#All],DP$2,0)/DP$1</f>
        <v>4.4030365769496207</v>
      </c>
      <c r="DQ11" s="62">
        <f>VLOOKUP($B11,RD_15[#All],DQ$2,0)/DQ$1</f>
        <v>4.4237405106970327</v>
      </c>
      <c r="DR11" s="62">
        <f>VLOOKUP($B11,RD_15[#All],DR$2,0)/DR$1</f>
        <v>4.3944099378881987</v>
      </c>
      <c r="DS11" s="62">
        <f>VLOOKUP($B11,RD_15[#All],DS$2,0)/DS$1</f>
        <v>4.3837129054520361</v>
      </c>
      <c r="DT11" s="62">
        <f>VLOOKUP($B11,RD_15[#All],DT$2,0)/DT$1</f>
        <v>4.3795721187025531</v>
      </c>
      <c r="DU11" s="62">
        <f>VLOOKUP($B11,RD_15[#All],DU$2,0)/DU$1</f>
        <v>4.3484848484848486</v>
      </c>
      <c r="DV11" s="62">
        <f>VLOOKUP($B11,RD_15[#All],DV$2,0)/DV$1</f>
        <v>4.383116883116883</v>
      </c>
      <c r="DW11" s="62">
        <f>VLOOKUP($B11,RD_15[#All],DW$2,0)/DW$1</f>
        <v>4.4023464458247066</v>
      </c>
      <c r="DX11" s="62">
        <f>VLOOKUP($B11,RD_15[#All],DX$2,0)/DX$1</f>
        <v>4.383022774327122</v>
      </c>
      <c r="DY11" s="62">
        <f>VLOOKUP($B11,RD_15[#All],DY$2,0)/DY$1</f>
        <v>4.3909592822636299</v>
      </c>
      <c r="DZ11" s="62">
        <f>VLOOKUP($B11,RD_15[#All],DZ$2,0)/DZ$1</f>
        <v>4.3795721187025531</v>
      </c>
      <c r="EA11" s="62">
        <f>VLOOKUP($B11,RD_15[#All],EA$2,0)/EA$1</f>
        <v>4.3419599723947551</v>
      </c>
      <c r="EB11" s="62">
        <f>VLOOKUP($B11,RD_15[#All],EB$2,0)/EB$1</f>
        <v>4.333333333333333</v>
      </c>
      <c r="EC11" s="62">
        <f>VLOOKUP($B11,RD_15[#All],EC$2,0)/EC$1</f>
        <v>4.3309178743961345</v>
      </c>
      <c r="ED11" s="62">
        <f>VLOOKUP($B11,RD_15[#All],ED$2,0)/ED$1</f>
        <v>4.4147688060731545</v>
      </c>
      <c r="EE11" s="62">
        <f>VLOOKUP($B11,RD_15[#All],EE$2,0)/EE$1</f>
        <v>4.3602484472049685</v>
      </c>
      <c r="EF11" s="62">
        <f>VLOOKUP($B11,RD_15[#All],EF$2,0)/EF$1</f>
        <v>4.4099378881987574</v>
      </c>
      <c r="EG11" s="62">
        <f>VLOOKUP($B11,RD_15[#All],EG$2,0)/EG$1</f>
        <v>4.3236714975845407</v>
      </c>
      <c r="EH11" s="62">
        <f>VLOOKUP($B11,RD_15[#All],EH$2,0)/EH$1</f>
        <v>4.4109730848861277</v>
      </c>
      <c r="EI11" s="62">
        <f>VLOOKUP($B11,RD_15[#All],EI$2,0)/EI$1</f>
        <v>4.4545454545454541</v>
      </c>
      <c r="EJ11" s="62">
        <f>VLOOKUP($B11,RD_15[#All],EJ$2,0)/EJ$1</f>
        <v>4.4610075914423737</v>
      </c>
      <c r="EK11" s="62">
        <f>VLOOKUP($B11,RD_15[#All],EK$2,0)/EK$1</f>
        <v>4.4050793650793647</v>
      </c>
      <c r="EL11" s="62">
        <f>VLOOKUP($B11,RD_15[#All],EL$2,0)/EL$1</f>
        <v>3.8005521048999311</v>
      </c>
      <c r="EM11" s="62">
        <f>VLOOKUP($B11,RD_15[#All],EM$2,0)/EM$1</f>
        <v>4.3119392684610069</v>
      </c>
      <c r="EN11" s="62">
        <f>VLOOKUP($B11,RD_15[#All],EN$2,0)/EN$1</f>
        <v>4.4099378881987574</v>
      </c>
      <c r="EO11" s="62">
        <f>VLOOKUP($B11,RD_15[#All],EO$2,0)/EO$1</f>
        <v>4.4227053140096615</v>
      </c>
      <c r="EP11" s="62">
        <f>VLOOKUP($B11,RD_15[#All],EP$2,0)/EP$1</f>
        <v>4.36231884057971</v>
      </c>
      <c r="EQ11" s="62">
        <f>VLOOKUP($B11,RD_15[#All],EQ$2,0)/EQ$1</f>
        <v>4.337474120082816</v>
      </c>
      <c r="ER11" s="62">
        <f>VLOOKUP($B11,RD_15[#All],ER$2,0)/ER$1</f>
        <v>4.4403036576949617</v>
      </c>
      <c r="ES11" s="62">
        <f>VLOOKUP($B11,RD_15[#All],ES$2,0)/ES$1</f>
        <v>4.36231884057971</v>
      </c>
      <c r="ET11" s="62">
        <f>VLOOKUP($B11,RD_15[#All],ET$2,0)/ET$1</f>
        <v>4.3986291486291487</v>
      </c>
      <c r="EU11" s="62">
        <f>VLOOKUP($B11,RD_15[#All],EU$2,0)/EU$1</f>
        <v>4.3432539682539693</v>
      </c>
      <c r="EV11" s="62">
        <f>VLOOKUP($B11,RD_15[#All],EV$2,0)/EV$1</f>
        <v>4.3062770562770565</v>
      </c>
      <c r="EW11" s="62">
        <f>VLOOKUP($B11,RD_15[#All],EW$2,0)/EW$1</f>
        <v>4.3468253968253974</v>
      </c>
      <c r="EX11" s="62">
        <f>VLOOKUP($B11,RD_15[#All],EX$2,0)/EX$1</f>
        <v>4.3471359558316074</v>
      </c>
      <c r="EY11" s="62">
        <f>VLOOKUP($B11,RD_15[#All],EY$2,0)/EY$1</f>
        <v>4.4614512471655328</v>
      </c>
      <c r="EZ11" s="62">
        <f>VLOOKUP($B11,RD_15[#All],EZ$2,0)/EZ$1</f>
        <v>4.4006211180124222</v>
      </c>
      <c r="FA11" s="62">
        <f>VLOOKUP($B11,RD_15[#All],FA$2,0)/FA$1</f>
        <v>4.4523809523809517</v>
      </c>
      <c r="FB11" s="62">
        <f>VLOOKUP($B11,RD_15[#All],FB$2,0)/FB$1</f>
        <v>4.3574879227053138</v>
      </c>
      <c r="FC11" s="62">
        <f>VLOOKUP($B11,RD_15[#All],FC$2,0)/FC$1</f>
        <v>4.4133885438233262</v>
      </c>
      <c r="FD11" s="62">
        <f>VLOOKUP($B11,RD_15[#All],FD$2,0)/FD$1</f>
        <v>4.4237405106970327</v>
      </c>
      <c r="FE11" s="62">
        <f>VLOOKUP($B11,RD_15[#All],FE$2,0)/FE$1</f>
        <v>4.3550724637681153</v>
      </c>
      <c r="FF11" s="62">
        <f>VLOOKUP($B11,RD_15[#All],FF$2,0)/FF$1</f>
        <v>4.3467908902691512</v>
      </c>
      <c r="FG11" s="62">
        <f>VLOOKUP($B11,RD_15[#All],FG$2,0)/FG$1</f>
        <v>4.3561076604554865</v>
      </c>
      <c r="FH11" s="62">
        <f>VLOOKUP($B11,RD_15[#All],FH$2,0)/FH$1</f>
        <v>4.3578329882677709</v>
      </c>
      <c r="FI11" s="62">
        <f>VLOOKUP($B11,RD_15[#All],FI$2,0)/FI$1</f>
        <v>4.3002070393374741</v>
      </c>
      <c r="FJ11" s="62">
        <f>VLOOKUP($B11,RD_15[#All],FJ$2,0)/FJ$1</f>
        <v>4.488095238095239</v>
      </c>
      <c r="FK11" s="62">
        <f>VLOOKUP($B11,RD_15[#All],FK$2,0)/FK$1</f>
        <v>4.5448585231193919</v>
      </c>
      <c r="FL11" s="62">
        <f>VLOOKUP($B11,RD_15[#All],FL$2,0)/FL$1</f>
        <v>4.3419913419913421</v>
      </c>
      <c r="FM11" s="62">
        <f>VLOOKUP($B11,RD_15[#All],FM$2,0)/FM$1</f>
        <v>4.3280423280423275</v>
      </c>
      <c r="FN11" s="62">
        <f>VLOOKUP($B11,RD_15[#All],FN$2,0)/FN$1</f>
        <v>4.3964474678760386</v>
      </c>
      <c r="FO11" s="62">
        <f>VLOOKUP($B11,RD_15[#All],FO$2,0)/FO$1</f>
        <v>4.3068783068783061</v>
      </c>
      <c r="FP11" s="62">
        <f>VLOOKUP($B11,RD_15[#All],FP$2,0)/FP$1</f>
        <v>4.303854875283446</v>
      </c>
      <c r="FQ11" s="62">
        <f>VLOOKUP($B11,RD_15[#All],FQ$2,0)/FQ$1</f>
        <v>4.3526077097505667</v>
      </c>
      <c r="FR11" s="62">
        <f>VLOOKUP($B11,RD_15[#All],FR$2,0)/FR$1</f>
        <v>4.3473167044595611</v>
      </c>
      <c r="FS11" s="62">
        <f>VLOOKUP($B11,RD_15[#All],FS$2,0)/FS$1</f>
        <v>4.3711262282690848</v>
      </c>
      <c r="FT11" s="62">
        <f>VLOOKUP($B11,RD_15[#All],FT$2,0)/FT$1</f>
        <v>4.4520030234315948</v>
      </c>
      <c r="FU11" s="62">
        <f>VLOOKUP($B11,RD_15[#All],FU$2,0)/FU$1</f>
        <v>4.4644746787603928</v>
      </c>
      <c r="FV11" s="62">
        <f>VLOOKUP($B11,RD_15[#All],FV$2,0)/FV$1</f>
        <v>4.3673469387755093</v>
      </c>
      <c r="FW11" s="62">
        <f>VLOOKUP($B11,RD_15[#All],FW$2,0)/FW$1</f>
        <v>4.4085411942554797</v>
      </c>
      <c r="FX11" s="62">
        <f>VLOOKUP($B11,RD_15[#All],FX$2,0)/FX$1</f>
        <v>4.4179894179894177</v>
      </c>
      <c r="FY11" s="62">
        <f>VLOOKUP($B11,RD_15[#All],FY$2,0)/FY$1</f>
        <v>4.4210128495842778</v>
      </c>
      <c r="FZ11" s="62">
        <f>VLOOKUP($B11,RD_15[#All],FZ$2,0)/FZ$1</f>
        <v>4.2936507936507935</v>
      </c>
      <c r="GA11" s="62">
        <f>VLOOKUP($B11,RD_15[#All],GA$2,0)/GA$1</f>
        <v>4.3813932980599644</v>
      </c>
      <c r="GB11" s="62">
        <f>VLOOKUP($B11,RD_15[#All],GB$2,0)/GB$1</f>
        <v>4.3387445887445892</v>
      </c>
      <c r="GC11" s="62">
        <f>VLOOKUP($B11,RD_15[#All],GC$2,0)/GC$1</f>
        <v>4.4323507180650035</v>
      </c>
      <c r="GD11" s="62">
        <f>VLOOKUP($B11,RD_15[#All],GD$2,0)/GD$1</f>
        <v>4.4130763416477699</v>
      </c>
      <c r="GE11" s="62">
        <f>VLOOKUP($B11,RD_15[#All],GE$2,0)/GE$1</f>
        <v>4.42063492063492</v>
      </c>
      <c r="GF11" s="62">
        <f>VLOOKUP($B11,RD_15[#All],GF$2,0)/GF$1</f>
        <v>4.4399092970521536</v>
      </c>
      <c r="GG11" s="62">
        <f>VLOOKUP($B11,RD_15[#All],GG$2,0)/GG$1</f>
        <v>4.4028722600151164</v>
      </c>
      <c r="GH11" s="62">
        <f>VLOOKUP($B11,RD_15[#All],GH$2,0)/GH$1</f>
        <v>4.4580498866213141</v>
      </c>
      <c r="GI11" s="62">
        <f>VLOOKUP($B11,RD_15[#All],GI$2,0)/GI$1</f>
        <v>4.3832199546485251</v>
      </c>
      <c r="GJ11" s="62">
        <f>VLOOKUP($B11,RD_15[#All],GJ$2,0)/GJ$1</f>
        <v>4.4285714285714279</v>
      </c>
      <c r="GK11" s="62">
        <f>VLOOKUP($B11,RD_15[#All],GK$2,0)/GK$1</f>
        <v>4.3578987150415713</v>
      </c>
      <c r="GL11" s="62">
        <f>VLOOKUP($B11,RD_15[#All],GL$2,0)/GL$1</f>
        <v>4.4274376417233556</v>
      </c>
      <c r="GM11" s="62">
        <f>VLOOKUP($B11,RD_15[#All],GM$2,0)/GM$1</f>
        <v>4.3454270597127733</v>
      </c>
      <c r="GN11" s="62">
        <f>VLOOKUP($B11,RD_15[#All],GN$2,0)/GN$1</f>
        <v>4.394179894179894</v>
      </c>
      <c r="GO11" s="62">
        <f>VLOOKUP($B11,RD_15[#All],GO$2,0)/GO$1</f>
        <v>4.4337301587301585</v>
      </c>
      <c r="GP11" s="62">
        <f>VLOOKUP($B11,RD_15[#All],GP$2,0)/GP$1</f>
        <v>4.3984126984126988</v>
      </c>
      <c r="GQ11" s="62">
        <f>VLOOKUP($B11,RD_15[#All],GQ$2,0)/GQ$1</f>
        <v>4.4269841269841264</v>
      </c>
      <c r="GR11" s="62">
        <f>VLOOKUP($B11,RD_15[#All],GR$2,0)/GR$1</f>
        <v>4.2597774895911549</v>
      </c>
      <c r="GS11" s="62">
        <f>VLOOKUP($B11,RD_15[#All],GS$2,0)/GS$1</f>
        <v>4.3623219680621492</v>
      </c>
      <c r="GT11" s="62">
        <f>VLOOKUP($B11,RD_15[#All],GT$2,0)/GT$1</f>
        <v>4.3394819466248036</v>
      </c>
      <c r="GU11" s="62">
        <f>VLOOKUP($B11,RD_15[#All],GU$2,0)/GU$1</f>
        <v>4.3523262963722074</v>
      </c>
      <c r="GV11" s="62">
        <f>VLOOKUP($B11,RD_15[#All],GV$2,0)/GV$1</f>
        <v>4.3502150023889161</v>
      </c>
      <c r="GW11" s="62">
        <f>VLOOKUP($B11,RD_15[#All],GW$2,0)/GW$1</f>
        <v>4.3772805507745263</v>
      </c>
      <c r="GX11" s="62">
        <f>VLOOKUP($B11,RD_15[#All],GX$2,0)/GX$1</f>
        <v>4.34589220303506</v>
      </c>
      <c r="GY11" s="62">
        <f>VLOOKUP($B11,RD_15[#All],GY$2,0)/GY$1</f>
        <v>4.4068664254999659</v>
      </c>
      <c r="GZ11" s="62">
        <f>VLOOKUP($B11,RD_15[#All],GZ$2,0)/GZ$1</f>
        <v>4.4021978021978017</v>
      </c>
      <c r="HA11" s="62">
        <f>VLOOKUP($B11,RD_15[#All],HA$2,0)/HA$1</f>
        <v>4.4437239778854689</v>
      </c>
      <c r="HB11" s="62">
        <f>VLOOKUP($B11,RD_15[#All],HB$2,0)/HB$1</f>
        <v>4.3203225346082492</v>
      </c>
      <c r="HC11" s="62">
        <f>VLOOKUP($B11,RD_15[#All],HC$2,0)/HC$1</f>
        <v>4.3684886542029409</v>
      </c>
      <c r="HD11" s="62">
        <f>VLOOKUP($B11,RD_15[#All],HD$2,0)/HD$1</f>
        <v>4.2924422516259249</v>
      </c>
      <c r="HE11" s="62">
        <f>VLOOKUP($B11,RD_15[#All],HE$2,0)/HE$1</f>
        <v>4.2942461265442633</v>
      </c>
      <c r="HF11" s="62">
        <f>VLOOKUP($B11,RD_15[#All],HF$2,0)/HF$1</f>
        <v>4.5382794001578528</v>
      </c>
      <c r="HG11" s="62">
        <f>VLOOKUP($B11,RD_15[#All],HG$2,0)/HG$1</f>
        <v>4.3514521193092621</v>
      </c>
      <c r="HH11" s="62">
        <f>VLOOKUP($B11,RD_15[#All],HH$2,0)/HH$1</f>
        <v>4.3496860282574561</v>
      </c>
      <c r="HI11" s="62">
        <f>VLOOKUP($B11,RD_15[#All],HI$2,0)/HI$1</f>
        <v>4.3857927786499209</v>
      </c>
      <c r="HJ11" s="62">
        <f>VLOOKUP($B11,RD_15[#All],HJ$2,0)/HJ$1</f>
        <v>4.3904618904618893</v>
      </c>
      <c r="HK11" s="62">
        <f>VLOOKUP($B11,RD_15[#All],HK$2,0)/HK$1</f>
        <v>4.3984962406015038</v>
      </c>
      <c r="HL11" s="62">
        <f>VLOOKUP($B11,RD_15[#All],HL$2,0)/HL$1</f>
        <v>4.3341182626896906</v>
      </c>
      <c r="HM11" s="62">
        <f>VLOOKUP($B11,RD_15[#All],HM$2,0)/HM$1</f>
        <v>4.2916012558869703</v>
      </c>
      <c r="HN11" s="62">
        <f>VLOOKUP($B11,RD_15[#All],HN$2,0)/HN$1</f>
        <v>4.2361019844920484</v>
      </c>
      <c r="HO11" s="62">
        <f>VLOOKUP($B11,RD_15[#All],HO$2,0)/HO$1</f>
        <v>4.2919568931528449</v>
      </c>
      <c r="HP11" s="62">
        <f>VLOOKUP($B11,RD_15[#All],HP$2,0)/HP$1</f>
        <v>4.2479994752722021</v>
      </c>
      <c r="HQ11" s="62">
        <f>VLOOKUP($B11,RD_15[#All],HQ$2,0)/HQ$1</f>
        <v>4.1642660730653391</v>
      </c>
      <c r="HR11" s="62">
        <f>VLOOKUP($B11,RD_15[#All],HR$2,0)/HR$1</f>
        <v>4.1519086973632424</v>
      </c>
      <c r="HS11" s="62">
        <f>VLOOKUP($B11,RD_15[#All],HS$2,0)/HS$1</f>
        <v>4.2775145772594758</v>
      </c>
      <c r="HT11" s="62">
        <f>VLOOKUP($B11,RD_15[#All],HT$2,0)/HT$1</f>
        <v>4.2166777690304604</v>
      </c>
      <c r="HU11" s="62">
        <f>VLOOKUP($B11,RD_15[#All],HU$2,0)/HU$1</f>
        <v>4.3345939774511208</v>
      </c>
      <c r="HV11" s="62">
        <f>VLOOKUP($B11,RD_15[#All],HV$2,0)/HV$1</f>
        <v>4.3766947338375912</v>
      </c>
      <c r="HW11" s="62">
        <f>VLOOKUP($B11,RD_15[#All],HW$2,0)/HW$1</f>
        <v>4.3253532182103607</v>
      </c>
      <c r="HX11" s="62">
        <f>VLOOKUP($B11,RD_15[#All],HX$2,0)/HX$1</f>
        <v>4.3598901098901104</v>
      </c>
      <c r="HY11" s="62">
        <f>VLOOKUP($B11,RD_15[#All],HY$2,0)/HY$1</f>
        <v>4.3779434850863419</v>
      </c>
      <c r="HZ11" s="62">
        <f>VLOOKUP($B11,RD_15[#All],HZ$2,0)/HZ$1</f>
        <v>4.3159901323166627</v>
      </c>
      <c r="IA11" s="62">
        <f>VLOOKUP($B11,RD_15[#All],IA$2,0)/IA$1</f>
        <v>4.4289638932496072</v>
      </c>
      <c r="IB11" s="62">
        <f>VLOOKUP($B11,RD_15[#All],IB$2,0)/IB$1</f>
        <v>4.3133737011288025</v>
      </c>
      <c r="IC11" s="62">
        <f>VLOOKUP($B11,RD_15[#All],IC$2,0)/IC$1</f>
        <v>4.398744113029827</v>
      </c>
      <c r="ID11" s="62">
        <f>VLOOKUP($B11,RD_15[#All],ID$2,0)/ID$1</f>
        <v>4.3657770800627942</v>
      </c>
      <c r="IE11" s="62">
        <f>VLOOKUP($B11,RD_15[#All],IE$2,0)/IE$1</f>
        <v>4.3508634222919929</v>
      </c>
      <c r="IF11" s="62">
        <f>VLOOKUP($B11,RD_15[#All],IF$2,0)/IF$1</f>
        <v>4.3610675039246471</v>
      </c>
      <c r="IG11" s="62">
        <f>VLOOKUP($B11,RD_15[#All],IG$2,0)/IG$1</f>
        <v>4.3286985123719814</v>
      </c>
      <c r="IH11" s="62">
        <f>VLOOKUP($B11,RD_15[#All],IH$2,0)/IH$1</f>
        <v>4.3159901323166627</v>
      </c>
      <c r="II11" s="62">
        <f>VLOOKUP($B11,RD_15[#All],II$2,0)/II$1</f>
        <v>4.3047768557972637</v>
      </c>
      <c r="IJ11" s="62">
        <f>VLOOKUP($B11,RD_15[#All],IJ$2,0)/IJ$1</f>
        <v>4.3171114599686025</v>
      </c>
      <c r="IK11" s="62">
        <f>VLOOKUP($B11,RD_15[#All],IK$2,0)/IK$1</f>
        <v>4.3928571428571423</v>
      </c>
      <c r="IL11" s="62">
        <f>VLOOKUP($B11,RD_15[#All],IL$2,0)/IL$1</f>
        <v>4.4434850863422293</v>
      </c>
      <c r="IM11" s="62">
        <f>VLOOKUP($B11,RD_15[#All],IM$2,0)/IM$1</f>
        <v>4.3320251177394029</v>
      </c>
      <c r="IN11" s="62">
        <f>VLOOKUP($B11,RD_15[#All],IN$2,0)/IN$1</f>
        <v>4.357105479554459</v>
      </c>
      <c r="IO11" s="62">
        <f>VLOOKUP($B11,RD_15[#All],IO$2,0)/IO$1</f>
        <v>4.3418367346938771</v>
      </c>
      <c r="IP11" s="62">
        <f>VLOOKUP($B11,RD_15[#All],IP$2,0)/IP$1</f>
        <v>4.2946849069298043</v>
      </c>
      <c r="IQ11" s="62">
        <f>VLOOKUP($B11,RD_15[#All],IQ$2,0)/IQ$1</f>
        <v>4.5604395604395602</v>
      </c>
      <c r="IR11" s="62">
        <f>VLOOKUP($B11,RD_15[#All],IR$2,0)/IR$1</f>
        <v>4.3234656499962618</v>
      </c>
      <c r="IS11" s="62">
        <f>VLOOKUP($B11,RD_15[#All],IS$2,0)/IS$1</f>
        <v>4.3425282200792399</v>
      </c>
      <c r="IT11" s="62">
        <f>VLOOKUP($B11,RD_15[#All],IT$2,0)/IT$1</f>
        <v>4.3294460641399413</v>
      </c>
      <c r="IU11" s="62">
        <f>VLOOKUP($B11,RD_15[#All],IU$2,0)/IU$1</f>
        <v>4.3679449801898773</v>
      </c>
      <c r="IV11" s="62">
        <f>VLOOKUP($B11,RD_15[#All],IV$2,0)/IV$1</f>
        <v>4.3795320325932572</v>
      </c>
      <c r="IW11" s="62">
        <f>VLOOKUP($B11,RD_15[#All],IW$2,0)/IW$1</f>
        <v>4.3473873065709796</v>
      </c>
      <c r="IX11" s="62">
        <f>VLOOKUP($B11,RD_15[#All],IX$2,0)/IX$1</f>
        <v>4.3350527023996408</v>
      </c>
      <c r="IY11" s="62">
        <f>VLOOKUP($B11,RD_15[#All],IY$2,0)/IY$1</f>
        <v>4.3675712043058983</v>
      </c>
      <c r="IZ11" s="62">
        <f>VLOOKUP($B11,RD_15[#All],IZ$2,0)/IZ$1</f>
        <v>4.3074782360496648</v>
      </c>
      <c r="JA11" s="62">
        <f>VLOOKUP($B11,RD_15[#All],JA$2,0)/JA$1</f>
        <v>4.2758126195028678</v>
      </c>
      <c r="JB11" s="62">
        <f>VLOOKUP($B11,RD_15[#All],JB$2,0)/JB$1</f>
        <v>4.3515800969217118</v>
      </c>
      <c r="JC11" s="62">
        <f>VLOOKUP($B11,RD_15[#All],JC$2,0)/JC$1</f>
        <v>4.3590018590018582</v>
      </c>
      <c r="JD11" s="62">
        <f>VLOOKUP($B11,RD_15[#All],JD$2,0)/JD$1</f>
        <v>4.4195574979513799</v>
      </c>
      <c r="JE11" s="62">
        <f>VLOOKUP($B11,RD_15[#All],JE$2,0)/JE$1</f>
        <v>4.4459706959706962</v>
      </c>
      <c r="JF11" s="62">
        <f>VLOOKUP($B11,RD_15[#All],JF$2,0)/JF$1</f>
        <v>4.4070057811377543</v>
      </c>
      <c r="JG11" s="62">
        <f>VLOOKUP($B11,RD_15[#All],JG$2,0)/JG$1</f>
        <v>4.321468868601908</v>
      </c>
      <c r="JH11" s="62">
        <f>VLOOKUP($B11,RD_15[#All],JH$2,0)/JH$1</f>
        <v>4.4330669330669332</v>
      </c>
      <c r="JI11" s="62">
        <f>VLOOKUP($B11,RD_15[#All],JI$2,0)/JI$1</f>
        <v>4.3932154801720023</v>
      </c>
      <c r="JJ11" s="62">
        <f>VLOOKUP($B11,RD_15[#All],JJ$2,0)/JJ$1</f>
        <v>4.3549928332537027</v>
      </c>
      <c r="JK11" s="62">
        <f>VLOOKUP($B11,RD_15[#All],JK$2,0)/JK$1</f>
        <v>4.395604395604396</v>
      </c>
      <c r="JL11" s="62">
        <f>VLOOKUP($B11,RD_15[#All],JL$2,0)/JL$1</f>
        <v>4.4518119747899165</v>
      </c>
      <c r="JM11" s="62">
        <f>VLOOKUP($B11,RD_15[#All],JM$2,0)/JM$1</f>
        <v>4.3132119942385749</v>
      </c>
      <c r="JN11" s="62">
        <f>VLOOKUP($B11,RD_15[#All],JN$2,0)/JN$1</f>
        <v>4.2853553481694187</v>
      </c>
      <c r="JO11" s="62">
        <f>VLOOKUP($B11,RD_15[#All],JO$2,0)/JO$1</f>
        <v>4.3783553751473088</v>
      </c>
      <c r="JP11" s="62">
        <f>VLOOKUP($B11,RD_15[#All],JP$2,0)/JP$1</f>
        <v>4.3334641548927264</v>
      </c>
      <c r="JQ11" s="62">
        <f>VLOOKUP($B11,RD_15[#All],JQ$2,0)/JQ$1</f>
        <v>5.3488574917146341</v>
      </c>
      <c r="JR11" s="62">
        <f>VLOOKUP($B11,RD_15[#All],JR$2,0)/JR$1</f>
        <v>4.3764172335600913</v>
      </c>
      <c r="JS11" s="62">
        <f>VLOOKUP($B11,RD_15[#All],JS$2,0)/JS$1</f>
        <v>3.4321889290833392</v>
      </c>
      <c r="JT11" s="62">
        <f>VLOOKUP($B11,RD_15[#All],JT$2,0)/JT$1</f>
        <v>5.3242997603899855</v>
      </c>
      <c r="JU11" s="62">
        <f>VLOOKUP($B11,RD_15[#All],JU$2,0)/JU$1</f>
        <v>3.8243898958184679</v>
      </c>
      <c r="JV11" s="62">
        <f>VLOOKUP($B11,RD_15[#All],JV$2,0)/JV$1</f>
        <v>4.3484504913076334</v>
      </c>
      <c r="JW11" s="62">
        <f>VLOOKUP($B11,RD_15[#All],JW$2,0)/JW$1</f>
        <v>4.3095238095238093</v>
      </c>
      <c r="JX11" s="62">
        <f>VLOOKUP($B11,RD_15[#All],JX$2,0)/JX$1</f>
        <v>4.3102796674225239</v>
      </c>
      <c r="JY11" s="62">
        <f>VLOOKUP($B11,RD_15[#All],JY$2,0)/JY$1</f>
        <v>4.3027210884353737</v>
      </c>
      <c r="JZ11" s="62">
        <f>VLOOKUP($B11,RD_15[#All],JZ$2,0)/JZ$1</f>
        <v>4.1882086167800452</v>
      </c>
      <c r="KA11" s="62">
        <f>VLOOKUP($B11,RD_15[#All],KA$2,0)/KA$1</f>
        <v>4.269463340891912</v>
      </c>
      <c r="KB11" s="62">
        <f>VLOOKUP($B11,RD_15[#All],KB$2,0)/KB$1</f>
        <v>4.3461829176114888</v>
      </c>
      <c r="KC11" s="62">
        <f>VLOOKUP($B11,RD_15[#All],KC$2,0)/KC$1</f>
        <v>4.2819349962207101</v>
      </c>
      <c r="KD11" s="62">
        <f>VLOOKUP($B11,RD_15[#All],KD$2,0)/KD$1</f>
        <v>4.2127739984882844</v>
      </c>
      <c r="KE11" s="62">
        <f>VLOOKUP($B11,RD_15[#All],KE$2,0)/KE$1</f>
        <v>4.3673469387755093</v>
      </c>
      <c r="KF11" s="62">
        <f>VLOOKUP($B11,RD_15[#All],KF$2,0)/KF$1</f>
        <v>4.3378191856452721</v>
      </c>
      <c r="KG11" s="62">
        <f>VLOOKUP($B11,RD_15[#All],KG$2,0)/KG$1</f>
        <v>4.3151927437641717</v>
      </c>
      <c r="KH11" s="62">
        <f>VLOOKUP($B11,RD_15[#All],KH$2,0)/KH$1</f>
        <v>4.3439153439153442</v>
      </c>
      <c r="KI11" s="62">
        <f>VLOOKUP($B11,RD_15[#All],KI$2,0)/KI$1</f>
        <v>4.3892857142857142</v>
      </c>
      <c r="KJ11" s="62">
        <f>VLOOKUP($B11,RD_15[#All],KJ$2,0)/KJ$1</f>
        <v>4.3174603174603172</v>
      </c>
      <c r="KK11" s="62">
        <f>VLOOKUP($B11,RD_15[#All],KK$2,0)/KK$1</f>
        <v>4.3051587301587304</v>
      </c>
      <c r="KL11" s="62">
        <f>VLOOKUP($B11,RD_15[#All],KL$2,0)/KL$1</f>
        <v>4.3108828006088284</v>
      </c>
      <c r="KM11" s="62">
        <f>VLOOKUP($B11,RD_15[#All],KM$2,0)/KM$1</f>
        <v>4.3561643835616435</v>
      </c>
      <c r="KN11" s="62">
        <f>VLOOKUP($B11,RD_15[#All],KN$2,0)/KN$1</f>
        <v>4.3276450511945397</v>
      </c>
      <c r="KO11" s="62">
        <f>VLOOKUP($B11,RD_15[#All],KO$2,0)/KO$1</f>
        <v>4.3208191126279871</v>
      </c>
      <c r="KP11" s="62">
        <f>VLOOKUP($B11,RD_15[#All],KP$2,0)/KP$1</f>
        <v>4.3397800530906334</v>
      </c>
      <c r="KQ11" s="62">
        <f>VLOOKUP($B11,RD_15[#All],KQ$2,0)/KQ$1</f>
        <v>4.0768431983385254</v>
      </c>
      <c r="KR11" s="62">
        <f>VLOOKUP($B11,RD_15[#All],KR$2,0)/KR$1</f>
        <v>4.3041334850208575</v>
      </c>
      <c r="KS11" s="62">
        <f>VLOOKUP($B11,RD_15[#All],KS$2,0)/KS$1</f>
        <v>4.3014789533560869</v>
      </c>
      <c r="KT11" s="62">
        <f>VLOOKUP($B11,RD_15[#All],KT$2,0)/KT$1</f>
        <v>4.3522942737959802</v>
      </c>
      <c r="KU11" s="62">
        <f>VLOOKUP($B11,RD_15[#All],KU$2,0)/KU$1</f>
        <v>4.3276450511945397</v>
      </c>
      <c r="KV11" s="62">
        <f>VLOOKUP($B11,RD_15[#All],KV$2,0)/KV$1</f>
        <v>4.3283018867924525</v>
      </c>
      <c r="KW11" s="62">
        <f>VLOOKUP($B11,RD_15[#All],KW$2,0)/KW$1</f>
        <v>4.3276450511945397</v>
      </c>
      <c r="KX11" s="62">
        <f>VLOOKUP($B11,RD_15[#All],KX$2,0)/KX$1</f>
        <v>4.3790627362055927</v>
      </c>
      <c r="KY11" s="62">
        <f>VLOOKUP($B11,RD_15[#All],KY$2,0)/KY$1</f>
        <v>4.3623015873015873</v>
      </c>
      <c r="KZ11" s="62">
        <f>VLOOKUP($B11,RD_15[#All],KZ$2,0)/KZ$1</f>
        <v>4.356349206349206</v>
      </c>
      <c r="LA11" s="62">
        <f>VLOOKUP($B11,RD_15[#All],LA$2,0)/LA$1</f>
        <v>4.4140502354788067</v>
      </c>
      <c r="LB11" s="62">
        <f>VLOOKUP($B11,RD_15[#All],LB$2,0)/LB$1</f>
        <v>4.346460992423725</v>
      </c>
      <c r="LC11" s="62">
        <f>VLOOKUP($B11,RD_15[#All],LC$2,0)/LC$1</f>
        <v>4.4210317460317459</v>
      </c>
      <c r="LD11" s="62">
        <f>VLOOKUP($B11,RD_15[#All],LD$2,0)/LD$1</f>
        <v>4.361217014278238</v>
      </c>
      <c r="LE11" s="62">
        <f>VLOOKUP($B11,RD_15[#All],LE$2,0)/LE$1</f>
        <v>4.34962996187486</v>
      </c>
      <c r="LF11" s="62">
        <f>VLOOKUP($B11,RD_15[#All],LF$2,0)/LF$1</f>
        <v>4.3174852358525824</v>
      </c>
      <c r="LG11" s="62">
        <f>VLOOKUP($B11,RD_15[#All],LG$2,0)/LG$1</f>
        <v>4.3619047619047624</v>
      </c>
      <c r="LH11" s="62">
        <f>VLOOKUP($B11,RD_15[#All],LH$2,0)/LH$1</f>
        <v>4.2803437164339417</v>
      </c>
      <c r="LI11" s="62">
        <f>VLOOKUP($B11,RD_15[#All],LI$2,0)/LI$1</f>
        <v>4.3096359422890034</v>
      </c>
      <c r="LJ11" s="62">
        <f>VLOOKUP($B11,RD_15[#All],LJ$2,0)/LJ$1</f>
        <v>4.2707292707292712</v>
      </c>
      <c r="LK11" s="62">
        <f>VLOOKUP($B11,RD_15[#All],LK$2,0)/LK$1</f>
        <v>4.3041601255886972</v>
      </c>
      <c r="LL11" s="62">
        <f>VLOOKUP($B11,RD_15[#All],LL$2,0)/LL$1</f>
        <v>4.3159340659340657</v>
      </c>
      <c r="LM11" s="62">
        <f>VLOOKUP($B11,RD_15[#All],LM$2,0)/LM$1</f>
        <v>4.3814009120131567</v>
      </c>
      <c r="LN11" s="62">
        <f>VLOOKUP($B11,RD_15[#All],LN$2,0)/LN$1</f>
        <v>4.3335575988637212</v>
      </c>
      <c r="LO11" s="62">
        <f>VLOOKUP($B11,RD_15[#All],LO$2,0)/LO$1</f>
        <v>4.3021604246094043</v>
      </c>
      <c r="LP11" s="62">
        <f>VLOOKUP($B11,RD_15[#All],LP$2,0)/LP$1</f>
        <v>4.2909471480900052</v>
      </c>
      <c r="LQ11" s="62">
        <f>VLOOKUP($B11,RD_15[#All],LQ$2,0)/LQ$1</f>
        <v>4.2853405098303057</v>
      </c>
      <c r="LR11" s="62">
        <f>VLOOKUP($B11,RD_15[#All],LR$2,0)/LR$1</f>
        <v>4.2973013381176646</v>
      </c>
      <c r="LS11" s="62">
        <f>VLOOKUP($B11,RD_15[#All],LS$2,0)/LS$1</f>
        <v>4.383434155421126</v>
      </c>
      <c r="LT11" s="62">
        <f>VLOOKUP($B11,RD_15[#All],LT$2,0)/LT$1</f>
        <v>4.2817896389324961</v>
      </c>
      <c r="LU11" s="62">
        <f>VLOOKUP($B11,RD_15[#All],LU$2,0)/LU$1</f>
        <v>4.2908163265306118</v>
      </c>
      <c r="LV11" s="62">
        <f>VLOOKUP($B11,RD_15[#All],LV$2,0)/LV$1</f>
        <v>4.360675039246467</v>
      </c>
      <c r="LW11" s="62">
        <f>VLOOKUP($B11,RD_15[#All],LW$2,0)/LW$1</f>
        <v>4.4332810047095759</v>
      </c>
      <c r="LX11" s="62">
        <f>VLOOKUP($B11,RD_15[#All],LX$2,0)/LX$1</f>
        <v>4.4270015698587128</v>
      </c>
      <c r="LY11" s="62">
        <f>VLOOKUP($B11,RD_15[#All],LY$2,0)/LY$1</f>
        <v>4.4242543171114592</v>
      </c>
      <c r="LZ11" s="62">
        <f>VLOOKUP($B11,RD_15[#All],LZ$2,0)/LZ$1</f>
        <v>4.2681468191672272</v>
      </c>
      <c r="MA11" s="62">
        <f>VLOOKUP($B11,RD_15[#All],MA$2,0)/MA$1</f>
        <v>4.4008372579801147</v>
      </c>
      <c r="MB11" s="62">
        <f>VLOOKUP($B11,RD_15[#All],MB$2,0)/MB$1</f>
        <v>4.3645809972340581</v>
      </c>
      <c r="MC11" s="62">
        <f>VLOOKUP($B11,RD_15[#All],MC$2,0)/MC$1</f>
        <v>4.3799058084772362</v>
      </c>
      <c r="MD11" s="62">
        <f>VLOOKUP($B11,RD_15[#All],MD$2,0)/MD$1</f>
        <v>4.353741496598639</v>
      </c>
      <c r="ME11" s="62">
        <f>VLOOKUP($B11,RD_15[#All],ME$2,0)/ME$1</f>
        <v>4.3836435673170362</v>
      </c>
      <c r="MF11" s="62">
        <f>VLOOKUP($B11,RD_15[#All],MF$2,0)/MF$1</f>
        <v>4.3257083053001413</v>
      </c>
      <c r="MG11" s="62">
        <f>VLOOKUP($B11,RD_15[#All],MG$2,0)/MG$1</f>
        <v>4.3926141885325558</v>
      </c>
      <c r="MH11" s="62">
        <f>VLOOKUP($B11,RD_15[#All],MH$2,0)/MH$1</f>
        <v>4.4243851386708526</v>
      </c>
      <c r="MI11" s="62">
        <f>VLOOKUP($B11,RD_15[#All],MI$2,0)/MI$1</f>
        <v>4.34962996187486</v>
      </c>
      <c r="MJ11" s="62">
        <f>VLOOKUP($B11,RD_15[#All],MJ$2,0)/MJ$1</f>
        <v>4.4171899529042387</v>
      </c>
      <c r="MK11" s="62">
        <f>VLOOKUP($B11,RD_15[#All],MK$2,0)/MK$1</f>
        <v>4.5604395604395602</v>
      </c>
      <c r="ML11" s="62">
        <f>VLOOKUP($B11,RD_15[#All],ML$2,0)/ML$1</f>
        <v>4.384391119084996</v>
      </c>
      <c r="MM11" s="62">
        <f>VLOOKUP($B11,RD_15[#All],MM$2,0)/MM$1</f>
        <v>4.298107907130464</v>
      </c>
      <c r="MN11" s="62">
        <f>VLOOKUP($B11,RD_15[#All],MN$2,0)/MN$1</f>
        <v>4.3351648351648349</v>
      </c>
      <c r="MO11" s="62">
        <f>VLOOKUP($B11,RD_15[#All],MO$2,0)/MO$1</f>
        <v>4.4301412872841439</v>
      </c>
      <c r="MP11" s="62">
        <f>VLOOKUP($B11,RD_15[#All],MP$2,0)/MP$1</f>
        <v>4.373126873126874</v>
      </c>
      <c r="MQ11" s="62">
        <f>VLOOKUP($B11,RD_15[#All],MQ$2,0)/MQ$1</f>
        <v>4.4778350900799877</v>
      </c>
      <c r="MR11" s="62">
        <f>VLOOKUP($B11,RD_15[#All],MR$2,0)/MR$1</f>
        <v>4.3096359422890034</v>
      </c>
      <c r="MS11" s="62">
        <f>VLOOKUP($B11,RD_15[#All],MS$2,0)/MS$1</f>
        <v>4.4152276295133435</v>
      </c>
      <c r="MT11" s="62">
        <f>VLOOKUP($B11,RD_15[#All],MT$2,0)/MT$1</f>
        <v>4.3278150421007568</v>
      </c>
      <c r="MU11" s="62">
        <f>VLOOKUP($B11,RD_15[#All],MU$2,0)/MU$1</f>
        <v>4.4086865515436937</v>
      </c>
      <c r="MV11" s="62">
        <f>VLOOKUP($B11,RD_15[#All],MV$2,0)/MV$1</f>
        <v>4.3706293706293708</v>
      </c>
      <c r="MW11" s="62">
        <f>VLOOKUP($B11,RD_15[#All],MW$2,0)/MW$1</f>
        <v>4.2974882260596541</v>
      </c>
      <c r="MX11" s="62">
        <f>VLOOKUP($B11,RD_15[#All],MX$2,0)/MX$1</f>
        <v>4.3619645660461988</v>
      </c>
      <c r="MY11" s="62">
        <f>VLOOKUP($B11,RD_15[#All],MY$2,0)/MY$1</f>
        <v>4.3127943485086346</v>
      </c>
      <c r="MZ11" s="62">
        <f>VLOOKUP($B11,RD_15[#All],MZ$2,0)/MZ$1</f>
        <v>4.3418367346938771</v>
      </c>
      <c r="NA11" s="62">
        <f>VLOOKUP($B11,RD_15[#All],NA$2,0)/NA$1</f>
        <v>4.4141948277286627</v>
      </c>
      <c r="NB11" s="62">
        <f>VLOOKUP($B11,RD_15[#All],NB$2,0)/NB$1</f>
        <v>4.3092621664050235</v>
      </c>
      <c r="NC11" s="62">
        <f>VLOOKUP($B11,RD_15[#All],NC$2,0)/NC$1</f>
        <v>4.4470172684458396</v>
      </c>
      <c r="ND11" s="62">
        <f>VLOOKUP($B11,RD_15[#All],ND$2,0)/ND$1</f>
        <v>4.4226844583987441</v>
      </c>
      <c r="NE11" s="63">
        <f>IFERROR(AVERAGEIF(Inv_SY_B20[[#This Row],[BLK1_INV1]:[BLK12_INV31]],"&gt;"&amp;0.1,Inv_SY_B20[[#This Row],[BLK1_INV1]:[BLK12_INV31]]),"")</f>
        <v>4.2956849065352873</v>
      </c>
    </row>
    <row r="12" spans="2:369" x14ac:dyDescent="0.35">
      <c r="B12" s="87">
        <f t="shared" si="6"/>
        <v>45753</v>
      </c>
      <c r="C12" s="62">
        <f>VLOOKUP($B12,RD_15[#All],C$2,0)/C$1</f>
        <v>3.4545454545454541</v>
      </c>
      <c r="D12" s="62">
        <f>VLOOKUP($B12,RD_15[#All],D$2,0)/D$1</f>
        <v>3.3405103668261558</v>
      </c>
      <c r="E12" s="62">
        <f>VLOOKUP($B12,RD_15[#All],E$2,0)/E$1</f>
        <v>3.4772727272727271</v>
      </c>
      <c r="F12" s="62">
        <f>VLOOKUP($B12,RD_15[#All],F$2,0)/F$1</f>
        <v>3.4772727272727271</v>
      </c>
      <c r="G12" s="62">
        <f>VLOOKUP($B12,RD_15[#All],G$2,0)/G$1</f>
        <v>3.475757575757576</v>
      </c>
      <c r="H12" s="62">
        <f>VLOOKUP($B12,RD_15[#All],H$2,0)/H$1</f>
        <v>3.3340926347760065</v>
      </c>
      <c r="I12" s="62">
        <f>VLOOKUP($B12,RD_15[#All],I$2,0)/I$1</f>
        <v>3.5455241009946445</v>
      </c>
      <c r="J12" s="62">
        <f>VLOOKUP($B12,RD_15[#All],J$2,0)/J$1</f>
        <v>3.4068181818181817</v>
      </c>
      <c r="K12" s="62">
        <f>VLOOKUP($B12,RD_15[#All],K$2,0)/K$1</f>
        <v>3.5143939393939392</v>
      </c>
      <c r="L12" s="62">
        <f>VLOOKUP($B12,RD_15[#All],L$2,0)/L$1</f>
        <v>3.5249999999999999</v>
      </c>
      <c r="M12" s="62">
        <f>VLOOKUP($B12,RD_15[#All],M$2,0)/M$1</f>
        <v>3.5181818181818181</v>
      </c>
      <c r="N12" s="62">
        <f>VLOOKUP($B12,RD_15[#All],N$2,0)/N$1</f>
        <v>3.5121212121212122</v>
      </c>
      <c r="O12" s="62">
        <f>VLOOKUP($B12,RD_15[#All],O$2,0)/O$1</f>
        <v>3.5151515151515151</v>
      </c>
      <c r="P12" s="62">
        <f>VLOOKUP($B12,RD_15[#All],P$2,0)/P$1</f>
        <v>3.5310606060606062</v>
      </c>
      <c r="Q12" s="62">
        <f>VLOOKUP($B12,RD_15[#All],Q$2,0)/Q$1</f>
        <v>3.5613636363636365</v>
      </c>
      <c r="R12" s="62">
        <f>VLOOKUP($B12,RD_15[#All],R$2,0)/R$1</f>
        <v>3.5537878787878792</v>
      </c>
      <c r="S12" s="62">
        <f>VLOOKUP($B12,RD_15[#All],S$2,0)/S$1</f>
        <v>3.4936204146730461</v>
      </c>
      <c r="T12" s="62">
        <f>VLOOKUP($B12,RD_15[#All],T$2,0)/T$1</f>
        <v>3.5311004784688995</v>
      </c>
      <c r="U12" s="62">
        <f>VLOOKUP($B12,RD_15[#All],U$2,0)/U$1</f>
        <v>3.5030303030303029</v>
      </c>
      <c r="V12" s="62">
        <f>VLOOKUP($B12,RD_15[#All],V$2,0)/V$1</f>
        <v>3.5454545454545454</v>
      </c>
      <c r="W12" s="62">
        <f>VLOOKUP($B12,RD_15[#All],W$2,0)/W$1</f>
        <v>3.6363636363636362</v>
      </c>
      <c r="X12" s="62">
        <f>VLOOKUP($B12,RD_15[#All],X$2,0)/X$1</f>
        <v>3.6106060606060608</v>
      </c>
      <c r="Y12" s="62">
        <f>VLOOKUP($B12,RD_15[#All],Y$2,0)/Y$1</f>
        <v>3.6583333333333332</v>
      </c>
      <c r="Z12" s="62">
        <f>VLOOKUP($B12,RD_15[#All],Z$2,0)/Z$1</f>
        <v>3.6583333333333332</v>
      </c>
      <c r="AA12" s="62">
        <f>VLOOKUP($B12,RD_15[#All],AA$2,0)/AA$1</f>
        <v>3.6378787878787877</v>
      </c>
      <c r="AB12" s="62">
        <f>VLOOKUP($B12,RD_15[#All],AB$2,0)/AB$1</f>
        <v>3.6333333333333333</v>
      </c>
      <c r="AC12" s="62">
        <f>VLOOKUP($B12,RD_15[#All],AC$2,0)/AC$1</f>
        <v>3.64469696969697</v>
      </c>
      <c r="AD12" s="62">
        <f>VLOOKUP($B12,RD_15[#All],AD$2,0)/AD$1</f>
        <v>3.6295454545454549</v>
      </c>
      <c r="AE12" s="62">
        <f>VLOOKUP($B12,RD_15[#All],AE$2,0)/AE$1</f>
        <v>3.6484848484848484</v>
      </c>
      <c r="AF12" s="62">
        <f>VLOOKUP($B12,RD_15[#All],AF$2,0)/AF$1</f>
        <v>3.663636363636364</v>
      </c>
      <c r="AG12" s="62">
        <f>VLOOKUP($B12,RD_15[#All],AG$2,0)/AG$1</f>
        <v>3.625757575757576</v>
      </c>
      <c r="AH12" s="62">
        <f>VLOOKUP($B12,RD_15[#All],AH$2,0)/AH$1</f>
        <v>3.643939393939394</v>
      </c>
      <c r="AI12" s="62">
        <f>VLOOKUP($B12,RD_15[#All],AI$2,0)/AI$1</f>
        <v>3.4643939393939394</v>
      </c>
      <c r="AJ12" s="62">
        <f>VLOOKUP($B12,RD_15[#All],AJ$2,0)/AJ$1</f>
        <v>3.4210526315789473</v>
      </c>
      <c r="AK12" s="62">
        <f>VLOOKUP($B12,RD_15[#All],AK$2,0)/AK$1</f>
        <v>3.4473684210526314</v>
      </c>
      <c r="AL12" s="62">
        <f>VLOOKUP($B12,RD_15[#All],AL$2,0)/AL$1</f>
        <v>3.4872408293460926</v>
      </c>
      <c r="AM12" s="62">
        <f>VLOOKUP($B12,RD_15[#All],AM$2,0)/AM$1</f>
        <v>3.5374800637958534</v>
      </c>
      <c r="AN12" s="62">
        <f>VLOOKUP($B12,RD_15[#All],AN$2,0)/AN$1</f>
        <v>3.5510366826156301</v>
      </c>
      <c r="AO12" s="62">
        <f>VLOOKUP($B12,RD_15[#All],AO$2,0)/AO$1</f>
        <v>3.5030303030303029</v>
      </c>
      <c r="AP12" s="62">
        <f>VLOOKUP($B12,RD_15[#All],AP$2,0)/AP$1</f>
        <v>3.5071770334928227</v>
      </c>
      <c r="AQ12" s="62">
        <f>VLOOKUP($B12,RD_15[#All],AQ$2,0)/AQ$1</f>
        <v>3.4007575757575754</v>
      </c>
      <c r="AR12" s="62">
        <f>VLOOKUP($B12,RD_15[#All],AR$2,0)/AR$1</f>
        <v>3.5192582025677606</v>
      </c>
      <c r="AS12" s="62">
        <f>VLOOKUP($B12,RD_15[#All],AS$2,0)/AS$1</f>
        <v>3.6012482662968099</v>
      </c>
      <c r="AT12" s="62">
        <f>VLOOKUP($B12,RD_15[#All],AT$2,0)/AT$1</f>
        <v>3.5979532163742687</v>
      </c>
      <c r="AU12" s="62">
        <f>VLOOKUP($B12,RD_15[#All],AU$2,0)/AU$1</f>
        <v>3.6103801169590639</v>
      </c>
      <c r="AV12" s="62">
        <f>VLOOKUP($B12,RD_15[#All],AV$2,0)/AV$1</f>
        <v>3.6953690303907383</v>
      </c>
      <c r="AW12" s="62">
        <f>VLOOKUP($B12,RD_15[#All],AW$2,0)/AW$1</f>
        <v>3.6829758713136731</v>
      </c>
      <c r="AX12" s="62">
        <f>VLOOKUP($B12,RD_15[#All],AX$2,0)/AX$1</f>
        <v>3.659274193548387</v>
      </c>
      <c r="AY12" s="62">
        <f>VLOOKUP($B12,RD_15[#All],AY$2,0)/AY$1</f>
        <v>3.611246943765281</v>
      </c>
      <c r="AZ12" s="62">
        <f>VLOOKUP($B12,RD_15[#All],AZ$2,0)/AZ$1</f>
        <v>3.6336357292393582</v>
      </c>
      <c r="BA12" s="62">
        <f>VLOOKUP($B12,RD_15[#All],BA$2,0)/BA$1</f>
        <v>3.6480938416422286</v>
      </c>
      <c r="BB12" s="62">
        <f>VLOOKUP($B12,RD_15[#All],BB$2,0)/BB$1</f>
        <v>3.572153734590283</v>
      </c>
      <c r="BC12" s="62">
        <f>VLOOKUP($B12,RD_15[#All],BC$2,0)/BC$1</f>
        <v>3.531024531024531</v>
      </c>
      <c r="BD12" s="62">
        <f>VLOOKUP($B12,RD_15[#All],BD$2,0)/BD$1</f>
        <v>3.5396825396825395</v>
      </c>
      <c r="BE12" s="62">
        <f>VLOOKUP($B12,RD_15[#All],BE$2,0)/BE$1</f>
        <v>3.4758287292817678</v>
      </c>
      <c r="BF12" s="62">
        <f>VLOOKUP($B12,RD_15[#All],BF$2,0)/BF$1</f>
        <v>3.5696291112666199</v>
      </c>
      <c r="BG12" s="62">
        <f>VLOOKUP($B12,RD_15[#All],BG$2,0)/BG$1</f>
        <v>3.5376344086021501</v>
      </c>
      <c r="BH12" s="62">
        <f>VLOOKUP($B12,RD_15[#All],BH$2,0)/BH$1</f>
        <v>3.3863955119214588</v>
      </c>
      <c r="BI12" s="62">
        <f>VLOOKUP($B12,RD_15[#All],BI$2,0)/BI$1</f>
        <v>3.3825878594249201</v>
      </c>
      <c r="BJ12" s="62">
        <f>VLOOKUP($B12,RD_15[#All],BJ$2,0)/BJ$1</f>
        <v>3.3685674547983306</v>
      </c>
      <c r="BK12" s="62">
        <f>VLOOKUP($B12,RD_15[#All],BK$2,0)/BK$1</f>
        <v>3.4939393939393937</v>
      </c>
      <c r="BL12" s="62">
        <f>VLOOKUP($B12,RD_15[#All],BL$2,0)/BL$1</f>
        <v>3.4976114649681529</v>
      </c>
      <c r="BM12" s="62">
        <f>VLOOKUP($B12,RD_15[#All],BM$2,0)/BM$1</f>
        <v>3.5410557184750733</v>
      </c>
      <c r="BN12" s="62">
        <f>VLOOKUP($B12,RD_15[#All],BN$2,0)/BN$1</f>
        <v>3.853692201518288</v>
      </c>
      <c r="BO12" s="62">
        <f>VLOOKUP($B12,RD_15[#All],BO$2,0)/BO$1</f>
        <v>3.7722567287784678</v>
      </c>
      <c r="BP12" s="62">
        <f>VLOOKUP($B12,RD_15[#All],BP$2,0)/BP$1</f>
        <v>3.7660089996538599</v>
      </c>
      <c r="BQ12" s="62">
        <f>VLOOKUP($B12,RD_15[#All],BQ$2,0)/BQ$1</f>
        <v>3.7908902691511384</v>
      </c>
      <c r="BR12" s="62">
        <f>VLOOKUP($B12,RD_15[#All],BR$2,0)/BR$1</f>
        <v>3.849896480331263</v>
      </c>
      <c r="BS12" s="62">
        <f>VLOOKUP($B12,RD_15[#All],BS$2,0)/BS$1</f>
        <v>3.799205114912735</v>
      </c>
      <c r="BT12" s="62">
        <f>VLOOKUP($B12,RD_15[#All],BT$2,0)/BT$1</f>
        <v>3.7405106970324362</v>
      </c>
      <c r="BU12" s="62">
        <f>VLOOKUP($B12,RD_15[#All],BU$2,0)/BU$1</f>
        <v>3.8119392684610074</v>
      </c>
      <c r="BV12" s="62">
        <f>VLOOKUP($B12,RD_15[#All],BV$2,0)/BV$1</f>
        <v>3.8743961352657004</v>
      </c>
      <c r="BW12" s="62">
        <f>VLOOKUP($B12,RD_15[#All],BW$2,0)/BW$1</f>
        <v>3.7449965493443753</v>
      </c>
      <c r="BX12" s="62">
        <f>VLOOKUP($B12,RD_15[#All],BX$2,0)/BX$1</f>
        <v>3.7635193879325333</v>
      </c>
      <c r="BY12" s="62">
        <f>VLOOKUP($B12,RD_15[#All],BY$2,0)/BY$1</f>
        <v>3.7415458937198065</v>
      </c>
      <c r="BZ12" s="62">
        <f>VLOOKUP($B12,RD_15[#All],BZ$2,0)/BZ$1</f>
        <v>3.7904040404040407</v>
      </c>
      <c r="CA12" s="62">
        <f>VLOOKUP($B12,RD_15[#All],CA$2,0)/CA$1</f>
        <v>3.7207792207792214</v>
      </c>
      <c r="CB12" s="62">
        <f>VLOOKUP($B12,RD_15[#All],CB$2,0)/CB$1</f>
        <v>3.8140096618357484</v>
      </c>
      <c r="CC12" s="62">
        <f>VLOOKUP($B12,RD_15[#All],CC$2,0)/CC$1</f>
        <v>3.9820565907522427</v>
      </c>
      <c r="CD12" s="62">
        <f>VLOOKUP($B12,RD_15[#All],CD$2,0)/CD$1</f>
        <v>3.8374741200828151</v>
      </c>
      <c r="CE12" s="62">
        <f>VLOOKUP($B12,RD_15[#All],CE$2,0)/CE$1</f>
        <v>4.0096618357487923</v>
      </c>
      <c r="CF12" s="62">
        <f>VLOOKUP($B12,RD_15[#All],CF$2,0)/CF$1</f>
        <v>3.8574735449735451</v>
      </c>
      <c r="CG12" s="62">
        <f>VLOOKUP($B12,RD_15[#All],CG$2,0)/CG$1</f>
        <v>3.8160800552104903</v>
      </c>
      <c r="CH12" s="62">
        <f>VLOOKUP($B12,RD_15[#All],CH$2,0)/CH$1</f>
        <v>3.9321789321789322</v>
      </c>
      <c r="CI12" s="62">
        <f>VLOOKUP($B12,RD_15[#All],CI$2,0)/CI$1</f>
        <v>3.872670807453416</v>
      </c>
      <c r="CJ12" s="62">
        <f>VLOOKUP($B12,RD_15[#All],CJ$2,0)/CJ$1</f>
        <v>3.8441558441558441</v>
      </c>
      <c r="CK12" s="62">
        <f>VLOOKUP($B12,RD_15[#All],CK$2,0)/CK$1</f>
        <v>3.8383838383838387</v>
      </c>
      <c r="CL12" s="62">
        <f>VLOOKUP($B12,RD_15[#All],CL$2,0)/CL$1</f>
        <v>3.8171764299291513</v>
      </c>
      <c r="CM12" s="62">
        <f>VLOOKUP($B12,RD_15[#All],CM$2,0)/CM$1</f>
        <v>3.818840579710145</v>
      </c>
      <c r="CN12" s="62">
        <f>VLOOKUP($B12,RD_15[#All],CN$2,0)/CN$1</f>
        <v>3.8095238095238093</v>
      </c>
      <c r="CO12" s="62">
        <f>VLOOKUP($B12,RD_15[#All],CO$2,0)/CO$1</f>
        <v>3.7971014492753623</v>
      </c>
      <c r="CP12" s="62">
        <f>VLOOKUP($B12,RD_15[#All],CP$2,0)/CP$1</f>
        <v>3.6759834368530018</v>
      </c>
      <c r="CQ12" s="62">
        <f>VLOOKUP($B12,RD_15[#All],CQ$2,0)/CQ$1</f>
        <v>3.7615596963423044</v>
      </c>
      <c r="CR12" s="62">
        <f>VLOOKUP($B12,RD_15[#All],CR$2,0)/CR$1</f>
        <v>3.7677708764665288</v>
      </c>
      <c r="CS12" s="62">
        <f>VLOOKUP($B12,RD_15[#All],CS$2,0)/CS$1</f>
        <v>3.829192546583851</v>
      </c>
      <c r="CT12" s="62">
        <f>VLOOKUP($B12,RD_15[#All],CT$2,0)/CT$1</f>
        <v>3.8619737750172534</v>
      </c>
      <c r="CU12" s="62">
        <f>VLOOKUP($B12,RD_15[#All],CU$2,0)/CU$1</f>
        <v>3.8419047619047619</v>
      </c>
      <c r="CV12" s="62">
        <f>VLOOKUP($B12,RD_15[#All],CV$2,0)/CV$1</f>
        <v>3.8174603174603172</v>
      </c>
      <c r="CW12" s="62">
        <f>VLOOKUP($B12,RD_15[#All],CW$2,0)/CW$1</f>
        <v>3.7857142857142851</v>
      </c>
      <c r="CX12" s="62">
        <f>VLOOKUP($B12,RD_15[#All],CX$2,0)/CX$1</f>
        <v>3.6385281385281387</v>
      </c>
      <c r="CY12" s="62">
        <f>VLOOKUP($B12,RD_15[#All],CY$2,0)/CY$1</f>
        <v>3.7821067821067826</v>
      </c>
      <c r="CZ12" s="62">
        <f>VLOOKUP($B12,RD_15[#All],CZ$2,0)/CZ$1</f>
        <v>3.7736369910282948</v>
      </c>
      <c r="DA12" s="62">
        <f>VLOOKUP($B12,RD_15[#All],DA$2,0)/DA$1</f>
        <v>3.6921476859074365</v>
      </c>
      <c r="DB12" s="62">
        <f>VLOOKUP($B12,RD_15[#All],DB$2,0)/DB$1</f>
        <v>3.8343685300207038</v>
      </c>
      <c r="DC12" s="62">
        <f>VLOOKUP($B12,RD_15[#All],DC$2,0)/DC$1</f>
        <v>3.8788819875776395</v>
      </c>
      <c r="DD12" s="62">
        <f>VLOOKUP($B12,RD_15[#All],DD$2,0)/DD$1</f>
        <v>3.8316080055210491</v>
      </c>
      <c r="DE12" s="62">
        <f>VLOOKUP($B12,RD_15[#All],DE$2,0)/DE$1</f>
        <v>3.8474810213940649</v>
      </c>
      <c r="DF12" s="62">
        <f>VLOOKUP($B12,RD_15[#All],DF$2,0)/DF$1</f>
        <v>3.8129744651483781</v>
      </c>
      <c r="DG12" s="62">
        <f>VLOOKUP($B12,RD_15[#All],DG$2,0)/DG$1</f>
        <v>3.7808833678398894</v>
      </c>
      <c r="DH12" s="62">
        <f>VLOOKUP($B12,RD_15[#All],DH$2,0)/DH$1</f>
        <v>3.8612836438923392</v>
      </c>
      <c r="DI12" s="62">
        <f>VLOOKUP($B12,RD_15[#All],DI$2,0)/DI$1</f>
        <v>3.8599033816425115</v>
      </c>
      <c r="DJ12" s="62">
        <f>VLOOKUP($B12,RD_15[#All],DJ$2,0)/DJ$1</f>
        <v>3.8988957902001382</v>
      </c>
      <c r="DK12" s="62">
        <f>VLOOKUP($B12,RD_15[#All],DK$2,0)/DK$1</f>
        <v>3.8201058201058196</v>
      </c>
      <c r="DL12" s="62">
        <f>VLOOKUP($B12,RD_15[#All],DL$2,0)/DL$1</f>
        <v>3.8427128427128432</v>
      </c>
      <c r="DM12" s="62">
        <f>VLOOKUP($B12,RD_15[#All],DM$2,0)/DM$1</f>
        <v>3.7867494824016563</v>
      </c>
      <c r="DN12" s="62">
        <f>VLOOKUP($B12,RD_15[#All],DN$2,0)/DN$1</f>
        <v>3.8906142167011732</v>
      </c>
      <c r="DO12" s="62">
        <f>VLOOKUP($B12,RD_15[#All],DO$2,0)/DO$1</f>
        <v>3.8364389233954448</v>
      </c>
      <c r="DP12" s="62">
        <f>VLOOKUP($B12,RD_15[#All],DP$2,0)/DP$1</f>
        <v>3.839544513457557</v>
      </c>
      <c r="DQ12" s="62">
        <f>VLOOKUP($B12,RD_15[#All],DQ$2,0)/DQ$1</f>
        <v>3.8643892339544514</v>
      </c>
      <c r="DR12" s="62">
        <f>VLOOKUP($B12,RD_15[#All],DR$2,0)/DR$1</f>
        <v>3.8371290545203589</v>
      </c>
      <c r="DS12" s="62">
        <f>VLOOKUP($B12,RD_15[#All],DS$2,0)/DS$1</f>
        <v>3.8316080055210491</v>
      </c>
      <c r="DT12" s="62">
        <f>VLOOKUP($B12,RD_15[#All],DT$2,0)/DT$1</f>
        <v>3.8322981366459623</v>
      </c>
      <c r="DU12" s="62">
        <f>VLOOKUP($B12,RD_15[#All],DU$2,0)/DU$1</f>
        <v>3.8012265512265517</v>
      </c>
      <c r="DV12" s="62">
        <f>VLOOKUP($B12,RD_15[#All],DV$2,0)/DV$1</f>
        <v>3.8297258297258296</v>
      </c>
      <c r="DW12" s="62">
        <f>VLOOKUP($B12,RD_15[#All],DW$2,0)/DW$1</f>
        <v>3.8554175293305724</v>
      </c>
      <c r="DX12" s="62">
        <f>VLOOKUP($B12,RD_15[#All],DX$2,0)/DX$1</f>
        <v>3.8367839889579023</v>
      </c>
      <c r="DY12" s="62">
        <f>VLOOKUP($B12,RD_15[#All],DY$2,0)/DY$1</f>
        <v>3.8423050379572117</v>
      </c>
      <c r="DZ12" s="62">
        <f>VLOOKUP($B12,RD_15[#All],DZ$2,0)/DZ$1</f>
        <v>3.8340234644582467</v>
      </c>
      <c r="EA12" s="62">
        <f>VLOOKUP($B12,RD_15[#All],EA$2,0)/EA$1</f>
        <v>3.7926155969634228</v>
      </c>
      <c r="EB12" s="62">
        <f>VLOOKUP($B12,RD_15[#All],EB$2,0)/EB$1</f>
        <v>3.7926155969634228</v>
      </c>
      <c r="EC12" s="62">
        <f>VLOOKUP($B12,RD_15[#All],EC$2,0)/EC$1</f>
        <v>3.7908902691511384</v>
      </c>
      <c r="ED12" s="62">
        <f>VLOOKUP($B12,RD_15[#All],ED$2,0)/ED$1</f>
        <v>3.8685300207039335</v>
      </c>
      <c r="EE12" s="62">
        <f>VLOOKUP($B12,RD_15[#All],EE$2,0)/EE$1</f>
        <v>3.8174603174603172</v>
      </c>
      <c r="EF12" s="62">
        <f>VLOOKUP($B12,RD_15[#All],EF$2,0)/EF$1</f>
        <v>3.8695652173913047</v>
      </c>
      <c r="EG12" s="62">
        <f>VLOOKUP($B12,RD_15[#All],EG$2,0)/EG$1</f>
        <v>3.7819185645272602</v>
      </c>
      <c r="EH12" s="62">
        <f>VLOOKUP($B12,RD_15[#All],EH$2,0)/EH$1</f>
        <v>3.851966873706004</v>
      </c>
      <c r="EI12" s="62">
        <f>VLOOKUP($B12,RD_15[#All],EI$2,0)/EI$1</f>
        <v>3.9072871572871573</v>
      </c>
      <c r="EJ12" s="62">
        <f>VLOOKUP($B12,RD_15[#All],EJ$2,0)/EJ$1</f>
        <v>3.8371290545203589</v>
      </c>
      <c r="EK12" s="62">
        <f>VLOOKUP($B12,RD_15[#All],EK$2,0)/EK$1</f>
        <v>3.8844444444444441</v>
      </c>
      <c r="EL12" s="62">
        <f>VLOOKUP($B12,RD_15[#All],EL$2,0)/EL$1</f>
        <v>3.5679779158040028</v>
      </c>
      <c r="EM12" s="62">
        <f>VLOOKUP($B12,RD_15[#All],EM$2,0)/EM$1</f>
        <v>3.8647342995169081</v>
      </c>
      <c r="EN12" s="62">
        <f>VLOOKUP($B12,RD_15[#All],EN$2,0)/EN$1</f>
        <v>3.8985507246376807</v>
      </c>
      <c r="EO12" s="62">
        <f>VLOOKUP($B12,RD_15[#All],EO$2,0)/EO$1</f>
        <v>3.9054520358868183</v>
      </c>
      <c r="EP12" s="62">
        <f>VLOOKUP($B12,RD_15[#All],EP$2,0)/EP$1</f>
        <v>3.8488612836438927</v>
      </c>
      <c r="EQ12" s="62">
        <f>VLOOKUP($B12,RD_15[#All],EQ$2,0)/EQ$1</f>
        <v>3.8102139406487234</v>
      </c>
      <c r="ER12" s="62">
        <f>VLOOKUP($B12,RD_15[#All],ER$2,0)/ER$1</f>
        <v>3.9206349206349205</v>
      </c>
      <c r="ES12" s="62">
        <f>VLOOKUP($B12,RD_15[#All],ES$2,0)/ES$1</f>
        <v>3.8716356107660452</v>
      </c>
      <c r="ET12" s="62">
        <f>VLOOKUP($B12,RD_15[#All],ET$2,0)/ET$1</f>
        <v>3.8798701298701301</v>
      </c>
      <c r="EU12" s="62">
        <f>VLOOKUP($B12,RD_15[#All],EU$2,0)/EU$1</f>
        <v>3.8257275132275139</v>
      </c>
      <c r="EV12" s="62">
        <f>VLOOKUP($B12,RD_15[#All],EV$2,0)/EV$1</f>
        <v>3.8008658008658007</v>
      </c>
      <c r="EW12" s="62">
        <f>VLOOKUP($B12,RD_15[#All],EW$2,0)/EW$1</f>
        <v>3.8305555555555553</v>
      </c>
      <c r="EX12" s="62">
        <f>VLOOKUP($B12,RD_15[#All],EX$2,0)/EX$1</f>
        <v>3.82263630089717</v>
      </c>
      <c r="EY12" s="62">
        <f>VLOOKUP($B12,RD_15[#All],EY$2,0)/EY$1</f>
        <v>3.9297052154195007</v>
      </c>
      <c r="EZ12" s="62">
        <f>VLOOKUP($B12,RD_15[#All],EZ$2,0)/EZ$1</f>
        <v>3.8733609385783296</v>
      </c>
      <c r="FA12" s="62">
        <f>VLOOKUP($B12,RD_15[#All],FA$2,0)/FA$1</f>
        <v>3.916494133885438</v>
      </c>
      <c r="FB12" s="62">
        <f>VLOOKUP($B12,RD_15[#All],FB$2,0)/FB$1</f>
        <v>3.8436853002070395</v>
      </c>
      <c r="FC12" s="62">
        <f>VLOOKUP($B12,RD_15[#All],FC$2,0)/FC$1</f>
        <v>3.8850931677018634</v>
      </c>
      <c r="FD12" s="62">
        <f>VLOOKUP($B12,RD_15[#All],FD$2,0)/FD$1</f>
        <v>3.8968253968253963</v>
      </c>
      <c r="FE12" s="62">
        <f>VLOOKUP($B12,RD_15[#All],FE$2,0)/FE$1</f>
        <v>3.9113181504485852</v>
      </c>
      <c r="FF12" s="62">
        <f>VLOOKUP($B12,RD_15[#All],FF$2,0)/FF$1</f>
        <v>3.8360938578329882</v>
      </c>
      <c r="FG12" s="62">
        <f>VLOOKUP($B12,RD_15[#All],FG$2,0)/FG$1</f>
        <v>3.8426501035196683</v>
      </c>
      <c r="FH12" s="62">
        <f>VLOOKUP($B12,RD_15[#All],FH$2,0)/FH$1</f>
        <v>3.849896480331263</v>
      </c>
      <c r="FI12" s="62">
        <f>VLOOKUP($B12,RD_15[#All],FI$2,0)/FI$1</f>
        <v>3.7957211870255345</v>
      </c>
      <c r="FJ12" s="62">
        <f>VLOOKUP($B12,RD_15[#All],FJ$2,0)/FJ$1</f>
        <v>3.9427910052910056</v>
      </c>
      <c r="FK12" s="62">
        <f>VLOOKUP($B12,RD_15[#All],FK$2,0)/FK$1</f>
        <v>3.9975845410628019</v>
      </c>
      <c r="FL12" s="62">
        <f>VLOOKUP($B12,RD_15[#All],FL$2,0)/FL$1</f>
        <v>3.8286435786435788</v>
      </c>
      <c r="FM12" s="62">
        <f>VLOOKUP($B12,RD_15[#All],FM$2,0)/FM$1</f>
        <v>3.8503401360544212</v>
      </c>
      <c r="FN12" s="62">
        <f>VLOOKUP($B12,RD_15[#All],FN$2,0)/FN$1</f>
        <v>3.9179894179894177</v>
      </c>
      <c r="FO12" s="62">
        <f>VLOOKUP($B12,RD_15[#All],FO$2,0)/FO$1</f>
        <v>3.8359788359788358</v>
      </c>
      <c r="FP12" s="62">
        <f>VLOOKUP($B12,RD_15[#All],FP$2,0)/FP$1</f>
        <v>3.8299319727891152</v>
      </c>
      <c r="FQ12" s="62">
        <f>VLOOKUP($B12,RD_15[#All],FQ$2,0)/FQ$1</f>
        <v>3.87792894935752</v>
      </c>
      <c r="FR12" s="62">
        <f>VLOOKUP($B12,RD_15[#All],FR$2,0)/FR$1</f>
        <v>3.8635676492819346</v>
      </c>
      <c r="FS12" s="62">
        <f>VLOOKUP($B12,RD_15[#All],FS$2,0)/FS$1</f>
        <v>3.8877551020408161</v>
      </c>
      <c r="FT12" s="62">
        <f>VLOOKUP($B12,RD_15[#All],FT$2,0)/FT$1</f>
        <v>3.9569160997732422</v>
      </c>
      <c r="FU12" s="62">
        <f>VLOOKUP($B12,RD_15[#All],FU$2,0)/FU$1</f>
        <v>3.9758125472411185</v>
      </c>
      <c r="FV12" s="62">
        <f>VLOOKUP($B12,RD_15[#All],FV$2,0)/FV$1</f>
        <v>3.8934240362811789</v>
      </c>
      <c r="FW12" s="62">
        <f>VLOOKUP($B12,RD_15[#All],FW$2,0)/FW$1</f>
        <v>3.9410430839002264</v>
      </c>
      <c r="FX12" s="62">
        <f>VLOOKUP($B12,RD_15[#All],FX$2,0)/FX$1</f>
        <v>3.9417989417989414</v>
      </c>
      <c r="FY12" s="62">
        <f>VLOOKUP($B12,RD_15[#All],FY$2,0)/FY$1</f>
        <v>3.9421768707482987</v>
      </c>
      <c r="FZ12" s="62">
        <f>VLOOKUP($B12,RD_15[#All],FZ$2,0)/FZ$1</f>
        <v>3.8269841269841267</v>
      </c>
      <c r="GA12" s="62">
        <f>VLOOKUP($B12,RD_15[#All],GA$2,0)/GA$1</f>
        <v>3.905643738977072</v>
      </c>
      <c r="GB12" s="62">
        <f>VLOOKUP($B12,RD_15[#All],GB$2,0)/GB$1</f>
        <v>3.8697691197691202</v>
      </c>
      <c r="GC12" s="62">
        <f>VLOOKUP($B12,RD_15[#All],GC$2,0)/GC$1</f>
        <v>3.95880574452003</v>
      </c>
      <c r="GD12" s="62">
        <f>VLOOKUP($B12,RD_15[#All],GD$2,0)/GD$1</f>
        <v>3.937641723356009</v>
      </c>
      <c r="GE12" s="62">
        <f>VLOOKUP($B12,RD_15[#All],GE$2,0)/GE$1</f>
        <v>3.9433106575963719</v>
      </c>
      <c r="GF12" s="62">
        <f>VLOOKUP($B12,RD_15[#All],GF$2,0)/GF$1</f>
        <v>3.9625850340136051</v>
      </c>
      <c r="GG12" s="62">
        <f>VLOOKUP($B12,RD_15[#All],GG$2,0)/GG$1</f>
        <v>3.9300831443688589</v>
      </c>
      <c r="GH12" s="62">
        <f>VLOOKUP($B12,RD_15[#All],GH$2,0)/GH$1</f>
        <v>3.9777021919879059</v>
      </c>
      <c r="GI12" s="62">
        <f>VLOOKUP($B12,RD_15[#All],GI$2,0)/GI$1</f>
        <v>3.9092970521541952</v>
      </c>
      <c r="GJ12" s="62">
        <f>VLOOKUP($B12,RD_15[#All],GJ$2,0)/GJ$1</f>
        <v>3.9527588813303098</v>
      </c>
      <c r="GK12" s="62">
        <f>VLOOKUP($B12,RD_15[#All],GK$2,0)/GK$1</f>
        <v>3.8892668178382457</v>
      </c>
      <c r="GL12" s="62">
        <f>VLOOKUP($B12,RD_15[#All],GL$2,0)/GL$1</f>
        <v>3.9478458049886616</v>
      </c>
      <c r="GM12" s="62">
        <f>VLOOKUP($B12,RD_15[#All],GM$2,0)/GM$1</f>
        <v>3.8696145124716548</v>
      </c>
      <c r="GN12" s="62">
        <f>VLOOKUP($B12,RD_15[#All],GN$2,0)/GN$1</f>
        <v>3.9123204837490548</v>
      </c>
      <c r="GO12" s="62">
        <f>VLOOKUP($B12,RD_15[#All],GO$2,0)/GO$1</f>
        <v>3.9555555555555553</v>
      </c>
      <c r="GP12" s="62">
        <f>VLOOKUP($B12,RD_15[#All],GP$2,0)/GP$1</f>
        <v>3.9194444444444447</v>
      </c>
      <c r="GQ12" s="62">
        <f>VLOOKUP($B12,RD_15[#All],GQ$2,0)/GQ$1</f>
        <v>3.9428571428571431</v>
      </c>
      <c r="GR12" s="62">
        <f>VLOOKUP($B12,RD_15[#All],GR$2,0)/GR$1</f>
        <v>3.7970104429731757</v>
      </c>
      <c r="GS12" s="62">
        <f>VLOOKUP($B12,RD_15[#All],GS$2,0)/GS$1</f>
        <v>3.8983599482088906</v>
      </c>
      <c r="GT12" s="62">
        <f>VLOOKUP($B12,RD_15[#All],GT$2,0)/GT$1</f>
        <v>3.8689167974882257</v>
      </c>
      <c r="GU12" s="62">
        <f>VLOOKUP($B12,RD_15[#All],GU$2,0)/GU$1</f>
        <v>3.8915078226412518</v>
      </c>
      <c r="GV12" s="62">
        <f>VLOOKUP($B12,RD_15[#All],GV$2,0)/GV$1</f>
        <v>3.8946147020681186</v>
      </c>
      <c r="GW12" s="62">
        <f>VLOOKUP($B12,RD_15[#All],GW$2,0)/GW$1</f>
        <v>3.9242685025817554</v>
      </c>
      <c r="GX12" s="62">
        <f>VLOOKUP($B12,RD_15[#All],GX$2,0)/GX$1</f>
        <v>3.8837650444793304</v>
      </c>
      <c r="GY12" s="62">
        <f>VLOOKUP($B12,RD_15[#All],GY$2,0)/GY$1</f>
        <v>3.9434168316155898</v>
      </c>
      <c r="GZ12" s="62">
        <f>VLOOKUP($B12,RD_15[#All],GZ$2,0)/GZ$1</f>
        <v>3.9488226059654634</v>
      </c>
      <c r="HA12" s="62">
        <f>VLOOKUP($B12,RD_15[#All],HA$2,0)/HA$1</f>
        <v>3.9775441949354997</v>
      </c>
      <c r="HB12" s="62">
        <f>VLOOKUP($B12,RD_15[#All],HB$2,0)/HB$1</f>
        <v>3.8672042243470823</v>
      </c>
      <c r="HC12" s="62">
        <f>VLOOKUP($B12,RD_15[#All],HC$2,0)/HC$1</f>
        <v>3.9053803339517628</v>
      </c>
      <c r="HD12" s="62">
        <f>VLOOKUP($B12,RD_15[#All],HD$2,0)/HD$1</f>
        <v>3.8431636390820061</v>
      </c>
      <c r="HE12" s="62">
        <f>VLOOKUP($B12,RD_15[#All],HE$2,0)/HE$1</f>
        <v>3.8444474779878508</v>
      </c>
      <c r="HF12" s="62">
        <f>VLOOKUP($B12,RD_15[#All],HF$2,0)/HF$1</f>
        <v>4.0503695199827794</v>
      </c>
      <c r="HG12" s="62">
        <f>VLOOKUP($B12,RD_15[#All],HG$2,0)/HG$1</f>
        <v>3.8955389848246988</v>
      </c>
      <c r="HH12" s="62">
        <f>VLOOKUP($B12,RD_15[#All],HH$2,0)/HH$1</f>
        <v>3.9050235478806905</v>
      </c>
      <c r="HI12" s="62">
        <f>VLOOKUP($B12,RD_15[#All],HI$2,0)/HI$1</f>
        <v>3.9215070643642074</v>
      </c>
      <c r="HJ12" s="62">
        <f>VLOOKUP($B12,RD_15[#All],HJ$2,0)/HJ$1</f>
        <v>3.9342914342914339</v>
      </c>
      <c r="HK12" s="62">
        <f>VLOOKUP($B12,RD_15[#All],HK$2,0)/HK$1</f>
        <v>3.9399322482029251</v>
      </c>
      <c r="HL12" s="62">
        <f>VLOOKUP($B12,RD_15[#All],HL$2,0)/HL$1</f>
        <v>3.8771149485435199</v>
      </c>
      <c r="HM12" s="62">
        <f>VLOOKUP($B12,RD_15[#All],HM$2,0)/HM$1</f>
        <v>3.8265306122448979</v>
      </c>
      <c r="HN12" s="62">
        <f>VLOOKUP($B12,RD_15[#All],HN$2,0)/HN$1</f>
        <v>3.7892627152056773</v>
      </c>
      <c r="HO12" s="62">
        <f>VLOOKUP($B12,RD_15[#All],HO$2,0)/HO$1</f>
        <v>3.8464318570114338</v>
      </c>
      <c r="HP12" s="62">
        <f>VLOOKUP($B12,RD_15[#All],HP$2,0)/HP$1</f>
        <v>3.8206742752197296</v>
      </c>
      <c r="HQ12" s="62">
        <f>VLOOKUP($B12,RD_15[#All],HQ$2,0)/HQ$1</f>
        <v>3.7328139321723186</v>
      </c>
      <c r="HR12" s="62">
        <f>VLOOKUP($B12,RD_15[#All],HR$2,0)/HR$1</f>
        <v>3.7222878131969037</v>
      </c>
      <c r="HS12" s="62">
        <f>VLOOKUP($B12,RD_15[#All],HS$2,0)/HS$1</f>
        <v>3.7779397473275029</v>
      </c>
      <c r="HT12" s="62">
        <f>VLOOKUP($B12,RD_15[#All],HT$2,0)/HT$1</f>
        <v>3.7515896566341671</v>
      </c>
      <c r="HU12" s="62">
        <f>VLOOKUP($B12,RD_15[#All],HU$2,0)/HU$1</f>
        <v>3.7951334379905814</v>
      </c>
      <c r="HV12" s="62">
        <f>VLOOKUP($B12,RD_15[#All],HV$2,0)/HV$1</f>
        <v>3.8490081347224208</v>
      </c>
      <c r="HW12" s="62">
        <f>VLOOKUP($B12,RD_15[#All],HW$2,0)/HW$1</f>
        <v>3.8661695447409734</v>
      </c>
      <c r="HX12" s="62">
        <f>VLOOKUP($B12,RD_15[#All],HX$2,0)/HX$1</f>
        <v>3.8854003139717426</v>
      </c>
      <c r="HY12" s="62">
        <f>VLOOKUP($B12,RD_15[#All],HY$2,0)/HY$1</f>
        <v>3.8277080062794346</v>
      </c>
      <c r="HZ12" s="62">
        <f>VLOOKUP($B12,RD_15[#All],HZ$2,0)/HZ$1</f>
        <v>3.8177468789713682</v>
      </c>
      <c r="IA12" s="62">
        <f>VLOOKUP($B12,RD_15[#All],IA$2,0)/IA$1</f>
        <v>3.8767660910518051</v>
      </c>
      <c r="IB12" s="62">
        <f>VLOOKUP($B12,RD_15[#All],IB$2,0)/IB$1</f>
        <v>3.7874710323689911</v>
      </c>
      <c r="IC12" s="62">
        <f>VLOOKUP($B12,RD_15[#All],IC$2,0)/IC$1</f>
        <v>3.8999215070643642</v>
      </c>
      <c r="ID12" s="62">
        <f>VLOOKUP($B12,RD_15[#All],ID$2,0)/ID$1</f>
        <v>3.8386970172684456</v>
      </c>
      <c r="IE12" s="62">
        <f>VLOOKUP($B12,RD_15[#All],IE$2,0)/IE$1</f>
        <v>3.8363422291993721</v>
      </c>
      <c r="IF12" s="62">
        <f>VLOOKUP($B12,RD_15[#All],IF$2,0)/IF$1</f>
        <v>3.8528257456828885</v>
      </c>
      <c r="IG12" s="62">
        <f>VLOOKUP($B12,RD_15[#All],IG$2,0)/IG$1</f>
        <v>3.7814906182253121</v>
      </c>
      <c r="IH12" s="62">
        <f>VLOOKUP($B12,RD_15[#All],IH$2,0)/IH$1</f>
        <v>3.791582567092771</v>
      </c>
      <c r="II12" s="62">
        <f>VLOOKUP($B12,RD_15[#All],II$2,0)/II$1</f>
        <v>3.7422441504074158</v>
      </c>
      <c r="IJ12" s="62">
        <f>VLOOKUP($B12,RD_15[#All],IJ$2,0)/IJ$1</f>
        <v>3.7848546011811317</v>
      </c>
      <c r="IK12" s="62">
        <f>VLOOKUP($B12,RD_15[#All],IK$2,0)/IK$1</f>
        <v>3.8512558869701725</v>
      </c>
      <c r="IL12" s="62">
        <f>VLOOKUP($B12,RD_15[#All],IL$2,0)/IL$1</f>
        <v>3.8979591836734695</v>
      </c>
      <c r="IM12" s="62">
        <f>VLOOKUP($B12,RD_15[#All],IM$2,0)/IM$1</f>
        <v>3.7994505494505493</v>
      </c>
      <c r="IN12" s="62">
        <f>VLOOKUP($B12,RD_15[#All],IN$2,0)/IN$1</f>
        <v>3.8312028107946472</v>
      </c>
      <c r="IO12" s="62">
        <f>VLOOKUP($B12,RD_15[#All],IO$2,0)/IO$1</f>
        <v>3.8426216640502355</v>
      </c>
      <c r="IP12" s="62">
        <f>VLOOKUP($B12,RD_15[#All],IP$2,0)/IP$1</f>
        <v>3.776257755849592</v>
      </c>
      <c r="IQ12" s="62">
        <f>VLOOKUP($B12,RD_15[#All],IQ$2,0)/IQ$1</f>
        <v>3.9560439560439558</v>
      </c>
      <c r="IR12" s="62">
        <f>VLOOKUP($B12,RD_15[#All],IR$2,0)/IR$1</f>
        <v>3.8065336024519696</v>
      </c>
      <c r="IS12" s="62">
        <f>VLOOKUP($B12,RD_15[#All],IS$2,0)/IS$1</f>
        <v>3.8140091201315687</v>
      </c>
      <c r="IT12" s="62">
        <f>VLOOKUP($B12,RD_15[#All],IT$2,0)/IT$1</f>
        <v>3.8042909471480897</v>
      </c>
      <c r="IU12" s="62">
        <f>VLOOKUP($B12,RD_15[#All],IU$2,0)/IU$1</f>
        <v>3.8255961725349477</v>
      </c>
      <c r="IV12" s="62">
        <f>VLOOKUP($B12,RD_15[#All],IV$2,0)/IV$1</f>
        <v>3.8528818120654851</v>
      </c>
      <c r="IW12" s="62">
        <f>VLOOKUP($B12,RD_15[#All],IW$2,0)/IW$1</f>
        <v>3.8173731030873883</v>
      </c>
      <c r="IX12" s="62">
        <f>VLOOKUP($B12,RD_15[#All],IX$2,0)/IX$1</f>
        <v>3.8065336024519696</v>
      </c>
      <c r="IY12" s="62">
        <f>VLOOKUP($B12,RD_15[#All],IY$2,0)/IY$1</f>
        <v>3.837557000822307</v>
      </c>
      <c r="IZ12" s="62">
        <f>VLOOKUP($B12,RD_15[#All],IZ$2,0)/IZ$1</f>
        <v>3.7915655772798633</v>
      </c>
      <c r="JA12" s="62">
        <f>VLOOKUP($B12,RD_15[#All],JA$2,0)/JA$1</f>
        <v>3.766730401529637</v>
      </c>
      <c r="JB12" s="62">
        <f>VLOOKUP($B12,RD_15[#All],JB$2,0)/JB$1</f>
        <v>3.8307965326598867</v>
      </c>
      <c r="JC12" s="62">
        <f>VLOOKUP($B12,RD_15[#All],JC$2,0)/JC$1</f>
        <v>3.8424138424138419</v>
      </c>
      <c r="JD12" s="62">
        <f>VLOOKUP($B12,RD_15[#All],JD$2,0)/JD$1</f>
        <v>3.8940863152144223</v>
      </c>
      <c r="JE12" s="62">
        <f>VLOOKUP($B12,RD_15[#All],JE$2,0)/JE$1</f>
        <v>3.9249738356881214</v>
      </c>
      <c r="JF12" s="62">
        <f>VLOOKUP($B12,RD_15[#All],JF$2,0)/JF$1</f>
        <v>3.8962815995621383</v>
      </c>
      <c r="JG12" s="62">
        <f>VLOOKUP($B12,RD_15[#All],JG$2,0)/JG$1</f>
        <v>3.8937326905323619</v>
      </c>
      <c r="JH12" s="62">
        <f>VLOOKUP($B12,RD_15[#All],JH$2,0)/JH$1</f>
        <v>3.921435707149993</v>
      </c>
      <c r="JI12" s="62">
        <f>VLOOKUP($B12,RD_15[#All],JI$2,0)/JI$1</f>
        <v>3.8905194184697294</v>
      </c>
      <c r="JJ12" s="62">
        <f>VLOOKUP($B12,RD_15[#All],JJ$2,0)/JJ$1</f>
        <v>3.8574158760494166</v>
      </c>
      <c r="JK12" s="62">
        <f>VLOOKUP($B12,RD_15[#All],JK$2,0)/JK$1</f>
        <v>3.8986013986013992</v>
      </c>
      <c r="JL12" s="62">
        <f>VLOOKUP($B12,RD_15[#All],JL$2,0)/JL$1</f>
        <v>3.9400603991596639</v>
      </c>
      <c r="JM12" s="62">
        <f>VLOOKUP($B12,RD_15[#All],JM$2,0)/JM$1</f>
        <v>3.8031949718475837</v>
      </c>
      <c r="JN12" s="62">
        <f>VLOOKUP($B12,RD_15[#All],JN$2,0)/JN$1</f>
        <v>3.7846374730796843</v>
      </c>
      <c r="JO12" s="62">
        <f>VLOOKUP($B12,RD_15[#All],JO$2,0)/JO$1</f>
        <v>3.876849548251931</v>
      </c>
      <c r="JP12" s="62">
        <f>VLOOKUP($B12,RD_15[#All],JP$2,0)/JP$1</f>
        <v>3.8376504447933022</v>
      </c>
      <c r="JQ12" s="62">
        <f>VLOOKUP($B12,RD_15[#All],JQ$2,0)/JQ$1</f>
        <v>4.7466422466422467</v>
      </c>
      <c r="JR12" s="62">
        <f>VLOOKUP($B12,RD_15[#All],JR$2,0)/JR$1</f>
        <v>3.8923774638060356</v>
      </c>
      <c r="JS12" s="62">
        <f>VLOOKUP($B12,RD_15[#All],JS$2,0)/JS$1</f>
        <v>3.0441608081359637</v>
      </c>
      <c r="JT12" s="62">
        <f>VLOOKUP($B12,RD_15[#All],JT$2,0)/JT$1</f>
        <v>4.7178385524250182</v>
      </c>
      <c r="JU12" s="62">
        <f>VLOOKUP($B12,RD_15[#All],JU$2,0)/JU$1</f>
        <v>3.3955330383901816</v>
      </c>
      <c r="JV12" s="62">
        <f>VLOOKUP($B12,RD_15[#All],JV$2,0)/JV$1</f>
        <v>3.8219954648526073</v>
      </c>
      <c r="JW12" s="62">
        <f>VLOOKUP($B12,RD_15[#All],JW$2,0)/JW$1</f>
        <v>3.7891156462585029</v>
      </c>
      <c r="JX12" s="62">
        <f>VLOOKUP($B12,RD_15[#All],JX$2,0)/JX$1</f>
        <v>3.7989417989417986</v>
      </c>
      <c r="JY12" s="62">
        <f>VLOOKUP($B12,RD_15[#All],JY$2,0)/JY$1</f>
        <v>3.7951625094482235</v>
      </c>
      <c r="JZ12" s="62">
        <f>VLOOKUP($B12,RD_15[#All],JZ$2,0)/JZ$1</f>
        <v>3.7074829931972788</v>
      </c>
      <c r="KA12" s="62">
        <f>VLOOKUP($B12,RD_15[#All],KA$2,0)/KA$1</f>
        <v>3.7634164777021915</v>
      </c>
      <c r="KB12" s="62">
        <f>VLOOKUP($B12,RD_15[#All],KB$2,0)/KB$1</f>
        <v>3.8253968253968251</v>
      </c>
      <c r="KC12" s="62">
        <f>VLOOKUP($B12,RD_15[#All],KC$2,0)/KC$1</f>
        <v>3.7668178382464097</v>
      </c>
      <c r="KD12" s="62">
        <f>VLOOKUP($B12,RD_15[#All],KD$2,0)/KD$1</f>
        <v>3.7226001511715796</v>
      </c>
      <c r="KE12" s="62">
        <f>VLOOKUP($B12,RD_15[#All],KE$2,0)/KE$1</f>
        <v>3.8469387755102038</v>
      </c>
      <c r="KF12" s="62">
        <f>VLOOKUP($B12,RD_15[#All],KF$2,0)/KF$1</f>
        <v>3.8260869565217388</v>
      </c>
      <c r="KG12" s="62">
        <f>VLOOKUP($B12,RD_15[#All],KG$2,0)/KG$1</f>
        <v>3.8042328042328042</v>
      </c>
      <c r="KH12" s="62">
        <f>VLOOKUP($B12,RD_15[#All],KH$2,0)/KH$1</f>
        <v>3.830309901738473</v>
      </c>
      <c r="KI12" s="62">
        <f>VLOOKUP($B12,RD_15[#All],KI$2,0)/KI$1</f>
        <v>3.8638888888888889</v>
      </c>
      <c r="KJ12" s="62">
        <f>VLOOKUP($B12,RD_15[#All],KJ$2,0)/KJ$1</f>
        <v>3.8063492063492066</v>
      </c>
      <c r="KK12" s="62">
        <f>VLOOKUP($B12,RD_15[#All],KK$2,0)/KK$1</f>
        <v>3.8087301587301585</v>
      </c>
      <c r="KL12" s="62">
        <f>VLOOKUP($B12,RD_15[#All],KL$2,0)/KL$1</f>
        <v>3.8085996955859969</v>
      </c>
      <c r="KM12" s="62">
        <f>VLOOKUP($B12,RD_15[#All],KM$2,0)/KM$1</f>
        <v>3.8496955859969559</v>
      </c>
      <c r="KN12" s="62">
        <f>VLOOKUP($B12,RD_15[#All],KN$2,0)/KN$1</f>
        <v>3.8213879408418663</v>
      </c>
      <c r="KO12" s="62">
        <f>VLOOKUP($B12,RD_15[#All],KO$2,0)/KO$1</f>
        <v>3.8187334091770953</v>
      </c>
      <c r="KP12" s="62">
        <f>VLOOKUP($B12,RD_15[#All],KP$2,0)/KP$1</f>
        <v>3.8376943496397424</v>
      </c>
      <c r="KQ12" s="62">
        <f>VLOOKUP($B12,RD_15[#All],KQ$2,0)/KQ$1</f>
        <v>3.5029421945309798</v>
      </c>
      <c r="KR12" s="62">
        <f>VLOOKUP($B12,RD_15[#All],KR$2,0)/KR$1</f>
        <v>4.6784224497535085</v>
      </c>
      <c r="KS12" s="62">
        <f>VLOOKUP($B12,RD_15[#All],KS$2,0)/KS$1</f>
        <v>3.8028062191884717</v>
      </c>
      <c r="KT12" s="62">
        <f>VLOOKUP($B12,RD_15[#All],KT$2,0)/KT$1</f>
        <v>3.8039438756162309</v>
      </c>
      <c r="KU12" s="62">
        <f>VLOOKUP($B12,RD_15[#All],KU$2,0)/KU$1</f>
        <v>3.8577929465301479</v>
      </c>
      <c r="KV12" s="62">
        <f>VLOOKUP($B12,RD_15[#All],KV$2,0)/KV$1</f>
        <v>4.2335429769392032</v>
      </c>
      <c r="KW12" s="62">
        <f>VLOOKUP($B12,RD_15[#All],KW$2,0)/KW$1</f>
        <v>3.4577171027682971</v>
      </c>
      <c r="KX12" s="62">
        <f>VLOOKUP($B12,RD_15[#All],KX$2,0)/KX$1</f>
        <v>3.8121693121693121</v>
      </c>
      <c r="KY12" s="62">
        <f>VLOOKUP($B12,RD_15[#All],KY$2,0)/KY$1</f>
        <v>4.0599206349206352</v>
      </c>
      <c r="KZ12" s="62">
        <f>VLOOKUP($B12,RD_15[#All],KZ$2,0)/KZ$1</f>
        <v>3.8531746031746033</v>
      </c>
      <c r="LA12" s="62">
        <f>VLOOKUP($B12,RD_15[#All],LA$2,0)/LA$1</f>
        <v>3.8622448979591835</v>
      </c>
      <c r="LB12" s="62">
        <f>VLOOKUP($B12,RD_15[#All],LB$2,0)/LB$1</f>
        <v>3.8263599754282986</v>
      </c>
      <c r="LC12" s="62">
        <f>VLOOKUP($B12,RD_15[#All],LC$2,0)/LC$1</f>
        <v>3.8841269841269841</v>
      </c>
      <c r="LD12" s="62">
        <f>VLOOKUP($B12,RD_15[#All],LD$2,0)/LD$1</f>
        <v>3.8371832249383262</v>
      </c>
      <c r="LE12" s="62">
        <f>VLOOKUP($B12,RD_15[#All],LE$2,0)/LE$1</f>
        <v>3.8274650519548477</v>
      </c>
      <c r="LF12" s="62">
        <f>VLOOKUP($B12,RD_15[#All],LF$2,0)/LF$1</f>
        <v>3.80316961949615</v>
      </c>
      <c r="LG12" s="62">
        <f>VLOOKUP($B12,RD_15[#All],LG$2,0)/LG$1</f>
        <v>3.8392857142857144</v>
      </c>
      <c r="LH12" s="62">
        <f>VLOOKUP($B12,RD_15[#All],LH$2,0)/LH$1</f>
        <v>3.7796414112203585</v>
      </c>
      <c r="LI12" s="62">
        <f>VLOOKUP($B12,RD_15[#All],LI$2,0)/LI$1</f>
        <v>3.7986843088883901</v>
      </c>
      <c r="LJ12" s="62">
        <f>VLOOKUP($B12,RD_15[#All],LJ$2,0)/LJ$1</f>
        <v>3.7708719851576999</v>
      </c>
      <c r="LK12" s="62">
        <f>VLOOKUP($B12,RD_15[#All],LK$2,0)/LK$1</f>
        <v>3.7845368916797484</v>
      </c>
      <c r="LL12" s="62">
        <f>VLOOKUP($B12,RD_15[#All],LL$2,0)/LL$1</f>
        <v>3.7841444270015701</v>
      </c>
      <c r="LM12" s="62">
        <f>VLOOKUP($B12,RD_15[#All],LM$2,0)/LM$1</f>
        <v>3.8618524332810047</v>
      </c>
      <c r="LN12" s="62">
        <f>VLOOKUP($B12,RD_15[#All],LN$2,0)/LN$1</f>
        <v>3.8024220677281897</v>
      </c>
      <c r="LO12" s="62">
        <f>VLOOKUP($B12,RD_15[#All],LO$2,0)/LO$1</f>
        <v>3.7856021529490911</v>
      </c>
      <c r="LP12" s="62">
        <f>VLOOKUP($B12,RD_15[#All],LP$2,0)/LP$1</f>
        <v>3.7796217388054121</v>
      </c>
      <c r="LQ12" s="62">
        <f>VLOOKUP($B12,RD_15[#All],LQ$2,0)/LQ$1</f>
        <v>3.7687822381699929</v>
      </c>
      <c r="LR12" s="62">
        <f>VLOOKUP($B12,RD_15[#All],LR$2,0)/LR$1</f>
        <v>3.7740151005457125</v>
      </c>
      <c r="LS12" s="62">
        <f>VLOOKUP($B12,RD_15[#All],LS$2,0)/LS$1</f>
        <v>3.863693309947382</v>
      </c>
      <c r="LT12" s="62">
        <f>VLOOKUP($B12,RD_15[#All],LT$2,0)/LT$1</f>
        <v>3.7747252747252742</v>
      </c>
      <c r="LU12" s="62">
        <f>VLOOKUP($B12,RD_15[#All],LU$2,0)/LU$1</f>
        <v>3.7951334379905806</v>
      </c>
      <c r="LV12" s="62">
        <f>VLOOKUP($B12,RD_15[#All],LV$2,0)/LV$1</f>
        <v>3.8304552590266874</v>
      </c>
      <c r="LW12" s="62">
        <f>VLOOKUP($B12,RD_15[#All],LW$2,0)/LW$1</f>
        <v>3.9171899529042387</v>
      </c>
      <c r="LX12" s="62">
        <f>VLOOKUP($B12,RD_15[#All],LX$2,0)/LX$1</f>
        <v>3.8854003139717426</v>
      </c>
      <c r="LY12" s="62">
        <f>VLOOKUP($B12,RD_15[#All],LY$2,0)/LY$1</f>
        <v>3.8755886970172684</v>
      </c>
      <c r="LZ12" s="62">
        <f>VLOOKUP($B12,RD_15[#All],LZ$2,0)/LZ$1</f>
        <v>3.7497196680870148</v>
      </c>
      <c r="MA12" s="62">
        <f>VLOOKUP($B12,RD_15[#All],MA$2,0)/MA$1</f>
        <v>3.8659639680047837</v>
      </c>
      <c r="MB12" s="62">
        <f>VLOOKUP($B12,RD_15[#All],MB$2,0)/MB$1</f>
        <v>3.8341930178664869</v>
      </c>
      <c r="MC12" s="62">
        <f>VLOOKUP($B12,RD_15[#All],MC$2,0)/MC$1</f>
        <v>3.8409209837781262</v>
      </c>
      <c r="MD12" s="62">
        <f>VLOOKUP($B12,RD_15[#All],MD$2,0)/MD$1</f>
        <v>3.8360618972863865</v>
      </c>
      <c r="ME12" s="62">
        <f>VLOOKUP($B12,RD_15[#All],ME$2,0)/ME$1</f>
        <v>3.8502653808776253</v>
      </c>
      <c r="MF12" s="62">
        <f>VLOOKUP($B12,RD_15[#All],MF$2,0)/MF$1</f>
        <v>3.80130074007625</v>
      </c>
      <c r="MG12" s="62">
        <f>VLOOKUP($B12,RD_15[#All],MG$2,0)/MG$1</f>
        <v>3.8618524332810047</v>
      </c>
      <c r="MH12" s="62">
        <f>VLOOKUP($B12,RD_15[#All],MH$2,0)/MH$1</f>
        <v>3.8880167451596024</v>
      </c>
      <c r="MI12" s="62">
        <f>VLOOKUP($B12,RD_15[#All],MI$2,0)/MI$1</f>
        <v>3.8233535172310678</v>
      </c>
      <c r="MJ12" s="62">
        <f>VLOOKUP($B12,RD_15[#All],MJ$2,0)/MJ$1</f>
        <v>3.8901098901098901</v>
      </c>
      <c r="MK12" s="62">
        <f>VLOOKUP($B12,RD_15[#All],MK$2,0)/MK$1</f>
        <v>3.9285714285714284</v>
      </c>
      <c r="ML12" s="62">
        <f>VLOOKUP($B12,RD_15[#All],ML$2,0)/ML$1</f>
        <v>3.8566195709052846</v>
      </c>
      <c r="MM12" s="62">
        <f>VLOOKUP($B12,RD_15[#All],MM$2,0)/MM$1</f>
        <v>3.7771626869371229</v>
      </c>
      <c r="MN12" s="62">
        <f>VLOOKUP($B12,RD_15[#All],MN$2,0)/MN$1</f>
        <v>3.853610675039246</v>
      </c>
      <c r="MO12" s="62">
        <f>VLOOKUP($B12,RD_15[#All],MO$2,0)/MO$1</f>
        <v>3.8975667189952903</v>
      </c>
      <c r="MP12" s="62">
        <f>VLOOKUP($B12,RD_15[#All],MP$2,0)/MP$1</f>
        <v>3.8404452690166981</v>
      </c>
      <c r="MQ12" s="62">
        <f>VLOOKUP($B12,RD_15[#All],MQ$2,0)/MQ$1</f>
        <v>3.7560738581146742</v>
      </c>
      <c r="MR12" s="62">
        <f>VLOOKUP($B12,RD_15[#All],MR$2,0)/MR$1</f>
        <v>3.7833594976452116</v>
      </c>
      <c r="MS12" s="62">
        <f>VLOOKUP($B12,RD_15[#All],MS$2,0)/MS$1</f>
        <v>3.8806907378335946</v>
      </c>
      <c r="MT12" s="62">
        <f>VLOOKUP($B12,RD_15[#All],MT$2,0)/MT$1</f>
        <v>3.8036963036963036</v>
      </c>
      <c r="MU12" s="62">
        <f>VLOOKUP($B12,RD_15[#All],MU$2,0)/MU$1</f>
        <v>3.8786723480601029</v>
      </c>
      <c r="MV12" s="62">
        <f>VLOOKUP($B12,RD_15[#All],MV$2,0)/MV$1</f>
        <v>3.8375909804481232</v>
      </c>
      <c r="MW12" s="62">
        <f>VLOOKUP($B12,RD_15[#All],MW$2,0)/MW$1</f>
        <v>3.7711930926216639</v>
      </c>
      <c r="MX12" s="62">
        <f>VLOOKUP($B12,RD_15[#All],MX$2,0)/MX$1</f>
        <v>3.8368094490543467</v>
      </c>
      <c r="MY12" s="62">
        <f>VLOOKUP($B12,RD_15[#All],MY$2,0)/MY$1</f>
        <v>3.7884615384615383</v>
      </c>
      <c r="MZ12" s="62">
        <f>VLOOKUP($B12,RD_15[#All],MZ$2,0)/MZ$1</f>
        <v>3.8229984301412872</v>
      </c>
      <c r="NA12" s="62">
        <f>VLOOKUP($B12,RD_15[#All],NA$2,0)/NA$1</f>
        <v>3.8800297446913992</v>
      </c>
      <c r="NB12" s="62">
        <f>VLOOKUP($B12,RD_15[#All],NB$2,0)/NB$1</f>
        <v>3.8622448979591835</v>
      </c>
      <c r="NC12" s="62">
        <f>VLOOKUP($B12,RD_15[#All],NC$2,0)/NC$1</f>
        <v>3.9058084772370485</v>
      </c>
      <c r="ND12" s="62">
        <f>VLOOKUP($B12,RD_15[#All],ND$2,0)/ND$1</f>
        <v>3.8936420722135008</v>
      </c>
      <c r="NE12" s="63">
        <f>IFERROR(AVERAGEIF(Inv_SY_B20[[#This Row],[BLK1_INV1]:[BLK12_INV31]],"&gt;"&amp;0.1,Inv_SY_B20[[#This Row],[BLK1_INV1]:[BLK12_INV31]]),"")</f>
        <v>3.7952123920170497</v>
      </c>
    </row>
    <row r="13" spans="2:369" x14ac:dyDescent="0.35">
      <c r="B13" s="87">
        <f t="shared" si="6"/>
        <v>45754</v>
      </c>
      <c r="C13" s="62">
        <f>VLOOKUP($B13,RD_15[#All],C$2,0)/C$1</f>
        <v>3.4601275917065388</v>
      </c>
      <c r="D13" s="62">
        <f>VLOOKUP($B13,RD_15[#All],D$2,0)/D$1</f>
        <v>3.3716108452950557</v>
      </c>
      <c r="E13" s="62">
        <f>VLOOKUP($B13,RD_15[#All],E$2,0)/E$1</f>
        <v>3.499242424242424</v>
      </c>
      <c r="F13" s="62">
        <f>VLOOKUP($B13,RD_15[#All],F$2,0)/F$1</f>
        <v>3.500757575757576</v>
      </c>
      <c r="G13" s="62">
        <f>VLOOKUP($B13,RD_15[#All],G$2,0)/G$1</f>
        <v>3.475757575757576</v>
      </c>
      <c r="H13" s="62">
        <f>VLOOKUP($B13,RD_15[#All],H$2,0)/H$1</f>
        <v>3.3295368261199698</v>
      </c>
      <c r="I13" s="62">
        <f>VLOOKUP($B13,RD_15[#All],I$2,0)/I$1</f>
        <v>3.5623565416985468</v>
      </c>
      <c r="J13" s="62">
        <f>VLOOKUP($B13,RD_15[#All],J$2,0)/J$1</f>
        <v>3.4128787878787881</v>
      </c>
      <c r="K13" s="62">
        <f>VLOOKUP($B13,RD_15[#All],K$2,0)/K$1</f>
        <v>3.5075757575757578</v>
      </c>
      <c r="L13" s="62">
        <f>VLOOKUP($B13,RD_15[#All],L$2,0)/L$1</f>
        <v>3.5212121212121215</v>
      </c>
      <c r="M13" s="62">
        <f>VLOOKUP($B13,RD_15[#All],M$2,0)/M$1</f>
        <v>3.5356060606060606</v>
      </c>
      <c r="N13" s="62">
        <f>VLOOKUP($B13,RD_15[#All],N$2,0)/N$1</f>
        <v>3.5166666666666666</v>
      </c>
      <c r="O13" s="62">
        <f>VLOOKUP($B13,RD_15[#All],O$2,0)/O$1</f>
        <v>3.5204545454545455</v>
      </c>
      <c r="P13" s="62">
        <f>VLOOKUP($B13,RD_15[#All],P$2,0)/P$1</f>
        <v>3.5265151515151514</v>
      </c>
      <c r="Q13" s="62">
        <f>VLOOKUP($B13,RD_15[#All],Q$2,0)/Q$1</f>
        <v>3.5560606060606057</v>
      </c>
      <c r="R13" s="62">
        <f>VLOOKUP($B13,RD_15[#All],R$2,0)/R$1</f>
        <v>3.5606060606060606</v>
      </c>
      <c r="S13" s="62">
        <f>VLOOKUP($B13,RD_15[#All],S$2,0)/S$1</f>
        <v>3.4984051036682615</v>
      </c>
      <c r="T13" s="62">
        <f>VLOOKUP($B13,RD_15[#All],T$2,0)/T$1</f>
        <v>3.5311004784688995</v>
      </c>
      <c r="U13" s="62">
        <f>VLOOKUP($B13,RD_15[#All],U$2,0)/U$1</f>
        <v>3.5098484848484848</v>
      </c>
      <c r="V13" s="62">
        <f>VLOOKUP($B13,RD_15[#All],V$2,0)/V$1</f>
        <v>3.5492424242424243</v>
      </c>
      <c r="W13" s="62">
        <f>VLOOKUP($B13,RD_15[#All],W$2,0)/W$1</f>
        <v>3.6477272727272729</v>
      </c>
      <c r="X13" s="62">
        <f>VLOOKUP($B13,RD_15[#All],X$2,0)/X$1</f>
        <v>3.6159090909090912</v>
      </c>
      <c r="Y13" s="62">
        <f>VLOOKUP($B13,RD_15[#All],Y$2,0)/Y$1</f>
        <v>3.6560606060606062</v>
      </c>
      <c r="Z13" s="62">
        <f>VLOOKUP($B13,RD_15[#All],Z$2,0)/Z$1</f>
        <v>3.6333333333333333</v>
      </c>
      <c r="AA13" s="62">
        <f>VLOOKUP($B13,RD_15[#All],AA$2,0)/AA$1</f>
        <v>3.624242424242424</v>
      </c>
      <c r="AB13" s="62">
        <f>VLOOKUP($B13,RD_15[#All],AB$2,0)/AB$1</f>
        <v>3.6363636363636362</v>
      </c>
      <c r="AC13" s="62">
        <f>VLOOKUP($B13,RD_15[#All],AC$2,0)/AC$1</f>
        <v>3.6204545454545451</v>
      </c>
      <c r="AD13" s="62">
        <f>VLOOKUP($B13,RD_15[#All],AD$2,0)/AD$1</f>
        <v>3.6371212121212122</v>
      </c>
      <c r="AE13" s="62">
        <f>VLOOKUP($B13,RD_15[#All],AE$2,0)/AE$1</f>
        <v>3.6613636363636366</v>
      </c>
      <c r="AF13" s="62">
        <f>VLOOKUP($B13,RD_15[#All],AF$2,0)/AF$1</f>
        <v>3.6696969696969695</v>
      </c>
      <c r="AG13" s="62">
        <f>VLOOKUP($B13,RD_15[#All],AG$2,0)/AG$1</f>
        <v>3.6318181818181818</v>
      </c>
      <c r="AH13" s="62">
        <f>VLOOKUP($B13,RD_15[#All],AH$2,0)/AH$1</f>
        <v>3.64469696969697</v>
      </c>
      <c r="AI13" s="62">
        <f>VLOOKUP($B13,RD_15[#All],AI$2,0)/AI$1</f>
        <v>3.459848484848485</v>
      </c>
      <c r="AJ13" s="62">
        <f>VLOOKUP($B13,RD_15[#All],AJ$2,0)/AJ$1</f>
        <v>3.4082934609250395</v>
      </c>
      <c r="AK13" s="62">
        <f>VLOOKUP($B13,RD_15[#All],AK$2,0)/AK$1</f>
        <v>3.4513556618819776</v>
      </c>
      <c r="AL13" s="62">
        <f>VLOOKUP($B13,RD_15[#All],AL$2,0)/AL$1</f>
        <v>3.4840510366826152</v>
      </c>
      <c r="AM13" s="62">
        <f>VLOOKUP($B13,RD_15[#All],AM$2,0)/AM$1</f>
        <v>3.5446570972886762</v>
      </c>
      <c r="AN13" s="62">
        <f>VLOOKUP($B13,RD_15[#All],AN$2,0)/AN$1</f>
        <v>3.5462519936204142</v>
      </c>
      <c r="AO13" s="62">
        <f>VLOOKUP($B13,RD_15[#All],AO$2,0)/AO$1</f>
        <v>3.4893939393939397</v>
      </c>
      <c r="AP13" s="62">
        <f>VLOOKUP($B13,RD_15[#All],AP$2,0)/AP$1</f>
        <v>3.5063795853269535</v>
      </c>
      <c r="AQ13" s="62">
        <f>VLOOKUP($B13,RD_15[#All],AQ$2,0)/AQ$1</f>
        <v>3.4075757575757577</v>
      </c>
      <c r="AR13" s="62">
        <f>VLOOKUP($B13,RD_15[#All],AR$2,0)/AR$1</f>
        <v>3.5292439372325255</v>
      </c>
      <c r="AS13" s="62">
        <f>VLOOKUP($B13,RD_15[#All],AS$2,0)/AS$1</f>
        <v>3.6005547850208051</v>
      </c>
      <c r="AT13" s="62">
        <f>VLOOKUP($B13,RD_15[#All],AT$2,0)/AT$1</f>
        <v>3.5928362573099411</v>
      </c>
      <c r="AU13" s="62">
        <f>VLOOKUP($B13,RD_15[#All],AU$2,0)/AU$1</f>
        <v>3.6016081871345027</v>
      </c>
      <c r="AV13" s="62">
        <f>VLOOKUP($B13,RD_15[#All],AV$2,0)/AV$1</f>
        <v>3.6917510853835025</v>
      </c>
      <c r="AW13" s="62">
        <f>VLOOKUP($B13,RD_15[#All],AW$2,0)/AW$1</f>
        <v>3.6762734584450403</v>
      </c>
      <c r="AX13" s="62">
        <f>VLOOKUP($B13,RD_15[#All],AX$2,0)/AX$1</f>
        <v>3.639784946236559</v>
      </c>
      <c r="AY13" s="62">
        <f>VLOOKUP($B13,RD_15[#All],AY$2,0)/AY$1</f>
        <v>3.6081907090464544</v>
      </c>
      <c r="AZ13" s="62">
        <f>VLOOKUP($B13,RD_15[#All],AZ$2,0)/AZ$1</f>
        <v>3.6266573621772507</v>
      </c>
      <c r="BA13" s="62">
        <f>VLOOKUP($B13,RD_15[#All],BA$2,0)/BA$1</f>
        <v>3.6282991202346038</v>
      </c>
      <c r="BB13" s="62">
        <f>VLOOKUP($B13,RD_15[#All],BB$2,0)/BB$1</f>
        <v>3.5402465554749818</v>
      </c>
      <c r="BC13" s="62">
        <f>VLOOKUP($B13,RD_15[#All],BC$2,0)/BC$1</f>
        <v>3.5115440115440117</v>
      </c>
      <c r="BD13" s="62">
        <f>VLOOKUP($B13,RD_15[#All],BD$2,0)/BD$1</f>
        <v>3.5258799171842647</v>
      </c>
      <c r="BE13" s="62">
        <f>VLOOKUP($B13,RD_15[#All],BE$2,0)/BE$1</f>
        <v>3.4675414364640882</v>
      </c>
      <c r="BF13" s="62">
        <f>VLOOKUP($B13,RD_15[#All],BF$2,0)/BF$1</f>
        <v>3.5549335199440169</v>
      </c>
      <c r="BG13" s="62">
        <f>VLOOKUP($B13,RD_15[#All],BG$2,0)/BG$1</f>
        <v>3.5436827956989241</v>
      </c>
      <c r="BH13" s="62">
        <f>VLOOKUP($B13,RD_15[#All],BH$2,0)/BH$1</f>
        <v>3.3997194950911642</v>
      </c>
      <c r="BI13" s="62">
        <f>VLOOKUP($B13,RD_15[#All],BI$2,0)/BI$1</f>
        <v>3.3945686900958467</v>
      </c>
      <c r="BJ13" s="62">
        <f>VLOOKUP($B13,RD_15[#All],BJ$2,0)/BJ$1</f>
        <v>3.3762169680111263</v>
      </c>
      <c r="BK13" s="62">
        <f>VLOOKUP($B13,RD_15[#All],BK$2,0)/BK$1</f>
        <v>3.5249999999999999</v>
      </c>
      <c r="BL13" s="62">
        <f>VLOOKUP($B13,RD_15[#All],BL$2,0)/BL$1</f>
        <v>3.4840764331210194</v>
      </c>
      <c r="BM13" s="62">
        <f>VLOOKUP($B13,RD_15[#All],BM$2,0)/BM$1</f>
        <v>3.5029325513196481</v>
      </c>
      <c r="BN13" s="62">
        <f>VLOOKUP($B13,RD_15[#All],BN$2,0)/BN$1</f>
        <v>3.8554175293305724</v>
      </c>
      <c r="BO13" s="62">
        <f>VLOOKUP($B13,RD_15[#All],BO$2,0)/BO$1</f>
        <v>3.7850241545893724</v>
      </c>
      <c r="BP13" s="62">
        <f>VLOOKUP($B13,RD_15[#All],BP$2,0)/BP$1</f>
        <v>3.7795084804430603</v>
      </c>
      <c r="BQ13" s="62">
        <f>VLOOKUP($B13,RD_15[#All],BQ$2,0)/BQ$1</f>
        <v>3.8243616287094544</v>
      </c>
      <c r="BR13" s="62">
        <f>VLOOKUP($B13,RD_15[#All],BR$2,0)/BR$1</f>
        <v>3.8788819875776395</v>
      </c>
      <c r="BS13" s="62">
        <f>VLOOKUP($B13,RD_15[#All],BS$2,0)/BS$1</f>
        <v>3.8258164852255052</v>
      </c>
      <c r="BT13" s="62">
        <f>VLOOKUP($B13,RD_15[#All],BT$2,0)/BT$1</f>
        <v>3.7612146307798482</v>
      </c>
      <c r="BU13" s="62">
        <f>VLOOKUP($B13,RD_15[#All],BU$2,0)/BU$1</f>
        <v>3.8229813664596275</v>
      </c>
      <c r="BV13" s="62">
        <f>VLOOKUP($B13,RD_15[#All],BV$2,0)/BV$1</f>
        <v>3.8802622498274673</v>
      </c>
      <c r="BW13" s="62">
        <f>VLOOKUP($B13,RD_15[#All],BW$2,0)/BW$1</f>
        <v>3.7532781228433403</v>
      </c>
      <c r="BX13" s="62">
        <f>VLOOKUP($B13,RD_15[#All],BX$2,0)/BX$1</f>
        <v>3.7537819509650499</v>
      </c>
      <c r="BY13" s="62">
        <f>VLOOKUP($B13,RD_15[#All],BY$2,0)/BY$1</f>
        <v>3.745686680469289</v>
      </c>
      <c r="BZ13" s="62">
        <f>VLOOKUP($B13,RD_15[#All],BZ$2,0)/BZ$1</f>
        <v>3.78968253968254</v>
      </c>
      <c r="CA13" s="62">
        <f>VLOOKUP($B13,RD_15[#All],CA$2,0)/CA$1</f>
        <v>3.7186147186147185</v>
      </c>
      <c r="CB13" s="62">
        <f>VLOOKUP($B13,RD_15[#All],CB$2,0)/CB$1</f>
        <v>3.8126293995859215</v>
      </c>
      <c r="CC13" s="62">
        <f>VLOOKUP($B13,RD_15[#All],CC$2,0)/CC$1</f>
        <v>3.8457556935817805</v>
      </c>
      <c r="CD13" s="62">
        <f>VLOOKUP($B13,RD_15[#All],CD$2,0)/CD$1</f>
        <v>3.8336783988957901</v>
      </c>
      <c r="CE13" s="62">
        <f>VLOOKUP($B13,RD_15[#All],CE$2,0)/CE$1</f>
        <v>3.8071083505866112</v>
      </c>
      <c r="CF13" s="62">
        <f>VLOOKUP($B13,RD_15[#All],CF$2,0)/CF$1</f>
        <v>3.8614417989417995</v>
      </c>
      <c r="CG13" s="62">
        <f>VLOOKUP($B13,RD_15[#All],CG$2,0)/CG$1</f>
        <v>3.8133195307108347</v>
      </c>
      <c r="CH13" s="62">
        <f>VLOOKUP($B13,RD_15[#All],CH$2,0)/CH$1</f>
        <v>3.8784271284271283</v>
      </c>
      <c r="CI13" s="62">
        <f>VLOOKUP($B13,RD_15[#All],CI$2,0)/CI$1</f>
        <v>3.8768115942028984</v>
      </c>
      <c r="CJ13" s="62">
        <f>VLOOKUP($B13,RD_15[#All],CJ$2,0)/CJ$1</f>
        <v>3.8398268398268405</v>
      </c>
      <c r="CK13" s="62">
        <f>VLOOKUP($B13,RD_15[#All],CK$2,0)/CK$1</f>
        <v>3.8362193362193366</v>
      </c>
      <c r="CL13" s="62">
        <f>VLOOKUP($B13,RD_15[#All],CL$2,0)/CL$1</f>
        <v>3.8247796785899428</v>
      </c>
      <c r="CM13" s="62">
        <f>VLOOKUP($B13,RD_15[#All],CM$2,0)/CM$1</f>
        <v>3.8281573498964807</v>
      </c>
      <c r="CN13" s="62">
        <f>VLOOKUP($B13,RD_15[#All],CN$2,0)/CN$1</f>
        <v>3.7895100069013115</v>
      </c>
      <c r="CO13" s="62">
        <f>VLOOKUP($B13,RD_15[#All],CO$2,0)/CO$1</f>
        <v>3.8053830227743268</v>
      </c>
      <c r="CP13" s="62">
        <f>VLOOKUP($B13,RD_15[#All],CP$2,0)/CP$1</f>
        <v>3.6946169772256727</v>
      </c>
      <c r="CQ13" s="62">
        <f>VLOOKUP($B13,RD_15[#All],CQ$2,0)/CQ$1</f>
        <v>3.7953761214630783</v>
      </c>
      <c r="CR13" s="62">
        <f>VLOOKUP($B13,RD_15[#All],CR$2,0)/CR$1</f>
        <v>3.7991718426501033</v>
      </c>
      <c r="CS13" s="62">
        <f>VLOOKUP($B13,RD_15[#All],CS$2,0)/CS$1</f>
        <v>3.8764665286404418</v>
      </c>
      <c r="CT13" s="62">
        <f>VLOOKUP($B13,RD_15[#All],CT$2,0)/CT$1</f>
        <v>3.8885438233264322</v>
      </c>
      <c r="CU13" s="62">
        <f>VLOOKUP($B13,RD_15[#All],CU$2,0)/CU$1</f>
        <v>3.8739682539682536</v>
      </c>
      <c r="CV13" s="62">
        <f>VLOOKUP($B13,RD_15[#All],CV$2,0)/CV$1</f>
        <v>3.8243616287094544</v>
      </c>
      <c r="CW13" s="62">
        <f>VLOOKUP($B13,RD_15[#All],CW$2,0)/CW$1</f>
        <v>3.8160800552104903</v>
      </c>
      <c r="CX13" s="62">
        <f>VLOOKUP($B13,RD_15[#All],CX$2,0)/CX$1</f>
        <v>3.808441558441559</v>
      </c>
      <c r="CY13" s="62">
        <f>VLOOKUP($B13,RD_15[#All],CY$2,0)/CY$1</f>
        <v>3.7976190476190479</v>
      </c>
      <c r="CZ13" s="62">
        <f>VLOOKUP($B13,RD_15[#All],CZ$2,0)/CZ$1</f>
        <v>3.8033126293995858</v>
      </c>
      <c r="DA13" s="62">
        <f>VLOOKUP($B13,RD_15[#All],DA$2,0)/DA$1</f>
        <v>3.7167620038134856</v>
      </c>
      <c r="DB13" s="62">
        <f>VLOOKUP($B13,RD_15[#All],DB$2,0)/DB$1</f>
        <v>3.8640441683919944</v>
      </c>
      <c r="DC13" s="62">
        <f>VLOOKUP($B13,RD_15[#All],DC$2,0)/DC$1</f>
        <v>4.0041407867494829</v>
      </c>
      <c r="DD13" s="62">
        <f>VLOOKUP($B13,RD_15[#All],DD$2,0)/DD$1</f>
        <v>3.8409247757073839</v>
      </c>
      <c r="DE13" s="62">
        <f>VLOOKUP($B13,RD_15[#All],DE$2,0)/DE$1</f>
        <v>3.883022774327122</v>
      </c>
      <c r="DF13" s="62">
        <f>VLOOKUP($B13,RD_15[#All],DF$2,0)/DF$1</f>
        <v>3.8350586611456179</v>
      </c>
      <c r="DG13" s="62">
        <f>VLOOKUP($B13,RD_15[#All],DG$2,0)/DG$1</f>
        <v>3.8316080055210491</v>
      </c>
      <c r="DH13" s="62">
        <f>VLOOKUP($B13,RD_15[#All],DH$2,0)/DH$1</f>
        <v>3.8961352657004826</v>
      </c>
      <c r="DI13" s="62">
        <f>VLOOKUP($B13,RD_15[#All],DI$2,0)/DI$1</f>
        <v>3.8913043478260869</v>
      </c>
      <c r="DJ13" s="62">
        <f>VLOOKUP($B13,RD_15[#All],DJ$2,0)/DJ$1</f>
        <v>3.9206349206349205</v>
      </c>
      <c r="DK13" s="62">
        <f>VLOOKUP($B13,RD_15[#All],DK$2,0)/DK$1</f>
        <v>3.8439153439153437</v>
      </c>
      <c r="DL13" s="62">
        <f>VLOOKUP($B13,RD_15[#All],DL$2,0)/DL$1</f>
        <v>3.8528138528138531</v>
      </c>
      <c r="DM13" s="62">
        <f>VLOOKUP($B13,RD_15[#All],DM$2,0)/DM$1</f>
        <v>3.8278122843340232</v>
      </c>
      <c r="DN13" s="62">
        <f>VLOOKUP($B13,RD_15[#All],DN$2,0)/DN$1</f>
        <v>3.9382332643202207</v>
      </c>
      <c r="DO13" s="62">
        <f>VLOOKUP($B13,RD_15[#All],DO$2,0)/DO$1</f>
        <v>3.8771566597653551</v>
      </c>
      <c r="DP13" s="62">
        <f>VLOOKUP($B13,RD_15[#All],DP$2,0)/DP$1</f>
        <v>3.8906142167011732</v>
      </c>
      <c r="DQ13" s="62">
        <f>VLOOKUP($B13,RD_15[#All],DQ$2,0)/DQ$1</f>
        <v>3.8988957902001382</v>
      </c>
      <c r="DR13" s="62">
        <f>VLOOKUP($B13,RD_15[#All],DR$2,0)/DR$1</f>
        <v>3.8878536922015181</v>
      </c>
      <c r="DS13" s="62">
        <f>VLOOKUP($B13,RD_15[#All],DS$2,0)/DS$1</f>
        <v>3.8706004140786749</v>
      </c>
      <c r="DT13" s="62">
        <f>VLOOKUP($B13,RD_15[#All],DT$2,0)/DT$1</f>
        <v>3.8574879227053143</v>
      </c>
      <c r="DU13" s="62">
        <f>VLOOKUP($B13,RD_15[#All],DU$2,0)/DU$1</f>
        <v>3.8304473304473303</v>
      </c>
      <c r="DV13" s="62">
        <f>VLOOKUP($B13,RD_15[#All],DV$2,0)/DV$1</f>
        <v>3.8589466089466091</v>
      </c>
      <c r="DW13" s="62">
        <f>VLOOKUP($B13,RD_15[#All],DW$2,0)/DW$1</f>
        <v>3.875086266390614</v>
      </c>
      <c r="DX13" s="62">
        <f>VLOOKUP($B13,RD_15[#All],DX$2,0)/DX$1</f>
        <v>3.8599033816425115</v>
      </c>
      <c r="DY13" s="62">
        <f>VLOOKUP($B13,RD_15[#All],DY$2,0)/DY$1</f>
        <v>3.8657694962042783</v>
      </c>
      <c r="DZ13" s="62">
        <f>VLOOKUP($B13,RD_15[#All],DZ$2,0)/DZ$1</f>
        <v>3.8599033816425115</v>
      </c>
      <c r="EA13" s="62">
        <f>VLOOKUP($B13,RD_15[#All],EA$2,0)/EA$1</f>
        <v>3.8240165631469978</v>
      </c>
      <c r="EB13" s="62">
        <f>VLOOKUP($B13,RD_15[#All],EB$2,0)/EB$1</f>
        <v>3.8136645962732918</v>
      </c>
      <c r="EC13" s="62">
        <f>VLOOKUP($B13,RD_15[#All],EC$2,0)/EC$1</f>
        <v>3.8105590062111796</v>
      </c>
      <c r="ED13" s="62">
        <f>VLOOKUP($B13,RD_15[#All],ED$2,0)/ED$1</f>
        <v>3.8881987577639747</v>
      </c>
      <c r="EE13" s="62">
        <f>VLOOKUP($B13,RD_15[#All],EE$2,0)/EE$1</f>
        <v>3.8378191856452726</v>
      </c>
      <c r="EF13" s="62">
        <f>VLOOKUP($B13,RD_15[#All],EF$2,0)/EF$1</f>
        <v>3.8806073153899234</v>
      </c>
      <c r="EG13" s="62">
        <f>VLOOKUP($B13,RD_15[#All],EG$2,0)/EG$1</f>
        <v>3.7977915804002755</v>
      </c>
      <c r="EH13" s="62">
        <f>VLOOKUP($B13,RD_15[#All],EH$2,0)/EH$1</f>
        <v>3.872670807453416</v>
      </c>
      <c r="EI13" s="62">
        <f>VLOOKUP($B13,RD_15[#All],EI$2,0)/EI$1</f>
        <v>3.9220779220779223</v>
      </c>
      <c r="EJ13" s="62">
        <f>VLOOKUP($B13,RD_15[#All],EJ$2,0)/EJ$1</f>
        <v>3.9054520358868183</v>
      </c>
      <c r="EK13" s="62">
        <f>VLOOKUP($B13,RD_15[#All],EK$2,0)/EK$1</f>
        <v>3.8501587301587299</v>
      </c>
      <c r="EL13" s="62">
        <f>VLOOKUP($B13,RD_15[#All],EL$2,0)/EL$1</f>
        <v>3.6338854382332637</v>
      </c>
      <c r="EM13" s="62">
        <f>VLOOKUP($B13,RD_15[#All],EM$2,0)/EM$1</f>
        <v>3.7653554175293307</v>
      </c>
      <c r="EN13" s="62">
        <f>VLOOKUP($B13,RD_15[#All],EN$2,0)/EN$1</f>
        <v>3.851966873706004</v>
      </c>
      <c r="EO13" s="62">
        <f>VLOOKUP($B13,RD_15[#All],EO$2,0)/EO$1</f>
        <v>3.8650793650793647</v>
      </c>
      <c r="EP13" s="62">
        <f>VLOOKUP($B13,RD_15[#All],EP$2,0)/EP$1</f>
        <v>3.818840579710145</v>
      </c>
      <c r="EQ13" s="62">
        <f>VLOOKUP($B13,RD_15[#All],EQ$2,0)/EQ$1</f>
        <v>3.6632160110420977</v>
      </c>
      <c r="ER13" s="62">
        <f>VLOOKUP($B13,RD_15[#All],ER$2,0)/ER$1</f>
        <v>3.893719806763285</v>
      </c>
      <c r="ES13" s="62">
        <f>VLOOKUP($B13,RD_15[#All],ES$2,0)/ES$1</f>
        <v>3.8171152518978606</v>
      </c>
      <c r="ET13" s="62">
        <f>VLOOKUP($B13,RD_15[#All],ET$2,0)/ET$1</f>
        <v>3.8239538239538242</v>
      </c>
      <c r="EU13" s="62">
        <f>VLOOKUP($B13,RD_15[#All],EU$2,0)/EU$1</f>
        <v>3.7976190476190483</v>
      </c>
      <c r="EV13" s="62">
        <f>VLOOKUP($B13,RD_15[#All],EV$2,0)/EV$1</f>
        <v>3.7698412698412702</v>
      </c>
      <c r="EW13" s="62">
        <f>VLOOKUP($B13,RD_15[#All],EW$2,0)/EW$1</f>
        <v>3.8142857142857145</v>
      </c>
      <c r="EX13" s="62">
        <f>VLOOKUP($B13,RD_15[#All],EX$2,0)/EX$1</f>
        <v>3.801932367149758</v>
      </c>
      <c r="EY13" s="62">
        <f>VLOOKUP($B13,RD_15[#All],EY$2,0)/EY$1</f>
        <v>3.9032501889644742</v>
      </c>
      <c r="EZ13" s="62">
        <f>VLOOKUP($B13,RD_15[#All],EZ$2,0)/EZ$1</f>
        <v>3.8502415458937196</v>
      </c>
      <c r="FA13" s="62">
        <f>VLOOKUP($B13,RD_15[#All],FA$2,0)/FA$1</f>
        <v>3.9144237405106974</v>
      </c>
      <c r="FB13" s="62">
        <f>VLOOKUP($B13,RD_15[#All],FB$2,0)/FB$1</f>
        <v>3.8316080055210491</v>
      </c>
      <c r="FC13" s="62">
        <f>VLOOKUP($B13,RD_15[#All],FC$2,0)/FC$1</f>
        <v>3.8819875776397512</v>
      </c>
      <c r="FD13" s="62">
        <f>VLOOKUP($B13,RD_15[#All],FD$2,0)/FD$1</f>
        <v>3.88543823326432</v>
      </c>
      <c r="FE13" s="62">
        <f>VLOOKUP($B13,RD_15[#All],FE$2,0)/FE$1</f>
        <v>3.9009661835748792</v>
      </c>
      <c r="FF13" s="62">
        <f>VLOOKUP($B13,RD_15[#All],FF$2,0)/FF$1</f>
        <v>3.8091787439613527</v>
      </c>
      <c r="FG13" s="62">
        <f>VLOOKUP($B13,RD_15[#All],FG$2,0)/FG$1</f>
        <v>3.8240165631469978</v>
      </c>
      <c r="FH13" s="62">
        <f>VLOOKUP($B13,RD_15[#All],FH$2,0)/FH$1</f>
        <v>3.8191856452726016</v>
      </c>
      <c r="FI13" s="62">
        <f>VLOOKUP($B13,RD_15[#All],FI$2,0)/FI$1</f>
        <v>3.768461007591442</v>
      </c>
      <c r="FJ13" s="62">
        <f>VLOOKUP($B13,RD_15[#All],FJ$2,0)/FJ$1</f>
        <v>3.9484126984126986</v>
      </c>
      <c r="FK13" s="62">
        <f>VLOOKUP($B13,RD_15[#All],FK$2,0)/FK$1</f>
        <v>3.9965493443754312</v>
      </c>
      <c r="FL13" s="62">
        <f>VLOOKUP($B13,RD_15[#All],FL$2,0)/FL$1</f>
        <v>3.806277056277056</v>
      </c>
      <c r="FM13" s="62">
        <f>VLOOKUP($B13,RD_15[#All],FM$2,0)/FM$1</f>
        <v>3.7513227513227512</v>
      </c>
      <c r="FN13" s="62">
        <f>VLOOKUP($B13,RD_15[#All],FN$2,0)/FN$1</f>
        <v>3.82161753590325</v>
      </c>
      <c r="FO13" s="62">
        <f>VLOOKUP($B13,RD_15[#All],FO$2,0)/FO$1</f>
        <v>3.7399848828420255</v>
      </c>
      <c r="FP13" s="62">
        <f>VLOOKUP($B13,RD_15[#All],FP$2,0)/FP$1</f>
        <v>3.7373393801965227</v>
      </c>
      <c r="FQ13" s="62">
        <f>VLOOKUP($B13,RD_15[#All],FQ$2,0)/FQ$1</f>
        <v>3.78042328042328</v>
      </c>
      <c r="FR13" s="62">
        <f>VLOOKUP($B13,RD_15[#All],FR$2,0)/FR$1</f>
        <v>3.7842025699168551</v>
      </c>
      <c r="FS13" s="62">
        <f>VLOOKUP($B13,RD_15[#All],FS$2,0)/FS$1</f>
        <v>3.8129251700680267</v>
      </c>
      <c r="FT13" s="62">
        <f>VLOOKUP($B13,RD_15[#All],FT$2,0)/FT$1</f>
        <v>3.8764172335600904</v>
      </c>
      <c r="FU13" s="62">
        <f>VLOOKUP($B13,RD_15[#All],FU$2,0)/FU$1</f>
        <v>3.896447467876039</v>
      </c>
      <c r="FV13" s="62">
        <f>VLOOKUP($B13,RD_15[#All],FV$2,0)/FV$1</f>
        <v>3.8057445200302338</v>
      </c>
      <c r="FW13" s="62">
        <f>VLOOKUP($B13,RD_15[#All],FW$2,0)/FW$1</f>
        <v>3.8257747543461824</v>
      </c>
      <c r="FX13" s="62">
        <f>VLOOKUP($B13,RD_15[#All],FX$2,0)/FX$1</f>
        <v>3.8424036281179137</v>
      </c>
      <c r="FY13" s="62">
        <f>VLOOKUP($B13,RD_15[#All],FY$2,0)/FY$1</f>
        <v>3.8613000755857896</v>
      </c>
      <c r="FZ13" s="62">
        <f>VLOOKUP($B13,RD_15[#All],FZ$2,0)/FZ$1</f>
        <v>3.7325396825396826</v>
      </c>
      <c r="GA13" s="62">
        <f>VLOOKUP($B13,RD_15[#All],GA$2,0)/GA$1</f>
        <v>3.814373897707231</v>
      </c>
      <c r="GB13" s="62">
        <f>VLOOKUP($B13,RD_15[#All],GB$2,0)/GB$1</f>
        <v>3.7803030303030307</v>
      </c>
      <c r="GC13" s="62">
        <f>VLOOKUP($B13,RD_15[#All],GC$2,0)/GC$1</f>
        <v>3.8692365835222975</v>
      </c>
      <c r="GD13" s="62">
        <f>VLOOKUP($B13,RD_15[#All],GD$2,0)/GD$1</f>
        <v>3.8473167044595611</v>
      </c>
      <c r="GE13" s="62">
        <f>VLOOKUP($B13,RD_15[#All],GE$2,0)/GE$1</f>
        <v>3.8616780045351469</v>
      </c>
      <c r="GF13" s="62">
        <f>VLOOKUP($B13,RD_15[#All],GF$2,0)/GF$1</f>
        <v>3.8866213151927438</v>
      </c>
      <c r="GG13" s="62">
        <f>VLOOKUP($B13,RD_15[#All],GG$2,0)/GG$1</f>
        <v>3.8439153439153437</v>
      </c>
      <c r="GH13" s="62">
        <f>VLOOKUP($B13,RD_15[#All],GH$2,0)/GH$1</f>
        <v>3.9017384731670446</v>
      </c>
      <c r="GI13" s="62">
        <f>VLOOKUP($B13,RD_15[#All],GI$2,0)/GI$1</f>
        <v>3.8250188964474678</v>
      </c>
      <c r="GJ13" s="62">
        <f>VLOOKUP($B13,RD_15[#All],GJ$2,0)/GJ$1</f>
        <v>3.8662131519274374</v>
      </c>
      <c r="GK13" s="62">
        <f>VLOOKUP($B13,RD_15[#All],GK$2,0)/GK$1</f>
        <v>3.8038548752834465</v>
      </c>
      <c r="GL13" s="62">
        <f>VLOOKUP($B13,RD_15[#All],GL$2,0)/GL$1</f>
        <v>3.8718820861678003</v>
      </c>
      <c r="GM13" s="62">
        <f>VLOOKUP($B13,RD_15[#All],GM$2,0)/GM$1</f>
        <v>3.8034769463340887</v>
      </c>
      <c r="GN13" s="62">
        <f>VLOOKUP($B13,RD_15[#All],GN$2,0)/GN$1</f>
        <v>3.8514739229024939</v>
      </c>
      <c r="GO13" s="62">
        <f>VLOOKUP($B13,RD_15[#All],GO$2,0)/GO$1</f>
        <v>3.8797619047619047</v>
      </c>
      <c r="GP13" s="62">
        <f>VLOOKUP($B13,RD_15[#All],GP$2,0)/GP$1</f>
        <v>3.8507936507936509</v>
      </c>
      <c r="GQ13" s="62">
        <f>VLOOKUP($B13,RD_15[#All],GQ$2,0)/GQ$1</f>
        <v>3.8638888888888889</v>
      </c>
      <c r="GR13" s="62">
        <f>VLOOKUP($B13,RD_15[#All],GR$2,0)/GR$1</f>
        <v>3.7130571292061978</v>
      </c>
      <c r="GS13" s="62">
        <f>VLOOKUP($B13,RD_15[#All],GS$2,0)/GS$1</f>
        <v>3.8088044885627963</v>
      </c>
      <c r="GT13" s="62">
        <f>VLOOKUP($B13,RD_15[#All],GT$2,0)/GT$1</f>
        <v>3.7810047095761381</v>
      </c>
      <c r="GU13" s="62">
        <f>VLOOKUP($B13,RD_15[#All],GU$2,0)/GU$1</f>
        <v>3.7921022067363528</v>
      </c>
      <c r="GV13" s="62">
        <f>VLOOKUP($B13,RD_15[#All],GV$2,0)/GV$1</f>
        <v>3.7864309603440041</v>
      </c>
      <c r="GW13" s="62">
        <f>VLOOKUP($B13,RD_15[#All],GW$2,0)/GW$1</f>
        <v>3.802065404475043</v>
      </c>
      <c r="GX13" s="62">
        <f>VLOOKUP($B13,RD_15[#All],GX$2,0)/GX$1</f>
        <v>3.7846677132391422</v>
      </c>
      <c r="GY13" s="62">
        <f>VLOOKUP($B13,RD_15[#All],GY$2,0)/GY$1</f>
        <v>3.8365981844242718</v>
      </c>
      <c r="GZ13" s="62">
        <f>VLOOKUP($B13,RD_15[#All],GZ$2,0)/GZ$1</f>
        <v>3.8357927786499215</v>
      </c>
      <c r="HA13" s="62">
        <f>VLOOKUP($B13,RD_15[#All],HA$2,0)/HA$1</f>
        <v>3.8659477168793939</v>
      </c>
      <c r="HB13" s="62">
        <f>VLOOKUP($B13,RD_15[#All],HB$2,0)/HB$1</f>
        <v>3.7483944626801771</v>
      </c>
      <c r="HC13" s="62">
        <f>VLOOKUP($B13,RD_15[#All],HC$2,0)/HC$1</f>
        <v>3.787284144427002</v>
      </c>
      <c r="HD13" s="62">
        <f>VLOOKUP($B13,RD_15[#All],HD$2,0)/HD$1</f>
        <v>3.7321522015399564</v>
      </c>
      <c r="HE13" s="62">
        <f>VLOOKUP($B13,RD_15[#All],HE$2,0)/HE$1</f>
        <v>3.7195413282369811</v>
      </c>
      <c r="HF13" s="62">
        <f>VLOOKUP($B13,RD_15[#All],HF$2,0)/HF$1</f>
        <v>3.9140417593456265</v>
      </c>
      <c r="HG13" s="62">
        <f>VLOOKUP($B13,RD_15[#All],HG$2,0)/HG$1</f>
        <v>3.8078885400313971</v>
      </c>
      <c r="HH13" s="62">
        <f>VLOOKUP($B13,RD_15[#All],HH$2,0)/HH$1</f>
        <v>3.7947409733124018</v>
      </c>
      <c r="HI13" s="62">
        <f>VLOOKUP($B13,RD_15[#All],HI$2,0)/HI$1</f>
        <v>3.8394819466248036</v>
      </c>
      <c r="HJ13" s="62">
        <f>VLOOKUP($B13,RD_15[#All],HJ$2,0)/HJ$1</f>
        <v>3.8288288288288284</v>
      </c>
      <c r="HK13" s="62">
        <f>VLOOKUP($B13,RD_15[#All],HK$2,0)/HK$1</f>
        <v>3.8440882425844833</v>
      </c>
      <c r="HL13" s="62">
        <f>VLOOKUP($B13,RD_15[#All],HL$2,0)/HL$1</f>
        <v>3.7641723356009069</v>
      </c>
      <c r="HM13" s="62">
        <f>VLOOKUP($B13,RD_15[#All],HM$2,0)/HM$1</f>
        <v>3.7192569335426482</v>
      </c>
      <c r="HN13" s="62">
        <f>VLOOKUP($B13,RD_15[#All],HN$2,0)/HN$1</f>
        <v>3.6667104744381653</v>
      </c>
      <c r="HO13" s="62">
        <f>VLOOKUP($B13,RD_15[#All],HO$2,0)/HO$1</f>
        <v>3.7343934814036004</v>
      </c>
      <c r="HP13" s="62">
        <f>VLOOKUP($B13,RD_15[#All],HP$2,0)/HP$1</f>
        <v>3.686212777121868</v>
      </c>
      <c r="HQ13" s="62">
        <f>VLOOKUP($B13,RD_15[#All],HQ$2,0)/HQ$1</f>
        <v>3.6336257692811311</v>
      </c>
      <c r="HR13" s="62">
        <f>VLOOKUP($B13,RD_15[#All],HR$2,0)/HR$1</f>
        <v>3.6006165551620097</v>
      </c>
      <c r="HS13" s="62">
        <f>VLOOKUP($B13,RD_15[#All],HS$2,0)/HS$1</f>
        <v>3.7211491739552964</v>
      </c>
      <c r="HT13" s="62">
        <f>VLOOKUP($B13,RD_15[#All],HT$2,0)/HT$1</f>
        <v>3.6725610125355783</v>
      </c>
      <c r="HU13" s="62">
        <f>VLOOKUP($B13,RD_15[#All],HU$2,0)/HU$1</f>
        <v>3.8315256172399037</v>
      </c>
      <c r="HV13" s="62">
        <f>VLOOKUP($B13,RD_15[#All],HV$2,0)/HV$1</f>
        <v>3.8679177964892251</v>
      </c>
      <c r="HW13" s="62">
        <f>VLOOKUP($B13,RD_15[#All],HW$2,0)/HW$1</f>
        <v>3.8744113029827316</v>
      </c>
      <c r="HX13" s="62">
        <f>VLOOKUP($B13,RD_15[#All],HX$2,0)/HX$1</f>
        <v>3.8857927786499213</v>
      </c>
      <c r="HY13" s="62">
        <f>VLOOKUP($B13,RD_15[#All],HY$2,0)/HY$1</f>
        <v>3.853610675039246</v>
      </c>
      <c r="HZ13" s="62">
        <f>VLOOKUP($B13,RD_15[#All],HZ$2,0)/HZ$1</f>
        <v>3.8300814831427075</v>
      </c>
      <c r="IA13" s="62">
        <f>VLOOKUP($B13,RD_15[#All],IA$2,0)/IA$1</f>
        <v>3.8881475667189953</v>
      </c>
      <c r="IB13" s="62">
        <f>VLOOKUP($B13,RD_15[#All],IB$2,0)/IB$1</f>
        <v>3.7889661359049112</v>
      </c>
      <c r="IC13" s="62">
        <f>VLOOKUP($B13,RD_15[#All],IC$2,0)/IC$1</f>
        <v>3.9156200941915227</v>
      </c>
      <c r="ID13" s="62">
        <f>VLOOKUP($B13,RD_15[#All],ID$2,0)/ID$1</f>
        <v>3.8198587127158552</v>
      </c>
      <c r="IE13" s="62">
        <f>VLOOKUP($B13,RD_15[#All],IE$2,0)/IE$1</f>
        <v>3.8284929356357926</v>
      </c>
      <c r="IF13" s="62">
        <f>VLOOKUP($B13,RD_15[#All],IF$2,0)/IF$1</f>
        <v>3.8626373626373627</v>
      </c>
      <c r="IG13" s="62">
        <f>VLOOKUP($B13,RD_15[#All],IG$2,0)/IG$1</f>
        <v>3.7758839799656125</v>
      </c>
      <c r="IH13" s="62">
        <f>VLOOKUP($B13,RD_15[#All],IH$2,0)/IH$1</f>
        <v>3.7870972564850116</v>
      </c>
      <c r="II13" s="62">
        <f>VLOOKUP($B13,RD_15[#All],II$2,0)/II$1</f>
        <v>3.7482245645510948</v>
      </c>
      <c r="IJ13" s="62">
        <f>VLOOKUP($B13,RD_15[#All],IJ$2,0)/IJ$1</f>
        <v>3.7807430664573518</v>
      </c>
      <c r="IK13" s="62">
        <f>VLOOKUP($B13,RD_15[#All],IK$2,0)/IK$1</f>
        <v>3.8689167974882257</v>
      </c>
      <c r="IL13" s="62">
        <f>VLOOKUP($B13,RD_15[#All],IL$2,0)/IL$1</f>
        <v>3.901883830455259</v>
      </c>
      <c r="IM13" s="62">
        <f>VLOOKUP($B13,RD_15[#All],IM$2,0)/IM$1</f>
        <v>3.7970957613814753</v>
      </c>
      <c r="IN13" s="62">
        <f>VLOOKUP($B13,RD_15[#All],IN$2,0)/IN$1</f>
        <v>3.7919563429767509</v>
      </c>
      <c r="IO13" s="62">
        <f>VLOOKUP($B13,RD_15[#All],IO$2,0)/IO$1</f>
        <v>3.8379120879120876</v>
      </c>
      <c r="IP13" s="62">
        <f>VLOOKUP($B13,RD_15[#All],IP$2,0)/IP$1</f>
        <v>3.7710248934738728</v>
      </c>
      <c r="IQ13" s="62">
        <f>VLOOKUP($B13,RD_15[#All],IQ$2,0)/IQ$1</f>
        <v>3.9638932496075352</v>
      </c>
      <c r="IR13" s="62">
        <f>VLOOKUP($B13,RD_15[#All],IR$2,0)/IR$1</f>
        <v>3.7725199970097925</v>
      </c>
      <c r="IS13" s="62">
        <f>VLOOKUP($B13,RD_15[#All],IS$2,0)/IS$1</f>
        <v>3.7971892053524701</v>
      </c>
      <c r="IT13" s="62">
        <f>VLOOKUP($B13,RD_15[#All],IT$2,0)/IT$1</f>
        <v>3.7770053076175523</v>
      </c>
      <c r="IU13" s="62">
        <f>VLOOKUP($B13,RD_15[#All],IU$2,0)/IU$1</f>
        <v>3.8084024818718691</v>
      </c>
      <c r="IV13" s="62">
        <f>VLOOKUP($B13,RD_15[#All],IV$2,0)/IV$1</f>
        <v>3.8196157583912682</v>
      </c>
      <c r="IW13" s="62">
        <f>VLOOKUP($B13,RD_15[#All],IW$2,0)/IW$1</f>
        <v>3.7934514465126705</v>
      </c>
      <c r="IX13" s="62">
        <f>VLOOKUP($B13,RD_15[#All],IX$2,0)/IX$1</f>
        <v>3.7885923600209312</v>
      </c>
      <c r="IY13" s="62">
        <f>VLOOKUP($B13,RD_15[#All],IY$2,0)/IY$1</f>
        <v>3.8076549301039098</v>
      </c>
      <c r="IZ13" s="62">
        <f>VLOOKUP($B13,RD_15[#All],IZ$2,0)/IZ$1</f>
        <v>3.7958470101327251</v>
      </c>
      <c r="JA13" s="62">
        <f>VLOOKUP($B13,RD_15[#All],JA$2,0)/JA$1</f>
        <v>3.7558044250204863</v>
      </c>
      <c r="JB13" s="62">
        <f>VLOOKUP($B13,RD_15[#All],JB$2,0)/JB$1</f>
        <v>3.8379632789570679</v>
      </c>
      <c r="JC13" s="62">
        <f>VLOOKUP($B13,RD_15[#All],JC$2,0)/JC$1</f>
        <v>3.8416988416988409</v>
      </c>
      <c r="JD13" s="62">
        <f>VLOOKUP($B13,RD_15[#All],JD$2,0)/JD$1</f>
        <v>3.9015979240644634</v>
      </c>
      <c r="JE13" s="62">
        <f>VLOOKUP($B13,RD_15[#All],JE$2,0)/JE$1</f>
        <v>3.9154892726321302</v>
      </c>
      <c r="JF13" s="62">
        <f>VLOOKUP($B13,RD_15[#All],JF$2,0)/JF$1</f>
        <v>3.8713098210926002</v>
      </c>
      <c r="JG13" s="62">
        <f>VLOOKUP($B13,RD_15[#All],JG$2,0)/JG$1</f>
        <v>3.876978835436113</v>
      </c>
      <c r="JH13" s="62">
        <f>VLOOKUP($B13,RD_15[#All],JH$2,0)/JH$1</f>
        <v>3.8982446125303269</v>
      </c>
      <c r="JI13" s="62">
        <f>VLOOKUP($B13,RD_15[#All],JI$2,0)/JI$1</f>
        <v>3.862193706914204</v>
      </c>
      <c r="JJ13" s="62">
        <f>VLOOKUP($B13,RD_15[#All],JJ$2,0)/JJ$1</f>
        <v>3.828407617227493</v>
      </c>
      <c r="JK13" s="62">
        <f>VLOOKUP($B13,RD_15[#All],JK$2,0)/JK$1</f>
        <v>3.8714856571999428</v>
      </c>
      <c r="JL13" s="62">
        <f>VLOOKUP($B13,RD_15[#All],JL$2,0)/JL$1</f>
        <v>3.9134716386554627</v>
      </c>
      <c r="JM13" s="62">
        <f>VLOOKUP($B13,RD_15[#All],JM$2,0)/JM$1</f>
        <v>3.7959931910436029</v>
      </c>
      <c r="JN13" s="62">
        <f>VLOOKUP($B13,RD_15[#All],JN$2,0)/JN$1</f>
        <v>3.7900215362526919</v>
      </c>
      <c r="JO13" s="62">
        <f>VLOOKUP($B13,RD_15[#All],JO$2,0)/JO$1</f>
        <v>3.8699751211208588</v>
      </c>
      <c r="JP13" s="62">
        <f>VLOOKUP($B13,RD_15[#All],JP$2,0)/JP$1</f>
        <v>3.8239141810570385</v>
      </c>
      <c r="JQ13" s="62">
        <f>VLOOKUP($B13,RD_15[#All],JQ$2,0)/JQ$1</f>
        <v>3.8478981336124192</v>
      </c>
      <c r="JR13" s="62">
        <f>VLOOKUP($B13,RD_15[#All],JR$2,0)/JR$1</f>
        <v>3.845717774289203</v>
      </c>
      <c r="JS13" s="62">
        <f>VLOOKUP($B13,RD_15[#All],JS$2,0)/JS$1</f>
        <v>3.8724319159101772</v>
      </c>
      <c r="JT13" s="62">
        <f>VLOOKUP($B13,RD_15[#All],JT$2,0)/JT$1</f>
        <v>3.8973808146740478</v>
      </c>
      <c r="JU13" s="62">
        <f>VLOOKUP($B13,RD_15[#All],JU$2,0)/JU$1</f>
        <v>3.8486513486513494</v>
      </c>
      <c r="JV13" s="62">
        <f>VLOOKUP($B13,RD_15[#All],JV$2,0)/JV$1</f>
        <v>3.8284202569916852</v>
      </c>
      <c r="JW13" s="62">
        <f>VLOOKUP($B13,RD_15[#All],JW$2,0)/JW$1</f>
        <v>3.7993197278911559</v>
      </c>
      <c r="JX13" s="62">
        <f>VLOOKUP($B13,RD_15[#All],JX$2,0)/JX$1</f>
        <v>3.7993197278911559</v>
      </c>
      <c r="JY13" s="62">
        <f>VLOOKUP($B13,RD_15[#All],JY$2,0)/JY$1</f>
        <v>3.7974300831443681</v>
      </c>
      <c r="JZ13" s="62">
        <f>VLOOKUP($B13,RD_15[#All],JZ$2,0)/JZ$1</f>
        <v>3.6927437641723353</v>
      </c>
      <c r="KA13" s="62">
        <f>VLOOKUP($B13,RD_15[#All],KA$2,0)/KA$1</f>
        <v>3.7543461829176112</v>
      </c>
      <c r="KB13" s="62">
        <f>VLOOKUP($B13,RD_15[#All],KB$2,0)/KB$1</f>
        <v>3.8344671201814058</v>
      </c>
      <c r="KC13" s="62">
        <f>VLOOKUP($B13,RD_15[#All],KC$2,0)/KC$1</f>
        <v>3.7721088435374148</v>
      </c>
      <c r="KD13" s="62">
        <f>VLOOKUP($B13,RD_15[#All],KD$2,0)/KD$1</f>
        <v>3.7112622826908539</v>
      </c>
      <c r="KE13" s="62">
        <f>VLOOKUP($B13,RD_15[#All],KE$2,0)/KE$1</f>
        <v>3.8359788359788358</v>
      </c>
      <c r="KF13" s="62">
        <f>VLOOKUP($B13,RD_15[#All],KF$2,0)/KF$1</f>
        <v>3.8133195307108347</v>
      </c>
      <c r="KG13" s="62">
        <f>VLOOKUP($B13,RD_15[#All],KG$2,0)/KG$1</f>
        <v>3.7940287226001508</v>
      </c>
      <c r="KH13" s="62">
        <f>VLOOKUP($B13,RD_15[#All],KH$2,0)/KH$1</f>
        <v>3.8295540438397575</v>
      </c>
      <c r="KI13" s="62">
        <f>VLOOKUP($B13,RD_15[#All],KI$2,0)/KI$1</f>
        <v>3.8615079365079366</v>
      </c>
      <c r="KJ13" s="62">
        <f>VLOOKUP($B13,RD_15[#All],KJ$2,0)/KJ$1</f>
        <v>3.7940476190476193</v>
      </c>
      <c r="KK13" s="62">
        <f>VLOOKUP($B13,RD_15[#All],KK$2,0)/KK$1</f>
        <v>3.7865079365079368</v>
      </c>
      <c r="KL13" s="62">
        <f>VLOOKUP($B13,RD_15[#All],KL$2,0)/KL$1</f>
        <v>3.791476407914764</v>
      </c>
      <c r="KM13" s="62">
        <f>VLOOKUP($B13,RD_15[#All],KM$2,0)/KM$1</f>
        <v>3.830289193302892</v>
      </c>
      <c r="KN13" s="62">
        <f>VLOOKUP($B13,RD_15[#All],KN$2,0)/KN$1</f>
        <v>3.8050815320439892</v>
      </c>
      <c r="KO13" s="62">
        <f>VLOOKUP($B13,RD_15[#All],KO$2,0)/KO$1</f>
        <v>3.7940841865756543</v>
      </c>
      <c r="KP13" s="62">
        <f>VLOOKUP($B13,RD_15[#All],KP$2,0)/KP$1</f>
        <v>3.8206295032233601</v>
      </c>
      <c r="KQ13" s="62">
        <f>VLOOKUP($B13,RD_15[#All],KQ$2,0)/KQ$1</f>
        <v>3.5666320526133615</v>
      </c>
      <c r="KR13" s="62">
        <f>VLOOKUP($B13,RD_15[#All],KR$2,0)/KR$1</f>
        <v>3.7815699658703075</v>
      </c>
      <c r="KS13" s="62">
        <f>VLOOKUP($B13,RD_15[#All],KS$2,0)/KS$1</f>
        <v>3.7830868411073193</v>
      </c>
      <c r="KT13" s="62">
        <f>VLOOKUP($B13,RD_15[#All],KT$2,0)/KT$1</f>
        <v>3.8327645051194543</v>
      </c>
      <c r="KU13" s="62">
        <f>VLOOKUP($B13,RD_15[#All],KU$2,0)/KU$1</f>
        <v>3.8047023132347366</v>
      </c>
      <c r="KV13" s="62">
        <f>VLOOKUP($B13,RD_15[#All],KV$2,0)/KV$1</f>
        <v>3.8058700209643606</v>
      </c>
      <c r="KW13" s="62">
        <f>VLOOKUP($B13,RD_15[#All],KW$2,0)/KW$1</f>
        <v>3.8001516875237016</v>
      </c>
      <c r="KX13" s="62">
        <f>VLOOKUP($B13,RD_15[#All],KX$2,0)/KX$1</f>
        <v>3.8518518518518516</v>
      </c>
      <c r="KY13" s="62">
        <f>VLOOKUP($B13,RD_15[#All],KY$2,0)/KY$1</f>
        <v>3.8349206349206346</v>
      </c>
      <c r="KZ13" s="62">
        <f>VLOOKUP($B13,RD_15[#All],KZ$2,0)/KZ$1</f>
        <v>3.8321428571428573</v>
      </c>
      <c r="LA13" s="62">
        <f>VLOOKUP($B13,RD_15[#All],LA$2,0)/LA$1</f>
        <v>3.9215070643642074</v>
      </c>
      <c r="LB13" s="62">
        <f>VLOOKUP($B13,RD_15[#All],LB$2,0)/LB$1</f>
        <v>3.8335267217254794</v>
      </c>
      <c r="LC13" s="62">
        <f>VLOOKUP($B13,RD_15[#All],LC$2,0)/LC$1</f>
        <v>3.9130952380952384</v>
      </c>
      <c r="LD13" s="62">
        <f>VLOOKUP($B13,RD_15[#All],LD$2,0)/LD$1</f>
        <v>3.8487702773417056</v>
      </c>
      <c r="LE13" s="62">
        <f>VLOOKUP($B13,RD_15[#All],LE$2,0)/LE$1</f>
        <v>3.8405472078941463</v>
      </c>
      <c r="LF13" s="62">
        <f>VLOOKUP($B13,RD_15[#All],LF$2,0)/LF$1</f>
        <v>3.8136353442475888</v>
      </c>
      <c r="LG13" s="62">
        <f>VLOOKUP($B13,RD_15[#All],LG$2,0)/LG$1</f>
        <v>3.8472222222222223</v>
      </c>
      <c r="LH13" s="62">
        <f>VLOOKUP($B13,RD_15[#All],LH$2,0)/LH$1</f>
        <v>3.7812938940758487</v>
      </c>
      <c r="LI13" s="62">
        <f>VLOOKUP($B13,RD_15[#All],LI$2,0)/LI$1</f>
        <v>3.6686103012633624</v>
      </c>
      <c r="LJ13" s="62">
        <f>VLOOKUP($B13,RD_15[#All],LJ$2,0)/LJ$1</f>
        <v>3.7947766519195092</v>
      </c>
      <c r="LK13" s="62">
        <f>VLOOKUP($B13,RD_15[#All],LK$2,0)/LK$1</f>
        <v>3.7943485086342226</v>
      </c>
      <c r="LL13" s="62">
        <f>VLOOKUP($B13,RD_15[#All],LL$2,0)/LL$1</f>
        <v>3.8045525902668755</v>
      </c>
      <c r="LM13" s="62">
        <f>VLOOKUP($B13,RD_15[#All],LM$2,0)/LM$1</f>
        <v>3.8708230544965234</v>
      </c>
      <c r="LN13" s="62">
        <f>VLOOKUP($B13,RD_15[#All],LN$2,0)/LN$1</f>
        <v>3.8334454660985267</v>
      </c>
      <c r="LO13" s="62">
        <f>VLOOKUP($B13,RD_15[#All],LO$2,0)/LO$1</f>
        <v>3.7885923600209312</v>
      </c>
      <c r="LP13" s="62">
        <f>VLOOKUP($B13,RD_15[#All],LP$2,0)/LP$1</f>
        <v>3.8128877924796289</v>
      </c>
      <c r="LQ13" s="62">
        <f>VLOOKUP($B13,RD_15[#All],LQ$2,0)/LQ$1</f>
        <v>3.7956941018165504</v>
      </c>
      <c r="LR13" s="62">
        <f>VLOOKUP($B13,RD_15[#All],LR$2,0)/LR$1</f>
        <v>3.8184944307393285</v>
      </c>
      <c r="LS13" s="62">
        <f>VLOOKUP($B13,RD_15[#All],LS$2,0)/LS$1</f>
        <v>3.8830225149443387</v>
      </c>
      <c r="LT13" s="62">
        <f>VLOOKUP($B13,RD_15[#All],LT$2,0)/LT$1</f>
        <v>3.7908163265306118</v>
      </c>
      <c r="LU13" s="62">
        <f>VLOOKUP($B13,RD_15[#All],LU$2,0)/LU$1</f>
        <v>3.7892464678178963</v>
      </c>
      <c r="LV13" s="62">
        <f>VLOOKUP($B13,RD_15[#All],LV$2,0)/LV$1</f>
        <v>3.9183673469387754</v>
      </c>
      <c r="LW13" s="62">
        <f>VLOOKUP($B13,RD_15[#All],LW$2,0)/LW$1</f>
        <v>3.9391679748822606</v>
      </c>
      <c r="LX13" s="62">
        <f>VLOOKUP($B13,RD_15[#All],LX$2,0)/LX$1</f>
        <v>3.9167974882260594</v>
      </c>
      <c r="LY13" s="62">
        <f>VLOOKUP($B13,RD_15[#All],LY$2,0)/LY$1</f>
        <v>3.9513343799058083</v>
      </c>
      <c r="LZ13" s="62">
        <f>VLOOKUP($B13,RD_15[#All],LZ$2,0)/LZ$1</f>
        <v>3.7699035658219331</v>
      </c>
      <c r="MA13" s="62">
        <f>VLOOKUP($B13,RD_15[#All],MA$2,0)/MA$1</f>
        <v>3.9052104358226805</v>
      </c>
      <c r="MB13" s="62">
        <f>VLOOKUP($B13,RD_15[#All],MB$2,0)/MB$1</f>
        <v>3.8487702773417056</v>
      </c>
      <c r="MC13" s="62">
        <f>VLOOKUP($B13,RD_15[#All],MC$2,0)/MC$1</f>
        <v>3.8954922628392015</v>
      </c>
      <c r="MD13" s="62">
        <f>VLOOKUP($B13,RD_15[#All],MD$2,0)/MD$1</f>
        <v>3.8532555879494654</v>
      </c>
      <c r="ME13" s="62">
        <f>VLOOKUP($B13,RD_15[#All],ME$2,0)/ME$1</f>
        <v>3.8809150033639823</v>
      </c>
      <c r="MF13" s="62">
        <f>VLOOKUP($B13,RD_15[#All],MF$2,0)/MF$1</f>
        <v>3.8495178291096659</v>
      </c>
      <c r="MG13" s="62">
        <f>VLOOKUP($B13,RD_15[#All],MG$2,0)/MG$1</f>
        <v>3.8898856245795019</v>
      </c>
      <c r="MH13" s="62">
        <f>VLOOKUP($B13,RD_15[#All],MH$2,0)/MH$1</f>
        <v>3.9280107647454585</v>
      </c>
      <c r="MI13" s="62">
        <f>VLOOKUP($B13,RD_15[#All],MI$2,0)/MI$1</f>
        <v>3.8622262091649842</v>
      </c>
      <c r="MJ13" s="62">
        <f>VLOOKUP($B13,RD_15[#All],MJ$2,0)/MJ$1</f>
        <v>3.9062009419152273</v>
      </c>
      <c r="MK13" s="62">
        <f>VLOOKUP($B13,RD_15[#All],MK$2,0)/MK$1</f>
        <v>3.9246467817896389</v>
      </c>
      <c r="ML13" s="62">
        <f>VLOOKUP($B13,RD_15[#All],ML$2,0)/ML$1</f>
        <v>3.8958660387231809</v>
      </c>
      <c r="MM13" s="62">
        <f>VLOOKUP($B13,RD_15[#All],MM$2,0)/MM$1</f>
        <v>3.8085598611914402</v>
      </c>
      <c r="MN13" s="62">
        <f>VLOOKUP($B13,RD_15[#All],MN$2,0)/MN$1</f>
        <v>3.8724489795918369</v>
      </c>
      <c r="MO13" s="62">
        <f>VLOOKUP($B13,RD_15[#All],MO$2,0)/MO$1</f>
        <v>3.9305337519623231</v>
      </c>
      <c r="MP13" s="62">
        <f>VLOOKUP($B13,RD_15[#All],MP$2,0)/MP$1</f>
        <v>3.8604252889967179</v>
      </c>
      <c r="MQ13" s="62">
        <f>VLOOKUP($B13,RD_15[#All],MQ$2,0)/MQ$1</f>
        <v>3.8147566718995289</v>
      </c>
      <c r="MR13" s="62">
        <f>VLOOKUP($B13,RD_15[#All],MR$2,0)/MR$1</f>
        <v>3.8383045525902668</v>
      </c>
      <c r="MS13" s="62">
        <f>VLOOKUP($B13,RD_15[#All],MS$2,0)/MS$1</f>
        <v>3.9007064364207218</v>
      </c>
      <c r="MT13" s="62">
        <f>VLOOKUP($B13,RD_15[#All],MT$2,0)/MT$1</f>
        <v>3.8482945625802771</v>
      </c>
      <c r="MU13" s="62">
        <f>VLOOKUP($B13,RD_15[#All],MU$2,0)/MU$1</f>
        <v>3.9003513493309407</v>
      </c>
      <c r="MV13" s="62">
        <f>VLOOKUP($B13,RD_15[#All],MV$2,0)/MV$1</f>
        <v>3.8968174682460401</v>
      </c>
      <c r="MW13" s="62">
        <f>VLOOKUP($B13,RD_15[#All],MW$2,0)/MW$1</f>
        <v>3.812401883830455</v>
      </c>
      <c r="MX13" s="62">
        <f>VLOOKUP($B13,RD_15[#All],MX$2,0)/MX$1</f>
        <v>3.8704492786125435</v>
      </c>
      <c r="MY13" s="62">
        <f>VLOOKUP($B13,RD_15[#All],MY$2,0)/MY$1</f>
        <v>3.8226059654631079</v>
      </c>
      <c r="MZ13" s="62">
        <f>VLOOKUP($B13,RD_15[#All],MZ$2,0)/MZ$1</f>
        <v>3.8512558869701725</v>
      </c>
      <c r="NA13" s="62">
        <f>VLOOKUP($B13,RD_15[#All],NA$2,0)/NA$1</f>
        <v>3.9147318846566965</v>
      </c>
      <c r="NB13" s="62">
        <f>VLOOKUP($B13,RD_15[#All],NB$2,0)/NB$1</f>
        <v>3.9301412872841444</v>
      </c>
      <c r="NC13" s="62">
        <f>VLOOKUP($B13,RD_15[#All],NC$2,0)/NC$1</f>
        <v>3.9434850863422288</v>
      </c>
      <c r="ND13" s="62">
        <f>VLOOKUP($B13,RD_15[#All],ND$2,0)/ND$1</f>
        <v>3.9254317111459969</v>
      </c>
      <c r="NE13" s="63">
        <f>IFERROR(AVERAGEIF(Inv_SY_B20[[#This Row],[BLK1_INV1]:[BLK12_INV31]],"&gt;"&amp;0.1,Inv_SY_B20[[#This Row],[BLK1_INV1]:[BLK12_INV31]]),"")</f>
        <v>3.7793992292107625</v>
      </c>
    </row>
    <row r="14" spans="2:369" x14ac:dyDescent="0.35">
      <c r="B14" s="87">
        <f t="shared" si="6"/>
        <v>45755</v>
      </c>
      <c r="C14" s="62">
        <f>VLOOKUP($B14,RD_15[#All],C$2,0)/C$1</f>
        <v>4.2161084529505581</v>
      </c>
      <c r="D14" s="62">
        <f>VLOOKUP($B14,RD_15[#All],D$2,0)/D$1</f>
        <v>4.0885167464114831</v>
      </c>
      <c r="E14" s="62">
        <f>VLOOKUP($B14,RD_15[#All],E$2,0)/E$1</f>
        <v>4.2568181818181818</v>
      </c>
      <c r="F14" s="62">
        <f>VLOOKUP($B14,RD_15[#All],F$2,0)/F$1</f>
        <v>4.2515151515151519</v>
      </c>
      <c r="G14" s="62">
        <f>VLOOKUP($B14,RD_15[#All],G$2,0)/G$1</f>
        <v>4.2439393939393941</v>
      </c>
      <c r="H14" s="62">
        <f>VLOOKUP($B14,RD_15[#All],H$2,0)/H$1</f>
        <v>4.071374335611238</v>
      </c>
      <c r="I14" s="62">
        <f>VLOOKUP($B14,RD_15[#All],I$2,0)/I$1</f>
        <v>4.3236419280795717</v>
      </c>
      <c r="J14" s="62">
        <f>VLOOKUP($B14,RD_15[#All],J$2,0)/J$1</f>
        <v>4.1462121212121206</v>
      </c>
      <c r="K14" s="62">
        <f>VLOOKUP($B14,RD_15[#All],K$2,0)/K$1</f>
        <v>4.2856060606060611</v>
      </c>
      <c r="L14" s="62">
        <f>VLOOKUP($B14,RD_15[#All],L$2,0)/L$1</f>
        <v>4.28939393939394</v>
      </c>
      <c r="M14" s="62">
        <f>VLOOKUP($B14,RD_15[#All],M$2,0)/M$1</f>
        <v>4.2984848484848479</v>
      </c>
      <c r="N14" s="62">
        <f>VLOOKUP($B14,RD_15[#All],N$2,0)/N$1</f>
        <v>4.2833333333333332</v>
      </c>
      <c r="O14" s="62">
        <f>VLOOKUP($B14,RD_15[#All],O$2,0)/O$1</f>
        <v>4.2878787878787881</v>
      </c>
      <c r="P14" s="62">
        <f>VLOOKUP($B14,RD_15[#All],P$2,0)/P$1</f>
        <v>4.28939393939394</v>
      </c>
      <c r="Q14" s="62">
        <f>VLOOKUP($B14,RD_15[#All],Q$2,0)/Q$1</f>
        <v>4.3325757575757571</v>
      </c>
      <c r="R14" s="62">
        <f>VLOOKUP($B14,RD_15[#All],R$2,0)/R$1</f>
        <v>4.3325757575757571</v>
      </c>
      <c r="S14" s="62">
        <f>VLOOKUP($B14,RD_15[#All],S$2,0)/S$1</f>
        <v>4.2599681020733655</v>
      </c>
      <c r="T14" s="62">
        <f>VLOOKUP($B14,RD_15[#All],T$2,0)/T$1</f>
        <v>4.2703349282296648</v>
      </c>
      <c r="U14" s="62">
        <f>VLOOKUP($B14,RD_15[#All],U$2,0)/U$1</f>
        <v>4.2371212121212114</v>
      </c>
      <c r="V14" s="62">
        <f>VLOOKUP($B14,RD_15[#All],V$2,0)/V$1</f>
        <v>4.291666666666667</v>
      </c>
      <c r="W14" s="62">
        <f>VLOOKUP($B14,RD_15[#All],W$2,0)/W$1</f>
        <v>4.4090909090909092</v>
      </c>
      <c r="X14" s="62">
        <f>VLOOKUP($B14,RD_15[#All],X$2,0)/X$1</f>
        <v>4.3590909090909093</v>
      </c>
      <c r="Y14" s="62">
        <f>VLOOKUP($B14,RD_15[#All],Y$2,0)/Y$1</f>
        <v>4.4068181818181822</v>
      </c>
      <c r="Z14" s="62">
        <f>VLOOKUP($B14,RD_15[#All],Z$2,0)/Z$1</f>
        <v>4.3931818181818176</v>
      </c>
      <c r="AA14" s="62">
        <f>VLOOKUP($B14,RD_15[#All],AA$2,0)/AA$1</f>
        <v>4.3765151515151519</v>
      </c>
      <c r="AB14" s="62">
        <f>VLOOKUP($B14,RD_15[#All],AB$2,0)/AB$1</f>
        <v>4.3909090909090907</v>
      </c>
      <c r="AC14" s="62">
        <f>VLOOKUP($B14,RD_15[#All],AC$2,0)/AC$1</f>
        <v>4.4015151515151514</v>
      </c>
      <c r="AD14" s="62">
        <f>VLOOKUP($B14,RD_15[#All],AD$2,0)/AD$1</f>
        <v>4.3840909090909097</v>
      </c>
      <c r="AE14" s="62">
        <f>VLOOKUP($B14,RD_15[#All],AE$2,0)/AE$1</f>
        <v>4.4045454545454543</v>
      </c>
      <c r="AF14" s="62">
        <f>VLOOKUP($B14,RD_15[#All],AF$2,0)/AF$1</f>
        <v>4.4113636363636362</v>
      </c>
      <c r="AG14" s="62">
        <f>VLOOKUP($B14,RD_15[#All],AG$2,0)/AG$1</f>
        <v>4.3765151515151519</v>
      </c>
      <c r="AH14" s="62">
        <f>VLOOKUP($B14,RD_15[#All],AH$2,0)/AH$1</f>
        <v>4.3886363636363637</v>
      </c>
      <c r="AI14" s="62">
        <f>VLOOKUP($B14,RD_15[#All],AI$2,0)/AI$1</f>
        <v>4.2196969696969697</v>
      </c>
      <c r="AJ14" s="62">
        <f>VLOOKUP($B14,RD_15[#All],AJ$2,0)/AJ$1</f>
        <v>4.1682615629984054</v>
      </c>
      <c r="AK14" s="62">
        <f>VLOOKUP($B14,RD_15[#All],AK$2,0)/AK$1</f>
        <v>4.2121212121212119</v>
      </c>
      <c r="AL14" s="62">
        <f>VLOOKUP($B14,RD_15[#All],AL$2,0)/AL$1</f>
        <v>4.2456140350877192</v>
      </c>
      <c r="AM14" s="62">
        <f>VLOOKUP($B14,RD_15[#All],AM$2,0)/AM$1</f>
        <v>4.3125996810207328</v>
      </c>
      <c r="AN14" s="62">
        <f>VLOOKUP($B14,RD_15[#All],AN$2,0)/AN$1</f>
        <v>4.3181818181818183</v>
      </c>
      <c r="AO14" s="62">
        <f>VLOOKUP($B14,RD_15[#All],AO$2,0)/AO$1</f>
        <v>4.2727272727272725</v>
      </c>
      <c r="AP14" s="62">
        <f>VLOOKUP($B14,RD_15[#All],AP$2,0)/AP$1</f>
        <v>4.271132376395534</v>
      </c>
      <c r="AQ14" s="62">
        <f>VLOOKUP($B14,RD_15[#All],AQ$2,0)/AQ$1</f>
        <v>4.1522727272727273</v>
      </c>
      <c r="AR14" s="62">
        <f>VLOOKUP($B14,RD_15[#All],AR$2,0)/AR$1</f>
        <v>4.2860199714693294</v>
      </c>
      <c r="AS14" s="62">
        <f>VLOOKUP($B14,RD_15[#All],AS$2,0)/AS$1</f>
        <v>4.386962552011096</v>
      </c>
      <c r="AT14" s="62">
        <f>VLOOKUP($B14,RD_15[#All],AT$2,0)/AT$1</f>
        <v>4.3691520467836256</v>
      </c>
      <c r="AU14" s="62">
        <f>VLOOKUP($B14,RD_15[#All],AU$2,0)/AU$1</f>
        <v>4.3559941520467831</v>
      </c>
      <c r="AV14" s="62">
        <f>VLOOKUP($B14,RD_15[#All],AV$2,0)/AV$1</f>
        <v>4.468162083936325</v>
      </c>
      <c r="AW14" s="62">
        <f>VLOOKUP($B14,RD_15[#All],AW$2,0)/AW$1</f>
        <v>4.4443699731903488</v>
      </c>
      <c r="AX14" s="62">
        <f>VLOOKUP($B14,RD_15[#All],AX$2,0)/AX$1</f>
        <v>4.3944892473118271</v>
      </c>
      <c r="AY14" s="62">
        <f>VLOOKUP($B14,RD_15[#All],AY$2,0)/AY$1</f>
        <v>4.342298288508557</v>
      </c>
      <c r="AZ14" s="62">
        <f>VLOOKUP($B14,RD_15[#All],AZ$2,0)/AZ$1</f>
        <v>4.3698534542916958</v>
      </c>
      <c r="BA14" s="62">
        <f>VLOOKUP($B14,RD_15[#All],BA$2,0)/BA$1</f>
        <v>4.3782991202346047</v>
      </c>
      <c r="BB14" s="62">
        <f>VLOOKUP($B14,RD_15[#All],BB$2,0)/BB$1</f>
        <v>4.2784626540971713</v>
      </c>
      <c r="BC14" s="62">
        <f>VLOOKUP($B14,RD_15[#All],BC$2,0)/BC$1</f>
        <v>4.2438672438672445</v>
      </c>
      <c r="BD14" s="62">
        <f>VLOOKUP($B14,RD_15[#All],BD$2,0)/BD$1</f>
        <v>4.2429261559696334</v>
      </c>
      <c r="BE14" s="62">
        <f>VLOOKUP($B14,RD_15[#All],BE$2,0)/BE$1</f>
        <v>4.1830110497237571</v>
      </c>
      <c r="BF14" s="62">
        <f>VLOOKUP($B14,RD_15[#All],BF$2,0)/BF$1</f>
        <v>4.2820153953813849</v>
      </c>
      <c r="BG14" s="62">
        <f>VLOOKUP($B14,RD_15[#All],BG$2,0)/BG$1</f>
        <v>4.1713709677419351</v>
      </c>
      <c r="BH14" s="62">
        <f>VLOOKUP($B14,RD_15[#All],BH$2,0)/BH$1</f>
        <v>4.0722300140252461</v>
      </c>
      <c r="BI14" s="62">
        <f>VLOOKUP($B14,RD_15[#All],BI$2,0)/BI$1</f>
        <v>4.0630990415335457</v>
      </c>
      <c r="BJ14" s="62">
        <f>VLOOKUP($B14,RD_15[#All],BJ$2,0)/BJ$1</f>
        <v>4.0465924895688454</v>
      </c>
      <c r="BK14" s="62">
        <f>VLOOKUP($B14,RD_15[#All],BK$2,0)/BK$1</f>
        <v>4.25</v>
      </c>
      <c r="BL14" s="62">
        <f>VLOOKUP($B14,RD_15[#All],BL$2,0)/BL$1</f>
        <v>4.1910828025477711</v>
      </c>
      <c r="BM14" s="62">
        <f>VLOOKUP($B14,RD_15[#All],BM$2,0)/BM$1</f>
        <v>4.2346041055718473</v>
      </c>
      <c r="BN14" s="62">
        <f>VLOOKUP($B14,RD_15[#All],BN$2,0)/BN$1</f>
        <v>4.6704623878536919</v>
      </c>
      <c r="BO14" s="62">
        <f>VLOOKUP($B14,RD_15[#All],BO$2,0)/BO$1</f>
        <v>4.5793650793650791</v>
      </c>
      <c r="BP14" s="62">
        <f>VLOOKUP($B14,RD_15[#All],BP$2,0)/BP$1</f>
        <v>4.5700934579439254</v>
      </c>
      <c r="BQ14" s="62">
        <f>VLOOKUP($B14,RD_15[#All],BQ$2,0)/BQ$1</f>
        <v>4.6128364389233951</v>
      </c>
      <c r="BR14" s="62">
        <f>VLOOKUP($B14,RD_15[#All],BR$2,0)/BR$1</f>
        <v>4.6887508626639054</v>
      </c>
      <c r="BS14" s="62">
        <f>VLOOKUP($B14,RD_15[#All],BS$2,0)/BS$1</f>
        <v>4.6324520476931053</v>
      </c>
      <c r="BT14" s="62">
        <f>VLOOKUP($B14,RD_15[#All],BT$2,0)/BT$1</f>
        <v>4.5396825396825395</v>
      </c>
      <c r="BU14" s="62">
        <f>VLOOKUP($B14,RD_15[#All],BU$2,0)/BU$1</f>
        <v>4.6325051759834368</v>
      </c>
      <c r="BV14" s="62">
        <f>VLOOKUP($B14,RD_15[#All],BV$2,0)/BV$1</f>
        <v>4.7108350586611456</v>
      </c>
      <c r="BW14" s="62">
        <f>VLOOKUP($B14,RD_15[#All],BW$2,0)/BW$1</f>
        <v>4.5590062111801242</v>
      </c>
      <c r="BX14" s="62">
        <f>VLOOKUP($B14,RD_15[#All],BX$2,0)/BX$1</f>
        <v>4.5703355938097721</v>
      </c>
      <c r="BY14" s="62">
        <f>VLOOKUP($B14,RD_15[#All],BY$2,0)/BY$1</f>
        <v>4.5603864734299515</v>
      </c>
      <c r="BZ14" s="62">
        <f>VLOOKUP($B14,RD_15[#All],BZ$2,0)/BZ$1</f>
        <v>4.6179653679653674</v>
      </c>
      <c r="CA14" s="62">
        <f>VLOOKUP($B14,RD_15[#All],CA$2,0)/CA$1</f>
        <v>4.5367965367965368</v>
      </c>
      <c r="CB14" s="62">
        <f>VLOOKUP($B14,RD_15[#All],CB$2,0)/CB$1</f>
        <v>4.6076604554865419</v>
      </c>
      <c r="CC14" s="62">
        <f>VLOOKUP($B14,RD_15[#All],CC$2,0)/CC$1</f>
        <v>4.5603864734299515</v>
      </c>
      <c r="CD14" s="62">
        <f>VLOOKUP($B14,RD_15[#All],CD$2,0)/CD$1</f>
        <v>4.6318150448585227</v>
      </c>
      <c r="CE14" s="62">
        <f>VLOOKUP($B14,RD_15[#All],CE$2,0)/CE$1</f>
        <v>4.6111111111111107</v>
      </c>
      <c r="CF14" s="62">
        <f>VLOOKUP($B14,RD_15[#All],CF$2,0)/CF$1</f>
        <v>4.666666666666667</v>
      </c>
      <c r="CG14" s="62">
        <f>VLOOKUP($B14,RD_15[#All],CG$2,0)/CG$1</f>
        <v>4.6142167011732225</v>
      </c>
      <c r="CH14" s="62">
        <f>VLOOKUP($B14,RD_15[#All],CH$2,0)/CH$1</f>
        <v>4.6901154401154397</v>
      </c>
      <c r="CI14" s="62">
        <f>VLOOKUP($B14,RD_15[#All],CI$2,0)/CI$1</f>
        <v>4.5617667356797789</v>
      </c>
      <c r="CJ14" s="62">
        <f>VLOOKUP($B14,RD_15[#All],CJ$2,0)/CJ$1</f>
        <v>4.654040404040404</v>
      </c>
      <c r="CK14" s="62">
        <f>VLOOKUP($B14,RD_15[#All],CK$2,0)/CK$1</f>
        <v>4.6428571428571432</v>
      </c>
      <c r="CL14" s="62">
        <f>VLOOKUP($B14,RD_15[#All],CL$2,0)/CL$1</f>
        <v>4.5965094176602728</v>
      </c>
      <c r="CM14" s="62">
        <f>VLOOKUP($B14,RD_15[#All],CM$2,0)/CM$1</f>
        <v>4.6242236024844718</v>
      </c>
      <c r="CN14" s="62">
        <f>VLOOKUP($B14,RD_15[#All],CN$2,0)/CN$1</f>
        <v>4.5848861283643894</v>
      </c>
      <c r="CO14" s="62">
        <f>VLOOKUP($B14,RD_15[#All],CO$2,0)/CO$1</f>
        <v>4.6052449965493443</v>
      </c>
      <c r="CP14" s="62">
        <f>VLOOKUP($B14,RD_15[#All],CP$2,0)/CP$1</f>
        <v>4.5269151138716355</v>
      </c>
      <c r="CQ14" s="62">
        <f>VLOOKUP($B14,RD_15[#All],CQ$2,0)/CQ$1</f>
        <v>4.632850241545893</v>
      </c>
      <c r="CR14" s="62">
        <f>VLOOKUP($B14,RD_15[#All],CR$2,0)/CR$1</f>
        <v>4.6231884057971016</v>
      </c>
      <c r="CS14" s="62">
        <f>VLOOKUP($B14,RD_15[#All],CS$2,0)/CS$1</f>
        <v>4.6804692891649413</v>
      </c>
      <c r="CT14" s="62">
        <f>VLOOKUP($B14,RD_15[#All],CT$2,0)/CT$1</f>
        <v>4.7091097308488612</v>
      </c>
      <c r="CU14" s="62">
        <f>VLOOKUP($B14,RD_15[#All],CU$2,0)/CU$1</f>
        <v>4.6765079365079361</v>
      </c>
      <c r="CV14" s="62">
        <f>VLOOKUP($B14,RD_15[#All],CV$2,0)/CV$1</f>
        <v>4.645617667356797</v>
      </c>
      <c r="CW14" s="62">
        <f>VLOOKUP($B14,RD_15[#All],CW$2,0)/CW$1</f>
        <v>4.6200828157349898</v>
      </c>
      <c r="CX14" s="62">
        <f>VLOOKUP($B14,RD_15[#All],CX$2,0)/CX$1</f>
        <v>4.7009379509379512</v>
      </c>
      <c r="CY14" s="62">
        <f>VLOOKUP($B14,RD_15[#All],CY$2,0)/CY$1</f>
        <v>4.6269841269841265</v>
      </c>
      <c r="CZ14" s="62">
        <f>VLOOKUP($B14,RD_15[#All],CZ$2,0)/CZ$1</f>
        <v>4.5942028985507246</v>
      </c>
      <c r="DA14" s="62">
        <f>VLOOKUP($B14,RD_15[#All],DA$2,0)/DA$1</f>
        <v>4.4964465245276477</v>
      </c>
      <c r="DB14" s="62">
        <f>VLOOKUP($B14,RD_15[#All],DB$2,0)/DB$1</f>
        <v>4.6697722567287778</v>
      </c>
      <c r="DC14" s="62">
        <f>VLOOKUP($B14,RD_15[#All],DC$2,0)/DC$1</f>
        <v>4.8937198067632846</v>
      </c>
      <c r="DD14" s="62">
        <f>VLOOKUP($B14,RD_15[#All],DD$2,0)/DD$1</f>
        <v>4.6939268461007586</v>
      </c>
      <c r="DE14" s="62">
        <f>VLOOKUP($B14,RD_15[#All],DE$2,0)/DE$1</f>
        <v>4.6949620427881289</v>
      </c>
      <c r="DF14" s="62">
        <f>VLOOKUP($B14,RD_15[#All],DF$2,0)/DF$1</f>
        <v>4.6559696342305035</v>
      </c>
      <c r="DG14" s="62">
        <f>VLOOKUP($B14,RD_15[#All],DG$2,0)/DG$1</f>
        <v>4.6314699792960665</v>
      </c>
      <c r="DH14" s="62">
        <f>VLOOKUP($B14,RD_15[#All],DH$2,0)/DH$1</f>
        <v>4.703933747412008</v>
      </c>
      <c r="DI14" s="62">
        <f>VLOOKUP($B14,RD_15[#All],DI$2,0)/DI$1</f>
        <v>4.6984126984126977</v>
      </c>
      <c r="DJ14" s="62">
        <f>VLOOKUP($B14,RD_15[#All],DJ$2,0)/DJ$1</f>
        <v>4.7453416149068319</v>
      </c>
      <c r="DK14" s="62">
        <f>VLOOKUP($B14,RD_15[#All],DK$2,0)/DK$1</f>
        <v>2.487528344671202</v>
      </c>
      <c r="DL14" s="62">
        <f>VLOOKUP($B14,RD_15[#All],DL$2,0)/DL$1</f>
        <v>4.6594516594516593</v>
      </c>
      <c r="DM14" s="62">
        <f>VLOOKUP($B14,RD_15[#All],DM$2,0)/DM$1</f>
        <v>4.6211180124223601</v>
      </c>
      <c r="DN14" s="62">
        <f>VLOOKUP($B14,RD_15[#All],DN$2,0)/DN$1</f>
        <v>4.7508626639061422</v>
      </c>
      <c r="DO14" s="62">
        <f>VLOOKUP($B14,RD_15[#All],DO$2,0)/DO$1</f>
        <v>4.6877156659765351</v>
      </c>
      <c r="DP14" s="62">
        <f>VLOOKUP($B14,RD_15[#All],DP$2,0)/DP$1</f>
        <v>4.6987577639751557</v>
      </c>
      <c r="DQ14" s="62">
        <f>VLOOKUP($B14,RD_15[#All],DQ$2,0)/DQ$1</f>
        <v>4.7156659765355409</v>
      </c>
      <c r="DR14" s="62">
        <f>VLOOKUP($B14,RD_15[#All],DR$2,0)/DR$1</f>
        <v>4.6884057971014492</v>
      </c>
      <c r="DS14" s="62">
        <f>VLOOKUP($B14,RD_15[#All],DS$2,0)/DS$1</f>
        <v>4.6801242236024843</v>
      </c>
      <c r="DT14" s="62">
        <f>VLOOKUP($B14,RD_15[#All],DT$2,0)/DT$1</f>
        <v>4.674948240165631</v>
      </c>
      <c r="DU14" s="62">
        <f>VLOOKUP($B14,RD_15[#All],DU$2,0)/DU$1</f>
        <v>4.6403318903318906</v>
      </c>
      <c r="DV14" s="62">
        <f>VLOOKUP($B14,RD_15[#All],DV$2,0)/DV$1</f>
        <v>4.6738816738816737</v>
      </c>
      <c r="DW14" s="62">
        <f>VLOOKUP($B14,RD_15[#All],DW$2,0)/DW$1</f>
        <v>4.6991028295376118</v>
      </c>
      <c r="DX14" s="62">
        <f>VLOOKUP($B14,RD_15[#All],DX$2,0)/DX$1</f>
        <v>4.6759834368530013</v>
      </c>
      <c r="DY14" s="62">
        <f>VLOOKUP($B14,RD_15[#All],DY$2,0)/DY$1</f>
        <v>4.6853002070393375</v>
      </c>
      <c r="DZ14" s="62">
        <f>VLOOKUP($B14,RD_15[#All],DZ$2,0)/DZ$1</f>
        <v>4.6766735679779154</v>
      </c>
      <c r="EA14" s="62">
        <f>VLOOKUP($B14,RD_15[#All],EA$2,0)/EA$1</f>
        <v>4.6359558316080056</v>
      </c>
      <c r="EB14" s="62">
        <f>VLOOKUP($B14,RD_15[#All],EB$2,0)/EB$1</f>
        <v>4.6259489302967562</v>
      </c>
      <c r="EC14" s="62">
        <f>VLOOKUP($B14,RD_15[#All],EC$2,0)/EC$1</f>
        <v>4.6273291925465836</v>
      </c>
      <c r="ED14" s="62">
        <f>VLOOKUP($B14,RD_15[#All],ED$2,0)/ED$1</f>
        <v>4.7135955831608003</v>
      </c>
      <c r="EE14" s="62">
        <f>VLOOKUP($B14,RD_15[#All],EE$2,0)/EE$1</f>
        <v>4.6566597653554176</v>
      </c>
      <c r="EF14" s="62">
        <f>VLOOKUP($B14,RD_15[#All],EF$2,0)/EF$1</f>
        <v>4.7032436162870948</v>
      </c>
      <c r="EG14" s="62">
        <f>VLOOKUP($B14,RD_15[#All],EG$2,0)/EG$1</f>
        <v>4.6162870945479639</v>
      </c>
      <c r="EH14" s="62">
        <f>VLOOKUP($B14,RD_15[#All],EH$2,0)/EH$1</f>
        <v>4.7025534851621806</v>
      </c>
      <c r="EI14" s="62">
        <f>VLOOKUP($B14,RD_15[#All],EI$2,0)/EI$1</f>
        <v>4.75</v>
      </c>
      <c r="EJ14" s="62">
        <f>VLOOKUP($B14,RD_15[#All],EJ$2,0)/EJ$1</f>
        <v>4.7660455486542439</v>
      </c>
      <c r="EK14" s="62">
        <f>VLOOKUP($B14,RD_15[#All],EK$2,0)/EK$1</f>
        <v>4.6650793650793654</v>
      </c>
      <c r="EL14" s="62">
        <f>VLOOKUP($B14,RD_15[#All],EL$2,0)/EL$1</f>
        <v>4.0572808833678398</v>
      </c>
      <c r="EM14" s="62">
        <f>VLOOKUP($B14,RD_15[#All],EM$2,0)/EM$1</f>
        <v>4.5548654244306412</v>
      </c>
      <c r="EN14" s="62">
        <f>VLOOKUP($B14,RD_15[#All],EN$2,0)/EN$1</f>
        <v>4.71256038647343</v>
      </c>
      <c r="EO14" s="62">
        <f>VLOOKUP($B14,RD_15[#All],EO$2,0)/EO$1</f>
        <v>4.7242926155969629</v>
      </c>
      <c r="EP14" s="62">
        <f>VLOOKUP($B14,RD_15[#All],EP$2,0)/EP$1</f>
        <v>4.6614906832298137</v>
      </c>
      <c r="EQ14" s="62">
        <f>VLOOKUP($B14,RD_15[#All],EQ$2,0)/EQ$1</f>
        <v>4.6107660455486545</v>
      </c>
      <c r="ER14" s="62">
        <f>VLOOKUP($B14,RD_15[#All],ER$2,0)/ER$1</f>
        <v>4.7467218771566593</v>
      </c>
      <c r="ES14" s="62">
        <f>VLOOKUP($B14,RD_15[#All],ES$2,0)/ES$1</f>
        <v>4.7111801242236018</v>
      </c>
      <c r="ET14" s="62">
        <f>VLOOKUP($B14,RD_15[#All],ET$2,0)/ET$1</f>
        <v>4.7171717171717171</v>
      </c>
      <c r="EU14" s="62">
        <f>VLOOKUP($B14,RD_15[#All],EU$2,0)/EU$1</f>
        <v>4.7341269841269842</v>
      </c>
      <c r="EV14" s="62">
        <f>VLOOKUP($B14,RD_15[#All],EV$2,0)/EV$1</f>
        <v>4.6035353535353538</v>
      </c>
      <c r="EW14" s="62">
        <f>VLOOKUP($B14,RD_15[#All],EW$2,0)/EW$1</f>
        <v>4.6690476190476184</v>
      </c>
      <c r="EX14" s="62">
        <f>VLOOKUP($B14,RD_15[#All],EX$2,0)/EX$1</f>
        <v>4.7374051069703249</v>
      </c>
      <c r="EY14" s="62">
        <f>VLOOKUP($B14,RD_15[#All],EY$2,0)/EY$1</f>
        <v>4.8582766439909291</v>
      </c>
      <c r="EZ14" s="62">
        <f>VLOOKUP($B14,RD_15[#All],EZ$2,0)/EZ$1</f>
        <v>4.6928916494133883</v>
      </c>
      <c r="FA14" s="62">
        <f>VLOOKUP($B14,RD_15[#All],FA$2,0)/FA$1</f>
        <v>4.7525879917184257</v>
      </c>
      <c r="FB14" s="62">
        <f>VLOOKUP($B14,RD_15[#All],FB$2,0)/FB$1</f>
        <v>4.6563146997929605</v>
      </c>
      <c r="FC14" s="62">
        <f>VLOOKUP($B14,RD_15[#All],FC$2,0)/FC$1</f>
        <v>4.7142857142857144</v>
      </c>
      <c r="FD14" s="62">
        <f>VLOOKUP($B14,RD_15[#All],FD$2,0)/FD$1</f>
        <v>4.721187025534852</v>
      </c>
      <c r="FE14" s="62">
        <f>VLOOKUP($B14,RD_15[#All],FE$2,0)/FE$1</f>
        <v>4.7398205659075217</v>
      </c>
      <c r="FF14" s="62">
        <f>VLOOKUP($B14,RD_15[#All],FF$2,0)/FF$1</f>
        <v>4.645617667356797</v>
      </c>
      <c r="FG14" s="62">
        <f>VLOOKUP($B14,RD_15[#All],FG$2,0)/FG$1</f>
        <v>4.6542443064182191</v>
      </c>
      <c r="FH14" s="62">
        <f>VLOOKUP($B14,RD_15[#All],FH$2,0)/FH$1</f>
        <v>4.64975845410628</v>
      </c>
      <c r="FI14" s="62">
        <f>VLOOKUP($B14,RD_15[#All],FI$2,0)/FI$1</f>
        <v>4.5886818495514143</v>
      </c>
      <c r="FJ14" s="62">
        <f>VLOOKUP($B14,RD_15[#All],FJ$2,0)/FJ$1</f>
        <v>4.7559523809523814</v>
      </c>
      <c r="FK14" s="62">
        <f>VLOOKUP($B14,RD_15[#All],FK$2,0)/FK$1</f>
        <v>4.8302277432712213</v>
      </c>
      <c r="FL14" s="62">
        <f>VLOOKUP($B14,RD_15[#All],FL$2,0)/FL$1</f>
        <v>4.641774891774892</v>
      </c>
      <c r="FM14" s="62">
        <f>VLOOKUP($B14,RD_15[#All],FM$2,0)/FM$1</f>
        <v>4.6303854875283443</v>
      </c>
      <c r="FN14" s="62">
        <f>VLOOKUP($B14,RD_15[#All],FN$2,0)/FN$1</f>
        <v>4.7003023431594855</v>
      </c>
      <c r="FO14" s="62">
        <f>VLOOKUP($B14,RD_15[#All],FO$2,0)/FO$1</f>
        <v>4.6126228269085408</v>
      </c>
      <c r="FP14" s="62">
        <f>VLOOKUP($B14,RD_15[#All],FP$2,0)/FP$1</f>
        <v>4.6077097505668929</v>
      </c>
      <c r="FQ14" s="62">
        <f>VLOOKUP($B14,RD_15[#All],FQ$2,0)/FQ$1</f>
        <v>4.6545729402872249</v>
      </c>
      <c r="FR14" s="62">
        <f>VLOOKUP($B14,RD_15[#All],FR$2,0)/FR$1</f>
        <v>4.6549508692365835</v>
      </c>
      <c r="FS14" s="62">
        <f>VLOOKUP($B14,RD_15[#All],FS$2,0)/FS$1</f>
        <v>4.6832955404383974</v>
      </c>
      <c r="FT14" s="62">
        <f>VLOOKUP($B14,RD_15[#All],FT$2,0)/FT$1</f>
        <v>4.7626606198034764</v>
      </c>
      <c r="FU14" s="62">
        <f>VLOOKUP($B14,RD_15[#All],FU$2,0)/FU$1</f>
        <v>4.7796674225245654</v>
      </c>
      <c r="FV14" s="62">
        <f>VLOOKUP($B14,RD_15[#All],FV$2,0)/FV$1</f>
        <v>4.6757369614512472</v>
      </c>
      <c r="FW14" s="62">
        <f>VLOOKUP($B14,RD_15[#All],FW$2,0)/FW$1</f>
        <v>4.7108843537414966</v>
      </c>
      <c r="FX14" s="62">
        <f>VLOOKUP($B14,RD_15[#All],FX$2,0)/FX$1</f>
        <v>4.7199546485260768</v>
      </c>
      <c r="FY14" s="62">
        <f>VLOOKUP($B14,RD_15[#All],FY$2,0)/FY$1</f>
        <v>4.7297808012093725</v>
      </c>
      <c r="FZ14" s="62">
        <f>VLOOKUP($B14,RD_15[#All],FZ$2,0)/FZ$1</f>
        <v>4.5936507936507933</v>
      </c>
      <c r="GA14" s="62">
        <f>VLOOKUP($B14,RD_15[#All],GA$2,0)/GA$1</f>
        <v>4.6847442680776012</v>
      </c>
      <c r="GB14" s="62">
        <f>VLOOKUP($B14,RD_15[#All],GB$2,0)/GB$1</f>
        <v>4.6313131313131315</v>
      </c>
      <c r="GC14" s="62">
        <f>VLOOKUP($B14,RD_15[#All],GC$2,0)/GC$1</f>
        <v>4.7331821617535903</v>
      </c>
      <c r="GD14" s="62">
        <f>VLOOKUP($B14,RD_15[#All],GD$2,0)/GD$1</f>
        <v>4.7154195011337867</v>
      </c>
      <c r="GE14" s="62">
        <f>VLOOKUP($B14,RD_15[#All],GE$2,0)/GE$1</f>
        <v>4.7294028722600148</v>
      </c>
      <c r="GF14" s="62">
        <f>VLOOKUP($B14,RD_15[#All],GF$2,0)/GF$1</f>
        <v>4.7554799697656831</v>
      </c>
      <c r="GG14" s="62">
        <f>VLOOKUP($B14,RD_15[#All],GG$2,0)/GG$1</f>
        <v>4.7078609221466365</v>
      </c>
      <c r="GH14" s="62">
        <f>VLOOKUP($B14,RD_15[#All],GH$2,0)/GH$1</f>
        <v>4.7687074829931966</v>
      </c>
      <c r="GI14" s="62">
        <f>VLOOKUP($B14,RD_15[#All],GI$2,0)/GI$1</f>
        <v>4.6840513983371128</v>
      </c>
      <c r="GJ14" s="62">
        <f>VLOOKUP($B14,RD_15[#All],GJ$2,0)/GJ$1</f>
        <v>4.7373393801965227</v>
      </c>
      <c r="GK14" s="62">
        <f>VLOOKUP($B14,RD_15[#All],GK$2,0)/GK$1</f>
        <v>4.6572184429327281</v>
      </c>
      <c r="GL14" s="62">
        <f>VLOOKUP($B14,RD_15[#All],GL$2,0)/GL$1</f>
        <v>4.7316704459561603</v>
      </c>
      <c r="GM14" s="62">
        <f>VLOOKUP($B14,RD_15[#All],GM$2,0)/GM$1</f>
        <v>4.6428571428571423</v>
      </c>
      <c r="GN14" s="62">
        <f>VLOOKUP($B14,RD_15[#All],GN$2,0)/GN$1</f>
        <v>4.6965230536659108</v>
      </c>
      <c r="GO14" s="62">
        <f>VLOOKUP($B14,RD_15[#All],GO$2,0)/GO$1</f>
        <v>4.7373015873015873</v>
      </c>
      <c r="GP14" s="62">
        <f>VLOOKUP($B14,RD_15[#All],GP$2,0)/GP$1</f>
        <v>4.7003968253968251</v>
      </c>
      <c r="GQ14" s="62">
        <f>VLOOKUP($B14,RD_15[#All],GQ$2,0)/GQ$1</f>
        <v>4.7277777777777779</v>
      </c>
      <c r="GR14" s="62">
        <f>VLOOKUP($B14,RD_15[#All],GR$2,0)/GR$1</f>
        <v>4.5525902668759812</v>
      </c>
      <c r="GS14" s="62">
        <f>VLOOKUP($B14,RD_15[#All],GS$2,0)/GS$1</f>
        <v>4.6586822039994242</v>
      </c>
      <c r="GT14" s="62">
        <f>VLOOKUP($B14,RD_15[#All],GT$2,0)/GT$1</f>
        <v>4.6401098901098896</v>
      </c>
      <c r="GU14" s="62">
        <f>VLOOKUP($B14,RD_15[#All],GU$2,0)/GU$1</f>
        <v>4.6508847441415586</v>
      </c>
      <c r="GV14" s="62">
        <f>VLOOKUP($B14,RD_15[#All],GV$2,0)/GV$1</f>
        <v>4.6474643369053306</v>
      </c>
      <c r="GW14" s="62">
        <f>VLOOKUP($B14,RD_15[#All],GW$2,0)/GW$1</f>
        <v>4.6750430292598963</v>
      </c>
      <c r="GX14" s="62">
        <f>VLOOKUP($B14,RD_15[#All],GX$2,0)/GX$1</f>
        <v>4.6487441130298279</v>
      </c>
      <c r="GY14" s="62">
        <f>VLOOKUP($B14,RD_15[#All],GY$2,0)/GY$1</f>
        <v>4.7116237799467617</v>
      </c>
      <c r="GZ14" s="62">
        <f>VLOOKUP($B14,RD_15[#All],GZ$2,0)/GZ$1</f>
        <v>4.6995290423861853</v>
      </c>
      <c r="HA14" s="62">
        <f>VLOOKUP($B14,RD_15[#All],HA$2,0)/HA$1</f>
        <v>4.7491638795986626</v>
      </c>
      <c r="HB14" s="62">
        <f>VLOOKUP($B14,RD_15[#All],HB$2,0)/HB$1</f>
        <v>4.6096760382474669</v>
      </c>
      <c r="HC14" s="62">
        <f>VLOOKUP($B14,RD_15[#All],HC$2,0)/HC$1</f>
        <v>4.6635507349793066</v>
      </c>
      <c r="HD14" s="62">
        <f>VLOOKUP($B14,RD_15[#All],HD$2,0)/HD$1</f>
        <v>4.5907154070419374</v>
      </c>
      <c r="HE14" s="62">
        <f>VLOOKUP($B14,RD_15[#All],HE$2,0)/HE$1</f>
        <v>4.5812572520647059</v>
      </c>
      <c r="HF14" s="62">
        <f>VLOOKUP($B14,RD_15[#All],HF$2,0)/HF$1</f>
        <v>4.8216976393771969</v>
      </c>
      <c r="HG14" s="62">
        <f>VLOOKUP($B14,RD_15[#All],HG$2,0)/HG$1</f>
        <v>4.6454735740450035</v>
      </c>
      <c r="HH14" s="62">
        <f>VLOOKUP($B14,RD_15[#All],HH$2,0)/HH$1</f>
        <v>4.6373626373626369</v>
      </c>
      <c r="HI14" s="62">
        <f>VLOOKUP($B14,RD_15[#All],HI$2,0)/HI$1</f>
        <v>4.6911302982731549</v>
      </c>
      <c r="HJ14" s="62">
        <f>VLOOKUP($B14,RD_15[#All],HJ$2,0)/HJ$1</f>
        <v>4.6864721864721863</v>
      </c>
      <c r="HK14" s="62">
        <f>VLOOKUP($B14,RD_15[#All],HK$2,0)/HK$1</f>
        <v>4.6967693960175163</v>
      </c>
      <c r="HL14" s="62">
        <f>VLOOKUP($B14,RD_15[#All],HL$2,0)/HL$1</f>
        <v>4.6262864120006979</v>
      </c>
      <c r="HM14" s="62">
        <f>VLOOKUP($B14,RD_15[#All],HM$2,0)/HM$1</f>
        <v>4.5774463631606483</v>
      </c>
      <c r="HN14" s="62">
        <f>VLOOKUP($B14,RD_15[#All],HN$2,0)/HN$1</f>
        <v>4.52194769352083</v>
      </c>
      <c r="HO14" s="62">
        <f>VLOOKUP($B14,RD_15[#All],HO$2,0)/HO$1</f>
        <v>4.5778026021816265</v>
      </c>
      <c r="HP14" s="62">
        <f>VLOOKUP($B14,RD_15[#All],HP$2,0)/HP$1</f>
        <v>4.5313524858979406</v>
      </c>
      <c r="HQ14" s="62">
        <f>VLOOKUP($B14,RD_15[#All],HQ$2,0)/HQ$1</f>
        <v>4.4520099515516565</v>
      </c>
      <c r="HR14" s="62">
        <f>VLOOKUP($B14,RD_15[#All],HR$2,0)/HR$1</f>
        <v>4.4296864751410201</v>
      </c>
      <c r="HS14" s="62">
        <f>VLOOKUP($B14,RD_15[#All],HS$2,0)/HS$1</f>
        <v>4.560556365403305</v>
      </c>
      <c r="HT14" s="62">
        <f>VLOOKUP($B14,RD_15[#All],HT$2,0)/HT$1</f>
        <v>4.4813177496517893</v>
      </c>
      <c r="HU14" s="62">
        <f>VLOOKUP($B14,RD_15[#All],HU$2,0)/HU$1</f>
        <v>4.6646210931925225</v>
      </c>
      <c r="HV14" s="62">
        <f>VLOOKUP($B14,RD_15[#All],HV$2,0)/HV$1</f>
        <v>4.7120736406450696</v>
      </c>
      <c r="HW14" s="62">
        <f>VLOOKUP($B14,RD_15[#All],HW$2,0)/HW$1</f>
        <v>4.7162480376766087</v>
      </c>
      <c r="HX14" s="62">
        <f>VLOOKUP($B14,RD_15[#All],HX$2,0)/HX$1</f>
        <v>4.7417582417582418</v>
      </c>
      <c r="HY14" s="62">
        <f>VLOOKUP($B14,RD_15[#All],HY$2,0)/HY$1</f>
        <v>4.6934850863422293</v>
      </c>
      <c r="HZ14" s="62">
        <f>VLOOKUP($B14,RD_15[#All],HZ$2,0)/HZ$1</f>
        <v>4.6718247738655903</v>
      </c>
      <c r="IA14" s="62">
        <f>VLOOKUP($B14,RD_15[#All],IA$2,0)/IA$1</f>
        <v>4.7350863422291996</v>
      </c>
      <c r="IB14" s="62">
        <f>VLOOKUP($B14,RD_15[#All],IB$2,0)/IB$1</f>
        <v>4.6135157359647154</v>
      </c>
      <c r="IC14" s="62">
        <f>VLOOKUP($B14,RD_15[#All],IC$2,0)/IC$1</f>
        <v>4.7645211930926212</v>
      </c>
      <c r="ID14" s="62">
        <f>VLOOKUP($B14,RD_15[#All],ID$2,0)/ID$1</f>
        <v>4.6636577708006275</v>
      </c>
      <c r="IE14" s="62">
        <f>VLOOKUP($B14,RD_15[#All],IE$2,0)/IE$1</f>
        <v>4.6683673469387754</v>
      </c>
      <c r="IF14" s="62">
        <f>VLOOKUP($B14,RD_15[#All],IF$2,0)/IF$1</f>
        <v>4.6997645211930923</v>
      </c>
      <c r="IG14" s="62">
        <f>VLOOKUP($B14,RD_15[#All],IG$2,0)/IG$1</f>
        <v>4.6351947372355529</v>
      </c>
      <c r="IH14" s="62">
        <f>VLOOKUP($B14,RD_15[#All],IH$2,0)/IH$1</f>
        <v>4.6101517530088962</v>
      </c>
      <c r="II14" s="62">
        <f>VLOOKUP($B14,RD_15[#All],II$2,0)/II$1</f>
        <v>4.6052926665171556</v>
      </c>
      <c r="IJ14" s="62">
        <f>VLOOKUP($B14,RD_15[#All],IJ$2,0)/IJ$1</f>
        <v>4.6067877700530762</v>
      </c>
      <c r="IK14" s="62">
        <f>VLOOKUP($B14,RD_15[#All],IK$2,0)/IK$1</f>
        <v>4.708791208791208</v>
      </c>
      <c r="IL14" s="62">
        <f>VLOOKUP($B14,RD_15[#All],IL$2,0)/IL$1</f>
        <v>4.7609890109890101</v>
      </c>
      <c r="IM14" s="62">
        <f>VLOOKUP($B14,RD_15[#All],IM$2,0)/IM$1</f>
        <v>4.6330455259026682</v>
      </c>
      <c r="IN14" s="62">
        <f>VLOOKUP($B14,RD_15[#All],IN$2,0)/IN$1</f>
        <v>4.6550048590864916</v>
      </c>
      <c r="IO14" s="62">
        <f>VLOOKUP($B14,RD_15[#All],IO$2,0)/IO$1</f>
        <v>4.6821036106750391</v>
      </c>
      <c r="IP14" s="62">
        <f>VLOOKUP($B14,RD_15[#All],IP$2,0)/IP$1</f>
        <v>4.5910891829259173</v>
      </c>
      <c r="IQ14" s="62">
        <f>VLOOKUP($B14,RD_15[#All],IQ$2,0)/IQ$1</f>
        <v>4.8076923076923075</v>
      </c>
      <c r="IR14" s="62">
        <f>VLOOKUP($B14,RD_15[#All],IR$2,0)/IR$1</f>
        <v>4.6150108395006351</v>
      </c>
      <c r="IS14" s="62">
        <f>VLOOKUP($B14,RD_15[#All],IS$2,0)/IS$1</f>
        <v>4.634820961351573</v>
      </c>
      <c r="IT14" s="62">
        <f>VLOOKUP($B14,RD_15[#All],IT$2,0)/IT$1</f>
        <v>4.6217388054122743</v>
      </c>
      <c r="IU14" s="62">
        <f>VLOOKUP($B14,RD_15[#All],IU$2,0)/IU$1</f>
        <v>4.6736936532854898</v>
      </c>
      <c r="IV14" s="62">
        <f>VLOOKUP($B14,RD_15[#All],IV$2,0)/IV$1</f>
        <v>4.6822904986170286</v>
      </c>
      <c r="IW14" s="62">
        <f>VLOOKUP($B14,RD_15[#All],IW$2,0)/IW$1</f>
        <v>4.641922703147193</v>
      </c>
      <c r="IX14" s="62">
        <f>VLOOKUP($B14,RD_15[#All],IX$2,0)/IX$1</f>
        <v>4.6303356507438131</v>
      </c>
      <c r="IY14" s="62">
        <f>VLOOKUP($B14,RD_15[#All],IY$2,0)/IY$1</f>
        <v>4.6665919114898706</v>
      </c>
      <c r="IZ14" s="62">
        <f>VLOOKUP($B14,RD_15[#All],IZ$2,0)/IZ$1</f>
        <v>4.5950478093335247</v>
      </c>
      <c r="JA14" s="62">
        <f>VLOOKUP($B14,RD_15[#All],JA$2,0)/JA$1</f>
        <v>4.5551078940180272</v>
      </c>
      <c r="JB14" s="62">
        <f>VLOOKUP($B14,RD_15[#All],JB$2,0)/JB$1</f>
        <v>4.6454166951061362</v>
      </c>
      <c r="JC14" s="62">
        <f>VLOOKUP($B14,RD_15[#All],JC$2,0)/JC$1</f>
        <v>4.6482196482196478</v>
      </c>
      <c r="JD14" s="62">
        <f>VLOOKUP($B14,RD_15[#All],JD$2,0)/JD$1</f>
        <v>4.7118273695711554</v>
      </c>
      <c r="JE14" s="62">
        <f>VLOOKUP($B14,RD_15[#All],JE$2,0)/JE$1</f>
        <v>4.7272370486656206</v>
      </c>
      <c r="JF14" s="62">
        <f>VLOOKUP($B14,RD_15[#All],JF$2,0)/JF$1</f>
        <v>4.7018780145725714</v>
      </c>
      <c r="JG14" s="62">
        <f>VLOOKUP($B14,RD_15[#All],JG$2,0)/JG$1</f>
        <v>4.7003111430232156</v>
      </c>
      <c r="JH14" s="62">
        <f>VLOOKUP($B14,RD_15[#All],JH$2,0)/JH$1</f>
        <v>4.725988297416869</v>
      </c>
      <c r="JI14" s="62">
        <f>VLOOKUP($B14,RD_15[#All],JI$2,0)/JI$1</f>
        <v>4.6829567947580371</v>
      </c>
      <c r="JJ14" s="62">
        <f>VLOOKUP($B14,RD_15[#All],JJ$2,0)/JJ$1</f>
        <v>4.642686506040544</v>
      </c>
      <c r="JK14" s="62">
        <f>VLOOKUP($B14,RD_15[#All],JK$2,0)/JK$1</f>
        <v>4.6895961181675476</v>
      </c>
      <c r="JL14" s="62">
        <f>VLOOKUP($B14,RD_15[#All],JL$2,0)/JL$1</f>
        <v>4.7400210084033612</v>
      </c>
      <c r="JM14" s="62">
        <f>VLOOKUP($B14,RD_15[#All],JM$2,0)/JM$1</f>
        <v>4.5927720309021867</v>
      </c>
      <c r="JN14" s="62">
        <f>VLOOKUP($B14,RD_15[#All],JN$2,0)/JN$1</f>
        <v>4.5890165111270633</v>
      </c>
      <c r="JO14" s="62">
        <f>VLOOKUP($B14,RD_15[#All],JO$2,0)/JO$1</f>
        <v>4.6408930208196937</v>
      </c>
      <c r="JP14" s="62">
        <f>VLOOKUP($B14,RD_15[#All],JP$2,0)/JP$1</f>
        <v>4.640894819466248</v>
      </c>
      <c r="JQ14" s="62">
        <f>VLOOKUP($B14,RD_15[#All],JQ$2,0)/JQ$1</f>
        <v>4.6781789638932496</v>
      </c>
      <c r="JR14" s="62">
        <f>VLOOKUP($B14,RD_15[#All],JR$2,0)/JR$1</f>
        <v>4.6786150357578933</v>
      </c>
      <c r="JS14" s="62">
        <f>VLOOKUP($B14,RD_15[#All],JS$2,0)/JS$1</f>
        <v>4.6935362773872091</v>
      </c>
      <c r="JT14" s="62">
        <f>VLOOKUP($B14,RD_15[#All],JT$2,0)/JT$1</f>
        <v>4.7298190531273239</v>
      </c>
      <c r="JU14" s="62">
        <f>VLOOKUP($B14,RD_15[#All],JU$2,0)/JU$1</f>
        <v>4.6596260881975171</v>
      </c>
      <c r="JV14" s="62">
        <f>VLOOKUP($B14,RD_15[#All],JV$2,0)/JV$1</f>
        <v>4.6281179138321988</v>
      </c>
      <c r="JW14" s="62">
        <f>VLOOKUP($B14,RD_15[#All],JW$2,0)/JW$1</f>
        <v>4.5922146636432339</v>
      </c>
      <c r="JX14" s="62">
        <f>VLOOKUP($B14,RD_15[#All],JX$2,0)/JX$1</f>
        <v>4.5922146636432339</v>
      </c>
      <c r="JY14" s="62">
        <f>VLOOKUP($B14,RD_15[#All],JY$2,0)/JY$1</f>
        <v>4.5846560846560838</v>
      </c>
      <c r="JZ14" s="62">
        <f>VLOOKUP($B14,RD_15[#All],JZ$2,0)/JZ$1</f>
        <v>4.4448223733938015</v>
      </c>
      <c r="KA14" s="62">
        <f>VLOOKUP($B14,RD_15[#All],KA$2,0)/KA$1</f>
        <v>4.5415721844293273</v>
      </c>
      <c r="KB14" s="62">
        <f>VLOOKUP($B14,RD_15[#All],KB$2,0)/KB$1</f>
        <v>4.6322751322751321</v>
      </c>
      <c r="KC14" s="62">
        <f>VLOOKUP($B14,RD_15[#All],KC$2,0)/KC$1</f>
        <v>4.5604686318972032</v>
      </c>
      <c r="KD14" s="62">
        <f>VLOOKUP($B14,RD_15[#All],KD$2,0)/KD$1</f>
        <v>4.4882842025699166</v>
      </c>
      <c r="KE14" s="62">
        <f>VLOOKUP($B14,RD_15[#All],KE$2,0)/KE$1</f>
        <v>4.6500377928949357</v>
      </c>
      <c r="KF14" s="62">
        <f>VLOOKUP($B14,RD_15[#All],KF$2,0)/KF$1</f>
        <v>4.6180124223602483</v>
      </c>
      <c r="KG14" s="62">
        <f>VLOOKUP($B14,RD_15[#All],KG$2,0)/KG$1</f>
        <v>4.5975056689342404</v>
      </c>
      <c r="KH14" s="62">
        <f>VLOOKUP($B14,RD_15[#All],KH$2,0)/KH$1</f>
        <v>4.6364323507180645</v>
      </c>
      <c r="KI14" s="62">
        <f>VLOOKUP($B14,RD_15[#All],KI$2,0)/KI$1</f>
        <v>4.6789682539682538</v>
      </c>
      <c r="KJ14" s="62">
        <f>VLOOKUP($B14,RD_15[#All],KJ$2,0)/KJ$1</f>
        <v>4.5916666666666659</v>
      </c>
      <c r="KK14" s="62">
        <f>VLOOKUP($B14,RD_15[#All],KK$2,0)/KK$1</f>
        <v>4.5900793650793652</v>
      </c>
      <c r="KL14" s="62">
        <f>VLOOKUP($B14,RD_15[#All],KL$2,0)/KL$1</f>
        <v>4.5920852359208517</v>
      </c>
      <c r="KM14" s="62">
        <f>VLOOKUP($B14,RD_15[#All],KM$2,0)/KM$1</f>
        <v>4.6434550989345507</v>
      </c>
      <c r="KN14" s="62">
        <f>VLOOKUP($B14,RD_15[#All],KN$2,0)/KN$1</f>
        <v>4.6113007205157377</v>
      </c>
      <c r="KO14" s="62">
        <f>VLOOKUP($B14,RD_15[#All],KO$2,0)/KO$1</f>
        <v>4.6048540007584373</v>
      </c>
      <c r="KP14" s="62">
        <f>VLOOKUP($B14,RD_15[#All],KP$2,0)/KP$1</f>
        <v>4.6295032233598787</v>
      </c>
      <c r="KQ14" s="62">
        <f>VLOOKUP($B14,RD_15[#All],KQ$2,0)/KQ$1</f>
        <v>4.5112495673243336</v>
      </c>
      <c r="KR14" s="62">
        <f>VLOOKUP($B14,RD_15[#All],KR$2,0)/KR$1</f>
        <v>4.5896852483883199</v>
      </c>
      <c r="KS14" s="62">
        <f>VLOOKUP($B14,RD_15[#All],KS$2,0)/KS$1</f>
        <v>4.5851346226772849</v>
      </c>
      <c r="KT14" s="62">
        <f>VLOOKUP($B14,RD_15[#All],KT$2,0)/KT$1</f>
        <v>4.6484641638225259</v>
      </c>
      <c r="KU14" s="62">
        <f>VLOOKUP($B14,RD_15[#All],KU$2,0)/KU$1</f>
        <v>4.61281759575275</v>
      </c>
      <c r="KV14" s="62">
        <f>VLOOKUP($B14,RD_15[#All],KV$2,0)/KV$1</f>
        <v>4.6092243186582804</v>
      </c>
      <c r="KW14" s="62">
        <f>VLOOKUP($B14,RD_15[#All],KW$2,0)/KW$1</f>
        <v>4.608266970041714</v>
      </c>
      <c r="KX14" s="62">
        <f>VLOOKUP($B14,RD_15[#All],KX$2,0)/KX$1</f>
        <v>4.6628873771730905</v>
      </c>
      <c r="KY14" s="62">
        <f>VLOOKUP($B14,RD_15[#All],KY$2,0)/KY$1</f>
        <v>4.6492063492063487</v>
      </c>
      <c r="KZ14" s="62">
        <f>VLOOKUP($B14,RD_15[#All],KZ$2,0)/KZ$1</f>
        <v>4.6460317460317455</v>
      </c>
      <c r="LA14" s="62">
        <f>VLOOKUP($B14,RD_15[#All],LA$2,0)/LA$1</f>
        <v>4.7068288854003137</v>
      </c>
      <c r="LB14" s="62">
        <f>VLOOKUP($B14,RD_15[#All],LB$2,0)/LB$1</f>
        <v>4.6286942870793801</v>
      </c>
      <c r="LC14" s="62">
        <f>VLOOKUP($B14,RD_15[#All],LC$2,0)/LC$1</f>
        <v>4.7115079365079362</v>
      </c>
      <c r="LD14" s="62">
        <f>VLOOKUP($B14,RD_15[#All],LD$2,0)/LD$1</f>
        <v>4.6400538237272935</v>
      </c>
      <c r="LE14" s="62">
        <f>VLOOKUP($B14,RD_15[#All],LE$2,0)/LE$1</f>
        <v>4.6325783060476935</v>
      </c>
      <c r="LF14" s="62">
        <f>VLOOKUP($B14,RD_15[#All],LF$2,0)/LF$1</f>
        <v>4.6026762353292963</v>
      </c>
      <c r="LG14" s="62">
        <f>VLOOKUP($B14,RD_15[#All],LG$2,0)/LG$1</f>
        <v>4.6480158730158729</v>
      </c>
      <c r="LH14" s="62">
        <f>VLOOKUP($B14,RD_15[#All],LH$2,0)/LH$1</f>
        <v>4.5612658018673056</v>
      </c>
      <c r="LI14" s="62">
        <f>VLOOKUP($B14,RD_15[#All],LI$2,0)/LI$1</f>
        <v>4.626597891904014</v>
      </c>
      <c r="LJ14" s="62">
        <f>VLOOKUP($B14,RD_15[#All],LJ$2,0)/LJ$1</f>
        <v>4.5529470529470535</v>
      </c>
      <c r="LK14" s="62">
        <f>VLOOKUP($B14,RD_15[#All],LK$2,0)/LK$1</f>
        <v>4.5777080062794351</v>
      </c>
      <c r="LL14" s="62">
        <f>VLOOKUP($B14,RD_15[#All],LL$2,0)/LL$1</f>
        <v>4.5941915227629506</v>
      </c>
      <c r="LM14" s="62">
        <f>VLOOKUP($B14,RD_15[#All],LM$2,0)/LM$1</f>
        <v>4.6628541526500706</v>
      </c>
      <c r="LN14" s="62">
        <f>VLOOKUP($B14,RD_15[#All],LN$2,0)/LN$1</f>
        <v>4.6135157359647154</v>
      </c>
      <c r="LO14" s="62">
        <f>VLOOKUP($B14,RD_15[#All],LO$2,0)/LO$1</f>
        <v>4.5787545787545785</v>
      </c>
      <c r="LP14" s="62">
        <f>VLOOKUP($B14,RD_15[#All],LP$2,0)/LP$1</f>
        <v>4.5735217163788588</v>
      </c>
      <c r="LQ14" s="62">
        <f>VLOOKUP($B14,RD_15[#All],LQ$2,0)/LQ$1</f>
        <v>4.5652986469312999</v>
      </c>
      <c r="LR14" s="62">
        <f>VLOOKUP($B14,RD_15[#All],LR$2,0)/LR$1</f>
        <v>4.5914629588098972</v>
      </c>
      <c r="LS14" s="62">
        <f>VLOOKUP($B14,RD_15[#All],LS$2,0)/LS$1</f>
        <v>4.6705086444500123</v>
      </c>
      <c r="LT14" s="62">
        <f>VLOOKUP($B14,RD_15[#All],LT$2,0)/LT$1</f>
        <v>4.5667189952904232</v>
      </c>
      <c r="LU14" s="62">
        <f>VLOOKUP($B14,RD_15[#All],LU$2,0)/LU$1</f>
        <v>4.5816326530612246</v>
      </c>
      <c r="LV14" s="62">
        <f>VLOOKUP($B14,RD_15[#All],LV$2,0)/LV$1</f>
        <v>4.6722919937205649</v>
      </c>
      <c r="LW14" s="62">
        <f>VLOOKUP($B14,RD_15[#All],LW$2,0)/LW$1</f>
        <v>4.7178178963893247</v>
      </c>
      <c r="LX14" s="62">
        <f>VLOOKUP($B14,RD_15[#All],LX$2,0)/LX$1</f>
        <v>4.6703296703296697</v>
      </c>
      <c r="LY14" s="62">
        <f>VLOOKUP($B14,RD_15[#All],LY$2,0)/LY$1</f>
        <v>4.746860282574568</v>
      </c>
      <c r="LZ14" s="62">
        <f>VLOOKUP($B14,RD_15[#All],LZ$2,0)/LZ$1</f>
        <v>4.5305374897211621</v>
      </c>
      <c r="MA14" s="62">
        <f>VLOOKUP($B14,RD_15[#All],MA$2,0)/MA$1</f>
        <v>4.6789265156612094</v>
      </c>
      <c r="MB14" s="62">
        <f>VLOOKUP($B14,RD_15[#All],MB$2,0)/MB$1</f>
        <v>4.6411751513792332</v>
      </c>
      <c r="MC14" s="62">
        <f>VLOOKUP($B14,RD_15[#All],MC$2,0)/MC$1</f>
        <v>4.6557524108544506</v>
      </c>
      <c r="MD14" s="62">
        <f>VLOOKUP($B14,RD_15[#All],MD$2,0)/MD$1</f>
        <v>4.6340734095836131</v>
      </c>
      <c r="ME14" s="62">
        <f>VLOOKUP($B14,RD_15[#All],ME$2,0)/ME$1</f>
        <v>4.6486506690588323</v>
      </c>
      <c r="MF14" s="62">
        <f>VLOOKUP($B14,RD_15[#All],MF$2,0)/MF$1</f>
        <v>4.6094042012409355</v>
      </c>
      <c r="MG14" s="62">
        <f>VLOOKUP($B14,RD_15[#All],MG$2,0)/MG$1</f>
        <v>4.657621290274351</v>
      </c>
      <c r="MH14" s="62">
        <f>VLOOKUP($B14,RD_15[#All],MH$2,0)/MH$1</f>
        <v>4.7144352246393053</v>
      </c>
      <c r="MI14" s="62">
        <f>VLOOKUP($B14,RD_15[#All],MI$2,0)/MI$1</f>
        <v>4.6310832025117739</v>
      </c>
      <c r="MJ14" s="62">
        <f>VLOOKUP($B14,RD_15[#All],MJ$2,0)/MJ$1</f>
        <v>4.7009419152276291</v>
      </c>
      <c r="MK14" s="62">
        <f>VLOOKUP($B14,RD_15[#All],MK$2,0)/MK$1</f>
        <v>4.6821036106750391</v>
      </c>
      <c r="ML14" s="62">
        <f>VLOOKUP($B14,RD_15[#All],ML$2,0)/ML$1</f>
        <v>4.6800478433131492</v>
      </c>
      <c r="MM14" s="62">
        <f>VLOOKUP($B14,RD_15[#All],MM$2,0)/MM$1</f>
        <v>4.5860530446996606</v>
      </c>
      <c r="MN14" s="62">
        <f>VLOOKUP($B14,RD_15[#All],MN$2,0)/MN$1</f>
        <v>4.6546310832025117</v>
      </c>
      <c r="MO14" s="62">
        <f>VLOOKUP($B14,RD_15[#All],MO$2,0)/MO$1</f>
        <v>4.7186028257456822</v>
      </c>
      <c r="MP14" s="62">
        <f>VLOOKUP($B14,RD_15[#All],MP$2,0)/MP$1</f>
        <v>4.654987869273584</v>
      </c>
      <c r="MQ14" s="62">
        <f>VLOOKUP($B14,RD_15[#All],MQ$2,0)/MQ$1</f>
        <v>4.5574493533677201</v>
      </c>
      <c r="MR14" s="62">
        <f>VLOOKUP($B14,RD_15[#All],MR$2,0)/MR$1</f>
        <v>4.4920385736712261</v>
      </c>
      <c r="MS14" s="62">
        <f>VLOOKUP($B14,RD_15[#All],MS$2,0)/MS$1</f>
        <v>4.7080062794348505</v>
      </c>
      <c r="MT14" s="62">
        <f>VLOOKUP($B14,RD_15[#All],MT$2,0)/MT$1</f>
        <v>4.6128871128871136</v>
      </c>
      <c r="MU14" s="62">
        <f>VLOOKUP($B14,RD_15[#All],MU$2,0)/MU$1</f>
        <v>4.7006055169320469</v>
      </c>
      <c r="MV14" s="62">
        <f>VLOOKUP($B14,RD_15[#All],MV$2,0)/MV$1</f>
        <v>4.6660482374768089</v>
      </c>
      <c r="MW14" s="62">
        <f>VLOOKUP($B14,RD_15[#All],MW$2,0)/MW$1</f>
        <v>4.5863422291993716</v>
      </c>
      <c r="MX14" s="62">
        <f>VLOOKUP($B14,RD_15[#All],MX$2,0)/MX$1</f>
        <v>4.653883531434551</v>
      </c>
      <c r="MY14" s="62">
        <f>VLOOKUP($B14,RD_15[#All],MY$2,0)/MY$1</f>
        <v>4.5985086342229202</v>
      </c>
      <c r="MZ14" s="62">
        <f>VLOOKUP($B14,RD_15[#All],MZ$2,0)/MZ$1</f>
        <v>4.6232339089481949</v>
      </c>
      <c r="NA14" s="62">
        <f>VLOOKUP($B14,RD_15[#All],NA$2,0)/NA$1</f>
        <v>4.70379244815335</v>
      </c>
      <c r="NB14" s="62">
        <f>VLOOKUP($B14,RD_15[#All],NB$2,0)/NB$1</f>
        <v>4.7001569858712706</v>
      </c>
      <c r="NC14" s="62">
        <f>VLOOKUP($B14,RD_15[#All],NC$2,0)/NC$1</f>
        <v>4.7378335949764523</v>
      </c>
      <c r="ND14" s="62">
        <f>VLOOKUP($B14,RD_15[#All],ND$2,0)/ND$1</f>
        <v>4.713500784929356</v>
      </c>
      <c r="NE14" s="63">
        <f>IFERROR(AVERAGEIF(Inv_SY_B20[[#This Row],[BLK1_INV1]:[BLK12_INV31]],"&gt;"&amp;0.1,Inv_SY_B20[[#This Row],[BLK1_INV1]:[BLK12_INV31]]),"")</f>
        <v>4.5816145996047739</v>
      </c>
    </row>
    <row r="15" spans="2:369" x14ac:dyDescent="0.35">
      <c r="B15" s="87">
        <f t="shared" si="6"/>
        <v>45756</v>
      </c>
      <c r="C15" s="62">
        <f>VLOOKUP($B15,RD_15[#All],C$2,0)/C$1</f>
        <v>2.1770334928229662</v>
      </c>
      <c r="D15" s="62">
        <f>VLOOKUP($B15,RD_15[#All],D$2,0)/D$1</f>
        <v>2.1204146730462519</v>
      </c>
      <c r="E15" s="62">
        <f>VLOOKUP($B15,RD_15[#All],E$2,0)/E$1</f>
        <v>2.1962121212121208</v>
      </c>
      <c r="F15" s="62">
        <f>VLOOKUP($B15,RD_15[#All],F$2,0)/F$1</f>
        <v>2.1931818181818183</v>
      </c>
      <c r="G15" s="62">
        <f>VLOOKUP($B15,RD_15[#All],G$2,0)/G$1</f>
        <v>2.1810606060606057</v>
      </c>
      <c r="H15" s="62">
        <f>VLOOKUP($B15,RD_15[#All],H$2,0)/H$1</f>
        <v>2.0949126803340925</v>
      </c>
      <c r="I15" s="62">
        <f>VLOOKUP($B15,RD_15[#All],I$2,0)/I$1</f>
        <v>2.2379495026778886</v>
      </c>
      <c r="J15" s="62">
        <f>VLOOKUP($B15,RD_15[#All],J$2,0)/J$1</f>
        <v>2.1356060606060603</v>
      </c>
      <c r="K15" s="62">
        <f>VLOOKUP($B15,RD_15[#All],K$2,0)/K$1</f>
        <v>2.1984848484848483</v>
      </c>
      <c r="L15" s="62">
        <f>VLOOKUP($B15,RD_15[#All],L$2,0)/L$1</f>
        <v>2.2015151515151516</v>
      </c>
      <c r="M15" s="62">
        <f>VLOOKUP($B15,RD_15[#All],M$2,0)/M$1</f>
        <v>2.2136363636363634</v>
      </c>
      <c r="N15" s="62">
        <f>VLOOKUP($B15,RD_15[#All],N$2,0)/N$1</f>
        <v>2.1954545454545453</v>
      </c>
      <c r="O15" s="62">
        <f>VLOOKUP($B15,RD_15[#All],O$2,0)/O$1</f>
        <v>2.2128787878787879</v>
      </c>
      <c r="P15" s="62">
        <f>VLOOKUP($B15,RD_15[#All],P$2,0)/P$1</f>
        <v>2.1977272727272728</v>
      </c>
      <c r="Q15" s="62">
        <f>VLOOKUP($B15,RD_15[#All],Q$2,0)/Q$1</f>
        <v>2.2219696969696972</v>
      </c>
      <c r="R15" s="62">
        <f>VLOOKUP($B15,RD_15[#All],R$2,0)/R$1</f>
        <v>2.2325757575757574</v>
      </c>
      <c r="S15" s="62">
        <f>VLOOKUP($B15,RD_15[#All],S$2,0)/S$1</f>
        <v>2.1834130781499201</v>
      </c>
      <c r="T15" s="62">
        <f>VLOOKUP($B15,RD_15[#All],T$2,0)/T$1</f>
        <v>2.2057416267942584</v>
      </c>
      <c r="U15" s="62">
        <f>VLOOKUP($B15,RD_15[#All],U$2,0)/U$1</f>
        <v>2.1909090909090909</v>
      </c>
      <c r="V15" s="62">
        <f>VLOOKUP($B15,RD_15[#All],V$2,0)/V$1</f>
        <v>2.2143939393939394</v>
      </c>
      <c r="W15" s="62">
        <f>VLOOKUP($B15,RD_15[#All],W$2,0)/W$1</f>
        <v>2.2818181818181817</v>
      </c>
      <c r="X15" s="62">
        <f>VLOOKUP($B15,RD_15[#All],X$2,0)/X$1</f>
        <v>2.2583333333333333</v>
      </c>
      <c r="Y15" s="62">
        <f>VLOOKUP($B15,RD_15[#All],Y$2,0)/Y$1</f>
        <v>2.2840909090909092</v>
      </c>
      <c r="Z15" s="62">
        <f>VLOOKUP($B15,RD_15[#All],Z$2,0)/Z$1</f>
        <v>2.2833333333333332</v>
      </c>
      <c r="AA15" s="62">
        <f>VLOOKUP($B15,RD_15[#All],AA$2,0)/AA$1</f>
        <v>2.2749999999999999</v>
      </c>
      <c r="AB15" s="62">
        <f>VLOOKUP($B15,RD_15[#All],AB$2,0)/AB$1</f>
        <v>2.2734848484848484</v>
      </c>
      <c r="AC15" s="62">
        <f>VLOOKUP($B15,RD_15[#All],AC$2,0)/AC$1</f>
        <v>2.290151515151515</v>
      </c>
      <c r="AD15" s="62">
        <f>VLOOKUP($B15,RD_15[#All],AD$2,0)/AD$1</f>
        <v>2.2810606060606062</v>
      </c>
      <c r="AE15" s="62">
        <f>VLOOKUP($B15,RD_15[#All],AE$2,0)/AE$1</f>
        <v>2.2969696969696969</v>
      </c>
      <c r="AF15" s="62">
        <f>VLOOKUP($B15,RD_15[#All],AF$2,0)/AF$1</f>
        <v>2.290151515151515</v>
      </c>
      <c r="AG15" s="62">
        <f>VLOOKUP($B15,RD_15[#All],AG$2,0)/AG$1</f>
        <v>2.2757575757575754</v>
      </c>
      <c r="AH15" s="62">
        <f>VLOOKUP($B15,RD_15[#All],AH$2,0)/AH$1</f>
        <v>2.2757575757575754</v>
      </c>
      <c r="AI15" s="62">
        <f>VLOOKUP($B15,RD_15[#All],AI$2,0)/AI$1</f>
        <v>2.1848484848484846</v>
      </c>
      <c r="AJ15" s="62">
        <f>VLOOKUP($B15,RD_15[#All],AJ$2,0)/AJ$1</f>
        <v>2.1307814992025516</v>
      </c>
      <c r="AK15" s="62">
        <f>VLOOKUP($B15,RD_15[#All],AK$2,0)/AK$1</f>
        <v>2.1642743221690588</v>
      </c>
      <c r="AL15" s="62">
        <f>VLOOKUP($B15,RD_15[#All],AL$2,0)/AL$1</f>
        <v>2.1889952153110048</v>
      </c>
      <c r="AM15" s="62">
        <f>VLOOKUP($B15,RD_15[#All],AM$2,0)/AM$1</f>
        <v>2.2248803827751193</v>
      </c>
      <c r="AN15" s="62">
        <f>VLOOKUP($B15,RD_15[#All],AN$2,0)/AN$1</f>
        <v>2.2129186602870812</v>
      </c>
      <c r="AO15" s="62">
        <f>VLOOKUP($B15,RD_15[#All],AO$2,0)/AO$1</f>
        <v>2.1893939393939394</v>
      </c>
      <c r="AP15" s="62">
        <f>VLOOKUP($B15,RD_15[#All],AP$2,0)/AP$1</f>
        <v>2.2065390749601272</v>
      </c>
      <c r="AQ15" s="62">
        <f>VLOOKUP($B15,RD_15[#All],AQ$2,0)/AQ$1</f>
        <v>2.1431818181818181</v>
      </c>
      <c r="AR15" s="62">
        <f>VLOOKUP($B15,RD_15[#All],AR$2,0)/AR$1</f>
        <v>2.2417974322396579</v>
      </c>
      <c r="AS15" s="62">
        <f>VLOOKUP($B15,RD_15[#All],AS$2,0)/AS$1</f>
        <v>2.2836338418862692</v>
      </c>
      <c r="AT15" s="62">
        <f>VLOOKUP($B15,RD_15[#All],AT$2,0)/AT$1</f>
        <v>2.2960526315789473</v>
      </c>
      <c r="AU15" s="62">
        <f>VLOOKUP($B15,RD_15[#All],AU$2,0)/AU$1</f>
        <v>2.2777777777777777</v>
      </c>
      <c r="AV15" s="62">
        <f>VLOOKUP($B15,RD_15[#All],AV$2,0)/AV$1</f>
        <v>2.3422575976845152</v>
      </c>
      <c r="AW15" s="62">
        <f>VLOOKUP($B15,RD_15[#All],AW$2,0)/AW$1</f>
        <v>2.3230563002680968</v>
      </c>
      <c r="AX15" s="62">
        <f>VLOOKUP($B15,RD_15[#All],AX$2,0)/AX$1</f>
        <v>2.2936827956989245</v>
      </c>
      <c r="AY15" s="62">
        <f>VLOOKUP($B15,RD_15[#All],AY$2,0)/AY$1</f>
        <v>2.2408312958435208</v>
      </c>
      <c r="AZ15" s="62">
        <f>VLOOKUP($B15,RD_15[#All],AZ$2,0)/AZ$1</f>
        <v>2.2735519888346127</v>
      </c>
      <c r="BA15" s="62">
        <f>VLOOKUP($B15,RD_15[#All],BA$2,0)/BA$1</f>
        <v>2.2749266862170088</v>
      </c>
      <c r="BB15" s="62">
        <f>VLOOKUP($B15,RD_15[#All],BB$2,0)/BB$1</f>
        <v>2.2066715010877447</v>
      </c>
      <c r="BC15" s="62">
        <f>VLOOKUP($B15,RD_15[#All],BC$2,0)/BC$1</f>
        <v>2.1926406926406927</v>
      </c>
      <c r="BD15" s="62">
        <f>VLOOKUP($B15,RD_15[#All],BD$2,0)/BD$1</f>
        <v>2.2056590752242928</v>
      </c>
      <c r="BE15" s="62">
        <f>VLOOKUP($B15,RD_15[#All],BE$2,0)/BE$1</f>
        <v>2.1747237569060771</v>
      </c>
      <c r="BF15" s="62">
        <f>VLOOKUP($B15,RD_15[#All],BF$2,0)/BF$1</f>
        <v>2.219734079776067</v>
      </c>
      <c r="BG15" s="62">
        <f>VLOOKUP($B15,RD_15[#All],BG$2,0)/BG$1</f>
        <v>2.186827956989247</v>
      </c>
      <c r="BH15" s="62">
        <f>VLOOKUP($B15,RD_15[#All],BH$2,0)/BH$1</f>
        <v>2.1276297335203367</v>
      </c>
      <c r="BI15" s="62">
        <f>VLOOKUP($B15,RD_15[#All],BI$2,0)/BI$1</f>
        <v>2.1269968051118213</v>
      </c>
      <c r="BJ15" s="62">
        <f>VLOOKUP($B15,RD_15[#All],BJ$2,0)/BJ$1</f>
        <v>2.1203059805285114</v>
      </c>
      <c r="BK15" s="62">
        <f>VLOOKUP($B15,RD_15[#All],BK$2,0)/BK$1</f>
        <v>2.2136363636363634</v>
      </c>
      <c r="BL15" s="62">
        <f>VLOOKUP($B15,RD_15[#All],BL$2,0)/BL$1</f>
        <v>2.1871019108280256</v>
      </c>
      <c r="BM15" s="62">
        <f>VLOOKUP($B15,RD_15[#All],BM$2,0)/BM$1</f>
        <v>2.1847507331378297</v>
      </c>
      <c r="BN15" s="62">
        <f>VLOOKUP($B15,RD_15[#All],BN$2,0)/BN$1</f>
        <v>2.4123533471359559</v>
      </c>
      <c r="BO15" s="62">
        <f>VLOOKUP($B15,RD_15[#All],BO$2,0)/BO$1</f>
        <v>2.375086266390614</v>
      </c>
      <c r="BP15" s="62">
        <f>VLOOKUP($B15,RD_15[#All],BP$2,0)/BP$1</f>
        <v>2.3759086188992731</v>
      </c>
      <c r="BQ15" s="62">
        <f>VLOOKUP($B15,RD_15[#All],BQ$2,0)/BQ$1</f>
        <v>2.4016563146997929</v>
      </c>
      <c r="BR15" s="62">
        <f>VLOOKUP($B15,RD_15[#All],BR$2,0)/BR$1</f>
        <v>2.4296066252587991</v>
      </c>
      <c r="BS15" s="62">
        <f>VLOOKUP($B15,RD_15[#All],BS$2,0)/BS$1</f>
        <v>2.3922585104544667</v>
      </c>
      <c r="BT15" s="62">
        <f>VLOOKUP($B15,RD_15[#All],BT$2,0)/BT$1</f>
        <v>2.3450655624568668</v>
      </c>
      <c r="BU15" s="62">
        <f>VLOOKUP($B15,RD_15[#All],BU$2,0)/BU$1</f>
        <v>2.395790200138026</v>
      </c>
      <c r="BV15" s="62">
        <f>VLOOKUP($B15,RD_15[#All],BV$2,0)/BV$1</f>
        <v>2.4261559696342303</v>
      </c>
      <c r="BW15" s="62">
        <f>VLOOKUP($B15,RD_15[#All],BW$2,0)/BW$1</f>
        <v>2.3530020703933747</v>
      </c>
      <c r="BX15" s="62">
        <f>VLOOKUP($B15,RD_15[#All],BX$2,0)/BX$1</f>
        <v>2.3477656059815684</v>
      </c>
      <c r="BY15" s="62">
        <f>VLOOKUP($B15,RD_15[#All],BY$2,0)/BY$1</f>
        <v>2.3502415458937196</v>
      </c>
      <c r="BZ15" s="62">
        <f>VLOOKUP($B15,RD_15[#All],BZ$2,0)/BZ$1</f>
        <v>2.3787878787878789</v>
      </c>
      <c r="CA15" s="62">
        <f>VLOOKUP($B15,RD_15[#All],CA$2,0)/CA$1</f>
        <v>2.3394660894660895</v>
      </c>
      <c r="CB15" s="62">
        <f>VLOOKUP($B15,RD_15[#All],CB$2,0)/CB$1</f>
        <v>2.3954451345755694</v>
      </c>
      <c r="CC15" s="62">
        <f>VLOOKUP($B15,RD_15[#All],CC$2,0)/CC$1</f>
        <v>2.4195997239475502</v>
      </c>
      <c r="CD15" s="62">
        <f>VLOOKUP($B15,RD_15[#All],CD$2,0)/CD$1</f>
        <v>2.4120082815734989</v>
      </c>
      <c r="CE15" s="62">
        <f>VLOOKUP($B15,RD_15[#All],CE$2,0)/CE$1</f>
        <v>2.3844030365769497</v>
      </c>
      <c r="CF15" s="62">
        <f>VLOOKUP($B15,RD_15[#All],CF$2,0)/CF$1</f>
        <v>2.4236111111111112</v>
      </c>
      <c r="CG15" s="62">
        <f>VLOOKUP($B15,RD_15[#All],CG$2,0)/CG$1</f>
        <v>2.391649413388544</v>
      </c>
      <c r="CH15" s="62">
        <f>VLOOKUP($B15,RD_15[#All],CH$2,0)/CH$1</f>
        <v>2.4278499278499281</v>
      </c>
      <c r="CI15" s="62">
        <f>VLOOKUP($B15,RD_15[#All],CI$2,0)/CI$1</f>
        <v>2.4282263630089718</v>
      </c>
      <c r="CJ15" s="62">
        <f>VLOOKUP($B15,RD_15[#All],CJ$2,0)/CJ$1</f>
        <v>2.3968253968253967</v>
      </c>
      <c r="CK15" s="62">
        <f>VLOOKUP($B15,RD_15[#All],CK$2,0)/CK$1</f>
        <v>2.4018759018759019</v>
      </c>
      <c r="CL15" s="62">
        <f>VLOOKUP($B15,RD_15[#All],CL$2,0)/CL$1</f>
        <v>2.3929497148781751</v>
      </c>
      <c r="CM15" s="62">
        <f>VLOOKUP($B15,RD_15[#All],CM$2,0)/CM$1</f>
        <v>2.4023464458247066</v>
      </c>
      <c r="CN15" s="62">
        <f>VLOOKUP($B15,RD_15[#All],CN$2,0)/CN$1</f>
        <v>2.3788819875776395</v>
      </c>
      <c r="CO15" s="62">
        <f>VLOOKUP($B15,RD_15[#All],CO$2,0)/CO$1</f>
        <v>2.3871635610766044</v>
      </c>
      <c r="CP15" s="62">
        <f>VLOOKUP($B15,RD_15[#All],CP$2,0)/CP$1</f>
        <v>2.3198757763975153</v>
      </c>
      <c r="CQ15" s="62">
        <f>VLOOKUP($B15,RD_15[#All],CQ$2,0)/CQ$1</f>
        <v>2.3723257418909593</v>
      </c>
      <c r="CR15" s="62">
        <f>VLOOKUP($B15,RD_15[#All],CR$2,0)/CR$1</f>
        <v>2.3712905452035886</v>
      </c>
      <c r="CS15" s="62">
        <f>VLOOKUP($B15,RD_15[#All],CS$2,0)/CS$1</f>
        <v>2.4206349206349205</v>
      </c>
      <c r="CT15" s="62">
        <f>VLOOKUP($B15,RD_15[#All],CT$2,0)/CT$1</f>
        <v>2.4099378881987574</v>
      </c>
      <c r="CU15" s="62">
        <f>VLOOKUP($B15,RD_15[#All],CU$2,0)/CU$1</f>
        <v>2.4098412698412699</v>
      </c>
      <c r="CV15" s="62">
        <f>VLOOKUP($B15,RD_15[#All],CV$2,0)/CV$1</f>
        <v>2.3685300207039335</v>
      </c>
      <c r="CW15" s="62">
        <f>VLOOKUP($B15,RD_15[#All],CW$2,0)/CW$1</f>
        <v>2.4071773636991027</v>
      </c>
      <c r="CX15" s="62">
        <f>VLOOKUP($B15,RD_15[#All],CX$2,0)/CX$1</f>
        <v>2.4123376623376624</v>
      </c>
      <c r="CY15" s="62">
        <f>VLOOKUP($B15,RD_15[#All],CY$2,0)/CY$1</f>
        <v>2.3658008658008658</v>
      </c>
      <c r="CZ15" s="62">
        <f>VLOOKUP($B15,RD_15[#All],CZ$2,0)/CZ$1</f>
        <v>2.4023464458247066</v>
      </c>
      <c r="DA15" s="62">
        <f>VLOOKUP($B15,RD_15[#All],DA$2,0)/DA$1</f>
        <v>2.3782284624718324</v>
      </c>
      <c r="DB15" s="62">
        <f>VLOOKUP($B15,RD_15[#All],DB$2,0)/DB$1</f>
        <v>2.4137336093857833</v>
      </c>
      <c r="DC15" s="62">
        <f>VLOOKUP($B15,RD_15[#All],DC$2,0)/DC$1</f>
        <v>2.5324361628709453</v>
      </c>
      <c r="DD15" s="62">
        <f>VLOOKUP($B15,RD_15[#All],DD$2,0)/DD$1</f>
        <v>2.3885438233264322</v>
      </c>
      <c r="DE15" s="62">
        <f>VLOOKUP($B15,RD_15[#All],DE$2,0)/DE$1</f>
        <v>2.4340924775707382</v>
      </c>
      <c r="DF15" s="62">
        <f>VLOOKUP($B15,RD_15[#All],DF$2,0)/DF$1</f>
        <v>2.4468599033816423</v>
      </c>
      <c r="DG15" s="62">
        <f>VLOOKUP($B15,RD_15[#All],DG$2,0)/DG$1</f>
        <v>2.4606625258799171</v>
      </c>
      <c r="DH15" s="62">
        <f>VLOOKUP($B15,RD_15[#All],DH$2,0)/DH$1</f>
        <v>2.4668737060041406</v>
      </c>
      <c r="DI15" s="62">
        <f>VLOOKUP($B15,RD_15[#All],DI$2,0)/DI$1</f>
        <v>2.4420289855072466</v>
      </c>
      <c r="DJ15" s="62">
        <f>VLOOKUP($B15,RD_15[#All],DJ$2,0)/DJ$1</f>
        <v>2.4516908212560384</v>
      </c>
      <c r="DK15" s="62">
        <f>VLOOKUP($B15,RD_15[#All],DK$2,0)/DK$1</f>
        <v>2.4043839758125474</v>
      </c>
      <c r="DL15" s="62">
        <f>VLOOKUP($B15,RD_15[#All],DL$2,0)/DL$1</f>
        <v>2.4116161616161618</v>
      </c>
      <c r="DM15" s="62">
        <f>VLOOKUP($B15,RD_15[#All],DM$2,0)/DM$1</f>
        <v>2.4016563146997929</v>
      </c>
      <c r="DN15" s="62">
        <f>VLOOKUP($B15,RD_15[#All],DN$2,0)/DN$1</f>
        <v>2.4748102139406489</v>
      </c>
      <c r="DO15" s="62">
        <f>VLOOKUP($B15,RD_15[#All],DO$2,0)/DO$1</f>
        <v>2.4337474120082812</v>
      </c>
      <c r="DP15" s="62">
        <f>VLOOKUP($B15,RD_15[#All],DP$2,0)/DP$1</f>
        <v>2.4496204278812974</v>
      </c>
      <c r="DQ15" s="62">
        <f>VLOOKUP($B15,RD_15[#All],DQ$2,0)/DQ$1</f>
        <v>2.4489302967563837</v>
      </c>
      <c r="DR15" s="62">
        <f>VLOOKUP($B15,RD_15[#All],DR$2,0)/DR$1</f>
        <v>2.4503105590062111</v>
      </c>
      <c r="DS15" s="62">
        <f>VLOOKUP($B15,RD_15[#All],DS$2,0)/DS$1</f>
        <v>2.4306418219461694</v>
      </c>
      <c r="DT15" s="62">
        <f>VLOOKUP($B15,RD_15[#All],DT$2,0)/DT$1</f>
        <v>2.4220151828847478</v>
      </c>
      <c r="DU15" s="62">
        <f>VLOOKUP($B15,RD_15[#All],DU$2,0)/DU$1</f>
        <v>2.4036796536796534</v>
      </c>
      <c r="DV15" s="62">
        <f>VLOOKUP($B15,RD_15[#All],DV$2,0)/DV$1</f>
        <v>2.4231601731601735</v>
      </c>
      <c r="DW15" s="62">
        <f>VLOOKUP($B15,RD_15[#All],DW$2,0)/DW$1</f>
        <v>2.4392684610075914</v>
      </c>
      <c r="DX15" s="62">
        <f>VLOOKUP($B15,RD_15[#All],DX$2,0)/DX$1</f>
        <v>2.433402346445825</v>
      </c>
      <c r="DY15" s="62">
        <f>VLOOKUP($B15,RD_15[#All],DY$2,0)/DY$1</f>
        <v>2.4309868875086265</v>
      </c>
      <c r="DZ15" s="62">
        <f>VLOOKUP($B15,RD_15[#All],DZ$2,0)/DZ$1</f>
        <v>2.4351276742581089</v>
      </c>
      <c r="EA15" s="62">
        <f>VLOOKUP($B15,RD_15[#All],EA$2,0)/EA$1</f>
        <v>2.4071773636991027</v>
      </c>
      <c r="EB15" s="62">
        <f>VLOOKUP($B15,RD_15[#All],EB$2,0)/EB$1</f>
        <v>2.3999309868875085</v>
      </c>
      <c r="EC15" s="62">
        <f>VLOOKUP($B15,RD_15[#All],EC$2,0)/EC$1</f>
        <v>2.370945479641132</v>
      </c>
      <c r="ED15" s="62">
        <f>VLOOKUP($B15,RD_15[#All],ED$2,0)/ED$1</f>
        <v>2.4554865424430643</v>
      </c>
      <c r="EE15" s="62">
        <f>VLOOKUP($B15,RD_15[#All],EE$2,0)/EE$1</f>
        <v>2.4244306418219463</v>
      </c>
      <c r="EF15" s="62">
        <f>VLOOKUP($B15,RD_15[#All],EF$2,0)/EF$1</f>
        <v>2.4565217391304346</v>
      </c>
      <c r="EG15" s="62">
        <f>VLOOKUP($B15,RD_15[#All],EG$2,0)/EG$1</f>
        <v>2.3992408557625948</v>
      </c>
      <c r="EH15" s="62">
        <f>VLOOKUP($B15,RD_15[#All],EH$2,0)/EH$1</f>
        <v>2.4389233954451344</v>
      </c>
      <c r="EI15" s="62">
        <f>VLOOKUP($B15,RD_15[#All],EI$2,0)/EI$1</f>
        <v>2.4859307359307361</v>
      </c>
      <c r="EJ15" s="62">
        <f>VLOOKUP($B15,RD_15[#All],EJ$2,0)/EJ$1</f>
        <v>2.5131124913733607</v>
      </c>
      <c r="EK15" s="62">
        <f>VLOOKUP($B15,RD_15[#All],EK$2,0)/EK$1</f>
        <v>2.4676190476190474</v>
      </c>
      <c r="EL15" s="62">
        <f>VLOOKUP($B15,RD_15[#All],EL$2,0)/EL$1</f>
        <v>2.4192546583850931</v>
      </c>
      <c r="EM15" s="62">
        <f>VLOOKUP($B15,RD_15[#All],EM$2,0)/EM$1</f>
        <v>2.4120082815734989</v>
      </c>
      <c r="EN15" s="62">
        <f>VLOOKUP($B15,RD_15[#All],EN$2,0)/EN$1</f>
        <v>2.4706694271911664</v>
      </c>
      <c r="EO15" s="62">
        <f>VLOOKUP($B15,RD_15[#All],EO$2,0)/EO$1</f>
        <v>2.4748102139406489</v>
      </c>
      <c r="EP15" s="62">
        <f>VLOOKUP($B15,RD_15[#All],EP$2,0)/EP$1</f>
        <v>2.4465148378191857</v>
      </c>
      <c r="EQ15" s="62">
        <f>VLOOKUP($B15,RD_15[#All],EQ$2,0)/EQ$1</f>
        <v>2.4227053140096619</v>
      </c>
      <c r="ER15" s="62">
        <f>VLOOKUP($B15,RD_15[#All],ER$2,0)/ER$1</f>
        <v>2.4930986887508624</v>
      </c>
      <c r="ES15" s="62">
        <f>VLOOKUP($B15,RD_15[#All],ES$2,0)/ES$1</f>
        <v>2.4589371980676327</v>
      </c>
      <c r="ET15" s="62">
        <f>VLOOKUP($B15,RD_15[#All],ET$2,0)/ET$1</f>
        <v>2.4613997113997113</v>
      </c>
      <c r="EU15" s="62">
        <f>VLOOKUP($B15,RD_15[#All],EU$2,0)/EU$1</f>
        <v>2.4586640211640214</v>
      </c>
      <c r="EV15" s="62">
        <f>VLOOKUP($B15,RD_15[#All],EV$2,0)/EV$1</f>
        <v>2.4029581529581532</v>
      </c>
      <c r="EW15" s="62">
        <f>VLOOKUP($B15,RD_15[#All],EW$2,0)/EW$1</f>
        <v>2.4396825396825395</v>
      </c>
      <c r="EX15" s="62">
        <f>VLOOKUP($B15,RD_15[#All],EX$2,0)/EX$1</f>
        <v>2.4672187715665976</v>
      </c>
      <c r="EY15" s="62">
        <f>VLOOKUP($B15,RD_15[#All],EY$2,0)/EY$1</f>
        <v>2.510204081632653</v>
      </c>
      <c r="EZ15" s="62">
        <f>VLOOKUP($B15,RD_15[#All],EZ$2,0)/EZ$1</f>
        <v>2.4430641821946169</v>
      </c>
      <c r="FA15" s="62">
        <f>VLOOKUP($B15,RD_15[#All],FA$2,0)/FA$1</f>
        <v>2.478951000690131</v>
      </c>
      <c r="FB15" s="62">
        <f>VLOOKUP($B15,RD_15[#All],FB$2,0)/FB$1</f>
        <v>2.433402346445825</v>
      </c>
      <c r="FC15" s="62">
        <f>VLOOKUP($B15,RD_15[#All],FC$2,0)/FC$1</f>
        <v>2.4610075914423741</v>
      </c>
      <c r="FD15" s="62">
        <f>VLOOKUP($B15,RD_15[#All],FD$2,0)/FD$1</f>
        <v>2.4568668046928916</v>
      </c>
      <c r="FE15" s="62">
        <f>VLOOKUP($B15,RD_15[#All],FE$2,0)/FE$1</f>
        <v>2.4623878536922015</v>
      </c>
      <c r="FF15" s="62">
        <f>VLOOKUP($B15,RD_15[#All],FF$2,0)/FF$1</f>
        <v>2.4237405106970322</v>
      </c>
      <c r="FG15" s="62">
        <f>VLOOKUP($B15,RD_15[#All],FG$2,0)/FG$1</f>
        <v>2.4289164941338854</v>
      </c>
      <c r="FH15" s="62">
        <f>VLOOKUP($B15,RD_15[#All],FH$2,0)/FH$1</f>
        <v>2.4344375431331953</v>
      </c>
      <c r="FI15" s="62">
        <f>VLOOKUP($B15,RD_15[#All],FI$2,0)/FI$1</f>
        <v>2.4078674948240164</v>
      </c>
      <c r="FJ15" s="62">
        <f>VLOOKUP($B15,RD_15[#All],FJ$2,0)/FJ$1</f>
        <v>2.4933862433862437</v>
      </c>
      <c r="FK15" s="62">
        <f>VLOOKUP($B15,RD_15[#All],FK$2,0)/FK$1</f>
        <v>2.5276052449965491</v>
      </c>
      <c r="FL15" s="62">
        <f>VLOOKUP($B15,RD_15[#All],FL$2,0)/FL$1</f>
        <v>2.4231601731601735</v>
      </c>
      <c r="FM15" s="62">
        <f>VLOOKUP($B15,RD_15[#All],FM$2,0)/FM$1</f>
        <v>2.4164777021919877</v>
      </c>
      <c r="FN15" s="62">
        <f>VLOOKUP($B15,RD_15[#All],FN$2,0)/FN$1</f>
        <v>2.4720332577475435</v>
      </c>
      <c r="FO15" s="62">
        <f>VLOOKUP($B15,RD_15[#All],FO$2,0)/FO$1</f>
        <v>2.3994708994708991</v>
      </c>
      <c r="FP15" s="62">
        <f>VLOOKUP($B15,RD_15[#All],FP$2,0)/FP$1</f>
        <v>2.3960695389266817</v>
      </c>
      <c r="FQ15" s="62">
        <f>VLOOKUP($B15,RD_15[#All],FQ$2,0)/FQ$1</f>
        <v>2.3624338624338623</v>
      </c>
      <c r="FR15" s="62">
        <f>VLOOKUP($B15,RD_15[#All],FR$2,0)/FR$1</f>
        <v>2.4145880574451999</v>
      </c>
      <c r="FS15" s="62">
        <f>VLOOKUP($B15,RD_15[#All],FS$2,0)/FS$1</f>
        <v>2.4357520786092213</v>
      </c>
      <c r="FT15" s="62">
        <f>VLOOKUP($B15,RD_15[#All],FT$2,0)/FT$1</f>
        <v>2.4656084656084651</v>
      </c>
      <c r="FU15" s="62">
        <f>VLOOKUP($B15,RD_15[#All],FU$2,0)/FU$1</f>
        <v>2.500755857898715</v>
      </c>
      <c r="FV15" s="62">
        <f>VLOOKUP($B15,RD_15[#All],FV$2,0)/FV$1</f>
        <v>2.4440665154950869</v>
      </c>
      <c r="FW15" s="62">
        <f>VLOOKUP($B15,RD_15[#All],FW$2,0)/FW$1</f>
        <v>2.458049886621315</v>
      </c>
      <c r="FX15" s="62">
        <f>VLOOKUP($B15,RD_15[#All],FX$2,0)/FX$1</f>
        <v>2.4879062736205588</v>
      </c>
      <c r="FY15" s="62">
        <f>VLOOKUP($B15,RD_15[#All],FY$2,0)/FY$1</f>
        <v>2.4958427815570672</v>
      </c>
      <c r="FZ15" s="62">
        <f>VLOOKUP($B15,RD_15[#All],FZ$2,0)/FZ$1</f>
        <v>2.411111111111111</v>
      </c>
      <c r="GA15" s="62">
        <f>VLOOKUP($B15,RD_15[#All],GA$2,0)/GA$1</f>
        <v>2.4664902998236329</v>
      </c>
      <c r="GB15" s="62">
        <f>VLOOKUP($B15,RD_15[#All],GB$2,0)/GB$1</f>
        <v>2.4397546897546896</v>
      </c>
      <c r="GC15" s="62">
        <f>VLOOKUP($B15,RD_15[#All],GC$2,0)/GC$1</f>
        <v>2.482237339380196</v>
      </c>
      <c r="GD15" s="62">
        <f>VLOOKUP($B15,RD_15[#All],GD$2,0)/GD$1</f>
        <v>2.4807256235827659</v>
      </c>
      <c r="GE15" s="62">
        <f>VLOOKUP($B15,RD_15[#All],GE$2,0)/GE$1</f>
        <v>2.4845049130763415</v>
      </c>
      <c r="GF15" s="62">
        <f>VLOOKUP($B15,RD_15[#All],GF$2,0)/GF$1</f>
        <v>2.4761904761904763</v>
      </c>
      <c r="GG15" s="62">
        <f>VLOOKUP($B15,RD_15[#All],GG$2,0)/GG$1</f>
        <v>2.4629629629629628</v>
      </c>
      <c r="GH15" s="62">
        <f>VLOOKUP($B15,RD_15[#All],GH$2,0)/GH$1</f>
        <v>2.4841269841269837</v>
      </c>
      <c r="GI15" s="62">
        <f>VLOOKUP($B15,RD_15[#All],GI$2,0)/GI$1</f>
        <v>2.458049886621315</v>
      </c>
      <c r="GJ15" s="62">
        <f>VLOOKUP($B15,RD_15[#All],GJ$2,0)/GJ$1</f>
        <v>2.4633408919123201</v>
      </c>
      <c r="GK15" s="62">
        <f>VLOOKUP($B15,RD_15[#All],GK$2,0)/GK$1</f>
        <v>2.4334845049130762</v>
      </c>
      <c r="GL15" s="62">
        <f>VLOOKUP($B15,RD_15[#All],GL$2,0)/GL$1</f>
        <v>2.4735449735449735</v>
      </c>
      <c r="GM15" s="62">
        <f>VLOOKUP($B15,RD_15[#All],GM$2,0)/GM$1</f>
        <v>2.4232804232804233</v>
      </c>
      <c r="GN15" s="62">
        <f>VLOOKUP($B15,RD_15[#All],GN$2,0)/GN$1</f>
        <v>2.4569160997732427</v>
      </c>
      <c r="GO15" s="62">
        <f>VLOOKUP($B15,RD_15[#All],GO$2,0)/GO$1</f>
        <v>2.4634920634920632</v>
      </c>
      <c r="GP15" s="62">
        <f>VLOOKUP($B15,RD_15[#All],GP$2,0)/GP$1</f>
        <v>2.4412698412698415</v>
      </c>
      <c r="GQ15" s="62">
        <f>VLOOKUP($B15,RD_15[#All],GQ$2,0)/GQ$1</f>
        <v>2.4674603174603171</v>
      </c>
      <c r="GR15" s="62">
        <f>VLOOKUP($B15,RD_15[#All],GR$2,0)/GR$1</f>
        <v>2.39403453689168</v>
      </c>
      <c r="GS15" s="62">
        <f>VLOOKUP($B15,RD_15[#All],GS$2,0)/GS$1</f>
        <v>2.3557761473169325</v>
      </c>
      <c r="GT15" s="62">
        <f>VLOOKUP($B15,RD_15[#All],GT$2,0)/GT$1</f>
        <v>2.4493720565149135</v>
      </c>
      <c r="GU15" s="62">
        <f>VLOOKUP($B15,RD_15[#All],GU$2,0)/GU$1</f>
        <v>2.3358611737377877</v>
      </c>
      <c r="GV15" s="62">
        <f>VLOOKUP($B15,RD_15[#All],GV$2,0)/GV$1</f>
        <v>2.4578527062999114</v>
      </c>
      <c r="GW15" s="62">
        <f>VLOOKUP($B15,RD_15[#All],GW$2,0)/GW$1</f>
        <v>2.464027538726334</v>
      </c>
      <c r="GX15" s="62">
        <f>VLOOKUP($B15,RD_15[#All],GX$2,0)/GX$1</f>
        <v>2.4532312925170068</v>
      </c>
      <c r="GY15" s="62">
        <f>VLOOKUP($B15,RD_15[#All],GY$2,0)/GY$1</f>
        <v>2.4885673332878304</v>
      </c>
      <c r="GZ15" s="62">
        <f>VLOOKUP($B15,RD_15[#All],GZ$2,0)/GZ$1</f>
        <v>2.4941915227629514</v>
      </c>
      <c r="HA15" s="62">
        <f>VLOOKUP($B15,RD_15[#All],HA$2,0)/HA$1</f>
        <v>2.5069961094805819</v>
      </c>
      <c r="HB15" s="62">
        <f>VLOOKUP($B15,RD_15[#All],HB$2,0)/HB$1</f>
        <v>2.4336377907806481</v>
      </c>
      <c r="HC15" s="62">
        <f>VLOOKUP($B15,RD_15[#All],HC$2,0)/HC$1</f>
        <v>2.4468388754103039</v>
      </c>
      <c r="HD15" s="62">
        <f>VLOOKUP($B15,RD_15[#All],HD$2,0)/HD$1</f>
        <v>2.4231890558421165</v>
      </c>
      <c r="HE15" s="62">
        <f>VLOOKUP($B15,RD_15[#All],HE$2,0)/HE$1</f>
        <v>2.4022251040884584</v>
      </c>
      <c r="HF15" s="62">
        <f>VLOOKUP($B15,RD_15[#All],HF$2,0)/HF$1</f>
        <v>2.4718375547104827</v>
      </c>
      <c r="HG15" s="62">
        <f>VLOOKUP($B15,RD_15[#All],HG$2,0)/HG$1</f>
        <v>2.4640240711669281</v>
      </c>
      <c r="HH15" s="62">
        <f>VLOOKUP($B15,RD_15[#All],HH$2,0)/HH$1</f>
        <v>2.4481946624803763</v>
      </c>
      <c r="HI15" s="62">
        <f>VLOOKUP($B15,RD_15[#All],HI$2,0)/HI$1</f>
        <v>2.4807692307692308</v>
      </c>
      <c r="HJ15" s="62">
        <f>VLOOKUP($B15,RD_15[#All],HJ$2,0)/HJ$1</f>
        <v>2.4739024739024735</v>
      </c>
      <c r="HK15" s="62">
        <f>VLOOKUP($B15,RD_15[#All],HK$2,0)/HK$1</f>
        <v>2.4766586796661985</v>
      </c>
      <c r="HL15" s="62">
        <f>VLOOKUP($B15,RD_15[#All],HL$2,0)/HL$1</f>
        <v>2.4354613640327925</v>
      </c>
      <c r="HM15" s="62">
        <f>VLOOKUP($B15,RD_15[#All],HM$2,0)/HM$1</f>
        <v>2.4198717948717947</v>
      </c>
      <c r="HN15" s="62">
        <f>VLOOKUP($B15,RD_15[#All],HN$2,0)/HN$1</f>
        <v>2.3804047838086477</v>
      </c>
      <c r="HO15" s="62">
        <f>VLOOKUP($B15,RD_15[#All],HO$2,0)/HO$1</f>
        <v>2.4362596924694442</v>
      </c>
      <c r="HP15" s="62">
        <f>VLOOKUP($B15,RD_15[#All],HP$2,0)/HP$1</f>
        <v>2.3937426210153481</v>
      </c>
      <c r="HQ15" s="62">
        <f>VLOOKUP($B15,RD_15[#All],HQ$2,0)/HQ$1</f>
        <v>2.3690585308367158</v>
      </c>
      <c r="HR15" s="62">
        <f>VLOOKUP($B15,RD_15[#All],HR$2,0)/HR$1</f>
        <v>2.3393021120293844</v>
      </c>
      <c r="HS15" s="62">
        <f>VLOOKUP($B15,RD_15[#All],HS$2,0)/HS$1</f>
        <v>2.3688046647230321</v>
      </c>
      <c r="HT15" s="62">
        <f>VLOOKUP($B15,RD_15[#All],HT$2,0)/HT$1</f>
        <v>2.386301701689578</v>
      </c>
      <c r="HU15" s="62">
        <f>VLOOKUP($B15,RD_15[#All],HU$2,0)/HU$1</f>
        <v>2.4382760097045812</v>
      </c>
      <c r="HV15" s="62">
        <f>VLOOKUP($B15,RD_15[#All],HV$2,0)/HV$1</f>
        <v>2.4657485371771091</v>
      </c>
      <c r="HW15" s="62">
        <f>VLOOKUP($B15,RD_15[#All],HW$2,0)/HW$1</f>
        <v>2.4772370486656201</v>
      </c>
      <c r="HX15" s="62">
        <f>VLOOKUP($B15,RD_15[#All],HX$2,0)/HX$1</f>
        <v>2.4697802197802194</v>
      </c>
      <c r="HY15" s="62">
        <f>VLOOKUP($B15,RD_15[#All],HY$2,0)/HY$1</f>
        <v>2.4419152276295133</v>
      </c>
      <c r="HZ15" s="62">
        <f>VLOOKUP($B15,RD_15[#All],HZ$2,0)/HZ$1</f>
        <v>2.4067429169469983</v>
      </c>
      <c r="IA15" s="62">
        <f>VLOOKUP($B15,RD_15[#All],IA$2,0)/IA$1</f>
        <v>2.4744897959183674</v>
      </c>
      <c r="IB15" s="62">
        <f>VLOOKUP($B15,RD_15[#All],IB$2,0)/IB$1</f>
        <v>2.4179561934663973</v>
      </c>
      <c r="IC15" s="62">
        <f>VLOOKUP($B15,RD_15[#All],IC$2,0)/IC$1</f>
        <v>2.5109890109890105</v>
      </c>
      <c r="ID15" s="62">
        <f>VLOOKUP($B15,RD_15[#All],ID$2,0)/ID$1</f>
        <v>2.436028257456829</v>
      </c>
      <c r="IE15" s="62">
        <f>VLOOKUP($B15,RD_15[#All],IE$2,0)/IE$1</f>
        <v>2.4462323390894816</v>
      </c>
      <c r="IF15" s="62">
        <f>VLOOKUP($B15,RD_15[#All],IF$2,0)/IF$1</f>
        <v>2.4697802197802194</v>
      </c>
      <c r="IG15" s="62">
        <f>VLOOKUP($B15,RD_15[#All],IG$2,0)/IG$1</f>
        <v>2.4157135381625174</v>
      </c>
      <c r="IH15" s="62">
        <f>VLOOKUP($B15,RD_15[#All],IH$2,0)/IH$1</f>
        <v>2.4041264857591389</v>
      </c>
      <c r="II15" s="62">
        <f>VLOOKUP($B15,RD_15[#All],II$2,0)/II$1</f>
        <v>2.4026313822232188</v>
      </c>
      <c r="IJ15" s="62">
        <f>VLOOKUP($B15,RD_15[#All],IJ$2,0)/IJ$1</f>
        <v>2.4145922105105777</v>
      </c>
      <c r="IK15" s="62">
        <f>VLOOKUP($B15,RD_15[#All],IK$2,0)/IK$1</f>
        <v>2.4952904238618521</v>
      </c>
      <c r="IL15" s="62">
        <f>VLOOKUP($B15,RD_15[#All],IL$2,0)/IL$1</f>
        <v>2.5098116169544742</v>
      </c>
      <c r="IM15" s="62">
        <f>VLOOKUP($B15,RD_15[#All],IM$2,0)/IM$1</f>
        <v>2.4434850863422293</v>
      </c>
      <c r="IN15" s="62">
        <f>VLOOKUP($B15,RD_15[#All],IN$2,0)/IN$1</f>
        <v>2.4183299693503773</v>
      </c>
      <c r="IO15" s="62">
        <f>VLOOKUP($B15,RD_15[#All],IO$2,0)/IO$1</f>
        <v>2.4623233908948192</v>
      </c>
      <c r="IP15" s="62">
        <f>VLOOKUP($B15,RD_15[#All],IP$2,0)/IP$1</f>
        <v>2.4265530387979366</v>
      </c>
      <c r="IQ15" s="62">
        <f>VLOOKUP($B15,RD_15[#All],IQ$2,0)/IQ$1</f>
        <v>2.5510204081632653</v>
      </c>
      <c r="IR15" s="62">
        <f>VLOOKUP($B15,RD_15[#All],IR$2,0)/IR$1</f>
        <v>2.4179561934663973</v>
      </c>
      <c r="IS15" s="62">
        <f>VLOOKUP($B15,RD_15[#All],IS$2,0)/IS$1</f>
        <v>2.4261792629139567</v>
      </c>
      <c r="IT15" s="62">
        <f>VLOOKUP($B15,RD_15[#All],IT$2,0)/IT$1</f>
        <v>2.415339762278538</v>
      </c>
      <c r="IU15" s="62">
        <f>VLOOKUP($B15,RD_15[#All],IU$2,0)/IU$1</f>
        <v>2.486730956118711</v>
      </c>
      <c r="IV15" s="62">
        <f>VLOOKUP($B15,RD_15[#All],IV$2,0)/IV$1</f>
        <v>2.4601928683561338</v>
      </c>
      <c r="IW15" s="62">
        <f>VLOOKUP($B15,RD_15[#All],IW$2,0)/IW$1</f>
        <v>2.4101068999028179</v>
      </c>
      <c r="IX15" s="62">
        <f>VLOOKUP($B15,RD_15[#All],IX$2,0)/IX$1</f>
        <v>2.4261792629139567</v>
      </c>
      <c r="IY15" s="62">
        <f>VLOOKUP($B15,RD_15[#All],IY$2,0)/IY$1</f>
        <v>2.4392614188532553</v>
      </c>
      <c r="IZ15" s="62">
        <f>VLOOKUP($B15,RD_15[#All],IZ$2,0)/IZ$1</f>
        <v>2.4058084772370489</v>
      </c>
      <c r="JA15" s="62">
        <f>VLOOKUP($B15,RD_15[#All],JA$2,0)/JA$1</f>
        <v>2.3705954657197488</v>
      </c>
      <c r="JB15" s="62">
        <f>VLOOKUP($B15,RD_15[#All],JB$2,0)/JB$1</f>
        <v>2.4346460992423724</v>
      </c>
      <c r="JC15" s="62">
        <f>VLOOKUP($B15,RD_15[#All],JC$2,0)/JC$1</f>
        <v>2.4335049335049335</v>
      </c>
      <c r="JD15" s="62">
        <f>VLOOKUP($B15,RD_15[#All],JD$2,0)/JD$1</f>
        <v>2.4764408631521442</v>
      </c>
      <c r="JE15" s="62">
        <f>VLOOKUP($B15,RD_15[#All],JE$2,0)/JE$1</f>
        <v>2.4937859759288332</v>
      </c>
      <c r="JF15" s="62">
        <f>VLOOKUP($B15,RD_15[#All],JF$2,0)/JF$1</f>
        <v>2.4465501317004752</v>
      </c>
      <c r="JG15" s="62">
        <f>VLOOKUP($B15,RD_15[#All],JG$2,0)/JG$1</f>
        <v>2.4652101070195229</v>
      </c>
      <c r="JH15" s="62">
        <f>VLOOKUP($B15,RD_15[#All],JH$2,0)/JH$1</f>
        <v>2.4611103182531755</v>
      </c>
      <c r="JI15" s="62">
        <f>VLOOKUP($B15,RD_15[#All],JI$2,0)/JI$1</f>
        <v>2.4339635519759746</v>
      </c>
      <c r="JJ15" s="62">
        <f>VLOOKUP($B15,RD_15[#All],JJ$2,0)/JJ$1</f>
        <v>2.4145109548836259</v>
      </c>
      <c r="JK15" s="62">
        <f>VLOOKUP($B15,RD_15[#All],JK$2,0)/JK$1</f>
        <v>2.3547880690737837</v>
      </c>
      <c r="JL15" s="62">
        <f>VLOOKUP($B15,RD_15[#All],JL$2,0)/JL$1</f>
        <v>2.4684873949579833</v>
      </c>
      <c r="JM15" s="62">
        <f>VLOOKUP($B15,RD_15[#All],JM$2,0)/JM$1</f>
        <v>2.408668325258609</v>
      </c>
      <c r="JN15" s="62">
        <f>VLOOKUP($B15,RD_15[#All],JN$2,0)/JN$1</f>
        <v>2.4048815506101935</v>
      </c>
      <c r="JO15" s="62">
        <f>VLOOKUP($B15,RD_15[#All],JO$2,0)/JO$1</f>
        <v>2.4538431321199421</v>
      </c>
      <c r="JP15" s="62">
        <f>VLOOKUP($B15,RD_15[#All],JP$2,0)/JP$1</f>
        <v>2.4247776033490318</v>
      </c>
      <c r="JQ15" s="62">
        <f>VLOOKUP($B15,RD_15[#All],JQ$2,0)/JQ$1</f>
        <v>2.4380777952206527</v>
      </c>
      <c r="JR15" s="62">
        <f>VLOOKUP($B15,RD_15[#All],JR$2,0)/JR$1</f>
        <v>2.4276120704692135</v>
      </c>
      <c r="JS15" s="62">
        <f>VLOOKUP($B15,RD_15[#All],JS$2,0)/JS$1</f>
        <v>2.4482970445703365</v>
      </c>
      <c r="JT15" s="62">
        <f>VLOOKUP($B15,RD_15[#All],JT$2,0)/JT$1</f>
        <v>2.4642650582500205</v>
      </c>
      <c r="JU15" s="62">
        <f>VLOOKUP($B15,RD_15[#All],JU$2,0)/JU$1</f>
        <v>2.4311402882831454</v>
      </c>
      <c r="JV15" s="62">
        <f>VLOOKUP($B15,RD_15[#All],JV$2,0)/JV$1</f>
        <v>2.4032501889644742</v>
      </c>
      <c r="JW15" s="62">
        <f>VLOOKUP($B15,RD_15[#All],JW$2,0)/JW$1</f>
        <v>2.395691609977324</v>
      </c>
      <c r="JX15" s="62">
        <f>VLOOKUP($B15,RD_15[#All],JX$2,0)/JX$1</f>
        <v>2.3654572940287224</v>
      </c>
      <c r="JY15" s="62">
        <f>VLOOKUP($B15,RD_15[#All],JY$2,0)/JY$1</f>
        <v>2.3578987150415718</v>
      </c>
      <c r="JZ15" s="62">
        <f>VLOOKUP($B15,RD_15[#All],JZ$2,0)/JZ$1</f>
        <v>2.3057445200302342</v>
      </c>
      <c r="KA15" s="62">
        <f>VLOOKUP($B15,RD_15[#All],KA$2,0)/KA$1</f>
        <v>2.344293272864701</v>
      </c>
      <c r="KB15" s="62">
        <f>VLOOKUP($B15,RD_15[#All],KB$2,0)/KB$1</f>
        <v>2.408919123204837</v>
      </c>
      <c r="KC15" s="62">
        <f>VLOOKUP($B15,RD_15[#All],KC$2,0)/KC$1</f>
        <v>2.3582766439909295</v>
      </c>
      <c r="KD15" s="62">
        <f>VLOOKUP($B15,RD_15[#All],KD$2,0)/KD$1</f>
        <v>2.307634164777022</v>
      </c>
      <c r="KE15" s="62">
        <f>VLOOKUP($B15,RD_15[#All],KE$2,0)/KE$1</f>
        <v>2.4062736205593347</v>
      </c>
      <c r="KF15" s="62">
        <f>VLOOKUP($B15,RD_15[#All],KF$2,0)/KF$1</f>
        <v>2.4668737060041406</v>
      </c>
      <c r="KG15" s="62">
        <f>VLOOKUP($B15,RD_15[#All],KG$2,0)/KG$1</f>
        <v>2.4009826152683291</v>
      </c>
      <c r="KH15" s="62">
        <f>VLOOKUP($B15,RD_15[#All],KH$2,0)/KH$1</f>
        <v>2.4391534391534391</v>
      </c>
      <c r="KI15" s="62">
        <f>VLOOKUP($B15,RD_15[#All],KI$2,0)/KI$1</f>
        <v>2.4361111111111109</v>
      </c>
      <c r="KJ15" s="62">
        <f>VLOOKUP($B15,RD_15[#All],KJ$2,0)/KJ$1</f>
        <v>2.3829365079365079</v>
      </c>
      <c r="KK15" s="62">
        <f>VLOOKUP($B15,RD_15[#All],KK$2,0)/KK$1</f>
        <v>2.3484126984126981</v>
      </c>
      <c r="KL15" s="62">
        <f>VLOOKUP($B15,RD_15[#All],KL$2,0)/KL$1</f>
        <v>2.3573059360730593</v>
      </c>
      <c r="KM15" s="62">
        <f>VLOOKUP($B15,RD_15[#All],KM$2,0)/KM$1</f>
        <v>2.3957382039573822</v>
      </c>
      <c r="KN15" s="62">
        <f>VLOOKUP($B15,RD_15[#All],KN$2,0)/KN$1</f>
        <v>2.3792188092529392</v>
      </c>
      <c r="KO15" s="62">
        <f>VLOOKUP($B15,RD_15[#All],KO$2,0)/KO$1</f>
        <v>2.3629124004550626</v>
      </c>
      <c r="KP15" s="62">
        <f>VLOOKUP($B15,RD_15[#All],KP$2,0)/KP$1</f>
        <v>2.3864239666287448</v>
      </c>
      <c r="KQ15" s="62">
        <f>VLOOKUP($B15,RD_15[#All],KQ$2,0)/KQ$1</f>
        <v>1.9494634821737629</v>
      </c>
      <c r="KR15" s="62">
        <f>VLOOKUP($B15,RD_15[#All],KR$2,0)/KR$1</f>
        <v>2.37163443306788</v>
      </c>
      <c r="KS15" s="62">
        <f>VLOOKUP($B15,RD_15[#All],KS$2,0)/KS$1</f>
        <v>2.360637087599545</v>
      </c>
      <c r="KT15" s="62">
        <f>VLOOKUP($B15,RD_15[#All],KT$2,0)/KT$1</f>
        <v>2.398558968524839</v>
      </c>
      <c r="KU15" s="62">
        <f>VLOOKUP($B15,RD_15[#All],KU$2,0)/KU$1</f>
        <v>2.3860447478194922</v>
      </c>
      <c r="KV15" s="62">
        <f>VLOOKUP($B15,RD_15[#All],KV$2,0)/KV$1</f>
        <v>2.4226415094339622</v>
      </c>
      <c r="KW15" s="62">
        <f>VLOOKUP($B15,RD_15[#All],KW$2,0)/KW$1</f>
        <v>2.4038680318543801</v>
      </c>
      <c r="KX15" s="62">
        <f>VLOOKUP($B15,RD_15[#All],KX$2,0)/KX$1</f>
        <v>2.4863945578231288</v>
      </c>
      <c r="KY15" s="62">
        <f>VLOOKUP($B15,RD_15[#All],KY$2,0)/KY$1</f>
        <v>2.4694444444444441</v>
      </c>
      <c r="KZ15" s="62">
        <f>VLOOKUP($B15,RD_15[#All],KZ$2,0)/KZ$1</f>
        <v>2.4035714285714289</v>
      </c>
      <c r="LA15" s="62">
        <f>VLOOKUP($B15,RD_15[#All],LA$2,0)/LA$1</f>
        <v>2.4862637362637363</v>
      </c>
      <c r="LB15" s="62">
        <f>VLOOKUP($B15,RD_15[#All],LB$2,0)/LB$1</f>
        <v>2.3899392532932904</v>
      </c>
      <c r="LC15" s="62">
        <f>VLOOKUP($B15,RD_15[#All],LC$2,0)/LC$1</f>
        <v>2.4746031746031747</v>
      </c>
      <c r="LD15" s="62">
        <f>VLOOKUP($B15,RD_15[#All],LD$2,0)/LD$1</f>
        <v>2.4302907976377366</v>
      </c>
      <c r="LE15" s="62">
        <f>VLOOKUP($B15,RD_15[#All],LE$2,0)/LE$1</f>
        <v>2.4130971069746581</v>
      </c>
      <c r="LF15" s="62">
        <f>VLOOKUP($B15,RD_15[#All],LF$2,0)/LF$1</f>
        <v>2.3936607610076996</v>
      </c>
      <c r="LG15" s="62">
        <f>VLOOKUP($B15,RD_15[#All],LG$2,0)/LG$1</f>
        <v>2.4293650793650796</v>
      </c>
      <c r="LH15" s="62">
        <f>VLOOKUP($B15,RD_15[#All],LH$2,0)/LH$1</f>
        <v>2.3675948112038339</v>
      </c>
      <c r="LI15" s="62">
        <f>VLOOKUP($B15,RD_15[#All],LI$2,0)/LI$1</f>
        <v>2.4190775211183375</v>
      </c>
      <c r="LJ15" s="62">
        <f>VLOOKUP($B15,RD_15[#All],LJ$2,0)/LJ$1</f>
        <v>2.4179392036534897</v>
      </c>
      <c r="LK15" s="62">
        <f>VLOOKUP($B15,RD_15[#All],LK$2,0)/LK$1</f>
        <v>2.3642072213500782</v>
      </c>
      <c r="LL15" s="62">
        <f>VLOOKUP($B15,RD_15[#All],LL$2,0)/LL$1</f>
        <v>2.3936420722135008</v>
      </c>
      <c r="LM15" s="62">
        <f>VLOOKUP($B15,RD_15[#All],LM$2,0)/LM$1</f>
        <v>2.453838678328474</v>
      </c>
      <c r="LN15" s="62">
        <f>VLOOKUP($B15,RD_15[#All],LN$2,0)/LN$1</f>
        <v>2.4336547805935562</v>
      </c>
      <c r="LO15" s="62">
        <f>VLOOKUP($B15,RD_15[#All],LO$2,0)/LO$1</f>
        <v>2.3973985198474992</v>
      </c>
      <c r="LP15" s="62">
        <f>VLOOKUP($B15,RD_15[#All],LP$2,0)/LP$1</f>
        <v>2.4172086416984375</v>
      </c>
      <c r="LQ15" s="62">
        <f>VLOOKUP($B15,RD_15[#All],LQ$2,0)/LQ$1</f>
        <v>2.411602003438738</v>
      </c>
      <c r="LR15" s="62">
        <f>VLOOKUP($B15,RD_15[#All],LR$2,0)/LR$1</f>
        <v>2.4287956941018161</v>
      </c>
      <c r="LS15" s="62">
        <f>VLOOKUP($B15,RD_15[#All],LS$2,0)/LS$1</f>
        <v>2.474854136091921</v>
      </c>
      <c r="LT15" s="62">
        <f>VLOOKUP($B15,RD_15[#All],LT$2,0)/LT$1</f>
        <v>2.3905023547880693</v>
      </c>
      <c r="LU15" s="62">
        <f>VLOOKUP($B15,RD_15[#All],LU$2,0)/LU$1</f>
        <v>2.4014913657770798</v>
      </c>
      <c r="LV15" s="62">
        <f>VLOOKUP($B15,RD_15[#All],LV$2,0)/LV$1</f>
        <v>2.4811616954474096</v>
      </c>
      <c r="LW15" s="62">
        <f>VLOOKUP($B15,RD_15[#All],LW$2,0)/LW$1</f>
        <v>2.5</v>
      </c>
      <c r="LX15" s="62">
        <f>VLOOKUP($B15,RD_15[#All],LX$2,0)/LX$1</f>
        <v>2.5117739403453689</v>
      </c>
      <c r="LY15" s="62">
        <f>VLOOKUP($B15,RD_15[#All],LY$2,0)/LY$1</f>
        <v>2.5125588697017269</v>
      </c>
      <c r="LZ15" s="62">
        <f>VLOOKUP($B15,RD_15[#All],LZ$2,0)/LZ$1</f>
        <v>2.3899230021678997</v>
      </c>
      <c r="MA15" s="62">
        <f>VLOOKUP($B15,RD_15[#All],MA$2,0)/MA$1</f>
        <v>2.4665470583837927</v>
      </c>
      <c r="MB15" s="62">
        <f>VLOOKUP($B15,RD_15[#All],MB$2,0)/MB$1</f>
        <v>2.4340285564775361</v>
      </c>
      <c r="MC15" s="62">
        <f>VLOOKUP($B15,RD_15[#All],MC$2,0)/MC$1</f>
        <v>2.4676683860357329</v>
      </c>
      <c r="MD15" s="62">
        <f>VLOOKUP($B15,RD_15[#All],MD$2,0)/MD$1</f>
        <v>2.3981460716154595</v>
      </c>
      <c r="ME15" s="62">
        <f>VLOOKUP($B15,RD_15[#All],ME$2,0)/ME$1</f>
        <v>2.4545862300964343</v>
      </c>
      <c r="MF15" s="62">
        <f>VLOOKUP($B15,RD_15[#All],MF$2,0)/MF$1</f>
        <v>2.4669208342677726</v>
      </c>
      <c r="MG15" s="62">
        <f>VLOOKUP($B15,RD_15[#All],MG$2,0)/MG$1</f>
        <v>2.4515960230245941</v>
      </c>
      <c r="MH15" s="62">
        <f>VLOOKUP($B15,RD_15[#All],MH$2,0)/MH$1</f>
        <v>2.4863571802347311</v>
      </c>
      <c r="MI15" s="62">
        <f>VLOOKUP($B15,RD_15[#All],MI$2,0)/MI$1</f>
        <v>2.431038349405696</v>
      </c>
      <c r="MJ15" s="62">
        <f>VLOOKUP($B15,RD_15[#All],MJ$2,0)/MJ$1</f>
        <v>2.4595761381475669</v>
      </c>
      <c r="MK15" s="62">
        <f>VLOOKUP($B15,RD_15[#All],MK$2,0)/MK$1</f>
        <v>2.4725274725274726</v>
      </c>
      <c r="ML15" s="62">
        <f>VLOOKUP($B15,RD_15[#All],ML$2,0)/ML$1</f>
        <v>2.4684159378036927</v>
      </c>
      <c r="MM15" s="62">
        <f>VLOOKUP($B15,RD_15[#All],MM$2,0)/MM$1</f>
        <v>2.3989919854581512</v>
      </c>
      <c r="MN15" s="62">
        <f>VLOOKUP($B15,RD_15[#All],MN$2,0)/MN$1</f>
        <v>2.4293563579277864</v>
      </c>
      <c r="MO15" s="62">
        <f>VLOOKUP($B15,RD_15[#All],MO$2,0)/MO$1</f>
        <v>2.4815541601255884</v>
      </c>
      <c r="MP15" s="62">
        <f>VLOOKUP($B15,RD_15[#All],MP$2,0)/MP$1</f>
        <v>2.4265020693592128</v>
      </c>
      <c r="MQ15" s="62">
        <f>VLOOKUP($B15,RD_15[#All],MQ$2,0)/MQ$1</f>
        <v>2.4082380204829179</v>
      </c>
      <c r="MR15" s="62">
        <f>VLOOKUP($B15,RD_15[#All],MR$2,0)/MR$1</f>
        <v>2.2994692382447486</v>
      </c>
      <c r="MS15" s="62">
        <f>VLOOKUP($B15,RD_15[#All],MS$2,0)/MS$1</f>
        <v>2.4379905808477238</v>
      </c>
      <c r="MT15" s="62">
        <f>VLOOKUP($B15,RD_15[#All],MT$2,0)/MT$1</f>
        <v>2.4186527757956333</v>
      </c>
      <c r="MU15" s="62">
        <f>VLOOKUP($B15,RD_15[#All],MU$2,0)/MU$1</f>
        <v>2.4344023323615156</v>
      </c>
      <c r="MV15" s="62">
        <f>VLOOKUP($B15,RD_15[#All],MV$2,0)/MV$1</f>
        <v>2.4657485371771091</v>
      </c>
      <c r="MW15" s="62">
        <f>VLOOKUP($B15,RD_15[#All],MW$2,0)/MW$1</f>
        <v>2.3905023547880693</v>
      </c>
      <c r="MX15" s="62">
        <f>VLOOKUP($B15,RD_15[#All],MX$2,0)/MX$1</f>
        <v>2.4179561934663973</v>
      </c>
      <c r="MY15" s="62">
        <f>VLOOKUP($B15,RD_15[#All],MY$2,0)/MY$1</f>
        <v>2.3897174254317108</v>
      </c>
      <c r="MZ15" s="62">
        <f>VLOOKUP($B15,RD_15[#All],MZ$2,0)/MZ$1</f>
        <v>2.4187598116169542</v>
      </c>
      <c r="NA15" s="62">
        <f>VLOOKUP($B15,RD_15[#All],NA$2,0)/NA$1</f>
        <v>2.4539370404032059</v>
      </c>
      <c r="NB15" s="62">
        <f>VLOOKUP($B15,RD_15[#All],NB$2,0)/NB$1</f>
        <v>2.4839089481946623</v>
      </c>
      <c r="NC15" s="62">
        <f>VLOOKUP($B15,RD_15[#All],NC$2,0)/NC$1</f>
        <v>2.4846938775510203</v>
      </c>
      <c r="ND15" s="62">
        <f>VLOOKUP($B15,RD_15[#All],ND$2,0)/ND$1</f>
        <v>2.4568288854003137</v>
      </c>
      <c r="NE15" s="63">
        <f>IFERROR(AVERAGEIF(Inv_SY_B20[[#This Row],[BLK1_INV1]:[BLK12_INV31]],"&gt;"&amp;0.1,Inv_SY_B20[[#This Row],[BLK1_INV1]:[BLK12_INV31]]),"")</f>
        <v>2.3915001523643866</v>
      </c>
    </row>
    <row r="16" spans="2:369" x14ac:dyDescent="0.35">
      <c r="B16" s="87">
        <f t="shared" si="6"/>
        <v>45757</v>
      </c>
      <c r="C16" s="62">
        <f>VLOOKUP($B16,RD_15[#All],C$2,0)/C$1</f>
        <v>3.5502392344497604</v>
      </c>
      <c r="D16" s="62">
        <f>VLOOKUP($B16,RD_15[#All],D$2,0)/D$1</f>
        <v>3.4593301435406696</v>
      </c>
      <c r="E16" s="62">
        <f>VLOOKUP($B16,RD_15[#All],E$2,0)/E$1</f>
        <v>3.5825757575757575</v>
      </c>
      <c r="F16" s="62">
        <f>VLOOKUP($B16,RD_15[#All],F$2,0)/F$1</f>
        <v>3.5833333333333335</v>
      </c>
      <c r="G16" s="62">
        <f>VLOOKUP($B16,RD_15[#All],G$2,0)/G$1</f>
        <v>3.5765151515151516</v>
      </c>
      <c r="H16" s="62">
        <f>VLOOKUP($B16,RD_15[#All],H$2,0)/H$1</f>
        <v>3.429005315110099</v>
      </c>
      <c r="I16" s="62">
        <f>VLOOKUP($B16,RD_15[#All],I$2,0)/I$1</f>
        <v>3.6518745218056621</v>
      </c>
      <c r="J16" s="62">
        <f>VLOOKUP($B16,RD_15[#All],J$2,0)/J$1</f>
        <v>3.499242424242424</v>
      </c>
      <c r="K16" s="62">
        <f>VLOOKUP($B16,RD_15[#All],K$2,0)/K$1</f>
        <v>3.6159090909090912</v>
      </c>
      <c r="L16" s="62">
        <f>VLOOKUP($B16,RD_15[#All],L$2,0)/L$1</f>
        <v>3.6227272727272726</v>
      </c>
      <c r="M16" s="62">
        <f>VLOOKUP($B16,RD_15[#All],M$2,0)/M$1</f>
        <v>3.6219696969696971</v>
      </c>
      <c r="N16" s="62">
        <f>VLOOKUP($B16,RD_15[#All],N$2,0)/N$1</f>
        <v>3.6090909090909089</v>
      </c>
      <c r="O16" s="62">
        <f>VLOOKUP($B16,RD_15[#All],O$2,0)/O$1</f>
        <v>3.6204545454545451</v>
      </c>
      <c r="P16" s="62">
        <f>VLOOKUP($B16,RD_15[#All],P$2,0)/P$1</f>
        <v>3.6227272727272726</v>
      </c>
      <c r="Q16" s="62">
        <f>VLOOKUP($B16,RD_15[#All],Q$2,0)/Q$1</f>
        <v>3.6590909090909092</v>
      </c>
      <c r="R16" s="62">
        <f>VLOOKUP($B16,RD_15[#All],R$2,0)/R$1</f>
        <v>3.6537878787878788</v>
      </c>
      <c r="S16" s="62">
        <f>VLOOKUP($B16,RD_15[#All],S$2,0)/S$1</f>
        <v>3.5933014354066986</v>
      </c>
      <c r="T16" s="62">
        <f>VLOOKUP($B16,RD_15[#All],T$2,0)/T$1</f>
        <v>3.6140350877192979</v>
      </c>
      <c r="U16" s="62">
        <f>VLOOKUP($B16,RD_15[#All],U$2,0)/U$1</f>
        <v>3.5878787878787879</v>
      </c>
      <c r="V16" s="62">
        <f>VLOOKUP($B16,RD_15[#All],V$2,0)/V$1</f>
        <v>3.6325757575757578</v>
      </c>
      <c r="W16" s="62">
        <f>VLOOKUP($B16,RD_15[#All],W$2,0)/W$1</f>
        <v>3.7295454545454545</v>
      </c>
      <c r="X16" s="62">
        <f>VLOOKUP($B16,RD_15[#All],X$2,0)/X$1</f>
        <v>3.6924242424242424</v>
      </c>
      <c r="Y16" s="62">
        <f>VLOOKUP($B16,RD_15[#All],Y$2,0)/Y$1</f>
        <v>3.7340909090909089</v>
      </c>
      <c r="Z16" s="62">
        <f>VLOOKUP($B16,RD_15[#All],Z$2,0)/Z$1</f>
        <v>3.7166666666666668</v>
      </c>
      <c r="AA16" s="62">
        <f>VLOOKUP($B16,RD_15[#All],AA$2,0)/AA$1</f>
        <v>3.7189393939393938</v>
      </c>
      <c r="AB16" s="62">
        <f>VLOOKUP($B16,RD_15[#All],AB$2,0)/AB$1</f>
        <v>3.7174242424242423</v>
      </c>
      <c r="AC16" s="62">
        <f>VLOOKUP($B16,RD_15[#All],AC$2,0)/AC$1</f>
        <v>3.7287878787878785</v>
      </c>
      <c r="AD16" s="62">
        <f>VLOOKUP($B16,RD_15[#All],AD$2,0)/AD$1</f>
        <v>3.7143939393939394</v>
      </c>
      <c r="AE16" s="62">
        <f>VLOOKUP($B16,RD_15[#All],AE$2,0)/AE$1</f>
        <v>3.7333333333333334</v>
      </c>
      <c r="AF16" s="62">
        <f>VLOOKUP($B16,RD_15[#All],AF$2,0)/AF$1</f>
        <v>3.7424242424242422</v>
      </c>
      <c r="AG16" s="62">
        <f>VLOOKUP($B16,RD_15[#All],AG$2,0)/AG$1</f>
        <v>3.7090909090909094</v>
      </c>
      <c r="AH16" s="62">
        <f>VLOOKUP($B16,RD_15[#All],AH$2,0)/AH$1</f>
        <v>3.7234848484848486</v>
      </c>
      <c r="AI16" s="62">
        <f>VLOOKUP($B16,RD_15[#All],AI$2,0)/AI$1</f>
        <v>3.5643939393939394</v>
      </c>
      <c r="AJ16" s="62">
        <f>VLOOKUP($B16,RD_15[#All],AJ$2,0)/AJ$1</f>
        <v>3.5183413078149917</v>
      </c>
      <c r="AK16" s="62">
        <f>VLOOKUP($B16,RD_15[#All],AK$2,0)/AK$1</f>
        <v>3.5518341307814989</v>
      </c>
      <c r="AL16" s="62">
        <f>VLOOKUP($B16,RD_15[#All],AL$2,0)/AL$1</f>
        <v>3.5853269537480066</v>
      </c>
      <c r="AM16" s="62">
        <f>VLOOKUP($B16,RD_15[#All],AM$2,0)/AM$1</f>
        <v>3.6419457735247205</v>
      </c>
      <c r="AN16" s="62">
        <f>VLOOKUP($B16,RD_15[#All],AN$2,0)/AN$1</f>
        <v>3.6411483253588517</v>
      </c>
      <c r="AO16" s="62">
        <f>VLOOKUP($B16,RD_15[#All],AO$2,0)/AO$1</f>
        <v>3.5977272727272727</v>
      </c>
      <c r="AP16" s="62">
        <f>VLOOKUP($B16,RD_15[#All],AP$2,0)/AP$1</f>
        <v>3.6068580542264752</v>
      </c>
      <c r="AQ16" s="62">
        <f>VLOOKUP($B16,RD_15[#All],AQ$2,0)/AQ$1</f>
        <v>3.5</v>
      </c>
      <c r="AR16" s="62">
        <f>VLOOKUP($B16,RD_15[#All],AR$2,0)/AR$1</f>
        <v>3.6233951497860204</v>
      </c>
      <c r="AS16" s="62">
        <f>VLOOKUP($B16,RD_15[#All],AS$2,0)/AS$1</f>
        <v>3.70873786407767</v>
      </c>
      <c r="AT16" s="62">
        <f>VLOOKUP($B16,RD_15[#All],AT$2,0)/AT$1</f>
        <v>3.6842105263157894</v>
      </c>
      <c r="AU16" s="62">
        <f>VLOOKUP($B16,RD_15[#All],AU$2,0)/AU$1</f>
        <v>3.695175438596491</v>
      </c>
      <c r="AV16" s="62">
        <f>VLOOKUP($B16,RD_15[#All],AV$2,0)/AV$1</f>
        <v>3.7879884225759772</v>
      </c>
      <c r="AW16" s="62">
        <f>VLOOKUP($B16,RD_15[#All],AW$2,0)/AW$1</f>
        <v>3.7694369973190351</v>
      </c>
      <c r="AX16" s="62">
        <f>VLOOKUP($B16,RD_15[#All],AX$2,0)/AX$1</f>
        <v>3.7331989247311825</v>
      </c>
      <c r="AY16" s="62">
        <f>VLOOKUP($B16,RD_15[#All],AY$2,0)/AY$1</f>
        <v>3.6748166259168706</v>
      </c>
      <c r="AZ16" s="62">
        <f>VLOOKUP($B16,RD_15[#All],AZ$2,0)/AZ$1</f>
        <v>3.7076064200976964</v>
      </c>
      <c r="BA16" s="62">
        <f>VLOOKUP($B16,RD_15[#All],BA$2,0)/BA$1</f>
        <v>3.7214076246334309</v>
      </c>
      <c r="BB16" s="62">
        <f>VLOOKUP($B16,RD_15[#All],BB$2,0)/BB$1</f>
        <v>3.6308919506889046</v>
      </c>
      <c r="BC16" s="62">
        <f>VLOOKUP($B16,RD_15[#All],BC$2,0)/BC$1</f>
        <v>3.5952380952380953</v>
      </c>
      <c r="BD16" s="62">
        <f>VLOOKUP($B16,RD_15[#All],BD$2,0)/BD$1</f>
        <v>3.6004140786749486</v>
      </c>
      <c r="BE16" s="62">
        <f>VLOOKUP($B16,RD_15[#All],BE$2,0)/BE$1</f>
        <v>3.5435082872928176</v>
      </c>
      <c r="BF16" s="62">
        <f>VLOOKUP($B16,RD_15[#All],BF$2,0)/BF$1</f>
        <v>3.629111266620014</v>
      </c>
      <c r="BG16" s="62">
        <f>VLOOKUP($B16,RD_15[#All],BG$2,0)/BG$1</f>
        <v>3.615591397849462</v>
      </c>
      <c r="BH16" s="62">
        <f>VLOOKUP($B16,RD_15[#All],BH$2,0)/BH$1</f>
        <v>3.4565217391304346</v>
      </c>
      <c r="BI16" s="62">
        <f>VLOOKUP($B16,RD_15[#All],BI$2,0)/BI$1</f>
        <v>3.4520766773162936</v>
      </c>
      <c r="BJ16" s="62">
        <f>VLOOKUP($B16,RD_15[#All],BJ$2,0)/BJ$1</f>
        <v>3.4242002781641165</v>
      </c>
      <c r="BK16" s="62">
        <f>VLOOKUP($B16,RD_15[#All],BK$2,0)/BK$1</f>
        <v>3.6045454545454545</v>
      </c>
      <c r="BL16" s="62">
        <f>VLOOKUP($B16,RD_15[#All],BL$2,0)/BL$1</f>
        <v>3.551751592356688</v>
      </c>
      <c r="BM16" s="62">
        <f>VLOOKUP($B16,RD_15[#All],BM$2,0)/BM$1</f>
        <v>3.5938416422287389</v>
      </c>
      <c r="BN16" s="62">
        <f>VLOOKUP($B16,RD_15[#All],BN$2,0)/BN$1</f>
        <v>3.9413388543823324</v>
      </c>
      <c r="BO16" s="62">
        <f>VLOOKUP($B16,RD_15[#All],BO$2,0)/BO$1</f>
        <v>3.8633540372670803</v>
      </c>
      <c r="BP16" s="62">
        <f>VLOOKUP($B16,RD_15[#All],BP$2,0)/BP$1</f>
        <v>3.8584285219799241</v>
      </c>
      <c r="BQ16" s="62">
        <f>VLOOKUP($B16,RD_15[#All],BQ$2,0)/BQ$1</f>
        <v>3.8988957902001382</v>
      </c>
      <c r="BR16" s="62">
        <f>VLOOKUP($B16,RD_15[#All],BR$2,0)/BR$1</f>
        <v>3.9558316080055214</v>
      </c>
      <c r="BS16" s="62">
        <f>VLOOKUP($B16,RD_15[#All],BS$2,0)/BS$1</f>
        <v>3.9087610160705024</v>
      </c>
      <c r="BT16" s="62">
        <f>VLOOKUP($B16,RD_15[#All],BT$2,0)/BT$1</f>
        <v>3.829192546583851</v>
      </c>
      <c r="BU16" s="62">
        <f>VLOOKUP($B16,RD_15[#All],BU$2,0)/BU$1</f>
        <v>3.9047619047619042</v>
      </c>
      <c r="BV16" s="62">
        <f>VLOOKUP($B16,RD_15[#All],BV$2,0)/BV$1</f>
        <v>3.9675638371290542</v>
      </c>
      <c r="BW16" s="62">
        <f>VLOOKUP($B16,RD_15[#All],BW$2,0)/BW$1</f>
        <v>3.839544513457557</v>
      </c>
      <c r="BX16" s="62">
        <f>VLOOKUP($B16,RD_15[#All],BX$2,0)/BX$1</f>
        <v>3.8497652582159625</v>
      </c>
      <c r="BY16" s="62">
        <f>VLOOKUP($B16,RD_15[#All],BY$2,0)/BY$1</f>
        <v>3.8336783988957901</v>
      </c>
      <c r="BZ16" s="62">
        <f>VLOOKUP($B16,RD_15[#All],BZ$2,0)/BZ$1</f>
        <v>3.8888888888888888</v>
      </c>
      <c r="CA16" s="62">
        <f>VLOOKUP($B16,RD_15[#All],CA$2,0)/CA$1</f>
        <v>3.8142135642135644</v>
      </c>
      <c r="CB16" s="62">
        <f>VLOOKUP($B16,RD_15[#All],CB$2,0)/CB$1</f>
        <v>3.8857832988267766</v>
      </c>
      <c r="CC16" s="62">
        <f>VLOOKUP($B16,RD_15[#All],CC$2,0)/CC$1</f>
        <v>3.9247757073844034</v>
      </c>
      <c r="CD16" s="62">
        <f>VLOOKUP($B16,RD_15[#All],CD$2,0)/CD$1</f>
        <v>3.9137336093857833</v>
      </c>
      <c r="CE16" s="62">
        <f>VLOOKUP($B16,RD_15[#All],CE$2,0)/CE$1</f>
        <v>3.8895790200138025</v>
      </c>
      <c r="CF16" s="62">
        <f>VLOOKUP($B16,RD_15[#All],CF$2,0)/CF$1</f>
        <v>3.9398148148148153</v>
      </c>
      <c r="CG16" s="62">
        <f>VLOOKUP($B16,RD_15[#All],CG$2,0)/CG$1</f>
        <v>3.8940648723257416</v>
      </c>
      <c r="CH16" s="62">
        <f>VLOOKUP($B16,RD_15[#All],CH$2,0)/CH$1</f>
        <v>3.9592352092352092</v>
      </c>
      <c r="CI16" s="62">
        <f>VLOOKUP($B16,RD_15[#All],CI$2,0)/CI$1</f>
        <v>3.9558316080055214</v>
      </c>
      <c r="CJ16" s="62">
        <f>VLOOKUP($B16,RD_15[#All],CJ$2,0)/CJ$1</f>
        <v>3.9242424242424243</v>
      </c>
      <c r="CK16" s="62">
        <f>VLOOKUP($B16,RD_15[#All],CK$2,0)/CK$1</f>
        <v>3.9199134199134198</v>
      </c>
      <c r="CL16" s="62">
        <f>VLOOKUP($B16,RD_15[#All],CL$2,0)/CL$1</f>
        <v>3.9056505961638148</v>
      </c>
      <c r="CM16" s="62">
        <f>VLOOKUP($B16,RD_15[#All],CM$2,0)/CM$1</f>
        <v>3.9037267080745339</v>
      </c>
      <c r="CN16" s="62">
        <f>VLOOKUP($B16,RD_15[#All],CN$2,0)/CN$1</f>
        <v>3.8685300207039335</v>
      </c>
      <c r="CO16" s="62">
        <f>VLOOKUP($B16,RD_15[#All],CO$2,0)/CO$1</f>
        <v>3.8864734299516903</v>
      </c>
      <c r="CP16" s="62">
        <f>VLOOKUP($B16,RD_15[#All],CP$2,0)/CP$1</f>
        <v>3.812284334023464</v>
      </c>
      <c r="CQ16" s="62">
        <f>VLOOKUP($B16,RD_15[#All],CQ$2,0)/CQ$1</f>
        <v>3.8850931677018634</v>
      </c>
      <c r="CR16" s="62">
        <f>VLOOKUP($B16,RD_15[#All],CR$2,0)/CR$1</f>
        <v>3.8895790200138025</v>
      </c>
      <c r="CS16" s="62">
        <f>VLOOKUP($B16,RD_15[#All],CS$2,0)/CS$1</f>
        <v>3.9382332643202207</v>
      </c>
      <c r="CT16" s="62">
        <f>VLOOKUP($B16,RD_15[#All],CT$2,0)/CT$1</f>
        <v>3.9651483781918562</v>
      </c>
      <c r="CU16" s="62">
        <f>VLOOKUP($B16,RD_15[#All],CU$2,0)/CU$1</f>
        <v>3.942539682539683</v>
      </c>
      <c r="CV16" s="62">
        <f>VLOOKUP($B16,RD_15[#All],CV$2,0)/CV$1</f>
        <v>3.9434092477570735</v>
      </c>
      <c r="CW16" s="62">
        <f>VLOOKUP($B16,RD_15[#All],CW$2,0)/CW$1</f>
        <v>3.9610075914423741</v>
      </c>
      <c r="CX16" s="62">
        <f>VLOOKUP($B16,RD_15[#All],CX$2,0)/CX$1</f>
        <v>3.9246031746031749</v>
      </c>
      <c r="CY16" s="62">
        <f>VLOOKUP($B16,RD_15[#All],CY$2,0)/CY$1</f>
        <v>3.8914141414141419</v>
      </c>
      <c r="CZ16" s="62">
        <f>VLOOKUP($B16,RD_15[#All],CZ$2,0)/CZ$1</f>
        <v>3.9761904761904758</v>
      </c>
      <c r="DA16" s="62">
        <f>VLOOKUP($B16,RD_15[#All],DA$2,0)/DA$1</f>
        <v>3.8932223955624892</v>
      </c>
      <c r="DB16" s="62">
        <f>VLOOKUP($B16,RD_15[#All],DB$2,0)/DB$1</f>
        <v>3.9544513457556936</v>
      </c>
      <c r="DC16" s="62">
        <f>VLOOKUP($B16,RD_15[#All],DC$2,0)/DC$1</f>
        <v>4.1404416839199447</v>
      </c>
      <c r="DD16" s="62">
        <f>VLOOKUP($B16,RD_15[#All],DD$2,0)/DD$1</f>
        <v>3.9340924775707378</v>
      </c>
      <c r="DE16" s="62">
        <f>VLOOKUP($B16,RD_15[#All],DE$2,0)/DE$1</f>
        <v>4.0182884748102135</v>
      </c>
      <c r="DF16" s="62">
        <f>VLOOKUP($B16,RD_15[#All],DF$2,0)/DF$1</f>
        <v>4.0017253278122844</v>
      </c>
      <c r="DG16" s="62">
        <f>VLOOKUP($B16,RD_15[#All],DG$2,0)/DG$1</f>
        <v>3.9910282953761209</v>
      </c>
      <c r="DH16" s="62">
        <f>VLOOKUP($B16,RD_15[#All],DH$2,0)/DH$1</f>
        <v>4.0203588681849549</v>
      </c>
      <c r="DI16" s="62">
        <f>VLOOKUP($B16,RD_15[#All],DI$2,0)/DI$1</f>
        <v>3.9692891649413387</v>
      </c>
      <c r="DJ16" s="62">
        <f>VLOOKUP($B16,RD_15[#All],DJ$2,0)/DJ$1</f>
        <v>4.050034506556246</v>
      </c>
      <c r="DK16" s="62">
        <f>VLOOKUP($B16,RD_15[#All],DK$2,0)/DK$1</f>
        <v>3.9557823129251699</v>
      </c>
      <c r="DL16" s="62">
        <f>VLOOKUP($B16,RD_15[#All],DL$2,0)/DL$1</f>
        <v>3.9368686868686869</v>
      </c>
      <c r="DM16" s="62">
        <f>VLOOKUP($B16,RD_15[#All],DM$2,0)/DM$1</f>
        <v>3.9130434782608696</v>
      </c>
      <c r="DN16" s="62">
        <f>VLOOKUP($B16,RD_15[#All],DN$2,0)/DN$1</f>
        <v>4.016563146997929</v>
      </c>
      <c r="DO16" s="62">
        <f>VLOOKUP($B16,RD_15[#All],DO$2,0)/DO$1</f>
        <v>3.9592822636300897</v>
      </c>
      <c r="DP16" s="62">
        <f>VLOOKUP($B16,RD_15[#All],DP$2,0)/DP$1</f>
        <v>3.9730848861283645</v>
      </c>
      <c r="DQ16" s="62">
        <f>VLOOKUP($B16,RD_15[#All],DQ$2,0)/DQ$1</f>
        <v>3.9824016563146993</v>
      </c>
      <c r="DR16" s="62">
        <f>VLOOKUP($B16,RD_15[#All],DR$2,0)/DR$1</f>
        <v>3.9596273291925463</v>
      </c>
      <c r="DS16" s="62">
        <f>VLOOKUP($B16,RD_15[#All],DS$2,0)/DS$1</f>
        <v>3.9551414768806072</v>
      </c>
      <c r="DT16" s="62">
        <f>VLOOKUP($B16,RD_15[#All],DT$2,0)/DT$1</f>
        <v>3.9513457556935814</v>
      </c>
      <c r="DU16" s="62">
        <f>VLOOKUP($B16,RD_15[#All],DU$2,0)/DU$1</f>
        <v>3.9213564213564216</v>
      </c>
      <c r="DV16" s="62">
        <f>VLOOKUP($B16,RD_15[#All],DV$2,0)/DV$1</f>
        <v>3.9480519480519485</v>
      </c>
      <c r="DW16" s="62">
        <f>VLOOKUP($B16,RD_15[#All],DW$2,0)/DW$1</f>
        <v>3.9723947550034509</v>
      </c>
      <c r="DX16" s="62">
        <f>VLOOKUP($B16,RD_15[#All],DX$2,0)/DX$1</f>
        <v>3.9499654934437545</v>
      </c>
      <c r="DY16" s="62">
        <f>VLOOKUP($B16,RD_15[#All],DY$2,0)/DY$1</f>
        <v>3.9592822636300897</v>
      </c>
      <c r="DZ16" s="62">
        <f>VLOOKUP($B16,RD_15[#All],DZ$2,0)/DZ$1</f>
        <v>3.9523809523809526</v>
      </c>
      <c r="EA16" s="62">
        <f>VLOOKUP($B16,RD_15[#All],EA$2,0)/EA$1</f>
        <v>3.9137336093857833</v>
      </c>
      <c r="EB16" s="62">
        <f>VLOOKUP($B16,RD_15[#All],EB$2,0)/EB$1</f>
        <v>3.9054520358868183</v>
      </c>
      <c r="EC16" s="62">
        <f>VLOOKUP($B16,RD_15[#All],EC$2,0)/EC$1</f>
        <v>3.9075224292615598</v>
      </c>
      <c r="ED16" s="62">
        <f>VLOOKUP($B16,RD_15[#All],ED$2,0)/ED$1</f>
        <v>3.9958592132505175</v>
      </c>
      <c r="EE16" s="62">
        <f>VLOOKUP($B16,RD_15[#All],EE$2,0)/EE$1</f>
        <v>3.9365079365079363</v>
      </c>
      <c r="EF16" s="62">
        <f>VLOOKUP($B16,RD_15[#All],EF$2,0)/EF$1</f>
        <v>3.9913733609385784</v>
      </c>
      <c r="EG16" s="62">
        <f>VLOOKUP($B16,RD_15[#All],EG$2,0)/EG$1</f>
        <v>3.8988957902001382</v>
      </c>
      <c r="EH16" s="62">
        <f>VLOOKUP($B16,RD_15[#All],EH$2,0)/EH$1</f>
        <v>3.9696342305037957</v>
      </c>
      <c r="EI16" s="62">
        <f>VLOOKUP($B16,RD_15[#All],EI$2,0)/EI$1</f>
        <v>4.0256132756132761</v>
      </c>
      <c r="EJ16" s="62">
        <f>VLOOKUP($B16,RD_15[#All],EJ$2,0)/EJ$1</f>
        <v>4.0479641131815036</v>
      </c>
      <c r="EK16" s="62">
        <f>VLOOKUP($B16,RD_15[#All],EK$2,0)/EK$1</f>
        <v>3.9777777777777779</v>
      </c>
      <c r="EL16" s="62">
        <f>VLOOKUP($B16,RD_15[#All],EL$2,0)/EL$1</f>
        <v>3.9195997239475502</v>
      </c>
      <c r="EM16" s="62">
        <f>VLOOKUP($B16,RD_15[#All],EM$2,0)/EM$1</f>
        <v>3.8954451345755694</v>
      </c>
      <c r="EN16" s="62">
        <f>VLOOKUP($B16,RD_15[#All],EN$2,0)/EN$1</f>
        <v>3.9962042788129741</v>
      </c>
      <c r="EO16" s="62">
        <f>VLOOKUP($B16,RD_15[#All],EO$2,0)/EO$1</f>
        <v>4.0079365079365079</v>
      </c>
      <c r="EP16" s="62">
        <f>VLOOKUP($B16,RD_15[#All],EP$2,0)/EP$1</f>
        <v>3.9537612146307795</v>
      </c>
      <c r="EQ16" s="62">
        <f>VLOOKUP($B16,RD_15[#All],EQ$2,0)/EQ$1</f>
        <v>4.0079365079365079</v>
      </c>
      <c r="ER16" s="62">
        <f>VLOOKUP($B16,RD_15[#All],ER$2,0)/ER$1</f>
        <v>3.9962042788129741</v>
      </c>
      <c r="ES16" s="62">
        <f>VLOOKUP($B16,RD_15[#All],ES$2,0)/ES$1</f>
        <v>3.9875776397515521</v>
      </c>
      <c r="ET16" s="62">
        <f>VLOOKUP($B16,RD_15[#All],ET$2,0)/ET$1</f>
        <v>3.9931457431457438</v>
      </c>
      <c r="EU16" s="62">
        <f>VLOOKUP($B16,RD_15[#All],EU$2,0)/EU$1</f>
        <v>3.9927248677248683</v>
      </c>
      <c r="EV16" s="62">
        <f>VLOOKUP($B16,RD_15[#All],EV$2,0)/EV$1</f>
        <v>3.8910533910533909</v>
      </c>
      <c r="EW16" s="62">
        <f>VLOOKUP($B16,RD_15[#All],EW$2,0)/EW$1</f>
        <v>3.9424603174603177</v>
      </c>
      <c r="EX16" s="62">
        <f>VLOOKUP($B16,RD_15[#All],EX$2,0)/EX$1</f>
        <v>3.9962042788129741</v>
      </c>
      <c r="EY16" s="62">
        <f>VLOOKUP($B16,RD_15[#All],EY$2,0)/EY$1</f>
        <v>4.0914588057445194</v>
      </c>
      <c r="EZ16" s="62">
        <f>VLOOKUP($B16,RD_15[#All],EZ$2,0)/EZ$1</f>
        <v>3.9723947550034509</v>
      </c>
      <c r="FA16" s="62">
        <f>VLOOKUP($B16,RD_15[#All],FA$2,0)/FA$1</f>
        <v>4.0203588681849549</v>
      </c>
      <c r="FB16" s="62">
        <f>VLOOKUP($B16,RD_15[#All],FB$2,0)/FB$1</f>
        <v>3.9358178053830222</v>
      </c>
      <c r="FC16" s="62">
        <f>VLOOKUP($B16,RD_15[#All],FC$2,0)/FC$1</f>
        <v>3.9886128364389237</v>
      </c>
      <c r="FD16" s="62">
        <f>VLOOKUP($B16,RD_15[#All],FD$2,0)/FD$1</f>
        <v>3.9893029675638365</v>
      </c>
      <c r="FE16" s="62">
        <f>VLOOKUP($B16,RD_15[#All],FE$2,0)/FE$1</f>
        <v>4.0075914423740508</v>
      </c>
      <c r="FF16" s="62">
        <f>VLOOKUP($B16,RD_15[#All],FF$2,0)/FF$1</f>
        <v>3.9258109040717737</v>
      </c>
      <c r="FG16" s="62">
        <f>VLOOKUP($B16,RD_15[#All],FG$2,0)/FG$1</f>
        <v>3.9320220841959972</v>
      </c>
      <c r="FH16" s="62">
        <f>VLOOKUP($B16,RD_15[#All],FH$2,0)/FH$1</f>
        <v>3.9313319530710831</v>
      </c>
      <c r="FI16" s="62">
        <f>VLOOKUP($B16,RD_15[#All],FI$2,0)/FI$1</f>
        <v>3.8795721187025531</v>
      </c>
      <c r="FJ16" s="62">
        <f>VLOOKUP($B16,RD_15[#All],FJ$2,0)/FJ$1</f>
        <v>4.0330687830687832</v>
      </c>
      <c r="FK16" s="62">
        <f>VLOOKUP($B16,RD_15[#All],FK$2,0)/FK$1</f>
        <v>4.0914423740510699</v>
      </c>
      <c r="FL16" s="62">
        <f>VLOOKUP($B16,RD_15[#All],FL$2,0)/FL$1</f>
        <v>3.9184704184704189</v>
      </c>
      <c r="FM16" s="62">
        <f>VLOOKUP($B16,RD_15[#All],FM$2,0)/FM$1</f>
        <v>3.8881330309901734</v>
      </c>
      <c r="FN16" s="62">
        <f>VLOOKUP($B16,RD_15[#All],FN$2,0)/FN$1</f>
        <v>3.949357520786092</v>
      </c>
      <c r="FO16" s="62">
        <f>VLOOKUP($B16,RD_15[#All],FO$2,0)/FO$1</f>
        <v>3.8752834467120181</v>
      </c>
      <c r="FP16" s="62">
        <f>VLOOKUP($B16,RD_15[#All],FP$2,0)/FP$1</f>
        <v>3.8707482993197275</v>
      </c>
      <c r="FQ16" s="62">
        <f>VLOOKUP($B16,RD_15[#All],FQ$2,0)/FQ$1</f>
        <v>3.9055177626606197</v>
      </c>
      <c r="FR16" s="62">
        <f>VLOOKUP($B16,RD_15[#All],FR$2,0)/FR$1</f>
        <v>3.9043839758125465</v>
      </c>
      <c r="FS16" s="62">
        <f>VLOOKUP($B16,RD_15[#All],FS$2,0)/FS$1</f>
        <v>3.9281934996220711</v>
      </c>
      <c r="FT16" s="62">
        <f>VLOOKUP($B16,RD_15[#All],FT$2,0)/FT$1</f>
        <v>3.9973544973544972</v>
      </c>
      <c r="FU16" s="62">
        <f>VLOOKUP($B16,RD_15[#All],FU$2,0)/FU$1</f>
        <v>4.0128495842781549</v>
      </c>
      <c r="FV16" s="62">
        <f>VLOOKUP($B16,RD_15[#All],FV$2,0)/FV$1</f>
        <v>3.9274376417233556</v>
      </c>
      <c r="FW16" s="62">
        <f>VLOOKUP($B16,RD_15[#All],FW$2,0)/FW$1</f>
        <v>3.9656084656084651</v>
      </c>
      <c r="FX16" s="62">
        <f>VLOOKUP($B16,RD_15[#All],FX$2,0)/FX$1</f>
        <v>3.9705215419501125</v>
      </c>
      <c r="FY16" s="62">
        <f>VLOOKUP($B16,RD_15[#All],FY$2,0)/FY$1</f>
        <v>3.9758125472411185</v>
      </c>
      <c r="FZ16" s="62">
        <f>VLOOKUP($B16,RD_15[#All],FZ$2,0)/FZ$1</f>
        <v>3.8674603174603175</v>
      </c>
      <c r="GA16" s="62">
        <f>VLOOKUP($B16,RD_15[#All],GA$2,0)/GA$1</f>
        <v>3.9347442680776012</v>
      </c>
      <c r="GB16" s="62">
        <f>VLOOKUP($B16,RD_15[#All],GB$2,0)/GB$1</f>
        <v>3.8809523809523809</v>
      </c>
      <c r="GC16" s="62">
        <f>VLOOKUP($B16,RD_15[#All],GC$2,0)/GC$1</f>
        <v>3.972033257747543</v>
      </c>
      <c r="GD16" s="62">
        <f>VLOOKUP($B16,RD_15[#All],GD$2,0)/GD$1</f>
        <v>3.9625850340136051</v>
      </c>
      <c r="GE16" s="62">
        <f>VLOOKUP($B16,RD_15[#All],GE$2,0)/GE$1</f>
        <v>3.9765684051398336</v>
      </c>
      <c r="GF16" s="62">
        <f>VLOOKUP($B16,RD_15[#All],GF$2,0)/GF$1</f>
        <v>3.9958427815570667</v>
      </c>
      <c r="GG16" s="62">
        <f>VLOOKUP($B16,RD_15[#All],GG$2,0)/GG$1</f>
        <v>3.9512471655328794</v>
      </c>
      <c r="GH16" s="62">
        <f>VLOOKUP($B16,RD_15[#All],GH$2,0)/GH$1</f>
        <v>4.0011337868480723</v>
      </c>
      <c r="GI16" s="62">
        <f>VLOOKUP($B16,RD_15[#All],GI$2,0)/GI$1</f>
        <v>3.8348450491307631</v>
      </c>
      <c r="GJ16" s="62">
        <f>VLOOKUP($B16,RD_15[#All],GJ$2,0)/GJ$1</f>
        <v>3.9777021919879059</v>
      </c>
      <c r="GK16" s="62">
        <f>VLOOKUP($B16,RD_15[#All],GK$2,0)/GK$1</f>
        <v>3.9036281179138324</v>
      </c>
      <c r="GL16" s="62">
        <f>VLOOKUP($B16,RD_15[#All],GL$2,0)/GL$1</f>
        <v>3.9648526077097497</v>
      </c>
      <c r="GM16" s="62">
        <f>VLOOKUP($B16,RD_15[#All],GM$2,0)/GM$1</f>
        <v>3.8896447467876039</v>
      </c>
      <c r="GN16" s="62">
        <f>VLOOKUP($B16,RD_15[#All],GN$2,0)/GN$1</f>
        <v>3.9380196523053663</v>
      </c>
      <c r="GO16" s="62">
        <f>VLOOKUP($B16,RD_15[#All],GO$2,0)/GO$1</f>
        <v>3.9654761904761902</v>
      </c>
      <c r="GP16" s="62">
        <f>VLOOKUP($B16,RD_15[#All],GP$2,0)/GP$1</f>
        <v>3.9353174603174605</v>
      </c>
      <c r="GQ16" s="62">
        <f>VLOOKUP($B16,RD_15[#All],GQ$2,0)/GQ$1</f>
        <v>3.9611111111111112</v>
      </c>
      <c r="GR16" s="62">
        <f>VLOOKUP($B16,RD_15[#All],GR$2,0)/GR$1</f>
        <v>3.8502491297522359</v>
      </c>
      <c r="GS16" s="62">
        <f>VLOOKUP($B16,RD_15[#All],GS$2,0)/GS$1</f>
        <v>3.9530283412458633</v>
      </c>
      <c r="GT16" s="62">
        <f>VLOOKUP($B16,RD_15[#All],GT$2,0)/GT$1</f>
        <v>4.4277864992150704</v>
      </c>
      <c r="GU16" s="62">
        <f>VLOOKUP($B16,RD_15[#All],GU$2,0)/GU$1</f>
        <v>3.7545262007241917</v>
      </c>
      <c r="GV16" s="62">
        <f>VLOOKUP($B16,RD_15[#All],GV$2,0)/GV$1</f>
        <v>3.9560439560439566</v>
      </c>
      <c r="GW16" s="62">
        <f>VLOOKUP($B16,RD_15[#All],GW$2,0)/GW$1</f>
        <v>3.9855421686746988</v>
      </c>
      <c r="GX16" s="62">
        <f>VLOOKUP($B16,RD_15[#All],GX$2,0)/GX$1</f>
        <v>3.9488487702773423</v>
      </c>
      <c r="GY16" s="62">
        <f>VLOOKUP($B16,RD_15[#All],GY$2,0)/GY$1</f>
        <v>3.9249880554228378</v>
      </c>
      <c r="GZ16" s="62">
        <f>VLOOKUP($B16,RD_15[#All],GZ$2,0)/GZ$1</f>
        <v>4.0050235478806906</v>
      </c>
      <c r="HA16" s="62">
        <f>VLOOKUP($B16,RD_15[#All],HA$2,0)/HA$1</f>
        <v>4.0393147225445363</v>
      </c>
      <c r="HB16" s="62">
        <f>VLOOKUP($B16,RD_15[#All],HB$2,0)/HB$1</f>
        <v>3.9260739260739266</v>
      </c>
      <c r="HC16" s="62">
        <f>VLOOKUP($B16,RD_15[#All],HC$2,0)/HC$1</f>
        <v>3.9667475381761097</v>
      </c>
      <c r="HD16" s="62">
        <f>VLOOKUP($B16,RD_15[#All],HD$2,0)/HD$1</f>
        <v>3.9074530911265604</v>
      </c>
      <c r="HE16" s="62">
        <f>VLOOKUP($B16,RD_15[#All],HE$2,0)/HE$1</f>
        <v>3.9007576274657021</v>
      </c>
      <c r="HF16" s="62">
        <f>VLOOKUP($B16,RD_15[#All],HF$2,0)/HF$1</f>
        <v>4.2021238430078203</v>
      </c>
      <c r="HG16" s="62">
        <f>VLOOKUP($B16,RD_15[#All],HG$2,0)/HG$1</f>
        <v>3.9357666143380432</v>
      </c>
      <c r="HH16" s="62">
        <f>VLOOKUP($B16,RD_15[#All],HH$2,0)/HH$1</f>
        <v>3.9368131868131866</v>
      </c>
      <c r="HI16" s="62">
        <f>VLOOKUP($B16,RD_15[#All],HI$2,0)/HI$1</f>
        <v>3.9733124018838302</v>
      </c>
      <c r="HJ16" s="62">
        <f>VLOOKUP($B16,RD_15[#All],HJ$2,0)/HJ$1</f>
        <v>3.986486486486486</v>
      </c>
      <c r="HK16" s="62">
        <f>VLOOKUP($B16,RD_15[#All],HK$2,0)/HK$1</f>
        <v>3.9890936131537638</v>
      </c>
      <c r="HL16" s="62">
        <f>VLOOKUP($B16,RD_15[#All],HL$2,0)/HL$1</f>
        <v>4.1252398395255536</v>
      </c>
      <c r="HM16" s="62">
        <f>VLOOKUP($B16,RD_15[#All],HM$2,0)/HM$1</f>
        <v>3.8893249607535325</v>
      </c>
      <c r="HN16" s="62">
        <f>VLOOKUP($B16,RD_15[#All],HN$2,0)/HN$1</f>
        <v>3.8484032067288734</v>
      </c>
      <c r="HO16" s="62">
        <f>VLOOKUP($B16,RD_15[#All],HO$2,0)/HO$1</f>
        <v>3.9006439742410302</v>
      </c>
      <c r="HP16" s="62">
        <f>VLOOKUP($B16,RD_15[#All],HP$2,0)/HP$1</f>
        <v>3.8600288600288599</v>
      </c>
      <c r="HQ16" s="62">
        <f>VLOOKUP($B16,RD_15[#All],HQ$2,0)/HQ$1</f>
        <v>3.7953384836977873</v>
      </c>
      <c r="HR16" s="62">
        <f>VLOOKUP($B16,RD_15[#All],HR$2,0)/HR$1</f>
        <v>3.773120818575364</v>
      </c>
      <c r="HS16" s="62">
        <f>VLOOKUP($B16,RD_15[#All],HS$2,0)/HS$1</f>
        <v>3.8739067055393588</v>
      </c>
      <c r="HT16" s="62">
        <f>VLOOKUP($B16,RD_15[#All],HT$2,0)/HT$1</f>
        <v>3.8091200872040214</v>
      </c>
      <c r="HU16" s="62">
        <f>VLOOKUP($B16,RD_15[#All],HU$2,0)/HU$1</f>
        <v>3.8843299557585276</v>
      </c>
      <c r="HV16" s="62">
        <f>VLOOKUP($B16,RD_15[#All],HV$2,0)/HV$1</f>
        <v>3.9221492792921366</v>
      </c>
      <c r="HW16" s="62">
        <f>VLOOKUP($B16,RD_15[#All],HW$2,0)/HW$1</f>
        <v>3.9164050235478802</v>
      </c>
      <c r="HX16" s="62">
        <f>VLOOKUP($B16,RD_15[#All],HX$2,0)/HX$1</f>
        <v>3.9454474097331236</v>
      </c>
      <c r="HY16" s="62">
        <f>VLOOKUP($B16,RD_15[#All],HY$2,0)/HY$1</f>
        <v>3.908163265306122</v>
      </c>
      <c r="HZ16" s="62">
        <f>VLOOKUP($B16,RD_15[#All],HZ$2,0)/HZ$1</f>
        <v>3.885774089855722</v>
      </c>
      <c r="IA16" s="62">
        <f>VLOOKUP($B16,RD_15[#All],IA$2,0)/IA$1</f>
        <v>3.953296703296703</v>
      </c>
      <c r="IB16" s="62">
        <f>VLOOKUP($B16,RD_15[#All],IB$2,0)/IB$1</f>
        <v>3.8502653808776253</v>
      </c>
      <c r="IC16" s="62">
        <f>VLOOKUP($B16,RD_15[#All],IC$2,0)/IC$1</f>
        <v>3.9627158555729984</v>
      </c>
      <c r="ID16" s="62">
        <f>VLOOKUP($B16,RD_15[#All],ID$2,0)/ID$1</f>
        <v>3.8893249607535321</v>
      </c>
      <c r="IE16" s="62">
        <f>VLOOKUP($B16,RD_15[#All],IE$2,0)/IE$1</f>
        <v>3.8936420722135008</v>
      </c>
      <c r="IF16" s="62">
        <f>VLOOKUP($B16,RD_15[#All],IF$2,0)/IF$1</f>
        <v>3.9101255886970168</v>
      </c>
      <c r="IG16" s="62">
        <f>VLOOKUP($B16,RD_15[#All],IG$2,0)/IG$1</f>
        <v>3.8850265380877627</v>
      </c>
      <c r="IH16" s="62">
        <f>VLOOKUP($B16,RD_15[#All],IH$2,0)/IH$1</f>
        <v>3.8592360020931444</v>
      </c>
      <c r="II16" s="62">
        <f>VLOOKUP($B16,RD_15[#All],II$2,0)/II$1</f>
        <v>3.8536293638334453</v>
      </c>
      <c r="IJ16" s="62">
        <f>VLOOKUP($B16,RD_15[#All],IJ$2,0)/IJ$1</f>
        <v>3.8577408985572244</v>
      </c>
      <c r="IK16" s="62">
        <f>VLOOKUP($B16,RD_15[#All],IK$2,0)/IK$1</f>
        <v>3.9230769230769229</v>
      </c>
      <c r="IL16" s="62">
        <f>VLOOKUP($B16,RD_15[#All],IL$2,0)/IL$1</f>
        <v>3.9666405023547879</v>
      </c>
      <c r="IM16" s="62">
        <f>VLOOKUP($B16,RD_15[#All],IM$2,0)/IM$1</f>
        <v>3.8591051805337515</v>
      </c>
      <c r="IN16" s="62">
        <f>VLOOKUP($B16,RD_15[#All],IN$2,0)/IN$1</f>
        <v>3.8809150033639823</v>
      </c>
      <c r="IO16" s="62">
        <f>VLOOKUP($B16,RD_15[#All],IO$2,0)/IO$1</f>
        <v>3.8889324960753529</v>
      </c>
      <c r="IP16" s="62">
        <f>VLOOKUP($B16,RD_15[#All],IP$2,0)/IP$1</f>
        <v>3.8315765866786267</v>
      </c>
      <c r="IQ16" s="62">
        <f>VLOOKUP($B16,RD_15[#All],IQ$2,0)/IQ$1</f>
        <v>4.0266875981161689</v>
      </c>
      <c r="IR16" s="62">
        <f>VLOOKUP($B16,RD_15[#All],IR$2,0)/IR$1</f>
        <v>3.8469013979218061</v>
      </c>
      <c r="IS16" s="62">
        <f>VLOOKUP($B16,RD_15[#All],IS$2,0)/IS$1</f>
        <v>3.871944382148464</v>
      </c>
      <c r="IT16" s="62">
        <f>VLOOKUP($B16,RD_15[#All],IT$2,0)/IT$1</f>
        <v>3.8592360020931444</v>
      </c>
      <c r="IU16" s="62">
        <f>VLOOKUP($B16,RD_15[#All],IU$2,0)/IU$1</f>
        <v>3.9048366599387005</v>
      </c>
      <c r="IV16" s="62">
        <f>VLOOKUP($B16,RD_15[#All],IV$2,0)/IV$1</f>
        <v>3.8973611422591015</v>
      </c>
      <c r="IW16" s="62">
        <f>VLOOKUP($B16,RD_15[#All],IW$2,0)/IW$1</f>
        <v>3.885774089855722</v>
      </c>
      <c r="IX16" s="62">
        <f>VLOOKUP($B16,RD_15[#All],IX$2,0)/IX$1</f>
        <v>3.8753083651042832</v>
      </c>
      <c r="IY16" s="62">
        <f>VLOOKUP($B16,RD_15[#All],IY$2,0)/IY$1</f>
        <v>3.9025940046348202</v>
      </c>
      <c r="IZ16" s="62">
        <f>VLOOKUP($B16,RD_15[#All],IZ$2,0)/IZ$1</f>
        <v>3.8614956472099333</v>
      </c>
      <c r="JA16" s="62">
        <f>VLOOKUP($B16,RD_15[#All],JA$2,0)/JA$1</f>
        <v>3.8251160885004096</v>
      </c>
      <c r="JB16" s="62">
        <f>VLOOKUP($B16,RD_15[#All],JB$2,0)/JB$1</f>
        <v>3.9065592792300872</v>
      </c>
      <c r="JC16" s="62">
        <f>VLOOKUP($B16,RD_15[#All],JC$2,0)/JC$1</f>
        <v>3.9089089089089089</v>
      </c>
      <c r="JD16" s="62">
        <f>VLOOKUP($B16,RD_15[#All],JD$2,0)/JD$1</f>
        <v>3.9664709095875446</v>
      </c>
      <c r="JE16" s="62">
        <f>VLOOKUP($B16,RD_15[#All],JE$2,0)/JE$1</f>
        <v>4.0015044479330193</v>
      </c>
      <c r="JF16" s="62">
        <f>VLOOKUP($B16,RD_15[#All],JF$2,0)/JF$1</f>
        <v>3.9581979270003069</v>
      </c>
      <c r="JG16" s="62">
        <f>VLOOKUP($B16,RD_15[#All],JG$2,0)/JG$1</f>
        <v>3.9751085581427148</v>
      </c>
      <c r="JH16" s="62">
        <f>VLOOKUP($B16,RD_15[#All],JH$2,0)/JH$1</f>
        <v>3.9810189810189813</v>
      </c>
      <c r="JI16" s="62">
        <f>VLOOKUP($B16,RD_15[#All],JI$2,0)/JI$1</f>
        <v>3.9458057470479835</v>
      </c>
      <c r="JJ16" s="62">
        <f>VLOOKUP($B16,RD_15[#All],JJ$2,0)/JJ$1</f>
        <v>3.9099720155620781</v>
      </c>
      <c r="JK16" s="62">
        <f>VLOOKUP($B16,RD_15[#All],JK$2,0)/JK$1</f>
        <v>3.9564007421150285</v>
      </c>
      <c r="JL16" s="62">
        <f>VLOOKUP($B16,RD_15[#All],JL$2,0)/JL$1</f>
        <v>3.9952074579831933</v>
      </c>
      <c r="JM16" s="62">
        <f>VLOOKUP($B16,RD_15[#All],JM$2,0)/JM$1</f>
        <v>3.8650648160272358</v>
      </c>
      <c r="JN16" s="62">
        <f>VLOOKUP($B16,RD_15[#All],JN$2,0)/JN$1</f>
        <v>3.8639626704953334</v>
      </c>
      <c r="JO16" s="62">
        <f>VLOOKUP($B16,RD_15[#All],JO$2,0)/JO$1</f>
        <v>3.9177687573654572</v>
      </c>
      <c r="JP16" s="62">
        <f>VLOOKUP($B16,RD_15[#All],JP$2,0)/JP$1</f>
        <v>3.9177786499215075</v>
      </c>
      <c r="JQ16" s="62">
        <f>VLOOKUP($B16,RD_15[#All],JQ$2,0)/JQ$1</f>
        <v>3.9521193092621663</v>
      </c>
      <c r="JR16" s="62">
        <f>VLOOKUP($B16,RD_15[#All],JR$2,0)/JR$1</f>
        <v>3.9399092970521541</v>
      </c>
      <c r="JS16" s="62">
        <f>VLOOKUP($B16,RD_15[#All],JS$2,0)/JS$1</f>
        <v>3.9594566923759476</v>
      </c>
      <c r="JT16" s="62">
        <f>VLOOKUP($B16,RD_15[#All],JT$2,0)/JT$1</f>
        <v>3.990746096009254</v>
      </c>
      <c r="JU16" s="62">
        <f>VLOOKUP($B16,RD_15[#All],JU$2,0)/JU$1</f>
        <v>3.9382046524903669</v>
      </c>
      <c r="JV16" s="62">
        <f>VLOOKUP($B16,RD_15[#All],JV$2,0)/JV$1</f>
        <v>3.8465608465608461</v>
      </c>
      <c r="JW16" s="62">
        <f>VLOOKUP($B16,RD_15[#All],JW$2,0)/JW$1</f>
        <v>3.8133030990173844</v>
      </c>
      <c r="JX16" s="62">
        <f>VLOOKUP($B16,RD_15[#All],JX$2,0)/JX$1</f>
        <v>3.8155706727135295</v>
      </c>
      <c r="JY16" s="62">
        <f>VLOOKUP($B16,RD_15[#All],JY$2,0)/JY$1</f>
        <v>3.8061224489795915</v>
      </c>
      <c r="JZ16" s="62">
        <f>VLOOKUP($B16,RD_15[#All],JZ$2,0)/JZ$1</f>
        <v>3.6632653061224483</v>
      </c>
      <c r="KA16" s="62">
        <f>VLOOKUP($B16,RD_15[#All],KA$2,0)/KA$1</f>
        <v>3.7743764172335599</v>
      </c>
      <c r="KB16" s="62">
        <f>VLOOKUP($B16,RD_15[#All],KB$2,0)/KB$1</f>
        <v>3.8454270597127738</v>
      </c>
      <c r="KC16" s="62">
        <f>VLOOKUP($B16,RD_15[#All],KC$2,0)/KC$1</f>
        <v>3.7872260015117156</v>
      </c>
      <c r="KD16" s="62">
        <f>VLOOKUP($B16,RD_15[#All],KD$2,0)/KD$1</f>
        <v>3.7392290249433104</v>
      </c>
      <c r="KE16" s="62">
        <f>VLOOKUP($B16,RD_15[#All],KE$2,0)/KE$1</f>
        <v>3.8813303099017382</v>
      </c>
      <c r="KF16" s="62">
        <f>VLOOKUP($B16,RD_15[#All],KF$2,0)/KF$1</f>
        <v>3.959972394755003</v>
      </c>
      <c r="KG16" s="62">
        <f>VLOOKUP($B16,RD_15[#All],KG$2,0)/KG$1</f>
        <v>3.8869992441421011</v>
      </c>
      <c r="KH16" s="62">
        <f>VLOOKUP($B16,RD_15[#All],KH$2,0)/KH$1</f>
        <v>3.9074074074074074</v>
      </c>
      <c r="KI16" s="62">
        <f>VLOOKUP($B16,RD_15[#All],KI$2,0)/KI$1</f>
        <v>3.8825396825396825</v>
      </c>
      <c r="KJ16" s="62">
        <f>VLOOKUP($B16,RD_15[#All],KJ$2,0)/KJ$1</f>
        <v>3.8174603174603177</v>
      </c>
      <c r="KK16" s="62">
        <f>VLOOKUP($B16,RD_15[#All],KK$2,0)/KK$1</f>
        <v>3.8123015873015875</v>
      </c>
      <c r="KL16" s="62">
        <f>VLOOKUP($B16,RD_15[#All],KL$2,0)/KL$1</f>
        <v>3.8238203957382035</v>
      </c>
      <c r="KM16" s="62">
        <f>VLOOKUP($B16,RD_15[#All],KM$2,0)/KM$1</f>
        <v>3.8641552511415522</v>
      </c>
      <c r="KN16" s="62">
        <f>VLOOKUP($B16,RD_15[#All],KN$2,0)/KN$1</f>
        <v>3.8426241941600305</v>
      </c>
      <c r="KO16" s="62">
        <f>VLOOKUP($B16,RD_15[#All],KO$2,0)/KO$1</f>
        <v>3.8312476298824421</v>
      </c>
      <c r="KP16" s="62">
        <f>VLOOKUP($B16,RD_15[#All],KP$2,0)/KP$1</f>
        <v>3.8464163822525599</v>
      </c>
      <c r="KQ16" s="62">
        <f>VLOOKUP($B16,RD_15[#All],KQ$2,0)/KQ$1</f>
        <v>3.8466597438560055</v>
      </c>
      <c r="KR16" s="62">
        <f>VLOOKUP($B16,RD_15[#All],KR$2,0)/KR$1</f>
        <v>3.8179749715585891</v>
      </c>
      <c r="KS16" s="62">
        <f>VLOOKUP($B16,RD_15[#All],KS$2,0)/KS$1</f>
        <v>3.808873720136519</v>
      </c>
      <c r="KT16" s="62">
        <f>VLOOKUP($B16,RD_15[#All],KT$2,0)/KT$1</f>
        <v>3.8744785741372776</v>
      </c>
      <c r="KU16" s="62">
        <f>VLOOKUP($B16,RD_15[#All],KU$2,0)/KU$1</f>
        <v>3.8339021615472131</v>
      </c>
      <c r="KV16" s="62">
        <f>VLOOKUP($B16,RD_15[#All],KV$2,0)/KV$1</f>
        <v>3.9031446540880501</v>
      </c>
      <c r="KW16" s="62">
        <f>VLOOKUP($B16,RD_15[#All],KW$2,0)/KW$1</f>
        <v>3.8843382631778538</v>
      </c>
      <c r="KX16" s="62">
        <f>VLOOKUP($B16,RD_15[#All],KX$2,0)/KX$1</f>
        <v>3.9773242630385486</v>
      </c>
      <c r="KY16" s="62">
        <f>VLOOKUP($B16,RD_15[#All],KY$2,0)/KY$1</f>
        <v>3.9686507936507938</v>
      </c>
      <c r="KZ16" s="62">
        <f>VLOOKUP($B16,RD_15[#All],KZ$2,0)/KZ$1</f>
        <v>3.8682539682539683</v>
      </c>
      <c r="LA16" s="62">
        <f>VLOOKUP($B16,RD_15[#All],LA$2,0)/LA$1</f>
        <v>3.8952119309262163</v>
      </c>
      <c r="LB16" s="62">
        <f>VLOOKUP($B16,RD_15[#All],LB$2,0)/LB$1</f>
        <v>3.8365981844242718</v>
      </c>
      <c r="LC16" s="62">
        <f>VLOOKUP($B16,RD_15[#All],LC$2,0)/LC$1</f>
        <v>3.896031746031746</v>
      </c>
      <c r="LD16" s="62">
        <f>VLOOKUP($B16,RD_15[#All],LD$2,0)/LD$1</f>
        <v>3.8446587426179257</v>
      </c>
      <c r="LE16" s="62">
        <f>VLOOKUP($B16,RD_15[#All],LE$2,0)/LE$1</f>
        <v>3.8368094490543467</v>
      </c>
      <c r="LF16" s="62">
        <f>VLOOKUP($B16,RD_15[#All],LF$2,0)/LF$1</f>
        <v>3.791582567092771</v>
      </c>
      <c r="LG16" s="62">
        <f>VLOOKUP($B16,RD_15[#All],LG$2,0)/LG$1</f>
        <v>3.8380952380952382</v>
      </c>
      <c r="LH16" s="62">
        <f>VLOOKUP($B16,RD_15[#All],LH$2,0)/LH$1</f>
        <v>3.7689002726596708</v>
      </c>
      <c r="LI16" s="62">
        <f>VLOOKUP($B16,RD_15[#All],LI$2,0)/LI$1</f>
        <v>3.8233535172310678</v>
      </c>
      <c r="LJ16" s="62">
        <f>VLOOKUP($B16,RD_15[#All],LJ$2,0)/LJ$1</f>
        <v>3.7623091194519769</v>
      </c>
      <c r="LK16" s="62">
        <f>VLOOKUP($B16,RD_15[#All],LK$2,0)/LK$1</f>
        <v>3.7947409733124018</v>
      </c>
      <c r="LL16" s="62">
        <f>VLOOKUP($B16,RD_15[#All],LL$2,0)/LL$1</f>
        <v>3.800627943485086</v>
      </c>
      <c r="LM16" s="62">
        <f>VLOOKUP($B16,RD_15[#All],LM$2,0)/LM$1</f>
        <v>3.8562457950213052</v>
      </c>
      <c r="LN16" s="62">
        <f>VLOOKUP($B16,RD_15[#All],LN$2,0)/LN$1</f>
        <v>3.8102713612917691</v>
      </c>
      <c r="LO16" s="62">
        <f>VLOOKUP($B16,RD_15[#All],LO$2,0)/LO$1</f>
        <v>3.7766315317335724</v>
      </c>
      <c r="LP16" s="62">
        <f>VLOOKUP($B16,RD_15[#All],LP$2,0)/LP$1</f>
        <v>3.7814906182253121</v>
      </c>
      <c r="LQ16" s="62">
        <f>VLOOKUP($B16,RD_15[#All],LQ$2,0)/LQ$1</f>
        <v>3.7856021529490911</v>
      </c>
      <c r="LR16" s="62">
        <f>VLOOKUP($B16,RD_15[#All],LR$2,0)/LR$1</f>
        <v>3.7990580847723701</v>
      </c>
      <c r="LS16" s="62">
        <f>VLOOKUP($B16,RD_15[#All],LS$2,0)/LS$1</f>
        <v>3.8665568958728569</v>
      </c>
      <c r="LT16" s="62">
        <f>VLOOKUP($B16,RD_15[#All],LT$2,0)/LT$1</f>
        <v>3.7605965463108322</v>
      </c>
      <c r="LU16" s="62">
        <f>VLOOKUP($B16,RD_15[#All],LU$2,0)/LU$1</f>
        <v>3.7817896389324961</v>
      </c>
      <c r="LV16" s="62">
        <f>VLOOKUP($B16,RD_15[#All],LV$2,0)/LV$1</f>
        <v>3.8229984301412872</v>
      </c>
      <c r="LW16" s="62">
        <f>VLOOKUP($B16,RD_15[#All],LW$2,0)/LW$1</f>
        <v>3.9046310832025117</v>
      </c>
      <c r="LX16" s="62">
        <f>VLOOKUP($B16,RD_15[#All],LX$2,0)/LX$1</f>
        <v>3.8854003139717426</v>
      </c>
      <c r="LY16" s="62">
        <f>VLOOKUP($B16,RD_15[#All],LY$2,0)/LY$1</f>
        <v>3.8944270015698583</v>
      </c>
      <c r="LZ16" s="62">
        <f>VLOOKUP($B16,RD_15[#All],LZ$2,0)/LZ$1</f>
        <v>3.7844808252971514</v>
      </c>
      <c r="MA16" s="62">
        <f>VLOOKUP($B16,RD_15[#All],MA$2,0)/MA$1</f>
        <v>3.8984824699110412</v>
      </c>
      <c r="MB16" s="62">
        <f>VLOOKUP($B16,RD_15[#All],MB$2,0)/MB$1</f>
        <v>3.8581146744412051</v>
      </c>
      <c r="MC16" s="62">
        <f>VLOOKUP($B16,RD_15[#All],MC$2,0)/MC$1</f>
        <v>3.8794198998280631</v>
      </c>
      <c r="MD16" s="62">
        <f>VLOOKUP($B16,RD_15[#All],MD$2,0)/MD$1</f>
        <v>3.8540031397174248</v>
      </c>
      <c r="ME16" s="62">
        <f>VLOOKUP($B16,RD_15[#All],ME$2,0)/ME$1</f>
        <v>3.8734394856843832</v>
      </c>
      <c r="MF16" s="62">
        <f>VLOOKUP($B16,RD_15[#All],MF$2,0)/MF$1</f>
        <v>3.8345667937504673</v>
      </c>
      <c r="MG16" s="62">
        <f>VLOOKUP($B16,RD_15[#All],MG$2,0)/MG$1</f>
        <v>3.8723181580324435</v>
      </c>
      <c r="MH16" s="62">
        <f>VLOOKUP($B16,RD_15[#All],MH$2,0)/MH$1</f>
        <v>3.9167974882260599</v>
      </c>
      <c r="MI16" s="62">
        <f>VLOOKUP($B16,RD_15[#All],MI$2,0)/MI$1</f>
        <v>3.8446587426179257</v>
      </c>
      <c r="MJ16" s="62">
        <f>VLOOKUP($B16,RD_15[#All],MJ$2,0)/MJ$1</f>
        <v>3.8963893249607531</v>
      </c>
      <c r="MK16" s="62">
        <f>VLOOKUP($B16,RD_15[#All],MK$2,0)/MK$1</f>
        <v>3.9050235478806905</v>
      </c>
      <c r="ML16" s="62">
        <f>VLOOKUP($B16,RD_15[#All],ML$2,0)/ML$1</f>
        <v>3.8876429692756216</v>
      </c>
      <c r="MM16" s="62">
        <f>VLOOKUP($B16,RD_15[#All],MM$2,0)/MM$1</f>
        <v>3.8114517061885484</v>
      </c>
      <c r="MN16" s="62">
        <f>VLOOKUP($B16,RD_15[#All],MN$2,0)/MN$1</f>
        <v>3.866954474097331</v>
      </c>
      <c r="MO16" s="62">
        <f>VLOOKUP($B16,RD_15[#All],MO$2,0)/MO$1</f>
        <v>3.9215070643642074</v>
      </c>
      <c r="MP16" s="62">
        <f>VLOOKUP($B16,RD_15[#All],MP$2,0)/MP$1</f>
        <v>3.8711288711288714</v>
      </c>
      <c r="MQ16" s="62">
        <f>VLOOKUP($B16,RD_15[#All],MQ$2,0)/MQ$1</f>
        <v>3.7956941018165504</v>
      </c>
      <c r="MR16" s="62">
        <f>VLOOKUP($B16,RD_15[#All],MR$2,0)/MR$1</f>
        <v>3.6790760260148012</v>
      </c>
      <c r="MS16" s="62">
        <f>VLOOKUP($B16,RD_15[#All],MS$2,0)/MS$1</f>
        <v>3.9128728414442699</v>
      </c>
      <c r="MT16" s="62">
        <f>VLOOKUP($B16,RD_15[#All],MT$2,0)/MT$1</f>
        <v>3.8179677465391753</v>
      </c>
      <c r="MU16" s="62">
        <f>VLOOKUP($B16,RD_15[#All],MU$2,0)/MU$1</f>
        <v>3.9104432981984001</v>
      </c>
      <c r="MV16" s="62">
        <f>VLOOKUP($B16,RD_15[#All],MV$2,0)/MV$1</f>
        <v>3.8739831596974454</v>
      </c>
      <c r="MW16" s="62">
        <f>VLOOKUP($B16,RD_15[#All],MW$2,0)/MW$1</f>
        <v>3.8108320251177394</v>
      </c>
      <c r="MX16" s="62">
        <f>VLOOKUP($B16,RD_15[#All],MX$2,0)/MX$1</f>
        <v>3.8756821409882636</v>
      </c>
      <c r="MY16" s="62">
        <f>VLOOKUP($B16,RD_15[#All],MY$2,0)/MY$1</f>
        <v>3.8178963893249604</v>
      </c>
      <c r="MZ16" s="62">
        <f>VLOOKUP($B16,RD_15[#All],MZ$2,0)/MZ$1</f>
        <v>3.8418367346938771</v>
      </c>
      <c r="NA16" s="62">
        <f>VLOOKUP($B16,RD_15[#All],NA$2,0)/NA$1</f>
        <v>3.9126662810873336</v>
      </c>
      <c r="NB16" s="62">
        <f>VLOOKUP($B16,RD_15[#All],NB$2,0)/NB$1</f>
        <v>3.911302982731554</v>
      </c>
      <c r="NC16" s="62">
        <f>VLOOKUP($B16,RD_15[#All],NC$2,0)/NC$1</f>
        <v>3.9336734693877546</v>
      </c>
      <c r="ND16" s="62">
        <f>VLOOKUP($B16,RD_15[#All],ND$2,0)/ND$1</f>
        <v>3.9215070643642074</v>
      </c>
      <c r="NE16" s="63">
        <f>IFERROR(AVERAGEIF(Inv_SY_B20[[#This Row],[BLK1_INV1]:[BLK12_INV31]],"&gt;"&amp;0.1,Inv_SY_B20[[#This Row],[BLK1_INV1]:[BLK12_INV31]]),"")</f>
        <v>3.8616441013304201</v>
      </c>
    </row>
    <row r="17" spans="2:369" x14ac:dyDescent="0.35">
      <c r="B17" s="87">
        <f t="shared" si="6"/>
        <v>45758</v>
      </c>
      <c r="C17" s="62">
        <f>VLOOKUP($B17,RD_15[#All],C$2,0)/C$1</f>
        <v>1.9489633173843699</v>
      </c>
      <c r="D17" s="62">
        <f>VLOOKUP($B17,RD_15[#All],D$2,0)/D$1</f>
        <v>1.8843700159489634</v>
      </c>
      <c r="E17" s="62">
        <f>VLOOKUP($B17,RD_15[#All],E$2,0)/E$1</f>
        <v>1.9621212121212122</v>
      </c>
      <c r="F17" s="62">
        <f>VLOOKUP($B17,RD_15[#All],F$2,0)/F$1</f>
        <v>1.9636363636363636</v>
      </c>
      <c r="G17" s="62">
        <f>VLOOKUP($B17,RD_15[#All],G$2,0)/G$1</f>
        <v>1.9606060606060607</v>
      </c>
      <c r="H17" s="62">
        <f>VLOOKUP($B17,RD_15[#All],H$2,0)/H$1</f>
        <v>1.8640850417615795</v>
      </c>
      <c r="I17" s="62">
        <f>VLOOKUP($B17,RD_15[#All],I$2,0)/I$1</f>
        <v>2.0122417750573836</v>
      </c>
      <c r="J17" s="62">
        <f>VLOOKUP($B17,RD_15[#All],J$2,0)/J$1</f>
        <v>1.9189393939393939</v>
      </c>
      <c r="K17" s="62">
        <f>VLOOKUP($B17,RD_15[#All],K$2,0)/K$1</f>
        <v>1.990151515151515</v>
      </c>
      <c r="L17" s="62">
        <f>VLOOKUP($B17,RD_15[#All],L$2,0)/L$1</f>
        <v>1.9939393939393939</v>
      </c>
      <c r="M17" s="62">
        <f>VLOOKUP($B17,RD_15[#All],M$2,0)/M$1</f>
        <v>1.9848484848484849</v>
      </c>
      <c r="N17" s="62">
        <f>VLOOKUP($B17,RD_15[#All],N$2,0)/N$1</f>
        <v>1.9780303030303032</v>
      </c>
      <c r="O17" s="62">
        <f>VLOOKUP($B17,RD_15[#All],O$2,0)/O$1</f>
        <v>1.990909090909091</v>
      </c>
      <c r="P17" s="62">
        <f>VLOOKUP($B17,RD_15[#All],P$2,0)/P$1</f>
        <v>1.9962121212121211</v>
      </c>
      <c r="Q17" s="62">
        <f>VLOOKUP($B17,RD_15[#All],Q$2,0)/Q$1</f>
        <v>2.0159090909090911</v>
      </c>
      <c r="R17" s="62">
        <f>VLOOKUP($B17,RD_15[#All],R$2,0)/R$1</f>
        <v>2.0030303030303029</v>
      </c>
      <c r="S17" s="62">
        <f>VLOOKUP($B17,RD_15[#All],S$2,0)/S$1</f>
        <v>1.9704944178628387</v>
      </c>
      <c r="T17" s="62">
        <f>VLOOKUP($B17,RD_15[#All],T$2,0)/T$1</f>
        <v>2</v>
      </c>
      <c r="U17" s="62">
        <f>VLOOKUP($B17,RD_15[#All],U$2,0)/U$1</f>
        <v>1.9931818181818184</v>
      </c>
      <c r="V17" s="62">
        <f>VLOOKUP($B17,RD_15[#All],V$2,0)/V$1</f>
        <v>2.0090909090909088</v>
      </c>
      <c r="W17" s="62">
        <f>VLOOKUP($B17,RD_15[#All],W$2,0)/W$1</f>
        <v>2.0674242424242424</v>
      </c>
      <c r="X17" s="62">
        <f>VLOOKUP($B17,RD_15[#All],X$2,0)/X$1</f>
        <v>2.0492424242424243</v>
      </c>
      <c r="Y17" s="62">
        <f>VLOOKUP($B17,RD_15[#All],Y$2,0)/Y$1</f>
        <v>2.0681818181818183</v>
      </c>
      <c r="Z17" s="62">
        <f>VLOOKUP($B17,RD_15[#All],Z$2,0)/Z$1</f>
        <v>2.0545454545454547</v>
      </c>
      <c r="AA17" s="62">
        <f>VLOOKUP($B17,RD_15[#All],AA$2,0)/AA$1</f>
        <v>2.0712121212121208</v>
      </c>
      <c r="AB17" s="62">
        <f>VLOOKUP($B17,RD_15[#All],AB$2,0)/AB$1</f>
        <v>2.0643939393939394</v>
      </c>
      <c r="AC17" s="62">
        <f>VLOOKUP($B17,RD_15[#All],AC$2,0)/AC$1</f>
        <v>2.0772727272727272</v>
      </c>
      <c r="AD17" s="62">
        <f>VLOOKUP($B17,RD_15[#All],AD$2,0)/AD$1</f>
        <v>2.0674242424242424</v>
      </c>
      <c r="AE17" s="62">
        <f>VLOOKUP($B17,RD_15[#All],AE$2,0)/AE$1</f>
        <v>2.0803030303030305</v>
      </c>
      <c r="AF17" s="62">
        <f>VLOOKUP($B17,RD_15[#All],AF$2,0)/AF$1</f>
        <v>2.084848484848485</v>
      </c>
      <c r="AG17" s="62">
        <f>VLOOKUP($B17,RD_15[#All],AG$2,0)/AG$1</f>
        <v>2.0613636363636365</v>
      </c>
      <c r="AH17" s="62">
        <f>VLOOKUP($B17,RD_15[#All],AH$2,0)/AH$1</f>
        <v>2.0651515151515154</v>
      </c>
      <c r="AI17" s="62">
        <f>VLOOKUP($B17,RD_15[#All],AI$2,0)/AI$1</f>
        <v>1.9704545454545457</v>
      </c>
      <c r="AJ17" s="62">
        <f>VLOOKUP($B17,RD_15[#All],AJ$2,0)/AJ$1</f>
        <v>1.937799043062201</v>
      </c>
      <c r="AK17" s="62">
        <f>VLOOKUP($B17,RD_15[#All],AK$2,0)/AK$1</f>
        <v>1.9401913875598087</v>
      </c>
      <c r="AL17" s="62">
        <f>VLOOKUP($B17,RD_15[#All],AL$2,0)/AL$1</f>
        <v>1.9728867623604465</v>
      </c>
      <c r="AM17" s="62">
        <f>VLOOKUP($B17,RD_15[#All],AM$2,0)/AM$1</f>
        <v>2</v>
      </c>
      <c r="AN17" s="62">
        <f>VLOOKUP($B17,RD_15[#All],AN$2,0)/AN$1</f>
        <v>1.9936204146730461</v>
      </c>
      <c r="AO17" s="62">
        <f>VLOOKUP($B17,RD_15[#All],AO$2,0)/AO$1</f>
        <v>1.9749999999999999</v>
      </c>
      <c r="AP17" s="62">
        <f>VLOOKUP($B17,RD_15[#All],AP$2,0)/AP$1</f>
        <v>1.9816586921850079</v>
      </c>
      <c r="AQ17" s="62">
        <f>VLOOKUP($B17,RD_15[#All],AQ$2,0)/AQ$1</f>
        <v>1.9143939393939393</v>
      </c>
      <c r="AR17" s="62">
        <f>VLOOKUP($B17,RD_15[#All],AR$2,0)/AR$1</f>
        <v>1.9957203994293868</v>
      </c>
      <c r="AS17" s="62">
        <f>VLOOKUP($B17,RD_15[#All],AS$2,0)/AS$1</f>
        <v>2.0423023578363386</v>
      </c>
      <c r="AT17" s="62">
        <f>VLOOKUP($B17,RD_15[#All],AT$2,0)/AT$1</f>
        <v>2.0248538011695905</v>
      </c>
      <c r="AU17" s="62">
        <f>VLOOKUP($B17,RD_15[#All],AU$2,0)/AU$1</f>
        <v>2.0431286549707601</v>
      </c>
      <c r="AV17" s="62">
        <f>VLOOKUP($B17,RD_15[#All],AV$2,0)/AV$1</f>
        <v>2.0933429811866864</v>
      </c>
      <c r="AW17" s="62">
        <f>VLOOKUP($B17,RD_15[#All],AW$2,0)/AW$1</f>
        <v>2.0851206434316358</v>
      </c>
      <c r="AX17" s="62">
        <f>VLOOKUP($B17,RD_15[#All],AX$2,0)/AX$1</f>
        <v>2.0766129032258065</v>
      </c>
      <c r="AY17" s="62">
        <f>VLOOKUP($B17,RD_15[#All],AY$2,0)/AY$1</f>
        <v>2.0213936430317849</v>
      </c>
      <c r="AZ17" s="62">
        <f>VLOOKUP($B17,RD_15[#All],AZ$2,0)/AZ$1</f>
        <v>2.0579204466154914</v>
      </c>
      <c r="BA17" s="62">
        <f>VLOOKUP($B17,RD_15[#All],BA$2,0)/BA$1</f>
        <v>2.0747800586510263</v>
      </c>
      <c r="BB17" s="62">
        <f>VLOOKUP($B17,RD_15[#All],BB$2,0)/BB$1</f>
        <v>2.0246555474981869</v>
      </c>
      <c r="BC17" s="62">
        <f>VLOOKUP($B17,RD_15[#All],BC$2,0)/BC$1</f>
        <v>1.9927849927849928</v>
      </c>
      <c r="BD17" s="62">
        <f>VLOOKUP($B17,RD_15[#All],BD$2,0)/BD$1</f>
        <v>2</v>
      </c>
      <c r="BE17" s="62">
        <f>VLOOKUP($B17,RD_15[#All],BE$2,0)/BE$1</f>
        <v>1.9675414364640882</v>
      </c>
      <c r="BF17" s="62">
        <f>VLOOKUP($B17,RD_15[#All],BF$2,0)/BF$1</f>
        <v>2.0118964310706788</v>
      </c>
      <c r="BG17" s="62">
        <f>VLOOKUP($B17,RD_15[#All],BG$2,0)/BG$1</f>
        <v>2.0020161290322576</v>
      </c>
      <c r="BH17" s="62">
        <f>VLOOKUP($B17,RD_15[#All],BH$2,0)/BH$1</f>
        <v>1.9165497896213186</v>
      </c>
      <c r="BI17" s="62">
        <f>VLOOKUP($B17,RD_15[#All],BI$2,0)/BI$1</f>
        <v>1.9161341853035143</v>
      </c>
      <c r="BJ17" s="62">
        <f>VLOOKUP($B17,RD_15[#All],BJ$2,0)/BJ$1</f>
        <v>1.9068150208623085</v>
      </c>
      <c r="BK17" s="62">
        <f>VLOOKUP($B17,RD_15[#All],BK$2,0)/BK$1</f>
        <v>1.8431818181818183</v>
      </c>
      <c r="BL17" s="62">
        <f>VLOOKUP($B17,RD_15[#All],BL$2,0)/BL$1</f>
        <v>1.980095541401274</v>
      </c>
      <c r="BM17" s="62">
        <f>VLOOKUP($B17,RD_15[#All],BM$2,0)/BM$1</f>
        <v>1.9904692082111437</v>
      </c>
      <c r="BN17" s="62">
        <f>VLOOKUP($B17,RD_15[#All],BN$2,0)/BN$1</f>
        <v>2.1842650103519667</v>
      </c>
      <c r="BO17" s="62">
        <f>VLOOKUP($B17,RD_15[#All],BO$2,0)/BO$1</f>
        <v>2.139406487232574</v>
      </c>
      <c r="BP17" s="62">
        <f>VLOOKUP($B17,RD_15[#All],BP$2,0)/BP$1</f>
        <v>2.133956386292835</v>
      </c>
      <c r="BQ17" s="62">
        <f>VLOOKUP($B17,RD_15[#All],BQ$2,0)/BQ$1</f>
        <v>2.1411318150448584</v>
      </c>
      <c r="BR17" s="62">
        <f>VLOOKUP($B17,RD_15[#All],BR$2,0)/BR$1</f>
        <v>2.1728778467908905</v>
      </c>
      <c r="BS17" s="62">
        <f>VLOOKUP($B17,RD_15[#All],BS$2,0)/BS$1</f>
        <v>2.1555209953343701</v>
      </c>
      <c r="BT17" s="62">
        <f>VLOOKUP($B17,RD_15[#All],BT$2,0)/BT$1</f>
        <v>2.1086956521739131</v>
      </c>
      <c r="BU17" s="62">
        <f>VLOOKUP($B17,RD_15[#All],BU$2,0)/BU$1</f>
        <v>2.1563146997929605</v>
      </c>
      <c r="BV17" s="62">
        <f>VLOOKUP($B17,RD_15[#All],BV$2,0)/BV$1</f>
        <v>2.181504485852312</v>
      </c>
      <c r="BW17" s="62">
        <f>VLOOKUP($B17,RD_15[#All],BW$2,0)/BW$1</f>
        <v>2.1107660455486541</v>
      </c>
      <c r="BX17" s="62">
        <f>VLOOKUP($B17,RD_15[#All],BX$2,0)/BX$1</f>
        <v>2.1276299773952352</v>
      </c>
      <c r="BY17" s="62">
        <f>VLOOKUP($B17,RD_15[#All],BY$2,0)/BY$1</f>
        <v>2.108005521048999</v>
      </c>
      <c r="BZ17" s="62">
        <f>VLOOKUP($B17,RD_15[#All],BZ$2,0)/BZ$1</f>
        <v>2.143939393939394</v>
      </c>
      <c r="CA17" s="62">
        <f>VLOOKUP($B17,RD_15[#All],CA$2,0)/CA$1</f>
        <v>2.0992063492063493</v>
      </c>
      <c r="CB17" s="62">
        <f>VLOOKUP($B17,RD_15[#All],CB$2,0)/CB$1</f>
        <v>2.1387163561076603</v>
      </c>
      <c r="CC17" s="62">
        <f>VLOOKUP($B17,RD_15[#All],CC$2,0)/CC$1</f>
        <v>2.1570048309178742</v>
      </c>
      <c r="CD17" s="62">
        <f>VLOOKUP($B17,RD_15[#All],CD$2,0)/CD$1</f>
        <v>2.139406487232574</v>
      </c>
      <c r="CE17" s="62">
        <f>VLOOKUP($B17,RD_15[#All],CE$2,0)/CE$1</f>
        <v>2.1428571428571428</v>
      </c>
      <c r="CF17" s="62">
        <f>VLOOKUP($B17,RD_15[#All],CF$2,0)/CF$1</f>
        <v>2.1587301587301586</v>
      </c>
      <c r="CG17" s="62">
        <f>VLOOKUP($B17,RD_15[#All],CG$2,0)/CG$1</f>
        <v>2.1697722567287783</v>
      </c>
      <c r="CH17" s="62">
        <f>VLOOKUP($B17,RD_15[#All],CH$2,0)/CH$1</f>
        <v>2.1724386724386728</v>
      </c>
      <c r="CI17" s="62">
        <f>VLOOKUP($B17,RD_15[#All],CI$2,0)/CI$1</f>
        <v>2.1866804692891648</v>
      </c>
      <c r="CJ17" s="62">
        <f>VLOOKUP($B17,RD_15[#All],CJ$2,0)/CJ$1</f>
        <v>2.1948051948051948</v>
      </c>
      <c r="CK17" s="62">
        <f>VLOOKUP($B17,RD_15[#All],CK$2,0)/CK$1</f>
        <v>2.1677489177489178</v>
      </c>
      <c r="CL17" s="62">
        <f>VLOOKUP($B17,RD_15[#All],CL$2,0)/CL$1</f>
        <v>2.1475721444617242</v>
      </c>
      <c r="CM17" s="62">
        <f>VLOOKUP($B17,RD_15[#All],CM$2,0)/CM$1</f>
        <v>2.1594202898550723</v>
      </c>
      <c r="CN17" s="62">
        <f>VLOOKUP($B17,RD_15[#All],CN$2,0)/CN$1</f>
        <v>1.9599723947550034</v>
      </c>
      <c r="CO17" s="62">
        <f>VLOOKUP($B17,RD_15[#All],CO$2,0)/CO$1</f>
        <v>2.1356107660455486</v>
      </c>
      <c r="CP17" s="62">
        <f>VLOOKUP($B17,RD_15[#All],CP$2,0)/CP$1</f>
        <v>2.0945479641131812</v>
      </c>
      <c r="CQ17" s="62">
        <f>VLOOKUP($B17,RD_15[#All],CQ$2,0)/CQ$1</f>
        <v>2.126984126984127</v>
      </c>
      <c r="CR17" s="62">
        <f>VLOOKUP($B17,RD_15[#All],CR$2,0)/CR$1</f>
        <v>2.1428571428571428</v>
      </c>
      <c r="CS17" s="62">
        <f>VLOOKUP($B17,RD_15[#All],CS$2,0)/CS$1</f>
        <v>2.1576949620427879</v>
      </c>
      <c r="CT17" s="62">
        <f>VLOOKUP($B17,RD_15[#All],CT$2,0)/CT$1</f>
        <v>2.1763285024154588</v>
      </c>
      <c r="CU17" s="62">
        <f>VLOOKUP($B17,RD_15[#All],CU$2,0)/CU$1</f>
        <v>2.1606349206349207</v>
      </c>
      <c r="CV17" s="62">
        <f>VLOOKUP($B17,RD_15[#All],CV$2,0)/CV$1</f>
        <v>2.1725327812284334</v>
      </c>
      <c r="CW17" s="62">
        <f>VLOOKUP($B17,RD_15[#All],CW$2,0)/CW$1</f>
        <v>2.1635610766045548</v>
      </c>
      <c r="CX17" s="62">
        <f>VLOOKUP($B17,RD_15[#All],CX$2,0)/CX$1</f>
        <v>2.1428571428571428</v>
      </c>
      <c r="CY17" s="62">
        <f>VLOOKUP($B17,RD_15[#All],CY$2,0)/CY$1</f>
        <v>2.1421356421356421</v>
      </c>
      <c r="CZ17" s="62">
        <f>VLOOKUP($B17,RD_15[#All],CZ$2,0)/CZ$1</f>
        <v>2.1663216011042095</v>
      </c>
      <c r="DA17" s="62">
        <f>VLOOKUP($B17,RD_15[#All],DA$2,0)/DA$1</f>
        <v>2.1306985612757847</v>
      </c>
      <c r="DB17" s="62">
        <f>VLOOKUP($B17,RD_15[#All],DB$2,0)/DB$1</f>
        <v>2.1659765355417528</v>
      </c>
      <c r="DC17" s="62">
        <f>VLOOKUP($B17,RD_15[#All],DC$2,0)/DC$1</f>
        <v>2.2657004830917873</v>
      </c>
      <c r="DD17" s="62">
        <f>VLOOKUP($B17,RD_15[#All],DD$2,0)/DD$1</f>
        <v>2.1697722567287783</v>
      </c>
      <c r="DE17" s="62">
        <f>VLOOKUP($B17,RD_15[#All],DE$2,0)/DE$1</f>
        <v>2.1939268461007591</v>
      </c>
      <c r="DF17" s="62">
        <f>VLOOKUP($B17,RD_15[#All],DF$2,0)/DF$1</f>
        <v>2.1839199447895097</v>
      </c>
      <c r="DG17" s="62">
        <f>VLOOKUP($B17,RD_15[#All],DG$2,0)/DG$1</f>
        <v>2.1732229123533471</v>
      </c>
      <c r="DH17" s="62">
        <f>VLOOKUP($B17,RD_15[#All],DH$2,0)/DH$1</f>
        <v>2.1970324361628708</v>
      </c>
      <c r="DI17" s="62">
        <f>VLOOKUP($B17,RD_15[#All],DI$2,0)/DI$1</f>
        <v>2.1683919944789509</v>
      </c>
      <c r="DJ17" s="62">
        <f>VLOOKUP($B17,RD_15[#All],DJ$2,0)/DJ$1</f>
        <v>2.2087646652864046</v>
      </c>
      <c r="DK17" s="62">
        <f>VLOOKUP($B17,RD_15[#All],DK$2,0)/DK$1</f>
        <v>2.1696900982615266</v>
      </c>
      <c r="DL17" s="62">
        <f>VLOOKUP($B17,RD_15[#All],DL$2,0)/DL$1</f>
        <v>2.1457431457431455</v>
      </c>
      <c r="DM17" s="62">
        <f>VLOOKUP($B17,RD_15[#All],DM$2,0)/DM$1</f>
        <v>2.1490683229813663</v>
      </c>
      <c r="DN17" s="62">
        <f>VLOOKUP($B17,RD_15[#All],DN$2,0)/DN$1</f>
        <v>2.2063492063492061</v>
      </c>
      <c r="DO17" s="62">
        <f>VLOOKUP($B17,RD_15[#All],DO$2,0)/DO$1</f>
        <v>2.1783988957901999</v>
      </c>
      <c r="DP17" s="62">
        <f>VLOOKUP($B17,RD_15[#All],DP$2,0)/DP$1</f>
        <v>2.1842650103519667</v>
      </c>
      <c r="DQ17" s="62">
        <f>VLOOKUP($B17,RD_15[#All],DQ$2,0)/DQ$1</f>
        <v>2.2108350586611456</v>
      </c>
      <c r="DR17" s="62">
        <f>VLOOKUP($B17,RD_15[#All],DR$2,0)/DR$1</f>
        <v>2.1863354037267082</v>
      </c>
      <c r="DS17" s="62">
        <f>VLOOKUP($B17,RD_15[#All],DS$2,0)/DS$1</f>
        <v>2.1818495514147687</v>
      </c>
      <c r="DT17" s="62">
        <f>VLOOKUP($B17,RD_15[#All],DT$2,0)/DT$1</f>
        <v>2.1835748792270531</v>
      </c>
      <c r="DU17" s="62">
        <f>VLOOKUP($B17,RD_15[#All],DU$2,0)/DU$1</f>
        <v>2.1587301587301586</v>
      </c>
      <c r="DV17" s="62">
        <f>VLOOKUP($B17,RD_15[#All],DV$2,0)/DV$1</f>
        <v>2.1847041847041848</v>
      </c>
      <c r="DW17" s="62">
        <f>VLOOKUP($B17,RD_15[#All],DW$2,0)/DW$1</f>
        <v>2.2087646652864046</v>
      </c>
      <c r="DX17" s="62">
        <f>VLOOKUP($B17,RD_15[#All],DX$2,0)/DX$1</f>
        <v>2.1980676328502415</v>
      </c>
      <c r="DY17" s="62">
        <f>VLOOKUP($B17,RD_15[#All],DY$2,0)/DY$1</f>
        <v>2.1449275362318843</v>
      </c>
      <c r="DZ17" s="62">
        <f>VLOOKUP($B17,RD_15[#All],DZ$2,0)/DZ$1</f>
        <v>2.1928916494133883</v>
      </c>
      <c r="EA17" s="62">
        <f>VLOOKUP($B17,RD_15[#All],EA$2,0)/EA$1</f>
        <v>2.1552795031055902</v>
      </c>
      <c r="EB17" s="62">
        <f>VLOOKUP($B17,RD_15[#All],EB$2,0)/EB$1</f>
        <v>2.1532091097308488</v>
      </c>
      <c r="EC17" s="62">
        <f>VLOOKUP($B17,RD_15[#All],EC$2,0)/EC$1</f>
        <v>2.1552795031055902</v>
      </c>
      <c r="ED17" s="62">
        <f>VLOOKUP($B17,RD_15[#All],ED$2,0)/ED$1</f>
        <v>2.2122153209109729</v>
      </c>
      <c r="EE17" s="62">
        <f>VLOOKUP($B17,RD_15[#All],EE$2,0)/EE$1</f>
        <v>2.1787439613526569</v>
      </c>
      <c r="EF17" s="62">
        <f>VLOOKUP($B17,RD_15[#All],EF$2,0)/EF$1</f>
        <v>2.2187715665976535</v>
      </c>
      <c r="EG17" s="62">
        <f>VLOOKUP($B17,RD_15[#All],EG$2,0)/EG$1</f>
        <v>2.1549344375431332</v>
      </c>
      <c r="EH17" s="62">
        <f>VLOOKUP($B17,RD_15[#All],EH$2,0)/EH$1</f>
        <v>2.195652173913043</v>
      </c>
      <c r="EI17" s="62">
        <f>VLOOKUP($B17,RD_15[#All],EI$2,0)/EI$1</f>
        <v>2.2424242424242427</v>
      </c>
      <c r="EJ17" s="62">
        <f>VLOOKUP($B17,RD_15[#All],EJ$2,0)/EJ$1</f>
        <v>2.2298136645962732</v>
      </c>
      <c r="EK17" s="62">
        <f>VLOOKUP($B17,RD_15[#All],EK$2,0)/EK$1</f>
        <v>2.1920634920634923</v>
      </c>
      <c r="EL17" s="62">
        <f>VLOOKUP($B17,RD_15[#All],EL$2,0)/EL$1</f>
        <v>2.1639061421670118</v>
      </c>
      <c r="EM17" s="62">
        <f>VLOOKUP($B17,RD_15[#All],EM$2,0)/EM$1</f>
        <v>2.1587301587301586</v>
      </c>
      <c r="EN17" s="62">
        <f>VLOOKUP($B17,RD_15[#All],EN$2,0)/EN$1</f>
        <v>2.2087646652864046</v>
      </c>
      <c r="EO17" s="62">
        <f>VLOOKUP($B17,RD_15[#All],EO$2,0)/EO$1</f>
        <v>2.2142857142857144</v>
      </c>
      <c r="EP17" s="62">
        <f>VLOOKUP($B17,RD_15[#All],EP$2,0)/EP$1</f>
        <v>2.1997929606625259</v>
      </c>
      <c r="EQ17" s="62">
        <f>VLOOKUP($B17,RD_15[#All],EQ$2,0)/EQ$1</f>
        <v>2.1911663216011039</v>
      </c>
      <c r="ER17" s="62">
        <f>VLOOKUP($B17,RD_15[#All],ER$2,0)/ER$1</f>
        <v>2.2015182884748103</v>
      </c>
      <c r="ES17" s="62">
        <f>VLOOKUP($B17,RD_15[#All],ES$2,0)/ES$1</f>
        <v>2.1877156659765356</v>
      </c>
      <c r="ET17" s="62">
        <f>VLOOKUP($B17,RD_15[#All],ET$2,0)/ET$1</f>
        <v>2.2113997113997117</v>
      </c>
      <c r="EU17" s="62">
        <f>VLOOKUP($B17,RD_15[#All],EU$2,0)/EU$1</f>
        <v>2.2033730158730158</v>
      </c>
      <c r="EV17" s="62">
        <f>VLOOKUP($B17,RD_15[#All],EV$2,0)/EV$1</f>
        <v>2.1507936507936511</v>
      </c>
      <c r="EW17" s="62">
        <f>VLOOKUP($B17,RD_15[#All],EW$2,0)/EW$1</f>
        <v>2.1777777777777776</v>
      </c>
      <c r="EX17" s="62">
        <f>VLOOKUP($B17,RD_15[#All],EX$2,0)/EX$1</f>
        <v>2.202208419599724</v>
      </c>
      <c r="EY17" s="62">
        <f>VLOOKUP($B17,RD_15[#All],EY$2,0)/EY$1</f>
        <v>2.2619047619047619</v>
      </c>
      <c r="EZ17" s="62">
        <f>VLOOKUP($B17,RD_15[#All],EZ$2,0)/EZ$1</f>
        <v>2.1866804692891648</v>
      </c>
      <c r="FA17" s="62">
        <f>VLOOKUP($B17,RD_15[#All],FA$2,0)/FA$1</f>
        <v>2.2142857142857144</v>
      </c>
      <c r="FB17" s="62">
        <f>VLOOKUP($B17,RD_15[#All],FB$2,0)/FB$1</f>
        <v>2.1711525189786061</v>
      </c>
      <c r="FC17" s="62">
        <f>VLOOKUP($B17,RD_15[#All],FC$2,0)/FC$1</f>
        <v>2.1991028295376118</v>
      </c>
      <c r="FD17" s="62">
        <f>VLOOKUP($B17,RD_15[#All],FD$2,0)/FD$1</f>
        <v>2.1642512077294689</v>
      </c>
      <c r="FE17" s="62">
        <f>VLOOKUP($B17,RD_15[#All],FE$2,0)/FE$1</f>
        <v>2.1752933057280881</v>
      </c>
      <c r="FF17" s="62">
        <f>VLOOKUP($B17,RD_15[#All],FF$2,0)/FF$1</f>
        <v>2.1645962732919251</v>
      </c>
      <c r="FG17" s="62">
        <f>VLOOKUP($B17,RD_15[#All],FG$2,0)/FG$1</f>
        <v>2.170807453416149</v>
      </c>
      <c r="FH17" s="62">
        <f>VLOOKUP($B17,RD_15[#All],FH$2,0)/FH$1</f>
        <v>2.1728778467908905</v>
      </c>
      <c r="FI17" s="62">
        <f>VLOOKUP($B17,RD_15[#All],FI$2,0)/FI$1</f>
        <v>2.1597653554175293</v>
      </c>
      <c r="FJ17" s="62">
        <f>VLOOKUP($B17,RD_15[#All],FJ$2,0)/FJ$1</f>
        <v>2.2258597883597888</v>
      </c>
      <c r="FK17" s="62">
        <f>VLOOKUP($B17,RD_15[#All],FK$2,0)/FK$1</f>
        <v>2.2660455486542443</v>
      </c>
      <c r="FL17" s="62">
        <f>VLOOKUP($B17,RD_15[#All],FL$2,0)/FL$1</f>
        <v>2.1691919191919191</v>
      </c>
      <c r="FM17" s="62">
        <f>VLOOKUP($B17,RD_15[#All],FM$2,0)/FM$1</f>
        <v>2.077853363567649</v>
      </c>
      <c r="FN17" s="62">
        <f>VLOOKUP($B17,RD_15[#All],FN$2,0)/FN$1</f>
        <v>2.1201814058956914</v>
      </c>
      <c r="FO17" s="62">
        <f>VLOOKUP($B17,RD_15[#All],FO$2,0)/FO$1</f>
        <v>2.0941043083900226</v>
      </c>
      <c r="FP17" s="62">
        <f>VLOOKUP($B17,RD_15[#All],FP$2,0)/FP$1</f>
        <v>2.1039304610733183</v>
      </c>
      <c r="FQ17" s="62">
        <f>VLOOKUP($B17,RD_15[#All],FQ$2,0)/FQ$1</f>
        <v>2.1209372637944068</v>
      </c>
      <c r="FR17" s="62">
        <f>VLOOKUP($B17,RD_15[#All],FR$2,0)/FR$1</f>
        <v>2.1077097505668934</v>
      </c>
      <c r="FS17" s="62">
        <f>VLOOKUP($B17,RD_15[#All],FS$2,0)/FS$1</f>
        <v>2.1205593348450491</v>
      </c>
      <c r="FT17" s="62">
        <f>VLOOKUP($B17,RD_15[#All],FT$2,0)/FT$1</f>
        <v>2.1655328798185938</v>
      </c>
      <c r="FU17" s="62">
        <f>VLOOKUP($B17,RD_15[#All],FU$2,0)/FU$1</f>
        <v>2.1776266061980349</v>
      </c>
      <c r="FV17" s="62">
        <f>VLOOKUP($B17,RD_15[#All],FV$2,0)/FV$1</f>
        <v>2.1383219954648522</v>
      </c>
      <c r="FW17" s="62">
        <f>VLOOKUP($B17,RD_15[#All],FW$2,0)/FW$1</f>
        <v>2.1507936507936507</v>
      </c>
      <c r="FX17" s="62">
        <f>VLOOKUP($B17,RD_15[#All],FX$2,0)/FX$1</f>
        <v>2.1523053665910807</v>
      </c>
      <c r="FY17" s="62">
        <f>VLOOKUP($B17,RD_15[#All],FY$2,0)/FY$1</f>
        <v>2.1632653061224487</v>
      </c>
      <c r="FZ17" s="62">
        <f>VLOOKUP($B17,RD_15[#All],FZ$2,0)/FZ$1</f>
        <v>2.1150793650793651</v>
      </c>
      <c r="GA17" s="62">
        <f>VLOOKUP($B17,RD_15[#All],GA$2,0)/GA$1</f>
        <v>2.1525573192239857</v>
      </c>
      <c r="GB17" s="62">
        <f>VLOOKUP($B17,RD_15[#All],GB$2,0)/GB$1</f>
        <v>2.104256854256854</v>
      </c>
      <c r="GC17" s="62">
        <f>VLOOKUP($B17,RD_15[#All],GC$2,0)/GC$1</f>
        <v>2.1575963718820859</v>
      </c>
      <c r="GD17" s="62">
        <f>VLOOKUP($B17,RD_15[#All],GD$2,0)/GD$1</f>
        <v>2.1560846560846558</v>
      </c>
      <c r="GE17" s="62">
        <f>VLOOKUP($B17,RD_15[#All],GE$2,0)/GE$1</f>
        <v>2.1674225245653815</v>
      </c>
      <c r="GF17" s="62">
        <f>VLOOKUP($B17,RD_15[#All],GF$2,0)/GF$1</f>
        <v>2.1689342403628116</v>
      </c>
      <c r="GG17" s="62">
        <f>VLOOKUP($B17,RD_15[#All],GG$2,0)/GG$1</f>
        <v>2.1557067271352981</v>
      </c>
      <c r="GH17" s="62">
        <f>VLOOKUP($B17,RD_15[#All],GH$2,0)/GH$1</f>
        <v>2.1696900982615266</v>
      </c>
      <c r="GI17" s="62">
        <f>VLOOKUP($B17,RD_15[#All],GI$2,0)/GI$1</f>
        <v>2.130007558578987</v>
      </c>
      <c r="GJ17" s="62">
        <f>VLOOKUP($B17,RD_15[#All],GJ$2,0)/GJ$1</f>
        <v>2.1670445956160238</v>
      </c>
      <c r="GK17" s="62">
        <f>VLOOKUP($B17,RD_15[#All],GK$2,0)/GK$1</f>
        <v>2.1198034769463336</v>
      </c>
      <c r="GL17" s="62">
        <f>VLOOKUP($B17,RD_15[#All],GL$2,0)/GL$1</f>
        <v>2.1594860166288736</v>
      </c>
      <c r="GM17" s="62">
        <f>VLOOKUP($B17,RD_15[#All],GM$2,0)/GM$1</f>
        <v>2.1088435374149657</v>
      </c>
      <c r="GN17" s="62">
        <f>VLOOKUP($B17,RD_15[#All],GN$2,0)/GN$1</f>
        <v>2.1303854875283448</v>
      </c>
      <c r="GO17" s="62">
        <f>VLOOKUP($B17,RD_15[#All],GO$2,0)/GO$1</f>
        <v>2.149603174603175</v>
      </c>
      <c r="GP17" s="62">
        <f>VLOOKUP($B17,RD_15[#All],GP$2,0)/GP$1</f>
        <v>2.1305555555555555</v>
      </c>
      <c r="GQ17" s="62">
        <f>VLOOKUP($B17,RD_15[#All],GQ$2,0)/GQ$1</f>
        <v>2.1575396825396829</v>
      </c>
      <c r="GR17" s="62">
        <f>VLOOKUP($B17,RD_15[#All],GR$2,0)/GR$1</f>
        <v>2.128182376629582</v>
      </c>
      <c r="GS17" s="62">
        <f>VLOOKUP($B17,RD_15[#All],GS$2,0)/GS$1</f>
        <v>2.1953675730110773</v>
      </c>
      <c r="GT17" s="62">
        <f>VLOOKUP($B17,RD_15[#All],GT$2,0)/GT$1</f>
        <v>2.1919152276295133</v>
      </c>
      <c r="GU17" s="62">
        <f>VLOOKUP($B17,RD_15[#All],GU$2,0)/GU$1</f>
        <v>2.1858987497437998</v>
      </c>
      <c r="GV17" s="62">
        <f>VLOOKUP($B17,RD_15[#All],GV$2,0)/GV$1</f>
        <v>2.189952904238619</v>
      </c>
      <c r="GW17" s="62">
        <f>VLOOKUP($B17,RD_15[#All],GW$2,0)/GW$1</f>
        <v>2.2168674698795181</v>
      </c>
      <c r="GX17" s="62">
        <f>VLOOKUP($B17,RD_15[#All],GX$2,0)/GX$1</f>
        <v>2.0977237048665618</v>
      </c>
      <c r="GY17" s="62">
        <f>VLOOKUP($B17,RD_15[#All],GY$2,0)/GY$1</f>
        <v>2.2158897003617501</v>
      </c>
      <c r="GZ17" s="62">
        <f>VLOOKUP($B17,RD_15[#All],GZ$2,0)/GZ$1</f>
        <v>2.2332810047095761</v>
      </c>
      <c r="HA17" s="62">
        <f>VLOOKUP($B17,RD_15[#All],HA$2,0)/HA$1</f>
        <v>2.2346597501877006</v>
      </c>
      <c r="HB17" s="62">
        <f>VLOOKUP($B17,RD_15[#All],HB$2,0)/HB$1</f>
        <v>2.1870986156700445</v>
      </c>
      <c r="HC17" s="62">
        <f>VLOOKUP($B17,RD_15[#All],HC$2,0)/HC$1</f>
        <v>2.2077922077922079</v>
      </c>
      <c r="HD17" s="62">
        <f>VLOOKUP($B17,RD_15[#All],HD$2,0)/HD$1</f>
        <v>2.1869626971667788</v>
      </c>
      <c r="HE17" s="62">
        <f>VLOOKUP($B17,RD_15[#All],HE$2,0)/HE$1</f>
        <v>2.1759606852774556</v>
      </c>
      <c r="HF17" s="62">
        <f>VLOOKUP($B17,RD_15[#All],HF$2,0)/HF$1</f>
        <v>2.2960464949415225</v>
      </c>
      <c r="HG17" s="62">
        <f>VLOOKUP($B17,RD_15[#All],HG$2,0)/HG$1</f>
        <v>2.1899529042386185</v>
      </c>
      <c r="HH17" s="62">
        <f>VLOOKUP($B17,RD_15[#All],HH$2,0)/HH$1</f>
        <v>2.2060439560439562</v>
      </c>
      <c r="HI17" s="62">
        <f>VLOOKUP($B17,RD_15[#All],HI$2,0)/HI$1</f>
        <v>2.2052590266875978</v>
      </c>
      <c r="HJ17" s="62">
        <f>VLOOKUP($B17,RD_15[#All],HJ$2,0)/HJ$1</f>
        <v>2.2257972257972258</v>
      </c>
      <c r="HK17" s="62">
        <f>VLOOKUP($B17,RD_15[#All],HK$2,0)/HK$1</f>
        <v>2.2234156820622988</v>
      </c>
      <c r="HL17" s="62">
        <f>VLOOKUP($B17,RD_15[#All],HL$2,0)/HL$1</f>
        <v>2.1869004011861151</v>
      </c>
      <c r="HM17" s="62">
        <f>VLOOKUP($B17,RD_15[#All],HM$2,0)/HM$1</f>
        <v>2.1412218733647306</v>
      </c>
      <c r="HN17" s="62">
        <f>VLOOKUP($B17,RD_15[#All],HN$2,0)/HN$1</f>
        <v>2.123800762255224</v>
      </c>
      <c r="HO17" s="62">
        <f>VLOOKUP($B17,RD_15[#All],HO$2,0)/HO$1</f>
        <v>2.1632277566040212</v>
      </c>
      <c r="HP17" s="62">
        <f>VLOOKUP($B17,RD_15[#All],HP$2,0)/HP$1</f>
        <v>2.1274432638069003</v>
      </c>
      <c r="HQ17" s="62">
        <f>VLOOKUP($B17,RD_15[#All],HQ$2,0)/HQ$1</f>
        <v>2.0780411156213172</v>
      </c>
      <c r="HR17" s="62">
        <f>VLOOKUP($B17,RD_15[#All],HR$2,0)/HR$1</f>
        <v>2.0802177620359434</v>
      </c>
      <c r="HS17" s="62">
        <f>VLOOKUP($B17,RD_15[#All],HS$2,0)/HS$1</f>
        <v>2.1340500485908653</v>
      </c>
      <c r="HT17" s="62">
        <f>VLOOKUP($B17,RD_15[#All],HT$2,0)/HT$1</f>
        <v>2.0995579240598317</v>
      </c>
      <c r="HU17" s="62">
        <f>VLOOKUP($B17,RD_15[#All],HU$2,0)/HU$1</f>
        <v>2.0836306550592267</v>
      </c>
      <c r="HV17" s="62">
        <f>VLOOKUP($B17,RD_15[#All],HV$2,0)/HV$1</f>
        <v>2.116098187526759</v>
      </c>
      <c r="HW17" s="62">
        <f>VLOOKUP($B17,RD_15[#All],HW$2,0)/HW$1</f>
        <v>2.1189167974882257</v>
      </c>
      <c r="HX17" s="62">
        <f>VLOOKUP($B17,RD_15[#All],HX$2,0)/HX$1</f>
        <v>2.1318681318681318</v>
      </c>
      <c r="HY17" s="62">
        <f>VLOOKUP($B17,RD_15[#All],HY$2,0)/HY$1</f>
        <v>2.1126373626373622</v>
      </c>
      <c r="HZ17" s="62">
        <f>VLOOKUP($B17,RD_15[#All],HZ$2,0)/HZ$1</f>
        <v>2.095761381475667</v>
      </c>
      <c r="IA17" s="62">
        <f>VLOOKUP($B17,RD_15[#All],IA$2,0)/IA$1</f>
        <v>2.1444270015698583</v>
      </c>
      <c r="IB17" s="62">
        <f>VLOOKUP($B17,RD_15[#All],IB$2,0)/IB$1</f>
        <v>2.0871645361441278</v>
      </c>
      <c r="IC17" s="62">
        <f>VLOOKUP($B17,RD_15[#All],IC$2,0)/IC$1</f>
        <v>2.1456043956043955</v>
      </c>
      <c r="ID17" s="62">
        <f>VLOOKUP($B17,RD_15[#All],ID$2,0)/ID$1</f>
        <v>2.107535321821036</v>
      </c>
      <c r="IE17" s="62">
        <f>VLOOKUP($B17,RD_15[#All],IE$2,0)/IE$1</f>
        <v>2.108320251177394</v>
      </c>
      <c r="IF17" s="62">
        <f>VLOOKUP($B17,RD_15[#All],IF$2,0)/IF$1</f>
        <v>2.1142072213500787</v>
      </c>
      <c r="IG17" s="62">
        <f>VLOOKUP($B17,RD_15[#All],IG$2,0)/IG$1</f>
        <v>2.0796890184645282</v>
      </c>
      <c r="IH17" s="62">
        <f>VLOOKUP($B17,RD_15[#All],IH$2,0)/IH$1</f>
        <v>2.0763250355087086</v>
      </c>
      <c r="II17" s="62">
        <f>VLOOKUP($B17,RD_15[#All],II$2,0)/II$1</f>
        <v>2.0699708454810493</v>
      </c>
      <c r="IJ17" s="62">
        <f>VLOOKUP($B17,RD_15[#All],IJ$2,0)/IJ$1</f>
        <v>2.0841743290722881</v>
      </c>
      <c r="IK17" s="62">
        <f>VLOOKUP($B17,RD_15[#All],IK$2,0)/IK$1</f>
        <v>2.1522762951334378</v>
      </c>
      <c r="IL17" s="62">
        <f>VLOOKUP($B17,RD_15[#All],IL$2,0)/IL$1</f>
        <v>2.1715070643642069</v>
      </c>
      <c r="IM17" s="62">
        <f>VLOOKUP($B17,RD_15[#All],IM$2,0)/IM$1</f>
        <v>2.1134222919937207</v>
      </c>
      <c r="IN17" s="62">
        <f>VLOOKUP($B17,RD_15[#All],IN$2,0)/IN$1</f>
        <v>2.1077222097630259</v>
      </c>
      <c r="IO17" s="62">
        <f>VLOOKUP($B17,RD_15[#All],IO$2,0)/IO$1</f>
        <v>2.1106750392464675</v>
      </c>
      <c r="IP17" s="62">
        <f>VLOOKUP($B17,RD_15[#All],IP$2,0)/IP$1</f>
        <v>2.0639904313373703</v>
      </c>
      <c r="IQ17" s="62">
        <f>VLOOKUP($B17,RD_15[#All],IQ$2,0)/IQ$1</f>
        <v>2.1389324960753533</v>
      </c>
      <c r="IR17" s="62">
        <f>VLOOKUP($B17,RD_15[#All],IR$2,0)/IR$1</f>
        <v>2.0897809673319876</v>
      </c>
      <c r="IS17" s="62">
        <f>VLOOKUP($B17,RD_15[#All],IS$2,0)/IS$1</f>
        <v>2.0946400538237269</v>
      </c>
      <c r="IT17" s="62">
        <f>VLOOKUP($B17,RD_15[#All],IT$2,0)/IT$1</f>
        <v>2.092397398519847</v>
      </c>
      <c r="IU17" s="62">
        <f>VLOOKUP($B17,RD_15[#All],IU$2,0)/IU$1</f>
        <v>2.1252896763100844</v>
      </c>
      <c r="IV17" s="62">
        <f>VLOOKUP($B17,RD_15[#All],IV$2,0)/IV$1</f>
        <v>2.1264110039620241</v>
      </c>
      <c r="IW17" s="62">
        <f>VLOOKUP($B17,RD_15[#All],IW$2,0)/IW$1</f>
        <v>2.0965089332436269</v>
      </c>
      <c r="IX17" s="62">
        <f>VLOOKUP($B17,RD_15[#All],IX$2,0)/IX$1</f>
        <v>2.097630260895567</v>
      </c>
      <c r="IY17" s="62">
        <f>VLOOKUP($B17,RD_15[#All],IY$2,0)/IY$1</f>
        <v>2.1107124168348657</v>
      </c>
      <c r="IZ17" s="62">
        <f>VLOOKUP($B17,RD_15[#All],IZ$2,0)/IZ$1</f>
        <v>2.1243042671614103</v>
      </c>
      <c r="JA17" s="62">
        <f>VLOOKUP($B17,RD_15[#All],JA$2,0)/JA$1</f>
        <v>2.107006282436493</v>
      </c>
      <c r="JB17" s="62">
        <f>VLOOKUP($B17,RD_15[#All],JB$2,0)/JB$1</f>
        <v>2.1462698791891337</v>
      </c>
      <c r="JC17" s="62">
        <f>VLOOKUP($B17,RD_15[#All],JC$2,0)/JC$1</f>
        <v>2.1485771485771483</v>
      </c>
      <c r="JD17" s="62">
        <f>VLOOKUP($B17,RD_15[#All],JD$2,0)/JD$1</f>
        <v>2.1694892105981971</v>
      </c>
      <c r="JE17" s="62">
        <f>VLOOKUP($B17,RD_15[#All],JE$2,0)/JE$1</f>
        <v>2.1945316588173731</v>
      </c>
      <c r="JF17" s="62">
        <f>VLOOKUP($B17,RD_15[#All],JF$2,0)/JF$1</f>
        <v>2.1739130434782608</v>
      </c>
      <c r="JG17" s="62">
        <f>VLOOKUP($B17,RD_15[#All],JG$2,0)/JG$1</f>
        <v>2.1807364857934144</v>
      </c>
      <c r="JH17" s="62">
        <f>VLOOKUP($B17,RD_15[#All],JH$2,0)/JH$1</f>
        <v>2.1881689738832595</v>
      </c>
      <c r="JI17" s="62">
        <f>VLOOKUP($B17,RD_15[#All],JI$2,0)/JI$1</f>
        <v>2.1694764862466727</v>
      </c>
      <c r="JJ17" s="62">
        <f>VLOOKUP($B17,RD_15[#All],JJ$2,0)/JJ$1</f>
        <v>2.1483175209883285</v>
      </c>
      <c r="JK17" s="62">
        <f>VLOOKUP($B17,RD_15[#All],JK$2,0)/JK$1</f>
        <v>2.1771086056800346</v>
      </c>
      <c r="JL17" s="62">
        <f>VLOOKUP($B17,RD_15[#All],JL$2,0)/JL$1</f>
        <v>2.1950498949579833</v>
      </c>
      <c r="JM17" s="62">
        <f>VLOOKUP($B17,RD_15[#All],JM$2,0)/JM$1</f>
        <v>2.1160141416786695</v>
      </c>
      <c r="JN17" s="62">
        <f>VLOOKUP($B17,RD_15[#All],JN$2,0)/JN$1</f>
        <v>2.1317300789662594</v>
      </c>
      <c r="JO17" s="62">
        <f>VLOOKUP($B17,RD_15[#All],JO$2,0)/JO$1</f>
        <v>2.1559512897734714</v>
      </c>
      <c r="JP17" s="62">
        <f>VLOOKUP($B17,RD_15[#All],JP$2,0)/JP$1</f>
        <v>2.1480900052328624</v>
      </c>
      <c r="JQ17" s="62">
        <f>VLOOKUP($B17,RD_15[#All],JQ$2,0)/JQ$1</f>
        <v>2.1886446886446884</v>
      </c>
      <c r="JR17" s="62">
        <f>VLOOKUP($B17,RD_15[#All],JR$2,0)/JR$1</f>
        <v>2.1855921855921858</v>
      </c>
      <c r="JS17" s="62">
        <f>VLOOKUP($B17,RD_15[#All],JS$2,0)/JS$1</f>
        <v>2.1718654016790664</v>
      </c>
      <c r="JT17" s="62">
        <f>VLOOKUP($B17,RD_15[#All],JT$2,0)/JT$1</f>
        <v>2.2101958192183755</v>
      </c>
      <c r="JU17" s="62">
        <f>VLOOKUP($B17,RD_15[#All],JU$2,0)/JU$1</f>
        <v>2.1728271728271729</v>
      </c>
      <c r="JV17" s="62">
        <f>VLOOKUP($B17,RD_15[#All],JV$2,0)/JV$1</f>
        <v>2.0725623582766439</v>
      </c>
      <c r="JW17" s="62">
        <f>VLOOKUP($B17,RD_15[#All],JW$2,0)/JW$1</f>
        <v>2.0510204081632653</v>
      </c>
      <c r="JX17" s="62">
        <f>VLOOKUP($B17,RD_15[#All],JX$2,0)/JX$1</f>
        <v>2.0442176870748296</v>
      </c>
      <c r="JY17" s="62">
        <f>VLOOKUP($B17,RD_15[#All],JY$2,0)/JY$1</f>
        <v>2.0419501133786846</v>
      </c>
      <c r="JZ17" s="62">
        <f>VLOOKUP($B17,RD_15[#All],JZ$2,0)/JZ$1</f>
        <v>1.9894179894179891</v>
      </c>
      <c r="KA17" s="62">
        <f>VLOOKUP($B17,RD_15[#All],KA$2,0)/KA$1</f>
        <v>2.0294784580498866</v>
      </c>
      <c r="KB17" s="62">
        <f>VLOOKUP($B17,RD_15[#All],KB$2,0)/KB$1</f>
        <v>2.0646258503401356</v>
      </c>
      <c r="KC17" s="62">
        <f>VLOOKUP($B17,RD_15[#All],KC$2,0)/KC$1</f>
        <v>2.0294784580498866</v>
      </c>
      <c r="KD17" s="62">
        <f>VLOOKUP($B17,RD_15[#All],KD$2,0)/KD$1</f>
        <v>2.0090702947845802</v>
      </c>
      <c r="KE17" s="62">
        <f>VLOOKUP($B17,RD_15[#All],KE$2,0)/KE$1</f>
        <v>2.0797430083144364</v>
      </c>
      <c r="KF17" s="62">
        <f>VLOOKUP($B17,RD_15[#All],KF$2,0)/KF$1</f>
        <v>2.1066252587991716</v>
      </c>
      <c r="KG17" s="62">
        <f>VLOOKUP($B17,RD_15[#All],KG$2,0)/KG$1</f>
        <v>2.077097505668934</v>
      </c>
      <c r="KH17" s="62">
        <f>VLOOKUP($B17,RD_15[#All],KH$2,0)/KH$1</f>
        <v>2.087301587301587</v>
      </c>
      <c r="KI17" s="62">
        <f>VLOOKUP($B17,RD_15[#All],KI$2,0)/KI$1</f>
        <v>2.0896825396825398</v>
      </c>
      <c r="KJ17" s="62">
        <f>VLOOKUP($B17,RD_15[#All],KJ$2,0)/KJ$1</f>
        <v>2.0619047619047621</v>
      </c>
      <c r="KK17" s="62">
        <f>VLOOKUP($B17,RD_15[#All],KK$2,0)/KK$1</f>
        <v>2.0424603174603178</v>
      </c>
      <c r="KL17" s="62">
        <f>VLOOKUP($B17,RD_15[#All],KL$2,0)/KL$1</f>
        <v>2.0521308980213089</v>
      </c>
      <c r="KM17" s="62">
        <f>VLOOKUP($B17,RD_15[#All],KM$2,0)/KM$1</f>
        <v>2.0810502283105019</v>
      </c>
      <c r="KN17" s="62">
        <f>VLOOKUP($B17,RD_15[#All],KN$2,0)/KN$1</f>
        <v>2.063329541145241</v>
      </c>
      <c r="KO17" s="62">
        <f>VLOOKUP($B17,RD_15[#All],KO$2,0)/KO$1</f>
        <v>2.0640879787637467</v>
      </c>
      <c r="KP17" s="62">
        <f>VLOOKUP($B17,RD_15[#All],KP$2,0)/KP$1</f>
        <v>2.0709139173302997</v>
      </c>
      <c r="KQ17" s="62">
        <f>VLOOKUP($B17,RD_15[#All],KQ$2,0)/KQ$1</f>
        <v>1.9685012114918661</v>
      </c>
      <c r="KR17" s="62">
        <f>VLOOKUP($B17,RD_15[#All],KR$2,0)/KR$1</f>
        <v>2.0572620401971937</v>
      </c>
      <c r="KS17" s="62">
        <f>VLOOKUP($B17,RD_15[#All],KS$2,0)/KS$1</f>
        <v>2.0439893818733412</v>
      </c>
      <c r="KT17" s="62">
        <f>VLOOKUP($B17,RD_15[#All],KT$2,0)/KT$1</f>
        <v>2.0849450132726584</v>
      </c>
      <c r="KU17" s="62">
        <f>VLOOKUP($B17,RD_15[#All],KU$2,0)/KU$1</f>
        <v>2.0640879787637467</v>
      </c>
      <c r="KV17" s="62">
        <f>VLOOKUP($B17,RD_15[#All],KV$2,0)/KV$1</f>
        <v>2.0909853249475892</v>
      </c>
      <c r="KW17" s="62">
        <f>VLOOKUP($B17,RD_15[#All],KW$2,0)/KW$1</f>
        <v>2.0857034508911645</v>
      </c>
      <c r="KX17" s="62">
        <f>VLOOKUP($B17,RD_15[#All],KX$2,0)/KX$1</f>
        <v>2.1258503401360542</v>
      </c>
      <c r="KY17" s="62">
        <f>VLOOKUP($B17,RD_15[#All],KY$2,0)/KY$1</f>
        <v>2.2321428571428572</v>
      </c>
      <c r="KZ17" s="62">
        <f>VLOOKUP($B17,RD_15[#All],KZ$2,0)/KZ$1</f>
        <v>2.1246031746031746</v>
      </c>
      <c r="LA17" s="62">
        <f>VLOOKUP($B17,RD_15[#All],LA$2,0)/LA$1</f>
        <v>2.0749607535321823</v>
      </c>
      <c r="LB17" s="62">
        <f>VLOOKUP($B17,RD_15[#All],LB$2,0)/LB$1</f>
        <v>2.040133779264214</v>
      </c>
      <c r="LC17" s="62">
        <f>VLOOKUP($B17,RD_15[#All],LC$2,0)/LC$1</f>
        <v>2.0662698412698415</v>
      </c>
      <c r="LD17" s="62">
        <f>VLOOKUP($B17,RD_15[#All],LD$2,0)/LD$1</f>
        <v>2.0505344995140913</v>
      </c>
      <c r="LE17" s="62">
        <f>VLOOKUP($B17,RD_15[#All],LE$2,0)/LE$1</f>
        <v>2.038199895342752</v>
      </c>
      <c r="LF17" s="62">
        <f>VLOOKUP($B17,RD_15[#All],LF$2,0)/LF$1</f>
        <v>2.0217537564476338</v>
      </c>
      <c r="LG17" s="62">
        <f>VLOOKUP($B17,RD_15[#All],LG$2,0)/LG$1</f>
        <v>2.0420634920634924</v>
      </c>
      <c r="LH17" s="62">
        <f>VLOOKUP($B17,RD_15[#All],LH$2,0)/LH$1</f>
        <v>2.0057010658514418</v>
      </c>
      <c r="LI17" s="62">
        <f>VLOOKUP($B17,RD_15[#All],LI$2,0)/LI$1</f>
        <v>2.0445540853704118</v>
      </c>
      <c r="LJ17" s="62">
        <f>VLOOKUP($B17,RD_15[#All],LJ$2,0)/LJ$1</f>
        <v>2.0144141572713004</v>
      </c>
      <c r="LK17" s="62">
        <f>VLOOKUP($B17,RD_15[#All],LK$2,0)/LK$1</f>
        <v>2.0149136577708004</v>
      </c>
      <c r="LL17" s="62">
        <f>VLOOKUP($B17,RD_15[#All],LL$2,0)/LL$1</f>
        <v>2.0247252747252746</v>
      </c>
      <c r="LM17" s="62">
        <f>VLOOKUP($B17,RD_15[#All],LM$2,0)/LM$1</f>
        <v>2.0654855348732899</v>
      </c>
      <c r="LN17" s="62">
        <f>VLOOKUP($B17,RD_15[#All],LN$2,0)/LN$1</f>
        <v>2.0367047918068324</v>
      </c>
      <c r="LO17" s="62">
        <f>VLOOKUP($B17,RD_15[#All],LO$2,0)/LO$1</f>
        <v>2.0165208940719141</v>
      </c>
      <c r="LP17" s="62">
        <f>VLOOKUP($B17,RD_15[#All],LP$2,0)/LP$1</f>
        <v>2.0071764969724151</v>
      </c>
      <c r="LQ17" s="62">
        <f>VLOOKUP($B17,RD_15[#All],LQ$2,0)/LQ$1</f>
        <v>2.0198848770277338</v>
      </c>
      <c r="LR17" s="62">
        <f>VLOOKUP($B17,RD_15[#All],LR$2,0)/LR$1</f>
        <v>2.041937654182552</v>
      </c>
      <c r="LS17" s="62">
        <f>VLOOKUP($B17,RD_15[#All],LS$2,0)/LS$1</f>
        <v>2.0639295557862334</v>
      </c>
      <c r="LT17" s="62">
        <f>VLOOKUP($B17,RD_15[#All],LT$2,0)/LT$1</f>
        <v>1.9968602825745683</v>
      </c>
      <c r="LU17" s="62">
        <f>VLOOKUP($B17,RD_15[#All],LU$2,0)/LU$1</f>
        <v>2.0368916797488223</v>
      </c>
      <c r="LV17" s="62">
        <f>VLOOKUP($B17,RD_15[#All],LV$2,0)/LV$1</f>
        <v>2.0926216640502355</v>
      </c>
      <c r="LW17" s="62">
        <f>VLOOKUP($B17,RD_15[#All],LW$2,0)/LW$1</f>
        <v>2.0969387755102038</v>
      </c>
      <c r="LX17" s="62">
        <f>VLOOKUP($B17,RD_15[#All],LX$2,0)/LX$1</f>
        <v>2.0996860282574565</v>
      </c>
      <c r="LY17" s="62">
        <f>VLOOKUP($B17,RD_15[#All],LY$2,0)/LY$1</f>
        <v>2.1047880690737832</v>
      </c>
      <c r="LZ17" s="62">
        <f>VLOOKUP($B17,RD_15[#All],LZ$2,0)/LZ$1</f>
        <v>2.0449278612543917</v>
      </c>
      <c r="MA17" s="62">
        <f>VLOOKUP($B17,RD_15[#All],MA$2,0)/MA$1</f>
        <v>2.0961351573596469</v>
      </c>
      <c r="MB17" s="62">
        <f>VLOOKUP($B17,RD_15[#All],MB$2,0)/MB$1</f>
        <v>2.1155715033266054</v>
      </c>
      <c r="MC17" s="62">
        <f>VLOOKUP($B17,RD_15[#All],MC$2,0)/MC$1</f>
        <v>2.0819316737684082</v>
      </c>
      <c r="MD17" s="62">
        <f>VLOOKUP($B17,RD_15[#All],MD$2,0)/MD$1</f>
        <v>2.0695970695970698</v>
      </c>
      <c r="ME17" s="62">
        <f>VLOOKUP($B17,RD_15[#All],ME$2,0)/ME$1</f>
        <v>2.0901547432159675</v>
      </c>
      <c r="MF17" s="62">
        <f>VLOOKUP($B17,RD_15[#All],MF$2,0)/MF$1</f>
        <v>2.0553935860058306</v>
      </c>
      <c r="MG17" s="62">
        <f>VLOOKUP($B17,RD_15[#All],MG$2,0)/MG$1</f>
        <v>2.0875383120281077</v>
      </c>
      <c r="MH17" s="62">
        <f>VLOOKUP($B17,RD_15[#All],MH$2,0)/MH$1</f>
        <v>2.0987515885475068</v>
      </c>
      <c r="MI17" s="62">
        <f>VLOOKUP($B17,RD_15[#All],MI$2,0)/MI$1</f>
        <v>2.0606264483815502</v>
      </c>
      <c r="MJ17" s="62">
        <f>VLOOKUP($B17,RD_15[#All],MJ$2,0)/MJ$1</f>
        <v>2.096546310832025</v>
      </c>
      <c r="MK17" s="62">
        <f>VLOOKUP($B17,RD_15[#All],MK$2,0)/MK$1</f>
        <v>2.1193092621664049</v>
      </c>
      <c r="ML17" s="62">
        <f>VLOOKUP($B17,RD_15[#All],ML$2,0)/ML$1</f>
        <v>2.0860432084921881</v>
      </c>
      <c r="MM17" s="62">
        <f>VLOOKUP($B17,RD_15[#All],MM$2,0)/MM$1</f>
        <v>2.0428819300999752</v>
      </c>
      <c r="MN17" s="62">
        <f>VLOOKUP($B17,RD_15[#All],MN$2,0)/MN$1</f>
        <v>2.0753532182103607</v>
      </c>
      <c r="MO17" s="62">
        <f>VLOOKUP($B17,RD_15[#All],MO$2,0)/MO$1</f>
        <v>2.1110675039246467</v>
      </c>
      <c r="MP17" s="62">
        <f>VLOOKUP($B17,RD_15[#All],MP$2,0)/MP$1</f>
        <v>2.0875553018410162</v>
      </c>
      <c r="MQ17" s="62">
        <f>VLOOKUP($B17,RD_15[#All],MQ$2,0)/MQ$1</f>
        <v>2.0404425506466319</v>
      </c>
      <c r="MR17" s="62">
        <f>VLOOKUP($B17,RD_15[#All],MR$2,0)/MR$1</f>
        <v>2.0367047918068324</v>
      </c>
      <c r="MS17" s="62">
        <f>VLOOKUP($B17,RD_15[#All],MS$2,0)/MS$1</f>
        <v>2.109105180533752</v>
      </c>
      <c r="MT17" s="62">
        <f>VLOOKUP($B17,RD_15[#All],MT$2,0)/MT$1</f>
        <v>2.0475952618809763</v>
      </c>
      <c r="MU17" s="62">
        <f>VLOOKUP($B17,RD_15[#All],MU$2,0)/MU$1</f>
        <v>2.1032368991552666</v>
      </c>
      <c r="MV17" s="62">
        <f>VLOOKUP($B17,RD_15[#All],MV$2,0)/MV$1</f>
        <v>2.0804195804195809</v>
      </c>
      <c r="MW17" s="62">
        <f>VLOOKUP($B17,RD_15[#All],MW$2,0)/MW$1</f>
        <v>2.0459183673469385</v>
      </c>
      <c r="MX17" s="62">
        <f>VLOOKUP($B17,RD_15[#All],MX$2,0)/MX$1</f>
        <v>2.0763250355087086</v>
      </c>
      <c r="MY17" s="62">
        <f>VLOOKUP($B17,RD_15[#All],MY$2,0)/MY$1</f>
        <v>2.0388540031397175</v>
      </c>
      <c r="MZ17" s="62">
        <f>VLOOKUP($B17,RD_15[#All],MZ$2,0)/MZ$1</f>
        <v>2.0765306122448979</v>
      </c>
      <c r="NA17" s="62">
        <f>VLOOKUP($B17,RD_15[#All],NA$2,0)/NA$1</f>
        <v>2.1031975543253738</v>
      </c>
      <c r="NB17" s="62">
        <f>VLOOKUP($B17,RD_15[#All],NB$2,0)/NB$1</f>
        <v>2.088697017268446</v>
      </c>
      <c r="NC17" s="62">
        <f>VLOOKUP($B17,RD_15[#All],NC$2,0)/NC$1</f>
        <v>2.1102825745682892</v>
      </c>
      <c r="ND17" s="62">
        <f>VLOOKUP($B17,RD_15[#All],ND$2,0)/ND$1</f>
        <v>2.1036106750392465</v>
      </c>
      <c r="NE17" s="63">
        <f>IFERROR(AVERAGEIF(Inv_SY_B20[[#This Row],[BLK1_INV1]:[BLK12_INV31]],"&gt;"&amp;0.1,Inv_SY_B20[[#This Row],[BLK1_INV1]:[BLK12_INV31]]),"")</f>
        <v>2.1085453674259451</v>
      </c>
    </row>
    <row r="18" spans="2:369" x14ac:dyDescent="0.35">
      <c r="B18" s="87">
        <f t="shared" si="6"/>
        <v>45759</v>
      </c>
      <c r="C18" s="62">
        <f>VLOOKUP($B18,RD_15[#All],C$2,0)/C$1</f>
        <v>3.5119617224880377</v>
      </c>
      <c r="D18" s="62">
        <f>VLOOKUP($B18,RD_15[#All],D$2,0)/D$1</f>
        <v>3.4186602870813396</v>
      </c>
      <c r="E18" s="62">
        <f>VLOOKUP($B18,RD_15[#All],E$2,0)/E$1</f>
        <v>3.5348484848484851</v>
      </c>
      <c r="F18" s="62">
        <f>VLOOKUP($B18,RD_15[#All],F$2,0)/F$1</f>
        <v>3.5378787878787881</v>
      </c>
      <c r="G18" s="62">
        <f>VLOOKUP($B18,RD_15[#All],G$2,0)/G$1</f>
        <v>3.5143939393939392</v>
      </c>
      <c r="H18" s="62">
        <f>VLOOKUP($B18,RD_15[#All],H$2,0)/H$1</f>
        <v>3.3712984054669706</v>
      </c>
      <c r="I18" s="62">
        <f>VLOOKUP($B18,RD_15[#All],I$2,0)/I$1</f>
        <v>3.6136189747513394</v>
      </c>
      <c r="J18" s="62">
        <f>VLOOKUP($B18,RD_15[#All],J$2,0)/J$1</f>
        <v>3.4560606060606061</v>
      </c>
      <c r="K18" s="62">
        <f>VLOOKUP($B18,RD_15[#All],K$2,0)/K$1</f>
        <v>3.5515151515151517</v>
      </c>
      <c r="L18" s="62">
        <f>VLOOKUP($B18,RD_15[#All],L$2,0)/L$1</f>
        <v>3.562878787878788</v>
      </c>
      <c r="M18" s="62">
        <f>VLOOKUP($B18,RD_15[#All],M$2,0)/M$1</f>
        <v>3.5757575757575757</v>
      </c>
      <c r="N18" s="62">
        <f>VLOOKUP($B18,RD_15[#All],N$2,0)/N$1</f>
        <v>3.5568181818181817</v>
      </c>
      <c r="O18" s="62">
        <f>VLOOKUP($B18,RD_15[#All],O$2,0)/O$1</f>
        <v>3.5537878787878792</v>
      </c>
      <c r="P18" s="62">
        <f>VLOOKUP($B18,RD_15[#All],P$2,0)/P$1</f>
        <v>3.5674242424242424</v>
      </c>
      <c r="Q18" s="62">
        <f>VLOOKUP($B18,RD_15[#All],Q$2,0)/Q$1</f>
        <v>3.5931818181818183</v>
      </c>
      <c r="R18" s="62">
        <f>VLOOKUP($B18,RD_15[#All],R$2,0)/R$1</f>
        <v>3.5931818181818183</v>
      </c>
      <c r="S18" s="62">
        <f>VLOOKUP($B18,RD_15[#All],S$2,0)/S$1</f>
        <v>3.5358851674641145</v>
      </c>
      <c r="T18" s="62">
        <f>VLOOKUP($B18,RD_15[#All],T$2,0)/T$1</f>
        <v>3.570175438596491</v>
      </c>
      <c r="U18" s="62">
        <f>VLOOKUP($B18,RD_15[#All],U$2,0)/U$1</f>
        <v>3.6363636363636362</v>
      </c>
      <c r="V18" s="62">
        <f>VLOOKUP($B18,RD_15[#All],V$2,0)/V$1</f>
        <v>3.586363636363636</v>
      </c>
      <c r="W18" s="62">
        <f>VLOOKUP($B18,RD_15[#All],W$2,0)/W$1</f>
        <v>3.6863636363636365</v>
      </c>
      <c r="X18" s="62">
        <f>VLOOKUP($B18,RD_15[#All],X$2,0)/X$1</f>
        <v>3.6522727272727273</v>
      </c>
      <c r="Y18" s="62">
        <f>VLOOKUP($B18,RD_15[#All],Y$2,0)/Y$1</f>
        <v>3.6856060606060606</v>
      </c>
      <c r="Z18" s="62">
        <f>VLOOKUP($B18,RD_15[#All],Z$2,0)/Z$1</f>
        <v>3.665151515151515</v>
      </c>
      <c r="AA18" s="62">
        <f>VLOOKUP($B18,RD_15[#All],AA$2,0)/AA$1</f>
        <v>3.6696969696969695</v>
      </c>
      <c r="AB18" s="62">
        <f>VLOOKUP($B18,RD_15[#All],AB$2,0)/AB$1</f>
        <v>3.6750000000000003</v>
      </c>
      <c r="AC18" s="62">
        <f>VLOOKUP($B18,RD_15[#All],AC$2,0)/AC$1</f>
        <v>3.6833333333333331</v>
      </c>
      <c r="AD18" s="62">
        <f>VLOOKUP($B18,RD_15[#All],AD$2,0)/AD$1</f>
        <v>3.6734848484848484</v>
      </c>
      <c r="AE18" s="62">
        <f>VLOOKUP($B18,RD_15[#All],AE$2,0)/AE$1</f>
        <v>3.6939393939393943</v>
      </c>
      <c r="AF18" s="62">
        <f>VLOOKUP($B18,RD_15[#All],AF$2,0)/AF$1</f>
        <v>3.7015151515151516</v>
      </c>
      <c r="AG18" s="62">
        <f>VLOOKUP($B18,RD_15[#All],AG$2,0)/AG$1</f>
        <v>3.665151515151515</v>
      </c>
      <c r="AH18" s="62">
        <f>VLOOKUP($B18,RD_15[#All],AH$2,0)/AH$1</f>
        <v>3.6810606060606057</v>
      </c>
      <c r="AI18" s="62">
        <f>VLOOKUP($B18,RD_15[#All],AI$2,0)/AI$1</f>
        <v>3.4962121212121211</v>
      </c>
      <c r="AJ18" s="62">
        <f>VLOOKUP($B18,RD_15[#All],AJ$2,0)/AJ$1</f>
        <v>3.4481658692185007</v>
      </c>
      <c r="AK18" s="62">
        <f>VLOOKUP($B18,RD_15[#All],AK$2,0)/AK$1</f>
        <v>3.4816586921850079</v>
      </c>
      <c r="AL18" s="62">
        <f>VLOOKUP($B18,RD_15[#All],AL$2,0)/AL$1</f>
        <v>3.5175438596491229</v>
      </c>
      <c r="AM18" s="62">
        <f>VLOOKUP($B18,RD_15[#All],AM$2,0)/AM$1</f>
        <v>3.573365231259968</v>
      </c>
      <c r="AN18" s="62">
        <f>VLOOKUP($B18,RD_15[#All],AN$2,0)/AN$1</f>
        <v>3.578149920255183</v>
      </c>
      <c r="AO18" s="62">
        <f>VLOOKUP($B18,RD_15[#All],AO$2,0)/AO$1</f>
        <v>3.5212121212121215</v>
      </c>
      <c r="AP18" s="62">
        <f>VLOOKUP($B18,RD_15[#All],AP$2,0)/AP$1</f>
        <v>3.5366826156299838</v>
      </c>
      <c r="AQ18" s="62">
        <f>VLOOKUP($B18,RD_15[#All],AQ$2,0)/AQ$1</f>
        <v>3.4356060606060606</v>
      </c>
      <c r="AR18" s="62">
        <f>VLOOKUP($B18,RD_15[#All],AR$2,0)/AR$1</f>
        <v>3.5420827389443654</v>
      </c>
      <c r="AS18" s="62">
        <f>VLOOKUP($B18,RD_15[#All],AS$2,0)/AS$1</f>
        <v>3.6171983356449382</v>
      </c>
      <c r="AT18" s="62">
        <f>VLOOKUP($B18,RD_15[#All],AT$2,0)/AT$1</f>
        <v>3.6103801169590639</v>
      </c>
      <c r="AU18" s="62">
        <f>VLOOKUP($B18,RD_15[#All],AU$2,0)/AU$1</f>
        <v>3.6257309941520464</v>
      </c>
      <c r="AV18" s="62">
        <f>VLOOKUP($B18,RD_15[#All],AV$2,0)/AV$1</f>
        <v>3.714905933429812</v>
      </c>
      <c r="AW18" s="62">
        <f>VLOOKUP($B18,RD_15[#All],AW$2,0)/AW$1</f>
        <v>3.6863270777479897</v>
      </c>
      <c r="AX18" s="62">
        <f>VLOOKUP($B18,RD_15[#All],AX$2,0)/AX$1</f>
        <v>3.6579301075268811</v>
      </c>
      <c r="AY18" s="62">
        <f>VLOOKUP($B18,RD_15[#All],AY$2,0)/AY$1</f>
        <v>3.5904645476772616</v>
      </c>
      <c r="AZ18" s="62">
        <f>VLOOKUP($B18,RD_15[#All],AZ$2,0)/AZ$1</f>
        <v>3.6517794836008366</v>
      </c>
      <c r="BA18" s="62">
        <f>VLOOKUP($B18,RD_15[#All],BA$2,0)/BA$1</f>
        <v>3.6407624633431084</v>
      </c>
      <c r="BB18" s="62">
        <f>VLOOKUP($B18,RD_15[#All],BB$2,0)/BB$1</f>
        <v>3.5605511240029006</v>
      </c>
      <c r="BC18" s="62">
        <f>VLOOKUP($B18,RD_15[#All],BC$2,0)/BC$1</f>
        <v>3.5331890331890334</v>
      </c>
      <c r="BD18" s="62">
        <f>VLOOKUP($B18,RD_15[#All],BD$2,0)/BD$1</f>
        <v>3.5479641131815045</v>
      </c>
      <c r="BE18" s="62">
        <f>VLOOKUP($B18,RD_15[#All],BE$2,0)/BE$1</f>
        <v>3.4937845303867401</v>
      </c>
      <c r="BF18" s="62">
        <f>VLOOKUP($B18,RD_15[#All],BF$2,0)/BF$1</f>
        <v>3.5843247025892233</v>
      </c>
      <c r="BG18" s="62">
        <f>VLOOKUP($B18,RD_15[#All],BG$2,0)/BG$1</f>
        <v>3.5524193548387095</v>
      </c>
      <c r="BH18" s="62">
        <f>VLOOKUP($B18,RD_15[#All],BH$2,0)/BH$1</f>
        <v>3.414446002805049</v>
      </c>
      <c r="BI18" s="62">
        <f>VLOOKUP($B18,RD_15[#All],BI$2,0)/BI$1</f>
        <v>3.4097444089456865</v>
      </c>
      <c r="BJ18" s="62">
        <f>VLOOKUP($B18,RD_15[#All],BJ$2,0)/BJ$1</f>
        <v>3.3873435326842838</v>
      </c>
      <c r="BK18" s="62">
        <f>VLOOKUP($B18,RD_15[#All],BK$2,0)/BK$1</f>
        <v>3.1931818181818183</v>
      </c>
      <c r="BL18" s="62">
        <f>VLOOKUP($B18,RD_15[#All],BL$2,0)/BL$1</f>
        <v>3.5103503184713376</v>
      </c>
      <c r="BM18" s="62">
        <f>VLOOKUP($B18,RD_15[#All],BM$2,0)/BM$1</f>
        <v>3.532258064516129</v>
      </c>
      <c r="BN18" s="62">
        <f>VLOOKUP($B18,RD_15[#All],BN$2,0)/BN$1</f>
        <v>3.8457556935817805</v>
      </c>
      <c r="BO18" s="62">
        <f>VLOOKUP($B18,RD_15[#All],BO$2,0)/BO$1</f>
        <v>3.7843340234644582</v>
      </c>
      <c r="BP18" s="62">
        <f>VLOOKUP($B18,RD_15[#All],BP$2,0)/BP$1</f>
        <v>3.8002769124264457</v>
      </c>
      <c r="BQ18" s="62">
        <f>VLOOKUP($B18,RD_15[#All],BQ$2,0)/BQ$1</f>
        <v>3.8253968253968251</v>
      </c>
      <c r="BR18" s="62">
        <f>VLOOKUP($B18,RD_15[#All],BR$2,0)/BR$1</f>
        <v>3.8605935127674256</v>
      </c>
      <c r="BS18" s="62">
        <f>VLOOKUP($B18,RD_15[#All],BS$2,0)/BS$1</f>
        <v>3.8323829272507344</v>
      </c>
      <c r="BT18" s="62">
        <f>VLOOKUP($B18,RD_15[#All],BT$2,0)/BT$1</f>
        <v>3.7467218771566593</v>
      </c>
      <c r="BU18" s="62">
        <f>VLOOKUP($B18,RD_15[#All],BU$2,0)/BU$1</f>
        <v>3.8381642512077292</v>
      </c>
      <c r="BV18" s="62">
        <f>VLOOKUP($B18,RD_15[#All],BV$2,0)/BV$1</f>
        <v>3.8599033816425115</v>
      </c>
      <c r="BW18" s="62">
        <f>VLOOKUP($B18,RD_15[#All],BW$2,0)/BW$1</f>
        <v>3.7577639751552794</v>
      </c>
      <c r="BX18" s="62">
        <f>VLOOKUP($B18,RD_15[#All],BX$2,0)/BX$1</f>
        <v>3.7499565292992521</v>
      </c>
      <c r="BY18" s="62">
        <f>VLOOKUP($B18,RD_15[#All],BY$2,0)/BY$1</f>
        <v>3.7467218771566593</v>
      </c>
      <c r="BZ18" s="62">
        <f>VLOOKUP($B18,RD_15[#All],BZ$2,0)/BZ$1</f>
        <v>3.8116883116883113</v>
      </c>
      <c r="CA18" s="62">
        <f>VLOOKUP($B18,RD_15[#All],CA$2,0)/CA$1</f>
        <v>3.7492784992784993</v>
      </c>
      <c r="CB18" s="62">
        <f>VLOOKUP($B18,RD_15[#All],CB$2,0)/CB$1</f>
        <v>3.6780538302277432</v>
      </c>
      <c r="CC18" s="62">
        <f>VLOOKUP($B18,RD_15[#All],CC$2,0)/CC$1</f>
        <v>3.8240165631469978</v>
      </c>
      <c r="CD18" s="62">
        <f>VLOOKUP($B18,RD_15[#All],CD$2,0)/CD$1</f>
        <v>3.8267770876466529</v>
      </c>
      <c r="CE18" s="62">
        <f>VLOOKUP($B18,RD_15[#All],CE$2,0)/CE$1</f>
        <v>3.8095238095238093</v>
      </c>
      <c r="CF18" s="62">
        <f>VLOOKUP($B18,RD_15[#All],CF$2,0)/CF$1</f>
        <v>3.6706349206349209</v>
      </c>
      <c r="CG18" s="62">
        <f>VLOOKUP($B18,RD_15[#All],CG$2,0)/CG$1</f>
        <v>3.8681849551414769</v>
      </c>
      <c r="CH18" s="62">
        <f>VLOOKUP($B18,RD_15[#All],CH$2,0)/CH$1</f>
        <v>3.8582251082251084</v>
      </c>
      <c r="CI18" s="62">
        <f>VLOOKUP($B18,RD_15[#All],CI$2,0)/CI$1</f>
        <v>3.8695652173913047</v>
      </c>
      <c r="CJ18" s="62">
        <f>VLOOKUP($B18,RD_15[#All],CJ$2,0)/CJ$1</f>
        <v>3.8971861471861473</v>
      </c>
      <c r="CK18" s="62">
        <f>VLOOKUP($B18,RD_15[#All],CK$2,0)/CK$1</f>
        <v>3.8470418470418477</v>
      </c>
      <c r="CL18" s="62">
        <f>VLOOKUP($B18,RD_15[#All],CL$2,0)/CL$1</f>
        <v>3.811646794539485</v>
      </c>
      <c r="CM18" s="62">
        <f>VLOOKUP($B18,RD_15[#All],CM$2,0)/CM$1</f>
        <v>3.8391994478950995</v>
      </c>
      <c r="CN18" s="62">
        <f>VLOOKUP($B18,RD_15[#All],CN$2,0)/CN$1</f>
        <v>3.7612146307798482</v>
      </c>
      <c r="CO18" s="62">
        <f>VLOOKUP($B18,RD_15[#All],CO$2,0)/CO$1</f>
        <v>3.8091787439613527</v>
      </c>
      <c r="CP18" s="62">
        <f>VLOOKUP($B18,RD_15[#All],CP$2,0)/CP$1</f>
        <v>3.7467218771566593</v>
      </c>
      <c r="CQ18" s="62">
        <f>VLOOKUP($B18,RD_15[#All],CQ$2,0)/CQ$1</f>
        <v>3.8136645962732918</v>
      </c>
      <c r="CR18" s="62">
        <f>VLOOKUP($B18,RD_15[#All],CR$2,0)/CR$1</f>
        <v>3.8360938578329882</v>
      </c>
      <c r="CS18" s="62">
        <f>VLOOKUP($B18,RD_15[#All],CS$2,0)/CS$1</f>
        <v>3.8775017253278121</v>
      </c>
      <c r="CT18" s="62">
        <f>VLOOKUP($B18,RD_15[#All],CT$2,0)/CT$1</f>
        <v>3.8702553485162174</v>
      </c>
      <c r="CU18" s="62">
        <f>VLOOKUP($B18,RD_15[#All],CU$2,0)/CU$1</f>
        <v>3.8469841269841267</v>
      </c>
      <c r="CV18" s="62">
        <f>VLOOKUP($B18,RD_15[#All],CV$2,0)/CV$1</f>
        <v>3.8488612836438927</v>
      </c>
      <c r="CW18" s="62">
        <f>VLOOKUP($B18,RD_15[#All],CW$2,0)/CW$1</f>
        <v>3.849896480331263</v>
      </c>
      <c r="CX18" s="62">
        <f>VLOOKUP($B18,RD_15[#All],CX$2,0)/CX$1</f>
        <v>3.8495670995670994</v>
      </c>
      <c r="CY18" s="62">
        <f>VLOOKUP($B18,RD_15[#All],CY$2,0)/CY$1</f>
        <v>3.8275613275613276</v>
      </c>
      <c r="CZ18" s="62">
        <f>VLOOKUP($B18,RD_15[#All],CZ$2,0)/CZ$1</f>
        <v>3.8699102829537613</v>
      </c>
      <c r="DA18" s="62">
        <f>VLOOKUP($B18,RD_15[#All],DA$2,0)/DA$1</f>
        <v>3.8062055815565961</v>
      </c>
      <c r="DB18" s="62">
        <f>VLOOKUP($B18,RD_15[#All],DB$2,0)/DB$1</f>
        <v>3.8643892339544514</v>
      </c>
      <c r="DC18" s="62">
        <f>VLOOKUP($B18,RD_15[#All],DC$2,0)/DC$1</f>
        <v>4.0479641131815036</v>
      </c>
      <c r="DD18" s="62">
        <f>VLOOKUP($B18,RD_15[#All],DD$2,0)/DD$1</f>
        <v>3.8571428571428568</v>
      </c>
      <c r="DE18" s="62">
        <f>VLOOKUP($B18,RD_15[#All],DE$2,0)/DE$1</f>
        <v>3.9192546583850927</v>
      </c>
      <c r="DF18" s="62">
        <f>VLOOKUP($B18,RD_15[#All],DF$2,0)/DF$1</f>
        <v>3.8840579710144922</v>
      </c>
      <c r="DG18" s="62">
        <f>VLOOKUP($B18,RD_15[#All],DG$2,0)/DG$1</f>
        <v>3.8885438233264322</v>
      </c>
      <c r="DH18" s="62">
        <f>VLOOKUP($B18,RD_15[#All],DH$2,0)/DH$1</f>
        <v>3.9261559696342303</v>
      </c>
      <c r="DI18" s="62">
        <f>VLOOKUP($B18,RD_15[#All],DI$2,0)/DI$1</f>
        <v>3.8823326432022078</v>
      </c>
      <c r="DJ18" s="62">
        <f>VLOOKUP($B18,RD_15[#All],DJ$2,0)/DJ$1</f>
        <v>3.8247066942719119</v>
      </c>
      <c r="DK18" s="62">
        <f>VLOOKUP($B18,RD_15[#All],DK$2,0)/DK$1</f>
        <v>3.7131519274376412</v>
      </c>
      <c r="DL18" s="62">
        <f>VLOOKUP($B18,RD_15[#All],DL$2,0)/DL$1</f>
        <v>3.8163780663780669</v>
      </c>
      <c r="DM18" s="62">
        <f>VLOOKUP($B18,RD_15[#All],DM$2,0)/DM$1</f>
        <v>3.8081435472739815</v>
      </c>
      <c r="DN18" s="62">
        <f>VLOOKUP($B18,RD_15[#All],DN$2,0)/DN$1</f>
        <v>3.8926846100759138</v>
      </c>
      <c r="DO18" s="62">
        <f>VLOOKUP($B18,RD_15[#All],DO$2,0)/DO$1</f>
        <v>3.8429951690821258</v>
      </c>
      <c r="DP18" s="62">
        <f>VLOOKUP($B18,RD_15[#All],DP$2,0)/DP$1</f>
        <v>3.8695652173913047</v>
      </c>
      <c r="DQ18" s="62">
        <f>VLOOKUP($B18,RD_15[#All],DQ$2,0)/DQ$1</f>
        <v>3.6521739130434785</v>
      </c>
      <c r="DR18" s="62">
        <f>VLOOKUP($B18,RD_15[#All],DR$2,0)/DR$1</f>
        <v>3.8702553485162174</v>
      </c>
      <c r="DS18" s="62">
        <f>VLOOKUP($B18,RD_15[#All],DS$2,0)/DS$1</f>
        <v>3.8692201518288472</v>
      </c>
      <c r="DT18" s="62">
        <f>VLOOKUP($B18,RD_15[#All],DT$2,0)/DT$1</f>
        <v>3.5572808833678402</v>
      </c>
      <c r="DU18" s="62">
        <f>VLOOKUP($B18,RD_15[#All],DU$2,0)/DU$1</f>
        <v>3.8214285714285716</v>
      </c>
      <c r="DV18" s="62">
        <f>VLOOKUP($B18,RD_15[#All],DV$2,0)/DV$1</f>
        <v>3.8611111111111112</v>
      </c>
      <c r="DW18" s="62">
        <f>VLOOKUP($B18,RD_15[#All],DW$2,0)/DW$1</f>
        <v>3.8964803312629401</v>
      </c>
      <c r="DX18" s="62">
        <f>VLOOKUP($B18,RD_15[#All],DX$2,0)/DX$1</f>
        <v>3.8768115942028984</v>
      </c>
      <c r="DY18" s="62">
        <f>VLOOKUP($B18,RD_15[#All],DY$2,0)/DY$1</f>
        <v>3.7929606625258798</v>
      </c>
      <c r="DZ18" s="62">
        <f>VLOOKUP($B18,RD_15[#All],DZ$2,0)/DZ$1</f>
        <v>3.8706004140786749</v>
      </c>
      <c r="EA18" s="62">
        <f>VLOOKUP($B18,RD_15[#All],EA$2,0)/EA$1</f>
        <v>3.8129744651483781</v>
      </c>
      <c r="EB18" s="62">
        <f>VLOOKUP($B18,RD_15[#All],EB$2,0)/EB$1</f>
        <v>3.8053830227743268</v>
      </c>
      <c r="EC18" s="62">
        <f>VLOOKUP($B18,RD_15[#All],EC$2,0)/EC$1</f>
        <v>3.8043478260869565</v>
      </c>
      <c r="ED18" s="62">
        <f>VLOOKUP($B18,RD_15[#All],ED$2,0)/ED$1</f>
        <v>3.8961352657004826</v>
      </c>
      <c r="EE18" s="62">
        <f>VLOOKUP($B18,RD_15[#All],EE$2,0)/EE$1</f>
        <v>3.8385093167701867</v>
      </c>
      <c r="EF18" s="62">
        <f>VLOOKUP($B18,RD_15[#All],EF$2,0)/EF$1</f>
        <v>3.9054520358868183</v>
      </c>
      <c r="EG18" s="62">
        <f>VLOOKUP($B18,RD_15[#All],EG$2,0)/EG$1</f>
        <v>3.7984817115251897</v>
      </c>
      <c r="EH18" s="62">
        <f>VLOOKUP($B18,RD_15[#All],EH$2,0)/EH$1</f>
        <v>3.745686680469289</v>
      </c>
      <c r="EI18" s="62">
        <f>VLOOKUP($B18,RD_15[#All],EI$2,0)/EI$1</f>
        <v>3.8495670995670994</v>
      </c>
      <c r="EJ18" s="62">
        <f>VLOOKUP($B18,RD_15[#All],EJ$2,0)/EJ$1</f>
        <v>3.88543823326432</v>
      </c>
      <c r="EK18" s="62">
        <f>VLOOKUP($B18,RD_15[#All],EK$2,0)/EK$1</f>
        <v>3.8206349206349208</v>
      </c>
      <c r="EL18" s="62">
        <f>VLOOKUP($B18,RD_15[#All],EL$2,0)/EL$1</f>
        <v>3.7867494824016563</v>
      </c>
      <c r="EM18" s="62">
        <f>VLOOKUP($B18,RD_15[#All],EM$2,0)/EM$1</f>
        <v>3.7760524499654933</v>
      </c>
      <c r="EN18" s="62">
        <f>VLOOKUP($B18,RD_15[#All],EN$2,0)/EN$1</f>
        <v>3.8385093167701867</v>
      </c>
      <c r="EO18" s="62">
        <f>VLOOKUP($B18,RD_15[#All],EO$2,0)/EO$1</f>
        <v>3.8588681849551412</v>
      </c>
      <c r="EP18" s="62">
        <f>VLOOKUP($B18,RD_15[#All],EP$2,0)/EP$1</f>
        <v>3.8647342995169081</v>
      </c>
      <c r="EQ18" s="62">
        <f>VLOOKUP($B18,RD_15[#All],EQ$2,0)/EQ$1</f>
        <v>3.8681849551414769</v>
      </c>
      <c r="ER18" s="62">
        <f>VLOOKUP($B18,RD_15[#All],ER$2,0)/ER$1</f>
        <v>3.8267770876466529</v>
      </c>
      <c r="ES18" s="62">
        <f>VLOOKUP($B18,RD_15[#All],ES$2,0)/ES$1</f>
        <v>3.8474810213940649</v>
      </c>
      <c r="ET18" s="62">
        <f>VLOOKUP($B18,RD_15[#All],ET$2,0)/ET$1</f>
        <v>3.8704906204906209</v>
      </c>
      <c r="EU18" s="62">
        <f>VLOOKUP($B18,RD_15[#All],EU$2,0)/EU$1</f>
        <v>3.8594576719576721</v>
      </c>
      <c r="EV18" s="62">
        <f>VLOOKUP($B18,RD_15[#All],EV$2,0)/EV$1</f>
        <v>3.7734487734487736</v>
      </c>
      <c r="EW18" s="62">
        <f>VLOOKUP($B18,RD_15[#All],EW$2,0)/EW$1</f>
        <v>3.8317460317460319</v>
      </c>
      <c r="EX18" s="62">
        <f>VLOOKUP($B18,RD_15[#All],EX$2,0)/EX$1</f>
        <v>3.8612836438923392</v>
      </c>
      <c r="EY18" s="62">
        <f>VLOOKUP($B18,RD_15[#All],EY$2,0)/EY$1</f>
        <v>3.9591836734693873</v>
      </c>
      <c r="EZ18" s="62">
        <f>VLOOKUP($B18,RD_15[#All],EZ$2,0)/EZ$1</f>
        <v>3.8309178743961354</v>
      </c>
      <c r="FA18" s="62">
        <f>VLOOKUP($B18,RD_15[#All],FA$2,0)/FA$1</f>
        <v>3.8844030365769497</v>
      </c>
      <c r="FB18" s="62">
        <f>VLOOKUP($B18,RD_15[#All],FB$2,0)/FB$1</f>
        <v>3.7587991718426497</v>
      </c>
      <c r="FC18" s="62">
        <f>VLOOKUP($B18,RD_15[#All],FC$2,0)/FC$1</f>
        <v>3.8171152518978606</v>
      </c>
      <c r="FD18" s="62">
        <f>VLOOKUP($B18,RD_15[#All],FD$2,0)/FD$1</f>
        <v>3.7726017943409245</v>
      </c>
      <c r="FE18" s="62">
        <f>VLOOKUP($B18,RD_15[#All],FE$2,0)/FE$1</f>
        <v>3.7660455486542443</v>
      </c>
      <c r="FF18" s="62">
        <f>VLOOKUP($B18,RD_15[#All],FF$2,0)/FF$1</f>
        <v>3.608350586611456</v>
      </c>
      <c r="FG18" s="202">
        <f>VLOOKUP($B18,RD_15[#All],FG$2,0)/FG$1</f>
        <v>3.8253968253968251</v>
      </c>
      <c r="FH18" s="62">
        <f>VLOOKUP($B18,RD_15[#All],FH$2,0)/FH$1</f>
        <v>3.6152518978605936</v>
      </c>
      <c r="FI18" s="62">
        <f>VLOOKUP($B18,RD_15[#All],FI$2,0)/FI$1</f>
        <v>3.7791580400276055</v>
      </c>
      <c r="FJ18" s="62">
        <f>VLOOKUP($B18,RD_15[#All],FJ$2,0)/FJ$1</f>
        <v>3.8988095238095242</v>
      </c>
      <c r="FK18" s="62">
        <f>VLOOKUP($B18,RD_15[#All],FK$2,0)/FK$1</f>
        <v>3.9613526570048307</v>
      </c>
      <c r="FL18" s="62">
        <f>VLOOKUP($B18,RD_15[#All],FL$2,0)/FL$1</f>
        <v>3.8116883116883113</v>
      </c>
      <c r="FM18" s="62">
        <f>VLOOKUP($B18,RD_15[#All],FM$2,0)/FM$1</f>
        <v>3.6749811035525317</v>
      </c>
      <c r="FN18" s="62">
        <f>VLOOKUP($B18,RD_15[#All],FN$2,0)/FN$1</f>
        <v>3.7411186696900978</v>
      </c>
      <c r="FO18" s="62">
        <f>VLOOKUP($B18,RD_15[#All],FO$2,0)/FO$1</f>
        <v>3.7014361300075582</v>
      </c>
      <c r="FP18" s="62">
        <f>VLOOKUP($B18,RD_15[#All],FP$2,0)/FP$1</f>
        <v>3.7112622826908539</v>
      </c>
      <c r="FQ18" s="62">
        <f>VLOOKUP($B18,RD_15[#All],FQ$2,0)/FQ$1</f>
        <v>3.7320483749055176</v>
      </c>
      <c r="FR18" s="62">
        <f>VLOOKUP($B18,RD_15[#All],FR$2,0)/FR$1</f>
        <v>3.7362055933484504</v>
      </c>
      <c r="FS18" s="62">
        <f>VLOOKUP($B18,RD_15[#All],FS$2,0)/FS$1</f>
        <v>3.7653061224489792</v>
      </c>
      <c r="FT18" s="62">
        <f>VLOOKUP($B18,RD_15[#All],FT$2,0)/FT$1</f>
        <v>3.82161753590325</v>
      </c>
      <c r="FU18" s="62">
        <f>VLOOKUP($B18,RD_15[#All],FU$2,0)/FU$1</f>
        <v>3.8408919123204832</v>
      </c>
      <c r="FV18" s="62">
        <f>VLOOKUP($B18,RD_15[#All],FV$2,0)/FV$1</f>
        <v>3.767951625094482</v>
      </c>
      <c r="FW18" s="62">
        <f>VLOOKUP($B18,RD_15[#All],FW$2,0)/FW$1</f>
        <v>3.7766439909297049</v>
      </c>
      <c r="FX18" s="62">
        <f>VLOOKUP($B18,RD_15[#All],FX$2,0)/FX$1</f>
        <v>3.790627362055933</v>
      </c>
      <c r="FY18" s="62">
        <f>VLOOKUP($B18,RD_15[#All],FY$2,0)/FY$1</f>
        <v>3.8046107331821615</v>
      </c>
      <c r="FZ18" s="62">
        <f>VLOOKUP($B18,RD_15[#All],FZ$2,0)/FZ$1</f>
        <v>3.729365079365079</v>
      </c>
      <c r="GA18" s="62">
        <f>VLOOKUP($B18,RD_15[#All],GA$2,0)/GA$1</f>
        <v>3.7923280423280423</v>
      </c>
      <c r="GB18" s="62">
        <f>VLOOKUP($B18,RD_15[#All],GB$2,0)/GB$1</f>
        <v>3.7063492063492069</v>
      </c>
      <c r="GC18" s="62">
        <f>VLOOKUP($B18,RD_15[#All],GC$2,0)/GC$1</f>
        <v>3.8061224489795915</v>
      </c>
      <c r="GD18" s="62">
        <f>VLOOKUP($B18,RD_15[#All],GD$2,0)/GD$1</f>
        <v>3.8008314436885864</v>
      </c>
      <c r="GE18" s="62">
        <f>VLOOKUP($B18,RD_15[#All],GE$2,0)/GE$1</f>
        <v>3.8291761148904007</v>
      </c>
      <c r="GF18" s="62">
        <f>VLOOKUP($B18,RD_15[#All],GF$2,0)/GF$1</f>
        <v>3.8314436885865453</v>
      </c>
      <c r="GG18" s="62">
        <f>VLOOKUP($B18,RD_15[#All],GG$2,0)/GG$1</f>
        <v>3.8068783068783065</v>
      </c>
      <c r="GH18" s="62">
        <f>VLOOKUP($B18,RD_15[#All],GH$2,0)/GH$1</f>
        <v>3.8412698412698409</v>
      </c>
      <c r="GI18" s="62">
        <f>VLOOKUP($B18,RD_15[#All],GI$2,0)/GI$1</f>
        <v>3.7634164777021915</v>
      </c>
      <c r="GJ18" s="62">
        <f>VLOOKUP($B18,RD_15[#All],GJ$2,0)/GJ$1</f>
        <v>3.8287981859410429</v>
      </c>
      <c r="GK18" s="62">
        <f>VLOOKUP($B18,RD_15[#All],GK$2,0)/GK$1</f>
        <v>3.7456538170823883</v>
      </c>
      <c r="GL18" s="62">
        <f>VLOOKUP($B18,RD_15[#All],GL$2,0)/GL$1</f>
        <v>3.8295540438397575</v>
      </c>
      <c r="GM18" s="62">
        <f>VLOOKUP($B18,RD_15[#All],GM$2,0)/GM$1</f>
        <v>3.7509448223733934</v>
      </c>
      <c r="GN18" s="62">
        <f>VLOOKUP($B18,RD_15[#All],GN$2,0)/GN$1</f>
        <v>3.7910052910052907</v>
      </c>
      <c r="GO18" s="62">
        <f>VLOOKUP($B18,RD_15[#All],GO$2,0)/GO$1</f>
        <v>3.8230158730158728</v>
      </c>
      <c r="GP18" s="62">
        <f>VLOOKUP($B18,RD_15[#All],GP$2,0)/GP$1</f>
        <v>3.7988095238095236</v>
      </c>
      <c r="GQ18" s="62">
        <f>VLOOKUP($B18,RD_15[#All],GQ$2,0)/GQ$1</f>
        <v>3.8154761904761907</v>
      </c>
      <c r="GR18" s="62">
        <f>VLOOKUP($B18,RD_15[#All],GR$2,0)/GR$1</f>
        <v>3.7031601938434235</v>
      </c>
      <c r="GS18" s="62">
        <f>VLOOKUP($B18,RD_15[#All],GS$2,0)/GS$1</f>
        <v>3.8066465256797581</v>
      </c>
      <c r="GT18" s="62">
        <f>VLOOKUP($B18,RD_15[#All],GT$2,0)/GT$1</f>
        <v>3.7927786499215066</v>
      </c>
      <c r="GU18" s="62">
        <f>VLOOKUP($B18,RD_15[#All],GU$2,0)/GU$1</f>
        <v>3.7763886042221766</v>
      </c>
      <c r="GV18" s="62">
        <f>VLOOKUP($B18,RD_15[#All],GV$2,0)/GV$1</f>
        <v>3.7809705822128188</v>
      </c>
      <c r="GW18" s="62">
        <f>VLOOKUP($B18,RD_15[#All],GW$2,0)/GW$1</f>
        <v>3.8199655765920828</v>
      </c>
      <c r="GX18" s="62">
        <f>VLOOKUP($B18,RD_15[#All],GX$2,0)/GX$1</f>
        <v>3.7738749345892209</v>
      </c>
      <c r="GY18" s="62">
        <f>VLOOKUP($B18,RD_15[#All],GY$2,0)/GY$1</f>
        <v>3.6758583031874958</v>
      </c>
      <c r="GZ18" s="62">
        <f>VLOOKUP($B18,RD_15[#All],GZ$2,0)/GZ$1</f>
        <v>3.8433281004709574</v>
      </c>
      <c r="HA18" s="62">
        <f>VLOOKUP($B18,RD_15[#All],HA$2,0)/HA$1</f>
        <v>3.6666439150911208</v>
      </c>
      <c r="HB18" s="62">
        <f>VLOOKUP($B18,RD_15[#All],HB$2,0)/HB$1</f>
        <v>3.7476808905380339</v>
      </c>
      <c r="HC18" s="62">
        <f>VLOOKUP($B18,RD_15[#All],HC$2,0)/HC$1</f>
        <v>3.7480376766091057</v>
      </c>
      <c r="HD18" s="62">
        <f>VLOOKUP($B18,RD_15[#All],HD$2,0)/HD$1</f>
        <v>3.7579427375345738</v>
      </c>
      <c r="HE18" s="62">
        <f>VLOOKUP($B18,RD_15[#All],HE$2,0)/HE$1</f>
        <v>3.7250017063681664</v>
      </c>
      <c r="HF18" s="62">
        <f>VLOOKUP($B18,RD_15[#All],HF$2,0)/HF$1</f>
        <v>3.9104541866972804</v>
      </c>
      <c r="HG18" s="62">
        <f>VLOOKUP($B18,RD_15[#All],HG$2,0)/HG$1</f>
        <v>3.7840136054421771</v>
      </c>
      <c r="HH18" s="62">
        <f>VLOOKUP($B18,RD_15[#All],HH$2,0)/HH$1</f>
        <v>3.8461538461538458</v>
      </c>
      <c r="HI18" s="62">
        <f>VLOOKUP($B18,RD_15[#All],HI$2,0)/HI$1</f>
        <v>3.8343799058084769</v>
      </c>
      <c r="HJ18" s="62">
        <f>VLOOKUP($B18,RD_15[#All],HJ$2,0)/HJ$1</f>
        <v>3.8377663377663374</v>
      </c>
      <c r="HK18" s="62">
        <f>VLOOKUP($B18,RD_15[#All],HK$2,0)/HK$1</f>
        <v>3.8395439147318844</v>
      </c>
      <c r="HL18" s="62">
        <f>VLOOKUP($B18,RD_15[#All],HL$2,0)/HL$1</f>
        <v>3.778126635269492</v>
      </c>
      <c r="HM18" s="62">
        <f>VLOOKUP($B18,RD_15[#All],HM$2,0)/HM$1</f>
        <v>3.6348770277341709</v>
      </c>
      <c r="HN18" s="62">
        <f>VLOOKUP($B18,RD_15[#All],HN$2,0)/HN$1</f>
        <v>3.6075699829149688</v>
      </c>
      <c r="HO18" s="62">
        <f>VLOOKUP($B18,RD_15[#All],HO$2,0)/HO$1</f>
        <v>3.6469969772637665</v>
      </c>
      <c r="HP18" s="62">
        <f>VLOOKUP($B18,RD_15[#All],HP$2,0)/HP$1</f>
        <v>3.6639118457300275</v>
      </c>
      <c r="HQ18" s="62">
        <f>VLOOKUP($B18,RD_15[#All],HQ$2,0)/HQ$1</f>
        <v>3.5936886211863293</v>
      </c>
      <c r="HR18" s="62">
        <f>VLOOKUP($B18,RD_15[#All],HR$2,0)/HR$1</f>
        <v>3.5907779089597271</v>
      </c>
      <c r="HS18" s="62">
        <f>VLOOKUP($B18,RD_15[#All],HS$2,0)/HS$1</f>
        <v>3.6768100097181735</v>
      </c>
      <c r="HT18" s="62">
        <f>VLOOKUP($B18,RD_15[#All],HT$2,0)/HT$1</f>
        <v>3.6123054563071522</v>
      </c>
      <c r="HU18" s="62">
        <f>VLOOKUP($B18,RD_15[#All],HU$2,0)/HU$1</f>
        <v>3.7348365919794495</v>
      </c>
      <c r="HV18" s="62">
        <f>VLOOKUP($B18,RD_15[#All],HV$2,0)/HV$1</f>
        <v>3.7730127015841304</v>
      </c>
      <c r="HW18" s="62">
        <f>VLOOKUP($B18,RD_15[#All],HW$2,0)/HW$1</f>
        <v>3.8025902668759808</v>
      </c>
      <c r="HX18" s="62">
        <f>VLOOKUP($B18,RD_15[#All],HX$2,0)/HX$1</f>
        <v>3.8057299843014127</v>
      </c>
      <c r="HY18" s="62">
        <f>VLOOKUP($B18,RD_15[#All],HY$2,0)/HY$1</f>
        <v>3.800627943485086</v>
      </c>
      <c r="HZ18" s="62">
        <f>VLOOKUP($B18,RD_15[#All],HZ$2,0)/HZ$1</f>
        <v>3.7631755999102934</v>
      </c>
      <c r="IA18" s="62">
        <f>VLOOKUP($B18,RD_15[#All],IA$2,0)/IA$1</f>
        <v>3.845761381475667</v>
      </c>
      <c r="IB18" s="62">
        <f>VLOOKUP($B18,RD_15[#All],IB$2,0)/IB$1</f>
        <v>3.7343948568438363</v>
      </c>
      <c r="IC18" s="62">
        <f>VLOOKUP($B18,RD_15[#All],IC$2,0)/IC$1</f>
        <v>3.8265306122448979</v>
      </c>
      <c r="ID18" s="62">
        <f>VLOOKUP($B18,RD_15[#All],ID$2,0)/ID$1</f>
        <v>3.755494505494505</v>
      </c>
      <c r="IE18" s="62">
        <f>VLOOKUP($B18,RD_15[#All],IE$2,0)/IE$1</f>
        <v>3.767268445839874</v>
      </c>
      <c r="IF18" s="62">
        <f>VLOOKUP($B18,RD_15[#All],IF$2,0)/IF$1</f>
        <v>3.7900313971742543</v>
      </c>
      <c r="IG18" s="62">
        <f>VLOOKUP($B18,RD_15[#All],IG$2,0)/IG$1</f>
        <v>3.7347686327278162</v>
      </c>
      <c r="IH18" s="62">
        <f>VLOOKUP($B18,RD_15[#All],IH$2,0)/IH$1</f>
        <v>3.7220602526724971</v>
      </c>
      <c r="II18" s="62">
        <f>VLOOKUP($B18,RD_15[#All],II$2,0)/II$1</f>
        <v>3.7104732002691185</v>
      </c>
      <c r="IJ18" s="62">
        <f>VLOOKUP($B18,RD_15[#All],IJ$2,0)/IJ$1</f>
        <v>3.7205651491365774</v>
      </c>
      <c r="IK18" s="62">
        <f>VLOOKUP($B18,RD_15[#All],IK$2,0)/IK$1</f>
        <v>3.7523547880690735</v>
      </c>
      <c r="IL18" s="62">
        <f>VLOOKUP($B18,RD_15[#All],IL$2,0)/IL$1</f>
        <v>2.3979591836734695</v>
      </c>
      <c r="IM18" s="62">
        <f>VLOOKUP($B18,RD_15[#All],IM$2,0)/IM$1</f>
        <v>3.7107535321821032</v>
      </c>
      <c r="IN18" s="62">
        <f>VLOOKUP($B18,RD_15[#All],IN$2,0)/IN$1</f>
        <v>3.7186962697166774</v>
      </c>
      <c r="IO18" s="62">
        <f>VLOOKUP($B18,RD_15[#All],IO$2,0)/IO$1</f>
        <v>3.759419152276295</v>
      </c>
      <c r="IP18" s="62">
        <f>VLOOKUP($B18,RD_15[#All],IP$2,0)/IP$1</f>
        <v>3.681692457202661</v>
      </c>
      <c r="IQ18" s="62">
        <f>VLOOKUP($B18,RD_15[#All],IQ$2,0)/IQ$1</f>
        <v>3.8854003139717426</v>
      </c>
      <c r="IR18" s="62">
        <f>VLOOKUP($B18,RD_15[#All],IR$2,0)/IR$1</f>
        <v>3.704866562009419</v>
      </c>
      <c r="IS18" s="62">
        <f>VLOOKUP($B18,RD_15[#All],IS$2,0)/IS$1</f>
        <v>3.7257980115122966</v>
      </c>
      <c r="IT18" s="62">
        <f>VLOOKUP($B18,RD_15[#All],IT$2,0)/IT$1</f>
        <v>3.7138371832249382</v>
      </c>
      <c r="IU18" s="62">
        <f>VLOOKUP($B18,RD_15[#All],IU$2,0)/IU$1</f>
        <v>3.748972116319055</v>
      </c>
      <c r="IV18" s="62">
        <f>VLOOKUP($B18,RD_15[#All],IV$2,0)/IV$1</f>
        <v>3.7624280481423336</v>
      </c>
      <c r="IW18" s="62">
        <f>VLOOKUP($B18,RD_15[#All],IW$2,0)/IW$1</f>
        <v>3.7366375121477162</v>
      </c>
      <c r="IX18" s="62">
        <f>VLOOKUP($B18,RD_15[#All],IX$2,0)/IX$1</f>
        <v>3.7213127009045373</v>
      </c>
      <c r="IY18" s="62">
        <f>VLOOKUP($B18,RD_15[#All],IY$2,0)/IY$1</f>
        <v>3.7441130298273153</v>
      </c>
      <c r="IZ18" s="62">
        <f>VLOOKUP($B18,RD_15[#All],IZ$2,0)/IZ$1</f>
        <v>3.7626659055230482</v>
      </c>
      <c r="JA18" s="62">
        <f>VLOOKUP($B18,RD_15[#All],JA$2,0)/JA$1</f>
        <v>3.7090275880906853</v>
      </c>
      <c r="JB18" s="62">
        <f>VLOOKUP($B18,RD_15[#All],JB$2,0)/JB$1</f>
        <v>3.7860896867108051</v>
      </c>
      <c r="JC18" s="62">
        <f>VLOOKUP($B18,RD_15[#All],JC$2,0)/JC$1</f>
        <v>3.7870012870012864</v>
      </c>
      <c r="JD18" s="62">
        <f>VLOOKUP($B18,RD_15[#All],JD$2,0)/JD$1</f>
        <v>3.7175635072384594</v>
      </c>
      <c r="JE18" s="62">
        <f>VLOOKUP($B18,RD_15[#All],JE$2,0)/JE$1</f>
        <v>3.848116169544741</v>
      </c>
      <c r="JF18" s="62">
        <f>VLOOKUP($B18,RD_15[#All],JF$2,0)/JF$1</f>
        <v>3.8097355728115483</v>
      </c>
      <c r="JG18" s="62">
        <f>VLOOKUP($B18,RD_15[#All],JG$2,0)/JG$1</f>
        <v>3.833555578349916</v>
      </c>
      <c r="JH18" s="62">
        <f>VLOOKUP($B18,RD_15[#All],JH$2,0)/JH$1</f>
        <v>3.8614956472099333</v>
      </c>
      <c r="JI18" s="62">
        <f>VLOOKUP($B18,RD_15[#All],JI$2,0)/JI$1</f>
        <v>3.8383045525902673</v>
      </c>
      <c r="JJ18" s="62">
        <f>VLOOKUP($B18,RD_15[#All],JJ$2,0)/JJ$1</f>
        <v>3.7895024230427961</v>
      </c>
      <c r="JK18" s="62">
        <f>VLOOKUP($B18,RD_15[#All],JK$2,0)/JK$1</f>
        <v>3.8522192093620671</v>
      </c>
      <c r="JL18" s="62">
        <f>VLOOKUP($B18,RD_15[#All],JL$2,0)/JL$1</f>
        <v>3.839285714285714</v>
      </c>
      <c r="JM18" s="62">
        <f>VLOOKUP($B18,RD_15[#All],JM$2,0)/JM$1</f>
        <v>3.7079350530312949</v>
      </c>
      <c r="JN18" s="62">
        <f>VLOOKUP($B18,RD_15[#All],JN$2,0)/JN$1</f>
        <v>3.7458722182340267</v>
      </c>
      <c r="JO18" s="62">
        <f>VLOOKUP($B18,RD_15[#All],JO$2,0)/JO$1</f>
        <v>3.7743878486316613</v>
      </c>
      <c r="JP18" s="62">
        <f>VLOOKUP($B18,RD_15[#All],JP$2,0)/JP$1</f>
        <v>3.7742019884877029</v>
      </c>
      <c r="JQ18" s="62">
        <f>VLOOKUP($B18,RD_15[#All],JQ$2,0)/JQ$1</f>
        <v>3.8601081458224318</v>
      </c>
      <c r="JR18" s="62">
        <f>VLOOKUP($B18,RD_15[#All],JR$2,0)/JR$1</f>
        <v>3.8378684807256236</v>
      </c>
      <c r="JS18" s="62">
        <f>VLOOKUP($B18,RD_15[#All],JS$2,0)/JS$1</f>
        <v>3.8263599754282986</v>
      </c>
      <c r="JT18" s="62">
        <f>VLOOKUP($B18,RD_15[#All],JT$2,0)/JT$1</f>
        <v>3.8874659175411055</v>
      </c>
      <c r="JU18" s="62">
        <f>VLOOKUP($B18,RD_15[#All],JU$2,0)/JU$1</f>
        <v>3.8318824033109751</v>
      </c>
      <c r="JV18" s="62">
        <f>VLOOKUP($B18,RD_15[#All],JV$2,0)/JV$1</f>
        <v>3.7384731670445954</v>
      </c>
      <c r="JW18" s="62">
        <f>VLOOKUP($B18,RD_15[#All],JW$2,0)/JW$1</f>
        <v>3.7105064247921384</v>
      </c>
      <c r="JX18" s="62">
        <f>VLOOKUP($B18,RD_15[#All],JX$2,0)/JX$1</f>
        <v>3.7071050642479211</v>
      </c>
      <c r="JY18" s="62">
        <f>VLOOKUP($B18,RD_15[#All],JY$2,0)/JY$1</f>
        <v>3.7146636432350713</v>
      </c>
      <c r="JZ18" s="62">
        <f>VLOOKUP($B18,RD_15[#All],JZ$2,0)/JZ$1</f>
        <v>3.6232048374905514</v>
      </c>
      <c r="KA18" s="62">
        <f>VLOOKUP($B18,RD_15[#All],KA$2,0)/KA$1</f>
        <v>3.6715797430083139</v>
      </c>
      <c r="KB18" s="62">
        <f>VLOOKUP($B18,RD_15[#All],KB$2,0)/KB$1</f>
        <v>3.7362055933484504</v>
      </c>
      <c r="KC18" s="62">
        <f>VLOOKUP($B18,RD_15[#All],KC$2,0)/KC$1</f>
        <v>3.6704459561602416</v>
      </c>
      <c r="KD18" s="62">
        <f>VLOOKUP($B18,RD_15[#All],KD$2,0)/KD$1</f>
        <v>3.6334089191232044</v>
      </c>
      <c r="KE18" s="62">
        <f>VLOOKUP($B18,RD_15[#All],KE$2,0)/KE$1</f>
        <v>3.7535903250188962</v>
      </c>
      <c r="KF18" s="62">
        <f>VLOOKUP($B18,RD_15[#All],KF$2,0)/KF$1</f>
        <v>3.7536231884057969</v>
      </c>
      <c r="KG18" s="62">
        <f>VLOOKUP($B18,RD_15[#All],KG$2,0)/KG$1</f>
        <v>3.7422524565381705</v>
      </c>
      <c r="KH18" s="62">
        <f>VLOOKUP($B18,RD_15[#All],KH$2,0)/KH$1</f>
        <v>3.7619047619047614</v>
      </c>
      <c r="KI18" s="62">
        <f>VLOOKUP($B18,RD_15[#All],KI$2,0)/KI$1</f>
        <v>3.7642857142857142</v>
      </c>
      <c r="KJ18" s="62">
        <f>VLOOKUP($B18,RD_15[#All],KJ$2,0)/KJ$1</f>
        <v>3.717857142857143</v>
      </c>
      <c r="KK18" s="62">
        <f>VLOOKUP($B18,RD_15[#All],KK$2,0)/KK$1</f>
        <v>3.7099206349206346</v>
      </c>
      <c r="KL18" s="62">
        <f>VLOOKUP($B18,RD_15[#All],KL$2,0)/KL$1</f>
        <v>3.7073820395738202</v>
      </c>
      <c r="KM18" s="62">
        <f>VLOOKUP($B18,RD_15[#All],KM$2,0)/KM$1</f>
        <v>3.7496194824961946</v>
      </c>
      <c r="KN18" s="62">
        <f>VLOOKUP($B18,RD_15[#All],KN$2,0)/KN$1</f>
        <v>3.7201365187713313</v>
      </c>
      <c r="KO18" s="62">
        <f>VLOOKUP($B18,RD_15[#All],KO$2,0)/KO$1</f>
        <v>3.72772089495639</v>
      </c>
      <c r="KP18" s="62">
        <f>VLOOKUP($B18,RD_15[#All],KP$2,0)/KP$1</f>
        <v>3.7349260523321957</v>
      </c>
      <c r="KQ18" s="62">
        <f>VLOOKUP($B18,RD_15[#All],KQ$2,0)/KQ$1</f>
        <v>3.6085150571131881</v>
      </c>
      <c r="KR18" s="62">
        <f>VLOOKUP($B18,RD_15[#All],KR$2,0)/KR$1</f>
        <v>3.7034508911642021</v>
      </c>
      <c r="KS18" s="62">
        <f>VLOOKUP($B18,RD_15[#All],KS$2,0)/KS$1</f>
        <v>3.6935912021236255</v>
      </c>
      <c r="KT18" s="62">
        <f>VLOOKUP($B18,RD_15[#All],KT$2,0)/KT$1</f>
        <v>3.7535077739855898</v>
      </c>
      <c r="KU18" s="62">
        <f>VLOOKUP($B18,RD_15[#All],KU$2,0)/KU$1</f>
        <v>3.7155858930602959</v>
      </c>
      <c r="KV18" s="62">
        <f>VLOOKUP($B18,RD_15[#All],KV$2,0)/KV$1</f>
        <v>3.7849056603773588</v>
      </c>
      <c r="KW18" s="62">
        <f>VLOOKUP($B18,RD_15[#All],KW$2,0)/KW$1</f>
        <v>3.7474402730375429</v>
      </c>
      <c r="KX18" s="62">
        <f>VLOOKUP($B18,RD_15[#All],KX$2,0)/KX$1</f>
        <v>3.8065003779289492</v>
      </c>
      <c r="KY18" s="62">
        <f>VLOOKUP($B18,RD_15[#All],KY$2,0)/KY$1</f>
        <v>3.8206349206349204</v>
      </c>
      <c r="KZ18" s="62">
        <f>VLOOKUP($B18,RD_15[#All],KZ$2,0)/KZ$1</f>
        <v>3.7511904761904762</v>
      </c>
      <c r="LA18" s="62">
        <f>VLOOKUP($B18,RD_15[#All],LA$2,0)/LA$1</f>
        <v>3.7939560439560438</v>
      </c>
      <c r="LB18" s="62">
        <f>VLOOKUP($B18,RD_15[#All],LB$2,0)/LB$1</f>
        <v>3.6727868404887043</v>
      </c>
      <c r="LC18" s="62">
        <f>VLOOKUP($B18,RD_15[#All],LC$2,0)/LC$1</f>
        <v>3.7960317460317463</v>
      </c>
      <c r="LD18" s="62">
        <f>VLOOKUP($B18,RD_15[#All],LD$2,0)/LD$1</f>
        <v>3.7429917021753751</v>
      </c>
      <c r="LE18" s="62">
        <f>VLOOKUP($B18,RD_15[#All],LE$2,0)/LE$1</f>
        <v>3.7254242356283171</v>
      </c>
      <c r="LF18" s="62">
        <f>VLOOKUP($B18,RD_15[#All],LF$2,0)/LF$1</f>
        <v>3.7003812514016592</v>
      </c>
      <c r="LG18" s="62">
        <f>VLOOKUP($B18,RD_15[#All],LG$2,0)/LG$1</f>
        <v>3.730952380952381</v>
      </c>
      <c r="LH18" s="62">
        <f>VLOOKUP($B18,RD_15[#All],LH$2,0)/LH$1</f>
        <v>3.6817318020325542</v>
      </c>
      <c r="LI18" s="62">
        <f>VLOOKUP($B18,RD_15[#All],LI$2,0)/LI$1</f>
        <v>3.7082305449652386</v>
      </c>
      <c r="LJ18" s="62">
        <f>VLOOKUP($B18,RD_15[#All],LJ$2,0)/LJ$1</f>
        <v>3.6517054374197233</v>
      </c>
      <c r="LK18" s="62">
        <f>VLOOKUP($B18,RD_15[#All],LK$2,0)/LK$1</f>
        <v>3.6927001569858708</v>
      </c>
      <c r="LL18" s="62">
        <f>VLOOKUP($B18,RD_15[#All],LL$2,0)/LL$1</f>
        <v>3.7001569858712711</v>
      </c>
      <c r="LM18" s="62">
        <f>VLOOKUP($B18,RD_15[#All],LM$2,0)/LM$1</f>
        <v>3.7441130298273153</v>
      </c>
      <c r="LN18" s="62">
        <f>VLOOKUP($B18,RD_15[#All],LN$2,0)/LN$1</f>
        <v>3.7041190102414587</v>
      </c>
      <c r="LO18" s="62">
        <f>VLOOKUP($B18,RD_15[#All],LO$2,0)/LO$1</f>
        <v>3.6532854900201834</v>
      </c>
      <c r="LP18" s="62">
        <f>VLOOKUP($B18,RD_15[#All],LP$2,0)/LP$1</f>
        <v>3.6772071465949012</v>
      </c>
      <c r="LQ18" s="62">
        <f>VLOOKUP($B18,RD_15[#All],LQ$2,0)/LQ$1</f>
        <v>3.6768333707109218</v>
      </c>
      <c r="LR18" s="62">
        <f>VLOOKUP($B18,RD_15[#All],LR$2,0)/LR$1</f>
        <v>3.7142109591089181</v>
      </c>
      <c r="LS18" s="62">
        <f>VLOOKUP($B18,RD_15[#All],LS$2,0)/LS$1</f>
        <v>3.7412750116333178</v>
      </c>
      <c r="LT18" s="62">
        <f>VLOOKUP($B18,RD_15[#All],LT$2,0)/LT$1</f>
        <v>3.6546310832025117</v>
      </c>
      <c r="LU18" s="62">
        <f>VLOOKUP($B18,RD_15[#All],LU$2,0)/LU$1</f>
        <v>3.7170329670329672</v>
      </c>
      <c r="LV18" s="62">
        <f>VLOOKUP($B18,RD_15[#All],LV$2,0)/LV$1</f>
        <v>3.793563579277865</v>
      </c>
      <c r="LW18" s="62">
        <f>VLOOKUP($B18,RD_15[#All],LW$2,0)/LW$1</f>
        <v>3.813971742543171</v>
      </c>
      <c r="LX18" s="62">
        <f>VLOOKUP($B18,RD_15[#All],LX$2,0)/LX$1</f>
        <v>3.8069073783359495</v>
      </c>
      <c r="LY18" s="62">
        <f>VLOOKUP($B18,RD_15[#All],LY$2,0)/LY$1</f>
        <v>3.8202511773940344</v>
      </c>
      <c r="LZ18" s="62">
        <f>VLOOKUP($B18,RD_15[#All],LZ$2,0)/LZ$1</f>
        <v>3.6996336996336994</v>
      </c>
      <c r="MA18" s="62">
        <f>VLOOKUP($B18,RD_15[#All],MA$2,0)/MA$1</f>
        <v>3.7923301188607308</v>
      </c>
      <c r="MB18" s="62">
        <f>VLOOKUP($B18,RD_15[#All],MB$2,0)/MB$1</f>
        <v>3.7545787545787541</v>
      </c>
      <c r="MC18" s="62">
        <f>VLOOKUP($B18,RD_15[#All],MC$2,0)/MC$1</f>
        <v>3.7706511175898925</v>
      </c>
      <c r="MD18" s="62">
        <f>VLOOKUP($B18,RD_15[#All],MD$2,0)/MD$1</f>
        <v>3.734021080959856</v>
      </c>
      <c r="ME18" s="62">
        <f>VLOOKUP($B18,RD_15[#All],ME$2,0)/ME$1</f>
        <v>3.7747626523136724</v>
      </c>
      <c r="MF18" s="62">
        <f>VLOOKUP($B18,RD_15[#All],MF$2,0)/MF$1</f>
        <v>3.7351424086117957</v>
      </c>
      <c r="MG18" s="62">
        <f>VLOOKUP($B18,RD_15[#All],MG$2,0)/MG$1</f>
        <v>3.7792479629214322</v>
      </c>
      <c r="MH18" s="62">
        <f>VLOOKUP($B18,RD_15[#All],MH$2,0)/MH$1</f>
        <v>3.7953203259325705</v>
      </c>
      <c r="MI18" s="62">
        <f>VLOOKUP($B18,RD_15[#All],MI$2,0)/MI$1</f>
        <v>3.735516184495776</v>
      </c>
      <c r="MJ18" s="62">
        <f>VLOOKUP($B18,RD_15[#All],MJ$2,0)/MJ$1</f>
        <v>3.7919937205651491</v>
      </c>
      <c r="MK18" s="62">
        <f>VLOOKUP($B18,RD_15[#All],MK$2,0)/MK$1</f>
        <v>3.8069073783359495</v>
      </c>
      <c r="ML18" s="62">
        <f>VLOOKUP($B18,RD_15[#All],ML$2,0)/ML$1</f>
        <v>3.7766315317335724</v>
      </c>
      <c r="MM18" s="62">
        <f>VLOOKUP($B18,RD_15[#All],MM$2,0)/MM$1</f>
        <v>3.7259357184169213</v>
      </c>
      <c r="MN18" s="62">
        <f>VLOOKUP($B18,RD_15[#All],MN$2,0)/MN$1</f>
        <v>3.7751177394034534</v>
      </c>
      <c r="MO18" s="62">
        <f>VLOOKUP($B18,RD_15[#All],MO$2,0)/MO$1</f>
        <v>3.8245682888540031</v>
      </c>
      <c r="MP18" s="62">
        <f>VLOOKUP($B18,RD_15[#All],MP$2,0)/MP$1</f>
        <v>3.7548166119594697</v>
      </c>
      <c r="MQ18" s="62">
        <f>VLOOKUP($B18,RD_15[#All],MQ$2,0)/MQ$1</f>
        <v>3.7216864767885176</v>
      </c>
      <c r="MR18" s="62">
        <f>VLOOKUP($B18,RD_15[#All],MR$2,0)/MR$1</f>
        <v>3.7235553562084172</v>
      </c>
      <c r="MS18" s="62">
        <f>VLOOKUP($B18,RD_15[#All],MS$2,0)/MS$1</f>
        <v>3.8120094191522758</v>
      </c>
      <c r="MT18" s="62">
        <f>VLOOKUP($B18,RD_15[#All],MT$2,0)/MT$1</f>
        <v>3.7216355073497933</v>
      </c>
      <c r="MU18" s="62">
        <f>VLOOKUP($B18,RD_15[#All],MU$2,0)/MU$1</f>
        <v>3.7908350153248112</v>
      </c>
      <c r="MV18" s="62">
        <f>VLOOKUP($B18,RD_15[#All],MV$2,0)/MV$1</f>
        <v>3.7715855572998431</v>
      </c>
      <c r="MW18" s="62">
        <f>VLOOKUP($B18,RD_15[#All],MW$2,0)/MW$1</f>
        <v>3.7186028257456827</v>
      </c>
      <c r="MX18" s="62">
        <f>VLOOKUP($B18,RD_15[#All],MX$2,0)/MX$1</f>
        <v>3.7661658069821331</v>
      </c>
      <c r="MY18" s="62">
        <f>VLOOKUP($B18,RD_15[#All],MY$2,0)/MY$1</f>
        <v>3.7182103610675035</v>
      </c>
      <c r="MZ18" s="62">
        <f>VLOOKUP($B18,RD_15[#All],MZ$2,0)/MZ$1</f>
        <v>3.7511773940345368</v>
      </c>
      <c r="NA18" s="62">
        <f>VLOOKUP($B18,RD_15[#All],NA$2,0)/NA$1</f>
        <v>3.8213666033214904</v>
      </c>
      <c r="NB18" s="62">
        <f>VLOOKUP($B18,RD_15[#All],NB$2,0)/NB$1</f>
        <v>3.8076923076923075</v>
      </c>
      <c r="NC18" s="62">
        <f>VLOOKUP($B18,RD_15[#All],NC$2,0)/NC$1</f>
        <v>3.8273155416012559</v>
      </c>
      <c r="ND18" s="62">
        <f>VLOOKUP($B18,RD_15[#All],ND$2,0)/ND$1</f>
        <v>3.8241758241758239</v>
      </c>
      <c r="NE18" s="62">
        <f>IFERROR(AVERAGEIF(Inv_SY_B20[[#This Row],[BLK1_INV1]:[BLK12_INV31]],"&gt;"&amp;0.1,Inv_SY_B20[[#This Row],[BLK1_INV1]:[BLK12_INV31]]),"")</f>
        <v>3.7387404149606294</v>
      </c>
    </row>
    <row r="19" spans="2:369" x14ac:dyDescent="0.35">
      <c r="B19" s="87">
        <f t="shared" si="6"/>
        <v>45760</v>
      </c>
      <c r="C19" s="62">
        <f>VLOOKUP($B19,RD_15[#All],C$2,0)/C$1</f>
        <v>4.2296652664598318</v>
      </c>
      <c r="D19" s="62">
        <f>VLOOKUP($B19,RD_15[#All],D$2,0)/D$1</f>
        <v>4.0893140972326076</v>
      </c>
      <c r="E19" s="62">
        <f>VLOOKUP($B19,RD_15[#All],E$2,0)/E$1</f>
        <v>4.2530304879853258</v>
      </c>
      <c r="F19" s="62">
        <f>VLOOKUP($B19,RD_15[#All],F$2,0)/F$1</f>
        <v>4.2409089984315829</v>
      </c>
      <c r="G19" s="62">
        <f>VLOOKUP($B19,RD_15[#All],G$2,0)/G$1</f>
        <v>4.2439394864169016</v>
      </c>
      <c r="H19" s="62">
        <f>VLOOKUP($B19,RD_15[#All],H$2,0)/H$1</f>
        <v>4.1002277904328022</v>
      </c>
      <c r="I19" s="62">
        <f>VLOOKUP($B19,RD_15[#All],I$2,0)/I$1</f>
        <v>4.3381790359602146</v>
      </c>
      <c r="J19" s="62">
        <f>VLOOKUP($B19,RD_15[#All],J$2,0)/J$1</f>
        <v>4.1477272727272725</v>
      </c>
      <c r="K19" s="62">
        <f>VLOOKUP($B19,RD_15[#All],K$2,0)/K$1</f>
        <v>4.2878787878787881</v>
      </c>
      <c r="L19" s="62">
        <f>VLOOKUP($B19,RD_15[#All],L$2,0)/L$1</f>
        <v>4.2924240574692272</v>
      </c>
      <c r="M19" s="62">
        <f>VLOOKUP($B19,RD_15[#All],M$2,0)/M$1</f>
        <v>4.2984850334398708</v>
      </c>
      <c r="N19" s="62">
        <f>VLOOKUP($B19,RD_15[#All],N$2,0)/N$1</f>
        <v>4.2840909090909092</v>
      </c>
      <c r="O19" s="62">
        <f>VLOOKUP($B19,RD_15[#All],O$2,0)/O$1</f>
        <v>4.2886361786813483</v>
      </c>
      <c r="P19" s="62">
        <f>VLOOKUP($B19,RD_15[#All],P$2,0)/P$1</f>
        <v>4.2977271802497654</v>
      </c>
      <c r="Q19" s="62">
        <f>VLOOKUP($B19,RD_15[#All],Q$2,0)/Q$1</f>
        <v>4.3356059681285526</v>
      </c>
      <c r="R19" s="62">
        <f>VLOOKUP($B19,RD_15[#All],R$2,0)/R$1</f>
        <v>4.3234849409623566</v>
      </c>
      <c r="S19" s="62">
        <f>VLOOKUP($B19,RD_15[#All],S$2,0)/S$1</f>
        <v>4.2503987240829346</v>
      </c>
      <c r="T19" s="62">
        <f>VLOOKUP($B19,RD_15[#All],T$2,0)/T$1</f>
        <v>4.2759171627354942</v>
      </c>
      <c r="U19" s="62">
        <f>VLOOKUP($B19,RD_15[#All],U$2,0)/U$1</f>
        <v>4.2462121212121211</v>
      </c>
      <c r="V19" s="62">
        <f>VLOOKUP($B19,RD_15[#All],V$2,0)/V$1</f>
        <v>4.2984850334398708</v>
      </c>
      <c r="W19" s="62">
        <f>VLOOKUP($B19,RD_15[#All],W$2,0)/W$1</f>
        <v>4.4151514226740076</v>
      </c>
      <c r="X19" s="62">
        <f>VLOOKUP($B19,RD_15[#All],X$2,0)/X$1</f>
        <v>4.3636363636363633</v>
      </c>
      <c r="Y19" s="62">
        <f>VLOOKUP($B19,RD_15[#All],Y$2,0)/Y$1</f>
        <v>4.4128787878787881</v>
      </c>
      <c r="Z19" s="62">
        <f>VLOOKUP($B19,RD_15[#All],Z$2,0)/Z$1</f>
        <v>4.3924241499467342</v>
      </c>
      <c r="AA19" s="62">
        <f>VLOOKUP($B19,RD_15[#All],AA$2,0)/AA$1</f>
        <v>4.3931820031368405</v>
      </c>
      <c r="AB19" s="62">
        <f>VLOOKUP($B19,RD_15[#All],AB$2,0)/AB$1</f>
        <v>4.3946967847419538</v>
      </c>
      <c r="AC19" s="62">
        <f>VLOOKUP($B19,RD_15[#All],AC$2,0)/AC$1</f>
        <v>4.3992425167199318</v>
      </c>
      <c r="AD19" s="62">
        <f>VLOOKUP($B19,RD_15[#All],AD$2,0)/AD$1</f>
        <v>4.3871210271661969</v>
      </c>
      <c r="AE19" s="62">
        <f>VLOOKUP($B19,RD_15[#All],AE$2,0)/AE$1</f>
        <v>4.415909275864113</v>
      </c>
      <c r="AF19" s="62">
        <f>VLOOKUP($B19,RD_15[#All],AF$2,0)/AF$1</f>
        <v>4.4204545454545459</v>
      </c>
      <c r="AG19" s="62">
        <f>VLOOKUP($B19,RD_15[#All],AG$2,0)/AG$1</f>
        <v>4.3772726347952196</v>
      </c>
      <c r="AH19" s="62">
        <f>VLOOKUP($B19,RD_15[#All],AH$2,0)/AH$1</f>
        <v>4.3969698819247194</v>
      </c>
      <c r="AI19" s="62">
        <f>VLOOKUP($B19,RD_15[#All],AI$2,0)/AI$1</f>
        <v>4.2310606060606064</v>
      </c>
      <c r="AJ19" s="62">
        <f>VLOOKUP($B19,RD_15[#All],AJ$2,0)/AJ$1</f>
        <v>4.1858056173370253</v>
      </c>
      <c r="AK19" s="62">
        <f>VLOOKUP($B19,RD_15[#All],AK$2,0)/AK$1</f>
        <v>4.2145135566188197</v>
      </c>
      <c r="AL19" s="62">
        <f>VLOOKUP($B19,RD_15[#All],AL$2,0)/AL$1</f>
        <v>4.2496014706065628</v>
      </c>
      <c r="AM19" s="62">
        <f>VLOOKUP($B19,RD_15[#All],AM$2,0)/AM$1</f>
        <v>4.3939393939393936</v>
      </c>
      <c r="AN19" s="62">
        <f>VLOOKUP($B19,RD_15[#All],AN$2,0)/AN$1</f>
        <v>4.3173845647054456</v>
      </c>
      <c r="AO19" s="62">
        <f>VLOOKUP($B19,RD_15[#All],AO$2,0)/AO$1</f>
        <v>4.2689393939393936</v>
      </c>
      <c r="AP19" s="62">
        <f>VLOOKUP($B19,RD_15[#All],AP$2,0)/AP$1</f>
        <v>4.2687399345531816</v>
      </c>
      <c r="AQ19" s="62">
        <f>VLOOKUP($B19,RD_15[#All],AQ$2,0)/AQ$1</f>
        <v>4.1446967847419538</v>
      </c>
      <c r="AR19" s="62">
        <f>VLOOKUP($B19,RD_15[#All],AR$2,0)/AR$1</f>
        <v>4.263908614785799</v>
      </c>
      <c r="AS19" s="62">
        <f>VLOOKUP($B19,RD_15[#All],AS$2,0)/AS$1</f>
        <v>4.3689320388349522</v>
      </c>
      <c r="AT19" s="62">
        <f>VLOOKUP($B19,RD_15[#All],AT$2,0)/AT$1</f>
        <v>4.3516080979018197</v>
      </c>
      <c r="AU19" s="62">
        <f>VLOOKUP($B19,RD_15[#All],AU$2,0)/AU$1</f>
        <v>4.3589180394222877</v>
      </c>
      <c r="AV19" s="62">
        <f>VLOOKUP($B19,RD_15[#All],AV$2,0)/AV$1</f>
        <v>4.468162083936325</v>
      </c>
      <c r="AW19" s="62">
        <f>VLOOKUP($B19,RD_15[#All],AW$2,0)/AW$1</f>
        <v>4.4343161902542763</v>
      </c>
      <c r="AX19" s="62">
        <f>VLOOKUP($B19,RD_15[#All],AX$2,0)/AX$1</f>
        <v>4.405241935483871</v>
      </c>
      <c r="AY19" s="62">
        <f>VLOOKUP($B19,RD_15[#All],AY$2,0)/AY$1</f>
        <v>4.3050121503237717</v>
      </c>
      <c r="AZ19" s="62">
        <f>VLOOKUP($B19,RD_15[#All],AZ$2,0)/AZ$1</f>
        <v>4.4940683879972081</v>
      </c>
      <c r="BA19" s="62">
        <f>VLOOKUP($B19,RD_15[#All],BA$2,0)/BA$1</f>
        <v>4.2521994134897358</v>
      </c>
      <c r="BB19" s="62">
        <f>VLOOKUP($B19,RD_15[#All],BB$2,0)/BB$1</f>
        <v>4.2784626540971713</v>
      </c>
      <c r="BC19" s="62">
        <f>VLOOKUP($B19,RD_15[#All],BC$2,0)/BC$1</f>
        <v>4.2388167388167393</v>
      </c>
      <c r="BD19" s="62">
        <f>VLOOKUP($B19,RD_15[#All],BD$2,0)/BD$1</f>
        <v>4.237405106970324</v>
      </c>
      <c r="BE19" s="62">
        <f>VLOOKUP($B19,RD_15[#All],BE$2,0)/BE$1</f>
        <v>4.1767954958077969</v>
      </c>
      <c r="BF19" s="62">
        <f>VLOOKUP($B19,RD_15[#All],BF$2,0)/BF$1</f>
        <v>4.2624211027707339</v>
      </c>
      <c r="BG19" s="62">
        <f>VLOOKUP($B19,RD_15[#All],BG$2,0)/BG$1</f>
        <v>4.2419355659074665</v>
      </c>
      <c r="BH19" s="62">
        <f>VLOOKUP($B19,RD_15[#All],BH$2,0)/BH$1</f>
        <v>4.0568022440392708</v>
      </c>
      <c r="BI19" s="62">
        <f>VLOOKUP($B19,RD_15[#All],BI$2,0)/BI$1</f>
        <v>6.0103833865814691</v>
      </c>
      <c r="BJ19" s="62">
        <f>VLOOKUP($B19,RD_15[#All],BJ$2,0)/BJ$1</f>
        <v>4.0361615049656674</v>
      </c>
      <c r="BK19" s="62">
        <f>VLOOKUP($B19,RD_15[#All],BK$2,0)/BK$1</f>
        <v>3.8242423317649163</v>
      </c>
      <c r="BL19" s="62">
        <f>VLOOKUP($B19,RD_15[#All],BL$2,0)/BL$1</f>
        <v>4.1839171974522298</v>
      </c>
      <c r="BM19" s="62">
        <f>VLOOKUP($B19,RD_15[#All],BM$2,0)/BM$1</f>
        <v>4.2463344003448018</v>
      </c>
      <c r="BN19" s="62">
        <f>VLOOKUP($B19,RD_15[#All],BN$2,0)/BN$1</f>
        <v>4.6135265700483092</v>
      </c>
      <c r="BO19" s="62">
        <f>VLOOKUP($B19,RD_15[#All],BO$2,0)/BO$1</f>
        <v>4.5262248142576951</v>
      </c>
      <c r="BP19" s="62">
        <f>VLOOKUP($B19,RD_15[#All],BP$2,0)/BP$1</f>
        <v>4.5396330910349603</v>
      </c>
      <c r="BQ19" s="62">
        <f>VLOOKUP($B19,RD_15[#All],BQ$2,0)/BQ$1</f>
        <v>4.5648724099864042</v>
      </c>
      <c r="BR19" s="62">
        <f>VLOOKUP($B19,RD_15[#All],BR$2,0)/BR$1</f>
        <v>4.589026999358385</v>
      </c>
      <c r="BS19" s="62">
        <f>VLOOKUP($B19,RD_15[#All],BS$2,0)/BS$1</f>
        <v>4.5930533955417312</v>
      </c>
      <c r="BT19" s="62">
        <f>VLOOKUP($B19,RD_15[#All],BT$2,0)/BT$1</f>
        <v>4.47757065419579</v>
      </c>
      <c r="BU19" s="62">
        <f>VLOOKUP($B19,RD_15[#All],BU$2,0)/BU$1</f>
        <v>4.6042099683510349</v>
      </c>
      <c r="BV19" s="62">
        <f>VLOOKUP($B19,RD_15[#All],BV$2,0)/BV$1</f>
        <v>4.608350586611456</v>
      </c>
      <c r="BW19" s="62">
        <f>VLOOKUP($B19,RD_15[#All],BW$2,0)/BW$1</f>
        <v>4.4962042788129741</v>
      </c>
      <c r="BX19" s="62">
        <f>VLOOKUP($B19,RD_15[#All],BX$2,0)/BX$1</f>
        <v>4.4875674644898629</v>
      </c>
      <c r="BY19" s="62">
        <f>VLOOKUP($B19,RD_15[#All],BY$2,0)/BY$1</f>
        <v>4.4986195692611455</v>
      </c>
      <c r="BZ19" s="62">
        <f>VLOOKUP($B19,RD_15[#All],BZ$2,0)/BZ$1</f>
        <v>4.5905483405483407</v>
      </c>
      <c r="CA19" s="62">
        <f>VLOOKUP($B19,RD_15[#All],CA$2,0)/CA$1</f>
        <v>4.5216451097188317</v>
      </c>
      <c r="CB19" s="62">
        <f>VLOOKUP($B19,RD_15[#All],CB$2,0)/CB$1</f>
        <v>4.5745339930016558</v>
      </c>
      <c r="CC19" s="62">
        <f>VLOOKUP($B19,RD_15[#All],CC$2,0)/CC$1</f>
        <v>4.5935125989367842</v>
      </c>
      <c r="CD19" s="62">
        <f>VLOOKUP($B19,RD_15[#All],CD$2,0)/CD$1</f>
        <v>4.6045549496689437</v>
      </c>
      <c r="CE19" s="62">
        <f>VLOOKUP($B19,RD_15[#All],CE$2,0)/CE$1</f>
        <v>4.5227741586331263</v>
      </c>
      <c r="CF19" s="62">
        <f>VLOOKUP($B19,RD_15[#All],CF$2,0)/CF$1</f>
        <v>4.5664683347025798</v>
      </c>
      <c r="CG19" s="62">
        <f>VLOOKUP($B19,RD_15[#All],CG$2,0)/CG$1</f>
        <v>4.6480331262939956</v>
      </c>
      <c r="CH19" s="62">
        <f>VLOOKUP($B19,RD_15[#All],CH$2,0)/CH$1</f>
        <v>4.6334777215514436</v>
      </c>
      <c r="CI19" s="62">
        <f>VLOOKUP($B19,RD_15[#All],CI$2,0)/CI$1</f>
        <v>4.6076606239756037</v>
      </c>
      <c r="CJ19" s="62">
        <f>VLOOKUP($B19,RD_15[#All],CJ$2,0)/CJ$1</f>
        <v>4.692279766132323</v>
      </c>
      <c r="CK19" s="62">
        <f>VLOOKUP($B19,RD_15[#All],CK$2,0)/CK$1</f>
        <v>4.5970420231895019</v>
      </c>
      <c r="CL19" s="62">
        <f>VLOOKUP($B19,RD_15[#All],CL$2,0)/CL$1</f>
        <v>4.5346465373628471</v>
      </c>
      <c r="CM19" s="62">
        <f>VLOOKUP($B19,RD_15[#All],CM$2,0)/CM$1</f>
        <v>4.5924776549829538</v>
      </c>
      <c r="CN19" s="62">
        <f>VLOOKUP($B19,RD_15[#All],CN$2,0)/CN$1</f>
        <v>4.5569357335608691</v>
      </c>
      <c r="CO19" s="62">
        <f>VLOOKUP($B19,RD_15[#All],CO$2,0)/CO$1</f>
        <v>4.5617667356797789</v>
      </c>
      <c r="CP19" s="62">
        <f>VLOOKUP($B19,RD_15[#All],CP$2,0)/CP$1</f>
        <v>4.4796409633260179</v>
      </c>
      <c r="CQ19" s="62">
        <f>VLOOKUP($B19,RD_15[#All],CQ$2,0)/CQ$1</f>
        <v>4.5697034121053486</v>
      </c>
      <c r="CR19" s="62">
        <f>VLOOKUP($B19,RD_15[#All],CR$2,0)/CR$1</f>
        <v>4.5990339849141817</v>
      </c>
      <c r="CS19" s="62">
        <f>VLOOKUP($B19,RD_15[#All],CS$2,0)/CS$1</f>
        <v>4.6456178358458589</v>
      </c>
      <c r="CT19" s="62">
        <f>VLOOKUP($B19,RD_15[#All],CT$2,0)/CT$1</f>
        <v>4.6218082277917869</v>
      </c>
      <c r="CU19" s="62">
        <f>VLOOKUP($B19,RD_15[#All],CU$2,0)/CU$1</f>
        <v>4.5466665116567615</v>
      </c>
      <c r="CV19" s="62">
        <f>VLOOKUP($B19,RD_15[#All],CV$2,0)/CV$1</f>
        <v>4.6028296218566593</v>
      </c>
      <c r="CW19" s="62">
        <f>VLOOKUP($B19,RD_15[#All],CW$2,0)/CW$1</f>
        <v>4.6155968791785371</v>
      </c>
      <c r="CX19" s="62">
        <f>VLOOKUP($B19,RD_15[#All],CX$2,0)/CX$1</f>
        <v>4.6266233766233764</v>
      </c>
      <c r="CY19" s="62">
        <f>VLOOKUP($B19,RD_15[#All],CY$2,0)/CY$1</f>
        <v>4.6089465208727995</v>
      </c>
      <c r="CZ19" s="62">
        <f>VLOOKUP($B19,RD_15[#All],CZ$2,0)/CZ$1</f>
        <v>4.6207728626153894</v>
      </c>
      <c r="DA19" s="62">
        <f>VLOOKUP($B19,RD_15[#All],DA$2,0)/DA$1</f>
        <v>4.5664758230954412</v>
      </c>
      <c r="DB19" s="62">
        <f>VLOOKUP($B19,RD_15[#All],DB$2,0)/DB$1</f>
        <v>4.5986885823736365</v>
      </c>
      <c r="DC19" s="62">
        <f>VLOOKUP($B19,RD_15[#All],DC$2,0)/DC$1</f>
        <v>4.869220067584334</v>
      </c>
      <c r="DD19" s="62">
        <f>VLOOKUP($B19,RD_15[#All],DD$2,0)/DD$1</f>
        <v>4.8688750862663905</v>
      </c>
      <c r="DE19" s="62">
        <f>VLOOKUP($B19,RD_15[#All],DE$2,0)/DE$1</f>
        <v>4.6966872863559006</v>
      </c>
      <c r="DF19" s="62">
        <f>VLOOKUP($B19,RD_15[#All],DF$2,0)/DF$1</f>
        <v>4.6252588834163557</v>
      </c>
      <c r="DG19" s="62">
        <f>VLOOKUP($B19,RD_15[#All],DG$2,0)/DG$1</f>
        <v>4.6359558316080056</v>
      </c>
      <c r="DH19" s="62">
        <f>VLOOKUP($B19,RD_15[#All],DH$2,0)/DH$1</f>
        <v>4.6887510311529672</v>
      </c>
      <c r="DI19" s="62">
        <f>VLOOKUP($B19,RD_15[#All],DI$2,0)/DI$1</f>
        <v>4.6880606472944786</v>
      </c>
      <c r="DJ19" s="62">
        <f>VLOOKUP($B19,RD_15[#All],DJ$2,0)/DJ$1</f>
        <v>4.7018632697927538</v>
      </c>
      <c r="DK19" s="62">
        <f>VLOOKUP($B19,RD_15[#All],DK$2,0)/DK$1</f>
        <v>5.0827665321770974</v>
      </c>
      <c r="DL19" s="62">
        <f>VLOOKUP($B19,RD_15[#All],DL$2,0)/DL$1</f>
        <v>4.5202020202020208</v>
      </c>
      <c r="DM19" s="62">
        <f>VLOOKUP($B19,RD_15[#All],DM$2,0)/DM$1</f>
        <v>4.5779846486262246</v>
      </c>
      <c r="DN19" s="62">
        <f>VLOOKUP($B19,RD_15[#All],DN$2,0)/DN$1</f>
        <v>4.6166322443549346</v>
      </c>
      <c r="DO19" s="62">
        <f>VLOOKUP($B19,RD_15[#All],DO$2,0)/DO$1</f>
        <v>4.5935125989367842</v>
      </c>
      <c r="DP19" s="62">
        <f>VLOOKUP($B19,RD_15[#All],DP$2,0)/DP$1</f>
        <v>4.6394064872325744</v>
      </c>
      <c r="DQ19" s="62">
        <f>VLOOKUP($B19,RD_15[#All],DQ$2,0)/DQ$1</f>
        <v>4.6946169772256727</v>
      </c>
      <c r="DR19" s="62">
        <f>VLOOKUP($B19,RD_15[#All],DR$2,0)/DR$1</f>
        <v>4.6652864044168387</v>
      </c>
      <c r="DS19" s="62">
        <f>VLOOKUP($B19,RD_15[#All],DS$2,0)/DS$1</f>
        <v>4.6318152133475845</v>
      </c>
      <c r="DT19" s="62">
        <f>VLOOKUP($B19,RD_15[#All],DT$2,0)/DT$1</f>
        <v>4.6269842112286401</v>
      </c>
      <c r="DU19" s="62">
        <f>VLOOKUP($B19,RD_15[#All],DU$2,0)/DU$1</f>
        <v>4.5901876782614002</v>
      </c>
      <c r="DV19" s="62">
        <f>VLOOKUP($B19,RD_15[#All],DV$2,0)/DV$1</f>
        <v>4.6551227431964648</v>
      </c>
      <c r="DW19" s="62">
        <f>VLOOKUP($B19,RD_15[#All],DW$2,0)/DW$1</f>
        <v>4.6694270226772945</v>
      </c>
      <c r="DX19" s="62">
        <f>VLOOKUP($B19,RD_15[#All],DX$2,0)/DX$1</f>
        <v>4.639751468550517</v>
      </c>
      <c r="DY19" s="62">
        <f>VLOOKUP($B19,RD_15[#All],DY$2,0)/DY$1</f>
        <v>4.5527951153004143</v>
      </c>
      <c r="DZ19" s="62">
        <f>VLOOKUP($B19,RD_15[#All],DZ$2,0)/DZ$1</f>
        <v>4.6304348668532089</v>
      </c>
      <c r="EA19" s="62">
        <f>VLOOKUP($B19,RD_15[#All],EA$2,0)/EA$1</f>
        <v>4.5928226363008973</v>
      </c>
      <c r="EB19" s="62">
        <f>VLOOKUP($B19,RD_15[#All],EB$2,0)/EB$1</f>
        <v>4.5700483934232574</v>
      </c>
      <c r="EC19" s="62">
        <f>VLOOKUP($B19,RD_15[#All],EC$2,0)/EC$1</f>
        <v>4.5652173913043477</v>
      </c>
      <c r="ED19" s="62">
        <f>VLOOKUP($B19,RD_15[#All],ED$2,0)/ED$1</f>
        <v>4.648378107611939</v>
      </c>
      <c r="EE19" s="62">
        <f>VLOOKUP($B19,RD_15[#All],EE$2,0)/EE$1</f>
        <v>4.5638370448100067</v>
      </c>
      <c r="EF19" s="62">
        <f>VLOOKUP($B19,RD_15[#All],EF$2,0)/EF$1</f>
        <v>4.6739130434782608</v>
      </c>
      <c r="EG19" s="62">
        <f>VLOOKUP($B19,RD_15[#All],EG$2,0)/EG$1</f>
        <v>4.5572807148788126</v>
      </c>
      <c r="EH19" s="62">
        <f>VLOOKUP($B19,RD_15[#All],EH$2,0)/EH$1</f>
        <v>4.6280191551824705</v>
      </c>
      <c r="EI19" s="62">
        <f>VLOOKUP($B19,RD_15[#All],EI$2,0)/EI$1</f>
        <v>4.7218615599352818</v>
      </c>
      <c r="EJ19" s="62">
        <f>VLOOKUP($B19,RD_15[#All],EJ$2,0)/EJ$1</f>
        <v>4.6297444829947549</v>
      </c>
      <c r="EK19" s="62">
        <f>VLOOKUP($B19,RD_15[#All],EK$2,0)/EK$1</f>
        <v>4.5041271391369202</v>
      </c>
      <c r="EL19" s="62">
        <f>VLOOKUP($B19,RD_15[#All],EL$2,0)/EL$1</f>
        <v>4.5562457709249822</v>
      </c>
      <c r="EM19" s="62">
        <f>VLOOKUP($B19,RD_15[#All],EM$2,0)/EM$1</f>
        <v>4.5548654244306412</v>
      </c>
      <c r="EN19" s="62">
        <f>VLOOKUP($B19,RD_15[#All],EN$2,0)/EN$1</f>
        <v>4.5893719806763285</v>
      </c>
      <c r="EO19" s="62">
        <f>VLOOKUP($B19,RD_15[#All],EO$2,0)/EO$1</f>
        <v>4.6252588834163557</v>
      </c>
      <c r="EP19" s="62">
        <f>VLOOKUP($B19,RD_15[#All],EP$2,0)/EP$1</f>
        <v>4.6224981904276738</v>
      </c>
      <c r="EQ19" s="62">
        <f>VLOOKUP($B19,RD_15[#All],EQ$2,0)/EQ$1</f>
        <v>4.5831606320630778</v>
      </c>
      <c r="ER19" s="62">
        <f>VLOOKUP($B19,RD_15[#All],ER$2,0)/ER$1</f>
        <v>4.6725326969839198</v>
      </c>
      <c r="ES19" s="62">
        <f>VLOOKUP($B19,RD_15[#All],ES$2,0)/ES$1</f>
        <v>4.500690299613975</v>
      </c>
      <c r="ET19" s="62">
        <f>VLOOKUP($B19,RD_15[#All],ET$2,0)/ET$1</f>
        <v>4.6810965930228718</v>
      </c>
      <c r="EU19" s="62">
        <f>VLOOKUP($B19,RD_15[#All],EU$2,0)/EU$1</f>
        <v>4.6762565330222889</v>
      </c>
      <c r="EV19" s="62">
        <f>VLOOKUP($B19,RD_15[#All],EV$2,0)/EV$1</f>
        <v>4.5649351530088742</v>
      </c>
      <c r="EW19" s="62">
        <f>VLOOKUP($B19,RD_15[#All],EW$2,0)/EW$1</f>
        <v>4.6246032714843652</v>
      </c>
      <c r="EX19" s="62">
        <f>VLOOKUP($B19,RD_15[#All],EX$2,0)/EX$1</f>
        <v>4.619047534803105</v>
      </c>
      <c r="EY19" s="62">
        <f>VLOOKUP($B19,RD_15[#All],EY$2,0)/EY$1</f>
        <v>4.7747544384507172</v>
      </c>
      <c r="EZ19" s="62">
        <f>VLOOKUP($B19,RD_15[#All],EZ$2,0)/EZ$1</f>
        <v>4.5427881297446513</v>
      </c>
      <c r="FA19" s="62">
        <f>VLOOKUP($B19,RD_15[#All],FA$2,0)/FA$1</f>
        <v>4.6314698108070393</v>
      </c>
      <c r="FB19" s="62">
        <f>VLOOKUP($B19,RD_15[#All],FB$2,0)/FB$1</f>
        <v>4.5955833292896138</v>
      </c>
      <c r="FC19" s="62">
        <f>VLOOKUP($B19,RD_15[#All],FC$2,0)/FC$1</f>
        <v>4.6511388006006209</v>
      </c>
      <c r="FD19" s="62">
        <f>VLOOKUP($B19,RD_15[#All],FD$2,0)/FD$1</f>
        <v>4.6432021241750858</v>
      </c>
      <c r="FE19" s="62">
        <f>VLOOKUP($B19,RD_15[#All],FE$2,0)/FE$1</f>
        <v>4.609730933105797</v>
      </c>
      <c r="FF19" s="62">
        <f>VLOOKUP($B19,RD_15[#All],FF$2,0)/FF$1</f>
        <v>4.3612837281368524</v>
      </c>
      <c r="FG19" s="202">
        <f>VLOOKUP($B19,RD_15[#All],FG$2,0)/FG$1</f>
        <v>4.5845409785574187</v>
      </c>
      <c r="FH19" s="62">
        <f>VLOOKUP($B19,RD_15[#All],FH$2,0)/FH$1</f>
        <v>4.4813662911383023</v>
      </c>
      <c r="FI19" s="62">
        <f>VLOOKUP($B19,RD_15[#All],FI$2,0)/FI$1</f>
        <v>4.559696426549551</v>
      </c>
      <c r="FJ19" s="62">
        <f>VLOOKUP($B19,RD_15[#All],FJ$2,0)/FJ$1</f>
        <v>4.5975530715215944</v>
      </c>
      <c r="FK19" s="62">
        <f>VLOOKUP($B19,RD_15[#All],FK$2,0)/FK$1</f>
        <v>4.6863353194821942</v>
      </c>
      <c r="FL19" s="62">
        <f>VLOOKUP($B19,RD_15[#All],FL$2,0)/FL$1</f>
        <v>4.6071427690690481</v>
      </c>
      <c r="FM19" s="62">
        <f>VLOOKUP($B19,RD_15[#All],FM$2,0)/FM$1</f>
        <v>4.5377927104001508</v>
      </c>
      <c r="FN19" s="62">
        <f>VLOOKUP($B19,RD_15[#All],FN$2,0)/FN$1</f>
        <v>4.6118671535454645</v>
      </c>
      <c r="FO19" s="62">
        <f>VLOOKUP($B19,RD_15[#All],FO$2,0)/FO$1</f>
        <v>4.3291761148904007</v>
      </c>
      <c r="FP19" s="62">
        <f>VLOOKUP($B19,RD_15[#All],FP$2,0)/FP$1</f>
        <v>4.5604684473616022</v>
      </c>
      <c r="FQ19" s="62">
        <f>VLOOKUP($B19,RD_15[#All],FQ$2,0)/FQ$1</f>
        <v>4.5563113211864694</v>
      </c>
      <c r="FR19" s="62">
        <f>VLOOKUP($B19,RD_15[#All],FR$2,0)/FR$1</f>
        <v>4.5816328375968629</v>
      </c>
      <c r="FS19" s="62">
        <f>VLOOKUP($B19,RD_15[#All],FS$2,0)/FS$1</f>
        <v>4.6046864112398334</v>
      </c>
      <c r="FT19" s="62">
        <f>VLOOKUP($B19,RD_15[#All],FT$2,0)/FT$1</f>
        <v>4.6727136221241867</v>
      </c>
      <c r="FU19" s="62">
        <f>VLOOKUP($B19,RD_15[#All],FU$2,0)/FU$1</f>
        <v>4.6829175192212391</v>
      </c>
      <c r="FV19" s="62">
        <f>VLOOKUP($B19,RD_15[#All],FV$2,0)/FV$1</f>
        <v>4.6084657007334089</v>
      </c>
      <c r="FW19" s="62">
        <f>VLOOKUP($B19,RD_15[#All],FW$2,0)/FW$1</f>
        <v>4.6356764005515494</v>
      </c>
      <c r="FX19" s="62">
        <f>VLOOKUP($B19,RD_15[#All],FX$2,0)/FX$1</f>
        <v>4.6409674981103546</v>
      </c>
      <c r="FY19" s="62">
        <f>VLOOKUP($B19,RD_15[#All],FY$2,0)/FY$1</f>
        <v>4.6451246242854873</v>
      </c>
      <c r="FZ19" s="62">
        <f>VLOOKUP($B19,RD_15[#All],FZ$2,0)/FZ$1</f>
        <v>4.5591270810081745</v>
      </c>
      <c r="GA19" s="62">
        <f>VLOOKUP($B19,RD_15[#All],GA$2,0)/GA$1</f>
        <v>4.6238974919395064</v>
      </c>
      <c r="GB19" s="62">
        <f>VLOOKUP($B19,RD_15[#All],GB$2,0)/GB$1</f>
        <v>4.5147907647907646</v>
      </c>
      <c r="GC19" s="62">
        <f>VLOOKUP($B19,RD_15[#All],GC$2,0)/GC$1</f>
        <v>4.639455690045124</v>
      </c>
      <c r="GD19" s="62">
        <f>VLOOKUP($B19,RD_15[#All],GD$2,0)/GD$1</f>
        <v>4.6352985638699922</v>
      </c>
      <c r="GE19" s="62">
        <f>VLOOKUP($B19,RD_15[#All],GE$2,0)/GE$1</f>
        <v>4.6579743008314436</v>
      </c>
      <c r="GF19" s="62">
        <f>VLOOKUP($B19,RD_15[#All],GF$2,0)/GF$1</f>
        <v>4.6602417822597877</v>
      </c>
      <c r="GG19" s="62">
        <f>VLOOKUP($B19,RD_15[#All],GG$2,0)/GG$1</f>
        <v>4.6334089191232044</v>
      </c>
      <c r="GH19" s="62">
        <f>VLOOKUP($B19,RD_15[#All],GH$2,0)/GH$1</f>
        <v>4.6643989084349204</v>
      </c>
      <c r="GI19" s="62">
        <f>VLOOKUP($B19,RD_15[#All],GI$2,0)/GI$1</f>
        <v>4.5820106742783819</v>
      </c>
      <c r="GJ19" s="62">
        <f>VLOOKUP($B19,RD_15[#All],GJ$2,0)/GJ$1</f>
        <v>4.660997916961942</v>
      </c>
      <c r="GK19" s="62">
        <f>VLOOKUP($B19,RD_15[#All],GK$2,0)/GK$1</f>
        <v>4.560090610680045</v>
      </c>
      <c r="GL19" s="62">
        <f>VLOOKUP($B19,RD_15[#All],GL$2,0)/GL$1</f>
        <v>4.648903913779062</v>
      </c>
      <c r="GM19" s="62">
        <f>VLOOKUP($B19,RD_15[#All],GM$2,0)/GM$1</f>
        <v>4.5502645502645498</v>
      </c>
      <c r="GN19" s="62">
        <f>VLOOKUP($B19,RD_15[#All],GN$2,0)/GN$1</f>
        <v>4.5944820528037793</v>
      </c>
      <c r="GO19" s="62">
        <f>VLOOKUP($B19,RD_15[#All],GO$2,0)/GO$1</f>
        <v>4.6373014904203966</v>
      </c>
      <c r="GP19" s="62">
        <f>VLOOKUP($B19,RD_15[#All],GP$2,0)/GP$1</f>
        <v>4.6031746031746028</v>
      </c>
      <c r="GQ19" s="62">
        <f>VLOOKUP($B19,RD_15[#All],GQ$2,0)/GQ$1</f>
        <v>4.583333333333333</v>
      </c>
      <c r="GR19" s="62">
        <f>VLOOKUP($B19,RD_15[#All],GR$2,0)/GR$1</f>
        <v>4.4744385215546378</v>
      </c>
      <c r="GS19" s="62">
        <f>VLOOKUP($B19,RD_15[#All],GS$2,0)/GS$1</f>
        <v>4.6201984447775137</v>
      </c>
      <c r="GT19" s="62">
        <f>VLOOKUP($B19,RD_15[#All],GT$2,0)/GT$1</f>
        <v>4.9305339435954867</v>
      </c>
      <c r="GU19" s="62">
        <f>VLOOKUP($B19,RD_15[#All],GU$2,0)/GU$1</f>
        <v>4.5576277624235839</v>
      </c>
      <c r="GV19" s="62">
        <f>VLOOKUP($B19,RD_15[#All],GV$2,0)/GV$1</f>
        <v>4.5904715568423322</v>
      </c>
      <c r="GW19" s="62">
        <f>VLOOKUP($B19,RD_15[#All],GW$2,0)/GW$1</f>
        <v>4.6733217748225133</v>
      </c>
      <c r="GX19" s="62">
        <f>VLOOKUP($B19,RD_15[#All],GX$2,0)/GX$1</f>
        <v>4.5489927538398094</v>
      </c>
      <c r="GY19" s="62">
        <f>VLOOKUP($B19,RD_15[#All],GY$2,0)/GY$1</f>
        <v>4.6065116675589728</v>
      </c>
      <c r="GZ19" s="62">
        <f>VLOOKUP($B19,RD_15[#All],GZ$2,0)/GZ$1</f>
        <v>4.6769230002698272</v>
      </c>
      <c r="HA19" s="62">
        <f>VLOOKUP($B19,RD_15[#All],HA$2,0)/HA$1</f>
        <v>4.6460993256912841</v>
      </c>
      <c r="HB19" s="62">
        <f>VLOOKUP($B19,RD_15[#All],HB$2,0)/HB$1</f>
        <v>4.5261880105107037</v>
      </c>
      <c r="HC19" s="62">
        <f>VLOOKUP($B19,RD_15[#All],HC$2,0)/HC$1</f>
        <v>4.6103894361776803</v>
      </c>
      <c r="HD19" s="62">
        <f>VLOOKUP($B19,RD_15[#All],HD$2,0)/HD$1</f>
        <v>4.5652987381851684</v>
      </c>
      <c r="HE19" s="62">
        <f>VLOOKUP($B19,RD_15[#All],HE$2,0)/HE$1</f>
        <v>4.5222168302025123</v>
      </c>
      <c r="HF19" s="62">
        <f>VLOOKUP($B19,RD_15[#All],HF$2,0)/HF$1</f>
        <v>4.7714716223003517</v>
      </c>
      <c r="HG19" s="62">
        <f>VLOOKUP($B19,RD_15[#All],HG$2,0)/HG$1</f>
        <v>4.5473574843473967</v>
      </c>
      <c r="HH19" s="62">
        <f>VLOOKUP($B19,RD_15[#All],HH$2,0)/HH$1</f>
        <v>4.5965461191989005</v>
      </c>
      <c r="HI19" s="62">
        <f>VLOOKUP($B19,RD_15[#All],HI$2,0)/HI$1</f>
        <v>4.6444270973864201</v>
      </c>
      <c r="HJ19" s="62">
        <f>VLOOKUP($B19,RD_15[#All],HJ$2,0)/HJ$1</f>
        <v>4.5806522552128195</v>
      </c>
      <c r="HK19" s="62">
        <f>VLOOKUP($B19,RD_15[#All],HK$2,0)/HK$1</f>
        <v>4.6579360489134922</v>
      </c>
      <c r="HL19" s="62">
        <f>VLOOKUP($B19,RD_15[#All],HL$2,0)/HL$1</f>
        <v>5.6523632965806732</v>
      </c>
      <c r="HM19" s="62">
        <f>VLOOKUP($B19,RD_15[#All],HM$2,0)/HM$1</f>
        <v>4.4574176622647173</v>
      </c>
      <c r="HN19" s="62">
        <f>VLOOKUP($B19,RD_15[#All],HN$2,0)/HN$1</f>
        <v>4.236102144920916</v>
      </c>
      <c r="HO19" s="62">
        <f>VLOOKUP($B19,RD_15[#All],HO$2,0)/HO$1</f>
        <v>4.5390327244053097</v>
      </c>
      <c r="HP19" s="62">
        <f>VLOOKUP($B19,RD_15[#All],HP$2,0)/HP$1</f>
        <v>4.4536271808999075</v>
      </c>
      <c r="HQ19" s="62">
        <f>VLOOKUP($B19,RD_15[#All],HQ$2,0)/HQ$1</f>
        <v>4.3554406180437342</v>
      </c>
      <c r="HR19" s="62">
        <f>VLOOKUP($B19,RD_15[#All],HR$2,0)/HR$1</f>
        <v>4.3949231784925225</v>
      </c>
      <c r="HS19" s="62">
        <f>VLOOKUP($B19,RD_15[#All],HS$2,0)/HS$1</f>
        <v>4.4323979591836737</v>
      </c>
      <c r="HT19" s="62">
        <f>VLOOKUP($B19,RD_15[#All],HT$2,0)/HT$1</f>
        <v>4.3078179348751897</v>
      </c>
      <c r="HU19" s="62">
        <f>VLOOKUP($B19,RD_15[#All],HU$2,0)/HU$1</f>
        <v>4.5062080776366491</v>
      </c>
      <c r="HV19" s="62">
        <f>VLOOKUP($B19,RD_15[#All],HV$2,0)/HV$1</f>
        <v>4.548309008235087</v>
      </c>
      <c r="HW19" s="62">
        <f>VLOOKUP($B19,RD_15[#All],HW$2,0)/HW$1</f>
        <v>4.5914443658322606</v>
      </c>
      <c r="HX19" s="62">
        <f>VLOOKUP($B19,RD_15[#All],HX$2,0)/HX$1</f>
        <v>4.6126375542705258</v>
      </c>
      <c r="HY19" s="62">
        <f>VLOOKUP($B19,RD_15[#All],HY$2,0)/HY$1</f>
        <v>4.5368916797488223</v>
      </c>
      <c r="HZ19" s="62">
        <f>VLOOKUP($B19,RD_15[#All],HZ$2,0)/HZ$1</f>
        <v>4.5585705897657913</v>
      </c>
      <c r="IA19" s="62">
        <f>VLOOKUP($B19,RD_15[#All],IA$2,0)/IA$1</f>
        <v>4.4737049623785712</v>
      </c>
      <c r="IB19" s="62">
        <f>VLOOKUP($B19,RD_15[#All],IB$2,0)/IB$1</f>
        <v>4.520071947477498</v>
      </c>
      <c r="IC19" s="62">
        <f>VLOOKUP($B19,RD_15[#All],IC$2,0)/IC$1</f>
        <v>4.6291208791208787</v>
      </c>
      <c r="ID19" s="62">
        <f>VLOOKUP($B19,RD_15[#All],ID$2,0)/ID$1</f>
        <v>4.5612242981627942</v>
      </c>
      <c r="IE19" s="62">
        <f>VLOOKUP($B19,RD_15[#All],IE$2,0)/IE$1</f>
        <v>4.5682888540031392</v>
      </c>
      <c r="IF19" s="62">
        <f>VLOOKUP($B19,RD_15[#All],IF$2,0)/IF$1</f>
        <v>4.5443486044507848</v>
      </c>
      <c r="IG19" s="62">
        <f>VLOOKUP($B19,RD_15[#All],IG$2,0)/IG$1</f>
        <v>3.9272630304697613</v>
      </c>
      <c r="IH19" s="62">
        <f>VLOOKUP($B19,RD_15[#All],IH$2,0)/IH$1</f>
        <v>4.5099797248483959</v>
      </c>
      <c r="II19" s="62">
        <f>VLOOKUP($B19,RD_15[#All],II$2,0)/II$1</f>
        <v>4.2748746025711295</v>
      </c>
      <c r="IJ19" s="62">
        <f>VLOOKUP($B19,RD_15[#All],IJ$2,0)/IJ$1</f>
        <v>4.5084845300586078</v>
      </c>
      <c r="IK19" s="62">
        <f>VLOOKUP($B19,RD_15[#All],IK$2,0)/IK$1</f>
        <v>4.5934066892231549</v>
      </c>
      <c r="IL19" s="62">
        <f>VLOOKUP($B19,RD_15[#All],IL$2,0)/IL$1</f>
        <v>4.649528850753061</v>
      </c>
      <c r="IM19" s="62">
        <f>VLOOKUP($B19,RD_15[#All],IM$2,0)/IM$1</f>
        <v>4.5125590613348896</v>
      </c>
      <c r="IN19" s="62">
        <f>VLOOKUP($B19,RD_15[#All],IN$2,0)/IN$1</f>
        <v>4.5581969051356799</v>
      </c>
      <c r="IO19" s="62">
        <f>VLOOKUP($B19,RD_15[#All],IO$2,0)/IO$1</f>
        <v>4.558477237048665</v>
      </c>
      <c r="IP19" s="62">
        <f>VLOOKUP($B19,RD_15[#All],IP$2,0)/IP$1</f>
        <v>4.476713579920311</v>
      </c>
      <c r="IQ19" s="62">
        <f>VLOOKUP($B19,RD_15[#All],IQ$2,0)/IQ$1</f>
        <v>4.7095761381475665</v>
      </c>
      <c r="IR19" s="62">
        <f>VLOOKUP($B19,RD_15[#All],IR$2,0)/IR$1</f>
        <v>4.5096060402182845</v>
      </c>
      <c r="IS19" s="62">
        <f>VLOOKUP($B19,RD_15[#All],IS$2,0)/IS$1</f>
        <v>4.5297900292070716</v>
      </c>
      <c r="IT19" s="62">
        <f>VLOOKUP($B19,RD_15[#All],IT$2,0)/IT$1</f>
        <v>4.523435565417806</v>
      </c>
      <c r="IU19" s="62">
        <f>VLOOKUP($B19,RD_15[#All],IU$2,0)/IU$1</f>
        <v>3.9971593945356205</v>
      </c>
      <c r="IV19" s="62">
        <f>VLOOKUP($B19,RD_15[#All],IV$2,0)/IV$1</f>
        <v>4.4939076355989007</v>
      </c>
      <c r="IW19" s="62">
        <f>VLOOKUP($B19,RD_15[#All],IW$2,0)/IW$1</f>
        <v>4.2494581162220975</v>
      </c>
      <c r="IX19" s="62">
        <f>VLOOKUP($B19,RD_15[#All],IX$2,0)/IX$1</f>
        <v>4.5264259549973831</v>
      </c>
      <c r="IY19" s="62">
        <f>VLOOKUP($B19,RD_15[#All],IY$2,0)/IY$1</f>
        <v>4.3978469596544061</v>
      </c>
      <c r="IZ19" s="62">
        <f>VLOOKUP($B19,RD_15[#All],IZ$2,0)/IZ$1</f>
        <v>4.5393893564582921</v>
      </c>
      <c r="JA19" s="62">
        <f>VLOOKUP($B19,RD_15[#All],JA$2,0)/JA$1</f>
        <v>4.4816989059885959</v>
      </c>
      <c r="JB19" s="62">
        <f>VLOOKUP($B19,RD_15[#All],JB$2,0)/JB$1</f>
        <v>4.5730666848679276</v>
      </c>
      <c r="JC19" s="62">
        <f>VLOOKUP($B19,RD_15[#All],JC$2,0)/JC$1</f>
        <v>4.5620619747817095</v>
      </c>
      <c r="JD19" s="62">
        <f>VLOOKUP($B19,RD_15[#All],JD$2,0)/JD$1</f>
        <v>4.5725210023623326</v>
      </c>
      <c r="JE19" s="62">
        <f>VLOOKUP($B19,RD_15[#All],JE$2,0)/JE$1</f>
        <v>4.5731948221746794</v>
      </c>
      <c r="JF19" s="62">
        <f>VLOOKUP($B19,RD_15[#All],JF$2,0)/JF$1</f>
        <v>4.576677126583176</v>
      </c>
      <c r="JG19" s="62">
        <f>VLOOKUP($B19,RD_15[#All],JG$2,0)/JG$1</f>
        <v>4.5580742489347283</v>
      </c>
      <c r="JH19" s="62">
        <f>VLOOKUP($B19,RD_15[#All],JH$2,0)/JH$1</f>
        <v>4.6646211802984876</v>
      </c>
      <c r="JI19" s="62">
        <f>VLOOKUP($B19,RD_15[#All],JI$2,0)/JI$1</f>
        <v>4.6399562336562008</v>
      </c>
      <c r="JJ19" s="62">
        <f>VLOOKUP($B19,RD_15[#All],JJ$2,0)/JJ$1</f>
        <v>4.5604397270770942</v>
      </c>
      <c r="JK19" s="62">
        <f>VLOOKUP($B19,RD_15[#All],JK$2,0)/JK$1</f>
        <v>4.631439901476881</v>
      </c>
      <c r="JL19" s="62">
        <f>VLOOKUP($B19,RD_15[#All],JL$2,0)/JL$1</f>
        <v>4.5811448778425028</v>
      </c>
      <c r="JM19" s="62">
        <f>VLOOKUP($B19,RD_15[#All],JM$2,0)/JM$1</f>
        <v>4.4173105421437082</v>
      </c>
      <c r="JN19" s="62">
        <f>VLOOKUP($B19,RD_15[#All],JN$2,0)/JN$1</f>
        <v>4.5179467019809039</v>
      </c>
      <c r="JO19" s="62">
        <f>VLOOKUP($B19,RD_15[#All],JO$2,0)/JO$1</f>
        <v>4.4516826777990701</v>
      </c>
      <c r="JP19" s="62">
        <f>VLOOKUP($B19,RD_15[#All],JP$2,0)/JP$1</f>
        <v>4.5597852929483258</v>
      </c>
      <c r="JQ19" s="62">
        <f>VLOOKUP($B19,RD_15[#All],JQ$2,0)/JQ$1</f>
        <v>4.6402406052064364</v>
      </c>
      <c r="JR19" s="62">
        <f>VLOOKUP($B19,RD_15[#All],JR$2,0)/JR$1</f>
        <v>4.6232336960225018</v>
      </c>
      <c r="JS19" s="62">
        <f>VLOOKUP($B19,RD_15[#All],JS$2,0)/JS$1</f>
        <v>4.566582402518395</v>
      </c>
      <c r="JT19" s="62">
        <f>VLOOKUP($B19,RD_15[#All],JT$2,0)/JT$1</f>
        <v>4.6802446683221515</v>
      </c>
      <c r="JU19" s="62">
        <f>VLOOKUP($B19,RD_15[#All],JU$2,0)/JU$1</f>
        <v>4.6061081775367496</v>
      </c>
      <c r="JV19" s="62">
        <f>VLOOKUP($B19,RD_15[#All],JV$2,0)/JV$1</f>
        <v>4.4981101707176112</v>
      </c>
      <c r="JW19" s="62">
        <f>VLOOKUP($B19,RD_15[#All],JW$2,0)/JW$1</f>
        <v>4.4931973711793649</v>
      </c>
      <c r="JX19" s="62">
        <f>VLOOKUP($B19,RD_15[#All],JX$2,0)/JX$1</f>
        <v>4.4988663054197273</v>
      </c>
      <c r="JY19" s="62">
        <f>VLOOKUP($B19,RD_15[#All],JY$2,0)/JY$1</f>
        <v>4.4984884687382083</v>
      </c>
      <c r="JZ19" s="62">
        <f>VLOOKUP($B19,RD_15[#All],JZ$2,0)/JZ$1</f>
        <v>4.3601661042021158</v>
      </c>
      <c r="KA19" s="62">
        <f>VLOOKUP($B19,RD_15[#All],KA$2,0)/KA$1</f>
        <v>4.4531369948153054</v>
      </c>
      <c r="KB19" s="62">
        <f>VLOOKUP($B19,RD_15[#All],KB$2,0)/KB$1</f>
        <v>4.5253213318747543</v>
      </c>
      <c r="KC19" s="62">
        <f>VLOOKUP($B19,RD_15[#All],KC$2,0)/KC$1</f>
        <v>4.4270598050417984</v>
      </c>
      <c r="KD19" s="62">
        <f>VLOOKUP($B19,RD_15[#All],KD$2,0)/KD$1</f>
        <v>4.4024944233335601</v>
      </c>
      <c r="KE19" s="62">
        <f>VLOOKUP($B19,RD_15[#All],KE$2,0)/KE$1</f>
        <v>4.5419502979143234</v>
      </c>
      <c r="KF19" s="62">
        <f>VLOOKUP($B19,RD_15[#All],KF$2,0)/KF$1</f>
        <v>4.5351968558596614</v>
      </c>
      <c r="KG19" s="62">
        <f>VLOOKUP($B19,RD_15[#All],KG$2,0)/KG$1</f>
        <v>4.5563113211864694</v>
      </c>
      <c r="KH19" s="62">
        <f>VLOOKUP($B19,RD_15[#All],KH$2,0)/KH$1</f>
        <v>4.5752077686543462</v>
      </c>
      <c r="KI19" s="62">
        <f>VLOOKUP($B19,RD_15[#All],KI$2,0)/KI$1</f>
        <v>4.5424601236979365</v>
      </c>
      <c r="KJ19" s="62">
        <f>VLOOKUP($B19,RD_15[#All],KJ$2,0)/KJ$1</f>
        <v>4.5099206349206353</v>
      </c>
      <c r="KK19" s="62">
        <f>VLOOKUP($B19,RD_15[#All],KK$2,0)/KK$1</f>
        <v>4.5055556524367457</v>
      </c>
      <c r="KL19" s="62">
        <f>VLOOKUP($B19,RD_15[#All],KL$2,0)/KL$1</f>
        <v>4.5117958568184164</v>
      </c>
      <c r="KM19" s="62">
        <f>VLOOKUP($B19,RD_15[#All],KM$2,0)/KM$1</f>
        <v>4.5631657198321154</v>
      </c>
      <c r="KN19" s="62">
        <f>VLOOKUP($B19,RD_15[#All],KN$2,0)/KN$1</f>
        <v>4.5142207979296929</v>
      </c>
      <c r="KO19" s="62">
        <f>VLOOKUP($B19,RD_15[#All],KO$2,0)/KO$1</f>
        <v>4.508911642017444</v>
      </c>
      <c r="KP19" s="62">
        <f>VLOOKUP($B19,RD_15[#All],KP$2,0)/KP$1</f>
        <v>4.5350778324386045</v>
      </c>
      <c r="KQ19" s="62">
        <f>VLOOKUP($B19,RD_15[#All],KQ$2,0)/KQ$1</f>
        <v>4.4340602284527524</v>
      </c>
      <c r="KR19" s="62">
        <f>VLOOKUP($B19,RD_15[#All],KR$2,0)/KR$1</f>
        <v>4.5009481396058399</v>
      </c>
      <c r="KS19" s="62">
        <f>VLOOKUP($B19,RD_15[#All],KS$2,0)/KS$1</f>
        <v>4.4945011421004173</v>
      </c>
      <c r="KT19" s="62">
        <f>VLOOKUP($B19,RD_15[#All],KT$2,0)/KT$1</f>
        <v>4.5286308349331819</v>
      </c>
      <c r="KU19" s="62">
        <f>VLOOKUP($B19,RD_15[#All],KU$2,0)/KU$1</f>
        <v>4.5123247038834284</v>
      </c>
      <c r="KV19" s="62">
        <f>VLOOKUP($B19,RD_15[#All],KV$2,0)/KV$1</f>
        <v>4.5794547218946748</v>
      </c>
      <c r="KW19" s="62">
        <f>VLOOKUP($B19,RD_15[#All],KW$2,0)/KW$1</f>
        <v>4.5589683396734166</v>
      </c>
      <c r="KX19" s="62">
        <f>VLOOKUP($B19,RD_15[#All],KX$2,0)/KX$1</f>
        <v>4.5944820528037793</v>
      </c>
      <c r="KY19" s="62">
        <f>VLOOKUP($B19,RD_15[#All],KY$2,0)/KY$1</f>
        <v>4.6365080333891271</v>
      </c>
      <c r="KZ19" s="62">
        <f>VLOOKUP($B19,RD_15[#All],KZ$2,0)/KZ$1</f>
        <v>4.5269843207465472</v>
      </c>
      <c r="LA19" s="62">
        <f>VLOOKUP($B19,RD_15[#All],LA$2,0)/LA$1</f>
        <v>4.5404239576689953</v>
      </c>
      <c r="LB19" s="62">
        <f>VLOOKUP($B19,RD_15[#All],LB$2,0)/LB$1</f>
        <v>4.3976519540848411</v>
      </c>
      <c r="LC19" s="62">
        <f>VLOOKUP($B19,RD_15[#All],LC$2,0)/LC$1</f>
        <v>4.5742061554439681</v>
      </c>
      <c r="LD19" s="62">
        <f>VLOOKUP($B19,RD_15[#All],LD$2,0)/LD$1</f>
        <v>4.5275474651570979</v>
      </c>
      <c r="LE19" s="62">
        <f>VLOOKUP($B19,RD_15[#All],LE$2,0)/LE$1</f>
        <v>4.509232355588173</v>
      </c>
      <c r="LF19" s="62">
        <f>VLOOKUP($B19,RD_15[#All],LF$2,0)/LF$1</f>
        <v>4.4826943590795016</v>
      </c>
      <c r="LG19" s="62">
        <f>VLOOKUP($B19,RD_15[#All],LG$2,0)/LG$1</f>
        <v>4.5146823459201588</v>
      </c>
      <c r="LH19" s="62">
        <f>VLOOKUP($B19,RD_15[#All],LH$2,0)/LH$1</f>
        <v>4.441047674130381</v>
      </c>
      <c r="LI19" s="62">
        <f>VLOOKUP($B19,RD_15[#All],LI$2,0)/LI$1</f>
        <v>4.458024785721312</v>
      </c>
      <c r="LJ19" s="62">
        <f>VLOOKUP($B19,RD_15[#All],LJ$2,0)/LJ$1</f>
        <v>4.398101723889968</v>
      </c>
      <c r="LK19" s="62">
        <f>VLOOKUP($B19,RD_15[#All],LK$2,0)/LK$1</f>
        <v>4.4599686986423075</v>
      </c>
      <c r="LL19" s="62">
        <f>VLOOKUP($B19,RD_15[#All],LL$2,0)/LL$1</f>
        <v>4.4623233908948192</v>
      </c>
      <c r="LM19" s="62">
        <f>VLOOKUP($B19,RD_15[#All],LM$2,0)/LM$1</f>
        <v>4.5282948344172826</v>
      </c>
      <c r="LN19" s="62">
        <f>VLOOKUP($B19,RD_15[#All],LN$2,0)/LN$1</f>
        <v>4.4524181474616125</v>
      </c>
      <c r="LO19" s="62">
        <f>VLOOKUP($B19,RD_15[#All],LO$2,0)/LO$1</f>
        <v>4.4385886222620909</v>
      </c>
      <c r="LP19" s="62">
        <f>VLOOKUP($B19,RD_15[#All],LP$2,0)/LP$1</f>
        <v>4.4240112715330042</v>
      </c>
      <c r="LQ19" s="62">
        <f>VLOOKUP($B19,RD_15[#All],LQ$2,0)/LQ$1</f>
        <v>4.4023325440238095</v>
      </c>
      <c r="LR19" s="62">
        <f>VLOOKUP($B19,RD_15[#All],LR$2,0)/LR$1</f>
        <v>4.4120506257533822</v>
      </c>
      <c r="LS19" s="62">
        <f>VLOOKUP($B19,RD_15[#All],LS$2,0)/LS$1</f>
        <v>4.5108635543253746</v>
      </c>
      <c r="LT19" s="62">
        <f>VLOOKUP($B19,RD_15[#All],LT$2,0)/LT$1</f>
        <v>4.4250392464678177</v>
      </c>
      <c r="LU19" s="62">
        <f>VLOOKUP($B19,RD_15[#All],LU$2,0)/LU$1</f>
        <v>4.4740973312401886</v>
      </c>
      <c r="LV19" s="62">
        <f>VLOOKUP($B19,RD_15[#All],LV$2,0)/LV$1</f>
        <v>4.33948175499168</v>
      </c>
      <c r="LW19" s="62">
        <f>VLOOKUP($B19,RD_15[#All],LW$2,0)/LW$1</f>
        <v>4.532182295243838</v>
      </c>
      <c r="LX19" s="62">
        <f>VLOOKUP($B19,RD_15[#All],LX$2,0)/LX$1</f>
        <v>4.0816326530612246</v>
      </c>
      <c r="LY19" s="62">
        <f>VLOOKUP($B19,RD_15[#All],LY$2,0)/LY$1</f>
        <v>4.0710362983835555</v>
      </c>
      <c r="LZ19" s="62">
        <f>VLOOKUP($B19,RD_15[#All],LZ$2,0)/LZ$1</f>
        <v>4.378410796195185</v>
      </c>
      <c r="MA19" s="62">
        <f>VLOOKUP($B19,RD_15[#All],MA$2,0)/MA$1</f>
        <v>4.5518428976157956</v>
      </c>
      <c r="MB19" s="62">
        <f>VLOOKUP($B19,RD_15[#All],MB$2,0)/MB$1</f>
        <v>4.5219408268973984</v>
      </c>
      <c r="MC19" s="62">
        <f>VLOOKUP($B19,RD_15[#All],MC$2,0)/MC$1</f>
        <v>4.5417506749866936</v>
      </c>
      <c r="MD19" s="62">
        <f>VLOOKUP($B19,RD_15[#All],MD$2,0)/MD$1</f>
        <v>4.5208193167376836</v>
      </c>
      <c r="ME19" s="62">
        <f>VLOOKUP($B19,RD_15[#All],ME$2,0)/ME$1</f>
        <v>4.5510950720861922</v>
      </c>
      <c r="MF19" s="62">
        <f>VLOOKUP($B19,RD_15[#All],MF$2,0)/MF$1</f>
        <v>4.4699858877702772</v>
      </c>
      <c r="MG19" s="62">
        <f>VLOOKUP($B19,RD_15[#All],MG$2,0)/MG$1</f>
        <v>4.5533376361362032</v>
      </c>
      <c r="MH19" s="62">
        <f>VLOOKUP($B19,RD_15[#All],MH$2,0)/MH$1</f>
        <v>4.5731479404948789</v>
      </c>
      <c r="MI19" s="62">
        <f>VLOOKUP($B19,RD_15[#All],MI$2,0)/MI$1</f>
        <v>4.5039994019585849</v>
      </c>
      <c r="MJ19" s="62">
        <f>VLOOKUP($B19,RD_15[#All],MJ$2,0)/MJ$1</f>
        <v>4.5761381475667191</v>
      </c>
      <c r="MK19" s="62">
        <f>VLOOKUP($B19,RD_15[#All],MK$2,0)/MK$1</f>
        <v>4.5918367346938771</v>
      </c>
      <c r="ML19" s="62">
        <f>VLOOKUP($B19,RD_15[#All],ML$2,0)/ML$1</f>
        <v>4.5522165822458698</v>
      </c>
      <c r="MM19" s="62">
        <f>VLOOKUP($B19,RD_15[#All],MM$2,0)/MM$1</f>
        <v>4.481946725663307</v>
      </c>
      <c r="MN19" s="62">
        <f>VLOOKUP($B19,RD_15[#All],MN$2,0)/MN$1</f>
        <v>4.5443486044507848</v>
      </c>
      <c r="MO19" s="62">
        <f>VLOOKUP($B19,RD_15[#All],MO$2,0)/MO$1</f>
        <v>4.6020407205099687</v>
      </c>
      <c r="MP19" s="62">
        <f>VLOOKUP($B19,RD_15[#All],MP$2,0)/MP$1</f>
        <v>4.5219067518697731</v>
      </c>
      <c r="MQ19" s="62">
        <f>VLOOKUP($B19,RD_15[#All],MQ$2,0)/MQ$1</f>
        <v>4.084248901741347</v>
      </c>
      <c r="MR19" s="62">
        <f>VLOOKUP($B19,RD_15[#All],MR$2,0)/MR$1</f>
        <v>4.3163640907084169</v>
      </c>
      <c r="MS19" s="62">
        <f>VLOOKUP($B19,RD_15[#All],MS$2,0)/MS$1</f>
        <v>4.6098900140735477</v>
      </c>
      <c r="MT19" s="62">
        <f>VLOOKUP($B19,RD_15[#All],MT$2,0)/MT$1</f>
        <v>4.3645641816331171</v>
      </c>
      <c r="MU19" s="62">
        <f>VLOOKUP($B19,RD_15[#All],MU$2,0)/MU$1</f>
        <v>4.5895941706438661</v>
      </c>
      <c r="MV19" s="62">
        <f>VLOOKUP($B19,RD_15[#All],MV$2,0)/MV$1</f>
        <v>4.5072786100618316</v>
      </c>
      <c r="MW19" s="62">
        <f>VLOOKUP($B19,RD_15[#All],MW$2,0)/MW$1</f>
        <v>4.4536893596080454</v>
      </c>
      <c r="MX19" s="62">
        <f>VLOOKUP($B19,RD_15[#All],MX$2,0)/MX$1</f>
        <v>4.5454884338264927</v>
      </c>
      <c r="MY19" s="62">
        <f>VLOOKUP($B19,RD_15[#All],MY$2,0)/MY$1</f>
        <v>4.4568287895837519</v>
      </c>
      <c r="MZ19" s="62">
        <f>VLOOKUP($B19,RD_15[#All],MZ$2,0)/MZ$1</f>
        <v>4.4886183326996862</v>
      </c>
      <c r="NA19" s="62">
        <f>VLOOKUP($B19,RD_15[#All],NA$2,0)/NA$1</f>
        <v>4.5947283779719079</v>
      </c>
      <c r="NB19" s="62">
        <f>VLOOKUP($B19,RD_15[#All],NB$2,0)/NB$1</f>
        <v>4.5447409733124013</v>
      </c>
      <c r="NC19" s="62">
        <f>VLOOKUP($B19,RD_15[#All],NC$2,0)/NC$1</f>
        <v>4.6118523374644429</v>
      </c>
      <c r="ND19" s="62">
        <f>VLOOKUP($B19,RD_15[#All],ND$2,0)/ND$1</f>
        <v>4.6008636139251564</v>
      </c>
      <c r="NE19" s="62">
        <f>IFERROR(AVERAGEIF(Inv_SY_B20[[#This Row],[BLK1_INV1]:[BLK12_INV31]],"&gt;"&amp;0.1,Inv_SY_B20[[#This Row],[BLK1_INV1]:[BLK12_INV31]]),"")</f>
        <v>4.5151671026949725</v>
      </c>
    </row>
    <row r="20" spans="2:369" x14ac:dyDescent="0.35">
      <c r="B20" s="87">
        <f t="shared" si="6"/>
        <v>45761</v>
      </c>
      <c r="C20" s="62">
        <f>VLOOKUP($B20,RD_15[#All],C$2,0)/C$1</f>
        <v>3.9585326953748003</v>
      </c>
      <c r="D20" s="62">
        <f>VLOOKUP($B20,RD_15[#All],D$2,0)/D$1</f>
        <v>3.8437001594896332</v>
      </c>
      <c r="E20" s="62">
        <f>VLOOKUP($B20,RD_15[#All],E$2,0)/E$1</f>
        <v>3.9840909090909089</v>
      </c>
      <c r="F20" s="62">
        <f>VLOOKUP($B20,RD_15[#All],F$2,0)/F$1</f>
        <v>3.981060606060606</v>
      </c>
      <c r="G20" s="62">
        <f>VLOOKUP($B20,RD_15[#All],G$2,0)/G$1</f>
        <v>3.9704545454545457</v>
      </c>
      <c r="H20" s="62">
        <f>VLOOKUP($B20,RD_15[#All],H$2,0)/H$1</f>
        <v>3.83371298405467</v>
      </c>
      <c r="I20" s="62">
        <f>VLOOKUP($B20,RD_15[#All],I$2,0)/I$1</f>
        <v>4.0673297628156089</v>
      </c>
      <c r="J20" s="62">
        <f>VLOOKUP($B20,RD_15[#All],J$2,0)/J$1</f>
        <v>3.89469696969697</v>
      </c>
      <c r="K20" s="62">
        <f>VLOOKUP($B20,RD_15[#All],K$2,0)/K$1</f>
        <v>4.0151515151515156</v>
      </c>
      <c r="L20" s="62">
        <f>VLOOKUP($B20,RD_15[#All],L$2,0)/L$1</f>
        <v>4.0219696969696965</v>
      </c>
      <c r="M20" s="62">
        <f>VLOOKUP($B20,RD_15[#All],M$2,0)/M$1</f>
        <v>4.0340909090909092</v>
      </c>
      <c r="N20" s="62">
        <f>VLOOKUP($B20,RD_15[#All],N$2,0)/N$1</f>
        <v>4.0151515151515156</v>
      </c>
      <c r="O20" s="62">
        <f>VLOOKUP($B20,RD_15[#All],O$2,0)/O$1</f>
        <v>4.0136363636363637</v>
      </c>
      <c r="P20" s="62">
        <f>VLOOKUP($B20,RD_15[#All],P$2,0)/P$1</f>
        <v>4.0280303030303033</v>
      </c>
      <c r="Q20" s="62">
        <f>VLOOKUP($B20,RD_15[#All],Q$2,0)/Q$1</f>
        <v>4.0583333333333336</v>
      </c>
      <c r="R20" s="62">
        <f>VLOOKUP($B20,RD_15[#All],R$2,0)/R$1</f>
        <v>4.0530303030303028</v>
      </c>
      <c r="S20" s="62">
        <f>VLOOKUP($B20,RD_15[#All],S$2,0)/S$1</f>
        <v>3.9904306220095691</v>
      </c>
      <c r="T20" s="62">
        <f>VLOOKUP($B20,RD_15[#All],T$2,0)/T$1</f>
        <v>4.0223285486443379</v>
      </c>
      <c r="U20" s="62">
        <f>VLOOKUP($B20,RD_15[#All],U$2,0)/U$1</f>
        <v>3.9939393939393941</v>
      </c>
      <c r="V20" s="62">
        <f>VLOOKUP($B20,RD_15[#All],V$2,0)/V$1</f>
        <v>4.040909090909091</v>
      </c>
      <c r="W20" s="62">
        <f>VLOOKUP($B20,RD_15[#All],W$2,0)/W$1</f>
        <v>4.1530303030303033</v>
      </c>
      <c r="X20" s="62">
        <f>VLOOKUP($B20,RD_15[#All],X$2,0)/X$1</f>
        <v>4.1121212121212114</v>
      </c>
      <c r="Y20" s="62">
        <f>VLOOKUP($B20,RD_15[#All],Y$2,0)/Y$1</f>
        <v>4.1492424242424244</v>
      </c>
      <c r="Z20" s="62">
        <f>VLOOKUP($B20,RD_15[#All],Z$2,0)/Z$1</f>
        <v>4.1386363636363637</v>
      </c>
      <c r="AA20" s="62">
        <f>VLOOKUP($B20,RD_15[#All],AA$2,0)/AA$1</f>
        <v>4.1310606060606059</v>
      </c>
      <c r="AB20" s="62">
        <f>VLOOKUP($B20,RD_15[#All],AB$2,0)/AB$1</f>
        <v>4.1371212121212126</v>
      </c>
      <c r="AC20" s="62">
        <f>VLOOKUP($B20,RD_15[#All],AC$2,0)/AC$1</f>
        <v>4.1439393939393936</v>
      </c>
      <c r="AD20" s="62">
        <f>VLOOKUP($B20,RD_15[#All],AD$2,0)/AD$1</f>
        <v>4.1318181818181818</v>
      </c>
      <c r="AE20" s="62">
        <f>VLOOKUP($B20,RD_15[#All],AE$2,0)/AE$1</f>
        <v>4.1568181818181822</v>
      </c>
      <c r="AF20" s="62">
        <f>VLOOKUP($B20,RD_15[#All],AF$2,0)/AF$1</f>
        <v>4.1621212121212121</v>
      </c>
      <c r="AG20" s="62">
        <f>VLOOKUP($B20,RD_15[#All],AG$2,0)/AG$1</f>
        <v>4.122727272727273</v>
      </c>
      <c r="AH20" s="62">
        <f>VLOOKUP($B20,RD_15[#All],AH$2,0)/AH$1</f>
        <v>4.1393939393939396</v>
      </c>
      <c r="AI20" s="62">
        <f>VLOOKUP($B20,RD_15[#All],AI$2,0)/AI$1</f>
        <v>3.9553030303030305</v>
      </c>
      <c r="AJ20" s="62">
        <f>VLOOKUP($B20,RD_15[#All],AJ$2,0)/AJ$1</f>
        <v>3.9138755980861242</v>
      </c>
      <c r="AK20" s="62">
        <f>VLOOKUP($B20,RD_15[#All],AK$2,0)/AK$1</f>
        <v>3.937799043062201</v>
      </c>
      <c r="AL20" s="62">
        <f>VLOOKUP($B20,RD_15[#All],AL$2,0)/AL$1</f>
        <v>3.9744816586921847</v>
      </c>
      <c r="AM20" s="62">
        <f>VLOOKUP($B20,RD_15[#All],AM$2,0)/AM$1</f>
        <v>4.0334928229665072</v>
      </c>
      <c r="AN20" s="62">
        <f>VLOOKUP($B20,RD_15[#All],AN$2,0)/AN$1</f>
        <v>4.0414673046251997</v>
      </c>
      <c r="AO20" s="62">
        <f>VLOOKUP($B20,RD_15[#All],AO$2,0)/AO$1</f>
        <v>3.9863636363636368</v>
      </c>
      <c r="AP20" s="62">
        <f>VLOOKUP($B20,RD_15[#All],AP$2,0)/AP$1</f>
        <v>3.9912280701754383</v>
      </c>
      <c r="AQ20" s="62">
        <f>VLOOKUP($B20,RD_15[#All],AQ$2,0)/AQ$1</f>
        <v>3.8818181818181818</v>
      </c>
      <c r="AR20" s="62">
        <f>VLOOKUP($B20,RD_15[#All],AR$2,0)/AR$1</f>
        <v>4.0042796005706132</v>
      </c>
      <c r="AS20" s="62">
        <f>VLOOKUP($B20,RD_15[#All],AS$2,0)/AS$1</f>
        <v>4.1005547850208046</v>
      </c>
      <c r="AT20" s="62">
        <f>VLOOKUP($B20,RD_15[#All],AT$2,0)/AT$1</f>
        <v>4.0774853801169586</v>
      </c>
      <c r="AU20" s="62">
        <f>VLOOKUP($B20,RD_15[#All],AU$2,0)/AU$1</f>
        <v>4.0899122807017543</v>
      </c>
      <c r="AV20" s="62">
        <f>VLOOKUP($B20,RD_15[#All],AV$2,0)/AV$1</f>
        <v>4.1910274963820555</v>
      </c>
      <c r="AW20" s="62">
        <f>VLOOKUP($B20,RD_15[#All],AW$2,0)/AW$1</f>
        <v>4.1709115281501337</v>
      </c>
      <c r="AX20" s="62">
        <f>VLOOKUP($B20,RD_15[#All],AX$2,0)/AX$1</f>
        <v>4.134408602150538</v>
      </c>
      <c r="AY20" s="62">
        <f>VLOOKUP($B20,RD_15[#All],AY$2,0)/AY$1</f>
        <v>4.0684596577017116</v>
      </c>
      <c r="AZ20" s="62">
        <f>VLOOKUP($B20,RD_15[#All],AZ$2,0)/AZ$1</f>
        <v>4.108164689462666</v>
      </c>
      <c r="BA20" s="62">
        <f>VLOOKUP($B20,RD_15[#All],BA$2,0)/BA$1</f>
        <v>4.1136363636363633</v>
      </c>
      <c r="BB20" s="62">
        <f>VLOOKUP($B20,RD_15[#All],BB$2,0)/BB$1</f>
        <v>4.0188542422044966</v>
      </c>
      <c r="BC20" s="62">
        <f>VLOOKUP($B20,RD_15[#All],BC$2,0)/BC$1</f>
        <v>3.9841269841269846</v>
      </c>
      <c r="BD20" s="62">
        <f>VLOOKUP($B20,RD_15[#All],BD$2,0)/BD$1</f>
        <v>3.9930986887508628</v>
      </c>
      <c r="BE20" s="62">
        <f>VLOOKUP($B20,RD_15[#All],BE$2,0)/BE$1</f>
        <v>3.9343922651933703</v>
      </c>
      <c r="BF20" s="62">
        <f>VLOOKUP($B20,RD_15[#All],BF$2,0)/BF$1</f>
        <v>4.019594121763471</v>
      </c>
      <c r="BG20" s="62">
        <f>VLOOKUP($B20,RD_15[#All],BG$2,0)/BG$1</f>
        <v>4.0047043010752681</v>
      </c>
      <c r="BH20" s="62">
        <f>VLOOKUP($B20,RD_15[#All],BH$2,0)/BH$1</f>
        <v>3.8253856942496496</v>
      </c>
      <c r="BI20" s="62">
        <f>VLOOKUP($B20,RD_15[#All],BI$2,0)/BI$1</f>
        <v>3.8258785942492013</v>
      </c>
      <c r="BJ20" s="62">
        <f>VLOOKUP($B20,RD_15[#All],BJ$2,0)/BJ$1</f>
        <v>3.8087621696801115</v>
      </c>
      <c r="BK20" s="62">
        <f>VLOOKUP($B20,RD_15[#All],BK$2,0)/BK$1</f>
        <v>3.5977272727272727</v>
      </c>
      <c r="BL20" s="62">
        <f>VLOOKUP($B20,RD_15[#All],BL$2,0)/BL$1</f>
        <v>3.9506369426751595</v>
      </c>
      <c r="BM20" s="62">
        <f>VLOOKUP($B20,RD_15[#All],BM$2,0)/BM$1</f>
        <v>3.9816715542521992</v>
      </c>
      <c r="BN20" s="62">
        <f>VLOOKUP($B20,RD_15[#All],BN$2,0)/BN$1</f>
        <v>4.2512077294685993</v>
      </c>
      <c r="BO20" s="62">
        <f>VLOOKUP($B20,RD_15[#All],BO$2,0)/BO$1</f>
        <v>4.2546583850931672</v>
      </c>
      <c r="BP20" s="62">
        <f>VLOOKUP($B20,RD_15[#All],BP$2,0)/BP$1</f>
        <v>4.2841813776393218</v>
      </c>
      <c r="BQ20" s="62">
        <f>VLOOKUP($B20,RD_15[#All],BQ$2,0)/BQ$1</f>
        <v>4.3226363008971704</v>
      </c>
      <c r="BR20" s="62">
        <f>VLOOKUP($B20,RD_15[#All],BR$2,0)/BR$1</f>
        <v>4.3809523809523805</v>
      </c>
      <c r="BS20" s="62">
        <f>VLOOKUP($B20,RD_15[#All],BS$2,0)/BS$1</f>
        <v>4.3324693278036976</v>
      </c>
      <c r="BT20" s="62">
        <f>VLOOKUP($B20,RD_15[#All],BT$2,0)/BT$1</f>
        <v>4.2491373360938578</v>
      </c>
      <c r="BU20" s="62">
        <f>VLOOKUP($B20,RD_15[#All],BU$2,0)/BU$1</f>
        <v>4.3395445134575565</v>
      </c>
      <c r="BV20" s="62">
        <f>VLOOKUP($B20,RD_15[#All],BV$2,0)/BV$1</f>
        <v>4.395445134575569</v>
      </c>
      <c r="BW20" s="62">
        <f>VLOOKUP($B20,RD_15[#All],BW$2,0)/BW$1</f>
        <v>4.2657004830917877</v>
      </c>
      <c r="BX20" s="62">
        <f>VLOOKUP($B20,RD_15[#All],BX$2,0)/BX$1</f>
        <v>4.2705616414536598</v>
      </c>
      <c r="BY20" s="62">
        <f>VLOOKUP($B20,RD_15[#All],BY$2,0)/BY$1</f>
        <v>4.2625948930296751</v>
      </c>
      <c r="BZ20" s="62">
        <f>VLOOKUP($B20,RD_15[#All],BZ$2,0)/BZ$1</f>
        <v>4.3178210678210682</v>
      </c>
      <c r="CA20" s="62">
        <f>VLOOKUP($B20,RD_15[#All],CA$2,0)/CA$1</f>
        <v>4.2445887445887447</v>
      </c>
      <c r="CB20" s="62">
        <f>VLOOKUP($B20,RD_15[#All],CB$2,0)/CB$1</f>
        <v>4.3240165631469978</v>
      </c>
      <c r="CC20" s="62">
        <f>VLOOKUP($B20,RD_15[#All],CC$2,0)/CC$1</f>
        <v>4.3619737750172529</v>
      </c>
      <c r="CD20" s="62">
        <f>VLOOKUP($B20,RD_15[#All],CD$2,0)/CD$1</f>
        <v>4.3429951690821254</v>
      </c>
      <c r="CE20" s="62">
        <f>VLOOKUP($B20,RD_15[#All],CE$2,0)/CE$1</f>
        <v>4.3133195307108352</v>
      </c>
      <c r="CF20" s="62">
        <f>VLOOKUP($B20,RD_15[#All],CF$2,0)/CF$1</f>
        <v>4.3617724867724874</v>
      </c>
      <c r="CG20" s="62">
        <f>VLOOKUP($B20,RD_15[#All],CG$2,0)/CG$1</f>
        <v>4.3844030365769493</v>
      </c>
      <c r="CH20" s="62">
        <f>VLOOKUP($B20,RD_15[#All],CH$2,0)/CH$1</f>
        <v>4.3932178932178934</v>
      </c>
      <c r="CI20" s="62">
        <f>VLOOKUP($B20,RD_15[#All],CI$2,0)/CI$1</f>
        <v>4.4237405106970327</v>
      </c>
      <c r="CJ20" s="62">
        <f>VLOOKUP($B20,RD_15[#All],CJ$2,0)/CJ$1</f>
        <v>4.4383116883116882</v>
      </c>
      <c r="CK20" s="62">
        <f>VLOOKUP($B20,RD_15[#All],CK$2,0)/CK$1</f>
        <v>4.3820346320346326</v>
      </c>
      <c r="CL20" s="62">
        <f>VLOOKUP($B20,RD_15[#All],CL$2,0)/CL$1</f>
        <v>4.3328149300155516</v>
      </c>
      <c r="CM20" s="62">
        <f>VLOOKUP($B20,RD_15[#All],CM$2,0)/CM$1</f>
        <v>4.3312629399585925</v>
      </c>
      <c r="CN20" s="62">
        <f>VLOOKUP($B20,RD_15[#All],CN$2,0)/CN$1</f>
        <v>4.2950310559006208</v>
      </c>
      <c r="CO20" s="62">
        <f>VLOOKUP($B20,RD_15[#All],CO$2,0)/CO$1</f>
        <v>4.3119392684610069</v>
      </c>
      <c r="CP20" s="62">
        <f>VLOOKUP($B20,RD_15[#All],CP$2,0)/CP$1</f>
        <v>4.2522429261559695</v>
      </c>
      <c r="CQ20" s="62">
        <f>VLOOKUP($B20,RD_15[#All],CQ$2,0)/CQ$1</f>
        <v>4.3371290545203589</v>
      </c>
      <c r="CR20" s="62">
        <f>VLOOKUP($B20,RD_15[#All],CR$2,0)/CR$1</f>
        <v>4.3357487922705316</v>
      </c>
      <c r="CS20" s="62">
        <f>VLOOKUP($B20,RD_15[#All],CS$2,0)/CS$1</f>
        <v>4.3778467908902687</v>
      </c>
      <c r="CT20" s="62">
        <f>VLOOKUP($B20,RD_15[#All],CT$2,0)/CT$1</f>
        <v>4.4068322981366457</v>
      </c>
      <c r="CU20" s="62">
        <f>VLOOKUP($B20,RD_15[#All],CU$2,0)/CU$1</f>
        <v>4.3822222222222225</v>
      </c>
      <c r="CV20" s="62">
        <f>VLOOKUP($B20,RD_15[#All],CV$2,0)/CV$1</f>
        <v>4.3688750862663905</v>
      </c>
      <c r="CW20" s="62">
        <f>VLOOKUP($B20,RD_15[#All],CW$2,0)/CW$1</f>
        <v>4.383367839889579</v>
      </c>
      <c r="CX20" s="62">
        <f>VLOOKUP($B20,RD_15[#All],CX$2,0)/CX$1</f>
        <v>4.3722943722943723</v>
      </c>
      <c r="CY20" s="62">
        <f>VLOOKUP($B20,RD_15[#All],CY$2,0)/CY$1</f>
        <v>4.3354978354978355</v>
      </c>
      <c r="CZ20" s="62">
        <f>VLOOKUP($B20,RD_15[#All],CZ$2,0)/CZ$1</f>
        <v>4.3940648723257416</v>
      </c>
      <c r="DA20" s="62">
        <f>VLOOKUP($B20,RD_15[#All],DA$2,0)/DA$1</f>
        <v>4.3109724388975561</v>
      </c>
      <c r="DB20" s="62">
        <f>VLOOKUP($B20,RD_15[#All],DB$2,0)/DB$1</f>
        <v>4.3930296756383704</v>
      </c>
      <c r="DC20" s="62">
        <f>VLOOKUP($B20,RD_15[#All],DC$2,0)/DC$1</f>
        <v>4.6031746031746028</v>
      </c>
      <c r="DD20" s="62">
        <f>VLOOKUP($B20,RD_15[#All],DD$2,0)/DD$1</f>
        <v>4.3988957902001378</v>
      </c>
      <c r="DE20" s="62">
        <f>VLOOKUP($B20,RD_15[#All],DE$2,0)/DE$1</f>
        <v>4.4440993788819876</v>
      </c>
      <c r="DF20" s="62">
        <f>VLOOKUP($B20,RD_15[#All],DF$2,0)/DF$1</f>
        <v>4.4244306418219459</v>
      </c>
      <c r="DG20" s="62">
        <f>VLOOKUP($B20,RD_15[#All],DG$2,0)/DG$1</f>
        <v>4.4106280193236715</v>
      </c>
      <c r="DH20" s="62">
        <f>VLOOKUP($B20,RD_15[#All],DH$2,0)/DH$1</f>
        <v>4.4485852311939267</v>
      </c>
      <c r="DI20" s="62">
        <f>VLOOKUP($B20,RD_15[#All],DI$2,0)/DI$1</f>
        <v>4.3992408557625948</v>
      </c>
      <c r="DJ20" s="62">
        <f>VLOOKUP($B20,RD_15[#All],DJ$2,0)/DJ$1</f>
        <v>4.4737750172532778</v>
      </c>
      <c r="DK20" s="62">
        <f>VLOOKUP($B20,RD_15[#All],DK$2,0)/DK$1</f>
        <v>4.3832199546485251</v>
      </c>
      <c r="DL20" s="62">
        <f>VLOOKUP($B20,RD_15[#All],DL$2,0)/DL$1</f>
        <v>4.3437950937950935</v>
      </c>
      <c r="DM20" s="62">
        <f>VLOOKUP($B20,RD_15[#All],DM$2,0)/DM$1</f>
        <v>4.3426501035196683</v>
      </c>
      <c r="DN20" s="62">
        <f>VLOOKUP($B20,RD_15[#All],DN$2,0)/DN$1</f>
        <v>4.4351276742581085</v>
      </c>
      <c r="DO20" s="62">
        <f>VLOOKUP($B20,RD_15[#All],DO$2,0)/DO$1</f>
        <v>4.3923395445134581</v>
      </c>
      <c r="DP20" s="62">
        <f>VLOOKUP($B20,RD_15[#All],DP$2,0)/DP$1</f>
        <v>4.4095928226363013</v>
      </c>
      <c r="DQ20" s="62">
        <f>VLOOKUP($B20,RD_15[#All],DQ$2,0)/DQ$1</f>
        <v>4.4327122153209109</v>
      </c>
      <c r="DR20" s="62">
        <f>VLOOKUP($B20,RD_15[#All],DR$2,0)/DR$1</f>
        <v>4.3053830227743273</v>
      </c>
      <c r="DS20" s="62">
        <f>VLOOKUP($B20,RD_15[#All],DS$2,0)/DS$1</f>
        <v>4.3837129054520361</v>
      </c>
      <c r="DT20" s="62">
        <f>VLOOKUP($B20,RD_15[#All],DT$2,0)/DT$1</f>
        <v>4.3861283643892337</v>
      </c>
      <c r="DU20" s="62">
        <f>VLOOKUP($B20,RD_15[#All],DU$2,0)/DU$1</f>
        <v>4.3466810966810971</v>
      </c>
      <c r="DV20" s="62">
        <f>VLOOKUP($B20,RD_15[#All],DV$2,0)/DV$1</f>
        <v>4.395743145743146</v>
      </c>
      <c r="DW20" s="62">
        <f>VLOOKUP($B20,RD_15[#All],DW$2,0)/DW$1</f>
        <v>4.4064872325741886</v>
      </c>
      <c r="DX20" s="62">
        <f>VLOOKUP($B20,RD_15[#All],DX$2,0)/DX$1</f>
        <v>4.3785369220151829</v>
      </c>
      <c r="DY20" s="62">
        <f>VLOOKUP($B20,RD_15[#All],DY$2,0)/DY$1</f>
        <v>4.2953761214630779</v>
      </c>
      <c r="DZ20" s="62">
        <f>VLOOKUP($B20,RD_15[#All],DZ$2,0)/DZ$1</f>
        <v>4.3730158730158726</v>
      </c>
      <c r="EA20" s="62">
        <f>VLOOKUP($B20,RD_15[#All],EA$2,0)/EA$1</f>
        <v>4.3447204968944098</v>
      </c>
      <c r="EB20" s="62">
        <f>VLOOKUP($B20,RD_15[#All],EB$2,0)/EB$1</f>
        <v>4.3322981366459627</v>
      </c>
      <c r="EC20" s="62">
        <f>VLOOKUP($B20,RD_15[#All],EC$2,0)/EC$1</f>
        <v>4.3302277432712213</v>
      </c>
      <c r="ED20" s="62">
        <f>VLOOKUP($B20,RD_15[#All],ED$2,0)/ED$1</f>
        <v>4.424775707384403</v>
      </c>
      <c r="EE20" s="62">
        <f>VLOOKUP($B20,RD_15[#All],EE$2,0)/EE$1</f>
        <v>4.362663906142167</v>
      </c>
      <c r="EF20" s="62">
        <f>VLOOKUP($B20,RD_15[#All],EF$2,0)/EF$1</f>
        <v>4.4278812974465147</v>
      </c>
      <c r="EG20" s="62">
        <f>VLOOKUP($B20,RD_15[#All],EG$2,0)/EG$1</f>
        <v>4.3146997929606625</v>
      </c>
      <c r="EH20" s="62">
        <f>VLOOKUP($B20,RD_15[#All],EH$2,0)/EH$1</f>
        <v>4.3164251207729469</v>
      </c>
      <c r="EI20" s="62">
        <f>VLOOKUP($B20,RD_15[#All],EI$2,0)/EI$1</f>
        <v>4.4469696969696972</v>
      </c>
      <c r="EJ20" s="62">
        <f>VLOOKUP($B20,RD_15[#All],EJ$2,0)/EJ$1</f>
        <v>4.4302967563837132</v>
      </c>
      <c r="EK20" s="62">
        <f>VLOOKUP($B20,RD_15[#All],EK$2,0)/EK$1</f>
        <v>4.3555555555555552</v>
      </c>
      <c r="EL20" s="62">
        <f>VLOOKUP($B20,RD_15[#All],EL$2,0)/EL$1</f>
        <v>4.3095238095238093</v>
      </c>
      <c r="EM20" s="62">
        <f>VLOOKUP($B20,RD_15[#All],EM$2,0)/EM$1</f>
        <v>4.2846790890269153</v>
      </c>
      <c r="EN20" s="62">
        <f>VLOOKUP($B20,RD_15[#All],EN$2,0)/EN$1</f>
        <v>4.3844030365769493</v>
      </c>
      <c r="EO20" s="62">
        <f>VLOOKUP($B20,RD_15[#All],EO$2,0)/EO$1</f>
        <v>4.4009661835748792</v>
      </c>
      <c r="EP20" s="62">
        <f>VLOOKUP($B20,RD_15[#All],EP$2,0)/EP$1</f>
        <v>4.3526570048309177</v>
      </c>
      <c r="EQ20" s="62">
        <f>VLOOKUP($B20,RD_15[#All],EQ$2,0)/EQ$1</f>
        <v>4.3257418909592822</v>
      </c>
      <c r="ER20" s="62">
        <f>VLOOKUP($B20,RD_15[#All],ER$2,0)/ER$1</f>
        <v>4.428916494133885</v>
      </c>
      <c r="ES20" s="62">
        <f>VLOOKUP($B20,RD_15[#All],ES$2,0)/ES$1</f>
        <v>4.3133195307108352</v>
      </c>
      <c r="ET20" s="62">
        <f>VLOOKUP($B20,RD_15[#All],ET$2,0)/ET$1</f>
        <v>4.4025974025974035</v>
      </c>
      <c r="EU20" s="62">
        <f>VLOOKUP($B20,RD_15[#All],EU$2,0)/EU$1</f>
        <v>4.4093915343915349</v>
      </c>
      <c r="EV20" s="62">
        <f>VLOOKUP($B20,RD_15[#All],EV$2,0)/EV$1</f>
        <v>4.2929292929292933</v>
      </c>
      <c r="EW20" s="62">
        <f>VLOOKUP($B20,RD_15[#All],EW$2,0)/EW$1</f>
        <v>4.3476190476190473</v>
      </c>
      <c r="EX20" s="62">
        <f>VLOOKUP($B20,RD_15[#All],EX$2,0)/EX$1</f>
        <v>4.3930296756383704</v>
      </c>
      <c r="EY20" s="62">
        <f>VLOOKUP($B20,RD_15[#All],EY$2,0)/EY$1</f>
        <v>4.5105820105820102</v>
      </c>
      <c r="EZ20" s="62">
        <f>VLOOKUP($B20,RD_15[#All],EZ$2,0)/EZ$1</f>
        <v>4.3712905452035882</v>
      </c>
      <c r="FA20" s="62">
        <f>VLOOKUP($B20,RD_15[#All],FA$2,0)/FA$1</f>
        <v>4.4137336093857824</v>
      </c>
      <c r="FB20" s="62">
        <f>VLOOKUP($B20,RD_15[#All],FB$2,0)/FB$1</f>
        <v>4.3447204968944098</v>
      </c>
      <c r="FC20" s="62">
        <f>VLOOKUP($B20,RD_15[#All],FC$2,0)/FC$1</f>
        <v>4.3982056590752237</v>
      </c>
      <c r="FD20" s="62">
        <f>VLOOKUP($B20,RD_15[#All],FD$2,0)/FD$1</f>
        <v>4.408212560386473</v>
      </c>
      <c r="FE20" s="62">
        <f>VLOOKUP($B20,RD_15[#All],FE$2,0)/FE$1</f>
        <v>4.4140786749482404</v>
      </c>
      <c r="FF20" s="62">
        <f>VLOOKUP($B20,RD_15[#All],FF$2,0)/FF$1</f>
        <v>4.1511387163561073</v>
      </c>
      <c r="FG20" s="202">
        <f>VLOOKUP($B20,RD_15[#All],FG$2,0)/FG$1</f>
        <v>4.3485162180814356</v>
      </c>
      <c r="FH20" s="62">
        <f>VLOOKUP($B20,RD_15[#All],FH$2,0)/FH$1</f>
        <v>4.3440303657694965</v>
      </c>
      <c r="FI20" s="62">
        <f>VLOOKUP($B20,RD_15[#All],FI$2,0)/FI$1</f>
        <v>4.2870945479641129</v>
      </c>
      <c r="FJ20" s="62">
        <f>VLOOKUP($B20,RD_15[#All],FJ$2,0)/FJ$1</f>
        <v>4.4295634920634921</v>
      </c>
      <c r="FK20" s="62">
        <f>VLOOKUP($B20,RD_15[#All],FK$2,0)/FK$1</f>
        <v>4.4965493443754312</v>
      </c>
      <c r="FL20" s="62">
        <f>VLOOKUP($B20,RD_15[#All],FL$2,0)/FL$1</f>
        <v>4.3311688311688314</v>
      </c>
      <c r="FM20" s="62">
        <f>VLOOKUP($B20,RD_15[#All],FM$2,0)/FM$1</f>
        <v>4.263416477702191</v>
      </c>
      <c r="FN20" s="62">
        <f>VLOOKUP($B20,RD_15[#All],FN$2,0)/FN$1</f>
        <v>4.3374905517762663</v>
      </c>
      <c r="FO20" s="62">
        <f>VLOOKUP($B20,RD_15[#All],FO$2,0)/FO$1</f>
        <v>4.2796674225245654</v>
      </c>
      <c r="FP20" s="62">
        <f>VLOOKUP($B20,RD_15[#All],FP$2,0)/FP$1</f>
        <v>4.2781557067271345</v>
      </c>
      <c r="FQ20" s="62">
        <f>VLOOKUP($B20,RD_15[#All],FQ$2,0)/FQ$1</f>
        <v>4.295918367346939</v>
      </c>
      <c r="FR20" s="62">
        <f>VLOOKUP($B20,RD_15[#All],FR$2,0)/FR$1</f>
        <v>4.2996976568405136</v>
      </c>
      <c r="FS20" s="62">
        <f>VLOOKUP($B20,RD_15[#All],FS$2,0)/FS$1</f>
        <v>4.3216175359032496</v>
      </c>
      <c r="FT20" s="62">
        <f>VLOOKUP($B20,RD_15[#All],FT$2,0)/FT$1</f>
        <v>4.3949357520786094</v>
      </c>
      <c r="FU20" s="62">
        <f>VLOOKUP($B20,RD_15[#All],FU$2,0)/FU$1</f>
        <v>4.408163265306122</v>
      </c>
      <c r="FV20" s="62">
        <f>VLOOKUP($B20,RD_15[#All],FV$2,0)/FV$1</f>
        <v>4.3310657596371875</v>
      </c>
      <c r="FW20" s="62">
        <f>VLOOKUP($B20,RD_15[#All],FW$2,0)/FW$1</f>
        <v>4.3578987150415713</v>
      </c>
      <c r="FX20" s="62">
        <f>VLOOKUP($B20,RD_15[#All],FX$2,0)/FX$1</f>
        <v>4.3643235071806492</v>
      </c>
      <c r="FY20" s="62">
        <f>VLOOKUP($B20,RD_15[#All],FY$2,0)/FY$1</f>
        <v>4.3726379440665148</v>
      </c>
      <c r="FZ20" s="62">
        <f>VLOOKUP($B20,RD_15[#All],FZ$2,0)/FZ$1</f>
        <v>4.2777777777777777</v>
      </c>
      <c r="GA20" s="62">
        <f>VLOOKUP($B20,RD_15[#All],GA$2,0)/GA$1</f>
        <v>4.3452380952380949</v>
      </c>
      <c r="GB20" s="62">
        <f>VLOOKUP($B20,RD_15[#All],GB$2,0)/GB$1</f>
        <v>4.2687590187590185</v>
      </c>
      <c r="GC20" s="62">
        <f>VLOOKUP($B20,RD_15[#All],GC$2,0)/GC$1</f>
        <v>4.3669690098261524</v>
      </c>
      <c r="GD20" s="62">
        <f>VLOOKUP($B20,RD_15[#All],GD$2,0)/GD$1</f>
        <v>4.3647014361300078</v>
      </c>
      <c r="GE20" s="62">
        <f>VLOOKUP($B20,RD_15[#All],GE$2,0)/GE$1</f>
        <v>4.3888888888888884</v>
      </c>
      <c r="GF20" s="62">
        <f>VLOOKUP($B20,RD_15[#All],GF$2,0)/GF$1</f>
        <v>4.3922902494331062</v>
      </c>
      <c r="GG20" s="62">
        <f>VLOOKUP($B20,RD_15[#All],GG$2,0)/GG$1</f>
        <v>4.3616780045351469</v>
      </c>
      <c r="GH20" s="62">
        <f>VLOOKUP($B20,RD_15[#All],GH$2,0)/GH$1</f>
        <v>4.3983371126228263</v>
      </c>
      <c r="GI20" s="62">
        <f>VLOOKUP($B20,RD_15[#All],GI$2,0)/GI$1</f>
        <v>4.3197278911564618</v>
      </c>
      <c r="GJ20" s="62">
        <f>VLOOKUP($B20,RD_15[#All],GJ$2,0)/GJ$1</f>
        <v>4.3953136810279663</v>
      </c>
      <c r="GK20" s="62">
        <f>VLOOKUP($B20,RD_15[#All],GK$2,0)/GK$1</f>
        <v>4.3987150415721841</v>
      </c>
      <c r="GL20" s="62">
        <f>VLOOKUP($B20,RD_15[#All],GL$2,0)/GL$1</f>
        <v>4.3873771730914584</v>
      </c>
      <c r="GM20" s="62">
        <f>VLOOKUP($B20,RD_15[#All],GM$2,0)/GM$1</f>
        <v>4.283446712018141</v>
      </c>
      <c r="GN20" s="62">
        <f>VLOOKUP($B20,RD_15[#All],GN$2,0)/GN$1</f>
        <v>4.3329554043839753</v>
      </c>
      <c r="GO20" s="62">
        <f>VLOOKUP($B20,RD_15[#All],GO$2,0)/GO$1</f>
        <v>4.3654761904761905</v>
      </c>
      <c r="GP20" s="62">
        <f>VLOOKUP($B20,RD_15[#All],GP$2,0)/GP$1</f>
        <v>4.3325396825396822</v>
      </c>
      <c r="GQ20" s="62">
        <f>VLOOKUP($B20,RD_15[#All],GQ$2,0)/GQ$1</f>
        <v>4.3583333333333334</v>
      </c>
      <c r="GR20" s="62">
        <f>VLOOKUP($B20,RD_15[#All],GR$2,0)/GR$1</f>
        <v>4.2464678178963897</v>
      </c>
      <c r="GS20" s="62">
        <f>VLOOKUP($B20,RD_15[#All],GS$2,0)/GS$1</f>
        <v>4.3497338512444257</v>
      </c>
      <c r="GT20" s="62">
        <f>VLOOKUP($B20,RD_15[#All],GT$2,0)/GT$1</f>
        <v>4.3367346938775508</v>
      </c>
      <c r="GU20" s="62">
        <f>VLOOKUP($B20,RD_15[#All],GU$2,0)/GU$1</f>
        <v>4.3352462936394067</v>
      </c>
      <c r="GV20" s="62">
        <f>VLOOKUP($B20,RD_15[#All],GV$2,0)/GV$1</f>
        <v>4.34475462425773</v>
      </c>
      <c r="GW20" s="62">
        <f>VLOOKUP($B20,RD_15[#All],GW$2,0)/GW$1</f>
        <v>4.386230636833047</v>
      </c>
      <c r="GX20" s="62">
        <f>VLOOKUP($B20,RD_15[#All],GX$2,0)/GX$1</f>
        <v>4.3357535321821041</v>
      </c>
      <c r="GY20" s="62">
        <f>VLOOKUP($B20,RD_15[#All],GY$2,0)/GY$1</f>
        <v>4.3908265647396085</v>
      </c>
      <c r="GZ20" s="62">
        <f>VLOOKUP($B20,RD_15[#All],GZ$2,0)/GZ$1</f>
        <v>4.401883830455259</v>
      </c>
      <c r="HA20" s="62">
        <f>VLOOKUP($B20,RD_15[#All],HA$2,0)/HA$1</f>
        <v>4.4242713807931207</v>
      </c>
      <c r="HB20" s="62">
        <f>VLOOKUP($B20,RD_15[#All],HB$2,0)/HB$1</f>
        <v>4.3078350221207371</v>
      </c>
      <c r="HC20" s="62">
        <f>VLOOKUP($B20,RD_15[#All],HC$2,0)/HC$1</f>
        <v>4.3552875695732842</v>
      </c>
      <c r="HD20" s="62">
        <f>VLOOKUP($B20,RD_15[#All],HD$2,0)/HD$1</f>
        <v>4.3051506316812436</v>
      </c>
      <c r="HE20" s="62">
        <f>VLOOKUP($B20,RD_15[#All],HE$2,0)/HE$1</f>
        <v>4.2836666439150912</v>
      </c>
      <c r="HF20" s="62">
        <f>VLOOKUP($B20,RD_15[#All],HF$2,0)/HF$1</f>
        <v>4.4127143574657381</v>
      </c>
      <c r="HG20" s="62">
        <f>VLOOKUP($B20,RD_15[#All],HG$2,0)/HG$1</f>
        <v>4.3318288854003137</v>
      </c>
      <c r="HH20" s="62">
        <f>VLOOKUP($B20,RD_15[#All],HH$2,0)/HH$1</f>
        <v>4.3296703296703294</v>
      </c>
      <c r="HI20" s="62">
        <f>VLOOKUP($B20,RD_15[#All],HI$2,0)/HI$1</f>
        <v>4.3771585557299844</v>
      </c>
      <c r="HJ20" s="62">
        <f>VLOOKUP($B20,RD_15[#All],HJ$2,0)/HJ$1</f>
        <v>4.1884741884741876</v>
      </c>
      <c r="HK20" s="62">
        <f>VLOOKUP($B20,RD_15[#All],HK$2,0)/HK$1</f>
        <v>4.3832107741882176</v>
      </c>
      <c r="HL20" s="62">
        <f>VLOOKUP($B20,RD_15[#All],HL$2,0)/HL$1</f>
        <v>4.3315018315018312</v>
      </c>
      <c r="HM20" s="62">
        <f>VLOOKUP($B20,RD_15[#All],HM$2,0)/HM$1</f>
        <v>4.248430141287284</v>
      </c>
      <c r="HN20" s="62">
        <f>VLOOKUP($B20,RD_15[#All],HN$2,0)/HN$1</f>
        <v>4.2117886713102903</v>
      </c>
      <c r="HO20" s="62">
        <f>VLOOKUP($B20,RD_15[#All],HO$2,0)/HO$1</f>
        <v>4.2683006965435659</v>
      </c>
      <c r="HP20" s="62">
        <f>VLOOKUP($B20,RD_15[#All],HP$2,0)/HP$1</f>
        <v>4.2217630853994486</v>
      </c>
      <c r="HQ20" s="62">
        <f>VLOOKUP($B20,RD_15[#All],HQ$2,0)/HQ$1</f>
        <v>4.1302212910828855</v>
      </c>
      <c r="HR20" s="62">
        <f>VLOOKUP($B20,RD_15[#All],HR$2,0)/HR$1</f>
        <v>4.1214088941361666</v>
      </c>
      <c r="HS20" s="62">
        <f>VLOOKUP($B20,RD_15[#All],HS$2,0)/HS$1</f>
        <v>4.2371234207968911</v>
      </c>
      <c r="HT20" s="62">
        <f>VLOOKUP($B20,RD_15[#All],HT$2,0)/HT$1</f>
        <v>4.1691394658753715</v>
      </c>
      <c r="HU20" s="62">
        <f>VLOOKUP($B20,RD_15[#All],HU$2,0)/HU$1</f>
        <v>4.2892821464250037</v>
      </c>
      <c r="HV20" s="62">
        <f>VLOOKUP($B20,RD_15[#All],HV$2,0)/HV$1</f>
        <v>4.3367346938775517</v>
      </c>
      <c r="HW20" s="62">
        <f>VLOOKUP($B20,RD_15[#All],HW$2,0)/HW$1</f>
        <v>4.3379120879120876</v>
      </c>
      <c r="HX20" s="62">
        <f>VLOOKUP($B20,RD_15[#All],HX$2,0)/HX$1</f>
        <v>4.3567503924646775</v>
      </c>
      <c r="HY20" s="62">
        <f>VLOOKUP($B20,RD_15[#All],HY$2,0)/HY$1</f>
        <v>4.3379120879120876</v>
      </c>
      <c r="HZ20" s="62">
        <f>VLOOKUP($B20,RD_15[#All],HZ$2,0)/HZ$1</f>
        <v>4.3073932869851239</v>
      </c>
      <c r="IA20" s="62">
        <f>VLOOKUP($B20,RD_15[#All],IA$2,0)/IA$1</f>
        <v>4.384615384615385</v>
      </c>
      <c r="IB20" s="62">
        <f>VLOOKUP($B20,RD_15[#All],IB$2,0)/IB$1</f>
        <v>4.2692681468191669</v>
      </c>
      <c r="IC20" s="62">
        <f>VLOOKUP($B20,RD_15[#All],IC$2,0)/IC$1</f>
        <v>4.3748037676609108</v>
      </c>
      <c r="ID20" s="62">
        <f>VLOOKUP($B20,RD_15[#All],ID$2,0)/ID$1</f>
        <v>4.300627943485086</v>
      </c>
      <c r="IE20" s="62">
        <f>VLOOKUP($B20,RD_15[#All],IE$2,0)/IE$1</f>
        <v>4.3065149136577707</v>
      </c>
      <c r="IF20" s="62">
        <f>VLOOKUP($B20,RD_15[#All],IF$2,0)/IF$1</f>
        <v>4.3202511773940344</v>
      </c>
      <c r="IG20" s="62">
        <f>VLOOKUP($B20,RD_15[#All],IG$2,0)/IG$1</f>
        <v>4.2498318008522089</v>
      </c>
      <c r="IH20" s="62">
        <f>VLOOKUP($B20,RD_15[#All],IH$2,0)/IH$1</f>
        <v>4.253195783808029</v>
      </c>
      <c r="II20" s="62">
        <f>VLOOKUP($B20,RD_15[#All],II$2,0)/II$1</f>
        <v>4.2217986095537112</v>
      </c>
      <c r="IJ20" s="62">
        <f>VLOOKUP($B20,RD_15[#All],IJ$2,0)/IJ$1</f>
        <v>4.2513269043881285</v>
      </c>
      <c r="IK20" s="62">
        <f>VLOOKUP($B20,RD_15[#All],IK$2,0)/IK$1</f>
        <v>4.3430141287284139</v>
      </c>
      <c r="IL20" s="62">
        <f>VLOOKUP($B20,RD_15[#All],IL$2,0)/IL$1</f>
        <v>4.3865777080062793</v>
      </c>
      <c r="IM20" s="62">
        <f>VLOOKUP($B20,RD_15[#All],IM$2,0)/IM$1</f>
        <v>4.2621664050235477</v>
      </c>
      <c r="IN20" s="62">
        <f>VLOOKUP($B20,RD_15[#All],IN$2,0)/IN$1</f>
        <v>4.3014128728414436</v>
      </c>
      <c r="IO20" s="62">
        <f>VLOOKUP($B20,RD_15[#All],IO$2,0)/IO$1</f>
        <v>4.3041601255886972</v>
      </c>
      <c r="IP20" s="62">
        <f>VLOOKUP($B20,RD_15[#All],IP$2,0)/IP$1</f>
        <v>4.2296479031172902</v>
      </c>
      <c r="IQ20" s="62">
        <f>VLOOKUP($B20,RD_15[#All],IQ$2,0)/IQ$1</f>
        <v>4.4623233908948192</v>
      </c>
      <c r="IR20" s="62">
        <f>VLOOKUP($B20,RD_15[#All],IR$2,0)/IR$1</f>
        <v>4.2483366973162884</v>
      </c>
      <c r="IS20" s="62">
        <f>VLOOKUP($B20,RD_15[#All],IS$2,0)/IS$1</f>
        <v>4.2692681468191669</v>
      </c>
      <c r="IT20" s="62">
        <f>VLOOKUP($B20,RD_15[#All],IT$2,0)/IT$1</f>
        <v>4.2659041638633468</v>
      </c>
      <c r="IU20" s="62">
        <f>VLOOKUP($B20,RD_15[#All],IU$2,0)/IU$1</f>
        <v>4.2722583538910071</v>
      </c>
      <c r="IV20" s="62">
        <f>VLOOKUP($B20,RD_15[#All],IV$2,0)/IV$1</f>
        <v>4.3040293040293038</v>
      </c>
      <c r="IW20" s="62">
        <f>VLOOKUP($B20,RD_15[#All],IW$2,0)/IW$1</f>
        <v>4.2759961127308062</v>
      </c>
      <c r="IX20" s="62">
        <f>VLOOKUP($B20,RD_15[#All],IX$2,0)/IX$1</f>
        <v>4.268894370935187</v>
      </c>
      <c r="IY20" s="62">
        <f>VLOOKUP($B20,RD_15[#All],IY$2,0)/IY$1</f>
        <v>4.3029079763773641</v>
      </c>
      <c r="IZ20" s="62">
        <f>VLOOKUP($B20,RD_15[#All],IZ$2,0)/IZ$1</f>
        <v>4.2971314399885836</v>
      </c>
      <c r="JA20" s="62">
        <f>VLOOKUP($B20,RD_15[#All],JA$2,0)/JA$1</f>
        <v>4.2563507238459435</v>
      </c>
      <c r="JB20" s="62">
        <f>VLOOKUP($B20,RD_15[#All],JB$2,0)/JB$1</f>
        <v>4.3413418879257391</v>
      </c>
      <c r="JC20" s="62">
        <f>VLOOKUP($B20,RD_15[#All],JC$2,0)/JC$1</f>
        <v>4.3425568425568422</v>
      </c>
      <c r="JD20" s="62">
        <f>VLOOKUP($B20,RD_15[#All],JD$2,0)/JD$1</f>
        <v>4.3922425566785037</v>
      </c>
      <c r="JE20" s="62">
        <f>VLOOKUP($B20,RD_15[#All],JE$2,0)/JE$1</f>
        <v>4.4220957613814758</v>
      </c>
      <c r="JF20" s="62">
        <f>VLOOKUP($B20,RD_15[#All],JF$2,0)/JF$1</f>
        <v>4.3734820237402925</v>
      </c>
      <c r="JG20" s="62">
        <f>VLOOKUP($B20,RD_15[#All],JG$2,0)/JG$1</f>
        <v>4.396690258829965</v>
      </c>
      <c r="JH20" s="62">
        <f>VLOOKUP($B20,RD_15[#All],JH$2,0)/JH$1</f>
        <v>4.4198658484372775</v>
      </c>
      <c r="JI20" s="62">
        <f>VLOOKUP($B20,RD_15[#All],JI$2,0)/JI$1</f>
        <v>4.377175619411644</v>
      </c>
      <c r="JJ20" s="62">
        <f>VLOOKUP($B20,RD_15[#All],JJ$2,0)/JJ$1</f>
        <v>4.3345164152617572</v>
      </c>
      <c r="JK20" s="62">
        <f>VLOOKUP($B20,RD_15[#All],JK$2,0)/JK$1</f>
        <v>4.3856143856143861</v>
      </c>
      <c r="JL20" s="62">
        <f>VLOOKUP($B20,RD_15[#All],JL$2,0)/JL$1</f>
        <v>4.4143907563025211</v>
      </c>
      <c r="JM20" s="62">
        <f>VLOOKUP($B20,RD_15[#All],JM$2,0)/JM$1</f>
        <v>4.2673824800314257</v>
      </c>
      <c r="JN20" s="62">
        <f>VLOOKUP($B20,RD_15[#All],JN$2,0)/JN$1</f>
        <v>4.2882268485283559</v>
      </c>
      <c r="JO20" s="62">
        <f>VLOOKUP($B20,RD_15[#All],JO$2,0)/JO$1</f>
        <v>4.325651433809087</v>
      </c>
      <c r="JP20" s="62">
        <f>VLOOKUP($B20,RD_15[#All],JP$2,0)/JP$1</f>
        <v>4.3223443223443221</v>
      </c>
      <c r="JQ20" s="62">
        <f>VLOOKUP($B20,RD_15[#All],JQ$2,0)/JQ$1</f>
        <v>4.3799058084772371</v>
      </c>
      <c r="JR20" s="62">
        <f>VLOOKUP($B20,RD_15[#All],JR$2,0)/JR$1</f>
        <v>4.3524332810047097</v>
      </c>
      <c r="JS20" s="62">
        <f>VLOOKUP($B20,RD_15[#All],JS$2,0)/JS$1</f>
        <v>4.369326325848065</v>
      </c>
      <c r="JT20" s="62">
        <f>VLOOKUP($B20,RD_15[#All],JT$2,0)/JT$1</f>
        <v>4.4195653970090056</v>
      </c>
      <c r="JU20" s="62">
        <f>VLOOKUP($B20,RD_15[#All],JU$2,0)/JU$1</f>
        <v>4.3677750820607972</v>
      </c>
      <c r="JV20" s="62">
        <f>VLOOKUP($B20,RD_15[#All],JV$2,0)/JV$1</f>
        <v>4.2766439909297045</v>
      </c>
      <c r="JW20" s="62">
        <f>VLOOKUP($B20,RD_15[#All],JW$2,0)/JW$1</f>
        <v>4.0676492819349956</v>
      </c>
      <c r="JX20" s="62">
        <f>VLOOKUP($B20,RD_15[#All],JX$2,0)/JX$1</f>
        <v>4.2464096749811029</v>
      </c>
      <c r="JY20" s="62">
        <f>VLOOKUP($B20,RD_15[#All],JY$2,0)/JY$1</f>
        <v>4.243008314436886</v>
      </c>
      <c r="JZ20" s="62">
        <f>VLOOKUP($B20,RD_15[#All],JZ$2,0)/JZ$1</f>
        <v>4.1364323507180645</v>
      </c>
      <c r="KA20" s="62">
        <f>VLOOKUP($B20,RD_15[#All],KA$2,0)/KA$1</f>
        <v>4.2063492063492056</v>
      </c>
      <c r="KB20" s="62">
        <f>VLOOKUP($B20,RD_15[#All],KB$2,0)/KB$1</f>
        <v>4.2773998488284199</v>
      </c>
      <c r="KC20" s="62">
        <f>VLOOKUP($B20,RD_15[#All],KC$2,0)/KC$1</f>
        <v>4.2071050642479211</v>
      </c>
      <c r="KD20" s="62">
        <f>VLOOKUP($B20,RD_15[#All],KD$2,0)/KD$1</f>
        <v>4.1606198034769459</v>
      </c>
      <c r="KE20" s="62">
        <f>VLOOKUP($B20,RD_15[#All],KE$2,0)/KE$1</f>
        <v>4.3216175359032496</v>
      </c>
      <c r="KF20" s="62">
        <f>VLOOKUP($B20,RD_15[#All],KF$2,0)/KF$1</f>
        <v>4.3581780538302279</v>
      </c>
      <c r="KG20" s="62">
        <f>VLOOKUP($B20,RD_15[#All],KG$2,0)/KG$1</f>
        <v>4.3061224489795915</v>
      </c>
      <c r="KH20" s="62">
        <f>VLOOKUP($B20,RD_15[#All],KH$2,0)/KH$1</f>
        <v>4.3295540438397575</v>
      </c>
      <c r="KI20" s="62">
        <f>VLOOKUP($B20,RD_15[#All],KI$2,0)/KI$1</f>
        <v>4.3178571428571422</v>
      </c>
      <c r="KJ20" s="62">
        <f>VLOOKUP($B20,RD_15[#All],KJ$2,0)/KJ$1</f>
        <v>4.2543650793650789</v>
      </c>
      <c r="KK20" s="62">
        <f>VLOOKUP($B20,RD_15[#All],KK$2,0)/KK$1</f>
        <v>4.246031746031746</v>
      </c>
      <c r="KL20" s="62">
        <f>VLOOKUP($B20,RD_15[#All],KL$2,0)/KL$1</f>
        <v>4.2530441400304415</v>
      </c>
      <c r="KM20" s="62">
        <f>VLOOKUP($B20,RD_15[#All],KM$2,0)/KM$1</f>
        <v>4.3036529680365296</v>
      </c>
      <c r="KN20" s="62">
        <f>VLOOKUP($B20,RD_15[#All],KN$2,0)/KN$1</f>
        <v>4.2677284793325754</v>
      </c>
      <c r="KO20" s="62">
        <f>VLOOKUP($B20,RD_15[#All],KO$2,0)/KO$1</f>
        <v>4.2711414486158512</v>
      </c>
      <c r="KP20" s="62">
        <f>VLOOKUP($B20,RD_15[#All],KP$2,0)/KP$1</f>
        <v>4.2802427000379222</v>
      </c>
      <c r="KQ20" s="62">
        <f>VLOOKUP($B20,RD_15[#All],KQ$2,0)/KQ$1</f>
        <v>4.2703357563170652</v>
      </c>
      <c r="KR20" s="62">
        <f>VLOOKUP($B20,RD_15[#All],KR$2,0)/KR$1</f>
        <v>4.1361395525218052</v>
      </c>
      <c r="KS20" s="62">
        <f>VLOOKUP($B20,RD_15[#All],KS$2,0)/KS$1</f>
        <v>4.2377701934015928</v>
      </c>
      <c r="KT20" s="62">
        <f>VLOOKUP($B20,RD_15[#All],KT$2,0)/KT$1</f>
        <v>4.3014789533560869</v>
      </c>
      <c r="KU20" s="62">
        <f>VLOOKUP($B20,RD_15[#All],KU$2,0)/KU$1</f>
        <v>4.2601441031475167</v>
      </c>
      <c r="KV20" s="62">
        <f>VLOOKUP($B20,RD_15[#All],KV$2,0)/KV$1</f>
        <v>4.323270440251572</v>
      </c>
      <c r="KW20" s="62">
        <f>VLOOKUP($B20,RD_15[#All],KW$2,0)/KW$1</f>
        <v>4.3056503602578697</v>
      </c>
      <c r="KX20" s="62">
        <f>VLOOKUP($B20,RD_15[#All],KX$2,0)/KX$1</f>
        <v>4.3745275888133026</v>
      </c>
      <c r="KY20" s="62">
        <f>VLOOKUP($B20,RD_15[#All],KY$2,0)/KY$1</f>
        <v>4.3813492063492063</v>
      </c>
      <c r="KZ20" s="62">
        <f>VLOOKUP($B20,RD_15[#All],KZ$2,0)/KZ$1</f>
        <v>4.2948412698412692</v>
      </c>
      <c r="LA20" s="62">
        <f>VLOOKUP($B20,RD_15[#All],LA$2,0)/LA$1</f>
        <v>4.3151491365777082</v>
      </c>
      <c r="LB20" s="62">
        <f>VLOOKUP($B20,RD_15[#All],LB$2,0)/LB$1</f>
        <v>4.2515869223943756</v>
      </c>
      <c r="LC20" s="62">
        <f>VLOOKUP($B20,RD_15[#All],LC$2,0)/LC$1</f>
        <v>4.3265873015873018</v>
      </c>
      <c r="LD20" s="62">
        <f>VLOOKUP($B20,RD_15[#All],LD$2,0)/LD$1</f>
        <v>4.2827240786424454</v>
      </c>
      <c r="LE20" s="62">
        <f>VLOOKUP($B20,RD_15[#All],LE$2,0)/LE$1</f>
        <v>4.2673992673992673</v>
      </c>
      <c r="LF20" s="62">
        <f>VLOOKUP($B20,RD_15[#All],LF$2,0)/LF$1</f>
        <v>4.2401136278687304</v>
      </c>
      <c r="LG20" s="62">
        <f>VLOOKUP($B20,RD_15[#All],LG$2,0)/LG$1</f>
        <v>4.268650793650794</v>
      </c>
      <c r="LH20" s="62">
        <f>VLOOKUP($B20,RD_15[#All],LH$2,0)/LH$1</f>
        <v>4.1944146079484419</v>
      </c>
      <c r="LI20" s="62">
        <f>VLOOKUP($B20,RD_15[#All],LI$2,0)/LI$1</f>
        <v>4.1952605217911341</v>
      </c>
      <c r="LJ20" s="62">
        <f>VLOOKUP($B20,RD_15[#All],LJ$2,0)/LJ$1</f>
        <v>4.198301698301699</v>
      </c>
      <c r="LK20" s="62">
        <f>VLOOKUP($B20,RD_15[#All],LK$2,0)/LK$1</f>
        <v>4.213500784929356</v>
      </c>
      <c r="LL20" s="62">
        <f>VLOOKUP($B20,RD_15[#All],LL$2,0)/LL$1</f>
        <v>4.2233124018838302</v>
      </c>
      <c r="LM20" s="62">
        <f>VLOOKUP($B20,RD_15[#All],LM$2,0)/LM$1</f>
        <v>4.288330716902145</v>
      </c>
      <c r="LN20" s="62">
        <f>VLOOKUP($B20,RD_15[#All],LN$2,0)/LN$1</f>
        <v>4.2382447484488299</v>
      </c>
      <c r="LO20" s="62">
        <f>VLOOKUP($B20,RD_15[#All],LO$2,0)/LO$1</f>
        <v>4.1993720565149131</v>
      </c>
      <c r="LP20" s="62">
        <f>VLOOKUP($B20,RD_15[#All],LP$2,0)/LP$1</f>
        <v>4.1952605217911341</v>
      </c>
      <c r="LQ20" s="62">
        <f>VLOOKUP($B20,RD_15[#All],LQ$2,0)/LQ$1</f>
        <v>4.1896538835314345</v>
      </c>
      <c r="LR20" s="62">
        <f>VLOOKUP($B20,RD_15[#All],LR$2,0)/LR$1</f>
        <v>4.2158181954100318</v>
      </c>
      <c r="LS20" s="62">
        <f>VLOOKUP($B20,RD_15[#All],LS$2,0)/LS$1</f>
        <v>4.2953788882127641</v>
      </c>
      <c r="LT20" s="62">
        <f>VLOOKUP($B20,RD_15[#All],LT$2,0)/LT$1</f>
        <v>4.1805337519623231</v>
      </c>
      <c r="LU20" s="62">
        <f>VLOOKUP($B20,RD_15[#All],LU$2,0)/LU$1</f>
        <v>4.1805337519623231</v>
      </c>
      <c r="LV20" s="62">
        <f>VLOOKUP($B20,RD_15[#All],LV$2,0)/LV$1</f>
        <v>4.2425431711145993</v>
      </c>
      <c r="LW20" s="62">
        <f>VLOOKUP($B20,RD_15[#All],LW$2,0)/LW$1</f>
        <v>4.25</v>
      </c>
      <c r="LX20" s="62">
        <f>VLOOKUP($B20,RD_15[#All],LX$2,0)/LX$1</f>
        <v>4.3540031397174257</v>
      </c>
      <c r="LY20" s="62">
        <f>VLOOKUP($B20,RD_15[#All],LY$2,0)/LY$1</f>
        <v>4.3257456828885399</v>
      </c>
      <c r="LZ20" s="62">
        <f>VLOOKUP($B20,RD_15[#All],LZ$2,0)/LZ$1</f>
        <v>0</v>
      </c>
      <c r="MA20" s="62">
        <f>VLOOKUP($B20,RD_15[#All],MA$2,0)/MA$1</f>
        <v>0</v>
      </c>
      <c r="MB20" s="62">
        <f>VLOOKUP($B20,RD_15[#All],MB$2,0)/MB$1</f>
        <v>0</v>
      </c>
      <c r="MC20" s="62">
        <f>VLOOKUP($B20,RD_15[#All],MC$2,0)/MC$1</f>
        <v>0</v>
      </c>
      <c r="MD20" s="62">
        <f>VLOOKUP($B20,RD_15[#All],MD$2,0)/MD$1</f>
        <v>0</v>
      </c>
      <c r="ME20" s="62">
        <f>VLOOKUP($B20,RD_15[#All],ME$2,0)/ME$1</f>
        <v>0</v>
      </c>
      <c r="MF20" s="62">
        <f>VLOOKUP($B20,RD_15[#All],MF$2,0)/MF$1</f>
        <v>0</v>
      </c>
      <c r="MG20" s="62">
        <f>VLOOKUP($B20,RD_15[#All],MG$2,0)/MG$1</f>
        <v>0</v>
      </c>
      <c r="MH20" s="62">
        <f>VLOOKUP($B20,RD_15[#All],MH$2,0)/MH$1</f>
        <v>0</v>
      </c>
      <c r="MI20" s="62">
        <f>VLOOKUP($B20,RD_15[#All],MI$2,0)/MI$1</f>
        <v>0</v>
      </c>
      <c r="MJ20" s="62">
        <f>VLOOKUP($B20,RD_15[#All],MJ$2,0)/MJ$1</f>
        <v>0</v>
      </c>
      <c r="MK20" s="62">
        <f>VLOOKUP($B20,RD_15[#All],MK$2,0)/MK$1</f>
        <v>0</v>
      </c>
      <c r="ML20" s="62">
        <f>VLOOKUP($B20,RD_15[#All],ML$2,0)/ML$1</f>
        <v>0</v>
      </c>
      <c r="MM20" s="62">
        <f>VLOOKUP($B20,RD_15[#All],MM$2,0)/MM$1</f>
        <v>0</v>
      </c>
      <c r="MN20" s="62">
        <f>VLOOKUP($B20,RD_15[#All],MN$2,0)/MN$1</f>
        <v>0</v>
      </c>
      <c r="MO20" s="62">
        <f>VLOOKUP($B20,RD_15[#All],MO$2,0)/MO$1</f>
        <v>0</v>
      </c>
      <c r="MP20" s="62">
        <f>VLOOKUP($B20,RD_15[#All],MP$2,0)/MP$1</f>
        <v>0</v>
      </c>
      <c r="MQ20" s="62">
        <f>VLOOKUP($B20,RD_15[#All],MQ$2,0)/MQ$1</f>
        <v>0</v>
      </c>
      <c r="MR20" s="62">
        <f>VLOOKUP($B20,RD_15[#All],MR$2,0)/MR$1</f>
        <v>0</v>
      </c>
      <c r="MS20" s="62">
        <f>VLOOKUP($B20,RD_15[#All],MS$2,0)/MS$1</f>
        <v>0</v>
      </c>
      <c r="MT20" s="62">
        <f>VLOOKUP($B20,RD_15[#All],MT$2,0)/MT$1</f>
        <v>0</v>
      </c>
      <c r="MU20" s="62">
        <f>VLOOKUP($B20,RD_15[#All],MU$2,0)/MU$1</f>
        <v>0</v>
      </c>
      <c r="MV20" s="62">
        <f>VLOOKUP($B20,RD_15[#All],MV$2,0)/MV$1</f>
        <v>0</v>
      </c>
      <c r="MW20" s="62">
        <f>VLOOKUP($B20,RD_15[#All],MW$2,0)/MW$1</f>
        <v>0</v>
      </c>
      <c r="MX20" s="62">
        <f>VLOOKUP($B20,RD_15[#All],MX$2,0)/MX$1</f>
        <v>0</v>
      </c>
      <c r="MY20" s="62">
        <f>VLOOKUP($B20,RD_15[#All],MY$2,0)/MY$1</f>
        <v>0</v>
      </c>
      <c r="MZ20" s="62">
        <f>VLOOKUP($B20,RD_15[#All],MZ$2,0)/MZ$1</f>
        <v>0</v>
      </c>
      <c r="NA20" s="62">
        <f>VLOOKUP($B20,RD_15[#All],NA$2,0)/NA$1</f>
        <v>0</v>
      </c>
      <c r="NB20" s="62">
        <f>VLOOKUP($B20,RD_15[#All],NB$2,0)/NB$1</f>
        <v>0</v>
      </c>
      <c r="NC20" s="62">
        <f>VLOOKUP($B20,RD_15[#All],NC$2,0)/NC$1</f>
        <v>0</v>
      </c>
      <c r="ND20" s="62">
        <f>VLOOKUP($B20,RD_15[#All],ND$2,0)/ND$1</f>
        <v>0</v>
      </c>
      <c r="NE20" s="62">
        <f>IFERROR(AVERAGEIF(Inv_SY_B20[[#This Row],[BLK1_INV1]:[BLK12_INV31]],"&gt;"&amp;0.1,Inv_SY_B20[[#This Row],[BLK1_INV1]:[BLK12_INV31]]),"")</f>
        <v>4.2675565036713667</v>
      </c>
    </row>
    <row r="21" spans="2:369" x14ac:dyDescent="0.35">
      <c r="B21" s="87">
        <f t="shared" si="6"/>
        <v>45762</v>
      </c>
      <c r="C21" s="62">
        <f>VLOOKUP($B21,RD_15[#All],C$2,0)/C$1</f>
        <v>3.7735247208931417</v>
      </c>
      <c r="D21" s="62">
        <f>VLOOKUP($B21,RD_15[#All],D$2,0)/D$1</f>
        <v>3.6810207336523124</v>
      </c>
      <c r="E21" s="62">
        <f>VLOOKUP($B21,RD_15[#All],E$2,0)/E$1</f>
        <v>3.8030303030303032</v>
      </c>
      <c r="F21" s="62">
        <f>VLOOKUP($B21,RD_15[#All],F$2,0)/F$1</f>
        <v>3.8030303030303032</v>
      </c>
      <c r="G21" s="62">
        <f>VLOOKUP($B21,RD_15[#All],G$2,0)/G$1</f>
        <v>3.7795454545454543</v>
      </c>
      <c r="H21" s="62">
        <f>VLOOKUP($B21,RD_15[#All],H$2,0)/H$1</f>
        <v>3.6438876233864845</v>
      </c>
      <c r="I21" s="62">
        <f>VLOOKUP($B21,RD_15[#All],I$2,0)/I$1</f>
        <v>3.8844682478959451</v>
      </c>
      <c r="J21" s="62">
        <f>VLOOKUP($B21,RD_15[#All],J$2,0)/J$1</f>
        <v>3.7189393939393938</v>
      </c>
      <c r="K21" s="62">
        <f>VLOOKUP($B21,RD_15[#All],K$2,0)/K$1</f>
        <v>3.8204545454545453</v>
      </c>
      <c r="L21" s="62">
        <f>VLOOKUP($B21,RD_15[#All],L$2,0)/L$1</f>
        <v>3.8287878787878786</v>
      </c>
      <c r="M21" s="62">
        <f>VLOOKUP($B21,RD_15[#All],M$2,0)/M$1</f>
        <v>3.8462121212121212</v>
      </c>
      <c r="N21" s="62">
        <f>VLOOKUP($B21,RD_15[#All],N$2,0)/N$1</f>
        <v>3.8265151515151516</v>
      </c>
      <c r="O21" s="62">
        <f>VLOOKUP($B21,RD_15[#All],O$2,0)/O$1</f>
        <v>3.8234848484848483</v>
      </c>
      <c r="P21" s="62">
        <f>VLOOKUP($B21,RD_15[#All],P$2,0)/P$1</f>
        <v>3.834848484848485</v>
      </c>
      <c r="Q21" s="62">
        <f>VLOOKUP($B21,RD_15[#All],Q$2,0)/Q$1</f>
        <v>3.8659090909090912</v>
      </c>
      <c r="R21" s="62">
        <f>VLOOKUP($B21,RD_15[#All],R$2,0)/R$1</f>
        <v>3.8712121212121211</v>
      </c>
      <c r="S21" s="62">
        <f>VLOOKUP($B21,RD_15[#All],S$2,0)/S$1</f>
        <v>3.8030303030303028</v>
      </c>
      <c r="T21" s="62">
        <f>VLOOKUP($B21,RD_15[#All],T$2,0)/T$1</f>
        <v>3.8317384370015946</v>
      </c>
      <c r="U21" s="62">
        <f>VLOOKUP($B21,RD_15[#All],U$2,0)/U$1</f>
        <v>3.8068181818181817</v>
      </c>
      <c r="V21" s="62">
        <f>VLOOKUP($B21,RD_15[#All],V$2,0)/V$1</f>
        <v>3.85</v>
      </c>
      <c r="W21" s="62">
        <f>VLOOKUP($B21,RD_15[#All],W$2,0)/W$1</f>
        <v>3.9621212121212119</v>
      </c>
      <c r="X21" s="62">
        <f>VLOOKUP($B21,RD_15[#All],X$2,0)/X$1</f>
        <v>3.9196969696969695</v>
      </c>
      <c r="Y21" s="62">
        <f>VLOOKUP($B21,RD_15[#All],Y$2,0)/Y$1</f>
        <v>3.9636363636363638</v>
      </c>
      <c r="Z21" s="62">
        <f>VLOOKUP($B21,RD_15[#All],Z$2,0)/Z$1</f>
        <v>3.9462121212121208</v>
      </c>
      <c r="AA21" s="62">
        <f>VLOOKUP($B21,RD_15[#All],AA$2,0)/AA$1</f>
        <v>3.9348484848484846</v>
      </c>
      <c r="AB21" s="62">
        <f>VLOOKUP($B21,RD_15[#All],AB$2,0)/AB$1</f>
        <v>3.9446969696969703</v>
      </c>
      <c r="AC21" s="62">
        <f>VLOOKUP($B21,RD_15[#All],AC$2,0)/AC$1</f>
        <v>3.9515151515151516</v>
      </c>
      <c r="AD21" s="62">
        <f>VLOOKUP($B21,RD_15[#All],AD$2,0)/AD$1</f>
        <v>3.9431818181818183</v>
      </c>
      <c r="AE21" s="62">
        <f>VLOOKUP($B21,RD_15[#All],AE$2,0)/AE$1</f>
        <v>3.9659090909090908</v>
      </c>
      <c r="AF21" s="62">
        <f>VLOOKUP($B21,RD_15[#All],AF$2,0)/AF$1</f>
        <v>3.9704545454545457</v>
      </c>
      <c r="AG21" s="62">
        <f>VLOOKUP($B21,RD_15[#All],AG$2,0)/AG$1</f>
        <v>3.9287878787878792</v>
      </c>
      <c r="AH21" s="62">
        <f>VLOOKUP($B21,RD_15[#All],AH$2,0)/AH$1</f>
        <v>3.9515151515151516</v>
      </c>
      <c r="AI21" s="62">
        <f>VLOOKUP($B21,RD_15[#All],AI$2,0)/AI$1</f>
        <v>3.7712121212121215</v>
      </c>
      <c r="AJ21" s="62">
        <f>VLOOKUP($B21,RD_15[#All],AJ$2,0)/AJ$1</f>
        <v>3.7161084529505581</v>
      </c>
      <c r="AK21" s="62">
        <f>VLOOKUP($B21,RD_15[#All],AK$2,0)/AK$1</f>
        <v>3.7519936204146727</v>
      </c>
      <c r="AL21" s="62">
        <f>VLOOKUP($B21,RD_15[#All],AL$2,0)/AL$1</f>
        <v>3.7862838915470491</v>
      </c>
      <c r="AM21" s="62">
        <f>VLOOKUP($B21,RD_15[#All],AM$2,0)/AM$1</f>
        <v>3.8468899521531097</v>
      </c>
      <c r="AN21" s="62">
        <f>VLOOKUP($B21,RD_15[#All],AN$2,0)/AN$1</f>
        <v>3.8596491228070176</v>
      </c>
      <c r="AO21" s="62">
        <f>VLOOKUP($B21,RD_15[#All],AO$2,0)/AO$1</f>
        <v>3.7992424242424243</v>
      </c>
      <c r="AP21" s="62">
        <f>VLOOKUP($B21,RD_15[#All],AP$2,0)/AP$1</f>
        <v>3.8165869218500799</v>
      </c>
      <c r="AQ21" s="62">
        <f>VLOOKUP($B21,RD_15[#All],AQ$2,0)/AQ$1</f>
        <v>3.7121212121212119</v>
      </c>
      <c r="AR21" s="62">
        <f>VLOOKUP($B21,RD_15[#All],AR$2,0)/AR$1</f>
        <v>3.8202567760342374</v>
      </c>
      <c r="AS21" s="62">
        <f>VLOOKUP($B21,RD_15[#All],AS$2,0)/AS$1</f>
        <v>3.9036061026352291</v>
      </c>
      <c r="AT21" s="62">
        <f>VLOOKUP($B21,RD_15[#All],AT$2,0)/AT$1</f>
        <v>3.9137426900584789</v>
      </c>
      <c r="AU21" s="62">
        <f>VLOOKUP($B21,RD_15[#All],AU$2,0)/AU$1</f>
        <v>3.9042397660818713</v>
      </c>
      <c r="AV21" s="62">
        <f>VLOOKUP($B21,RD_15[#All],AV$2,0)/AV$1</f>
        <v>4.0014471780028948</v>
      </c>
      <c r="AW21" s="62">
        <f>VLOOKUP($B21,RD_15[#All],AW$2,0)/AW$1</f>
        <v>3.9671581769437001</v>
      </c>
      <c r="AX21" s="62">
        <f>VLOOKUP($B21,RD_15[#All],AX$2,0)/AX$1</f>
        <v>3.9314516129032255</v>
      </c>
      <c r="AY21" s="62">
        <f>VLOOKUP($B21,RD_15[#All],AY$2,0)/AY$1</f>
        <v>3.8539119804400981</v>
      </c>
      <c r="AZ21" s="62">
        <f>VLOOKUP($B21,RD_15[#All],AZ$2,0)/AZ$1</f>
        <v>3.9218422889043962</v>
      </c>
      <c r="BA21" s="62">
        <f>VLOOKUP($B21,RD_15[#All],BA$2,0)/BA$1</f>
        <v>3.9310850439882699</v>
      </c>
      <c r="BB21" s="62">
        <f>VLOOKUP($B21,RD_15[#All],BB$2,0)/BB$1</f>
        <v>3.8390137781000724</v>
      </c>
      <c r="BC21" s="62">
        <f>VLOOKUP($B21,RD_15[#All],BC$2,0)/BC$1</f>
        <v>3.6818181818181821</v>
      </c>
      <c r="BD21" s="62">
        <f>VLOOKUP($B21,RD_15[#All],BD$2,0)/BD$1</f>
        <v>3.8095238095238093</v>
      </c>
      <c r="BE21" s="62">
        <f>VLOOKUP($B21,RD_15[#All],BE$2,0)/BE$1</f>
        <v>3.7582872928176796</v>
      </c>
      <c r="BF21" s="62">
        <f>VLOOKUP($B21,RD_15[#All],BF$2,0)/BF$1</f>
        <v>3.8411476557032889</v>
      </c>
      <c r="BG21" s="62">
        <f>VLOOKUP($B21,RD_15[#All],BG$2,0)/BG$1</f>
        <v>3.8192204301075261</v>
      </c>
      <c r="BH21" s="62">
        <f>VLOOKUP($B21,RD_15[#All],BH$2,0)/BH$1</f>
        <v>3.6605890603085554</v>
      </c>
      <c r="BI21" s="62">
        <f>VLOOKUP($B21,RD_15[#All],BI$2,0)/BI$1</f>
        <v>3.6549520766773163</v>
      </c>
      <c r="BJ21" s="62">
        <f>VLOOKUP($B21,RD_15[#All],BJ$2,0)/BJ$1</f>
        <v>3.6453407510431153</v>
      </c>
      <c r="BK21" s="62">
        <f>VLOOKUP($B21,RD_15[#All],BK$2,0)/BK$1</f>
        <v>3.4386363636363635</v>
      </c>
      <c r="BL21" s="62">
        <f>VLOOKUP($B21,RD_15[#All],BL$2,0)/BL$1</f>
        <v>3.7738853503184715</v>
      </c>
      <c r="BM21" s="62">
        <f>VLOOKUP($B21,RD_15[#All],BM$2,0)/BM$1</f>
        <v>3.8020527859237538</v>
      </c>
      <c r="BN21" s="62">
        <f>VLOOKUP($B21,RD_15[#All],BN$2,0)/BN$1</f>
        <v>4.1445824706694268</v>
      </c>
      <c r="BO21" s="62">
        <f>VLOOKUP($B21,RD_15[#All],BO$2,0)/BO$1</f>
        <v>4.0714285714285712</v>
      </c>
      <c r="BP21" s="62">
        <f>VLOOKUP($B21,RD_15[#All],BP$2,0)/BP$1</f>
        <v>4.0796123226029772</v>
      </c>
      <c r="BQ21" s="62">
        <f>VLOOKUP($B21,RD_15[#All],BQ$2,0)/BQ$1</f>
        <v>4.1135265700483084</v>
      </c>
      <c r="BR21" s="62">
        <f>VLOOKUP($B21,RD_15[#All],BR$2,0)/BR$1</f>
        <v>4.1428571428571423</v>
      </c>
      <c r="BS21" s="62">
        <f>VLOOKUP($B21,RD_15[#All],BS$2,0)/BS$1</f>
        <v>4.1181959564541204</v>
      </c>
      <c r="BT21" s="62">
        <f>VLOOKUP($B21,RD_15[#All],BT$2,0)/BT$1</f>
        <v>4.0300207039337472</v>
      </c>
      <c r="BU21" s="62">
        <f>VLOOKUP($B21,RD_15[#All],BU$2,0)/BU$1</f>
        <v>4.1318150448585236</v>
      </c>
      <c r="BV21" s="62">
        <f>VLOOKUP($B21,RD_15[#All],BV$2,0)/BV$1</f>
        <v>4.1480331262939956</v>
      </c>
      <c r="BW21" s="62">
        <f>VLOOKUP($B21,RD_15[#All],BW$2,0)/BW$1</f>
        <v>4.0407177363699098</v>
      </c>
      <c r="BX21" s="62">
        <f>VLOOKUP($B21,RD_15[#All],BX$2,0)/BX$1</f>
        <v>4.0340810293861935</v>
      </c>
      <c r="BY21" s="62">
        <f>VLOOKUP($B21,RD_15[#All],BY$2,0)/BY$1</f>
        <v>4.0327812284334019</v>
      </c>
      <c r="BZ21" s="62">
        <f>VLOOKUP($B21,RD_15[#All],BZ$2,0)/BZ$1</f>
        <v>4.1031746031746037</v>
      </c>
      <c r="CA21" s="62">
        <f>VLOOKUP($B21,RD_15[#All],CA$2,0)/CA$1</f>
        <v>4.0436507936507944</v>
      </c>
      <c r="CB21" s="62">
        <f>VLOOKUP($B21,RD_15[#All],CB$2,0)/CB$1</f>
        <v>3.939268461007591</v>
      </c>
      <c r="CC21" s="62">
        <f>VLOOKUP($B21,RD_15[#All],CC$2,0)/CC$1</f>
        <v>4.0362318840579707</v>
      </c>
      <c r="CD21" s="62">
        <f>VLOOKUP($B21,RD_15[#All],CD$2,0)/CD$1</f>
        <v>4.1352657004830915</v>
      </c>
      <c r="CE21" s="62">
        <f>VLOOKUP($B21,RD_15[#All],CE$2,0)/CE$1</f>
        <v>4.0797101449275361</v>
      </c>
      <c r="CF21" s="62">
        <f>VLOOKUP($B21,RD_15[#All],CF$2,0)/CF$1</f>
        <v>4.1117724867724874</v>
      </c>
      <c r="CG21" s="62">
        <f>VLOOKUP($B21,RD_15[#All],CG$2,0)/CG$1</f>
        <v>4.1552795031055902</v>
      </c>
      <c r="CH21" s="62">
        <f>VLOOKUP($B21,RD_15[#All],CH$2,0)/CH$1</f>
        <v>4.162698412698413</v>
      </c>
      <c r="CI21" s="62">
        <f>VLOOKUP($B21,RD_15[#All],CI$2,0)/CI$1</f>
        <v>4.1663216011042099</v>
      </c>
      <c r="CJ21" s="62">
        <f>VLOOKUP($B21,RD_15[#All],CJ$2,0)/CJ$1</f>
        <v>4.1973304473304474</v>
      </c>
      <c r="CK21" s="62">
        <f>VLOOKUP($B21,RD_15[#All],CK$2,0)/CK$1</f>
        <v>4.141774891774892</v>
      </c>
      <c r="CL21" s="62">
        <f>VLOOKUP($B21,RD_15[#All],CL$2,0)/CL$1</f>
        <v>4.0926213927769135</v>
      </c>
      <c r="CM21" s="62">
        <f>VLOOKUP($B21,RD_15[#All],CM$2,0)/CM$1</f>
        <v>4.1214630779848171</v>
      </c>
      <c r="CN21" s="62">
        <f>VLOOKUP($B21,RD_15[#All],CN$2,0)/CN$1</f>
        <v>4.0717736369910282</v>
      </c>
      <c r="CO21" s="62">
        <f>VLOOKUP($B21,RD_15[#All],CO$2,0)/CO$1</f>
        <v>4.1017943409247755</v>
      </c>
      <c r="CP21" s="62">
        <f>VLOOKUP($B21,RD_15[#All],CP$2,0)/CP$1</f>
        <v>4.0196687370600417</v>
      </c>
      <c r="CQ21" s="62">
        <f>VLOOKUP($B21,RD_15[#All],CQ$2,0)/CQ$1</f>
        <v>4.0948930296756387</v>
      </c>
      <c r="CR21" s="62">
        <f>VLOOKUP($B21,RD_15[#All],CR$2,0)/CR$1</f>
        <v>4.1162870945479639</v>
      </c>
      <c r="CS21" s="62">
        <f>VLOOKUP($B21,RD_15[#All],CS$2,0)/CS$1</f>
        <v>4.1587301587301591</v>
      </c>
      <c r="CT21" s="62">
        <f>VLOOKUP($B21,RD_15[#All],CT$2,0)/CT$1</f>
        <v>4.141476880607315</v>
      </c>
      <c r="CU21" s="62">
        <f>VLOOKUP($B21,RD_15[#All],CU$2,0)/CU$1</f>
        <v>4.1098412698412696</v>
      </c>
      <c r="CV21" s="62">
        <f>VLOOKUP($B21,RD_15[#All],CV$2,0)/CV$1</f>
        <v>4.1328502415458939</v>
      </c>
      <c r="CW21" s="62">
        <f>VLOOKUP($B21,RD_15[#All],CW$2,0)/CW$1</f>
        <v>4.1325051759834368</v>
      </c>
      <c r="CX21" s="62">
        <f>VLOOKUP($B21,RD_15[#All],CX$2,0)/CX$1</f>
        <v>4.1345598845598843</v>
      </c>
      <c r="CY21" s="62">
        <f>VLOOKUP($B21,RD_15[#All],CY$2,0)/CY$1</f>
        <v>4.1071428571428577</v>
      </c>
      <c r="CZ21" s="62">
        <f>VLOOKUP($B21,RD_15[#All],CZ$2,0)/CZ$1</f>
        <v>4.1463077984817112</v>
      </c>
      <c r="DA21" s="62">
        <f>VLOOKUP($B21,RD_15[#All],DA$2,0)/DA$1</f>
        <v>4.0773097590570284</v>
      </c>
      <c r="DB21" s="62">
        <f>VLOOKUP($B21,RD_15[#All],DB$2,0)/DB$1</f>
        <v>4.1400966183574877</v>
      </c>
      <c r="DC21" s="62">
        <f>VLOOKUP($B21,RD_15[#All],DC$2,0)/DC$1</f>
        <v>4.2470669427191163</v>
      </c>
      <c r="DD21" s="62">
        <f>VLOOKUP($B21,RD_15[#All],DD$2,0)/DD$1</f>
        <v>4.1387163561076603</v>
      </c>
      <c r="DE21" s="62">
        <f>VLOOKUP($B21,RD_15[#All],DE$2,0)/DE$1</f>
        <v>4.203933747412008</v>
      </c>
      <c r="DF21" s="62">
        <f>VLOOKUP($B21,RD_15[#All],DF$2,0)/DF$1</f>
        <v>4.1601104209799855</v>
      </c>
      <c r="DG21" s="62">
        <f>VLOOKUP($B21,RD_15[#All],DG$2,0)/DG$1</f>
        <v>4.1673567977915802</v>
      </c>
      <c r="DH21" s="62">
        <f>VLOOKUP($B21,RD_15[#All],DH$2,0)/DH$1</f>
        <v>4.21256038647343</v>
      </c>
      <c r="DI21" s="62">
        <f>VLOOKUP($B21,RD_15[#All],DI$2,0)/DI$1</f>
        <v>4.1683919944789505</v>
      </c>
      <c r="DJ21" s="62">
        <f>VLOOKUP($B21,RD_15[#All],DJ$2,0)/DJ$1</f>
        <v>4.0355417529330575</v>
      </c>
      <c r="DK21" s="62">
        <f>VLOOKUP($B21,RD_15[#All],DK$2,0)/DK$1</f>
        <v>4.0725623582766435</v>
      </c>
      <c r="DL21" s="62">
        <f>VLOOKUP($B21,RD_15[#All],DL$2,0)/DL$1</f>
        <v>4.1049783549783552</v>
      </c>
      <c r="DM21" s="62">
        <f>VLOOKUP($B21,RD_15[#All],DM$2,0)/DM$1</f>
        <v>3.8423050379572117</v>
      </c>
      <c r="DN21" s="62">
        <f>VLOOKUP($B21,RD_15[#All],DN$2,0)/DN$1</f>
        <v>4.1925465838509313</v>
      </c>
      <c r="DO21" s="62">
        <f>VLOOKUP($B21,RD_15[#All],DO$2,0)/DO$1</f>
        <v>4.0755693581780532</v>
      </c>
      <c r="DP21" s="62">
        <f>VLOOKUP($B21,RD_15[#All],DP$2,0)/DP$1</f>
        <v>4.1828847481021398</v>
      </c>
      <c r="DQ21" s="62">
        <f>VLOOKUP($B21,RD_15[#All],DQ$2,0)/DQ$1</f>
        <v>3.8212560386473431</v>
      </c>
      <c r="DR21" s="62">
        <f>VLOOKUP($B21,RD_15[#All],DR$2,0)/DR$1</f>
        <v>4.0189786059351276</v>
      </c>
      <c r="DS21" s="62">
        <f>VLOOKUP($B21,RD_15[#All],DS$2,0)/DS$1</f>
        <v>4.1670117322291231</v>
      </c>
      <c r="DT21" s="62">
        <f>VLOOKUP($B21,RD_15[#All],DT$2,0)/DT$1</f>
        <v>4.1614906832298137</v>
      </c>
      <c r="DU21" s="62">
        <f>VLOOKUP($B21,RD_15[#All],DU$2,0)/DU$1</f>
        <v>4.1331168831168839</v>
      </c>
      <c r="DV21" s="62">
        <f>VLOOKUP($B21,RD_15[#All],DV$2,0)/DV$1</f>
        <v>4.1810966810966814</v>
      </c>
      <c r="DW21" s="62">
        <f>VLOOKUP($B21,RD_15[#All],DW$2,0)/DW$1</f>
        <v>4.2035886818495518</v>
      </c>
      <c r="DX21" s="62">
        <f>VLOOKUP($B21,RD_15[#All],DX$2,0)/DX$1</f>
        <v>4.1849551414768804</v>
      </c>
      <c r="DY21" s="62">
        <f>VLOOKUP($B21,RD_15[#All],DY$2,0)/DY$1</f>
        <v>4.1021394064872325</v>
      </c>
      <c r="DZ21" s="62">
        <f>VLOOKUP($B21,RD_15[#All],DZ$2,0)/DZ$1</f>
        <v>4.1804692891649413</v>
      </c>
      <c r="EA21" s="62">
        <f>VLOOKUP($B21,RD_15[#All],EA$2,0)/EA$1</f>
        <v>4.0369220151828848</v>
      </c>
      <c r="EB21" s="62">
        <f>VLOOKUP($B21,RD_15[#All],EB$2,0)/EB$1</f>
        <v>4.1155969634230507</v>
      </c>
      <c r="EC21" s="62">
        <f>VLOOKUP($B21,RD_15[#All],EC$2,0)/EC$1</f>
        <v>4.1114561766735678</v>
      </c>
      <c r="ED21" s="62">
        <f>VLOOKUP($B21,RD_15[#All],ED$2,0)/ED$1</f>
        <v>4.1966873706004142</v>
      </c>
      <c r="EE21" s="62">
        <f>VLOOKUP($B21,RD_15[#All],EE$2,0)/EE$1</f>
        <v>4.1321601104209797</v>
      </c>
      <c r="EF21" s="62">
        <f>VLOOKUP($B21,RD_15[#All],EF$2,0)/EF$1</f>
        <v>4.2060041407867494</v>
      </c>
      <c r="EG21" s="62">
        <f>VLOOKUP($B21,RD_15[#All],EG$2,0)/EG$1</f>
        <v>4.0983436853002067</v>
      </c>
      <c r="EH21" s="62">
        <f>VLOOKUP($B21,RD_15[#All],EH$2,0)/EH$1</f>
        <v>4.1690821256038646</v>
      </c>
      <c r="EI21" s="62">
        <f>VLOOKUP($B21,RD_15[#All],EI$2,0)/EI$1</f>
        <v>4.1443001443001446</v>
      </c>
      <c r="EJ21" s="62">
        <f>VLOOKUP($B21,RD_15[#All],EJ$2,0)/EJ$1</f>
        <v>4.2008281573498962</v>
      </c>
      <c r="EK21" s="62">
        <f>VLOOKUP($B21,RD_15[#All],EK$2,0)/EK$1</f>
        <v>4.1111111111111107</v>
      </c>
      <c r="EL21" s="62">
        <f>VLOOKUP($B21,RD_15[#All],EL$2,0)/EL$1</f>
        <v>4.095928226363009</v>
      </c>
      <c r="EM21" s="62">
        <f>VLOOKUP($B21,RD_15[#All],EM$2,0)/EM$1</f>
        <v>4.0917874396135261</v>
      </c>
      <c r="EN21" s="62">
        <f>VLOOKUP($B21,RD_15[#All],EN$2,0)/EN$1</f>
        <v>4.1200828157349898</v>
      </c>
      <c r="EO21" s="62">
        <f>VLOOKUP($B21,RD_15[#All],EO$2,0)/EO$1</f>
        <v>4.1673567977915802</v>
      </c>
      <c r="EP21" s="62">
        <f>VLOOKUP($B21,RD_15[#All],EP$2,0)/EP$1</f>
        <v>4.1304347826086953</v>
      </c>
      <c r="EQ21" s="62">
        <f>VLOOKUP($B21,RD_15[#All],EQ$2,0)/EQ$1</f>
        <v>4.1062801932367146</v>
      </c>
      <c r="ER21" s="62">
        <f>VLOOKUP($B21,RD_15[#All],ER$2,0)/ER$1</f>
        <v>4.2091097308488612</v>
      </c>
      <c r="ES21" s="62">
        <f>VLOOKUP($B21,RD_15[#All],ES$2,0)/ES$1</f>
        <v>4.1628709454796411</v>
      </c>
      <c r="ET21" s="62">
        <f>VLOOKUP($B21,RD_15[#All],ET$2,0)/ET$1</f>
        <v>4.2027417027417027</v>
      </c>
      <c r="EU21" s="62">
        <f>VLOOKUP($B21,RD_15[#All],EU$2,0)/EU$1</f>
        <v>4.1851851851851851</v>
      </c>
      <c r="EV21" s="62">
        <f>VLOOKUP($B21,RD_15[#All],EV$2,0)/EV$1</f>
        <v>4.0966810966810963</v>
      </c>
      <c r="EW21" s="62">
        <f>VLOOKUP($B21,RD_15[#All],EW$2,0)/EW$1</f>
        <v>4.1599206349206348</v>
      </c>
      <c r="EX21" s="62">
        <f>VLOOKUP($B21,RD_15[#All],EX$2,0)/EX$1</f>
        <v>4.1618357487922699</v>
      </c>
      <c r="EY21" s="62">
        <f>VLOOKUP($B21,RD_15[#All],EY$2,0)/EY$1</f>
        <v>4.2823129251700669</v>
      </c>
      <c r="EZ21" s="62">
        <f>VLOOKUP($B21,RD_15[#All],EZ$2,0)/EZ$1</f>
        <v>4.1266390614216704</v>
      </c>
      <c r="FA21" s="62">
        <f>VLOOKUP($B21,RD_15[#All],FA$2,0)/FA$1</f>
        <v>4.1859903381642507</v>
      </c>
      <c r="FB21" s="62">
        <f>VLOOKUP($B21,RD_15[#All],FB$2,0)/FB$1</f>
        <v>4.0324361628709449</v>
      </c>
      <c r="FC21" s="62">
        <f>VLOOKUP($B21,RD_15[#All],FC$2,0)/FC$1</f>
        <v>4.1842650103519663</v>
      </c>
      <c r="FD21" s="62">
        <f>VLOOKUP($B21,RD_15[#All],FD$2,0)/FD$1</f>
        <v>4.0952380952380949</v>
      </c>
      <c r="FE21" s="62">
        <f>VLOOKUP($B21,RD_15[#All],FE$2,0)/FE$1</f>
        <v>3.9920634920634921</v>
      </c>
      <c r="FF21" s="62">
        <f>VLOOKUP($B21,RD_15[#All],FF$2,0)/FF$1</f>
        <v>3.8823326432022078</v>
      </c>
      <c r="FG21" s="202">
        <f>VLOOKUP($B21,RD_15[#All],FG$2,0)/FG$1</f>
        <v>4.1276742581090407</v>
      </c>
      <c r="FH21" s="62">
        <f>VLOOKUP($B21,RD_15[#All],FH$2,0)/FH$1</f>
        <v>2.650103519668737</v>
      </c>
      <c r="FI21" s="62">
        <f>VLOOKUP($B21,RD_15[#All],FI$2,0)/FI$1</f>
        <v>4.099723947550034</v>
      </c>
      <c r="FJ21" s="62">
        <f>VLOOKUP($B21,RD_15[#All],FJ$2,0)/FJ$1</f>
        <v>4.1875</v>
      </c>
      <c r="FK21" s="62">
        <f>VLOOKUP($B21,RD_15[#All],FK$2,0)/FK$1</f>
        <v>4.2518978605935125</v>
      </c>
      <c r="FL21" s="62">
        <f>VLOOKUP($B21,RD_15[#All],FL$2,0)/FL$1</f>
        <v>4.1360028860028866</v>
      </c>
      <c r="FM21" s="62">
        <f>VLOOKUP($B21,RD_15[#All],FM$2,0)/FM$1</f>
        <v>4.0657596371882079</v>
      </c>
      <c r="FN21" s="62">
        <f>VLOOKUP($B21,RD_15[#All],FN$2,0)/FN$1</f>
        <v>4.1307634164777021</v>
      </c>
      <c r="FO21" s="62">
        <f>VLOOKUP($B21,RD_15[#All],FO$2,0)/FO$1</f>
        <v>4.0763416477702181</v>
      </c>
      <c r="FP21" s="62">
        <f>VLOOKUP($B21,RD_15[#All],FP$2,0)/FP$1</f>
        <v>4.0774754346182913</v>
      </c>
      <c r="FQ21" s="62">
        <f>VLOOKUP($B21,RD_15[#All],FQ$2,0)/FQ$1</f>
        <v>4.0816326530612246</v>
      </c>
      <c r="FR21" s="62">
        <f>VLOOKUP($B21,RD_15[#All],FR$2,0)/FR$1</f>
        <v>4.0941043083900226</v>
      </c>
      <c r="FS21" s="62">
        <f>VLOOKUP($B21,RD_15[#All],FS$2,0)/FS$1</f>
        <v>4.1160241874527586</v>
      </c>
      <c r="FT21" s="62">
        <f>VLOOKUP($B21,RD_15[#All],FT$2,0)/FT$1</f>
        <v>4.1719576719576716</v>
      </c>
      <c r="FU21" s="62">
        <f>VLOOKUP($B21,RD_15[#All],FU$2,0)/FU$1</f>
        <v>4.1848072562358274</v>
      </c>
      <c r="FV21" s="62">
        <f>VLOOKUP($B21,RD_15[#All],FV$2,0)/FV$1</f>
        <v>4.1179138321995454</v>
      </c>
      <c r="FW21" s="62">
        <f>VLOOKUP($B21,RD_15[#All],FW$2,0)/FW$1</f>
        <v>4.1428571428571423</v>
      </c>
      <c r="FX21" s="62">
        <f>VLOOKUP($B21,RD_15[#All],FX$2,0)/FX$1</f>
        <v>4.152683295540438</v>
      </c>
      <c r="FY21" s="62">
        <f>VLOOKUP($B21,RD_15[#All],FY$2,0)/FY$1</f>
        <v>4.1568405139833713</v>
      </c>
      <c r="FZ21" s="62">
        <f>VLOOKUP($B21,RD_15[#All],FZ$2,0)/FZ$1</f>
        <v>4.0912698412698409</v>
      </c>
      <c r="GA21" s="62">
        <f>VLOOKUP($B21,RD_15[#All],GA$2,0)/GA$1</f>
        <v>4.1631393298059969</v>
      </c>
      <c r="GB21" s="62">
        <f>VLOOKUP($B21,RD_15[#All],GB$2,0)/GB$1</f>
        <v>4.0404040404040407</v>
      </c>
      <c r="GC21" s="62">
        <f>VLOOKUP($B21,RD_15[#All],GC$2,0)/GC$1</f>
        <v>4.152683295540438</v>
      </c>
      <c r="GD21" s="62">
        <f>VLOOKUP($B21,RD_15[#All],GD$2,0)/GD$1</f>
        <v>4.1455026455026456</v>
      </c>
      <c r="GE21" s="62">
        <f>VLOOKUP($B21,RD_15[#All],GE$2,0)/GE$1</f>
        <v>4.1693121693121693</v>
      </c>
      <c r="GF21" s="62">
        <f>VLOOKUP($B21,RD_15[#All],GF$2,0)/GF$1</f>
        <v>4.1689342403628107</v>
      </c>
      <c r="GG21" s="62">
        <f>VLOOKUP($B21,RD_15[#All],GG$2,0)/GG$1</f>
        <v>4.1413454270597123</v>
      </c>
      <c r="GH21" s="62">
        <f>VLOOKUP($B21,RD_15[#All],GH$2,0)/GH$1</f>
        <v>4.174603174603174</v>
      </c>
      <c r="GI21" s="62">
        <f>VLOOKUP($B21,RD_15[#All],GI$2,0)/GI$1</f>
        <v>4.1043083900226751</v>
      </c>
      <c r="GJ21" s="62">
        <f>VLOOKUP($B21,RD_15[#All],GJ$2,0)/GJ$1</f>
        <v>4.1678004535147384</v>
      </c>
      <c r="GK21" s="62">
        <f>VLOOKUP($B21,RD_15[#All],GK$2,0)/GK$1</f>
        <v>4.0827664399092969</v>
      </c>
      <c r="GL21" s="62">
        <f>VLOOKUP($B21,RD_15[#All],GL$2,0)/GL$1</f>
        <v>4.1628873771730914</v>
      </c>
      <c r="GM21" s="62">
        <f>VLOOKUP($B21,RD_15[#All],GM$2,0)/GM$1</f>
        <v>4.0680272108843534</v>
      </c>
      <c r="GN21" s="62">
        <f>VLOOKUP($B21,RD_15[#All],GN$2,0)/GN$1</f>
        <v>4.1133786848072562</v>
      </c>
      <c r="GO21" s="62">
        <f>VLOOKUP($B21,RD_15[#All],GO$2,0)/GO$1</f>
        <v>4.1559523809523808</v>
      </c>
      <c r="GP21" s="62">
        <f>VLOOKUP($B21,RD_15[#All],GP$2,0)/GP$1</f>
        <v>4.1265873015873016</v>
      </c>
      <c r="GQ21" s="62">
        <f>VLOOKUP($B21,RD_15[#All],GQ$2,0)/GQ$1</f>
        <v>4.147619047619048</v>
      </c>
      <c r="GR21" s="62">
        <f>VLOOKUP($B21,RD_15[#All],GR$2,0)/GR$1</f>
        <v>4.0331717971469523</v>
      </c>
      <c r="GS21" s="62">
        <f>VLOOKUP($B21,RD_15[#All],GS$2,0)/GS$1</f>
        <v>4.159833117537044</v>
      </c>
      <c r="GT21" s="62">
        <f>VLOOKUP($B21,RD_15[#All],GT$2,0)/GT$1</f>
        <v>4.1507064364207213</v>
      </c>
      <c r="GU21" s="62">
        <f>VLOOKUP($B21,RD_15[#All],GU$2,0)/GU$1</f>
        <v>4.1183302589328408</v>
      </c>
      <c r="GV21" s="62">
        <f>VLOOKUP($B21,RD_15[#All],GV$2,0)/GV$1</f>
        <v>4.1331649716742884</v>
      </c>
      <c r="GW21" s="62">
        <f>VLOOKUP($B21,RD_15[#All],GW$2,0)/GW$1</f>
        <v>4.1948364888123919</v>
      </c>
      <c r="GX21" s="62">
        <f>VLOOKUP($B21,RD_15[#All],GX$2,0)/GX$1</f>
        <v>4.1117216117216122</v>
      </c>
      <c r="GY21" s="62">
        <f>VLOOKUP($B21,RD_15[#All],GY$2,0)/GY$1</f>
        <v>4.0918708620571973</v>
      </c>
      <c r="GZ21" s="62">
        <f>VLOOKUP($B21,RD_15[#All],GZ$2,0)/GZ$1</f>
        <v>4.2091051805337516</v>
      </c>
      <c r="HA21" s="62">
        <f>VLOOKUP($B21,RD_15[#All],HA$2,0)/HA$1</f>
        <v>3.8260187017950993</v>
      </c>
      <c r="HB21" s="62">
        <f>VLOOKUP($B21,RD_15[#All],HB$2,0)/HB$1</f>
        <v>4.0923362351933781</v>
      </c>
      <c r="HC21" s="62">
        <f>VLOOKUP($B21,RD_15[#All],HC$2,0)/HC$1</f>
        <v>4.0841301555587277</v>
      </c>
      <c r="HD21" s="62">
        <f>VLOOKUP($B21,RD_15[#All],HD$2,0)/HD$1</f>
        <v>4.1268595350227999</v>
      </c>
      <c r="HE21" s="62">
        <f>VLOOKUP($B21,RD_15[#All],HE$2,0)/HE$1</f>
        <v>4.0870930311924099</v>
      </c>
      <c r="HF21" s="62">
        <f>VLOOKUP($B21,RD_15[#All],HF$2,0)/HF$1</f>
        <v>4.2871493147736244</v>
      </c>
      <c r="HG21" s="62">
        <f>VLOOKUP($B21,RD_15[#All],HG$2,0)/HG$1</f>
        <v>3.8919413919413919</v>
      </c>
      <c r="HH21" s="62">
        <f>VLOOKUP($B21,RD_15[#All],HH$2,0)/HH$1</f>
        <v>4.1314756671899531</v>
      </c>
      <c r="HI21" s="62">
        <f>VLOOKUP($B21,RD_15[#All],HI$2,0)/HI$1</f>
        <v>4.1872056514913663</v>
      </c>
      <c r="HJ21" s="62">
        <f>VLOOKUP($B21,RD_15[#All],HJ$2,0)/HJ$1</f>
        <v>3.8577863577863569</v>
      </c>
      <c r="HK21" s="62">
        <f>VLOOKUP($B21,RD_15[#All],HK$2,0)/HK$1</f>
        <v>4.1956539700900608</v>
      </c>
      <c r="HL21" s="62">
        <f>VLOOKUP($B21,RD_15[#All],HL$2,0)/HL$1</f>
        <v>4.1391941391941387</v>
      </c>
      <c r="HM21" s="62">
        <f>VLOOKUP($B21,RD_15[#All],HM$2,0)/HM$1</f>
        <v>3.864795918367347</v>
      </c>
      <c r="HN21" s="62">
        <f>VLOOKUP($B21,RD_15[#All],HN$2,0)/HN$1</f>
        <v>3.918714679984229</v>
      </c>
      <c r="HO21" s="62">
        <f>VLOOKUP($B21,RD_15[#All],HO$2,0)/HO$1</f>
        <v>3.9361282691549477</v>
      </c>
      <c r="HP21" s="62">
        <f>VLOOKUP($B21,RD_15[#All],HP$2,0)/HP$1</f>
        <v>4.0118719664174209</v>
      </c>
      <c r="HQ21" s="62">
        <f>VLOOKUP($B21,RD_15[#All],HQ$2,0)/HQ$1</f>
        <v>3.9282440748985201</v>
      </c>
      <c r="HR21" s="62">
        <f>VLOOKUP($B21,RD_15[#All],HR$2,0)/HR$1</f>
        <v>3.9597271415453235</v>
      </c>
      <c r="HS21" s="62">
        <f>VLOOKUP($B21,RD_15[#All],HS$2,0)/HS$1</f>
        <v>4.0026724975704573</v>
      </c>
      <c r="HT21" s="62">
        <f>VLOOKUP($B21,RD_15[#All],HT$2,0)/HT$1</f>
        <v>3.9259976987827772</v>
      </c>
      <c r="HU21" s="62">
        <f>VLOOKUP($B21,RD_15[#All],HU$2,0)/HU$1</f>
        <v>4.0502354788069077</v>
      </c>
      <c r="HV21" s="62">
        <f>VLOOKUP($B21,RD_15[#All],HV$2,0)/HV$1</f>
        <v>4.0876980162694458</v>
      </c>
      <c r="HW21" s="62">
        <f>VLOOKUP($B21,RD_15[#All],HW$2,0)/HW$1</f>
        <v>4.1248037676609099</v>
      </c>
      <c r="HX21" s="62">
        <f>VLOOKUP($B21,RD_15[#All],HX$2,0)/HX$1</f>
        <v>4.136185243328101</v>
      </c>
      <c r="HY21" s="62">
        <f>VLOOKUP($B21,RD_15[#All],HY$2,0)/HY$1</f>
        <v>4.1189167974882261</v>
      </c>
      <c r="HZ21" s="62">
        <f>VLOOKUP($B21,RD_15[#All],HZ$2,0)/HZ$1</f>
        <v>4.0767735665694849</v>
      </c>
      <c r="IA21" s="62">
        <f>VLOOKUP($B21,RD_15[#All],IA$2,0)/IA$1</f>
        <v>4.1538461538461542</v>
      </c>
      <c r="IB21" s="62">
        <f>VLOOKUP($B21,RD_15[#All],IB$2,0)/IB$1</f>
        <v>4.0453763923151671</v>
      </c>
      <c r="IC21" s="62">
        <f>VLOOKUP($B21,RD_15[#All],IC$2,0)/IC$1</f>
        <v>4.1632653061224483</v>
      </c>
      <c r="ID21" s="62">
        <f>VLOOKUP($B21,RD_15[#All],ID$2,0)/ID$1</f>
        <v>4.0867346938775508</v>
      </c>
      <c r="IE21" s="62">
        <f>VLOOKUP($B21,RD_15[#All],IE$2,0)/IE$1</f>
        <v>4.0926216640502355</v>
      </c>
      <c r="IF21" s="62">
        <f>VLOOKUP($B21,RD_15[#All],IF$2,0)/IF$1</f>
        <v>4.0863422291993716</v>
      </c>
      <c r="IG21" s="62">
        <f>VLOOKUP($B21,RD_15[#All],IG$2,0)/IG$1</f>
        <v>3.9717425431711137</v>
      </c>
      <c r="IH21" s="62">
        <f>VLOOKUP($B21,RD_15[#All],IH$2,0)/IH$1</f>
        <v>4.0382746505195488</v>
      </c>
      <c r="II21" s="62">
        <f>VLOOKUP($B21,RD_15[#All],II$2,0)/II$1</f>
        <v>3.9485684383643567</v>
      </c>
      <c r="IJ21" s="62">
        <f>VLOOKUP($B21,RD_15[#All],IJ$2,0)/IJ$1</f>
        <v>4.0349106675637287</v>
      </c>
      <c r="IK21" s="62">
        <f>VLOOKUP($B21,RD_15[#All],IK$2,0)/IK$1</f>
        <v>4.1251962323390892</v>
      </c>
      <c r="IL21" s="62">
        <f>VLOOKUP($B21,RD_15[#All],IL$2,0)/IL$1</f>
        <v>4.169152276295133</v>
      </c>
      <c r="IM21" s="62">
        <f>VLOOKUP($B21,RD_15[#All],IM$2,0)/IM$1</f>
        <v>4.0439560439560438</v>
      </c>
      <c r="IN21" s="62">
        <f>VLOOKUP($B21,RD_15[#All],IN$2,0)/IN$1</f>
        <v>4.0674291694699853</v>
      </c>
      <c r="IO21" s="62">
        <f>VLOOKUP($B21,RD_15[#All],IO$2,0)/IO$1</f>
        <v>4.0992935635792778</v>
      </c>
      <c r="IP21" s="62">
        <f>VLOOKUP($B21,RD_15[#All],IP$2,0)/IP$1</f>
        <v>4.0222022875084091</v>
      </c>
      <c r="IQ21" s="62">
        <f>VLOOKUP($B21,RD_15[#All],IQ$2,0)/IQ$1</f>
        <v>4.2268445839874413</v>
      </c>
      <c r="IR21" s="62">
        <f>VLOOKUP($B21,RD_15[#All],IR$2,0)/IR$1</f>
        <v>4.0502354788069068</v>
      </c>
      <c r="IS21" s="62">
        <f>VLOOKUP($B21,RD_15[#All],IS$2,0)/IS$1</f>
        <v>4.0468714958510876</v>
      </c>
      <c r="IT21" s="62">
        <f>VLOOKUP($B21,RD_15[#All],IT$2,0)/IT$1</f>
        <v>4.0386484264035278</v>
      </c>
      <c r="IU21" s="62">
        <f>VLOOKUP($B21,RD_15[#All],IU$2,0)/IU$1</f>
        <v>4.0117365627569708</v>
      </c>
      <c r="IV21" s="62">
        <f>VLOOKUP($B21,RD_15[#All],IV$2,0)/IV$1</f>
        <v>4.0913508260447031</v>
      </c>
      <c r="IW21" s="62">
        <f>VLOOKUP($B21,RD_15[#All],IW$2,0)/IW$1</f>
        <v>4.0285564775360685</v>
      </c>
      <c r="IX21" s="62">
        <f>VLOOKUP($B21,RD_15[#All],IX$2,0)/IX$1</f>
        <v>4.0446288405472073</v>
      </c>
      <c r="IY21" s="62">
        <f>VLOOKUP($B21,RD_15[#All],IY$2,0)/IY$1</f>
        <v>4.0663078418180456</v>
      </c>
      <c r="IZ21" s="62">
        <f>VLOOKUP($B21,RD_15[#All],IZ$2,0)/IZ$1</f>
        <v>3.9895818467247044</v>
      </c>
      <c r="JA21" s="62">
        <f>VLOOKUP($B21,RD_15[#All],JA$2,0)/JA$1</f>
        <v>3.9336929800600928</v>
      </c>
      <c r="JB21" s="62">
        <f>VLOOKUP($B21,RD_15[#All],JB$2,0)/JB$1</f>
        <v>4.1137123745819402</v>
      </c>
      <c r="JC21" s="62">
        <f>VLOOKUP($B21,RD_15[#All],JC$2,0)/JC$1</f>
        <v>4.11018161018161</v>
      </c>
      <c r="JD21" s="62">
        <f>VLOOKUP($B21,RD_15[#All],JD$2,0)/JD$1</f>
        <v>3.9511062551215517</v>
      </c>
      <c r="JE21" s="62">
        <f>VLOOKUP($B21,RD_15[#All],JE$2,0)/JE$1</f>
        <v>4.1597985347985356</v>
      </c>
      <c r="JF21" s="62">
        <f>VLOOKUP($B21,RD_15[#All],JF$2,0)/JF$1</f>
        <v>4.0040365340539799</v>
      </c>
      <c r="JG21" s="62">
        <f>VLOOKUP($B21,RD_15[#All],JG$2,0)/JG$1</f>
        <v>4.0558005949328138</v>
      </c>
      <c r="JH21" s="62">
        <f>VLOOKUP($B21,RD_15[#All],JH$2,0)/JH$1</f>
        <v>4.19259312116455</v>
      </c>
      <c r="JI21" s="62">
        <f>VLOOKUP($B21,RD_15[#All],JI$2,0)/JI$1</f>
        <v>4.1679748822605971</v>
      </c>
      <c r="JJ21" s="62">
        <f>VLOOKUP($B21,RD_15[#All],JJ$2,0)/JJ$1</f>
        <v>4.1085932700839543</v>
      </c>
      <c r="JK21" s="62">
        <f>VLOOKUP($B21,RD_15[#All],JK$2,0)/JK$1</f>
        <v>4.1686884544027407</v>
      </c>
      <c r="JL21" s="62">
        <f>VLOOKUP($B21,RD_15[#All],JL$2,0)/JL$1</f>
        <v>4.1632746848739499</v>
      </c>
      <c r="JM21" s="62">
        <f>VLOOKUP($B21,RD_15[#All],JM$2,0)/JM$1</f>
        <v>4.0228492863689933</v>
      </c>
      <c r="JN21" s="62">
        <f>VLOOKUP($B21,RD_15[#All],JN$2,0)/JN$1</f>
        <v>4.0746590093323762</v>
      </c>
      <c r="JO21" s="62">
        <f>VLOOKUP($B21,RD_15[#All],JO$2,0)/JO$1</f>
        <v>4.0830823621841033</v>
      </c>
      <c r="JP21" s="62">
        <f>VLOOKUP($B21,RD_15[#All],JP$2,0)/JP$1</f>
        <v>4.1159733124018842</v>
      </c>
      <c r="JQ21" s="62">
        <f>VLOOKUP($B21,RD_15[#All],JQ$2,0)/JQ$1</f>
        <v>4.1823652537938258</v>
      </c>
      <c r="JR21" s="62">
        <f>VLOOKUP($B21,RD_15[#All],JR$2,0)/JR$1</f>
        <v>4.152712366998081</v>
      </c>
      <c r="JS21" s="62">
        <f>VLOOKUP($B21,RD_15[#All],JS$2,0)/JS$1</f>
        <v>4.1389666234386731</v>
      </c>
      <c r="JT21" s="62">
        <f>VLOOKUP($B21,RD_15[#All],JT$2,0)/JT$1</f>
        <v>4.2167231264975626</v>
      </c>
      <c r="JU21" s="62">
        <f>VLOOKUP($B21,RD_15[#All],JU$2,0)/JU$1</f>
        <v>4.1479948622805765</v>
      </c>
      <c r="JV21" s="62">
        <f>VLOOKUP($B21,RD_15[#All],JV$2,0)/JV$1</f>
        <v>4.0359032501889649</v>
      </c>
      <c r="JW21" s="62">
        <f>VLOOKUP($B21,RD_15[#All],JW$2,0)/JW$1</f>
        <v>3.8337112622826903</v>
      </c>
      <c r="JX21" s="62">
        <f>VLOOKUP($B21,RD_15[#All],JX$2,0)/JX$1</f>
        <v>4.0143613000755858</v>
      </c>
      <c r="JY21" s="62">
        <f>VLOOKUP($B21,RD_15[#All],JY$2,0)/JY$1</f>
        <v>4.010959939531368</v>
      </c>
      <c r="JZ21" s="62">
        <f>VLOOKUP($B21,RD_15[#All],JZ$2,0)/JZ$1</f>
        <v>3.9251700680272101</v>
      </c>
      <c r="KA21" s="62">
        <f>VLOOKUP($B21,RD_15[#All],KA$2,0)/KA$1</f>
        <v>3.9727891156462585</v>
      </c>
      <c r="KB21" s="62">
        <f>VLOOKUP($B21,RD_15[#All],KB$2,0)/KB$1</f>
        <v>4.0442176870748296</v>
      </c>
      <c r="KC21" s="62">
        <f>VLOOKUP($B21,RD_15[#All],KC$2,0)/KC$1</f>
        <v>3.9856386999244133</v>
      </c>
      <c r="KD21" s="62">
        <f>VLOOKUP($B21,RD_15[#All],KD$2,0)/KD$1</f>
        <v>3.9421768707482987</v>
      </c>
      <c r="KE21" s="62">
        <f>VLOOKUP($B21,RD_15[#All],KE$2,0)/KE$1</f>
        <v>4.077853363567649</v>
      </c>
      <c r="KF21" s="62">
        <f>VLOOKUP($B21,RD_15[#All],KF$2,0)/KF$1</f>
        <v>4.0828157349896479</v>
      </c>
      <c r="KG21" s="62">
        <f>VLOOKUP($B21,RD_15[#All],KG$2,0)/KG$1</f>
        <v>4.0676492819349956</v>
      </c>
      <c r="KH21" s="62">
        <f>VLOOKUP($B21,RD_15[#All],KH$2,0)/KH$1</f>
        <v>4.0925925925925926</v>
      </c>
      <c r="KI21" s="62">
        <f>VLOOKUP($B21,RD_15[#All],KI$2,0)/KI$1</f>
        <v>4.0936507936507933</v>
      </c>
      <c r="KJ21" s="62">
        <f>VLOOKUP($B21,RD_15[#All],KJ$2,0)/KJ$1</f>
        <v>4.0285714285714285</v>
      </c>
      <c r="KK21" s="62">
        <f>VLOOKUP($B21,RD_15[#All],KK$2,0)/KK$1</f>
        <v>4.0182539682539682</v>
      </c>
      <c r="KL21" s="62">
        <f>VLOOKUP($B21,RD_15[#All],KL$2,0)/KL$1</f>
        <v>4.0197869101978689</v>
      </c>
      <c r="KM21" s="62">
        <f>VLOOKUP($B21,RD_15[#All],KM$2,0)/KM$1</f>
        <v>4.0658295281582948</v>
      </c>
      <c r="KN21" s="62">
        <f>VLOOKUP($B21,RD_15[#All],KN$2,0)/KN$1</f>
        <v>4.0375426621160413</v>
      </c>
      <c r="KO21" s="62">
        <f>VLOOKUP($B21,RD_15[#All],KO$2,0)/KO$1</f>
        <v>4.0383010997345474</v>
      </c>
      <c r="KP21" s="62">
        <f>VLOOKUP($B21,RD_15[#All],KP$2,0)/KP$1</f>
        <v>4.0500568828213881</v>
      </c>
      <c r="KQ21" s="62">
        <f>VLOOKUP($B21,RD_15[#All],KQ$2,0)/KQ$1</f>
        <v>4.2703357563170652</v>
      </c>
      <c r="KR21" s="62">
        <f>VLOOKUP($B21,RD_15[#All],KR$2,0)/KR$1</f>
        <v>3.8369359120212363</v>
      </c>
      <c r="KS21" s="62">
        <f>VLOOKUP($B21,RD_15[#All],KS$2,0)/KS$1</f>
        <v>4.0018960940462645</v>
      </c>
      <c r="KT21" s="62">
        <f>VLOOKUP($B21,RD_15[#All],KT$2,0)/KT$1</f>
        <v>4.0796359499431176</v>
      </c>
      <c r="KU21" s="62">
        <f>VLOOKUP($B21,RD_15[#All],KU$2,0)/KU$1</f>
        <v>4.0337504740235115</v>
      </c>
      <c r="KV21" s="62">
        <f>VLOOKUP($B21,RD_15[#All],KV$2,0)/KV$1</f>
        <v>4.10062893081761</v>
      </c>
      <c r="KW21" s="62">
        <f>VLOOKUP($B21,RD_15[#All],KW$2,0)/KW$1</f>
        <v>4.0731892301858172</v>
      </c>
      <c r="KX21" s="62">
        <f>VLOOKUP($B21,RD_15[#All],KX$2,0)/KX$1</f>
        <v>4.1292517006802711</v>
      </c>
      <c r="KY21" s="62">
        <f>VLOOKUP($B21,RD_15[#All],KY$2,0)/KY$1</f>
        <v>4.1515873015873019</v>
      </c>
      <c r="KZ21" s="62">
        <f>VLOOKUP($B21,RD_15[#All],KZ$2,0)/KZ$1</f>
        <v>4.0817460317460315</v>
      </c>
      <c r="LA21" s="62">
        <f>VLOOKUP($B21,RD_15[#All],LA$2,0)/LA$1</f>
        <v>4.0667189952904241</v>
      </c>
      <c r="LB21" s="62">
        <f>VLOOKUP($B21,RD_15[#All],LB$2,0)/LB$1</f>
        <v>3.9679885332059248</v>
      </c>
      <c r="LC21" s="62">
        <f>VLOOKUP($B21,RD_15[#All],LC$2,0)/LC$1</f>
        <v>4.1027777777777779</v>
      </c>
      <c r="LD21" s="62">
        <f>VLOOKUP($B21,RD_15[#All],LD$2,0)/LD$1</f>
        <v>4.0401435299394484</v>
      </c>
      <c r="LE21" s="62">
        <f>VLOOKUP($B21,RD_15[#All],LE$2,0)/LE$1</f>
        <v>4.0322942363758685</v>
      </c>
      <c r="LF21" s="62">
        <f>VLOOKUP($B21,RD_15[#All],LF$2,0)/LF$1</f>
        <v>4.007251252149211</v>
      </c>
      <c r="LG21" s="62">
        <f>VLOOKUP($B21,RD_15[#All],LG$2,0)/LG$1</f>
        <v>4.052777777777778</v>
      </c>
      <c r="LH21" s="62">
        <f>VLOOKUP($B21,RD_15[#All],LH$2,0)/LH$1</f>
        <v>3.9936379410063623</v>
      </c>
      <c r="LI21" s="62">
        <f>VLOOKUP($B21,RD_15[#All],LI$2,0)/LI$1</f>
        <v>3.8891380728115421</v>
      </c>
      <c r="LJ21" s="62">
        <f>VLOOKUP($B21,RD_15[#All],LJ$2,0)/LJ$1</f>
        <v>3.9624661053232484</v>
      </c>
      <c r="LK21" s="62">
        <f>VLOOKUP($B21,RD_15[#All],LK$2,0)/LK$1</f>
        <v>3.9937205651491365</v>
      </c>
      <c r="LL21" s="62">
        <f>VLOOKUP($B21,RD_15[#All],LL$2,0)/LL$1</f>
        <v>4.0019623233908952</v>
      </c>
      <c r="LM21" s="62">
        <f>VLOOKUP($B21,RD_15[#All],LM$2,0)/LM$1</f>
        <v>4.0427599611273077</v>
      </c>
      <c r="LN21" s="62">
        <f>VLOOKUP($B21,RD_15[#All],LN$2,0)/LN$1</f>
        <v>4.0016446138895114</v>
      </c>
      <c r="LO21" s="62">
        <f>VLOOKUP($B21,RD_15[#All],LO$2,0)/LO$1</f>
        <v>3.9661359049114147</v>
      </c>
      <c r="LP21" s="62">
        <f>VLOOKUP($B21,RD_15[#All],LP$2,0)/LP$1</f>
        <v>3.9780967331987735</v>
      </c>
      <c r="LQ21" s="62">
        <f>VLOOKUP($B21,RD_15[#All],LQ$2,0)/LQ$1</f>
        <v>3.970621215519174</v>
      </c>
      <c r="LR21" s="62">
        <f>VLOOKUP($B21,RD_15[#All],LR$2,0)/LR$1</f>
        <v>3.9676310084473347</v>
      </c>
      <c r="LS21" s="62">
        <f>VLOOKUP($B21,RD_15[#All],LS$2,0)/LS$1</f>
        <v>4.0469628091777929</v>
      </c>
      <c r="LT21" s="62">
        <f>VLOOKUP($B21,RD_15[#All],LT$2,0)/LT$1</f>
        <v>3.9666405023547879</v>
      </c>
      <c r="LU21" s="62">
        <f>VLOOKUP($B21,RD_15[#All],LU$2,0)/LU$1</f>
        <v>4.0200156985871267</v>
      </c>
      <c r="LV21" s="62">
        <f>VLOOKUP($B21,RD_15[#All],LV$2,0)/LV$1</f>
        <v>3.9846938775510199</v>
      </c>
      <c r="LW21" s="62">
        <f>VLOOKUP($B21,RD_15[#All],LW$2,0)/LW$1</f>
        <v>4.1369701726844577</v>
      </c>
      <c r="LX21" s="62">
        <f>VLOOKUP($B21,RD_15[#All],LX$2,0)/LX$1</f>
        <v>4.222919937205651</v>
      </c>
      <c r="LY21" s="62">
        <f>VLOOKUP($B21,RD_15[#All],LY$2,0)/LY$1</f>
        <v>4.0894819466248036</v>
      </c>
      <c r="LZ21" s="62">
        <f>VLOOKUP($B21,RD_15[#All],LZ$2,0)/LZ$1</f>
        <v>0</v>
      </c>
      <c r="MA21" s="62">
        <f>VLOOKUP($B21,RD_15[#All],MA$2,0)/MA$1</f>
        <v>0</v>
      </c>
      <c r="MB21" s="62">
        <f>VLOOKUP($B21,RD_15[#All],MB$2,0)/MB$1</f>
        <v>0</v>
      </c>
      <c r="MC21" s="62">
        <f>VLOOKUP($B21,RD_15[#All],MC$2,0)/MC$1</f>
        <v>0</v>
      </c>
      <c r="MD21" s="62">
        <f>VLOOKUP($B21,RD_15[#All],MD$2,0)/MD$1</f>
        <v>0</v>
      </c>
      <c r="ME21" s="62">
        <f>VLOOKUP($B21,RD_15[#All],ME$2,0)/ME$1</f>
        <v>0</v>
      </c>
      <c r="MF21" s="62">
        <f>VLOOKUP($B21,RD_15[#All],MF$2,0)/MF$1</f>
        <v>0</v>
      </c>
      <c r="MG21" s="62">
        <f>VLOOKUP($B21,RD_15[#All],MG$2,0)/MG$1</f>
        <v>0</v>
      </c>
      <c r="MH21" s="62">
        <f>VLOOKUP($B21,RD_15[#All],MH$2,0)/MH$1</f>
        <v>0</v>
      </c>
      <c r="MI21" s="62">
        <f>VLOOKUP($B21,RD_15[#All],MI$2,0)/MI$1</f>
        <v>0</v>
      </c>
      <c r="MJ21" s="62">
        <f>VLOOKUP($B21,RD_15[#All],MJ$2,0)/MJ$1</f>
        <v>0</v>
      </c>
      <c r="MK21" s="62">
        <f>VLOOKUP($B21,RD_15[#All],MK$2,0)/MK$1</f>
        <v>0</v>
      </c>
      <c r="ML21" s="62">
        <f>VLOOKUP($B21,RD_15[#All],ML$2,0)/ML$1</f>
        <v>0</v>
      </c>
      <c r="MM21" s="62">
        <f>VLOOKUP($B21,RD_15[#All],MM$2,0)/MM$1</f>
        <v>0</v>
      </c>
      <c r="MN21" s="62">
        <f>VLOOKUP($B21,RD_15[#All],MN$2,0)/MN$1</f>
        <v>0</v>
      </c>
      <c r="MO21" s="62">
        <f>VLOOKUP($B21,RD_15[#All],MO$2,0)/MO$1</f>
        <v>0</v>
      </c>
      <c r="MP21" s="62">
        <f>VLOOKUP($B21,RD_15[#All],MP$2,0)/MP$1</f>
        <v>0</v>
      </c>
      <c r="MQ21" s="62">
        <f>VLOOKUP($B21,RD_15[#All],MQ$2,0)/MQ$1</f>
        <v>0</v>
      </c>
      <c r="MR21" s="62">
        <f>VLOOKUP($B21,RD_15[#All],MR$2,0)/MR$1</f>
        <v>0</v>
      </c>
      <c r="MS21" s="62">
        <f>VLOOKUP($B21,RD_15[#All],MS$2,0)/MS$1</f>
        <v>0</v>
      </c>
      <c r="MT21" s="62">
        <f>VLOOKUP($B21,RD_15[#All],MT$2,0)/MT$1</f>
        <v>0</v>
      </c>
      <c r="MU21" s="62">
        <f>VLOOKUP($B21,RD_15[#All],MU$2,0)/MU$1</f>
        <v>0</v>
      </c>
      <c r="MV21" s="62">
        <f>VLOOKUP($B21,RD_15[#All],MV$2,0)/MV$1</f>
        <v>0</v>
      </c>
      <c r="MW21" s="62">
        <f>VLOOKUP($B21,RD_15[#All],MW$2,0)/MW$1</f>
        <v>0</v>
      </c>
      <c r="MX21" s="62">
        <f>VLOOKUP($B21,RD_15[#All],MX$2,0)/MX$1</f>
        <v>0</v>
      </c>
      <c r="MY21" s="62">
        <f>VLOOKUP($B21,RD_15[#All],MY$2,0)/MY$1</f>
        <v>0</v>
      </c>
      <c r="MZ21" s="62">
        <f>VLOOKUP($B21,RD_15[#All],MZ$2,0)/MZ$1</f>
        <v>0</v>
      </c>
      <c r="NA21" s="62">
        <f>VLOOKUP($B21,RD_15[#All],NA$2,0)/NA$1</f>
        <v>0</v>
      </c>
      <c r="NB21" s="62">
        <f>VLOOKUP($B21,RD_15[#All],NB$2,0)/NB$1</f>
        <v>0</v>
      </c>
      <c r="NC21" s="62">
        <f>VLOOKUP($B21,RD_15[#All],NC$2,0)/NC$1</f>
        <v>0</v>
      </c>
      <c r="ND21" s="62">
        <f>VLOOKUP($B21,RD_15[#All],ND$2,0)/ND$1</f>
        <v>0</v>
      </c>
      <c r="NE21" s="62">
        <f>IFERROR(AVERAGEIF(Inv_SY_B20[[#This Row],[BLK1_INV1]:[BLK12_INV31]],"&gt;"&amp;0.1,Inv_SY_B20[[#This Row],[BLK1_INV1]:[BLK12_INV31]]),"")</f>
        <v>4.0363761993796654</v>
      </c>
    </row>
    <row r="22" spans="2:369" x14ac:dyDescent="0.35">
      <c r="B22" s="87">
        <f t="shared" si="6"/>
        <v>45763</v>
      </c>
      <c r="C22" s="62">
        <f>VLOOKUP($B22,RD_15[#All],C$2,0)/C$1</f>
        <v>3.1483253588516744</v>
      </c>
      <c r="D22" s="62">
        <f>VLOOKUP($B22,RD_15[#All],D$2,0)/D$1</f>
        <v>3.0869218500797451</v>
      </c>
      <c r="E22" s="62">
        <f>VLOOKUP($B22,RD_15[#All],E$2,0)/E$1</f>
        <v>3.1689393939393939</v>
      </c>
      <c r="F22" s="62">
        <f>VLOOKUP($B22,RD_15[#All],F$2,0)/F$1</f>
        <v>3.1704545454545454</v>
      </c>
      <c r="G22" s="62">
        <f>VLOOKUP($B22,RD_15[#All],G$2,0)/G$1</f>
        <v>3.1719696969696969</v>
      </c>
      <c r="H22" s="62">
        <f>VLOOKUP($B22,RD_15[#All],H$2,0)/H$1</f>
        <v>3.059984813971147</v>
      </c>
      <c r="I22" s="62">
        <f>VLOOKUP($B22,RD_15[#All],I$2,0)/I$1</f>
        <v>3.2433052792654937</v>
      </c>
      <c r="J22" s="62">
        <f>VLOOKUP($B22,RD_15[#All],J$2,0)/J$1</f>
        <v>3.0924242424242423</v>
      </c>
      <c r="K22" s="62">
        <f>VLOOKUP($B22,RD_15[#All],K$2,0)/K$1</f>
        <v>3.1946969696969698</v>
      </c>
      <c r="L22" s="62">
        <f>VLOOKUP($B22,RD_15[#All],L$2,0)/L$1</f>
        <v>3.2121212121212119</v>
      </c>
      <c r="M22" s="62">
        <f>VLOOKUP($B22,RD_15[#All],M$2,0)/M$1</f>
        <v>3.2121212121212119</v>
      </c>
      <c r="N22" s="62">
        <f>VLOOKUP($B22,RD_15[#All],N$2,0)/N$1</f>
        <v>3.1901515151515154</v>
      </c>
      <c r="O22" s="62">
        <f>VLOOKUP($B22,RD_15[#All],O$2,0)/O$1</f>
        <v>3.2151515151515149</v>
      </c>
      <c r="P22" s="62">
        <f>VLOOKUP($B22,RD_15[#All],P$2,0)/P$1</f>
        <v>3.2227272727272727</v>
      </c>
      <c r="Q22" s="62">
        <f>VLOOKUP($B22,RD_15[#All],Q$2,0)/Q$1</f>
        <v>3.250757575757576</v>
      </c>
      <c r="R22" s="62">
        <f>VLOOKUP($B22,RD_15[#All],R$2,0)/R$1</f>
        <v>3.2553030303030304</v>
      </c>
      <c r="S22" s="62">
        <f>VLOOKUP($B22,RD_15[#All],S$2,0)/S$1</f>
        <v>3.1762360446570974</v>
      </c>
      <c r="T22" s="62">
        <f>VLOOKUP($B22,RD_15[#All],T$2,0)/T$1</f>
        <v>3.2169059011164269</v>
      </c>
      <c r="U22" s="62">
        <f>VLOOKUP($B22,RD_15[#All],U$2,0)/U$1</f>
        <v>3.1992424242424242</v>
      </c>
      <c r="V22" s="62">
        <f>VLOOKUP($B22,RD_15[#All],V$2,0)/V$1</f>
        <v>3.2318181818181819</v>
      </c>
      <c r="W22" s="62">
        <f>VLOOKUP($B22,RD_15[#All],W$2,0)/W$1</f>
        <v>3.3340909090909094</v>
      </c>
      <c r="X22" s="62">
        <f>VLOOKUP($B22,RD_15[#All],X$2,0)/X$1</f>
        <v>3.2909090909090906</v>
      </c>
      <c r="Y22" s="62">
        <f>VLOOKUP($B22,RD_15[#All],Y$2,0)/Y$1</f>
        <v>3.336363636363636</v>
      </c>
      <c r="Z22" s="62">
        <f>VLOOKUP($B22,RD_15[#All],Z$2,0)/Z$1</f>
        <v>3.3181818181818183</v>
      </c>
      <c r="AA22" s="62">
        <f>VLOOKUP($B22,RD_15[#All],AA$2,0)/AA$1</f>
        <v>3.3204545454545453</v>
      </c>
      <c r="AB22" s="62">
        <f>VLOOKUP($B22,RD_15[#All],AB$2,0)/AB$1</f>
        <v>3.3181818181818183</v>
      </c>
      <c r="AC22" s="62">
        <f>VLOOKUP($B22,RD_15[#All],AC$2,0)/AC$1</f>
        <v>3.3325757575757575</v>
      </c>
      <c r="AD22" s="62">
        <f>VLOOKUP($B22,RD_15[#All],AD$2,0)/AD$1</f>
        <v>3.3325757575757575</v>
      </c>
      <c r="AE22" s="62">
        <f>VLOOKUP($B22,RD_15[#All],AE$2,0)/AE$1</f>
        <v>3.3545454545454545</v>
      </c>
      <c r="AF22" s="62">
        <f>VLOOKUP($B22,RD_15[#All],AF$2,0)/AF$1</f>
        <v>3.3522727272727271</v>
      </c>
      <c r="AG22" s="62">
        <f>VLOOKUP($B22,RD_15[#All],AG$2,0)/AG$1</f>
        <v>3.3151515151515154</v>
      </c>
      <c r="AH22" s="62">
        <f>VLOOKUP($B22,RD_15[#All],AH$2,0)/AH$1</f>
        <v>3.3409090909090908</v>
      </c>
      <c r="AI22" s="62">
        <f>VLOOKUP($B22,RD_15[#All],AI$2,0)/AI$1</f>
        <v>3.1886363636363635</v>
      </c>
      <c r="AJ22" s="62">
        <f>VLOOKUP($B22,RD_15[#All],AJ$2,0)/AJ$1</f>
        <v>3.1467304625199364</v>
      </c>
      <c r="AK22" s="62">
        <f>VLOOKUP($B22,RD_15[#All],AK$2,0)/AK$1</f>
        <v>3.1618819776714511</v>
      </c>
      <c r="AL22" s="62">
        <f>VLOOKUP($B22,RD_15[#All],AL$2,0)/AL$1</f>
        <v>3.1929824561403506</v>
      </c>
      <c r="AM22" s="62">
        <f>VLOOKUP($B22,RD_15[#All],AM$2,0)/AM$1</f>
        <v>3.2424242424242427</v>
      </c>
      <c r="AN22" s="62">
        <f>VLOOKUP($B22,RD_15[#All],AN$2,0)/AN$1</f>
        <v>3.2519936204146731</v>
      </c>
      <c r="AO22" s="62">
        <f>VLOOKUP($B22,RD_15[#All],AO$2,0)/AO$1</f>
        <v>3.2060606060606061</v>
      </c>
      <c r="AP22" s="62">
        <f>VLOOKUP($B22,RD_15[#All],AP$2,0)/AP$1</f>
        <v>3.2208931419457731</v>
      </c>
      <c r="AQ22" s="62">
        <f>VLOOKUP($B22,RD_15[#All],AQ$2,0)/AQ$1</f>
        <v>3.125757575757576</v>
      </c>
      <c r="AR22" s="62">
        <f>VLOOKUP($B22,RD_15[#All],AR$2,0)/AR$1</f>
        <v>3.2275320970042798</v>
      </c>
      <c r="AS22" s="62">
        <f>VLOOKUP($B22,RD_15[#All],AS$2,0)/AS$1</f>
        <v>3.3134535367545079</v>
      </c>
      <c r="AT22" s="62">
        <f>VLOOKUP($B22,RD_15[#All],AT$2,0)/AT$1</f>
        <v>3.3194444444444442</v>
      </c>
      <c r="AU22" s="62">
        <f>VLOOKUP($B22,RD_15[#All],AU$2,0)/AU$1</f>
        <v>3.3062865497076022</v>
      </c>
      <c r="AV22" s="62">
        <f>VLOOKUP($B22,RD_15[#All],AV$2,0)/AV$1</f>
        <v>3.3965267727930537</v>
      </c>
      <c r="AW22" s="62">
        <f>VLOOKUP($B22,RD_15[#All],AW$2,0)/AW$1</f>
        <v>3.3652815013404829</v>
      </c>
      <c r="AX22" s="62">
        <f>VLOOKUP($B22,RD_15[#All],AX$2,0)/AX$1</f>
        <v>3.335349462365591</v>
      </c>
      <c r="AY22" s="62">
        <f>VLOOKUP($B22,RD_15[#All],AY$2,0)/AY$1</f>
        <v>3.2897310513447438</v>
      </c>
      <c r="AZ22" s="62">
        <f>VLOOKUP($B22,RD_15[#All],AZ$2,0)/AZ$1</f>
        <v>3.3363572923935796</v>
      </c>
      <c r="BA22" s="62">
        <f>VLOOKUP($B22,RD_15[#All],BA$2,0)/BA$1</f>
        <v>3.32258064516129</v>
      </c>
      <c r="BB22" s="62">
        <f>VLOOKUP($B22,RD_15[#All],BB$2,0)/BB$1</f>
        <v>3.2422044960116025</v>
      </c>
      <c r="BC22" s="62">
        <f>VLOOKUP($B22,RD_15[#All],BC$2,0)/BC$1</f>
        <v>2.9516594516594519</v>
      </c>
      <c r="BD22" s="62">
        <f>VLOOKUP($B22,RD_15[#All],BD$2,0)/BD$1</f>
        <v>3.245686680469289</v>
      </c>
      <c r="BE22" s="62">
        <f>VLOOKUP($B22,RD_15[#All],BE$2,0)/BE$1</f>
        <v>3.1912983425414363</v>
      </c>
      <c r="BF22" s="62">
        <f>VLOOKUP($B22,RD_15[#All],BF$2,0)/BF$1</f>
        <v>3.2540237928621414</v>
      </c>
      <c r="BG22" s="62">
        <f>VLOOKUP($B22,RD_15[#All],BG$2,0)/BG$1</f>
        <v>3.234543010752688</v>
      </c>
      <c r="BH22" s="62">
        <f>VLOOKUP($B22,RD_15[#All],BH$2,0)/BH$1</f>
        <v>3.0953716690042077</v>
      </c>
      <c r="BI22" s="62">
        <f>VLOOKUP($B22,RD_15[#All],BI$2,0)/BI$1</f>
        <v>3.0998402555910545</v>
      </c>
      <c r="BJ22" s="62">
        <f>VLOOKUP($B22,RD_15[#All],BJ$2,0)/BJ$1</f>
        <v>2.6988873435326841</v>
      </c>
      <c r="BK22" s="62">
        <f>VLOOKUP($B22,RD_15[#All],BK$2,0)/BK$1</f>
        <v>3.3598484848484849</v>
      </c>
      <c r="BL22" s="62">
        <f>VLOOKUP($B22,RD_15[#All],BL$2,0)/BL$1</f>
        <v>3.0525477707006368</v>
      </c>
      <c r="BM22" s="62">
        <f>VLOOKUP($B22,RD_15[#All],BM$2,0)/BM$1</f>
        <v>2.9442815249266863</v>
      </c>
      <c r="BN22" s="62">
        <f>VLOOKUP($B22,RD_15[#All],BN$2,0)/BN$1</f>
        <v>3.5265700483091784</v>
      </c>
      <c r="BO22" s="62">
        <f>VLOOKUP($B22,RD_15[#All],BO$2,0)/BO$1</f>
        <v>3.4527260179434092</v>
      </c>
      <c r="BP22" s="62">
        <f>VLOOKUP($B22,RD_15[#All],BP$2,0)/BP$1</f>
        <v>3.4697127033575632</v>
      </c>
      <c r="BQ22" s="62">
        <f>VLOOKUP($B22,RD_15[#All],BQ$2,0)/BQ$1</f>
        <v>3.4806763285024154</v>
      </c>
      <c r="BR22" s="62">
        <f>VLOOKUP($B22,RD_15[#All],BR$2,0)/BR$1</f>
        <v>3.5265700483091784</v>
      </c>
      <c r="BS22" s="62">
        <f>VLOOKUP($B22,RD_15[#All],BS$2,0)/BS$1</f>
        <v>3.4684637981683082</v>
      </c>
      <c r="BT22" s="62">
        <f>VLOOKUP($B22,RD_15[#All],BT$2,0)/BT$1</f>
        <v>3.4095928226363008</v>
      </c>
      <c r="BU22" s="62">
        <f>VLOOKUP($B22,RD_15[#All],BU$2,0)/BU$1</f>
        <v>3.466873706004141</v>
      </c>
      <c r="BV22" s="62">
        <f>VLOOKUP($B22,RD_15[#All],BV$2,0)/BV$1</f>
        <v>3.512422360248447</v>
      </c>
      <c r="BW22" s="62">
        <f>VLOOKUP($B22,RD_15[#All],BW$2,0)/BW$1</f>
        <v>3.4078674948240164</v>
      </c>
      <c r="BX22" s="62">
        <f>VLOOKUP($B22,RD_15[#All],BX$2,0)/BX$1</f>
        <v>3.4202747348287255</v>
      </c>
      <c r="BY22" s="62">
        <f>VLOOKUP($B22,RD_15[#All],BY$2,0)/BY$1</f>
        <v>3.4006211180124222</v>
      </c>
      <c r="BZ22" s="62">
        <f>VLOOKUP($B22,RD_15[#All],BZ$2,0)/BZ$1</f>
        <v>3.4325396825396828</v>
      </c>
      <c r="CA22" s="62">
        <f>VLOOKUP($B22,RD_15[#All],CA$2,0)/CA$1</f>
        <v>3.3701298701298703</v>
      </c>
      <c r="CB22" s="62">
        <f>VLOOKUP($B22,RD_15[#All],CB$2,0)/CB$1</f>
        <v>3.3126293995859211</v>
      </c>
      <c r="CC22" s="62">
        <f>VLOOKUP($B22,RD_15[#All],CC$2,0)/CC$1</f>
        <v>3.5734989648033122</v>
      </c>
      <c r="CD22" s="62">
        <f>VLOOKUP($B22,RD_15[#All],CD$2,0)/CD$1</f>
        <v>3.5414078674948235</v>
      </c>
      <c r="CE22" s="62">
        <f>VLOOKUP($B22,RD_15[#All],CE$2,0)/CE$1</f>
        <v>3.4824016563146998</v>
      </c>
      <c r="CF22" s="62">
        <f>VLOOKUP($B22,RD_15[#All],CF$2,0)/CF$1</f>
        <v>3.5605158730158735</v>
      </c>
      <c r="CG22" s="62">
        <f>VLOOKUP($B22,RD_15[#All],CG$2,0)/CG$1</f>
        <v>3.5717736369910278</v>
      </c>
      <c r="CH22" s="62">
        <f>VLOOKUP($B22,RD_15[#All],CH$2,0)/CH$1</f>
        <v>3.5652958152958152</v>
      </c>
      <c r="CI22" s="62">
        <f>VLOOKUP($B22,RD_15[#All],CI$2,0)/CI$1</f>
        <v>3.6149068322981361</v>
      </c>
      <c r="CJ22" s="62">
        <f>VLOOKUP($B22,RD_15[#All],CJ$2,0)/CJ$1</f>
        <v>3.6096681096681098</v>
      </c>
      <c r="CK22" s="62">
        <f>VLOOKUP($B22,RD_15[#All],CK$2,0)/CK$1</f>
        <v>3.558080808080808</v>
      </c>
      <c r="CL22" s="62">
        <f>VLOOKUP($B22,RD_15[#All],CL$2,0)/CL$1</f>
        <v>3.5279073786072228</v>
      </c>
      <c r="CM22" s="62">
        <f>VLOOKUP($B22,RD_15[#All],CM$2,0)/CM$1</f>
        <v>3.5248447204968945</v>
      </c>
      <c r="CN22" s="62">
        <f>VLOOKUP($B22,RD_15[#All],CN$2,0)/CN$1</f>
        <v>3.4723947550034504</v>
      </c>
      <c r="CO22" s="62">
        <f>VLOOKUP($B22,RD_15[#All],CO$2,0)/CO$1</f>
        <v>3.466528640441684</v>
      </c>
      <c r="CP22" s="62">
        <f>VLOOKUP($B22,RD_15[#All],CP$2,0)/CP$1</f>
        <v>3.5037957211870254</v>
      </c>
      <c r="CQ22" s="62">
        <f>VLOOKUP($B22,RD_15[#All],CQ$2,0)/CQ$1</f>
        <v>3.5552104899930983</v>
      </c>
      <c r="CR22" s="62">
        <f>VLOOKUP($B22,RD_15[#All],CR$2,0)/CR$1</f>
        <v>3.57487922705314</v>
      </c>
      <c r="CS22" s="62">
        <f>VLOOKUP($B22,RD_15[#All],CS$2,0)/CS$1</f>
        <v>3.5907522429261554</v>
      </c>
      <c r="CT22" s="62">
        <f>VLOOKUP($B22,RD_15[#All],CT$2,0)/CT$1</f>
        <v>3.6204278812974464</v>
      </c>
      <c r="CU22" s="62">
        <f>VLOOKUP($B22,RD_15[#All],CU$2,0)/CU$1</f>
        <v>3.6152380952380949</v>
      </c>
      <c r="CV22" s="62">
        <f>VLOOKUP($B22,RD_15[#All],CV$2,0)/CV$1</f>
        <v>3.5997239475500344</v>
      </c>
      <c r="CW22" s="62">
        <f>VLOOKUP($B22,RD_15[#All],CW$2,0)/CW$1</f>
        <v>3.5938578329882676</v>
      </c>
      <c r="CX22" s="62">
        <f>VLOOKUP($B22,RD_15[#All],CX$2,0)/CX$1</f>
        <v>3.5548340548340547</v>
      </c>
      <c r="CY22" s="62">
        <f>VLOOKUP($B22,RD_15[#All],CY$2,0)/CY$1</f>
        <v>3.5386002886002887</v>
      </c>
      <c r="CZ22" s="62">
        <f>VLOOKUP($B22,RD_15[#All],CZ$2,0)/CZ$1</f>
        <v>3.5848861283643894</v>
      </c>
      <c r="DA22" s="62">
        <f>VLOOKUP($B22,RD_15[#All],DA$2,0)/DA$1</f>
        <v>3.5149939330906572</v>
      </c>
      <c r="DB22" s="62">
        <f>VLOOKUP($B22,RD_15[#All],DB$2,0)/DB$1</f>
        <v>3.5866114561766738</v>
      </c>
      <c r="DC22" s="62">
        <f>VLOOKUP($B22,RD_15[#All],DC$2,0)/DC$1</f>
        <v>3.778812974465148</v>
      </c>
      <c r="DD22" s="62">
        <f>VLOOKUP($B22,RD_15[#All],DD$2,0)/DD$1</f>
        <v>3.564527260179434</v>
      </c>
      <c r="DE22" s="62">
        <f>VLOOKUP($B22,RD_15[#All],DE$2,0)/DE$1</f>
        <v>3.602139406487233</v>
      </c>
      <c r="DF22" s="62">
        <f>VLOOKUP($B22,RD_15[#All],DF$2,0)/DF$1</f>
        <v>3.5496894409937889</v>
      </c>
      <c r="DG22" s="62">
        <f>VLOOKUP($B22,RD_15[#All],DG$2,0)/DG$1</f>
        <v>3.5800552104899928</v>
      </c>
      <c r="DH22" s="62">
        <f>VLOOKUP($B22,RD_15[#All],DH$2,0)/DH$1</f>
        <v>3.5886818495514148</v>
      </c>
      <c r="DI22" s="62">
        <f>VLOOKUP($B22,RD_15[#All],DI$2,0)/DI$1</f>
        <v>3.5572808833678402</v>
      </c>
      <c r="DJ22" s="62">
        <f>VLOOKUP($B22,RD_15[#All],DJ$2,0)/DJ$1</f>
        <v>3.6245686680469289</v>
      </c>
      <c r="DK22" s="62">
        <f>VLOOKUP($B22,RD_15[#All],DK$2,0)/DK$1</f>
        <v>3.5733182161753589</v>
      </c>
      <c r="DL22" s="62">
        <f>VLOOKUP($B22,RD_15[#All],DL$2,0)/DL$1</f>
        <v>3.5505050505050506</v>
      </c>
      <c r="DM22" s="62">
        <f>VLOOKUP($B22,RD_15[#All],DM$2,0)/DM$1</f>
        <v>3.5051759834368528</v>
      </c>
      <c r="DN22" s="62">
        <f>VLOOKUP($B22,RD_15[#All],DN$2,0)/DN$1</f>
        <v>3.6011042097998613</v>
      </c>
      <c r="DO22" s="62">
        <f>VLOOKUP($B22,RD_15[#All],DO$2,0)/DO$1</f>
        <v>3.5841959972394757</v>
      </c>
      <c r="DP22" s="62">
        <f>VLOOKUP($B22,RD_15[#All],DP$2,0)/DP$1</f>
        <v>3.5935127674258109</v>
      </c>
      <c r="DQ22" s="62">
        <f>VLOOKUP($B22,RD_15[#All],DQ$2,0)/DQ$1</f>
        <v>3.6307798481711524</v>
      </c>
      <c r="DR22" s="62">
        <f>VLOOKUP($B22,RD_15[#All],DR$2,0)/DR$1</f>
        <v>3.4351276742581089</v>
      </c>
      <c r="DS22" s="62">
        <f>VLOOKUP($B22,RD_15[#All],DS$2,0)/DS$1</f>
        <v>3.5414078674948235</v>
      </c>
      <c r="DT22" s="62">
        <f>VLOOKUP($B22,RD_15[#All],DT$2,0)/DT$1</f>
        <v>3.5434782608695654</v>
      </c>
      <c r="DU22" s="62">
        <f>VLOOKUP($B22,RD_15[#All],DU$2,0)/DU$1</f>
        <v>3.5407647907647908</v>
      </c>
      <c r="DV22" s="62">
        <f>VLOOKUP($B22,RD_15[#All],DV$2,0)/DV$1</f>
        <v>3.575036075036075</v>
      </c>
      <c r="DW22" s="62">
        <f>VLOOKUP($B22,RD_15[#All],DW$2,0)/DW$1</f>
        <v>3.5721187025534853</v>
      </c>
      <c r="DX22" s="62">
        <f>VLOOKUP($B22,RD_15[#All],DX$2,0)/DX$1</f>
        <v>3.5355417529330566</v>
      </c>
      <c r="DY22" s="62">
        <f>VLOOKUP($B22,RD_15[#All],DY$2,0)/DY$1</f>
        <v>3.5072463768115938</v>
      </c>
      <c r="DZ22" s="62">
        <f>VLOOKUP($B22,RD_15[#All],DZ$2,0)/DZ$1</f>
        <v>3.557971014492753</v>
      </c>
      <c r="EA22" s="62">
        <f>VLOOKUP($B22,RD_15[#All],EA$2,0)/EA$1</f>
        <v>3.5745341614906834</v>
      </c>
      <c r="EB22" s="62">
        <f>VLOOKUP($B22,RD_15[#All],EB$2,0)/EB$1</f>
        <v>3.5514147688060733</v>
      </c>
      <c r="EC22" s="62">
        <f>VLOOKUP($B22,RD_15[#All],EC$2,0)/EC$1</f>
        <v>3.5258799171842647</v>
      </c>
      <c r="ED22" s="62">
        <f>VLOOKUP($B22,RD_15[#All],ED$2,0)/ED$1</f>
        <v>3.5931677018633539</v>
      </c>
      <c r="EE22" s="62">
        <f>VLOOKUP($B22,RD_15[#All],EE$2,0)/EE$1</f>
        <v>3.5396825396825395</v>
      </c>
      <c r="EF22" s="62">
        <f>VLOOKUP($B22,RD_15[#All],EF$2,0)/EF$1</f>
        <v>3.5779848171152522</v>
      </c>
      <c r="EG22" s="62">
        <f>VLOOKUP($B22,RD_15[#All],EG$2,0)/EG$1</f>
        <v>3.4758454106280192</v>
      </c>
      <c r="EH22" s="62">
        <f>VLOOKUP($B22,RD_15[#All],EH$2,0)/EH$1</f>
        <v>3.5213940648723256</v>
      </c>
      <c r="EI22" s="62">
        <f>VLOOKUP($B22,RD_15[#All],EI$2,0)/EI$1</f>
        <v>3.5162337662337664</v>
      </c>
      <c r="EJ22" s="62">
        <f>VLOOKUP($B22,RD_15[#All],EJ$2,0)/EJ$1</f>
        <v>3.6797791580400276</v>
      </c>
      <c r="EK22" s="62">
        <f>VLOOKUP($B22,RD_15[#All],EK$2,0)/EK$1</f>
        <v>3.5755555555555554</v>
      </c>
      <c r="EL22" s="62">
        <f>VLOOKUP($B22,RD_15[#All],EL$2,0)/EL$1</f>
        <v>3.5483091787439611</v>
      </c>
      <c r="EM22" s="62">
        <f>VLOOKUP($B22,RD_15[#All],EM$2,0)/EM$1</f>
        <v>3.437543133195307</v>
      </c>
      <c r="EN22" s="62">
        <f>VLOOKUP($B22,RD_15[#All],EN$2,0)/EN$1</f>
        <v>3.63768115942029</v>
      </c>
      <c r="EO22" s="62">
        <f>VLOOKUP($B22,RD_15[#All],EO$2,0)/EO$1</f>
        <v>3.6318150448585231</v>
      </c>
      <c r="EP22" s="62">
        <f>VLOOKUP($B22,RD_15[#All],EP$2,0)/EP$1</f>
        <v>3.5921325051759831</v>
      </c>
      <c r="EQ22" s="62">
        <f>VLOOKUP($B22,RD_15[#All],EQ$2,0)/EQ$1</f>
        <v>3.5365769496204282</v>
      </c>
      <c r="ER22" s="62">
        <f>VLOOKUP($B22,RD_15[#All],ER$2,0)/ER$1</f>
        <v>3.6649413388543817</v>
      </c>
      <c r="ES22" s="62">
        <f>VLOOKUP($B22,RD_15[#All],ES$2,0)/ES$1</f>
        <v>3.6086956521739126</v>
      </c>
      <c r="ET22" s="62">
        <f>VLOOKUP($B22,RD_15[#All],ET$2,0)/ET$1</f>
        <v>3.641774891774892</v>
      </c>
      <c r="EU22" s="62">
        <f>VLOOKUP($B22,RD_15[#All],EU$2,0)/EU$1</f>
        <v>3.6107804232804237</v>
      </c>
      <c r="EV22" s="62">
        <f>VLOOKUP($B22,RD_15[#All],EV$2,0)/EV$1</f>
        <v>3.5541125541125544</v>
      </c>
      <c r="EW22" s="62">
        <f>VLOOKUP($B22,RD_15[#All],EW$2,0)/EW$1</f>
        <v>3.5761904761904764</v>
      </c>
      <c r="EX22" s="62">
        <f>VLOOKUP($B22,RD_15[#All],EX$2,0)/EX$1</f>
        <v>3.5983436853002067</v>
      </c>
      <c r="EY22" s="62">
        <f>VLOOKUP($B22,RD_15[#All],EY$2,0)/EY$1</f>
        <v>3.6632653061224483</v>
      </c>
      <c r="EZ22" s="62">
        <f>VLOOKUP($B22,RD_15[#All],EZ$2,0)/EZ$1</f>
        <v>3.5610766045548652</v>
      </c>
      <c r="FA22" s="62">
        <f>VLOOKUP($B22,RD_15[#All],FA$2,0)/FA$1</f>
        <v>3.5848861283643894</v>
      </c>
      <c r="FB22" s="62">
        <f>VLOOKUP($B22,RD_15[#All],FB$2,0)/FB$1</f>
        <v>3.5555555555555558</v>
      </c>
      <c r="FC22" s="62">
        <f>VLOOKUP($B22,RD_15[#All],FC$2,0)/FC$1</f>
        <v>3.5590062111801246</v>
      </c>
      <c r="FD22" s="62">
        <f>VLOOKUP($B22,RD_15[#All],FD$2,0)/FD$1</f>
        <v>3.6052449965493443</v>
      </c>
      <c r="FE22" s="62">
        <f>VLOOKUP($B22,RD_15[#All],FE$2,0)/FE$1</f>
        <v>3.5917874396135265</v>
      </c>
      <c r="FF22" s="62">
        <f>VLOOKUP($B22,RD_15[#All],FF$2,0)/FF$1</f>
        <v>3.4123533471359555</v>
      </c>
      <c r="FG22" s="202">
        <f>VLOOKUP($B22,RD_15[#All],FG$2,0)/FG$1</f>
        <v>3.5721187025534853</v>
      </c>
      <c r="FH22" s="62">
        <f>VLOOKUP($B22,RD_15[#All],FH$2,0)/FH$1</f>
        <v>3.5231193926846101</v>
      </c>
      <c r="FI22" s="62">
        <f>VLOOKUP($B22,RD_15[#All],FI$2,0)/FI$1</f>
        <v>3.5462387853692201</v>
      </c>
      <c r="FJ22" s="62">
        <f>VLOOKUP($B22,RD_15[#All],FJ$2,0)/FJ$1</f>
        <v>3.5717592592592591</v>
      </c>
      <c r="FK22" s="62">
        <f>VLOOKUP($B22,RD_15[#All],FK$2,0)/FK$1</f>
        <v>3.6252587991718421</v>
      </c>
      <c r="FL22" s="62">
        <f>VLOOKUP($B22,RD_15[#All],FL$2,0)/FL$1</f>
        <v>3.5551948051948052</v>
      </c>
      <c r="FM22" s="62">
        <f>VLOOKUP($B22,RD_15[#All],FM$2,0)/FM$1</f>
        <v>3.577097505668934</v>
      </c>
      <c r="FN22" s="62">
        <f>VLOOKUP($B22,RD_15[#All],FN$2,0)/FN$1</f>
        <v>3.6439909297052151</v>
      </c>
      <c r="FO22" s="62">
        <f>VLOOKUP($B22,RD_15[#All],FO$2,0)/FO$1</f>
        <v>3.59750566893424</v>
      </c>
      <c r="FP22" s="62">
        <f>VLOOKUP($B22,RD_15[#All],FP$2,0)/FP$1</f>
        <v>3.5918367346938771</v>
      </c>
      <c r="FQ22" s="62">
        <f>VLOOKUP($B22,RD_15[#All],FQ$2,0)/FQ$1</f>
        <v>3.5899470899470893</v>
      </c>
      <c r="FR22" s="62">
        <f>VLOOKUP($B22,RD_15[#All],FR$2,0)/FR$1</f>
        <v>3.6035525321239605</v>
      </c>
      <c r="FS22" s="62">
        <f>VLOOKUP($B22,RD_15[#All],FS$2,0)/FS$1</f>
        <v>3.5978835978835977</v>
      </c>
      <c r="FT22" s="62">
        <f>VLOOKUP($B22,RD_15[#All],FT$2,0)/FT$1</f>
        <v>3.6523053665910803</v>
      </c>
      <c r="FU22" s="62">
        <f>VLOOKUP($B22,RD_15[#All],FU$2,0)/FU$1</f>
        <v>3.6583522297808009</v>
      </c>
      <c r="FV22" s="62">
        <f>VLOOKUP($B22,RD_15[#All],FV$2,0)/FV$1</f>
        <v>3.617535903250189</v>
      </c>
      <c r="FW22" s="62">
        <f>VLOOKUP($B22,RD_15[#All],FW$2,0)/FW$1</f>
        <v>3.6712018140589566</v>
      </c>
      <c r="FX22" s="62">
        <f>VLOOKUP($B22,RD_15[#All],FX$2,0)/FX$1</f>
        <v>3.6625094482237337</v>
      </c>
      <c r="FY22" s="62">
        <f>VLOOKUP($B22,RD_15[#All],FY$2,0)/FY$1</f>
        <v>3.6757369614512467</v>
      </c>
      <c r="FZ22" s="62">
        <f>VLOOKUP($B22,RD_15[#All],FZ$2,0)/FZ$1</f>
        <v>3.5936507936507938</v>
      </c>
      <c r="GA22" s="62">
        <f>VLOOKUP($B22,RD_15[#All],GA$2,0)/GA$1</f>
        <v>3.6710758377425043</v>
      </c>
      <c r="GB22" s="62">
        <f>VLOOKUP($B22,RD_15[#All],GB$2,0)/GB$1</f>
        <v>3.5865800865800868</v>
      </c>
      <c r="GC22" s="62">
        <f>VLOOKUP($B22,RD_15[#All],GC$2,0)/GC$1</f>
        <v>3.6829176114890396</v>
      </c>
      <c r="GD22" s="62">
        <f>VLOOKUP($B22,RD_15[#All],GD$2,0)/GD$1</f>
        <v>3.6617535903250187</v>
      </c>
      <c r="GE22" s="62">
        <f>VLOOKUP($B22,RD_15[#All],GE$2,0)/GE$1</f>
        <v>3.6757369614512467</v>
      </c>
      <c r="GF22" s="62">
        <f>VLOOKUP($B22,RD_15[#All],GF$2,0)/GF$1</f>
        <v>3.6481481481481475</v>
      </c>
      <c r="GG22" s="62">
        <f>VLOOKUP($B22,RD_15[#All],GG$2,0)/GG$1</f>
        <v>3.663643235071806</v>
      </c>
      <c r="GH22" s="62">
        <f>VLOOKUP($B22,RD_15[#All],GH$2,0)/GH$1</f>
        <v>3.6700680272108843</v>
      </c>
      <c r="GI22" s="62">
        <f>VLOOKUP($B22,RD_15[#All],GI$2,0)/GI$1</f>
        <v>3.6126228269085408</v>
      </c>
      <c r="GJ22" s="62">
        <f>VLOOKUP($B22,RD_15[#All],GJ$2,0)/GJ$1</f>
        <v>3.6829176114890396</v>
      </c>
      <c r="GK22" s="62">
        <f>VLOOKUP($B22,RD_15[#All],GK$2,0)/GK$1</f>
        <v>3.5922146636432348</v>
      </c>
      <c r="GL22" s="62">
        <f>VLOOKUP($B22,RD_15[#All],GL$2,0)/GL$1</f>
        <v>3.6473922902494329</v>
      </c>
      <c r="GM22" s="62">
        <f>VLOOKUP($B22,RD_15[#All],GM$2,0)/GM$1</f>
        <v>3.537414965986394</v>
      </c>
      <c r="GN22" s="62">
        <f>VLOOKUP($B22,RD_15[#All],GN$2,0)/GN$1</f>
        <v>3.5918367346938771</v>
      </c>
      <c r="GO22" s="62">
        <f>VLOOKUP($B22,RD_15[#All],GO$2,0)/GO$1</f>
        <v>3.6365079365079365</v>
      </c>
      <c r="GP22" s="62">
        <f>VLOOKUP($B22,RD_15[#All],GP$2,0)/GP$1</f>
        <v>3.6103174603174599</v>
      </c>
      <c r="GQ22" s="62">
        <f>VLOOKUP($B22,RD_15[#All],GQ$2,0)/GQ$1</f>
        <v>3.6055555555555556</v>
      </c>
      <c r="GR22" s="62">
        <f>VLOOKUP($B22,RD_15[#All],GR$2,0)/GR$1</f>
        <v>3.5489045116374314</v>
      </c>
      <c r="GS22" s="62">
        <f>VLOOKUP($B22,RD_15[#All],GS$2,0)/GS$1</f>
        <v>3.6609840310746651</v>
      </c>
      <c r="GT22" s="62">
        <f>VLOOKUP($B22,RD_15[#All],GT$2,0)/GT$1</f>
        <v>3.6514913657770798</v>
      </c>
      <c r="GU22" s="62">
        <f>VLOOKUP($B22,RD_15[#All],GU$2,0)/GU$1</f>
        <v>3.6421397827423654</v>
      </c>
      <c r="GV22" s="62">
        <f>VLOOKUP($B22,RD_15[#All],GV$2,0)/GV$1</f>
        <v>3.6345641935704052</v>
      </c>
      <c r="GW22" s="62">
        <f>VLOOKUP($B22,RD_15[#All],GW$2,0)/GW$1</f>
        <v>3.6623063683304649</v>
      </c>
      <c r="GX22" s="62">
        <f>VLOOKUP($B22,RD_15[#All],GX$2,0)/GX$1</f>
        <v>3.6499215070643642</v>
      </c>
      <c r="GY22" s="62">
        <f>VLOOKUP($B22,RD_15[#All],GY$2,0)/GY$1</f>
        <v>3.6936045321138491</v>
      </c>
      <c r="GZ22" s="62">
        <f>VLOOKUP($B22,RD_15[#All],GZ$2,0)/GZ$1</f>
        <v>3.6979591836734693</v>
      </c>
      <c r="HA22" s="62">
        <f>VLOOKUP($B22,RD_15[#All],HA$2,0)/HA$1</f>
        <v>3.6280799945396218</v>
      </c>
      <c r="HB22" s="62">
        <f>VLOOKUP($B22,RD_15[#All],HB$2,0)/HB$1</f>
        <v>3.6231625517339805</v>
      </c>
      <c r="HC22" s="62">
        <f>VLOOKUP($B22,RD_15[#All],HC$2,0)/HC$1</f>
        <v>3.6734693877551021</v>
      </c>
      <c r="HD22" s="62">
        <f>VLOOKUP($B22,RD_15[#All],HD$2,0)/HD$1</f>
        <v>3.6338491440532255</v>
      </c>
      <c r="HE22" s="62">
        <f>VLOOKUP($B22,RD_15[#All],HE$2,0)/HE$1</f>
        <v>3.6233021636748348</v>
      </c>
      <c r="HF22" s="62">
        <f>VLOOKUP($B22,RD_15[#All],HF$2,0)/HF$1</f>
        <v>3.8028270072468966</v>
      </c>
      <c r="HG22" s="62">
        <f>VLOOKUP($B22,RD_15[#All],HG$2,0)/HG$1</f>
        <v>3.6217948717948723</v>
      </c>
      <c r="HH22" s="62">
        <f>VLOOKUP($B22,RD_15[#All],HH$2,0)/HH$1</f>
        <v>3.6248037676609104</v>
      </c>
      <c r="HI22" s="62">
        <f>VLOOKUP($B22,RD_15[#All],HI$2,0)/HI$1</f>
        <v>3.6687598116169542</v>
      </c>
      <c r="HJ22" s="62">
        <f>VLOOKUP($B22,RD_15[#All],HJ$2,0)/HJ$1</f>
        <v>3.5052910052910051</v>
      </c>
      <c r="HK22" s="62">
        <f>VLOOKUP($B22,RD_15[#All],HK$2,0)/HK$1</f>
        <v>3.686689250599025</v>
      </c>
      <c r="HL22" s="62">
        <f>VLOOKUP($B22,RD_15[#All],HL$2,0)/HL$1</f>
        <v>3.6298622012907722</v>
      </c>
      <c r="HM22" s="62">
        <f>VLOOKUP($B22,RD_15[#All],HM$2,0)/HM$1</f>
        <v>3.574045002616431</v>
      </c>
      <c r="HN22" s="62">
        <f>VLOOKUP($B22,RD_15[#All],HN$2,0)/HN$1</f>
        <v>3.4912603495860162</v>
      </c>
      <c r="HO22" s="62">
        <f>VLOOKUP($B22,RD_15[#All],HO$2,0)/HO$1</f>
        <v>3.5635431725588114</v>
      </c>
      <c r="HP22" s="62">
        <f>VLOOKUP($B22,RD_15[#All],HP$2,0)/HP$1</f>
        <v>3.5442083169355896</v>
      </c>
      <c r="HQ22" s="62">
        <f>VLOOKUP($B22,RD_15[#All],HQ$2,0)/HQ$1</f>
        <v>3.4905722142202431</v>
      </c>
      <c r="HR22" s="62">
        <f>VLOOKUP($B22,RD_15[#All],HR$2,0)/HR$1</f>
        <v>3.494687131050767</v>
      </c>
      <c r="HS22" s="62">
        <f>VLOOKUP($B22,RD_15[#All],HS$2,0)/HS$1</f>
        <v>3.5240524781341112</v>
      </c>
      <c r="HT22" s="62">
        <f>VLOOKUP($B22,RD_15[#All],HT$2,0)/HT$1</f>
        <v>3.463331920305214</v>
      </c>
      <c r="HU22" s="62">
        <f>VLOOKUP($B22,RD_15[#All],HU$2,0)/HU$1</f>
        <v>3.514342800057086</v>
      </c>
      <c r="HV22" s="62">
        <f>VLOOKUP($B22,RD_15[#All],HV$2,0)/HV$1</f>
        <v>3.5607249892964181</v>
      </c>
      <c r="HW22" s="62">
        <f>VLOOKUP($B22,RD_15[#All],HW$2,0)/HW$1</f>
        <v>3.5533751962323388</v>
      </c>
      <c r="HX22" s="62">
        <f>VLOOKUP($B22,RD_15[#All],HX$2,0)/HX$1</f>
        <v>3.5533751962323388</v>
      </c>
      <c r="HY22" s="62">
        <f>VLOOKUP($B22,RD_15[#All],HY$2,0)/HY$1</f>
        <v>3.5675039246467817</v>
      </c>
      <c r="HZ22" s="62">
        <f>VLOOKUP($B22,RD_15[#All],HZ$2,0)/HZ$1</f>
        <v>3.343051506316812</v>
      </c>
      <c r="IA22" s="62">
        <f>VLOOKUP($B22,RD_15[#All],IA$2,0)/IA$1</f>
        <v>3.6832810047095759</v>
      </c>
      <c r="IB22" s="62">
        <f>VLOOKUP($B22,RD_15[#All],IB$2,0)/IB$1</f>
        <v>3.3837930776706284</v>
      </c>
      <c r="IC22" s="62">
        <f>VLOOKUP($B22,RD_15[#All],IC$2,0)/IC$1</f>
        <v>3.6805337519623231</v>
      </c>
      <c r="ID22" s="62">
        <f>VLOOKUP($B22,RD_15[#All],ID$2,0)/ID$1</f>
        <v>3.609105180533752</v>
      </c>
      <c r="IE22" s="62">
        <f>VLOOKUP($B22,RD_15[#All],IE$2,0)/IE$1</f>
        <v>3.5643642072213502</v>
      </c>
      <c r="IF22" s="62">
        <f>VLOOKUP($B22,RD_15[#All],IF$2,0)/IF$1</f>
        <v>3.5349293563579276</v>
      </c>
      <c r="IG22" s="62">
        <f>VLOOKUP($B22,RD_15[#All],IG$2,0)/IG$1</f>
        <v>3.333333333333333</v>
      </c>
      <c r="IH22" s="62">
        <f>VLOOKUP($B22,RD_15[#All],IH$2,0)/IH$1</f>
        <v>3.4503251850190626</v>
      </c>
      <c r="II22" s="62">
        <f>VLOOKUP($B22,RD_15[#All],II$2,0)/II$1</f>
        <v>3.5202212753233155</v>
      </c>
      <c r="IJ22" s="62">
        <f>VLOOKUP($B22,RD_15[#All],IJ$2,0)/IJ$1</f>
        <v>3.4379905808477234</v>
      </c>
      <c r="IK22" s="62">
        <f>VLOOKUP($B22,RD_15[#All],IK$2,0)/IK$1</f>
        <v>3.7068288854003137</v>
      </c>
      <c r="IL22" s="62">
        <f>VLOOKUP($B22,RD_15[#All],IL$2,0)/IL$1</f>
        <v>3.5926216640502351</v>
      </c>
      <c r="IM22" s="62">
        <f>VLOOKUP($B22,RD_15[#All],IM$2,0)/IM$1</f>
        <v>3.6365777080062793</v>
      </c>
      <c r="IN22" s="62">
        <f>VLOOKUP($B22,RD_15[#All],IN$2,0)/IN$1</f>
        <v>3.3692158181954097</v>
      </c>
      <c r="IO22" s="62">
        <f>VLOOKUP($B22,RD_15[#All],IO$2,0)/IO$1</f>
        <v>3.7527472527472527</v>
      </c>
      <c r="IP22" s="62">
        <f>VLOOKUP($B22,RD_15[#All],IP$2,0)/IP$1</f>
        <v>3.4140689242730056</v>
      </c>
      <c r="IQ22" s="62">
        <f>VLOOKUP($B22,RD_15[#All],IQ$2,0)/IQ$1</f>
        <v>3.7099686028257453</v>
      </c>
      <c r="IR22" s="62">
        <f>VLOOKUP($B22,RD_15[#All],IR$2,0)/IR$1</f>
        <v>3.550870897809673</v>
      </c>
      <c r="IS22" s="62">
        <f>VLOOKUP($B22,RD_15[#All],IS$2,0)/IS$1</f>
        <v>3.5422740524781342</v>
      </c>
      <c r="IT22" s="62">
        <f>VLOOKUP($B22,RD_15[#All],IT$2,0)/IT$1</f>
        <v>3.5336772071465945</v>
      </c>
      <c r="IU22" s="62">
        <f>VLOOKUP($B22,RD_15[#All],IU$2,0)/IU$1</f>
        <v>3.5407789489422137</v>
      </c>
      <c r="IV22" s="62">
        <f>VLOOKUP($B22,RD_15[#All],IV$2,0)/IV$1</f>
        <v>3.5007849293563575</v>
      </c>
      <c r="IW22" s="62">
        <f>VLOOKUP($B22,RD_15[#All],IW$2,0)/IW$1</f>
        <v>3.5908649173955296</v>
      </c>
      <c r="IX22" s="62">
        <f>VLOOKUP($B22,RD_15[#All],IX$2,0)/IX$1</f>
        <v>3.4948045152126781</v>
      </c>
      <c r="IY22" s="62">
        <f>VLOOKUP($B22,RD_15[#All],IY$2,0)/IY$1</f>
        <v>3.5504971219256931</v>
      </c>
      <c r="IZ22" s="62">
        <f>VLOOKUP($B22,RD_15[#All],IZ$2,0)/IZ$1</f>
        <v>3.5371771086056802</v>
      </c>
      <c r="JA22" s="62">
        <f>VLOOKUP($B22,RD_15[#All],JA$2,0)/JA$1</f>
        <v>3.4987025402895386</v>
      </c>
      <c r="JB22" s="62">
        <f>VLOOKUP($B22,RD_15[#All],JB$2,0)/JB$1</f>
        <v>3.556412531567811</v>
      </c>
      <c r="JC22" s="62">
        <f>VLOOKUP($B22,RD_15[#All],JC$2,0)/JC$1</f>
        <v>3.5499785499785497</v>
      </c>
      <c r="JD22" s="62">
        <f>VLOOKUP($B22,RD_15[#All],JD$2,0)/JD$1</f>
        <v>3.5984020759355371</v>
      </c>
      <c r="JE22" s="62">
        <f>VLOOKUP($B22,RD_15[#All],JE$2,0)/JE$1</f>
        <v>3.6152537938252229</v>
      </c>
      <c r="JF22" s="62">
        <f>VLOOKUP($B22,RD_15[#All],JF$2,0)/JF$1</f>
        <v>3.5719905586152634</v>
      </c>
      <c r="JG22" s="62">
        <f>VLOOKUP($B22,RD_15[#All],JG$2,0)/JG$1</f>
        <v>3.5904537217492387</v>
      </c>
      <c r="JH22" s="62">
        <f>VLOOKUP($B22,RD_15[#All],JH$2,0)/JH$1</f>
        <v>3.5889110889110891</v>
      </c>
      <c r="JI22" s="62">
        <f>VLOOKUP($B22,RD_15[#All],JI$2,0)/JI$1</f>
        <v>3.5584601733670063</v>
      </c>
      <c r="JJ22" s="62">
        <f>VLOOKUP($B22,RD_15[#All],JJ$2,0)/JJ$1</f>
        <v>3.534571019043069</v>
      </c>
      <c r="JK22" s="62">
        <f>VLOOKUP($B22,RD_15[#All],JK$2,0)/JK$1</f>
        <v>3.5703582132153566</v>
      </c>
      <c r="JL22" s="62">
        <f>VLOOKUP($B22,RD_15[#All],JL$2,0)/JL$1</f>
        <v>3.6206670168067228</v>
      </c>
      <c r="JM22" s="62">
        <f>VLOOKUP($B22,RD_15[#All],JM$2,0)/JM$1</f>
        <v>3.482388372397538</v>
      </c>
      <c r="JN22" s="62">
        <f>VLOOKUP($B22,RD_15[#All],JN$2,0)/JN$1</f>
        <v>3.4777458722182337</v>
      </c>
      <c r="JO22" s="62">
        <f>VLOOKUP($B22,RD_15[#All],JO$2,0)/JO$1</f>
        <v>3.5154510933612677</v>
      </c>
      <c r="JP22" s="62">
        <f>VLOOKUP($B22,RD_15[#All],JP$2,0)/JP$1</f>
        <v>3.4998037676609104</v>
      </c>
      <c r="JQ22" s="62">
        <f>VLOOKUP($B22,RD_15[#All],JQ$2,0)/JQ$1</f>
        <v>3.5592185592185595</v>
      </c>
      <c r="JR22" s="62">
        <f>VLOOKUP($B22,RD_15[#All],JR$2,0)/JR$1</f>
        <v>3.5238967381824526</v>
      </c>
      <c r="JS22" s="62">
        <f>VLOOKUP($B22,RD_15[#All],JS$2,0)/JS$1</f>
        <v>3.5745000341273641</v>
      </c>
      <c r="JT22" s="62">
        <f>VLOOKUP($B22,RD_15[#All],JT$2,0)/JT$1</f>
        <v>3.585887796414112</v>
      </c>
      <c r="JU22" s="62">
        <f>VLOOKUP($B22,RD_15[#All],JU$2,0)/JU$1</f>
        <v>3.5571571285857004</v>
      </c>
      <c r="JV22" s="62">
        <f>VLOOKUP($B22,RD_15[#All],JV$2,0)/JV$1</f>
        <v>3.4164777021919877</v>
      </c>
      <c r="JW22" s="62">
        <f>VLOOKUP($B22,RD_15[#All],JW$2,0)/JW$1</f>
        <v>3.2305366591080871</v>
      </c>
      <c r="JX22" s="62">
        <f>VLOOKUP($B22,RD_15[#All],JX$2,0)/JX$1</f>
        <v>3.3915343915343912</v>
      </c>
      <c r="JY22" s="62">
        <f>VLOOKUP($B22,RD_15[#All],JY$2,0)/JY$1</f>
        <v>3.4017384731670446</v>
      </c>
      <c r="JZ22" s="62">
        <f>VLOOKUP($B22,RD_15[#All],JZ$2,0)/JZ$1</f>
        <v>3.32010582010582</v>
      </c>
      <c r="KA22" s="62">
        <f>VLOOKUP($B22,RD_15[#All],KA$2,0)/KA$1</f>
        <v>3.3620559334845046</v>
      </c>
      <c r="KB22" s="62">
        <f>VLOOKUP($B22,RD_15[#All],KB$2,0)/KB$1</f>
        <v>3.4244142101284956</v>
      </c>
      <c r="KC22" s="62">
        <f>VLOOKUP($B22,RD_15[#All],KC$2,0)/KC$1</f>
        <v>3.3492063492063493</v>
      </c>
      <c r="KD22" s="62">
        <f>VLOOKUP($B22,RD_15[#All],KD$2,0)/KD$1</f>
        <v>3.3242630385487528</v>
      </c>
      <c r="KE22" s="62">
        <f>VLOOKUP($B22,RD_15[#All],KE$2,0)/KE$1</f>
        <v>3.4191232048374904</v>
      </c>
      <c r="KF22" s="62">
        <f>VLOOKUP($B22,RD_15[#All],KF$2,0)/KF$1</f>
        <v>3.4503105590062111</v>
      </c>
      <c r="KG22" s="62">
        <f>VLOOKUP($B22,RD_15[#All],KG$2,0)/KG$1</f>
        <v>3.4164777021919877</v>
      </c>
      <c r="KH22" s="62">
        <f>VLOOKUP($B22,RD_15[#All],KH$2,0)/KH$1</f>
        <v>3.3393801965230536</v>
      </c>
      <c r="KI22" s="62">
        <f>VLOOKUP($B22,RD_15[#All],KI$2,0)/KI$1</f>
        <v>3.4523809523809526</v>
      </c>
      <c r="KJ22" s="62">
        <f>VLOOKUP($B22,RD_15[#All],KJ$2,0)/KJ$1</f>
        <v>3.3952380952380952</v>
      </c>
      <c r="KK22" s="62">
        <f>VLOOKUP($B22,RD_15[#All],KK$2,0)/KK$1</f>
        <v>3.3821428571428571</v>
      </c>
      <c r="KL22" s="62">
        <f>VLOOKUP($B22,RD_15[#All],KL$2,0)/KL$1</f>
        <v>3.3953576864535764</v>
      </c>
      <c r="KM22" s="62">
        <f>VLOOKUP($B22,RD_15[#All],KM$2,0)/KM$1</f>
        <v>3.4052511415525113</v>
      </c>
      <c r="KN22" s="62">
        <f>VLOOKUP($B22,RD_15[#All],KN$2,0)/KN$1</f>
        <v>3.3886992794842627</v>
      </c>
      <c r="KO22" s="62">
        <f>VLOOKUP($B22,RD_15[#All],KO$2,0)/KO$1</f>
        <v>3.3852863102009865</v>
      </c>
      <c r="KP22" s="62">
        <f>VLOOKUP($B22,RD_15[#All],KP$2,0)/KP$1</f>
        <v>3.3928706863860452</v>
      </c>
      <c r="KQ22" s="62">
        <f>VLOOKUP($B22,RD_15[#All],KQ$2,0)/KQ$1</f>
        <v>4.2703357563170652</v>
      </c>
      <c r="KR22" s="62">
        <f>VLOOKUP($B22,RD_15[#All],KR$2,0)/KR$1</f>
        <v>3.1949184679560108</v>
      </c>
      <c r="KS22" s="62">
        <f>VLOOKUP($B22,RD_15[#All],KS$2,0)/KS$1</f>
        <v>3.3667045885475919</v>
      </c>
      <c r="KT22" s="62">
        <f>VLOOKUP($B22,RD_15[#All],KT$2,0)/KT$1</f>
        <v>3.4160030337504739</v>
      </c>
      <c r="KU22" s="62">
        <f>VLOOKUP($B22,RD_15[#All],KU$2,0)/KU$1</f>
        <v>3.3655669321198332</v>
      </c>
      <c r="KV22" s="62">
        <f>VLOOKUP($B22,RD_15[#All],KV$2,0)/KV$1</f>
        <v>3.4226415094339622</v>
      </c>
      <c r="KW22" s="62">
        <f>VLOOKUP($B22,RD_15[#All],KW$2,0)/KW$1</f>
        <v>3.405384907091392</v>
      </c>
      <c r="KX22" s="62">
        <f>VLOOKUP($B22,RD_15[#All],KX$2,0)/KX$1</f>
        <v>3.4935752078609217</v>
      </c>
      <c r="KY22" s="62">
        <f>VLOOKUP($B22,RD_15[#All],KY$2,0)/KY$1</f>
        <v>3.4670634920634922</v>
      </c>
      <c r="KZ22" s="62">
        <f>VLOOKUP($B22,RD_15[#All],KZ$2,0)/KZ$1</f>
        <v>3.3988095238095237</v>
      </c>
      <c r="LA22" s="62">
        <f>VLOOKUP($B22,RD_15[#All],LA$2,0)/LA$1</f>
        <v>3.398744113029827</v>
      </c>
      <c r="LB22" s="62">
        <f>VLOOKUP($B22,RD_15[#All],LB$2,0)/LB$1</f>
        <v>3.3458466998839671</v>
      </c>
      <c r="LC22" s="62">
        <f>VLOOKUP($B22,RD_15[#All],LC$2,0)/LC$1</f>
        <v>3.4944444444444445</v>
      </c>
      <c r="LD22" s="62">
        <f>VLOOKUP($B22,RD_15[#All],LD$2,0)/LD$1</f>
        <v>3.4394856843836434</v>
      </c>
      <c r="LE22" s="62">
        <f>VLOOKUP($B22,RD_15[#All],LE$2,0)/LE$1</f>
        <v>3.4193017866487252</v>
      </c>
      <c r="LF22" s="62">
        <f>VLOOKUP($B22,RD_15[#All],LF$2,0)/LF$1</f>
        <v>3.3998654406817672</v>
      </c>
      <c r="LG22" s="62">
        <f>VLOOKUP($B22,RD_15[#All],LG$2,0)/LG$1</f>
        <v>3.392063492063492</v>
      </c>
      <c r="LH22" s="62">
        <f>VLOOKUP($B22,RD_15[#All],LH$2,0)/LH$1</f>
        <v>3.370238783772618</v>
      </c>
      <c r="LI22" s="62">
        <f>VLOOKUP($B22,RD_15[#All],LI$2,0)/LI$1</f>
        <v>3.3112805561785152</v>
      </c>
      <c r="LJ22" s="62">
        <f>VLOOKUP($B22,RD_15[#All],LJ$2,0)/LJ$1</f>
        <v>3.4105180533751964</v>
      </c>
      <c r="LK22" s="62">
        <f>VLOOKUP($B22,RD_15[#All],LK$2,0)/LK$1</f>
        <v>3.3963893249607531</v>
      </c>
      <c r="LL22" s="62">
        <f>VLOOKUP($B22,RD_15[#All],LL$2,0)/LL$1</f>
        <v>3.3967817896389323</v>
      </c>
      <c r="LM22" s="62">
        <f>VLOOKUP($B22,RD_15[#All],LM$2,0)/LM$1</f>
        <v>3.4865814457651187</v>
      </c>
      <c r="LN22" s="62">
        <f>VLOOKUP($B22,RD_15[#All],LN$2,0)/LN$1</f>
        <v>3.4267773043283243</v>
      </c>
      <c r="LO22" s="62">
        <f>VLOOKUP($B22,RD_15[#All],LO$2,0)/LO$1</f>
        <v>3.4178066831128051</v>
      </c>
      <c r="LP22" s="62">
        <f>VLOOKUP($B22,RD_15[#All],LP$2,0)/LP$1</f>
        <v>3.4286461837482243</v>
      </c>
      <c r="LQ22" s="62">
        <f>VLOOKUP($B22,RD_15[#All],LQ$2,0)/LQ$1</f>
        <v>3.4286461837482243</v>
      </c>
      <c r="LR22" s="62">
        <f>VLOOKUP($B22,RD_15[#All],LR$2,0)/LR$1</f>
        <v>3.3071690214547353</v>
      </c>
      <c r="LS22" s="62">
        <f>VLOOKUP($B22,RD_15[#All],LS$2,0)/LS$1</f>
        <v>3.4935748290797148</v>
      </c>
      <c r="LT22" s="62">
        <f>VLOOKUP($B22,RD_15[#All],LT$2,0)/LT$1</f>
        <v>3.4077708006279432</v>
      </c>
      <c r="LU22" s="62">
        <f>VLOOKUP($B22,RD_15[#All],LU$2,0)/LU$1</f>
        <v>3.4568288854003137</v>
      </c>
      <c r="LV22" s="62">
        <f>VLOOKUP($B22,RD_15[#All],LV$2,0)/LV$1</f>
        <v>3.3363422291993721</v>
      </c>
      <c r="LW22" s="62">
        <f>VLOOKUP($B22,RD_15[#All],LW$2,0)/LW$1</f>
        <v>3.5478806907378333</v>
      </c>
      <c r="LX22" s="62">
        <f>VLOOKUP($B22,RD_15[#All],LX$2,0)/LX$1</f>
        <v>3.6028257456828885</v>
      </c>
      <c r="LY22" s="62">
        <f>VLOOKUP($B22,RD_15[#All],LY$2,0)/LY$1</f>
        <v>3.4273940345368912</v>
      </c>
      <c r="LZ22" s="62">
        <f>VLOOKUP($B22,RD_15[#All],LZ$2,0)/LZ$1</f>
        <v>3.1879345144651263</v>
      </c>
      <c r="MA22" s="62">
        <f>VLOOKUP($B22,RD_15[#All],MA$2,0)/MA$1</f>
        <v>3.3011886073110563</v>
      </c>
      <c r="MB22" s="62">
        <f>VLOOKUP($B22,RD_15[#All],MB$2,0)/MB$1</f>
        <v>3.194662480376766</v>
      </c>
      <c r="MC22" s="62">
        <f>VLOOKUP($B22,RD_15[#All],MC$2,0)/MC$1</f>
        <v>3.2828735889960377</v>
      </c>
      <c r="MD22" s="62">
        <f>VLOOKUP($B22,RD_15[#All],MD$2,0)/MD$1</f>
        <v>3.2716603124766386</v>
      </c>
      <c r="ME22" s="62">
        <f>VLOOKUP($B22,RD_15[#All],ME$2,0)/ME$1</f>
        <v>3.2630634671450998</v>
      </c>
      <c r="MF22" s="62">
        <f>VLOOKUP($B22,RD_15[#All],MF$2,0)/MF$1</f>
        <v>3.2563355012334605</v>
      </c>
      <c r="MG22" s="62">
        <f>VLOOKUP($B22,RD_15[#All],MG$2,0)/MG$1</f>
        <v>3.2750242954324587</v>
      </c>
      <c r="MH22" s="62">
        <f>VLOOKUP($B22,RD_15[#All],MH$2,0)/MH$1</f>
        <v>3.3206249532780143</v>
      </c>
      <c r="MI22" s="62">
        <f>VLOOKUP($B22,RD_15[#All],MI$2,0)/MI$1</f>
        <v>3.2690438812887792</v>
      </c>
      <c r="MJ22" s="62">
        <f>VLOOKUP($B22,RD_15[#All],MJ$2,0)/MJ$1</f>
        <v>3.3288854003139718</v>
      </c>
      <c r="MK22" s="62">
        <f>VLOOKUP($B22,RD_15[#All],MK$2,0)/MK$1</f>
        <v>3.3359497645211929</v>
      </c>
      <c r="ML22" s="62">
        <f>VLOOKUP($B22,RD_15[#All],ML$2,0)/ML$1</f>
        <v>3.3131494355984148</v>
      </c>
      <c r="MM22" s="62">
        <f>VLOOKUP($B22,RD_15[#All],MM$2,0)/MM$1</f>
        <v>3.216144757498141</v>
      </c>
      <c r="MN22" s="62">
        <f>VLOOKUP($B22,RD_15[#All],MN$2,0)/MN$1</f>
        <v>3.3002354788069073</v>
      </c>
      <c r="MO22" s="62">
        <f>VLOOKUP($B22,RD_15[#All],MO$2,0)/MO$1</f>
        <v>3.338697017268446</v>
      </c>
      <c r="MP22" s="62">
        <f>VLOOKUP($B22,RD_15[#All],MP$2,0)/MP$1</f>
        <v>3.2827886399314976</v>
      </c>
      <c r="MQ22" s="62">
        <f>VLOOKUP($B22,RD_15[#All],MQ$2,0)/MQ$1</f>
        <v>3.1670030649622483</v>
      </c>
      <c r="MR22" s="62">
        <f>VLOOKUP($B22,RD_15[#All],MR$2,0)/MR$1</f>
        <v>3.1838229797413469</v>
      </c>
      <c r="MS22" s="62">
        <f>VLOOKUP($B22,RD_15[#All],MS$2,0)/MS$1</f>
        <v>3.3041601255886968</v>
      </c>
      <c r="MT22" s="62">
        <f>VLOOKUP($B22,RD_15[#All],MT$2,0)/MT$1</f>
        <v>3.2192807192807193</v>
      </c>
      <c r="MU22" s="62">
        <f>VLOOKUP($B22,RD_15[#All],MU$2,0)/MU$1</f>
        <v>3.323988936233834</v>
      </c>
      <c r="MV22" s="62">
        <f>VLOOKUP($B22,RD_15[#All],MV$2,0)/MV$1</f>
        <v>3.3052661624090196</v>
      </c>
      <c r="MW22" s="62">
        <f>VLOOKUP($B22,RD_15[#All],MW$2,0)/MW$1</f>
        <v>3.2448979591836733</v>
      </c>
      <c r="MX22" s="62">
        <f>VLOOKUP($B22,RD_15[#All],MX$2,0)/MX$1</f>
        <v>3.2996935037751358</v>
      </c>
      <c r="MY22" s="62">
        <f>VLOOKUP($B22,RD_15[#All],MY$2,0)/MY$1</f>
        <v>3.2178178963893247</v>
      </c>
      <c r="MZ22" s="62">
        <f>VLOOKUP($B22,RD_15[#All],MZ$2,0)/MZ$1</f>
        <v>3.2138932496075352</v>
      </c>
      <c r="NA22" s="62">
        <f>VLOOKUP($B22,RD_15[#All],NA$2,0)/NA$1</f>
        <v>3.3140543666859457</v>
      </c>
      <c r="NB22" s="62">
        <f>VLOOKUP($B22,RD_15[#All],NB$2,0)/NB$1</f>
        <v>3.2963108320251173</v>
      </c>
      <c r="NC22" s="62">
        <f>VLOOKUP($B22,RD_15[#All],NC$2,0)/NC$1</f>
        <v>3.3328100470957613</v>
      </c>
      <c r="ND22" s="62">
        <f>VLOOKUP($B22,RD_15[#All],ND$2,0)/ND$1</f>
        <v>3.3261381475667187</v>
      </c>
      <c r="NE22" s="62">
        <f>IFERROR(AVERAGEIF(Inv_SY_B20[[#This Row],[BLK1_INV1]:[BLK12_INV31]],"&gt;"&amp;0.1,Inv_SY_B20[[#This Row],[BLK1_INV1]:[BLK12_INV31]]),"")</f>
        <v>3.4605868956405379</v>
      </c>
    </row>
    <row r="23" spans="2:369" x14ac:dyDescent="0.35">
      <c r="B23" s="87">
        <f t="shared" si="6"/>
        <v>45764</v>
      </c>
      <c r="C23" s="62">
        <f>VLOOKUP($B23,RD_15[#All],C$2,0)/C$1</f>
        <v>3.7312599681020728</v>
      </c>
      <c r="D23" s="62">
        <f>VLOOKUP($B23,RD_15[#All],D$2,0)/D$1</f>
        <v>3.6379585326953747</v>
      </c>
      <c r="E23" s="62">
        <f>VLOOKUP($B23,RD_15[#All],E$2,0)/E$1</f>
        <v>3.768939393939394</v>
      </c>
      <c r="F23" s="62">
        <f>VLOOKUP($B23,RD_15[#All],F$2,0)/F$1</f>
        <v>3.7757575757575754</v>
      </c>
      <c r="G23" s="62">
        <f>VLOOKUP($B23,RD_15[#All],G$2,0)/G$1</f>
        <v>3.7545454545454549</v>
      </c>
      <c r="H23" s="62">
        <f>VLOOKUP($B23,RD_15[#All],H$2,0)/H$1</f>
        <v>3.5952923310554294</v>
      </c>
      <c r="I23" s="62">
        <f>VLOOKUP($B23,RD_15[#All],I$2,0)/I$1</f>
        <v>3.8814078041315994</v>
      </c>
      <c r="J23" s="62">
        <f>VLOOKUP($B23,RD_15[#All],J$2,0)/J$1</f>
        <v>3.7060606060606061</v>
      </c>
      <c r="K23" s="62">
        <f>VLOOKUP($B23,RD_15[#All],K$2,0)/K$1</f>
        <v>3.8053030303030302</v>
      </c>
      <c r="L23" s="62">
        <f>VLOOKUP($B23,RD_15[#All],L$2,0)/L$1</f>
        <v>3.8242424242424242</v>
      </c>
      <c r="M23" s="62">
        <f>VLOOKUP($B23,RD_15[#All],M$2,0)/M$1</f>
        <v>3.8606060606060608</v>
      </c>
      <c r="N23" s="62">
        <f>VLOOKUP($B23,RD_15[#All],N$2,0)/N$1</f>
        <v>3.8287878787878786</v>
      </c>
      <c r="O23" s="62">
        <f>VLOOKUP($B23,RD_15[#All],O$2,0)/O$1</f>
        <v>3.8181818181818183</v>
      </c>
      <c r="P23" s="62">
        <f>VLOOKUP($B23,RD_15[#All],P$2,0)/P$1</f>
        <v>3.8378787878787879</v>
      </c>
      <c r="Q23" s="62">
        <f>VLOOKUP($B23,RD_15[#All],Q$2,0)/Q$1</f>
        <v>3.8613636363636363</v>
      </c>
      <c r="R23" s="62">
        <f>VLOOKUP($B23,RD_15[#All],R$2,0)/R$1</f>
        <v>3.8651515151515152</v>
      </c>
      <c r="S23" s="62">
        <f>VLOOKUP($B23,RD_15[#All],S$2,0)/S$1</f>
        <v>3.8110047846889947</v>
      </c>
      <c r="T23" s="62">
        <f>VLOOKUP($B23,RD_15[#All],T$2,0)/T$1</f>
        <v>3.8389154704944177</v>
      </c>
      <c r="U23" s="62">
        <f>VLOOKUP($B23,RD_15[#All],U$2,0)/U$1</f>
        <v>3.8249999999999997</v>
      </c>
      <c r="V23" s="62">
        <f>VLOOKUP($B23,RD_15[#All],V$2,0)/V$1</f>
        <v>3.8666666666666667</v>
      </c>
      <c r="W23" s="62">
        <f>VLOOKUP($B23,RD_15[#All],W$2,0)/W$1</f>
        <v>3.9871212121212118</v>
      </c>
      <c r="X23" s="62">
        <f>VLOOKUP($B23,RD_15[#All],X$2,0)/X$1</f>
        <v>3.9325757575757576</v>
      </c>
      <c r="Y23" s="62">
        <f>VLOOKUP($B23,RD_15[#All],Y$2,0)/Y$1</f>
        <v>3.9765151515151516</v>
      </c>
      <c r="Z23" s="62">
        <f>VLOOKUP($B23,RD_15[#All],Z$2,0)/Z$1</f>
        <v>3.9386363636363635</v>
      </c>
      <c r="AA23" s="62">
        <f>VLOOKUP($B23,RD_15[#All],AA$2,0)/AA$1</f>
        <v>3.9598484848484854</v>
      </c>
      <c r="AB23" s="62">
        <f>VLOOKUP($B23,RD_15[#All],AB$2,0)/AB$1</f>
        <v>3.9689393939393938</v>
      </c>
      <c r="AC23" s="62">
        <f>VLOOKUP($B23,RD_15[#All],AC$2,0)/AC$1</f>
        <v>3.978030303030303</v>
      </c>
      <c r="AD23" s="62">
        <f>VLOOKUP($B23,RD_15[#All],AD$2,0)/AD$1</f>
        <v>3.9575757575757575</v>
      </c>
      <c r="AE23" s="62">
        <f>VLOOKUP($B23,RD_15[#All],AE$2,0)/AE$1</f>
        <v>3.9969696969696971</v>
      </c>
      <c r="AF23" s="62">
        <f>VLOOKUP($B23,RD_15[#All],AF$2,0)/AF$1</f>
        <v>4</v>
      </c>
      <c r="AG23" s="62">
        <f>VLOOKUP($B23,RD_15[#All],AG$2,0)/AG$1</f>
        <v>3.9530303030303027</v>
      </c>
      <c r="AH23" s="62">
        <f>VLOOKUP($B23,RD_15[#All],AH$2,0)/AH$1</f>
        <v>3.9643939393939389</v>
      </c>
      <c r="AI23" s="62">
        <f>VLOOKUP($B23,RD_15[#All],AI$2,0)/AI$1</f>
        <v>3.73030303030303</v>
      </c>
      <c r="AJ23" s="62">
        <f>VLOOKUP($B23,RD_15[#All],AJ$2,0)/AJ$1</f>
        <v>3.6897926634768736</v>
      </c>
      <c r="AK23" s="62">
        <f>VLOOKUP($B23,RD_15[#All],AK$2,0)/AK$1</f>
        <v>3.7320574162679425</v>
      </c>
      <c r="AL23" s="62">
        <f>VLOOKUP($B23,RD_15[#All],AL$2,0)/AL$1</f>
        <v>3.7623604465709728</v>
      </c>
      <c r="AM23" s="62">
        <f>VLOOKUP($B23,RD_15[#All],AM$2,0)/AM$1</f>
        <v>3.8277511961722488</v>
      </c>
      <c r="AN23" s="62">
        <f>VLOOKUP($B23,RD_15[#All],AN$2,0)/AN$1</f>
        <v>3.8413078149920254</v>
      </c>
      <c r="AO23" s="62">
        <f>VLOOKUP($B23,RD_15[#All],AO$2,0)/AO$1</f>
        <v>3.7606060606060603</v>
      </c>
      <c r="AP23" s="62">
        <f>VLOOKUP($B23,RD_15[#All],AP$2,0)/AP$1</f>
        <v>3.7870813397129184</v>
      </c>
      <c r="AQ23" s="62">
        <f>VLOOKUP($B23,RD_15[#All],AQ$2,0)/AQ$1</f>
        <v>3.6598484848484851</v>
      </c>
      <c r="AR23" s="62">
        <f>VLOOKUP($B23,RD_15[#All],AR$2,0)/AR$1</f>
        <v>3.7617689015691869</v>
      </c>
      <c r="AS23" s="62">
        <f>VLOOKUP($B23,RD_15[#All],AS$2,0)/AS$1</f>
        <v>3.8328710124826637</v>
      </c>
      <c r="AT23" s="62">
        <f>VLOOKUP($B23,RD_15[#All],AT$2,0)/AT$1</f>
        <v>3.8040935672514613</v>
      </c>
      <c r="AU23" s="62">
        <f>VLOOKUP($B23,RD_15[#All],AU$2,0)/AU$1</f>
        <v>3.8472222222222214</v>
      </c>
      <c r="AV23" s="62">
        <f>VLOOKUP($B23,RD_15[#All],AV$2,0)/AV$1</f>
        <v>3.9232995658465999</v>
      </c>
      <c r="AW23" s="62">
        <f>VLOOKUP($B23,RD_15[#All],AW$2,0)/AW$1</f>
        <v>3.9088471849865956</v>
      </c>
      <c r="AX23" s="62">
        <f>VLOOKUP($B23,RD_15[#All],AX$2,0)/AX$1</f>
        <v>3.8897849462365586</v>
      </c>
      <c r="AY23" s="62">
        <f>VLOOKUP($B23,RD_15[#All],AY$2,0)/AY$1</f>
        <v>3.7683374083129584</v>
      </c>
      <c r="AZ23" s="62">
        <f>VLOOKUP($B23,RD_15[#All],AZ$2,0)/AZ$1</f>
        <v>3.9113747383112347</v>
      </c>
      <c r="BA23" s="62">
        <f>VLOOKUP($B23,RD_15[#All],BA$2,0)/BA$1</f>
        <v>3.8995601173020527</v>
      </c>
      <c r="BB23" s="62">
        <f>VLOOKUP($B23,RD_15[#All],BB$2,0)/BB$1</f>
        <v>3.8150833937635968</v>
      </c>
      <c r="BC23" s="62">
        <f>VLOOKUP($B23,RD_15[#All],BC$2,0)/BC$1</f>
        <v>3.4718614718614718</v>
      </c>
      <c r="BD23" s="62">
        <f>VLOOKUP($B23,RD_15[#All],BD$2,0)/BD$1</f>
        <v>3.7998619737750174</v>
      </c>
      <c r="BE23" s="62">
        <f>VLOOKUP($B23,RD_15[#All],BE$2,0)/BE$1</f>
        <v>3.7499999999999996</v>
      </c>
      <c r="BF23" s="62">
        <f>VLOOKUP($B23,RD_15[#All],BF$2,0)/BF$1</f>
        <v>3.8173547935619312</v>
      </c>
      <c r="BG23" s="62">
        <f>VLOOKUP($B23,RD_15[#All],BG$2,0)/BG$1</f>
        <v>3.808467741935484</v>
      </c>
      <c r="BH23" s="62">
        <f>VLOOKUP($B23,RD_15[#All],BH$2,0)/BH$1</f>
        <v>3.6514726507713888</v>
      </c>
      <c r="BI23" s="62">
        <f>VLOOKUP($B23,RD_15[#All],BI$2,0)/BI$1</f>
        <v>3.6549520766773163</v>
      </c>
      <c r="BJ23" s="62">
        <f>VLOOKUP($B23,RD_15[#All],BJ$2,0)/BJ$1</f>
        <v>3.6307371349095967</v>
      </c>
      <c r="BK23" s="62">
        <f>VLOOKUP($B23,RD_15[#All],BK$2,0)/BK$1</f>
        <v>3.4454545454545453</v>
      </c>
      <c r="BL23" s="62">
        <f>VLOOKUP($B23,RD_15[#All],BL$2,0)/BL$1</f>
        <v>3.7643312101910831</v>
      </c>
      <c r="BM23" s="62">
        <f>VLOOKUP($B23,RD_15[#All],BM$2,0)/BM$1</f>
        <v>3.7734604105571847</v>
      </c>
      <c r="BN23" s="62">
        <f>VLOOKUP($B23,RD_15[#All],BN$2,0)/BN$1</f>
        <v>4.1066252587991716</v>
      </c>
      <c r="BO23" s="62">
        <f>VLOOKUP($B23,RD_15[#All],BO$2,0)/BO$1</f>
        <v>4.0479641131815036</v>
      </c>
      <c r="BP23" s="62">
        <f>VLOOKUP($B23,RD_15[#All],BP$2,0)/BP$1</f>
        <v>4.0809968847352032</v>
      </c>
      <c r="BQ23" s="62">
        <f>VLOOKUP($B23,RD_15[#All],BQ$2,0)/BQ$1</f>
        <v>4.0838509316770182</v>
      </c>
      <c r="BR23" s="62">
        <f>VLOOKUP($B23,RD_15[#All],BR$2,0)/BR$1</f>
        <v>4.0469289164941333</v>
      </c>
      <c r="BS23" s="62">
        <f>VLOOKUP($B23,RD_15[#All],BS$2,0)/BS$1</f>
        <v>4.0891653706583719</v>
      </c>
      <c r="BT23" s="62">
        <f>VLOOKUP($B23,RD_15[#All],BT$2,0)/BT$1</f>
        <v>4.0717736369910282</v>
      </c>
      <c r="BU23" s="62">
        <f>VLOOKUP($B23,RD_15[#All],BU$2,0)/BU$1</f>
        <v>4.0890269151138714</v>
      </c>
      <c r="BV23" s="62">
        <f>VLOOKUP($B23,RD_15[#All],BV$2,0)/BV$1</f>
        <v>4.0472739820565913</v>
      </c>
      <c r="BW23" s="62">
        <f>VLOOKUP($B23,RD_15[#All],BW$2,0)/BW$1</f>
        <v>3.9706694271911664</v>
      </c>
      <c r="BX23" s="62">
        <f>VLOOKUP($B23,RD_15[#All],BX$2,0)/BX$1</f>
        <v>3.9314901756216307</v>
      </c>
      <c r="BY23" s="62">
        <f>VLOOKUP($B23,RD_15[#All],BY$2,0)/BY$1</f>
        <v>3.9478951000690126</v>
      </c>
      <c r="BZ23" s="62">
        <f>VLOOKUP($B23,RD_15[#All],BZ$2,0)/BZ$1</f>
        <v>4.0551948051948052</v>
      </c>
      <c r="CA23" s="62">
        <f>VLOOKUP($B23,RD_15[#All],CA$2,0)/CA$1</f>
        <v>3.9848484848484849</v>
      </c>
      <c r="CB23" s="62">
        <f>VLOOKUP($B23,RD_15[#All],CB$2,0)/CB$1</f>
        <v>4.0510697032436163</v>
      </c>
      <c r="CC23" s="62">
        <f>VLOOKUP($B23,RD_15[#All],CC$2,0)/CC$1</f>
        <v>4.0755693581780532</v>
      </c>
      <c r="CD23" s="62">
        <f>VLOOKUP($B23,RD_15[#All],CD$2,0)/CD$1</f>
        <v>4.1528640441683917</v>
      </c>
      <c r="CE23" s="62">
        <f>VLOOKUP($B23,RD_15[#All],CE$2,0)/CE$1</f>
        <v>4.0210489993098681</v>
      </c>
      <c r="CF23" s="62">
        <f>VLOOKUP($B23,RD_15[#All],CF$2,0)/CF$1</f>
        <v>4.0482804232804241</v>
      </c>
      <c r="CG23" s="62">
        <f>VLOOKUP($B23,RD_15[#All],CG$2,0)/CG$1</f>
        <v>4.1407867494824018</v>
      </c>
      <c r="CH23" s="62">
        <f>VLOOKUP($B23,RD_15[#All],CH$2,0)/CH$1</f>
        <v>4.1273448773448775</v>
      </c>
      <c r="CI23" s="62">
        <f>VLOOKUP($B23,RD_15[#All],CI$2,0)/CI$1</f>
        <v>4.0745341614906829</v>
      </c>
      <c r="CJ23" s="62">
        <f>VLOOKUP($B23,RD_15[#All],CJ$2,0)/CJ$1</f>
        <v>4.1605339105339105</v>
      </c>
      <c r="CK23" s="62">
        <f>VLOOKUP($B23,RD_15[#All],CK$2,0)/CK$1</f>
        <v>4.0779220779220786</v>
      </c>
      <c r="CL23" s="62">
        <f>VLOOKUP($B23,RD_15[#All],CL$2,0)/CL$1</f>
        <v>4.015897701745291</v>
      </c>
      <c r="CM23" s="62">
        <f>VLOOKUP($B23,RD_15[#All],CM$2,0)/CM$1</f>
        <v>4.0286404416839199</v>
      </c>
      <c r="CN23" s="62">
        <f>VLOOKUP($B23,RD_15[#All],CN$2,0)/CN$1</f>
        <v>4.1045548654244302</v>
      </c>
      <c r="CO23" s="62">
        <f>VLOOKUP($B23,RD_15[#All],CO$2,0)/CO$1</f>
        <v>4.1235334713595577</v>
      </c>
      <c r="CP23" s="62">
        <f>VLOOKUP($B23,RD_15[#All],CP$2,0)/CP$1</f>
        <v>3.9016563146997929</v>
      </c>
      <c r="CQ23" s="62">
        <f>VLOOKUP($B23,RD_15[#All],CQ$2,0)/CQ$1</f>
        <v>3.9775707384403036</v>
      </c>
      <c r="CR23" s="62">
        <f>VLOOKUP($B23,RD_15[#All],CR$2,0)/CR$1</f>
        <v>4.0262249827467214</v>
      </c>
      <c r="CS23" s="62">
        <f>VLOOKUP($B23,RD_15[#All],CS$2,0)/CS$1</f>
        <v>4.0804002760524494</v>
      </c>
      <c r="CT23" s="62">
        <f>VLOOKUP($B23,RD_15[#All],CT$2,0)/CT$1</f>
        <v>4.0310559006211184</v>
      </c>
      <c r="CU23" s="62">
        <f>VLOOKUP($B23,RD_15[#All],CU$2,0)/CU$1</f>
        <v>3.9765079365079363</v>
      </c>
      <c r="CV23" s="62">
        <f>VLOOKUP($B23,RD_15[#All],CV$2,0)/CV$1</f>
        <v>4.0634920634920633</v>
      </c>
      <c r="CW23" s="62">
        <f>VLOOKUP($B23,RD_15[#All],CW$2,0)/CW$1</f>
        <v>4.0403726708074537</v>
      </c>
      <c r="CX23" s="62">
        <f>VLOOKUP($B23,RD_15[#All],CX$2,0)/CX$1</f>
        <v>4.033189033189033</v>
      </c>
      <c r="CY23" s="62">
        <f>VLOOKUP($B23,RD_15[#All],CY$2,0)/CY$1</f>
        <v>4.0234487734487736</v>
      </c>
      <c r="CZ23" s="62">
        <f>VLOOKUP($B23,RD_15[#All],CZ$2,0)/CZ$1</f>
        <v>4.07487922705314</v>
      </c>
      <c r="DA23" s="62">
        <f>VLOOKUP($B23,RD_15[#All],DA$2,0)/DA$1</f>
        <v>4.0305078869821456</v>
      </c>
      <c r="DB23" s="62">
        <f>VLOOKUP($B23,RD_15[#All],DB$2,0)/DB$1</f>
        <v>4.0445134575569357</v>
      </c>
      <c r="DC23" s="62">
        <f>VLOOKUP($B23,RD_15[#All],DC$2,0)/DC$1</f>
        <v>4.2650103519668736</v>
      </c>
      <c r="DD23" s="62">
        <f>VLOOKUP($B23,RD_15[#All],DD$2,0)/DD$1</f>
        <v>4.0296756383712902</v>
      </c>
      <c r="DE23" s="62">
        <f>VLOOKUP($B23,RD_15[#All],DE$2,0)/DE$1</f>
        <v>4.1314699792960656</v>
      </c>
      <c r="DF23" s="62">
        <f>VLOOKUP($B23,RD_15[#All],DF$2,0)/DF$1</f>
        <v>4.0420979986197381</v>
      </c>
      <c r="DG23" s="62">
        <f>VLOOKUP($B23,RD_15[#All],DG$2,0)/DG$1</f>
        <v>4.0600414078674945</v>
      </c>
      <c r="DH23" s="62">
        <f>VLOOKUP($B23,RD_15[#All],DH$2,0)/DH$1</f>
        <v>4.1363008971704627</v>
      </c>
      <c r="DI23" s="62">
        <f>VLOOKUP($B23,RD_15[#All],DI$2,0)/DI$1</f>
        <v>4.1235334713595577</v>
      </c>
      <c r="DJ23" s="62">
        <f>VLOOKUP($B23,RD_15[#All],DJ$2,0)/DJ$1</f>
        <v>3.9568668046928916</v>
      </c>
      <c r="DK23" s="62">
        <f>VLOOKUP($B23,RD_15[#All],DK$2,0)/DK$1</f>
        <v>4.149659863945578</v>
      </c>
      <c r="DL23" s="62">
        <f>VLOOKUP($B23,RD_15[#All],DL$2,0)/DL$1</f>
        <v>4.0144300144300145</v>
      </c>
      <c r="DM23" s="62">
        <f>VLOOKUP($B23,RD_15[#All],DM$2,0)/DM$1</f>
        <v>4.0534851621808148</v>
      </c>
      <c r="DN23" s="62">
        <f>VLOOKUP($B23,RD_15[#All],DN$2,0)/DN$1</f>
        <v>4.0731538992408556</v>
      </c>
      <c r="DO23" s="62">
        <f>VLOOKUP($B23,RD_15[#All],DO$2,0)/DO$1</f>
        <v>4.0483091787439616</v>
      </c>
      <c r="DP23" s="62">
        <f>VLOOKUP($B23,RD_15[#All],DP$2,0)/DP$1</f>
        <v>4.1118012422360239</v>
      </c>
      <c r="DQ23" s="62">
        <f>VLOOKUP($B23,RD_15[#All],DQ$2,0)/DQ$1</f>
        <v>4.1987577639751548</v>
      </c>
      <c r="DR23" s="62">
        <f>VLOOKUP($B23,RD_15[#All],DR$2,0)/DR$1</f>
        <v>4.0317460317460316</v>
      </c>
      <c r="DS23" s="62">
        <f>VLOOKUP($B23,RD_15[#All],DS$2,0)/DS$1</f>
        <v>4.1176673567977913</v>
      </c>
      <c r="DT23" s="62">
        <f>VLOOKUP($B23,RD_15[#All],DT$2,0)/DT$1</f>
        <v>4.0876466528640441</v>
      </c>
      <c r="DU23" s="62">
        <f>VLOOKUP($B23,RD_15[#All],DU$2,0)/DU$1</f>
        <v>4.0609668109668116</v>
      </c>
      <c r="DV23" s="62">
        <f>VLOOKUP($B23,RD_15[#All],DV$2,0)/DV$1</f>
        <v>4.1327561327561328</v>
      </c>
      <c r="DW23" s="62">
        <f>VLOOKUP($B23,RD_15[#All],DW$2,0)/DW$1</f>
        <v>4.191856452726018</v>
      </c>
      <c r="DX23" s="62">
        <f>VLOOKUP($B23,RD_15[#All],DX$2,0)/DX$1</f>
        <v>4.1683919944789505</v>
      </c>
      <c r="DY23" s="62">
        <f>VLOOKUP($B23,RD_15[#All],DY$2,0)/DY$1</f>
        <v>4.083505866114562</v>
      </c>
      <c r="DZ23" s="62">
        <f>VLOOKUP($B23,RD_15[#All],DZ$2,0)/DZ$1</f>
        <v>4.170807453416149</v>
      </c>
      <c r="EA23" s="62">
        <f>VLOOKUP($B23,RD_15[#All],EA$2,0)/EA$1</f>
        <v>4.0776397515527947</v>
      </c>
      <c r="EB23" s="62">
        <f>VLOOKUP($B23,RD_15[#All],EB$2,0)/EB$1</f>
        <v>4.0486542443064177</v>
      </c>
      <c r="EC23" s="62">
        <f>VLOOKUP($B23,RD_15[#All],EC$2,0)/EC$1</f>
        <v>4.0269151138716355</v>
      </c>
      <c r="ED23" s="62">
        <f>VLOOKUP($B23,RD_15[#All],ED$2,0)/ED$1</f>
        <v>4.0979986197377496</v>
      </c>
      <c r="EE23" s="62">
        <f>VLOOKUP($B23,RD_15[#All],EE$2,0)/EE$1</f>
        <v>4.0093167701863353</v>
      </c>
      <c r="EF23" s="62">
        <f>VLOOKUP($B23,RD_15[#All],EF$2,0)/EF$1</f>
        <v>4.1200828157349898</v>
      </c>
      <c r="EG23" s="62">
        <f>VLOOKUP($B23,RD_15[#All],EG$2,0)/EG$1</f>
        <v>4.0203588681849549</v>
      </c>
      <c r="EH23" s="62">
        <f>VLOOKUP($B23,RD_15[#All],EH$2,0)/EH$1</f>
        <v>4.0652173913043477</v>
      </c>
      <c r="EI23" s="62">
        <f>VLOOKUP($B23,RD_15[#All],EI$2,0)/EI$1</f>
        <v>4.1507936507936503</v>
      </c>
      <c r="EJ23" s="62">
        <f>VLOOKUP($B23,RD_15[#All],EJ$2,0)/EJ$1</f>
        <v>4.0362318840579707</v>
      </c>
      <c r="EK23" s="62">
        <f>VLOOKUP($B23,RD_15[#All],EK$2,0)/EK$1</f>
        <v>3.9146031746031742</v>
      </c>
      <c r="EL23" s="62">
        <f>VLOOKUP($B23,RD_15[#All],EL$2,0)/EL$1</f>
        <v>3.9861973775017252</v>
      </c>
      <c r="EM23" s="62">
        <f>VLOOKUP($B23,RD_15[#All],EM$2,0)/EM$1</f>
        <v>4.0420979986197381</v>
      </c>
      <c r="EN23" s="62">
        <f>VLOOKUP($B23,RD_15[#All],EN$2,0)/EN$1</f>
        <v>3.9986197377501722</v>
      </c>
      <c r="EO23" s="62">
        <f>VLOOKUP($B23,RD_15[#All],EO$2,0)/EO$1</f>
        <v>4.0438233264320225</v>
      </c>
      <c r="EP23" s="62">
        <f>VLOOKUP($B23,RD_15[#All],EP$2,0)/EP$1</f>
        <v>4.1224982746721874</v>
      </c>
      <c r="EQ23" s="62">
        <f>VLOOKUP($B23,RD_15[#All],EQ$2,0)/EQ$1</f>
        <v>4.0362318840579707</v>
      </c>
      <c r="ER23" s="62">
        <f>VLOOKUP($B23,RD_15[#All],ER$2,0)/ER$1</f>
        <v>4.1038647342995169</v>
      </c>
      <c r="ES23" s="62">
        <f>VLOOKUP($B23,RD_15[#All],ES$2,0)/ES$1</f>
        <v>4.0548654244306412</v>
      </c>
      <c r="ET23" s="62">
        <f>VLOOKUP($B23,RD_15[#All],ET$2,0)/ET$1</f>
        <v>4.1771284271284275</v>
      </c>
      <c r="EU23" s="62">
        <f>VLOOKUP($B23,RD_15[#All],EU$2,0)/EU$1</f>
        <v>4.1312830687830688</v>
      </c>
      <c r="EV23" s="62">
        <f>VLOOKUP($B23,RD_15[#All],EV$2,0)/EV$1</f>
        <v>4.0793650793650791</v>
      </c>
      <c r="EW23" s="62">
        <f>VLOOKUP($B23,RD_15[#All],EW$2,0)/EW$1</f>
        <v>4.1623015873015881</v>
      </c>
      <c r="EX23" s="62">
        <f>VLOOKUP($B23,RD_15[#All],EX$2,0)/EX$1</f>
        <v>4.0617667356797789</v>
      </c>
      <c r="EY23" s="62">
        <f>VLOOKUP($B23,RD_15[#All],EY$2,0)/EY$1</f>
        <v>4.2331821617535894</v>
      </c>
      <c r="EZ23" s="62">
        <f>VLOOKUP($B23,RD_15[#All],EZ$2,0)/EZ$1</f>
        <v>3.9882677708764662</v>
      </c>
      <c r="FA23" s="62">
        <f>VLOOKUP($B23,RD_15[#All],FA$2,0)/FA$1</f>
        <v>4.0759144237405103</v>
      </c>
      <c r="FB23" s="62">
        <f>VLOOKUP($B23,RD_15[#All],FB$2,0)/FB$1</f>
        <v>4.0821256038647338</v>
      </c>
      <c r="FC23" s="62">
        <f>VLOOKUP($B23,RD_15[#All],FC$2,0)/FC$1</f>
        <v>4.120772946859903</v>
      </c>
      <c r="FD23" s="62">
        <f>VLOOKUP($B23,RD_15[#All],FD$2,0)/FD$1</f>
        <v>3.9868875086266393</v>
      </c>
      <c r="FE23" s="62">
        <f>VLOOKUP($B23,RD_15[#All],FE$2,0)/FE$1</f>
        <v>4.0638371290545203</v>
      </c>
      <c r="FF23" s="62">
        <f>VLOOKUP($B23,RD_15[#All],FF$2,0)/FF$1</f>
        <v>3.9516908212560384</v>
      </c>
      <c r="FG23" s="202">
        <f>VLOOKUP($B23,RD_15[#All],FG$2,0)/FG$1</f>
        <v>4.0621118012422359</v>
      </c>
      <c r="FH23" s="62">
        <f>VLOOKUP($B23,RD_15[#All],FH$2,0)/FH$1</f>
        <v>3.8405797101449273</v>
      </c>
      <c r="FI23" s="62">
        <f>VLOOKUP($B23,RD_15[#All],FI$2,0)/FI$1</f>
        <v>3.9730848861283645</v>
      </c>
      <c r="FJ23" s="62">
        <f>VLOOKUP($B23,RD_15[#All],FJ$2,0)/FJ$1</f>
        <v>4.0330687830687832</v>
      </c>
      <c r="FK23" s="62">
        <f>VLOOKUP($B23,RD_15[#All],FK$2,0)/FK$1</f>
        <v>4.1224982746721874</v>
      </c>
      <c r="FL23" s="62">
        <f>VLOOKUP($B23,RD_15[#All],FL$2,0)/FL$1</f>
        <v>4.1230158730158735</v>
      </c>
      <c r="FM23" s="62">
        <f>VLOOKUP($B23,RD_15[#All],FM$2,0)/FM$1</f>
        <v>3.9920634920634916</v>
      </c>
      <c r="FN23" s="62">
        <f>VLOOKUP($B23,RD_15[#All],FN$2,0)/FN$1</f>
        <v>4.021919879062736</v>
      </c>
      <c r="FO23" s="62">
        <f>VLOOKUP($B23,RD_15[#All],FO$2,0)/FO$1</f>
        <v>3.9554043839758117</v>
      </c>
      <c r="FP23" s="62">
        <f>VLOOKUP($B23,RD_15[#All],FP$2,0)/FP$1</f>
        <v>3.9531368102796671</v>
      </c>
      <c r="FQ23" s="62">
        <f>VLOOKUP($B23,RD_15[#All],FQ$2,0)/FQ$1</f>
        <v>3.9134542705971276</v>
      </c>
      <c r="FR23" s="62">
        <f>VLOOKUP($B23,RD_15[#All],FR$2,0)/FR$1</f>
        <v>3.9591836734693873</v>
      </c>
      <c r="FS23" s="62">
        <f>VLOOKUP($B23,RD_15[#All],FS$2,0)/FS$1</f>
        <v>3.9746787603930458</v>
      </c>
      <c r="FT23" s="62">
        <f>VLOOKUP($B23,RD_15[#All],FT$2,0)/FT$1</f>
        <v>4.0423280423280419</v>
      </c>
      <c r="FU23" s="62">
        <f>VLOOKUP($B23,RD_15[#All],FU$2,0)/FU$1</f>
        <v>4.0710506424792134</v>
      </c>
      <c r="FV23" s="62">
        <f>VLOOKUP($B23,RD_15[#All],FV$2,0)/FV$1</f>
        <v>3.9935752078609221</v>
      </c>
      <c r="FW23" s="62">
        <f>VLOOKUP($B23,RD_15[#All],FW$2,0)/FW$1</f>
        <v>4.0408163265306118</v>
      </c>
      <c r="FX23" s="62">
        <f>VLOOKUP($B23,RD_15[#All],FX$2,0)/FX$1</f>
        <v>4.0423280423280419</v>
      </c>
      <c r="FY23" s="62">
        <f>VLOOKUP($B23,RD_15[#All],FY$2,0)/FY$1</f>
        <v>4.024943310657596</v>
      </c>
      <c r="FZ23" s="62">
        <f>VLOOKUP($B23,RD_15[#All],FZ$2,0)/FZ$1</f>
        <v>4.0083333333333337</v>
      </c>
      <c r="GA23" s="62">
        <f>VLOOKUP($B23,RD_15[#All],GA$2,0)/GA$1</f>
        <v>4.1111111111111107</v>
      </c>
      <c r="GB23" s="62">
        <f>VLOOKUP($B23,RD_15[#All],GB$2,0)/GB$1</f>
        <v>3.9343434343434343</v>
      </c>
      <c r="GC23" s="62">
        <f>VLOOKUP($B23,RD_15[#All],GC$2,0)/GC$1</f>
        <v>4.0321239606953894</v>
      </c>
      <c r="GD23" s="62">
        <f>VLOOKUP($B23,RD_15[#All],GD$2,0)/GD$1</f>
        <v>4.0578231292517009</v>
      </c>
      <c r="GE23" s="62">
        <f>VLOOKUP($B23,RD_15[#All],GE$2,0)/GE$1</f>
        <v>4.0733182161753589</v>
      </c>
      <c r="GF23" s="62">
        <f>VLOOKUP($B23,RD_15[#All],GF$2,0)/GF$1</f>
        <v>4.0487528344671198</v>
      </c>
      <c r="GG23" s="62">
        <f>VLOOKUP($B23,RD_15[#All],GG$2,0)/GG$1</f>
        <v>4.0400604686318973</v>
      </c>
      <c r="GH23" s="62">
        <f>VLOOKUP($B23,RD_15[#All],GH$2,0)/GH$1</f>
        <v>4.0616024187452755</v>
      </c>
      <c r="GI23" s="62">
        <f>VLOOKUP($B23,RD_15[#All],GI$2,0)/GI$1</f>
        <v>4.0302343159486016</v>
      </c>
      <c r="GJ23" s="62">
        <f>VLOOKUP($B23,RD_15[#All],GJ$2,0)/GJ$1</f>
        <v>4.0752078609221458</v>
      </c>
      <c r="GK23" s="62">
        <f>VLOOKUP($B23,RD_15[#All],GK$2,0)/GK$1</f>
        <v>3.9897959183673466</v>
      </c>
      <c r="GL23" s="62">
        <f>VLOOKUP($B23,RD_15[#All],GL$2,0)/GL$1</f>
        <v>4.0695389266817834</v>
      </c>
      <c r="GM23" s="62">
        <f>VLOOKUP($B23,RD_15[#All],GM$2,0)/GM$1</f>
        <v>4.0079365079365079</v>
      </c>
      <c r="GN23" s="62">
        <f>VLOOKUP($B23,RD_15[#All],GN$2,0)/GN$1</f>
        <v>4.034391534391534</v>
      </c>
      <c r="GO23" s="62">
        <f>VLOOKUP($B23,RD_15[#All],GO$2,0)/GO$1</f>
        <v>4.1071428571428568</v>
      </c>
      <c r="GP23" s="62">
        <f>VLOOKUP($B23,RD_15[#All],GP$2,0)/GP$1</f>
        <v>4.0853174603174605</v>
      </c>
      <c r="GQ23" s="62">
        <f>VLOOKUP($B23,RD_15[#All],GQ$2,0)/GQ$1</f>
        <v>4.0924603174603176</v>
      </c>
      <c r="GR23" s="62">
        <f>VLOOKUP($B23,RD_15[#All],GR$2,0)/GR$1</f>
        <v>3.9041703637976934</v>
      </c>
      <c r="GS23" s="62">
        <f>VLOOKUP($B23,RD_15[#All],GS$2,0)/GS$1</f>
        <v>4.0641634297223419</v>
      </c>
      <c r="GT23" s="62">
        <f>VLOOKUP($B23,RD_15[#All],GT$2,0)/GT$1</f>
        <v>4.0541601255886972</v>
      </c>
      <c r="GU23" s="62">
        <f>VLOOKUP($B23,RD_15[#All],GU$2,0)/GU$1</f>
        <v>3.9905718384914941</v>
      </c>
      <c r="GV23" s="62">
        <f>VLOOKUP($B23,RD_15[#All],GV$2,0)/GV$1</f>
        <v>3.9041703637976934</v>
      </c>
      <c r="GW23" s="62">
        <f>VLOOKUP($B23,RD_15[#All],GW$2,0)/GW$1</f>
        <v>4.1283993115318411</v>
      </c>
      <c r="GX23" s="62">
        <f>VLOOKUP($B23,RD_15[#All],GX$2,0)/GX$1</f>
        <v>3.9602956567242287</v>
      </c>
      <c r="GY23" s="62">
        <f>VLOOKUP($B23,RD_15[#All],GY$2,0)/GY$1</f>
        <v>4.0222510408845809</v>
      </c>
      <c r="GZ23" s="62">
        <f>VLOOKUP($B23,RD_15[#All],GZ$2,0)/GZ$1</f>
        <v>4.1428571428571432</v>
      </c>
      <c r="HA23" s="62">
        <f>VLOOKUP($B23,RD_15[#All],HA$2,0)/HA$1</f>
        <v>4.0686642549996588</v>
      </c>
      <c r="HB23" s="62">
        <f>VLOOKUP($B23,RD_15[#All],HB$2,0)/HB$1</f>
        <v>3.9828029113743399</v>
      </c>
      <c r="HC23" s="62">
        <f>VLOOKUP($B23,RD_15[#All],HC$2,0)/HC$1</f>
        <v>4.024546881689739</v>
      </c>
      <c r="HD23" s="62">
        <f>VLOOKUP($B23,RD_15[#All],HD$2,0)/HD$1</f>
        <v>4.1096658443597214</v>
      </c>
      <c r="HE23" s="62">
        <f>VLOOKUP($B23,RD_15[#All],HE$2,0)/HE$1</f>
        <v>4.0195208518189887</v>
      </c>
      <c r="HF23" s="62">
        <f>VLOOKUP($B23,RD_15[#All],HF$2,0)/HF$1</f>
        <v>4.222573007103394</v>
      </c>
      <c r="HG23" s="62">
        <f>VLOOKUP($B23,RD_15[#All],HG$2,0)/HG$1</f>
        <v>4.0083725798011507</v>
      </c>
      <c r="HH23" s="62">
        <f>VLOOKUP($B23,RD_15[#All],HH$2,0)/HH$1</f>
        <v>4.0886970172684451</v>
      </c>
      <c r="HI23" s="62">
        <f>VLOOKUP($B23,RD_15[#All],HI$2,0)/HI$1</f>
        <v>4.158163265306122</v>
      </c>
      <c r="HJ23" s="62">
        <f>VLOOKUP($B23,RD_15[#All],HJ$2,0)/HJ$1</f>
        <v>3.968611468611468</v>
      </c>
      <c r="HK23" s="62">
        <f>VLOOKUP($B23,RD_15[#All],HK$2,0)/HK$1</f>
        <v>4.1605387094108899</v>
      </c>
      <c r="HL23" s="62">
        <f>VLOOKUP($B23,RD_15[#All],HL$2,0)/HL$1</f>
        <v>4.0990755276469555</v>
      </c>
      <c r="HM23" s="62">
        <f>VLOOKUP($B23,RD_15[#All],HM$2,0)/HM$1</f>
        <v>3.9046964939822089</v>
      </c>
      <c r="HN23" s="62">
        <f>VLOOKUP($B23,RD_15[#All],HN$2,0)/HN$1</f>
        <v>3.7826915494808775</v>
      </c>
      <c r="HO23" s="62">
        <f>VLOOKUP($B23,RD_15[#All],HO$2,0)/HO$1</f>
        <v>3.9535418583256665</v>
      </c>
      <c r="HP23" s="62">
        <f>VLOOKUP($B23,RD_15[#All],HP$2,0)/HP$1</f>
        <v>3.9003673094582183</v>
      </c>
      <c r="HQ23" s="62">
        <f>VLOOKUP($B23,RD_15[#All],HQ$2,0)/HQ$1</f>
        <v>3.8316747413905983</v>
      </c>
      <c r="HR23" s="62">
        <f>VLOOKUP($B23,RD_15[#All],HR$2,0)/HR$1</f>
        <v>3.8970877607241241</v>
      </c>
      <c r="HS23" s="62">
        <f>VLOOKUP($B23,RD_15[#All],HS$2,0)/HS$1</f>
        <v>3.8811953352769684</v>
      </c>
      <c r="HT23" s="62">
        <f>VLOOKUP($B23,RD_15[#All],HT$2,0)/HT$1</f>
        <v>3.7821716223581419</v>
      </c>
      <c r="HU23" s="62">
        <f>VLOOKUP($B23,RD_15[#All],HU$2,0)/HU$1</f>
        <v>3.9275010703582134</v>
      </c>
      <c r="HV23" s="62">
        <f>VLOOKUP($B23,RD_15[#All],HV$2,0)/HV$1</f>
        <v>3.9731696874554019</v>
      </c>
      <c r="HW23" s="62">
        <f>VLOOKUP($B23,RD_15[#All],HW$2,0)/HW$1</f>
        <v>4.0612244897959178</v>
      </c>
      <c r="HX23" s="62">
        <f>VLOOKUP($B23,RD_15[#All],HX$2,0)/HX$1</f>
        <v>4.0533751962323388</v>
      </c>
      <c r="HY23" s="62">
        <f>VLOOKUP($B23,RD_15[#All],HY$2,0)/HY$1</f>
        <v>4.0816326530612246</v>
      </c>
      <c r="HZ23" s="62">
        <f>VLOOKUP($B23,RD_15[#All],HZ$2,0)/HZ$1</f>
        <v>3.9769754055468338</v>
      </c>
      <c r="IA23" s="62">
        <f>VLOOKUP($B23,RD_15[#All],IA$2,0)/IA$1</f>
        <v>4.1299058084772371</v>
      </c>
      <c r="IB23" s="62">
        <f>VLOOKUP($B23,RD_15[#All],IB$2,0)/IB$1</f>
        <v>3.9870673544142932</v>
      </c>
      <c r="IC23" s="62">
        <f>VLOOKUP($B23,RD_15[#All],IC$2,0)/IC$1</f>
        <v>4.0973312401883826</v>
      </c>
      <c r="ID23" s="62">
        <f>VLOOKUP($B23,RD_15[#All],ID$2,0)/ID$1</f>
        <v>4.0259026687598114</v>
      </c>
      <c r="IE23" s="62">
        <f>VLOOKUP($B23,RD_15[#All],IE$2,0)/IE$1</f>
        <v>4.0333594976452121</v>
      </c>
      <c r="IF23" s="62">
        <f>VLOOKUP($B23,RD_15[#All],IF$2,0)/IF$1</f>
        <v>4.0525902668759803</v>
      </c>
      <c r="IG23" s="62">
        <f>VLOOKUP($B23,RD_15[#All],IG$2,0)/IG$1</f>
        <v>3.9713687672871343</v>
      </c>
      <c r="IH23" s="62">
        <f>VLOOKUP($B23,RD_15[#All],IH$2,0)/IH$1</f>
        <v>3.951184869552216</v>
      </c>
      <c r="II23" s="62">
        <f>VLOOKUP($B23,RD_15[#All],II$2,0)/II$1</f>
        <v>3.9541750766240562</v>
      </c>
      <c r="IJ23" s="62">
        <f>VLOOKUP($B23,RD_15[#All],IJ$2,0)/IJ$1</f>
        <v>3.9721163190550945</v>
      </c>
      <c r="IK23" s="62">
        <f>VLOOKUP($B23,RD_15[#All],IK$2,0)/IK$1</f>
        <v>4.0934065934065931</v>
      </c>
      <c r="IL23" s="62">
        <f>VLOOKUP($B23,RD_15[#All],IL$2,0)/IL$1</f>
        <v>4.1200941915227629</v>
      </c>
      <c r="IM23" s="62">
        <f>VLOOKUP($B23,RD_15[#All],IM$2,0)/IM$1</f>
        <v>3.9984301412872836</v>
      </c>
      <c r="IN23" s="62">
        <f>VLOOKUP($B23,RD_15[#All],IN$2,0)/IN$1</f>
        <v>3.9702474396351946</v>
      </c>
      <c r="IO23" s="62">
        <f>VLOOKUP($B23,RD_15[#All],IO$2,0)/IO$1</f>
        <v>4.0576923076923075</v>
      </c>
      <c r="IP23" s="62">
        <f>VLOOKUP($B23,RD_15[#All],IP$2,0)/IP$1</f>
        <v>3.9481946624803763</v>
      </c>
      <c r="IQ23" s="62">
        <f>VLOOKUP($B23,RD_15[#All],IQ$2,0)/IQ$1</f>
        <v>4.1993720565149131</v>
      </c>
      <c r="IR23" s="62">
        <f>VLOOKUP($B23,RD_15[#All],IR$2,0)/IR$1</f>
        <v>4.0188383045525899</v>
      </c>
      <c r="IS23" s="62">
        <f>VLOOKUP($B23,RD_15[#All],IS$2,0)/IS$1</f>
        <v>3.9769754055468338</v>
      </c>
      <c r="IT23" s="62">
        <f>VLOOKUP($B23,RD_15[#All],IT$2,0)/IT$1</f>
        <v>3.9676310084473347</v>
      </c>
      <c r="IU23" s="62">
        <f>VLOOKUP($B23,RD_15[#All],IU$2,0)/IU$1</f>
        <v>4.0203334080885096</v>
      </c>
      <c r="IV23" s="62">
        <f>VLOOKUP($B23,RD_15[#All],IV$2,0)/IV$1</f>
        <v>4.0734095836136648</v>
      </c>
      <c r="IW23" s="62">
        <f>VLOOKUP($B23,RD_15[#All],IW$2,0)/IW$1</f>
        <v>3.9799656126186735</v>
      </c>
      <c r="IX23" s="62">
        <f>VLOOKUP($B23,RD_15[#All],IX$2,0)/IX$1</f>
        <v>3.9758540778948941</v>
      </c>
      <c r="IY23" s="62">
        <f>VLOOKUP($B23,RD_15[#All],IY$2,0)/IY$1</f>
        <v>3.9949166479778722</v>
      </c>
      <c r="IZ23" s="62">
        <f>VLOOKUP($B23,RD_15[#All],IZ$2,0)/IZ$1</f>
        <v>4.0149136577708004</v>
      </c>
      <c r="JA23" s="62">
        <f>VLOOKUP($B23,RD_15[#All],JA$2,0)/JA$1</f>
        <v>3.9272056815077852</v>
      </c>
      <c r="JB23" s="62">
        <f>VLOOKUP($B23,RD_15[#All],JB$2,0)/JB$1</f>
        <v>4.0307828817145586</v>
      </c>
      <c r="JC23" s="62">
        <f>VLOOKUP($B23,RD_15[#All],JC$2,0)/JC$1</f>
        <v>4.0011440011440005</v>
      </c>
      <c r="JD23" s="62">
        <f>VLOOKUP($B23,RD_15[#All],JD$2,0)/JD$1</f>
        <v>3.9360830374214695</v>
      </c>
      <c r="JE23" s="62">
        <f>VLOOKUP($B23,RD_15[#All],JE$2,0)/JE$1</f>
        <v>4.0185112506541083</v>
      </c>
      <c r="JF23" s="62">
        <f>VLOOKUP($B23,RD_15[#All],JF$2,0)/JF$1</f>
        <v>4.0426914788081953</v>
      </c>
      <c r="JG23" s="62">
        <f>VLOOKUP($B23,RD_15[#All],JG$2,0)/JG$1</f>
        <v>4.0804185044619956</v>
      </c>
      <c r="JH23" s="62">
        <f>VLOOKUP($B23,RD_15[#All],JH$2,0)/JH$1</f>
        <v>4.1476380762095051</v>
      </c>
      <c r="JI23" s="62">
        <f>VLOOKUP($B23,RD_15[#All],JI$2,0)/JI$1</f>
        <v>4.1611494095966144</v>
      </c>
      <c r="JJ23" s="62">
        <f>VLOOKUP($B23,RD_15[#All],JJ$2,0)/JJ$1</f>
        <v>4.0502354788069077</v>
      </c>
      <c r="JK23" s="62">
        <f>VLOOKUP($B23,RD_15[#All],JK$2,0)/JK$1</f>
        <v>4.1280148423005567</v>
      </c>
      <c r="JL23" s="62">
        <f>VLOOKUP($B23,RD_15[#All],JL$2,0)/JL$1</f>
        <v>4.0254070378151257</v>
      </c>
      <c r="JM23" s="62">
        <f>VLOOKUP($B23,RD_15[#All],JM$2,0)/JM$1</f>
        <v>3.7907555322770721</v>
      </c>
      <c r="JN23" s="62">
        <f>VLOOKUP($B23,RD_15[#All],JN$2,0)/JN$1</f>
        <v>4.0534816941852112</v>
      </c>
      <c r="JO23" s="62">
        <f>VLOOKUP($B23,RD_15[#All],JO$2,0)/JO$1</f>
        <v>4.0264501767709833</v>
      </c>
      <c r="JP23" s="62">
        <f>VLOOKUP($B23,RD_15[#All],JP$2,0)/JP$1</f>
        <v>4.0456567242281531</v>
      </c>
      <c r="JQ23" s="62">
        <f>VLOOKUP($B23,RD_15[#All],JQ$2,0)/JQ$1</f>
        <v>4.177568463282749</v>
      </c>
      <c r="JR23" s="62">
        <f>VLOOKUP($B23,RD_15[#All],JR$2,0)/JR$1</f>
        <v>4.1422466422466426</v>
      </c>
      <c r="JS23" s="62">
        <f>VLOOKUP($B23,RD_15[#All],JS$2,0)/JS$1</f>
        <v>4.0106477373558125</v>
      </c>
      <c r="JT23" s="62">
        <f>VLOOKUP($B23,RD_15[#All],JT$2,0)/JT$1</f>
        <v>4.208460712220111</v>
      </c>
      <c r="JU23" s="62">
        <f>VLOOKUP($B23,RD_15[#All],JU$2,0)/JU$1</f>
        <v>4.0909090909090908</v>
      </c>
      <c r="JV23" s="62">
        <f>VLOOKUP($B23,RD_15[#All],JV$2,0)/JV$1</f>
        <v>3.9331065759637185</v>
      </c>
      <c r="JW23" s="62">
        <f>VLOOKUP($B23,RD_15[#All],JW$2,0)/JW$1</f>
        <v>3.7928949357520785</v>
      </c>
      <c r="JX23" s="62">
        <f>VLOOKUP($B23,RD_15[#All],JX$2,0)/JX$1</f>
        <v>3.9145880574451999</v>
      </c>
      <c r="JY23" s="62">
        <f>VLOOKUP($B23,RD_15[#All],JY$2,0)/JY$1</f>
        <v>3.9474678760393043</v>
      </c>
      <c r="JZ23" s="62">
        <f>VLOOKUP($B23,RD_15[#All],JZ$2,0)/JZ$1</f>
        <v>3.8405139833711259</v>
      </c>
      <c r="KA23" s="62">
        <f>VLOOKUP($B23,RD_15[#All],KA$2,0)/KA$1</f>
        <v>3.8975812547241113</v>
      </c>
      <c r="KB23" s="62">
        <f>VLOOKUP($B23,RD_15[#All],KB$2,0)/KB$1</f>
        <v>3.95880574452003</v>
      </c>
      <c r="KC23" s="62">
        <f>VLOOKUP($B23,RD_15[#All],KC$2,0)/KC$1</f>
        <v>3.8828420256991687</v>
      </c>
      <c r="KD23" s="62">
        <f>VLOOKUP($B23,RD_15[#All],KD$2,0)/KD$1</f>
        <v>3.8662131519274374</v>
      </c>
      <c r="KE23" s="62">
        <f>VLOOKUP($B23,RD_15[#All],KE$2,0)/KE$1</f>
        <v>3.9701436130007557</v>
      </c>
      <c r="KF23" s="62">
        <f>VLOOKUP($B23,RD_15[#All],KF$2,0)/KF$1</f>
        <v>3.9365079365079363</v>
      </c>
      <c r="KG23" s="62">
        <f>VLOOKUP($B23,RD_15[#All],KG$2,0)/KG$1</f>
        <v>3.9629629629629624</v>
      </c>
      <c r="KH23" s="62">
        <f>VLOOKUP($B23,RD_15[#All],KH$2,0)/KH$1</f>
        <v>3.8832199546485255</v>
      </c>
      <c r="KI23" s="62">
        <f>VLOOKUP($B23,RD_15[#All],KI$2,0)/KI$1</f>
        <v>3.9912698412698413</v>
      </c>
      <c r="KJ23" s="62">
        <f>VLOOKUP($B23,RD_15[#All],KJ$2,0)/KJ$1</f>
        <v>3.9845238095238096</v>
      </c>
      <c r="KK23" s="62">
        <f>VLOOKUP($B23,RD_15[#All],KK$2,0)/KK$1</f>
        <v>3.9630952380952382</v>
      </c>
      <c r="KL23" s="62">
        <f>VLOOKUP($B23,RD_15[#All],KL$2,0)/KL$1</f>
        <v>3.9368340943683404</v>
      </c>
      <c r="KM23" s="62">
        <f>VLOOKUP($B23,RD_15[#All],KM$2,0)/KM$1</f>
        <v>3.9733637747336377</v>
      </c>
      <c r="KN23" s="62">
        <f>VLOOKUP($B23,RD_15[#All],KN$2,0)/KN$1</f>
        <v>3.9579067121729241</v>
      </c>
      <c r="KO23" s="62">
        <f>VLOOKUP($B23,RD_15[#All],KO$2,0)/KO$1</f>
        <v>3.9586651497914302</v>
      </c>
      <c r="KP23" s="62">
        <f>VLOOKUP($B23,RD_15[#All],KP$2,0)/KP$1</f>
        <v>3.9666287447857416</v>
      </c>
      <c r="KQ23" s="62">
        <f>VLOOKUP($B23,RD_15[#All],KQ$2,0)/KQ$1</f>
        <v>2.730010384215992</v>
      </c>
      <c r="KR23" s="62">
        <f>VLOOKUP($B23,RD_15[#All],KR$2,0)/KR$1</f>
        <v>3.8483124762988243</v>
      </c>
      <c r="KS23" s="62">
        <f>VLOOKUP($B23,RD_15[#All],KS$2,0)/KS$1</f>
        <v>3.9488054607508531</v>
      </c>
      <c r="KT23" s="62">
        <f>VLOOKUP($B23,RD_15[#All],KT$2,0)/KT$1</f>
        <v>4.0223739097459239</v>
      </c>
      <c r="KU23" s="62">
        <f>VLOOKUP($B23,RD_15[#All],KU$2,0)/KU$1</f>
        <v>3.9742131209708003</v>
      </c>
      <c r="KV23" s="62">
        <f>VLOOKUP($B23,RD_15[#All],KV$2,0)/KV$1</f>
        <v>4.0607966457023057</v>
      </c>
      <c r="KW23" s="62">
        <f>VLOOKUP($B23,RD_15[#All],KW$2,0)/KW$1</f>
        <v>3.9984831247629886</v>
      </c>
      <c r="KX23" s="62">
        <f>VLOOKUP($B23,RD_15[#All],KX$2,0)/KX$1</f>
        <v>4.0291005291005284</v>
      </c>
      <c r="KY23" s="62">
        <f>VLOOKUP($B23,RD_15[#All],KY$2,0)/KY$1</f>
        <v>4.1087301587301592</v>
      </c>
      <c r="KZ23" s="62">
        <f>VLOOKUP($B23,RD_15[#All],KZ$2,0)/KZ$1</f>
        <v>4.0507936507936506</v>
      </c>
      <c r="LA23" s="62">
        <f>VLOOKUP($B23,RD_15[#All],LA$2,0)/LA$1</f>
        <v>3.9631083202511772</v>
      </c>
      <c r="LB23" s="62">
        <f>VLOOKUP($B23,RD_15[#All],LB$2,0)/LB$1</f>
        <v>3.7881373285099995</v>
      </c>
      <c r="LC23" s="62">
        <f>VLOOKUP($B23,RD_15[#All],LC$2,0)/LC$1</f>
        <v>4.0027777777777782</v>
      </c>
      <c r="LD23" s="62">
        <f>VLOOKUP($B23,RD_15[#All],LD$2,0)/LD$1</f>
        <v>3.9250205576736183</v>
      </c>
      <c r="LE23" s="62">
        <f>VLOOKUP($B23,RD_15[#All],LE$2,0)/LE$1</f>
        <v>3.9160499364580996</v>
      </c>
      <c r="LF23" s="62">
        <f>VLOOKUP($B23,RD_15[#All],LF$2,0)/LF$1</f>
        <v>3.9115646258503398</v>
      </c>
      <c r="LG23" s="62">
        <f>VLOOKUP($B23,RD_15[#All],LG$2,0)/LG$1</f>
        <v>3.9547619047619049</v>
      </c>
      <c r="LH23" s="62">
        <f>VLOOKUP($B23,RD_15[#All],LH$2,0)/LH$1</f>
        <v>3.9031645046682639</v>
      </c>
      <c r="LI23" s="62">
        <f>VLOOKUP($B23,RD_15[#All],LI$2,0)/LI$1</f>
        <v>3.8439111908499664</v>
      </c>
      <c r="LJ23" s="62">
        <f>VLOOKUP($B23,RD_15[#All],LJ$2,0)/LJ$1</f>
        <v>3.8404452690166981</v>
      </c>
      <c r="LK23" s="62">
        <f>VLOOKUP($B23,RD_15[#All],LK$2,0)/LK$1</f>
        <v>3.9124803767660907</v>
      </c>
      <c r="LL23" s="62">
        <f>VLOOKUP($B23,RD_15[#All],LL$2,0)/LL$1</f>
        <v>3.9109105180533752</v>
      </c>
      <c r="LM23" s="62">
        <f>VLOOKUP($B23,RD_15[#All],LM$2,0)/LM$1</f>
        <v>3.9504373177842567</v>
      </c>
      <c r="LN23" s="62">
        <f>VLOOKUP($B23,RD_15[#All],LN$2,0)/LN$1</f>
        <v>3.8872691933916421</v>
      </c>
      <c r="LO23" s="62">
        <f>VLOOKUP($B23,RD_15[#All],LO$2,0)/LO$1</f>
        <v>3.871944382148464</v>
      </c>
      <c r="LP23" s="62">
        <f>VLOOKUP($B23,RD_15[#All],LP$2,0)/LP$1</f>
        <v>3.8816625551319426</v>
      </c>
      <c r="LQ23" s="62">
        <f>VLOOKUP($B23,RD_15[#All],LQ$2,0)/LQ$1</f>
        <v>3.860731105629065</v>
      </c>
      <c r="LR23" s="62">
        <f>VLOOKUP($B23,RD_15[#All],LR$2,0)/LR$1</f>
        <v>3.8326979143305673</v>
      </c>
      <c r="LS23" s="62">
        <f>VLOOKUP($B23,RD_15[#All],LS$2,0)/LS$1</f>
        <v>3.9281239932705732</v>
      </c>
      <c r="LT23" s="62">
        <f>VLOOKUP($B23,RD_15[#All],LT$2,0)/LT$1</f>
        <v>3.8814756671899526</v>
      </c>
      <c r="LU23" s="62">
        <f>VLOOKUP($B23,RD_15[#All],LU$2,0)/LU$1</f>
        <v>3.9387755102040813</v>
      </c>
      <c r="LV23" s="62">
        <f>VLOOKUP($B23,RD_15[#All],LV$2,0)/LV$1</f>
        <v>3.8956043956043955</v>
      </c>
      <c r="LW23" s="62">
        <f>VLOOKUP($B23,RD_15[#All],LW$2,0)/LW$1</f>
        <v>4.0243328100470963</v>
      </c>
      <c r="LX23" s="62">
        <f>VLOOKUP($B23,RD_15[#All],LX$2,0)/LX$1</f>
        <v>3.9678178963893247</v>
      </c>
      <c r="LY23" s="62">
        <f>VLOOKUP($B23,RD_15[#All],LY$2,0)/LY$1</f>
        <v>3.9356357927786494</v>
      </c>
      <c r="LZ23" s="62">
        <f>VLOOKUP($B23,RD_15[#All],LZ$2,0)/LZ$1</f>
        <v>3.9754803020109137</v>
      </c>
      <c r="MA23" s="62">
        <f>VLOOKUP($B23,RD_15[#All],MA$2,0)/MA$1</f>
        <v>4.0356582193316886</v>
      </c>
      <c r="MB23" s="62">
        <f>VLOOKUP($B23,RD_15[#All],MB$2,0)/MB$1</f>
        <v>4.0162218733647306</v>
      </c>
      <c r="MC23" s="62">
        <f>VLOOKUP($B23,RD_15[#All],MC$2,0)/MC$1</f>
        <v>4.0165956492487096</v>
      </c>
      <c r="MD23" s="62">
        <f>VLOOKUP($B23,RD_15[#All],MD$2,0)/MD$1</f>
        <v>3.9751065261269338</v>
      </c>
      <c r="ME23" s="62">
        <f>VLOOKUP($B23,RD_15[#All],ME$2,0)/ME$1</f>
        <v>3.9833295955744936</v>
      </c>
      <c r="MF23" s="62">
        <f>VLOOKUP($B23,RD_15[#All],MF$2,0)/MF$1</f>
        <v>3.9306271959333179</v>
      </c>
      <c r="MG23" s="62">
        <f>VLOOKUP($B23,RD_15[#All],MG$2,0)/MG$1</f>
        <v>3.9650145772594749</v>
      </c>
      <c r="MH23" s="62">
        <f>VLOOKUP($B23,RD_15[#All],MH$2,0)/MH$1</f>
        <v>3.9762278537788736</v>
      </c>
      <c r="MI23" s="62">
        <f>VLOOKUP($B23,RD_15[#All],MI$2,0)/MI$1</f>
        <v>3.9160499364580996</v>
      </c>
      <c r="MJ23" s="62">
        <f>VLOOKUP($B23,RD_15[#All],MJ$2,0)/MJ$1</f>
        <v>4.0003924646781783</v>
      </c>
      <c r="MK23" s="62">
        <f>VLOOKUP($B23,RD_15[#All],MK$2,0)/MK$1</f>
        <v>4.003139717425432</v>
      </c>
      <c r="ML23" s="62">
        <f>VLOOKUP($B23,RD_15[#All],ML$2,0)/ML$1</f>
        <v>3.943335575988637</v>
      </c>
      <c r="MM23" s="62">
        <f>VLOOKUP($B23,RD_15[#All],MM$2,0)/MM$1</f>
        <v>3.9139056432289512</v>
      </c>
      <c r="MN23" s="62">
        <f>VLOOKUP($B23,RD_15[#All],MN$2,0)/MN$1</f>
        <v>3.9462323390894816</v>
      </c>
      <c r="MO23" s="62">
        <f>VLOOKUP($B23,RD_15[#All],MO$2,0)/MO$1</f>
        <v>4.006279434850863</v>
      </c>
      <c r="MP23" s="62">
        <f>VLOOKUP($B23,RD_15[#All],MP$2,0)/MP$1</f>
        <v>3.9842300556586276</v>
      </c>
      <c r="MQ23" s="62">
        <f>VLOOKUP($B23,RD_15[#All],MQ$2,0)/MQ$1</f>
        <v>3.9732376467070343</v>
      </c>
      <c r="MR23" s="62">
        <f>VLOOKUP($B23,RD_15[#All],MR$2,0)/MR$1</f>
        <v>3.9564177319279357</v>
      </c>
      <c r="MS23" s="62">
        <f>VLOOKUP($B23,RD_15[#All],MS$2,0)/MS$1</f>
        <v>4.0498430141287285</v>
      </c>
      <c r="MT23" s="62">
        <f>VLOOKUP($B23,RD_15[#All],MT$2,0)/MT$1</f>
        <v>3.9285714285714288</v>
      </c>
      <c r="MU23" s="62">
        <f>VLOOKUP($B23,RD_15[#All],MU$2,0)/MU$1</f>
        <v>3.999401958585632</v>
      </c>
      <c r="MV23" s="62">
        <f>VLOOKUP($B23,RD_15[#All],MV$2,0)/MV$1</f>
        <v>3.9560439560439562</v>
      </c>
      <c r="MW23" s="62">
        <f>VLOOKUP($B23,RD_15[#All],MW$2,0)/MW$1</f>
        <v>3.9246467817896389</v>
      </c>
      <c r="MX23" s="62">
        <f>VLOOKUP($B23,RD_15[#All],MX$2,0)/MX$1</f>
        <v>3.9594079389997754</v>
      </c>
      <c r="MY23" s="62">
        <f>VLOOKUP($B23,RD_15[#All],MY$2,0)/MY$1</f>
        <v>3.9379905808477234</v>
      </c>
      <c r="MZ23" s="62">
        <f>VLOOKUP($B23,RD_15[#All],MZ$2,0)/MZ$1</f>
        <v>3.9709576138147562</v>
      </c>
      <c r="NA23" s="62">
        <f>VLOOKUP($B23,RD_15[#All],NA$2,0)/NA$1</f>
        <v>4.0196645459803353</v>
      </c>
      <c r="NB23" s="62">
        <f>VLOOKUP($B23,RD_15[#All],NB$2,0)/NB$1</f>
        <v>4.0082417582417582</v>
      </c>
      <c r="NC23" s="62">
        <f>VLOOKUP($B23,RD_15[#All],NC$2,0)/NC$1</f>
        <v>4.0145211930926212</v>
      </c>
      <c r="ND23" s="62">
        <f>VLOOKUP($B23,RD_15[#All],ND$2,0)/ND$1</f>
        <v>4.007849293563579</v>
      </c>
      <c r="NE23" s="62">
        <f>IFERROR(AVERAGEIF(Inv_SY_B20[[#This Row],[BLK1_INV1]:[BLK12_INV31]],"&gt;"&amp;0.1,Inv_SY_B20[[#This Row],[BLK1_INV1]:[BLK12_INV31]]),"")</f>
        <v>3.9778227035942204</v>
      </c>
    </row>
    <row r="24" spans="2:369" x14ac:dyDescent="0.35">
      <c r="B24" s="87">
        <f t="shared" si="6"/>
        <v>45765</v>
      </c>
      <c r="C24" s="62">
        <f>VLOOKUP($B24,RD_15[#All],C$2,0)/C$1</f>
        <v>4.4593301435406696</v>
      </c>
      <c r="D24" s="62">
        <f>VLOOKUP($B24,RD_15[#All],D$2,0)/D$1</f>
        <v>4.3357256778309408</v>
      </c>
      <c r="E24" s="62">
        <f>VLOOKUP($B24,RD_15[#All],E$2,0)/E$1</f>
        <v>4.4984848484848481</v>
      </c>
      <c r="F24" s="62">
        <f>VLOOKUP($B24,RD_15[#All],F$2,0)/F$1</f>
        <v>4.4878787878787874</v>
      </c>
      <c r="G24" s="62">
        <f>VLOOKUP($B24,RD_15[#All],G$2,0)/G$1</f>
        <v>4.4780303030303035</v>
      </c>
      <c r="H24" s="62">
        <f>VLOOKUP($B24,RD_15[#All],H$2,0)/H$1</f>
        <v>4.3325740318906609</v>
      </c>
      <c r="I24" s="62">
        <f>VLOOKUP($B24,RD_15[#All],I$2,0)/I$1</f>
        <v>4.6105585309869941</v>
      </c>
      <c r="J24" s="62">
        <f>VLOOKUP($B24,RD_15[#All],J$2,0)/J$1</f>
        <v>4.3863636363636367</v>
      </c>
      <c r="K24" s="62">
        <f>VLOOKUP($B24,RD_15[#All],K$2,0)/K$1</f>
        <v>4.5280303030303033</v>
      </c>
      <c r="L24" s="62">
        <f>VLOOKUP($B24,RD_15[#All],L$2,0)/L$1</f>
        <v>4.5348484848484851</v>
      </c>
      <c r="M24" s="62">
        <f>VLOOKUP($B24,RD_15[#All],M$2,0)/M$1</f>
        <v>4.5780303030303031</v>
      </c>
      <c r="N24" s="62">
        <f>VLOOKUP($B24,RD_15[#All],N$2,0)/N$1</f>
        <v>4.5439393939393939</v>
      </c>
      <c r="O24" s="62">
        <f>VLOOKUP($B24,RD_15[#All],O$2,0)/O$1</f>
        <v>4.5318181818181822</v>
      </c>
      <c r="P24" s="62">
        <f>VLOOKUP($B24,RD_15[#All],P$2,0)/P$1</f>
        <v>4.5454545454545459</v>
      </c>
      <c r="Q24" s="62">
        <f>VLOOKUP($B24,RD_15[#All],Q$2,0)/Q$1</f>
        <v>4.583333333333333</v>
      </c>
      <c r="R24" s="62">
        <f>VLOOKUP($B24,RD_15[#All],R$2,0)/R$1</f>
        <v>4.584848484848485</v>
      </c>
      <c r="S24" s="62">
        <f>VLOOKUP($B24,RD_15[#All],S$2,0)/S$1</f>
        <v>4.5135566188197762</v>
      </c>
      <c r="T24" s="62">
        <f>VLOOKUP($B24,RD_15[#All],T$2,0)/T$1</f>
        <v>4.5271132376395533</v>
      </c>
      <c r="U24" s="62">
        <f>VLOOKUP($B24,RD_15[#All],U$2,0)/U$1</f>
        <v>4.5121212121212126</v>
      </c>
      <c r="V24" s="62">
        <f>VLOOKUP($B24,RD_15[#All],V$2,0)/V$1</f>
        <v>4.5621212121212125</v>
      </c>
      <c r="W24" s="62">
        <f>VLOOKUP($B24,RD_15[#All],W$2,0)/W$1</f>
        <v>4.7068181818181811</v>
      </c>
      <c r="X24" s="62">
        <f>VLOOKUP($B24,RD_15[#All],X$2,0)/X$1</f>
        <v>4.6431818181818176</v>
      </c>
      <c r="Y24" s="62">
        <f>VLOOKUP($B24,RD_15[#All],Y$2,0)/Y$1</f>
        <v>4.7053030303030301</v>
      </c>
      <c r="Z24" s="62">
        <f>VLOOKUP($B24,RD_15[#All],Z$2,0)/Z$1</f>
        <v>4.6575757575757573</v>
      </c>
      <c r="AA24" s="62">
        <f>VLOOKUP($B24,RD_15[#All],AA$2,0)/AA$1</f>
        <v>4.6704545454545459</v>
      </c>
      <c r="AB24" s="62">
        <f>VLOOKUP($B24,RD_15[#All],AB$2,0)/AB$1</f>
        <v>4.6909090909090914</v>
      </c>
      <c r="AC24" s="62">
        <f>VLOOKUP($B24,RD_15[#All],AC$2,0)/AC$1</f>
        <v>4.6871212121212125</v>
      </c>
      <c r="AD24" s="62">
        <f>VLOOKUP($B24,RD_15[#All],AD$2,0)/AD$1</f>
        <v>4.6469696969696965</v>
      </c>
      <c r="AE24" s="62">
        <f>VLOOKUP($B24,RD_15[#All],AE$2,0)/AE$1</f>
        <v>4.7</v>
      </c>
      <c r="AF24" s="62">
        <f>VLOOKUP($B24,RD_15[#All],AF$2,0)/AF$1</f>
        <v>4.71060606060606</v>
      </c>
      <c r="AG24" s="62">
        <f>VLOOKUP($B24,RD_15[#All],AG$2,0)/AG$1</f>
        <v>4.6696969696969699</v>
      </c>
      <c r="AH24" s="62">
        <f>VLOOKUP($B24,RD_15[#All],AH$2,0)/AH$1</f>
        <v>4.6901515151515154</v>
      </c>
      <c r="AI24" s="62">
        <f>VLOOKUP($B24,RD_15[#All],AI$2,0)/AI$1</f>
        <v>4.4863636363636363</v>
      </c>
      <c r="AJ24" s="62">
        <f>VLOOKUP($B24,RD_15[#All],AJ$2,0)/AJ$1</f>
        <v>4.431419457735247</v>
      </c>
      <c r="AK24" s="62">
        <f>VLOOKUP($B24,RD_15[#All],AK$2,0)/AK$1</f>
        <v>4.4561403508771926</v>
      </c>
      <c r="AL24" s="62">
        <f>VLOOKUP($B24,RD_15[#All],AL$2,0)/AL$1</f>
        <v>4.4928229665071768</v>
      </c>
      <c r="AM24" s="62">
        <f>VLOOKUP($B24,RD_15[#All],AM$2,0)/AM$1</f>
        <v>4.5629984051036683</v>
      </c>
      <c r="AN24" s="62">
        <f>VLOOKUP($B24,RD_15[#All],AN$2,0)/AN$1</f>
        <v>4.571770334928229</v>
      </c>
      <c r="AO24" s="62">
        <f>VLOOKUP($B24,RD_15[#All],AO$2,0)/AO$1</f>
        <v>4.5181818181818176</v>
      </c>
      <c r="AP24" s="62">
        <f>VLOOKUP($B24,RD_15[#All],AP$2,0)/AP$1</f>
        <v>4.5231259968102071</v>
      </c>
      <c r="AQ24" s="62">
        <f>VLOOKUP($B24,RD_15[#All],AQ$2,0)/AQ$1</f>
        <v>4.4090909090909092</v>
      </c>
      <c r="AR24" s="62">
        <f>VLOOKUP($B24,RD_15[#All],AR$2,0)/AR$1</f>
        <v>4.5128388017118413</v>
      </c>
      <c r="AS24" s="62">
        <f>VLOOKUP($B24,RD_15[#All],AS$2,0)/AS$1</f>
        <v>4.6213592233009715</v>
      </c>
      <c r="AT24" s="62">
        <f>VLOOKUP($B24,RD_15[#All],AT$2,0)/AT$1</f>
        <v>4.6118421052631575</v>
      </c>
      <c r="AU24" s="62">
        <f>VLOOKUP($B24,RD_15[#All],AU$2,0)/AU$1</f>
        <v>4.6067251461988308</v>
      </c>
      <c r="AV24" s="62">
        <f>VLOOKUP($B24,RD_15[#All],AV$2,0)/AV$1</f>
        <v>4.7170767004341538</v>
      </c>
      <c r="AW24" s="62">
        <f>VLOOKUP($B24,RD_15[#All],AW$2,0)/AW$1</f>
        <v>4.632707774798928</v>
      </c>
      <c r="AX24" s="62">
        <f>VLOOKUP($B24,RD_15[#All],AX$2,0)/AX$1</f>
        <v>4.594758064516129</v>
      </c>
      <c r="AY24" s="62">
        <f>VLOOKUP($B24,RD_15[#All],AY$2,0)/AY$1</f>
        <v>4.4382640586797066</v>
      </c>
      <c r="AZ24" s="62">
        <f>VLOOKUP($B24,RD_15[#All],AZ$2,0)/AZ$1</f>
        <v>4.6106071179344035</v>
      </c>
      <c r="BA24" s="62">
        <f>VLOOKUP($B24,RD_15[#All],BA$2,0)/BA$1</f>
        <v>4.629032258064516</v>
      </c>
      <c r="BB24" s="62">
        <f>VLOOKUP($B24,RD_15[#All],BB$2,0)/BB$1</f>
        <v>4.5293691080493108</v>
      </c>
      <c r="BC24" s="62">
        <f>VLOOKUP($B24,RD_15[#All],BC$2,0)/BC$1</f>
        <v>4.108225108225108</v>
      </c>
      <c r="BD24" s="62">
        <f>VLOOKUP($B24,RD_15[#All],BD$2,0)/BD$1</f>
        <v>4.4775707384403027</v>
      </c>
      <c r="BE24" s="62">
        <f>VLOOKUP($B24,RD_15[#All],BE$2,0)/BE$1</f>
        <v>4.4205801104972373</v>
      </c>
      <c r="BF24" s="62">
        <f>VLOOKUP($B24,RD_15[#All],BF$2,0)/BF$1</f>
        <v>4.4590622813156058</v>
      </c>
      <c r="BG24" s="62">
        <f>VLOOKUP($B24,RD_15[#All],BG$2,0)/BG$1</f>
        <v>4.4784946236559131</v>
      </c>
      <c r="BH24" s="62">
        <f>VLOOKUP($B24,RD_15[#All],BH$2,0)/BH$1</f>
        <v>4.2896213183730723</v>
      </c>
      <c r="BI24" s="62">
        <f>VLOOKUP($B24,RD_15[#All],BI$2,0)/BI$1</f>
        <v>4.3035143769968043</v>
      </c>
      <c r="BJ24" s="62">
        <f>VLOOKUP($B24,RD_15[#All],BJ$2,0)/BJ$1</f>
        <v>4.2698191933240608</v>
      </c>
      <c r="BK24" s="62">
        <f>VLOOKUP($B24,RD_15[#All],BK$2,0)/BK$1</f>
        <v>4.0939393939393938</v>
      </c>
      <c r="BL24" s="62">
        <f>VLOOKUP($B24,RD_15[#All],BL$2,0)/BL$1</f>
        <v>4.4538216560509554</v>
      </c>
      <c r="BM24" s="62">
        <f>VLOOKUP($B24,RD_15[#All],BM$2,0)/BM$1</f>
        <v>4.4750733137829908</v>
      </c>
      <c r="BN24" s="62">
        <f>VLOOKUP($B24,RD_15[#All],BN$2,0)/BN$1</f>
        <v>4.8088336783988952</v>
      </c>
      <c r="BO24" s="62">
        <f>VLOOKUP($B24,RD_15[#All],BO$2,0)/BO$1</f>
        <v>4.7291235334713591</v>
      </c>
      <c r="BP24" s="62">
        <f>VLOOKUP($B24,RD_15[#All],BP$2,0)/BP$1</f>
        <v>4.8120456905503639</v>
      </c>
      <c r="BQ24" s="62">
        <f>VLOOKUP($B24,RD_15[#All],BQ$2,0)/BQ$1</f>
        <v>4.7957211870255341</v>
      </c>
      <c r="BR24" s="62">
        <f>VLOOKUP($B24,RD_15[#All],BR$2,0)/BR$1</f>
        <v>4.7591442374051072</v>
      </c>
      <c r="BS24" s="62">
        <f>VLOOKUP($B24,RD_15[#All],BS$2,0)/BS$1</f>
        <v>4.8246068774840154</v>
      </c>
      <c r="BT24" s="62">
        <f>VLOOKUP($B24,RD_15[#All],BT$2,0)/BT$1</f>
        <v>4.6835748792270531</v>
      </c>
      <c r="BU24" s="62">
        <f>VLOOKUP($B24,RD_15[#All],BU$2,0)/BU$1</f>
        <v>4.8688750862663905</v>
      </c>
      <c r="BV24" s="62">
        <f>VLOOKUP($B24,RD_15[#All],BV$2,0)/BV$1</f>
        <v>4.779158040027605</v>
      </c>
      <c r="BW24" s="62">
        <f>VLOOKUP($B24,RD_15[#All],BW$2,0)/BW$1</f>
        <v>4.695652173913043</v>
      </c>
      <c r="BX24" s="62">
        <f>VLOOKUP($B24,RD_15[#All],BX$2,0)/BX$1</f>
        <v>4.6482350895496429</v>
      </c>
      <c r="BY24" s="62">
        <f>VLOOKUP($B24,RD_15[#All],BY$2,0)/BY$1</f>
        <v>4.6925465838509322</v>
      </c>
      <c r="BZ24" s="62">
        <f>VLOOKUP($B24,RD_15[#All],BZ$2,0)/BZ$1</f>
        <v>4.8181818181818183</v>
      </c>
      <c r="CA24" s="62">
        <f>VLOOKUP($B24,RD_15[#All],CA$2,0)/CA$1</f>
        <v>4.7579365079365088</v>
      </c>
      <c r="CB24" s="62">
        <f>VLOOKUP($B24,RD_15[#All],CB$2,0)/CB$1</f>
        <v>4.7619047619047619</v>
      </c>
      <c r="CC24" s="62">
        <f>VLOOKUP($B24,RD_15[#All],CC$2,0)/CC$1</f>
        <v>4.8160800552104899</v>
      </c>
      <c r="CD24" s="62">
        <f>VLOOKUP($B24,RD_15[#All],CD$2,0)/CD$1</f>
        <v>4.9237405106970327</v>
      </c>
      <c r="CE24" s="62">
        <f>VLOOKUP($B24,RD_15[#All],CE$2,0)/CE$1</f>
        <v>4.7198067632850238</v>
      </c>
      <c r="CF24" s="62">
        <f>VLOOKUP($B24,RD_15[#All],CF$2,0)/CF$1</f>
        <v>4.7536375661375665</v>
      </c>
      <c r="CG24" s="62">
        <f>VLOOKUP($B24,RD_15[#All],CG$2,0)/CG$1</f>
        <v>4.9130434782608692</v>
      </c>
      <c r="CH24" s="62">
        <f>VLOOKUP($B24,RD_15[#All],CH$2,0)/CH$1</f>
        <v>4.8466810966810971</v>
      </c>
      <c r="CI24" s="62">
        <f>VLOOKUP($B24,RD_15[#All],CI$2,0)/CI$1</f>
        <v>4.7777777777777777</v>
      </c>
      <c r="CJ24" s="62">
        <f>VLOOKUP($B24,RD_15[#All],CJ$2,0)/CJ$1</f>
        <v>4.9040404040404049</v>
      </c>
      <c r="CK24" s="62">
        <f>VLOOKUP($B24,RD_15[#All],CK$2,0)/CK$1</f>
        <v>4.7799422799422802</v>
      </c>
      <c r="CL24" s="62">
        <f>VLOOKUP($B24,RD_15[#All],CL$2,0)/CL$1</f>
        <v>4.6908588214964571</v>
      </c>
      <c r="CM24" s="62">
        <f>VLOOKUP($B24,RD_15[#All],CM$2,0)/CM$1</f>
        <v>4.8557625948930294</v>
      </c>
      <c r="CN24" s="62">
        <f>VLOOKUP($B24,RD_15[#All],CN$2,0)/CN$1</f>
        <v>4.7929606625258794</v>
      </c>
      <c r="CO24" s="62">
        <f>VLOOKUP($B24,RD_15[#All],CO$2,0)/CO$1</f>
        <v>4.7822636300897168</v>
      </c>
      <c r="CP24" s="62">
        <f>VLOOKUP($B24,RD_15[#All],CP$2,0)/CP$1</f>
        <v>4.5348516218081434</v>
      </c>
      <c r="CQ24" s="62">
        <f>VLOOKUP($B24,RD_15[#All],CQ$2,0)/CQ$1</f>
        <v>4.6480331262939956</v>
      </c>
      <c r="CR24" s="62">
        <f>VLOOKUP($B24,RD_15[#All],CR$2,0)/CR$1</f>
        <v>4.7256728778467911</v>
      </c>
      <c r="CS24" s="62">
        <f>VLOOKUP($B24,RD_15[#All],CS$2,0)/CS$1</f>
        <v>4.7798481711525191</v>
      </c>
      <c r="CT24" s="62">
        <f>VLOOKUP($B24,RD_15[#All],CT$2,0)/CT$1</f>
        <v>4.7208419599723941</v>
      </c>
      <c r="CU24" s="62">
        <f>VLOOKUP($B24,RD_15[#All],CU$2,0)/CU$1</f>
        <v>4.6358730158730159</v>
      </c>
      <c r="CV24" s="62">
        <f>VLOOKUP($B24,RD_15[#All],CV$2,0)/CV$1</f>
        <v>4.8367839889579018</v>
      </c>
      <c r="CW24" s="62">
        <f>VLOOKUP($B24,RD_15[#All],CW$2,0)/CW$1</f>
        <v>4.7463768115942031</v>
      </c>
      <c r="CX24" s="62">
        <f>VLOOKUP($B24,RD_15[#All],CX$2,0)/CX$1</f>
        <v>4.725108225108225</v>
      </c>
      <c r="CY24" s="62">
        <f>VLOOKUP($B24,RD_15[#All],CY$2,0)/CY$1</f>
        <v>4.7492784992784998</v>
      </c>
      <c r="CZ24" s="62">
        <f>VLOOKUP($B24,RD_15[#All],CZ$2,0)/CZ$1</f>
        <v>4.7784679089026909</v>
      </c>
      <c r="DA24" s="62">
        <f>VLOOKUP($B24,RD_15[#All],DA$2,0)/DA$1</f>
        <v>4.7665106604264178</v>
      </c>
      <c r="DB24" s="62">
        <f>VLOOKUP($B24,RD_15[#All],DB$2,0)/DB$1</f>
        <v>4.7111801242236018</v>
      </c>
      <c r="DC24" s="62">
        <f>VLOOKUP($B24,RD_15[#All],DC$2,0)/DC$1</f>
        <v>4.8926846100759143</v>
      </c>
      <c r="DD24" s="62">
        <f>VLOOKUP($B24,RD_15[#All],DD$2,0)/DD$1</f>
        <v>4.7260179434092473</v>
      </c>
      <c r="DE24" s="62">
        <f>VLOOKUP($B24,RD_15[#All],DE$2,0)/DE$1</f>
        <v>4.8360938578329877</v>
      </c>
      <c r="DF24" s="62">
        <f>VLOOKUP($B24,RD_15[#All],DF$2,0)/DF$1</f>
        <v>4.770531400966183</v>
      </c>
      <c r="DG24" s="62">
        <f>VLOOKUP($B24,RD_15[#All],DG$2,0)/DG$1</f>
        <v>4.7508626639061422</v>
      </c>
      <c r="DH24" s="62">
        <f>VLOOKUP($B24,RD_15[#All],DH$2,0)/DH$1</f>
        <v>4.8578329882677709</v>
      </c>
      <c r="DI24" s="62">
        <f>VLOOKUP($B24,RD_15[#All],DI$2,0)/DI$1</f>
        <v>4.7139406487232574</v>
      </c>
      <c r="DJ24" s="62">
        <f>VLOOKUP($B24,RD_15[#All],DJ$2,0)/DJ$1</f>
        <v>4.8471359558316083</v>
      </c>
      <c r="DK24" s="62">
        <f>VLOOKUP($B24,RD_15[#All],DK$2,0)/DK$1</f>
        <v>4.9051398337112619</v>
      </c>
      <c r="DL24" s="62">
        <f>VLOOKUP($B24,RD_15[#All],DL$2,0)/DL$1</f>
        <v>4.6991341991341988</v>
      </c>
      <c r="DM24" s="62">
        <f>VLOOKUP($B24,RD_15[#All],DM$2,0)/DM$1</f>
        <v>4.7170462387853691</v>
      </c>
      <c r="DN24" s="62">
        <f>VLOOKUP($B24,RD_15[#All],DN$2,0)/DN$1</f>
        <v>4.8115942028985508</v>
      </c>
      <c r="DO24" s="62">
        <f>VLOOKUP($B24,RD_15[#All],DO$2,0)/DO$1</f>
        <v>4.7805383022774333</v>
      </c>
      <c r="DP24" s="62">
        <f>VLOOKUP($B24,RD_15[#All],DP$2,0)/DP$1</f>
        <v>4.8643892339544514</v>
      </c>
      <c r="DQ24" s="62">
        <f>VLOOKUP($B24,RD_15[#All],DQ$2,0)/DQ$1</f>
        <v>4.766735679779158</v>
      </c>
      <c r="DR24" s="62">
        <f>VLOOKUP($B24,RD_15[#All],DR$2,0)/DR$1</f>
        <v>4.9406487232574188</v>
      </c>
      <c r="DS24" s="62">
        <f>VLOOKUP($B24,RD_15[#All],DS$2,0)/DS$1</f>
        <v>4.8730158730158726</v>
      </c>
      <c r="DT24" s="62">
        <f>VLOOKUP($B24,RD_15[#All],DT$2,0)/DT$1</f>
        <v>4.7584541062801931</v>
      </c>
      <c r="DU24" s="62">
        <f>VLOOKUP($B24,RD_15[#All],DU$2,0)/DU$1</f>
        <v>4.8098845598845603</v>
      </c>
      <c r="DV24" s="62">
        <f>VLOOKUP($B24,RD_15[#All],DV$2,0)/DV$1</f>
        <v>4.9116161616161618</v>
      </c>
      <c r="DW24" s="62">
        <f>VLOOKUP($B24,RD_15[#All],DW$2,0)/DW$1</f>
        <v>4.9554865424430634</v>
      </c>
      <c r="DX24" s="62">
        <f>VLOOKUP($B24,RD_15[#All],DX$2,0)/DX$1</f>
        <v>4.9265010351966874</v>
      </c>
      <c r="DY24" s="62">
        <f>VLOOKUP($B24,RD_15[#All],DY$2,0)/DY$1</f>
        <v>4.8357487922705316</v>
      </c>
      <c r="DZ24" s="62">
        <f>VLOOKUP($B24,RD_15[#All],DZ$2,0)/DZ$1</f>
        <v>4.9220151828847483</v>
      </c>
      <c r="EA24" s="62">
        <f>VLOOKUP($B24,RD_15[#All],EA$2,0)/EA$1</f>
        <v>4.8050379572118702</v>
      </c>
      <c r="EB24" s="62">
        <f>VLOOKUP($B24,RD_15[#All],EB$2,0)/EB$1</f>
        <v>4.7767425810904065</v>
      </c>
      <c r="EC24" s="62">
        <f>VLOOKUP($B24,RD_15[#All],EC$2,0)/EC$1</f>
        <v>4.7525879917184257</v>
      </c>
      <c r="ED24" s="62">
        <f>VLOOKUP($B24,RD_15[#All],ED$2,0)/ED$1</f>
        <v>4.8288474810213939</v>
      </c>
      <c r="EE24" s="62">
        <f>VLOOKUP($B24,RD_15[#All],EE$2,0)/EE$1</f>
        <v>4.7322291235334717</v>
      </c>
      <c r="EF24" s="62">
        <f>VLOOKUP($B24,RD_15[#All],EF$2,0)/EF$1</f>
        <v>4.8561076604554865</v>
      </c>
      <c r="EG24" s="62">
        <f>VLOOKUP($B24,RD_15[#All],EG$2,0)/EG$1</f>
        <v>4.7432712215320905</v>
      </c>
      <c r="EH24" s="62">
        <f>VLOOKUP($B24,RD_15[#All],EH$2,0)/EH$1</f>
        <v>4.7884748102139403</v>
      </c>
      <c r="EI24" s="62">
        <f>VLOOKUP($B24,RD_15[#All],EI$2,0)/EI$1</f>
        <v>4.7651515151515156</v>
      </c>
      <c r="EJ24" s="62">
        <f>VLOOKUP($B24,RD_15[#All],EJ$2,0)/EJ$1</f>
        <v>4.599723947550034</v>
      </c>
      <c r="EK24" s="62">
        <f>VLOOKUP($B24,RD_15[#All],EK$2,0)/EK$1</f>
        <v>4.7187301587301587</v>
      </c>
      <c r="EL24" s="62">
        <f>VLOOKUP($B24,RD_15[#All],EL$2,0)/EL$1</f>
        <v>4.7984817115251897</v>
      </c>
      <c r="EM24" s="62">
        <f>VLOOKUP($B24,RD_15[#All],EM$2,0)/EM$1</f>
        <v>4.86231884057971</v>
      </c>
      <c r="EN24" s="62">
        <f>VLOOKUP($B24,RD_15[#All],EN$2,0)/EN$1</f>
        <v>4.7946859903381638</v>
      </c>
      <c r="EO24" s="62">
        <f>VLOOKUP($B24,RD_15[#All],EO$2,0)/EO$1</f>
        <v>4.8388543823326424</v>
      </c>
      <c r="EP24" s="62">
        <f>VLOOKUP($B24,RD_15[#All],EP$2,0)/EP$1</f>
        <v>4.9503105590062111</v>
      </c>
      <c r="EQ24" s="62">
        <f>VLOOKUP($B24,RD_15[#All],EQ$2,0)/EQ$1</f>
        <v>4.8112491373360937</v>
      </c>
      <c r="ER24" s="62">
        <f>VLOOKUP($B24,RD_15[#All],ER$2,0)/ER$1</f>
        <v>4.9033816425120769</v>
      </c>
      <c r="ES24" s="62">
        <f>VLOOKUP($B24,RD_15[#All],ES$2,0)/ES$1</f>
        <v>4.8064182194616976</v>
      </c>
      <c r="ET24" s="62">
        <f>VLOOKUP($B24,RD_15[#All],ET$2,0)/ET$1</f>
        <v>4.9783549783549788</v>
      </c>
      <c r="EU24" s="62">
        <f>VLOOKUP($B24,RD_15[#All],EU$2,0)/EU$1</f>
        <v>4.8591269841269851</v>
      </c>
      <c r="EV24" s="62">
        <f>VLOOKUP($B24,RD_15[#All],EV$2,0)/EV$1</f>
        <v>4.7990620490620488</v>
      </c>
      <c r="EW24" s="62">
        <f>VLOOKUP($B24,RD_15[#All],EW$2,0)/EW$1</f>
        <v>4.8730158730158726</v>
      </c>
      <c r="EX24" s="62">
        <f>VLOOKUP($B24,RD_15[#All],EX$2,0)/EX$1</f>
        <v>4.7971014492753623</v>
      </c>
      <c r="EY24" s="62">
        <f>VLOOKUP($B24,RD_15[#All],EY$2,0)/EY$1</f>
        <v>4.9640967498110351</v>
      </c>
      <c r="EZ24" s="62">
        <f>VLOOKUP($B24,RD_15[#All],EZ$2,0)/EZ$1</f>
        <v>4.6942719116632166</v>
      </c>
      <c r="FA24" s="62">
        <f>VLOOKUP($B24,RD_15[#All],FA$2,0)/FA$1</f>
        <v>4.7770876466528644</v>
      </c>
      <c r="FB24" s="62">
        <f>VLOOKUP($B24,RD_15[#All],FB$2,0)/FB$1</f>
        <v>4.7836438923395441</v>
      </c>
      <c r="FC24" s="62">
        <f>VLOOKUP($B24,RD_15[#All],FC$2,0)/FC$1</f>
        <v>4.8357487922705316</v>
      </c>
      <c r="FD24" s="62">
        <f>VLOOKUP($B24,RD_15[#All],FD$2,0)/FD$1</f>
        <v>4.8043478260869561</v>
      </c>
      <c r="FE24" s="62">
        <f>VLOOKUP($B24,RD_15[#All],FE$2,0)/FE$1</f>
        <v>4.7774327122153206</v>
      </c>
      <c r="FF24" s="62">
        <f>VLOOKUP($B24,RD_15[#All],FF$2,0)/FF$1</f>
        <v>4.779158040027605</v>
      </c>
      <c r="FG24" s="202">
        <f>VLOOKUP($B24,RD_15[#All],FG$2,0)/FG$1</f>
        <v>4.7712215320910971</v>
      </c>
      <c r="FH24" s="62">
        <f>VLOOKUP($B24,RD_15[#All],FH$2,0)/FH$1</f>
        <v>4.7788129744651489</v>
      </c>
      <c r="FI24" s="62">
        <f>VLOOKUP($B24,RD_15[#All],FI$2,0)/FI$1</f>
        <v>4.8098688750862664</v>
      </c>
      <c r="FJ24" s="62">
        <f>VLOOKUP($B24,RD_15[#All],FJ$2,0)/FJ$1</f>
        <v>4.7232142857142856</v>
      </c>
      <c r="FK24" s="62">
        <f>VLOOKUP($B24,RD_15[#All],FK$2,0)/FK$1</f>
        <v>4.8391994478951004</v>
      </c>
      <c r="FL24" s="62">
        <f>VLOOKUP($B24,RD_15[#All],FL$2,0)/FL$1</f>
        <v>4.8351370851370854</v>
      </c>
      <c r="FM24" s="62">
        <f>VLOOKUP($B24,RD_15[#All],FM$2,0)/FM$1</f>
        <v>4.7705971277399843</v>
      </c>
      <c r="FN24" s="62">
        <f>VLOOKUP($B24,RD_15[#All],FN$2,0)/FN$1</f>
        <v>4.8208616780045341</v>
      </c>
      <c r="FO24" s="62">
        <f>VLOOKUP($B24,RD_15[#All],FO$2,0)/FO$1</f>
        <v>4.7751322751322745</v>
      </c>
      <c r="FP24" s="62">
        <f>VLOOKUP($B24,RD_15[#All],FP$2,0)/FP$1</f>
        <v>4.7819349962207101</v>
      </c>
      <c r="FQ24" s="62">
        <f>VLOOKUP($B24,RD_15[#All],FQ$2,0)/FQ$1</f>
        <v>4.7464096749811038</v>
      </c>
      <c r="FR24" s="62">
        <f>VLOOKUP($B24,RD_15[#All],FR$2,0)/FR$1</f>
        <v>4.8167044595616018</v>
      </c>
      <c r="FS24" s="62">
        <f>VLOOKUP($B24,RD_15[#All],FS$2,0)/FS$1</f>
        <v>4.8495842781557066</v>
      </c>
      <c r="FT24" s="62">
        <f>VLOOKUP($B24,RD_15[#All],FT$2,0)/FT$1</f>
        <v>4.9236583522297801</v>
      </c>
      <c r="FU24" s="62">
        <f>VLOOKUP($B24,RD_15[#All],FU$2,0)/FU$1</f>
        <v>4.9244142101284956</v>
      </c>
      <c r="FV24" s="62">
        <f>VLOOKUP($B24,RD_15[#All],FV$2,0)/FV$1</f>
        <v>4.8235071806500374</v>
      </c>
      <c r="FW24" s="62">
        <f>VLOOKUP($B24,RD_15[#All],FW$2,0)/FW$1</f>
        <v>4.8136810279667417</v>
      </c>
      <c r="FX24" s="62">
        <f>VLOOKUP($B24,RD_15[#All],FX$2,0)/FX$1</f>
        <v>4.8299319727891152</v>
      </c>
      <c r="FY24" s="62">
        <f>VLOOKUP($B24,RD_15[#All],FY$2,0)/FY$1</f>
        <v>4.8390022675736963</v>
      </c>
      <c r="FZ24" s="62">
        <f>VLOOKUP($B24,RD_15[#All],FZ$2,0)/FZ$1</f>
        <v>4.7988095238095232</v>
      </c>
      <c r="GA24" s="62">
        <f>VLOOKUP($B24,RD_15[#All],GA$2,0)/GA$1</f>
        <v>4.9007936507936503</v>
      </c>
      <c r="GB24" s="62">
        <f>VLOOKUP($B24,RD_15[#All],GB$2,0)/GB$1</f>
        <v>4.6659451659451667</v>
      </c>
      <c r="GC24" s="62">
        <f>VLOOKUP($B24,RD_15[#All],GC$2,0)/GC$1</f>
        <v>4.8238851095993951</v>
      </c>
      <c r="GD24" s="62">
        <f>VLOOKUP($B24,RD_15[#All],GD$2,0)/GD$1</f>
        <v>4.8212396069538928</v>
      </c>
      <c r="GE24" s="62">
        <f>VLOOKUP($B24,RD_15[#All],GE$2,0)/GE$1</f>
        <v>4.8635676492819346</v>
      </c>
      <c r="GF24" s="62">
        <f>VLOOKUP($B24,RD_15[#All],GF$2,0)/GF$1</f>
        <v>4.8892668178382461</v>
      </c>
      <c r="GG24" s="62">
        <f>VLOOKUP($B24,RD_15[#All],GG$2,0)/GG$1</f>
        <v>4.8356009070294776</v>
      </c>
      <c r="GH24" s="62">
        <f>VLOOKUP($B24,RD_15[#All],GH$2,0)/GH$1</f>
        <v>4.8779289493575204</v>
      </c>
      <c r="GI24" s="62">
        <f>VLOOKUP($B24,RD_15[#All],GI$2,0)/GI$1</f>
        <v>4.7747543461829176</v>
      </c>
      <c r="GJ24" s="62">
        <f>VLOOKUP($B24,RD_15[#All],GJ$2,0)/GJ$1</f>
        <v>4.8563869992441413</v>
      </c>
      <c r="GK24" s="62">
        <f>VLOOKUP($B24,RD_15[#All],GK$2,0)/GK$1</f>
        <v>4.7528344671201808</v>
      </c>
      <c r="GL24" s="62">
        <f>VLOOKUP($B24,RD_15[#All],GL$2,0)/GL$1</f>
        <v>4.8408919123204841</v>
      </c>
      <c r="GM24" s="62">
        <f>VLOOKUP($B24,RD_15[#All],GM$2,0)/GM$1</f>
        <v>4.7513227513227507</v>
      </c>
      <c r="GN24" s="62">
        <f>VLOOKUP($B24,RD_15[#All],GN$2,0)/GN$1</f>
        <v>4.819349962207105</v>
      </c>
      <c r="GO24" s="62">
        <f>VLOOKUP($B24,RD_15[#All],GO$2,0)/GO$1</f>
        <v>4.8821428571428571</v>
      </c>
      <c r="GP24" s="62">
        <f>VLOOKUP($B24,RD_15[#All],GP$2,0)/GP$1</f>
        <v>4.8396825396825394</v>
      </c>
      <c r="GQ24" s="62">
        <f>VLOOKUP($B24,RD_15[#All],GQ$2,0)/GQ$1</f>
        <v>4.8972222222222221</v>
      </c>
      <c r="GR24" s="62">
        <f>VLOOKUP($B24,RD_15[#All],GR$2,0)/GR$1</f>
        <v>4.6440516005733397</v>
      </c>
      <c r="GS24" s="62">
        <f>VLOOKUP($B24,RD_15[#All],GS$2,0)/GS$1</f>
        <v>4.832398216084016</v>
      </c>
      <c r="GT24" s="62">
        <f>VLOOKUP($B24,RD_15[#All],GT$2,0)/GT$1</f>
        <v>4.8685243328100469</v>
      </c>
      <c r="GU24" s="62">
        <f>VLOOKUP($B24,RD_15[#All],GU$2,0)/GU$1</f>
        <v>4.7062239529958321</v>
      </c>
      <c r="GV24" s="62">
        <f>VLOOKUP($B24,RD_15[#All],GV$2,0)/GV$1</f>
        <v>4.7355129342706981</v>
      </c>
      <c r="GW24" s="62">
        <f>VLOOKUP($B24,RD_15[#All],GW$2,0)/GW$1</f>
        <v>4.8716006884681589</v>
      </c>
      <c r="GX24" s="62">
        <f>VLOOKUP($B24,RD_15[#All],GX$2,0)/GX$1</f>
        <v>4.6948587127158561</v>
      </c>
      <c r="GY24" s="62">
        <f>VLOOKUP($B24,RD_15[#All],GY$2,0)/GY$1</f>
        <v>4.7669101085250158</v>
      </c>
      <c r="GZ24" s="62">
        <f>VLOOKUP($B24,RD_15[#All],GZ$2,0)/GZ$1</f>
        <v>4.8841444270015693</v>
      </c>
      <c r="HA24" s="62">
        <f>VLOOKUP($B24,RD_15[#All],HA$2,0)/HA$1</f>
        <v>4.8044502081769167</v>
      </c>
      <c r="HB24" s="62">
        <f>VLOOKUP($B24,RD_15[#All],HB$2,0)/HB$1</f>
        <v>4.6981589838732702</v>
      </c>
      <c r="HC24" s="62">
        <f>VLOOKUP($B24,RD_15[#All],HC$2,0)/HC$1</f>
        <v>4.8001998001998007</v>
      </c>
      <c r="HD24" s="62">
        <f>VLOOKUP($B24,RD_15[#All],HD$2,0)/HD$1</f>
        <v>4.8445092322643335</v>
      </c>
      <c r="HE24" s="62">
        <f>VLOOKUP($B24,RD_15[#All],HE$2,0)/HE$1</f>
        <v>4.743362227834278</v>
      </c>
      <c r="HF24" s="62">
        <f>VLOOKUP($B24,RD_15[#All],HF$2,0)/HF$1</f>
        <v>4.9508502547176576</v>
      </c>
      <c r="HG24" s="62">
        <f>VLOOKUP($B24,RD_15[#All],HG$2,0)/HG$1</f>
        <v>4.7049973835688119</v>
      </c>
      <c r="HH24" s="62">
        <f>VLOOKUP($B24,RD_15[#All],HH$2,0)/HH$1</f>
        <v>4.8057299843014123</v>
      </c>
      <c r="HI24" s="62">
        <f>VLOOKUP($B24,RD_15[#All],HI$2,0)/HI$1</f>
        <v>4.8822605965463106</v>
      </c>
      <c r="HJ24" s="62">
        <f>VLOOKUP($B24,RD_15[#All],HJ$2,0)/HJ$1</f>
        <v>4.7658372658372654</v>
      </c>
      <c r="HK24" s="62">
        <f>VLOOKUP($B24,RD_15[#All],HK$2,0)/HK$1</f>
        <v>4.910352805089647</v>
      </c>
      <c r="HL24" s="62">
        <f>VLOOKUP($B24,RD_15[#All],HL$2,0)/HL$1</f>
        <v>5.0584336298622006</v>
      </c>
      <c r="HM24" s="62">
        <f>VLOOKUP($B24,RD_15[#All],HM$2,0)/HM$1</f>
        <v>4.5823521716378854</v>
      </c>
      <c r="HN24" s="62">
        <f>VLOOKUP($B24,RD_15[#All],HN$2,0)/HN$1</f>
        <v>4.5942305164936252</v>
      </c>
      <c r="HO24" s="62">
        <f>VLOOKUP($B24,RD_15[#All],HO$2,0)/HO$1</f>
        <v>4.6326718359837029</v>
      </c>
      <c r="HP24" s="62">
        <f>VLOOKUP($B24,RD_15[#All],HP$2,0)/HP$1</f>
        <v>4.5871048143775415</v>
      </c>
      <c r="HQ24" s="62">
        <f>VLOOKUP($B24,RD_15[#All],HQ$2,0)/HQ$1</f>
        <v>4.4817991357863027</v>
      </c>
      <c r="HR24" s="62">
        <f>VLOOKUP($B24,RD_15[#All],HR$2,0)/HR$1</f>
        <v>4.5690672963400232</v>
      </c>
      <c r="HS24" s="62">
        <f>VLOOKUP($B24,RD_15[#All],HS$2,0)/HS$1</f>
        <v>4.5280612244897966</v>
      </c>
      <c r="HT24" s="62">
        <f>VLOOKUP($B24,RD_15[#All],HT$2,0)/HT$1</f>
        <v>4.4207594016835223</v>
      </c>
      <c r="HU24" s="62">
        <f>VLOOKUP($B24,RD_15[#All],HU$2,0)/HU$1</f>
        <v>4.6849578992436136</v>
      </c>
      <c r="HV24" s="62">
        <f>VLOOKUP($B24,RD_15[#All],HV$2,0)/HV$1</f>
        <v>4.712430426716141</v>
      </c>
      <c r="HW24" s="62">
        <f>VLOOKUP($B24,RD_15[#All],HW$2,0)/HW$1</f>
        <v>4.8292778649921502</v>
      </c>
      <c r="HX24" s="62">
        <f>VLOOKUP($B24,RD_15[#All],HX$2,0)/HX$1</f>
        <v>4.7821821036106744</v>
      </c>
      <c r="HY24" s="62">
        <f>VLOOKUP($B24,RD_15[#All],HY$2,0)/HY$1</f>
        <v>4.8014128728414445</v>
      </c>
      <c r="HZ24" s="62">
        <f>VLOOKUP($B24,RD_15[#All],HZ$2,0)/HZ$1</f>
        <v>4.742094640053824</v>
      </c>
      <c r="IA24" s="62">
        <f>VLOOKUP($B24,RD_15[#All],IA$2,0)/IA$1</f>
        <v>4.8441915227629506</v>
      </c>
      <c r="IB24" s="62">
        <f>VLOOKUP($B24,RD_15[#All],IB$2,0)/IB$1</f>
        <v>4.6893922404126478</v>
      </c>
      <c r="IC24" s="62">
        <f>VLOOKUP($B24,RD_15[#All],IC$2,0)/IC$1</f>
        <v>4.8500784929356353</v>
      </c>
      <c r="ID24" s="62">
        <f>VLOOKUP($B24,RD_15[#All],ID$2,0)/ID$1</f>
        <v>4.7892464678178959</v>
      </c>
      <c r="IE24" s="62">
        <f>VLOOKUP($B24,RD_15[#All],IE$2,0)/IE$1</f>
        <v>4.795918367346939</v>
      </c>
      <c r="IF24" s="62">
        <f>VLOOKUP($B24,RD_15[#All],IF$2,0)/IF$1</f>
        <v>4.7586342229199374</v>
      </c>
      <c r="IG24" s="62">
        <f>VLOOKUP($B24,RD_15[#All],IG$2,0)/IG$1</f>
        <v>4.6064139941690962</v>
      </c>
      <c r="IH24" s="62">
        <f>VLOOKUP($B24,RD_15[#All],IH$2,0)/IH$1</f>
        <v>4.6916348957165281</v>
      </c>
      <c r="II24" s="62">
        <f>VLOOKUP($B24,RD_15[#All],II$2,0)/II$1</f>
        <v>4.5952007176496972</v>
      </c>
      <c r="IJ24" s="62">
        <f>VLOOKUP($B24,RD_15[#All],IJ$2,0)/IJ$1</f>
        <v>4.6755625327053902</v>
      </c>
      <c r="IK24" s="62">
        <f>VLOOKUP($B24,RD_15[#All],IK$2,0)/IK$1</f>
        <v>4.8124018838304554</v>
      </c>
      <c r="IL24" s="62">
        <f>VLOOKUP($B24,RD_15[#All],IL$2,0)/IL$1</f>
        <v>4.849686028257457</v>
      </c>
      <c r="IM24" s="62">
        <f>VLOOKUP($B24,RD_15[#All],IM$2,0)/IM$1</f>
        <v>4.6927001569858708</v>
      </c>
      <c r="IN24" s="62">
        <f>VLOOKUP($B24,RD_15[#All],IN$2,0)/IN$1</f>
        <v>4.7349928982582039</v>
      </c>
      <c r="IO24" s="62">
        <f>VLOOKUP($B24,RD_15[#All],IO$2,0)/IO$1</f>
        <v>4.7700156985871276</v>
      </c>
      <c r="IP24" s="62">
        <f>VLOOKUP($B24,RD_15[#All],IP$2,0)/IP$1</f>
        <v>4.6587426179262916</v>
      </c>
      <c r="IQ24" s="62">
        <f>VLOOKUP($B24,RD_15[#All],IQ$2,0)/IQ$1</f>
        <v>4.9058084772370485</v>
      </c>
      <c r="IR24" s="62">
        <f>VLOOKUP($B24,RD_15[#All],IR$2,0)/IR$1</f>
        <v>4.7417208641698432</v>
      </c>
      <c r="IS24" s="62">
        <f>VLOOKUP($B24,RD_15[#All],IS$2,0)/IS$1</f>
        <v>4.700231741048067</v>
      </c>
      <c r="IT24" s="62">
        <f>VLOOKUP($B24,RD_15[#All],IT$2,0)/IT$1</f>
        <v>4.7047170516558268</v>
      </c>
      <c r="IU24" s="62">
        <f>VLOOKUP($B24,RD_15[#All],IU$2,0)/IU$1</f>
        <v>4.6520146520146515</v>
      </c>
      <c r="IV24" s="62">
        <f>VLOOKUP($B24,RD_15[#All],IV$2,0)/IV$1</f>
        <v>4.7899379532032587</v>
      </c>
      <c r="IW24" s="62">
        <f>VLOOKUP($B24,RD_15[#All],IW$2,0)/IW$1</f>
        <v>4.6654705838379309</v>
      </c>
      <c r="IX24" s="62">
        <f>VLOOKUP($B24,RD_15[#All],IX$2,0)/IX$1</f>
        <v>4.7129401211033866</v>
      </c>
      <c r="IY24" s="62">
        <f>VLOOKUP($B24,RD_15[#All],IY$2,0)/IY$1</f>
        <v>4.7177992075951254</v>
      </c>
      <c r="IZ24" s="62">
        <f>VLOOKUP($B24,RD_15[#All],IZ$2,0)/IZ$1</f>
        <v>4.7167118595690027</v>
      </c>
      <c r="JA24" s="62">
        <f>VLOOKUP($B24,RD_15[#All],JA$2,0)/JA$1</f>
        <v>4.6916826003824088</v>
      </c>
      <c r="JB24" s="62">
        <f>VLOOKUP($B24,RD_15[#All],JB$2,0)/JB$1</f>
        <v>4.797624735512934</v>
      </c>
      <c r="JC24" s="62">
        <f>VLOOKUP($B24,RD_15[#All],JC$2,0)/JC$1</f>
        <v>4.7686972686972684</v>
      </c>
      <c r="JD24" s="62">
        <f>VLOOKUP($B24,RD_15[#All],JD$2,0)/JD$1</f>
        <v>4.7476782299918057</v>
      </c>
      <c r="JE24" s="62">
        <f>VLOOKUP($B24,RD_15[#All],JE$2,0)/JE$1</f>
        <v>4.7619047619047619</v>
      </c>
      <c r="JF24" s="62">
        <f>VLOOKUP($B24,RD_15[#All],JF$2,0)/JF$1</f>
        <v>4.7877398830089275</v>
      </c>
      <c r="JG24" s="62">
        <f>VLOOKUP($B24,RD_15[#All],JG$2,0)/JG$1</f>
        <v>4.8445994460970354</v>
      </c>
      <c r="JH24" s="62">
        <f>VLOOKUP($B24,RD_15[#All],JH$2,0)/JH$1</f>
        <v>4.9161552732981315</v>
      </c>
      <c r="JI24" s="62">
        <f>VLOOKUP($B24,RD_15[#All],JI$2,0)/JI$1</f>
        <v>4.9167292334994199</v>
      </c>
      <c r="JJ24" s="62">
        <f>VLOOKUP($B24,RD_15[#All],JJ$2,0)/JJ$1</f>
        <v>4.7744181284553955</v>
      </c>
      <c r="JK24" s="62">
        <f>VLOOKUP($B24,RD_15[#All],JK$2,0)/JK$1</f>
        <v>4.8672755815612962</v>
      </c>
      <c r="JL24" s="62">
        <f>VLOOKUP($B24,RD_15[#All],JL$2,0)/JL$1</f>
        <v>4.7754726890756301</v>
      </c>
      <c r="JM24" s="62">
        <f>VLOOKUP($B24,RD_15[#All],JM$2,0)/JM$1</f>
        <v>4.4520099515516565</v>
      </c>
      <c r="JN24" s="62">
        <f>VLOOKUP($B24,RD_15[#All],JN$2,0)/JN$1</f>
        <v>4.8119167264895903</v>
      </c>
      <c r="JO24" s="62">
        <f>VLOOKUP($B24,RD_15[#All],JO$2,0)/JO$1</f>
        <v>4.6192876784077512</v>
      </c>
      <c r="JP24" s="62">
        <f>VLOOKUP($B24,RD_15[#All],JP$2,0)/JP$1</f>
        <v>4.7955913134484565</v>
      </c>
      <c r="JQ24" s="62">
        <f>VLOOKUP($B24,RD_15[#All],JQ$2,0)/JQ$1</f>
        <v>4.9350252921681497</v>
      </c>
      <c r="JR24" s="62">
        <f>VLOOKUP($B24,RD_15[#All],JR$2,0)/JR$1</f>
        <v>4.9027559741845455</v>
      </c>
      <c r="JS24" s="62">
        <f>VLOOKUP($B24,RD_15[#All],JS$2,0)/JS$1</f>
        <v>4.7327827452051059</v>
      </c>
      <c r="JT24" s="62">
        <f>VLOOKUP($B24,RD_15[#All],JT$2,0)/JT$1</f>
        <v>4.9706684293150456</v>
      </c>
      <c r="JU24" s="62">
        <f>VLOOKUP($B24,RD_15[#All],JU$2,0)/JU$1</f>
        <v>4.8376623376623389</v>
      </c>
      <c r="JV24" s="62">
        <f>VLOOKUP($B24,RD_15[#All],JV$2,0)/JV$1</f>
        <v>4.7808012093726378</v>
      </c>
      <c r="JW24" s="62">
        <f>VLOOKUP($B24,RD_15[#All],JW$2,0)/JW$1</f>
        <v>4.7498110355253207</v>
      </c>
      <c r="JX24" s="62">
        <f>VLOOKUP($B24,RD_15[#All],JX$2,0)/JX$1</f>
        <v>4.7517006802721085</v>
      </c>
      <c r="JY24" s="62">
        <f>VLOOKUP($B24,RD_15[#All],JY$2,0)/JY$1</f>
        <v>4.7316704459561603</v>
      </c>
      <c r="JZ24" s="62">
        <f>VLOOKUP($B24,RD_15[#All],JZ$2,0)/JZ$1</f>
        <v>4.6288737717309143</v>
      </c>
      <c r="KA24" s="62">
        <f>VLOOKUP($B24,RD_15[#All],KA$2,0)/KA$1</f>
        <v>4.6965230536659108</v>
      </c>
      <c r="KB24" s="62">
        <f>VLOOKUP($B24,RD_15[#All],KB$2,0)/KB$1</f>
        <v>4.7910052910052912</v>
      </c>
      <c r="KC24" s="62">
        <f>VLOOKUP($B24,RD_15[#All],KC$2,0)/KC$1</f>
        <v>4.6999244142101277</v>
      </c>
      <c r="KD24" s="62">
        <f>VLOOKUP($B24,RD_15[#All],KD$2,0)/KD$1</f>
        <v>4.6840513983371128</v>
      </c>
      <c r="KE24" s="62">
        <f>VLOOKUP($B24,RD_15[#All],KE$2,0)/KE$1</f>
        <v>4.792894935752078</v>
      </c>
      <c r="KF24" s="62">
        <f>VLOOKUP($B24,RD_15[#All],KF$2,0)/KF$1</f>
        <v>4.6970324361628712</v>
      </c>
      <c r="KG24" s="62">
        <f>VLOOKUP($B24,RD_15[#All],KG$2,0)/KG$1</f>
        <v>4.7970521541950104</v>
      </c>
      <c r="KH24" s="62">
        <f>VLOOKUP($B24,RD_15[#All],KH$2,0)/KH$1</f>
        <v>4.8004535147392291</v>
      </c>
      <c r="KI24" s="62">
        <f>VLOOKUP($B24,RD_15[#All],KI$2,0)/KI$1</f>
        <v>4.8289682539682541</v>
      </c>
      <c r="KJ24" s="62">
        <f>VLOOKUP($B24,RD_15[#All],KJ$2,0)/KJ$1</f>
        <v>4.7936507936507935</v>
      </c>
      <c r="KK24" s="62">
        <f>VLOOKUP($B24,RD_15[#All],KK$2,0)/KK$1</f>
        <v>4.7984126984126982</v>
      </c>
      <c r="KL24" s="62">
        <f>VLOOKUP($B24,RD_15[#All],KL$2,0)/KL$1</f>
        <v>4.7732115677321154</v>
      </c>
      <c r="KM24" s="62">
        <f>VLOOKUP($B24,RD_15[#All],KM$2,0)/KM$1</f>
        <v>4.8245814307458144</v>
      </c>
      <c r="KN24" s="62">
        <f>VLOOKUP($B24,RD_15[#All],KN$2,0)/KN$1</f>
        <v>4.7834660599165728</v>
      </c>
      <c r="KO24" s="62">
        <f>VLOOKUP($B24,RD_15[#All],KO$2,0)/KO$1</f>
        <v>4.779673871824043</v>
      </c>
      <c r="KP24" s="62">
        <f>VLOOKUP($B24,RD_15[#All],KP$2,0)/KP$1</f>
        <v>4.7990140310959424</v>
      </c>
      <c r="KQ24" s="62">
        <f>VLOOKUP($B24,RD_15[#All],KQ$2,0)/KQ$1</f>
        <v>4.2703357563170652</v>
      </c>
      <c r="KR24" s="62">
        <f>VLOOKUP($B24,RD_15[#All],KR$2,0)/KR$1</f>
        <v>4.761850587789155</v>
      </c>
      <c r="KS24" s="62">
        <f>VLOOKUP($B24,RD_15[#All],KS$2,0)/KS$1</f>
        <v>4.7595752749336366</v>
      </c>
      <c r="KT24" s="62">
        <f>VLOOKUP($B24,RD_15[#All],KT$2,0)/KT$1</f>
        <v>4.7971179370496779</v>
      </c>
      <c r="KU24" s="62">
        <f>VLOOKUP($B24,RD_15[#All],KU$2,0)/KU$1</f>
        <v>4.7603337125521428</v>
      </c>
      <c r="KV24" s="62">
        <f>VLOOKUP($B24,RD_15[#All],KV$2,0)/KV$1</f>
        <v>4.8964360587002096</v>
      </c>
      <c r="KW24" s="62">
        <f>VLOOKUP($B24,RD_15[#All],KW$2,0)/KW$1</f>
        <v>4.802047781569966</v>
      </c>
      <c r="KX24" s="62">
        <f>VLOOKUP($B24,RD_15[#All],KX$2,0)/KX$1</f>
        <v>4.7860922146636433</v>
      </c>
      <c r="KY24" s="62">
        <f>VLOOKUP($B24,RD_15[#All],KY$2,0)/KY$1</f>
        <v>4.9107142857142856</v>
      </c>
      <c r="KZ24" s="62">
        <f>VLOOKUP($B24,RD_15[#All],KZ$2,0)/KZ$1</f>
        <v>4.8456349206349199</v>
      </c>
      <c r="LA24" s="62">
        <f>VLOOKUP($B24,RD_15[#All],LA$2,0)/LA$1</f>
        <v>4.7806122448979584</v>
      </c>
      <c r="LB24" s="62">
        <f>VLOOKUP($B24,RD_15[#All],LB$2,0)/LB$1</f>
        <v>4.5573680977407696</v>
      </c>
      <c r="LC24" s="62">
        <f>VLOOKUP($B24,RD_15[#All],LC$2,0)/LC$1</f>
        <v>4.9003968253968262</v>
      </c>
      <c r="LD24" s="62">
        <f>VLOOKUP($B24,RD_15[#All],LD$2,0)/LD$1</f>
        <v>4.8063840920983774</v>
      </c>
      <c r="LE24" s="62">
        <f>VLOOKUP($B24,RD_15[#All],LE$2,0)/LE$1</f>
        <v>4.77685579726396</v>
      </c>
      <c r="LF24" s="62">
        <f>VLOOKUP($B24,RD_15[#All],LF$2,0)/LF$1</f>
        <v>4.746206174777603</v>
      </c>
      <c r="LG24" s="62">
        <f>VLOOKUP($B24,RD_15[#All],LG$2,0)/LG$1</f>
        <v>4.7928571428571427</v>
      </c>
      <c r="LH24" s="62">
        <f>VLOOKUP($B24,RD_15[#All],LH$2,0)/LH$1</f>
        <v>4.7384945881186482</v>
      </c>
      <c r="LI24" s="62">
        <f>VLOOKUP($B24,RD_15[#All],LI$2,0)/LI$1</f>
        <v>4.5544591462958808</v>
      </c>
      <c r="LJ24" s="62">
        <f>VLOOKUP($B24,RD_15[#All],LJ$2,0)/LJ$1</f>
        <v>4.6221635507349799</v>
      </c>
      <c r="LK24" s="62">
        <f>VLOOKUP($B24,RD_15[#All],LK$2,0)/LK$1</f>
        <v>4.7990580847723701</v>
      </c>
      <c r="LL24" s="62">
        <f>VLOOKUP($B24,RD_15[#All],LL$2,0)/LL$1</f>
        <v>4.7916012558869703</v>
      </c>
      <c r="LM24" s="62">
        <f>VLOOKUP($B24,RD_15[#All],LM$2,0)/LM$1</f>
        <v>4.8138596097779773</v>
      </c>
      <c r="LN24" s="62">
        <f>VLOOKUP($B24,RD_15[#All],LN$2,0)/LN$1</f>
        <v>4.7118187934514459</v>
      </c>
      <c r="LO24" s="62">
        <f>VLOOKUP($B24,RD_15[#All],LO$2,0)/LO$1</f>
        <v>4.7398519847499436</v>
      </c>
      <c r="LP24" s="62">
        <f>VLOOKUP($B24,RD_15[#All],LP$2,0)/LP$1</f>
        <v>4.7275173805786048</v>
      </c>
      <c r="LQ24" s="62">
        <f>VLOOKUP($B24,RD_15[#All],LQ$2,0)/LQ$1</f>
        <v>4.692382447484488</v>
      </c>
      <c r="LR24" s="62">
        <f>VLOOKUP($B24,RD_15[#All],LR$2,0)/LR$1</f>
        <v>4.6860282574568286</v>
      </c>
      <c r="LS24" s="62">
        <f>VLOOKUP($B24,RD_15[#All],LS$2,0)/LS$1</f>
        <v>4.7564162222142672</v>
      </c>
      <c r="LT24" s="62">
        <f>VLOOKUP($B24,RD_15[#All],LT$2,0)/LT$1</f>
        <v>4.7668759811616948</v>
      </c>
      <c r="LU24" s="62">
        <f>VLOOKUP($B24,RD_15[#All],LU$2,0)/LU$1</f>
        <v>4.7605965463108317</v>
      </c>
      <c r="LV24" s="62">
        <f>VLOOKUP($B24,RD_15[#All],LV$2,0)/LV$1</f>
        <v>4.7888540031397175</v>
      </c>
      <c r="LW24" s="62">
        <f>VLOOKUP($B24,RD_15[#All],LW$2,0)/LW$1</f>
        <v>4.8594976452119312</v>
      </c>
      <c r="LX24" s="62">
        <f>VLOOKUP($B24,RD_15[#All],LX$2,0)/LX$1</f>
        <v>4.7880690737833591</v>
      </c>
      <c r="LY24" s="62">
        <f>VLOOKUP($B24,RD_15[#All],LY$2,0)/LY$1</f>
        <v>4.8076923076923075</v>
      </c>
      <c r="LZ24" s="62">
        <f>VLOOKUP($B24,RD_15[#All],LZ$2,0)/LZ$1</f>
        <v>4.7641474172086413</v>
      </c>
      <c r="MA24" s="62">
        <f>VLOOKUP($B24,RD_15[#All],MA$2,0)/MA$1</f>
        <v>4.8474994393361737</v>
      </c>
      <c r="MB24" s="62">
        <f>VLOOKUP($B24,RD_15[#All],MB$2,0)/MB$1</f>
        <v>4.8015250056066376</v>
      </c>
      <c r="MC24" s="62">
        <f>VLOOKUP($B24,RD_15[#All],MC$2,0)/MC$1</f>
        <v>4.826941765717276</v>
      </c>
      <c r="MD24" s="62">
        <f>VLOOKUP($B24,RD_15[#All],MD$2,0)/MD$1</f>
        <v>4.784705090827539</v>
      </c>
      <c r="ME24" s="62">
        <f>VLOOKUP($B24,RD_15[#All],ME$2,0)/ME$1</f>
        <v>4.8493683187560741</v>
      </c>
      <c r="MF24" s="62">
        <f>VLOOKUP($B24,RD_15[#All],MF$2,0)/MF$1</f>
        <v>4.7753606937280404</v>
      </c>
      <c r="MG24" s="62">
        <f>VLOOKUP($B24,RD_15[#All],MG$2,0)/MG$1</f>
        <v>4.8448830081483143</v>
      </c>
      <c r="MH24" s="62">
        <f>VLOOKUP($B24,RD_15[#All],MH$2,0)/MH$1</f>
        <v>4.8527323017118933</v>
      </c>
      <c r="MI24" s="62">
        <f>VLOOKUP($B24,RD_15[#All],MI$2,0)/MI$1</f>
        <v>4.8015250056066376</v>
      </c>
      <c r="MJ24" s="62">
        <f>VLOOKUP($B24,RD_15[#All],MJ$2,0)/MJ$1</f>
        <v>4.8967817896389327</v>
      </c>
      <c r="MK24" s="62">
        <f>VLOOKUP($B24,RD_15[#All],MK$2,0)/MK$1</f>
        <v>4.9058084772370485</v>
      </c>
      <c r="ML24" s="62">
        <f>VLOOKUP($B24,RD_15[#All],ML$2,0)/ML$1</f>
        <v>4.8265679898332952</v>
      </c>
      <c r="MM24" s="62">
        <f>VLOOKUP($B24,RD_15[#All],MM$2,0)/MM$1</f>
        <v>4.812856316615715</v>
      </c>
      <c r="MN24" s="62">
        <f>VLOOKUP($B24,RD_15[#All],MN$2,0)/MN$1</f>
        <v>4.8304552590266869</v>
      </c>
      <c r="MO24" s="62">
        <f>VLOOKUP($B24,RD_15[#All],MO$2,0)/MO$1</f>
        <v>4.8500784929356353</v>
      </c>
      <c r="MP24" s="62">
        <f>VLOOKUP($B24,RD_15[#All],MP$2,0)/MP$1</f>
        <v>4.7595261880976167</v>
      </c>
      <c r="MQ24" s="62">
        <f>VLOOKUP($B24,RD_15[#All],MQ$2,0)/MQ$1</f>
        <v>4.7529341406892422</v>
      </c>
      <c r="MR24" s="62">
        <f>VLOOKUP($B24,RD_15[#All],MR$2,0)/MR$1</f>
        <v>4.7454586230096423</v>
      </c>
      <c r="MS24" s="62">
        <f>VLOOKUP($B24,RD_15[#All],MS$2,0)/MS$1</f>
        <v>4.9069858712715853</v>
      </c>
      <c r="MT24" s="62">
        <f>VLOOKUP($B24,RD_15[#All],MT$2,0)/MT$1</f>
        <v>4.7042243470814906</v>
      </c>
      <c r="MU24" s="62">
        <f>VLOOKUP($B24,RD_15[#All],MU$2,0)/MU$1</f>
        <v>4.834417283396875</v>
      </c>
      <c r="MV24" s="62">
        <f>VLOOKUP($B24,RD_15[#All],MV$2,0)/MV$1</f>
        <v>4.7420436706150992</v>
      </c>
      <c r="MW24" s="62">
        <f>VLOOKUP($B24,RD_15[#All],MW$2,0)/MW$1</f>
        <v>4.7786499215070641</v>
      </c>
      <c r="MX24" s="62">
        <f>VLOOKUP($B24,RD_15[#All],MX$2,0)/MX$1</f>
        <v>4.7873215220153993</v>
      </c>
      <c r="MY24" s="62">
        <f>VLOOKUP($B24,RD_15[#All],MY$2,0)/MY$1</f>
        <v>4.7774725274725274</v>
      </c>
      <c r="MZ24" s="62">
        <f>VLOOKUP($B24,RD_15[#All],MZ$2,0)/MZ$1</f>
        <v>4.7998430141287285</v>
      </c>
      <c r="NA24" s="62">
        <f>VLOOKUP($B24,RD_15[#All],NA$2,0)/NA$1</f>
        <v>4.9029166322399407</v>
      </c>
      <c r="NB24" s="62">
        <f>VLOOKUP($B24,RD_15[#All],NB$2,0)/NB$1</f>
        <v>4.8614599686028255</v>
      </c>
      <c r="NC24" s="62">
        <f>VLOOKUP($B24,RD_15[#All],NC$2,0)/NC$1</f>
        <v>4.9038461538461533</v>
      </c>
      <c r="ND24" s="62">
        <f>VLOOKUP($B24,RD_15[#All],ND$2,0)/ND$1</f>
        <v>4.8826530612244889</v>
      </c>
      <c r="NE24" s="62">
        <f>IFERROR(AVERAGEIF(Inv_SY_B20[[#This Row],[BLK1_INV1]:[BLK12_INV31]],"&gt;"&amp;0.1,Inv_SY_B20[[#This Row],[BLK1_INV1]:[BLK12_INV31]]),"")</f>
        <v>4.7378255770425897</v>
      </c>
    </row>
    <row r="25" spans="2:369" x14ac:dyDescent="0.35">
      <c r="B25" s="87">
        <f t="shared" si="6"/>
        <v>45766</v>
      </c>
      <c r="C25" s="62">
        <f>VLOOKUP($B25,RD_15[#All],C$2,0)/C$1</f>
        <v>4.160287081339713</v>
      </c>
      <c r="D25" s="62">
        <f>VLOOKUP($B25,RD_15[#All],D$2,0)/D$1</f>
        <v>4.0685805422647521</v>
      </c>
      <c r="E25" s="62">
        <f>VLOOKUP($B25,RD_15[#All],E$2,0)/E$1</f>
        <v>4.2030303030303031</v>
      </c>
      <c r="F25" s="62">
        <f>VLOOKUP($B25,RD_15[#All],F$2,0)/F$1</f>
        <v>4.208333333333333</v>
      </c>
      <c r="G25" s="62">
        <f>VLOOKUP($B25,RD_15[#All],G$2,0)/G$1</f>
        <v>4.1757575757575758</v>
      </c>
      <c r="H25" s="62">
        <f>VLOOKUP($B25,RD_15[#All],H$2,0)/H$1</f>
        <v>4.0379650721336366</v>
      </c>
      <c r="I25" s="62">
        <f>VLOOKUP($B25,RD_15[#All],I$2,0)/I$1</f>
        <v>4.3006885998469784</v>
      </c>
      <c r="J25" s="62">
        <f>VLOOKUP($B25,RD_15[#All],J$2,0)/J$1</f>
        <v>4.0924242424242427</v>
      </c>
      <c r="K25" s="62">
        <f>VLOOKUP($B25,RD_15[#All],K$2,0)/K$1</f>
        <v>4.209848484848485</v>
      </c>
      <c r="L25" s="62">
        <f>VLOOKUP($B25,RD_15[#All],L$2,0)/L$1</f>
        <v>4.2287878787878794</v>
      </c>
      <c r="M25" s="62">
        <f>VLOOKUP($B25,RD_15[#All],M$2,0)/M$1</f>
        <v>4.2606060606060607</v>
      </c>
      <c r="N25" s="62">
        <f>VLOOKUP($B25,RD_15[#All],N$2,0)/N$1</f>
        <v>4.2287878787878794</v>
      </c>
      <c r="O25" s="62">
        <f>VLOOKUP($B25,RD_15[#All],O$2,0)/O$1</f>
        <v>4.2333333333333334</v>
      </c>
      <c r="P25" s="62">
        <f>VLOOKUP($B25,RD_15[#All],P$2,0)/P$1</f>
        <v>4.2348484848484844</v>
      </c>
      <c r="Q25" s="62">
        <f>VLOOKUP($B25,RD_15[#All],Q$2,0)/Q$1</f>
        <v>4.2704545454545455</v>
      </c>
      <c r="R25" s="62">
        <f>VLOOKUP($B25,RD_15[#All],R$2,0)/R$1</f>
        <v>4.2810606060606062</v>
      </c>
      <c r="S25" s="62">
        <f>VLOOKUP($B25,RD_15[#All],S$2,0)/S$1</f>
        <v>4.2065390749601272</v>
      </c>
      <c r="T25" s="62">
        <f>VLOOKUP($B25,RD_15[#All],T$2,0)/T$1</f>
        <v>4.2264752791068583</v>
      </c>
      <c r="U25" s="62">
        <f>VLOOKUP($B25,RD_15[#All],U$2,0)/U$1</f>
        <v>4.1946969696969703</v>
      </c>
      <c r="V25" s="62">
        <f>VLOOKUP($B25,RD_15[#All],V$2,0)/V$1</f>
        <v>4.249242424242424</v>
      </c>
      <c r="W25" s="62">
        <f>VLOOKUP($B25,RD_15[#All],W$2,0)/W$1</f>
        <v>4.3787878787878789</v>
      </c>
      <c r="X25" s="62">
        <f>VLOOKUP($B25,RD_15[#All],X$2,0)/X$1</f>
        <v>4.3234848484848492</v>
      </c>
      <c r="Y25" s="62">
        <f>VLOOKUP($B25,RD_15[#All],Y$2,0)/Y$1</f>
        <v>4.3780303030303029</v>
      </c>
      <c r="Z25" s="62">
        <f>VLOOKUP($B25,RD_15[#All],Z$2,0)/Z$1</f>
        <v>4.3477272727272727</v>
      </c>
      <c r="AA25" s="62">
        <f>VLOOKUP($B25,RD_15[#All],AA$2,0)/AA$1</f>
        <v>4.3371212121212119</v>
      </c>
      <c r="AB25" s="62">
        <f>VLOOKUP($B25,RD_15[#All],AB$2,0)/AB$1</f>
        <v>4.3522727272727275</v>
      </c>
      <c r="AC25" s="62">
        <f>VLOOKUP($B25,RD_15[#All],AC$2,0)/AC$1</f>
        <v>4.3621212121212114</v>
      </c>
      <c r="AD25" s="62">
        <f>VLOOKUP($B25,RD_15[#All],AD$2,0)/AD$1</f>
        <v>4.3522727272727275</v>
      </c>
      <c r="AE25" s="62">
        <f>VLOOKUP($B25,RD_15[#All],AE$2,0)/AE$1</f>
        <v>4.375</v>
      </c>
      <c r="AF25" s="62">
        <f>VLOOKUP($B25,RD_15[#All],AF$2,0)/AF$1</f>
        <v>4.3765151515151519</v>
      </c>
      <c r="AG25" s="62">
        <f>VLOOKUP($B25,RD_15[#All],AG$2,0)/AG$1</f>
        <v>4.327272727272728</v>
      </c>
      <c r="AH25" s="62">
        <f>VLOOKUP($B25,RD_15[#All],AH$2,0)/AH$1</f>
        <v>4.3583333333333334</v>
      </c>
      <c r="AI25" s="62">
        <f>VLOOKUP($B25,RD_15[#All],AI$2,0)/AI$1</f>
        <v>4.165151515151515</v>
      </c>
      <c r="AJ25" s="62">
        <f>VLOOKUP($B25,RD_15[#All],AJ$2,0)/AJ$1</f>
        <v>4.110845295055821</v>
      </c>
      <c r="AK25" s="62">
        <f>VLOOKUP($B25,RD_15[#All],AK$2,0)/AK$1</f>
        <v>4.1515151515151514</v>
      </c>
      <c r="AL25" s="62">
        <f>VLOOKUP($B25,RD_15[#All],AL$2,0)/AL$1</f>
        <v>4.1802232854864432</v>
      </c>
      <c r="AM25" s="62">
        <f>VLOOKUP($B25,RD_15[#All],AM$2,0)/AM$1</f>
        <v>4.2551834130781501</v>
      </c>
      <c r="AN25" s="62">
        <f>VLOOKUP($B25,RD_15[#All],AN$2,0)/AN$1</f>
        <v>4.2647527910685801</v>
      </c>
      <c r="AO25" s="62">
        <f>VLOOKUP($B25,RD_15[#All],AO$2,0)/AO$1</f>
        <v>4.1916666666666664</v>
      </c>
      <c r="AP25" s="62">
        <f>VLOOKUP($B25,RD_15[#All],AP$2,0)/AP$1</f>
        <v>4.208931419457735</v>
      </c>
      <c r="AQ25" s="62">
        <f>VLOOKUP($B25,RD_15[#All],AQ$2,0)/AQ$1</f>
        <v>4.1219696969696971</v>
      </c>
      <c r="AR25" s="62">
        <f>VLOOKUP($B25,RD_15[#All],AR$2,0)/AR$1</f>
        <v>4.228958630527818</v>
      </c>
      <c r="AS25" s="62">
        <f>VLOOKUP($B25,RD_15[#All],AS$2,0)/AS$1</f>
        <v>4.3238557558945914</v>
      </c>
      <c r="AT25" s="62">
        <f>VLOOKUP($B25,RD_15[#All],AT$2,0)/AT$1</f>
        <v>4.314327485380117</v>
      </c>
      <c r="AU25" s="62">
        <f>VLOOKUP($B25,RD_15[#All],AU$2,0)/AU$1</f>
        <v>4.2997076023391809</v>
      </c>
      <c r="AV25" s="62">
        <f>VLOOKUP($B25,RD_15[#All],AV$2,0)/AV$1</f>
        <v>4.4153400868306809</v>
      </c>
      <c r="AW25" s="62">
        <f>VLOOKUP($B25,RD_15[#All],AW$2,0)/AW$1</f>
        <v>4.3820375335120643</v>
      </c>
      <c r="AX25" s="62">
        <f>VLOOKUP($B25,RD_15[#All],AX$2,0)/AX$1</f>
        <v>4.332661290322581</v>
      </c>
      <c r="AY25" s="62">
        <f>VLOOKUP($B25,RD_15[#All],AY$2,0)/AY$1</f>
        <v>4.2573349633251834</v>
      </c>
      <c r="AZ25" s="62">
        <f>VLOOKUP($B25,RD_15[#All],AZ$2,0)/AZ$1</f>
        <v>4.3168178646196784</v>
      </c>
      <c r="BA25" s="62">
        <f>VLOOKUP($B25,RD_15[#All],BA$2,0)/BA$1</f>
        <v>4.3086510263929618</v>
      </c>
      <c r="BB25" s="62">
        <f>VLOOKUP($B25,RD_15[#All],BB$2,0)/BB$1</f>
        <v>4.2066715010877447</v>
      </c>
      <c r="BC25" s="62">
        <f>VLOOKUP($B25,RD_15[#All],BC$2,0)/BC$1</f>
        <v>3.816738816738817</v>
      </c>
      <c r="BD25" s="62">
        <f>VLOOKUP($B25,RD_15[#All],BD$2,0)/BD$1</f>
        <v>4.1801242236024843</v>
      </c>
      <c r="BE25" s="62">
        <f>VLOOKUP($B25,RD_15[#All],BE$2,0)/BE$1</f>
        <v>4.1263812154696131</v>
      </c>
      <c r="BF25" s="62">
        <f>VLOOKUP($B25,RD_15[#All],BF$2,0)/BF$1</f>
        <v>4.1707487753673895</v>
      </c>
      <c r="BG25" s="62">
        <f>VLOOKUP($B25,RD_15[#All],BG$2,0)/BG$1</f>
        <v>4.213037634408602</v>
      </c>
      <c r="BH25" s="62">
        <f>VLOOKUP($B25,RD_15[#All],BH$2,0)/BH$1</f>
        <v>4.034361851332398</v>
      </c>
      <c r="BI25" s="62">
        <f>VLOOKUP($B25,RD_15[#All],BI$2,0)/BI$1</f>
        <v>4.0303514376996805</v>
      </c>
      <c r="BJ25" s="62">
        <f>VLOOKUP($B25,RD_15[#All],BJ$2,0)/BJ$1</f>
        <v>4.0146036161335186</v>
      </c>
      <c r="BK25" s="62">
        <f>VLOOKUP($B25,RD_15[#All],BK$2,0)/BK$1</f>
        <v>3.8053030303030302</v>
      </c>
      <c r="BL25" s="62">
        <f>VLOOKUP($B25,RD_15[#All],BL$2,0)/BL$1</f>
        <v>4.1520700636942678</v>
      </c>
      <c r="BM25" s="62">
        <f>VLOOKUP($B25,RD_15[#All],BM$2,0)/BM$1</f>
        <v>4.1730205278592374</v>
      </c>
      <c r="BN25" s="62">
        <f>VLOOKUP($B25,RD_15[#All],BN$2,0)/BN$1</f>
        <v>4.5721187025534853</v>
      </c>
      <c r="BO25" s="62">
        <f>VLOOKUP($B25,RD_15[#All],BO$2,0)/BO$1</f>
        <v>4.5213940648723252</v>
      </c>
      <c r="BP25" s="62">
        <f>VLOOKUP($B25,RD_15[#All],BP$2,0)/BP$1</f>
        <v>4.5167878158532373</v>
      </c>
      <c r="BQ25" s="62">
        <f>VLOOKUP($B25,RD_15[#All],BQ$2,0)/BQ$1</f>
        <v>4.5755693581780532</v>
      </c>
      <c r="BR25" s="62">
        <f>VLOOKUP($B25,RD_15[#All],BR$2,0)/BR$1</f>
        <v>4.5493443754313319</v>
      </c>
      <c r="BS25" s="62">
        <f>VLOOKUP($B25,RD_15[#All],BS$2,0)/BS$1</f>
        <v>4.4482460687748393</v>
      </c>
      <c r="BT25" s="62">
        <f>VLOOKUP($B25,RD_15[#All],BT$2,0)/BT$1</f>
        <v>4.4530710835058658</v>
      </c>
      <c r="BU25" s="62">
        <f>VLOOKUP($B25,RD_15[#All],BU$2,0)/BU$1</f>
        <v>4.5821256038647347</v>
      </c>
      <c r="BV25" s="62">
        <f>VLOOKUP($B25,RD_15[#All],BV$2,0)/BV$1</f>
        <v>4.5448585231193919</v>
      </c>
      <c r="BW25" s="62">
        <f>VLOOKUP($B25,RD_15[#All],BW$2,0)/BW$1</f>
        <v>4.4627329192546581</v>
      </c>
      <c r="BX25" s="62">
        <f>VLOOKUP($B25,RD_15[#All],BX$2,0)/BX$1</f>
        <v>4.4041036341505828</v>
      </c>
      <c r="BY25" s="62">
        <f>VLOOKUP($B25,RD_15[#All],BY$2,0)/BY$1</f>
        <v>4.446169772256729</v>
      </c>
      <c r="BZ25" s="62">
        <f>VLOOKUP($B25,RD_15[#All],BZ$2,0)/BZ$1</f>
        <v>4.5367965367965368</v>
      </c>
      <c r="CA25" s="62">
        <f>VLOOKUP($B25,RD_15[#All],CA$2,0)/CA$1</f>
        <v>4.4740259740259747</v>
      </c>
      <c r="CB25" s="62">
        <f>VLOOKUP($B25,RD_15[#All],CB$2,0)/CB$1</f>
        <v>4.2546583850931672</v>
      </c>
      <c r="CC25" s="62">
        <f>VLOOKUP($B25,RD_15[#All],CC$2,0)/CC$1</f>
        <v>4.2097998619737744</v>
      </c>
      <c r="CD25" s="62">
        <f>VLOOKUP($B25,RD_15[#All],CD$2,0)/CD$1</f>
        <v>4.5607315389924086</v>
      </c>
      <c r="CE25" s="62">
        <f>VLOOKUP($B25,RD_15[#All],CE$2,0)/CE$1</f>
        <v>4.4644582470669425</v>
      </c>
      <c r="CF25" s="62">
        <f>VLOOKUP($B25,RD_15[#All],CF$2,0)/CF$1</f>
        <v>4.4976851851851851</v>
      </c>
      <c r="CG25" s="62">
        <f>VLOOKUP($B25,RD_15[#All],CG$2,0)/CG$1</f>
        <v>4.5952380952380949</v>
      </c>
      <c r="CH25" s="62">
        <f>VLOOKUP($B25,RD_15[#All],CH$2,0)/CH$1</f>
        <v>4.5963203463203461</v>
      </c>
      <c r="CI25" s="62">
        <f>VLOOKUP($B25,RD_15[#All],CI$2,0)/CI$1</f>
        <v>4.5469289164941342</v>
      </c>
      <c r="CJ25" s="62">
        <f>VLOOKUP($B25,RD_15[#All],CJ$2,0)/CJ$1</f>
        <v>4.6565656565656566</v>
      </c>
      <c r="CK25" s="62">
        <f>VLOOKUP($B25,RD_15[#All],CK$2,0)/CK$1</f>
        <v>4.5573593073593077</v>
      </c>
      <c r="CL25" s="62">
        <f>VLOOKUP($B25,RD_15[#All],CL$2,0)/CL$1</f>
        <v>4.4845343010195258</v>
      </c>
      <c r="CM25" s="62">
        <f>VLOOKUP($B25,RD_15[#All],CM$2,0)/CM$1</f>
        <v>4.5631469979296071</v>
      </c>
      <c r="CN25" s="62">
        <f>VLOOKUP($B25,RD_15[#All],CN$2,0)/CN$1</f>
        <v>4.5389924085576263</v>
      </c>
      <c r="CO25" s="62">
        <f>VLOOKUP($B25,RD_15[#All],CO$2,0)/CO$1</f>
        <v>4.5476190476190474</v>
      </c>
      <c r="CP25" s="62">
        <f>VLOOKUP($B25,RD_15[#All],CP$2,0)/CP$1</f>
        <v>4.4199447895100068</v>
      </c>
      <c r="CQ25" s="62">
        <f>VLOOKUP($B25,RD_15[#All],CQ$2,0)/CQ$1</f>
        <v>4.5175983436853002</v>
      </c>
      <c r="CR25" s="62">
        <f>VLOOKUP($B25,RD_15[#All],CR$2,0)/CR$1</f>
        <v>4.5479641131815045</v>
      </c>
      <c r="CS25" s="62">
        <f>VLOOKUP($B25,RD_15[#All],CS$2,0)/CS$1</f>
        <v>4.6142167011732225</v>
      </c>
      <c r="CT25" s="62">
        <f>VLOOKUP($B25,RD_15[#All],CT$2,0)/CT$1</f>
        <v>4.5634920634920633</v>
      </c>
      <c r="CU25" s="62">
        <f>VLOOKUP($B25,RD_15[#All],CU$2,0)/CU$1</f>
        <v>4.4822222222222221</v>
      </c>
      <c r="CV25" s="62">
        <f>VLOOKUP($B25,RD_15[#All],CV$2,0)/CV$1</f>
        <v>4.5600414078674945</v>
      </c>
      <c r="CW25" s="62">
        <f>VLOOKUP($B25,RD_15[#All],CW$2,0)/CW$1</f>
        <v>4.5714285714285712</v>
      </c>
      <c r="CX25" s="62">
        <f>VLOOKUP($B25,RD_15[#All],CX$2,0)/CX$1</f>
        <v>4.5952380952380949</v>
      </c>
      <c r="CY25" s="62">
        <f>VLOOKUP($B25,RD_15[#All],CY$2,0)/CY$1</f>
        <v>4.5461760461760461</v>
      </c>
      <c r="CZ25" s="62">
        <f>VLOOKUP($B25,RD_15[#All],CZ$2,0)/CZ$1</f>
        <v>4.5931677018633534</v>
      </c>
      <c r="DA25" s="62">
        <f>VLOOKUP($B25,RD_15[#All],DA$2,0)/DA$1</f>
        <v>4.5325013000520027</v>
      </c>
      <c r="DB25" s="62">
        <f>VLOOKUP($B25,RD_15[#All],DB$2,0)/DB$1</f>
        <v>4.5555555555555554</v>
      </c>
      <c r="DC25" s="62">
        <f>VLOOKUP($B25,RD_15[#All],DC$2,0)/DC$1</f>
        <v>4.8454106280193239</v>
      </c>
      <c r="DD25" s="62">
        <f>VLOOKUP($B25,RD_15[#All],DD$2,0)/DD$1</f>
        <v>4.5362318840579707</v>
      </c>
      <c r="DE25" s="62">
        <f>VLOOKUP($B25,RD_15[#All],DE$2,0)/DE$1</f>
        <v>4.6704623878536919</v>
      </c>
      <c r="DF25" s="62">
        <f>VLOOKUP($B25,RD_15[#All],DF$2,0)/DF$1</f>
        <v>4.5521048999309865</v>
      </c>
      <c r="DG25" s="62">
        <f>VLOOKUP($B25,RD_15[#All],DG$2,0)/DG$1</f>
        <v>4.5969634230503793</v>
      </c>
      <c r="DH25" s="62">
        <f>VLOOKUP($B25,RD_15[#All],DH$2,0)/DH$1</f>
        <v>4.662180814354727</v>
      </c>
      <c r="DI25" s="62">
        <f>VLOOKUP($B25,RD_15[#All],DI$2,0)/DI$1</f>
        <v>4.6331953071083509</v>
      </c>
      <c r="DJ25" s="62">
        <f>VLOOKUP($B25,RD_15[#All],DJ$2,0)/DJ$1</f>
        <v>4.658385093167702</v>
      </c>
      <c r="DK25" s="62">
        <f>VLOOKUP($B25,RD_15[#All],DK$2,0)/DK$1</f>
        <v>4.6235827664399096</v>
      </c>
      <c r="DL25" s="62">
        <f>VLOOKUP($B25,RD_15[#All],DL$2,0)/DL$1</f>
        <v>4.4909812409812417</v>
      </c>
      <c r="DM25" s="62">
        <f>VLOOKUP($B25,RD_15[#All],DM$2,0)/DM$1</f>
        <v>4.5293305728088331</v>
      </c>
      <c r="DN25" s="62">
        <f>VLOOKUP($B25,RD_15[#All],DN$2,0)/DN$1</f>
        <v>4.5555555555555554</v>
      </c>
      <c r="DO25" s="62">
        <f>VLOOKUP($B25,RD_15[#All],DO$2,0)/DO$1</f>
        <v>4.362663906142167</v>
      </c>
      <c r="DP25" s="62">
        <f>VLOOKUP($B25,RD_15[#All],DP$2,0)/DP$1</f>
        <v>4.5938578329882676</v>
      </c>
      <c r="DQ25" s="62">
        <f>VLOOKUP($B25,RD_15[#All],DQ$2,0)/DQ$1</f>
        <v>4.6276742581090407</v>
      </c>
      <c r="DR25" s="62">
        <f>VLOOKUP($B25,RD_15[#All],DR$2,0)/DR$1</f>
        <v>4.6183574879227054</v>
      </c>
      <c r="DS25" s="62">
        <f>VLOOKUP($B25,RD_15[#All],DS$2,0)/DS$1</f>
        <v>4.6007591442374052</v>
      </c>
      <c r="DT25" s="62">
        <f>VLOOKUP($B25,RD_15[#All],DT$2,0)/DT$1</f>
        <v>4.5855762594893035</v>
      </c>
      <c r="DU25" s="62">
        <f>VLOOKUP($B25,RD_15[#All],DU$2,0)/DU$1</f>
        <v>4.5487012987012996</v>
      </c>
      <c r="DV25" s="62">
        <f>VLOOKUP($B25,RD_15[#All],DV$2,0)/DV$1</f>
        <v>4.6053391053391053</v>
      </c>
      <c r="DW25" s="62">
        <f>VLOOKUP($B25,RD_15[#All],DW$2,0)/DW$1</f>
        <v>4.6149068322981366</v>
      </c>
      <c r="DX25" s="62">
        <f>VLOOKUP($B25,RD_15[#All],DX$2,0)/DX$1</f>
        <v>4.5945479641131817</v>
      </c>
      <c r="DY25" s="62">
        <f>VLOOKUP($B25,RD_15[#All],DY$2,0)/DY$1</f>
        <v>4.5010351966873712</v>
      </c>
      <c r="DZ25" s="62">
        <f>VLOOKUP($B25,RD_15[#All],DZ$2,0)/DZ$1</f>
        <v>4.5893719806763285</v>
      </c>
      <c r="EA25" s="62">
        <f>VLOOKUP($B25,RD_15[#All],EA$2,0)/EA$1</f>
        <v>4.5486542443064186</v>
      </c>
      <c r="EB25" s="62">
        <f>VLOOKUP($B25,RD_15[#All],EB$2,0)/EB$1</f>
        <v>4.5224292615596955</v>
      </c>
      <c r="EC25" s="62">
        <f>VLOOKUP($B25,RD_15[#All],EC$2,0)/EC$1</f>
        <v>4.5106970324361626</v>
      </c>
      <c r="ED25" s="62">
        <f>VLOOKUP($B25,RD_15[#All],ED$2,0)/ED$1</f>
        <v>4.591442374051069</v>
      </c>
      <c r="EE25" s="62">
        <f>VLOOKUP($B25,RD_15[#All],EE$2,0)/EE$1</f>
        <v>4.4986197377501727</v>
      </c>
      <c r="EF25" s="62">
        <f>VLOOKUP($B25,RD_15[#All],EF$2,0)/EF$1</f>
        <v>4.6104209799861966</v>
      </c>
      <c r="EG25" s="62">
        <f>VLOOKUP($B25,RD_15[#All],EG$2,0)/EG$1</f>
        <v>4.4972394755003444</v>
      </c>
      <c r="EH25" s="62">
        <f>VLOOKUP($B25,RD_15[#All],EH$2,0)/EH$1</f>
        <v>4.5603864734299515</v>
      </c>
      <c r="EI25" s="62">
        <f>VLOOKUP($B25,RD_15[#All],EI$2,0)/EI$1</f>
        <v>4.3474025974025974</v>
      </c>
      <c r="EJ25" s="62">
        <f>VLOOKUP($B25,RD_15[#All],EJ$2,0)/EJ$1</f>
        <v>4.604554865424431</v>
      </c>
      <c r="EK25" s="62">
        <f>VLOOKUP($B25,RD_15[#All],EK$2,0)/EK$1</f>
        <v>4.461904761904762</v>
      </c>
      <c r="EL25" s="62">
        <f>VLOOKUP($B25,RD_15[#All],EL$2,0)/EL$1</f>
        <v>4.5262249827467222</v>
      </c>
      <c r="EM25" s="62">
        <f>VLOOKUP($B25,RD_15[#All],EM$2,0)/EM$1</f>
        <v>4.5258799171842643</v>
      </c>
      <c r="EN25" s="62">
        <f>VLOOKUP($B25,RD_15[#All],EN$2,0)/EN$1</f>
        <v>4.5403726708074528</v>
      </c>
      <c r="EO25" s="62">
        <f>VLOOKUP($B25,RD_15[#All],EO$2,0)/EO$1</f>
        <v>4.5617667356797789</v>
      </c>
      <c r="EP25" s="62">
        <f>VLOOKUP($B25,RD_15[#All],EP$2,0)/EP$1</f>
        <v>4.5876466528640441</v>
      </c>
      <c r="EQ25" s="62">
        <f>VLOOKUP($B25,RD_15[#All],EQ$2,0)/EQ$1</f>
        <v>4.5569358178053827</v>
      </c>
      <c r="ER25" s="62">
        <f>VLOOKUP($B25,RD_15[#All],ER$2,0)/ER$1</f>
        <v>4.6452726017943409</v>
      </c>
      <c r="ES25" s="62">
        <f>VLOOKUP($B25,RD_15[#All],ES$2,0)/ES$1</f>
        <v>4.5669427191166321</v>
      </c>
      <c r="ET25" s="62">
        <f>VLOOKUP($B25,RD_15[#All],ET$2,0)/ET$1</f>
        <v>4.6356421356421356</v>
      </c>
      <c r="EU25" s="62">
        <f>VLOOKUP($B25,RD_15[#All],EU$2,0)/EU$1</f>
        <v>4.6197089947089953</v>
      </c>
      <c r="EV25" s="62">
        <f>VLOOKUP($B25,RD_15[#All],EV$2,0)/EV$1</f>
        <v>4.5212842712842711</v>
      </c>
      <c r="EW25" s="62">
        <f>VLOOKUP($B25,RD_15[#All],EW$2,0)/EW$1</f>
        <v>4.590873015873016</v>
      </c>
      <c r="EX25" s="62">
        <f>VLOOKUP($B25,RD_15[#All],EX$2,0)/EX$1</f>
        <v>4.5676328502415462</v>
      </c>
      <c r="EY25" s="62">
        <f>VLOOKUP($B25,RD_15[#All],EY$2,0)/EY$1</f>
        <v>4.7146636432350713</v>
      </c>
      <c r="EZ25" s="62">
        <f>VLOOKUP($B25,RD_15[#All],EZ$2,0)/EZ$1</f>
        <v>4.4713595583160801</v>
      </c>
      <c r="FA25" s="62">
        <f>VLOOKUP($B25,RD_15[#All],FA$2,0)/FA$1</f>
        <v>4.5545203588681851</v>
      </c>
      <c r="FB25" s="62">
        <f>VLOOKUP($B25,RD_15[#All],FB$2,0)/FB$1</f>
        <v>4.5479641131815045</v>
      </c>
      <c r="FC25" s="62">
        <f>VLOOKUP($B25,RD_15[#All],FC$2,0)/FC$1</f>
        <v>4.5910973084886129</v>
      </c>
      <c r="FD25" s="62">
        <f>VLOOKUP($B25,RD_15[#All],FD$2,0)/FD$1</f>
        <v>4.5786749482401659</v>
      </c>
      <c r="FE25" s="62">
        <f>VLOOKUP($B25,RD_15[#All],FE$2,0)/FE$1</f>
        <v>4.445824706694272</v>
      </c>
      <c r="FF25" s="62">
        <f>VLOOKUP($B25,RD_15[#All],FF$2,0)/FF$1</f>
        <v>4.4727398205659075</v>
      </c>
      <c r="FG25" s="202">
        <f>VLOOKUP($B25,RD_15[#All],FG$2,0)/FG$1</f>
        <v>4.5303657694962043</v>
      </c>
      <c r="FH25" s="62">
        <f>VLOOKUP($B25,RD_15[#All],FH$2,0)/FH$1</f>
        <v>4.5483091787439607</v>
      </c>
      <c r="FI25" s="62">
        <f>VLOOKUP($B25,RD_15[#All],FI$2,0)/FI$1</f>
        <v>4.5110420979986197</v>
      </c>
      <c r="FJ25" s="62">
        <f>VLOOKUP($B25,RD_15[#All],FJ$2,0)/FJ$1</f>
        <v>4.5188492063492065</v>
      </c>
      <c r="FK25" s="62">
        <f>VLOOKUP($B25,RD_15[#All],FK$2,0)/FK$1</f>
        <v>4.6073153899240857</v>
      </c>
      <c r="FL25" s="62">
        <f>VLOOKUP($B25,RD_15[#All],FL$2,0)/FL$1</f>
        <v>4.5602453102453104</v>
      </c>
      <c r="FM25" s="62">
        <f>VLOOKUP($B25,RD_15[#All],FM$2,0)/FM$1</f>
        <v>4.5393046107331818</v>
      </c>
      <c r="FN25" s="62">
        <f>VLOOKUP($B25,RD_15[#All],FN$2,0)/FN$1</f>
        <v>4.6080876795162506</v>
      </c>
      <c r="FO25" s="62">
        <f>VLOOKUP($B25,RD_15[#All],FO$2,0)/FO$1</f>
        <v>4.5427059712773996</v>
      </c>
      <c r="FP25" s="62">
        <f>VLOOKUP($B25,RD_15[#All],FP$2,0)/FP$1</f>
        <v>4.5377928949357518</v>
      </c>
      <c r="FQ25" s="62">
        <f>VLOOKUP($B25,RD_15[#All],FQ$2,0)/FQ$1</f>
        <v>4.5018896447467878</v>
      </c>
      <c r="FR25" s="62">
        <f>VLOOKUP($B25,RD_15[#All],FR$2,0)/FR$1</f>
        <v>4.5665154950869233</v>
      </c>
      <c r="FS25" s="62">
        <f>VLOOKUP($B25,RD_15[#All],FS$2,0)/FS$1</f>
        <v>4.5944822373393803</v>
      </c>
      <c r="FT25" s="62">
        <f>VLOOKUP($B25,RD_15[#All],FT$2,0)/FT$1</f>
        <v>4.6405895691609977</v>
      </c>
      <c r="FU25" s="62">
        <f>VLOOKUP($B25,RD_15[#All],FU$2,0)/FU$1</f>
        <v>4.6424792139077855</v>
      </c>
      <c r="FV25" s="62">
        <f>VLOOKUP($B25,RD_15[#All],FV$2,0)/FV$1</f>
        <v>4.5619803476946323</v>
      </c>
      <c r="FW25" s="62">
        <f>VLOOKUP($B25,RD_15[#All],FW$2,0)/FW$1</f>
        <v>4.6077097505668929</v>
      </c>
      <c r="FX25" s="62">
        <f>VLOOKUP($B25,RD_15[#All],FX$2,0)/FX$1</f>
        <v>4.6198034769463341</v>
      </c>
      <c r="FY25" s="62">
        <f>VLOOKUP($B25,RD_15[#All],FY$2,0)/FY$1</f>
        <v>4.6345427059712767</v>
      </c>
      <c r="FZ25" s="62">
        <f>VLOOKUP($B25,RD_15[#All],FZ$2,0)/FZ$1</f>
        <v>4.5444444444444443</v>
      </c>
      <c r="GA25" s="62">
        <f>VLOOKUP($B25,RD_15[#All],GA$2,0)/GA$1</f>
        <v>4.5811287477954146</v>
      </c>
      <c r="GB25" s="62">
        <f>VLOOKUP($B25,RD_15[#All],GB$2,0)/GB$1</f>
        <v>4.4805194805194803</v>
      </c>
      <c r="GC25" s="62">
        <f>VLOOKUP($B25,RD_15[#All],GC$2,0)/GC$1</f>
        <v>4.6167800453514731</v>
      </c>
      <c r="GD25" s="62">
        <f>VLOOKUP($B25,RD_15[#All],GD$2,0)/GD$1</f>
        <v>4.5956160241874526</v>
      </c>
      <c r="GE25" s="62">
        <f>VLOOKUP($B25,RD_15[#All],GE$2,0)/GE$1</f>
        <v>4.6337868480725612</v>
      </c>
      <c r="GF25" s="62">
        <f>VLOOKUP($B25,RD_15[#All],GF$2,0)/GF$1</f>
        <v>4.6368102796674222</v>
      </c>
      <c r="GG25" s="62">
        <f>VLOOKUP($B25,RD_15[#All],GG$2,0)/GG$1</f>
        <v>4.5941043083900217</v>
      </c>
      <c r="GH25" s="62">
        <f>VLOOKUP($B25,RD_15[#All],GH$2,0)/GH$1</f>
        <v>4.6368102796674222</v>
      </c>
      <c r="GI25" s="62">
        <f>VLOOKUP($B25,RD_15[#All],GI$2,0)/GI$1</f>
        <v>4.5555555555555554</v>
      </c>
      <c r="GJ25" s="62">
        <f>VLOOKUP($B25,RD_15[#All],GJ$2,0)/GJ$1</f>
        <v>4.6262282690854111</v>
      </c>
      <c r="GK25" s="62">
        <f>VLOOKUP($B25,RD_15[#All],GK$2,0)/GK$1</f>
        <v>4.5241874527588806</v>
      </c>
      <c r="GL25" s="62">
        <f>VLOOKUP($B25,RD_15[#All],GL$2,0)/GL$1</f>
        <v>4.6235827664399096</v>
      </c>
      <c r="GM25" s="62">
        <f>VLOOKUP($B25,RD_15[#All],GM$2,0)/GM$1</f>
        <v>4.5158730158730158</v>
      </c>
      <c r="GN25" s="62">
        <f>VLOOKUP($B25,RD_15[#All],GN$2,0)/GN$1</f>
        <v>4.5729402872260012</v>
      </c>
      <c r="GO25" s="62">
        <f>VLOOKUP($B25,RD_15[#All],GO$2,0)/GO$1</f>
        <v>4.6015873015873012</v>
      </c>
      <c r="GP25" s="62">
        <f>VLOOKUP($B25,RD_15[#All],GP$2,0)/GP$1</f>
        <v>4.5694444444444446</v>
      </c>
      <c r="GQ25" s="62">
        <f>VLOOKUP($B25,RD_15[#All],GQ$2,0)/GQ$1</f>
        <v>4.5888888888888895</v>
      </c>
      <c r="GR25" s="62">
        <f>VLOOKUP($B25,RD_15[#All],GR$2,0)/GR$1</f>
        <v>4.4345095897890934</v>
      </c>
      <c r="GS25" s="62">
        <f>VLOOKUP($B25,RD_15[#All],GS$2,0)/GS$1</f>
        <v>4.5903467127032078</v>
      </c>
      <c r="GT25" s="62">
        <f>VLOOKUP($B25,RD_15[#All],GT$2,0)/GT$1</f>
        <v>4.5702511773940344</v>
      </c>
      <c r="GU25" s="62">
        <f>VLOOKUP($B25,RD_15[#All],GU$2,0)/GU$1</f>
        <v>4.5244927239188355</v>
      </c>
      <c r="GV25" s="62">
        <f>VLOOKUP($B25,RD_15[#All],GV$2,0)/GV$1</f>
        <v>4.5365504061156239</v>
      </c>
      <c r="GW25" s="62">
        <f>VLOOKUP($B25,RD_15[#All],GW$2,0)/GW$1</f>
        <v>4.6223752151462989</v>
      </c>
      <c r="GX25" s="62">
        <f>VLOOKUP($B25,RD_15[#All],GX$2,0)/GX$1</f>
        <v>4.505821559392988</v>
      </c>
      <c r="GY25" s="62">
        <f>VLOOKUP($B25,RD_15[#All],GY$2,0)/GY$1</f>
        <v>4.5795508838987109</v>
      </c>
      <c r="GZ25" s="62">
        <f>VLOOKUP($B25,RD_15[#All],GZ$2,0)/GZ$1</f>
        <v>4.6555729984301415</v>
      </c>
      <c r="HA25" s="62">
        <f>VLOOKUP($B25,RD_15[#All],HA$2,0)/HA$1</f>
        <v>4.6027574909562494</v>
      </c>
      <c r="HB25" s="62">
        <f>VLOOKUP($B25,RD_15[#All],HB$2,0)/HB$1</f>
        <v>4.486941629798773</v>
      </c>
      <c r="HC25" s="62">
        <f>VLOOKUP($B25,RD_15[#All],HC$2,0)/HC$1</f>
        <v>4.6057513914656782</v>
      </c>
      <c r="HD25" s="62">
        <f>VLOOKUP($B25,RD_15[#All],HD$2,0)/HD$1</f>
        <v>4.5649248710473191</v>
      </c>
      <c r="HE25" s="62">
        <f>VLOOKUP($B25,RD_15[#All],HE$2,0)/HE$1</f>
        <v>4.5147088935908819</v>
      </c>
      <c r="HF25" s="62">
        <f>VLOOKUP($B25,RD_15[#All],HF$2,0)/HF$1</f>
        <v>5.0333644256296193</v>
      </c>
      <c r="HG25" s="62">
        <f>VLOOKUP($B25,RD_15[#All],HG$2,0)/HG$1</f>
        <v>4.5038592360020928</v>
      </c>
      <c r="HH25" s="62">
        <f>VLOOKUP($B25,RD_15[#All],HH$2,0)/HH$1</f>
        <v>5.4046310832025108</v>
      </c>
      <c r="HI25" s="62">
        <f>VLOOKUP($B25,RD_15[#All],HI$2,0)/HI$1</f>
        <v>4.5392464678178959</v>
      </c>
      <c r="HJ25" s="62">
        <f>VLOOKUP($B25,RD_15[#All],HJ$2,0)/HJ$1</f>
        <v>4.1999141999141996</v>
      </c>
      <c r="HK25" s="62">
        <f>VLOOKUP($B25,RD_15[#All],HK$2,0)/HK$1</f>
        <v>5.3280178468148396</v>
      </c>
      <c r="HL25" s="62">
        <f>VLOOKUP($B25,RD_15[#All],HL$2,0)/HL$1</f>
        <v>4.860020931449502</v>
      </c>
      <c r="HM25" s="62">
        <f>VLOOKUP($B25,RD_15[#All],HM$2,0)/HM$1</f>
        <v>3.4118262689691266</v>
      </c>
      <c r="HN25" s="62">
        <f>VLOOKUP($B25,RD_15[#All],HN$2,0)/HN$1</f>
        <v>4.4329083979497961</v>
      </c>
      <c r="HO25" s="62">
        <f>VLOOKUP($B25,RD_15[#All],HO$2,0)/HO$1</f>
        <v>4.4250229990800367</v>
      </c>
      <c r="HP25" s="62">
        <f>VLOOKUP($B25,RD_15[#All],HP$2,0)/HP$1</f>
        <v>4.495277449822904</v>
      </c>
      <c r="HQ25" s="62">
        <f>VLOOKUP($B25,RD_15[#All],HQ$2,0)/HQ$1</f>
        <v>4.3878486316616474</v>
      </c>
      <c r="HR25" s="62">
        <f>VLOOKUP($B25,RD_15[#All],HR$2,0)/HR$1</f>
        <v>4.3257247802702343</v>
      </c>
      <c r="HS25" s="62">
        <f>VLOOKUP($B25,RD_15[#All],HS$2,0)/HS$1</f>
        <v>4.0412414965986398</v>
      </c>
      <c r="HT25" s="62">
        <f>VLOOKUP($B25,RD_15[#All],HT$2,0)/HT$1</f>
        <v>4.3432447162841399</v>
      </c>
      <c r="HU25" s="62">
        <f>VLOOKUP($B25,RD_15[#All],HU$2,0)/HU$1</f>
        <v>4.5012130726416446</v>
      </c>
      <c r="HV25" s="62">
        <f>VLOOKUP($B25,RD_15[#All],HV$2,0)/HV$1</f>
        <v>4.5040673612102191</v>
      </c>
      <c r="HW25" s="62">
        <f>VLOOKUP($B25,RD_15[#All],HW$2,0)/HW$1</f>
        <v>4.561616954474097</v>
      </c>
      <c r="HX25" s="62">
        <f>VLOOKUP($B25,RD_15[#All],HX$2,0)/HX$1</f>
        <v>4.5671114599686025</v>
      </c>
      <c r="HY25" s="62">
        <f>VLOOKUP($B25,RD_15[#All],HY$2,0)/HY$1</f>
        <v>4.5529827315541596</v>
      </c>
      <c r="HZ25" s="62">
        <f>VLOOKUP($B25,RD_15[#All],HZ$2,0)/HZ$1</f>
        <v>4.5096060402182845</v>
      </c>
      <c r="IA25" s="62">
        <f>VLOOKUP($B25,RD_15[#All],IA$2,0)/IA$1</f>
        <v>4.6004709576138145</v>
      </c>
      <c r="IB25" s="62">
        <f>VLOOKUP($B25,RD_15[#All],IB$2,0)/IB$1</f>
        <v>4.476713762428048</v>
      </c>
      <c r="IC25" s="62">
        <f>VLOOKUP($B25,RD_15[#All],IC$2,0)/IC$1</f>
        <v>4.607535321821036</v>
      </c>
      <c r="ID25" s="62">
        <f>VLOOKUP($B25,RD_15[#All],ID$2,0)/ID$1</f>
        <v>4.506279434850863</v>
      </c>
      <c r="IE25" s="62">
        <f>VLOOKUP($B25,RD_15[#All],IE$2,0)/IE$1</f>
        <v>4.5153061224489797</v>
      </c>
      <c r="IF25" s="62">
        <f>VLOOKUP($B25,RD_15[#All],IF$2,0)/IF$1</f>
        <v>4.5368916797488223</v>
      </c>
      <c r="IG25" s="62">
        <f>VLOOKUP($B25,RD_15[#All],IG$2,0)/IG$1</f>
        <v>4.4770875383120279</v>
      </c>
      <c r="IH25" s="62">
        <f>VLOOKUP($B25,RD_15[#All],IH$2,0)/IH$1</f>
        <v>4.4759662106600882</v>
      </c>
      <c r="II25" s="62">
        <f>VLOOKUP($B25,RD_15[#All],II$2,0)/II$1</f>
        <v>4.4408312775659704</v>
      </c>
      <c r="IJ25" s="62">
        <f>VLOOKUP($B25,RD_15[#All],IJ$2,0)/IJ$1</f>
        <v>4.4782088659639676</v>
      </c>
      <c r="IK25" s="62">
        <f>VLOOKUP($B25,RD_15[#All],IK$2,0)/IK$1</f>
        <v>4.5612244897959187</v>
      </c>
      <c r="IL25" s="62">
        <f>VLOOKUP($B25,RD_15[#All],IL$2,0)/IL$1</f>
        <v>4.6055729984301408</v>
      </c>
      <c r="IM25" s="62">
        <f>VLOOKUP($B25,RD_15[#All],IM$2,0)/IM$1</f>
        <v>4.4623233908948192</v>
      </c>
      <c r="IN25" s="62">
        <f>VLOOKUP($B25,RD_15[#All],IN$2,0)/IN$1</f>
        <v>4.4886745907154069</v>
      </c>
      <c r="IO25" s="62">
        <f>VLOOKUP($B25,RD_15[#All],IO$2,0)/IO$1</f>
        <v>4.5188383045525908</v>
      </c>
      <c r="IP25" s="62">
        <f>VLOOKUP($B25,RD_15[#All],IP$2,0)/IP$1</f>
        <v>4.4636316064887493</v>
      </c>
      <c r="IQ25" s="62">
        <f>VLOOKUP($B25,RD_15[#All],IQ$2,0)/IQ$1</f>
        <v>4.6703296703296697</v>
      </c>
      <c r="IR25" s="62">
        <f>VLOOKUP($B25,RD_15[#All],IR$2,0)/IR$1</f>
        <v>4.4479330193615905</v>
      </c>
      <c r="IS25" s="62">
        <f>VLOOKUP($B25,RD_15[#All],IS$2,0)/IS$1</f>
        <v>4.4785826418479475</v>
      </c>
      <c r="IT25" s="62">
        <f>VLOOKUP($B25,RD_15[#All],IT$2,0)/IT$1</f>
        <v>4.4610151753008891</v>
      </c>
      <c r="IU25" s="62">
        <f>VLOOKUP($B25,RD_15[#All],IU$2,0)/IU$1</f>
        <v>4.4864319354115265</v>
      </c>
      <c r="IV25" s="62">
        <f>VLOOKUP($B25,RD_15[#All],IV$2,0)/IV$1</f>
        <v>4.5208193167376836</v>
      </c>
      <c r="IW25" s="62">
        <f>VLOOKUP($B25,RD_15[#All],IW$2,0)/IW$1</f>
        <v>4.4830679524557073</v>
      </c>
      <c r="IX25" s="62">
        <f>VLOOKUP($B25,RD_15[#All],IX$2,0)/IX$1</f>
        <v>4.4909172460192863</v>
      </c>
      <c r="IY25" s="62">
        <f>VLOOKUP($B25,RD_15[#All],IY$2,0)/IY$1</f>
        <v>4.5066158331464452</v>
      </c>
      <c r="IZ25" s="62">
        <f>VLOOKUP($B25,RD_15[#All],IZ$2,0)/IZ$1</f>
        <v>4.5087055801341522</v>
      </c>
      <c r="JA25" s="62">
        <f>VLOOKUP($B25,RD_15[#All],JA$2,0)/JA$1</f>
        <v>4.4147773832286266</v>
      </c>
      <c r="JB25" s="62">
        <f>VLOOKUP($B25,RD_15[#All],JB$2,0)/JB$1</f>
        <v>4.5324551225172343</v>
      </c>
      <c r="JC25" s="62">
        <f>VLOOKUP($B25,RD_15[#All],JC$2,0)/JC$1</f>
        <v>4.5141570141570142</v>
      </c>
      <c r="JD25" s="62">
        <f>VLOOKUP($B25,RD_15[#All],JD$2,0)/JD$1</f>
        <v>4.5076481835564053</v>
      </c>
      <c r="JE25" s="62">
        <f>VLOOKUP($B25,RD_15[#All],JE$2,0)/JE$1</f>
        <v>4.5077838827838832</v>
      </c>
      <c r="JF25" s="62">
        <f>VLOOKUP($B25,RD_15[#All],JF$2,0)/JF$1</f>
        <v>4.5157869531009469</v>
      </c>
      <c r="JG25" s="62">
        <f>VLOOKUP($B25,RD_15[#All],JG$2,0)/JG$1</f>
        <v>4.5573905015899063</v>
      </c>
      <c r="JH25" s="62">
        <f>VLOOKUP($B25,RD_15[#All],JH$2,0)/JH$1</f>
        <v>4.6207364064506926</v>
      </c>
      <c r="JI25" s="62">
        <f>VLOOKUP($B25,RD_15[#All],JI$2,0)/JI$1</f>
        <v>4.5932018292266745</v>
      </c>
      <c r="JJ25" s="62">
        <f>VLOOKUP($B25,RD_15[#All],JJ$2,0)/JJ$1</f>
        <v>4.5072008736605014</v>
      </c>
      <c r="JK25" s="62">
        <f>VLOOKUP($B25,RD_15[#All],JK$2,0)/JK$1</f>
        <v>4.5904095904095907</v>
      </c>
      <c r="JL25" s="62">
        <f>VLOOKUP($B25,RD_15[#All],JL$2,0)/JL$1</f>
        <v>4.5191045168067232</v>
      </c>
      <c r="JM25" s="62">
        <f>VLOOKUP($B25,RD_15[#All],JM$2,0)/JM$1</f>
        <v>4.366243289249705</v>
      </c>
      <c r="JN25" s="62">
        <f>VLOOKUP($B25,RD_15[#All],JN$2,0)/JN$1</f>
        <v>4.5125628140703515</v>
      </c>
      <c r="JO25" s="62">
        <f>VLOOKUP($B25,RD_15[#All],JO$2,0)/JO$1</f>
        <v>4.3993060102134347</v>
      </c>
      <c r="JP25" s="62">
        <f>VLOOKUP($B25,RD_15[#All],JP$2,0)/JP$1</f>
        <v>4.5440868655154372</v>
      </c>
      <c r="JQ25" s="62">
        <f>VLOOKUP($B25,RD_15[#All],JQ$2,0)/JQ$1</f>
        <v>4.5887842316413741</v>
      </c>
      <c r="JR25" s="62">
        <f>VLOOKUP($B25,RD_15[#All],JR$2,0)/JR$1</f>
        <v>4.5504099075527646</v>
      </c>
      <c r="JS25" s="62">
        <f>VLOOKUP($B25,RD_15[#All],JS$2,0)/JS$1</f>
        <v>4.5027643164289133</v>
      </c>
      <c r="JT25" s="62">
        <f>VLOOKUP($B25,RD_15[#All],JT$2,0)/JT$1</f>
        <v>4.6310832025117739</v>
      </c>
      <c r="JU25" s="62">
        <f>VLOOKUP($B25,RD_15[#All],JU$2,0)/JU$1</f>
        <v>4.5643642072213506</v>
      </c>
      <c r="JV25" s="62">
        <f>VLOOKUP($B25,RD_15[#All],JV$2,0)/JV$1</f>
        <v>4.3484504913076334</v>
      </c>
      <c r="JW25" s="62">
        <f>VLOOKUP($B25,RD_15[#All],JW$2,0)/JW$1</f>
        <v>4.4368858654572936</v>
      </c>
      <c r="JX25" s="62">
        <f>VLOOKUP($B25,RD_15[#All],JX$2,0)/JX$1</f>
        <v>4.4232804232804233</v>
      </c>
      <c r="JY25" s="62">
        <f>VLOOKUP($B25,RD_15[#All],JY$2,0)/JY$1</f>
        <v>4.42063492063492</v>
      </c>
      <c r="JZ25" s="62">
        <f>VLOOKUP($B25,RD_15[#All],JZ$2,0)/JZ$1</f>
        <v>4.2585034013605441</v>
      </c>
      <c r="KA25" s="62">
        <f>VLOOKUP($B25,RD_15[#All],KA$2,0)/KA$1</f>
        <v>4.3590325018896445</v>
      </c>
      <c r="KB25" s="62">
        <f>VLOOKUP($B25,RD_15[#All],KB$2,0)/KB$1</f>
        <v>4.4640967498110351</v>
      </c>
      <c r="KC25" s="62">
        <f>VLOOKUP($B25,RD_15[#All],KC$2,0)/KC$1</f>
        <v>4.3835978835978837</v>
      </c>
      <c r="KD25" s="62">
        <f>VLOOKUP($B25,RD_15[#All],KD$2,0)/KD$1</f>
        <v>4.3250188964474683</v>
      </c>
      <c r="KE25" s="62">
        <f>VLOOKUP($B25,RD_15[#All],KE$2,0)/KE$1</f>
        <v>4.4871504157218434</v>
      </c>
      <c r="KF25" s="62">
        <f>VLOOKUP($B25,RD_15[#All],KF$2,0)/KF$1</f>
        <v>4.4554865424430643</v>
      </c>
      <c r="KG25" s="62">
        <f>VLOOKUP($B25,RD_15[#All],KG$2,0)/KG$1</f>
        <v>4.4826152683295533</v>
      </c>
      <c r="KH25" s="62">
        <f>VLOOKUP($B25,RD_15[#All],KH$2,0)/KH$1</f>
        <v>4.5272108843537415</v>
      </c>
      <c r="KI25" s="62">
        <f>VLOOKUP($B25,RD_15[#All],KI$2,0)/KI$1</f>
        <v>4.5063492063492063</v>
      </c>
      <c r="KJ25" s="62">
        <f>VLOOKUP($B25,RD_15[#All],KJ$2,0)/KJ$1</f>
        <v>4.4154761904761903</v>
      </c>
      <c r="KK25" s="62">
        <f>VLOOKUP($B25,RD_15[#All],KK$2,0)/KK$1</f>
        <v>4.4198412698412692</v>
      </c>
      <c r="KL25" s="62">
        <f>VLOOKUP($B25,RD_15[#All],KL$2,0)/KL$1</f>
        <v>4.4364535768645359</v>
      </c>
      <c r="KM25" s="62">
        <f>VLOOKUP($B25,RD_15[#All],KM$2,0)/KM$1</f>
        <v>4.4901065449010655</v>
      </c>
      <c r="KN25" s="62">
        <f>VLOOKUP($B25,RD_15[#All],KN$2,0)/KN$1</f>
        <v>4.3773227152066747</v>
      </c>
      <c r="KO25" s="62">
        <f>VLOOKUP($B25,RD_15[#All],KO$2,0)/KO$1</f>
        <v>4.4592339780053099</v>
      </c>
      <c r="KP25" s="62">
        <f>VLOOKUP($B25,RD_15[#All],KP$2,0)/KP$1</f>
        <v>4.4736442927569211</v>
      </c>
      <c r="KQ25" s="62">
        <f>VLOOKUP($B25,RD_15[#All],KQ$2,0)/KQ$1</f>
        <v>3.7628937348563518</v>
      </c>
      <c r="KR25" s="62">
        <f>VLOOKUP($B25,RD_15[#All],KR$2,0)/KR$1</f>
        <v>4.4417899127796741</v>
      </c>
      <c r="KS25" s="62">
        <f>VLOOKUP($B25,RD_15[#All],KS$2,0)/KS$1</f>
        <v>4.4296549108835794</v>
      </c>
      <c r="KT25" s="62">
        <f>VLOOKUP($B25,RD_15[#All],KT$2,0)/KT$1</f>
        <v>4.5134622677284799</v>
      </c>
      <c r="KU25" s="62">
        <f>VLOOKUP($B25,RD_15[#All],KU$2,0)/KU$1</f>
        <v>4.4558210087220331</v>
      </c>
      <c r="KV25" s="62">
        <f>VLOOKUP($B25,RD_15[#All],KV$2,0)/KV$1</f>
        <v>4.5119496855345904</v>
      </c>
      <c r="KW25" s="62">
        <f>VLOOKUP($B25,RD_15[#All],KW$2,0)/KW$1</f>
        <v>4.4982935153583625</v>
      </c>
      <c r="KX25" s="62">
        <f>VLOOKUP($B25,RD_15[#All],KX$2,0)/KX$1</f>
        <v>4.5060468631897201</v>
      </c>
      <c r="KY25" s="62">
        <f>VLOOKUP($B25,RD_15[#All],KY$2,0)/KY$1</f>
        <v>4.5857142857142854</v>
      </c>
      <c r="KZ25" s="62">
        <f>VLOOKUP($B25,RD_15[#All],KZ$2,0)/KZ$1</f>
        <v>4.5055555555555555</v>
      </c>
      <c r="LA25" s="62">
        <f>VLOOKUP($B25,RD_15[#All],LA$2,0)/LA$1</f>
        <v>4.4434850863422293</v>
      </c>
      <c r="LB25" s="62">
        <f>VLOOKUP($B25,RD_15[#All],LB$2,0)/LB$1</f>
        <v>4.2969763156098564</v>
      </c>
      <c r="LC25" s="62">
        <f>VLOOKUP($B25,RD_15[#All],LC$2,0)/LC$1</f>
        <v>4.5285714285714285</v>
      </c>
      <c r="LD25" s="62">
        <f>VLOOKUP($B25,RD_15[#All],LD$2,0)/LD$1</f>
        <v>4.4643791582567092</v>
      </c>
      <c r="LE25" s="62">
        <f>VLOOKUP($B25,RD_15[#All],LE$2,0)/LE$1</f>
        <v>4.4527921058533302</v>
      </c>
      <c r="LF25" s="62">
        <f>VLOOKUP($B25,RD_15[#All],LF$2,0)/LF$1</f>
        <v>4.4288704492786124</v>
      </c>
      <c r="LG25" s="62">
        <f>VLOOKUP($B25,RD_15[#All],LG$2,0)/LG$1</f>
        <v>4.4682539682539684</v>
      </c>
      <c r="LH25" s="62">
        <f>VLOOKUP($B25,RD_15[#All],LH$2,0)/LH$1</f>
        <v>4.37866644633562</v>
      </c>
      <c r="LI25" s="62">
        <f>VLOOKUP($B25,RD_15[#All],LI$2,0)/LI$1</f>
        <v>4.361217014278238</v>
      </c>
      <c r="LJ25" s="62">
        <f>VLOOKUP($B25,RD_15[#All],LJ$2,0)/LJ$1</f>
        <v>4.3988154702440427</v>
      </c>
      <c r="LK25" s="62">
        <f>VLOOKUP($B25,RD_15[#All],LK$2,0)/LK$1</f>
        <v>4.4014913657770798</v>
      </c>
      <c r="LL25" s="62">
        <f>VLOOKUP($B25,RD_15[#All],LL$2,0)/LL$1</f>
        <v>4.411302982731554</v>
      </c>
      <c r="LM25" s="62">
        <f>VLOOKUP($B25,RD_15[#All],LM$2,0)/LM$1</f>
        <v>4.4714809000523283</v>
      </c>
      <c r="LN25" s="62">
        <f>VLOOKUP($B25,RD_15[#All],LN$2,0)/LN$1</f>
        <v>4.4068176721237942</v>
      </c>
      <c r="LO25" s="62">
        <f>VLOOKUP($B25,RD_15[#All],LO$2,0)/LO$1</f>
        <v>4.384391119084996</v>
      </c>
      <c r="LP25" s="62">
        <f>VLOOKUP($B25,RD_15[#All],LP$2,0)/LP$1</f>
        <v>4.4184047245271731</v>
      </c>
      <c r="LQ25" s="62">
        <f>VLOOKUP($B25,RD_15[#All],LQ$2,0)/LQ$1</f>
        <v>4.3885026538087759</v>
      </c>
      <c r="LR25" s="62">
        <f>VLOOKUP($B25,RD_15[#All],LR$2,0)/LR$1</f>
        <v>4.3335575988637212</v>
      </c>
      <c r="LS25" s="62">
        <f>VLOOKUP($B25,RD_15[#All],LS$2,0)/LS$1</f>
        <v>4.4739950603142784</v>
      </c>
      <c r="LT25" s="62">
        <f>VLOOKUP($B25,RD_15[#All],LT$2,0)/LT$1</f>
        <v>4.3881475667189944</v>
      </c>
      <c r="LU25" s="62">
        <f>VLOOKUP($B25,RD_15[#All],LU$2,0)/LU$1</f>
        <v>4.4442700156985877</v>
      </c>
      <c r="LV25" s="62">
        <f>VLOOKUP($B25,RD_15[#All],LV$2,0)/LV$1</f>
        <v>4.4026687598116165</v>
      </c>
      <c r="LW25" s="62">
        <f>VLOOKUP($B25,RD_15[#All],LW$2,0)/LW$1</f>
        <v>4.5572998430141283</v>
      </c>
      <c r="LX25" s="62">
        <f>VLOOKUP($B25,RD_15[#All],LX$2,0)/LX$1</f>
        <v>4.5133437990580845</v>
      </c>
      <c r="LY25" s="62">
        <f>VLOOKUP($B25,RD_15[#All],LY$2,0)/LY$1</f>
        <v>4.4356357927786503</v>
      </c>
      <c r="LZ25" s="62">
        <f>VLOOKUP($B25,RD_15[#All],LZ$2,0)/LZ$1</f>
        <v>4.4998878672348059</v>
      </c>
      <c r="MA25" s="62">
        <f>VLOOKUP($B25,RD_15[#All],MA$2,0)/MA$1</f>
        <v>4.6221125812962542</v>
      </c>
      <c r="MB25" s="62">
        <f>VLOOKUP($B25,RD_15[#All],MB$2,0)/MB$1</f>
        <v>4.5525902668759812</v>
      </c>
      <c r="MC25" s="62">
        <f>VLOOKUP($B25,RD_15[#All],MC$2,0)/MC$1</f>
        <v>4.588472751738057</v>
      </c>
      <c r="MD25" s="62">
        <f>VLOOKUP($B25,RD_15[#All],MD$2,0)/MD$1</f>
        <v>4.5204455408537045</v>
      </c>
      <c r="ME25" s="62">
        <f>VLOOKUP($B25,RD_15[#All],ME$2,0)/ME$1</f>
        <v>4.5656724228152799</v>
      </c>
      <c r="MF25" s="62">
        <f>VLOOKUP($B25,RD_15[#All],MF$2,0)/MF$1</f>
        <v>4.5178291096658443</v>
      </c>
      <c r="MG25" s="62">
        <f>VLOOKUP($B25,RD_15[#All],MG$2,0)/MG$1</f>
        <v>4.5623084398594598</v>
      </c>
      <c r="MH25" s="62">
        <f>VLOOKUP($B25,RD_15[#All],MH$2,0)/MH$1</f>
        <v>4.5854825446662177</v>
      </c>
      <c r="MI25" s="62">
        <f>VLOOKUP($B25,RD_15[#All],MI$2,0)/MI$1</f>
        <v>4.5178291096658443</v>
      </c>
      <c r="MJ25" s="62">
        <f>VLOOKUP($B25,RD_15[#All],MJ$2,0)/MJ$1</f>
        <v>4.5510204081632644</v>
      </c>
      <c r="MK25" s="62">
        <f>VLOOKUP($B25,RD_15[#All],MK$2,0)/MK$1</f>
        <v>4.5525902668759812</v>
      </c>
      <c r="ML25" s="62">
        <f>VLOOKUP($B25,RD_15[#All],ML$2,0)/ML$1</f>
        <v>4.5428720938925018</v>
      </c>
      <c r="MM25" s="62">
        <f>VLOOKUP($B25,RD_15[#All],MM$2,0)/MM$1</f>
        <v>4.4550937784020492</v>
      </c>
      <c r="MN25" s="62">
        <f>VLOOKUP($B25,RD_15[#All],MN$2,0)/MN$1</f>
        <v>4.5149136577708004</v>
      </c>
      <c r="MO25" s="62">
        <f>VLOOKUP($B25,RD_15[#All],MO$2,0)/MO$1</f>
        <v>4.5726059654631079</v>
      </c>
      <c r="MP25" s="62">
        <f>VLOOKUP($B25,RD_15[#All],MP$2,0)/MP$1</f>
        <v>4.5454545454545459</v>
      </c>
      <c r="MQ25" s="62">
        <f>VLOOKUP($B25,RD_15[#All],MQ$2,0)/MQ$1</f>
        <v>4.4292442251625923</v>
      </c>
      <c r="MR25" s="62">
        <f>VLOOKUP($B25,RD_15[#All],MR$2,0)/MR$1</f>
        <v>4.5320325932570826</v>
      </c>
      <c r="MS25" s="62">
        <f>VLOOKUP($B25,RD_15[#All],MS$2,0)/MS$1</f>
        <v>4.6067503924646775</v>
      </c>
      <c r="MT25" s="62">
        <f>VLOOKUP($B25,RD_15[#All],MT$2,0)/MT$1</f>
        <v>4.5169116597688035</v>
      </c>
      <c r="MU25" s="62">
        <f>VLOOKUP($B25,RD_15[#All],MU$2,0)/MU$1</f>
        <v>4.5832398893623383</v>
      </c>
      <c r="MV25" s="62">
        <f>VLOOKUP($B25,RD_15[#All],MV$2,0)/MV$1</f>
        <v>4.5640074211502792</v>
      </c>
      <c r="MW25" s="62">
        <f>VLOOKUP($B25,RD_15[#All],MW$2,0)/MW$1</f>
        <v>4.3618524332810047</v>
      </c>
      <c r="MX25" s="62">
        <f>VLOOKUP($B25,RD_15[#All],MX$2,0)/MX$1</f>
        <v>4.5484787321522013</v>
      </c>
      <c r="MY25" s="62">
        <f>VLOOKUP($B25,RD_15[#All],MY$2,0)/MY$1</f>
        <v>4.4827315541601251</v>
      </c>
      <c r="MZ25" s="62">
        <f>VLOOKUP($B25,RD_15[#All],MZ$2,0)/MZ$1</f>
        <v>4.4996075353218208</v>
      </c>
      <c r="NA25" s="62">
        <f>VLOOKUP($B25,RD_15[#All],NA$2,0)/NA$1</f>
        <v>4.5769643889944644</v>
      </c>
      <c r="NB25" s="62">
        <f>VLOOKUP($B25,RD_15[#All],NB$2,0)/NB$1</f>
        <v>4.6000784929356353</v>
      </c>
      <c r="NC25" s="62">
        <f>VLOOKUP($B25,RD_15[#All],NC$2,0)/NC$1</f>
        <v>4.596546310832025</v>
      </c>
      <c r="ND25" s="62">
        <f>VLOOKUP($B25,RD_15[#All],ND$2,0)/ND$1</f>
        <v>4.5749607535321823</v>
      </c>
      <c r="NE25" s="62">
        <f>IFERROR(AVERAGEIF(Inv_SY_B20[[#This Row],[BLK1_INV1]:[BLK12_INV31]],"&gt;"&amp;0.1,Inv_SY_B20[[#This Row],[BLK1_INV1]:[BLK12_INV31]]),"")</f>
        <v>4.4701919353531148</v>
      </c>
    </row>
    <row r="26" spans="2:369" x14ac:dyDescent="0.35">
      <c r="B26" s="87">
        <f t="shared" si="6"/>
        <v>45767</v>
      </c>
      <c r="C26" s="62">
        <f>VLOOKUP($B26,RD_15[#All],C$2,0)/C$1</f>
        <v>2.8652312599681022</v>
      </c>
      <c r="D26" s="62">
        <f>VLOOKUP($B26,RD_15[#All],D$2,0)/D$1</f>
        <v>2.8062200956937797</v>
      </c>
      <c r="E26" s="62">
        <f>VLOOKUP($B26,RD_15[#All],E$2,0)/E$1</f>
        <v>2.8893939393939392</v>
      </c>
      <c r="F26" s="62">
        <f>VLOOKUP($B26,RD_15[#All],F$2,0)/F$1</f>
        <v>2.8901515151515151</v>
      </c>
      <c r="G26" s="62">
        <f>VLOOKUP($B26,RD_15[#All],G$2,0)/G$1</f>
        <v>2.856060606060606</v>
      </c>
      <c r="H26" s="62">
        <f>VLOOKUP($B26,RD_15[#All],H$2,0)/H$1</f>
        <v>2.7737281700835235</v>
      </c>
      <c r="I26" s="62">
        <f>VLOOKUP($B26,RD_15[#All],I$2,0)/I$1</f>
        <v>2.9586840091813316</v>
      </c>
      <c r="J26" s="62">
        <f>VLOOKUP($B26,RD_15[#All],J$2,0)/J$1</f>
        <v>2.7992424242424243</v>
      </c>
      <c r="K26" s="62">
        <f>VLOOKUP($B26,RD_15[#All],K$2,0)/K$1</f>
        <v>2.8719696969696971</v>
      </c>
      <c r="L26" s="62">
        <f>VLOOKUP($B26,RD_15[#All],L$2,0)/L$1</f>
        <v>2.8863636363636362</v>
      </c>
      <c r="M26" s="62">
        <f>VLOOKUP($B26,RD_15[#All],M$2,0)/M$1</f>
        <v>2.9227272727272728</v>
      </c>
      <c r="N26" s="62">
        <f>VLOOKUP($B26,RD_15[#All],N$2,0)/N$1</f>
        <v>2.9</v>
      </c>
      <c r="O26" s="62">
        <f>VLOOKUP($B26,RD_15[#All],O$2,0)/O$1</f>
        <v>2.8886363636363637</v>
      </c>
      <c r="P26" s="62">
        <f>VLOOKUP($B26,RD_15[#All],P$2,0)/P$1</f>
        <v>2.8901515151515151</v>
      </c>
      <c r="Q26" s="62">
        <f>VLOOKUP($B26,RD_15[#All],Q$2,0)/Q$1</f>
        <v>2.9075757575757577</v>
      </c>
      <c r="R26" s="62">
        <f>VLOOKUP($B26,RD_15[#All],R$2,0)/R$1</f>
        <v>2.9318181818181817</v>
      </c>
      <c r="S26" s="62">
        <f>VLOOKUP($B26,RD_15[#All],S$2,0)/S$1</f>
        <v>2.8795853269537481</v>
      </c>
      <c r="T26" s="62">
        <f>VLOOKUP($B26,RD_15[#All],T$2,0)/T$1</f>
        <v>2.9082934609250395</v>
      </c>
      <c r="U26" s="62">
        <f>VLOOKUP($B26,RD_15[#All],U$2,0)/U$1</f>
        <v>2.8901515151515151</v>
      </c>
      <c r="V26" s="62">
        <f>VLOOKUP($B26,RD_15[#All],V$2,0)/V$1</f>
        <v>2.9219696969696969</v>
      </c>
      <c r="W26" s="62">
        <f>VLOOKUP($B26,RD_15[#All],W$2,0)/W$1</f>
        <v>3.0090909090909088</v>
      </c>
      <c r="X26" s="62">
        <f>VLOOKUP($B26,RD_15[#All],X$2,0)/X$1</f>
        <v>2.9765151515151516</v>
      </c>
      <c r="Y26" s="62">
        <f>VLOOKUP($B26,RD_15[#All],Y$2,0)/Y$1</f>
        <v>3.0030303030303029</v>
      </c>
      <c r="Z26" s="62">
        <f>VLOOKUP($B26,RD_15[#All],Z$2,0)/Z$1</f>
        <v>2.9727272727272727</v>
      </c>
      <c r="AA26" s="62">
        <f>VLOOKUP($B26,RD_15[#All],AA$2,0)/AA$1</f>
        <v>2.9893939393939397</v>
      </c>
      <c r="AB26" s="62">
        <f>VLOOKUP($B26,RD_15[#All],AB$2,0)/AB$1</f>
        <v>2.9939393939393937</v>
      </c>
      <c r="AC26" s="62">
        <f>VLOOKUP($B26,RD_15[#All],AC$2,0)/AC$1</f>
        <v>2.9969696969696971</v>
      </c>
      <c r="AD26" s="62">
        <f>VLOOKUP($B26,RD_15[#All],AD$2,0)/AD$1</f>
        <v>2.9939393939393937</v>
      </c>
      <c r="AE26" s="62">
        <f>VLOOKUP($B26,RD_15[#All],AE$2,0)/AE$1</f>
        <v>3.0249999999999999</v>
      </c>
      <c r="AF26" s="62">
        <f>VLOOKUP($B26,RD_15[#All],AF$2,0)/AF$1</f>
        <v>3.0249999999999999</v>
      </c>
      <c r="AG26" s="62">
        <f>VLOOKUP($B26,RD_15[#All],AG$2,0)/AG$1</f>
        <v>2.9765151515151516</v>
      </c>
      <c r="AH26" s="62">
        <f>VLOOKUP($B26,RD_15[#All],AH$2,0)/AH$1</f>
        <v>2.9863636363636363</v>
      </c>
      <c r="AI26" s="62">
        <f>VLOOKUP($B26,RD_15[#All],AI$2,0)/AI$1</f>
        <v>2.8492424242424246</v>
      </c>
      <c r="AJ26" s="62">
        <f>VLOOKUP($B26,RD_15[#All],AJ$2,0)/AJ$1</f>
        <v>2.8014354066985647</v>
      </c>
      <c r="AK26" s="62">
        <f>VLOOKUP($B26,RD_15[#All],AK$2,0)/AK$1</f>
        <v>2.8301435406698561</v>
      </c>
      <c r="AL26" s="62">
        <f>VLOOKUP($B26,RD_15[#All],AL$2,0)/AL$1</f>
        <v>2.8596491228070176</v>
      </c>
      <c r="AM26" s="62">
        <f>VLOOKUP($B26,RD_15[#All],AM$2,0)/AM$1</f>
        <v>2.9122807017543857</v>
      </c>
      <c r="AN26" s="62">
        <f>VLOOKUP($B26,RD_15[#All],AN$2,0)/AN$1</f>
        <v>2.9130781499202549</v>
      </c>
      <c r="AO26" s="62">
        <f>VLOOKUP($B26,RD_15[#All],AO$2,0)/AO$1</f>
        <v>2.856060606060606</v>
      </c>
      <c r="AP26" s="62">
        <f>VLOOKUP($B26,RD_15[#All],AP$2,0)/AP$1</f>
        <v>2.8859649122807016</v>
      </c>
      <c r="AQ26" s="62">
        <f>VLOOKUP($B26,RD_15[#All],AQ$2,0)/AQ$1</f>
        <v>2.8303030303030305</v>
      </c>
      <c r="AR26" s="62">
        <f>VLOOKUP($B26,RD_15[#All],AR$2,0)/AR$1</f>
        <v>2.9015691868758919</v>
      </c>
      <c r="AS26" s="62">
        <f>VLOOKUP($B26,RD_15[#All],AS$2,0)/AS$1</f>
        <v>2.9472954230235784</v>
      </c>
      <c r="AT26" s="62">
        <f>VLOOKUP($B26,RD_15[#All],AT$2,0)/AT$1</f>
        <v>2.9692982456140347</v>
      </c>
      <c r="AU26" s="62">
        <f>VLOOKUP($B26,RD_15[#All],AU$2,0)/AU$1</f>
        <v>2.9605263157894735</v>
      </c>
      <c r="AV26" s="62">
        <f>VLOOKUP($B26,RD_15[#All],AV$2,0)/AV$1</f>
        <v>3.0354558610709121</v>
      </c>
      <c r="AW26" s="62">
        <f>VLOOKUP($B26,RD_15[#All],AW$2,0)/AW$1</f>
        <v>3.0026809651474533</v>
      </c>
      <c r="AX26" s="62">
        <f>VLOOKUP($B26,RD_15[#All],AX$2,0)/AX$1</f>
        <v>2.9731182795698921</v>
      </c>
      <c r="AY26" s="62">
        <f>VLOOKUP($B26,RD_15[#All],AY$2,0)/AY$1</f>
        <v>2.8875305623471883</v>
      </c>
      <c r="AZ26" s="62">
        <f>VLOOKUP($B26,RD_15[#All],AZ$2,0)/AZ$1</f>
        <v>2.9616189811584084</v>
      </c>
      <c r="BA26" s="62">
        <f>VLOOKUP($B26,RD_15[#All],BA$2,0)/BA$1</f>
        <v>2.9648093841642225</v>
      </c>
      <c r="BB26" s="62">
        <f>VLOOKUP($B26,RD_15[#All],BB$2,0)/BB$1</f>
        <v>2.8716461203770849</v>
      </c>
      <c r="BC26" s="62">
        <f>VLOOKUP($B26,RD_15[#All],BC$2,0)/BC$1</f>
        <v>2.6226551226551229</v>
      </c>
      <c r="BD26" s="62">
        <f>VLOOKUP($B26,RD_15[#All],BD$2,0)/BD$1</f>
        <v>2.8764665286404418</v>
      </c>
      <c r="BE26" s="62">
        <f>VLOOKUP($B26,RD_15[#All],BE$2,0)/BE$1</f>
        <v>2.8390883977900554</v>
      </c>
      <c r="BF26" s="62">
        <f>VLOOKUP($B26,RD_15[#All],BF$2,0)/BF$1</f>
        <v>2.909027291812456</v>
      </c>
      <c r="BG26" s="62">
        <f>VLOOKUP($B26,RD_15[#All],BG$2,0)/BG$1</f>
        <v>2.8891129032258061</v>
      </c>
      <c r="BH26" s="62">
        <f>VLOOKUP($B26,RD_15[#All],BH$2,0)/BH$1</f>
        <v>2.7805049088359048</v>
      </c>
      <c r="BI26" s="62">
        <f>VLOOKUP($B26,RD_15[#All],BI$2,0)/BI$1</f>
        <v>2.7819488817891376</v>
      </c>
      <c r="BJ26" s="62">
        <f>VLOOKUP($B26,RD_15[#All],BJ$2,0)/BJ$1</f>
        <v>2.7670375521557715</v>
      </c>
      <c r="BK26" s="62">
        <f>VLOOKUP($B26,RD_15[#All],BK$2,0)/BK$1</f>
        <v>2.6075757575757574</v>
      </c>
      <c r="BL26" s="62">
        <f>VLOOKUP($B26,RD_15[#All],BL$2,0)/BL$1</f>
        <v>2.8694267515923566</v>
      </c>
      <c r="BM26" s="62">
        <f>VLOOKUP($B26,RD_15[#All],BM$2,0)/BM$1</f>
        <v>2.8621700879765393</v>
      </c>
      <c r="BN26" s="62">
        <f>VLOOKUP($B26,RD_15[#All],BN$2,0)/BN$1</f>
        <v>3.1328502415458934</v>
      </c>
      <c r="BO26" s="62">
        <f>VLOOKUP($B26,RD_15[#All],BO$2,0)/BO$1</f>
        <v>3.1007591442374052</v>
      </c>
      <c r="BP26" s="62">
        <f>VLOOKUP($B26,RD_15[#All],BP$2,0)/BP$1</f>
        <v>3.1183800623052962</v>
      </c>
      <c r="BQ26" s="62">
        <f>VLOOKUP($B26,RD_15[#All],BQ$2,0)/BQ$1</f>
        <v>3.1383712905452033</v>
      </c>
      <c r="BR26" s="62">
        <f>VLOOKUP($B26,RD_15[#All],BR$2,0)/BR$1</f>
        <v>3.129054520358868</v>
      </c>
      <c r="BS26" s="62">
        <f>VLOOKUP($B26,RD_15[#All],BS$2,0)/BS$1</f>
        <v>3.108691895628132</v>
      </c>
      <c r="BT26" s="62">
        <f>VLOOKUP($B26,RD_15[#All],BT$2,0)/BT$1</f>
        <v>3.053830227743271</v>
      </c>
      <c r="BU26" s="62">
        <f>VLOOKUP($B26,RD_15[#All],BU$2,0)/BU$1</f>
        <v>3.0193236714975846</v>
      </c>
      <c r="BV26" s="62">
        <f>VLOOKUP($B26,RD_15[#All],BV$2,0)/BV$1</f>
        <v>3.0089717046238786</v>
      </c>
      <c r="BW26" s="62">
        <f>VLOOKUP($B26,RD_15[#All],BW$2,0)/BW$1</f>
        <v>3.0365769496204278</v>
      </c>
      <c r="BX26" s="62">
        <f>VLOOKUP($B26,RD_15[#All],BX$2,0)/BX$1</f>
        <v>3.0092157885585111</v>
      </c>
      <c r="BY26" s="62">
        <f>VLOOKUP($B26,RD_15[#All],BY$2,0)/BY$1</f>
        <v>3.0496894409937885</v>
      </c>
      <c r="BZ26" s="62">
        <f>VLOOKUP($B26,RD_15[#All],BZ$2,0)/BZ$1</f>
        <v>3.09992784992785</v>
      </c>
      <c r="CA26" s="62">
        <f>VLOOKUP($B26,RD_15[#All],CA$2,0)/CA$1</f>
        <v>3.0595238095238098</v>
      </c>
      <c r="CB26" s="62">
        <f>VLOOKUP($B26,RD_15[#All],CB$2,0)/CB$1</f>
        <v>3.0983436853002067</v>
      </c>
      <c r="CC26" s="62">
        <f>VLOOKUP($B26,RD_15[#All],CC$2,0)/CC$1</f>
        <v>3.1176673567977913</v>
      </c>
      <c r="CD26" s="62">
        <f>VLOOKUP($B26,RD_15[#All],CD$2,0)/CD$1</f>
        <v>3.1400966183574877</v>
      </c>
      <c r="CE26" s="62">
        <f>VLOOKUP($B26,RD_15[#All],CE$2,0)/CE$1</f>
        <v>3.0603864734299515</v>
      </c>
      <c r="CF26" s="62">
        <f>VLOOKUP($B26,RD_15[#All],CF$2,0)/CF$1</f>
        <v>3.098214285714286</v>
      </c>
      <c r="CG26" s="62">
        <f>VLOOKUP($B26,RD_15[#All],CG$2,0)/CG$1</f>
        <v>3.1473429951690819</v>
      </c>
      <c r="CH26" s="62">
        <f>VLOOKUP($B26,RD_15[#All],CH$2,0)/CH$1</f>
        <v>3.1446608946608952</v>
      </c>
      <c r="CI26" s="62">
        <f>VLOOKUP($B26,RD_15[#All],CI$2,0)/CI$1</f>
        <v>3.1273291925465836</v>
      </c>
      <c r="CJ26" s="62">
        <f>VLOOKUP($B26,RD_15[#All],CJ$2,0)/CJ$1</f>
        <v>3.1691919191919191</v>
      </c>
      <c r="CK26" s="62">
        <f>VLOOKUP($B26,RD_15[#All],CK$2,0)/CK$1</f>
        <v>3.1176046176046177</v>
      </c>
      <c r="CL26" s="62">
        <f>VLOOKUP($B26,RD_15[#All],CL$2,0)/CL$1</f>
        <v>3.0817349231035078</v>
      </c>
      <c r="CM26" s="62">
        <f>VLOOKUP($B26,RD_15[#All],CM$2,0)/CM$1</f>
        <v>3.1432022084195994</v>
      </c>
      <c r="CN26" s="62">
        <f>VLOOKUP($B26,RD_15[#All],CN$2,0)/CN$1</f>
        <v>3.108350586611456</v>
      </c>
      <c r="CO26" s="62">
        <f>VLOOKUP($B26,RD_15[#All],CO$2,0)/CO$1</f>
        <v>3.1218081435472742</v>
      </c>
      <c r="CP26" s="62">
        <f>VLOOKUP($B26,RD_15[#All],CP$2,0)/CP$1</f>
        <v>3.043478260869565</v>
      </c>
      <c r="CQ26" s="62">
        <f>VLOOKUP($B26,RD_15[#All],CQ$2,0)/CQ$1</f>
        <v>3.1090407177363697</v>
      </c>
      <c r="CR26" s="62">
        <f>VLOOKUP($B26,RD_15[#All],CR$2,0)/CR$1</f>
        <v>3.1273291925465836</v>
      </c>
      <c r="CS26" s="62">
        <f>VLOOKUP($B26,RD_15[#All],CS$2,0)/CS$1</f>
        <v>3.1704623878536919</v>
      </c>
      <c r="CT26" s="62">
        <f>VLOOKUP($B26,RD_15[#All],CT$2,0)/CT$1</f>
        <v>3.1314699792960661</v>
      </c>
      <c r="CU26" s="62">
        <f>VLOOKUP($B26,RD_15[#All],CU$2,0)/CU$1</f>
        <v>3.0993650793650791</v>
      </c>
      <c r="CV26" s="62">
        <f>VLOOKUP($B26,RD_15[#All],CV$2,0)/CV$1</f>
        <v>3.1411318150448584</v>
      </c>
      <c r="CW26" s="62">
        <f>VLOOKUP($B26,RD_15[#All],CW$2,0)/CW$1</f>
        <v>3.1338854382332642</v>
      </c>
      <c r="CX26" s="62">
        <f>VLOOKUP($B26,RD_15[#All],CX$2,0)/CX$1</f>
        <v>3.1443001443001446</v>
      </c>
      <c r="CY26" s="62">
        <f>VLOOKUP($B26,RD_15[#All],CY$2,0)/CY$1</f>
        <v>3.1078643578643579</v>
      </c>
      <c r="CZ26" s="62">
        <f>VLOOKUP($B26,RD_15[#All],CZ$2,0)/CZ$1</f>
        <v>3.1494133885438234</v>
      </c>
      <c r="DA26" s="62">
        <f>VLOOKUP($B26,RD_15[#All],DA$2,0)/DA$1</f>
        <v>3.1055642225689026</v>
      </c>
      <c r="DB26" s="62">
        <f>VLOOKUP($B26,RD_15[#All],DB$2,0)/DB$1</f>
        <v>3.1276742581090407</v>
      </c>
      <c r="DC26" s="62">
        <f>VLOOKUP($B26,RD_15[#All],DC$2,0)/DC$1</f>
        <v>3.3019323671497585</v>
      </c>
      <c r="DD26" s="62">
        <f>VLOOKUP($B26,RD_15[#All],DD$2,0)/DD$1</f>
        <v>3.1066252587991716</v>
      </c>
      <c r="DE26" s="62">
        <f>VLOOKUP($B26,RD_15[#All],DE$2,0)/DE$1</f>
        <v>3.191511387163561</v>
      </c>
      <c r="DF26" s="62">
        <f>VLOOKUP($B26,RD_15[#All],DF$2,0)/DF$1</f>
        <v>3.1211180124223601</v>
      </c>
      <c r="DG26" s="62">
        <f>VLOOKUP($B26,RD_15[#All],DG$2,0)/DG$1</f>
        <v>3.1559696342305039</v>
      </c>
      <c r="DH26" s="62">
        <f>VLOOKUP($B26,RD_15[#All],DH$2,0)/DH$1</f>
        <v>3.204278812974465</v>
      </c>
      <c r="DI26" s="62">
        <f>VLOOKUP($B26,RD_15[#All],DI$2,0)/DI$1</f>
        <v>3.1828847481021394</v>
      </c>
      <c r="DJ26" s="62">
        <f>VLOOKUP($B26,RD_15[#All],DJ$2,0)/DJ$1</f>
        <v>3.1815044858523116</v>
      </c>
      <c r="DK26" s="62">
        <f>VLOOKUP($B26,RD_15[#All],DK$2,0)/DK$1</f>
        <v>3.1734693877551021</v>
      </c>
      <c r="DL26" s="62">
        <f>VLOOKUP($B26,RD_15[#All],DL$2,0)/DL$1</f>
        <v>3.0851370851370854</v>
      </c>
      <c r="DM26" s="62">
        <f>VLOOKUP($B26,RD_15[#All],DM$2,0)/DM$1</f>
        <v>3.0921325051759836</v>
      </c>
      <c r="DN26" s="62">
        <f>VLOOKUP($B26,RD_15[#All],DN$2,0)/DN$1</f>
        <v>3.1259489302967562</v>
      </c>
      <c r="DO26" s="62">
        <f>VLOOKUP($B26,RD_15[#All],DO$2,0)/DO$1</f>
        <v>2.9858523119392681</v>
      </c>
      <c r="DP26" s="62">
        <f>VLOOKUP($B26,RD_15[#All],DP$2,0)/DP$1</f>
        <v>3.1435472739820565</v>
      </c>
      <c r="DQ26" s="62">
        <f>VLOOKUP($B26,RD_15[#All],DQ$2,0)/DQ$1</f>
        <v>2.9485852311939267</v>
      </c>
      <c r="DR26" s="62">
        <f>VLOOKUP($B26,RD_15[#All],DR$2,0)/DR$1</f>
        <v>3.160455486542443</v>
      </c>
      <c r="DS26" s="62">
        <f>VLOOKUP($B26,RD_15[#All],DS$2,0)/DS$1</f>
        <v>3.1376811594202896</v>
      </c>
      <c r="DT26" s="62">
        <f>VLOOKUP($B26,RD_15[#All],DT$2,0)/DT$1</f>
        <v>3.1273291925465836</v>
      </c>
      <c r="DU26" s="62">
        <f>VLOOKUP($B26,RD_15[#All],DU$2,0)/DU$1</f>
        <v>3.0984848484848486</v>
      </c>
      <c r="DV26" s="62">
        <f>VLOOKUP($B26,RD_15[#All],DV$2,0)/DV$1</f>
        <v>3.1424963924963927</v>
      </c>
      <c r="DW26" s="62">
        <f>VLOOKUP($B26,RD_15[#All],DW$2,0)/DW$1</f>
        <v>3.1749482401656315</v>
      </c>
      <c r="DX26" s="62">
        <f>VLOOKUP($B26,RD_15[#All],DX$2,0)/DX$1</f>
        <v>3.160110420979986</v>
      </c>
      <c r="DY26" s="62">
        <f>VLOOKUP($B26,RD_15[#All],DY$2,0)/DY$1</f>
        <v>3.09799861973775</v>
      </c>
      <c r="DZ26" s="62">
        <f>VLOOKUP($B26,RD_15[#All],DZ$2,0)/DZ$1</f>
        <v>3.1608005521048996</v>
      </c>
      <c r="EA26" s="62">
        <f>VLOOKUP($B26,RD_15[#All],EA$2,0)/EA$1</f>
        <v>3.1024844720496896</v>
      </c>
      <c r="EB26" s="62">
        <f>VLOOKUP($B26,RD_15[#All],EB$2,0)/EB$1</f>
        <v>3.1038647342995169</v>
      </c>
      <c r="EC26" s="62">
        <f>VLOOKUP($B26,RD_15[#All],EC$2,0)/EC$1</f>
        <v>3.0886818495514148</v>
      </c>
      <c r="ED26" s="62">
        <f>VLOOKUP($B26,RD_15[#All],ED$2,0)/ED$1</f>
        <v>3.1425120772946862</v>
      </c>
      <c r="EE26" s="62">
        <f>VLOOKUP($B26,RD_15[#All],EE$2,0)/EE$1</f>
        <v>3.0938578329882676</v>
      </c>
      <c r="EF26" s="62">
        <f>VLOOKUP($B26,RD_15[#All],EF$2,0)/EF$1</f>
        <v>3.1545893719806766</v>
      </c>
      <c r="EG26" s="62">
        <f>VLOOKUP($B26,RD_15[#All],EG$2,0)/EG$1</f>
        <v>3.0769496204278814</v>
      </c>
      <c r="EH26" s="62">
        <f>VLOOKUP($B26,RD_15[#All],EH$2,0)/EH$1</f>
        <v>3.1155969634230503</v>
      </c>
      <c r="EI26" s="62">
        <f>VLOOKUP($B26,RD_15[#All],EI$2,0)/EI$1</f>
        <v>2.9769119769119774</v>
      </c>
      <c r="EJ26" s="62">
        <f>VLOOKUP($B26,RD_15[#All],EJ$2,0)/EJ$1</f>
        <v>3.1400966183574877</v>
      </c>
      <c r="EK26" s="62">
        <f>VLOOKUP($B26,RD_15[#All],EK$2,0)/EK$1</f>
        <v>3.0311111111111111</v>
      </c>
      <c r="EL26" s="62">
        <f>VLOOKUP($B26,RD_15[#All],EL$2,0)/EL$1</f>
        <v>3.053830227743271</v>
      </c>
      <c r="EM26" s="62">
        <f>VLOOKUP($B26,RD_15[#All],EM$2,0)/EM$1</f>
        <v>3.0707384403036575</v>
      </c>
      <c r="EN26" s="62">
        <f>VLOOKUP($B26,RD_15[#All],EN$2,0)/EN$1</f>
        <v>3.068668046928916</v>
      </c>
      <c r="EO26" s="62">
        <f>VLOOKUP($B26,RD_15[#All],EO$2,0)/EO$1</f>
        <v>3.0917874396135265</v>
      </c>
      <c r="EP26" s="62">
        <f>VLOOKUP($B26,RD_15[#All],EP$2,0)/EP$1</f>
        <v>3.1183574879227054</v>
      </c>
      <c r="EQ26" s="62">
        <f>VLOOKUP($B26,RD_15[#All],EQ$2,0)/EQ$1</f>
        <v>3.095583160800552</v>
      </c>
      <c r="ER26" s="62">
        <f>VLOOKUP($B26,RD_15[#All],ER$2,0)/ER$1</f>
        <v>3.1528640441683922</v>
      </c>
      <c r="ES26" s="62">
        <f>VLOOKUP($B26,RD_15[#All],ES$2,0)/ES$1</f>
        <v>3.1118012422360244</v>
      </c>
      <c r="ET26" s="62">
        <f>VLOOKUP($B26,RD_15[#All],ET$2,0)/ET$1</f>
        <v>3.1818181818181821</v>
      </c>
      <c r="EU26" s="62">
        <f>VLOOKUP($B26,RD_15[#All],EU$2,0)/EU$1</f>
        <v>3.1299603174603177</v>
      </c>
      <c r="EV26" s="62">
        <f>VLOOKUP($B26,RD_15[#All],EV$2,0)/EV$1</f>
        <v>3.0768398268398269</v>
      </c>
      <c r="EW26" s="62">
        <f>VLOOKUP($B26,RD_15[#All],EW$2,0)/EW$1</f>
        <v>3.1329365079365079</v>
      </c>
      <c r="EX26" s="62">
        <f>VLOOKUP($B26,RD_15[#All],EX$2,0)/EX$1</f>
        <v>3.1111111111111112</v>
      </c>
      <c r="EY26" s="62">
        <f>VLOOKUP($B26,RD_15[#All],EY$2,0)/EY$1</f>
        <v>3.1991685563114132</v>
      </c>
      <c r="EZ26" s="62">
        <f>VLOOKUP($B26,RD_15[#All],EZ$2,0)/EZ$1</f>
        <v>3.0614216701173222</v>
      </c>
      <c r="FA26" s="62">
        <f>VLOOKUP($B26,RD_15[#All],FA$2,0)/FA$1</f>
        <v>3.120772946859903</v>
      </c>
      <c r="FB26" s="62">
        <f>VLOOKUP($B26,RD_15[#All],FB$2,0)/FB$1</f>
        <v>3.1021394064872325</v>
      </c>
      <c r="FC26" s="62">
        <f>VLOOKUP($B26,RD_15[#All],FC$2,0)/FC$1</f>
        <v>3.1335403726708075</v>
      </c>
      <c r="FD26" s="62">
        <f>VLOOKUP($B26,RD_15[#All],FD$2,0)/FD$1</f>
        <v>3.1238785369220148</v>
      </c>
      <c r="FE26" s="62">
        <f>VLOOKUP($B26,RD_15[#All],FE$2,0)/FE$1</f>
        <v>3.0990338164251208</v>
      </c>
      <c r="FF26" s="62">
        <f>VLOOKUP($B26,RD_15[#All],FF$2,0)/FF$1</f>
        <v>3.0914423740510695</v>
      </c>
      <c r="FG26" s="202">
        <f>VLOOKUP($B26,RD_15[#All],FG$2,0)/FG$1</f>
        <v>3.0997239475500344</v>
      </c>
      <c r="FH26" s="62">
        <f>VLOOKUP($B26,RD_15[#All],FH$2,0)/FH$1</f>
        <v>3.1069703243616287</v>
      </c>
      <c r="FI26" s="62">
        <f>VLOOKUP($B26,RD_15[#All],FI$2,0)/FI$1</f>
        <v>3.0835058661145616</v>
      </c>
      <c r="FJ26" s="62">
        <f>VLOOKUP($B26,RD_15[#All],FJ$2,0)/FJ$1</f>
        <v>3.1127645502645502</v>
      </c>
      <c r="FK26" s="62">
        <f>VLOOKUP($B26,RD_15[#All],FK$2,0)/FK$1</f>
        <v>3.1787439613526569</v>
      </c>
      <c r="FL26" s="62">
        <f>VLOOKUP($B26,RD_15[#All],FL$2,0)/FL$1</f>
        <v>3.1031746031746033</v>
      </c>
      <c r="FM26" s="62">
        <f>VLOOKUP($B26,RD_15[#All],FM$2,0)/FM$1</f>
        <v>2.9996220710506423</v>
      </c>
      <c r="FN26" s="62">
        <f>VLOOKUP($B26,RD_15[#All],FN$2,0)/FN$1</f>
        <v>3.0506424792139075</v>
      </c>
      <c r="FO26" s="62">
        <f>VLOOKUP($B26,RD_15[#All],FO$2,0)/FO$1</f>
        <v>2.9954648526077094</v>
      </c>
      <c r="FP26" s="62">
        <f>VLOOKUP($B26,RD_15[#All],FP$2,0)/FP$1</f>
        <v>2.9947089947089944</v>
      </c>
      <c r="FQ26" s="62">
        <f>VLOOKUP($B26,RD_15[#All],FQ$2,0)/FQ$1</f>
        <v>2.9935752078609221</v>
      </c>
      <c r="FR26" s="62">
        <f>VLOOKUP($B26,RD_15[#All],FR$2,0)/FR$1</f>
        <v>3.0060468631897201</v>
      </c>
      <c r="FS26" s="62">
        <f>VLOOKUP($B26,RD_15[#All],FS$2,0)/FS$1</f>
        <v>3.0264550264550261</v>
      </c>
      <c r="FT26" s="62">
        <f>VLOOKUP($B26,RD_15[#All],FT$2,0)/FT$1</f>
        <v>3.0513983371126225</v>
      </c>
      <c r="FU26" s="62">
        <f>VLOOKUP($B26,RD_15[#All],FU$2,0)/FU$1</f>
        <v>3.0816326530612241</v>
      </c>
      <c r="FV26" s="62">
        <f>VLOOKUP($B26,RD_15[#All],FV$2,0)/FV$1</f>
        <v>3.0351473922902494</v>
      </c>
      <c r="FW26" s="62">
        <f>VLOOKUP($B26,RD_15[#All],FW$2,0)/FW$1</f>
        <v>3.0529100529100526</v>
      </c>
      <c r="FX26" s="62">
        <f>VLOOKUP($B26,RD_15[#All],FX$2,0)/FX$1</f>
        <v>3.0687830687830684</v>
      </c>
      <c r="FY26" s="62">
        <f>VLOOKUP($B26,RD_15[#All],FY$2,0)/FY$1</f>
        <v>3.0706727135298562</v>
      </c>
      <c r="FZ26" s="62">
        <f>VLOOKUP($B26,RD_15[#All],FZ$2,0)/FZ$1</f>
        <v>3.0329365079365078</v>
      </c>
      <c r="GA26" s="62">
        <f>VLOOKUP($B26,RD_15[#All],GA$2,0)/GA$1</f>
        <v>3.0956790123456788</v>
      </c>
      <c r="GB26" s="62">
        <f>VLOOKUP($B26,RD_15[#All],GB$2,0)/GB$1</f>
        <v>2.9888167388167388</v>
      </c>
      <c r="GC26" s="62">
        <f>VLOOKUP($B26,RD_15[#All],GC$2,0)/GC$1</f>
        <v>3.0665154950869233</v>
      </c>
      <c r="GD26" s="62">
        <f>VLOOKUP($B26,RD_15[#All],GD$2,0)/GD$1</f>
        <v>3.0672713529856384</v>
      </c>
      <c r="GE26" s="62">
        <f>VLOOKUP($B26,RD_15[#All],GE$2,0)/GE$1</f>
        <v>3.0891912320483748</v>
      </c>
      <c r="GF26" s="62">
        <f>VLOOKUP($B26,RD_15[#All],GF$2,0)/GF$1</f>
        <v>3.0793650793650791</v>
      </c>
      <c r="GG26" s="62">
        <f>VLOOKUP($B26,RD_15[#All],GG$2,0)/GG$1</f>
        <v>3.0642479213907783</v>
      </c>
      <c r="GH26" s="62">
        <f>VLOOKUP($B26,RD_15[#All],GH$2,0)/GH$1</f>
        <v>3.0842781557067269</v>
      </c>
      <c r="GI26" s="62">
        <f>VLOOKUP($B26,RD_15[#All],GI$2,0)/GI$1</f>
        <v>3.0457294028722597</v>
      </c>
      <c r="GJ26" s="62">
        <f>VLOOKUP($B26,RD_15[#All],GJ$2,0)/GJ$1</f>
        <v>3.0706727135298562</v>
      </c>
      <c r="GK26" s="62">
        <f>VLOOKUP($B26,RD_15[#All],GK$2,0)/GK$1</f>
        <v>3.0260770975056688</v>
      </c>
      <c r="GL26" s="62">
        <f>VLOOKUP($B26,RD_15[#All],GL$2,0)/GL$1</f>
        <v>3.0823885109599392</v>
      </c>
      <c r="GM26" s="62">
        <f>VLOOKUP($B26,RD_15[#All],GM$2,0)/GM$1</f>
        <v>3.0317460317460316</v>
      </c>
      <c r="GN26" s="62">
        <f>VLOOKUP($B26,RD_15[#All],GN$2,0)/GN$1</f>
        <v>3.0529100529100526</v>
      </c>
      <c r="GO26" s="62">
        <f>VLOOKUP($B26,RD_15[#All],GO$2,0)/GO$1</f>
        <v>3.0785714285714283</v>
      </c>
      <c r="GP26" s="62">
        <f>VLOOKUP($B26,RD_15[#All],GP$2,0)/GP$1</f>
        <v>3.0682539682539685</v>
      </c>
      <c r="GQ26" s="62">
        <f>VLOOKUP($B26,RD_15[#All],GQ$2,0)/GQ$1</f>
        <v>3.0769841269841267</v>
      </c>
      <c r="GR26" s="62">
        <f>VLOOKUP($B26,RD_15[#All],GR$2,0)/GR$1</f>
        <v>3.0206129274452258</v>
      </c>
      <c r="GS26" s="62">
        <f>VLOOKUP($B26,RD_15[#All],GS$2,0)/GS$1</f>
        <v>3.1222126312760752</v>
      </c>
      <c r="GT26" s="62">
        <f>VLOOKUP($B26,RD_15[#All],GT$2,0)/GT$1</f>
        <v>3.3751962323390892</v>
      </c>
      <c r="GU26" s="62">
        <f>VLOOKUP($B26,RD_15[#All],GU$2,0)/GU$1</f>
        <v>3.0334084853453573</v>
      </c>
      <c r="GV26" s="62">
        <f>VLOOKUP($B26,RD_15[#All],GV$2,0)/GV$1</f>
        <v>3.1021773257798104</v>
      </c>
      <c r="GW26" s="62">
        <f>VLOOKUP($B26,RD_15[#All],GW$2,0)/GW$1</f>
        <v>3.1428571428571428</v>
      </c>
      <c r="GX26" s="62">
        <f>VLOOKUP($B26,RD_15[#All],GX$2,0)/GX$1</f>
        <v>3.0543563579277864</v>
      </c>
      <c r="GY26" s="62">
        <f>VLOOKUP($B26,RD_15[#All],GY$2,0)/GY$1</f>
        <v>3.1052487884786024</v>
      </c>
      <c r="GZ26" s="62">
        <f>VLOOKUP($B26,RD_15[#All],GZ$2,0)/GZ$1</f>
        <v>3.1623233908948194</v>
      </c>
      <c r="HA26" s="62">
        <f>VLOOKUP($B26,RD_15[#All],HA$2,0)/HA$1</f>
        <v>3.1182171865401682</v>
      </c>
      <c r="HB26" s="62">
        <f>VLOOKUP($B26,RD_15[#All],HB$2,0)/HB$1</f>
        <v>3.0462394748109034</v>
      </c>
      <c r="HC26" s="62">
        <f>VLOOKUP($B26,RD_15[#All],HC$2,0)/HC$1</f>
        <v>3.0976166690452409</v>
      </c>
      <c r="HD26" s="62">
        <f>VLOOKUP($B26,RD_15[#All],HD$2,0)/HD$1</f>
        <v>3.0971069746579949</v>
      </c>
      <c r="HE26" s="62">
        <f>VLOOKUP($B26,RD_15[#All],HE$2,0)/HE$1</f>
        <v>3.0516688280663438</v>
      </c>
      <c r="HF26" s="62">
        <f>VLOOKUP($B26,RD_15[#All],HF$2,0)/HF$1</f>
        <v>3.3687307167970149</v>
      </c>
      <c r="HG26" s="62">
        <f>VLOOKUP($B26,RD_15[#All],HG$2,0)/HG$1</f>
        <v>3.0883699633699635</v>
      </c>
      <c r="HH26" s="62">
        <f>VLOOKUP($B26,RD_15[#All],HH$2,0)/HH$1</f>
        <v>3.6616954474097327</v>
      </c>
      <c r="HI26" s="62">
        <f>VLOOKUP($B26,RD_15[#All],HI$2,0)/HI$1</f>
        <v>3.1522762951334382</v>
      </c>
      <c r="HJ26" s="62">
        <f>VLOOKUP($B26,RD_15[#All],HJ$2,0)/HJ$1</f>
        <v>3.1427856427856424</v>
      </c>
      <c r="HK26" s="62">
        <f>VLOOKUP($B26,RD_15[#All],HK$2,0)/HK$1</f>
        <v>3.1512848054201434</v>
      </c>
      <c r="HL26" s="62">
        <f>VLOOKUP($B26,RD_15[#All],HL$2,0)/HL$1</f>
        <v>3.116169544740973</v>
      </c>
      <c r="HM26" s="62">
        <f>VLOOKUP($B26,RD_15[#All],HM$2,0)/HM$1</f>
        <v>3.0062794348508635</v>
      </c>
      <c r="HN26" s="62">
        <f>VLOOKUP($B26,RD_15[#All],HN$2,0)/HN$1</f>
        <v>3.000065711657248</v>
      </c>
      <c r="HO26" s="62">
        <f>VLOOKUP($B26,RD_15[#All],HO$2,0)/HO$1</f>
        <v>3.078919700354843</v>
      </c>
      <c r="HP26" s="62">
        <f>VLOOKUP($B26,RD_15[#All],HP$2,0)/HP$1</f>
        <v>3.0007870916961825</v>
      </c>
      <c r="HQ26" s="62">
        <f>VLOOKUP($B26,RD_15[#All],HQ$2,0)/HQ$1</f>
        <v>2.8996988346209243</v>
      </c>
      <c r="HR26" s="62">
        <f>VLOOKUP($B26,RD_15[#All],HR$2,0)/HR$1</f>
        <v>2.9634002361275087</v>
      </c>
      <c r="HS26" s="62">
        <f>VLOOKUP($B26,RD_15[#All],HS$2,0)/HS$1</f>
        <v>2.9801384839650149</v>
      </c>
      <c r="HT26" s="62">
        <f>VLOOKUP($B26,RD_15[#All],HT$2,0)/HT$1</f>
        <v>2.9152788711923936</v>
      </c>
      <c r="HU26" s="62">
        <f>VLOOKUP($B26,RD_15[#All],HU$2,0)/HU$1</f>
        <v>2.9934351362922795</v>
      </c>
      <c r="HV26" s="62">
        <f>VLOOKUP($B26,RD_15[#All],HV$2,0)/HV$1</f>
        <v>3.0027115741401458</v>
      </c>
      <c r="HW26" s="62">
        <f>VLOOKUP($B26,RD_15[#All],HW$2,0)/HW$1</f>
        <v>3.0765306122448979</v>
      </c>
      <c r="HX26" s="62">
        <f>VLOOKUP($B26,RD_15[#All],HX$2,0)/HX$1</f>
        <v>3.0690737833594977</v>
      </c>
      <c r="HY26" s="62">
        <f>VLOOKUP($B26,RD_15[#All],HY$2,0)/HY$1</f>
        <v>3.0596546310832027</v>
      </c>
      <c r="HZ26" s="62">
        <f>VLOOKUP($B26,RD_15[#All],HZ$2,0)/HZ$1</f>
        <v>3.0070269866188233</v>
      </c>
      <c r="IA26" s="62">
        <f>VLOOKUP($B26,RD_15[#All],IA$2,0)/IA$1</f>
        <v>3.1043956043956045</v>
      </c>
      <c r="IB26" s="62">
        <f>VLOOKUP($B26,RD_15[#All],IB$2,0)/IB$1</f>
        <v>3.0275846602377214</v>
      </c>
      <c r="IC26" s="62">
        <f>VLOOKUP($B26,RD_15[#All],IC$2,0)/IC$1</f>
        <v>3.1055729984301408</v>
      </c>
      <c r="ID26" s="62">
        <f>VLOOKUP($B26,RD_15[#All],ID$2,0)/ID$1</f>
        <v>3.0341444270015696</v>
      </c>
      <c r="IE26" s="62">
        <f>VLOOKUP($B26,RD_15[#All],IE$2,0)/IE$1</f>
        <v>3.053767660910518</v>
      </c>
      <c r="IF26" s="62">
        <f>VLOOKUP($B26,RD_15[#All],IF$2,0)/IF$1</f>
        <v>3.0733908948194664</v>
      </c>
      <c r="IG26" s="62">
        <f>VLOOKUP($B26,RD_15[#All],IG$2,0)/IG$1</f>
        <v>2.9565672422815279</v>
      </c>
      <c r="IH26" s="62">
        <f>VLOOKUP($B26,RD_15[#All],IH$2,0)/IH$1</f>
        <v>3.0021679001270836</v>
      </c>
      <c r="II26" s="62">
        <f>VLOOKUP($B26,RD_15[#All],II$2,0)/II$1</f>
        <v>2.9210585333034311</v>
      </c>
      <c r="IJ26" s="62">
        <f>VLOOKUP($B26,RD_15[#All],IJ$2,0)/IJ$1</f>
        <v>3.0103909695746429</v>
      </c>
      <c r="IK26" s="62">
        <f>VLOOKUP($B26,RD_15[#All],IK$2,0)/IK$1</f>
        <v>3.0702511773940344</v>
      </c>
      <c r="IL26" s="62">
        <f>VLOOKUP($B26,RD_15[#All],IL$2,0)/IL$1</f>
        <v>3.1000784929356358</v>
      </c>
      <c r="IM26" s="62">
        <f>VLOOKUP($B26,RD_15[#All],IM$2,0)/IM$1</f>
        <v>3.0074568288853998</v>
      </c>
      <c r="IN26" s="62">
        <f>VLOOKUP($B26,RD_15[#All],IN$2,0)/IN$1</f>
        <v>2.9890857441877849</v>
      </c>
      <c r="IO26" s="62">
        <f>VLOOKUP($B26,RD_15[#All],IO$2,0)/IO$1</f>
        <v>3.0494505494505493</v>
      </c>
      <c r="IP26" s="62">
        <f>VLOOKUP($B26,RD_15[#All],IP$2,0)/IP$1</f>
        <v>3.008148314270763</v>
      </c>
      <c r="IQ26" s="62">
        <f>VLOOKUP($B26,RD_15[#All],IQ$2,0)/IQ$1</f>
        <v>3.1475667189952903</v>
      </c>
      <c r="IR26" s="62">
        <f>VLOOKUP($B26,RD_15[#All],IR$2,0)/IR$1</f>
        <v>3.0100171936906626</v>
      </c>
      <c r="IS26" s="62">
        <f>VLOOKUP($B26,RD_15[#All],IS$2,0)/IS$1</f>
        <v>3.0096434178066831</v>
      </c>
      <c r="IT26" s="62">
        <f>VLOOKUP($B26,RD_15[#All],IT$2,0)/IT$1</f>
        <v>2.9969350377513639</v>
      </c>
      <c r="IU26" s="62">
        <f>VLOOKUP($B26,RD_15[#All],IU$2,0)/IU$1</f>
        <v>3.0141287284144425</v>
      </c>
      <c r="IV26" s="62">
        <f>VLOOKUP($B26,RD_15[#All],IV$2,0)/IV$1</f>
        <v>3.0556178515362187</v>
      </c>
      <c r="IW26" s="62">
        <f>VLOOKUP($B26,RD_15[#All],IW$2,0)/IW$1</f>
        <v>2.9905808477237046</v>
      </c>
      <c r="IX26" s="62">
        <f>VLOOKUP($B26,RD_15[#All],IX$2,0)/IX$1</f>
        <v>3.0130074007625027</v>
      </c>
      <c r="IY26" s="62">
        <f>VLOOKUP($B26,RD_15[#All],IY$2,0)/IY$1</f>
        <v>3.0189878149061822</v>
      </c>
      <c r="IZ26" s="62">
        <f>VLOOKUP($B26,RD_15[#All],IZ$2,0)/IZ$1</f>
        <v>3.0765662908520053</v>
      </c>
      <c r="JA26" s="62">
        <f>VLOOKUP($B26,RD_15[#All],JA$2,0)/JA$1</f>
        <v>2.932600382409178</v>
      </c>
      <c r="JB26" s="62">
        <f>VLOOKUP($B26,RD_15[#All],JB$2,0)/JB$1</f>
        <v>3.0936454849498332</v>
      </c>
      <c r="JC26" s="62">
        <f>VLOOKUP($B26,RD_15[#All],JC$2,0)/JC$1</f>
        <v>3.0916630916630914</v>
      </c>
      <c r="JD26" s="62">
        <f>VLOOKUP($B26,RD_15[#All],JD$2,0)/JD$1</f>
        <v>2.9954247473367932</v>
      </c>
      <c r="JE26" s="62">
        <f>VLOOKUP($B26,RD_15[#All],JE$2,0)/JE$1</f>
        <v>3.104722658294087</v>
      </c>
      <c r="JF26" s="62">
        <f>VLOOKUP($B26,RD_15[#All],JF$2,0)/JF$1</f>
        <v>2.9712995587178872</v>
      </c>
      <c r="JG26" s="62">
        <f>VLOOKUP($B26,RD_15[#All],JG$2,0)/JG$1</f>
        <v>3.1104044859301809</v>
      </c>
      <c r="JH26" s="62">
        <f>VLOOKUP($B26,RD_15[#All],JH$2,0)/JH$1</f>
        <v>3.1447124304267162</v>
      </c>
      <c r="JI26" s="62">
        <f>VLOOKUP($B26,RD_15[#All],JI$2,0)/JI$1</f>
        <v>3.1356221418333221</v>
      </c>
      <c r="JJ26" s="62">
        <f>VLOOKUP($B26,RD_15[#All],JJ$2,0)/JJ$1</f>
        <v>3.0762405296566788</v>
      </c>
      <c r="JK26" s="62">
        <f>VLOOKUP($B26,RD_15[#All],JK$2,0)/JK$1</f>
        <v>3.1425717140002858</v>
      </c>
      <c r="JL26" s="62">
        <f>VLOOKUP($B26,RD_15[#All],JL$2,0)/JL$1</f>
        <v>3.0961134453781516</v>
      </c>
      <c r="JM26" s="62">
        <f>VLOOKUP($B26,RD_15[#All],JM$2,0)/JM$1</f>
        <v>3.0008511195495613</v>
      </c>
      <c r="JN26" s="62">
        <f>VLOOKUP($B26,RD_15[#All],JN$2,0)/JN$1</f>
        <v>3.0746590093323758</v>
      </c>
      <c r="JO26" s="62">
        <f>VLOOKUP($B26,RD_15[#All],JO$2,0)/JO$1</f>
        <v>3.0303129501113002</v>
      </c>
      <c r="JP26" s="62">
        <f>VLOOKUP($B26,RD_15[#All],JP$2,0)/JP$1</f>
        <v>3.0674385138670854</v>
      </c>
      <c r="JQ26" s="62">
        <f>VLOOKUP($B26,RD_15[#All],JQ$2,0)/JQ$1</f>
        <v>3.1366649223792078</v>
      </c>
      <c r="JR26" s="62">
        <f>VLOOKUP($B26,RD_15[#All],JR$2,0)/JR$1</f>
        <v>3.1397174254317113</v>
      </c>
      <c r="JS26" s="62">
        <f>VLOOKUP($B26,RD_15[#All],JS$2,0)/JS$1</f>
        <v>3.0813596341546652</v>
      </c>
      <c r="JT26" s="62">
        <f>VLOOKUP($B26,RD_15[#All],JT$2,0)/JT$1</f>
        <v>3.158307857555978</v>
      </c>
      <c r="JU26" s="62">
        <f>VLOOKUP($B26,RD_15[#All],JU$2,0)/JU$1</f>
        <v>3.1200941915227633</v>
      </c>
      <c r="JV26" s="62">
        <f>VLOOKUP($B26,RD_15[#All],JV$2,0)/JV$1</f>
        <v>2.8979591836734691</v>
      </c>
      <c r="JW26" s="62">
        <f>VLOOKUP($B26,RD_15[#All],JW$2,0)/JW$1</f>
        <v>3.0355253212396067</v>
      </c>
      <c r="JX26" s="62">
        <f>VLOOKUP($B26,RD_15[#All],JX$2,0)/JX$1</f>
        <v>3.0143613000755858</v>
      </c>
      <c r="JY26" s="62">
        <f>VLOOKUP($B26,RD_15[#All],JY$2,0)/JY$1</f>
        <v>3.0162509448223731</v>
      </c>
      <c r="JZ26" s="62">
        <f>VLOOKUP($B26,RD_15[#All],JZ$2,0)/JZ$1</f>
        <v>2.9263038548752829</v>
      </c>
      <c r="KA26" s="62">
        <f>VLOOKUP($B26,RD_15[#All],KA$2,0)/KA$1</f>
        <v>2.9867724867724865</v>
      </c>
      <c r="KB26" s="62">
        <f>VLOOKUP($B26,RD_15[#All],KB$2,0)/KB$1</f>
        <v>3.0423280423280419</v>
      </c>
      <c r="KC26" s="62">
        <f>VLOOKUP($B26,RD_15[#All],KC$2,0)/KC$1</f>
        <v>2.973544973544973</v>
      </c>
      <c r="KD26" s="62">
        <f>VLOOKUP($B26,RD_15[#All],KD$2,0)/KD$1</f>
        <v>2.9467120181405897</v>
      </c>
      <c r="KE26" s="62">
        <f>VLOOKUP($B26,RD_15[#All],KE$2,0)/KE$1</f>
        <v>3.0517762660619803</v>
      </c>
      <c r="KF26" s="62">
        <f>VLOOKUP($B26,RD_15[#All],KF$2,0)/KF$1</f>
        <v>3.0051759834368528</v>
      </c>
      <c r="KG26" s="62">
        <f>VLOOKUP($B26,RD_15[#All],KG$2,0)/KG$1</f>
        <v>2.9021164021164019</v>
      </c>
      <c r="KH26" s="62">
        <f>VLOOKUP($B26,RD_15[#All],KH$2,0)/KH$1</f>
        <v>3.0559334845049131</v>
      </c>
      <c r="KI26" s="62">
        <f>VLOOKUP($B26,RD_15[#All],KI$2,0)/KI$1</f>
        <v>3.0603174603174605</v>
      </c>
      <c r="KJ26" s="62">
        <f>VLOOKUP($B26,RD_15[#All],KJ$2,0)/KJ$1</f>
        <v>3.0329365079365078</v>
      </c>
      <c r="KK26" s="62">
        <f>VLOOKUP($B26,RD_15[#All],KK$2,0)/KK$1</f>
        <v>3.0011904761904762</v>
      </c>
      <c r="KL26" s="62">
        <f>VLOOKUP($B26,RD_15[#All],KL$2,0)/KL$1</f>
        <v>3.0087519025875191</v>
      </c>
      <c r="KM26" s="62">
        <f>VLOOKUP($B26,RD_15[#All],KM$2,0)/KM$1</f>
        <v>3.0365296803652968</v>
      </c>
      <c r="KN26" s="62">
        <f>VLOOKUP($B26,RD_15[#All],KN$2,0)/KN$1</f>
        <v>2.8888888888888888</v>
      </c>
      <c r="KO26" s="62">
        <f>VLOOKUP($B26,RD_15[#All],KO$2,0)/KO$1</f>
        <v>3.0147895335608648</v>
      </c>
      <c r="KP26" s="62">
        <f>VLOOKUP($B26,RD_15[#All],KP$2,0)/KP$1</f>
        <v>3.0235115661736822</v>
      </c>
      <c r="KQ26" s="62">
        <f>VLOOKUP($B26,RD_15[#All],KQ$2,0)/KQ$1</f>
        <v>2.9487712011076499</v>
      </c>
      <c r="KR26" s="62">
        <f>VLOOKUP($B26,RD_15[#All],KR$2,0)/KR$1</f>
        <v>2.9996207811907474</v>
      </c>
      <c r="KS26" s="62">
        <f>VLOOKUP($B26,RD_15[#All],KS$2,0)/KS$1</f>
        <v>2.9840728100113765</v>
      </c>
      <c r="KT26" s="62">
        <f>VLOOKUP($B26,RD_15[#All],KT$2,0)/KT$1</f>
        <v>3.0420932878270763</v>
      </c>
      <c r="KU26" s="62">
        <f>VLOOKUP($B26,RD_15[#All],KU$2,0)/KU$1</f>
        <v>3.0049298445202881</v>
      </c>
      <c r="KV26" s="62">
        <f>VLOOKUP($B26,RD_15[#All],KV$2,0)/KV$1</f>
        <v>3.0628930817610063</v>
      </c>
      <c r="KW26" s="62">
        <f>VLOOKUP($B26,RD_15[#All],KW$2,0)/KW$1</f>
        <v>3.0163064087978766</v>
      </c>
      <c r="KX26" s="62">
        <f>VLOOKUP($B26,RD_15[#All],KX$2,0)/KX$1</f>
        <v>3.0415721844293269</v>
      </c>
      <c r="KY26" s="62">
        <f>VLOOKUP($B26,RD_15[#All],KY$2,0)/KY$1</f>
        <v>3.0845238095238092</v>
      </c>
      <c r="KZ26" s="62">
        <f>VLOOKUP($B26,RD_15[#All],KZ$2,0)/KZ$1</f>
        <v>3.0301587301587301</v>
      </c>
      <c r="LA26" s="62">
        <f>VLOOKUP($B26,RD_15[#All],LA$2,0)/LA$1</f>
        <v>3.0828100470957613</v>
      </c>
      <c r="LB26" s="62">
        <f>VLOOKUP($B26,RD_15[#All],LB$2,0)/LB$1</f>
        <v>2.9424612654426321</v>
      </c>
      <c r="LC26" s="62">
        <f>VLOOKUP($B26,RD_15[#All],LC$2,0)/LC$1</f>
        <v>3.0896825396825398</v>
      </c>
      <c r="LD26" s="62">
        <f>VLOOKUP($B26,RD_15[#All],LD$2,0)/LD$1</f>
        <v>3.0283322120056813</v>
      </c>
      <c r="LE26" s="62">
        <f>VLOOKUP($B26,RD_15[#All],LE$2,0)/LE$1</f>
        <v>3.0182402631382219</v>
      </c>
      <c r="LF26" s="62">
        <f>VLOOKUP($B26,RD_15[#All],LF$2,0)/LF$1</f>
        <v>2.9969350377513639</v>
      </c>
      <c r="LG26" s="62">
        <f>VLOOKUP($B26,RD_15[#All],LG$2,0)/LG$1</f>
        <v>3.0317460317460316</v>
      </c>
      <c r="LH26" s="62">
        <f>VLOOKUP($B26,RD_15[#All],LH$2,0)/LH$1</f>
        <v>2.9703379327439476</v>
      </c>
      <c r="LI26" s="62">
        <f>VLOOKUP($B26,RD_15[#All],LI$2,0)/LI$1</f>
        <v>2.9991776930552438</v>
      </c>
      <c r="LJ26" s="62">
        <f>VLOOKUP($B26,RD_15[#All],LJ$2,0)/LJ$1</f>
        <v>2.9755958327386902</v>
      </c>
      <c r="LK26" s="62">
        <f>VLOOKUP($B26,RD_15[#All],LK$2,0)/LK$1</f>
        <v>2.9764521193092621</v>
      </c>
      <c r="LL26" s="62">
        <f>VLOOKUP($B26,RD_15[#All],LL$2,0)/LL$1</f>
        <v>2.9858712715855571</v>
      </c>
      <c r="LM26" s="62">
        <f>VLOOKUP($B26,RD_15[#All],LM$2,0)/LM$1</f>
        <v>3.0272108843537411</v>
      </c>
      <c r="LN26" s="62">
        <f>VLOOKUP($B26,RD_15[#All],LN$2,0)/LN$1</f>
        <v>2.9976825895193242</v>
      </c>
      <c r="LO26" s="62">
        <f>VLOOKUP($B26,RD_15[#All],LO$2,0)/LO$1</f>
        <v>2.9487179487179485</v>
      </c>
      <c r="LP26" s="62">
        <f>VLOOKUP($B26,RD_15[#All],LP$2,0)/LP$1</f>
        <v>2.988711968303805</v>
      </c>
      <c r="LQ26" s="62">
        <f>VLOOKUP($B26,RD_15[#All],LQ$2,0)/LQ$1</f>
        <v>2.9842266576960452</v>
      </c>
      <c r="LR26" s="62">
        <f>VLOOKUP($B26,RD_15[#All],LR$2,0)/LR$1</f>
        <v>3.0036630036630036</v>
      </c>
      <c r="LS26" s="62">
        <f>VLOOKUP($B26,RD_15[#All],LS$2,0)/LS$1</f>
        <v>3.0325374950782118</v>
      </c>
      <c r="LT26" s="62">
        <f>VLOOKUP($B26,RD_15[#All],LT$2,0)/LT$1</f>
        <v>2.9678178963893251</v>
      </c>
      <c r="LU26" s="62">
        <f>VLOOKUP($B26,RD_15[#All],LU$2,0)/LU$1</f>
        <v>3.0015698587127155</v>
      </c>
      <c r="LV26" s="62">
        <f>VLOOKUP($B26,RD_15[#All],LV$2,0)/LV$1</f>
        <v>3.0706436420722132</v>
      </c>
      <c r="LW26" s="62">
        <f>VLOOKUP($B26,RD_15[#All],LW$2,0)/LW$1</f>
        <v>3.0875196232339088</v>
      </c>
      <c r="LX26" s="62">
        <f>VLOOKUP($B26,RD_15[#All],LX$2,0)/LX$1</f>
        <v>3.0612244897959182</v>
      </c>
      <c r="LY26" s="62">
        <f>VLOOKUP($B26,RD_15[#All],LY$2,0)/LY$1</f>
        <v>3.0914442700156988</v>
      </c>
      <c r="LZ26" s="62">
        <f>VLOOKUP($B26,RD_15[#All],LZ$2,0)/LZ$1</f>
        <v>2.9505868281378484</v>
      </c>
      <c r="MA26" s="62">
        <f>VLOOKUP($B26,RD_15[#All],MA$2,0)/MA$1</f>
        <v>3.0436570232488598</v>
      </c>
      <c r="MB26" s="62">
        <f>VLOOKUP($B26,RD_15[#All],MB$2,0)/MB$1</f>
        <v>3.004410555430963</v>
      </c>
      <c r="MC26" s="62">
        <f>VLOOKUP($B26,RD_15[#All],MC$2,0)/MC$1</f>
        <v>3.0507587650444794</v>
      </c>
      <c r="MD26" s="62">
        <f>VLOOKUP($B26,RD_15[#All],MD$2,0)/MD$1</f>
        <v>2.979367571204306</v>
      </c>
      <c r="ME26" s="62">
        <f>VLOOKUP($B26,RD_15[#All],ME$2,0)/ME$1</f>
        <v>3.0290797637736411</v>
      </c>
      <c r="MF26" s="62">
        <f>VLOOKUP($B26,RD_15[#All],MF$2,0)/MF$1</f>
        <v>3.031322419077521</v>
      </c>
      <c r="MG26" s="62">
        <f>VLOOKUP($B26,RD_15[#All],MG$2,0)/MG$1</f>
        <v>3.0406668161770201</v>
      </c>
      <c r="MH26" s="62">
        <f>VLOOKUP($B26,RD_15[#All],MH$2,0)/MH$1</f>
        <v>3.0687000074755173</v>
      </c>
      <c r="MI26" s="62">
        <f>VLOOKUP($B26,RD_15[#All],MI$2,0)/MI$1</f>
        <v>3.0238469013979214</v>
      </c>
      <c r="MJ26" s="62">
        <f>VLOOKUP($B26,RD_15[#All],MJ$2,0)/MJ$1</f>
        <v>3.0447409733124018</v>
      </c>
      <c r="MK26" s="62">
        <f>VLOOKUP($B26,RD_15[#All],MK$2,0)/MK$1</f>
        <v>3.0337519623233908</v>
      </c>
      <c r="ML26" s="62">
        <f>VLOOKUP($B26,RD_15[#All],ML$2,0)/ML$1</f>
        <v>3.0537489721163187</v>
      </c>
      <c r="MM26" s="62">
        <f>VLOOKUP($B26,RD_15[#All],MM$2,0)/MM$1</f>
        <v>3.0087581591340986</v>
      </c>
      <c r="MN26" s="62">
        <f>VLOOKUP($B26,RD_15[#All],MN$2,0)/MN$1</f>
        <v>3.0427786499215066</v>
      </c>
      <c r="MO26" s="62">
        <f>VLOOKUP($B26,RD_15[#All],MO$2,0)/MO$1</f>
        <v>3.0910518053375196</v>
      </c>
      <c r="MP26" s="62">
        <f>VLOOKUP($B26,RD_15[#All],MP$2,0)/MP$1</f>
        <v>2.9677465391751108</v>
      </c>
      <c r="MQ26" s="62">
        <f>VLOOKUP($B26,RD_15[#All],MQ$2,0)/MQ$1</f>
        <v>2.8653659265904161</v>
      </c>
      <c r="MR26" s="62">
        <f>VLOOKUP($B26,RD_15[#All],MR$2,0)/MR$1</f>
        <v>3.0055318830829032</v>
      </c>
      <c r="MS26" s="62">
        <f>VLOOKUP($B26,RD_15[#All],MS$2,0)/MS$1</f>
        <v>3.0353218210361064</v>
      </c>
      <c r="MT26" s="62">
        <f>VLOOKUP($B26,RD_15[#All],MT$2,0)/MT$1</f>
        <v>3.004138718424433</v>
      </c>
      <c r="MU26" s="62">
        <f>VLOOKUP($B26,RD_15[#All],MU$2,0)/MU$1</f>
        <v>3.0272108843537411</v>
      </c>
      <c r="MV26" s="62">
        <f>VLOOKUP($B26,RD_15[#All],MV$2,0)/MV$1</f>
        <v>3.0205508776937351</v>
      </c>
      <c r="MW26" s="62">
        <f>VLOOKUP($B26,RD_15[#All],MW$2,0)/MW$1</f>
        <v>2.8312401883830454</v>
      </c>
      <c r="MX26" s="62">
        <f>VLOOKUP($B26,RD_15[#All],MX$2,0)/MX$1</f>
        <v>3.0249682290498612</v>
      </c>
      <c r="MY26" s="62">
        <f>VLOOKUP($B26,RD_15[#All],MY$2,0)/MY$1</f>
        <v>2.9795918367346941</v>
      </c>
      <c r="MZ26" s="62">
        <f>VLOOKUP($B26,RD_15[#All],MZ$2,0)/MZ$1</f>
        <v>3.0329670329670328</v>
      </c>
      <c r="NA26" s="62">
        <f>VLOOKUP($B26,RD_15[#All],NA$2,0)/NA$1</f>
        <v>3.0798149219201849</v>
      </c>
      <c r="NB26" s="62">
        <f>VLOOKUP($B26,RD_15[#All],NB$2,0)/NB$1</f>
        <v>3.0886970172684456</v>
      </c>
      <c r="NC26" s="62">
        <f>VLOOKUP($B26,RD_15[#All],NC$2,0)/NC$1</f>
        <v>3.0839874411302981</v>
      </c>
      <c r="ND26" s="62">
        <f>VLOOKUP($B26,RD_15[#All],ND$2,0)/ND$1</f>
        <v>3.0737833594976451</v>
      </c>
      <c r="NE26" s="62">
        <f>IFERROR(AVERAGEIF(Inv_SY_B20[[#This Row],[BLK1_INV1]:[BLK12_INV31]],"&gt;"&amp;0.1,Inv_SY_B20[[#This Row],[BLK1_INV1]:[BLK12_INV31]]),"")</f>
        <v>3.0374204679628058</v>
      </c>
    </row>
    <row r="27" spans="2:369" x14ac:dyDescent="0.35">
      <c r="B27" s="87">
        <f t="shared" si="6"/>
        <v>45768</v>
      </c>
      <c r="C27" s="62">
        <f>VLOOKUP($B27,RD_15[#All],C$2,0)/C$1</f>
        <v>3.8476874003189789</v>
      </c>
      <c r="D27" s="62">
        <f>VLOOKUP($B27,RD_15[#All],D$2,0)/D$1</f>
        <v>3.7647527910685805</v>
      </c>
      <c r="E27" s="62">
        <f>VLOOKUP($B27,RD_15[#All],E$2,0)/E$1</f>
        <v>3.8780303030303029</v>
      </c>
      <c r="F27" s="62">
        <f>VLOOKUP($B27,RD_15[#All],F$2,0)/F$1</f>
        <v>3.8856060606060603</v>
      </c>
      <c r="G27" s="62">
        <f>VLOOKUP($B27,RD_15[#All],G$2,0)/G$1</f>
        <v>3.85</v>
      </c>
      <c r="H27" s="62">
        <f>VLOOKUP($B27,RD_15[#All],H$2,0)/H$1</f>
        <v>3.7091875474563403</v>
      </c>
      <c r="I27" s="62">
        <f>VLOOKUP($B27,RD_15[#All],I$2,0)/I$1</f>
        <v>3.9655700076511096</v>
      </c>
      <c r="J27" s="62">
        <f>VLOOKUP($B27,RD_15[#All],J$2,0)/J$1</f>
        <v>3.7749999999999999</v>
      </c>
      <c r="K27" s="62">
        <f>VLOOKUP($B27,RD_15[#All],K$2,0)/K$1</f>
        <v>3.8765151515151515</v>
      </c>
      <c r="L27" s="62">
        <f>VLOOKUP($B27,RD_15[#All],L$2,0)/L$1</f>
        <v>3.9007575757575754</v>
      </c>
      <c r="M27" s="62">
        <f>VLOOKUP($B27,RD_15[#All],M$2,0)/M$1</f>
        <v>3.9128787878787881</v>
      </c>
      <c r="N27" s="62">
        <f>VLOOKUP($B27,RD_15[#All],N$2,0)/N$1</f>
        <v>3.8909090909090911</v>
      </c>
      <c r="O27" s="62">
        <f>VLOOKUP($B27,RD_15[#All],O$2,0)/O$1</f>
        <v>3.9015151515151514</v>
      </c>
      <c r="P27" s="62">
        <f>VLOOKUP($B27,RD_15[#All],P$2,0)/P$1</f>
        <v>3.9015151515151514</v>
      </c>
      <c r="Q27" s="62">
        <f>VLOOKUP($B27,RD_15[#All],Q$2,0)/Q$1</f>
        <v>3.9287878787878792</v>
      </c>
      <c r="R27" s="62">
        <f>VLOOKUP($B27,RD_15[#All],R$2,0)/R$1</f>
        <v>3.9363636363636365</v>
      </c>
      <c r="S27" s="62">
        <f>VLOOKUP($B27,RD_15[#All],S$2,0)/S$1</f>
        <v>3.8716108452950557</v>
      </c>
      <c r="T27" s="62">
        <f>VLOOKUP($B27,RD_15[#All],T$2,0)/T$1</f>
        <v>3.8963317384370018</v>
      </c>
      <c r="U27" s="62">
        <f>VLOOKUP($B27,RD_15[#All],U$2,0)/U$1</f>
        <v>3.8666666666666667</v>
      </c>
      <c r="V27" s="62">
        <f>VLOOKUP($B27,RD_15[#All],V$2,0)/V$1</f>
        <v>3.913636363636364</v>
      </c>
      <c r="W27" s="62">
        <f>VLOOKUP($B27,RD_15[#All],W$2,0)/W$1</f>
        <v>4.0189393939393936</v>
      </c>
      <c r="X27" s="62">
        <f>VLOOKUP($B27,RD_15[#All],X$2,0)/X$1</f>
        <v>3.98030303030303</v>
      </c>
      <c r="Y27" s="62">
        <f>VLOOKUP($B27,RD_15[#All],Y$2,0)/Y$1</f>
        <v>4.0196969696969695</v>
      </c>
      <c r="Z27" s="62">
        <f>VLOOKUP($B27,RD_15[#All],Z$2,0)/Z$1</f>
        <v>3.9984848484848481</v>
      </c>
      <c r="AA27" s="62">
        <f>VLOOKUP($B27,RD_15[#All],AA$2,0)/AA$1</f>
        <v>3.9871212121212118</v>
      </c>
      <c r="AB27" s="62">
        <f>VLOOKUP($B27,RD_15[#All],AB$2,0)/AB$1</f>
        <v>3.9946969696969692</v>
      </c>
      <c r="AC27" s="62">
        <f>VLOOKUP($B27,RD_15[#All],AC$2,0)/AC$1</f>
        <v>4.0083333333333337</v>
      </c>
      <c r="AD27" s="62">
        <f>VLOOKUP($B27,RD_15[#All],AD$2,0)/AD$1</f>
        <v>4.0083333333333337</v>
      </c>
      <c r="AE27" s="62">
        <f>VLOOKUP($B27,RD_15[#All],AE$2,0)/AE$1</f>
        <v>4.0249999999999995</v>
      </c>
      <c r="AF27" s="62">
        <f>VLOOKUP($B27,RD_15[#All],AF$2,0)/AF$1</f>
        <v>4.0318181818181822</v>
      </c>
      <c r="AG27" s="62">
        <f>VLOOKUP($B27,RD_15[#All],AG$2,0)/AG$1</f>
        <v>3.9795454545454541</v>
      </c>
      <c r="AH27" s="62">
        <f>VLOOKUP($B27,RD_15[#All],AH$2,0)/AH$1</f>
        <v>4.0090909090909097</v>
      </c>
      <c r="AI27" s="62">
        <f>VLOOKUP($B27,RD_15[#All],AI$2,0)/AI$1</f>
        <v>3.8484848484848486</v>
      </c>
      <c r="AJ27" s="62">
        <f>VLOOKUP($B27,RD_15[#All],AJ$2,0)/AJ$1</f>
        <v>3.7926634768740031</v>
      </c>
      <c r="AK27" s="62">
        <f>VLOOKUP($B27,RD_15[#All],AK$2,0)/AK$1</f>
        <v>3.8237639553429026</v>
      </c>
      <c r="AL27" s="62">
        <f>VLOOKUP($B27,RD_15[#All],AL$2,0)/AL$1</f>
        <v>3.8628389154704941</v>
      </c>
      <c r="AM27" s="62">
        <f>VLOOKUP($B27,RD_15[#All],AM$2,0)/AM$1</f>
        <v>3.9274322169059008</v>
      </c>
      <c r="AN27" s="62">
        <f>VLOOKUP($B27,RD_15[#All],AN$2,0)/AN$1</f>
        <v>3.9290271132376393</v>
      </c>
      <c r="AO27" s="62">
        <f>VLOOKUP($B27,RD_15[#All],AO$2,0)/AO$1</f>
        <v>3.8636363636363638</v>
      </c>
      <c r="AP27" s="62">
        <f>VLOOKUP($B27,RD_15[#All],AP$2,0)/AP$1</f>
        <v>3.8867623604465704</v>
      </c>
      <c r="AQ27" s="62">
        <f>VLOOKUP($B27,RD_15[#All],AQ$2,0)/AQ$1</f>
        <v>3.8022727272727272</v>
      </c>
      <c r="AR27" s="62">
        <f>VLOOKUP($B27,RD_15[#All],AR$2,0)/AR$1</f>
        <v>3.9008559201141226</v>
      </c>
      <c r="AS27" s="62">
        <f>VLOOKUP($B27,RD_15[#All],AS$2,0)/AS$1</f>
        <v>3.9819694868238562</v>
      </c>
      <c r="AT27" s="62">
        <f>VLOOKUP($B27,RD_15[#All],AT$2,0)/AT$1</f>
        <v>3.9831871345029235</v>
      </c>
      <c r="AU27" s="62">
        <f>VLOOKUP($B27,RD_15[#All],AU$2,0)/AU$1</f>
        <v>3.9846491228070176</v>
      </c>
      <c r="AV27" s="62">
        <f>VLOOKUP($B27,RD_15[#All],AV$2,0)/AV$1</f>
        <v>4.08465991316932</v>
      </c>
      <c r="AW27" s="62">
        <f>VLOOKUP($B27,RD_15[#All],AW$2,0)/AW$1</f>
        <v>4.048257372654156</v>
      </c>
      <c r="AX27" s="62">
        <f>VLOOKUP($B27,RD_15[#All],AX$2,0)/AX$1</f>
        <v>4.003360215053763</v>
      </c>
      <c r="AY27" s="62">
        <f>VLOOKUP($B27,RD_15[#All],AY$2,0)/AY$1</f>
        <v>3.9364303178484108</v>
      </c>
      <c r="AZ27" s="62">
        <f>VLOOKUP($B27,RD_15[#All],AZ$2,0)/AZ$1</f>
        <v>3.9769713886950449</v>
      </c>
      <c r="BA27" s="62">
        <f>VLOOKUP($B27,RD_15[#All],BA$2,0)/BA$1</f>
        <v>3.9860703812316718</v>
      </c>
      <c r="BB27" s="62">
        <f>VLOOKUP($B27,RD_15[#All],BB$2,0)/BB$1</f>
        <v>3.8781725888324869</v>
      </c>
      <c r="BC27" s="62">
        <f>VLOOKUP($B27,RD_15[#All],BC$2,0)/BC$1</f>
        <v>3.5346320346320348</v>
      </c>
      <c r="BD27" s="62">
        <f>VLOOKUP($B27,RD_15[#All],BD$2,0)/BD$1</f>
        <v>3.8640441683919944</v>
      </c>
      <c r="BE27" s="62">
        <f>VLOOKUP($B27,RD_15[#All],BE$2,0)/BE$1</f>
        <v>3.8031767955801103</v>
      </c>
      <c r="BF27" s="62">
        <f>VLOOKUP($B27,RD_15[#All],BF$2,0)/BF$1</f>
        <v>3.8985304408677397</v>
      </c>
      <c r="BG27" s="62">
        <f>VLOOKUP($B27,RD_15[#All],BG$2,0)/BG$1</f>
        <v>3.8803763440860211</v>
      </c>
      <c r="BH27" s="62">
        <f>VLOOKUP($B27,RD_15[#All],BH$2,0)/BH$1</f>
        <v>3.7307152875175316</v>
      </c>
      <c r="BI27" s="62">
        <f>VLOOKUP($B27,RD_15[#All],BI$2,0)/BI$1</f>
        <v>3.7276357827476039</v>
      </c>
      <c r="BJ27" s="62">
        <f>VLOOKUP($B27,RD_15[#All],BJ$2,0)/BJ$1</f>
        <v>3.7030598052851178</v>
      </c>
      <c r="BK27" s="62">
        <f>VLOOKUP($B27,RD_15[#All],BK$2,0)/BK$1</f>
        <v>3.5068181818181818</v>
      </c>
      <c r="BL27" s="62">
        <f>VLOOKUP($B27,RD_15[#All],BL$2,0)/BL$1</f>
        <v>3.8208598726114649</v>
      </c>
      <c r="BM27" s="62">
        <f>VLOOKUP($B27,RD_15[#All],BM$2,0)/BM$1</f>
        <v>3.8577712609970676</v>
      </c>
      <c r="BN27" s="62">
        <f>VLOOKUP($B27,RD_15[#All],BN$2,0)/BN$1</f>
        <v>4.1994478951000689</v>
      </c>
      <c r="BO27" s="62">
        <f>VLOOKUP($B27,RD_15[#All],BO$2,0)/BO$1</f>
        <v>4.1404416839199447</v>
      </c>
      <c r="BP27" s="62">
        <f>VLOOKUP($B27,RD_15[#All],BP$2,0)/BP$1</f>
        <v>4.1360332294911739</v>
      </c>
      <c r="BQ27" s="62">
        <f>VLOOKUP($B27,RD_15[#All],BQ$2,0)/BQ$1</f>
        <v>4.1877156659765351</v>
      </c>
      <c r="BR27" s="62">
        <f>VLOOKUP($B27,RD_15[#All],BR$2,0)/BR$1</f>
        <v>4.224982746721877</v>
      </c>
      <c r="BS27" s="62">
        <f>VLOOKUP($B27,RD_15[#All],BS$2,0)/BS$1</f>
        <v>4.0528771384136855</v>
      </c>
      <c r="BT27" s="62">
        <f>VLOOKUP($B27,RD_15[#All],BT$2,0)/BT$1</f>
        <v>4.0993788819875778</v>
      </c>
      <c r="BU27" s="62">
        <f>VLOOKUP($B27,RD_15[#All],BU$2,0)/BU$1</f>
        <v>4.2004830917874392</v>
      </c>
      <c r="BV27" s="62">
        <f>VLOOKUP($B27,RD_15[#All],BV$2,0)/BV$1</f>
        <v>4.2194616977225667</v>
      </c>
      <c r="BW27" s="62">
        <f>VLOOKUP($B27,RD_15[#All],BW$2,0)/BW$1</f>
        <v>4.1193926846100757</v>
      </c>
      <c r="BX27" s="62">
        <f>VLOOKUP($B27,RD_15[#All],BX$2,0)/BX$1</f>
        <v>4.0233002956007651</v>
      </c>
      <c r="BY27" s="62">
        <f>VLOOKUP($B27,RD_15[#All],BY$2,0)/BY$1</f>
        <v>4.1093857832988272</v>
      </c>
      <c r="BZ27" s="62">
        <f>VLOOKUP($B27,RD_15[#All],BZ$2,0)/BZ$1</f>
        <v>4.2640692640692643</v>
      </c>
      <c r="CA27" s="62">
        <f>VLOOKUP($B27,RD_15[#All],CA$2,0)/CA$1</f>
        <v>4.1100288600288604</v>
      </c>
      <c r="CB27" s="62">
        <f>VLOOKUP($B27,RD_15[#All],CB$2,0)/CB$1</f>
        <v>4.1342305037957203</v>
      </c>
      <c r="CC27" s="62">
        <f>VLOOKUP($B27,RD_15[#All],CC$2,0)/CC$1</f>
        <v>4.1777087646652866</v>
      </c>
      <c r="CD27" s="62">
        <f>VLOOKUP($B27,RD_15[#All],CD$2,0)/CD$1</f>
        <v>4.1735679779158037</v>
      </c>
      <c r="CE27" s="62">
        <f>VLOOKUP($B27,RD_15[#All],CE$2,0)/CE$1</f>
        <v>4.1369910282953759</v>
      </c>
      <c r="CF27" s="62">
        <f>VLOOKUP($B27,RD_15[#All],CF$2,0)/CF$1</f>
        <v>4.1755952380952381</v>
      </c>
      <c r="CG27" s="62">
        <f>VLOOKUP($B27,RD_15[#All],CG$2,0)/CG$1</f>
        <v>4.2008281573498962</v>
      </c>
      <c r="CH27" s="62">
        <f>VLOOKUP($B27,RD_15[#All],CH$2,0)/CH$1</f>
        <v>4.2142857142857144</v>
      </c>
      <c r="CI27" s="62">
        <f>VLOOKUP($B27,RD_15[#All],CI$2,0)/CI$1</f>
        <v>4.2329192546583849</v>
      </c>
      <c r="CJ27" s="62">
        <f>VLOOKUP($B27,RD_15[#All],CJ$2,0)/CJ$1</f>
        <v>4.22943722943723</v>
      </c>
      <c r="CK27" s="62">
        <f>VLOOKUP($B27,RD_15[#All],CK$2,0)/CK$1</f>
        <v>4.1994949494949489</v>
      </c>
      <c r="CL27" s="62">
        <f>VLOOKUP($B27,RD_15[#All],CL$2,0)/CL$1</f>
        <v>4.1527561776395361</v>
      </c>
      <c r="CM27" s="62">
        <f>VLOOKUP($B27,RD_15[#All],CM$2,0)/CM$1</f>
        <v>4.1714975845410631</v>
      </c>
      <c r="CN27" s="62">
        <f>VLOOKUP($B27,RD_15[#All],CN$2,0)/CN$1</f>
        <v>4.1466528640441682</v>
      </c>
      <c r="CO27" s="62">
        <f>VLOOKUP($B27,RD_15[#All],CO$2,0)/CO$1</f>
        <v>4.1545893719806761</v>
      </c>
      <c r="CP27" s="62">
        <f>VLOOKUP($B27,RD_15[#All],CP$2,0)/CP$1</f>
        <v>4.0717736369910282</v>
      </c>
      <c r="CQ27" s="62">
        <f>VLOOKUP($B27,RD_15[#All],CQ$2,0)/CQ$1</f>
        <v>4.162525879917184</v>
      </c>
      <c r="CR27" s="62">
        <f>VLOOKUP($B27,RD_15[#All],CR$2,0)/CR$1</f>
        <v>4.1680469289164943</v>
      </c>
      <c r="CS27" s="62">
        <f>VLOOKUP($B27,RD_15[#All],CS$2,0)/CS$1</f>
        <v>4.2242926155969638</v>
      </c>
      <c r="CT27" s="62">
        <f>VLOOKUP($B27,RD_15[#All],CT$2,0)/CT$1</f>
        <v>4.2118702553485159</v>
      </c>
      <c r="CU27" s="62">
        <f>VLOOKUP($B27,RD_15[#All],CU$2,0)/CU$1</f>
        <v>4.1860317460317455</v>
      </c>
      <c r="CV27" s="62">
        <f>VLOOKUP($B27,RD_15[#All],CV$2,0)/CV$1</f>
        <v>4.1608005521048996</v>
      </c>
      <c r="CW27" s="62">
        <f>VLOOKUP($B27,RD_15[#All],CW$2,0)/CW$1</f>
        <v>4.1877156659765351</v>
      </c>
      <c r="CX27" s="62">
        <f>VLOOKUP($B27,RD_15[#All],CX$2,0)/CX$1</f>
        <v>4.196248196248197</v>
      </c>
      <c r="CY27" s="62">
        <f>VLOOKUP($B27,RD_15[#All],CY$2,0)/CY$1</f>
        <v>4.1439393939393945</v>
      </c>
      <c r="CZ27" s="62">
        <f>VLOOKUP($B27,RD_15[#All],CZ$2,0)/CZ$1</f>
        <v>4.216701173222912</v>
      </c>
      <c r="DA27" s="62">
        <f>VLOOKUP($B27,RD_15[#All],DA$2,0)/DA$1</f>
        <v>4.1144045761830474</v>
      </c>
      <c r="DB27" s="62">
        <f>VLOOKUP($B27,RD_15[#All],DB$2,0)/DB$1</f>
        <v>4.2177363699102823</v>
      </c>
      <c r="DC27" s="62">
        <f>VLOOKUP($B27,RD_15[#All],DC$2,0)/DC$1</f>
        <v>4.4116632160110418</v>
      </c>
      <c r="DD27" s="62">
        <f>VLOOKUP($B27,RD_15[#All],DD$2,0)/DD$1</f>
        <v>4.1970324361628704</v>
      </c>
      <c r="DE27" s="62">
        <f>VLOOKUP($B27,RD_15[#All],DE$2,0)/DE$1</f>
        <v>4.2781228433402347</v>
      </c>
      <c r="DF27" s="62">
        <f>VLOOKUP($B27,RD_15[#All],DF$2,0)/DF$1</f>
        <v>4.237405106970324</v>
      </c>
      <c r="DG27" s="62">
        <f>VLOOKUP($B27,RD_15[#All],DG$2,0)/DG$1</f>
        <v>4.2384403036576943</v>
      </c>
      <c r="DH27" s="62">
        <f>VLOOKUP($B27,RD_15[#All],DH$2,0)/DH$1</f>
        <v>4.3029675638371288</v>
      </c>
      <c r="DI27" s="62">
        <f>VLOOKUP($B27,RD_15[#All],DI$2,0)/DI$1</f>
        <v>4.2587991718426501</v>
      </c>
      <c r="DJ27" s="62">
        <f>VLOOKUP($B27,RD_15[#All],DJ$2,0)/DJ$1</f>
        <v>4.291235334713595</v>
      </c>
      <c r="DK27" s="62">
        <f>VLOOKUP($B27,RD_15[#All],DK$2,0)/DK$1</f>
        <v>4.2233560090702946</v>
      </c>
      <c r="DL27" s="62">
        <f>VLOOKUP($B27,RD_15[#All],DL$2,0)/DL$1</f>
        <v>4.1684704184704184</v>
      </c>
      <c r="DM27" s="62">
        <f>VLOOKUP($B27,RD_15[#All],DM$2,0)/DM$1</f>
        <v>4.1642512077294684</v>
      </c>
      <c r="DN27" s="62">
        <f>VLOOKUP($B27,RD_15[#All],DN$2,0)/DN$1</f>
        <v>4.2525879917184266</v>
      </c>
      <c r="DO27" s="62">
        <f>VLOOKUP($B27,RD_15[#All],DO$2,0)/DO$1</f>
        <v>4.2015182884748095</v>
      </c>
      <c r="DP27" s="62">
        <f>VLOOKUP($B27,RD_15[#All],DP$2,0)/DP$1</f>
        <v>4.2394755003450655</v>
      </c>
      <c r="DQ27" s="62">
        <f>VLOOKUP($B27,RD_15[#All],DQ$2,0)/DQ$1</f>
        <v>4.2380952380952381</v>
      </c>
      <c r="DR27" s="62">
        <f>VLOOKUP($B27,RD_15[#All],DR$2,0)/DR$1</f>
        <v>4.2349896480331264</v>
      </c>
      <c r="DS27" s="62">
        <f>VLOOKUP($B27,RD_15[#All],DS$2,0)/DS$1</f>
        <v>4.224982746721877</v>
      </c>
      <c r="DT27" s="62">
        <f>VLOOKUP($B27,RD_15[#All],DT$2,0)/DT$1</f>
        <v>4.2115251897860588</v>
      </c>
      <c r="DU27" s="62">
        <f>VLOOKUP($B27,RD_15[#All],DU$2,0)/DU$1</f>
        <v>4.1713564213564212</v>
      </c>
      <c r="DV27" s="62">
        <f>VLOOKUP($B27,RD_15[#All],DV$2,0)/DV$1</f>
        <v>4.2193362193362196</v>
      </c>
      <c r="DW27" s="62">
        <f>VLOOKUP($B27,RD_15[#All],DW$2,0)/DW$1</f>
        <v>4.2429261559696334</v>
      </c>
      <c r="DX27" s="62">
        <f>VLOOKUP($B27,RD_15[#All],DX$2,0)/DX$1</f>
        <v>4.2277432712215317</v>
      </c>
      <c r="DY27" s="62">
        <f>VLOOKUP($B27,RD_15[#All],DY$2,0)/DY$1</f>
        <v>4.1400966183574877</v>
      </c>
      <c r="DZ27" s="62">
        <f>VLOOKUP($B27,RD_15[#All],DZ$2,0)/DZ$1</f>
        <v>4.2191166321601106</v>
      </c>
      <c r="EA27" s="62">
        <f>VLOOKUP($B27,RD_15[#All],EA$2,0)/EA$1</f>
        <v>4.1718426501035193</v>
      </c>
      <c r="EB27" s="62">
        <f>VLOOKUP($B27,RD_15[#All],EB$2,0)/EB$1</f>
        <v>4.1611456176673567</v>
      </c>
      <c r="EC27" s="62">
        <f>VLOOKUP($B27,RD_15[#All],EC$2,0)/EC$1</f>
        <v>4.1545893719806761</v>
      </c>
      <c r="ED27" s="62">
        <f>VLOOKUP($B27,RD_15[#All],ED$2,0)/ED$1</f>
        <v>4.2432712215320914</v>
      </c>
      <c r="EE27" s="62">
        <f>VLOOKUP($B27,RD_15[#All],EE$2,0)/EE$1</f>
        <v>4.1859903381642507</v>
      </c>
      <c r="EF27" s="62">
        <f>VLOOKUP($B27,RD_15[#All],EF$2,0)/EF$1</f>
        <v>4.2532781228433398</v>
      </c>
      <c r="EG27" s="62">
        <f>VLOOKUP($B27,RD_15[#All],EG$2,0)/EG$1</f>
        <v>4.1476880607315385</v>
      </c>
      <c r="EH27" s="62">
        <f>VLOOKUP($B27,RD_15[#All],EH$2,0)/EH$1</f>
        <v>4.2008281573498962</v>
      </c>
      <c r="EI27" s="62">
        <f>VLOOKUP($B27,RD_15[#All],EI$2,0)/EI$1</f>
        <v>4.1017316017316023</v>
      </c>
      <c r="EJ27" s="62">
        <f>VLOOKUP($B27,RD_15[#All],EJ$2,0)/EJ$1</f>
        <v>4.2839889579020012</v>
      </c>
      <c r="EK27" s="62">
        <f>VLOOKUP($B27,RD_15[#All],EK$2,0)/EK$1</f>
        <v>4.1926984126984133</v>
      </c>
      <c r="EL27" s="62">
        <f>VLOOKUP($B27,RD_15[#All],EL$2,0)/EL$1</f>
        <v>4.1666666666666661</v>
      </c>
      <c r="EM27" s="62">
        <f>VLOOKUP($B27,RD_15[#All],EM$2,0)/EM$1</f>
        <v>4.1552795031055902</v>
      </c>
      <c r="EN27" s="62">
        <f>VLOOKUP($B27,RD_15[#All],EN$2,0)/EN$1</f>
        <v>4.216701173222912</v>
      </c>
      <c r="EO27" s="62">
        <f>VLOOKUP($B27,RD_15[#All],EO$2,0)/EO$1</f>
        <v>4.2028985507246377</v>
      </c>
      <c r="EP27" s="62">
        <f>VLOOKUP($B27,RD_15[#All],EP$2,0)/EP$1</f>
        <v>4.2184265010351965</v>
      </c>
      <c r="EQ27" s="62">
        <f>VLOOKUP($B27,RD_15[#All],EQ$2,0)/EQ$1</f>
        <v>4.1856452726017945</v>
      </c>
      <c r="ER27" s="62">
        <f>VLOOKUP($B27,RD_15[#All],ER$2,0)/ER$1</f>
        <v>4.2712215320910971</v>
      </c>
      <c r="ES27" s="62">
        <f>VLOOKUP($B27,RD_15[#All],ES$2,0)/ES$1</f>
        <v>4.2329192546583849</v>
      </c>
      <c r="ET27" s="62">
        <f>VLOOKUP($B27,RD_15[#All],ET$2,0)/ET$1</f>
        <v>4.2554112554112553</v>
      </c>
      <c r="EU27" s="62">
        <f>VLOOKUP($B27,RD_15[#All],EU$2,0)/EU$1</f>
        <v>4.2377645502645507</v>
      </c>
      <c r="EV27" s="62">
        <f>VLOOKUP($B27,RD_15[#All],EV$2,0)/EV$1</f>
        <v>4.220779220779221</v>
      </c>
      <c r="EW27" s="62">
        <f>VLOOKUP($B27,RD_15[#All],EW$2,0)/EW$1</f>
        <v>4.2154761904761902</v>
      </c>
      <c r="EX27" s="62">
        <f>VLOOKUP($B27,RD_15[#All],EX$2,0)/EX$1</f>
        <v>4.2349896480331264</v>
      </c>
      <c r="EY27" s="62">
        <f>VLOOKUP($B27,RD_15[#All],EY$2,0)/EY$1</f>
        <v>4.406651549508692</v>
      </c>
      <c r="EZ27" s="62">
        <f>VLOOKUP($B27,RD_15[#All],EZ$2,0)/EZ$1</f>
        <v>4.1821946169772257</v>
      </c>
      <c r="FA27" s="62">
        <f>VLOOKUP($B27,RD_15[#All],FA$2,0)/FA$1</f>
        <v>4.1835748792270531</v>
      </c>
      <c r="FB27" s="62">
        <f>VLOOKUP($B27,RD_15[#All],FB$2,0)/FB$1</f>
        <v>4.1828847481021398</v>
      </c>
      <c r="FC27" s="62">
        <f>VLOOKUP($B27,RD_15[#All],FC$2,0)/FC$1</f>
        <v>4.2318840579710146</v>
      </c>
      <c r="FD27" s="62">
        <f>VLOOKUP($B27,RD_15[#All],FD$2,0)/FD$1</f>
        <v>4.22463768115942</v>
      </c>
      <c r="FE27" s="62">
        <f>VLOOKUP($B27,RD_15[#All],FE$2,0)/FE$1</f>
        <v>4.2225672877846794</v>
      </c>
      <c r="FF27" s="62">
        <f>VLOOKUP($B27,RD_15[#All],FF$2,0)/FF$1</f>
        <v>4.1635610766045543</v>
      </c>
      <c r="FG27" s="202">
        <f>VLOOKUP($B27,RD_15[#All],FG$2,0)/FG$1</f>
        <v>4.174603174603174</v>
      </c>
      <c r="FH27" s="62">
        <f>VLOOKUP($B27,RD_15[#All],FH$2,0)/FH$1</f>
        <v>4.1818495514147687</v>
      </c>
      <c r="FI27" s="62">
        <f>VLOOKUP($B27,RD_15[#All],FI$2,0)/FI$1</f>
        <v>4.1452726017943409</v>
      </c>
      <c r="FJ27" s="62">
        <f>VLOOKUP($B27,RD_15[#All],FJ$2,0)/FJ$1</f>
        <v>4.2500000000000009</v>
      </c>
      <c r="FK27" s="62">
        <f>VLOOKUP($B27,RD_15[#All],FK$2,0)/FK$1</f>
        <v>4.2988267770876467</v>
      </c>
      <c r="FL27" s="62">
        <f>VLOOKUP($B27,RD_15[#All],FL$2,0)/FL$1</f>
        <v>4.1800144300144302</v>
      </c>
      <c r="FM27" s="62">
        <f>VLOOKUP($B27,RD_15[#All],FM$2,0)/FM$1</f>
        <v>4.1375661375661368</v>
      </c>
      <c r="FN27" s="62">
        <f>VLOOKUP($B27,RD_15[#All],FN$2,0)/FN$1</f>
        <v>4.2059712773998488</v>
      </c>
      <c r="FO27" s="62">
        <f>VLOOKUP($B27,RD_15[#All],FO$2,0)/FO$1</f>
        <v>4.149659863945578</v>
      </c>
      <c r="FP27" s="62">
        <f>VLOOKUP($B27,RD_15[#All],FP$2,0)/FP$1</f>
        <v>4.1470143613000747</v>
      </c>
      <c r="FQ27" s="62">
        <f>VLOOKUP($B27,RD_15[#All],FQ$2,0)/FQ$1</f>
        <v>4.1455026455026456</v>
      </c>
      <c r="FR27" s="62">
        <f>VLOOKUP($B27,RD_15[#All],FR$2,0)/FR$1</f>
        <v>4.1613756613756605</v>
      </c>
      <c r="FS27" s="62">
        <f>VLOOKUP($B27,RD_15[#All],FS$2,0)/FS$1</f>
        <v>4.1912320483749053</v>
      </c>
      <c r="FT27" s="62">
        <f>VLOOKUP($B27,RD_15[#All],FT$2,0)/FT$1</f>
        <v>4.2309145880574448</v>
      </c>
      <c r="FU27" s="62">
        <f>VLOOKUP($B27,RD_15[#All],FU$2,0)/FU$1</f>
        <v>4.2551020408163263</v>
      </c>
      <c r="FV27" s="62">
        <f>VLOOKUP($B27,RD_15[#All],FV$2,0)/FV$1</f>
        <v>4.1859410430838997</v>
      </c>
      <c r="FW27" s="62">
        <f>VLOOKUP($B27,RD_15[#All],FW$2,0)/FW$1</f>
        <v>4.2146636432350713</v>
      </c>
      <c r="FX27" s="62">
        <f>VLOOKUP($B27,RD_15[#All],FX$2,0)/FX$1</f>
        <v>4.2229780801209369</v>
      </c>
      <c r="FY27" s="62">
        <f>VLOOKUP($B27,RD_15[#All],FY$2,0)/FY$1</f>
        <v>4.2331821617535894</v>
      </c>
      <c r="FZ27" s="62">
        <f>VLOOKUP($B27,RD_15[#All],FZ$2,0)/FZ$1</f>
        <v>4.1646825396825395</v>
      </c>
      <c r="GA27" s="62">
        <f>VLOOKUP($B27,RD_15[#All],GA$2,0)/GA$1</f>
        <v>4.231040564373898</v>
      </c>
      <c r="GB27" s="62">
        <f>VLOOKUP($B27,RD_15[#All],GB$2,0)/GB$1</f>
        <v>4.112554112554113</v>
      </c>
      <c r="GC27" s="62">
        <f>VLOOKUP($B27,RD_15[#All],GC$2,0)/GC$1</f>
        <v>4.2312925170068016</v>
      </c>
      <c r="GD27" s="62">
        <f>VLOOKUP($B27,RD_15[#All],GD$2,0)/GD$1</f>
        <v>4.2203325774754346</v>
      </c>
      <c r="GE27" s="62">
        <f>VLOOKUP($B27,RD_15[#All],GE$2,0)/GE$1</f>
        <v>4.2498110355253207</v>
      </c>
      <c r="GF27" s="62">
        <f>VLOOKUP($B27,RD_15[#All],GF$2,0)/GF$1</f>
        <v>4.2388510959939527</v>
      </c>
      <c r="GG27" s="62">
        <f>VLOOKUP($B27,RD_15[#All],GG$2,0)/GG$1</f>
        <v>4.2116402116402112</v>
      </c>
      <c r="GH27" s="62">
        <f>VLOOKUP($B27,RD_15[#All],GH$2,0)/GH$1</f>
        <v>4.2467876039304606</v>
      </c>
      <c r="GI27" s="62">
        <f>VLOOKUP($B27,RD_15[#All],GI$2,0)/GI$1</f>
        <v>4.1776266061980349</v>
      </c>
      <c r="GJ27" s="62">
        <f>VLOOKUP($B27,RD_15[#All],GJ$2,0)/GJ$1</f>
        <v>4.2346938775510203</v>
      </c>
      <c r="GK27" s="62">
        <f>VLOOKUP($B27,RD_15[#All],GK$2,0)/GK$1</f>
        <v>4.1424792139077846</v>
      </c>
      <c r="GL27" s="62">
        <f>VLOOKUP($B27,RD_15[#All],GL$2,0)/GL$1</f>
        <v>4.2346938775510203</v>
      </c>
      <c r="GM27" s="62">
        <f>VLOOKUP($B27,RD_15[#All],GM$2,0)/GM$1</f>
        <v>4.1375661375661368</v>
      </c>
      <c r="GN27" s="62">
        <f>VLOOKUP($B27,RD_15[#All],GN$2,0)/GN$1</f>
        <v>4.1878306878306875</v>
      </c>
      <c r="GO27" s="62">
        <f>VLOOKUP($B27,RD_15[#All],GO$2,0)/GO$1</f>
        <v>4.2198412698412699</v>
      </c>
      <c r="GP27" s="62">
        <f>VLOOKUP($B27,RD_15[#All],GP$2,0)/GP$1</f>
        <v>4.1924603174603172</v>
      </c>
      <c r="GQ27" s="62">
        <f>VLOOKUP($B27,RD_15[#All],GQ$2,0)/GQ$1</f>
        <v>4.208730158730158</v>
      </c>
      <c r="GR27" s="62">
        <f>VLOOKUP($B27,RD_15[#All],GR$2,0)/GR$1</f>
        <v>4.092553409323596</v>
      </c>
      <c r="GS27" s="62">
        <f>VLOOKUP($B27,RD_15[#All],GS$2,0)/GS$1</f>
        <v>4.2213350597036392</v>
      </c>
      <c r="GT27" s="62">
        <f>VLOOKUP($B27,RD_15[#All],GT$2,0)/GT$1</f>
        <v>4.1981946624803763</v>
      </c>
      <c r="GU27" s="62">
        <f>VLOOKUP($B27,RD_15[#All],GU$2,0)/GU$1</f>
        <v>4.1849422695907625</v>
      </c>
      <c r="GV27" s="62">
        <f>VLOOKUP($B27,RD_15[#All],GV$2,0)/GV$1</f>
        <v>4.1990307828817155</v>
      </c>
      <c r="GW27" s="62">
        <f>VLOOKUP($B27,RD_15[#All],GW$2,0)/GW$1</f>
        <v>4.2464716006884675</v>
      </c>
      <c r="GX27" s="62">
        <f>VLOOKUP($B27,RD_15[#All],GX$2,0)/GX$1</f>
        <v>4.1833464154892726</v>
      </c>
      <c r="GY27" s="62">
        <f>VLOOKUP($B27,RD_15[#All],GY$2,0)/GY$1</f>
        <v>4.2423725342980001</v>
      </c>
      <c r="GZ27" s="62">
        <f>VLOOKUP($B27,RD_15[#All],GZ$2,0)/GZ$1</f>
        <v>4.275981161695448</v>
      </c>
      <c r="HA27" s="62">
        <f>VLOOKUP($B27,RD_15[#All],HA$2,0)/HA$1</f>
        <v>4.2512456487611772</v>
      </c>
      <c r="HB27" s="62">
        <f>VLOOKUP($B27,RD_15[#All],HB$2,0)/HB$1</f>
        <v>4.1401455687169983</v>
      </c>
      <c r="HC27" s="62">
        <f>VLOOKUP($B27,RD_15[#All],HC$2,0)/HC$1</f>
        <v>4.2132867132867142</v>
      </c>
      <c r="HD27" s="62">
        <f>VLOOKUP($B27,RD_15[#All],HD$2,0)/HD$1</f>
        <v>4.1795619346639752</v>
      </c>
      <c r="HE27" s="62">
        <f>VLOOKUP($B27,RD_15[#All],HE$2,0)/HE$1</f>
        <v>4.1324824244078906</v>
      </c>
      <c r="HF27" s="62">
        <f>VLOOKUP($B27,RD_15[#All],HF$2,0)/HF$1</f>
        <v>4.5418669728061989</v>
      </c>
      <c r="HG27" s="62">
        <f>VLOOKUP($B27,RD_15[#All],HG$2,0)/HG$1</f>
        <v>4.1712454212454215</v>
      </c>
      <c r="HH27" s="62">
        <f>VLOOKUP($B27,RD_15[#All],HH$2,0)/HH$1</f>
        <v>4.1821036106750391</v>
      </c>
      <c r="HI27" s="62">
        <f>VLOOKUP($B27,RD_15[#All],HI$2,0)/HI$1</f>
        <v>4.2437205651491361</v>
      </c>
      <c r="HJ27" s="62">
        <f>VLOOKUP($B27,RD_15[#All],HJ$2,0)/HJ$1</f>
        <v>4.2581867581867572</v>
      </c>
      <c r="HK27" s="62">
        <f>VLOOKUP($B27,RD_15[#All],HK$2,0)/HK$1</f>
        <v>4.2472940593241342</v>
      </c>
      <c r="HL27" s="62">
        <f>VLOOKUP($B27,RD_15[#All],HL$2,0)/HL$1</f>
        <v>4.4304901447758587</v>
      </c>
      <c r="HM27" s="62">
        <f>VLOOKUP($B27,RD_15[#All],HM$2,0)/HM$1</f>
        <v>4.0554683411826273</v>
      </c>
      <c r="HN27" s="62">
        <f>VLOOKUP($B27,RD_15[#All],HN$2,0)/HN$1</f>
        <v>4.0695229333683791</v>
      </c>
      <c r="HO27" s="62">
        <f>VLOOKUP($B27,RD_15[#All],HO$2,0)/HO$1</f>
        <v>4.1726902352477326</v>
      </c>
      <c r="HP27" s="62">
        <f>VLOOKUP($B27,RD_15[#All],HP$2,0)/HP$1</f>
        <v>4.0761511216056672</v>
      </c>
      <c r="HQ27" s="62">
        <f>VLOOKUP($B27,RD_15[#All],HQ$2,0)/HQ$1</f>
        <v>4.0218672253502676</v>
      </c>
      <c r="HR27" s="62">
        <f>VLOOKUP($B27,RD_15[#All],HR$2,0)/HR$1</f>
        <v>4.0436835891381344</v>
      </c>
      <c r="HS27" s="62">
        <f>VLOOKUP($B27,RD_15[#All],HS$2,0)/HS$1</f>
        <v>3.7566812439261423</v>
      </c>
      <c r="HT27" s="62">
        <f>VLOOKUP($B27,RD_15[#All],HT$2,0)/HT$1</f>
        <v>4.0125961363774003</v>
      </c>
      <c r="HU27" s="62">
        <f>VLOOKUP($B27,RD_15[#All],HU$2,0)/HU$1</f>
        <v>4.1119594691023265</v>
      </c>
      <c r="HV27" s="62">
        <f>VLOOKUP($B27,RD_15[#All],HV$2,0)/HV$1</f>
        <v>4.1390752105037816</v>
      </c>
      <c r="HW27" s="62">
        <f>VLOOKUP($B27,RD_15[#All],HW$2,0)/HW$1</f>
        <v>4.1750392464678177</v>
      </c>
      <c r="HX27" s="62">
        <f>VLOOKUP($B27,RD_15[#All],HX$2,0)/HX$1</f>
        <v>4.1809262166405023</v>
      </c>
      <c r="HY27" s="62">
        <f>VLOOKUP($B27,RD_15[#All],HY$2,0)/HY$1</f>
        <v>4.1558084772370485</v>
      </c>
      <c r="HZ27" s="62">
        <f>VLOOKUP($B27,RD_15[#All],HZ$2,0)/HZ$1</f>
        <v>4.1126560514315615</v>
      </c>
      <c r="IA27" s="62">
        <f>VLOOKUP($B27,RD_15[#All],IA$2,0)/IA$1</f>
        <v>4.2060439560439562</v>
      </c>
      <c r="IB27" s="62">
        <f>VLOOKUP($B27,RD_15[#All],IB$2,0)/IB$1</f>
        <v>4.1040592061000218</v>
      </c>
      <c r="IC27" s="62">
        <f>VLOOKUP($B27,RD_15[#All],IC$2,0)/IC$1</f>
        <v>4.2166405023547879</v>
      </c>
      <c r="ID27" s="62">
        <f>VLOOKUP($B27,RD_15[#All],ID$2,0)/ID$1</f>
        <v>4.1365777080062793</v>
      </c>
      <c r="IE27" s="62">
        <f>VLOOKUP($B27,RD_15[#All],IE$2,0)/IE$1</f>
        <v>4.1475667189952903</v>
      </c>
      <c r="IF27" s="62">
        <f>VLOOKUP($B27,RD_15[#All],IF$2,0)/IF$1</f>
        <v>4.1514913657770798</v>
      </c>
      <c r="IG27" s="62">
        <f>VLOOKUP($B27,RD_15[#All],IG$2,0)/IG$1</f>
        <v>4.030051581071989</v>
      </c>
      <c r="IH27" s="62">
        <f>VLOOKUP($B27,RD_15[#All],IH$2,0)/IH$1</f>
        <v>4.1051805337519616</v>
      </c>
      <c r="II27" s="62">
        <f>VLOOKUP($B27,RD_15[#All],II$2,0)/II$1</f>
        <v>4.010615235105031</v>
      </c>
      <c r="IJ27" s="62">
        <f>VLOOKUP($B27,RD_15[#All],IJ$2,0)/IJ$1</f>
        <v>4.1066756372878821</v>
      </c>
      <c r="IK27" s="62">
        <f>VLOOKUP($B27,RD_15[#All],IK$2,0)/IK$1</f>
        <v>4.1616954474097332</v>
      </c>
      <c r="IL27" s="62">
        <f>VLOOKUP($B27,RD_15[#All],IL$2,0)/IL$1</f>
        <v>4.2056514913657761</v>
      </c>
      <c r="IM27" s="62">
        <f>VLOOKUP($B27,RD_15[#All],IM$2,0)/IM$1</f>
        <v>4.0737833594976447</v>
      </c>
      <c r="IN27" s="62">
        <f>VLOOKUP($B27,RD_15[#All],IN$2,0)/IN$1</f>
        <v>4.0988263437243022</v>
      </c>
      <c r="IO27" s="62">
        <f>VLOOKUP($B27,RD_15[#All],IO$2,0)/IO$1</f>
        <v>4.1526687598116165</v>
      </c>
      <c r="IP27" s="62">
        <f>VLOOKUP($B27,RD_15[#All],IP$2,0)/IP$1</f>
        <v>4.0973312401883826</v>
      </c>
      <c r="IQ27" s="62">
        <f>VLOOKUP($B27,RD_15[#All],IQ$2,0)/IQ$1</f>
        <v>4.305337519623234</v>
      </c>
      <c r="IR27" s="62">
        <f>VLOOKUP($B27,RD_15[#All],IR$2,0)/IR$1</f>
        <v>4.0924721536966437</v>
      </c>
      <c r="IS27" s="62">
        <f>VLOOKUP($B27,RD_15[#All],IS$2,0)/IS$1</f>
        <v>4.1141511549674812</v>
      </c>
      <c r="IT27" s="62">
        <f>VLOOKUP($B27,RD_15[#All],IT$2,0)/IT$1</f>
        <v>4.0939672572325625</v>
      </c>
      <c r="IU27" s="62">
        <f>VLOOKUP($B27,RD_15[#All],IU$2,0)/IU$1</f>
        <v>4.0756522389175451</v>
      </c>
      <c r="IV27" s="62">
        <f>VLOOKUP($B27,RD_15[#All],IV$2,0)/IV$1</f>
        <v>4.1481647604096583</v>
      </c>
      <c r="IW27" s="62">
        <f>VLOOKUP($B27,RD_15[#All],IW$2,0)/IW$1</f>
        <v>4.0935934813485835</v>
      </c>
      <c r="IX27" s="62">
        <f>VLOOKUP($B27,RD_15[#All],IX$2,0)/IX$1</f>
        <v>4.1160200343873816</v>
      </c>
      <c r="IY27" s="62">
        <f>VLOOKUP($B27,RD_15[#All],IY$2,0)/IY$1</f>
        <v>4.1339612768184191</v>
      </c>
      <c r="IZ27" s="62">
        <f>VLOOKUP($B27,RD_15[#All],IZ$2,0)/IZ$1</f>
        <v>4.1283716283716281</v>
      </c>
      <c r="JA27" s="62">
        <f>VLOOKUP($B27,RD_15[#All],JA$2,0)/JA$1</f>
        <v>4.0504643540016385</v>
      </c>
      <c r="JB27" s="62">
        <f>VLOOKUP($B27,RD_15[#All],JB$2,0)/JB$1</f>
        <v>4.1577366732646235</v>
      </c>
      <c r="JC27" s="62">
        <f>VLOOKUP($B27,RD_15[#All],JC$2,0)/JC$1</f>
        <v>4.1645216645216641</v>
      </c>
      <c r="JD27" s="62">
        <f>VLOOKUP($B27,RD_15[#All],JD$2,0)/JD$1</f>
        <v>4.2153783119366288</v>
      </c>
      <c r="JE27" s="62">
        <f>VLOOKUP($B27,RD_15[#All],JE$2,0)/JE$1</f>
        <v>4.2301151229722667</v>
      </c>
      <c r="JF27" s="62">
        <f>VLOOKUP($B27,RD_15[#All],JF$2,0)/JF$1</f>
        <v>4.1778127458693932</v>
      </c>
      <c r="JG27" s="62">
        <f>VLOOKUP($B27,RD_15[#All],JG$2,0)/JG$1</f>
        <v>4.2062433753889286</v>
      </c>
      <c r="JH27" s="62">
        <f>VLOOKUP($B27,RD_15[#All],JH$2,0)/JH$1</f>
        <v>4.2371913800485226</v>
      </c>
      <c r="JI27" s="62">
        <f>VLOOKUP($B27,RD_15[#All],JI$2,0)/JI$1</f>
        <v>4.2075626237116923</v>
      </c>
      <c r="JJ27" s="62">
        <f>VLOOKUP($B27,RD_15[#All],JJ$2,0)/JJ$1</f>
        <v>4.1567128523650263</v>
      </c>
      <c r="JK27" s="62">
        <f>VLOOKUP($B27,RD_15[#All],JK$2,0)/JK$1</f>
        <v>4.2043670615099193</v>
      </c>
      <c r="JL27" s="62">
        <f>VLOOKUP($B27,RD_15[#All],JL$2,0)/JL$1</f>
        <v>4.2066045168067232</v>
      </c>
      <c r="JM27" s="62">
        <f>VLOOKUP($B27,RD_15[#All],JM$2,0)/JM$1</f>
        <v>4.0693335079219581</v>
      </c>
      <c r="JN27" s="62">
        <f>VLOOKUP($B27,RD_15[#All],JN$2,0)/JN$1</f>
        <v>4.0979899497487438</v>
      </c>
      <c r="JO27" s="62">
        <f>VLOOKUP($B27,RD_15[#All],JO$2,0)/JO$1</f>
        <v>4.1289118763912525</v>
      </c>
      <c r="JP27" s="62">
        <f>VLOOKUP($B27,RD_15[#All],JP$2,0)/JP$1</f>
        <v>4.1395211930926221</v>
      </c>
      <c r="JQ27" s="62">
        <f>VLOOKUP($B27,RD_15[#All],JQ$2,0)/JQ$1</f>
        <v>4.2076574219431366</v>
      </c>
      <c r="JR27" s="62">
        <f>VLOOKUP($B27,RD_15[#All],JR$2,0)/JR$1</f>
        <v>4.158817373103088</v>
      </c>
      <c r="JS27" s="62">
        <f>VLOOKUP($B27,RD_15[#All],JS$2,0)/JS$1</f>
        <v>4.1894751211521397</v>
      </c>
      <c r="JT27" s="62">
        <f>VLOOKUP($B27,RD_15[#All],JT$2,0)/JT$1</f>
        <v>4.243575972899281</v>
      </c>
      <c r="JU27" s="62">
        <f>VLOOKUP($B27,RD_15[#All],JU$2,0)/JU$1</f>
        <v>4.1936634793777658</v>
      </c>
      <c r="JV27" s="62">
        <f>VLOOKUP($B27,RD_15[#All],JV$2,0)/JV$1</f>
        <v>3.9962207105064249</v>
      </c>
      <c r="JW27" s="62">
        <f>VLOOKUP($B27,RD_15[#All],JW$2,0)/JW$1</f>
        <v>4.0650037792894933</v>
      </c>
      <c r="JX27" s="62">
        <f>VLOOKUP($B27,RD_15[#All],JX$2,0)/JX$1</f>
        <v>4.0612244897959178</v>
      </c>
      <c r="JY27" s="62">
        <f>VLOOKUP($B27,RD_15[#All],JY$2,0)/JY$1</f>
        <v>4.0650037792894933</v>
      </c>
      <c r="JZ27" s="62">
        <f>VLOOKUP($B27,RD_15[#All],JZ$2,0)/JZ$1</f>
        <v>3.9610733182161746</v>
      </c>
      <c r="KA27" s="62">
        <f>VLOOKUP($B27,RD_15[#All],KA$2,0)/KA$1</f>
        <v>4.0098261526832948</v>
      </c>
      <c r="KB27" s="62">
        <f>VLOOKUP($B27,RD_15[#All],KB$2,0)/KB$1</f>
        <v>4.0978835978835972</v>
      </c>
      <c r="KC27" s="62">
        <f>VLOOKUP($B27,RD_15[#All],KC$2,0)/KC$1</f>
        <v>4.0245653817082392</v>
      </c>
      <c r="KD27" s="62">
        <f>VLOOKUP($B27,RD_15[#All],KD$2,0)/KD$1</f>
        <v>3.9905517762660621</v>
      </c>
      <c r="KE27" s="62">
        <f>VLOOKUP($B27,RD_15[#All],KE$2,0)/KE$1</f>
        <v>4.1398337112622823</v>
      </c>
      <c r="KF27" s="62">
        <f>VLOOKUP($B27,RD_15[#All],KF$2,0)/KF$1</f>
        <v>4.1483781918564526</v>
      </c>
      <c r="KG27" s="62">
        <f>VLOOKUP($B27,RD_15[#All],KG$2,0)/KG$1</f>
        <v>4.0362811791383217</v>
      </c>
      <c r="KH27" s="62">
        <f>VLOOKUP($B27,RD_15[#All],KH$2,0)/KH$1</f>
        <v>4.1640211640211637</v>
      </c>
      <c r="KI27" s="62">
        <f>VLOOKUP($B27,RD_15[#All],KI$2,0)/KI$1</f>
        <v>4.1428571428571432</v>
      </c>
      <c r="KJ27" s="62">
        <f>VLOOKUP($B27,RD_15[#All],KJ$2,0)/KJ$1</f>
        <v>4.0678571428571422</v>
      </c>
      <c r="KK27" s="62">
        <f>VLOOKUP($B27,RD_15[#All],KK$2,0)/KK$1</f>
        <v>4.068253968253968</v>
      </c>
      <c r="KL27" s="62">
        <f>VLOOKUP($B27,RD_15[#All],KL$2,0)/KL$1</f>
        <v>4.07724505327245</v>
      </c>
      <c r="KM27" s="62">
        <f>VLOOKUP($B27,RD_15[#All],KM$2,0)/KM$1</f>
        <v>4.1267123287671232</v>
      </c>
      <c r="KN27" s="62">
        <f>VLOOKUP($B27,RD_15[#All],KN$2,0)/KN$1</f>
        <v>3.9988623435722412</v>
      </c>
      <c r="KO27" s="62">
        <f>VLOOKUP($B27,RD_15[#All],KO$2,0)/KO$1</f>
        <v>4.0970800151687525</v>
      </c>
      <c r="KP27" s="62">
        <f>VLOOKUP($B27,RD_15[#All],KP$2,0)/KP$1</f>
        <v>4.1114903299203647</v>
      </c>
      <c r="KQ27" s="62">
        <f>VLOOKUP($B27,RD_15[#All],KQ$2,0)/KQ$1</f>
        <v>4.0574593284873668</v>
      </c>
      <c r="KR27" s="62">
        <f>VLOOKUP($B27,RD_15[#All],KR$2,0)/KR$1</f>
        <v>4.0803943875616229</v>
      </c>
      <c r="KS27" s="62">
        <f>VLOOKUP($B27,RD_15[#All],KS$2,0)/KS$1</f>
        <v>4.0701554797117936</v>
      </c>
      <c r="KT27" s="62">
        <f>VLOOKUP($B27,RD_15[#All],KT$2,0)/KT$1</f>
        <v>4.1350018960940469</v>
      </c>
      <c r="KU27" s="62">
        <f>VLOOKUP($B27,RD_15[#All],KU$2,0)/KU$1</f>
        <v>4.0929086082669697</v>
      </c>
      <c r="KV27" s="62">
        <f>VLOOKUP($B27,RD_15[#All],KV$2,0)/KV$1</f>
        <v>4.1559748427672956</v>
      </c>
      <c r="KW27" s="62">
        <f>VLOOKUP($B27,RD_15[#All],KW$2,0)/KW$1</f>
        <v>4.1262798634812281</v>
      </c>
      <c r="KX27" s="62">
        <f>VLOOKUP($B27,RD_15[#All],KX$2,0)/KX$1</f>
        <v>4.2014361300075587</v>
      </c>
      <c r="KY27" s="62">
        <f>VLOOKUP($B27,RD_15[#All],KY$2,0)/KY$1</f>
        <v>4.2059523809523816</v>
      </c>
      <c r="KZ27" s="62">
        <f>VLOOKUP($B27,RD_15[#All],KZ$2,0)/KZ$1</f>
        <v>4.128968253968254</v>
      </c>
      <c r="LA27" s="62">
        <f>VLOOKUP($B27,RD_15[#All],LA$2,0)/LA$1</f>
        <v>4.0914442700156988</v>
      </c>
      <c r="LB27" s="62">
        <f>VLOOKUP($B27,RD_15[#All],LB$2,0)/LB$1</f>
        <v>3.9710599959047164</v>
      </c>
      <c r="LC27" s="62">
        <f>VLOOKUP($B27,RD_15[#All],LC$2,0)/LC$1</f>
        <v>4.1460317460317455</v>
      </c>
      <c r="LD27" s="62">
        <f>VLOOKUP($B27,RD_15[#All],LD$2,0)/LD$1</f>
        <v>4.0808851012932639</v>
      </c>
      <c r="LE27" s="62">
        <f>VLOOKUP($B27,RD_15[#All],LE$2,0)/LE$1</f>
        <v>4.0711669283097853</v>
      </c>
      <c r="LF27" s="62">
        <f>VLOOKUP($B27,RD_15[#All],LF$2,0)/LF$1</f>
        <v>4.053225685878747</v>
      </c>
      <c r="LG27" s="62">
        <f>VLOOKUP($B27,RD_15[#All],LG$2,0)/LG$1</f>
        <v>4.090873015873016</v>
      </c>
      <c r="LH27" s="62">
        <f>VLOOKUP($B27,RD_15[#All],LH$2,0)/LH$1</f>
        <v>4.0209039081219533</v>
      </c>
      <c r="LI27" s="62">
        <f>VLOOKUP($B27,RD_15[#All],LI$2,0)/LI$1</f>
        <v>4.0151005457127908</v>
      </c>
      <c r="LJ27" s="62">
        <f>VLOOKUP($B27,RD_15[#All],LJ$2,0)/LJ$1</f>
        <v>4.0306122448979593</v>
      </c>
      <c r="LK27" s="62">
        <f>VLOOKUP($B27,RD_15[#All],LK$2,0)/LK$1</f>
        <v>4.0208006279434851</v>
      </c>
      <c r="LL27" s="62">
        <f>VLOOKUP($B27,RD_15[#All],LL$2,0)/LL$1</f>
        <v>4.0227629513343794</v>
      </c>
      <c r="LM27" s="62">
        <f>VLOOKUP($B27,RD_15[#All],LM$2,0)/LM$1</f>
        <v>4.0831277565971442</v>
      </c>
      <c r="LN27" s="62">
        <f>VLOOKUP($B27,RD_15[#All],LN$2,0)/LN$1</f>
        <v>4.026313822232189</v>
      </c>
      <c r="LO27" s="62">
        <f>VLOOKUP($B27,RD_15[#All],LO$2,0)/LO$1</f>
        <v>3.9825820438065334</v>
      </c>
      <c r="LP27" s="62">
        <f>VLOOKUP($B27,RD_15[#All],LP$2,0)/LP$1</f>
        <v>4.0296778051880082</v>
      </c>
      <c r="LQ27" s="62">
        <f>VLOOKUP($B27,RD_15[#All],LQ$2,0)/LQ$1</f>
        <v>4.0098676833370703</v>
      </c>
      <c r="LR27" s="62">
        <f>VLOOKUP($B27,RD_15[#All],LR$2,0)/LR$1</f>
        <v>3.9631456978395749</v>
      </c>
      <c r="LS27" s="62">
        <f>VLOOKUP($B27,RD_15[#All],LS$2,0)/LS$1</f>
        <v>4.1174786125926186</v>
      </c>
      <c r="LT27" s="62">
        <f>VLOOKUP($B27,RD_15[#All],LT$2,0)/LT$1</f>
        <v>4.0054945054945055</v>
      </c>
      <c r="LU27" s="62">
        <f>VLOOKUP($B27,RD_15[#All],LU$2,0)/LU$1</f>
        <v>4.0714285714285712</v>
      </c>
      <c r="LV27" s="62">
        <f>VLOOKUP($B27,RD_15[#All],LV$2,0)/LV$1</f>
        <v>4.0282574568288858</v>
      </c>
      <c r="LW27" s="62">
        <f>VLOOKUP($B27,RD_15[#All],LW$2,0)/LW$1</f>
        <v>4.1809262166405023</v>
      </c>
      <c r="LX27" s="62">
        <f>VLOOKUP($B27,RD_15[#All],LX$2,0)/LX$1</f>
        <v>4.1836734693877551</v>
      </c>
      <c r="LY27" s="62">
        <f>VLOOKUP($B27,RD_15[#All],LY$2,0)/LY$1</f>
        <v>4.0039246467817895</v>
      </c>
      <c r="LZ27" s="62">
        <f>VLOOKUP($B27,RD_15[#All],LZ$2,0)/LZ$1</f>
        <v>4.0360319952156685</v>
      </c>
      <c r="MA27" s="62">
        <f>VLOOKUP($B27,RD_15[#All],MA$2,0)/MA$1</f>
        <v>4.1433056739179186</v>
      </c>
      <c r="MB27" s="62">
        <f>VLOOKUP($B27,RD_15[#All],MB$2,0)/MB$1</f>
        <v>4.0868655154369442</v>
      </c>
      <c r="MC27" s="62">
        <f>VLOOKUP($B27,RD_15[#All],MC$2,0)/MC$1</f>
        <v>4.1077969649398218</v>
      </c>
      <c r="MD27" s="62">
        <f>VLOOKUP($B27,RD_15[#All],MD$2,0)/MD$1</f>
        <v>4.0700456006578456</v>
      </c>
      <c r="ME27" s="62">
        <f>VLOOKUP($B27,RD_15[#All],ME$2,0)/ME$1</f>
        <v>4.1242431038349405</v>
      </c>
      <c r="MF27" s="62">
        <f>VLOOKUP($B27,RD_15[#All],MF$2,0)/MF$1</f>
        <v>4.0947148090005232</v>
      </c>
      <c r="MG27" s="62">
        <f>VLOOKUP($B27,RD_15[#All],MG$2,0)/MG$1</f>
        <v>4.0965836884204228</v>
      </c>
      <c r="MH27" s="62">
        <f>VLOOKUP($B27,RD_15[#All],MH$2,0)/MH$1</f>
        <v>4.1507811915975177</v>
      </c>
      <c r="MI27" s="62">
        <f>VLOOKUP($B27,RD_15[#All],MI$2,0)/MI$1</f>
        <v>4.0965836884204228</v>
      </c>
      <c r="MJ27" s="62">
        <f>VLOOKUP($B27,RD_15[#All],MJ$2,0)/MJ$1</f>
        <v>4.1291208791208787</v>
      </c>
      <c r="MK27" s="62">
        <f>VLOOKUP($B27,RD_15[#All],MK$2,0)/MK$1</f>
        <v>4.1248037676609099</v>
      </c>
      <c r="ML27" s="62">
        <f>VLOOKUP($B27,RD_15[#All],ML$2,0)/ML$1</f>
        <v>4.1268595350227999</v>
      </c>
      <c r="MM27" s="62">
        <f>VLOOKUP($B27,RD_15[#All],MM$2,0)/MM$1</f>
        <v>4.0527142030901429</v>
      </c>
      <c r="MN27" s="62">
        <f>VLOOKUP($B27,RD_15[#All],MN$2,0)/MN$1</f>
        <v>4.1114599686028255</v>
      </c>
      <c r="MO27" s="62">
        <f>VLOOKUP($B27,RD_15[#All],MO$2,0)/MO$1</f>
        <v>4.161302982731554</v>
      </c>
      <c r="MP27" s="62">
        <f>VLOOKUP($B27,RD_15[#All],MP$2,0)/MP$1</f>
        <v>4.0919794491223067</v>
      </c>
      <c r="MQ27" s="62">
        <f>VLOOKUP($B27,RD_15[#All],MQ$2,0)/MQ$1</f>
        <v>3.9620243701876352</v>
      </c>
      <c r="MR27" s="62">
        <f>VLOOKUP($B27,RD_15[#All],MR$2,0)/MR$1</f>
        <v>4.0879868430888839</v>
      </c>
      <c r="MS27" s="62">
        <f>VLOOKUP($B27,RD_15[#All],MS$2,0)/MS$1</f>
        <v>4.1836734693877551</v>
      </c>
      <c r="MT27" s="62">
        <f>VLOOKUP($B27,RD_15[#All],MT$2,0)/MT$1</f>
        <v>4.0912658769801631</v>
      </c>
      <c r="MU27" s="62">
        <f>VLOOKUP($B27,RD_15[#All],MU$2,0)/MU$1</f>
        <v>4.1276070867907597</v>
      </c>
      <c r="MV27" s="62">
        <f>VLOOKUP($B27,RD_15[#All],MV$2,0)/MV$1</f>
        <v>4.1315827030112748</v>
      </c>
      <c r="MW27" s="62">
        <f>VLOOKUP($B27,RD_15[#All],MW$2,0)/MW$1</f>
        <v>3.8967817896389323</v>
      </c>
      <c r="MX27" s="62">
        <f>VLOOKUP($B27,RD_15[#All],MX$2,0)/MX$1</f>
        <v>4.1122822755475816</v>
      </c>
      <c r="MY27" s="62">
        <f>VLOOKUP($B27,RD_15[#All],MY$2,0)/MY$1</f>
        <v>4.0561224489795915</v>
      </c>
      <c r="MZ27" s="62">
        <f>VLOOKUP($B27,RD_15[#All],MZ$2,0)/MZ$1</f>
        <v>4.0832025117739406</v>
      </c>
      <c r="NA27" s="62">
        <f>VLOOKUP($B27,RD_15[#All],NA$2,0)/NA$1</f>
        <v>4.1493844501363295</v>
      </c>
      <c r="NB27" s="62">
        <f>VLOOKUP($B27,RD_15[#All],NB$2,0)/NB$1</f>
        <v>4.1656200941915227</v>
      </c>
      <c r="NC27" s="62">
        <f>VLOOKUP($B27,RD_15[#All],NC$2,0)/NC$1</f>
        <v>4.1667974882260594</v>
      </c>
      <c r="ND27" s="62">
        <f>VLOOKUP($B27,RD_15[#All],ND$2,0)/ND$1</f>
        <v>4.1616954474097332</v>
      </c>
      <c r="NE27" s="62">
        <f>IFERROR(AVERAGEIF(Inv_SY_B20[[#This Row],[BLK1_INV1]:[BLK12_INV31]],"&gt;"&amp;0.1,Inv_SY_B20[[#This Row],[BLK1_INV1]:[BLK12_INV31]]),"")</f>
        <v>4.1090972960500176</v>
      </c>
    </row>
    <row r="28" spans="2:369" x14ac:dyDescent="0.35">
      <c r="B28" s="87">
        <f t="shared" si="6"/>
        <v>45769</v>
      </c>
      <c r="C28" s="62">
        <f>VLOOKUP($B28,RD_15[#All],C$2,0)/C$1</f>
        <v>0.81499202551834127</v>
      </c>
      <c r="D28" s="62">
        <f>VLOOKUP($B28,RD_15[#All],D$2,0)/D$1</f>
        <v>0.77990430622009566</v>
      </c>
      <c r="E28" s="62">
        <f>VLOOKUP($B28,RD_15[#All],E$2,0)/E$1</f>
        <v>0.82196969696969702</v>
      </c>
      <c r="F28" s="62">
        <f>VLOOKUP($B28,RD_15[#All],F$2,0)/F$1</f>
        <v>0.81818181818181823</v>
      </c>
      <c r="G28" s="62">
        <f>VLOOKUP($B28,RD_15[#All],G$2,0)/G$1</f>
        <v>0.81590909090909092</v>
      </c>
      <c r="H28" s="62">
        <f>VLOOKUP($B28,RD_15[#All],H$2,0)/H$1</f>
        <v>0.78208048595292334</v>
      </c>
      <c r="I28" s="62">
        <f>VLOOKUP($B28,RD_15[#All],I$2,0)/I$1</f>
        <v>0.8454475899005357</v>
      </c>
      <c r="J28" s="62">
        <f>VLOOKUP($B28,RD_15[#All],J$2,0)/J$1</f>
        <v>0.79393939393939394</v>
      </c>
      <c r="K28" s="62">
        <f>VLOOKUP($B28,RD_15[#All],K$2,0)/K$1</f>
        <v>0.83181818181818179</v>
      </c>
      <c r="L28" s="62">
        <f>VLOOKUP($B28,RD_15[#All],L$2,0)/L$1</f>
        <v>0.82348484848484849</v>
      </c>
      <c r="M28" s="62">
        <f>VLOOKUP($B28,RD_15[#All],M$2,0)/M$1</f>
        <v>0.83181818181818179</v>
      </c>
      <c r="N28" s="62">
        <f>VLOOKUP($B28,RD_15[#All],N$2,0)/N$1</f>
        <v>0.82727272727272727</v>
      </c>
      <c r="O28" s="62">
        <f>VLOOKUP($B28,RD_15[#All],O$2,0)/O$1</f>
        <v>0.83030303030303021</v>
      </c>
      <c r="P28" s="62">
        <f>VLOOKUP($B28,RD_15[#All],P$2,0)/P$1</f>
        <v>0.8257575757575758</v>
      </c>
      <c r="Q28" s="62">
        <f>VLOOKUP($B28,RD_15[#All],Q$2,0)/Q$1</f>
        <v>0.83939393939393936</v>
      </c>
      <c r="R28" s="62">
        <f>VLOOKUP($B28,RD_15[#All],R$2,0)/R$1</f>
        <v>0.83636363636363642</v>
      </c>
      <c r="S28" s="62">
        <f>VLOOKUP($B28,RD_15[#All],S$2,0)/S$1</f>
        <v>0.81738437001594888</v>
      </c>
      <c r="T28" s="62">
        <f>VLOOKUP($B28,RD_15[#All],T$2,0)/T$1</f>
        <v>0.83971291866028697</v>
      </c>
      <c r="U28" s="62">
        <f>VLOOKUP($B28,RD_15[#All],U$2,0)/U$1</f>
        <v>0.84090909090909094</v>
      </c>
      <c r="V28" s="62">
        <f>VLOOKUP($B28,RD_15[#All],V$2,0)/V$1</f>
        <v>0.84166666666666667</v>
      </c>
      <c r="W28" s="62">
        <f>VLOOKUP($B28,RD_15[#All],W$2,0)/W$1</f>
        <v>0.8772727272727272</v>
      </c>
      <c r="X28" s="62">
        <f>VLOOKUP($B28,RD_15[#All],X$2,0)/X$1</f>
        <v>0.86742424242424243</v>
      </c>
      <c r="Y28" s="62">
        <f>VLOOKUP($B28,RD_15[#All],Y$2,0)/Y$1</f>
        <v>0.87954545454545452</v>
      </c>
      <c r="Z28" s="62">
        <f>VLOOKUP($B28,RD_15[#All],Z$2,0)/Z$1</f>
        <v>0.87121212121212122</v>
      </c>
      <c r="AA28" s="62">
        <f>VLOOKUP($B28,RD_15[#All],AA$2,0)/AA$1</f>
        <v>0.87954545454545452</v>
      </c>
      <c r="AB28" s="62">
        <f>VLOOKUP($B28,RD_15[#All],AB$2,0)/AB$1</f>
        <v>0.87424242424242427</v>
      </c>
      <c r="AC28" s="62">
        <f>VLOOKUP($B28,RD_15[#All],AC$2,0)/AC$1</f>
        <v>0.88409090909090915</v>
      </c>
      <c r="AD28" s="62">
        <f>VLOOKUP($B28,RD_15[#All],AD$2,0)/AD$1</f>
        <v>0.88030303030303036</v>
      </c>
      <c r="AE28" s="62">
        <f>VLOOKUP($B28,RD_15[#All],AE$2,0)/AE$1</f>
        <v>0.89166666666666672</v>
      </c>
      <c r="AF28" s="62">
        <f>VLOOKUP($B28,RD_15[#All],AF$2,0)/AF$1</f>
        <v>0.87878787878787878</v>
      </c>
      <c r="AG28" s="62">
        <f>VLOOKUP($B28,RD_15[#All],AG$2,0)/AG$1</f>
        <v>0.87651515151515158</v>
      </c>
      <c r="AH28" s="62">
        <f>VLOOKUP($B28,RD_15[#All],AH$2,0)/AH$1</f>
        <v>0.87196969696969695</v>
      </c>
      <c r="AI28" s="62">
        <f>VLOOKUP($B28,RD_15[#All],AI$2,0)/AI$1</f>
        <v>0.82121212121212128</v>
      </c>
      <c r="AJ28" s="62">
        <f>VLOOKUP($B28,RD_15[#All],AJ$2,0)/AJ$1</f>
        <v>0.79744816586921852</v>
      </c>
      <c r="AK28" s="62">
        <f>VLOOKUP($B28,RD_15[#All],AK$2,0)/AK$1</f>
        <v>0.79665071770334928</v>
      </c>
      <c r="AL28" s="62">
        <f>VLOOKUP($B28,RD_15[#All],AL$2,0)/AL$1</f>
        <v>0.81419457735247203</v>
      </c>
      <c r="AM28" s="62">
        <f>VLOOKUP($B28,RD_15[#All],AM$2,0)/AM$1</f>
        <v>0.82854864433811803</v>
      </c>
      <c r="AN28" s="62">
        <f>VLOOKUP($B28,RD_15[#All],AN$2,0)/AN$1</f>
        <v>0.81738437001594888</v>
      </c>
      <c r="AO28" s="62">
        <f>VLOOKUP($B28,RD_15[#All],AO$2,0)/AO$1</f>
        <v>0.81212121212121213</v>
      </c>
      <c r="AP28" s="62">
        <f>VLOOKUP($B28,RD_15[#All],AP$2,0)/AP$1</f>
        <v>0.83014354066985641</v>
      </c>
      <c r="AQ28" s="62">
        <f>VLOOKUP($B28,RD_15[#All],AQ$2,0)/AQ$1</f>
        <v>0.79469696969696979</v>
      </c>
      <c r="AR28" s="62">
        <f>VLOOKUP($B28,RD_15[#All],AR$2,0)/AR$1</f>
        <v>0.83808844507845937</v>
      </c>
      <c r="AS28" s="62">
        <f>VLOOKUP($B28,RD_15[#All],AS$2,0)/AS$1</f>
        <v>0.85644937586685166</v>
      </c>
      <c r="AT28" s="62">
        <f>VLOOKUP($B28,RD_15[#All],AT$2,0)/AT$1</f>
        <v>0.8450292397660818</v>
      </c>
      <c r="AU28" s="62">
        <f>VLOOKUP($B28,RD_15[#All],AU$2,0)/AU$1</f>
        <v>0.85599415204678353</v>
      </c>
      <c r="AV28" s="62">
        <f>VLOOKUP($B28,RD_15[#All],AV$2,0)/AV$1</f>
        <v>0.87698986975397986</v>
      </c>
      <c r="AW28" s="62">
        <f>VLOOKUP($B28,RD_15[#All],AW$2,0)/AW$1</f>
        <v>0.87935656836461129</v>
      </c>
      <c r="AX28" s="62">
        <f>VLOOKUP($B28,RD_15[#All],AX$2,0)/AX$1</f>
        <v>0.87970430107526876</v>
      </c>
      <c r="AY28" s="62">
        <f>VLOOKUP($B28,RD_15[#All],AY$2,0)/AY$1</f>
        <v>0.84535452322738391</v>
      </c>
      <c r="AZ28" s="62">
        <f>VLOOKUP($B28,RD_15[#All],AZ$2,0)/AZ$1</f>
        <v>0.87229588276343328</v>
      </c>
      <c r="BA28" s="62">
        <f>VLOOKUP($B28,RD_15[#All],BA$2,0)/BA$1</f>
        <v>0.87023460410557185</v>
      </c>
      <c r="BB28" s="62">
        <f>VLOOKUP($B28,RD_15[#All],BB$2,0)/BB$1</f>
        <v>0.82741116751269028</v>
      </c>
      <c r="BC28" s="62">
        <f>VLOOKUP($B28,RD_15[#All],BC$2,0)/BC$1</f>
        <v>0.82828282828282829</v>
      </c>
      <c r="BD28" s="62">
        <f>VLOOKUP($B28,RD_15[#All],BD$2,0)/BD$1</f>
        <v>0.84334023464458241</v>
      </c>
      <c r="BE28" s="62">
        <f>VLOOKUP($B28,RD_15[#All],BE$2,0)/BE$1</f>
        <v>0.83425414364640871</v>
      </c>
      <c r="BF28" s="62">
        <f>VLOOKUP($B28,RD_15[#All],BF$2,0)/BF$1</f>
        <v>0.83904828551434574</v>
      </c>
      <c r="BG28" s="62">
        <f>VLOOKUP($B28,RD_15[#All],BG$2,0)/BG$1</f>
        <v>0.84811827956989239</v>
      </c>
      <c r="BH28" s="62">
        <f>VLOOKUP($B28,RD_15[#All],BH$2,0)/BH$1</f>
        <v>0.79663394109396912</v>
      </c>
      <c r="BI28" s="62">
        <f>VLOOKUP($B28,RD_15[#All],BI$2,0)/BI$1</f>
        <v>0.80910543130990409</v>
      </c>
      <c r="BJ28" s="62">
        <f>VLOOKUP($B28,RD_15[#All],BJ$2,0)/BJ$1</f>
        <v>0.79972183588317103</v>
      </c>
      <c r="BK28" s="62">
        <f>VLOOKUP($B28,RD_15[#All],BK$2,0)/BK$1</f>
        <v>0.83030303030303021</v>
      </c>
      <c r="BL28" s="62">
        <f>VLOOKUP($B28,RD_15[#All],BL$2,0)/BL$1</f>
        <v>0.83837579617834401</v>
      </c>
      <c r="BM28" s="62">
        <f>VLOOKUP($B28,RD_15[#All],BM$2,0)/BM$1</f>
        <v>0.81231671554252194</v>
      </c>
      <c r="BN28" s="62">
        <f>VLOOKUP($B28,RD_15[#All],BN$2,0)/BN$1</f>
        <v>0.92270531400966171</v>
      </c>
      <c r="BO28" s="62">
        <f>VLOOKUP($B28,RD_15[#All],BO$2,0)/BO$1</f>
        <v>0.90338164251207731</v>
      </c>
      <c r="BP28" s="62">
        <f>VLOOKUP($B28,RD_15[#All],BP$2,0)/BP$1</f>
        <v>0.91277258566978192</v>
      </c>
      <c r="BQ28" s="62">
        <f>VLOOKUP($B28,RD_15[#All],BQ$2,0)/BQ$1</f>
        <v>0.90717736369910273</v>
      </c>
      <c r="BR28" s="62">
        <f>VLOOKUP($B28,RD_15[#All],BR$2,0)/BR$1</f>
        <v>0.92236024844720499</v>
      </c>
      <c r="BS28" s="62">
        <f>VLOOKUP($B28,RD_15[#All],BS$2,0)/BS$1</f>
        <v>0.90547779505788828</v>
      </c>
      <c r="BT28" s="62">
        <f>VLOOKUP($B28,RD_15[#All],BT$2,0)/BT$1</f>
        <v>0.89924085576259494</v>
      </c>
      <c r="BU28" s="62">
        <f>VLOOKUP($B28,RD_15[#All],BU$2,0)/BU$1</f>
        <v>0.91476880607315392</v>
      </c>
      <c r="BV28" s="62">
        <f>VLOOKUP($B28,RD_15[#All],BV$2,0)/BV$1</f>
        <v>0.92719116632160103</v>
      </c>
      <c r="BW28" s="62">
        <f>VLOOKUP($B28,RD_15[#All],BW$2,0)/BW$1</f>
        <v>0.89751552795031064</v>
      </c>
      <c r="BX28" s="62">
        <f>VLOOKUP($B28,RD_15[#All],BX$2,0)/BX$1</f>
        <v>0.90071291949226218</v>
      </c>
      <c r="BY28" s="62">
        <f>VLOOKUP($B28,RD_15[#All],BY$2,0)/BY$1</f>
        <v>0.89475500345065562</v>
      </c>
      <c r="BZ28" s="62">
        <f>VLOOKUP($B28,RD_15[#All],BZ$2,0)/BZ$1</f>
        <v>0.9058441558441559</v>
      </c>
      <c r="CA28" s="62">
        <f>VLOOKUP($B28,RD_15[#All],CA$2,0)/CA$1</f>
        <v>0.88997113997113997</v>
      </c>
      <c r="CB28" s="62">
        <f>VLOOKUP($B28,RD_15[#All],CB$2,0)/CB$1</f>
        <v>0.91683919944789505</v>
      </c>
      <c r="CC28" s="62">
        <f>VLOOKUP($B28,RD_15[#All],CC$2,0)/CC$1</f>
        <v>0.92615596963423041</v>
      </c>
      <c r="CD28" s="62">
        <f>VLOOKUP($B28,RD_15[#All],CD$2,0)/CD$1</f>
        <v>0.92995169082125595</v>
      </c>
      <c r="CE28" s="62">
        <f>VLOOKUP($B28,RD_15[#All],CE$2,0)/CE$1</f>
        <v>0.91097308488612838</v>
      </c>
      <c r="CF28" s="62">
        <f>VLOOKUP($B28,RD_15[#All],CF$2,0)/CF$1</f>
        <v>0.9295634920634922</v>
      </c>
      <c r="CG28" s="62">
        <f>VLOOKUP($B28,RD_15[#All],CG$2,0)/CG$1</f>
        <v>0.9302967563837129</v>
      </c>
      <c r="CH28" s="62">
        <f>VLOOKUP($B28,RD_15[#All],CH$2,0)/CH$1</f>
        <v>0.92784992784992781</v>
      </c>
      <c r="CI28" s="62">
        <f>VLOOKUP($B28,RD_15[#All],CI$2,0)/CI$1</f>
        <v>0.93961352657004826</v>
      </c>
      <c r="CJ28" s="62">
        <f>VLOOKUP($B28,RD_15[#All],CJ$2,0)/CJ$1</f>
        <v>0.93290043290043301</v>
      </c>
      <c r="CK28" s="62">
        <f>VLOOKUP($B28,RD_15[#All],CK$2,0)/CK$1</f>
        <v>0.92496392496392488</v>
      </c>
      <c r="CL28" s="62">
        <f>VLOOKUP($B28,RD_15[#All],CL$2,0)/CL$1</f>
        <v>0.91930188353205455</v>
      </c>
      <c r="CM28" s="62">
        <f>VLOOKUP($B28,RD_15[#All],CM$2,0)/CM$1</f>
        <v>0.91097308488612838</v>
      </c>
      <c r="CN28" s="62">
        <f>VLOOKUP($B28,RD_15[#All],CN$2,0)/CN$1</f>
        <v>0.90683229813664601</v>
      </c>
      <c r="CO28" s="62">
        <f>VLOOKUP($B28,RD_15[#All],CO$2,0)/CO$1</f>
        <v>0.90993788819875765</v>
      </c>
      <c r="CP28" s="62">
        <f>VLOOKUP($B28,RD_15[#All],CP$2,0)/CP$1</f>
        <v>0.87888198757763969</v>
      </c>
      <c r="CQ28" s="62">
        <f>VLOOKUP($B28,RD_15[#All],CQ$2,0)/CQ$1</f>
        <v>0.893719806763285</v>
      </c>
      <c r="CR28" s="62">
        <f>VLOOKUP($B28,RD_15[#All],CR$2,0)/CR$1</f>
        <v>0.89820565907522432</v>
      </c>
      <c r="CS28" s="62">
        <f>VLOOKUP($B28,RD_15[#All],CS$2,0)/CS$1</f>
        <v>0.9051069703243616</v>
      </c>
      <c r="CT28" s="62">
        <f>VLOOKUP($B28,RD_15[#All],CT$2,0)/CT$1</f>
        <v>0.91752933057280872</v>
      </c>
      <c r="CU28" s="62">
        <f>VLOOKUP($B28,RD_15[#All],CU$2,0)/CU$1</f>
        <v>0.91301587301587306</v>
      </c>
      <c r="CV28" s="62">
        <f>VLOOKUP($B28,RD_15[#All],CV$2,0)/CV$1</f>
        <v>0.91959972394754996</v>
      </c>
      <c r="CW28" s="62">
        <f>VLOOKUP($B28,RD_15[#All],CW$2,0)/CW$1</f>
        <v>0.90993788819875765</v>
      </c>
      <c r="CX28" s="62">
        <f>VLOOKUP($B28,RD_15[#All],CX$2,0)/CX$1</f>
        <v>0.89898989898989901</v>
      </c>
      <c r="CY28" s="62">
        <f>VLOOKUP($B28,RD_15[#All],CY$2,0)/CY$1</f>
        <v>0.89682539682539686</v>
      </c>
      <c r="CZ28" s="62">
        <f>VLOOKUP($B28,RD_15[#All],CZ$2,0)/CZ$1</f>
        <v>0.91545893719806759</v>
      </c>
      <c r="DA28" s="62">
        <f>VLOOKUP($B28,RD_15[#All],DA$2,0)/DA$1</f>
        <v>0.89478245796498534</v>
      </c>
      <c r="DB28" s="62">
        <f>VLOOKUP($B28,RD_15[#All],DB$2,0)/DB$1</f>
        <v>0.92201518288474804</v>
      </c>
      <c r="DC28" s="62">
        <f>VLOOKUP($B28,RD_15[#All],DC$2,0)/DC$1</f>
        <v>0.93685300207039335</v>
      </c>
      <c r="DD28" s="62">
        <f>VLOOKUP($B28,RD_15[#All],DD$2,0)/DD$1</f>
        <v>0.91994478951000691</v>
      </c>
      <c r="DE28" s="62">
        <f>VLOOKUP($B28,RD_15[#All],DE$2,0)/DE$1</f>
        <v>0.92822636300897166</v>
      </c>
      <c r="DF28" s="62">
        <f>VLOOKUP($B28,RD_15[#All],DF$2,0)/DF$1</f>
        <v>0.92063492063492058</v>
      </c>
      <c r="DG28" s="62">
        <f>VLOOKUP($B28,RD_15[#All],DG$2,0)/DG$1</f>
        <v>0.90959282263630092</v>
      </c>
      <c r="DH28" s="62">
        <f>VLOOKUP($B28,RD_15[#All],DH$2,0)/DH$1</f>
        <v>0.93098688750862668</v>
      </c>
      <c r="DI28" s="62">
        <f>VLOOKUP($B28,RD_15[#All],DI$2,0)/DI$1</f>
        <v>0.92788129744651471</v>
      </c>
      <c r="DJ28" s="62">
        <f>VLOOKUP($B28,RD_15[#All],DJ$2,0)/DJ$1</f>
        <v>0.93892339544513459</v>
      </c>
      <c r="DK28" s="62">
        <f>VLOOKUP($B28,RD_15[#All],DK$2,0)/DK$1</f>
        <v>0.92328042328042326</v>
      </c>
      <c r="DL28" s="62">
        <f>VLOOKUP($B28,RD_15[#All],DL$2,0)/DL$1</f>
        <v>0.92099567099567103</v>
      </c>
      <c r="DM28" s="62">
        <f>VLOOKUP($B28,RD_15[#All],DM$2,0)/DM$1</f>
        <v>0.91890959282263629</v>
      </c>
      <c r="DN28" s="62">
        <f>VLOOKUP($B28,RD_15[#All],DN$2,0)/DN$1</f>
        <v>0.94616977225672871</v>
      </c>
      <c r="DO28" s="62">
        <f>VLOOKUP($B28,RD_15[#All],DO$2,0)/DO$1</f>
        <v>0.9371980676328503</v>
      </c>
      <c r="DP28" s="62">
        <f>VLOOKUP($B28,RD_15[#All],DP$2,0)/DP$1</f>
        <v>0.93788819875776397</v>
      </c>
      <c r="DQ28" s="62">
        <f>VLOOKUP($B28,RD_15[#All],DQ$2,0)/DQ$1</f>
        <v>0.94858523119392668</v>
      </c>
      <c r="DR28" s="62">
        <f>VLOOKUP($B28,RD_15[#All],DR$2,0)/DR$1</f>
        <v>0.93616287094547967</v>
      </c>
      <c r="DS28" s="62">
        <f>VLOOKUP($B28,RD_15[#All],DS$2,0)/DS$1</f>
        <v>0.929606625258799</v>
      </c>
      <c r="DT28" s="62">
        <f>VLOOKUP($B28,RD_15[#All],DT$2,0)/DT$1</f>
        <v>0.9330572808833677</v>
      </c>
      <c r="DU28" s="62">
        <f>VLOOKUP($B28,RD_15[#All],DU$2,0)/DU$1</f>
        <v>0.92316017316017318</v>
      </c>
      <c r="DV28" s="62">
        <f>VLOOKUP($B28,RD_15[#All],DV$2,0)/DV$1</f>
        <v>0.93506493506493504</v>
      </c>
      <c r="DW28" s="62">
        <f>VLOOKUP($B28,RD_15[#All],DW$2,0)/DW$1</f>
        <v>0.94513457556935809</v>
      </c>
      <c r="DX28" s="62">
        <f>VLOOKUP($B28,RD_15[#All],DX$2,0)/DX$1</f>
        <v>0.93754313319530702</v>
      </c>
      <c r="DY28" s="62">
        <f>VLOOKUP($B28,RD_15[#All],DY$2,0)/DY$1</f>
        <v>0.91959972394754996</v>
      </c>
      <c r="DZ28" s="62">
        <f>VLOOKUP($B28,RD_15[#All],DZ$2,0)/DZ$1</f>
        <v>0.93823326432022069</v>
      </c>
      <c r="EA28" s="62">
        <f>VLOOKUP($B28,RD_15[#All],EA$2,0)/EA$1</f>
        <v>0.92339544513457561</v>
      </c>
      <c r="EB28" s="62">
        <f>VLOOKUP($B28,RD_15[#All],EB$2,0)/EB$1</f>
        <v>0.92132505175983437</v>
      </c>
      <c r="EC28" s="62">
        <f>VLOOKUP($B28,RD_15[#All],EC$2,0)/EC$1</f>
        <v>0.91959972394754996</v>
      </c>
      <c r="ED28" s="62">
        <f>VLOOKUP($B28,RD_15[#All],ED$2,0)/ED$1</f>
        <v>0.94237405106970329</v>
      </c>
      <c r="EE28" s="62">
        <f>VLOOKUP($B28,RD_15[#All],EE$2,0)/EE$1</f>
        <v>0.93167701863354035</v>
      </c>
      <c r="EF28" s="62">
        <f>VLOOKUP($B28,RD_15[#All],EF$2,0)/EF$1</f>
        <v>0.94237405106970329</v>
      </c>
      <c r="EG28" s="62">
        <f>VLOOKUP($B28,RD_15[#All],EG$2,0)/EG$1</f>
        <v>0.91511387163561064</v>
      </c>
      <c r="EH28" s="62">
        <f>VLOOKUP($B28,RD_15[#All],EH$2,0)/EH$1</f>
        <v>0.92408557625948928</v>
      </c>
      <c r="EI28" s="62">
        <f>VLOOKUP($B28,RD_15[#All],EI$2,0)/EI$1</f>
        <v>0.9076479076479077</v>
      </c>
      <c r="EJ28" s="62">
        <f>VLOOKUP($B28,RD_15[#All],EJ$2,0)/EJ$1</f>
        <v>0.94202898550724634</v>
      </c>
      <c r="EK28" s="62">
        <f>VLOOKUP($B28,RD_15[#All],EK$2,0)/EK$1</f>
        <v>0.89206349206349211</v>
      </c>
      <c r="EL28" s="62">
        <f>VLOOKUP($B28,RD_15[#All],EL$2,0)/EL$1</f>
        <v>0.93512767425810905</v>
      </c>
      <c r="EM28" s="62">
        <f>VLOOKUP($B28,RD_15[#All],EM$2,0)/EM$1</f>
        <v>0.91097308488612838</v>
      </c>
      <c r="EN28" s="62">
        <f>VLOOKUP($B28,RD_15[#All],EN$2,0)/EN$1</f>
        <v>0.93167701863354035</v>
      </c>
      <c r="EO28" s="62">
        <f>VLOOKUP($B28,RD_15[#All],EO$2,0)/EO$1</f>
        <v>0.93236714975845403</v>
      </c>
      <c r="EP28" s="62">
        <f>VLOOKUP($B28,RD_15[#All],EP$2,0)/EP$1</f>
        <v>0.92926155969634228</v>
      </c>
      <c r="EQ28" s="62">
        <f>VLOOKUP($B28,RD_15[#All],EQ$2,0)/EQ$1</f>
        <v>0.91442374051069697</v>
      </c>
      <c r="ER28" s="62">
        <f>VLOOKUP($B28,RD_15[#All],ER$2,0)/ER$1</f>
        <v>0.93823326432022069</v>
      </c>
      <c r="ES28" s="62">
        <f>VLOOKUP($B28,RD_15[#All],ES$2,0)/ES$1</f>
        <v>0.9302967563837129</v>
      </c>
      <c r="ET28" s="62">
        <f>VLOOKUP($B28,RD_15[#All],ET$2,0)/ET$1</f>
        <v>0.93181818181818188</v>
      </c>
      <c r="EU28" s="62">
        <f>VLOOKUP($B28,RD_15[#All],EU$2,0)/EU$1</f>
        <v>0.92989417989417988</v>
      </c>
      <c r="EV28" s="62">
        <f>VLOOKUP($B28,RD_15[#All],EV$2,0)/EV$1</f>
        <v>0.9058441558441559</v>
      </c>
      <c r="EW28" s="62">
        <f>VLOOKUP($B28,RD_15[#All],EW$2,0)/EW$1</f>
        <v>0.91666666666666663</v>
      </c>
      <c r="EX28" s="62">
        <f>VLOOKUP($B28,RD_15[#All],EX$2,0)/EX$1</f>
        <v>0.92995169082125595</v>
      </c>
      <c r="EY28" s="62">
        <f>VLOOKUP($B28,RD_15[#All],EY$2,0)/EY$1</f>
        <v>0.95086923658352218</v>
      </c>
      <c r="EZ28" s="62">
        <f>VLOOKUP($B28,RD_15[#All],EZ$2,0)/EZ$1</f>
        <v>0.92615596963423041</v>
      </c>
      <c r="FA28" s="62">
        <f>VLOOKUP($B28,RD_15[#All],FA$2,0)/FA$1</f>
        <v>0.93512767425810905</v>
      </c>
      <c r="FB28" s="62">
        <f>VLOOKUP($B28,RD_15[#All],FB$2,0)/FB$1</f>
        <v>0.91787439613526567</v>
      </c>
      <c r="FC28" s="62">
        <f>VLOOKUP($B28,RD_15[#All],FC$2,0)/FC$1</f>
        <v>0.92891649413388533</v>
      </c>
      <c r="FD28" s="62">
        <f>VLOOKUP($B28,RD_15[#All],FD$2,0)/FD$1</f>
        <v>0.93478260869565211</v>
      </c>
      <c r="FE28" s="62">
        <f>VLOOKUP($B28,RD_15[#All],FE$2,0)/FE$1</f>
        <v>0.93926846100759132</v>
      </c>
      <c r="FF28" s="62">
        <f>VLOOKUP($B28,RD_15[#All],FF$2,0)/FF$1</f>
        <v>0.91787439613526567</v>
      </c>
      <c r="FG28" s="202">
        <f>VLOOKUP($B28,RD_15[#All],FG$2,0)/FG$1</f>
        <v>0.92132505175983437</v>
      </c>
      <c r="FH28" s="62">
        <f>VLOOKUP($B28,RD_15[#All],FH$2,0)/FH$1</f>
        <v>0.92132505175983437</v>
      </c>
      <c r="FI28" s="62">
        <f>VLOOKUP($B28,RD_15[#All],FI$2,0)/FI$1</f>
        <v>0.91338854382332635</v>
      </c>
      <c r="FJ28" s="62">
        <f>VLOOKUP($B28,RD_15[#All],FJ$2,0)/FJ$1</f>
        <v>0.94312169312169314</v>
      </c>
      <c r="FK28" s="62">
        <f>VLOOKUP($B28,RD_15[#All],FK$2,0)/FK$1</f>
        <v>0.95928226363008973</v>
      </c>
      <c r="FL28" s="62">
        <f>VLOOKUP($B28,RD_15[#All],FL$2,0)/FL$1</f>
        <v>0.91594516594516595</v>
      </c>
      <c r="FM28" s="62">
        <f>VLOOKUP($B28,RD_15[#All],FM$2,0)/FM$1</f>
        <v>0.88246409674981097</v>
      </c>
      <c r="FN28" s="62">
        <f>VLOOKUP($B28,RD_15[#All],FN$2,0)/FN$1</f>
        <v>0.91080876795162502</v>
      </c>
      <c r="FO28" s="62">
        <f>VLOOKUP($B28,RD_15[#All],FO$2,0)/FO$1</f>
        <v>0.87830687830687826</v>
      </c>
      <c r="FP28" s="62">
        <f>VLOOKUP($B28,RD_15[#All],FP$2,0)/FP$1</f>
        <v>0.88208616780045346</v>
      </c>
      <c r="FQ28" s="62">
        <f>VLOOKUP($B28,RD_15[#All],FQ$2,0)/FQ$1</f>
        <v>0.88624338624338617</v>
      </c>
      <c r="FR28" s="62">
        <f>VLOOKUP($B28,RD_15[#All],FR$2,0)/FR$1</f>
        <v>0.87414965986394555</v>
      </c>
      <c r="FS28" s="62">
        <f>VLOOKUP($B28,RD_15[#All],FS$2,0)/FS$1</f>
        <v>0.89077853363567638</v>
      </c>
      <c r="FT28" s="62">
        <f>VLOOKUP($B28,RD_15[#All],FT$2,0)/FT$1</f>
        <v>0.90816326530612246</v>
      </c>
      <c r="FU28" s="62">
        <f>VLOOKUP($B28,RD_15[#All],FU$2,0)/FU$1</f>
        <v>0.92743764172335597</v>
      </c>
      <c r="FV28" s="62">
        <f>VLOOKUP($B28,RD_15[#All],FV$2,0)/FV$1</f>
        <v>0.91080876795162502</v>
      </c>
      <c r="FW28" s="62">
        <f>VLOOKUP($B28,RD_15[#All],FW$2,0)/FW$1</f>
        <v>0.89720332577475426</v>
      </c>
      <c r="FX28" s="62">
        <f>VLOOKUP($B28,RD_15[#All],FX$2,0)/FX$1</f>
        <v>0.91798941798941791</v>
      </c>
      <c r="FY28" s="62">
        <f>VLOOKUP($B28,RD_15[#All],FY$2,0)/FY$1</f>
        <v>0.93046107331821604</v>
      </c>
      <c r="FZ28" s="62">
        <f>VLOOKUP($B28,RD_15[#All],FZ$2,0)/FZ$1</f>
        <v>0.89007936507936514</v>
      </c>
      <c r="GA28" s="62">
        <f>VLOOKUP($B28,RD_15[#All],GA$2,0)/GA$1</f>
        <v>0.92195767195767186</v>
      </c>
      <c r="GB28" s="62">
        <f>VLOOKUP($B28,RD_15[#All],GB$2,0)/GB$1</f>
        <v>0.91558441558441561</v>
      </c>
      <c r="GC28" s="62">
        <f>VLOOKUP($B28,RD_15[#All],GC$2,0)/GC$1</f>
        <v>0.92063492063492058</v>
      </c>
      <c r="GD28" s="62">
        <f>VLOOKUP($B28,RD_15[#All],GD$2,0)/GD$1</f>
        <v>0.92932728647014351</v>
      </c>
      <c r="GE28" s="62">
        <f>VLOOKUP($B28,RD_15[#All],GE$2,0)/GE$1</f>
        <v>0.92630385487528333</v>
      </c>
      <c r="GF28" s="62">
        <f>VLOOKUP($B28,RD_15[#All],GF$2,0)/GF$1</f>
        <v>0.9138321995464852</v>
      </c>
      <c r="GG28" s="62">
        <f>VLOOKUP($B28,RD_15[#All],GG$2,0)/GG$1</f>
        <v>0.91987906273620557</v>
      </c>
      <c r="GH28" s="62">
        <f>VLOOKUP($B28,RD_15[#All],GH$2,0)/GH$1</f>
        <v>0.91987906273620557</v>
      </c>
      <c r="GI28" s="62">
        <f>VLOOKUP($B28,RD_15[#All],GI$2,0)/GI$1</f>
        <v>0.91685563114134527</v>
      </c>
      <c r="GJ28" s="62">
        <f>VLOOKUP($B28,RD_15[#All],GJ$2,0)/GJ$1</f>
        <v>0.90929705215419487</v>
      </c>
      <c r="GK28" s="62">
        <f>VLOOKUP($B28,RD_15[#All],GK$2,0)/GK$1</f>
        <v>0.90136054421768697</v>
      </c>
      <c r="GL28" s="62">
        <f>VLOOKUP($B28,RD_15[#All],GL$2,0)/GL$1</f>
        <v>0.90854119425547997</v>
      </c>
      <c r="GM28" s="62">
        <f>VLOOKUP($B28,RD_15[#All],GM$2,0)/GM$1</f>
        <v>0.90022675736961444</v>
      </c>
      <c r="GN28" s="62">
        <f>VLOOKUP($B28,RD_15[#All],GN$2,0)/GN$1</f>
        <v>0.90438397581254726</v>
      </c>
      <c r="GO28" s="62">
        <f>VLOOKUP($B28,RD_15[#All],GO$2,0)/GO$1</f>
        <v>0.90158730158730149</v>
      </c>
      <c r="GP28" s="62">
        <f>VLOOKUP($B28,RD_15[#All],GP$2,0)/GP$1</f>
        <v>0.89603174603174607</v>
      </c>
      <c r="GQ28" s="62">
        <f>VLOOKUP($B28,RD_15[#All],GQ$2,0)/GQ$1</f>
        <v>0.93174603174603177</v>
      </c>
      <c r="GR28" s="62">
        <f>VLOOKUP($B28,RD_15[#All],GR$2,0)/GR$1</f>
        <v>0.89754965531363051</v>
      </c>
      <c r="GS28" s="62">
        <f>VLOOKUP($B28,RD_15[#All],GS$2,0)/GS$1</f>
        <v>0.91929218817436331</v>
      </c>
      <c r="GT28" s="62">
        <f>VLOOKUP($B28,RD_15[#All],GT$2,0)/GT$1</f>
        <v>0.92268445839874402</v>
      </c>
      <c r="GU28" s="62">
        <f>VLOOKUP($B28,RD_15[#All],GU$2,0)/GU$1</f>
        <v>0.91207214593154329</v>
      </c>
      <c r="GV28" s="62">
        <f>VLOOKUP($B28,RD_15[#All],GV$2,0)/GV$1</f>
        <v>0.91768479967237726</v>
      </c>
      <c r="GW28" s="62">
        <f>VLOOKUP($B28,RD_15[#All],GW$2,0)/GW$1</f>
        <v>0.92495697074010319</v>
      </c>
      <c r="GX28" s="62">
        <f>VLOOKUP($B28,RD_15[#All],GX$2,0)/GX$1</f>
        <v>0.918040293040293</v>
      </c>
      <c r="GY28" s="62">
        <f>VLOOKUP($B28,RD_15[#All],GY$2,0)/GY$1</f>
        <v>0.9299706504675449</v>
      </c>
      <c r="GZ28" s="62">
        <f>VLOOKUP($B28,RD_15[#All],GZ$2,0)/GZ$1</f>
        <v>0.93971742543171122</v>
      </c>
      <c r="HA28" s="62">
        <f>VLOOKUP($B28,RD_15[#All],HA$2,0)/HA$1</f>
        <v>0.93372466043273505</v>
      </c>
      <c r="HB28" s="62">
        <f>VLOOKUP($B28,RD_15[#All],HB$2,0)/HB$1</f>
        <v>0.91765377479663202</v>
      </c>
      <c r="HC28" s="62">
        <f>VLOOKUP($B28,RD_15[#All],HC$2,0)/HC$1</f>
        <v>0.92336235193378069</v>
      </c>
      <c r="HD28" s="62">
        <f>VLOOKUP($B28,RD_15[#All],HD$2,0)/HD$1</f>
        <v>0.91500336398295579</v>
      </c>
      <c r="HE28" s="62">
        <f>VLOOKUP($B28,RD_15[#All],HE$2,0)/HE$1</f>
        <v>0.91120060064159447</v>
      </c>
      <c r="HF28" s="62">
        <f>VLOOKUP($B28,RD_15[#All],HF$2,0)/HF$1</f>
        <v>0.90048073473487833</v>
      </c>
      <c r="HG28" s="62">
        <f>VLOOKUP($B28,RD_15[#All],HG$2,0)/HG$1</f>
        <v>0.92850601779173203</v>
      </c>
      <c r="HH28" s="62">
        <f>VLOOKUP($B28,RD_15[#All],HH$2,0)/HH$1</f>
        <v>0.92817896389324961</v>
      </c>
      <c r="HI28" s="62">
        <f>VLOOKUP($B28,RD_15[#All],HI$2,0)/HI$1</f>
        <v>0.92268445839874402</v>
      </c>
      <c r="HJ28" s="62">
        <f>VLOOKUP($B28,RD_15[#All],HJ$2,0)/HJ$1</f>
        <v>0.93343343343343343</v>
      </c>
      <c r="HK28" s="62">
        <f>VLOOKUP($B28,RD_15[#All],HK$2,0)/HK$1</f>
        <v>0.92621664050235475</v>
      </c>
      <c r="HL28" s="62">
        <f>VLOOKUP($B28,RD_15[#All],HL$2,0)/HL$1</f>
        <v>0.90528519099947657</v>
      </c>
      <c r="HM28" s="62">
        <f>VLOOKUP($B28,RD_15[#All],HM$2,0)/HM$1</f>
        <v>0.89449241234955523</v>
      </c>
      <c r="HN28" s="62">
        <f>VLOOKUP($B28,RD_15[#All],HN$2,0)/HN$1</f>
        <v>0.89367853857274282</v>
      </c>
      <c r="HO28" s="62">
        <f>VLOOKUP($B28,RD_15[#All],HO$2,0)/HO$1</f>
        <v>0.90550663687738209</v>
      </c>
      <c r="HP28" s="62">
        <f>VLOOKUP($B28,RD_15[#All],HP$2,0)/HP$1</f>
        <v>0.88482224845861213</v>
      </c>
      <c r="HQ28" s="62">
        <f>VLOOKUP($B28,RD_15[#All],HQ$2,0)/HQ$1</f>
        <v>0.87861725808563562</v>
      </c>
      <c r="HR28" s="62">
        <f>VLOOKUP($B28,RD_15[#All],HR$2,0)/HR$1</f>
        <v>0.88482224845861213</v>
      </c>
      <c r="HS28" s="62">
        <f>VLOOKUP($B28,RD_15[#All],HS$2,0)/HS$1</f>
        <v>0.89316083576287675</v>
      </c>
      <c r="HT28" s="62">
        <f>VLOOKUP($B28,RD_15[#All],HT$2,0)/HT$1</f>
        <v>0.8799127959789258</v>
      </c>
      <c r="HU28" s="62">
        <f>VLOOKUP($B28,RD_15[#All],HU$2,0)/HU$1</f>
        <v>0.89160839160839167</v>
      </c>
      <c r="HV28" s="62">
        <f>VLOOKUP($B28,RD_15[#All],HV$2,0)/HV$1</f>
        <v>0.91551305837020136</v>
      </c>
      <c r="HW28" s="62">
        <f>VLOOKUP($B28,RD_15[#All],HW$2,0)/HW$1</f>
        <v>0.9195447409733124</v>
      </c>
      <c r="HX28" s="62">
        <f>VLOOKUP($B28,RD_15[#All],HX$2,0)/HX$1</f>
        <v>0.9105180533751962</v>
      </c>
      <c r="HY28" s="62">
        <f>VLOOKUP($B28,RD_15[#All],HY$2,0)/HY$1</f>
        <v>0.89795918367346939</v>
      </c>
      <c r="HZ28" s="62">
        <f>VLOOKUP($B28,RD_15[#All],HZ$2,0)/HZ$1</f>
        <v>0.88061598265679886</v>
      </c>
      <c r="IA28" s="62">
        <f>VLOOKUP($B28,RD_15[#All],IA$2,0)/IA$1</f>
        <v>0.9148351648351648</v>
      </c>
      <c r="IB28" s="62">
        <f>VLOOKUP($B28,RD_15[#All],IB$2,0)/IB$1</f>
        <v>0.89893100097181722</v>
      </c>
      <c r="IC28" s="62">
        <f>VLOOKUP($B28,RD_15[#All],IC$2,0)/IC$1</f>
        <v>0.92857142857142849</v>
      </c>
      <c r="ID28" s="62">
        <f>VLOOKUP($B28,RD_15[#All],ID$2,0)/ID$1</f>
        <v>0.90188383045525899</v>
      </c>
      <c r="IE28" s="62">
        <f>VLOOKUP($B28,RD_15[#All],IE$2,0)/IE$1</f>
        <v>0.90777080062794346</v>
      </c>
      <c r="IF28" s="62">
        <f>VLOOKUP($B28,RD_15[#All],IF$2,0)/IF$1</f>
        <v>0.90934065934065922</v>
      </c>
      <c r="IG28" s="62">
        <f>VLOOKUP($B28,RD_15[#All],IG$2,0)/IG$1</f>
        <v>0.87500934439709943</v>
      </c>
      <c r="IH28" s="62">
        <f>VLOOKUP($B28,RD_15[#All],IH$2,0)/IH$1</f>
        <v>0.87388801674515959</v>
      </c>
      <c r="II28" s="62">
        <f>VLOOKUP($B28,RD_15[#All],II$2,0)/II$1</f>
        <v>0.87276668909321964</v>
      </c>
      <c r="IJ28" s="62">
        <f>VLOOKUP($B28,RD_15[#All],IJ$2,0)/IJ$1</f>
        <v>0.88996037975629805</v>
      </c>
      <c r="IK28" s="62">
        <f>VLOOKUP($B28,RD_15[#All],IK$2,0)/IK$1</f>
        <v>0.9595761381475667</v>
      </c>
      <c r="IL28" s="62">
        <f>VLOOKUP($B28,RD_15[#All],IL$2,0)/IL$1</f>
        <v>0.31436420722135006</v>
      </c>
      <c r="IM28" s="62">
        <f>VLOOKUP($B28,RD_15[#All],IM$2,0)/IM$1</f>
        <v>0.93838304552590257</v>
      </c>
      <c r="IN28" s="62">
        <f>VLOOKUP($B28,RD_15[#All],IN$2,0)/IN$1</f>
        <v>0.90902294983927623</v>
      </c>
      <c r="IO28" s="62">
        <f>VLOOKUP($B28,RD_15[#All],IO$2,0)/IO$1</f>
        <v>0.9148351648351648</v>
      </c>
      <c r="IP28" s="62">
        <f>VLOOKUP($B28,RD_15[#All],IP$2,0)/IP$1</f>
        <v>0.88098975854077888</v>
      </c>
      <c r="IQ28" s="62">
        <f>VLOOKUP($B28,RD_15[#All],IQ$2,0)/IQ$1</f>
        <v>0.90659340659340659</v>
      </c>
      <c r="IR28" s="62">
        <f>VLOOKUP($B28,RD_15[#All],IR$2,0)/IR$1</f>
        <v>0.89295058682813777</v>
      </c>
      <c r="IS28" s="62">
        <f>VLOOKUP($B28,RD_15[#All],IS$2,0)/IS$1</f>
        <v>0.90528519099947657</v>
      </c>
      <c r="IT28" s="62">
        <f>VLOOKUP($B28,RD_15[#All],IT$2,0)/IT$1</f>
        <v>0.89444569036405763</v>
      </c>
      <c r="IU28" s="62">
        <f>VLOOKUP($B28,RD_15[#All],IU$2,0)/IU$1</f>
        <v>0.9396725723256335</v>
      </c>
      <c r="IV28" s="62">
        <f>VLOOKUP($B28,RD_15[#All],IV$2,0)/IV$1</f>
        <v>0.90565896688345671</v>
      </c>
      <c r="IW28" s="62">
        <f>VLOOKUP($B28,RD_15[#All],IW$2,0)/IW$1</f>
        <v>0.87239291320923973</v>
      </c>
      <c r="IX28" s="62">
        <f>VLOOKUP($B28,RD_15[#All],IX$2,0)/IX$1</f>
        <v>0.89706212155191745</v>
      </c>
      <c r="IY28" s="62">
        <f>VLOOKUP($B28,RD_15[#All],IY$2,0)/IY$1</f>
        <v>0.89930477685579713</v>
      </c>
      <c r="IZ28" s="62">
        <f>VLOOKUP($B28,RD_15[#All],IZ$2,0)/IZ$1</f>
        <v>0.91979449122306278</v>
      </c>
      <c r="JA28" s="62">
        <f>VLOOKUP($B28,RD_15[#All],JA$2,0)/JA$1</f>
        <v>0.90890467085495763</v>
      </c>
      <c r="JB28" s="62">
        <f>VLOOKUP($B28,RD_15[#All],JB$2,0)/JB$1</f>
        <v>0.92724046140195215</v>
      </c>
      <c r="JC28" s="62">
        <f>VLOOKUP($B28,RD_15[#All],JC$2,0)/JC$1</f>
        <v>0.92842842842842832</v>
      </c>
      <c r="JD28" s="62">
        <f>VLOOKUP($B28,RD_15[#All],JD$2,0)/JD$1</f>
        <v>0.94338978421196396</v>
      </c>
      <c r="JE28" s="62">
        <f>VLOOKUP($B28,RD_15[#All],JE$2,0)/JE$1</f>
        <v>0.94976452119309263</v>
      </c>
      <c r="JF28" s="62">
        <f>VLOOKUP($B28,RD_15[#All],JF$2,0)/JF$1</f>
        <v>0.93387609892929213</v>
      </c>
      <c r="JG28" s="62">
        <f>VLOOKUP($B28,RD_15[#All],JG$2,0)/JG$1</f>
        <v>0.93684822374944432</v>
      </c>
      <c r="JH28" s="62">
        <f>VLOOKUP($B28,RD_15[#All],JH$2,0)/JH$1</f>
        <v>0.93834736691879561</v>
      </c>
      <c r="JI28" s="62">
        <f>VLOOKUP($B28,RD_15[#All],JI$2,0)/JI$1</f>
        <v>0.93133574500034122</v>
      </c>
      <c r="JJ28" s="62">
        <f>VLOOKUP($B28,RD_15[#All],JJ$2,0)/JJ$1</f>
        <v>0.9190498942051738</v>
      </c>
      <c r="JK28" s="62">
        <f>VLOOKUP($B28,RD_15[#All],JK$2,0)/JK$1</f>
        <v>0.92942771514200095</v>
      </c>
      <c r="JL28" s="62">
        <f>VLOOKUP($B28,RD_15[#All],JL$2,0)/JL$1</f>
        <v>0.94242384453781525</v>
      </c>
      <c r="JM28" s="62">
        <f>VLOOKUP($B28,RD_15[#All],JM$2,0)/JM$1</f>
        <v>0.91560822312426338</v>
      </c>
      <c r="JN28" s="62">
        <f>VLOOKUP($B28,RD_15[#All],JN$2,0)/JN$1</f>
        <v>0.91385498923187358</v>
      </c>
      <c r="JO28" s="62">
        <f>VLOOKUP($B28,RD_15[#All],JO$2,0)/JO$1</f>
        <v>0.92935707738640816</v>
      </c>
      <c r="JP28" s="62">
        <f>VLOOKUP($B28,RD_15[#All],JP$2,0)/JP$1</f>
        <v>0.92294610151753009</v>
      </c>
      <c r="JQ28" s="62">
        <f>VLOOKUP($B28,RD_15[#All],JQ$2,0)/JQ$1</f>
        <v>0.92796092796092799</v>
      </c>
      <c r="JR28" s="62">
        <f>VLOOKUP($B28,RD_15[#All],JR$2,0)/JR$1</f>
        <v>0.91749520320948896</v>
      </c>
      <c r="JS28" s="62">
        <f>VLOOKUP($B28,RD_15[#All],JS$2,0)/JS$1</f>
        <v>0.92826428230154945</v>
      </c>
      <c r="JT28" s="62">
        <f>VLOOKUP($B28,RD_15[#All],JT$2,0)/JT$1</f>
        <v>0.9406758654878955</v>
      </c>
      <c r="JU28" s="62">
        <f>VLOOKUP($B28,RD_15[#All],JU$2,0)/JU$1</f>
        <v>0.93121164549735991</v>
      </c>
      <c r="JV28" s="62">
        <f>VLOOKUP($B28,RD_15[#All],JV$2,0)/JV$1</f>
        <v>0.91005291005291</v>
      </c>
      <c r="JW28" s="62">
        <f>VLOOKUP($B28,RD_15[#All],JW$2,0)/JW$1</f>
        <v>0.90022675736961444</v>
      </c>
      <c r="JX28" s="62">
        <f>VLOOKUP($B28,RD_15[#All],JX$2,0)/JX$1</f>
        <v>0.87566137566137559</v>
      </c>
      <c r="JY28" s="62">
        <f>VLOOKUP($B28,RD_15[#All],JY$2,0)/JY$1</f>
        <v>0.8726379440665154</v>
      </c>
      <c r="JZ28" s="62">
        <f>VLOOKUP($B28,RD_15[#All],JZ$2,0)/JZ$1</f>
        <v>0.87452758881330306</v>
      </c>
      <c r="KA28" s="62">
        <f>VLOOKUP($B28,RD_15[#All],KA$2,0)/KA$1</f>
        <v>0.88851095993953122</v>
      </c>
      <c r="KB28" s="62">
        <f>VLOOKUP($B28,RD_15[#All],KB$2,0)/KB$1</f>
        <v>0.8987150415721844</v>
      </c>
      <c r="KC28" s="62">
        <f>VLOOKUP($B28,RD_15[#All],KC$2,0)/KC$1</f>
        <v>0.88586545729402866</v>
      </c>
      <c r="KD28" s="62">
        <f>VLOOKUP($B28,RD_15[#All],KD$2,0)/KD$1</f>
        <v>0.87226001511715789</v>
      </c>
      <c r="KE28" s="62">
        <f>VLOOKUP($B28,RD_15[#All],KE$2,0)/KE$1</f>
        <v>0.91685563114134527</v>
      </c>
      <c r="KF28" s="62">
        <f>VLOOKUP($B28,RD_15[#All],KF$2,0)/KF$1</f>
        <v>0.90786749482401663</v>
      </c>
      <c r="KG28" s="62">
        <f>VLOOKUP($B28,RD_15[#All],KG$2,0)/KG$1</f>
        <v>0.90060468631897195</v>
      </c>
      <c r="KH28" s="62">
        <f>VLOOKUP($B28,RD_15[#All],KH$2,0)/KH$1</f>
        <v>0.91232048374905517</v>
      </c>
      <c r="KI28" s="62">
        <f>VLOOKUP($B28,RD_15[#All],KI$2,0)/KI$1</f>
        <v>0.92698412698412691</v>
      </c>
      <c r="KJ28" s="62">
        <f>VLOOKUP($B28,RD_15[#All],KJ$2,0)/KJ$1</f>
        <v>0.90714285714285714</v>
      </c>
      <c r="KK28" s="62">
        <f>VLOOKUP($B28,RD_15[#All],KK$2,0)/KK$1</f>
        <v>0.9103174603174603</v>
      </c>
      <c r="KL28" s="62">
        <f>VLOOKUP($B28,RD_15[#All],KL$2,0)/KL$1</f>
        <v>0.87442922374429222</v>
      </c>
      <c r="KM28" s="62">
        <f>VLOOKUP($B28,RD_15[#All],KM$2,0)/KM$1</f>
        <v>0.90639269406392686</v>
      </c>
      <c r="KN28" s="62">
        <f>VLOOKUP($B28,RD_15[#All],KN$2,0)/KN$1</f>
        <v>0.89154342055365943</v>
      </c>
      <c r="KO28" s="62">
        <f>VLOOKUP($B28,RD_15[#All],KO$2,0)/KO$1</f>
        <v>0.88661357603337132</v>
      </c>
      <c r="KP28" s="62">
        <f>VLOOKUP($B28,RD_15[#All],KP$2,0)/KP$1</f>
        <v>0.91050436101630638</v>
      </c>
      <c r="KQ28" s="62">
        <f>VLOOKUP($B28,RD_15[#All],KQ$2,0)/KQ$1</f>
        <v>0.90861889927310491</v>
      </c>
      <c r="KR28" s="62">
        <f>VLOOKUP($B28,RD_15[#All],KR$2,0)/KR$1</f>
        <v>0.89836935912021243</v>
      </c>
      <c r="KS28" s="62">
        <f>VLOOKUP($B28,RD_15[#All],KS$2,0)/KS$1</f>
        <v>0.87789154342055364</v>
      </c>
      <c r="KT28" s="62">
        <f>VLOOKUP($B28,RD_15[#All],KT$2,0)/KT$1</f>
        <v>0.8960940462646948</v>
      </c>
      <c r="KU28" s="62">
        <f>VLOOKUP($B28,RD_15[#All],KU$2,0)/KU$1</f>
        <v>0.90557451649601828</v>
      </c>
      <c r="KV28" s="62">
        <f>VLOOKUP($B28,RD_15[#All],KV$2,0)/KV$1</f>
        <v>0.89098532494758909</v>
      </c>
      <c r="KW28" s="62">
        <f>VLOOKUP($B28,RD_15[#All],KW$2,0)/KW$1</f>
        <v>0.89343951459992421</v>
      </c>
      <c r="KX28" s="62">
        <f>VLOOKUP($B28,RD_15[#All],KX$2,0)/KX$1</f>
        <v>0.93008314436885853</v>
      </c>
      <c r="KY28" s="62">
        <f>VLOOKUP($B28,RD_15[#All],KY$2,0)/KY$1</f>
        <v>0.91547619047619044</v>
      </c>
      <c r="KZ28" s="62">
        <f>VLOOKUP($B28,RD_15[#All],KZ$2,0)/KZ$1</f>
        <v>0.89841269841269844</v>
      </c>
      <c r="LA28" s="62">
        <f>VLOOKUP($B28,RD_15[#All],LA$2,0)/LA$1</f>
        <v>0.93799058084772369</v>
      </c>
      <c r="LB28" s="62">
        <f>VLOOKUP($B28,RD_15[#All],LB$2,0)/LB$1</f>
        <v>0.90198621254521882</v>
      </c>
      <c r="LC28" s="62">
        <f>VLOOKUP($B28,RD_15[#All],LC$2,0)/LC$1</f>
        <v>0.928968253968254</v>
      </c>
      <c r="LD28" s="62">
        <f>VLOOKUP($B28,RD_15[#All],LD$2,0)/LD$1</f>
        <v>0.91201315691111606</v>
      </c>
      <c r="LE28" s="62">
        <f>VLOOKUP($B28,RD_15[#All],LE$2,0)/LE$1</f>
        <v>0.90042610450773708</v>
      </c>
      <c r="LF28" s="62">
        <f>VLOOKUP($B28,RD_15[#All],LF$2,0)/LF$1</f>
        <v>0.8936981385960977</v>
      </c>
      <c r="LG28" s="62">
        <f>VLOOKUP($B28,RD_15[#All],LG$2,0)/LG$1</f>
        <v>0.91626984126984135</v>
      </c>
      <c r="LH28" s="62">
        <f>VLOOKUP($B28,RD_15[#All],LH$2,0)/LH$1</f>
        <v>0.87581591340989839</v>
      </c>
      <c r="LI28" s="62">
        <f>VLOOKUP($B28,RD_15[#All],LI$2,0)/LI$1</f>
        <v>0.88285863796067865</v>
      </c>
      <c r="LJ28" s="62">
        <f>VLOOKUP($B28,RD_15[#All],LJ$2,0)/LJ$1</f>
        <v>0.92693021264449849</v>
      </c>
      <c r="LK28" s="62">
        <f>VLOOKUP($B28,RD_15[#All],LK$2,0)/LK$1</f>
        <v>0.87127158555729978</v>
      </c>
      <c r="LL28" s="62">
        <f>VLOOKUP($B28,RD_15[#All],LL$2,0)/LL$1</f>
        <v>0.90306122448979587</v>
      </c>
      <c r="LM28" s="62">
        <f>VLOOKUP($B28,RD_15[#All],LM$2,0)/LM$1</f>
        <v>0.95798759064065186</v>
      </c>
      <c r="LN28" s="62">
        <f>VLOOKUP($B28,RD_15[#All],LN$2,0)/LN$1</f>
        <v>0.94415788293339309</v>
      </c>
      <c r="LO28" s="62">
        <f>VLOOKUP($B28,RD_15[#All],LO$2,0)/LO$1</f>
        <v>0.9396725723256335</v>
      </c>
      <c r="LP28" s="62">
        <f>VLOOKUP($B28,RD_15[#All],LP$2,0)/LP$1</f>
        <v>0.91986245047469528</v>
      </c>
      <c r="LQ28" s="62">
        <f>VLOOKUP($B28,RD_15[#All],LQ$2,0)/LQ$1</f>
        <v>0.93070195111011433</v>
      </c>
      <c r="LR28" s="62">
        <f>VLOOKUP($B28,RD_15[#All],LR$2,0)/LR$1</f>
        <v>0.91612469163489563</v>
      </c>
      <c r="LS28" s="62">
        <f>VLOOKUP($B28,RD_15[#All],LS$2,0)/LS$1</f>
        <v>0.94641514836954566</v>
      </c>
      <c r="LT28" s="62">
        <f>VLOOKUP($B28,RD_15[#All],LT$2,0)/LT$1</f>
        <v>0.90894819466248034</v>
      </c>
      <c r="LU28" s="62">
        <f>VLOOKUP($B28,RD_15[#All],LU$2,0)/LU$1</f>
        <v>0.92739403453689173</v>
      </c>
      <c r="LV28" s="62">
        <f>VLOOKUP($B28,RD_15[#All],LV$2,0)/LV$1</f>
        <v>0.86538461538461531</v>
      </c>
      <c r="LW28" s="62">
        <f>VLOOKUP($B28,RD_15[#All],LW$2,0)/LW$1</f>
        <v>0.94270015698587117</v>
      </c>
      <c r="LX28" s="62">
        <f>VLOOKUP($B28,RD_15[#All],LX$2,0)/LX$1</f>
        <v>0.94701726844583989</v>
      </c>
      <c r="LY28" s="62">
        <f>VLOOKUP($B28,RD_15[#All],LY$2,0)/LY$1</f>
        <v>0.96036106750392458</v>
      </c>
      <c r="LZ28" s="62">
        <f>VLOOKUP($B28,RD_15[#All],LZ$2,0)/LZ$1</f>
        <v>0.89930477685579713</v>
      </c>
      <c r="MA28" s="62">
        <f>VLOOKUP($B28,RD_15[#All],MA$2,0)/MA$1</f>
        <v>0.91462958809897577</v>
      </c>
      <c r="MB28" s="62">
        <f>VLOOKUP($B28,RD_15[#All],MB$2,0)/MB$1</f>
        <v>0.9250953128504148</v>
      </c>
      <c r="MC28" s="62">
        <f>VLOOKUP($B28,RD_15[#All],MC$2,0)/MC$1</f>
        <v>0.91201315691111606</v>
      </c>
      <c r="MD28" s="62">
        <f>VLOOKUP($B28,RD_15[#All],MD$2,0)/MD$1</f>
        <v>0.88472751738057853</v>
      </c>
      <c r="ME28" s="62">
        <f>VLOOKUP($B28,RD_15[#All],ME$2,0)/ME$1</f>
        <v>0.91014427749121618</v>
      </c>
      <c r="MF28" s="62">
        <f>VLOOKUP($B28,RD_15[#All],MF$2,0)/MF$1</f>
        <v>0.89145548329221791</v>
      </c>
      <c r="MG28" s="62">
        <f>VLOOKUP($B28,RD_15[#All],MG$2,0)/MG$1</f>
        <v>0.90266875981161687</v>
      </c>
      <c r="MH28" s="62">
        <f>VLOOKUP($B28,RD_15[#All],MH$2,0)/MH$1</f>
        <v>0.92584286461837473</v>
      </c>
      <c r="MI28" s="62">
        <f>VLOOKUP($B28,RD_15[#All],MI$2,0)/MI$1</f>
        <v>0.88584884503251848</v>
      </c>
      <c r="MJ28" s="62">
        <f>VLOOKUP($B28,RD_15[#All],MJ$2,0)/MJ$1</f>
        <v>0.91365777080062793</v>
      </c>
      <c r="MK28" s="62">
        <f>VLOOKUP($B28,RD_15[#All],MK$2,0)/MK$1</f>
        <v>0.92582417582417575</v>
      </c>
      <c r="ML28" s="62">
        <f>VLOOKUP($B28,RD_15[#All],ML$2,0)/ML$1</f>
        <v>0.92023622635867519</v>
      </c>
      <c r="MM28" s="62">
        <f>VLOOKUP($B28,RD_15[#All],MM$2,0)/MM$1</f>
        <v>0.88118648269024213</v>
      </c>
      <c r="MN28" s="62">
        <f>VLOOKUP($B28,RD_15[#All],MN$2,0)/MN$1</f>
        <v>0.89010989010989017</v>
      </c>
      <c r="MO28" s="62">
        <f>VLOOKUP($B28,RD_15[#All],MO$2,0)/MO$1</f>
        <v>0.93053375196232335</v>
      </c>
      <c r="MP28" s="62">
        <f>VLOOKUP($B28,RD_15[#All],MP$2,0)/MP$1</f>
        <v>0.90623662052233489</v>
      </c>
      <c r="MQ28" s="62">
        <f>VLOOKUP($B28,RD_15[#All],MQ$2,0)/MQ$1</f>
        <v>0.88061598265679886</v>
      </c>
      <c r="MR28" s="62">
        <f>VLOOKUP($B28,RD_15[#All],MR$2,0)/MR$1</f>
        <v>0.87949465500485902</v>
      </c>
      <c r="MS28" s="62">
        <f>VLOOKUP($B28,RD_15[#All],MS$2,0)/MS$1</f>
        <v>0.91012558869701721</v>
      </c>
      <c r="MT28" s="62">
        <f>VLOOKUP($B28,RD_15[#All],MT$2,0)/MT$1</f>
        <v>0.88589981447124322</v>
      </c>
      <c r="MU28" s="62">
        <f>VLOOKUP($B28,RD_15[#All],MU$2,0)/MU$1</f>
        <v>0.90565896688345671</v>
      </c>
      <c r="MV28" s="62">
        <f>VLOOKUP($B28,RD_15[#All],MV$2,0)/MV$1</f>
        <v>0.90873412301983736</v>
      </c>
      <c r="MW28" s="62">
        <f>VLOOKUP($B28,RD_15[#All],MW$2,0)/MW$1</f>
        <v>0.88029827315541598</v>
      </c>
      <c r="MX28" s="62">
        <f>VLOOKUP($B28,RD_15[#All],MX$2,0)/MX$1</f>
        <v>0.88846527622037819</v>
      </c>
      <c r="MY28" s="62">
        <f>VLOOKUP($B28,RD_15[#All],MY$2,0)/MY$1</f>
        <v>0.87715855572998425</v>
      </c>
      <c r="MZ28" s="62">
        <f>VLOOKUP($B28,RD_15[#All],MZ$2,0)/MZ$1</f>
        <v>0.92150706436420726</v>
      </c>
      <c r="NA28" s="62">
        <f>VLOOKUP($B28,RD_15[#All],NA$2,0)/NA$1</f>
        <v>0.90762620837808805</v>
      </c>
      <c r="NB28" s="62">
        <f>VLOOKUP($B28,RD_15[#All],NB$2,0)/NB$1</f>
        <v>0.92032967032967028</v>
      </c>
      <c r="NC28" s="62">
        <f>VLOOKUP($B28,RD_15[#All],NC$2,0)/NC$1</f>
        <v>0.93406593406593408</v>
      </c>
      <c r="ND28" s="62">
        <f>VLOOKUP($B28,RD_15[#All],ND$2,0)/ND$1</f>
        <v>0.89835164835164838</v>
      </c>
      <c r="NE28" s="62">
        <f>IFERROR(AVERAGEIF(Inv_SY_B20[[#This Row],[BLK1_INV1]:[BLK12_INV31]],"&gt;"&amp;0.1,Inv_SY_B20[[#This Row],[BLK1_INV1]:[BLK12_INV31]]),"")</f>
        <v>0.89897356847735632</v>
      </c>
    </row>
    <row r="29" spans="2:369" x14ac:dyDescent="0.35">
      <c r="B29" s="86">
        <f t="shared" si="6"/>
        <v>45770</v>
      </c>
      <c r="C29" s="62">
        <f>VLOOKUP($B29,RD_15[#All],C$2,0)/C$1</f>
        <v>2.6036682615629982</v>
      </c>
      <c r="D29" s="62">
        <f>VLOOKUP($B29,RD_15[#All],D$2,0)/D$1</f>
        <v>2.5191387559808609</v>
      </c>
      <c r="E29" s="62">
        <f>VLOOKUP($B29,RD_15[#All],E$2,0)/E$1</f>
        <v>2.6219696969696971</v>
      </c>
      <c r="F29" s="62">
        <f>VLOOKUP($B29,RD_15[#All],F$2,0)/F$1</f>
        <v>2.6234848484848485</v>
      </c>
      <c r="G29" s="62">
        <f>VLOOKUP($B29,RD_15[#All],G$2,0)/G$1</f>
        <v>2.6098484848484849</v>
      </c>
      <c r="H29" s="62">
        <f>VLOOKUP($B29,RD_15[#All],H$2,0)/H$1</f>
        <v>2.5072133637053913</v>
      </c>
      <c r="I29" s="62">
        <f>VLOOKUP($B29,RD_15[#All],I$2,0)/I$1</f>
        <v>2.6847742922723796</v>
      </c>
      <c r="J29" s="62">
        <f>VLOOKUP($B29,RD_15[#All],J$2,0)/J$1</f>
        <v>2.5568181818181817</v>
      </c>
      <c r="K29" s="62">
        <f>VLOOKUP($B29,RD_15[#All],K$2,0)/K$1</f>
        <v>2.64469696969697</v>
      </c>
      <c r="L29" s="62">
        <f>VLOOKUP($B29,RD_15[#All],L$2,0)/L$1</f>
        <v>2.6363636363636362</v>
      </c>
      <c r="M29" s="62">
        <f>VLOOKUP($B29,RD_15[#All],M$2,0)/M$1</f>
        <v>2.6522727272727273</v>
      </c>
      <c r="N29" s="62">
        <f>VLOOKUP($B29,RD_15[#All],N$2,0)/N$1</f>
        <v>2.6356060606060603</v>
      </c>
      <c r="O29" s="62">
        <f>VLOOKUP($B29,RD_15[#All],O$2,0)/O$1</f>
        <v>2.6462121212121215</v>
      </c>
      <c r="P29" s="62">
        <f>VLOOKUP($B29,RD_15[#All],P$2,0)/P$1</f>
        <v>2.6401515151515151</v>
      </c>
      <c r="Q29" s="62">
        <f>VLOOKUP($B29,RD_15[#All],Q$2,0)/Q$1</f>
        <v>2.6734848484848484</v>
      </c>
      <c r="R29" s="62">
        <f>VLOOKUP($B29,RD_15[#All],R$2,0)/R$1</f>
        <v>2.6689393939393939</v>
      </c>
      <c r="S29" s="62">
        <f>VLOOKUP($B29,RD_15[#All],S$2,0)/S$1</f>
        <v>2.6196172248803826</v>
      </c>
      <c r="T29" s="62">
        <f>VLOOKUP($B29,RD_15[#All],T$2,0)/T$1</f>
        <v>2.6459330143540671</v>
      </c>
      <c r="U29" s="62">
        <f>VLOOKUP($B29,RD_15[#All],U$2,0)/U$1</f>
        <v>2.6287878787878789</v>
      </c>
      <c r="V29" s="62">
        <f>VLOOKUP($B29,RD_15[#All],V$2,0)/V$1</f>
        <v>2.6553030303030303</v>
      </c>
      <c r="W29" s="62">
        <f>VLOOKUP($B29,RD_15[#All],W$2,0)/W$1</f>
        <v>2.7325757575757574</v>
      </c>
      <c r="X29" s="62">
        <f>VLOOKUP($B29,RD_15[#All],X$2,0)/X$1</f>
        <v>2.6992424242424242</v>
      </c>
      <c r="Y29" s="62">
        <f>VLOOKUP($B29,RD_15[#All],Y$2,0)/Y$1</f>
        <v>2.728030303030303</v>
      </c>
      <c r="Z29" s="62">
        <f>VLOOKUP($B29,RD_15[#All],Z$2,0)/Z$1</f>
        <v>2.7015151515151516</v>
      </c>
      <c r="AA29" s="62">
        <f>VLOOKUP($B29,RD_15[#All],AA$2,0)/AA$1</f>
        <v>2.7015151515151516</v>
      </c>
      <c r="AB29" s="62">
        <f>VLOOKUP($B29,RD_15[#All],AB$2,0)/AB$1</f>
        <v>2.7060606060606061</v>
      </c>
      <c r="AC29" s="62">
        <f>VLOOKUP($B29,RD_15[#All],AC$2,0)/AC$1</f>
        <v>2.728030303030303</v>
      </c>
      <c r="AD29" s="62">
        <f>VLOOKUP($B29,RD_15[#All],AD$2,0)/AD$1</f>
        <v>2.7181818181818183</v>
      </c>
      <c r="AE29" s="62">
        <f>VLOOKUP($B29,RD_15[#All],AE$2,0)/AE$1</f>
        <v>2.7348484848484849</v>
      </c>
      <c r="AF29" s="62">
        <f>VLOOKUP($B29,RD_15[#All],AF$2,0)/AF$1</f>
        <v>2.7287878787878785</v>
      </c>
      <c r="AG29" s="62">
        <f>VLOOKUP($B29,RD_15[#All],AG$2,0)/AG$1</f>
        <v>2.706818181818182</v>
      </c>
      <c r="AH29" s="62">
        <f>VLOOKUP($B29,RD_15[#All],AH$2,0)/AH$1</f>
        <v>2.7090909090909094</v>
      </c>
      <c r="AI29" s="62">
        <f>VLOOKUP($B29,RD_15[#All],AI$2,0)/AI$1</f>
        <v>2.6219696969696971</v>
      </c>
      <c r="AJ29" s="62">
        <f>VLOOKUP($B29,RD_15[#All],AJ$2,0)/AJ$1</f>
        <v>2.5717703349282295</v>
      </c>
      <c r="AK29" s="62">
        <f>VLOOKUP($B29,RD_15[#All],AK$2,0)/AK$1</f>
        <v>2.5893141945773523</v>
      </c>
      <c r="AL29" s="62">
        <f>VLOOKUP($B29,RD_15[#All],AL$2,0)/AL$1</f>
        <v>2.6156299840510364</v>
      </c>
      <c r="AM29" s="62">
        <f>VLOOKUP($B29,RD_15[#All],AM$2,0)/AM$1</f>
        <v>2.6555023923444976</v>
      </c>
      <c r="AN29" s="62">
        <f>VLOOKUP($B29,RD_15[#All],AN$2,0)/AN$1</f>
        <v>2.6411483253588512</v>
      </c>
      <c r="AO29" s="62">
        <f>VLOOKUP($B29,RD_15[#All],AO$2,0)/AO$1</f>
        <v>2.6234848484848485</v>
      </c>
      <c r="AP29" s="62">
        <f>VLOOKUP($B29,RD_15[#All],AP$2,0)/AP$1</f>
        <v>2.6435406698564594</v>
      </c>
      <c r="AQ29" s="62">
        <f>VLOOKUP($B29,RD_15[#All],AQ$2,0)/AQ$1</f>
        <v>2.5734848484848483</v>
      </c>
      <c r="AR29" s="62">
        <f>VLOOKUP($B29,RD_15[#All],AR$2,0)/AR$1</f>
        <v>2.6490727532097003</v>
      </c>
      <c r="AS29" s="62">
        <f>VLOOKUP($B29,RD_15[#All],AS$2,0)/AS$1</f>
        <v>2.7205270457697646</v>
      </c>
      <c r="AT29" s="62">
        <f>VLOOKUP($B29,RD_15[#All],AT$2,0)/AT$1</f>
        <v>2.695175438596491</v>
      </c>
      <c r="AU29" s="62">
        <f>VLOOKUP($B29,RD_15[#All],AU$2,0)/AU$1</f>
        <v>2.7068713450292394</v>
      </c>
      <c r="AV29" s="62">
        <f>VLOOKUP($B29,RD_15[#All],AV$2,0)/AV$1</f>
        <v>2.776410998552822</v>
      </c>
      <c r="AW29" s="62">
        <f>VLOOKUP($B29,RD_15[#All],AW$2,0)/AW$1</f>
        <v>2.7627345844504023</v>
      </c>
      <c r="AX29" s="62">
        <f>VLOOKUP($B29,RD_15[#All],AX$2,0)/AX$1</f>
        <v>2.738575268817204</v>
      </c>
      <c r="AY29" s="62">
        <f>VLOOKUP($B29,RD_15[#All],AY$2,0)/AY$1</f>
        <v>2.6393643031784841</v>
      </c>
      <c r="AZ29" s="62">
        <f>VLOOKUP($B29,RD_15[#All],AZ$2,0)/AZ$1</f>
        <v>2.7055129099790647</v>
      </c>
      <c r="BA29" s="62">
        <f>VLOOKUP($B29,RD_15[#All],BA$2,0)/BA$1</f>
        <v>2.7155425219941347</v>
      </c>
      <c r="BB29" s="62">
        <f>VLOOKUP($B29,RD_15[#All],BB$2,0)/BB$1</f>
        <v>2.6345177664974617</v>
      </c>
      <c r="BC29" s="62">
        <f>VLOOKUP($B29,RD_15[#All],BC$2,0)/BC$1</f>
        <v>2.616883116883117</v>
      </c>
      <c r="BD29" s="62">
        <f>VLOOKUP($B29,RD_15[#All],BD$2,0)/BD$1</f>
        <v>2.6328502415458934</v>
      </c>
      <c r="BE29" s="62">
        <f>VLOOKUP($B29,RD_15[#All],BE$2,0)/BE$1</f>
        <v>2.5842541436464086</v>
      </c>
      <c r="BF29" s="62">
        <f>VLOOKUP($B29,RD_15[#All],BF$2,0)/BF$1</f>
        <v>2.6291112666200136</v>
      </c>
      <c r="BG29" s="62">
        <f>VLOOKUP($B29,RD_15[#All],BG$2,0)/BG$1</f>
        <v>2.6411290322580645</v>
      </c>
      <c r="BH29" s="62">
        <f>VLOOKUP($B29,RD_15[#All],BH$2,0)/BH$1</f>
        <v>2.5182328190743339</v>
      </c>
      <c r="BI29" s="62">
        <f>VLOOKUP($B29,RD_15[#All],BI$2,0)/BI$1</f>
        <v>2.5247603833865817</v>
      </c>
      <c r="BJ29" s="62">
        <f>VLOOKUP($B29,RD_15[#All],BJ$2,0)/BJ$1</f>
        <v>2.5013908205841444</v>
      </c>
      <c r="BK29" s="62">
        <f>VLOOKUP($B29,RD_15[#All],BK$2,0)/BK$1</f>
        <v>2.6295454545454549</v>
      </c>
      <c r="BL29" s="62">
        <f>VLOOKUP($B29,RD_15[#All],BL$2,0)/BL$1</f>
        <v>2.5923566878980893</v>
      </c>
      <c r="BM29" s="62">
        <f>VLOOKUP($B29,RD_15[#All],BM$2,0)/BM$1</f>
        <v>2.6158357771260996</v>
      </c>
      <c r="BN29" s="62">
        <f>VLOOKUP($B29,RD_15[#All],BN$2,0)/BN$1</f>
        <v>2.849896480331263</v>
      </c>
      <c r="BO29" s="62">
        <f>VLOOKUP($B29,RD_15[#All],BO$2,0)/BO$1</f>
        <v>2.8012422360248443</v>
      </c>
      <c r="BP29" s="62">
        <f>VLOOKUP($B29,RD_15[#All],BP$2,0)/BP$1</f>
        <v>2.8037383177570097</v>
      </c>
      <c r="BQ29" s="62">
        <f>VLOOKUP($B29,RD_15[#All],BQ$2,0)/BQ$1</f>
        <v>2.8257418909592822</v>
      </c>
      <c r="BR29" s="62">
        <f>VLOOKUP($B29,RD_15[#All],BR$2,0)/BR$1</f>
        <v>2.8574879227053138</v>
      </c>
      <c r="BS29" s="62">
        <f>VLOOKUP($B29,RD_15[#All],BS$2,0)/BS$1</f>
        <v>2.8349749438396401</v>
      </c>
      <c r="BT29" s="62">
        <f>VLOOKUP($B29,RD_15[#All],BT$2,0)/BT$1</f>
        <v>2.7902001380262251</v>
      </c>
      <c r="BU29" s="62">
        <f>VLOOKUP($B29,RD_15[#All],BU$2,0)/BU$1</f>
        <v>2.8526570048309181</v>
      </c>
      <c r="BV29" s="62">
        <f>VLOOKUP($B29,RD_15[#All],BV$2,0)/BV$1</f>
        <v>2.8643892339544514</v>
      </c>
      <c r="BW29" s="62">
        <f>VLOOKUP($B29,RD_15[#All],BW$2,0)/BW$1</f>
        <v>2.8053830227743268</v>
      </c>
      <c r="BX29" s="62">
        <f>VLOOKUP($B29,RD_15[#All],BX$2,0)/BX$1</f>
        <v>2.7998608937576073</v>
      </c>
      <c r="BY29" s="62">
        <f>VLOOKUP($B29,RD_15[#All],BY$2,0)/BY$1</f>
        <v>2.799861973775017</v>
      </c>
      <c r="BZ29" s="62">
        <f>VLOOKUP($B29,RD_15[#All],BZ$2,0)/BZ$1</f>
        <v>2.8412698412698414</v>
      </c>
      <c r="CA29" s="62">
        <f>VLOOKUP($B29,RD_15[#All],CA$2,0)/CA$1</f>
        <v>2.7932900432900434</v>
      </c>
      <c r="CB29" s="62">
        <f>VLOOKUP($B29,RD_15[#All],CB$2,0)/CB$1</f>
        <v>2.7726017943409245</v>
      </c>
      <c r="CC29" s="62">
        <f>VLOOKUP($B29,RD_15[#All],CC$2,0)/CC$1</f>
        <v>2.8488612836438922</v>
      </c>
      <c r="CD29" s="62">
        <f>VLOOKUP($B29,RD_15[#All],CD$2,0)/CD$1</f>
        <v>2.8364389233954452</v>
      </c>
      <c r="CE29" s="62">
        <f>VLOOKUP($B29,RD_15[#All],CE$2,0)/CE$1</f>
        <v>2.7363699102829537</v>
      </c>
      <c r="CF29" s="62">
        <f>VLOOKUP($B29,RD_15[#All],CF$2,0)/CF$1</f>
        <v>2.8356481481481484</v>
      </c>
      <c r="CG29" s="62">
        <f>VLOOKUP($B29,RD_15[#All],CG$2,0)/CG$1</f>
        <v>2.8630089717046241</v>
      </c>
      <c r="CH29" s="62">
        <f>VLOOKUP($B29,RD_15[#All],CH$2,0)/CH$1</f>
        <v>2.8614718614718617</v>
      </c>
      <c r="CI29" s="62">
        <f>VLOOKUP($B29,RD_15[#All],CI$2,0)/CI$1</f>
        <v>2.8643892339544514</v>
      </c>
      <c r="CJ29" s="62">
        <f>VLOOKUP($B29,RD_15[#All],CJ$2,0)/CJ$1</f>
        <v>2.8766233766233769</v>
      </c>
      <c r="CK29" s="62">
        <f>VLOOKUP($B29,RD_15[#All],CK$2,0)/CK$1</f>
        <v>2.8502886002886005</v>
      </c>
      <c r="CL29" s="62">
        <f>VLOOKUP($B29,RD_15[#All],CL$2,0)/CL$1</f>
        <v>2.8176948332469323</v>
      </c>
      <c r="CM29" s="62">
        <f>VLOOKUP($B29,RD_15[#All],CM$2,0)/CM$1</f>
        <v>2.8267770876466529</v>
      </c>
      <c r="CN29" s="62">
        <f>VLOOKUP($B29,RD_15[#All],CN$2,0)/CN$1</f>
        <v>2.8133195307108347</v>
      </c>
      <c r="CO29" s="62">
        <f>VLOOKUP($B29,RD_15[#All],CO$2,0)/CO$1</f>
        <v>2.8219461697722563</v>
      </c>
      <c r="CP29" s="62">
        <f>VLOOKUP($B29,RD_15[#All],CP$2,0)/CP$1</f>
        <v>2.779158040027605</v>
      </c>
      <c r="CQ29" s="62">
        <f>VLOOKUP($B29,RD_15[#All],CQ$2,0)/CQ$1</f>
        <v>2.8188405797101446</v>
      </c>
      <c r="CR29" s="62">
        <f>VLOOKUP($B29,RD_15[#All],CR$2,0)/CR$1</f>
        <v>2.8357487922705311</v>
      </c>
      <c r="CS29" s="62">
        <f>VLOOKUP($B29,RD_15[#All],CS$2,0)/CS$1</f>
        <v>2.8516218081435469</v>
      </c>
      <c r="CT29" s="62">
        <f>VLOOKUP($B29,RD_15[#All],CT$2,0)/CT$1</f>
        <v>2.8640441683919944</v>
      </c>
      <c r="CU29" s="62">
        <f>VLOOKUP($B29,RD_15[#All],CU$2,0)/CU$1</f>
        <v>2.8022222222222224</v>
      </c>
      <c r="CV29" s="62">
        <f>VLOOKUP($B29,RD_15[#All],CV$2,0)/CV$1</f>
        <v>2.8550724637681157</v>
      </c>
      <c r="CW29" s="62">
        <f>VLOOKUP($B29,RD_15[#All],CW$2,0)/CW$1</f>
        <v>2.8550724637681157</v>
      </c>
      <c r="CX29" s="62">
        <f>VLOOKUP($B29,RD_15[#All],CX$2,0)/CX$1</f>
        <v>2.8272005772005775</v>
      </c>
      <c r="CY29" s="62">
        <f>VLOOKUP($B29,RD_15[#All],CY$2,0)/CY$1</f>
        <v>2.8181818181818183</v>
      </c>
      <c r="CZ29" s="62">
        <f>VLOOKUP($B29,RD_15[#All],CZ$2,0)/CZ$1</f>
        <v>2.8567977915804001</v>
      </c>
      <c r="DA29" s="62">
        <f>VLOOKUP($B29,RD_15[#All],DA$2,0)/DA$1</f>
        <v>2.7980585890102274</v>
      </c>
      <c r="DB29" s="62">
        <f>VLOOKUP($B29,RD_15[#All],DB$2,0)/DB$1</f>
        <v>2.8581780538302275</v>
      </c>
      <c r="DC29" s="62">
        <f>VLOOKUP($B29,RD_15[#All],DC$2,0)/DC$1</f>
        <v>2.9772256728778466</v>
      </c>
      <c r="DD29" s="62">
        <f>VLOOKUP($B29,RD_15[#All],DD$2,0)/DD$1</f>
        <v>2.8561076604554865</v>
      </c>
      <c r="DE29" s="62">
        <f>VLOOKUP($B29,RD_15[#All],DE$2,0)/DE$1</f>
        <v>2.8940648723257421</v>
      </c>
      <c r="DF29" s="62">
        <f>VLOOKUP($B29,RD_15[#All],DF$2,0)/DF$1</f>
        <v>2.8599033816425119</v>
      </c>
      <c r="DG29" s="62">
        <f>VLOOKUP($B29,RD_15[#All],DG$2,0)/DG$1</f>
        <v>2.8471359558316078</v>
      </c>
      <c r="DH29" s="62">
        <f>VLOOKUP($B29,RD_15[#All],DH$2,0)/DH$1</f>
        <v>2.9113181504485852</v>
      </c>
      <c r="DI29" s="62">
        <f>VLOOKUP($B29,RD_15[#All],DI$2,0)/DI$1</f>
        <v>2.8868184955141478</v>
      </c>
      <c r="DJ29" s="62">
        <f>VLOOKUP($B29,RD_15[#All],DJ$2,0)/DJ$1</f>
        <v>2.9089026915113871</v>
      </c>
      <c r="DK29" s="62">
        <f>VLOOKUP($B29,RD_15[#All],DK$2,0)/DK$1</f>
        <v>2.8752834467120176</v>
      </c>
      <c r="DL29" s="62">
        <f>VLOOKUP($B29,RD_15[#All],DL$2,0)/DL$1</f>
        <v>2.8257575757575757</v>
      </c>
      <c r="DM29" s="62">
        <f>VLOOKUP($B29,RD_15[#All],DM$2,0)/DM$1</f>
        <v>2.768461007591442</v>
      </c>
      <c r="DN29" s="62">
        <f>VLOOKUP($B29,RD_15[#All],DN$2,0)/DN$1</f>
        <v>2.8754313319530707</v>
      </c>
      <c r="DO29" s="62">
        <f>VLOOKUP($B29,RD_15[#All],DO$2,0)/DO$1</f>
        <v>2.714630779848171</v>
      </c>
      <c r="DP29" s="62">
        <f>VLOOKUP($B29,RD_15[#All],DP$2,0)/DP$1</f>
        <v>2.8806073153899239</v>
      </c>
      <c r="DQ29" s="62">
        <f>VLOOKUP($B29,RD_15[#All],DQ$2,0)/DQ$1</f>
        <v>2.8847481021394064</v>
      </c>
      <c r="DR29" s="62">
        <f>VLOOKUP($B29,RD_15[#All],DR$2,0)/DR$1</f>
        <v>2.8747412008281574</v>
      </c>
      <c r="DS29" s="62">
        <f>VLOOKUP($B29,RD_15[#All],DS$2,0)/DS$1</f>
        <v>2.8685300207039335</v>
      </c>
      <c r="DT29" s="62">
        <f>VLOOKUP($B29,RD_15[#All],DT$2,0)/DT$1</f>
        <v>2.7377501725327811</v>
      </c>
      <c r="DU29" s="62">
        <f>VLOOKUP($B29,RD_15[#All],DU$2,0)/DU$1</f>
        <v>2.8477633477633479</v>
      </c>
      <c r="DV29" s="62">
        <f>VLOOKUP($B29,RD_15[#All],DV$2,0)/DV$1</f>
        <v>2.8744588744588744</v>
      </c>
      <c r="DW29" s="62">
        <f>VLOOKUP($B29,RD_15[#All],DW$2,0)/DW$1</f>
        <v>2.8913043478260869</v>
      </c>
      <c r="DX29" s="62">
        <f>VLOOKUP($B29,RD_15[#All],DX$2,0)/DX$1</f>
        <v>2.8788819875776395</v>
      </c>
      <c r="DY29" s="62">
        <f>VLOOKUP($B29,RD_15[#All],DY$2,0)/DY$1</f>
        <v>2.8233264320220841</v>
      </c>
      <c r="DZ29" s="62">
        <f>VLOOKUP($B29,RD_15[#All],DZ$2,0)/DZ$1</f>
        <v>2.8792270531400965</v>
      </c>
      <c r="EA29" s="62">
        <f>VLOOKUP($B29,RD_15[#All],EA$2,0)/EA$1</f>
        <v>2.727053140096618</v>
      </c>
      <c r="EB29" s="62">
        <f>VLOOKUP($B29,RD_15[#All],EB$2,0)/EB$1</f>
        <v>2.8450655624568668</v>
      </c>
      <c r="EC29" s="62">
        <f>VLOOKUP($B29,RD_15[#All],EC$2,0)/EC$1</f>
        <v>2.8398895790200136</v>
      </c>
      <c r="ED29" s="62">
        <f>VLOOKUP($B29,RD_15[#All],ED$2,0)/ED$1</f>
        <v>2.8988957902001382</v>
      </c>
      <c r="EE29" s="62">
        <f>VLOOKUP($B29,RD_15[#All],EE$2,0)/EE$1</f>
        <v>2.8533471359558313</v>
      </c>
      <c r="EF29" s="62">
        <f>VLOOKUP($B29,RD_15[#All],EF$2,0)/EF$1</f>
        <v>2.9126984126984126</v>
      </c>
      <c r="EG29" s="62">
        <f>VLOOKUP($B29,RD_15[#All],EG$2,0)/EG$1</f>
        <v>2.8426501035196683</v>
      </c>
      <c r="EH29" s="62">
        <f>VLOOKUP($B29,RD_15[#All],EH$2,0)/EH$1</f>
        <v>2.8668046928916491</v>
      </c>
      <c r="EI29" s="62">
        <f>VLOOKUP($B29,RD_15[#All],EI$2,0)/EI$1</f>
        <v>2.7997835497835499</v>
      </c>
      <c r="EJ29" s="62">
        <f>VLOOKUP($B29,RD_15[#All],EJ$2,0)/EJ$1</f>
        <v>2.9268461007591444</v>
      </c>
      <c r="EK29" s="62">
        <f>VLOOKUP($B29,RD_15[#All],EK$2,0)/EK$1</f>
        <v>2.8511111111111114</v>
      </c>
      <c r="EL29" s="62">
        <f>VLOOKUP($B29,RD_15[#All],EL$2,0)/EL$1</f>
        <v>2.9340924775707382</v>
      </c>
      <c r="EM29" s="62">
        <f>VLOOKUP($B29,RD_15[#All],EM$2,0)/EM$1</f>
        <v>2.8530020703933743</v>
      </c>
      <c r="EN29" s="62">
        <f>VLOOKUP($B29,RD_15[#All],EN$2,0)/EN$1</f>
        <v>2.9223602484472049</v>
      </c>
      <c r="EO29" s="62">
        <f>VLOOKUP($B29,RD_15[#All],EO$2,0)/EO$1</f>
        <v>2.9047619047619047</v>
      </c>
      <c r="EP29" s="62">
        <f>VLOOKUP($B29,RD_15[#All],EP$2,0)/EP$1</f>
        <v>2.8909592822636299</v>
      </c>
      <c r="EQ29" s="62">
        <f>VLOOKUP($B29,RD_15[#All],EQ$2,0)/EQ$1</f>
        <v>2.8788819875776395</v>
      </c>
      <c r="ER29" s="62">
        <f>VLOOKUP($B29,RD_15[#All],ER$2,0)/ER$1</f>
        <v>2.9344375431331953</v>
      </c>
      <c r="ES29" s="62">
        <f>VLOOKUP($B29,RD_15[#All],ES$2,0)/ES$1</f>
        <v>2.789164941338854</v>
      </c>
      <c r="ET29" s="62">
        <f>VLOOKUP($B29,RD_15[#All],ET$2,0)/ET$1</f>
        <v>2.9199134199134198</v>
      </c>
      <c r="EU29" s="62">
        <f>VLOOKUP($B29,RD_15[#All],EU$2,0)/EU$1</f>
        <v>2.9616402116402121</v>
      </c>
      <c r="EV29" s="62">
        <f>VLOOKUP($B29,RD_15[#All],EV$2,0)/EV$1</f>
        <v>2.7947330447330452</v>
      </c>
      <c r="EW29" s="62">
        <f>VLOOKUP($B29,RD_15[#All],EW$2,0)/EW$1</f>
        <v>2.8865079365079365</v>
      </c>
      <c r="EX29" s="62">
        <f>VLOOKUP($B29,RD_15[#All],EX$2,0)/EX$1</f>
        <v>2.9026915113871636</v>
      </c>
      <c r="EY29" s="62">
        <f>VLOOKUP($B29,RD_15[#All],EY$2,0)/EY$1</f>
        <v>2.8597883597883595</v>
      </c>
      <c r="EZ29" s="62">
        <f>VLOOKUP($B29,RD_15[#All],EZ$2,0)/EZ$1</f>
        <v>2.8533471359558313</v>
      </c>
      <c r="FA29" s="62">
        <f>VLOOKUP($B29,RD_15[#All],FA$2,0)/FA$1</f>
        <v>2.8947550034506553</v>
      </c>
      <c r="FB29" s="62">
        <f>VLOOKUP($B29,RD_15[#All],FB$2,0)/FB$1</f>
        <v>2.8671497584541061</v>
      </c>
      <c r="FC29" s="62">
        <f>VLOOKUP($B29,RD_15[#All],FC$2,0)/FC$1</f>
        <v>2.8043478260869565</v>
      </c>
      <c r="FD29" s="62">
        <f>VLOOKUP($B29,RD_15[#All],FD$2,0)/FD$1</f>
        <v>2.7877846790890266</v>
      </c>
      <c r="FE29" s="62">
        <f>VLOOKUP($B29,RD_15[#All],FE$2,0)/FE$1</f>
        <v>2.7743271221532089</v>
      </c>
      <c r="FF29" s="62">
        <f>VLOOKUP($B29,RD_15[#All],FF$2,0)/FF$1</f>
        <v>2.8585231193926846</v>
      </c>
      <c r="FG29" s="202">
        <f>VLOOKUP($B29,RD_15[#All],FG$2,0)/FG$1</f>
        <v>2.8685300207039335</v>
      </c>
      <c r="FH29" s="62">
        <f>VLOOKUP($B29,RD_15[#All],FH$2,0)/FH$1</f>
        <v>2.8571428571428572</v>
      </c>
      <c r="FI29" s="62">
        <f>VLOOKUP($B29,RD_15[#All],FI$2,0)/FI$1</f>
        <v>2.8385093167701863</v>
      </c>
      <c r="FJ29" s="62">
        <f>VLOOKUP($B29,RD_15[#All],FJ$2,0)/FJ$1</f>
        <v>2.8809523809523814</v>
      </c>
      <c r="FK29" s="62">
        <f>VLOOKUP($B29,RD_15[#All],FK$2,0)/FK$1</f>
        <v>2.935472739820566</v>
      </c>
      <c r="FL29" s="62">
        <f>VLOOKUP($B29,RD_15[#All],FL$2,0)/FL$1</f>
        <v>2.8019480519480524</v>
      </c>
      <c r="FM29" s="62">
        <f>VLOOKUP($B29,RD_15[#All],FM$2,0)/FM$1</f>
        <v>2.8272864701436129</v>
      </c>
      <c r="FN29" s="62">
        <f>VLOOKUP($B29,RD_15[#All],FN$2,0)/FN$1</f>
        <v>2.8662131519274374</v>
      </c>
      <c r="FO29" s="62">
        <f>VLOOKUP($B29,RD_15[#All],FO$2,0)/FO$1</f>
        <v>2.8197278911564623</v>
      </c>
      <c r="FP29" s="62">
        <f>VLOOKUP($B29,RD_15[#All],FP$2,0)/FP$1</f>
        <v>2.8185941043083895</v>
      </c>
      <c r="FQ29" s="62">
        <f>VLOOKUP($B29,RD_15[#All],FQ$2,0)/FQ$1</f>
        <v>2.8163265306122449</v>
      </c>
      <c r="FR29" s="62">
        <f>VLOOKUP($B29,RD_15[#All],FR$2,0)/FR$1</f>
        <v>2.8185941043083895</v>
      </c>
      <c r="FS29" s="62">
        <f>VLOOKUP($B29,RD_15[#All],FS$2,0)/FS$1</f>
        <v>2.8125472411186698</v>
      </c>
      <c r="FT29" s="62">
        <f>VLOOKUP($B29,RD_15[#All],FT$2,0)/FT$1</f>
        <v>2.8688586545729402</v>
      </c>
      <c r="FU29" s="62">
        <f>VLOOKUP($B29,RD_15[#All],FU$2,0)/FU$1</f>
        <v>2.8930461073318212</v>
      </c>
      <c r="FV29" s="62">
        <f>VLOOKUP($B29,RD_15[#All],FV$2,0)/FV$1</f>
        <v>2.8522297808012094</v>
      </c>
      <c r="FW29" s="62">
        <f>VLOOKUP($B29,RD_15[#All],FW$2,0)/FW$1</f>
        <v>2.8699924414210125</v>
      </c>
      <c r="FX29" s="62">
        <f>VLOOKUP($B29,RD_15[#All],FX$2,0)/FX$1</f>
        <v>2.8794406651549505</v>
      </c>
      <c r="FY29" s="62">
        <f>VLOOKUP($B29,RD_15[#All],FY$2,0)/FY$1</f>
        <v>2.882464096749811</v>
      </c>
      <c r="FZ29" s="62">
        <f>VLOOKUP($B29,RD_15[#All],FZ$2,0)/FZ$1</f>
        <v>2.8365079365079362</v>
      </c>
      <c r="GA29" s="62">
        <f>VLOOKUP($B29,RD_15[#All],GA$2,0)/GA$1</f>
        <v>2.8791887125220459</v>
      </c>
      <c r="GB29" s="62">
        <f>VLOOKUP($B29,RD_15[#All],GB$2,0)/GB$1</f>
        <v>2.8015873015873018</v>
      </c>
      <c r="GC29" s="62">
        <f>VLOOKUP($B29,RD_15[#All],GC$2,0)/GC$1</f>
        <v>2.873015873015873</v>
      </c>
      <c r="GD29" s="62">
        <f>VLOOKUP($B29,RD_15[#All],GD$2,0)/GD$1</f>
        <v>2.8771730914588054</v>
      </c>
      <c r="GE29" s="62">
        <f>VLOOKUP($B29,RD_15[#All],GE$2,0)/GE$1</f>
        <v>2.8885109599395311</v>
      </c>
      <c r="GF29" s="62">
        <f>VLOOKUP($B29,RD_15[#All],GF$2,0)/GF$1</f>
        <v>2.8715041572184425</v>
      </c>
      <c r="GG29" s="62">
        <f>VLOOKUP($B29,RD_15[#All],GG$2,0)/GG$1</f>
        <v>2.8605442176870746</v>
      </c>
      <c r="GH29" s="62">
        <f>VLOOKUP($B29,RD_15[#All],GH$2,0)/GH$1</f>
        <v>2.8726379440665153</v>
      </c>
      <c r="GI29" s="62">
        <f>VLOOKUP($B29,RD_15[#All],GI$2,0)/GI$1</f>
        <v>2.8442932728647015</v>
      </c>
      <c r="GJ29" s="62">
        <f>VLOOKUP($B29,RD_15[#All],GJ$2,0)/GJ$1</f>
        <v>2.8752834467120176</v>
      </c>
      <c r="GK29" s="62">
        <f>VLOOKUP($B29,RD_15[#All],GK$2,0)/GK$1</f>
        <v>2.820861678004535</v>
      </c>
      <c r="GL29" s="62">
        <f>VLOOKUP($B29,RD_15[#All],GL$2,0)/GL$1</f>
        <v>2.8654572940287224</v>
      </c>
      <c r="GM29" s="62">
        <f>VLOOKUP($B29,RD_15[#All],GM$2,0)/GM$1</f>
        <v>2.8114134542705966</v>
      </c>
      <c r="GN29" s="62">
        <f>VLOOKUP($B29,RD_15[#All],GN$2,0)/GN$1</f>
        <v>2.8136810279667421</v>
      </c>
      <c r="GO29" s="62">
        <f>VLOOKUP($B29,RD_15[#All],GO$2,0)/GO$1</f>
        <v>2.8484126984126981</v>
      </c>
      <c r="GP29" s="62">
        <f>VLOOKUP($B29,RD_15[#All],GP$2,0)/GP$1</f>
        <v>2.8138888888888891</v>
      </c>
      <c r="GQ29" s="62">
        <f>VLOOKUP($B29,RD_15[#All],GQ$2,0)/GQ$1</f>
        <v>2.8670634920634921</v>
      </c>
      <c r="GR29" s="62">
        <f>VLOOKUP($B29,RD_15[#All],GR$2,0)/GR$1</f>
        <v>2.8216503992901507</v>
      </c>
      <c r="GS29" s="62">
        <f>VLOOKUP($B29,RD_15[#All],GS$2,0)/GS$1</f>
        <v>2.904618040569702</v>
      </c>
      <c r="GT29" s="62">
        <f>VLOOKUP($B29,RD_15[#All],GT$2,0)/GT$1</f>
        <v>2.8885400313971741</v>
      </c>
      <c r="GU29" s="62">
        <f>VLOOKUP($B29,RD_15[#All],GU$2,0)/GU$1</f>
        <v>2.8813964610234337</v>
      </c>
      <c r="GV29" s="62">
        <f>VLOOKUP($B29,RD_15[#All],GV$2,0)/GV$1</f>
        <v>2.8974131458603511</v>
      </c>
      <c r="GW29" s="62">
        <f>VLOOKUP($B29,RD_15[#All],GW$2,0)/GW$1</f>
        <v>2.935972461273666</v>
      </c>
      <c r="GX29" s="62">
        <f>VLOOKUP($B29,RD_15[#All],GX$2,0)/GX$1</f>
        <v>2.871533228676086</v>
      </c>
      <c r="GY29" s="62">
        <f>VLOOKUP($B29,RD_15[#All],GY$2,0)/GY$1</f>
        <v>2.8028803494642003</v>
      </c>
      <c r="GZ29" s="62">
        <f>VLOOKUP($B29,RD_15[#All],GZ$2,0)/GZ$1</f>
        <v>2.9538461538461536</v>
      </c>
      <c r="HA29" s="62">
        <f>VLOOKUP($B29,RD_15[#All],HA$2,0)/HA$1</f>
        <v>2.9390485291106412</v>
      </c>
      <c r="HB29" s="62">
        <f>VLOOKUP($B29,RD_15[#All],HB$2,0)/HB$1</f>
        <v>2.8764093049807342</v>
      </c>
      <c r="HC29" s="62">
        <f>VLOOKUP($B29,RD_15[#All],HC$2,0)/HC$1</f>
        <v>2.9195804195804196</v>
      </c>
      <c r="HD29" s="62">
        <f>VLOOKUP($B29,RD_15[#All],HD$2,0)/HD$1</f>
        <v>2.8948942214248334</v>
      </c>
      <c r="HE29" s="62">
        <f>VLOOKUP($B29,RD_15[#All],HE$2,0)/HE$1</f>
        <v>2.8796669169339979</v>
      </c>
      <c r="HF29" s="62">
        <f>VLOOKUP($B29,RD_15[#All],HF$2,0)/HF$1</f>
        <v>2.8747219631197529</v>
      </c>
      <c r="HG29" s="62">
        <f>VLOOKUP($B29,RD_15[#All],HG$2,0)/HG$1</f>
        <v>2.8797095761381475</v>
      </c>
      <c r="HH29" s="62">
        <f>VLOOKUP($B29,RD_15[#All],HH$2,0)/HH$1</f>
        <v>2.8893249607535321</v>
      </c>
      <c r="HI29" s="62">
        <f>VLOOKUP($B29,RD_15[#All],HI$2,0)/HI$1</f>
        <v>2.9109105180533752</v>
      </c>
      <c r="HJ29" s="62">
        <f>VLOOKUP($B29,RD_15[#All],HJ$2,0)/HJ$1</f>
        <v>2.9375804375804373</v>
      </c>
      <c r="HK29" s="62">
        <f>VLOOKUP($B29,RD_15[#All],HK$2,0)/HK$1</f>
        <v>2.9191109642237461</v>
      </c>
      <c r="HL29" s="62">
        <f>VLOOKUP($B29,RD_15[#All],HL$2,0)/HL$1</f>
        <v>2.8833071690214545</v>
      </c>
      <c r="HM29" s="62">
        <f>VLOOKUP($B29,RD_15[#All],HM$2,0)/HM$1</f>
        <v>2.8237833594976451</v>
      </c>
      <c r="HN29" s="62">
        <f>VLOOKUP($B29,RD_15[#All],HN$2,0)/HN$1</f>
        <v>2.6994348797476673</v>
      </c>
      <c r="HO29" s="62">
        <f>VLOOKUP($B29,RD_15[#All],HO$2,0)/HO$1</f>
        <v>2.8663424891575762</v>
      </c>
      <c r="HP29" s="62">
        <f>VLOOKUP($B29,RD_15[#All],HP$2,0)/HP$1</f>
        <v>2.8230355503082771</v>
      </c>
      <c r="HQ29" s="62">
        <f>VLOOKUP($B29,RD_15[#All],HQ$2,0)/HQ$1</f>
        <v>2.7759591462616209</v>
      </c>
      <c r="HR29" s="62">
        <f>VLOOKUP($B29,RD_15[#All],HR$2,0)/HR$1</f>
        <v>2.7741702741702738</v>
      </c>
      <c r="HS29" s="62">
        <f>VLOOKUP($B29,RD_15[#All],HS$2,0)/HS$1</f>
        <v>2.8015670553935861</v>
      </c>
      <c r="HT29" s="62">
        <f>VLOOKUP($B29,RD_15[#All],HT$2,0)/HT$1</f>
        <v>2.740870829043784</v>
      </c>
      <c r="HU29" s="62">
        <f>VLOOKUP($B29,RD_15[#All],HU$2,0)/HU$1</f>
        <v>2.7690166975881265</v>
      </c>
      <c r="HV29" s="62">
        <f>VLOOKUP($B29,RD_15[#All],HV$2,0)/HV$1</f>
        <v>2.8018410161267306</v>
      </c>
      <c r="HW29" s="62">
        <f>VLOOKUP($B29,RD_15[#All],HW$2,0)/HW$1</f>
        <v>2.8300627943485086</v>
      </c>
      <c r="HX29" s="62">
        <f>VLOOKUP($B29,RD_15[#All],HX$2,0)/HX$1</f>
        <v>2.7955259026687593</v>
      </c>
      <c r="HY29" s="62">
        <f>VLOOKUP($B29,RD_15[#All],HY$2,0)/HY$1</f>
        <v>2.8167189952904241</v>
      </c>
      <c r="HZ29" s="62">
        <f>VLOOKUP($B29,RD_15[#All],HZ$2,0)/HZ$1</f>
        <v>2.7689317485235847</v>
      </c>
      <c r="IA29" s="62">
        <f>VLOOKUP($B29,RD_15[#All],IA$2,0)/IA$1</f>
        <v>2.8681318681318677</v>
      </c>
      <c r="IB29" s="62">
        <f>VLOOKUP($B29,RD_15[#All],IB$2,0)/IB$1</f>
        <v>2.7917320774463628</v>
      </c>
      <c r="IC29" s="62">
        <f>VLOOKUP($B29,RD_15[#All],IC$2,0)/IC$1</f>
        <v>2.8653846153846154</v>
      </c>
      <c r="ID29" s="62">
        <f>VLOOKUP($B29,RD_15[#All],ID$2,0)/ID$1</f>
        <v>2.813971742543171</v>
      </c>
      <c r="IE29" s="62">
        <f>VLOOKUP($B29,RD_15[#All],IE$2,0)/IE$1</f>
        <v>2.8175039246467817</v>
      </c>
      <c r="IF29" s="62">
        <f>VLOOKUP($B29,RD_15[#All],IF$2,0)/IF$1</f>
        <v>2.8296703296703294</v>
      </c>
      <c r="IG29" s="62">
        <f>VLOOKUP($B29,RD_15[#All],IG$2,0)/IG$1</f>
        <v>2.7730432832473646</v>
      </c>
      <c r="IH29" s="62">
        <f>VLOOKUP($B29,RD_15[#All],IH$2,0)/IH$1</f>
        <v>2.7693055244075651</v>
      </c>
      <c r="II29" s="62">
        <f>VLOOKUP($B29,RD_15[#All],II$2,0)/II$1</f>
        <v>2.769679300291545</v>
      </c>
      <c r="IJ29" s="62">
        <f>VLOOKUP($B29,RD_15[#All],IJ$2,0)/IJ$1</f>
        <v>2.7861254391866632</v>
      </c>
      <c r="IK29" s="62">
        <f>VLOOKUP($B29,RD_15[#All],IK$2,0)/IK$1</f>
        <v>2.8512558869701725</v>
      </c>
      <c r="IL29" s="62">
        <f>VLOOKUP($B29,RD_15[#All],IL$2,0)/IL$1</f>
        <v>2.6138147566718994</v>
      </c>
      <c r="IM29" s="62">
        <f>VLOOKUP($B29,RD_15[#All],IM$2,0)/IM$1</f>
        <v>2.7967032967032965</v>
      </c>
      <c r="IN29" s="62">
        <f>VLOOKUP($B29,RD_15[#All],IN$2,0)/IN$1</f>
        <v>2.811915975181281</v>
      </c>
      <c r="IO29" s="62">
        <f>VLOOKUP($B29,RD_15[#All],IO$2,0)/IO$1</f>
        <v>2.8277080062794346</v>
      </c>
      <c r="IP29" s="62">
        <f>VLOOKUP($B29,RD_15[#All],IP$2,0)/IP$1</f>
        <v>2.7666890932197052</v>
      </c>
      <c r="IQ29" s="62">
        <f>VLOOKUP($B29,RD_15[#All],IQ$2,0)/IQ$1</f>
        <v>2.8383045525902668</v>
      </c>
      <c r="IR29" s="62">
        <f>VLOOKUP($B29,RD_15[#All],IR$2,0)/IR$1</f>
        <v>2.790610749794423</v>
      </c>
      <c r="IS29" s="62">
        <f>VLOOKUP($B29,RD_15[#All],IS$2,0)/IS$1</f>
        <v>2.8036929057337221</v>
      </c>
      <c r="IT29" s="62">
        <f>VLOOKUP($B29,RD_15[#All],IT$2,0)/IT$1</f>
        <v>2.7913583015623828</v>
      </c>
      <c r="IU29" s="62">
        <f>VLOOKUP($B29,RD_15[#All],IU$2,0)/IU$1</f>
        <v>2.8328474246841591</v>
      </c>
      <c r="IV29" s="62">
        <f>VLOOKUP($B29,RD_15[#All],IV$2,0)/IV$1</f>
        <v>2.8418180458996782</v>
      </c>
      <c r="IW29" s="62">
        <f>VLOOKUP($B29,RD_15[#All],IW$2,0)/IW$1</f>
        <v>2.7894894221424829</v>
      </c>
      <c r="IX29" s="62">
        <f>VLOOKUP($B29,RD_15[#All],IX$2,0)/IX$1</f>
        <v>2.802197802197802</v>
      </c>
      <c r="IY29" s="62">
        <f>VLOOKUP($B29,RD_15[#All],IY$2,0)/IY$1</f>
        <v>2.8205128205128203</v>
      </c>
      <c r="IZ29" s="62">
        <f>VLOOKUP($B29,RD_15[#All],IZ$2,0)/IZ$1</f>
        <v>2.8328814043099761</v>
      </c>
      <c r="JA29" s="62">
        <f>VLOOKUP($B29,RD_15[#All],JA$2,0)/JA$1</f>
        <v>2.7943184922152415</v>
      </c>
      <c r="JB29" s="62">
        <f>VLOOKUP($B29,RD_15[#All],JB$2,0)/JB$1</f>
        <v>2.8509999317452737</v>
      </c>
      <c r="JC29" s="62">
        <f>VLOOKUP($B29,RD_15[#All],JC$2,0)/JC$1</f>
        <v>2.8510653510653508</v>
      </c>
      <c r="JD29" s="62">
        <f>VLOOKUP($B29,RD_15[#All],JD$2,0)/JD$1</f>
        <v>2.7478830920513522</v>
      </c>
      <c r="JE29" s="62">
        <f>VLOOKUP($B29,RD_15[#All],JE$2,0)/JE$1</f>
        <v>2.8666274201988489</v>
      </c>
      <c r="JF29" s="62">
        <f>VLOOKUP($B29,RD_15[#All],JF$2,0)/JF$1</f>
        <v>2.7393698901925898</v>
      </c>
      <c r="JG29" s="62">
        <f>VLOOKUP($B29,RD_15[#All],JG$2,0)/JG$1</f>
        <v>2.8768762608130745</v>
      </c>
      <c r="JH29" s="62">
        <f>VLOOKUP($B29,RD_15[#All],JH$2,0)/JH$1</f>
        <v>2.8978164692450412</v>
      </c>
      <c r="JI29" s="62">
        <f>VLOOKUP($B29,RD_15[#All],JI$2,0)/JI$1</f>
        <v>2.8783018224012014</v>
      </c>
      <c r="JJ29" s="62">
        <f>VLOOKUP($B29,RD_15[#All],JJ$2,0)/JJ$1</f>
        <v>2.8308647873865267</v>
      </c>
      <c r="JK29" s="62">
        <f>VLOOKUP($B29,RD_15[#All],JK$2,0)/JK$1</f>
        <v>2.8842585985443132</v>
      </c>
      <c r="JL29" s="62">
        <f>VLOOKUP($B29,RD_15[#All],JL$2,0)/JL$1</f>
        <v>2.8663340336134455</v>
      </c>
      <c r="JM29" s="62">
        <f>VLOOKUP($B29,RD_15[#All],JM$2,0)/JM$1</f>
        <v>2.7343852298022782</v>
      </c>
      <c r="JN29" s="62">
        <f>VLOOKUP($B29,RD_15[#All],JN$2,0)/JN$1</f>
        <v>2.8083273510409184</v>
      </c>
      <c r="JO29" s="62">
        <f>VLOOKUP($B29,RD_15[#All],JO$2,0)/JO$1</f>
        <v>2.793308890925756</v>
      </c>
      <c r="JP29" s="62">
        <f>VLOOKUP($B29,RD_15[#All],JP$2,0)/JP$1</f>
        <v>2.8434065934065935</v>
      </c>
      <c r="JQ29" s="62">
        <f>VLOOKUP($B29,RD_15[#All],JQ$2,0)/JQ$1</f>
        <v>2.8819989534275248</v>
      </c>
      <c r="JR29" s="62">
        <f>VLOOKUP($B29,RD_15[#All],JR$2,0)/JR$1</f>
        <v>2.8484214198499918</v>
      </c>
      <c r="JS29" s="62">
        <f>VLOOKUP($B29,RD_15[#All],JS$2,0)/JS$1</f>
        <v>2.8486110163128799</v>
      </c>
      <c r="JT29" s="62">
        <f>VLOOKUP($B29,RD_15[#All],JT$2,0)/JT$1</f>
        <v>2.904238618524333</v>
      </c>
      <c r="JU29" s="62">
        <f>VLOOKUP($B29,RD_15[#All],JU$2,0)/JU$1</f>
        <v>2.8692735835592984</v>
      </c>
      <c r="JV29" s="62">
        <f>VLOOKUP($B29,RD_15[#All],JV$2,0)/JV$1</f>
        <v>2.7762660619803476</v>
      </c>
      <c r="JW29" s="62">
        <f>VLOOKUP($B29,RD_15[#All],JW$2,0)/JW$1</f>
        <v>2.7524565381708235</v>
      </c>
      <c r="JX29" s="62">
        <f>VLOOKUP($B29,RD_15[#All],JX$2,0)/JX$1</f>
        <v>2.7263794406651547</v>
      </c>
      <c r="JY29" s="62">
        <f>VLOOKUP($B29,RD_15[#All],JY$2,0)/JY$1</f>
        <v>2.7252456538170824</v>
      </c>
      <c r="JZ29" s="62">
        <f>VLOOKUP($B29,RD_15[#All],JZ$2,0)/JZ$1</f>
        <v>2.701814058956916</v>
      </c>
      <c r="KA29" s="62">
        <f>VLOOKUP($B29,RD_15[#All],KA$2,0)/KA$1</f>
        <v>2.7139077853363567</v>
      </c>
      <c r="KB29" s="62">
        <f>VLOOKUP($B29,RD_15[#All],KB$2,0)/KB$1</f>
        <v>2.7747543461829176</v>
      </c>
      <c r="KC29" s="62">
        <f>VLOOKUP($B29,RD_15[#All],KC$2,0)/KC$1</f>
        <v>2.7207105064247918</v>
      </c>
      <c r="KD29" s="62">
        <f>VLOOKUP($B29,RD_15[#All],KD$2,0)/KD$1</f>
        <v>2.7074829931972788</v>
      </c>
      <c r="KE29" s="62">
        <f>VLOOKUP($B29,RD_15[#All],KE$2,0)/KE$1</f>
        <v>2.8121693121693121</v>
      </c>
      <c r="KF29" s="62">
        <f>VLOOKUP($B29,RD_15[#All],KF$2,0)/KF$1</f>
        <v>2.758109040717736</v>
      </c>
      <c r="KG29" s="62">
        <f>VLOOKUP($B29,RD_15[#All],KG$2,0)/KG$1</f>
        <v>2.7838246409674978</v>
      </c>
      <c r="KH29" s="62">
        <f>VLOOKUP($B29,RD_15[#All],KH$2,0)/KH$1</f>
        <v>2.8057445200302338</v>
      </c>
      <c r="KI29" s="62">
        <f>VLOOKUP($B29,RD_15[#All],KI$2,0)/KI$1</f>
        <v>2.8174603174603177</v>
      </c>
      <c r="KJ29" s="62">
        <f>VLOOKUP($B29,RD_15[#All],KJ$2,0)/KJ$1</f>
        <v>2.7603174603174603</v>
      </c>
      <c r="KK29" s="62">
        <f>VLOOKUP($B29,RD_15[#All],KK$2,0)/KK$1</f>
        <v>2.7238095238095239</v>
      </c>
      <c r="KL29" s="62">
        <f>VLOOKUP($B29,RD_15[#All],KL$2,0)/KL$1</f>
        <v>2.7477168949771689</v>
      </c>
      <c r="KM29" s="62">
        <f>VLOOKUP($B29,RD_15[#All],KM$2,0)/KM$1</f>
        <v>2.7872907153729072</v>
      </c>
      <c r="KN29" s="62">
        <f>VLOOKUP($B29,RD_15[#All],KN$2,0)/KN$1</f>
        <v>2.7607129313613958</v>
      </c>
      <c r="KO29" s="62">
        <f>VLOOKUP($B29,RD_15[#All],KO$2,0)/KO$1</f>
        <v>2.7565415244596134</v>
      </c>
      <c r="KP29" s="62">
        <f>VLOOKUP($B29,RD_15[#All],KP$2,0)/KP$1</f>
        <v>2.7664012135001896</v>
      </c>
      <c r="KQ29" s="62">
        <f>VLOOKUP($B29,RD_15[#All],KQ$2,0)/KQ$1</f>
        <v>2.6967808930425754</v>
      </c>
      <c r="KR29" s="62">
        <f>VLOOKUP($B29,RD_15[#All],KR$2,0)/KR$1</f>
        <v>2.7580583996966248</v>
      </c>
      <c r="KS29" s="62">
        <f>VLOOKUP($B29,RD_15[#All],KS$2,0)/KS$1</f>
        <v>2.7171027682973077</v>
      </c>
      <c r="KT29" s="62">
        <f>VLOOKUP($B29,RD_15[#All],KT$2,0)/KT$1</f>
        <v>2.7929465301478955</v>
      </c>
      <c r="KU29" s="62">
        <f>VLOOKUP($B29,RD_15[#All],KU$2,0)/KU$1</f>
        <v>2.7664012135001896</v>
      </c>
      <c r="KV29" s="62">
        <f>VLOOKUP($B29,RD_15[#All],KV$2,0)/KV$1</f>
        <v>2.7656184486373165</v>
      </c>
      <c r="KW29" s="62">
        <f>VLOOKUP($B29,RD_15[#All],KW$2,0)/KW$1</f>
        <v>2.7781569965870307</v>
      </c>
      <c r="KX29" s="62">
        <f>VLOOKUP($B29,RD_15[#All],KX$2,0)/KX$1</f>
        <v>2.8287981859410429</v>
      </c>
      <c r="KY29" s="62">
        <f>VLOOKUP($B29,RD_15[#All],KY$2,0)/KY$1</f>
        <v>2.8329365079365076</v>
      </c>
      <c r="KZ29" s="62">
        <f>VLOOKUP($B29,RD_15[#All],KZ$2,0)/KZ$1</f>
        <v>2.7825396825396829</v>
      </c>
      <c r="LA29" s="62">
        <f>VLOOKUP($B29,RD_15[#All],LA$2,0)/LA$1</f>
        <v>2.7755102040816326</v>
      </c>
      <c r="LB29" s="62">
        <f>VLOOKUP($B29,RD_15[#All],LB$2,0)/LB$1</f>
        <v>2.6933315132072901</v>
      </c>
      <c r="LC29" s="62">
        <f>VLOOKUP($B29,RD_15[#All],LC$2,0)/LC$1</f>
        <v>2.803174603174603</v>
      </c>
      <c r="LD29" s="62">
        <f>VLOOKUP($B29,RD_15[#All],LD$2,0)/LD$1</f>
        <v>2.769679300291545</v>
      </c>
      <c r="LE29" s="62">
        <f>VLOOKUP($B29,RD_15[#All],LE$2,0)/LE$1</f>
        <v>2.7461314196008075</v>
      </c>
      <c r="LF29" s="62">
        <f>VLOOKUP($B29,RD_15[#All],LF$2,0)/LF$1</f>
        <v>2.7281901771697687</v>
      </c>
      <c r="LG29" s="62">
        <f>VLOOKUP($B29,RD_15[#All],LG$2,0)/LG$1</f>
        <v>2.767063492063492</v>
      </c>
      <c r="LH29" s="62">
        <f>VLOOKUP($B29,RD_15[#All],LH$2,0)/LH$1</f>
        <v>2.7055275551516154</v>
      </c>
      <c r="LI29" s="62">
        <f>VLOOKUP($B29,RD_15[#All],LI$2,0)/LI$1</f>
        <v>2.6724975704567537</v>
      </c>
      <c r="LJ29" s="62">
        <f>VLOOKUP($B29,RD_15[#All],LJ$2,0)/LJ$1</f>
        <v>2.7176395033537895</v>
      </c>
      <c r="LK29" s="62">
        <f>VLOOKUP($B29,RD_15[#All],LK$2,0)/LK$1</f>
        <v>2.715070643642072</v>
      </c>
      <c r="LL29" s="62">
        <f>VLOOKUP($B29,RD_15[#All],LL$2,0)/LL$1</f>
        <v>2.7421507064364206</v>
      </c>
      <c r="LM29" s="62">
        <f>VLOOKUP($B29,RD_15[#All],LM$2,0)/LM$1</f>
        <v>2.7902369739104431</v>
      </c>
      <c r="LN29" s="62">
        <f>VLOOKUP($B29,RD_15[#All],LN$2,0)/LN$1</f>
        <v>2.7494954025566267</v>
      </c>
      <c r="LO29" s="62">
        <f>VLOOKUP($B29,RD_15[#All],LO$2,0)/LO$1</f>
        <v>2.7304328324736487</v>
      </c>
      <c r="LP29" s="62">
        <f>VLOOKUP($B29,RD_15[#All],LP$2,0)/LP$1</f>
        <v>2.725199970097929</v>
      </c>
      <c r="LQ29" s="62">
        <f>VLOOKUP($B29,RD_15[#All],LQ$2,0)/LQ$1</f>
        <v>2.7431412125289674</v>
      </c>
      <c r="LR29" s="62">
        <f>VLOOKUP($B29,RD_15[#All],LR$2,0)/LR$1</f>
        <v>2.7244524183299692</v>
      </c>
      <c r="LS29" s="62">
        <f>VLOOKUP($B29,RD_15[#All],LS$2,0)/LS$1</f>
        <v>2.7816157783584492</v>
      </c>
      <c r="LT29" s="62">
        <f>VLOOKUP($B29,RD_15[#All],LT$2,0)/LT$1</f>
        <v>2.706436420722135</v>
      </c>
      <c r="LU29" s="62">
        <f>VLOOKUP($B29,RD_15[#All],LU$2,0)/LU$1</f>
        <v>2.7778649921507061</v>
      </c>
      <c r="LV29" s="62">
        <f>VLOOKUP($B29,RD_15[#All],LV$2,0)/LV$1</f>
        <v>2.6899529042386181</v>
      </c>
      <c r="LW29" s="62">
        <f>VLOOKUP($B29,RD_15[#All],LW$2,0)/LW$1</f>
        <v>2.8167189952904241</v>
      </c>
      <c r="LX29" s="62">
        <f>VLOOKUP($B29,RD_15[#All],LX$2,0)/LX$1</f>
        <v>2.7613814756671897</v>
      </c>
      <c r="LY29" s="62">
        <f>VLOOKUP($B29,RD_15[#All],LY$2,0)/LY$1</f>
        <v>2.7413657770800626</v>
      </c>
      <c r="LZ29" s="62">
        <f>VLOOKUP($B29,RD_15[#All],LZ$2,0)/LZ$1</f>
        <v>2.7734170591313445</v>
      </c>
      <c r="MA29" s="62">
        <f>VLOOKUP($B29,RD_15[#All],MA$2,0)/MA$1</f>
        <v>2.8246243552366002</v>
      </c>
      <c r="MB29" s="62">
        <f>VLOOKUP($B29,RD_15[#All],MB$2,0)/MB$1</f>
        <v>2.8149061822531207</v>
      </c>
      <c r="MC29" s="62">
        <f>VLOOKUP($B29,RD_15[#All],MC$2,0)/MC$1</f>
        <v>2.8160275099050605</v>
      </c>
      <c r="MD29" s="62">
        <f>VLOOKUP($B29,RD_15[#All],MD$2,0)/MD$1</f>
        <v>2.7708006279434847</v>
      </c>
      <c r="ME29" s="62">
        <f>VLOOKUP($B29,RD_15[#All],ME$2,0)/ME$1</f>
        <v>2.8182701652089404</v>
      </c>
      <c r="MF29" s="62">
        <f>VLOOKUP($B29,RD_15[#All],MF$2,0)/MF$1</f>
        <v>2.7666890932197052</v>
      </c>
      <c r="MG29" s="62">
        <f>VLOOKUP($B29,RD_15[#All],MG$2,0)/MG$1</f>
        <v>2.8104208716453614</v>
      </c>
      <c r="MH29" s="62">
        <f>VLOOKUP($B29,RD_15[#All],MH$2,0)/MH$1</f>
        <v>2.8167750616730207</v>
      </c>
      <c r="MI29" s="62">
        <f>VLOOKUP($B29,RD_15[#All],MI$2,0)/MI$1</f>
        <v>2.7756597144352244</v>
      </c>
      <c r="MJ29" s="62">
        <f>VLOOKUP($B29,RD_15[#All],MJ$2,0)/MJ$1</f>
        <v>2.8194662480376764</v>
      </c>
      <c r="MK29" s="62">
        <f>VLOOKUP($B29,RD_15[#All],MK$2,0)/MK$1</f>
        <v>2.8229984301412872</v>
      </c>
      <c r="ML29" s="62">
        <f>VLOOKUP($B29,RD_15[#All],ML$2,0)/ML$1</f>
        <v>2.8220079240487403</v>
      </c>
      <c r="MM29" s="62">
        <f>VLOOKUP($B29,RD_15[#All],MM$2,0)/MM$1</f>
        <v>2.7679087829463769</v>
      </c>
      <c r="MN29" s="62">
        <f>VLOOKUP($B29,RD_15[#All],MN$2,0)/MN$1</f>
        <v>2.7955259026687593</v>
      </c>
      <c r="MO29" s="62">
        <f>VLOOKUP($B29,RD_15[#All],MO$2,0)/MO$1</f>
        <v>2.8516483516483517</v>
      </c>
      <c r="MP29" s="62">
        <f>VLOOKUP($B29,RD_15[#All],MP$2,0)/MP$1</f>
        <v>2.7722277722277724</v>
      </c>
      <c r="MQ29" s="62">
        <f>VLOOKUP($B29,RD_15[#All],MQ$2,0)/MQ$1</f>
        <v>2.7573446961202062</v>
      </c>
      <c r="MR29" s="62">
        <f>VLOOKUP($B29,RD_15[#All],MR$2,0)/MR$1</f>
        <v>2.7573446961202062</v>
      </c>
      <c r="MS29" s="62">
        <f>VLOOKUP($B29,RD_15[#All],MS$2,0)/MS$1</f>
        <v>2.8273155416012559</v>
      </c>
      <c r="MT29" s="62">
        <f>VLOOKUP($B29,RD_15[#All],MT$2,0)/MT$1</f>
        <v>2.7543884686741831</v>
      </c>
      <c r="MU29" s="62">
        <f>VLOOKUP($B29,RD_15[#All],MU$2,0)/MU$1</f>
        <v>2.8134110787172011</v>
      </c>
      <c r="MV29" s="62">
        <f>VLOOKUP($B29,RD_15[#All],MV$2,0)/MV$1</f>
        <v>2.7793634936492082</v>
      </c>
      <c r="MW29" s="62">
        <f>VLOOKUP($B29,RD_15[#All],MW$2,0)/MW$1</f>
        <v>2.7405808477237046</v>
      </c>
      <c r="MX29" s="62">
        <f>VLOOKUP($B29,RD_15[#All],MX$2,0)/MX$1</f>
        <v>2.7887418703745235</v>
      </c>
      <c r="MY29" s="62">
        <f>VLOOKUP($B29,RD_15[#All],MY$2,0)/MY$1</f>
        <v>2.746860282574568</v>
      </c>
      <c r="MZ29" s="62">
        <f>VLOOKUP($B29,RD_15[#All],MZ$2,0)/MZ$1</f>
        <v>2.7829670329670328</v>
      </c>
      <c r="NA29" s="62">
        <f>VLOOKUP($B29,RD_15[#All],NA$2,0)/NA$1</f>
        <v>2.8257456828885399</v>
      </c>
      <c r="NB29" s="62">
        <f>VLOOKUP($B29,RD_15[#All],NB$2,0)/NB$1</f>
        <v>2.8257456828885399</v>
      </c>
      <c r="NC29" s="62">
        <f>VLOOKUP($B29,RD_15[#All],NC$2,0)/NC$1</f>
        <v>2.8492935635792778</v>
      </c>
      <c r="ND29" s="62">
        <f>VLOOKUP($B29,RD_15[#All],ND$2,0)/ND$1</f>
        <v>2.8292778649921506</v>
      </c>
      <c r="NE29" s="62">
        <f>IFERROR(AVERAGEIF(Inv_SY_B20[[#This Row],[BLK1_INV1]:[BLK12_INV31]],"&gt;"&amp;0.1,Inv_SY_B20[[#This Row],[BLK1_INV1]:[BLK12_INV31]]),"")</f>
        <v>2.7919742981719273</v>
      </c>
    </row>
    <row r="30" spans="2:369" x14ac:dyDescent="0.35">
      <c r="B30" s="86">
        <f t="shared" si="6"/>
        <v>45771</v>
      </c>
      <c r="C30" s="62">
        <f>VLOOKUP($B30,RD_15[#All],C$2,0)/C$1</f>
        <v>3.0462519936204147</v>
      </c>
      <c r="D30" s="62">
        <f>VLOOKUP($B30,RD_15[#All],D$2,0)/D$1</f>
        <v>2.9545454545454546</v>
      </c>
      <c r="E30" s="62">
        <f>VLOOKUP($B30,RD_15[#All],E$2,0)/E$1</f>
        <v>3.0780303030303031</v>
      </c>
      <c r="F30" s="62">
        <f>VLOOKUP($B30,RD_15[#All],F$2,0)/F$1</f>
        <v>3.0681818181818183</v>
      </c>
      <c r="G30" s="62">
        <f>VLOOKUP($B30,RD_15[#All],G$2,0)/G$1</f>
        <v>3.0409090909090906</v>
      </c>
      <c r="H30" s="62">
        <f>VLOOKUP($B30,RD_15[#All],H$2,0)/H$1</f>
        <v>2.9217919514047082</v>
      </c>
      <c r="I30" s="62">
        <f>VLOOKUP($B30,RD_15[#All],I$2,0)/I$1</f>
        <v>3.1690895179801073</v>
      </c>
      <c r="J30" s="62">
        <f>VLOOKUP($B30,RD_15[#All],J$2,0)/J$1</f>
        <v>2.9909090909090912</v>
      </c>
      <c r="K30" s="62">
        <f>VLOOKUP($B30,RD_15[#All],K$2,0)/K$1</f>
        <v>3.0787878787878786</v>
      </c>
      <c r="L30" s="62">
        <f>VLOOKUP($B30,RD_15[#All],L$2,0)/L$1</f>
        <v>3.084848484848485</v>
      </c>
      <c r="M30" s="62">
        <f>VLOOKUP($B30,RD_15[#All],M$2,0)/M$1</f>
        <v>3.1348484848484848</v>
      </c>
      <c r="N30" s="62">
        <f>VLOOKUP($B30,RD_15[#All],N$2,0)/N$1</f>
        <v>3.0909090909090908</v>
      </c>
      <c r="O30" s="62">
        <f>VLOOKUP($B30,RD_15[#All],O$2,0)/O$1</f>
        <v>3.0833333333333335</v>
      </c>
      <c r="P30" s="62">
        <f>VLOOKUP($B30,RD_15[#All],P$2,0)/P$1</f>
        <v>3.0757575757575757</v>
      </c>
      <c r="Q30" s="62">
        <f>VLOOKUP($B30,RD_15[#All],Q$2,0)/Q$1</f>
        <v>3.1128787878787878</v>
      </c>
      <c r="R30" s="62">
        <f>VLOOKUP($B30,RD_15[#All],R$2,0)/R$1</f>
        <v>3.0954545454545457</v>
      </c>
      <c r="S30" s="62">
        <f>VLOOKUP($B30,RD_15[#All],S$2,0)/S$1</f>
        <v>3.0574162679425836</v>
      </c>
      <c r="T30" s="62">
        <f>VLOOKUP($B30,RD_15[#All],T$2,0)/T$1</f>
        <v>3.1076555023923444</v>
      </c>
      <c r="U30" s="62">
        <f>VLOOKUP($B30,RD_15[#All],U$2,0)/U$1</f>
        <v>3.1272727272727274</v>
      </c>
      <c r="V30" s="62">
        <f>VLOOKUP($B30,RD_15[#All],V$2,0)/V$1</f>
        <v>3.1333333333333333</v>
      </c>
      <c r="W30" s="62">
        <f>VLOOKUP($B30,RD_15[#All],W$2,0)/W$1</f>
        <v>3.2530303030303029</v>
      </c>
      <c r="X30" s="62">
        <f>VLOOKUP($B30,RD_15[#All],X$2,0)/X$1</f>
        <v>3.2045454545454546</v>
      </c>
      <c r="Y30" s="62">
        <f>VLOOKUP($B30,RD_15[#All],Y$2,0)/Y$1</f>
        <v>3.2204545454545457</v>
      </c>
      <c r="Z30" s="62">
        <f>VLOOKUP($B30,RD_15[#All],Z$2,0)/Z$1</f>
        <v>3.1856060606060606</v>
      </c>
      <c r="AA30" s="62">
        <f>VLOOKUP($B30,RD_15[#All],AA$2,0)/AA$1</f>
        <v>3.2424242424242422</v>
      </c>
      <c r="AB30" s="62">
        <f>VLOOKUP($B30,RD_15[#All],AB$2,0)/AB$1</f>
        <v>3.2128787878787879</v>
      </c>
      <c r="AC30" s="62">
        <f>VLOOKUP($B30,RD_15[#All],AC$2,0)/AC$1</f>
        <v>3.2219696969696972</v>
      </c>
      <c r="AD30" s="62">
        <f>VLOOKUP($B30,RD_15[#All],AD$2,0)/AD$1</f>
        <v>3.1962121212121208</v>
      </c>
      <c r="AE30" s="62">
        <f>VLOOKUP($B30,RD_15[#All],AE$2,0)/AE$1</f>
        <v>3.274242424242424</v>
      </c>
      <c r="AF30" s="62">
        <f>VLOOKUP($B30,RD_15[#All],AF$2,0)/AF$1</f>
        <v>3.2674242424242426</v>
      </c>
      <c r="AG30" s="62">
        <f>VLOOKUP($B30,RD_15[#All],AG$2,0)/AG$1</f>
        <v>3.1999999999999997</v>
      </c>
      <c r="AH30" s="62">
        <f>VLOOKUP($B30,RD_15[#All],AH$2,0)/AH$1</f>
        <v>3.206818181818182</v>
      </c>
      <c r="AI30" s="62">
        <f>VLOOKUP($B30,RD_15[#All],AI$2,0)/AI$1</f>
        <v>3.024242424242424</v>
      </c>
      <c r="AJ30" s="62">
        <f>VLOOKUP($B30,RD_15[#All],AJ$2,0)/AJ$1</f>
        <v>2.9912280701754388</v>
      </c>
      <c r="AK30" s="62">
        <f>VLOOKUP($B30,RD_15[#All],AK$2,0)/AK$1</f>
        <v>3.0143540669856459</v>
      </c>
      <c r="AL30" s="62">
        <f>VLOOKUP($B30,RD_15[#All],AL$2,0)/AL$1</f>
        <v>3.0510366826156301</v>
      </c>
      <c r="AM30" s="62">
        <f>VLOOKUP($B30,RD_15[#All],AM$2,0)/AM$1</f>
        <v>3.0940988835725678</v>
      </c>
      <c r="AN30" s="62">
        <f>VLOOKUP($B30,RD_15[#All],AN$2,0)/AN$1</f>
        <v>3.0853269537480061</v>
      </c>
      <c r="AO30" s="62">
        <f>VLOOKUP($B30,RD_15[#All],AO$2,0)/AO$1</f>
        <v>3.0340909090909092</v>
      </c>
      <c r="AP30" s="62">
        <f>VLOOKUP($B30,RD_15[#All],AP$2,0)/AP$1</f>
        <v>3.0598086124401913</v>
      </c>
      <c r="AQ30" s="62">
        <f>VLOOKUP($B30,RD_15[#All],AQ$2,0)/AQ$1</f>
        <v>2.9704545454545457</v>
      </c>
      <c r="AR30" s="62">
        <f>VLOOKUP($B30,RD_15[#All],AR$2,0)/AR$1</f>
        <v>3.0577746077032812</v>
      </c>
      <c r="AS30" s="62">
        <f>VLOOKUP($B30,RD_15[#All],AS$2,0)/AS$1</f>
        <v>3.1262135922330101</v>
      </c>
      <c r="AT30" s="62">
        <f>VLOOKUP($B30,RD_15[#All],AT$2,0)/AT$1</f>
        <v>3.0760233918128654</v>
      </c>
      <c r="AU30" s="62">
        <f>VLOOKUP($B30,RD_15[#All],AU$2,0)/AU$1</f>
        <v>3.1147660818713447</v>
      </c>
      <c r="AV30" s="62">
        <f>VLOOKUP($B30,RD_15[#All],AV$2,0)/AV$1</f>
        <v>3.1823444283646891</v>
      </c>
      <c r="AW30" s="62">
        <f>VLOOKUP($B30,RD_15[#All],AW$2,0)/AW$1</f>
        <v>3.1796246648793565</v>
      </c>
      <c r="AX30" s="62">
        <f>VLOOKUP($B30,RD_15[#All],AX$2,0)/AX$1</f>
        <v>3.1431451612903221</v>
      </c>
      <c r="AY30" s="62">
        <f>VLOOKUP($B30,RD_15[#All],AY$2,0)/AY$1</f>
        <v>3.1204156479217606</v>
      </c>
      <c r="AZ30" s="62">
        <f>VLOOKUP($B30,RD_15[#All],AZ$2,0)/AZ$1</f>
        <v>3.1437543614794135</v>
      </c>
      <c r="BA30" s="62">
        <f>VLOOKUP($B30,RD_15[#All],BA$2,0)/BA$1</f>
        <v>3.1173020527859236</v>
      </c>
      <c r="BB30" s="62">
        <f>VLOOKUP($B30,RD_15[#All],BB$2,0)/BB$1</f>
        <v>3.0398839738941259</v>
      </c>
      <c r="BC30" s="62">
        <f>VLOOKUP($B30,RD_15[#All],BC$2,0)/BC$1</f>
        <v>3.0216450216450217</v>
      </c>
      <c r="BD30" s="62">
        <f>VLOOKUP($B30,RD_15[#All],BD$2,0)/BD$1</f>
        <v>3.0524499654934436</v>
      </c>
      <c r="BE30" s="62">
        <f>VLOOKUP($B30,RD_15[#All],BE$2,0)/BE$1</f>
        <v>3.0103591160220993</v>
      </c>
      <c r="BF30" s="62">
        <f>VLOOKUP($B30,RD_15[#All],BF$2,0)/BF$1</f>
        <v>3.079776067179846</v>
      </c>
      <c r="BG30" s="62">
        <f>VLOOKUP($B30,RD_15[#All],BG$2,0)/BG$1</f>
        <v>3.0766129032258065</v>
      </c>
      <c r="BH30" s="62">
        <f>VLOOKUP($B30,RD_15[#All],BH$2,0)/BH$1</f>
        <v>2.9453015427769986</v>
      </c>
      <c r="BI30" s="62">
        <f>VLOOKUP($B30,RD_15[#All],BI$2,0)/BI$1</f>
        <v>2.9576677316293929</v>
      </c>
      <c r="BJ30" s="62">
        <f>VLOOKUP($B30,RD_15[#All],BJ$2,0)/BJ$1</f>
        <v>2.9353268428372741</v>
      </c>
      <c r="BK30" s="62">
        <f>VLOOKUP($B30,RD_15[#All],BK$2,0)/BK$1</f>
        <v>3.0681818181818183</v>
      </c>
      <c r="BL30" s="62">
        <f>VLOOKUP($B30,RD_15[#All],BL$2,0)/BL$1</f>
        <v>3.0262738853503186</v>
      </c>
      <c r="BM30" s="62">
        <f>VLOOKUP($B30,RD_15[#All],BM$2,0)/BM$1</f>
        <v>3.0117302052785924</v>
      </c>
      <c r="BN30" s="62">
        <f>VLOOKUP($B30,RD_15[#All],BN$2,0)/BN$1</f>
        <v>3.4158040027605243</v>
      </c>
      <c r="BO30" s="62">
        <f>VLOOKUP($B30,RD_15[#All],BO$2,0)/BO$1</f>
        <v>3.3585231193926841</v>
      </c>
      <c r="BP30" s="62">
        <f>VLOOKUP($B30,RD_15[#All],BP$2,0)/BP$1</f>
        <v>3.3672551055728626</v>
      </c>
      <c r="BQ30" s="62">
        <f>VLOOKUP($B30,RD_15[#All],BQ$2,0)/BQ$1</f>
        <v>3.3940648723257421</v>
      </c>
      <c r="BR30" s="62">
        <f>VLOOKUP($B30,RD_15[#All],BR$2,0)/BR$1</f>
        <v>3.4365079365079363</v>
      </c>
      <c r="BS30" s="62">
        <f>VLOOKUP($B30,RD_15[#All],BS$2,0)/BS$1</f>
        <v>3.3661655434594779</v>
      </c>
      <c r="BT30" s="62">
        <f>VLOOKUP($B30,RD_15[#All],BT$2,0)/BT$1</f>
        <v>3.3222912353347134</v>
      </c>
      <c r="BU30" s="62">
        <f>VLOOKUP($B30,RD_15[#All],BU$2,0)/BU$1</f>
        <v>3.3944099378881987</v>
      </c>
      <c r="BV30" s="62">
        <f>VLOOKUP($B30,RD_15[#All],BV$2,0)/BV$1</f>
        <v>3.4475500345065564</v>
      </c>
      <c r="BW30" s="62">
        <f>VLOOKUP($B30,RD_15[#All],BW$2,0)/BW$1</f>
        <v>3.333333333333333</v>
      </c>
      <c r="BX30" s="62">
        <f>VLOOKUP($B30,RD_15[#All],BX$2,0)/BX$1</f>
        <v>3.3347243957572594</v>
      </c>
      <c r="BY30" s="62">
        <f>VLOOKUP($B30,RD_15[#All],BY$2,0)/BY$1</f>
        <v>3.3122843340234644</v>
      </c>
      <c r="BZ30" s="62">
        <f>VLOOKUP($B30,RD_15[#All],BZ$2,0)/BZ$1</f>
        <v>3.3553391053391057</v>
      </c>
      <c r="CA30" s="62">
        <f>VLOOKUP($B30,RD_15[#All],CA$2,0)/CA$1</f>
        <v>3.2824675324675323</v>
      </c>
      <c r="CB30" s="62">
        <f>VLOOKUP($B30,RD_15[#All],CB$2,0)/CB$1</f>
        <v>3.3657694962042788</v>
      </c>
      <c r="CC30" s="62">
        <f>VLOOKUP($B30,RD_15[#All],CC$2,0)/CC$1</f>
        <v>3.4009661835748792</v>
      </c>
      <c r="CD30" s="62">
        <f>VLOOKUP($B30,RD_15[#All],CD$2,0)/CD$1</f>
        <v>3.3778467908902687</v>
      </c>
      <c r="CE30" s="62">
        <f>VLOOKUP($B30,RD_15[#All],CE$2,0)/CE$1</f>
        <v>3.3395445134575565</v>
      </c>
      <c r="CF30" s="62">
        <f>VLOOKUP($B30,RD_15[#All],CF$2,0)/CF$1</f>
        <v>3.4156746031746037</v>
      </c>
      <c r="CG30" s="62">
        <f>VLOOKUP($B30,RD_15[#All],CG$2,0)/CG$1</f>
        <v>3.4385783298826778</v>
      </c>
      <c r="CH30" s="62">
        <f>VLOOKUP($B30,RD_15[#All],CH$2,0)/CH$1</f>
        <v>3.4173881673881672</v>
      </c>
      <c r="CI30" s="62">
        <f>VLOOKUP($B30,RD_15[#All],CI$2,0)/CI$1</f>
        <v>3.4775707384403032</v>
      </c>
      <c r="CJ30" s="62">
        <f>VLOOKUP($B30,RD_15[#All],CJ$2,0)/CJ$1</f>
        <v>3.4642857142857144</v>
      </c>
      <c r="CK30" s="62">
        <f>VLOOKUP($B30,RD_15[#All],CK$2,0)/CK$1</f>
        <v>3.4325396825396828</v>
      </c>
      <c r="CL30" s="62">
        <f>VLOOKUP($B30,RD_15[#All],CL$2,0)/CL$1</f>
        <v>3.4066010022464144</v>
      </c>
      <c r="CM30" s="62">
        <f>VLOOKUP($B30,RD_15[#All],CM$2,0)/CM$1</f>
        <v>3.3999309868875085</v>
      </c>
      <c r="CN30" s="62">
        <f>VLOOKUP($B30,RD_15[#All],CN$2,0)/CN$1</f>
        <v>3.352311939268461</v>
      </c>
      <c r="CO30" s="62">
        <f>VLOOKUP($B30,RD_15[#All],CO$2,0)/CO$1</f>
        <v>3.3692201518288472</v>
      </c>
      <c r="CP30" s="62">
        <f>VLOOKUP($B30,RD_15[#All],CP$2,0)/CP$1</f>
        <v>3.4786059351276744</v>
      </c>
      <c r="CQ30" s="62">
        <f>VLOOKUP($B30,RD_15[#All],CQ$2,0)/CQ$1</f>
        <v>3.5189786059351276</v>
      </c>
      <c r="CR30" s="62">
        <f>VLOOKUP($B30,RD_15[#All],CR$2,0)/CR$1</f>
        <v>3.5472739820565904</v>
      </c>
      <c r="CS30" s="62">
        <f>VLOOKUP($B30,RD_15[#All],CS$2,0)/CS$1</f>
        <v>3.5410628019323673</v>
      </c>
      <c r="CT30" s="62">
        <f>VLOOKUP($B30,RD_15[#All],CT$2,0)/CT$1</f>
        <v>3.5783298826777088</v>
      </c>
      <c r="CU30" s="62">
        <f>VLOOKUP($B30,RD_15[#All],CU$2,0)/CU$1</f>
        <v>3.5755555555555554</v>
      </c>
      <c r="CV30" s="62">
        <f>VLOOKUP($B30,RD_15[#All],CV$2,0)/CV$1</f>
        <v>3.5576259489302968</v>
      </c>
      <c r="CW30" s="62">
        <f>VLOOKUP($B30,RD_15[#All],CW$2,0)/CW$1</f>
        <v>3.5300207039337472</v>
      </c>
      <c r="CX30" s="62">
        <f>VLOOKUP($B30,RD_15[#All],CX$2,0)/CX$1</f>
        <v>3.4783549783549788</v>
      </c>
      <c r="CY30" s="62">
        <f>VLOOKUP($B30,RD_15[#All],CY$2,0)/CY$1</f>
        <v>3.4776334776334776</v>
      </c>
      <c r="CZ30" s="62">
        <f>VLOOKUP($B30,RD_15[#All],CZ$2,0)/CZ$1</f>
        <v>3.501725327812284</v>
      </c>
      <c r="DA30" s="62">
        <f>VLOOKUP($B30,RD_15[#All],DA$2,0)/DA$1</f>
        <v>3.4376841740336284</v>
      </c>
      <c r="DB30" s="62">
        <f>VLOOKUP($B30,RD_15[#All],DB$2,0)/DB$1</f>
        <v>3.5093167701863353</v>
      </c>
      <c r="DC30" s="62">
        <f>VLOOKUP($B30,RD_15[#All],DC$2,0)/DC$1</f>
        <v>3.5058661145617664</v>
      </c>
      <c r="DD30" s="62">
        <f>VLOOKUP($B30,RD_15[#All],DD$2,0)/DD$1</f>
        <v>3.4896480331262936</v>
      </c>
      <c r="DE30" s="62">
        <f>VLOOKUP($B30,RD_15[#All],DE$2,0)/DE$1</f>
        <v>3.4986197377501722</v>
      </c>
      <c r="DF30" s="62">
        <f>VLOOKUP($B30,RD_15[#All],DF$2,0)/DF$1</f>
        <v>3.4516908212560384</v>
      </c>
      <c r="DG30" s="62">
        <f>VLOOKUP($B30,RD_15[#All],DG$2,0)/DG$1</f>
        <v>3.4361628709454792</v>
      </c>
      <c r="DH30" s="62">
        <f>VLOOKUP($B30,RD_15[#All],DH$2,0)/DH$1</f>
        <v>3.5062111801242235</v>
      </c>
      <c r="DI30" s="62">
        <f>VLOOKUP($B30,RD_15[#All],DI$2,0)/DI$1</f>
        <v>3.4782608695652173</v>
      </c>
      <c r="DJ30" s="62">
        <f>VLOOKUP($B30,RD_15[#All],DJ$2,0)/DJ$1</f>
        <v>3.5383022774327122</v>
      </c>
      <c r="DK30" s="62">
        <f>VLOOKUP($B30,RD_15[#All],DK$2,0)/DK$1</f>
        <v>3.4818594104308387</v>
      </c>
      <c r="DL30" s="62">
        <f>VLOOKUP($B30,RD_15[#All],DL$2,0)/DL$1</f>
        <v>3.4350649350649354</v>
      </c>
      <c r="DM30" s="62">
        <f>VLOOKUP($B30,RD_15[#All],DM$2,0)/DM$1</f>
        <v>3.3516218081435469</v>
      </c>
      <c r="DN30" s="62">
        <f>VLOOKUP($B30,RD_15[#All],DN$2,0)/DN$1</f>
        <v>3.4068322981366457</v>
      </c>
      <c r="DO30" s="62">
        <f>VLOOKUP($B30,RD_15[#All],DO$2,0)/DO$1</f>
        <v>3.3115942028985508</v>
      </c>
      <c r="DP30" s="62">
        <f>VLOOKUP($B30,RD_15[#All],DP$2,0)/DP$1</f>
        <v>3.4016563146997925</v>
      </c>
      <c r="DQ30" s="62">
        <f>VLOOKUP($B30,RD_15[#All],DQ$2,0)/DQ$1</f>
        <v>3.4344375431331948</v>
      </c>
      <c r="DR30" s="62">
        <f>VLOOKUP($B30,RD_15[#All],DR$2,0)/DR$1</f>
        <v>3.395790200138026</v>
      </c>
      <c r="DS30" s="62">
        <f>VLOOKUP($B30,RD_15[#All],DS$2,0)/DS$1</f>
        <v>3.3509316770186337</v>
      </c>
      <c r="DT30" s="62">
        <f>VLOOKUP($B30,RD_15[#All],DT$2,0)/DT$1</f>
        <v>3.2739820565907518</v>
      </c>
      <c r="DU30" s="62">
        <f>VLOOKUP($B30,RD_15[#All],DU$2,0)/DU$1</f>
        <v>3.3268398268398269</v>
      </c>
      <c r="DV30" s="62">
        <f>VLOOKUP($B30,RD_15[#All],DV$2,0)/DV$1</f>
        <v>3.3784271284271288</v>
      </c>
      <c r="DW30" s="62">
        <f>VLOOKUP($B30,RD_15[#All],DW$2,0)/DW$1</f>
        <v>3.3412698412698409</v>
      </c>
      <c r="DX30" s="62">
        <f>VLOOKUP($B30,RD_15[#All],DX$2,0)/DX$1</f>
        <v>3.3026224982746721</v>
      </c>
      <c r="DY30" s="62">
        <f>VLOOKUP($B30,RD_15[#All],DY$2,0)/DY$1</f>
        <v>3.2719116632160112</v>
      </c>
      <c r="DZ30" s="62">
        <f>VLOOKUP($B30,RD_15[#All],DZ$2,0)/DZ$1</f>
        <v>3.3122843340234644</v>
      </c>
      <c r="EA30" s="62">
        <f>VLOOKUP($B30,RD_15[#All],EA$2,0)/EA$1</f>
        <v>3.3153899240855758</v>
      </c>
      <c r="EB30" s="62">
        <f>VLOOKUP($B30,RD_15[#All],EB$2,0)/EB$1</f>
        <v>3.291580400276052</v>
      </c>
      <c r="EC30" s="62">
        <f>VLOOKUP($B30,RD_15[#All],EC$2,0)/EC$1</f>
        <v>3.2726017943409245</v>
      </c>
      <c r="ED30" s="62">
        <f>VLOOKUP($B30,RD_15[#All],ED$2,0)/ED$1</f>
        <v>3.3498964803312625</v>
      </c>
      <c r="EE30" s="62">
        <f>VLOOKUP($B30,RD_15[#All],EE$2,0)/EE$1</f>
        <v>3.3019323671497585</v>
      </c>
      <c r="EF30" s="62">
        <f>VLOOKUP($B30,RD_15[#All],EF$2,0)/EF$1</f>
        <v>3.3567977915804001</v>
      </c>
      <c r="EG30" s="62">
        <f>VLOOKUP($B30,RD_15[#All],EG$2,0)/EG$1</f>
        <v>3.2432712215320909</v>
      </c>
      <c r="EH30" s="62">
        <f>VLOOKUP($B30,RD_15[#All],EH$2,0)/EH$1</f>
        <v>3.2553485162180813</v>
      </c>
      <c r="EI30" s="62">
        <f>VLOOKUP($B30,RD_15[#All],EI$2,0)/EI$1</f>
        <v>3.1933621933621938</v>
      </c>
      <c r="EJ30" s="62">
        <f>VLOOKUP($B30,RD_15[#All],EJ$2,0)/EJ$1</f>
        <v>3.2967563837129052</v>
      </c>
      <c r="EK30" s="62">
        <f>VLOOKUP($B30,RD_15[#All],EK$2,0)/EK$1</f>
        <v>3.2333333333333334</v>
      </c>
      <c r="EL30" s="62">
        <f>VLOOKUP($B30,RD_15[#All],EL$2,0)/EL$1</f>
        <v>3.1856452726017945</v>
      </c>
      <c r="EM30" s="62">
        <f>VLOOKUP($B30,RD_15[#All],EM$2,0)/EM$1</f>
        <v>3.17287784679089</v>
      </c>
      <c r="EN30" s="62">
        <f>VLOOKUP($B30,RD_15[#All],EN$2,0)/EN$1</f>
        <v>3.2505175983436851</v>
      </c>
      <c r="EO30" s="62">
        <f>VLOOKUP($B30,RD_15[#All],EO$2,0)/EO$1</f>
        <v>3.2515527950310554</v>
      </c>
      <c r="EP30" s="62">
        <f>VLOOKUP($B30,RD_15[#All],EP$2,0)/EP$1</f>
        <v>3.2239475500345063</v>
      </c>
      <c r="EQ30" s="62">
        <f>VLOOKUP($B30,RD_15[#All],EQ$2,0)/EQ$1</f>
        <v>3.2056590752242924</v>
      </c>
      <c r="ER30" s="62">
        <f>VLOOKUP($B30,RD_15[#All],ER$2,0)/ER$1</f>
        <v>3.2774327122153206</v>
      </c>
      <c r="ES30" s="62">
        <f>VLOOKUP($B30,RD_15[#All],ES$2,0)/ES$1</f>
        <v>3.295721187025535</v>
      </c>
      <c r="ET30" s="62">
        <f>VLOOKUP($B30,RD_15[#All],ET$2,0)/ET$1</f>
        <v>3.1926406926406927</v>
      </c>
      <c r="EU30" s="62">
        <f>VLOOKUP($B30,RD_15[#All],EU$2,0)/EU$1</f>
        <v>3.2675264550264553</v>
      </c>
      <c r="EV30" s="62">
        <f>VLOOKUP($B30,RD_15[#All],EV$2,0)/EV$1</f>
        <v>3.2012987012987013</v>
      </c>
      <c r="EW30" s="62">
        <f>VLOOKUP($B30,RD_15[#All],EW$2,0)/EW$1</f>
        <v>3.2476190476190476</v>
      </c>
      <c r="EX30" s="62">
        <f>VLOOKUP($B30,RD_15[#All],EX$2,0)/EX$1</f>
        <v>3.2632850241545892</v>
      </c>
      <c r="EY30" s="62">
        <f>VLOOKUP($B30,RD_15[#All],EY$2,0)/EY$1</f>
        <v>3.27891156462585</v>
      </c>
      <c r="EZ30" s="62">
        <f>VLOOKUP($B30,RD_15[#All],EZ$2,0)/EZ$1</f>
        <v>3.266735679779158</v>
      </c>
      <c r="FA30" s="62">
        <f>VLOOKUP($B30,RD_15[#All],FA$2,0)/FA$1</f>
        <v>3.3026224982746721</v>
      </c>
      <c r="FB30" s="62">
        <f>VLOOKUP($B30,RD_15[#All],FB$2,0)/FB$1</f>
        <v>3.2743271221532089</v>
      </c>
      <c r="FC30" s="62">
        <f>VLOOKUP($B30,RD_15[#All],FC$2,0)/FC$1</f>
        <v>3.2463768115942027</v>
      </c>
      <c r="FD30" s="62">
        <f>VLOOKUP($B30,RD_15[#All],FD$2,0)/FD$1</f>
        <v>3.330917874396135</v>
      </c>
      <c r="FE30" s="62">
        <f>VLOOKUP($B30,RD_15[#All],FE$2,0)/FE$1</f>
        <v>3.1597653554175293</v>
      </c>
      <c r="FF30" s="62">
        <f>VLOOKUP($B30,RD_15[#All],FF$2,0)/FF$1</f>
        <v>3.2781228433402347</v>
      </c>
      <c r="FG30" s="202">
        <f>VLOOKUP($B30,RD_15[#All],FG$2,0)/FG$1</f>
        <v>3.2950310559006208</v>
      </c>
      <c r="FH30" s="62">
        <f>VLOOKUP($B30,RD_15[#All],FH$2,0)/FH$1</f>
        <v>3.2491373360938578</v>
      </c>
      <c r="FI30" s="62">
        <f>VLOOKUP($B30,RD_15[#All],FI$2,0)/FI$1</f>
        <v>3.2218771566597653</v>
      </c>
      <c r="FJ30" s="62">
        <f>VLOOKUP($B30,RD_15[#All],FJ$2,0)/FJ$1</f>
        <v>3.3296957671957674</v>
      </c>
      <c r="FK30" s="62">
        <f>VLOOKUP($B30,RD_15[#All],FK$2,0)/FK$1</f>
        <v>3.3664596273291925</v>
      </c>
      <c r="FL30" s="62">
        <f>VLOOKUP($B30,RD_15[#All],FL$2,0)/FL$1</f>
        <v>3.2536075036075038</v>
      </c>
      <c r="FM30" s="62">
        <f>VLOOKUP($B30,RD_15[#All],FM$2,0)/FM$1</f>
        <v>3.1953892668178381</v>
      </c>
      <c r="FN30" s="62">
        <f>VLOOKUP($B30,RD_15[#All],FN$2,0)/FN$1</f>
        <v>3.2505668934240362</v>
      </c>
      <c r="FO30" s="62">
        <f>VLOOKUP($B30,RD_15[#All],FO$2,0)/FO$1</f>
        <v>3.2037037037037037</v>
      </c>
      <c r="FP30" s="62">
        <f>VLOOKUP($B30,RD_15[#All],FP$2,0)/FP$1</f>
        <v>3.2233560090702946</v>
      </c>
      <c r="FQ30" s="62">
        <f>VLOOKUP($B30,RD_15[#All],FQ$2,0)/FQ$1</f>
        <v>3.2350718065003776</v>
      </c>
      <c r="FR30" s="62">
        <f>VLOOKUP($B30,RD_15[#All],FR$2,0)/FR$1</f>
        <v>3.2328042328042326</v>
      </c>
      <c r="FS30" s="62">
        <f>VLOOKUP($B30,RD_15[#All],FS$2,0)/FS$1</f>
        <v>3.2448979591836733</v>
      </c>
      <c r="FT30" s="62">
        <f>VLOOKUP($B30,RD_15[#All],FT$2,0)/FT$1</f>
        <v>3.2751322751322749</v>
      </c>
      <c r="FU30" s="62">
        <f>VLOOKUP($B30,RD_15[#All],FU$2,0)/FU$1</f>
        <v>3.3004535147392287</v>
      </c>
      <c r="FV30" s="62">
        <f>VLOOKUP($B30,RD_15[#All],FV$2,0)/FV$1</f>
        <v>3.2615268329554041</v>
      </c>
      <c r="FW30" s="62">
        <f>VLOOKUP($B30,RD_15[#All],FW$2,0)/FW$1</f>
        <v>3.2501889644746784</v>
      </c>
      <c r="FX30" s="62">
        <f>VLOOKUP($B30,RD_15[#All],FX$2,0)/FX$1</f>
        <v>3.2634164777021919</v>
      </c>
      <c r="FY30" s="62">
        <f>VLOOKUP($B30,RD_15[#All],FY$2,0)/FY$1</f>
        <v>3.2981859410430836</v>
      </c>
      <c r="FZ30" s="62">
        <f>VLOOKUP($B30,RD_15[#All],FZ$2,0)/FZ$1</f>
        <v>3.2162698412698414</v>
      </c>
      <c r="GA30" s="62">
        <f>VLOOKUP($B30,RD_15[#All],GA$2,0)/GA$1</f>
        <v>3.2724867724867726</v>
      </c>
      <c r="GB30" s="62">
        <f>VLOOKUP($B30,RD_15[#All],GB$2,0)/GB$1</f>
        <v>3.1994949494949494</v>
      </c>
      <c r="GC30" s="62">
        <f>VLOOKUP($B30,RD_15[#All],GC$2,0)/GC$1</f>
        <v>3.2970521541950109</v>
      </c>
      <c r="GD30" s="62">
        <f>VLOOKUP($B30,RD_15[#All],GD$2,0)/GD$1</f>
        <v>3.2845804988662128</v>
      </c>
      <c r="GE30" s="62">
        <f>VLOOKUP($B30,RD_15[#All],GE$2,0)/GE$1</f>
        <v>3.3004535147392287</v>
      </c>
      <c r="GF30" s="62">
        <f>VLOOKUP($B30,RD_15[#All],GF$2,0)/GF$1</f>
        <v>3.2800453514739227</v>
      </c>
      <c r="GG30" s="62">
        <f>VLOOKUP($B30,RD_15[#All],GG$2,0)/GG$1</f>
        <v>3.2690854119425543</v>
      </c>
      <c r="GH30" s="62">
        <f>VLOOKUP($B30,RD_15[#All],GH$2,0)/GH$1</f>
        <v>3.2925170068027212</v>
      </c>
      <c r="GI30" s="62">
        <f>VLOOKUP($B30,RD_15[#All],GI$2,0)/GI$1</f>
        <v>3.2464096749811033</v>
      </c>
      <c r="GJ30" s="62">
        <f>VLOOKUP($B30,RD_15[#All],GJ$2,0)/GJ$1</f>
        <v>3.2966742252456536</v>
      </c>
      <c r="GK30" s="62">
        <f>VLOOKUP($B30,RD_15[#All],GK$2,0)/GK$1</f>
        <v>3.2237339380196519</v>
      </c>
      <c r="GL30" s="62">
        <f>VLOOKUP($B30,RD_15[#All],GL$2,0)/GL$1</f>
        <v>3.2985638699924409</v>
      </c>
      <c r="GM30" s="62">
        <f>VLOOKUP($B30,RD_15[#All],GM$2,0)/GM$1</f>
        <v>3.2278911564625847</v>
      </c>
      <c r="GN30" s="62">
        <f>VLOOKUP($B30,RD_15[#All],GN$2,0)/GN$1</f>
        <v>3.2475434618291756</v>
      </c>
      <c r="GO30" s="62">
        <f>VLOOKUP($B30,RD_15[#All],GO$2,0)/GO$1</f>
        <v>3.282142857142857</v>
      </c>
      <c r="GP30" s="62">
        <f>VLOOKUP($B30,RD_15[#All],GP$2,0)/GP$1</f>
        <v>3.2591269841269841</v>
      </c>
      <c r="GQ30" s="62">
        <f>VLOOKUP($B30,RD_15[#All],GQ$2,0)/GQ$1</f>
        <v>3.2698412698412698</v>
      </c>
      <c r="GR30" s="62">
        <f>VLOOKUP($B30,RD_15[#All],GR$2,0)/GR$1</f>
        <v>3.1523445498600782</v>
      </c>
      <c r="GS30" s="62">
        <f>VLOOKUP($B30,RD_15[#All],GS$2,0)/GS$1</f>
        <v>3.2286721335059703</v>
      </c>
      <c r="GT30" s="62">
        <f>VLOOKUP($B30,RD_15[#All],GT$2,0)/GT$1</f>
        <v>3.204081632653061</v>
      </c>
      <c r="GU30" s="62">
        <f>VLOOKUP($B30,RD_15[#All],GU$2,0)/GU$1</f>
        <v>3.2007925121268017</v>
      </c>
      <c r="GV30" s="62">
        <f>VLOOKUP($B30,RD_15[#All],GV$2,0)/GV$1</f>
        <v>3.2110436147703232</v>
      </c>
      <c r="GW30" s="62">
        <f>VLOOKUP($B30,RD_15[#All],GW$2,0)/GW$1</f>
        <v>3.2399311531841652</v>
      </c>
      <c r="GX30" s="62">
        <f>VLOOKUP($B30,RD_15[#All],GX$2,0)/GX$1</f>
        <v>3.2185374149659864</v>
      </c>
      <c r="GY30" s="62">
        <f>VLOOKUP($B30,RD_15[#All],GY$2,0)/GY$1</f>
        <v>3.2042181421063409</v>
      </c>
      <c r="GZ30" s="62">
        <f>VLOOKUP($B30,RD_15[#All],GZ$2,0)/GZ$1</f>
        <v>3.2781789638932493</v>
      </c>
      <c r="HA30" s="62">
        <f>VLOOKUP($B30,RD_15[#All],HA$2,0)/HA$1</f>
        <v>3.1345983209337249</v>
      </c>
      <c r="HB30" s="62">
        <f>VLOOKUP($B30,RD_15[#All],HB$2,0)/HB$1</f>
        <v>3.221778221778222</v>
      </c>
      <c r="HC30" s="62">
        <f>VLOOKUP($B30,RD_15[#All],HC$2,0)/HC$1</f>
        <v>3.2595975453118315</v>
      </c>
      <c r="HD30" s="62">
        <f>VLOOKUP($B30,RD_15[#All],HD$2,0)/HD$1</f>
        <v>3.2249383269791427</v>
      </c>
      <c r="HE30" s="62">
        <f>VLOOKUP($B30,RD_15[#All],HE$2,0)/HE$1</f>
        <v>3.1960275749095626</v>
      </c>
      <c r="HF30" s="62">
        <f>VLOOKUP($B30,RD_15[#All],HF$2,0)/HF$1</f>
        <v>3.1929396570280546</v>
      </c>
      <c r="HG30" s="62">
        <f>VLOOKUP($B30,RD_15[#All],HG$2,0)/HG$1</f>
        <v>3.2012035583464153</v>
      </c>
      <c r="HH30" s="62">
        <f>VLOOKUP($B30,RD_15[#All],HH$2,0)/HH$1</f>
        <v>3.2339089481946623</v>
      </c>
      <c r="HI30" s="62">
        <f>VLOOKUP($B30,RD_15[#All],HI$2,0)/HI$1</f>
        <v>3.2366562009419151</v>
      </c>
      <c r="HJ30" s="62">
        <f>VLOOKUP($B30,RD_15[#All],HJ$2,0)/HJ$1</f>
        <v>3.1849706849706845</v>
      </c>
      <c r="HK30" s="62">
        <f>VLOOKUP($B30,RD_15[#All],HK$2,0)/HK$1</f>
        <v>3.2405188796166238</v>
      </c>
      <c r="HL30" s="62">
        <f>VLOOKUP($B30,RD_15[#All],HL$2,0)/HL$1</f>
        <v>3.1776556776556775</v>
      </c>
      <c r="HM30" s="62">
        <f>VLOOKUP($B30,RD_15[#All],HM$2,0)/HM$1</f>
        <v>3.202838827838828</v>
      </c>
      <c r="HN30" s="62">
        <f>VLOOKUP($B30,RD_15[#All],HN$2,0)/HN$1</f>
        <v>3.1426600078853988</v>
      </c>
      <c r="HO30" s="62">
        <f>VLOOKUP($B30,RD_15[#All],HO$2,0)/HO$1</f>
        <v>3.216257064003154</v>
      </c>
      <c r="HP30" s="62">
        <f>VLOOKUP($B30,RD_15[#All],HP$2,0)/HP$1</f>
        <v>3.1746031746031744</v>
      </c>
      <c r="HQ30" s="62">
        <f>VLOOKUP($B30,RD_15[#All],HQ$2,0)/HQ$1</f>
        <v>3.1484876260311636</v>
      </c>
      <c r="HR30" s="62">
        <f>VLOOKUP($B30,RD_15[#All],HR$2,0)/HR$1</f>
        <v>3.146727010363374</v>
      </c>
      <c r="HS30" s="62">
        <f>VLOOKUP($B30,RD_15[#All],HS$2,0)/HS$1</f>
        <v>3.1392735665694853</v>
      </c>
      <c r="HT30" s="62">
        <f>VLOOKUP($B30,RD_15[#All],HT$2,0)/HT$1</f>
        <v>3.1469145521710167</v>
      </c>
      <c r="HU30" s="62">
        <f>VLOOKUP($B30,RD_15[#All],HU$2,0)/HU$1</f>
        <v>3.2599543313829034</v>
      </c>
      <c r="HV30" s="62">
        <f>VLOOKUP($B30,RD_15[#All],HV$2,0)/HV$1</f>
        <v>3.298487227058656</v>
      </c>
      <c r="HW30" s="62">
        <f>VLOOKUP($B30,RD_15[#All],HW$2,0)/HW$1</f>
        <v>3.3383045525902668</v>
      </c>
      <c r="HX30" s="62">
        <f>VLOOKUP($B30,RD_15[#All],HX$2,0)/HX$1</f>
        <v>3.3084772370486655</v>
      </c>
      <c r="HY30" s="62">
        <f>VLOOKUP($B30,RD_15[#All],HY$2,0)/HY$1</f>
        <v>3.3316326530612241</v>
      </c>
      <c r="HZ30" s="62">
        <f>VLOOKUP($B30,RD_15[#All],HZ$2,0)/HZ$1</f>
        <v>3.2989459520071764</v>
      </c>
      <c r="IA30" s="62">
        <f>VLOOKUP($B30,RD_15[#All],IA$2,0)/IA$1</f>
        <v>3.3700941915227629</v>
      </c>
      <c r="IB30" s="62">
        <f>VLOOKUP($B30,RD_15[#All],IB$2,0)/IB$1</f>
        <v>3.2780145025042984</v>
      </c>
      <c r="IC30" s="62">
        <f>VLOOKUP($B30,RD_15[#All],IC$2,0)/IC$1</f>
        <v>3.305337519623234</v>
      </c>
      <c r="ID30" s="62">
        <f>VLOOKUP($B30,RD_15[#All],ID$2,0)/ID$1</f>
        <v>3.2566718995290422</v>
      </c>
      <c r="IE30" s="62">
        <f>VLOOKUP($B30,RD_15[#All],IE$2,0)/IE$1</f>
        <v>3.2900313971742539</v>
      </c>
      <c r="IF30" s="62">
        <f>VLOOKUP($B30,RD_15[#All],IF$2,0)/IF$1</f>
        <v>3.3127943485086342</v>
      </c>
      <c r="IG30" s="62">
        <f>VLOOKUP($B30,RD_15[#All],IG$2,0)/IG$1</f>
        <v>3.2036331015922852</v>
      </c>
      <c r="IH30" s="62">
        <f>VLOOKUP($B30,RD_15[#All],IH$2,0)/IH$1</f>
        <v>3.2297974134708829</v>
      </c>
      <c r="II30" s="62">
        <f>VLOOKUP($B30,RD_15[#All],II$2,0)/II$1</f>
        <v>3.1748523585258277</v>
      </c>
      <c r="IJ30" s="62">
        <f>VLOOKUP($B30,RD_15[#All],IJ$2,0)/IJ$1</f>
        <v>3.2174628092995436</v>
      </c>
      <c r="IK30" s="62">
        <f>VLOOKUP($B30,RD_15[#All],IK$2,0)/IK$1</f>
        <v>3.0773155416012559</v>
      </c>
      <c r="IL30" s="62">
        <f>VLOOKUP($B30,RD_15[#All],IL$2,0)/IL$1</f>
        <v>2.7378335949764523</v>
      </c>
      <c r="IM30" s="62">
        <f>VLOOKUP($B30,RD_15[#All],IM$2,0)/IM$1</f>
        <v>3.2303767660910516</v>
      </c>
      <c r="IN30" s="62">
        <f>VLOOKUP($B30,RD_15[#All],IN$2,0)/IN$1</f>
        <v>3.1770950138297076</v>
      </c>
      <c r="IO30" s="62">
        <f>VLOOKUP($B30,RD_15[#All],IO$2,0)/IO$1</f>
        <v>3.2303767660910516</v>
      </c>
      <c r="IP30" s="62">
        <f>VLOOKUP($B30,RD_15[#All],IP$2,0)/IP$1</f>
        <v>3.1707408238020478</v>
      </c>
      <c r="IQ30" s="62">
        <f>VLOOKUP($B30,RD_15[#All],IQ$2,0)/IQ$1</f>
        <v>3.2390109890109886</v>
      </c>
      <c r="IR30" s="62">
        <f>VLOOKUP($B30,RD_15[#All],IR$2,0)/IR$1</f>
        <v>3.1662555131942884</v>
      </c>
      <c r="IS30" s="62">
        <f>VLOOKUP($B30,RD_15[#All],IS$2,0)/IS$1</f>
        <v>3.2462435523660012</v>
      </c>
      <c r="IT30" s="62">
        <f>VLOOKUP($B30,RD_15[#All],IT$2,0)/IT$1</f>
        <v>3.2118561710398441</v>
      </c>
      <c r="IU30" s="62">
        <f>VLOOKUP($B30,RD_15[#All],IU$2,0)/IU$1</f>
        <v>3.1759736861777679</v>
      </c>
      <c r="IV30" s="62">
        <f>VLOOKUP($B30,RD_15[#All],IV$2,0)/IV$1</f>
        <v>3.2197054646034236</v>
      </c>
      <c r="IW30" s="62">
        <f>VLOOKUP($B30,RD_15[#All],IW$2,0)/IW$1</f>
        <v>3.2111086192718843</v>
      </c>
      <c r="IX30" s="62">
        <f>VLOOKUP($B30,RD_15[#All],IX$2,0)/IX$1</f>
        <v>3.2193316887194432</v>
      </c>
      <c r="IY30" s="62">
        <f>VLOOKUP($B30,RD_15[#All],IY$2,0)/IY$1</f>
        <v>3.2342827240786418</v>
      </c>
      <c r="IZ30" s="62">
        <f>VLOOKUP($B30,RD_15[#All],IZ$2,0)/IZ$1</f>
        <v>3.3173968888254604</v>
      </c>
      <c r="JA30" s="62">
        <f>VLOOKUP($B30,RD_15[#All],JA$2,0)/JA$1</f>
        <v>3.2709642174269327</v>
      </c>
      <c r="JB30" s="62">
        <f>VLOOKUP($B30,RD_15[#All],JB$2,0)/JB$1</f>
        <v>3.3434577844515738</v>
      </c>
      <c r="JC30" s="62">
        <f>VLOOKUP($B30,RD_15[#All],JC$2,0)/JC$1</f>
        <v>3.3487058487058485</v>
      </c>
      <c r="JD30" s="62">
        <f>VLOOKUP($B30,RD_15[#All],JD$2,0)/JD$1</f>
        <v>3.4003687517071839</v>
      </c>
      <c r="JE30" s="62">
        <f>VLOOKUP($B30,RD_15[#All],JE$2,0)/JE$1</f>
        <v>3.4128074306645737</v>
      </c>
      <c r="JF30" s="62">
        <f>VLOOKUP($B30,RD_15[#All],JF$2,0)/JF$1</f>
        <v>3.3031163411213349</v>
      </c>
      <c r="JG30" s="62">
        <f>VLOOKUP($B30,RD_15[#All],JG$2,0)/JG$1</f>
        <v>3.3812014907511876</v>
      </c>
      <c r="JH30" s="62">
        <f>VLOOKUP($B30,RD_15[#All],JH$2,0)/JH$1</f>
        <v>3.393749108034823</v>
      </c>
      <c r="JI30" s="62">
        <f>VLOOKUP($B30,RD_15[#All],JI$2,0)/JI$1</f>
        <v>3.3646167497099175</v>
      </c>
      <c r="JJ30" s="62">
        <f>VLOOKUP($B30,RD_15[#All],JJ$2,0)/JJ$1</f>
        <v>3.3205924510272338</v>
      </c>
      <c r="JK30" s="62">
        <f>VLOOKUP($B30,RD_15[#All],JK$2,0)/JK$1</f>
        <v>3.3562865705722853</v>
      </c>
      <c r="JL30" s="62">
        <f>VLOOKUP($B30,RD_15[#All],JL$2,0)/JL$1</f>
        <v>3.382352941176471</v>
      </c>
      <c r="JM30" s="62">
        <f>VLOOKUP($B30,RD_15[#All],JM$2,0)/JM$1</f>
        <v>3.2709178996988344</v>
      </c>
      <c r="JN30" s="62">
        <f>VLOOKUP($B30,RD_15[#All],JN$2,0)/JN$1</f>
        <v>3.2605886575735816</v>
      </c>
      <c r="JO30" s="62">
        <f>VLOOKUP($B30,RD_15[#All],JO$2,0)/JO$1</f>
        <v>3.3151106455414427</v>
      </c>
      <c r="JP30" s="62">
        <f>VLOOKUP($B30,RD_15[#All],JP$2,0)/JP$1</f>
        <v>3.2963762428048144</v>
      </c>
      <c r="JQ30" s="62">
        <f>VLOOKUP($B30,RD_15[#All],JQ$2,0)/JQ$1</f>
        <v>3.3311529740101169</v>
      </c>
      <c r="JR30" s="62">
        <f>VLOOKUP($B30,RD_15[#All],JR$2,0)/JR$1</f>
        <v>3.289726146869004</v>
      </c>
      <c r="JS30" s="62">
        <f>VLOOKUP($B30,RD_15[#All],JS$2,0)/JS$1</f>
        <v>3.3420926899187768</v>
      </c>
      <c r="JT30" s="62">
        <f>VLOOKUP($B30,RD_15[#All],JT$2,0)/JT$1</f>
        <v>3.3619763694951663</v>
      </c>
      <c r="JU30" s="62">
        <f>VLOOKUP($B30,RD_15[#All],JU$2,0)/JU$1</f>
        <v>3.3448694162979882</v>
      </c>
      <c r="JV30" s="62">
        <f>VLOOKUP($B30,RD_15[#All],JV$2,0)/JV$1</f>
        <v>3.3620559334845046</v>
      </c>
      <c r="JW30" s="62">
        <f>VLOOKUP($B30,RD_15[#All],JW$2,0)/JW$1</f>
        <v>3.3269085411942552</v>
      </c>
      <c r="JX30" s="62">
        <f>VLOOKUP($B30,RD_15[#All],JX$2,0)/JX$1</f>
        <v>3.3136810279667417</v>
      </c>
      <c r="JY30" s="62">
        <f>VLOOKUP($B30,RD_15[#All],JY$2,0)/JY$1</f>
        <v>3.3431594860166287</v>
      </c>
      <c r="JZ30" s="62">
        <f>VLOOKUP($B30,RD_15[#All],JZ$2,0)/JZ$1</f>
        <v>3.2535903250188962</v>
      </c>
      <c r="KA30" s="62">
        <f>VLOOKUP($B30,RD_15[#All],KA$2,0)/KA$1</f>
        <v>3.3110355253212393</v>
      </c>
      <c r="KB30" s="62">
        <f>VLOOKUP($B30,RD_15[#All],KB$2,0)/KB$1</f>
        <v>3.3348450491307631</v>
      </c>
      <c r="KC30" s="62">
        <f>VLOOKUP($B30,RD_15[#All],KC$2,0)/KC$1</f>
        <v>3.2641723356009069</v>
      </c>
      <c r="KD30" s="62">
        <f>VLOOKUP($B30,RD_15[#All],KD$2,0)/KD$1</f>
        <v>3.2498110355253207</v>
      </c>
      <c r="KE30" s="62">
        <f>VLOOKUP($B30,RD_15[#All],KE$2,0)/KE$1</f>
        <v>3.3688586545729398</v>
      </c>
      <c r="KF30" s="62">
        <f>VLOOKUP($B30,RD_15[#All],KF$2,0)/KF$1</f>
        <v>3.3357487922705316</v>
      </c>
      <c r="KG30" s="62">
        <f>VLOOKUP($B30,RD_15[#All],KG$2,0)/KG$1</f>
        <v>3.3465608465608461</v>
      </c>
      <c r="KH30" s="62">
        <f>VLOOKUP($B30,RD_15[#All],KH$2,0)/KH$1</f>
        <v>3.3647014361300069</v>
      </c>
      <c r="KI30" s="62">
        <f>VLOOKUP($B30,RD_15[#All],KI$2,0)/KI$1</f>
        <v>3.3674603174603175</v>
      </c>
      <c r="KJ30" s="62">
        <f>VLOOKUP($B30,RD_15[#All],KJ$2,0)/KJ$1</f>
        <v>3.3555555555555556</v>
      </c>
      <c r="KK30" s="62">
        <f>VLOOKUP($B30,RD_15[#All],KK$2,0)/KK$1</f>
        <v>3.3202380952380954</v>
      </c>
      <c r="KL30" s="62">
        <f>VLOOKUP($B30,RD_15[#All],KL$2,0)/KL$1</f>
        <v>3.3420852359208522</v>
      </c>
      <c r="KM30" s="62">
        <f>VLOOKUP($B30,RD_15[#All],KM$2,0)/KM$1</f>
        <v>3.3759512937595129</v>
      </c>
      <c r="KN30" s="62">
        <f>VLOOKUP($B30,RD_15[#All],KN$2,0)/KN$1</f>
        <v>3.3549488054607512</v>
      </c>
      <c r="KO30" s="62">
        <f>VLOOKUP($B30,RD_15[#All],KO$2,0)/KO$1</f>
        <v>3.349260523321957</v>
      </c>
      <c r="KP30" s="62">
        <f>VLOOKUP($B30,RD_15[#All],KP$2,0)/KP$1</f>
        <v>3.3496397421312096</v>
      </c>
      <c r="KQ30" s="62">
        <f>VLOOKUP($B30,RD_15[#All],KQ$2,0)/KQ$1</f>
        <v>3.3309103496019383</v>
      </c>
      <c r="KR30" s="62">
        <f>VLOOKUP($B30,RD_15[#All],KR$2,0)/KR$1</f>
        <v>3.3143723928706867</v>
      </c>
      <c r="KS30" s="62">
        <f>VLOOKUP($B30,RD_15[#All],KS$2,0)/KS$1</f>
        <v>3.31095942358741</v>
      </c>
      <c r="KT30" s="62">
        <f>VLOOKUP($B30,RD_15[#All],KT$2,0)/KT$1</f>
        <v>3.3185437997724692</v>
      </c>
      <c r="KU30" s="62">
        <f>VLOOKUP($B30,RD_15[#All],KU$2,0)/KU$1</f>
        <v>3.3227152066742516</v>
      </c>
      <c r="KV30" s="62">
        <f>VLOOKUP($B30,RD_15[#All],KV$2,0)/KV$1</f>
        <v>3.3719077568134175</v>
      </c>
      <c r="KW30" s="62">
        <f>VLOOKUP($B30,RD_15[#All],KW$2,0)/KW$1</f>
        <v>3.3454683352294277</v>
      </c>
      <c r="KX30" s="62">
        <f>VLOOKUP($B30,RD_15[#All],KX$2,0)/KX$1</f>
        <v>3.4134542705971276</v>
      </c>
      <c r="KY30" s="62">
        <f>VLOOKUP($B30,RD_15[#All],KY$2,0)/KY$1</f>
        <v>3.395634920634921</v>
      </c>
      <c r="KZ30" s="62">
        <f>VLOOKUP($B30,RD_15[#All],KZ$2,0)/KZ$1</f>
        <v>3.3373015873015874</v>
      </c>
      <c r="LA30" s="62">
        <f>VLOOKUP($B30,RD_15[#All],LA$2,0)/LA$1</f>
        <v>3.3485086342229198</v>
      </c>
      <c r="LB30" s="62">
        <f>VLOOKUP($B30,RD_15[#All],LB$2,0)/LB$1</f>
        <v>3.2492662616886223</v>
      </c>
      <c r="LC30" s="62">
        <f>VLOOKUP($B30,RD_15[#All],LC$2,0)/LC$1</f>
        <v>3.4063492063492062</v>
      </c>
      <c r="LD30" s="62">
        <f>VLOOKUP($B30,RD_15[#All],LD$2,0)/LD$1</f>
        <v>3.3366973162891531</v>
      </c>
      <c r="LE30" s="62">
        <f>VLOOKUP($B30,RD_15[#All],LE$2,0)/LE$1</f>
        <v>3.3165134185542344</v>
      </c>
      <c r="LF30" s="62">
        <f>VLOOKUP($B30,RD_15[#All],LF$2,0)/LF$1</f>
        <v>3.2888540031397171</v>
      </c>
      <c r="LG30" s="62">
        <f>VLOOKUP($B30,RD_15[#All],LG$2,0)/LG$1</f>
        <v>3.3353174603174605</v>
      </c>
      <c r="LH30" s="62">
        <f>VLOOKUP($B30,RD_15[#All],LH$2,0)/LH$1</f>
        <v>3.2781128645790298</v>
      </c>
      <c r="LI30" s="62">
        <f>VLOOKUP($B30,RD_15[#All],LI$2,0)/LI$1</f>
        <v>3.2623159153771395</v>
      </c>
      <c r="LJ30" s="62">
        <f>VLOOKUP($B30,RD_15[#All],LJ$2,0)/LJ$1</f>
        <v>3.2653061224489801</v>
      </c>
      <c r="LK30" s="62">
        <f>VLOOKUP($B30,RD_15[#All],LK$2,0)/LK$1</f>
        <v>3.2876766091051808</v>
      </c>
      <c r="LL30" s="62">
        <f>VLOOKUP($B30,RD_15[#All],LL$2,0)/LL$1</f>
        <v>3.3147566718995289</v>
      </c>
      <c r="LM30" s="62">
        <f>VLOOKUP($B30,RD_15[#All],LM$2,0)/LM$1</f>
        <v>3.3557598863721307</v>
      </c>
      <c r="LN30" s="62">
        <f>VLOOKUP($B30,RD_15[#All],LN$2,0)/LN$1</f>
        <v>3.3000672796591162</v>
      </c>
      <c r="LO30" s="62">
        <f>VLOOKUP($B30,RD_15[#All],LO$2,0)/LO$1</f>
        <v>3.291096658443597</v>
      </c>
      <c r="LP30" s="62">
        <f>VLOOKUP($B30,RD_15[#All],LP$2,0)/LP$1</f>
        <v>3.2952081931673765</v>
      </c>
      <c r="LQ30" s="62">
        <f>VLOOKUP($B30,RD_15[#All],LQ$2,0)/LQ$1</f>
        <v>3.2641847947970395</v>
      </c>
      <c r="LR30" s="62">
        <f>VLOOKUP($B30,RD_15[#All],LR$2,0)/LR$1</f>
        <v>3.2144726022277039</v>
      </c>
      <c r="LS30" s="62">
        <f>VLOOKUP($B30,RD_15[#All],LS$2,0)/LS$1</f>
        <v>3.3557647564162223</v>
      </c>
      <c r="LT30" s="62">
        <f>VLOOKUP($B30,RD_15[#All],LT$2,0)/LT$1</f>
        <v>3.2825745682888536</v>
      </c>
      <c r="LU30" s="62">
        <f>VLOOKUP($B30,RD_15[#All],LU$2,0)/LU$1</f>
        <v>3.35596546310832</v>
      </c>
      <c r="LV30" s="62">
        <f>VLOOKUP($B30,RD_15[#All],LV$2,0)/LV$1</f>
        <v>3.2201726844583987</v>
      </c>
      <c r="LW30" s="62">
        <f>VLOOKUP($B30,RD_15[#All],LW$2,0)/LW$1</f>
        <v>3.3292778649921502</v>
      </c>
      <c r="LX30" s="62">
        <f>VLOOKUP($B30,RD_15[#All],LX$2,0)/LX$1</f>
        <v>3.3320251177394034</v>
      </c>
      <c r="LY30" s="62">
        <f>VLOOKUP($B30,RD_15[#All],LY$2,0)/LY$1</f>
        <v>3.2166405023547879</v>
      </c>
      <c r="LZ30" s="62">
        <f>VLOOKUP($B30,RD_15[#All],LZ$2,0)/LZ$1</f>
        <v>3.3150183150183148</v>
      </c>
      <c r="MA30" s="62">
        <f>VLOOKUP($B30,RD_15[#All],MA$2,0)/MA$1</f>
        <v>3.3804290947148088</v>
      </c>
      <c r="MB30" s="62">
        <f>VLOOKUP($B30,RD_15[#All],MB$2,0)/MB$1</f>
        <v>3.3490319204604915</v>
      </c>
      <c r="MC30" s="62">
        <f>VLOOKUP($B30,RD_15[#All],MC$2,0)/MC$1</f>
        <v>3.3594976452119303</v>
      </c>
      <c r="MD30" s="62">
        <f>VLOOKUP($B30,RD_15[#All],MD$2,0)/MD$1</f>
        <v>3.3281004709576134</v>
      </c>
      <c r="ME30" s="62">
        <f>VLOOKUP($B30,RD_15[#All],ME$2,0)/ME$1</f>
        <v>3.3669731628915298</v>
      </c>
      <c r="MF30" s="62">
        <f>VLOOKUP($B30,RD_15[#All],MF$2,0)/MF$1</f>
        <v>3.312401883830455</v>
      </c>
      <c r="MG30" s="62">
        <f>VLOOKUP($B30,RD_15[#All],MG$2,0)/MG$1</f>
        <v>3.3703371458473499</v>
      </c>
      <c r="MH30" s="62">
        <f>VLOOKUP($B30,RD_15[#All],MH$2,0)/MH$1</f>
        <v>3.3781864394109289</v>
      </c>
      <c r="MI30" s="62">
        <f>VLOOKUP($B30,RD_15[#All],MI$2,0)/MI$1</f>
        <v>3.3213725050459741</v>
      </c>
      <c r="MJ30" s="62">
        <f>VLOOKUP($B30,RD_15[#All],MJ$2,0)/MJ$1</f>
        <v>3.3681318681318682</v>
      </c>
      <c r="MK30" s="62">
        <f>VLOOKUP($B30,RD_15[#All],MK$2,0)/MK$1</f>
        <v>3.3795133437990579</v>
      </c>
      <c r="ML30" s="62">
        <f>VLOOKUP($B30,RD_15[#All],ML$2,0)/ML$1</f>
        <v>3.3553861104881513</v>
      </c>
      <c r="MM30" s="62">
        <f>VLOOKUP($B30,RD_15[#All],MM$2,0)/MM$1</f>
        <v>3.2867883995703546</v>
      </c>
      <c r="MN30" s="62">
        <f>VLOOKUP($B30,RD_15[#All],MN$2,0)/MN$1</f>
        <v>3.3398744113029828</v>
      </c>
      <c r="MO30" s="62">
        <f>VLOOKUP($B30,RD_15[#All],MO$2,0)/MO$1</f>
        <v>3.3846153846153846</v>
      </c>
      <c r="MP30" s="62">
        <f>VLOOKUP($B30,RD_15[#All],MP$2,0)/MP$1</f>
        <v>3.3366633366633374</v>
      </c>
      <c r="MQ30" s="62">
        <f>VLOOKUP($B30,RD_15[#All],MQ$2,0)/MQ$1</f>
        <v>3.2937130896314568</v>
      </c>
      <c r="MR30" s="62">
        <f>VLOOKUP($B30,RD_15[#All],MR$2,0)/MR$1</f>
        <v>3.2978246243552363</v>
      </c>
      <c r="MS30" s="62">
        <f>VLOOKUP($B30,RD_15[#All],MS$2,0)/MS$1</f>
        <v>3.3594976452119307</v>
      </c>
      <c r="MT30" s="62">
        <f>VLOOKUP($B30,RD_15[#All],MT$2,0)/MT$1</f>
        <v>3.3013415156272301</v>
      </c>
      <c r="MU30" s="62">
        <f>VLOOKUP($B30,RD_15[#All],MU$2,0)/MU$1</f>
        <v>3.3437990580847723</v>
      </c>
      <c r="MV30" s="62">
        <f>VLOOKUP($B30,RD_15[#All],MV$2,0)/MV$1</f>
        <v>3.3559297845012135</v>
      </c>
      <c r="MW30" s="62">
        <f>VLOOKUP($B30,RD_15[#All],MW$2,0)/MW$1</f>
        <v>3.3018053375196228</v>
      </c>
      <c r="MX30" s="62">
        <f>VLOOKUP($B30,RD_15[#All],MX$2,0)/MX$1</f>
        <v>3.3195036256260746</v>
      </c>
      <c r="MY30" s="62">
        <f>VLOOKUP($B30,RD_15[#All],MY$2,0)/MY$1</f>
        <v>3.3065149136577707</v>
      </c>
      <c r="MZ30" s="62">
        <f>VLOOKUP($B30,RD_15[#All],MZ$2,0)/MZ$1</f>
        <v>3.3175039246467817</v>
      </c>
      <c r="NA30" s="62">
        <f>VLOOKUP($B30,RD_15[#All],NA$2,0)/NA$1</f>
        <v>3.353300834503842</v>
      </c>
      <c r="NB30" s="62">
        <f>VLOOKUP($B30,RD_15[#All],NB$2,0)/NB$1</f>
        <v>3.3712715855572997</v>
      </c>
      <c r="NC30" s="62">
        <f>VLOOKUP($B30,RD_15[#All],NC$2,0)/NC$1</f>
        <v>3.3885400313971741</v>
      </c>
      <c r="ND30" s="62">
        <f>VLOOKUP($B30,RD_15[#All],ND$2,0)/ND$1</f>
        <v>3.3700941915227629</v>
      </c>
      <c r="NE30" s="62">
        <f>IFERROR(AVERAGEIF(Inv_SY_B20[[#This Row],[BLK1_INV1]:[BLK12_INV31]],"&gt;"&amp;0.1,Inv_SY_B20[[#This Row],[BLK1_INV1]:[BLK12_INV31]]),"")</f>
        <v>3.2729464046030778</v>
      </c>
    </row>
    <row r="31" spans="2:369" x14ac:dyDescent="0.35">
      <c r="B31" s="86">
        <f t="shared" si="6"/>
        <v>45772</v>
      </c>
      <c r="C31" s="62">
        <f>VLOOKUP($B31,RD_15[#All],C$2,0)/C$1</f>
        <v>4.366028708133971</v>
      </c>
      <c r="D31" s="62">
        <f>VLOOKUP($B31,RD_15[#All],D$2,0)/D$1</f>
        <v>4.258373205741627</v>
      </c>
      <c r="E31" s="62">
        <f>VLOOKUP($B31,RD_15[#All],E$2,0)/E$1</f>
        <v>4.3984848484848484</v>
      </c>
      <c r="F31" s="62">
        <f>VLOOKUP($B31,RD_15[#All],F$2,0)/F$1</f>
        <v>4.4037878787878784</v>
      </c>
      <c r="G31" s="62">
        <f>VLOOKUP($B31,RD_15[#All],G$2,0)/G$1</f>
        <v>4.3659090909090903</v>
      </c>
      <c r="H31" s="62">
        <f>VLOOKUP($B31,RD_15[#All],H$2,0)/H$1</f>
        <v>4.2224753227031133</v>
      </c>
      <c r="I31" s="62">
        <f>VLOOKUP($B31,RD_15[#All],I$2,0)/I$1</f>
        <v>4.4957918898240248</v>
      </c>
      <c r="J31" s="62">
        <f>VLOOKUP($B31,RD_15[#All],J$2,0)/J$1</f>
        <v>4.2765151515151514</v>
      </c>
      <c r="K31" s="62">
        <f>VLOOKUP($B31,RD_15[#All],K$2,0)/K$1</f>
        <v>4.4022727272727273</v>
      </c>
      <c r="L31" s="62">
        <f>VLOOKUP($B31,RD_15[#All],L$2,0)/L$1</f>
        <v>4.422727272727272</v>
      </c>
      <c r="M31" s="62">
        <f>VLOOKUP($B31,RD_15[#All],M$2,0)/M$1</f>
        <v>4.4409090909090914</v>
      </c>
      <c r="N31" s="62">
        <f>VLOOKUP($B31,RD_15[#All],N$2,0)/N$1</f>
        <v>4.413636363636364</v>
      </c>
      <c r="O31" s="62">
        <f>VLOOKUP($B31,RD_15[#All],O$2,0)/O$1</f>
        <v>4.4310606060606057</v>
      </c>
      <c r="P31" s="62">
        <f>VLOOKUP($B31,RD_15[#All],P$2,0)/P$1</f>
        <v>4.4181818181818189</v>
      </c>
      <c r="Q31" s="62">
        <f>VLOOKUP($B31,RD_15[#All],Q$2,0)/Q$1</f>
        <v>4.4689393939393938</v>
      </c>
      <c r="R31" s="62">
        <f>VLOOKUP($B31,RD_15[#All],R$2,0)/R$1</f>
        <v>4.4727272727272727</v>
      </c>
      <c r="S31" s="62">
        <f>VLOOKUP($B31,RD_15[#All],S$2,0)/S$1</f>
        <v>4.3979266347687398</v>
      </c>
      <c r="T31" s="62">
        <f>VLOOKUP($B31,RD_15[#All],T$2,0)/T$1</f>
        <v>4.4186602870813401</v>
      </c>
      <c r="U31" s="62">
        <f>VLOOKUP($B31,RD_15[#All],U$2,0)/U$1</f>
        <v>4.3818181818181818</v>
      </c>
      <c r="V31" s="62">
        <f>VLOOKUP($B31,RD_15[#All],V$2,0)/V$1</f>
        <v>4.4356060606060606</v>
      </c>
      <c r="W31" s="62">
        <f>VLOOKUP($B31,RD_15[#All],W$2,0)/W$1</f>
        <v>4.5628787878787875</v>
      </c>
      <c r="X31" s="62">
        <f>VLOOKUP($B31,RD_15[#All],X$2,0)/X$1</f>
        <v>4.5030303030303029</v>
      </c>
      <c r="Y31" s="62">
        <f>VLOOKUP($B31,RD_15[#All],Y$2,0)/Y$1</f>
        <v>4.5621212121212125</v>
      </c>
      <c r="Z31" s="62">
        <f>VLOOKUP($B31,RD_15[#All],Z$2,0)/Z$1</f>
        <v>4.540151515151515</v>
      </c>
      <c r="AA31" s="62">
        <f>VLOOKUP($B31,RD_15[#All],AA$2,0)/AA$1</f>
        <v>4.5204545454545455</v>
      </c>
      <c r="AB31" s="62">
        <f>VLOOKUP($B31,RD_15[#All],AB$2,0)/AB$1</f>
        <v>4.5174242424242417</v>
      </c>
      <c r="AC31" s="62">
        <f>VLOOKUP($B31,RD_15[#All],AC$2,0)/AC$1</f>
        <v>4.547727272727272</v>
      </c>
      <c r="AD31" s="62">
        <f>VLOOKUP($B31,RD_15[#All],AD$2,0)/AD$1</f>
        <v>4.540151515151515</v>
      </c>
      <c r="AE31" s="62">
        <f>VLOOKUP($B31,RD_15[#All],AE$2,0)/AE$1</f>
        <v>4.5712121212121213</v>
      </c>
      <c r="AF31" s="62">
        <f>VLOOKUP($B31,RD_15[#All],AF$2,0)/AF$1</f>
        <v>4.5712121212121213</v>
      </c>
      <c r="AG31" s="62">
        <f>VLOOKUP($B31,RD_15[#All],AG$2,0)/AG$1</f>
        <v>4.5204545454545455</v>
      </c>
      <c r="AH31" s="62">
        <f>VLOOKUP($B31,RD_15[#All],AH$2,0)/AH$1</f>
        <v>4.5530303030303028</v>
      </c>
      <c r="AI31" s="62">
        <f>VLOOKUP($B31,RD_15[#All],AI$2,0)/AI$1</f>
        <v>4.3666666666666663</v>
      </c>
      <c r="AJ31" s="62">
        <f>VLOOKUP($B31,RD_15[#All],AJ$2,0)/AJ$1</f>
        <v>4.3030303030303028</v>
      </c>
      <c r="AK31" s="62">
        <f>VLOOKUP($B31,RD_15[#All],AK$2,0)/AK$1</f>
        <v>4.3413078149920254</v>
      </c>
      <c r="AL31" s="62">
        <f>VLOOKUP($B31,RD_15[#All],AL$2,0)/AL$1</f>
        <v>4.3843700159489627</v>
      </c>
      <c r="AM31" s="62">
        <f>VLOOKUP($B31,RD_15[#All],AM$2,0)/AM$1</f>
        <v>4.4505582137161088</v>
      </c>
      <c r="AN31" s="62">
        <f>VLOOKUP($B31,RD_15[#All],AN$2,0)/AN$1</f>
        <v>4.4529505582137157</v>
      </c>
      <c r="AO31" s="62">
        <f>VLOOKUP($B31,RD_15[#All],AO$2,0)/AO$1</f>
        <v>4.3886363636363637</v>
      </c>
      <c r="AP31" s="62">
        <f>VLOOKUP($B31,RD_15[#All],AP$2,0)/AP$1</f>
        <v>4.4122807017543852</v>
      </c>
      <c r="AQ31" s="62">
        <f>VLOOKUP($B31,RD_15[#All],AQ$2,0)/AQ$1</f>
        <v>4.3227272727272732</v>
      </c>
      <c r="AR31" s="62">
        <f>VLOOKUP($B31,RD_15[#All],AR$2,0)/AR$1</f>
        <v>4.4236804564907279</v>
      </c>
      <c r="AS31" s="62">
        <f>VLOOKUP($B31,RD_15[#All],AS$2,0)/AS$1</f>
        <v>4.5228848821081842</v>
      </c>
      <c r="AT31" s="62">
        <f>VLOOKUP($B31,RD_15[#All],AT$2,0)/AT$1</f>
        <v>4.5146198830409352</v>
      </c>
      <c r="AU31" s="62">
        <f>VLOOKUP($B31,RD_15[#All],AU$2,0)/AU$1</f>
        <v>4.5065789473684204</v>
      </c>
      <c r="AV31" s="62">
        <f>VLOOKUP($B31,RD_15[#All],AV$2,0)/AV$1</f>
        <v>4.6280752532561511</v>
      </c>
      <c r="AW31" s="62">
        <f>VLOOKUP($B31,RD_15[#All],AW$2,0)/AW$1</f>
        <v>4.5898123324396787</v>
      </c>
      <c r="AX31" s="62">
        <f>VLOOKUP($B31,RD_15[#All],AX$2,0)/AX$1</f>
        <v>4.422043010752688</v>
      </c>
      <c r="AY31" s="62">
        <f>VLOOKUP($B31,RD_15[#All],AY$2,0)/AY$1</f>
        <v>4.4352078239608801</v>
      </c>
      <c r="AZ31" s="62">
        <f>VLOOKUP($B31,RD_15[#All],AZ$2,0)/AZ$1</f>
        <v>4.5136078157711088</v>
      </c>
      <c r="BA31" s="62">
        <f>VLOOKUP($B31,RD_15[#All],BA$2,0)/BA$1</f>
        <v>4.532258064516129</v>
      </c>
      <c r="BB31" s="62">
        <f>VLOOKUP($B31,RD_15[#All],BB$2,0)/BB$1</f>
        <v>4.4126178390137776</v>
      </c>
      <c r="BC31" s="62">
        <f>VLOOKUP($B31,RD_15[#All],BC$2,0)/BC$1</f>
        <v>4.3759018759018762</v>
      </c>
      <c r="BD31" s="62">
        <f>VLOOKUP($B31,RD_15[#All],BD$2,0)/BD$1</f>
        <v>4.3919944789510001</v>
      </c>
      <c r="BE31" s="62">
        <f>VLOOKUP($B31,RD_15[#All],BE$2,0)/BE$1</f>
        <v>4.3176795580110499</v>
      </c>
      <c r="BF31" s="62">
        <f>VLOOKUP($B31,RD_15[#All],BF$2,0)/BF$1</f>
        <v>4.4268719384184747</v>
      </c>
      <c r="BG31" s="62">
        <f>VLOOKUP($B31,RD_15[#All],BG$2,0)/BG$1</f>
        <v>4.3951612903225801</v>
      </c>
      <c r="BH31" s="62">
        <f>VLOOKUP($B31,RD_15[#All],BH$2,0)/BH$1</f>
        <v>4.2124824684431985</v>
      </c>
      <c r="BI31" s="62">
        <f>VLOOKUP($B31,RD_15[#All],BI$2,0)/BI$1</f>
        <v>4.2220447284345051</v>
      </c>
      <c r="BJ31" s="62">
        <f>VLOOKUP($B31,RD_15[#All],BJ$2,0)/BJ$1</f>
        <v>4.2051460361613353</v>
      </c>
      <c r="BK31" s="62">
        <f>VLOOKUP($B31,RD_15[#All],BK$2,0)/BK$1</f>
        <v>4.4196969696969699</v>
      </c>
      <c r="BL31" s="62">
        <f>VLOOKUP($B31,RD_15[#All],BL$2,0)/BL$1</f>
        <v>4.3383757961783438</v>
      </c>
      <c r="BM31" s="62">
        <f>VLOOKUP($B31,RD_15[#All],BM$2,0)/BM$1</f>
        <v>4.3775659824046924</v>
      </c>
      <c r="BN31" s="62">
        <f>VLOOKUP($B31,RD_15[#All],BN$2,0)/BN$1</f>
        <v>4.7556935817805384</v>
      </c>
      <c r="BO31" s="62">
        <f>VLOOKUP($B31,RD_15[#All],BO$2,0)/BO$1</f>
        <v>4.6849551414768804</v>
      </c>
      <c r="BP31" s="62">
        <f>VLOOKUP($B31,RD_15[#All],BP$2,0)/BP$1</f>
        <v>4.6922810661128418</v>
      </c>
      <c r="BQ31" s="62">
        <f>VLOOKUP($B31,RD_15[#All],BQ$2,0)/BQ$1</f>
        <v>4.7408557625948928</v>
      </c>
      <c r="BR31" s="62">
        <f>VLOOKUP($B31,RD_15[#All],BR$2,0)/BR$1</f>
        <v>4.7550034506556242</v>
      </c>
      <c r="BS31" s="62">
        <f>VLOOKUP($B31,RD_15[#All],BS$2,0)/BS$1</f>
        <v>4.7333678935545178</v>
      </c>
      <c r="BT31" s="62">
        <f>VLOOKUP($B31,RD_15[#All],BT$2,0)/BT$1</f>
        <v>4.6366459627329188</v>
      </c>
      <c r="BU31" s="62">
        <f>VLOOKUP($B31,RD_15[#All],BU$2,0)/BU$1</f>
        <v>4.7553485162180813</v>
      </c>
      <c r="BV31" s="62">
        <f>VLOOKUP($B31,RD_15[#All],BV$2,0)/BV$1</f>
        <v>4.7408557625948928</v>
      </c>
      <c r="BW31" s="62">
        <f>VLOOKUP($B31,RD_15[#All],BW$2,0)/BW$1</f>
        <v>4.6590752242926152</v>
      </c>
      <c r="BX31" s="62">
        <f>VLOOKUP($B31,RD_15[#All],BX$2,0)/BX$1</f>
        <v>4.6051121544079292</v>
      </c>
      <c r="BY31" s="62">
        <f>VLOOKUP($B31,RD_15[#All],BY$2,0)/BY$1</f>
        <v>4.6514837819185644</v>
      </c>
      <c r="BZ31" s="62">
        <f>VLOOKUP($B31,RD_15[#All],BZ$2,0)/BZ$1</f>
        <v>4.7301587301587302</v>
      </c>
      <c r="CA31" s="62">
        <f>VLOOKUP($B31,RD_15[#All],CA$2,0)/CA$1</f>
        <v>4.6655844155844157</v>
      </c>
      <c r="CB31" s="62">
        <f>VLOOKUP($B31,RD_15[#All],CB$2,0)/CB$1</f>
        <v>4.7329192546583849</v>
      </c>
      <c r="CC31" s="62">
        <f>VLOOKUP($B31,RD_15[#All],CC$2,0)/CC$1</f>
        <v>4.7612146307798477</v>
      </c>
      <c r="CD31" s="62">
        <f>VLOOKUP($B31,RD_15[#All],CD$2,0)/CD$1</f>
        <v>4.7484472049689437</v>
      </c>
      <c r="CE31" s="62">
        <f>VLOOKUP($B31,RD_15[#All],CE$2,0)/CE$1</f>
        <v>4.6728778467908905</v>
      </c>
      <c r="CF31" s="62">
        <f>VLOOKUP($B31,RD_15[#All],CF$2,0)/CF$1</f>
        <v>4.7420634920634921</v>
      </c>
      <c r="CG31" s="62">
        <f>VLOOKUP($B31,RD_15[#All],CG$2,0)/CG$1</f>
        <v>4.8077984817115249</v>
      </c>
      <c r="CH31" s="62">
        <f>VLOOKUP($B31,RD_15[#All],CH$2,0)/CH$1</f>
        <v>4.7954545454545459</v>
      </c>
      <c r="CI31" s="62">
        <f>VLOOKUP($B31,RD_15[#All],CI$2,0)/CI$1</f>
        <v>4.7788129744651489</v>
      </c>
      <c r="CJ31" s="62">
        <f>VLOOKUP($B31,RD_15[#All],CJ$2,0)/CJ$1</f>
        <v>4.7316017316017316</v>
      </c>
      <c r="CK31" s="62">
        <f>VLOOKUP($B31,RD_15[#All],CK$2,0)/CK$1</f>
        <v>4.7557720057720054</v>
      </c>
      <c r="CL31" s="62">
        <f>VLOOKUP($B31,RD_15[#All],CL$2,0)/CL$1</f>
        <v>4.6946604458268535</v>
      </c>
      <c r="CM31" s="62">
        <f>VLOOKUP($B31,RD_15[#All],CM$2,0)/CM$1</f>
        <v>4.7394755003450655</v>
      </c>
      <c r="CN31" s="62">
        <f>VLOOKUP($B31,RD_15[#All],CN$2,0)/CN$1</f>
        <v>4.7198067632850238</v>
      </c>
      <c r="CO31" s="62">
        <f>VLOOKUP($B31,RD_15[#All],CO$2,0)/CO$1</f>
        <v>4.7267080745341614</v>
      </c>
      <c r="CP31" s="62">
        <f>VLOOKUP($B31,RD_15[#All],CP$2,0)/CP$1</f>
        <v>4.6242236024844718</v>
      </c>
      <c r="CQ31" s="62">
        <f>VLOOKUP($B31,RD_15[#All],CQ$2,0)/CQ$1</f>
        <v>4.7222222222222223</v>
      </c>
      <c r="CR31" s="62">
        <f>VLOOKUP($B31,RD_15[#All],CR$2,0)/CR$1</f>
        <v>4.7518978605935125</v>
      </c>
      <c r="CS31" s="62">
        <f>VLOOKUP($B31,RD_15[#All],CS$2,0)/CS$1</f>
        <v>4.8046928916494132</v>
      </c>
      <c r="CT31" s="62">
        <f>VLOOKUP($B31,RD_15[#All],CT$2,0)/CT$1</f>
        <v>4.7681159420289854</v>
      </c>
      <c r="CU31" s="62">
        <f>VLOOKUP($B31,RD_15[#All],CU$2,0)/CU$1</f>
        <v>4.696190476190476</v>
      </c>
      <c r="CV31" s="62">
        <f>VLOOKUP($B31,RD_15[#All],CV$2,0)/CV$1</f>
        <v>4.7515527950310554</v>
      </c>
      <c r="CW31" s="62">
        <f>VLOOKUP($B31,RD_15[#All],CW$2,0)/CW$1</f>
        <v>4.7694962042788127</v>
      </c>
      <c r="CX31" s="62">
        <f>VLOOKUP($B31,RD_15[#All],CX$2,0)/CX$1</f>
        <v>4.770923520923521</v>
      </c>
      <c r="CY31" s="62">
        <f>VLOOKUP($B31,RD_15[#All],CY$2,0)/CY$1</f>
        <v>4.7276334776334776</v>
      </c>
      <c r="CZ31" s="62">
        <f>VLOOKUP($B31,RD_15[#All],CZ$2,0)/CZ$1</f>
        <v>4.7908902691511388</v>
      </c>
      <c r="DA31" s="62">
        <f>VLOOKUP($B31,RD_15[#All],DA$2,0)/DA$1</f>
        <v>4.6857340960305081</v>
      </c>
      <c r="DB31" s="62">
        <f>VLOOKUP($B31,RD_15[#All],DB$2,0)/DB$1</f>
        <v>4.7677708764665283</v>
      </c>
      <c r="DC31" s="62">
        <f>VLOOKUP($B31,RD_15[#All],DC$2,0)/DC$1</f>
        <v>4.9082125603864739</v>
      </c>
      <c r="DD31" s="62">
        <f>VLOOKUP($B31,RD_15[#All],DD$2,0)/DD$1</f>
        <v>4.7584541062801931</v>
      </c>
      <c r="DE31" s="62">
        <f>VLOOKUP($B31,RD_15[#All],DE$2,0)/DE$1</f>
        <v>4.8643892339544514</v>
      </c>
      <c r="DF31" s="62">
        <f>VLOOKUP($B31,RD_15[#All],DF$2,0)/DF$1</f>
        <v>4.7660455486542439</v>
      </c>
      <c r="DG31" s="62">
        <f>VLOOKUP($B31,RD_15[#All],DG$2,0)/DG$1</f>
        <v>4.7895100069013115</v>
      </c>
      <c r="DH31" s="62">
        <f>VLOOKUP($B31,RD_15[#All],DH$2,0)/DH$1</f>
        <v>4.8768115942028984</v>
      </c>
      <c r="DI31" s="62">
        <f>VLOOKUP($B31,RD_15[#All],DI$2,0)/DI$1</f>
        <v>4.8464458247066942</v>
      </c>
      <c r="DJ31" s="62">
        <f>VLOOKUP($B31,RD_15[#All],DJ$2,0)/DJ$1</f>
        <v>4.8633540372670812</v>
      </c>
      <c r="DK31" s="62">
        <f>VLOOKUP($B31,RD_15[#All],DK$2,0)/DK$1</f>
        <v>4.8356009070294776</v>
      </c>
      <c r="DL31" s="62">
        <f>VLOOKUP($B31,RD_15[#All],DL$2,0)/DL$1</f>
        <v>4.695526695526695</v>
      </c>
      <c r="DM31" s="62">
        <f>VLOOKUP($B31,RD_15[#All],DM$2,0)/DM$1</f>
        <v>4.72463768115942</v>
      </c>
      <c r="DN31" s="62">
        <f>VLOOKUP($B31,RD_15[#All],DN$2,0)/DN$1</f>
        <v>4.7677708764665283</v>
      </c>
      <c r="DO31" s="62">
        <f>VLOOKUP($B31,RD_15[#All],DO$2,0)/DO$1</f>
        <v>4.7429261559696343</v>
      </c>
      <c r="DP31" s="62">
        <f>VLOOKUP($B31,RD_15[#All],DP$2,0)/DP$1</f>
        <v>4.8053830227743264</v>
      </c>
      <c r="DQ31" s="62">
        <f>VLOOKUP($B31,RD_15[#All],DQ$2,0)/DQ$1</f>
        <v>4.6031746031746028</v>
      </c>
      <c r="DR31" s="62">
        <f>VLOOKUP($B31,RD_15[#All],DR$2,0)/DR$1</f>
        <v>4.8126293995859211</v>
      </c>
      <c r="DS31" s="62">
        <f>VLOOKUP($B31,RD_15[#All],DS$2,0)/DS$1</f>
        <v>4.7881297446514832</v>
      </c>
      <c r="DT31" s="62">
        <f>VLOOKUP($B31,RD_15[#All],DT$2,0)/DT$1</f>
        <v>4.7784679089026909</v>
      </c>
      <c r="DU31" s="62">
        <f>VLOOKUP($B31,RD_15[#All],DU$2,0)/DU$1</f>
        <v>4.7463924963924971</v>
      </c>
      <c r="DV31" s="62">
        <f>VLOOKUP($B31,RD_15[#All],DV$2,0)/DV$1</f>
        <v>4.7954545454545459</v>
      </c>
      <c r="DW31" s="62">
        <f>VLOOKUP($B31,RD_15[#All],DW$2,0)/DW$1</f>
        <v>4.8133195307108352</v>
      </c>
      <c r="DX31" s="62">
        <f>VLOOKUP($B31,RD_15[#All],DX$2,0)/DX$1</f>
        <v>4.7988267770876467</v>
      </c>
      <c r="DY31" s="62">
        <f>VLOOKUP($B31,RD_15[#All],DY$2,0)/DY$1</f>
        <v>4.7049689440993783</v>
      </c>
      <c r="DZ31" s="62">
        <f>VLOOKUP($B31,RD_15[#All],DZ$2,0)/DZ$1</f>
        <v>4.7926155969634232</v>
      </c>
      <c r="EA31" s="62">
        <f>VLOOKUP($B31,RD_15[#All],EA$2,0)/EA$1</f>
        <v>4.6432022084195994</v>
      </c>
      <c r="EB31" s="62">
        <f>VLOOKUP($B31,RD_15[#All],EB$2,0)/EB$1</f>
        <v>4.7325741890959279</v>
      </c>
      <c r="EC31" s="62">
        <f>VLOOKUP($B31,RD_15[#All],EC$2,0)/EC$1</f>
        <v>4.7215320910973082</v>
      </c>
      <c r="ED31" s="62">
        <f>VLOOKUP($B31,RD_15[#All],ED$2,0)/ED$1</f>
        <v>4.8157349896480328</v>
      </c>
      <c r="EE31" s="62">
        <f>VLOOKUP($B31,RD_15[#All],EE$2,0)/EE$1</f>
        <v>4.7284334023464458</v>
      </c>
      <c r="EF31" s="62">
        <f>VLOOKUP($B31,RD_15[#All],EF$2,0)/EF$1</f>
        <v>4.8436853002070395</v>
      </c>
      <c r="EG31" s="62">
        <f>VLOOKUP($B31,RD_15[#All],EG$2,0)/EG$1</f>
        <v>4.7215320910973082</v>
      </c>
      <c r="EH31" s="62">
        <f>VLOOKUP($B31,RD_15[#All],EH$2,0)/EH$1</f>
        <v>4.6538992408557629</v>
      </c>
      <c r="EI31" s="62">
        <f>VLOOKUP($B31,RD_15[#All],EI$2,0)/EI$1</f>
        <v>4.6590909090909092</v>
      </c>
      <c r="EJ31" s="62">
        <f>VLOOKUP($B31,RD_15[#All],EJ$2,0)/EJ$1</f>
        <v>4.791235334713595</v>
      </c>
      <c r="EK31" s="62">
        <f>VLOOKUP($B31,RD_15[#All],EK$2,0)/EK$1</f>
        <v>4.6460317460317464</v>
      </c>
      <c r="EL31" s="62">
        <f>VLOOKUP($B31,RD_15[#All],EL$2,0)/EL$1</f>
        <v>4.7091097308488612</v>
      </c>
      <c r="EM31" s="62">
        <f>VLOOKUP($B31,RD_15[#All],EM$2,0)/EM$1</f>
        <v>4.6366459627329188</v>
      </c>
      <c r="EN31" s="62">
        <f>VLOOKUP($B31,RD_15[#All],EN$2,0)/EN$1</f>
        <v>4.7218771566597653</v>
      </c>
      <c r="EO31" s="62">
        <f>VLOOKUP($B31,RD_15[#All],EO$2,0)/EO$1</f>
        <v>4.7601794340924775</v>
      </c>
      <c r="EP31" s="62">
        <f>VLOOKUP($B31,RD_15[#All],EP$2,0)/EP$1</f>
        <v>4.7757073844030362</v>
      </c>
      <c r="EQ31" s="62">
        <f>VLOOKUP($B31,RD_15[#All],EQ$2,0)/EQ$1</f>
        <v>4.7581090407177369</v>
      </c>
      <c r="ER31" s="62">
        <f>VLOOKUP($B31,RD_15[#All],ER$2,0)/ER$1</f>
        <v>4.8347135955831604</v>
      </c>
      <c r="ES31" s="62">
        <f>VLOOKUP($B31,RD_15[#All],ES$2,0)/ES$1</f>
        <v>4.5086266390614211</v>
      </c>
      <c r="ET31" s="62">
        <f>VLOOKUP($B31,RD_15[#All],ET$2,0)/ET$1</f>
        <v>4.8398268398268396</v>
      </c>
      <c r="EU31" s="62">
        <f>VLOOKUP($B31,RD_15[#All],EU$2,0)/EU$1</f>
        <v>4.8296957671957674</v>
      </c>
      <c r="EV31" s="62">
        <f>VLOOKUP($B31,RD_15[#All],EV$2,0)/EV$1</f>
        <v>4.720779220779221</v>
      </c>
      <c r="EW31" s="62">
        <f>VLOOKUP($B31,RD_15[#All],EW$2,0)/EW$1</f>
        <v>4.7984126984126982</v>
      </c>
      <c r="EX31" s="62">
        <f>VLOOKUP($B31,RD_15[#All],EX$2,0)/EX$1</f>
        <v>4.7815734989648035</v>
      </c>
      <c r="EY31" s="62">
        <f>VLOOKUP($B31,RD_15[#All],EY$2,0)/EY$1</f>
        <v>4.9202569916855632</v>
      </c>
      <c r="EZ31" s="62">
        <f>VLOOKUP($B31,RD_15[#All],EZ$2,0)/EZ$1</f>
        <v>4.5928226363008973</v>
      </c>
      <c r="FA31" s="62">
        <f>VLOOKUP($B31,RD_15[#All],FA$2,0)/FA$1</f>
        <v>4.7777777777777777</v>
      </c>
      <c r="FB31" s="62">
        <f>VLOOKUP($B31,RD_15[#All],FB$2,0)/FB$1</f>
        <v>4.6538992408557629</v>
      </c>
      <c r="FC31" s="62">
        <f>VLOOKUP($B31,RD_15[#All],FC$2,0)/FC$1</f>
        <v>4.7446514837819187</v>
      </c>
      <c r="FD31" s="62">
        <f>VLOOKUP($B31,RD_15[#All],FD$2,0)/FD$1</f>
        <v>4.812284334023464</v>
      </c>
      <c r="FE31" s="62">
        <f>VLOOKUP($B31,RD_15[#All],FE$2,0)/FE$1</f>
        <v>4.679089026915114</v>
      </c>
      <c r="FF31" s="62">
        <f>VLOOKUP($B31,RD_15[#All],FF$2,0)/FF$1</f>
        <v>4.7394755003450655</v>
      </c>
      <c r="FG31" s="202">
        <f>VLOOKUP($B31,RD_15[#All],FG$2,0)/FG$1</f>
        <v>4.7608695652173916</v>
      </c>
      <c r="FH31" s="62">
        <f>VLOOKUP($B31,RD_15[#All],FH$2,0)/FH$1</f>
        <v>4.7515527950310554</v>
      </c>
      <c r="FI31" s="62">
        <f>VLOOKUP($B31,RD_15[#All],FI$2,0)/FI$1</f>
        <v>4.7056590752242924</v>
      </c>
      <c r="FJ31" s="62">
        <f>VLOOKUP($B31,RD_15[#All],FJ$2,0)/FJ$1</f>
        <v>4.7526455026455032</v>
      </c>
      <c r="FK31" s="62">
        <f>VLOOKUP($B31,RD_15[#All],FK$2,0)/FK$1</f>
        <v>4.8485162180814347</v>
      </c>
      <c r="FL31" s="62">
        <f>VLOOKUP($B31,RD_15[#All],FL$2,0)/FL$1</f>
        <v>4.7633477633477641</v>
      </c>
      <c r="FM31" s="62">
        <f>VLOOKUP($B31,RD_15[#All],FM$2,0)/FM$1</f>
        <v>4.7018140589569155</v>
      </c>
      <c r="FN31" s="62">
        <f>VLOOKUP($B31,RD_15[#All],FN$2,0)/FN$1</f>
        <v>4.7089947089947088</v>
      </c>
      <c r="FO31" s="62">
        <f>VLOOKUP($B31,RD_15[#All],FO$2,0)/FO$1</f>
        <v>4.7176870748299313</v>
      </c>
      <c r="FP31" s="62">
        <f>VLOOKUP($B31,RD_15[#All],FP$2,0)/FP$1</f>
        <v>4.7089947089947088</v>
      </c>
      <c r="FQ31" s="62">
        <f>VLOOKUP($B31,RD_15[#All],FQ$2,0)/FQ$1</f>
        <v>4.5680272108843534</v>
      </c>
      <c r="FR31" s="62">
        <f>VLOOKUP($B31,RD_15[#All],FR$2,0)/FR$1</f>
        <v>4.7071050642479211</v>
      </c>
      <c r="FS31" s="62">
        <f>VLOOKUP($B31,RD_15[#All],FS$2,0)/FS$1</f>
        <v>4.7271352985638693</v>
      </c>
      <c r="FT31" s="62">
        <f>VLOOKUP($B31,RD_15[#All],FT$2,0)/FT$1</f>
        <v>4.7615268329554041</v>
      </c>
      <c r="FU31" s="62">
        <f>VLOOKUP($B31,RD_15[#All],FU$2,0)/FU$1</f>
        <v>4.7962962962962958</v>
      </c>
      <c r="FV31" s="62">
        <f>VLOOKUP($B31,RD_15[#All],FV$2,0)/FV$1</f>
        <v>4.7305366591080871</v>
      </c>
      <c r="FW31" s="62">
        <f>VLOOKUP($B31,RD_15[#All],FW$2,0)/FW$1</f>
        <v>4.7524565381708239</v>
      </c>
      <c r="FX31" s="62">
        <f>VLOOKUP($B31,RD_15[#All],FX$2,0)/FX$1</f>
        <v>4.7751322751322745</v>
      </c>
      <c r="FY31" s="62">
        <f>VLOOKUP($B31,RD_15[#All],FY$2,0)/FY$1</f>
        <v>4.7838246409674978</v>
      </c>
      <c r="FZ31" s="62">
        <f>VLOOKUP($B31,RD_15[#All],FZ$2,0)/FZ$1</f>
        <v>4.7293650793650794</v>
      </c>
      <c r="GA31" s="62">
        <f>VLOOKUP($B31,RD_15[#All],GA$2,0)/GA$1</f>
        <v>4.7962962962962958</v>
      </c>
      <c r="GB31" s="62">
        <f>VLOOKUP($B31,RD_15[#All],GB$2,0)/GB$1</f>
        <v>4.6493506493506498</v>
      </c>
      <c r="GC31" s="62">
        <f>VLOOKUP($B31,RD_15[#All],GC$2,0)/GC$1</f>
        <v>4.7808012093726378</v>
      </c>
      <c r="GD31" s="62">
        <f>VLOOKUP($B31,RD_15[#All],GD$2,0)/GD$1</f>
        <v>4.7736205593348444</v>
      </c>
      <c r="GE31" s="62">
        <f>VLOOKUP($B31,RD_15[#All],GE$2,0)/GE$1</f>
        <v>4.7981859410430827</v>
      </c>
      <c r="GF31" s="62">
        <f>VLOOKUP($B31,RD_15[#All],GF$2,0)/GF$1</f>
        <v>4.77891156462585</v>
      </c>
      <c r="GG31" s="62">
        <f>VLOOKUP($B31,RD_15[#All],GG$2,0)/GG$1</f>
        <v>4.7600151171579741</v>
      </c>
      <c r="GH31" s="62">
        <f>VLOOKUP($B31,RD_15[#All],GH$2,0)/GH$1</f>
        <v>4.7838246409674978</v>
      </c>
      <c r="GI31" s="62">
        <f>VLOOKUP($B31,RD_15[#All],GI$2,0)/GI$1</f>
        <v>4.7328042328042326</v>
      </c>
      <c r="GJ31" s="62">
        <f>VLOOKUP($B31,RD_15[#All],GJ$2,0)/GJ$1</f>
        <v>4.792894935752078</v>
      </c>
      <c r="GK31" s="62">
        <f>VLOOKUP($B31,RD_15[#All],GK$2,0)/GK$1</f>
        <v>4.7006802721088432</v>
      </c>
      <c r="GL31" s="62">
        <f>VLOOKUP($B31,RD_15[#All],GL$2,0)/GL$1</f>
        <v>4.7993197278911568</v>
      </c>
      <c r="GM31" s="62">
        <f>VLOOKUP($B31,RD_15[#All],GM$2,0)/GM$1</f>
        <v>4.7021919879062732</v>
      </c>
      <c r="GN31" s="62">
        <f>VLOOKUP($B31,RD_15[#All],GN$2,0)/GN$1</f>
        <v>4.7388510959939527</v>
      </c>
      <c r="GO31" s="62">
        <f>VLOOKUP($B31,RD_15[#All],GO$2,0)/GO$1</f>
        <v>4.7746031746031745</v>
      </c>
      <c r="GP31" s="62">
        <f>VLOOKUP($B31,RD_15[#All],GP$2,0)/GP$1</f>
        <v>4.7519841269841274</v>
      </c>
      <c r="GQ31" s="62">
        <f>VLOOKUP($B31,RD_15[#All],GQ$2,0)/GQ$1</f>
        <v>4.7587301587301587</v>
      </c>
      <c r="GR31" s="62">
        <f>VLOOKUP($B31,RD_15[#All],GR$2,0)/GR$1</f>
        <v>4.6628216503992901</v>
      </c>
      <c r="GS31" s="62">
        <f>VLOOKUP($B31,RD_15[#All],GS$2,0)/GS$1</f>
        <v>4.8068623219680617</v>
      </c>
      <c r="GT31" s="62">
        <f>VLOOKUP($B31,RD_15[#All],GT$2,0)/GT$1</f>
        <v>4.7605965463108317</v>
      </c>
      <c r="GU31" s="62">
        <f>VLOOKUP($B31,RD_15[#All],GU$2,0)/GU$1</f>
        <v>4.7263783562205361</v>
      </c>
      <c r="GV31" s="62">
        <f>VLOOKUP($B31,RD_15[#All],GV$2,0)/GV$1</f>
        <v>4.7546242577298479</v>
      </c>
      <c r="GW31" s="62">
        <f>VLOOKUP($B31,RD_15[#All],GW$2,0)/GW$1</f>
        <v>4.8213425129087772</v>
      </c>
      <c r="GX31" s="62">
        <f>VLOOKUP($B31,RD_15[#All],GX$2,0)/GX$1</f>
        <v>4.7043432757718477</v>
      </c>
      <c r="GY31" s="62">
        <f>VLOOKUP($B31,RD_15[#All],GY$2,0)/GY$1</f>
        <v>4.5938843764930724</v>
      </c>
      <c r="GZ31" s="62">
        <f>VLOOKUP($B31,RD_15[#All],GZ$2,0)/GZ$1</f>
        <v>4.8376766091051806</v>
      </c>
      <c r="HA31" s="62">
        <f>VLOOKUP($B31,RD_15[#All],HA$2,0)/HA$1</f>
        <v>4.8058153027097132</v>
      </c>
      <c r="HB31" s="62">
        <f>VLOOKUP($B31,RD_15[#All],HB$2,0)/HB$1</f>
        <v>4.6656914514057375</v>
      </c>
      <c r="HC31" s="62">
        <f>VLOOKUP($B31,RD_15[#All],HC$2,0)/HC$1</f>
        <v>4.7798629941487087</v>
      </c>
      <c r="HD31" s="62">
        <f>VLOOKUP($B31,RD_15[#All],HD$2,0)/HD$1</f>
        <v>4.7312551394184039</v>
      </c>
      <c r="HE31" s="62">
        <f>VLOOKUP($B31,RD_15[#All],HE$2,0)/HE$1</f>
        <v>4.6754487748276574</v>
      </c>
      <c r="HF31" s="62">
        <f>VLOOKUP($B31,RD_15[#All],HF$2,0)/HF$1</f>
        <v>4.5885054172346988</v>
      </c>
      <c r="HG31" s="62">
        <f>VLOOKUP($B31,RD_15[#All],HG$2,0)/HG$1</f>
        <v>4.7399921507064366</v>
      </c>
      <c r="HH31" s="62">
        <f>VLOOKUP($B31,RD_15[#All],HH$2,0)/HH$1</f>
        <v>4.7543171114599687</v>
      </c>
      <c r="HI31" s="62">
        <f>VLOOKUP($B31,RD_15[#All],HI$2,0)/HI$1</f>
        <v>4.8312401883830454</v>
      </c>
      <c r="HJ31" s="62">
        <f>VLOOKUP($B31,RD_15[#All],HJ$2,0)/HJ$1</f>
        <v>4.7229372229372224</v>
      </c>
      <c r="HK31" s="62">
        <f>VLOOKUP($B31,RD_15[#All],HK$2,0)/HK$1</f>
        <v>4.8198793687515495</v>
      </c>
      <c r="HL31" s="62">
        <f>VLOOKUP($B31,RD_15[#All],HL$2,0)/HL$1</f>
        <v>4.7536193964765383</v>
      </c>
      <c r="HM31" s="62">
        <f>VLOOKUP($B31,RD_15[#All],HM$2,0)/HM$1</f>
        <v>4.6085164835164836</v>
      </c>
      <c r="HN31" s="62">
        <f>VLOOKUP($B31,RD_15[#All],HN$2,0)/HN$1</f>
        <v>4.5962018662110662</v>
      </c>
      <c r="HO31" s="62">
        <f>VLOOKUP($B31,RD_15[#All],HO$2,0)/HO$1</f>
        <v>4.7111972663950583</v>
      </c>
      <c r="HP31" s="62">
        <f>VLOOKUP($B31,RD_15[#All],HP$2,0)/HP$1</f>
        <v>4.6110455201364289</v>
      </c>
      <c r="HQ31" s="62">
        <f>VLOOKUP($B31,RD_15[#All],HQ$2,0)/HQ$1</f>
        <v>4.5472698703679448</v>
      </c>
      <c r="HR31" s="62">
        <f>VLOOKUP($B31,RD_15[#All],HR$2,0)/HR$1</f>
        <v>4.5470943198215927</v>
      </c>
      <c r="HS31" s="62">
        <f>VLOOKUP($B31,RD_15[#All],HS$2,0)/HS$1</f>
        <v>4.59608843537415</v>
      </c>
      <c r="HT31" s="62">
        <f>VLOOKUP($B31,RD_15[#All],HT$2,0)/HT$1</f>
        <v>4.4843456670502029</v>
      </c>
      <c r="HU31" s="62">
        <f>VLOOKUP($B31,RD_15[#All],HU$2,0)/HU$1</f>
        <v>4.6589125160553735</v>
      </c>
      <c r="HV31" s="62">
        <f>VLOOKUP($B31,RD_15[#All],HV$2,0)/HV$1</f>
        <v>4.6842443271014709</v>
      </c>
      <c r="HW31" s="62">
        <f>VLOOKUP($B31,RD_15[#All],HW$2,0)/HW$1</f>
        <v>4.7378335949764523</v>
      </c>
      <c r="HX31" s="62">
        <f>VLOOKUP($B31,RD_15[#All],HX$2,0)/HX$1</f>
        <v>4.7586342229199374</v>
      </c>
      <c r="HY31" s="62">
        <f>VLOOKUP($B31,RD_15[#All],HY$2,0)/HY$1</f>
        <v>4.7205651491365774</v>
      </c>
      <c r="HZ31" s="62">
        <f>VLOOKUP($B31,RD_15[#All],HZ$2,0)/HZ$1</f>
        <v>4.6680870150257903</v>
      </c>
      <c r="IA31" s="62">
        <f>VLOOKUP($B31,RD_15[#All],IA$2,0)/IA$1</f>
        <v>4.7790423861852434</v>
      </c>
      <c r="IB31" s="62">
        <f>VLOOKUP($B31,RD_15[#All],IB$2,0)/IB$1</f>
        <v>4.6650968079539501</v>
      </c>
      <c r="IC31" s="62">
        <f>VLOOKUP($B31,RD_15[#All],IC$2,0)/IC$1</f>
        <v>4.7833594976452112</v>
      </c>
      <c r="ID31" s="62">
        <f>VLOOKUP($B31,RD_15[#All],ID$2,0)/ID$1</f>
        <v>4.7080062794348505</v>
      </c>
      <c r="IE31" s="62">
        <f>VLOOKUP($B31,RD_15[#All],IE$2,0)/IE$1</f>
        <v>4.7174254317111455</v>
      </c>
      <c r="IF31" s="62">
        <f>VLOOKUP($B31,RD_15[#All],IF$2,0)/IF$1</f>
        <v>4.7225274725274717</v>
      </c>
      <c r="IG31" s="62">
        <f>VLOOKUP($B31,RD_15[#All],IG$2,0)/IG$1</f>
        <v>4.6191223742244141</v>
      </c>
      <c r="IH31" s="62">
        <f>VLOOKUP($B31,RD_15[#All],IH$2,0)/IH$1</f>
        <v>4.6408013754952524</v>
      </c>
      <c r="II31" s="62">
        <f>VLOOKUP($B31,RD_15[#All],II$2,0)/II$1</f>
        <v>4.5847349928982579</v>
      </c>
      <c r="IJ31" s="62">
        <f>VLOOKUP($B31,RD_15[#All],IJ$2,0)/IJ$1</f>
        <v>4.6449129102190323</v>
      </c>
      <c r="IK31" s="62">
        <f>VLOOKUP($B31,RD_15[#All],IK$2,0)/IK$1</f>
        <v>4.7998430141287285</v>
      </c>
      <c r="IL31" s="62">
        <f>VLOOKUP($B31,RD_15[#All],IL$2,0)/IL$1</f>
        <v>4.7378335949764523</v>
      </c>
      <c r="IM31" s="62">
        <f>VLOOKUP($B31,RD_15[#All],IM$2,0)/IM$1</f>
        <v>4.6471742543171111</v>
      </c>
      <c r="IN31" s="62">
        <f>VLOOKUP($B31,RD_15[#All],IN$2,0)/IN$1</f>
        <v>4.6849069298048889</v>
      </c>
      <c r="IO31" s="62">
        <f>VLOOKUP($B31,RD_15[#All],IO$2,0)/IO$1</f>
        <v>4.7299843014128724</v>
      </c>
      <c r="IP31" s="62">
        <f>VLOOKUP($B31,RD_15[#All],IP$2,0)/IP$1</f>
        <v>4.6624803767660907</v>
      </c>
      <c r="IQ31" s="62">
        <f>VLOOKUP($B31,RD_15[#All],IQ$2,0)/IQ$1</f>
        <v>4.7291993720565149</v>
      </c>
      <c r="IR31" s="62">
        <f>VLOOKUP($B31,RD_15[#All],IR$2,0)/IR$1</f>
        <v>4.6643492561859912</v>
      </c>
      <c r="IS31" s="62">
        <f>VLOOKUP($B31,RD_15[#All],IS$2,0)/IS$1</f>
        <v>4.6740674291694697</v>
      </c>
      <c r="IT31" s="62">
        <f>VLOOKUP($B31,RD_15[#All],IT$2,0)/IT$1</f>
        <v>4.6542573073185318</v>
      </c>
      <c r="IU31" s="62">
        <f>VLOOKUP($B31,RD_15[#All],IU$2,0)/IU$1</f>
        <v>4.6613590491141501</v>
      </c>
      <c r="IV31" s="62">
        <f>VLOOKUP($B31,RD_15[#All],IV$2,0)/IV$1</f>
        <v>4.719294311131045</v>
      </c>
      <c r="IW31" s="62">
        <f>VLOOKUP($B31,RD_15[#All],IW$2,0)/IW$1</f>
        <v>4.6639754803020104</v>
      </c>
      <c r="IX31" s="62">
        <f>VLOOKUP($B31,RD_15[#All],IX$2,0)/IX$1</f>
        <v>4.6755625327053902</v>
      </c>
      <c r="IY31" s="62">
        <f>VLOOKUP($B31,RD_15[#All],IY$2,0)/IY$1</f>
        <v>4.6994841892801071</v>
      </c>
      <c r="IZ31" s="62">
        <f>VLOOKUP($B31,RD_15[#All],IZ$2,0)/IZ$1</f>
        <v>4.6681889539032406</v>
      </c>
      <c r="JA31" s="62">
        <f>VLOOKUP($B31,RD_15[#All],JA$2,0)/JA$1</f>
        <v>4.4912592187926803</v>
      </c>
      <c r="JB31" s="62">
        <f>VLOOKUP($B31,RD_15[#All],JB$2,0)/JB$1</f>
        <v>4.7218619889427345</v>
      </c>
      <c r="JC31" s="62">
        <f>VLOOKUP($B31,RD_15[#All],JC$2,0)/JC$1</f>
        <v>4.7168597168597168</v>
      </c>
      <c r="JD31" s="62">
        <f>VLOOKUP($B31,RD_15[#All],JD$2,0)/JD$1</f>
        <v>4.7271920240371488</v>
      </c>
      <c r="JE31" s="62">
        <f>VLOOKUP($B31,RD_15[#All],JE$2,0)/JE$1</f>
        <v>4.7298534798534799</v>
      </c>
      <c r="JF31" s="62">
        <f>VLOOKUP($B31,RD_15[#All],JF$2,0)/JF$1</f>
        <v>4.7408750384839049</v>
      </c>
      <c r="JG31" s="62">
        <f>VLOOKUP($B31,RD_15[#All],JG$2,0)/JG$1</f>
        <v>4.7639074093069365</v>
      </c>
      <c r="JH31" s="62">
        <f>VLOOKUP($B31,RD_15[#All],JH$2,0)/JH$1</f>
        <v>4.8244612530326823</v>
      </c>
      <c r="JI31" s="62">
        <f>VLOOKUP($B31,RD_15[#All],JI$2,0)/JI$1</f>
        <v>4.8000136509453286</v>
      </c>
      <c r="JJ31" s="62">
        <f>VLOOKUP($B31,RD_15[#All],JJ$2,0)/JJ$1</f>
        <v>4.7133301481127567</v>
      </c>
      <c r="JK31" s="62">
        <f>VLOOKUP($B31,RD_15[#All],JK$2,0)/JK$1</f>
        <v>4.7980590837733699</v>
      </c>
      <c r="JL31" s="62">
        <f>VLOOKUP($B31,RD_15[#All],JL$2,0)/JL$1</f>
        <v>4.7544642857142865</v>
      </c>
      <c r="JM31" s="62">
        <f>VLOOKUP($B31,RD_15[#All],JM$2,0)/JM$1</f>
        <v>4.5767317009296837</v>
      </c>
      <c r="JN31" s="62">
        <f>VLOOKUP($B31,RD_15[#All],JN$2,0)/JN$1</f>
        <v>4.6525484565685566</v>
      </c>
      <c r="JO31" s="62">
        <f>VLOOKUP($B31,RD_15[#All],JO$2,0)/JO$1</f>
        <v>4.6199423857535677</v>
      </c>
      <c r="JP31" s="62">
        <f>VLOOKUP($B31,RD_15[#All],JP$2,0)/JP$1</f>
        <v>4.7164442700156988</v>
      </c>
      <c r="JQ31" s="62">
        <f>VLOOKUP($B31,RD_15[#All],JQ$2,0)/JQ$1</f>
        <v>4.8007151578580158</v>
      </c>
      <c r="JR31" s="62">
        <f>VLOOKUP($B31,RD_15[#All],JR$2,0)/JR$1</f>
        <v>4.7453340310483174</v>
      </c>
      <c r="JS31" s="62">
        <f>VLOOKUP($B31,RD_15[#All],JS$2,0)/JS$1</f>
        <v>4.7498464268650604</v>
      </c>
      <c r="JT31" s="62">
        <f>VLOOKUP($B31,RD_15[#All],JT$2,0)/JT$1</f>
        <v>4.8438403701561592</v>
      </c>
      <c r="JU31" s="62">
        <f>VLOOKUP($B31,RD_15[#All],JU$2,0)/JU$1</f>
        <v>4.7723704866562011</v>
      </c>
      <c r="JV31" s="62">
        <f>VLOOKUP($B31,RD_15[#All],JV$2,0)/JV$1</f>
        <v>4.652683295540438</v>
      </c>
      <c r="JW31" s="62">
        <f>VLOOKUP($B31,RD_15[#All],JW$2,0)/JW$1</f>
        <v>4.6334089191232044</v>
      </c>
      <c r="JX31" s="62">
        <f>VLOOKUP($B31,RD_15[#All],JX$2,0)/JX$1</f>
        <v>4.6250944822373388</v>
      </c>
      <c r="JY31" s="62">
        <f>VLOOKUP($B31,RD_15[#All],JY$2,0)/JY$1</f>
        <v>4.6477702191987902</v>
      </c>
      <c r="JZ31" s="62">
        <f>VLOOKUP($B31,RD_15[#All],JZ$2,0)/JZ$1</f>
        <v>4.4988662131519277</v>
      </c>
      <c r="KA31" s="62">
        <f>VLOOKUP($B31,RD_15[#All],KA$2,0)/KA$1</f>
        <v>4.5850340136054424</v>
      </c>
      <c r="KB31" s="62">
        <f>VLOOKUP($B31,RD_15[#All],KB$2,0)/KB$1</f>
        <v>4.6613756613756614</v>
      </c>
      <c r="KC31" s="62">
        <f>VLOOKUP($B31,RD_15[#All],KC$2,0)/KC$1</f>
        <v>4.5733182161753581</v>
      </c>
      <c r="KD31" s="62">
        <f>VLOOKUP($B31,RD_15[#All],KD$2,0)/KD$1</f>
        <v>4.5309901738473171</v>
      </c>
      <c r="KE31" s="62">
        <f>VLOOKUP($B31,RD_15[#All],KE$2,0)/KE$1</f>
        <v>4.7033257747543455</v>
      </c>
      <c r="KF31" s="62">
        <f>VLOOKUP($B31,RD_15[#All],KF$2,0)/KF$1</f>
        <v>4.5883367839889582</v>
      </c>
      <c r="KG31" s="62">
        <f>VLOOKUP($B31,RD_15[#All],KG$2,0)/KG$1</f>
        <v>4.6832955404383974</v>
      </c>
      <c r="KH31" s="62">
        <f>VLOOKUP($B31,RD_15[#All],KH$2,0)/KH$1</f>
        <v>4.704081632653061</v>
      </c>
      <c r="KI31" s="62">
        <f>VLOOKUP($B31,RD_15[#All],KI$2,0)/KI$1</f>
        <v>4.7007936507936501</v>
      </c>
      <c r="KJ31" s="62">
        <f>VLOOKUP($B31,RD_15[#All],KJ$2,0)/KJ$1</f>
        <v>4.6472222222222221</v>
      </c>
      <c r="KK31" s="62">
        <f>VLOOKUP($B31,RD_15[#All],KK$2,0)/KK$1</f>
        <v>4.6365079365079369</v>
      </c>
      <c r="KL31" s="62">
        <f>VLOOKUP($B31,RD_15[#All],KL$2,0)/KL$1</f>
        <v>4.6506849315068495</v>
      </c>
      <c r="KM31" s="62">
        <f>VLOOKUP($B31,RD_15[#All],KM$2,0)/KM$1</f>
        <v>4.7012937595129376</v>
      </c>
      <c r="KN31" s="62">
        <f>VLOOKUP($B31,RD_15[#All],KN$2,0)/KN$1</f>
        <v>4.6780432309442546</v>
      </c>
      <c r="KO31" s="62">
        <f>VLOOKUP($B31,RD_15[#All],KO$2,0)/KO$1</f>
        <v>4.6678043230944262</v>
      </c>
      <c r="KP31" s="62">
        <f>VLOOKUP($B31,RD_15[#All],KP$2,0)/KP$1</f>
        <v>4.6621160409556319</v>
      </c>
      <c r="KQ31" s="62">
        <f>VLOOKUP($B31,RD_15[#All],KQ$2,0)/KQ$1</f>
        <v>4.6164762893734865</v>
      </c>
      <c r="KR31" s="62">
        <f>VLOOKUP($B31,RD_15[#All],KR$2,0)/KR$1</f>
        <v>4.6423966628744786</v>
      </c>
      <c r="KS31" s="62">
        <f>VLOOKUP($B31,RD_15[#All],KS$2,0)/KS$1</f>
        <v>4.6279863481228674</v>
      </c>
      <c r="KT31" s="62">
        <f>VLOOKUP($B31,RD_15[#All],KT$2,0)/KT$1</f>
        <v>4.6841107318923019</v>
      </c>
      <c r="KU31" s="62">
        <f>VLOOKUP($B31,RD_15[#All],KU$2,0)/KU$1</f>
        <v>4.6313993174061432</v>
      </c>
      <c r="KV31" s="62">
        <f>VLOOKUP($B31,RD_15[#All],KV$2,0)/KV$1</f>
        <v>4.720335429769392</v>
      </c>
      <c r="KW31" s="62">
        <f>VLOOKUP($B31,RD_15[#All],KW$2,0)/KW$1</f>
        <v>4.6825938566552905</v>
      </c>
      <c r="KX31" s="62">
        <f>VLOOKUP($B31,RD_15[#All],KX$2,0)/KX$1</f>
        <v>4.7271352985638693</v>
      </c>
      <c r="KY31" s="62">
        <f>VLOOKUP($B31,RD_15[#All],KY$2,0)/KY$1</f>
        <v>4.7341269841269842</v>
      </c>
      <c r="KZ31" s="62">
        <f>VLOOKUP($B31,RD_15[#All],KZ$2,0)/KZ$1</f>
        <v>4.6912698412698415</v>
      </c>
      <c r="LA31" s="62">
        <f>VLOOKUP($B31,RD_15[#All],LA$2,0)/LA$1</f>
        <v>4.6361852433281001</v>
      </c>
      <c r="LB31" s="62">
        <f>VLOOKUP($B31,RD_15[#All],LB$2,0)/LB$1</f>
        <v>4.48501808750256</v>
      </c>
      <c r="LC31" s="62">
        <f>VLOOKUP($B31,RD_15[#All],LC$2,0)/LC$1</f>
        <v>4.727380952380952</v>
      </c>
      <c r="LD31" s="62">
        <f>VLOOKUP($B31,RD_15[#All],LD$2,0)/LD$1</f>
        <v>4.6411751513792332</v>
      </c>
      <c r="LE31" s="62">
        <f>VLOOKUP($B31,RD_15[#All],LE$2,0)/LE$1</f>
        <v>4.6262241160200341</v>
      </c>
      <c r="LF31" s="62">
        <f>VLOOKUP($B31,RD_15[#All],LF$2,0)/LF$1</f>
        <v>4.6094042012409355</v>
      </c>
      <c r="LG31" s="62">
        <f>VLOOKUP($B31,RD_15[#All],LG$2,0)/LG$1</f>
        <v>4.6515873015873019</v>
      </c>
      <c r="LH31" s="62">
        <f>VLOOKUP($B31,RD_15[#All],LH$2,0)/LH$1</f>
        <v>4.5707675782863753</v>
      </c>
      <c r="LI31" s="62">
        <f>VLOOKUP($B31,RD_15[#All],LI$2,0)/LI$1</f>
        <v>4.5548329221798607</v>
      </c>
      <c r="LJ31" s="62">
        <f>VLOOKUP($B31,RD_15[#All],LJ$2,0)/LJ$1</f>
        <v>4.549022406165264</v>
      </c>
      <c r="LK31" s="62">
        <f>VLOOKUP($B31,RD_15[#All],LK$2,0)/LK$1</f>
        <v>4.5977237048665618</v>
      </c>
      <c r="LL31" s="62">
        <f>VLOOKUP($B31,RD_15[#All],LL$2,0)/LL$1</f>
        <v>4.6036106750392465</v>
      </c>
      <c r="LM31" s="62">
        <f>VLOOKUP($B31,RD_15[#All],LM$2,0)/LM$1</f>
        <v>4.645660461986993</v>
      </c>
      <c r="LN31" s="62">
        <f>VLOOKUP($B31,RD_15[#All],LN$2,0)/LN$1</f>
        <v>4.5791283546385584</v>
      </c>
      <c r="LO31" s="62">
        <f>VLOOKUP($B31,RD_15[#All],LO$2,0)/LO$1</f>
        <v>4.5413769903565822</v>
      </c>
      <c r="LP31" s="62">
        <f>VLOOKUP($B31,RD_15[#All],LP$2,0)/LP$1</f>
        <v>4.5731479404948789</v>
      </c>
      <c r="LQ31" s="62">
        <f>VLOOKUP($B31,RD_15[#All],LQ$2,0)/LQ$1</f>
        <v>4.5638035433953794</v>
      </c>
      <c r="LR31" s="62">
        <f>VLOOKUP($B31,RD_15[#All],LR$2,0)/LR$1</f>
        <v>4.5249308514614635</v>
      </c>
      <c r="LS31" s="62">
        <f>VLOOKUP($B31,RD_15[#All],LS$2,0)/LS$1</f>
        <v>4.6415148369545767</v>
      </c>
      <c r="LT31" s="62">
        <f>VLOOKUP($B31,RD_15[#All],LT$2,0)/LT$1</f>
        <v>4.5565149136577707</v>
      </c>
      <c r="LU31" s="62">
        <f>VLOOKUP($B31,RD_15[#All],LU$2,0)/LU$1</f>
        <v>4.6428571428571423</v>
      </c>
      <c r="LV31" s="62">
        <f>VLOOKUP($B31,RD_15[#All],LV$2,0)/LV$1</f>
        <v>4.5647566718995281</v>
      </c>
      <c r="LW31" s="62">
        <f>VLOOKUP($B31,RD_15[#All],LW$2,0)/LW$1</f>
        <v>4.7401883830455258</v>
      </c>
      <c r="LX31" s="62">
        <f>VLOOKUP($B31,RD_15[#All],LX$2,0)/LX$1</f>
        <v>4.7370486656200939</v>
      </c>
      <c r="LY31" s="62">
        <f>VLOOKUP($B31,RD_15[#All],LY$2,0)/LY$1</f>
        <v>4.5922291993720563</v>
      </c>
      <c r="LZ31" s="62">
        <f>VLOOKUP($B31,RD_15[#All],LZ$2,0)/LZ$1</f>
        <v>4.6172534948045145</v>
      </c>
      <c r="MA31" s="62">
        <f>VLOOKUP($B31,RD_15[#All],MA$2,0)/MA$1</f>
        <v>4.7338715706062642</v>
      </c>
      <c r="MB31" s="62">
        <f>VLOOKUP($B31,RD_15[#All],MB$2,0)/MB$1</f>
        <v>4.6845331539209081</v>
      </c>
      <c r="MC31" s="62">
        <f>VLOOKUP($B31,RD_15[#All],MC$2,0)/MC$1</f>
        <v>4.7166778799431857</v>
      </c>
      <c r="MD31" s="62">
        <f>VLOOKUP($B31,RD_15[#All],MD$2,0)/MD$1</f>
        <v>4.6632279285340505</v>
      </c>
      <c r="ME31" s="62">
        <f>VLOOKUP($B31,RD_15[#All],ME$2,0)/ME$1</f>
        <v>4.692382447484488</v>
      </c>
      <c r="MF31" s="62">
        <f>VLOOKUP($B31,RD_15[#All],MF$2,0)/MF$1</f>
        <v>4.6785527397772295</v>
      </c>
      <c r="MG31" s="62">
        <f>VLOOKUP($B31,RD_15[#All],MG$2,0)/MG$1</f>
        <v>4.7174254317111455</v>
      </c>
      <c r="MH31" s="62">
        <f>VLOOKUP($B31,RD_15[#All],MH$2,0)/MH$1</f>
        <v>4.7402257606339235</v>
      </c>
      <c r="MI31" s="62">
        <f>VLOOKUP($B31,RD_15[#All],MI$2,0)/MI$1</f>
        <v>4.6755625327053902</v>
      </c>
      <c r="MJ31" s="62">
        <f>VLOOKUP($B31,RD_15[#All],MJ$2,0)/MJ$1</f>
        <v>4.7166405023547879</v>
      </c>
      <c r="MK31" s="62">
        <f>VLOOKUP($B31,RD_15[#All],MK$2,0)/MK$1</f>
        <v>4.7370486656200939</v>
      </c>
      <c r="ML31" s="62">
        <f>VLOOKUP($B31,RD_15[#All],ML$2,0)/ML$1</f>
        <v>4.7110712416834861</v>
      </c>
      <c r="MM31" s="62">
        <f>VLOOKUP($B31,RD_15[#All],MM$2,0)/MM$1</f>
        <v>4.6467817896389318</v>
      </c>
      <c r="MN31" s="62">
        <f>VLOOKUP($B31,RD_15[#All],MN$2,0)/MN$1</f>
        <v>4.6985871271585555</v>
      </c>
      <c r="MO31" s="62">
        <f>VLOOKUP($B31,RD_15[#All],MO$2,0)/MO$1</f>
        <v>4.7582417582417582</v>
      </c>
      <c r="MP31" s="62">
        <f>VLOOKUP($B31,RD_15[#All],MP$2,0)/MP$1</f>
        <v>4.6357214214357079</v>
      </c>
      <c r="MQ31" s="62">
        <f>VLOOKUP($B31,RD_15[#All],MQ$2,0)/MQ$1</f>
        <v>4.6475293414068926</v>
      </c>
      <c r="MR31" s="62">
        <f>VLOOKUP($B31,RD_15[#All],MR$2,0)/MR$1</f>
        <v>4.6613590491141501</v>
      </c>
      <c r="MS31" s="62">
        <f>VLOOKUP($B31,RD_15[#All],MS$2,0)/MS$1</f>
        <v>4.7511773940345368</v>
      </c>
      <c r="MT31" s="62">
        <f>VLOOKUP($B31,RD_15[#All],MT$2,0)/MT$1</f>
        <v>4.6528471528471531</v>
      </c>
      <c r="MU31" s="62">
        <f>VLOOKUP($B31,RD_15[#All],MU$2,0)/MU$1</f>
        <v>4.7290124841145245</v>
      </c>
      <c r="MV31" s="62">
        <f>VLOOKUP($B31,RD_15[#All],MV$2,0)/MV$1</f>
        <v>4.6803196803196805</v>
      </c>
      <c r="MW31" s="62">
        <f>VLOOKUP($B31,RD_15[#All],MW$2,0)/MW$1</f>
        <v>4.6232339089481949</v>
      </c>
      <c r="MX31" s="62">
        <f>VLOOKUP($B31,RD_15[#All],MX$2,0)/MX$1</f>
        <v>4.6901397921806076</v>
      </c>
      <c r="MY31" s="62">
        <f>VLOOKUP($B31,RD_15[#All],MY$2,0)/MY$1</f>
        <v>4.6369701726844585</v>
      </c>
      <c r="MZ31" s="62">
        <f>VLOOKUP($B31,RD_15[#All],MZ$2,0)/MZ$1</f>
        <v>4.6730769230769234</v>
      </c>
      <c r="NA31" s="62">
        <f>VLOOKUP($B31,RD_15[#All],NA$2,0)/NA$1</f>
        <v>4.7521275716764437</v>
      </c>
      <c r="NB31" s="62">
        <f>VLOOKUP($B31,RD_15[#All],NB$2,0)/NB$1</f>
        <v>4.7558869701726838</v>
      </c>
      <c r="NC31" s="62">
        <f>VLOOKUP($B31,RD_15[#All],NC$2,0)/NC$1</f>
        <v>4.7602040816326534</v>
      </c>
      <c r="ND31" s="62">
        <f>VLOOKUP($B31,RD_15[#All],ND$2,0)/ND$1</f>
        <v>4.7590266875981158</v>
      </c>
      <c r="NE31" s="62">
        <f>IFERROR(AVERAGEIF(Inv_SY_B20[[#This Row],[BLK1_INV1]:[BLK12_INV31]],"&gt;"&amp;0.1,Inv_SY_B20[[#This Row],[BLK1_INV1]:[BLK12_INV31]]),"")</f>
        <v>4.6598816296757679</v>
      </c>
    </row>
    <row r="32" spans="2:369" x14ac:dyDescent="0.35">
      <c r="B32" s="86">
        <f t="shared" si="6"/>
        <v>45773</v>
      </c>
      <c r="C32" s="62">
        <f>VLOOKUP($B32,RD_15[#All],C$2,0)/C$1</f>
        <v>4.5047846889952146</v>
      </c>
      <c r="D32" s="62">
        <f>VLOOKUP($B32,RD_15[#All],D$2,0)/D$1</f>
        <v>4.3923444976076551</v>
      </c>
      <c r="E32" s="62">
        <f>VLOOKUP($B32,RD_15[#All],E$2,0)/E$1</f>
        <v>4.5325757575757573</v>
      </c>
      <c r="F32" s="62">
        <f>VLOOKUP($B32,RD_15[#All],F$2,0)/F$1</f>
        <v>4.5340909090909092</v>
      </c>
      <c r="G32" s="62">
        <f>VLOOKUP($B32,RD_15[#All],G$2,0)/G$1</f>
        <v>4.5128787878787886</v>
      </c>
      <c r="H32" s="62">
        <f>VLOOKUP($B32,RD_15[#All],H$2,0)/H$1</f>
        <v>4.3682611996962795</v>
      </c>
      <c r="I32" s="62">
        <f>VLOOKUP($B32,RD_15[#All],I$2,0)/I$1</f>
        <v>4.6350420811017594</v>
      </c>
      <c r="J32" s="62">
        <f>VLOOKUP($B32,RD_15[#All],J$2,0)/J$1</f>
        <v>4.4068181818181822</v>
      </c>
      <c r="K32" s="62">
        <f>VLOOKUP($B32,RD_15[#All],K$2,0)/K$1</f>
        <v>4.55</v>
      </c>
      <c r="L32" s="62">
        <f>VLOOKUP($B32,RD_15[#All],L$2,0)/L$1</f>
        <v>4.5674242424242424</v>
      </c>
      <c r="M32" s="62">
        <f>VLOOKUP($B32,RD_15[#All],M$2,0)/M$1</f>
        <v>4.577272727272728</v>
      </c>
      <c r="N32" s="62">
        <f>VLOOKUP($B32,RD_15[#All],N$2,0)/N$1</f>
        <v>4.5537878787878787</v>
      </c>
      <c r="O32" s="62">
        <f>VLOOKUP($B32,RD_15[#All],O$2,0)/O$1</f>
        <v>4.5674242424242424</v>
      </c>
      <c r="P32" s="62">
        <f>VLOOKUP($B32,RD_15[#All],P$2,0)/P$1</f>
        <v>4.5590909090909086</v>
      </c>
      <c r="Q32" s="62">
        <f>VLOOKUP($B32,RD_15[#All],Q$2,0)/Q$1</f>
        <v>4.6106060606060604</v>
      </c>
      <c r="R32" s="62">
        <f>VLOOKUP($B32,RD_15[#All],R$2,0)/R$1</f>
        <v>4.6022727272727275</v>
      </c>
      <c r="S32" s="62">
        <f>VLOOKUP($B32,RD_15[#All],S$2,0)/S$1</f>
        <v>4.5358851674641141</v>
      </c>
      <c r="T32" s="62">
        <f>VLOOKUP($B32,RD_15[#All],T$2,0)/T$1</f>
        <v>4.5590111642743221</v>
      </c>
      <c r="U32" s="62">
        <f>VLOOKUP($B32,RD_15[#All],U$2,0)/U$1</f>
        <v>4.5204545454545455</v>
      </c>
      <c r="V32" s="62">
        <f>VLOOKUP($B32,RD_15[#All],V$2,0)/V$1</f>
        <v>4.5757575757575761</v>
      </c>
      <c r="W32" s="62">
        <f>VLOOKUP($B32,RD_15[#All],W$2,0)/W$1</f>
        <v>4.7068181818181811</v>
      </c>
      <c r="X32" s="62">
        <f>VLOOKUP($B32,RD_15[#All],X$2,0)/X$1</f>
        <v>4.6446969696969695</v>
      </c>
      <c r="Y32" s="62">
        <f>VLOOKUP($B32,RD_15[#All],Y$2,0)/Y$1</f>
        <v>4.7121212121212119</v>
      </c>
      <c r="Z32" s="62">
        <f>VLOOKUP($B32,RD_15[#All],Z$2,0)/Z$1</f>
        <v>4.6795454545454547</v>
      </c>
      <c r="AA32" s="62">
        <f>VLOOKUP($B32,RD_15[#All],AA$2,0)/AA$1</f>
        <v>4.6590909090909092</v>
      </c>
      <c r="AB32" s="62">
        <f>VLOOKUP($B32,RD_15[#All],AB$2,0)/AB$1</f>
        <v>4.6522727272727273</v>
      </c>
      <c r="AC32" s="62">
        <f>VLOOKUP($B32,RD_15[#All],AC$2,0)/AC$1</f>
        <v>4.6810606060606057</v>
      </c>
      <c r="AD32" s="62">
        <f>VLOOKUP($B32,RD_15[#All],AD$2,0)/AD$1</f>
        <v>4.6681818181818189</v>
      </c>
      <c r="AE32" s="62">
        <f>VLOOKUP($B32,RD_15[#All],AE$2,0)/AE$1</f>
        <v>4.7</v>
      </c>
      <c r="AF32" s="62">
        <f>VLOOKUP($B32,RD_15[#All],AF$2,0)/AF$1</f>
        <v>4.7045454545454541</v>
      </c>
      <c r="AG32" s="62">
        <f>VLOOKUP($B32,RD_15[#All],AG$2,0)/AG$1</f>
        <v>4.6484848484848484</v>
      </c>
      <c r="AH32" s="62">
        <f>VLOOKUP($B32,RD_15[#All],AH$2,0)/AH$1</f>
        <v>4.6856060606060606</v>
      </c>
      <c r="AI32" s="62">
        <f>VLOOKUP($B32,RD_15[#All],AI$2,0)/AI$1</f>
        <v>4.5068181818181818</v>
      </c>
      <c r="AJ32" s="62">
        <f>VLOOKUP($B32,RD_15[#All],AJ$2,0)/AJ$1</f>
        <v>4.444178628389154</v>
      </c>
      <c r="AK32" s="62">
        <f>VLOOKUP($B32,RD_15[#All],AK$2,0)/AK$1</f>
        <v>4.480063795853269</v>
      </c>
      <c r="AL32" s="62">
        <f>VLOOKUP($B32,RD_15[#All],AL$2,0)/AL$1</f>
        <v>4.5191387559808618</v>
      </c>
      <c r="AM32" s="62">
        <f>VLOOKUP($B32,RD_15[#All],AM$2,0)/AM$1</f>
        <v>4.5797448165869215</v>
      </c>
      <c r="AN32" s="62">
        <f>VLOOKUP($B32,RD_15[#All],AN$2,0)/AN$1</f>
        <v>4.5837320574162677</v>
      </c>
      <c r="AO32" s="62">
        <f>VLOOKUP($B32,RD_15[#All],AO$2,0)/AO$1</f>
        <v>4.5303030303030303</v>
      </c>
      <c r="AP32" s="62">
        <f>VLOOKUP($B32,RD_15[#All],AP$2,0)/AP$1</f>
        <v>4.5398724082934603</v>
      </c>
      <c r="AQ32" s="62">
        <f>VLOOKUP($B32,RD_15[#All],AQ$2,0)/AQ$1</f>
        <v>4.4477272727272732</v>
      </c>
      <c r="AR32" s="62">
        <f>VLOOKUP($B32,RD_15[#All],AR$2,0)/AR$1</f>
        <v>4.5556348074179747</v>
      </c>
      <c r="AS32" s="62">
        <f>VLOOKUP($B32,RD_15[#All],AS$2,0)/AS$1</f>
        <v>4.6740638002773931</v>
      </c>
      <c r="AT32" s="62">
        <f>VLOOKUP($B32,RD_15[#All],AT$2,0)/AT$1</f>
        <v>4.6513157894736832</v>
      </c>
      <c r="AU32" s="62">
        <f>VLOOKUP($B32,RD_15[#All],AU$2,0)/AU$1</f>
        <v>4.644005847953216</v>
      </c>
      <c r="AV32" s="62">
        <f>VLOOKUP($B32,RD_15[#All],AV$2,0)/AV$1</f>
        <v>4.7698986975397979</v>
      </c>
      <c r="AW32" s="62">
        <f>VLOOKUP($B32,RD_15[#All],AW$2,0)/AW$1</f>
        <v>4.7252010723860591</v>
      </c>
      <c r="AX32" s="62">
        <f>VLOOKUP($B32,RD_15[#All],AX$2,0)/AX$1</f>
        <v>4.5329301075268811</v>
      </c>
      <c r="AY32" s="62">
        <f>VLOOKUP($B32,RD_15[#All],AY$2,0)/AY$1</f>
        <v>4.597799511002445</v>
      </c>
      <c r="AZ32" s="62">
        <f>VLOOKUP($B32,RD_15[#All],AZ$2,0)/AZ$1</f>
        <v>4.651779483600837</v>
      </c>
      <c r="BA32" s="62">
        <f>VLOOKUP($B32,RD_15[#All],BA$2,0)/BA$1</f>
        <v>4.6671554252199412</v>
      </c>
      <c r="BB32" s="62">
        <f>VLOOKUP($B32,RD_15[#All],BB$2,0)/BB$1</f>
        <v>4.5387962291515587</v>
      </c>
      <c r="BC32" s="62">
        <f>VLOOKUP($B32,RD_15[#All],BC$2,0)/BC$1</f>
        <v>4.5014430014430014</v>
      </c>
      <c r="BD32" s="62">
        <f>VLOOKUP($B32,RD_15[#All],BD$2,0)/BD$1</f>
        <v>4.5258799171842643</v>
      </c>
      <c r="BE32" s="62">
        <f>VLOOKUP($B32,RD_15[#All],BE$2,0)/BE$1</f>
        <v>4.442679558011049</v>
      </c>
      <c r="BF32" s="62">
        <f>VLOOKUP($B32,RD_15[#All],BF$2,0)/BF$1</f>
        <v>4.5654303708887332</v>
      </c>
      <c r="BG32" s="62">
        <f>VLOOKUP($B32,RD_15[#All],BG$2,0)/BG$1</f>
        <v>4.5262096774193541</v>
      </c>
      <c r="BH32" s="62">
        <f>VLOOKUP($B32,RD_15[#All],BH$2,0)/BH$1</f>
        <v>4.3281907433380091</v>
      </c>
      <c r="BI32" s="62">
        <f>VLOOKUP($B32,RD_15[#All],BI$2,0)/BI$1</f>
        <v>4.3458466453674118</v>
      </c>
      <c r="BJ32" s="62">
        <f>VLOOKUP($B32,RD_15[#All],BJ$2,0)/BJ$1</f>
        <v>4.3129346314325447</v>
      </c>
      <c r="BK32" s="62">
        <f>VLOOKUP($B32,RD_15[#All],BK$2,0)/BK$1</f>
        <v>4.5454545454545459</v>
      </c>
      <c r="BL32" s="62">
        <f>VLOOKUP($B32,RD_15[#All],BL$2,0)/BL$1</f>
        <v>4.4538216560509554</v>
      </c>
      <c r="BM32" s="62">
        <f>VLOOKUP($B32,RD_15[#All],BM$2,0)/BM$1</f>
        <v>4.5190615835777121</v>
      </c>
      <c r="BN32" s="62">
        <f>VLOOKUP($B32,RD_15[#All],BN$2,0)/BN$1</f>
        <v>4.916839199447895</v>
      </c>
      <c r="BO32" s="62">
        <f>VLOOKUP($B32,RD_15[#All],BO$2,0)/BO$1</f>
        <v>4.8357487922705316</v>
      </c>
      <c r="BP32" s="62">
        <f>VLOOKUP($B32,RD_15[#All],BP$2,0)/BP$1</f>
        <v>4.7937002422983737</v>
      </c>
      <c r="BQ32" s="62">
        <f>VLOOKUP($B32,RD_15[#All],BQ$2,0)/BQ$1</f>
        <v>4.8778467908902687</v>
      </c>
      <c r="BR32" s="62">
        <f>VLOOKUP($B32,RD_15[#All],BR$2,0)/BR$1</f>
        <v>4.9327122153209109</v>
      </c>
      <c r="BS32" s="62">
        <f>VLOOKUP($B32,RD_15[#All],BS$2,0)/BS$1</f>
        <v>4.8716087782961806</v>
      </c>
      <c r="BT32" s="62">
        <f>VLOOKUP($B32,RD_15[#All],BT$2,0)/BT$1</f>
        <v>4.8088336783988952</v>
      </c>
      <c r="BU32" s="62">
        <f>VLOOKUP($B32,RD_15[#All],BU$2,0)/BU$1</f>
        <v>4.9071773636991027</v>
      </c>
      <c r="BV32" s="62">
        <f>VLOOKUP($B32,RD_15[#All],BV$2,0)/BV$1</f>
        <v>4.93719806763285</v>
      </c>
      <c r="BW32" s="62">
        <f>VLOOKUP($B32,RD_15[#All],BW$2,0)/BW$1</f>
        <v>4.8388543823326424</v>
      </c>
      <c r="BX32" s="62">
        <f>VLOOKUP($B32,RD_15[#All],BX$2,0)/BX$1</f>
        <v>4.7974265345157363</v>
      </c>
      <c r="BY32" s="62">
        <f>VLOOKUP($B32,RD_15[#All],BY$2,0)/BY$1</f>
        <v>4.832988267770876</v>
      </c>
      <c r="BZ32" s="62">
        <f>VLOOKUP($B32,RD_15[#All],BZ$2,0)/BZ$1</f>
        <v>4.8932178932178934</v>
      </c>
      <c r="CA32" s="62">
        <f>VLOOKUP($B32,RD_15[#All],CA$2,0)/CA$1</f>
        <v>4.8221500721500723</v>
      </c>
      <c r="CB32" s="62">
        <f>VLOOKUP($B32,RD_15[#All],CB$2,0)/CB$1</f>
        <v>4.8512767425810903</v>
      </c>
      <c r="CC32" s="62">
        <f>VLOOKUP($B32,RD_15[#All],CC$2,0)/CC$1</f>
        <v>4.8688750862663905</v>
      </c>
      <c r="CD32" s="62">
        <f>VLOOKUP($B32,RD_15[#All],CD$2,0)/CD$1</f>
        <v>4.8778467908902687</v>
      </c>
      <c r="CE32" s="62">
        <f>VLOOKUP($B32,RD_15[#All],CE$2,0)/CE$1</f>
        <v>4.8419599723947551</v>
      </c>
      <c r="CF32" s="62">
        <f>VLOOKUP($B32,RD_15[#All],CF$2,0)/CF$1</f>
        <v>4.9011243386243386</v>
      </c>
      <c r="CG32" s="62">
        <f>VLOOKUP($B32,RD_15[#All],CG$2,0)/CG$1</f>
        <v>4.9292615596963421</v>
      </c>
      <c r="CH32" s="62">
        <f>VLOOKUP($B32,RD_15[#All],CH$2,0)/CH$1</f>
        <v>4.9404761904761907</v>
      </c>
      <c r="CI32" s="62">
        <f>VLOOKUP($B32,RD_15[#All],CI$2,0)/CI$1</f>
        <v>4.9409937888198758</v>
      </c>
      <c r="CJ32" s="62">
        <f>VLOOKUP($B32,RD_15[#All],CJ$2,0)/CJ$1</f>
        <v>4.8488455988455987</v>
      </c>
      <c r="CK32" s="62">
        <f>VLOOKUP($B32,RD_15[#All],CK$2,0)/CK$1</f>
        <v>4.9195526695526697</v>
      </c>
      <c r="CL32" s="62">
        <f>VLOOKUP($B32,RD_15[#All],CL$2,0)/CL$1</f>
        <v>4.8567478831864515</v>
      </c>
      <c r="CM32" s="62">
        <f>VLOOKUP($B32,RD_15[#All],CM$2,0)/CM$1</f>
        <v>4.8360938578329877</v>
      </c>
      <c r="CN32" s="62">
        <f>VLOOKUP($B32,RD_15[#All],CN$2,0)/CN$1</f>
        <v>4.8561076604554865</v>
      </c>
      <c r="CO32" s="62">
        <f>VLOOKUP($B32,RD_15[#All],CO$2,0)/CO$1</f>
        <v>4.8781918564527258</v>
      </c>
      <c r="CP32" s="62">
        <f>VLOOKUP($B32,RD_15[#All],CP$2,0)/CP$1</f>
        <v>4.8088336783988952</v>
      </c>
      <c r="CQ32" s="62">
        <f>VLOOKUP($B32,RD_15[#All],CQ$2,0)/CQ$1</f>
        <v>4.9109730848861286</v>
      </c>
      <c r="CR32" s="62">
        <f>VLOOKUP($B32,RD_15[#All],CR$2,0)/CR$1</f>
        <v>4.904071773636991</v>
      </c>
      <c r="CS32" s="62">
        <f>VLOOKUP($B32,RD_15[#All],CS$2,0)/CS$1</f>
        <v>4.9485852311939267</v>
      </c>
      <c r="CT32" s="62">
        <f>VLOOKUP($B32,RD_15[#All],CT$2,0)/CT$1</f>
        <v>4.9547964113181502</v>
      </c>
      <c r="CU32" s="62">
        <f>VLOOKUP($B32,RD_15[#All],CU$2,0)/CU$1</f>
        <v>4.8863492063492062</v>
      </c>
      <c r="CV32" s="62">
        <f>VLOOKUP($B32,RD_15[#All],CV$2,0)/CV$1</f>
        <v>4.9006211180124222</v>
      </c>
      <c r="CW32" s="62">
        <f>VLOOKUP($B32,RD_15[#All],CW$2,0)/CW$1</f>
        <v>4.9344375431331953</v>
      </c>
      <c r="CX32" s="62">
        <f>VLOOKUP($B32,RD_15[#All],CX$2,0)/CX$1</f>
        <v>4.937229437229437</v>
      </c>
      <c r="CY32" s="62">
        <f>VLOOKUP($B32,RD_15[#All],CY$2,0)/CY$1</f>
        <v>4.8805916305916313</v>
      </c>
      <c r="CZ32" s="62">
        <f>VLOOKUP($B32,RD_15[#All],CZ$2,0)/CZ$1</f>
        <v>4.9396135265700485</v>
      </c>
      <c r="DA32" s="62">
        <f>VLOOKUP($B32,RD_15[#All],DA$2,0)/DA$1</f>
        <v>4.8108857687640842</v>
      </c>
      <c r="DB32" s="62">
        <f>VLOOKUP($B32,RD_15[#All],DB$2,0)/DB$1</f>
        <v>4.9389233954451344</v>
      </c>
      <c r="DC32" s="62">
        <f>VLOOKUP($B32,RD_15[#All],DC$2,0)/DC$1</f>
        <v>5.0686680469289165</v>
      </c>
      <c r="DD32" s="62">
        <f>VLOOKUP($B32,RD_15[#All],DD$2,0)/DD$1</f>
        <v>4.9492753623188399</v>
      </c>
      <c r="DE32" s="62">
        <f>VLOOKUP($B32,RD_15[#All],DE$2,0)/DE$1</f>
        <v>5.008281573498965</v>
      </c>
      <c r="DF32" s="62">
        <f>VLOOKUP($B32,RD_15[#All],DF$2,0)/DF$1</f>
        <v>4.9516908212560384</v>
      </c>
      <c r="DG32" s="62">
        <f>VLOOKUP($B32,RD_15[#All],DG$2,0)/DG$1</f>
        <v>4.9510006901311243</v>
      </c>
      <c r="DH32" s="62">
        <f>VLOOKUP($B32,RD_15[#All],DH$2,0)/DH$1</f>
        <v>5.0358868184955146</v>
      </c>
      <c r="DI32" s="62">
        <f>VLOOKUP($B32,RD_15[#All],DI$2,0)/DI$1</f>
        <v>4.991718426501035</v>
      </c>
      <c r="DJ32" s="62">
        <f>VLOOKUP($B32,RD_15[#All],DJ$2,0)/DJ$1</f>
        <v>5.0300207039337472</v>
      </c>
      <c r="DK32" s="62">
        <f>VLOOKUP($B32,RD_15[#All],DK$2,0)/DK$1</f>
        <v>4.7585034013605432</v>
      </c>
      <c r="DL32" s="62">
        <f>VLOOKUP($B32,RD_15[#All],DL$2,0)/DL$1</f>
        <v>4.8593073593073592</v>
      </c>
      <c r="DM32" s="62">
        <f>VLOOKUP($B32,RD_15[#All],DM$2,0)/DM$1</f>
        <v>4.8799171842650102</v>
      </c>
      <c r="DN32" s="62">
        <f>VLOOKUP($B32,RD_15[#All],DN$2,0)/DN$1</f>
        <v>4.946169772256729</v>
      </c>
      <c r="DO32" s="62">
        <f>VLOOKUP($B32,RD_15[#All],DO$2,0)/DO$1</f>
        <v>4.9209799861973771</v>
      </c>
      <c r="DP32" s="62">
        <f>VLOOKUP($B32,RD_15[#All],DP$2,0)/DP$1</f>
        <v>4.9610075914423737</v>
      </c>
      <c r="DQ32" s="62">
        <f>VLOOKUP($B32,RD_15[#All],DQ$2,0)/DQ$1</f>
        <v>4.9616977225672878</v>
      </c>
      <c r="DR32" s="62">
        <f>VLOOKUP($B32,RD_15[#All],DR$2,0)/DR$1</f>
        <v>4.9437543133195305</v>
      </c>
      <c r="DS32" s="62">
        <f>VLOOKUP($B32,RD_15[#All],DS$2,0)/DS$1</f>
        <v>4.933057280883367</v>
      </c>
      <c r="DT32" s="62">
        <f>VLOOKUP($B32,RD_15[#All],DT$2,0)/DT$1</f>
        <v>4.9378881987577641</v>
      </c>
      <c r="DU32" s="62">
        <f>VLOOKUP($B32,RD_15[#All],DU$2,0)/DU$1</f>
        <v>4.8986291486291496</v>
      </c>
      <c r="DV32" s="62">
        <f>VLOOKUP($B32,RD_15[#All],DV$2,0)/DV$1</f>
        <v>4.9390331890331893</v>
      </c>
      <c r="DW32" s="62">
        <f>VLOOKUP($B32,RD_15[#All],DW$2,0)/DW$1</f>
        <v>4.9589371980676322</v>
      </c>
      <c r="DX32" s="62">
        <f>VLOOKUP($B32,RD_15[#All],DX$2,0)/DX$1</f>
        <v>4.9361628709454797</v>
      </c>
      <c r="DY32" s="62">
        <f>VLOOKUP($B32,RD_15[#All],DY$2,0)/DY$1</f>
        <v>4.8461007591442371</v>
      </c>
      <c r="DZ32" s="62">
        <f>VLOOKUP($B32,RD_15[#All],DZ$2,0)/DZ$1</f>
        <v>4.8933747412008275</v>
      </c>
      <c r="EA32" s="62">
        <f>VLOOKUP($B32,RD_15[#All],EA$2,0)/EA$1</f>
        <v>4.7801932367149753</v>
      </c>
      <c r="EB32" s="62">
        <f>VLOOKUP($B32,RD_15[#All],EB$2,0)/EB$1</f>
        <v>4.8895790200138025</v>
      </c>
      <c r="EC32" s="62">
        <f>VLOOKUP($B32,RD_15[#All],EC$2,0)/EC$1</f>
        <v>4.8778467908902687</v>
      </c>
      <c r="ED32" s="62">
        <f>VLOOKUP($B32,RD_15[#All],ED$2,0)/ED$1</f>
        <v>4.9720496894409942</v>
      </c>
      <c r="EE32" s="62">
        <f>VLOOKUP($B32,RD_15[#All],EE$2,0)/EE$1</f>
        <v>4.8978605935127675</v>
      </c>
      <c r="EF32" s="62">
        <f>VLOOKUP($B32,RD_15[#All],EF$2,0)/EF$1</f>
        <v>4.991718426501035</v>
      </c>
      <c r="EG32" s="62">
        <f>VLOOKUP($B32,RD_15[#All],EG$2,0)/EG$1</f>
        <v>4.8709454796411311</v>
      </c>
      <c r="EH32" s="62">
        <f>VLOOKUP($B32,RD_15[#All],EH$2,0)/EH$1</f>
        <v>4.7898550724637676</v>
      </c>
      <c r="EI32" s="62">
        <f>VLOOKUP($B32,RD_15[#All],EI$2,0)/EI$1</f>
        <v>4.7777777777777786</v>
      </c>
      <c r="EJ32" s="62">
        <f>VLOOKUP($B32,RD_15[#All],EJ$2,0)/EJ$1</f>
        <v>4.9799861973775013</v>
      </c>
      <c r="EK32" s="62">
        <f>VLOOKUP($B32,RD_15[#All],EK$2,0)/EK$1</f>
        <v>4.8377777777777782</v>
      </c>
      <c r="EL32" s="62">
        <f>VLOOKUP($B32,RD_15[#All],EL$2,0)/EL$1</f>
        <v>4.8799171842650102</v>
      </c>
      <c r="EM32" s="62">
        <f>VLOOKUP($B32,RD_15[#All],EM$2,0)/EM$1</f>
        <v>4.8564527260179435</v>
      </c>
      <c r="EN32" s="62">
        <f>VLOOKUP($B32,RD_15[#All],EN$2,0)/EN$1</f>
        <v>4.9089026915113863</v>
      </c>
      <c r="EO32" s="62">
        <f>VLOOKUP($B32,RD_15[#All],EO$2,0)/EO$1</f>
        <v>4.8964803312629401</v>
      </c>
      <c r="EP32" s="62">
        <f>VLOOKUP($B32,RD_15[#All],EP$2,0)/EP$1</f>
        <v>4.8847481021394064</v>
      </c>
      <c r="EQ32" s="62">
        <f>VLOOKUP($B32,RD_15[#All],EQ$2,0)/EQ$1</f>
        <v>4.9130434782608692</v>
      </c>
      <c r="ER32" s="62">
        <f>VLOOKUP($B32,RD_15[#All],ER$2,0)/ER$1</f>
        <v>4.9861973775017248</v>
      </c>
      <c r="ES32" s="62">
        <f>VLOOKUP($B32,RD_15[#All],ES$2,0)/ES$1</f>
        <v>4.8443754313319536</v>
      </c>
      <c r="ET32" s="62">
        <f>VLOOKUP($B32,RD_15[#All],ET$2,0)/ET$1</f>
        <v>4.967171717171718</v>
      </c>
      <c r="EU32" s="62">
        <f>VLOOKUP($B32,RD_15[#All],EU$2,0)/EU$1</f>
        <v>5.0297619047619051</v>
      </c>
      <c r="EV32" s="62">
        <f>VLOOKUP($B32,RD_15[#All],EV$2,0)/EV$1</f>
        <v>4.8466810966810971</v>
      </c>
      <c r="EW32" s="62">
        <f>VLOOKUP($B32,RD_15[#All],EW$2,0)/EW$1</f>
        <v>4.9365079365079367</v>
      </c>
      <c r="EX32" s="62">
        <f>VLOOKUP($B32,RD_15[#All],EX$2,0)/EX$1</f>
        <v>4.9516908212560384</v>
      </c>
      <c r="EY32" s="62">
        <f>VLOOKUP($B32,RD_15[#All],EY$2,0)/EY$1</f>
        <v>5.0695389266817834</v>
      </c>
      <c r="EZ32" s="62">
        <f>VLOOKUP($B32,RD_15[#All],EZ$2,0)/EZ$1</f>
        <v>4.8681849551414764</v>
      </c>
      <c r="FA32" s="62">
        <f>VLOOKUP($B32,RD_15[#All],FA$2,0)/FA$1</f>
        <v>4.9327122153209109</v>
      </c>
      <c r="FB32" s="62">
        <f>VLOOKUP($B32,RD_15[#All],FB$2,0)/FB$1</f>
        <v>4.904071773636991</v>
      </c>
      <c r="FC32" s="62">
        <f>VLOOKUP($B32,RD_15[#All],FC$2,0)/FC$1</f>
        <v>4.9592822636300893</v>
      </c>
      <c r="FD32" s="62">
        <f>VLOOKUP($B32,RD_15[#All],FD$2,0)/FD$1</f>
        <v>4.8492063492063489</v>
      </c>
      <c r="FE32" s="62">
        <f>VLOOKUP($B32,RD_15[#All],FE$2,0)/FE$1</f>
        <v>4.9385783298826773</v>
      </c>
      <c r="FF32" s="62">
        <f>VLOOKUP($B32,RD_15[#All],FF$2,0)/FF$1</f>
        <v>4.8740510697032438</v>
      </c>
      <c r="FG32" s="202">
        <f>VLOOKUP($B32,RD_15[#All],FG$2,0)/FG$1</f>
        <v>4.895445134575569</v>
      </c>
      <c r="FH32" s="62">
        <f>VLOOKUP($B32,RD_15[#All],FH$2,0)/FH$1</f>
        <v>4.7988267770876467</v>
      </c>
      <c r="FI32" s="62">
        <f>VLOOKUP($B32,RD_15[#All],FI$2,0)/FI$1</f>
        <v>4.7988267770876467</v>
      </c>
      <c r="FJ32" s="62">
        <f>VLOOKUP($B32,RD_15[#All],FJ$2,0)/FJ$1</f>
        <v>4.9242724867724865</v>
      </c>
      <c r="FK32" s="62">
        <f>VLOOKUP($B32,RD_15[#All],FK$2,0)/FK$1</f>
        <v>5.0117322291235338</v>
      </c>
      <c r="FL32" s="62">
        <f>VLOOKUP($B32,RD_15[#All],FL$2,0)/FL$1</f>
        <v>4.7994227994227998</v>
      </c>
      <c r="FM32" s="62">
        <f>VLOOKUP($B32,RD_15[#All],FM$2,0)/FM$1</f>
        <v>4.8091458805744516</v>
      </c>
      <c r="FN32" s="62">
        <f>VLOOKUP($B32,RD_15[#All],FN$2,0)/FN$1</f>
        <v>4.8938019652305362</v>
      </c>
      <c r="FO32" s="62">
        <f>VLOOKUP($B32,RD_15[#All],FO$2,0)/FO$1</f>
        <v>4.8435374149659856</v>
      </c>
      <c r="FP32" s="62">
        <f>VLOOKUP($B32,RD_15[#All],FP$2,0)/FP$1</f>
        <v>4.8416477702191978</v>
      </c>
      <c r="FQ32" s="62">
        <f>VLOOKUP($B32,RD_15[#All],FQ$2,0)/FQ$1</f>
        <v>4.8424036281179133</v>
      </c>
      <c r="FR32" s="62">
        <f>VLOOKUP($B32,RD_15[#All],FR$2,0)/FR$1</f>
        <v>4.8639455782312924</v>
      </c>
      <c r="FS32" s="62">
        <f>VLOOKUP($B32,RD_15[#All],FS$2,0)/FS$1</f>
        <v>4.895691609977324</v>
      </c>
      <c r="FT32" s="62">
        <f>VLOOKUP($B32,RD_15[#All],FT$2,0)/FT$1</f>
        <v>4.9508692365835216</v>
      </c>
      <c r="FU32" s="62">
        <f>VLOOKUP($B32,RD_15[#All],FU$2,0)/FU$1</f>
        <v>4.9758125472411177</v>
      </c>
      <c r="FV32" s="62">
        <f>VLOOKUP($B32,RD_15[#All],FV$2,0)/FV$1</f>
        <v>4.8949357520786085</v>
      </c>
      <c r="FW32" s="62">
        <f>VLOOKUP($B32,RD_15[#All],FW$2,0)/FW$1</f>
        <v>4.9036281179138319</v>
      </c>
      <c r="FX32" s="62">
        <f>VLOOKUP($B32,RD_15[#All],FX$2,0)/FX$1</f>
        <v>4.9006046863189718</v>
      </c>
      <c r="FY32" s="62">
        <f>VLOOKUP($B32,RD_15[#All],FY$2,0)/FY$1</f>
        <v>4.9323507180650026</v>
      </c>
      <c r="FZ32" s="62">
        <f>VLOOKUP($B32,RD_15[#All],FZ$2,0)/FZ$1</f>
        <v>4.8484126984126981</v>
      </c>
      <c r="GA32" s="62">
        <f>VLOOKUP($B32,RD_15[#All],GA$2,0)/GA$1</f>
        <v>4.9135802469135808</v>
      </c>
      <c r="GB32" s="62">
        <f>VLOOKUP($B32,RD_15[#All],GB$2,0)/GB$1</f>
        <v>4.7947330447330447</v>
      </c>
      <c r="GC32" s="62">
        <f>VLOOKUP($B32,RD_15[#All],GC$2,0)/GC$1</f>
        <v>4.9327286470143612</v>
      </c>
      <c r="GD32" s="62">
        <f>VLOOKUP($B32,RD_15[#All],GD$2,0)/GD$1</f>
        <v>4.9232804232804233</v>
      </c>
      <c r="GE32" s="62">
        <f>VLOOKUP($B32,RD_15[#All],GE$2,0)/GE$1</f>
        <v>4.9554043839758126</v>
      </c>
      <c r="GF32" s="62">
        <f>VLOOKUP($B32,RD_15[#All],GF$2,0)/GF$1</f>
        <v>4.9482237339380193</v>
      </c>
      <c r="GG32" s="62">
        <f>VLOOKUP($B32,RD_15[#All],GG$2,0)/GG$1</f>
        <v>4.9074074074074066</v>
      </c>
      <c r="GH32" s="62">
        <f>VLOOKUP($B32,RD_15[#All],GH$2,0)/GH$1</f>
        <v>4.9516250944822371</v>
      </c>
      <c r="GI32" s="62">
        <f>VLOOKUP($B32,RD_15[#All],GI$2,0)/GI$1</f>
        <v>4.8715041572184425</v>
      </c>
      <c r="GJ32" s="62">
        <f>VLOOKUP($B32,RD_15[#All],GJ$2,0)/GJ$1</f>
        <v>4.9504913076341648</v>
      </c>
      <c r="GK32" s="62">
        <f>VLOOKUP($B32,RD_15[#All],GK$2,0)/GK$1</f>
        <v>4.8284202569916852</v>
      </c>
      <c r="GL32" s="62">
        <f>VLOOKUP($B32,RD_15[#All],GL$2,0)/GL$1</f>
        <v>4.942554799697656</v>
      </c>
      <c r="GM32" s="62">
        <f>VLOOKUP($B32,RD_15[#All],GM$2,0)/GM$1</f>
        <v>4.83975812547241</v>
      </c>
      <c r="GN32" s="62">
        <f>VLOOKUP($B32,RD_15[#All],GN$2,0)/GN$1</f>
        <v>4.8900226757369616</v>
      </c>
      <c r="GO32" s="62">
        <f>VLOOKUP($B32,RD_15[#All],GO$2,0)/GO$1</f>
        <v>4.9103174603174606</v>
      </c>
      <c r="GP32" s="62">
        <f>VLOOKUP($B32,RD_15[#All],GP$2,0)/GP$1</f>
        <v>4.8829365079365079</v>
      </c>
      <c r="GQ32" s="62">
        <f>VLOOKUP($B32,RD_15[#All],GQ$2,0)/GQ$1</f>
        <v>4.916666666666667</v>
      </c>
      <c r="GR32" s="62">
        <f>VLOOKUP($B32,RD_15[#All],GR$2,0)/GR$1</f>
        <v>4.7727117602894005</v>
      </c>
      <c r="GS32" s="62">
        <f>VLOOKUP($B32,RD_15[#All],GS$2,0)/GS$1</f>
        <v>4.9018126888217521</v>
      </c>
      <c r="GT32" s="62">
        <f>VLOOKUP($B32,RD_15[#All],GT$2,0)/GT$1</f>
        <v>4.8693092621664054</v>
      </c>
      <c r="GU32" s="62">
        <f>VLOOKUP($B32,RD_15[#All],GU$2,0)/GU$1</f>
        <v>4.862676778028284</v>
      </c>
      <c r="GV32" s="62">
        <f>VLOOKUP($B32,RD_15[#All],GV$2,0)/GV$1</f>
        <v>4.8829431438127093</v>
      </c>
      <c r="GW32" s="62">
        <f>VLOOKUP($B32,RD_15[#All],GW$2,0)/GW$1</f>
        <v>4.9376936316695357</v>
      </c>
      <c r="GX32" s="62">
        <f>VLOOKUP($B32,RD_15[#All],GX$2,0)/GX$1</f>
        <v>4.8626373626373622</v>
      </c>
      <c r="GY32" s="62">
        <f>VLOOKUP($B32,RD_15[#All],GY$2,0)/GY$1</f>
        <v>4.9225308852638054</v>
      </c>
      <c r="GZ32" s="62">
        <f>VLOOKUP($B32,RD_15[#All],GZ$2,0)/GZ$1</f>
        <v>4.9594976452119308</v>
      </c>
      <c r="HA32" s="62">
        <f>VLOOKUP($B32,RD_15[#All],HA$2,0)/HA$1</f>
        <v>4.9467613132209411</v>
      </c>
      <c r="HB32" s="62">
        <f>VLOOKUP($B32,RD_15[#All],HB$2,0)/HB$1</f>
        <v>4.810546596260882</v>
      </c>
      <c r="HC32" s="62">
        <f>VLOOKUP($B32,RD_15[#All],HC$2,0)/HC$1</f>
        <v>4.7809333523619246</v>
      </c>
      <c r="HD32" s="62">
        <f>VLOOKUP($B32,RD_15[#All],HD$2,0)/HD$1</f>
        <v>4.8336697316289152</v>
      </c>
      <c r="HE32" s="62">
        <f>VLOOKUP($B32,RD_15[#All],HE$2,0)/HE$1</f>
        <v>4.8034263872773195</v>
      </c>
      <c r="HF32" s="62">
        <f>VLOOKUP($B32,RD_15[#All],HF$2,0)/HF$1</f>
        <v>4.7176580325751596</v>
      </c>
      <c r="HG32" s="62">
        <f>VLOOKUP($B32,RD_15[#All],HG$2,0)/HG$1</f>
        <v>4.8639455782312933</v>
      </c>
      <c r="HH32" s="62">
        <f>VLOOKUP($B32,RD_15[#All],HH$2,0)/HH$1</f>
        <v>4.8489010989010985</v>
      </c>
      <c r="HI32" s="62">
        <f>VLOOKUP($B32,RD_15[#All],HI$2,0)/HI$1</f>
        <v>4.9171899529042387</v>
      </c>
      <c r="HJ32" s="62">
        <f>VLOOKUP($B32,RD_15[#All],HJ$2,0)/HJ$1</f>
        <v>4.938509938509938</v>
      </c>
      <c r="HK32" s="62">
        <f>VLOOKUP($B32,RD_15[#All],HK$2,0)/HK$1</f>
        <v>4.9161364950838635</v>
      </c>
      <c r="HL32" s="62">
        <f>VLOOKUP($B32,RD_15[#All],HL$2,0)/HL$1</f>
        <v>4.8499912785627073</v>
      </c>
      <c r="HM32" s="62">
        <f>VLOOKUP($B32,RD_15[#All],HM$2,0)/HM$1</f>
        <v>4.7579801151229724</v>
      </c>
      <c r="HN32" s="62">
        <f>VLOOKUP($B32,RD_15[#All],HN$2,0)/HN$1</f>
        <v>4.725653830989617</v>
      </c>
      <c r="HO32" s="62">
        <f>VLOOKUP($B32,RD_15[#All],HO$2,0)/HO$1</f>
        <v>4.7979366539624122</v>
      </c>
      <c r="HP32" s="62">
        <f>VLOOKUP($B32,RD_15[#All],HP$2,0)/HP$1</f>
        <v>4.7353404171585991</v>
      </c>
      <c r="HQ32" s="62">
        <f>VLOOKUP($B32,RD_15[#All],HQ$2,0)/HQ$1</f>
        <v>4.6906507791017411</v>
      </c>
      <c r="HR32" s="62">
        <f>VLOOKUP($B32,RD_15[#All],HR$2,0)/HR$1</f>
        <v>4.6661419388692114</v>
      </c>
      <c r="HS32" s="62">
        <f>VLOOKUP($B32,RD_15[#All],HS$2,0)/HS$1</f>
        <v>4.7212099125364428</v>
      </c>
      <c r="HT32" s="62">
        <f>VLOOKUP($B32,RD_15[#All],HT$2,0)/HT$1</f>
        <v>4.6378610791497614</v>
      </c>
      <c r="HU32" s="62">
        <f>VLOOKUP($B32,RD_15[#All],HU$2,0)/HU$1</f>
        <v>4.808405879834452</v>
      </c>
      <c r="HV32" s="62">
        <f>VLOOKUP($B32,RD_15[#All],HV$2,0)/HV$1</f>
        <v>4.8508634222919937</v>
      </c>
      <c r="HW32" s="62">
        <f>VLOOKUP($B32,RD_15[#All],HW$2,0)/HW$1</f>
        <v>4.8591051805337511</v>
      </c>
      <c r="HX32" s="62">
        <f>VLOOKUP($B32,RD_15[#All],HX$2,0)/HX$1</f>
        <v>4.8799058084772371</v>
      </c>
      <c r="HY32" s="62">
        <f>VLOOKUP($B32,RD_15[#All],HY$2,0)/HY$1</f>
        <v>4.8426216640502355</v>
      </c>
      <c r="HZ32" s="62">
        <f>VLOOKUP($B32,RD_15[#All],HZ$2,0)/HZ$1</f>
        <v>4.7955445914629582</v>
      </c>
      <c r="IA32" s="62">
        <f>VLOOKUP($B32,RD_15[#All],IA$2,0)/IA$1</f>
        <v>4.9187598116169537</v>
      </c>
      <c r="IB32" s="62">
        <f>VLOOKUP($B32,RD_15[#All],IB$2,0)/IB$1</f>
        <v>4.7906855049712194</v>
      </c>
      <c r="IC32" s="62">
        <f>VLOOKUP($B32,RD_15[#All],IC$2,0)/IC$1</f>
        <v>4.9065934065934069</v>
      </c>
      <c r="ID32" s="62">
        <f>VLOOKUP($B32,RD_15[#All],ID$2,0)/ID$1</f>
        <v>4.8316326530612237</v>
      </c>
      <c r="IE32" s="62">
        <f>VLOOKUP($B32,RD_15[#All],IE$2,0)/IE$1</f>
        <v>4.8437990580847723</v>
      </c>
      <c r="IF32" s="62">
        <f>VLOOKUP($B32,RD_15[#All],IF$2,0)/IF$1</f>
        <v>4.8449764521193091</v>
      </c>
      <c r="IG32" s="62">
        <f>VLOOKUP($B32,RD_15[#All],IG$2,0)/IG$1</f>
        <v>4.7499439336174021</v>
      </c>
      <c r="IH32" s="62">
        <f>VLOOKUP($B32,RD_15[#All],IH$2,0)/IH$1</f>
        <v>4.7880690737833591</v>
      </c>
      <c r="II32" s="62">
        <f>VLOOKUP($B32,RD_15[#All],II$2,0)/II$1</f>
        <v>4.7241533976227856</v>
      </c>
      <c r="IJ32" s="62">
        <f>VLOOKUP($B32,RD_15[#All],IJ$2,0)/IJ$1</f>
        <v>4.7940494879270386</v>
      </c>
      <c r="IK32" s="62">
        <f>VLOOKUP($B32,RD_15[#All],IK$2,0)/IK$1</f>
        <v>4.8975667189952903</v>
      </c>
      <c r="IL32" s="62">
        <f>VLOOKUP($B32,RD_15[#All],IL$2,0)/IL$1</f>
        <v>4.8343799058084764</v>
      </c>
      <c r="IM32" s="62">
        <f>VLOOKUP($B32,RD_15[#All],IM$2,0)/IM$1</f>
        <v>4.7264521193092621</v>
      </c>
      <c r="IN32" s="62">
        <f>VLOOKUP($B32,RD_15[#All],IN$2,0)/IN$1</f>
        <v>4.7996561261867381</v>
      </c>
      <c r="IO32" s="62">
        <f>VLOOKUP($B32,RD_15[#All],IO$2,0)/IO$1</f>
        <v>4.8249607535321823</v>
      </c>
      <c r="IP32" s="62">
        <f>VLOOKUP($B32,RD_15[#All],IP$2,0)/IP$1</f>
        <v>4.7514390371533226</v>
      </c>
      <c r="IQ32" s="62">
        <f>VLOOKUP($B32,RD_15[#All],IQ$2,0)/IQ$1</f>
        <v>4.819466248037676</v>
      </c>
      <c r="IR32" s="62">
        <f>VLOOKUP($B32,RD_15[#All],IR$2,0)/IR$1</f>
        <v>4.7518128130373025</v>
      </c>
      <c r="IS32" s="62">
        <f>VLOOKUP($B32,RD_15[#All],IS$2,0)/IS$1</f>
        <v>4.8153547133138961</v>
      </c>
      <c r="IT32" s="62">
        <f>VLOOKUP($B32,RD_15[#All],IT$2,0)/IT$1</f>
        <v>4.7817148837556998</v>
      </c>
      <c r="IU32" s="62">
        <f>VLOOKUP($B32,RD_15[#All],IU$2,0)/IU$1</f>
        <v>4.7077072587276669</v>
      </c>
      <c r="IV32" s="62">
        <f>VLOOKUP($B32,RD_15[#All],IV$2,0)/IV$1</f>
        <v>4.8303057486730951</v>
      </c>
      <c r="IW32" s="62">
        <f>VLOOKUP($B32,RD_15[#All],IW$2,0)/IW$1</f>
        <v>4.7966659191148979</v>
      </c>
      <c r="IX32" s="62">
        <f>VLOOKUP($B32,RD_15[#All],IX$2,0)/IX$1</f>
        <v>4.8101218509381773</v>
      </c>
      <c r="IY32" s="62">
        <f>VLOOKUP($B32,RD_15[#All],IY$2,0)/IY$1</f>
        <v>4.831053300441055</v>
      </c>
      <c r="IZ32" s="62">
        <f>VLOOKUP($B32,RD_15[#All],IZ$2,0)/IZ$1</f>
        <v>4.8687027258455835</v>
      </c>
      <c r="JA32" s="62">
        <f>VLOOKUP($B32,RD_15[#All],JA$2,0)/JA$1</f>
        <v>4.7988937448784483</v>
      </c>
      <c r="JB32" s="62">
        <f>VLOOKUP($B32,RD_15[#All],JB$2,0)/JB$1</f>
        <v>4.9092212135690403</v>
      </c>
      <c r="JC32" s="62">
        <f>VLOOKUP($B32,RD_15[#All],JC$2,0)/JC$1</f>
        <v>4.9070499070499061</v>
      </c>
      <c r="JD32" s="62">
        <f>VLOOKUP($B32,RD_15[#All],JD$2,0)/JD$1</f>
        <v>4.9402485659655833</v>
      </c>
      <c r="JE32" s="62">
        <f>VLOOKUP($B32,RD_15[#All],JE$2,0)/JE$1</f>
        <v>4.9391679748822606</v>
      </c>
      <c r="JF32" s="62">
        <f>VLOOKUP($B32,RD_15[#All],JF$2,0)/JF$1</f>
        <v>4.9143091711422011</v>
      </c>
      <c r="JG32" s="62">
        <f>VLOOKUP($B32,RD_15[#All],JG$2,0)/JG$1</f>
        <v>4.950593223236571</v>
      </c>
      <c r="JH32" s="62">
        <f>VLOOKUP($B32,RD_15[#All],JH$2,0)/JH$1</f>
        <v>4.9857285571571293</v>
      </c>
      <c r="JI32" s="62">
        <f>VLOOKUP($B32,RD_15[#All],JI$2,0)/JI$1</f>
        <v>4.9511978704525292</v>
      </c>
      <c r="JJ32" s="62">
        <f>VLOOKUP($B32,RD_15[#All],JJ$2,0)/JJ$1</f>
        <v>4.8849907856119046</v>
      </c>
      <c r="JK32" s="62">
        <f>VLOOKUP($B32,RD_15[#All],JK$2,0)/JK$1</f>
        <v>4.9446981589838739</v>
      </c>
      <c r="JL32" s="62">
        <f>VLOOKUP($B32,RD_15[#All],JL$2,0)/JL$1</f>
        <v>4.9199054621848743</v>
      </c>
      <c r="JM32" s="62">
        <f>VLOOKUP($B32,RD_15[#All],JM$2,0)/JM$1</f>
        <v>4.7129108288595001</v>
      </c>
      <c r="JN32" s="62">
        <f>VLOOKUP($B32,RD_15[#All],JN$2,0)/JN$1</f>
        <v>4.7193108399138541</v>
      </c>
      <c r="JO32" s="62">
        <f>VLOOKUP($B32,RD_15[#All],JO$2,0)/JO$1</f>
        <v>4.7744533193662431</v>
      </c>
      <c r="JP32" s="62">
        <f>VLOOKUP($B32,RD_15[#All],JP$2,0)/JP$1</f>
        <v>4.8495552066980636</v>
      </c>
      <c r="JQ32" s="62">
        <f>VLOOKUP($B32,RD_15[#All],JQ$2,0)/JQ$1</f>
        <v>4.9092970521541952</v>
      </c>
      <c r="JR32" s="62">
        <f>VLOOKUP($B32,RD_15[#All],JR$2,0)/JR$1</f>
        <v>4.856532356532357</v>
      </c>
      <c r="JS32" s="62">
        <f>VLOOKUP($B32,RD_15[#All],JS$2,0)/JS$1</f>
        <v>4.90546720360385</v>
      </c>
      <c r="JT32" s="62">
        <f>VLOOKUP($B32,RD_15[#All],JT$2,0)/JT$1</f>
        <v>4.9578616871849954</v>
      </c>
      <c r="JU32" s="62">
        <f>VLOOKUP($B32,RD_15[#All],JU$2,0)/JU$1</f>
        <v>4.9182959897245615</v>
      </c>
      <c r="JV32" s="62">
        <f>VLOOKUP($B32,RD_15[#All],JV$2,0)/JV$1</f>
        <v>4.8412698412698409</v>
      </c>
      <c r="JW32" s="62">
        <f>VLOOKUP($B32,RD_15[#All],JW$2,0)/JW$1</f>
        <v>4.8083900226757361</v>
      </c>
      <c r="JX32" s="62">
        <f>VLOOKUP($B32,RD_15[#All],JX$2,0)/JX$1</f>
        <v>4.805366591080876</v>
      </c>
      <c r="JY32" s="62">
        <f>VLOOKUP($B32,RD_15[#All],JY$2,0)/JY$1</f>
        <v>4.8204837490551773</v>
      </c>
      <c r="JZ32" s="62">
        <f>VLOOKUP($B32,RD_15[#All],JZ$2,0)/JZ$1</f>
        <v>4.6840513983371128</v>
      </c>
      <c r="KA32" s="62">
        <f>VLOOKUP($B32,RD_15[#All],KA$2,0)/KA$1</f>
        <v>4.7475434618291761</v>
      </c>
      <c r="KB32" s="62">
        <f>VLOOKUP($B32,RD_15[#All],KB$2,0)/KB$1</f>
        <v>4.8461829176114888</v>
      </c>
      <c r="KC32" s="62">
        <f>VLOOKUP($B32,RD_15[#All],KC$2,0)/KC$1</f>
        <v>4.7535903250188962</v>
      </c>
      <c r="KD32" s="62">
        <f>VLOOKUP($B32,RD_15[#All],KD$2,0)/KD$1</f>
        <v>4.7154195011337867</v>
      </c>
      <c r="KE32" s="62">
        <f>VLOOKUP($B32,RD_15[#All],KE$2,0)/KE$1</f>
        <v>4.9036281179138319</v>
      </c>
      <c r="KF32" s="62">
        <f>VLOOKUP($B32,RD_15[#All],KF$2,0)/KF$1</f>
        <v>4.8395445134575565</v>
      </c>
      <c r="KG32" s="62">
        <f>VLOOKUP($B32,RD_15[#All],KG$2,0)/KG$1</f>
        <v>4.8786848072562359</v>
      </c>
      <c r="KH32" s="62">
        <f>VLOOKUP($B32,RD_15[#All],KH$2,0)/KH$1</f>
        <v>4.9043839758125474</v>
      </c>
      <c r="KI32" s="62">
        <f>VLOOKUP($B32,RD_15[#All],KI$2,0)/KI$1</f>
        <v>4.8932539682539682</v>
      </c>
      <c r="KJ32" s="62">
        <f>VLOOKUP($B32,RD_15[#All],KJ$2,0)/KJ$1</f>
        <v>4.7920634920634919</v>
      </c>
      <c r="KK32" s="62">
        <f>VLOOKUP($B32,RD_15[#All],KK$2,0)/KK$1</f>
        <v>4.8</v>
      </c>
      <c r="KL32" s="62">
        <f>VLOOKUP($B32,RD_15[#All],KL$2,0)/KL$1</f>
        <v>4.8006088280060881</v>
      </c>
      <c r="KM32" s="62">
        <f>VLOOKUP($B32,RD_15[#All],KM$2,0)/KM$1</f>
        <v>4.871765601217656</v>
      </c>
      <c r="KN32" s="62">
        <f>VLOOKUP($B32,RD_15[#All],KN$2,0)/KN$1</f>
        <v>4.8297307546454302</v>
      </c>
      <c r="KO32" s="62">
        <f>VLOOKUP($B32,RD_15[#All],KO$2,0)/KO$1</f>
        <v>4.8320060675009486</v>
      </c>
      <c r="KP32" s="62">
        <f>VLOOKUP($B32,RD_15[#All],KP$2,0)/KP$1</f>
        <v>4.8399696624952595</v>
      </c>
      <c r="KQ32" s="62">
        <f>VLOOKUP($B32,RD_15[#All],KQ$2,0)/KQ$1</f>
        <v>4.8494288681204569</v>
      </c>
      <c r="KR32" s="62">
        <f>VLOOKUP($B32,RD_15[#All],KR$2,0)/KR$1</f>
        <v>4.8069776260902541</v>
      </c>
      <c r="KS32" s="62">
        <f>VLOOKUP($B32,RD_15[#All],KS$2,0)/KS$1</f>
        <v>4.7948426241941604</v>
      </c>
      <c r="KT32" s="62">
        <f>VLOOKUP($B32,RD_15[#All],KT$2,0)/KT$1</f>
        <v>4.8672734167614715</v>
      </c>
      <c r="KU32" s="62">
        <f>VLOOKUP($B32,RD_15[#All],KU$2,0)/KU$1</f>
        <v>4.8164580963215773</v>
      </c>
      <c r="KV32" s="62">
        <f>VLOOKUP($B32,RD_15[#All],KV$2,0)/KV$1</f>
        <v>4.8872117400419279</v>
      </c>
      <c r="KW32" s="62">
        <f>VLOOKUP($B32,RD_15[#All],KW$2,0)/KW$1</f>
        <v>4.8619643534319303</v>
      </c>
      <c r="KX32" s="62">
        <f>VLOOKUP($B32,RD_15[#All],KX$2,0)/KX$1</f>
        <v>4.9399092970521536</v>
      </c>
      <c r="KY32" s="62">
        <f>VLOOKUP($B32,RD_15[#All],KY$2,0)/KY$1</f>
        <v>4.9309523809523803</v>
      </c>
      <c r="KZ32" s="62">
        <f>VLOOKUP($B32,RD_15[#All],KZ$2,0)/KZ$1</f>
        <v>4.856349206349206</v>
      </c>
      <c r="LA32" s="62">
        <f>VLOOKUP($B32,RD_15[#All],LA$2,0)/LA$1</f>
        <v>4.8155416012558865</v>
      </c>
      <c r="LB32" s="62">
        <f>VLOOKUP($B32,RD_15[#All],LB$2,0)/LB$1</f>
        <v>4.689099720155621</v>
      </c>
      <c r="LC32" s="62">
        <f>VLOOKUP($B32,RD_15[#All],LC$2,0)/LC$1</f>
        <v>4.9023809523809527</v>
      </c>
      <c r="LD32" s="62">
        <f>VLOOKUP($B32,RD_15[#All],LD$2,0)/LD$1</f>
        <v>4.826941765717276</v>
      </c>
      <c r="LE32" s="62">
        <f>VLOOKUP($B32,RD_15[#All],LE$2,0)/LE$1</f>
        <v>4.8172235927337965</v>
      </c>
      <c r="LF32" s="62">
        <f>VLOOKUP($B32,RD_15[#All],LF$2,0)/LF$1</f>
        <v>4.7959183673469381</v>
      </c>
      <c r="LG32" s="62">
        <f>VLOOKUP($B32,RD_15[#All],LG$2,0)/LG$1</f>
        <v>4.8353174603174605</v>
      </c>
      <c r="LH32" s="62">
        <f>VLOOKUP($B32,RD_15[#All],LH$2,0)/LH$1</f>
        <v>4.7417995538296287</v>
      </c>
      <c r="LI32" s="62">
        <f>VLOOKUP($B32,RD_15[#All],LI$2,0)/LI$1</f>
        <v>4.66920834267773</v>
      </c>
      <c r="LJ32" s="62">
        <f>VLOOKUP($B32,RD_15[#All],LJ$2,0)/LJ$1</f>
        <v>4.7445411731126024</v>
      </c>
      <c r="LK32" s="62">
        <f>VLOOKUP($B32,RD_15[#All],LK$2,0)/LK$1</f>
        <v>4.7739403453689171</v>
      </c>
      <c r="LL32" s="62">
        <f>VLOOKUP($B32,RD_15[#All],LL$2,0)/LL$1</f>
        <v>4.7751177394034539</v>
      </c>
      <c r="LM32" s="62">
        <f>VLOOKUP($B32,RD_15[#All],LM$2,0)/LM$1</f>
        <v>4.8445092322643335</v>
      </c>
      <c r="LN32" s="62">
        <f>VLOOKUP($B32,RD_15[#All],LN$2,0)/LN$1</f>
        <v>4.7417208641698432</v>
      </c>
      <c r="LO32" s="62">
        <f>VLOOKUP($B32,RD_15[#All],LO$2,0)/LO$1</f>
        <v>4.7357404500261637</v>
      </c>
      <c r="LP32" s="62">
        <f>VLOOKUP($B32,RD_15[#All],LP$2,0)/LP$1</f>
        <v>4.7566718995290413</v>
      </c>
      <c r="LQ32" s="62">
        <f>VLOOKUP($B32,RD_15[#All],LQ$2,0)/LQ$1</f>
        <v>4.7361142259101436</v>
      </c>
      <c r="LR32" s="62">
        <f>VLOOKUP($B32,RD_15[#All],LR$2,0)/LR$1</f>
        <v>4.6964939822082679</v>
      </c>
      <c r="LS32" s="62">
        <f>VLOOKUP($B32,RD_15[#All],LS$2,0)/LS$1</f>
        <v>4.8548519884024763</v>
      </c>
      <c r="LT32" s="62">
        <f>VLOOKUP($B32,RD_15[#All],LT$2,0)/LT$1</f>
        <v>4.7448979591836729</v>
      </c>
      <c r="LU32" s="62">
        <f>VLOOKUP($B32,RD_15[#All],LU$2,0)/LU$1</f>
        <v>4.8159340659340657</v>
      </c>
      <c r="LV32" s="62">
        <f>VLOOKUP($B32,RD_15[#All],LV$2,0)/LV$1</f>
        <v>4.7621664050235477</v>
      </c>
      <c r="LW32" s="62">
        <f>VLOOKUP($B32,RD_15[#All],LW$2,0)/LW$1</f>
        <v>4.909733124018838</v>
      </c>
      <c r="LX32" s="62">
        <f>VLOOKUP($B32,RD_15[#All],LX$2,0)/LX$1</f>
        <v>4.8469387755102042</v>
      </c>
      <c r="LY32" s="62">
        <f>VLOOKUP($B32,RD_15[#All],LY$2,0)/LY$1</f>
        <v>4.8265306122448974</v>
      </c>
      <c r="LZ32" s="62">
        <f>VLOOKUP($B32,RD_15[#All],LZ$2,0)/LZ$1</f>
        <v>4.7630260895567016</v>
      </c>
      <c r="MA32" s="62">
        <f>VLOOKUP($B32,RD_15[#All],MA$2,0)/MA$1</f>
        <v>4.8845032518501901</v>
      </c>
      <c r="MB32" s="62">
        <f>VLOOKUP($B32,RD_15[#All],MB$2,0)/MB$1</f>
        <v>4.8396501457725938</v>
      </c>
      <c r="MC32" s="62">
        <f>VLOOKUP($B32,RD_15[#All],MC$2,0)/MC$1</f>
        <v>4.8617029229274129</v>
      </c>
      <c r="MD32" s="62">
        <f>VLOOKUP($B32,RD_15[#All],MD$2,0)/MD$1</f>
        <v>4.8220826792255354</v>
      </c>
      <c r="ME32" s="62">
        <f>VLOOKUP($B32,RD_15[#All],ME$2,0)/ME$1</f>
        <v>4.8706735441429307</v>
      </c>
      <c r="MF32" s="62">
        <f>VLOOKUP($B32,RD_15[#All],MF$2,0)/MF$1</f>
        <v>4.8250728862973764</v>
      </c>
      <c r="MG32" s="62">
        <f>VLOOKUP($B32,RD_15[#All],MG$2,0)/MG$1</f>
        <v>4.8788966135904905</v>
      </c>
      <c r="MH32" s="62">
        <f>VLOOKUP($B32,RD_15[#All],MH$2,0)/MH$1</f>
        <v>4.9087986843088878</v>
      </c>
      <c r="MI32" s="62">
        <f>VLOOKUP($B32,RD_15[#All],MI$2,0)/MI$1</f>
        <v>4.8332959557449344</v>
      </c>
      <c r="MJ32" s="62">
        <f>VLOOKUP($B32,RD_15[#All],MJ$2,0)/MJ$1</f>
        <v>4.8822605965463106</v>
      </c>
      <c r="MK32" s="62">
        <f>VLOOKUP($B32,RD_15[#All],MK$2,0)/MK$1</f>
        <v>4.8704866562009421</v>
      </c>
      <c r="ML32" s="62">
        <f>VLOOKUP($B32,RD_15[#All],ML$2,0)/ML$1</f>
        <v>4.8893623383419298</v>
      </c>
      <c r="MM32" s="62">
        <f>VLOOKUP($B32,RD_15[#All],MM$2,0)/MM$1</f>
        <v>4.8058332644798805</v>
      </c>
      <c r="MN32" s="62">
        <f>VLOOKUP($B32,RD_15[#All],MN$2,0)/MN$1</f>
        <v>4.8579277864992143</v>
      </c>
      <c r="MO32" s="62">
        <f>VLOOKUP($B32,RD_15[#All],MO$2,0)/MO$1</f>
        <v>4.9230769230769234</v>
      </c>
      <c r="MP32" s="62">
        <f>VLOOKUP($B32,RD_15[#All],MP$2,0)/MP$1</f>
        <v>4.82410446696161</v>
      </c>
      <c r="MQ32" s="62">
        <f>VLOOKUP($B32,RD_15[#All],MQ$2,0)/MQ$1</f>
        <v>4.7925543843911189</v>
      </c>
      <c r="MR32" s="62">
        <f>VLOOKUP($B32,RD_15[#All],MR$2,0)/MR$1</f>
        <v>4.8071316438663372</v>
      </c>
      <c r="MS32" s="62">
        <f>VLOOKUP($B32,RD_15[#All],MS$2,0)/MS$1</f>
        <v>4.8975667189952903</v>
      </c>
      <c r="MT32" s="62">
        <f>VLOOKUP($B32,RD_15[#All],MT$2,0)/MT$1</f>
        <v>4.823034108748395</v>
      </c>
      <c r="MU32" s="62">
        <f>VLOOKUP($B32,RD_15[#All],MU$2,0)/MU$1</f>
        <v>4.8871196830380503</v>
      </c>
      <c r="MV32" s="62">
        <f>VLOOKUP($B32,RD_15[#All],MV$2,0)/MV$1</f>
        <v>4.8465819894391329</v>
      </c>
      <c r="MW32" s="62">
        <f>VLOOKUP($B32,RD_15[#All],MW$2,0)/MW$1</f>
        <v>4.7715855572998427</v>
      </c>
      <c r="MX32" s="62">
        <f>VLOOKUP($B32,RD_15[#All],MX$2,0)/MX$1</f>
        <v>4.8609553711594522</v>
      </c>
      <c r="MY32" s="62">
        <f>VLOOKUP($B32,RD_15[#All],MY$2,0)/MY$1</f>
        <v>4.7904238618524326</v>
      </c>
      <c r="MZ32" s="62">
        <f>VLOOKUP($B32,RD_15[#All],MZ$2,0)/MZ$1</f>
        <v>4.8155416012558865</v>
      </c>
      <c r="NA32" s="62">
        <f>VLOOKUP($B32,RD_15[#All],NA$2,0)/NA$1</f>
        <v>4.9004379079567055</v>
      </c>
      <c r="NB32" s="62">
        <f>VLOOKUP($B32,RD_15[#All],NB$2,0)/NB$1</f>
        <v>4.8975667189952903</v>
      </c>
      <c r="NC32" s="62">
        <f>VLOOKUP($B32,RD_15[#All],NC$2,0)/NC$1</f>
        <v>4.9222919937205649</v>
      </c>
      <c r="ND32" s="62">
        <f>VLOOKUP($B32,RD_15[#All],ND$2,0)/ND$1</f>
        <v>4.9207221350078489</v>
      </c>
      <c r="NE32" s="62">
        <f>IFERROR(AVERAGEIF(Inv_SY_B20[[#This Row],[BLK1_INV1]:[BLK12_INV31]],"&gt;"&amp;0.1,Inv_SY_B20[[#This Row],[BLK1_INV1]:[BLK12_INV31]]),"")</f>
        <v>4.8109436897871616</v>
      </c>
    </row>
    <row r="33" spans="2:369" x14ac:dyDescent="0.35">
      <c r="B33" s="86">
        <f t="shared" si="6"/>
        <v>45774</v>
      </c>
      <c r="C33" s="62">
        <f>VLOOKUP($B33,RD_15[#All],C$2,0)/C$1</f>
        <v>4.6244019138755981</v>
      </c>
      <c r="D33" s="62">
        <f>VLOOKUP($B33,RD_15[#All],D$2,0)/D$1</f>
        <v>4.4808612440191382</v>
      </c>
      <c r="E33" s="62">
        <f>VLOOKUP($B33,RD_15[#All],E$2,0)/E$1</f>
        <v>4.6575757575757573</v>
      </c>
      <c r="F33" s="62">
        <f>VLOOKUP($B33,RD_15[#All],F$2,0)/F$1</f>
        <v>4.6386363636363637</v>
      </c>
      <c r="G33" s="62">
        <f>VLOOKUP($B33,RD_15[#All],G$2,0)/G$1</f>
        <v>4.6106060606060604</v>
      </c>
      <c r="H33" s="62">
        <f>VLOOKUP($B33,RD_15[#All],H$2,0)/H$1</f>
        <v>4.4684889901290816</v>
      </c>
      <c r="I33" s="62">
        <f>VLOOKUP($B33,RD_15[#All],I$2,0)/I$1</f>
        <v>4.7750573833205818</v>
      </c>
      <c r="J33" s="62">
        <f>VLOOKUP($B33,RD_15[#All],J$2,0)/J$1</f>
        <v>4.5348484848484851</v>
      </c>
      <c r="K33" s="62">
        <f>VLOOKUP($B33,RD_15[#All],K$2,0)/K$1</f>
        <v>4.6598484848484851</v>
      </c>
      <c r="L33" s="62">
        <f>VLOOKUP($B33,RD_15[#All],L$2,0)/L$1</f>
        <v>4.6878787878787875</v>
      </c>
      <c r="M33" s="62">
        <f>VLOOKUP($B33,RD_15[#All],M$2,0)/M$1</f>
        <v>4.7280303030303035</v>
      </c>
      <c r="N33" s="62">
        <f>VLOOKUP($B33,RD_15[#All],N$2,0)/N$1</f>
        <v>4.711363636363636</v>
      </c>
      <c r="O33" s="62">
        <f>VLOOKUP($B33,RD_15[#All],O$2,0)/O$1</f>
        <v>4.6696969696969699</v>
      </c>
      <c r="P33" s="62">
        <f>VLOOKUP($B33,RD_15[#All],P$2,0)/P$1</f>
        <v>4.7045454545454541</v>
      </c>
      <c r="Q33" s="62">
        <f>VLOOKUP($B33,RD_15[#All],Q$2,0)/Q$1</f>
        <v>4.7325757575757583</v>
      </c>
      <c r="R33" s="62">
        <f>VLOOKUP($B33,RD_15[#All],R$2,0)/R$1</f>
        <v>4.7409090909090903</v>
      </c>
      <c r="S33" s="62">
        <f>VLOOKUP($B33,RD_15[#All],S$2,0)/S$1</f>
        <v>4.6810207336523124</v>
      </c>
      <c r="T33" s="62">
        <f>VLOOKUP($B33,RD_15[#All],T$2,0)/T$1</f>
        <v>4.7137161084529504</v>
      </c>
      <c r="U33" s="62">
        <f>VLOOKUP($B33,RD_15[#All],U$2,0)/U$1</f>
        <v>4.6833333333333336</v>
      </c>
      <c r="V33" s="62">
        <f>VLOOKUP($B33,RD_15[#All],V$2,0)/V$1</f>
        <v>4.7363636363636363</v>
      </c>
      <c r="W33" s="62">
        <f>VLOOKUP($B33,RD_15[#All],W$2,0)/W$1</f>
        <v>4.875757575757576</v>
      </c>
      <c r="X33" s="62">
        <f>VLOOKUP($B33,RD_15[#All],X$2,0)/X$1</f>
        <v>4.8098484848484846</v>
      </c>
      <c r="Y33" s="62">
        <f>VLOOKUP($B33,RD_15[#All],Y$2,0)/Y$1</f>
        <v>4.8484848484848486</v>
      </c>
      <c r="Z33" s="62">
        <f>VLOOKUP($B33,RD_15[#All],Z$2,0)/Z$1</f>
        <v>4.8393939393939389</v>
      </c>
      <c r="AA33" s="62">
        <f>VLOOKUP($B33,RD_15[#All],AA$2,0)/AA$1</f>
        <v>4.8166666666666664</v>
      </c>
      <c r="AB33" s="62">
        <f>VLOOKUP($B33,RD_15[#All],AB$2,0)/AB$1</f>
        <v>4.8098484848484846</v>
      </c>
      <c r="AC33" s="62">
        <f>VLOOKUP($B33,RD_15[#All],AC$2,0)/AC$1</f>
        <v>4.8280303030303031</v>
      </c>
      <c r="AD33" s="62">
        <f>VLOOKUP($B33,RD_15[#All],AD$2,0)/AD$1</f>
        <v>4.8242424242424242</v>
      </c>
      <c r="AE33" s="62">
        <f>VLOOKUP($B33,RD_15[#All],AE$2,0)/AE$1</f>
        <v>4.8568181818181824</v>
      </c>
      <c r="AF33" s="62">
        <f>VLOOKUP($B33,RD_15[#All],AF$2,0)/AF$1</f>
        <v>4.8515151515151516</v>
      </c>
      <c r="AG33" s="62">
        <f>VLOOKUP($B33,RD_15[#All],AG$2,0)/AG$1</f>
        <v>4.791666666666667</v>
      </c>
      <c r="AH33" s="62">
        <f>VLOOKUP($B33,RD_15[#All],AH$2,0)/AH$1</f>
        <v>4.8280303030303031</v>
      </c>
      <c r="AI33" s="62">
        <f>VLOOKUP($B33,RD_15[#All],AI$2,0)/AI$1</f>
        <v>4.5734848484848492</v>
      </c>
      <c r="AJ33" s="62">
        <f>VLOOKUP($B33,RD_15[#All],AJ$2,0)/AJ$1</f>
        <v>4.5255183413078148</v>
      </c>
      <c r="AK33" s="62">
        <f>VLOOKUP($B33,RD_15[#All],AK$2,0)/AK$1</f>
        <v>4.5598086124401904</v>
      </c>
      <c r="AL33" s="62">
        <f>VLOOKUP($B33,RD_15[#All],AL$2,0)/AL$1</f>
        <v>4.6132376395534287</v>
      </c>
      <c r="AM33" s="62">
        <f>VLOOKUP($B33,RD_15[#All],AM$2,0)/AM$1</f>
        <v>4.6937799043062203</v>
      </c>
      <c r="AN33" s="62">
        <f>VLOOKUP($B33,RD_15[#All],AN$2,0)/AN$1</f>
        <v>4.7288676236044651</v>
      </c>
      <c r="AO33" s="62">
        <f>VLOOKUP($B33,RD_15[#All],AO$2,0)/AO$1</f>
        <v>4.6295454545454549</v>
      </c>
      <c r="AP33" s="62">
        <f>VLOOKUP($B33,RD_15[#All],AP$2,0)/AP$1</f>
        <v>4.6610845295055823</v>
      </c>
      <c r="AQ33" s="62">
        <f>VLOOKUP($B33,RD_15[#All],AQ$2,0)/AQ$1</f>
        <v>4.5378787878787881</v>
      </c>
      <c r="AR33" s="62">
        <f>VLOOKUP($B33,RD_15[#All],AR$2,0)/AR$1</f>
        <v>4.6198288159771765</v>
      </c>
      <c r="AS33" s="62">
        <f>VLOOKUP($B33,RD_15[#All],AS$2,0)/AS$1</f>
        <v>4.7024965325936208</v>
      </c>
      <c r="AT33" s="62">
        <f>VLOOKUP($B33,RD_15[#All],AT$2,0)/AT$1</f>
        <v>4.6396198830409352</v>
      </c>
      <c r="AU33" s="62">
        <f>VLOOKUP($B33,RD_15[#All],AU$2,0)/AU$1</f>
        <v>4.7090643274853798</v>
      </c>
      <c r="AV33" s="62">
        <f>VLOOKUP($B33,RD_15[#All],AV$2,0)/AV$1</f>
        <v>4.7821997105643996</v>
      </c>
      <c r="AW33" s="62">
        <f>VLOOKUP($B33,RD_15[#All],AW$2,0)/AW$1</f>
        <v>4.75402144772118</v>
      </c>
      <c r="AX33" s="62">
        <f>VLOOKUP($B33,RD_15[#All],AX$2,0)/AX$1</f>
        <v>4.727822580645161</v>
      </c>
      <c r="AY33" s="62">
        <f>VLOOKUP($B33,RD_15[#All],AY$2,0)/AY$1</f>
        <v>4.559290953545232</v>
      </c>
      <c r="AZ33" s="62">
        <f>VLOOKUP($B33,RD_15[#All],AZ$2,0)/AZ$1</f>
        <v>4.7606420097697137</v>
      </c>
      <c r="BA33" s="62">
        <f>VLOOKUP($B33,RD_15[#All],BA$2,0)/BA$1</f>
        <v>4.7536656891495594</v>
      </c>
      <c r="BB33" s="62">
        <f>VLOOKUP($B33,RD_15[#All],BB$2,0)/BB$1</f>
        <v>4.6301667875271937</v>
      </c>
      <c r="BC33" s="62">
        <f>VLOOKUP($B33,RD_15[#All],BC$2,0)/BC$1</f>
        <v>4.6053391053391053</v>
      </c>
      <c r="BD33" s="62">
        <f>VLOOKUP($B33,RD_15[#All],BD$2,0)/BD$1</f>
        <v>4.6452726017943409</v>
      </c>
      <c r="BE33" s="62">
        <f>VLOOKUP($B33,RD_15[#All],BE$2,0)/BE$1</f>
        <v>4.568370165745856</v>
      </c>
      <c r="BF33" s="62">
        <f>VLOOKUP($B33,RD_15[#All],BF$2,0)/BF$1</f>
        <v>4.6438068579426171</v>
      </c>
      <c r="BG33" s="62">
        <f>VLOOKUP($B33,RD_15[#All],BG$2,0)/BG$1</f>
        <v>4.6431451612903221</v>
      </c>
      <c r="BH33" s="62">
        <f>VLOOKUP($B33,RD_15[#All],BH$2,0)/BH$1</f>
        <v>4.4467040673211784</v>
      </c>
      <c r="BI33" s="62">
        <f>VLOOKUP($B33,RD_15[#All],BI$2,0)/BI$1</f>
        <v>4.4760383386581468</v>
      </c>
      <c r="BJ33" s="62">
        <f>VLOOKUP($B33,RD_15[#All],BJ$2,0)/BJ$1</f>
        <v>4.4422809457579966</v>
      </c>
      <c r="BK33" s="62">
        <f>VLOOKUP($B33,RD_15[#All],BK$2,0)/BK$1</f>
        <v>4.6992424242424242</v>
      </c>
      <c r="BL33" s="62">
        <f>VLOOKUP($B33,RD_15[#All],BL$2,0)/BL$1</f>
        <v>4.6106687898089174</v>
      </c>
      <c r="BM33" s="62">
        <f>VLOOKUP($B33,RD_15[#All],BM$2,0)/BM$1</f>
        <v>4.612903225806452</v>
      </c>
      <c r="BN33" s="62">
        <f>VLOOKUP($B33,RD_15[#All],BN$2,0)/BN$1</f>
        <v>5.0072463768115938</v>
      </c>
      <c r="BO33" s="62">
        <f>VLOOKUP($B33,RD_15[#All],BO$2,0)/BO$1</f>
        <v>4.9220151828847483</v>
      </c>
      <c r="BP33" s="62">
        <f>VLOOKUP($B33,RD_15[#All],BP$2,0)/BP$1</f>
        <v>5.0176531671858777</v>
      </c>
      <c r="BQ33" s="62">
        <f>VLOOKUP($B33,RD_15[#All],BQ$2,0)/BQ$1</f>
        <v>5.0203588681849549</v>
      </c>
      <c r="BR33" s="62">
        <f>VLOOKUP($B33,RD_15[#All],BR$2,0)/BR$1</f>
        <v>4.9682539682539675</v>
      </c>
      <c r="BS33" s="62">
        <f>VLOOKUP($B33,RD_15[#All],BS$2,0)/BS$1</f>
        <v>5.0095040608259893</v>
      </c>
      <c r="BT33" s="62">
        <f>VLOOKUP($B33,RD_15[#All],BT$2,0)/BT$1</f>
        <v>4.8775017253278117</v>
      </c>
      <c r="BU33" s="62">
        <f>VLOOKUP($B33,RD_15[#All],BU$2,0)/BU$1</f>
        <v>5.0676328502415453</v>
      </c>
      <c r="BV33" s="62">
        <f>VLOOKUP($B33,RD_15[#All],BV$2,0)/BV$1</f>
        <v>4.966873706004141</v>
      </c>
      <c r="BW33" s="62">
        <f>VLOOKUP($B33,RD_15[#All],BW$2,0)/BW$1</f>
        <v>4.883022774327122</v>
      </c>
      <c r="BX33" s="62">
        <f>VLOOKUP($B33,RD_15[#All],BX$2,0)/BX$1</f>
        <v>4.8238567205703351</v>
      </c>
      <c r="BY33" s="62">
        <f>VLOOKUP($B33,RD_15[#All],BY$2,0)/BY$1</f>
        <v>4.875086266390614</v>
      </c>
      <c r="BZ33" s="62">
        <f>VLOOKUP($B33,RD_15[#All],BZ$2,0)/BZ$1</f>
        <v>5.0346320346320343</v>
      </c>
      <c r="CA33" s="62">
        <f>VLOOKUP($B33,RD_15[#All],CA$2,0)/CA$1</f>
        <v>4.9559884559884564</v>
      </c>
      <c r="CB33" s="62">
        <f>VLOOKUP($B33,RD_15[#All],CB$2,0)/CB$1</f>
        <v>5.0276052449965487</v>
      </c>
      <c r="CC33" s="62">
        <f>VLOOKUP($B33,RD_15[#All],CC$2,0)/CC$1</f>
        <v>5.0151828847481026</v>
      </c>
      <c r="CD33" s="62">
        <f>VLOOKUP($B33,RD_15[#All],CD$2,0)/CD$1</f>
        <v>5.0800552104899932</v>
      </c>
      <c r="CE33" s="62">
        <f>VLOOKUP($B33,RD_15[#All],CE$2,0)/CE$1</f>
        <v>4.6839199447895101</v>
      </c>
      <c r="CF33" s="62">
        <f>VLOOKUP($B33,RD_15[#All],CF$2,0)/CF$1</f>
        <v>4.9702380952380958</v>
      </c>
      <c r="CG33" s="62">
        <f>VLOOKUP($B33,RD_15[#All],CG$2,0)/CG$1</f>
        <v>5.1359558316080056</v>
      </c>
      <c r="CH33" s="62">
        <f>VLOOKUP($B33,RD_15[#All],CH$2,0)/CH$1</f>
        <v>5.054112554112554</v>
      </c>
      <c r="CI33" s="62">
        <f>VLOOKUP($B33,RD_15[#All],CI$2,0)/CI$1</f>
        <v>4.9799861973775013</v>
      </c>
      <c r="CJ33" s="62">
        <f>VLOOKUP($B33,RD_15[#All],CJ$2,0)/CJ$1</f>
        <v>5.1302308802308803</v>
      </c>
      <c r="CK33" s="62">
        <f>VLOOKUP($B33,RD_15[#All],CK$2,0)/CK$1</f>
        <v>4.9740259740259738</v>
      </c>
      <c r="CL33" s="62">
        <f>VLOOKUP($B33,RD_15[#All],CL$2,0)/CL$1</f>
        <v>4.9099706238119918</v>
      </c>
      <c r="CM33" s="62">
        <f>VLOOKUP($B33,RD_15[#All],CM$2,0)/CM$1</f>
        <v>5.0676328502415453</v>
      </c>
      <c r="CN33" s="62">
        <f>VLOOKUP($B33,RD_15[#All],CN$2,0)/CN$1</f>
        <v>5.0006901311249141</v>
      </c>
      <c r="CO33" s="62">
        <f>VLOOKUP($B33,RD_15[#All],CO$2,0)/CO$1</f>
        <v>4.966873706004141</v>
      </c>
      <c r="CP33" s="62">
        <f>VLOOKUP($B33,RD_15[#All],CP$2,0)/CP$1</f>
        <v>4.9496204278812979</v>
      </c>
      <c r="CQ33" s="62">
        <f>VLOOKUP($B33,RD_15[#All],CQ$2,0)/CQ$1</f>
        <v>5.0103519668737055</v>
      </c>
      <c r="CR33" s="62">
        <f>VLOOKUP($B33,RD_15[#All],CR$2,0)/CR$1</f>
        <v>5.1542443064182191</v>
      </c>
      <c r="CS33" s="62">
        <f>VLOOKUP($B33,RD_15[#All],CS$2,0)/CS$1</f>
        <v>5.1390614216701174</v>
      </c>
      <c r="CT33" s="62">
        <f>VLOOKUP($B33,RD_15[#All],CT$2,0)/CT$1</f>
        <v>5.0572808833678398</v>
      </c>
      <c r="CU33" s="62">
        <f>VLOOKUP($B33,RD_15[#All],CU$2,0)/CU$1</f>
        <v>4.9720634920634925</v>
      </c>
      <c r="CV33" s="62">
        <f>VLOOKUP($B33,RD_15[#All],CV$2,0)/CV$1</f>
        <v>5.1566597653554176</v>
      </c>
      <c r="CW33" s="62">
        <f>VLOOKUP($B33,RD_15[#All],CW$2,0)/CW$1</f>
        <v>5.0469289164941333</v>
      </c>
      <c r="CX33" s="62">
        <f>VLOOKUP($B33,RD_15[#All],CX$2,0)/CX$1</f>
        <v>5.0050505050505052</v>
      </c>
      <c r="CY33" s="62">
        <f>VLOOKUP($B33,RD_15[#All],CY$2,0)/CY$1</f>
        <v>5.0652958152958147</v>
      </c>
      <c r="CZ33" s="62">
        <f>VLOOKUP($B33,RD_15[#All],CZ$2,0)/CZ$1</f>
        <v>5.0196687370600417</v>
      </c>
      <c r="DA33" s="62">
        <f>VLOOKUP($B33,RD_15[#All],DA$2,0)/DA$1</f>
        <v>4.9849193967758714</v>
      </c>
      <c r="DB33" s="62">
        <f>VLOOKUP($B33,RD_15[#All],DB$2,0)/DB$1</f>
        <v>4.970669427191166</v>
      </c>
      <c r="DC33" s="62">
        <f>VLOOKUP($B33,RD_15[#All],DC$2,0)/DC$1</f>
        <v>5.174603174603174</v>
      </c>
      <c r="DD33" s="62">
        <f>VLOOKUP($B33,RD_15[#All],DD$2,0)/DD$1</f>
        <v>4.9713595583160801</v>
      </c>
      <c r="DE33" s="62">
        <f>VLOOKUP($B33,RD_15[#All],DE$2,0)/DE$1</f>
        <v>5.0824706694271917</v>
      </c>
      <c r="DF33" s="62">
        <f>VLOOKUP($B33,RD_15[#All],DF$2,0)/DF$1</f>
        <v>4.9610075914423737</v>
      </c>
      <c r="DG33" s="62">
        <f>VLOOKUP($B33,RD_15[#All],DG$2,0)/DG$1</f>
        <v>4.9692891649413387</v>
      </c>
      <c r="DH33" s="62">
        <f>VLOOKUP($B33,RD_15[#All],DH$2,0)/DH$1</f>
        <v>5.0976535541752925</v>
      </c>
      <c r="DI33" s="62">
        <f>VLOOKUP($B33,RD_15[#All],DI$2,0)/DI$1</f>
        <v>5.0942028985507246</v>
      </c>
      <c r="DJ33" s="62">
        <f>VLOOKUP($B33,RD_15[#All],DJ$2,0)/DJ$1</f>
        <v>4.9240855762594888</v>
      </c>
      <c r="DK33" s="62">
        <f>VLOOKUP($B33,RD_15[#All],DK$2,0)/DK$1</f>
        <v>4.9368858654572936</v>
      </c>
      <c r="DL33" s="62">
        <f>VLOOKUP($B33,RD_15[#All],DL$2,0)/DL$1</f>
        <v>4.9119769119769119</v>
      </c>
      <c r="DM33" s="62">
        <f>VLOOKUP($B33,RD_15[#All],DM$2,0)/DM$1</f>
        <v>4.6732229123533466</v>
      </c>
      <c r="DN33" s="62">
        <f>VLOOKUP($B33,RD_15[#All],DN$2,0)/DN$1</f>
        <v>4.8285024154589369</v>
      </c>
      <c r="DO33" s="62">
        <f>VLOOKUP($B33,RD_15[#All],DO$2,0)/DO$1</f>
        <v>4.9392684610075914</v>
      </c>
      <c r="DP33" s="62">
        <f>VLOOKUP($B33,RD_15[#All],DP$2,0)/DP$1</f>
        <v>5.0120772946859899</v>
      </c>
      <c r="DQ33" s="62">
        <f>VLOOKUP($B33,RD_15[#All],DQ$2,0)/DQ$1</f>
        <v>4.820910973084886</v>
      </c>
      <c r="DR33" s="62">
        <f>VLOOKUP($B33,RD_15[#All],DR$2,0)/DR$1</f>
        <v>5.0776397515527947</v>
      </c>
      <c r="DS33" s="62">
        <f>VLOOKUP($B33,RD_15[#All],DS$2,0)/DS$1</f>
        <v>5.0093167701863353</v>
      </c>
      <c r="DT33" s="62">
        <f>VLOOKUP($B33,RD_15[#All],DT$2,0)/DT$1</f>
        <v>4.9741200828157348</v>
      </c>
      <c r="DU33" s="62">
        <f>VLOOKUP($B33,RD_15[#All],DU$2,0)/DU$1</f>
        <v>4.9433621933621934</v>
      </c>
      <c r="DV33" s="62">
        <f>VLOOKUP($B33,RD_15[#All],DV$2,0)/DV$1</f>
        <v>5.0450937950937957</v>
      </c>
      <c r="DW33" s="62">
        <f>VLOOKUP($B33,RD_15[#All],DW$2,0)/DW$1</f>
        <v>5.0707384403036571</v>
      </c>
      <c r="DX33" s="62">
        <f>VLOOKUP($B33,RD_15[#All],DX$2,0)/DX$1</f>
        <v>5.0379572118702551</v>
      </c>
      <c r="DY33" s="62">
        <f>VLOOKUP($B33,RD_15[#All],DY$2,0)/DY$1</f>
        <v>4.9472049689440993</v>
      </c>
      <c r="DZ33" s="62">
        <f>VLOOKUP($B33,RD_15[#All],DZ$2,0)/DZ$1</f>
        <v>5.0179434092477573</v>
      </c>
      <c r="EA33" s="62">
        <f>VLOOKUP($B33,RD_15[#All],EA$2,0)/EA$1</f>
        <v>4.9258109040717732</v>
      </c>
      <c r="EB33" s="62">
        <f>VLOOKUP($B33,RD_15[#All],EB$2,0)/EB$1</f>
        <v>4.8985507246376807</v>
      </c>
      <c r="EC33" s="62">
        <f>VLOOKUP($B33,RD_15[#All],EC$2,0)/EC$1</f>
        <v>4.3060731538992414</v>
      </c>
      <c r="ED33" s="62">
        <f>VLOOKUP($B33,RD_15[#All],ED$2,0)/ED$1</f>
        <v>1.4182194616977226</v>
      </c>
      <c r="EE33" s="62">
        <f>VLOOKUP($B33,RD_15[#All],EE$2,0)/EE$1</f>
        <v>4.8461007591442371</v>
      </c>
      <c r="EF33" s="62">
        <f>VLOOKUP($B33,RD_15[#All],EF$2,0)/EF$1</f>
        <v>4.937543133195307</v>
      </c>
      <c r="EG33" s="62">
        <f>VLOOKUP($B33,RD_15[#All],EG$2,0)/EG$1</f>
        <v>4.8530020703933747</v>
      </c>
      <c r="EH33" s="62">
        <f>VLOOKUP($B33,RD_15[#All],EH$2,0)/EH$1</f>
        <v>4.8630089717046232</v>
      </c>
      <c r="EI33" s="62">
        <f>VLOOKUP($B33,RD_15[#All],EI$2,0)/EI$1</f>
        <v>4.6594516594516593</v>
      </c>
      <c r="EJ33" s="62">
        <f>VLOOKUP($B33,RD_15[#All],EJ$2,0)/EJ$1</f>
        <v>4.770531400966183</v>
      </c>
      <c r="EK33" s="62">
        <f>VLOOKUP($B33,RD_15[#All],EK$2,0)/EK$1</f>
        <v>4.6387301587301586</v>
      </c>
      <c r="EL33" s="62">
        <f>VLOOKUP($B33,RD_15[#All],EL$2,0)/EL$1</f>
        <v>4.7412008281573499</v>
      </c>
      <c r="EM33" s="62">
        <f>VLOOKUP($B33,RD_15[#All],EM$2,0)/EM$1</f>
        <v>4.8064182194616976</v>
      </c>
      <c r="EN33" s="62">
        <f>VLOOKUP($B33,RD_15[#All],EN$2,0)/EN$1</f>
        <v>4.691856452726018</v>
      </c>
      <c r="EO33" s="62">
        <f>VLOOKUP($B33,RD_15[#All],EO$2,0)/EO$1</f>
        <v>4.7401656314699796</v>
      </c>
      <c r="EP33" s="62">
        <f>VLOOKUP($B33,RD_15[#All],EP$2,0)/EP$1</f>
        <v>4.8364389233954448</v>
      </c>
      <c r="EQ33" s="62">
        <f>VLOOKUP($B33,RD_15[#All],EQ$2,0)/EQ$1</f>
        <v>4.8067632850241546</v>
      </c>
      <c r="ER33" s="62">
        <f>VLOOKUP($B33,RD_15[#All],ER$2,0)/ER$1</f>
        <v>4.824361628709454</v>
      </c>
      <c r="ES33" s="62">
        <f>VLOOKUP($B33,RD_15[#All],ES$2,0)/ES$1</f>
        <v>4.6959972394755001</v>
      </c>
      <c r="ET33" s="62">
        <f>VLOOKUP($B33,RD_15[#All],ET$2,0)/ET$1</f>
        <v>4.8964646464646462</v>
      </c>
      <c r="EU33" s="62">
        <f>VLOOKUP($B33,RD_15[#All],EU$2,0)/EU$1</f>
        <v>4.8915343915343916</v>
      </c>
      <c r="EV33" s="62">
        <f>VLOOKUP($B33,RD_15[#All],EV$2,0)/EV$1</f>
        <v>4.7929292929292924</v>
      </c>
      <c r="EW33" s="62">
        <f>VLOOKUP($B33,RD_15[#All],EW$2,0)/EW$1</f>
        <v>4.8952380952380947</v>
      </c>
      <c r="EX33" s="62">
        <f>VLOOKUP($B33,RD_15[#All],EX$2,0)/EX$1</f>
        <v>4.7957211870255341</v>
      </c>
      <c r="EY33" s="62">
        <f>VLOOKUP($B33,RD_15[#All],EY$2,0)/EY$1</f>
        <v>5.0026455026455023</v>
      </c>
      <c r="EZ33" s="62">
        <f>VLOOKUP($B33,RD_15[#All],EZ$2,0)/EZ$1</f>
        <v>4.741890959282264</v>
      </c>
      <c r="FA33" s="62">
        <f>VLOOKUP($B33,RD_15[#All],FA$2,0)/FA$1</f>
        <v>4.8229813664596275</v>
      </c>
      <c r="FB33" s="62">
        <f>VLOOKUP($B33,RD_15[#All],FB$2,0)/FB$1</f>
        <v>4.6590752242926152</v>
      </c>
      <c r="FC33" s="62">
        <f>VLOOKUP($B33,RD_15[#All],FC$2,0)/FC$1</f>
        <v>1.5303657694962043</v>
      </c>
      <c r="FD33" s="62">
        <f>VLOOKUP($B33,RD_15[#All],FD$2,0)/FD$1</f>
        <v>4.7619047619047619</v>
      </c>
      <c r="FE33" s="62">
        <f>VLOOKUP($B33,RD_15[#All],FE$2,0)/FE$1</f>
        <v>4.8188405797101446</v>
      </c>
      <c r="FF33" s="62">
        <f>VLOOKUP($B33,RD_15[#All],FF$2,0)/FF$1</f>
        <v>4.6183574879227054</v>
      </c>
      <c r="FG33" s="202">
        <f>VLOOKUP($B33,RD_15[#All],FG$2,0)/FG$1</f>
        <v>4.8357487922705316</v>
      </c>
      <c r="FH33" s="62">
        <f>VLOOKUP($B33,RD_15[#All],FH$2,0)/FH$1</f>
        <v>4.7494824016563149</v>
      </c>
      <c r="FI33" s="62">
        <f>VLOOKUP($B33,RD_15[#All],FI$2,0)/FI$1</f>
        <v>4.8064182194616976</v>
      </c>
      <c r="FJ33" s="62">
        <f>VLOOKUP($B33,RD_15[#All],FJ$2,0)/FJ$1</f>
        <v>4.8263888888888893</v>
      </c>
      <c r="FK33" s="62">
        <f>VLOOKUP($B33,RD_15[#All],FK$2,0)/FK$1</f>
        <v>4.924775707384403</v>
      </c>
      <c r="FL33" s="62">
        <f>VLOOKUP($B33,RD_15[#All],FL$2,0)/FL$1</f>
        <v>4.8740981240981238</v>
      </c>
      <c r="FM33" s="62">
        <f>VLOOKUP($B33,RD_15[#All],FM$2,0)/FM$1</f>
        <v>4.7615268329554041</v>
      </c>
      <c r="FN33" s="62">
        <f>VLOOKUP($B33,RD_15[#All],FN$2,0)/FN$1</f>
        <v>4.8446712018140587</v>
      </c>
      <c r="FO33" s="62">
        <f>VLOOKUP($B33,RD_15[#All],FO$2,0)/FO$1</f>
        <v>4.8242630385487528</v>
      </c>
      <c r="FP33" s="62">
        <f>VLOOKUP($B33,RD_15[#All],FP$2,0)/FP$1</f>
        <v>4.8216175359032496</v>
      </c>
      <c r="FQ33" s="62">
        <f>VLOOKUP($B33,RD_15[#All],FQ$2,0)/FQ$1</f>
        <v>4.7849584278155701</v>
      </c>
      <c r="FR33" s="62">
        <f>VLOOKUP($B33,RD_15[#All],FR$2,0)/FR$1</f>
        <v>4.7823129251700678</v>
      </c>
      <c r="FS33" s="62">
        <f>VLOOKUP($B33,RD_15[#All],FS$2,0)/FS$1</f>
        <v>4.7698412698412689</v>
      </c>
      <c r="FT33" s="62">
        <f>VLOOKUP($B33,RD_15[#All],FT$2,0)/FT$1</f>
        <v>4.7796674225245654</v>
      </c>
      <c r="FU33" s="62">
        <f>VLOOKUP($B33,RD_15[#All],FU$2,0)/FU$1</f>
        <v>4.7792894935752068</v>
      </c>
      <c r="FV33" s="62">
        <f>VLOOKUP($B33,RD_15[#All],FV$2,0)/FV$1</f>
        <v>4.756991685563114</v>
      </c>
      <c r="FW33" s="62">
        <f>VLOOKUP($B33,RD_15[#All],FW$2,0)/FW$1</f>
        <v>4.8359788359788354</v>
      </c>
      <c r="FX33" s="62">
        <f>VLOOKUP($B33,RD_15[#All],FX$2,0)/FX$1</f>
        <v>4.855253212396069</v>
      </c>
      <c r="FY33" s="62">
        <f>VLOOKUP($B33,RD_15[#All],FY$2,0)/FY$1</f>
        <v>4.8291761148903998</v>
      </c>
      <c r="FZ33" s="62">
        <f>VLOOKUP($B33,RD_15[#All],FZ$2,0)/FZ$1</f>
        <v>4.8742063492063492</v>
      </c>
      <c r="GA33" s="62">
        <f>VLOOKUP($B33,RD_15[#All],GA$2,0)/GA$1</f>
        <v>4.9334215167548505</v>
      </c>
      <c r="GB33" s="62">
        <f>VLOOKUP($B33,RD_15[#All],GB$2,0)/GB$1</f>
        <v>4.641414141414141</v>
      </c>
      <c r="GC33" s="62">
        <f>VLOOKUP($B33,RD_15[#All],GC$2,0)/GC$1</f>
        <v>4.8102796674225239</v>
      </c>
      <c r="GD33" s="62">
        <f>VLOOKUP($B33,RD_15[#All],GD$2,0)/GD$1</f>
        <v>4.7891156462585034</v>
      </c>
      <c r="GE33" s="62">
        <f>VLOOKUP($B33,RD_15[#All],GE$2,0)/GE$1</f>
        <v>4.78042328042328</v>
      </c>
      <c r="GF33" s="62">
        <f>VLOOKUP($B33,RD_15[#All],GF$2,0)/GF$1</f>
        <v>4.7524565381708239</v>
      </c>
      <c r="GG33" s="62">
        <f>VLOOKUP($B33,RD_15[#All],GG$2,0)/GG$1</f>
        <v>4.7362055933484504</v>
      </c>
      <c r="GH33" s="62">
        <f>VLOOKUP($B33,RD_15[#All],GH$2,0)/GH$1</f>
        <v>4.7430083144368851</v>
      </c>
      <c r="GI33" s="62">
        <f>VLOOKUP($B33,RD_15[#All],GI$2,0)/GI$1</f>
        <v>4.7354497354497349</v>
      </c>
      <c r="GJ33" s="62">
        <f>VLOOKUP($B33,RD_15[#All],GJ$2,0)/GJ$1</f>
        <v>4.7634164777021919</v>
      </c>
      <c r="GK33" s="62">
        <f>VLOOKUP($B33,RD_15[#All],GK$2,0)/GK$1</f>
        <v>4.7207105064247914</v>
      </c>
      <c r="GL33" s="62">
        <f>VLOOKUP($B33,RD_15[#All],GL$2,0)/GL$1</f>
        <v>4.7551020408163263</v>
      </c>
      <c r="GM33" s="62">
        <f>VLOOKUP($B33,RD_15[#All],GM$2,0)/GM$1</f>
        <v>4.6723356009070285</v>
      </c>
      <c r="GN33" s="62">
        <f>VLOOKUP($B33,RD_15[#All],GN$2,0)/GN$1</f>
        <v>4.691609977324263</v>
      </c>
      <c r="GO33" s="62">
        <f>VLOOKUP($B33,RD_15[#All],GO$2,0)/GO$1</f>
        <v>4.7821428571428566</v>
      </c>
      <c r="GP33" s="62">
        <f>VLOOKUP($B33,RD_15[#All],GP$2,0)/GP$1</f>
        <v>4.7507936507936508</v>
      </c>
      <c r="GQ33" s="62">
        <f>VLOOKUP($B33,RD_15[#All],GQ$2,0)/GQ$1</f>
        <v>4.7718253968253972</v>
      </c>
      <c r="GR33" s="62">
        <f>VLOOKUP($B33,RD_15[#All],GR$2,0)/GR$1</f>
        <v>4.7078697699815715</v>
      </c>
      <c r="GS33" s="62">
        <f>VLOOKUP($B33,RD_15[#All],GS$2,0)/GS$1</f>
        <v>4.9061286145878285</v>
      </c>
      <c r="GT33" s="62">
        <f>VLOOKUP($B33,RD_15[#All],GT$2,0)/GT$1</f>
        <v>4.8846153846153841</v>
      </c>
      <c r="GU33" s="62">
        <f>VLOOKUP($B33,RD_15[#All],GU$2,0)/GU$1</f>
        <v>4.7779599644735944</v>
      </c>
      <c r="GV33" s="62">
        <f>VLOOKUP($B33,RD_15[#All],GV$2,0)/GV$1</f>
        <v>4.8136645962732922</v>
      </c>
      <c r="GW33" s="62">
        <f>VLOOKUP($B33,RD_15[#All],GW$2,0)/GW$1</f>
        <v>4.9483648881239244</v>
      </c>
      <c r="GX33" s="62">
        <f>VLOOKUP($B33,RD_15[#All],GX$2,0)/GX$1</f>
        <v>4.7540554683411829</v>
      </c>
      <c r="GY33" s="62">
        <f>VLOOKUP($B33,RD_15[#All],GY$2,0)/GY$1</f>
        <v>4.6525834414033174</v>
      </c>
      <c r="GZ33" s="62">
        <f>VLOOKUP($B33,RD_15[#All],GZ$2,0)/GZ$1</f>
        <v>4.932810047095761</v>
      </c>
      <c r="HA33" s="62">
        <f>VLOOKUP($B33,RD_15[#All],HA$2,0)/HA$1</f>
        <v>4.6385912224421544</v>
      </c>
      <c r="HB33" s="62">
        <f>VLOOKUP($B33,RD_15[#All],HB$2,0)/HB$1</f>
        <v>4.7416868845440279</v>
      </c>
      <c r="HC33" s="62">
        <f>VLOOKUP($B33,RD_15[#All],HC$2,0)/HC$1</f>
        <v>4.7145711431425728</v>
      </c>
      <c r="HD33" s="62">
        <f>VLOOKUP($B33,RD_15[#All],HD$2,0)/HD$1</f>
        <v>4.8848770277341709</v>
      </c>
      <c r="HE33" s="62">
        <f>VLOOKUP($B33,RD_15[#All],HE$2,0)/HE$1</f>
        <v>4.8402839396628217</v>
      </c>
      <c r="HF33" s="62">
        <f>VLOOKUP($B33,RD_15[#All],HF$2,0)/HF$1</f>
        <v>4.6997201693334292</v>
      </c>
      <c r="HG33" s="62">
        <f>VLOOKUP($B33,RD_15[#All],HG$2,0)/HG$1</f>
        <v>4.8371271585557301</v>
      </c>
      <c r="HH33" s="62">
        <f>VLOOKUP($B33,RD_15[#All],HH$2,0)/HH$1</f>
        <v>4.9030612244897958</v>
      </c>
      <c r="HI33" s="62">
        <f>VLOOKUP($B33,RD_15[#All],HI$2,0)/HI$1</f>
        <v>4.8940345368916791</v>
      </c>
      <c r="HJ33" s="62">
        <f>VLOOKUP($B33,RD_15[#All],HJ$2,0)/HJ$1</f>
        <v>4.838409838409838</v>
      </c>
      <c r="HK33" s="62">
        <f>VLOOKUP($B33,RD_15[#All],HK$2,0)/HK$1</f>
        <v>4.9776914814508801</v>
      </c>
      <c r="HL33" s="62">
        <f>VLOOKUP($B33,RD_15[#All],HL$2,0)/HL$1</f>
        <v>4.9092970521541943</v>
      </c>
      <c r="HM33" s="62">
        <f>VLOOKUP($B33,RD_15[#All],HM$2,0)/HM$1</f>
        <v>4.6964939822082679</v>
      </c>
      <c r="HN33" s="62">
        <f>VLOOKUP($B33,RD_15[#All],HN$2,0)/HN$1</f>
        <v>4.7072545669601791</v>
      </c>
      <c r="HO33" s="62">
        <f>VLOOKUP($B33,RD_15[#All],HO$2,0)/HO$1</f>
        <v>4.8376922065974508</v>
      </c>
      <c r="HP33" s="62">
        <f>VLOOKUP($B33,RD_15[#All],HP$2,0)/HP$1</f>
        <v>4.7058244785517509</v>
      </c>
      <c r="HQ33" s="62">
        <f>VLOOKUP($B33,RD_15[#All],HQ$2,0)/HQ$1</f>
        <v>4.6651171926149004</v>
      </c>
      <c r="HR33" s="62">
        <f>VLOOKUP($B33,RD_15[#All],HR$2,0)/HR$1</f>
        <v>4.6999212908303809</v>
      </c>
      <c r="HS33" s="62">
        <f>VLOOKUP($B33,RD_15[#All],HS$2,0)/HS$1</f>
        <v>4.6547011661807582</v>
      </c>
      <c r="HT33" s="62">
        <f>VLOOKUP($B33,RD_15[#All],HT$2,0)/HT$1</f>
        <v>4.6157572821413435</v>
      </c>
      <c r="HU33" s="62">
        <f>VLOOKUP($B33,RD_15[#All],HU$2,0)/HU$1</f>
        <v>4.6924504067361212</v>
      </c>
      <c r="HV33" s="62">
        <f>VLOOKUP($B33,RD_15[#All],HV$2,0)/HV$1</f>
        <v>4.7356215213358075</v>
      </c>
      <c r="HW33" s="62">
        <f>VLOOKUP($B33,RD_15[#All],HW$2,0)/HW$1</f>
        <v>4.871664050235478</v>
      </c>
      <c r="HX33" s="62">
        <f>VLOOKUP($B33,RD_15[#All],HX$2,0)/HX$1</f>
        <v>4.8834379905808474</v>
      </c>
      <c r="HY33" s="62">
        <f>VLOOKUP($B33,RD_15[#All],HY$2,0)/HY$1</f>
        <v>4.8677394034536885</v>
      </c>
      <c r="HZ33" s="62">
        <f>VLOOKUP($B33,RD_15[#All],HZ$2,0)/HZ$1</f>
        <v>4.7723704866562002</v>
      </c>
      <c r="IA33" s="62">
        <f>VLOOKUP($B33,RD_15[#All],IA$2,0)/IA$1</f>
        <v>4.9132653061224492</v>
      </c>
      <c r="IB33" s="62">
        <f>VLOOKUP($B33,RD_15[#All],IB$2,0)/IB$1</f>
        <v>4.7596621066008824</v>
      </c>
      <c r="IC33" s="62">
        <f>VLOOKUP($B33,RD_15[#All],IC$2,0)/IC$1</f>
        <v>4.9199372056514905</v>
      </c>
      <c r="ID33" s="62">
        <f>VLOOKUP($B33,RD_15[#All],ID$2,0)/ID$1</f>
        <v>4.8359497645211933</v>
      </c>
      <c r="IE33" s="62">
        <f>VLOOKUP($B33,RD_15[#All],IE$2,0)/IE$1</f>
        <v>4.8324175824175821</v>
      </c>
      <c r="IF33" s="62">
        <f>VLOOKUP($B33,RD_15[#All],IF$2,0)/IF$1</f>
        <v>4.8579277864992143</v>
      </c>
      <c r="IG33" s="62">
        <f>VLOOKUP($B33,RD_15[#All],IG$2,0)/IG$1</f>
        <v>4.7185467593630861</v>
      </c>
      <c r="IH33" s="62">
        <f>VLOOKUP($B33,RD_15[#All],IH$2,0)/IH$1</f>
        <v>4.6680870150257903</v>
      </c>
      <c r="II33" s="62">
        <f>VLOOKUP($B33,RD_15[#All],II$2,0)/II$1</f>
        <v>4.6561261867384314</v>
      </c>
      <c r="IJ33" s="62">
        <f>VLOOKUP($B33,RD_15[#All],IJ$2,0)/IJ$1</f>
        <v>4.6471555655229118</v>
      </c>
      <c r="IK33" s="62">
        <f>VLOOKUP($B33,RD_15[#All],IK$2,0)/IK$1</f>
        <v>4.9281789638932496</v>
      </c>
      <c r="IL33" s="62">
        <f>VLOOKUP($B33,RD_15[#All],IL$2,0)/IL$1</f>
        <v>4.8771585557299844</v>
      </c>
      <c r="IM33" s="62">
        <f>VLOOKUP($B33,RD_15[#All],IM$2,0)/IM$1</f>
        <v>4.7888540031397175</v>
      </c>
      <c r="IN33" s="62">
        <f>VLOOKUP($B33,RD_15[#All],IN$2,0)/IN$1</f>
        <v>4.7936757120430586</v>
      </c>
      <c r="IO33" s="62">
        <f>VLOOKUP($B33,RD_15[#All],IO$2,0)/IO$1</f>
        <v>4.871664050235478</v>
      </c>
      <c r="IP33" s="62">
        <f>VLOOKUP($B33,RD_15[#All],IP$2,0)/IP$1</f>
        <v>4.7619047619047619</v>
      </c>
      <c r="IQ33" s="62">
        <f>VLOOKUP($B33,RD_15[#All],IQ$2,0)/IQ$1</f>
        <v>4.8547880690737832</v>
      </c>
      <c r="IR33" s="62">
        <f>VLOOKUP($B33,RD_15[#All],IR$2,0)/IR$1</f>
        <v>4.8478732152201536</v>
      </c>
      <c r="IS33" s="62">
        <f>VLOOKUP($B33,RD_15[#All],IS$2,0)/IS$1</f>
        <v>4.707333482843687</v>
      </c>
      <c r="IT33" s="62">
        <f>VLOOKUP($B33,RD_15[#All],IT$2,0)/IT$1</f>
        <v>4.7125663452194058</v>
      </c>
      <c r="IU33" s="62">
        <f>VLOOKUP($B33,RD_15[#All],IU$2,0)/IU$1</f>
        <v>4.772744262540181</v>
      </c>
      <c r="IV33" s="62">
        <f>VLOOKUP($B33,RD_15[#All],IV$2,0)/IV$1</f>
        <v>4.9117888913807271</v>
      </c>
      <c r="IW33" s="62">
        <f>VLOOKUP($B33,RD_15[#All],IW$2,0)/IW$1</f>
        <v>4.6550048590864916</v>
      </c>
      <c r="IX33" s="62">
        <f>VLOOKUP($B33,RD_15[#All],IX$2,0)/IX$1</f>
        <v>4.6785527397772295</v>
      </c>
      <c r="IY33" s="62">
        <f>VLOOKUP($B33,RD_15[#All],IY$2,0)/IY$1</f>
        <v>4.7361142259101436</v>
      </c>
      <c r="IZ33" s="62">
        <f>VLOOKUP($B33,RD_15[#All],IZ$2,0)/IZ$1</f>
        <v>4.766661909519053</v>
      </c>
      <c r="JA33" s="62">
        <f>VLOOKUP($B33,RD_15[#All],JA$2,0)/JA$1</f>
        <v>4.79206500956023</v>
      </c>
      <c r="JB33" s="62">
        <f>VLOOKUP($B33,RD_15[#All],JB$2,0)/JB$1</f>
        <v>4.9041021090710535</v>
      </c>
      <c r="JC33" s="62">
        <f>VLOOKUP($B33,RD_15[#All],JC$2,0)/JC$1</f>
        <v>4.878449878449878</v>
      </c>
      <c r="JD33" s="62">
        <f>VLOOKUP($B33,RD_15[#All],JD$2,0)/JD$1</f>
        <v>4.7411909314394975</v>
      </c>
      <c r="JE33" s="62">
        <f>VLOOKUP($B33,RD_15[#All],JE$2,0)/JE$1</f>
        <v>4.8557692307692308</v>
      </c>
      <c r="JF33" s="62">
        <f>VLOOKUP($B33,RD_15[#All],JF$2,0)/JF$1</f>
        <v>4.7761091916669516</v>
      </c>
      <c r="JG33" s="62">
        <f>VLOOKUP($B33,RD_15[#All],JG$2,0)/JG$1</f>
        <v>4.8165623824665778</v>
      </c>
      <c r="JH33" s="62">
        <f>VLOOKUP($B33,RD_15[#All],JH$2,0)/JH$1</f>
        <v>4.9925074925074933</v>
      </c>
      <c r="JI33" s="62">
        <f>VLOOKUP($B33,RD_15[#All],JI$2,0)/JI$1</f>
        <v>4.9880554228380314</v>
      </c>
      <c r="JJ33" s="62">
        <f>VLOOKUP($B33,RD_15[#All],JJ$2,0)/JJ$1</f>
        <v>4.8454030441608085</v>
      </c>
      <c r="JK33" s="62">
        <f>VLOOKUP($B33,RD_15[#All],JK$2,0)/JK$1</f>
        <v>4.9343513629227918</v>
      </c>
      <c r="JL33" s="62">
        <f>VLOOKUP($B33,RD_15[#All],JL$2,0)/JL$1</f>
        <v>4.8335740546218489</v>
      </c>
      <c r="JM33" s="62">
        <f>VLOOKUP($B33,RD_15[#All],JM$2,0)/JM$1</f>
        <v>4.6693727903627078</v>
      </c>
      <c r="JN33" s="62">
        <f>VLOOKUP($B33,RD_15[#All],JN$2,0)/JN$1</f>
        <v>4.8140703517587937</v>
      </c>
      <c r="JO33" s="62">
        <f>VLOOKUP($B33,RD_15[#All],JO$2,0)/JO$1</f>
        <v>4.6713369124001565</v>
      </c>
      <c r="JP33" s="62">
        <f>VLOOKUP($B33,RD_15[#All],JP$2,0)/JP$1</f>
        <v>4.8204474097331245</v>
      </c>
      <c r="JQ33" s="62">
        <f>VLOOKUP($B33,RD_15[#All],JQ$2,0)/JQ$1</f>
        <v>4.9433106575963714</v>
      </c>
      <c r="JR33" s="62">
        <f>VLOOKUP($B33,RD_15[#All],JR$2,0)/JR$1</f>
        <v>4.880080237223094</v>
      </c>
      <c r="JS33" s="62">
        <f>VLOOKUP($B33,RD_15[#All],JS$2,0)/JS$1</f>
        <v>4.8034263872773195</v>
      </c>
      <c r="JT33" s="62">
        <f>VLOOKUP($B33,RD_15[#All],JT$2,0)/JT$1</f>
        <v>4.9673634636040651</v>
      </c>
      <c r="JU33" s="62">
        <f>VLOOKUP($B33,RD_15[#All],JU$2,0)/JU$1</f>
        <v>4.906522049379193</v>
      </c>
      <c r="JV33" s="62">
        <f>VLOOKUP($B33,RD_15[#All],JV$2,0)/JV$1</f>
        <v>4.8862433862433861</v>
      </c>
      <c r="JW33" s="62">
        <f>VLOOKUP($B33,RD_15[#All],JW$2,0)/JW$1</f>
        <v>4.8563869992441413</v>
      </c>
      <c r="JX33" s="62">
        <f>VLOOKUP($B33,RD_15[#All],JX$2,0)/JX$1</f>
        <v>4.8692365835222979</v>
      </c>
      <c r="JY33" s="62">
        <f>VLOOKUP($B33,RD_15[#All],JY$2,0)/JY$1</f>
        <v>4.8767951625094481</v>
      </c>
      <c r="JZ33" s="62">
        <f>VLOOKUP($B33,RD_15[#All],JZ$2,0)/JZ$1</f>
        <v>4.7452758881330306</v>
      </c>
      <c r="KA33" s="62">
        <f>VLOOKUP($B33,RD_15[#All],KA$2,0)/KA$1</f>
        <v>4.8280423280423275</v>
      </c>
      <c r="KB33" s="62">
        <f>VLOOKUP($B33,RD_15[#All],KB$2,0)/KB$1</f>
        <v>4.8620559334845046</v>
      </c>
      <c r="KC33" s="62">
        <f>VLOOKUP($B33,RD_15[#All],KC$2,0)/KC$1</f>
        <v>4.7758881330309899</v>
      </c>
      <c r="KD33" s="62">
        <f>VLOOKUP($B33,RD_15[#All],KD$2,0)/KD$1</f>
        <v>4.7717309145880566</v>
      </c>
      <c r="KE33" s="62">
        <f>VLOOKUP($B33,RD_15[#All],KE$2,0)/KE$1</f>
        <v>4.9017384731670441</v>
      </c>
      <c r="KF33" s="62">
        <f>VLOOKUP($B33,RD_15[#All],KF$2,0)/KF$1</f>
        <v>4.7160110420979988</v>
      </c>
      <c r="KG33" s="62">
        <f>VLOOKUP($B33,RD_15[#All],KG$2,0)/KG$1</f>
        <v>4.8854875283446706</v>
      </c>
      <c r="KH33" s="62">
        <f>VLOOKUP($B33,RD_15[#All],KH$2,0)/KH$1</f>
        <v>4.8647014361300069</v>
      </c>
      <c r="KI33" s="62">
        <f>VLOOKUP($B33,RD_15[#All],KI$2,0)/KI$1</f>
        <v>4.9198412698412692</v>
      </c>
      <c r="KJ33" s="62">
        <f>VLOOKUP($B33,RD_15[#All],KJ$2,0)/KJ$1</f>
        <v>4.9111111111111105</v>
      </c>
      <c r="KK33" s="62">
        <f>VLOOKUP($B33,RD_15[#All],KK$2,0)/KK$1</f>
        <v>4.9178571428571427</v>
      </c>
      <c r="KL33" s="62">
        <f>VLOOKUP($B33,RD_15[#All],KL$2,0)/KL$1</f>
        <v>4.8942161339421615</v>
      </c>
      <c r="KM33" s="62">
        <f>VLOOKUP($B33,RD_15[#All],KM$2,0)/KM$1</f>
        <v>4.8949771689497714</v>
      </c>
      <c r="KN33" s="62">
        <f>VLOOKUP($B33,RD_15[#All],KN$2,0)/KN$1</f>
        <v>4.8858551384148656</v>
      </c>
      <c r="KO33" s="62">
        <f>VLOOKUP($B33,RD_15[#All],KO$2,0)/KO$1</f>
        <v>4.8926810769814191</v>
      </c>
      <c r="KP33" s="62">
        <f>VLOOKUP($B33,RD_15[#All],KP$2,0)/KP$1</f>
        <v>4.8555176336746309</v>
      </c>
      <c r="KQ33" s="62">
        <f>VLOOKUP($B33,RD_15[#All],KQ$2,0)/KQ$1</f>
        <v>4.7109726548978887</v>
      </c>
      <c r="KR33" s="62">
        <f>VLOOKUP($B33,RD_15[#All],KR$2,0)/KR$1</f>
        <v>4.7948426241941604</v>
      </c>
      <c r="KS33" s="62">
        <f>VLOOKUP($B33,RD_15[#All],KS$2,0)/KS$1</f>
        <v>4.8012893439514599</v>
      </c>
      <c r="KT33" s="62">
        <f>VLOOKUP($B33,RD_15[#All],KT$2,0)/KT$1</f>
        <v>4.8418657565415248</v>
      </c>
      <c r="KU33" s="62">
        <f>VLOOKUP($B33,RD_15[#All],KU$2,0)/KU$1</f>
        <v>4.7944634053849073</v>
      </c>
      <c r="KV33" s="62">
        <f>VLOOKUP($B33,RD_15[#All],KV$2,0)/KV$1</f>
        <v>4.9689727463312368</v>
      </c>
      <c r="KW33" s="62">
        <f>VLOOKUP($B33,RD_15[#All],KW$2,0)/KW$1</f>
        <v>4.828972317026925</v>
      </c>
      <c r="KX33" s="62">
        <f>VLOOKUP($B33,RD_15[#All],KX$2,0)/KX$1</f>
        <v>4.8688586545729393</v>
      </c>
      <c r="KY33" s="62">
        <f>VLOOKUP($B33,RD_15[#All],KY$2,0)/KY$1</f>
        <v>4.9408730158730156</v>
      </c>
      <c r="KZ33" s="62">
        <f>VLOOKUP($B33,RD_15[#All],KZ$2,0)/KZ$1</f>
        <v>4.8658730158730163</v>
      </c>
      <c r="LA33" s="62">
        <f>VLOOKUP($B33,RD_15[#All],LA$2,0)/LA$1</f>
        <v>4.9568288854003137</v>
      </c>
      <c r="LB33" s="62">
        <f>VLOOKUP($B33,RD_15[#All],LB$2,0)/LB$1</f>
        <v>4.7007030236843903</v>
      </c>
      <c r="LC33" s="62">
        <f>VLOOKUP($B33,RD_15[#All],LC$2,0)/LC$1</f>
        <v>4.9777777777777779</v>
      </c>
      <c r="LD33" s="62">
        <f>VLOOKUP($B33,RD_15[#All],LD$2,0)/LD$1</f>
        <v>4.8531060775958732</v>
      </c>
      <c r="LE33" s="62">
        <f>VLOOKUP($B33,RD_15[#All],LE$2,0)/LE$1</f>
        <v>4.8273155416012559</v>
      </c>
      <c r="LF33" s="62">
        <f>VLOOKUP($B33,RD_15[#All],LF$2,0)/LF$1</f>
        <v>4.8082529715182778</v>
      </c>
      <c r="LG33" s="62">
        <f>VLOOKUP($B33,RD_15[#All],LG$2,0)/LG$1</f>
        <v>4.8821428571428571</v>
      </c>
      <c r="LH33" s="62">
        <f>VLOOKUP($B33,RD_15[#All],LH$2,0)/LH$1</f>
        <v>4.8012889366272828</v>
      </c>
      <c r="LI33" s="62">
        <f>VLOOKUP($B33,RD_15[#All],LI$2,0)/LI$1</f>
        <v>4.6363160648874935</v>
      </c>
      <c r="LJ33" s="62">
        <f>VLOOKUP($B33,RD_15[#All],LJ$2,0)/LJ$1</f>
        <v>4.6599828742685885</v>
      </c>
      <c r="LK33" s="62">
        <f>VLOOKUP($B33,RD_15[#All],LK$2,0)/LK$1</f>
        <v>4.8614599686028255</v>
      </c>
      <c r="LL33" s="62">
        <f>VLOOKUP($B33,RD_15[#All],LL$2,0)/LL$1</f>
        <v>4.8551805337519616</v>
      </c>
      <c r="LM33" s="62">
        <f>VLOOKUP($B33,RD_15[#All],LM$2,0)/LM$1</f>
        <v>4.8433879046123938</v>
      </c>
      <c r="LN33" s="62">
        <f>VLOOKUP($B33,RD_15[#All],LN$2,0)/LN$1</f>
        <v>4.8153547133138961</v>
      </c>
      <c r="LO33" s="62">
        <f>VLOOKUP($B33,RD_15[#All],LO$2,0)/LO$1</f>
        <v>4.7555505718771016</v>
      </c>
      <c r="LP33" s="62">
        <f>VLOOKUP($B33,RD_15[#All],LP$2,0)/LP$1</f>
        <v>4.7585407789489418</v>
      </c>
      <c r="LQ33" s="62">
        <f>VLOOKUP($B33,RD_15[#All],LQ$2,0)/LQ$1</f>
        <v>4.7667638483965007</v>
      </c>
      <c r="LR33" s="62">
        <f>VLOOKUP($B33,RD_15[#All],LR$2,0)/LR$1</f>
        <v>4.7955445914629582</v>
      </c>
      <c r="LS33" s="62">
        <f>VLOOKUP($B33,RD_15[#All],LS$2,0)/LS$1</f>
        <v>4.7635751870279552</v>
      </c>
      <c r="LT33" s="62">
        <f>VLOOKUP($B33,RD_15[#All],LT$2,0)/LT$1</f>
        <v>4.7751177394034539</v>
      </c>
      <c r="LU33" s="62">
        <f>VLOOKUP($B33,RD_15[#All],LU$2,0)/LU$1</f>
        <v>4.852825745682888</v>
      </c>
      <c r="LV33" s="62">
        <f>VLOOKUP($B33,RD_15[#All],LV$2,0)/LV$1</f>
        <v>4.9399529042386181</v>
      </c>
      <c r="LW33" s="62">
        <f>VLOOKUP($B33,RD_15[#All],LW$2,0)/LW$1</f>
        <v>4.9226844583987441</v>
      </c>
      <c r="LX33" s="62">
        <f>VLOOKUP($B33,RD_15[#All],LX$2,0)/LX$1</f>
        <v>4.9332810047095759</v>
      </c>
      <c r="LY33" s="62">
        <f>VLOOKUP($B33,RD_15[#All],LY$2,0)/LY$1</f>
        <v>4.9564364207221354</v>
      </c>
      <c r="LZ33" s="62">
        <f>VLOOKUP($B33,RD_15[#All],LZ$2,0)/LZ$1</f>
        <v>4.6983628616281674</v>
      </c>
      <c r="MA33" s="62">
        <f>VLOOKUP($B33,RD_15[#All],MA$2,0)/MA$1</f>
        <v>4.6931299992524478</v>
      </c>
      <c r="MB33" s="62">
        <f>VLOOKUP($B33,RD_15[#All],MB$2,0)/MB$1</f>
        <v>4.6609852732301711</v>
      </c>
      <c r="MC33" s="62">
        <f>VLOOKUP($B33,RD_15[#All],MC$2,0)/MC$1</f>
        <v>4.8033938850265372</v>
      </c>
      <c r="MD33" s="62">
        <f>VLOOKUP($B33,RD_15[#All],MD$2,0)/MD$1</f>
        <v>4.8048889885624577</v>
      </c>
      <c r="ME33" s="62">
        <f>VLOOKUP($B33,RD_15[#All],ME$2,0)/ME$1</f>
        <v>4.800029902070718</v>
      </c>
      <c r="MF33" s="62">
        <f>VLOOKUP($B33,RD_15[#All],MF$2,0)/MF$1</f>
        <v>4.7959183673469381</v>
      </c>
      <c r="MG33" s="62">
        <f>VLOOKUP($B33,RD_15[#All],MG$2,0)/MG$1</f>
        <v>4.8243253345294157</v>
      </c>
      <c r="MH33" s="62">
        <f>VLOOKUP($B33,RD_15[#All],MH$2,0)/MH$1</f>
        <v>4.8553487328997527</v>
      </c>
      <c r="MI33" s="62">
        <f>VLOOKUP($B33,RD_15[#All],MI$2,0)/MI$1</f>
        <v>4.823204006877476</v>
      </c>
      <c r="MJ33" s="62">
        <f>VLOOKUP($B33,RD_15[#All],MJ$2,0)/MJ$1</f>
        <v>4.9179748822605962</v>
      </c>
      <c r="MK33" s="62">
        <f>VLOOKUP($B33,RD_15[#All],MK$2,0)/MK$1</f>
        <v>4.901883830455259</v>
      </c>
      <c r="ML33" s="62">
        <f>VLOOKUP($B33,RD_15[#All],ML$2,0)/ML$1</f>
        <v>4.8575913882036321</v>
      </c>
      <c r="MM33" s="62">
        <f>VLOOKUP($B33,RD_15[#All],MM$2,0)/MM$1</f>
        <v>4.793439643063703</v>
      </c>
      <c r="MN33" s="62">
        <f>VLOOKUP($B33,RD_15[#All],MN$2,0)/MN$1</f>
        <v>4.8963893249607526</v>
      </c>
      <c r="MO33" s="62">
        <f>VLOOKUP($B33,RD_15[#All],MO$2,0)/MO$1</f>
        <v>4.9379905808477238</v>
      </c>
      <c r="MP33" s="62">
        <f>VLOOKUP($B33,RD_15[#All],MP$2,0)/MP$1</f>
        <v>4.7552447552447559</v>
      </c>
      <c r="MQ33" s="62">
        <f>VLOOKUP($B33,RD_15[#All],MQ$2,0)/MQ$1</f>
        <v>4.6535097555505711</v>
      </c>
      <c r="MR33" s="62">
        <f>VLOOKUP($B33,RD_15[#All],MR$2,0)/MR$1</f>
        <v>4.6299618748598341</v>
      </c>
      <c r="MS33" s="62">
        <f>VLOOKUP($B33,RD_15[#All],MS$2,0)/MS$1</f>
        <v>4.8818681318681323</v>
      </c>
      <c r="MT33" s="62">
        <f>VLOOKUP($B33,RD_15[#All],MT$2,0)/MT$1</f>
        <v>4.6378621378621387</v>
      </c>
      <c r="MU33" s="62">
        <f>VLOOKUP($B33,RD_15[#All],MU$2,0)/MU$1</f>
        <v>4.89235254541377</v>
      </c>
      <c r="MV33" s="62">
        <f>VLOOKUP($B33,RD_15[#All],MV$2,0)/MV$1</f>
        <v>4.8062651634080211</v>
      </c>
      <c r="MW33" s="62">
        <f>VLOOKUP($B33,RD_15[#All],MW$2,0)/MW$1</f>
        <v>4.7892464678178959</v>
      </c>
      <c r="MX33" s="62">
        <f>VLOOKUP($B33,RD_15[#All],MX$2,0)/MX$1</f>
        <v>4.873289975330791</v>
      </c>
      <c r="MY33" s="62">
        <f>VLOOKUP($B33,RD_15[#All],MY$2,0)/MY$1</f>
        <v>4.8014128728414445</v>
      </c>
      <c r="MZ33" s="62">
        <f>VLOOKUP($B33,RD_15[#All],MZ$2,0)/MZ$1</f>
        <v>4.8292778649921502</v>
      </c>
      <c r="NA33" s="62">
        <f>VLOOKUP($B33,RD_15[#All],NA$2,0)/NA$1</f>
        <v>4.9661241014624471</v>
      </c>
      <c r="NB33" s="62">
        <f>VLOOKUP($B33,RD_15[#All],NB$2,0)/NB$1</f>
        <v>4.9564364207221354</v>
      </c>
      <c r="NC33" s="62">
        <f>VLOOKUP($B33,RD_15[#All],NC$2,0)/NC$1</f>
        <v>4.9713500784929359</v>
      </c>
      <c r="ND33" s="62">
        <f>VLOOKUP($B33,RD_15[#All],ND$2,0)/ND$1</f>
        <v>4.8218210361067495</v>
      </c>
      <c r="NE33" s="62">
        <f>IFERROR(AVERAGEIF(Inv_SY_B20[[#This Row],[BLK1_INV1]:[BLK12_INV31]],"&gt;"&amp;0.1,Inv_SY_B20[[#This Row],[BLK1_INV1]:[BLK12_INV31]]),"")</f>
        <v>4.8014195877937684</v>
      </c>
    </row>
    <row r="34" spans="2:369" x14ac:dyDescent="0.35">
      <c r="B34" s="86">
        <f t="shared" si="6"/>
        <v>45775</v>
      </c>
      <c r="C34" s="62">
        <f>VLOOKUP($B34,RD_15[#All],C$2,0)/C$1</f>
        <v>1.3867623604465709</v>
      </c>
      <c r="D34" s="62">
        <f>VLOOKUP($B34,RD_15[#All],D$2,0)/D$1</f>
        <v>1.3285486443381178</v>
      </c>
      <c r="E34" s="62">
        <f>VLOOKUP($B34,RD_15[#All],E$2,0)/E$1</f>
        <v>1.3962121212121212</v>
      </c>
      <c r="F34" s="62">
        <f>VLOOKUP($B34,RD_15[#All],F$2,0)/F$1</f>
        <v>1.3931818181818183</v>
      </c>
      <c r="G34" s="62">
        <f>VLOOKUP($B34,RD_15[#All],G$2,0)/G$1</f>
        <v>1.3931818181818183</v>
      </c>
      <c r="H34" s="62">
        <f>VLOOKUP($B34,RD_15[#All],H$2,0)/H$1</f>
        <v>1.3378891419893697</v>
      </c>
      <c r="I34" s="62">
        <f>VLOOKUP($B34,RD_15[#All],I$2,0)/I$1</f>
        <v>1.4338179035960217</v>
      </c>
      <c r="J34" s="62">
        <f>VLOOKUP($B34,RD_15[#All],J$2,0)/J$1</f>
        <v>1.3590909090909091</v>
      </c>
      <c r="K34" s="62">
        <f>VLOOKUP($B34,RD_15[#All],K$2,0)/K$1</f>
        <v>1.4189393939393939</v>
      </c>
      <c r="L34" s="62">
        <f>VLOOKUP($B34,RD_15[#All],L$2,0)/L$1</f>
        <v>1.4227272727272728</v>
      </c>
      <c r="M34" s="62">
        <f>VLOOKUP($B34,RD_15[#All],M$2,0)/M$1</f>
        <v>1.4106060606060604</v>
      </c>
      <c r="N34" s="62">
        <f>VLOOKUP($B34,RD_15[#All],N$2,0)/N$1</f>
        <v>1.4075757575757577</v>
      </c>
      <c r="O34" s="62">
        <f>VLOOKUP($B34,RD_15[#All],O$2,0)/O$1</f>
        <v>1.4166666666666667</v>
      </c>
      <c r="P34" s="62">
        <f>VLOOKUP($B34,RD_15[#All],P$2,0)/P$1</f>
        <v>1.4204545454545454</v>
      </c>
      <c r="Q34" s="62">
        <f>VLOOKUP($B34,RD_15[#All],Q$2,0)/Q$1</f>
        <v>1.4356060606060606</v>
      </c>
      <c r="R34" s="62">
        <f>VLOOKUP($B34,RD_15[#All],R$2,0)/R$1</f>
        <v>1.4204545454545454</v>
      </c>
      <c r="S34" s="62">
        <f>VLOOKUP($B34,RD_15[#All],S$2,0)/S$1</f>
        <v>1.4043062200956937</v>
      </c>
      <c r="T34" s="62">
        <f>VLOOKUP($B34,RD_15[#All],T$2,0)/T$1</f>
        <v>1.434609250398724</v>
      </c>
      <c r="U34" s="62">
        <f>VLOOKUP($B34,RD_15[#All],U$2,0)/U$1</f>
        <v>1.4325757575757576</v>
      </c>
      <c r="V34" s="62">
        <f>VLOOKUP($B34,RD_15[#All],V$2,0)/V$1</f>
        <v>1.4409090909090909</v>
      </c>
      <c r="W34" s="62">
        <f>VLOOKUP($B34,RD_15[#All],W$2,0)/W$1</f>
        <v>1.4924242424242424</v>
      </c>
      <c r="X34" s="62">
        <f>VLOOKUP($B34,RD_15[#All],X$2,0)/X$1</f>
        <v>1.4749999999999999</v>
      </c>
      <c r="Y34" s="62">
        <f>VLOOKUP($B34,RD_15[#All],Y$2,0)/Y$1</f>
        <v>1.4893939393939393</v>
      </c>
      <c r="Z34" s="62">
        <f>VLOOKUP($B34,RD_15[#All],Z$2,0)/Z$1</f>
        <v>1.4734848484848484</v>
      </c>
      <c r="AA34" s="62">
        <f>VLOOKUP($B34,RD_15[#All],AA$2,0)/AA$1</f>
        <v>1.490909090909091</v>
      </c>
      <c r="AB34" s="62">
        <f>VLOOKUP($B34,RD_15[#All],AB$2,0)/AB$1</f>
        <v>1.4795454545454547</v>
      </c>
      <c r="AC34" s="62">
        <f>VLOOKUP($B34,RD_15[#All],AC$2,0)/AC$1</f>
        <v>1.4984848484848485</v>
      </c>
      <c r="AD34" s="62">
        <f>VLOOKUP($B34,RD_15[#All],AD$2,0)/AD$1</f>
        <v>1.4871212121212123</v>
      </c>
      <c r="AE34" s="62">
        <f>VLOOKUP($B34,RD_15[#All],AE$2,0)/AE$1</f>
        <v>1.5030303030303032</v>
      </c>
      <c r="AF34" s="62">
        <f>VLOOKUP($B34,RD_15[#All],AF$2,0)/AF$1</f>
        <v>1.5037878787878789</v>
      </c>
      <c r="AG34" s="62">
        <f>VLOOKUP($B34,RD_15[#All],AG$2,0)/AG$1</f>
        <v>1.4818181818181817</v>
      </c>
      <c r="AH34" s="62">
        <f>VLOOKUP($B34,RD_15[#All],AH$2,0)/AH$1</f>
        <v>1.4848484848484849</v>
      </c>
      <c r="AI34" s="62">
        <f>VLOOKUP($B34,RD_15[#All],AI$2,0)/AI$1</f>
        <v>1.4022727272727273</v>
      </c>
      <c r="AJ34" s="62">
        <f>VLOOKUP($B34,RD_15[#All],AJ$2,0)/AJ$1</f>
        <v>1.3779904306220097</v>
      </c>
      <c r="AK34" s="62">
        <f>VLOOKUP($B34,RD_15[#All],AK$2,0)/AK$1</f>
        <v>1.3803827751196172</v>
      </c>
      <c r="AL34" s="62">
        <f>VLOOKUP($B34,RD_15[#All],AL$2,0)/AL$1</f>
        <v>1.4019138755980862</v>
      </c>
      <c r="AM34" s="62">
        <f>VLOOKUP($B34,RD_15[#All],AM$2,0)/AM$1</f>
        <v>1.4146730462519936</v>
      </c>
      <c r="AN34" s="62">
        <f>VLOOKUP($B34,RD_15[#All],AN$2,0)/AN$1</f>
        <v>1.4098883572567784</v>
      </c>
      <c r="AO34" s="62">
        <f>VLOOKUP($B34,RD_15[#All],AO$2,0)/AO$1</f>
        <v>1.3916666666666666</v>
      </c>
      <c r="AP34" s="62">
        <f>VLOOKUP($B34,RD_15[#All],AP$2,0)/AP$1</f>
        <v>1.4019138755980862</v>
      </c>
      <c r="AQ34" s="62">
        <f>VLOOKUP($B34,RD_15[#All],AQ$2,0)/AQ$1</f>
        <v>1.3568181818181817</v>
      </c>
      <c r="AR34" s="62">
        <f>VLOOKUP($B34,RD_15[#All],AR$2,0)/AR$1</f>
        <v>1.4122681883024253</v>
      </c>
      <c r="AS34" s="62">
        <f>VLOOKUP($B34,RD_15[#All],AS$2,0)/AS$1</f>
        <v>1.4528432732316228</v>
      </c>
      <c r="AT34" s="62">
        <f>VLOOKUP($B34,RD_15[#All],AT$2,0)/AT$1</f>
        <v>1.4276315789473684</v>
      </c>
      <c r="AU34" s="62">
        <f>VLOOKUP($B34,RD_15[#All],AU$2,0)/AU$1</f>
        <v>1.4532163742690059</v>
      </c>
      <c r="AV34" s="62">
        <f>VLOOKUP($B34,RD_15[#All],AV$2,0)/AV$1</f>
        <v>1.4840810419681623</v>
      </c>
      <c r="AW34" s="62">
        <f>VLOOKUP($B34,RD_15[#All],AW$2,0)/AW$1</f>
        <v>1.4906166219839143</v>
      </c>
      <c r="AX34" s="62">
        <f>VLOOKUP($B34,RD_15[#All],AX$2,0)/AX$1</f>
        <v>1.4899193548387095</v>
      </c>
      <c r="AY34" s="62">
        <f>VLOOKUP($B34,RD_15[#All],AY$2,0)/AY$1</f>
        <v>1.4492665036674817</v>
      </c>
      <c r="AZ34" s="62">
        <f>VLOOKUP($B34,RD_15[#All],AZ$2,0)/AZ$1</f>
        <v>1.4752267969295185</v>
      </c>
      <c r="BA34" s="62">
        <f>VLOOKUP($B34,RD_15[#All],BA$2,0)/BA$1</f>
        <v>1.4809384164222874</v>
      </c>
      <c r="BB34" s="62">
        <f>VLOOKUP($B34,RD_15[#All],BB$2,0)/BB$1</f>
        <v>1.4379985496736767</v>
      </c>
      <c r="BC34" s="62">
        <f>VLOOKUP($B34,RD_15[#All],BC$2,0)/BC$1</f>
        <v>1.4126984126984128</v>
      </c>
      <c r="BD34" s="62">
        <f>VLOOKUP($B34,RD_15[#All],BD$2,0)/BD$1</f>
        <v>1.4340924775707384</v>
      </c>
      <c r="BE34" s="62">
        <f>VLOOKUP($B34,RD_15[#All],BE$2,0)/BE$1</f>
        <v>1.4074585635359116</v>
      </c>
      <c r="BF34" s="62">
        <f>VLOOKUP($B34,RD_15[#All],BF$2,0)/BF$1</f>
        <v>1.431770468859342</v>
      </c>
      <c r="BG34" s="62">
        <f>VLOOKUP($B34,RD_15[#All],BG$2,0)/BG$1</f>
        <v>1.4368279569892473</v>
      </c>
      <c r="BH34" s="62">
        <f>VLOOKUP($B34,RD_15[#All],BH$2,0)/BH$1</f>
        <v>1.3660589060308557</v>
      </c>
      <c r="BI34" s="62">
        <f>VLOOKUP($B34,RD_15[#All],BI$2,0)/BI$1</f>
        <v>1.3722044728434506</v>
      </c>
      <c r="BJ34" s="62">
        <f>VLOOKUP($B34,RD_15[#All],BJ$2,0)/BJ$1</f>
        <v>1.360222531293463</v>
      </c>
      <c r="BK34" s="62">
        <f>VLOOKUP($B34,RD_15[#All],BK$2,0)/BK$1</f>
        <v>1.3992424242424242</v>
      </c>
      <c r="BL34" s="62">
        <f>VLOOKUP($B34,RD_15[#All],BL$2,0)/BL$1</f>
        <v>1.4140127388535031</v>
      </c>
      <c r="BM34" s="62">
        <f>VLOOKUP($B34,RD_15[#All],BM$2,0)/BM$1</f>
        <v>1.4127565982404691</v>
      </c>
      <c r="BN34" s="62">
        <f>VLOOKUP($B34,RD_15[#All],BN$2,0)/BN$1</f>
        <v>1.5514147688060731</v>
      </c>
      <c r="BO34" s="62">
        <f>VLOOKUP($B34,RD_15[#All],BO$2,0)/BO$1</f>
        <v>1.5138026224982746</v>
      </c>
      <c r="BP34" s="62">
        <f>VLOOKUP($B34,RD_15[#All],BP$2,0)/BP$1</f>
        <v>1.529595015576324</v>
      </c>
      <c r="BQ34" s="62">
        <f>VLOOKUP($B34,RD_15[#All],BQ$2,0)/BQ$1</f>
        <v>1.5262249827467218</v>
      </c>
      <c r="BR34" s="62">
        <f>VLOOKUP($B34,RD_15[#All],BR$2,0)/BR$1</f>
        <v>1.5565907522429261</v>
      </c>
      <c r="BS34" s="62">
        <f>VLOOKUP($B34,RD_15[#All],BS$2,0)/BS$1</f>
        <v>1.5272161741835146</v>
      </c>
      <c r="BT34" s="62">
        <f>VLOOKUP($B34,RD_15[#All],BT$2,0)/BT$1</f>
        <v>1.5117322291235336</v>
      </c>
      <c r="BU34" s="62">
        <f>VLOOKUP($B34,RD_15[#All],BU$2,0)/BU$1</f>
        <v>1.5407177363699103</v>
      </c>
      <c r="BV34" s="62">
        <f>VLOOKUP($B34,RD_15[#All],BV$2,0)/BV$1</f>
        <v>1.5665976535541752</v>
      </c>
      <c r="BW34" s="62">
        <f>VLOOKUP($B34,RD_15[#All],BW$2,0)/BW$1</f>
        <v>1.5131124913733609</v>
      </c>
      <c r="BX34" s="62">
        <f>VLOOKUP($B34,RD_15[#All],BX$2,0)/BX$1</f>
        <v>1.5235611198052512</v>
      </c>
      <c r="BY34" s="62">
        <f>VLOOKUP($B34,RD_15[#All],BY$2,0)/BY$1</f>
        <v>1.5093167701863353</v>
      </c>
      <c r="BZ34" s="62">
        <f>VLOOKUP($B34,RD_15[#All],BZ$2,0)/BZ$1</f>
        <v>1.5328282828282829</v>
      </c>
      <c r="CA34" s="62">
        <f>VLOOKUP($B34,RD_15[#All],CA$2,0)/CA$1</f>
        <v>1.4733044733044733</v>
      </c>
      <c r="CB34" s="62">
        <f>VLOOKUP($B34,RD_15[#All],CB$2,0)/CB$1</f>
        <v>1.5286404416839199</v>
      </c>
      <c r="CC34" s="62">
        <f>VLOOKUP($B34,RD_15[#All],CC$2,0)/CC$1</f>
        <v>1.5441683919944789</v>
      </c>
      <c r="CD34" s="62">
        <f>VLOOKUP($B34,RD_15[#All],CD$2,0)/CD$1</f>
        <v>1.5458937198067633</v>
      </c>
      <c r="CE34" s="62">
        <f>VLOOKUP($B34,RD_15[#All],CE$2,0)/CE$1</f>
        <v>1.5286404416839199</v>
      </c>
      <c r="CF34" s="62">
        <f>VLOOKUP($B34,RD_15[#All],CF$2,0)/CF$1</f>
        <v>1.5535714285714288</v>
      </c>
      <c r="CG34" s="62">
        <f>VLOOKUP($B34,RD_15[#All],CG$2,0)/CG$1</f>
        <v>1.5617667356797791</v>
      </c>
      <c r="CH34" s="62">
        <f>VLOOKUP($B34,RD_15[#All],CH$2,0)/CH$1</f>
        <v>1.553030303030303</v>
      </c>
      <c r="CI34" s="62">
        <f>VLOOKUP($B34,RD_15[#All],CI$2,0)/CI$1</f>
        <v>1.5745341614906831</v>
      </c>
      <c r="CJ34" s="62">
        <f>VLOOKUP($B34,RD_15[#All],CJ$2,0)/CJ$1</f>
        <v>1.5710678210678211</v>
      </c>
      <c r="CK34" s="62">
        <f>VLOOKUP($B34,RD_15[#All],CK$2,0)/CK$1</f>
        <v>1.5533910533910535</v>
      </c>
      <c r="CL34" s="62">
        <f>VLOOKUP($B34,RD_15[#All],CL$2,0)/CL$1</f>
        <v>1.5417314670813893</v>
      </c>
      <c r="CM34" s="62">
        <f>VLOOKUP($B34,RD_15[#All],CM$2,0)/CM$1</f>
        <v>1.5483091787439613</v>
      </c>
      <c r="CN34" s="62">
        <f>VLOOKUP($B34,RD_15[#All],CN$2,0)/CN$1</f>
        <v>1.5189786059351276</v>
      </c>
      <c r="CO34" s="62">
        <f>VLOOKUP($B34,RD_15[#All],CO$2,0)/CO$1</f>
        <v>1.5262249827467218</v>
      </c>
      <c r="CP34" s="62">
        <f>VLOOKUP($B34,RD_15[#All],CP$2,0)/CP$1</f>
        <v>1.5179434092477568</v>
      </c>
      <c r="CQ34" s="62">
        <f>VLOOKUP($B34,RD_15[#All],CQ$2,0)/CQ$1</f>
        <v>1.5389924085576259</v>
      </c>
      <c r="CR34" s="62">
        <f>VLOOKUP($B34,RD_15[#All],CR$2,0)/CR$1</f>
        <v>1.5493443754313319</v>
      </c>
      <c r="CS34" s="62">
        <f>VLOOKUP($B34,RD_15[#All],CS$2,0)/CS$1</f>
        <v>1.5465838509316769</v>
      </c>
      <c r="CT34" s="62">
        <f>VLOOKUP($B34,RD_15[#All],CT$2,0)/CT$1</f>
        <v>1.5769496204278812</v>
      </c>
      <c r="CU34" s="62">
        <f>VLOOKUP($B34,RD_15[#All],CU$2,0)/CU$1</f>
        <v>1.5666666666666667</v>
      </c>
      <c r="CV34" s="62">
        <f>VLOOKUP($B34,RD_15[#All],CV$2,0)/CV$1</f>
        <v>1.5707384403036575</v>
      </c>
      <c r="CW34" s="62">
        <f>VLOOKUP($B34,RD_15[#All],CW$2,0)/CW$1</f>
        <v>1.5534851621808143</v>
      </c>
      <c r="CX34" s="62">
        <f>VLOOKUP($B34,RD_15[#All],CX$2,0)/CX$1</f>
        <v>1.5321067821067822</v>
      </c>
      <c r="CY34" s="62">
        <f>VLOOKUP($B34,RD_15[#All],CY$2,0)/CY$1</f>
        <v>1.5418470418470418</v>
      </c>
      <c r="CZ34" s="62">
        <f>VLOOKUP($B34,RD_15[#All],CZ$2,0)/CZ$1</f>
        <v>1.5503795721187026</v>
      </c>
      <c r="DA34" s="62">
        <f>VLOOKUP($B34,RD_15[#All],DA$2,0)/DA$1</f>
        <v>1.5201941410989774</v>
      </c>
      <c r="DB34" s="62">
        <f>VLOOKUP($B34,RD_15[#All],DB$2,0)/DB$1</f>
        <v>1.5638371290545203</v>
      </c>
      <c r="DC34" s="62">
        <f>VLOOKUP($B34,RD_15[#All],DC$2,0)/DC$1</f>
        <v>1.6262939958592133</v>
      </c>
      <c r="DD34" s="62">
        <f>VLOOKUP($B34,RD_15[#All],DD$2,0)/DD$1</f>
        <v>1.5745341614906831</v>
      </c>
      <c r="DE34" s="62">
        <f>VLOOKUP($B34,RD_15[#All],DE$2,0)/DE$1</f>
        <v>1.5721187025534851</v>
      </c>
      <c r="DF34" s="62">
        <f>VLOOKUP($B34,RD_15[#All],DF$2,0)/DF$1</f>
        <v>1.5607315389924086</v>
      </c>
      <c r="DG34" s="62">
        <f>VLOOKUP($B34,RD_15[#All],DG$2,0)/DG$1</f>
        <v>1.5348516218081436</v>
      </c>
      <c r="DH34" s="62">
        <f>VLOOKUP($B34,RD_15[#All],DH$2,0)/DH$1</f>
        <v>1.5824706694271913</v>
      </c>
      <c r="DI34" s="62">
        <f>VLOOKUP($B34,RD_15[#All],DI$2,0)/DI$1</f>
        <v>1.5683229813664596</v>
      </c>
      <c r="DJ34" s="62">
        <f>VLOOKUP($B34,RD_15[#All],DJ$2,0)/DJ$1</f>
        <v>1.5883367839889579</v>
      </c>
      <c r="DK34" s="62">
        <f>VLOOKUP($B34,RD_15[#All],DK$2,0)/DK$1</f>
        <v>1.5650037792894935</v>
      </c>
      <c r="DL34" s="62">
        <f>VLOOKUP($B34,RD_15[#All],DL$2,0)/DL$1</f>
        <v>1.5483405483405484</v>
      </c>
      <c r="DM34" s="62">
        <f>VLOOKUP($B34,RD_15[#All],DM$2,0)/DM$1</f>
        <v>1.4858523119392686</v>
      </c>
      <c r="DN34" s="62">
        <f>VLOOKUP($B34,RD_15[#All],DN$2,0)/DN$1</f>
        <v>1.5755693581780539</v>
      </c>
      <c r="DO34" s="62">
        <f>VLOOKUP($B34,RD_15[#All],DO$2,0)/DO$1</f>
        <v>1.5610766045548652</v>
      </c>
      <c r="DP34" s="62">
        <f>VLOOKUP($B34,RD_15[#All],DP$2,0)/DP$1</f>
        <v>1.5569358178053829</v>
      </c>
      <c r="DQ34" s="62">
        <f>VLOOKUP($B34,RD_15[#All],DQ$2,0)/DQ$1</f>
        <v>1.5755693581780539</v>
      </c>
      <c r="DR34" s="62">
        <f>VLOOKUP($B34,RD_15[#All],DR$2,0)/DR$1</f>
        <v>1.5472739820565906</v>
      </c>
      <c r="DS34" s="62">
        <f>VLOOKUP($B34,RD_15[#All],DS$2,0)/DS$1</f>
        <v>1.5472739820565906</v>
      </c>
      <c r="DT34" s="62">
        <f>VLOOKUP($B34,RD_15[#All],DT$2,0)/DT$1</f>
        <v>1.5596963423050378</v>
      </c>
      <c r="DU34" s="62">
        <f>VLOOKUP($B34,RD_15[#All],DU$2,0)/DU$1</f>
        <v>1.5404040404040404</v>
      </c>
      <c r="DV34" s="62">
        <f>VLOOKUP($B34,RD_15[#All],DV$2,0)/DV$1</f>
        <v>1.5555555555555556</v>
      </c>
      <c r="DW34" s="62">
        <f>VLOOKUP($B34,RD_15[#All],DW$2,0)/DW$1</f>
        <v>1.57487922705314</v>
      </c>
      <c r="DX34" s="62">
        <f>VLOOKUP($B34,RD_15[#All],DX$2,0)/DX$1</f>
        <v>1.5596963423050378</v>
      </c>
      <c r="DY34" s="62">
        <f>VLOOKUP($B34,RD_15[#All],DY$2,0)/DY$1</f>
        <v>1.531055900621118</v>
      </c>
      <c r="DZ34" s="62">
        <f>VLOOKUP($B34,RD_15[#All],DZ$2,0)/DZ$1</f>
        <v>1.5576259489302966</v>
      </c>
      <c r="EA34" s="62">
        <f>VLOOKUP($B34,RD_15[#All],EA$2,0)/EA$1</f>
        <v>1.5345065562456865</v>
      </c>
      <c r="EB34" s="62">
        <f>VLOOKUP($B34,RD_15[#All],EB$2,0)/EB$1</f>
        <v>1.5324361628709455</v>
      </c>
      <c r="EC34" s="62">
        <f>VLOOKUP($B34,RD_15[#All],EC$2,0)/EC$1</f>
        <v>1.4327122153209109</v>
      </c>
      <c r="ED34" s="62">
        <f>VLOOKUP($B34,RD_15[#All],ED$2,0)/ED$1</f>
        <v>1.1880607315389924</v>
      </c>
      <c r="EE34" s="62">
        <f>VLOOKUP($B34,RD_15[#All],EE$2,0)/EE$1</f>
        <v>1.5517598343685299</v>
      </c>
      <c r="EF34" s="62">
        <f>VLOOKUP($B34,RD_15[#All],EF$2,0)/EF$1</f>
        <v>1.5738440303657695</v>
      </c>
      <c r="EG34" s="62">
        <f>VLOOKUP($B34,RD_15[#All],EG$2,0)/EG$1</f>
        <v>1.5324361628709455</v>
      </c>
      <c r="EH34" s="62">
        <f>VLOOKUP($B34,RD_15[#All],EH$2,0)/EH$1</f>
        <v>1.5445134575569359</v>
      </c>
      <c r="EI34" s="62">
        <f>VLOOKUP($B34,RD_15[#All],EI$2,0)/EI$1</f>
        <v>1.5133477633477634</v>
      </c>
      <c r="EJ34" s="62">
        <f>VLOOKUP($B34,RD_15[#All],EJ$2,0)/EJ$1</f>
        <v>1.5662525879917182</v>
      </c>
      <c r="EK34" s="62">
        <f>VLOOKUP($B34,RD_15[#All],EK$2,0)/EK$1</f>
        <v>1.5526984126984127</v>
      </c>
      <c r="EL34" s="62">
        <f>VLOOKUP($B34,RD_15[#All],EL$2,0)/EL$1</f>
        <v>1.5241545893719806</v>
      </c>
      <c r="EM34" s="62">
        <f>VLOOKUP($B34,RD_15[#All],EM$2,0)/EM$1</f>
        <v>1.5227743271221532</v>
      </c>
      <c r="EN34" s="62">
        <f>VLOOKUP($B34,RD_15[#All],EN$2,0)/EN$1</f>
        <v>1.5538302277432712</v>
      </c>
      <c r="EO34" s="62">
        <f>VLOOKUP($B34,RD_15[#All],EO$2,0)/EO$1</f>
        <v>1.5572808833678398</v>
      </c>
      <c r="EP34" s="62">
        <f>VLOOKUP($B34,RD_15[#All],EP$2,0)/EP$1</f>
        <v>1.548999309868875</v>
      </c>
      <c r="EQ34" s="62">
        <f>VLOOKUP($B34,RD_15[#All],EQ$2,0)/EQ$1</f>
        <v>1.5320910973084885</v>
      </c>
      <c r="ER34" s="62">
        <f>VLOOKUP($B34,RD_15[#All],ER$2,0)/ER$1</f>
        <v>1.5631469979296067</v>
      </c>
      <c r="ES34" s="62">
        <f>VLOOKUP($B34,RD_15[#All],ES$2,0)/ES$1</f>
        <v>1.559351276742581</v>
      </c>
      <c r="ET34" s="62">
        <f>VLOOKUP($B34,RD_15[#All],ET$2,0)/ET$1</f>
        <v>1.5562770562770563</v>
      </c>
      <c r="EU34" s="62">
        <f>VLOOKUP($B34,RD_15[#All],EU$2,0)/EU$1</f>
        <v>1.5572089947089947</v>
      </c>
      <c r="EV34" s="62">
        <f>VLOOKUP($B34,RD_15[#All],EV$2,0)/EV$1</f>
        <v>1.5133477633477634</v>
      </c>
      <c r="EW34" s="62">
        <f>VLOOKUP($B34,RD_15[#All],EW$2,0)/EW$1</f>
        <v>1.5297619047619047</v>
      </c>
      <c r="EX34" s="62">
        <f>VLOOKUP($B34,RD_15[#All],EX$2,0)/EX$1</f>
        <v>1.559351276742581</v>
      </c>
      <c r="EY34" s="62">
        <f>VLOOKUP($B34,RD_15[#All],EY$2,0)/EY$1</f>
        <v>1.5971277399848829</v>
      </c>
      <c r="EZ34" s="62">
        <f>VLOOKUP($B34,RD_15[#All],EZ$2,0)/EZ$1</f>
        <v>1.554175293305728</v>
      </c>
      <c r="FA34" s="62">
        <f>VLOOKUP($B34,RD_15[#All],FA$2,0)/FA$1</f>
        <v>1.5617667356797791</v>
      </c>
      <c r="FB34" s="62">
        <f>VLOOKUP($B34,RD_15[#All],FB$2,0)/FB$1</f>
        <v>1.2581090407177364</v>
      </c>
      <c r="FC34" s="62">
        <f>VLOOKUP($B34,RD_15[#All],FC$2,0)/FC$1</f>
        <v>0</v>
      </c>
      <c r="FD34" s="62">
        <f>VLOOKUP($B34,RD_15[#All],FD$2,0)/FD$1</f>
        <v>1.6673567977915802</v>
      </c>
      <c r="FE34" s="62">
        <f>VLOOKUP($B34,RD_15[#All],FE$2,0)/FE$1</f>
        <v>1.6794340924775706</v>
      </c>
      <c r="FF34" s="62">
        <f>VLOOKUP($B34,RD_15[#All],FF$2,0)/FF$1</f>
        <v>1.5303657694962043</v>
      </c>
      <c r="FG34" s="202">
        <f>VLOOKUP($B34,RD_15[#All],FG$2,0)/FG$1</f>
        <v>1.5358868184955141</v>
      </c>
      <c r="FH34" s="62">
        <f>VLOOKUP($B34,RD_15[#All],FH$2,0)/FH$1</f>
        <v>1.5338164251207729</v>
      </c>
      <c r="FI34" s="62">
        <f>VLOOKUP($B34,RD_15[#All],FI$2,0)/FI$1</f>
        <v>1.5158730158730158</v>
      </c>
      <c r="FJ34" s="62">
        <f>VLOOKUP($B34,RD_15[#All],FJ$2,0)/FJ$1</f>
        <v>1.5628306878306881</v>
      </c>
      <c r="FK34" s="62">
        <f>VLOOKUP($B34,RD_15[#All],FK$2,0)/FK$1</f>
        <v>1.5828157349896479</v>
      </c>
      <c r="FL34" s="62">
        <f>VLOOKUP($B34,RD_15[#All],FL$2,0)/FL$1</f>
        <v>1.5277777777777779</v>
      </c>
      <c r="FM34" s="62">
        <f>VLOOKUP($B34,RD_15[#All],FM$2,0)/FM$1</f>
        <v>1.4327286470143612</v>
      </c>
      <c r="FN34" s="62">
        <f>VLOOKUP($B34,RD_15[#All],FN$2,0)/FN$1</f>
        <v>1.4274376417233559</v>
      </c>
      <c r="FO34" s="62">
        <f>VLOOKUP($B34,RD_15[#All],FO$2,0)/FO$1</f>
        <v>1.4342403628117912</v>
      </c>
      <c r="FP34" s="62">
        <f>VLOOKUP($B34,RD_15[#All],FP$2,0)/FP$1</f>
        <v>1.4357520786092213</v>
      </c>
      <c r="FQ34" s="62">
        <f>VLOOKUP($B34,RD_15[#All],FQ$2,0)/FQ$1</f>
        <v>1.4342403628117912</v>
      </c>
      <c r="FR34" s="62">
        <f>VLOOKUP($B34,RD_15[#All],FR$2,0)/FR$1</f>
        <v>1.431972789115646</v>
      </c>
      <c r="FS34" s="62">
        <f>VLOOKUP($B34,RD_15[#All],FS$2,0)/FS$1</f>
        <v>1.4278155706727134</v>
      </c>
      <c r="FT34" s="62">
        <f>VLOOKUP($B34,RD_15[#All],FT$2,0)/FT$1</f>
        <v>1.4569160997732424</v>
      </c>
      <c r="FU34" s="62">
        <f>VLOOKUP($B34,RD_15[#All],FU$2,0)/FU$1</f>
        <v>1.4625850340136053</v>
      </c>
      <c r="FV34" s="62">
        <f>VLOOKUP($B34,RD_15[#All],FV$2,0)/FV$1</f>
        <v>1.4387755102040816</v>
      </c>
      <c r="FW34" s="62">
        <f>VLOOKUP($B34,RD_15[#All],FW$2,0)/FW$1</f>
        <v>1.4368858654572938</v>
      </c>
      <c r="FX34" s="62">
        <f>VLOOKUP($B34,RD_15[#All],FX$2,0)/FX$1</f>
        <v>1.4395313681027964</v>
      </c>
      <c r="FY34" s="62">
        <f>VLOOKUP($B34,RD_15[#All],FY$2,0)/FY$1</f>
        <v>1.4452003023431592</v>
      </c>
      <c r="FZ34" s="62">
        <f>VLOOKUP($B34,RD_15[#All],FZ$2,0)/FZ$1</f>
        <v>1.4567460317460319</v>
      </c>
      <c r="GA34" s="62">
        <f>VLOOKUP($B34,RD_15[#All],GA$2,0)/GA$1</f>
        <v>1.4281305114638447</v>
      </c>
      <c r="GB34" s="62">
        <f>VLOOKUP($B34,RD_15[#All],GB$2,0)/GB$1</f>
        <v>1.4357864357864358</v>
      </c>
      <c r="GC34" s="62">
        <f>VLOOKUP($B34,RD_15[#All],GC$2,0)/GC$1</f>
        <v>1.4425547996976567</v>
      </c>
      <c r="GD34" s="62">
        <f>VLOOKUP($B34,RD_15[#All],GD$2,0)/GD$1</f>
        <v>1.4433106575963717</v>
      </c>
      <c r="GE34" s="62">
        <f>VLOOKUP($B34,RD_15[#All],GE$2,0)/GE$1</f>
        <v>1.4584278155706725</v>
      </c>
      <c r="GF34" s="62">
        <f>VLOOKUP($B34,RD_15[#All],GF$2,0)/GF$1</f>
        <v>1.4576719576719575</v>
      </c>
      <c r="GG34" s="62">
        <f>VLOOKUP($B34,RD_15[#All],GG$2,0)/GG$1</f>
        <v>1.4436885865457292</v>
      </c>
      <c r="GH34" s="62">
        <f>VLOOKUP($B34,RD_15[#All],GH$2,0)/GH$1</f>
        <v>1.4546485260770974</v>
      </c>
      <c r="GI34" s="62">
        <f>VLOOKUP($B34,RD_15[#All],GI$2,0)/GI$1</f>
        <v>1.4259259259259258</v>
      </c>
      <c r="GJ34" s="62">
        <f>VLOOKUP($B34,RD_15[#All],GJ$2,0)/GJ$1</f>
        <v>1.4599395313681027</v>
      </c>
      <c r="GK34" s="62">
        <f>VLOOKUP($B34,RD_15[#All],GK$2,0)/GK$1</f>
        <v>1.4191232048374904</v>
      </c>
      <c r="GL34" s="62">
        <f>VLOOKUP($B34,RD_15[#All],GL$2,0)/GL$1</f>
        <v>1.4520030234315946</v>
      </c>
      <c r="GM34" s="62">
        <f>VLOOKUP($B34,RD_15[#All],GM$2,0)/GM$1</f>
        <v>1.4293272864701434</v>
      </c>
      <c r="GN34" s="62">
        <f>VLOOKUP($B34,RD_15[#All],GN$2,0)/GN$1</f>
        <v>1.4323507180650037</v>
      </c>
      <c r="GO34" s="62">
        <f>VLOOKUP($B34,RD_15[#All],GO$2,0)/GO$1</f>
        <v>1.4325396825396826</v>
      </c>
      <c r="GP34" s="62">
        <f>VLOOKUP($B34,RD_15[#All],GP$2,0)/GP$1</f>
        <v>1.43015873015873</v>
      </c>
      <c r="GQ34" s="62">
        <f>VLOOKUP($B34,RD_15[#All],GQ$2,0)/GQ$1</f>
        <v>1.4472222222222222</v>
      </c>
      <c r="GR34" s="62">
        <f>VLOOKUP($B34,RD_15[#All],GR$2,0)/GR$1</f>
        <v>1.4903419561804656</v>
      </c>
      <c r="GS34" s="62">
        <f>VLOOKUP($B34,RD_15[#All],GS$2,0)/GS$1</f>
        <v>1.5292763631132209</v>
      </c>
      <c r="GT34" s="62">
        <f>VLOOKUP($B34,RD_15[#All],GT$2,0)/GT$1</f>
        <v>1.5227629513343799</v>
      </c>
      <c r="GU34" s="62">
        <f>VLOOKUP($B34,RD_15[#All],GU$2,0)/GU$1</f>
        <v>1.5167042426726787</v>
      </c>
      <c r="GV34" s="62">
        <f>VLOOKUP($B34,RD_15[#All],GV$2,0)/GV$1</f>
        <v>1.5241280458671764</v>
      </c>
      <c r="GW34" s="62">
        <f>VLOOKUP($B34,RD_15[#All],GW$2,0)/GW$1</f>
        <v>1.544578313253012</v>
      </c>
      <c r="GX34" s="62">
        <f>VLOOKUP($B34,RD_15[#All],GX$2,0)/GX$1</f>
        <v>1.5263605442176871</v>
      </c>
      <c r="GY34" s="62">
        <f>VLOOKUP($B34,RD_15[#All],GY$2,0)/GY$1</f>
        <v>1.5507473892567061</v>
      </c>
      <c r="GZ34" s="62">
        <f>VLOOKUP($B34,RD_15[#All],GZ$2,0)/GZ$1</f>
        <v>1.5601255886970171</v>
      </c>
      <c r="HA34" s="62">
        <f>VLOOKUP($B34,RD_15[#All],HA$2,0)/HA$1</f>
        <v>1.563374513685073</v>
      </c>
      <c r="HB34" s="62">
        <f>VLOOKUP($B34,RD_15[#All],HB$2,0)/HB$1</f>
        <v>1.5281147424004569</v>
      </c>
      <c r="HC34" s="62">
        <f>VLOOKUP($B34,RD_15[#All],HC$2,0)/HC$1</f>
        <v>1.5373911802483231</v>
      </c>
      <c r="HD34" s="62">
        <f>VLOOKUP($B34,RD_15[#All],HD$2,0)/HD$1</f>
        <v>1.5167825371907004</v>
      </c>
      <c r="HE34" s="62">
        <f>VLOOKUP($B34,RD_15[#All],HE$2,0)/HE$1</f>
        <v>1.5142311105044024</v>
      </c>
      <c r="HF34" s="62">
        <f>VLOOKUP($B34,RD_15[#All],HF$2,0)/HF$1</f>
        <v>1.4386166319867977</v>
      </c>
      <c r="HG34" s="62">
        <f>VLOOKUP($B34,RD_15[#All],HG$2,0)/HG$1</f>
        <v>1.5296310832025117</v>
      </c>
      <c r="HH34" s="62">
        <f>VLOOKUP($B34,RD_15[#All],HH$2,0)/HH$1</f>
        <v>1.5364992150706436</v>
      </c>
      <c r="HI34" s="62">
        <f>VLOOKUP($B34,RD_15[#All],HI$2,0)/HI$1</f>
        <v>1.5321821036106749</v>
      </c>
      <c r="HJ34" s="62">
        <f>VLOOKUP($B34,RD_15[#All],HJ$2,0)/HJ$1</f>
        <v>1.5508365508365507</v>
      </c>
      <c r="HK34" s="62">
        <f>VLOOKUP($B34,RD_15[#All],HK$2,0)/HK$1</f>
        <v>1.5421796248863919</v>
      </c>
      <c r="HL34" s="62">
        <f>VLOOKUP($B34,RD_15[#All],HL$2,0)/HL$1</f>
        <v>1.5101168672597243</v>
      </c>
      <c r="HM34" s="62">
        <f>VLOOKUP($B34,RD_15[#All],HM$2,0)/HM$1</f>
        <v>1.4900575614861331</v>
      </c>
      <c r="HN34" s="62">
        <f>VLOOKUP($B34,RD_15[#All],HN$2,0)/HN$1</f>
        <v>1.4702983309239059</v>
      </c>
      <c r="HO34" s="62">
        <f>VLOOKUP($B34,RD_15[#All],HO$2,0)/HO$1</f>
        <v>1.500197134971744</v>
      </c>
      <c r="HP34" s="62">
        <f>VLOOKUP($B34,RD_15[#All],HP$2,0)/HP$1</f>
        <v>1.4784205693296602</v>
      </c>
      <c r="HQ34" s="62">
        <f>VLOOKUP($B34,RD_15[#All],HQ$2,0)/HQ$1</f>
        <v>1.4249705381694382</v>
      </c>
      <c r="HR34" s="62">
        <f>VLOOKUP($B34,RD_15[#All],HR$2,0)/HR$1</f>
        <v>1.4236521054702873</v>
      </c>
      <c r="HS34" s="62">
        <f>VLOOKUP($B34,RD_15[#All],HS$2,0)/HS$1</f>
        <v>1.4887026239067056</v>
      </c>
      <c r="HT34" s="62">
        <f>VLOOKUP($B34,RD_15[#All],HT$2,0)/HT$1</f>
        <v>1.4534003512384182</v>
      </c>
      <c r="HU34" s="62">
        <f>VLOOKUP($B34,RD_15[#All],HU$2,0)/HU$1</f>
        <v>1.4210789210789212</v>
      </c>
      <c r="HV34" s="62">
        <f>VLOOKUP($B34,RD_15[#All],HV$2,0)/HV$1</f>
        <v>1.4317825032110749</v>
      </c>
      <c r="HW34" s="62">
        <f>VLOOKUP($B34,RD_15[#All],HW$2,0)/HW$1</f>
        <v>1.4258241758241759</v>
      </c>
      <c r="HX34" s="62">
        <f>VLOOKUP($B34,RD_15[#All],HX$2,0)/HX$1</f>
        <v>1.4332810047095761</v>
      </c>
      <c r="HY34" s="62">
        <f>VLOOKUP($B34,RD_15[#All],HY$2,0)/HY$1</f>
        <v>1.4403453689167973</v>
      </c>
      <c r="HZ34" s="62">
        <f>VLOOKUP($B34,RD_15[#All],HZ$2,0)/HZ$1</f>
        <v>1.4192270314719293</v>
      </c>
      <c r="IA34" s="62">
        <f>VLOOKUP($B34,RD_15[#All],IA$2,0)/IA$1</f>
        <v>1.4509419152276295</v>
      </c>
      <c r="IB34" s="62">
        <f>VLOOKUP($B34,RD_15[#All],IB$2,0)/IB$1</f>
        <v>1.4181057038199893</v>
      </c>
      <c r="IC34" s="62">
        <f>VLOOKUP($B34,RD_15[#All],IC$2,0)/IC$1</f>
        <v>1.4356357927786498</v>
      </c>
      <c r="ID34" s="62">
        <f>VLOOKUP($B34,RD_15[#All],ID$2,0)/ID$1</f>
        <v>1.4297488226059654</v>
      </c>
      <c r="IE34" s="62">
        <f>VLOOKUP($B34,RD_15[#All],IE$2,0)/IE$1</f>
        <v>1.4375981161695448</v>
      </c>
      <c r="IF34" s="62">
        <f>VLOOKUP($B34,RD_15[#All],IF$2,0)/IF$1</f>
        <v>1.4313186813186811</v>
      </c>
      <c r="IG34" s="62">
        <f>VLOOKUP($B34,RD_15[#All],IG$2,0)/IG$1</f>
        <v>1.4244598938476489</v>
      </c>
      <c r="IH34" s="62">
        <f>VLOOKUP($B34,RD_15[#All],IH$2,0)/IH$1</f>
        <v>1.4166106002840695</v>
      </c>
      <c r="II34" s="62">
        <f>VLOOKUP($B34,RD_15[#All],II$2,0)/II$1</f>
        <v>1.4199745832398891</v>
      </c>
      <c r="IJ34" s="62">
        <f>VLOOKUP($B34,RD_15[#All],IJ$2,0)/IJ$1</f>
        <v>1.4173581520520295</v>
      </c>
      <c r="IK34" s="62">
        <f>VLOOKUP($B34,RD_15[#All],IK$2,0)/IK$1</f>
        <v>1.4576138147566717</v>
      </c>
      <c r="IL34" s="62">
        <f>VLOOKUP($B34,RD_15[#All],IL$2,0)/IL$1</f>
        <v>1.0204081632653061</v>
      </c>
      <c r="IM34" s="62">
        <f>VLOOKUP($B34,RD_15[#All],IM$2,0)/IM$1</f>
        <v>1.4222919937205649</v>
      </c>
      <c r="IN34" s="62">
        <f>VLOOKUP($B34,RD_15[#All],IN$2,0)/IN$1</f>
        <v>1.423338566195709</v>
      </c>
      <c r="IO34" s="62">
        <f>VLOOKUP($B34,RD_15[#All],IO$2,0)/IO$1</f>
        <v>1.4478021978021975</v>
      </c>
      <c r="IP34" s="62">
        <f>VLOOKUP($B34,RD_15[#All],IP$2,0)/IP$1</f>
        <v>1.4166106002840695</v>
      </c>
      <c r="IQ34" s="62">
        <f>VLOOKUP($B34,RD_15[#All],IQ$2,0)/IQ$1</f>
        <v>1.4403453689167973</v>
      </c>
      <c r="IR34" s="62">
        <f>VLOOKUP($B34,RD_15[#All],IR$2,0)/IR$1</f>
        <v>1.4495028780743067</v>
      </c>
      <c r="IS34" s="62">
        <f>VLOOKUP($B34,RD_15[#All],IS$2,0)/IS$1</f>
        <v>1.4375420497869478</v>
      </c>
      <c r="IT34" s="62">
        <f>VLOOKUP($B34,RD_15[#All],IT$2,0)/IT$1</f>
        <v>1.4397847050908275</v>
      </c>
      <c r="IU34" s="62">
        <f>VLOOKUP($B34,RD_15[#All],IU$2,0)/IU$1</f>
        <v>1.4371682739029676</v>
      </c>
      <c r="IV34" s="62">
        <f>VLOOKUP($B34,RD_15[#All],IV$2,0)/IV$1</f>
        <v>1.433056739179188</v>
      </c>
      <c r="IW34" s="62">
        <f>VLOOKUP($B34,RD_15[#All],IW$2,0)/IW$1</f>
        <v>1.4169843761680496</v>
      </c>
      <c r="IX34" s="62">
        <f>VLOOKUP($B34,RD_15[#All],IX$2,0)/IX$1</f>
        <v>1.4169843761680496</v>
      </c>
      <c r="IY34" s="62">
        <f>VLOOKUP($B34,RD_15[#All],IY$2,0)/IY$1</f>
        <v>1.4184794797039695</v>
      </c>
      <c r="IZ34" s="62">
        <f>VLOOKUP($B34,RD_15[#All],IZ$2,0)/IZ$1</f>
        <v>1.5063507920650778</v>
      </c>
      <c r="JA34" s="62">
        <f>VLOOKUP($B34,RD_15[#All],JA$2,0)/JA$1</f>
        <v>1.5040289538377494</v>
      </c>
      <c r="JB34" s="62">
        <f>VLOOKUP($B34,RD_15[#All],JB$2,0)/JB$1</f>
        <v>1.5019452597092351</v>
      </c>
      <c r="JC34" s="62">
        <f>VLOOKUP($B34,RD_15[#All],JC$2,0)/JC$1</f>
        <v>1.5268840268840269</v>
      </c>
      <c r="JD34" s="62">
        <f>VLOOKUP($B34,RD_15[#All],JD$2,0)/JD$1</f>
        <v>1.5521715378311938</v>
      </c>
      <c r="JE34" s="62">
        <f>VLOOKUP($B34,RD_15[#All],JE$2,0)/JE$1</f>
        <v>1.5629905808477236</v>
      </c>
      <c r="JF34" s="62">
        <f>VLOOKUP($B34,RD_15[#All],JF$2,0)/JF$1</f>
        <v>1.5468819484828786</v>
      </c>
      <c r="JG34" s="62">
        <f>VLOOKUP($B34,RD_15[#All],JG$2,0)/JG$1</f>
        <v>1.5471672308270932</v>
      </c>
      <c r="JH34" s="62">
        <f>VLOOKUP($B34,RD_15[#All],JH$2,0)/JH$1</f>
        <v>1.5513058370201229</v>
      </c>
      <c r="JI34" s="62">
        <f>VLOOKUP($B34,RD_15[#All],JI$2,0)/JI$1</f>
        <v>1.5353900757627466</v>
      </c>
      <c r="JJ34" s="62">
        <f>VLOOKUP($B34,RD_15[#All],JJ$2,0)/JJ$1</f>
        <v>1.5309535185311585</v>
      </c>
      <c r="JK34" s="62">
        <f>VLOOKUP($B34,RD_15[#All],JK$2,0)/JK$1</f>
        <v>1.540959040959041</v>
      </c>
      <c r="JL34" s="62">
        <f>VLOOKUP($B34,RD_15[#All],JL$2,0)/JL$1</f>
        <v>1.560202205882353</v>
      </c>
      <c r="JM34" s="62">
        <f>VLOOKUP($B34,RD_15[#All],JM$2,0)/JM$1</f>
        <v>1.5084457247610317</v>
      </c>
      <c r="JN34" s="62">
        <f>VLOOKUP($B34,RD_15[#All],JN$2,0)/JN$1</f>
        <v>1.5007178750897343</v>
      </c>
      <c r="JO34" s="62">
        <f>VLOOKUP($B34,RD_15[#All],JO$2,0)/JO$1</f>
        <v>1.5271048841167998</v>
      </c>
      <c r="JP34" s="62">
        <f>VLOOKUP($B34,RD_15[#All],JP$2,0)/JP$1</f>
        <v>1.5113160648874935</v>
      </c>
      <c r="JQ34" s="62">
        <f>VLOOKUP($B34,RD_15[#All],JQ$2,0)/JQ$1</f>
        <v>1.5410779696493981</v>
      </c>
      <c r="JR34" s="62">
        <f>VLOOKUP($B34,RD_15[#All],JR$2,0)/JR$1</f>
        <v>1.5240711669283098</v>
      </c>
      <c r="JS34" s="62">
        <f>VLOOKUP($B34,RD_15[#All],JS$2,0)/JS$1</f>
        <v>1.5391440857279368</v>
      </c>
      <c r="JT34" s="62">
        <f>VLOOKUP($B34,RD_15[#All],JT$2,0)/JT$1</f>
        <v>1.5582913327274228</v>
      </c>
      <c r="JU34" s="62">
        <f>VLOOKUP($B34,RD_15[#All],JU$2,0)/JU$1</f>
        <v>1.540959040959041</v>
      </c>
      <c r="JV34" s="62">
        <f>VLOOKUP($B34,RD_15[#All],JV$2,0)/JV$1</f>
        <v>1.4508692365835221</v>
      </c>
      <c r="JW34" s="62">
        <f>VLOOKUP($B34,RD_15[#All],JW$2,0)/JW$1</f>
        <v>1.434618291761149</v>
      </c>
      <c r="JX34" s="62">
        <f>VLOOKUP($B34,RD_15[#All],JX$2,0)/JX$1</f>
        <v>1.434618291761149</v>
      </c>
      <c r="JY34" s="62">
        <f>VLOOKUP($B34,RD_15[#All],JY$2,0)/JY$1</f>
        <v>1.4357520786092213</v>
      </c>
      <c r="JZ34" s="62">
        <f>VLOOKUP($B34,RD_15[#All],JZ$2,0)/JZ$1</f>
        <v>1.4338624338624337</v>
      </c>
      <c r="KA34" s="62">
        <f>VLOOKUP($B34,RD_15[#All],KA$2,0)/KA$1</f>
        <v>1.4312169312169309</v>
      </c>
      <c r="KB34" s="62">
        <f>VLOOKUP($B34,RD_15[#All],KB$2,0)/KB$1</f>
        <v>1.4327286470143612</v>
      </c>
      <c r="KC34" s="62">
        <f>VLOOKUP($B34,RD_15[#All],KC$2,0)/KC$1</f>
        <v>1.421012849584278</v>
      </c>
      <c r="KD34" s="62">
        <f>VLOOKUP($B34,RD_15[#All],KD$2,0)/KD$1</f>
        <v>1.4285714285714284</v>
      </c>
      <c r="KE34" s="62">
        <f>VLOOKUP($B34,RD_15[#All],KE$2,0)/KE$1</f>
        <v>1.4399092970521541</v>
      </c>
      <c r="KF34" s="62">
        <f>VLOOKUP($B34,RD_15[#All],KF$2,0)/KF$1</f>
        <v>1.4368530020703933</v>
      </c>
      <c r="KG34" s="62">
        <f>VLOOKUP($B34,RD_15[#All],KG$2,0)/KG$1</f>
        <v>1.4289493575207861</v>
      </c>
      <c r="KH34" s="62">
        <f>VLOOKUP($B34,RD_15[#All],KH$2,0)/KH$1</f>
        <v>1.422524565381708</v>
      </c>
      <c r="KI34" s="62">
        <f>VLOOKUP($B34,RD_15[#All],KI$2,0)/KI$1</f>
        <v>1.4345238095238095</v>
      </c>
      <c r="KJ34" s="62">
        <f>VLOOKUP($B34,RD_15[#All],KJ$2,0)/KJ$1</f>
        <v>1.425</v>
      </c>
      <c r="KK34" s="62">
        <f>VLOOKUP($B34,RD_15[#All],KK$2,0)/KK$1</f>
        <v>1.4238095238095239</v>
      </c>
      <c r="KL34" s="62">
        <f>VLOOKUP($B34,RD_15[#All],KL$2,0)/KL$1</f>
        <v>1.4299847792998477</v>
      </c>
      <c r="KM34" s="62">
        <f>VLOOKUP($B34,RD_15[#All],KM$2,0)/KM$1</f>
        <v>1.4250380517503805</v>
      </c>
      <c r="KN34" s="62">
        <f>VLOOKUP($B34,RD_15[#All],KN$2,0)/KN$1</f>
        <v>1.4254835039817975</v>
      </c>
      <c r="KO34" s="62">
        <f>VLOOKUP($B34,RD_15[#All],KO$2,0)/KO$1</f>
        <v>1.4122108456579445</v>
      </c>
      <c r="KP34" s="62">
        <f>VLOOKUP($B34,RD_15[#All],KP$2,0)/KP$1</f>
        <v>1.4133485020857035</v>
      </c>
      <c r="KQ34" s="62">
        <f>VLOOKUP($B34,RD_15[#All],KQ$2,0)/KQ$1</f>
        <v>1.4295604015230186</v>
      </c>
      <c r="KR34" s="62">
        <f>VLOOKUP($B34,RD_15[#All],KR$2,0)/KR$1</f>
        <v>1.4114524080394388</v>
      </c>
      <c r="KS34" s="62">
        <f>VLOOKUP($B34,RD_15[#All],KS$2,0)/KS$1</f>
        <v>1.4247250663632915</v>
      </c>
      <c r="KT34" s="62">
        <f>VLOOKUP($B34,RD_15[#All],KT$2,0)/KT$1</f>
        <v>1.428896473265074</v>
      </c>
      <c r="KU34" s="62">
        <f>VLOOKUP($B34,RD_15[#All],KU$2,0)/KU$1</f>
        <v>1.4296549108835799</v>
      </c>
      <c r="KV34" s="62">
        <f>VLOOKUP($B34,RD_15[#All],KV$2,0)/KV$1</f>
        <v>1.4511530398322852</v>
      </c>
      <c r="KW34" s="62">
        <f>VLOOKUP($B34,RD_15[#All],KW$2,0)/KW$1</f>
        <v>1.4228289723170269</v>
      </c>
      <c r="KX34" s="62">
        <f>VLOOKUP($B34,RD_15[#All],KX$2,0)/KX$1</f>
        <v>1.4433106575963717</v>
      </c>
      <c r="KY34" s="62">
        <f>VLOOKUP($B34,RD_15[#All],KY$2,0)/KY$1</f>
        <v>1.4436507936507936</v>
      </c>
      <c r="KZ34" s="62">
        <f>VLOOKUP($B34,RD_15[#All],KZ$2,0)/KZ$1</f>
        <v>1.4174603174603173</v>
      </c>
      <c r="LA34" s="62">
        <f>VLOOKUP($B34,RD_15[#All],LA$2,0)/LA$1</f>
        <v>1.3543956043956045</v>
      </c>
      <c r="LB34" s="62">
        <f>VLOOKUP($B34,RD_15[#All],LB$2,0)/LB$1</f>
        <v>1.3770391099583648</v>
      </c>
      <c r="LC34" s="62">
        <f>VLOOKUP($B34,RD_15[#All],LC$2,0)/LC$1</f>
        <v>1.3571428571428572</v>
      </c>
      <c r="LD34" s="62">
        <f>VLOOKUP($B34,RD_15[#All],LD$2,0)/LD$1</f>
        <v>1.3668984077147341</v>
      </c>
      <c r="LE34" s="62">
        <f>VLOOKUP($B34,RD_15[#All],LE$2,0)/LE$1</f>
        <v>1.3489571652836958</v>
      </c>
      <c r="LF34" s="62">
        <f>VLOOKUP($B34,RD_15[#All],LF$2,0)/LF$1</f>
        <v>1.3426029752560364</v>
      </c>
      <c r="LG34" s="62">
        <f>VLOOKUP($B34,RD_15[#All],LG$2,0)/LG$1</f>
        <v>1.3444444444444446</v>
      </c>
      <c r="LH34" s="62">
        <f>VLOOKUP($B34,RD_15[#All],LH$2,0)/LH$1</f>
        <v>1.3038089729819053</v>
      </c>
      <c r="LI34" s="62">
        <f>VLOOKUP($B34,RD_15[#All],LI$2,0)/LI$1</f>
        <v>1.3141960080735591</v>
      </c>
      <c r="LJ34" s="62">
        <f>VLOOKUP($B34,RD_15[#All],LJ$2,0)/LJ$1</f>
        <v>1.330098472955616</v>
      </c>
      <c r="LK34" s="62">
        <f>VLOOKUP($B34,RD_15[#All],LK$2,0)/LK$1</f>
        <v>1.3386970172684458</v>
      </c>
      <c r="LL34" s="62">
        <f>VLOOKUP($B34,RD_15[#All],LL$2,0)/LL$1</f>
        <v>1.3426216640502355</v>
      </c>
      <c r="LM34" s="62">
        <f>VLOOKUP($B34,RD_15[#All],LM$2,0)/LM$1</f>
        <v>1.3754952530462734</v>
      </c>
      <c r="LN34" s="62">
        <f>VLOOKUP($B34,RD_15[#All],LN$2,0)/LN$1</f>
        <v>1.3508260447035956</v>
      </c>
      <c r="LO34" s="62">
        <f>VLOOKUP($B34,RD_15[#All],LO$2,0)/LO$1</f>
        <v>1.3291470434327577</v>
      </c>
      <c r="LP34" s="62">
        <f>VLOOKUP($B34,RD_15[#All],LP$2,0)/LP$1</f>
        <v>1.3164386633774388</v>
      </c>
      <c r="LQ34" s="62">
        <f>VLOOKUP($B34,RD_15[#All],LQ$2,0)/LQ$1</f>
        <v>1.3478358376317561</v>
      </c>
      <c r="LR34" s="62">
        <f>VLOOKUP($B34,RD_15[#All],LR$2,0)/LR$1</f>
        <v>1.3721312700904538</v>
      </c>
      <c r="LS34" s="62">
        <f>VLOOKUP($B34,RD_15[#All],LS$2,0)/LS$1</f>
        <v>1.381322260801088</v>
      </c>
      <c r="LT34" s="62">
        <f>VLOOKUP($B34,RD_15[#All],LT$2,0)/LT$1</f>
        <v>1.2986656200941913</v>
      </c>
      <c r="LU34" s="62">
        <f>VLOOKUP($B34,RD_15[#All],LU$2,0)/LU$1</f>
        <v>1.3465463108320253</v>
      </c>
      <c r="LV34" s="62">
        <f>VLOOKUP($B34,RD_15[#All],LV$2,0)/LV$1</f>
        <v>1.3826530612244898</v>
      </c>
      <c r="LW34" s="62">
        <f>VLOOKUP($B34,RD_15[#All],LW$2,0)/LW$1</f>
        <v>1.3791208791208789</v>
      </c>
      <c r="LX34" s="62">
        <f>VLOOKUP($B34,RD_15[#All],LX$2,0)/LX$1</f>
        <v>1.3697017268445839</v>
      </c>
      <c r="LY34" s="62">
        <f>VLOOKUP($B34,RD_15[#All],LY$2,0)/LY$1</f>
        <v>1.3967817896389323</v>
      </c>
      <c r="LZ34" s="62">
        <f>VLOOKUP($B34,RD_15[#All],LZ$2,0)/LZ$1</f>
        <v>1.3848396501457725</v>
      </c>
      <c r="MA34" s="62">
        <f>VLOOKUP($B34,RD_15[#All],MA$2,0)/MA$1</f>
        <v>1.4255812214995887</v>
      </c>
      <c r="MB34" s="62">
        <f>VLOOKUP($B34,RD_15[#All],MB$2,0)/MB$1</f>
        <v>1.4323091874112281</v>
      </c>
      <c r="MC34" s="62">
        <f>VLOOKUP($B34,RD_15[#All],MC$2,0)/MC$1</f>
        <v>1.4087613067204903</v>
      </c>
      <c r="MD34" s="62">
        <f>VLOOKUP($B34,RD_15[#All],MD$2,0)/MD$1</f>
        <v>1.4136203932122298</v>
      </c>
      <c r="ME34" s="62">
        <f>VLOOKUP($B34,RD_15[#All],ME$2,0)/ME$1</f>
        <v>1.4199745832398891</v>
      </c>
      <c r="MF34" s="62">
        <f>VLOOKUP($B34,RD_15[#All],MF$2,0)/MF$1</f>
        <v>1.3982955819690512</v>
      </c>
      <c r="MG34" s="62">
        <f>VLOOKUP($B34,RD_15[#All],MG$2,0)/MG$1</f>
        <v>1.4177319279360094</v>
      </c>
      <c r="MH34" s="62">
        <f>VLOOKUP($B34,RD_15[#All],MH$2,0)/MH$1</f>
        <v>1.4259549973835688</v>
      </c>
      <c r="MI34" s="62">
        <f>VLOOKUP($B34,RD_15[#All],MI$2,0)/MI$1</f>
        <v>1.3964267025491515</v>
      </c>
      <c r="MJ34" s="62">
        <f>VLOOKUP($B34,RD_15[#All],MJ$2,0)/MJ$1</f>
        <v>1.4156200941915227</v>
      </c>
      <c r="MK34" s="62">
        <f>VLOOKUP($B34,RD_15[#All],MK$2,0)/MK$1</f>
        <v>1.4089481946624802</v>
      </c>
      <c r="ML34" s="62">
        <f>VLOOKUP($B34,RD_15[#All],ML$2,0)/ML$1</f>
        <v>1.4270763250355087</v>
      </c>
      <c r="MM34" s="62">
        <f>VLOOKUP($B34,RD_15[#All],MM$2,0)/MM$1</f>
        <v>1.3831281500454433</v>
      </c>
      <c r="MN34" s="62">
        <f>VLOOKUP($B34,RD_15[#All],MN$2,0)/MN$1</f>
        <v>1.4077708006279435</v>
      </c>
      <c r="MO34" s="62">
        <f>VLOOKUP($B34,RD_15[#All],MO$2,0)/MO$1</f>
        <v>1.4344583987441131</v>
      </c>
      <c r="MP34" s="62">
        <f>VLOOKUP($B34,RD_15[#All],MP$2,0)/MP$1</f>
        <v>1.4307121449978595</v>
      </c>
      <c r="MQ34" s="62">
        <f>VLOOKUP($B34,RD_15[#All],MQ$2,0)/MQ$1</f>
        <v>1.3870823054496524</v>
      </c>
      <c r="MR34" s="62">
        <f>VLOOKUP($B34,RD_15[#All],MR$2,0)/MR$1</f>
        <v>1.3840920983778127</v>
      </c>
      <c r="MS34" s="62">
        <f>VLOOKUP($B34,RD_15[#All],MS$2,0)/MS$1</f>
        <v>1.4505494505494505</v>
      </c>
      <c r="MT34" s="62">
        <f>VLOOKUP($B34,RD_15[#All],MT$2,0)/MT$1</f>
        <v>1.3996717568146142</v>
      </c>
      <c r="MU34" s="62">
        <f>VLOOKUP($B34,RD_15[#All],MU$2,0)/MU$1</f>
        <v>1.4438962398146071</v>
      </c>
      <c r="MV34" s="62">
        <f>VLOOKUP($B34,RD_15[#All],MV$2,0)/MV$1</f>
        <v>1.4235764235764237</v>
      </c>
      <c r="MW34" s="62">
        <f>VLOOKUP($B34,RD_15[#All],MW$2,0)/MW$1</f>
        <v>1.3932496075353218</v>
      </c>
      <c r="MX34" s="62">
        <f>VLOOKUP($B34,RD_15[#All],MX$2,0)/MX$1</f>
        <v>1.4267025491515286</v>
      </c>
      <c r="MY34" s="62">
        <f>VLOOKUP($B34,RD_15[#All],MY$2,0)/MY$1</f>
        <v>1.3838304552590268</v>
      </c>
      <c r="MZ34" s="62">
        <f>VLOOKUP($B34,RD_15[#All],MZ$2,0)/MZ$1</f>
        <v>1.4203296703296702</v>
      </c>
      <c r="NA34" s="62">
        <f>VLOOKUP($B34,RD_15[#All],NA$2,0)/NA$1</f>
        <v>1.4269189457159381</v>
      </c>
      <c r="NB34" s="62">
        <f>VLOOKUP($B34,RD_15[#All],NB$2,0)/NB$1</f>
        <v>1.4097331240188382</v>
      </c>
      <c r="NC34" s="62">
        <f>VLOOKUP($B34,RD_15[#All],NC$2,0)/NC$1</f>
        <v>1.4199372056514914</v>
      </c>
      <c r="ND34" s="62">
        <f>VLOOKUP($B34,RD_15[#All],ND$2,0)/ND$1</f>
        <v>1.3508634222919935</v>
      </c>
      <c r="NE34" s="62">
        <f>IFERROR(AVERAGEIF(Inv_SY_B20[[#This Row],[BLK1_INV1]:[BLK12_INV31]],"&gt;"&amp;0.1,Inv_SY_B20[[#This Row],[BLK1_INV1]:[BLK12_INV31]]),"")</f>
        <v>1.4664259984087702</v>
      </c>
    </row>
    <row r="35" spans="2:369" x14ac:dyDescent="0.35">
      <c r="B35" s="86">
        <f t="shared" si="6"/>
        <v>45776</v>
      </c>
      <c r="C35" s="62">
        <f>VLOOKUP($B35,RD_15[#All],C$2,0)/C$1</f>
        <v>2.2982456140350873</v>
      </c>
      <c r="D35" s="62">
        <f>VLOOKUP($B35,RD_15[#All],D$2,0)/D$1</f>
        <v>2.2097288676236047</v>
      </c>
      <c r="E35" s="62">
        <f>VLOOKUP($B35,RD_15[#All],E$2,0)/E$1</f>
        <v>2.312121212121212</v>
      </c>
      <c r="F35" s="62">
        <f>VLOOKUP($B35,RD_15[#All],F$2,0)/F$1</f>
        <v>2.3068181818181817</v>
      </c>
      <c r="G35" s="62">
        <f>VLOOKUP($B35,RD_15[#All],G$2,0)/G$1</f>
        <v>2.3053030303030302</v>
      </c>
      <c r="H35" s="62">
        <f>VLOOKUP($B35,RD_15[#All],H$2,0)/H$1</f>
        <v>2.2103264996203498</v>
      </c>
      <c r="I35" s="62">
        <f>VLOOKUP($B35,RD_15[#All],I$2,0)/I$1</f>
        <v>2.3749043611323644</v>
      </c>
      <c r="J35" s="62">
        <f>VLOOKUP($B35,RD_15[#All],J$2,0)/J$1</f>
        <v>2.2560606060606063</v>
      </c>
      <c r="K35" s="62">
        <f>VLOOKUP($B35,RD_15[#All],K$2,0)/K$1</f>
        <v>2.3462121212121212</v>
      </c>
      <c r="L35" s="62">
        <f>VLOOKUP($B35,RD_15[#All],L$2,0)/L$1</f>
        <v>2.3469696969696972</v>
      </c>
      <c r="M35" s="62">
        <f>VLOOKUP($B35,RD_15[#All],M$2,0)/M$1</f>
        <v>2.3439393939393938</v>
      </c>
      <c r="N35" s="62">
        <f>VLOOKUP($B35,RD_15[#All],N$2,0)/N$1</f>
        <v>2.3325757575757575</v>
      </c>
      <c r="O35" s="62">
        <f>VLOOKUP($B35,RD_15[#All],O$2,0)/O$1</f>
        <v>2.3393939393939394</v>
      </c>
      <c r="P35" s="62">
        <f>VLOOKUP($B35,RD_15[#All],P$2,0)/P$1</f>
        <v>2.3454545454545457</v>
      </c>
      <c r="Q35" s="62">
        <f>VLOOKUP($B35,RD_15[#All],Q$2,0)/Q$1</f>
        <v>2.3696969696969696</v>
      </c>
      <c r="R35" s="62">
        <f>VLOOKUP($B35,RD_15[#All],R$2,0)/R$1</f>
        <v>2.3515151515151516</v>
      </c>
      <c r="S35" s="62">
        <f>VLOOKUP($B35,RD_15[#All],S$2,0)/S$1</f>
        <v>2.3213716108452953</v>
      </c>
      <c r="T35" s="62">
        <f>VLOOKUP($B35,RD_15[#All],T$2,0)/T$1</f>
        <v>2.3620414673046248</v>
      </c>
      <c r="U35" s="62">
        <f>VLOOKUP($B35,RD_15[#All],U$2,0)/U$1</f>
        <v>2.3484848484848486</v>
      </c>
      <c r="V35" s="62">
        <f>VLOOKUP($B35,RD_15[#All],V$2,0)/V$1</f>
        <v>2.3674242424242422</v>
      </c>
      <c r="W35" s="62">
        <f>VLOOKUP($B35,RD_15[#All],W$2,0)/W$1</f>
        <v>2.4454545454545453</v>
      </c>
      <c r="X35" s="62">
        <f>VLOOKUP($B35,RD_15[#All],X$2,0)/X$1</f>
        <v>2.418181818181818</v>
      </c>
      <c r="Y35" s="62">
        <f>VLOOKUP($B35,RD_15[#All],Y$2,0)/Y$1</f>
        <v>2.4515151515151516</v>
      </c>
      <c r="Z35" s="62">
        <f>VLOOKUP($B35,RD_15[#All],Z$2,0)/Z$1</f>
        <v>2.4196969696969695</v>
      </c>
      <c r="AA35" s="62">
        <f>VLOOKUP($B35,RD_15[#All],AA$2,0)/AA$1</f>
        <v>2.4280303030303032</v>
      </c>
      <c r="AB35" s="62">
        <f>VLOOKUP($B35,RD_15[#All],AB$2,0)/AB$1</f>
        <v>2.4098484848484851</v>
      </c>
      <c r="AC35" s="62">
        <f>VLOOKUP($B35,RD_15[#All],AC$2,0)/AC$1</f>
        <v>2.4469696969696968</v>
      </c>
      <c r="AD35" s="62">
        <f>VLOOKUP($B35,RD_15[#All],AD$2,0)/AD$1</f>
        <v>2.4333333333333331</v>
      </c>
      <c r="AE35" s="62">
        <f>VLOOKUP($B35,RD_15[#All],AE$2,0)/AE$1</f>
        <v>2.456818181818182</v>
      </c>
      <c r="AF35" s="62">
        <f>VLOOKUP($B35,RD_15[#All],AF$2,0)/AF$1</f>
        <v>2.4522727272727272</v>
      </c>
      <c r="AG35" s="62">
        <f>VLOOKUP($B35,RD_15[#All],AG$2,0)/AG$1</f>
        <v>2.4227272727272728</v>
      </c>
      <c r="AH35" s="62">
        <f>VLOOKUP($B35,RD_15[#All],AH$2,0)/AH$1</f>
        <v>2.4196969696969695</v>
      </c>
      <c r="AI35" s="62">
        <f>VLOOKUP($B35,RD_15[#All],AI$2,0)/AI$1</f>
        <v>2.3045454545454547</v>
      </c>
      <c r="AJ35" s="62">
        <f>VLOOKUP($B35,RD_15[#All],AJ$2,0)/AJ$1</f>
        <v>2.2687400318979267</v>
      </c>
      <c r="AK35" s="62">
        <f>VLOOKUP($B35,RD_15[#All],AK$2,0)/AK$1</f>
        <v>2.2830940988835726</v>
      </c>
      <c r="AL35" s="62">
        <f>VLOOKUP($B35,RD_15[#All],AL$2,0)/AL$1</f>
        <v>2.311802232854864</v>
      </c>
      <c r="AM35" s="62">
        <f>VLOOKUP($B35,RD_15[#All],AM$2,0)/AM$1</f>
        <v>2.3381180223285485</v>
      </c>
      <c r="AN35" s="62">
        <f>VLOOKUP($B35,RD_15[#All],AN$2,0)/AN$1</f>
        <v>2.3333333333333335</v>
      </c>
      <c r="AO35" s="62">
        <f>VLOOKUP($B35,RD_15[#All],AO$2,0)/AO$1</f>
        <v>2.3083333333333331</v>
      </c>
      <c r="AP35" s="62">
        <f>VLOOKUP($B35,RD_15[#All],AP$2,0)/AP$1</f>
        <v>2.3237639553429026</v>
      </c>
      <c r="AQ35" s="62">
        <f>VLOOKUP($B35,RD_15[#All],AQ$2,0)/AQ$1</f>
        <v>2.2431818181818182</v>
      </c>
      <c r="AR35" s="62">
        <f>VLOOKUP($B35,RD_15[#All],AR$2,0)/AR$1</f>
        <v>2.3266761768901572</v>
      </c>
      <c r="AS35" s="62">
        <f>VLOOKUP($B35,RD_15[#All],AS$2,0)/AS$1</f>
        <v>2.3897364771151182</v>
      </c>
      <c r="AT35" s="62">
        <f>VLOOKUP($B35,RD_15[#All],AT$2,0)/AT$1</f>
        <v>2.3545321637426899</v>
      </c>
      <c r="AU35" s="62">
        <f>VLOOKUP($B35,RD_15[#All],AU$2,0)/AU$1</f>
        <v>2.3896198830409352</v>
      </c>
      <c r="AV35" s="62">
        <f>VLOOKUP($B35,RD_15[#All],AV$2,0)/AV$1</f>
        <v>2.4435600578871202</v>
      </c>
      <c r="AW35" s="62">
        <f>VLOOKUP($B35,RD_15[#All],AW$2,0)/AW$1</f>
        <v>2.4423592493297588</v>
      </c>
      <c r="AX35" s="62">
        <f>VLOOKUP($B35,RD_15[#All],AX$2,0)/AX$1</f>
        <v>2.426075268817204</v>
      </c>
      <c r="AY35" s="62">
        <f>VLOOKUP($B35,RD_15[#All],AY$2,0)/AY$1</f>
        <v>2.3643031784841075</v>
      </c>
      <c r="AZ35" s="62">
        <f>VLOOKUP($B35,RD_15[#All],AZ$2,0)/AZ$1</f>
        <v>2.3984647592463362</v>
      </c>
      <c r="BA35" s="62">
        <f>VLOOKUP($B35,RD_15[#All],BA$2,0)/BA$1</f>
        <v>2.4164222873900294</v>
      </c>
      <c r="BB35" s="62">
        <f>VLOOKUP($B35,RD_15[#All],BB$2,0)/BB$1</f>
        <v>2.3502538071065993</v>
      </c>
      <c r="BC35" s="62">
        <f>VLOOKUP($B35,RD_15[#All],BC$2,0)/BC$1</f>
        <v>2.3225108225108224</v>
      </c>
      <c r="BD35" s="62">
        <f>VLOOKUP($B35,RD_15[#All],BD$2,0)/BD$1</f>
        <v>2.3423050379572117</v>
      </c>
      <c r="BE35" s="62">
        <f>VLOOKUP($B35,RD_15[#All],BE$2,0)/BE$1</f>
        <v>2.3059392265193366</v>
      </c>
      <c r="BF35" s="62">
        <f>VLOOKUP($B35,RD_15[#All],BF$2,0)/BF$1</f>
        <v>2.3470958712386283</v>
      </c>
      <c r="BG35" s="62">
        <f>VLOOKUP($B35,RD_15[#All],BG$2,0)/BG$1</f>
        <v>2.349462365591398</v>
      </c>
      <c r="BH35" s="62">
        <f>VLOOKUP($B35,RD_15[#All],BH$2,0)/BH$1</f>
        <v>2.2328190743338006</v>
      </c>
      <c r="BI35" s="62">
        <f>VLOOKUP($B35,RD_15[#All],BI$2,0)/BI$1</f>
        <v>2.2563897763578273</v>
      </c>
      <c r="BJ35" s="62">
        <f>VLOOKUP($B35,RD_15[#All],BJ$2,0)/BJ$1</f>
        <v>2.2343532684283725</v>
      </c>
      <c r="BK35" s="62">
        <f>VLOOKUP($B35,RD_15[#All],BK$2,0)/BK$1</f>
        <v>2.3265151515151516</v>
      </c>
      <c r="BL35" s="62">
        <f>VLOOKUP($B35,RD_15[#All],BL$2,0)/BL$1</f>
        <v>2.3113057324840764</v>
      </c>
      <c r="BM35" s="62">
        <f>VLOOKUP($B35,RD_15[#All],BM$2,0)/BM$1</f>
        <v>2.3225806451612905</v>
      </c>
      <c r="BN35" s="62">
        <f>VLOOKUP($B35,RD_15[#All],BN$2,0)/BN$1</f>
        <v>2.5534851621808143</v>
      </c>
      <c r="BO35" s="62">
        <f>VLOOKUP($B35,RD_15[#All],BO$2,0)/BO$1</f>
        <v>2.4944789510006902</v>
      </c>
      <c r="BP35" s="62">
        <f>VLOOKUP($B35,RD_15[#All],BP$2,0)/BP$1</f>
        <v>2.5095188646590518</v>
      </c>
      <c r="BQ35" s="62">
        <f>VLOOKUP($B35,RD_15[#All],BQ$2,0)/BQ$1</f>
        <v>2.5120772946859904</v>
      </c>
      <c r="BR35" s="62">
        <f>VLOOKUP($B35,RD_15[#All],BR$2,0)/BR$1</f>
        <v>2.5576259489302968</v>
      </c>
      <c r="BS35" s="62">
        <f>VLOOKUP($B35,RD_15[#All],BS$2,0)/BS$1</f>
        <v>2.5156385000864003</v>
      </c>
      <c r="BT35" s="62">
        <f>VLOOKUP($B35,RD_15[#All],BT$2,0)/BT$1</f>
        <v>2.4861973775017252</v>
      </c>
      <c r="BU35" s="62">
        <f>VLOOKUP($B35,RD_15[#All],BU$2,0)/BU$1</f>
        <v>2.5324361628709453</v>
      </c>
      <c r="BV35" s="62">
        <f>VLOOKUP($B35,RD_15[#All],BV$2,0)/BV$1</f>
        <v>2.572808833678399</v>
      </c>
      <c r="BW35" s="62">
        <f>VLOOKUP($B35,RD_15[#All],BW$2,0)/BW$1</f>
        <v>2.489648033126294</v>
      </c>
      <c r="BX35" s="62">
        <f>VLOOKUP($B35,RD_15[#All],BX$2,0)/BX$1</f>
        <v>2.5056511910972006</v>
      </c>
      <c r="BY35" s="62">
        <f>VLOOKUP($B35,RD_15[#All],BY$2,0)/BY$1</f>
        <v>2.4872325741890955</v>
      </c>
      <c r="BZ35" s="62">
        <f>VLOOKUP($B35,RD_15[#All],BZ$2,0)/BZ$1</f>
        <v>2.5216450216450217</v>
      </c>
      <c r="CA35" s="62">
        <f>VLOOKUP($B35,RD_15[#All],CA$2,0)/CA$1</f>
        <v>2.470779220779221</v>
      </c>
      <c r="CB35" s="62">
        <f>VLOOKUP($B35,RD_15[#All],CB$2,0)/CB$1</f>
        <v>2.5013802622498273</v>
      </c>
      <c r="CC35" s="62">
        <f>VLOOKUP($B35,RD_15[#All],CC$2,0)/CC$1</f>
        <v>2.5258799171842647</v>
      </c>
      <c r="CD35" s="62">
        <f>VLOOKUP($B35,RD_15[#All],CD$2,0)/CD$1</f>
        <v>2.5220841959972393</v>
      </c>
      <c r="CE35" s="62">
        <f>VLOOKUP($B35,RD_15[#All],CE$2,0)/CE$1</f>
        <v>2.5082815734989645</v>
      </c>
      <c r="CF35" s="62">
        <f>VLOOKUP($B35,RD_15[#All],CF$2,0)/CF$1</f>
        <v>2.5436507936507939</v>
      </c>
      <c r="CG35" s="62">
        <f>VLOOKUP($B35,RD_15[#All],CG$2,0)/CG$1</f>
        <v>2.5583160800552105</v>
      </c>
      <c r="CH35" s="62">
        <f>VLOOKUP($B35,RD_15[#All],CH$2,0)/CH$1</f>
        <v>2.556637806637807</v>
      </c>
      <c r="CI35" s="62">
        <f>VLOOKUP($B35,RD_15[#All],CI$2,0)/CI$1</f>
        <v>2.5900621118012421</v>
      </c>
      <c r="CJ35" s="62">
        <f>VLOOKUP($B35,RD_15[#All],CJ$2,0)/CJ$1</f>
        <v>2.5891053391053394</v>
      </c>
      <c r="CK35" s="62">
        <f>VLOOKUP($B35,RD_15[#All],CK$2,0)/CK$1</f>
        <v>2.5652958152958156</v>
      </c>
      <c r="CL35" s="62">
        <f>VLOOKUP($B35,RD_15[#All],CL$2,0)/CL$1</f>
        <v>2.550198721271816</v>
      </c>
      <c r="CM35" s="62">
        <f>VLOOKUP($B35,RD_15[#All],CM$2,0)/CM$1</f>
        <v>2.5420979986197376</v>
      </c>
      <c r="CN35" s="62">
        <f>VLOOKUP($B35,RD_15[#All],CN$2,0)/CN$1</f>
        <v>2.5093167701863353</v>
      </c>
      <c r="CO35" s="62">
        <f>VLOOKUP($B35,RD_15[#All],CO$2,0)/CO$1</f>
        <v>2.5138026224982744</v>
      </c>
      <c r="CP35" s="62">
        <f>VLOOKUP($B35,RD_15[#All],CP$2,0)/CP$1</f>
        <v>2.4937888198757765</v>
      </c>
      <c r="CQ35" s="62">
        <f>VLOOKUP($B35,RD_15[#All],CQ$2,0)/CQ$1</f>
        <v>2.5324361628709453</v>
      </c>
      <c r="CR35" s="62">
        <f>VLOOKUP($B35,RD_15[#All],CR$2,0)/CR$1</f>
        <v>2.5445134575569357</v>
      </c>
      <c r="CS35" s="62">
        <f>VLOOKUP($B35,RD_15[#All],CS$2,0)/CS$1</f>
        <v>2.5476190476190474</v>
      </c>
      <c r="CT35" s="62">
        <f>VLOOKUP($B35,RD_15[#All],CT$2,0)/CT$1</f>
        <v>2.5948930296756383</v>
      </c>
      <c r="CU35" s="62">
        <f>VLOOKUP($B35,RD_15[#All],CU$2,0)/CU$1</f>
        <v>2.5803174603174601</v>
      </c>
      <c r="CV35" s="62">
        <f>VLOOKUP($B35,RD_15[#All],CV$2,0)/CV$1</f>
        <v>2.587301587301587</v>
      </c>
      <c r="CW35" s="62">
        <f>VLOOKUP($B35,RD_15[#All],CW$2,0)/CW$1</f>
        <v>2.5662525879917184</v>
      </c>
      <c r="CX35" s="62">
        <f>VLOOKUP($B35,RD_15[#All],CX$2,0)/CX$1</f>
        <v>2.5245310245310244</v>
      </c>
      <c r="CY35" s="62">
        <f>VLOOKUP($B35,RD_15[#All],CY$2,0)/CY$1</f>
        <v>2.5331890331890334</v>
      </c>
      <c r="CZ35" s="62">
        <f>VLOOKUP($B35,RD_15[#All],CZ$2,0)/CZ$1</f>
        <v>2.5617667356797789</v>
      </c>
      <c r="DA35" s="62">
        <f>VLOOKUP($B35,RD_15[#All],DA$2,0)/DA$1</f>
        <v>2.5117004680187209</v>
      </c>
      <c r="DB35" s="62">
        <f>VLOOKUP($B35,RD_15[#All],DB$2,0)/DB$1</f>
        <v>2.5800552104899932</v>
      </c>
      <c r="DC35" s="62">
        <f>VLOOKUP($B35,RD_15[#All],DC$2,0)/DC$1</f>
        <v>2.6832298136645965</v>
      </c>
      <c r="DD35" s="62">
        <f>VLOOKUP($B35,RD_15[#All],DD$2,0)/DD$1</f>
        <v>2.5879917184265011</v>
      </c>
      <c r="DE35" s="62">
        <f>VLOOKUP($B35,RD_15[#All],DE$2,0)/DE$1</f>
        <v>2.5907522429261558</v>
      </c>
      <c r="DF35" s="62">
        <f>VLOOKUP($B35,RD_15[#All],DF$2,0)/DF$1</f>
        <v>2.5714285714285716</v>
      </c>
      <c r="DG35" s="62">
        <f>VLOOKUP($B35,RD_15[#All],DG$2,0)/DG$1</f>
        <v>2.5365769496204278</v>
      </c>
      <c r="DH35" s="62">
        <f>VLOOKUP($B35,RD_15[#All],DH$2,0)/DH$1</f>
        <v>2.6048999309868872</v>
      </c>
      <c r="DI35" s="62">
        <f>VLOOKUP($B35,RD_15[#All],DI$2,0)/DI$1</f>
        <v>2.5821256038647342</v>
      </c>
      <c r="DJ35" s="62">
        <f>VLOOKUP($B35,RD_15[#All],DJ$2,0)/DJ$1</f>
        <v>2.6242236024844718</v>
      </c>
      <c r="DK35" s="62">
        <f>VLOOKUP($B35,RD_15[#All],DK$2,0)/DK$1</f>
        <v>2.5827664399092969</v>
      </c>
      <c r="DL35" s="62">
        <f>VLOOKUP($B35,RD_15[#All],DL$2,0)/DL$1</f>
        <v>2.5591630591630592</v>
      </c>
      <c r="DM35" s="62">
        <f>VLOOKUP($B35,RD_15[#All],DM$2,0)/DM$1</f>
        <v>2.5196687370600417</v>
      </c>
      <c r="DN35" s="62">
        <f>VLOOKUP($B35,RD_15[#All],DN$2,0)/DN$1</f>
        <v>2.5793650793650791</v>
      </c>
      <c r="DO35" s="62">
        <f>VLOOKUP($B35,RD_15[#All],DO$2,0)/DO$1</f>
        <v>2.5565907522429261</v>
      </c>
      <c r="DP35" s="62">
        <f>VLOOKUP($B35,RD_15[#All],DP$2,0)/DP$1</f>
        <v>2.5531400966183573</v>
      </c>
      <c r="DQ35" s="62">
        <f>VLOOKUP($B35,RD_15[#All],DQ$2,0)/DQ$1</f>
        <v>2.5707384403036575</v>
      </c>
      <c r="DR35" s="62">
        <f>VLOOKUP($B35,RD_15[#All],DR$2,0)/DR$1</f>
        <v>2.5420979986197376</v>
      </c>
      <c r="DS35" s="62">
        <f>VLOOKUP($B35,RD_15[#All],DS$2,0)/DS$1</f>
        <v>2.5383022774327122</v>
      </c>
      <c r="DT35" s="62">
        <f>VLOOKUP($B35,RD_15[#All],DT$2,0)/DT$1</f>
        <v>2.554175293305728</v>
      </c>
      <c r="DU35" s="62">
        <f>VLOOKUP($B35,RD_15[#All],DU$2,0)/DU$1</f>
        <v>2.527056277056277</v>
      </c>
      <c r="DV35" s="62">
        <f>VLOOKUP($B35,RD_15[#All],DV$2,0)/DV$1</f>
        <v>2.547979797979798</v>
      </c>
      <c r="DW35" s="62">
        <f>VLOOKUP($B35,RD_15[#All],DW$2,0)/DW$1</f>
        <v>2.5707384403036575</v>
      </c>
      <c r="DX35" s="62">
        <f>VLOOKUP($B35,RD_15[#All],DX$2,0)/DX$1</f>
        <v>2.5503795721187026</v>
      </c>
      <c r="DY35" s="62">
        <f>VLOOKUP($B35,RD_15[#All],DY$2,0)/DY$1</f>
        <v>2.5044858523119391</v>
      </c>
      <c r="DZ35" s="62">
        <f>VLOOKUP($B35,RD_15[#All],DZ$2,0)/DZ$1</f>
        <v>2.5493443754313319</v>
      </c>
      <c r="EA35" s="62">
        <f>VLOOKUP($B35,RD_15[#All],EA$2,0)/EA$1</f>
        <v>2.5244996549344374</v>
      </c>
      <c r="EB35" s="62">
        <f>VLOOKUP($B35,RD_15[#All],EB$2,0)/EB$1</f>
        <v>2.521048999309869</v>
      </c>
      <c r="EC35" s="62">
        <f>VLOOKUP($B35,RD_15[#All],EC$2,0)/EC$1</f>
        <v>2.5179434092477573</v>
      </c>
      <c r="ED35" s="62">
        <f>VLOOKUP($B35,RD_15[#All],ED$2,0)/ED$1</f>
        <v>2.1097308488612834</v>
      </c>
      <c r="EE35" s="62">
        <f>VLOOKUP($B35,RD_15[#All],EE$2,0)/EE$1</f>
        <v>2.5483091787439611</v>
      </c>
      <c r="EF35" s="62">
        <f>VLOOKUP($B35,RD_15[#All],EF$2,0)/EF$1</f>
        <v>2.5838509316770182</v>
      </c>
      <c r="EG35" s="62">
        <f>VLOOKUP($B35,RD_15[#All],EG$2,0)/EG$1</f>
        <v>2.5138026224982744</v>
      </c>
      <c r="EH35" s="62">
        <f>VLOOKUP($B35,RD_15[#All],EH$2,0)/EH$1</f>
        <v>2.531400966183575</v>
      </c>
      <c r="EI35" s="62">
        <f>VLOOKUP($B35,RD_15[#All],EI$2,0)/EI$1</f>
        <v>2.4787157287157289</v>
      </c>
      <c r="EJ35" s="62">
        <f>VLOOKUP($B35,RD_15[#All],EJ$2,0)/EJ$1</f>
        <v>2.5621118012422359</v>
      </c>
      <c r="EK35" s="62">
        <f>VLOOKUP($B35,RD_15[#All],EK$2,0)/EK$1</f>
        <v>2.5346031746031747</v>
      </c>
      <c r="EL35" s="62">
        <f>VLOOKUP($B35,RD_15[#All],EL$2,0)/EL$1</f>
        <v>2.4879227053140096</v>
      </c>
      <c r="EM35" s="62">
        <f>VLOOKUP($B35,RD_15[#All],EM$2,0)/EM$1</f>
        <v>2.4841269841269837</v>
      </c>
      <c r="EN35" s="62">
        <f>VLOOKUP($B35,RD_15[#All],EN$2,0)/EN$1</f>
        <v>2.5407177363699098</v>
      </c>
      <c r="EO35" s="62">
        <f>VLOOKUP($B35,RD_15[#All],EO$2,0)/EO$1</f>
        <v>2.5476190476190474</v>
      </c>
      <c r="EP35" s="62">
        <f>VLOOKUP($B35,RD_15[#All],EP$2,0)/EP$1</f>
        <v>2.5251897860593511</v>
      </c>
      <c r="EQ35" s="62">
        <f>VLOOKUP($B35,RD_15[#All],EQ$2,0)/EQ$1</f>
        <v>2.5051759834368528</v>
      </c>
      <c r="ER35" s="62">
        <f>VLOOKUP($B35,RD_15[#All],ER$2,0)/ER$1</f>
        <v>2.5572808833678398</v>
      </c>
      <c r="ES35" s="62">
        <f>VLOOKUP($B35,RD_15[#All],ES$2,0)/ES$1</f>
        <v>2.5548654244306417</v>
      </c>
      <c r="ET35" s="62">
        <f>VLOOKUP($B35,RD_15[#All],ET$2,0)/ET$1</f>
        <v>2.5512265512265513</v>
      </c>
      <c r="EU35" s="62">
        <f>VLOOKUP($B35,RD_15[#All],EU$2,0)/EU$1</f>
        <v>2.5568783068783074</v>
      </c>
      <c r="EV35" s="62">
        <f>VLOOKUP($B35,RD_15[#All],EV$2,0)/EV$1</f>
        <v>2.4963924963924966</v>
      </c>
      <c r="EW35" s="62">
        <f>VLOOKUP($B35,RD_15[#All],EW$2,0)/EW$1</f>
        <v>2.5301587301587301</v>
      </c>
      <c r="EX35" s="62">
        <f>VLOOKUP($B35,RD_15[#All],EX$2,0)/EX$1</f>
        <v>2.554175293305728</v>
      </c>
      <c r="EY35" s="62">
        <f>VLOOKUP($B35,RD_15[#All],EY$2,0)/EY$1</f>
        <v>2.6258503401360542</v>
      </c>
      <c r="EZ35" s="62">
        <f>VLOOKUP($B35,RD_15[#All],EZ$2,0)/EZ$1</f>
        <v>2.7850241545893719</v>
      </c>
      <c r="FA35" s="62">
        <f>VLOOKUP($B35,RD_15[#All],FA$2,0)/FA$1</f>
        <v>2.8819875776397517</v>
      </c>
      <c r="FB35" s="62">
        <f>VLOOKUP($B35,RD_15[#All],FB$2,0)/FB$1</f>
        <v>2.8702553485162179</v>
      </c>
      <c r="FC35" s="62">
        <f>VLOOKUP($B35,RD_15[#All],FC$2,0)/FC$1</f>
        <v>0</v>
      </c>
      <c r="FD35" s="62">
        <f>VLOOKUP($B35,RD_15[#All],FD$2,0)/FD$1</f>
        <v>2.8995859213250514</v>
      </c>
      <c r="FE35" s="62">
        <f>VLOOKUP($B35,RD_15[#All],FE$2,0)/FE$1</f>
        <v>2.9175293305728087</v>
      </c>
      <c r="FF35" s="62">
        <f>VLOOKUP($B35,RD_15[#All],FF$2,0)/FF$1</f>
        <v>2.5279503105590062</v>
      </c>
      <c r="FG35" s="202">
        <f>VLOOKUP($B35,RD_15[#All],FG$2,0)/FG$1</f>
        <v>2.5341614906832297</v>
      </c>
      <c r="FH35" s="62">
        <f>VLOOKUP($B35,RD_15[#All],FH$2,0)/FH$1</f>
        <v>2.5372670807453415</v>
      </c>
      <c r="FI35" s="62">
        <f>VLOOKUP($B35,RD_15[#All],FI$2,0)/FI$1</f>
        <v>2.5</v>
      </c>
      <c r="FJ35" s="62">
        <f>VLOOKUP($B35,RD_15[#All],FJ$2,0)/FJ$1</f>
        <v>2.5962301587301591</v>
      </c>
      <c r="FK35" s="62">
        <f>VLOOKUP($B35,RD_15[#All],FK$2,0)/FK$1</f>
        <v>2.6304347826086953</v>
      </c>
      <c r="FL35" s="62">
        <f>VLOOKUP($B35,RD_15[#All],FL$2,0)/FL$1</f>
        <v>2.523088023088023</v>
      </c>
      <c r="FM35" s="62">
        <f>VLOOKUP($B35,RD_15[#All],FM$2,0)/FM$1</f>
        <v>2.4750566893424035</v>
      </c>
      <c r="FN35" s="62">
        <f>VLOOKUP($B35,RD_15[#All],FN$2,0)/FN$1</f>
        <v>2.5313681027966739</v>
      </c>
      <c r="FO35" s="62">
        <f>VLOOKUP($B35,RD_15[#All],FO$2,0)/FO$1</f>
        <v>2.4913076341647771</v>
      </c>
      <c r="FP35" s="62">
        <f>VLOOKUP($B35,RD_15[#All],FP$2,0)/FP$1</f>
        <v>2.49848828420257</v>
      </c>
      <c r="FQ35" s="62">
        <f>VLOOKUP($B35,RD_15[#All],FQ$2,0)/FQ$1</f>
        <v>2.5064247921390779</v>
      </c>
      <c r="FR35" s="62">
        <f>VLOOKUP($B35,RD_15[#All],FR$2,0)/FR$1</f>
        <v>2.4954648526077094</v>
      </c>
      <c r="FS35" s="62">
        <f>VLOOKUP($B35,RD_15[#All],FS$2,0)/FS$1</f>
        <v>2.5041572184429328</v>
      </c>
      <c r="FT35" s="62">
        <f>VLOOKUP($B35,RD_15[#All],FT$2,0)/FT$1</f>
        <v>2.5408163265306118</v>
      </c>
      <c r="FU35" s="62">
        <f>VLOOKUP($B35,RD_15[#All],FU$2,0)/FU$1</f>
        <v>2.5642479213907783</v>
      </c>
      <c r="FV35" s="62">
        <f>VLOOKUP($B35,RD_15[#All],FV$2,0)/FV$1</f>
        <v>2.5317460317460316</v>
      </c>
      <c r="FW35" s="62">
        <f>VLOOKUP($B35,RD_15[#All],FW$2,0)/FW$1</f>
        <v>2.5347694633408917</v>
      </c>
      <c r="FX35" s="62">
        <f>VLOOKUP($B35,RD_15[#All],FX$2,0)/FX$1</f>
        <v>2.5400604686318973</v>
      </c>
      <c r="FY35" s="62">
        <f>VLOOKUP($B35,RD_15[#All],FY$2,0)/FY$1</f>
        <v>2.5616024187452755</v>
      </c>
      <c r="FZ35" s="62">
        <f>VLOOKUP($B35,RD_15[#All],FZ$2,0)/FZ$1</f>
        <v>2.4968253968253968</v>
      </c>
      <c r="GA35" s="62">
        <f>VLOOKUP($B35,RD_15[#All],GA$2,0)/GA$1</f>
        <v>2.547178130511464</v>
      </c>
      <c r="GB35" s="62">
        <f>VLOOKUP($B35,RD_15[#All],GB$2,0)/GB$1</f>
        <v>2.5104617604617605</v>
      </c>
      <c r="GC35" s="62">
        <f>VLOOKUP($B35,RD_15[#All],GC$2,0)/GC$1</f>
        <v>2.5502645502645498</v>
      </c>
      <c r="GD35" s="62">
        <f>VLOOKUP($B35,RD_15[#All],GD$2,0)/GD$1</f>
        <v>2.5582010582010577</v>
      </c>
      <c r="GE35" s="62">
        <f>VLOOKUP($B35,RD_15[#All],GE$2,0)/GE$1</f>
        <v>2.5600907029478455</v>
      </c>
      <c r="GF35" s="62">
        <f>VLOOKUP($B35,RD_15[#All],GF$2,0)/GF$1</f>
        <v>2.5442176870748301</v>
      </c>
      <c r="GG35" s="62">
        <f>VLOOKUP($B35,RD_15[#All],GG$2,0)/GG$1</f>
        <v>2.5381708238851095</v>
      </c>
      <c r="GH35" s="62">
        <f>VLOOKUP($B35,RD_15[#All],GH$2,0)/GH$1</f>
        <v>2.5521541950113376</v>
      </c>
      <c r="GI35" s="62">
        <f>VLOOKUP($B35,RD_15[#All],GI$2,0)/GI$1</f>
        <v>2.5317460317460316</v>
      </c>
      <c r="GJ35" s="62">
        <f>VLOOKUP($B35,RD_15[#All],GJ$2,0)/GJ$1</f>
        <v>2.563114134542706</v>
      </c>
      <c r="GK35" s="62">
        <f>VLOOKUP($B35,RD_15[#All],GK$2,0)/GK$1</f>
        <v>2.5075585789871502</v>
      </c>
      <c r="GL35" s="62">
        <f>VLOOKUP($B35,RD_15[#All],GL$2,0)/GL$1</f>
        <v>2.5661375661375661</v>
      </c>
      <c r="GM35" s="62">
        <f>VLOOKUP($B35,RD_15[#All],GM$2,0)/GM$1</f>
        <v>2.5090702947845802</v>
      </c>
      <c r="GN35" s="62">
        <f>VLOOKUP($B35,RD_15[#All],GN$2,0)/GN$1</f>
        <v>2.521919879062736</v>
      </c>
      <c r="GO35" s="62">
        <f>VLOOKUP($B35,RD_15[#All],GO$2,0)/GO$1</f>
        <v>2.5380952380952384</v>
      </c>
      <c r="GP35" s="62">
        <f>VLOOKUP($B35,RD_15[#All],GP$2,0)/GP$1</f>
        <v>2.5202380952380952</v>
      </c>
      <c r="GQ35" s="62">
        <f>VLOOKUP($B35,RD_15[#All],GQ$2,0)/GQ$1</f>
        <v>2.5591269841269839</v>
      </c>
      <c r="GR35" s="62">
        <f>VLOOKUP($B35,RD_15[#All],GR$2,0)/GR$1</f>
        <v>2.4588765271995086</v>
      </c>
      <c r="GS35" s="62">
        <f>VLOOKUP($B35,RD_15[#All],GS$2,0)/GS$1</f>
        <v>2.51798302402532</v>
      </c>
      <c r="GT35" s="62">
        <f>VLOOKUP($B35,RD_15[#All],GT$2,0)/GT$1</f>
        <v>2.5015698587127155</v>
      </c>
      <c r="GU35" s="62">
        <f>VLOOKUP($B35,RD_15[#All],GU$2,0)/GU$1</f>
        <v>2.5005124000819841</v>
      </c>
      <c r="GV35" s="62">
        <f>VLOOKUP($B35,RD_15[#All],GV$2,0)/GV$1</f>
        <v>2.5093850249129752</v>
      </c>
      <c r="GW35" s="62">
        <f>VLOOKUP($B35,RD_15[#All],GW$2,0)/GW$1</f>
        <v>2.5442340791738385</v>
      </c>
      <c r="GX35" s="62">
        <f>VLOOKUP($B35,RD_15[#All],GX$2,0)/GX$1</f>
        <v>2.5107927786499218</v>
      </c>
      <c r="GY35" s="62">
        <f>VLOOKUP($B35,RD_15[#All],GY$2,0)/GY$1</f>
        <v>2.54556003003208</v>
      </c>
      <c r="GZ35" s="62">
        <f>VLOOKUP($B35,RD_15[#All],GZ$2,0)/GZ$1</f>
        <v>2.5648351648351646</v>
      </c>
      <c r="HA35" s="62">
        <f>VLOOKUP($B35,RD_15[#All],HA$2,0)/HA$1</f>
        <v>2.5735444679544059</v>
      </c>
      <c r="HB35" s="62">
        <f>VLOOKUP($B35,RD_15[#All],HB$2,0)/HB$1</f>
        <v>2.5092764378478667</v>
      </c>
      <c r="HC35" s="62">
        <f>VLOOKUP($B35,RD_15[#All],HC$2,0)/HC$1</f>
        <v>2.5253318110460969</v>
      </c>
      <c r="HD35" s="62">
        <f>VLOOKUP($B35,RD_15[#All],HD$2,0)/HD$1</f>
        <v>2.4953278014502502</v>
      </c>
      <c r="HE35" s="62">
        <f>VLOOKUP($B35,RD_15[#All],HE$2,0)/HE$1</f>
        <v>2.4885673332878304</v>
      </c>
      <c r="HF35" s="62">
        <f>VLOOKUP($B35,RD_15[#All],HF$2,0)/HF$1</f>
        <v>2.4323742555786754</v>
      </c>
      <c r="HG35" s="62">
        <f>VLOOKUP($B35,RD_15[#All],HG$2,0)/HG$1</f>
        <v>2.5147174254317113</v>
      </c>
      <c r="HH35" s="62">
        <f>VLOOKUP($B35,RD_15[#All],HH$2,0)/HH$1</f>
        <v>2.5208006279434847</v>
      </c>
      <c r="HI35" s="62">
        <f>VLOOKUP($B35,RD_15[#All],HI$2,0)/HI$1</f>
        <v>2.5262951334379906</v>
      </c>
      <c r="HJ35" s="62">
        <f>VLOOKUP($B35,RD_15[#All],HJ$2,0)/HJ$1</f>
        <v>2.5529100529100526</v>
      </c>
      <c r="HK35" s="62">
        <f>VLOOKUP($B35,RD_15[#All],HK$2,0)/HK$1</f>
        <v>2.5344955796083615</v>
      </c>
      <c r="HL35" s="62">
        <f>VLOOKUP($B35,RD_15[#All],HL$2,0)/HL$1</f>
        <v>2.4930228501657075</v>
      </c>
      <c r="HM35" s="62">
        <f>VLOOKUP($B35,RD_15[#All],HM$2,0)/HM$1</f>
        <v>2.4587912087912089</v>
      </c>
      <c r="HN35" s="62">
        <f>VLOOKUP($B35,RD_15[#All],HN$2,0)/HN$1</f>
        <v>2.4257458273097643</v>
      </c>
      <c r="HO35" s="62">
        <f>VLOOKUP($B35,RD_15[#All],HO$2,0)/HO$1</f>
        <v>2.4707583125246417</v>
      </c>
      <c r="HP35" s="62">
        <f>VLOOKUP($B35,RD_15[#All],HP$2,0)/HP$1</f>
        <v>2.4380165289256195</v>
      </c>
      <c r="HQ35" s="62">
        <f>VLOOKUP($B35,RD_15[#All],HQ$2,0)/HQ$1</f>
        <v>2.4116145083147833</v>
      </c>
      <c r="HR35" s="62">
        <f>VLOOKUP($B35,RD_15[#All],HR$2,0)/HR$1</f>
        <v>2.402269447723993</v>
      </c>
      <c r="HS35" s="62">
        <f>VLOOKUP($B35,RD_15[#All],HS$2,0)/HS$1</f>
        <v>2.4562682215743439</v>
      </c>
      <c r="HT35" s="62">
        <f>VLOOKUP($B35,RD_15[#All],HT$2,0)/HT$1</f>
        <v>2.4359595470235571</v>
      </c>
      <c r="HU35" s="62">
        <f>VLOOKUP($B35,RD_15[#All],HU$2,0)/HU$1</f>
        <v>2.4996432139289286</v>
      </c>
      <c r="HV35" s="62">
        <f>VLOOKUP($B35,RD_15[#All],HV$2,0)/HV$1</f>
        <v>2.5478093335236194</v>
      </c>
      <c r="HW35" s="62">
        <f>VLOOKUP($B35,RD_15[#All],HW$2,0)/HW$1</f>
        <v>2.5423861852433278</v>
      </c>
      <c r="HX35" s="62">
        <f>VLOOKUP($B35,RD_15[#All],HX$2,0)/HX$1</f>
        <v>2.5384615384615383</v>
      </c>
      <c r="HY35" s="62">
        <f>VLOOKUP($B35,RD_15[#All],HY$2,0)/HY$1</f>
        <v>2.5353218210361068</v>
      </c>
      <c r="HZ35" s="62">
        <f>VLOOKUP($B35,RD_15[#All],HZ$2,0)/HZ$1</f>
        <v>2.4994393361740301</v>
      </c>
      <c r="IA35" s="62">
        <f>VLOOKUP($B35,RD_15[#All],IA$2,0)/IA$1</f>
        <v>2.5616169544740974</v>
      </c>
      <c r="IB35" s="62">
        <f>VLOOKUP($B35,RD_15[#All],IB$2,0)/IB$1</f>
        <v>2.4957015773342306</v>
      </c>
      <c r="IC35" s="62">
        <f>VLOOKUP($B35,RD_15[#All],IC$2,0)/IC$1</f>
        <v>2.5620094191522762</v>
      </c>
      <c r="ID35" s="62">
        <f>VLOOKUP($B35,RD_15[#All],ID$2,0)/ID$1</f>
        <v>2.5298273155416013</v>
      </c>
      <c r="IE35" s="62">
        <f>VLOOKUP($B35,RD_15[#All],IE$2,0)/IE$1</f>
        <v>2.5341444270015701</v>
      </c>
      <c r="IF35" s="62">
        <f>VLOOKUP($B35,RD_15[#All],IF$2,0)/IF$1</f>
        <v>2.5113814756671897</v>
      </c>
      <c r="IG35" s="62">
        <f>VLOOKUP($B35,RD_15[#All],IG$2,0)/IG$1</f>
        <v>2.451969798908574</v>
      </c>
      <c r="IH35" s="62">
        <f>VLOOKUP($B35,RD_15[#All],IH$2,0)/IH$1</f>
        <v>2.4792554384391114</v>
      </c>
      <c r="II35" s="62">
        <f>VLOOKUP($B35,RD_15[#All],II$2,0)/II$1</f>
        <v>2.4512222471406142</v>
      </c>
      <c r="IJ35" s="62">
        <f>VLOOKUP($B35,RD_15[#All],IJ$2,0)/IJ$1</f>
        <v>2.4900949390745311</v>
      </c>
      <c r="IK35" s="62">
        <f>VLOOKUP($B35,RD_15[#All],IK$2,0)/IK$1</f>
        <v>2.5961538461538463</v>
      </c>
      <c r="IL35" s="62">
        <f>VLOOKUP($B35,RD_15[#All],IL$2,0)/IL$1</f>
        <v>2.5196232339089479</v>
      </c>
      <c r="IM35" s="62">
        <f>VLOOKUP($B35,RD_15[#All],IM$2,0)/IM$1</f>
        <v>2.5117739403453689</v>
      </c>
      <c r="IN35" s="62">
        <f>VLOOKUP($B35,RD_15[#All],IN$2,0)/IN$1</f>
        <v>2.5342004933841666</v>
      </c>
      <c r="IO35" s="62">
        <f>VLOOKUP($B35,RD_15[#All],IO$2,0)/IO$1</f>
        <v>2.5341444270015701</v>
      </c>
      <c r="IP35" s="62">
        <f>VLOOKUP($B35,RD_15[#All],IP$2,0)/IP$1</f>
        <v>2.4530911265605138</v>
      </c>
      <c r="IQ35" s="62">
        <f>VLOOKUP($B35,RD_15[#All],IQ$2,0)/IQ$1</f>
        <v>2.5156985871271584</v>
      </c>
      <c r="IR35" s="62">
        <f>VLOOKUP($B35,RD_15[#All],IR$2,0)/IR$1</f>
        <v>2.4889736114225909</v>
      </c>
      <c r="IS35" s="62">
        <f>VLOOKUP($B35,RD_15[#All],IS$2,0)/IS$1</f>
        <v>2.521118337444868</v>
      </c>
      <c r="IT35" s="62">
        <f>VLOOKUP($B35,RD_15[#All],IT$2,0)/IT$1</f>
        <v>2.4953278014502502</v>
      </c>
      <c r="IU35" s="62">
        <f>VLOOKUP($B35,RD_15[#All],IU$2,0)/IU$1</f>
        <v>2.4986917844060699</v>
      </c>
      <c r="IV35" s="62">
        <f>VLOOKUP($B35,RD_15[#All],IV$2,0)/IV$1</f>
        <v>2.509531285041489</v>
      </c>
      <c r="IW35" s="62">
        <f>VLOOKUP($B35,RD_15[#All],IW$2,0)/IW$1</f>
        <v>2.4807505419750315</v>
      </c>
      <c r="IX35" s="62">
        <f>VLOOKUP($B35,RD_15[#All],IX$2,0)/IX$1</f>
        <v>2.5039246467817895</v>
      </c>
      <c r="IY35" s="62">
        <f>VLOOKUP($B35,RD_15[#All],IY$2,0)/IY$1</f>
        <v>2.517380578605068</v>
      </c>
      <c r="IZ35" s="62">
        <f>VLOOKUP($B35,RD_15[#All],IZ$2,0)/IZ$1</f>
        <v>2.4928642785785646</v>
      </c>
      <c r="JA35" s="62">
        <f>VLOOKUP($B35,RD_15[#All],JA$2,0)/JA$1</f>
        <v>2.4716607484293909</v>
      </c>
      <c r="JB35" s="62">
        <f>VLOOKUP($B35,RD_15[#All],JB$2,0)/JB$1</f>
        <v>2.466725820763088</v>
      </c>
      <c r="JC35" s="62">
        <f>VLOOKUP($B35,RD_15[#All],JC$2,0)/JC$1</f>
        <v>2.5125125125125121</v>
      </c>
      <c r="JD35" s="62">
        <f>VLOOKUP($B35,RD_15[#All],JD$2,0)/JD$1</f>
        <v>2.5566785031412183</v>
      </c>
      <c r="JE35" s="62">
        <f>VLOOKUP($B35,RD_15[#All],JE$2,0)/JE$1</f>
        <v>2.5716248037676608</v>
      </c>
      <c r="JF35" s="62">
        <f>VLOOKUP($B35,RD_15[#All],JF$2,0)/JF$1</f>
        <v>2.5543050661923168</v>
      </c>
      <c r="JG35" s="62">
        <f>VLOOKUP($B35,RD_15[#All],JG$2,0)/JG$1</f>
        <v>2.5506889595514068</v>
      </c>
      <c r="JH35" s="62">
        <f>VLOOKUP($B35,RD_15[#All],JH$2,0)/JH$1</f>
        <v>2.5710004281432854</v>
      </c>
      <c r="JI35" s="62">
        <f>VLOOKUP($B35,RD_15[#All],JI$2,0)/JI$1</f>
        <v>2.556480786294451</v>
      </c>
      <c r="JJ35" s="62">
        <f>VLOOKUP($B35,RD_15[#All],JJ$2,0)/JJ$1</f>
        <v>2.5206470548085456</v>
      </c>
      <c r="JK35" s="62">
        <f>VLOOKUP($B35,RD_15[#All],JK$2,0)/JK$1</f>
        <v>2.5592264877979165</v>
      </c>
      <c r="JL35" s="62">
        <f>VLOOKUP($B35,RD_15[#All],JL$2,0)/JL$1</f>
        <v>2.5777967436974789</v>
      </c>
      <c r="JM35" s="62">
        <f>VLOOKUP($B35,RD_15[#All],JM$2,0)/JM$1</f>
        <v>2.456789315176116</v>
      </c>
      <c r="JN35" s="62">
        <f>VLOOKUP($B35,RD_15[#All],JN$2,0)/JN$1</f>
        <v>2.4375448671931084</v>
      </c>
      <c r="JO35" s="62">
        <f>VLOOKUP($B35,RD_15[#All],JO$2,0)/JO$1</f>
        <v>2.5212779887390337</v>
      </c>
      <c r="JP35" s="62">
        <f>VLOOKUP($B35,RD_15[#All],JP$2,0)/JP$1</f>
        <v>2.5052328623757196</v>
      </c>
      <c r="JQ35" s="62">
        <f>VLOOKUP($B35,RD_15[#All],JQ$2,0)/JQ$1</f>
        <v>2.5501482644339788</v>
      </c>
      <c r="JR35" s="62">
        <f>VLOOKUP($B35,RD_15[#All],JR$2,0)/JR$1</f>
        <v>2.5213675213675217</v>
      </c>
      <c r="JS35" s="62">
        <f>VLOOKUP($B35,RD_15[#All],JS$2,0)/JS$1</f>
        <v>2.5523855026960618</v>
      </c>
      <c r="JT35" s="62">
        <f>VLOOKUP($B35,RD_15[#All],JT$2,0)/JT$1</f>
        <v>2.5712633231430222</v>
      </c>
      <c r="JU35" s="62">
        <f>VLOOKUP($B35,RD_15[#All],JU$2,0)/JU$1</f>
        <v>2.5510204081632657</v>
      </c>
      <c r="JV35" s="62">
        <f>VLOOKUP($B35,RD_15[#All],JV$2,0)/JV$1</f>
        <v>2.5215419501133787</v>
      </c>
      <c r="JW35" s="62">
        <f>VLOOKUP($B35,RD_15[#All],JW$2,0)/JW$1</f>
        <v>2.4897959183673466</v>
      </c>
      <c r="JX35" s="62">
        <f>VLOOKUP($B35,RD_15[#All],JX$2,0)/JX$1</f>
        <v>2.4716553287981857</v>
      </c>
      <c r="JY35" s="62">
        <f>VLOOKUP($B35,RD_15[#All],JY$2,0)/JY$1</f>
        <v>2.4795918367346936</v>
      </c>
      <c r="JZ35" s="62">
        <f>VLOOKUP($B35,RD_15[#All],JZ$2,0)/JZ$1</f>
        <v>2.4213907785336355</v>
      </c>
      <c r="KA35" s="62">
        <f>VLOOKUP($B35,RD_15[#All],KA$2,0)/KA$1</f>
        <v>2.4811035525321237</v>
      </c>
      <c r="KB35" s="62">
        <f>VLOOKUP($B35,RD_15[#All],KB$2,0)/KB$1</f>
        <v>2.4947089947089944</v>
      </c>
      <c r="KC35" s="62">
        <f>VLOOKUP($B35,RD_15[#All],KC$2,0)/KC$1</f>
        <v>2.4561602418745272</v>
      </c>
      <c r="KD35" s="62">
        <f>VLOOKUP($B35,RD_15[#All],KD$2,0)/KD$1</f>
        <v>2.4433106575963719</v>
      </c>
      <c r="KE35" s="62">
        <f>VLOOKUP($B35,RD_15[#All],KE$2,0)/KE$1</f>
        <v>2.5517762660619803</v>
      </c>
      <c r="KF35" s="62">
        <f>VLOOKUP($B35,RD_15[#All],KF$2,0)/KF$1</f>
        <v>2.5262249827467218</v>
      </c>
      <c r="KG35" s="62">
        <f>VLOOKUP($B35,RD_15[#All],KG$2,0)/KG$1</f>
        <v>2.5283446712018138</v>
      </c>
      <c r="KH35" s="62">
        <f>VLOOKUP($B35,RD_15[#All],KH$2,0)/KH$1</f>
        <v>2.5325018896447467</v>
      </c>
      <c r="KI35" s="62">
        <f>VLOOKUP($B35,RD_15[#All],KI$2,0)/KI$1</f>
        <v>2.553174603174603</v>
      </c>
      <c r="KJ35" s="62">
        <f>VLOOKUP($B35,RD_15[#All],KJ$2,0)/KJ$1</f>
        <v>2.517063492063492</v>
      </c>
      <c r="KK35" s="62">
        <f>VLOOKUP($B35,RD_15[#All],KK$2,0)/KK$1</f>
        <v>2.482936507936508</v>
      </c>
      <c r="KL35" s="62">
        <f>VLOOKUP($B35,RD_15[#All],KL$2,0)/KL$1</f>
        <v>2.4889649923896497</v>
      </c>
      <c r="KM35" s="62">
        <f>VLOOKUP($B35,RD_15[#All],KM$2,0)/KM$1</f>
        <v>2.5342465753424657</v>
      </c>
      <c r="KN35" s="62">
        <f>VLOOKUP($B35,RD_15[#All],KN$2,0)/KN$1</f>
        <v>2.5009480470231327</v>
      </c>
      <c r="KO35" s="62">
        <f>VLOOKUP($B35,RD_15[#All],KO$2,0)/KO$1</f>
        <v>2.5005688282138796</v>
      </c>
      <c r="KP35" s="62">
        <f>VLOOKUP($B35,RD_15[#All],KP$2,0)/KP$1</f>
        <v>2.5195297686765263</v>
      </c>
      <c r="KQ35" s="62">
        <f>VLOOKUP($B35,RD_15[#All],KQ$2,0)/KQ$1</f>
        <v>2.4669435790931122</v>
      </c>
      <c r="KR35" s="62">
        <f>VLOOKUP($B35,RD_15[#All],KR$2,0)/KR$1</f>
        <v>2.4963974213120972</v>
      </c>
      <c r="KS35" s="62">
        <f>VLOOKUP($B35,RD_15[#All],KS$2,0)/KS$1</f>
        <v>2.4861585134622679</v>
      </c>
      <c r="KT35" s="62">
        <f>VLOOKUP($B35,RD_15[#All],KT$2,0)/KT$1</f>
        <v>2.5070155479711795</v>
      </c>
      <c r="KU35" s="62">
        <f>VLOOKUP($B35,RD_15[#All],KU$2,0)/KU$1</f>
        <v>2.5153583617747439</v>
      </c>
      <c r="KV35" s="62">
        <f>VLOOKUP($B35,RD_15[#All],KV$2,0)/KV$1</f>
        <v>2.5354297693920338</v>
      </c>
      <c r="KW35" s="62">
        <f>VLOOKUP($B35,RD_15[#All],KW$2,0)/KW$1</f>
        <v>2.5248388320060675</v>
      </c>
      <c r="KX35" s="62">
        <f>VLOOKUP($B35,RD_15[#All],KX$2,0)/KX$1</f>
        <v>2.5665154950869233</v>
      </c>
      <c r="KY35" s="62">
        <f>VLOOKUP($B35,RD_15[#All],KY$2,0)/KY$1</f>
        <v>2.5587301587301585</v>
      </c>
      <c r="KZ35" s="62">
        <f>VLOOKUP($B35,RD_15[#All],KZ$2,0)/KZ$1</f>
        <v>2.5230158730158729</v>
      </c>
      <c r="LA35" s="62">
        <f>VLOOKUP($B35,RD_15[#All],LA$2,0)/LA$1</f>
        <v>2.4423076923076921</v>
      </c>
      <c r="LB35" s="62">
        <f>VLOOKUP($B35,RD_15[#All],LB$2,0)/LB$1</f>
        <v>2.4227015220804042</v>
      </c>
      <c r="LC35" s="62">
        <f>VLOOKUP($B35,RD_15[#All],LC$2,0)/LC$1</f>
        <v>2.5543650793650796</v>
      </c>
      <c r="LD35" s="62">
        <f>VLOOKUP($B35,RD_15[#All],LD$2,0)/LD$1</f>
        <v>2.5140165956492484</v>
      </c>
      <c r="LE35" s="62">
        <f>VLOOKUP($B35,RD_15[#All],LE$2,0)/LE$1</f>
        <v>2.4953278014502502</v>
      </c>
      <c r="LF35" s="62">
        <f>VLOOKUP($B35,RD_15[#All],LF$2,0)/LF$1</f>
        <v>2.4822456455109516</v>
      </c>
      <c r="LG35" s="62">
        <f>VLOOKUP($B35,RD_15[#All],LG$2,0)/LG$1</f>
        <v>2.5198412698412698</v>
      </c>
      <c r="LH35" s="62">
        <f>VLOOKUP($B35,RD_15[#All],LH$2,0)/LH$1</f>
        <v>2.4580682475419318</v>
      </c>
      <c r="LI35" s="62">
        <f>VLOOKUP($B35,RD_15[#All],LI$2,0)/LI$1</f>
        <v>2.4284219182178366</v>
      </c>
      <c r="LJ35" s="62">
        <f>VLOOKUP($B35,RD_15[#All],LJ$2,0)/LJ$1</f>
        <v>2.4636078207506782</v>
      </c>
      <c r="LK35" s="62">
        <f>VLOOKUP($B35,RD_15[#All],LK$2,0)/LK$1</f>
        <v>2.4772370486656201</v>
      </c>
      <c r="LL35" s="62">
        <f>VLOOKUP($B35,RD_15[#All],LL$2,0)/LL$1</f>
        <v>2.5129513343799057</v>
      </c>
      <c r="LM35" s="62">
        <f>VLOOKUP($B35,RD_15[#All],LM$2,0)/LM$1</f>
        <v>2.563728788218584</v>
      </c>
      <c r="LN35" s="62">
        <f>VLOOKUP($B35,RD_15[#All],LN$2,0)/LN$1</f>
        <v>2.4628092995439932</v>
      </c>
      <c r="LO35" s="62">
        <f>VLOOKUP($B35,RD_15[#All],LO$2,0)/LO$1</f>
        <v>2.5188756821409881</v>
      </c>
      <c r="LP35" s="62">
        <f>VLOOKUP($B35,RD_15[#All],LP$2,0)/LP$1</f>
        <v>2.4833669731628913</v>
      </c>
      <c r="LQ35" s="62">
        <f>VLOOKUP($B35,RD_15[#All],LQ$2,0)/LQ$1</f>
        <v>2.4844883008148315</v>
      </c>
      <c r="LR35" s="62">
        <f>VLOOKUP($B35,RD_15[#All],LR$2,0)/LR$1</f>
        <v>2.4228152799581371</v>
      </c>
      <c r="LS35" s="62">
        <f>VLOOKUP($B35,RD_15[#All],LS$2,0)/LS$1</f>
        <v>2.5453699395067475</v>
      </c>
      <c r="LT35" s="62">
        <f>VLOOKUP($B35,RD_15[#All],LT$2,0)/LT$1</f>
        <v>2.4858712715855571</v>
      </c>
      <c r="LU35" s="62">
        <f>VLOOKUP($B35,RD_15[#All],LU$2,0)/LU$1</f>
        <v>2.5141287284144425</v>
      </c>
      <c r="LV35" s="62">
        <f>VLOOKUP($B35,RD_15[#All],LV$2,0)/LV$1</f>
        <v>2.2284144427001569</v>
      </c>
      <c r="LW35" s="62">
        <f>VLOOKUP($B35,RD_15[#All],LW$2,0)/LW$1</f>
        <v>2.563186813186813</v>
      </c>
      <c r="LX35" s="62">
        <f>VLOOKUP($B35,RD_15[#All],LX$2,0)/LX$1</f>
        <v>2.5863422291993721</v>
      </c>
      <c r="LY35" s="62">
        <f>VLOOKUP($B35,RD_15[#All],LY$2,0)/LY$1</f>
        <v>2.4650706436420724</v>
      </c>
      <c r="LZ35" s="62">
        <f>VLOOKUP($B35,RD_15[#All],LZ$2,0)/LZ$1</f>
        <v>2.5128952679973087</v>
      </c>
      <c r="MA35" s="62">
        <f>VLOOKUP($B35,RD_15[#All],MA$2,0)/MA$1</f>
        <v>2.5517679599312251</v>
      </c>
      <c r="MB35" s="62">
        <f>VLOOKUP($B35,RD_15[#All],MB$2,0)/MB$1</f>
        <v>2.5626074605666442</v>
      </c>
      <c r="MC35" s="62">
        <f>VLOOKUP($B35,RD_15[#All],MC$2,0)/MC$1</f>
        <v>2.5229872168647676</v>
      </c>
      <c r="MD35" s="62">
        <f>VLOOKUP($B35,RD_15[#All],MD$2,0)/MD$1</f>
        <v>2.5199970097929283</v>
      </c>
      <c r="ME35" s="62">
        <f>VLOOKUP($B35,RD_15[#All],ME$2,0)/ME$1</f>
        <v>2.5465350975555054</v>
      </c>
      <c r="MF35" s="62">
        <f>VLOOKUP($B35,RD_15[#All],MF$2,0)/MF$1</f>
        <v>2.4923375943784105</v>
      </c>
      <c r="MG35" s="62">
        <f>VLOOKUP($B35,RD_15[#All],MG$2,0)/MG$1</f>
        <v>2.5342004933841666</v>
      </c>
      <c r="MH35" s="62">
        <f>VLOOKUP($B35,RD_15[#All],MH$2,0)/MH$1</f>
        <v>2.5611123570307242</v>
      </c>
      <c r="MI35" s="62">
        <f>VLOOKUP($B35,RD_15[#All],MI$2,0)/MI$1</f>
        <v>2.4942064737983101</v>
      </c>
      <c r="MJ35" s="62">
        <f>VLOOKUP($B35,RD_15[#All],MJ$2,0)/MJ$1</f>
        <v>2.554552590266876</v>
      </c>
      <c r="MK35" s="62">
        <f>VLOOKUP($B35,RD_15[#All],MK$2,0)/MK$1</f>
        <v>2.5863422291993721</v>
      </c>
      <c r="ML35" s="62">
        <f>VLOOKUP($B35,RD_15[#All],ML$2,0)/ML$1</f>
        <v>2.5491515287433653</v>
      </c>
      <c r="MM35" s="62">
        <f>VLOOKUP($B35,RD_15[#All],MM$2,0)/MM$1</f>
        <v>2.4952491117904652</v>
      </c>
      <c r="MN35" s="62">
        <f>VLOOKUP($B35,RD_15[#All],MN$2,0)/MN$1</f>
        <v>2.5247252747252746</v>
      </c>
      <c r="MO35" s="62">
        <f>VLOOKUP($B35,RD_15[#All],MO$2,0)/MO$1</f>
        <v>2.5781004709576134</v>
      </c>
      <c r="MP35" s="62">
        <f>VLOOKUP($B35,RD_15[#All],MP$2,0)/MP$1</f>
        <v>2.5528043385186243</v>
      </c>
      <c r="MQ35" s="62">
        <f>VLOOKUP($B35,RD_15[#All],MQ$2,0)/MQ$1</f>
        <v>2.4971966808701502</v>
      </c>
      <c r="MR35" s="62">
        <f>VLOOKUP($B35,RD_15[#All],MR$2,0)/MR$1</f>
        <v>2.4549600059804138</v>
      </c>
      <c r="MS35" s="62">
        <f>VLOOKUP($B35,RD_15[#All],MS$2,0)/MS$1</f>
        <v>2.5718210361067499</v>
      </c>
      <c r="MT35" s="62">
        <f>VLOOKUP($B35,RD_15[#All],MT$2,0)/MT$1</f>
        <v>2.4942914228628519</v>
      </c>
      <c r="MU35" s="62">
        <f>VLOOKUP($B35,RD_15[#All],MU$2,0)/MU$1</f>
        <v>2.5581221499588844</v>
      </c>
      <c r="MV35" s="62">
        <f>VLOOKUP($B35,RD_15[#All],MV$2,0)/MV$1</f>
        <v>2.5321107463964609</v>
      </c>
      <c r="MW35" s="62">
        <f>VLOOKUP($B35,RD_15[#All],MW$2,0)/MW$1</f>
        <v>2.4882260596546311</v>
      </c>
      <c r="MX35" s="62">
        <f>VLOOKUP($B35,RD_15[#All],MX$2,0)/MX$1</f>
        <v>2.5222396650968077</v>
      </c>
      <c r="MY35" s="62">
        <f>VLOOKUP($B35,RD_15[#All],MY$2,0)/MY$1</f>
        <v>2.4956828885400313</v>
      </c>
      <c r="MZ35" s="62">
        <f>VLOOKUP($B35,RD_15[#All],MZ$2,0)/MZ$1</f>
        <v>2.5215855572998427</v>
      </c>
      <c r="NA35" s="62">
        <f>VLOOKUP($B35,RD_15[#All],NA$2,0)/NA$1</f>
        <v>2.5506072874493926</v>
      </c>
      <c r="NB35" s="62">
        <f>VLOOKUP($B35,RD_15[#All],NB$2,0)/NB$1</f>
        <v>2.550627943485086</v>
      </c>
      <c r="NC35" s="62">
        <f>VLOOKUP($B35,RD_15[#All],NC$2,0)/NC$1</f>
        <v>2.5859497645211929</v>
      </c>
      <c r="ND35" s="62">
        <f>VLOOKUP($B35,RD_15[#All],ND$2,0)/ND$1</f>
        <v>2.5109890109890105</v>
      </c>
      <c r="NE35" s="62">
        <f>IFERROR(AVERAGEIF(Inv_SY_B20[[#This Row],[BLK1_INV1]:[BLK12_INV31]],"&gt;"&amp;0.1,Inv_SY_B20[[#This Row],[BLK1_INV1]:[BLK12_INV31]]),"")</f>
        <v>2.4965881429488035</v>
      </c>
    </row>
    <row r="36" spans="2:369" x14ac:dyDescent="0.35">
      <c r="B36" s="86">
        <f t="shared" si="6"/>
        <v>45777</v>
      </c>
      <c r="C36" s="62">
        <f>VLOOKUP($B36,RD_15[#All],C$2,0)/C$1</f>
        <v>4.5534290271132374</v>
      </c>
      <c r="D36" s="62">
        <f>VLOOKUP($B36,RD_15[#All],D$2,0)/D$1</f>
        <v>4.4154704944178631</v>
      </c>
      <c r="E36" s="62">
        <f>VLOOKUP($B36,RD_15[#All],E$2,0)/E$1</f>
        <v>4.5742424242424242</v>
      </c>
      <c r="F36" s="62">
        <f>VLOOKUP($B36,RD_15[#All],F$2,0)/F$1</f>
        <v>4.5659090909090914</v>
      </c>
      <c r="G36" s="62">
        <f>VLOOKUP($B36,RD_15[#All],G$2,0)/G$1</f>
        <v>4.5719696969696972</v>
      </c>
      <c r="H36" s="62">
        <f>VLOOKUP($B36,RD_15[#All],H$2,0)/H$1</f>
        <v>4.4381169324221723</v>
      </c>
      <c r="I36" s="62">
        <f>VLOOKUP($B36,RD_15[#All],I$2,0)/I$1</f>
        <v>4.6824789594491207</v>
      </c>
      <c r="J36" s="62">
        <f>VLOOKUP($B36,RD_15[#All],J$2,0)/J$1</f>
        <v>4.4575757575757571</v>
      </c>
      <c r="K36" s="62">
        <f>VLOOKUP($B36,RD_15[#All],K$2,0)/K$1</f>
        <v>4.624242424242424</v>
      </c>
      <c r="L36" s="62">
        <f>VLOOKUP($B36,RD_15[#All],L$2,0)/L$1</f>
        <v>4.6401515151515156</v>
      </c>
      <c r="M36" s="62">
        <f>VLOOKUP($B36,RD_15[#All],M$2,0)/M$1</f>
        <v>4.6287878787878789</v>
      </c>
      <c r="N36" s="62">
        <f>VLOOKUP($B36,RD_15[#All],N$2,0)/N$1</f>
        <v>4.6174242424242422</v>
      </c>
      <c r="O36" s="62">
        <f>VLOOKUP($B36,RD_15[#All],O$2,0)/O$1</f>
        <v>4.6265151515151519</v>
      </c>
      <c r="P36" s="62">
        <f>VLOOKUP($B36,RD_15[#All],P$2,0)/P$1</f>
        <v>4.6378787878787886</v>
      </c>
      <c r="Q36" s="62">
        <f>VLOOKUP($B36,RD_15[#All],Q$2,0)/Q$1</f>
        <v>4.6757575757575758</v>
      </c>
      <c r="R36" s="62">
        <f>VLOOKUP($B36,RD_15[#All],R$2,0)/R$1</f>
        <v>4.6560606060606062</v>
      </c>
      <c r="S36" s="62">
        <f>VLOOKUP($B36,RD_15[#All],S$2,0)/S$1</f>
        <v>4.5972886762360448</v>
      </c>
      <c r="T36" s="62">
        <f>VLOOKUP($B36,RD_15[#All],T$2,0)/T$1</f>
        <v>4.6283891547049434</v>
      </c>
      <c r="U36" s="62">
        <f>VLOOKUP($B36,RD_15[#All],U$2,0)/U$1</f>
        <v>4.584848484848485</v>
      </c>
      <c r="V36" s="62">
        <f>VLOOKUP($B36,RD_15[#All],V$2,0)/V$1</f>
        <v>4.6454545454545455</v>
      </c>
      <c r="W36" s="62">
        <f>VLOOKUP($B36,RD_15[#All],W$2,0)/W$1</f>
        <v>4.7674242424242417</v>
      </c>
      <c r="X36" s="62">
        <f>VLOOKUP($B36,RD_15[#All],X$2,0)/X$1</f>
        <v>4.7204545454545457</v>
      </c>
      <c r="Y36" s="62">
        <f>VLOOKUP($B36,RD_15[#All],Y$2,0)/Y$1</f>
        <v>4.7583333333333337</v>
      </c>
      <c r="Z36" s="62">
        <f>VLOOKUP($B36,RD_15[#All],Z$2,0)/Z$1</f>
        <v>4.7530303030303029</v>
      </c>
      <c r="AA36" s="62">
        <f>VLOOKUP($B36,RD_15[#All],AA$2,0)/AA$1</f>
        <v>4.7227272727272727</v>
      </c>
      <c r="AB36" s="62">
        <f>VLOOKUP($B36,RD_15[#All],AB$2,0)/AB$1</f>
        <v>4.6833333333333336</v>
      </c>
      <c r="AC36" s="62">
        <f>VLOOKUP($B36,RD_15[#All],AC$2,0)/AC$1</f>
        <v>4.7424242424242422</v>
      </c>
      <c r="AD36" s="62">
        <f>VLOOKUP($B36,RD_15[#All],AD$2,0)/AD$1</f>
        <v>4.7227272727272727</v>
      </c>
      <c r="AE36" s="62">
        <f>VLOOKUP($B36,RD_15[#All],AE$2,0)/AE$1</f>
        <v>4.7583333333333337</v>
      </c>
      <c r="AF36" s="62">
        <f>VLOOKUP($B36,RD_15[#All],AF$2,0)/AF$1</f>
        <v>4.7636363636363637</v>
      </c>
      <c r="AG36" s="62">
        <f>VLOOKUP($B36,RD_15[#All],AG$2,0)/AG$1</f>
        <v>4.7045454545454541</v>
      </c>
      <c r="AH36" s="62">
        <f>VLOOKUP($B36,RD_15[#All],AH$2,0)/AH$1</f>
        <v>4.7272727272727275</v>
      </c>
      <c r="AI36" s="62">
        <f>VLOOKUP($B36,RD_15[#All],AI$2,0)/AI$1</f>
        <v>4.5621212121212125</v>
      </c>
      <c r="AJ36" s="62">
        <f>VLOOKUP($B36,RD_15[#All],AJ$2,0)/AJ$1</f>
        <v>4.5183413078149917</v>
      </c>
      <c r="AK36" s="62">
        <f>VLOOKUP($B36,RD_15[#All],AK$2,0)/AK$1</f>
        <v>4.529505582137161</v>
      </c>
      <c r="AL36" s="62">
        <f>VLOOKUP($B36,RD_15[#All],AL$2,0)/AL$1</f>
        <v>4.5797448165869215</v>
      </c>
      <c r="AM36" s="62">
        <f>VLOOKUP($B36,RD_15[#All],AM$2,0)/AM$1</f>
        <v>4.6259968102073366</v>
      </c>
      <c r="AN36" s="62">
        <f>VLOOKUP($B36,RD_15[#All],AN$2,0)/AN$1</f>
        <v>4.6507177033492821</v>
      </c>
      <c r="AO36" s="62">
        <f>VLOOKUP($B36,RD_15[#All],AO$2,0)/AO$1</f>
        <v>4.5909090909090908</v>
      </c>
      <c r="AP36" s="62">
        <f>VLOOKUP($B36,RD_15[#All],AP$2,0)/AP$1</f>
        <v>4.5877192982456139</v>
      </c>
      <c r="AQ36" s="62">
        <f>VLOOKUP($B36,RD_15[#All],AQ$2,0)/AQ$1</f>
        <v>4.4901515151515152</v>
      </c>
      <c r="AR36" s="62">
        <f>VLOOKUP($B36,RD_15[#All],AR$2,0)/AR$1</f>
        <v>4.5927246790299572</v>
      </c>
      <c r="AS36" s="62">
        <f>VLOOKUP($B36,RD_15[#All],AS$2,0)/AS$1</f>
        <v>4.7233009708737868</v>
      </c>
      <c r="AT36" s="62">
        <f>VLOOKUP($B36,RD_15[#All],AT$2,0)/AT$1</f>
        <v>4.7032163742690054</v>
      </c>
      <c r="AU36" s="62">
        <f>VLOOKUP($B36,RD_15[#All],AU$2,0)/AU$1</f>
        <v>4.7068713450292394</v>
      </c>
      <c r="AV36" s="62">
        <f>VLOOKUP($B36,RD_15[#All],AV$2,0)/AV$1</f>
        <v>4.8219971056439945</v>
      </c>
      <c r="AW36" s="62">
        <f>VLOOKUP($B36,RD_15[#All],AW$2,0)/AW$1</f>
        <v>4.8002680965147464</v>
      </c>
      <c r="AX36" s="62">
        <f>VLOOKUP($B36,RD_15[#All],AX$2,0)/AX$1</f>
        <v>4.762096774193548</v>
      </c>
      <c r="AY36" s="62">
        <f>VLOOKUP($B36,RD_15[#All],AY$2,0)/AY$1</f>
        <v>4.6778728606356967</v>
      </c>
      <c r="AZ36" s="62">
        <f>VLOOKUP($B36,RD_15[#All],AZ$2,0)/AZ$1</f>
        <v>4.6992323796231679</v>
      </c>
      <c r="BA36" s="62">
        <f>VLOOKUP($B36,RD_15[#All],BA$2,0)/BA$1</f>
        <v>4.7294721407624634</v>
      </c>
      <c r="BB36" s="62">
        <f>VLOOKUP($B36,RD_15[#All],BB$2,0)/BB$1</f>
        <v>4.602610587382161</v>
      </c>
      <c r="BC36" s="62">
        <f>VLOOKUP($B36,RD_15[#All],BC$2,0)/BC$1</f>
        <v>4.5519480519480524</v>
      </c>
      <c r="BD36" s="62">
        <f>VLOOKUP($B36,RD_15[#All],BD$2,0)/BD$1</f>
        <v>4.57487922705314</v>
      </c>
      <c r="BE36" s="62">
        <f>VLOOKUP($B36,RD_15[#All],BE$2,0)/BE$1</f>
        <v>4.4972375690607738</v>
      </c>
      <c r="BF36" s="62">
        <f>VLOOKUP($B36,RD_15[#All],BF$2,0)/BF$1</f>
        <v>4.5864240727781658</v>
      </c>
      <c r="BG36" s="62">
        <f>VLOOKUP($B36,RD_15[#All],BG$2,0)/BG$1</f>
        <v>4.5692204301075261</v>
      </c>
      <c r="BH36" s="62">
        <f>VLOOKUP($B36,RD_15[#All],BH$2,0)/BH$1</f>
        <v>4.3653576437587658</v>
      </c>
      <c r="BI36" s="62">
        <f>VLOOKUP($B36,RD_15[#All],BI$2,0)/BI$1</f>
        <v>4.3785942492012779</v>
      </c>
      <c r="BJ36" s="62">
        <f>VLOOKUP($B36,RD_15[#All],BJ$2,0)/BJ$1</f>
        <v>4.3504867872044501</v>
      </c>
      <c r="BK36" s="62">
        <f>VLOOKUP($B36,RD_15[#All],BK$2,0)/BK$1</f>
        <v>4.5795454545454541</v>
      </c>
      <c r="BL36" s="62">
        <f>VLOOKUP($B36,RD_15[#All],BL$2,0)/BL$1</f>
        <v>4.5039808917197455</v>
      </c>
      <c r="BM36" s="62">
        <f>VLOOKUP($B36,RD_15[#All],BM$2,0)/BM$1</f>
        <v>4.5931085043988267</v>
      </c>
      <c r="BN36" s="62">
        <f>VLOOKUP($B36,RD_15[#All],BN$2,0)/BN$1</f>
        <v>4.9817115251897857</v>
      </c>
      <c r="BO36" s="62">
        <f>VLOOKUP($B36,RD_15[#All],BO$2,0)/BO$1</f>
        <v>4.887163561076604</v>
      </c>
      <c r="BP36" s="62">
        <f>VLOOKUP($B36,RD_15[#All],BP$2,0)/BP$1</f>
        <v>4.8868120456905508</v>
      </c>
      <c r="BQ36" s="62">
        <f>VLOOKUP($B36,RD_15[#All],BQ$2,0)/BQ$1</f>
        <v>4.9213250517598341</v>
      </c>
      <c r="BR36" s="62">
        <f>VLOOKUP($B36,RD_15[#All],BR$2,0)/BR$1</f>
        <v>4.9989648033126297</v>
      </c>
      <c r="BS36" s="62">
        <f>VLOOKUP($B36,RD_15[#All],BS$2,0)/BS$1</f>
        <v>4.9068602039053042</v>
      </c>
      <c r="BT36" s="62">
        <f>VLOOKUP($B36,RD_15[#All],BT$2,0)/BT$1</f>
        <v>4.8702553485162179</v>
      </c>
      <c r="BU36" s="62">
        <f>VLOOKUP($B36,RD_15[#All],BU$2,0)/BU$1</f>
        <v>4.9620427881297449</v>
      </c>
      <c r="BV36" s="62">
        <f>VLOOKUP($B36,RD_15[#All],BV$2,0)/BV$1</f>
        <v>5.0251897860593511</v>
      </c>
      <c r="BW36" s="62">
        <f>VLOOKUP($B36,RD_15[#All],BW$2,0)/BW$1</f>
        <v>4.895445134575569</v>
      </c>
      <c r="BX36" s="62">
        <f>VLOOKUP($B36,RD_15[#All],BX$2,0)/BX$1</f>
        <v>4.8788036863154236</v>
      </c>
      <c r="BY36" s="62">
        <f>VLOOKUP($B36,RD_15[#All],BY$2,0)/BY$1</f>
        <v>4.8944099378881987</v>
      </c>
      <c r="BZ36" s="62">
        <f>VLOOKUP($B36,RD_15[#All],BZ$2,0)/BZ$1</f>
        <v>4.9426406926406923</v>
      </c>
      <c r="CA36" s="62">
        <f>VLOOKUP($B36,RD_15[#All],CA$2,0)/CA$1</f>
        <v>4.870851370851371</v>
      </c>
      <c r="CB36" s="62">
        <f>VLOOKUP($B36,RD_15[#All],CB$2,0)/CB$1</f>
        <v>4.9178743961352653</v>
      </c>
      <c r="CC36" s="62">
        <f>VLOOKUP($B36,RD_15[#All],CC$2,0)/CC$1</f>
        <v>4.9703243616287098</v>
      </c>
      <c r="CD36" s="62">
        <f>VLOOKUP($B36,RD_15[#All],CD$2,0)/CD$1</f>
        <v>4.9365079365079358</v>
      </c>
      <c r="CE36" s="62">
        <f>VLOOKUP($B36,RD_15[#All],CE$2,0)/CE$1</f>
        <v>4.9085576259489301</v>
      </c>
      <c r="CF36" s="62">
        <f>VLOOKUP($B36,RD_15[#All],CF$2,0)/CF$1</f>
        <v>4.9907407407407414</v>
      </c>
      <c r="CG36" s="62">
        <f>VLOOKUP($B36,RD_15[#All],CG$2,0)/CG$1</f>
        <v>5.0189786059351276</v>
      </c>
      <c r="CH36" s="62">
        <f>VLOOKUP($B36,RD_15[#All],CH$2,0)/CH$1</f>
        <v>5.0075757575757578</v>
      </c>
      <c r="CI36" s="62">
        <f>VLOOKUP($B36,RD_15[#All],CI$2,0)/CI$1</f>
        <v>5.0521048999309865</v>
      </c>
      <c r="CJ36" s="62">
        <f>VLOOKUP($B36,RD_15[#All],CJ$2,0)/CJ$1</f>
        <v>4.9819624819624826</v>
      </c>
      <c r="CK36" s="62">
        <f>VLOOKUP($B36,RD_15[#All],CK$2,0)/CK$1</f>
        <v>4.9974747474747474</v>
      </c>
      <c r="CL36" s="62">
        <f>VLOOKUP($B36,RD_15[#All],CL$2,0)/CL$1</f>
        <v>4.9448764472092614</v>
      </c>
      <c r="CM36" s="62">
        <f>VLOOKUP($B36,RD_15[#All],CM$2,0)/CM$1</f>
        <v>4.9368530020703929</v>
      </c>
      <c r="CN36" s="62">
        <f>VLOOKUP($B36,RD_15[#All],CN$2,0)/CN$1</f>
        <v>4.9033816425120769</v>
      </c>
      <c r="CO36" s="62">
        <f>VLOOKUP($B36,RD_15[#All],CO$2,0)/CO$1</f>
        <v>4.9216701173222912</v>
      </c>
      <c r="CP36" s="62">
        <f>VLOOKUP($B36,RD_15[#All],CP$2,0)/CP$1</f>
        <v>4.887163561076604</v>
      </c>
      <c r="CQ36" s="62">
        <f>VLOOKUP($B36,RD_15[#All],CQ$2,0)/CQ$1</f>
        <v>4.9779158040027598</v>
      </c>
      <c r="CR36" s="62">
        <f>VLOOKUP($B36,RD_15[#All],CR$2,0)/CR$1</f>
        <v>4.974465148378191</v>
      </c>
      <c r="CS36" s="62">
        <f>VLOOKUP($B36,RD_15[#All],CS$2,0)/CS$1</f>
        <v>4.9920634920634921</v>
      </c>
      <c r="CT36" s="62">
        <f>VLOOKUP($B36,RD_15[#All],CT$2,0)/CT$1</f>
        <v>5.0414078674948239</v>
      </c>
      <c r="CU36" s="62">
        <f>VLOOKUP($B36,RD_15[#All],CU$2,0)/CU$1</f>
        <v>5.0126984126984127</v>
      </c>
      <c r="CV36" s="62">
        <f>VLOOKUP($B36,RD_15[#All],CV$2,0)/CV$1</f>
        <v>4.9920634920634921</v>
      </c>
      <c r="CW36" s="62">
        <f>VLOOKUP($B36,RD_15[#All],CW$2,0)/CW$1</f>
        <v>4.9861973775017248</v>
      </c>
      <c r="CX36" s="62">
        <f>VLOOKUP($B36,RD_15[#All],CX$2,0)/CX$1</f>
        <v>4.9772727272727275</v>
      </c>
      <c r="CY36" s="62">
        <f>VLOOKUP($B36,RD_15[#All],CY$2,0)/CY$1</f>
        <v>4.9527417027417036</v>
      </c>
      <c r="CZ36" s="62">
        <f>VLOOKUP($B36,RD_15[#All],CZ$2,0)/CZ$1</f>
        <v>5.0069013112491367</v>
      </c>
      <c r="DA36" s="62">
        <f>VLOOKUP($B36,RD_15[#All],DA$2,0)/DA$1</f>
        <v>4.8951291384988735</v>
      </c>
      <c r="DB36" s="62">
        <f>VLOOKUP($B36,RD_15[#All],DB$2,0)/DB$1</f>
        <v>5.0272601794340925</v>
      </c>
      <c r="DC36" s="62">
        <f>VLOOKUP($B36,RD_15[#All],DC$2,0)/DC$1</f>
        <v>5.2387853692201514</v>
      </c>
      <c r="DD36" s="62">
        <f>VLOOKUP($B36,RD_15[#All],DD$2,0)/DD$1</f>
        <v>5.0452035886818489</v>
      </c>
      <c r="DE36" s="62">
        <f>VLOOKUP($B36,RD_15[#All],DE$2,0)/DE$1</f>
        <v>5.0652173913043477</v>
      </c>
      <c r="DF36" s="62">
        <f>VLOOKUP($B36,RD_15[#All],DF$2,0)/DF$1</f>
        <v>5.0238095238095237</v>
      </c>
      <c r="DG36" s="62">
        <f>VLOOKUP($B36,RD_15[#All],DG$2,0)/DG$1</f>
        <v>4.9806763285024154</v>
      </c>
      <c r="DH36" s="62">
        <f>VLOOKUP($B36,RD_15[#All],DH$2,0)/DH$1</f>
        <v>5.0869565217391308</v>
      </c>
      <c r="DI36" s="62">
        <f>VLOOKUP($B36,RD_15[#All],DI$2,0)/DI$1</f>
        <v>5.0479641131815045</v>
      </c>
      <c r="DJ36" s="62">
        <f>VLOOKUP($B36,RD_15[#All],DJ$2,0)/DJ$1</f>
        <v>5.1214630779848171</v>
      </c>
      <c r="DK36" s="62">
        <f>VLOOKUP($B36,RD_15[#All],DK$2,0)/DK$1</f>
        <v>5.0362811791383209</v>
      </c>
      <c r="DL36" s="62">
        <f>VLOOKUP($B36,RD_15[#All],DL$2,0)/DL$1</f>
        <v>4.9736652236652237</v>
      </c>
      <c r="DM36" s="62">
        <f>VLOOKUP($B36,RD_15[#All],DM$2,0)/DM$1</f>
        <v>4.9478951000690135</v>
      </c>
      <c r="DN36" s="62">
        <f>VLOOKUP($B36,RD_15[#All],DN$2,0)/DN$1</f>
        <v>5.0362318840579707</v>
      </c>
      <c r="DO36" s="62">
        <f>VLOOKUP($B36,RD_15[#All],DO$2,0)/DO$1</f>
        <v>5.0141476880607314</v>
      </c>
      <c r="DP36" s="62">
        <f>VLOOKUP($B36,RD_15[#All],DP$2,0)/DP$1</f>
        <v>5.0144927536231885</v>
      </c>
      <c r="DQ36" s="62">
        <f>VLOOKUP($B36,RD_15[#All],DQ$2,0)/DQ$1</f>
        <v>5.0338164251207722</v>
      </c>
      <c r="DR36" s="62">
        <f>VLOOKUP($B36,RD_15[#All],DR$2,0)/DR$1</f>
        <v>4.9893029675638374</v>
      </c>
      <c r="DS36" s="62">
        <f>VLOOKUP($B36,RD_15[#All],DS$2,0)/DS$1</f>
        <v>4.9710144927536231</v>
      </c>
      <c r="DT36" s="62">
        <f>VLOOKUP($B36,RD_15[#All],DT$2,0)/DT$1</f>
        <v>5.0072463768115938</v>
      </c>
      <c r="DU36" s="62">
        <f>VLOOKUP($B36,RD_15[#All],DU$2,0)/DU$1</f>
        <v>4.9617604617604627</v>
      </c>
      <c r="DV36" s="62">
        <f>VLOOKUP($B36,RD_15[#All],DV$2,0)/DV$1</f>
        <v>5.0064935064935066</v>
      </c>
      <c r="DW36" s="62">
        <f>VLOOKUP($B36,RD_15[#All],DW$2,0)/DW$1</f>
        <v>5.0282953761214628</v>
      </c>
      <c r="DX36" s="62">
        <f>VLOOKUP($B36,RD_15[#All],DX$2,0)/DX$1</f>
        <v>4.9889579020013803</v>
      </c>
      <c r="DY36" s="62">
        <f>VLOOKUP($B36,RD_15[#All],DY$2,0)/DY$1</f>
        <v>4.9095928226363004</v>
      </c>
      <c r="DZ36" s="62">
        <f>VLOOKUP($B36,RD_15[#All],DZ$2,0)/DZ$1</f>
        <v>4.9837819185645271</v>
      </c>
      <c r="EA36" s="62">
        <f>VLOOKUP($B36,RD_15[#All],EA$2,0)/EA$1</f>
        <v>4.9554865424430634</v>
      </c>
      <c r="EB36" s="62">
        <f>VLOOKUP($B36,RD_15[#All],EB$2,0)/EB$1</f>
        <v>4.954106280193237</v>
      </c>
      <c r="EC36" s="62">
        <f>VLOOKUP($B36,RD_15[#All],EC$2,0)/EC$1</f>
        <v>4.946169772256729</v>
      </c>
      <c r="ED36" s="62">
        <f>VLOOKUP($B36,RD_15[#All],ED$2,0)/ED$1</f>
        <v>4.124913733609386</v>
      </c>
      <c r="EE36" s="62">
        <f>VLOOKUP($B36,RD_15[#All],EE$2,0)/EE$1</f>
        <v>4.987577639751553</v>
      </c>
      <c r="EF36" s="62">
        <f>VLOOKUP($B36,RD_15[#All],EF$2,0)/EF$1</f>
        <v>5.0638371290545203</v>
      </c>
      <c r="EG36" s="62">
        <f>VLOOKUP($B36,RD_15[#All],EG$2,0)/EG$1</f>
        <v>4.9385783298826773</v>
      </c>
      <c r="EH36" s="62">
        <f>VLOOKUP($B36,RD_15[#All],EH$2,0)/EH$1</f>
        <v>4.9651483781918566</v>
      </c>
      <c r="EI36" s="62">
        <f>VLOOKUP($B36,RD_15[#All],EI$2,0)/EI$1</f>
        <v>4.845959595959596</v>
      </c>
      <c r="EJ36" s="62">
        <f>VLOOKUP($B36,RD_15[#All],EJ$2,0)/EJ$1</f>
        <v>5.0645272601794344</v>
      </c>
      <c r="EK36" s="62">
        <f>VLOOKUP($B36,RD_15[#All],EK$2,0)/EK$1</f>
        <v>4.9831746031746036</v>
      </c>
      <c r="EL36" s="62">
        <f>VLOOKUP($B36,RD_15[#All],EL$2,0)/EL$1</f>
        <v>4.9489302967563837</v>
      </c>
      <c r="EM36" s="62">
        <f>VLOOKUP($B36,RD_15[#All],EM$2,0)/EM$1</f>
        <v>4.9230503795721186</v>
      </c>
      <c r="EN36" s="62">
        <f>VLOOKUP($B36,RD_15[#All],EN$2,0)/EN$1</f>
        <v>5.0193236714975837</v>
      </c>
      <c r="EO36" s="62">
        <f>VLOOKUP($B36,RD_15[#All],EO$2,0)/EO$1</f>
        <v>5.037267080745341</v>
      </c>
      <c r="EP36" s="62">
        <f>VLOOKUP($B36,RD_15[#All],EP$2,0)/EP$1</f>
        <v>4.9896480331262936</v>
      </c>
      <c r="EQ36" s="62">
        <f>VLOOKUP($B36,RD_15[#All],EQ$2,0)/EQ$1</f>
        <v>4.9741200828157348</v>
      </c>
      <c r="ER36" s="62">
        <f>VLOOKUP($B36,RD_15[#All],ER$2,0)/ER$1</f>
        <v>5.0103519668737055</v>
      </c>
      <c r="ES36" s="62">
        <f>VLOOKUP($B36,RD_15[#All],ES$2,0)/ES$1</f>
        <v>5.045548654244306</v>
      </c>
      <c r="ET36" s="62">
        <f>VLOOKUP($B36,RD_15[#All],ET$2,0)/ET$1</f>
        <v>5.0497835497835499</v>
      </c>
      <c r="EU36" s="62">
        <f>VLOOKUP($B36,RD_15[#All],EU$2,0)/EU$1</f>
        <v>5.0486111111111116</v>
      </c>
      <c r="EV36" s="62">
        <f>VLOOKUP($B36,RD_15[#All],EV$2,0)/EV$1</f>
        <v>4.9292929292929299</v>
      </c>
      <c r="EW36" s="62">
        <f>VLOOKUP($B36,RD_15[#All],EW$2,0)/EW$1</f>
        <v>4.9841269841269842</v>
      </c>
      <c r="EX36" s="62">
        <f>VLOOKUP($B36,RD_15[#All],EX$2,0)/EX$1</f>
        <v>5.0393374741200834</v>
      </c>
      <c r="EY36" s="62">
        <f>VLOOKUP($B36,RD_15[#All],EY$2,0)/EY$1</f>
        <v>5.1564625850340136</v>
      </c>
      <c r="EZ36" s="62">
        <f>VLOOKUP($B36,RD_15[#All],EZ$2,0)/EZ$1</f>
        <v>5.2263630089717044</v>
      </c>
      <c r="FA36" s="62">
        <f>VLOOKUP($B36,RD_15[#All],FA$2,0)/FA$1</f>
        <v>5.3826777087646658</v>
      </c>
      <c r="FB36" s="62">
        <f>VLOOKUP($B36,RD_15[#All],FB$2,0)/FB$1</f>
        <v>5.57487922705314</v>
      </c>
      <c r="FC36" s="62">
        <f>VLOOKUP($B36,RD_15[#All],FC$2,0)/FC$1</f>
        <v>0</v>
      </c>
      <c r="FD36" s="62">
        <f>VLOOKUP($B36,RD_15[#All],FD$2,0)/FD$1</f>
        <v>5.6000690131124911</v>
      </c>
      <c r="FE36" s="62">
        <f>VLOOKUP($B36,RD_15[#All],FE$2,0)/FE$1</f>
        <v>5.5507246376811592</v>
      </c>
      <c r="FF36" s="62">
        <f>VLOOKUP($B36,RD_15[#All],FF$2,0)/FF$1</f>
        <v>4.9727398205659066</v>
      </c>
      <c r="FG36" s="202">
        <f>VLOOKUP($B36,RD_15[#All],FG$2,0)/FG$1</f>
        <v>4.9817115251897857</v>
      </c>
      <c r="FH36" s="62">
        <f>VLOOKUP($B36,RD_15[#All],FH$2,0)/FH$1</f>
        <v>4.9868875086266389</v>
      </c>
      <c r="FI36" s="62">
        <f>VLOOKUP($B36,RD_15[#All],FI$2,0)/FI$1</f>
        <v>4.9051069703243613</v>
      </c>
      <c r="FJ36" s="62">
        <f>VLOOKUP($B36,RD_15[#All],FJ$2,0)/FJ$1</f>
        <v>5.0519179894179898</v>
      </c>
      <c r="FK36" s="62">
        <f>VLOOKUP($B36,RD_15[#All],FK$2,0)/FK$1</f>
        <v>5.1325051759834368</v>
      </c>
      <c r="FL36" s="62">
        <f>VLOOKUP($B36,RD_15[#All],FL$2,0)/FL$1</f>
        <v>4.9567099567099566</v>
      </c>
      <c r="FM36" s="62">
        <f>VLOOKUP($B36,RD_15[#All],FM$2,0)/FM$1</f>
        <v>4.8934240362811785</v>
      </c>
      <c r="FN36" s="62">
        <f>VLOOKUP($B36,RD_15[#All],FN$2,0)/FN$1</f>
        <v>4.975056689342404</v>
      </c>
      <c r="FO36" s="62">
        <f>VLOOKUP($B36,RD_15[#All],FO$2,0)/FO$1</f>
        <v>4.9353741496598635</v>
      </c>
      <c r="FP36" s="62">
        <f>VLOOKUP($B36,RD_15[#All],FP$2,0)/FP$1</f>
        <v>4.9312169312169303</v>
      </c>
      <c r="FQ36" s="62">
        <f>VLOOKUP($B36,RD_15[#All],FQ$2,0)/FQ$1</f>
        <v>4.9391534391534391</v>
      </c>
      <c r="FR36" s="62">
        <f>VLOOKUP($B36,RD_15[#All],FR$2,0)/FR$1</f>
        <v>4.9357520786092213</v>
      </c>
      <c r="FS36" s="62">
        <f>VLOOKUP($B36,RD_15[#All],FS$2,0)/FS$1</f>
        <v>4.9640967498110351</v>
      </c>
      <c r="FT36" s="62">
        <f>VLOOKUP($B36,RD_15[#All],FT$2,0)/FT$1</f>
        <v>5.0317460317460316</v>
      </c>
      <c r="FU36" s="62">
        <f>VLOOKUP($B36,RD_15[#All],FU$2,0)/FU$1</f>
        <v>5.0468631897203329</v>
      </c>
      <c r="FV36" s="62">
        <f>VLOOKUP($B36,RD_15[#All],FV$2,0)/FV$1</f>
        <v>4.9784580498866209</v>
      </c>
      <c r="FW36" s="62">
        <f>VLOOKUP($B36,RD_15[#All],FW$2,0)/FW$1</f>
        <v>4.982993197278911</v>
      </c>
      <c r="FX36" s="62">
        <f>VLOOKUP($B36,RD_15[#All],FX$2,0)/FX$1</f>
        <v>4.9784580498866209</v>
      </c>
      <c r="FY36" s="62">
        <f>VLOOKUP($B36,RD_15[#All],FY$2,0)/FY$1</f>
        <v>5.0113378684807248</v>
      </c>
      <c r="FZ36" s="62">
        <f>VLOOKUP($B36,RD_15[#All],FZ$2,0)/FZ$1</f>
        <v>4.9238095238095232</v>
      </c>
      <c r="GA36" s="62">
        <f>VLOOKUP($B36,RD_15[#All],GA$2,0)/GA$1</f>
        <v>4.9938271604938267</v>
      </c>
      <c r="GB36" s="62">
        <f>VLOOKUP($B36,RD_15[#All],GB$2,0)/GB$1</f>
        <v>4.8950216450216457</v>
      </c>
      <c r="GC36" s="62">
        <f>VLOOKUP($B36,RD_15[#All],GC$2,0)/GC$1</f>
        <v>5.0026455026455023</v>
      </c>
      <c r="GD36" s="62">
        <f>VLOOKUP($B36,RD_15[#All],GD$2,0)/GD$1</f>
        <v>5.0128495842781557</v>
      </c>
      <c r="GE36" s="62">
        <f>VLOOKUP($B36,RD_15[#All],GE$2,0)/GE$1</f>
        <v>5.0306122448979584</v>
      </c>
      <c r="GF36" s="62">
        <f>VLOOKUP($B36,RD_15[#All],GF$2,0)/GF$1</f>
        <v>5.0253212396069538</v>
      </c>
      <c r="GG36" s="62">
        <f>VLOOKUP($B36,RD_15[#All],GG$2,0)/GG$1</f>
        <v>4.9886621315192743</v>
      </c>
      <c r="GH36" s="62">
        <f>VLOOKUP($B36,RD_15[#All],GH$2,0)/GH$1</f>
        <v>5.0377928949357518</v>
      </c>
      <c r="GI36" s="62">
        <f>VLOOKUP($B36,RD_15[#All],GI$2,0)/GI$1</f>
        <v>4.9614512471655319</v>
      </c>
      <c r="GJ36" s="62">
        <f>VLOOKUP($B36,RD_15[#All],GJ$2,0)/GJ$1</f>
        <v>5.0479969765684052</v>
      </c>
      <c r="GK36" s="62">
        <f>VLOOKUP($B36,RD_15[#All],GK$2,0)/GK$1</f>
        <v>4.92063492063492</v>
      </c>
      <c r="GL36" s="62">
        <f>VLOOKUP($B36,RD_15[#All],GL$2,0)/GL$1</f>
        <v>5.0362811791383209</v>
      </c>
      <c r="GM36" s="62">
        <f>VLOOKUP($B36,RD_15[#All],GM$2,0)/GM$1</f>
        <v>4.9244142101284956</v>
      </c>
      <c r="GN36" s="62">
        <f>VLOOKUP($B36,RD_15[#All],GN$2,0)/GN$1</f>
        <v>4.972033257747543</v>
      </c>
      <c r="GO36" s="62">
        <f>VLOOKUP($B36,RD_15[#All],GO$2,0)/GO$1</f>
        <v>4.9972222222222218</v>
      </c>
      <c r="GP36" s="62">
        <f>VLOOKUP($B36,RD_15[#All],GP$2,0)/GP$1</f>
        <v>4.9662698412698409</v>
      </c>
      <c r="GQ36" s="62">
        <f>VLOOKUP($B36,RD_15[#All],GQ$2,0)/GQ$1</f>
        <v>5.0138888888888893</v>
      </c>
      <c r="GR36" s="62">
        <f>VLOOKUP($B36,RD_15[#All],GR$2,0)/GR$1</f>
        <v>4.8689509248515463</v>
      </c>
      <c r="GS36" s="62">
        <f>VLOOKUP($B36,RD_15[#All],GS$2,0)/GS$1</f>
        <v>4.9910084879873393</v>
      </c>
      <c r="GT36" s="62">
        <f>VLOOKUP($B36,RD_15[#All],GT$2,0)/GT$1</f>
        <v>4.9497645211930923</v>
      </c>
      <c r="GU36" s="62">
        <f>VLOOKUP($B36,RD_15[#All],GU$2,0)/GU$1</f>
        <v>4.9463687914190064</v>
      </c>
      <c r="GV36" s="62">
        <f>VLOOKUP($B36,RD_15[#All],GV$2,0)/GV$1</f>
        <v>4.961436079448502</v>
      </c>
      <c r="GW36" s="62">
        <f>VLOOKUP($B36,RD_15[#All],GW$2,0)/GW$1</f>
        <v>5.0271944922547336</v>
      </c>
      <c r="GX36" s="62">
        <f>VLOOKUP($B36,RD_15[#All],GX$2,0)/GX$1</f>
        <v>4.9620617477760334</v>
      </c>
      <c r="GY36" s="62">
        <f>VLOOKUP($B36,RD_15[#All],GY$2,0)/GY$1</f>
        <v>5.035151184219508</v>
      </c>
      <c r="GZ36" s="62">
        <f>VLOOKUP($B36,RD_15[#All],GZ$2,0)/GZ$1</f>
        <v>5.047723704866562</v>
      </c>
      <c r="HA36" s="62">
        <f>VLOOKUP($B36,RD_15[#All],HA$2,0)/HA$1</f>
        <v>4.8498396013923966</v>
      </c>
      <c r="HB36" s="62">
        <f>VLOOKUP($B36,RD_15[#All],HB$2,0)/HB$1</f>
        <v>4.9354217211360067</v>
      </c>
      <c r="HC36" s="62">
        <f>VLOOKUP($B36,RD_15[#All],HC$2,0)/HC$1</f>
        <v>4.9917939203653487</v>
      </c>
      <c r="HD36" s="62">
        <f>VLOOKUP($B36,RD_15[#All],HD$2,0)/HD$1</f>
        <v>4.9297301338117663</v>
      </c>
      <c r="HE36" s="62">
        <f>VLOOKUP($B36,RD_15[#All],HE$2,0)/HE$1</f>
        <v>4.9041021090710535</v>
      </c>
      <c r="HF36" s="62">
        <f>VLOOKUP($B36,RD_15[#All],HF$2,0)/HF$1</f>
        <v>4.9616129726626959</v>
      </c>
      <c r="HG36" s="62">
        <f>VLOOKUP($B36,RD_15[#All],HG$2,0)/HG$1</f>
        <v>4.9522501308215601</v>
      </c>
      <c r="HH36" s="62">
        <f>VLOOKUP($B36,RD_15[#All],HH$2,0)/HH$1</f>
        <v>4.9572213500784921</v>
      </c>
      <c r="HI36" s="62">
        <f>VLOOKUP($B36,RD_15[#All],HI$2,0)/HI$1</f>
        <v>4.9996075353218208</v>
      </c>
      <c r="HJ36" s="62">
        <f>VLOOKUP($B36,RD_15[#All],HJ$2,0)/HJ$1</f>
        <v>5.0364650364650361</v>
      </c>
      <c r="HK36" s="62">
        <f>VLOOKUP($B36,RD_15[#All],HK$2,0)/HK$1</f>
        <v>5.009088655705197</v>
      </c>
      <c r="HL36" s="62">
        <f>VLOOKUP($B36,RD_15[#All],HL$2,0)/HL$1</f>
        <v>4.9616256759113897</v>
      </c>
      <c r="HM36" s="62">
        <f>VLOOKUP($B36,RD_15[#All],HM$2,0)/HM$1</f>
        <v>4.7583071690214549</v>
      </c>
      <c r="HN36" s="62">
        <f>VLOOKUP($B36,RD_15[#All],HN$2,0)/HN$1</f>
        <v>4.8051649362596924</v>
      </c>
      <c r="HO36" s="62">
        <f>VLOOKUP($B36,RD_15[#All],HO$2,0)/HO$1</f>
        <v>4.8758049678012876</v>
      </c>
      <c r="HP36" s="62">
        <f>VLOOKUP($B36,RD_15[#All],HP$2,0)/HP$1</f>
        <v>4.8314311950675588</v>
      </c>
      <c r="HQ36" s="62">
        <f>VLOOKUP($B36,RD_15[#All],HQ$2,0)/HQ$1</f>
        <v>4.7459735498232289</v>
      </c>
      <c r="HR36" s="62">
        <f>VLOOKUP($B36,RD_15[#All],HR$2,0)/HR$1</f>
        <v>4.7156631247540339</v>
      </c>
      <c r="HS36" s="62">
        <f>VLOOKUP($B36,RD_15[#All],HS$2,0)/HS$1</f>
        <v>4.8657677356656954</v>
      </c>
      <c r="HT36" s="62">
        <f>VLOOKUP($B36,RD_15[#All],HT$2,0)/HT$1</f>
        <v>4.8113607460788472</v>
      </c>
      <c r="HU36" s="62">
        <f>VLOOKUP($B36,RD_15[#All],HU$2,0)/HU$1</f>
        <v>4.8865420293991724</v>
      </c>
      <c r="HV36" s="62">
        <f>VLOOKUP($B36,RD_15[#All],HV$2,0)/HV$1</f>
        <v>4.9496931639788784</v>
      </c>
      <c r="HW36" s="62">
        <f>VLOOKUP($B36,RD_15[#All],HW$2,0)/HW$1</f>
        <v>4.9481946624803763</v>
      </c>
      <c r="HX36" s="62">
        <f>VLOOKUP($B36,RD_15[#All],HX$2,0)/HX$1</f>
        <v>4.9725274725274726</v>
      </c>
      <c r="HY36" s="62">
        <f>VLOOKUP($B36,RD_15[#All],HY$2,0)/HY$1</f>
        <v>4.9348508634222918</v>
      </c>
      <c r="HZ36" s="62">
        <f>VLOOKUP($B36,RD_15[#All],HZ$2,0)/HZ$1</f>
        <v>4.903565821933169</v>
      </c>
      <c r="IA36" s="62">
        <f>VLOOKUP($B36,RD_15[#All],IA$2,0)/IA$1</f>
        <v>4.9952904238618521</v>
      </c>
      <c r="IB36" s="62">
        <f>VLOOKUP($B36,RD_15[#All],IB$2,0)/IB$1</f>
        <v>4.8867459071540704</v>
      </c>
      <c r="IC36" s="62">
        <f>VLOOKUP($B36,RD_15[#All],IC$2,0)/IC$1</f>
        <v>4.9894034536891674</v>
      </c>
      <c r="ID36" s="62">
        <f>VLOOKUP($B36,RD_15[#All],ID$2,0)/ID$1</f>
        <v>4.9379905808477238</v>
      </c>
      <c r="IE36" s="62">
        <f>VLOOKUP($B36,RD_15[#All],IE$2,0)/IE$1</f>
        <v>4.9383830455259021</v>
      </c>
      <c r="IF36" s="62">
        <f>VLOOKUP($B36,RD_15[#All],IF$2,0)/IF$1</f>
        <v>4.9250392464678177</v>
      </c>
      <c r="IG36" s="62">
        <f>VLOOKUP($B36,RD_15[#All],IG$2,0)/IG$1</f>
        <v>4.8631980264633317</v>
      </c>
      <c r="IH36" s="62">
        <f>VLOOKUP($B36,RD_15[#All],IH$2,0)/IH$1</f>
        <v>4.8620766988113919</v>
      </c>
      <c r="II36" s="62">
        <f>VLOOKUP($B36,RD_15[#All],II$2,0)/II$1</f>
        <v>4.842266576960454</v>
      </c>
      <c r="IJ36" s="62">
        <f>VLOOKUP($B36,RD_15[#All],IJ$2,0)/IJ$1</f>
        <v>4.8796441653584504</v>
      </c>
      <c r="IK36" s="62">
        <f>VLOOKUP($B36,RD_15[#All],IK$2,0)/IK$1</f>
        <v>5.0070643642072206</v>
      </c>
      <c r="IL36" s="62">
        <f>VLOOKUP($B36,RD_15[#All],IL$2,0)/IL$1</f>
        <v>5.007849293563579</v>
      </c>
      <c r="IM36" s="62">
        <f>VLOOKUP($B36,RD_15[#All],IM$2,0)/IM$1</f>
        <v>4.848116169544741</v>
      </c>
      <c r="IN36" s="62">
        <f>VLOOKUP($B36,RD_15[#All],IN$2,0)/IN$1</f>
        <v>4.9383269791433051</v>
      </c>
      <c r="IO36" s="62">
        <f>VLOOKUP($B36,RD_15[#All],IO$2,0)/IO$1</f>
        <v>4.9250392464678177</v>
      </c>
      <c r="IP36" s="62">
        <f>VLOOKUP($B36,RD_15[#All],IP$2,0)/IP$1</f>
        <v>4.8250728862973764</v>
      </c>
      <c r="IQ36" s="62">
        <f>VLOOKUP($B36,RD_15[#All],IQ$2,0)/IQ$1</f>
        <v>4.9764521193092621</v>
      </c>
      <c r="IR36" s="62">
        <f>VLOOKUP($B36,RD_15[#All],IR$2,0)/IR$1</f>
        <v>4.8620766988113919</v>
      </c>
      <c r="IS36" s="62">
        <f>VLOOKUP($B36,RD_15[#All],IS$2,0)/IS$1</f>
        <v>4.907677356656948</v>
      </c>
      <c r="IT36" s="62">
        <f>VLOOKUP($B36,RD_15[#All],IT$2,0)/IT$1</f>
        <v>4.8863721312700896</v>
      </c>
      <c r="IU36" s="62">
        <f>VLOOKUP($B36,RD_15[#All],IU$2,0)/IU$1</f>
        <v>4.8867459071540704</v>
      </c>
      <c r="IV36" s="62">
        <f>VLOOKUP($B36,RD_15[#All],IV$2,0)/IV$1</f>
        <v>4.9405696344471846</v>
      </c>
      <c r="IW36" s="62">
        <f>VLOOKUP($B36,RD_15[#All],IW$2,0)/IW$1</f>
        <v>4.900201838977349</v>
      </c>
      <c r="IX36" s="62">
        <f>VLOOKUP($B36,RD_15[#All],IX$2,0)/IX$1</f>
        <v>4.9046871495851088</v>
      </c>
      <c r="IY36" s="62">
        <f>VLOOKUP($B36,RD_15[#All],IY$2,0)/IY$1</f>
        <v>4.9435598415190247</v>
      </c>
      <c r="IZ36" s="62">
        <f>VLOOKUP($B36,RD_15[#All],IZ$2,0)/IZ$1</f>
        <v>4.8976023976023981</v>
      </c>
      <c r="JA36" s="62">
        <f>VLOOKUP($B36,RD_15[#All],JA$2,0)/JA$1</f>
        <v>4.8562551215514889</v>
      </c>
      <c r="JB36" s="62">
        <f>VLOOKUP($B36,RD_15[#All],JB$2,0)/JB$1</f>
        <v>4.7382431233362921</v>
      </c>
      <c r="JC36" s="62">
        <f>VLOOKUP($B36,RD_15[#All],JC$2,0)/JC$1</f>
        <v>4.9467324467324465</v>
      </c>
      <c r="JD36" s="62">
        <f>VLOOKUP($B36,RD_15[#All],JD$2,0)/JD$1</f>
        <v>5.0013657470636437</v>
      </c>
      <c r="JE36" s="62">
        <f>VLOOKUP($B36,RD_15[#All],JE$2,0)/JE$1</f>
        <v>5.0215855572998436</v>
      </c>
      <c r="JF36" s="62">
        <f>VLOOKUP($B36,RD_15[#All],JF$2,0)/JF$1</f>
        <v>4.977935894365956</v>
      </c>
      <c r="JG36" s="62">
        <f>VLOOKUP($B36,RD_15[#All],JG$2,0)/JG$1</f>
        <v>4.9888877491708543</v>
      </c>
      <c r="JH36" s="62">
        <f>VLOOKUP($B36,RD_15[#All],JH$2,0)/JH$1</f>
        <v>5.0288996717568155</v>
      </c>
      <c r="JI36" s="62">
        <f>VLOOKUP($B36,RD_15[#All],JI$2,0)/JI$1</f>
        <v>4.9962459900348106</v>
      </c>
      <c r="JJ36" s="62">
        <f>VLOOKUP($B36,RD_15[#All],JJ$2,0)/JJ$1</f>
        <v>4.9389120196573622</v>
      </c>
      <c r="JK36" s="62">
        <f>VLOOKUP($B36,RD_15[#All],JK$2,0)/JK$1</f>
        <v>4.9960753532182105</v>
      </c>
      <c r="JL36" s="62">
        <f>VLOOKUP($B36,RD_15[#All],JL$2,0)/JL$1</f>
        <v>5.0203518907563032</v>
      </c>
      <c r="JM36" s="62">
        <f>VLOOKUP($B36,RD_15[#All],JM$2,0)/JM$1</f>
        <v>4.8494173104622238</v>
      </c>
      <c r="JN36" s="62">
        <f>VLOOKUP($B36,RD_15[#All],JN$2,0)/JN$1</f>
        <v>4.7659727207465892</v>
      </c>
      <c r="JO36" s="62">
        <f>VLOOKUP($B36,RD_15[#All],JO$2,0)/JO$1</f>
        <v>4.8873903365195757</v>
      </c>
      <c r="JP36" s="62">
        <f>VLOOKUP($B36,RD_15[#All],JP$2,0)/JP$1</f>
        <v>4.9009026687598114</v>
      </c>
      <c r="JQ36" s="62">
        <f>VLOOKUP($B36,RD_15[#All],JQ$2,0)/JQ$1</f>
        <v>4.9904064189778481</v>
      </c>
      <c r="JR36" s="62">
        <f>VLOOKUP($B36,RD_15[#All],JR$2,0)/JR$1</f>
        <v>4.9271759986045707</v>
      </c>
      <c r="JS36" s="62">
        <f>VLOOKUP($B36,RD_15[#All],JS$2,0)/JS$1</f>
        <v>4.978158487475258</v>
      </c>
      <c r="JT36" s="62">
        <f>VLOOKUP($B36,RD_15[#All],JT$2,0)/JT$1</f>
        <v>5.0177641906965214</v>
      </c>
      <c r="JU36" s="62">
        <f>VLOOKUP($B36,RD_15[#All],JU$2,0)/JU$1</f>
        <v>4.8130440987583851</v>
      </c>
      <c r="JV36" s="62">
        <f>VLOOKUP($B36,RD_15[#All],JV$2,0)/JV$1</f>
        <v>4.8858654572940283</v>
      </c>
      <c r="JW36" s="62">
        <f>VLOOKUP($B36,RD_15[#All],JW$2,0)/JW$1</f>
        <v>4.8371126228269086</v>
      </c>
      <c r="JX36" s="62">
        <f>VLOOKUP($B36,RD_15[#All],JX$2,0)/JX$1</f>
        <v>4.8431594860166287</v>
      </c>
      <c r="JY36" s="62">
        <f>VLOOKUP($B36,RD_15[#All],JY$2,0)/JY$1</f>
        <v>4.8586545729402868</v>
      </c>
      <c r="JZ36" s="62">
        <f>VLOOKUP($B36,RD_15[#All],JZ$2,0)/JZ$1</f>
        <v>4.7184429327286468</v>
      </c>
      <c r="KA36" s="62">
        <f>VLOOKUP($B36,RD_15[#All],KA$2,0)/KA$1</f>
        <v>4.7947845804988658</v>
      </c>
      <c r="KB36" s="62">
        <f>VLOOKUP($B36,RD_15[#All],KB$2,0)/KB$1</f>
        <v>4.8624338624338614</v>
      </c>
      <c r="KC36" s="62">
        <f>VLOOKUP($B36,RD_15[#All],KC$2,0)/KC$1</f>
        <v>4.7728647014361298</v>
      </c>
      <c r="KD36" s="62">
        <f>VLOOKUP($B36,RD_15[#All],KD$2,0)/KD$1</f>
        <v>4.7547241118669685</v>
      </c>
      <c r="KE36" s="62">
        <f>VLOOKUP($B36,RD_15[#All],KE$2,0)/KE$1</f>
        <v>4.9588057445200295</v>
      </c>
      <c r="KF36" s="62">
        <f>VLOOKUP($B36,RD_15[#All],KF$2,0)/KF$1</f>
        <v>4.9047619047619051</v>
      </c>
      <c r="KG36" s="62">
        <f>VLOOKUP($B36,RD_15[#All],KG$2,0)/KG$1</f>
        <v>4.9266817838246402</v>
      </c>
      <c r="KH36" s="62">
        <f>VLOOKUP($B36,RD_15[#All],KH$2,0)/KH$1</f>
        <v>4.9217687074829923</v>
      </c>
      <c r="KI36" s="62">
        <f>VLOOKUP($B36,RD_15[#All],KI$2,0)/KI$1</f>
        <v>4.9369047619047617</v>
      </c>
      <c r="KJ36" s="62">
        <f>VLOOKUP($B36,RD_15[#All],KJ$2,0)/KJ$1</f>
        <v>4.8400793650793652</v>
      </c>
      <c r="KK36" s="62">
        <f>VLOOKUP($B36,RD_15[#All],KK$2,0)/KK$1</f>
        <v>4.8452380952380949</v>
      </c>
      <c r="KL36" s="62">
        <f>VLOOKUP($B36,RD_15[#All],KL$2,0)/KL$1</f>
        <v>4.85882800608828</v>
      </c>
      <c r="KM36" s="62">
        <f>VLOOKUP($B36,RD_15[#All],KM$2,0)/KM$1</f>
        <v>4.9185692541856918</v>
      </c>
      <c r="KN36" s="62">
        <f>VLOOKUP($B36,RD_15[#All],KN$2,0)/KN$1</f>
        <v>4.8627227910504365</v>
      </c>
      <c r="KO36" s="62">
        <f>VLOOKUP($B36,RD_15[#All],KO$2,0)/KO$1</f>
        <v>4.8885096700796362</v>
      </c>
      <c r="KP36" s="62">
        <f>VLOOKUP($B36,RD_15[#All],KP$2,0)/KP$1</f>
        <v>4.8862343572241187</v>
      </c>
      <c r="KQ36" s="62">
        <f>VLOOKUP($B36,RD_15[#All],KQ$2,0)/KQ$1</f>
        <v>4.9359640013845629</v>
      </c>
      <c r="KR36" s="62">
        <f>VLOOKUP($B36,RD_15[#All],KR$2,0)/KR$1</f>
        <v>4.8456579446340537</v>
      </c>
      <c r="KS36" s="62">
        <f>VLOOKUP($B36,RD_15[#All],KS$2,0)/KS$1</f>
        <v>4.8320060675009486</v>
      </c>
      <c r="KT36" s="62">
        <f>VLOOKUP($B36,RD_15[#All],KT$2,0)/KT$1</f>
        <v>4.9105043610163071</v>
      </c>
      <c r="KU36" s="62">
        <f>VLOOKUP($B36,RD_15[#All],KU$2,0)/KU$1</f>
        <v>4.8608266970041711</v>
      </c>
      <c r="KV36" s="62">
        <f>VLOOKUP($B36,RD_15[#All],KV$2,0)/KV$1</f>
        <v>4.9257861635220124</v>
      </c>
      <c r="KW36" s="62">
        <f>VLOOKUP($B36,RD_15[#All],KW$2,0)/KW$1</f>
        <v>4.9044368600682597</v>
      </c>
      <c r="KX36" s="62">
        <f>VLOOKUP($B36,RD_15[#All],KX$2,0)/KX$1</f>
        <v>4.9803476946334087</v>
      </c>
      <c r="KY36" s="62">
        <f>VLOOKUP($B36,RD_15[#All],KY$2,0)/KY$1</f>
        <v>4.9710317460317466</v>
      </c>
      <c r="KZ36" s="62">
        <f>VLOOKUP($B36,RD_15[#All],KZ$2,0)/KZ$1</f>
        <v>4.8912698412698408</v>
      </c>
      <c r="LA36" s="62">
        <f>VLOOKUP($B36,RD_15[#All],LA$2,0)/LA$1</f>
        <v>4.848116169544741</v>
      </c>
      <c r="LB36" s="62">
        <f>VLOOKUP($B36,RD_15[#All],LB$2,0)/LB$1</f>
        <v>4.8024025663777223</v>
      </c>
      <c r="LC36" s="62">
        <f>VLOOKUP($B36,RD_15[#All],LC$2,0)/LC$1</f>
        <v>4.916269841269842</v>
      </c>
      <c r="LD36" s="62">
        <f>VLOOKUP($B36,RD_15[#All],LD$2,0)/LD$1</f>
        <v>4.8583389399715928</v>
      </c>
      <c r="LE36" s="62">
        <f>VLOOKUP($B36,RD_15[#All],LE$2,0)/LE$1</f>
        <v>4.8407714734245335</v>
      </c>
      <c r="LF36" s="62">
        <f>VLOOKUP($B36,RD_15[#All],LF$2,0)/LF$1</f>
        <v>4.8291844210211554</v>
      </c>
      <c r="LG36" s="62">
        <f>VLOOKUP($B36,RD_15[#All],LG$2,0)/LG$1</f>
        <v>4.8638888888888889</v>
      </c>
      <c r="LH36" s="62">
        <f>VLOOKUP($B36,RD_15[#All],LH$2,0)/LH$1</f>
        <v>4.7583243823845329</v>
      </c>
      <c r="LI36" s="62">
        <f>VLOOKUP($B36,RD_15[#All],LI$2,0)/LI$1</f>
        <v>4.7753606937280404</v>
      </c>
      <c r="LJ36" s="62">
        <f>VLOOKUP($B36,RD_15[#All],LJ$2,0)/LJ$1</f>
        <v>4.773440844869417</v>
      </c>
      <c r="LK36" s="62">
        <f>VLOOKUP($B36,RD_15[#All],LK$2,0)/LK$1</f>
        <v>4.8080847723704858</v>
      </c>
      <c r="LL36" s="62">
        <f>VLOOKUP($B36,RD_15[#All],LL$2,0)/LL$1</f>
        <v>4.8245682888540031</v>
      </c>
      <c r="LM36" s="62">
        <f>VLOOKUP($B36,RD_15[#All],LM$2,0)/LM$1</f>
        <v>4.88861478657397</v>
      </c>
      <c r="LN36" s="62">
        <f>VLOOKUP($B36,RD_15[#All],LN$2,0)/LN$1</f>
        <v>4.7828362114076395</v>
      </c>
      <c r="LO36" s="62">
        <f>VLOOKUP($B36,RD_15[#All],LO$2,0)/LO$1</f>
        <v>4.7862001943634596</v>
      </c>
      <c r="LP36" s="62">
        <f>VLOOKUP($B36,RD_15[#All],LP$2,0)/LP$1</f>
        <v>4.77349181430814</v>
      </c>
      <c r="LQ36" s="62">
        <f>VLOOKUP($B36,RD_15[#All],LQ$2,0)/LQ$1</f>
        <v>4.7783509007998806</v>
      </c>
      <c r="LR36" s="62">
        <f>VLOOKUP($B36,RD_15[#All],LR$2,0)/LR$1</f>
        <v>4.7671376242804815</v>
      </c>
      <c r="LS36" s="62">
        <f>VLOOKUP($B36,RD_15[#All],LS$2,0)/LS$1</f>
        <v>4.8791924687690154</v>
      </c>
      <c r="LT36" s="62">
        <f>VLOOKUP($B36,RD_15[#All],LT$2,0)/LT$1</f>
        <v>4.7700156985871276</v>
      </c>
      <c r="LU36" s="62">
        <f>VLOOKUP($B36,RD_15[#All],LU$2,0)/LU$1</f>
        <v>4.8700941915227629</v>
      </c>
      <c r="LV36" s="62">
        <f>VLOOKUP($B36,RD_15[#All],LV$2,0)/LV$1</f>
        <v>4.8343799058084764</v>
      </c>
      <c r="LW36" s="62">
        <f>VLOOKUP($B36,RD_15[#All],LW$2,0)/LW$1</f>
        <v>4.9305337519623231</v>
      </c>
      <c r="LX36" s="62">
        <f>VLOOKUP($B36,RD_15[#All],LX$2,0)/LX$1</f>
        <v>4.9372056514913654</v>
      </c>
      <c r="LY36" s="62">
        <f>VLOOKUP($B36,RD_15[#All],LY$2,0)/LY$1</f>
        <v>4.8779434850863428</v>
      </c>
      <c r="LZ36" s="62">
        <f>VLOOKUP($B36,RD_15[#All],LZ$2,0)/LZ$1</f>
        <v>4.8332959557449344</v>
      </c>
      <c r="MA36" s="62">
        <f>VLOOKUP($B36,RD_15[#All],MA$2,0)/MA$1</f>
        <v>4.9181430814083873</v>
      </c>
      <c r="MB36" s="62">
        <f>VLOOKUP($B36,RD_15[#All],MB$2,0)/MB$1</f>
        <v>4.9162742019884869</v>
      </c>
      <c r="MC36" s="62">
        <f>VLOOKUP($B36,RD_15[#All],MC$2,0)/MC$1</f>
        <v>4.8736637512147718</v>
      </c>
      <c r="MD36" s="62">
        <f>VLOOKUP($B36,RD_15[#All],MD$2,0)/MD$1</f>
        <v>4.8815130447783508</v>
      </c>
      <c r="ME36" s="62">
        <f>VLOOKUP($B36,RD_15[#All],ME$2,0)/ME$1</f>
        <v>4.9061822531210275</v>
      </c>
      <c r="MF36" s="62">
        <f>VLOOKUP($B36,RD_15[#All],MF$2,0)/MF$1</f>
        <v>4.8374074904687143</v>
      </c>
      <c r="MG36" s="62">
        <f>VLOOKUP($B36,RD_15[#All],MG$2,0)/MG$1</f>
        <v>4.9102937878448083</v>
      </c>
      <c r="MH36" s="62">
        <f>VLOOKUP($B36,RD_15[#All],MH$2,0)/MH$1</f>
        <v>4.9372056514913654</v>
      </c>
      <c r="MI36" s="62">
        <f>VLOOKUP($B36,RD_15[#All],MI$2,0)/MI$1</f>
        <v>4.8590864917395526</v>
      </c>
      <c r="MJ36" s="62">
        <f>VLOOKUP($B36,RD_15[#All],MJ$2,0)/MJ$1</f>
        <v>4.928963893249608</v>
      </c>
      <c r="MK36" s="62">
        <f>VLOOKUP($B36,RD_15[#All],MK$2,0)/MK$1</f>
        <v>4.9332810047095759</v>
      </c>
      <c r="ML36" s="62">
        <f>VLOOKUP($B36,RD_15[#All],ML$2,0)/ML$1</f>
        <v>4.9185168572923672</v>
      </c>
      <c r="MM36" s="62">
        <f>VLOOKUP($B36,RD_15[#All],MM$2,0)/MM$1</f>
        <v>4.8368173180203256</v>
      </c>
      <c r="MN36" s="62">
        <f>VLOOKUP($B36,RD_15[#All],MN$2,0)/MN$1</f>
        <v>4.8999215070643638</v>
      </c>
      <c r="MO36" s="62">
        <f>VLOOKUP($B36,RD_15[#All],MO$2,0)/MO$1</f>
        <v>4.9552590266875978</v>
      </c>
      <c r="MP36" s="62">
        <f>VLOOKUP($B36,RD_15[#All],MP$2,0)/MP$1</f>
        <v>4.9240045668617096</v>
      </c>
      <c r="MQ36" s="62">
        <f>VLOOKUP($B36,RD_15[#All],MQ$2,0)/MQ$1</f>
        <v>4.838902594004634</v>
      </c>
      <c r="MR36" s="62">
        <f>VLOOKUP($B36,RD_15[#All],MR$2,0)/MR$1</f>
        <v>4.8377812663526942</v>
      </c>
      <c r="MS36" s="62">
        <f>VLOOKUP($B36,RD_15[#All],MS$2,0)/MS$1</f>
        <v>4.9788069073783356</v>
      </c>
      <c r="MT36" s="62">
        <f>VLOOKUP($B36,RD_15[#All],MT$2,0)/MT$1</f>
        <v>4.8537177108605691</v>
      </c>
      <c r="MU36" s="62">
        <f>VLOOKUP($B36,RD_15[#All],MU$2,0)/MU$1</f>
        <v>4.9573895492262832</v>
      </c>
      <c r="MV36" s="62">
        <f>VLOOKUP($B36,RD_15[#All],MV$2,0)/MV$1</f>
        <v>4.9058084772370494</v>
      </c>
      <c r="MW36" s="62">
        <f>VLOOKUP($B36,RD_15[#All],MW$2,0)/MW$1</f>
        <v>4.8332025117739406</v>
      </c>
      <c r="MX36" s="62">
        <f>VLOOKUP($B36,RD_15[#All],MX$2,0)/MX$1</f>
        <v>4.9185168572923672</v>
      </c>
      <c r="MY36" s="62">
        <f>VLOOKUP($B36,RD_15[#All],MY$2,0)/MY$1</f>
        <v>4.8347723704866565</v>
      </c>
      <c r="MZ36" s="62">
        <f>VLOOKUP($B36,RD_15[#All],MZ$2,0)/MZ$1</f>
        <v>4.8543956043956049</v>
      </c>
      <c r="NA36" s="62">
        <f>VLOOKUP($B36,RD_15[#All],NA$2,0)/NA$1</f>
        <v>4.9388581343468561</v>
      </c>
      <c r="NB36" s="62">
        <f>VLOOKUP($B36,RD_15[#All],NB$2,0)/NB$1</f>
        <v>4.9030612244897958</v>
      </c>
      <c r="NC36" s="62">
        <f>VLOOKUP($B36,RD_15[#All],NC$2,0)/NC$1</f>
        <v>4.9595761381475665</v>
      </c>
      <c r="ND36" s="62">
        <f>VLOOKUP($B36,RD_15[#All],ND$2,0)/ND$1</f>
        <v>4.9513343799058083</v>
      </c>
      <c r="NE36" s="62">
        <f>IFERROR(AVERAGEIF(Inv_SY_B20[[#This Row],[BLK1_INV1]:[BLK12_INV31]],"&gt;"&amp;0.1,Inv_SY_B20[[#This Row],[BLK1_INV1]:[BLK12_INV31]]),"")</f>
        <v>4.8846849065795181</v>
      </c>
    </row>
    <row r="37" spans="2:369" x14ac:dyDescent="0.35">
      <c r="B37" s="86">
        <f t="shared" si="6"/>
        <v>45778</v>
      </c>
      <c r="C37" s="62">
        <f>VLOOKUP($B37,RD_15[#All],C$2,0)/C$1</f>
        <v>1.5390749601275917</v>
      </c>
      <c r="D37" s="62">
        <f>VLOOKUP($B37,RD_15[#All],D$2,0)/D$1</f>
        <v>1.4888357256778308</v>
      </c>
      <c r="E37" s="62">
        <f>VLOOKUP($B37,RD_15[#All],E$2,0)/E$1</f>
        <v>1.5537878787878787</v>
      </c>
      <c r="F37" s="62">
        <f>VLOOKUP($B37,RD_15[#All],F$2,0)/F$1</f>
        <v>1.5522727272727272</v>
      </c>
      <c r="G37" s="62">
        <f>VLOOKUP($B37,RD_15[#All],G$2,0)/G$1</f>
        <v>1.5424242424242425</v>
      </c>
      <c r="H37" s="62">
        <f>VLOOKUP($B37,RD_15[#All],H$2,0)/H$1</f>
        <v>1.481397114654518</v>
      </c>
      <c r="I37" s="62">
        <f>VLOOKUP($B37,RD_15[#All],I$2,0)/I$1</f>
        <v>1.5952563121652641</v>
      </c>
      <c r="J37" s="62">
        <f>VLOOKUP($B37,RD_15[#All],J$2,0)/J$1</f>
        <v>1.5113636363636365</v>
      </c>
      <c r="K37" s="62">
        <f>VLOOKUP($B37,RD_15[#All],K$2,0)/K$1</f>
        <v>1.5712121212121213</v>
      </c>
      <c r="L37" s="62">
        <f>VLOOKUP($B37,RD_15[#All],L$2,0)/L$1</f>
        <v>1.5757575757575757</v>
      </c>
      <c r="M37" s="62">
        <f>VLOOKUP($B37,RD_15[#All],M$2,0)/M$1</f>
        <v>1.5689393939393939</v>
      </c>
      <c r="N37" s="62">
        <f>VLOOKUP($B37,RD_15[#All],N$2,0)/N$1</f>
        <v>1.5606060606060606</v>
      </c>
      <c r="O37" s="62">
        <f>VLOOKUP($B37,RD_15[#All],O$2,0)/O$1</f>
        <v>1.5734848484848485</v>
      </c>
      <c r="P37" s="62">
        <f>VLOOKUP($B37,RD_15[#All],P$2,0)/P$1</f>
        <v>1.5742424242424242</v>
      </c>
      <c r="Q37" s="62">
        <f>VLOOKUP($B37,RD_15[#All],Q$2,0)/Q$1</f>
        <v>1.5909090909090908</v>
      </c>
      <c r="R37" s="62">
        <f>VLOOKUP($B37,RD_15[#All],R$2,0)/R$1</f>
        <v>1.5803030303030303</v>
      </c>
      <c r="S37" s="62">
        <f>VLOOKUP($B37,RD_15[#All],S$2,0)/S$1</f>
        <v>1.5574162679425838</v>
      </c>
      <c r="T37" s="62">
        <f>VLOOKUP($B37,RD_15[#All],T$2,0)/T$1</f>
        <v>1.5877192982456139</v>
      </c>
      <c r="U37" s="62">
        <f>VLOOKUP($B37,RD_15[#All],U$2,0)/U$1</f>
        <v>1.5825757575757575</v>
      </c>
      <c r="V37" s="62">
        <f>VLOOKUP($B37,RD_15[#All],V$2,0)/V$1</f>
        <v>1.593939393939394</v>
      </c>
      <c r="W37" s="62">
        <f>VLOOKUP($B37,RD_15[#All],W$2,0)/W$1</f>
        <v>1.6484848484848484</v>
      </c>
      <c r="X37" s="62">
        <f>VLOOKUP($B37,RD_15[#All],X$2,0)/X$1</f>
        <v>1.6325757575757576</v>
      </c>
      <c r="Y37" s="62">
        <f>VLOOKUP($B37,RD_15[#All],Y$2,0)/Y$1</f>
        <v>1.6484848484848484</v>
      </c>
      <c r="Z37" s="62">
        <f>VLOOKUP($B37,RD_15[#All],Z$2,0)/Z$1</f>
        <v>1.634090909090909</v>
      </c>
      <c r="AA37" s="62">
        <f>VLOOKUP($B37,RD_15[#All],AA$2,0)/AA$1</f>
        <v>1.6431818181818183</v>
      </c>
      <c r="AB37" s="62">
        <f>VLOOKUP($B37,RD_15[#All],AB$2,0)/AB$1</f>
        <v>1.6204545454545456</v>
      </c>
      <c r="AC37" s="62">
        <f>VLOOKUP($B37,RD_15[#All],AC$2,0)/AC$1</f>
        <v>1.6553030303030303</v>
      </c>
      <c r="AD37" s="62">
        <f>VLOOKUP($B37,RD_15[#All],AD$2,0)/AD$1</f>
        <v>1.6454545454545453</v>
      </c>
      <c r="AE37" s="62">
        <f>VLOOKUP($B37,RD_15[#All],AE$2,0)/AE$1</f>
        <v>1.6628787878787878</v>
      </c>
      <c r="AF37" s="62">
        <f>VLOOKUP($B37,RD_15[#All],AF$2,0)/AF$1</f>
        <v>1.6613636363636364</v>
      </c>
      <c r="AG37" s="62">
        <f>VLOOKUP($B37,RD_15[#All],AG$2,0)/AG$1</f>
        <v>1.6363636363636365</v>
      </c>
      <c r="AH37" s="62">
        <f>VLOOKUP($B37,RD_15[#All],AH$2,0)/AH$1</f>
        <v>1.6386363636363637</v>
      </c>
      <c r="AI37" s="62">
        <f>VLOOKUP($B37,RD_15[#All],AI$2,0)/AI$1</f>
        <v>1.5568181818181819</v>
      </c>
      <c r="AJ37" s="62">
        <f>VLOOKUP($B37,RD_15[#All],AJ$2,0)/AJ$1</f>
        <v>1.5303030303030303</v>
      </c>
      <c r="AK37" s="62">
        <f>VLOOKUP($B37,RD_15[#All],AK$2,0)/AK$1</f>
        <v>1.5358851674641147</v>
      </c>
      <c r="AL37" s="62">
        <f>VLOOKUP($B37,RD_15[#All],AL$2,0)/AL$1</f>
        <v>1.5566188197767143</v>
      </c>
      <c r="AM37" s="62">
        <f>VLOOKUP($B37,RD_15[#All],AM$2,0)/AM$1</f>
        <v>1.5733652312599682</v>
      </c>
      <c r="AN37" s="62">
        <f>VLOOKUP($B37,RD_15[#All],AN$2,0)/AN$1</f>
        <v>1.5677830940988835</v>
      </c>
      <c r="AO37" s="62">
        <f>VLOOKUP($B37,RD_15[#All],AO$2,0)/AO$1</f>
        <v>1.5522727272727272</v>
      </c>
      <c r="AP37" s="62">
        <f>VLOOKUP($B37,RD_15[#All],AP$2,0)/AP$1</f>
        <v>1.5669856459330143</v>
      </c>
      <c r="AQ37" s="62">
        <f>VLOOKUP($B37,RD_15[#All],AQ$2,0)/AQ$1</f>
        <v>1.5174242424242426</v>
      </c>
      <c r="AR37" s="62">
        <f>VLOOKUP($B37,RD_15[#All],AR$2,0)/AR$1</f>
        <v>1.5791726105563482</v>
      </c>
      <c r="AS37" s="62">
        <f>VLOOKUP($B37,RD_15[#All],AS$2,0)/AS$1</f>
        <v>1.6192787794729544</v>
      </c>
      <c r="AT37" s="62">
        <f>VLOOKUP($B37,RD_15[#All],AT$2,0)/AT$1</f>
        <v>1.5979532163742689</v>
      </c>
      <c r="AU37" s="62">
        <f>VLOOKUP($B37,RD_15[#All],AU$2,0)/AU$1</f>
        <v>1.6176900584795322</v>
      </c>
      <c r="AV37" s="62">
        <f>VLOOKUP($B37,RD_15[#All],AV$2,0)/AV$1</f>
        <v>1.6570188133140378</v>
      </c>
      <c r="AW37" s="62">
        <f>VLOOKUP($B37,RD_15[#All],AW$2,0)/AW$1</f>
        <v>1.6554959785522789</v>
      </c>
      <c r="AX37" s="62">
        <f>VLOOKUP($B37,RD_15[#All],AX$2,0)/AX$1</f>
        <v>1.646505376344086</v>
      </c>
      <c r="AY37" s="62">
        <f>VLOOKUP($B37,RD_15[#All],AY$2,0)/AY$1</f>
        <v>1.6026894865525672</v>
      </c>
      <c r="AZ37" s="62">
        <f>VLOOKUP($B37,RD_15[#All],AZ$2,0)/AZ$1</f>
        <v>1.632937892533147</v>
      </c>
      <c r="BA37" s="62">
        <f>VLOOKUP($B37,RD_15[#All],BA$2,0)/BA$1</f>
        <v>1.6378299120234603</v>
      </c>
      <c r="BB37" s="62">
        <f>VLOOKUP($B37,RD_15[#All],BB$2,0)/BB$1</f>
        <v>1.5910079767947789</v>
      </c>
      <c r="BC37" s="62">
        <f>VLOOKUP($B37,RD_15[#All],BC$2,0)/BC$1</f>
        <v>1.5627705627705628</v>
      </c>
      <c r="BD37" s="62">
        <f>VLOOKUP($B37,RD_15[#All],BD$2,0)/BD$1</f>
        <v>1.5810904071773635</v>
      </c>
      <c r="BE37" s="62">
        <f>VLOOKUP($B37,RD_15[#All],BE$2,0)/BE$1</f>
        <v>1.5566298342541436</v>
      </c>
      <c r="BF37" s="62">
        <f>VLOOKUP($B37,RD_15[#All],BF$2,0)/BF$1</f>
        <v>1.5885234429671098</v>
      </c>
      <c r="BG37" s="62">
        <f>VLOOKUP($B37,RD_15[#All],BG$2,0)/BG$1</f>
        <v>1.5913978494623655</v>
      </c>
      <c r="BH37" s="62">
        <f>VLOOKUP($B37,RD_15[#All],BH$2,0)/BH$1</f>
        <v>1.5203366058906032</v>
      </c>
      <c r="BI37" s="62">
        <f>VLOOKUP($B37,RD_15[#All],BI$2,0)/BI$1</f>
        <v>1.519968051118211</v>
      </c>
      <c r="BJ37" s="62">
        <f>VLOOKUP($B37,RD_15[#All],BJ$2,0)/BJ$1</f>
        <v>1.5118219749652293</v>
      </c>
      <c r="BK37" s="62">
        <f>VLOOKUP($B37,RD_15[#All],BK$2,0)/BK$1</f>
        <v>1.5606060606060606</v>
      </c>
      <c r="BL37" s="62">
        <f>VLOOKUP($B37,RD_15[#All],BL$2,0)/BL$1</f>
        <v>1.5605095541401275</v>
      </c>
      <c r="BM37" s="62">
        <f>VLOOKUP($B37,RD_15[#All],BM$2,0)/BM$1</f>
        <v>1.564516129032258</v>
      </c>
      <c r="BN37" s="62">
        <f>VLOOKUP($B37,RD_15[#All],BN$2,0)/BN$1</f>
        <v>1.7142857142857142</v>
      </c>
      <c r="BO37" s="62">
        <f>VLOOKUP($B37,RD_15[#All],BO$2,0)/BO$1</f>
        <v>1.6787439613526569</v>
      </c>
      <c r="BP37" s="62">
        <f>VLOOKUP($B37,RD_15[#All],BP$2,0)/BP$1</f>
        <v>1.6895119418483906</v>
      </c>
      <c r="BQ37" s="62">
        <f>VLOOKUP($B37,RD_15[#All],BQ$2,0)/BQ$1</f>
        <v>1.6925465838509317</v>
      </c>
      <c r="BR37" s="62">
        <f>VLOOKUP($B37,RD_15[#All],BR$2,0)/BR$1</f>
        <v>1.7236024844720497</v>
      </c>
      <c r="BS37" s="62">
        <f>VLOOKUP($B37,RD_15[#All],BS$2,0)/BS$1</f>
        <v>1.6899948159668221</v>
      </c>
      <c r="BT37" s="62">
        <f>VLOOKUP($B37,RD_15[#All],BT$2,0)/BT$1</f>
        <v>1.6749482401656313</v>
      </c>
      <c r="BU37" s="62">
        <f>VLOOKUP($B37,RD_15[#All],BU$2,0)/BU$1</f>
        <v>1.7077294685990336</v>
      </c>
      <c r="BV37" s="62">
        <f>VLOOKUP($B37,RD_15[#All],BV$2,0)/BV$1</f>
        <v>1.7305037957211871</v>
      </c>
      <c r="BW37" s="62">
        <f>VLOOKUP($B37,RD_15[#All],BW$2,0)/BW$1</f>
        <v>1.6777087646652864</v>
      </c>
      <c r="BX37" s="62">
        <f>VLOOKUP($B37,RD_15[#All],BX$2,0)/BX$1</f>
        <v>1.6842288297687358</v>
      </c>
      <c r="BY37" s="62">
        <f>VLOOKUP($B37,RD_15[#All],BY$2,0)/BY$1</f>
        <v>1.6752933057280883</v>
      </c>
      <c r="BZ37" s="62">
        <f>VLOOKUP($B37,RD_15[#All],BZ$2,0)/BZ$1</f>
        <v>1.6937229437229437</v>
      </c>
      <c r="CA37" s="62">
        <f>VLOOKUP($B37,RD_15[#All],CA$2,0)/CA$1</f>
        <v>1.6666666666666667</v>
      </c>
      <c r="CB37" s="62">
        <f>VLOOKUP($B37,RD_15[#All],CB$2,0)/CB$1</f>
        <v>1.6935817805383022</v>
      </c>
      <c r="CC37" s="62">
        <f>VLOOKUP($B37,RD_15[#All],CC$2,0)/CC$1</f>
        <v>1.7139406487232574</v>
      </c>
      <c r="CD37" s="62">
        <f>VLOOKUP($B37,RD_15[#All],CD$2,0)/CD$1</f>
        <v>1.7097998619737749</v>
      </c>
      <c r="CE37" s="62">
        <f>VLOOKUP($B37,RD_15[#All],CE$2,0)/CE$1</f>
        <v>1.6901311249137336</v>
      </c>
      <c r="CF37" s="62">
        <f>VLOOKUP($B37,RD_15[#All],CF$2,0)/CF$1</f>
        <v>1.7195767195767198</v>
      </c>
      <c r="CG37" s="62">
        <f>VLOOKUP($B37,RD_15[#All],CG$2,0)/CG$1</f>
        <v>1.7270531400966183</v>
      </c>
      <c r="CH37" s="62">
        <f>VLOOKUP($B37,RD_15[#All],CH$2,0)/CH$1</f>
        <v>1.721861471861472</v>
      </c>
      <c r="CI37" s="62">
        <f>VLOOKUP($B37,RD_15[#All],CI$2,0)/CI$1</f>
        <v>1.7446514837819185</v>
      </c>
      <c r="CJ37" s="62">
        <f>VLOOKUP($B37,RD_15[#All],CJ$2,0)/CJ$1</f>
        <v>1.7341269841269842</v>
      </c>
      <c r="CK37" s="62">
        <f>VLOOKUP($B37,RD_15[#All],CK$2,0)/CK$1</f>
        <v>1.7207792207792207</v>
      </c>
      <c r="CL37" s="62">
        <f>VLOOKUP($B37,RD_15[#All],CL$2,0)/CL$1</f>
        <v>1.7086573354069463</v>
      </c>
      <c r="CM37" s="62">
        <f>VLOOKUP($B37,RD_15[#All],CM$2,0)/CM$1</f>
        <v>1.7101449275362319</v>
      </c>
      <c r="CN37" s="62">
        <f>VLOOKUP($B37,RD_15[#All],CN$2,0)/CN$1</f>
        <v>1.686335403726708</v>
      </c>
      <c r="CO37" s="62">
        <f>VLOOKUP($B37,RD_15[#All],CO$2,0)/CO$1</f>
        <v>1.6922015182884746</v>
      </c>
      <c r="CP37" s="62">
        <f>VLOOKUP($B37,RD_15[#All],CP$2,0)/CP$1</f>
        <v>1.670807453416149</v>
      </c>
      <c r="CQ37" s="62">
        <f>VLOOKUP($B37,RD_15[#All],CQ$2,0)/CQ$1</f>
        <v>1.697032436162871</v>
      </c>
      <c r="CR37" s="62">
        <f>VLOOKUP($B37,RD_15[#All],CR$2,0)/CR$1</f>
        <v>1.704278812974465</v>
      </c>
      <c r="CS37" s="62">
        <f>VLOOKUP($B37,RD_15[#All],CS$2,0)/CS$1</f>
        <v>1.7135955831608005</v>
      </c>
      <c r="CT37" s="62">
        <f>VLOOKUP($B37,RD_15[#All],CT$2,0)/CT$1</f>
        <v>1.7377501725327813</v>
      </c>
      <c r="CU37" s="62">
        <f>VLOOKUP($B37,RD_15[#All],CU$2,0)/CU$1</f>
        <v>1.7301587301587302</v>
      </c>
      <c r="CV37" s="62">
        <f>VLOOKUP($B37,RD_15[#All],CV$2,0)/CV$1</f>
        <v>1.73015873015873</v>
      </c>
      <c r="CW37" s="62">
        <f>VLOOKUP($B37,RD_15[#All],CW$2,0)/CW$1</f>
        <v>1.7156659765355415</v>
      </c>
      <c r="CX37" s="62">
        <f>VLOOKUP($B37,RD_15[#All],CX$2,0)/CX$1</f>
        <v>1.6976911976911979</v>
      </c>
      <c r="CY37" s="62">
        <f>VLOOKUP($B37,RD_15[#All],CY$2,0)/CY$1</f>
        <v>1.6955266955266957</v>
      </c>
      <c r="CZ37" s="62">
        <f>VLOOKUP($B37,RD_15[#All],CZ$2,0)/CZ$1</f>
        <v>1.7187715665976535</v>
      </c>
      <c r="DA37" s="62">
        <f>VLOOKUP($B37,RD_15[#All],DA$2,0)/DA$1</f>
        <v>1.6789738256196916</v>
      </c>
      <c r="DB37" s="62">
        <f>VLOOKUP($B37,RD_15[#All],DB$2,0)/DB$1</f>
        <v>1.7318840579710144</v>
      </c>
      <c r="DC37" s="62">
        <f>VLOOKUP($B37,RD_15[#All],DC$2,0)/DC$1</f>
        <v>1.7446514837819185</v>
      </c>
      <c r="DD37" s="62">
        <f>VLOOKUP($B37,RD_15[#All],DD$2,0)/DD$1</f>
        <v>1.7315389924085576</v>
      </c>
      <c r="DE37" s="62">
        <f>VLOOKUP($B37,RD_15[#All],DE$2,0)/DE$1</f>
        <v>1.7446514837819185</v>
      </c>
      <c r="DF37" s="62">
        <f>VLOOKUP($B37,RD_15[#All],DF$2,0)/DF$1</f>
        <v>1.724982746721877</v>
      </c>
      <c r="DG37" s="62">
        <f>VLOOKUP($B37,RD_15[#All],DG$2,0)/DG$1</f>
        <v>1.7049689440993789</v>
      </c>
      <c r="DH37" s="62">
        <f>VLOOKUP($B37,RD_15[#All],DH$2,0)/DH$1</f>
        <v>1.756038647342995</v>
      </c>
      <c r="DI37" s="62">
        <f>VLOOKUP($B37,RD_15[#All],DI$2,0)/DI$1</f>
        <v>1.7401656314699792</v>
      </c>
      <c r="DJ37" s="62">
        <f>VLOOKUP($B37,RD_15[#All],DJ$2,0)/DJ$1</f>
        <v>1.7608695652173914</v>
      </c>
      <c r="DK37" s="62">
        <f>VLOOKUP($B37,RD_15[#All],DK$2,0)/DK$1</f>
        <v>1.73167044595616</v>
      </c>
      <c r="DL37" s="62">
        <f>VLOOKUP($B37,RD_15[#All],DL$2,0)/DL$1</f>
        <v>1.715728715728716</v>
      </c>
      <c r="DM37" s="62">
        <f>VLOOKUP($B37,RD_15[#All],DM$2,0)/DM$1</f>
        <v>1.701863354037267</v>
      </c>
      <c r="DN37" s="62">
        <f>VLOOKUP($B37,RD_15[#All],DN$2,0)/DN$1</f>
        <v>1.7474120082815734</v>
      </c>
      <c r="DO37" s="62">
        <f>VLOOKUP($B37,RD_15[#All],DO$2,0)/DO$1</f>
        <v>1.73015873015873</v>
      </c>
      <c r="DP37" s="62">
        <f>VLOOKUP($B37,RD_15[#All],DP$2,0)/DP$1</f>
        <v>1.7291235334713595</v>
      </c>
      <c r="DQ37" s="62">
        <f>VLOOKUP($B37,RD_15[#All],DQ$2,0)/DQ$1</f>
        <v>1.7408557625948931</v>
      </c>
      <c r="DR37" s="62">
        <f>VLOOKUP($B37,RD_15[#All],DR$2,0)/DR$1</f>
        <v>1.717736369910283</v>
      </c>
      <c r="DS37" s="62">
        <f>VLOOKUP($B37,RD_15[#All],DS$2,0)/DS$1</f>
        <v>1.7153209109730849</v>
      </c>
      <c r="DT37" s="62">
        <f>VLOOKUP($B37,RD_15[#All],DT$2,0)/DT$1</f>
        <v>1.7270531400966183</v>
      </c>
      <c r="DU37" s="62">
        <f>VLOOKUP($B37,RD_15[#All],DU$2,0)/DU$1</f>
        <v>1.7041847041847042</v>
      </c>
      <c r="DV37" s="62">
        <f>VLOOKUP($B37,RD_15[#All],DV$2,0)/DV$1</f>
        <v>1.7193362193362194</v>
      </c>
      <c r="DW37" s="62">
        <f>VLOOKUP($B37,RD_15[#All],DW$2,0)/DW$1</f>
        <v>1.7401656314699792</v>
      </c>
      <c r="DX37" s="62">
        <f>VLOOKUP($B37,RD_15[#All],DX$2,0)/DX$1</f>
        <v>1.7263630089717046</v>
      </c>
      <c r="DY37" s="62">
        <f>VLOOKUP($B37,RD_15[#All],DY$2,0)/DY$1</f>
        <v>1.6904761904761902</v>
      </c>
      <c r="DZ37" s="62">
        <f>VLOOKUP($B37,RD_15[#All],DZ$2,0)/DZ$1</f>
        <v>1.7246376811594202</v>
      </c>
      <c r="EA37" s="62">
        <f>VLOOKUP($B37,RD_15[#All],EA$2,0)/EA$1</f>
        <v>1.6262939958592133</v>
      </c>
      <c r="EB37" s="62">
        <f>VLOOKUP($B37,RD_15[#All],EB$2,0)/EB$1</f>
        <v>1.6977225672877847</v>
      </c>
      <c r="EC37" s="62">
        <f>VLOOKUP($B37,RD_15[#All],EC$2,0)/EC$1</f>
        <v>1.6928916494133885</v>
      </c>
      <c r="ED37" s="62">
        <f>VLOOKUP($B37,RD_15[#All],ED$2,0)/ED$1</f>
        <v>1.424775707384403</v>
      </c>
      <c r="EE37" s="62">
        <f>VLOOKUP($B37,RD_15[#All],EE$2,0)/EE$1</f>
        <v>1.7184265010351967</v>
      </c>
      <c r="EF37" s="62">
        <f>VLOOKUP($B37,RD_15[#All],EF$2,0)/EF$1</f>
        <v>1.7425810904071772</v>
      </c>
      <c r="EG37" s="62">
        <f>VLOOKUP($B37,RD_15[#All],EG$2,0)/EG$1</f>
        <v>1.6984126984126984</v>
      </c>
      <c r="EH37" s="62">
        <f>VLOOKUP($B37,RD_15[#All],EH$2,0)/EH$1</f>
        <v>1.70703933747412</v>
      </c>
      <c r="EI37" s="62">
        <f>VLOOKUP($B37,RD_15[#All],EI$2,0)/EI$1</f>
        <v>1.6756854256854257</v>
      </c>
      <c r="EJ37" s="62">
        <f>VLOOKUP($B37,RD_15[#All],EJ$2,0)/EJ$1</f>
        <v>1.7529330572808832</v>
      </c>
      <c r="EK37" s="62">
        <f>VLOOKUP($B37,RD_15[#All],EK$2,0)/EK$1</f>
        <v>1.7317460317460318</v>
      </c>
      <c r="EL37" s="62">
        <f>VLOOKUP($B37,RD_15[#All],EL$2,0)/EL$1</f>
        <v>1.6987577639751552</v>
      </c>
      <c r="EM37" s="62">
        <f>VLOOKUP($B37,RD_15[#All],EM$2,0)/EM$1</f>
        <v>1.6987577639751552</v>
      </c>
      <c r="EN37" s="62">
        <f>VLOOKUP($B37,RD_15[#All],EN$2,0)/EN$1</f>
        <v>1.7311939268461007</v>
      </c>
      <c r="EO37" s="62">
        <f>VLOOKUP($B37,RD_15[#All],EO$2,0)/EO$1</f>
        <v>1.7349896480331262</v>
      </c>
      <c r="EP37" s="62">
        <f>VLOOKUP($B37,RD_15[#All],EP$2,0)/EP$1</f>
        <v>1.7215320910973084</v>
      </c>
      <c r="EQ37" s="62">
        <f>VLOOKUP($B37,RD_15[#All],EQ$2,0)/EQ$1</f>
        <v>1.7080745341614907</v>
      </c>
      <c r="ER37" s="62">
        <f>VLOOKUP($B37,RD_15[#All],ER$2,0)/ER$1</f>
        <v>1.7408557625948931</v>
      </c>
      <c r="ES37" s="62">
        <f>VLOOKUP($B37,RD_15[#All],ES$2,0)/ES$1</f>
        <v>1.7329192546583849</v>
      </c>
      <c r="ET37" s="62">
        <f>VLOOKUP($B37,RD_15[#All],ET$2,0)/ET$1</f>
        <v>1.726911976911977</v>
      </c>
      <c r="EU37" s="62">
        <f>VLOOKUP($B37,RD_15[#All],EU$2,0)/EU$1</f>
        <v>1.7258597883597884</v>
      </c>
      <c r="EV37" s="62">
        <f>VLOOKUP($B37,RD_15[#All],EV$2,0)/EV$1</f>
        <v>1.6803751803751805</v>
      </c>
      <c r="EW37" s="62">
        <f>VLOOKUP($B37,RD_15[#All],EW$2,0)/EW$1</f>
        <v>1.7011904761904761</v>
      </c>
      <c r="EX37" s="62">
        <f>VLOOKUP($B37,RD_15[#All],EX$2,0)/EX$1</f>
        <v>1.7370600414078674</v>
      </c>
      <c r="EY37" s="62">
        <f>VLOOKUP($B37,RD_15[#All],EY$2,0)/EY$1</f>
        <v>1.7713529856386998</v>
      </c>
      <c r="EZ37" s="62">
        <f>VLOOKUP($B37,RD_15[#All],EZ$2,0)/EZ$1</f>
        <v>1.8764665286404414</v>
      </c>
      <c r="FA37" s="62">
        <f>VLOOKUP($B37,RD_15[#All],FA$2,0)/FA$1</f>
        <v>1.8819875776397514</v>
      </c>
      <c r="FB37" s="62">
        <f>VLOOKUP($B37,RD_15[#All],FB$2,0)/FB$1</f>
        <v>1.9265010351966871</v>
      </c>
      <c r="FC37" s="62">
        <f>VLOOKUP($B37,RD_15[#All],FC$2,0)/FC$1</f>
        <v>0</v>
      </c>
      <c r="FD37" s="62">
        <f>VLOOKUP($B37,RD_15[#All],FD$2,0)/FD$1</f>
        <v>1.947895100069013</v>
      </c>
      <c r="FE37" s="62">
        <f>VLOOKUP($B37,RD_15[#All],FE$2,0)/FE$1</f>
        <v>1.9616977225672878</v>
      </c>
      <c r="FF37" s="62">
        <f>VLOOKUP($B37,RD_15[#All],FF$2,0)/FF$1</f>
        <v>1.6935817805383022</v>
      </c>
      <c r="FG37" s="202">
        <f>VLOOKUP($B37,RD_15[#All],FG$2,0)/FG$1</f>
        <v>1.7001380262249826</v>
      </c>
      <c r="FH37" s="62">
        <f>VLOOKUP($B37,RD_15[#All],FH$2,0)/FH$1</f>
        <v>1.6984126984126984</v>
      </c>
      <c r="FI37" s="62">
        <f>VLOOKUP($B37,RD_15[#All],FI$2,0)/FI$1</f>
        <v>1.6783988957902001</v>
      </c>
      <c r="FJ37" s="62">
        <f>VLOOKUP($B37,RD_15[#All],FJ$2,0)/FJ$1</f>
        <v>1.756613756613757</v>
      </c>
      <c r="FK37" s="62">
        <f>VLOOKUP($B37,RD_15[#All],FK$2,0)/FK$1</f>
        <v>1.7798481711525187</v>
      </c>
      <c r="FL37" s="62">
        <f>VLOOKUP($B37,RD_15[#All],FL$2,0)/FL$1</f>
        <v>1.6937229437229437</v>
      </c>
      <c r="FM37" s="62">
        <f>VLOOKUP($B37,RD_15[#All],FM$2,0)/FM$1</f>
        <v>1.6783824640967497</v>
      </c>
      <c r="FN37" s="62">
        <f>VLOOKUP($B37,RD_15[#All],FN$2,0)/FN$1</f>
        <v>1.7188208616780045</v>
      </c>
      <c r="FO37" s="62">
        <f>VLOOKUP($B37,RD_15[#All],FO$2,0)/FO$1</f>
        <v>1.6969009826152681</v>
      </c>
      <c r="FP37" s="62">
        <f>VLOOKUP($B37,RD_15[#All],FP$2,0)/FP$1</f>
        <v>1.6984126984126982</v>
      </c>
      <c r="FQ37" s="62">
        <f>VLOOKUP($B37,RD_15[#All],FQ$2,0)/FQ$1</f>
        <v>1.7086167800453513</v>
      </c>
      <c r="FR37" s="62">
        <f>VLOOKUP($B37,RD_15[#All],FR$2,0)/FR$1</f>
        <v>1.7014361300075584</v>
      </c>
      <c r="FS37" s="62">
        <f>VLOOKUP($B37,RD_15[#All],FS$2,0)/FS$1</f>
        <v>1.7093726379440664</v>
      </c>
      <c r="FT37" s="62">
        <f>VLOOKUP($B37,RD_15[#All],FT$2,0)/FT$1</f>
        <v>1.7350718065003778</v>
      </c>
      <c r="FU37" s="62">
        <f>VLOOKUP($B37,RD_15[#All],FU$2,0)/FU$1</f>
        <v>1.7448979591836733</v>
      </c>
      <c r="FV37" s="62">
        <f>VLOOKUP($B37,RD_15[#All],FV$2,0)/FV$1</f>
        <v>1.7207105064247921</v>
      </c>
      <c r="FW37" s="62">
        <f>VLOOKUP($B37,RD_15[#All],FW$2,0)/FW$1</f>
        <v>1.7157974300831442</v>
      </c>
      <c r="FX37" s="62">
        <f>VLOOKUP($B37,RD_15[#All],FX$2,0)/FX$1</f>
        <v>1.7226001511715796</v>
      </c>
      <c r="FY37" s="62">
        <f>VLOOKUP($B37,RD_15[#All],FY$2,0)/FY$1</f>
        <v>1.7445200302343158</v>
      </c>
      <c r="FZ37" s="62">
        <f>VLOOKUP($B37,RD_15[#All],FZ$2,0)/FZ$1</f>
        <v>1.6944444444444444</v>
      </c>
      <c r="GA37" s="62">
        <f>VLOOKUP($B37,RD_15[#All],GA$2,0)/GA$1</f>
        <v>1.728395061728395</v>
      </c>
      <c r="GB37" s="62">
        <f>VLOOKUP($B37,RD_15[#All],GB$2,0)/GB$1</f>
        <v>1.6998556998557</v>
      </c>
      <c r="GC37" s="62">
        <f>VLOOKUP($B37,RD_15[#All],GC$2,0)/GC$1</f>
        <v>1.7354497354497354</v>
      </c>
      <c r="GD37" s="62">
        <f>VLOOKUP($B37,RD_15[#All],GD$2,0)/GD$1</f>
        <v>1.7335600907029476</v>
      </c>
      <c r="GE37" s="62">
        <f>VLOOKUP($B37,RD_15[#All],GE$2,0)/GE$1</f>
        <v>1.7380952380952379</v>
      </c>
      <c r="GF37" s="62">
        <f>VLOOKUP($B37,RD_15[#All],GF$2,0)/GF$1</f>
        <v>1.7335600907029476</v>
      </c>
      <c r="GG37" s="62">
        <f>VLOOKUP($B37,RD_15[#All],GG$2,0)/GG$1</f>
        <v>1.7237339380196521</v>
      </c>
      <c r="GH37" s="62">
        <f>VLOOKUP($B37,RD_15[#All],GH$2,0)/GH$1</f>
        <v>1.7365835222978079</v>
      </c>
      <c r="GI37" s="62">
        <f>VLOOKUP($B37,RD_15[#All],GI$2,0)/GI$1</f>
        <v>1.7131519274376417</v>
      </c>
      <c r="GJ37" s="62">
        <f>VLOOKUP($B37,RD_15[#All],GJ$2,0)/GJ$1</f>
        <v>1.7328042328042326</v>
      </c>
      <c r="GK37" s="62">
        <f>VLOOKUP($B37,RD_15[#All],GK$2,0)/GK$1</f>
        <v>1.6904761904761905</v>
      </c>
      <c r="GL37" s="62">
        <f>VLOOKUP($B37,RD_15[#All],GL$2,0)/GL$1</f>
        <v>1.7331821617535903</v>
      </c>
      <c r="GM37" s="62">
        <f>VLOOKUP($B37,RD_15[#All],GM$2,0)/GM$1</f>
        <v>1.6897203325774754</v>
      </c>
      <c r="GN37" s="62">
        <f>VLOOKUP($B37,RD_15[#All],GN$2,0)/GN$1</f>
        <v>1.7093726379440664</v>
      </c>
      <c r="GO37" s="62">
        <f>VLOOKUP($B37,RD_15[#All],GO$2,0)/GO$1</f>
        <v>1.7174603174603176</v>
      </c>
      <c r="GP37" s="62">
        <f>VLOOKUP($B37,RD_15[#All],GP$2,0)/GP$1</f>
        <v>1.7019841269841269</v>
      </c>
      <c r="GQ37" s="62">
        <f>VLOOKUP($B37,RD_15[#All],GQ$2,0)/GQ$1</f>
        <v>1.7384920634920635</v>
      </c>
      <c r="GR37" s="62">
        <f>VLOOKUP($B37,RD_15[#All],GR$2,0)/GR$1</f>
        <v>1.6589311309808206</v>
      </c>
      <c r="GS37" s="62">
        <f>VLOOKUP($B37,RD_15[#All],GS$2,0)/GS$1</f>
        <v>1.7073083009638899</v>
      </c>
      <c r="GT37" s="62">
        <f>VLOOKUP($B37,RD_15[#All],GT$2,0)/GT$1</f>
        <v>1.6981946624803765</v>
      </c>
      <c r="GU37" s="62">
        <f>VLOOKUP($B37,RD_15[#All],GU$2,0)/GU$1</f>
        <v>1.6946778711484594</v>
      </c>
      <c r="GV37" s="62">
        <f>VLOOKUP($B37,RD_15[#All],GV$2,0)/GV$1</f>
        <v>1.6968125042659206</v>
      </c>
      <c r="GW37" s="62">
        <f>VLOOKUP($B37,RD_15[#All],GW$2,0)/GW$1</f>
        <v>1.7177280550774527</v>
      </c>
      <c r="GX37" s="62">
        <f>VLOOKUP($B37,RD_15[#All],GX$2,0)/GX$1</f>
        <v>1.7062401883830458</v>
      </c>
      <c r="GY37" s="62">
        <f>VLOOKUP($B37,RD_15[#All],GY$2,0)/GY$1</f>
        <v>1.7319636884854277</v>
      </c>
      <c r="GZ37" s="62">
        <f>VLOOKUP($B37,RD_15[#All],GZ$2,0)/GZ$1</f>
        <v>1.7419152276295131</v>
      </c>
      <c r="HA37" s="62">
        <f>VLOOKUP($B37,RD_15[#All],HA$2,0)/HA$1</f>
        <v>1.7452733601801924</v>
      </c>
      <c r="HB37" s="62">
        <f>VLOOKUP($B37,RD_15[#All],HB$2,0)/HB$1</f>
        <v>1.7022263450834882</v>
      </c>
      <c r="HC37" s="62">
        <f>VLOOKUP($B37,RD_15[#All],HC$2,0)/HC$1</f>
        <v>1.6697588126159557</v>
      </c>
      <c r="HD37" s="62">
        <f>VLOOKUP($B37,RD_15[#All],HD$2,0)/HD$1</f>
        <v>1.695447409733124</v>
      </c>
      <c r="HE37" s="62">
        <f>VLOOKUP($B37,RD_15[#All],HE$2,0)/HE$1</f>
        <v>1.6862330216367485</v>
      </c>
      <c r="HF37" s="62">
        <f>VLOOKUP($B37,RD_15[#All],HF$2,0)/HF$1</f>
        <v>1.7184472985577957</v>
      </c>
      <c r="HG37" s="62">
        <f>VLOOKUP($B37,RD_15[#All],HG$2,0)/HG$1</f>
        <v>1.6970826792255362</v>
      </c>
      <c r="HH37" s="62">
        <f>VLOOKUP($B37,RD_15[#All],HH$2,0)/HH$1</f>
        <v>1.6993720565149135</v>
      </c>
      <c r="HI37" s="62">
        <f>VLOOKUP($B37,RD_15[#All],HI$2,0)/HI$1</f>
        <v>1.7036891679748822</v>
      </c>
      <c r="HJ37" s="62">
        <f>VLOOKUP($B37,RD_15[#All],HJ$2,0)/HJ$1</f>
        <v>1.7213642213642213</v>
      </c>
      <c r="HK37" s="62">
        <f>VLOOKUP($B37,RD_15[#All],HK$2,0)/HK$1</f>
        <v>1.7144509625712634</v>
      </c>
      <c r="HL37" s="62">
        <f>VLOOKUP($B37,RD_15[#All],HL$2,0)/HL$1</f>
        <v>1.6832373975231116</v>
      </c>
      <c r="HM37" s="62">
        <f>VLOOKUP($B37,RD_15[#All],HM$2,0)/HM$1</f>
        <v>1.6571821036106751</v>
      </c>
      <c r="HN37" s="62">
        <f>VLOOKUP($B37,RD_15[#All],HN$2,0)/HN$1</f>
        <v>1.6260349586016558</v>
      </c>
      <c r="HO37" s="62">
        <f>VLOOKUP($B37,RD_15[#All],HO$2,0)/HO$1</f>
        <v>1.6667761860954133</v>
      </c>
      <c r="HP37" s="62">
        <f>VLOOKUP($B37,RD_15[#All],HP$2,0)/HP$1</f>
        <v>1.6394464121736847</v>
      </c>
      <c r="HQ37" s="62">
        <f>VLOOKUP($B37,RD_15[#All],HQ$2,0)/HQ$1</f>
        <v>1.6279298153725283</v>
      </c>
      <c r="HR37" s="62">
        <f>VLOOKUP($B37,RD_15[#All],HR$2,0)/HR$1</f>
        <v>1.6237045782500328</v>
      </c>
      <c r="HS37" s="62">
        <f>VLOOKUP($B37,RD_15[#All],HS$2,0)/HS$1</f>
        <v>1.6560374149659864</v>
      </c>
      <c r="HT37" s="62">
        <f>VLOOKUP($B37,RD_15[#All],HT$2,0)/HT$1</f>
        <v>1.6308363107854418</v>
      </c>
      <c r="HU37" s="62">
        <f>VLOOKUP($B37,RD_15[#All],HU$2,0)/HU$1</f>
        <v>1.6697588126159557</v>
      </c>
      <c r="HV37" s="62">
        <f>VLOOKUP($B37,RD_15[#All],HV$2,0)/HV$1</f>
        <v>1.7072213500784932</v>
      </c>
      <c r="HW37" s="62">
        <f>VLOOKUP($B37,RD_15[#All],HW$2,0)/HW$1</f>
        <v>1.7017268445839875</v>
      </c>
      <c r="HX37" s="62">
        <f>VLOOKUP($B37,RD_15[#All],HX$2,0)/HX$1</f>
        <v>1.6848508634222921</v>
      </c>
      <c r="HY37" s="62">
        <f>VLOOKUP($B37,RD_15[#All],HY$2,0)/HY$1</f>
        <v>1.6224489795918366</v>
      </c>
      <c r="HZ37" s="62">
        <f>VLOOKUP($B37,RD_15[#All],HZ$2,0)/HZ$1</f>
        <v>1.6722733049263658</v>
      </c>
      <c r="IA37" s="62">
        <f>VLOOKUP($B37,RD_15[#All],IA$2,0)/IA$1</f>
        <v>1.5584772370486657</v>
      </c>
      <c r="IB37" s="62">
        <f>VLOOKUP($B37,RD_15[#All],IB$2,0)/IB$1</f>
        <v>1.616580698213351</v>
      </c>
      <c r="IC37" s="62">
        <f>VLOOKUP($B37,RD_15[#All],IC$2,0)/IC$1</f>
        <v>1.7201726844583987</v>
      </c>
      <c r="ID37" s="62">
        <f>VLOOKUP($B37,RD_15[#All],ID$2,0)/ID$1</f>
        <v>1.6966248037676608</v>
      </c>
      <c r="IE37" s="62">
        <f>VLOOKUP($B37,RD_15[#All],IE$2,0)/IE$1</f>
        <v>1.6981946624803765</v>
      </c>
      <c r="IF37" s="62">
        <f>VLOOKUP($B37,RD_15[#All],IF$2,0)/IF$1</f>
        <v>1.3983516483516483</v>
      </c>
      <c r="IG37" s="62">
        <f>VLOOKUP($B37,RD_15[#All],IG$2,0)/IG$1</f>
        <v>1.0286312327128653</v>
      </c>
      <c r="IH37" s="62">
        <f>VLOOKUP($B37,RD_15[#All],IH$2,0)/IH$1</f>
        <v>1.6666666666666665</v>
      </c>
      <c r="II37" s="62">
        <f>VLOOKUP($B37,RD_15[#All],II$2,0)/II$1</f>
        <v>1.0215294909172459</v>
      </c>
      <c r="IJ37" s="62">
        <f>VLOOKUP($B37,RD_15[#All],IJ$2,0)/IJ$1</f>
        <v>1.681991477909845</v>
      </c>
      <c r="IK37" s="62">
        <f>VLOOKUP($B37,RD_15[#All],IK$2,0)/IK$1</f>
        <v>1.7527472527472527</v>
      </c>
      <c r="IL37" s="62">
        <f>VLOOKUP($B37,RD_15[#All],IL$2,0)/IL$1</f>
        <v>1.7621664050235477</v>
      </c>
      <c r="IM37" s="62">
        <f>VLOOKUP($B37,RD_15[#All],IM$2,0)/IM$1</f>
        <v>1.6585557299843015</v>
      </c>
      <c r="IN37" s="62">
        <f>VLOOKUP($B37,RD_15[#All],IN$2,0)/IN$1</f>
        <v>1.6846079090977049</v>
      </c>
      <c r="IO37" s="62">
        <f>VLOOKUP($B37,RD_15[#All],IO$2,0)/IO$1</f>
        <v>1.6950549450549448</v>
      </c>
      <c r="IP37" s="62">
        <f>VLOOKUP($B37,RD_15[#All],IP$2,0)/IP$1</f>
        <v>1.6431187859759289</v>
      </c>
      <c r="IQ37" s="62">
        <f>VLOOKUP($B37,RD_15[#All],IQ$2,0)/IQ$1</f>
        <v>1.7425431711145996</v>
      </c>
      <c r="IR37" s="62">
        <f>VLOOKUP($B37,RD_15[#All],IR$2,0)/IR$1</f>
        <v>1.6621813560589069</v>
      </c>
      <c r="IS37" s="62">
        <f>VLOOKUP($B37,RD_15[#All],IS$2,0)/IS$1</f>
        <v>1.6969425132690437</v>
      </c>
      <c r="IT37" s="62">
        <f>VLOOKUP($B37,RD_15[#All],IT$2,0)/IT$1</f>
        <v>1.6775061673020857</v>
      </c>
      <c r="IU37" s="62">
        <f>VLOOKUP($B37,RD_15[#All],IU$2,0)/IU$1</f>
        <v>1.2659789190401434</v>
      </c>
      <c r="IV37" s="62">
        <f>VLOOKUP($B37,RD_15[#All],IV$2,0)/IV$1</f>
        <v>1.5784555580473947</v>
      </c>
      <c r="IW37" s="62">
        <f>VLOOKUP($B37,RD_15[#All],IW$2,0)/IW$1</f>
        <v>1.4947297600358822</v>
      </c>
      <c r="IX37" s="62">
        <f>VLOOKUP($B37,RD_15[#All],IX$2,0)/IX$1</f>
        <v>1.6786274949540254</v>
      </c>
      <c r="IY37" s="62">
        <f>VLOOKUP($B37,RD_15[#All],IY$2,0)/IY$1</f>
        <v>1.6763848396501457</v>
      </c>
      <c r="IZ37" s="62">
        <f>VLOOKUP($B37,RD_15[#All],IZ$2,0)/IZ$1</f>
        <v>1.6654773797630942</v>
      </c>
      <c r="JA37" s="62">
        <f>VLOOKUP($B37,RD_15[#All],JA$2,0)/JA$1</f>
        <v>1.6484567058180826</v>
      </c>
      <c r="JB37" s="62">
        <f>VLOOKUP($B37,RD_15[#All],JB$2,0)/JB$1</f>
        <v>1.656883489181626</v>
      </c>
      <c r="JC37" s="62">
        <f>VLOOKUP($B37,RD_15[#All],JC$2,0)/JC$1</f>
        <v>1.6827541827541825</v>
      </c>
      <c r="JD37" s="62">
        <f>VLOOKUP($B37,RD_15[#All],JD$2,0)/JD$1</f>
        <v>1.7123053810434308</v>
      </c>
      <c r="JE37" s="62">
        <f>VLOOKUP($B37,RD_15[#All],JE$2,0)/JE$1</f>
        <v>1.7235740450026165</v>
      </c>
      <c r="JF37" s="62">
        <f>VLOOKUP($B37,RD_15[#All],JF$2,0)/JF$1</f>
        <v>1.6611363869599425</v>
      </c>
      <c r="JG37" s="62">
        <f>VLOOKUP($B37,RD_15[#All],JG$2,0)/JG$1</f>
        <v>1.7047902348958868</v>
      </c>
      <c r="JH37" s="62">
        <f>VLOOKUP($B37,RD_15[#All],JH$2,0)/JH$1</f>
        <v>1.7132867132867133</v>
      </c>
      <c r="JI37" s="62">
        <f>VLOOKUP($B37,RD_15[#All],JI$2,0)/JI$1</f>
        <v>1.7053443450958981</v>
      </c>
      <c r="JJ37" s="62">
        <f>VLOOKUP($B37,RD_15[#All],JJ$2,0)/JJ$1</f>
        <v>1.6879393898027439</v>
      </c>
      <c r="JK37" s="62">
        <f>VLOOKUP($B37,RD_15[#All],JK$2,0)/JK$1</f>
        <v>1.7072213500784932</v>
      </c>
      <c r="JL37" s="62">
        <f>VLOOKUP($B37,RD_15[#All],JL$2,0)/JL$1</f>
        <v>1.7230173319327731</v>
      </c>
      <c r="JM37" s="62">
        <f>VLOOKUP($B37,RD_15[#All],JM$2,0)/JM$1</f>
        <v>1.6665575487756972</v>
      </c>
      <c r="JN37" s="62">
        <f>VLOOKUP($B37,RD_15[#All],JN$2,0)/JN$1</f>
        <v>1.6288585786073222</v>
      </c>
      <c r="JO37" s="62">
        <f>VLOOKUP($B37,RD_15[#All],JO$2,0)/JO$1</f>
        <v>1.6950373183187113</v>
      </c>
      <c r="JP37" s="62">
        <f>VLOOKUP($B37,RD_15[#All],JP$2,0)/JP$1</f>
        <v>1.6826923076923077</v>
      </c>
      <c r="JQ37" s="62">
        <f>VLOOKUP($B37,RD_15[#All],JQ$2,0)/JQ$1</f>
        <v>1.7015524158381301</v>
      </c>
      <c r="JR37" s="62">
        <f>VLOOKUP($B37,RD_15[#All],JR$2,0)/JR$1</f>
        <v>1.6797488226059654</v>
      </c>
      <c r="JS37" s="62">
        <f>VLOOKUP($B37,RD_15[#All],JS$2,0)/JS$1</f>
        <v>1.7032967032967035</v>
      </c>
      <c r="JT37" s="62">
        <f>VLOOKUP($B37,RD_15[#All],JT$2,0)/JT$1</f>
        <v>1.7181690489961166</v>
      </c>
      <c r="JU37" s="62">
        <f>VLOOKUP($B37,RD_15[#All],JU$2,0)/JU$1</f>
        <v>1.7011559868702728</v>
      </c>
      <c r="JV37" s="62">
        <f>VLOOKUP($B37,RD_15[#All],JV$2,0)/JV$1</f>
        <v>1.675736961451247</v>
      </c>
      <c r="JW37" s="62">
        <f>VLOOKUP($B37,RD_15[#All],JW$2,0)/JW$1</f>
        <v>1.6549508692365833</v>
      </c>
      <c r="JX37" s="62">
        <f>VLOOKUP($B37,RD_15[#All],JX$2,0)/JX$1</f>
        <v>1.6515495086923657</v>
      </c>
      <c r="JY37" s="62">
        <f>VLOOKUP($B37,RD_15[#All],JY$2,0)/JY$1</f>
        <v>1.664777021919879</v>
      </c>
      <c r="JZ37" s="62">
        <f>VLOOKUP($B37,RD_15[#All],JZ$2,0)/JZ$1</f>
        <v>1.6243386243386242</v>
      </c>
      <c r="KA37" s="62">
        <f>VLOOKUP($B37,RD_15[#All],KA$2,0)/KA$1</f>
        <v>1.6504157218442932</v>
      </c>
      <c r="KB37" s="62">
        <f>VLOOKUP($B37,RD_15[#All],KB$2,0)/KB$1</f>
        <v>1.6594860166288736</v>
      </c>
      <c r="KC37" s="62">
        <f>VLOOKUP($B37,RD_15[#All],KC$2,0)/KC$1</f>
        <v>1.6375661375661374</v>
      </c>
      <c r="KD37" s="62">
        <f>VLOOKUP($B37,RD_15[#All],KD$2,0)/KD$1</f>
        <v>1.6318972033257746</v>
      </c>
      <c r="KE37" s="62">
        <f>VLOOKUP($B37,RD_15[#All],KE$2,0)/KE$1</f>
        <v>1.7010582010582009</v>
      </c>
      <c r="KF37" s="62">
        <f>VLOOKUP($B37,RD_15[#All],KF$2,0)/KF$1</f>
        <v>1.6773636991028296</v>
      </c>
      <c r="KG37" s="62">
        <f>VLOOKUP($B37,RD_15[#All],KG$2,0)/KG$1</f>
        <v>1.6859410430839001</v>
      </c>
      <c r="KH37" s="62">
        <f>VLOOKUP($B37,RD_15[#All],KH$2,0)/KH$1</f>
        <v>1.6840513983371126</v>
      </c>
      <c r="KI37" s="62">
        <f>VLOOKUP($B37,RD_15[#All],KI$2,0)/KI$1</f>
        <v>1.7003968253968254</v>
      </c>
      <c r="KJ37" s="62">
        <f>VLOOKUP($B37,RD_15[#All],KJ$2,0)/KJ$1</f>
        <v>1.6722222222222221</v>
      </c>
      <c r="KK37" s="62">
        <f>VLOOKUP($B37,RD_15[#All],KK$2,0)/KK$1</f>
        <v>1.6567460317460319</v>
      </c>
      <c r="KL37" s="62">
        <f>VLOOKUP($B37,RD_15[#All],KL$2,0)/KL$1</f>
        <v>1.6617199391171993</v>
      </c>
      <c r="KM37" s="62">
        <f>VLOOKUP($B37,RD_15[#All],KM$2,0)/KM$1</f>
        <v>1.6875951293759512</v>
      </c>
      <c r="KN37" s="62">
        <f>VLOOKUP($B37,RD_15[#All],KN$2,0)/KN$1</f>
        <v>1.6738718240424726</v>
      </c>
      <c r="KO37" s="62">
        <f>VLOOKUP($B37,RD_15[#All],KO$2,0)/KO$1</f>
        <v>1.6806977626090254</v>
      </c>
      <c r="KP37" s="62">
        <f>VLOOKUP($B37,RD_15[#All],KP$2,0)/KP$1</f>
        <v>1.6841107318923021</v>
      </c>
      <c r="KQ37" s="62">
        <f>VLOOKUP($B37,RD_15[#All],KQ$2,0)/KQ$1</f>
        <v>1.6787815853236416</v>
      </c>
      <c r="KR37" s="62">
        <f>VLOOKUP($B37,RD_15[#All],KR$2,0)/KR$1</f>
        <v>1.6621160409556315</v>
      </c>
      <c r="KS37" s="62">
        <f>VLOOKUP($B37,RD_15[#All],KS$2,0)/KS$1</f>
        <v>1.6598407281001137</v>
      </c>
      <c r="KT37" s="62">
        <f>VLOOKUP($B37,RD_15[#All],KT$2,0)/KT$1</f>
        <v>1.6689419795221845</v>
      </c>
      <c r="KU37" s="62">
        <f>VLOOKUP($B37,RD_15[#All],KU$2,0)/KU$1</f>
        <v>1.6742510428517254</v>
      </c>
      <c r="KV37" s="62">
        <f>VLOOKUP($B37,RD_15[#All],KV$2,0)/KV$1</f>
        <v>1.6867924528301887</v>
      </c>
      <c r="KW37" s="62">
        <f>VLOOKUP($B37,RD_15[#All],KW$2,0)/KW$1</f>
        <v>1.6806977626090254</v>
      </c>
      <c r="KX37" s="62">
        <f>VLOOKUP($B37,RD_15[#All],KX$2,0)/KX$1</f>
        <v>1.7195767195767195</v>
      </c>
      <c r="KY37" s="62">
        <f>VLOOKUP($B37,RD_15[#All],KY$2,0)/KY$1</f>
        <v>1.7015873015873015</v>
      </c>
      <c r="KZ37" s="62">
        <f>VLOOKUP($B37,RD_15[#All],KZ$2,0)/KZ$1</f>
        <v>1.676984126984127</v>
      </c>
      <c r="LA37" s="62">
        <f>VLOOKUP($B37,RD_15[#All],LA$2,0)/LA$1</f>
        <v>1.1934850863422293</v>
      </c>
      <c r="LB37" s="62">
        <f>VLOOKUP($B37,RD_15[#All],LB$2,0)/LB$1</f>
        <v>1.3729438263599756</v>
      </c>
      <c r="LC37" s="62">
        <f>VLOOKUP($B37,RD_15[#All],LC$2,0)/LC$1</f>
        <v>1.7051587301587301</v>
      </c>
      <c r="LD37" s="62">
        <f>VLOOKUP($B37,RD_15[#All],LD$2,0)/LD$1</f>
        <v>1.6662928907826866</v>
      </c>
      <c r="LE37" s="62">
        <f>VLOOKUP($B37,RD_15[#All],LE$2,0)/LE$1</f>
        <v>1.6651715631307467</v>
      </c>
      <c r="LF37" s="62">
        <f>VLOOKUP($B37,RD_15[#All],LF$2,0)/LF$1</f>
        <v>1.6599387007550273</v>
      </c>
      <c r="LG37" s="62">
        <f>VLOOKUP($B37,RD_15[#All],LG$2,0)/LG$1</f>
        <v>1.682936507936508</v>
      </c>
      <c r="LH37" s="62">
        <f>VLOOKUP($B37,RD_15[#All],LH$2,0)/LH$1</f>
        <v>1.6429810790713046</v>
      </c>
      <c r="LI37" s="62">
        <f>VLOOKUP($B37,RD_15[#All],LI$2,0)/LI$1</f>
        <v>1.206548553487329</v>
      </c>
      <c r="LJ37" s="62">
        <f>VLOOKUP($B37,RD_15[#All],LJ$2,0)/LJ$1</f>
        <v>1.6190951905237621</v>
      </c>
      <c r="LK37" s="62">
        <f>VLOOKUP($B37,RD_15[#All],LK$2,0)/LK$1</f>
        <v>1.6420722135007848</v>
      </c>
      <c r="LL37" s="62">
        <f>VLOOKUP($B37,RD_15[#All],LL$2,0)/LL$1</f>
        <v>1.6664050235478807</v>
      </c>
      <c r="LM37" s="62">
        <f>VLOOKUP($B37,RD_15[#All],LM$2,0)/LM$1</f>
        <v>1.7163788592360019</v>
      </c>
      <c r="LN37" s="62">
        <f>VLOOKUP($B37,RD_15[#All],LN$2,0)/LN$1</f>
        <v>1.5571503326605367</v>
      </c>
      <c r="LO37" s="62">
        <f>VLOOKUP($B37,RD_15[#All],LO$2,0)/LO$1</f>
        <v>1.6853554608656647</v>
      </c>
      <c r="LP37" s="62">
        <f>VLOOKUP($B37,RD_15[#All],LP$2,0)/LP$1</f>
        <v>1.6730208566943261</v>
      </c>
      <c r="LQ37" s="62">
        <f>VLOOKUP($B37,RD_15[#All],LQ$2,0)/LQ$1</f>
        <v>1.6113478358376316</v>
      </c>
      <c r="LR37" s="62">
        <f>VLOOKUP($B37,RD_15[#All],LR$2,0)/LR$1</f>
        <v>0.9852732301711894</v>
      </c>
      <c r="LS37" s="62">
        <f>VLOOKUP($B37,RD_15[#All],LS$2,0)/LS$1</f>
        <v>1.7109925904714178</v>
      </c>
      <c r="LT37" s="62">
        <f>VLOOKUP($B37,RD_15[#All],LT$2,0)/LT$1</f>
        <v>1.6766091051805336</v>
      </c>
      <c r="LU37" s="62">
        <f>VLOOKUP($B37,RD_15[#All],LU$2,0)/LU$1</f>
        <v>1.6401098901098901</v>
      </c>
      <c r="LV37" s="62">
        <f>VLOOKUP($B37,RD_15[#All],LV$2,0)/LV$1</f>
        <v>0.76412872841444257</v>
      </c>
      <c r="LW37" s="62">
        <f>VLOOKUP($B37,RD_15[#All],LW$2,0)/LW$1</f>
        <v>1.6577708006279432</v>
      </c>
      <c r="LX37" s="62">
        <f>VLOOKUP($B37,RD_15[#All],LX$2,0)/LX$1</f>
        <v>1.7582417582417582</v>
      </c>
      <c r="LY37" s="62">
        <f>VLOOKUP($B37,RD_15[#All],LY$2,0)/LY$1</f>
        <v>1.0604395604395604</v>
      </c>
      <c r="LZ37" s="62">
        <f>VLOOKUP($B37,RD_15[#All],LZ$2,0)/LZ$1</f>
        <v>1.6416236824400088</v>
      </c>
      <c r="MA37" s="62">
        <f>VLOOKUP($B37,RD_15[#All],MA$2,0)/MA$1</f>
        <v>1.6689093219705464</v>
      </c>
      <c r="MB37" s="62">
        <f>VLOOKUP($B37,RD_15[#All],MB$2,0)/MB$1</f>
        <v>1.6722733049263658</v>
      </c>
      <c r="MC37" s="62">
        <f>VLOOKUP($B37,RD_15[#All],MC$2,0)/MC$1</f>
        <v>1.6550796142632878</v>
      </c>
      <c r="MD37" s="62">
        <f>VLOOKUP($B37,RD_15[#All],MD$2,0)/MD$1</f>
        <v>1.6547058383793076</v>
      </c>
      <c r="ME37" s="62">
        <f>VLOOKUP($B37,RD_15[#All],ME$2,0)/ME$1</f>
        <v>1.6674142184346266</v>
      </c>
      <c r="MF37" s="62">
        <f>VLOOKUP($B37,RD_15[#All],MF$2,0)/MF$1</f>
        <v>1.6371383718322492</v>
      </c>
      <c r="MG37" s="62">
        <f>VLOOKUP($B37,RD_15[#All],MG$2,0)/MG$1</f>
        <v>1.6670404425506464</v>
      </c>
      <c r="MH37" s="62">
        <f>VLOOKUP($B37,RD_15[#All],MH$2,0)/MH$1</f>
        <v>1.6857292367496448</v>
      </c>
      <c r="MI37" s="62">
        <f>VLOOKUP($B37,RD_15[#All],MI$2,0)/MI$1</f>
        <v>1.6438663377438887</v>
      </c>
      <c r="MJ37" s="62">
        <f>VLOOKUP($B37,RD_15[#All],MJ$2,0)/MJ$1</f>
        <v>1.6785714285714284</v>
      </c>
      <c r="MK37" s="62">
        <f>VLOOKUP($B37,RD_15[#All],MK$2,0)/MK$1</f>
        <v>1.6836734693877551</v>
      </c>
      <c r="ML37" s="62">
        <f>VLOOKUP($B37,RD_15[#All],ML$2,0)/ML$1</f>
        <v>1.6756372878821857</v>
      </c>
      <c r="MM37" s="62">
        <f>VLOOKUP($B37,RD_15[#All],MM$2,0)/MM$1</f>
        <v>1.633479302652235</v>
      </c>
      <c r="MN37" s="62">
        <f>VLOOKUP($B37,RD_15[#All],MN$2,0)/MN$1</f>
        <v>1.6601255886970172</v>
      </c>
      <c r="MO37" s="62">
        <f>VLOOKUP($B37,RD_15[#All],MO$2,0)/MO$1</f>
        <v>1.6919152276295133</v>
      </c>
      <c r="MP37" s="62">
        <f>VLOOKUP($B37,RD_15[#All],MP$2,0)/MP$1</f>
        <v>1.6690452404738121</v>
      </c>
      <c r="MQ37" s="62">
        <f>VLOOKUP($B37,RD_15[#All],MQ$2,0)/MQ$1</f>
        <v>1.6326530612244896</v>
      </c>
      <c r="MR37" s="62">
        <f>VLOOKUP($B37,RD_15[#All],MR$2,0)/MR$1</f>
        <v>1.6356432682963296</v>
      </c>
      <c r="MS37" s="62">
        <f>VLOOKUP($B37,RD_15[#All],MS$2,0)/MS$1</f>
        <v>1.6766091051805336</v>
      </c>
      <c r="MT37" s="62">
        <f>VLOOKUP($B37,RD_15[#All],MT$2,0)/MT$1</f>
        <v>1.6454973597830742</v>
      </c>
      <c r="MU37" s="62">
        <f>VLOOKUP($B37,RD_15[#All],MU$2,0)/MU$1</f>
        <v>1.6752635119982058</v>
      </c>
      <c r="MV37" s="62">
        <f>VLOOKUP($B37,RD_15[#All],MV$2,0)/MV$1</f>
        <v>1.6619095190523765</v>
      </c>
      <c r="MW37" s="62">
        <f>VLOOKUP($B37,RD_15[#All],MW$2,0)/MW$1</f>
        <v>1.6389324960753533</v>
      </c>
      <c r="MX37" s="62">
        <f>VLOOKUP($B37,RD_15[#All],MX$2,0)/MX$1</f>
        <v>1.6569484936831875</v>
      </c>
      <c r="MY37" s="62">
        <f>VLOOKUP($B37,RD_15[#All],MY$2,0)/MY$1</f>
        <v>1.6412872841444268</v>
      </c>
      <c r="MZ37" s="62">
        <f>VLOOKUP($B37,RD_15[#All],MZ$2,0)/MZ$1</f>
        <v>1.6824960753532181</v>
      </c>
      <c r="NA37" s="62">
        <f>VLOOKUP($B37,RD_15[#All],NA$2,0)/NA$1</f>
        <v>1.671073287614641</v>
      </c>
      <c r="NB37" s="62">
        <f>VLOOKUP($B37,RD_15[#All],NB$2,0)/NB$1</f>
        <v>1.6773940345368916</v>
      </c>
      <c r="NC37" s="62">
        <f>VLOOKUP($B37,RD_15[#All],NC$2,0)/NC$1</f>
        <v>1.6981946624803765</v>
      </c>
      <c r="ND37" s="62">
        <f>VLOOKUP($B37,RD_15[#All],ND$2,0)/ND$1</f>
        <v>1.6805337519623234</v>
      </c>
      <c r="NE37" s="62">
        <f>IFERROR(AVERAGEIF(Inv_SY_B20[[#This Row],[BLK1_INV1]:[BLK12_INV31]],"&gt;"&amp;0.1,Inv_SY_B20[[#This Row],[BLK1_INV1]:[BLK12_INV31]]),"")</f>
        <v>1.6605897959209313</v>
      </c>
    </row>
    <row r="38" spans="2:369" x14ac:dyDescent="0.35">
      <c r="B38" s="86">
        <f t="shared" si="6"/>
        <v>45779</v>
      </c>
      <c r="C38" s="62">
        <f>VLOOKUP($B38,RD_15[#All],C$2,0)/C$1</f>
        <v>4.0191387559808609</v>
      </c>
      <c r="D38" s="62">
        <f>VLOOKUP($B38,RD_15[#All],D$2,0)/D$1</f>
        <v>3.9170653907496011</v>
      </c>
      <c r="E38" s="62">
        <f>VLOOKUP($B38,RD_15[#All],E$2,0)/E$1</f>
        <v>4.0553030303030297</v>
      </c>
      <c r="F38" s="62">
        <f>VLOOKUP($B38,RD_15[#All],F$2,0)/F$1</f>
        <v>4.0590909090909086</v>
      </c>
      <c r="G38" s="62">
        <f>VLOOKUP($B38,RD_15[#All],G$2,0)/G$1</f>
        <v>4.0159090909090907</v>
      </c>
      <c r="H38" s="62">
        <f>VLOOKUP($B38,RD_15[#All],H$2,0)/H$1</f>
        <v>3.9096431283219442</v>
      </c>
      <c r="I38" s="62">
        <f>VLOOKUP($B38,RD_15[#All],I$2,0)/I$1</f>
        <v>4.1507268553940326</v>
      </c>
      <c r="J38" s="62">
        <f>VLOOKUP($B38,RD_15[#All],J$2,0)/J$1</f>
        <v>3.9371212121212125</v>
      </c>
      <c r="K38" s="62">
        <f>VLOOKUP($B38,RD_15[#All],K$2,0)/K$1</f>
        <v>4.0712121212121213</v>
      </c>
      <c r="L38" s="62">
        <f>VLOOKUP($B38,RD_15[#All],L$2,0)/L$1</f>
        <v>4.0795454545454541</v>
      </c>
      <c r="M38" s="62">
        <f>VLOOKUP($B38,RD_15[#All],M$2,0)/M$1</f>
        <v>4.0977272727272727</v>
      </c>
      <c r="N38" s="62">
        <f>VLOOKUP($B38,RD_15[#All],N$2,0)/N$1</f>
        <v>4.077272727272728</v>
      </c>
      <c r="O38" s="62">
        <f>VLOOKUP($B38,RD_15[#All],O$2,0)/O$1</f>
        <v>4.0712121212121213</v>
      </c>
      <c r="P38" s="62">
        <f>VLOOKUP($B38,RD_15[#All],P$2,0)/P$1</f>
        <v>4.0765151515151521</v>
      </c>
      <c r="Q38" s="62">
        <f>VLOOKUP($B38,RD_15[#All],Q$2,0)/Q$1</f>
        <v>4.1143939393939393</v>
      </c>
      <c r="R38" s="62">
        <f>VLOOKUP($B38,RD_15[#All],R$2,0)/R$1</f>
        <v>4.1015151515151516</v>
      </c>
      <c r="S38" s="62">
        <f>VLOOKUP($B38,RD_15[#All],S$2,0)/S$1</f>
        <v>4.0502392344497604</v>
      </c>
      <c r="T38" s="62">
        <f>VLOOKUP($B38,RD_15[#All],T$2,0)/T$1</f>
        <v>4.0701754385964906</v>
      </c>
      <c r="U38" s="62">
        <f>VLOOKUP($B38,RD_15[#All],U$2,0)/U$1</f>
        <v>4.0424242424242429</v>
      </c>
      <c r="V38" s="62">
        <f>VLOOKUP($B38,RD_15[#All],V$2,0)/V$1</f>
        <v>4.0962121212121216</v>
      </c>
      <c r="W38" s="62">
        <f>VLOOKUP($B38,RD_15[#All],W$2,0)/W$1</f>
        <v>4.1992424242424242</v>
      </c>
      <c r="X38" s="62">
        <f>VLOOKUP($B38,RD_15[#All],X$2,0)/X$1</f>
        <v>4.1553030303030303</v>
      </c>
      <c r="Y38" s="62">
        <f>VLOOKUP($B38,RD_15[#All],Y$2,0)/Y$1</f>
        <v>4.202272727272728</v>
      </c>
      <c r="Z38" s="62">
        <f>VLOOKUP($B38,RD_15[#All],Z$2,0)/Z$1</f>
        <v>4.166666666666667</v>
      </c>
      <c r="AA38" s="62">
        <f>VLOOKUP($B38,RD_15[#All],AA$2,0)/AA$1</f>
        <v>4.1537878787878784</v>
      </c>
      <c r="AB38" s="62">
        <f>VLOOKUP($B38,RD_15[#All],AB$2,0)/AB$1</f>
        <v>4.124242424242424</v>
      </c>
      <c r="AC38" s="62">
        <f>VLOOKUP($B38,RD_15[#All],AC$2,0)/AC$1</f>
        <v>4.1803030303030297</v>
      </c>
      <c r="AD38" s="62">
        <f>VLOOKUP($B38,RD_15[#All],AD$2,0)/AD$1</f>
        <v>4.124242424242424</v>
      </c>
      <c r="AE38" s="62">
        <f>VLOOKUP($B38,RD_15[#All],AE$2,0)/AE$1</f>
        <v>4.1916666666666664</v>
      </c>
      <c r="AF38" s="62">
        <f>VLOOKUP($B38,RD_15[#All],AF$2,0)/AF$1</f>
        <v>4.1962121212121213</v>
      </c>
      <c r="AG38" s="62">
        <f>VLOOKUP($B38,RD_15[#All],AG$2,0)/AG$1</f>
        <v>4.1462121212121206</v>
      </c>
      <c r="AH38" s="62">
        <f>VLOOKUP($B38,RD_15[#All],AH$2,0)/AH$1</f>
        <v>4.1689393939393939</v>
      </c>
      <c r="AI38" s="62">
        <f>VLOOKUP($B38,RD_15[#All],AI$2,0)/AI$1</f>
        <v>3.9893939393939397</v>
      </c>
      <c r="AJ38" s="62">
        <f>VLOOKUP($B38,RD_15[#All],AJ$2,0)/AJ$1</f>
        <v>3.9505582137161079</v>
      </c>
      <c r="AK38" s="62">
        <f>VLOOKUP($B38,RD_15[#All],AK$2,0)/AK$1</f>
        <v>3.9776714513556617</v>
      </c>
      <c r="AL38" s="62">
        <f>VLOOKUP($B38,RD_15[#All],AL$2,0)/AL$1</f>
        <v>4.0143540669856455</v>
      </c>
      <c r="AM38" s="62">
        <f>VLOOKUP($B38,RD_15[#All],AM$2,0)/AM$1</f>
        <v>4.0685805422647521</v>
      </c>
      <c r="AN38" s="62">
        <f>VLOOKUP($B38,RD_15[#All],AN$2,0)/AN$1</f>
        <v>4.094896331738437</v>
      </c>
      <c r="AO38" s="62">
        <f>VLOOKUP($B38,RD_15[#All],AO$2,0)/AO$1</f>
        <v>4.0151515151515156</v>
      </c>
      <c r="AP38" s="62">
        <f>VLOOKUP($B38,RD_15[#All],AP$2,0)/AP$1</f>
        <v>4.0438596491228074</v>
      </c>
      <c r="AQ38" s="62">
        <f>VLOOKUP($B38,RD_15[#All],AQ$2,0)/AQ$1</f>
        <v>3.9553030303030305</v>
      </c>
      <c r="AR38" s="62">
        <f>VLOOKUP($B38,RD_15[#All],AR$2,0)/AR$1</f>
        <v>4.0128388017118404</v>
      </c>
      <c r="AS38" s="62">
        <f>VLOOKUP($B38,RD_15[#All],AS$2,0)/AS$1</f>
        <v>4.0686546463245499</v>
      </c>
      <c r="AT38" s="62">
        <f>VLOOKUP($B38,RD_15[#All],AT$2,0)/AT$1</f>
        <v>4.1198830409356724</v>
      </c>
      <c r="AU38" s="62">
        <f>VLOOKUP($B38,RD_15[#All],AU$2,0)/AU$1</f>
        <v>4.1191520467836256</v>
      </c>
      <c r="AV38" s="62">
        <f>VLOOKUP($B38,RD_15[#All],AV$2,0)/AV$1</f>
        <v>4.1939218523878443</v>
      </c>
      <c r="AW38" s="62">
        <f>VLOOKUP($B38,RD_15[#All],AW$2,0)/AW$1</f>
        <v>4.0777479892761397</v>
      </c>
      <c r="AX38" s="62">
        <f>VLOOKUP($B38,RD_15[#All],AX$2,0)/AX$1</f>
        <v>4.0591397849462361</v>
      </c>
      <c r="AY38" s="62">
        <f>VLOOKUP($B38,RD_15[#All],AY$2,0)/AY$1</f>
        <v>3.8801955990220049</v>
      </c>
      <c r="AZ38" s="62">
        <f>VLOOKUP($B38,RD_15[#All],AZ$2,0)/AZ$1</f>
        <v>4.0921144452198179</v>
      </c>
      <c r="BA38" s="62">
        <f>VLOOKUP($B38,RD_15[#All],BA$2,0)/BA$1</f>
        <v>4.1297653958944274</v>
      </c>
      <c r="BB38" s="62">
        <f>VLOOKUP($B38,RD_15[#All],BB$2,0)/BB$1</f>
        <v>4.0282813633067436</v>
      </c>
      <c r="BC38" s="62">
        <f>VLOOKUP($B38,RD_15[#All],BC$2,0)/BC$1</f>
        <v>3.9862914862914867</v>
      </c>
      <c r="BD38" s="62">
        <f>VLOOKUP($B38,RD_15[#All],BD$2,0)/BD$1</f>
        <v>3.9875776397515521</v>
      </c>
      <c r="BE38" s="62">
        <f>VLOOKUP($B38,RD_15[#All],BE$2,0)/BE$1</f>
        <v>3.9406077348066297</v>
      </c>
      <c r="BF38" s="62">
        <f>VLOOKUP($B38,RD_15[#All],BF$2,0)/BF$1</f>
        <v>3.9209237228831344</v>
      </c>
      <c r="BG38" s="62">
        <f>VLOOKUP($B38,RD_15[#All],BG$2,0)/BG$1</f>
        <v>3.983198924731183</v>
      </c>
      <c r="BH38" s="62">
        <f>VLOOKUP($B38,RD_15[#All],BH$2,0)/BH$1</f>
        <v>3.8471248246844323</v>
      </c>
      <c r="BI38" s="62">
        <f>VLOOKUP($B38,RD_15[#All],BI$2,0)/BI$1</f>
        <v>3.8578274760383384</v>
      </c>
      <c r="BJ38" s="62">
        <f>VLOOKUP($B38,RD_15[#All],BJ$2,0)/BJ$1</f>
        <v>3.8233657858136296</v>
      </c>
      <c r="BK38" s="62">
        <f>VLOOKUP($B38,RD_15[#All],BK$2,0)/BK$1</f>
        <v>4.05</v>
      </c>
      <c r="BL38" s="62">
        <f>VLOOKUP($B38,RD_15[#All],BL$2,0)/BL$1</f>
        <v>3.9729299363057327</v>
      </c>
      <c r="BM38" s="62">
        <f>VLOOKUP($B38,RD_15[#All],BM$2,0)/BM$1</f>
        <v>4.0036656891495603</v>
      </c>
      <c r="BN38" s="62">
        <f>VLOOKUP($B38,RD_15[#All],BN$2,0)/BN$1</f>
        <v>4.1956521739130439</v>
      </c>
      <c r="BO38" s="62">
        <f>VLOOKUP($B38,RD_15[#All],BO$2,0)/BO$1</f>
        <v>4.1587301587301591</v>
      </c>
      <c r="BP38" s="62">
        <f>VLOOKUP($B38,RD_15[#All],BP$2,0)/BP$1</f>
        <v>4.3042575285565947</v>
      </c>
      <c r="BQ38" s="62">
        <f>VLOOKUP($B38,RD_15[#All],BQ$2,0)/BQ$1</f>
        <v>4.2308488612836435</v>
      </c>
      <c r="BR38" s="62">
        <f>VLOOKUP($B38,RD_15[#All],BR$2,0)/BR$1</f>
        <v>4.1804692891649413</v>
      </c>
      <c r="BS38" s="62">
        <f>VLOOKUP($B38,RD_15[#All],BS$2,0)/BS$1</f>
        <v>4.2692241230343866</v>
      </c>
      <c r="BT38" s="62">
        <f>VLOOKUP($B38,RD_15[#All],BT$2,0)/BT$1</f>
        <v>4.1048999309868872</v>
      </c>
      <c r="BU38" s="62">
        <f>VLOOKUP($B38,RD_15[#All],BU$2,0)/BU$1</f>
        <v>4.3008971704623882</v>
      </c>
      <c r="BV38" s="62">
        <f>VLOOKUP($B38,RD_15[#All],BV$2,0)/BV$1</f>
        <v>4.1790890269151131</v>
      </c>
      <c r="BW38" s="62">
        <f>VLOOKUP($B38,RD_15[#All],BW$2,0)/BW$1</f>
        <v>4.1269841269841265</v>
      </c>
      <c r="BX38" s="62">
        <f>VLOOKUP($B38,RD_15[#All],BX$2,0)/BX$1</f>
        <v>4.0852025734654847</v>
      </c>
      <c r="BY38" s="62">
        <f>VLOOKUP($B38,RD_15[#All],BY$2,0)/BY$1</f>
        <v>4.1193926846100757</v>
      </c>
      <c r="BZ38" s="62">
        <f>VLOOKUP($B38,RD_15[#All],BZ$2,0)/BZ$1</f>
        <v>4.2510822510822512</v>
      </c>
      <c r="CA38" s="62">
        <f>VLOOKUP($B38,RD_15[#All],CA$2,0)/CA$1</f>
        <v>4.2225829725829724</v>
      </c>
      <c r="CB38" s="62">
        <f>VLOOKUP($B38,RD_15[#All],CB$2,0)/CB$1</f>
        <v>4.0759144237405103</v>
      </c>
      <c r="CC38" s="62">
        <f>VLOOKUP($B38,RD_15[#All],CC$2,0)/CC$1</f>
        <v>4.0686680469289156</v>
      </c>
      <c r="CD38" s="62">
        <f>VLOOKUP($B38,RD_15[#All],CD$2,0)/CD$1</f>
        <v>4.3371290545203589</v>
      </c>
      <c r="CE38" s="62">
        <f>VLOOKUP($B38,RD_15[#All],CE$2,0)/CE$1</f>
        <v>4.095928226363009</v>
      </c>
      <c r="CF38" s="62">
        <f>VLOOKUP($B38,RD_15[#All],CF$2,0)/CF$1</f>
        <v>4.134589947089947</v>
      </c>
      <c r="CG38" s="62">
        <f>VLOOKUP($B38,RD_15[#All],CG$2,0)/CG$1</f>
        <v>4.3129744651483781</v>
      </c>
      <c r="CH38" s="62">
        <f>VLOOKUP($B38,RD_15[#All],CH$2,0)/CH$1</f>
        <v>4.2157287157287158</v>
      </c>
      <c r="CI38" s="62">
        <f>VLOOKUP($B38,RD_15[#All],CI$2,0)/CI$1</f>
        <v>4.1518288474810214</v>
      </c>
      <c r="CJ38" s="62">
        <f>VLOOKUP($B38,RD_15[#All],CJ$2,0)/CJ$1</f>
        <v>4.2763347763347772</v>
      </c>
      <c r="CK38" s="62">
        <f>VLOOKUP($B38,RD_15[#All],CK$2,0)/CK$1</f>
        <v>4.1616161616161618</v>
      </c>
      <c r="CL38" s="62">
        <f>VLOOKUP($B38,RD_15[#All],CL$2,0)/CL$1</f>
        <v>4.1009158458614126</v>
      </c>
      <c r="CM38" s="62">
        <f>VLOOKUP($B38,RD_15[#All],CM$2,0)/CM$1</f>
        <v>4.095928226363009</v>
      </c>
      <c r="CN38" s="62">
        <f>VLOOKUP($B38,RD_15[#All],CN$2,0)/CN$1</f>
        <v>4.2077294685990339</v>
      </c>
      <c r="CO38" s="62">
        <f>VLOOKUP($B38,RD_15[#All],CO$2,0)/CO$1</f>
        <v>4.191856452726018</v>
      </c>
      <c r="CP38" s="62">
        <f>VLOOKUP($B38,RD_15[#All],CP$2,0)/CP$1</f>
        <v>4.0807453416149064</v>
      </c>
      <c r="CQ38" s="62">
        <f>VLOOKUP($B38,RD_15[#All],CQ$2,0)/CQ$1</f>
        <v>4.1390614216701174</v>
      </c>
      <c r="CR38" s="62">
        <f>VLOOKUP($B38,RD_15[#All],CR$2,0)/CR$1</f>
        <v>4.2625948930296751</v>
      </c>
      <c r="CS38" s="62">
        <f>VLOOKUP($B38,RD_15[#All],CS$2,0)/CS$1</f>
        <v>4.2888198757763973</v>
      </c>
      <c r="CT38" s="62">
        <f>VLOOKUP($B38,RD_15[#All],CT$2,0)/CT$1</f>
        <v>4.1535541752933058</v>
      </c>
      <c r="CU38" s="62">
        <f>VLOOKUP($B38,RD_15[#All],CU$2,0)/CU$1</f>
        <v>4.0774603174603179</v>
      </c>
      <c r="CV38" s="62">
        <f>VLOOKUP($B38,RD_15[#All],CV$2,0)/CV$1</f>
        <v>4.3274672187715657</v>
      </c>
      <c r="CW38" s="62">
        <f>VLOOKUP($B38,RD_15[#All],CW$2,0)/CW$1</f>
        <v>4.1601104209799855</v>
      </c>
      <c r="CX38" s="62">
        <f>VLOOKUP($B38,RD_15[#All],CX$2,0)/CX$1</f>
        <v>4.1883116883116882</v>
      </c>
      <c r="CY38" s="62">
        <f>VLOOKUP($B38,RD_15[#All],CY$2,0)/CY$1</f>
        <v>4.2200577200577198</v>
      </c>
      <c r="CZ38" s="62">
        <f>VLOOKUP($B38,RD_15[#All],CZ$2,0)/CZ$1</f>
        <v>4.1818495514147687</v>
      </c>
      <c r="DA38" s="62">
        <f>VLOOKUP($B38,RD_15[#All],DA$2,0)/DA$1</f>
        <v>4.2156352920783497</v>
      </c>
      <c r="DB38" s="62">
        <f>VLOOKUP($B38,RD_15[#All],DB$2,0)/DB$1</f>
        <v>4.1618357487922699</v>
      </c>
      <c r="DC38" s="62">
        <f>VLOOKUP($B38,RD_15[#All],DC$2,0)/DC$1</f>
        <v>4.4261559696342303</v>
      </c>
      <c r="DD38" s="62">
        <f>VLOOKUP($B38,RD_15[#All],DD$2,0)/DD$1</f>
        <v>4.1642512077294684</v>
      </c>
      <c r="DE38" s="62">
        <f>VLOOKUP($B38,RD_15[#All],DE$2,0)/DE$1</f>
        <v>4.2781228433402347</v>
      </c>
      <c r="DF38" s="62">
        <f>VLOOKUP($B38,RD_15[#All],DF$2,0)/DF$1</f>
        <v>4.1535541752933058</v>
      </c>
      <c r="DG38" s="62">
        <f>VLOOKUP($B38,RD_15[#All],DG$2,0)/DG$1</f>
        <v>4.1732229123533475</v>
      </c>
      <c r="DH38" s="62">
        <f>VLOOKUP($B38,RD_15[#All],DH$2,0)/DH$1</f>
        <v>4.2850241545893715</v>
      </c>
      <c r="DI38" s="62">
        <f>VLOOKUP($B38,RD_15[#All],DI$2,0)/DI$1</f>
        <v>4.266735679779158</v>
      </c>
      <c r="DJ38" s="62">
        <f>VLOOKUP($B38,RD_15[#All],DJ$2,0)/DJ$1</f>
        <v>4.2550034506556242</v>
      </c>
      <c r="DK38" s="62">
        <f>VLOOKUP($B38,RD_15[#All],DK$2,0)/DK$1</f>
        <v>4.3620559334845046</v>
      </c>
      <c r="DL38" s="62">
        <f>VLOOKUP($B38,RD_15[#All],DL$2,0)/DL$1</f>
        <v>4.0757575757575761</v>
      </c>
      <c r="DM38" s="62">
        <f>VLOOKUP($B38,RD_15[#All],DM$2,0)/DM$1</f>
        <v>4.1635610766045543</v>
      </c>
      <c r="DN38" s="62">
        <f>VLOOKUP($B38,RD_15[#All],DN$2,0)/DN$1</f>
        <v>4.162180814354727</v>
      </c>
      <c r="DO38" s="62">
        <f>VLOOKUP($B38,RD_15[#All],DO$2,0)/DO$1</f>
        <v>4.0310559006211184</v>
      </c>
      <c r="DP38" s="62">
        <f>VLOOKUP($B38,RD_15[#All],DP$2,0)/DP$1</f>
        <v>4.2253278122843341</v>
      </c>
      <c r="DQ38" s="62">
        <f>VLOOKUP($B38,RD_15[#All],DQ$2,0)/DQ$1</f>
        <v>4.2097998619737744</v>
      </c>
      <c r="DR38" s="62">
        <f>VLOOKUP($B38,RD_15[#All],DR$2,0)/DR$1</f>
        <v>4.3126293995859211</v>
      </c>
      <c r="DS38" s="62">
        <f>VLOOKUP($B38,RD_15[#All],DS$2,0)/DS$1</f>
        <v>4.2346445824706693</v>
      </c>
      <c r="DT38" s="62">
        <f>VLOOKUP($B38,RD_15[#All],DT$2,0)/DT$1</f>
        <v>4.2298136645962732</v>
      </c>
      <c r="DU38" s="62">
        <f>VLOOKUP($B38,RD_15[#All],DU$2,0)/DU$1</f>
        <v>4.2124819624819629</v>
      </c>
      <c r="DV38" s="62">
        <f>VLOOKUP($B38,RD_15[#All],DV$2,0)/DV$1</f>
        <v>4.2824675324675328</v>
      </c>
      <c r="DW38" s="62">
        <f>VLOOKUP($B38,RD_15[#All],DW$2,0)/DW$1</f>
        <v>4.4144237405106965</v>
      </c>
      <c r="DX38" s="62">
        <f>VLOOKUP($B38,RD_15[#All],DX$2,0)/DX$1</f>
        <v>4.387508626639061</v>
      </c>
      <c r="DY38" s="62">
        <f>VLOOKUP($B38,RD_15[#All],DY$2,0)/DY$1</f>
        <v>4.3157349896480328</v>
      </c>
      <c r="DZ38" s="62">
        <f>VLOOKUP($B38,RD_15[#All],DZ$2,0)/DZ$1</f>
        <v>4.3868184955141469</v>
      </c>
      <c r="EA38" s="62">
        <f>VLOOKUP($B38,RD_15[#All],EA$2,0)/EA$1</f>
        <v>4.0976535541752934</v>
      </c>
      <c r="EB38" s="62">
        <f>VLOOKUP($B38,RD_15[#All],EB$2,0)/EB$1</f>
        <v>4.1815044858523116</v>
      </c>
      <c r="EC38" s="62">
        <f>VLOOKUP($B38,RD_15[#All],EC$2,0)/EC$1</f>
        <v>4.1663216011042099</v>
      </c>
      <c r="ED38" s="62">
        <f>VLOOKUP($B38,RD_15[#All],ED$2,0)/ED$1</f>
        <v>3.6262939958592133</v>
      </c>
      <c r="EE38" s="62">
        <f>VLOOKUP($B38,RD_15[#All],EE$2,0)/EE$1</f>
        <v>4.1314699792960656</v>
      </c>
      <c r="EF38" s="62">
        <f>VLOOKUP($B38,RD_15[#All],EF$2,0)/EF$1</f>
        <v>4.2605244996549345</v>
      </c>
      <c r="EG38" s="62">
        <f>VLOOKUP($B38,RD_15[#All],EG$2,0)/EG$1</f>
        <v>4.1604554865424435</v>
      </c>
      <c r="EH38" s="62">
        <f>VLOOKUP($B38,RD_15[#All],EH$2,0)/EH$1</f>
        <v>4.1725327812284334</v>
      </c>
      <c r="EI38" s="62">
        <f>VLOOKUP($B38,RD_15[#All],EI$2,0)/EI$1</f>
        <v>4.2474747474747483</v>
      </c>
      <c r="EJ38" s="62">
        <f>VLOOKUP($B38,RD_15[#All],EJ$2,0)/EJ$1</f>
        <v>4.2443064182194616</v>
      </c>
      <c r="EK38" s="62">
        <f>VLOOKUP($B38,RD_15[#All],EK$2,0)/EK$1</f>
        <v>4.1044444444444448</v>
      </c>
      <c r="EL38" s="62">
        <f>VLOOKUP($B38,RD_15[#All],EL$2,0)/EL$1</f>
        <v>4.1925465838509313</v>
      </c>
      <c r="EM38" s="62">
        <f>VLOOKUP($B38,RD_15[#All],EM$2,0)/EM$1</f>
        <v>4.291580400276052</v>
      </c>
      <c r="EN38" s="62">
        <f>VLOOKUP($B38,RD_15[#All],EN$2,0)/EN$1</f>
        <v>4.1842650103519663</v>
      </c>
      <c r="EO38" s="62">
        <f>VLOOKUP($B38,RD_15[#All],EO$2,0)/EO$1</f>
        <v>4.2028985507246377</v>
      </c>
      <c r="EP38" s="62">
        <f>VLOOKUP($B38,RD_15[#All],EP$2,0)/EP$1</f>
        <v>4.4047619047619042</v>
      </c>
      <c r="EQ38" s="62">
        <f>VLOOKUP($B38,RD_15[#All],EQ$2,0)/EQ$1</f>
        <v>4.2015182884748095</v>
      </c>
      <c r="ER38" s="62">
        <f>VLOOKUP($B38,RD_15[#All],ER$2,0)/ER$1</f>
        <v>4.1959972394755001</v>
      </c>
      <c r="ES38" s="62">
        <f>VLOOKUP($B38,RD_15[#All],ES$2,0)/ES$1</f>
        <v>4.2032436162870939</v>
      </c>
      <c r="ET38" s="62">
        <f>VLOOKUP($B38,RD_15[#All],ET$2,0)/ET$1</f>
        <v>4.4011544011544013</v>
      </c>
      <c r="EU38" s="62">
        <f>VLOOKUP($B38,RD_15[#All],EU$2,0)/EU$1</f>
        <v>4.2671957671957674</v>
      </c>
      <c r="EV38" s="62">
        <f>VLOOKUP($B38,RD_15[#All],EV$2,0)/EV$1</f>
        <v>4.2716450216450212</v>
      </c>
      <c r="EW38" s="62">
        <f>VLOOKUP($B38,RD_15[#All],EW$2,0)/EW$1</f>
        <v>4.3214285714285712</v>
      </c>
      <c r="EX38" s="62">
        <f>VLOOKUP($B38,RD_15[#All],EX$2,0)/EX$1</f>
        <v>4.1846100759144234</v>
      </c>
      <c r="EY38" s="62">
        <f>VLOOKUP($B38,RD_15[#All],EY$2,0)/EY$1</f>
        <v>4.353741496598639</v>
      </c>
      <c r="EZ38" s="62">
        <f>VLOOKUP($B38,RD_15[#All],EZ$2,0)/EZ$1</f>
        <v>4.3264320220841954</v>
      </c>
      <c r="FA38" s="62">
        <f>VLOOKUP($B38,RD_15[#All],FA$2,0)/FA$1</f>
        <v>4.3792270531400961</v>
      </c>
      <c r="FB38" s="62">
        <f>VLOOKUP($B38,RD_15[#All],FB$2,0)/FB$1</f>
        <v>4.5431331953071075</v>
      </c>
      <c r="FC38" s="62">
        <f>VLOOKUP($B38,RD_15[#All],FC$2,0)/FC$1</f>
        <v>0</v>
      </c>
      <c r="FD38" s="62">
        <f>VLOOKUP($B38,RD_15[#All],FD$2,0)/FD$1</f>
        <v>4.4627329192546581</v>
      </c>
      <c r="FE38" s="62">
        <f>VLOOKUP($B38,RD_15[#All],FE$2,0)/FE$1</f>
        <v>4.5017253278122835</v>
      </c>
      <c r="FF38" s="62">
        <f>VLOOKUP($B38,RD_15[#All],FF$2,0)/FF$1</f>
        <v>4.1977225672877845</v>
      </c>
      <c r="FG38" s="202">
        <f>VLOOKUP($B38,RD_15[#All],FG$2,0)/FG$1</f>
        <v>4.1783988957901999</v>
      </c>
      <c r="FH38" s="62">
        <f>VLOOKUP($B38,RD_15[#All],FH$2,0)/FH$1</f>
        <v>4.2163561076604559</v>
      </c>
      <c r="FI38" s="62">
        <f>VLOOKUP($B38,RD_15[#All],FI$2,0)/FI$1</f>
        <v>4.3105590062111805</v>
      </c>
      <c r="FJ38" s="62">
        <f>VLOOKUP($B38,RD_15[#All],FJ$2,0)/FJ$1</f>
        <v>4.1375661375661377</v>
      </c>
      <c r="FK38" s="62">
        <f>VLOOKUP($B38,RD_15[#All],FK$2,0)/FK$1</f>
        <v>4.2398205659075225</v>
      </c>
      <c r="FL38" s="62">
        <f>VLOOKUP($B38,RD_15[#All],FL$2,0)/FL$1</f>
        <v>4.1720779220779223</v>
      </c>
      <c r="FM38" s="62">
        <f>VLOOKUP($B38,RD_15[#All],FM$2,0)/FM$1</f>
        <v>4.1810279667422519</v>
      </c>
      <c r="FN38" s="62">
        <f>VLOOKUP($B38,RD_15[#All],FN$2,0)/FN$1</f>
        <v>4.2199546485260768</v>
      </c>
      <c r="FO38" s="62">
        <f>VLOOKUP($B38,RD_15[#All],FO$2,0)/FO$1</f>
        <v>4.1851851851851851</v>
      </c>
      <c r="FP38" s="62">
        <f>VLOOKUP($B38,RD_15[#All],FP$2,0)/FP$1</f>
        <v>4.1825396825396828</v>
      </c>
      <c r="FQ38" s="62">
        <f>VLOOKUP($B38,RD_15[#All],FQ$2,0)/FQ$1</f>
        <v>4.1557067271352981</v>
      </c>
      <c r="FR38" s="62">
        <f>VLOOKUP($B38,RD_15[#All],FR$2,0)/FR$1</f>
        <v>4.185563114134542</v>
      </c>
      <c r="FS38" s="62">
        <f>VLOOKUP($B38,RD_15[#All],FS$2,0)/FS$1</f>
        <v>4.204081632653061</v>
      </c>
      <c r="FT38" s="62">
        <f>VLOOKUP($B38,RD_15[#All],FT$2,0)/FT$1</f>
        <v>4.2373393801965227</v>
      </c>
      <c r="FU38" s="62">
        <f>VLOOKUP($B38,RD_15[#All],FU$2,0)/FU$1</f>
        <v>4.2475434618291761</v>
      </c>
      <c r="FV38" s="62">
        <f>VLOOKUP($B38,RD_15[#All],FV$2,0)/FV$1</f>
        <v>4.2146636432350713</v>
      </c>
      <c r="FW38" s="62">
        <f>VLOOKUP($B38,RD_15[#All],FW$2,0)/FW$1</f>
        <v>4.215041572184429</v>
      </c>
      <c r="FX38" s="62">
        <f>VLOOKUP($B38,RD_15[#All],FX$2,0)/FX$1</f>
        <v>4.2203325774754346</v>
      </c>
      <c r="FY38" s="62">
        <f>VLOOKUP($B38,RD_15[#All],FY$2,0)/FY$1</f>
        <v>4.2399848828420259</v>
      </c>
      <c r="FZ38" s="62">
        <f>VLOOKUP($B38,RD_15[#All],FZ$2,0)/FZ$1</f>
        <v>4.269047619047619</v>
      </c>
      <c r="GA38" s="62">
        <f>VLOOKUP($B38,RD_15[#All],GA$2,0)/GA$1</f>
        <v>4.4215167548500878</v>
      </c>
      <c r="GB38" s="62">
        <f>VLOOKUP($B38,RD_15[#All],GB$2,0)/GB$1</f>
        <v>4.0761183261183263</v>
      </c>
      <c r="GC38" s="62">
        <f>VLOOKUP($B38,RD_15[#All],GC$2,0)/GC$1</f>
        <v>4.2309145880574448</v>
      </c>
      <c r="GD38" s="62">
        <f>VLOOKUP($B38,RD_15[#All],GD$2,0)/GD$1</f>
        <v>4.2244897959183669</v>
      </c>
      <c r="GE38" s="62">
        <f>VLOOKUP($B38,RD_15[#All],GE$2,0)/GE$1</f>
        <v>4.2464096749811029</v>
      </c>
      <c r="GF38" s="62">
        <f>VLOOKUP($B38,RD_15[#All],GF$2,0)/GF$1</f>
        <v>4.2328042328042326</v>
      </c>
      <c r="GG38" s="62">
        <f>VLOOKUP($B38,RD_15[#All],GG$2,0)/GG$1</f>
        <v>4.2082388510959934</v>
      </c>
      <c r="GH38" s="62">
        <f>VLOOKUP($B38,RD_15[#All],GH$2,0)/GH$1</f>
        <v>4.2278911564625847</v>
      </c>
      <c r="GI38" s="62">
        <f>VLOOKUP($B38,RD_15[#All],GI$2,0)/GI$1</f>
        <v>4.193121693121693</v>
      </c>
      <c r="GJ38" s="62">
        <f>VLOOKUP($B38,RD_15[#All],GJ$2,0)/GJ$1</f>
        <v>4.2331821617535894</v>
      </c>
      <c r="GK38" s="62">
        <f>VLOOKUP($B38,RD_15[#All],GK$2,0)/GK$1</f>
        <v>4.1655328798185938</v>
      </c>
      <c r="GL38" s="62">
        <f>VLOOKUP($B38,RD_15[#All],GL$2,0)/GL$1</f>
        <v>4.2256235827664392</v>
      </c>
      <c r="GM38" s="62">
        <f>VLOOKUP($B38,RD_15[#All],GM$2,0)/GM$1</f>
        <v>4.1553287981859404</v>
      </c>
      <c r="GN38" s="62">
        <f>VLOOKUP($B38,RD_15[#All],GN$2,0)/GN$1</f>
        <v>4.1814058956916096</v>
      </c>
      <c r="GO38" s="62">
        <f>VLOOKUP($B38,RD_15[#All],GO$2,0)/GO$1</f>
        <v>4.2738095238095237</v>
      </c>
      <c r="GP38" s="62">
        <f>VLOOKUP($B38,RD_15[#All],GP$2,0)/GP$1</f>
        <v>4.253968253968254</v>
      </c>
      <c r="GQ38" s="62">
        <f>VLOOKUP($B38,RD_15[#All],GQ$2,0)/GQ$1</f>
        <v>4.2738095238095237</v>
      </c>
      <c r="GR38" s="62">
        <f>VLOOKUP($B38,RD_15[#All],GR$2,0)/GR$1</f>
        <v>4.1307760562418956</v>
      </c>
      <c r="GS38" s="62">
        <f>VLOOKUP($B38,RD_15[#All],GS$2,0)/GS$1</f>
        <v>4.3479355488418934</v>
      </c>
      <c r="GT38" s="62">
        <f>VLOOKUP($B38,RD_15[#All],GT$2,0)/GT$1</f>
        <v>4.4328885400313967</v>
      </c>
      <c r="GU38" s="62">
        <f>VLOOKUP($B38,RD_15[#All],GU$2,0)/GU$1</f>
        <v>4.1822094691535145</v>
      </c>
      <c r="GV38" s="62">
        <f>VLOOKUP($B38,RD_15[#All],GV$2,0)/GV$1</f>
        <v>4.1536413896662348</v>
      </c>
      <c r="GW38" s="62">
        <f>VLOOKUP($B38,RD_15[#All],GW$2,0)/GW$1</f>
        <v>4.3958691910499139</v>
      </c>
      <c r="GX38" s="62">
        <f>VLOOKUP($B38,RD_15[#All],GX$2,0)/GX$1</f>
        <v>4.1542386185243334</v>
      </c>
      <c r="GY38" s="62">
        <f>VLOOKUP($B38,RD_15[#All],GY$2,0)/GY$1</f>
        <v>4.060132414169682</v>
      </c>
      <c r="GZ38" s="62">
        <f>VLOOKUP($B38,RD_15[#All],GZ$2,0)/GZ$1</f>
        <v>4.4050235478806909</v>
      </c>
      <c r="HA38" s="62">
        <f>VLOOKUP($B38,RD_15[#All],HA$2,0)/HA$1</f>
        <v>4.265920414988738</v>
      </c>
      <c r="HB38" s="62">
        <f>VLOOKUP($B38,RD_15[#All],HB$2,0)/HB$1</f>
        <v>4.1743970315398888</v>
      </c>
      <c r="HC38" s="62">
        <f>VLOOKUP($B38,RD_15[#All],HC$2,0)/HC$1</f>
        <v>4.2222063650635082</v>
      </c>
      <c r="HD38" s="62">
        <f>VLOOKUP($B38,RD_15[#All],HD$2,0)/HD$1</f>
        <v>4.4101816550796142</v>
      </c>
      <c r="HE38" s="62">
        <f>VLOOKUP($B38,RD_15[#All],HE$2,0)/HE$1</f>
        <v>4.2471503651627875</v>
      </c>
      <c r="HF38" s="62">
        <f>VLOOKUP($B38,RD_15[#All],HF$2,0)/HF$1</f>
        <v>4.2584487335868548</v>
      </c>
      <c r="HG38" s="62">
        <f>VLOOKUP($B38,RD_15[#All],HG$2,0)/HG$1</f>
        <v>4.1862899005756153</v>
      </c>
      <c r="HH38" s="62">
        <f>VLOOKUP($B38,RD_15[#All],HH$2,0)/HH$1</f>
        <v>4.3100470957613819</v>
      </c>
      <c r="HI38" s="62">
        <f>VLOOKUP($B38,RD_15[#All],HI$2,0)/HI$1</f>
        <v>4.4093406593406588</v>
      </c>
      <c r="HJ38" s="62">
        <f>VLOOKUP($B38,RD_15[#All],HJ$2,0)/HJ$1</f>
        <v>4.134491634491634</v>
      </c>
      <c r="HK38" s="62">
        <f>VLOOKUP($B38,RD_15[#All],HK$2,0)/HK$1</f>
        <v>4.4761629348095511</v>
      </c>
      <c r="HL38" s="62">
        <f>VLOOKUP($B38,RD_15[#All],HL$2,0)/HL$1</f>
        <v>4.4326705040990753</v>
      </c>
      <c r="HM38" s="62">
        <f>VLOOKUP($B38,RD_15[#All],HM$2,0)/HM$1</f>
        <v>4.019492412349555</v>
      </c>
      <c r="HN38" s="62">
        <f>VLOOKUP($B38,RD_15[#All],HN$2,0)/HN$1</f>
        <v>4.0300959390195814</v>
      </c>
      <c r="HO38" s="62">
        <f>VLOOKUP($B38,RD_15[#All],HO$2,0)/HO$1</f>
        <v>4.1332632408989349</v>
      </c>
      <c r="HP38" s="62">
        <f>VLOOKUP($B38,RD_15[#All],HP$2,0)/HP$1</f>
        <v>4.1132100223009314</v>
      </c>
      <c r="HQ38" s="62">
        <f>VLOOKUP($B38,RD_15[#All],HQ$2,0)/HQ$1</f>
        <v>4.0532931779494561</v>
      </c>
      <c r="HR38" s="62">
        <f>VLOOKUP($B38,RD_15[#All],HR$2,0)/HR$1</f>
        <v>4.1574839302112032</v>
      </c>
      <c r="HS38" s="62">
        <f>VLOOKUP($B38,RD_15[#All],HS$2,0)/HS$1</f>
        <v>4.0470116618075807</v>
      </c>
      <c r="HT38" s="62">
        <f>VLOOKUP($B38,RD_15[#All],HT$2,0)/HT$1</f>
        <v>4.0259189729304179</v>
      </c>
      <c r="HU38" s="62">
        <f>VLOOKUP($B38,RD_15[#All],HU$2,0)/HU$1</f>
        <v>4.0298986727558157</v>
      </c>
      <c r="HV38" s="62">
        <f>VLOOKUP($B38,RD_15[#All],HV$2,0)/HV$1</f>
        <v>4.0648637077208507</v>
      </c>
      <c r="HW38" s="62">
        <f>VLOOKUP($B38,RD_15[#All],HW$2,0)/HW$1</f>
        <v>4.2083987441130297</v>
      </c>
      <c r="HX38" s="62">
        <f>VLOOKUP($B38,RD_15[#All],HX$2,0)/HX$1</f>
        <v>4.1640502354788067</v>
      </c>
      <c r="HY38" s="62">
        <f>VLOOKUP($B38,RD_15[#All],HY$2,0)/HY$1</f>
        <v>4.1624803767660907</v>
      </c>
      <c r="HZ38" s="62">
        <f>VLOOKUP($B38,RD_15[#All],HZ$2,0)/HZ$1</f>
        <v>4.0782686701054045</v>
      </c>
      <c r="IA38" s="62">
        <f>VLOOKUP($B38,RD_15[#All],IA$2,0)/IA$1</f>
        <v>4.222919937205651</v>
      </c>
      <c r="IB38" s="62">
        <f>VLOOKUP($B38,RD_15[#All],IB$2,0)/IB$1</f>
        <v>4.0947148090005232</v>
      </c>
      <c r="IC38" s="62">
        <f>VLOOKUP($B38,RD_15[#All],IC$2,0)/IC$1</f>
        <v>4.2574568288853998</v>
      </c>
      <c r="ID38" s="62">
        <f>VLOOKUP($B38,RD_15[#All],ID$2,0)/ID$1</f>
        <v>4.210361067503924</v>
      </c>
      <c r="IE38" s="62">
        <f>VLOOKUP($B38,RD_15[#All],IE$2,0)/IE$1</f>
        <v>4.2080062794348505</v>
      </c>
      <c r="IF38" s="62">
        <f>VLOOKUP($B38,RD_15[#All],IF$2,0)/IF$1</f>
        <v>4.1993720565149131</v>
      </c>
      <c r="IG38" s="62">
        <f>VLOOKUP($B38,RD_15[#All],IG$2,0)/IG$1</f>
        <v>4.1111609478956419</v>
      </c>
      <c r="IH38" s="62">
        <f>VLOOKUP($B38,RD_15[#All],IH$2,0)/IH$1</f>
        <v>4.095462360768483</v>
      </c>
      <c r="II38" s="62">
        <f>VLOOKUP($B38,RD_15[#All],II$2,0)/II$1</f>
        <v>4.1021903266801223</v>
      </c>
      <c r="IJ38" s="62">
        <f>VLOOKUP($B38,RD_15[#All],IJ$2,0)/IJ$1</f>
        <v>4.1111609478956419</v>
      </c>
      <c r="IK38" s="62">
        <f>VLOOKUP($B38,RD_15[#All],IK$2,0)/IK$1</f>
        <v>4.2586342229199365</v>
      </c>
      <c r="IL38" s="62">
        <f>VLOOKUP($B38,RD_15[#All],IL$2,0)/IL$1</f>
        <v>4.2425431711145993</v>
      </c>
      <c r="IM38" s="62">
        <f>VLOOKUP($B38,RD_15[#All],IM$2,0)/IM$1</f>
        <v>4.1569858712715853</v>
      </c>
      <c r="IN38" s="62">
        <f>VLOOKUP($B38,RD_15[#All],IN$2,0)/IN$1</f>
        <v>4.1171413620393214</v>
      </c>
      <c r="IO38" s="62">
        <f>VLOOKUP($B38,RD_15[#All],IO$2,0)/IO$1</f>
        <v>4.2111459968602825</v>
      </c>
      <c r="IP38" s="62">
        <f>VLOOKUP($B38,RD_15[#All],IP$2,0)/IP$1</f>
        <v>4.0924721536966437</v>
      </c>
      <c r="IQ38" s="62">
        <f>VLOOKUP($B38,RD_15[#All],IQ$2,0)/IQ$1</f>
        <v>1.0557299843014127</v>
      </c>
      <c r="IR38" s="62">
        <f>VLOOKUP($B38,RD_15[#All],IR$2,0)/IR$1</f>
        <v>1.0402182851162443</v>
      </c>
      <c r="IS38" s="62">
        <f>VLOOKUP($B38,RD_15[#All],IS$2,0)/IS$1</f>
        <v>4.1201315691111606</v>
      </c>
      <c r="IT38" s="62">
        <f>VLOOKUP($B38,RD_15[#All],IT$2,0)/IT$1</f>
        <v>4.1044329819840017</v>
      </c>
      <c r="IU38" s="62">
        <f>VLOOKUP($B38,RD_15[#All],IU$2,0)/IU$1</f>
        <v>4.1604993645809962</v>
      </c>
      <c r="IV38" s="62">
        <f>VLOOKUP($B38,RD_15[#All],IV$2,0)/IV$1</f>
        <v>4.3044030799132837</v>
      </c>
      <c r="IW38" s="62">
        <f>VLOOKUP($B38,RD_15[#All],IW$2,0)/IW$1</f>
        <v>4.1212528967631004</v>
      </c>
      <c r="IX38" s="62">
        <f>VLOOKUP($B38,RD_15[#All],IX$2,0)/IX$1</f>
        <v>4.1257382073708602</v>
      </c>
      <c r="IY38" s="62">
        <f>VLOOKUP($B38,RD_15[#All],IY$2,0)/IY$1</f>
        <v>4.1448007774538391</v>
      </c>
      <c r="IZ38" s="62">
        <f>VLOOKUP($B38,RD_15[#All],IZ$2,0)/IZ$1</f>
        <v>4.1954474097331245</v>
      </c>
      <c r="JA38" s="62">
        <f>VLOOKUP($B38,RD_15[#All],JA$2,0)/JA$1</f>
        <v>3.997541655285441</v>
      </c>
      <c r="JB38" s="62">
        <f>VLOOKUP($B38,RD_15[#All],JB$2,0)/JB$1</f>
        <v>4.1819671012217601</v>
      </c>
      <c r="JC38" s="62">
        <f>VLOOKUP($B38,RD_15[#All],JC$2,0)/JC$1</f>
        <v>4.162376662376662</v>
      </c>
      <c r="JD38" s="62">
        <f>VLOOKUP($B38,RD_15[#All],JD$2,0)/JD$1</f>
        <v>4.0111991259218795</v>
      </c>
      <c r="JE38" s="62">
        <f>VLOOKUP($B38,RD_15[#All],JE$2,0)/JE$1</f>
        <v>4.1319989534275257</v>
      </c>
      <c r="JF38" s="62">
        <f>VLOOKUP($B38,RD_15[#All],JF$2,0)/JF$1</f>
        <v>4.1446310676290485</v>
      </c>
      <c r="JG38" s="62">
        <f>VLOOKUP($B38,RD_15[#All],JG$2,0)/JG$1</f>
        <v>4.1764967347078326</v>
      </c>
      <c r="JH38" s="62">
        <f>VLOOKUP($B38,RD_15[#All],JH$2,0)/JH$1</f>
        <v>4.2646639075210508</v>
      </c>
      <c r="JI38" s="62">
        <f>VLOOKUP($B38,RD_15[#All],JI$2,0)/JI$1</f>
        <v>4.3007303255750466</v>
      </c>
      <c r="JJ38" s="62">
        <f>VLOOKUP($B38,RD_15[#All],JJ$2,0)/JJ$1</f>
        <v>4.1471571906354523</v>
      </c>
      <c r="JK38" s="62">
        <f>VLOOKUP($B38,RD_15[#All],JK$2,0)/JK$1</f>
        <v>4.2514628228913942</v>
      </c>
      <c r="JL38" s="62">
        <f>VLOOKUP($B38,RD_15[#All],JL$2,0)/JL$1</f>
        <v>4.1376706932773111</v>
      </c>
      <c r="JM38" s="62">
        <f>VLOOKUP($B38,RD_15[#All],JM$2,0)/JM$1</f>
        <v>4.0133560298546547</v>
      </c>
      <c r="JN38" s="62">
        <f>VLOOKUP($B38,RD_15[#All],JN$2,0)/JN$1</f>
        <v>4.1521895190236897</v>
      </c>
      <c r="JO38" s="62">
        <f>VLOOKUP($B38,RD_15[#All],JO$2,0)/JO$1</f>
        <v>4.0153201518921033</v>
      </c>
      <c r="JP38" s="62">
        <f>VLOOKUP($B38,RD_15[#All],JP$2,0)/JP$1</f>
        <v>4.1758241758241761</v>
      </c>
      <c r="JQ38" s="62">
        <f>VLOOKUP($B38,RD_15[#All],JQ$2,0)/JQ$1</f>
        <v>4.3685679399965114</v>
      </c>
      <c r="JR38" s="62">
        <f>VLOOKUP($B38,RD_15[#All],JR$2,0)/JR$1</f>
        <v>4.3096982382696671</v>
      </c>
      <c r="JS38" s="62">
        <f>VLOOKUP($B38,RD_15[#All],JS$2,0)/JS$1</f>
        <v>4.1212203945123198</v>
      </c>
      <c r="JT38" s="62">
        <f>VLOOKUP($B38,RD_15[#All],JT$2,0)/JT$1</f>
        <v>4.3873419813269434</v>
      </c>
      <c r="JU38" s="62">
        <f>VLOOKUP($B38,RD_15[#All],JU$2,0)/JU$1</f>
        <v>4.2229199372056518</v>
      </c>
      <c r="JV38" s="62">
        <f>VLOOKUP($B38,RD_15[#All],JV$2,0)/JV$1</f>
        <v>4.0710506424792134</v>
      </c>
      <c r="JW38" s="62">
        <f>VLOOKUP($B38,RD_15[#All],JW$2,0)/JW$1</f>
        <v>4.062358276643991</v>
      </c>
      <c r="JX38" s="62">
        <f>VLOOKUP($B38,RD_15[#All],JX$2,0)/JX$1</f>
        <v>4.0638699924414201</v>
      </c>
      <c r="JY38" s="62">
        <f>VLOOKUP($B38,RD_15[#All],JY$2,0)/JY$1</f>
        <v>4.062358276643991</v>
      </c>
      <c r="JZ38" s="62">
        <f>VLOOKUP($B38,RD_15[#All],JZ$2,0)/JZ$1</f>
        <v>4.0034013605442169</v>
      </c>
      <c r="KA38" s="62">
        <f>VLOOKUP($B38,RD_15[#All],KA$2,0)/KA$1</f>
        <v>3.9920634920634916</v>
      </c>
      <c r="KB38" s="62">
        <f>VLOOKUP($B38,RD_15[#All],KB$2,0)/KB$1</f>
        <v>4.0797430083144368</v>
      </c>
      <c r="KC38" s="62">
        <f>VLOOKUP($B38,RD_15[#All],KC$2,0)/KC$1</f>
        <v>4.010959939531368</v>
      </c>
      <c r="KD38" s="62">
        <f>VLOOKUP($B38,RD_15[#All],KD$2,0)/KD$1</f>
        <v>4.0105820105820102</v>
      </c>
      <c r="KE38" s="62">
        <f>VLOOKUP($B38,RD_15[#All],KE$2,0)/KE$1</f>
        <v>4.1186696900982609</v>
      </c>
      <c r="KF38" s="62">
        <f>VLOOKUP($B38,RD_15[#All],KF$2,0)/KF$1</f>
        <v>4.0131124913733611</v>
      </c>
      <c r="KG38" s="62">
        <f>VLOOKUP($B38,RD_15[#All],KG$2,0)/KG$1</f>
        <v>4.1111111111111107</v>
      </c>
      <c r="KH38" s="62">
        <f>VLOOKUP($B38,RD_15[#All],KH$2,0)/KH$1</f>
        <v>4.1118669690098262</v>
      </c>
      <c r="KI38" s="62">
        <f>VLOOKUP($B38,RD_15[#All],KI$2,0)/KI$1</f>
        <v>4.1781746031746039</v>
      </c>
      <c r="KJ38" s="62">
        <f>VLOOKUP($B38,RD_15[#All],KJ$2,0)/KJ$1</f>
        <v>4.1194444444444445</v>
      </c>
      <c r="KK38" s="62">
        <f>VLOOKUP($B38,RD_15[#All],KK$2,0)/KK$1</f>
        <v>4.1230158730158726</v>
      </c>
      <c r="KL38" s="62">
        <f>VLOOKUP($B38,RD_15[#All],KL$2,0)/KL$1</f>
        <v>4.0844748858447488</v>
      </c>
      <c r="KM38" s="62">
        <f>VLOOKUP($B38,RD_15[#All],KM$2,0)/KM$1</f>
        <v>4.1232876712328759</v>
      </c>
      <c r="KN38" s="62">
        <f>VLOOKUP($B38,RD_15[#All],KN$2,0)/KN$1</f>
        <v>4.0822904816078882</v>
      </c>
      <c r="KO38" s="62">
        <f>VLOOKUP($B38,RD_15[#All],KO$2,0)/KO$1</f>
        <v>4.0887372013651877</v>
      </c>
      <c r="KP38" s="62">
        <f>VLOOKUP($B38,RD_15[#All],KP$2,0)/KP$1</f>
        <v>4.1031475161167998</v>
      </c>
      <c r="KQ38" s="62">
        <f>VLOOKUP($B38,RD_15[#All],KQ$2,0)/KQ$1</f>
        <v>4.018691588785047</v>
      </c>
      <c r="KR38" s="62">
        <f>VLOOKUP($B38,RD_15[#All],KR$2,0)/KR$1</f>
        <v>4.0929086082669697</v>
      </c>
      <c r="KS38" s="62">
        <f>VLOOKUP($B38,RD_15[#All],KS$2,0)/KS$1</f>
        <v>4.0693970420932875</v>
      </c>
      <c r="KT38" s="62">
        <f>VLOOKUP($B38,RD_15[#All],KT$2,0)/KT$1</f>
        <v>4.121729237770194</v>
      </c>
      <c r="KU38" s="62">
        <f>VLOOKUP($B38,RD_15[#All],KU$2,0)/KU$1</f>
        <v>4.090633295411453</v>
      </c>
      <c r="KV38" s="62">
        <f>VLOOKUP($B38,RD_15[#All],KV$2,0)/KV$1</f>
        <v>4.2524109014675053</v>
      </c>
      <c r="KW38" s="62">
        <f>VLOOKUP($B38,RD_15[#All],KW$2,0)/KW$1</f>
        <v>4.1179370496776642</v>
      </c>
      <c r="KX38" s="62">
        <f>VLOOKUP($B38,RD_15[#All],KX$2,0)/KX$1</f>
        <v>4.1084656084656075</v>
      </c>
      <c r="KY38" s="62">
        <f>VLOOKUP($B38,RD_15[#All],KY$2,0)/KY$1</f>
        <v>4.2265873015873012</v>
      </c>
      <c r="KZ38" s="62">
        <f>VLOOKUP($B38,RD_15[#All],KZ$2,0)/KZ$1</f>
        <v>4.181746031746032</v>
      </c>
      <c r="LA38" s="62">
        <f>VLOOKUP($B38,RD_15[#All],LA$2,0)/LA$1</f>
        <v>4.1193092621664045</v>
      </c>
      <c r="LB38" s="62">
        <f>VLOOKUP($B38,RD_15[#All],LB$2,0)/LB$1</f>
        <v>4.0266875981161698</v>
      </c>
      <c r="LC38" s="62">
        <f>VLOOKUP($B38,RD_15[#All],LC$2,0)/LC$1</f>
        <v>4.1365079365079369</v>
      </c>
      <c r="LD38" s="62">
        <f>VLOOKUP($B38,RD_15[#All],LD$2,0)/LD$1</f>
        <v>4.0199596322045297</v>
      </c>
      <c r="LE38" s="62">
        <f>VLOOKUP($B38,RD_15[#All],LE$2,0)/LE$1</f>
        <v>4.0154743215967699</v>
      </c>
      <c r="LF38" s="62">
        <f>VLOOKUP($B38,RD_15[#All],LF$2,0)/LF$1</f>
        <v>4.0326680122598493</v>
      </c>
      <c r="LG38" s="62">
        <f>VLOOKUP($B38,RD_15[#All],LG$2,0)/LG$1</f>
        <v>4.1031746031746028</v>
      </c>
      <c r="LH38" s="62">
        <f>VLOOKUP($B38,RD_15[#All],LH$2,0)/LH$1</f>
        <v>4.0770883252086261</v>
      </c>
      <c r="LI38" s="62">
        <f>VLOOKUP($B38,RD_15[#All],LI$2,0)/LI$1</f>
        <v>4.0225760633923899</v>
      </c>
      <c r="LJ38" s="62">
        <f>VLOOKUP($B38,RD_15[#All],LJ$2,0)/LJ$1</f>
        <v>3.9988582845725706</v>
      </c>
      <c r="LK38" s="62">
        <f>VLOOKUP($B38,RD_15[#All],LK$2,0)/LK$1</f>
        <v>4.0470957613814758</v>
      </c>
      <c r="LL38" s="62">
        <f>VLOOKUP($B38,RD_15[#All],LL$2,0)/LL$1</f>
        <v>4.0490580847723701</v>
      </c>
      <c r="LM38" s="62">
        <f>VLOOKUP($B38,RD_15[#All],LM$2,0)/LM$1</f>
        <v>4.0278089257681087</v>
      </c>
      <c r="LN38" s="62">
        <f>VLOOKUP($B38,RD_15[#All],LN$2,0)/LN$1</f>
        <v>3.9881886820662329</v>
      </c>
      <c r="LO38" s="62">
        <f>VLOOKUP($B38,RD_15[#All],LO$2,0)/LO$1</f>
        <v>3.9840771473424534</v>
      </c>
      <c r="LP38" s="62">
        <f>VLOOKUP($B38,RD_15[#All],LP$2,0)/LP$1</f>
        <v>3.9732376467070343</v>
      </c>
      <c r="LQ38" s="62">
        <f>VLOOKUP($B38,RD_15[#All],LQ$2,0)/LQ$1</f>
        <v>3.9728638708230544</v>
      </c>
      <c r="LR38" s="62">
        <f>VLOOKUP($B38,RD_15[#All],LR$2,0)/LR$1</f>
        <v>4.0050085968453315</v>
      </c>
      <c r="LS38" s="62">
        <f>VLOOKUP($B38,RD_15[#All],LS$2,0)/LS$1</f>
        <v>3.9914808318717108</v>
      </c>
      <c r="LT38" s="62">
        <f>VLOOKUP($B38,RD_15[#All],LT$2,0)/LT$1</f>
        <v>4.0196232339089484</v>
      </c>
      <c r="LU38" s="62">
        <f>VLOOKUP($B38,RD_15[#All],LU$2,0)/LU$1</f>
        <v>4.0930141287284147</v>
      </c>
      <c r="LV38" s="62">
        <f>VLOOKUP($B38,RD_15[#All],LV$2,0)/LV$1</f>
        <v>4.1495290423861846</v>
      </c>
      <c r="LW38" s="62">
        <f>VLOOKUP($B38,RD_15[#All],LW$2,0)/LW$1</f>
        <v>4.1514913657770798</v>
      </c>
      <c r="LX38" s="62">
        <f>VLOOKUP($B38,RD_15[#All],LX$2,0)/LX$1</f>
        <v>4.1562009419152277</v>
      </c>
      <c r="LY38" s="62">
        <f>VLOOKUP($B38,RD_15[#All],LY$2,0)/LY$1</f>
        <v>4.1538461538461542</v>
      </c>
      <c r="LZ38" s="62">
        <f>VLOOKUP($B38,RD_15[#All],LZ$2,0)/LZ$1</f>
        <v>3.995664199745832</v>
      </c>
      <c r="MA38" s="62">
        <f>VLOOKUP($B38,RD_15[#All],MA$2,0)/MA$1</f>
        <v>4.065186514166105</v>
      </c>
      <c r="MB38" s="62">
        <f>VLOOKUP($B38,RD_15[#All],MB$2,0)/MB$1</f>
        <v>4.0386484264035278</v>
      </c>
      <c r="MC38" s="62">
        <f>VLOOKUP($B38,RD_15[#All],MC$2,0)/MC$1</f>
        <v>4.057337220602526</v>
      </c>
      <c r="MD38" s="62">
        <f>VLOOKUP($B38,RD_15[#All],MD$2,0)/MD$1</f>
        <v>4.0293040293040292</v>
      </c>
      <c r="ME38" s="62">
        <f>VLOOKUP($B38,RD_15[#All],ME$2,0)/ME$1</f>
        <v>4.0696718247738648</v>
      </c>
      <c r="MF38" s="62">
        <f>VLOOKUP($B38,RD_15[#All],MF$2,0)/MF$1</f>
        <v>4.0334155640278082</v>
      </c>
      <c r="MG38" s="62">
        <f>VLOOKUP($B38,RD_15[#All],MG$2,0)/MG$1</f>
        <v>4.0629438588622255</v>
      </c>
      <c r="MH38" s="62">
        <f>VLOOKUP($B38,RD_15[#All],MH$2,0)/MH$1</f>
        <v>4.083875308365104</v>
      </c>
      <c r="MI38" s="62">
        <f>VLOOKUP($B38,RD_15[#All],MI$2,0)/MI$1</f>
        <v>4.0517305823428273</v>
      </c>
      <c r="MJ38" s="62">
        <f>VLOOKUP($B38,RD_15[#All],MJ$2,0)/MJ$1</f>
        <v>4.1381475667189953</v>
      </c>
      <c r="MK38" s="62">
        <f>VLOOKUP($B38,RD_15[#All],MK$2,0)/MK$1</f>
        <v>4.1562009419152277</v>
      </c>
      <c r="ML38" s="62">
        <f>VLOOKUP($B38,RD_15[#All],ML$2,0)/ML$1</f>
        <v>4.0763997906855041</v>
      </c>
      <c r="MM38" s="62">
        <f>VLOOKUP($B38,RD_15[#All],MM$2,0)/MM$1</f>
        <v>4.135751466578534</v>
      </c>
      <c r="MN38" s="62">
        <f>VLOOKUP($B38,RD_15[#All],MN$2,0)/MN$1</f>
        <v>4.1114599686028255</v>
      </c>
      <c r="MO38" s="62">
        <f>VLOOKUP($B38,RD_15[#All],MO$2,0)/MO$1</f>
        <v>4.1459968602825743</v>
      </c>
      <c r="MP38" s="62">
        <f>VLOOKUP($B38,RD_15[#All],MP$2,0)/MP$1</f>
        <v>4.022406165263309</v>
      </c>
      <c r="MQ38" s="62">
        <f>VLOOKUP($B38,RD_15[#All],MQ$2,0)/MQ$1</f>
        <v>4.0132316662928904</v>
      </c>
      <c r="MR38" s="62">
        <f>VLOOKUP($B38,RD_15[#All],MR$2,0)/MR$1</f>
        <v>4.0139792180608511</v>
      </c>
      <c r="MS38" s="62">
        <f>VLOOKUP($B38,RD_15[#All],MS$2,0)/MS$1</f>
        <v>4.1326530612244898</v>
      </c>
      <c r="MT38" s="62">
        <f>VLOOKUP($B38,RD_15[#All],MT$2,0)/MT$1</f>
        <v>3.9967175681461402</v>
      </c>
      <c r="MU38" s="62">
        <f>VLOOKUP($B38,RD_15[#All],MU$2,0)/MU$1</f>
        <v>4.0599536517903863</v>
      </c>
      <c r="MV38" s="62">
        <f>VLOOKUP($B38,RD_15[#All],MV$2,0)/MV$1</f>
        <v>3.9828029113743399</v>
      </c>
      <c r="MW38" s="62">
        <f>VLOOKUP($B38,RD_15[#All],MW$2,0)/MW$1</f>
        <v>4.0541601255886972</v>
      </c>
      <c r="MX38" s="62">
        <f>VLOOKUP($B38,RD_15[#All],MX$2,0)/MX$1</f>
        <v>4.0483665993870073</v>
      </c>
      <c r="MY38" s="62">
        <f>VLOOKUP($B38,RD_15[#All],MY$2,0)/MY$1</f>
        <v>4.0608320251177394</v>
      </c>
      <c r="MZ38" s="62">
        <f>VLOOKUP($B38,RD_15[#All],MZ$2,0)/MZ$1</f>
        <v>4.0835949764521189</v>
      </c>
      <c r="NA38" s="62">
        <f>VLOOKUP($B38,RD_15[#All],NA$2,0)/NA$1</f>
        <v>4.1952408493761872</v>
      </c>
      <c r="NB38" s="62">
        <f>VLOOKUP($B38,RD_15[#All],NB$2,0)/NB$1</f>
        <v>4.0973312401883826</v>
      </c>
      <c r="NC38" s="62">
        <f>VLOOKUP($B38,RD_15[#All],NC$2,0)/NC$1</f>
        <v>4.1377551020408161</v>
      </c>
      <c r="ND38" s="62">
        <f>VLOOKUP($B38,RD_15[#All],ND$2,0)/ND$1</f>
        <v>4.1471742543171111</v>
      </c>
      <c r="NE38" s="62">
        <f>IFERROR(AVERAGEIF(Inv_SY_B20[[#This Row],[BLK1_INV1]:[BLK12_INV31]],"&gt;"&amp;0.1,Inv_SY_B20[[#This Row],[BLK1_INV1]:[BLK12_INV31]]),"")</f>
        <v>4.130821257820176</v>
      </c>
    </row>
    <row r="39" spans="2:369" x14ac:dyDescent="0.35">
      <c r="B39" s="86">
        <f t="shared" si="6"/>
        <v>45780</v>
      </c>
      <c r="C39" s="62">
        <f>VLOOKUP($B39,RD_15[#All],C$2,0)/C$1</f>
        <v>4.6244019138755981</v>
      </c>
      <c r="D39" s="62">
        <f>VLOOKUP($B39,RD_15[#All],D$2,0)/D$1</f>
        <v>4.5199362041467301</v>
      </c>
      <c r="E39" s="62">
        <f>VLOOKUP($B39,RD_15[#All],E$2,0)/E$1</f>
        <v>4.6818181818181817</v>
      </c>
      <c r="F39" s="62">
        <f>VLOOKUP($B39,RD_15[#All],F$2,0)/F$1</f>
        <v>4.6977272727272732</v>
      </c>
      <c r="G39" s="62">
        <f>VLOOKUP($B39,RD_15[#All],G$2,0)/G$1</f>
        <v>4.6507575757575754</v>
      </c>
      <c r="H39" s="62">
        <f>VLOOKUP($B39,RD_15[#All],H$2,0)/H$1</f>
        <v>4.5170842824601367</v>
      </c>
      <c r="I39" s="62">
        <f>VLOOKUP($B39,RD_15[#All],I$2,0)/I$1</f>
        <v>4.8179035960214236</v>
      </c>
      <c r="J39" s="62">
        <f>VLOOKUP($B39,RD_15[#All],J$2,0)/J$1</f>
        <v>4.5636363636363635</v>
      </c>
      <c r="K39" s="62">
        <f>VLOOKUP($B39,RD_15[#All],K$2,0)/K$1</f>
        <v>4.7166666666666668</v>
      </c>
      <c r="L39" s="62">
        <f>VLOOKUP($B39,RD_15[#All],L$2,0)/L$1</f>
        <v>4.749242424242424</v>
      </c>
      <c r="M39" s="62">
        <f>VLOOKUP($B39,RD_15[#All],M$2,0)/M$1</f>
        <v>4.7727272727272725</v>
      </c>
      <c r="N39" s="62">
        <f>VLOOKUP($B39,RD_15[#All],N$2,0)/N$1</f>
        <v>4.7469696969696971</v>
      </c>
      <c r="O39" s="62">
        <f>VLOOKUP($B39,RD_15[#All],O$2,0)/O$1</f>
        <v>4.7704545454545455</v>
      </c>
      <c r="P39" s="62">
        <f>VLOOKUP($B39,RD_15[#All],P$2,0)/P$1</f>
        <v>4.7704545454545455</v>
      </c>
      <c r="Q39" s="62">
        <f>VLOOKUP($B39,RD_15[#All],Q$2,0)/Q$1</f>
        <v>4.8227272727272732</v>
      </c>
      <c r="R39" s="62">
        <f>VLOOKUP($B39,RD_15[#All],R$2,0)/R$1</f>
        <v>4.83560606060606</v>
      </c>
      <c r="S39" s="62">
        <f>VLOOKUP($B39,RD_15[#All],S$2,0)/S$1</f>
        <v>4.7376395534290268</v>
      </c>
      <c r="T39" s="62">
        <f>VLOOKUP($B39,RD_15[#All],T$2,0)/T$1</f>
        <v>4.7575757575757578</v>
      </c>
      <c r="U39" s="62">
        <f>VLOOKUP($B39,RD_15[#All],U$2,0)/U$1</f>
        <v>4.709848484848485</v>
      </c>
      <c r="V39" s="62">
        <f>VLOOKUP($B39,RD_15[#All],V$2,0)/V$1</f>
        <v>4.7780303030303033</v>
      </c>
      <c r="W39" s="62">
        <f>VLOOKUP($B39,RD_15[#All],W$2,0)/W$1</f>
        <v>4.9371212121212125</v>
      </c>
      <c r="X39" s="62">
        <f>VLOOKUP($B39,RD_15[#All],X$2,0)/X$1</f>
        <v>4.8681818181818182</v>
      </c>
      <c r="Y39" s="62">
        <f>VLOOKUP($B39,RD_15[#All],Y$2,0)/Y$1</f>
        <v>4.9393939393939394</v>
      </c>
      <c r="Z39" s="62">
        <f>VLOOKUP($B39,RD_15[#All],Z$2,0)/Z$1</f>
        <v>4.9068181818181822</v>
      </c>
      <c r="AA39" s="62">
        <f>VLOOKUP($B39,RD_15[#All],AA$2,0)/AA$1</f>
        <v>4.8780303030303029</v>
      </c>
      <c r="AB39" s="62">
        <f>VLOOKUP($B39,RD_15[#All],AB$2,0)/AB$1</f>
        <v>4.8583333333333334</v>
      </c>
      <c r="AC39" s="62">
        <f>VLOOKUP($B39,RD_15[#All],AC$2,0)/AC$1</f>
        <v>4.9212121212121218</v>
      </c>
      <c r="AD39" s="62">
        <f>VLOOKUP($B39,RD_15[#All],AD$2,0)/AD$1</f>
        <v>4.8992424242424244</v>
      </c>
      <c r="AE39" s="62">
        <f>VLOOKUP($B39,RD_15[#All],AE$2,0)/AE$1</f>
        <v>4.9477272727272732</v>
      </c>
      <c r="AF39" s="62">
        <f>VLOOKUP($B39,RD_15[#All],AF$2,0)/AF$1</f>
        <v>4.9446969696969703</v>
      </c>
      <c r="AG39" s="62">
        <f>VLOOKUP($B39,RD_15[#All],AG$2,0)/AG$1</f>
        <v>4.8901515151515156</v>
      </c>
      <c r="AH39" s="62">
        <f>VLOOKUP($B39,RD_15[#All],AH$2,0)/AH$1</f>
        <v>4.9219696969696969</v>
      </c>
      <c r="AI39" s="62">
        <f>VLOOKUP($B39,RD_15[#All],AI$2,0)/AI$1</f>
        <v>4.7045454545454541</v>
      </c>
      <c r="AJ39" s="62">
        <f>VLOOKUP($B39,RD_15[#All],AJ$2,0)/AJ$1</f>
        <v>4.6355661881977666</v>
      </c>
      <c r="AK39" s="62">
        <f>VLOOKUP($B39,RD_15[#All],AK$2,0)/AK$1</f>
        <v>4.6658692185007977</v>
      </c>
      <c r="AL39" s="62">
        <f>VLOOKUP($B39,RD_15[#All],AL$2,0)/AL$1</f>
        <v>4.7145135566188197</v>
      </c>
      <c r="AM39" s="62">
        <f>VLOOKUP($B39,RD_15[#All],AM$2,0)/AM$1</f>
        <v>4.7990430622009566</v>
      </c>
      <c r="AN39" s="62">
        <f>VLOOKUP($B39,RD_15[#All],AN$2,0)/AN$1</f>
        <v>4.8285486443381176</v>
      </c>
      <c r="AO39" s="62">
        <f>VLOOKUP($B39,RD_15[#All],AO$2,0)/AO$1</f>
        <v>4.7484848484848481</v>
      </c>
      <c r="AP39" s="62">
        <f>VLOOKUP($B39,RD_15[#All],AP$2,0)/AP$1</f>
        <v>4.7799043062200957</v>
      </c>
      <c r="AQ39" s="62">
        <f>VLOOKUP($B39,RD_15[#All],AQ$2,0)/AQ$1</f>
        <v>4.6954545454545453</v>
      </c>
      <c r="AR39" s="62">
        <f>VLOOKUP($B39,RD_15[#All],AR$2,0)/AR$1</f>
        <v>4.7831669044222549</v>
      </c>
      <c r="AS39" s="62">
        <f>VLOOKUP($B39,RD_15[#All],AS$2,0)/AS$1</f>
        <v>4.8710124826629686</v>
      </c>
      <c r="AT39" s="62">
        <f>VLOOKUP($B39,RD_15[#All],AT$2,0)/AT$1</f>
        <v>4.894005847953216</v>
      </c>
      <c r="AU39" s="62">
        <f>VLOOKUP($B39,RD_15[#All],AU$2,0)/AU$1</f>
        <v>4.9013157894736841</v>
      </c>
      <c r="AV39" s="62">
        <f>VLOOKUP($B39,RD_15[#All],AV$2,0)/AV$1</f>
        <v>1.7214182344428366</v>
      </c>
      <c r="AW39" s="62">
        <f>VLOOKUP($B39,RD_15[#All],AW$2,0)/AW$1</f>
        <v>4.9276139410187678</v>
      </c>
      <c r="AX39" s="62">
        <f>VLOOKUP($B39,RD_15[#All],AX$2,0)/AX$1</f>
        <v>4.897177419354839</v>
      </c>
      <c r="AY39" s="62">
        <f>VLOOKUP($B39,RD_15[#All],AY$2,0)/AY$1</f>
        <v>4.6839853300733498</v>
      </c>
      <c r="AZ39" s="62">
        <f>VLOOKUP($B39,RD_15[#All],AZ$2,0)/AZ$1</f>
        <v>4.9002093510118634</v>
      </c>
      <c r="BA39" s="62">
        <f>VLOOKUP($B39,RD_15[#All],BA$2,0)/BA$1</f>
        <v>4.9266862170087977</v>
      </c>
      <c r="BB39" s="62">
        <f>VLOOKUP($B39,RD_15[#All],BB$2,0)/BB$1</f>
        <v>4.8107324147933284</v>
      </c>
      <c r="BC39" s="62">
        <f>VLOOKUP($B39,RD_15[#All],BC$2,0)/BC$1</f>
        <v>4.7590187590187591</v>
      </c>
      <c r="BD39" s="62">
        <f>VLOOKUP($B39,RD_15[#All],BD$2,0)/BD$1</f>
        <v>4.762594893029676</v>
      </c>
      <c r="BE39" s="62">
        <f>VLOOKUP($B39,RD_15[#All],BE$2,0)/BE$1</f>
        <v>4.6961325966850822</v>
      </c>
      <c r="BF39" s="62">
        <f>VLOOKUP($B39,RD_15[#All],BF$2,0)/BF$1</f>
        <v>4.6487053883834841</v>
      </c>
      <c r="BG39" s="62">
        <f>VLOOKUP($B39,RD_15[#All],BG$2,0)/BG$1</f>
        <v>4.728494623655914</v>
      </c>
      <c r="BH39" s="62">
        <f>VLOOKUP($B39,RD_15[#All],BH$2,0)/BH$1</f>
        <v>4.5441795231416551</v>
      </c>
      <c r="BI39" s="62">
        <f>VLOOKUP($B39,RD_15[#All],BI$2,0)/BI$1</f>
        <v>4.5407348242811505</v>
      </c>
      <c r="BJ39" s="62">
        <f>VLOOKUP($B39,RD_15[#All],BJ$2,0)/BJ$1</f>
        <v>4.545201668984701</v>
      </c>
      <c r="BK39" s="62">
        <f>VLOOKUP($B39,RD_15[#All],BK$2,0)/BK$1</f>
        <v>4.8128787878787875</v>
      </c>
      <c r="BL39" s="62">
        <f>VLOOKUP($B39,RD_15[#All],BL$2,0)/BL$1</f>
        <v>4.7038216560509554</v>
      </c>
      <c r="BM39" s="62">
        <f>VLOOKUP($B39,RD_15[#All],BM$2,0)/BM$1</f>
        <v>4.7734604105571847</v>
      </c>
      <c r="BN39" s="62">
        <f>VLOOKUP($B39,RD_15[#All],BN$2,0)/BN$1</f>
        <v>5.0310559006211175</v>
      </c>
      <c r="BO39" s="62">
        <f>VLOOKUP($B39,RD_15[#All],BO$2,0)/BO$1</f>
        <v>4.9454796411318149</v>
      </c>
      <c r="BP39" s="62">
        <f>VLOOKUP($B39,RD_15[#All],BP$2,0)/BP$1</f>
        <v>5.0505365178262371</v>
      </c>
      <c r="BQ39" s="62">
        <f>VLOOKUP($B39,RD_15[#All],BQ$2,0)/BQ$1</f>
        <v>5.0255348516218081</v>
      </c>
      <c r="BR39" s="62">
        <f>VLOOKUP($B39,RD_15[#All],BR$2,0)/BR$1</f>
        <v>4.9434092477570735</v>
      </c>
      <c r="BS39" s="62">
        <f>VLOOKUP($B39,RD_15[#All],BS$2,0)/BS$1</f>
        <v>5.0008640055296354</v>
      </c>
      <c r="BT39" s="62">
        <f>VLOOKUP($B39,RD_15[#All],BT$2,0)/BT$1</f>
        <v>4.8737060041407867</v>
      </c>
      <c r="BU39" s="62">
        <f>VLOOKUP($B39,RD_15[#All],BU$2,0)/BU$1</f>
        <v>5.0876466528640441</v>
      </c>
      <c r="BV39" s="62">
        <f>VLOOKUP($B39,RD_15[#All],BV$2,0)/BV$1</f>
        <v>4.9403036576949617</v>
      </c>
      <c r="BW39" s="62">
        <f>VLOOKUP($B39,RD_15[#All],BW$2,0)/BW$1</f>
        <v>4.8647342995169076</v>
      </c>
      <c r="BX39" s="62">
        <f>VLOOKUP($B39,RD_15[#All],BX$2,0)/BX$1</f>
        <v>4.7828203790645105</v>
      </c>
      <c r="BY39" s="62">
        <f>VLOOKUP($B39,RD_15[#All],BY$2,0)/BY$1</f>
        <v>4.8429951690821254</v>
      </c>
      <c r="BZ39" s="62">
        <f>VLOOKUP($B39,RD_15[#All],BZ$2,0)/BZ$1</f>
        <v>4.9635642135642142</v>
      </c>
      <c r="CA39" s="62">
        <f>VLOOKUP($B39,RD_15[#All],CA$2,0)/CA$1</f>
        <v>4.9181096681096683</v>
      </c>
      <c r="CB39" s="62">
        <f>VLOOKUP($B39,RD_15[#All],CB$2,0)/CB$1</f>
        <v>4.9768806073153895</v>
      </c>
      <c r="CC39" s="62">
        <f>VLOOKUP($B39,RD_15[#All],CC$2,0)/CC$1</f>
        <v>5.0724637681159415</v>
      </c>
      <c r="CD39" s="62">
        <f>VLOOKUP($B39,RD_15[#All],CD$2,0)/CD$1</f>
        <v>5.195652173913043</v>
      </c>
      <c r="CE39" s="62">
        <f>VLOOKUP($B39,RD_15[#All],CE$2,0)/CE$1</f>
        <v>4.9054520358868183</v>
      </c>
      <c r="CF39" s="62">
        <f>VLOOKUP($B39,RD_15[#All],CF$2,0)/CF$1</f>
        <v>4.9871031746031749</v>
      </c>
      <c r="CG39" s="62">
        <f>VLOOKUP($B39,RD_15[#All],CG$2,0)/CG$1</f>
        <v>5.2215320910973082</v>
      </c>
      <c r="CH39" s="62">
        <f>VLOOKUP($B39,RD_15[#All],CH$2,0)/CH$1</f>
        <v>5.0941558441558437</v>
      </c>
      <c r="CI39" s="62">
        <f>VLOOKUP($B39,RD_15[#All],CI$2,0)/CI$1</f>
        <v>4.9748102139406489</v>
      </c>
      <c r="CJ39" s="62">
        <f>VLOOKUP($B39,RD_15[#All],CJ$2,0)/CJ$1</f>
        <v>5.1630591630591631</v>
      </c>
      <c r="CK39" s="62">
        <f>VLOOKUP($B39,RD_15[#All],CK$2,0)/CK$1</f>
        <v>5.133477633477634</v>
      </c>
      <c r="CL39" s="62">
        <f>VLOOKUP($B39,RD_15[#All],CL$2,0)/CL$1</f>
        <v>4.9061689994815962</v>
      </c>
      <c r="CM39" s="62">
        <f>VLOOKUP($B39,RD_15[#All],CM$2,0)/CM$1</f>
        <v>5.1211180124223601</v>
      </c>
      <c r="CN39" s="62">
        <f>VLOOKUP($B39,RD_15[#All],CN$2,0)/CN$1</f>
        <v>5.0603864734299515</v>
      </c>
      <c r="CO39" s="62">
        <f>VLOOKUP($B39,RD_15[#All],CO$2,0)/CO$1</f>
        <v>5.0141476880607314</v>
      </c>
      <c r="CP39" s="62">
        <f>VLOOKUP($B39,RD_15[#All],CP$2,0)/CP$1</f>
        <v>4.7974465148378185</v>
      </c>
      <c r="CQ39" s="62">
        <f>VLOOKUP($B39,RD_15[#All],CQ$2,0)/CQ$1</f>
        <v>4.8402346445824707</v>
      </c>
      <c r="CR39" s="62">
        <f>VLOOKUP($B39,RD_15[#All],CR$2,0)/CR$1</f>
        <v>4.9392684610075914</v>
      </c>
      <c r="CS39" s="62">
        <f>VLOOKUP($B39,RD_15[#All],CS$2,0)/CS$1</f>
        <v>5.0196687370600417</v>
      </c>
      <c r="CT39" s="62">
        <f>VLOOKUP($B39,RD_15[#All],CT$2,0)/CT$1</f>
        <v>4.8895790200138025</v>
      </c>
      <c r="CU39" s="62">
        <f>VLOOKUP($B39,RD_15[#All],CU$2,0)/CU$1</f>
        <v>4.8012698412698418</v>
      </c>
      <c r="CV39" s="62">
        <f>VLOOKUP($B39,RD_15[#All],CV$2,0)/CV$1</f>
        <v>5.0410628019323669</v>
      </c>
      <c r="CW39" s="62">
        <f>VLOOKUP($B39,RD_15[#All],CW$2,0)/CW$1</f>
        <v>4.9437543133195305</v>
      </c>
      <c r="CX39" s="62">
        <f>VLOOKUP($B39,RD_15[#All],CX$2,0)/CX$1</f>
        <v>4.9462481962481961</v>
      </c>
      <c r="CY39" s="62">
        <f>VLOOKUP($B39,RD_15[#All],CY$2,0)/CY$1</f>
        <v>4.9653679653679657</v>
      </c>
      <c r="CZ39" s="62">
        <f>VLOOKUP($B39,RD_15[#All],CZ$2,0)/CZ$1</f>
        <v>4.9910282953761218</v>
      </c>
      <c r="DA39" s="62">
        <f>VLOOKUP($B39,RD_15[#All],DA$2,0)/DA$1</f>
        <v>4.9980932570636165</v>
      </c>
      <c r="DB39" s="62">
        <f>VLOOKUP($B39,RD_15[#All],DB$2,0)/DB$1</f>
        <v>4.9044168391994472</v>
      </c>
      <c r="DC39" s="62">
        <f>VLOOKUP($B39,RD_15[#All],DC$2,0)/DC$1</f>
        <v>5.2484472049689437</v>
      </c>
      <c r="DD39" s="62">
        <f>VLOOKUP($B39,RD_15[#All],DD$2,0)/DD$1</f>
        <v>4.8937198067632846</v>
      </c>
      <c r="DE39" s="62">
        <f>VLOOKUP($B39,RD_15[#All],DE$2,0)/DE$1</f>
        <v>5.0572808833678398</v>
      </c>
      <c r="DF39" s="62">
        <f>VLOOKUP($B39,RD_15[#All],DF$2,0)/DF$1</f>
        <v>4.8951000690131119</v>
      </c>
      <c r="DG39" s="62">
        <f>VLOOKUP($B39,RD_15[#All],DG$2,0)/DG$1</f>
        <v>4.9161490683229809</v>
      </c>
      <c r="DH39" s="62">
        <f>VLOOKUP($B39,RD_15[#All],DH$2,0)/DH$1</f>
        <v>5.0645272601794344</v>
      </c>
      <c r="DI39" s="62">
        <f>VLOOKUP($B39,RD_15[#All],DI$2,0)/DI$1</f>
        <v>5.0724637681159415</v>
      </c>
      <c r="DJ39" s="62">
        <f>VLOOKUP($B39,RD_15[#All],DJ$2,0)/DJ$1</f>
        <v>5.0386473429951693</v>
      </c>
      <c r="DK39" s="62">
        <f>VLOOKUP($B39,RD_15[#All],DK$2,0)/DK$1</f>
        <v>5.1802721088435373</v>
      </c>
      <c r="DL39" s="62">
        <f>VLOOKUP($B39,RD_15[#All],DL$2,0)/DL$1</f>
        <v>4.8715728715728721</v>
      </c>
      <c r="DM39" s="62">
        <f>VLOOKUP($B39,RD_15[#All],DM$2,0)/DM$1</f>
        <v>4.9289164941338859</v>
      </c>
      <c r="DN39" s="62">
        <f>VLOOKUP($B39,RD_15[#All],DN$2,0)/DN$1</f>
        <v>4.978951000690131</v>
      </c>
      <c r="DO39" s="62">
        <f>VLOOKUP($B39,RD_15[#All],DO$2,0)/DO$1</f>
        <v>4.9806763285024154</v>
      </c>
      <c r="DP39" s="62">
        <f>VLOOKUP($B39,RD_15[#All],DP$2,0)/DP$1</f>
        <v>5.1073153899240848</v>
      </c>
      <c r="DQ39" s="62">
        <f>VLOOKUP($B39,RD_15[#All],DQ$2,0)/DQ$1</f>
        <v>5.2929606625258803</v>
      </c>
      <c r="DR39" s="62">
        <f>VLOOKUP($B39,RD_15[#All],DR$2,0)/DR$1</f>
        <v>5.2384403036576943</v>
      </c>
      <c r="DS39" s="62">
        <f>VLOOKUP($B39,RD_15[#All],DS$2,0)/DS$1</f>
        <v>5.0928226363008973</v>
      </c>
      <c r="DT39" s="62">
        <f>VLOOKUP($B39,RD_15[#All],DT$2,0)/DT$1</f>
        <v>4.9896480331262936</v>
      </c>
      <c r="DU39" s="62">
        <f>VLOOKUP($B39,RD_15[#All],DU$2,0)/DU$1</f>
        <v>5.0869408369408369</v>
      </c>
      <c r="DV39" s="62">
        <f>VLOOKUP($B39,RD_15[#All],DV$2,0)/DV$1</f>
        <v>5.1800144300144302</v>
      </c>
      <c r="DW39" s="62">
        <f>VLOOKUP($B39,RD_15[#All],DW$2,0)/DW$1</f>
        <v>5.2681159420289854</v>
      </c>
      <c r="DX39" s="62">
        <f>VLOOKUP($B39,RD_15[#All],DX$2,0)/DX$1</f>
        <v>5.2387853692201514</v>
      </c>
      <c r="DY39" s="62">
        <f>VLOOKUP($B39,RD_15[#All],DY$2,0)/DY$1</f>
        <v>5.1673567977915802</v>
      </c>
      <c r="DZ39" s="62">
        <f>VLOOKUP($B39,RD_15[#All],DZ$2,0)/DZ$1</f>
        <v>5.2484472049689437</v>
      </c>
      <c r="EA39" s="62">
        <f>VLOOKUP($B39,RD_15[#All],EA$2,0)/EA$1</f>
        <v>5.1104209799861975</v>
      </c>
      <c r="EB39" s="62">
        <f>VLOOKUP($B39,RD_15[#All],EB$2,0)/EB$1</f>
        <v>5.0779848171152517</v>
      </c>
      <c r="EC39" s="62">
        <f>VLOOKUP($B39,RD_15[#All],EC$2,0)/EC$1</f>
        <v>5.0362318840579707</v>
      </c>
      <c r="ED39" s="62">
        <f>VLOOKUP($B39,RD_15[#All],ED$2,0)/ED$1</f>
        <v>4.3126293995859211</v>
      </c>
      <c r="EE39" s="62">
        <f>VLOOKUP($B39,RD_15[#All],EE$2,0)/EE$1</f>
        <v>4.9685990338164254</v>
      </c>
      <c r="EF39" s="62">
        <f>VLOOKUP($B39,RD_15[#All],EF$2,0)/EF$1</f>
        <v>5.1304347826086953</v>
      </c>
      <c r="EG39" s="62">
        <f>VLOOKUP($B39,RD_15[#All],EG$2,0)/EG$1</f>
        <v>5.0262249827467214</v>
      </c>
      <c r="EH39" s="62">
        <f>VLOOKUP($B39,RD_15[#All],EH$2,0)/EH$1</f>
        <v>4.9261559696342303</v>
      </c>
      <c r="EI39" s="62">
        <f>VLOOKUP($B39,RD_15[#All],EI$2,0)/EI$1</f>
        <v>5.0844155844155852</v>
      </c>
      <c r="EJ39" s="62">
        <f>VLOOKUP($B39,RD_15[#All],EJ$2,0)/EJ$1</f>
        <v>4.9803312629399583</v>
      </c>
      <c r="EK39" s="62">
        <f>VLOOKUP($B39,RD_15[#All],EK$2,0)/EK$1</f>
        <v>4.7812698412698413</v>
      </c>
      <c r="EL39" s="62">
        <f>VLOOKUP($B39,RD_15[#All],EL$2,0)/EL$1</f>
        <v>4.9561766735679775</v>
      </c>
      <c r="EM39" s="62">
        <f>VLOOKUP($B39,RD_15[#All],EM$2,0)/EM$1</f>
        <v>5.0928226363008973</v>
      </c>
      <c r="EN39" s="62">
        <f>VLOOKUP($B39,RD_15[#All],EN$2,0)/EN$1</f>
        <v>4.9316770186335406</v>
      </c>
      <c r="EO39" s="62">
        <f>VLOOKUP($B39,RD_15[#All],EO$2,0)/EO$1</f>
        <v>5.0010351966873703</v>
      </c>
      <c r="EP39" s="62">
        <f>VLOOKUP($B39,RD_15[#All],EP$2,0)/EP$1</f>
        <v>5.1911663216011039</v>
      </c>
      <c r="EQ39" s="62">
        <f>VLOOKUP($B39,RD_15[#All],EQ$2,0)/EQ$1</f>
        <v>5.037612146307799</v>
      </c>
      <c r="ER39" s="62">
        <f>VLOOKUP($B39,RD_15[#All],ER$2,0)/ER$1</f>
        <v>5.1235334713595577</v>
      </c>
      <c r="ES39" s="62">
        <f>VLOOKUP($B39,RD_15[#All],ES$2,0)/ES$1</f>
        <v>4.9054520358868183</v>
      </c>
      <c r="ET39" s="62">
        <f>VLOOKUP($B39,RD_15[#All],ET$2,0)/ET$1</f>
        <v>5.2644300144300145</v>
      </c>
      <c r="EU39" s="62">
        <f>VLOOKUP($B39,RD_15[#All],EU$2,0)/EU$1</f>
        <v>5.1428571428571432</v>
      </c>
      <c r="EV39" s="62">
        <f>VLOOKUP($B39,RD_15[#All],EV$2,0)/EV$1</f>
        <v>5.1190476190476195</v>
      </c>
      <c r="EW39" s="62">
        <f>VLOOKUP($B39,RD_15[#All],EW$2,0)/EW$1</f>
        <v>5.2035714285714283</v>
      </c>
      <c r="EX39" s="62">
        <f>VLOOKUP($B39,RD_15[#All],EX$2,0)/EX$1</f>
        <v>5.0138026224982744</v>
      </c>
      <c r="EY39" s="62">
        <f>VLOOKUP($B39,RD_15[#All],EY$2,0)/EY$1</f>
        <v>5.2369614512471649</v>
      </c>
      <c r="EZ39" s="62">
        <f>VLOOKUP($B39,RD_15[#All],EZ$2,0)/EZ$1</f>
        <v>5.0445134575569357</v>
      </c>
      <c r="FA39" s="62">
        <f>VLOOKUP($B39,RD_15[#All],FA$2,0)/FA$1</f>
        <v>5.1587301587301582</v>
      </c>
      <c r="FB39" s="62">
        <f>VLOOKUP($B39,RD_15[#All],FB$2,0)/FB$1</f>
        <v>5.3305728088336783</v>
      </c>
      <c r="FC39" s="62">
        <f>VLOOKUP($B39,RD_15[#All],FC$2,0)/FC$1</f>
        <v>0</v>
      </c>
      <c r="FD39" s="62">
        <f>VLOOKUP($B39,RD_15[#All],FD$2,0)/FD$1</f>
        <v>5.3547273982056591</v>
      </c>
      <c r="FE39" s="62">
        <f>VLOOKUP($B39,RD_15[#All],FE$2,0)/FE$1</f>
        <v>5.2498274672187719</v>
      </c>
      <c r="FF39" s="62">
        <f>VLOOKUP($B39,RD_15[#All],FF$2,0)/FF$1</f>
        <v>5.0634920634920633</v>
      </c>
      <c r="FG39" s="202">
        <f>VLOOKUP($B39,RD_15[#All],FG$2,0)/FG$1</f>
        <v>5.016908212560387</v>
      </c>
      <c r="FH39" s="62">
        <f>VLOOKUP($B39,RD_15[#All],FH$2,0)/FH$1</f>
        <v>4.9648033126293996</v>
      </c>
      <c r="FI39" s="62">
        <f>VLOOKUP($B39,RD_15[#All],FI$2,0)/FI$1</f>
        <v>5.1311249137336095</v>
      </c>
      <c r="FJ39" s="62">
        <f>VLOOKUP($B39,RD_15[#All],FJ$2,0)/FJ$1</f>
        <v>4.9173280423280428</v>
      </c>
      <c r="FK39" s="62">
        <f>VLOOKUP($B39,RD_15[#All],FK$2,0)/FK$1</f>
        <v>5.0345065562456863</v>
      </c>
      <c r="FL39" s="62">
        <f>VLOOKUP($B39,RD_15[#All],FL$2,0)/FL$1</f>
        <v>5.137806637806638</v>
      </c>
      <c r="FM39" s="62">
        <f>VLOOKUP($B39,RD_15[#All],FM$2,0)/FM$1</f>
        <v>4.9920634920634921</v>
      </c>
      <c r="FN39" s="62">
        <f>VLOOKUP($B39,RD_15[#All],FN$2,0)/FN$1</f>
        <v>5.0479969765684052</v>
      </c>
      <c r="FO39" s="62">
        <f>VLOOKUP($B39,RD_15[#All],FO$2,0)/FO$1</f>
        <v>5.0158730158730158</v>
      </c>
      <c r="FP39" s="62">
        <f>VLOOKUP($B39,RD_15[#All],FP$2,0)/FP$1</f>
        <v>5.0147392290249435</v>
      </c>
      <c r="FQ39" s="62">
        <f>VLOOKUP($B39,RD_15[#All],FQ$2,0)/FQ$1</f>
        <v>4.9667422524565383</v>
      </c>
      <c r="FR39" s="62">
        <f>VLOOKUP($B39,RD_15[#All],FR$2,0)/FR$1</f>
        <v>5.0287226001511707</v>
      </c>
      <c r="FS39" s="62">
        <f>VLOOKUP($B39,RD_15[#All],FS$2,0)/FS$1</f>
        <v>5.0555555555555554</v>
      </c>
      <c r="FT39" s="62">
        <f>VLOOKUP($B39,RD_15[#All],FT$2,0)/FT$1</f>
        <v>5.0910808767951616</v>
      </c>
      <c r="FU39" s="62">
        <f>VLOOKUP($B39,RD_15[#All],FU$2,0)/FU$1</f>
        <v>5.1201814058956909</v>
      </c>
      <c r="FV39" s="62">
        <f>VLOOKUP($B39,RD_15[#All],FV$2,0)/FV$1</f>
        <v>5.0767195767195759</v>
      </c>
      <c r="FW39" s="62">
        <f>VLOOKUP($B39,RD_15[#All],FW$2,0)/FW$1</f>
        <v>5.0393046107331818</v>
      </c>
      <c r="FX39" s="62">
        <f>VLOOKUP($B39,RD_15[#All],FX$2,0)/FX$1</f>
        <v>5.0695389266817834</v>
      </c>
      <c r="FY39" s="62">
        <f>VLOOKUP($B39,RD_15[#All],FY$2,0)/FY$1</f>
        <v>5.1201814058956909</v>
      </c>
      <c r="FZ39" s="62">
        <f>VLOOKUP($B39,RD_15[#All],FZ$2,0)/FZ$1</f>
        <v>5.1119047619047624</v>
      </c>
      <c r="GA39" s="62">
        <f>VLOOKUP($B39,RD_15[#All],GA$2,0)/GA$1</f>
        <v>5.2213403880070546</v>
      </c>
      <c r="GB39" s="62">
        <f>VLOOKUP($B39,RD_15[#All],GB$2,0)/GB$1</f>
        <v>4.9329004329004338</v>
      </c>
      <c r="GC39" s="62">
        <f>VLOOKUP($B39,RD_15[#All],GC$2,0)/GC$1</f>
        <v>5.1080876795162498</v>
      </c>
      <c r="GD39" s="62">
        <f>VLOOKUP($B39,RD_15[#All],GD$2,0)/GD$1</f>
        <v>5.1118669690098253</v>
      </c>
      <c r="GE39" s="62">
        <f>VLOOKUP($B39,RD_15[#All],GE$2,0)/GE$1</f>
        <v>5.1345427059712767</v>
      </c>
      <c r="GF39" s="62">
        <f>VLOOKUP($B39,RD_15[#All],GF$2,0)/GF$1</f>
        <v>5.1235827664399087</v>
      </c>
      <c r="GG39" s="62">
        <f>VLOOKUP($B39,RD_15[#All],GG$2,0)/GG$1</f>
        <v>5.1043083900226751</v>
      </c>
      <c r="GH39" s="62">
        <f>VLOOKUP($B39,RD_15[#All],GH$2,0)/GH$1</f>
        <v>5.1368102796674222</v>
      </c>
      <c r="GI39" s="62">
        <f>VLOOKUP($B39,RD_15[#All],GI$2,0)/GI$1</f>
        <v>5.0740740740740735</v>
      </c>
      <c r="GJ39" s="62">
        <f>VLOOKUP($B39,RD_15[#All],GJ$2,0)/GJ$1</f>
        <v>5.1326530612244889</v>
      </c>
      <c r="GK39" s="62">
        <f>VLOOKUP($B39,RD_15[#All],GK$2,0)/GK$1</f>
        <v>5.0336356764928194</v>
      </c>
      <c r="GL39" s="62">
        <f>VLOOKUP($B39,RD_15[#All],GL$2,0)/GL$1</f>
        <v>5.1228269085411942</v>
      </c>
      <c r="GM39" s="62">
        <f>VLOOKUP($B39,RD_15[#All],GM$2,0)/GM$1</f>
        <v>5.0566893424036277</v>
      </c>
      <c r="GN39" s="62">
        <f>VLOOKUP($B39,RD_15[#All],GN$2,0)/GN$1</f>
        <v>5.1046863189720328</v>
      </c>
      <c r="GO39" s="62">
        <f>VLOOKUP($B39,RD_15[#All],GO$2,0)/GO$1</f>
        <v>5.1781746031746039</v>
      </c>
      <c r="GP39" s="62">
        <f>VLOOKUP($B39,RD_15[#All],GP$2,0)/GP$1</f>
        <v>5.1579365079365074</v>
      </c>
      <c r="GQ39" s="62">
        <f>VLOOKUP($B39,RD_15[#All],GQ$2,0)/GQ$1</f>
        <v>5.1809523809523803</v>
      </c>
      <c r="GR39" s="62">
        <f>VLOOKUP($B39,RD_15[#All],GR$2,0)/GR$1</f>
        <v>4.8907924373762883</v>
      </c>
      <c r="GS39" s="62">
        <f>VLOOKUP($B39,RD_15[#All],GS$2,0)/GS$1</f>
        <v>5.1474607970076249</v>
      </c>
      <c r="GT39" s="62">
        <f>VLOOKUP($B39,RD_15[#All],GT$2,0)/GT$1</f>
        <v>5.1699372056514914</v>
      </c>
      <c r="GU39" s="62">
        <f>VLOOKUP($B39,RD_15[#All],GU$2,0)/GU$1</f>
        <v>4.9333879893420782</v>
      </c>
      <c r="GV39" s="62">
        <f>VLOOKUP($B39,RD_15[#All],GV$2,0)/GV$1</f>
        <v>4.9587058903829098</v>
      </c>
      <c r="GW39" s="62">
        <f>VLOOKUP($B39,RD_15[#All],GW$2,0)/GW$1</f>
        <v>5.1401032702237526</v>
      </c>
      <c r="GX39" s="62">
        <f>VLOOKUP($B39,RD_15[#All],GX$2,0)/GX$1</f>
        <v>4.9051543694400834</v>
      </c>
      <c r="GY39" s="62">
        <f>VLOOKUP($B39,RD_15[#All],GY$2,0)/GY$1</f>
        <v>4.9668964575796881</v>
      </c>
      <c r="GZ39" s="62">
        <f>VLOOKUP($B39,RD_15[#All],GZ$2,0)/GZ$1</f>
        <v>5.1510204081632649</v>
      </c>
      <c r="HA39" s="62">
        <f>VLOOKUP($B39,RD_15[#All],HA$2,0)/HA$1</f>
        <v>4.8733874820831344</v>
      </c>
      <c r="HB39" s="62">
        <f>VLOOKUP($B39,RD_15[#All],HB$2,0)/HB$1</f>
        <v>4.8719138004852294</v>
      </c>
      <c r="HC39" s="62">
        <f>VLOOKUP($B39,RD_15[#All],HC$2,0)/HC$1</f>
        <v>4.9468388754103048</v>
      </c>
      <c r="HD39" s="62">
        <f>VLOOKUP($B39,RD_15[#All],HD$2,0)/HD$1</f>
        <v>5.0900799880391707</v>
      </c>
      <c r="HE39" s="62">
        <f>VLOOKUP($B39,RD_15[#All],HE$2,0)/HE$1</f>
        <v>4.9559757013173167</v>
      </c>
      <c r="HF39" s="62">
        <f>VLOOKUP($B39,RD_15[#All],HF$2,0)/HF$1</f>
        <v>4.9508502547176576</v>
      </c>
      <c r="HG39" s="62">
        <f>VLOOKUP($B39,RD_15[#All],HG$2,0)/HG$1</f>
        <v>4.9205259026687598</v>
      </c>
      <c r="HH39" s="62">
        <f>VLOOKUP($B39,RD_15[#All],HH$2,0)/HH$1</f>
        <v>5.204081632653061</v>
      </c>
      <c r="HI39" s="62">
        <f>VLOOKUP($B39,RD_15[#All],HI$2,0)/HI$1</f>
        <v>5.1934850863422284</v>
      </c>
      <c r="HJ39" s="62">
        <f>VLOOKUP($B39,RD_15[#All],HJ$2,0)/HJ$1</f>
        <v>5.1097526097526087</v>
      </c>
      <c r="HK39" s="62">
        <f>VLOOKUP($B39,RD_15[#All],HK$2,0)/HK$1</f>
        <v>5.2156490126414941</v>
      </c>
      <c r="HL39" s="62">
        <f>VLOOKUP($B39,RD_15[#All],HL$2,0)/HL$1</f>
        <v>5.1334379905808474</v>
      </c>
      <c r="HM39" s="62">
        <f>VLOOKUP($B39,RD_15[#All],HM$2,0)/HM$1</f>
        <v>4.8070381998953424</v>
      </c>
      <c r="HN39" s="62">
        <f>VLOOKUP($B39,RD_15[#All],HN$2,0)/HN$1</f>
        <v>4.7801945065054543</v>
      </c>
      <c r="HO39" s="62">
        <f>VLOOKUP($B39,RD_15[#All],HO$2,0)/HO$1</f>
        <v>4.8547772374819287</v>
      </c>
      <c r="HP39" s="62">
        <f>VLOOKUP($B39,RD_15[#All],HP$2,0)/HP$1</f>
        <v>4.8025711662075299</v>
      </c>
      <c r="HQ39" s="62">
        <f>VLOOKUP($B39,RD_15[#All],HQ$2,0)/HQ$1</f>
        <v>4.7999869058530829</v>
      </c>
      <c r="HR39" s="62">
        <f>VLOOKUP($B39,RD_15[#All],HR$2,0)/HR$1</f>
        <v>4.8042109405745768</v>
      </c>
      <c r="HS39" s="62">
        <f>VLOOKUP($B39,RD_15[#All],HS$2,0)/HS$1</f>
        <v>4.7971331389698735</v>
      </c>
      <c r="HT39" s="62">
        <f>VLOOKUP($B39,RD_15[#All],HT$2,0)/HT$1</f>
        <v>4.7514079815902628</v>
      </c>
      <c r="HU39" s="62">
        <f>VLOOKUP($B39,RD_15[#All],HU$2,0)/HU$1</f>
        <v>4.8936777508206077</v>
      </c>
      <c r="HV39" s="62">
        <f>VLOOKUP($B39,RD_15[#All],HV$2,0)/HV$1</f>
        <v>4.9000999000999013</v>
      </c>
      <c r="HW39" s="62">
        <f>VLOOKUP($B39,RD_15[#All],HW$2,0)/HW$1</f>
        <v>5.1291208791208796</v>
      </c>
      <c r="HX39" s="62">
        <f>VLOOKUP($B39,RD_15[#All],HX$2,0)/HX$1</f>
        <v>4.9058084772370485</v>
      </c>
      <c r="HY39" s="62">
        <f>VLOOKUP($B39,RD_15[#All],HY$2,0)/HY$1</f>
        <v>5.0879120879120876</v>
      </c>
      <c r="HZ39" s="62">
        <f>VLOOKUP($B39,RD_15[#All],HZ$2,0)/HZ$1</f>
        <v>5.0082230694475589</v>
      </c>
      <c r="IA39" s="62">
        <f>VLOOKUP($B39,RD_15[#All],IA$2,0)/IA$1</f>
        <v>5.1785714285714279</v>
      </c>
      <c r="IB39" s="62">
        <f>VLOOKUP($B39,RD_15[#All],IB$2,0)/IB$1</f>
        <v>5.0254167601106374</v>
      </c>
      <c r="IC39" s="62">
        <f>VLOOKUP($B39,RD_15[#All],IC$2,0)/IC$1</f>
        <v>5.1609105180533748</v>
      </c>
      <c r="ID39" s="62">
        <f>VLOOKUP($B39,RD_15[#All],ID$2,0)/ID$1</f>
        <v>5.107535321821036</v>
      </c>
      <c r="IE39" s="62">
        <f>VLOOKUP($B39,RD_15[#All],IE$2,0)/IE$1</f>
        <v>5.1338304552590257</v>
      </c>
      <c r="IF39" s="62">
        <f>VLOOKUP($B39,RD_15[#All],IF$2,0)/IF$1</f>
        <v>5.1173469387755102</v>
      </c>
      <c r="IG39" s="62">
        <f>VLOOKUP($B39,RD_15[#All],IG$2,0)/IG$1</f>
        <v>4.9712192569335425</v>
      </c>
      <c r="IH39" s="62">
        <f>VLOOKUP($B39,RD_15[#All],IH$2,0)/IH$1</f>
        <v>5.0100919488674593</v>
      </c>
      <c r="II39" s="62">
        <f>VLOOKUP($B39,RD_15[#All],II$2,0)/II$1</f>
        <v>4.9375794273753453</v>
      </c>
      <c r="IJ39" s="62">
        <f>VLOOKUP($B39,RD_15[#All],IJ$2,0)/IJ$1</f>
        <v>5.0067279659116393</v>
      </c>
      <c r="IK39" s="62">
        <f>VLOOKUP($B39,RD_15[#All],IK$2,0)/IK$1</f>
        <v>5.1197017268445837</v>
      </c>
      <c r="IL39" s="62">
        <f>VLOOKUP($B39,RD_15[#All],IL$2,0)/IL$1</f>
        <v>5.1373626373626369</v>
      </c>
      <c r="IM39" s="62">
        <f>VLOOKUP($B39,RD_15[#All],IM$2,0)/IM$1</f>
        <v>4.9560439560439553</v>
      </c>
      <c r="IN39" s="62">
        <f>VLOOKUP($B39,RD_15[#All],IN$2,0)/IN$1</f>
        <v>4.9282350302758466</v>
      </c>
      <c r="IO39" s="62">
        <f>VLOOKUP($B39,RD_15[#All],IO$2,0)/IO$1</f>
        <v>5.0470957613814758</v>
      </c>
      <c r="IP39" s="62">
        <f>VLOOKUP($B39,RD_15[#All],IP$2,0)/IP$1</f>
        <v>4.9028182701652083</v>
      </c>
      <c r="IQ39" s="62">
        <f>VLOOKUP($B39,RD_15[#All],IQ$2,0)/IQ$1</f>
        <v>1.0871271585557298</v>
      </c>
      <c r="IR39" s="62">
        <f>VLOOKUP($B39,RD_15[#All],IR$2,0)/IR$1</f>
        <v>1.0704941317186214</v>
      </c>
      <c r="IS39" s="62">
        <f>VLOOKUP($B39,RD_15[#All],IS$2,0)/IS$1</f>
        <v>5.0287807430664575</v>
      </c>
      <c r="IT39" s="62">
        <f>VLOOKUP($B39,RD_15[#All],IT$2,0)/IT$1</f>
        <v>4.9805636540330411</v>
      </c>
      <c r="IU39" s="62">
        <f>VLOOKUP($B39,RD_15[#All],IU$2,0)/IU$1</f>
        <v>4.9682290498617023</v>
      </c>
      <c r="IV39" s="62">
        <f>VLOOKUP($B39,RD_15[#All],IV$2,0)/IV$1</f>
        <v>5.1087687822381698</v>
      </c>
      <c r="IW39" s="62">
        <f>VLOOKUP($B39,RD_15[#All],IW$2,0)/IW$1</f>
        <v>4.9753307916573215</v>
      </c>
      <c r="IX39" s="62">
        <f>VLOOKUP($B39,RD_15[#All],IX$2,0)/IX$1</f>
        <v>5.0104657247514384</v>
      </c>
      <c r="IY39" s="62">
        <f>VLOOKUP($B39,RD_15[#All],IY$2,0)/IY$1</f>
        <v>5.007849293563579</v>
      </c>
      <c r="IZ39" s="62">
        <f>VLOOKUP($B39,RD_15[#All],IZ$2,0)/IZ$1</f>
        <v>5.1198801198801203</v>
      </c>
      <c r="JA39" s="62">
        <f>VLOOKUP($B39,RD_15[#All],JA$2,0)/JA$1</f>
        <v>4.8859601201857421</v>
      </c>
      <c r="JB39" s="62">
        <f>VLOOKUP($B39,RD_15[#All],JB$2,0)/JB$1</f>
        <v>5.0443655723158827</v>
      </c>
      <c r="JC39" s="62">
        <f>VLOOKUP($B39,RD_15[#All],JC$2,0)/JC$1</f>
        <v>5.0790075790075786</v>
      </c>
      <c r="JD39" s="62">
        <f>VLOOKUP($B39,RD_15[#All],JD$2,0)/JD$1</f>
        <v>4.9119093143949737</v>
      </c>
      <c r="JE39" s="62">
        <f>VLOOKUP($B39,RD_15[#All],JE$2,0)/JE$1</f>
        <v>5.0016352694924127</v>
      </c>
      <c r="JF39" s="62">
        <f>VLOOKUP($B39,RD_15[#All],JF$2,0)/JF$1</f>
        <v>4.8749700680737513</v>
      </c>
      <c r="JG39" s="62">
        <f>VLOOKUP($B39,RD_15[#All],JG$2,0)/JG$1</f>
        <v>4.9902554108113648</v>
      </c>
      <c r="JH39" s="62">
        <f>VLOOKUP($B39,RD_15[#All],JH$2,0)/JH$1</f>
        <v>5.1880262594548308</v>
      </c>
      <c r="JI39" s="62">
        <f>VLOOKUP($B39,RD_15[#All],JI$2,0)/JI$1</f>
        <v>5.2289946078765963</v>
      </c>
      <c r="JJ39" s="62">
        <f>VLOOKUP($B39,RD_15[#All],JJ$2,0)/JJ$1</f>
        <v>5.043000477783087</v>
      </c>
      <c r="JK39" s="62">
        <f>VLOOKUP($B39,RD_15[#All],JK$2,0)/JK$1</f>
        <v>5.1484230055658635</v>
      </c>
      <c r="JL39" s="62">
        <f>VLOOKUP($B39,RD_15[#All],JL$2,0)/JL$1</f>
        <v>4.9661896008403366</v>
      </c>
      <c r="JM39" s="62">
        <f>VLOOKUP($B39,RD_15[#All],JM$2,0)/JM$1</f>
        <v>4.8566190912662037</v>
      </c>
      <c r="JN39" s="62">
        <f>VLOOKUP($B39,RD_15[#All],JN$2,0)/JN$1</f>
        <v>5.0384063173007894</v>
      </c>
      <c r="JO39" s="62">
        <f>VLOOKUP($B39,RD_15[#All],JO$2,0)/JO$1</f>
        <v>4.7950766007594599</v>
      </c>
      <c r="JP39" s="62">
        <f>VLOOKUP($B39,RD_15[#All],JP$2,0)/JP$1</f>
        <v>5.0343406593406597</v>
      </c>
      <c r="JQ39" s="62">
        <f>VLOOKUP($B39,RD_15[#All],JQ$2,0)/JQ$1</f>
        <v>5.2036455607884182</v>
      </c>
      <c r="JR39" s="62">
        <f>VLOOKUP($B39,RD_15[#All],JR$2,0)/JR$1</f>
        <v>5.1443397871969303</v>
      </c>
      <c r="JS39" s="62">
        <f>VLOOKUP($B39,RD_15[#All],JS$2,0)/JS$1</f>
        <v>4.9501740495529321</v>
      </c>
      <c r="JT39" s="62">
        <f>VLOOKUP($B39,RD_15[#All],JT$2,0)/JT$1</f>
        <v>5.2437412211848295</v>
      </c>
      <c r="JU39" s="62">
        <f>VLOOKUP($B39,RD_15[#All],JU$2,0)/JU$1</f>
        <v>5.1091765377479668</v>
      </c>
      <c r="JV39" s="62">
        <f>VLOOKUP($B39,RD_15[#All],JV$2,0)/JV$1</f>
        <v>5.0865457294028724</v>
      </c>
      <c r="JW39" s="62">
        <f>VLOOKUP($B39,RD_15[#All],JW$2,0)/JW$1</f>
        <v>5.099773242630385</v>
      </c>
      <c r="JX39" s="62">
        <f>VLOOKUP($B39,RD_15[#All],JX$2,0)/JX$1</f>
        <v>5.1171579743008309</v>
      </c>
      <c r="JY39" s="62">
        <f>VLOOKUP($B39,RD_15[#All],JY$2,0)/JY$1</f>
        <v>5.0880574452003016</v>
      </c>
      <c r="JZ39" s="62">
        <f>VLOOKUP($B39,RD_15[#All],JZ$2,0)/JZ$1</f>
        <v>4.9795918367346932</v>
      </c>
      <c r="KA39" s="62">
        <f>VLOOKUP($B39,RD_15[#All],KA$2,0)/KA$1</f>
        <v>4.9576719576719572</v>
      </c>
      <c r="KB39" s="62">
        <f>VLOOKUP($B39,RD_15[#All],KB$2,0)/KB$1</f>
        <v>5.1171579743008309</v>
      </c>
      <c r="KC39" s="62">
        <f>VLOOKUP($B39,RD_15[#All],KC$2,0)/KC$1</f>
        <v>5.0041572184429324</v>
      </c>
      <c r="KD39" s="62">
        <f>VLOOKUP($B39,RD_15[#All],KD$2,0)/KD$1</f>
        <v>5.0430839002267573</v>
      </c>
      <c r="KE39" s="62">
        <f>VLOOKUP($B39,RD_15[#All],KE$2,0)/KE$1</f>
        <v>5.152683295540438</v>
      </c>
      <c r="KF39" s="62">
        <f>VLOOKUP($B39,RD_15[#All],KF$2,0)/KF$1</f>
        <v>4.9751552795031051</v>
      </c>
      <c r="KG39" s="62">
        <f>VLOOKUP($B39,RD_15[#All],KG$2,0)/KG$1</f>
        <v>5.1730914588057439</v>
      </c>
      <c r="KH39" s="62">
        <f>VLOOKUP($B39,RD_15[#All],KH$2,0)/KH$1</f>
        <v>5.1575963718820859</v>
      </c>
      <c r="KI39" s="62">
        <f>VLOOKUP($B39,RD_15[#All],KI$2,0)/KI$1</f>
        <v>5.1507936507936511</v>
      </c>
      <c r="KJ39" s="62">
        <f>VLOOKUP($B39,RD_15[#All],KJ$2,0)/KJ$1</f>
        <v>5.1408730158730158</v>
      </c>
      <c r="KK39" s="62">
        <f>VLOOKUP($B39,RD_15[#All],KK$2,0)/KK$1</f>
        <v>5.1813492063492061</v>
      </c>
      <c r="KL39" s="62">
        <f>VLOOKUP($B39,RD_15[#All],KL$2,0)/KL$1</f>
        <v>5.1297564687975639</v>
      </c>
      <c r="KM39" s="62">
        <f>VLOOKUP($B39,RD_15[#All],KM$2,0)/KM$1</f>
        <v>5.173515981735159</v>
      </c>
      <c r="KN39" s="62">
        <f>VLOOKUP($B39,RD_15[#All],KN$2,0)/KN$1</f>
        <v>5.112627986348123</v>
      </c>
      <c r="KO39" s="62">
        <f>VLOOKUP($B39,RD_15[#All],KO$2,0)/KO$1</f>
        <v>5.0993553280242701</v>
      </c>
      <c r="KP39" s="62">
        <f>VLOOKUP($B39,RD_15[#All],KP$2,0)/KP$1</f>
        <v>5.1323473644292763</v>
      </c>
      <c r="KQ39" s="62">
        <f>VLOOKUP($B39,RD_15[#All],KQ$2,0)/KQ$1</f>
        <v>4.9844236760124616</v>
      </c>
      <c r="KR39" s="62">
        <f>VLOOKUP($B39,RD_15[#All],KR$2,0)/KR$1</f>
        <v>5.1046643913538112</v>
      </c>
      <c r="KS39" s="62">
        <f>VLOOKUP($B39,RD_15[#All],KS$2,0)/KS$1</f>
        <v>5.1164201744406528</v>
      </c>
      <c r="KT39" s="62">
        <f>VLOOKUP($B39,RD_15[#All],KT$2,0)/KT$1</f>
        <v>5.1213500189609409</v>
      </c>
      <c r="KU39" s="62">
        <f>VLOOKUP($B39,RD_15[#All],KU$2,0)/KU$1</f>
        <v>5.1088357982555941</v>
      </c>
      <c r="KV39" s="62">
        <f>VLOOKUP($B39,RD_15[#All],KV$2,0)/KV$1</f>
        <v>5.3018867924528301</v>
      </c>
      <c r="KW39" s="62">
        <f>VLOOKUP($B39,RD_15[#All],KW$2,0)/KW$1</f>
        <v>5.1626848691695111</v>
      </c>
      <c r="KX39" s="62">
        <f>VLOOKUP($B39,RD_15[#All],KX$2,0)/KX$1</f>
        <v>5.0948601662887372</v>
      </c>
      <c r="KY39" s="62">
        <f>VLOOKUP($B39,RD_15[#All],KY$2,0)/KY$1</f>
        <v>5.2749999999999995</v>
      </c>
      <c r="KZ39" s="62">
        <f>VLOOKUP($B39,RD_15[#All],KZ$2,0)/KZ$1</f>
        <v>5.1916666666666664</v>
      </c>
      <c r="LA39" s="62">
        <f>VLOOKUP($B39,RD_15[#All],LA$2,0)/LA$1</f>
        <v>5.158555825800863</v>
      </c>
      <c r="LB39" s="62">
        <f>VLOOKUP($B39,RD_15[#All],LB$2,0)/LB$1</f>
        <v>4.8409664869292204</v>
      </c>
      <c r="LC39" s="62">
        <f>VLOOKUP($B39,RD_15[#All],LC$2,0)/LC$1</f>
        <v>5.2142857142857144</v>
      </c>
      <c r="LD39" s="62">
        <f>VLOOKUP($B39,RD_15[#All],LD$2,0)/LD$1</f>
        <v>5.0676536175081477</v>
      </c>
      <c r="LE39" s="62">
        <f>VLOOKUP($B39,RD_15[#All],LE$2,0)/LE$1</f>
        <v>5.0601780998285486</v>
      </c>
      <c r="LF39" s="62">
        <f>VLOOKUP($B39,RD_15[#All],LF$2,0)/LF$1</f>
        <v>5.035508526470359</v>
      </c>
      <c r="LG39" s="62">
        <f>VLOOKUP($B39,RD_15[#All],LG$2,0)/LG$1</f>
        <v>5.1353173634362701</v>
      </c>
      <c r="LH39" s="62">
        <f>VLOOKUP($B39,RD_15[#All],LH$2,0)/LH$1</f>
        <v>5.0206562374127488</v>
      </c>
      <c r="LI39" s="62">
        <f>VLOOKUP($B39,RD_15[#All],LI$2,0)/LI$1</f>
        <v>4.8859981728783728</v>
      </c>
      <c r="LJ39" s="62">
        <f>VLOOKUP($B39,RD_15[#All],LJ$2,0)/LJ$1</f>
        <v>4.9397031539888685</v>
      </c>
      <c r="LK39" s="62">
        <f>VLOOKUP($B39,RD_15[#All],LK$2,0)/LK$1</f>
        <v>5.0741759199923857</v>
      </c>
      <c r="LL39" s="62">
        <f>VLOOKUP($B39,RD_15[#All],LL$2,0)/LL$1</f>
        <v>5.053375100415777</v>
      </c>
      <c r="LM39" s="62">
        <f>VLOOKUP($B39,RD_15[#All],LM$2,0)/LM$1</f>
        <v>5.0807357734474463</v>
      </c>
      <c r="LN39" s="62">
        <f>VLOOKUP($B39,RD_15[#All],LN$2,0)/LN$1</f>
        <v>4.9917769305524402</v>
      </c>
      <c r="LO39" s="62">
        <f>VLOOKUP($B39,RD_15[#All],LO$2,0)/LO$1</f>
        <v>4.9742096465131569</v>
      </c>
      <c r="LP39" s="62">
        <f>VLOOKUP($B39,RD_15[#All],LP$2,0)/LP$1</f>
        <v>5.0190627525907523</v>
      </c>
      <c r="LQ39" s="62">
        <f>VLOOKUP($B39,RD_15[#All],LQ$2,0)/LQ$1</f>
        <v>4.9914032459223288</v>
      </c>
      <c r="LR39" s="62">
        <f>VLOOKUP($B39,RD_15[#All],LR$2,0)/LR$1</f>
        <v>4.9543993421544439</v>
      </c>
      <c r="LS39" s="62">
        <f>VLOOKUP($B39,RD_15[#All],LS$2,0)/LS$1</f>
        <v>5.0091277675271506</v>
      </c>
      <c r="LT39" s="62">
        <f>VLOOKUP($B39,RD_15[#All],LT$2,0)/LT$1</f>
        <v>5.0663266264288067</v>
      </c>
      <c r="LU39" s="62">
        <f>VLOOKUP($B39,RD_15[#All],LU$2,0)/LU$1</f>
        <v>5.1193093579829672</v>
      </c>
      <c r="LV39" s="62">
        <f>VLOOKUP($B39,RD_15[#All],LV$2,0)/LV$1</f>
        <v>5.0863422291993716</v>
      </c>
      <c r="LW39" s="62">
        <f>VLOOKUP($B39,RD_15[#All],LW$2,0)/LW$1</f>
        <v>5.2032968949298661</v>
      </c>
      <c r="LX39" s="62">
        <f>VLOOKUP($B39,RD_15[#All],LX$2,0)/LX$1</f>
        <v>5.1177394034536885</v>
      </c>
      <c r="LY39" s="62">
        <f>VLOOKUP($B39,RD_15[#All],LY$2,0)/LY$1</f>
        <v>5.0941915227629515</v>
      </c>
      <c r="LZ39" s="62">
        <f>VLOOKUP($B39,RD_15[#All],LZ$2,0)/LZ$1</f>
        <v>5.069522314420273</v>
      </c>
      <c r="MA39" s="62">
        <f>VLOOKUP($B39,RD_15[#All],MA$2,0)/MA$1</f>
        <v>5.1633400612992446</v>
      </c>
      <c r="MB39" s="62">
        <f>VLOOKUP($B39,RD_15[#All],MB$2,0)/MB$1</f>
        <v>5.1169918516857287</v>
      </c>
      <c r="MC39" s="62">
        <f>VLOOKUP($B39,RD_15[#All],MC$2,0)/MC$1</f>
        <v>5.134933094116767</v>
      </c>
      <c r="MD39" s="62">
        <f>VLOOKUP($B39,RD_15[#All],MD$2,0)/MD$1</f>
        <v>5.0766240562158931</v>
      </c>
      <c r="ME39" s="62">
        <f>VLOOKUP($B39,RD_15[#All],ME$2,0)/ME$1</f>
        <v>5.1382970770725871</v>
      </c>
      <c r="MF39" s="62">
        <f>VLOOKUP($B39,RD_15[#All],MF$2,0)/MF$1</f>
        <v>5.0710174179561935</v>
      </c>
      <c r="MG39" s="62">
        <f>VLOOKUP($B39,RD_15[#All],MG$2,0)/MG$1</f>
        <v>4.9495402556627042</v>
      </c>
      <c r="MH39" s="62">
        <f>VLOOKUP($B39,RD_15[#All],MH$2,0)/MH$1</f>
        <v>5.1364281976526875</v>
      </c>
      <c r="MI39" s="62">
        <f>VLOOKUP($B39,RD_15[#All],MI$2,0)/MI$1</f>
        <v>5.0893324362712109</v>
      </c>
      <c r="MJ39" s="62">
        <f>VLOOKUP($B39,RD_15[#All],MJ$2,0)/MJ$1</f>
        <v>5.1805337519623231</v>
      </c>
      <c r="MK39" s="62">
        <f>VLOOKUP($B39,RD_15[#All],MK$2,0)/MK$1</f>
        <v>5.1726844583987441</v>
      </c>
      <c r="ML39" s="62">
        <f>VLOOKUP($B39,RD_15[#All],ML$2,0)/ML$1</f>
        <v>5.1237198175973679</v>
      </c>
      <c r="MM39" s="62">
        <f>VLOOKUP($B39,RD_15[#All],MM$2,0)/MM$1</f>
        <v>5.1264149384450137</v>
      </c>
      <c r="MN39" s="62">
        <f>VLOOKUP($B39,RD_15[#All],MN$2,0)/MN$1</f>
        <v>5.1334379905808474</v>
      </c>
      <c r="MO39" s="62">
        <f>VLOOKUP($B39,RD_15[#All],MO$2,0)/MO$1</f>
        <v>5.1993720565149131</v>
      </c>
      <c r="MP39" s="62">
        <f>VLOOKUP($B39,RD_15[#All],MP$2,0)/MP$1</f>
        <v>4.9907235621521338</v>
      </c>
      <c r="MQ39" s="62">
        <f>VLOOKUP($B39,RD_15[#All],MQ$2,0)/MQ$1</f>
        <v>5.0953128504148912</v>
      </c>
      <c r="MR39" s="62">
        <f>VLOOKUP($B39,RD_15[#All],MR$2,0)/MR$1</f>
        <v>5.084847125663452</v>
      </c>
      <c r="MS39" s="62">
        <f>VLOOKUP($B39,RD_15[#All],MS$2,0)/MS$1</f>
        <v>5.2123233908948192</v>
      </c>
      <c r="MT39" s="62">
        <f>VLOOKUP($B39,RD_15[#All],MT$2,0)/MT$1</f>
        <v>4.985371771086057</v>
      </c>
      <c r="MU39" s="62">
        <f>VLOOKUP($B39,RD_15[#All],MU$2,0)/MU$1</f>
        <v>5.1035359198624501</v>
      </c>
      <c r="MV39" s="62">
        <f>VLOOKUP($B39,RD_15[#All],MV$2,0)/MV$1</f>
        <v>5.0071357214214363</v>
      </c>
      <c r="MW39" s="62">
        <f>VLOOKUP($B39,RD_15[#All],MW$2,0)/MW$1</f>
        <v>5.0839874411302981</v>
      </c>
      <c r="MX39" s="62">
        <f>VLOOKUP($B39,RD_15[#All],MX$2,0)/MX$1</f>
        <v>5.0897062121551917</v>
      </c>
      <c r="MY39" s="62">
        <f>VLOOKUP($B39,RD_15[#All],MY$2,0)/MY$1</f>
        <v>5.0875196232339084</v>
      </c>
      <c r="MZ39" s="62">
        <f>VLOOKUP($B39,RD_15[#All],MZ$2,0)/MZ$1</f>
        <v>5.0973312401883826</v>
      </c>
      <c r="NA39" s="62">
        <f>VLOOKUP($B39,RD_15[#All],NA$2,0)/NA$1</f>
        <v>5.1999504255143352</v>
      </c>
      <c r="NB39" s="62">
        <f>VLOOKUP($B39,RD_15[#All],NB$2,0)/NB$1</f>
        <v>5.1279434850863419</v>
      </c>
      <c r="NC39" s="62">
        <f>VLOOKUP($B39,RD_15[#All],NC$2,0)/NC$1</f>
        <v>5.1993720565149131</v>
      </c>
      <c r="ND39" s="62">
        <f>VLOOKUP($B39,RD_15[#All],ND$2,0)/ND$1</f>
        <v>5.2036891679748827</v>
      </c>
      <c r="NE39" s="62">
        <f>IFERROR(AVERAGEIF(Inv_SY_B20[[#This Row],[BLK1_INV1]:[BLK12_INV31]],"&gt;"&amp;0.1,Inv_SY_B20[[#This Row],[BLK1_INV1]:[BLK12_INV31]]),"")</f>
        <v>4.9714049453345748</v>
      </c>
    </row>
    <row r="40" spans="2:369" x14ac:dyDescent="0.35">
      <c r="B40" s="86">
        <f t="shared" si="6"/>
        <v>45781</v>
      </c>
      <c r="C40" s="62">
        <f>VLOOKUP($B40,RD_15[#All],C$2,0)/C$1</f>
        <v>4.5007974481658692</v>
      </c>
      <c r="D40" s="62">
        <f>VLOOKUP($B40,RD_15[#All],D$2,0)/D$1</f>
        <v>4.4011164274322168</v>
      </c>
      <c r="E40" s="62">
        <f>VLOOKUP($B40,RD_15[#All],E$2,0)/E$1</f>
        <v>4.5515151515151508</v>
      </c>
      <c r="F40" s="62">
        <f>VLOOKUP($B40,RD_15[#All],F$2,0)/F$1</f>
        <v>4.5606060606060606</v>
      </c>
      <c r="G40" s="62">
        <f>VLOOKUP($B40,RD_15[#All],G$2,0)/G$1</f>
        <v>4.5196969696969695</v>
      </c>
      <c r="H40" s="62">
        <f>VLOOKUP($B40,RD_15[#All],H$2,0)/H$1</f>
        <v>4.3902809415337893</v>
      </c>
      <c r="I40" s="62">
        <f>VLOOKUP($B40,RD_15[#All],I$2,0)/I$1</f>
        <v>4.6702371843917367</v>
      </c>
      <c r="J40" s="62">
        <f>VLOOKUP($B40,RD_15[#All],J$2,0)/J$1</f>
        <v>4.416666666666667</v>
      </c>
      <c r="K40" s="62">
        <f>VLOOKUP($B40,RD_15[#All],K$2,0)/K$1</f>
        <v>4.5583333333333336</v>
      </c>
      <c r="L40" s="62">
        <f>VLOOKUP($B40,RD_15[#All],L$2,0)/L$1</f>
        <v>4.5893939393939389</v>
      </c>
      <c r="M40" s="62">
        <f>VLOOKUP($B40,RD_15[#All],M$2,0)/M$1</f>
        <v>4.5977272727272727</v>
      </c>
      <c r="N40" s="62">
        <f>VLOOKUP($B40,RD_15[#All],N$2,0)/N$1</f>
        <v>4.5712121212121213</v>
      </c>
      <c r="O40" s="62">
        <f>VLOOKUP($B40,RD_15[#All],O$2,0)/O$1</f>
        <v>4.5878787878787879</v>
      </c>
      <c r="P40" s="62">
        <f>VLOOKUP($B40,RD_15[#All],P$2,0)/P$1</f>
        <v>4.5719696969696972</v>
      </c>
      <c r="Q40" s="62">
        <f>VLOOKUP($B40,RD_15[#All],Q$2,0)/Q$1</f>
        <v>4.6136363636363633</v>
      </c>
      <c r="R40" s="62">
        <f>VLOOKUP($B40,RD_15[#All],R$2,0)/R$1</f>
        <v>4.5916666666666668</v>
      </c>
      <c r="S40" s="62">
        <f>VLOOKUP($B40,RD_15[#All],S$2,0)/S$1</f>
        <v>4.5574162679425836</v>
      </c>
      <c r="T40" s="62">
        <f>VLOOKUP($B40,RD_15[#All],T$2,0)/T$1</f>
        <v>4.5574162679425836</v>
      </c>
      <c r="U40" s="62">
        <f>VLOOKUP($B40,RD_15[#All],U$2,0)/U$1</f>
        <v>4.5272727272727273</v>
      </c>
      <c r="V40" s="62">
        <f>VLOOKUP($B40,RD_15[#All],V$2,0)/V$1</f>
        <v>4.58560606060606</v>
      </c>
      <c r="W40" s="62">
        <f>VLOOKUP($B40,RD_15[#All],W$2,0)/W$1</f>
        <v>4.7196969696969697</v>
      </c>
      <c r="X40" s="62">
        <f>VLOOKUP($B40,RD_15[#All],X$2,0)/X$1</f>
        <v>4.6553030303030303</v>
      </c>
      <c r="Y40" s="62">
        <f>VLOOKUP($B40,RD_15[#All],Y$2,0)/Y$1</f>
        <v>4.7037878787878782</v>
      </c>
      <c r="Z40" s="62">
        <f>VLOOKUP($B40,RD_15[#All],Z$2,0)/Z$1</f>
        <v>4.6583333333333332</v>
      </c>
      <c r="AA40" s="62">
        <f>VLOOKUP($B40,RD_15[#All],AA$2,0)/AA$1</f>
        <v>4.6606060606060611</v>
      </c>
      <c r="AB40" s="62">
        <f>VLOOKUP($B40,RD_15[#All],AB$2,0)/AB$1</f>
        <v>4.6409090909090907</v>
      </c>
      <c r="AC40" s="62">
        <f>VLOOKUP($B40,RD_15[#All],AC$2,0)/AC$1</f>
        <v>4.6795454545454547</v>
      </c>
      <c r="AD40" s="62">
        <f>VLOOKUP($B40,RD_15[#All],AD$2,0)/AD$1</f>
        <v>4.6492424242424244</v>
      </c>
      <c r="AE40" s="62">
        <f>VLOOKUP($B40,RD_15[#All],AE$2,0)/AE$1</f>
        <v>4.7045454545454541</v>
      </c>
      <c r="AF40" s="62">
        <f>VLOOKUP($B40,RD_15[#All],AF$2,0)/AF$1</f>
        <v>4.7015151515151521</v>
      </c>
      <c r="AG40" s="62">
        <f>VLOOKUP($B40,RD_15[#All],AG$2,0)/AG$1</f>
        <v>4.6386363636363637</v>
      </c>
      <c r="AH40" s="62">
        <f>VLOOKUP($B40,RD_15[#All],AH$2,0)/AH$1</f>
        <v>4.66439393939394</v>
      </c>
      <c r="AI40" s="62">
        <f>VLOOKUP($B40,RD_15[#All],AI$2,0)/AI$1</f>
        <v>4.5037878787878789</v>
      </c>
      <c r="AJ40" s="62">
        <f>VLOOKUP($B40,RD_15[#All],AJ$2,0)/AJ$1</f>
        <v>4.4609250398724081</v>
      </c>
      <c r="AK40" s="62">
        <f>VLOOKUP($B40,RD_15[#All],AK$2,0)/AK$1</f>
        <v>4.496810207336523</v>
      </c>
      <c r="AL40" s="62">
        <f>VLOOKUP($B40,RD_15[#All],AL$2,0)/AL$1</f>
        <v>4.5191387559808618</v>
      </c>
      <c r="AM40" s="62">
        <f>VLOOKUP($B40,RD_15[#All],AM$2,0)/AM$1</f>
        <v>4.5805422647527907</v>
      </c>
      <c r="AN40" s="62">
        <f>VLOOKUP($B40,RD_15[#All],AN$2,0)/AN$1</f>
        <v>4.5733652312599675</v>
      </c>
      <c r="AO40" s="62">
        <f>VLOOKUP($B40,RD_15[#All],AO$2,0)/AO$1</f>
        <v>4.5204545454545455</v>
      </c>
      <c r="AP40" s="62">
        <f>VLOOKUP($B40,RD_15[#All],AP$2,0)/AP$1</f>
        <v>4.5303030303030303</v>
      </c>
      <c r="AQ40" s="62">
        <f>VLOOKUP($B40,RD_15[#All],AQ$2,0)/AQ$1</f>
        <v>4.4492424242424242</v>
      </c>
      <c r="AR40" s="62">
        <f>VLOOKUP($B40,RD_15[#All],AR$2,0)/AR$1</f>
        <v>4.5556348074179747</v>
      </c>
      <c r="AS40" s="62">
        <f>VLOOKUP($B40,RD_15[#All],AS$2,0)/AS$1</f>
        <v>4.6685159500693487</v>
      </c>
      <c r="AT40" s="62">
        <f>VLOOKUP($B40,RD_15[#All],AT$2,0)/AT$1</f>
        <v>4.655701754385964</v>
      </c>
      <c r="AU40" s="62">
        <f>VLOOKUP($B40,RD_15[#All],AU$2,0)/AU$1</f>
        <v>4.625</v>
      </c>
      <c r="AV40" s="62">
        <f>VLOOKUP($B40,RD_15[#All],AV$2,0)/AV$1</f>
        <v>4.736613603473228</v>
      </c>
      <c r="AW40" s="62">
        <f>VLOOKUP($B40,RD_15[#All],AW$2,0)/AW$1</f>
        <v>4.6997319034852554</v>
      </c>
      <c r="AX40" s="62">
        <f>VLOOKUP($B40,RD_15[#All],AX$2,0)/AX$1</f>
        <v>4.631720430107527</v>
      </c>
      <c r="AY40" s="62">
        <f>VLOOKUP($B40,RD_15[#All],AY$2,0)/AY$1</f>
        <v>4.5226161369193152</v>
      </c>
      <c r="AZ40" s="62">
        <f>VLOOKUP($B40,RD_15[#All],AZ$2,0)/AZ$1</f>
        <v>4.5854849965108162</v>
      </c>
      <c r="BA40" s="62">
        <f>VLOOKUP($B40,RD_15[#All],BA$2,0)/BA$1</f>
        <v>4.6011730205278596</v>
      </c>
      <c r="BB40" s="62">
        <f>VLOOKUP($B40,RD_15[#All],BB$2,0)/BB$1</f>
        <v>4.4742567077592454</v>
      </c>
      <c r="BC40" s="62">
        <f>VLOOKUP($B40,RD_15[#All],BC$2,0)/BC$1</f>
        <v>4.4177489177489173</v>
      </c>
      <c r="BD40" s="62">
        <f>VLOOKUP($B40,RD_15[#All],BD$2,0)/BD$1</f>
        <v>4.4340924775707382</v>
      </c>
      <c r="BE40" s="62">
        <f>VLOOKUP($B40,RD_15[#All],BE$2,0)/BE$1</f>
        <v>4.3874309392265189</v>
      </c>
      <c r="BF40" s="62">
        <f>VLOOKUP($B40,RD_15[#All],BF$2,0)/BF$1</f>
        <v>4.4499650104968502</v>
      </c>
      <c r="BG40" s="62">
        <f>VLOOKUP($B40,RD_15[#All],BG$2,0)/BG$1</f>
        <v>4.4811827956989241</v>
      </c>
      <c r="BH40" s="62">
        <f>VLOOKUP($B40,RD_15[#All],BH$2,0)/BH$1</f>
        <v>4.2980364656381491</v>
      </c>
      <c r="BI40" s="62">
        <f>VLOOKUP($B40,RD_15[#All],BI$2,0)/BI$1</f>
        <v>4.2987220447284349</v>
      </c>
      <c r="BJ40" s="62">
        <f>VLOOKUP($B40,RD_15[#All],BJ$2,0)/BJ$1</f>
        <v>4.2809457579972179</v>
      </c>
      <c r="BK40" s="62">
        <f>VLOOKUP($B40,RD_15[#All],BK$2,0)/BK$1</f>
        <v>4.5136363636363637</v>
      </c>
      <c r="BL40" s="62">
        <f>VLOOKUP($B40,RD_15[#All],BL$2,0)/BL$1</f>
        <v>4.4124203821656058</v>
      </c>
      <c r="BM40" s="62">
        <f>VLOOKUP($B40,RD_15[#All],BM$2,0)/BM$1</f>
        <v>4.4545454545454541</v>
      </c>
      <c r="BN40" s="62">
        <f>VLOOKUP($B40,RD_15[#All],BN$2,0)/BN$1</f>
        <v>4.9044168391994472</v>
      </c>
      <c r="BO40" s="62">
        <f>VLOOKUP($B40,RD_15[#All],BO$2,0)/BO$1</f>
        <v>4.837474120082816</v>
      </c>
      <c r="BP40" s="62">
        <f>VLOOKUP($B40,RD_15[#All],BP$2,0)/BP$1</f>
        <v>4.8698511595707865</v>
      </c>
      <c r="BQ40" s="62">
        <f>VLOOKUP($B40,RD_15[#All],BQ$2,0)/BQ$1</f>
        <v>4.9261559696342303</v>
      </c>
      <c r="BR40" s="62">
        <f>VLOOKUP($B40,RD_15[#All],BR$2,0)/BR$1</f>
        <v>4.9354727398205656</v>
      </c>
      <c r="BS40" s="62">
        <f>VLOOKUP($B40,RD_15[#All],BS$2,0)/BS$1</f>
        <v>4.9027129773630547</v>
      </c>
      <c r="BT40" s="62">
        <f>VLOOKUP($B40,RD_15[#All],BT$2,0)/BT$1</f>
        <v>4.7933057280883364</v>
      </c>
      <c r="BU40" s="62">
        <f>VLOOKUP($B40,RD_15[#All],BU$2,0)/BU$1</f>
        <v>4.9399585921325047</v>
      </c>
      <c r="BV40" s="62">
        <f>VLOOKUP($B40,RD_15[#All],BV$2,0)/BV$1</f>
        <v>4.9289164941338859</v>
      </c>
      <c r="BW40" s="62">
        <f>VLOOKUP($B40,RD_15[#All],BW$2,0)/BW$1</f>
        <v>4.832988267770876</v>
      </c>
      <c r="BX40" s="62">
        <f>VLOOKUP($B40,RD_15[#All],BX$2,0)/BX$1</f>
        <v>4.7671709267953393</v>
      </c>
      <c r="BY40" s="62">
        <f>VLOOKUP($B40,RD_15[#All],BY$2,0)/BY$1</f>
        <v>4.8236714975845416</v>
      </c>
      <c r="BZ40" s="62">
        <f>VLOOKUP($B40,RD_15[#All],BZ$2,0)/BZ$1</f>
        <v>4.895743145743146</v>
      </c>
      <c r="CA40" s="62">
        <f>VLOOKUP($B40,RD_15[#All],CA$2,0)/CA$1</f>
        <v>4.8365800865800868</v>
      </c>
      <c r="CB40" s="62">
        <f>VLOOKUP($B40,RD_15[#All],CB$2,0)/CB$1</f>
        <v>4.8236714975845416</v>
      </c>
      <c r="CC40" s="62">
        <f>VLOOKUP($B40,RD_15[#All],CC$2,0)/CC$1</f>
        <v>4.8592132505175982</v>
      </c>
      <c r="CD40" s="62">
        <f>VLOOKUP($B40,RD_15[#All],CD$2,0)/CD$1</f>
        <v>4.8723257418909593</v>
      </c>
      <c r="CE40" s="62">
        <f>VLOOKUP($B40,RD_15[#All],CE$2,0)/CE$1</f>
        <v>4.783298826777088</v>
      </c>
      <c r="CF40" s="62">
        <f>VLOOKUP($B40,RD_15[#All],CF$2,0)/CF$1</f>
        <v>4.8366402116402121</v>
      </c>
      <c r="CG40" s="62">
        <f>VLOOKUP($B40,RD_15[#All],CG$2,0)/CG$1</f>
        <v>4.9275362318840576</v>
      </c>
      <c r="CH40" s="62">
        <f>VLOOKUP($B40,RD_15[#All],CH$2,0)/CH$1</f>
        <v>4.9123376623376629</v>
      </c>
      <c r="CI40" s="62">
        <f>VLOOKUP($B40,RD_15[#All],CI$2,0)/CI$1</f>
        <v>4.8857832988267775</v>
      </c>
      <c r="CJ40" s="62">
        <f>VLOOKUP($B40,RD_15[#All],CJ$2,0)/CJ$1</f>
        <v>4.9494949494949498</v>
      </c>
      <c r="CK40" s="62">
        <f>VLOOKUP($B40,RD_15[#All],CK$2,0)/CK$1</f>
        <v>4.8885281385281383</v>
      </c>
      <c r="CL40" s="62">
        <f>VLOOKUP($B40,RD_15[#All],CL$2,0)/CL$1</f>
        <v>4.8183860376706411</v>
      </c>
      <c r="CM40" s="62">
        <f>VLOOKUP($B40,RD_15[#All],CM$2,0)/CM$1</f>
        <v>4.9082125603864739</v>
      </c>
      <c r="CN40" s="62">
        <f>VLOOKUP($B40,RD_15[#All],CN$2,0)/CN$1</f>
        <v>4.8585231193926841</v>
      </c>
      <c r="CO40" s="62">
        <f>VLOOKUP($B40,RD_15[#All],CO$2,0)/CO$1</f>
        <v>4.875086266390614</v>
      </c>
      <c r="CP40" s="62">
        <f>VLOOKUP($B40,RD_15[#All],CP$2,0)/CP$1</f>
        <v>4.7953761214630779</v>
      </c>
      <c r="CQ40" s="62">
        <f>VLOOKUP($B40,RD_15[#All],CQ$2,0)/CQ$1</f>
        <v>4.9182194616977224</v>
      </c>
      <c r="CR40" s="62">
        <f>VLOOKUP($B40,RD_15[#All],CR$2,0)/CR$1</f>
        <v>4.9416839199447891</v>
      </c>
      <c r="CS40" s="62">
        <f>VLOOKUP($B40,RD_15[#All],CS$2,0)/CS$1</f>
        <v>5.0024154589371976</v>
      </c>
      <c r="CT40" s="62">
        <f>VLOOKUP($B40,RD_15[#All],CT$2,0)/CT$1</f>
        <v>4.9396135265700485</v>
      </c>
      <c r="CU40" s="62">
        <f>VLOOKUP($B40,RD_15[#All],CU$2,0)/CU$1</f>
        <v>4.8644444444444446</v>
      </c>
      <c r="CV40" s="62">
        <f>VLOOKUP($B40,RD_15[#All],CV$2,0)/CV$1</f>
        <v>4.9116632160110418</v>
      </c>
      <c r="CW40" s="62">
        <f>VLOOKUP($B40,RD_15[#All],CW$2,0)/CW$1</f>
        <v>4.912698412698413</v>
      </c>
      <c r="CX40" s="62">
        <f>VLOOKUP($B40,RD_15[#All],CX$2,0)/CX$1</f>
        <v>4.9794372294372291</v>
      </c>
      <c r="CY40" s="62">
        <f>VLOOKUP($B40,RD_15[#All],CY$2,0)/CY$1</f>
        <v>4.9195526695526697</v>
      </c>
      <c r="CZ40" s="62">
        <f>VLOOKUP($B40,RD_15[#All],CZ$2,0)/CZ$1</f>
        <v>4.9520358868184946</v>
      </c>
      <c r="DA40" s="62">
        <f>VLOOKUP($B40,RD_15[#All],DA$2,0)/DA$1</f>
        <v>4.8462471832206626</v>
      </c>
      <c r="DB40" s="62">
        <f>VLOOKUP($B40,RD_15[#All],DB$2,0)/DB$1</f>
        <v>4.9444444444444446</v>
      </c>
      <c r="DC40" s="62">
        <f>VLOOKUP($B40,RD_15[#All],DC$2,0)/DC$1</f>
        <v>5.0879917184265011</v>
      </c>
      <c r="DD40" s="62">
        <f>VLOOKUP($B40,RD_15[#All],DD$2,0)/DD$1</f>
        <v>4.946169772256729</v>
      </c>
      <c r="DE40" s="62">
        <f>VLOOKUP($B40,RD_15[#All],DE$2,0)/DE$1</f>
        <v>5.0534851621808139</v>
      </c>
      <c r="DF40" s="62">
        <f>VLOOKUP($B40,RD_15[#All],DF$2,0)/DF$1</f>
        <v>4.9178743961352653</v>
      </c>
      <c r="DG40" s="62">
        <f>VLOOKUP($B40,RD_15[#All],DG$2,0)/DG$1</f>
        <v>4.9606625258799166</v>
      </c>
      <c r="DH40" s="62">
        <f>VLOOKUP($B40,RD_15[#All],DH$2,0)/DH$1</f>
        <v>5.06280193236715</v>
      </c>
      <c r="DI40" s="62">
        <f>VLOOKUP($B40,RD_15[#All],DI$2,0)/DI$1</f>
        <v>5.024844720496894</v>
      </c>
      <c r="DJ40" s="62">
        <f>VLOOKUP($B40,RD_15[#All],DJ$2,0)/DJ$1</f>
        <v>5.045893719806763</v>
      </c>
      <c r="DK40" s="62">
        <f>VLOOKUP($B40,RD_15[#All],DK$2,0)/DK$1</f>
        <v>4.9070294784580497</v>
      </c>
      <c r="DL40" s="62">
        <f>VLOOKUP($B40,RD_15[#All],DL$2,0)/DL$1</f>
        <v>4.8257575757575761</v>
      </c>
      <c r="DM40" s="62">
        <f>VLOOKUP($B40,RD_15[#All],DM$2,0)/DM$1</f>
        <v>4.8398895790200136</v>
      </c>
      <c r="DN40" s="62">
        <f>VLOOKUP($B40,RD_15[#All],DN$2,0)/DN$1</f>
        <v>4.8581780538302279</v>
      </c>
      <c r="DO40" s="62">
        <f>VLOOKUP($B40,RD_15[#All],DO$2,0)/DO$1</f>
        <v>4.7267080745341614</v>
      </c>
      <c r="DP40" s="62">
        <f>VLOOKUP($B40,RD_15[#All],DP$2,0)/DP$1</f>
        <v>4.9023464458247066</v>
      </c>
      <c r="DQ40" s="62">
        <f>VLOOKUP($B40,RD_15[#All],DQ$2,0)/DQ$1</f>
        <v>4.7902001380262247</v>
      </c>
      <c r="DR40" s="62">
        <f>VLOOKUP($B40,RD_15[#All],DR$2,0)/DR$1</f>
        <v>4.9202898550724639</v>
      </c>
      <c r="DS40" s="62">
        <f>VLOOKUP($B40,RD_15[#All],DS$2,0)/DS$1</f>
        <v>4.8588681849551412</v>
      </c>
      <c r="DT40" s="62">
        <f>VLOOKUP($B40,RD_15[#All],DT$2,0)/DT$1</f>
        <v>4.7629399585921322</v>
      </c>
      <c r="DU40" s="62">
        <f>VLOOKUP($B40,RD_15[#All],DU$2,0)/DU$1</f>
        <v>4.8318903318903326</v>
      </c>
      <c r="DV40" s="62">
        <f>VLOOKUP($B40,RD_15[#All],DV$2,0)/DV$1</f>
        <v>4.8946608946608947</v>
      </c>
      <c r="DW40" s="62">
        <f>VLOOKUP($B40,RD_15[#All],DW$2,0)/DW$1</f>
        <v>4.891994478951001</v>
      </c>
      <c r="DX40" s="62">
        <f>VLOOKUP($B40,RD_15[#All],DX$2,0)/DX$1</f>
        <v>4.8612836438923388</v>
      </c>
      <c r="DY40" s="62">
        <f>VLOOKUP($B40,RD_15[#All],DY$2,0)/DY$1</f>
        <v>4.7877846790890271</v>
      </c>
      <c r="DZ40" s="62">
        <f>VLOOKUP($B40,RD_15[#All],DZ$2,0)/DZ$1</f>
        <v>4.8702553485162179</v>
      </c>
      <c r="EA40" s="62">
        <f>VLOOKUP($B40,RD_15[#All],EA$2,0)/EA$1</f>
        <v>4.8336783988957901</v>
      </c>
      <c r="EB40" s="62">
        <f>VLOOKUP($B40,RD_15[#All],EB$2,0)/EB$1</f>
        <v>4.7981366459627326</v>
      </c>
      <c r="EC40" s="62">
        <f>VLOOKUP($B40,RD_15[#All],EC$2,0)/EC$1</f>
        <v>4.7788129744651489</v>
      </c>
      <c r="ED40" s="62">
        <f>VLOOKUP($B40,RD_15[#All],ED$2,0)/ED$1</f>
        <v>4.0148378191856455</v>
      </c>
      <c r="EE40" s="62">
        <f>VLOOKUP($B40,RD_15[#All],EE$2,0)/EE$1</f>
        <v>4.779158040027605</v>
      </c>
      <c r="EF40" s="62">
        <f>VLOOKUP($B40,RD_15[#All],EF$2,0)/EF$1</f>
        <v>4.8875086266390619</v>
      </c>
      <c r="EG40" s="62">
        <f>VLOOKUP($B40,RD_15[#All],EG$2,0)/EG$1</f>
        <v>4.770531400966183</v>
      </c>
      <c r="EH40" s="62">
        <f>VLOOKUP($B40,RD_15[#All],EH$2,0)/EH$1</f>
        <v>4.791580400276052</v>
      </c>
      <c r="EI40" s="62">
        <f>VLOOKUP($B40,RD_15[#All],EI$2,0)/EI$1</f>
        <v>4.6075036075036078</v>
      </c>
      <c r="EJ40" s="62">
        <f>VLOOKUP($B40,RD_15[#All],EJ$2,0)/EJ$1</f>
        <v>4.9123533471359551</v>
      </c>
      <c r="EK40" s="62">
        <f>VLOOKUP($B40,RD_15[#All],EK$2,0)/EK$1</f>
        <v>4.7669841269841271</v>
      </c>
      <c r="EL40" s="62">
        <f>VLOOKUP($B40,RD_15[#All],EL$2,0)/EL$1</f>
        <v>4.8240165631469978</v>
      </c>
      <c r="EM40" s="62">
        <f>VLOOKUP($B40,RD_15[#All],EM$2,0)/EM$1</f>
        <v>4.8481711525189786</v>
      </c>
      <c r="EN40" s="62">
        <f>VLOOKUP($B40,RD_15[#All],EN$2,0)/EN$1</f>
        <v>4.8443754313319536</v>
      </c>
      <c r="EO40" s="62">
        <f>VLOOKUP($B40,RD_15[#All],EO$2,0)/EO$1</f>
        <v>4.875086266390614</v>
      </c>
      <c r="EP40" s="62">
        <f>VLOOKUP($B40,RD_15[#All],EP$2,0)/EP$1</f>
        <v>4.895445134575569</v>
      </c>
      <c r="EQ40" s="62">
        <f>VLOOKUP($B40,RD_15[#All],EQ$2,0)/EQ$1</f>
        <v>4.8519668737060035</v>
      </c>
      <c r="ER40" s="62">
        <f>VLOOKUP($B40,RD_15[#All],ER$2,0)/ER$1</f>
        <v>4.9292615596963421</v>
      </c>
      <c r="ES40" s="62">
        <f>VLOOKUP($B40,RD_15[#All],ES$2,0)/ES$1</f>
        <v>4.7805383022774333</v>
      </c>
      <c r="ET40" s="62">
        <f>VLOOKUP($B40,RD_15[#All],ET$2,0)/ET$1</f>
        <v>4.9404761904761907</v>
      </c>
      <c r="EU40" s="62">
        <f>VLOOKUP($B40,RD_15[#All],EU$2,0)/EU$1</f>
        <v>4.9097222222222223</v>
      </c>
      <c r="EV40" s="62">
        <f>VLOOKUP($B40,RD_15[#All],EV$2,0)/EV$1</f>
        <v>4.816378066378066</v>
      </c>
      <c r="EW40" s="62">
        <f>VLOOKUP($B40,RD_15[#All],EW$2,0)/EW$1</f>
        <v>4.8809523809523814</v>
      </c>
      <c r="EX40" s="62">
        <f>VLOOKUP($B40,RD_15[#All],EX$2,0)/EX$1</f>
        <v>4.8702553485162179</v>
      </c>
      <c r="EY40" s="62">
        <f>VLOOKUP($B40,RD_15[#All],EY$2,0)/EY$1</f>
        <v>4.9913076341647766</v>
      </c>
      <c r="EZ40" s="62">
        <f>VLOOKUP($B40,RD_15[#All],EZ$2,0)/EZ$1</f>
        <v>4.6273291925465836</v>
      </c>
      <c r="FA40" s="62">
        <f>VLOOKUP($B40,RD_15[#All],FA$2,0)/FA$1</f>
        <v>4.8267770876466525</v>
      </c>
      <c r="FB40" s="62">
        <f>VLOOKUP($B40,RD_15[#All],FB$2,0)/FB$1</f>
        <v>4.7298136645962732</v>
      </c>
      <c r="FC40" s="62">
        <f>VLOOKUP($B40,RD_15[#All],FC$2,0)/FC$1</f>
        <v>4.5583160800552101</v>
      </c>
      <c r="FD40" s="62">
        <f>VLOOKUP($B40,RD_15[#All],FD$2,0)/FD$1</f>
        <v>4.8574879227053138</v>
      </c>
      <c r="FE40" s="62">
        <f>VLOOKUP($B40,RD_15[#All],FE$2,0)/FE$1</f>
        <v>4.7135955831608003</v>
      </c>
      <c r="FF40" s="62">
        <f>VLOOKUP($B40,RD_15[#All],FF$2,0)/FF$1</f>
        <v>4.8171152518978602</v>
      </c>
      <c r="FG40" s="202">
        <f>VLOOKUP($B40,RD_15[#All],FG$2,0)/FG$1</f>
        <v>4.8077984817115249</v>
      </c>
      <c r="FH40" s="62">
        <f>VLOOKUP($B40,RD_15[#All],FH$2,0)/FH$1</f>
        <v>4.7018633540372665</v>
      </c>
      <c r="FI40" s="62">
        <f>VLOOKUP($B40,RD_15[#All],FI$2,0)/FI$1</f>
        <v>4.7929606625258794</v>
      </c>
      <c r="FJ40" s="62">
        <f>VLOOKUP($B40,RD_15[#All],FJ$2,0)/FJ$1</f>
        <v>4.7919973544973544</v>
      </c>
      <c r="FK40" s="62">
        <f>VLOOKUP($B40,RD_15[#All],FK$2,0)/FK$1</f>
        <v>4.8844030365769493</v>
      </c>
      <c r="FL40" s="62">
        <f>VLOOKUP($B40,RD_15[#All],FL$2,0)/FL$1</f>
        <v>4.8365800865800868</v>
      </c>
      <c r="FM40" s="62">
        <f>VLOOKUP($B40,RD_15[#All],FM$2,0)/FM$1</f>
        <v>4.8110355253212393</v>
      </c>
      <c r="FN40" s="62">
        <f>VLOOKUP($B40,RD_15[#All],FN$2,0)/FN$1</f>
        <v>4.8673469387755102</v>
      </c>
      <c r="FO40" s="62">
        <f>VLOOKUP($B40,RD_15[#All],FO$2,0)/FO$1</f>
        <v>4.8227513227513219</v>
      </c>
      <c r="FP40" s="62">
        <f>VLOOKUP($B40,RD_15[#All],FP$2,0)/FP$1</f>
        <v>4.7985638699924413</v>
      </c>
      <c r="FQ40" s="62">
        <f>VLOOKUP($B40,RD_15[#All],FQ$2,0)/FQ$1</f>
        <v>4.7641723356009065</v>
      </c>
      <c r="FR40" s="62">
        <f>VLOOKUP($B40,RD_15[#All],FR$2,0)/FR$1</f>
        <v>4.8212396069538928</v>
      </c>
      <c r="FS40" s="62">
        <f>VLOOKUP($B40,RD_15[#All],FS$2,0)/FS$1</f>
        <v>4.8492063492063489</v>
      </c>
      <c r="FT40" s="62">
        <f>VLOOKUP($B40,RD_15[#All],FT$2,0)/FT$1</f>
        <v>4.9040060468631888</v>
      </c>
      <c r="FU40" s="62">
        <f>VLOOKUP($B40,RD_15[#All],FU$2,0)/FU$1</f>
        <v>4.9153439153439145</v>
      </c>
      <c r="FV40" s="62">
        <f>VLOOKUP($B40,RD_15[#All],FV$2,0)/FV$1</f>
        <v>4.8469387755102034</v>
      </c>
      <c r="FW40" s="62">
        <f>VLOOKUP($B40,RD_15[#All],FW$2,0)/FW$1</f>
        <v>4.8469387755102034</v>
      </c>
      <c r="FX40" s="62">
        <f>VLOOKUP($B40,RD_15[#All],FX$2,0)/FX$1</f>
        <v>4.8499622071050634</v>
      </c>
      <c r="FY40" s="62">
        <f>VLOOKUP($B40,RD_15[#All],FY$2,0)/FY$1</f>
        <v>4.8892668178382461</v>
      </c>
      <c r="FZ40" s="62">
        <f>VLOOKUP($B40,RD_15[#All],FZ$2,0)/FZ$1</f>
        <v>4.818253968253968</v>
      </c>
      <c r="GA40" s="62">
        <f>VLOOKUP($B40,RD_15[#All],GA$2,0)/GA$1</f>
        <v>4.8862433862433861</v>
      </c>
      <c r="GB40" s="62">
        <f>VLOOKUP($B40,RD_15[#All],GB$2,0)/GB$1</f>
        <v>4.7290764790764799</v>
      </c>
      <c r="GC40" s="62">
        <f>VLOOKUP($B40,RD_15[#All],GC$2,0)/GC$1</f>
        <v>4.8756613756613749</v>
      </c>
      <c r="GD40" s="62">
        <f>VLOOKUP($B40,RD_15[#All],GD$2,0)/GD$1</f>
        <v>4.8673469387755102</v>
      </c>
      <c r="GE40" s="62">
        <f>VLOOKUP($B40,RD_15[#All],GE$2,0)/GE$1</f>
        <v>4.9040060468631888</v>
      </c>
      <c r="GF40" s="62">
        <f>VLOOKUP($B40,RD_15[#All],GF$2,0)/GF$1</f>
        <v>4.8990929705215418</v>
      </c>
      <c r="GG40" s="62">
        <f>VLOOKUP($B40,RD_15[#All],GG$2,0)/GG$1</f>
        <v>4.850340136054422</v>
      </c>
      <c r="GH40" s="62">
        <f>VLOOKUP($B40,RD_15[#All],GH$2,0)/GH$1</f>
        <v>4.8911564625850339</v>
      </c>
      <c r="GI40" s="62">
        <f>VLOOKUP($B40,RD_15[#All],GI$2,0)/GI$1</f>
        <v>4.8235071806500374</v>
      </c>
      <c r="GJ40" s="62">
        <f>VLOOKUP($B40,RD_15[#All],GJ$2,0)/GJ$1</f>
        <v>4.8987150415721841</v>
      </c>
      <c r="GK40" s="62">
        <f>VLOOKUP($B40,RD_15[#All],GK$2,0)/GK$1</f>
        <v>4.7838246409674978</v>
      </c>
      <c r="GL40" s="62">
        <f>VLOOKUP($B40,RD_15[#All],GL$2,0)/GL$1</f>
        <v>4.8987150415721841</v>
      </c>
      <c r="GM40" s="62">
        <f>VLOOKUP($B40,RD_15[#All],GM$2,0)/GM$1</f>
        <v>4.7842025699168556</v>
      </c>
      <c r="GN40" s="62">
        <f>VLOOKUP($B40,RD_15[#All],GN$2,0)/GN$1</f>
        <v>4.8344671201814053</v>
      </c>
      <c r="GO40" s="62">
        <f>VLOOKUP($B40,RD_15[#All],GO$2,0)/GO$1</f>
        <v>4.8611111111111107</v>
      </c>
      <c r="GP40" s="62">
        <f>VLOOKUP($B40,RD_15[#All],GP$2,0)/GP$1</f>
        <v>4.8384920634920636</v>
      </c>
      <c r="GQ40" s="62">
        <f>VLOOKUP($B40,RD_15[#All],GQ$2,0)/GQ$1</f>
        <v>4.8595238095238091</v>
      </c>
      <c r="GR40" s="62">
        <f>VLOOKUP($B40,RD_15[#All],GR$2,0)/GR$1</f>
        <v>4.743362227834278</v>
      </c>
      <c r="GS40" s="62">
        <f>VLOOKUP($B40,RD_15[#All],GS$2,0)/GS$1</f>
        <v>4.9115235217954245</v>
      </c>
      <c r="GT40" s="62">
        <f>VLOOKUP($B40,RD_15[#All],GT$2,0)/GT$1</f>
        <v>4.8759811616954476</v>
      </c>
      <c r="GU40" s="62">
        <f>VLOOKUP($B40,RD_15[#All],GU$2,0)/GU$1</f>
        <v>4.8124615699938511</v>
      </c>
      <c r="GV40" s="62">
        <f>VLOOKUP($B40,RD_15[#All],GV$2,0)/GV$1</f>
        <v>4.8341410142652386</v>
      </c>
      <c r="GW40" s="62">
        <f>VLOOKUP($B40,RD_15[#All],GW$2,0)/GW$1</f>
        <v>4.9342512908777971</v>
      </c>
      <c r="GX40" s="62">
        <f>VLOOKUP($B40,RD_15[#All],GX$2,0)/GX$1</f>
        <v>4.7952642595499739</v>
      </c>
      <c r="GY40" s="62">
        <f>VLOOKUP($B40,RD_15[#All],GY$2,0)/GY$1</f>
        <v>4.8740700293495332</v>
      </c>
      <c r="GZ40" s="62">
        <f>VLOOKUP($B40,RD_15[#All],GZ$2,0)/GZ$1</f>
        <v>4.969544740973312</v>
      </c>
      <c r="HA40" s="62">
        <f>VLOOKUP($B40,RD_15[#All],HA$2,0)/HA$1</f>
        <v>4.9047846563374522</v>
      </c>
      <c r="HB40" s="62">
        <f>VLOOKUP($B40,RD_15[#All],HB$2,0)/HB$1</f>
        <v>4.7834308548594269</v>
      </c>
      <c r="HC40" s="62">
        <f>VLOOKUP($B40,RD_15[#All],HC$2,0)/HC$1</f>
        <v>4.9157984872270593</v>
      </c>
      <c r="HD40" s="62">
        <f>VLOOKUP($B40,RD_15[#All],HD$2,0)/HD$1</f>
        <v>4.8796441653584504</v>
      </c>
      <c r="HE40" s="62">
        <f>VLOOKUP($B40,RD_15[#All],HE$2,0)/HE$1</f>
        <v>4.8122995017404957</v>
      </c>
      <c r="HF40" s="62">
        <f>VLOOKUP($B40,RD_15[#All],HF$2,0)/HF$1</f>
        <v>4.7068953146301213</v>
      </c>
      <c r="HG40" s="62">
        <f>VLOOKUP($B40,RD_15[#All],HG$2,0)/HG$1</f>
        <v>4.8125981161695446</v>
      </c>
      <c r="HH40" s="62">
        <f>VLOOKUP($B40,RD_15[#All],HH$2,0)/HH$1</f>
        <v>4.8343799058084764</v>
      </c>
      <c r="HI40" s="62">
        <f>VLOOKUP($B40,RD_15[#All],HI$2,0)/HI$1</f>
        <v>4.9411302982731549</v>
      </c>
      <c r="HJ40" s="62">
        <f>VLOOKUP($B40,RD_15[#All],HJ$2,0)/HJ$1</f>
        <v>4.9109824109824105</v>
      </c>
      <c r="HK40" s="62">
        <f>VLOOKUP($B40,RD_15[#All],HK$2,0)/HK$1</f>
        <v>4.9252251507890605</v>
      </c>
      <c r="HL40" s="62">
        <f>VLOOKUP($B40,RD_15[#All],HL$2,0)/HL$1</f>
        <v>4.8613291470434321</v>
      </c>
      <c r="HM40" s="62">
        <f>VLOOKUP($B40,RD_15[#All],HM$2,0)/HM$1</f>
        <v>4.709903192046049</v>
      </c>
      <c r="HN40" s="62">
        <f>VLOOKUP($B40,RD_15[#All],HN$2,0)/HN$1</f>
        <v>4.5981732159285054</v>
      </c>
      <c r="HO40" s="62">
        <f>VLOOKUP($B40,RD_15[#All],HO$2,0)/HO$1</f>
        <v>4.8137074517019318</v>
      </c>
      <c r="HP40" s="62">
        <f>VLOOKUP($B40,RD_15[#All],HP$2,0)/HP$1</f>
        <v>4.7028728846910663</v>
      </c>
      <c r="HQ40" s="62">
        <f>VLOOKUP($B40,RD_15[#All],HQ$2,0)/HQ$1</f>
        <v>4.618960324734843</v>
      </c>
      <c r="HR40" s="62">
        <f>VLOOKUP($B40,RD_15[#All],HR$2,0)/HR$1</f>
        <v>4.6320346320346317</v>
      </c>
      <c r="HS40" s="62">
        <f>VLOOKUP($B40,RD_15[#All],HS$2,0)/HS$1</f>
        <v>4.6771744412050538</v>
      </c>
      <c r="HT40" s="62">
        <f>VLOOKUP($B40,RD_15[#All],HT$2,0)/HT$1</f>
        <v>4.6106098225640411</v>
      </c>
      <c r="HU40" s="62">
        <f>VLOOKUP($B40,RD_15[#All],HU$2,0)/HU$1</f>
        <v>4.7167118595690027</v>
      </c>
      <c r="HV40" s="62">
        <f>VLOOKUP($B40,RD_15[#All],HV$2,0)/HV$1</f>
        <v>4.7170686456400741</v>
      </c>
      <c r="HW40" s="62">
        <f>VLOOKUP($B40,RD_15[#All],HW$2,0)/HW$1</f>
        <v>4.7817896389324961</v>
      </c>
      <c r="HX40" s="62">
        <f>VLOOKUP($B40,RD_15[#All],HX$2,0)/HX$1</f>
        <v>4.7362637362637363</v>
      </c>
      <c r="HY40" s="62">
        <f>VLOOKUP($B40,RD_15[#All],HY$2,0)/HY$1</f>
        <v>4.7535321821036103</v>
      </c>
      <c r="HZ40" s="62">
        <f>VLOOKUP($B40,RD_15[#All],HZ$2,0)/HZ$1</f>
        <v>4.6994841892801071</v>
      </c>
      <c r="IA40" s="62">
        <f>VLOOKUP($B40,RD_15[#All],IA$2,0)/IA$1</f>
        <v>4.8328100470957613</v>
      </c>
      <c r="IB40" s="62">
        <f>VLOOKUP($B40,RD_15[#All],IB$2,0)/IB$1</f>
        <v>4.7062121551917464</v>
      </c>
      <c r="IC40" s="62">
        <f>VLOOKUP($B40,RD_15[#All],IC$2,0)/IC$1</f>
        <v>4.849686028257457</v>
      </c>
      <c r="ID40" s="62">
        <f>VLOOKUP($B40,RD_15[#All],ID$2,0)/ID$1</f>
        <v>4.7558869701726838</v>
      </c>
      <c r="IE40" s="62">
        <f>VLOOKUP($B40,RD_15[#All],IE$2,0)/IE$1</f>
        <v>4.7590266875981158</v>
      </c>
      <c r="IF40" s="62">
        <f>VLOOKUP($B40,RD_15[#All],IF$2,0)/IF$1</f>
        <v>4.7794348508634217</v>
      </c>
      <c r="IG40" s="62">
        <f>VLOOKUP($B40,RD_15[#All],IG$2,0)/IG$1</f>
        <v>4.7510652612693418</v>
      </c>
      <c r="IH40" s="62">
        <f>VLOOKUP($B40,RD_15[#All],IH$2,0)/IH$1</f>
        <v>4.7039694998878669</v>
      </c>
      <c r="II40" s="62">
        <f>VLOOKUP($B40,RD_15[#All],II$2,0)/II$1</f>
        <v>4.723032069970845</v>
      </c>
      <c r="IJ40" s="62">
        <f>VLOOKUP($B40,RD_15[#All],IJ$2,0)/IJ$1</f>
        <v>4.7293862599985044</v>
      </c>
      <c r="IK40" s="62">
        <f>VLOOKUP($B40,RD_15[#All],IK$2,0)/IK$1</f>
        <v>4.849686028257457</v>
      </c>
      <c r="IL40" s="62">
        <f>VLOOKUP($B40,RD_15[#All],IL$2,0)/IL$1</f>
        <v>4.713500784929356</v>
      </c>
      <c r="IM40" s="62">
        <f>VLOOKUP($B40,RD_15[#All],IM$2,0)/IM$1</f>
        <v>4.6875981161695446</v>
      </c>
      <c r="IN40" s="62">
        <f>VLOOKUP($B40,RD_15[#All],IN$2,0)/IN$1</f>
        <v>4.7263960529266651</v>
      </c>
      <c r="IO40" s="62">
        <f>VLOOKUP($B40,RD_15[#All],IO$2,0)/IO$1</f>
        <v>4.656593406593406</v>
      </c>
      <c r="IP40" s="62">
        <f>VLOOKUP($B40,RD_15[#All],IP$2,0)/IP$1</f>
        <v>4.6026762353292963</v>
      </c>
      <c r="IQ40" s="62">
        <f>VLOOKUP($B40,RD_15[#All],IQ$2,0)/IQ$1</f>
        <v>2.9686028257456827</v>
      </c>
      <c r="IR40" s="62">
        <f>VLOOKUP($B40,RD_15[#All],IR$2,0)/IR$1</f>
        <v>2.9827315541601251</v>
      </c>
      <c r="IS40" s="62">
        <f>VLOOKUP($B40,RD_15[#All],IS$2,0)/IS$1</f>
        <v>4.7312551394184039</v>
      </c>
      <c r="IT40" s="62">
        <f>VLOOKUP($B40,RD_15[#All],IT$2,0)/IT$1</f>
        <v>4.7106974657995062</v>
      </c>
      <c r="IU40" s="62">
        <f>VLOOKUP($B40,RD_15[#All],IU$2,0)/IU$1</f>
        <v>4.7790984525678395</v>
      </c>
      <c r="IV40" s="62">
        <f>VLOOKUP($B40,RD_15[#All],IV$2,0)/IV$1</f>
        <v>4.8161022650818568</v>
      </c>
      <c r="IW40" s="62">
        <f>VLOOKUP($B40,RD_15[#All],IW$2,0)/IW$1</f>
        <v>4.7473275024295427</v>
      </c>
      <c r="IX40" s="62">
        <f>VLOOKUP($B40,RD_15[#All],IX$2,0)/IX$1</f>
        <v>4.7589145548329217</v>
      </c>
      <c r="IY40" s="62">
        <f>VLOOKUP($B40,RD_15[#All],IY$2,0)/IY$1</f>
        <v>4.7817148837556998</v>
      </c>
      <c r="IZ40" s="62">
        <f>VLOOKUP($B40,RD_15[#All],IZ$2,0)/IZ$1</f>
        <v>4.6771086056800346</v>
      </c>
      <c r="JA40" s="62">
        <f>VLOOKUP($B40,RD_15[#All],JA$2,0)/JA$1</f>
        <v>4.5660338705271784</v>
      </c>
      <c r="JB40" s="62">
        <f>VLOOKUP($B40,RD_15[#All],JB$2,0)/JB$1</f>
        <v>4.6215275407821998</v>
      </c>
      <c r="JC40" s="62">
        <f>VLOOKUP($B40,RD_15[#All],JC$2,0)/JC$1</f>
        <v>4.7930072930072924</v>
      </c>
      <c r="JD40" s="62">
        <f>VLOOKUP($B40,RD_15[#All],JD$2,0)/JD$1</f>
        <v>4.8064053537284899</v>
      </c>
      <c r="JE40" s="62">
        <f>VLOOKUP($B40,RD_15[#All],JE$2,0)/JE$1</f>
        <v>4.7779304029304033</v>
      </c>
      <c r="JF40" s="62">
        <f>VLOOKUP($B40,RD_15[#All],JF$2,0)/JF$1</f>
        <v>4.7648205794820919</v>
      </c>
      <c r="JG40" s="62">
        <f>VLOOKUP($B40,RD_15[#All],JG$2,0)/JG$1</f>
        <v>4.8244264368995102</v>
      </c>
      <c r="JH40" s="62">
        <f>VLOOKUP($B40,RD_15[#All],JH$2,0)/JH$1</f>
        <v>4.8797630940488093</v>
      </c>
      <c r="JI40" s="62">
        <f>VLOOKUP($B40,RD_15[#All],JI$2,0)/JI$1</f>
        <v>4.860760357654768</v>
      </c>
      <c r="JJ40" s="62">
        <f>VLOOKUP($B40,RD_15[#All],JJ$2,0)/JJ$1</f>
        <v>4.7751006757217942</v>
      </c>
      <c r="JK40" s="62">
        <f>VLOOKUP($B40,RD_15[#All],JK$2,0)/JK$1</f>
        <v>4.8398030540887689</v>
      </c>
      <c r="JL40" s="62">
        <f>VLOOKUP($B40,RD_15[#All],JL$2,0)/JL$1</f>
        <v>4.7616859243697478</v>
      </c>
      <c r="JM40" s="62">
        <f>VLOOKUP($B40,RD_15[#All],JM$2,0)/JM$1</f>
        <v>4.6163414953515778</v>
      </c>
      <c r="JN40" s="62">
        <f>VLOOKUP($B40,RD_15[#All],JN$2,0)/JN$1</f>
        <v>4.6554199569274939</v>
      </c>
      <c r="JO40" s="62">
        <f>VLOOKUP($B40,RD_15[#All],JO$2,0)/JO$1</f>
        <v>4.6274715202304568</v>
      </c>
      <c r="JP40" s="62">
        <f>VLOOKUP($B40,RD_15[#All],JP$2,0)/JP$1</f>
        <v>4.7782574568288858</v>
      </c>
      <c r="JQ40" s="62">
        <f>VLOOKUP($B40,RD_15[#All],JQ$2,0)/JQ$1</f>
        <v>4.8465027036455615</v>
      </c>
      <c r="JR40" s="62">
        <f>VLOOKUP($B40,RD_15[#All],JR$2,0)/JR$1</f>
        <v>4.7837083551369268</v>
      </c>
      <c r="JS40" s="62">
        <f>VLOOKUP($B40,RD_15[#All],JS$2,0)/JS$1</f>
        <v>4.7587195413282375</v>
      </c>
      <c r="JT40" s="62">
        <f>VLOOKUP($B40,RD_15[#All],JT$2,0)/JT$1</f>
        <v>4.8698669751301331</v>
      </c>
      <c r="JU40" s="62">
        <f>VLOOKUP($B40,RD_15[#All],JU$2,0)/JU$1</f>
        <v>4.7966319394890835</v>
      </c>
      <c r="JV40" s="62">
        <f>VLOOKUP($B40,RD_15[#All],JV$2,0)/JV$1</f>
        <v>4.7003023431594855</v>
      </c>
      <c r="JW40" s="62">
        <f>VLOOKUP($B40,RD_15[#All],JW$2,0)/JW$1</f>
        <v>4.6934996220710508</v>
      </c>
      <c r="JX40" s="62">
        <f>VLOOKUP($B40,RD_15[#All],JX$2,0)/JX$1</f>
        <v>4.6927437641723353</v>
      </c>
      <c r="JY40" s="62">
        <f>VLOOKUP($B40,RD_15[#All],JY$2,0)/JY$1</f>
        <v>4.6934996220710508</v>
      </c>
      <c r="JZ40" s="62">
        <f>VLOOKUP($B40,RD_15[#All],JZ$2,0)/JZ$1</f>
        <v>4.5396825396825395</v>
      </c>
      <c r="KA40" s="62">
        <f>VLOOKUP($B40,RD_15[#All],KA$2,0)/KA$1</f>
        <v>4.5891912320483748</v>
      </c>
      <c r="KB40" s="62">
        <f>VLOOKUP($B40,RD_15[#All],KB$2,0)/KB$1</f>
        <v>4.7139077853363558</v>
      </c>
      <c r="KC40" s="62">
        <f>VLOOKUP($B40,RD_15[#All],KC$2,0)/KC$1</f>
        <v>4.5944822373393803</v>
      </c>
      <c r="KD40" s="62">
        <f>VLOOKUP($B40,RD_15[#All],KD$2,0)/KD$1</f>
        <v>4.585789871504157</v>
      </c>
      <c r="KE40" s="62">
        <f>VLOOKUP($B40,RD_15[#All],KE$2,0)/KE$1</f>
        <v>4.7577475434618295</v>
      </c>
      <c r="KF40" s="62">
        <f>VLOOKUP($B40,RD_15[#All],KF$2,0)/KF$1</f>
        <v>4.674948240165631</v>
      </c>
      <c r="KG40" s="62">
        <f>VLOOKUP($B40,RD_15[#All],KG$2,0)/KG$1</f>
        <v>4.7566137566137563</v>
      </c>
      <c r="KH40" s="62">
        <f>VLOOKUP($B40,RD_15[#All],KH$2,0)/KH$1</f>
        <v>4.7736205593348444</v>
      </c>
      <c r="KI40" s="62">
        <f>VLOOKUP($B40,RD_15[#All],KI$2,0)/KI$1</f>
        <v>4.7623015873015868</v>
      </c>
      <c r="KJ40" s="62">
        <f>VLOOKUP($B40,RD_15[#All],KJ$2,0)/KJ$1</f>
        <v>4.6507936507936511</v>
      </c>
      <c r="KK40" s="62">
        <f>VLOOKUP($B40,RD_15[#All],KK$2,0)/KK$1</f>
        <v>4.6734126984126982</v>
      </c>
      <c r="KL40" s="62">
        <f>VLOOKUP($B40,RD_15[#All],KL$2,0)/KL$1</f>
        <v>4.7035768645357683</v>
      </c>
      <c r="KM40" s="62">
        <f>VLOOKUP($B40,RD_15[#All],KM$2,0)/KM$1</f>
        <v>4.7541856925418573</v>
      </c>
      <c r="KN40" s="62">
        <f>VLOOKUP($B40,RD_15[#All],KN$2,0)/KN$1</f>
        <v>4.7098976109215016</v>
      </c>
      <c r="KO40" s="62">
        <f>VLOOKUP($B40,RD_15[#All],KO$2,0)/KO$1</f>
        <v>4.7125521425862731</v>
      </c>
      <c r="KP40" s="62">
        <f>VLOOKUP($B40,RD_15[#All],KP$2,0)/KP$1</f>
        <v>4.7459233978005315</v>
      </c>
      <c r="KQ40" s="62">
        <f>VLOOKUP($B40,RD_15[#All],KQ$2,0)/KQ$1</f>
        <v>4.6694357909311188</v>
      </c>
      <c r="KR40" s="62">
        <f>VLOOKUP($B40,RD_15[#All],KR$2,0)/KR$1</f>
        <v>4.7083807356844902</v>
      </c>
      <c r="KS40" s="62">
        <f>VLOOKUP($B40,RD_15[#All],KS$2,0)/KS$1</f>
        <v>4.6750094804702318</v>
      </c>
      <c r="KT40" s="62">
        <f>VLOOKUP($B40,RD_15[#All],KT$2,0)/KT$1</f>
        <v>4.7667804323094431</v>
      </c>
      <c r="KU40" s="62">
        <f>VLOOKUP($B40,RD_15[#All],KU$2,0)/KU$1</f>
        <v>4.7068638604474788</v>
      </c>
      <c r="KV40" s="62">
        <f>VLOOKUP($B40,RD_15[#All],KV$2,0)/KV$1</f>
        <v>4.767295597484277</v>
      </c>
      <c r="KW40" s="62">
        <f>VLOOKUP($B40,RD_15[#All],KW$2,0)/KW$1</f>
        <v>4.7455441789912785</v>
      </c>
      <c r="KX40" s="62">
        <f>VLOOKUP($B40,RD_15[#All],KX$2,0)/KX$1</f>
        <v>4.7558578987150417</v>
      </c>
      <c r="KY40" s="62">
        <f>VLOOKUP($B40,RD_15[#All],KY$2,0)/KY$1</f>
        <v>4.8103174603174601</v>
      </c>
      <c r="KZ40" s="62">
        <f>VLOOKUP($B40,RD_15[#All],KZ$2,0)/KZ$1</f>
        <v>4.7388888888888889</v>
      </c>
      <c r="LA40" s="62">
        <f>VLOOKUP($B40,RD_15[#All],LA$2,0)/LA$1</f>
        <v>4.7574568288854007</v>
      </c>
      <c r="LB40" s="62">
        <f>VLOOKUP($B40,RD_15[#All],LB$2,0)/LB$1</f>
        <v>4.5771619684663163</v>
      </c>
      <c r="LC40" s="62">
        <f>VLOOKUP($B40,RD_15[#All],LC$2,0)/LC$1</f>
        <v>4.753571428571429</v>
      </c>
      <c r="LD40" s="62">
        <f>VLOOKUP($B40,RD_15[#All],LD$2,0)/LD$1</f>
        <v>4.6647230320699702</v>
      </c>
      <c r="LE40" s="62">
        <f>VLOOKUP($B40,RD_15[#All],LE$2,0)/LE$1</f>
        <v>4.6714509979816095</v>
      </c>
      <c r="LF40" s="62">
        <f>VLOOKUP($B40,RD_15[#All],LF$2,0)/LF$1</f>
        <v>4.6557524108544506</v>
      </c>
      <c r="LG40" s="62">
        <f>VLOOKUP($B40,RD_15[#All],LG$2,0)/LG$1</f>
        <v>4.6865079365079367</v>
      </c>
      <c r="LH40" s="62">
        <f>VLOOKUP($B40,RD_15[#All],LH$2,0)/LH$1</f>
        <v>4.5678757332892674</v>
      </c>
      <c r="LI40" s="62">
        <f>VLOOKUP($B40,RD_15[#All],LI$2,0)/LI$1</f>
        <v>4.6393062719593328</v>
      </c>
      <c r="LJ40" s="62">
        <f>VLOOKUP($B40,RD_15[#All],LJ$2,0)/LJ$1</f>
        <v>4.6107463964606827</v>
      </c>
      <c r="LK40" s="62">
        <f>VLOOKUP($B40,RD_15[#All],LK$2,0)/LK$1</f>
        <v>4.6228414442700156</v>
      </c>
      <c r="LL40" s="62">
        <f>VLOOKUP($B40,RD_15[#All],LL$2,0)/LL$1</f>
        <v>4.610675039246467</v>
      </c>
      <c r="LM40" s="62">
        <f>VLOOKUP($B40,RD_15[#All],LM$2,0)/LM$1</f>
        <v>4.6759363085893693</v>
      </c>
      <c r="LN40" s="62">
        <f>VLOOKUP($B40,RD_15[#All],LN$2,0)/LN$1</f>
        <v>4.6228601330642141</v>
      </c>
      <c r="LO40" s="62">
        <f>VLOOKUP($B40,RD_15[#All],LO$2,0)/LO$1</f>
        <v>4.5596920086716004</v>
      </c>
      <c r="LP40" s="62">
        <f>VLOOKUP($B40,RD_15[#All],LP$2,0)/LP$1</f>
        <v>4.6183748224564543</v>
      </c>
      <c r="LQ40" s="62">
        <f>VLOOKUP($B40,RD_15[#All],LQ$2,0)/LQ$1</f>
        <v>4.6131419600807355</v>
      </c>
      <c r="LR40" s="62">
        <f>VLOOKUP($B40,RD_15[#All],LR$2,0)/LR$1</f>
        <v>4.638184944307393</v>
      </c>
      <c r="LS40" s="62">
        <f>VLOOKUP($B40,RD_15[#All],LS$2,0)/LS$1</f>
        <v>4.7002183484268167</v>
      </c>
      <c r="LT40" s="62">
        <f>VLOOKUP($B40,RD_15[#All],LT$2,0)/LT$1</f>
        <v>4.599686028257457</v>
      </c>
      <c r="LU40" s="62">
        <f>VLOOKUP($B40,RD_15[#All],LU$2,0)/LU$1</f>
        <v>4.6777864992150704</v>
      </c>
      <c r="LV40" s="62">
        <f>VLOOKUP($B40,RD_15[#All],LV$2,0)/LV$1</f>
        <v>4.7759026687598114</v>
      </c>
      <c r="LW40" s="62">
        <f>VLOOKUP($B40,RD_15[#All],LW$2,0)/LW$1</f>
        <v>4.7747252747252737</v>
      </c>
      <c r="LX40" s="62">
        <f>VLOOKUP($B40,RD_15[#All],LX$2,0)/LX$1</f>
        <v>4.7841444270015696</v>
      </c>
      <c r="LY40" s="62">
        <f>VLOOKUP($B40,RD_15[#All],LY$2,0)/LY$1</f>
        <v>4.7868916797488223</v>
      </c>
      <c r="LZ40" s="62">
        <f>VLOOKUP($B40,RD_15[#All],LZ$2,0)/LZ$1</f>
        <v>4.5940793899977566</v>
      </c>
      <c r="MA40" s="62">
        <f>VLOOKUP($B40,RD_15[#All],MA$2,0)/MA$1</f>
        <v>4.7148090005232861</v>
      </c>
      <c r="MB40" s="62">
        <f>VLOOKUP($B40,RD_15[#All],MB$2,0)/MB$1</f>
        <v>4.6669656873738496</v>
      </c>
      <c r="MC40" s="62">
        <f>VLOOKUP($B40,RD_15[#All],MC$2,0)/MC$1</f>
        <v>4.7125663452194058</v>
      </c>
      <c r="MD40" s="62">
        <f>VLOOKUP($B40,RD_15[#All],MD$2,0)/MD$1</f>
        <v>4.6568737385063912</v>
      </c>
      <c r="ME40" s="62">
        <f>VLOOKUP($B40,RD_15[#All],ME$2,0)/ME$1</f>
        <v>4.7226582940868651</v>
      </c>
      <c r="MF40" s="62">
        <f>VLOOKUP($B40,RD_15[#All],MF$2,0)/MF$1</f>
        <v>4.6830380503849893</v>
      </c>
      <c r="MG40" s="62">
        <f>VLOOKUP($B40,RD_15[#All],MG$2,0)/MG$1</f>
        <v>4.5084847125663448</v>
      </c>
      <c r="MH40" s="62">
        <f>VLOOKUP($B40,RD_15[#All],MH$2,0)/MH$1</f>
        <v>4.7600358824848614</v>
      </c>
      <c r="MI40" s="62">
        <f>VLOOKUP($B40,RD_15[#All],MI$2,0)/MI$1</f>
        <v>4.7047170516558268</v>
      </c>
      <c r="MJ40" s="62">
        <f>VLOOKUP($B40,RD_15[#All],MJ$2,0)/MJ$1</f>
        <v>4.7284144427001564</v>
      </c>
      <c r="MK40" s="62">
        <f>VLOOKUP($B40,RD_15[#All],MK$2,0)/MK$1</f>
        <v>4.7566718995290422</v>
      </c>
      <c r="ML40" s="62">
        <f>VLOOKUP($B40,RD_15[#All],ML$2,0)/ML$1</f>
        <v>4.7432159677057637</v>
      </c>
      <c r="MM40" s="62">
        <f>VLOOKUP($B40,RD_15[#All],MM$2,0)/MM$1</f>
        <v>4.6707427910435424</v>
      </c>
      <c r="MN40" s="62">
        <f>VLOOKUP($B40,RD_15[#All],MN$2,0)/MN$1</f>
        <v>4.7013343799058083</v>
      </c>
      <c r="MO40" s="62">
        <f>VLOOKUP($B40,RD_15[#All],MO$2,0)/MO$1</f>
        <v>4.7598116169544733</v>
      </c>
      <c r="MP40" s="62">
        <f>VLOOKUP($B40,RD_15[#All],MP$2,0)/MP$1</f>
        <v>4.6425003567860719</v>
      </c>
      <c r="MQ40" s="62">
        <f>VLOOKUP($B40,RD_15[#All],MQ$2,0)/MQ$1</f>
        <v>4.657621290274351</v>
      </c>
      <c r="MR40" s="62">
        <f>VLOOKUP($B40,RD_15[#All],MR$2,0)/MR$1</f>
        <v>4.6688345667937501</v>
      </c>
      <c r="MS40" s="62">
        <f>VLOOKUP($B40,RD_15[#All],MS$2,0)/MS$1</f>
        <v>4.7374411302982722</v>
      </c>
      <c r="MT40" s="62">
        <f>VLOOKUP($B40,RD_15[#All],MT$2,0)/MT$1</f>
        <v>4.6589125160553735</v>
      </c>
      <c r="MU40" s="62">
        <f>VLOOKUP($B40,RD_15[#All],MU$2,0)/MU$1</f>
        <v>4.7136876728713455</v>
      </c>
      <c r="MV40" s="62">
        <f>VLOOKUP($B40,RD_15[#All],MV$2,0)/MV$1</f>
        <v>4.689952904238619</v>
      </c>
      <c r="MW40" s="62">
        <f>VLOOKUP($B40,RD_15[#All],MW$2,0)/MW$1</f>
        <v>4.6365777080062793</v>
      </c>
      <c r="MX40" s="62">
        <f>VLOOKUP($B40,RD_15[#All],MX$2,0)/MX$1</f>
        <v>4.7103236899155263</v>
      </c>
      <c r="MY40" s="62">
        <f>VLOOKUP($B40,RD_15[#All],MY$2,0)/MY$1</f>
        <v>4.9215070643642074</v>
      </c>
      <c r="MZ40" s="62">
        <f>VLOOKUP($B40,RD_15[#All],MZ$2,0)/MZ$1</f>
        <v>4.6554160125588693</v>
      </c>
      <c r="NA40" s="62">
        <f>VLOOKUP($B40,RD_15[#All],NA$2,0)/NA$1</f>
        <v>4.7500619681070804</v>
      </c>
      <c r="NB40" s="62">
        <f>VLOOKUP($B40,RD_15[#All],NB$2,0)/NB$1</f>
        <v>4.7397959183673466</v>
      </c>
      <c r="NC40" s="62">
        <f>VLOOKUP($B40,RD_15[#All],NC$2,0)/NC$1</f>
        <v>4.7582417582417582</v>
      </c>
      <c r="ND40" s="62">
        <f>VLOOKUP($B40,RD_15[#All],ND$2,0)/ND$1</f>
        <v>4.7708006279434843</v>
      </c>
      <c r="NE40" s="62">
        <f>IFERROR(AVERAGEIF(Inv_SY_B20[[#This Row],[BLK1_INV1]:[BLK12_INV31]],"&gt;"&amp;0.1,Inv_SY_B20[[#This Row],[BLK1_INV1]:[BLK12_INV31]]),"")</f>
        <v>4.7351372111382002</v>
      </c>
    </row>
    <row r="41" spans="2:369" x14ac:dyDescent="0.35">
      <c r="B41" s="86">
        <f t="shared" si="6"/>
        <v>45782</v>
      </c>
      <c r="C41" s="62">
        <f>VLOOKUP($B41,RD_15[#All],C$2,0)/C$1</f>
        <v>3.7408293460925042</v>
      </c>
      <c r="D41" s="62">
        <f>VLOOKUP($B41,RD_15[#All],D$2,0)/D$1</f>
        <v>3.6850079744816586</v>
      </c>
      <c r="E41" s="62">
        <f>VLOOKUP($B41,RD_15[#All],E$2,0)/E$1</f>
        <v>3.8015151515151517</v>
      </c>
      <c r="F41" s="62">
        <f>VLOOKUP($B41,RD_15[#All],F$2,0)/F$1</f>
        <v>3.812878787878788</v>
      </c>
      <c r="G41" s="62">
        <f>VLOOKUP($B41,RD_15[#All],G$2,0)/G$1</f>
        <v>3.7825757575757577</v>
      </c>
      <c r="H41" s="62">
        <f>VLOOKUP($B41,RD_15[#All],H$2,0)/H$1</f>
        <v>3.6613515565679577</v>
      </c>
      <c r="I41" s="62">
        <f>VLOOKUP($B41,RD_15[#All],I$2,0)/I$1</f>
        <v>3.8913542463657236</v>
      </c>
      <c r="J41" s="62">
        <f>VLOOKUP($B41,RD_15[#All],J$2,0)/J$1</f>
        <v>3.6977272727272728</v>
      </c>
      <c r="K41" s="62">
        <f>VLOOKUP($B41,RD_15[#All],K$2,0)/K$1</f>
        <v>3.8212121212121208</v>
      </c>
      <c r="L41" s="62">
        <f>VLOOKUP($B41,RD_15[#All],L$2,0)/L$1</f>
        <v>3.8446969696969697</v>
      </c>
      <c r="M41" s="62">
        <f>VLOOKUP($B41,RD_15[#All],M$2,0)/M$1</f>
        <v>3.8310606060606061</v>
      </c>
      <c r="N41" s="62">
        <f>VLOOKUP($B41,RD_15[#All],N$2,0)/N$1</f>
        <v>3.8189393939393943</v>
      </c>
      <c r="O41" s="62">
        <f>VLOOKUP($B41,RD_15[#All],O$2,0)/O$1</f>
        <v>3.8469696969696972</v>
      </c>
      <c r="P41" s="62">
        <f>VLOOKUP($B41,RD_15[#All],P$2,0)/P$1</f>
        <v>3.8424242424242423</v>
      </c>
      <c r="Q41" s="62">
        <f>VLOOKUP($B41,RD_15[#All],Q$2,0)/Q$1</f>
        <v>3.8772727272727274</v>
      </c>
      <c r="R41" s="62">
        <f>VLOOKUP($B41,RD_15[#All],R$2,0)/R$1</f>
        <v>3.8689393939393937</v>
      </c>
      <c r="S41" s="62">
        <f>VLOOKUP($B41,RD_15[#All],S$2,0)/S$1</f>
        <v>3.8149920255183409</v>
      </c>
      <c r="T41" s="62">
        <f>VLOOKUP($B41,RD_15[#All],T$2,0)/T$1</f>
        <v>3.8349282296650715</v>
      </c>
      <c r="U41" s="62">
        <f>VLOOKUP($B41,RD_15[#All],U$2,0)/U$1</f>
        <v>3.7893939393939391</v>
      </c>
      <c r="V41" s="62">
        <f>VLOOKUP($B41,RD_15[#All],V$2,0)/V$1</f>
        <v>3.8462121212121212</v>
      </c>
      <c r="W41" s="62">
        <f>VLOOKUP($B41,RD_15[#All],W$2,0)/W$1</f>
        <v>3.9446969696969703</v>
      </c>
      <c r="X41" s="62">
        <f>VLOOKUP($B41,RD_15[#All],X$2,0)/X$1</f>
        <v>3.9060606060606062</v>
      </c>
      <c r="Y41" s="62">
        <f>VLOOKUP($B41,RD_15[#All],Y$2,0)/Y$1</f>
        <v>3.9492424242424238</v>
      </c>
      <c r="Z41" s="62">
        <f>VLOOKUP($B41,RD_15[#All],Z$2,0)/Z$1</f>
        <v>3.9409090909090914</v>
      </c>
      <c r="AA41" s="62">
        <f>VLOOKUP($B41,RD_15[#All],AA$2,0)/AA$1</f>
        <v>3.8992424242424244</v>
      </c>
      <c r="AB41" s="62">
        <f>VLOOKUP($B41,RD_15[#All],AB$2,0)/AB$1</f>
        <v>3.8719696969696971</v>
      </c>
      <c r="AC41" s="62">
        <f>VLOOKUP($B41,RD_15[#All],AC$2,0)/AC$1</f>
        <v>3.9393939393939394</v>
      </c>
      <c r="AD41" s="62">
        <f>VLOOKUP($B41,RD_15[#All],AD$2,0)/AD$1</f>
        <v>3.9234848484848484</v>
      </c>
      <c r="AE41" s="62">
        <f>VLOOKUP($B41,RD_15[#All],AE$2,0)/AE$1</f>
        <v>3.9454545454545453</v>
      </c>
      <c r="AF41" s="62">
        <f>VLOOKUP($B41,RD_15[#All],AF$2,0)/AF$1</f>
        <v>3.9522727272727276</v>
      </c>
      <c r="AG41" s="62">
        <f>VLOOKUP($B41,RD_15[#All],AG$2,0)/AG$1</f>
        <v>3.8984848484848484</v>
      </c>
      <c r="AH41" s="62">
        <f>VLOOKUP($B41,RD_15[#All],AH$2,0)/AH$1</f>
        <v>3.9318181818181817</v>
      </c>
      <c r="AI41" s="62">
        <f>VLOOKUP($B41,RD_15[#All],AI$2,0)/AI$1</f>
        <v>3.7946969696969695</v>
      </c>
      <c r="AJ41" s="62">
        <f>VLOOKUP($B41,RD_15[#All],AJ$2,0)/AJ$1</f>
        <v>3.7535885167464111</v>
      </c>
      <c r="AK41" s="62">
        <f>VLOOKUP($B41,RD_15[#All],AK$2,0)/AK$1</f>
        <v>3.7719298245614032</v>
      </c>
      <c r="AL41" s="62">
        <f>VLOOKUP($B41,RD_15[#All],AL$2,0)/AL$1</f>
        <v>3.803827751196172</v>
      </c>
      <c r="AM41" s="62">
        <f>VLOOKUP($B41,RD_15[#All],AM$2,0)/AM$1</f>
        <v>3.8540669856459329</v>
      </c>
      <c r="AN41" s="62">
        <f>VLOOKUP($B41,RD_15[#All],AN$2,0)/AN$1</f>
        <v>3.8564593301435406</v>
      </c>
      <c r="AO41" s="62">
        <f>VLOOKUP($B41,RD_15[#All],AO$2,0)/AO$1</f>
        <v>3.8060606060606057</v>
      </c>
      <c r="AP41" s="62">
        <f>VLOOKUP($B41,RD_15[#All],AP$2,0)/AP$1</f>
        <v>3.8221690590111641</v>
      </c>
      <c r="AQ41" s="62">
        <f>VLOOKUP($B41,RD_15[#All],AQ$2,0)/AQ$1</f>
        <v>3.7484848484848485</v>
      </c>
      <c r="AR41" s="62">
        <f>VLOOKUP($B41,RD_15[#All],AR$2,0)/AR$1</f>
        <v>3.8345221112696155</v>
      </c>
      <c r="AS41" s="62">
        <f>VLOOKUP($B41,RD_15[#All],AS$2,0)/AS$1</f>
        <v>3.9181692094313458</v>
      </c>
      <c r="AT41" s="62">
        <f>VLOOKUP($B41,RD_15[#All],AT$2,0)/AT$1</f>
        <v>3.9042397660818713</v>
      </c>
      <c r="AU41" s="62">
        <f>VLOOKUP($B41,RD_15[#All],AU$2,0)/AU$1</f>
        <v>3.9130116959064321</v>
      </c>
      <c r="AV41" s="62">
        <f>VLOOKUP($B41,RD_15[#All],AV$2,0)/AV$1</f>
        <v>3.9949348769898703</v>
      </c>
      <c r="AW41" s="62">
        <f>VLOOKUP($B41,RD_15[#All],AW$2,0)/AW$1</f>
        <v>3.9537533512064345</v>
      </c>
      <c r="AX41" s="62">
        <f>VLOOKUP($B41,RD_15[#All],AX$2,0)/AX$1</f>
        <v>3.922043010752688</v>
      </c>
      <c r="AY41" s="62">
        <f>VLOOKUP($B41,RD_15[#All],AY$2,0)/AY$1</f>
        <v>3.7781173594132031</v>
      </c>
      <c r="AZ41" s="62">
        <f>VLOOKUP($B41,RD_15[#All],AZ$2,0)/AZ$1</f>
        <v>3.8974180041870201</v>
      </c>
      <c r="BA41" s="62">
        <f>VLOOKUP($B41,RD_15[#All],BA$2,0)/BA$1</f>
        <v>3.9281524926686213</v>
      </c>
      <c r="BB41" s="62">
        <f>VLOOKUP($B41,RD_15[#All],BB$2,0)/BB$1</f>
        <v>3.8259608411892674</v>
      </c>
      <c r="BC41" s="62">
        <f>VLOOKUP($B41,RD_15[#All],BC$2,0)/BC$1</f>
        <v>3.7799422799422797</v>
      </c>
      <c r="BD41" s="62">
        <f>VLOOKUP($B41,RD_15[#All],BD$2,0)/BD$1</f>
        <v>3.7784679089026914</v>
      </c>
      <c r="BE41" s="62">
        <f>VLOOKUP($B41,RD_15[#All],BE$2,0)/BE$1</f>
        <v>3.7306629834254146</v>
      </c>
      <c r="BF41" s="62">
        <f>VLOOKUP($B41,RD_15[#All],BF$2,0)/BF$1</f>
        <v>3.7648705388383483</v>
      </c>
      <c r="BG41" s="62">
        <f>VLOOKUP($B41,RD_15[#All],BG$2,0)/BG$1</f>
        <v>3.7977150537634405</v>
      </c>
      <c r="BH41" s="62">
        <f>VLOOKUP($B41,RD_15[#All],BH$2,0)/BH$1</f>
        <v>3.652173913043478</v>
      </c>
      <c r="BI41" s="62">
        <f>VLOOKUP($B41,RD_15[#All],BI$2,0)/BI$1</f>
        <v>3.6477635782747604</v>
      </c>
      <c r="BJ41" s="62">
        <f>VLOOKUP($B41,RD_15[#All],BJ$2,0)/BJ$1</f>
        <v>3.6300417246175241</v>
      </c>
      <c r="BK41" s="62">
        <f>VLOOKUP($B41,RD_15[#All],BK$2,0)/BK$1</f>
        <v>3.8053030303030302</v>
      </c>
      <c r="BL41" s="62">
        <f>VLOOKUP($B41,RD_15[#All],BL$2,0)/BL$1</f>
        <v>3.7476114649681529</v>
      </c>
      <c r="BM41" s="62">
        <f>VLOOKUP($B41,RD_15[#All],BM$2,0)/BM$1</f>
        <v>3.8057184750733137</v>
      </c>
      <c r="BN41" s="62">
        <f>VLOOKUP($B41,RD_15[#All],BN$2,0)/BN$1</f>
        <v>4.0455486542443069</v>
      </c>
      <c r="BO41" s="62">
        <f>VLOOKUP($B41,RD_15[#All],BO$2,0)/BO$1</f>
        <v>3.9810213940648724</v>
      </c>
      <c r="BP41" s="62">
        <f>VLOOKUP($B41,RD_15[#All],BP$2,0)/BP$1</f>
        <v>4.0463828314295611</v>
      </c>
      <c r="BQ41" s="62">
        <f>VLOOKUP($B41,RD_15[#All],BQ$2,0)/BQ$1</f>
        <v>4.0596963423050374</v>
      </c>
      <c r="BR41" s="62">
        <f>VLOOKUP($B41,RD_15[#All],BR$2,0)/BR$1</f>
        <v>4.0320910973084887</v>
      </c>
      <c r="BS41" s="62">
        <f>VLOOKUP($B41,RD_15[#All],BS$2,0)/BS$1</f>
        <v>4.0653188180404349</v>
      </c>
      <c r="BT41" s="62">
        <f>VLOOKUP($B41,RD_15[#All],BT$2,0)/BT$1</f>
        <v>3.949620427881297</v>
      </c>
      <c r="BU41" s="62">
        <f>VLOOKUP($B41,RD_15[#All],BU$2,0)/BU$1</f>
        <v>4.099723947550034</v>
      </c>
      <c r="BV41" s="62">
        <f>VLOOKUP($B41,RD_15[#All],BV$2,0)/BV$1</f>
        <v>4.0358868184955137</v>
      </c>
      <c r="BW41" s="62">
        <f>VLOOKUP($B41,RD_15[#All],BW$2,0)/BW$1</f>
        <v>3.9692891649413387</v>
      </c>
      <c r="BX41" s="62">
        <f>VLOOKUP($B41,RD_15[#All],BX$2,0)/BX$1</f>
        <v>3.9321857068335944</v>
      </c>
      <c r="BY41" s="62">
        <f>VLOOKUP($B41,RD_15[#All],BY$2,0)/BY$1</f>
        <v>3.9703243616287089</v>
      </c>
      <c r="BZ41" s="62">
        <f>VLOOKUP($B41,RD_15[#All],BZ$2,0)/BZ$1</f>
        <v>4.0703463203463199</v>
      </c>
      <c r="CA41" s="62">
        <f>VLOOKUP($B41,RD_15[#All],CA$2,0)/CA$1</f>
        <v>3.9386724386724388</v>
      </c>
      <c r="CB41" s="62">
        <f>VLOOKUP($B41,RD_15[#All],CB$2,0)/CB$1</f>
        <v>3.9309868875086265</v>
      </c>
      <c r="CC41" s="62">
        <f>VLOOKUP($B41,RD_15[#All],CC$2,0)/CC$1</f>
        <v>4.0531400966183568</v>
      </c>
      <c r="CD41" s="62">
        <f>VLOOKUP($B41,RD_15[#All],CD$2,0)/CD$1</f>
        <v>4.0979986197377496</v>
      </c>
      <c r="CE41" s="62">
        <f>VLOOKUP($B41,RD_15[#All],CE$2,0)/CE$1</f>
        <v>3.962387853692201</v>
      </c>
      <c r="CF41" s="62">
        <f>VLOOKUP($B41,RD_15[#All],CF$2,0)/CF$1</f>
        <v>4.0198412698412698</v>
      </c>
      <c r="CG41" s="62">
        <f>VLOOKUP($B41,RD_15[#All],CG$2,0)/CG$1</f>
        <v>4.1411318150448579</v>
      </c>
      <c r="CH41" s="62">
        <f>VLOOKUP($B41,RD_15[#All],CH$2,0)/CH$1</f>
        <v>4.075396825396826</v>
      </c>
      <c r="CI41" s="62">
        <f>VLOOKUP($B41,RD_15[#All],CI$2,0)/CI$1</f>
        <v>4.0383022774327122</v>
      </c>
      <c r="CJ41" s="62">
        <f>VLOOKUP($B41,RD_15[#All],CJ$2,0)/CJ$1</f>
        <v>4.1161616161616159</v>
      </c>
      <c r="CK41" s="62">
        <f>VLOOKUP($B41,RD_15[#All],CK$2,0)/CK$1</f>
        <v>4.0310245310245314</v>
      </c>
      <c r="CL41" s="62">
        <f>VLOOKUP($B41,RD_15[#All],CL$2,0)/CL$1</f>
        <v>3.9865215137376877</v>
      </c>
      <c r="CM41" s="62">
        <f>VLOOKUP($B41,RD_15[#All],CM$2,0)/CM$1</f>
        <v>4.0869565217391308</v>
      </c>
      <c r="CN41" s="62">
        <f>VLOOKUP($B41,RD_15[#All],CN$2,0)/CN$1</f>
        <v>4.0386473429951693</v>
      </c>
      <c r="CO41" s="62">
        <f>VLOOKUP($B41,RD_15[#All],CO$2,0)/CO$1</f>
        <v>4.0234644582470667</v>
      </c>
      <c r="CP41" s="62">
        <f>VLOOKUP($B41,RD_15[#All],CP$2,0)/CP$1</f>
        <v>3.8802622498274673</v>
      </c>
      <c r="CQ41" s="62">
        <f>VLOOKUP($B41,RD_15[#All],CQ$2,0)/CQ$1</f>
        <v>3.9741200828157348</v>
      </c>
      <c r="CR41" s="62">
        <f>VLOOKUP($B41,RD_15[#All],CR$2,0)/CR$1</f>
        <v>4.0255348516218072</v>
      </c>
      <c r="CS41" s="62">
        <f>VLOOKUP($B41,RD_15[#All],CS$2,0)/CS$1</f>
        <v>4.0714285714285712</v>
      </c>
      <c r="CT41" s="62">
        <f>VLOOKUP($B41,RD_15[#All],CT$2,0)/CT$1</f>
        <v>3.9910282953761209</v>
      </c>
      <c r="CU41" s="62">
        <f>VLOOKUP($B41,RD_15[#All],CU$2,0)/CU$1</f>
        <v>3.9336507936507932</v>
      </c>
      <c r="CV41" s="62">
        <f>VLOOKUP($B41,RD_15[#All],CV$2,0)/CV$1</f>
        <v>4.0024154589371985</v>
      </c>
      <c r="CW41" s="62">
        <f>VLOOKUP($B41,RD_15[#All],CW$2,0)/CW$1</f>
        <v>3.9951690821256034</v>
      </c>
      <c r="CX41" s="62">
        <f>VLOOKUP($B41,RD_15[#All],CX$2,0)/CX$1</f>
        <v>4.0162337662337659</v>
      </c>
      <c r="CY41" s="62">
        <f>VLOOKUP($B41,RD_15[#All],CY$2,0)/CY$1</f>
        <v>4.0158730158730158</v>
      </c>
      <c r="CZ41" s="62">
        <f>VLOOKUP($B41,RD_15[#All],CZ$2,0)/CZ$1</f>
        <v>4.0420979986197381</v>
      </c>
      <c r="DA41" s="62">
        <f>VLOOKUP($B41,RD_15[#All],DA$2,0)/DA$1</f>
        <v>3.9972265557288962</v>
      </c>
      <c r="DB41" s="62">
        <f>VLOOKUP($B41,RD_15[#All],DB$2,0)/DB$1</f>
        <v>4.0138026224982744</v>
      </c>
      <c r="DC41" s="62">
        <f>VLOOKUP($B41,RD_15[#All],DC$2,0)/DC$1</f>
        <v>4.241200828157349</v>
      </c>
      <c r="DD41" s="62">
        <f>VLOOKUP($B41,RD_15[#All],DD$2,0)/DD$1</f>
        <v>4.016563146997929</v>
      </c>
      <c r="DE41" s="62">
        <f>VLOOKUP($B41,RD_15[#All],DE$2,0)/DE$1</f>
        <v>4.1190476190476186</v>
      </c>
      <c r="DF41" s="62">
        <f>VLOOKUP($B41,RD_15[#All],DF$2,0)/DF$1</f>
        <v>4.0120772946859899</v>
      </c>
      <c r="DG41" s="62">
        <f>VLOOKUP($B41,RD_15[#All],DG$2,0)/DG$1</f>
        <v>4.0172532781228432</v>
      </c>
      <c r="DH41" s="62">
        <f>VLOOKUP($B41,RD_15[#All],DH$2,0)/DH$1</f>
        <v>4.1300897170462392</v>
      </c>
      <c r="DI41" s="62">
        <f>VLOOKUP($B41,RD_15[#All],DI$2,0)/DI$1</f>
        <v>4.116632160110421</v>
      </c>
      <c r="DJ41" s="62">
        <f>VLOOKUP($B41,RD_15[#All],DJ$2,0)/DJ$1</f>
        <v>4.0324361628709449</v>
      </c>
      <c r="DK41" s="62">
        <f>VLOOKUP($B41,RD_15[#All],DK$2,0)/DK$1</f>
        <v>4.0971277399848818</v>
      </c>
      <c r="DL41" s="62">
        <f>VLOOKUP($B41,RD_15[#All],DL$2,0)/DL$1</f>
        <v>3.9765512265512264</v>
      </c>
      <c r="DM41" s="62">
        <f>VLOOKUP($B41,RD_15[#All],DM$2,0)/DM$1</f>
        <v>3.9489302967563837</v>
      </c>
      <c r="DN41" s="62">
        <f>VLOOKUP($B41,RD_15[#All],DN$2,0)/DN$1</f>
        <v>3.9409937888198754</v>
      </c>
      <c r="DO41" s="62">
        <f>VLOOKUP($B41,RD_15[#All],DO$2,0)/DO$1</f>
        <v>3.9527260179434092</v>
      </c>
      <c r="DP41" s="62">
        <f>VLOOKUP($B41,RD_15[#All],DP$2,0)/DP$1</f>
        <v>4.0772946859903376</v>
      </c>
      <c r="DQ41" s="62">
        <f>VLOOKUP($B41,RD_15[#All],DQ$2,0)/DQ$1</f>
        <v>3.8647342995169081</v>
      </c>
      <c r="DR41" s="62">
        <f>VLOOKUP($B41,RD_15[#All],DR$2,0)/DR$1</f>
        <v>4.1338854382332642</v>
      </c>
      <c r="DS41" s="62">
        <f>VLOOKUP($B41,RD_15[#All],DS$2,0)/DS$1</f>
        <v>4.0652173913043477</v>
      </c>
      <c r="DT41" s="62">
        <f>VLOOKUP($B41,RD_15[#All],DT$2,0)/DT$1</f>
        <v>3.9575569358178053</v>
      </c>
      <c r="DU41" s="62">
        <f>VLOOKUP($B41,RD_15[#All],DU$2,0)/DU$1</f>
        <v>4.066738816738817</v>
      </c>
      <c r="DV41" s="62">
        <f>VLOOKUP($B41,RD_15[#All],DV$2,0)/DV$1</f>
        <v>4.1201298701298699</v>
      </c>
      <c r="DW41" s="62">
        <f>VLOOKUP($B41,RD_15[#All],DW$2,0)/DW$1</f>
        <v>4.1718426501035193</v>
      </c>
      <c r="DX41" s="62">
        <f>VLOOKUP($B41,RD_15[#All],DX$2,0)/DX$1</f>
        <v>4.1459627329192541</v>
      </c>
      <c r="DY41" s="62">
        <f>VLOOKUP($B41,RD_15[#All],DY$2,0)/DY$1</f>
        <v>4.0772946859903376</v>
      </c>
      <c r="DZ41" s="62">
        <f>VLOOKUP($B41,RD_15[#All],DZ$2,0)/DZ$1</f>
        <v>4.1490683229813667</v>
      </c>
      <c r="EA41" s="62">
        <f>VLOOKUP($B41,RD_15[#All],EA$2,0)/EA$1</f>
        <v>3.8481711525189786</v>
      </c>
      <c r="EB41" s="62">
        <f>VLOOKUP($B41,RD_15[#All],EB$2,0)/EB$1</f>
        <v>4.0586611456176671</v>
      </c>
      <c r="EC41" s="62">
        <f>VLOOKUP($B41,RD_15[#All],EC$2,0)/EC$1</f>
        <v>4.037267080745341</v>
      </c>
      <c r="ED41" s="62">
        <f>VLOOKUP($B41,RD_15[#All],ED$2,0)/ED$1</f>
        <v>3.426846100759144</v>
      </c>
      <c r="EE41" s="62">
        <f>VLOOKUP($B41,RD_15[#All],EE$2,0)/EE$1</f>
        <v>4.0303657694962043</v>
      </c>
      <c r="EF41" s="62">
        <f>VLOOKUP($B41,RD_15[#All],EF$2,0)/EF$1</f>
        <v>4.1397515527950315</v>
      </c>
      <c r="EG41" s="62">
        <f>VLOOKUP($B41,RD_15[#All],EG$2,0)/EG$1</f>
        <v>4.0431331953071084</v>
      </c>
      <c r="EH41" s="62">
        <f>VLOOKUP($B41,RD_15[#All],EH$2,0)/EH$1</f>
        <v>3.9979296066252585</v>
      </c>
      <c r="EI41" s="62">
        <f>VLOOKUP($B41,RD_15[#All],EI$2,0)/EI$1</f>
        <v>3.9772727272727275</v>
      </c>
      <c r="EJ41" s="62">
        <f>VLOOKUP($B41,RD_15[#All],EJ$2,0)/EJ$1</f>
        <v>4.1059351276742584</v>
      </c>
      <c r="EK41" s="62">
        <f>VLOOKUP($B41,RD_15[#All],EK$2,0)/EK$1</f>
        <v>3.9965079365079368</v>
      </c>
      <c r="EL41" s="62">
        <f>VLOOKUP($B41,RD_15[#All],EL$2,0)/EL$1</f>
        <v>4.049689440993788</v>
      </c>
      <c r="EM41" s="62">
        <f>VLOOKUP($B41,RD_15[#All],EM$2,0)/EM$1</f>
        <v>4.0893719806763285</v>
      </c>
      <c r="EN41" s="62">
        <f>VLOOKUP($B41,RD_15[#All],EN$2,0)/EN$1</f>
        <v>4.0600414078674945</v>
      </c>
      <c r="EO41" s="62">
        <f>VLOOKUP($B41,RD_15[#All],EO$2,0)/EO$1</f>
        <v>4.1055900621118013</v>
      </c>
      <c r="EP41" s="62">
        <f>VLOOKUP($B41,RD_15[#All],EP$2,0)/EP$1</f>
        <v>4.0645272601794344</v>
      </c>
      <c r="EQ41" s="62">
        <f>VLOOKUP($B41,RD_15[#All],EQ$2,0)/EQ$1</f>
        <v>4.0900621118012417</v>
      </c>
      <c r="ER41" s="62">
        <f>VLOOKUP($B41,RD_15[#All],ER$2,0)/ER$1</f>
        <v>4.1635610766045543</v>
      </c>
      <c r="ES41" s="62">
        <f>VLOOKUP($B41,RD_15[#All],ES$2,0)/ES$1</f>
        <v>3.9986197377501722</v>
      </c>
      <c r="ET41" s="62">
        <f>VLOOKUP($B41,RD_15[#All],ET$2,0)/ET$1</f>
        <v>4.2020202020202024</v>
      </c>
      <c r="EU41" s="62">
        <f>VLOOKUP($B41,RD_15[#All],EU$2,0)/EU$1</f>
        <v>4.1441798941798949</v>
      </c>
      <c r="EV41" s="62">
        <f>VLOOKUP($B41,RD_15[#All],EV$2,0)/EV$1</f>
        <v>4.0930735930735933</v>
      </c>
      <c r="EW41" s="62">
        <f>VLOOKUP($B41,RD_15[#All],EW$2,0)/EW$1</f>
        <v>4.1559523809523808</v>
      </c>
      <c r="EX41" s="62">
        <f>VLOOKUP($B41,RD_15[#All],EX$2,0)/EX$1</f>
        <v>4.1069703243616287</v>
      </c>
      <c r="EY41" s="62">
        <f>VLOOKUP($B41,RD_15[#All],EY$2,0)/EY$1</f>
        <v>4.2414965986394551</v>
      </c>
      <c r="EZ41" s="62">
        <f>VLOOKUP($B41,RD_15[#All],EZ$2,0)/EZ$1</f>
        <v>3.8612836438923392</v>
      </c>
      <c r="FA41" s="62">
        <f>VLOOKUP($B41,RD_15[#All],FA$2,0)/FA$1</f>
        <v>4.075224292615597</v>
      </c>
      <c r="FB41" s="62">
        <f>VLOOKUP($B41,RD_15[#All],FB$2,0)/FB$1</f>
        <v>4.0852311939268464</v>
      </c>
      <c r="FC41" s="62">
        <f>VLOOKUP($B41,RD_15[#All],FC$2,0)/FC$1</f>
        <v>3.8212560386473431</v>
      </c>
      <c r="FD41" s="62">
        <f>VLOOKUP($B41,RD_15[#All],FD$2,0)/FD$1</f>
        <v>3.9713595583160801</v>
      </c>
      <c r="FE41" s="62">
        <f>VLOOKUP($B41,RD_15[#All],FE$2,0)/FE$1</f>
        <v>3.9444444444444442</v>
      </c>
      <c r="FF41" s="62">
        <f>VLOOKUP($B41,RD_15[#All],FF$2,0)/FF$1</f>
        <v>3.9406487232574188</v>
      </c>
      <c r="FG41" s="202">
        <f>VLOOKUP($B41,RD_15[#All],FG$2,0)/FG$1</f>
        <v>4.0569358178053827</v>
      </c>
      <c r="FH41" s="62">
        <f>VLOOKUP($B41,RD_15[#All],FH$2,0)/FH$1</f>
        <v>4.0797101449275361</v>
      </c>
      <c r="FI41" s="62">
        <f>VLOOKUP($B41,RD_15[#All],FI$2,0)/FI$1</f>
        <v>4.0697032436162877</v>
      </c>
      <c r="FJ41" s="62">
        <f>VLOOKUP($B41,RD_15[#All],FJ$2,0)/FJ$1</f>
        <v>4.0625</v>
      </c>
      <c r="FK41" s="62">
        <f>VLOOKUP($B41,RD_15[#All],FK$2,0)/FK$1</f>
        <v>4.150103519668737</v>
      </c>
      <c r="FL41" s="62">
        <f>VLOOKUP($B41,RD_15[#All],FL$2,0)/FL$1</f>
        <v>4.1060606060606064</v>
      </c>
      <c r="FM41" s="62">
        <f>VLOOKUP($B41,RD_15[#All],FM$2,0)/FM$1</f>
        <v>4.0464852607709751</v>
      </c>
      <c r="FN41" s="62">
        <f>VLOOKUP($B41,RD_15[#All],FN$2,0)/FN$1</f>
        <v>4.0967498110355249</v>
      </c>
      <c r="FO41" s="62">
        <f>VLOOKUP($B41,RD_15[#All],FO$2,0)/FO$1</f>
        <v>4.0600907029478455</v>
      </c>
      <c r="FP41" s="62">
        <f>VLOOKUP($B41,RD_15[#All],FP$2,0)/FP$1</f>
        <v>4.052910052910053</v>
      </c>
      <c r="FQ41" s="62">
        <f>VLOOKUP($B41,RD_15[#All],FQ$2,0)/FQ$1</f>
        <v>4.0264550264550261</v>
      </c>
      <c r="FR41" s="62">
        <f>VLOOKUP($B41,RD_15[#All],FR$2,0)/FR$1</f>
        <v>4.0600907029478455</v>
      </c>
      <c r="FS41" s="62">
        <f>VLOOKUP($B41,RD_15[#All],FS$2,0)/FS$1</f>
        <v>4.0782312925170059</v>
      </c>
      <c r="FT41" s="62">
        <f>VLOOKUP($B41,RD_15[#All],FT$2,0)/FT$1</f>
        <v>4.1145124716553285</v>
      </c>
      <c r="FU41" s="62">
        <f>VLOOKUP($B41,RD_15[#All],FU$2,0)/FU$1</f>
        <v>4.1262282690854111</v>
      </c>
      <c r="FV41" s="62">
        <f>VLOOKUP($B41,RD_15[#All],FV$2,0)/FV$1</f>
        <v>4.0876795162509438</v>
      </c>
      <c r="FW41" s="62">
        <f>VLOOKUP($B41,RD_15[#All],FW$2,0)/FW$1</f>
        <v>4.0978835978835972</v>
      </c>
      <c r="FX41" s="62">
        <f>VLOOKUP($B41,RD_15[#All],FX$2,0)/FX$1</f>
        <v>4.0899470899470893</v>
      </c>
      <c r="FY41" s="62">
        <f>VLOOKUP($B41,RD_15[#All],FY$2,0)/FY$1</f>
        <v>4.1243386243386242</v>
      </c>
      <c r="FZ41" s="62">
        <f>VLOOKUP($B41,RD_15[#All],FZ$2,0)/FZ$1</f>
        <v>4.102380952380952</v>
      </c>
      <c r="GA41" s="62">
        <f>VLOOKUP($B41,RD_15[#All],GA$2,0)/GA$1</f>
        <v>4.1759259259259256</v>
      </c>
      <c r="GB41" s="62">
        <f>VLOOKUP($B41,RD_15[#All],GB$2,0)/GB$1</f>
        <v>3.9653679653679657</v>
      </c>
      <c r="GC41" s="62">
        <f>VLOOKUP($B41,RD_15[#All],GC$2,0)/GC$1</f>
        <v>4.1095993953136807</v>
      </c>
      <c r="GD41" s="62">
        <f>VLOOKUP($B41,RD_15[#All],GD$2,0)/GD$1</f>
        <v>4.1024187452758873</v>
      </c>
      <c r="GE41" s="62">
        <f>VLOOKUP($B41,RD_15[#All],GE$2,0)/GE$1</f>
        <v>4.1266061980347697</v>
      </c>
      <c r="GF41" s="62">
        <f>VLOOKUP($B41,RD_15[#All],GF$2,0)/GF$1</f>
        <v>4.1254724111866965</v>
      </c>
      <c r="GG41" s="62">
        <f>VLOOKUP($B41,RD_15[#All],GG$2,0)/GG$1</f>
        <v>4.0971277399848818</v>
      </c>
      <c r="GH41" s="62">
        <f>VLOOKUP($B41,RD_15[#All],GH$2,0)/GH$1</f>
        <v>4.1288737717309143</v>
      </c>
      <c r="GI41" s="62">
        <f>VLOOKUP($B41,RD_15[#All],GI$2,0)/GI$1</f>
        <v>4.0574452003023422</v>
      </c>
      <c r="GJ41" s="62">
        <f>VLOOKUP($B41,RD_15[#All],GJ$2,0)/GJ$1</f>
        <v>4.1190476190476186</v>
      </c>
      <c r="GK41" s="62">
        <f>VLOOKUP($B41,RD_15[#All],GK$2,0)/GK$1</f>
        <v>4.0143613000755858</v>
      </c>
      <c r="GL41" s="62">
        <f>VLOOKUP($B41,RD_15[#All],GL$2,0)/GL$1</f>
        <v>4.1148904006046854</v>
      </c>
      <c r="GM41" s="62">
        <f>VLOOKUP($B41,RD_15[#All],GM$2,0)/GM$1</f>
        <v>4.0434618291761151</v>
      </c>
      <c r="GN41" s="62">
        <f>VLOOKUP($B41,RD_15[#All],GN$2,0)/GN$1</f>
        <v>4.0903250188964471</v>
      </c>
      <c r="GO41" s="62">
        <f>VLOOKUP($B41,RD_15[#All],GO$2,0)/GO$1</f>
        <v>4.1281746031746032</v>
      </c>
      <c r="GP41" s="62">
        <f>VLOOKUP($B41,RD_15[#All],GP$2,0)/GP$1</f>
        <v>4.1047619047619053</v>
      </c>
      <c r="GQ41" s="62">
        <f>VLOOKUP($B41,RD_15[#All],GQ$2,0)/GQ$1</f>
        <v>4.1539682539682534</v>
      </c>
      <c r="GR41" s="62">
        <f>VLOOKUP($B41,RD_15[#All],GR$2,0)/GR$1</f>
        <v>3.9628694287079385</v>
      </c>
      <c r="GS41" s="62">
        <f>VLOOKUP($B41,RD_15[#All],GS$2,0)/GS$1</f>
        <v>4.1443677168752693</v>
      </c>
      <c r="GT41" s="62">
        <f>VLOOKUP($B41,RD_15[#All],GT$2,0)/GT$1</f>
        <v>4.1251962323390892</v>
      </c>
      <c r="GU41" s="62">
        <f>VLOOKUP($B41,RD_15[#All],GU$2,0)/GU$1</f>
        <v>4.0291726446676233</v>
      </c>
      <c r="GV41" s="62">
        <f>VLOOKUP($B41,RD_15[#All],GV$2,0)/GV$1</f>
        <v>4.0635451505016729</v>
      </c>
      <c r="GW41" s="62">
        <f>VLOOKUP($B41,RD_15[#All],GW$2,0)/GW$1</f>
        <v>4.1944922547332189</v>
      </c>
      <c r="GX41" s="62">
        <f>VLOOKUP($B41,RD_15[#All],GX$2,0)/GX$1</f>
        <v>4.0145866038723179</v>
      </c>
      <c r="GY41" s="62">
        <f>VLOOKUP($B41,RD_15[#All],GY$2,0)/GY$1</f>
        <v>4.0819739266944239</v>
      </c>
      <c r="GZ41" s="62">
        <f>VLOOKUP($B41,RD_15[#All],GZ$2,0)/GZ$1</f>
        <v>4.2081632653061227</v>
      </c>
      <c r="HA41" s="62">
        <f>VLOOKUP($B41,RD_15[#All],HA$2,0)/HA$1</f>
        <v>4.0533069415056993</v>
      </c>
      <c r="HB41" s="62">
        <f>VLOOKUP($B41,RD_15[#All],HB$2,0)/HB$1</f>
        <v>4.0302554588268871</v>
      </c>
      <c r="HC41" s="62">
        <f>VLOOKUP($B41,RD_15[#All],HC$2,0)/HC$1</f>
        <v>4.1476380762095051</v>
      </c>
      <c r="HD41" s="62">
        <f>VLOOKUP($B41,RD_15[#All],HD$2,0)/HD$1</f>
        <v>4.0711669283097853</v>
      </c>
      <c r="HE41" s="62">
        <f>VLOOKUP($B41,RD_15[#All],HE$2,0)/HE$1</f>
        <v>4.0556958569380939</v>
      </c>
      <c r="HF41" s="62">
        <f>VLOOKUP($B41,RD_15[#All],HF$2,0)/HF$1</f>
        <v>3.9248044772906652</v>
      </c>
      <c r="HG41" s="62">
        <f>VLOOKUP($B41,RD_15[#All],HG$2,0)/HG$1</f>
        <v>4.0407509157509161</v>
      </c>
      <c r="HH41" s="62">
        <f>VLOOKUP($B41,RD_15[#All],HH$2,0)/HH$1</f>
        <v>4.1177394034536894</v>
      </c>
      <c r="HI41" s="62">
        <f>VLOOKUP($B41,RD_15[#All],HI$2,0)/HI$1</f>
        <v>4.109105180533752</v>
      </c>
      <c r="HJ41" s="62">
        <f>VLOOKUP($B41,RD_15[#All],HJ$2,0)/HJ$1</f>
        <v>4.1641641641641636</v>
      </c>
      <c r="HK41" s="62">
        <f>VLOOKUP($B41,RD_15[#All],HK$2,0)/HK$1</f>
        <v>4.1807816243906473</v>
      </c>
      <c r="HL41" s="62">
        <f>VLOOKUP($B41,RD_15[#All],HL$2,0)/HL$1</f>
        <v>4.1391941391941387</v>
      </c>
      <c r="HM41" s="62">
        <f>VLOOKUP($B41,RD_15[#All],HM$2,0)/HM$1</f>
        <v>3.8919413919413919</v>
      </c>
      <c r="HN41" s="62">
        <f>VLOOKUP($B41,RD_15[#All],HN$2,0)/HN$1</f>
        <v>3.8773163359179912</v>
      </c>
      <c r="HO41" s="62">
        <f>VLOOKUP($B41,RD_15[#All],HO$2,0)/HO$1</f>
        <v>4.089893547115258</v>
      </c>
      <c r="HP41" s="62">
        <f>VLOOKUP($B41,RD_15[#All],HP$2,0)/HP$1</f>
        <v>3.9446412173684897</v>
      </c>
      <c r="HQ41" s="62">
        <f>VLOOKUP($B41,RD_15[#All],HQ$2,0)/HQ$1</f>
        <v>3.8601545109336124</v>
      </c>
      <c r="HR41" s="62">
        <f>VLOOKUP($B41,RD_15[#All],HR$2,0)/HR$1</f>
        <v>3.912501639774367</v>
      </c>
      <c r="HS41" s="62">
        <f>VLOOKUP($B41,RD_15[#All],HS$2,0)/HS$1</f>
        <v>3.9234086491739557</v>
      </c>
      <c r="HT41" s="62">
        <f>VLOOKUP($B41,RD_15[#All],HT$2,0)/HT$1</f>
        <v>3.8188094228789442</v>
      </c>
      <c r="HU41" s="62">
        <f>VLOOKUP($B41,RD_15[#All],HU$2,0)/HU$1</f>
        <v>3.9660339660339661</v>
      </c>
      <c r="HV41" s="62">
        <f>VLOOKUP($B41,RD_15[#All],HV$2,0)/HV$1</f>
        <v>3.9956472099329248</v>
      </c>
      <c r="HW41" s="62">
        <f>VLOOKUP($B41,RD_15[#All],HW$2,0)/HW$1</f>
        <v>4.0749607535321815</v>
      </c>
      <c r="HX41" s="62">
        <f>VLOOKUP($B41,RD_15[#All],HX$2,0)/HX$1</f>
        <v>4.0737833594976447</v>
      </c>
      <c r="HY41" s="62">
        <f>VLOOKUP($B41,RD_15[#All],HY$2,0)/HY$1</f>
        <v>4.0572998430141283</v>
      </c>
      <c r="HZ41" s="62">
        <f>VLOOKUP($B41,RD_15[#All],HZ$2,0)/HZ$1</f>
        <v>3.987814906182253</v>
      </c>
      <c r="IA41" s="62">
        <f>VLOOKUP($B41,RD_15[#All],IA$2,0)/IA$1</f>
        <v>4.0941915227629515</v>
      </c>
      <c r="IB41" s="62">
        <f>VLOOKUP($B41,RD_15[#All],IB$2,0)/IB$1</f>
        <v>3.9829558196905128</v>
      </c>
      <c r="IC41" s="62">
        <f>VLOOKUP($B41,RD_15[#All],IC$2,0)/IC$1</f>
        <v>4.1322605965463106</v>
      </c>
      <c r="ID41" s="62">
        <f>VLOOKUP($B41,RD_15[#All],ID$2,0)/ID$1</f>
        <v>4.052197802197802</v>
      </c>
      <c r="IE41" s="62">
        <f>VLOOKUP($B41,RD_15[#All],IE$2,0)/IE$1</f>
        <v>4.0498430141287285</v>
      </c>
      <c r="IF41" s="62">
        <f>VLOOKUP($B41,RD_15[#All],IF$2,0)/IF$1</f>
        <v>4.0388540031397167</v>
      </c>
      <c r="IG41" s="62">
        <f>VLOOKUP($B41,RD_15[#All],IG$2,0)/IG$1</f>
        <v>3.9463257830604763</v>
      </c>
      <c r="IH41" s="62">
        <f>VLOOKUP($B41,RD_15[#All],IH$2,0)/IH$1</f>
        <v>3.9822082679225539</v>
      </c>
      <c r="II41" s="62">
        <f>VLOOKUP($B41,RD_15[#All],II$2,0)/II$1</f>
        <v>3.9384764894968973</v>
      </c>
      <c r="IJ41" s="62">
        <f>VLOOKUP($B41,RD_15[#All],IJ$2,0)/IJ$1</f>
        <v>4.0001495103535918</v>
      </c>
      <c r="IK41" s="62">
        <f>VLOOKUP($B41,RD_15[#All],IK$2,0)/IK$1</f>
        <v>4.1369701726844577</v>
      </c>
      <c r="IL41" s="62">
        <f>VLOOKUP($B41,RD_15[#All],IL$2,0)/IL$1</f>
        <v>4.0345368916797488</v>
      </c>
      <c r="IM41" s="62">
        <f>VLOOKUP($B41,RD_15[#All],IM$2,0)/IM$1</f>
        <v>4.0204081632653059</v>
      </c>
      <c r="IN41" s="62">
        <f>VLOOKUP($B41,RD_15[#All],IN$2,0)/IN$1</f>
        <v>4.0218285116244301</v>
      </c>
      <c r="IO41" s="62">
        <f>VLOOKUP($B41,RD_15[#All],IO$2,0)/IO$1</f>
        <v>4.0729984301412872</v>
      </c>
      <c r="IP41" s="62">
        <f>VLOOKUP($B41,RD_15[#All],IP$2,0)/IP$1</f>
        <v>3.989683785602153</v>
      </c>
      <c r="IQ41" s="62">
        <f>VLOOKUP($B41,RD_15[#All],IQ$2,0)/IQ$1</f>
        <v>2.5047095761381475</v>
      </c>
      <c r="IR41" s="62">
        <f>VLOOKUP($B41,RD_15[#All],IR$2,0)/IR$1</f>
        <v>2.4871047320026909</v>
      </c>
      <c r="IS41" s="62">
        <f>VLOOKUP($B41,RD_15[#All],IS$2,0)/IS$1</f>
        <v>3.9960379756298119</v>
      </c>
      <c r="IT41" s="62">
        <f>VLOOKUP($B41,RD_15[#All],IT$2,0)/IT$1</f>
        <v>3.9590341631157955</v>
      </c>
      <c r="IU41" s="62">
        <f>VLOOKUP($B41,RD_15[#All],IU$2,0)/IU$1</f>
        <v>3.9807131643866334</v>
      </c>
      <c r="IV41" s="62">
        <f>VLOOKUP($B41,RD_15[#All],IV$2,0)/IV$1</f>
        <v>4.0879868430888839</v>
      </c>
      <c r="IW41" s="62">
        <f>VLOOKUP($B41,RD_15[#All],IW$2,0)/IW$1</f>
        <v>4.002765941541452</v>
      </c>
      <c r="IX41" s="62">
        <f>VLOOKUP($B41,RD_15[#All],IX$2,0)/IX$1</f>
        <v>4.0053823727293105</v>
      </c>
      <c r="IY41" s="62">
        <f>VLOOKUP($B41,RD_15[#All],IY$2,0)/IY$1</f>
        <v>4.0068774762652311</v>
      </c>
      <c r="IZ41" s="62">
        <f>VLOOKUP($B41,RD_15[#All],IZ$2,0)/IZ$1</f>
        <v>3.9153703439417731</v>
      </c>
      <c r="JA41" s="62">
        <f>VLOOKUP($B41,RD_15[#All],JA$2,0)/JA$1</f>
        <v>3.954862059546572</v>
      </c>
      <c r="JB41" s="62">
        <f>VLOOKUP($B41,RD_15[#All],JB$2,0)/JB$1</f>
        <v>3.9137260255272679</v>
      </c>
      <c r="JC41" s="62">
        <f>VLOOKUP($B41,RD_15[#All],JC$2,0)/JC$1</f>
        <v>4.0225940225940224</v>
      </c>
      <c r="JD41" s="62">
        <f>VLOOKUP($B41,RD_15[#All],JD$2,0)/JD$1</f>
        <v>3.9688609669489217</v>
      </c>
      <c r="JE41" s="62">
        <f>VLOOKUP($B41,RD_15[#All],JE$2,0)/JE$1</f>
        <v>4.019492412349555</v>
      </c>
      <c r="JF41" s="62">
        <f>VLOOKUP($B41,RD_15[#All],JF$2,0)/JF$1</f>
        <v>4.0228508876954123</v>
      </c>
      <c r="JG41" s="62">
        <f>VLOOKUP($B41,RD_15[#All],JG$2,0)/JG$1</f>
        <v>4.0616131569049818</v>
      </c>
      <c r="JH41" s="62">
        <f>VLOOKUP($B41,RD_15[#All],JH$2,0)/JH$1</f>
        <v>4.121592693021265</v>
      </c>
      <c r="JI41" s="62">
        <f>VLOOKUP($B41,RD_15[#All],JI$2,0)/JI$1</f>
        <v>4.137260255272678</v>
      </c>
      <c r="JJ41" s="62">
        <f>VLOOKUP($B41,RD_15[#All],JJ$2,0)/JJ$1</f>
        <v>4.0208859463517852</v>
      </c>
      <c r="JK41" s="62">
        <f>VLOOKUP($B41,RD_15[#All],JK$2,0)/JK$1</f>
        <v>4.1062508919651783</v>
      </c>
      <c r="JL41" s="62">
        <f>VLOOKUP($B41,RD_15[#All],JL$2,0)/JL$1</f>
        <v>4.0260635504201678</v>
      </c>
      <c r="JM41" s="62">
        <f>VLOOKUP($B41,RD_15[#All],JM$2,0)/JM$1</f>
        <v>3.8617912792981537</v>
      </c>
      <c r="JN41" s="62">
        <f>VLOOKUP($B41,RD_15[#All],JN$2,0)/JN$1</f>
        <v>3.9748743718592965</v>
      </c>
      <c r="JO41" s="62">
        <f>VLOOKUP($B41,RD_15[#All],JO$2,0)/JO$1</f>
        <v>3.9285714285714279</v>
      </c>
      <c r="JP41" s="62">
        <f>VLOOKUP($B41,RD_15[#All],JP$2,0)/JP$1</f>
        <v>4.0309392987964419</v>
      </c>
      <c r="JQ41" s="62">
        <f>VLOOKUP($B41,RD_15[#All],JQ$2,0)/JQ$1</f>
        <v>4.13396127681842</v>
      </c>
      <c r="JR41" s="62">
        <f>VLOOKUP($B41,RD_15[#All],JR$2,0)/JR$1</f>
        <v>4.074655503226932</v>
      </c>
      <c r="JS41" s="62">
        <f>VLOOKUP($B41,RD_15[#All],JS$2,0)/JS$1</f>
        <v>4.0017746228926354</v>
      </c>
      <c r="JT41" s="62">
        <f>VLOOKUP($B41,RD_15[#All],JT$2,0)/JT$1</f>
        <v>4.1559943815582914</v>
      </c>
      <c r="JU41" s="62">
        <f>VLOOKUP($B41,RD_15[#All],JU$2,0)/JU$1</f>
        <v>4.0712858570001424</v>
      </c>
      <c r="JV41" s="62">
        <f>VLOOKUP($B41,RD_15[#All],JV$2,0)/JV$1</f>
        <v>3.9557823129251699</v>
      </c>
      <c r="JW41" s="62">
        <f>VLOOKUP($B41,RD_15[#All],JW$2,0)/JW$1</f>
        <v>3.949357520786092</v>
      </c>
      <c r="JX41" s="62">
        <f>VLOOKUP($B41,RD_15[#All],JX$2,0)/JX$1</f>
        <v>3.9565381708238849</v>
      </c>
      <c r="JY41" s="62">
        <f>VLOOKUP($B41,RD_15[#All],JY$2,0)/JY$1</f>
        <v>3.9659863945578233</v>
      </c>
      <c r="JZ41" s="62">
        <f>VLOOKUP($B41,RD_15[#All],JZ$2,0)/JZ$1</f>
        <v>3.8911564625850334</v>
      </c>
      <c r="KA41" s="62">
        <f>VLOOKUP($B41,RD_15[#All],KA$2,0)/KA$1</f>
        <v>3.8979591836734695</v>
      </c>
      <c r="KB41" s="62">
        <f>VLOOKUP($B41,RD_15[#All],KB$2,0)/KB$1</f>
        <v>3.9690098261526829</v>
      </c>
      <c r="KC41" s="62">
        <f>VLOOKUP($B41,RD_15[#All],KC$2,0)/KC$1</f>
        <v>3.9111866969009825</v>
      </c>
      <c r="KD41" s="62">
        <f>VLOOKUP($B41,RD_15[#All],KD$2,0)/KD$1</f>
        <v>3.8979591836734695</v>
      </c>
      <c r="KE41" s="62">
        <f>VLOOKUP($B41,RD_15[#All],KE$2,0)/KE$1</f>
        <v>4.0291005291005284</v>
      </c>
      <c r="KF41" s="62">
        <f>VLOOKUP($B41,RD_15[#All],KF$2,0)/KF$1</f>
        <v>3.9057971014492754</v>
      </c>
      <c r="KG41" s="62">
        <f>VLOOKUP($B41,RD_15[#All],KG$2,0)/KG$1</f>
        <v>4.0185185185185182</v>
      </c>
      <c r="KH41" s="62">
        <f>VLOOKUP($B41,RD_15[#All],KH$2,0)/KH$1</f>
        <v>4.0321239606953894</v>
      </c>
      <c r="KI41" s="62">
        <f>VLOOKUP($B41,RD_15[#All],KI$2,0)/KI$1</f>
        <v>4.0611111111111109</v>
      </c>
      <c r="KJ41" s="62">
        <f>VLOOKUP($B41,RD_15[#All],KJ$2,0)/KJ$1</f>
        <v>3.9928571428571429</v>
      </c>
      <c r="KK41" s="62">
        <f>VLOOKUP($B41,RD_15[#All],KK$2,0)/KK$1</f>
        <v>4.0019841269841274</v>
      </c>
      <c r="KL41" s="62">
        <f>VLOOKUP($B41,RD_15[#All],KL$2,0)/KL$1</f>
        <v>3.9946727549467274</v>
      </c>
      <c r="KM41" s="62">
        <f>VLOOKUP($B41,RD_15[#All],KM$2,0)/KM$1</f>
        <v>4.0319634703196341</v>
      </c>
      <c r="KN41" s="62">
        <f>VLOOKUP($B41,RD_15[#All],KN$2,0)/KN$1</f>
        <v>3.9939324990519531</v>
      </c>
      <c r="KO41" s="62">
        <f>VLOOKUP($B41,RD_15[#All],KO$2,0)/KO$1</f>
        <v>3.9920364050056887</v>
      </c>
      <c r="KP41" s="62">
        <f>VLOOKUP($B41,RD_15[#All],KP$2,0)/KP$1</f>
        <v>4.0117557830868416</v>
      </c>
      <c r="KQ41" s="62">
        <f>VLOOKUP($B41,RD_15[#All],KQ$2,0)/KQ$1</f>
        <v>3.9155417099342338</v>
      </c>
      <c r="KR41" s="62">
        <f>VLOOKUP($B41,RD_15[#All],KR$2,0)/KR$1</f>
        <v>3.9829351535836177</v>
      </c>
      <c r="KS41" s="62">
        <f>VLOOKUP($B41,RD_15[#All],KS$2,0)/KS$1</f>
        <v>3.9742131209708003</v>
      </c>
      <c r="KT41" s="62">
        <f>VLOOKUP($B41,RD_15[#All],KT$2,0)/KT$1</f>
        <v>4.0386803185437996</v>
      </c>
      <c r="KU41" s="62">
        <f>VLOOKUP($B41,RD_15[#All],KU$2,0)/KU$1</f>
        <v>4</v>
      </c>
      <c r="KV41" s="62">
        <f>VLOOKUP($B41,RD_15[#All],KV$2,0)/KV$1</f>
        <v>4.0842767295597486</v>
      </c>
      <c r="KW41" s="62">
        <f>VLOOKUP($B41,RD_15[#All],KW$2,0)/KW$1</f>
        <v>4.0265453166477059</v>
      </c>
      <c r="KX41" s="62">
        <f>VLOOKUP($B41,RD_15[#All],KX$2,0)/KX$1</f>
        <v>4.0328798185941039</v>
      </c>
      <c r="KY41" s="62">
        <f>VLOOKUP($B41,RD_15[#All],KY$2,0)/KY$1</f>
        <v>4.1000000000000005</v>
      </c>
      <c r="KZ41" s="62">
        <f>VLOOKUP($B41,RD_15[#All],KZ$2,0)/KZ$1</f>
        <v>4.0484126984126982</v>
      </c>
      <c r="LA41" s="62">
        <f>VLOOKUP($B41,RD_15[#All],LA$2,0)/LA$1</f>
        <v>3.9866562009419151</v>
      </c>
      <c r="LB41" s="62">
        <f>VLOOKUP($B41,RD_15[#All],LB$2,0)/LB$1</f>
        <v>3.8628762541806028</v>
      </c>
      <c r="LC41" s="62">
        <f>VLOOKUP($B41,RD_15[#All],LC$2,0)/LC$1</f>
        <v>4.0218253968253972</v>
      </c>
      <c r="LD41" s="62">
        <f>VLOOKUP($B41,RD_15[#All],LD$2,0)/LD$1</f>
        <v>3.9351125065410777</v>
      </c>
      <c r="LE41" s="62">
        <f>VLOOKUP($B41,RD_15[#All],LE$2,0)/LE$1</f>
        <v>3.9388502653808772</v>
      </c>
      <c r="LF41" s="62">
        <f>VLOOKUP($B41,RD_15[#All],LF$2,0)/LF$1</f>
        <v>3.9373551618449576</v>
      </c>
      <c r="LG41" s="62">
        <f>VLOOKUP($B41,RD_15[#All],LG$2,0)/LG$1</f>
        <v>4.0083333333333337</v>
      </c>
      <c r="LH41" s="62">
        <f>VLOOKUP($B41,RD_15[#All],LH$2,0)/LH$1</f>
        <v>3.9312567132116003</v>
      </c>
      <c r="LI41" s="62">
        <f>VLOOKUP($B41,RD_15[#All],LI$2,0)/LI$1</f>
        <v>3.9123121776183001</v>
      </c>
      <c r="LJ41" s="62">
        <f>VLOOKUP($B41,RD_15[#All],LJ$2,0)/LJ$1</f>
        <v>3.8850435279006716</v>
      </c>
      <c r="LK41" s="62">
        <f>VLOOKUP($B41,RD_15[#All],LK$2,0)/LK$1</f>
        <v>3.9289638932496076</v>
      </c>
      <c r="LL41" s="62">
        <f>VLOOKUP($B41,RD_15[#All],LL$2,0)/LL$1</f>
        <v>3.9289638932496076</v>
      </c>
      <c r="LM41" s="62">
        <f>VLOOKUP($B41,RD_15[#All],LM$2,0)/LM$1</f>
        <v>3.9672572325633548</v>
      </c>
      <c r="LN41" s="62">
        <f>VLOOKUP($B41,RD_15[#All],LN$2,0)/LN$1</f>
        <v>3.9123121776183001</v>
      </c>
      <c r="LO41" s="62">
        <f>VLOOKUP($B41,RD_15[#All],LO$2,0)/LO$1</f>
        <v>3.8891380728115421</v>
      </c>
      <c r="LP41" s="62">
        <f>VLOOKUP($B41,RD_15[#All],LP$2,0)/LP$1</f>
        <v>3.9373551618449576</v>
      </c>
      <c r="LQ41" s="62">
        <f>VLOOKUP($B41,RD_15[#All],LQ$2,0)/LQ$1</f>
        <v>3.8981086940270613</v>
      </c>
      <c r="LR41" s="62">
        <f>VLOOKUP($B41,RD_15[#All],LR$2,0)/LR$1</f>
        <v>3.8801674515960225</v>
      </c>
      <c r="LS41" s="62">
        <f>VLOOKUP($B41,RD_15[#All],LS$2,0)/LS$1</f>
        <v>3.955328059562587</v>
      </c>
      <c r="LT41" s="62">
        <f>VLOOKUP($B41,RD_15[#All],LT$2,0)/LT$1</f>
        <v>3.9505494505494503</v>
      </c>
      <c r="LU41" s="62">
        <f>VLOOKUP($B41,RD_15[#All],LU$2,0)/LU$1</f>
        <v>4.0188383045525899</v>
      </c>
      <c r="LV41" s="62">
        <f>VLOOKUP($B41,RD_15[#All],LV$2,0)/LV$1</f>
        <v>3.9324960753532179</v>
      </c>
      <c r="LW41" s="62">
        <f>VLOOKUP($B41,RD_15[#All],LW$2,0)/LW$1</f>
        <v>4.0777080062794351</v>
      </c>
      <c r="LX41" s="62">
        <f>VLOOKUP($B41,RD_15[#All],LX$2,0)/LX$1</f>
        <v>4.0149136577708004</v>
      </c>
      <c r="LY41" s="62">
        <f>VLOOKUP($B41,RD_15[#All],LY$2,0)/LY$1</f>
        <v>4.0117739403453685</v>
      </c>
      <c r="LZ41" s="62">
        <f>VLOOKUP($B41,RD_15[#All],LZ$2,0)/LZ$1</f>
        <v>3.9167974882260599</v>
      </c>
      <c r="MA41" s="62">
        <f>VLOOKUP($B41,RD_15[#All],MA$2,0)/MA$1</f>
        <v>3.9982806309336922</v>
      </c>
      <c r="MB41" s="62">
        <f>VLOOKUP($B41,RD_15[#All],MB$2,0)/MB$1</f>
        <v>3.9807131643866334</v>
      </c>
      <c r="MC41" s="62">
        <f>VLOOKUP($B41,RD_15[#All],MC$2,0)/MC$1</f>
        <v>3.9904313373701124</v>
      </c>
      <c r="MD41" s="62">
        <f>VLOOKUP($B41,RD_15[#All],MD$2,0)/MD$1</f>
        <v>3.8872691933916421</v>
      </c>
      <c r="ME41" s="62">
        <f>VLOOKUP($B41,RD_15[#All],ME$2,0)/ME$1</f>
        <v>3.9990281827016521</v>
      </c>
      <c r="MF41" s="62">
        <f>VLOOKUP($B41,RD_15[#All],MF$2,0)/MF$1</f>
        <v>3.9541750766240562</v>
      </c>
      <c r="MG41" s="62">
        <f>VLOOKUP($B41,RD_15[#All],MG$2,0)/MG$1</f>
        <v>3.8895118486955216</v>
      </c>
      <c r="MH41" s="62">
        <f>VLOOKUP($B41,RD_15[#All],MH$2,0)/MH$1</f>
        <v>4.01472676982881</v>
      </c>
      <c r="MI41" s="62">
        <f>VLOOKUP($B41,RD_15[#All],MI$2,0)/MI$1</f>
        <v>3.970621215519174</v>
      </c>
      <c r="MJ41" s="62">
        <f>VLOOKUP($B41,RD_15[#All],MJ$2,0)/MJ$1</f>
        <v>4.0357142857142856</v>
      </c>
      <c r="MK41" s="62">
        <f>VLOOKUP($B41,RD_15[#All],MK$2,0)/MK$1</f>
        <v>4.0337519623233904</v>
      </c>
      <c r="ML41" s="62">
        <f>VLOOKUP($B41,RD_15[#All],ML$2,0)/ML$1</f>
        <v>4.0098676833370703</v>
      </c>
      <c r="MM41" s="62">
        <f>VLOOKUP($B41,RD_15[#All],MM$2,0)/MM$1</f>
        <v>3.9957035445757252</v>
      </c>
      <c r="MN41" s="62">
        <f>VLOOKUP($B41,RD_15[#All],MN$2,0)/MN$1</f>
        <v>4.0156985871271589</v>
      </c>
      <c r="MO41" s="62">
        <f>VLOOKUP($B41,RD_15[#All],MO$2,0)/MO$1</f>
        <v>4.0620094191522762</v>
      </c>
      <c r="MP41" s="62">
        <f>VLOOKUP($B41,RD_15[#All],MP$2,0)/MP$1</f>
        <v>3.8971742543171115</v>
      </c>
      <c r="MQ41" s="62">
        <f>VLOOKUP($B41,RD_15[#All],MQ$2,0)/MQ$1</f>
        <v>3.9526799730881361</v>
      </c>
      <c r="MR41" s="62">
        <f>VLOOKUP($B41,RD_15[#All],MR$2,0)/MR$1</f>
        <v>3.9552964042759959</v>
      </c>
      <c r="MS41" s="62">
        <f>VLOOKUP($B41,RD_15[#All],MS$2,0)/MS$1</f>
        <v>4.0321821036106753</v>
      </c>
      <c r="MT41" s="62">
        <f>VLOOKUP($B41,RD_15[#All],MT$2,0)/MT$1</f>
        <v>3.9153703439417731</v>
      </c>
      <c r="MU41" s="62">
        <f>VLOOKUP($B41,RD_15[#All],MU$2,0)/MU$1</f>
        <v>3.9893100097181726</v>
      </c>
      <c r="MV41" s="62">
        <f>VLOOKUP($B41,RD_15[#All],MV$2,0)/MV$1</f>
        <v>3.9107321250178395</v>
      </c>
      <c r="MW41" s="62">
        <f>VLOOKUP($B41,RD_15[#All],MW$2,0)/MW$1</f>
        <v>3.9509419152276295</v>
      </c>
      <c r="MX41" s="62">
        <f>VLOOKUP($B41,RD_15[#All],MX$2,0)/MX$1</f>
        <v>3.9833295955744936</v>
      </c>
      <c r="MY41" s="62">
        <f>VLOOKUP($B41,RD_15[#All],MY$2,0)/MY$1</f>
        <v>3.9580062794348505</v>
      </c>
      <c r="MZ41" s="62">
        <f>VLOOKUP($B41,RD_15[#All],MZ$2,0)/MZ$1</f>
        <v>3.9866562009419151</v>
      </c>
      <c r="NA41" s="62">
        <f>VLOOKUP($B41,RD_15[#All],NA$2,0)/NA$1</f>
        <v>4.0584978930843594</v>
      </c>
      <c r="NB41" s="62">
        <f>VLOOKUP($B41,RD_15[#All],NB$2,0)/NB$1</f>
        <v>4.0239403453689162</v>
      </c>
      <c r="NC41" s="62">
        <f>VLOOKUP($B41,RD_15[#All],NC$2,0)/NC$1</f>
        <v>4.058477237048665</v>
      </c>
      <c r="ND41" s="62">
        <f>VLOOKUP($B41,RD_15[#All],ND$2,0)/ND$1</f>
        <v>4.0624018838304545</v>
      </c>
      <c r="NE41" s="62">
        <f>IFERROR(AVERAGEIF(Inv_SY_B20[[#This Row],[BLK1_INV1]:[BLK12_INV31]],"&gt;"&amp;0.1,Inv_SY_B20[[#This Row],[BLK1_INV1]:[BLK12_INV31]]),"")</f>
        <v>3.9813025796387702</v>
      </c>
    </row>
    <row r="42" spans="2:369" x14ac:dyDescent="0.35">
      <c r="B42" s="86">
        <f t="shared" si="6"/>
        <v>45783</v>
      </c>
      <c r="C42" s="62">
        <f>VLOOKUP($B42,RD_15[#All],C$2,0)/C$1</f>
        <v>2.8755980861244019</v>
      </c>
      <c r="D42" s="62">
        <f>VLOOKUP($B42,RD_15[#All],D$2,0)/D$1</f>
        <v>2.8054226475279105</v>
      </c>
      <c r="E42" s="62">
        <f>VLOOKUP($B42,RD_15[#All],E$2,0)/E$1</f>
        <v>2.9053030303030303</v>
      </c>
      <c r="F42" s="62">
        <f>VLOOKUP($B42,RD_15[#All],F$2,0)/F$1</f>
        <v>2.9219696969696969</v>
      </c>
      <c r="G42" s="62">
        <f>VLOOKUP($B42,RD_15[#All],G$2,0)/G$1</f>
        <v>2.9</v>
      </c>
      <c r="H42" s="62">
        <f>VLOOKUP($B42,RD_15[#All],H$2,0)/H$1</f>
        <v>2.7881548974943056</v>
      </c>
      <c r="I42" s="62">
        <f>VLOOKUP($B42,RD_15[#All],I$2,0)/I$1</f>
        <v>2.9938791124713089</v>
      </c>
      <c r="J42" s="62">
        <f>VLOOKUP($B42,RD_15[#All],J$2,0)/J$1</f>
        <v>2.85</v>
      </c>
      <c r="K42" s="62">
        <f>VLOOKUP($B42,RD_15[#All],K$2,0)/K$1</f>
        <v>2.9515151515151516</v>
      </c>
      <c r="L42" s="62">
        <f>VLOOKUP($B42,RD_15[#All],L$2,0)/L$1</f>
        <v>2.9628787878787879</v>
      </c>
      <c r="M42" s="62">
        <f>VLOOKUP($B42,RD_15[#All],M$2,0)/M$1</f>
        <v>2.9643939393939394</v>
      </c>
      <c r="N42" s="62">
        <f>VLOOKUP($B42,RD_15[#All],N$2,0)/N$1</f>
        <v>2.9537878787878786</v>
      </c>
      <c r="O42" s="62">
        <f>VLOOKUP($B42,RD_15[#All],O$2,0)/O$1</f>
        <v>2.9553030303030305</v>
      </c>
      <c r="P42" s="62">
        <f>VLOOKUP($B42,RD_15[#All],P$2,0)/P$1</f>
        <v>2.9590909090909094</v>
      </c>
      <c r="Q42" s="62">
        <f>VLOOKUP($B42,RD_15[#All],Q$2,0)/Q$1</f>
        <v>2.9871212121212123</v>
      </c>
      <c r="R42" s="62">
        <f>VLOOKUP($B42,RD_15[#All],R$2,0)/R$1</f>
        <v>2.9606060606060609</v>
      </c>
      <c r="S42" s="62">
        <f>VLOOKUP($B42,RD_15[#All],S$2,0)/S$1</f>
        <v>2.9449760765550237</v>
      </c>
      <c r="T42" s="62">
        <f>VLOOKUP($B42,RD_15[#All],T$2,0)/T$1</f>
        <v>2.9760765550239232</v>
      </c>
      <c r="U42" s="62">
        <f>VLOOKUP($B42,RD_15[#All],U$2,0)/U$1</f>
        <v>2.9507575757575757</v>
      </c>
      <c r="V42" s="62">
        <f>VLOOKUP($B42,RD_15[#All],V$2,0)/V$1</f>
        <v>2.9916666666666667</v>
      </c>
      <c r="W42" s="62">
        <f>VLOOKUP($B42,RD_15[#All],W$2,0)/W$1</f>
        <v>3.0689393939393943</v>
      </c>
      <c r="X42" s="62">
        <f>VLOOKUP($B42,RD_15[#All],X$2,0)/X$1</f>
        <v>3.0439393939393939</v>
      </c>
      <c r="Y42" s="62">
        <f>VLOOKUP($B42,RD_15[#All],Y$2,0)/Y$1</f>
        <v>3.0674242424242424</v>
      </c>
      <c r="Z42" s="62">
        <f>VLOOKUP($B42,RD_15[#All],Z$2,0)/Z$1</f>
        <v>3.0348484848484851</v>
      </c>
      <c r="AA42" s="62">
        <f>VLOOKUP($B42,RD_15[#All],AA$2,0)/AA$1</f>
        <v>3.0409090909090906</v>
      </c>
      <c r="AB42" s="62">
        <f>VLOOKUP($B42,RD_15[#All],AB$2,0)/AB$1</f>
        <v>3.018939393939394</v>
      </c>
      <c r="AC42" s="62">
        <f>VLOOKUP($B42,RD_15[#All],AC$2,0)/AC$1</f>
        <v>3.0674242424242424</v>
      </c>
      <c r="AD42" s="62">
        <f>VLOOKUP($B42,RD_15[#All],AD$2,0)/AD$1</f>
        <v>3.0393939393939391</v>
      </c>
      <c r="AE42" s="62">
        <f>VLOOKUP($B42,RD_15[#All],AE$2,0)/AE$1</f>
        <v>3.0749999999999997</v>
      </c>
      <c r="AF42" s="62">
        <f>VLOOKUP($B42,RD_15[#All],AF$2,0)/AF$1</f>
        <v>3.0856060606060609</v>
      </c>
      <c r="AG42" s="62">
        <f>VLOOKUP($B42,RD_15[#All],AG$2,0)/AG$1</f>
        <v>3.0378787878787881</v>
      </c>
      <c r="AH42" s="62">
        <f>VLOOKUP($B42,RD_15[#All],AH$2,0)/AH$1</f>
        <v>3.0454545454545454</v>
      </c>
      <c r="AI42" s="62">
        <f>VLOOKUP($B42,RD_15[#All],AI$2,0)/AI$1</f>
        <v>2.913636363636364</v>
      </c>
      <c r="AJ42" s="62">
        <f>VLOOKUP($B42,RD_15[#All],AJ$2,0)/AJ$1</f>
        <v>2.8771929824561404</v>
      </c>
      <c r="AK42" s="62">
        <f>VLOOKUP($B42,RD_15[#All],AK$2,0)/AK$1</f>
        <v>2.8867623604465709</v>
      </c>
      <c r="AL42" s="62">
        <f>VLOOKUP($B42,RD_15[#All],AL$2,0)/AL$1</f>
        <v>2.9218500797448161</v>
      </c>
      <c r="AM42" s="62">
        <f>VLOOKUP($B42,RD_15[#All],AM$2,0)/AM$1</f>
        <v>2.9569377990430623</v>
      </c>
      <c r="AN42" s="62">
        <f>VLOOKUP($B42,RD_15[#All],AN$2,0)/AN$1</f>
        <v>2.9393939393939394</v>
      </c>
      <c r="AO42" s="62">
        <f>VLOOKUP($B42,RD_15[#All],AO$2,0)/AO$1</f>
        <v>2.915151515151515</v>
      </c>
      <c r="AP42" s="62">
        <f>VLOOKUP($B42,RD_15[#All],AP$2,0)/AP$1</f>
        <v>2.9258373205741623</v>
      </c>
      <c r="AQ42" s="62">
        <f>VLOOKUP($B42,RD_15[#All],AQ$2,0)/AQ$1</f>
        <v>2.856060606060606</v>
      </c>
      <c r="AR42" s="62">
        <f>VLOOKUP($B42,RD_15[#All],AR$2,0)/AR$1</f>
        <v>2.9429386590584881</v>
      </c>
      <c r="AS42" s="62">
        <f>VLOOKUP($B42,RD_15[#All],AS$2,0)/AS$1</f>
        <v>3.0249653259361997</v>
      </c>
      <c r="AT42" s="62">
        <f>VLOOKUP($B42,RD_15[#All],AT$2,0)/AT$1</f>
        <v>3.0043859649122804</v>
      </c>
      <c r="AU42" s="62">
        <f>VLOOKUP($B42,RD_15[#All],AU$2,0)/AU$1</f>
        <v>3.0073099415204676</v>
      </c>
      <c r="AV42" s="62">
        <f>VLOOKUP($B42,RD_15[#All],AV$2,0)/AV$1</f>
        <v>3.083936324167873</v>
      </c>
      <c r="AW42" s="62">
        <f>VLOOKUP($B42,RD_15[#All],AW$2,0)/AW$1</f>
        <v>3.046246648793566</v>
      </c>
      <c r="AX42" s="62">
        <f>VLOOKUP($B42,RD_15[#All],AX$2,0)/AX$1</f>
        <v>3.0235215053763436</v>
      </c>
      <c r="AY42" s="62">
        <f>VLOOKUP($B42,RD_15[#All],AY$2,0)/AY$1</f>
        <v>2.9394865525672373</v>
      </c>
      <c r="AZ42" s="62">
        <f>VLOOKUP($B42,RD_15[#All],AZ$2,0)/AZ$1</f>
        <v>2.9846475924633631</v>
      </c>
      <c r="BA42" s="62">
        <f>VLOOKUP($B42,RD_15[#All],BA$2,0)/BA$1</f>
        <v>2.9970674486803519</v>
      </c>
      <c r="BB42" s="62">
        <f>VLOOKUP($B42,RD_15[#All],BB$2,0)/BB$1</f>
        <v>2.9129804205946335</v>
      </c>
      <c r="BC42" s="62">
        <f>VLOOKUP($B42,RD_15[#All],BC$2,0)/BC$1</f>
        <v>2.8766233766233769</v>
      </c>
      <c r="BD42" s="62">
        <f>VLOOKUP($B42,RD_15[#All],BD$2,0)/BD$1</f>
        <v>2.8743961352657004</v>
      </c>
      <c r="BE42" s="62">
        <f>VLOOKUP($B42,RD_15[#All],BE$2,0)/BE$1</f>
        <v>2.8508287292817678</v>
      </c>
      <c r="BF42" s="62">
        <f>VLOOKUP($B42,RD_15[#All],BF$2,0)/BF$1</f>
        <v>2.9139258222533235</v>
      </c>
      <c r="BG42" s="62">
        <f>VLOOKUP($B42,RD_15[#All],BG$2,0)/BG$1</f>
        <v>2.926075268817204</v>
      </c>
      <c r="BH42" s="62">
        <f>VLOOKUP($B42,RD_15[#All],BH$2,0)/BH$1</f>
        <v>2.7896213183730718</v>
      </c>
      <c r="BI42" s="62">
        <f>VLOOKUP($B42,RD_15[#All],BI$2,0)/BI$1</f>
        <v>2.8107028753993606</v>
      </c>
      <c r="BJ42" s="62">
        <f>VLOOKUP($B42,RD_15[#All],BJ$2,0)/BJ$1</f>
        <v>2.776077885952712</v>
      </c>
      <c r="BK42" s="62">
        <f>VLOOKUP($B42,RD_15[#All],BK$2,0)/BK$1</f>
        <v>2.9196969696969695</v>
      </c>
      <c r="BL42" s="62">
        <f>VLOOKUP($B42,RD_15[#All],BL$2,0)/BL$1</f>
        <v>2.8757961783439492</v>
      </c>
      <c r="BM42" s="62">
        <f>VLOOKUP($B42,RD_15[#All],BM$2,0)/BM$1</f>
        <v>2.8958944281524928</v>
      </c>
      <c r="BN42" s="62">
        <f>VLOOKUP($B42,RD_15[#All],BN$2,0)/BN$1</f>
        <v>3.17287784679089</v>
      </c>
      <c r="BO42" s="62">
        <f>VLOOKUP($B42,RD_15[#All],BO$2,0)/BO$1</f>
        <v>3.120772946859903</v>
      </c>
      <c r="BP42" s="62">
        <f>VLOOKUP($B42,RD_15[#All],BP$2,0)/BP$1</f>
        <v>3.1398407753547946</v>
      </c>
      <c r="BQ42" s="62">
        <f>VLOOKUP($B42,RD_15[#All],BQ$2,0)/BQ$1</f>
        <v>3.1452726017943409</v>
      </c>
      <c r="BR42" s="62">
        <f>VLOOKUP($B42,RD_15[#All],BR$2,0)/BR$1</f>
        <v>3.1866804692891648</v>
      </c>
      <c r="BS42" s="62">
        <f>VLOOKUP($B42,RD_15[#All],BS$2,0)/BS$1</f>
        <v>3.1321928460342141</v>
      </c>
      <c r="BT42" s="62">
        <f>VLOOKUP($B42,RD_15[#All],BT$2,0)/BT$1</f>
        <v>3.1238785369220148</v>
      </c>
      <c r="BU42" s="62">
        <f>VLOOKUP($B42,RD_15[#All],BU$2,0)/BU$1</f>
        <v>3.1911663216011039</v>
      </c>
      <c r="BV42" s="62">
        <f>VLOOKUP($B42,RD_15[#All],BV$2,0)/BV$1</f>
        <v>3.2077294685990339</v>
      </c>
      <c r="BW42" s="62">
        <f>VLOOKUP($B42,RD_15[#All],BW$2,0)/BW$1</f>
        <v>3.1145617667356795</v>
      </c>
      <c r="BX42" s="62">
        <f>VLOOKUP($B42,RD_15[#All],BX$2,0)/BX$1</f>
        <v>3.0968527212658667</v>
      </c>
      <c r="BY42" s="62">
        <f>VLOOKUP($B42,RD_15[#All],BY$2,0)/BY$1</f>
        <v>3.0921325051759836</v>
      </c>
      <c r="BZ42" s="62">
        <f>VLOOKUP($B42,RD_15[#All],BZ$2,0)/BZ$1</f>
        <v>3.1056998556998558</v>
      </c>
      <c r="CA42" s="62">
        <f>VLOOKUP($B42,RD_15[#All],CA$2,0)/CA$1</f>
        <v>3.068903318903319</v>
      </c>
      <c r="CB42" s="62">
        <f>VLOOKUP($B42,RD_15[#All],CB$2,0)/CB$1</f>
        <v>3.1145617667356795</v>
      </c>
      <c r="CC42" s="62">
        <f>VLOOKUP($B42,RD_15[#All],CC$2,0)/CC$1</f>
        <v>3.1828847481021394</v>
      </c>
      <c r="CD42" s="62">
        <f>VLOOKUP($B42,RD_15[#All],CD$2,0)/CD$1</f>
        <v>3.1821946169772257</v>
      </c>
      <c r="CE42" s="62">
        <f>VLOOKUP($B42,RD_15[#All],CE$2,0)/CE$1</f>
        <v>3.1262939958592133</v>
      </c>
      <c r="CF42" s="62">
        <f>VLOOKUP($B42,RD_15[#All],CF$2,0)/CF$1</f>
        <v>3.17228835978836</v>
      </c>
      <c r="CG42" s="62">
        <f>VLOOKUP($B42,RD_15[#All],CG$2,0)/CG$1</f>
        <v>3.1069703243616287</v>
      </c>
      <c r="CH42" s="62">
        <f>VLOOKUP($B42,RD_15[#All],CH$2,0)/CH$1</f>
        <v>3.1839826839826841</v>
      </c>
      <c r="CI42" s="62">
        <f>VLOOKUP($B42,RD_15[#All],CI$2,0)/CI$1</f>
        <v>3.1939268461007591</v>
      </c>
      <c r="CJ42" s="62">
        <f>VLOOKUP($B42,RD_15[#All],CJ$2,0)/CJ$1</f>
        <v>3.2012987012987013</v>
      </c>
      <c r="CK42" s="62">
        <f>VLOOKUP($B42,RD_15[#All],CK$2,0)/CK$1</f>
        <v>3.1684704184704184</v>
      </c>
      <c r="CL42" s="62">
        <f>VLOOKUP($B42,RD_15[#All],CL$2,0)/CL$1</f>
        <v>3.1394504924831517</v>
      </c>
      <c r="CM42" s="62">
        <f>VLOOKUP($B42,RD_15[#All],CM$2,0)/CM$1</f>
        <v>3.1659765355417528</v>
      </c>
      <c r="CN42" s="62">
        <f>VLOOKUP($B42,RD_15[#All],CN$2,0)/CN$1</f>
        <v>3.1404416839199447</v>
      </c>
      <c r="CO42" s="62">
        <f>VLOOKUP($B42,RD_15[#All],CO$2,0)/CO$1</f>
        <v>3.1507936507936507</v>
      </c>
      <c r="CP42" s="62">
        <f>VLOOKUP($B42,RD_15[#All],CP$2,0)/CP$1</f>
        <v>3.0848861283643889</v>
      </c>
      <c r="CQ42" s="62">
        <f>VLOOKUP($B42,RD_15[#All],CQ$2,0)/CQ$1</f>
        <v>3.1428571428571428</v>
      </c>
      <c r="CR42" s="62">
        <f>VLOOKUP($B42,RD_15[#All],CR$2,0)/CR$1</f>
        <v>3.1542443064182195</v>
      </c>
      <c r="CS42" s="62">
        <f>VLOOKUP($B42,RD_15[#All],CS$2,0)/CS$1</f>
        <v>3.1649413388543826</v>
      </c>
      <c r="CT42" s="62">
        <f>VLOOKUP($B42,RD_15[#All],CT$2,0)/CT$1</f>
        <v>3.1863354037267078</v>
      </c>
      <c r="CU42" s="62">
        <f>VLOOKUP($B42,RD_15[#All],CU$2,0)/CU$1</f>
        <v>3.1742857142857144</v>
      </c>
      <c r="CV42" s="62">
        <f>VLOOKUP($B42,RD_15[#All],CV$2,0)/CV$1</f>
        <v>3.1922015182884746</v>
      </c>
      <c r="CW42" s="62">
        <f>VLOOKUP($B42,RD_15[#All],CW$2,0)/CW$1</f>
        <v>3.1563146997929605</v>
      </c>
      <c r="CX42" s="62">
        <f>VLOOKUP($B42,RD_15[#All],CX$2,0)/CX$1</f>
        <v>3.1360028860028861</v>
      </c>
      <c r="CY42" s="62">
        <f>VLOOKUP($B42,RD_15[#All],CY$2,0)/CY$1</f>
        <v>3.1244588744588748</v>
      </c>
      <c r="CZ42" s="62">
        <f>VLOOKUP($B42,RD_15[#All],CZ$2,0)/CZ$1</f>
        <v>3.1770186335403725</v>
      </c>
      <c r="DA42" s="62">
        <f>VLOOKUP($B42,RD_15[#All],DA$2,0)/DA$1</f>
        <v>3.1131911943144392</v>
      </c>
      <c r="DB42" s="62">
        <f>VLOOKUP($B42,RD_15[#All],DB$2,0)/DB$1</f>
        <v>3.1780538302277432</v>
      </c>
      <c r="DC42" s="62">
        <f>VLOOKUP($B42,RD_15[#All],DC$2,0)/DC$1</f>
        <v>3.3098688750862664</v>
      </c>
      <c r="DD42" s="62">
        <f>VLOOKUP($B42,RD_15[#All],DD$2,0)/DD$1</f>
        <v>3.1808143547273979</v>
      </c>
      <c r="DE42" s="62">
        <f>VLOOKUP($B42,RD_15[#All],DE$2,0)/DE$1</f>
        <v>3.2198067632850242</v>
      </c>
      <c r="DF42" s="62">
        <f>VLOOKUP($B42,RD_15[#All],DF$2,0)/DF$1</f>
        <v>3.1849551414768804</v>
      </c>
      <c r="DG42" s="62">
        <f>VLOOKUP($B42,RD_15[#All],DG$2,0)/DG$1</f>
        <v>3.162525879917184</v>
      </c>
      <c r="DH42" s="62">
        <f>VLOOKUP($B42,RD_15[#All],DH$2,0)/DH$1</f>
        <v>3.2412008281573494</v>
      </c>
      <c r="DI42" s="62">
        <f>VLOOKUP($B42,RD_15[#All],DI$2,0)/DI$1</f>
        <v>3.2139406487232574</v>
      </c>
      <c r="DJ42" s="62">
        <f>VLOOKUP($B42,RD_15[#All],DJ$2,0)/DJ$1</f>
        <v>3.2536231884057969</v>
      </c>
      <c r="DK42" s="62">
        <f>VLOOKUP($B42,RD_15[#All],DK$2,0)/DK$1</f>
        <v>3.2218442932728646</v>
      </c>
      <c r="DL42" s="62">
        <f>VLOOKUP($B42,RD_15[#All],DL$2,0)/DL$1</f>
        <v>3.1666666666666665</v>
      </c>
      <c r="DM42" s="62">
        <f>VLOOKUP($B42,RD_15[#All],DM$2,0)/DM$1</f>
        <v>3.1511387163561078</v>
      </c>
      <c r="DN42" s="62">
        <f>VLOOKUP($B42,RD_15[#All],DN$2,0)/DN$1</f>
        <v>3.1953071083505864</v>
      </c>
      <c r="DO42" s="62">
        <f>VLOOKUP($B42,RD_15[#All],DO$2,0)/DO$1</f>
        <v>3.0655624568668043</v>
      </c>
      <c r="DP42" s="62">
        <f>VLOOKUP($B42,RD_15[#All],DP$2,0)/DP$1</f>
        <v>3.191511387163561</v>
      </c>
      <c r="DQ42" s="62">
        <f>VLOOKUP($B42,RD_15[#All],DQ$2,0)/DQ$1</f>
        <v>3.2211870255348516</v>
      </c>
      <c r="DR42" s="62">
        <f>VLOOKUP($B42,RD_15[#All],DR$2,0)/DR$1</f>
        <v>3.1863354037267078</v>
      </c>
      <c r="DS42" s="62">
        <f>VLOOKUP($B42,RD_15[#All],DS$2,0)/DS$1</f>
        <v>3.1597653554175293</v>
      </c>
      <c r="DT42" s="62">
        <f>VLOOKUP($B42,RD_15[#All],DT$2,0)/DT$1</f>
        <v>3.1746031746031744</v>
      </c>
      <c r="DU42" s="62">
        <f>VLOOKUP($B42,RD_15[#All],DU$2,0)/DU$1</f>
        <v>3.1486291486291487</v>
      </c>
      <c r="DV42" s="62">
        <f>VLOOKUP($B42,RD_15[#All],DV$2,0)/DV$1</f>
        <v>3.1901154401154401</v>
      </c>
      <c r="DW42" s="62">
        <f>VLOOKUP($B42,RD_15[#All],DW$2,0)/DW$1</f>
        <v>3.1873706004140785</v>
      </c>
      <c r="DX42" s="62">
        <f>VLOOKUP($B42,RD_15[#All],DX$2,0)/DX$1</f>
        <v>3.1473429951690819</v>
      </c>
      <c r="DY42" s="62">
        <f>VLOOKUP($B42,RD_15[#All],DY$2,0)/DY$1</f>
        <v>3.1114561766735682</v>
      </c>
      <c r="DZ42" s="62">
        <f>VLOOKUP($B42,RD_15[#All],DZ$2,0)/DZ$1</f>
        <v>3.1438923395445135</v>
      </c>
      <c r="EA42" s="62">
        <f>VLOOKUP($B42,RD_15[#All],EA$2,0)/EA$1</f>
        <v>3.0396825396825395</v>
      </c>
      <c r="EB42" s="62">
        <f>VLOOKUP($B42,RD_15[#All],EB$2,0)/EB$1</f>
        <v>3.0997239475500344</v>
      </c>
      <c r="EC42" s="62">
        <f>VLOOKUP($B42,RD_15[#All],EC$2,0)/EC$1</f>
        <v>3.0755693581780537</v>
      </c>
      <c r="ED42" s="62">
        <f>VLOOKUP($B42,RD_15[#All],ED$2,0)/ED$1</f>
        <v>2.585231193926846</v>
      </c>
      <c r="EE42" s="62">
        <f>VLOOKUP($B42,RD_15[#All],EE$2,0)/EE$1</f>
        <v>3.1076604554865424</v>
      </c>
      <c r="EF42" s="62">
        <f>VLOOKUP($B42,RD_15[#All],EF$2,0)/EF$1</f>
        <v>3.1563146997929605</v>
      </c>
      <c r="EG42" s="62">
        <f>VLOOKUP($B42,RD_15[#All],EG$2,0)/EG$1</f>
        <v>3.0879917184265007</v>
      </c>
      <c r="EH42" s="62">
        <f>VLOOKUP($B42,RD_15[#All],EH$2,0)/EH$1</f>
        <v>3.0617667356797789</v>
      </c>
      <c r="EI42" s="62">
        <f>VLOOKUP($B42,RD_15[#All],EI$2,0)/EI$1</f>
        <v>3.0407647907647908</v>
      </c>
      <c r="EJ42" s="62">
        <f>VLOOKUP($B42,RD_15[#All],EJ$2,0)/EJ$1</f>
        <v>3.1973775017253279</v>
      </c>
      <c r="EK42" s="62">
        <f>VLOOKUP($B42,RD_15[#All],EK$2,0)/EK$1</f>
        <v>3.1355555555555559</v>
      </c>
      <c r="EL42" s="62">
        <f>VLOOKUP($B42,RD_15[#All],EL$2,0)/EL$1</f>
        <v>3.1100759144237404</v>
      </c>
      <c r="EM42" s="62">
        <f>VLOOKUP($B42,RD_15[#All],EM$2,0)/EM$1</f>
        <v>3.1283643892339543</v>
      </c>
      <c r="EN42" s="62">
        <f>VLOOKUP($B42,RD_15[#All],EN$2,0)/EN$1</f>
        <v>3.1552795031055898</v>
      </c>
      <c r="EO42" s="62">
        <f>VLOOKUP($B42,RD_15[#All],EO$2,0)/EO$1</f>
        <v>3.1670117322291231</v>
      </c>
      <c r="EP42" s="62">
        <f>VLOOKUP($B42,RD_15[#All],EP$2,0)/EP$1</f>
        <v>3.1331953071083505</v>
      </c>
      <c r="EQ42" s="62">
        <f>VLOOKUP($B42,RD_15[#All],EQ$2,0)/EQ$1</f>
        <v>3.1314699792960661</v>
      </c>
      <c r="ER42" s="62">
        <f>VLOOKUP($B42,RD_15[#All],ER$2,0)/ER$1</f>
        <v>3.1752933057280885</v>
      </c>
      <c r="ES42" s="62">
        <f>VLOOKUP($B42,RD_15[#All],ES$2,0)/ES$1</f>
        <v>3.151828847481021</v>
      </c>
      <c r="ET42" s="62">
        <f>VLOOKUP($B42,RD_15[#All],ET$2,0)/ET$1</f>
        <v>3.1547619047619051</v>
      </c>
      <c r="EU42" s="62">
        <f>VLOOKUP($B42,RD_15[#All],EU$2,0)/EU$1</f>
        <v>3.1365740740740744</v>
      </c>
      <c r="EV42" s="62">
        <f>VLOOKUP($B42,RD_15[#All],EV$2,0)/EV$1</f>
        <v>3.0714285714285716</v>
      </c>
      <c r="EW42" s="62">
        <f>VLOOKUP($B42,RD_15[#All],EW$2,0)/EW$1</f>
        <v>3.1075396825396826</v>
      </c>
      <c r="EX42" s="62">
        <f>VLOOKUP($B42,RD_15[#All],EX$2,0)/EX$1</f>
        <v>3.1525189786059351</v>
      </c>
      <c r="EY42" s="62">
        <f>VLOOKUP($B42,RD_15[#All],EY$2,0)/EY$1</f>
        <v>3.2169312169312168</v>
      </c>
      <c r="EZ42" s="62">
        <f>VLOOKUP($B42,RD_15[#All],EZ$2,0)/EZ$1</f>
        <v>3.1107660455486541</v>
      </c>
      <c r="FA42" s="62">
        <f>VLOOKUP($B42,RD_15[#All],FA$2,0)/FA$1</f>
        <v>3.1280193236714973</v>
      </c>
      <c r="FB42" s="62">
        <f>VLOOKUP($B42,RD_15[#All],FB$2,0)/FB$1</f>
        <v>3.1055900621118013</v>
      </c>
      <c r="FC42" s="62">
        <f>VLOOKUP($B42,RD_15[#All],FC$2,0)/FC$1</f>
        <v>2.9575569358178053</v>
      </c>
      <c r="FD42" s="62">
        <f>VLOOKUP($B42,RD_15[#All],FD$2,0)/FD$1</f>
        <v>3.1363008971704622</v>
      </c>
      <c r="FE42" s="62">
        <f>VLOOKUP($B42,RD_15[#All],FE$2,0)/FE$1</f>
        <v>3.141476880607315</v>
      </c>
      <c r="FF42" s="62">
        <f>VLOOKUP($B42,RD_15[#All],FF$2,0)/FF$1</f>
        <v>3.0835058661145616</v>
      </c>
      <c r="FG42" s="202">
        <f>VLOOKUP($B42,RD_15[#All],FG$2,0)/FG$1</f>
        <v>3.1021394064872325</v>
      </c>
      <c r="FH42" s="62">
        <f>VLOOKUP($B42,RD_15[#All],FH$2,0)/FH$1</f>
        <v>2.9879227053140096</v>
      </c>
      <c r="FI42" s="62">
        <f>VLOOKUP($B42,RD_15[#All],FI$2,0)/FI$1</f>
        <v>3.0562456866804695</v>
      </c>
      <c r="FJ42" s="62">
        <f>VLOOKUP($B42,RD_15[#All],FJ$2,0)/FJ$1</f>
        <v>3.1699735449735451</v>
      </c>
      <c r="FK42" s="62">
        <f>VLOOKUP($B42,RD_15[#All],FK$2,0)/FK$1</f>
        <v>3.2077294685990339</v>
      </c>
      <c r="FL42" s="62">
        <f>VLOOKUP($B42,RD_15[#All],FL$2,0)/FL$1</f>
        <v>3.0833333333333335</v>
      </c>
      <c r="FM42" s="62">
        <f>VLOOKUP($B42,RD_15[#All],FM$2,0)/FM$1</f>
        <v>3.087301587301587</v>
      </c>
      <c r="FN42" s="62">
        <f>VLOOKUP($B42,RD_15[#All],FN$2,0)/FN$1</f>
        <v>3.1322751322751317</v>
      </c>
      <c r="FO42" s="62">
        <f>VLOOKUP($B42,RD_15[#All],FO$2,0)/FO$1</f>
        <v>3.0937263794406649</v>
      </c>
      <c r="FP42" s="62">
        <f>VLOOKUP($B42,RD_15[#All],FP$2,0)/FP$1</f>
        <v>3.0903250188964475</v>
      </c>
      <c r="FQ42" s="62">
        <f>VLOOKUP($B42,RD_15[#All],FQ$2,0)/FQ$1</f>
        <v>3.0944822373393799</v>
      </c>
      <c r="FR42" s="62">
        <f>VLOOKUP($B42,RD_15[#All],FR$2,0)/FR$1</f>
        <v>3.0975056689342404</v>
      </c>
      <c r="FS42" s="62">
        <f>VLOOKUP($B42,RD_15[#All],FS$2,0)/FS$1</f>
        <v>3.1088435374149657</v>
      </c>
      <c r="FT42" s="62">
        <f>VLOOKUP($B42,RD_15[#All],FT$2,0)/FT$1</f>
        <v>3.1523053665910807</v>
      </c>
      <c r="FU42" s="62">
        <f>VLOOKUP($B42,RD_15[#All],FU$2,0)/FU$1</f>
        <v>3.1564625850340136</v>
      </c>
      <c r="FV42" s="62">
        <f>VLOOKUP($B42,RD_15[#All],FV$2,0)/FV$1</f>
        <v>3.1356764928193499</v>
      </c>
      <c r="FW42" s="62">
        <f>VLOOKUP($B42,RD_15[#All],FW$2,0)/FW$1</f>
        <v>3.1413454270597128</v>
      </c>
      <c r="FX42" s="62">
        <f>VLOOKUP($B42,RD_15[#All],FX$2,0)/FX$1</f>
        <v>3.1364323507180645</v>
      </c>
      <c r="FY42" s="62">
        <f>VLOOKUP($B42,RD_15[#All],FY$2,0)/FY$1</f>
        <v>3.1647770219198788</v>
      </c>
      <c r="FZ42" s="62">
        <f>VLOOKUP($B42,RD_15[#All],FZ$2,0)/FZ$1</f>
        <v>3.1115079365079366</v>
      </c>
      <c r="GA42" s="62">
        <f>VLOOKUP($B42,RD_15[#All],GA$2,0)/GA$1</f>
        <v>3.1600529100529102</v>
      </c>
      <c r="GB42" s="62">
        <f>VLOOKUP($B42,RD_15[#All],GB$2,0)/GB$1</f>
        <v>3.0768398268398269</v>
      </c>
      <c r="GC42" s="62">
        <f>VLOOKUP($B42,RD_15[#All],GC$2,0)/GC$1</f>
        <v>3.1541950113378685</v>
      </c>
      <c r="GD42" s="62">
        <f>VLOOKUP($B42,RD_15[#All],GD$2,0)/GD$1</f>
        <v>3.1553287981859408</v>
      </c>
      <c r="GE42" s="62">
        <f>VLOOKUP($B42,RD_15[#All],GE$2,0)/GE$1</f>
        <v>3.1753590325018894</v>
      </c>
      <c r="GF42" s="62">
        <f>VLOOKUP($B42,RD_15[#All],GF$2,0)/GF$1</f>
        <v>3.1473922902494325</v>
      </c>
      <c r="GG42" s="62">
        <f>VLOOKUP($B42,RD_15[#All],GG$2,0)/GG$1</f>
        <v>3.1439909297052151</v>
      </c>
      <c r="GH42" s="62">
        <f>VLOOKUP($B42,RD_15[#All],GH$2,0)/GH$1</f>
        <v>3.1489040060468629</v>
      </c>
      <c r="GI42" s="62">
        <f>VLOOKUP($B42,RD_15[#All],GI$2,0)/GI$1</f>
        <v>3.1243386243386242</v>
      </c>
      <c r="GJ42" s="62">
        <f>VLOOKUP($B42,RD_15[#All],GJ$2,0)/GJ$1</f>
        <v>3.1560846560846558</v>
      </c>
      <c r="GK42" s="62">
        <f>VLOOKUP($B42,RD_15[#All],GK$2,0)/GK$1</f>
        <v>3.088057445200302</v>
      </c>
      <c r="GL42" s="62">
        <f>VLOOKUP($B42,RD_15[#All],GL$2,0)/GL$1</f>
        <v>3.1337868480725621</v>
      </c>
      <c r="GM42" s="62">
        <f>VLOOKUP($B42,RD_15[#All],GM$2,0)/GM$1</f>
        <v>3.0445956160241874</v>
      </c>
      <c r="GN42" s="62">
        <f>VLOOKUP($B42,RD_15[#All],GN$2,0)/GN$1</f>
        <v>3.0891912320483748</v>
      </c>
      <c r="GO42" s="62">
        <f>VLOOKUP($B42,RD_15[#All],GO$2,0)/GO$1</f>
        <v>3.1095238095238096</v>
      </c>
      <c r="GP42" s="62">
        <f>VLOOKUP($B42,RD_15[#All],GP$2,0)/GP$1</f>
        <v>3.0781746031746033</v>
      </c>
      <c r="GQ42" s="62">
        <f>VLOOKUP($B42,RD_15[#All],GQ$2,0)/GQ$1</f>
        <v>3.1345238095238095</v>
      </c>
      <c r="GR42" s="62">
        <f>VLOOKUP($B42,RD_15[#All],GR$2,0)/GR$1</f>
        <v>3.0902327486178418</v>
      </c>
      <c r="GS42" s="62">
        <f>VLOOKUP($B42,RD_15[#All],GS$2,0)/GS$1</f>
        <v>3.1966623507409002</v>
      </c>
      <c r="GT42" s="62">
        <f>VLOOKUP($B42,RD_15[#All],GT$2,0)/GT$1</f>
        <v>3.1664050235478802</v>
      </c>
      <c r="GU42" s="62">
        <f>VLOOKUP($B42,RD_15[#All],GU$2,0)/GU$1</f>
        <v>3.1440869030539043</v>
      </c>
      <c r="GV42" s="62">
        <f>VLOOKUP($B42,RD_15[#All],GV$2,0)/GV$1</f>
        <v>3.1680431369872366</v>
      </c>
      <c r="GW42" s="62">
        <f>VLOOKUP($B42,RD_15[#All],GW$2,0)/GW$1</f>
        <v>3.2323580034423407</v>
      </c>
      <c r="GX42" s="62">
        <f>VLOOKUP($B42,RD_15[#All],GX$2,0)/GX$1</f>
        <v>3.1406985871271584</v>
      </c>
      <c r="GY42" s="62">
        <f>VLOOKUP($B42,RD_15[#All],GY$2,0)/GY$1</f>
        <v>3.2025117739403455</v>
      </c>
      <c r="GZ42" s="62">
        <f>VLOOKUP($B42,RD_15[#All],GZ$2,0)/GZ$1</f>
        <v>3.2565149136577709</v>
      </c>
      <c r="HA42" s="62">
        <f>VLOOKUP($B42,RD_15[#All],HA$2,0)/HA$1</f>
        <v>3.231861306395468</v>
      </c>
      <c r="HB42" s="62">
        <f>VLOOKUP($B42,RD_15[#All],HB$2,0)/HB$1</f>
        <v>3.1604110175538747</v>
      </c>
      <c r="HC42" s="62">
        <f>VLOOKUP($B42,RD_15[#All],HC$2,0)/HC$1</f>
        <v>3.0665762808619954</v>
      </c>
      <c r="HD42" s="62">
        <f>VLOOKUP($B42,RD_15[#All],HD$2,0)/HD$1</f>
        <v>3.1767212379457272</v>
      </c>
      <c r="HE42" s="62">
        <f>VLOOKUP($B42,RD_15[#All],HE$2,0)/HE$1</f>
        <v>3.1564398334584669</v>
      </c>
      <c r="HF42" s="62">
        <f>VLOOKUP($B42,RD_15[#All],HF$2,0)/HF$1</f>
        <v>3.0817249049293247</v>
      </c>
      <c r="HG42" s="62">
        <f>VLOOKUP($B42,RD_15[#All],HG$2,0)/HG$1</f>
        <v>3.1688252223966509</v>
      </c>
      <c r="HH42" s="62">
        <f>VLOOKUP($B42,RD_15[#All],HH$2,0)/HH$1</f>
        <v>3.1879905808477234</v>
      </c>
      <c r="HI42" s="62">
        <f>VLOOKUP($B42,RD_15[#All],HI$2,0)/HI$1</f>
        <v>3.2044740973312402</v>
      </c>
      <c r="HJ42" s="62">
        <f>VLOOKUP($B42,RD_15[#All],HJ$2,0)/HJ$1</f>
        <v>3.2328757328757325</v>
      </c>
      <c r="HK42" s="62">
        <f>VLOOKUP($B42,RD_15[#All],HK$2,0)/HK$1</f>
        <v>3.2070561017929435</v>
      </c>
      <c r="HL42" s="62">
        <f>VLOOKUP($B42,RD_15[#All],HL$2,0)/HL$1</f>
        <v>3.1780917495203203</v>
      </c>
      <c r="HM42" s="62">
        <f>VLOOKUP($B42,RD_15[#All],HM$2,0)/HM$1</f>
        <v>3.1014521193092621</v>
      </c>
      <c r="HN42" s="62">
        <f>VLOOKUP($B42,RD_15[#All],HN$2,0)/HN$1</f>
        <v>3.0749770009199628</v>
      </c>
      <c r="HO42" s="62">
        <f>VLOOKUP($B42,RD_15[#All],HO$2,0)/HO$1</f>
        <v>3.1561308976212379</v>
      </c>
      <c r="HP42" s="62">
        <f>VLOOKUP($B42,RD_15[#All],HP$2,0)/HP$1</f>
        <v>3.0817919454283089</v>
      </c>
      <c r="HQ42" s="62">
        <f>VLOOKUP($B42,RD_15[#All],HQ$2,0)/HQ$1</f>
        <v>3.0250752913447689</v>
      </c>
      <c r="HR42" s="62">
        <f>VLOOKUP($B42,RD_15[#All],HR$2,0)/HR$1</f>
        <v>3.0181686999868815</v>
      </c>
      <c r="HS42" s="62">
        <f>VLOOKUP($B42,RD_15[#All],HS$2,0)/HS$1</f>
        <v>3.0976676384839652</v>
      </c>
      <c r="HT42" s="62">
        <f>VLOOKUP($B42,RD_15[#All],HT$2,0)/HT$1</f>
        <v>3.0339732332101983</v>
      </c>
      <c r="HU42" s="62">
        <f>VLOOKUP($B42,RD_15[#All],HU$2,0)/HU$1</f>
        <v>3.0837020122734411</v>
      </c>
      <c r="HV42" s="62">
        <f>VLOOKUP($B42,RD_15[#All],HV$2,0)/HV$1</f>
        <v>3.1147424004566866</v>
      </c>
      <c r="HW42" s="62">
        <f>VLOOKUP($B42,RD_15[#All],HW$2,0)/HW$1</f>
        <v>3.115384615384615</v>
      </c>
      <c r="HX42" s="62">
        <f>VLOOKUP($B42,RD_15[#All],HX$2,0)/HX$1</f>
        <v>3.1267660910518056</v>
      </c>
      <c r="HY42" s="62">
        <f>VLOOKUP($B42,RD_15[#All],HY$2,0)/HY$1</f>
        <v>3.1047880690737832</v>
      </c>
      <c r="HZ42" s="62">
        <f>VLOOKUP($B42,RD_15[#All],HZ$2,0)/HZ$1</f>
        <v>3.0556178515362187</v>
      </c>
      <c r="IA42" s="62">
        <f>VLOOKUP($B42,RD_15[#All],IA$2,0)/IA$1</f>
        <v>3.0937990580847718</v>
      </c>
      <c r="IB42" s="62">
        <f>VLOOKUP($B42,RD_15[#All],IB$2,0)/IB$1</f>
        <v>3.0387979367571201</v>
      </c>
      <c r="IC42" s="62">
        <f>VLOOKUP($B42,RD_15[#All],IC$2,0)/IC$1</f>
        <v>3.1773940345368916</v>
      </c>
      <c r="ID42" s="62">
        <f>VLOOKUP($B42,RD_15[#All],ID$2,0)/ID$1</f>
        <v>3.115384615384615</v>
      </c>
      <c r="IE42" s="62">
        <f>VLOOKUP($B42,RD_15[#All],IE$2,0)/IE$1</f>
        <v>3.0325745682888541</v>
      </c>
      <c r="IF42" s="62">
        <f>VLOOKUP($B42,RD_15[#All],IF$2,0)/IF$1</f>
        <v>3.0388540031397171</v>
      </c>
      <c r="IG42" s="62">
        <f>VLOOKUP($B42,RD_15[#All],IG$2,0)/IG$1</f>
        <v>2.9722658294086863</v>
      </c>
      <c r="IH42" s="62">
        <f>VLOOKUP($B42,RD_15[#All],IH$2,0)/IH$1</f>
        <v>3.0059056589668836</v>
      </c>
      <c r="II42" s="62">
        <f>VLOOKUP($B42,RD_15[#All],II$2,0)/II$1</f>
        <v>2.9872168647678849</v>
      </c>
      <c r="IJ42" s="62">
        <f>VLOOKUP($B42,RD_15[#All],IJ$2,0)/IJ$1</f>
        <v>2.9991776930552438</v>
      </c>
      <c r="IK42" s="62">
        <f>VLOOKUP($B42,RD_15[#All],IK$2,0)/IK$1</f>
        <v>3.1875981161695446</v>
      </c>
      <c r="IL42" s="62">
        <f>VLOOKUP($B42,RD_15[#All],IL$2,0)/IL$1</f>
        <v>3.2103610675039245</v>
      </c>
      <c r="IM42" s="62">
        <f>VLOOKUP($B42,RD_15[#All],IM$2,0)/IM$1</f>
        <v>3.0565149136577703</v>
      </c>
      <c r="IN42" s="62">
        <f>VLOOKUP($B42,RD_15[#All],IN$2,0)/IN$1</f>
        <v>3.0986020781939145</v>
      </c>
      <c r="IO42" s="62">
        <f>VLOOKUP($B42,RD_15[#All],IO$2,0)/IO$1</f>
        <v>3.1259811616954472</v>
      </c>
      <c r="IP42" s="62">
        <f>VLOOKUP($B42,RD_15[#All],IP$2,0)/IP$1</f>
        <v>2.9827315541601251</v>
      </c>
      <c r="IQ42" s="62">
        <f>VLOOKUP($B42,RD_15[#All],IQ$2,0)/IQ$1</f>
        <v>3.103610675039246</v>
      </c>
      <c r="IR42" s="62">
        <f>VLOOKUP($B42,RD_15[#All],IR$2,0)/IR$1</f>
        <v>3.0873888016745159</v>
      </c>
      <c r="IS42" s="62">
        <f>VLOOKUP($B42,RD_15[#All],IS$2,0)/IS$1</f>
        <v>3.0358077296852808</v>
      </c>
      <c r="IT42" s="62">
        <f>VLOOKUP($B42,RD_15[#All],IT$2,0)/IT$1</f>
        <v>3.0436570232488598</v>
      </c>
      <c r="IU42" s="62">
        <f>VLOOKUP($B42,RD_15[#All],IU$2,0)/IU$1</f>
        <v>3.0358077296852808</v>
      </c>
      <c r="IV42" s="62">
        <f>VLOOKUP($B42,RD_15[#All],IV$2,0)/IV$1</f>
        <v>3.108320251177394</v>
      </c>
      <c r="IW42" s="62">
        <f>VLOOKUP($B42,RD_15[#All],IW$2,0)/IW$1</f>
        <v>3.0350601779173205</v>
      </c>
      <c r="IX42" s="62">
        <f>VLOOKUP($B42,RD_15[#All],IX$2,0)/IX$1</f>
        <v>3.0425356955969201</v>
      </c>
      <c r="IY42" s="62">
        <f>VLOOKUP($B42,RD_15[#All],IY$2,0)/IY$1</f>
        <v>3.0713164386633776</v>
      </c>
      <c r="IZ42" s="62">
        <f>VLOOKUP($B42,RD_15[#All],IZ$2,0)/IZ$1</f>
        <v>3.0494505494505497</v>
      </c>
      <c r="JA42" s="62">
        <f>VLOOKUP($B42,RD_15[#All],JA$2,0)/JA$1</f>
        <v>3.0869298006009287</v>
      </c>
      <c r="JB42" s="62">
        <f>VLOOKUP($B42,RD_15[#All],JB$2,0)/JB$1</f>
        <v>3.0161763702136373</v>
      </c>
      <c r="JC42" s="62">
        <f>VLOOKUP($B42,RD_15[#All],JC$2,0)/JC$1</f>
        <v>3.1409981409981409</v>
      </c>
      <c r="JD42" s="62">
        <f>VLOOKUP($B42,RD_15[#All],JD$2,0)/JD$1</f>
        <v>3.0961485932805242</v>
      </c>
      <c r="JE42" s="62">
        <f>VLOOKUP($B42,RD_15[#All],JE$2,0)/JE$1</f>
        <v>3.1655546834118264</v>
      </c>
      <c r="JF42" s="62">
        <f>VLOOKUP($B42,RD_15[#All],JF$2,0)/JF$1</f>
        <v>3.1187356754352953</v>
      </c>
      <c r="JG42" s="62">
        <f>VLOOKUP($B42,RD_15[#All],JG$2,0)/JG$1</f>
        <v>3.1432283653024236</v>
      </c>
      <c r="JH42" s="62">
        <f>VLOOKUP($B42,RD_15[#All],JH$2,0)/JH$1</f>
        <v>3.1646924504067364</v>
      </c>
      <c r="JI42" s="62">
        <f>VLOOKUP($B42,RD_15[#All],JI$2,0)/JI$1</f>
        <v>3.1475667189952903</v>
      </c>
      <c r="JJ42" s="62">
        <f>VLOOKUP($B42,RD_15[#All],JJ$2,0)/JJ$1</f>
        <v>3.0997884103474167</v>
      </c>
      <c r="JK42" s="62">
        <f>VLOOKUP($B42,RD_15[#All],JK$2,0)/JK$1</f>
        <v>3.1404309975738554</v>
      </c>
      <c r="JL42" s="62">
        <f>VLOOKUP($B42,RD_15[#All],JL$2,0)/JL$1</f>
        <v>3.1571691176470589</v>
      </c>
      <c r="JM42" s="62">
        <f>VLOOKUP($B42,RD_15[#All],JM$2,0)/JM$1</f>
        <v>3.0565012439439569</v>
      </c>
      <c r="JN42" s="62">
        <f>VLOOKUP($B42,RD_15[#All],JN$2,0)/JN$1</f>
        <v>3.0283560660445081</v>
      </c>
      <c r="JO42" s="62">
        <f>VLOOKUP($B42,RD_15[#All],JO$2,0)/JO$1</f>
        <v>3.0974204530574831</v>
      </c>
      <c r="JP42" s="62">
        <f>VLOOKUP($B42,RD_15[#All],JP$2,0)/JP$1</f>
        <v>3.0978545264259552</v>
      </c>
      <c r="JQ42" s="62">
        <f>VLOOKUP($B42,RD_15[#All],JQ$2,0)/JQ$1</f>
        <v>3.1309959881388454</v>
      </c>
      <c r="JR42" s="62">
        <f>VLOOKUP($B42,RD_15[#All],JR$2,0)/JR$1</f>
        <v>3.0930577359148788</v>
      </c>
      <c r="JS42" s="62">
        <f>VLOOKUP($B42,RD_15[#All],JS$2,0)/JS$1</f>
        <v>3.1137806293085797</v>
      </c>
      <c r="JT42" s="62">
        <f>VLOOKUP($B42,RD_15[#All],JT$2,0)/JT$1</f>
        <v>3.1574816161282326</v>
      </c>
      <c r="JU42" s="62">
        <f>VLOOKUP($B42,RD_15[#All],JU$2,0)/JU$1</f>
        <v>3.1272299129441992</v>
      </c>
      <c r="JV42" s="62">
        <f>VLOOKUP($B42,RD_15[#All],JV$2,0)/JV$1</f>
        <v>3.0744520030234312</v>
      </c>
      <c r="JW42" s="62">
        <f>VLOOKUP($B42,RD_15[#All],JW$2,0)/JW$1</f>
        <v>3.0510204081632648</v>
      </c>
      <c r="JX42" s="62">
        <f>VLOOKUP($B42,RD_15[#All],JX$2,0)/JX$1</f>
        <v>3.0521541950113376</v>
      </c>
      <c r="JY42" s="62">
        <f>VLOOKUP($B42,RD_15[#All],JY$2,0)/JY$1</f>
        <v>3.0612244897959182</v>
      </c>
      <c r="JZ42" s="62">
        <f>VLOOKUP($B42,RD_15[#All],JZ$2,0)/JZ$1</f>
        <v>2.9939531368102794</v>
      </c>
      <c r="KA42" s="62">
        <f>VLOOKUP($B42,RD_15[#All],KA$2,0)/KA$1</f>
        <v>3.0264550264550261</v>
      </c>
      <c r="KB42" s="62">
        <f>VLOOKUP($B42,RD_15[#All],KB$2,0)/KB$1</f>
        <v>3.0623582766439905</v>
      </c>
      <c r="KC42" s="62">
        <f>VLOOKUP($B42,RD_15[#All],KC$2,0)/KC$1</f>
        <v>3.00151171579743</v>
      </c>
      <c r="KD42" s="62">
        <f>VLOOKUP($B42,RD_15[#All],KD$2,0)/KD$1</f>
        <v>2.9962207105064245</v>
      </c>
      <c r="KE42" s="62">
        <f>VLOOKUP($B42,RD_15[#All],KE$2,0)/KE$1</f>
        <v>3.1050642479213906</v>
      </c>
      <c r="KF42" s="62">
        <f>VLOOKUP($B42,RD_15[#All],KF$2,0)/KF$1</f>
        <v>3.0545203588681851</v>
      </c>
      <c r="KG42" s="62">
        <f>VLOOKUP($B42,RD_15[#All],KG$2,0)/KG$1</f>
        <v>3.0918367346938775</v>
      </c>
      <c r="KH42" s="62">
        <f>VLOOKUP($B42,RD_15[#All],KH$2,0)/KH$1</f>
        <v>3.0850340136054419</v>
      </c>
      <c r="KI42" s="62">
        <f>VLOOKUP($B42,RD_15[#All],KI$2,0)/KI$1</f>
        <v>3.1103174603174599</v>
      </c>
      <c r="KJ42" s="62">
        <f>VLOOKUP($B42,RD_15[#All],KJ$2,0)/KJ$1</f>
        <v>3.0710317460317458</v>
      </c>
      <c r="KK42" s="62">
        <f>VLOOKUP($B42,RD_15[#All],KK$2,0)/KK$1</f>
        <v>3.0579365079365082</v>
      </c>
      <c r="KL42" s="62">
        <f>VLOOKUP($B42,RD_15[#All],KL$2,0)/KL$1</f>
        <v>3.0753424657534247</v>
      </c>
      <c r="KM42" s="62">
        <f>VLOOKUP($B42,RD_15[#All],KM$2,0)/KM$1</f>
        <v>3.10882800608828</v>
      </c>
      <c r="KN42" s="62">
        <f>VLOOKUP($B42,RD_15[#All],KN$2,0)/KN$1</f>
        <v>3.0830489192263939</v>
      </c>
      <c r="KO42" s="62">
        <f>VLOOKUP($B42,RD_15[#All],KO$2,0)/KO$1</f>
        <v>3.0864618885096702</v>
      </c>
      <c r="KP42" s="62">
        <f>VLOOKUP($B42,RD_15[#All],KP$2,0)/KP$1</f>
        <v>3.1012514220705345</v>
      </c>
      <c r="KQ42" s="62">
        <f>VLOOKUP($B42,RD_15[#All],KQ$2,0)/KQ$1</f>
        <v>3.0737279335410177</v>
      </c>
      <c r="KR42" s="62">
        <f>VLOOKUP($B42,RD_15[#All],KR$2,0)/KR$1</f>
        <v>3.0485400075843763</v>
      </c>
      <c r="KS42" s="62">
        <f>VLOOKUP($B42,RD_15[#All],KS$2,0)/KS$1</f>
        <v>3.0273037542662116</v>
      </c>
      <c r="KT42" s="62">
        <f>VLOOKUP($B42,RD_15[#All],KT$2,0)/KT$1</f>
        <v>3.0686386044747822</v>
      </c>
      <c r="KU42" s="62">
        <f>VLOOKUP($B42,RD_15[#All],KU$2,0)/KU$1</f>
        <v>3.0379218809252939</v>
      </c>
      <c r="KV42" s="62">
        <f>VLOOKUP($B42,RD_15[#All],KV$2,0)/KV$1</f>
        <v>3.0943396226415096</v>
      </c>
      <c r="KW42" s="62">
        <f>VLOOKUP($B42,RD_15[#All],KW$2,0)/KW$1</f>
        <v>3.0690178232840348</v>
      </c>
      <c r="KX42" s="62">
        <f>VLOOKUP($B42,RD_15[#All],KX$2,0)/KX$1</f>
        <v>3.1186696900982613</v>
      </c>
      <c r="KY42" s="62">
        <f>VLOOKUP($B42,RD_15[#All],KY$2,0)/KY$1</f>
        <v>3.1126984126984127</v>
      </c>
      <c r="KZ42" s="62">
        <f>VLOOKUP($B42,RD_15[#All],KZ$2,0)/KZ$1</f>
        <v>3.0654761904761907</v>
      </c>
      <c r="LA42" s="62">
        <f>VLOOKUP($B42,RD_15[#All],LA$2,0)/LA$1</f>
        <v>3.0341444270015696</v>
      </c>
      <c r="LB42" s="62">
        <f>VLOOKUP($B42,RD_15[#All],LB$2,0)/LB$1</f>
        <v>3.0182240120128321</v>
      </c>
      <c r="LC42" s="62">
        <f>VLOOKUP($B42,RD_15[#All],LC$2,0)/LC$1</f>
        <v>3.0976190476190477</v>
      </c>
      <c r="LD42" s="62">
        <f>VLOOKUP($B42,RD_15[#All],LD$2,0)/LD$1</f>
        <v>3.0507587650444794</v>
      </c>
      <c r="LE42" s="62">
        <f>VLOOKUP($B42,RD_15[#All],LE$2,0)/LE$1</f>
        <v>3.0302010914255813</v>
      </c>
      <c r="LF42" s="62">
        <f>VLOOKUP($B42,RD_15[#All],LF$2,0)/LF$1</f>
        <v>3.029453539657621</v>
      </c>
      <c r="LG42" s="62">
        <f>VLOOKUP($B42,RD_15[#All],LG$2,0)/LG$1</f>
        <v>3.0650793650793648</v>
      </c>
      <c r="LH42" s="62">
        <f>VLOOKUP($B42,RD_15[#All],LH$2,0)/LH$1</f>
        <v>3.0062794348508635</v>
      </c>
      <c r="LI42" s="62">
        <f>VLOOKUP($B42,RD_15[#All],LI$2,0)/LI$1</f>
        <v>2.9819840023921653</v>
      </c>
      <c r="LJ42" s="62">
        <f>VLOOKUP($B42,RD_15[#All],LJ$2,0)/LJ$1</f>
        <v>3.0412444698158985</v>
      </c>
      <c r="LK42" s="62">
        <f>VLOOKUP($B42,RD_15[#All],LK$2,0)/LK$1</f>
        <v>3.0364992150706436</v>
      </c>
      <c r="LL42" s="62">
        <f>VLOOKUP($B42,RD_15[#All],LL$2,0)/LL$1</f>
        <v>3.0376766091051803</v>
      </c>
      <c r="LM42" s="62">
        <f>VLOOKUP($B42,RD_15[#All],LM$2,0)/LM$1</f>
        <v>3.0956118711220753</v>
      </c>
      <c r="LN42" s="62">
        <f>VLOOKUP($B42,RD_15[#All],LN$2,0)/LN$1</f>
        <v>3.0174927113702621</v>
      </c>
      <c r="LO42" s="62">
        <f>VLOOKUP($B42,RD_15[#All],LO$2,0)/LO$1</f>
        <v>3.0365552814532402</v>
      </c>
      <c r="LP42" s="62">
        <f>VLOOKUP($B42,RD_15[#All],LP$2,0)/LP$1</f>
        <v>3.0589818344920383</v>
      </c>
      <c r="LQ42" s="62">
        <f>VLOOKUP($B42,RD_15[#All],LQ$2,0)/LQ$1</f>
        <v>3.0275846602377214</v>
      </c>
      <c r="LR42" s="62">
        <f>VLOOKUP($B42,RD_15[#All],LR$2,0)/LR$1</f>
        <v>3.0316961949615009</v>
      </c>
      <c r="LS42" s="62">
        <f>VLOOKUP($B42,RD_15[#All],LS$2,0)/LS$1</f>
        <v>3.1034112467337223</v>
      </c>
      <c r="LT42" s="62">
        <f>VLOOKUP($B42,RD_15[#All],LT$2,0)/LT$1</f>
        <v>3.0455259026687598</v>
      </c>
      <c r="LU42" s="62">
        <f>VLOOKUP($B42,RD_15[#All],LU$2,0)/LU$1</f>
        <v>3.1428571428571423</v>
      </c>
      <c r="LV42" s="62">
        <f>VLOOKUP($B42,RD_15[#All],LV$2,0)/LV$1</f>
        <v>3.0576923076923075</v>
      </c>
      <c r="LW42" s="62">
        <f>VLOOKUP($B42,RD_15[#All],LW$2,0)/LW$1</f>
        <v>3.2029042386185242</v>
      </c>
      <c r="LX42" s="62">
        <f>VLOOKUP($B42,RD_15[#All],LX$2,0)/LX$1</f>
        <v>3.1436420722135008</v>
      </c>
      <c r="LY42" s="62">
        <f>VLOOKUP($B42,RD_15[#All],LY$2,0)/LY$1</f>
        <v>3.1334379905808474</v>
      </c>
      <c r="LZ42" s="62">
        <f>VLOOKUP($B42,RD_15[#All],LZ$2,0)/LZ$1</f>
        <v>3.1098153547133136</v>
      </c>
      <c r="MA42" s="62">
        <f>VLOOKUP($B42,RD_15[#All],MA$2,0)/MA$1</f>
        <v>3.1438289601554907</v>
      </c>
      <c r="MB42" s="62">
        <f>VLOOKUP($B42,RD_15[#All],MB$2,0)/MB$1</f>
        <v>3.1535471331389697</v>
      </c>
      <c r="MC42" s="62">
        <f>VLOOKUP($B42,RD_15[#All],MC$2,0)/MC$1</f>
        <v>3.1277565971443519</v>
      </c>
      <c r="MD42" s="62">
        <f>VLOOKUP($B42,RD_15[#All],MD$2,0)/MD$1</f>
        <v>3.0350601779173205</v>
      </c>
      <c r="ME42" s="62">
        <f>VLOOKUP($B42,RD_15[#All],ME$2,0)/ME$1</f>
        <v>3.1501831501831496</v>
      </c>
      <c r="MF42" s="62">
        <f>VLOOKUP($B42,RD_15[#All],MF$2,0)/MF$1</f>
        <v>3.1363534424758912</v>
      </c>
      <c r="MG42" s="62">
        <f>VLOOKUP($B42,RD_15[#All],MG$2,0)/MG$1</f>
        <v>3.1307468042161917</v>
      </c>
      <c r="MH42" s="62">
        <f>VLOOKUP($B42,RD_15[#All],MH$2,0)/MH$1</f>
        <v>3.1972789115646254</v>
      </c>
      <c r="MI42" s="62">
        <f>VLOOKUP($B42,RD_15[#All],MI$2,0)/MI$1</f>
        <v>3.1385960977797711</v>
      </c>
      <c r="MJ42" s="62">
        <f>VLOOKUP($B42,RD_15[#All],MJ$2,0)/MJ$1</f>
        <v>3.1915227629513345</v>
      </c>
      <c r="MK42" s="62">
        <f>VLOOKUP($B42,RD_15[#All],MK$2,0)/MK$1</f>
        <v>3.206436420722135</v>
      </c>
      <c r="ML42" s="62">
        <f>VLOOKUP($B42,RD_15[#All],ML$2,0)/ML$1</f>
        <v>3.1856918591612464</v>
      </c>
      <c r="MM42" s="62">
        <f>VLOOKUP($B42,RD_15[#All],MM$2,0)/MM$1</f>
        <v>3.1310418904403865</v>
      </c>
      <c r="MN42" s="62">
        <f>VLOOKUP($B42,RD_15[#All],MN$2,0)/MN$1</f>
        <v>3.1766091051805336</v>
      </c>
      <c r="MO42" s="62">
        <f>VLOOKUP($B42,RD_15[#All],MO$2,0)/MO$1</f>
        <v>3.2146781789638932</v>
      </c>
      <c r="MP42" s="62">
        <f>VLOOKUP($B42,RD_15[#All],MP$2,0)/MP$1</f>
        <v>3.1550592264877979</v>
      </c>
      <c r="MQ42" s="62">
        <f>VLOOKUP($B42,RD_15[#All],MQ$2,0)/MQ$1</f>
        <v>3.1337370112880314</v>
      </c>
      <c r="MR42" s="62">
        <f>VLOOKUP($B42,RD_15[#All],MR$2,0)/MR$1</f>
        <v>3.1307468042161917</v>
      </c>
      <c r="MS42" s="62">
        <f>VLOOKUP($B42,RD_15[#All],MS$2,0)/MS$1</f>
        <v>3.2178178963893247</v>
      </c>
      <c r="MT42" s="62">
        <f>VLOOKUP($B42,RD_15[#All],MT$2,0)/MT$1</f>
        <v>3.1307977736549168</v>
      </c>
      <c r="MU42" s="62">
        <f>VLOOKUP($B42,RD_15[#All],MU$2,0)/MU$1</f>
        <v>3.1819541003214469</v>
      </c>
      <c r="MV42" s="62">
        <f>VLOOKUP($B42,RD_15[#All],MV$2,0)/MV$1</f>
        <v>3.1611245896960187</v>
      </c>
      <c r="MW42" s="62">
        <f>VLOOKUP($B42,RD_15[#All],MW$2,0)/MW$1</f>
        <v>3.1283359497645211</v>
      </c>
      <c r="MX42" s="62">
        <f>VLOOKUP($B42,RD_15[#All],MX$2,0)/MX$1</f>
        <v>3.1587799955146894</v>
      </c>
      <c r="MY42" s="62">
        <f>VLOOKUP($B42,RD_15[#All],MY$2,0)/MY$1</f>
        <v>3.1008634222919937</v>
      </c>
      <c r="MZ42" s="62">
        <f>VLOOKUP($B42,RD_15[#All],MZ$2,0)/MZ$1</f>
        <v>3.1593406593406592</v>
      </c>
      <c r="NA42" s="62">
        <f>VLOOKUP($B42,RD_15[#All],NA$2,0)/NA$1</f>
        <v>3.1901181525241675</v>
      </c>
      <c r="NB42" s="62">
        <f>VLOOKUP($B42,RD_15[#All],NB$2,0)/NB$1</f>
        <v>3.1475667189952903</v>
      </c>
      <c r="NC42" s="62">
        <f>VLOOKUP($B42,RD_15[#All],NC$2,0)/NC$1</f>
        <v>3.1805337519623231</v>
      </c>
      <c r="ND42" s="62">
        <f>VLOOKUP($B42,RD_15[#All],ND$2,0)/ND$1</f>
        <v>3.202511773940345</v>
      </c>
      <c r="NE42" s="62">
        <f>IFERROR(AVERAGEIF(Inv_SY_B20[[#This Row],[BLK1_INV1]:[BLK12_INV31]],"&gt;"&amp;0.1,Inv_SY_B20[[#This Row],[BLK1_INV1]:[BLK12_INV31]]),"")</f>
        <v>3.0887122917507712</v>
      </c>
    </row>
    <row r="43" spans="2:369" x14ac:dyDescent="0.35">
      <c r="B43" s="86">
        <f t="shared" ref="B43:B58" si="7">B42+1</f>
        <v>45784</v>
      </c>
      <c r="C43" s="62">
        <f>VLOOKUP($B43,RD_15[#All],C$2,0)/C$1</f>
        <v>3.7336523125996806</v>
      </c>
      <c r="D43" s="62">
        <f>VLOOKUP($B43,RD_15[#All],D$2,0)/D$1</f>
        <v>3.638755980861244</v>
      </c>
      <c r="E43" s="62">
        <f>VLOOKUP($B43,RD_15[#All],E$2,0)/E$1</f>
        <v>3.7772727272727273</v>
      </c>
      <c r="F43" s="62">
        <f>VLOOKUP($B43,RD_15[#All],F$2,0)/F$1</f>
        <v>3.7757575757575754</v>
      </c>
      <c r="G43" s="62">
        <f>VLOOKUP($B43,RD_15[#All],G$2,0)/G$1</f>
        <v>3.7151515151515149</v>
      </c>
      <c r="H43" s="62">
        <f>VLOOKUP($B43,RD_15[#All],H$2,0)/H$1</f>
        <v>3.57327258921792</v>
      </c>
      <c r="I43" s="62">
        <f>VLOOKUP($B43,RD_15[#All],I$2,0)/I$1</f>
        <v>3.8806426931905129</v>
      </c>
      <c r="J43" s="62">
        <f>VLOOKUP($B43,RD_15[#All],J$2,0)/J$1</f>
        <v>3.6515151515151514</v>
      </c>
      <c r="K43" s="62">
        <f>VLOOKUP($B43,RD_15[#All],K$2,0)/K$1</f>
        <v>3.7643939393939392</v>
      </c>
      <c r="L43" s="62">
        <f>VLOOKUP($B43,RD_15[#All],L$2,0)/L$1</f>
        <v>3.7946969696969695</v>
      </c>
      <c r="M43" s="62">
        <f>VLOOKUP($B43,RD_15[#All],M$2,0)/M$1</f>
        <v>3.8249999999999997</v>
      </c>
      <c r="N43" s="62">
        <f>VLOOKUP($B43,RD_15[#All],N$2,0)/N$1</f>
        <v>3.7916666666666665</v>
      </c>
      <c r="O43" s="62">
        <f>VLOOKUP($B43,RD_15[#All],O$2,0)/O$1</f>
        <v>3.7893939393939391</v>
      </c>
      <c r="P43" s="62">
        <f>VLOOKUP($B43,RD_15[#All],P$2,0)/P$1</f>
        <v>3.793181818181818</v>
      </c>
      <c r="Q43" s="62">
        <f>VLOOKUP($B43,RD_15[#All],Q$2,0)/Q$1</f>
        <v>3.8295454545454546</v>
      </c>
      <c r="R43" s="62">
        <f>VLOOKUP($B43,RD_15[#All],R$2,0)/R$1</f>
        <v>3.8371212121212119</v>
      </c>
      <c r="S43" s="62">
        <f>VLOOKUP($B43,RD_15[#All],S$2,0)/S$1</f>
        <v>3.7807017543859649</v>
      </c>
      <c r="T43" s="62">
        <f>VLOOKUP($B43,RD_15[#All],T$2,0)/T$1</f>
        <v>3.8197767145135564</v>
      </c>
      <c r="U43" s="62">
        <f>VLOOKUP($B43,RD_15[#All],U$2,0)/U$1</f>
        <v>3.7984848484848484</v>
      </c>
      <c r="V43" s="62">
        <f>VLOOKUP($B43,RD_15[#All],V$2,0)/V$1</f>
        <v>3.8409090909090908</v>
      </c>
      <c r="W43" s="62">
        <f>VLOOKUP($B43,RD_15[#All],W$2,0)/W$1</f>
        <v>3.9606060606060605</v>
      </c>
      <c r="X43" s="62">
        <f>VLOOKUP($B43,RD_15[#All],X$2,0)/X$1</f>
        <v>3.9143939393939395</v>
      </c>
      <c r="Y43" s="62">
        <f>VLOOKUP($B43,RD_15[#All],Y$2,0)/Y$1</f>
        <v>3.9522727272727276</v>
      </c>
      <c r="Z43" s="62">
        <f>VLOOKUP($B43,RD_15[#All],Z$2,0)/Z$1</f>
        <v>3.9280303030303032</v>
      </c>
      <c r="AA43" s="62">
        <f>VLOOKUP($B43,RD_15[#All],AA$2,0)/AA$1</f>
        <v>3.9219696969696973</v>
      </c>
      <c r="AB43" s="62">
        <f>VLOOKUP($B43,RD_15[#All],AB$2,0)/AB$1</f>
        <v>3.9030303030303033</v>
      </c>
      <c r="AC43" s="62">
        <f>VLOOKUP($B43,RD_15[#All],AC$2,0)/AC$1</f>
        <v>3.9537878787878786</v>
      </c>
      <c r="AD43" s="62">
        <f>VLOOKUP($B43,RD_15[#All],AD$2,0)/AD$1</f>
        <v>3.9280303030303032</v>
      </c>
      <c r="AE43" s="62">
        <f>VLOOKUP($B43,RD_15[#All],AE$2,0)/AE$1</f>
        <v>3.9863636363636368</v>
      </c>
      <c r="AF43" s="62">
        <f>VLOOKUP($B43,RD_15[#All],AF$2,0)/AF$1</f>
        <v>3.981060606060606</v>
      </c>
      <c r="AG43" s="62">
        <f>VLOOKUP($B43,RD_15[#All],AG$2,0)/AG$1</f>
        <v>3.9250000000000003</v>
      </c>
      <c r="AH43" s="62">
        <f>VLOOKUP($B43,RD_15[#All],AH$2,0)/AH$1</f>
        <v>3.9416666666666664</v>
      </c>
      <c r="AI43" s="62">
        <f>VLOOKUP($B43,RD_15[#All],AI$2,0)/AI$1</f>
        <v>3.7083333333333335</v>
      </c>
      <c r="AJ43" s="62">
        <f>VLOOKUP($B43,RD_15[#All],AJ$2,0)/AJ$1</f>
        <v>3.6610845295055823</v>
      </c>
      <c r="AK43" s="62">
        <f>VLOOKUP($B43,RD_15[#All],AK$2,0)/AK$1</f>
        <v>3.7097288676236042</v>
      </c>
      <c r="AL43" s="62">
        <f>VLOOKUP($B43,RD_15[#All],AL$2,0)/AL$1</f>
        <v>3.7312599681020728</v>
      </c>
      <c r="AM43" s="62">
        <f>VLOOKUP($B43,RD_15[#All],AM$2,0)/AM$1</f>
        <v>3.7990430622009566</v>
      </c>
      <c r="AN43" s="62">
        <f>VLOOKUP($B43,RD_15[#All],AN$2,0)/AN$1</f>
        <v>3.8094098883572567</v>
      </c>
      <c r="AO43" s="62">
        <f>VLOOKUP($B43,RD_15[#All],AO$2,0)/AO$1</f>
        <v>3.7287878787878785</v>
      </c>
      <c r="AP43" s="62">
        <f>VLOOKUP($B43,RD_15[#All],AP$2,0)/AP$1</f>
        <v>3.774322169059011</v>
      </c>
      <c r="AQ43" s="62">
        <f>VLOOKUP($B43,RD_15[#All],AQ$2,0)/AQ$1</f>
        <v>3.6931818181818183</v>
      </c>
      <c r="AR43" s="62">
        <f>VLOOKUP($B43,RD_15[#All],AR$2,0)/AR$1</f>
        <v>3.7767475035663343</v>
      </c>
      <c r="AS43" s="62">
        <f>VLOOKUP($B43,RD_15[#All],AS$2,0)/AS$1</f>
        <v>3.8571428571428577</v>
      </c>
      <c r="AT43" s="62">
        <f>VLOOKUP($B43,RD_15[#All],AT$2,0)/AT$1</f>
        <v>3.8391812865497075</v>
      </c>
      <c r="AU43" s="62">
        <f>VLOOKUP($B43,RD_15[#All],AU$2,0)/AU$1</f>
        <v>3.8559941520467831</v>
      </c>
      <c r="AV43" s="62">
        <f>VLOOKUP($B43,RD_15[#All],AV$2,0)/AV$1</f>
        <v>3.9399421128798844</v>
      </c>
      <c r="AW43" s="62">
        <f>VLOOKUP($B43,RD_15[#All],AW$2,0)/AW$1</f>
        <v>3.9423592493297592</v>
      </c>
      <c r="AX43" s="62">
        <f>VLOOKUP($B43,RD_15[#All],AX$2,0)/AX$1</f>
        <v>3.9038978494623651</v>
      </c>
      <c r="AY43" s="62">
        <f>VLOOKUP($B43,RD_15[#All],AY$2,0)/AY$1</f>
        <v>3.8459657701711496</v>
      </c>
      <c r="AZ43" s="62">
        <f>VLOOKUP($B43,RD_15[#All],AZ$2,0)/AZ$1</f>
        <v>3.8960223307745983</v>
      </c>
      <c r="BA43" s="62">
        <f>VLOOKUP($B43,RD_15[#All],BA$2,0)/BA$1</f>
        <v>3.8929618768328442</v>
      </c>
      <c r="BB43" s="62">
        <f>VLOOKUP($B43,RD_15[#All],BB$2,0)/BB$1</f>
        <v>3.7889775199419868</v>
      </c>
      <c r="BC43" s="62">
        <f>VLOOKUP($B43,RD_15[#All],BC$2,0)/BC$1</f>
        <v>3.7424242424242431</v>
      </c>
      <c r="BD43" s="62">
        <f>VLOOKUP($B43,RD_15[#All],BD$2,0)/BD$1</f>
        <v>3.7563837129054516</v>
      </c>
      <c r="BE43" s="62">
        <f>VLOOKUP($B43,RD_15[#All],BE$2,0)/BE$1</f>
        <v>3.7223756906077345</v>
      </c>
      <c r="BF43" s="62">
        <f>VLOOKUP($B43,RD_15[#All],BF$2,0)/BF$1</f>
        <v>3.8187543736878937</v>
      </c>
      <c r="BG43" s="62">
        <f>VLOOKUP($B43,RD_15[#All],BG$2,0)/BG$1</f>
        <v>3.801075268817204</v>
      </c>
      <c r="BH43" s="62">
        <f>VLOOKUP($B43,RD_15[#All],BH$2,0)/BH$1</f>
        <v>3.6416549789621318</v>
      </c>
      <c r="BI43" s="62">
        <f>VLOOKUP($B43,RD_15[#All],BI$2,0)/BI$1</f>
        <v>3.6517571884984026</v>
      </c>
      <c r="BJ43" s="62">
        <f>VLOOKUP($B43,RD_15[#All],BJ$2,0)/BJ$1</f>
        <v>3.6349095966620308</v>
      </c>
      <c r="BK43" s="62">
        <f>VLOOKUP($B43,RD_15[#All],BK$2,0)/BK$1</f>
        <v>3.8113636363636365</v>
      </c>
      <c r="BL43" s="62">
        <f>VLOOKUP($B43,RD_15[#All],BL$2,0)/BL$1</f>
        <v>3.7476114649681529</v>
      </c>
      <c r="BM43" s="62">
        <f>VLOOKUP($B43,RD_15[#All],BM$2,0)/BM$1</f>
        <v>3.7580645161290325</v>
      </c>
      <c r="BN43" s="62">
        <f>VLOOKUP($B43,RD_15[#All],BN$2,0)/BN$1</f>
        <v>4.1387163561076603</v>
      </c>
      <c r="BO43" s="62">
        <f>VLOOKUP($B43,RD_15[#All],BO$2,0)/BO$1</f>
        <v>4.0631469979296062</v>
      </c>
      <c r="BP43" s="62">
        <f>VLOOKUP($B43,RD_15[#All],BP$2,0)/BP$1</f>
        <v>4.07061266874351</v>
      </c>
      <c r="BQ43" s="62">
        <f>VLOOKUP($B43,RD_15[#All],BQ$2,0)/BQ$1</f>
        <v>4.108350586611456</v>
      </c>
      <c r="BR43" s="62">
        <f>VLOOKUP($B43,RD_15[#All],BR$2,0)/BR$1</f>
        <v>4.14975845410628</v>
      </c>
      <c r="BS43" s="62">
        <f>VLOOKUP($B43,RD_15[#All],BS$2,0)/BS$1</f>
        <v>4.0729220667012269</v>
      </c>
      <c r="BT43" s="62">
        <f>VLOOKUP($B43,RD_15[#All],BT$2,0)/BT$1</f>
        <v>4.0424430641821942</v>
      </c>
      <c r="BU43" s="62">
        <f>VLOOKUP($B43,RD_15[#All],BU$2,0)/BU$1</f>
        <v>4.1173222912353351</v>
      </c>
      <c r="BV43" s="62">
        <f>VLOOKUP($B43,RD_15[#All],BV$2,0)/BV$1</f>
        <v>4.14975845410628</v>
      </c>
      <c r="BW43" s="62">
        <f>VLOOKUP($B43,RD_15[#All],BW$2,0)/BW$1</f>
        <v>4.0448585231193928</v>
      </c>
      <c r="BX43" s="62">
        <f>VLOOKUP($B43,RD_15[#All],BX$2,0)/BX$1</f>
        <v>4.0180838115110413</v>
      </c>
      <c r="BY43" s="62">
        <f>VLOOKUP($B43,RD_15[#All],BY$2,0)/BY$1</f>
        <v>4.0362318840579707</v>
      </c>
      <c r="BZ43" s="62">
        <f>VLOOKUP($B43,RD_15[#All],BZ$2,0)/BZ$1</f>
        <v>4.0681818181818183</v>
      </c>
      <c r="CA43" s="62">
        <f>VLOOKUP($B43,RD_15[#All],CA$2,0)/CA$1</f>
        <v>4.0046897546897542</v>
      </c>
      <c r="CB43" s="62">
        <f>VLOOKUP($B43,RD_15[#All],CB$2,0)/CB$1</f>
        <v>4.0065562456866797</v>
      </c>
      <c r="CC43" s="62">
        <f>VLOOKUP($B43,RD_15[#All],CC$2,0)/CC$1</f>
        <v>4.1635610766045543</v>
      </c>
      <c r="CD43" s="62">
        <f>VLOOKUP($B43,RD_15[#All],CD$2,0)/CD$1</f>
        <v>4.1311249137336095</v>
      </c>
      <c r="CE43" s="62">
        <f>VLOOKUP($B43,RD_15[#All],CE$2,0)/CE$1</f>
        <v>4.0862663906142167</v>
      </c>
      <c r="CF43" s="62">
        <f>VLOOKUP($B43,RD_15[#All],CF$2,0)/CF$1</f>
        <v>4.1590608465608474</v>
      </c>
      <c r="CG43" s="62">
        <f>VLOOKUP($B43,RD_15[#All],CG$2,0)/CG$1</f>
        <v>4.0058661145617673</v>
      </c>
      <c r="CH43" s="62">
        <f>VLOOKUP($B43,RD_15[#All],CH$2,0)/CH$1</f>
        <v>4.1774891774891776</v>
      </c>
      <c r="CI43" s="62">
        <f>VLOOKUP($B43,RD_15[#All],CI$2,0)/CI$1</f>
        <v>4.2049689440993783</v>
      </c>
      <c r="CJ43" s="62">
        <f>VLOOKUP($B43,RD_15[#All],CJ$2,0)/CJ$1</f>
        <v>4.1821789321789318</v>
      </c>
      <c r="CK43" s="62">
        <f>VLOOKUP($B43,RD_15[#All],CK$2,0)/CK$1</f>
        <v>4.1645021645021654</v>
      </c>
      <c r="CL43" s="62">
        <f>VLOOKUP($B43,RD_15[#All],CL$2,0)/CL$1</f>
        <v>4.1143943321237249</v>
      </c>
      <c r="CM43" s="62">
        <f>VLOOKUP($B43,RD_15[#All],CM$2,0)/CM$1</f>
        <v>4.1138716356107663</v>
      </c>
      <c r="CN43" s="62">
        <f>VLOOKUP($B43,RD_15[#All],CN$2,0)/CN$1</f>
        <v>4.1031746031746028</v>
      </c>
      <c r="CO43" s="62">
        <f>VLOOKUP($B43,RD_15[#All],CO$2,0)/CO$1</f>
        <v>4.1069703243616287</v>
      </c>
      <c r="CP43" s="62">
        <f>VLOOKUP($B43,RD_15[#All],CP$2,0)/CP$1</f>
        <v>3.9989648033126297</v>
      </c>
      <c r="CQ43" s="62">
        <f>VLOOKUP($B43,RD_15[#All],CQ$2,0)/CQ$1</f>
        <v>4.1024844720496896</v>
      </c>
      <c r="CR43" s="62">
        <f>VLOOKUP($B43,RD_15[#All],CR$2,0)/CR$1</f>
        <v>4.1118012422360239</v>
      </c>
      <c r="CS43" s="62">
        <f>VLOOKUP($B43,RD_15[#All],CS$2,0)/CS$1</f>
        <v>4.1628709454796411</v>
      </c>
      <c r="CT43" s="62">
        <f>VLOOKUP($B43,RD_15[#All],CT$2,0)/CT$1</f>
        <v>4.174603174603174</v>
      </c>
      <c r="CU43" s="62">
        <f>VLOOKUP($B43,RD_15[#All],CU$2,0)/CU$1</f>
        <v>4.1488888888888891</v>
      </c>
      <c r="CV43" s="62">
        <f>VLOOKUP($B43,RD_15[#All],CV$2,0)/CV$1</f>
        <v>4.1135265700483084</v>
      </c>
      <c r="CW43" s="62">
        <f>VLOOKUP($B43,RD_15[#All],CW$2,0)/CW$1</f>
        <v>4.1494133885438229</v>
      </c>
      <c r="CX43" s="62">
        <f>VLOOKUP($B43,RD_15[#All],CX$2,0)/CX$1</f>
        <v>4.12950937950938</v>
      </c>
      <c r="CY43" s="62">
        <f>VLOOKUP($B43,RD_15[#All],CY$2,0)/CY$1</f>
        <v>4.0869408369408378</v>
      </c>
      <c r="CZ43" s="62">
        <f>VLOOKUP($B43,RD_15[#All],CZ$2,0)/CZ$1</f>
        <v>4.1721877156659763</v>
      </c>
      <c r="DA43" s="62">
        <f>VLOOKUP($B43,RD_15[#All],DA$2,0)/DA$1</f>
        <v>4.0630958571676201</v>
      </c>
      <c r="DB43" s="62">
        <f>VLOOKUP($B43,RD_15[#All],DB$2,0)/DB$1</f>
        <v>4.1739130434782608</v>
      </c>
      <c r="DC43" s="62">
        <f>VLOOKUP($B43,RD_15[#All],DC$2,0)/DC$1</f>
        <v>4.2726017943409245</v>
      </c>
      <c r="DD43" s="62">
        <f>VLOOKUP($B43,RD_15[#All],DD$2,0)/DD$1</f>
        <v>4.1387163561076603</v>
      </c>
      <c r="DE43" s="62">
        <f>VLOOKUP($B43,RD_15[#All],DE$2,0)/DE$1</f>
        <v>4.2091097308488612</v>
      </c>
      <c r="DF43" s="62">
        <f>VLOOKUP($B43,RD_15[#All],DF$2,0)/DF$1</f>
        <v>4.1394064872325735</v>
      </c>
      <c r="DG43" s="62">
        <f>VLOOKUP($B43,RD_15[#All],DG$2,0)/DG$1</f>
        <v>4.1338854382332642</v>
      </c>
      <c r="DH43" s="62">
        <f>VLOOKUP($B43,RD_15[#All],DH$2,0)/DH$1</f>
        <v>4.2405106970324367</v>
      </c>
      <c r="DI43" s="62">
        <f>VLOOKUP($B43,RD_15[#All],DI$2,0)/DI$1</f>
        <v>4.2111801242236027</v>
      </c>
      <c r="DJ43" s="62">
        <f>VLOOKUP($B43,RD_15[#All],DJ$2,0)/DJ$1</f>
        <v>4.0793650793650791</v>
      </c>
      <c r="DK43" s="62">
        <f>VLOOKUP($B43,RD_15[#All],DK$2,0)/DK$1</f>
        <v>4.1919879062736207</v>
      </c>
      <c r="DL43" s="62">
        <f>VLOOKUP($B43,RD_15[#All],DL$2,0)/DL$1</f>
        <v>4.1374458874458879</v>
      </c>
      <c r="DM43" s="62">
        <f>VLOOKUP($B43,RD_15[#All],DM$2,0)/DM$1</f>
        <v>4.1187025534851616</v>
      </c>
      <c r="DN43" s="62">
        <f>VLOOKUP($B43,RD_15[#All],DN$2,0)/DN$1</f>
        <v>4.2060041407867494</v>
      </c>
      <c r="DO43" s="62">
        <f>VLOOKUP($B43,RD_15[#All],DO$2,0)/DO$1</f>
        <v>4.0489993098688757</v>
      </c>
      <c r="DP43" s="62">
        <f>VLOOKUP($B43,RD_15[#All],DP$2,0)/DP$1</f>
        <v>4.1922015182884751</v>
      </c>
      <c r="DQ43" s="62">
        <f>VLOOKUP($B43,RD_15[#All],DQ$2,0)/DQ$1</f>
        <v>4.179434092477571</v>
      </c>
      <c r="DR43" s="62">
        <f>VLOOKUP($B43,RD_15[#All],DR$2,0)/DR$1</f>
        <v>4.1763285024154584</v>
      </c>
      <c r="DS43" s="62">
        <f>VLOOKUP($B43,RD_15[#All],DS$2,0)/DS$1</f>
        <v>4.1235334713595577</v>
      </c>
      <c r="DT43" s="62">
        <f>VLOOKUP($B43,RD_15[#All],DT$2,0)/DT$1</f>
        <v>4.1459627329192541</v>
      </c>
      <c r="DU43" s="62">
        <f>VLOOKUP($B43,RD_15[#All],DU$2,0)/DU$1</f>
        <v>4.1222943722943723</v>
      </c>
      <c r="DV43" s="62">
        <f>VLOOKUP($B43,RD_15[#All],DV$2,0)/DV$1</f>
        <v>4.1652236652236647</v>
      </c>
      <c r="DW43" s="62">
        <f>VLOOKUP($B43,RD_15[#All],DW$2,0)/DW$1</f>
        <v>4.1511387163561073</v>
      </c>
      <c r="DX43" s="62">
        <f>VLOOKUP($B43,RD_15[#All],DX$2,0)/DX$1</f>
        <v>4.1224982746721874</v>
      </c>
      <c r="DY43" s="62">
        <f>VLOOKUP($B43,RD_15[#All],DY$2,0)/DY$1</f>
        <v>4.0669427191166321</v>
      </c>
      <c r="DZ43" s="62">
        <f>VLOOKUP($B43,RD_15[#All],DZ$2,0)/DZ$1</f>
        <v>4.1383712905452033</v>
      </c>
      <c r="EA43" s="62">
        <f>VLOOKUP($B43,RD_15[#All],EA$2,0)/EA$1</f>
        <v>4.1245686680469289</v>
      </c>
      <c r="EB43" s="62">
        <f>VLOOKUP($B43,RD_15[#All],EB$2,0)/EB$1</f>
        <v>4.108350586611456</v>
      </c>
      <c r="EC43" s="62">
        <f>VLOOKUP($B43,RD_15[#All],EC$2,0)/EC$1</f>
        <v>4.0900621118012417</v>
      </c>
      <c r="ED43" s="62">
        <f>VLOOKUP($B43,RD_15[#All],ED$2,0)/ED$1</f>
        <v>3.8260869565217388</v>
      </c>
      <c r="EE43" s="62">
        <f>VLOOKUP($B43,RD_15[#All],EE$2,0)/EE$1</f>
        <v>4.120427881297446</v>
      </c>
      <c r="EF43" s="62">
        <f>VLOOKUP($B43,RD_15[#All],EF$2,0)/EF$1</f>
        <v>4.1763285024154584</v>
      </c>
      <c r="EG43" s="62">
        <f>VLOOKUP($B43,RD_15[#All],EG$2,0)/EG$1</f>
        <v>4.0755693581780532</v>
      </c>
      <c r="EH43" s="62">
        <f>VLOOKUP($B43,RD_15[#All],EH$2,0)/EH$1</f>
        <v>4.0759144237405103</v>
      </c>
      <c r="EI43" s="62">
        <f>VLOOKUP($B43,RD_15[#All],EI$2,0)/EI$1</f>
        <v>3.9927849927849928</v>
      </c>
      <c r="EJ43" s="62">
        <f>VLOOKUP($B43,RD_15[#All],EJ$2,0)/EJ$1</f>
        <v>4.1549344375431323</v>
      </c>
      <c r="EK43" s="62">
        <f>VLOOKUP($B43,RD_15[#All],EK$2,0)/EK$1</f>
        <v>4.08</v>
      </c>
      <c r="EL43" s="62">
        <f>VLOOKUP($B43,RD_15[#All],EL$2,0)/EL$1</f>
        <v>4.0276052449965496</v>
      </c>
      <c r="EM43" s="62">
        <f>VLOOKUP($B43,RD_15[#All],EM$2,0)/EM$1</f>
        <v>4.0162180814354729</v>
      </c>
      <c r="EN43" s="62">
        <f>VLOOKUP($B43,RD_15[#All],EN$2,0)/EN$1</f>
        <v>4.0973084886128364</v>
      </c>
      <c r="EO43" s="62">
        <f>VLOOKUP($B43,RD_15[#All],EO$2,0)/EO$1</f>
        <v>4.1062801932367146</v>
      </c>
      <c r="EP43" s="62">
        <f>VLOOKUP($B43,RD_15[#All],EP$2,0)/EP$1</f>
        <v>4.0724637681159424</v>
      </c>
      <c r="EQ43" s="62">
        <f>VLOOKUP($B43,RD_15[#All],EQ$2,0)/EQ$1</f>
        <v>4.0641821946169765</v>
      </c>
      <c r="ER43" s="62">
        <f>VLOOKUP($B43,RD_15[#All],ER$2,0)/ER$1</f>
        <v>4.1407867494824018</v>
      </c>
      <c r="ES43" s="62">
        <f>VLOOKUP($B43,RD_15[#All],ES$2,0)/ES$1</f>
        <v>4.1293995859213251</v>
      </c>
      <c r="ET43" s="62">
        <f>VLOOKUP($B43,RD_15[#All],ET$2,0)/ET$1</f>
        <v>4.1273448773448775</v>
      </c>
      <c r="EU43" s="62">
        <f>VLOOKUP($B43,RD_15[#All],EU$2,0)/EU$1</f>
        <v>4.1240079365079367</v>
      </c>
      <c r="EV43" s="62">
        <f>VLOOKUP($B43,RD_15[#All],EV$2,0)/EV$1</f>
        <v>4.0382395382395391</v>
      </c>
      <c r="EW43" s="62">
        <f>VLOOKUP($B43,RD_15[#All],EW$2,0)/EW$1</f>
        <v>4.1075396825396826</v>
      </c>
      <c r="EX43" s="62">
        <f>VLOOKUP($B43,RD_15[#All],EX$2,0)/EX$1</f>
        <v>4.1366459627329188</v>
      </c>
      <c r="EY43" s="62">
        <f>VLOOKUP($B43,RD_15[#All],EY$2,0)/EY$1</f>
        <v>4.2131519274376412</v>
      </c>
      <c r="EZ43" s="62">
        <f>VLOOKUP($B43,RD_15[#All],EZ$2,0)/EZ$1</f>
        <v>4.1038647342995169</v>
      </c>
      <c r="FA43" s="62">
        <f>VLOOKUP($B43,RD_15[#All],FA$2,0)/FA$1</f>
        <v>4.1407867494824018</v>
      </c>
      <c r="FB43" s="62">
        <f>VLOOKUP($B43,RD_15[#All],FB$2,0)/FB$1</f>
        <v>4.0027605244996547</v>
      </c>
      <c r="FC43" s="62">
        <f>VLOOKUP($B43,RD_15[#All],FC$2,0)/FC$1</f>
        <v>3.895790200138026</v>
      </c>
      <c r="FD43" s="62">
        <f>VLOOKUP($B43,RD_15[#All],FD$2,0)/FD$1</f>
        <v>4.1456176673567979</v>
      </c>
      <c r="FE43" s="62">
        <f>VLOOKUP($B43,RD_15[#All],FE$2,0)/FE$1</f>
        <v>4.1521739130434776</v>
      </c>
      <c r="FF43" s="62">
        <f>VLOOKUP($B43,RD_15[#All],FF$2,0)/FF$1</f>
        <v>4.0389924085576254</v>
      </c>
      <c r="FG43" s="202">
        <f>VLOOKUP($B43,RD_15[#All],FG$2,0)/FG$1</f>
        <v>4.1014492753623184</v>
      </c>
      <c r="FH43" s="62">
        <f>VLOOKUP($B43,RD_15[#All],FH$2,0)/FH$1</f>
        <v>4.1031746031746028</v>
      </c>
      <c r="FI43" s="62">
        <f>VLOOKUP($B43,RD_15[#All],FI$2,0)/FI$1</f>
        <v>4.0289855072463761</v>
      </c>
      <c r="FJ43" s="62">
        <f>VLOOKUP($B43,RD_15[#All],FJ$2,0)/FJ$1</f>
        <v>4.1653439153439153</v>
      </c>
      <c r="FK43" s="62">
        <f>VLOOKUP($B43,RD_15[#All],FK$2,0)/FK$1</f>
        <v>4.2163561076604559</v>
      </c>
      <c r="FL43" s="62">
        <f>VLOOKUP($B43,RD_15[#All],FL$2,0)/FL$1</f>
        <v>4.0833333333333339</v>
      </c>
      <c r="FM43" s="62">
        <f>VLOOKUP($B43,RD_15[#All],FM$2,0)/FM$1</f>
        <v>3.9708994708994707</v>
      </c>
      <c r="FN43" s="62">
        <f>VLOOKUP($B43,RD_15[#All],FN$2,0)/FN$1</f>
        <v>4.0366591080876786</v>
      </c>
      <c r="FO43" s="62">
        <f>VLOOKUP($B43,RD_15[#All],FO$2,0)/FO$1</f>
        <v>3.993953136810279</v>
      </c>
      <c r="FP43" s="62">
        <f>VLOOKUP($B43,RD_15[#All],FP$2,0)/FP$1</f>
        <v>3.9811035525321241</v>
      </c>
      <c r="FQ43" s="62">
        <f>VLOOKUP($B43,RD_15[#All],FQ$2,0)/FQ$1</f>
        <v>3.9879062736205593</v>
      </c>
      <c r="FR43" s="62">
        <f>VLOOKUP($B43,RD_15[#All],FR$2,0)/FR$1</f>
        <v>3.9947089947089944</v>
      </c>
      <c r="FS43" s="62">
        <f>VLOOKUP($B43,RD_15[#All],FS$2,0)/FS$1</f>
        <v>4.0272108843537406</v>
      </c>
      <c r="FT43" s="62">
        <f>VLOOKUP($B43,RD_15[#All],FT$2,0)/FT$1</f>
        <v>4.0702947845804989</v>
      </c>
      <c r="FU43" s="62">
        <f>VLOOKUP($B43,RD_15[#All],FU$2,0)/FU$1</f>
        <v>4.1061980347694629</v>
      </c>
      <c r="FV43" s="62">
        <f>VLOOKUP($B43,RD_15[#All],FV$2,0)/FV$1</f>
        <v>4.0555555555555545</v>
      </c>
      <c r="FW43" s="62">
        <f>VLOOKUP($B43,RD_15[#All],FW$2,0)/FW$1</f>
        <v>4.0461073318216165</v>
      </c>
      <c r="FX43" s="62">
        <f>VLOOKUP($B43,RD_15[#All],FX$2,0)/FX$1</f>
        <v>4.0491307634164775</v>
      </c>
      <c r="FY43" s="62">
        <f>VLOOKUP($B43,RD_15[#All],FY$2,0)/FY$1</f>
        <v>4.0925925925925926</v>
      </c>
      <c r="FZ43" s="62">
        <f>VLOOKUP($B43,RD_15[#All],FZ$2,0)/FZ$1</f>
        <v>4.0206349206349206</v>
      </c>
      <c r="GA43" s="62">
        <f>VLOOKUP($B43,RD_15[#All],GA$2,0)/GA$1</f>
        <v>4.0903880070546741</v>
      </c>
      <c r="GB43" s="62">
        <f>VLOOKUP($B43,RD_15[#All],GB$2,0)/GB$1</f>
        <v>3.9956709956709955</v>
      </c>
      <c r="GC43" s="62">
        <f>VLOOKUP($B43,RD_15[#All],GC$2,0)/GC$1</f>
        <v>4.0967498110355249</v>
      </c>
      <c r="GD43" s="62">
        <f>VLOOKUP($B43,RD_15[#All],GD$2,0)/GD$1</f>
        <v>4.0918367346938771</v>
      </c>
      <c r="GE43" s="62">
        <f>VLOOKUP($B43,RD_15[#All],GE$2,0)/GE$1</f>
        <v>4.1201814058956918</v>
      </c>
      <c r="GF43" s="62">
        <f>VLOOKUP($B43,RD_15[#All],GF$2,0)/GF$1</f>
        <v>4.0925925925925926</v>
      </c>
      <c r="GG43" s="62">
        <f>VLOOKUP($B43,RD_15[#All],GG$2,0)/GG$1</f>
        <v>4.0627362055933478</v>
      </c>
      <c r="GH43" s="62">
        <f>VLOOKUP($B43,RD_15[#All],GH$2,0)/GH$1</f>
        <v>4.1103552532123953</v>
      </c>
      <c r="GI43" s="62">
        <f>VLOOKUP($B43,RD_15[#All],GI$2,0)/GI$1</f>
        <v>4.0619803476946332</v>
      </c>
      <c r="GJ43" s="62">
        <f>VLOOKUP($B43,RD_15[#All],GJ$2,0)/GJ$1</f>
        <v>4.1182917611489041</v>
      </c>
      <c r="GK43" s="62">
        <f>VLOOKUP($B43,RD_15[#All],GK$2,0)/GK$1</f>
        <v>4.021919879062736</v>
      </c>
      <c r="GL43" s="62">
        <f>VLOOKUP($B43,RD_15[#All],GL$2,0)/GL$1</f>
        <v>4.1311413454270589</v>
      </c>
      <c r="GM43" s="62">
        <f>VLOOKUP($B43,RD_15[#All],GM$2,0)/GM$1</f>
        <v>4.0287226001511716</v>
      </c>
      <c r="GN43" s="62">
        <f>VLOOKUP($B43,RD_15[#All],GN$2,0)/GN$1</f>
        <v>4.0616024187452755</v>
      </c>
      <c r="GO43" s="62">
        <f>VLOOKUP($B43,RD_15[#All],GO$2,0)/GO$1</f>
        <v>4.0896825396825394</v>
      </c>
      <c r="GP43" s="62">
        <f>VLOOKUP($B43,RD_15[#All],GP$2,0)/GP$1</f>
        <v>4.0702380952380954</v>
      </c>
      <c r="GQ43" s="62">
        <f>VLOOKUP($B43,RD_15[#All],GQ$2,0)/GQ$1</f>
        <v>4.0718253968253961</v>
      </c>
      <c r="GR43" s="62">
        <f>VLOOKUP($B43,RD_15[#All],GR$2,0)/GR$1</f>
        <v>3.9929015084294588</v>
      </c>
      <c r="GS43" s="62">
        <f>VLOOKUP($B43,RD_15[#All],GS$2,0)/GS$1</f>
        <v>4.1145158969932378</v>
      </c>
      <c r="GT43" s="62">
        <f>VLOOKUP($B43,RD_15[#All],GT$2,0)/GT$1</f>
        <v>4.0565149136577698</v>
      </c>
      <c r="GU43" s="62">
        <f>VLOOKUP($B43,RD_15[#All],GU$2,0)/GU$1</f>
        <v>4.0626494500239119</v>
      </c>
      <c r="GV43" s="62">
        <f>VLOOKUP($B43,RD_15[#All],GV$2,0)/GV$1</f>
        <v>4.0666166132004644</v>
      </c>
      <c r="GW43" s="62">
        <f>VLOOKUP($B43,RD_15[#All],GW$2,0)/GW$1</f>
        <v>4.1080895008605856</v>
      </c>
      <c r="GX43" s="62">
        <f>VLOOKUP($B43,RD_15[#All],GX$2,0)/GX$1</f>
        <v>4.0616823652537946</v>
      </c>
      <c r="GY43" s="62">
        <f>VLOOKUP($B43,RD_15[#All],GY$2,0)/GY$1</f>
        <v>4.0225923145177811</v>
      </c>
      <c r="GZ43" s="62">
        <f>VLOOKUP($B43,RD_15[#All],GZ$2,0)/GZ$1</f>
        <v>4.1365777080062793</v>
      </c>
      <c r="HA43" s="62">
        <f>VLOOKUP($B43,RD_15[#All],HA$2,0)/HA$1</f>
        <v>4.137260255272678</v>
      </c>
      <c r="HB43" s="62">
        <f>VLOOKUP($B43,RD_15[#All],HB$2,0)/HB$1</f>
        <v>4.0263308120450985</v>
      </c>
      <c r="HC43" s="62">
        <f>VLOOKUP($B43,RD_15[#All],HC$2,0)/HC$1</f>
        <v>4.0527329813044108</v>
      </c>
      <c r="HD43" s="62">
        <f>VLOOKUP($B43,RD_15[#All],HD$2,0)/HD$1</f>
        <v>4.0304253569559689</v>
      </c>
      <c r="HE43" s="62">
        <f>VLOOKUP($B43,RD_15[#All],HE$2,0)/HE$1</f>
        <v>3.9993857074602421</v>
      </c>
      <c r="HF43" s="62">
        <f>VLOOKUP($B43,RD_15[#All],HF$2,0)/HF$1</f>
        <v>3.9822056396642029</v>
      </c>
      <c r="HG43" s="62">
        <f>VLOOKUP($B43,RD_15[#All],HG$2,0)/HG$1</f>
        <v>4.0829408686551547</v>
      </c>
      <c r="HH43" s="62">
        <f>VLOOKUP($B43,RD_15[#All],HH$2,0)/HH$1</f>
        <v>4.0671114599686025</v>
      </c>
      <c r="HI43" s="62">
        <f>VLOOKUP($B43,RD_15[#All],HI$2,0)/HI$1</f>
        <v>4.1279434850863419</v>
      </c>
      <c r="HJ43" s="62">
        <f>VLOOKUP($B43,RD_15[#All],HJ$2,0)/HJ$1</f>
        <v>4.1348491348491345</v>
      </c>
      <c r="HK43" s="62">
        <f>VLOOKUP($B43,RD_15[#All],HK$2,0)/HK$1</f>
        <v>4.1196397587375033</v>
      </c>
      <c r="HL43" s="62">
        <f>VLOOKUP($B43,RD_15[#All],HL$2,0)/HL$1</f>
        <v>4.0593929879644159</v>
      </c>
      <c r="HM43" s="62">
        <f>VLOOKUP($B43,RD_15[#All],HM$2,0)/HM$1</f>
        <v>3.995617477760335</v>
      </c>
      <c r="HN43" s="62">
        <f>VLOOKUP($B43,RD_15[#All],HN$2,0)/HN$1</f>
        <v>3.9420423183072675</v>
      </c>
      <c r="HO43" s="62">
        <f>VLOOKUP($B43,RD_15[#All],HO$2,0)/HO$1</f>
        <v>4.0182678407149428</v>
      </c>
      <c r="HP43" s="62">
        <f>VLOOKUP($B43,RD_15[#All],HP$2,0)/HP$1</f>
        <v>3.9620228256591887</v>
      </c>
      <c r="HQ43" s="62">
        <f>VLOOKUP($B43,RD_15[#All],HQ$2,0)/HQ$1</f>
        <v>3.9118763912531098</v>
      </c>
      <c r="HR43" s="62">
        <f>VLOOKUP($B43,RD_15[#All],HR$2,0)/HR$1</f>
        <v>3.9790764790764785</v>
      </c>
      <c r="HS43" s="62">
        <f>VLOOKUP($B43,RD_15[#All],HS$2,0)/HS$1</f>
        <v>4.0178571428571432</v>
      </c>
      <c r="HT43" s="62">
        <f>VLOOKUP($B43,RD_15[#All],HT$2,0)/HT$1</f>
        <v>3.9502210379700839</v>
      </c>
      <c r="HU43" s="62">
        <f>VLOOKUP($B43,RD_15[#All],HU$2,0)/HU$1</f>
        <v>4.0445269016697587</v>
      </c>
      <c r="HV43" s="62">
        <f>VLOOKUP($B43,RD_15[#All],HV$2,0)/HV$1</f>
        <v>4.0802055087769373</v>
      </c>
      <c r="HW43" s="62">
        <f>VLOOKUP($B43,RD_15[#All],HW$2,0)/HW$1</f>
        <v>4.0937990580847714</v>
      </c>
      <c r="HX43" s="62">
        <f>VLOOKUP($B43,RD_15[#All],HX$2,0)/HX$1</f>
        <v>4.0918367346938771</v>
      </c>
      <c r="HY43" s="62">
        <f>VLOOKUP($B43,RD_15[#All],HY$2,0)/HY$1</f>
        <v>4.071036106750392</v>
      </c>
      <c r="HZ43" s="62">
        <f>VLOOKUP($B43,RD_15[#All],HZ$2,0)/HZ$1</f>
        <v>4.0244449428122895</v>
      </c>
      <c r="IA43" s="62">
        <f>VLOOKUP($B43,RD_15[#All],IA$2,0)/IA$1</f>
        <v>4.123233908948194</v>
      </c>
      <c r="IB43" s="62">
        <f>VLOOKUP($B43,RD_15[#All],IB$2,0)/IB$1</f>
        <v>4.0307991328399488</v>
      </c>
      <c r="IC43" s="62">
        <f>VLOOKUP($B43,RD_15[#All],IC$2,0)/IC$1</f>
        <v>4.14403453689168</v>
      </c>
      <c r="ID43" s="62">
        <f>VLOOKUP($B43,RD_15[#All],ID$2,0)/ID$1</f>
        <v>4.0655416012558874</v>
      </c>
      <c r="IE43" s="62">
        <f>VLOOKUP($B43,RD_15[#All],IE$2,0)/IE$1</f>
        <v>4.0439560439560438</v>
      </c>
      <c r="IF43" s="62">
        <f>VLOOKUP($B43,RD_15[#All],IF$2,0)/IF$1</f>
        <v>4.060047095761381</v>
      </c>
      <c r="IG43" s="62">
        <f>VLOOKUP($B43,RD_15[#All],IG$2,0)/IG$1</f>
        <v>3.9209090229498389</v>
      </c>
      <c r="IH43" s="62">
        <f>VLOOKUP($B43,RD_15[#All],IH$2,0)/IH$1</f>
        <v>4.0132316662928904</v>
      </c>
      <c r="II43" s="62">
        <f>VLOOKUP($B43,RD_15[#All],II$2,0)/II$1</f>
        <v>3.8730657098004038</v>
      </c>
      <c r="IJ43" s="62">
        <f>VLOOKUP($B43,RD_15[#All],IJ$2,0)/IJ$1</f>
        <v>4.0087463556851306</v>
      </c>
      <c r="IK43" s="62">
        <f>VLOOKUP($B43,RD_15[#All],IK$2,0)/IK$1</f>
        <v>4.1405023547880688</v>
      </c>
      <c r="IL43" s="62">
        <f>VLOOKUP($B43,RD_15[#All],IL$2,0)/IL$1</f>
        <v>4.1444270015698583</v>
      </c>
      <c r="IM43" s="62">
        <f>VLOOKUP($B43,RD_15[#All],IM$2,0)/IM$1</f>
        <v>3.9827315541601251</v>
      </c>
      <c r="IN43" s="62">
        <f>VLOOKUP($B43,RD_15[#All],IN$2,0)/IN$1</f>
        <v>4.0251924945802493</v>
      </c>
      <c r="IO43" s="62">
        <f>VLOOKUP($B43,RD_15[#All],IO$2,0)/IO$1</f>
        <v>4.0792778649921511</v>
      </c>
      <c r="IP43" s="62">
        <f>VLOOKUP($B43,RD_15[#All],IP$2,0)/IP$1</f>
        <v>3.9328698512371982</v>
      </c>
      <c r="IQ43" s="62">
        <f>VLOOKUP($B43,RD_15[#All],IQ$2,0)/IQ$1</f>
        <v>4.0313971742543169</v>
      </c>
      <c r="IR43" s="62">
        <f>VLOOKUP($B43,RD_15[#All],IR$2,0)/IR$1</f>
        <v>3.989683785602153</v>
      </c>
      <c r="IS43" s="62">
        <f>VLOOKUP($B43,RD_15[#All],IS$2,0)/IS$1</f>
        <v>4.0356582193316886</v>
      </c>
      <c r="IT43" s="62">
        <f>VLOOKUP($B43,RD_15[#All],IT$2,0)/IT$1</f>
        <v>3.9982806309336922</v>
      </c>
      <c r="IU43" s="62">
        <f>VLOOKUP($B43,RD_15[#All],IU$2,0)/IU$1</f>
        <v>3.9377289377289375</v>
      </c>
      <c r="IV43" s="62">
        <f>VLOOKUP($B43,RD_15[#All],IV$2,0)/IV$1</f>
        <v>4.0289302534200493</v>
      </c>
      <c r="IW43" s="62">
        <f>VLOOKUP($B43,RD_15[#All],IW$2,0)/IW$1</f>
        <v>3.9721163190550945</v>
      </c>
      <c r="IX43" s="62">
        <f>VLOOKUP($B43,RD_15[#All],IX$2,0)/IX$1</f>
        <v>4.0222022875084091</v>
      </c>
      <c r="IY43" s="62">
        <f>VLOOKUP($B43,RD_15[#All],IY$2,0)/IY$1</f>
        <v>4.0289302534200493</v>
      </c>
      <c r="IZ43" s="62">
        <f>VLOOKUP($B43,RD_15[#All],IZ$2,0)/IZ$1</f>
        <v>4.1187384044526905</v>
      </c>
      <c r="JA43" s="62">
        <f>VLOOKUP($B43,RD_15[#All],JA$2,0)/JA$1</f>
        <v>4.0402212510243105</v>
      </c>
      <c r="JB43" s="62">
        <f>VLOOKUP($B43,RD_15[#All],JB$2,0)/JB$1</f>
        <v>3.9772029213023008</v>
      </c>
      <c r="JC43" s="62">
        <f>VLOOKUP($B43,RD_15[#All],JC$2,0)/JC$1</f>
        <v>4.149506649506649</v>
      </c>
      <c r="JD43" s="62">
        <f>VLOOKUP($B43,RD_15[#All],JD$2,0)/JD$1</f>
        <v>4.2082081398524993</v>
      </c>
      <c r="JE43" s="62">
        <f>VLOOKUP($B43,RD_15[#All],JE$2,0)/JE$1</f>
        <v>4.2104918890633183</v>
      </c>
      <c r="JF43" s="62">
        <f>VLOOKUP($B43,RD_15[#All],JF$2,0)/JF$1</f>
        <v>4.0327711832518043</v>
      </c>
      <c r="JG43" s="62">
        <f>VLOOKUP($B43,RD_15[#All],JG$2,0)/JG$1</f>
        <v>4.1836769583205111</v>
      </c>
      <c r="JH43" s="62">
        <f>VLOOKUP($B43,RD_15[#All],JH$2,0)/JH$1</f>
        <v>4.2172113600685037</v>
      </c>
      <c r="JI43" s="62">
        <f>VLOOKUP($B43,RD_15[#All],JI$2,0)/JI$1</f>
        <v>4.1806020066889635</v>
      </c>
      <c r="JJ43" s="62">
        <f>VLOOKUP($B43,RD_15[#All],JJ$2,0)/JJ$1</f>
        <v>4.1297522353422975</v>
      </c>
      <c r="JK43" s="62">
        <f>VLOOKUP($B43,RD_15[#All],JK$2,0)/JK$1</f>
        <v>4.1715427429713152</v>
      </c>
      <c r="JL43" s="62">
        <f>VLOOKUP($B43,RD_15[#All],JL$2,0)/JL$1</f>
        <v>4.1803440126050422</v>
      </c>
      <c r="JM43" s="62">
        <f>VLOOKUP($B43,RD_15[#All],JM$2,0)/JM$1</f>
        <v>4.0117192614901134</v>
      </c>
      <c r="JN43" s="62">
        <f>VLOOKUP($B43,RD_15[#All],JN$2,0)/JN$1</f>
        <v>4.0082555635319457</v>
      </c>
      <c r="JO43" s="62">
        <f>VLOOKUP($B43,RD_15[#All],JO$2,0)/JO$1</f>
        <v>4.1181092051852817</v>
      </c>
      <c r="JP43" s="62">
        <f>VLOOKUP($B43,RD_15[#All],JP$2,0)/JP$1</f>
        <v>4.1045264259549974</v>
      </c>
      <c r="JQ43" s="62">
        <f>VLOOKUP($B43,RD_15[#All],JQ$2,0)/JQ$1</f>
        <v>4.1282923425780575</v>
      </c>
      <c r="JR43" s="62">
        <f>VLOOKUP($B43,RD_15[#All],JR$2,0)/JR$1</f>
        <v>4.0798883656026517</v>
      </c>
      <c r="JS43" s="62">
        <f>VLOOKUP($B43,RD_15[#All],JS$2,0)/JS$1</f>
        <v>4.1434031806702611</v>
      </c>
      <c r="JT43" s="62">
        <f>VLOOKUP($B43,RD_15[#All],JT$2,0)/JT$1</f>
        <v>4.1675617615467235</v>
      </c>
      <c r="JU43" s="62">
        <f>VLOOKUP($B43,RD_15[#All],JU$2,0)/JU$1</f>
        <v>4.1451405737120028</v>
      </c>
      <c r="JV43" s="62">
        <f>VLOOKUP($B43,RD_15[#All],JV$2,0)/JV$1</f>
        <v>4.0464852607709751</v>
      </c>
      <c r="JW43" s="62">
        <f>VLOOKUP($B43,RD_15[#All],JW$2,0)/JW$1</f>
        <v>4.0366591080876786</v>
      </c>
      <c r="JX43" s="62">
        <f>VLOOKUP($B43,RD_15[#All],JX$2,0)/JX$1</f>
        <v>4.0408163265306118</v>
      </c>
      <c r="JY43" s="62">
        <f>VLOOKUP($B43,RD_15[#All],JY$2,0)/JY$1</f>
        <v>4.0498866213151921</v>
      </c>
      <c r="JZ43" s="62">
        <f>VLOOKUP($B43,RD_15[#All],JZ$2,0)/JZ$1</f>
        <v>3.9444444444444442</v>
      </c>
      <c r="KA43" s="62">
        <f>VLOOKUP($B43,RD_15[#All],KA$2,0)/KA$1</f>
        <v>3.9784580498866213</v>
      </c>
      <c r="KB43" s="62">
        <f>VLOOKUP($B43,RD_15[#All],KB$2,0)/KB$1</f>
        <v>4.0532879818594099</v>
      </c>
      <c r="KC43" s="62">
        <f>VLOOKUP($B43,RD_15[#All],KC$2,0)/KC$1</f>
        <v>3.9761904761904754</v>
      </c>
      <c r="KD43" s="62">
        <f>VLOOKUP($B43,RD_15[#All],KD$2,0)/KD$1</f>
        <v>3.9705215419501125</v>
      </c>
      <c r="KE43" s="62">
        <f>VLOOKUP($B43,RD_15[#All],KE$2,0)/KE$1</f>
        <v>4.1175359032501886</v>
      </c>
      <c r="KF43" s="62">
        <f>VLOOKUP($B43,RD_15[#All],KF$2,0)/KF$1</f>
        <v>4.0866114561766729</v>
      </c>
      <c r="KG43" s="62">
        <f>VLOOKUP($B43,RD_15[#All],KG$2,0)/KG$1</f>
        <v>4.110733182161753</v>
      </c>
      <c r="KH43" s="62">
        <f>VLOOKUP($B43,RD_15[#All],KH$2,0)/KH$1</f>
        <v>4.1300075585789866</v>
      </c>
      <c r="KI43" s="62">
        <f>VLOOKUP($B43,RD_15[#All],KI$2,0)/KI$1</f>
        <v>4.1329365079365079</v>
      </c>
      <c r="KJ43" s="62">
        <f>VLOOKUP($B43,RD_15[#All],KJ$2,0)/KJ$1</f>
        <v>4.0218253968253972</v>
      </c>
      <c r="KK43" s="62">
        <f>VLOOKUP($B43,RD_15[#All],KK$2,0)/KK$1</f>
        <v>4.0420634920634919</v>
      </c>
      <c r="KL43" s="62">
        <f>VLOOKUP($B43,RD_15[#All],KL$2,0)/KL$1</f>
        <v>4.0566971080669703</v>
      </c>
      <c r="KM43" s="62">
        <f>VLOOKUP($B43,RD_15[#All],KM$2,0)/KM$1</f>
        <v>4.1099695585996949</v>
      </c>
      <c r="KN43" s="62">
        <f>VLOOKUP($B43,RD_15[#All],KN$2,0)/KN$1</f>
        <v>4.0637087599544932</v>
      </c>
      <c r="KO43" s="62">
        <f>VLOOKUP($B43,RD_15[#All],KO$2,0)/KO$1</f>
        <v>4.0678801668562761</v>
      </c>
      <c r="KP43" s="62">
        <f>VLOOKUP($B43,RD_15[#All],KP$2,0)/KP$1</f>
        <v>4.0932878270762236</v>
      </c>
      <c r="KQ43" s="62">
        <f>VLOOKUP($B43,RD_15[#All],KQ$2,0)/KQ$1</f>
        <v>4.0411907234337141</v>
      </c>
      <c r="KR43" s="62">
        <f>VLOOKUP($B43,RD_15[#All],KR$2,0)/KR$1</f>
        <v>4.0561243837694345</v>
      </c>
      <c r="KS43" s="62">
        <f>VLOOKUP($B43,RD_15[#All],KS$2,0)/KS$1</f>
        <v>4.0458854759196061</v>
      </c>
      <c r="KT43" s="62">
        <f>VLOOKUP($B43,RD_15[#All],KT$2,0)/KT$1</f>
        <v>4.1149032992036405</v>
      </c>
      <c r="KU43" s="62">
        <f>VLOOKUP($B43,RD_15[#All],KU$2,0)/KU$1</f>
        <v>4.0705346985210475</v>
      </c>
      <c r="KV43" s="62">
        <f>VLOOKUP($B43,RD_15[#All],KV$2,0)/KV$1</f>
        <v>4.135429769392033</v>
      </c>
      <c r="KW43" s="62">
        <f>VLOOKUP($B43,RD_15[#All],KW$2,0)/KW$1</f>
        <v>4.1080773606370879</v>
      </c>
      <c r="KX43" s="62">
        <f>VLOOKUP($B43,RD_15[#All],KX$2,0)/KX$1</f>
        <v>4.1730914588057439</v>
      </c>
      <c r="KY43" s="62">
        <f>VLOOKUP($B43,RD_15[#All],KY$2,0)/KY$1</f>
        <v>4.1670634920634919</v>
      </c>
      <c r="KZ43" s="62">
        <f>VLOOKUP($B43,RD_15[#All],KZ$2,0)/KZ$1</f>
        <v>4.1071428571428568</v>
      </c>
      <c r="LA43" s="62">
        <f>VLOOKUP($B43,RD_15[#All],LA$2,0)/LA$1</f>
        <v>4.0184458398744107</v>
      </c>
      <c r="LB43" s="62">
        <f>VLOOKUP($B43,RD_15[#All],LB$2,0)/LB$1</f>
        <v>3.8956385229677157</v>
      </c>
      <c r="LC43" s="62">
        <f>VLOOKUP($B43,RD_15[#All],LC$2,0)/LC$1</f>
        <v>4.106349206349206</v>
      </c>
      <c r="LD43" s="62">
        <f>VLOOKUP($B43,RD_15[#All],LD$2,0)/LD$1</f>
        <v>4.0255662704642292</v>
      </c>
      <c r="LE43" s="62">
        <f>VLOOKUP($B43,RD_15[#All],LE$2,0)/LE$1</f>
        <v>3.9044628840547202</v>
      </c>
      <c r="LF43" s="62">
        <f>VLOOKUP($B43,RD_15[#All],LF$2,0)/LF$1</f>
        <v>4.0225760633923899</v>
      </c>
      <c r="LG43" s="62">
        <f>VLOOKUP($B43,RD_15[#All],LG$2,0)/LG$1</f>
        <v>4.0690476190476197</v>
      </c>
      <c r="LH43" s="62">
        <f>VLOOKUP($B43,RD_15[#All],LH$2,0)/LH$1</f>
        <v>3.9684375774601337</v>
      </c>
      <c r="LI43" s="62">
        <f>VLOOKUP($B43,RD_15[#All],LI$2,0)/LI$1</f>
        <v>3.9216565747177992</v>
      </c>
      <c r="LJ43" s="62">
        <f>VLOOKUP($B43,RD_15[#All],LJ$2,0)/LJ$1</f>
        <v>4.0006422149279297</v>
      </c>
      <c r="LK43" s="62">
        <f>VLOOKUP($B43,RD_15[#All],LK$2,0)/LK$1</f>
        <v>3.9972527472527473</v>
      </c>
      <c r="LL43" s="62">
        <f>VLOOKUP($B43,RD_15[#All],LL$2,0)/LL$1</f>
        <v>4.0086342229199365</v>
      </c>
      <c r="LM43" s="62">
        <f>VLOOKUP($B43,RD_15[#All],LM$2,0)/LM$1</f>
        <v>4.0535994617627269</v>
      </c>
      <c r="LN43" s="62">
        <f>VLOOKUP($B43,RD_15[#All],LN$2,0)/LN$1</f>
        <v>3.9870673544142932</v>
      </c>
      <c r="LO43" s="62">
        <f>VLOOKUP($B43,RD_15[#All],LO$2,0)/LO$1</f>
        <v>3.9534275248560959</v>
      </c>
      <c r="LP43" s="62">
        <f>VLOOKUP($B43,RD_15[#All],LP$2,0)/LP$1</f>
        <v>4.0128578904089105</v>
      </c>
      <c r="LQ43" s="62">
        <f>VLOOKUP($B43,RD_15[#All],LQ$2,0)/LQ$1</f>
        <v>3.9904313373701124</v>
      </c>
      <c r="LR43" s="62">
        <f>VLOOKUP($B43,RD_15[#All],LR$2,0)/LR$1</f>
        <v>3.8854003139717421</v>
      </c>
      <c r="LS43" s="62">
        <f>VLOOKUP($B43,RD_15[#All],LS$2,0)/LS$1</f>
        <v>4.0841894262089697</v>
      </c>
      <c r="LT43" s="62">
        <f>VLOOKUP($B43,RD_15[#All],LT$2,0)/LT$1</f>
        <v>3.9819466248037676</v>
      </c>
      <c r="LU43" s="62">
        <f>VLOOKUP($B43,RD_15[#All],LU$2,0)/LU$1</f>
        <v>4.0620094191522762</v>
      </c>
      <c r="LV43" s="62">
        <f>VLOOKUP($B43,RD_15[#All],LV$2,0)/LV$1</f>
        <v>3.8767660910518051</v>
      </c>
      <c r="LW43" s="62">
        <f>VLOOKUP($B43,RD_15[#All],LW$2,0)/LW$1</f>
        <v>4.1354003139717426</v>
      </c>
      <c r="LX43" s="62">
        <f>VLOOKUP($B43,RD_15[#All],LX$2,0)/LX$1</f>
        <v>4.0149136577708004</v>
      </c>
      <c r="LY43" s="62">
        <f>VLOOKUP($B43,RD_15[#All],LY$2,0)/LY$1</f>
        <v>3.9686028257456827</v>
      </c>
      <c r="LZ43" s="62">
        <f>VLOOKUP($B43,RD_15[#All],LZ$2,0)/LZ$1</f>
        <v>4.0195858563205507</v>
      </c>
      <c r="MA43" s="62">
        <f>VLOOKUP($B43,RD_15[#All],MA$2,0)/MA$1</f>
        <v>4.1092920684757424</v>
      </c>
      <c r="MB43" s="62">
        <f>VLOOKUP($B43,RD_15[#All],MB$2,0)/MB$1</f>
        <v>4.0831277565971442</v>
      </c>
      <c r="MC43" s="62">
        <f>VLOOKUP($B43,RD_15[#All],MC$2,0)/MC$1</f>
        <v>4.1044329819840017</v>
      </c>
      <c r="MD43" s="62">
        <f>VLOOKUP($B43,RD_15[#All],MD$2,0)/MD$1</f>
        <v>3.9870673544142932</v>
      </c>
      <c r="ME43" s="62">
        <f>VLOOKUP($B43,RD_15[#All],ME$2,0)/ME$1</f>
        <v>4.1066756372878821</v>
      </c>
      <c r="MF43" s="62">
        <f>VLOOKUP($B43,RD_15[#All],MF$2,0)/MF$1</f>
        <v>4.0719144800777451</v>
      </c>
      <c r="MG43" s="62">
        <f>VLOOKUP($B43,RD_15[#All],MG$2,0)/MG$1</f>
        <v>4.1081707408238017</v>
      </c>
      <c r="MH43" s="62">
        <f>VLOOKUP($B43,RD_15[#All],MH$2,0)/MH$1</f>
        <v>4.1276070867907597</v>
      </c>
      <c r="MI43" s="62">
        <f>VLOOKUP($B43,RD_15[#All],MI$2,0)/MI$1</f>
        <v>4.0730358077296849</v>
      </c>
      <c r="MJ43" s="62">
        <f>VLOOKUP($B43,RD_15[#All],MJ$2,0)/MJ$1</f>
        <v>4.1004709576138145</v>
      </c>
      <c r="MK43" s="62">
        <f>VLOOKUP($B43,RD_15[#All],MK$2,0)/MK$1</f>
        <v>4.1040031397174257</v>
      </c>
      <c r="ML43" s="62">
        <f>VLOOKUP($B43,RD_15[#All],ML$2,0)/ML$1</f>
        <v>4.1171413620393214</v>
      </c>
      <c r="MM43" s="62">
        <f>VLOOKUP($B43,RD_15[#All],MM$2,0)/MM$1</f>
        <v>4.0514748409485257</v>
      </c>
      <c r="MN43" s="62">
        <f>VLOOKUP($B43,RD_15[#All],MN$2,0)/MN$1</f>
        <v>4.0859497645211924</v>
      </c>
      <c r="MO43" s="62">
        <f>VLOOKUP($B43,RD_15[#All],MO$2,0)/MO$1</f>
        <v>4.1389324960753529</v>
      </c>
      <c r="MP43" s="62">
        <f>VLOOKUP($B43,RD_15[#All],MP$2,0)/MP$1</f>
        <v>4.0423861852433287</v>
      </c>
      <c r="MQ43" s="62">
        <f>VLOOKUP($B43,RD_15[#All],MQ$2,0)/MQ$1</f>
        <v>4.0707931524258045</v>
      </c>
      <c r="MR43" s="62">
        <f>VLOOKUP($B43,RD_15[#All],MR$2,0)/MR$1</f>
        <v>4.0857441877850036</v>
      </c>
      <c r="MS43" s="62">
        <f>VLOOKUP($B43,RD_15[#All],MS$2,0)/MS$1</f>
        <v>4.1149921507064366</v>
      </c>
      <c r="MT43" s="62">
        <f>VLOOKUP($B43,RD_15[#All],MT$2,0)/MT$1</f>
        <v>4.0852005137719427</v>
      </c>
      <c r="MU43" s="62">
        <f>VLOOKUP($B43,RD_15[#All],MU$2,0)/MU$1</f>
        <v>4.065186514166105</v>
      </c>
      <c r="MV43" s="62">
        <f>VLOOKUP($B43,RD_15[#All],MV$2,0)/MV$1</f>
        <v>4.0912658769801631</v>
      </c>
      <c r="MW43" s="62">
        <f>VLOOKUP($B43,RD_15[#All],MW$2,0)/MW$1</f>
        <v>4.0337519623233904</v>
      </c>
      <c r="MX43" s="62">
        <f>VLOOKUP($B43,RD_15[#All],MX$2,0)/MX$1</f>
        <v>4.1059280855199223</v>
      </c>
      <c r="MY43" s="62">
        <f>VLOOKUP($B43,RD_15[#All],MY$2,0)/MY$1</f>
        <v>4.0455259026687598</v>
      </c>
      <c r="MZ43" s="62">
        <f>VLOOKUP($B43,RD_15[#All],MZ$2,0)/MZ$1</f>
        <v>4.0659340659340657</v>
      </c>
      <c r="NA43" s="62">
        <f>VLOOKUP($B43,RD_15[#All],NA$2,0)/NA$1</f>
        <v>4.1303808972981901</v>
      </c>
      <c r="NB43" s="62">
        <f>VLOOKUP($B43,RD_15[#All],NB$2,0)/NB$1</f>
        <v>4.1475667189952903</v>
      </c>
      <c r="NC43" s="62">
        <f>VLOOKUP($B43,RD_15[#All],NC$2,0)/NC$1</f>
        <v>4.1507064364207213</v>
      </c>
      <c r="ND43" s="62">
        <f>VLOOKUP($B43,RD_15[#All],ND$2,0)/ND$1</f>
        <v>4.1479591836734695</v>
      </c>
      <c r="NE43" s="62">
        <f>IFERROR(AVERAGEIF(Inv_SY_B20[[#This Row],[BLK1_INV1]:[BLK12_INV31]],"&gt;"&amp;0.1,Inv_SY_B20[[#This Row],[BLK1_INV1]:[BLK12_INV31]]),"")</f>
        <v>4.0301624580296087</v>
      </c>
    </row>
    <row r="44" spans="2:369" x14ac:dyDescent="0.35">
      <c r="B44" s="86">
        <f t="shared" si="7"/>
        <v>45785</v>
      </c>
      <c r="C44" s="62">
        <f>VLOOKUP($B44,RD_15[#All],C$2,0)/C$1</f>
        <v>2.4816586921850079</v>
      </c>
      <c r="D44" s="62">
        <f>VLOOKUP($B44,RD_15[#All],D$2,0)/D$1</f>
        <v>2.4258373205741623</v>
      </c>
      <c r="E44" s="62">
        <f>VLOOKUP($B44,RD_15[#All],E$2,0)/E$1</f>
        <v>2.5083333333333333</v>
      </c>
      <c r="F44" s="62">
        <f>VLOOKUP($B44,RD_15[#All],F$2,0)/F$1</f>
        <v>2.5098484848484848</v>
      </c>
      <c r="G44" s="62">
        <f>VLOOKUP($B44,RD_15[#All],G$2,0)/G$1</f>
        <v>2.4734848484848486</v>
      </c>
      <c r="H44" s="62">
        <f>VLOOKUP($B44,RD_15[#All],H$2,0)/H$1</f>
        <v>2.3750949126803342</v>
      </c>
      <c r="I44" s="62">
        <f>VLOOKUP($B44,RD_15[#All],I$2,0)/I$1</f>
        <v>2.5707727620504977</v>
      </c>
      <c r="J44" s="62">
        <f>VLOOKUP($B44,RD_15[#All],J$2,0)/J$1</f>
        <v>2.4174242424242425</v>
      </c>
      <c r="K44" s="62">
        <f>VLOOKUP($B44,RD_15[#All],K$2,0)/K$1</f>
        <v>2.5</v>
      </c>
      <c r="L44" s="62">
        <f>VLOOKUP($B44,RD_15[#All],L$2,0)/L$1</f>
        <v>2.5227272727272729</v>
      </c>
      <c r="M44" s="62">
        <f>VLOOKUP($B44,RD_15[#All],M$2,0)/M$1</f>
        <v>2.5265151515151514</v>
      </c>
      <c r="N44" s="62">
        <f>VLOOKUP($B44,RD_15[#All],N$2,0)/N$1</f>
        <v>2.5075757575757578</v>
      </c>
      <c r="O44" s="62">
        <f>VLOOKUP($B44,RD_15[#All],O$2,0)/O$1</f>
        <v>2.5265151515151514</v>
      </c>
      <c r="P44" s="62">
        <f>VLOOKUP($B44,RD_15[#All],P$2,0)/P$1</f>
        <v>2.5204545454545455</v>
      </c>
      <c r="Q44" s="62">
        <f>VLOOKUP($B44,RD_15[#All],Q$2,0)/Q$1</f>
        <v>2.5446969696969695</v>
      </c>
      <c r="R44" s="62">
        <f>VLOOKUP($B44,RD_15[#All],R$2,0)/R$1</f>
        <v>2.5492424242424243</v>
      </c>
      <c r="S44" s="62">
        <f>VLOOKUP($B44,RD_15[#All],S$2,0)/S$1</f>
        <v>2.501594896331738</v>
      </c>
      <c r="T44" s="62">
        <f>VLOOKUP($B44,RD_15[#All],T$2,0)/T$1</f>
        <v>2.5422647527910684</v>
      </c>
      <c r="U44" s="62">
        <f>VLOOKUP($B44,RD_15[#All],U$2,0)/U$1</f>
        <v>2.5181818181818181</v>
      </c>
      <c r="V44" s="62">
        <f>VLOOKUP($B44,RD_15[#All],V$2,0)/V$1</f>
        <v>2.5462121212121214</v>
      </c>
      <c r="W44" s="62">
        <f>VLOOKUP($B44,RD_15[#All],W$2,0)/W$1</f>
        <v>2.6212121212121211</v>
      </c>
      <c r="X44" s="62">
        <f>VLOOKUP($B44,RD_15[#All],X$2,0)/X$1</f>
        <v>2.6022727272727271</v>
      </c>
      <c r="Y44" s="62">
        <f>VLOOKUP($B44,RD_15[#All],Y$2,0)/Y$1</f>
        <v>2.6227272727272726</v>
      </c>
      <c r="Z44" s="62">
        <f>VLOOKUP($B44,RD_15[#All],Z$2,0)/Z$1</f>
        <v>2.6121212121212123</v>
      </c>
      <c r="AA44" s="62">
        <f>VLOOKUP($B44,RD_15[#All],AA$2,0)/AA$1</f>
        <v>2.5916666666666668</v>
      </c>
      <c r="AB44" s="62">
        <f>VLOOKUP($B44,RD_15[#All],AB$2,0)/AB$1</f>
        <v>2.5772727272727272</v>
      </c>
      <c r="AC44" s="62">
        <f>VLOOKUP($B44,RD_15[#All],AC$2,0)/AC$1</f>
        <v>2.6318181818181818</v>
      </c>
      <c r="AD44" s="62">
        <f>VLOOKUP($B44,RD_15[#All],AD$2,0)/AD$1</f>
        <v>2.6227272727272726</v>
      </c>
      <c r="AE44" s="62">
        <f>VLOOKUP($B44,RD_15[#All],AE$2,0)/AE$1</f>
        <v>2.6416666666666666</v>
      </c>
      <c r="AF44" s="62">
        <f>VLOOKUP($B44,RD_15[#All],AF$2,0)/AF$1</f>
        <v>2.6484848484848484</v>
      </c>
      <c r="AG44" s="62">
        <f>VLOOKUP($B44,RD_15[#All],AG$2,0)/AG$1</f>
        <v>2.6045454545454545</v>
      </c>
      <c r="AH44" s="62">
        <f>VLOOKUP($B44,RD_15[#All],AH$2,0)/AH$1</f>
        <v>2.6310606060606063</v>
      </c>
      <c r="AI44" s="62">
        <f>VLOOKUP($B44,RD_15[#All],AI$2,0)/AI$1</f>
        <v>2.4893939393939397</v>
      </c>
      <c r="AJ44" s="62">
        <f>VLOOKUP($B44,RD_15[#All],AJ$2,0)/AJ$1</f>
        <v>2.4457735247208929</v>
      </c>
      <c r="AK44" s="62">
        <f>VLOOKUP($B44,RD_15[#All],AK$2,0)/AK$1</f>
        <v>2.4728867623604467</v>
      </c>
      <c r="AL44" s="62">
        <f>VLOOKUP($B44,RD_15[#All],AL$2,0)/AL$1</f>
        <v>2.4920255183413076</v>
      </c>
      <c r="AM44" s="62">
        <f>VLOOKUP($B44,RD_15[#All],AM$2,0)/AM$1</f>
        <v>2.537480063795853</v>
      </c>
      <c r="AN44" s="62">
        <f>VLOOKUP($B44,RD_15[#All],AN$2,0)/AN$1</f>
        <v>2.529505582137161</v>
      </c>
      <c r="AO44" s="62">
        <f>VLOOKUP($B44,RD_15[#All],AO$2,0)/AO$1</f>
        <v>2.4893939393939397</v>
      </c>
      <c r="AP44" s="62">
        <f>VLOOKUP($B44,RD_15[#All],AP$2,0)/AP$1</f>
        <v>2.5239234449760763</v>
      </c>
      <c r="AQ44" s="62">
        <f>VLOOKUP($B44,RD_15[#All],AQ$2,0)/AQ$1</f>
        <v>2.478030303030303</v>
      </c>
      <c r="AR44" s="62">
        <f>VLOOKUP($B44,RD_15[#All],AR$2,0)/AR$1</f>
        <v>2.5499286733238233</v>
      </c>
      <c r="AS44" s="62">
        <f>VLOOKUP($B44,RD_15[#All],AS$2,0)/AS$1</f>
        <v>2.5991678224687935</v>
      </c>
      <c r="AT44" s="62">
        <f>VLOOKUP($B44,RD_15[#All],AT$2,0)/AT$1</f>
        <v>2.5877192982456139</v>
      </c>
      <c r="AU44" s="62">
        <f>VLOOKUP($B44,RD_15[#All],AU$2,0)/AU$1</f>
        <v>2.5994152046783627</v>
      </c>
      <c r="AV44" s="62">
        <f>VLOOKUP($B44,RD_15[#All],AV$2,0)/AV$1</f>
        <v>2.6584659913169322</v>
      </c>
      <c r="AW44" s="62">
        <f>VLOOKUP($B44,RD_15[#All],AW$2,0)/AW$1</f>
        <v>2.6541554959785523</v>
      </c>
      <c r="AX44" s="62">
        <f>VLOOKUP($B44,RD_15[#All],AX$2,0)/AX$1</f>
        <v>2.624327956989247</v>
      </c>
      <c r="AY44" s="62">
        <f>VLOOKUP($B44,RD_15[#All],AY$2,0)/AY$1</f>
        <v>2.5874083129584355</v>
      </c>
      <c r="AZ44" s="62">
        <f>VLOOKUP($B44,RD_15[#All],AZ$2,0)/AZ$1</f>
        <v>2.6057222609909276</v>
      </c>
      <c r="BA44" s="62">
        <f>VLOOKUP($B44,RD_15[#All],BA$2,0)/BA$1</f>
        <v>2.5982404692082111</v>
      </c>
      <c r="BB44" s="62">
        <f>VLOOKUP($B44,RD_15[#All],BB$2,0)/BB$1</f>
        <v>2.5250181290790428</v>
      </c>
      <c r="BC44" s="62">
        <f>VLOOKUP($B44,RD_15[#All],BC$2,0)/BC$1</f>
        <v>2.4891774891774894</v>
      </c>
      <c r="BD44" s="62">
        <f>VLOOKUP($B44,RD_15[#All],BD$2,0)/BD$1</f>
        <v>2.5051759834368528</v>
      </c>
      <c r="BE44" s="62">
        <f>VLOOKUP($B44,RD_15[#All],BE$2,0)/BE$1</f>
        <v>2.4875690607734802</v>
      </c>
      <c r="BF44" s="62">
        <f>VLOOKUP($B44,RD_15[#All],BF$2,0)/BF$1</f>
        <v>2.5458362491252622</v>
      </c>
      <c r="BG44" s="62">
        <f>VLOOKUP($B44,RD_15[#All],BG$2,0)/BG$1</f>
        <v>2.54502688172043</v>
      </c>
      <c r="BH44" s="62">
        <f>VLOOKUP($B44,RD_15[#All],BH$2,0)/BH$1</f>
        <v>2.4431977559607292</v>
      </c>
      <c r="BI44" s="62">
        <f>VLOOKUP($B44,RD_15[#All],BI$2,0)/BI$1</f>
        <v>2.4424920127795526</v>
      </c>
      <c r="BJ44" s="62">
        <f>VLOOKUP($B44,RD_15[#All],BJ$2,0)/BJ$1</f>
        <v>2.4339360222531292</v>
      </c>
      <c r="BK44" s="62">
        <f>VLOOKUP($B44,RD_15[#All],BK$2,0)/BK$1</f>
        <v>2.5257575757575754</v>
      </c>
      <c r="BL44" s="62">
        <f>VLOOKUP($B44,RD_15[#All],BL$2,0)/BL$1</f>
        <v>2.5015923566878979</v>
      </c>
      <c r="BM44" s="62">
        <f>VLOOKUP($B44,RD_15[#All],BM$2,0)/BM$1</f>
        <v>2.5117302052785924</v>
      </c>
      <c r="BN44" s="62">
        <f>VLOOKUP($B44,RD_15[#All],BN$2,0)/BN$1</f>
        <v>2.7242926155969633</v>
      </c>
      <c r="BO44" s="62">
        <f>VLOOKUP($B44,RD_15[#All],BO$2,0)/BO$1</f>
        <v>2.6849551414768804</v>
      </c>
      <c r="BP44" s="62">
        <f>VLOOKUP($B44,RD_15[#All],BP$2,0)/BP$1</f>
        <v>2.6943579093111807</v>
      </c>
      <c r="BQ44" s="62">
        <f>VLOOKUP($B44,RD_15[#All],BQ$2,0)/BQ$1</f>
        <v>2.7142857142857144</v>
      </c>
      <c r="BR44" s="62">
        <f>VLOOKUP($B44,RD_15[#All],BR$2,0)/BR$1</f>
        <v>2.7556935817805384</v>
      </c>
      <c r="BS44" s="62">
        <f>VLOOKUP($B44,RD_15[#All],BS$2,0)/BS$1</f>
        <v>2.6936236391912907</v>
      </c>
      <c r="BT44" s="62">
        <f>VLOOKUP($B44,RD_15[#All],BT$2,0)/BT$1</f>
        <v>2.6704623878536919</v>
      </c>
      <c r="BU44" s="62">
        <f>VLOOKUP($B44,RD_15[#All],BU$2,0)/BU$1</f>
        <v>2.7277432712215322</v>
      </c>
      <c r="BV44" s="62">
        <f>VLOOKUP($B44,RD_15[#All],BV$2,0)/BV$1</f>
        <v>2.7487922705314007</v>
      </c>
      <c r="BW44" s="62">
        <f>VLOOKUP($B44,RD_15[#All],BW$2,0)/BW$1</f>
        <v>2.6818495514147687</v>
      </c>
      <c r="BX44" s="62">
        <f>VLOOKUP($B44,RD_15[#All],BX$2,0)/BX$1</f>
        <v>2.6604068857589982</v>
      </c>
      <c r="BY44" s="62">
        <f>VLOOKUP($B44,RD_15[#All],BY$2,0)/BY$1</f>
        <v>2.6752933057280881</v>
      </c>
      <c r="BZ44" s="62">
        <f>VLOOKUP($B44,RD_15[#All],BZ$2,0)/BZ$1</f>
        <v>2.6911976911976914</v>
      </c>
      <c r="CA44" s="62">
        <f>VLOOKUP($B44,RD_15[#All],CA$2,0)/CA$1</f>
        <v>2.6598124098124099</v>
      </c>
      <c r="CB44" s="62">
        <f>VLOOKUP($B44,RD_15[#All],CB$2,0)/CB$1</f>
        <v>2.6977225672877845</v>
      </c>
      <c r="CC44" s="62">
        <f>VLOOKUP($B44,RD_15[#All],CC$2,0)/CC$1</f>
        <v>2.7367149758454108</v>
      </c>
      <c r="CD44" s="62">
        <f>VLOOKUP($B44,RD_15[#All],CD$2,0)/CD$1</f>
        <v>2.7242926155969633</v>
      </c>
      <c r="CE44" s="62">
        <f>VLOOKUP($B44,RD_15[#All],CE$2,0)/CE$1</f>
        <v>2.6973775017253279</v>
      </c>
      <c r="CF44" s="62">
        <f>VLOOKUP($B44,RD_15[#All],CF$2,0)/CF$1</f>
        <v>2.736772486772487</v>
      </c>
      <c r="CG44" s="62">
        <f>VLOOKUP($B44,RD_15[#All],CG$2,0)/CG$1</f>
        <v>2.6245686680469289</v>
      </c>
      <c r="CH44" s="62">
        <f>VLOOKUP($B44,RD_15[#All],CH$2,0)/CH$1</f>
        <v>2.7445887445887447</v>
      </c>
      <c r="CI44" s="62">
        <f>VLOOKUP($B44,RD_15[#All],CI$2,0)/CI$1</f>
        <v>2.6259489302967562</v>
      </c>
      <c r="CJ44" s="62">
        <f>VLOOKUP($B44,RD_15[#All],CJ$2,0)/CJ$1</f>
        <v>2.7543290043290045</v>
      </c>
      <c r="CK44" s="62">
        <f>VLOOKUP($B44,RD_15[#All],CK$2,0)/CK$1</f>
        <v>2.7525252525252526</v>
      </c>
      <c r="CL44" s="62">
        <f>VLOOKUP($B44,RD_15[#All],CL$2,0)/CL$1</f>
        <v>2.7250734404700188</v>
      </c>
      <c r="CM44" s="62">
        <f>VLOOKUP($B44,RD_15[#All],CM$2,0)/CM$1</f>
        <v>2.722912353347136</v>
      </c>
      <c r="CN44" s="62">
        <f>VLOOKUP($B44,RD_15[#All],CN$2,0)/CN$1</f>
        <v>2.7011732229123533</v>
      </c>
      <c r="CO44" s="62">
        <f>VLOOKUP($B44,RD_15[#All],CO$2,0)/CO$1</f>
        <v>2.7101449275362315</v>
      </c>
      <c r="CP44" s="62">
        <f>VLOOKUP($B44,RD_15[#All],CP$2,0)/CP$1</f>
        <v>2.6542443064182195</v>
      </c>
      <c r="CQ44" s="62">
        <f>VLOOKUP($B44,RD_15[#All],CQ$2,0)/CQ$1</f>
        <v>2.7253278122843336</v>
      </c>
      <c r="CR44" s="62">
        <f>VLOOKUP($B44,RD_15[#All],CR$2,0)/CR$1</f>
        <v>2.7311939268461005</v>
      </c>
      <c r="CS44" s="62">
        <f>VLOOKUP($B44,RD_15[#All],CS$2,0)/CS$1</f>
        <v>2.7650103519668736</v>
      </c>
      <c r="CT44" s="62">
        <f>VLOOKUP($B44,RD_15[#All],CT$2,0)/CT$1</f>
        <v>2.7753623188405796</v>
      </c>
      <c r="CU44" s="62">
        <f>VLOOKUP($B44,RD_15[#All],CU$2,0)/CU$1</f>
        <v>2.7736507936507939</v>
      </c>
      <c r="CV44" s="62">
        <f>VLOOKUP($B44,RD_15[#All],CV$2,0)/CV$1</f>
        <v>2.733609385783299</v>
      </c>
      <c r="CW44" s="62">
        <f>VLOOKUP($B44,RD_15[#All],CW$2,0)/CW$1</f>
        <v>2.7460317460317456</v>
      </c>
      <c r="CX44" s="62">
        <f>VLOOKUP($B44,RD_15[#All],CX$2,0)/CX$1</f>
        <v>2.731601731601732</v>
      </c>
      <c r="CY44" s="62">
        <f>VLOOKUP($B44,RD_15[#All],CY$2,0)/CY$1</f>
        <v>2.7005772005772006</v>
      </c>
      <c r="CZ44" s="62">
        <f>VLOOKUP($B44,RD_15[#All],CZ$2,0)/CZ$1</f>
        <v>2.7612146307798482</v>
      </c>
      <c r="DA44" s="62">
        <f>VLOOKUP($B44,RD_15[#All],DA$2,0)/DA$1</f>
        <v>2.6843473738949557</v>
      </c>
      <c r="DB44" s="62">
        <f>VLOOKUP($B44,RD_15[#All],DB$2,0)/DB$1</f>
        <v>2.7739820565907523</v>
      </c>
      <c r="DC44" s="62">
        <f>VLOOKUP($B44,RD_15[#All],DC$2,0)/DC$1</f>
        <v>2.8844030365769493</v>
      </c>
      <c r="DD44" s="62">
        <f>VLOOKUP($B44,RD_15[#All],DD$2,0)/DD$1</f>
        <v>2.733609385783299</v>
      </c>
      <c r="DE44" s="62">
        <f>VLOOKUP($B44,RD_15[#All],DE$2,0)/DE$1</f>
        <v>2.7881297446514837</v>
      </c>
      <c r="DF44" s="62">
        <f>VLOOKUP($B44,RD_15[#All],DF$2,0)/DF$1</f>
        <v>2.7429261559696339</v>
      </c>
      <c r="DG44" s="62">
        <f>VLOOKUP($B44,RD_15[#All],DG$2,0)/DG$1</f>
        <v>2.7415458937198065</v>
      </c>
      <c r="DH44" s="62">
        <f>VLOOKUP($B44,RD_15[#All],DH$2,0)/DH$1</f>
        <v>2.8109040717736371</v>
      </c>
      <c r="DI44" s="62">
        <f>VLOOKUP($B44,RD_15[#All],DI$2,0)/DI$1</f>
        <v>2.7867494824016563</v>
      </c>
      <c r="DJ44" s="62">
        <f>VLOOKUP($B44,RD_15[#All],DJ$2,0)/DJ$1</f>
        <v>2.8071083505866112</v>
      </c>
      <c r="DK44" s="62">
        <f>VLOOKUP($B44,RD_15[#All],DK$2,0)/DK$1</f>
        <v>2.766439909297052</v>
      </c>
      <c r="DL44" s="62">
        <f>VLOOKUP($B44,RD_15[#All],DL$2,0)/DL$1</f>
        <v>2.7456709956709959</v>
      </c>
      <c r="DM44" s="62">
        <f>VLOOKUP($B44,RD_15[#All],DM$2,0)/DM$1</f>
        <v>2.7204968944099379</v>
      </c>
      <c r="DN44" s="62">
        <f>VLOOKUP($B44,RD_15[#All],DN$2,0)/DN$1</f>
        <v>2.8033126293995858</v>
      </c>
      <c r="DO44" s="62">
        <f>VLOOKUP($B44,RD_15[#All],DO$2,0)/DO$1</f>
        <v>2.7605244996549345</v>
      </c>
      <c r="DP44" s="62">
        <f>VLOOKUP($B44,RD_15[#All],DP$2,0)/DP$1</f>
        <v>2.7753623188405796</v>
      </c>
      <c r="DQ44" s="62">
        <f>VLOOKUP($B44,RD_15[#All],DQ$2,0)/DQ$1</f>
        <v>2.7463768115942027</v>
      </c>
      <c r="DR44" s="62">
        <f>VLOOKUP($B44,RD_15[#All],DR$2,0)/DR$1</f>
        <v>2.7505175983436851</v>
      </c>
      <c r="DS44" s="62">
        <f>VLOOKUP($B44,RD_15[#All],DS$2,0)/DS$1</f>
        <v>2.7446514837819183</v>
      </c>
      <c r="DT44" s="62">
        <f>VLOOKUP($B44,RD_15[#All],DT$2,0)/DT$1</f>
        <v>2.7594893029675638</v>
      </c>
      <c r="DU44" s="62">
        <f>VLOOKUP($B44,RD_15[#All],DU$2,0)/DU$1</f>
        <v>2.7294372294372296</v>
      </c>
      <c r="DV44" s="62">
        <f>VLOOKUP($B44,RD_15[#All],DV$2,0)/DV$1</f>
        <v>2.752164502164502</v>
      </c>
      <c r="DW44" s="62">
        <f>VLOOKUP($B44,RD_15[#All],DW$2,0)/DW$1</f>
        <v>2.7667356797791576</v>
      </c>
      <c r="DX44" s="62">
        <f>VLOOKUP($B44,RD_15[#All],DX$2,0)/DX$1</f>
        <v>2.7532781228433398</v>
      </c>
      <c r="DY44" s="62">
        <f>VLOOKUP($B44,RD_15[#All],DY$2,0)/DY$1</f>
        <v>2.7015182884748099</v>
      </c>
      <c r="DZ44" s="62">
        <f>VLOOKUP($B44,RD_15[#All],DZ$2,0)/DZ$1</f>
        <v>2.7608695652173911</v>
      </c>
      <c r="EA44" s="62">
        <f>VLOOKUP($B44,RD_15[#All],EA$2,0)/EA$1</f>
        <v>2.7301587301587302</v>
      </c>
      <c r="EB44" s="62">
        <f>VLOOKUP($B44,RD_15[#All],EB$2,0)/EB$1</f>
        <v>2.7273982056590751</v>
      </c>
      <c r="EC44" s="62">
        <f>VLOOKUP($B44,RD_15[#All],EC$2,0)/EC$1</f>
        <v>2.7129054520358871</v>
      </c>
      <c r="ED44" s="62">
        <f>VLOOKUP($B44,RD_15[#All],ED$2,0)/ED$1</f>
        <v>2.5376121463077985</v>
      </c>
      <c r="EE44" s="62">
        <f>VLOOKUP($B44,RD_15[#All],EE$2,0)/EE$1</f>
        <v>2.7498274672187715</v>
      </c>
      <c r="EF44" s="62">
        <f>VLOOKUP($B44,RD_15[#All],EF$2,0)/EF$1</f>
        <v>2.7822636300897168</v>
      </c>
      <c r="EG44" s="62">
        <f>VLOOKUP($B44,RD_15[#All],EG$2,0)/EG$1</f>
        <v>2.7177363699102828</v>
      </c>
      <c r="EH44" s="62">
        <f>VLOOKUP($B44,RD_15[#All],EH$2,0)/EH$1</f>
        <v>2.7239475500345063</v>
      </c>
      <c r="EI44" s="62">
        <f>VLOOKUP($B44,RD_15[#All],EI$2,0)/EI$1</f>
        <v>2.670995670995671</v>
      </c>
      <c r="EJ44" s="62">
        <f>VLOOKUP($B44,RD_15[#All],EJ$2,0)/EJ$1</f>
        <v>2.7964113181504482</v>
      </c>
      <c r="EK44" s="62">
        <f>VLOOKUP($B44,RD_15[#All],EK$2,0)/EK$1</f>
        <v>2.7507936507936508</v>
      </c>
      <c r="EL44" s="62">
        <f>VLOOKUP($B44,RD_15[#All],EL$2,0)/EL$1</f>
        <v>2.7049689440993787</v>
      </c>
      <c r="EM44" s="62">
        <f>VLOOKUP($B44,RD_15[#All],EM$2,0)/EM$1</f>
        <v>2.7053140096618358</v>
      </c>
      <c r="EN44" s="62">
        <f>VLOOKUP($B44,RD_15[#All],EN$2,0)/EN$1</f>
        <v>2.7494824016563144</v>
      </c>
      <c r="EO44" s="62">
        <f>VLOOKUP($B44,RD_15[#All],EO$2,0)/EO$1</f>
        <v>2.7553485162180813</v>
      </c>
      <c r="EP44" s="62">
        <f>VLOOKUP($B44,RD_15[#All],EP$2,0)/EP$1</f>
        <v>2.7391304347826084</v>
      </c>
      <c r="EQ44" s="62">
        <f>VLOOKUP($B44,RD_15[#All],EQ$2,0)/EQ$1</f>
        <v>2.7308488612836439</v>
      </c>
      <c r="ER44" s="62">
        <f>VLOOKUP($B44,RD_15[#All],ER$2,0)/ER$1</f>
        <v>2.7798481711525191</v>
      </c>
      <c r="ES44" s="62">
        <f>VLOOKUP($B44,RD_15[#All],ES$2,0)/ES$1</f>
        <v>2.7726017943409245</v>
      </c>
      <c r="ET44" s="62">
        <f>VLOOKUP($B44,RD_15[#All],ET$2,0)/ET$1</f>
        <v>2.7582972582972585</v>
      </c>
      <c r="EU44" s="62">
        <f>VLOOKUP($B44,RD_15[#All],EU$2,0)/EU$1</f>
        <v>2.7519841269841274</v>
      </c>
      <c r="EV44" s="62">
        <f>VLOOKUP($B44,RD_15[#All],EV$2,0)/EV$1</f>
        <v>2.693722943722944</v>
      </c>
      <c r="EW44" s="62">
        <f>VLOOKUP($B44,RD_15[#All],EW$2,0)/EW$1</f>
        <v>2.7384920634920635</v>
      </c>
      <c r="EX44" s="62">
        <f>VLOOKUP($B44,RD_15[#All],EX$2,0)/EX$1</f>
        <v>2.7770876466528636</v>
      </c>
      <c r="EY44" s="62">
        <f>VLOOKUP($B44,RD_15[#All],EY$2,0)/EY$1</f>
        <v>2.8114134542705966</v>
      </c>
      <c r="EZ44" s="62">
        <f>VLOOKUP($B44,RD_15[#All],EZ$2,0)/EZ$1</f>
        <v>2.7446514837819183</v>
      </c>
      <c r="FA44" s="62">
        <f>VLOOKUP($B44,RD_15[#All],FA$2,0)/FA$1</f>
        <v>2.764665286404417</v>
      </c>
      <c r="FB44" s="62">
        <f>VLOOKUP($B44,RD_15[#All],FB$2,0)/FB$1</f>
        <v>2.737405106970324</v>
      </c>
      <c r="FC44" s="62">
        <f>VLOOKUP($B44,RD_15[#All],FC$2,0)/FC$1</f>
        <v>2.6425120772946857</v>
      </c>
      <c r="FD44" s="62">
        <f>VLOOKUP($B44,RD_15[#All],FD$2,0)/FD$1</f>
        <v>2.7532781228433398</v>
      </c>
      <c r="FE44" s="62">
        <f>VLOOKUP($B44,RD_15[#All],FE$2,0)/FE$1</f>
        <v>2.7636300897170463</v>
      </c>
      <c r="FF44" s="62">
        <f>VLOOKUP($B44,RD_15[#All],FF$2,0)/FF$1</f>
        <v>2.7091097308488612</v>
      </c>
      <c r="FG44" s="202">
        <f>VLOOKUP($B44,RD_15[#All],FG$2,0)/FG$1</f>
        <v>2.7232574189095931</v>
      </c>
      <c r="FH44" s="62">
        <f>VLOOKUP($B44,RD_15[#All],FH$2,0)/FH$1</f>
        <v>2.7225672877846789</v>
      </c>
      <c r="FI44" s="62">
        <f>VLOOKUP($B44,RD_15[#All],FI$2,0)/FI$1</f>
        <v>2.6894409937888195</v>
      </c>
      <c r="FJ44" s="62">
        <f>VLOOKUP($B44,RD_15[#All],FJ$2,0)/FJ$1</f>
        <v>2.802910052910053</v>
      </c>
      <c r="FK44" s="62">
        <f>VLOOKUP($B44,RD_15[#All],FK$2,0)/FK$1</f>
        <v>2.7122153209109729</v>
      </c>
      <c r="FL44" s="62">
        <f>VLOOKUP($B44,RD_15[#All],FL$2,0)/FL$1</f>
        <v>2.7085137085137085</v>
      </c>
      <c r="FM44" s="62">
        <f>VLOOKUP($B44,RD_15[#All],FM$2,0)/FM$1</f>
        <v>2.6761148904006045</v>
      </c>
      <c r="FN44" s="62">
        <f>VLOOKUP($B44,RD_15[#All],FN$2,0)/FN$1</f>
        <v>2.7362055933484504</v>
      </c>
      <c r="FO44" s="62">
        <f>VLOOKUP($B44,RD_15[#All],FO$2,0)/FO$1</f>
        <v>2.705593348450491</v>
      </c>
      <c r="FP44" s="62">
        <f>VLOOKUP($B44,RD_15[#All],FP$2,0)/FP$1</f>
        <v>2.6832955404383974</v>
      </c>
      <c r="FQ44" s="62">
        <f>VLOOKUP($B44,RD_15[#All],FQ$2,0)/FQ$1</f>
        <v>2.7037037037037033</v>
      </c>
      <c r="FR44" s="62">
        <f>VLOOKUP($B44,RD_15[#All],FR$2,0)/FR$1</f>
        <v>2.713529856386999</v>
      </c>
      <c r="FS44" s="62">
        <f>VLOOKUP($B44,RD_15[#All],FS$2,0)/FS$1</f>
        <v>2.7309145880574452</v>
      </c>
      <c r="FT44" s="62">
        <f>VLOOKUP($B44,RD_15[#All],FT$2,0)/FT$1</f>
        <v>2.7520786092214662</v>
      </c>
      <c r="FU44" s="62">
        <f>VLOOKUP($B44,RD_15[#All],FU$2,0)/FU$1</f>
        <v>2.7762660619803476</v>
      </c>
      <c r="FV44" s="62">
        <f>VLOOKUP($B44,RD_15[#All],FV$2,0)/FV$1</f>
        <v>2.7365835222978077</v>
      </c>
      <c r="FW44" s="62">
        <f>VLOOKUP($B44,RD_15[#All],FW$2,0)/FW$1</f>
        <v>2.7229780801209369</v>
      </c>
      <c r="FX44" s="62">
        <f>VLOOKUP($B44,RD_15[#All],FX$2,0)/FX$1</f>
        <v>2.7388510959939532</v>
      </c>
      <c r="FY44" s="62">
        <f>VLOOKUP($B44,RD_15[#All],FY$2,0)/FY$1</f>
        <v>2.7724867724867726</v>
      </c>
      <c r="FZ44" s="62">
        <f>VLOOKUP($B44,RD_15[#All],FZ$2,0)/FZ$1</f>
        <v>2.7047619047619049</v>
      </c>
      <c r="GA44" s="62">
        <f>VLOOKUP($B44,RD_15[#All],GA$2,0)/GA$1</f>
        <v>2.7460317460317456</v>
      </c>
      <c r="GB44" s="62">
        <f>VLOOKUP($B44,RD_15[#All],GB$2,0)/GB$1</f>
        <v>2.6792929292929295</v>
      </c>
      <c r="GC44" s="62">
        <f>VLOOKUP($B44,RD_15[#All],GC$2,0)/GC$1</f>
        <v>2.7615268329554041</v>
      </c>
      <c r="GD44" s="62">
        <f>VLOOKUP($B44,RD_15[#All],GD$2,0)/GD$1</f>
        <v>2.7528344671201812</v>
      </c>
      <c r="GE44" s="62">
        <f>VLOOKUP($B44,RD_15[#All],GE$2,0)/GE$1</f>
        <v>2.77891156462585</v>
      </c>
      <c r="GF44" s="62">
        <f>VLOOKUP($B44,RD_15[#All],GF$2,0)/GF$1</f>
        <v>2.7656840513983365</v>
      </c>
      <c r="GG44" s="62">
        <f>VLOOKUP($B44,RD_15[#All],GG$2,0)/GG$1</f>
        <v>2.744520030234316</v>
      </c>
      <c r="GH44" s="62">
        <f>VLOOKUP($B44,RD_15[#All],GH$2,0)/GH$1</f>
        <v>2.7770219198790622</v>
      </c>
      <c r="GI44" s="62">
        <f>VLOOKUP($B44,RD_15[#All],GI$2,0)/GI$1</f>
        <v>2.7294028722600152</v>
      </c>
      <c r="GJ44" s="62">
        <f>VLOOKUP($B44,RD_15[#All],GJ$2,0)/GJ$1</f>
        <v>2.7630385487528342</v>
      </c>
      <c r="GK44" s="62">
        <f>VLOOKUP($B44,RD_15[#All],GK$2,0)/GK$1</f>
        <v>2.6934996220710508</v>
      </c>
      <c r="GL44" s="62">
        <f>VLOOKUP($B44,RD_15[#All],GL$2,0)/GL$1</f>
        <v>2.7717309145880571</v>
      </c>
      <c r="GM44" s="62">
        <f>VLOOKUP($B44,RD_15[#All],GM$2,0)/GM$1</f>
        <v>2.7086167800453516</v>
      </c>
      <c r="GN44" s="62">
        <f>VLOOKUP($B44,RD_15[#All],GN$2,0)/GN$1</f>
        <v>2.7501889644746789</v>
      </c>
      <c r="GO44" s="62">
        <f>VLOOKUP($B44,RD_15[#All],GO$2,0)/GO$1</f>
        <v>2.7484126984126984</v>
      </c>
      <c r="GP44" s="62">
        <f>VLOOKUP($B44,RD_15[#All],GP$2,0)/GP$1</f>
        <v>2.7333333333333329</v>
      </c>
      <c r="GQ44" s="62">
        <f>VLOOKUP($B44,RD_15[#All],GQ$2,0)/GQ$1</f>
        <v>2.7571428571428571</v>
      </c>
      <c r="GR44" s="62">
        <f>VLOOKUP($B44,RD_15[#All],GR$2,0)/GR$1</f>
        <v>2.6315609855982531</v>
      </c>
      <c r="GS44" s="62">
        <f>VLOOKUP($B44,RD_15[#All],GS$2,0)/GS$1</f>
        <v>2.7111207020572574</v>
      </c>
      <c r="GT44" s="62">
        <f>VLOOKUP($B44,RD_15[#All],GT$2,0)/GT$1</f>
        <v>2.6852433281004711</v>
      </c>
      <c r="GU44" s="62">
        <f>VLOOKUP($B44,RD_15[#All],GU$2,0)/GU$1</f>
        <v>2.6832684293229487</v>
      </c>
      <c r="GV44" s="62">
        <f>VLOOKUP($B44,RD_15[#All],GV$2,0)/GV$1</f>
        <v>2.6871885878097057</v>
      </c>
      <c r="GW44" s="62">
        <f>VLOOKUP($B44,RD_15[#All],GW$2,0)/GW$1</f>
        <v>2.7139414802065405</v>
      </c>
      <c r="GX44" s="62">
        <f>VLOOKUP($B44,RD_15[#All],GX$2,0)/GX$1</f>
        <v>2.6995028780743064</v>
      </c>
      <c r="GY44" s="62">
        <f>VLOOKUP($B44,RD_15[#All],GY$2,0)/GY$1</f>
        <v>2.7441812845539557</v>
      </c>
      <c r="GZ44" s="62">
        <f>VLOOKUP($B44,RD_15[#All],GZ$2,0)/GZ$1</f>
        <v>2.7604395604395604</v>
      </c>
      <c r="HA44" s="62">
        <f>VLOOKUP($B44,RD_15[#All],HA$2,0)/HA$1</f>
        <v>2.7667053443450964</v>
      </c>
      <c r="HB44" s="62">
        <f>VLOOKUP($B44,RD_15[#All],HB$2,0)/HB$1</f>
        <v>2.6926644783787643</v>
      </c>
      <c r="HC44" s="62">
        <f>VLOOKUP($B44,RD_15[#All],HC$2,0)/HC$1</f>
        <v>2.714785214785215</v>
      </c>
      <c r="HD44" s="62">
        <f>VLOOKUP($B44,RD_15[#All],HD$2,0)/HD$1</f>
        <v>2.6919339164237122</v>
      </c>
      <c r="HE44" s="62">
        <f>VLOOKUP($B44,RD_15[#All],HE$2,0)/HE$1</f>
        <v>2.6619343389529728</v>
      </c>
      <c r="HF44" s="62">
        <f>VLOOKUP($B44,RD_15[#All],HF$2,0)/HF$1</f>
        <v>2.6189280332926739</v>
      </c>
      <c r="HG44" s="62">
        <f>VLOOKUP($B44,RD_15[#All],HG$2,0)/HG$1</f>
        <v>2.6824960753532183</v>
      </c>
      <c r="HH44" s="62">
        <f>VLOOKUP($B44,RD_15[#All],HH$2,0)/HH$1</f>
        <v>2.6632653061224492</v>
      </c>
      <c r="HI44" s="62">
        <f>VLOOKUP($B44,RD_15[#All],HI$2,0)/HI$1</f>
        <v>2.705651491365777</v>
      </c>
      <c r="HJ44" s="62">
        <f>VLOOKUP($B44,RD_15[#All],HJ$2,0)/HJ$1</f>
        <v>2.7130702130702127</v>
      </c>
      <c r="HK44" s="62">
        <f>VLOOKUP($B44,RD_15[#All],HK$2,0)/HK$1</f>
        <v>2.7100718830042139</v>
      </c>
      <c r="HL44" s="62">
        <f>VLOOKUP($B44,RD_15[#All],HL$2,0)/HL$1</f>
        <v>2.6587301587301586</v>
      </c>
      <c r="HM44" s="62">
        <f>VLOOKUP($B44,RD_15[#All],HM$2,0)/HM$1</f>
        <v>2.6409602302459447</v>
      </c>
      <c r="HN44" s="62">
        <f>VLOOKUP($B44,RD_15[#All],HN$2,0)/HN$1</f>
        <v>2.6133526087527925</v>
      </c>
      <c r="HO44" s="62">
        <f>VLOOKUP($B44,RD_15[#All],HO$2,0)/HO$1</f>
        <v>2.6284662899198317</v>
      </c>
      <c r="HP44" s="62">
        <f>VLOOKUP($B44,RD_15[#All],HP$2,0)/HP$1</f>
        <v>2.6269185360094451</v>
      </c>
      <c r="HQ44" s="62">
        <f>VLOOKUP($B44,RD_15[#All],HQ$2,0)/HQ$1</f>
        <v>2.6188293832656799</v>
      </c>
      <c r="HR44" s="62">
        <f>VLOOKUP($B44,RD_15[#All],HR$2,0)/HR$1</f>
        <v>2.6269185360094451</v>
      </c>
      <c r="HS44" s="62">
        <f>VLOOKUP($B44,RD_15[#All],HS$2,0)/HS$1</f>
        <v>2.6427356656948495</v>
      </c>
      <c r="HT44" s="62">
        <f>VLOOKUP($B44,RD_15[#All],HT$2,0)/HT$1</f>
        <v>2.6309574274813783</v>
      </c>
      <c r="HU44" s="62">
        <f>VLOOKUP($B44,RD_15[#All],HU$2,0)/HU$1</f>
        <v>2.7051519908662769</v>
      </c>
      <c r="HV44" s="62">
        <f>VLOOKUP($B44,RD_15[#All],HV$2,0)/HV$1</f>
        <v>2.7358355929784501</v>
      </c>
      <c r="HW44" s="62">
        <f>VLOOKUP($B44,RD_15[#All],HW$2,0)/HW$1</f>
        <v>2.746860282574568</v>
      </c>
      <c r="HX44" s="62">
        <f>VLOOKUP($B44,RD_15[#All],HX$2,0)/HX$1</f>
        <v>2.7225274725274726</v>
      </c>
      <c r="HY44" s="62">
        <f>VLOOKUP($B44,RD_15[#All],HY$2,0)/HY$1</f>
        <v>2.7354788069073783</v>
      </c>
      <c r="HZ44" s="62">
        <f>VLOOKUP($B44,RD_15[#All],HZ$2,0)/HZ$1</f>
        <v>2.6863272781640126</v>
      </c>
      <c r="IA44" s="62">
        <f>VLOOKUP($B44,RD_15[#All],IA$2,0)/IA$1</f>
        <v>2.7715855572998431</v>
      </c>
      <c r="IB44" s="62">
        <f>VLOOKUP($B44,RD_15[#All],IB$2,0)/IB$1</f>
        <v>2.7068849517829108</v>
      </c>
      <c r="IC44" s="62">
        <f>VLOOKUP($B44,RD_15[#All],IC$2,0)/IC$1</f>
        <v>2.7625588697017265</v>
      </c>
      <c r="ID44" s="62">
        <f>VLOOKUP($B44,RD_15[#All],ID$2,0)/ID$1</f>
        <v>2.7060439560439558</v>
      </c>
      <c r="IE44" s="62">
        <f>VLOOKUP($B44,RD_15[#All],IE$2,0)/IE$1</f>
        <v>2.7233124018838302</v>
      </c>
      <c r="IF44" s="62">
        <f>VLOOKUP($B44,RD_15[#All],IF$2,0)/IF$1</f>
        <v>2.7480376766091053</v>
      </c>
      <c r="IG44" s="62">
        <f>VLOOKUP($B44,RD_15[#All],IG$2,0)/IG$1</f>
        <v>2.6680122598489944</v>
      </c>
      <c r="IH44" s="62">
        <f>VLOOKUP($B44,RD_15[#All],IH$2,0)/IH$1</f>
        <v>2.6889437093518724</v>
      </c>
      <c r="II44" s="62">
        <f>VLOOKUP($B44,RD_15[#All],II$2,0)/II$1</f>
        <v>2.6642745010091944</v>
      </c>
      <c r="IJ44" s="62">
        <f>VLOOKUP($B44,RD_15[#All],IJ$2,0)/IJ$1</f>
        <v>2.6971667787994318</v>
      </c>
      <c r="IK44" s="62">
        <f>VLOOKUP($B44,RD_15[#All],IK$2,0)/IK$1</f>
        <v>2.758634222919937</v>
      </c>
      <c r="IL44" s="62">
        <f>VLOOKUP($B44,RD_15[#All],IL$2,0)/IL$1</f>
        <v>2.7629513343799057</v>
      </c>
      <c r="IM44" s="62">
        <f>VLOOKUP($B44,RD_15[#All],IM$2,0)/IM$1</f>
        <v>2.6616954474097332</v>
      </c>
      <c r="IN44" s="62">
        <f>VLOOKUP($B44,RD_15[#All],IN$2,0)/IN$1</f>
        <v>2.6538087762577556</v>
      </c>
      <c r="IO44" s="62">
        <f>VLOOKUP($B44,RD_15[#All],IO$2,0)/IO$1</f>
        <v>2.7068288854003142</v>
      </c>
      <c r="IP44" s="62">
        <f>VLOOKUP($B44,RD_15[#All],IP$2,0)/IP$1</f>
        <v>2.6463332585781565</v>
      </c>
      <c r="IQ44" s="62">
        <f>VLOOKUP($B44,RD_15[#All],IQ$2,0)/IQ$1</f>
        <v>2.6817111459968599</v>
      </c>
      <c r="IR44" s="62">
        <f>VLOOKUP($B44,RD_15[#All],IR$2,0)/IR$1</f>
        <v>2.6302608955670181</v>
      </c>
      <c r="IS44" s="62">
        <f>VLOOKUP($B44,RD_15[#All],IS$2,0)/IS$1</f>
        <v>2.7020258652911711</v>
      </c>
      <c r="IT44" s="62">
        <f>VLOOKUP($B44,RD_15[#All],IT$2,0)/IT$1</f>
        <v>2.6620318457053149</v>
      </c>
      <c r="IU44" s="62">
        <f>VLOOKUP($B44,RD_15[#All],IU$2,0)/IU$1</f>
        <v>2.6934290199596322</v>
      </c>
      <c r="IV44" s="62">
        <f>VLOOKUP($B44,RD_15[#All],IV$2,0)/IV$1</f>
        <v>2.6855797263960528</v>
      </c>
      <c r="IW44" s="62">
        <f>VLOOKUP($B44,RD_15[#All],IW$2,0)/IW$1</f>
        <v>2.6833370710921729</v>
      </c>
      <c r="IX44" s="62">
        <f>VLOOKUP($B44,RD_15[#All],IX$2,0)/IX$1</f>
        <v>2.6900650370038126</v>
      </c>
      <c r="IY44" s="62">
        <f>VLOOKUP($B44,RD_15[#All],IY$2,0)/IY$1</f>
        <v>2.6971667787994318</v>
      </c>
      <c r="IZ44" s="62">
        <f>VLOOKUP($B44,RD_15[#All],IZ$2,0)/IZ$1</f>
        <v>2.6930212644498361</v>
      </c>
      <c r="JA44" s="62">
        <f>VLOOKUP($B44,RD_15[#All],JA$2,0)/JA$1</f>
        <v>2.6440863152144223</v>
      </c>
      <c r="JB44" s="62">
        <f>VLOOKUP($B44,RD_15[#All],JB$2,0)/JB$1</f>
        <v>2.6759265579141358</v>
      </c>
      <c r="JC44" s="62">
        <f>VLOOKUP($B44,RD_15[#All],JC$2,0)/JC$1</f>
        <v>2.7155727155727152</v>
      </c>
      <c r="JD44" s="62">
        <f>VLOOKUP($B44,RD_15[#All],JD$2,0)/JD$1</f>
        <v>2.7639306200491669</v>
      </c>
      <c r="JE44" s="62">
        <f>VLOOKUP($B44,RD_15[#All],JE$2,0)/JE$1</f>
        <v>2.7711276818419677</v>
      </c>
      <c r="JF44" s="62">
        <f>VLOOKUP($B44,RD_15[#All],JF$2,0)/JF$1</f>
        <v>2.7287654363219649</v>
      </c>
      <c r="JG44" s="62">
        <f>VLOOKUP($B44,RD_15[#All],JG$2,0)/JG$1</f>
        <v>2.7370328580709131</v>
      </c>
      <c r="JH44" s="62">
        <f>VLOOKUP($B44,RD_15[#All],JH$2,0)/JH$1</f>
        <v>2.758313115455973</v>
      </c>
      <c r="JI44" s="62">
        <f>VLOOKUP($B44,RD_15[#All],JI$2,0)/JI$1</f>
        <v>2.7448638318203535</v>
      </c>
      <c r="JJ44" s="62">
        <f>VLOOKUP($B44,RD_15[#All],JJ$2,0)/JJ$1</f>
        <v>2.7209746774964167</v>
      </c>
      <c r="JK44" s="62">
        <f>VLOOKUP($B44,RD_15[#All],JK$2,0)/JK$1</f>
        <v>2.7540316826031113</v>
      </c>
      <c r="JL44" s="62">
        <f>VLOOKUP($B44,RD_15[#All],JL$2,0)/JL$1</f>
        <v>2.7560399159663866</v>
      </c>
      <c r="JM44" s="62">
        <f>VLOOKUP($B44,RD_15[#All],JM$2,0)/JM$1</f>
        <v>2.6862642398847716</v>
      </c>
      <c r="JN44" s="62">
        <f>VLOOKUP($B44,RD_15[#All],JN$2,0)/JN$1</f>
        <v>2.6270638908829862</v>
      </c>
      <c r="JO44" s="62">
        <f>VLOOKUP($B44,RD_15[#All],JO$2,0)/JO$1</f>
        <v>2.7386408275500851</v>
      </c>
      <c r="JP44" s="62">
        <f>VLOOKUP($B44,RD_15[#All],JP$2,0)/JP$1</f>
        <v>2.6945970695970698</v>
      </c>
      <c r="JQ44" s="62">
        <f>VLOOKUP($B44,RD_15[#All],JQ$2,0)/JQ$1</f>
        <v>2.7215245072387932</v>
      </c>
      <c r="JR44" s="62">
        <f>VLOOKUP($B44,RD_15[#All],JR$2,0)/JR$1</f>
        <v>2.6879469736612593</v>
      </c>
      <c r="JS44" s="62">
        <f>VLOOKUP($B44,RD_15[#All],JS$2,0)/JS$1</f>
        <v>2.7417923691215615</v>
      </c>
      <c r="JT44" s="62">
        <f>VLOOKUP($B44,RD_15[#All],JT$2,0)/JT$1</f>
        <v>2.7468396265388746</v>
      </c>
      <c r="JU44" s="62">
        <f>VLOOKUP($B44,RD_15[#All],JU$2,0)/JU$1</f>
        <v>2.735122020836307</v>
      </c>
      <c r="JV44" s="62">
        <f>VLOOKUP($B44,RD_15[#All],JV$2,0)/JV$1</f>
        <v>2.7063492063492061</v>
      </c>
      <c r="JW44" s="62">
        <f>VLOOKUP($B44,RD_15[#All],JW$2,0)/JW$1</f>
        <v>2.6938775510204076</v>
      </c>
      <c r="JX44" s="62">
        <f>VLOOKUP($B44,RD_15[#All],JX$2,0)/JX$1</f>
        <v>2.6814058956916096</v>
      </c>
      <c r="JY44" s="62">
        <f>VLOOKUP($B44,RD_15[#All],JY$2,0)/JY$1</f>
        <v>2.6961451247165531</v>
      </c>
      <c r="JZ44" s="62">
        <f>VLOOKUP($B44,RD_15[#All],JZ$2,0)/JZ$1</f>
        <v>2.6194255479969764</v>
      </c>
      <c r="KA44" s="62">
        <f>VLOOKUP($B44,RD_15[#All],KA$2,0)/KA$1</f>
        <v>2.6322751322751321</v>
      </c>
      <c r="KB44" s="62">
        <f>VLOOKUP($B44,RD_15[#All],KB$2,0)/KB$1</f>
        <v>2.6969009826152681</v>
      </c>
      <c r="KC44" s="62">
        <f>VLOOKUP($B44,RD_15[#All],KC$2,0)/KC$1</f>
        <v>2.6541950113378681</v>
      </c>
      <c r="KD44" s="62">
        <f>VLOOKUP($B44,RD_15[#All],KD$2,0)/KD$1</f>
        <v>2.6360544217687072</v>
      </c>
      <c r="KE44" s="62">
        <f>VLOOKUP($B44,RD_15[#All],KE$2,0)/KE$1</f>
        <v>2.7358276643990926</v>
      </c>
      <c r="KF44" s="62">
        <f>VLOOKUP($B44,RD_15[#All],KF$2,0)/KF$1</f>
        <v>2.7201518288474809</v>
      </c>
      <c r="KG44" s="62">
        <f>VLOOKUP($B44,RD_15[#All],KG$2,0)/KG$1</f>
        <v>2.7210884353741496</v>
      </c>
      <c r="KH44" s="62">
        <f>VLOOKUP($B44,RD_15[#All],KH$2,0)/KH$1</f>
        <v>2.7320483749055176</v>
      </c>
      <c r="KI44" s="62">
        <f>VLOOKUP($B44,RD_15[#All],KI$2,0)/KI$1</f>
        <v>2.7436507936507937</v>
      </c>
      <c r="KJ44" s="62">
        <f>VLOOKUP($B44,RD_15[#All],KJ$2,0)/KJ$1</f>
        <v>2.6769841269841272</v>
      </c>
      <c r="KK44" s="62">
        <f>VLOOKUP($B44,RD_15[#All],KK$2,0)/KK$1</f>
        <v>2.6682539682539681</v>
      </c>
      <c r="KL44" s="62">
        <f>VLOOKUP($B44,RD_15[#All],KL$2,0)/KL$1</f>
        <v>2.682648401826484</v>
      </c>
      <c r="KM44" s="62">
        <f>VLOOKUP($B44,RD_15[#All],KM$2,0)/KM$1</f>
        <v>2.7172754946727551</v>
      </c>
      <c r="KN44" s="62">
        <f>VLOOKUP($B44,RD_15[#All],KN$2,0)/KN$1</f>
        <v>2.6943496397421312</v>
      </c>
      <c r="KO44" s="62">
        <f>VLOOKUP($B44,RD_15[#All],KO$2,0)/KO$1</f>
        <v>2.6943496397421312</v>
      </c>
      <c r="KP44" s="62">
        <f>VLOOKUP($B44,RD_15[#All],KP$2,0)/KP$1</f>
        <v>2.7189988623435726</v>
      </c>
      <c r="KQ44" s="62">
        <f>VLOOKUP($B44,RD_15[#All],KQ$2,0)/KQ$1</f>
        <v>2.7147802007615094</v>
      </c>
      <c r="KR44" s="62">
        <f>VLOOKUP($B44,RD_15[#All],KR$2,0)/KR$1</f>
        <v>2.6806977626090256</v>
      </c>
      <c r="KS44" s="62">
        <f>VLOOKUP($B44,RD_15[#All],KS$2,0)/KS$1</f>
        <v>2.6761471368979906</v>
      </c>
      <c r="KT44" s="62">
        <f>VLOOKUP($B44,RD_15[#All],KT$2,0)/KT$1</f>
        <v>2.7265832385286313</v>
      </c>
      <c r="KU44" s="62">
        <f>VLOOKUP($B44,RD_15[#All],KU$2,0)/KU$1</f>
        <v>2.6992794842624193</v>
      </c>
      <c r="KV44" s="62">
        <f>VLOOKUP($B44,RD_15[#All],KV$2,0)/KV$1</f>
        <v>2.7354297693920335</v>
      </c>
      <c r="KW44" s="62">
        <f>VLOOKUP($B44,RD_15[#All],KW$2,0)/KW$1</f>
        <v>2.7136897990140314</v>
      </c>
      <c r="KX44" s="62">
        <f>VLOOKUP($B44,RD_15[#All],KX$2,0)/KX$1</f>
        <v>2.7656840513983365</v>
      </c>
      <c r="KY44" s="62">
        <f>VLOOKUP($B44,RD_15[#All],KY$2,0)/KY$1</f>
        <v>2.7468253968253968</v>
      </c>
      <c r="KZ44" s="62">
        <f>VLOOKUP($B44,RD_15[#All],KZ$2,0)/KZ$1</f>
        <v>2.7119047619047616</v>
      </c>
      <c r="LA44" s="62">
        <f>VLOOKUP($B44,RD_15[#All],LA$2,0)/LA$1</f>
        <v>2.7527472527472527</v>
      </c>
      <c r="LB44" s="62">
        <f>VLOOKUP($B44,RD_15[#All],LB$2,0)/LB$1</f>
        <v>2.6588628762541808</v>
      </c>
      <c r="LC44" s="62">
        <f>VLOOKUP($B44,RD_15[#All],LC$2,0)/LC$1</f>
        <v>2.7682539682539682</v>
      </c>
      <c r="LD44" s="62">
        <f>VLOOKUP($B44,RD_15[#All],LD$2,0)/LD$1</f>
        <v>2.7027734170591313</v>
      </c>
      <c r="LE44" s="62">
        <f>VLOOKUP($B44,RD_15[#All],LE$2,0)/LE$1</f>
        <v>2.6369888614786574</v>
      </c>
      <c r="LF44" s="62">
        <f>VLOOKUP($B44,RD_15[#All],LF$2,0)/LF$1</f>
        <v>2.6941765717275916</v>
      </c>
      <c r="LG44" s="62">
        <f>VLOOKUP($B44,RD_15[#All],LG$2,0)/LG$1</f>
        <v>2.7154761904761902</v>
      </c>
      <c r="LH44" s="62">
        <f>VLOOKUP($B44,RD_15[#All],LH$2,0)/LH$1</f>
        <v>2.6588449144840123</v>
      </c>
      <c r="LI44" s="62">
        <f>VLOOKUP($B44,RD_15[#All],LI$2,0)/LI$1</f>
        <v>2.6885699334678921</v>
      </c>
      <c r="LJ44" s="62">
        <f>VLOOKUP($B44,RD_15[#All],LJ$2,0)/LJ$1</f>
        <v>2.7126444983587841</v>
      </c>
      <c r="LK44" s="62">
        <f>VLOOKUP($B44,RD_15[#All],LK$2,0)/LK$1</f>
        <v>2.669937205651491</v>
      </c>
      <c r="LL44" s="62">
        <f>VLOOKUP($B44,RD_15[#All],LL$2,0)/LL$1</f>
        <v>2.6907378335949765</v>
      </c>
      <c r="LM44" s="62">
        <f>VLOOKUP($B44,RD_15[#All],LM$2,0)/LM$1</f>
        <v>2.7468789713687669</v>
      </c>
      <c r="LN44" s="62">
        <f>VLOOKUP($B44,RD_15[#All],LN$2,0)/LN$1</f>
        <v>2.7180982283023098</v>
      </c>
      <c r="LO44" s="62">
        <f>VLOOKUP($B44,RD_15[#All],LO$2,0)/LO$1</f>
        <v>2.6717500186887939</v>
      </c>
      <c r="LP44" s="62">
        <f>VLOOKUP($B44,RD_15[#All],LP$2,0)/LP$1</f>
        <v>2.7210884353741496</v>
      </c>
      <c r="LQ44" s="62">
        <f>VLOOKUP($B44,RD_15[#All],LQ$2,0)/LQ$1</f>
        <v>2.692681468191672</v>
      </c>
      <c r="LR44" s="62">
        <f>VLOOKUP($B44,RD_15[#All],LR$2,0)/LR$1</f>
        <v>2.6773566569484935</v>
      </c>
      <c r="LS44" s="62">
        <f>VLOOKUP($B44,RD_15[#All],LS$2,0)/LS$1</f>
        <v>2.7604968321580698</v>
      </c>
      <c r="LT44" s="62">
        <f>VLOOKUP($B44,RD_15[#All],LT$2,0)/LT$1</f>
        <v>2.6868131868131866</v>
      </c>
      <c r="LU44" s="62">
        <f>VLOOKUP($B44,RD_15[#All],LU$2,0)/LU$1</f>
        <v>2.7307692307692304</v>
      </c>
      <c r="LV44" s="62">
        <f>VLOOKUP($B44,RD_15[#All],LV$2,0)/LV$1</f>
        <v>2.6122448979591835</v>
      </c>
      <c r="LW44" s="62">
        <f>VLOOKUP($B44,RD_15[#All],LW$2,0)/LW$1</f>
        <v>2.803767660910518</v>
      </c>
      <c r="LX44" s="62">
        <f>VLOOKUP($B44,RD_15[#All],LX$2,0)/LX$1</f>
        <v>2.7982731554160125</v>
      </c>
      <c r="LY44" s="62">
        <f>VLOOKUP($B44,RD_15[#All],LY$2,0)/LY$1</f>
        <v>2.7527472527472527</v>
      </c>
      <c r="LZ44" s="62">
        <f>VLOOKUP($B44,RD_15[#All],LZ$2,0)/LZ$1</f>
        <v>2.6822157434402332</v>
      </c>
      <c r="MA44" s="62">
        <f>VLOOKUP($B44,RD_15[#All],MA$2,0)/MA$1</f>
        <v>2.746505195484787</v>
      </c>
      <c r="MB44" s="62">
        <f>VLOOKUP($B44,RD_15[#All],MB$2,0)/MB$1</f>
        <v>2.7311803842416085</v>
      </c>
      <c r="MC44" s="62">
        <f>VLOOKUP($B44,RD_15[#All],MC$2,0)/MC$1</f>
        <v>2.659789190401435</v>
      </c>
      <c r="MD44" s="62">
        <f>VLOOKUP($B44,RD_15[#All],MD$2,0)/MD$1</f>
        <v>2.7098751588547505</v>
      </c>
      <c r="ME44" s="62">
        <f>VLOOKUP($B44,RD_15[#All],ME$2,0)/ME$1</f>
        <v>2.7457576437168272</v>
      </c>
      <c r="MF44" s="62">
        <f>VLOOKUP($B44,RD_15[#All],MF$2,0)/MF$1</f>
        <v>2.7281901771697687</v>
      </c>
      <c r="MG44" s="62">
        <f>VLOOKUP($B44,RD_15[#All],MG$2,0)/MG$1</f>
        <v>2.7438887642969276</v>
      </c>
      <c r="MH44" s="62">
        <f>VLOOKUP($B44,RD_15[#All],MH$2,0)/MH$1</f>
        <v>2.7648202137998057</v>
      </c>
      <c r="MI44" s="62">
        <f>VLOOKUP($B44,RD_15[#All],MI$2,0)/MI$1</f>
        <v>2.7143604694625103</v>
      </c>
      <c r="MJ44" s="62">
        <f>VLOOKUP($B44,RD_15[#All],MJ$2,0)/MJ$1</f>
        <v>2.7350863422291991</v>
      </c>
      <c r="MK44" s="62">
        <f>VLOOKUP($B44,RD_15[#All],MK$2,0)/MK$1</f>
        <v>2.7472527472527473</v>
      </c>
      <c r="ML44" s="62">
        <f>VLOOKUP($B44,RD_15[#All],ML$2,0)/ML$1</f>
        <v>2.7622037826119459</v>
      </c>
      <c r="MM44" s="62">
        <f>VLOOKUP($B44,RD_15[#All],MM$2,0)/MM$1</f>
        <v>5.0966702470461867</v>
      </c>
      <c r="MN44" s="62">
        <f>VLOOKUP($B44,RD_15[#All],MN$2,0)/MN$1</f>
        <v>2.7315541601255884</v>
      </c>
      <c r="MO44" s="62">
        <f>VLOOKUP($B44,RD_15[#All],MO$2,0)/MO$1</f>
        <v>2.7774725274725274</v>
      </c>
      <c r="MP44" s="62">
        <f>VLOOKUP($B44,RD_15[#All],MP$2,0)/MP$1</f>
        <v>2.7262023690595121</v>
      </c>
      <c r="MQ44" s="62">
        <f>VLOOKUP($B44,RD_15[#All],MQ$2,0)/MQ$1</f>
        <v>2.7330492636615085</v>
      </c>
      <c r="MR44" s="62">
        <f>VLOOKUP($B44,RD_15[#All],MR$2,0)/MR$1</f>
        <v>2.7390296778051875</v>
      </c>
      <c r="MS44" s="62">
        <f>VLOOKUP($B44,RD_15[#All],MS$2,0)/MS$1</f>
        <v>2.7448979591836733</v>
      </c>
      <c r="MT44" s="62">
        <f>VLOOKUP($B44,RD_15[#All],MT$2,0)/MT$1</f>
        <v>2.7465391751106036</v>
      </c>
      <c r="MU44" s="62">
        <f>VLOOKUP($B44,RD_15[#All],MU$2,0)/MU$1</f>
        <v>2.738655901921208</v>
      </c>
      <c r="MV44" s="62">
        <f>VLOOKUP($B44,RD_15[#All],MV$2,0)/MV$1</f>
        <v>2.7611674040245471</v>
      </c>
      <c r="MW44" s="62">
        <f>VLOOKUP($B44,RD_15[#All],MW$2,0)/MW$1</f>
        <v>2.705651491365777</v>
      </c>
      <c r="MX44" s="62">
        <f>VLOOKUP($B44,RD_15[#All],MX$2,0)/MX$1</f>
        <v>2.744636316064887</v>
      </c>
      <c r="MY44" s="62">
        <f>VLOOKUP($B44,RD_15[#All],MY$2,0)/MY$1</f>
        <v>2.7119309262166404</v>
      </c>
      <c r="MZ44" s="62">
        <f>VLOOKUP($B44,RD_15[#All],MZ$2,0)/MZ$1</f>
        <v>2.7350863422291991</v>
      </c>
      <c r="NA44" s="62">
        <f>VLOOKUP($B44,RD_15[#All],NA$2,0)/NA$1</f>
        <v>2.7584070065273076</v>
      </c>
      <c r="NB44" s="62">
        <f>VLOOKUP($B44,RD_15[#All],NB$2,0)/NB$1</f>
        <v>2.7923861852433278</v>
      </c>
      <c r="NC44" s="62">
        <f>VLOOKUP($B44,RD_15[#All],NC$2,0)/NC$1</f>
        <v>2.7888540031397175</v>
      </c>
      <c r="ND44" s="62">
        <f>VLOOKUP($B44,RD_15[#All],ND$2,0)/ND$1</f>
        <v>2.7766875981161694</v>
      </c>
      <c r="NE44" s="62">
        <f>IFERROR(AVERAGEIF(Inv_SY_B20[[#This Row],[BLK1_INV1]:[BLK12_INV31]],"&gt;"&amp;0.1,Inv_SY_B20[[#This Row],[BLK1_INV1]:[BLK12_INV31]]),"")</f>
        <v>2.6945040899203594</v>
      </c>
    </row>
    <row r="45" spans="2:369" x14ac:dyDescent="0.35">
      <c r="B45" s="86">
        <f t="shared" si="7"/>
        <v>45786</v>
      </c>
      <c r="C45" s="62">
        <f>VLOOKUP($B45,RD_15[#All],C$2,0)/C$1</f>
        <v>4.258373205741627</v>
      </c>
      <c r="D45" s="62">
        <f>VLOOKUP($B45,RD_15[#All],D$2,0)/D$1</f>
        <v>4.1315789473684212</v>
      </c>
      <c r="E45" s="62">
        <f>VLOOKUP($B45,RD_15[#All],E$2,0)/E$1</f>
        <v>4.2878787878787881</v>
      </c>
      <c r="F45" s="62">
        <f>VLOOKUP($B45,RD_15[#All],F$2,0)/F$1</f>
        <v>4.2757575757575754</v>
      </c>
      <c r="G45" s="62">
        <f>VLOOKUP($B45,RD_15[#All],G$2,0)/G$1</f>
        <v>4.2212121212121216</v>
      </c>
      <c r="H45" s="62">
        <f>VLOOKUP($B45,RD_15[#All],H$2,0)/H$1</f>
        <v>4.1009870918754752</v>
      </c>
      <c r="I45" s="62">
        <f>VLOOKUP($B45,RD_15[#All],I$2,0)/I$1</f>
        <v>4.3871461361897479</v>
      </c>
      <c r="J45" s="62">
        <f>VLOOKUP($B45,RD_15[#All],J$2,0)/J$1</f>
        <v>4.1401515151515156</v>
      </c>
      <c r="K45" s="62">
        <f>VLOOKUP($B45,RD_15[#All],K$2,0)/K$1</f>
        <v>4.290151515151515</v>
      </c>
      <c r="L45" s="62">
        <f>VLOOKUP($B45,RD_15[#All],L$2,0)/L$1</f>
        <v>4.2969696969696969</v>
      </c>
      <c r="M45" s="62">
        <f>VLOOKUP($B45,RD_15[#All],M$2,0)/M$1</f>
        <v>4.3318181818181811</v>
      </c>
      <c r="N45" s="62">
        <f>VLOOKUP($B45,RD_15[#All],N$2,0)/N$1</f>
        <v>4.297727272727272</v>
      </c>
      <c r="O45" s="62">
        <f>VLOOKUP($B45,RD_15[#All],O$2,0)/O$1</f>
        <v>4.2757575757575754</v>
      </c>
      <c r="P45" s="62">
        <f>VLOOKUP($B45,RD_15[#All],P$2,0)/P$1</f>
        <v>4.2992424242424239</v>
      </c>
      <c r="Q45" s="62">
        <f>VLOOKUP($B45,RD_15[#All],Q$2,0)/Q$1</f>
        <v>4.3242424242424242</v>
      </c>
      <c r="R45" s="62">
        <f>VLOOKUP($B45,RD_15[#All],R$2,0)/R$1</f>
        <v>4.3219696969696972</v>
      </c>
      <c r="S45" s="62">
        <f>VLOOKUP($B45,RD_15[#All],S$2,0)/S$1</f>
        <v>4.280701754385964</v>
      </c>
      <c r="T45" s="62">
        <f>VLOOKUP($B45,RD_15[#All],T$2,0)/T$1</f>
        <v>4.3102073365231259</v>
      </c>
      <c r="U45" s="62">
        <f>VLOOKUP($B45,RD_15[#All],U$2,0)/U$1</f>
        <v>4.2848484848484851</v>
      </c>
      <c r="V45" s="62">
        <f>VLOOKUP($B45,RD_15[#All],V$2,0)/V$1</f>
        <v>4.334848484848485</v>
      </c>
      <c r="W45" s="62">
        <f>VLOOKUP($B45,RD_15[#All],W$2,0)/W$1</f>
        <v>4.4757575757575756</v>
      </c>
      <c r="X45" s="62">
        <f>VLOOKUP($B45,RD_15[#All],X$2,0)/X$1</f>
        <v>4.413636363636364</v>
      </c>
      <c r="Y45" s="62">
        <f>VLOOKUP($B45,RD_15[#All],Y$2,0)/Y$1</f>
        <v>4.4462121212121213</v>
      </c>
      <c r="Z45" s="62">
        <f>VLOOKUP($B45,RD_15[#All],Z$2,0)/Z$1</f>
        <v>4.422727272727272</v>
      </c>
      <c r="AA45" s="62">
        <f>VLOOKUP($B45,RD_15[#All],AA$2,0)/AA$1</f>
        <v>4.4249999999999998</v>
      </c>
      <c r="AB45" s="62">
        <f>VLOOKUP($B45,RD_15[#All],AB$2,0)/AB$1</f>
        <v>4.4007575757575754</v>
      </c>
      <c r="AC45" s="62">
        <f>VLOOKUP($B45,RD_15[#All],AC$2,0)/AC$1</f>
        <v>4.4356060606060606</v>
      </c>
      <c r="AD45" s="62">
        <f>VLOOKUP($B45,RD_15[#All],AD$2,0)/AD$1</f>
        <v>4.3999999999999995</v>
      </c>
      <c r="AE45" s="62">
        <f>VLOOKUP($B45,RD_15[#All],AE$2,0)/AE$1</f>
        <v>4.4727272727272727</v>
      </c>
      <c r="AF45" s="62">
        <f>VLOOKUP($B45,RD_15[#All],AF$2,0)/AF$1</f>
        <v>4.4666666666666668</v>
      </c>
      <c r="AG45" s="62">
        <f>VLOOKUP($B45,RD_15[#All],AG$2,0)/AG$1</f>
        <v>4.3992424242424244</v>
      </c>
      <c r="AH45" s="62">
        <f>VLOOKUP($B45,RD_15[#All],AH$2,0)/AH$1</f>
        <v>4.4090909090909092</v>
      </c>
      <c r="AI45" s="62">
        <f>VLOOKUP($B45,RD_15[#All],AI$2,0)/AI$1</f>
        <v>4.2053030303030301</v>
      </c>
      <c r="AJ45" s="62">
        <f>VLOOKUP($B45,RD_15[#All],AJ$2,0)/AJ$1</f>
        <v>4.1722488038277517</v>
      </c>
      <c r="AK45" s="62">
        <f>VLOOKUP($B45,RD_15[#All],AK$2,0)/AK$1</f>
        <v>4.2105263157894735</v>
      </c>
      <c r="AL45" s="62">
        <f>VLOOKUP($B45,RD_15[#All],AL$2,0)/AL$1</f>
        <v>4.2216905901116419</v>
      </c>
      <c r="AM45" s="62">
        <f>VLOOKUP($B45,RD_15[#All],AM$2,0)/AM$1</f>
        <v>4.2830940988835726</v>
      </c>
      <c r="AN45" s="62">
        <f>VLOOKUP($B45,RD_15[#All],AN$2,0)/AN$1</f>
        <v>4.2934609250398719</v>
      </c>
      <c r="AO45" s="62">
        <f>VLOOKUP($B45,RD_15[#All],AO$2,0)/AO$1</f>
        <v>4.2287878787878794</v>
      </c>
      <c r="AP45" s="62">
        <f>VLOOKUP($B45,RD_15[#All],AP$2,0)/AP$1</f>
        <v>4.2575757575757569</v>
      </c>
      <c r="AQ45" s="62">
        <f>VLOOKUP($B45,RD_15[#All],AQ$2,0)/AQ$1</f>
        <v>4.165151515151515</v>
      </c>
      <c r="AR45" s="62">
        <f>VLOOKUP($B45,RD_15[#All],AR$2,0)/AR$1</f>
        <v>4.2567760342368048</v>
      </c>
      <c r="AS45" s="62">
        <f>VLOOKUP($B45,RD_15[#All],AS$2,0)/AS$1</f>
        <v>4.3640776699029127</v>
      </c>
      <c r="AT45" s="62">
        <f>VLOOKUP($B45,RD_15[#All],AT$2,0)/AT$1</f>
        <v>4.310672514619883</v>
      </c>
      <c r="AU45" s="62">
        <f>VLOOKUP($B45,RD_15[#All],AU$2,0)/AU$1</f>
        <v>4.3326023391812862</v>
      </c>
      <c r="AV45" s="62">
        <f>VLOOKUP($B45,RD_15[#All],AV$2,0)/AV$1</f>
        <v>4.4211287988422576</v>
      </c>
      <c r="AW45" s="62">
        <f>VLOOKUP($B45,RD_15[#All],AW$2,0)/AW$1</f>
        <v>4.4215817694369983</v>
      </c>
      <c r="AX45" s="62">
        <f>VLOOKUP($B45,RD_15[#All],AX$2,0)/AX$1</f>
        <v>4.378360215053763</v>
      </c>
      <c r="AY45" s="62">
        <f>VLOOKUP($B45,RD_15[#All],AY$2,0)/AY$1</f>
        <v>4.3221271393643033</v>
      </c>
      <c r="AZ45" s="62">
        <f>VLOOKUP($B45,RD_15[#All],AZ$2,0)/AZ$1</f>
        <v>4.3461270062805299</v>
      </c>
      <c r="BA45" s="62">
        <f>VLOOKUP($B45,RD_15[#All],BA$2,0)/BA$1</f>
        <v>4.362903225806452</v>
      </c>
      <c r="BB45" s="62">
        <f>VLOOKUP($B45,RD_15[#All],BB$2,0)/BB$1</f>
        <v>4.2523567802755613</v>
      </c>
      <c r="BC45" s="62">
        <f>VLOOKUP($B45,RD_15[#All],BC$2,0)/BC$1</f>
        <v>4.1969696969696972</v>
      </c>
      <c r="BD45" s="62">
        <f>VLOOKUP($B45,RD_15[#All],BD$2,0)/BD$1</f>
        <v>4.2077294685990339</v>
      </c>
      <c r="BE45" s="62">
        <f>VLOOKUP($B45,RD_15[#All],BE$2,0)/BE$1</f>
        <v>4.18024861878453</v>
      </c>
      <c r="BF45" s="62">
        <f>VLOOKUP($B45,RD_15[#All],BF$2,0)/BF$1</f>
        <v>4.2666200139958015</v>
      </c>
      <c r="BG45" s="62">
        <f>VLOOKUP($B45,RD_15[#All],BG$2,0)/BG$1</f>
        <v>4.2446236559139781</v>
      </c>
      <c r="BH45" s="62">
        <f>VLOOKUP($B45,RD_15[#All],BH$2,0)/BH$1</f>
        <v>4.0525946704067319</v>
      </c>
      <c r="BI45" s="62">
        <f>VLOOKUP($B45,RD_15[#All],BI$2,0)/BI$1</f>
        <v>4.0734824281150157</v>
      </c>
      <c r="BJ45" s="62">
        <f>VLOOKUP($B45,RD_15[#All],BJ$2,0)/BJ$1</f>
        <v>4.0549374130737137</v>
      </c>
      <c r="BK45" s="62">
        <f>VLOOKUP($B45,RD_15[#All],BK$2,0)/BK$1</f>
        <v>4.2727272727272725</v>
      </c>
      <c r="BL45" s="62">
        <f>VLOOKUP($B45,RD_15[#All],BL$2,0)/BL$1</f>
        <v>4.1982484076433115</v>
      </c>
      <c r="BM45" s="62">
        <f>VLOOKUP($B45,RD_15[#All],BM$2,0)/BM$1</f>
        <v>4.230938416422287</v>
      </c>
      <c r="BN45" s="62">
        <f>VLOOKUP($B45,RD_15[#All],BN$2,0)/BN$1</f>
        <v>4.6735679779158037</v>
      </c>
      <c r="BO45" s="62">
        <f>VLOOKUP($B45,RD_15[#All],BO$2,0)/BO$1</f>
        <v>4.5948930296756378</v>
      </c>
      <c r="BP45" s="62">
        <f>VLOOKUP($B45,RD_15[#All],BP$2,0)/BP$1</f>
        <v>4.5721703011422647</v>
      </c>
      <c r="BQ45" s="62">
        <f>VLOOKUP($B45,RD_15[#All],BQ$2,0)/BQ$1</f>
        <v>4.6628709454796411</v>
      </c>
      <c r="BR45" s="62">
        <f>VLOOKUP($B45,RD_15[#All],BR$2,0)/BR$1</f>
        <v>4.741890959282264</v>
      </c>
      <c r="BS45" s="62">
        <f>VLOOKUP($B45,RD_15[#All],BS$2,0)/BS$1</f>
        <v>4.6504233627095211</v>
      </c>
      <c r="BT45" s="62">
        <f>VLOOKUP($B45,RD_15[#All],BT$2,0)/BT$1</f>
        <v>4.5876466528640441</v>
      </c>
      <c r="BU45" s="62">
        <f>VLOOKUP($B45,RD_15[#All],BU$2,0)/BU$1</f>
        <v>4.6766735679779154</v>
      </c>
      <c r="BV45" s="62">
        <f>VLOOKUP($B45,RD_15[#All],BV$2,0)/BV$1</f>
        <v>4.7391304347826084</v>
      </c>
      <c r="BW45" s="62">
        <f>VLOOKUP($B45,RD_15[#All],BW$2,0)/BW$1</f>
        <v>4.6048999309868872</v>
      </c>
      <c r="BX45" s="62">
        <f>VLOOKUP($B45,RD_15[#All],BX$2,0)/BX$1</f>
        <v>4.6051121544079292</v>
      </c>
      <c r="BY45" s="62">
        <f>VLOOKUP($B45,RD_15[#All],BY$2,0)/BY$1</f>
        <v>4.599723947550034</v>
      </c>
      <c r="BZ45" s="62">
        <f>VLOOKUP($B45,RD_15[#All],BZ$2,0)/BZ$1</f>
        <v>4.6471861471861473</v>
      </c>
      <c r="CA45" s="62">
        <f>VLOOKUP($B45,RD_15[#All],CA$2,0)/CA$1</f>
        <v>4.5775613275613285</v>
      </c>
      <c r="CB45" s="62">
        <f>VLOOKUP($B45,RD_15[#All],CB$2,0)/CB$1</f>
        <v>4.5282953761214628</v>
      </c>
      <c r="CC45" s="62">
        <f>VLOOKUP($B45,RD_15[#All],CC$2,0)/CC$1</f>
        <v>4.5938578329882676</v>
      </c>
      <c r="CD45" s="62">
        <f>VLOOKUP($B45,RD_15[#All],CD$2,0)/CD$1</f>
        <v>4.5800552104899932</v>
      </c>
      <c r="CE45" s="62">
        <f>VLOOKUP($B45,RD_15[#All],CE$2,0)/CE$1</f>
        <v>4.5534851621808139</v>
      </c>
      <c r="CF45" s="62">
        <f>VLOOKUP($B45,RD_15[#All],CF$2,0)/CF$1</f>
        <v>4.6008597883597888</v>
      </c>
      <c r="CG45" s="62">
        <f>VLOOKUP($B45,RD_15[#All],CG$2,0)/CG$1</f>
        <v>4.5838509316770191</v>
      </c>
      <c r="CH45" s="62">
        <f>VLOOKUP($B45,RD_15[#All],CH$2,0)/CH$1</f>
        <v>4.65007215007215</v>
      </c>
      <c r="CI45" s="62">
        <f>VLOOKUP($B45,RD_15[#All],CI$2,0)/CI$1</f>
        <v>4.6528640441683917</v>
      </c>
      <c r="CJ45" s="62">
        <f>VLOOKUP($B45,RD_15[#All],CJ$2,0)/CJ$1</f>
        <v>4.654401154401155</v>
      </c>
      <c r="CK45" s="62">
        <f>VLOOKUP($B45,RD_15[#All],CK$2,0)/CK$1</f>
        <v>4.6316738816738825</v>
      </c>
      <c r="CL45" s="62">
        <f>VLOOKUP($B45,RD_15[#All],CL$2,0)/CL$1</f>
        <v>4.5736996716778986</v>
      </c>
      <c r="CM45" s="62">
        <f>VLOOKUP($B45,RD_15[#All],CM$2,0)/CM$1</f>
        <v>4.591787439613527</v>
      </c>
      <c r="CN45" s="62">
        <f>VLOOKUP($B45,RD_15[#All],CN$2,0)/CN$1</f>
        <v>4.4220151828847483</v>
      </c>
      <c r="CO45" s="62">
        <f>VLOOKUP($B45,RD_15[#All],CO$2,0)/CO$1</f>
        <v>4.5928226363008973</v>
      </c>
      <c r="CP45" s="62">
        <f>VLOOKUP($B45,RD_15[#All],CP$2,0)/CP$1</f>
        <v>4.7022084195997236</v>
      </c>
      <c r="CQ45" s="62">
        <f>VLOOKUP($B45,RD_15[#All],CQ$2,0)/CQ$1</f>
        <v>4.7777777777777777</v>
      </c>
      <c r="CR45" s="62">
        <f>VLOOKUP($B45,RD_15[#All],CR$2,0)/CR$1</f>
        <v>4.7870945479641129</v>
      </c>
      <c r="CS45" s="62">
        <f>VLOOKUP($B45,RD_15[#All],CS$2,0)/CS$1</f>
        <v>4.7839889579020012</v>
      </c>
      <c r="CT45" s="62">
        <f>VLOOKUP($B45,RD_15[#All],CT$2,0)/CT$1</f>
        <v>4.8071083505866108</v>
      </c>
      <c r="CU45" s="62">
        <f>VLOOKUP($B45,RD_15[#All],CU$2,0)/CU$1</f>
        <v>4.7619047619047619</v>
      </c>
      <c r="CV45" s="62">
        <f>VLOOKUP($B45,RD_15[#All],CV$2,0)/CV$1</f>
        <v>4.7553485162180813</v>
      </c>
      <c r="CW45" s="62">
        <f>VLOOKUP($B45,RD_15[#All],CW$2,0)/CW$1</f>
        <v>4.7339544513457561</v>
      </c>
      <c r="CX45" s="62">
        <f>VLOOKUP($B45,RD_15[#All],CX$2,0)/CX$1</f>
        <v>4.7445887445887447</v>
      </c>
      <c r="CY45" s="62">
        <f>VLOOKUP($B45,RD_15[#All],CY$2,0)/CY$1</f>
        <v>4.7092352092352101</v>
      </c>
      <c r="CZ45" s="62">
        <f>VLOOKUP($B45,RD_15[#All],CZ$2,0)/CZ$1</f>
        <v>4.7111801242236018</v>
      </c>
      <c r="DA45" s="62">
        <f>VLOOKUP($B45,RD_15[#All],DA$2,0)/DA$1</f>
        <v>4.5962905182873985</v>
      </c>
      <c r="DB45" s="62">
        <f>VLOOKUP($B45,RD_15[#All],DB$2,0)/DB$1</f>
        <v>4.7553485162180813</v>
      </c>
      <c r="DC45" s="62">
        <f>VLOOKUP($B45,RD_15[#All],DC$2,0)/DC$1</f>
        <v>4.9696342305037957</v>
      </c>
      <c r="DD45" s="62">
        <f>VLOOKUP($B45,RD_15[#All],DD$2,0)/DD$1</f>
        <v>4.7732919254658386</v>
      </c>
      <c r="DE45" s="62">
        <f>VLOOKUP($B45,RD_15[#All],DE$2,0)/DE$1</f>
        <v>4.812284334023464</v>
      </c>
      <c r="DF45" s="62">
        <f>VLOOKUP($B45,RD_15[#All],DF$2,0)/DF$1</f>
        <v>4.7546583850931681</v>
      </c>
      <c r="DG45" s="62">
        <f>VLOOKUP($B45,RD_15[#All],DG$2,0)/DG$1</f>
        <v>4.7374051069703249</v>
      </c>
      <c r="DH45" s="62">
        <f>VLOOKUP($B45,RD_15[#All],DH$2,0)/DH$1</f>
        <v>4.8305728088336783</v>
      </c>
      <c r="DI45" s="62">
        <f>VLOOKUP($B45,RD_15[#All],DI$2,0)/DI$1</f>
        <v>4.7726017943409245</v>
      </c>
      <c r="DJ45" s="62">
        <f>VLOOKUP($B45,RD_15[#All],DJ$2,0)/DJ$1</f>
        <v>4.8250517598343681</v>
      </c>
      <c r="DK45" s="62">
        <f>VLOOKUP($B45,RD_15[#All],DK$2,0)/DK$1</f>
        <v>4.7252456538170815</v>
      </c>
      <c r="DL45" s="62">
        <f>VLOOKUP($B45,RD_15[#All],DL$2,0)/DL$1</f>
        <v>4.6518759018759024</v>
      </c>
      <c r="DM45" s="62">
        <f>VLOOKUP($B45,RD_15[#All],DM$2,0)/DM$1</f>
        <v>4.6231884057971016</v>
      </c>
      <c r="DN45" s="62">
        <f>VLOOKUP($B45,RD_15[#All],DN$2,0)/DN$1</f>
        <v>4.6821946169772257</v>
      </c>
      <c r="DO45" s="62">
        <f>VLOOKUP($B45,RD_15[#All],DO$2,0)/DO$1</f>
        <v>4.658385093167702</v>
      </c>
      <c r="DP45" s="62">
        <f>VLOOKUP($B45,RD_15[#All],DP$2,0)/DP$1</f>
        <v>4.6739130434782608</v>
      </c>
      <c r="DQ45" s="62">
        <f>VLOOKUP($B45,RD_15[#All],DQ$2,0)/DQ$1</f>
        <v>4.6442374051069706</v>
      </c>
      <c r="DR45" s="62">
        <f>VLOOKUP($B45,RD_15[#All],DR$2,0)/DR$1</f>
        <v>4.6280193236714977</v>
      </c>
      <c r="DS45" s="62">
        <f>VLOOKUP($B45,RD_15[#All],DS$2,0)/DS$1</f>
        <v>4.6269841269841274</v>
      </c>
      <c r="DT45" s="62">
        <f>VLOOKUP($B45,RD_15[#All],DT$2,0)/DT$1</f>
        <v>4.6597653554175293</v>
      </c>
      <c r="DU45" s="62">
        <f>VLOOKUP($B45,RD_15[#All],DU$2,0)/DU$1</f>
        <v>4.6114718614718617</v>
      </c>
      <c r="DV45" s="62">
        <f>VLOOKUP($B45,RD_15[#All],DV$2,0)/DV$1</f>
        <v>4.65007215007215</v>
      </c>
      <c r="DW45" s="62">
        <f>VLOOKUP($B45,RD_15[#All],DW$2,0)/DW$1</f>
        <v>4.6642512077294684</v>
      </c>
      <c r="DX45" s="62">
        <f>VLOOKUP($B45,RD_15[#All],DX$2,0)/DX$1</f>
        <v>4.6228433402346445</v>
      </c>
      <c r="DY45" s="62">
        <f>VLOOKUP($B45,RD_15[#All],DY$2,0)/DY$1</f>
        <v>4.5603864734299515</v>
      </c>
      <c r="DZ45" s="62">
        <f>VLOOKUP($B45,RD_15[#All],DZ$2,0)/DZ$1</f>
        <v>4.6452726017943409</v>
      </c>
      <c r="EA45" s="62">
        <f>VLOOKUP($B45,RD_15[#All],EA$2,0)/EA$1</f>
        <v>4.6048999309868872</v>
      </c>
      <c r="EB45" s="62">
        <f>VLOOKUP($B45,RD_15[#All],EB$2,0)/EB$1</f>
        <v>4.6080055210489999</v>
      </c>
      <c r="EC45" s="62">
        <f>VLOOKUP($B45,RD_15[#All],EC$2,0)/EC$1</f>
        <v>4.5973084886128364</v>
      </c>
      <c r="ED45" s="62">
        <f>VLOOKUP($B45,RD_15[#All],ED$2,0)/ED$1</f>
        <v>4.2311939268461005</v>
      </c>
      <c r="EE45" s="62">
        <f>VLOOKUP($B45,RD_15[#All],EE$2,0)/EE$1</f>
        <v>4.6311249137336086</v>
      </c>
      <c r="EF45" s="62">
        <f>VLOOKUP($B45,RD_15[#All],EF$2,0)/EF$1</f>
        <v>4.7063492063492065</v>
      </c>
      <c r="EG45" s="62">
        <f>VLOOKUP($B45,RD_15[#All],EG$2,0)/EG$1</f>
        <v>4.6017943409247755</v>
      </c>
      <c r="EH45" s="62">
        <f>VLOOKUP($B45,RD_15[#All],EH$2,0)/EH$1</f>
        <v>4.6114561766735678</v>
      </c>
      <c r="EI45" s="62">
        <f>VLOOKUP($B45,RD_15[#All],EI$2,0)/EI$1</f>
        <v>4.479076479076479</v>
      </c>
      <c r="EJ45" s="62">
        <f>VLOOKUP($B45,RD_15[#All],EJ$2,0)/EJ$1</f>
        <v>4.6863354037267078</v>
      </c>
      <c r="EK45" s="62">
        <f>VLOOKUP($B45,RD_15[#All],EK$2,0)/EK$1</f>
        <v>4.5898412698412701</v>
      </c>
      <c r="EL45" s="62">
        <f>VLOOKUP($B45,RD_15[#All],EL$2,0)/EL$1</f>
        <v>4.5883367839889582</v>
      </c>
      <c r="EM45" s="62">
        <f>VLOOKUP($B45,RD_15[#All],EM$2,0)/EM$1</f>
        <v>4.5617667356797789</v>
      </c>
      <c r="EN45" s="62">
        <f>VLOOKUP($B45,RD_15[#All],EN$2,0)/EN$1</f>
        <v>4.6335403726708071</v>
      </c>
      <c r="EO45" s="62">
        <f>VLOOKUP($B45,RD_15[#All],EO$2,0)/EO$1</f>
        <v>4.6628709454796411</v>
      </c>
      <c r="EP45" s="62">
        <f>VLOOKUP($B45,RD_15[#All],EP$2,0)/EP$1</f>
        <v>4.6238785369220148</v>
      </c>
      <c r="EQ45" s="62">
        <f>VLOOKUP($B45,RD_15[#All],EQ$2,0)/EQ$1</f>
        <v>4.6059351276742575</v>
      </c>
      <c r="ER45" s="62">
        <f>VLOOKUP($B45,RD_15[#All],ER$2,0)/ER$1</f>
        <v>4.6887508626639054</v>
      </c>
      <c r="ES45" s="62">
        <f>VLOOKUP($B45,RD_15[#All],ES$2,0)/ES$1</f>
        <v>4.6652864044168387</v>
      </c>
      <c r="ET45" s="62">
        <f>VLOOKUP($B45,RD_15[#All],ET$2,0)/ET$1</f>
        <v>4.6868686868686869</v>
      </c>
      <c r="EU45" s="62">
        <f>VLOOKUP($B45,RD_15[#All],EU$2,0)/EU$1</f>
        <v>4.6623677248677255</v>
      </c>
      <c r="EV45" s="62">
        <f>VLOOKUP($B45,RD_15[#All],EV$2,0)/EV$1</f>
        <v>4.4797979797979801</v>
      </c>
      <c r="EW45" s="62">
        <f>VLOOKUP($B45,RD_15[#All],EW$2,0)/EW$1</f>
        <v>4.7063492063492065</v>
      </c>
      <c r="EX45" s="62">
        <f>VLOOKUP($B45,RD_15[#All],EX$2,0)/EX$1</f>
        <v>4.6549344375431332</v>
      </c>
      <c r="EY45" s="62">
        <f>VLOOKUP($B45,RD_15[#All],EY$2,0)/EY$1</f>
        <v>4.7414965986394551</v>
      </c>
      <c r="EZ45" s="62">
        <f>VLOOKUP($B45,RD_15[#All],EZ$2,0)/EZ$1</f>
        <v>4.5983436853002067</v>
      </c>
      <c r="FA45" s="62">
        <f>VLOOKUP($B45,RD_15[#All],FA$2,0)/FA$1</f>
        <v>4.6369910282953759</v>
      </c>
      <c r="FB45" s="62">
        <f>VLOOKUP($B45,RD_15[#All],FB$2,0)/FB$1</f>
        <v>4.6287094547964118</v>
      </c>
      <c r="FC45" s="62">
        <f>VLOOKUP($B45,RD_15[#All],FC$2,0)/FC$1</f>
        <v>4.4565217391304346</v>
      </c>
      <c r="FD45" s="62">
        <f>VLOOKUP($B45,RD_15[#All],FD$2,0)/FD$1</f>
        <v>4.5797101449275361</v>
      </c>
      <c r="FE45" s="62">
        <f>VLOOKUP($B45,RD_15[#All],FE$2,0)/FE$1</f>
        <v>4.5586611456176671</v>
      </c>
      <c r="FF45" s="62">
        <f>VLOOKUP($B45,RD_15[#All],FF$2,0)/FF$1</f>
        <v>4.6321601104209797</v>
      </c>
      <c r="FG45" s="202">
        <f>VLOOKUP($B45,RD_15[#All],FG$2,0)/FG$1</f>
        <v>4.6293995859213242</v>
      </c>
      <c r="FH45" s="62">
        <f>VLOOKUP($B45,RD_15[#All],FH$2,0)/FH$1</f>
        <v>4.6428571428571423</v>
      </c>
      <c r="FI45" s="62">
        <f>VLOOKUP($B45,RD_15[#All],FI$2,0)/FI$1</f>
        <v>4.5552104899930983</v>
      </c>
      <c r="FJ45" s="62">
        <f>VLOOKUP($B45,RD_15[#All],FJ$2,0)/FJ$1</f>
        <v>4.649801587301587</v>
      </c>
      <c r="FK45" s="62">
        <f>VLOOKUP($B45,RD_15[#All],FK$2,0)/FK$1</f>
        <v>4.71256038647343</v>
      </c>
      <c r="FL45" s="62">
        <f>VLOOKUP($B45,RD_15[#All],FL$2,0)/FL$1</f>
        <v>4.4837662337662341</v>
      </c>
      <c r="FM45" s="62">
        <f>VLOOKUP($B45,RD_15[#All],FM$2,0)/FM$1</f>
        <v>4.6160241874527586</v>
      </c>
      <c r="FN45" s="62">
        <f>VLOOKUP($B45,RD_15[#All],FN$2,0)/FN$1</f>
        <v>4.6065759637188206</v>
      </c>
      <c r="FO45" s="62">
        <f>VLOOKUP($B45,RD_15[#All],FO$2,0)/FO$1</f>
        <v>4.6591080876795159</v>
      </c>
      <c r="FP45" s="62">
        <f>VLOOKUP($B45,RD_15[#All],FP$2,0)/FP$1</f>
        <v>4.6489040060468625</v>
      </c>
      <c r="FQ45" s="62">
        <f>VLOOKUP($B45,RD_15[#All],FQ$2,0)/FQ$1</f>
        <v>4.6428571428571423</v>
      </c>
      <c r="FR45" s="62">
        <f>VLOOKUP($B45,RD_15[#All],FR$2,0)/FR$1</f>
        <v>4.652683295540438</v>
      </c>
      <c r="FS45" s="62">
        <f>VLOOKUP($B45,RD_15[#All],FS$2,0)/FS$1</f>
        <v>4.6655328798185938</v>
      </c>
      <c r="FT45" s="62">
        <f>VLOOKUP($B45,RD_15[#All],FT$2,0)/FT$1</f>
        <v>4.7120181405895689</v>
      </c>
      <c r="FU45" s="62">
        <f>VLOOKUP($B45,RD_15[#All],FU$2,0)/FU$1</f>
        <v>4.7271352985638693</v>
      </c>
      <c r="FV45" s="62">
        <f>VLOOKUP($B45,RD_15[#All],FV$2,0)/FV$1</f>
        <v>4.6923658352229776</v>
      </c>
      <c r="FW45" s="62">
        <f>VLOOKUP($B45,RD_15[#All],FW$2,0)/FW$1</f>
        <v>4.6893424036281175</v>
      </c>
      <c r="FX45" s="62">
        <f>VLOOKUP($B45,RD_15[#All],FX$2,0)/FX$1</f>
        <v>4.6897203325774752</v>
      </c>
      <c r="FY45" s="62">
        <f>VLOOKUP($B45,RD_15[#All],FY$2,0)/FY$1</f>
        <v>4.7324263038548748</v>
      </c>
      <c r="FZ45" s="62">
        <f>VLOOKUP($B45,RD_15[#All],FZ$2,0)/FZ$1</f>
        <v>4.647619047619048</v>
      </c>
      <c r="GA45" s="62">
        <f>VLOOKUP($B45,RD_15[#All],GA$2,0)/GA$1</f>
        <v>4.7151675485008822</v>
      </c>
      <c r="GB45" s="62">
        <f>VLOOKUP($B45,RD_15[#All],GB$2,0)/GB$1</f>
        <v>4.6078643578643579</v>
      </c>
      <c r="GC45" s="62">
        <f>VLOOKUP($B45,RD_15[#All],GC$2,0)/GC$1</f>
        <v>4.7207105064247914</v>
      </c>
      <c r="GD45" s="62">
        <f>VLOOKUP($B45,RD_15[#All],GD$2,0)/GD$1</f>
        <v>4.7074829931972779</v>
      </c>
      <c r="GE45" s="62">
        <f>VLOOKUP($B45,RD_15[#All],GE$2,0)/GE$1</f>
        <v>4.7286470143613002</v>
      </c>
      <c r="GF45" s="62">
        <f>VLOOKUP($B45,RD_15[#All],GF$2,0)/GF$1</f>
        <v>4.704081632653061</v>
      </c>
      <c r="GG45" s="62">
        <f>VLOOKUP($B45,RD_15[#All],GG$2,0)/GG$1</f>
        <v>4.6734693877551017</v>
      </c>
      <c r="GH45" s="62">
        <f>VLOOKUP($B45,RD_15[#All],GH$2,0)/GH$1</f>
        <v>4.7127739984882835</v>
      </c>
      <c r="GI45" s="62">
        <f>VLOOKUP($B45,RD_15[#All],GI$2,0)/GI$1</f>
        <v>4.6670445956160238</v>
      </c>
      <c r="GJ45" s="62">
        <f>VLOOKUP($B45,RD_15[#All],GJ$2,0)/GJ$1</f>
        <v>4.7207105064247914</v>
      </c>
      <c r="GK45" s="62">
        <f>VLOOKUP($B45,RD_15[#All],GK$2,0)/GK$1</f>
        <v>4.6216931216931219</v>
      </c>
      <c r="GL45" s="62">
        <f>VLOOKUP($B45,RD_15[#All],GL$2,0)/GL$1</f>
        <v>4.7195767195767191</v>
      </c>
      <c r="GM45" s="62">
        <f>VLOOKUP($B45,RD_15[#All],GM$2,0)/GM$1</f>
        <v>4.6145124716553285</v>
      </c>
      <c r="GN45" s="62">
        <f>VLOOKUP($B45,RD_15[#All],GN$2,0)/GN$1</f>
        <v>4.6678004535147384</v>
      </c>
      <c r="GO45" s="62">
        <f>VLOOKUP($B45,RD_15[#All],GO$2,0)/GO$1</f>
        <v>4.6837301587301585</v>
      </c>
      <c r="GP45" s="62">
        <f>VLOOKUP($B45,RD_15[#All],GP$2,0)/GP$1</f>
        <v>4.662698412698413</v>
      </c>
      <c r="GQ45" s="62">
        <f>VLOOKUP($B45,RD_15[#All],GQ$2,0)/GQ$1</f>
        <v>4.7051587301587308</v>
      </c>
      <c r="GR45" s="62">
        <f>VLOOKUP($B45,RD_15[#All],GR$2,0)/GR$1</f>
        <v>4.5324551225172343</v>
      </c>
      <c r="GS45" s="62">
        <f>VLOOKUP($B45,RD_15[#All],GS$2,0)/GS$1</f>
        <v>4.6558049201553731</v>
      </c>
      <c r="GT45" s="62">
        <f>VLOOKUP($B45,RD_15[#All],GT$2,0)/GT$1</f>
        <v>4.599686028257457</v>
      </c>
      <c r="GU45" s="62">
        <f>VLOOKUP($B45,RD_15[#All],GU$2,0)/GU$1</f>
        <v>4.6040855366536855</v>
      </c>
      <c r="GV45" s="62">
        <f>VLOOKUP($B45,RD_15[#All],GV$2,0)/GV$1</f>
        <v>4.6167497099174115</v>
      </c>
      <c r="GW45" s="62">
        <f>VLOOKUP($B45,RD_15[#All],GW$2,0)/GW$1</f>
        <v>4.6857142857142859</v>
      </c>
      <c r="GX45" s="62">
        <f>VLOOKUP($B45,RD_15[#All],GX$2,0)/GX$1</f>
        <v>4.6062271062271067</v>
      </c>
      <c r="GY45" s="62">
        <f>VLOOKUP($B45,RD_15[#All],GY$2,0)/GY$1</f>
        <v>4.676813869360454</v>
      </c>
      <c r="GZ45" s="62">
        <f>VLOOKUP($B45,RD_15[#All],GZ$2,0)/GZ$1</f>
        <v>4.7026687598116172</v>
      </c>
      <c r="HA45" s="62">
        <f>VLOOKUP($B45,RD_15[#All],HA$2,0)/HA$1</f>
        <v>4.6928537301208104</v>
      </c>
      <c r="HB45" s="62">
        <f>VLOOKUP($B45,RD_15[#All],HB$2,0)/HB$1</f>
        <v>4.5718567147138582</v>
      </c>
      <c r="HC45" s="62">
        <f>VLOOKUP($B45,RD_15[#All],HC$2,0)/HC$1</f>
        <v>4.6378621378621387</v>
      </c>
      <c r="HD45" s="62">
        <f>VLOOKUP($B45,RD_15[#All],HD$2,0)/HD$1</f>
        <v>4.5985647006055164</v>
      </c>
      <c r="HE45" s="62">
        <f>VLOOKUP($B45,RD_15[#All],HE$2,0)/HE$1</f>
        <v>4.5802334311651078</v>
      </c>
      <c r="HF45" s="62">
        <f>VLOOKUP($B45,RD_15[#All],HF$2,0)/HF$1</f>
        <v>4.4916409557293537</v>
      </c>
      <c r="HG45" s="62">
        <f>VLOOKUP($B45,RD_15[#All],HG$2,0)/HG$1</f>
        <v>4.5957613814756675</v>
      </c>
      <c r="HH45" s="62">
        <f>VLOOKUP($B45,RD_15[#All],HH$2,0)/HH$1</f>
        <v>4.5985086342229202</v>
      </c>
      <c r="HI45" s="62">
        <f>VLOOKUP($B45,RD_15[#All],HI$2,0)/HI$1</f>
        <v>4.6589481946624796</v>
      </c>
      <c r="HJ45" s="62">
        <f>VLOOKUP($B45,RD_15[#All],HJ$2,0)/HJ$1</f>
        <v>4.6800371800371794</v>
      </c>
      <c r="HK45" s="62">
        <f>VLOOKUP($B45,RD_15[#All],HK$2,0)/HK$1</f>
        <v>4.6533917210608946</v>
      </c>
      <c r="HL45" s="62">
        <f>VLOOKUP($B45,RD_15[#All],HL$2,0)/HL$1</f>
        <v>4.6110238967381827</v>
      </c>
      <c r="HM45" s="62">
        <f>VLOOKUP($B45,RD_15[#All],HM$2,0)/HM$1</f>
        <v>4.5247906855049713</v>
      </c>
      <c r="HN45" s="62">
        <f>VLOOKUP($B45,RD_15[#All],HN$2,0)/HN$1</f>
        <v>4.5147194112235507</v>
      </c>
      <c r="HO45" s="62">
        <f>VLOOKUP($B45,RD_15[#All],HO$2,0)/HO$1</f>
        <v>4.5548035221448284</v>
      </c>
      <c r="HP45" s="62">
        <f>VLOOKUP($B45,RD_15[#All],HP$2,0)/HP$1</f>
        <v>4.5031483667847301</v>
      </c>
      <c r="HQ45" s="62">
        <f>VLOOKUP($B45,RD_15[#All],HQ$2,0)/HQ$1</f>
        <v>4.4945659290297231</v>
      </c>
      <c r="HR45" s="62">
        <f>VLOOKUP($B45,RD_15[#All],HR$2,0)/HR$1</f>
        <v>4.4113210022300926</v>
      </c>
      <c r="HS45" s="62">
        <f>VLOOKUP($B45,RD_15[#All],HS$2,0)/HS$1</f>
        <v>4.512269193391643</v>
      </c>
      <c r="HT45" s="62">
        <f>VLOOKUP($B45,RD_15[#All],HT$2,0)/HT$1</f>
        <v>4.3850299763822447</v>
      </c>
      <c r="HU45" s="62">
        <f>VLOOKUP($B45,RD_15[#All],HU$2,0)/HU$1</f>
        <v>4.6464250035678614</v>
      </c>
      <c r="HV45" s="62">
        <f>VLOOKUP($B45,RD_15[#All],HV$2,0)/HV$1</f>
        <v>4.697802197802198</v>
      </c>
      <c r="HW45" s="62">
        <f>VLOOKUP($B45,RD_15[#All],HW$2,0)/HW$1</f>
        <v>4.6985871271585555</v>
      </c>
      <c r="HX45" s="62">
        <f>VLOOKUP($B45,RD_15[#All],HX$2,0)/HX$1</f>
        <v>4.6989795918367347</v>
      </c>
      <c r="HY45" s="62">
        <f>VLOOKUP($B45,RD_15[#All],HY$2,0)/HY$1</f>
        <v>4.6695447409733122</v>
      </c>
      <c r="HZ45" s="62">
        <f>VLOOKUP($B45,RD_15[#All],HZ$2,0)/HZ$1</f>
        <v>4.6333258578156533</v>
      </c>
      <c r="IA45" s="62">
        <f>VLOOKUP($B45,RD_15[#All],IA$2,0)/IA$1</f>
        <v>4.7401883830455258</v>
      </c>
      <c r="IB45" s="62">
        <f>VLOOKUP($B45,RD_15[#All],IB$2,0)/IB$1</f>
        <v>4.6236076848321739</v>
      </c>
      <c r="IC45" s="62">
        <f>VLOOKUP($B45,RD_15[#All],IC$2,0)/IC$1</f>
        <v>4.7409733124018834</v>
      </c>
      <c r="ID45" s="62">
        <f>VLOOKUP($B45,RD_15[#All],ID$2,0)/ID$1</f>
        <v>4.6801412872841439</v>
      </c>
      <c r="IE45" s="62">
        <f>VLOOKUP($B45,RD_15[#All],IE$2,0)/IE$1</f>
        <v>4.6864207221350069</v>
      </c>
      <c r="IF45" s="62">
        <f>VLOOKUP($B45,RD_15[#All],IF$2,0)/IF$1</f>
        <v>4.6891679748822606</v>
      </c>
      <c r="IG45" s="62">
        <f>VLOOKUP($B45,RD_15[#All],IG$2,0)/IG$1</f>
        <v>4.5925842864618369</v>
      </c>
      <c r="IH45" s="62">
        <f>VLOOKUP($B45,RD_15[#All],IH$2,0)/IH$1</f>
        <v>4.5978171488375565</v>
      </c>
      <c r="II45" s="62">
        <f>VLOOKUP($B45,RD_15[#All],II$2,0)/II$1</f>
        <v>4.5675413022351794</v>
      </c>
      <c r="IJ45" s="62">
        <f>VLOOKUP($B45,RD_15[#All],IJ$2,0)/IJ$1</f>
        <v>4.5981909247215365</v>
      </c>
      <c r="IK45" s="62">
        <f>VLOOKUP($B45,RD_15[#All],IK$2,0)/IK$1</f>
        <v>4.7535321821036103</v>
      </c>
      <c r="IL45" s="62">
        <f>VLOOKUP($B45,RD_15[#All],IL$2,0)/IL$1</f>
        <v>4.7566718995290422</v>
      </c>
      <c r="IM45" s="62">
        <f>VLOOKUP($B45,RD_15[#All],IM$2,0)/IM$1</f>
        <v>4.5949764521193091</v>
      </c>
      <c r="IN45" s="62">
        <f>VLOOKUP($B45,RD_15[#All],IN$2,0)/IN$1</f>
        <v>4.6583688420423108</v>
      </c>
      <c r="IO45" s="62">
        <f>VLOOKUP($B45,RD_15[#All],IO$2,0)/IO$1</f>
        <v>4.6711145996860282</v>
      </c>
      <c r="IP45" s="62">
        <f>VLOOKUP($B45,RD_15[#All],IP$2,0)/IP$1</f>
        <v>4.5724003887269191</v>
      </c>
      <c r="IQ45" s="62">
        <f>VLOOKUP($B45,RD_15[#All],IQ$2,0)/IQ$1</f>
        <v>4.6232339089481949</v>
      </c>
      <c r="IR45" s="62">
        <f>VLOOKUP($B45,RD_15[#All],IR$2,0)/IR$1</f>
        <v>4.5809972340584579</v>
      </c>
      <c r="IS45" s="62">
        <f>VLOOKUP($B45,RD_15[#All],IS$2,0)/IS$1</f>
        <v>4.6464080137549519</v>
      </c>
      <c r="IT45" s="62">
        <f>VLOOKUP($B45,RD_15[#All],IT$2,0)/IT$1</f>
        <v>4.5981909247215365</v>
      </c>
      <c r="IU45" s="62">
        <f>VLOOKUP($B45,RD_15[#All],IU$2,0)/IU$1</f>
        <v>4.6262241160200341</v>
      </c>
      <c r="IV45" s="62">
        <f>VLOOKUP($B45,RD_15[#All],IV$2,0)/IV$1</f>
        <v>4.6647230320699702</v>
      </c>
      <c r="IW45" s="62">
        <f>VLOOKUP($B45,RD_15[#All],IW$2,0)/IW$1</f>
        <v>4.5970695970695967</v>
      </c>
      <c r="IX45" s="62">
        <f>VLOOKUP($B45,RD_15[#All],IX$2,0)/IX$1</f>
        <v>4.611273080660836</v>
      </c>
      <c r="IY45" s="62">
        <f>VLOOKUP($B45,RD_15[#All],IY$2,0)/IY$1</f>
        <v>4.645660461986993</v>
      </c>
      <c r="IZ45" s="62">
        <f>VLOOKUP($B45,RD_15[#All],IZ$2,0)/IZ$1</f>
        <v>4.535464535464536</v>
      </c>
      <c r="JA45" s="62">
        <f>VLOOKUP($B45,RD_15[#All],JA$2,0)/JA$1</f>
        <v>4.4714558863698439</v>
      </c>
      <c r="JB45" s="62">
        <f>VLOOKUP($B45,RD_15[#All],JB$2,0)/JB$1</f>
        <v>4.5580506450071665</v>
      </c>
      <c r="JC45" s="62">
        <f>VLOOKUP($B45,RD_15[#All],JC$2,0)/JC$1</f>
        <v>4.5588445588445587</v>
      </c>
      <c r="JD45" s="62">
        <f>VLOOKUP($B45,RD_15[#All],JD$2,0)/JD$1</f>
        <v>4.5913001912045894</v>
      </c>
      <c r="JE45" s="62">
        <f>VLOOKUP($B45,RD_15[#All],JE$2,0)/JE$1</f>
        <v>4.6045918367346941</v>
      </c>
      <c r="JF45" s="62">
        <f>VLOOKUP($B45,RD_15[#All],JF$2,0)/JF$1</f>
        <v>4.5804399137960514</v>
      </c>
      <c r="JG45" s="62">
        <f>VLOOKUP($B45,RD_15[#All],JG$2,0)/JG$1</f>
        <v>4.5905562963722764</v>
      </c>
      <c r="JH45" s="62">
        <f>VLOOKUP($B45,RD_15[#All],JH$2,0)/JH$1</f>
        <v>4.6400028542885687</v>
      </c>
      <c r="JI45" s="62">
        <f>VLOOKUP($B45,RD_15[#All],JI$2,0)/JI$1</f>
        <v>4.6297181079789773</v>
      </c>
      <c r="JJ45" s="62">
        <f>VLOOKUP($B45,RD_15[#All],JJ$2,0)/JJ$1</f>
        <v>4.5863763565626927</v>
      </c>
      <c r="JK45" s="62">
        <f>VLOOKUP($B45,RD_15[#All],JK$2,0)/JK$1</f>
        <v>4.6307264164407025</v>
      </c>
      <c r="JL45" s="62">
        <f>VLOOKUP($B45,RD_15[#All],JL$2,0)/JL$1</f>
        <v>4.6113445378151265</v>
      </c>
      <c r="JM45" s="62">
        <f>VLOOKUP($B45,RD_15[#All],JM$2,0)/JM$1</f>
        <v>4.4091266204006807</v>
      </c>
      <c r="JN45" s="62">
        <f>VLOOKUP($B45,RD_15[#All],JN$2,0)/JN$1</f>
        <v>4.5125628140703515</v>
      </c>
      <c r="JO45" s="62">
        <f>VLOOKUP($B45,RD_15[#All],JO$2,0)/JO$1</f>
        <v>4.4971847584129891</v>
      </c>
      <c r="JP45" s="62">
        <f>VLOOKUP($B45,RD_15[#All],JP$2,0)/JP$1</f>
        <v>4.5656724228152799</v>
      </c>
      <c r="JQ45" s="62">
        <f>VLOOKUP($B45,RD_15[#All],JQ$2,0)/JQ$1</f>
        <v>4.616692830978546</v>
      </c>
      <c r="JR45" s="62">
        <f>VLOOKUP($B45,RD_15[#All],JR$2,0)/JR$1</f>
        <v>4.5517181231466948</v>
      </c>
      <c r="JS45" s="62">
        <f>VLOOKUP($B45,RD_15[#All],JS$2,0)/JS$1</f>
        <v>4.6000273018906563</v>
      </c>
      <c r="JT45" s="62">
        <f>VLOOKUP($B45,RD_15[#All],JT$2,0)/JT$1</f>
        <v>4.636040651078245</v>
      </c>
      <c r="JU45" s="62">
        <f>VLOOKUP($B45,RD_15[#All],JU$2,0)/JU$1</f>
        <v>4.598615670044242</v>
      </c>
      <c r="JV45" s="62">
        <f>VLOOKUP($B45,RD_15[#All],JV$2,0)/JV$1</f>
        <v>4.5672713529856379</v>
      </c>
      <c r="JW45" s="62">
        <f>VLOOKUP($B45,RD_15[#All],JW$2,0)/JW$1</f>
        <v>4.5283446712018138</v>
      </c>
      <c r="JX45" s="62">
        <f>VLOOKUP($B45,RD_15[#All],JX$2,0)/JX$1</f>
        <v>4.5256991685563106</v>
      </c>
      <c r="JY45" s="62">
        <f>VLOOKUP($B45,RD_15[#All],JY$2,0)/JY$1</f>
        <v>4.5559334845049131</v>
      </c>
      <c r="JZ45" s="62">
        <f>VLOOKUP($B45,RD_15[#All],JZ$2,0)/JZ$1</f>
        <v>4.4357520786092213</v>
      </c>
      <c r="KA45" s="62">
        <f>VLOOKUP($B45,RD_15[#All],KA$2,0)/KA$1</f>
        <v>4.4803476946334087</v>
      </c>
      <c r="KB45" s="62">
        <f>VLOOKUP($B45,RD_15[#All],KB$2,0)/KB$1</f>
        <v>4.5317460317460307</v>
      </c>
      <c r="KC45" s="62">
        <f>VLOOKUP($B45,RD_15[#All],KC$2,0)/KC$1</f>
        <v>4.4659863945578229</v>
      </c>
      <c r="KD45" s="62">
        <f>VLOOKUP($B45,RD_15[#All],KD$2,0)/KD$1</f>
        <v>4.4542705971277394</v>
      </c>
      <c r="KE45" s="62">
        <f>VLOOKUP($B45,RD_15[#All],KE$2,0)/KE$1</f>
        <v>4.6148904006046854</v>
      </c>
      <c r="KF45" s="62">
        <f>VLOOKUP($B45,RD_15[#All],KF$2,0)/KF$1</f>
        <v>4.4996549344375429</v>
      </c>
      <c r="KG45" s="62">
        <f>VLOOKUP($B45,RD_15[#All],KG$2,0)/KG$1</f>
        <v>4.5922146636432339</v>
      </c>
      <c r="KH45" s="62">
        <f>VLOOKUP($B45,RD_15[#All],KH$2,0)/KH$1</f>
        <v>4.5865457294028715</v>
      </c>
      <c r="KI45" s="62">
        <f>VLOOKUP($B45,RD_15[#All],KI$2,0)/KI$1</f>
        <v>4.621031746031746</v>
      </c>
      <c r="KJ45" s="62">
        <f>VLOOKUP($B45,RD_15[#All],KJ$2,0)/KJ$1</f>
        <v>4.5269841269841269</v>
      </c>
      <c r="KK45" s="62">
        <f>VLOOKUP($B45,RD_15[#All],KK$2,0)/KK$1</f>
        <v>4.5273809523809527</v>
      </c>
      <c r="KL45" s="62">
        <f>VLOOKUP($B45,RD_15[#All],KL$2,0)/KL$1</f>
        <v>4.5391933028919329</v>
      </c>
      <c r="KM45" s="62">
        <f>VLOOKUP($B45,RD_15[#All],KM$2,0)/KM$1</f>
        <v>4.5943683409436833</v>
      </c>
      <c r="KN45" s="62">
        <f>VLOOKUP($B45,RD_15[#All],KN$2,0)/KN$1</f>
        <v>4.5510049298445203</v>
      </c>
      <c r="KO45" s="62">
        <f>VLOOKUP($B45,RD_15[#All],KO$2,0)/KO$1</f>
        <v>4.5468335229427383</v>
      </c>
      <c r="KP45" s="62">
        <f>VLOOKUP($B45,RD_15[#All],KP$2,0)/KP$1</f>
        <v>4.5802047781569968</v>
      </c>
      <c r="KQ45" s="62">
        <f>VLOOKUP($B45,RD_15[#All],KQ$2,0)/KQ$1</f>
        <v>4.5524402907580486</v>
      </c>
      <c r="KR45" s="62">
        <f>VLOOKUP($B45,RD_15[#All],KR$2,0)/KR$1</f>
        <v>4.5210466439135386</v>
      </c>
      <c r="KS45" s="62">
        <f>VLOOKUP($B45,RD_15[#All],KS$2,0)/KS$1</f>
        <v>4.5111869548729615</v>
      </c>
      <c r="KT45" s="62">
        <f>VLOOKUP($B45,RD_15[#All],KT$2,0)/KT$1</f>
        <v>4.6143344709897613</v>
      </c>
      <c r="KU45" s="62">
        <f>VLOOKUP($B45,RD_15[#All],KU$2,0)/KU$1</f>
        <v>4.554038680318544</v>
      </c>
      <c r="KV45" s="62">
        <f>VLOOKUP($B45,RD_15[#All],KV$2,0)/KV$1</f>
        <v>4.6050314465408801</v>
      </c>
      <c r="KW45" s="62">
        <f>VLOOKUP($B45,RD_15[#All],KW$2,0)/KW$1</f>
        <v>4.5805839969662498</v>
      </c>
      <c r="KX45" s="62">
        <f>VLOOKUP($B45,RD_15[#All],KX$2,0)/KX$1</f>
        <v>4.6368102796674222</v>
      </c>
      <c r="KY45" s="62">
        <f>VLOOKUP($B45,RD_15[#All],KY$2,0)/KY$1</f>
        <v>4.6273809523809524</v>
      </c>
      <c r="KZ45" s="62">
        <f>VLOOKUP($B45,RD_15[#All],KZ$2,0)/KZ$1</f>
        <v>4.5817460317460315</v>
      </c>
      <c r="LA45" s="62">
        <f>VLOOKUP($B45,RD_15[#All],LA$2,0)/LA$1</f>
        <v>4.5824175824175821</v>
      </c>
      <c r="LB45" s="62">
        <f>VLOOKUP($B45,RD_15[#All],LB$2,0)/LB$1</f>
        <v>4.4891133711009497</v>
      </c>
      <c r="LC45" s="62">
        <f>VLOOKUP($B45,RD_15[#All],LC$2,0)/LC$1</f>
        <v>4.6396825396825401</v>
      </c>
      <c r="LD45" s="62">
        <f>VLOOKUP($B45,RD_15[#All],LD$2,0)/LD$1</f>
        <v>4.5406294385886214</v>
      </c>
      <c r="LE45" s="62">
        <f>VLOOKUP($B45,RD_15[#All],LE$2,0)/LE$1</f>
        <v>4.4367197428421914</v>
      </c>
      <c r="LF45" s="62">
        <f>VLOOKUP($B45,RD_15[#All],LF$2,0)/LF$1</f>
        <v>4.5200717649697237</v>
      </c>
      <c r="LG45" s="62">
        <f>VLOOKUP($B45,RD_15[#All],LG$2,0)/LG$1</f>
        <v>4.5615079365079367</v>
      </c>
      <c r="LH45" s="62">
        <f>VLOOKUP($B45,RD_15[#All],LH$2,0)/LH$1</f>
        <v>4.4637693133933736</v>
      </c>
      <c r="LI45" s="62">
        <f>VLOOKUP($B45,RD_15[#All],LI$2,0)/LI$1</f>
        <v>4.4281228975106526</v>
      </c>
      <c r="LJ45" s="62">
        <f>VLOOKUP($B45,RD_15[#All],LJ$2,0)/LJ$1</f>
        <v>4.4962180676466401</v>
      </c>
      <c r="LK45" s="62">
        <f>VLOOKUP($B45,RD_15[#All],LK$2,0)/LK$1</f>
        <v>4.5074568288853998</v>
      </c>
      <c r="LL45" s="62">
        <f>VLOOKUP($B45,RD_15[#All],LL$2,0)/LL$1</f>
        <v>4.5306122448979593</v>
      </c>
      <c r="LM45" s="62">
        <f>VLOOKUP($B45,RD_15[#All],LM$2,0)/LM$1</f>
        <v>4.5847349928982579</v>
      </c>
      <c r="LN45" s="62">
        <f>VLOOKUP($B45,RD_15[#All],LN$2,0)/LN$1</f>
        <v>4.5178291096658443</v>
      </c>
      <c r="LO45" s="62">
        <f>VLOOKUP($B45,RD_15[#All],LO$2,0)/LO$1</f>
        <v>4.4920385736712261</v>
      </c>
      <c r="LP45" s="62">
        <f>VLOOKUP($B45,RD_15[#All],LP$2,0)/LP$1</f>
        <v>4.5054945054945055</v>
      </c>
      <c r="LQ45" s="62">
        <f>VLOOKUP($B45,RD_15[#All],LQ$2,0)/LQ$1</f>
        <v>4.4939074530911256</v>
      </c>
      <c r="LR45" s="62">
        <f>VLOOKUP($B45,RD_15[#All],LR$2,0)/LR$1</f>
        <v>4.4800777453838672</v>
      </c>
      <c r="LS45" s="62">
        <f>VLOOKUP($B45,RD_15[#All],LS$2,0)/LS$1</f>
        <v>4.5846010666857566</v>
      </c>
      <c r="LT45" s="62">
        <f>VLOOKUP($B45,RD_15[#All],LT$2,0)/LT$1</f>
        <v>4.5043171114599687</v>
      </c>
      <c r="LU45" s="62">
        <f>VLOOKUP($B45,RD_15[#All],LU$2,0)/LU$1</f>
        <v>4.5812401883830454</v>
      </c>
      <c r="LV45" s="62">
        <f>VLOOKUP($B45,RD_15[#All],LV$2,0)/LV$1</f>
        <v>4.5847723704866565</v>
      </c>
      <c r="LW45" s="62">
        <f>VLOOKUP($B45,RD_15[#All],LW$2,0)/LW$1</f>
        <v>4.6722919937205649</v>
      </c>
      <c r="LX45" s="62">
        <f>VLOOKUP($B45,RD_15[#All],LX$2,0)/LX$1</f>
        <v>4.6938775510204076</v>
      </c>
      <c r="LY45" s="62">
        <f>VLOOKUP($B45,RD_15[#All],LY$2,0)/LY$1</f>
        <v>4.6236263736263732</v>
      </c>
      <c r="LZ45" s="62">
        <f>VLOOKUP($B45,RD_15[#All],LZ$2,0)/LZ$1</f>
        <v>4.5540853704119009</v>
      </c>
      <c r="MA45" s="62">
        <f>VLOOKUP($B45,RD_15[#All],MA$2,0)/MA$1</f>
        <v>4.607535321821036</v>
      </c>
      <c r="MB45" s="62">
        <f>VLOOKUP($B45,RD_15[#All],MB$2,0)/MB$1</f>
        <v>4.6086566494729757</v>
      </c>
      <c r="MC45" s="62">
        <f>VLOOKUP($B45,RD_15[#All],MC$2,0)/MC$1</f>
        <v>4.4460641399416909</v>
      </c>
      <c r="MD45" s="62">
        <f>VLOOKUP($B45,RD_15[#All],MD$2,0)/MD$1</f>
        <v>4.5630559916274196</v>
      </c>
      <c r="ME45" s="62">
        <f>VLOOKUP($B45,RD_15[#All],ME$2,0)/ME$1</f>
        <v>4.6243552366001346</v>
      </c>
      <c r="MF45" s="62">
        <f>VLOOKUP($B45,RD_15[#All],MF$2,0)/MF$1</f>
        <v>4.542124542124542</v>
      </c>
      <c r="MG45" s="62">
        <f>VLOOKUP($B45,RD_15[#All],MG$2,0)/MG$1</f>
        <v>4.6180010465724752</v>
      </c>
      <c r="MH45" s="62">
        <f>VLOOKUP($B45,RD_15[#All],MH$2,0)/MH$1</f>
        <v>4.6303356507438131</v>
      </c>
      <c r="MI45" s="62">
        <f>VLOOKUP($B45,RD_15[#All],MI$2,0)/MI$1</f>
        <v>4.5604395604395593</v>
      </c>
      <c r="MJ45" s="62">
        <f>VLOOKUP($B45,RD_15[#All],MJ$2,0)/MJ$1</f>
        <v>4.6114599686028255</v>
      </c>
      <c r="MK45" s="62">
        <f>VLOOKUP($B45,RD_15[#All],MK$2,0)/MK$1</f>
        <v>4.6036106750392465</v>
      </c>
      <c r="ML45" s="62">
        <f>VLOOKUP($B45,RD_15[#All],ML$2,0)/ML$1</f>
        <v>4.6008073559093967</v>
      </c>
      <c r="MM45" s="62">
        <f>VLOOKUP($B45,RD_15[#All],MM$2,0)/MM$1</f>
        <v>4.529455506899116</v>
      </c>
      <c r="MN45" s="62">
        <f>VLOOKUP($B45,RD_15[#All],MN$2,0)/MN$1</f>
        <v>4.5761381475667191</v>
      </c>
      <c r="MO45" s="62">
        <f>VLOOKUP($B45,RD_15[#All],MO$2,0)/MO$1</f>
        <v>4.6251962323390892</v>
      </c>
      <c r="MP45" s="62">
        <f>VLOOKUP($B45,RD_15[#All],MP$2,0)/MP$1</f>
        <v>4.5797060082774372</v>
      </c>
      <c r="MQ45" s="62">
        <f>VLOOKUP($B45,RD_15[#All],MQ$2,0)/MQ$1</f>
        <v>4.5466098527323018</v>
      </c>
      <c r="MR45" s="62">
        <f>VLOOKUP($B45,RD_15[#All],MR$2,0)/MR$1</f>
        <v>4.5477311803842415</v>
      </c>
      <c r="MS45" s="62">
        <f>VLOOKUP($B45,RD_15[#All],MS$2,0)/MS$1</f>
        <v>4.6306907378335955</v>
      </c>
      <c r="MT45" s="62">
        <f>VLOOKUP($B45,RD_15[#All],MT$2,0)/MT$1</f>
        <v>4.550092764378479</v>
      </c>
      <c r="MU45" s="62">
        <f>VLOOKUP($B45,RD_15[#All],MU$2,0)/MU$1</f>
        <v>4.5903416311579566</v>
      </c>
      <c r="MV45" s="62">
        <f>VLOOKUP($B45,RD_15[#All],MV$2,0)/MV$1</f>
        <v>4.5786356500642214</v>
      </c>
      <c r="MW45" s="62">
        <f>VLOOKUP($B45,RD_15[#All],MW$2,0)/MW$1</f>
        <v>4.5270800627943482</v>
      </c>
      <c r="MX45" s="62">
        <f>VLOOKUP($B45,RD_15[#All],MX$2,0)/MX$1</f>
        <v>4.5776332511026387</v>
      </c>
      <c r="MY45" s="62">
        <f>VLOOKUP($B45,RD_15[#All],MY$2,0)/MY$1</f>
        <v>4.5274725274725265</v>
      </c>
      <c r="MZ45" s="62">
        <f>VLOOKUP($B45,RD_15[#All],MZ$2,0)/MZ$1</f>
        <v>4.550627943485086</v>
      </c>
      <c r="NA45" s="62">
        <f>VLOOKUP($B45,RD_15[#All],NA$2,0)/NA$1</f>
        <v>4.5980335454019663</v>
      </c>
      <c r="NB45" s="62">
        <f>VLOOKUP($B45,RD_15[#All],NB$2,0)/NB$1</f>
        <v>4.599686028257457</v>
      </c>
      <c r="NC45" s="62">
        <f>VLOOKUP($B45,RD_15[#All],NC$2,0)/NC$1</f>
        <v>4.6306907378335955</v>
      </c>
      <c r="ND45" s="62">
        <f>VLOOKUP($B45,RD_15[#All],ND$2,0)/ND$1</f>
        <v>4.6220565149136581</v>
      </c>
      <c r="NE45" s="62">
        <f>IFERROR(AVERAGEIF(Inv_SY_B20[[#This Row],[BLK1_INV1]:[BLK12_INV31]],"&gt;"&amp;0.1,Inv_SY_B20[[#This Row],[BLK1_INV1]:[BLK12_INV31]]),"")</f>
        <v>4.5583100525612874</v>
      </c>
    </row>
    <row r="46" spans="2:369" x14ac:dyDescent="0.35">
      <c r="B46" s="86">
        <f t="shared" si="7"/>
        <v>45787</v>
      </c>
      <c r="C46" s="62">
        <f>VLOOKUP($B46,RD_15[#All],C$2,0)/C$1</f>
        <v>4.3867623604465713</v>
      </c>
      <c r="D46" s="62">
        <f>VLOOKUP($B46,RD_15[#All],D$2,0)/D$1</f>
        <v>4.2679425837320579</v>
      </c>
      <c r="E46" s="62">
        <f>VLOOKUP($B46,RD_15[#All],E$2,0)/E$1</f>
        <v>4.4265151515151508</v>
      </c>
      <c r="F46" s="62">
        <f>VLOOKUP($B46,RD_15[#All],F$2,0)/F$1</f>
        <v>4.4212121212121218</v>
      </c>
      <c r="G46" s="62">
        <f>VLOOKUP($B46,RD_15[#All],G$2,0)/G$1</f>
        <v>4.375757575757576</v>
      </c>
      <c r="H46" s="62">
        <f>VLOOKUP($B46,RD_15[#All],H$2,0)/H$1</f>
        <v>4.2490508731966594</v>
      </c>
      <c r="I46" s="62">
        <f>VLOOKUP($B46,RD_15[#All],I$2,0)/I$1</f>
        <v>4.5355776587605199</v>
      </c>
      <c r="J46" s="62">
        <f>VLOOKUP($B46,RD_15[#All],J$2,0)/J$1</f>
        <v>4.2825757575757573</v>
      </c>
      <c r="K46" s="62">
        <f>VLOOKUP($B46,RD_15[#All],K$2,0)/K$1</f>
        <v>4.4492424242424242</v>
      </c>
      <c r="L46" s="62">
        <f>VLOOKUP($B46,RD_15[#All],L$2,0)/L$1</f>
        <v>4.4704545454545457</v>
      </c>
      <c r="M46" s="62">
        <f>VLOOKUP($B46,RD_15[#All],M$2,0)/M$1</f>
        <v>4.4750000000000005</v>
      </c>
      <c r="N46" s="62">
        <f>VLOOKUP($B46,RD_15[#All],N$2,0)/N$1</f>
        <v>4.4492424242424242</v>
      </c>
      <c r="O46" s="62">
        <f>VLOOKUP($B46,RD_15[#All],O$2,0)/O$1</f>
        <v>4.4681818181818178</v>
      </c>
      <c r="P46" s="62">
        <f>VLOOKUP($B46,RD_15[#All],P$2,0)/P$1</f>
        <v>4.4734848484848486</v>
      </c>
      <c r="Q46" s="62">
        <f>VLOOKUP($B46,RD_15[#All],Q$2,0)/Q$1</f>
        <v>4.5219696969696965</v>
      </c>
      <c r="R46" s="62">
        <f>VLOOKUP($B46,RD_15[#All],R$2,0)/R$1</f>
        <v>4.5068181818181818</v>
      </c>
      <c r="S46" s="62">
        <f>VLOOKUP($B46,RD_15[#All],S$2,0)/S$1</f>
        <v>4.4449760765550232</v>
      </c>
      <c r="T46" s="62">
        <f>VLOOKUP($B46,RD_15[#All],T$2,0)/T$1</f>
        <v>4.4665071770334928</v>
      </c>
      <c r="U46" s="62">
        <f>VLOOKUP($B46,RD_15[#All],U$2,0)/U$1</f>
        <v>4.4219696969696969</v>
      </c>
      <c r="V46" s="62">
        <f>VLOOKUP($B46,RD_15[#All],V$2,0)/V$1</f>
        <v>4.4856060606060604</v>
      </c>
      <c r="W46" s="62">
        <f>VLOOKUP($B46,RD_15[#All],W$2,0)/W$1</f>
        <v>4.6136363636363633</v>
      </c>
      <c r="X46" s="62">
        <f>VLOOKUP($B46,RD_15[#All],X$2,0)/X$1</f>
        <v>4.5628787878787875</v>
      </c>
      <c r="Y46" s="62">
        <f>VLOOKUP($B46,RD_15[#All],Y$2,0)/Y$1</f>
        <v>4.6053030303030305</v>
      </c>
      <c r="Z46" s="62">
        <f>VLOOKUP($B46,RD_15[#All],Z$2,0)/Z$1</f>
        <v>4.5984848484848486</v>
      </c>
      <c r="AA46" s="62">
        <f>VLOOKUP($B46,RD_15[#All],AA$2,0)/AA$1</f>
        <v>4.5492424242424239</v>
      </c>
      <c r="AB46" s="62">
        <f>VLOOKUP($B46,RD_15[#All],AB$2,0)/AB$1</f>
        <v>4.5446969696969699</v>
      </c>
      <c r="AC46" s="62">
        <f>VLOOKUP($B46,RD_15[#All],AC$2,0)/AC$1</f>
        <v>4.5954545454545457</v>
      </c>
      <c r="AD46" s="62">
        <f>VLOOKUP($B46,RD_15[#All],AD$2,0)/AD$1</f>
        <v>4.5719696969696972</v>
      </c>
      <c r="AE46" s="62">
        <f>VLOOKUP($B46,RD_15[#All],AE$2,0)/AE$1</f>
        <v>4.6022727272727275</v>
      </c>
      <c r="AF46" s="62">
        <f>VLOOKUP($B46,RD_15[#All],AF$2,0)/AF$1</f>
        <v>4.6060606060606064</v>
      </c>
      <c r="AG46" s="62">
        <f>VLOOKUP($B46,RD_15[#All],AG$2,0)/AG$1</f>
        <v>4.5530303030303028</v>
      </c>
      <c r="AH46" s="62">
        <f>VLOOKUP($B46,RD_15[#All],AH$2,0)/AH$1</f>
        <v>4.5719696969696972</v>
      </c>
      <c r="AI46" s="62">
        <f>VLOOKUP($B46,RD_15[#All],AI$2,0)/AI$1</f>
        <v>4.3712121212121211</v>
      </c>
      <c r="AJ46" s="62">
        <f>VLOOKUP($B46,RD_15[#All],AJ$2,0)/AJ$1</f>
        <v>4.3405103668261553</v>
      </c>
      <c r="AK46" s="62">
        <f>VLOOKUP($B46,RD_15[#All],AK$2,0)/AK$1</f>
        <v>4.3795853269537481</v>
      </c>
      <c r="AL46" s="62">
        <f>VLOOKUP($B46,RD_15[#All],AL$2,0)/AL$1</f>
        <v>4.3979266347687398</v>
      </c>
      <c r="AM46" s="62">
        <f>VLOOKUP($B46,RD_15[#All],AM$2,0)/AM$1</f>
        <v>4.4792663476874006</v>
      </c>
      <c r="AN46" s="62">
        <f>VLOOKUP($B46,RD_15[#All],AN$2,0)/AN$1</f>
        <v>4.4920255183413076</v>
      </c>
      <c r="AO46" s="62">
        <f>VLOOKUP($B46,RD_15[#All],AO$2,0)/AO$1</f>
        <v>4.413636363636364</v>
      </c>
      <c r="AP46" s="62">
        <f>VLOOKUP($B46,RD_15[#All],AP$2,0)/AP$1</f>
        <v>4.4489633173843695</v>
      </c>
      <c r="AQ46" s="62">
        <f>VLOOKUP($B46,RD_15[#All],AQ$2,0)/AQ$1</f>
        <v>4.3500000000000005</v>
      </c>
      <c r="AR46" s="62">
        <f>VLOOKUP($B46,RD_15[#All],AR$2,0)/AR$1</f>
        <v>4.4407988587731815</v>
      </c>
      <c r="AS46" s="62">
        <f>VLOOKUP($B46,RD_15[#All],AS$2,0)/AS$1</f>
        <v>4.554785020804438</v>
      </c>
      <c r="AT46" s="62">
        <f>VLOOKUP($B46,RD_15[#All],AT$2,0)/AT$1</f>
        <v>4.4970760233918128</v>
      </c>
      <c r="AU46" s="62">
        <f>VLOOKUP($B46,RD_15[#All],AU$2,0)/AU$1</f>
        <v>4.523391812865496</v>
      </c>
      <c r="AV46" s="62">
        <f>VLOOKUP($B46,RD_15[#All],AV$2,0)/AV$1</f>
        <v>4.6179450072358907</v>
      </c>
      <c r="AW46" s="62">
        <f>VLOOKUP($B46,RD_15[#All],AW$2,0)/AW$1</f>
        <v>4.6132707774798929</v>
      </c>
      <c r="AX46" s="62">
        <f>VLOOKUP($B46,RD_15[#All],AX$2,0)/AX$1</f>
        <v>4.57258064516129</v>
      </c>
      <c r="AY46" s="62">
        <f>VLOOKUP($B46,RD_15[#All],AY$2,0)/AY$1</f>
        <v>4.5238386308068463</v>
      </c>
      <c r="AZ46" s="62">
        <f>VLOOKUP($B46,RD_15[#All],AZ$2,0)/AZ$1</f>
        <v>4.5464061409630139</v>
      </c>
      <c r="BA46" s="62">
        <f>VLOOKUP($B46,RD_15[#All],BA$2,0)/BA$1</f>
        <v>4.5608504398826977</v>
      </c>
      <c r="BB46" s="62">
        <f>VLOOKUP($B46,RD_15[#All],BB$2,0)/BB$1</f>
        <v>4.4430746918056565</v>
      </c>
      <c r="BC46" s="62">
        <f>VLOOKUP($B46,RD_15[#All],BC$2,0)/BC$1</f>
        <v>4.3845598845598852</v>
      </c>
      <c r="BD46" s="62">
        <f>VLOOKUP($B46,RD_15[#All],BD$2,0)/BD$1</f>
        <v>4.4016563146997925</v>
      </c>
      <c r="BE46" s="62">
        <f>VLOOKUP($B46,RD_15[#All],BE$2,0)/BE$1</f>
        <v>4.36049723756906</v>
      </c>
      <c r="BF46" s="62">
        <f>VLOOKUP($B46,RD_15[#All],BF$2,0)/BF$1</f>
        <v>4.4534639608117566</v>
      </c>
      <c r="BG46" s="62">
        <f>VLOOKUP($B46,RD_15[#All],BG$2,0)/BG$1</f>
        <v>4.4213709677419351</v>
      </c>
      <c r="BH46" s="62">
        <f>VLOOKUP($B46,RD_15[#All],BH$2,0)/BH$1</f>
        <v>4.2300140252454419</v>
      </c>
      <c r="BI46" s="62">
        <f>VLOOKUP($B46,RD_15[#All],BI$2,0)/BI$1</f>
        <v>4.2444089456869003</v>
      </c>
      <c r="BJ46" s="62">
        <f>VLOOKUP($B46,RD_15[#All],BJ$2,0)/BJ$1</f>
        <v>4.2280945757997213</v>
      </c>
      <c r="BK46" s="62">
        <f>VLOOKUP($B46,RD_15[#All],BK$2,0)/BK$1</f>
        <v>4.4492424242424242</v>
      </c>
      <c r="BL46" s="62">
        <f>VLOOKUP($B46,RD_15[#All],BL$2,0)/BL$1</f>
        <v>4.3726114649681538</v>
      </c>
      <c r="BM46" s="62">
        <f>VLOOKUP($B46,RD_15[#All],BM$2,0)/BM$1</f>
        <v>4.422287390029326</v>
      </c>
      <c r="BN46" s="62">
        <f>VLOOKUP($B46,RD_15[#All],BN$2,0)/BN$1</f>
        <v>4.812284334023464</v>
      </c>
      <c r="BO46" s="62">
        <f>VLOOKUP($B46,RD_15[#All],BO$2,0)/BO$1</f>
        <v>4.7229123533471356</v>
      </c>
      <c r="BP46" s="62">
        <f>VLOOKUP($B46,RD_15[#All],BP$2,0)/BP$1</f>
        <v>4.6573208722741439</v>
      </c>
      <c r="BQ46" s="62">
        <f>VLOOKUP($B46,RD_15[#All],BQ$2,0)/BQ$1</f>
        <v>4.7763975155279503</v>
      </c>
      <c r="BR46" s="62">
        <f>VLOOKUP($B46,RD_15[#All],BR$2,0)/BR$1</f>
        <v>4.8454106280193239</v>
      </c>
      <c r="BS46" s="62">
        <f>VLOOKUP($B46,RD_15[#All],BS$2,0)/BS$1</f>
        <v>4.7568688439606017</v>
      </c>
      <c r="BT46" s="62">
        <f>VLOOKUP($B46,RD_15[#All],BT$2,0)/BT$1</f>
        <v>4.721187025534852</v>
      </c>
      <c r="BU46" s="62">
        <f>VLOOKUP($B46,RD_15[#All],BU$2,0)/BU$1</f>
        <v>4.8171152518978602</v>
      </c>
      <c r="BV46" s="62">
        <f>VLOOKUP($B46,RD_15[#All],BV$2,0)/BV$1</f>
        <v>4.8588681849551412</v>
      </c>
      <c r="BW46" s="62">
        <f>VLOOKUP($B46,RD_15[#All],BW$2,0)/BW$1</f>
        <v>4.7525879917184257</v>
      </c>
      <c r="BX46" s="62">
        <f>VLOOKUP($B46,RD_15[#All],BX$2,0)/BX$1</f>
        <v>4.7261345852895147</v>
      </c>
      <c r="BY46" s="62">
        <f>VLOOKUP($B46,RD_15[#All],BY$2,0)/BY$1</f>
        <v>4.7515527950310554</v>
      </c>
      <c r="BZ46" s="62">
        <f>VLOOKUP($B46,RD_15[#All],BZ$2,0)/BZ$1</f>
        <v>4.7824675324675328</v>
      </c>
      <c r="CA46" s="62">
        <f>VLOOKUP($B46,RD_15[#All],CA$2,0)/CA$1</f>
        <v>4.7236652236652246</v>
      </c>
      <c r="CB46" s="62">
        <f>VLOOKUP($B46,RD_15[#All],CB$2,0)/CB$1</f>
        <v>4.6949620427881289</v>
      </c>
      <c r="CC46" s="62">
        <f>VLOOKUP($B46,RD_15[#All],CC$2,0)/CC$1</f>
        <v>4.8229813664596275</v>
      </c>
      <c r="CD46" s="62">
        <f>VLOOKUP($B46,RD_15[#All],CD$2,0)/CD$1</f>
        <v>4.779158040027605</v>
      </c>
      <c r="CE46" s="62">
        <f>VLOOKUP($B46,RD_15[#All],CE$2,0)/CE$1</f>
        <v>4.7429261559696343</v>
      </c>
      <c r="CF46" s="62">
        <f>VLOOKUP($B46,RD_15[#All],CF$2,0)/CF$1</f>
        <v>4.8015873015873023</v>
      </c>
      <c r="CG46" s="62">
        <f>VLOOKUP($B46,RD_15[#All],CG$2,0)/CG$1</f>
        <v>4.8295376121463072</v>
      </c>
      <c r="CH46" s="62">
        <f>VLOOKUP($B46,RD_15[#All],CH$2,0)/CH$1</f>
        <v>4.7150072150072155</v>
      </c>
      <c r="CI46" s="62">
        <f>VLOOKUP($B46,RD_15[#All],CI$2,0)/CI$1</f>
        <v>4.8412698412698409</v>
      </c>
      <c r="CJ46" s="62">
        <f>VLOOKUP($B46,RD_15[#All],CJ$2,0)/CJ$1</f>
        <v>4.866883116883117</v>
      </c>
      <c r="CK46" s="62">
        <f>VLOOKUP($B46,RD_15[#All],CK$2,0)/CK$1</f>
        <v>4.8185425685425685</v>
      </c>
      <c r="CL46" s="62">
        <f>VLOOKUP($B46,RD_15[#All],CL$2,0)/CL$1</f>
        <v>4.7744945567651627</v>
      </c>
      <c r="CM46" s="62">
        <f>VLOOKUP($B46,RD_15[#All],CM$2,0)/CM$1</f>
        <v>4.7812284334023456</v>
      </c>
      <c r="CN46" s="62">
        <f>VLOOKUP($B46,RD_15[#All],CN$2,0)/CN$1</f>
        <v>4.6111111111111107</v>
      </c>
      <c r="CO46" s="62">
        <f>VLOOKUP($B46,RD_15[#All],CO$2,0)/CO$1</f>
        <v>4.7670807453416151</v>
      </c>
      <c r="CP46" s="62">
        <f>VLOOKUP($B46,RD_15[#All],CP$2,0)/CP$1</f>
        <v>4.77536231884058</v>
      </c>
      <c r="CQ46" s="62">
        <f>VLOOKUP($B46,RD_15[#All],CQ$2,0)/CQ$1</f>
        <v>4.8592132505175982</v>
      </c>
      <c r="CR46" s="62">
        <f>VLOOKUP($B46,RD_15[#All],CR$2,0)/CR$1</f>
        <v>4.8561076604554865</v>
      </c>
      <c r="CS46" s="62">
        <f>VLOOKUP($B46,RD_15[#All],CS$2,0)/CS$1</f>
        <v>4.8795721187025531</v>
      </c>
      <c r="CT46" s="62">
        <f>VLOOKUP($B46,RD_15[#All],CT$2,0)/CT$1</f>
        <v>4.9120082815734989</v>
      </c>
      <c r="CU46" s="62">
        <f>VLOOKUP($B46,RD_15[#All],CU$2,0)/CU$1</f>
        <v>4.853015873015873</v>
      </c>
      <c r="CV46" s="62">
        <f>VLOOKUP($B46,RD_15[#All],CV$2,0)/CV$1</f>
        <v>4.866459627329192</v>
      </c>
      <c r="CW46" s="62">
        <f>VLOOKUP($B46,RD_15[#All],CW$2,0)/CW$1</f>
        <v>4.8688750862663905</v>
      </c>
      <c r="CX46" s="62">
        <f>VLOOKUP($B46,RD_15[#All],CX$2,0)/CX$1</f>
        <v>4.8488455988455987</v>
      </c>
      <c r="CY46" s="62">
        <f>VLOOKUP($B46,RD_15[#All],CY$2,0)/CY$1</f>
        <v>4.8189033189033186</v>
      </c>
      <c r="CZ46" s="62">
        <f>VLOOKUP($B46,RD_15[#All],CZ$2,0)/CZ$1</f>
        <v>4.8599033816425123</v>
      </c>
      <c r="DA46" s="62">
        <f>VLOOKUP($B46,RD_15[#All],DA$2,0)/DA$1</f>
        <v>4.7422430230542556</v>
      </c>
      <c r="DB46" s="62">
        <f>VLOOKUP($B46,RD_15[#All],DB$2,0)/DB$1</f>
        <v>4.8712905452035891</v>
      </c>
      <c r="DC46" s="62">
        <f>VLOOKUP($B46,RD_15[#All],DC$2,0)/DC$1</f>
        <v>5.1007591442374052</v>
      </c>
      <c r="DD46" s="62">
        <f>VLOOKUP($B46,RD_15[#All],DD$2,0)/DD$1</f>
        <v>4.8909592822636299</v>
      </c>
      <c r="DE46" s="62">
        <f>VLOOKUP($B46,RD_15[#All],DE$2,0)/DE$1</f>
        <v>4.9240855762594888</v>
      </c>
      <c r="DF46" s="62">
        <f>VLOOKUP($B46,RD_15[#All],DF$2,0)/DF$1</f>
        <v>4.8519668737060035</v>
      </c>
      <c r="DG46" s="62">
        <f>VLOOKUP($B46,RD_15[#All],DG$2,0)/DG$1</f>
        <v>4.833333333333333</v>
      </c>
      <c r="DH46" s="62">
        <f>VLOOKUP($B46,RD_15[#All],DH$2,0)/DH$1</f>
        <v>4.9413388543823329</v>
      </c>
      <c r="DI46" s="62">
        <f>VLOOKUP($B46,RD_15[#All],DI$2,0)/DI$1</f>
        <v>4.9054520358868183</v>
      </c>
      <c r="DJ46" s="62">
        <f>VLOOKUP($B46,RD_15[#All],DJ$2,0)/DJ$1</f>
        <v>4.7995169082125608</v>
      </c>
      <c r="DK46" s="62">
        <f>VLOOKUP($B46,RD_15[#All],DK$2,0)/DK$1</f>
        <v>4.8907785336356762</v>
      </c>
      <c r="DL46" s="62">
        <f>VLOOKUP($B46,RD_15[#All],DL$2,0)/DL$1</f>
        <v>4.8113275613275617</v>
      </c>
      <c r="DM46" s="62">
        <f>VLOOKUP($B46,RD_15[#All],DM$2,0)/DM$1</f>
        <v>4.7905452035886817</v>
      </c>
      <c r="DN46" s="62">
        <f>VLOOKUP($B46,RD_15[#All],DN$2,0)/DN$1</f>
        <v>4.8716356107660452</v>
      </c>
      <c r="DO46" s="62">
        <f>VLOOKUP($B46,RD_15[#All],DO$2,0)/DO$1</f>
        <v>4.8357487922705316</v>
      </c>
      <c r="DP46" s="62">
        <f>VLOOKUP($B46,RD_15[#All],DP$2,0)/DP$1</f>
        <v>4.8775017253278117</v>
      </c>
      <c r="DQ46" s="62">
        <f>VLOOKUP($B46,RD_15[#All],DQ$2,0)/DQ$1</f>
        <v>4.8554175293305724</v>
      </c>
      <c r="DR46" s="62">
        <f>VLOOKUP($B46,RD_15[#All],DR$2,0)/DR$1</f>
        <v>4.8402346445824707</v>
      </c>
      <c r="DS46" s="62">
        <f>VLOOKUP($B46,RD_15[#All],DS$2,0)/DS$1</f>
        <v>4.8174603174603172</v>
      </c>
      <c r="DT46" s="62">
        <f>VLOOKUP($B46,RD_15[#All],DT$2,0)/DT$1</f>
        <v>4.8661145617667358</v>
      </c>
      <c r="DU46" s="62">
        <f>VLOOKUP($B46,RD_15[#All],DU$2,0)/DU$1</f>
        <v>4.8275613275613276</v>
      </c>
      <c r="DV46" s="62">
        <f>VLOOKUP($B46,RD_15[#All],DV$2,0)/DV$1</f>
        <v>4.8661616161616168</v>
      </c>
      <c r="DW46" s="62">
        <f>VLOOKUP($B46,RD_15[#All],DW$2,0)/DW$1</f>
        <v>4.8768115942028984</v>
      </c>
      <c r="DX46" s="62">
        <f>VLOOKUP($B46,RD_15[#All],DX$2,0)/DX$1</f>
        <v>4.8378191856452721</v>
      </c>
      <c r="DY46" s="62">
        <f>VLOOKUP($B46,RD_15[#All],DY$2,0)/DY$1</f>
        <v>4.7736369910282956</v>
      </c>
      <c r="DZ46" s="62">
        <f>VLOOKUP($B46,RD_15[#All],DZ$2,0)/DZ$1</f>
        <v>4.8616287094547967</v>
      </c>
      <c r="EA46" s="62">
        <f>VLOOKUP($B46,RD_15[#All],EA$2,0)/EA$1</f>
        <v>4.8285024154589369</v>
      </c>
      <c r="EB46" s="62">
        <f>VLOOKUP($B46,RD_15[#All],EB$2,0)/EB$1</f>
        <v>4.8278122843340228</v>
      </c>
      <c r="EC46" s="62">
        <f>VLOOKUP($B46,RD_15[#All],EC$2,0)/EC$1</f>
        <v>4.8109040717736367</v>
      </c>
      <c r="ED46" s="62">
        <f>VLOOKUP($B46,RD_15[#All],ED$2,0)/ED$1</f>
        <v>4.4147688060731545</v>
      </c>
      <c r="EE46" s="62">
        <f>VLOOKUP($B46,RD_15[#All],EE$2,0)/EE$1</f>
        <v>4.8454106280193239</v>
      </c>
      <c r="EF46" s="62">
        <f>VLOOKUP($B46,RD_15[#All],EF$2,0)/EF$1</f>
        <v>4.912698412698413</v>
      </c>
      <c r="EG46" s="62">
        <f>VLOOKUP($B46,RD_15[#All],EG$2,0)/EG$1</f>
        <v>4.8119392684610078</v>
      </c>
      <c r="EH46" s="62">
        <f>VLOOKUP($B46,RD_15[#All],EH$2,0)/EH$1</f>
        <v>4.8188405797101446</v>
      </c>
      <c r="EI46" s="62">
        <f>VLOOKUP($B46,RD_15[#All],EI$2,0)/EI$1</f>
        <v>4.691919191919192</v>
      </c>
      <c r="EJ46" s="62">
        <f>VLOOKUP($B46,RD_15[#All],EJ$2,0)/EJ$1</f>
        <v>4.8795721187025531</v>
      </c>
      <c r="EK46" s="62">
        <f>VLOOKUP($B46,RD_15[#All],EK$2,0)/EK$1</f>
        <v>4.7707936507936504</v>
      </c>
      <c r="EL46" s="62">
        <f>VLOOKUP($B46,RD_15[#All],EL$2,0)/EL$1</f>
        <v>4.7543133195307101</v>
      </c>
      <c r="EM46" s="62">
        <f>VLOOKUP($B46,RD_15[#All],EM$2,0)/EM$1</f>
        <v>4.7311939268461005</v>
      </c>
      <c r="EN46" s="62">
        <f>VLOOKUP($B46,RD_15[#All],EN$2,0)/EN$1</f>
        <v>4.8391994478951004</v>
      </c>
      <c r="EO46" s="62">
        <f>VLOOKUP($B46,RD_15[#All],EO$2,0)/EO$1</f>
        <v>4.8474810213940644</v>
      </c>
      <c r="EP46" s="62">
        <f>VLOOKUP($B46,RD_15[#All],EP$2,0)/EP$1</f>
        <v>4.7977915804002764</v>
      </c>
      <c r="EQ46" s="62">
        <f>VLOOKUP($B46,RD_15[#All],EQ$2,0)/EQ$1</f>
        <v>4.78743961352657</v>
      </c>
      <c r="ER46" s="62">
        <f>VLOOKUP($B46,RD_15[#All],ER$2,0)/ER$1</f>
        <v>4.8630089717046232</v>
      </c>
      <c r="ES46" s="62">
        <f>VLOOKUP($B46,RD_15[#All],ES$2,0)/ES$1</f>
        <v>4.7529330572808837</v>
      </c>
      <c r="ET46" s="62">
        <f>VLOOKUP($B46,RD_15[#All],ET$2,0)/ET$1</f>
        <v>4.8697691197691206</v>
      </c>
      <c r="EU46" s="62">
        <f>VLOOKUP($B46,RD_15[#All],EU$2,0)/EU$1</f>
        <v>4.84457671957672</v>
      </c>
      <c r="EV46" s="62">
        <f>VLOOKUP($B46,RD_15[#All],EV$2,0)/EV$1</f>
        <v>4.7582972582972589</v>
      </c>
      <c r="EW46" s="62">
        <f>VLOOKUP($B46,RD_15[#All],EW$2,0)/EW$1</f>
        <v>4.8091269841269844</v>
      </c>
      <c r="EX46" s="62">
        <f>VLOOKUP($B46,RD_15[#All],EX$2,0)/EX$1</f>
        <v>4.8464458247066942</v>
      </c>
      <c r="EY46" s="62">
        <f>VLOOKUP($B46,RD_15[#All],EY$2,0)/EY$1</f>
        <v>4.9455782312925161</v>
      </c>
      <c r="EZ46" s="62">
        <f>VLOOKUP($B46,RD_15[#All],EZ$2,0)/EZ$1</f>
        <v>4.8071083505866108</v>
      </c>
      <c r="FA46" s="62">
        <f>VLOOKUP($B46,RD_15[#All],FA$2,0)/FA$1</f>
        <v>4.8481711525189786</v>
      </c>
      <c r="FB46" s="62">
        <f>VLOOKUP($B46,RD_15[#All],FB$2,0)/FB$1</f>
        <v>4.8202208419599728</v>
      </c>
      <c r="FC46" s="62">
        <f>VLOOKUP($B46,RD_15[#All],FC$2,0)/FC$1</f>
        <v>4.645962732919255</v>
      </c>
      <c r="FD46" s="62">
        <f>VLOOKUP($B46,RD_15[#All],FD$2,0)/FD$1</f>
        <v>4.8026224982746717</v>
      </c>
      <c r="FE46" s="62">
        <f>VLOOKUP($B46,RD_15[#All],FE$2,0)/FE$1</f>
        <v>4.7677708764665283</v>
      </c>
      <c r="FF46" s="62">
        <f>VLOOKUP($B46,RD_15[#All],FF$2,0)/FF$1</f>
        <v>4.796066252587992</v>
      </c>
      <c r="FG46" s="202">
        <f>VLOOKUP($B46,RD_15[#All],FG$2,0)/FG$1</f>
        <v>4.8098688750862664</v>
      </c>
      <c r="FH46" s="62">
        <f>VLOOKUP($B46,RD_15[#All],FH$2,0)/FH$1</f>
        <v>4.8012422360248452</v>
      </c>
      <c r="FI46" s="62">
        <f>VLOOKUP($B46,RD_15[#All],FI$2,0)/FI$1</f>
        <v>4.716701173222912</v>
      </c>
      <c r="FJ46" s="62">
        <f>VLOOKUP($B46,RD_15[#All],FJ$2,0)/FJ$1</f>
        <v>4.8723544973544977</v>
      </c>
      <c r="FK46" s="62">
        <f>VLOOKUP($B46,RD_15[#All],FK$2,0)/FK$1</f>
        <v>4.9268461007591435</v>
      </c>
      <c r="FL46" s="62">
        <f>VLOOKUP($B46,RD_15[#All],FL$2,0)/FL$1</f>
        <v>4.775252525252526</v>
      </c>
      <c r="FM46" s="62">
        <f>VLOOKUP($B46,RD_15[#All],FM$2,0)/FM$1</f>
        <v>4.6991685563114132</v>
      </c>
      <c r="FN46" s="62">
        <f>VLOOKUP($B46,RD_15[#All],FN$2,0)/FN$1</f>
        <v>4.6371882086167799</v>
      </c>
      <c r="FO46" s="62">
        <f>VLOOKUP($B46,RD_15[#All],FO$2,0)/FO$1</f>
        <v>4.7781557067271345</v>
      </c>
      <c r="FP46" s="62">
        <f>VLOOKUP($B46,RD_15[#All],FP$2,0)/FP$1</f>
        <v>4.7808012093726378</v>
      </c>
      <c r="FQ46" s="62">
        <f>VLOOKUP($B46,RD_15[#All],FQ$2,0)/FQ$1</f>
        <v>4.8091458805744516</v>
      </c>
      <c r="FR46" s="62">
        <f>VLOOKUP($B46,RD_15[#All],FR$2,0)/FR$1</f>
        <v>4.8227513227513219</v>
      </c>
      <c r="FS46" s="62">
        <f>VLOOKUP($B46,RD_15[#All],FS$2,0)/FS$1</f>
        <v>4.8446712018140587</v>
      </c>
      <c r="FT46" s="62">
        <f>VLOOKUP($B46,RD_15[#All],FT$2,0)/FT$1</f>
        <v>4.8975812547241118</v>
      </c>
      <c r="FU46" s="62">
        <f>VLOOKUP($B46,RD_15[#All],FU$2,0)/FU$1</f>
        <v>4.9240362811791378</v>
      </c>
      <c r="FV46" s="62">
        <f>VLOOKUP($B46,RD_15[#All],FV$2,0)/FV$1</f>
        <v>4.877173091458805</v>
      </c>
      <c r="FW46" s="62">
        <f>VLOOKUP($B46,RD_15[#All],FW$2,0)/FW$1</f>
        <v>4.8235071806500374</v>
      </c>
      <c r="FX46" s="62">
        <f>VLOOKUP($B46,RD_15[#All],FX$2,0)/FX$1</f>
        <v>4.8280423280423275</v>
      </c>
      <c r="FY46" s="62">
        <f>VLOOKUP($B46,RD_15[#All],FY$2,0)/FY$1</f>
        <v>4.9036281179138319</v>
      </c>
      <c r="FZ46" s="62">
        <f>VLOOKUP($B46,RD_15[#All],FZ$2,0)/FZ$1</f>
        <v>4.7980158730158724</v>
      </c>
      <c r="GA46" s="62">
        <f>VLOOKUP($B46,RD_15[#All],GA$2,0)/GA$1</f>
        <v>4.8888888888888884</v>
      </c>
      <c r="GB46" s="62">
        <f>VLOOKUP($B46,RD_15[#All],GB$2,0)/GB$1</f>
        <v>4.7875180375180371</v>
      </c>
      <c r="GC46" s="62">
        <f>VLOOKUP($B46,RD_15[#All],GC$2,0)/GC$1</f>
        <v>4.9070294784580497</v>
      </c>
      <c r="GD46" s="62">
        <f>VLOOKUP($B46,RD_15[#All],GD$2,0)/GD$1</f>
        <v>4.9024943310657596</v>
      </c>
      <c r="GE46" s="62">
        <f>VLOOKUP($B46,RD_15[#All],GE$2,0)/GE$1</f>
        <v>4.9338624338624335</v>
      </c>
      <c r="GF46" s="62">
        <f>VLOOKUP($B46,RD_15[#All],GF$2,0)/GF$1</f>
        <v>4.9108087679516252</v>
      </c>
      <c r="GG46" s="62">
        <f>VLOOKUP($B46,RD_15[#All],GG$2,0)/GG$1</f>
        <v>4.8858654572940283</v>
      </c>
      <c r="GH46" s="62">
        <f>VLOOKUP($B46,RD_15[#All],GH$2,0)/GH$1</f>
        <v>4.9229024943310646</v>
      </c>
      <c r="GI46" s="62">
        <f>VLOOKUP($B46,RD_15[#All],GI$2,0)/GI$1</f>
        <v>4.8692365835222979</v>
      </c>
      <c r="GJ46" s="62">
        <f>VLOOKUP($B46,RD_15[#All],GJ$2,0)/GJ$1</f>
        <v>4.9353741496598635</v>
      </c>
      <c r="GK46" s="62">
        <f>VLOOKUP($B46,RD_15[#All],GK$2,0)/GK$1</f>
        <v>4.819349962207105</v>
      </c>
      <c r="GL46" s="62">
        <f>VLOOKUP($B46,RD_15[#All],GL$2,0)/GL$1</f>
        <v>4.9308390022675734</v>
      </c>
      <c r="GM46" s="62">
        <f>VLOOKUP($B46,RD_15[#All],GM$2,0)/GM$1</f>
        <v>4.8000755857898705</v>
      </c>
      <c r="GN46" s="62">
        <f>VLOOKUP($B46,RD_15[#All],GN$2,0)/GN$1</f>
        <v>4.8571428571428568</v>
      </c>
      <c r="GO46" s="62">
        <f>VLOOKUP($B46,RD_15[#All],GO$2,0)/GO$1</f>
        <v>4.8805555555555555</v>
      </c>
      <c r="GP46" s="62">
        <f>VLOOKUP($B46,RD_15[#All],GP$2,0)/GP$1</f>
        <v>4.8547619047619053</v>
      </c>
      <c r="GQ46" s="62">
        <f>VLOOKUP($B46,RD_15[#All],GQ$2,0)/GQ$1</f>
        <v>4.8924603174603174</v>
      </c>
      <c r="GR46" s="62">
        <f>VLOOKUP($B46,RD_15[#All],GR$2,0)/GR$1</f>
        <v>4.7027506654835847</v>
      </c>
      <c r="GS46" s="62">
        <f>VLOOKUP($B46,RD_15[#All],GS$2,0)/GS$1</f>
        <v>4.8259243274349011</v>
      </c>
      <c r="GT46" s="62">
        <f>VLOOKUP($B46,RD_15[#All],GT$2,0)/GT$1</f>
        <v>4.7680533751962324</v>
      </c>
      <c r="GU46" s="62">
        <f>VLOOKUP($B46,RD_15[#All],GU$2,0)/GU$1</f>
        <v>4.7571223611395776</v>
      </c>
      <c r="GV46" s="62">
        <f>VLOOKUP($B46,RD_15[#All],GV$2,0)/GV$1</f>
        <v>4.7658862876254187</v>
      </c>
      <c r="GW46" s="62">
        <f>VLOOKUP($B46,RD_15[#All],GW$2,0)/GW$1</f>
        <v>4.8161790017211699</v>
      </c>
      <c r="GX46" s="62">
        <f>VLOOKUP($B46,RD_15[#All],GX$2,0)/GX$1</f>
        <v>4.7746598639455788</v>
      </c>
      <c r="GY46" s="62">
        <f>VLOOKUP($B46,RD_15[#All],GY$2,0)/GY$1</f>
        <v>4.8334584669988399</v>
      </c>
      <c r="GZ46" s="62">
        <f>VLOOKUP($B46,RD_15[#All],GZ$2,0)/GZ$1</f>
        <v>4.8188383045525898</v>
      </c>
      <c r="HA46" s="62">
        <f>VLOOKUP($B46,RD_15[#All],HA$2,0)/HA$1</f>
        <v>4.7317589243055087</v>
      </c>
      <c r="HB46" s="62">
        <f>VLOOKUP($B46,RD_15[#All],HB$2,0)/HB$1</f>
        <v>4.6631939489082352</v>
      </c>
      <c r="HC46" s="62">
        <f>VLOOKUP($B46,RD_15[#All],HC$2,0)/HC$1</f>
        <v>4.711360068502926</v>
      </c>
      <c r="HD46" s="62">
        <f>VLOOKUP($B46,RD_15[#All],HD$2,0)/HD$1</f>
        <v>4.6710772220976304</v>
      </c>
      <c r="HE46" s="62">
        <f>VLOOKUP($B46,RD_15[#All],HE$2,0)/HE$1</f>
        <v>4.644392874206539</v>
      </c>
      <c r="HF46" s="62">
        <f>VLOOKUP($B46,RD_15[#All],HF$2,0)/HF$1</f>
        <v>4.6602568702016214</v>
      </c>
      <c r="HG46" s="62">
        <f>VLOOKUP($B46,RD_15[#All],HG$2,0)/HG$1</f>
        <v>4.7785845107273675</v>
      </c>
      <c r="HH46" s="62">
        <f>VLOOKUP($B46,RD_15[#All],HH$2,0)/HH$1</f>
        <v>4.7845368916797479</v>
      </c>
      <c r="HI46" s="62">
        <f>VLOOKUP($B46,RD_15[#All],HI$2,0)/HI$1</f>
        <v>4.8237833594976447</v>
      </c>
      <c r="HJ46" s="62">
        <f>VLOOKUP($B46,RD_15[#All],HJ$2,0)/HJ$1</f>
        <v>4.857714857714857</v>
      </c>
      <c r="HK46" s="62">
        <f>VLOOKUP($B46,RD_15[#All],HK$2,0)/HK$1</f>
        <v>4.821944972320912</v>
      </c>
      <c r="HL46" s="62">
        <f>VLOOKUP($B46,RD_15[#All],HL$2,0)/HL$1</f>
        <v>4.7832722832722832</v>
      </c>
      <c r="HM46" s="62">
        <f>VLOOKUP($B46,RD_15[#All],HM$2,0)/HM$1</f>
        <v>4.6405677655677664</v>
      </c>
      <c r="HN46" s="62">
        <f>VLOOKUP($B46,RD_15[#All],HN$2,0)/HN$1</f>
        <v>4.6211722959653043</v>
      </c>
      <c r="HO46" s="62">
        <f>VLOOKUP($B46,RD_15[#All],HO$2,0)/HO$1</f>
        <v>4.6927980023656195</v>
      </c>
      <c r="HP46" s="62">
        <f>VLOOKUP($B46,RD_15[#All],HP$2,0)/HP$1</f>
        <v>4.6369539551357732</v>
      </c>
      <c r="HQ46" s="62">
        <f>VLOOKUP($B46,RD_15[#All],HQ$2,0)/HQ$1</f>
        <v>4.6340185936886202</v>
      </c>
      <c r="HR46" s="62">
        <f>VLOOKUP($B46,RD_15[#All],HR$2,0)/HR$1</f>
        <v>4.642201233110324</v>
      </c>
      <c r="HS46" s="62">
        <f>VLOOKUP($B46,RD_15[#All],HS$2,0)/HS$1</f>
        <v>4.6899295432458699</v>
      </c>
      <c r="HT46" s="62">
        <f>VLOOKUP($B46,RD_15[#All],HT$2,0)/HT$1</f>
        <v>4.568521770726095</v>
      </c>
      <c r="HU46" s="62">
        <f>VLOOKUP($B46,RD_15[#All],HU$2,0)/HU$1</f>
        <v>4.7894962180676472</v>
      </c>
      <c r="HV46" s="62">
        <f>VLOOKUP($B46,RD_15[#All],HV$2,0)/HV$1</f>
        <v>4.845511631225917</v>
      </c>
      <c r="HW46" s="62">
        <f>VLOOKUP($B46,RD_15[#All],HW$2,0)/HW$1</f>
        <v>4.830847723704867</v>
      </c>
      <c r="HX46" s="62">
        <f>VLOOKUP($B46,RD_15[#All],HX$2,0)/HX$1</f>
        <v>4.8355572998430132</v>
      </c>
      <c r="HY46" s="62">
        <f>VLOOKUP($B46,RD_15[#All],HY$2,0)/HY$1</f>
        <v>4.8014128728414445</v>
      </c>
      <c r="HZ46" s="62">
        <f>VLOOKUP($B46,RD_15[#All],HZ$2,0)/HZ$1</f>
        <v>4.7589145548329217</v>
      </c>
      <c r="IA46" s="62">
        <f>VLOOKUP($B46,RD_15[#All],IA$2,0)/IA$1</f>
        <v>4.8712715855572997</v>
      </c>
      <c r="IB46" s="62">
        <f>VLOOKUP($B46,RD_15[#All],IB$2,0)/IB$1</f>
        <v>4.7379831053300432</v>
      </c>
      <c r="IC46" s="62">
        <f>VLOOKUP($B46,RD_15[#All],IC$2,0)/IC$1</f>
        <v>4.9042386185243325</v>
      </c>
      <c r="ID46" s="62">
        <f>VLOOKUP($B46,RD_15[#All],ID$2,0)/ID$1</f>
        <v>4.846546310832025</v>
      </c>
      <c r="IE46" s="62">
        <f>VLOOKUP($B46,RD_15[#All],IE$2,0)/IE$1</f>
        <v>4.8390894819466244</v>
      </c>
      <c r="IF46" s="62">
        <f>VLOOKUP($B46,RD_15[#All],IF$2,0)/IF$1</f>
        <v>4.795918367346939</v>
      </c>
      <c r="IG46" s="62">
        <f>VLOOKUP($B46,RD_15[#All],IG$2,0)/IG$1</f>
        <v>4.6961202063242879</v>
      </c>
      <c r="IH46" s="62">
        <f>VLOOKUP($B46,RD_15[#All],IH$2,0)/IH$1</f>
        <v>4.7596621066008824</v>
      </c>
      <c r="II46" s="62">
        <f>VLOOKUP($B46,RD_15[#All],II$2,0)/II$1</f>
        <v>4.6938775510204076</v>
      </c>
      <c r="IJ46" s="62">
        <f>VLOOKUP($B46,RD_15[#All],IJ$2,0)/IJ$1</f>
        <v>4.7529341406892422</v>
      </c>
      <c r="IK46" s="62">
        <f>VLOOKUP($B46,RD_15[#All],IK$2,0)/IK$1</f>
        <v>4.9187598116169537</v>
      </c>
      <c r="IL46" s="62">
        <f>VLOOKUP($B46,RD_15[#All],IL$2,0)/IL$1</f>
        <v>4.7527472527472527</v>
      </c>
      <c r="IM46" s="62">
        <f>VLOOKUP($B46,RD_15[#All],IM$2,0)/IM$1</f>
        <v>4.7531397174254311</v>
      </c>
      <c r="IN46" s="62">
        <f>VLOOKUP($B46,RD_15[#All],IN$2,0)/IN$1</f>
        <v>4.8411452493085143</v>
      </c>
      <c r="IO46" s="62">
        <f>VLOOKUP($B46,RD_15[#All],IO$2,0)/IO$1</f>
        <v>4.8532182103610673</v>
      </c>
      <c r="IP46" s="62">
        <f>VLOOKUP($B46,RD_15[#All],IP$2,0)/IP$1</f>
        <v>4.7387306570980039</v>
      </c>
      <c r="IQ46" s="62">
        <f>VLOOKUP($B46,RD_15[#All],IQ$2,0)/IQ$1</f>
        <v>4.7978806907378333</v>
      </c>
      <c r="IR46" s="62">
        <f>VLOOKUP($B46,RD_15[#All],IR$2,0)/IR$1</f>
        <v>4.7469537265455628</v>
      </c>
      <c r="IS46" s="62">
        <f>VLOOKUP($B46,RD_15[#All],IS$2,0)/IS$1</f>
        <v>4.8149809374299171</v>
      </c>
      <c r="IT46" s="62">
        <f>VLOOKUP($B46,RD_15[#All],IT$2,0)/IT$1</f>
        <v>4.7813411078717198</v>
      </c>
      <c r="IU46" s="62">
        <f>VLOOKUP($B46,RD_15[#All],IU$2,0)/IU$1</f>
        <v>4.7738655901921208</v>
      </c>
      <c r="IV46" s="62">
        <f>VLOOKUP($B46,RD_15[#All],IV$2,0)/IV$1</f>
        <v>4.7910592808551984</v>
      </c>
      <c r="IW46" s="62">
        <f>VLOOKUP($B46,RD_15[#All],IW$2,0)/IW$1</f>
        <v>4.761530986020782</v>
      </c>
      <c r="IX46" s="62">
        <f>VLOOKUP($B46,RD_15[#All],IX$2,0)/IX$1</f>
        <v>4.8007774538386787</v>
      </c>
      <c r="IY46" s="62">
        <f>VLOOKUP($B46,RD_15[#All],IY$2,0)/IY$1</f>
        <v>4.8119907303580769</v>
      </c>
      <c r="IZ46" s="62">
        <f>VLOOKUP($B46,RD_15[#All],IZ$2,0)/IZ$1</f>
        <v>4.7759383473669192</v>
      </c>
      <c r="JA46" s="62">
        <f>VLOOKUP($B46,RD_15[#All],JA$2,0)/JA$1</f>
        <v>4.7350450696531006</v>
      </c>
      <c r="JB46" s="62">
        <f>VLOOKUP($B46,RD_15[#All],JB$2,0)/JB$1</f>
        <v>4.8146884171728894</v>
      </c>
      <c r="JC46" s="62">
        <f>VLOOKUP($B46,RD_15[#All],JC$2,0)/JC$1</f>
        <v>4.796939796939796</v>
      </c>
      <c r="JD46" s="62">
        <f>VLOOKUP($B46,RD_15[#All],JD$2,0)/JD$1</f>
        <v>4.8361103523627431</v>
      </c>
      <c r="JE46" s="62">
        <f>VLOOKUP($B46,RD_15[#All],JE$2,0)/JE$1</f>
        <v>4.8394165358451078</v>
      </c>
      <c r="JF46" s="62">
        <f>VLOOKUP($B46,RD_15[#All],JF$2,0)/JF$1</f>
        <v>4.8168166113638682</v>
      </c>
      <c r="JG46" s="62">
        <f>VLOOKUP($B46,RD_15[#All],JG$2,0)/JG$1</f>
        <v>4.8333162375628262</v>
      </c>
      <c r="JH46" s="62">
        <f>VLOOKUP($B46,RD_15[#All],JH$2,0)/JH$1</f>
        <v>4.8911802483231064</v>
      </c>
      <c r="JI46" s="62">
        <f>VLOOKUP($B46,RD_15[#All],JI$2,0)/JI$1</f>
        <v>4.8651969148863561</v>
      </c>
      <c r="JJ46" s="62">
        <f>VLOOKUP($B46,RD_15[#All],JJ$2,0)/JJ$1</f>
        <v>4.8163947853388844</v>
      </c>
      <c r="JK46" s="62">
        <f>VLOOKUP($B46,RD_15[#All],JK$2,0)/JK$1</f>
        <v>4.8565719994291427</v>
      </c>
      <c r="JL46" s="62">
        <f>VLOOKUP($B46,RD_15[#All],JL$2,0)/JL$1</f>
        <v>4.827665441176471</v>
      </c>
      <c r="JM46" s="62">
        <f>VLOOKUP($B46,RD_15[#All],JM$2,0)/JM$1</f>
        <v>4.6765745711666877</v>
      </c>
      <c r="JN46" s="62">
        <f>VLOOKUP($B46,RD_15[#All],JN$2,0)/JN$1</f>
        <v>4.6245513280689163</v>
      </c>
      <c r="JO46" s="62">
        <f>VLOOKUP($B46,RD_15[#All],JO$2,0)/JO$1</f>
        <v>4.7007987429618954</v>
      </c>
      <c r="JP46" s="62">
        <f>VLOOKUP($B46,RD_15[#All],JP$2,0)/JP$1</f>
        <v>4.7609236002093152</v>
      </c>
      <c r="JQ46" s="62">
        <f>VLOOKUP($B46,RD_15[#All],JQ$2,0)/JQ$1</f>
        <v>4.7976626548055119</v>
      </c>
      <c r="JR46" s="62">
        <f>VLOOKUP($B46,RD_15[#All],JR$2,0)/JR$1</f>
        <v>4.7483865341008205</v>
      </c>
      <c r="JS46" s="62">
        <f>VLOOKUP($B46,RD_15[#All],JS$2,0)/JS$1</f>
        <v>4.6720360384956665</v>
      </c>
      <c r="JT46" s="62">
        <f>VLOOKUP($B46,RD_15[#All],JT$2,0)/JT$1</f>
        <v>4.8330992315954724</v>
      </c>
      <c r="JU46" s="62">
        <f>VLOOKUP($B46,RD_15[#All],JU$2,0)/JU$1</f>
        <v>4.8226773226773236</v>
      </c>
      <c r="JV46" s="62">
        <f>VLOOKUP($B46,RD_15[#All],JV$2,0)/JV$1</f>
        <v>4.8439153439153433</v>
      </c>
      <c r="JW46" s="62">
        <f>VLOOKUP($B46,RD_15[#All],JW$2,0)/JW$1</f>
        <v>4.8095238095238084</v>
      </c>
      <c r="JX46" s="62">
        <f>VLOOKUP($B46,RD_15[#All],JX$2,0)/JX$1</f>
        <v>4.814814814814814</v>
      </c>
      <c r="JY46" s="62">
        <f>VLOOKUP($B46,RD_15[#All],JY$2,0)/JY$1</f>
        <v>4.8337112622826908</v>
      </c>
      <c r="JZ46" s="62">
        <f>VLOOKUP($B46,RD_15[#All],JZ$2,0)/JZ$1</f>
        <v>4.6262282690854111</v>
      </c>
      <c r="KA46" s="62">
        <f>VLOOKUP($B46,RD_15[#All],KA$2,0)/KA$1</f>
        <v>4.7558578987150417</v>
      </c>
      <c r="KB46" s="62">
        <f>VLOOKUP($B46,RD_15[#All],KB$2,0)/KB$1</f>
        <v>4.8155706727135295</v>
      </c>
      <c r="KC46" s="62">
        <f>VLOOKUP($B46,RD_15[#All],KC$2,0)/KC$1</f>
        <v>4.7528344671201808</v>
      </c>
      <c r="KD46" s="62">
        <f>VLOOKUP($B46,RD_15[#All],KD$2,0)/KD$1</f>
        <v>4.7407407407407405</v>
      </c>
      <c r="KE46" s="62">
        <f>VLOOKUP($B46,RD_15[#All],KE$2,0)/KE$1</f>
        <v>4.8960695389266817</v>
      </c>
      <c r="KF46" s="62">
        <f>VLOOKUP($B46,RD_15[#All],KF$2,0)/KF$1</f>
        <v>4.8267770876466525</v>
      </c>
      <c r="KG46" s="62">
        <f>VLOOKUP($B46,RD_15[#All],KG$2,0)/KG$1</f>
        <v>4.8760393046107326</v>
      </c>
      <c r="KH46" s="62">
        <f>VLOOKUP($B46,RD_15[#All],KH$2,0)/KH$1</f>
        <v>4.8586545729402868</v>
      </c>
      <c r="KI46" s="62">
        <f>VLOOKUP($B46,RD_15[#All],KI$2,0)/KI$1</f>
        <v>4.897619047619048</v>
      </c>
      <c r="KJ46" s="62">
        <f>VLOOKUP($B46,RD_15[#All],KJ$2,0)/KJ$1</f>
        <v>4.8007936507936506</v>
      </c>
      <c r="KK46" s="62">
        <f>VLOOKUP($B46,RD_15[#All],KK$2,0)/KK$1</f>
        <v>4.8035714285714288</v>
      </c>
      <c r="KL46" s="62">
        <f>VLOOKUP($B46,RD_15[#All],KL$2,0)/KL$1</f>
        <v>4.8066971080669711</v>
      </c>
      <c r="KM46" s="62">
        <f>VLOOKUP($B46,RD_15[#All],KM$2,0)/KM$1</f>
        <v>4.8626331811263324</v>
      </c>
      <c r="KN46" s="62">
        <f>VLOOKUP($B46,RD_15[#All],KN$2,0)/KN$1</f>
        <v>4.815699658703072</v>
      </c>
      <c r="KO46" s="62">
        <f>VLOOKUP($B46,RD_15[#All],KO$2,0)/KO$1</f>
        <v>4.8221463784603715</v>
      </c>
      <c r="KP46" s="62">
        <f>VLOOKUP($B46,RD_15[#All],KP$2,0)/KP$1</f>
        <v>4.8365566932119837</v>
      </c>
      <c r="KQ46" s="62">
        <f>VLOOKUP($B46,RD_15[#All],KQ$2,0)/KQ$1</f>
        <v>4.8563516787815857</v>
      </c>
      <c r="KR46" s="62">
        <f>VLOOKUP($B46,RD_15[#All],KR$2,0)/KR$1</f>
        <v>4.7819491846795605</v>
      </c>
      <c r="KS46" s="62">
        <f>VLOOKUP($B46,RD_15[#All],KS$2,0)/KS$1</f>
        <v>4.7823284034888127</v>
      </c>
      <c r="KT46" s="62">
        <f>VLOOKUP($B46,RD_15[#All],KT$2,0)/KT$1</f>
        <v>4.847174819871066</v>
      </c>
      <c r="KU46" s="62">
        <f>VLOOKUP($B46,RD_15[#All],KU$2,0)/KU$1</f>
        <v>4.8054607508532428</v>
      </c>
      <c r="KV46" s="62">
        <f>VLOOKUP($B46,RD_15[#All],KV$2,0)/KV$1</f>
        <v>4.8855345911949684</v>
      </c>
      <c r="KW46" s="62">
        <f>VLOOKUP($B46,RD_15[#All],KW$2,0)/KW$1</f>
        <v>4.8483124762988243</v>
      </c>
      <c r="KX46" s="62">
        <f>VLOOKUP($B46,RD_15[#All],KX$2,0)/KX$1</f>
        <v>4.8922902494331062</v>
      </c>
      <c r="KY46" s="62">
        <f>VLOOKUP($B46,RD_15[#All],KY$2,0)/KY$1</f>
        <v>4.8805555555555555</v>
      </c>
      <c r="KZ46" s="62">
        <f>VLOOKUP($B46,RD_15[#All],KZ$2,0)/KZ$1</f>
        <v>4.8265873015873018</v>
      </c>
      <c r="LA46" s="62">
        <f>VLOOKUP($B46,RD_15[#All],LA$2,0)/LA$1</f>
        <v>4.8253532182103607</v>
      </c>
      <c r="LB46" s="62">
        <f>VLOOKUP($B46,RD_15[#All],LB$2,0)/LB$1</f>
        <v>4.7174254317111464</v>
      </c>
      <c r="LC46" s="62">
        <f>VLOOKUP($B46,RD_15[#All],LC$2,0)/LC$1</f>
        <v>4.9067460317460316</v>
      </c>
      <c r="LD46" s="62">
        <f>VLOOKUP($B46,RD_15[#All],LD$2,0)/LD$1</f>
        <v>4.8123645062420568</v>
      </c>
      <c r="LE46" s="62">
        <f>VLOOKUP($B46,RD_15[#All],LE$2,0)/LE$1</f>
        <v>4.6307094266277939</v>
      </c>
      <c r="LF46" s="62">
        <f>VLOOKUP($B46,RD_15[#All],LF$2,0)/LF$1</f>
        <v>4.7989085744187783</v>
      </c>
      <c r="LG46" s="62">
        <f>VLOOKUP($B46,RD_15[#All],LG$2,0)/LG$1</f>
        <v>4.8412698412698409</v>
      </c>
      <c r="LH46" s="62">
        <f>VLOOKUP($B46,RD_15[#All],LH$2,0)/LH$1</f>
        <v>4.7389077088325209</v>
      </c>
      <c r="LI46" s="62">
        <f>VLOOKUP($B46,RD_15[#All],LI$2,0)/LI$1</f>
        <v>4.7260222770426852</v>
      </c>
      <c r="LJ46" s="62">
        <f>VLOOKUP($B46,RD_15[#All],LJ$2,0)/LJ$1</f>
        <v>4.7470386756101046</v>
      </c>
      <c r="LK46" s="62">
        <f>VLOOKUP($B46,RD_15[#All],LK$2,0)/LK$1</f>
        <v>4.7896389324960751</v>
      </c>
      <c r="LL46" s="62">
        <f>VLOOKUP($B46,RD_15[#All],LL$2,0)/LL$1</f>
        <v>4.8108320251177394</v>
      </c>
      <c r="LM46" s="62">
        <f>VLOOKUP($B46,RD_15[#All],LM$2,0)/LM$1</f>
        <v>4.8497420946400531</v>
      </c>
      <c r="LN46" s="62">
        <f>VLOOKUP($B46,RD_15[#All],LN$2,0)/LN$1</f>
        <v>4.7686327278164011</v>
      </c>
      <c r="LO46" s="62">
        <f>VLOOKUP($B46,RD_15[#All],LO$2,0)/LO$1</f>
        <v>4.7813411078717198</v>
      </c>
      <c r="LP46" s="62">
        <f>VLOOKUP($B46,RD_15[#All],LP$2,0)/LP$1</f>
        <v>4.7787246766838596</v>
      </c>
      <c r="LQ46" s="62">
        <f>VLOOKUP($B46,RD_15[#All],LQ$2,0)/LQ$1</f>
        <v>4.7802197802197801</v>
      </c>
      <c r="LR46" s="62">
        <f>VLOOKUP($B46,RD_15[#All],LR$2,0)/LR$1</f>
        <v>4.7372355535620843</v>
      </c>
      <c r="LS46" s="62">
        <f>VLOOKUP($B46,RD_15[#All],LS$2,0)/LS$1</f>
        <v>4.8734652969180656</v>
      </c>
      <c r="LT46" s="62">
        <f>VLOOKUP($B46,RD_15[#All],LT$2,0)/LT$1</f>
        <v>4.7908163265306118</v>
      </c>
      <c r="LU46" s="62">
        <f>VLOOKUP($B46,RD_15[#All],LU$2,0)/LU$1</f>
        <v>4.8296703296703294</v>
      </c>
      <c r="LV46" s="62">
        <f>VLOOKUP($B46,RD_15[#All],LV$2,0)/LV$1</f>
        <v>4.8249607535321823</v>
      </c>
      <c r="LW46" s="62">
        <f>VLOOKUP($B46,RD_15[#All],LW$2,0)/LW$1</f>
        <v>4.8975667189952903</v>
      </c>
      <c r="LX46" s="62">
        <f>VLOOKUP($B46,RD_15[#All],LX$2,0)/LX$1</f>
        <v>4.8861852433281001</v>
      </c>
      <c r="LY46" s="62">
        <f>VLOOKUP($B46,RD_15[#All],LY$2,0)/LY$1</f>
        <v>4.8736263736263732</v>
      </c>
      <c r="LZ46" s="62">
        <f>VLOOKUP($B46,RD_15[#All],LZ$2,0)/LZ$1</f>
        <v>4.7828362114076395</v>
      </c>
      <c r="MA46" s="62">
        <f>VLOOKUP($B46,RD_15[#All],MA$2,0)/MA$1</f>
        <v>4.8400239216565746</v>
      </c>
      <c r="MB46" s="62">
        <f>VLOOKUP($B46,RD_15[#All],MB$2,0)/MB$1</f>
        <v>4.8676833370710915</v>
      </c>
      <c r="MC46" s="62">
        <f>VLOOKUP($B46,RD_15[#All],MC$2,0)/MC$1</f>
        <v>4.6781789638932487</v>
      </c>
      <c r="MD46" s="62">
        <f>VLOOKUP($B46,RD_15[#All],MD$2,0)/MD$1</f>
        <v>4.8418928010764741</v>
      </c>
      <c r="ME46" s="62">
        <f>VLOOKUP($B46,RD_15[#All],ME$2,0)/ME$1</f>
        <v>4.8684308888390522</v>
      </c>
      <c r="MF46" s="62">
        <f>VLOOKUP($B46,RD_15[#All],MF$2,0)/MF$1</f>
        <v>4.8161022650818568</v>
      </c>
      <c r="MG46" s="62">
        <f>VLOOKUP($B46,RD_15[#All],MG$2,0)/MG$1</f>
        <v>4.8744113029827307</v>
      </c>
      <c r="MH46" s="62">
        <f>VLOOKUP($B46,RD_15[#All],MH$2,0)/MH$1</f>
        <v>4.9129102190326677</v>
      </c>
      <c r="MI46" s="62">
        <f>VLOOKUP($B46,RD_15[#All],MI$2,0)/MI$1</f>
        <v>4.8235777827614559</v>
      </c>
      <c r="MJ46" s="62">
        <f>VLOOKUP($B46,RD_15[#All],MJ$2,0)/MJ$1</f>
        <v>4.890894819466248</v>
      </c>
      <c r="MK46" s="62">
        <f>VLOOKUP($B46,RD_15[#All],MK$2,0)/MK$1</f>
        <v>4.8861852433281001</v>
      </c>
      <c r="ML46" s="62">
        <f>VLOOKUP($B46,RD_15[#All],ML$2,0)/ML$1</f>
        <v>4.8953427524856092</v>
      </c>
      <c r="MM46" s="62">
        <f>VLOOKUP($B46,RD_15[#All],MM$2,0)/MM$1</f>
        <v>4.8372304387341982</v>
      </c>
      <c r="MN46" s="62">
        <f>VLOOKUP($B46,RD_15[#All],MN$2,0)/MN$1</f>
        <v>4.871664050235478</v>
      </c>
      <c r="MO46" s="62">
        <f>VLOOKUP($B46,RD_15[#All],MO$2,0)/MO$1</f>
        <v>4.9301412872841448</v>
      </c>
      <c r="MP46" s="62">
        <f>VLOOKUP($B46,RD_15[#All],MP$2,0)/MP$1</f>
        <v>4.8533609247894969</v>
      </c>
      <c r="MQ46" s="62">
        <f>VLOOKUP($B46,RD_15[#All],MQ$2,0)/MQ$1</f>
        <v>4.8056365403304175</v>
      </c>
      <c r="MR46" s="62">
        <f>VLOOKUP($B46,RD_15[#All],MR$2,0)/MR$1</f>
        <v>4.8134858338939965</v>
      </c>
      <c r="MS46" s="62">
        <f>VLOOKUP($B46,RD_15[#All],MS$2,0)/MS$1</f>
        <v>4.917582417582417</v>
      </c>
      <c r="MT46" s="62">
        <f>VLOOKUP($B46,RD_15[#All],MT$2,0)/MT$1</f>
        <v>4.8401598401598402</v>
      </c>
      <c r="MU46" s="62">
        <f>VLOOKUP($B46,RD_15[#All],MU$2,0)/MU$1</f>
        <v>4.8822605965463106</v>
      </c>
      <c r="MV46" s="62">
        <f>VLOOKUP($B46,RD_15[#All],MV$2,0)/MV$1</f>
        <v>4.8619237904952195</v>
      </c>
      <c r="MW46" s="62">
        <f>VLOOKUP($B46,RD_15[#All],MW$2,0)/MW$1</f>
        <v>4.8108320251177394</v>
      </c>
      <c r="MX46" s="62">
        <f>VLOOKUP($B46,RD_15[#All],MX$2,0)/MX$1</f>
        <v>4.8822605965463106</v>
      </c>
      <c r="MY46" s="62">
        <f>VLOOKUP($B46,RD_15[#All],MY$2,0)/MY$1</f>
        <v>4.8367346938775508</v>
      </c>
      <c r="MZ46" s="62">
        <f>VLOOKUP($B46,RD_15[#All],MZ$2,0)/MZ$1</f>
        <v>4.8351648351648349</v>
      </c>
      <c r="NA46" s="62">
        <f>VLOOKUP($B46,RD_15[#All],NA$2,0)/NA$1</f>
        <v>4.8991985458150875</v>
      </c>
      <c r="NB46" s="62">
        <f>VLOOKUP($B46,RD_15[#All],NB$2,0)/NB$1</f>
        <v>4.916012558869701</v>
      </c>
      <c r="NC46" s="62">
        <f>VLOOKUP($B46,RD_15[#All],NC$2,0)/NC$1</f>
        <v>4.9454474097331236</v>
      </c>
      <c r="ND46" s="62">
        <f>VLOOKUP($B46,RD_15[#All],ND$2,0)/ND$1</f>
        <v>4.9301412872841448</v>
      </c>
      <c r="NE46" s="62">
        <f>IFERROR(AVERAGEIF(Inv_SY_B20[[#This Row],[BLK1_INV1]:[BLK12_INV31]],"&gt;"&amp;0.1,Inv_SY_B20[[#This Row],[BLK1_INV1]:[BLK12_INV31]]),"")</f>
        <v>4.7502251160152253</v>
      </c>
    </row>
    <row r="47" spans="2:369" x14ac:dyDescent="0.35">
      <c r="B47" s="86">
        <f t="shared" si="7"/>
        <v>45788</v>
      </c>
      <c r="C47" s="62">
        <f>VLOOKUP($B47,RD_15[#All],C$2,0)/C$1</f>
        <v>2.6172248803827749</v>
      </c>
      <c r="D47" s="62">
        <f>VLOOKUP($B47,RD_15[#All],D$2,0)/D$1</f>
        <v>2.5510366826156297</v>
      </c>
      <c r="E47" s="62">
        <f>VLOOKUP($B47,RD_15[#All],E$2,0)/E$1</f>
        <v>2.6462121212121215</v>
      </c>
      <c r="F47" s="62">
        <f>VLOOKUP($B47,RD_15[#All],F$2,0)/F$1</f>
        <v>2.64469696969697</v>
      </c>
      <c r="G47" s="62">
        <f>VLOOKUP($B47,RD_15[#All],G$2,0)/G$1</f>
        <v>2.603030303030303</v>
      </c>
      <c r="H47" s="62">
        <f>VLOOKUP($B47,RD_15[#All],H$2,0)/H$1</f>
        <v>2.4965831435079728</v>
      </c>
      <c r="I47" s="62">
        <f>VLOOKUP($B47,RD_15[#All],I$2,0)/I$1</f>
        <v>2.7153787299158378</v>
      </c>
      <c r="J47" s="62">
        <f>VLOOKUP($B47,RD_15[#All],J$2,0)/J$1</f>
        <v>2.5469696969696969</v>
      </c>
      <c r="K47" s="62">
        <f>VLOOKUP($B47,RD_15[#All],K$2,0)/K$1</f>
        <v>2.6416666666666666</v>
      </c>
      <c r="L47" s="62">
        <f>VLOOKUP($B47,RD_15[#All],L$2,0)/L$1</f>
        <v>2.6613636363636366</v>
      </c>
      <c r="M47" s="62">
        <f>VLOOKUP($B47,RD_15[#All],M$2,0)/M$1</f>
        <v>2.6750000000000003</v>
      </c>
      <c r="N47" s="62">
        <f>VLOOKUP($B47,RD_15[#All],N$2,0)/N$1</f>
        <v>2.65</v>
      </c>
      <c r="O47" s="62">
        <f>VLOOKUP($B47,RD_15[#All],O$2,0)/O$1</f>
        <v>2.6598484848484851</v>
      </c>
      <c r="P47" s="62">
        <f>VLOOKUP($B47,RD_15[#All],P$2,0)/P$1</f>
        <v>2.6575757575757577</v>
      </c>
      <c r="Q47" s="62">
        <f>VLOOKUP($B47,RD_15[#All],Q$2,0)/Q$1</f>
        <v>2.6856060606060606</v>
      </c>
      <c r="R47" s="62">
        <f>VLOOKUP($B47,RD_15[#All],R$2,0)/R$1</f>
        <v>2.6856060606060606</v>
      </c>
      <c r="S47" s="62">
        <f>VLOOKUP($B47,RD_15[#All],S$2,0)/S$1</f>
        <v>2.6459330143540671</v>
      </c>
      <c r="T47" s="62">
        <f>VLOOKUP($B47,RD_15[#All],T$2,0)/T$1</f>
        <v>2.6794258373205739</v>
      </c>
      <c r="U47" s="62">
        <f>VLOOKUP($B47,RD_15[#All],U$2,0)/U$1</f>
        <v>2.6628787878787881</v>
      </c>
      <c r="V47" s="62">
        <f>VLOOKUP($B47,RD_15[#All],V$2,0)/V$1</f>
        <v>2.6916666666666669</v>
      </c>
      <c r="W47" s="62">
        <f>VLOOKUP($B47,RD_15[#All],W$2,0)/W$1</f>
        <v>2.771969696969697</v>
      </c>
      <c r="X47" s="62">
        <f>VLOOKUP($B47,RD_15[#All],X$2,0)/X$1</f>
        <v>2.7409090909090912</v>
      </c>
      <c r="Y47" s="62">
        <f>VLOOKUP($B47,RD_15[#All],Y$2,0)/Y$1</f>
        <v>2.7628787878787877</v>
      </c>
      <c r="Z47" s="62">
        <f>VLOOKUP($B47,RD_15[#All],Z$2,0)/Z$1</f>
        <v>2.7515151515151515</v>
      </c>
      <c r="AA47" s="62">
        <f>VLOOKUP($B47,RD_15[#All],AA$2,0)/AA$1</f>
        <v>2.7469696969696971</v>
      </c>
      <c r="AB47" s="62">
        <f>VLOOKUP($B47,RD_15[#All],AB$2,0)/AB$1</f>
        <v>2.7166666666666668</v>
      </c>
      <c r="AC47" s="62">
        <f>VLOOKUP($B47,RD_15[#All],AC$2,0)/AC$1</f>
        <v>2.7734848484848484</v>
      </c>
      <c r="AD47" s="62">
        <f>VLOOKUP($B47,RD_15[#All],AD$2,0)/AD$1</f>
        <v>2.7598484848484848</v>
      </c>
      <c r="AE47" s="62">
        <f>VLOOKUP($B47,RD_15[#All],AE$2,0)/AE$1</f>
        <v>2.7962121212121214</v>
      </c>
      <c r="AF47" s="62">
        <f>VLOOKUP($B47,RD_15[#All],AF$2,0)/AF$1</f>
        <v>2.7848484848484851</v>
      </c>
      <c r="AG47" s="62">
        <f>VLOOKUP($B47,RD_15[#All],AG$2,0)/AG$1</f>
        <v>2.7469696969696971</v>
      </c>
      <c r="AH47" s="62">
        <f>VLOOKUP($B47,RD_15[#All],AH$2,0)/AH$1</f>
        <v>2.7560606060606063</v>
      </c>
      <c r="AI47" s="62">
        <f>VLOOKUP($B47,RD_15[#All],AI$2,0)/AI$1</f>
        <v>2.6121212121212123</v>
      </c>
      <c r="AJ47" s="62">
        <f>VLOOKUP($B47,RD_15[#All],AJ$2,0)/AJ$1</f>
        <v>2.5765550239234449</v>
      </c>
      <c r="AK47" s="62">
        <f>VLOOKUP($B47,RD_15[#All],AK$2,0)/AK$1</f>
        <v>2.6036682615629982</v>
      </c>
      <c r="AL47" s="62">
        <f>VLOOKUP($B47,RD_15[#All],AL$2,0)/AL$1</f>
        <v>2.6196172248803826</v>
      </c>
      <c r="AM47" s="62">
        <f>VLOOKUP($B47,RD_15[#All],AM$2,0)/AM$1</f>
        <v>2.6658692185007973</v>
      </c>
      <c r="AN47" s="62">
        <f>VLOOKUP($B47,RD_15[#All],AN$2,0)/AN$1</f>
        <v>2.6610845295055818</v>
      </c>
      <c r="AO47" s="62">
        <f>VLOOKUP($B47,RD_15[#All],AO$2,0)/AO$1</f>
        <v>2.6174242424242422</v>
      </c>
      <c r="AP47" s="62">
        <f>VLOOKUP($B47,RD_15[#All],AP$2,0)/AP$1</f>
        <v>2.6523125996810206</v>
      </c>
      <c r="AQ47" s="62">
        <f>VLOOKUP($B47,RD_15[#All],AQ$2,0)/AQ$1</f>
        <v>2.5984848484848486</v>
      </c>
      <c r="AR47" s="62">
        <f>VLOOKUP($B47,RD_15[#All],AR$2,0)/AR$1</f>
        <v>2.6619115549215406</v>
      </c>
      <c r="AS47" s="62">
        <f>VLOOKUP($B47,RD_15[#All],AS$2,0)/AS$1</f>
        <v>2.7177531206657419</v>
      </c>
      <c r="AT47" s="62">
        <f>VLOOKUP($B47,RD_15[#All],AT$2,0)/AT$1</f>
        <v>2.7010233918128654</v>
      </c>
      <c r="AU47" s="62">
        <f>VLOOKUP($B47,RD_15[#All],AU$2,0)/AU$1</f>
        <v>2.7178362573099415</v>
      </c>
      <c r="AV47" s="62">
        <f>VLOOKUP($B47,RD_15[#All],AV$2,0)/AV$1</f>
        <v>2.783646888567294</v>
      </c>
      <c r="AW47" s="62">
        <f>VLOOKUP($B47,RD_15[#All],AW$2,0)/AW$1</f>
        <v>2.7815013404825741</v>
      </c>
      <c r="AX47" s="62">
        <f>VLOOKUP($B47,RD_15[#All],AX$2,0)/AX$1</f>
        <v>2.7567204301075265</v>
      </c>
      <c r="AY47" s="62">
        <f>VLOOKUP($B47,RD_15[#All],AY$2,0)/AY$1</f>
        <v>2.7127139364303181</v>
      </c>
      <c r="AZ47" s="62">
        <f>VLOOKUP($B47,RD_15[#All],AZ$2,0)/AZ$1</f>
        <v>2.7327285415212841</v>
      </c>
      <c r="BA47" s="62">
        <f>VLOOKUP($B47,RD_15[#All],BA$2,0)/BA$1</f>
        <v>2.7397360703812317</v>
      </c>
      <c r="BB47" s="62">
        <f>VLOOKUP($B47,RD_15[#All],BB$2,0)/BB$1</f>
        <v>2.6526468455402465</v>
      </c>
      <c r="BC47" s="62">
        <f>VLOOKUP($B47,RD_15[#All],BC$2,0)/BC$1</f>
        <v>2.6053391053391057</v>
      </c>
      <c r="BD47" s="62">
        <f>VLOOKUP($B47,RD_15[#All],BD$2,0)/BD$1</f>
        <v>2.6356107660455486</v>
      </c>
      <c r="BE47" s="62">
        <f>VLOOKUP($B47,RD_15[#All],BE$2,0)/BE$1</f>
        <v>2.6139502762430937</v>
      </c>
      <c r="BF47" s="62">
        <f>VLOOKUP($B47,RD_15[#All],BF$2,0)/BF$1</f>
        <v>2.6717984604618614</v>
      </c>
      <c r="BG47" s="62">
        <f>VLOOKUP($B47,RD_15[#All],BG$2,0)/BG$1</f>
        <v>2.6774193548387095</v>
      </c>
      <c r="BH47" s="62">
        <f>VLOOKUP($B47,RD_15[#All],BH$2,0)/BH$1</f>
        <v>2.5603085553997196</v>
      </c>
      <c r="BI47" s="62">
        <f>VLOOKUP($B47,RD_15[#All],BI$2,0)/BI$1</f>
        <v>2.5742811501597442</v>
      </c>
      <c r="BJ47" s="62">
        <f>VLOOKUP($B47,RD_15[#All],BJ$2,0)/BJ$1</f>
        <v>2.5528511821974966</v>
      </c>
      <c r="BK47" s="62">
        <f>VLOOKUP($B47,RD_15[#All],BK$2,0)/BK$1</f>
        <v>2.6606060606060606</v>
      </c>
      <c r="BL47" s="62">
        <f>VLOOKUP($B47,RD_15[#All],BL$2,0)/BL$1</f>
        <v>2.6329617834394905</v>
      </c>
      <c r="BM47" s="62">
        <f>VLOOKUP($B47,RD_15[#All],BM$2,0)/BM$1</f>
        <v>2.6414956011730206</v>
      </c>
      <c r="BN47" s="62">
        <f>VLOOKUP($B47,RD_15[#All],BN$2,0)/BN$1</f>
        <v>2.8992408557625948</v>
      </c>
      <c r="BO47" s="62">
        <f>VLOOKUP($B47,RD_15[#All],BO$2,0)/BO$1</f>
        <v>2.8495514147688059</v>
      </c>
      <c r="BP47" s="62">
        <f>VLOOKUP($B47,RD_15[#All],BP$2,0)/BP$1</f>
        <v>2.8688127379716164</v>
      </c>
      <c r="BQ47" s="62">
        <f>VLOOKUP($B47,RD_15[#All],BQ$2,0)/BQ$1</f>
        <v>2.8719806763285023</v>
      </c>
      <c r="BR47" s="62">
        <f>VLOOKUP($B47,RD_15[#All],BR$2,0)/BR$1</f>
        <v>2.9206349206349205</v>
      </c>
      <c r="BS47" s="62">
        <f>VLOOKUP($B47,RD_15[#All],BS$2,0)/BS$1</f>
        <v>2.8536374632797648</v>
      </c>
      <c r="BT47" s="62">
        <f>VLOOKUP($B47,RD_15[#All],BT$2,0)/BT$1</f>
        <v>2.8295376121463076</v>
      </c>
      <c r="BU47" s="62">
        <f>VLOOKUP($B47,RD_15[#All],BU$2,0)/BU$1</f>
        <v>2.8861283643892337</v>
      </c>
      <c r="BV47" s="62">
        <f>VLOOKUP($B47,RD_15[#All],BV$2,0)/BV$1</f>
        <v>2.916839199447895</v>
      </c>
      <c r="BW47" s="62">
        <f>VLOOKUP($B47,RD_15[#All],BW$2,0)/BW$1</f>
        <v>2.8354037267080745</v>
      </c>
      <c r="BX47" s="62">
        <f>VLOOKUP($B47,RD_15[#All],BX$2,0)/BX$1</f>
        <v>2.8137715179968699</v>
      </c>
      <c r="BY47" s="62">
        <f>VLOOKUP($B47,RD_15[#All],BY$2,0)/BY$1</f>
        <v>2.831262939958592</v>
      </c>
      <c r="BZ47" s="62">
        <f>VLOOKUP($B47,RD_15[#All],BZ$2,0)/BZ$1</f>
        <v>2.8481240981240981</v>
      </c>
      <c r="CA47" s="62">
        <f>VLOOKUP($B47,RD_15[#All],CA$2,0)/CA$1</f>
        <v>2.8066378066378066</v>
      </c>
      <c r="CB47" s="62">
        <f>VLOOKUP($B47,RD_15[#All],CB$2,0)/CB$1</f>
        <v>2.8588681849551412</v>
      </c>
      <c r="CC47" s="62">
        <f>VLOOKUP($B47,RD_15[#All],CC$2,0)/CC$1</f>
        <v>2.8940648723257421</v>
      </c>
      <c r="CD47" s="62">
        <f>VLOOKUP($B47,RD_15[#All],CD$2,0)/CD$1</f>
        <v>2.8799171842650102</v>
      </c>
      <c r="CE47" s="62">
        <f>VLOOKUP($B47,RD_15[#All],CE$2,0)/CE$1</f>
        <v>2.8443754313319527</v>
      </c>
      <c r="CF47" s="62">
        <f>VLOOKUP($B47,RD_15[#All],CF$2,0)/CF$1</f>
        <v>2.9077380952380953</v>
      </c>
      <c r="CG47" s="62">
        <f>VLOOKUP($B47,RD_15[#All],CG$2,0)/CG$1</f>
        <v>2.9192546583850931</v>
      </c>
      <c r="CH47" s="62">
        <f>VLOOKUP($B47,RD_15[#All],CH$2,0)/CH$1</f>
        <v>2.9072871572871573</v>
      </c>
      <c r="CI47" s="62">
        <f>VLOOKUP($B47,RD_15[#All],CI$2,0)/CI$1</f>
        <v>2.9510006901311248</v>
      </c>
      <c r="CJ47" s="62">
        <f>VLOOKUP($B47,RD_15[#All],CJ$2,0)/CJ$1</f>
        <v>2.9310966810966814</v>
      </c>
      <c r="CK47" s="62">
        <f>VLOOKUP($B47,RD_15[#All],CK$2,0)/CK$1</f>
        <v>2.9184704184704184</v>
      </c>
      <c r="CL47" s="62">
        <f>VLOOKUP($B47,RD_15[#All],CL$2,0)/CL$1</f>
        <v>2.8888888888888884</v>
      </c>
      <c r="CM47" s="62">
        <f>VLOOKUP($B47,RD_15[#All],CM$2,0)/CM$1</f>
        <v>2.8940648723257421</v>
      </c>
      <c r="CN47" s="62">
        <f>VLOOKUP($B47,RD_15[#All],CN$2,0)/CN$1</f>
        <v>2.8664596273291925</v>
      </c>
      <c r="CO47" s="62">
        <f>VLOOKUP($B47,RD_15[#All],CO$2,0)/CO$1</f>
        <v>2.8688750862663905</v>
      </c>
      <c r="CP47" s="62">
        <f>VLOOKUP($B47,RD_15[#All],CP$2,0)/CP$1</f>
        <v>2.831262939958592</v>
      </c>
      <c r="CQ47" s="62">
        <f>VLOOKUP($B47,RD_15[#All],CQ$2,0)/CQ$1</f>
        <v>2.8940648723257421</v>
      </c>
      <c r="CR47" s="62">
        <f>VLOOKUP($B47,RD_15[#All],CR$2,0)/CR$1</f>
        <v>2.9016563146997929</v>
      </c>
      <c r="CS47" s="62">
        <f>VLOOKUP($B47,RD_15[#All],CS$2,0)/CS$1</f>
        <v>2.9306418219461694</v>
      </c>
      <c r="CT47" s="62">
        <f>VLOOKUP($B47,RD_15[#All],CT$2,0)/CT$1</f>
        <v>2.9537612146307799</v>
      </c>
      <c r="CU47" s="62">
        <f>VLOOKUP($B47,RD_15[#All],CU$2,0)/CU$1</f>
        <v>2.9479365079365079</v>
      </c>
      <c r="CV47" s="62">
        <f>VLOOKUP($B47,RD_15[#All],CV$2,0)/CV$1</f>
        <v>2.9282263630089718</v>
      </c>
      <c r="CW47" s="62">
        <f>VLOOKUP($B47,RD_15[#All],CW$2,0)/CW$1</f>
        <v>2.9230503795721186</v>
      </c>
      <c r="CX47" s="62">
        <f>VLOOKUP($B47,RD_15[#All],CX$2,0)/CX$1</f>
        <v>2.8953823953823954</v>
      </c>
      <c r="CY47" s="62">
        <f>VLOOKUP($B47,RD_15[#All],CY$2,0)/CY$1</f>
        <v>2.8733766233766236</v>
      </c>
      <c r="CZ47" s="62">
        <f>VLOOKUP($B47,RD_15[#All],CZ$2,0)/CZ$1</f>
        <v>2.9351276742581089</v>
      </c>
      <c r="DA47" s="62">
        <f>VLOOKUP($B47,RD_15[#All],DA$2,0)/DA$1</f>
        <v>2.8594210435084069</v>
      </c>
      <c r="DB47" s="62">
        <f>VLOOKUP($B47,RD_15[#All],DB$2,0)/DB$1</f>
        <v>2.9523809523809526</v>
      </c>
      <c r="DC47" s="62">
        <f>VLOOKUP($B47,RD_15[#All],DC$2,0)/DC$1</f>
        <v>3.0603864734299515</v>
      </c>
      <c r="DD47" s="62">
        <f>VLOOKUP($B47,RD_15[#All],DD$2,0)/DD$1</f>
        <v>2.9199447895100068</v>
      </c>
      <c r="DE47" s="62">
        <f>VLOOKUP($B47,RD_15[#All],DE$2,0)/DE$1</f>
        <v>2.9634230503795718</v>
      </c>
      <c r="DF47" s="62">
        <f>VLOOKUP($B47,RD_15[#All],DF$2,0)/DF$1</f>
        <v>2.914768806073154</v>
      </c>
      <c r="DG47" s="62">
        <f>VLOOKUP($B47,RD_15[#All],DG$2,0)/DG$1</f>
        <v>2.8992408557625948</v>
      </c>
      <c r="DH47" s="62">
        <f>VLOOKUP($B47,RD_15[#All],DH$2,0)/DH$1</f>
        <v>2.981366459627329</v>
      </c>
      <c r="DI47" s="62">
        <f>VLOOKUP($B47,RD_15[#All],DI$2,0)/DI$1</f>
        <v>2.9610075914423741</v>
      </c>
      <c r="DJ47" s="62">
        <f>VLOOKUP($B47,RD_15[#All],DJ$2,0)/DJ$1</f>
        <v>2.9879227053140096</v>
      </c>
      <c r="DK47" s="62">
        <f>VLOOKUP($B47,RD_15[#All],DK$2,0)/DK$1</f>
        <v>2.9402872260015114</v>
      </c>
      <c r="DL47" s="62">
        <f>VLOOKUP($B47,RD_15[#All],DL$2,0)/DL$1</f>
        <v>2.9235209235209236</v>
      </c>
      <c r="DM47" s="62">
        <f>VLOOKUP($B47,RD_15[#All],DM$2,0)/DM$1</f>
        <v>2.862663906142167</v>
      </c>
      <c r="DN47" s="62">
        <f>VLOOKUP($B47,RD_15[#All],DN$2,0)/DN$1</f>
        <v>2.9382332643202207</v>
      </c>
      <c r="DO47" s="62">
        <f>VLOOKUP($B47,RD_15[#All],DO$2,0)/DO$1</f>
        <v>2.9085576259489301</v>
      </c>
      <c r="DP47" s="62">
        <f>VLOOKUP($B47,RD_15[#All],DP$2,0)/DP$1</f>
        <v>2.914768806073154</v>
      </c>
      <c r="DQ47" s="62">
        <f>VLOOKUP($B47,RD_15[#All],DQ$2,0)/DQ$1</f>
        <v>2.8985507246376812</v>
      </c>
      <c r="DR47" s="62">
        <f>VLOOKUP($B47,RD_15[#All],DR$2,0)/DR$1</f>
        <v>2.8899240855762596</v>
      </c>
      <c r="DS47" s="62">
        <f>VLOOKUP($B47,RD_15[#All],DS$2,0)/DS$1</f>
        <v>2.8771566597653551</v>
      </c>
      <c r="DT47" s="62">
        <f>VLOOKUP($B47,RD_15[#All],DT$2,0)/DT$1</f>
        <v>2.8923395445134576</v>
      </c>
      <c r="DU47" s="62">
        <f>VLOOKUP($B47,RD_15[#All],DU$2,0)/DU$1</f>
        <v>2.866883116883117</v>
      </c>
      <c r="DV47" s="62">
        <f>VLOOKUP($B47,RD_15[#All],DV$2,0)/DV$1</f>
        <v>2.8932178932178934</v>
      </c>
      <c r="DW47" s="62">
        <f>VLOOKUP($B47,RD_15[#All],DW$2,0)/DW$1</f>
        <v>2.9061421670117324</v>
      </c>
      <c r="DX47" s="62">
        <f>VLOOKUP($B47,RD_15[#All],DX$2,0)/DX$1</f>
        <v>2.883022774327122</v>
      </c>
      <c r="DY47" s="62">
        <f>VLOOKUP($B47,RD_15[#All],DY$2,0)/DY$1</f>
        <v>2.8385093167701863</v>
      </c>
      <c r="DZ47" s="62">
        <f>VLOOKUP($B47,RD_15[#All],DZ$2,0)/DZ$1</f>
        <v>2.893719806763285</v>
      </c>
      <c r="EA47" s="62">
        <f>VLOOKUP($B47,RD_15[#All],EA$2,0)/EA$1</f>
        <v>2.8661145617667358</v>
      </c>
      <c r="EB47" s="62">
        <f>VLOOKUP($B47,RD_15[#All],EB$2,0)/EB$1</f>
        <v>2.8640441683919944</v>
      </c>
      <c r="EC47" s="62">
        <f>VLOOKUP($B47,RD_15[#All],EC$2,0)/EC$1</f>
        <v>2.8454106280193234</v>
      </c>
      <c r="ED47" s="62">
        <f>VLOOKUP($B47,RD_15[#All],ED$2,0)/ED$1</f>
        <v>2.7315389924085576</v>
      </c>
      <c r="EE47" s="62">
        <f>VLOOKUP($B47,RD_15[#All],EE$2,0)/EE$1</f>
        <v>2.8792270531400965</v>
      </c>
      <c r="EF47" s="62">
        <f>VLOOKUP($B47,RD_15[#All],EF$2,0)/EF$1</f>
        <v>2.9123533471359555</v>
      </c>
      <c r="EG47" s="62">
        <f>VLOOKUP($B47,RD_15[#All],EG$2,0)/EG$1</f>
        <v>2.8485162180814352</v>
      </c>
      <c r="EH47" s="62">
        <f>VLOOKUP($B47,RD_15[#All],EH$2,0)/EH$1</f>
        <v>2.860248447204969</v>
      </c>
      <c r="EI47" s="62">
        <f>VLOOKUP($B47,RD_15[#All],EI$2,0)/EI$1</f>
        <v>2.7950937950937949</v>
      </c>
      <c r="EJ47" s="62">
        <f>VLOOKUP($B47,RD_15[#All],EJ$2,0)/EJ$1</f>
        <v>2.939613526570048</v>
      </c>
      <c r="EK47" s="62">
        <f>VLOOKUP($B47,RD_15[#All],EK$2,0)/EK$1</f>
        <v>2.892698412698413</v>
      </c>
      <c r="EL47" s="62">
        <f>VLOOKUP($B47,RD_15[#All],EL$2,0)/EL$1</f>
        <v>2.8395445134575565</v>
      </c>
      <c r="EM47" s="62">
        <f>VLOOKUP($B47,RD_15[#All],EM$2,0)/EM$1</f>
        <v>2.8395445134575565</v>
      </c>
      <c r="EN47" s="62">
        <f>VLOOKUP($B47,RD_15[#All],EN$2,0)/EN$1</f>
        <v>2.8951000690131123</v>
      </c>
      <c r="EO47" s="62">
        <f>VLOOKUP($B47,RD_15[#All],EO$2,0)/EO$1</f>
        <v>2.8995859213250514</v>
      </c>
      <c r="EP47" s="62">
        <f>VLOOKUP($B47,RD_15[#All],EP$2,0)/EP$1</f>
        <v>2.8757763975155277</v>
      </c>
      <c r="EQ47" s="62">
        <f>VLOOKUP($B47,RD_15[#All],EQ$2,0)/EQ$1</f>
        <v>2.8633540372670803</v>
      </c>
      <c r="ER47" s="62">
        <f>VLOOKUP($B47,RD_15[#All],ER$2,0)/ER$1</f>
        <v>2.8916494133885435</v>
      </c>
      <c r="ES47" s="62">
        <f>VLOOKUP($B47,RD_15[#All],ES$2,0)/ES$1</f>
        <v>2.9068322981366457</v>
      </c>
      <c r="ET47" s="62">
        <f>VLOOKUP($B47,RD_15[#All],ET$2,0)/ET$1</f>
        <v>2.8993506493506498</v>
      </c>
      <c r="EU47" s="62">
        <f>VLOOKUP($B47,RD_15[#All],EU$2,0)/EU$1</f>
        <v>2.8895502645502646</v>
      </c>
      <c r="EV47" s="62">
        <f>VLOOKUP($B47,RD_15[#All],EV$2,0)/EV$1</f>
        <v>2.8354978354978355</v>
      </c>
      <c r="EW47" s="62">
        <f>VLOOKUP($B47,RD_15[#All],EW$2,0)/EW$1</f>
        <v>2.8777777777777778</v>
      </c>
      <c r="EX47" s="62">
        <f>VLOOKUP($B47,RD_15[#All],EX$2,0)/EX$1</f>
        <v>2.9106280193236715</v>
      </c>
      <c r="EY47" s="62">
        <f>VLOOKUP($B47,RD_15[#All],EY$2,0)/EY$1</f>
        <v>2.9542705971277399</v>
      </c>
      <c r="EZ47" s="62">
        <f>VLOOKUP($B47,RD_15[#All],EZ$2,0)/EZ$1</f>
        <v>2.8868184955141478</v>
      </c>
      <c r="FA47" s="62">
        <f>VLOOKUP($B47,RD_15[#All],FA$2,0)/FA$1</f>
        <v>2.8982056590752241</v>
      </c>
      <c r="FB47" s="62">
        <f>VLOOKUP($B47,RD_15[#All],FB$2,0)/FB$1</f>
        <v>2.8754313319530707</v>
      </c>
      <c r="FC47" s="62">
        <f>VLOOKUP($B47,RD_15[#All],FC$2,0)/FC$1</f>
        <v>2.7681159420289854</v>
      </c>
      <c r="FD47" s="62">
        <f>VLOOKUP($B47,RD_15[#All],FD$2,0)/FD$1</f>
        <v>2.8919944789510006</v>
      </c>
      <c r="FE47" s="62">
        <f>VLOOKUP($B47,RD_15[#All],FE$2,0)/FE$1</f>
        <v>2.9037267080745339</v>
      </c>
      <c r="FF47" s="62">
        <f>VLOOKUP($B47,RD_15[#All],FF$2,0)/FF$1</f>
        <v>2.8543823326432021</v>
      </c>
      <c r="FG47" s="202">
        <f>VLOOKUP($B47,RD_15[#All],FG$2,0)/FG$1</f>
        <v>2.8685300207039335</v>
      </c>
      <c r="FH47" s="62">
        <f>VLOOKUP($B47,RD_15[#All],FH$2,0)/FH$1</f>
        <v>2.8678398895790198</v>
      </c>
      <c r="FI47" s="62">
        <f>VLOOKUP($B47,RD_15[#All],FI$2,0)/FI$1</f>
        <v>2.8278122843340232</v>
      </c>
      <c r="FJ47" s="62">
        <f>VLOOKUP($B47,RD_15[#All],FJ$2,0)/FJ$1</f>
        <v>2.9302248677248679</v>
      </c>
      <c r="FK47" s="62">
        <f>VLOOKUP($B47,RD_15[#All],FK$2,0)/FK$1</f>
        <v>2.9637681159420288</v>
      </c>
      <c r="FL47" s="62">
        <f>VLOOKUP($B47,RD_15[#All],FL$2,0)/FL$1</f>
        <v>2.8542568542568545</v>
      </c>
      <c r="FM47" s="62">
        <f>VLOOKUP($B47,RD_15[#All],FM$2,0)/FM$1</f>
        <v>2.8405139833711259</v>
      </c>
      <c r="FN47" s="62">
        <f>VLOOKUP($B47,RD_15[#All],FN$2,0)/FN$1</f>
        <v>2.8934240362811789</v>
      </c>
      <c r="FO47" s="62">
        <f>VLOOKUP($B47,RD_15[#All],FO$2,0)/FO$1</f>
        <v>2.8620559334845046</v>
      </c>
      <c r="FP47" s="62">
        <f>VLOOKUP($B47,RD_15[#All],FP$2,0)/FP$1</f>
        <v>2.8514739229024939</v>
      </c>
      <c r="FQ47" s="62">
        <f>VLOOKUP($B47,RD_15[#All],FQ$2,0)/FQ$1</f>
        <v>2.8643235071806497</v>
      </c>
      <c r="FR47" s="62">
        <f>VLOOKUP($B47,RD_15[#All],FR$2,0)/FR$1</f>
        <v>2.8662131519274374</v>
      </c>
      <c r="FS47" s="62">
        <f>VLOOKUP($B47,RD_15[#All],FS$2,0)/FS$1</f>
        <v>2.8786848072562359</v>
      </c>
      <c r="FT47" s="62">
        <f>VLOOKUP($B47,RD_15[#All],FT$2,0)/FT$1</f>
        <v>2.9024943310657596</v>
      </c>
      <c r="FU47" s="62">
        <f>VLOOKUP($B47,RD_15[#All],FU$2,0)/FU$1</f>
        <v>2.9274376417233556</v>
      </c>
      <c r="FV47" s="62">
        <f>VLOOKUP($B47,RD_15[#All],FV$2,0)/FV$1</f>
        <v>2.8953136810279667</v>
      </c>
      <c r="FW47" s="62">
        <f>VLOOKUP($B47,RD_15[#All],FW$2,0)/FW$1</f>
        <v>2.8938019652305367</v>
      </c>
      <c r="FX47" s="62">
        <f>VLOOKUP($B47,RD_15[#All],FX$2,0)/FX$1</f>
        <v>2.9213907785336355</v>
      </c>
      <c r="FY47" s="62">
        <f>VLOOKUP($B47,RD_15[#All],FY$2,0)/FY$1</f>
        <v>2.9304610733182157</v>
      </c>
      <c r="FZ47" s="62">
        <f>VLOOKUP($B47,RD_15[#All],FZ$2,0)/FZ$1</f>
        <v>2.871031746031746</v>
      </c>
      <c r="GA47" s="62">
        <f>VLOOKUP($B47,RD_15[#All],GA$2,0)/GA$1</f>
        <v>2.9162257495590826</v>
      </c>
      <c r="GB47" s="62">
        <f>VLOOKUP($B47,RD_15[#All],GB$2,0)/GB$1</f>
        <v>2.8549783549783552</v>
      </c>
      <c r="GC47" s="62">
        <f>VLOOKUP($B47,RD_15[#All],GC$2,0)/GC$1</f>
        <v>2.9266817838246406</v>
      </c>
      <c r="GD47" s="62">
        <f>VLOOKUP($B47,RD_15[#All],GD$2,0)/GD$1</f>
        <v>2.9168556311413449</v>
      </c>
      <c r="GE47" s="62">
        <f>VLOOKUP($B47,RD_15[#All],GE$2,0)/GE$1</f>
        <v>2.935374149659864</v>
      </c>
      <c r="GF47" s="62">
        <f>VLOOKUP($B47,RD_15[#All],GF$2,0)/GF$1</f>
        <v>2.9168556311413449</v>
      </c>
      <c r="GG47" s="62">
        <f>VLOOKUP($B47,RD_15[#All],GG$2,0)/GG$1</f>
        <v>2.8990929705215418</v>
      </c>
      <c r="GH47" s="62">
        <f>VLOOKUP($B47,RD_15[#All],GH$2,0)/GH$1</f>
        <v>2.9274376417233556</v>
      </c>
      <c r="GI47" s="62">
        <f>VLOOKUP($B47,RD_15[#All],GI$2,0)/GI$1</f>
        <v>2.896447467876039</v>
      </c>
      <c r="GJ47" s="62">
        <f>VLOOKUP($B47,RD_15[#All],GJ$2,0)/GJ$1</f>
        <v>2.9251700680272106</v>
      </c>
      <c r="GK47" s="62">
        <f>VLOOKUP($B47,RD_15[#All],GK$2,0)/GK$1</f>
        <v>2.8560090702947845</v>
      </c>
      <c r="GL47" s="62">
        <f>VLOOKUP($B47,RD_15[#All],GL$2,0)/GL$1</f>
        <v>2.9278155706727134</v>
      </c>
      <c r="GM47" s="62">
        <f>VLOOKUP($B47,RD_15[#All],GM$2,0)/GM$1</f>
        <v>2.8529856386999239</v>
      </c>
      <c r="GN47" s="62">
        <f>VLOOKUP($B47,RD_15[#All],GN$2,0)/GN$1</f>
        <v>2.8934240362811789</v>
      </c>
      <c r="GO47" s="62">
        <f>VLOOKUP($B47,RD_15[#All],GO$2,0)/GO$1</f>
        <v>2.9</v>
      </c>
      <c r="GP47" s="62">
        <f>VLOOKUP($B47,RD_15[#All],GP$2,0)/GP$1</f>
        <v>2.8829365079365079</v>
      </c>
      <c r="GQ47" s="62">
        <f>VLOOKUP($B47,RD_15[#All],GQ$2,0)/GQ$1</f>
        <v>2.911111111111111</v>
      </c>
      <c r="GR47" s="62">
        <f>VLOOKUP($B47,RD_15[#All],GR$2,0)/GR$1</f>
        <v>2.7991263394990105</v>
      </c>
      <c r="GS47" s="62">
        <f>VLOOKUP($B47,RD_15[#All],GS$2,0)/GS$1</f>
        <v>2.8905912818299524</v>
      </c>
      <c r="GT47" s="62">
        <f>VLOOKUP($B47,RD_15[#All],GT$2,0)/GT$1</f>
        <v>2.859105180533752</v>
      </c>
      <c r="GU47" s="62">
        <f>VLOOKUP($B47,RD_15[#All],GU$2,0)/GU$1</f>
        <v>2.860558857689417</v>
      </c>
      <c r="GV47" s="62">
        <f>VLOOKUP($B47,RD_15[#All],GV$2,0)/GV$1</f>
        <v>2.8735239915364139</v>
      </c>
      <c r="GW47" s="62">
        <f>VLOOKUP($B47,RD_15[#All],GW$2,0)/GW$1</f>
        <v>2.9036144578313254</v>
      </c>
      <c r="GX47" s="62">
        <f>VLOOKUP($B47,RD_15[#All],GX$2,0)/GX$1</f>
        <v>2.8731684981684982</v>
      </c>
      <c r="GY47" s="62">
        <f>VLOOKUP($B47,RD_15[#All],GY$2,0)/GY$1</f>
        <v>2.9165244693195005</v>
      </c>
      <c r="GZ47" s="62">
        <f>VLOOKUP($B47,RD_15[#All],GZ$2,0)/GZ$1</f>
        <v>2.9350078492935636</v>
      </c>
      <c r="HA47" s="62">
        <f>VLOOKUP($B47,RD_15[#All],HA$2,0)/HA$1</f>
        <v>2.9359770664118492</v>
      </c>
      <c r="HB47" s="62">
        <f>VLOOKUP($B47,RD_15[#All],HB$2,0)/HB$1</f>
        <v>2.8535749964321395</v>
      </c>
      <c r="HC47" s="62">
        <f>VLOOKUP($B47,RD_15[#All],HC$2,0)/HC$1</f>
        <v>2.8731982303410875</v>
      </c>
      <c r="HD47" s="62">
        <f>VLOOKUP($B47,RD_15[#All],HD$2,0)/HD$1</f>
        <v>2.8679823577782759</v>
      </c>
      <c r="HE47" s="62">
        <f>VLOOKUP($B47,RD_15[#All],HE$2,0)/HE$1</f>
        <v>2.8472459217800834</v>
      </c>
      <c r="HF47" s="62">
        <f>VLOOKUP($B47,RD_15[#All],HF$2,0)/HF$1</f>
        <v>2.8844084092702875</v>
      </c>
      <c r="HG47" s="62">
        <f>VLOOKUP($B47,RD_15[#All],HG$2,0)/HG$1</f>
        <v>2.879382522239665</v>
      </c>
      <c r="HH47" s="62">
        <f>VLOOKUP($B47,RD_15[#All],HH$2,0)/HH$1</f>
        <v>2.8657770800627942</v>
      </c>
      <c r="HI47" s="62">
        <f>VLOOKUP($B47,RD_15[#All],HI$2,0)/HI$1</f>
        <v>2.8920722135007848</v>
      </c>
      <c r="HJ47" s="62">
        <f>VLOOKUP($B47,RD_15[#All],HJ$2,0)/HJ$1</f>
        <v>2.9050479050479048</v>
      </c>
      <c r="HK47" s="62">
        <f>VLOOKUP($B47,RD_15[#All],HK$2,0)/HK$1</f>
        <v>2.8860613071139389</v>
      </c>
      <c r="HL47" s="62">
        <f>VLOOKUP($B47,RD_15[#All],HL$2,0)/HL$1</f>
        <v>2.8641200069771493</v>
      </c>
      <c r="HM47" s="62">
        <f>VLOOKUP($B47,RD_15[#All],HM$2,0)/HM$1</f>
        <v>2.8362114076399791</v>
      </c>
      <c r="HN47" s="62">
        <f>VLOOKUP($B47,RD_15[#All],HN$2,0)/HN$1</f>
        <v>2.7625180707057431</v>
      </c>
      <c r="HO47" s="62">
        <f>VLOOKUP($B47,RD_15[#All],HO$2,0)/HO$1</f>
        <v>2.8499145748455774</v>
      </c>
      <c r="HP47" s="62">
        <f>VLOOKUP($B47,RD_15[#All],HP$2,0)/HP$1</f>
        <v>2.8023743932834839</v>
      </c>
      <c r="HQ47" s="62">
        <f>VLOOKUP($B47,RD_15[#All],HQ$2,0)/HQ$1</f>
        <v>2.7671205970930992</v>
      </c>
      <c r="HR47" s="62">
        <f>VLOOKUP($B47,RD_15[#All],HR$2,0)/HR$1</f>
        <v>2.7502295684113864</v>
      </c>
      <c r="HS47" s="62">
        <f>VLOOKUP($B47,RD_15[#All],HS$2,0)/HS$1</f>
        <v>2.8580539358600587</v>
      </c>
      <c r="HT47" s="62">
        <f>VLOOKUP($B47,RD_15[#All],HT$2,0)/HT$1</f>
        <v>2.8080905952885606</v>
      </c>
      <c r="HU47" s="62">
        <f>VLOOKUP($B47,RD_15[#All],HU$2,0)/HU$1</f>
        <v>2.856429285000714</v>
      </c>
      <c r="HV47" s="62">
        <f>VLOOKUP($B47,RD_15[#All],HV$2,0)/HV$1</f>
        <v>2.8935350363921795</v>
      </c>
      <c r="HW47" s="62">
        <f>VLOOKUP($B47,RD_15[#All],HW$2,0)/HW$1</f>
        <v>2.8952119309262168</v>
      </c>
      <c r="HX47" s="62">
        <f>VLOOKUP($B47,RD_15[#All],HX$2,0)/HX$1</f>
        <v>2.8799058084772367</v>
      </c>
      <c r="HY47" s="62">
        <f>VLOOKUP($B47,RD_15[#All],HY$2,0)/HY$1</f>
        <v>2.8889324960753533</v>
      </c>
      <c r="HZ47" s="62">
        <f>VLOOKUP($B47,RD_15[#All],HZ$2,0)/HZ$1</f>
        <v>2.8328474246841591</v>
      </c>
      <c r="IA47" s="62">
        <f>VLOOKUP($B47,RD_15[#All],IA$2,0)/IA$1</f>
        <v>2.9042386185243325</v>
      </c>
      <c r="IB47" s="62">
        <f>VLOOKUP($B47,RD_15[#All],IB$2,0)/IB$1</f>
        <v>2.8436869253195778</v>
      </c>
      <c r="IC47" s="62">
        <f>VLOOKUP($B47,RD_15[#All],IC$2,0)/IC$1</f>
        <v>2.9270015698587124</v>
      </c>
      <c r="ID47" s="62">
        <f>VLOOKUP($B47,RD_15[#All],ID$2,0)/ID$1</f>
        <v>2.8818681318681314</v>
      </c>
      <c r="IE47" s="62">
        <f>VLOOKUP($B47,RD_15[#All],IE$2,0)/IE$1</f>
        <v>2.8842229199372054</v>
      </c>
      <c r="IF47" s="62">
        <f>VLOOKUP($B47,RD_15[#All],IF$2,0)/IF$1</f>
        <v>2.8622448979591835</v>
      </c>
      <c r="IG47" s="62">
        <f>VLOOKUP($B47,RD_15[#All],IG$2,0)/IG$1</f>
        <v>2.7027734170591313</v>
      </c>
      <c r="IH47" s="62">
        <f>VLOOKUP($B47,RD_15[#All],IH$2,0)/IH$1</f>
        <v>2.8388278388278385</v>
      </c>
      <c r="II47" s="62">
        <f>VLOOKUP($B47,RD_15[#All],II$2,0)/II$1</f>
        <v>2.6702549151528738</v>
      </c>
      <c r="IJ47" s="62">
        <f>VLOOKUP($B47,RD_15[#All],IJ$2,0)/IJ$1</f>
        <v>2.8384540629438586</v>
      </c>
      <c r="IK47" s="62">
        <f>VLOOKUP($B47,RD_15[#All],IK$2,0)/IK$1</f>
        <v>2.9399529042386185</v>
      </c>
      <c r="IL47" s="62">
        <f>VLOOKUP($B47,RD_15[#All],IL$2,0)/IL$1</f>
        <v>2.9356357927786498</v>
      </c>
      <c r="IM47" s="62">
        <f>VLOOKUP($B47,RD_15[#All],IM$2,0)/IM$1</f>
        <v>2.8273155416012559</v>
      </c>
      <c r="IN47" s="62">
        <f>VLOOKUP($B47,RD_15[#All],IN$2,0)/IN$1</f>
        <v>2.8477984600433577</v>
      </c>
      <c r="IO47" s="62">
        <f>VLOOKUP($B47,RD_15[#All],IO$2,0)/IO$1</f>
        <v>2.8865777080062793</v>
      </c>
      <c r="IP47" s="62">
        <f>VLOOKUP($B47,RD_15[#All],IP$2,0)/IP$1</f>
        <v>2.8287358899603792</v>
      </c>
      <c r="IQ47" s="62">
        <f>VLOOKUP($B47,RD_15[#All],IQ$2,0)/IQ$1</f>
        <v>2.8559654631083204</v>
      </c>
      <c r="IR47" s="62">
        <f>VLOOKUP($B47,RD_15[#All],IR$2,0)/IR$1</f>
        <v>2.8186439410929207</v>
      </c>
      <c r="IS47" s="62">
        <f>VLOOKUP($B47,RD_15[#All],IS$2,0)/IS$1</f>
        <v>2.8612543918666367</v>
      </c>
      <c r="IT47" s="62">
        <f>VLOOKUP($B47,RD_15[#All],IT$2,0)/IT$1</f>
        <v>2.8298572176123193</v>
      </c>
      <c r="IU47" s="62">
        <f>VLOOKUP($B47,RD_15[#All],IU$2,0)/IU$1</f>
        <v>2.771548179711445</v>
      </c>
      <c r="IV47" s="62">
        <f>VLOOKUP($B47,RD_15[#All],IV$2,0)/IV$1</f>
        <v>2.836958959407939</v>
      </c>
      <c r="IW47" s="62">
        <f>VLOOKUP($B47,RD_15[#All],IW$2,0)/IW$1</f>
        <v>2.7995813710099422</v>
      </c>
      <c r="IX47" s="62">
        <f>VLOOKUP($B47,RD_15[#All],IX$2,0)/IX$1</f>
        <v>2.8496673394632577</v>
      </c>
      <c r="IY47" s="62">
        <f>VLOOKUP($B47,RD_15[#All],IY$2,0)/IY$1</f>
        <v>2.8601330642146969</v>
      </c>
      <c r="IZ47" s="62">
        <f>VLOOKUP($B47,RD_15[#All],IZ$2,0)/IZ$1</f>
        <v>2.8335949764521198</v>
      </c>
      <c r="JA47" s="62">
        <f>VLOOKUP($B47,RD_15[#All],JA$2,0)/JA$1</f>
        <v>2.7919284348538653</v>
      </c>
      <c r="JB47" s="62">
        <f>VLOOKUP($B47,RD_15[#All],JB$2,0)/JB$1</f>
        <v>2.8557777626100607</v>
      </c>
      <c r="JC47" s="62">
        <f>VLOOKUP($B47,RD_15[#All],JC$2,0)/JC$1</f>
        <v>2.8542828542828538</v>
      </c>
      <c r="JD47" s="62">
        <f>VLOOKUP($B47,RD_15[#All],JD$2,0)/JD$1</f>
        <v>2.9042611308385688</v>
      </c>
      <c r="JE47" s="62">
        <f>VLOOKUP($B47,RD_15[#All],JE$2,0)/JE$1</f>
        <v>2.9130690737833596</v>
      </c>
      <c r="JF47" s="62">
        <f>VLOOKUP($B47,RD_15[#All],JF$2,0)/JF$1</f>
        <v>2.8734649197824371</v>
      </c>
      <c r="JG47" s="62">
        <f>VLOOKUP($B47,RD_15[#All],JG$2,0)/JG$1</f>
        <v>2.8765343454029471</v>
      </c>
      <c r="JH47" s="62">
        <f>VLOOKUP($B47,RD_15[#All],JH$2,0)/JH$1</f>
        <v>2.9020979020979021</v>
      </c>
      <c r="JI47" s="62">
        <f>VLOOKUP($B47,RD_15[#All],JI$2,0)/JI$1</f>
        <v>2.8885400313971745</v>
      </c>
      <c r="JJ47" s="62">
        <f>VLOOKUP($B47,RD_15[#All],JJ$2,0)/JJ$1</f>
        <v>2.8619206880076447</v>
      </c>
      <c r="JK47" s="62">
        <f>VLOOKUP($B47,RD_15[#All],JK$2,0)/JK$1</f>
        <v>2.8906807478236054</v>
      </c>
      <c r="JL47" s="62">
        <f>VLOOKUP($B47,RD_15[#All],JL$2,0)/JL$1</f>
        <v>2.8965336134453783</v>
      </c>
      <c r="JM47" s="62">
        <f>VLOOKUP($B47,RD_15[#All],JM$2,0)/JM$1</f>
        <v>2.8312819169831083</v>
      </c>
      <c r="JN47" s="62">
        <f>VLOOKUP($B47,RD_15[#All],JN$2,0)/JN$1</f>
        <v>2.7656137832017227</v>
      </c>
      <c r="JO47" s="62">
        <f>VLOOKUP($B47,RD_15[#All],JO$2,0)/JO$1</f>
        <v>2.8725284797695427</v>
      </c>
      <c r="JP47" s="62">
        <f>VLOOKUP($B47,RD_15[#All],JP$2,0)/JP$1</f>
        <v>2.843079539508111</v>
      </c>
      <c r="JQ47" s="62">
        <f>VLOOKUP($B47,RD_15[#All],JQ$2,0)/JQ$1</f>
        <v>2.8632478632478633</v>
      </c>
      <c r="JR47" s="62">
        <f>VLOOKUP($B47,RD_15[#All],JR$2,0)/JR$1</f>
        <v>2.8296703296703298</v>
      </c>
      <c r="JS47" s="62">
        <f>VLOOKUP($B47,RD_15[#All],JS$2,0)/JS$1</f>
        <v>2.8776192751348035</v>
      </c>
      <c r="JT47" s="62">
        <f>VLOOKUP($B47,RD_15[#All],JT$2,0)/JT$1</f>
        <v>2.8877137899694292</v>
      </c>
      <c r="JU47" s="62">
        <f>VLOOKUP($B47,RD_15[#All],JU$2,0)/JU$1</f>
        <v>2.8667760810617957</v>
      </c>
      <c r="JV47" s="62">
        <f>VLOOKUP($B47,RD_15[#All],JV$2,0)/JV$1</f>
        <v>2.8575207860922145</v>
      </c>
      <c r="JW47" s="62">
        <f>VLOOKUP($B47,RD_15[#All],JW$2,0)/JW$1</f>
        <v>2.8393801965230532</v>
      </c>
      <c r="JX47" s="62">
        <f>VLOOKUP($B47,RD_15[#All],JX$2,0)/JX$1</f>
        <v>2.8333333333333335</v>
      </c>
      <c r="JY47" s="62">
        <f>VLOOKUP($B47,RD_15[#All],JY$2,0)/JY$1</f>
        <v>2.8454270597127738</v>
      </c>
      <c r="JZ47" s="62">
        <f>VLOOKUP($B47,RD_15[#All],JZ$2,0)/JZ$1</f>
        <v>2.7263794406651547</v>
      </c>
      <c r="KA47" s="62">
        <f>VLOOKUP($B47,RD_15[#All],KA$2,0)/KA$1</f>
        <v>2.8000755857898714</v>
      </c>
      <c r="KB47" s="62">
        <f>VLOOKUP($B47,RD_15[#All],KB$2,0)/KB$1</f>
        <v>2.8405139833711259</v>
      </c>
      <c r="KC47" s="62">
        <f>VLOOKUP($B47,RD_15[#All],KC$2,0)/KC$1</f>
        <v>2.7849584278155701</v>
      </c>
      <c r="KD47" s="62">
        <f>VLOOKUP($B47,RD_15[#All],KD$2,0)/KD$1</f>
        <v>2.7857142857142856</v>
      </c>
      <c r="KE47" s="62">
        <f>VLOOKUP($B47,RD_15[#All],KE$2,0)/KE$1</f>
        <v>2.8862433862433861</v>
      </c>
      <c r="KF47" s="62">
        <f>VLOOKUP($B47,RD_15[#All],KF$2,0)/KF$1</f>
        <v>2.8588681849551412</v>
      </c>
      <c r="KG47" s="62">
        <f>VLOOKUP($B47,RD_15[#All],KG$2,0)/KG$1</f>
        <v>2.8650793650793651</v>
      </c>
      <c r="KH47" s="62">
        <f>VLOOKUP($B47,RD_15[#All],KH$2,0)/KH$1</f>
        <v>2.8726379440665153</v>
      </c>
      <c r="KI47" s="62">
        <f>VLOOKUP($B47,RD_15[#All],KI$2,0)/KI$1</f>
        <v>2.8916666666666671</v>
      </c>
      <c r="KJ47" s="62">
        <f>VLOOKUP($B47,RD_15[#All],KJ$2,0)/KJ$1</f>
        <v>2.8253968253968256</v>
      </c>
      <c r="KK47" s="62">
        <f>VLOOKUP($B47,RD_15[#All],KK$2,0)/KK$1</f>
        <v>2.8269841269841267</v>
      </c>
      <c r="KL47" s="62">
        <f>VLOOKUP($B47,RD_15[#All],KL$2,0)/KL$1</f>
        <v>2.8340943683409434</v>
      </c>
      <c r="KM47" s="62">
        <f>VLOOKUP($B47,RD_15[#All],KM$2,0)/KM$1</f>
        <v>2.8725266362252659</v>
      </c>
      <c r="KN47" s="62">
        <f>VLOOKUP($B47,RD_15[#All],KN$2,0)/KN$1</f>
        <v>2.8562760712931365</v>
      </c>
      <c r="KO47" s="62">
        <f>VLOOKUP($B47,RD_15[#All],KO$2,0)/KO$1</f>
        <v>2.8494501327265831</v>
      </c>
      <c r="KP47" s="62">
        <f>VLOOKUP($B47,RD_15[#All],KP$2,0)/KP$1</f>
        <v>2.8703071672354947</v>
      </c>
      <c r="KQ47" s="62">
        <f>VLOOKUP($B47,RD_15[#All],KQ$2,0)/KQ$1</f>
        <v>2.8660436137071654</v>
      </c>
      <c r="KR47" s="62">
        <f>VLOOKUP($B47,RD_15[#All],KR$2,0)/KR$1</f>
        <v>2.8323852863102008</v>
      </c>
      <c r="KS47" s="62">
        <f>VLOOKUP($B47,RD_15[#All],KS$2,0)/KS$1</f>
        <v>2.8278346605991662</v>
      </c>
      <c r="KT47" s="62">
        <f>VLOOKUP($B47,RD_15[#All],KT$2,0)/KT$1</f>
        <v>2.8665149791429654</v>
      </c>
      <c r="KU47" s="62">
        <f>VLOOKUP($B47,RD_15[#All],KU$2,0)/KU$1</f>
        <v>2.8441410693970424</v>
      </c>
      <c r="KV47" s="62">
        <f>VLOOKUP($B47,RD_15[#All],KV$2,0)/KV$1</f>
        <v>2.8863731656184486</v>
      </c>
      <c r="KW47" s="62">
        <f>VLOOKUP($B47,RD_15[#All],KW$2,0)/KW$1</f>
        <v>2.862343572241183</v>
      </c>
      <c r="KX47" s="62">
        <f>VLOOKUP($B47,RD_15[#All],KX$2,0)/KX$1</f>
        <v>2.9153439153439149</v>
      </c>
      <c r="KY47" s="62">
        <f>VLOOKUP($B47,RD_15[#All],KY$2,0)/KY$1</f>
        <v>2.8873015873015873</v>
      </c>
      <c r="KZ47" s="62">
        <f>VLOOKUP($B47,RD_15[#All],KZ$2,0)/KZ$1</f>
        <v>2.852380952380952</v>
      </c>
      <c r="LA47" s="62">
        <f>VLOOKUP($B47,RD_15[#All],LA$2,0)/LA$1</f>
        <v>2.6193092621664049</v>
      </c>
      <c r="LB47" s="62">
        <f>VLOOKUP($B47,RD_15[#All],LB$2,0)/LB$1</f>
        <v>2.5049484676813871</v>
      </c>
      <c r="LC47" s="62">
        <f>VLOOKUP($B47,RD_15[#All],LC$2,0)/LC$1</f>
        <v>2.9277777777777776</v>
      </c>
      <c r="LD47" s="62">
        <f>VLOOKUP($B47,RD_15[#All],LD$2,0)/LD$1</f>
        <v>2.8433131494355983</v>
      </c>
      <c r="LE47" s="62">
        <f>VLOOKUP($B47,RD_15[#All],LE$2,0)/LE$1</f>
        <v>2.8392016147118189</v>
      </c>
      <c r="LF47" s="62">
        <f>VLOOKUP($B47,RD_15[#All],LF$2,0)/LF$1</f>
        <v>2.8335949764521193</v>
      </c>
      <c r="LG47" s="62">
        <f>VLOOKUP($B47,RD_15[#All],LG$2,0)/LG$1</f>
        <v>2.8607142857142858</v>
      </c>
      <c r="LH47" s="62">
        <f>VLOOKUP($B47,RD_15[#All],LH$2,0)/LH$1</f>
        <v>2.7914566636371148</v>
      </c>
      <c r="LI47" s="62">
        <f>VLOOKUP($B47,RD_15[#All],LI$2,0)/LI$1</f>
        <v>2.5013082155939297</v>
      </c>
      <c r="LJ47" s="62">
        <f>VLOOKUP($B47,RD_15[#All],LJ$2,0)/LJ$1</f>
        <v>2.7476095333238195</v>
      </c>
      <c r="LK47" s="62">
        <f>VLOOKUP($B47,RD_15[#All],LK$2,0)/LK$1</f>
        <v>2.8124018838304554</v>
      </c>
      <c r="LL47" s="62">
        <f>VLOOKUP($B47,RD_15[#All],LL$2,0)/LL$1</f>
        <v>2.8092621664050235</v>
      </c>
      <c r="LM47" s="62">
        <f>VLOOKUP($B47,RD_15[#All],LM$2,0)/LM$1</f>
        <v>2.8777005307617549</v>
      </c>
      <c r="LN47" s="62">
        <f>VLOOKUP($B47,RD_15[#All],LN$2,0)/LN$1</f>
        <v>2.7057636241309706</v>
      </c>
      <c r="LO47" s="62">
        <f>VLOOKUP($B47,RD_15[#All],LO$2,0)/LO$1</f>
        <v>2.8249981311205796</v>
      </c>
      <c r="LP47" s="62">
        <f>VLOOKUP($B47,RD_15[#All],LP$2,0)/LP$1</f>
        <v>2.7827614562308436</v>
      </c>
      <c r="LQ47" s="62">
        <f>VLOOKUP($B47,RD_15[#All],LQ$2,0)/LQ$1</f>
        <v>2.7771548179711445</v>
      </c>
      <c r="LR47" s="62">
        <f>VLOOKUP($B47,RD_15[#All],LR$2,0)/LR$1</f>
        <v>2.4246841593780371</v>
      </c>
      <c r="LS47" s="62">
        <f>VLOOKUP($B47,RD_15[#All],LS$2,0)/LS$1</f>
        <v>2.9000966460249851</v>
      </c>
      <c r="LT47" s="62">
        <f>VLOOKUP($B47,RD_15[#All],LT$2,0)/LT$1</f>
        <v>2.8347723704866561</v>
      </c>
      <c r="LU47" s="62">
        <f>VLOOKUP($B47,RD_15[#All],LU$2,0)/LU$1</f>
        <v>2.8445839874411298</v>
      </c>
      <c r="LV47" s="62">
        <f>VLOOKUP($B47,RD_15[#All],LV$2,0)/LV$1</f>
        <v>2.0812401883830454</v>
      </c>
      <c r="LW47" s="62">
        <f>VLOOKUP($B47,RD_15[#All],LW$2,0)/LW$1</f>
        <v>2.7810047095761381</v>
      </c>
      <c r="LX47" s="62">
        <f>VLOOKUP($B47,RD_15[#All],LX$2,0)/LX$1</f>
        <v>2.8257456828885399</v>
      </c>
      <c r="LY47" s="62">
        <f>VLOOKUP($B47,RD_15[#All],LY$2,0)/LY$1</f>
        <v>2.2409733124018838</v>
      </c>
      <c r="LZ47" s="62">
        <f>VLOOKUP($B47,RD_15[#All],LZ$2,0)/LZ$1</f>
        <v>2.8137848546011806</v>
      </c>
      <c r="MA47" s="62">
        <f>VLOOKUP($B47,RD_15[#All],MA$2,0)/MA$1</f>
        <v>2.8590117365627568</v>
      </c>
      <c r="MB47" s="62">
        <f>VLOOKUP($B47,RD_15[#All],MB$2,0)/MB$1</f>
        <v>2.8608806159826563</v>
      </c>
      <c r="MC47" s="62">
        <f>VLOOKUP($B47,RD_15[#All],MC$2,0)/MC$1</f>
        <v>2.7711744038274646</v>
      </c>
      <c r="MD47" s="62">
        <f>VLOOKUP($B47,RD_15[#All],MD$2,0)/MD$1</f>
        <v>2.836958959407939</v>
      </c>
      <c r="ME47" s="62">
        <f>VLOOKUP($B47,RD_15[#All],ME$2,0)/ME$1</f>
        <v>2.8698512371981755</v>
      </c>
      <c r="MF47" s="62">
        <f>VLOOKUP($B47,RD_15[#All],MF$2,0)/MF$1</f>
        <v>2.8474246841593778</v>
      </c>
      <c r="MG47" s="62">
        <f>VLOOKUP($B47,RD_15[#All],MG$2,0)/MG$1</f>
        <v>2.8709725648501156</v>
      </c>
      <c r="MH47" s="62">
        <f>VLOOKUP($B47,RD_15[#All],MH$2,0)/MH$1</f>
        <v>2.8941466696568732</v>
      </c>
      <c r="MI47" s="62">
        <f>VLOOKUP($B47,RD_15[#All],MI$2,0)/MI$1</f>
        <v>2.8399491664797782</v>
      </c>
      <c r="MJ47" s="62">
        <f>VLOOKUP($B47,RD_15[#All],MJ$2,0)/MJ$1</f>
        <v>2.8697017268445841</v>
      </c>
      <c r="MK47" s="62">
        <f>VLOOKUP($B47,RD_15[#All],MK$2,0)/MK$1</f>
        <v>2.8806907378335946</v>
      </c>
      <c r="ML47" s="62">
        <f>VLOOKUP($B47,RD_15[#All],ML$2,0)/ML$1</f>
        <v>2.8874187037452343</v>
      </c>
      <c r="MM47" s="62">
        <f>VLOOKUP($B47,RD_15[#All],MM$2,0)/MM$1</f>
        <v>2.8352474593076096</v>
      </c>
      <c r="MN47" s="62">
        <f>VLOOKUP($B47,RD_15[#All],MN$2,0)/MN$1</f>
        <v>2.857535321821036</v>
      </c>
      <c r="MO47" s="62">
        <f>VLOOKUP($B47,RD_15[#All],MO$2,0)/MO$1</f>
        <v>2.899529042386185</v>
      </c>
      <c r="MP47" s="62">
        <f>VLOOKUP($B47,RD_15[#All],MP$2,0)/MP$1</f>
        <v>2.8457257028685605</v>
      </c>
      <c r="MQ47" s="62">
        <f>VLOOKUP($B47,RD_15[#All],MQ$2,0)/MQ$1</f>
        <v>2.82537190700456</v>
      </c>
      <c r="MR47" s="62">
        <f>VLOOKUP($B47,RD_15[#All],MR$2,0)/MR$1</f>
        <v>2.8489197876952979</v>
      </c>
      <c r="MS47" s="62">
        <f>VLOOKUP($B47,RD_15[#All],MS$2,0)/MS$1</f>
        <v>2.8708791208791209</v>
      </c>
      <c r="MT47" s="62">
        <f>VLOOKUP($B47,RD_15[#All],MT$2,0)/MT$1</f>
        <v>2.8596403596403599</v>
      </c>
      <c r="MU47" s="62">
        <f>VLOOKUP($B47,RD_15[#All],MU$2,0)/MU$1</f>
        <v>2.857890408910817</v>
      </c>
      <c r="MV47" s="62">
        <f>VLOOKUP($B47,RD_15[#All],MV$2,0)/MV$1</f>
        <v>2.8796203796203801</v>
      </c>
      <c r="MW47" s="62">
        <f>VLOOKUP($B47,RD_15[#All],MW$2,0)/MW$1</f>
        <v>2.8273155416012559</v>
      </c>
      <c r="MX47" s="62">
        <f>VLOOKUP($B47,RD_15[#All],MX$2,0)/MX$1</f>
        <v>2.8627494954025563</v>
      </c>
      <c r="MY47" s="62">
        <f>VLOOKUP($B47,RD_15[#All],MY$2,0)/MY$1</f>
        <v>2.8355572998430141</v>
      </c>
      <c r="MZ47" s="62">
        <f>VLOOKUP($B47,RD_15[#All],MZ$2,0)/MZ$1</f>
        <v>2.8583202511773935</v>
      </c>
      <c r="NA47" s="62">
        <f>VLOOKUP($B47,RD_15[#All],NA$2,0)/NA$1</f>
        <v>2.8728414442700156</v>
      </c>
      <c r="NB47" s="62">
        <f>VLOOKUP($B47,RD_15[#All],NB$2,0)/NB$1</f>
        <v>2.9116954474097327</v>
      </c>
      <c r="NC47" s="62">
        <f>VLOOKUP($B47,RD_15[#All],NC$2,0)/NC$1</f>
        <v>2.9116954474097327</v>
      </c>
      <c r="ND47" s="62">
        <f>VLOOKUP($B47,RD_15[#All],ND$2,0)/ND$1</f>
        <v>2.8983516483516483</v>
      </c>
      <c r="NE47" s="62">
        <f>IFERROR(AVERAGEIF(Inv_SY_B20[[#This Row],[BLK1_INV1]:[BLK12_INV31]],"&gt;"&amp;0.1,Inv_SY_B20[[#This Row],[BLK1_INV1]:[BLK12_INV31]]),"")</f>
        <v>2.8273547146250668</v>
      </c>
    </row>
    <row r="48" spans="2:369" x14ac:dyDescent="0.35">
      <c r="B48" s="86">
        <f t="shared" si="7"/>
        <v>45789</v>
      </c>
      <c r="C48" s="62">
        <f>VLOOKUP($B48,RD_15[#All],C$2,0)/C$1</f>
        <v>3.9944178628389153</v>
      </c>
      <c r="D48" s="62">
        <f>VLOOKUP($B48,RD_15[#All],D$2,0)/D$1</f>
        <v>3.8931419457735243</v>
      </c>
      <c r="E48" s="62">
        <f>VLOOKUP($B48,RD_15[#All],E$2,0)/E$1</f>
        <v>4.0431818181818189</v>
      </c>
      <c r="F48" s="62">
        <f>VLOOKUP($B48,RD_15[#All],F$2,0)/F$1</f>
        <v>4.038636363636364</v>
      </c>
      <c r="G48" s="62">
        <f>VLOOKUP($B48,RD_15[#All],G$2,0)/G$1</f>
        <v>3.9628787878787879</v>
      </c>
      <c r="H48" s="62">
        <f>VLOOKUP($B48,RD_15[#All],H$2,0)/H$1</f>
        <v>3.8306757782839789</v>
      </c>
      <c r="I48" s="62">
        <f>VLOOKUP($B48,RD_15[#All],I$2,0)/I$1</f>
        <v>4.1438408569242542</v>
      </c>
      <c r="J48" s="62">
        <f>VLOOKUP($B48,RD_15[#All],J$2,0)/J$1</f>
        <v>3.9083333333333332</v>
      </c>
      <c r="K48" s="62">
        <f>VLOOKUP($B48,RD_15[#All],K$2,0)/K$1</f>
        <v>4.0378787878787881</v>
      </c>
      <c r="L48" s="62">
        <f>VLOOKUP($B48,RD_15[#All],L$2,0)/L$1</f>
        <v>4.0583333333333336</v>
      </c>
      <c r="M48" s="62">
        <f>VLOOKUP($B48,RD_15[#All],M$2,0)/M$1</f>
        <v>4.08560606060606</v>
      </c>
      <c r="N48" s="62">
        <f>VLOOKUP($B48,RD_15[#All],N$2,0)/N$1</f>
        <v>4.0590909090909086</v>
      </c>
      <c r="O48" s="62">
        <f>VLOOKUP($B48,RD_15[#All],O$2,0)/O$1</f>
        <v>4.0356060606060611</v>
      </c>
      <c r="P48" s="62">
        <f>VLOOKUP($B48,RD_15[#All],P$2,0)/P$1</f>
        <v>4.0696969696969703</v>
      </c>
      <c r="Q48" s="62">
        <f>VLOOKUP($B48,RD_15[#All],Q$2,0)/Q$1</f>
        <v>4.0909090909090908</v>
      </c>
      <c r="R48" s="62">
        <f>VLOOKUP($B48,RD_15[#All],R$2,0)/R$1</f>
        <v>4.0977272727272727</v>
      </c>
      <c r="S48" s="62">
        <f>VLOOKUP($B48,RD_15[#All],S$2,0)/S$1</f>
        <v>4.0542264752791066</v>
      </c>
      <c r="T48" s="62">
        <f>VLOOKUP($B48,RD_15[#All],T$2,0)/T$1</f>
        <v>4.0789473684210522</v>
      </c>
      <c r="U48" s="62">
        <f>VLOOKUP($B48,RD_15[#All],U$2,0)/U$1</f>
        <v>4.0265151515151514</v>
      </c>
      <c r="V48" s="62">
        <f>VLOOKUP($B48,RD_15[#All],V$2,0)/V$1</f>
        <v>4.0977272727272727</v>
      </c>
      <c r="W48" s="62">
        <f>VLOOKUP($B48,RD_15[#All],W$2,0)/W$1</f>
        <v>4.2143939393939389</v>
      </c>
      <c r="X48" s="62">
        <f>VLOOKUP($B48,RD_15[#All],X$2,0)/X$1</f>
        <v>4.1583333333333332</v>
      </c>
      <c r="Y48" s="62">
        <f>VLOOKUP($B48,RD_15[#All],Y$2,0)/Y$1</f>
        <v>4.1840909090909086</v>
      </c>
      <c r="Z48" s="62">
        <f>VLOOKUP($B48,RD_15[#All],Z$2,0)/Z$1</f>
        <v>4.1833333333333336</v>
      </c>
      <c r="AA48" s="62">
        <f>VLOOKUP($B48,RD_15[#All],AA$2,0)/AA$1</f>
        <v>4.1674242424242429</v>
      </c>
      <c r="AB48" s="62">
        <f>VLOOKUP($B48,RD_15[#All],AB$2,0)/AB$1</f>
        <v>4.1295454545454549</v>
      </c>
      <c r="AC48" s="62">
        <f>VLOOKUP($B48,RD_15[#All],AC$2,0)/AC$1</f>
        <v>4.1962121212121213</v>
      </c>
      <c r="AD48" s="62">
        <f>VLOOKUP($B48,RD_15[#All],AD$2,0)/AD$1</f>
        <v>4.1469696969696965</v>
      </c>
      <c r="AE48" s="62">
        <f>VLOOKUP($B48,RD_15[#All],AE$2,0)/AE$1</f>
        <v>4.2174242424242427</v>
      </c>
      <c r="AF48" s="62">
        <f>VLOOKUP($B48,RD_15[#All],AF$2,0)/AF$1</f>
        <v>4.209848484848485</v>
      </c>
      <c r="AG48" s="62">
        <f>VLOOKUP($B48,RD_15[#All],AG$2,0)/AG$1</f>
        <v>4.1515151515151514</v>
      </c>
      <c r="AH48" s="62">
        <f>VLOOKUP($B48,RD_15[#All],AH$2,0)/AH$1</f>
        <v>4.165909090909091</v>
      </c>
      <c r="AI48" s="62">
        <f>VLOOKUP($B48,RD_15[#All],AI$2,0)/AI$1</f>
        <v>3.9348484848484846</v>
      </c>
      <c r="AJ48" s="62">
        <f>VLOOKUP($B48,RD_15[#All],AJ$2,0)/AJ$1</f>
        <v>3.9027113237639548</v>
      </c>
      <c r="AK48" s="62">
        <f>VLOOKUP($B48,RD_15[#All],AK$2,0)/AK$1</f>
        <v>3.9505582137161079</v>
      </c>
      <c r="AL48" s="62">
        <f>VLOOKUP($B48,RD_15[#All],AL$2,0)/AL$1</f>
        <v>3.9657097288676235</v>
      </c>
      <c r="AM48" s="62">
        <f>VLOOKUP($B48,RD_15[#All],AM$2,0)/AM$1</f>
        <v>4.042264752791068</v>
      </c>
      <c r="AN48" s="62">
        <f>VLOOKUP($B48,RD_15[#All],AN$2,0)/AN$1</f>
        <v>4.0606060606060606</v>
      </c>
      <c r="AO48" s="62">
        <f>VLOOKUP($B48,RD_15[#All],AO$2,0)/AO$1</f>
        <v>3.9621212121212119</v>
      </c>
      <c r="AP48" s="62">
        <f>VLOOKUP($B48,RD_15[#All],AP$2,0)/AP$1</f>
        <v>4.0111642743221685</v>
      </c>
      <c r="AQ48" s="62">
        <f>VLOOKUP($B48,RD_15[#All],AQ$2,0)/AQ$1</f>
        <v>3.9204545454545454</v>
      </c>
      <c r="AR48" s="62">
        <f>VLOOKUP($B48,RD_15[#All],AR$2,0)/AR$1</f>
        <v>3.980028530670471</v>
      </c>
      <c r="AS48" s="62">
        <f>VLOOKUP($B48,RD_15[#All],AS$2,0)/AS$1</f>
        <v>4.047850208044383</v>
      </c>
      <c r="AT48" s="62">
        <f>VLOOKUP($B48,RD_15[#All],AT$2,0)/AT$1</f>
        <v>4.011695906432748</v>
      </c>
      <c r="AU48" s="62">
        <f>VLOOKUP($B48,RD_15[#All],AU$2,0)/AU$1</f>
        <v>4.0475146198830405</v>
      </c>
      <c r="AV48" s="62">
        <f>VLOOKUP($B48,RD_15[#All],AV$2,0)/AV$1</f>
        <v>4.1179450072358907</v>
      </c>
      <c r="AW48" s="62">
        <f>VLOOKUP($B48,RD_15[#All],AW$2,0)/AW$1</f>
        <v>4.0951742627345844</v>
      </c>
      <c r="AX48" s="62">
        <f>VLOOKUP($B48,RD_15[#All],AX$2,0)/AX$1</f>
        <v>4.0625</v>
      </c>
      <c r="AY48" s="62">
        <f>VLOOKUP($B48,RD_15[#All],AY$2,0)/AY$1</f>
        <v>3.9828850855745723</v>
      </c>
      <c r="AZ48" s="62">
        <f>VLOOKUP($B48,RD_15[#All],AZ$2,0)/AZ$1</f>
        <v>4.0900209351011858</v>
      </c>
      <c r="BA48" s="62">
        <f>VLOOKUP($B48,RD_15[#All],BA$2,0)/BA$1</f>
        <v>4.0777126099706749</v>
      </c>
      <c r="BB48" s="62">
        <f>VLOOKUP($B48,RD_15[#All],BB$2,0)/BB$1</f>
        <v>3.9637418419144308</v>
      </c>
      <c r="BC48" s="62">
        <f>VLOOKUP($B48,RD_15[#All],BC$2,0)/BC$1</f>
        <v>3.9076479076479078</v>
      </c>
      <c r="BD48" s="62">
        <f>VLOOKUP($B48,RD_15[#All],BD$2,0)/BD$1</f>
        <v>3.9551414768806072</v>
      </c>
      <c r="BE48" s="62">
        <f>VLOOKUP($B48,RD_15[#All],BE$2,0)/BE$1</f>
        <v>3.9412983425414363</v>
      </c>
      <c r="BF48" s="62">
        <f>VLOOKUP($B48,RD_15[#All],BF$2,0)/BF$1</f>
        <v>3.9692092372288315</v>
      </c>
      <c r="BG48" s="62">
        <f>VLOOKUP($B48,RD_15[#All],BG$2,0)/BG$1</f>
        <v>4.008064516129032</v>
      </c>
      <c r="BH48" s="62">
        <f>VLOOKUP($B48,RD_15[#All],BH$2,0)/BH$1</f>
        <v>3.8394109396914446</v>
      </c>
      <c r="BI48" s="62">
        <f>VLOOKUP($B48,RD_15[#All],BI$2,0)/BI$1</f>
        <v>3.8626198083067091</v>
      </c>
      <c r="BJ48" s="62">
        <f>VLOOKUP($B48,RD_15[#All],BJ$2,0)/BJ$1</f>
        <v>3.8184979137691237</v>
      </c>
      <c r="BK48" s="62">
        <f>VLOOKUP($B48,RD_15[#All],BK$2,0)/BK$1</f>
        <v>4.047727272727272</v>
      </c>
      <c r="BL48" s="62">
        <f>VLOOKUP($B48,RD_15[#All],BL$2,0)/BL$1</f>
        <v>3.9617834394904463</v>
      </c>
      <c r="BM48" s="62">
        <f>VLOOKUP($B48,RD_15[#All],BM$2,0)/BM$1</f>
        <v>3.9472140762463339</v>
      </c>
      <c r="BN48" s="62">
        <f>VLOOKUP($B48,RD_15[#All],BN$2,0)/BN$1</f>
        <v>4.3057280883367834</v>
      </c>
      <c r="BO48" s="62">
        <f>VLOOKUP($B48,RD_15[#All],BO$2,0)/BO$1</f>
        <v>4.2405106970324367</v>
      </c>
      <c r="BP48" s="62">
        <f>VLOOKUP($B48,RD_15[#All],BP$2,0)/BP$1</f>
        <v>4.3281412253374878</v>
      </c>
      <c r="BQ48" s="62">
        <f>VLOOKUP($B48,RD_15[#All],BQ$2,0)/BQ$1</f>
        <v>4.3053830227743273</v>
      </c>
      <c r="BR48" s="62">
        <f>VLOOKUP($B48,RD_15[#All],BR$2,0)/BR$1</f>
        <v>4.2864044168391997</v>
      </c>
      <c r="BS48" s="62">
        <f>VLOOKUP($B48,RD_15[#All],BS$2,0)/BS$1</f>
        <v>4.2844306203559697</v>
      </c>
      <c r="BT48" s="62">
        <f>VLOOKUP($B48,RD_15[#All],BT$2,0)/BT$1</f>
        <v>4.2129054520358871</v>
      </c>
      <c r="BU48" s="62">
        <f>VLOOKUP($B48,RD_15[#All],BU$2,0)/BU$1</f>
        <v>4.3581780538302279</v>
      </c>
      <c r="BV48" s="62">
        <f>VLOOKUP($B48,RD_15[#All],BV$2,0)/BV$1</f>
        <v>4.2933057280883364</v>
      </c>
      <c r="BW48" s="62">
        <f>VLOOKUP($B48,RD_15[#All],BW$2,0)/BW$1</f>
        <v>4.2322291235334708</v>
      </c>
      <c r="BX48" s="62">
        <f>VLOOKUP($B48,RD_15[#All],BX$2,0)/BX$1</f>
        <v>4.1683185532950784</v>
      </c>
      <c r="BY48" s="62">
        <f>VLOOKUP($B48,RD_15[#All],BY$2,0)/BY$1</f>
        <v>4.2256728778467902</v>
      </c>
      <c r="BZ48" s="62">
        <f>VLOOKUP($B48,RD_15[#All],BZ$2,0)/BZ$1</f>
        <v>4.2990620490620497</v>
      </c>
      <c r="CA48" s="62">
        <f>VLOOKUP($B48,RD_15[#All],CA$2,0)/CA$1</f>
        <v>4.2622655122655129</v>
      </c>
      <c r="CB48" s="62">
        <f>VLOOKUP($B48,RD_15[#All],CB$2,0)/CB$1</f>
        <v>4.0510697032436163</v>
      </c>
      <c r="CC48" s="62">
        <f>VLOOKUP($B48,RD_15[#All],CC$2,0)/CC$1</f>
        <v>4.3057280883367834</v>
      </c>
      <c r="CD48" s="62">
        <f>VLOOKUP($B48,RD_15[#All],CD$2,0)/CD$1</f>
        <v>4.3609385783298826</v>
      </c>
      <c r="CE48" s="62">
        <f>VLOOKUP($B48,RD_15[#All],CE$2,0)/CE$1</f>
        <v>4.2149758454106276</v>
      </c>
      <c r="CF48" s="62">
        <f>VLOOKUP($B48,RD_15[#All],CF$2,0)/CF$1</f>
        <v>4.2714947089947097</v>
      </c>
      <c r="CG48" s="62">
        <f>VLOOKUP($B48,RD_15[#All],CG$2,0)/CG$1</f>
        <v>4.3857832988267766</v>
      </c>
      <c r="CH48" s="62">
        <f>VLOOKUP($B48,RD_15[#All],CH$2,0)/CH$1</f>
        <v>4.3351370851370854</v>
      </c>
      <c r="CI48" s="62">
        <f>VLOOKUP($B48,RD_15[#All],CI$2,0)/CI$1</f>
        <v>4.4030365769496207</v>
      </c>
      <c r="CJ48" s="62">
        <f>VLOOKUP($B48,RD_15[#All],CJ$2,0)/CJ$1</f>
        <v>4.3805916305916304</v>
      </c>
      <c r="CK48" s="62">
        <f>VLOOKUP($B48,RD_15[#All],CK$2,0)/CK$1</f>
        <v>4.2936507936507944</v>
      </c>
      <c r="CL48" s="62">
        <f>VLOOKUP($B48,RD_15[#All],CL$2,0)/CL$1</f>
        <v>4.2291342664593055</v>
      </c>
      <c r="CM48" s="62">
        <f>VLOOKUP($B48,RD_15[#All],CM$2,0)/CM$1</f>
        <v>4.3547273982056591</v>
      </c>
      <c r="CN48" s="62">
        <f>VLOOKUP($B48,RD_15[#All],CN$2,0)/CN$1</f>
        <v>4.2753623188405792</v>
      </c>
      <c r="CO48" s="62">
        <f>VLOOKUP($B48,RD_15[#All],CO$2,0)/CO$1</f>
        <v>4.2853692201518294</v>
      </c>
      <c r="CP48" s="62">
        <f>VLOOKUP($B48,RD_15[#All],CP$2,0)/CP$1</f>
        <v>4.1645962732919255</v>
      </c>
      <c r="CQ48" s="62">
        <f>VLOOKUP($B48,RD_15[#All],CQ$2,0)/CQ$1</f>
        <v>4.2522429261559695</v>
      </c>
      <c r="CR48" s="62">
        <f>VLOOKUP($B48,RD_15[#All],CR$2,0)/CR$1</f>
        <v>4.3112491373360937</v>
      </c>
      <c r="CS48" s="62">
        <f>VLOOKUP($B48,RD_15[#All],CS$2,0)/CS$1</f>
        <v>4.3564527260179435</v>
      </c>
      <c r="CT48" s="62">
        <f>VLOOKUP($B48,RD_15[#All],CT$2,0)/CT$1</f>
        <v>4.2995169082125599</v>
      </c>
      <c r="CU48" s="62">
        <f>VLOOKUP($B48,RD_15[#All],CU$2,0)/CU$1</f>
        <v>4.253333333333333</v>
      </c>
      <c r="CV48" s="62">
        <f>VLOOKUP($B48,RD_15[#All],CV$2,0)/CV$1</f>
        <v>4.3505866114561762</v>
      </c>
      <c r="CW48" s="62">
        <f>VLOOKUP($B48,RD_15[#All],CW$2,0)/CW$1</f>
        <v>4.2974465148378194</v>
      </c>
      <c r="CX48" s="62">
        <f>VLOOKUP($B48,RD_15[#All],CX$2,0)/CX$1</f>
        <v>4.2936507936507944</v>
      </c>
      <c r="CY48" s="62">
        <f>VLOOKUP($B48,RD_15[#All],CY$2,0)/CY$1</f>
        <v>4.3008658008658012</v>
      </c>
      <c r="CZ48" s="62">
        <f>VLOOKUP($B48,RD_15[#All],CZ$2,0)/CZ$1</f>
        <v>4.3288474810213939</v>
      </c>
      <c r="DA48" s="62">
        <f>VLOOKUP($B48,RD_15[#All],DA$2,0)/DA$1</f>
        <v>4.2867048015253948</v>
      </c>
      <c r="DB48" s="62">
        <f>VLOOKUP($B48,RD_15[#All],DB$2,0)/DB$1</f>
        <v>4.3098688750862664</v>
      </c>
      <c r="DC48" s="62">
        <f>VLOOKUP($B48,RD_15[#All],DC$2,0)/DC$1</f>
        <v>4.495859213250518</v>
      </c>
      <c r="DD48" s="62">
        <f>VLOOKUP($B48,RD_15[#All],DD$2,0)/DD$1</f>
        <v>4.2939958592132506</v>
      </c>
      <c r="DE48" s="62">
        <f>VLOOKUP($B48,RD_15[#All],DE$2,0)/DE$1</f>
        <v>4.3799171842650102</v>
      </c>
      <c r="DF48" s="62">
        <f>VLOOKUP($B48,RD_15[#All],DF$2,0)/DF$1</f>
        <v>4.2660455486542439</v>
      </c>
      <c r="DG48" s="62">
        <f>VLOOKUP($B48,RD_15[#All],DG$2,0)/DG$1</f>
        <v>4.2653554175293298</v>
      </c>
      <c r="DH48" s="62">
        <f>VLOOKUP($B48,RD_15[#All],DH$2,0)/DH$1</f>
        <v>4.3933747412008284</v>
      </c>
      <c r="DI48" s="62">
        <f>VLOOKUP($B48,RD_15[#All],DI$2,0)/DI$1</f>
        <v>4.374741200828157</v>
      </c>
      <c r="DJ48" s="62">
        <f>VLOOKUP($B48,RD_15[#All],DJ$2,0)/DJ$1</f>
        <v>4.3153899240855758</v>
      </c>
      <c r="DK48" s="62">
        <f>VLOOKUP($B48,RD_15[#All],DK$2,0)/DK$1</f>
        <v>4.3023431594860169</v>
      </c>
      <c r="DL48" s="62">
        <f>VLOOKUP($B48,RD_15[#All],DL$2,0)/DL$1</f>
        <v>4.2658730158730158</v>
      </c>
      <c r="DM48" s="62">
        <f>VLOOKUP($B48,RD_15[#All],DM$2,0)/DM$1</f>
        <v>4.2757073844030362</v>
      </c>
      <c r="DN48" s="62">
        <f>VLOOKUP($B48,RD_15[#All],DN$2,0)/DN$1</f>
        <v>4.3005521048999302</v>
      </c>
      <c r="DO48" s="62">
        <f>VLOOKUP($B48,RD_15[#All],DO$2,0)/DO$1</f>
        <v>4.0962732919254652</v>
      </c>
      <c r="DP48" s="62">
        <f>VLOOKUP($B48,RD_15[#All],DP$2,0)/DP$1</f>
        <v>4.3412698412698409</v>
      </c>
      <c r="DQ48" s="62">
        <f>VLOOKUP($B48,RD_15[#All],DQ$2,0)/DQ$1</f>
        <v>4.2339544513457552</v>
      </c>
      <c r="DR48" s="62">
        <f>VLOOKUP($B48,RD_15[#All],DR$2,0)/DR$1</f>
        <v>4.3678398895790194</v>
      </c>
      <c r="DS48" s="62">
        <f>VLOOKUP($B48,RD_15[#All],DS$2,0)/DS$1</f>
        <v>4.3053830227743273</v>
      </c>
      <c r="DT48" s="62">
        <f>VLOOKUP($B48,RD_15[#All],DT$2,0)/DT$1</f>
        <v>4.2132505175983432</v>
      </c>
      <c r="DU48" s="62">
        <f>VLOOKUP($B48,RD_15[#All],DU$2,0)/DU$1</f>
        <v>4.2904040404040407</v>
      </c>
      <c r="DV48" s="62">
        <f>VLOOKUP($B48,RD_15[#All],DV$2,0)/DV$1</f>
        <v>4.3607503607503606</v>
      </c>
      <c r="DW48" s="62">
        <f>VLOOKUP($B48,RD_15[#All],DW$2,0)/DW$1</f>
        <v>4.3854382332643205</v>
      </c>
      <c r="DX48" s="62">
        <f>VLOOKUP($B48,RD_15[#All],DX$2,0)/DX$1</f>
        <v>4.3126293995859211</v>
      </c>
      <c r="DY48" s="62">
        <f>VLOOKUP($B48,RD_15[#All],DY$2,0)/DY$1</f>
        <v>4.2884748102139403</v>
      </c>
      <c r="DZ48" s="62">
        <f>VLOOKUP($B48,RD_15[#All],DZ$2,0)/DZ$1</f>
        <v>4.3554175293305724</v>
      </c>
      <c r="EA48" s="62">
        <f>VLOOKUP($B48,RD_15[#All],EA$2,0)/EA$1</f>
        <v>4.2853692201518294</v>
      </c>
      <c r="EB48" s="62">
        <f>VLOOKUP($B48,RD_15[#All],EB$2,0)/EB$1</f>
        <v>4.2677708764665283</v>
      </c>
      <c r="EC48" s="62">
        <f>VLOOKUP($B48,RD_15[#All],EC$2,0)/EC$1</f>
        <v>4.2135955831608003</v>
      </c>
      <c r="ED48" s="62">
        <f>VLOOKUP($B48,RD_15[#All],ED$2,0)/ED$1</f>
        <v>4.0828157349896479</v>
      </c>
      <c r="EE48" s="62">
        <f>VLOOKUP($B48,RD_15[#All],EE$2,0)/EE$1</f>
        <v>4.2118702553485159</v>
      </c>
      <c r="EF48" s="62">
        <f>VLOOKUP($B48,RD_15[#All],EF$2,0)/EF$1</f>
        <v>4.2570738440303657</v>
      </c>
      <c r="EG48" s="62">
        <f>VLOOKUP($B48,RD_15[#All],EG$2,0)/EG$1</f>
        <v>4.1859903381642507</v>
      </c>
      <c r="EH48" s="62">
        <f>VLOOKUP($B48,RD_15[#All],EH$2,0)/EH$1</f>
        <v>4.0793650793650791</v>
      </c>
      <c r="EI48" s="62">
        <f>VLOOKUP($B48,RD_15[#All],EI$2,0)/EI$1</f>
        <v>4.1147186147186146</v>
      </c>
      <c r="EJ48" s="62">
        <f>VLOOKUP($B48,RD_15[#All],EJ$2,0)/EJ$1</f>
        <v>4.0824706694271908</v>
      </c>
      <c r="EK48" s="62">
        <f>VLOOKUP($B48,RD_15[#All],EK$2,0)/EK$1</f>
        <v>4.0092063492063499</v>
      </c>
      <c r="EL48" s="62">
        <f>VLOOKUP($B48,RD_15[#All],EL$2,0)/EL$1</f>
        <v>4.0217391304347823</v>
      </c>
      <c r="EM48" s="62">
        <f>VLOOKUP($B48,RD_15[#All],EM$2,0)/EM$1</f>
        <v>4.0562456866804695</v>
      </c>
      <c r="EN48" s="62">
        <f>VLOOKUP($B48,RD_15[#All],EN$2,0)/EN$1</f>
        <v>4.0389924085576254</v>
      </c>
      <c r="EO48" s="62">
        <f>VLOOKUP($B48,RD_15[#All],EO$2,0)/EO$1</f>
        <v>4.0828157349896479</v>
      </c>
      <c r="EP48" s="62">
        <f>VLOOKUP($B48,RD_15[#All],EP$2,0)/EP$1</f>
        <v>4.1287094547964109</v>
      </c>
      <c r="EQ48" s="62">
        <f>VLOOKUP($B48,RD_15[#All],EQ$2,0)/EQ$1</f>
        <v>4.0762594893029673</v>
      </c>
      <c r="ER48" s="62">
        <f>VLOOKUP($B48,RD_15[#All],ER$2,0)/ER$1</f>
        <v>4.133540372670808</v>
      </c>
      <c r="ES48" s="62">
        <f>VLOOKUP($B48,RD_15[#All],ES$2,0)/ES$1</f>
        <v>4.1062801932367146</v>
      </c>
      <c r="ET48" s="62">
        <f>VLOOKUP($B48,RD_15[#All],ET$2,0)/ET$1</f>
        <v>4.1713564213564212</v>
      </c>
      <c r="EU48" s="62">
        <f>VLOOKUP($B48,RD_15[#All],EU$2,0)/EU$1</f>
        <v>4.128968253968254</v>
      </c>
      <c r="EV48" s="62">
        <f>VLOOKUP($B48,RD_15[#All],EV$2,0)/EV$1</f>
        <v>4.0018037518037515</v>
      </c>
      <c r="EW48" s="62">
        <f>VLOOKUP($B48,RD_15[#All],EW$2,0)/EW$1</f>
        <v>4.1555555555555559</v>
      </c>
      <c r="EX48" s="62">
        <f>VLOOKUP($B48,RD_15[#All],EX$2,0)/EX$1</f>
        <v>4.1149068322981366</v>
      </c>
      <c r="EY48" s="62">
        <f>VLOOKUP($B48,RD_15[#All],EY$2,0)/EY$1</f>
        <v>4.1923658352229776</v>
      </c>
      <c r="EZ48" s="62">
        <f>VLOOKUP($B48,RD_15[#All],EZ$2,0)/EZ$1</f>
        <v>4.0797101449275361</v>
      </c>
      <c r="FA48" s="62">
        <f>VLOOKUP($B48,RD_15[#All],FA$2,0)/FA$1</f>
        <v>4.1318150448585236</v>
      </c>
      <c r="FB48" s="62">
        <f>VLOOKUP($B48,RD_15[#All],FB$2,0)/FB$1</f>
        <v>4.0652173913043477</v>
      </c>
      <c r="FC48" s="62">
        <f>VLOOKUP($B48,RD_15[#All],FC$2,0)/FC$1</f>
        <v>4.0431331953071084</v>
      </c>
      <c r="FD48" s="62">
        <f>VLOOKUP($B48,RD_15[#All],FD$2,0)/FD$1</f>
        <v>4.1280193236714977</v>
      </c>
      <c r="FE48" s="62">
        <f>VLOOKUP($B48,RD_15[#All],FE$2,0)/FE$1</f>
        <v>4.1773636991028287</v>
      </c>
      <c r="FF48" s="62">
        <f>VLOOKUP($B48,RD_15[#All],FF$2,0)/FF$1</f>
        <v>4.0569358178053827</v>
      </c>
      <c r="FG48" s="202">
        <f>VLOOKUP($B48,RD_15[#All],FG$2,0)/FG$1</f>
        <v>4.1187025534851616</v>
      </c>
      <c r="FH48" s="62">
        <f>VLOOKUP($B48,RD_15[#All],FH$2,0)/FH$1</f>
        <v>4.1142167011732225</v>
      </c>
      <c r="FI48" s="62">
        <f>VLOOKUP($B48,RD_15[#All],FI$2,0)/FI$1</f>
        <v>4.0814354727398205</v>
      </c>
      <c r="FJ48" s="62">
        <f>VLOOKUP($B48,RD_15[#All],FJ$2,0)/FJ$1</f>
        <v>4.1808862433862437</v>
      </c>
      <c r="FK48" s="62">
        <f>VLOOKUP($B48,RD_15[#All],FK$2,0)/FK$1</f>
        <v>4.2236024844720497</v>
      </c>
      <c r="FL48" s="62">
        <f>VLOOKUP($B48,RD_15[#All],FL$2,0)/FL$1</f>
        <v>4.1172438672438672</v>
      </c>
      <c r="FM48" s="62">
        <f>VLOOKUP($B48,RD_15[#All],FM$2,0)/FM$1</f>
        <v>3.9040060468631892</v>
      </c>
      <c r="FN48" s="62">
        <f>VLOOKUP($B48,RD_15[#All],FN$2,0)/FN$1</f>
        <v>3.9614512471655328</v>
      </c>
      <c r="FO48" s="62">
        <f>VLOOKUP($B48,RD_15[#All],FO$2,0)/FO$1</f>
        <v>3.9293272864701434</v>
      </c>
      <c r="FP48" s="62">
        <f>VLOOKUP($B48,RD_15[#All],FP$2,0)/FP$1</f>
        <v>3.918367346938775</v>
      </c>
      <c r="FQ48" s="62">
        <f>VLOOKUP($B48,RD_15[#All],FQ$2,0)/FQ$1</f>
        <v>3.9198790627362055</v>
      </c>
      <c r="FR48" s="62">
        <f>VLOOKUP($B48,RD_15[#All],FR$2,0)/FR$1</f>
        <v>3.9312169312169312</v>
      </c>
      <c r="FS48" s="62">
        <f>VLOOKUP($B48,RD_15[#All],FS$2,0)/FS$1</f>
        <v>3.9697656840513984</v>
      </c>
      <c r="FT48" s="62">
        <f>VLOOKUP($B48,RD_15[#All],FT$2,0)/FT$1</f>
        <v>4.0094482237339379</v>
      </c>
      <c r="FU48" s="62">
        <f>VLOOKUP($B48,RD_15[#All],FU$2,0)/FU$1</f>
        <v>4.0532879818594099</v>
      </c>
      <c r="FV48" s="62">
        <f>VLOOKUP($B48,RD_15[#All],FV$2,0)/FV$1</f>
        <v>4.0041572184429324</v>
      </c>
      <c r="FW48" s="62">
        <f>VLOOKUP($B48,RD_15[#All],FW$2,0)/FW$1</f>
        <v>3.9795918367346936</v>
      </c>
      <c r="FX48" s="62">
        <f>VLOOKUP($B48,RD_15[#All],FX$2,0)/FX$1</f>
        <v>4.0018896447467878</v>
      </c>
      <c r="FY48" s="62">
        <f>VLOOKUP($B48,RD_15[#All],FY$2,0)/FY$1</f>
        <v>4.0226757369614514</v>
      </c>
      <c r="FZ48" s="62">
        <f>VLOOKUP($B48,RD_15[#All],FZ$2,0)/FZ$1</f>
        <v>3.9769841269841271</v>
      </c>
      <c r="GA48" s="62">
        <f>VLOOKUP($B48,RD_15[#All],GA$2,0)/GA$1</f>
        <v>4.0687830687830679</v>
      </c>
      <c r="GB48" s="62">
        <f>VLOOKUP($B48,RD_15[#All],GB$2,0)/GB$1</f>
        <v>3.9357864357864361</v>
      </c>
      <c r="GC48" s="62">
        <f>VLOOKUP($B48,RD_15[#All],GC$2,0)/GC$1</f>
        <v>4.0298563869992439</v>
      </c>
      <c r="GD48" s="62">
        <f>VLOOKUP($B48,RD_15[#All],GD$2,0)/GD$1</f>
        <v>4.0362811791383217</v>
      </c>
      <c r="GE48" s="62">
        <f>VLOOKUP($B48,RD_15[#All],GE$2,0)/GE$1</f>
        <v>4.0627362055933478</v>
      </c>
      <c r="GF48" s="62">
        <f>VLOOKUP($B48,RD_15[#All],GF$2,0)/GF$1</f>
        <v>4.062358276643991</v>
      </c>
      <c r="GG48" s="62">
        <f>VLOOKUP($B48,RD_15[#All],GG$2,0)/GG$1</f>
        <v>4.0302343159486016</v>
      </c>
      <c r="GH48" s="62">
        <f>VLOOKUP($B48,RD_15[#All],GH$2,0)/GH$1</f>
        <v>4.0820105820105814</v>
      </c>
      <c r="GI48" s="62">
        <f>VLOOKUP($B48,RD_15[#All],GI$2,0)/GI$1</f>
        <v>4.0279667422524561</v>
      </c>
      <c r="GJ48" s="62">
        <f>VLOOKUP($B48,RD_15[#All],GJ$2,0)/GJ$1</f>
        <v>4.0865457294028715</v>
      </c>
      <c r="GK48" s="62">
        <f>VLOOKUP($B48,RD_15[#All],GK$2,0)/GK$1</f>
        <v>4.0049130763416478</v>
      </c>
      <c r="GL48" s="62">
        <f>VLOOKUP($B48,RD_15[#All],GL$2,0)/GL$1</f>
        <v>4.0948601662887372</v>
      </c>
      <c r="GM48" s="62">
        <f>VLOOKUP($B48,RD_15[#All],GM$2,0)/GM$1</f>
        <v>4.0185185185185182</v>
      </c>
      <c r="GN48" s="62">
        <f>VLOOKUP($B48,RD_15[#All],GN$2,0)/GN$1</f>
        <v>4.0661375661375665</v>
      </c>
      <c r="GO48" s="62">
        <f>VLOOKUP($B48,RD_15[#All],GO$2,0)/GO$1</f>
        <v>4.0936507936507933</v>
      </c>
      <c r="GP48" s="62">
        <f>VLOOKUP($B48,RD_15[#All],GP$2,0)/GP$1</f>
        <v>4.0773809523809526</v>
      </c>
      <c r="GQ48" s="62">
        <f>VLOOKUP($B48,RD_15[#All],GQ$2,0)/GQ$1</f>
        <v>4.0888888888888895</v>
      </c>
      <c r="GR48" s="62">
        <f>VLOOKUP($B48,RD_15[#All],GR$2,0)/GR$1</f>
        <v>3.9522899460787659</v>
      </c>
      <c r="GS48" s="62">
        <f>VLOOKUP($B48,RD_15[#All],GS$2,0)/GS$1</f>
        <v>4.0990504963314631</v>
      </c>
      <c r="GT48" s="62">
        <f>VLOOKUP($B48,RD_15[#All],GT$2,0)/GT$1</f>
        <v>4.0412087912087911</v>
      </c>
      <c r="GU48" s="62">
        <f>VLOOKUP($B48,RD_15[#All],GU$2,0)/GU$1</f>
        <v>3.9707590353214459</v>
      </c>
      <c r="GV48" s="62">
        <f>VLOOKUP($B48,RD_15[#All],GV$2,0)/GV$1</f>
        <v>3.9956316974950514</v>
      </c>
      <c r="GW48" s="62">
        <f>VLOOKUP($B48,RD_15[#All],GW$2,0)/GW$1</f>
        <v>4.0891566265060248</v>
      </c>
      <c r="GX48" s="62">
        <f>VLOOKUP($B48,RD_15[#All],GX$2,0)/GX$1</f>
        <v>3.9550627943485086</v>
      </c>
      <c r="GY48" s="62">
        <f>VLOOKUP($B48,RD_15[#All],GY$2,0)/GY$1</f>
        <v>4.026005050849772</v>
      </c>
      <c r="GZ48" s="62">
        <f>VLOOKUP($B48,RD_15[#All],GZ$2,0)/GZ$1</f>
        <v>4.0923076923076929</v>
      </c>
      <c r="HA48" s="62">
        <f>VLOOKUP($B48,RD_15[#All],HA$2,0)/HA$1</f>
        <v>3.9744727322367073</v>
      </c>
      <c r="HB48" s="62">
        <f>VLOOKUP($B48,RD_15[#All],HB$2,0)/HB$1</f>
        <v>3.9446268017696591</v>
      </c>
      <c r="HC48" s="62">
        <f>VLOOKUP($B48,RD_15[#All],HC$2,0)/HC$1</f>
        <v>4.0034965034965033</v>
      </c>
      <c r="HD48" s="62">
        <f>VLOOKUP($B48,RD_15[#All],HD$2,0)/HD$1</f>
        <v>4.0274351498841288</v>
      </c>
      <c r="HE48" s="62">
        <f>VLOOKUP($B48,RD_15[#All],HE$2,0)/HE$1</f>
        <v>3.9836871203330833</v>
      </c>
      <c r="HF48" s="62">
        <f>VLOOKUP($B48,RD_15[#All],HF$2,0)/HF$1</f>
        <v>4.0252565114443568</v>
      </c>
      <c r="HG48" s="62">
        <f>VLOOKUP($B48,RD_15[#All],HG$2,0)/HG$1</f>
        <v>4.0384615384615383</v>
      </c>
      <c r="HH48" s="62">
        <f>VLOOKUP($B48,RD_15[#All],HH$2,0)/HH$1</f>
        <v>4.0702511773940344</v>
      </c>
      <c r="HI48" s="62">
        <f>VLOOKUP($B48,RD_15[#All],HI$2,0)/HI$1</f>
        <v>4.1342229199372058</v>
      </c>
      <c r="HJ48" s="62">
        <f>VLOOKUP($B48,RD_15[#All],HJ$2,0)/HJ$1</f>
        <v>3.9439439439439439</v>
      </c>
      <c r="HK48" s="62">
        <f>VLOOKUP($B48,RD_15[#All],HK$2,0)/HK$1</f>
        <v>4.1283152937288277</v>
      </c>
      <c r="HL48" s="62">
        <f>VLOOKUP($B48,RD_15[#All],HL$2,0)/HL$1</f>
        <v>4.0707308564451417</v>
      </c>
      <c r="HM48" s="62">
        <f>VLOOKUP($B48,RD_15[#All],HM$2,0)/HM$1</f>
        <v>3.9203950811093673</v>
      </c>
      <c r="HN48" s="62">
        <f>VLOOKUP($B48,RD_15[#All],HN$2,0)/HN$1</f>
        <v>3.9371139440136678</v>
      </c>
      <c r="HO48" s="62">
        <f>VLOOKUP($B48,RD_15[#All],HO$2,0)/HO$1</f>
        <v>4.0192535155736628</v>
      </c>
      <c r="HP48" s="62">
        <f>VLOOKUP($B48,RD_15[#All],HP$2,0)/HP$1</f>
        <v>3.9229961957234685</v>
      </c>
      <c r="HQ48" s="62">
        <f>VLOOKUP($B48,RD_15[#All],HQ$2,0)/HQ$1</f>
        <v>3.8801230849810131</v>
      </c>
      <c r="HR48" s="62">
        <f>VLOOKUP($B48,RD_15[#All],HR$2,0)/HR$1</f>
        <v>3.935458480913026</v>
      </c>
      <c r="HS48" s="62">
        <f>VLOOKUP($B48,RD_15[#All],HS$2,0)/HS$1</f>
        <v>3.9398080660835766</v>
      </c>
      <c r="HT48" s="62">
        <f>VLOOKUP($B48,RD_15[#All],HT$2,0)/HT$1</f>
        <v>3.8711923938714952</v>
      </c>
      <c r="HU48" s="62">
        <f>VLOOKUP($B48,RD_15[#All],HU$2,0)/HU$1</f>
        <v>4.0538033395176258</v>
      </c>
      <c r="HV48" s="62">
        <f>VLOOKUP($B48,RD_15[#All],HV$2,0)/HV$1</f>
        <v>4.0719994291422861</v>
      </c>
      <c r="HW48" s="62">
        <f>VLOOKUP($B48,RD_15[#All],HW$2,0)/HW$1</f>
        <v>4.1369701726844577</v>
      </c>
      <c r="HX48" s="62">
        <f>VLOOKUP($B48,RD_15[#All],HX$2,0)/HX$1</f>
        <v>4.0706436420722136</v>
      </c>
      <c r="HY48" s="62">
        <f>VLOOKUP($B48,RD_15[#All],HY$2,0)/HY$1</f>
        <v>4.0792778649921511</v>
      </c>
      <c r="HZ48" s="62">
        <f>VLOOKUP($B48,RD_15[#All],HZ$2,0)/HZ$1</f>
        <v>4.0375270987515881</v>
      </c>
      <c r="IA48" s="62">
        <f>VLOOKUP($B48,RD_15[#All],IA$2,0)/IA$1</f>
        <v>4.1130298273155415</v>
      </c>
      <c r="IB48" s="62">
        <f>VLOOKUP($B48,RD_15[#All],IB$2,0)/IB$1</f>
        <v>4.0031397174254311</v>
      </c>
      <c r="IC48" s="62">
        <f>VLOOKUP($B48,RD_15[#All],IC$2,0)/IC$1</f>
        <v>4.1585557299843012</v>
      </c>
      <c r="ID48" s="62">
        <f>VLOOKUP($B48,RD_15[#All],ID$2,0)/ID$1</f>
        <v>4.0847723704866556</v>
      </c>
      <c r="IE48" s="62">
        <f>VLOOKUP($B48,RD_15[#All],IE$2,0)/IE$1</f>
        <v>4.0961538461538458</v>
      </c>
      <c r="IF48" s="62">
        <f>VLOOKUP($B48,RD_15[#All],IF$2,0)/IF$1</f>
        <v>4.0180533751962324</v>
      </c>
      <c r="IG48" s="62">
        <f>VLOOKUP($B48,RD_15[#All],IG$2,0)/IG$1</f>
        <v>3.9384764894968973</v>
      </c>
      <c r="IH48" s="62">
        <f>VLOOKUP($B48,RD_15[#All],IH$2,0)/IH$1</f>
        <v>3.9904313373701124</v>
      </c>
      <c r="II48" s="62">
        <f>VLOOKUP($B48,RD_15[#All],II$2,0)/II$1</f>
        <v>3.9437093518726165</v>
      </c>
      <c r="IJ48" s="62">
        <f>VLOOKUP($B48,RD_15[#All],IJ$2,0)/IJ$1</f>
        <v>3.9870673544142932</v>
      </c>
      <c r="IK48" s="62">
        <f>VLOOKUP($B48,RD_15[#All],IK$2,0)/IK$1</f>
        <v>4.1758241758241752</v>
      </c>
      <c r="IL48" s="62">
        <f>VLOOKUP($B48,RD_15[#All],IL$2,0)/IL$1</f>
        <v>4.1915227629513341</v>
      </c>
      <c r="IM48" s="62">
        <f>VLOOKUP($B48,RD_15[#All],IM$2,0)/IM$1</f>
        <v>4.0231554160125587</v>
      </c>
      <c r="IN48" s="62">
        <f>VLOOKUP($B48,RD_15[#All],IN$2,0)/IN$1</f>
        <v>4.0562158929505863</v>
      </c>
      <c r="IO48" s="62">
        <f>VLOOKUP($B48,RD_15[#All],IO$2,0)/IO$1</f>
        <v>4.1000784929356362</v>
      </c>
      <c r="IP48" s="62">
        <f>VLOOKUP($B48,RD_15[#All],IP$2,0)/IP$1</f>
        <v>3.9997757344696114</v>
      </c>
      <c r="IQ48" s="62">
        <f>VLOOKUP($B48,RD_15[#All],IQ$2,0)/IQ$1</f>
        <v>4.0796703296703294</v>
      </c>
      <c r="IR48" s="62">
        <f>VLOOKUP($B48,RD_15[#All],IR$2,0)/IR$1</f>
        <v>4.0169694251326904</v>
      </c>
      <c r="IS48" s="62">
        <f>VLOOKUP($B48,RD_15[#All],IS$2,0)/IS$1</f>
        <v>4.0102414592210511</v>
      </c>
      <c r="IT48" s="62">
        <f>VLOOKUP($B48,RD_15[#All],IT$2,0)/IT$1</f>
        <v>3.9881886820662329</v>
      </c>
      <c r="IU48" s="62">
        <f>VLOOKUP($B48,RD_15[#All],IU$2,0)/IU$1</f>
        <v>3.9769754055468338</v>
      </c>
      <c r="IV48" s="62">
        <f>VLOOKUP($B48,RD_15[#All],IV$2,0)/IV$1</f>
        <v>4.0289302534200493</v>
      </c>
      <c r="IW48" s="62">
        <f>VLOOKUP($B48,RD_15[#All],IW$2,0)/IW$1</f>
        <v>3.9829558196905128</v>
      </c>
      <c r="IX48" s="62">
        <f>VLOOKUP($B48,RD_15[#All],IX$2,0)/IX$1</f>
        <v>4.0098676833370703</v>
      </c>
      <c r="IY48" s="62">
        <f>VLOOKUP($B48,RD_15[#All],IY$2,0)/IY$1</f>
        <v>3.9818344920385731</v>
      </c>
      <c r="IZ48" s="62">
        <f>VLOOKUP($B48,RD_15[#All],IZ$2,0)/IZ$1</f>
        <v>4.2425431711145993</v>
      </c>
      <c r="JA48" s="62">
        <f>VLOOKUP($B48,RD_15[#All],JA$2,0)/JA$1</f>
        <v>3.9674952198852771</v>
      </c>
      <c r="JB48" s="62">
        <f>VLOOKUP($B48,RD_15[#All],JB$2,0)/JB$1</f>
        <v>4.2584123950583583</v>
      </c>
      <c r="JC48" s="62">
        <f>VLOOKUP($B48,RD_15[#All],JC$2,0)/JC$1</f>
        <v>4.2413842413842415</v>
      </c>
      <c r="JD48" s="62">
        <f>VLOOKUP($B48,RD_15[#All],JD$2,0)/JD$1</f>
        <v>4.1655285441136298</v>
      </c>
      <c r="JE48" s="62">
        <f>VLOOKUP($B48,RD_15[#All],JE$2,0)/JE$1</f>
        <v>4.2644557823129254</v>
      </c>
      <c r="JF48" s="62">
        <f>VLOOKUP($B48,RD_15[#All],JF$2,0)/JF$1</f>
        <v>4.1282112680874343</v>
      </c>
      <c r="JG48" s="62">
        <f>VLOOKUP($B48,RD_15[#All],JG$2,0)/JG$1</f>
        <v>4.1905152665230618</v>
      </c>
      <c r="JH48" s="62">
        <f>VLOOKUP($B48,RD_15[#All],JH$2,0)/JH$1</f>
        <v>4.346011131725418</v>
      </c>
      <c r="JI48" s="62">
        <f>VLOOKUP($B48,RD_15[#All],JI$2,0)/JI$1</f>
        <v>4.3478260869565224</v>
      </c>
      <c r="JJ48" s="62">
        <f>VLOOKUP($B48,RD_15[#All],JJ$2,0)/JJ$1</f>
        <v>4.2515869223943756</v>
      </c>
      <c r="JK48" s="62">
        <f>VLOOKUP($B48,RD_15[#All],JK$2,0)/JK$1</f>
        <v>4.2996289424860858</v>
      </c>
      <c r="JL48" s="62">
        <f>VLOOKUP($B48,RD_15[#All],JL$2,0)/JL$1</f>
        <v>4.231551995798319</v>
      </c>
      <c r="JM48" s="62">
        <f>VLOOKUP($B48,RD_15[#All],JM$2,0)/JM$1</f>
        <v>4.1158177294749247</v>
      </c>
      <c r="JN48" s="62">
        <f>VLOOKUP($B48,RD_15[#All],JN$2,0)/JN$1</f>
        <v>4.1385498923187365</v>
      </c>
      <c r="JO48" s="62">
        <f>VLOOKUP($B48,RD_15[#All],JO$2,0)/JO$1</f>
        <v>4.1086159486709439</v>
      </c>
      <c r="JP48" s="62">
        <f>VLOOKUP($B48,RD_15[#All],JP$2,0)/JP$1</f>
        <v>4.1715724751439041</v>
      </c>
      <c r="JQ48" s="62">
        <f>VLOOKUP($B48,RD_15[#All],JQ$2,0)/JQ$1</f>
        <v>4.2094017094017095</v>
      </c>
      <c r="JR48" s="62">
        <f>VLOOKUP($B48,RD_15[#All],JR$2,0)/JR$1</f>
        <v>4.1749520320948896</v>
      </c>
      <c r="JS48" s="62">
        <f>VLOOKUP($B48,RD_15[#All],JS$2,0)/JS$1</f>
        <v>4.1785543648897692</v>
      </c>
      <c r="JT48" s="62">
        <f>VLOOKUP($B48,RD_15[#All],JT$2,0)/JT$1</f>
        <v>4.2642320085929111</v>
      </c>
      <c r="JU48" s="62">
        <f>VLOOKUP($B48,RD_15[#All],JU$2,0)/JU$1</f>
        <v>4.2682317682317681</v>
      </c>
      <c r="JV48" s="62">
        <f>VLOOKUP($B48,RD_15[#All],JV$2,0)/JV$1</f>
        <v>4.1776266061980349</v>
      </c>
      <c r="JW48" s="62">
        <f>VLOOKUP($B48,RD_15[#All],JW$2,0)/JW$1</f>
        <v>4.1696900982615261</v>
      </c>
      <c r="JX48" s="62">
        <f>VLOOKUP($B48,RD_15[#All],JX$2,0)/JX$1</f>
        <v>4.1727135298563862</v>
      </c>
      <c r="JY48" s="62">
        <f>VLOOKUP($B48,RD_15[#All],JY$2,0)/JY$1</f>
        <v>4.1840513983371119</v>
      </c>
      <c r="JZ48" s="62">
        <f>VLOOKUP($B48,RD_15[#All],JZ$2,0)/JZ$1</f>
        <v>4.0506424792139075</v>
      </c>
      <c r="KA48" s="62">
        <f>VLOOKUP($B48,RD_15[#All],KA$2,0)/KA$1</f>
        <v>4.1088435374149661</v>
      </c>
      <c r="KB48" s="62">
        <f>VLOOKUP($B48,RD_15[#All],KB$2,0)/KB$1</f>
        <v>4.1795162509448227</v>
      </c>
      <c r="KC48" s="62">
        <f>VLOOKUP($B48,RD_15[#All],KC$2,0)/KC$1</f>
        <v>4.1239606953892665</v>
      </c>
      <c r="KD48" s="62">
        <f>VLOOKUP($B48,RD_15[#All],KD$2,0)/KD$1</f>
        <v>4.1035525321239605</v>
      </c>
      <c r="KE48" s="62">
        <f>VLOOKUP($B48,RD_15[#All],KE$2,0)/KE$1</f>
        <v>4.2441421012849583</v>
      </c>
      <c r="KF48" s="62">
        <f>VLOOKUP($B48,RD_15[#All],KF$2,0)/KF$1</f>
        <v>4.1400966183574877</v>
      </c>
      <c r="KG48" s="62">
        <f>VLOOKUP($B48,RD_15[#All],KG$2,0)/KG$1</f>
        <v>4.229024943310657</v>
      </c>
      <c r="KH48" s="62">
        <f>VLOOKUP($B48,RD_15[#All],KH$2,0)/KH$1</f>
        <v>4.2369614512471649</v>
      </c>
      <c r="KI48" s="62">
        <f>VLOOKUP($B48,RD_15[#All],KI$2,0)/KI$1</f>
        <v>4.2821428571428566</v>
      </c>
      <c r="KJ48" s="62">
        <f>VLOOKUP($B48,RD_15[#All],KJ$2,0)/KJ$1</f>
        <v>4.2003968253968251</v>
      </c>
      <c r="KK48" s="62">
        <f>VLOOKUP($B48,RD_15[#All],KK$2,0)/KK$1</f>
        <v>4.2138888888888895</v>
      </c>
      <c r="KL48" s="62">
        <f>VLOOKUP($B48,RD_15[#All],KL$2,0)/KL$1</f>
        <v>4.2012937595129367</v>
      </c>
      <c r="KM48" s="62">
        <f>VLOOKUP($B48,RD_15[#All],KM$2,0)/KM$1</f>
        <v>4.2458143074581427</v>
      </c>
      <c r="KN48" s="62">
        <f>VLOOKUP($B48,RD_15[#All],KN$2,0)/KN$1</f>
        <v>4.211983314372393</v>
      </c>
      <c r="KO48" s="62">
        <f>VLOOKUP($B48,RD_15[#All],KO$2,0)/KO$1</f>
        <v>4.2199469093667048</v>
      </c>
      <c r="KP48" s="62">
        <f>VLOOKUP($B48,RD_15[#All],KP$2,0)/KP$1</f>
        <v>4.2381494122108458</v>
      </c>
      <c r="KQ48" s="62">
        <f>VLOOKUP($B48,RD_15[#All],KQ$2,0)/KQ$1</f>
        <v>4.1048805815160962</v>
      </c>
      <c r="KR48" s="62">
        <f>VLOOKUP($B48,RD_15[#All],KR$2,0)/KR$1</f>
        <v>4.1907470610542283</v>
      </c>
      <c r="KS48" s="62">
        <f>VLOOKUP($B48,RD_15[#All],KS$2,0)/KS$1</f>
        <v>4.171406901782329</v>
      </c>
      <c r="KT48" s="62">
        <f>VLOOKUP($B48,RD_15[#All],KT$2,0)/KT$1</f>
        <v>4.2495259764884334</v>
      </c>
      <c r="KU48" s="62">
        <f>VLOOKUP($B48,RD_15[#All],KU$2,0)/KU$1</f>
        <v>4.2025028441410699</v>
      </c>
      <c r="KV48" s="62">
        <f>VLOOKUP($B48,RD_15[#All],KV$2,0)/KV$1</f>
        <v>4.3002096436058697</v>
      </c>
      <c r="KW48" s="62">
        <f>VLOOKUP($B48,RD_15[#All],KW$2,0)/KW$1</f>
        <v>4.2347364429275691</v>
      </c>
      <c r="KX48" s="62">
        <f>VLOOKUP($B48,RD_15[#All],KX$2,0)/KX$1</f>
        <v>4.2505668934240362</v>
      </c>
      <c r="KY48" s="62">
        <f>VLOOKUP($B48,RD_15[#All],KY$2,0)/KY$1</f>
        <v>4.3075396825396828</v>
      </c>
      <c r="KZ48" s="62">
        <f>VLOOKUP($B48,RD_15[#All],KZ$2,0)/KZ$1</f>
        <v>4.2642857142857142</v>
      </c>
      <c r="LA48" s="62">
        <f>VLOOKUP($B48,RD_15[#All],LA$2,0)/LA$1</f>
        <v>4.1562009419152277</v>
      </c>
      <c r="LB48" s="62">
        <f>VLOOKUP($B48,RD_15[#All],LB$2,0)/LB$1</f>
        <v>3.9430755579823908</v>
      </c>
      <c r="LC48" s="62">
        <f>VLOOKUP($B48,RD_15[#All],LC$2,0)/LC$1</f>
        <v>4.246031746031746</v>
      </c>
      <c r="LD48" s="62">
        <f>VLOOKUP($B48,RD_15[#All],LD$2,0)/LD$1</f>
        <v>4.1384465874261789</v>
      </c>
      <c r="LE48" s="62">
        <f>VLOOKUP($B48,RD_15[#All],LE$2,0)/LE$1</f>
        <v>4.1548927263212967</v>
      </c>
      <c r="LF48" s="62">
        <f>VLOOKUP($B48,RD_15[#All],LF$2,0)/LF$1</f>
        <v>4.153771398669357</v>
      </c>
      <c r="LG48" s="62">
        <f>VLOOKUP($B48,RD_15[#All],LG$2,0)/LG$1</f>
        <v>4.2226190476190473</v>
      </c>
      <c r="LH48" s="62">
        <f>VLOOKUP($B48,RD_15[#All],LH$2,0)/LH$1</f>
        <v>4.1506238122779475</v>
      </c>
      <c r="LI48" s="62">
        <f>VLOOKUP($B48,RD_15[#All],LI$2,0)/LI$1</f>
        <v>3.997533079165732</v>
      </c>
      <c r="LJ48" s="62">
        <f>VLOOKUP($B48,RD_15[#All],LJ$2,0)/LJ$1</f>
        <v>4.0723562152133592</v>
      </c>
      <c r="LK48" s="62">
        <f>VLOOKUP($B48,RD_15[#All],LK$2,0)/LK$1</f>
        <v>4.1357927786499209</v>
      </c>
      <c r="LL48" s="62">
        <f>VLOOKUP($B48,RD_15[#All],LL$2,0)/LL$1</f>
        <v>4.1408948194662472</v>
      </c>
      <c r="LM48" s="62">
        <f>VLOOKUP($B48,RD_15[#All],LM$2,0)/LM$1</f>
        <v>4.1567616057411971</v>
      </c>
      <c r="LN48" s="62">
        <f>VLOOKUP($B48,RD_15[#All],LN$2,0)/LN$1</f>
        <v>4.0857441877850036</v>
      </c>
      <c r="LO48" s="62">
        <f>VLOOKUP($B48,RD_15[#All],LO$2,0)/LO$1</f>
        <v>4.0763997906855041</v>
      </c>
      <c r="LP48" s="62">
        <f>VLOOKUP($B48,RD_15[#All],LP$2,0)/LP$1</f>
        <v>4.1085445167077816</v>
      </c>
      <c r="LQ48" s="62">
        <f>VLOOKUP($B48,RD_15[#All],LQ$2,0)/LQ$1</f>
        <v>4.083875308365104</v>
      </c>
      <c r="LR48" s="62">
        <f>VLOOKUP($B48,RD_15[#All],LR$2,0)/LR$1</f>
        <v>3.9967855273977717</v>
      </c>
      <c r="LS48" s="62">
        <f>VLOOKUP($B48,RD_15[#All],LS$2,0)/LS$1</f>
        <v>4.1697390557325411</v>
      </c>
      <c r="LT48" s="62">
        <f>VLOOKUP($B48,RD_15[#All],LT$2,0)/LT$1</f>
        <v>4.1452119309262168</v>
      </c>
      <c r="LU48" s="62">
        <f>VLOOKUP($B48,RD_15[#All],LU$2,0)/LU$1</f>
        <v>4.1279434850863419</v>
      </c>
      <c r="LV48" s="62">
        <f>VLOOKUP($B48,RD_15[#All],LV$2,0)/LV$1</f>
        <v>3.9030612244897958</v>
      </c>
      <c r="LW48" s="62">
        <f>VLOOKUP($B48,RD_15[#All],LW$2,0)/LW$1</f>
        <v>4.2386185243328098</v>
      </c>
      <c r="LX48" s="62">
        <f>VLOOKUP($B48,RD_15[#All],LX$2,0)/LX$1</f>
        <v>4.2111459968602825</v>
      </c>
      <c r="LY48" s="62">
        <f>VLOOKUP($B48,RD_15[#All],LY$2,0)/LY$1</f>
        <v>3.9693877551020407</v>
      </c>
      <c r="LZ48" s="62">
        <f>VLOOKUP($B48,RD_15[#All],LZ$2,0)/LZ$1</f>
        <v>4.0887343948568438</v>
      </c>
      <c r="MA48" s="62">
        <f>VLOOKUP($B48,RD_15[#All],MA$2,0)/MA$1</f>
        <v>4.1455483292217981</v>
      </c>
      <c r="MB48" s="62">
        <f>VLOOKUP($B48,RD_15[#All],MB$2,0)/MB$1</f>
        <v>4.1376990356582191</v>
      </c>
      <c r="MC48" s="62">
        <f>VLOOKUP($B48,RD_15[#All],MC$2,0)/MC$1</f>
        <v>4.0386484264035278</v>
      </c>
      <c r="MD48" s="62">
        <f>VLOOKUP($B48,RD_15[#All],MD$2,0)/MD$1</f>
        <v>4.1175151379233004</v>
      </c>
      <c r="ME48" s="62">
        <f>VLOOKUP($B48,RD_15[#All],ME$2,0)/ME$1</f>
        <v>4.1642371234207962</v>
      </c>
      <c r="MF48" s="62">
        <f>VLOOKUP($B48,RD_15[#All],MF$2,0)/MF$1</f>
        <v>4.13022351797862</v>
      </c>
      <c r="MG48" s="62">
        <f>VLOOKUP($B48,RD_15[#All],MG$2,0)/MG$1</f>
        <v>4.1567616057411971</v>
      </c>
      <c r="MH48" s="62">
        <f>VLOOKUP($B48,RD_15[#All],MH$2,0)/MH$1</f>
        <v>4.1788143828960154</v>
      </c>
      <c r="MI48" s="62">
        <f>VLOOKUP($B48,RD_15[#All],MI$2,0)/MI$1</f>
        <v>4.1276070867907597</v>
      </c>
      <c r="MJ48" s="62">
        <f>VLOOKUP($B48,RD_15[#All],MJ$2,0)/MJ$1</f>
        <v>4.2091836734693873</v>
      </c>
      <c r="MK48" s="62">
        <f>VLOOKUP($B48,RD_15[#All],MK$2,0)/MK$1</f>
        <v>4.2307692307692308</v>
      </c>
      <c r="ML48" s="62">
        <f>VLOOKUP($B48,RD_15[#All],ML$2,0)/ML$1</f>
        <v>4.1930178664872537</v>
      </c>
      <c r="MM48" s="62">
        <f>VLOOKUP($B48,RD_15[#All],MM$2,0)/MM$1</f>
        <v>4.1964802115178053</v>
      </c>
      <c r="MN48" s="62">
        <f>VLOOKUP($B48,RD_15[#All],MN$2,0)/MN$1</f>
        <v>4.1715070643642074</v>
      </c>
      <c r="MO48" s="62">
        <f>VLOOKUP($B48,RD_15[#All],MO$2,0)/MO$1</f>
        <v>4.2221350078492934</v>
      </c>
      <c r="MP48" s="62">
        <f>VLOOKUP($B48,RD_15[#All],MP$2,0)/MP$1</f>
        <v>4.0827030112744405</v>
      </c>
      <c r="MQ48" s="62">
        <f>VLOOKUP($B48,RD_15[#All],MQ$2,0)/MQ$1</f>
        <v>4.1171413620393214</v>
      </c>
      <c r="MR48" s="62">
        <f>VLOOKUP($B48,RD_15[#All],MR$2,0)/MR$1</f>
        <v>4.1160200343873816</v>
      </c>
      <c r="MS48" s="62">
        <f>VLOOKUP($B48,RD_15[#All],MS$2,0)/MS$1</f>
        <v>4.1993720565149131</v>
      </c>
      <c r="MT48" s="62">
        <f>VLOOKUP($B48,RD_15[#All],MT$2,0)/MT$1</f>
        <v>4.0937633794776662</v>
      </c>
      <c r="MU48" s="62">
        <f>VLOOKUP($B48,RD_15[#All],MU$2,0)/MU$1</f>
        <v>4.1440532256858784</v>
      </c>
      <c r="MV48" s="62">
        <f>VLOOKUP($B48,RD_15[#All],MV$2,0)/MV$1</f>
        <v>4.1062508919651783</v>
      </c>
      <c r="MW48" s="62">
        <f>VLOOKUP($B48,RD_15[#All],MW$2,0)/MW$1</f>
        <v>4.1106750392464679</v>
      </c>
      <c r="MX48" s="62">
        <f>VLOOKUP($B48,RD_15[#All],MX$2,0)/MX$1</f>
        <v>4.1560140539732373</v>
      </c>
      <c r="MY48" s="62">
        <f>VLOOKUP($B48,RD_15[#All],MY$2,0)/MY$1</f>
        <v>4.1208791208791204</v>
      </c>
      <c r="MZ48" s="62">
        <f>VLOOKUP($B48,RD_15[#All],MZ$2,0)/MZ$1</f>
        <v>4.1463893249607535</v>
      </c>
      <c r="NA48" s="62">
        <f>VLOOKUP($B48,RD_15[#All],NA$2,0)/NA$1</f>
        <v>4.2274642650582495</v>
      </c>
      <c r="NB48" s="62">
        <f>VLOOKUP($B48,RD_15[#All],NB$2,0)/NB$1</f>
        <v>4.1950549450549453</v>
      </c>
      <c r="NC48" s="62">
        <f>VLOOKUP($B48,RD_15[#All],NC$2,0)/NC$1</f>
        <v>4.2233124018838302</v>
      </c>
      <c r="ND48" s="62">
        <f>VLOOKUP($B48,RD_15[#All],ND$2,0)/ND$1</f>
        <v>4.2276295133437989</v>
      </c>
      <c r="NE48" s="62">
        <f>IFERROR(AVERAGEIF(Inv_SY_B20[[#This Row],[BLK1_INV1]:[BLK12_INV31]],"&gt;"&amp;0.1,Inv_SY_B20[[#This Row],[BLK1_INV1]:[BLK12_INV31]]),"")</f>
        <v>4.126656196960071</v>
      </c>
    </row>
    <row r="49" spans="2:369" x14ac:dyDescent="0.35">
      <c r="B49" s="86">
        <f t="shared" si="7"/>
        <v>45790</v>
      </c>
      <c r="C49" s="62">
        <f>VLOOKUP($B49,RD_15[#All],C$2,0)/C$1</f>
        <v>2.5741626794258372</v>
      </c>
      <c r="D49" s="62">
        <f>VLOOKUP($B49,RD_15[#All],D$2,0)/D$1</f>
        <v>2.5111642743221689</v>
      </c>
      <c r="E49" s="62">
        <f>VLOOKUP($B49,RD_15[#All],E$2,0)/E$1</f>
        <v>2.6</v>
      </c>
      <c r="F49" s="62">
        <f>VLOOKUP($B49,RD_15[#All],F$2,0)/F$1</f>
        <v>2.5946969696969697</v>
      </c>
      <c r="G49" s="62">
        <f>VLOOKUP($B49,RD_15[#All],G$2,0)/G$1</f>
        <v>2.5560606060606057</v>
      </c>
      <c r="H49" s="62">
        <f>VLOOKUP($B49,RD_15[#All],H$2,0)/H$1</f>
        <v>2.4578587699316632</v>
      </c>
      <c r="I49" s="62">
        <f>VLOOKUP($B49,RD_15[#All],I$2,0)/I$1</f>
        <v>2.6717674062739101</v>
      </c>
      <c r="J49" s="62">
        <f>VLOOKUP($B49,RD_15[#All],J$2,0)/J$1</f>
        <v>2.5075757575757578</v>
      </c>
      <c r="K49" s="62">
        <f>VLOOKUP($B49,RD_15[#All],K$2,0)/K$1</f>
        <v>2.5992424242424246</v>
      </c>
      <c r="L49" s="62">
        <f>VLOOKUP($B49,RD_15[#All],L$2,0)/L$1</f>
        <v>2.600757575757576</v>
      </c>
      <c r="M49" s="62">
        <f>VLOOKUP($B49,RD_15[#All],M$2,0)/M$1</f>
        <v>2.6431818181818181</v>
      </c>
      <c r="N49" s="62">
        <f>VLOOKUP($B49,RD_15[#All],N$2,0)/N$1</f>
        <v>2.6113636363636363</v>
      </c>
      <c r="O49" s="62">
        <f>VLOOKUP($B49,RD_15[#All],O$2,0)/O$1</f>
        <v>2.603030303030303</v>
      </c>
      <c r="P49" s="62">
        <f>VLOOKUP($B49,RD_15[#All],P$2,0)/P$1</f>
        <v>2.600757575757576</v>
      </c>
      <c r="Q49" s="62">
        <f>VLOOKUP($B49,RD_15[#All],Q$2,0)/Q$1</f>
        <v>2.6318181818181818</v>
      </c>
      <c r="R49" s="62">
        <f>VLOOKUP($B49,RD_15[#All],R$2,0)/R$1</f>
        <v>2.6318181818181818</v>
      </c>
      <c r="S49" s="62">
        <f>VLOOKUP($B49,RD_15[#All],S$2,0)/S$1</f>
        <v>2.5933014354066986</v>
      </c>
      <c r="T49" s="62">
        <f>VLOOKUP($B49,RD_15[#All],T$2,0)/T$1</f>
        <v>2.6315789473684208</v>
      </c>
      <c r="U49" s="62">
        <f>VLOOKUP($B49,RD_15[#All],U$2,0)/U$1</f>
        <v>2.625757575757576</v>
      </c>
      <c r="V49" s="62">
        <f>VLOOKUP($B49,RD_15[#All],V$2,0)/V$1</f>
        <v>2.643939393939394</v>
      </c>
      <c r="W49" s="62">
        <f>VLOOKUP($B49,RD_15[#All],W$2,0)/W$1</f>
        <v>2.7424242424242422</v>
      </c>
      <c r="X49" s="62">
        <f>VLOOKUP($B49,RD_15[#All],X$2,0)/X$1</f>
        <v>2.7007575757575757</v>
      </c>
      <c r="Y49" s="62">
        <f>VLOOKUP($B49,RD_15[#All],Y$2,0)/Y$1</f>
        <v>2.7060606060606061</v>
      </c>
      <c r="Z49" s="62">
        <f>VLOOKUP($B49,RD_15[#All],Z$2,0)/Z$1</f>
        <v>2.687121212121212</v>
      </c>
      <c r="AA49" s="62">
        <f>VLOOKUP($B49,RD_15[#All],AA$2,0)/AA$1</f>
        <v>2.7083333333333335</v>
      </c>
      <c r="AB49" s="62">
        <f>VLOOKUP($B49,RD_15[#All],AB$2,0)/AB$1</f>
        <v>2.6909090909090909</v>
      </c>
      <c r="AC49" s="62">
        <f>VLOOKUP($B49,RD_15[#All],AC$2,0)/AC$1</f>
        <v>2.7265151515151516</v>
      </c>
      <c r="AD49" s="62">
        <f>VLOOKUP($B49,RD_15[#All],AD$2,0)/AD$1</f>
        <v>2.706818181818182</v>
      </c>
      <c r="AE49" s="62">
        <f>VLOOKUP($B49,RD_15[#All],AE$2,0)/AE$1</f>
        <v>2.7606060606060603</v>
      </c>
      <c r="AF49" s="62">
        <f>VLOOKUP($B49,RD_15[#All],AF$2,0)/AF$1</f>
        <v>2.7393939393939397</v>
      </c>
      <c r="AG49" s="62">
        <f>VLOOKUP($B49,RD_15[#All],AG$2,0)/AG$1</f>
        <v>2.7060606060606061</v>
      </c>
      <c r="AH49" s="62">
        <f>VLOOKUP($B49,RD_15[#All],AH$2,0)/AH$1</f>
        <v>2.6946969696969698</v>
      </c>
      <c r="AI49" s="62">
        <f>VLOOKUP($B49,RD_15[#All],AI$2,0)/AI$1</f>
        <v>2.5522727272727272</v>
      </c>
      <c r="AJ49" s="62">
        <f>VLOOKUP($B49,RD_15[#All],AJ$2,0)/AJ$1</f>
        <v>2.5183413078149921</v>
      </c>
      <c r="AK49" s="62">
        <f>VLOOKUP($B49,RD_15[#All],AK$2,0)/AK$1</f>
        <v>2.5422647527910684</v>
      </c>
      <c r="AL49" s="62">
        <f>VLOOKUP($B49,RD_15[#All],AL$2,0)/AL$1</f>
        <v>2.5574162679425836</v>
      </c>
      <c r="AM49" s="62">
        <f>VLOOKUP($B49,RD_15[#All],AM$2,0)/AM$1</f>
        <v>2.6068580542264748</v>
      </c>
      <c r="AN49" s="62">
        <f>VLOOKUP($B49,RD_15[#All],AN$2,0)/AN$1</f>
        <v>2.602870813397129</v>
      </c>
      <c r="AO49" s="62">
        <f>VLOOKUP($B49,RD_15[#All],AO$2,0)/AO$1</f>
        <v>2.5613636363636365</v>
      </c>
      <c r="AP49" s="62">
        <f>VLOOKUP($B49,RD_15[#All],AP$2,0)/AP$1</f>
        <v>2.599681020733652</v>
      </c>
      <c r="AQ49" s="62">
        <f>VLOOKUP($B49,RD_15[#All],AQ$2,0)/AQ$1</f>
        <v>2.4560606060606061</v>
      </c>
      <c r="AR49" s="62">
        <f>VLOOKUP($B49,RD_15[#All],AR$2,0)/AR$1</f>
        <v>2.5962910128388019</v>
      </c>
      <c r="AS49" s="62">
        <f>VLOOKUP($B49,RD_15[#All],AS$2,0)/AS$1</f>
        <v>2.6484049930651872</v>
      </c>
      <c r="AT49" s="62">
        <f>VLOOKUP($B49,RD_15[#All],AT$2,0)/AT$1</f>
        <v>2.6264619883040936</v>
      </c>
      <c r="AU49" s="62">
        <f>VLOOKUP($B49,RD_15[#All],AU$2,0)/AU$1</f>
        <v>2.6396198830409356</v>
      </c>
      <c r="AV49" s="62">
        <f>VLOOKUP($B49,RD_15[#All],AV$2,0)/AV$1</f>
        <v>2.7018813314037629</v>
      </c>
      <c r="AW49" s="62">
        <f>VLOOKUP($B49,RD_15[#All],AW$2,0)/AW$1</f>
        <v>2.6930294906166221</v>
      </c>
      <c r="AX49" s="62">
        <f>VLOOKUP($B49,RD_15[#All],AX$2,0)/AX$1</f>
        <v>2.6639784946236555</v>
      </c>
      <c r="AY49" s="62">
        <f>VLOOKUP($B49,RD_15[#All],AY$2,0)/AY$1</f>
        <v>2.597799511002445</v>
      </c>
      <c r="AZ49" s="62">
        <f>VLOOKUP($B49,RD_15[#All],AZ$2,0)/AZ$1</f>
        <v>2.6496859734822049</v>
      </c>
      <c r="BA49" s="62">
        <f>VLOOKUP($B49,RD_15[#All],BA$2,0)/BA$1</f>
        <v>2.6510263929618767</v>
      </c>
      <c r="BB49" s="62">
        <f>VLOOKUP($B49,RD_15[#All],BB$2,0)/BB$1</f>
        <v>2.5757795503988397</v>
      </c>
      <c r="BC49" s="62">
        <f>VLOOKUP($B49,RD_15[#All],BC$2,0)/BC$1</f>
        <v>2.541847041847042</v>
      </c>
      <c r="BD49" s="62">
        <f>VLOOKUP($B49,RD_15[#All],BD$2,0)/BD$1</f>
        <v>2.5603864734299515</v>
      </c>
      <c r="BE49" s="62">
        <f>VLOOKUP($B49,RD_15[#All],BE$2,0)/BE$1</f>
        <v>2.5524861878453038</v>
      </c>
      <c r="BF49" s="62">
        <f>VLOOKUP($B49,RD_15[#All],BF$2,0)/BF$1</f>
        <v>2.5941217634709584</v>
      </c>
      <c r="BG49" s="62">
        <f>VLOOKUP($B49,RD_15[#All],BG$2,0)/BG$1</f>
        <v>2.6001344086021501</v>
      </c>
      <c r="BH49" s="62">
        <f>VLOOKUP($B49,RD_15[#All],BH$2,0)/BH$1</f>
        <v>2.4824684431977562</v>
      </c>
      <c r="BI49" s="62">
        <f>VLOOKUP($B49,RD_15[#All],BI$2,0)/BI$1</f>
        <v>2.5103833865814695</v>
      </c>
      <c r="BJ49" s="62">
        <f>VLOOKUP($B49,RD_15[#All],BJ$2,0)/BJ$1</f>
        <v>2.4826147426981917</v>
      </c>
      <c r="BK49" s="62">
        <f>VLOOKUP($B49,RD_15[#All],BK$2,0)/BK$1</f>
        <v>2.6219696969696971</v>
      </c>
      <c r="BL49" s="62">
        <f>VLOOKUP($B49,RD_15[#All],BL$2,0)/BL$1</f>
        <v>2.5780254777070066</v>
      </c>
      <c r="BM49" s="62">
        <f>VLOOKUP($B49,RD_15[#All],BM$2,0)/BM$1</f>
        <v>2.5637829912023458</v>
      </c>
      <c r="BN49" s="62">
        <f>VLOOKUP($B49,RD_15[#All],BN$2,0)/BN$1</f>
        <v>2.8612836438923397</v>
      </c>
      <c r="BO49" s="62">
        <f>VLOOKUP($B49,RD_15[#All],BO$2,0)/BO$1</f>
        <v>2.818495514147688</v>
      </c>
      <c r="BP49" s="62">
        <f>VLOOKUP($B49,RD_15[#All],BP$2,0)/BP$1</f>
        <v>2.8470058843890622</v>
      </c>
      <c r="BQ49" s="62">
        <f>VLOOKUP($B49,RD_15[#All],BQ$2,0)/BQ$1</f>
        <v>2.851966873706004</v>
      </c>
      <c r="BR49" s="62">
        <f>VLOOKUP($B49,RD_15[#All],BR$2,0)/BR$1</f>
        <v>2.8733609385783301</v>
      </c>
      <c r="BS49" s="62">
        <f>VLOOKUP($B49,RD_15[#All],BS$2,0)/BS$1</f>
        <v>2.823570070848453</v>
      </c>
      <c r="BT49" s="62">
        <f>VLOOKUP($B49,RD_15[#All],BT$2,0)/BT$1</f>
        <v>2.7995169082125599</v>
      </c>
      <c r="BU49" s="62">
        <f>VLOOKUP($B49,RD_15[#All],BU$2,0)/BU$1</f>
        <v>2.8605935127674256</v>
      </c>
      <c r="BV49" s="62">
        <f>VLOOKUP($B49,RD_15[#All],BV$2,0)/BV$1</f>
        <v>2.8688750862663905</v>
      </c>
      <c r="BW49" s="62">
        <f>VLOOKUP($B49,RD_15[#All],BW$2,0)/BW$1</f>
        <v>2.7919254658385091</v>
      </c>
      <c r="BX49" s="62">
        <f>VLOOKUP($B49,RD_15[#All],BX$2,0)/BX$1</f>
        <v>2.7723874108850635</v>
      </c>
      <c r="BY49" s="62">
        <f>VLOOKUP($B49,RD_15[#All],BY$2,0)/BY$1</f>
        <v>2.7795031055900621</v>
      </c>
      <c r="BZ49" s="62">
        <f>VLOOKUP($B49,RD_15[#All],BZ$2,0)/BZ$1</f>
        <v>2.8077200577200578</v>
      </c>
      <c r="CA49" s="62">
        <f>VLOOKUP($B49,RD_15[#All],CA$2,0)/CA$1</f>
        <v>2.7658730158730163</v>
      </c>
      <c r="CB49" s="62">
        <f>VLOOKUP($B49,RD_15[#All],CB$2,0)/CB$1</f>
        <v>2.7443064182194616</v>
      </c>
      <c r="CC49" s="62">
        <f>VLOOKUP($B49,RD_15[#All],CC$2,0)/CC$1</f>
        <v>2.8447204968944098</v>
      </c>
      <c r="CD49" s="62">
        <f>VLOOKUP($B49,RD_15[#All],CD$2,0)/CD$1</f>
        <v>2.8471359558316078</v>
      </c>
      <c r="CE49" s="62">
        <f>VLOOKUP($B49,RD_15[#All],CE$2,0)/CE$1</f>
        <v>2.8029675638371288</v>
      </c>
      <c r="CF49" s="62">
        <f>VLOOKUP($B49,RD_15[#All],CF$2,0)/CF$1</f>
        <v>2.842592592592593</v>
      </c>
      <c r="CG49" s="62">
        <f>VLOOKUP($B49,RD_15[#All],CG$2,0)/CG$1</f>
        <v>2.8706004140786749</v>
      </c>
      <c r="CH49" s="62">
        <f>VLOOKUP($B49,RD_15[#All],CH$2,0)/CH$1</f>
        <v>2.8643578643578644</v>
      </c>
      <c r="CI49" s="62">
        <f>VLOOKUP($B49,RD_15[#All],CI$2,0)/CI$1</f>
        <v>2.8605935127674256</v>
      </c>
      <c r="CJ49" s="62">
        <f>VLOOKUP($B49,RD_15[#All],CJ$2,0)/CJ$1</f>
        <v>2.8762626262626263</v>
      </c>
      <c r="CK49" s="62">
        <f>VLOOKUP($B49,RD_15[#All],CK$2,0)/CK$1</f>
        <v>2.8603896103896105</v>
      </c>
      <c r="CL49" s="62">
        <f>VLOOKUP($B49,RD_15[#All],CL$2,0)/CL$1</f>
        <v>2.8239156730603074</v>
      </c>
      <c r="CM49" s="62">
        <f>VLOOKUP($B49,RD_15[#All],CM$2,0)/CM$1</f>
        <v>2.8640441683919944</v>
      </c>
      <c r="CN49" s="62">
        <f>VLOOKUP($B49,RD_15[#All],CN$2,0)/CN$1</f>
        <v>2.8371290545203589</v>
      </c>
      <c r="CO49" s="62">
        <f>VLOOKUP($B49,RD_15[#All],CO$2,0)/CO$1</f>
        <v>2.8388543823326433</v>
      </c>
      <c r="CP49" s="62">
        <f>VLOOKUP($B49,RD_15[#All],CP$2,0)/CP$1</f>
        <v>2.7926155969634228</v>
      </c>
      <c r="CQ49" s="62">
        <f>VLOOKUP($B49,RD_15[#All],CQ$2,0)/CQ$1</f>
        <v>2.8405797101449277</v>
      </c>
      <c r="CR49" s="62">
        <f>VLOOKUP($B49,RD_15[#All],CR$2,0)/CR$1</f>
        <v>2.8557625948930299</v>
      </c>
      <c r="CS49" s="62">
        <f>VLOOKUP($B49,RD_15[#All],CS$2,0)/CS$1</f>
        <v>2.8812974465148375</v>
      </c>
      <c r="CT49" s="62">
        <f>VLOOKUP($B49,RD_15[#All],CT$2,0)/CT$1</f>
        <v>2.8716356107660457</v>
      </c>
      <c r="CU49" s="62">
        <f>VLOOKUP($B49,RD_15[#All],CU$2,0)/CU$1</f>
        <v>2.853015873015873</v>
      </c>
      <c r="CV49" s="62">
        <f>VLOOKUP($B49,RD_15[#All],CV$2,0)/CV$1</f>
        <v>2.8678398895790198</v>
      </c>
      <c r="CW49" s="62">
        <f>VLOOKUP($B49,RD_15[#All],CW$2,0)/CW$1</f>
        <v>2.851966873706004</v>
      </c>
      <c r="CX49" s="62">
        <f>VLOOKUP($B49,RD_15[#All],CX$2,0)/CX$1</f>
        <v>2.8502886002886005</v>
      </c>
      <c r="CY49" s="62">
        <f>VLOOKUP($B49,RD_15[#All],CY$2,0)/CY$1</f>
        <v>2.8272005772005775</v>
      </c>
      <c r="CZ49" s="62">
        <f>VLOOKUP($B49,RD_15[#All],CZ$2,0)/CZ$1</f>
        <v>2.8699102829537613</v>
      </c>
      <c r="DA49" s="62">
        <f>VLOOKUP($B49,RD_15[#All],DA$2,0)/DA$1</f>
        <v>2.7994453111457793</v>
      </c>
      <c r="DB49" s="62">
        <f>VLOOKUP($B49,RD_15[#All],DB$2,0)/DB$1</f>
        <v>2.8878536922015181</v>
      </c>
      <c r="DC49" s="62">
        <f>VLOOKUP($B49,RD_15[#All],DC$2,0)/DC$1</f>
        <v>2.8868184955141478</v>
      </c>
      <c r="DD49" s="62">
        <f>VLOOKUP($B49,RD_15[#All],DD$2,0)/DD$1</f>
        <v>2.8681849551414769</v>
      </c>
      <c r="DE49" s="62">
        <f>VLOOKUP($B49,RD_15[#All],DE$2,0)/DE$1</f>
        <v>2.918564527260179</v>
      </c>
      <c r="DF49" s="62">
        <f>VLOOKUP($B49,RD_15[#All],DF$2,0)/DF$1</f>
        <v>2.8616287094547963</v>
      </c>
      <c r="DG49" s="62">
        <f>VLOOKUP($B49,RD_15[#All],DG$2,0)/DG$1</f>
        <v>2.851966873706004</v>
      </c>
      <c r="DH49" s="62">
        <f>VLOOKUP($B49,RD_15[#All],DH$2,0)/DH$1</f>
        <v>2.9340924775707382</v>
      </c>
      <c r="DI49" s="62">
        <f>VLOOKUP($B49,RD_15[#All],DI$2,0)/DI$1</f>
        <v>2.9137336093857833</v>
      </c>
      <c r="DJ49" s="62">
        <f>VLOOKUP($B49,RD_15[#All],DJ$2,0)/DJ$1</f>
        <v>2.9220151828847478</v>
      </c>
      <c r="DK49" s="62">
        <f>VLOOKUP($B49,RD_15[#All],DK$2,0)/DK$1</f>
        <v>2.8382464096749809</v>
      </c>
      <c r="DL49" s="62">
        <f>VLOOKUP($B49,RD_15[#All],DL$2,0)/DL$1</f>
        <v>2.8618326118326118</v>
      </c>
      <c r="DM49" s="62">
        <f>VLOOKUP($B49,RD_15[#All],DM$2,0)/DM$1</f>
        <v>2.8212560386473431</v>
      </c>
      <c r="DN49" s="62">
        <f>VLOOKUP($B49,RD_15[#All],DN$2,0)/DN$1</f>
        <v>2.8657694962042788</v>
      </c>
      <c r="DO49" s="62">
        <f>VLOOKUP($B49,RD_15[#All],DO$2,0)/DO$1</f>
        <v>2.8443754313319527</v>
      </c>
      <c r="DP49" s="62">
        <f>VLOOKUP($B49,RD_15[#All],DP$2,0)/DP$1</f>
        <v>2.8647342995169081</v>
      </c>
      <c r="DQ49" s="62">
        <f>VLOOKUP($B49,RD_15[#All],DQ$2,0)/DQ$1</f>
        <v>2.5403726708074537</v>
      </c>
      <c r="DR49" s="62">
        <f>VLOOKUP($B49,RD_15[#All],DR$2,0)/DR$1</f>
        <v>2.849896480331263</v>
      </c>
      <c r="DS49" s="62">
        <f>VLOOKUP($B49,RD_15[#All],DS$2,0)/DS$1</f>
        <v>2.8281573498964803</v>
      </c>
      <c r="DT49" s="62">
        <f>VLOOKUP($B49,RD_15[#All],DT$2,0)/DT$1</f>
        <v>2.8378191856452726</v>
      </c>
      <c r="DU49" s="62">
        <f>VLOOKUP($B49,RD_15[#All],DU$2,0)/DU$1</f>
        <v>2.8239538239538238</v>
      </c>
      <c r="DV49" s="62">
        <f>VLOOKUP($B49,RD_15[#All],DV$2,0)/DV$1</f>
        <v>2.8575036075036078</v>
      </c>
      <c r="DW49" s="62">
        <f>VLOOKUP($B49,RD_15[#All],DW$2,0)/DW$1</f>
        <v>2.8547273982056587</v>
      </c>
      <c r="DX49" s="62">
        <f>VLOOKUP($B49,RD_15[#All],DX$2,0)/DX$1</f>
        <v>2.7574189095928228</v>
      </c>
      <c r="DY49" s="62">
        <f>VLOOKUP($B49,RD_15[#All],DY$2,0)/DY$1</f>
        <v>2.7984817115251897</v>
      </c>
      <c r="DZ49" s="62">
        <f>VLOOKUP($B49,RD_15[#All],DZ$2,0)/DZ$1</f>
        <v>2.8447204968944098</v>
      </c>
      <c r="EA49" s="62">
        <f>VLOOKUP($B49,RD_15[#All],EA$2,0)/EA$1</f>
        <v>2.7429261559696339</v>
      </c>
      <c r="EB49" s="62">
        <f>VLOOKUP($B49,RD_15[#All],EB$2,0)/EB$1</f>
        <v>2.8088336783988956</v>
      </c>
      <c r="EC49" s="62">
        <f>VLOOKUP($B49,RD_15[#All],EC$2,0)/EC$1</f>
        <v>2.7808833678398894</v>
      </c>
      <c r="ED49" s="62">
        <f>VLOOKUP($B49,RD_15[#All],ED$2,0)/ED$1</f>
        <v>2.5138026224982744</v>
      </c>
      <c r="EE49" s="62">
        <f>VLOOKUP($B49,RD_15[#All],EE$2,0)/EE$1</f>
        <v>2.7971014492753623</v>
      </c>
      <c r="EF49" s="62">
        <f>VLOOKUP($B49,RD_15[#All],EF$2,0)/EF$1</f>
        <v>2.8305728088336783</v>
      </c>
      <c r="EG49" s="62">
        <f>VLOOKUP($B49,RD_15[#All],EG$2,0)/EG$1</f>
        <v>2.7743271221532089</v>
      </c>
      <c r="EH49" s="62">
        <f>VLOOKUP($B49,RD_15[#All],EH$2,0)/EH$1</f>
        <v>2.7767425810904074</v>
      </c>
      <c r="EI49" s="62">
        <f>VLOOKUP($B49,RD_15[#All],EI$2,0)/EI$1</f>
        <v>2.729076479076479</v>
      </c>
      <c r="EJ49" s="62">
        <f>VLOOKUP($B49,RD_15[#All],EJ$2,0)/EJ$1</f>
        <v>2.7960662525879916</v>
      </c>
      <c r="EK49" s="62">
        <f>VLOOKUP($B49,RD_15[#All],EK$2,0)/EK$1</f>
        <v>2.7444444444444445</v>
      </c>
      <c r="EL49" s="62">
        <f>VLOOKUP($B49,RD_15[#All],EL$2,0)/EL$1</f>
        <v>2.724982746721877</v>
      </c>
      <c r="EM49" s="62">
        <f>VLOOKUP($B49,RD_15[#All],EM$2,0)/EM$1</f>
        <v>2.7370600414078674</v>
      </c>
      <c r="EN49" s="62">
        <f>VLOOKUP($B49,RD_15[#All],EN$2,0)/EN$1</f>
        <v>2.7553485162180813</v>
      </c>
      <c r="EO49" s="62">
        <f>VLOOKUP($B49,RD_15[#All],EO$2,0)/EO$1</f>
        <v>2.7712215320910971</v>
      </c>
      <c r="EP49" s="62">
        <f>VLOOKUP($B49,RD_15[#All],EP$2,0)/EP$1</f>
        <v>2.7691511387163561</v>
      </c>
      <c r="EQ49" s="62">
        <f>VLOOKUP($B49,RD_15[#All],EQ$2,0)/EQ$1</f>
        <v>2.7570738440303657</v>
      </c>
      <c r="ER49" s="62">
        <f>VLOOKUP($B49,RD_15[#All],ER$2,0)/ER$1</f>
        <v>2.7922705314009661</v>
      </c>
      <c r="ES49" s="62">
        <f>VLOOKUP($B49,RD_15[#All],ES$2,0)/ES$1</f>
        <v>2.785369220151829</v>
      </c>
      <c r="ET49" s="62">
        <f>VLOOKUP($B49,RD_15[#All],ET$2,0)/ET$1</f>
        <v>2.7994227994227994</v>
      </c>
      <c r="EU49" s="62">
        <f>VLOOKUP($B49,RD_15[#All],EU$2,0)/EU$1</f>
        <v>2.7827380952380953</v>
      </c>
      <c r="EV49" s="62">
        <f>VLOOKUP($B49,RD_15[#All],EV$2,0)/EV$1</f>
        <v>2.6172438672438672</v>
      </c>
      <c r="EW49" s="62">
        <f>VLOOKUP($B49,RD_15[#All],EW$2,0)/EW$1</f>
        <v>2.7896825396825395</v>
      </c>
      <c r="EX49" s="62">
        <f>VLOOKUP($B49,RD_15[#All],EX$2,0)/EX$1</f>
        <v>2.7908902691511384</v>
      </c>
      <c r="EY49" s="62">
        <f>VLOOKUP($B49,RD_15[#All],EY$2,0)/EY$1</f>
        <v>2.8567649281934995</v>
      </c>
      <c r="EZ49" s="62">
        <f>VLOOKUP($B49,RD_15[#All],EZ$2,0)/EZ$1</f>
        <v>2.7732919254658386</v>
      </c>
      <c r="FA49" s="62">
        <f>VLOOKUP($B49,RD_15[#All],FA$2,0)/FA$1</f>
        <v>2.7936507936507935</v>
      </c>
      <c r="FB49" s="62">
        <f>VLOOKUP($B49,RD_15[#All],FB$2,0)/FB$1</f>
        <v>2.6863354037267078</v>
      </c>
      <c r="FC49" s="62">
        <f>VLOOKUP($B49,RD_15[#All],FC$2,0)/FC$1</f>
        <v>2.6545893719806761</v>
      </c>
      <c r="FD49" s="62">
        <f>VLOOKUP($B49,RD_15[#All],FD$2,0)/FD$1</f>
        <v>2.8002070393374741</v>
      </c>
      <c r="FE49" s="62">
        <f>VLOOKUP($B49,RD_15[#All],FE$2,0)/FE$1</f>
        <v>2.808143547273982</v>
      </c>
      <c r="FF49" s="62">
        <f>VLOOKUP($B49,RD_15[#All],FF$2,0)/FF$1</f>
        <v>2.758109040717736</v>
      </c>
      <c r="FG49" s="202">
        <f>VLOOKUP($B49,RD_15[#All],FG$2,0)/FG$1</f>
        <v>2.7767425810904074</v>
      </c>
      <c r="FH49" s="62">
        <f>VLOOKUP($B49,RD_15[#All],FH$2,0)/FH$1</f>
        <v>2.7601794340924775</v>
      </c>
      <c r="FI49" s="62">
        <f>VLOOKUP($B49,RD_15[#All],FI$2,0)/FI$1</f>
        <v>2.733264320220842</v>
      </c>
      <c r="FJ49" s="62">
        <f>VLOOKUP($B49,RD_15[#All],FJ$2,0)/FJ$1</f>
        <v>2.8171296296296298</v>
      </c>
      <c r="FK49" s="62">
        <f>VLOOKUP($B49,RD_15[#All],FK$2,0)/FK$1</f>
        <v>2.8516218081435469</v>
      </c>
      <c r="FL49" s="62">
        <f>VLOOKUP($B49,RD_15[#All],FL$2,0)/FL$1</f>
        <v>2.5923520923520926</v>
      </c>
      <c r="FM49" s="62">
        <f>VLOOKUP($B49,RD_15[#All],FM$2,0)/FM$1</f>
        <v>2.6345427059712772</v>
      </c>
      <c r="FN49" s="62">
        <f>VLOOKUP($B49,RD_15[#All],FN$2,0)/FN$1</f>
        <v>2.6625094482237337</v>
      </c>
      <c r="FO49" s="62">
        <f>VLOOKUP($B49,RD_15[#All],FO$2,0)/FO$1</f>
        <v>2.6424792139077851</v>
      </c>
      <c r="FP49" s="62">
        <f>VLOOKUP($B49,RD_15[#All],FP$2,0)/FP$1</f>
        <v>2.64021164021164</v>
      </c>
      <c r="FQ49" s="62">
        <f>VLOOKUP($B49,RD_15[#All],FQ$2,0)/FQ$1</f>
        <v>2.6447467876039301</v>
      </c>
      <c r="FR49" s="62">
        <f>VLOOKUP($B49,RD_15[#All],FR$2,0)/FR$1</f>
        <v>2.6519274376417235</v>
      </c>
      <c r="FS49" s="62">
        <f>VLOOKUP($B49,RD_15[#All],FS$2,0)/FS$1</f>
        <v>2.6734693877551017</v>
      </c>
      <c r="FT49" s="62">
        <f>VLOOKUP($B49,RD_15[#All],FT$2,0)/FT$1</f>
        <v>2.7044595616024187</v>
      </c>
      <c r="FU49" s="62">
        <f>VLOOKUP($B49,RD_15[#All],FU$2,0)/FU$1</f>
        <v>2.7324263038548748</v>
      </c>
      <c r="FV49" s="62">
        <f>VLOOKUP($B49,RD_15[#All],FV$2,0)/FV$1</f>
        <v>2.6950113378684808</v>
      </c>
      <c r="FW49" s="62">
        <f>VLOOKUP($B49,RD_15[#All],FW$2,0)/FW$1</f>
        <v>2.6700680272108843</v>
      </c>
      <c r="FX49" s="62">
        <f>VLOOKUP($B49,RD_15[#All],FX$2,0)/FX$1</f>
        <v>2.703325774754346</v>
      </c>
      <c r="FY49" s="62">
        <f>VLOOKUP($B49,RD_15[#All],FY$2,0)/FY$1</f>
        <v>2.704081632653061</v>
      </c>
      <c r="FZ49" s="62">
        <f>VLOOKUP($B49,RD_15[#All],FZ$2,0)/FZ$1</f>
        <v>2.6746031746031744</v>
      </c>
      <c r="GA49" s="62">
        <f>VLOOKUP($B49,RD_15[#All],GA$2,0)/GA$1</f>
        <v>2.721781305114638</v>
      </c>
      <c r="GB49" s="62">
        <f>VLOOKUP($B49,RD_15[#All],GB$2,0)/GB$1</f>
        <v>2.645743145743146</v>
      </c>
      <c r="GC49" s="62">
        <f>VLOOKUP($B49,RD_15[#All],GC$2,0)/GC$1</f>
        <v>2.6957671957671954</v>
      </c>
      <c r="GD49" s="62">
        <f>VLOOKUP($B49,RD_15[#All],GD$2,0)/GD$1</f>
        <v>2.7097505668934239</v>
      </c>
      <c r="GE49" s="62">
        <f>VLOOKUP($B49,RD_15[#All],GE$2,0)/GE$1</f>
        <v>2.7369614512471654</v>
      </c>
      <c r="GF49" s="62">
        <f>VLOOKUP($B49,RD_15[#All],GF$2,0)/GF$1</f>
        <v>2.7271352985638697</v>
      </c>
      <c r="GG49" s="62">
        <f>VLOOKUP($B49,RD_15[#All],GG$2,0)/GG$1</f>
        <v>2.7037037037037033</v>
      </c>
      <c r="GH49" s="62">
        <f>VLOOKUP($B49,RD_15[#All],GH$2,0)/GH$1</f>
        <v>2.7335600907029476</v>
      </c>
      <c r="GI49" s="62">
        <f>VLOOKUP($B49,RD_15[#All],GI$2,0)/GI$1</f>
        <v>2.7029478458049887</v>
      </c>
      <c r="GJ49" s="62">
        <f>VLOOKUP($B49,RD_15[#All],GJ$2,0)/GJ$1</f>
        <v>2.7343159486016626</v>
      </c>
      <c r="GK49" s="62">
        <f>VLOOKUP($B49,RD_15[#All],GK$2,0)/GK$1</f>
        <v>2.6742252456538171</v>
      </c>
      <c r="GL49" s="62">
        <f>VLOOKUP($B49,RD_15[#All],GL$2,0)/GL$1</f>
        <v>2.7309145880574452</v>
      </c>
      <c r="GM49" s="62">
        <f>VLOOKUP($B49,RD_15[#All],GM$2,0)/GM$1</f>
        <v>2.6882086167800447</v>
      </c>
      <c r="GN49" s="62">
        <f>VLOOKUP($B49,RD_15[#All],GN$2,0)/GN$1</f>
        <v>2.7127739984882839</v>
      </c>
      <c r="GO49" s="62">
        <f>VLOOKUP($B49,RD_15[#All],GO$2,0)/GO$1</f>
        <v>2.713888888888889</v>
      </c>
      <c r="GP49" s="62">
        <f>VLOOKUP($B49,RD_15[#All],GP$2,0)/GP$1</f>
        <v>2.7063492063492065</v>
      </c>
      <c r="GQ49" s="62">
        <f>VLOOKUP($B49,RD_15[#All],GQ$2,0)/GQ$1</f>
        <v>2.7388888888888889</v>
      </c>
      <c r="GR49" s="62">
        <f>VLOOKUP($B49,RD_15[#All],GR$2,0)/GR$1</f>
        <v>2.6670534434509592</v>
      </c>
      <c r="GS49" s="62">
        <f>VLOOKUP($B49,RD_15[#All],GS$2,0)/GS$1</f>
        <v>2.7521219968349877</v>
      </c>
      <c r="GT49" s="62">
        <f>VLOOKUP($B49,RD_15[#All],GT$2,0)/GT$1</f>
        <v>2.7260596546310834</v>
      </c>
      <c r="GU49" s="62">
        <f>VLOOKUP($B49,RD_15[#All],GU$2,0)/GU$1</f>
        <v>2.6921500307440049</v>
      </c>
      <c r="GV49" s="62">
        <f>VLOOKUP($B49,RD_15[#All],GV$2,0)/GV$1</f>
        <v>2.7035697222032629</v>
      </c>
      <c r="GW49" s="62">
        <f>VLOOKUP($B49,RD_15[#All],GW$2,0)/GW$1</f>
        <v>2.7411359724612736</v>
      </c>
      <c r="GX49" s="62">
        <f>VLOOKUP($B49,RD_15[#All],GX$2,0)/GX$1</f>
        <v>2.704081632653061</v>
      </c>
      <c r="GY49" s="62">
        <f>VLOOKUP($B49,RD_15[#All],GY$2,0)/GY$1</f>
        <v>2.7414510954883626</v>
      </c>
      <c r="GZ49" s="62">
        <f>VLOOKUP($B49,RD_15[#All],GZ$2,0)/GZ$1</f>
        <v>2.7582417582417582</v>
      </c>
      <c r="HA49" s="62">
        <f>VLOOKUP($B49,RD_15[#All],HA$2,0)/HA$1</f>
        <v>2.6162036721042936</v>
      </c>
      <c r="HB49" s="62">
        <f>VLOOKUP($B49,RD_15[#All],HB$2,0)/HB$1</f>
        <v>2.6787498216069645</v>
      </c>
      <c r="HC49" s="62">
        <f>VLOOKUP($B49,RD_15[#All],HC$2,0)/HC$1</f>
        <v>2.7222777222777226</v>
      </c>
      <c r="HD49" s="62">
        <f>VLOOKUP($B49,RD_15[#All],HD$2,0)/HD$1</f>
        <v>2.7240786424459889</v>
      </c>
      <c r="HE49" s="62">
        <f>VLOOKUP($B49,RD_15[#All],HE$2,0)/HE$1</f>
        <v>2.6943553341068869</v>
      </c>
      <c r="HF49" s="62">
        <f>VLOOKUP($B49,RD_15[#All],HF$2,0)/HF$1</f>
        <v>2.647628614479443</v>
      </c>
      <c r="HG49" s="62">
        <f>VLOOKUP($B49,RD_15[#All],HG$2,0)/HG$1</f>
        <v>2.7116038723181584</v>
      </c>
      <c r="HH49" s="62">
        <f>VLOOKUP($B49,RD_15[#All],HH$2,0)/HH$1</f>
        <v>2.7747252747252746</v>
      </c>
      <c r="HI49" s="62">
        <f>VLOOKUP($B49,RD_15[#All],HI$2,0)/HI$1</f>
        <v>2.7578492935635794</v>
      </c>
      <c r="HJ49" s="62">
        <f>VLOOKUP($B49,RD_15[#All],HJ$2,0)/HJ$1</f>
        <v>2.7481052481052481</v>
      </c>
      <c r="HK49" s="62">
        <f>VLOOKUP($B49,RD_15[#All],HK$2,0)/HK$1</f>
        <v>2.7546889201024536</v>
      </c>
      <c r="HL49" s="62">
        <f>VLOOKUP($B49,RD_15[#All],HL$2,0)/HL$1</f>
        <v>2.7263212977498692</v>
      </c>
      <c r="HM49" s="62">
        <f>VLOOKUP($B49,RD_15[#All],HM$2,0)/HM$1</f>
        <v>2.5837257980115123</v>
      </c>
      <c r="HN49" s="62">
        <f>VLOOKUP($B49,RD_15[#All],HN$2,0)/HN$1</f>
        <v>2.5709685898278352</v>
      </c>
      <c r="HO49" s="62">
        <f>VLOOKUP($B49,RD_15[#All],HO$2,0)/HO$1</f>
        <v>2.682021290576948</v>
      </c>
      <c r="HP49" s="62">
        <f>VLOOKUP($B49,RD_15[#All],HP$2,0)/HP$1</f>
        <v>2.6892299619572344</v>
      </c>
      <c r="HQ49" s="62">
        <f>VLOOKUP($B49,RD_15[#All],HQ$2,0)/HQ$1</f>
        <v>2.5913316747413906</v>
      </c>
      <c r="HR49" s="62">
        <f>VLOOKUP($B49,RD_15[#All],HR$2,0)/HR$1</f>
        <v>2.5885478158205428</v>
      </c>
      <c r="HS49" s="62">
        <f>VLOOKUP($B49,RD_15[#All],HS$2,0)/HS$1</f>
        <v>2.6557944606413995</v>
      </c>
      <c r="HT49" s="62">
        <f>VLOOKUP($B49,RD_15[#All],HT$2,0)/HT$1</f>
        <v>2.6000726700175623</v>
      </c>
      <c r="HU49" s="62">
        <f>VLOOKUP($B49,RD_15[#All],HU$2,0)/HU$1</f>
        <v>2.6676894534037396</v>
      </c>
      <c r="HV49" s="62">
        <f>VLOOKUP($B49,RD_15[#All],HV$2,0)/HV$1</f>
        <v>2.689453403739118</v>
      </c>
      <c r="HW49" s="62">
        <f>VLOOKUP($B49,RD_15[#All],HW$2,0)/HW$1</f>
        <v>2.7174254317111459</v>
      </c>
      <c r="HX49" s="62">
        <f>VLOOKUP($B49,RD_15[#All],HX$2,0)/HX$1</f>
        <v>2.6989795918367347</v>
      </c>
      <c r="HY49" s="62">
        <f>VLOOKUP($B49,RD_15[#All],HY$2,0)/HY$1</f>
        <v>2.7146781789638932</v>
      </c>
      <c r="HZ49" s="62">
        <f>VLOOKUP($B49,RD_15[#All],HZ$2,0)/HZ$1</f>
        <v>2.6567989833295953</v>
      </c>
      <c r="IA49" s="62">
        <f>VLOOKUP($B49,RD_15[#All],IA$2,0)/IA$1</f>
        <v>2.7621664050235477</v>
      </c>
      <c r="IB49" s="62">
        <f>VLOOKUP($B49,RD_15[#All],IB$2,0)/IB$1</f>
        <v>2.6788517604844135</v>
      </c>
      <c r="IC49" s="62">
        <f>VLOOKUP($B49,RD_15[#All],IC$2,0)/IC$1</f>
        <v>2.7339089481946623</v>
      </c>
      <c r="ID49" s="62">
        <f>VLOOKUP($B49,RD_15[#All],ID$2,0)/ID$1</f>
        <v>2.6875981161695446</v>
      </c>
      <c r="IE49" s="62">
        <f>VLOOKUP($B49,RD_15[#All],IE$2,0)/IE$1</f>
        <v>2.7013343799058083</v>
      </c>
      <c r="IF49" s="62">
        <f>VLOOKUP($B49,RD_15[#All],IF$2,0)/IF$1</f>
        <v>2.7189952904238615</v>
      </c>
      <c r="IG49" s="62">
        <f>VLOOKUP($B49,RD_15[#All],IG$2,0)/IG$1</f>
        <v>2.6691335875009341</v>
      </c>
      <c r="IH49" s="62">
        <f>VLOOKUP($B49,RD_15[#All],IH$2,0)/IH$1</f>
        <v>2.6418479479703967</v>
      </c>
      <c r="II49" s="62">
        <f>VLOOKUP($B49,RD_15[#All],II$2,0)/II$1</f>
        <v>2.6549301039096953</v>
      </c>
      <c r="IJ49" s="62">
        <f>VLOOKUP($B49,RD_15[#All],IJ$2,0)/IJ$1</f>
        <v>2.6526874486058158</v>
      </c>
      <c r="IK49" s="62">
        <f>VLOOKUP($B49,RD_15[#All],IK$2,0)/IK$1</f>
        <v>2.7437205651491365</v>
      </c>
      <c r="IL49" s="62">
        <f>VLOOKUP($B49,RD_15[#All],IL$2,0)/IL$1</f>
        <v>2.7511773940345368</v>
      </c>
      <c r="IM49" s="62">
        <f>VLOOKUP($B49,RD_15[#All],IM$2,0)/IM$1</f>
        <v>2.6530612244897958</v>
      </c>
      <c r="IN49" s="62">
        <f>VLOOKUP($B49,RD_15[#All],IN$2,0)/IN$1</f>
        <v>2.6549301039096953</v>
      </c>
      <c r="IO49" s="62">
        <f>VLOOKUP($B49,RD_15[#All],IO$2,0)/IO$1</f>
        <v>2.6860282574568286</v>
      </c>
      <c r="IP49" s="62">
        <f>VLOOKUP($B49,RD_15[#All],IP$2,0)/IP$1</f>
        <v>2.6197951708155789</v>
      </c>
      <c r="IQ49" s="62">
        <f>VLOOKUP($B49,RD_15[#All],IQ$2,0)/IQ$1</f>
        <v>2.6734693877551021</v>
      </c>
      <c r="IR49" s="62">
        <f>VLOOKUP($B49,RD_15[#All],IR$2,0)/IR$1</f>
        <v>2.6317559991029378</v>
      </c>
      <c r="IS49" s="62">
        <f>VLOOKUP($B49,RD_15[#All],IS$2,0)/IS$1</f>
        <v>2.663526949241235</v>
      </c>
      <c r="IT49" s="62">
        <f>VLOOKUP($B49,RD_15[#All],IT$2,0)/IT$1</f>
        <v>2.6489496897660163</v>
      </c>
      <c r="IU49" s="62">
        <f>VLOOKUP($B49,RD_15[#All],IU$2,0)/IU$1</f>
        <v>2.6975405546834117</v>
      </c>
      <c r="IV49" s="62">
        <f>VLOOKUP($B49,RD_15[#All],IV$2,0)/IV$1</f>
        <v>2.7057636241309706</v>
      </c>
      <c r="IW49" s="62">
        <f>VLOOKUP($B49,RD_15[#All],IW$2,0)/IW$1</f>
        <v>2.6582940868655154</v>
      </c>
      <c r="IX49" s="62">
        <f>VLOOKUP($B49,RD_15[#All],IX$2,0)/IX$1</f>
        <v>2.6702549151528738</v>
      </c>
      <c r="IY49" s="62">
        <f>VLOOKUP($B49,RD_15[#All],IY$2,0)/IY$1</f>
        <v>2.6855797263960528</v>
      </c>
      <c r="IZ49" s="62">
        <f>VLOOKUP($B49,RD_15[#All],IZ$2,0)/IZ$1</f>
        <v>2.7237048665620094</v>
      </c>
      <c r="JA49" s="62">
        <f>VLOOKUP($B49,RD_15[#All],JA$2,0)/JA$1</f>
        <v>2.6956432668669761</v>
      </c>
      <c r="JB49" s="62">
        <f>VLOOKUP($B49,RD_15[#All],JB$2,0)/JB$1</f>
        <v>2.8093645484949836</v>
      </c>
      <c r="JC49" s="62">
        <f>VLOOKUP($B49,RD_15[#All],JC$2,0)/JC$1</f>
        <v>2.8060203060203057</v>
      </c>
      <c r="JD49" s="62">
        <f>VLOOKUP($B49,RD_15[#All],JD$2,0)/JD$1</f>
        <v>2.7792952745151598</v>
      </c>
      <c r="JE49" s="62">
        <f>VLOOKUP($B49,RD_15[#All],JE$2,0)/JE$1</f>
        <v>2.8427524856096289</v>
      </c>
      <c r="JF49" s="62">
        <f>VLOOKUP($B49,RD_15[#All],JF$2,0)/JF$1</f>
        <v>2.6175897102589536</v>
      </c>
      <c r="JG49" s="62">
        <f>VLOOKUP($B49,RD_15[#All],JG$2,0)/JG$1</f>
        <v>2.7233562416658117</v>
      </c>
      <c r="JH49" s="62">
        <f>VLOOKUP($B49,RD_15[#All],JH$2,0)/JH$1</f>
        <v>2.8560724989296422</v>
      </c>
      <c r="JI49" s="62">
        <f>VLOOKUP($B49,RD_15[#All],JI$2,0)/JI$1</f>
        <v>2.8462221008804862</v>
      </c>
      <c r="JJ49" s="62">
        <f>VLOOKUP($B49,RD_15[#All],JJ$2,0)/JJ$1</f>
        <v>2.8103883693945808</v>
      </c>
      <c r="JK49" s="62">
        <f>VLOOKUP($B49,RD_15[#All],JK$2,0)/JK$1</f>
        <v>2.8307406878835453</v>
      </c>
      <c r="JL49" s="62">
        <f>VLOOKUP($B49,RD_15[#All],JL$2,0)/JL$1</f>
        <v>2.8115152310924372</v>
      </c>
      <c r="JM49" s="62">
        <f>VLOOKUP($B49,RD_15[#All],JM$2,0)/JM$1</f>
        <v>2.7468246693727902</v>
      </c>
      <c r="JN49" s="62">
        <f>VLOOKUP($B49,RD_15[#All],JN$2,0)/JN$1</f>
        <v>2.7114142139267763</v>
      </c>
      <c r="JO49" s="62">
        <f>VLOOKUP($B49,RD_15[#All],JO$2,0)/JO$1</f>
        <v>2.7651564750556501</v>
      </c>
      <c r="JP49" s="62">
        <f>VLOOKUP($B49,RD_15[#All],JP$2,0)/JP$1</f>
        <v>2.765240711669283</v>
      </c>
      <c r="JQ49" s="62">
        <f>VLOOKUP($B49,RD_15[#All],JQ$2,0)/JQ$1</f>
        <v>2.798273155416013</v>
      </c>
      <c r="JR49" s="62">
        <f>VLOOKUP($B49,RD_15[#All],JR$2,0)/JR$1</f>
        <v>2.7677481248909821</v>
      </c>
      <c r="JS49" s="62">
        <f>VLOOKUP($B49,RD_15[#All],JS$2,0)/JS$1</f>
        <v>2.7899119514026349</v>
      </c>
      <c r="JT49" s="62">
        <f>VLOOKUP($B49,RD_15[#All],JT$2,0)/JT$1</f>
        <v>2.8212013550359414</v>
      </c>
      <c r="JU49" s="62">
        <f>VLOOKUP($B49,RD_15[#All],JU$2,0)/JU$1</f>
        <v>2.8064792350506638</v>
      </c>
      <c r="JV49" s="62">
        <f>VLOOKUP($B49,RD_15[#All],JV$2,0)/JV$1</f>
        <v>2.7237339380196524</v>
      </c>
      <c r="JW49" s="62">
        <f>VLOOKUP($B49,RD_15[#All],JW$2,0)/JW$1</f>
        <v>2.713529856386999</v>
      </c>
      <c r="JX49" s="62">
        <f>VLOOKUP($B49,RD_15[#All],JX$2,0)/JX$1</f>
        <v>2.7116402116402116</v>
      </c>
      <c r="JY49" s="62">
        <f>VLOOKUP($B49,RD_15[#All],JY$2,0)/JY$1</f>
        <v>2.704837490551776</v>
      </c>
      <c r="JZ49" s="62">
        <f>VLOOKUP($B49,RD_15[#All],JZ$2,0)/JZ$1</f>
        <v>2.6485260770975052</v>
      </c>
      <c r="KA49" s="62">
        <f>VLOOKUP($B49,RD_15[#All],KA$2,0)/KA$1</f>
        <v>2.6753590325018894</v>
      </c>
      <c r="KB49" s="62">
        <f>VLOOKUP($B49,RD_15[#All],KB$2,0)/KB$1</f>
        <v>2.7191987906273618</v>
      </c>
      <c r="KC49" s="62">
        <f>VLOOKUP($B49,RD_15[#All],KC$2,0)/KC$1</f>
        <v>2.6749811035525317</v>
      </c>
      <c r="KD49" s="62">
        <f>VLOOKUP($B49,RD_15[#All],KD$2,0)/KD$1</f>
        <v>2.6643990929705215</v>
      </c>
      <c r="KE49" s="62">
        <f>VLOOKUP($B49,RD_15[#All],KE$2,0)/KE$1</f>
        <v>2.7675736961451243</v>
      </c>
      <c r="KF49" s="62">
        <f>VLOOKUP($B49,RD_15[#All],KF$2,0)/KF$1</f>
        <v>2.6980676328502415</v>
      </c>
      <c r="KG49" s="62">
        <f>VLOOKUP($B49,RD_15[#All],KG$2,0)/KG$1</f>
        <v>2.7562358276643986</v>
      </c>
      <c r="KH49" s="62">
        <f>VLOOKUP($B49,RD_15[#All],KH$2,0)/KH$1</f>
        <v>2.7690854119425548</v>
      </c>
      <c r="KI49" s="62">
        <f>VLOOKUP($B49,RD_15[#All],KI$2,0)/KI$1</f>
        <v>2.7817460317460316</v>
      </c>
      <c r="KJ49" s="62">
        <f>VLOOKUP($B49,RD_15[#All],KJ$2,0)/KJ$1</f>
        <v>2.7198412698412699</v>
      </c>
      <c r="KK49" s="62">
        <f>VLOOKUP($B49,RD_15[#All],KK$2,0)/KK$1</f>
        <v>2.7095238095238092</v>
      </c>
      <c r="KL49" s="62">
        <f>VLOOKUP($B49,RD_15[#All],KL$2,0)/KL$1</f>
        <v>2.7264079147640792</v>
      </c>
      <c r="KM49" s="62">
        <f>VLOOKUP($B49,RD_15[#All],KM$2,0)/KM$1</f>
        <v>2.7751141552511411</v>
      </c>
      <c r="KN49" s="62">
        <f>VLOOKUP($B49,RD_15[#All],KN$2,0)/KN$1</f>
        <v>2.752370117557831</v>
      </c>
      <c r="KO49" s="62">
        <f>VLOOKUP($B49,RD_15[#All],KO$2,0)/KO$1</f>
        <v>2.7489571482745543</v>
      </c>
      <c r="KP49" s="62">
        <f>VLOOKUP($B49,RD_15[#All],KP$2,0)/KP$1</f>
        <v>2.770193401592719</v>
      </c>
      <c r="KQ49" s="62">
        <f>VLOOKUP($B49,RD_15[#All],KQ$2,0)/KQ$1</f>
        <v>2.7206645898234685</v>
      </c>
      <c r="KR49" s="62">
        <f>VLOOKUP($B49,RD_15[#All],KR$2,0)/KR$1</f>
        <v>2.7485779294653012</v>
      </c>
      <c r="KS49" s="62">
        <f>VLOOKUP($B49,RD_15[#All],KS$2,0)/KS$1</f>
        <v>2.7174819871065607</v>
      </c>
      <c r="KT49" s="62">
        <f>VLOOKUP($B49,RD_15[#All],KT$2,0)/KT$1</f>
        <v>2.7819491846795601</v>
      </c>
      <c r="KU49" s="62">
        <f>VLOOKUP($B49,RD_15[#All],KU$2,0)/KU$1</f>
        <v>2.7489571482745543</v>
      </c>
      <c r="KV49" s="62">
        <f>VLOOKUP($B49,RD_15[#All],KV$2,0)/KV$1</f>
        <v>2.7786163522012579</v>
      </c>
      <c r="KW49" s="62">
        <f>VLOOKUP($B49,RD_15[#All],KW$2,0)/KW$1</f>
        <v>2.7618505877891542</v>
      </c>
      <c r="KX49" s="62">
        <f>VLOOKUP($B49,RD_15[#All],KX$2,0)/KX$1</f>
        <v>2.7944066515495085</v>
      </c>
      <c r="KY49" s="62">
        <f>VLOOKUP($B49,RD_15[#All],KY$2,0)/KY$1</f>
        <v>2.7924603174603178</v>
      </c>
      <c r="KZ49" s="62">
        <f>VLOOKUP($B49,RD_15[#All],KZ$2,0)/KZ$1</f>
        <v>2.7638888888888888</v>
      </c>
      <c r="LA49" s="62">
        <f>VLOOKUP($B49,RD_15[#All],LA$2,0)/LA$1</f>
        <v>2.7229199372056514</v>
      </c>
      <c r="LB49" s="62">
        <f>VLOOKUP($B49,RD_15[#All],LB$2,0)/LB$1</f>
        <v>2.5854890451163746</v>
      </c>
      <c r="LC49" s="62">
        <f>VLOOKUP($B49,RD_15[#All],LC$2,0)/LC$1</f>
        <v>2.751984126984127</v>
      </c>
      <c r="LD49" s="62">
        <f>VLOOKUP($B49,RD_15[#All],LD$2,0)/LD$1</f>
        <v>2.6941765717275916</v>
      </c>
      <c r="LE49" s="62">
        <f>VLOOKUP($B49,RD_15[#All],LE$2,0)/LE$1</f>
        <v>2.6893174852358523</v>
      </c>
      <c r="LF49" s="62">
        <f>VLOOKUP($B49,RD_15[#All],LF$2,0)/LF$1</f>
        <v>2.6825895193242131</v>
      </c>
      <c r="LG49" s="62">
        <f>VLOOKUP($B49,RD_15[#All],LG$2,0)/LG$1</f>
        <v>2.736904761904762</v>
      </c>
      <c r="LH49" s="62">
        <f>VLOOKUP($B49,RD_15[#All],LH$2,0)/LH$1</f>
        <v>2.6687598116169546</v>
      </c>
      <c r="LI49" s="62">
        <f>VLOOKUP($B49,RD_15[#All],LI$2,0)/LI$1</f>
        <v>2.6055916872243401</v>
      </c>
      <c r="LJ49" s="62">
        <f>VLOOKUP($B49,RD_15[#All],LJ$2,0)/LJ$1</f>
        <v>2.6876694733837594</v>
      </c>
      <c r="LK49" s="62">
        <f>VLOOKUP($B49,RD_15[#All],LK$2,0)/LK$1</f>
        <v>2.6609105180533752</v>
      </c>
      <c r="LL49" s="62">
        <f>VLOOKUP($B49,RD_15[#All],LL$2,0)/LL$1</f>
        <v>2.6875981161695446</v>
      </c>
      <c r="LM49" s="62">
        <f>VLOOKUP($B49,RD_15[#All],LM$2,0)/LM$1</f>
        <v>2.7199671077222098</v>
      </c>
      <c r="LN49" s="62">
        <f>VLOOKUP($B49,RD_15[#All],LN$2,0)/LN$1</f>
        <v>2.6889437093518724</v>
      </c>
      <c r="LO49" s="62">
        <f>VLOOKUP($B49,RD_15[#All],LO$2,0)/LO$1</f>
        <v>2.6590416386334752</v>
      </c>
      <c r="LP49" s="62">
        <f>VLOOKUP($B49,RD_15[#All],LP$2,0)/LP$1</f>
        <v>2.6833370710921729</v>
      </c>
      <c r="LQ49" s="62">
        <f>VLOOKUP($B49,RD_15[#All],LQ$2,0)/LQ$1</f>
        <v>2.6956716752635121</v>
      </c>
      <c r="LR49" s="62">
        <f>VLOOKUP($B49,RD_15[#All],LR$2,0)/LR$1</f>
        <v>2.6840846228601332</v>
      </c>
      <c r="LS49" s="62">
        <f>VLOOKUP($B49,RD_15[#All],LS$2,0)/LS$1</f>
        <v>2.7393778859576905</v>
      </c>
      <c r="LT49" s="62">
        <f>VLOOKUP($B49,RD_15[#All],LT$2,0)/LT$1</f>
        <v>2.6711145996860282</v>
      </c>
      <c r="LU49" s="62">
        <f>VLOOKUP($B49,RD_15[#All],LU$2,0)/LU$1</f>
        <v>2.6797488226059651</v>
      </c>
      <c r="LV49" s="62">
        <f>VLOOKUP($B49,RD_15[#All],LV$2,0)/LV$1</f>
        <v>2.7111459968602825</v>
      </c>
      <c r="LW49" s="62">
        <f>VLOOKUP($B49,RD_15[#All],LW$2,0)/LW$1</f>
        <v>2.7845368916797488</v>
      </c>
      <c r="LX49" s="62">
        <f>VLOOKUP($B49,RD_15[#All],LX$2,0)/LX$1</f>
        <v>2.813971742543171</v>
      </c>
      <c r="LY49" s="62">
        <f>VLOOKUP($B49,RD_15[#All],LY$2,0)/LY$1</f>
        <v>2.7378335949764523</v>
      </c>
      <c r="LZ49" s="62">
        <f>VLOOKUP($B49,RD_15[#All],LZ$2,0)/LZ$1</f>
        <v>2.6605367421693948</v>
      </c>
      <c r="MA49" s="62">
        <f>VLOOKUP($B49,RD_15[#All],MA$2,0)/MA$1</f>
        <v>2.6889437093518724</v>
      </c>
      <c r="MB49" s="62">
        <f>VLOOKUP($B49,RD_15[#All],MB$2,0)/MB$1</f>
        <v>2.661658069821335</v>
      </c>
      <c r="MC49" s="62">
        <f>VLOOKUP($B49,RD_15[#All],MC$2,0)/MC$1</f>
        <v>2.6231591537713981</v>
      </c>
      <c r="MD49" s="62">
        <f>VLOOKUP($B49,RD_15[#All],MD$2,0)/MD$1</f>
        <v>2.6706286910368542</v>
      </c>
      <c r="ME49" s="62">
        <f>VLOOKUP($B49,RD_15[#All],ME$2,0)/ME$1</f>
        <v>2.7192195559542496</v>
      </c>
      <c r="MF49" s="62">
        <f>VLOOKUP($B49,RD_15[#All],MF$2,0)/MF$1</f>
        <v>2.6930552440756519</v>
      </c>
      <c r="MG49" s="62">
        <f>VLOOKUP($B49,RD_15[#All],MG$2,0)/MG$1</f>
        <v>2.7173506765343496</v>
      </c>
      <c r="MH49" s="62">
        <f>VLOOKUP($B49,RD_15[#All],MH$2,0)/MH$1</f>
        <v>2.7394034536891678</v>
      </c>
      <c r="MI49" s="62">
        <f>VLOOKUP($B49,RD_15[#All],MI$2,0)/MI$1</f>
        <v>2.6919339164237122</v>
      </c>
      <c r="MJ49" s="62">
        <f>VLOOKUP($B49,RD_15[#All],MJ$2,0)/MJ$1</f>
        <v>2.7233124018838302</v>
      </c>
      <c r="MK49" s="62">
        <f>VLOOKUP($B49,RD_15[#All],MK$2,0)/MK$1</f>
        <v>2.7433281004709573</v>
      </c>
      <c r="ML49" s="62">
        <f>VLOOKUP($B49,RD_15[#All],ML$2,0)/ML$1</f>
        <v>2.7450100919488674</v>
      </c>
      <c r="MM49" s="62">
        <f>VLOOKUP($B49,RD_15[#All],MM$2,0)/MM$1</f>
        <v>2.7113112451458314</v>
      </c>
      <c r="MN49" s="62">
        <f>VLOOKUP($B49,RD_15[#All],MN$2,0)/MN$1</f>
        <v>2.7142857142857144</v>
      </c>
      <c r="MO49" s="62">
        <f>VLOOKUP($B49,RD_15[#All],MO$2,0)/MO$1</f>
        <v>2.7523547880690735</v>
      </c>
      <c r="MP49" s="62">
        <f>VLOOKUP($B49,RD_15[#All],MP$2,0)/MP$1</f>
        <v>2.6733980305408878</v>
      </c>
      <c r="MQ49" s="62">
        <f>VLOOKUP($B49,RD_15[#All],MQ$2,0)/MQ$1</f>
        <v>2.6754877775285935</v>
      </c>
      <c r="MR49" s="62">
        <f>VLOOKUP($B49,RD_15[#All],MR$2,0)/MR$1</f>
        <v>2.6710024669208341</v>
      </c>
      <c r="MS49" s="62">
        <f>VLOOKUP($B49,RD_15[#All],MS$2,0)/MS$1</f>
        <v>2.7154631083202512</v>
      </c>
      <c r="MT49" s="62">
        <f>VLOOKUP($B49,RD_15[#All],MT$2,0)/MT$1</f>
        <v>2.6773226773226777</v>
      </c>
      <c r="MU49" s="62">
        <f>VLOOKUP($B49,RD_15[#All],MU$2,0)/MU$1</f>
        <v>2.6889437093518724</v>
      </c>
      <c r="MV49" s="62">
        <f>VLOOKUP($B49,RD_15[#All],MV$2,0)/MV$1</f>
        <v>2.6976594833737693</v>
      </c>
      <c r="MW49" s="62">
        <f>VLOOKUP($B49,RD_15[#All],MW$2,0)/MW$1</f>
        <v>2.6660125588697015</v>
      </c>
      <c r="MX49" s="62">
        <f>VLOOKUP($B49,RD_15[#All],MX$2,0)/MX$1</f>
        <v>2.6990356582193318</v>
      </c>
      <c r="MY49" s="62">
        <f>VLOOKUP($B49,RD_15[#All],MY$2,0)/MY$1</f>
        <v>2.6711145996860282</v>
      </c>
      <c r="MZ49" s="62">
        <f>VLOOKUP($B49,RD_15[#All],MZ$2,0)/MZ$1</f>
        <v>2.6974097331240183</v>
      </c>
      <c r="NA49" s="62">
        <f>VLOOKUP($B49,RD_15[#All],NA$2,0)/NA$1</f>
        <v>2.7253573494175001</v>
      </c>
      <c r="NB49" s="62">
        <f>VLOOKUP($B49,RD_15[#All],NB$2,0)/NB$1</f>
        <v>2.7425431711145993</v>
      </c>
      <c r="NC49" s="62">
        <f>VLOOKUP($B49,RD_15[#All],NC$2,0)/NC$1</f>
        <v>2.7535321821036107</v>
      </c>
      <c r="ND49" s="62">
        <f>VLOOKUP($B49,RD_15[#All],ND$2,0)/ND$1</f>
        <v>2.7496075353218208</v>
      </c>
      <c r="NE49" s="62">
        <f>IFERROR(AVERAGEIF(Inv_SY_B20[[#This Row],[BLK1_INV1]:[BLK12_INV31]],"&gt;"&amp;0.1,Inv_SY_B20[[#This Row],[BLK1_INV1]:[BLK12_INV31]]),"")</f>
        <v>2.7209467023929861</v>
      </c>
    </row>
    <row r="50" spans="2:369" x14ac:dyDescent="0.35">
      <c r="B50" s="86">
        <f t="shared" si="7"/>
        <v>45791</v>
      </c>
      <c r="C50" s="62">
        <f>VLOOKUP($B50,RD_15[#All],C$2,0)/C$1</f>
        <v>3.5470494417862839</v>
      </c>
      <c r="D50" s="62">
        <f>VLOOKUP($B50,RD_15[#All],D$2,0)/D$1</f>
        <v>3.4577352472089316</v>
      </c>
      <c r="E50" s="62">
        <f>VLOOKUP($B50,RD_15[#All],E$2,0)/E$1</f>
        <v>3.5795454545454546</v>
      </c>
      <c r="F50" s="62">
        <f>VLOOKUP($B50,RD_15[#All],F$2,0)/F$1</f>
        <v>3.581818181818182</v>
      </c>
      <c r="G50" s="62">
        <f>VLOOKUP($B50,RD_15[#All],G$2,0)/G$1</f>
        <v>3.5113636363636362</v>
      </c>
      <c r="H50" s="62">
        <f>VLOOKUP($B50,RD_15[#All],H$2,0)/H$1</f>
        <v>3.381928625664389</v>
      </c>
      <c r="I50" s="62">
        <f>VLOOKUP($B50,RD_15[#All],I$2,0)/I$1</f>
        <v>3.6648814078041321</v>
      </c>
      <c r="J50" s="62">
        <f>VLOOKUP($B50,RD_15[#All],J$2,0)/J$1</f>
        <v>3.4454545454545453</v>
      </c>
      <c r="K50" s="62">
        <f>VLOOKUP($B50,RD_15[#All],K$2,0)/K$1</f>
        <v>3.5666666666666669</v>
      </c>
      <c r="L50" s="62">
        <f>VLOOKUP($B50,RD_15[#All],L$2,0)/L$1</f>
        <v>3.5833333333333335</v>
      </c>
      <c r="M50" s="62">
        <f>VLOOKUP($B50,RD_15[#All],M$2,0)/M$1</f>
        <v>3.6106060606060608</v>
      </c>
      <c r="N50" s="62">
        <f>VLOOKUP($B50,RD_15[#All],N$2,0)/N$1</f>
        <v>3.5787878787878786</v>
      </c>
      <c r="O50" s="62">
        <f>VLOOKUP($B50,RD_15[#All],O$2,0)/O$1</f>
        <v>3.5689393939393943</v>
      </c>
      <c r="P50" s="62">
        <f>VLOOKUP($B50,RD_15[#All],P$2,0)/P$1</f>
        <v>3.5871212121212119</v>
      </c>
      <c r="Q50" s="62">
        <f>VLOOKUP($B50,RD_15[#All],Q$2,0)/Q$1</f>
        <v>3.6121212121212123</v>
      </c>
      <c r="R50" s="62">
        <f>VLOOKUP($B50,RD_15[#All],R$2,0)/R$1</f>
        <v>3.6083333333333334</v>
      </c>
      <c r="S50" s="62">
        <f>VLOOKUP($B50,RD_15[#All],S$2,0)/S$1</f>
        <v>3.5677830940988833</v>
      </c>
      <c r="T50" s="62">
        <f>VLOOKUP($B50,RD_15[#All],T$2,0)/T$1</f>
        <v>3.6068580542264752</v>
      </c>
      <c r="U50" s="62">
        <f>VLOOKUP($B50,RD_15[#All],U$2,0)/U$1</f>
        <v>3.581818181818182</v>
      </c>
      <c r="V50" s="62">
        <f>VLOOKUP($B50,RD_15[#All],V$2,0)/V$1</f>
        <v>3.625</v>
      </c>
      <c r="W50" s="62">
        <f>VLOOKUP($B50,RD_15[#All],W$2,0)/W$1</f>
        <v>3.7234848484848486</v>
      </c>
      <c r="X50" s="62">
        <f>VLOOKUP($B50,RD_15[#All],X$2,0)/X$1</f>
        <v>3.6810606060606057</v>
      </c>
      <c r="Y50" s="62">
        <f>VLOOKUP($B50,RD_15[#All],Y$2,0)/Y$1</f>
        <v>3.7022727272727272</v>
      </c>
      <c r="Z50" s="62">
        <f>VLOOKUP($B50,RD_15[#All],Z$2,0)/Z$1</f>
        <v>3.6977272727272728</v>
      </c>
      <c r="AA50" s="62">
        <f>VLOOKUP($B50,RD_15[#All],AA$2,0)/AA$1</f>
        <v>3.687121212121212</v>
      </c>
      <c r="AB50" s="62">
        <f>VLOOKUP($B50,RD_15[#All],AB$2,0)/AB$1</f>
        <v>3.6515151515151514</v>
      </c>
      <c r="AC50" s="62">
        <f>VLOOKUP($B50,RD_15[#All],AC$2,0)/AC$1</f>
        <v>3.6946969696969698</v>
      </c>
      <c r="AD50" s="62">
        <f>VLOOKUP($B50,RD_15[#All],AD$2,0)/AD$1</f>
        <v>3.6825757575757576</v>
      </c>
      <c r="AE50" s="62">
        <f>VLOOKUP($B50,RD_15[#All],AE$2,0)/AE$1</f>
        <v>3.7416666666666667</v>
      </c>
      <c r="AF50" s="62">
        <f>VLOOKUP($B50,RD_15[#All],AF$2,0)/AF$1</f>
        <v>3.725757575757576</v>
      </c>
      <c r="AG50" s="62">
        <f>VLOOKUP($B50,RD_15[#All],AG$2,0)/AG$1</f>
        <v>3.6598484848484851</v>
      </c>
      <c r="AH50" s="62">
        <f>VLOOKUP($B50,RD_15[#All],AH$2,0)/AH$1</f>
        <v>3.6613636363636366</v>
      </c>
      <c r="AI50" s="62">
        <f>VLOOKUP($B50,RD_15[#All],AI$2,0)/AI$1</f>
        <v>3.478030303030303</v>
      </c>
      <c r="AJ50" s="62">
        <f>VLOOKUP($B50,RD_15[#All],AJ$2,0)/AJ$1</f>
        <v>3.4529505582137161</v>
      </c>
      <c r="AK50" s="62">
        <f>VLOOKUP($B50,RD_15[#All],AK$2,0)/AK$1</f>
        <v>3.4944178628389153</v>
      </c>
      <c r="AL50" s="62">
        <f>VLOOKUP($B50,RD_15[#All],AL$2,0)/AL$1</f>
        <v>3.5151515151515151</v>
      </c>
      <c r="AM50" s="62">
        <f>VLOOKUP($B50,RD_15[#All],AM$2,0)/AM$1</f>
        <v>3.5829346092503989</v>
      </c>
      <c r="AN50" s="62">
        <f>VLOOKUP($B50,RD_15[#All],AN$2,0)/AN$1</f>
        <v>3.5956937799043058</v>
      </c>
      <c r="AO50" s="62">
        <f>VLOOKUP($B50,RD_15[#All],AO$2,0)/AO$1</f>
        <v>3.499242424242424</v>
      </c>
      <c r="AP50" s="62">
        <f>VLOOKUP($B50,RD_15[#All],AP$2,0)/AP$1</f>
        <v>3.5590111642743221</v>
      </c>
      <c r="AQ50" s="62">
        <f>VLOOKUP($B50,RD_15[#All],AQ$2,0)/AQ$1</f>
        <v>3.3022727272727272</v>
      </c>
      <c r="AR50" s="62">
        <f>VLOOKUP($B50,RD_15[#All],AR$2,0)/AR$1</f>
        <v>3.5420827389443654</v>
      </c>
      <c r="AS50" s="62">
        <f>VLOOKUP($B50,RD_15[#All],AS$2,0)/AS$1</f>
        <v>3.6102635228848827</v>
      </c>
      <c r="AT50" s="62">
        <f>VLOOKUP($B50,RD_15[#All],AT$2,0)/AT$1</f>
        <v>3.5950292397660815</v>
      </c>
      <c r="AU50" s="62">
        <f>VLOOKUP($B50,RD_15[#All],AU$2,0)/AU$1</f>
        <v>3.6147660818713447</v>
      </c>
      <c r="AV50" s="62">
        <f>VLOOKUP($B50,RD_15[#All],AV$2,0)/AV$1</f>
        <v>3.6866859623733723</v>
      </c>
      <c r="AW50" s="62">
        <f>VLOOKUP($B50,RD_15[#All],AW$2,0)/AW$1</f>
        <v>3.6776139410187674</v>
      </c>
      <c r="AX50" s="62">
        <f>VLOOKUP($B50,RD_15[#All],AX$2,0)/AX$1</f>
        <v>3.6498655913978495</v>
      </c>
      <c r="AY50" s="62">
        <f>VLOOKUP($B50,RD_15[#All],AY$2,0)/AY$1</f>
        <v>3.5757946210268949</v>
      </c>
      <c r="AZ50" s="62">
        <f>VLOOKUP($B50,RD_15[#All],AZ$2,0)/AZ$1</f>
        <v>3.6266573621772507</v>
      </c>
      <c r="BA50" s="62">
        <f>VLOOKUP($B50,RD_15[#All],BA$2,0)/BA$1</f>
        <v>3.6304985337243401</v>
      </c>
      <c r="BB50" s="62">
        <f>VLOOKUP($B50,RD_15[#All],BB$2,0)/BB$1</f>
        <v>3.519941986947063</v>
      </c>
      <c r="BC50" s="62">
        <f>VLOOKUP($B50,RD_15[#All],BC$2,0)/BC$1</f>
        <v>3.4545454545454546</v>
      </c>
      <c r="BD50" s="62">
        <f>VLOOKUP($B50,RD_15[#All],BD$2,0)/BD$1</f>
        <v>3.4968944099378878</v>
      </c>
      <c r="BE50" s="62">
        <f>VLOOKUP($B50,RD_15[#All],BE$2,0)/BE$1</f>
        <v>3.4868784530386736</v>
      </c>
      <c r="BF50" s="62">
        <f>VLOOKUP($B50,RD_15[#All],BF$2,0)/BF$1</f>
        <v>3.5605318404478656</v>
      </c>
      <c r="BG50" s="62">
        <f>VLOOKUP($B50,RD_15[#All],BG$2,0)/BG$1</f>
        <v>3.5625</v>
      </c>
      <c r="BH50" s="62">
        <f>VLOOKUP($B50,RD_15[#All],BH$2,0)/BH$1</f>
        <v>3.4179523141654977</v>
      </c>
      <c r="BI50" s="62">
        <f>VLOOKUP($B50,RD_15[#All],BI$2,0)/BI$1</f>
        <v>3.4369009584664538</v>
      </c>
      <c r="BJ50" s="62">
        <f>VLOOKUP($B50,RD_15[#All],BJ$2,0)/BJ$1</f>
        <v>3.4109874826147424</v>
      </c>
      <c r="BK50" s="62">
        <f>VLOOKUP($B50,RD_15[#All],BK$2,0)/BK$1</f>
        <v>3.5757575757575757</v>
      </c>
      <c r="BL50" s="62">
        <f>VLOOKUP($B50,RD_15[#All],BL$2,0)/BL$1</f>
        <v>3.527866242038217</v>
      </c>
      <c r="BM50" s="62">
        <f>VLOOKUP($B50,RD_15[#All],BM$2,0)/BM$1</f>
        <v>3.5161290322580645</v>
      </c>
      <c r="BN50" s="62">
        <f>VLOOKUP($B50,RD_15[#All],BN$2,0)/BN$1</f>
        <v>3.8951000690131123</v>
      </c>
      <c r="BO50" s="62">
        <f>VLOOKUP($B50,RD_15[#All],BO$2,0)/BO$1</f>
        <v>3.8429951690821258</v>
      </c>
      <c r="BP50" s="62">
        <f>VLOOKUP($B50,RD_15[#All],BP$2,0)/BP$1</f>
        <v>3.8916580131533403</v>
      </c>
      <c r="BQ50" s="62">
        <f>VLOOKUP($B50,RD_15[#All],BQ$2,0)/BQ$1</f>
        <v>3.9133885438233258</v>
      </c>
      <c r="BR50" s="62">
        <f>VLOOKUP($B50,RD_15[#All],BR$2,0)/BR$1</f>
        <v>3.9399585921325047</v>
      </c>
      <c r="BS50" s="62">
        <f>VLOOKUP($B50,RD_15[#All],BS$2,0)/BS$1</f>
        <v>3.871435977190254</v>
      </c>
      <c r="BT50" s="62">
        <f>VLOOKUP($B50,RD_15[#All],BT$2,0)/BT$1</f>
        <v>3.8040027605244999</v>
      </c>
      <c r="BU50" s="62">
        <f>VLOOKUP($B50,RD_15[#All],BU$2,0)/BU$1</f>
        <v>3.897860593512767</v>
      </c>
      <c r="BV50" s="62">
        <f>VLOOKUP($B50,RD_15[#All],BV$2,0)/BV$1</f>
        <v>3.9244306418219459</v>
      </c>
      <c r="BW50" s="62">
        <f>VLOOKUP($B50,RD_15[#All],BW$2,0)/BW$1</f>
        <v>3.8236714975845407</v>
      </c>
      <c r="BX50" s="62">
        <f>VLOOKUP($B50,RD_15[#All],BX$2,0)/BX$1</f>
        <v>3.8108155103460266</v>
      </c>
      <c r="BY50" s="62">
        <f>VLOOKUP($B50,RD_15[#All],BY$2,0)/BY$1</f>
        <v>3.8219461697722563</v>
      </c>
      <c r="BZ50" s="62">
        <f>VLOOKUP($B50,RD_15[#All],BZ$2,0)/BZ$1</f>
        <v>3.8751803751803755</v>
      </c>
      <c r="CA50" s="62">
        <f>VLOOKUP($B50,RD_15[#All],CA$2,0)/CA$1</f>
        <v>3.8091630591630596</v>
      </c>
      <c r="CB50" s="62">
        <f>VLOOKUP($B50,RD_15[#All],CB$2,0)/CB$1</f>
        <v>3.7301587301587302</v>
      </c>
      <c r="CC50" s="62">
        <f>VLOOKUP($B50,RD_15[#All],CC$2,0)/CC$1</f>
        <v>3.8633540372670803</v>
      </c>
      <c r="CD50" s="62">
        <f>VLOOKUP($B50,RD_15[#All],CD$2,0)/CD$1</f>
        <v>3.8481711525189786</v>
      </c>
      <c r="CE50" s="62">
        <f>VLOOKUP($B50,RD_15[#All],CE$2,0)/CE$1</f>
        <v>3.7318840579710142</v>
      </c>
      <c r="CF50" s="62">
        <f>VLOOKUP($B50,RD_15[#All],CF$2,0)/CF$1</f>
        <v>3.8726851851851851</v>
      </c>
      <c r="CG50" s="62">
        <f>VLOOKUP($B50,RD_15[#All],CG$2,0)/CG$1</f>
        <v>3.918564527260179</v>
      </c>
      <c r="CH50" s="62">
        <f>VLOOKUP($B50,RD_15[#All],CH$2,0)/CH$1</f>
        <v>3.8924963924963927</v>
      </c>
      <c r="CI50" s="62">
        <f>VLOOKUP($B50,RD_15[#All],CI$2,0)/CI$1</f>
        <v>3.9296066252587987</v>
      </c>
      <c r="CJ50" s="62">
        <f>VLOOKUP($B50,RD_15[#All],CJ$2,0)/CJ$1</f>
        <v>3.952020202020202</v>
      </c>
      <c r="CK50" s="62">
        <f>VLOOKUP($B50,RD_15[#All],CK$2,0)/CK$1</f>
        <v>3.9004329004329006</v>
      </c>
      <c r="CL50" s="62">
        <f>VLOOKUP($B50,RD_15[#All],CL$2,0)/CL$1</f>
        <v>3.883877656817003</v>
      </c>
      <c r="CM50" s="62">
        <f>VLOOKUP($B50,RD_15[#All],CM$2,0)/CM$1</f>
        <v>3.9092477570738442</v>
      </c>
      <c r="CN50" s="62">
        <f>VLOOKUP($B50,RD_15[#All],CN$2,0)/CN$1</f>
        <v>3.8512767425810899</v>
      </c>
      <c r="CO50" s="62">
        <f>VLOOKUP($B50,RD_15[#All],CO$2,0)/CO$1</f>
        <v>3.8554175293305724</v>
      </c>
      <c r="CP50" s="62">
        <f>VLOOKUP($B50,RD_15[#All],CP$2,0)/CP$1</f>
        <v>3.8633540372670803</v>
      </c>
      <c r="CQ50" s="62">
        <f>VLOOKUP($B50,RD_15[#All],CQ$2,0)/CQ$1</f>
        <v>3.9596273291925463</v>
      </c>
      <c r="CR50" s="62">
        <f>VLOOKUP($B50,RD_15[#All],CR$2,0)/CR$1</f>
        <v>3.9910282953761209</v>
      </c>
      <c r="CS50" s="62">
        <f>VLOOKUP($B50,RD_15[#All],CS$2,0)/CS$1</f>
        <v>4.0200138026224979</v>
      </c>
      <c r="CT50" s="62">
        <f>VLOOKUP($B50,RD_15[#All],CT$2,0)/CT$1</f>
        <v>4.0251897860593511</v>
      </c>
      <c r="CU50" s="62">
        <f>VLOOKUP($B50,RD_15[#All],CU$2,0)/CU$1</f>
        <v>3.99968253968254</v>
      </c>
      <c r="CV50" s="62">
        <f>VLOOKUP($B50,RD_15[#All],CV$2,0)/CV$1</f>
        <v>3.9937888198757765</v>
      </c>
      <c r="CW50" s="62">
        <f>VLOOKUP($B50,RD_15[#All],CW$2,0)/CW$1</f>
        <v>3.989648033126294</v>
      </c>
      <c r="CX50" s="62">
        <f>VLOOKUP($B50,RD_15[#All],CX$2,0)/CX$1</f>
        <v>3.9512987012987013</v>
      </c>
      <c r="CY50" s="62">
        <f>VLOOKUP($B50,RD_15[#All],CY$2,0)/CY$1</f>
        <v>3.9393939393939394</v>
      </c>
      <c r="CZ50" s="62">
        <f>VLOOKUP($B50,RD_15[#All],CZ$2,0)/CZ$1</f>
        <v>3.9979296066252585</v>
      </c>
      <c r="DA50" s="62">
        <f>VLOOKUP($B50,RD_15[#All],DA$2,0)/DA$1</f>
        <v>3.9102097417230026</v>
      </c>
      <c r="DB50" s="62">
        <f>VLOOKUP($B50,RD_15[#All],DB$2,0)/DB$1</f>
        <v>3.9958592132505175</v>
      </c>
      <c r="DC50" s="62">
        <f>VLOOKUP($B50,RD_15[#All],DC$2,0)/DC$1</f>
        <v>4.183229813664596</v>
      </c>
      <c r="DD50" s="62">
        <f>VLOOKUP($B50,RD_15[#All],DD$2,0)/DD$1</f>
        <v>3.9658385093167698</v>
      </c>
      <c r="DE50" s="62">
        <f>VLOOKUP($B50,RD_15[#All],DE$2,0)/DE$1</f>
        <v>4.033126293995859</v>
      </c>
      <c r="DF50" s="62">
        <f>VLOOKUP($B50,RD_15[#All],DF$2,0)/DF$1</f>
        <v>3.9375431331953066</v>
      </c>
      <c r="DG50" s="62">
        <f>VLOOKUP($B50,RD_15[#All],DG$2,0)/DG$1</f>
        <v>3.9423740510697032</v>
      </c>
      <c r="DH50" s="62">
        <f>VLOOKUP($B50,RD_15[#All],DH$2,0)/DH$1</f>
        <v>4.0424430641821942</v>
      </c>
      <c r="DI50" s="62">
        <f>VLOOKUP($B50,RD_15[#All],DI$2,0)/DI$1</f>
        <v>4.0172532781228432</v>
      </c>
      <c r="DJ50" s="62">
        <f>VLOOKUP($B50,RD_15[#All],DJ$2,0)/DJ$1</f>
        <v>3.9385783298826778</v>
      </c>
      <c r="DK50" s="62">
        <f>VLOOKUP($B50,RD_15[#All],DK$2,0)/DK$1</f>
        <v>4.0181405895691604</v>
      </c>
      <c r="DL50" s="62">
        <f>VLOOKUP($B50,RD_15[#All],DL$2,0)/DL$1</f>
        <v>3.9329004329004333</v>
      </c>
      <c r="DM50" s="62">
        <f>VLOOKUP($B50,RD_15[#All],DM$2,0)/DM$1</f>
        <v>3.6887508626639058</v>
      </c>
      <c r="DN50" s="62">
        <f>VLOOKUP($B50,RD_15[#All],DN$2,0)/DN$1</f>
        <v>3.8574879227053143</v>
      </c>
      <c r="DO50" s="62">
        <f>VLOOKUP($B50,RD_15[#All],DO$2,0)/DO$1</f>
        <v>3.8336783988957901</v>
      </c>
      <c r="DP50" s="62">
        <f>VLOOKUP($B50,RD_15[#All],DP$2,0)/DP$1</f>
        <v>3.8485162180814352</v>
      </c>
      <c r="DQ50" s="62">
        <f>VLOOKUP($B50,RD_15[#All],DQ$2,0)/DQ$1</f>
        <v>3.8671497584541061</v>
      </c>
      <c r="DR50" s="62">
        <f>VLOOKUP($B50,RD_15[#All],DR$2,0)/DR$1</f>
        <v>3.8240165631469978</v>
      </c>
      <c r="DS50" s="62">
        <f>VLOOKUP($B50,RD_15[#All],DS$2,0)/DS$1</f>
        <v>3.8388543823326429</v>
      </c>
      <c r="DT50" s="62">
        <f>VLOOKUP($B50,RD_15[#All],DT$2,0)/DT$1</f>
        <v>3.6452726017943413</v>
      </c>
      <c r="DU50" s="62">
        <f>VLOOKUP($B50,RD_15[#All],DU$2,0)/DU$1</f>
        <v>3.8008658008658007</v>
      </c>
      <c r="DV50" s="62">
        <f>VLOOKUP($B50,RD_15[#All],DV$2,0)/DV$1</f>
        <v>3.833694083694084</v>
      </c>
      <c r="DW50" s="62">
        <f>VLOOKUP($B50,RD_15[#All],DW$2,0)/DW$1</f>
        <v>3.8530020703933743</v>
      </c>
      <c r="DX50" s="62">
        <f>VLOOKUP($B50,RD_15[#All],DX$2,0)/DX$1</f>
        <v>3.8240165631469978</v>
      </c>
      <c r="DY50" s="62">
        <f>VLOOKUP($B50,RD_15[#All],DY$2,0)/DY$1</f>
        <v>3.7774327122153211</v>
      </c>
      <c r="DZ50" s="62">
        <f>VLOOKUP($B50,RD_15[#All],DZ$2,0)/DZ$1</f>
        <v>3.843340234644582</v>
      </c>
      <c r="EA50" s="62">
        <f>VLOOKUP($B50,RD_15[#All],EA$2,0)/EA$1</f>
        <v>3.7301587301587302</v>
      </c>
      <c r="EB50" s="62">
        <f>VLOOKUP($B50,RD_15[#All],EB$2,0)/EB$1</f>
        <v>3.8181504485852309</v>
      </c>
      <c r="EC50" s="62">
        <f>VLOOKUP($B50,RD_15[#All],EC$2,0)/EC$1</f>
        <v>3.7839889579020007</v>
      </c>
      <c r="ED50" s="62">
        <f>VLOOKUP($B50,RD_15[#All],ED$2,0)/ED$1</f>
        <v>3.6118012422360248</v>
      </c>
      <c r="EE50" s="62">
        <f>VLOOKUP($B50,RD_15[#All],EE$2,0)/EE$1</f>
        <v>3.7926155969634228</v>
      </c>
      <c r="EF50" s="62">
        <f>VLOOKUP($B50,RD_15[#All],EF$2,0)/EF$1</f>
        <v>3.8481711525189786</v>
      </c>
      <c r="EG50" s="62">
        <f>VLOOKUP($B50,RD_15[#All],EG$2,0)/EG$1</f>
        <v>3.7494824016563144</v>
      </c>
      <c r="EH50" s="62">
        <f>VLOOKUP($B50,RD_15[#All],EH$2,0)/EH$1</f>
        <v>3.7605244996549341</v>
      </c>
      <c r="EI50" s="62">
        <f>VLOOKUP($B50,RD_15[#All],EI$2,0)/EI$1</f>
        <v>3.7424242424242431</v>
      </c>
      <c r="EJ50" s="62">
        <f>VLOOKUP($B50,RD_15[#All],EJ$2,0)/EJ$1</f>
        <v>3.8695652173913047</v>
      </c>
      <c r="EK50" s="62">
        <f>VLOOKUP($B50,RD_15[#All],EK$2,0)/EK$1</f>
        <v>3.7768253968253971</v>
      </c>
      <c r="EL50" s="62">
        <f>VLOOKUP($B50,RD_15[#All],EL$2,0)/EL$1</f>
        <v>3.7415458937198065</v>
      </c>
      <c r="EM50" s="62">
        <f>VLOOKUP($B50,RD_15[#All],EM$2,0)/EM$1</f>
        <v>3.8474810213940649</v>
      </c>
      <c r="EN50" s="62">
        <f>VLOOKUP($B50,RD_15[#All],EN$2,0)/EN$1</f>
        <v>3.8077984817115249</v>
      </c>
      <c r="EO50" s="62">
        <f>VLOOKUP($B50,RD_15[#All],EO$2,0)/EO$1</f>
        <v>3.8053830227743268</v>
      </c>
      <c r="EP50" s="62">
        <f>VLOOKUP($B50,RD_15[#All],EP$2,0)/EP$1</f>
        <v>3.789164941338854</v>
      </c>
      <c r="EQ50" s="62">
        <f>VLOOKUP($B50,RD_15[#All],EQ$2,0)/EQ$1</f>
        <v>3.7770876466528636</v>
      </c>
      <c r="ER50" s="62">
        <f>VLOOKUP($B50,RD_15[#All],ER$2,0)/ER$1</f>
        <v>3.8405797101449273</v>
      </c>
      <c r="ES50" s="62">
        <f>VLOOKUP($B50,RD_15[#All],ES$2,0)/ES$1</f>
        <v>3.82263630089717</v>
      </c>
      <c r="ET50" s="62">
        <f>VLOOKUP($B50,RD_15[#All],ET$2,0)/ET$1</f>
        <v>3.8369408369408369</v>
      </c>
      <c r="EU50" s="62">
        <f>VLOOKUP($B50,RD_15[#All],EU$2,0)/EU$1</f>
        <v>3.9351851851851856</v>
      </c>
      <c r="EV50" s="62">
        <f>VLOOKUP($B50,RD_15[#All],EV$2,0)/EV$1</f>
        <v>3.7330447330447329</v>
      </c>
      <c r="EW50" s="62">
        <f>VLOOKUP($B50,RD_15[#All],EW$2,0)/EW$1</f>
        <v>3.8067460317460315</v>
      </c>
      <c r="EX50" s="62">
        <f>VLOOKUP($B50,RD_15[#All],EX$2,0)/EX$1</f>
        <v>3.8157349896480328</v>
      </c>
      <c r="EY50" s="62">
        <f>VLOOKUP($B50,RD_15[#All],EY$2,0)/EY$1</f>
        <v>3.9021164021164019</v>
      </c>
      <c r="EZ50" s="62">
        <f>VLOOKUP($B50,RD_15[#All],EZ$2,0)/EZ$1</f>
        <v>3.7784679089026914</v>
      </c>
      <c r="FA50" s="62">
        <f>VLOOKUP($B50,RD_15[#All],FA$2,0)/FA$1</f>
        <v>3.8015873015873014</v>
      </c>
      <c r="FB50" s="62">
        <f>VLOOKUP($B50,RD_15[#All],FB$2,0)/FB$1</f>
        <v>3.7977915804002755</v>
      </c>
      <c r="FC50" s="62">
        <f>VLOOKUP($B50,RD_15[#All],FC$2,0)/FC$1</f>
        <v>3.6349206349206349</v>
      </c>
      <c r="FD50" s="62">
        <f>VLOOKUP($B50,RD_15[#All],FD$2,0)/FD$1</f>
        <v>3.8236714975845407</v>
      </c>
      <c r="FE50" s="62">
        <f>VLOOKUP($B50,RD_15[#All],FE$2,0)/FE$1</f>
        <v>3.7715665976535542</v>
      </c>
      <c r="FF50" s="62">
        <f>VLOOKUP($B50,RD_15[#All],FF$2,0)/FF$1</f>
        <v>3.6821946169772253</v>
      </c>
      <c r="FG50" s="202">
        <f>VLOOKUP($B50,RD_15[#All],FG$2,0)/FG$1</f>
        <v>3.7908902691511384</v>
      </c>
      <c r="FH50" s="62">
        <f>VLOOKUP($B50,RD_15[#All],FH$2,0)/FH$1</f>
        <v>3.7946859903381642</v>
      </c>
      <c r="FI50" s="62">
        <f>VLOOKUP($B50,RD_15[#All],FI$2,0)/FI$1</f>
        <v>3.7501725327812281</v>
      </c>
      <c r="FJ50" s="62">
        <f>VLOOKUP($B50,RD_15[#All],FJ$2,0)/FJ$1</f>
        <v>3.8072089947089949</v>
      </c>
      <c r="FK50" s="62">
        <f>VLOOKUP($B50,RD_15[#All],FK$2,0)/FK$1</f>
        <v>3.8712905452035891</v>
      </c>
      <c r="FL50" s="62">
        <f>VLOOKUP($B50,RD_15[#All],FL$2,0)/FL$1</f>
        <v>3.6814574314574315</v>
      </c>
      <c r="FM50" s="62">
        <f>VLOOKUP($B50,RD_15[#All],FM$2,0)/FM$1</f>
        <v>3.6919879062736203</v>
      </c>
      <c r="FN50" s="62">
        <f>VLOOKUP($B50,RD_15[#All],FN$2,0)/FN$1</f>
        <v>3.7592592592592591</v>
      </c>
      <c r="FO50" s="62">
        <f>VLOOKUP($B50,RD_15[#All],FO$2,0)/FO$1</f>
        <v>3.7399848828420255</v>
      </c>
      <c r="FP50" s="62">
        <f>VLOOKUP($B50,RD_15[#All],FP$2,0)/FP$1</f>
        <v>3.7362055933484504</v>
      </c>
      <c r="FQ50" s="62">
        <f>VLOOKUP($B50,RD_15[#All],FQ$2,0)/FQ$1</f>
        <v>3.7392290249433104</v>
      </c>
      <c r="FR50" s="62">
        <f>VLOOKUP($B50,RD_15[#All],FR$2,0)/FR$1</f>
        <v>3.7430083144368855</v>
      </c>
      <c r="FS50" s="62">
        <f>VLOOKUP($B50,RD_15[#All],FS$2,0)/FS$1</f>
        <v>3.7600151171579741</v>
      </c>
      <c r="FT50" s="62">
        <f>VLOOKUP($B50,RD_15[#All],FT$2,0)/FT$1</f>
        <v>3.7951625094482235</v>
      </c>
      <c r="FU50" s="62">
        <f>VLOOKUP($B50,RD_15[#All],FU$2,0)/FU$1</f>
        <v>3.8148148148148144</v>
      </c>
      <c r="FV50" s="62">
        <f>VLOOKUP($B50,RD_15[#All],FV$2,0)/FV$1</f>
        <v>3.7558578987150413</v>
      </c>
      <c r="FW50" s="62">
        <f>VLOOKUP($B50,RD_15[#All],FW$2,0)/FW$1</f>
        <v>3.7600151171579741</v>
      </c>
      <c r="FX50" s="62">
        <f>VLOOKUP($B50,RD_15[#All],FX$2,0)/FX$1</f>
        <v>3.7868480725623579</v>
      </c>
      <c r="FY50" s="62">
        <f>VLOOKUP($B50,RD_15[#All],FY$2,0)/FY$1</f>
        <v>3.7985638699924413</v>
      </c>
      <c r="FZ50" s="62">
        <f>VLOOKUP($B50,RD_15[#All],FZ$2,0)/FZ$1</f>
        <v>3.7571428571428571</v>
      </c>
      <c r="GA50" s="62">
        <f>VLOOKUP($B50,RD_15[#All],GA$2,0)/GA$1</f>
        <v>3.7967372134038802</v>
      </c>
      <c r="GB50" s="62">
        <f>VLOOKUP($B50,RD_15[#All],GB$2,0)/GB$1</f>
        <v>3.6865079365079367</v>
      </c>
      <c r="GC50" s="62">
        <f>VLOOKUP($B50,RD_15[#All],GC$2,0)/GC$1</f>
        <v>3.7910052910052907</v>
      </c>
      <c r="GD50" s="62">
        <f>VLOOKUP($B50,RD_15[#All],GD$2,0)/GD$1</f>
        <v>3.7762660619803476</v>
      </c>
      <c r="GE50" s="62">
        <f>VLOOKUP($B50,RD_15[#All],GE$2,0)/GE$1</f>
        <v>3.8091458805744516</v>
      </c>
      <c r="GF50" s="62">
        <f>VLOOKUP($B50,RD_15[#All],GF$2,0)/GF$1</f>
        <v>3.7989417989417986</v>
      </c>
      <c r="GG50" s="62">
        <f>VLOOKUP($B50,RD_15[#All],GG$2,0)/GG$1</f>
        <v>3.7645502645502642</v>
      </c>
      <c r="GH50" s="62">
        <f>VLOOKUP($B50,RD_15[#All],GH$2,0)/GH$1</f>
        <v>3.803099017384731</v>
      </c>
      <c r="GI50" s="62">
        <f>VLOOKUP($B50,RD_15[#All],GI$2,0)/GI$1</f>
        <v>3.7577475434618286</v>
      </c>
      <c r="GJ50" s="62">
        <f>VLOOKUP($B50,RD_15[#All],GJ$2,0)/GJ$1</f>
        <v>3.8027210884353742</v>
      </c>
      <c r="GK50" s="62">
        <f>VLOOKUP($B50,RD_15[#All],GK$2,0)/GK$1</f>
        <v>3.7252456538170824</v>
      </c>
      <c r="GL50" s="62">
        <f>VLOOKUP($B50,RD_15[#All],GL$2,0)/GL$1</f>
        <v>3.801587301587301</v>
      </c>
      <c r="GM50" s="62">
        <f>VLOOKUP($B50,RD_15[#All],GM$2,0)/GM$1</f>
        <v>3.7278911564625847</v>
      </c>
      <c r="GN50" s="62">
        <f>VLOOKUP($B50,RD_15[#All],GN$2,0)/GN$1</f>
        <v>3.7626606198034769</v>
      </c>
      <c r="GO50" s="62">
        <f>VLOOKUP($B50,RD_15[#All],GO$2,0)/GO$1</f>
        <v>3.782142857142857</v>
      </c>
      <c r="GP50" s="62">
        <f>VLOOKUP($B50,RD_15[#All],GP$2,0)/GP$1</f>
        <v>3.7607142857142857</v>
      </c>
      <c r="GQ50" s="62">
        <f>VLOOKUP($B50,RD_15[#All],GQ$2,0)/GQ$1</f>
        <v>3.7809523809523808</v>
      </c>
      <c r="GR50" s="62">
        <f>VLOOKUP($B50,RD_15[#All],GR$2,0)/GR$1</f>
        <v>3.6973585420790394</v>
      </c>
      <c r="GS50" s="62">
        <f>VLOOKUP($B50,RD_15[#All],GS$2,0)/GS$1</f>
        <v>3.8231909077830526</v>
      </c>
      <c r="GT50" s="62">
        <f>VLOOKUP($B50,RD_15[#All],GT$2,0)/GT$1</f>
        <v>3.7586342229199374</v>
      </c>
      <c r="GU50" s="62">
        <f>VLOOKUP($B50,RD_15[#All],GU$2,0)/GU$1</f>
        <v>3.7514518002322879</v>
      </c>
      <c r="GV50" s="62">
        <f>VLOOKUP($B50,RD_15[#All],GV$2,0)/GV$1</f>
        <v>3.7720974677496417</v>
      </c>
      <c r="GW50" s="62">
        <f>VLOOKUP($B50,RD_15[#All],GW$2,0)/GW$1</f>
        <v>3.8213425129087777</v>
      </c>
      <c r="GX50" s="62">
        <f>VLOOKUP($B50,RD_15[#All],GX$2,0)/GX$1</f>
        <v>3.7568681318681323</v>
      </c>
      <c r="GY50" s="62">
        <f>VLOOKUP($B50,RD_15[#All],GY$2,0)/GY$1</f>
        <v>3.7393351989625288</v>
      </c>
      <c r="GZ50" s="62">
        <f>VLOOKUP($B50,RD_15[#All],GZ$2,0)/GZ$1</f>
        <v>3.8543171114599684</v>
      </c>
      <c r="HA50" s="62">
        <f>VLOOKUP($B50,RD_15[#All],HA$2,0)/HA$1</f>
        <v>3.6144290492116578</v>
      </c>
      <c r="HB50" s="62">
        <f>VLOOKUP($B50,RD_15[#All],HB$2,0)/HB$1</f>
        <v>3.7216355073497933</v>
      </c>
      <c r="HC50" s="62">
        <f>VLOOKUP($B50,RD_15[#All],HC$2,0)/HC$1</f>
        <v>3.6823890395318966</v>
      </c>
      <c r="HD50" s="62">
        <f>VLOOKUP($B50,RD_15[#All],HD$2,0)/HD$1</f>
        <v>3.7557000822306938</v>
      </c>
      <c r="HE50" s="62">
        <f>VLOOKUP($B50,RD_15[#All],HE$2,0)/HE$1</f>
        <v>3.6939458057470484</v>
      </c>
      <c r="HF50" s="62">
        <f>VLOOKUP($B50,RD_15[#All],HF$2,0)/HF$1</f>
        <v>3.7490134175217045</v>
      </c>
      <c r="HG50" s="62">
        <f>VLOOKUP($B50,RD_15[#All],HG$2,0)/HG$1</f>
        <v>3.7542517006802725</v>
      </c>
      <c r="HH50" s="62">
        <f>VLOOKUP($B50,RD_15[#All],HH$2,0)/HH$1</f>
        <v>3.75</v>
      </c>
      <c r="HI50" s="62">
        <f>VLOOKUP($B50,RD_15[#All],HI$2,0)/HI$1</f>
        <v>3.8190737833594977</v>
      </c>
      <c r="HJ50" s="62">
        <f>VLOOKUP($B50,RD_15[#All],HJ$2,0)/HJ$1</f>
        <v>3.8202488202488194</v>
      </c>
      <c r="HK50" s="62">
        <f>VLOOKUP($B50,RD_15[#All],HK$2,0)/HK$1</f>
        <v>3.815996034041147</v>
      </c>
      <c r="HL50" s="62">
        <f>VLOOKUP($B50,RD_15[#All],HL$2,0)/HL$1</f>
        <v>3.770277341705913</v>
      </c>
      <c r="HM50" s="62">
        <f>VLOOKUP($B50,RD_15[#All],HM$2,0)/HM$1</f>
        <v>3.5949764521193095</v>
      </c>
      <c r="HN50" s="62">
        <f>VLOOKUP($B50,RD_15[#All],HN$2,0)/HN$1</f>
        <v>3.5586147982652117</v>
      </c>
      <c r="HO50" s="62">
        <f>VLOOKUP($B50,RD_15[#All],HO$2,0)/HO$1</f>
        <v>3.7228939413852014</v>
      </c>
      <c r="HP50" s="62">
        <f>VLOOKUP($B50,RD_15[#All],HP$2,0)/HP$1</f>
        <v>3.6530893349075169</v>
      </c>
      <c r="HQ50" s="62">
        <f>VLOOKUP($B50,RD_15[#All],HQ$2,0)/HQ$1</f>
        <v>3.6044912923923</v>
      </c>
      <c r="HR50" s="62">
        <f>VLOOKUP($B50,RD_15[#All],HR$2,0)/HR$1</f>
        <v>3.5858585858585861</v>
      </c>
      <c r="HS50" s="62">
        <f>VLOOKUP($B50,RD_15[#All],HS$2,0)/HS$1</f>
        <v>3.6859207968901853</v>
      </c>
      <c r="HT50" s="62">
        <f>VLOOKUP($B50,RD_15[#All],HT$2,0)/HT$1</f>
        <v>3.6047356628111187</v>
      </c>
      <c r="HU50" s="62">
        <f>VLOOKUP($B50,RD_15[#All],HU$2,0)/HU$1</f>
        <v>3.7030826316540608</v>
      </c>
      <c r="HV50" s="62">
        <f>VLOOKUP($B50,RD_15[#All],HV$2,0)/HV$1</f>
        <v>3.7326958755530191</v>
      </c>
      <c r="HW50" s="62">
        <f>VLOOKUP($B50,RD_15[#All],HW$2,0)/HW$1</f>
        <v>3.7841444270015701</v>
      </c>
      <c r="HX50" s="62">
        <f>VLOOKUP($B50,RD_15[#All],HX$2,0)/HX$1</f>
        <v>3.7566718995290422</v>
      </c>
      <c r="HY50" s="62">
        <f>VLOOKUP($B50,RD_15[#All],HY$2,0)/HY$1</f>
        <v>3.7731554160125587</v>
      </c>
      <c r="HZ50" s="62">
        <f>VLOOKUP($B50,RD_15[#All],HZ$2,0)/HZ$1</f>
        <v>3.7089780967331984</v>
      </c>
      <c r="IA50" s="62">
        <f>VLOOKUP($B50,RD_15[#All],IA$2,0)/IA$1</f>
        <v>3.8151491365777077</v>
      </c>
      <c r="IB50" s="62">
        <f>VLOOKUP($B50,RD_15[#All],IB$2,0)/IB$1</f>
        <v>3.7246766838603569</v>
      </c>
      <c r="IC50" s="62">
        <f>VLOOKUP($B50,RD_15[#All],IC$2,0)/IC$1</f>
        <v>3.7931711145996858</v>
      </c>
      <c r="ID50" s="62">
        <f>VLOOKUP($B50,RD_15[#All],ID$2,0)/ID$1</f>
        <v>3.7299843014128724</v>
      </c>
      <c r="IE50" s="62">
        <f>VLOOKUP($B50,RD_15[#All],IE$2,0)/IE$1</f>
        <v>3.7480376766091048</v>
      </c>
      <c r="IF50" s="62">
        <f>VLOOKUP($B50,RD_15[#All],IF$2,0)/IF$1</f>
        <v>3.7574568288854002</v>
      </c>
      <c r="IG50" s="62">
        <f>VLOOKUP($B50,RD_15[#All],IG$2,0)/IG$1</f>
        <v>3.6256260746056661</v>
      </c>
      <c r="IH50" s="62">
        <f>VLOOKUP($B50,RD_15[#All],IH$2,0)/IH$1</f>
        <v>3.6824400089706213</v>
      </c>
      <c r="II50" s="62">
        <f>VLOOKUP($B50,RD_15[#All],II$2,0)/II$1</f>
        <v>3.6114225910144278</v>
      </c>
      <c r="IJ50" s="62">
        <f>VLOOKUP($B50,RD_15[#All],IJ$2,0)/IJ$1</f>
        <v>3.6891679748822601</v>
      </c>
      <c r="IK50" s="62">
        <f>VLOOKUP($B50,RD_15[#All],IK$2,0)/IK$1</f>
        <v>3.7782574568288854</v>
      </c>
      <c r="IL50" s="62">
        <f>VLOOKUP($B50,RD_15[#All],IL$2,0)/IL$1</f>
        <v>3.7951334379905806</v>
      </c>
      <c r="IM50" s="62">
        <f>VLOOKUP($B50,RD_15[#All],IM$2,0)/IM$1</f>
        <v>3.6393249607535316</v>
      </c>
      <c r="IN50" s="62">
        <f>VLOOKUP($B50,RD_15[#All],IN$2,0)/IN$1</f>
        <v>3.6686103012633624</v>
      </c>
      <c r="IO50" s="62">
        <f>VLOOKUP($B50,RD_15[#All],IO$2,0)/IO$1</f>
        <v>3.7146781789638932</v>
      </c>
      <c r="IP50" s="62">
        <f>VLOOKUP($B50,RD_15[#All],IP$2,0)/IP$1</f>
        <v>3.6480526276444643</v>
      </c>
      <c r="IQ50" s="62">
        <f>VLOOKUP($B50,RD_15[#All],IQ$2,0)/IQ$1</f>
        <v>3.6793563579277864</v>
      </c>
      <c r="IR50" s="62">
        <f>VLOOKUP($B50,RD_15[#All],IR$2,0)/IR$1</f>
        <v>3.6506690588323241</v>
      </c>
      <c r="IS50" s="62">
        <f>VLOOKUP($B50,RD_15[#All],IS$2,0)/IS$1</f>
        <v>3.7026239067055391</v>
      </c>
      <c r="IT50" s="62">
        <f>VLOOKUP($B50,RD_15[#All],IT$2,0)/IT$1</f>
        <v>3.6663676459594825</v>
      </c>
      <c r="IU50" s="62">
        <f>VLOOKUP($B50,RD_15[#All],IU$2,0)/IU$1</f>
        <v>3.6596396800478432</v>
      </c>
      <c r="IV50" s="62">
        <f>VLOOKUP($B50,RD_15[#All],IV$2,0)/IV$1</f>
        <v>3.7142109591089181</v>
      </c>
      <c r="IW50" s="62">
        <f>VLOOKUP($B50,RD_15[#All],IW$2,0)/IW$1</f>
        <v>3.6727218359871419</v>
      </c>
      <c r="IX50" s="62">
        <f>VLOOKUP($B50,RD_15[#All],IX$2,0)/IX$1</f>
        <v>3.7082305449652386</v>
      </c>
      <c r="IY50" s="62">
        <f>VLOOKUP($B50,RD_15[#All],IY$2,0)/IY$1</f>
        <v>3.7228078044404573</v>
      </c>
      <c r="IZ50" s="62">
        <f>VLOOKUP($B50,RD_15[#All],IZ$2,0)/IZ$1</f>
        <v>3.8115455972598831</v>
      </c>
      <c r="JA50" s="62">
        <f>VLOOKUP($B50,RD_15[#All],JA$2,0)/JA$1</f>
        <v>3.7482928161704452</v>
      </c>
      <c r="JB50" s="62">
        <f>VLOOKUP($B50,RD_15[#All],JB$2,0)/JB$1</f>
        <v>3.8386458262234662</v>
      </c>
      <c r="JC50" s="62">
        <f>VLOOKUP($B50,RD_15[#All],JC$2,0)/JC$1</f>
        <v>3.8349063349063348</v>
      </c>
      <c r="JD50" s="62">
        <f>VLOOKUP($B50,RD_15[#All],JD$2,0)/JD$1</f>
        <v>3.7581944823818629</v>
      </c>
      <c r="JE50" s="62">
        <f>VLOOKUP($B50,RD_15[#All],JE$2,0)/JE$1</f>
        <v>3.8827838827838832</v>
      </c>
      <c r="JF50" s="62">
        <f>VLOOKUP($B50,RD_15[#All],JF$2,0)/JF$1</f>
        <v>3.8415489344234248</v>
      </c>
      <c r="JG50" s="62">
        <f>VLOOKUP($B50,RD_15[#All],JG$2,0)/JG$1</f>
        <v>3.7620952576332609</v>
      </c>
      <c r="JH50" s="62">
        <f>VLOOKUP($B50,RD_15[#All],JH$2,0)/JH$1</f>
        <v>3.8982446125303269</v>
      </c>
      <c r="JI50" s="62">
        <f>VLOOKUP($B50,RD_15[#All],JI$2,0)/JI$1</f>
        <v>3.8850590403385441</v>
      </c>
      <c r="JJ50" s="62">
        <f>VLOOKUP($B50,RD_15[#All],JJ$2,0)/JJ$1</f>
        <v>3.8256774281619004</v>
      </c>
      <c r="JK50" s="62">
        <f>VLOOKUP($B50,RD_15[#All],JK$2,0)/JK$1</f>
        <v>3.886470672184958</v>
      </c>
      <c r="JL50" s="62">
        <f>VLOOKUP($B50,RD_15[#All],JL$2,0)/JL$1</f>
        <v>3.8474921218487395</v>
      </c>
      <c r="JM50" s="62">
        <f>VLOOKUP($B50,RD_15[#All],JM$2,0)/JM$1</f>
        <v>3.6706167343197587</v>
      </c>
      <c r="JN50" s="62">
        <f>VLOOKUP($B50,RD_15[#All],JN$2,0)/JN$1</f>
        <v>3.6952620244077528</v>
      </c>
      <c r="JO50" s="62">
        <f>VLOOKUP($B50,RD_15[#All],JO$2,0)/JO$1</f>
        <v>3.7822443367814587</v>
      </c>
      <c r="JP50" s="62">
        <f>VLOOKUP($B50,RD_15[#All],JP$2,0)/JP$1</f>
        <v>3.774529042386185</v>
      </c>
      <c r="JQ50" s="62">
        <f>VLOOKUP($B50,RD_15[#All],JQ$2,0)/JQ$1</f>
        <v>3.8230420373277521</v>
      </c>
      <c r="JR50" s="62">
        <f>VLOOKUP($B50,RD_15[#All],JR$2,0)/JR$1</f>
        <v>3.7855398569684287</v>
      </c>
      <c r="JS50" s="62">
        <f>VLOOKUP($B50,RD_15[#All],JS$2,0)/JS$1</f>
        <v>3.8342092689918781</v>
      </c>
      <c r="JT50" s="62">
        <f>VLOOKUP($B50,RD_15[#All],JT$2,0)/JT$1</f>
        <v>3.8589605882838964</v>
      </c>
      <c r="JU50" s="62">
        <f>VLOOKUP($B50,RD_15[#All],JU$2,0)/JU$1</f>
        <v>3.8597117168545743</v>
      </c>
      <c r="JV50" s="62">
        <f>VLOOKUP($B50,RD_15[#All],JV$2,0)/JV$1</f>
        <v>3.7581254724111863</v>
      </c>
      <c r="JW50" s="62">
        <f>VLOOKUP($B50,RD_15[#All],JW$2,0)/JW$1</f>
        <v>3.7445200302343156</v>
      </c>
      <c r="JX50" s="62">
        <f>VLOOKUP($B50,RD_15[#All],JX$2,0)/JX$1</f>
        <v>3.7456538170823883</v>
      </c>
      <c r="JY50" s="62">
        <f>VLOOKUP($B50,RD_15[#All],JY$2,0)/JY$1</f>
        <v>3.7607709750566891</v>
      </c>
      <c r="JZ50" s="62">
        <f>VLOOKUP($B50,RD_15[#All],JZ$2,0)/JZ$1</f>
        <v>3.6473922902494329</v>
      </c>
      <c r="KA50" s="62">
        <f>VLOOKUP($B50,RD_15[#All],KA$2,0)/KA$1</f>
        <v>3.6787603930461068</v>
      </c>
      <c r="KB50" s="62">
        <f>VLOOKUP($B50,RD_15[#All],KB$2,0)/KB$1</f>
        <v>3.755479969765684</v>
      </c>
      <c r="KC50" s="62">
        <f>VLOOKUP($B50,RD_15[#All],KC$2,0)/KC$1</f>
        <v>3.6772486772486768</v>
      </c>
      <c r="KD50" s="62">
        <f>VLOOKUP($B50,RD_15[#All],KD$2,0)/KD$1</f>
        <v>3.6832955404383974</v>
      </c>
      <c r="KE50" s="62">
        <f>VLOOKUP($B50,RD_15[#All],KE$2,0)/KE$1</f>
        <v>3.7978080120937259</v>
      </c>
      <c r="KF50" s="62">
        <f>VLOOKUP($B50,RD_15[#All],KF$2,0)/KF$1</f>
        <v>3.7322291235334708</v>
      </c>
      <c r="KG50" s="62">
        <f>VLOOKUP($B50,RD_15[#All],KG$2,0)/KG$1</f>
        <v>3.7849584278155701</v>
      </c>
      <c r="KH50" s="62">
        <f>VLOOKUP($B50,RD_15[#All],KH$2,0)/KH$1</f>
        <v>3.7777777777777777</v>
      </c>
      <c r="KI50" s="62">
        <f>VLOOKUP($B50,RD_15[#All],KI$2,0)/KI$1</f>
        <v>3.8007936507936506</v>
      </c>
      <c r="KJ50" s="62">
        <f>VLOOKUP($B50,RD_15[#All],KJ$2,0)/KJ$1</f>
        <v>3.7353174603174599</v>
      </c>
      <c r="KK50" s="62">
        <f>VLOOKUP($B50,RD_15[#All],KK$2,0)/KK$1</f>
        <v>3.7424603174603175</v>
      </c>
      <c r="KL50" s="62">
        <f>VLOOKUP($B50,RD_15[#All],KL$2,0)/KL$1</f>
        <v>3.7420091324200913</v>
      </c>
      <c r="KM50" s="62">
        <f>VLOOKUP($B50,RD_15[#All],KM$2,0)/KM$1</f>
        <v>3.778919330289193</v>
      </c>
      <c r="KN50" s="62">
        <f>VLOOKUP($B50,RD_15[#All],KN$2,0)/KN$1</f>
        <v>3.752370117557831</v>
      </c>
      <c r="KO50" s="62">
        <f>VLOOKUP($B50,RD_15[#All],KO$2,0)/KO$1</f>
        <v>3.7481987106560486</v>
      </c>
      <c r="KP50" s="62">
        <f>VLOOKUP($B50,RD_15[#All],KP$2,0)/KP$1</f>
        <v>3.7516116799393249</v>
      </c>
      <c r="KQ50" s="62">
        <f>VLOOKUP($B50,RD_15[#All],KQ$2,0)/KQ$1</f>
        <v>3.6656282450674977</v>
      </c>
      <c r="KR50" s="62">
        <f>VLOOKUP($B50,RD_15[#All],KR$2,0)/KR$1</f>
        <v>3.7117937049677665</v>
      </c>
      <c r="KS50" s="62">
        <f>VLOOKUP($B50,RD_15[#All],KS$2,0)/KS$1</f>
        <v>3.7080015168752372</v>
      </c>
      <c r="KT50" s="62">
        <f>VLOOKUP($B50,RD_15[#All],KT$2,0)/KT$1</f>
        <v>3.7773985589685251</v>
      </c>
      <c r="KU50" s="62">
        <f>VLOOKUP($B50,RD_15[#All],KU$2,0)/KU$1</f>
        <v>3.7254455821008721</v>
      </c>
      <c r="KV50" s="62">
        <f>VLOOKUP($B50,RD_15[#All],KV$2,0)/KV$1</f>
        <v>3.8071278825995809</v>
      </c>
      <c r="KW50" s="62">
        <f>VLOOKUP($B50,RD_15[#All],KW$2,0)/KW$1</f>
        <v>3.7652635570724309</v>
      </c>
      <c r="KX50" s="62">
        <f>VLOOKUP($B50,RD_15[#All],KX$2,0)/KX$1</f>
        <v>3.8269085411942552</v>
      </c>
      <c r="KY50" s="62">
        <f>VLOOKUP($B50,RD_15[#All],KY$2,0)/KY$1</f>
        <v>3.8170634920634918</v>
      </c>
      <c r="KZ50" s="62">
        <f>VLOOKUP($B50,RD_15[#All],KZ$2,0)/KZ$1</f>
        <v>3.7853174603174602</v>
      </c>
      <c r="LA50" s="62">
        <f>VLOOKUP($B50,RD_15[#All],LA$2,0)/LA$1</f>
        <v>3.7209576138147566</v>
      </c>
      <c r="LB50" s="62">
        <f>VLOOKUP($B50,RD_15[#All],LB$2,0)/LB$1</f>
        <v>3.6198894273428439</v>
      </c>
      <c r="LC50" s="62">
        <f>VLOOKUP($B50,RD_15[#All],LC$2,0)/LC$1</f>
        <v>3.7956349206349205</v>
      </c>
      <c r="LD50" s="62">
        <f>VLOOKUP($B50,RD_15[#All],LD$2,0)/LD$1</f>
        <v>3.7104732002691185</v>
      </c>
      <c r="LE50" s="62">
        <f>VLOOKUP($B50,RD_15[#All],LE$2,0)/LE$1</f>
        <v>3.7153322867608578</v>
      </c>
      <c r="LF50" s="62">
        <f>VLOOKUP($B50,RD_15[#All],LF$2,0)/LF$1</f>
        <v>3.683561336622561</v>
      </c>
      <c r="LG50" s="62">
        <f>VLOOKUP($B50,RD_15[#All],LG$2,0)/LG$1</f>
        <v>3.7555555555555555</v>
      </c>
      <c r="LH50" s="62">
        <f>VLOOKUP($B50,RD_15[#All],LH$2,0)/LH$1</f>
        <v>3.6829711641741718</v>
      </c>
      <c r="LI50" s="62">
        <f>VLOOKUP($B50,RD_15[#All],LI$2,0)/LI$1</f>
        <v>3.6887941989982802</v>
      </c>
      <c r="LJ50" s="62">
        <f>VLOOKUP($B50,RD_15[#All],LJ$2,0)/LJ$1</f>
        <v>3.6955901241615527</v>
      </c>
      <c r="LK50" s="62">
        <f>VLOOKUP($B50,RD_15[#All],LK$2,0)/LK$1</f>
        <v>3.6832810047095759</v>
      </c>
      <c r="LL50" s="62">
        <f>VLOOKUP($B50,RD_15[#All],LL$2,0)/LL$1</f>
        <v>3.6872056514913658</v>
      </c>
      <c r="LM50" s="62">
        <f>VLOOKUP($B50,RD_15[#All],LM$2,0)/LM$1</f>
        <v>3.7306570980040368</v>
      </c>
      <c r="LN50" s="62">
        <f>VLOOKUP($B50,RD_15[#All],LN$2,0)/LN$1</f>
        <v>3.6764595948269414</v>
      </c>
      <c r="LO50" s="62">
        <f>VLOOKUP($B50,RD_15[#All],LO$2,0)/LO$1</f>
        <v>3.6469312999925245</v>
      </c>
      <c r="LP50" s="62">
        <f>VLOOKUP($B50,RD_15[#All],LP$2,0)/LP$1</f>
        <v>3.7018763549375793</v>
      </c>
      <c r="LQ50" s="62">
        <f>VLOOKUP($B50,RD_15[#All],LQ$2,0)/LQ$1</f>
        <v>3.6753382671750012</v>
      </c>
      <c r="LR50" s="62">
        <f>VLOOKUP($B50,RD_15[#All],LR$2,0)/LR$1</f>
        <v>3.6357180234731254</v>
      </c>
      <c r="LS50" s="62">
        <f>VLOOKUP($B50,RD_15[#All],LS$2,0)/LS$1</f>
        <v>3.7674052332032786</v>
      </c>
      <c r="LT50" s="62">
        <f>VLOOKUP($B50,RD_15[#All],LT$2,0)/LT$1</f>
        <v>3.6887755102040813</v>
      </c>
      <c r="LU50" s="62">
        <f>VLOOKUP($B50,RD_15[#All],LU$2,0)/LU$1</f>
        <v>3.7766875981161694</v>
      </c>
      <c r="LV50" s="62">
        <f>VLOOKUP($B50,RD_15[#All],LV$2,0)/LV$1</f>
        <v>3.6707221350078489</v>
      </c>
      <c r="LW50" s="62">
        <f>VLOOKUP($B50,RD_15[#All],LW$2,0)/LW$1</f>
        <v>3.8320251177394034</v>
      </c>
      <c r="LX50" s="62">
        <f>VLOOKUP($B50,RD_15[#All],LX$2,0)/LX$1</f>
        <v>3.8069073783359495</v>
      </c>
      <c r="LY50" s="62">
        <f>VLOOKUP($B50,RD_15[#All],LY$2,0)/LY$1</f>
        <v>3.7115384615384617</v>
      </c>
      <c r="LZ50" s="62">
        <f>VLOOKUP($B50,RD_15[#All],LZ$2,0)/LZ$1</f>
        <v>3.6992599237497195</v>
      </c>
      <c r="MA50" s="62">
        <f>VLOOKUP($B50,RD_15[#All],MA$2,0)/MA$1</f>
        <v>3.7530836510428345</v>
      </c>
      <c r="MB50" s="62">
        <f>VLOOKUP($B50,RD_15[#All],MB$2,0)/MB$1</f>
        <v>3.7493458922030349</v>
      </c>
      <c r="MC50" s="62">
        <f>VLOOKUP($B50,RD_15[#All],MC$2,0)/MC$1</f>
        <v>3.6435673170367044</v>
      </c>
      <c r="MD50" s="62">
        <f>VLOOKUP($B50,RD_15[#All],MD$2,0)/MD$1</f>
        <v>3.7276668909321966</v>
      </c>
      <c r="ME50" s="62">
        <f>VLOOKUP($B50,RD_15[#All],ME$2,0)/ME$1</f>
        <v>3.7631755999102934</v>
      </c>
      <c r="MF50" s="62">
        <f>VLOOKUP($B50,RD_15[#All],MF$2,0)/MF$1</f>
        <v>3.7343948568438363</v>
      </c>
      <c r="MG50" s="62">
        <f>VLOOKUP($B50,RD_15[#All],MG$2,0)/MG$1</f>
        <v>3.770277341705913</v>
      </c>
      <c r="MH50" s="62">
        <f>VLOOKUP($B50,RD_15[#All],MH$2,0)/MH$1</f>
        <v>3.7773790835015322</v>
      </c>
      <c r="MI50" s="62">
        <f>VLOOKUP($B50,RD_15[#All],MI$2,0)/MI$1</f>
        <v>3.7265455632802569</v>
      </c>
      <c r="MJ50" s="62">
        <f>VLOOKUP($B50,RD_15[#All],MJ$2,0)/MJ$1</f>
        <v>3.7668759811616952</v>
      </c>
      <c r="MK50" s="62">
        <f>VLOOKUP($B50,RD_15[#All],MK$2,0)/MK$1</f>
        <v>3.7755102040816326</v>
      </c>
      <c r="ML50" s="62">
        <f>VLOOKUP($B50,RD_15[#All],ML$2,0)/ML$1</f>
        <v>3.7736413246617326</v>
      </c>
      <c r="MM50" s="62">
        <f>VLOOKUP($B50,RD_15[#All],MM$2,0)/MM$1</f>
        <v>3.7478311162521689</v>
      </c>
      <c r="MN50" s="62">
        <f>VLOOKUP($B50,RD_15[#All],MN$2,0)/MN$1</f>
        <v>3.755494505494505</v>
      </c>
      <c r="MO50" s="62">
        <f>VLOOKUP($B50,RD_15[#All],MO$2,0)/MO$1</f>
        <v>3.7994505494505493</v>
      </c>
      <c r="MP50" s="62">
        <f>VLOOKUP($B50,RD_15[#All],MP$2,0)/MP$1</f>
        <v>3.7412587412587412</v>
      </c>
      <c r="MQ50" s="62">
        <f>VLOOKUP($B50,RD_15[#All],MQ$2,0)/MQ$1</f>
        <v>3.7545787545787541</v>
      </c>
      <c r="MR50" s="62">
        <f>VLOOKUP($B50,RD_15[#All],MR$2,0)/MR$1</f>
        <v>3.7549525304627345</v>
      </c>
      <c r="MS50" s="62">
        <f>VLOOKUP($B50,RD_15[#All],MS$2,0)/MS$1</f>
        <v>3.7967032967032965</v>
      </c>
      <c r="MT50" s="62">
        <f>VLOOKUP($B50,RD_15[#All],MT$2,0)/MT$1</f>
        <v>3.7384044526901672</v>
      </c>
      <c r="MU50" s="62">
        <f>VLOOKUP($B50,RD_15[#All],MU$2,0)/MU$1</f>
        <v>3.7710248934738728</v>
      </c>
      <c r="MV50" s="62">
        <f>VLOOKUP($B50,RD_15[#All],MV$2,0)/MV$1</f>
        <v>3.7815755672898539</v>
      </c>
      <c r="MW50" s="62">
        <f>VLOOKUP($B50,RD_15[#All],MW$2,0)/MW$1</f>
        <v>3.7460753532182101</v>
      </c>
      <c r="MX50" s="62">
        <f>VLOOKUP($B50,RD_15[#All],MX$2,0)/MX$1</f>
        <v>3.7665395828661135</v>
      </c>
      <c r="MY50" s="62">
        <f>VLOOKUP($B50,RD_15[#All],MY$2,0)/MY$1</f>
        <v>3.7527472527472527</v>
      </c>
      <c r="MZ50" s="62">
        <f>VLOOKUP($B50,RD_15[#All],MZ$2,0)/MZ$1</f>
        <v>3.747645211930926</v>
      </c>
      <c r="NA50" s="62">
        <f>VLOOKUP($B50,RD_15[#All],NA$2,0)/NA$1</f>
        <v>3.7920350326365364</v>
      </c>
      <c r="NB50" s="62">
        <f>VLOOKUP($B50,RD_15[#All],NB$2,0)/NB$1</f>
        <v>3.8135792778649922</v>
      </c>
      <c r="NC50" s="62">
        <f>VLOOKUP($B50,RD_15[#All],NC$2,0)/NC$1</f>
        <v>3.8218210361067499</v>
      </c>
      <c r="ND50" s="62">
        <f>VLOOKUP($B50,RD_15[#All],ND$2,0)/ND$1</f>
        <v>3.8190737833594977</v>
      </c>
      <c r="NE50" s="62">
        <f>IFERROR(AVERAGEIF(Inv_SY_B20[[#This Row],[BLK1_INV1]:[BLK12_INV31]],"&gt;"&amp;0.1,Inv_SY_B20[[#This Row],[BLK1_INV1]:[BLK12_INV31]]),"")</f>
        <v>3.747474570334151</v>
      </c>
    </row>
    <row r="51" spans="2:369" x14ac:dyDescent="0.35">
      <c r="B51" s="86">
        <f t="shared" si="7"/>
        <v>45792</v>
      </c>
      <c r="C51" s="62">
        <f>VLOOKUP($B51,RD_15[#All],C$2,0)/C$1</f>
        <v>1.8532695374800638</v>
      </c>
      <c r="D51" s="62">
        <f>VLOOKUP($B51,RD_15[#All],D$2,0)/D$1</f>
        <v>1.7950558213716108</v>
      </c>
      <c r="E51" s="62">
        <f>VLOOKUP($B51,RD_15[#All],E$2,0)/E$1</f>
        <v>1.8734848484848485</v>
      </c>
      <c r="F51" s="62">
        <f>VLOOKUP($B51,RD_15[#All],F$2,0)/F$1</f>
        <v>1.8734848484848485</v>
      </c>
      <c r="G51" s="62">
        <f>VLOOKUP($B51,RD_15[#All],G$2,0)/G$1</f>
        <v>1.8454545454545455</v>
      </c>
      <c r="H51" s="62">
        <f>VLOOKUP($B51,RD_15[#All],H$2,0)/H$1</f>
        <v>1.7646165527714504</v>
      </c>
      <c r="I51" s="62">
        <f>VLOOKUP($B51,RD_15[#All],I$2,0)/I$1</f>
        <v>1.9250191277735273</v>
      </c>
      <c r="J51" s="62">
        <f>VLOOKUP($B51,RD_15[#All],J$2,0)/J$1</f>
        <v>1.8022727272727272</v>
      </c>
      <c r="K51" s="62">
        <f>VLOOKUP($B51,RD_15[#All],K$2,0)/K$1</f>
        <v>1.8803030303030301</v>
      </c>
      <c r="L51" s="62">
        <f>VLOOKUP($B51,RD_15[#All],L$2,0)/L$1</f>
        <v>1.8795454545454544</v>
      </c>
      <c r="M51" s="62">
        <f>VLOOKUP($B51,RD_15[#All],M$2,0)/M$1</f>
        <v>1.8878787878787877</v>
      </c>
      <c r="N51" s="62">
        <f>VLOOKUP($B51,RD_15[#All],N$2,0)/N$1</f>
        <v>1.8765151515151515</v>
      </c>
      <c r="O51" s="62">
        <f>VLOOKUP($B51,RD_15[#All],O$2,0)/O$1</f>
        <v>1.8909090909090909</v>
      </c>
      <c r="P51" s="62">
        <f>VLOOKUP($B51,RD_15[#All],P$2,0)/P$1</f>
        <v>1.8818181818181818</v>
      </c>
      <c r="Q51" s="62">
        <f>VLOOKUP($B51,RD_15[#All],Q$2,0)/Q$1</f>
        <v>1.9090909090909092</v>
      </c>
      <c r="R51" s="62">
        <f>VLOOKUP($B51,RD_15[#All],R$2,0)/R$1</f>
        <v>1.9007575757575759</v>
      </c>
      <c r="S51" s="62">
        <f>VLOOKUP($B51,RD_15[#All],S$2,0)/S$1</f>
        <v>1.8628389154704943</v>
      </c>
      <c r="T51" s="62">
        <f>VLOOKUP($B51,RD_15[#All],T$2,0)/T$1</f>
        <v>1.9138755980861244</v>
      </c>
      <c r="U51" s="62">
        <f>VLOOKUP($B51,RD_15[#All],U$2,0)/U$1</f>
        <v>1.8916666666666666</v>
      </c>
      <c r="V51" s="62">
        <f>VLOOKUP($B51,RD_15[#All],V$2,0)/V$1</f>
        <v>1.9075757575757577</v>
      </c>
      <c r="W51" s="62">
        <f>VLOOKUP($B51,RD_15[#All],W$2,0)/W$1</f>
        <v>1.9651515151515149</v>
      </c>
      <c r="X51" s="62">
        <f>VLOOKUP($B51,RD_15[#All],X$2,0)/X$1</f>
        <v>1.9492424242424242</v>
      </c>
      <c r="Y51" s="62">
        <f>VLOOKUP($B51,RD_15[#All],Y$2,0)/Y$1</f>
        <v>1.9454545454545455</v>
      </c>
      <c r="Z51" s="62">
        <f>VLOOKUP($B51,RD_15[#All],Z$2,0)/Z$1</f>
        <v>1.9431818181818181</v>
      </c>
      <c r="AA51" s="62">
        <f>VLOOKUP($B51,RD_15[#All],AA$2,0)/AA$1</f>
        <v>1.9242424242424243</v>
      </c>
      <c r="AB51" s="62">
        <f>VLOOKUP($B51,RD_15[#All],AB$2,0)/AB$1</f>
        <v>1.928030303030303</v>
      </c>
      <c r="AC51" s="62">
        <f>VLOOKUP($B51,RD_15[#All],AC$2,0)/AC$1</f>
        <v>1.9712121212121212</v>
      </c>
      <c r="AD51" s="62">
        <f>VLOOKUP($B51,RD_15[#All],AD$2,0)/AD$1</f>
        <v>1.9621212121212122</v>
      </c>
      <c r="AE51" s="62">
        <f>VLOOKUP($B51,RD_15[#All],AE$2,0)/AE$1</f>
        <v>1.9856060606060608</v>
      </c>
      <c r="AF51" s="62">
        <f>VLOOKUP($B51,RD_15[#All],AF$2,0)/AF$1</f>
        <v>1.9613636363636362</v>
      </c>
      <c r="AG51" s="62">
        <f>VLOOKUP($B51,RD_15[#All],AG$2,0)/AG$1</f>
        <v>1.9492424242424242</v>
      </c>
      <c r="AH51" s="62">
        <f>VLOOKUP($B51,RD_15[#All],AH$2,0)/AH$1</f>
        <v>1.918181818181818</v>
      </c>
      <c r="AI51" s="62">
        <f>VLOOKUP($B51,RD_15[#All],AI$2,0)/AI$1</f>
        <v>1.8666666666666667</v>
      </c>
      <c r="AJ51" s="62">
        <f>VLOOKUP($B51,RD_15[#All],AJ$2,0)/AJ$1</f>
        <v>1.8341307814992025</v>
      </c>
      <c r="AK51" s="62">
        <f>VLOOKUP($B51,RD_15[#All],AK$2,0)/AK$1</f>
        <v>1.8381180223285485</v>
      </c>
      <c r="AL51" s="62">
        <f>VLOOKUP($B51,RD_15[#All],AL$2,0)/AL$1</f>
        <v>1.8644338118022328</v>
      </c>
      <c r="AM51" s="62">
        <f>VLOOKUP($B51,RD_15[#All],AM$2,0)/AM$1</f>
        <v>1.8899521531100478</v>
      </c>
      <c r="AN51" s="62">
        <f>VLOOKUP($B51,RD_15[#All],AN$2,0)/AN$1</f>
        <v>1.8748006379585325</v>
      </c>
      <c r="AO51" s="62">
        <f>VLOOKUP($B51,RD_15[#All],AO$2,0)/AO$1</f>
        <v>1.856060606060606</v>
      </c>
      <c r="AP51" s="62">
        <f>VLOOKUP($B51,RD_15[#All],AP$2,0)/AP$1</f>
        <v>1.8899521531100478</v>
      </c>
      <c r="AQ51" s="62">
        <f>VLOOKUP($B51,RD_15[#All],AQ$2,0)/AQ$1</f>
        <v>1.7583333333333333</v>
      </c>
      <c r="AR51" s="62">
        <f>VLOOKUP($B51,RD_15[#All],AR$2,0)/AR$1</f>
        <v>1.9022824536376606</v>
      </c>
      <c r="AS51" s="62">
        <f>VLOOKUP($B51,RD_15[#All],AS$2,0)/AS$1</f>
        <v>1.9403606102635231</v>
      </c>
      <c r="AT51" s="62">
        <f>VLOOKUP($B51,RD_15[#All],AT$2,0)/AT$1</f>
        <v>1.9305555555555556</v>
      </c>
      <c r="AU51" s="62">
        <f>VLOOKUP($B51,RD_15[#All],AU$2,0)/AU$1</f>
        <v>1.9466374269005846</v>
      </c>
      <c r="AV51" s="62">
        <f>VLOOKUP($B51,RD_15[#All],AV$2,0)/AV$1</f>
        <v>1.9985528219971058</v>
      </c>
      <c r="AW51" s="62">
        <f>VLOOKUP($B51,RD_15[#All],AW$2,0)/AW$1</f>
        <v>1.9939678284182307</v>
      </c>
      <c r="AX51" s="62">
        <f>VLOOKUP($B51,RD_15[#All],AX$2,0)/AX$1</f>
        <v>1.98252688172043</v>
      </c>
      <c r="AY51" s="62">
        <f>VLOOKUP($B51,RD_15[#All],AY$2,0)/AY$1</f>
        <v>1.9248166259168704</v>
      </c>
      <c r="AZ51" s="62">
        <f>VLOOKUP($B51,RD_15[#All],AZ$2,0)/AZ$1</f>
        <v>1.9441730635031402</v>
      </c>
      <c r="BA51" s="62">
        <f>VLOOKUP($B51,RD_15[#All],BA$2,0)/BA$1</f>
        <v>1.9479472140762462</v>
      </c>
      <c r="BB51" s="62">
        <f>VLOOKUP($B51,RD_15[#All],BB$2,0)/BB$1</f>
        <v>1.885424220449601</v>
      </c>
      <c r="BC51" s="62">
        <f>VLOOKUP($B51,RD_15[#All],BC$2,0)/BC$1</f>
        <v>1.8643578643578642</v>
      </c>
      <c r="BD51" s="62">
        <f>VLOOKUP($B51,RD_15[#All],BD$2,0)/BD$1</f>
        <v>1.8778467908902692</v>
      </c>
      <c r="BE51" s="62">
        <f>VLOOKUP($B51,RD_15[#All],BE$2,0)/BE$1</f>
        <v>1.8570441988950273</v>
      </c>
      <c r="BF51" s="62">
        <f>VLOOKUP($B51,RD_15[#All],BF$2,0)/BF$1</f>
        <v>1.9034289713086074</v>
      </c>
      <c r="BG51" s="62">
        <f>VLOOKUP($B51,RD_15[#All],BG$2,0)/BG$1</f>
        <v>1.9119623655913978</v>
      </c>
      <c r="BH51" s="62">
        <f>VLOOKUP($B51,RD_15[#All],BH$2,0)/BH$1</f>
        <v>1.8267882187938289</v>
      </c>
      <c r="BI51" s="62">
        <f>VLOOKUP($B51,RD_15[#All],BI$2,0)/BI$1</f>
        <v>1.8322683706070289</v>
      </c>
      <c r="BJ51" s="62">
        <f>VLOOKUP($B51,RD_15[#All],BJ$2,0)/BJ$1</f>
        <v>1.8233657858136298</v>
      </c>
      <c r="BK51" s="62">
        <f>VLOOKUP($B51,RD_15[#All],BK$2,0)/BK$1</f>
        <v>1.875</v>
      </c>
      <c r="BL51" s="62">
        <f>VLOOKUP($B51,RD_15[#All],BL$2,0)/BL$1</f>
        <v>1.874203821656051</v>
      </c>
      <c r="BM51" s="62">
        <f>VLOOKUP($B51,RD_15[#All],BM$2,0)/BM$1</f>
        <v>1.8834310850439879</v>
      </c>
      <c r="BN51" s="62">
        <f>VLOOKUP($B51,RD_15[#All],BN$2,0)/BN$1</f>
        <v>2.0282953761214628</v>
      </c>
      <c r="BO51" s="62">
        <f>VLOOKUP($B51,RD_15[#All],BO$2,0)/BO$1</f>
        <v>1.9975845410628017</v>
      </c>
      <c r="BP51" s="62">
        <f>VLOOKUP($B51,RD_15[#All],BP$2,0)/BP$1</f>
        <v>2.015230183454483</v>
      </c>
      <c r="BQ51" s="62">
        <f>VLOOKUP($B51,RD_15[#All],BQ$2,0)/BQ$1</f>
        <v>2.0148378191856451</v>
      </c>
      <c r="BR51" s="62">
        <f>VLOOKUP($B51,RD_15[#All],BR$2,0)/BR$1</f>
        <v>2.0479641131815045</v>
      </c>
      <c r="BS51" s="62">
        <f>VLOOKUP($B51,RD_15[#All],BS$2,0)/BS$1</f>
        <v>2.0051840331778124</v>
      </c>
      <c r="BT51" s="62">
        <f>VLOOKUP($B51,RD_15[#All],BT$2,0)/BT$1</f>
        <v>1.9558316080055209</v>
      </c>
      <c r="BU51" s="62">
        <f>VLOOKUP($B51,RD_15[#All],BU$2,0)/BU$1</f>
        <v>2.0365769496204278</v>
      </c>
      <c r="BV51" s="62">
        <f>VLOOKUP($B51,RD_15[#All],BV$2,0)/BV$1</f>
        <v>2.0538302277432714</v>
      </c>
      <c r="BW51" s="62">
        <f>VLOOKUP($B51,RD_15[#All],BW$2,0)/BW$1</f>
        <v>2.0037957211870254</v>
      </c>
      <c r="BX51" s="62">
        <f>VLOOKUP($B51,RD_15[#All],BX$2,0)/BX$1</f>
        <v>1.9909580942444791</v>
      </c>
      <c r="BY51" s="62">
        <f>VLOOKUP($B51,RD_15[#All],BY$2,0)/BY$1</f>
        <v>1.9982746721877156</v>
      </c>
      <c r="BZ51" s="62">
        <f>VLOOKUP($B51,RD_15[#All],BZ$2,0)/BZ$1</f>
        <v>2.0072150072150072</v>
      </c>
      <c r="CA51" s="62">
        <f>VLOOKUP($B51,RD_15[#All],CA$2,0)/CA$1</f>
        <v>1.9830447330447334</v>
      </c>
      <c r="CB51" s="62">
        <f>VLOOKUP($B51,RD_15[#All],CB$2,0)/CB$1</f>
        <v>1.9982746721877156</v>
      </c>
      <c r="CC51" s="62">
        <f>VLOOKUP($B51,RD_15[#All],CC$2,0)/CC$1</f>
        <v>2.0286404416839199</v>
      </c>
      <c r="CD51" s="62">
        <f>VLOOKUP($B51,RD_15[#All],CD$2,0)/CD$1</f>
        <v>2.0272601794340925</v>
      </c>
      <c r="CE51" s="62">
        <f>VLOOKUP($B51,RD_15[#All],CE$2,0)/CE$1</f>
        <v>2.0017253278122844</v>
      </c>
      <c r="CF51" s="62">
        <f>VLOOKUP($B51,RD_15[#All],CF$2,0)/CF$1</f>
        <v>2.0350529100529102</v>
      </c>
      <c r="CG51" s="62">
        <f>VLOOKUP($B51,RD_15[#All],CG$2,0)/CG$1</f>
        <v>2.0403726708074532</v>
      </c>
      <c r="CH51" s="62">
        <f>VLOOKUP($B51,RD_15[#All],CH$2,0)/CH$1</f>
        <v>2.0360750360750361</v>
      </c>
      <c r="CI51" s="62">
        <f>VLOOKUP($B51,RD_15[#All],CI$2,0)/CI$1</f>
        <v>2.0583160800552105</v>
      </c>
      <c r="CJ51" s="62">
        <f>VLOOKUP($B51,RD_15[#All],CJ$2,0)/CJ$1</f>
        <v>2.0414862914862915</v>
      </c>
      <c r="CK51" s="62">
        <f>VLOOKUP($B51,RD_15[#All],CK$2,0)/CK$1</f>
        <v>2.0371572871572874</v>
      </c>
      <c r="CL51" s="62">
        <f>VLOOKUP($B51,RD_15[#All],CL$2,0)/CL$1</f>
        <v>2.0252289614653534</v>
      </c>
      <c r="CM51" s="62">
        <f>VLOOKUP($B51,RD_15[#All],CM$2,0)/CM$1</f>
        <v>2.0307108350586609</v>
      </c>
      <c r="CN51" s="62">
        <f>VLOOKUP($B51,RD_15[#All],CN$2,0)/CN$1</f>
        <v>2.010351966873706</v>
      </c>
      <c r="CO51" s="62">
        <f>VLOOKUP($B51,RD_15[#All],CO$2,0)/CO$1</f>
        <v>2.0131124913733607</v>
      </c>
      <c r="CP51" s="62">
        <f>VLOOKUP($B51,RD_15[#All],CP$2,0)/CP$1</f>
        <v>1.9616977225672878</v>
      </c>
      <c r="CQ51" s="62">
        <f>VLOOKUP($B51,RD_15[#All],CQ$2,0)/CQ$1</f>
        <v>2.0024154589371976</v>
      </c>
      <c r="CR51" s="62">
        <f>VLOOKUP($B51,RD_15[#All],CR$2,0)/CR$1</f>
        <v>2.0120772946859904</v>
      </c>
      <c r="CS51" s="62">
        <f>VLOOKUP($B51,RD_15[#All],CS$2,0)/CS$1</f>
        <v>2.0300207039337472</v>
      </c>
      <c r="CT51" s="62">
        <f>VLOOKUP($B51,RD_15[#All],CT$2,0)/CT$1</f>
        <v>2.0479641131815045</v>
      </c>
      <c r="CU51" s="62">
        <f>VLOOKUP($B51,RD_15[#All],CU$2,0)/CU$1</f>
        <v>2.0409523809523811</v>
      </c>
      <c r="CV51" s="62">
        <f>VLOOKUP($B51,RD_15[#All],CV$2,0)/CV$1</f>
        <v>2.0296756383712906</v>
      </c>
      <c r="CW51" s="62">
        <f>VLOOKUP($B51,RD_15[#All],CW$2,0)/CW$1</f>
        <v>2.0231193926846101</v>
      </c>
      <c r="CX51" s="62">
        <f>VLOOKUP($B51,RD_15[#All],CX$2,0)/CX$1</f>
        <v>1.9956709956709959</v>
      </c>
      <c r="CY51" s="62">
        <f>VLOOKUP($B51,RD_15[#All],CY$2,0)/CY$1</f>
        <v>1.9891774891774892</v>
      </c>
      <c r="CZ51" s="62">
        <f>VLOOKUP($B51,RD_15[#All],CZ$2,0)/CZ$1</f>
        <v>2.0327812284334024</v>
      </c>
      <c r="DA51" s="62">
        <f>VLOOKUP($B51,RD_15[#All],DA$2,0)/DA$1</f>
        <v>1.9767724042295027</v>
      </c>
      <c r="DB51" s="62">
        <f>VLOOKUP($B51,RD_15[#All],DB$2,0)/DB$1</f>
        <v>2.0496894409937889</v>
      </c>
      <c r="DC51" s="62">
        <f>VLOOKUP($B51,RD_15[#All],DC$2,0)/DC$1</f>
        <v>2.1228433402346445</v>
      </c>
      <c r="DD51" s="62">
        <f>VLOOKUP($B51,RD_15[#All],DD$2,0)/DD$1</f>
        <v>2.031400966183575</v>
      </c>
      <c r="DE51" s="62">
        <f>VLOOKUP($B51,RD_15[#All],DE$2,0)/DE$1</f>
        <v>2.0621118012422359</v>
      </c>
      <c r="DF51" s="62">
        <f>VLOOKUP($B51,RD_15[#All],DF$2,0)/DF$1</f>
        <v>2.0327812284334024</v>
      </c>
      <c r="DG51" s="62">
        <f>VLOOKUP($B51,RD_15[#All],DG$2,0)/DG$1</f>
        <v>2.0110420979986197</v>
      </c>
      <c r="DH51" s="62">
        <f>VLOOKUP($B51,RD_15[#All],DH$2,0)/DH$1</f>
        <v>2.0797101449275361</v>
      </c>
      <c r="DI51" s="62">
        <f>VLOOKUP($B51,RD_15[#All],DI$2,0)/DI$1</f>
        <v>2.0638371290545203</v>
      </c>
      <c r="DJ51" s="62">
        <f>VLOOKUP($B51,RD_15[#All],DJ$2,0)/DJ$1</f>
        <v>2.0793650793650795</v>
      </c>
      <c r="DK51" s="62">
        <f>VLOOKUP($B51,RD_15[#All],DK$2,0)/DK$1</f>
        <v>2.0491307634164775</v>
      </c>
      <c r="DL51" s="62">
        <f>VLOOKUP($B51,RD_15[#All],DL$2,0)/DL$1</f>
        <v>2.0342712842712842</v>
      </c>
      <c r="DM51" s="62">
        <f>VLOOKUP($B51,RD_15[#All],DM$2,0)/DM$1</f>
        <v>2.0158730158730158</v>
      </c>
      <c r="DN51" s="62">
        <f>VLOOKUP($B51,RD_15[#All],DN$2,0)/DN$1</f>
        <v>2.0731538992408556</v>
      </c>
      <c r="DO51" s="62">
        <f>VLOOKUP($B51,RD_15[#All],DO$2,0)/DO$1</f>
        <v>2.0472739820565904</v>
      </c>
      <c r="DP51" s="62">
        <f>VLOOKUP($B51,RD_15[#All],DP$2,0)/DP$1</f>
        <v>2.0517598343685299</v>
      </c>
      <c r="DQ51" s="62">
        <f>VLOOKUP($B51,RD_15[#All],DQ$2,0)/DQ$1</f>
        <v>2.0407177363699103</v>
      </c>
      <c r="DR51" s="62">
        <f>VLOOKUP($B51,RD_15[#All],DR$2,0)/DR$1</f>
        <v>2.0289855072463769</v>
      </c>
      <c r="DS51" s="62">
        <f>VLOOKUP($B51,RD_15[#All],DS$2,0)/DS$1</f>
        <v>2.041752933057281</v>
      </c>
      <c r="DT51" s="62">
        <f>VLOOKUP($B51,RD_15[#All],DT$2,0)/DT$1</f>
        <v>2.0500345065562455</v>
      </c>
      <c r="DU51" s="62">
        <f>VLOOKUP($B51,RD_15[#All],DU$2,0)/DU$1</f>
        <v>2.027056277056277</v>
      </c>
      <c r="DV51" s="62">
        <f>VLOOKUP($B51,RD_15[#All],DV$2,0)/DV$1</f>
        <v>2.0443722943722946</v>
      </c>
      <c r="DW51" s="62">
        <f>VLOOKUP($B51,RD_15[#All],DW$2,0)/DW$1</f>
        <v>2.064527260179434</v>
      </c>
      <c r="DX51" s="62">
        <f>VLOOKUP($B51,RD_15[#All],DX$2,0)/DX$1</f>
        <v>2.0596963423050378</v>
      </c>
      <c r="DY51" s="62">
        <f>VLOOKUP($B51,RD_15[#All],DY$2,0)/DY$1</f>
        <v>2.0141476880607314</v>
      </c>
      <c r="DZ51" s="62">
        <f>VLOOKUP($B51,RD_15[#All],DZ$2,0)/DZ$1</f>
        <v>2.0634920634920633</v>
      </c>
      <c r="EA51" s="62">
        <f>VLOOKUP($B51,RD_15[#All],EA$2,0)/EA$1</f>
        <v>2.0289855072463769</v>
      </c>
      <c r="EB51" s="62">
        <f>VLOOKUP($B51,RD_15[#All],EB$2,0)/EB$1</f>
        <v>2.0320910973084882</v>
      </c>
      <c r="EC51" s="62">
        <f>VLOOKUP($B51,RD_15[#All],EC$2,0)/EC$1</f>
        <v>2.0227743271221534</v>
      </c>
      <c r="ED51" s="62">
        <f>VLOOKUP($B51,RD_15[#All],ED$2,0)/ED$1</f>
        <v>1.9606625258799173</v>
      </c>
      <c r="EE51" s="62">
        <f>VLOOKUP($B51,RD_15[#All],EE$2,0)/EE$1</f>
        <v>2.0510697032436163</v>
      </c>
      <c r="EF51" s="62">
        <f>VLOOKUP($B51,RD_15[#All],EF$2,0)/EF$1</f>
        <v>2.07487922705314</v>
      </c>
      <c r="EG51" s="62">
        <f>VLOOKUP($B51,RD_15[#All],EG$2,0)/EG$1</f>
        <v>2.0282953761214628</v>
      </c>
      <c r="EH51" s="62">
        <f>VLOOKUP($B51,RD_15[#All],EH$2,0)/EH$1</f>
        <v>2.0355417529330571</v>
      </c>
      <c r="EI51" s="62">
        <f>VLOOKUP($B51,RD_15[#All],EI$2,0)/EI$1</f>
        <v>2.093795093795094</v>
      </c>
      <c r="EJ51" s="62">
        <f>VLOOKUP($B51,RD_15[#All],EJ$2,0)/EJ$1</f>
        <v>2.1007591442374047</v>
      </c>
      <c r="EK51" s="62">
        <f>VLOOKUP($B51,RD_15[#All],EK$2,0)/EK$1</f>
        <v>2.069206349206349</v>
      </c>
      <c r="EL51" s="62">
        <f>VLOOKUP($B51,RD_15[#All],EL$2,0)/EL$1</f>
        <v>2.031400966183575</v>
      </c>
      <c r="EM51" s="62">
        <f>VLOOKUP($B51,RD_15[#All],EM$2,0)/EM$1</f>
        <v>2.0331262939958594</v>
      </c>
      <c r="EN51" s="62">
        <f>VLOOKUP($B51,RD_15[#All],EN$2,0)/EN$1</f>
        <v>2.064527260179434</v>
      </c>
      <c r="EO51" s="62">
        <f>VLOOKUP($B51,RD_15[#All],EO$2,0)/EO$1</f>
        <v>2.0700483091787438</v>
      </c>
      <c r="EP51" s="62">
        <f>VLOOKUP($B51,RD_15[#All],EP$2,0)/EP$1</f>
        <v>2.0586611456176676</v>
      </c>
      <c r="EQ51" s="62">
        <f>VLOOKUP($B51,RD_15[#All],EQ$2,0)/EQ$1</f>
        <v>2.0462387853692201</v>
      </c>
      <c r="ER51" s="62">
        <f>VLOOKUP($B51,RD_15[#All],ER$2,0)/ER$1</f>
        <v>2.0838509316770186</v>
      </c>
      <c r="ES51" s="62">
        <f>VLOOKUP($B51,RD_15[#All],ES$2,0)/ES$1</f>
        <v>2.0779848171152522</v>
      </c>
      <c r="ET51" s="62">
        <f>VLOOKUP($B51,RD_15[#All],ET$2,0)/ET$1</f>
        <v>2.0732323232323235</v>
      </c>
      <c r="EU51" s="62">
        <f>VLOOKUP($B51,RD_15[#All],EU$2,0)/EU$1</f>
        <v>2.0598544973544972</v>
      </c>
      <c r="EV51" s="62">
        <f>VLOOKUP($B51,RD_15[#All],EV$2,0)/EV$1</f>
        <v>2.0252525252525251</v>
      </c>
      <c r="EW51" s="62">
        <f>VLOOKUP($B51,RD_15[#All],EW$2,0)/EW$1</f>
        <v>2.0523809523809526</v>
      </c>
      <c r="EX51" s="62">
        <f>VLOOKUP($B51,RD_15[#All],EX$2,0)/EX$1</f>
        <v>2.0755693581780537</v>
      </c>
      <c r="EY51" s="62">
        <f>VLOOKUP($B51,RD_15[#All],EY$2,0)/EY$1</f>
        <v>2.1073318216175356</v>
      </c>
      <c r="EZ51" s="62">
        <f>VLOOKUP($B51,RD_15[#All],EZ$2,0)/EZ$1</f>
        <v>2.055900621118012</v>
      </c>
      <c r="FA51" s="62">
        <f>VLOOKUP($B51,RD_15[#All],FA$2,0)/FA$1</f>
        <v>2.0610766045548652</v>
      </c>
      <c r="FB51" s="62">
        <f>VLOOKUP($B51,RD_15[#All],FB$2,0)/FB$1</f>
        <v>2.0493443754313319</v>
      </c>
      <c r="FC51" s="62">
        <f>VLOOKUP($B51,RD_15[#All],FC$2,0)/FC$1</f>
        <v>1.9727398205659077</v>
      </c>
      <c r="FD51" s="62">
        <f>VLOOKUP($B51,RD_15[#All],FD$2,0)/FD$1</f>
        <v>2.0610766045548652</v>
      </c>
      <c r="FE51" s="62">
        <f>VLOOKUP($B51,RD_15[#All],FE$2,0)/FE$1</f>
        <v>2.0659075224292618</v>
      </c>
      <c r="FF51" s="62">
        <f>VLOOKUP($B51,RD_15[#All],FF$2,0)/FF$1</f>
        <v>2.0320910973084882</v>
      </c>
      <c r="FG51" s="202">
        <f>VLOOKUP($B51,RD_15[#All],FG$2,0)/FG$1</f>
        <v>2.0441683919944786</v>
      </c>
      <c r="FH51" s="62">
        <f>VLOOKUP($B51,RD_15[#All],FH$2,0)/FH$1</f>
        <v>2.045548654244306</v>
      </c>
      <c r="FI51" s="62">
        <f>VLOOKUP($B51,RD_15[#All],FI$2,0)/FI$1</f>
        <v>2.020703933747412</v>
      </c>
      <c r="FJ51" s="62">
        <f>VLOOKUP($B51,RD_15[#All],FJ$2,0)/FJ$1</f>
        <v>2.0866402116402116</v>
      </c>
      <c r="FK51" s="62">
        <f>VLOOKUP($B51,RD_15[#All],FK$2,0)/FK$1</f>
        <v>2.1152518978605936</v>
      </c>
      <c r="FL51" s="62">
        <f>VLOOKUP($B51,RD_15[#All],FL$2,0)/FL$1</f>
        <v>2.033549783549784</v>
      </c>
      <c r="FM51" s="62">
        <f>VLOOKUP($B51,RD_15[#All],FM$2,0)/FM$1</f>
        <v>2.0068027210884352</v>
      </c>
      <c r="FN51" s="62">
        <f>VLOOKUP($B51,RD_15[#All],FN$2,0)/FN$1</f>
        <v>2.0570672713529854</v>
      </c>
      <c r="FO51" s="62">
        <f>VLOOKUP($B51,RD_15[#All],FO$2,0)/FO$1</f>
        <v>2.0120937263794403</v>
      </c>
      <c r="FP51" s="62">
        <f>VLOOKUP($B51,RD_15[#All],FP$2,0)/FP$1</f>
        <v>2.0177626606198031</v>
      </c>
      <c r="FQ51" s="62">
        <f>VLOOKUP($B51,RD_15[#All],FQ$2,0)/FQ$1</f>
        <v>2.0238095238095237</v>
      </c>
      <c r="FR51" s="62">
        <f>VLOOKUP($B51,RD_15[#All],FR$2,0)/FR$1</f>
        <v>2.0283446712018143</v>
      </c>
      <c r="FS51" s="62">
        <f>VLOOKUP($B51,RD_15[#All],FS$2,0)/FS$1</f>
        <v>2.0377928949357522</v>
      </c>
      <c r="FT51" s="62">
        <f>VLOOKUP($B51,RD_15[#All],FT$2,0)/FT$1</f>
        <v>2.0555555555555554</v>
      </c>
      <c r="FU51" s="62">
        <f>VLOOKUP($B51,RD_15[#All],FU$2,0)/FU$1</f>
        <v>2.0831443688586546</v>
      </c>
      <c r="FV51" s="62">
        <f>VLOOKUP($B51,RD_15[#All],FV$2,0)/FV$1</f>
        <v>2.0498866213151925</v>
      </c>
      <c r="FW51" s="62">
        <f>VLOOKUP($B51,RD_15[#All],FW$2,0)/FW$1</f>
        <v>2.0457294028722597</v>
      </c>
      <c r="FX51" s="62">
        <f>VLOOKUP($B51,RD_15[#All],FX$2,0)/FX$1</f>
        <v>2.0789871504157218</v>
      </c>
      <c r="FY51" s="62">
        <f>VLOOKUP($B51,RD_15[#All],FY$2,0)/FY$1</f>
        <v>2.0914588057445198</v>
      </c>
      <c r="FZ51" s="62">
        <f>VLOOKUP($B51,RD_15[#All],FZ$2,0)/FZ$1</f>
        <v>2.0420634920634924</v>
      </c>
      <c r="GA51" s="62">
        <f>VLOOKUP($B51,RD_15[#All],GA$2,0)/GA$1</f>
        <v>2.0793650793650795</v>
      </c>
      <c r="GB51" s="62">
        <f>VLOOKUP($B51,RD_15[#All],GB$2,0)/GB$1</f>
        <v>2.0364357864357867</v>
      </c>
      <c r="GC51" s="62">
        <f>VLOOKUP($B51,RD_15[#All],GC$2,0)/GC$1</f>
        <v>2.0786092214663641</v>
      </c>
      <c r="GD51" s="62">
        <f>VLOOKUP($B51,RD_15[#All],GD$2,0)/GD$1</f>
        <v>2.0804988662131518</v>
      </c>
      <c r="GE51" s="62">
        <f>VLOOKUP($B51,RD_15[#All],GE$2,0)/GE$1</f>
        <v>2.087301587301587</v>
      </c>
      <c r="GF51" s="62">
        <f>VLOOKUP($B51,RD_15[#All],GF$2,0)/GF$1</f>
        <v>2.0631141345427055</v>
      </c>
      <c r="GG51" s="62">
        <f>VLOOKUP($B51,RD_15[#All],GG$2,0)/GG$1</f>
        <v>2.0547996976568403</v>
      </c>
      <c r="GH51" s="62">
        <f>VLOOKUP($B51,RD_15[#All],GH$2,0)/GH$1</f>
        <v>2.0736961451247167</v>
      </c>
      <c r="GI51" s="62">
        <f>VLOOKUP($B51,RD_15[#All],GI$2,0)/GI$1</f>
        <v>2.0612244897959182</v>
      </c>
      <c r="GJ51" s="62">
        <f>VLOOKUP($B51,RD_15[#All],GJ$2,0)/GJ$1</f>
        <v>2.0695389266817839</v>
      </c>
      <c r="GK51" s="62">
        <f>VLOOKUP($B51,RD_15[#All],GK$2,0)/GK$1</f>
        <v>2.023431594860166</v>
      </c>
      <c r="GL51" s="62">
        <f>VLOOKUP($B51,RD_15[#All],GL$2,0)/GL$1</f>
        <v>2.0600907029478459</v>
      </c>
      <c r="GM51" s="62">
        <f>VLOOKUP($B51,RD_15[#All],GM$2,0)/GM$1</f>
        <v>2.0321239606953894</v>
      </c>
      <c r="GN51" s="62">
        <f>VLOOKUP($B51,RD_15[#All],GN$2,0)/GN$1</f>
        <v>2.0510204081632653</v>
      </c>
      <c r="GO51" s="62">
        <f>VLOOKUP($B51,RD_15[#All],GO$2,0)/GO$1</f>
        <v>2.0412698412698411</v>
      </c>
      <c r="GP51" s="62">
        <f>VLOOKUP($B51,RD_15[#All],GP$2,0)/GP$1</f>
        <v>2.0329365079365078</v>
      </c>
      <c r="GQ51" s="62">
        <f>VLOOKUP($B51,RD_15[#All],GQ$2,0)/GQ$1</f>
        <v>2.0809523809523807</v>
      </c>
      <c r="GR51" s="62">
        <f>VLOOKUP($B51,RD_15[#All],GR$2,0)/GR$1</f>
        <v>1.9882601870179513</v>
      </c>
      <c r="GS51" s="62">
        <f>VLOOKUP($B51,RD_15[#All],GS$2,0)/GS$1</f>
        <v>2.0550999856135808</v>
      </c>
      <c r="GT51" s="62">
        <f>VLOOKUP($B51,RD_15[#All],GT$2,0)/GT$1</f>
        <v>2.0368916797488223</v>
      </c>
      <c r="GU51" s="62">
        <f>VLOOKUP($B51,RD_15[#All],GU$2,0)/GU$1</f>
        <v>2.0437931270069001</v>
      </c>
      <c r="GV51" s="62">
        <f>VLOOKUP($B51,RD_15[#All],GV$2,0)/GV$1</f>
        <v>2.0589038290901645</v>
      </c>
      <c r="GW51" s="62">
        <f>VLOOKUP($B51,RD_15[#All],GW$2,0)/GW$1</f>
        <v>2.0698795180722889</v>
      </c>
      <c r="GX51" s="62">
        <f>VLOOKUP($B51,RD_15[#All],GX$2,0)/GX$1</f>
        <v>2.0437598116169546</v>
      </c>
      <c r="GY51" s="62">
        <f>VLOOKUP($B51,RD_15[#All],GY$2,0)/GY$1</f>
        <v>2.0793802470821103</v>
      </c>
      <c r="GZ51" s="62">
        <f>VLOOKUP($B51,RD_15[#All],GZ$2,0)/GZ$1</f>
        <v>2.0948194662480377</v>
      </c>
      <c r="HA51" s="62">
        <f>VLOOKUP($B51,RD_15[#All],HA$2,0)/HA$1</f>
        <v>2.0875708142788891</v>
      </c>
      <c r="HB51" s="62">
        <f>VLOOKUP($B51,RD_15[#All],HB$2,0)/HB$1</f>
        <v>2.0379620379620382</v>
      </c>
      <c r="HC51" s="62">
        <f>VLOOKUP($B51,RD_15[#All],HC$2,0)/HC$1</f>
        <v>2.0351077493934637</v>
      </c>
      <c r="HD51" s="62">
        <f>VLOOKUP($B51,RD_15[#All],HD$2,0)/HD$1</f>
        <v>2.0385736712267324</v>
      </c>
      <c r="HE51" s="62">
        <f>VLOOKUP($B51,RD_15[#All],HE$2,0)/HE$1</f>
        <v>2.0254590130366528</v>
      </c>
      <c r="HF51" s="62">
        <f>VLOOKUP($B51,RD_15[#All],HF$2,0)/HF$1</f>
        <v>2.0269785463155627</v>
      </c>
      <c r="HG51" s="62">
        <f>VLOOKUP($B51,RD_15[#All],HG$2,0)/HG$1</f>
        <v>2.0516091051805336</v>
      </c>
      <c r="HH51" s="62">
        <f>VLOOKUP($B51,RD_15[#All],HH$2,0)/HH$1</f>
        <v>2.0486656200941913</v>
      </c>
      <c r="HI51" s="62">
        <f>VLOOKUP($B51,RD_15[#All],HI$2,0)/HI$1</f>
        <v>2.0604395604395602</v>
      </c>
      <c r="HJ51" s="62">
        <f>VLOOKUP($B51,RD_15[#All],HJ$2,0)/HJ$1</f>
        <v>2.0699270699270698</v>
      </c>
      <c r="HK51" s="62">
        <f>VLOOKUP($B51,RD_15[#All],HK$2,0)/HK$1</f>
        <v>2.0598198793687517</v>
      </c>
      <c r="HL51" s="62">
        <f>VLOOKUP($B51,RD_15[#All],HL$2,0)/HL$1</f>
        <v>2.0482295482295481</v>
      </c>
      <c r="HM51" s="62">
        <f>VLOOKUP($B51,RD_15[#All],HM$2,0)/HM$1</f>
        <v>2.0090920983778124</v>
      </c>
      <c r="HN51" s="62">
        <f>VLOOKUP($B51,RD_15[#All],HN$2,0)/HN$1</f>
        <v>1.9881061900381127</v>
      </c>
      <c r="HO51" s="62">
        <f>VLOOKUP($B51,RD_15[#All],HO$2,0)/HO$1</f>
        <v>2.0242476015245106</v>
      </c>
      <c r="HP51" s="62">
        <f>VLOOKUP($B51,RD_15[#All],HP$2,0)/HP$1</f>
        <v>1.991014036468582</v>
      </c>
      <c r="HQ51" s="62">
        <f>VLOOKUP($B51,RD_15[#All],HQ$2,0)/HQ$1</f>
        <v>1.9598664397014536</v>
      </c>
      <c r="HR51" s="62">
        <f>VLOOKUP($B51,RD_15[#All],HR$2,0)/HR$1</f>
        <v>1.9437885346976256</v>
      </c>
      <c r="HS51" s="62">
        <f>VLOOKUP($B51,RD_15[#All],HS$2,0)/HS$1</f>
        <v>2.0232021379980565</v>
      </c>
      <c r="HT51" s="62">
        <f>VLOOKUP($B51,RD_15[#All],HT$2,0)/HT$1</f>
        <v>1.9869193968388543</v>
      </c>
      <c r="HU51" s="62">
        <f>VLOOKUP($B51,RD_15[#All],HU$2,0)/HU$1</f>
        <v>2.0140573712002285</v>
      </c>
      <c r="HV51" s="62">
        <f>VLOOKUP($B51,RD_15[#All],HV$2,0)/HV$1</f>
        <v>2.0493791922363354</v>
      </c>
      <c r="HW51" s="62">
        <f>VLOOKUP($B51,RD_15[#All],HW$2,0)/HW$1</f>
        <v>2.054552590266876</v>
      </c>
      <c r="HX51" s="62">
        <f>VLOOKUP($B51,RD_15[#All],HX$2,0)/HX$1</f>
        <v>2.0282574568288849</v>
      </c>
      <c r="HY51" s="62">
        <f>VLOOKUP($B51,RD_15[#All],HY$2,0)/HY$1</f>
        <v>2.0133437990580845</v>
      </c>
      <c r="HZ51" s="62">
        <f>VLOOKUP($B51,RD_15[#All],HZ$2,0)/HZ$1</f>
        <v>1.9840023921656571</v>
      </c>
      <c r="IA51" s="62">
        <f>VLOOKUP($B51,RD_15[#All],IA$2,0)/IA$1</f>
        <v>2.0416012558869703</v>
      </c>
      <c r="IB51" s="62">
        <f>VLOOKUP($B51,RD_15[#All],IB$2,0)/IB$1</f>
        <v>2.0004485310607758</v>
      </c>
      <c r="IC51" s="62">
        <f>VLOOKUP($B51,RD_15[#All],IC$2,0)/IC$1</f>
        <v>2.0808477237048666</v>
      </c>
      <c r="ID51" s="62">
        <f>VLOOKUP($B51,RD_15[#All],ID$2,0)/ID$1</f>
        <v>2.0388540031397175</v>
      </c>
      <c r="IE51" s="62">
        <f>VLOOKUP($B51,RD_15[#All],IE$2,0)/IE$1</f>
        <v>2.0459183673469385</v>
      </c>
      <c r="IF51" s="62">
        <f>VLOOKUP($B51,RD_15[#All],IF$2,0)/IF$1</f>
        <v>1.9886185243328098</v>
      </c>
      <c r="IG51" s="62">
        <f>VLOOKUP($B51,RD_15[#All],IG$2,0)/IG$1</f>
        <v>1.8255214173581518</v>
      </c>
      <c r="IH51" s="62">
        <f>VLOOKUP($B51,RD_15[#All],IH$2,0)/IH$1</f>
        <v>1.9944681169170964</v>
      </c>
      <c r="II51" s="62">
        <f>VLOOKUP($B51,RD_15[#All],II$2,0)/II$1</f>
        <v>1.8154294684906929</v>
      </c>
      <c r="IJ51" s="62">
        <f>VLOOKUP($B51,RD_15[#All],IJ$2,0)/IJ$1</f>
        <v>2.0038125140165954</v>
      </c>
      <c r="IK51" s="62">
        <f>VLOOKUP($B51,RD_15[#All],IK$2,0)/IK$1</f>
        <v>2.102825745682888</v>
      </c>
      <c r="IL51" s="62">
        <f>VLOOKUP($B51,RD_15[#All],IL$2,0)/IL$1</f>
        <v>2.1153846153846154</v>
      </c>
      <c r="IM51" s="62">
        <f>VLOOKUP($B51,RD_15[#All],IM$2,0)/IM$1</f>
        <v>2.0137362637362637</v>
      </c>
      <c r="IN51" s="62">
        <f>VLOOKUP($B51,RD_15[#All],IN$2,0)/IN$1</f>
        <v>2.030350601779173</v>
      </c>
      <c r="IO51" s="62">
        <f>VLOOKUP($B51,RD_15[#All],IO$2,0)/IO$1</f>
        <v>2.0549450549450547</v>
      </c>
      <c r="IP51" s="62">
        <f>VLOOKUP($B51,RD_15[#All],IP$2,0)/IP$1</f>
        <v>1.9940943410331164</v>
      </c>
      <c r="IQ51" s="62">
        <f>VLOOKUP($B51,RD_15[#All],IQ$2,0)/IQ$1</f>
        <v>2.0357142857142856</v>
      </c>
      <c r="IR51" s="62">
        <f>VLOOKUP($B51,RD_15[#All],IR$2,0)/IR$1</f>
        <v>2.0008223069447557</v>
      </c>
      <c r="IS51" s="62">
        <f>VLOOKUP($B51,RD_15[#All],IS$2,0)/IS$1</f>
        <v>2.038199895342752</v>
      </c>
      <c r="IT51" s="62">
        <f>VLOOKUP($B51,RD_15[#All],IT$2,0)/IT$1</f>
        <v>2.0116618075801749</v>
      </c>
      <c r="IU51" s="62">
        <f>VLOOKUP($B51,RD_15[#All],IU$2,0)/IU$1</f>
        <v>1.9133587500934437</v>
      </c>
      <c r="IV51" s="62">
        <f>VLOOKUP($B51,RD_15[#All],IV$2,0)/IV$1</f>
        <v>1.997832099872916</v>
      </c>
      <c r="IW51" s="62">
        <f>VLOOKUP($B51,RD_15[#All],IW$2,0)/IW$1</f>
        <v>1.9432608208118409</v>
      </c>
      <c r="IX51" s="62">
        <f>VLOOKUP($B51,RD_15[#All],IX$2,0)/IX$1</f>
        <v>2.0299768258951931</v>
      </c>
      <c r="IY51" s="62">
        <f>VLOOKUP($B51,RD_15[#All],IY$2,0)/IY$1</f>
        <v>2.0187635493757941</v>
      </c>
      <c r="IZ51" s="62">
        <f>VLOOKUP($B51,RD_15[#All],IZ$2,0)/IZ$1</f>
        <v>2.00442414728129</v>
      </c>
      <c r="JA51" s="62">
        <f>VLOOKUP($B51,RD_15[#All],JA$2,0)/JA$1</f>
        <v>1.9741873804971322</v>
      </c>
      <c r="JB51" s="62">
        <f>VLOOKUP($B51,RD_15[#All],JB$2,0)/JB$1</f>
        <v>2.0206811821718658</v>
      </c>
      <c r="JC51" s="62">
        <f>VLOOKUP($B51,RD_15[#All],JC$2,0)/JC$1</f>
        <v>2.0220220220220217</v>
      </c>
      <c r="JD51" s="62">
        <f>VLOOKUP($B51,RD_15[#All],JD$2,0)/JD$1</f>
        <v>2.0557907675498499</v>
      </c>
      <c r="JE51" s="62">
        <f>VLOOKUP($B51,RD_15[#All],JE$2,0)/JE$1</f>
        <v>2.0643642072213502</v>
      </c>
      <c r="JF51" s="62">
        <f>VLOOKUP($B51,RD_15[#All],JF$2,0)/JF$1</f>
        <v>2.035028905688776</v>
      </c>
      <c r="JG51" s="62">
        <f>VLOOKUP($B51,RD_15[#All],JG$2,0)/JG$1</f>
        <v>2.0402092522309978</v>
      </c>
      <c r="JH51" s="62">
        <f>VLOOKUP($B51,RD_15[#All],JH$2,0)/JH$1</f>
        <v>2.0525902668759812</v>
      </c>
      <c r="JI51" s="62">
        <f>VLOOKUP($B51,RD_15[#All],JI$2,0)/JI$1</f>
        <v>2.0469592519281958</v>
      </c>
      <c r="JJ51" s="62">
        <f>VLOOKUP($B51,RD_15[#All],JJ$2,0)/JJ$1</f>
        <v>2.0271653812026482</v>
      </c>
      <c r="JK51" s="62">
        <f>VLOOKUP($B51,RD_15[#All],JK$2,0)/JK$1</f>
        <v>2.0490224061652635</v>
      </c>
      <c r="JL51" s="62">
        <f>VLOOKUP($B51,RD_15[#All],JL$2,0)/JL$1</f>
        <v>2.0529149159663866</v>
      </c>
      <c r="JM51" s="62">
        <f>VLOOKUP($B51,RD_15[#All],JM$2,0)/JM$1</f>
        <v>2.0050412465627865</v>
      </c>
      <c r="JN51" s="62">
        <f>VLOOKUP($B51,RD_15[#All],JN$2,0)/JN$1</f>
        <v>1.9935391241923903</v>
      </c>
      <c r="JO51" s="62">
        <f>VLOOKUP($B51,RD_15[#All],JO$2,0)/JO$1</f>
        <v>2.0443236873117714</v>
      </c>
      <c r="JP51" s="62">
        <f>VLOOKUP($B51,RD_15[#All],JP$2,0)/JP$1</f>
        <v>2.0136708529565674</v>
      </c>
      <c r="JQ51" s="62">
        <f>VLOOKUP($B51,RD_15[#All],JQ$2,0)/JQ$1</f>
        <v>2.034275248560963</v>
      </c>
      <c r="JR51" s="62">
        <f>VLOOKUP($B51,RD_15[#All],JR$2,0)/JR$1</f>
        <v>2.0085470085470085</v>
      </c>
      <c r="JS51" s="62">
        <f>VLOOKUP($B51,RD_15[#All],JS$2,0)/JS$1</f>
        <v>2.0404750528974134</v>
      </c>
      <c r="JT51" s="62">
        <f>VLOOKUP($B51,RD_15[#All],JT$2,0)/JT$1</f>
        <v>2.0511443443774269</v>
      </c>
      <c r="JU51" s="62">
        <f>VLOOKUP($B51,RD_15[#All],JU$2,0)/JU$1</f>
        <v>2.0379620379620382</v>
      </c>
      <c r="JV51" s="62">
        <f>VLOOKUP($B51,RD_15[#All],JV$2,0)/JV$1</f>
        <v>1.9981103552532125</v>
      </c>
      <c r="JW51" s="62">
        <f>VLOOKUP($B51,RD_15[#All],JW$2,0)/JW$1</f>
        <v>1.9829931972789117</v>
      </c>
      <c r="JX51" s="62">
        <f>VLOOKUP($B51,RD_15[#All],JX$2,0)/JX$1</f>
        <v>1.9580498866213152</v>
      </c>
      <c r="JY51" s="62">
        <f>VLOOKUP($B51,RD_15[#All],JY$2,0)/JY$1</f>
        <v>1.9625850340136051</v>
      </c>
      <c r="JZ51" s="62">
        <f>VLOOKUP($B51,RD_15[#All],JZ$2,0)/JZ$1</f>
        <v>1.9293272864701434</v>
      </c>
      <c r="KA51" s="62">
        <f>VLOOKUP($B51,RD_15[#All],KA$2,0)/KA$1</f>
        <v>1.9527588813303098</v>
      </c>
      <c r="KB51" s="62">
        <f>VLOOKUP($B51,RD_15[#All],KB$2,0)/KB$1</f>
        <v>1.9818594104308387</v>
      </c>
      <c r="KC51" s="62">
        <f>VLOOKUP($B51,RD_15[#All],KC$2,0)/KC$1</f>
        <v>1.9380196523053663</v>
      </c>
      <c r="KD51" s="62">
        <f>VLOOKUP($B51,RD_15[#All],KD$2,0)/KD$1</f>
        <v>1.9353741496598638</v>
      </c>
      <c r="KE51" s="62">
        <f>VLOOKUP($B51,RD_15[#All],KE$2,0)/KE$1</f>
        <v>2.0215419501133782</v>
      </c>
      <c r="KF51" s="62">
        <f>VLOOKUP($B51,RD_15[#All],KF$2,0)/KF$1</f>
        <v>2.0048309178743962</v>
      </c>
      <c r="KG51" s="62">
        <f>VLOOKUP($B51,RD_15[#All],KG$2,0)/KG$1</f>
        <v>2.0037792894935751</v>
      </c>
      <c r="KH51" s="62">
        <f>VLOOKUP($B51,RD_15[#All],KH$2,0)/KH$1</f>
        <v>2.0162509448223731</v>
      </c>
      <c r="KI51" s="62">
        <f>VLOOKUP($B51,RD_15[#All],KI$2,0)/KI$1</f>
        <v>2.0376984126984126</v>
      </c>
      <c r="KJ51" s="62">
        <f>VLOOKUP($B51,RD_15[#All],KJ$2,0)/KJ$1</f>
        <v>1.9892857142857143</v>
      </c>
      <c r="KK51" s="62">
        <f>VLOOKUP($B51,RD_15[#All],KK$2,0)/KK$1</f>
        <v>1.9547619047619049</v>
      </c>
      <c r="KL51" s="62">
        <f>VLOOKUP($B51,RD_15[#All],KL$2,0)/KL$1</f>
        <v>1.9600456621004567</v>
      </c>
      <c r="KM51" s="62">
        <f>VLOOKUP($B51,RD_15[#All],KM$2,0)/KM$1</f>
        <v>2.0175038051750382</v>
      </c>
      <c r="KN51" s="62">
        <f>VLOOKUP($B51,RD_15[#All],KN$2,0)/KN$1</f>
        <v>1.9825559347743646</v>
      </c>
      <c r="KO51" s="62">
        <f>VLOOKUP($B51,RD_15[#All],KO$2,0)/KO$1</f>
        <v>1.9783845278725827</v>
      </c>
      <c r="KP51" s="62">
        <f>VLOOKUP($B51,RD_15[#All],KP$2,0)/KP$1</f>
        <v>2.0083428138035648</v>
      </c>
      <c r="KQ51" s="62">
        <f>VLOOKUP($B51,RD_15[#All],KQ$2,0)/KQ$1</f>
        <v>1.827968155070959</v>
      </c>
      <c r="KR51" s="62">
        <f>VLOOKUP($B51,RD_15[#All],KR$2,0)/KR$1</f>
        <v>1.9924156238149413</v>
      </c>
      <c r="KS51" s="62">
        <f>VLOOKUP($B51,RD_15[#All],KS$2,0)/KS$1</f>
        <v>1.9624573378839592</v>
      </c>
      <c r="KT51" s="62">
        <f>VLOOKUP($B51,RD_15[#All],KT$2,0)/KT$1</f>
        <v>2.0197193780811529</v>
      </c>
      <c r="KU51" s="62">
        <f>VLOOKUP($B51,RD_15[#All],KU$2,0)/KU$1</f>
        <v>2.0045506257110355</v>
      </c>
      <c r="KV51" s="62">
        <f>VLOOKUP($B51,RD_15[#All],KV$2,0)/KV$1</f>
        <v>1.99916142557652</v>
      </c>
      <c r="KW51" s="62">
        <f>VLOOKUP($B51,RD_15[#All],KW$2,0)/KW$1</f>
        <v>1.9977246871444823</v>
      </c>
      <c r="KX51" s="62">
        <f>VLOOKUP($B51,RD_15[#All],KX$2,0)/KX$1</f>
        <v>2.0427059712773996</v>
      </c>
      <c r="KY51" s="62">
        <f>VLOOKUP($B51,RD_15[#All],KY$2,0)/KY$1</f>
        <v>2.0218253968253967</v>
      </c>
      <c r="KZ51" s="62">
        <f>VLOOKUP($B51,RD_15[#All],KZ$2,0)/KZ$1</f>
        <v>2.003968253968254</v>
      </c>
      <c r="LA51" s="62">
        <f>VLOOKUP($B51,RD_15[#All],LA$2,0)/LA$1</f>
        <v>1.9513343799058083</v>
      </c>
      <c r="LB51" s="62">
        <f>VLOOKUP($B51,RD_15[#All],LB$2,0)/LB$1</f>
        <v>1.8613063954678861</v>
      </c>
      <c r="LC51" s="62">
        <f>VLOOKUP($B51,RD_15[#All],LC$2,0)/LC$1</f>
        <v>2.032142857142857</v>
      </c>
      <c r="LD51" s="62">
        <f>VLOOKUP($B51,RD_15[#All],LD$2,0)/LD$1</f>
        <v>1.988861478657397</v>
      </c>
      <c r="LE51" s="62">
        <f>VLOOKUP($B51,RD_15[#All],LE$2,0)/LE$1</f>
        <v>1.9757793227180982</v>
      </c>
      <c r="LF51" s="62">
        <f>VLOOKUP($B51,RD_15[#All],LF$2,0)/LF$1</f>
        <v>1.9697989085744185</v>
      </c>
      <c r="LG51" s="62">
        <f>VLOOKUP($B51,RD_15[#All],LG$2,0)/LG$1</f>
        <v>2.0126984126984127</v>
      </c>
      <c r="LH51" s="62">
        <f>VLOOKUP($B51,RD_15[#All],LH$2,0)/LH$1</f>
        <v>1.9396017516318269</v>
      </c>
      <c r="LI51" s="62">
        <f>VLOOKUP($B51,RD_15[#All],LI$2,0)/LI$1</f>
        <v>1.8778500411153469</v>
      </c>
      <c r="LJ51" s="62">
        <f>VLOOKUP($B51,RD_15[#All],LJ$2,0)/LJ$1</f>
        <v>1.9851576994434139</v>
      </c>
      <c r="LK51" s="62">
        <f>VLOOKUP($B51,RD_15[#All],LK$2,0)/LK$1</f>
        <v>1.9399529042386185</v>
      </c>
      <c r="LL51" s="62">
        <f>VLOOKUP($B51,RD_15[#All],LL$2,0)/LL$1</f>
        <v>1.9650706436420722</v>
      </c>
      <c r="LM51" s="62">
        <f>VLOOKUP($B51,RD_15[#All],LM$2,0)/LM$1</f>
        <v>2.0202586529117141</v>
      </c>
      <c r="LN51" s="62">
        <f>VLOOKUP($B51,RD_15[#All],LN$2,0)/LN$1</f>
        <v>1.9443821484637811</v>
      </c>
      <c r="LO51" s="62">
        <f>VLOOKUP($B51,RD_15[#All],LO$2,0)/LO$1</f>
        <v>1.9911041339612769</v>
      </c>
      <c r="LP51" s="62">
        <f>VLOOKUP($B51,RD_15[#All],LP$2,0)/LP$1</f>
        <v>1.9925992374971966</v>
      </c>
      <c r="LQ51" s="62">
        <f>VLOOKUP($B51,RD_15[#All],LQ$2,0)/LQ$1</f>
        <v>1.9750317709501382</v>
      </c>
      <c r="LR51" s="62">
        <f>VLOOKUP($B51,RD_15[#All],LR$2,0)/LR$1</f>
        <v>1.8240263138222321</v>
      </c>
      <c r="LS51" s="62">
        <f>VLOOKUP($B51,RD_15[#All],LS$2,0)/LS$1</f>
        <v>2.0403049719010631</v>
      </c>
      <c r="LT51" s="62">
        <f>VLOOKUP($B51,RD_15[#All],LT$2,0)/LT$1</f>
        <v>1.9772370486656201</v>
      </c>
      <c r="LU51" s="62">
        <f>VLOOKUP($B51,RD_15[#All],LU$2,0)/LU$1</f>
        <v>1.998822605965463</v>
      </c>
      <c r="LV51" s="62">
        <f>VLOOKUP($B51,RD_15[#All],LV$2,0)/LV$1</f>
        <v>1.6605180533751962</v>
      </c>
      <c r="LW51" s="62">
        <f>VLOOKUP($B51,RD_15[#All],LW$2,0)/LW$1</f>
        <v>1.9878335949764521</v>
      </c>
      <c r="LX51" s="62">
        <f>VLOOKUP($B51,RD_15[#All],LX$2,0)/LX$1</f>
        <v>1.9819466248037676</v>
      </c>
      <c r="LY51" s="62">
        <f>VLOOKUP($B51,RD_15[#All],LY$2,0)/LY$1</f>
        <v>1.7032967032967032</v>
      </c>
      <c r="LZ51" s="62">
        <f>VLOOKUP($B51,RD_15[#All],LZ$2,0)/LZ$1</f>
        <v>1.9589594079389998</v>
      </c>
      <c r="MA51" s="62">
        <f>VLOOKUP($B51,RD_15[#All],MA$2,0)/MA$1</f>
        <v>1.9716677879943185</v>
      </c>
      <c r="MB51" s="62">
        <f>VLOOKUP($B51,RD_15[#All],MB$2,0)/MB$1</f>
        <v>2.011288031696195</v>
      </c>
      <c r="MC51" s="62">
        <f>VLOOKUP($B51,RD_15[#All],MC$2,0)/MC$1</f>
        <v>1.9279360095686624</v>
      </c>
      <c r="MD51" s="62">
        <f>VLOOKUP($B51,RD_15[#All],MD$2,0)/MD$1</f>
        <v>1.9578380802870596</v>
      </c>
      <c r="ME51" s="62">
        <f>VLOOKUP($B51,RD_15[#All],ME$2,0)/ME$1</f>
        <v>1.997832099872916</v>
      </c>
      <c r="MF51" s="62">
        <f>VLOOKUP($B51,RD_15[#All],MF$2,0)/MF$1</f>
        <v>1.9716677879943185</v>
      </c>
      <c r="MG51" s="62">
        <f>VLOOKUP($B51,RD_15[#All],MG$2,0)/MG$1</f>
        <v>1.988861478657397</v>
      </c>
      <c r="MH51" s="62">
        <f>VLOOKUP($B51,RD_15[#All],MH$2,0)/MH$1</f>
        <v>2.0165208940719141</v>
      </c>
      <c r="MI51" s="62">
        <f>VLOOKUP($B51,RD_15[#All],MI$2,0)/MI$1</f>
        <v>1.9604545114749194</v>
      </c>
      <c r="MJ51" s="62">
        <f>VLOOKUP($B51,RD_15[#All],MJ$2,0)/MJ$1</f>
        <v>1.9858712715855573</v>
      </c>
      <c r="MK51" s="62">
        <f>VLOOKUP($B51,RD_15[#All],MK$2,0)/MK$1</f>
        <v>2.001569858712716</v>
      </c>
      <c r="ML51" s="62">
        <f>VLOOKUP($B51,RD_15[#All],ML$2,0)/ML$1</f>
        <v>2.0176422217238539</v>
      </c>
      <c r="MM51" s="62">
        <f>VLOOKUP($B51,RD_15[#All],MM$2,0)/MM$1</f>
        <v>1.9668677187474182</v>
      </c>
      <c r="MN51" s="62">
        <f>VLOOKUP($B51,RD_15[#All],MN$2,0)/MN$1</f>
        <v>1.9772370486656201</v>
      </c>
      <c r="MO51" s="62">
        <f>VLOOKUP($B51,RD_15[#All],MO$2,0)/MO$1</f>
        <v>2.0321821036106749</v>
      </c>
      <c r="MP51" s="62">
        <f>VLOOKUP($B51,RD_15[#All],MP$2,0)/MP$1</f>
        <v>1.9926502069359213</v>
      </c>
      <c r="MQ51" s="62">
        <f>VLOOKUP($B51,RD_15[#All],MQ$2,0)/MQ$1</f>
        <v>1.9619496150108393</v>
      </c>
      <c r="MR51" s="62">
        <f>VLOOKUP($B51,RD_15[#All],MR$2,0)/MR$1</f>
        <v>1.9634447185467589</v>
      </c>
      <c r="MS51" s="62">
        <f>VLOOKUP($B51,RD_15[#All],MS$2,0)/MS$1</f>
        <v>2</v>
      </c>
      <c r="MT51" s="62">
        <f>VLOOKUP($B51,RD_15[#All],MT$2,0)/MT$1</f>
        <v>1.9833737690880548</v>
      </c>
      <c r="MU51" s="62">
        <f>VLOOKUP($B51,RD_15[#All],MU$2,0)/MU$1</f>
        <v>2.0000747551767959</v>
      </c>
      <c r="MV51" s="62">
        <f>VLOOKUP($B51,RD_15[#All],MV$2,0)/MV$1</f>
        <v>2.0097759383473668</v>
      </c>
      <c r="MW51" s="62">
        <f>VLOOKUP($B51,RD_15[#All],MW$2,0)/MW$1</f>
        <v>1.9638932496075352</v>
      </c>
      <c r="MX51" s="62">
        <f>VLOOKUP($B51,RD_15[#All],MX$2,0)/MX$1</f>
        <v>1.9896090304253566</v>
      </c>
      <c r="MY51" s="62">
        <f>VLOOKUP($B51,RD_15[#All],MY$2,0)/MY$1</f>
        <v>1.9619309262166402</v>
      </c>
      <c r="MZ51" s="62">
        <f>VLOOKUP($B51,RD_15[#All],MZ$2,0)/MZ$1</f>
        <v>1.9890109890109891</v>
      </c>
      <c r="NA51" s="62">
        <f>VLOOKUP($B51,RD_15[#All],NA$2,0)/NA$1</f>
        <v>1.9974386515739899</v>
      </c>
      <c r="NB51" s="62">
        <f>VLOOKUP($B51,RD_15[#All],NB$2,0)/NB$1</f>
        <v>2.0364992150706436</v>
      </c>
      <c r="NC51" s="62">
        <f>VLOOKUP($B51,RD_15[#All],NC$2,0)/NC$1</f>
        <v>2.042778649921507</v>
      </c>
      <c r="ND51" s="62">
        <f>VLOOKUP($B51,RD_15[#All],ND$2,0)/ND$1</f>
        <v>2.0043171114599683</v>
      </c>
      <c r="NE51" s="62">
        <f>IFERROR(AVERAGEIF(Inv_SY_B20[[#This Row],[BLK1_INV1]:[BLK12_INV31]],"&gt;"&amp;0.1,Inv_SY_B20[[#This Row],[BLK1_INV1]:[BLK12_INV31]]),"")</f>
        <v>1.9962469478511713</v>
      </c>
    </row>
    <row r="52" spans="2:369" x14ac:dyDescent="0.35">
      <c r="B52" s="86">
        <f t="shared" si="7"/>
        <v>45793</v>
      </c>
      <c r="C52" s="62">
        <f>VLOOKUP($B52,RD_15[#All],C$2,0)/C$1</f>
        <v>2.8580542264752786</v>
      </c>
      <c r="D52" s="62">
        <f>VLOOKUP($B52,RD_15[#All],D$2,0)/D$1</f>
        <v>2.774322169059011</v>
      </c>
      <c r="E52" s="62">
        <f>VLOOKUP($B52,RD_15[#All],E$2,0)/E$1</f>
        <v>2.8954545454545455</v>
      </c>
      <c r="F52" s="62">
        <f>VLOOKUP($B52,RD_15[#All],F$2,0)/F$1</f>
        <v>2.8840909090909088</v>
      </c>
      <c r="G52" s="62">
        <f>VLOOKUP($B52,RD_15[#All],G$2,0)/G$1</f>
        <v>2.8227272727272728</v>
      </c>
      <c r="H52" s="62">
        <f>VLOOKUP($B52,RD_15[#All],H$2,0)/H$1</f>
        <v>2.7091875474563403</v>
      </c>
      <c r="I52" s="62">
        <f>VLOOKUP($B52,RD_15[#All],I$2,0)/I$1</f>
        <v>2.9686304514154553</v>
      </c>
      <c r="J52" s="62">
        <f>VLOOKUP($B52,RD_15[#All],J$2,0)/J$1</f>
        <v>2.7734848484848484</v>
      </c>
      <c r="K52" s="62">
        <f>VLOOKUP($B52,RD_15[#All],K$2,0)/K$1</f>
        <v>2.8772727272727274</v>
      </c>
      <c r="L52" s="62">
        <f>VLOOKUP($B52,RD_15[#All],L$2,0)/L$1</f>
        <v>2.8916666666666666</v>
      </c>
      <c r="M52" s="62">
        <f>VLOOKUP($B52,RD_15[#All],M$2,0)/M$1</f>
        <v>2.9143939393939391</v>
      </c>
      <c r="N52" s="62">
        <f>VLOOKUP($B52,RD_15[#All],N$2,0)/N$1</f>
        <v>2.8856060606060603</v>
      </c>
      <c r="O52" s="62">
        <f>VLOOKUP($B52,RD_15[#All],O$2,0)/O$1</f>
        <v>2.875757575757576</v>
      </c>
      <c r="P52" s="62">
        <f>VLOOKUP($B52,RD_15[#All],P$2,0)/P$1</f>
        <v>2.8863636363636362</v>
      </c>
      <c r="Q52" s="62">
        <f>VLOOKUP($B52,RD_15[#All],Q$2,0)/Q$1</f>
        <v>2.9075757575757577</v>
      </c>
      <c r="R52" s="62">
        <f>VLOOKUP($B52,RD_15[#All],R$2,0)/R$1</f>
        <v>2.8984848484848484</v>
      </c>
      <c r="S52" s="62">
        <f>VLOOKUP($B52,RD_15[#All],S$2,0)/S$1</f>
        <v>2.874003189792663</v>
      </c>
      <c r="T52" s="62">
        <f>VLOOKUP($B52,RD_15[#All],T$2,0)/T$1</f>
        <v>2.9194577352472089</v>
      </c>
      <c r="U52" s="62">
        <f>VLOOKUP($B52,RD_15[#All],U$2,0)/U$1</f>
        <v>2.9189393939393939</v>
      </c>
      <c r="V52" s="62">
        <f>VLOOKUP($B52,RD_15[#All],V$2,0)/V$1</f>
        <v>2.9386363636363635</v>
      </c>
      <c r="W52" s="62">
        <f>VLOOKUP($B52,RD_15[#All],W$2,0)/W$1</f>
        <v>3.0287878787878788</v>
      </c>
      <c r="X52" s="62">
        <f>VLOOKUP($B52,RD_15[#All],X$2,0)/X$1</f>
        <v>2.9878787878787878</v>
      </c>
      <c r="Y52" s="62">
        <f>VLOOKUP($B52,RD_15[#All],Y$2,0)/Y$1</f>
        <v>3.0075757575757578</v>
      </c>
      <c r="Z52" s="62">
        <f>VLOOKUP($B52,RD_15[#All],Z$2,0)/Z$1</f>
        <v>2.9886363636363638</v>
      </c>
      <c r="AA52" s="62">
        <f>VLOOKUP($B52,RD_15[#All],AA$2,0)/AA$1</f>
        <v>3.000757575757576</v>
      </c>
      <c r="AB52" s="62">
        <f>VLOOKUP($B52,RD_15[#All],AB$2,0)/AB$1</f>
        <v>2.9712121212121212</v>
      </c>
      <c r="AC52" s="62">
        <f>VLOOKUP($B52,RD_15[#All],AC$2,0)/AC$1</f>
        <v>3.0083333333333333</v>
      </c>
      <c r="AD52" s="62">
        <f>VLOOKUP($B52,RD_15[#All],AD$2,0)/AD$1</f>
        <v>2.9840909090909089</v>
      </c>
      <c r="AE52" s="62">
        <f>VLOOKUP($B52,RD_15[#All],AE$2,0)/AE$1</f>
        <v>3.0507575757575758</v>
      </c>
      <c r="AF52" s="62">
        <f>VLOOKUP($B52,RD_15[#All],AF$2,0)/AF$1</f>
        <v>3.0356060606060606</v>
      </c>
      <c r="AG52" s="62">
        <f>VLOOKUP($B52,RD_15[#All],AG$2,0)/AG$1</f>
        <v>2.9825757575757574</v>
      </c>
      <c r="AH52" s="62">
        <f>VLOOKUP($B52,RD_15[#All],AH$2,0)/AH$1</f>
        <v>2.9787878787878785</v>
      </c>
      <c r="AI52" s="62">
        <f>VLOOKUP($B52,RD_15[#All],AI$2,0)/AI$1</f>
        <v>2.8265151515151516</v>
      </c>
      <c r="AJ52" s="62">
        <f>VLOOKUP($B52,RD_15[#All],AJ$2,0)/AJ$1</f>
        <v>2.7942583732057411</v>
      </c>
      <c r="AK52" s="62">
        <f>VLOOKUP($B52,RD_15[#All],AK$2,0)/AK$1</f>
        <v>2.8149920255183414</v>
      </c>
      <c r="AL52" s="62">
        <f>VLOOKUP($B52,RD_15[#All],AL$2,0)/AL$1</f>
        <v>2.8429027113237639</v>
      </c>
      <c r="AM52" s="62">
        <f>VLOOKUP($B52,RD_15[#All],AM$2,0)/AM$1</f>
        <v>2.8819776714513554</v>
      </c>
      <c r="AN52" s="62">
        <f>VLOOKUP($B52,RD_15[#All],AN$2,0)/AN$1</f>
        <v>2.8795853269537481</v>
      </c>
      <c r="AO52" s="62">
        <f>VLOOKUP($B52,RD_15[#All],AO$2,0)/AO$1</f>
        <v>2.8303030303030305</v>
      </c>
      <c r="AP52" s="62">
        <f>VLOOKUP($B52,RD_15[#All],AP$2,0)/AP$1</f>
        <v>2.8668261562998403</v>
      </c>
      <c r="AQ52" s="62">
        <f>VLOOKUP($B52,RD_15[#All],AQ$2,0)/AQ$1</f>
        <v>2.7643939393939392</v>
      </c>
      <c r="AR52" s="62">
        <f>VLOOKUP($B52,RD_15[#All],AR$2,0)/AR$1</f>
        <v>2.8666191155492156</v>
      </c>
      <c r="AS52" s="62">
        <f>VLOOKUP($B52,RD_15[#All],AS$2,0)/AS$1</f>
        <v>2.9320388349514568</v>
      </c>
      <c r="AT52" s="62">
        <f>VLOOKUP($B52,RD_15[#All],AT$2,0)/AT$1</f>
        <v>2.9071637426900581</v>
      </c>
      <c r="AU52" s="62">
        <f>VLOOKUP($B52,RD_15[#All],AU$2,0)/AU$1</f>
        <v>2.9327485380116958</v>
      </c>
      <c r="AV52" s="62">
        <f>VLOOKUP($B52,RD_15[#All],AV$2,0)/AV$1</f>
        <v>3.0000000000000004</v>
      </c>
      <c r="AW52" s="62">
        <f>VLOOKUP($B52,RD_15[#All],AW$2,0)/AW$1</f>
        <v>2.9932975871313676</v>
      </c>
      <c r="AX52" s="62">
        <f>VLOOKUP($B52,RD_15[#All],AX$2,0)/AX$1</f>
        <v>2.9704301075268815</v>
      </c>
      <c r="AY52" s="62">
        <f>VLOOKUP($B52,RD_15[#All],AY$2,0)/AY$1</f>
        <v>2.9150366748166259</v>
      </c>
      <c r="AZ52" s="62">
        <f>VLOOKUP($B52,RD_15[#All],AZ$2,0)/AZ$1</f>
        <v>2.9385903698534541</v>
      </c>
      <c r="BA52" s="62">
        <f>VLOOKUP($B52,RD_15[#All],BA$2,0)/BA$1</f>
        <v>2.9508797653958942</v>
      </c>
      <c r="BB52" s="62">
        <f>VLOOKUP($B52,RD_15[#All],BB$2,0)/BB$1</f>
        <v>2.8520667150108774</v>
      </c>
      <c r="BC52" s="62">
        <f>VLOOKUP($B52,RD_15[#All],BC$2,0)/BC$1</f>
        <v>2.8073593073593077</v>
      </c>
      <c r="BD52" s="62">
        <f>VLOOKUP($B52,RD_15[#All],BD$2,0)/BD$1</f>
        <v>2.8343685300207038</v>
      </c>
      <c r="BE52" s="62">
        <f>VLOOKUP($B52,RD_15[#All],BE$2,0)/BE$1</f>
        <v>2.8121546961325965</v>
      </c>
      <c r="BF52" s="62">
        <f>VLOOKUP($B52,RD_15[#All],BF$2,0)/BF$1</f>
        <v>2.8915325402379284</v>
      </c>
      <c r="BG52" s="62">
        <f>VLOOKUP($B52,RD_15[#All],BG$2,0)/BG$1</f>
        <v>2.8924731182795695</v>
      </c>
      <c r="BH52" s="62">
        <f>VLOOKUP($B52,RD_15[#All],BH$2,0)/BH$1</f>
        <v>2.7608695652173911</v>
      </c>
      <c r="BI52" s="62">
        <f>VLOOKUP($B52,RD_15[#All],BI$2,0)/BI$1</f>
        <v>2.7787539936102235</v>
      </c>
      <c r="BJ52" s="62">
        <f>VLOOKUP($B52,RD_15[#All],BJ$2,0)/BJ$1</f>
        <v>2.7614742698191934</v>
      </c>
      <c r="BK52" s="62">
        <f>VLOOKUP($B52,RD_15[#All],BK$2,0)/BK$1</f>
        <v>2.8734848484848485</v>
      </c>
      <c r="BL52" s="62">
        <f>VLOOKUP($B52,RD_15[#All],BL$2,0)/BL$1</f>
        <v>2.8431528662420384</v>
      </c>
      <c r="BM52" s="62">
        <f>VLOOKUP($B52,RD_15[#All],BM$2,0)/BM$1</f>
        <v>2.845307917888563</v>
      </c>
      <c r="BN52" s="62">
        <f>VLOOKUP($B52,RD_15[#All],BN$2,0)/BN$1</f>
        <v>3.1494133885438234</v>
      </c>
      <c r="BO52" s="62">
        <f>VLOOKUP($B52,RD_15[#All],BO$2,0)/BO$1</f>
        <v>3.1017943409247755</v>
      </c>
      <c r="BP52" s="62">
        <f>VLOOKUP($B52,RD_15[#All],BP$2,0)/BP$1</f>
        <v>3.1491865697473176</v>
      </c>
      <c r="BQ52" s="62">
        <f>VLOOKUP($B52,RD_15[#All],BQ$2,0)/BQ$1</f>
        <v>3.1559696342305039</v>
      </c>
      <c r="BR52" s="62">
        <f>VLOOKUP($B52,RD_15[#All],BR$2,0)/BR$1</f>
        <v>3.2156659765355418</v>
      </c>
      <c r="BS52" s="62">
        <f>VLOOKUP($B52,RD_15[#All],BS$2,0)/BS$1</f>
        <v>3.1501641610506304</v>
      </c>
      <c r="BT52" s="62">
        <f>VLOOKUP($B52,RD_15[#All],BT$2,0)/BT$1</f>
        <v>3.0983436853002067</v>
      </c>
      <c r="BU52" s="62">
        <f>VLOOKUP($B52,RD_15[#All],BU$2,0)/BU$1</f>
        <v>3.1570048309178742</v>
      </c>
      <c r="BV52" s="62">
        <f>VLOOKUP($B52,RD_15[#All],BV$2,0)/BV$1</f>
        <v>3.1997929606625255</v>
      </c>
      <c r="BW52" s="62">
        <f>VLOOKUP($B52,RD_15[#All],BW$2,0)/BW$1</f>
        <v>3.108350586611456</v>
      </c>
      <c r="BX52" s="62">
        <f>VLOOKUP($B52,RD_15[#All],BX$2,0)/BX$1</f>
        <v>3.1083289862632584</v>
      </c>
      <c r="BY52" s="62">
        <f>VLOOKUP($B52,RD_15[#All],BY$2,0)/BY$1</f>
        <v>3.1055900621118013</v>
      </c>
      <c r="BZ52" s="62">
        <f>VLOOKUP($B52,RD_15[#All],BZ$2,0)/BZ$1</f>
        <v>3.1525974025974026</v>
      </c>
      <c r="CA52" s="62">
        <f>VLOOKUP($B52,RD_15[#All],CA$2,0)/CA$1</f>
        <v>3.0858585858585861</v>
      </c>
      <c r="CB52" s="62">
        <f>VLOOKUP($B52,RD_15[#All],CB$2,0)/CB$1</f>
        <v>2.9910282953761214</v>
      </c>
      <c r="CC52" s="62">
        <f>VLOOKUP($B52,RD_15[#All],CC$2,0)/CC$1</f>
        <v>3.0966183574879227</v>
      </c>
      <c r="CD52" s="62">
        <f>VLOOKUP($B52,RD_15[#All],CD$2,0)/CD$1</f>
        <v>3.1038647342995169</v>
      </c>
      <c r="CE52" s="62">
        <f>VLOOKUP($B52,RD_15[#All],CE$2,0)/CE$1</f>
        <v>3.0755693581780537</v>
      </c>
      <c r="CF52" s="62">
        <f>VLOOKUP($B52,RD_15[#All],CF$2,0)/CF$1</f>
        <v>3.3035714285714288</v>
      </c>
      <c r="CG52" s="62">
        <f>VLOOKUP($B52,RD_15[#All],CG$2,0)/CG$1</f>
        <v>3.1376811594202896</v>
      </c>
      <c r="CH52" s="62">
        <f>VLOOKUP($B52,RD_15[#All],CH$2,0)/CH$1</f>
        <v>3.1471861471861473</v>
      </c>
      <c r="CI52" s="62">
        <f>VLOOKUP($B52,RD_15[#All],CI$2,0)/CI$1</f>
        <v>3.1739130434782608</v>
      </c>
      <c r="CJ52" s="62">
        <f>VLOOKUP($B52,RD_15[#All],CJ$2,0)/CJ$1</f>
        <v>3.1796536796536796</v>
      </c>
      <c r="CK52" s="62">
        <f>VLOOKUP($B52,RD_15[#All],CK$2,0)/CK$1</f>
        <v>3.1746031746031749</v>
      </c>
      <c r="CL52" s="62">
        <f>VLOOKUP($B52,RD_15[#All],CL$2,0)/CL$1</f>
        <v>3.1529289787454635</v>
      </c>
      <c r="CM52" s="62">
        <f>VLOOKUP($B52,RD_15[#All],CM$2,0)/CM$1</f>
        <v>3.1642512077294684</v>
      </c>
      <c r="CN52" s="62">
        <f>VLOOKUP($B52,RD_15[#All],CN$2,0)/CN$1</f>
        <v>3.1107660455486541</v>
      </c>
      <c r="CO52" s="62">
        <f>VLOOKUP($B52,RD_15[#All],CO$2,0)/CO$1</f>
        <v>3.1283643892339543</v>
      </c>
      <c r="CP52" s="62">
        <f>VLOOKUP($B52,RD_15[#All],CP$2,0)/CP$1</f>
        <v>3.1801242236024843</v>
      </c>
      <c r="CQ52" s="62">
        <f>VLOOKUP($B52,RD_15[#All],CQ$2,0)/CQ$1</f>
        <v>3.2336093857832986</v>
      </c>
      <c r="CR52" s="62">
        <f>VLOOKUP($B52,RD_15[#All],CR$2,0)/CR$1</f>
        <v>3.246031746031746</v>
      </c>
      <c r="CS52" s="62">
        <f>VLOOKUP($B52,RD_15[#All],CS$2,0)/CS$1</f>
        <v>3.2553485162180813</v>
      </c>
      <c r="CT52" s="62">
        <f>VLOOKUP($B52,RD_15[#All],CT$2,0)/CT$1</f>
        <v>3.2684610075914424</v>
      </c>
      <c r="CU52" s="62">
        <f>VLOOKUP($B52,RD_15[#All],CU$2,0)/CU$1</f>
        <v>3.265714285714286</v>
      </c>
      <c r="CV52" s="62">
        <f>VLOOKUP($B52,RD_15[#All],CV$2,0)/CV$1</f>
        <v>3.2325741890959279</v>
      </c>
      <c r="CW52" s="62">
        <f>VLOOKUP($B52,RD_15[#All],CW$2,0)/CW$1</f>
        <v>3.2180814354727398</v>
      </c>
      <c r="CX52" s="62">
        <f>VLOOKUP($B52,RD_15[#All],CX$2,0)/CX$1</f>
        <v>3.1926406926406927</v>
      </c>
      <c r="CY52" s="62">
        <f>VLOOKUP($B52,RD_15[#All],CY$2,0)/CY$1</f>
        <v>3.1663059163059164</v>
      </c>
      <c r="CZ52" s="62">
        <f>VLOOKUP($B52,RD_15[#All],CZ$2,0)/CZ$1</f>
        <v>3.2118702553485159</v>
      </c>
      <c r="DA52" s="62">
        <f>VLOOKUP($B52,RD_15[#All],DA$2,0)/DA$1</f>
        <v>3.1287918183394003</v>
      </c>
      <c r="DB52" s="62">
        <f>VLOOKUP($B52,RD_15[#All],DB$2,0)/DB$1</f>
        <v>3.2518978605935125</v>
      </c>
      <c r="DC52" s="62">
        <f>VLOOKUP($B52,RD_15[#All],DC$2,0)/DC$1</f>
        <v>3.3699102829537613</v>
      </c>
      <c r="DD52" s="62">
        <f>VLOOKUP($B52,RD_15[#All],DD$2,0)/DD$1</f>
        <v>3.2325741890959279</v>
      </c>
      <c r="DE52" s="62">
        <f>VLOOKUP($B52,RD_15[#All],DE$2,0)/DE$1</f>
        <v>3.2677708764665283</v>
      </c>
      <c r="DF52" s="62">
        <f>VLOOKUP($B52,RD_15[#All],DF$2,0)/DF$1</f>
        <v>3.2218771566597653</v>
      </c>
      <c r="DG52" s="62">
        <f>VLOOKUP($B52,RD_15[#All],DG$2,0)/DG$1</f>
        <v>3.2015182884748099</v>
      </c>
      <c r="DH52" s="62">
        <f>VLOOKUP($B52,RD_15[#All],DH$2,0)/DH$1</f>
        <v>3.275017253278123</v>
      </c>
      <c r="DI52" s="62">
        <f>VLOOKUP($B52,RD_15[#All],DI$2,0)/DI$1</f>
        <v>3.2498274672187715</v>
      </c>
      <c r="DJ52" s="62">
        <f>VLOOKUP($B52,RD_15[#All],DJ$2,0)/DJ$1</f>
        <v>3.2864044168391993</v>
      </c>
      <c r="DK52" s="62">
        <f>VLOOKUP($B52,RD_15[#All],DK$2,0)/DK$1</f>
        <v>3.1666666666666665</v>
      </c>
      <c r="DL52" s="62">
        <f>VLOOKUP($B52,RD_15[#All],DL$2,0)/DL$1</f>
        <v>3.1847041847041848</v>
      </c>
      <c r="DM52" s="62">
        <f>VLOOKUP($B52,RD_15[#All],DM$2,0)/DM$1</f>
        <v>3.0807453416149064</v>
      </c>
      <c r="DN52" s="62">
        <f>VLOOKUP($B52,RD_15[#All],DN$2,0)/DN$1</f>
        <v>3.1576949620427879</v>
      </c>
      <c r="DO52" s="62">
        <f>VLOOKUP($B52,RD_15[#All],DO$2,0)/DO$1</f>
        <v>3.1131815044858522</v>
      </c>
      <c r="DP52" s="62">
        <f>VLOOKUP($B52,RD_15[#All],DP$2,0)/DP$1</f>
        <v>3.1142167011732229</v>
      </c>
      <c r="DQ52" s="62">
        <f>VLOOKUP($B52,RD_15[#All],DQ$2,0)/DQ$1</f>
        <v>3.1042097998619735</v>
      </c>
      <c r="DR52" s="62">
        <f>VLOOKUP($B52,RD_15[#All],DR$2,0)/DR$1</f>
        <v>3.0810904071773635</v>
      </c>
      <c r="DS52" s="62">
        <f>VLOOKUP($B52,RD_15[#All],DS$2,0)/DS$1</f>
        <v>3.1128364389233956</v>
      </c>
      <c r="DT52" s="62">
        <f>VLOOKUP($B52,RD_15[#All],DT$2,0)/DT$1</f>
        <v>3.0486542443064182</v>
      </c>
      <c r="DU52" s="62">
        <f>VLOOKUP($B52,RD_15[#All],DU$2,0)/DU$1</f>
        <v>3.0764790764790764</v>
      </c>
      <c r="DV52" s="62">
        <f>VLOOKUP($B52,RD_15[#All],DV$2,0)/DV$1</f>
        <v>3.1078643578643579</v>
      </c>
      <c r="DW52" s="62">
        <f>VLOOKUP($B52,RD_15[#All],DW$2,0)/DW$1</f>
        <v>3.1325051759834364</v>
      </c>
      <c r="DX52" s="62">
        <f>VLOOKUP($B52,RD_15[#All],DX$2,0)/DX$1</f>
        <v>3.1111111111111112</v>
      </c>
      <c r="DY52" s="62">
        <f>VLOOKUP($B52,RD_15[#All],DY$2,0)/DY$1</f>
        <v>3.0648723257418911</v>
      </c>
      <c r="DZ52" s="62">
        <f>VLOOKUP($B52,RD_15[#All],DZ$2,0)/DZ$1</f>
        <v>3.1314699792960661</v>
      </c>
      <c r="EA52" s="62">
        <f>VLOOKUP($B52,RD_15[#All],EA$2,0)/EA$1</f>
        <v>3.0890269151138718</v>
      </c>
      <c r="EB52" s="62">
        <f>VLOOKUP($B52,RD_15[#All],EB$2,0)/EB$1</f>
        <v>3.0976535541752934</v>
      </c>
      <c r="EC52" s="62">
        <f>VLOOKUP($B52,RD_15[#All],EC$2,0)/EC$1</f>
        <v>3.0652173913043477</v>
      </c>
      <c r="ED52" s="62">
        <f>VLOOKUP($B52,RD_15[#All],ED$2,0)/ED$1</f>
        <v>2.9075224292615598</v>
      </c>
      <c r="EE52" s="62">
        <f>VLOOKUP($B52,RD_15[#All],EE$2,0)/EE$1</f>
        <v>3.09799861973775</v>
      </c>
      <c r="EF52" s="62">
        <f>VLOOKUP($B52,RD_15[#All],EF$2,0)/EF$1</f>
        <v>3.1273291925465836</v>
      </c>
      <c r="EG52" s="62">
        <f>VLOOKUP($B52,RD_15[#All],EG$2,0)/EG$1</f>
        <v>3.0617667356797789</v>
      </c>
      <c r="EH52" s="62">
        <f>VLOOKUP($B52,RD_15[#All],EH$2,0)/EH$1</f>
        <v>3.0545203588681851</v>
      </c>
      <c r="EI52" s="62">
        <f>VLOOKUP($B52,RD_15[#All],EI$2,0)/EI$1</f>
        <v>3.143939393939394</v>
      </c>
      <c r="EJ52" s="62">
        <f>VLOOKUP($B52,RD_15[#All],EJ$2,0)/EJ$1</f>
        <v>3.1404416839199447</v>
      </c>
      <c r="EK52" s="62">
        <f>VLOOKUP($B52,RD_15[#All],EK$2,0)/EK$1</f>
        <v>3.0803174603174601</v>
      </c>
      <c r="EL52" s="62">
        <f>VLOOKUP($B52,RD_15[#All],EL$2,0)/EL$1</f>
        <v>3.0282953761214628</v>
      </c>
      <c r="EM52" s="62">
        <f>VLOOKUP($B52,RD_15[#All],EM$2,0)/EM$1</f>
        <v>3.043478260869565</v>
      </c>
      <c r="EN52" s="62">
        <f>VLOOKUP($B52,RD_15[#All],EN$2,0)/EN$1</f>
        <v>3.0814354727398205</v>
      </c>
      <c r="EO52" s="62">
        <f>VLOOKUP($B52,RD_15[#All],EO$2,0)/EO$1</f>
        <v>3.0969634230503793</v>
      </c>
      <c r="EP52" s="62">
        <f>VLOOKUP($B52,RD_15[#All],EP$2,0)/EP$1</f>
        <v>3.0800552104899932</v>
      </c>
      <c r="EQ52" s="62">
        <f>VLOOKUP($B52,RD_15[#All],EQ$2,0)/EQ$1</f>
        <v>3.0714285714285712</v>
      </c>
      <c r="ER52" s="62">
        <f>VLOOKUP($B52,RD_15[#All],ER$2,0)/ER$1</f>
        <v>3.1076604554865424</v>
      </c>
      <c r="ES52" s="62">
        <f>VLOOKUP($B52,RD_15[#All],ES$2,0)/ES$1</f>
        <v>3.0886818495514148</v>
      </c>
      <c r="ET52" s="62">
        <f>VLOOKUP($B52,RD_15[#All],ET$2,0)/ET$1</f>
        <v>3.0923520923520926</v>
      </c>
      <c r="EU52" s="62">
        <f>VLOOKUP($B52,RD_15[#All],EU$2,0)/EU$1</f>
        <v>3.0833333333333335</v>
      </c>
      <c r="EV52" s="62">
        <f>VLOOKUP($B52,RD_15[#All],EV$2,0)/EV$1</f>
        <v>3.0382395382395386</v>
      </c>
      <c r="EW52" s="62">
        <f>VLOOKUP($B52,RD_15[#All],EW$2,0)/EW$1</f>
        <v>3.0833333333333335</v>
      </c>
      <c r="EX52" s="62">
        <f>VLOOKUP($B52,RD_15[#All],EX$2,0)/EX$1</f>
        <v>3.09799861973775</v>
      </c>
      <c r="EY52" s="62">
        <f>VLOOKUP($B52,RD_15[#All],EY$2,0)/EY$1</f>
        <v>3.1693121693121693</v>
      </c>
      <c r="EZ52" s="62">
        <f>VLOOKUP($B52,RD_15[#All],EZ$2,0)/EZ$1</f>
        <v>3.0786749482401659</v>
      </c>
      <c r="FA52" s="62">
        <f>VLOOKUP($B52,RD_15[#All],FA$2,0)/FA$1</f>
        <v>3.085576259489303</v>
      </c>
      <c r="FB52" s="62">
        <f>VLOOKUP($B52,RD_15[#All],FB$2,0)/FB$1</f>
        <v>3.0762594893029673</v>
      </c>
      <c r="FC52" s="62">
        <f>VLOOKUP($B52,RD_15[#All],FC$2,0)/FC$1</f>
        <v>2.8916494133885435</v>
      </c>
      <c r="FD52" s="62">
        <f>VLOOKUP($B52,RD_15[#All],FD$2,0)/FD$1</f>
        <v>3.0907522429261558</v>
      </c>
      <c r="FE52" s="62">
        <f>VLOOKUP($B52,RD_15[#All],FE$2,0)/FE$1</f>
        <v>3.0973084886128364</v>
      </c>
      <c r="FF52" s="62">
        <f>VLOOKUP($B52,RD_15[#All],FF$2,0)/FF$1</f>
        <v>3.0379572118702551</v>
      </c>
      <c r="FG52" s="202">
        <f>VLOOKUP($B52,RD_15[#All],FG$2,0)/FG$1</f>
        <v>3.0552104899930983</v>
      </c>
      <c r="FH52" s="62">
        <f>VLOOKUP($B52,RD_15[#All],FH$2,0)/FH$1</f>
        <v>3.072808833678399</v>
      </c>
      <c r="FI52" s="62">
        <f>VLOOKUP($B52,RD_15[#All],FI$2,0)/FI$1</f>
        <v>3.031055900621118</v>
      </c>
      <c r="FJ52" s="62">
        <f>VLOOKUP($B52,RD_15[#All],FJ$2,0)/FJ$1</f>
        <v>3.1167328042328046</v>
      </c>
      <c r="FK52" s="62">
        <f>VLOOKUP($B52,RD_15[#All],FK$2,0)/FK$1</f>
        <v>3.1580400276052449</v>
      </c>
      <c r="FL52" s="62">
        <f>VLOOKUP($B52,RD_15[#All],FL$2,0)/FL$1</f>
        <v>3.0544733044733046</v>
      </c>
      <c r="FM52" s="62">
        <f>VLOOKUP($B52,RD_15[#All],FM$2,0)/FM$1</f>
        <v>3.0060468631897201</v>
      </c>
      <c r="FN52" s="62">
        <f>VLOOKUP($B52,RD_15[#All],FN$2,0)/FN$1</f>
        <v>3.0521541950113376</v>
      </c>
      <c r="FO52" s="62">
        <f>VLOOKUP($B52,RD_15[#All],FO$2,0)/FO$1</f>
        <v>3.0192743764172332</v>
      </c>
      <c r="FP52" s="62">
        <f>VLOOKUP($B52,RD_15[#All],FP$2,0)/FP$1</f>
        <v>2.9969765684051395</v>
      </c>
      <c r="FQ52" s="62">
        <f>VLOOKUP($B52,RD_15[#All],FQ$2,0)/FQ$1</f>
        <v>2.9833711262282687</v>
      </c>
      <c r="FR52" s="62">
        <f>VLOOKUP($B52,RD_15[#All],FR$2,0)/FR$1</f>
        <v>2.9792139077853359</v>
      </c>
      <c r="FS52" s="62">
        <f>VLOOKUP($B52,RD_15[#All],FS$2,0)/FS$1</f>
        <v>2.9886621315192738</v>
      </c>
      <c r="FT52" s="62">
        <f>VLOOKUP($B52,RD_15[#All],FT$2,0)/FT$1</f>
        <v>3.0200302343159486</v>
      </c>
      <c r="FU52" s="62">
        <f>VLOOKUP($B52,RD_15[#All],FU$2,0)/FU$1</f>
        <v>3.0370370370370368</v>
      </c>
      <c r="FV52" s="62">
        <f>VLOOKUP($B52,RD_15[#All],FV$2,0)/FV$1</f>
        <v>3.0026455026455023</v>
      </c>
      <c r="FW52" s="62">
        <f>VLOOKUP($B52,RD_15[#All],FW$2,0)/FW$1</f>
        <v>3.0661375661375656</v>
      </c>
      <c r="FX52" s="62">
        <f>VLOOKUP($B52,RD_15[#All],FX$2,0)/FX$1</f>
        <v>3.0736961451247162</v>
      </c>
      <c r="FY52" s="62">
        <f>VLOOKUP($B52,RD_15[#All],FY$2,0)/FY$1</f>
        <v>3.0423280423280419</v>
      </c>
      <c r="FZ52" s="62">
        <f>VLOOKUP($B52,RD_15[#All],FZ$2,0)/FZ$1</f>
        <v>3.0214285714285714</v>
      </c>
      <c r="GA52" s="62">
        <f>VLOOKUP($B52,RD_15[#All],GA$2,0)/GA$1</f>
        <v>3.0317460317460316</v>
      </c>
      <c r="GB52" s="62">
        <f>VLOOKUP($B52,RD_15[#All],GB$2,0)/GB$1</f>
        <v>2.9368686868686869</v>
      </c>
      <c r="GC52" s="62">
        <f>VLOOKUP($B52,RD_15[#All],GC$2,0)/GC$1</f>
        <v>3.0419501133786846</v>
      </c>
      <c r="GD52" s="62">
        <f>VLOOKUP($B52,RD_15[#All],GD$2,0)/GD$1</f>
        <v>3.0200302343159486</v>
      </c>
      <c r="GE52" s="62">
        <f>VLOOKUP($B52,RD_15[#All],GE$2,0)/GE$1</f>
        <v>3.0487528344671202</v>
      </c>
      <c r="GF52" s="62">
        <f>VLOOKUP($B52,RD_15[#All],GF$2,0)/GF$1</f>
        <v>3.0279667422524565</v>
      </c>
      <c r="GG52" s="62">
        <f>VLOOKUP($B52,RD_15[#All],GG$2,0)/GG$1</f>
        <v>3.0030234315948601</v>
      </c>
      <c r="GH52" s="62">
        <f>VLOOKUP($B52,RD_15[#All],GH$2,0)/GH$1</f>
        <v>3.0332577475434617</v>
      </c>
      <c r="GI52" s="62">
        <f>VLOOKUP($B52,RD_15[#All],GI$2,0)/GI$1</f>
        <v>2.9965986394557818</v>
      </c>
      <c r="GJ52" s="62">
        <f>VLOOKUP($B52,RD_15[#All],GJ$2,0)/GJ$1</f>
        <v>3.0438397581254719</v>
      </c>
      <c r="GK52" s="62">
        <f>VLOOKUP($B52,RD_15[#All],GK$2,0)/GK$1</f>
        <v>2.9693877551020407</v>
      </c>
      <c r="GL52" s="62">
        <f>VLOOKUP($B52,RD_15[#All],GL$2,0)/GL$1</f>
        <v>3.0317460317460316</v>
      </c>
      <c r="GM52" s="62">
        <f>VLOOKUP($B52,RD_15[#All],GM$2,0)/GM$1</f>
        <v>2.9712773998488284</v>
      </c>
      <c r="GN52" s="62">
        <f>VLOOKUP($B52,RD_15[#All],GN$2,0)/GN$1</f>
        <v>2.9920634920634921</v>
      </c>
      <c r="GO52" s="62">
        <f>VLOOKUP($B52,RD_15[#All],GO$2,0)/GO$1</f>
        <v>3.001984126984127</v>
      </c>
      <c r="GP52" s="62">
        <f>VLOOKUP($B52,RD_15[#All],GP$2,0)/GP$1</f>
        <v>2.9825396825396826</v>
      </c>
      <c r="GQ52" s="62">
        <f>VLOOKUP($B52,RD_15[#All],GQ$2,0)/GQ$1</f>
        <v>3.0027777777777778</v>
      </c>
      <c r="GR52" s="62">
        <f>VLOOKUP($B52,RD_15[#All],GR$2,0)/GR$1</f>
        <v>3.0021841512524747</v>
      </c>
      <c r="GS52" s="62">
        <f>VLOOKUP($B52,RD_15[#All],GS$2,0)/GS$1</f>
        <v>3.1013523234067035</v>
      </c>
      <c r="GT52" s="62">
        <f>VLOOKUP($B52,RD_15[#All],GT$2,0)/GT$1</f>
        <v>3.0604395604395602</v>
      </c>
      <c r="GU52" s="62">
        <f>VLOOKUP($B52,RD_15[#All],GU$2,0)/GU$1</f>
        <v>3.1020700963312153</v>
      </c>
      <c r="GV52" s="62">
        <f>VLOOKUP($B52,RD_15[#All],GV$2,0)/GV$1</f>
        <v>3.1380110572657158</v>
      </c>
      <c r="GW52" s="62">
        <f>VLOOKUP($B52,RD_15[#All],GW$2,0)/GW$1</f>
        <v>3.1783132530120479</v>
      </c>
      <c r="GX52" s="62">
        <f>VLOOKUP($B52,RD_15[#All],GX$2,0)/GX$1</f>
        <v>3.0729984301412876</v>
      </c>
      <c r="GY52" s="62">
        <f>VLOOKUP($B52,RD_15[#All],GY$2,0)/GY$1</f>
        <v>3.1076377039109961</v>
      </c>
      <c r="GZ52" s="62">
        <f>VLOOKUP($B52,RD_15[#All],GZ$2,0)/GZ$1</f>
        <v>3.192778649921507</v>
      </c>
      <c r="HA52" s="62">
        <f>VLOOKUP($B52,RD_15[#All],HA$2,0)/HA$1</f>
        <v>3.2042181421063409</v>
      </c>
      <c r="HB52" s="62">
        <f>VLOOKUP($B52,RD_15[#All],HB$2,0)/HB$1</f>
        <v>3.1183102611674043</v>
      </c>
      <c r="HC52" s="62">
        <f>VLOOKUP($B52,RD_15[#All],HC$2,0)/HC$1</f>
        <v>3.0080633652062225</v>
      </c>
      <c r="HD52" s="62">
        <f>VLOOKUP($B52,RD_15[#All],HD$2,0)/HD$1</f>
        <v>3.1382223218957912</v>
      </c>
      <c r="HE52" s="62">
        <f>VLOOKUP($B52,RD_15[#All],HE$2,0)/HE$1</f>
        <v>3.1400586990649106</v>
      </c>
      <c r="HF52" s="62">
        <f>VLOOKUP($B52,RD_15[#All],HF$2,0)/HF$1</f>
        <v>3.0135610246107483</v>
      </c>
      <c r="HG52" s="62">
        <f>VLOOKUP($B52,RD_15[#All],HG$2,0)/HG$1</f>
        <v>3.0883699633699635</v>
      </c>
      <c r="HH52" s="62">
        <f>VLOOKUP($B52,RD_15[#All],HH$2,0)/HH$1</f>
        <v>3.1004709576138145</v>
      </c>
      <c r="HI52" s="62">
        <f>VLOOKUP($B52,RD_15[#All],HI$2,0)/HI$1</f>
        <v>3.1063579277864992</v>
      </c>
      <c r="HJ52" s="62">
        <f>VLOOKUP($B52,RD_15[#All],HJ$2,0)/HJ$1</f>
        <v>3.1102531102531099</v>
      </c>
      <c r="HK52" s="62">
        <f>VLOOKUP($B52,RD_15[#All],HK$2,0)/HK$1</f>
        <v>3.1145170618854827</v>
      </c>
      <c r="HL52" s="62">
        <f>VLOOKUP($B52,RD_15[#All],HL$2,0)/HL$1</f>
        <v>3.1126809698238267</v>
      </c>
      <c r="HM52" s="62">
        <f>VLOOKUP($B52,RD_15[#All],HM$2,0)/HM$1</f>
        <v>3.0648220826792256</v>
      </c>
      <c r="HN52" s="62">
        <f>VLOOKUP($B52,RD_15[#All],HN$2,0)/HN$1</f>
        <v>2.96458141674333</v>
      </c>
      <c r="HO52" s="62">
        <f>VLOOKUP($B52,RD_15[#All],HO$2,0)/HO$1</f>
        <v>3.0877907740833219</v>
      </c>
      <c r="HP52" s="62">
        <f>VLOOKUP($B52,RD_15[#All],HP$2,0)/HP$1</f>
        <v>3.0496523678341858</v>
      </c>
      <c r="HQ52" s="62">
        <f>VLOOKUP($B52,RD_15[#All],HQ$2,0)/HQ$1</f>
        <v>3.0240932303260437</v>
      </c>
      <c r="HR52" s="62">
        <f>VLOOKUP($B52,RD_15[#All],HR$2,0)/HR$1</f>
        <v>2.9975075429620883</v>
      </c>
      <c r="HS52" s="62">
        <f>VLOOKUP($B52,RD_15[#All],HS$2,0)/HS$1</f>
        <v>3.0824829931972793</v>
      </c>
      <c r="HT52" s="62">
        <f>VLOOKUP($B52,RD_15[#All],HT$2,0)/HT$1</f>
        <v>3.0357899836492463</v>
      </c>
      <c r="HU52" s="62">
        <f>VLOOKUP($B52,RD_15[#All],HU$2,0)/HU$1</f>
        <v>2.9627515341801058</v>
      </c>
      <c r="HV52" s="62">
        <f>VLOOKUP($B52,RD_15[#All],HV$2,0)/HV$1</f>
        <v>2.9923647780790641</v>
      </c>
      <c r="HW52" s="62">
        <f>VLOOKUP($B52,RD_15[#All],HW$2,0)/HW$1</f>
        <v>2.9897959183673466</v>
      </c>
      <c r="HX52" s="62">
        <f>VLOOKUP($B52,RD_15[#All],HX$2,0)/HX$1</f>
        <v>2.9929356357927785</v>
      </c>
      <c r="HY52" s="62">
        <f>VLOOKUP($B52,RD_15[#All],HY$2,0)/HY$1</f>
        <v>2.954866562009419</v>
      </c>
      <c r="HZ52" s="62">
        <f>VLOOKUP($B52,RD_15[#All],HZ$2,0)/HZ$1</f>
        <v>2.9472228451820288</v>
      </c>
      <c r="IA52" s="62">
        <f>VLOOKUP($B52,RD_15[#All],IA$2,0)/IA$1</f>
        <v>3.0259026687598114</v>
      </c>
      <c r="IB52" s="62">
        <f>VLOOKUP($B52,RD_15[#All],IB$2,0)/IB$1</f>
        <v>2.9490917246019284</v>
      </c>
      <c r="IC52" s="62">
        <f>VLOOKUP($B52,RD_15[#All],IC$2,0)/IC$1</f>
        <v>3.0325745682888541</v>
      </c>
      <c r="ID52" s="62">
        <f>VLOOKUP($B52,RD_15[#All],ID$2,0)/ID$1</f>
        <v>2.9897959183673466</v>
      </c>
      <c r="IE52" s="62">
        <f>VLOOKUP($B52,RD_15[#All],IE$2,0)/IE$1</f>
        <v>2.9870486656200943</v>
      </c>
      <c r="IF52" s="62">
        <f>VLOOKUP($B52,RD_15[#All],IF$2,0)/IF$1</f>
        <v>2.9894034536891678</v>
      </c>
      <c r="IG52" s="62">
        <f>VLOOKUP($B52,RD_15[#All],IG$2,0)/IG$1</f>
        <v>2.9778724676683859</v>
      </c>
      <c r="IH52" s="62">
        <f>VLOOKUP($B52,RD_15[#All],IH$2,0)/IH$1</f>
        <v>2.9434850863422288</v>
      </c>
      <c r="II52" s="62">
        <f>VLOOKUP($B52,RD_15[#All],II$2,0)/II$1</f>
        <v>2.9464752934140686</v>
      </c>
      <c r="IJ52" s="62">
        <f>VLOOKUP($B52,RD_15[#All],IJ$2,0)/IJ$1</f>
        <v>2.9483441728339685</v>
      </c>
      <c r="IK52" s="62">
        <f>VLOOKUP($B52,RD_15[#All],IK$2,0)/IK$1</f>
        <v>3.0364992150706436</v>
      </c>
      <c r="IL52" s="62">
        <f>VLOOKUP($B52,RD_15[#All],IL$2,0)/IL$1</f>
        <v>3.0219780219780219</v>
      </c>
      <c r="IM52" s="62">
        <f>VLOOKUP($B52,RD_15[#All],IM$2,0)/IM$1</f>
        <v>2.9395604395604393</v>
      </c>
      <c r="IN52" s="62">
        <f>VLOOKUP($B52,RD_15[#All],IN$2,0)/IN$1</f>
        <v>2.9674067429169466</v>
      </c>
      <c r="IO52" s="62">
        <f>VLOOKUP($B52,RD_15[#All],IO$2,0)/IO$1</f>
        <v>2.9815541601255888</v>
      </c>
      <c r="IP52" s="62">
        <f>VLOOKUP($B52,RD_15[#All],IP$2,0)/IP$1</f>
        <v>2.9333931374747699</v>
      </c>
      <c r="IQ52" s="62">
        <f>VLOOKUP($B52,RD_15[#All],IQ$2,0)/IQ$1</f>
        <v>2.9474097331240188</v>
      </c>
      <c r="IR52" s="62">
        <f>VLOOKUP($B52,RD_15[#All],IR$2,0)/IR$1</f>
        <v>2.9292816027509905</v>
      </c>
      <c r="IS52" s="62">
        <f>VLOOKUP($B52,RD_15[#All],IS$2,0)/IS$1</f>
        <v>2.965911639381027</v>
      </c>
      <c r="IT52" s="62">
        <f>VLOOKUP($B52,RD_15[#All],IT$2,0)/IT$1</f>
        <v>2.9434850863422288</v>
      </c>
      <c r="IU52" s="62">
        <f>VLOOKUP($B52,RD_15[#All],IU$2,0)/IU$1</f>
        <v>3.0040367795469836</v>
      </c>
      <c r="IV52" s="62">
        <f>VLOOKUP($B52,RD_15[#All],IV$2,0)/IV$1</f>
        <v>2.998430141287284</v>
      </c>
      <c r="IW52" s="62">
        <f>VLOOKUP($B52,RD_15[#All],IW$2,0)/IW$1</f>
        <v>2.9528294834417279</v>
      </c>
      <c r="IX52" s="62">
        <f>VLOOKUP($B52,RD_15[#All],IX$2,0)/IX$1</f>
        <v>2.9644165358451073</v>
      </c>
      <c r="IY52" s="62">
        <f>VLOOKUP($B52,RD_15[#All],IY$2,0)/IY$1</f>
        <v>2.986843088883905</v>
      </c>
      <c r="IZ52" s="62">
        <f>VLOOKUP($B52,RD_15[#All],IZ$2,0)/IZ$1</f>
        <v>2.9934351362922795</v>
      </c>
      <c r="JA52" s="62">
        <f>VLOOKUP($B52,RD_15[#All],JA$2,0)/JA$1</f>
        <v>2.95137940453428</v>
      </c>
      <c r="JB52" s="62">
        <f>VLOOKUP($B52,RD_15[#All],JB$2,0)/JB$1</f>
        <v>3.0284622210088048</v>
      </c>
      <c r="JC52" s="62">
        <f>VLOOKUP($B52,RD_15[#All],JC$2,0)/JC$1</f>
        <v>3.0237380237380234</v>
      </c>
      <c r="JD52" s="62">
        <f>VLOOKUP($B52,RD_15[#All],JD$2,0)/JD$1</f>
        <v>3.0739552034963125</v>
      </c>
      <c r="JE52" s="62">
        <f>VLOOKUP($B52,RD_15[#All],JE$2,0)/JE$1</f>
        <v>3.1057038199895346</v>
      </c>
      <c r="JF52" s="62">
        <f>VLOOKUP($B52,RD_15[#All],JF$2,0)/JF$1</f>
        <v>3.0705025142818045</v>
      </c>
      <c r="JG52" s="62">
        <f>VLOOKUP($B52,RD_15[#All],JG$2,0)/JG$1</f>
        <v>2.984579615003248</v>
      </c>
      <c r="JH52" s="62">
        <f>VLOOKUP($B52,RD_15[#All],JH$2,0)/JH$1</f>
        <v>3.0929784501213073</v>
      </c>
      <c r="JI52" s="62">
        <f>VLOOKUP($B52,RD_15[#All],JI$2,0)/JI$1</f>
        <v>3.097399494915023</v>
      </c>
      <c r="JJ52" s="62">
        <f>VLOOKUP($B52,RD_15[#All],JJ$2,0)/JJ$1</f>
        <v>3.0745341614906834</v>
      </c>
      <c r="JK52" s="62">
        <f>VLOOKUP($B52,RD_15[#All],JK$2,0)/JK$1</f>
        <v>3.1065363208220358</v>
      </c>
      <c r="JL52" s="62">
        <f>VLOOKUP($B52,RD_15[#All],JL$2,0)/JL$1</f>
        <v>3.0948004201680672</v>
      </c>
      <c r="JM52" s="62">
        <f>VLOOKUP($B52,RD_15[#All],JM$2,0)/JM$1</f>
        <v>2.9933219850726722</v>
      </c>
      <c r="JN52" s="62">
        <f>VLOOKUP($B52,RD_15[#All],JN$2,0)/JN$1</f>
        <v>2.97307968413496</v>
      </c>
      <c r="JO52" s="62">
        <f>VLOOKUP($B52,RD_15[#All],JO$2,0)/JO$1</f>
        <v>3.0692680371873773</v>
      </c>
      <c r="JP52" s="62">
        <f>VLOOKUP($B52,RD_15[#All],JP$2,0)/JP$1</f>
        <v>3.0259026687598118</v>
      </c>
      <c r="JQ52" s="62">
        <f>VLOOKUP($B52,RD_15[#All],JQ$2,0)/JQ$1</f>
        <v>3.0306994592708878</v>
      </c>
      <c r="JR52" s="62">
        <f>VLOOKUP($B52,RD_15[#All],JR$2,0)/JR$1</f>
        <v>3.0263387406244551</v>
      </c>
      <c r="JS52" s="62">
        <f>VLOOKUP($B52,RD_15[#All],JS$2,0)/JS$1</f>
        <v>3.0813596341546652</v>
      </c>
      <c r="JT52" s="62">
        <f>VLOOKUP($B52,RD_15[#All],JT$2,0)/JT$1</f>
        <v>3.0810542840618025</v>
      </c>
      <c r="JU52" s="62">
        <f>VLOOKUP($B52,RD_15[#All],JU$2,0)/JU$1</f>
        <v>3.0726416440702158</v>
      </c>
      <c r="JV52" s="62">
        <f>VLOOKUP($B52,RD_15[#All],JV$2,0)/JV$1</f>
        <v>2.9225245653817078</v>
      </c>
      <c r="JW52" s="62">
        <f>VLOOKUP($B52,RD_15[#All],JW$2,0)/JW$1</f>
        <v>2.9009826152683296</v>
      </c>
      <c r="JX52" s="62">
        <f>VLOOKUP($B52,RD_15[#All],JX$2,0)/JX$1</f>
        <v>2.9017384731670441</v>
      </c>
      <c r="JY52" s="62">
        <f>VLOOKUP($B52,RD_15[#All],JY$2,0)/JY$1</f>
        <v>2.9247921390778528</v>
      </c>
      <c r="JZ52" s="62">
        <f>VLOOKUP($B52,RD_15[#All],JZ$2,0)/JZ$1</f>
        <v>2.8469387755102038</v>
      </c>
      <c r="KA52" s="62">
        <f>VLOOKUP($B52,RD_15[#All],KA$2,0)/KA$1</f>
        <v>2.8960695389266813</v>
      </c>
      <c r="KB52" s="62">
        <f>VLOOKUP($B52,RD_15[#All],KB$2,0)/KB$1</f>
        <v>2.9024943310657596</v>
      </c>
      <c r="KC52" s="62">
        <f>VLOOKUP($B52,RD_15[#All],KC$2,0)/KC$1</f>
        <v>2.907407407407407</v>
      </c>
      <c r="KD52" s="62">
        <f>VLOOKUP($B52,RD_15[#All],KD$2,0)/KD$1</f>
        <v>2.885487528344671</v>
      </c>
      <c r="KE52" s="62">
        <f>VLOOKUP($B52,RD_15[#All],KE$2,0)/KE$1</f>
        <v>2.9554043839758122</v>
      </c>
      <c r="KF52" s="62">
        <f>VLOOKUP($B52,RD_15[#All],KF$2,0)/KF$1</f>
        <v>2.9451345755693579</v>
      </c>
      <c r="KG52" s="62">
        <f>VLOOKUP($B52,RD_15[#All],KG$2,0)/KG$1</f>
        <v>2.9516250944822371</v>
      </c>
      <c r="KH52" s="62">
        <f>VLOOKUP($B52,RD_15[#All],KH$2,0)/KH$1</f>
        <v>2.9497354497354493</v>
      </c>
      <c r="KI52" s="62">
        <f>VLOOKUP($B52,RD_15[#All],KI$2,0)/KI$1</f>
        <v>2.9484126984126986</v>
      </c>
      <c r="KJ52" s="62">
        <f>VLOOKUP($B52,RD_15[#All],KJ$2,0)/KJ$1</f>
        <v>2.890079365079365</v>
      </c>
      <c r="KK52" s="62">
        <f>VLOOKUP($B52,RD_15[#All],KK$2,0)/KK$1</f>
        <v>2.8964285714285714</v>
      </c>
      <c r="KL52" s="62">
        <f>VLOOKUP($B52,RD_15[#All],KL$2,0)/KL$1</f>
        <v>2.9117199391171993</v>
      </c>
      <c r="KM52" s="62">
        <f>VLOOKUP($B52,RD_15[#All],KM$2,0)/KM$1</f>
        <v>2.9573820395738206</v>
      </c>
      <c r="KN52" s="62">
        <f>VLOOKUP($B52,RD_15[#All],KN$2,0)/KN$1</f>
        <v>2.9260523321956771</v>
      </c>
      <c r="KO52" s="62">
        <f>VLOOKUP($B52,RD_15[#All],KO$2,0)/KO$1</f>
        <v>2.9397042093287831</v>
      </c>
      <c r="KP52" s="62">
        <f>VLOOKUP($B52,RD_15[#All],KP$2,0)/KP$1</f>
        <v>2.9582859309821767</v>
      </c>
      <c r="KQ52" s="62">
        <f>VLOOKUP($B52,RD_15[#All],KQ$2,0)/KQ$1</f>
        <v>2.9768085842852199</v>
      </c>
      <c r="KR52" s="62">
        <f>VLOOKUP($B52,RD_15[#All],KR$2,0)/KR$1</f>
        <v>2.9378081152825182</v>
      </c>
      <c r="KS52" s="62">
        <f>VLOOKUP($B52,RD_15[#All],KS$2,0)/KS$1</f>
        <v>2.8881304512703831</v>
      </c>
      <c r="KT52" s="62">
        <f>VLOOKUP($B52,RD_15[#All],KT$2,0)/KT$1</f>
        <v>2.9977246871444825</v>
      </c>
      <c r="KU52" s="62">
        <f>VLOOKUP($B52,RD_15[#All],KU$2,0)/KU$1</f>
        <v>2.9385665529010239</v>
      </c>
      <c r="KV52" s="62">
        <f>VLOOKUP($B52,RD_15[#All],KV$2,0)/KV$1</f>
        <v>2.953039832285115</v>
      </c>
      <c r="KW52" s="62">
        <f>VLOOKUP($B52,RD_15[#All],KW$2,0)/KW$1</f>
        <v>2.9613196814562004</v>
      </c>
      <c r="KX52" s="62">
        <f>VLOOKUP($B52,RD_15[#All],KX$2,0)/KX$1</f>
        <v>2.9916855631141344</v>
      </c>
      <c r="KY52" s="62">
        <f>VLOOKUP($B52,RD_15[#All],KY$2,0)/KY$1</f>
        <v>2.9817460317460318</v>
      </c>
      <c r="KZ52" s="62">
        <f>VLOOKUP($B52,RD_15[#All],KZ$2,0)/KZ$1</f>
        <v>2.9595238095238092</v>
      </c>
      <c r="LA52" s="62">
        <f>VLOOKUP($B52,RD_15[#All],LA$2,0)/LA$1</f>
        <v>2.9046310832025117</v>
      </c>
      <c r="LB52" s="62">
        <f>VLOOKUP($B52,RD_15[#All],LB$2,0)/LB$1</f>
        <v>2.9015084294587403</v>
      </c>
      <c r="LC52" s="62">
        <f>VLOOKUP($B52,RD_15[#All],LC$2,0)/LC$1</f>
        <v>2.9107142857142856</v>
      </c>
      <c r="LD52" s="62">
        <f>VLOOKUP($B52,RD_15[#All],LD$2,0)/LD$1</f>
        <v>2.8705987889661357</v>
      </c>
      <c r="LE52" s="62">
        <f>VLOOKUP($B52,RD_15[#All],LE$2,0)/LE$1</f>
        <v>2.846303356507438</v>
      </c>
      <c r="LF52" s="62">
        <f>VLOOKUP($B52,RD_15[#All],LF$2,0)/LF$1</f>
        <v>2.8392016147118189</v>
      </c>
      <c r="LG52" s="62">
        <f>VLOOKUP($B52,RD_15[#All],LG$2,0)/LG$1</f>
        <v>2.8575396825396826</v>
      </c>
      <c r="LH52" s="62">
        <f>VLOOKUP($B52,RD_15[#All],LH$2,0)/LH$1</f>
        <v>2.8811038585474673</v>
      </c>
      <c r="LI52" s="62">
        <f>VLOOKUP($B52,RD_15[#All],LI$2,0)/LI$1</f>
        <v>2.9079763773641321</v>
      </c>
      <c r="LJ52" s="62">
        <f>VLOOKUP($B52,RD_15[#All],LJ$2,0)/LJ$1</f>
        <v>2.8535749964321395</v>
      </c>
      <c r="LK52" s="62">
        <f>VLOOKUP($B52,RD_15[#All],LK$2,0)/LK$1</f>
        <v>2.8563579277864988</v>
      </c>
      <c r="LL52" s="62">
        <f>VLOOKUP($B52,RD_15[#All],LL$2,0)/LL$1</f>
        <v>2.9203296703296702</v>
      </c>
      <c r="LM52" s="62">
        <f>VLOOKUP($B52,RD_15[#All],LM$2,0)/LM$1</f>
        <v>2.8885400313971741</v>
      </c>
      <c r="LN52" s="62">
        <f>VLOOKUP($B52,RD_15[#All],LN$2,0)/LN$1</f>
        <v>2.8806907378335951</v>
      </c>
      <c r="LO52" s="62">
        <f>VLOOKUP($B52,RD_15[#All],LO$2,0)/LO$1</f>
        <v>2.8582641847947969</v>
      </c>
      <c r="LP52" s="62">
        <f>VLOOKUP($B52,RD_15[#All],LP$2,0)/LP$1</f>
        <v>2.8522837706511175</v>
      </c>
      <c r="LQ52" s="62">
        <f>VLOOKUP($B52,RD_15[#All],LQ$2,0)/LQ$1</f>
        <v>2.8915302384690138</v>
      </c>
      <c r="LR52" s="62">
        <f>VLOOKUP($B52,RD_15[#All],LR$2,0)/LR$1</f>
        <v>2.9322718098228302</v>
      </c>
      <c r="LS52" s="62">
        <f>VLOOKUP($B52,RD_15[#All],LS$2,0)/LS$1</f>
        <v>2.9115509897268854</v>
      </c>
      <c r="LT52" s="62">
        <f>VLOOKUP($B52,RD_15[#All],LT$2,0)/LT$1</f>
        <v>2.8857927786499213</v>
      </c>
      <c r="LU52" s="62">
        <f>VLOOKUP($B52,RD_15[#All],LU$2,0)/LU$1</f>
        <v>2.8893249607535321</v>
      </c>
      <c r="LV52" s="62">
        <f>VLOOKUP($B52,RD_15[#All],LV$2,0)/LV$1</f>
        <v>2.9423076923076925</v>
      </c>
      <c r="LW52" s="62">
        <f>VLOOKUP($B52,RD_15[#All],LW$2,0)/LW$1</f>
        <v>2.957221350078493</v>
      </c>
      <c r="LX52" s="62">
        <f>VLOOKUP($B52,RD_15[#All],LX$2,0)/LX$1</f>
        <v>2.9827315541601256</v>
      </c>
      <c r="LY52" s="62">
        <f>VLOOKUP($B52,RD_15[#All],LY$2,0)/LY$1</f>
        <v>2.9744897959183669</v>
      </c>
      <c r="LZ52" s="62">
        <f>VLOOKUP($B52,RD_15[#All],LZ$2,0)/LZ$1</f>
        <v>2.9509606040218284</v>
      </c>
      <c r="MA52" s="62">
        <f>VLOOKUP($B52,RD_15[#All],MA$2,0)/MA$1</f>
        <v>2.9789937953203256</v>
      </c>
      <c r="MB52" s="62">
        <f>VLOOKUP($B52,RD_15[#All],MB$2,0)/MB$1</f>
        <v>3.0047843313149434</v>
      </c>
      <c r="MC52" s="62">
        <f>VLOOKUP($B52,RD_15[#All],MC$2,0)/MC$1</f>
        <v>2.9603050011213274</v>
      </c>
      <c r="MD52" s="62">
        <f>VLOOKUP($B52,RD_15[#All],MD$2,0)/MD$1</f>
        <v>2.9651640876130667</v>
      </c>
      <c r="ME52" s="62">
        <f>VLOOKUP($B52,RD_15[#All],ME$2,0)/ME$1</f>
        <v>2.9931972789115644</v>
      </c>
      <c r="MF52" s="62">
        <f>VLOOKUP($B52,RD_15[#All],MF$2,0)/MF$1</f>
        <v>2.9696493982208265</v>
      </c>
      <c r="MG52" s="62">
        <f>VLOOKUP($B52,RD_15[#All],MG$2,0)/MG$1</f>
        <v>2.9879644165358448</v>
      </c>
      <c r="MH52" s="62">
        <f>VLOOKUP($B52,RD_15[#All],MH$2,0)/MH$1</f>
        <v>2.977498691784406</v>
      </c>
      <c r="MI52" s="62">
        <f>VLOOKUP($B52,RD_15[#All],MI$2,0)/MI$1</f>
        <v>2.938999775734469</v>
      </c>
      <c r="MJ52" s="62">
        <f>VLOOKUP($B52,RD_15[#All],MJ$2,0)/MJ$1</f>
        <v>2.953296703296703</v>
      </c>
      <c r="MK52" s="62">
        <f>VLOOKUP($B52,RD_15[#All],MK$2,0)/MK$1</f>
        <v>2.9827315541601256</v>
      </c>
      <c r="ML52" s="62">
        <f>VLOOKUP($B52,RD_15[#All],ML$2,0)/ML$1</f>
        <v>2.9898332959557448</v>
      </c>
      <c r="MM52" s="62">
        <f>VLOOKUP($B52,RD_15[#All],MM$2,0)/MM$1</f>
        <v>2.9587705527555155</v>
      </c>
      <c r="MN52" s="62">
        <f>VLOOKUP($B52,RD_15[#All],MN$2,0)/MN$1</f>
        <v>2.9733124018838306</v>
      </c>
      <c r="MO52" s="62">
        <f>VLOOKUP($B52,RD_15[#All],MO$2,0)/MO$1</f>
        <v>3.0231554160125587</v>
      </c>
      <c r="MP52" s="62">
        <f>VLOOKUP($B52,RD_15[#All],MP$2,0)/MP$1</f>
        <v>3.0187669473383765</v>
      </c>
      <c r="MQ52" s="62">
        <f>VLOOKUP($B52,RD_15[#All],MQ$2,0)/MQ$1</f>
        <v>2.9973088136353438</v>
      </c>
      <c r="MR52" s="62">
        <f>VLOOKUP($B52,RD_15[#All],MR$2,0)/MR$1</f>
        <v>2.9875906406518649</v>
      </c>
      <c r="MS52" s="62">
        <f>VLOOKUP($B52,RD_15[#All],MS$2,0)/MS$1</f>
        <v>3.0427786499215066</v>
      </c>
      <c r="MT52" s="62">
        <f>VLOOKUP($B52,RD_15[#All],MT$2,0)/MT$1</f>
        <v>2.9488368774083065</v>
      </c>
      <c r="MU52" s="62">
        <f>VLOOKUP($B52,RD_15[#All],MU$2,0)/MU$1</f>
        <v>3.0417881438289598</v>
      </c>
      <c r="MV52" s="62">
        <f>VLOOKUP($B52,RD_15[#All],MV$2,0)/MV$1</f>
        <v>3.044098758384473</v>
      </c>
      <c r="MW52" s="62">
        <f>VLOOKUP($B52,RD_15[#All],MW$2,0)/MW$1</f>
        <v>2.9827315541601256</v>
      </c>
      <c r="MX52" s="62">
        <f>VLOOKUP($B52,RD_15[#All],MX$2,0)/MX$1</f>
        <v>3.0245944531658817</v>
      </c>
      <c r="MY52" s="62">
        <f>VLOOKUP($B52,RD_15[#All],MY$2,0)/MY$1</f>
        <v>2.9831240188383044</v>
      </c>
      <c r="MZ52" s="62">
        <f>VLOOKUP($B52,RD_15[#All],MZ$2,0)/MZ$1</f>
        <v>2.9948979591836733</v>
      </c>
      <c r="NA52" s="62">
        <f>VLOOKUP($B52,RD_15[#All],NA$2,0)/NA$1</f>
        <v>3.0256961084028751</v>
      </c>
      <c r="NB52" s="62">
        <f>VLOOKUP($B52,RD_15[#All],NB$2,0)/NB$1</f>
        <v>3.0404238618524335</v>
      </c>
      <c r="NC52" s="62">
        <f>VLOOKUP($B52,RD_15[#All],NC$2,0)/NC$1</f>
        <v>3.0361067503924648</v>
      </c>
      <c r="ND52" s="62">
        <f>VLOOKUP($B52,RD_15[#All],ND$2,0)/ND$1</f>
        <v>3.0357142857142856</v>
      </c>
      <c r="NE52" s="62">
        <f>IFERROR(AVERAGEIF(Inv_SY_B20[[#This Row],[BLK1_INV1]:[BLK12_INV31]],"&gt;"&amp;0.1,Inv_SY_B20[[#This Row],[BLK1_INV1]:[BLK12_INV31]]),"")</f>
        <v>3.0141253865808739</v>
      </c>
    </row>
    <row r="53" spans="2:369" x14ac:dyDescent="0.35">
      <c r="B53" s="86">
        <f t="shared" si="7"/>
        <v>45794</v>
      </c>
      <c r="C53" s="62">
        <f>VLOOKUP($B53,RD_15[#All],C$2,0)/C$1</f>
        <v>2.4401913875598087</v>
      </c>
      <c r="D53" s="62">
        <f>VLOOKUP($B53,RD_15[#All],D$2,0)/D$1</f>
        <v>2.3763955342902712</v>
      </c>
      <c r="E53" s="62">
        <f>VLOOKUP($B53,RD_15[#All],E$2,0)/E$1</f>
        <v>2.4666666666666668</v>
      </c>
      <c r="F53" s="62">
        <f>VLOOKUP($B53,RD_15[#All],F$2,0)/F$1</f>
        <v>2.4696969696969697</v>
      </c>
      <c r="G53" s="62">
        <f>VLOOKUP($B53,RD_15[#All],G$2,0)/G$1</f>
        <v>2.4325757575757576</v>
      </c>
      <c r="H53" s="62">
        <f>VLOOKUP($B53,RD_15[#All],H$2,0)/H$1</f>
        <v>2.3371298405466971</v>
      </c>
      <c r="I53" s="62">
        <f>VLOOKUP($B53,RD_15[#All],I$2,0)/I$1</f>
        <v>2.5348125478194343</v>
      </c>
      <c r="J53" s="62">
        <f>VLOOKUP($B53,RD_15[#All],J$2,0)/J$1</f>
        <v>2.3772727272727274</v>
      </c>
      <c r="K53" s="62">
        <f>VLOOKUP($B53,RD_15[#All],K$2,0)/K$1</f>
        <v>2.4833333333333334</v>
      </c>
      <c r="L53" s="62">
        <f>VLOOKUP($B53,RD_15[#All],L$2,0)/L$1</f>
        <v>2.4916666666666667</v>
      </c>
      <c r="M53" s="62">
        <f>VLOOKUP($B53,RD_15[#All],M$2,0)/M$1</f>
        <v>2.4946969696969696</v>
      </c>
      <c r="N53" s="62">
        <f>VLOOKUP($B53,RD_15[#All],N$2,0)/N$1</f>
        <v>2.481060606060606</v>
      </c>
      <c r="O53" s="62">
        <f>VLOOKUP($B53,RD_15[#All],O$2,0)/O$1</f>
        <v>2.4893939393939397</v>
      </c>
      <c r="P53" s="62">
        <f>VLOOKUP($B53,RD_15[#All],P$2,0)/P$1</f>
        <v>2.4954545454545451</v>
      </c>
      <c r="Q53" s="62">
        <f>VLOOKUP($B53,RD_15[#All],Q$2,0)/Q$1</f>
        <v>2.5280303030303028</v>
      </c>
      <c r="R53" s="62">
        <f>VLOOKUP($B53,RD_15[#All],R$2,0)/R$1</f>
        <v>2.5227272727272729</v>
      </c>
      <c r="S53" s="62">
        <f>VLOOKUP($B53,RD_15[#All],S$2,0)/S$1</f>
        <v>2.475279106858054</v>
      </c>
      <c r="T53" s="62">
        <f>VLOOKUP($B53,RD_15[#All],T$2,0)/T$1</f>
        <v>2.5255183413078148</v>
      </c>
      <c r="U53" s="62">
        <f>VLOOKUP($B53,RD_15[#All],U$2,0)/U$1</f>
        <v>2.5030303030303029</v>
      </c>
      <c r="V53" s="62">
        <f>VLOOKUP($B53,RD_15[#All],V$2,0)/V$1</f>
        <v>2.5280303030303028</v>
      </c>
      <c r="W53" s="62">
        <f>VLOOKUP($B53,RD_15[#All],W$2,0)/W$1</f>
        <v>2.6045454545454545</v>
      </c>
      <c r="X53" s="62">
        <f>VLOOKUP($B53,RD_15[#All],X$2,0)/X$1</f>
        <v>2.5780303030303031</v>
      </c>
      <c r="Y53" s="62">
        <f>VLOOKUP($B53,RD_15[#All],Y$2,0)/Y$1</f>
        <v>2.6022727272727271</v>
      </c>
      <c r="Z53" s="62">
        <f>VLOOKUP($B53,RD_15[#All],Z$2,0)/Z$1</f>
        <v>2.5871212121212119</v>
      </c>
      <c r="AA53" s="62">
        <f>VLOOKUP($B53,RD_15[#All],AA$2,0)/AA$1</f>
        <v>2.5787878787878786</v>
      </c>
      <c r="AB53" s="62">
        <f>VLOOKUP($B53,RD_15[#All],AB$2,0)/AB$1</f>
        <v>2.5689393939393943</v>
      </c>
      <c r="AC53" s="62">
        <f>VLOOKUP($B53,RD_15[#All],AC$2,0)/AC$1</f>
        <v>2.60530303030303</v>
      </c>
      <c r="AD53" s="62">
        <f>VLOOKUP($B53,RD_15[#All],AD$2,0)/AD$1</f>
        <v>2.5962121212121212</v>
      </c>
      <c r="AE53" s="62">
        <f>VLOOKUP($B53,RD_15[#All],AE$2,0)/AE$1</f>
        <v>2.6378787878787877</v>
      </c>
      <c r="AF53" s="62">
        <f>VLOOKUP($B53,RD_15[#All],AF$2,0)/AF$1</f>
        <v>2.6189393939393937</v>
      </c>
      <c r="AG53" s="62">
        <f>VLOOKUP($B53,RD_15[#All],AG$2,0)/AG$1</f>
        <v>2.5886363636363634</v>
      </c>
      <c r="AH53" s="62">
        <f>VLOOKUP($B53,RD_15[#All],AH$2,0)/AH$1</f>
        <v>2.5810606060606061</v>
      </c>
      <c r="AI53" s="62">
        <f>VLOOKUP($B53,RD_15[#All],AI$2,0)/AI$1</f>
        <v>2.4265151515151517</v>
      </c>
      <c r="AJ53" s="62">
        <f>VLOOKUP($B53,RD_15[#All],AJ$2,0)/AJ$1</f>
        <v>2.4035087719298245</v>
      </c>
      <c r="AK53" s="62">
        <f>VLOOKUP($B53,RD_15[#All],AK$2,0)/AK$1</f>
        <v>2.4298245614035086</v>
      </c>
      <c r="AL53" s="62">
        <f>VLOOKUP($B53,RD_15[#All],AL$2,0)/AL$1</f>
        <v>2.4553429027113234</v>
      </c>
      <c r="AM53" s="62">
        <f>VLOOKUP($B53,RD_15[#All],AM$2,0)/AM$1</f>
        <v>2.5031897926634765</v>
      </c>
      <c r="AN53" s="62">
        <f>VLOOKUP($B53,RD_15[#All],AN$2,0)/AN$1</f>
        <v>2.5031897926634765</v>
      </c>
      <c r="AO53" s="62">
        <f>VLOOKUP($B53,RD_15[#All],AO$2,0)/AO$1</f>
        <v>2.4386363636363635</v>
      </c>
      <c r="AP53" s="62">
        <f>VLOOKUP($B53,RD_15[#All],AP$2,0)/AP$1</f>
        <v>2.4952153110047846</v>
      </c>
      <c r="AQ53" s="62">
        <f>VLOOKUP($B53,RD_15[#All],AQ$2,0)/AQ$1</f>
        <v>2.4272727272727272</v>
      </c>
      <c r="AR53" s="62">
        <f>VLOOKUP($B53,RD_15[#All],AR$2,0)/AR$1</f>
        <v>2.4736091298145508</v>
      </c>
      <c r="AS53" s="62">
        <f>VLOOKUP($B53,RD_15[#All],AS$2,0)/AS$1</f>
        <v>2.5166435506241331</v>
      </c>
      <c r="AT53" s="62">
        <f>VLOOKUP($B53,RD_15[#All],AT$2,0)/AT$1</f>
        <v>2.5014619883040932</v>
      </c>
      <c r="AU53" s="62">
        <f>VLOOKUP($B53,RD_15[#All],AU$2,0)/AU$1</f>
        <v>2.5387426900584793</v>
      </c>
      <c r="AV53" s="62">
        <f>VLOOKUP($B53,RD_15[#All],AV$2,0)/AV$1</f>
        <v>2.5875542691751088</v>
      </c>
      <c r="AW53" s="62">
        <f>VLOOKUP($B53,RD_15[#All],AW$2,0)/AW$1</f>
        <v>2.5938337801608582</v>
      </c>
      <c r="AX53" s="62">
        <f>VLOOKUP($B53,RD_15[#All],AX$2,0)/AX$1</f>
        <v>2.585349462365591</v>
      </c>
      <c r="AY53" s="62">
        <f>VLOOKUP($B53,RD_15[#All],AY$2,0)/AY$1</f>
        <v>2.53239608801956</v>
      </c>
      <c r="AZ53" s="62">
        <f>VLOOKUP($B53,RD_15[#All],AZ$2,0)/AZ$1</f>
        <v>2.5771109560362873</v>
      </c>
      <c r="BA53" s="62">
        <f>VLOOKUP($B53,RD_15[#All],BA$2,0)/BA$1</f>
        <v>2.5813782991202348</v>
      </c>
      <c r="BB53" s="62">
        <f>VLOOKUP($B53,RD_15[#All],BB$2,0)/BB$1</f>
        <v>2.5105148658448151</v>
      </c>
      <c r="BC53" s="62">
        <f>VLOOKUP($B53,RD_15[#All],BC$2,0)/BC$1</f>
        <v>2.4740259740259738</v>
      </c>
      <c r="BD53" s="62">
        <f>VLOOKUP($B53,RD_15[#All],BD$2,0)/BD$1</f>
        <v>2.489302967563837</v>
      </c>
      <c r="BE53" s="62">
        <f>VLOOKUP($B53,RD_15[#All],BE$2,0)/BE$1</f>
        <v>2.4647790055248615</v>
      </c>
      <c r="BF53" s="62">
        <f>VLOOKUP($B53,RD_15[#All],BF$2,0)/BF$1</f>
        <v>2.5262421273617912</v>
      </c>
      <c r="BG53" s="62">
        <f>VLOOKUP($B53,RD_15[#All],BG$2,0)/BG$1</f>
        <v>2.514784946236559</v>
      </c>
      <c r="BH53" s="62">
        <f>VLOOKUP($B53,RD_15[#All],BH$2,0)/BH$1</f>
        <v>2.4081346423562411</v>
      </c>
      <c r="BI53" s="62">
        <f>VLOOKUP($B53,RD_15[#All],BI$2,0)/BI$1</f>
        <v>2.4273162939297124</v>
      </c>
      <c r="BJ53" s="62">
        <f>VLOOKUP($B53,RD_15[#All],BJ$2,0)/BJ$1</f>
        <v>2.4075104311543809</v>
      </c>
      <c r="BK53" s="62">
        <f>VLOOKUP($B53,RD_15[#All],BK$2,0)/BK$1</f>
        <v>2.4962121212121211</v>
      </c>
      <c r="BL53" s="62">
        <f>VLOOKUP($B53,RD_15[#All],BL$2,0)/BL$1</f>
        <v>2.4872611464968153</v>
      </c>
      <c r="BM53" s="62">
        <f>VLOOKUP($B53,RD_15[#All],BM$2,0)/BM$1</f>
        <v>2.4941348973607038</v>
      </c>
      <c r="BN53" s="62">
        <f>VLOOKUP($B53,RD_15[#All],BN$2,0)/BN$1</f>
        <v>2.7028985507246372</v>
      </c>
      <c r="BO53" s="62">
        <f>VLOOKUP($B53,RD_15[#All],BO$2,0)/BO$1</f>
        <v>2.6511387163561073</v>
      </c>
      <c r="BP53" s="62">
        <f>VLOOKUP($B53,RD_15[#All],BP$2,0)/BP$1</f>
        <v>2.6739356178608515</v>
      </c>
      <c r="BQ53" s="62">
        <f>VLOOKUP($B53,RD_15[#All],BQ$2,0)/BQ$1</f>
        <v>2.6697722567287787</v>
      </c>
      <c r="BR53" s="62">
        <f>VLOOKUP($B53,RD_15[#All],BR$2,0)/BR$1</f>
        <v>2.7070393374741202</v>
      </c>
      <c r="BS53" s="62">
        <f>VLOOKUP($B53,RD_15[#All],BS$2,0)/BS$1</f>
        <v>2.6500777604976666</v>
      </c>
      <c r="BT53" s="62">
        <f>VLOOKUP($B53,RD_15[#All],BT$2,0)/BT$1</f>
        <v>2.650103519668737</v>
      </c>
      <c r="BU53" s="62">
        <f>VLOOKUP($B53,RD_15[#All],BU$2,0)/BU$1</f>
        <v>2.6977225672877845</v>
      </c>
      <c r="BV53" s="62">
        <f>VLOOKUP($B53,RD_15[#All],BV$2,0)/BV$1</f>
        <v>2.714630779848171</v>
      </c>
      <c r="BW53" s="62">
        <f>VLOOKUP($B53,RD_15[#All],BW$2,0)/BW$1</f>
        <v>2.6449275362318838</v>
      </c>
      <c r="BX53" s="62">
        <f>VLOOKUP($B53,RD_15[#All],BX$2,0)/BX$1</f>
        <v>2.6273691531907493</v>
      </c>
      <c r="BY53" s="62">
        <f>VLOOKUP($B53,RD_15[#All],BY$2,0)/BY$1</f>
        <v>2.6328502415458934</v>
      </c>
      <c r="BZ53" s="62">
        <f>VLOOKUP($B53,RD_15[#All],BZ$2,0)/BZ$1</f>
        <v>2.6461038961038961</v>
      </c>
      <c r="CA53" s="62">
        <f>VLOOKUP($B53,RD_15[#All],CA$2,0)/CA$1</f>
        <v>2.610750360750361</v>
      </c>
      <c r="CB53" s="62">
        <f>VLOOKUP($B53,RD_15[#All],CB$2,0)/CB$1</f>
        <v>2.6953071083505864</v>
      </c>
      <c r="CC53" s="62">
        <f>VLOOKUP($B53,RD_15[#All],CC$2,0)/CC$1</f>
        <v>2.727053140096618</v>
      </c>
      <c r="CD53" s="62">
        <f>VLOOKUP($B53,RD_15[#All],CD$2,0)/CD$1</f>
        <v>2.7191166321601101</v>
      </c>
      <c r="CE53" s="62">
        <f>VLOOKUP($B53,RD_15[#All],CE$2,0)/CE$1</f>
        <v>2.6697722567287787</v>
      </c>
      <c r="CF53" s="62">
        <f>VLOOKUP($B53,RD_15[#All],CF$2,0)/CF$1</f>
        <v>2.7225529100529102</v>
      </c>
      <c r="CG53" s="62">
        <f>VLOOKUP($B53,RD_15[#All],CG$2,0)/CG$1</f>
        <v>2.7501725327812285</v>
      </c>
      <c r="CH53" s="62">
        <f>VLOOKUP($B53,RD_15[#All],CH$2,0)/CH$1</f>
        <v>2.725108225108225</v>
      </c>
      <c r="CI53" s="62">
        <f>VLOOKUP($B53,RD_15[#All],CI$2,0)/CI$1</f>
        <v>2.7574189095928228</v>
      </c>
      <c r="CJ53" s="62">
        <f>VLOOKUP($B53,RD_15[#All],CJ$2,0)/CJ$1</f>
        <v>2.7420634920634921</v>
      </c>
      <c r="CK53" s="62">
        <f>VLOOKUP($B53,RD_15[#All],CK$2,0)/CK$1</f>
        <v>2.7233044733044731</v>
      </c>
      <c r="CL53" s="62">
        <f>VLOOKUP($B53,RD_15[#All],CL$2,0)/CL$1</f>
        <v>2.699153274580957</v>
      </c>
      <c r="CM53" s="62">
        <f>VLOOKUP($B53,RD_15[#All],CM$2,0)/CM$1</f>
        <v>2.6966873706004142</v>
      </c>
      <c r="CN53" s="62">
        <f>VLOOKUP($B53,RD_15[#All],CN$2,0)/CN$1</f>
        <v>2.6853002070393375</v>
      </c>
      <c r="CO53" s="62">
        <f>VLOOKUP($B53,RD_15[#All],CO$2,0)/CO$1</f>
        <v>2.6821946169772253</v>
      </c>
      <c r="CP53" s="62">
        <f>VLOOKUP($B53,RD_15[#All],CP$2,0)/CP$1</f>
        <v>2.6176673567977917</v>
      </c>
      <c r="CQ53" s="62">
        <f>VLOOKUP($B53,RD_15[#All],CQ$2,0)/CQ$1</f>
        <v>2.6687370600414075</v>
      </c>
      <c r="CR53" s="62">
        <f>VLOOKUP($B53,RD_15[#All],CR$2,0)/CR$1</f>
        <v>2.6797791580400276</v>
      </c>
      <c r="CS53" s="62">
        <f>VLOOKUP($B53,RD_15[#All],CS$2,0)/CS$1</f>
        <v>2.701863354037267</v>
      </c>
      <c r="CT53" s="62">
        <f>VLOOKUP($B53,RD_15[#All],CT$2,0)/CT$1</f>
        <v>2.733264320220842</v>
      </c>
      <c r="CU53" s="62">
        <f>VLOOKUP($B53,RD_15[#All],CU$2,0)/CU$1</f>
        <v>2.7133333333333334</v>
      </c>
      <c r="CV53" s="62">
        <f>VLOOKUP($B53,RD_15[#All],CV$2,0)/CV$1</f>
        <v>2.7129054520358871</v>
      </c>
      <c r="CW53" s="62">
        <f>VLOOKUP($B53,RD_15[#All],CW$2,0)/CW$1</f>
        <v>2.7080745341614905</v>
      </c>
      <c r="CX53" s="62">
        <f>VLOOKUP($B53,RD_15[#All],CX$2,0)/CX$1</f>
        <v>2.6554834054834058</v>
      </c>
      <c r="CY53" s="62">
        <f>VLOOKUP($B53,RD_15[#All],CY$2,0)/CY$1</f>
        <v>2.656204906204906</v>
      </c>
      <c r="CZ53" s="62">
        <f>VLOOKUP($B53,RD_15[#All],CZ$2,0)/CZ$1</f>
        <v>2.7118702553485159</v>
      </c>
      <c r="DA53" s="62">
        <f>VLOOKUP($B53,RD_15[#All],DA$2,0)/DA$1</f>
        <v>2.6462125151672735</v>
      </c>
      <c r="DB53" s="62">
        <f>VLOOKUP($B53,RD_15[#All],DB$2,0)/DB$1</f>
        <v>2.7204968944099379</v>
      </c>
      <c r="DC53" s="62">
        <f>VLOOKUP($B53,RD_15[#All],DC$2,0)/DC$1</f>
        <v>2.8236714975845407</v>
      </c>
      <c r="DD53" s="62">
        <f>VLOOKUP($B53,RD_15[#All],DD$2,0)/DD$1</f>
        <v>2.6953071083505864</v>
      </c>
      <c r="DE53" s="62">
        <f>VLOOKUP($B53,RD_15[#All],DE$2,0)/DE$1</f>
        <v>2.7322291235334712</v>
      </c>
      <c r="DF53" s="62">
        <f>VLOOKUP($B53,RD_15[#All],DF$2,0)/DF$1</f>
        <v>2.6877156659765356</v>
      </c>
      <c r="DG53" s="62">
        <f>VLOOKUP($B53,RD_15[#All],DG$2,0)/DG$1</f>
        <v>2.6576949620427883</v>
      </c>
      <c r="DH53" s="62">
        <f>VLOOKUP($B53,RD_15[#All],DH$2,0)/DH$1</f>
        <v>2.7553485162180813</v>
      </c>
      <c r="DI53" s="62">
        <f>VLOOKUP($B53,RD_15[#All],DI$2,0)/DI$1</f>
        <v>2.7384403036576948</v>
      </c>
      <c r="DJ53" s="62">
        <f>VLOOKUP($B53,RD_15[#All],DJ$2,0)/DJ$1</f>
        <v>2.6749482401656315</v>
      </c>
      <c r="DK53" s="62">
        <f>VLOOKUP($B53,RD_15[#All],DK$2,0)/DK$1</f>
        <v>2.7388510959939532</v>
      </c>
      <c r="DL53" s="62">
        <f>VLOOKUP($B53,RD_15[#All],DL$2,0)/DL$1</f>
        <v>2.7095959595959598</v>
      </c>
      <c r="DM53" s="62">
        <f>VLOOKUP($B53,RD_15[#All],DM$2,0)/DM$1</f>
        <v>2.6866804692891648</v>
      </c>
      <c r="DN53" s="62">
        <f>VLOOKUP($B53,RD_15[#All],DN$2,0)/DN$1</f>
        <v>2.7515527950310559</v>
      </c>
      <c r="DO53" s="62">
        <f>VLOOKUP($B53,RD_15[#All],DO$2,0)/DO$1</f>
        <v>2.7294685990338161</v>
      </c>
      <c r="DP53" s="62">
        <f>VLOOKUP($B53,RD_15[#All],DP$2,0)/DP$1</f>
        <v>2.7318840579710146</v>
      </c>
      <c r="DQ53" s="62">
        <f>VLOOKUP($B53,RD_15[#All],DQ$2,0)/DQ$1</f>
        <v>2.7422360248447206</v>
      </c>
      <c r="DR53" s="62">
        <f>VLOOKUP($B53,RD_15[#All],DR$2,0)/DR$1</f>
        <v>2.701863354037267</v>
      </c>
      <c r="DS53" s="62">
        <f>VLOOKUP($B53,RD_15[#All],DS$2,0)/DS$1</f>
        <v>2.7139406487232574</v>
      </c>
      <c r="DT53" s="62">
        <f>VLOOKUP($B53,RD_15[#All],DT$2,0)/DT$1</f>
        <v>2.724982746721877</v>
      </c>
      <c r="DU53" s="62">
        <f>VLOOKUP($B53,RD_15[#All],DU$2,0)/DU$1</f>
        <v>2.702020202020202</v>
      </c>
      <c r="DV53" s="62">
        <f>VLOOKUP($B53,RD_15[#All],DV$2,0)/DV$1</f>
        <v>2.7276334776334776</v>
      </c>
      <c r="DW53" s="62">
        <f>VLOOKUP($B53,RD_15[#All],DW$2,0)/DW$1</f>
        <v>2.7463768115942027</v>
      </c>
      <c r="DX53" s="62">
        <f>VLOOKUP($B53,RD_15[#All],DX$2,0)/DX$1</f>
        <v>2.7380952380952381</v>
      </c>
      <c r="DY53" s="62">
        <f>VLOOKUP($B53,RD_15[#All],DY$2,0)/DY$1</f>
        <v>2.6856452726017941</v>
      </c>
      <c r="DZ53" s="62">
        <f>VLOOKUP($B53,RD_15[#All],DZ$2,0)/DZ$1</f>
        <v>2.7425810904071772</v>
      </c>
      <c r="EA53" s="62">
        <f>VLOOKUP($B53,RD_15[#All],EA$2,0)/EA$1</f>
        <v>2.7004830917874396</v>
      </c>
      <c r="EB53" s="62">
        <f>VLOOKUP($B53,RD_15[#All],EB$2,0)/EB$1</f>
        <v>2.7049689440993787</v>
      </c>
      <c r="EC53" s="62">
        <f>VLOOKUP($B53,RD_15[#All],EC$2,0)/EC$1</f>
        <v>2.6884057971014492</v>
      </c>
      <c r="ED53" s="62">
        <f>VLOOKUP($B53,RD_15[#All],ED$2,0)/ED$1</f>
        <v>2.6466528640441682</v>
      </c>
      <c r="EE53" s="62">
        <f>VLOOKUP($B53,RD_15[#All],EE$2,0)/EE$1</f>
        <v>2.7156659765355418</v>
      </c>
      <c r="EF53" s="62">
        <f>VLOOKUP($B53,RD_15[#All],EF$2,0)/EF$1</f>
        <v>2.7449965493443753</v>
      </c>
      <c r="EG53" s="62">
        <f>VLOOKUP($B53,RD_15[#All],EG$2,0)/EG$1</f>
        <v>2.6870255348516219</v>
      </c>
      <c r="EH53" s="62">
        <f>VLOOKUP($B53,RD_15[#All],EH$2,0)/EH$1</f>
        <v>2.6884057971014492</v>
      </c>
      <c r="EI53" s="62">
        <f>VLOOKUP($B53,RD_15[#All],EI$2,0)/EI$1</f>
        <v>2.6973304473304478</v>
      </c>
      <c r="EJ53" s="62">
        <f>VLOOKUP($B53,RD_15[#All],EJ$2,0)/EJ$1</f>
        <v>2.7101449275362315</v>
      </c>
      <c r="EK53" s="62">
        <f>VLOOKUP($B53,RD_15[#All],EK$2,0)/EK$1</f>
        <v>2.6619047619047618</v>
      </c>
      <c r="EL53" s="62">
        <f>VLOOKUP($B53,RD_15[#All],EL$2,0)/EL$1</f>
        <v>2.6252587991718426</v>
      </c>
      <c r="EM53" s="62">
        <f>VLOOKUP($B53,RD_15[#All],EM$2,0)/EM$1</f>
        <v>2.6228433402346445</v>
      </c>
      <c r="EN53" s="62">
        <f>VLOOKUP($B53,RD_15[#All],EN$2,0)/EN$1</f>
        <v>2.6759834368530018</v>
      </c>
      <c r="EO53" s="62">
        <f>VLOOKUP($B53,RD_15[#All],EO$2,0)/EO$1</f>
        <v>2.6804692891649409</v>
      </c>
      <c r="EP53" s="62">
        <f>VLOOKUP($B53,RD_15[#All],EP$2,0)/EP$1</f>
        <v>2.6687370600414075</v>
      </c>
      <c r="EQ53" s="62">
        <f>VLOOKUP($B53,RD_15[#All],EQ$2,0)/EQ$1</f>
        <v>2.6483781918564526</v>
      </c>
      <c r="ER53" s="62">
        <f>VLOOKUP($B53,RD_15[#All],ER$2,0)/ER$1</f>
        <v>2.6984126984126982</v>
      </c>
      <c r="ES53" s="62">
        <f>VLOOKUP($B53,RD_15[#All],ES$2,0)/ES$1</f>
        <v>2.6894409937888195</v>
      </c>
      <c r="ET53" s="62">
        <f>VLOOKUP($B53,RD_15[#All],ET$2,0)/ET$1</f>
        <v>2.6991341991341993</v>
      </c>
      <c r="EU53" s="62">
        <f>VLOOKUP($B53,RD_15[#All],EU$2,0)/EU$1</f>
        <v>2.7777777777777781</v>
      </c>
      <c r="EV53" s="62">
        <f>VLOOKUP($B53,RD_15[#All],EV$2,0)/EV$1</f>
        <v>2.643939393939394</v>
      </c>
      <c r="EW53" s="62">
        <f>VLOOKUP($B53,RD_15[#All],EW$2,0)/EW$1</f>
        <v>2.6833333333333336</v>
      </c>
      <c r="EX53" s="62">
        <f>VLOOKUP($B53,RD_15[#All],EX$2,0)/EX$1</f>
        <v>2.6880607315389922</v>
      </c>
      <c r="EY53" s="62">
        <f>VLOOKUP($B53,RD_15[#All],EY$2,0)/EY$1</f>
        <v>2.7513227513227512</v>
      </c>
      <c r="EZ53" s="62">
        <f>VLOOKUP($B53,RD_15[#All],EZ$2,0)/EZ$1</f>
        <v>2.6866804692891648</v>
      </c>
      <c r="FA53" s="62">
        <f>VLOOKUP($B53,RD_15[#All],FA$2,0)/FA$1</f>
        <v>2.6970324361628708</v>
      </c>
      <c r="FB53" s="62">
        <f>VLOOKUP($B53,RD_15[#All],FB$2,0)/FB$1</f>
        <v>2.6766735679779159</v>
      </c>
      <c r="FC53" s="62">
        <f>VLOOKUP($B53,RD_15[#All],FC$2,0)/FC$1</f>
        <v>2.3402346445824707</v>
      </c>
      <c r="FD53" s="62">
        <f>VLOOKUP($B53,RD_15[#All],FD$2,0)/FD$1</f>
        <v>2.7194616977225672</v>
      </c>
      <c r="FE53" s="62">
        <f>VLOOKUP($B53,RD_15[#All],FE$2,0)/FE$1</f>
        <v>2.6587301587301586</v>
      </c>
      <c r="FF53" s="62">
        <f>VLOOKUP($B53,RD_15[#All],FF$2,0)/FF$1</f>
        <v>2.6749482401656315</v>
      </c>
      <c r="FG53" s="202">
        <f>VLOOKUP($B53,RD_15[#All],FG$2,0)/FG$1</f>
        <v>2.6935817805383024</v>
      </c>
      <c r="FH53" s="62">
        <f>VLOOKUP($B53,RD_15[#All],FH$2,0)/FH$1</f>
        <v>2.6152518978605932</v>
      </c>
      <c r="FI53" s="62">
        <f>VLOOKUP($B53,RD_15[#All],FI$2,0)/FI$1</f>
        <v>2.6428571428571428</v>
      </c>
      <c r="FJ53" s="62">
        <f>VLOOKUP($B53,RD_15[#All],FJ$2,0)/FJ$1</f>
        <v>2.7314814814814818</v>
      </c>
      <c r="FK53" s="62">
        <f>VLOOKUP($B53,RD_15[#All],FK$2,0)/FK$1</f>
        <v>2.7625948930296755</v>
      </c>
      <c r="FL53" s="62">
        <f>VLOOKUP($B53,RD_15[#All],FL$2,0)/FL$1</f>
        <v>2.668831168831169</v>
      </c>
      <c r="FM53" s="62">
        <f>VLOOKUP($B53,RD_15[#All],FM$2,0)/FM$1</f>
        <v>2.553665910808768</v>
      </c>
      <c r="FN53" s="62">
        <f>VLOOKUP($B53,RD_15[#All],FN$2,0)/FN$1</f>
        <v>2.6080876795162506</v>
      </c>
      <c r="FO53" s="62">
        <f>VLOOKUP($B53,RD_15[#All],FO$2,0)/FO$1</f>
        <v>2.576341647770219</v>
      </c>
      <c r="FP53" s="62">
        <f>VLOOKUP($B53,RD_15[#All],FP$2,0)/FP$1</f>
        <v>2.5695389266817834</v>
      </c>
      <c r="FQ53" s="62">
        <f>VLOOKUP($B53,RD_15[#All],FQ$2,0)/FQ$1</f>
        <v>2.5687830687830688</v>
      </c>
      <c r="FR53" s="62">
        <f>VLOOKUP($B53,RD_15[#All],FR$2,0)/FR$1</f>
        <v>2.5653817082388506</v>
      </c>
      <c r="FS53" s="62">
        <f>VLOOKUP($B53,RD_15[#All],FS$2,0)/FS$1</f>
        <v>2.5823885109599392</v>
      </c>
      <c r="FT53" s="62">
        <f>VLOOKUP($B53,RD_15[#All],FT$2,0)/FT$1</f>
        <v>2.6088435374149657</v>
      </c>
      <c r="FU53" s="62">
        <f>VLOOKUP($B53,RD_15[#All],FU$2,0)/FU$1</f>
        <v>2.6322751322751321</v>
      </c>
      <c r="FV53" s="62">
        <f>VLOOKUP($B53,RD_15[#All],FV$2,0)/FV$1</f>
        <v>2.6073318216175356</v>
      </c>
      <c r="FW53" s="62">
        <f>VLOOKUP($B53,RD_15[#All],FW$2,0)/FW$1</f>
        <v>2.617535903250189</v>
      </c>
      <c r="FX53" s="62">
        <f>VLOOKUP($B53,RD_15[#All],FX$2,0)/FX$1</f>
        <v>2.6364323507180649</v>
      </c>
      <c r="FY53" s="62">
        <f>VLOOKUP($B53,RD_15[#All],FY$2,0)/FY$1</f>
        <v>2.6424792139077851</v>
      </c>
      <c r="FZ53" s="62">
        <f>VLOOKUP($B53,RD_15[#All],FZ$2,0)/FZ$1</f>
        <v>2.6071428571428572</v>
      </c>
      <c r="GA53" s="62">
        <f>VLOOKUP($B53,RD_15[#All],GA$2,0)/GA$1</f>
        <v>2.6459435626102294</v>
      </c>
      <c r="GB53" s="62">
        <f>VLOOKUP($B53,RD_15[#All],GB$2,0)/GB$1</f>
        <v>2.579004329004329</v>
      </c>
      <c r="GC53" s="62">
        <f>VLOOKUP($B53,RD_15[#All],GC$2,0)/GC$1</f>
        <v>2.6398337112622823</v>
      </c>
      <c r="GD53" s="62">
        <f>VLOOKUP($B53,RD_15[#All],GD$2,0)/GD$1</f>
        <v>2.6390778533635673</v>
      </c>
      <c r="GE53" s="62">
        <f>VLOOKUP($B53,RD_15[#All],GE$2,0)/GE$1</f>
        <v>2.6507936507936503</v>
      </c>
      <c r="GF53" s="62">
        <f>VLOOKUP($B53,RD_15[#All],GF$2,0)/GF$1</f>
        <v>2.630007558578987</v>
      </c>
      <c r="GG53" s="62">
        <f>VLOOKUP($B53,RD_15[#All],GG$2,0)/GG$1</f>
        <v>2.6152683295540435</v>
      </c>
      <c r="GH53" s="62">
        <f>VLOOKUP($B53,RD_15[#All],GH$2,0)/GH$1</f>
        <v>2.6349206349206349</v>
      </c>
      <c r="GI53" s="62">
        <f>VLOOKUP($B53,RD_15[#All],GI$2,0)/GI$1</f>
        <v>2.6198034769463341</v>
      </c>
      <c r="GJ53" s="62">
        <f>VLOOKUP($B53,RD_15[#All],GJ$2,0)/GJ$1</f>
        <v>2.6451247165532878</v>
      </c>
      <c r="GK53" s="62">
        <f>VLOOKUP($B53,RD_15[#All],GK$2,0)/GK$1</f>
        <v>2.5903250188964471</v>
      </c>
      <c r="GL53" s="62">
        <f>VLOOKUP($B53,RD_15[#All],GL$2,0)/GL$1</f>
        <v>2.64172335600907</v>
      </c>
      <c r="GM53" s="62">
        <f>VLOOKUP($B53,RD_15[#All],GM$2,0)/GM$1</f>
        <v>2.5933484504913076</v>
      </c>
      <c r="GN53" s="62">
        <f>VLOOKUP($B53,RD_15[#All],GN$2,0)/GN$1</f>
        <v>2.6069538926681779</v>
      </c>
      <c r="GO53" s="62">
        <f>VLOOKUP($B53,RD_15[#All],GO$2,0)/GO$1</f>
        <v>2.6170634920634921</v>
      </c>
      <c r="GP53" s="62">
        <f>VLOOKUP($B53,RD_15[#All],GP$2,0)/GP$1</f>
        <v>2.602380952380952</v>
      </c>
      <c r="GQ53" s="62">
        <f>VLOOKUP($B53,RD_15[#All],GQ$2,0)/GQ$1</f>
        <v>2.6265873015873016</v>
      </c>
      <c r="GR53" s="62">
        <f>VLOOKUP($B53,RD_15[#All],GR$2,0)/GR$1</f>
        <v>2.6284895228994611</v>
      </c>
      <c r="GS53" s="62">
        <f>VLOOKUP($B53,RD_15[#All],GS$2,0)/GS$1</f>
        <v>2.7035678319666236</v>
      </c>
      <c r="GT53" s="62">
        <f>VLOOKUP($B53,RD_15[#All],GT$2,0)/GT$1</f>
        <v>2.5788854003139718</v>
      </c>
      <c r="GU53" s="62">
        <f>VLOOKUP($B53,RD_15[#All],GU$2,0)/GU$1</f>
        <v>2.6668716266994603</v>
      </c>
      <c r="GV53" s="62">
        <f>VLOOKUP($B53,RD_15[#All],GV$2,0)/GV$1</f>
        <v>2.6906013241416971</v>
      </c>
      <c r="GW53" s="62">
        <f>VLOOKUP($B53,RD_15[#All],GW$2,0)/GW$1</f>
        <v>2.7191049913941479</v>
      </c>
      <c r="GX53" s="62">
        <f>VLOOKUP($B53,RD_15[#All],GX$2,0)/GX$1</f>
        <v>2.659275248560963</v>
      </c>
      <c r="GY53" s="62">
        <f>VLOOKUP($B53,RD_15[#All],GY$2,0)/GY$1</f>
        <v>2.7093713739676475</v>
      </c>
      <c r="GZ53" s="62">
        <f>VLOOKUP($B53,RD_15[#All],GZ$2,0)/GZ$1</f>
        <v>2.7265306122448978</v>
      </c>
      <c r="HA53" s="62">
        <f>VLOOKUP($B53,RD_15[#All],HA$2,0)/HA$1</f>
        <v>2.7291652446931955</v>
      </c>
      <c r="HB53" s="62">
        <f>VLOOKUP($B53,RD_15[#All],HB$2,0)/HB$1</f>
        <v>2.6609105180533752</v>
      </c>
      <c r="HC53" s="62">
        <f>VLOOKUP($B53,RD_15[#All],HC$2,0)/HC$1</f>
        <v>2.5931211645497361</v>
      </c>
      <c r="HD53" s="62">
        <f>VLOOKUP($B53,RD_15[#All],HD$2,0)/HD$1</f>
        <v>2.6582940868655154</v>
      </c>
      <c r="HE53" s="62">
        <f>VLOOKUP($B53,RD_15[#All],HE$2,0)/HE$1</f>
        <v>2.6479421199918094</v>
      </c>
      <c r="HF53" s="62">
        <f>VLOOKUP($B53,RD_15[#All],HF$2,0)/HF$1</f>
        <v>2.6870919136112503</v>
      </c>
      <c r="HG53" s="62">
        <f>VLOOKUP($B53,RD_15[#All],HG$2,0)/HG$1</f>
        <v>2.6834772370486659</v>
      </c>
      <c r="HH53" s="62">
        <f>VLOOKUP($B53,RD_15[#All],HH$2,0)/HH$1</f>
        <v>2.7087912087912089</v>
      </c>
      <c r="HI53" s="62">
        <f>VLOOKUP($B53,RD_15[#All],HI$2,0)/HI$1</f>
        <v>2.7197802197802194</v>
      </c>
      <c r="HJ53" s="62">
        <f>VLOOKUP($B53,RD_15[#All],HJ$2,0)/HJ$1</f>
        <v>2.7391677391677391</v>
      </c>
      <c r="HK53" s="62">
        <f>VLOOKUP($B53,RD_15[#All],HK$2,0)/HK$1</f>
        <v>2.7299016772700981</v>
      </c>
      <c r="HL53" s="62">
        <f>VLOOKUP($B53,RD_15[#All],HL$2,0)/HL$1</f>
        <v>2.6984126984126982</v>
      </c>
      <c r="HM53" s="62">
        <f>VLOOKUP($B53,RD_15[#All],HM$2,0)/HM$1</f>
        <v>2.5363029827315544</v>
      </c>
      <c r="HN53" s="62">
        <f>VLOOKUP($B53,RD_15[#All],HN$2,0)/HN$1</f>
        <v>2.590353528715994</v>
      </c>
      <c r="HO53" s="62">
        <f>VLOOKUP($B53,RD_15[#All],HO$2,0)/HO$1</f>
        <v>2.6419371796556708</v>
      </c>
      <c r="HP53" s="62">
        <f>VLOOKUP($B53,RD_15[#All],HP$2,0)/HP$1</f>
        <v>2.6026498753771481</v>
      </c>
      <c r="HQ53" s="62">
        <f>VLOOKUP($B53,RD_15[#All],HQ$2,0)/HQ$1</f>
        <v>2.5697263323294486</v>
      </c>
      <c r="HR53" s="62">
        <f>VLOOKUP($B53,RD_15[#All],HR$2,0)/HR$1</f>
        <v>2.5400104945559492</v>
      </c>
      <c r="HS53" s="62">
        <f>VLOOKUP($B53,RD_15[#All],HS$2,0)/HS$1</f>
        <v>2.6390913508260447</v>
      </c>
      <c r="HT53" s="62">
        <f>VLOOKUP($B53,RD_15[#All],HT$2,0)/HT$1</f>
        <v>2.5918972930418458</v>
      </c>
      <c r="HU53" s="62">
        <f>VLOOKUP($B53,RD_15[#All],HU$2,0)/HU$1</f>
        <v>2.5849150849150853</v>
      </c>
      <c r="HV53" s="62">
        <f>VLOOKUP($B53,RD_15[#All],HV$2,0)/HV$1</f>
        <v>2.6113172541743972</v>
      </c>
      <c r="HW53" s="62">
        <f>VLOOKUP($B53,RD_15[#All],HW$2,0)/HW$1</f>
        <v>2.6291208791208791</v>
      </c>
      <c r="HX53" s="62">
        <f>VLOOKUP($B53,RD_15[#All],HX$2,0)/HX$1</f>
        <v>2.6161695447409734</v>
      </c>
      <c r="HY53" s="62">
        <f>VLOOKUP($B53,RD_15[#All],HY$2,0)/HY$1</f>
        <v>2.6200941915227629</v>
      </c>
      <c r="HZ53" s="62">
        <f>VLOOKUP($B53,RD_15[#All],HZ$2,0)/HZ$1</f>
        <v>2.5633550123346036</v>
      </c>
      <c r="IA53" s="62">
        <f>VLOOKUP($B53,RD_15[#All],IA$2,0)/IA$1</f>
        <v>2.6664050235478807</v>
      </c>
      <c r="IB53" s="62">
        <f>VLOOKUP($B53,RD_15[#All],IB$2,0)/IB$1</f>
        <v>2.5954997383568807</v>
      </c>
      <c r="IC53" s="62">
        <f>VLOOKUP($B53,RD_15[#All],IC$2,0)/IC$1</f>
        <v>2.6546310832025117</v>
      </c>
      <c r="ID53" s="62">
        <f>VLOOKUP($B53,RD_15[#All],ID$2,0)/ID$1</f>
        <v>2.6079277864992148</v>
      </c>
      <c r="IE53" s="62">
        <f>VLOOKUP($B53,RD_15[#All],IE$2,0)/IE$1</f>
        <v>2.6177394034536889</v>
      </c>
      <c r="IF53" s="62">
        <f>VLOOKUP($B53,RD_15[#All],IF$2,0)/IF$1</f>
        <v>2.6295133437990579</v>
      </c>
      <c r="IG53" s="62">
        <f>VLOOKUP($B53,RD_15[#All],IG$2,0)/IG$1</f>
        <v>2.5719518576661433</v>
      </c>
      <c r="IH53" s="62">
        <f>VLOOKUP($B53,RD_15[#All],IH$2,0)/IH$1</f>
        <v>2.5551319428870447</v>
      </c>
      <c r="II53" s="62">
        <f>VLOOKUP($B53,RD_15[#All],II$2,0)/II$1</f>
        <v>2.5592434776108246</v>
      </c>
      <c r="IJ53" s="62">
        <f>VLOOKUP($B53,RD_15[#All],IJ$2,0)/IJ$1</f>
        <v>2.5708305300142031</v>
      </c>
      <c r="IK53" s="62">
        <f>VLOOKUP($B53,RD_15[#All],IK$2,0)/IK$1</f>
        <v>2.6754317111459969</v>
      </c>
      <c r="IL53" s="62">
        <f>VLOOKUP($B53,RD_15[#All],IL$2,0)/IL$1</f>
        <v>2.6844583987441131</v>
      </c>
      <c r="IM53" s="62">
        <f>VLOOKUP($B53,RD_15[#All],IM$2,0)/IM$1</f>
        <v>2.5918367346938775</v>
      </c>
      <c r="IN53" s="62">
        <f>VLOOKUP($B53,RD_15[#All],IN$2,0)/IN$1</f>
        <v>2.6040965836884205</v>
      </c>
      <c r="IO53" s="62">
        <f>VLOOKUP($B53,RD_15[#All],IO$2,0)/IO$1</f>
        <v>2.6197017268445837</v>
      </c>
      <c r="IP53" s="62">
        <f>VLOOKUP($B53,RD_15[#All],IP$2,0)/IP$1</f>
        <v>2.5375644763399863</v>
      </c>
      <c r="IQ53" s="62">
        <f>VLOOKUP($B53,RD_15[#All],IQ$2,0)/IQ$1</f>
        <v>2.5953689167974878</v>
      </c>
      <c r="IR53" s="62">
        <f>VLOOKUP($B53,RD_15[#All],IR$2,0)/IR$1</f>
        <v>2.5715780817821634</v>
      </c>
      <c r="IS53" s="62">
        <f>VLOOKUP($B53,RD_15[#All],IS$2,0)/IS$1</f>
        <v>2.5880242206772817</v>
      </c>
      <c r="IT53" s="62">
        <f>VLOOKUP($B53,RD_15[#All],IT$2,0)/IT$1</f>
        <v>2.5704567541302237</v>
      </c>
      <c r="IU53" s="62">
        <f>VLOOKUP($B53,RD_15[#All],IU$2,0)/IU$1</f>
        <v>2.6268969126111981</v>
      </c>
      <c r="IV53" s="62">
        <f>VLOOKUP($B53,RD_15[#All],IV$2,0)/IV$1</f>
        <v>2.6298871196830378</v>
      </c>
      <c r="IW53" s="62">
        <f>VLOOKUP($B53,RD_15[#All],IW$2,0)/IW$1</f>
        <v>2.5715780817821634</v>
      </c>
      <c r="IX53" s="62">
        <f>VLOOKUP($B53,RD_15[#All],IX$2,0)/IX$1</f>
        <v>2.5809224788816625</v>
      </c>
      <c r="IY53" s="62">
        <f>VLOOKUP($B53,RD_15[#All],IY$2,0)/IY$1</f>
        <v>2.6063392389922999</v>
      </c>
      <c r="IZ53" s="62">
        <f>VLOOKUP($B53,RD_15[#All],IZ$2,0)/IZ$1</f>
        <v>2.7112173540744973</v>
      </c>
      <c r="JA53" s="62">
        <f>VLOOKUP($B53,RD_15[#All],JA$2,0)/JA$1</f>
        <v>2.6666211417645451</v>
      </c>
      <c r="JB53" s="62">
        <f>VLOOKUP($B53,RD_15[#All],JB$2,0)/JB$1</f>
        <v>2.7237048665620098</v>
      </c>
      <c r="JC53" s="62">
        <f>VLOOKUP($B53,RD_15[#All],JC$2,0)/JC$1</f>
        <v>2.7130702130702127</v>
      </c>
      <c r="JD53" s="62">
        <f>VLOOKUP($B53,RD_15[#All],JD$2,0)/JD$1</f>
        <v>2.7502731494127288</v>
      </c>
      <c r="JE53" s="62">
        <f>VLOOKUP($B53,RD_15[#All],JE$2,0)/JE$1</f>
        <v>2.7567373103087389</v>
      </c>
      <c r="JF53" s="62">
        <f>VLOOKUP($B53,RD_15[#All],JF$2,0)/JF$1</f>
        <v>2.6340095098005674</v>
      </c>
      <c r="JG53" s="62">
        <f>VLOOKUP($B53,RD_15[#All],JG$2,0)/JG$1</f>
        <v>2.722330495435429</v>
      </c>
      <c r="JH53" s="62">
        <f>VLOOKUP($B53,RD_15[#All],JH$2,0)/JH$1</f>
        <v>2.7383330954759528</v>
      </c>
      <c r="JI53" s="62">
        <f>VLOOKUP($B53,RD_15[#All],JI$2,0)/JI$1</f>
        <v>2.7291652446931955</v>
      </c>
      <c r="JJ53" s="62">
        <f>VLOOKUP($B53,RD_15[#All],JJ$2,0)/JJ$1</f>
        <v>2.6991331649716743</v>
      </c>
      <c r="JK53" s="62">
        <f>VLOOKUP($B53,RD_15[#All],JK$2,0)/JK$1</f>
        <v>2.730127015841302</v>
      </c>
      <c r="JL53" s="62">
        <f>VLOOKUP($B53,RD_15[#All],JL$2,0)/JL$1</f>
        <v>2.6687237394957983</v>
      </c>
      <c r="JM53" s="62">
        <f>VLOOKUP($B53,RD_15[#All],JM$2,0)/JM$1</f>
        <v>2.652874165248134</v>
      </c>
      <c r="JN53" s="62">
        <f>VLOOKUP($B53,RD_15[#All],JN$2,0)/JN$1</f>
        <v>2.6145010768126342</v>
      </c>
      <c r="JO53" s="62">
        <f>VLOOKUP($B53,RD_15[#All],JO$2,0)/JO$1</f>
        <v>2.7019772161843654</v>
      </c>
      <c r="JP53" s="62">
        <f>VLOOKUP($B53,RD_15[#All],JP$2,0)/JP$1</f>
        <v>2.6753008895866039</v>
      </c>
      <c r="JQ53" s="62">
        <f>VLOOKUP($B53,RD_15[#All],JQ$2,0)/JQ$1</f>
        <v>2.7066980638409213</v>
      </c>
      <c r="JR53" s="62">
        <f>VLOOKUP($B53,RD_15[#All],JR$2,0)/JR$1</f>
        <v>2.6774812489098205</v>
      </c>
      <c r="JS53" s="62">
        <f>VLOOKUP($B53,RD_15[#All],JS$2,0)/JS$1</f>
        <v>2.7080062794348509</v>
      </c>
      <c r="JT53" s="62">
        <f>VLOOKUP($B53,RD_15[#All],JT$2,0)/JT$1</f>
        <v>2.726183590845245</v>
      </c>
      <c r="JU53" s="62">
        <f>VLOOKUP($B53,RD_15[#All],JU$2,0)/JU$1</f>
        <v>2.7122877122877127</v>
      </c>
      <c r="JV53" s="62">
        <f>VLOOKUP($B53,RD_15[#All],JV$2,0)/JV$1</f>
        <v>2.6500377928949357</v>
      </c>
      <c r="JW53" s="62">
        <f>VLOOKUP($B53,RD_15[#All],JW$2,0)/JW$1</f>
        <v>2.6281179138321993</v>
      </c>
      <c r="JX53" s="62">
        <f>VLOOKUP($B53,RD_15[#All],JX$2,0)/JX$1</f>
        <v>2.6130007558578985</v>
      </c>
      <c r="JY53" s="62">
        <f>VLOOKUP($B53,RD_15[#All],JY$2,0)/JY$1</f>
        <v>2.6258503401360542</v>
      </c>
      <c r="JZ53" s="62">
        <f>VLOOKUP($B53,RD_15[#All],JZ$2,0)/JZ$1</f>
        <v>2.5736961451247162</v>
      </c>
      <c r="KA53" s="62">
        <f>VLOOKUP($B53,RD_15[#All],KA$2,0)/KA$1</f>
        <v>2.5816326530612241</v>
      </c>
      <c r="KB53" s="62">
        <f>VLOOKUP($B53,RD_15[#All],KB$2,0)/KB$1</f>
        <v>2.6273620559334843</v>
      </c>
      <c r="KC53" s="62">
        <f>VLOOKUP($B53,RD_15[#All],KC$2,0)/KC$1</f>
        <v>2.5710506424792134</v>
      </c>
      <c r="KD53" s="62">
        <f>VLOOKUP($B53,RD_15[#All],KD$2,0)/KD$1</f>
        <v>2.5702947845804989</v>
      </c>
      <c r="KE53" s="62">
        <f>VLOOKUP($B53,RD_15[#All],KE$2,0)/KE$1</f>
        <v>2.6640211640211637</v>
      </c>
      <c r="KF53" s="62">
        <f>VLOOKUP($B53,RD_15[#All],KF$2,0)/KF$1</f>
        <v>2.6162870945479644</v>
      </c>
      <c r="KG53" s="62">
        <f>VLOOKUP($B53,RD_15[#All],KG$2,0)/KG$1</f>
        <v>2.6519274376417235</v>
      </c>
      <c r="KH53" s="62">
        <f>VLOOKUP($B53,RD_15[#All],KH$2,0)/KH$1</f>
        <v>2.6492819349962207</v>
      </c>
      <c r="KI53" s="62">
        <f>VLOOKUP($B53,RD_15[#All],KI$2,0)/KI$1</f>
        <v>2.6765873015873014</v>
      </c>
      <c r="KJ53" s="62">
        <f>VLOOKUP($B53,RD_15[#All],KJ$2,0)/KJ$1</f>
        <v>2.6305555555555555</v>
      </c>
      <c r="KK53" s="62">
        <f>VLOOKUP($B53,RD_15[#All],KK$2,0)/KK$1</f>
        <v>2.6095238095238096</v>
      </c>
      <c r="KL53" s="62">
        <f>VLOOKUP($B53,RD_15[#All],KL$2,0)/KL$1</f>
        <v>2.6114916286149161</v>
      </c>
      <c r="KM53" s="62">
        <f>VLOOKUP($B53,RD_15[#All],KM$2,0)/KM$1</f>
        <v>2.6552511415525113</v>
      </c>
      <c r="KN53" s="62">
        <f>VLOOKUP($B53,RD_15[#All],KN$2,0)/KN$1</f>
        <v>2.6185058778915433</v>
      </c>
      <c r="KO53" s="62">
        <f>VLOOKUP($B53,RD_15[#All],KO$2,0)/KO$1</f>
        <v>2.6162305650360258</v>
      </c>
      <c r="KP53" s="62">
        <f>VLOOKUP($B53,RD_15[#All],KP$2,0)/KP$1</f>
        <v>2.62836556693212</v>
      </c>
      <c r="KQ53" s="62">
        <f>VLOOKUP($B53,RD_15[#All],KQ$2,0)/KQ$1</f>
        <v>2.630668051228799</v>
      </c>
      <c r="KR53" s="62">
        <f>VLOOKUP($B53,RD_15[#All],KR$2,0)/KR$1</f>
        <v>2.6101630640879785</v>
      </c>
      <c r="KS53" s="62">
        <f>VLOOKUP($B53,RD_15[#All],KS$2,0)/KS$1</f>
        <v>2.5934774364808493</v>
      </c>
      <c r="KT53" s="62">
        <f>VLOOKUP($B53,RD_15[#All],KT$2,0)/KT$1</f>
        <v>2.642017444065226</v>
      </c>
      <c r="KU53" s="62">
        <f>VLOOKUP($B53,RD_15[#All],KU$2,0)/KU$1</f>
        <v>2.6086461888509671</v>
      </c>
      <c r="KV53" s="62">
        <f>VLOOKUP($B53,RD_15[#All],KV$2,0)/KV$1</f>
        <v>2.651572327044025</v>
      </c>
      <c r="KW53" s="62">
        <f>VLOOKUP($B53,RD_15[#All],KW$2,0)/KW$1</f>
        <v>2.6325369738339024</v>
      </c>
      <c r="KX53" s="62">
        <f>VLOOKUP($B53,RD_15[#All],KX$2,0)/KX$1</f>
        <v>2.6730914588057439</v>
      </c>
      <c r="KY53" s="62">
        <f>VLOOKUP($B53,RD_15[#All],KY$2,0)/KY$1</f>
        <v>2.649603174603175</v>
      </c>
      <c r="KZ53" s="62">
        <f>VLOOKUP($B53,RD_15[#All],KZ$2,0)/KZ$1</f>
        <v>2.6238095238095238</v>
      </c>
      <c r="LA53" s="62">
        <f>VLOOKUP($B53,RD_15[#All],LA$2,0)/LA$1</f>
        <v>2.6287284144426999</v>
      </c>
      <c r="LB53" s="62">
        <f>VLOOKUP($B53,RD_15[#All],LB$2,0)/LB$1</f>
        <v>2.559552248993243</v>
      </c>
      <c r="LC53" s="62">
        <f>VLOOKUP($B53,RD_15[#All],LC$2,0)/LC$1</f>
        <v>2.6619047619047618</v>
      </c>
      <c r="LD53" s="62">
        <f>VLOOKUP($B53,RD_15[#All],LD$2,0)/LD$1</f>
        <v>2.6153098602078195</v>
      </c>
      <c r="LE53" s="62">
        <f>VLOOKUP($B53,RD_15[#All],LE$2,0)/LE$1</f>
        <v>2.5917619795170812</v>
      </c>
      <c r="LF53" s="62">
        <f>VLOOKUP($B53,RD_15[#All],LF$2,0)/LF$1</f>
        <v>2.5910144277491214</v>
      </c>
      <c r="LG53" s="62">
        <f>VLOOKUP($B53,RD_15[#All],LG$2,0)/LG$1</f>
        <v>2.6218253968253968</v>
      </c>
      <c r="LH53" s="62">
        <f>VLOOKUP($B53,RD_15[#All],LH$2,0)/LH$1</f>
        <v>2.5588697017268442</v>
      </c>
      <c r="LI53" s="62">
        <f>VLOOKUP($B53,RD_15[#All],LI$2,0)/LI$1</f>
        <v>2.542423562831726</v>
      </c>
      <c r="LJ53" s="62">
        <f>VLOOKUP($B53,RD_15[#All],LJ$2,0)/LJ$1</f>
        <v>2.6002568859711719</v>
      </c>
      <c r="LK53" s="62">
        <f>VLOOKUP($B53,RD_15[#All],LK$2,0)/LK$1</f>
        <v>2.5879120879120876</v>
      </c>
      <c r="LL53" s="62">
        <f>VLOOKUP($B53,RD_15[#All],LL$2,0)/LL$1</f>
        <v>2.6138147566718994</v>
      </c>
      <c r="LM53" s="62">
        <f>VLOOKUP($B53,RD_15[#All],LM$2,0)/LM$1</f>
        <v>2.6399790685504967</v>
      </c>
      <c r="LN53" s="62">
        <f>VLOOKUP($B53,RD_15[#All],LN$2,0)/LN$1</f>
        <v>2.6183000672796588</v>
      </c>
      <c r="LO53" s="62">
        <f>VLOOKUP($B53,RD_15[#All],LO$2,0)/LO$1</f>
        <v>2.5697092023622634</v>
      </c>
      <c r="LP53" s="62">
        <f>VLOOKUP($B53,RD_15[#All],LP$2,0)/LP$1</f>
        <v>2.6026014801525004</v>
      </c>
      <c r="LQ53" s="62">
        <f>VLOOKUP($B53,RD_15[#All],LQ$2,0)/LQ$1</f>
        <v>2.5996112730806606</v>
      </c>
      <c r="LR53" s="62">
        <f>VLOOKUP($B53,RD_15[#All],LR$2,0)/LR$1</f>
        <v>2.6149360843238392</v>
      </c>
      <c r="LS53" s="62">
        <f>VLOOKUP($B53,RD_15[#All],LS$2,0)/LS$1</f>
        <v>2.6534703081934352</v>
      </c>
      <c r="LT53" s="62">
        <f>VLOOKUP($B53,RD_15[#All],LT$2,0)/LT$1</f>
        <v>2.5729984301412872</v>
      </c>
      <c r="LU53" s="62">
        <f>VLOOKUP($B53,RD_15[#All],LU$2,0)/LU$1</f>
        <v>2.6377551020408161</v>
      </c>
      <c r="LV53" s="62">
        <f>VLOOKUP($B53,RD_15[#All],LV$2,0)/LV$1</f>
        <v>2.5973312401883826</v>
      </c>
      <c r="LW53" s="62">
        <f>VLOOKUP($B53,RD_15[#All],LW$2,0)/LW$1</f>
        <v>2.7005494505494507</v>
      </c>
      <c r="LX53" s="62">
        <f>VLOOKUP($B53,RD_15[#All],LX$2,0)/LX$1</f>
        <v>2.696232339089482</v>
      </c>
      <c r="LY53" s="62">
        <f>VLOOKUP($B53,RD_15[#All],LY$2,0)/LY$1</f>
        <v>2.7001569858712715</v>
      </c>
      <c r="LZ53" s="62">
        <f>VLOOKUP($B53,RD_15[#All],LZ$2,0)/LZ$1</f>
        <v>2.6418479479703967</v>
      </c>
      <c r="MA53" s="62">
        <f>VLOOKUP($B53,RD_15[#All],MA$2,0)/MA$1</f>
        <v>2.6650220527771546</v>
      </c>
      <c r="MB53" s="62">
        <f>VLOOKUP($B53,RD_15[#All],MB$2,0)/MB$1</f>
        <v>2.7016520894071911</v>
      </c>
      <c r="MC53" s="62">
        <f>VLOOKUP($B53,RD_15[#All],MC$2,0)/MC$1</f>
        <v>2.5940046348209611</v>
      </c>
      <c r="MD53" s="62">
        <f>VLOOKUP($B53,RD_15[#All],MD$2,0)/MD$1</f>
        <v>2.6582940868655154</v>
      </c>
      <c r="ME53" s="62">
        <f>VLOOKUP($B53,RD_15[#All],ME$2,0)/ME$1</f>
        <v>2.6874486058159524</v>
      </c>
      <c r="MF53" s="62">
        <f>VLOOKUP($B53,RD_15[#All],MF$2,0)/MF$1</f>
        <v>2.6545563280257158</v>
      </c>
      <c r="MG53" s="62">
        <f>VLOOKUP($B53,RD_15[#All],MG$2,0)/MG$1</f>
        <v>2.6781042087164533</v>
      </c>
      <c r="MH53" s="62">
        <f>VLOOKUP($B53,RD_15[#All],MH$2,0)/MH$1</f>
        <v>2.692681468191672</v>
      </c>
      <c r="MI53" s="62">
        <f>VLOOKUP($B53,RD_15[#All],MI$2,0)/MI$1</f>
        <v>2.6343724302907972</v>
      </c>
      <c r="MJ53" s="62">
        <f>VLOOKUP($B53,RD_15[#All],MJ$2,0)/MJ$1</f>
        <v>2.6660125588697015</v>
      </c>
      <c r="MK53" s="62">
        <f>VLOOKUP($B53,RD_15[#All],MK$2,0)/MK$1</f>
        <v>2.6452119309262163</v>
      </c>
      <c r="ML53" s="62">
        <f>VLOOKUP($B53,RD_15[#All],ML$2,0)/ML$1</f>
        <v>2.6911863646557523</v>
      </c>
      <c r="MM53" s="62">
        <f>VLOOKUP($B53,RD_15[#All],MM$2,0)/MM$1</f>
        <v>2.6543005866314138</v>
      </c>
      <c r="MN53" s="62">
        <f>VLOOKUP($B53,RD_15[#All],MN$2,0)/MN$1</f>
        <v>2.669937205651491</v>
      </c>
      <c r="MO53" s="62">
        <f>VLOOKUP($B53,RD_15[#All],MO$2,0)/MO$1</f>
        <v>2.7178178963893247</v>
      </c>
      <c r="MP53" s="62">
        <f>VLOOKUP($B53,RD_15[#All],MP$2,0)/MP$1</f>
        <v>2.6758955330383905</v>
      </c>
      <c r="MQ53" s="62">
        <f>VLOOKUP($B53,RD_15[#All],MQ$2,0)/MQ$1</f>
        <v>2.6698811392688939</v>
      </c>
      <c r="MR53" s="62">
        <f>VLOOKUP($B53,RD_15[#All],MR$2,0)/MR$1</f>
        <v>2.6594154145174551</v>
      </c>
      <c r="MS53" s="62">
        <f>VLOOKUP($B53,RD_15[#All],MS$2,0)/MS$1</f>
        <v>2.7197802197802194</v>
      </c>
      <c r="MT53" s="62">
        <f>VLOOKUP($B53,RD_15[#All],MT$2,0)/MT$1</f>
        <v>2.5585129156557733</v>
      </c>
      <c r="MU53" s="62">
        <f>VLOOKUP($B53,RD_15[#All],MU$2,0)/MU$1</f>
        <v>2.71361291769455</v>
      </c>
      <c r="MV53" s="62">
        <f>VLOOKUP($B53,RD_15[#All],MV$2,0)/MV$1</f>
        <v>2.6926644783787643</v>
      </c>
      <c r="MW53" s="62">
        <f>VLOOKUP($B53,RD_15[#All],MW$2,0)/MW$1</f>
        <v>2.653453689167975</v>
      </c>
      <c r="MX53" s="62">
        <f>VLOOKUP($B53,RD_15[#All],MX$2,0)/MX$1</f>
        <v>2.6934290199596322</v>
      </c>
      <c r="MY53" s="62">
        <f>VLOOKUP($B53,RD_15[#All],MY$2,0)/MY$1</f>
        <v>2.658163265306122</v>
      </c>
      <c r="MZ53" s="62">
        <f>VLOOKUP($B53,RD_15[#All],MZ$2,0)/MZ$1</f>
        <v>2.6895604395604393</v>
      </c>
      <c r="NA53" s="62">
        <f>VLOOKUP($B53,RD_15[#All],NA$2,0)/NA$1</f>
        <v>2.7113112451458314</v>
      </c>
      <c r="NB53" s="62">
        <f>VLOOKUP($B53,RD_15[#All],NB$2,0)/NB$1</f>
        <v>2.7217425431711146</v>
      </c>
      <c r="NC53" s="62">
        <f>VLOOKUP($B53,RD_15[#All],NC$2,0)/NC$1</f>
        <v>2.7248822605965461</v>
      </c>
      <c r="ND53" s="62">
        <f>VLOOKUP($B53,RD_15[#All],ND$2,0)/ND$1</f>
        <v>2.7076138147566717</v>
      </c>
      <c r="NE53" s="62">
        <f>IFERROR(AVERAGEIF(Inv_SY_B20[[#This Row],[BLK1_INV1]:[BLK12_INV31]],"&gt;"&amp;0.1,Inv_SY_B20[[#This Row],[BLK1_INV1]:[BLK12_INV31]]),"")</f>
        <v>2.6310770235578129</v>
      </c>
    </row>
    <row r="54" spans="2:369" x14ac:dyDescent="0.35">
      <c r="B54" s="86">
        <f t="shared" si="7"/>
        <v>45795</v>
      </c>
      <c r="C54" s="62">
        <f>VLOOKUP($B54,RD_15[#All],C$2,0)/C$1</f>
        <v>1.5071770334928229</v>
      </c>
      <c r="D54" s="62">
        <f>VLOOKUP($B54,RD_15[#All],D$2,0)/D$1</f>
        <v>1.4617224880382775</v>
      </c>
      <c r="E54" s="62">
        <f>VLOOKUP($B54,RD_15[#All],E$2,0)/E$1</f>
        <v>1.5250000000000001</v>
      </c>
      <c r="F54" s="62">
        <f>VLOOKUP($B54,RD_15[#All],F$2,0)/F$1</f>
        <v>1.5257575757575759</v>
      </c>
      <c r="G54" s="62">
        <f>VLOOKUP($B54,RD_15[#All],G$2,0)/G$1</f>
        <v>1.5030303030303032</v>
      </c>
      <c r="H54" s="62">
        <f>VLOOKUP($B54,RD_15[#All],H$2,0)/H$1</f>
        <v>1.4403948367501898</v>
      </c>
      <c r="I54" s="62">
        <f>VLOOKUP($B54,RD_15[#All],I$2,0)/I$1</f>
        <v>1.5684774292272381</v>
      </c>
      <c r="J54" s="62">
        <f>VLOOKUP($B54,RD_15[#All],J$2,0)/J$1</f>
        <v>1.4659090909090908</v>
      </c>
      <c r="K54" s="62">
        <f>VLOOKUP($B54,RD_15[#All],K$2,0)/K$1</f>
        <v>1.5318181818181817</v>
      </c>
      <c r="L54" s="62">
        <f>VLOOKUP($B54,RD_15[#All],L$2,0)/L$1</f>
        <v>1.5393939393939393</v>
      </c>
      <c r="M54" s="62">
        <f>VLOOKUP($B54,RD_15[#All],M$2,0)/M$1</f>
        <v>1.5378787878787878</v>
      </c>
      <c r="N54" s="62">
        <f>VLOOKUP($B54,RD_15[#All],N$2,0)/N$1</f>
        <v>1.5303030303030303</v>
      </c>
      <c r="O54" s="62">
        <f>VLOOKUP($B54,RD_15[#All],O$2,0)/O$1</f>
        <v>1.5401515151515153</v>
      </c>
      <c r="P54" s="62">
        <f>VLOOKUP($B54,RD_15[#All],P$2,0)/P$1</f>
        <v>1.5386363636363636</v>
      </c>
      <c r="Q54" s="62">
        <f>VLOOKUP($B54,RD_15[#All],Q$2,0)/Q$1</f>
        <v>1.5590909090909091</v>
      </c>
      <c r="R54" s="62">
        <f>VLOOKUP($B54,RD_15[#All],R$2,0)/R$1</f>
        <v>1.5515151515151515</v>
      </c>
      <c r="S54" s="62">
        <f>VLOOKUP($B54,RD_15[#All],S$2,0)/S$1</f>
        <v>1.5239234449760763</v>
      </c>
      <c r="T54" s="62">
        <f>VLOOKUP($B54,RD_15[#All],T$2,0)/T$1</f>
        <v>1.5637958532695373</v>
      </c>
      <c r="U54" s="62">
        <f>VLOOKUP($B54,RD_15[#All],U$2,0)/U$1</f>
        <v>1.5537878787878787</v>
      </c>
      <c r="V54" s="62">
        <f>VLOOKUP($B54,RD_15[#All],V$2,0)/V$1</f>
        <v>1.5643939393939394</v>
      </c>
      <c r="W54" s="62">
        <f>VLOOKUP($B54,RD_15[#All],W$2,0)/W$1</f>
        <v>1.6143939393939393</v>
      </c>
      <c r="X54" s="62">
        <f>VLOOKUP($B54,RD_15[#All],X$2,0)/X$1</f>
        <v>1.5992424242424241</v>
      </c>
      <c r="Y54" s="62">
        <f>VLOOKUP($B54,RD_15[#All],Y$2,0)/Y$1</f>
        <v>1.612878787878788</v>
      </c>
      <c r="Z54" s="62">
        <f>VLOOKUP($B54,RD_15[#All],Z$2,0)/Z$1</f>
        <v>1.606060606060606</v>
      </c>
      <c r="AA54" s="62">
        <f>VLOOKUP($B54,RD_15[#All],AA$2,0)/AA$1</f>
        <v>1.5931818181818183</v>
      </c>
      <c r="AB54" s="62">
        <f>VLOOKUP($B54,RD_15[#All],AB$2,0)/AB$1</f>
        <v>1.5848484848484847</v>
      </c>
      <c r="AC54" s="62">
        <f>VLOOKUP($B54,RD_15[#All],AC$2,0)/AC$1</f>
        <v>1.6174242424242424</v>
      </c>
      <c r="AD54" s="62">
        <f>VLOOKUP($B54,RD_15[#All],AD$2,0)/AD$1</f>
        <v>1.6090909090909091</v>
      </c>
      <c r="AE54" s="62">
        <f>VLOOKUP($B54,RD_15[#All],AE$2,0)/AE$1</f>
        <v>1.6333333333333333</v>
      </c>
      <c r="AF54" s="62">
        <f>VLOOKUP($B54,RD_15[#All],AF$2,0)/AF$1</f>
        <v>1.6219696969696968</v>
      </c>
      <c r="AG54" s="62">
        <f>VLOOKUP($B54,RD_15[#All],AG$2,0)/AG$1</f>
        <v>1.6015151515151516</v>
      </c>
      <c r="AH54" s="62">
        <f>VLOOKUP($B54,RD_15[#All],AH$2,0)/AH$1</f>
        <v>1.5810606060606061</v>
      </c>
      <c r="AI54" s="62">
        <f>VLOOKUP($B54,RD_15[#All],AI$2,0)/AI$1</f>
        <v>1.5174242424242426</v>
      </c>
      <c r="AJ54" s="62">
        <f>VLOOKUP($B54,RD_15[#All],AJ$2,0)/AJ$1</f>
        <v>1.4928229665071768</v>
      </c>
      <c r="AK54" s="62">
        <f>VLOOKUP($B54,RD_15[#All],AK$2,0)/AK$1</f>
        <v>1.4984051036682615</v>
      </c>
      <c r="AL54" s="62">
        <f>VLOOKUP($B54,RD_15[#All],AL$2,0)/AL$1</f>
        <v>1.5175438596491229</v>
      </c>
      <c r="AM54" s="62">
        <f>VLOOKUP($B54,RD_15[#All],AM$2,0)/AM$1</f>
        <v>1.5398724082934607</v>
      </c>
      <c r="AN54" s="62">
        <f>VLOOKUP($B54,RD_15[#All],AN$2,0)/AN$1</f>
        <v>1.536682615629984</v>
      </c>
      <c r="AO54" s="62">
        <f>VLOOKUP($B54,RD_15[#All],AO$2,0)/AO$1</f>
        <v>1.5151515151515151</v>
      </c>
      <c r="AP54" s="62">
        <f>VLOOKUP($B54,RD_15[#All],AP$2,0)/AP$1</f>
        <v>1.5422647527910684</v>
      </c>
      <c r="AQ54" s="62">
        <f>VLOOKUP($B54,RD_15[#All],AQ$2,0)/AQ$1</f>
        <v>1.5022727272727274</v>
      </c>
      <c r="AR54" s="62">
        <f>VLOOKUP($B54,RD_15[#All],AR$2,0)/AR$1</f>
        <v>1.5527817403708988</v>
      </c>
      <c r="AS54" s="62">
        <f>VLOOKUP($B54,RD_15[#All],AS$2,0)/AS$1</f>
        <v>1.5825242718446602</v>
      </c>
      <c r="AT54" s="62">
        <f>VLOOKUP($B54,RD_15[#All],AT$2,0)/AT$1</f>
        <v>1.5701754385964912</v>
      </c>
      <c r="AU54" s="62">
        <f>VLOOKUP($B54,RD_15[#All],AU$2,0)/AU$1</f>
        <v>1.5957602339181287</v>
      </c>
      <c r="AV54" s="62">
        <f>VLOOKUP($B54,RD_15[#All],AV$2,0)/AV$1</f>
        <v>1.6324167872648336</v>
      </c>
      <c r="AW54" s="62">
        <f>VLOOKUP($B54,RD_15[#All],AW$2,0)/AW$1</f>
        <v>1.636058981233244</v>
      </c>
      <c r="AX54" s="62">
        <f>VLOOKUP($B54,RD_15[#All],AX$2,0)/AX$1</f>
        <v>1.6256720430107525</v>
      </c>
      <c r="AY54" s="62">
        <f>VLOOKUP($B54,RD_15[#All],AY$2,0)/AY$1</f>
        <v>1.5764058679706601</v>
      </c>
      <c r="AZ54" s="62">
        <f>VLOOKUP($B54,RD_15[#All],AZ$2,0)/AZ$1</f>
        <v>1.602930914166085</v>
      </c>
      <c r="BA54" s="62">
        <f>VLOOKUP($B54,RD_15[#All],BA$2,0)/BA$1</f>
        <v>1.6114369501466277</v>
      </c>
      <c r="BB54" s="62">
        <f>VLOOKUP($B54,RD_15[#All],BB$2,0)/BB$1</f>
        <v>1.5547498187092095</v>
      </c>
      <c r="BC54" s="62">
        <f>VLOOKUP($B54,RD_15[#All],BC$2,0)/BC$1</f>
        <v>1.525974025974026</v>
      </c>
      <c r="BD54" s="62">
        <f>VLOOKUP($B54,RD_15[#All],BD$2,0)/BD$1</f>
        <v>1.5369220151828846</v>
      </c>
      <c r="BE54" s="62">
        <f>VLOOKUP($B54,RD_15[#All],BE$2,0)/BE$1</f>
        <v>1.5220994475138121</v>
      </c>
      <c r="BF54" s="62">
        <f>VLOOKUP($B54,RD_15[#All],BF$2,0)/BF$1</f>
        <v>1.5528341497550735</v>
      </c>
      <c r="BG54" s="62">
        <f>VLOOKUP($B54,RD_15[#All],BG$2,0)/BG$1</f>
        <v>1.571236559139785</v>
      </c>
      <c r="BH54" s="62">
        <f>VLOOKUP($B54,RD_15[#All],BH$2,0)/BH$1</f>
        <v>1.5</v>
      </c>
      <c r="BI54" s="62">
        <f>VLOOKUP($B54,RD_15[#All],BI$2,0)/BI$1</f>
        <v>1.5031948881789137</v>
      </c>
      <c r="BJ54" s="62">
        <f>VLOOKUP($B54,RD_15[#All],BJ$2,0)/BJ$1</f>
        <v>1.4833101529902641</v>
      </c>
      <c r="BK54" s="62">
        <f>VLOOKUP($B54,RD_15[#All],BK$2,0)/BK$1</f>
        <v>1.5340909090909092</v>
      </c>
      <c r="BL54" s="62">
        <f>VLOOKUP($B54,RD_15[#All],BL$2,0)/BL$1</f>
        <v>1.5366242038216562</v>
      </c>
      <c r="BM54" s="62">
        <f>VLOOKUP($B54,RD_15[#All],BM$2,0)/BM$1</f>
        <v>1.5469208211143695</v>
      </c>
      <c r="BN54" s="62">
        <f>VLOOKUP($B54,RD_15[#All],BN$2,0)/BN$1</f>
        <v>1.6694271911663217</v>
      </c>
      <c r="BO54" s="62">
        <f>VLOOKUP($B54,RD_15[#All],BO$2,0)/BO$1</f>
        <v>1.639751552795031</v>
      </c>
      <c r="BP54" s="62">
        <f>VLOOKUP($B54,RD_15[#All],BP$2,0)/BP$1</f>
        <v>1.6580131533402562</v>
      </c>
      <c r="BQ54" s="62">
        <f>VLOOKUP($B54,RD_15[#All],BQ$2,0)/BQ$1</f>
        <v>1.6528640441683919</v>
      </c>
      <c r="BR54" s="62">
        <f>VLOOKUP($B54,RD_15[#All],BR$2,0)/BR$1</f>
        <v>1.6818495514147687</v>
      </c>
      <c r="BS54" s="62">
        <f>VLOOKUP($B54,RD_15[#All],BS$2,0)/BS$1</f>
        <v>1.6467945394850525</v>
      </c>
      <c r="BT54" s="62">
        <f>VLOOKUP($B54,RD_15[#All],BT$2,0)/BT$1</f>
        <v>1.6442374051069704</v>
      </c>
      <c r="BU54" s="62">
        <f>VLOOKUP($B54,RD_15[#All],BU$2,0)/BU$1</f>
        <v>1.6780538302277432</v>
      </c>
      <c r="BV54" s="62">
        <f>VLOOKUP($B54,RD_15[#All],BV$2,0)/BV$1</f>
        <v>1.6908212560386473</v>
      </c>
      <c r="BW54" s="62">
        <f>VLOOKUP($B54,RD_15[#All],BW$2,0)/BW$1</f>
        <v>1.6490683229813663</v>
      </c>
      <c r="BX54" s="62">
        <f>VLOOKUP($B54,RD_15[#All],BX$2,0)/BX$1</f>
        <v>1.6386715353851502</v>
      </c>
      <c r="BY54" s="62">
        <f>VLOOKUP($B54,RD_15[#All],BY$2,0)/BY$1</f>
        <v>1.6438923395445133</v>
      </c>
      <c r="BZ54" s="62">
        <f>VLOOKUP($B54,RD_15[#All],BZ$2,0)/BZ$1</f>
        <v>1.6511544011544013</v>
      </c>
      <c r="CA54" s="62">
        <f>VLOOKUP($B54,RD_15[#All],CA$2,0)/CA$1</f>
        <v>1.6266233766233766</v>
      </c>
      <c r="CB54" s="62">
        <f>VLOOKUP($B54,RD_15[#All],CB$2,0)/CB$1</f>
        <v>1.6383712905452035</v>
      </c>
      <c r="CC54" s="62">
        <f>VLOOKUP($B54,RD_15[#All],CC$2,0)/CC$1</f>
        <v>1.6683919944789509</v>
      </c>
      <c r="CD54" s="62">
        <f>VLOOKUP($B54,RD_15[#All],CD$2,0)/CD$1</f>
        <v>1.6680469289164941</v>
      </c>
      <c r="CE54" s="62">
        <f>VLOOKUP($B54,RD_15[#All],CE$2,0)/CE$1</f>
        <v>1.6459627329192545</v>
      </c>
      <c r="CF54" s="62">
        <f>VLOOKUP($B54,RD_15[#All],CF$2,0)/CF$1</f>
        <v>1.6709656084656086</v>
      </c>
      <c r="CG54" s="62">
        <f>VLOOKUP($B54,RD_15[#All],CG$2,0)/CG$1</f>
        <v>1.6783988957902001</v>
      </c>
      <c r="CH54" s="62">
        <f>VLOOKUP($B54,RD_15[#All],CH$2,0)/CH$1</f>
        <v>1.6713564213564214</v>
      </c>
      <c r="CI54" s="62">
        <f>VLOOKUP($B54,RD_15[#All],CI$2,0)/CI$1</f>
        <v>1.6918564527260178</v>
      </c>
      <c r="CJ54" s="62">
        <f>VLOOKUP($B54,RD_15[#All],CJ$2,0)/CJ$1</f>
        <v>1.6760461760461762</v>
      </c>
      <c r="CK54" s="62">
        <f>VLOOKUP($B54,RD_15[#All],CK$2,0)/CK$1</f>
        <v>1.6753246753246753</v>
      </c>
      <c r="CL54" s="62">
        <f>VLOOKUP($B54,RD_15[#All],CL$2,0)/CL$1</f>
        <v>1.6633834456540522</v>
      </c>
      <c r="CM54" s="62">
        <f>VLOOKUP($B54,RD_15[#All],CM$2,0)/CM$1</f>
        <v>1.6697722567287783</v>
      </c>
      <c r="CN54" s="62">
        <f>VLOOKUP($B54,RD_15[#All],CN$2,0)/CN$1</f>
        <v>1.6535541752933056</v>
      </c>
      <c r="CO54" s="62">
        <f>VLOOKUP($B54,RD_15[#All],CO$2,0)/CO$1</f>
        <v>1.6570048309178742</v>
      </c>
      <c r="CP54" s="62">
        <f>VLOOKUP($B54,RD_15[#All],CP$2,0)/CP$1</f>
        <v>1.6131815044858522</v>
      </c>
      <c r="CQ54" s="62">
        <f>VLOOKUP($B54,RD_15[#All],CQ$2,0)/CQ$1</f>
        <v>1.6428571428571428</v>
      </c>
      <c r="CR54" s="62">
        <f>VLOOKUP($B54,RD_15[#All],CR$2,0)/CR$1</f>
        <v>1.6490683229813663</v>
      </c>
      <c r="CS54" s="62">
        <f>VLOOKUP($B54,RD_15[#All],CS$2,0)/CS$1</f>
        <v>1.663561076604555</v>
      </c>
      <c r="CT54" s="62">
        <f>VLOOKUP($B54,RD_15[#All],CT$2,0)/CT$1</f>
        <v>1.6783988957902001</v>
      </c>
      <c r="CU54" s="62">
        <f>VLOOKUP($B54,RD_15[#All],CU$2,0)/CU$1</f>
        <v>1.6739682539682539</v>
      </c>
      <c r="CV54" s="62">
        <f>VLOOKUP($B54,RD_15[#All],CV$2,0)/CV$1</f>
        <v>1.6632160110420979</v>
      </c>
      <c r="CW54" s="62">
        <f>VLOOKUP($B54,RD_15[#All],CW$2,0)/CW$1</f>
        <v>1.6573498964803313</v>
      </c>
      <c r="CX54" s="62">
        <f>VLOOKUP($B54,RD_15[#All],CX$2,0)/CX$1</f>
        <v>1.6313131313131313</v>
      </c>
      <c r="CY54" s="62">
        <f>VLOOKUP($B54,RD_15[#All],CY$2,0)/CY$1</f>
        <v>1.6262626262626263</v>
      </c>
      <c r="CZ54" s="62">
        <f>VLOOKUP($B54,RD_15[#All],CZ$2,0)/CZ$1</f>
        <v>1.6666666666666665</v>
      </c>
      <c r="DA54" s="62">
        <f>VLOOKUP($B54,RD_15[#All],DA$2,0)/DA$1</f>
        <v>1.6200381348587278</v>
      </c>
      <c r="DB54" s="62">
        <f>VLOOKUP($B54,RD_15[#All],DB$2,0)/DB$1</f>
        <v>1.6815044858523118</v>
      </c>
      <c r="DC54" s="62">
        <f>VLOOKUP($B54,RD_15[#All],DC$2,0)/DC$1</f>
        <v>1.7377501725327813</v>
      </c>
      <c r="DD54" s="62">
        <f>VLOOKUP($B54,RD_15[#All],DD$2,0)/DD$1</f>
        <v>1.6680469289164941</v>
      </c>
      <c r="DE54" s="62">
        <f>VLOOKUP($B54,RD_15[#All],DE$2,0)/DE$1</f>
        <v>1.6922015182884746</v>
      </c>
      <c r="DF54" s="62">
        <f>VLOOKUP($B54,RD_15[#All],DF$2,0)/DF$1</f>
        <v>1.6680469289164941</v>
      </c>
      <c r="DG54" s="62">
        <f>VLOOKUP($B54,RD_15[#All],DG$2,0)/DG$1</f>
        <v>1.6414768806073152</v>
      </c>
      <c r="DH54" s="62">
        <f>VLOOKUP($B54,RD_15[#All],DH$2,0)/DH$1</f>
        <v>1.7091097308488612</v>
      </c>
      <c r="DI54" s="62">
        <f>VLOOKUP($B54,RD_15[#All],DI$2,0)/DI$1</f>
        <v>1.6959972394755003</v>
      </c>
      <c r="DJ54" s="62">
        <f>VLOOKUP($B54,RD_15[#All],DJ$2,0)/DJ$1</f>
        <v>1.7087646652864044</v>
      </c>
      <c r="DK54" s="62">
        <f>VLOOKUP($B54,RD_15[#All],DK$2,0)/DK$1</f>
        <v>1.6855631141345426</v>
      </c>
      <c r="DL54" s="62">
        <f>VLOOKUP($B54,RD_15[#All],DL$2,0)/DL$1</f>
        <v>1.6720779220779221</v>
      </c>
      <c r="DM54" s="62">
        <f>VLOOKUP($B54,RD_15[#All],DM$2,0)/DM$1</f>
        <v>1.6563146997929605</v>
      </c>
      <c r="DN54" s="62">
        <f>VLOOKUP($B54,RD_15[#All],DN$2,0)/DN$1</f>
        <v>1.709454796411318</v>
      </c>
      <c r="DO54" s="62">
        <f>VLOOKUP($B54,RD_15[#All],DO$2,0)/DO$1</f>
        <v>1.6835748792270531</v>
      </c>
      <c r="DP54" s="62">
        <f>VLOOKUP($B54,RD_15[#All],DP$2,0)/DP$1</f>
        <v>1.6849551414768806</v>
      </c>
      <c r="DQ54" s="62">
        <f>VLOOKUP($B54,RD_15[#All],DQ$2,0)/DQ$1</f>
        <v>1.6780538302277432</v>
      </c>
      <c r="DR54" s="62">
        <f>VLOOKUP($B54,RD_15[#All],DR$2,0)/DR$1</f>
        <v>1.6563146997929605</v>
      </c>
      <c r="DS54" s="62">
        <f>VLOOKUP($B54,RD_15[#All],DS$2,0)/DS$1</f>
        <v>1.681159420289855</v>
      </c>
      <c r="DT54" s="62">
        <f>VLOOKUP($B54,RD_15[#All],DT$2,0)/DT$1</f>
        <v>1.6901311249137336</v>
      </c>
      <c r="DU54" s="62">
        <f>VLOOKUP($B54,RD_15[#All],DU$2,0)/DU$1</f>
        <v>1.6677489177489178</v>
      </c>
      <c r="DV54" s="62">
        <f>VLOOKUP($B54,RD_15[#All],DV$2,0)/DV$1</f>
        <v>1.6807359307359306</v>
      </c>
      <c r="DW54" s="62">
        <f>VLOOKUP($B54,RD_15[#All],DW$2,0)/DW$1</f>
        <v>1.7049689440993789</v>
      </c>
      <c r="DX54" s="62">
        <f>VLOOKUP($B54,RD_15[#All],DX$2,0)/DX$1</f>
        <v>1.6997929606625259</v>
      </c>
      <c r="DY54" s="62">
        <f>VLOOKUP($B54,RD_15[#All],DY$2,0)/DY$1</f>
        <v>1.6618357487922706</v>
      </c>
      <c r="DZ54" s="62">
        <f>VLOOKUP($B54,RD_15[#All],DZ$2,0)/DZ$1</f>
        <v>1.7028985507246377</v>
      </c>
      <c r="EA54" s="62">
        <f>VLOOKUP($B54,RD_15[#All],EA$2,0)/EA$1</f>
        <v>1.6673567977915802</v>
      </c>
      <c r="EB54" s="62">
        <f>VLOOKUP($B54,RD_15[#All],EB$2,0)/EB$1</f>
        <v>1.6725327812284334</v>
      </c>
      <c r="EC54" s="62">
        <f>VLOOKUP($B54,RD_15[#All],EC$2,0)/EC$1</f>
        <v>1.6659765355417528</v>
      </c>
      <c r="ED54" s="62">
        <f>VLOOKUP($B54,RD_15[#All],ED$2,0)/ED$1</f>
        <v>1.6866804692891648</v>
      </c>
      <c r="EE54" s="62">
        <f>VLOOKUP($B54,RD_15[#All],EE$2,0)/EE$1</f>
        <v>1.686335403726708</v>
      </c>
      <c r="EF54" s="62">
        <f>VLOOKUP($B54,RD_15[#All],EF$2,0)/EF$1</f>
        <v>1.7108350586611456</v>
      </c>
      <c r="EG54" s="62">
        <f>VLOOKUP($B54,RD_15[#All],EG$2,0)/EG$1</f>
        <v>1.6718426501035195</v>
      </c>
      <c r="EH54" s="62">
        <f>VLOOKUP($B54,RD_15[#All],EH$2,0)/EH$1</f>
        <v>1.6746031746031746</v>
      </c>
      <c r="EI54" s="62">
        <f>VLOOKUP($B54,RD_15[#All],EI$2,0)/EI$1</f>
        <v>1.7294372294372293</v>
      </c>
      <c r="EJ54" s="62">
        <f>VLOOKUP($B54,RD_15[#All],EJ$2,0)/EJ$1</f>
        <v>1.7149758454106279</v>
      </c>
      <c r="EK54" s="62">
        <f>VLOOKUP($B54,RD_15[#All],EK$2,0)/EK$1</f>
        <v>1.6936507936507936</v>
      </c>
      <c r="EL54" s="62">
        <f>VLOOKUP($B54,RD_15[#All],EL$2,0)/EL$1</f>
        <v>1.6649413388543823</v>
      </c>
      <c r="EM54" s="62">
        <f>VLOOKUP($B54,RD_15[#All],EM$2,0)/EM$1</f>
        <v>1.6677018633540373</v>
      </c>
      <c r="EN54" s="62">
        <f>VLOOKUP($B54,RD_15[#All],EN$2,0)/EN$1</f>
        <v>1.6922015182884746</v>
      </c>
      <c r="EO54" s="62">
        <f>VLOOKUP($B54,RD_15[#All],EO$2,0)/EO$1</f>
        <v>1.7004830917874396</v>
      </c>
      <c r="EP54" s="62">
        <f>VLOOKUP($B54,RD_15[#All],EP$2,0)/EP$1</f>
        <v>1.6939268461007591</v>
      </c>
      <c r="EQ54" s="62">
        <f>VLOOKUP($B54,RD_15[#All],EQ$2,0)/EQ$1</f>
        <v>1.6815044858523118</v>
      </c>
      <c r="ER54" s="62">
        <f>VLOOKUP($B54,RD_15[#All],ER$2,0)/ER$1</f>
        <v>1.7115251897860593</v>
      </c>
      <c r="ES54" s="62">
        <f>VLOOKUP($B54,RD_15[#All],ES$2,0)/ES$1</f>
        <v>1.7077294685990336</v>
      </c>
      <c r="ET54" s="62">
        <f>VLOOKUP($B54,RD_15[#All],ET$2,0)/ET$1</f>
        <v>1.7092352092352094</v>
      </c>
      <c r="EU54" s="62">
        <f>VLOOKUP($B54,RD_15[#All],EU$2,0)/EU$1</f>
        <v>1.6967592592592595</v>
      </c>
      <c r="EV54" s="62">
        <f>VLOOKUP($B54,RD_15[#All],EV$2,0)/EV$1</f>
        <v>1.670995670995671</v>
      </c>
      <c r="EW54" s="62">
        <f>VLOOKUP($B54,RD_15[#All],EW$2,0)/EW$1</f>
        <v>1.7142857142857142</v>
      </c>
      <c r="EX54" s="62">
        <f>VLOOKUP($B54,RD_15[#All],EX$2,0)/EX$1</f>
        <v>1.7087646652864044</v>
      </c>
      <c r="EY54" s="62">
        <f>VLOOKUP($B54,RD_15[#All],EY$2,0)/EY$1</f>
        <v>1.7392290249433104</v>
      </c>
      <c r="EZ54" s="62">
        <f>VLOOKUP($B54,RD_15[#All],EZ$2,0)/EZ$1</f>
        <v>1.7001380262249826</v>
      </c>
      <c r="FA54" s="62">
        <f>VLOOKUP($B54,RD_15[#All],FA$2,0)/FA$1</f>
        <v>1.6977225672877847</v>
      </c>
      <c r="FB54" s="62">
        <f>VLOOKUP($B54,RD_15[#All],FB$2,0)/FB$1</f>
        <v>1.6901311249137336</v>
      </c>
      <c r="FC54" s="62">
        <f>VLOOKUP($B54,RD_15[#All],FC$2,0)/FC$1</f>
        <v>1.6618357487922706</v>
      </c>
      <c r="FD54" s="62">
        <f>VLOOKUP($B54,RD_15[#All],FD$2,0)/FD$1</f>
        <v>1.6742581090407176</v>
      </c>
      <c r="FE54" s="62">
        <f>VLOOKUP($B54,RD_15[#All],FE$2,0)/FE$1</f>
        <v>1.7049689440993789</v>
      </c>
      <c r="FF54" s="62">
        <f>VLOOKUP($B54,RD_15[#All],FF$2,0)/FF$1</f>
        <v>1.6828847481021394</v>
      </c>
      <c r="FG54" s="202">
        <f>VLOOKUP($B54,RD_15[#All],FG$2,0)/FG$1</f>
        <v>1.6877156659765356</v>
      </c>
      <c r="FH54" s="62">
        <f>VLOOKUP($B54,RD_15[#All],FH$2,0)/FH$1</f>
        <v>1.6904761904761902</v>
      </c>
      <c r="FI54" s="62">
        <f>VLOOKUP($B54,RD_15[#All],FI$2,0)/FI$1</f>
        <v>1.6704623878536922</v>
      </c>
      <c r="FJ54" s="62">
        <f>VLOOKUP($B54,RD_15[#All],FJ$2,0)/FJ$1</f>
        <v>1.7159391534391535</v>
      </c>
      <c r="FK54" s="62">
        <f>VLOOKUP($B54,RD_15[#All],FK$2,0)/FK$1</f>
        <v>1.7422360248447204</v>
      </c>
      <c r="FL54" s="62">
        <f>VLOOKUP($B54,RD_15[#All],FL$2,0)/FL$1</f>
        <v>1.6825396825396826</v>
      </c>
      <c r="FM54" s="62">
        <f>VLOOKUP($B54,RD_15[#All],FM$2,0)/FM$1</f>
        <v>1.5359032501889642</v>
      </c>
      <c r="FN54" s="62">
        <f>VLOOKUP($B54,RD_15[#All],FN$2,0)/FN$1</f>
        <v>1.5706727135298564</v>
      </c>
      <c r="FO54" s="62">
        <f>VLOOKUP($B54,RD_15[#All],FO$2,0)/FO$1</f>
        <v>1.5506424792139077</v>
      </c>
      <c r="FP54" s="62">
        <f>VLOOKUP($B54,RD_15[#All],FP$2,0)/FP$1</f>
        <v>1.5464852607709749</v>
      </c>
      <c r="FQ54" s="62">
        <f>VLOOKUP($B54,RD_15[#All],FQ$2,0)/FQ$1</f>
        <v>1.5513983371126228</v>
      </c>
      <c r="FR54" s="62">
        <f>VLOOKUP($B54,RD_15[#All],FR$2,0)/FR$1</f>
        <v>1.5483749055177625</v>
      </c>
      <c r="FS54" s="62">
        <f>VLOOKUP($B54,RD_15[#All],FS$2,0)/FS$1</f>
        <v>1.5665154950869236</v>
      </c>
      <c r="FT54" s="62">
        <f>VLOOKUP($B54,RD_15[#All],FT$2,0)/FT$1</f>
        <v>1.5918367346938773</v>
      </c>
      <c r="FU54" s="62">
        <f>VLOOKUP($B54,RD_15[#All],FU$2,0)/FU$1</f>
        <v>1.6088435374149659</v>
      </c>
      <c r="FV54" s="62">
        <f>VLOOKUP($B54,RD_15[#All],FV$2,0)/FV$1</f>
        <v>1.5865457294028722</v>
      </c>
      <c r="FW54" s="62">
        <f>VLOOKUP($B54,RD_15[#All],FW$2,0)/FW$1</f>
        <v>1.5831443688586544</v>
      </c>
      <c r="FX54" s="62">
        <f>VLOOKUP($B54,RD_15[#All],FX$2,0)/FX$1</f>
        <v>1.5959939531368101</v>
      </c>
      <c r="FY54" s="62">
        <f>VLOOKUP($B54,RD_15[#All],FY$2,0)/FY$1</f>
        <v>1.6012849584278155</v>
      </c>
      <c r="FZ54" s="62">
        <f>VLOOKUP($B54,RD_15[#All],FZ$2,0)/FZ$1</f>
        <v>1.5773809523809523</v>
      </c>
      <c r="GA54" s="62">
        <f>VLOOKUP($B54,RD_15[#All],GA$2,0)/GA$1</f>
        <v>1.5925925925925926</v>
      </c>
      <c r="GB54" s="62">
        <f>VLOOKUP($B54,RD_15[#All],GB$2,0)/GB$1</f>
        <v>1.5573593073593073</v>
      </c>
      <c r="GC54" s="62">
        <f>VLOOKUP($B54,RD_15[#All],GC$2,0)/GC$1</f>
        <v>1.6050642479213906</v>
      </c>
      <c r="GD54" s="62">
        <f>VLOOKUP($B54,RD_15[#All],GD$2,0)/GD$1</f>
        <v>1.6012849584278155</v>
      </c>
      <c r="GE54" s="62">
        <f>VLOOKUP($B54,RD_15[#All],GE$2,0)/GE$1</f>
        <v>1.6198034769463341</v>
      </c>
      <c r="GF54" s="62">
        <f>VLOOKUP($B54,RD_15[#All],GF$2,0)/GF$1</f>
        <v>1.6088435374149659</v>
      </c>
      <c r="GG54" s="62">
        <f>VLOOKUP($B54,RD_15[#All],GG$2,0)/GG$1</f>
        <v>1.5922146636432351</v>
      </c>
      <c r="GH54" s="62">
        <f>VLOOKUP($B54,RD_15[#All],GH$2,0)/GH$1</f>
        <v>1.6107331821617534</v>
      </c>
      <c r="GI54" s="62">
        <f>VLOOKUP($B54,RD_15[#All],GI$2,0)/GI$1</f>
        <v>1.5907029478458048</v>
      </c>
      <c r="GJ54" s="62">
        <f>VLOOKUP($B54,RD_15[#All],GJ$2,0)/GJ$1</f>
        <v>1.6205593348450491</v>
      </c>
      <c r="GK54" s="62">
        <f>VLOOKUP($B54,RD_15[#All],GK$2,0)/GK$1</f>
        <v>1.5752078609221465</v>
      </c>
      <c r="GL54" s="62">
        <f>VLOOKUP($B54,RD_15[#All],GL$2,0)/GL$1</f>
        <v>1.6099773242630384</v>
      </c>
      <c r="GM54" s="62">
        <f>VLOOKUP($B54,RD_15[#All],GM$2,0)/GM$1</f>
        <v>1.5963718820861676</v>
      </c>
      <c r="GN54" s="62">
        <f>VLOOKUP($B54,RD_15[#All],GN$2,0)/GN$1</f>
        <v>1.5971277399848829</v>
      </c>
      <c r="GO54" s="62">
        <f>VLOOKUP($B54,RD_15[#All],GO$2,0)/GO$1</f>
        <v>1.5924603174603176</v>
      </c>
      <c r="GP54" s="62">
        <f>VLOOKUP($B54,RD_15[#All],GP$2,0)/GP$1</f>
        <v>1.592063492063492</v>
      </c>
      <c r="GQ54" s="62">
        <f>VLOOKUP($B54,RD_15[#All],GQ$2,0)/GQ$1</f>
        <v>1.6031746031746033</v>
      </c>
      <c r="GR54" s="62">
        <f>VLOOKUP($B54,RD_15[#All],GR$2,0)/GR$1</f>
        <v>1.6476691010852502</v>
      </c>
      <c r="GS54" s="62">
        <f>VLOOKUP($B54,RD_15[#All],GS$2,0)/GS$1</f>
        <v>1.692202560782621</v>
      </c>
      <c r="GT54" s="62">
        <f>VLOOKUP($B54,RD_15[#All],GT$2,0)/GT$1</f>
        <v>1.6593406593406592</v>
      </c>
      <c r="GU54" s="62">
        <f>VLOOKUP($B54,RD_15[#All],GU$2,0)/GU$1</f>
        <v>1.6653002664480425</v>
      </c>
      <c r="GV54" s="62">
        <f>VLOOKUP($B54,RD_15[#All],GV$2,0)/GV$1</f>
        <v>1.6811139171387621</v>
      </c>
      <c r="GW54" s="62">
        <f>VLOOKUP($B54,RD_15[#All],GW$2,0)/GW$1</f>
        <v>1.6950086058519793</v>
      </c>
      <c r="GX54" s="62">
        <f>VLOOKUP($B54,RD_15[#All],GX$2,0)/GX$1</f>
        <v>1.6640502354788069</v>
      </c>
      <c r="GY54" s="62">
        <f>VLOOKUP($B54,RD_15[#All],GY$2,0)/GY$1</f>
        <v>1.6954474097331242</v>
      </c>
      <c r="GZ54" s="62">
        <f>VLOOKUP($B54,RD_15[#All],GZ$2,0)/GZ$1</f>
        <v>1.7083202511773941</v>
      </c>
      <c r="HA54" s="62">
        <f>VLOOKUP($B54,RD_15[#All],HA$2,0)/HA$1</f>
        <v>1.7043205241963006</v>
      </c>
      <c r="HB54" s="62">
        <f>VLOOKUP($B54,RD_15[#All],HB$2,0)/HB$1</f>
        <v>1.6647638076209508</v>
      </c>
      <c r="HC54" s="62">
        <f>VLOOKUP($B54,RD_15[#All],HC$2,0)/HC$1</f>
        <v>1.6636934494077353</v>
      </c>
      <c r="HD54" s="62">
        <f>VLOOKUP($B54,RD_15[#All],HD$2,0)/HD$1</f>
        <v>1.6505943036555282</v>
      </c>
      <c r="HE54" s="62">
        <f>VLOOKUP($B54,RD_15[#All],HE$2,0)/HE$1</f>
        <v>1.6490341956180465</v>
      </c>
      <c r="HF54" s="62">
        <f>VLOOKUP($B54,RD_15[#All],HF$2,0)/HF$1</f>
        <v>1.725622443854488</v>
      </c>
      <c r="HG54" s="62">
        <f>VLOOKUP($B54,RD_15[#All],HG$2,0)/HG$1</f>
        <v>1.6738618524332811</v>
      </c>
      <c r="HH54" s="62">
        <f>VLOOKUP($B54,RD_15[#All],HH$2,0)/HH$1</f>
        <v>1.6927001569858713</v>
      </c>
      <c r="HI54" s="62">
        <f>VLOOKUP($B54,RD_15[#All],HI$2,0)/HI$1</f>
        <v>1.6966248037676608</v>
      </c>
      <c r="HJ54" s="62">
        <f>VLOOKUP($B54,RD_15[#All],HJ$2,0)/HJ$1</f>
        <v>1.7109967109967108</v>
      </c>
      <c r="HK54" s="62">
        <f>VLOOKUP($B54,RD_15[#All],HK$2,0)/HK$1</f>
        <v>1.7004048582995952</v>
      </c>
      <c r="HL54" s="62">
        <f>VLOOKUP($B54,RD_15[#All],HL$2,0)/HL$1</f>
        <v>1.7442874585731727</v>
      </c>
      <c r="HM54" s="62">
        <f>VLOOKUP($B54,RD_15[#All],HM$2,0)/HM$1</f>
        <v>1.6310177917320774</v>
      </c>
      <c r="HN54" s="62">
        <f>VLOOKUP($B54,RD_15[#All],HN$2,0)/HN$1</f>
        <v>1.6148639768694966</v>
      </c>
      <c r="HO54" s="62">
        <f>VLOOKUP($B54,RD_15[#All],HO$2,0)/HO$1</f>
        <v>1.6454198974898147</v>
      </c>
      <c r="HP54" s="62">
        <f>VLOOKUP($B54,RD_15[#All],HP$2,0)/HP$1</f>
        <v>1.6181293454020724</v>
      </c>
      <c r="HQ54" s="62">
        <f>VLOOKUP($B54,RD_15[#All],HQ$2,0)/HQ$1</f>
        <v>1.5965038627733401</v>
      </c>
      <c r="HR54" s="62">
        <f>VLOOKUP($B54,RD_15[#All],HR$2,0)/HR$1</f>
        <v>1.5748393021120293</v>
      </c>
      <c r="HS54" s="62">
        <f>VLOOKUP($B54,RD_15[#All],HS$2,0)/HS$1</f>
        <v>1.6514820213799806</v>
      </c>
      <c r="HT54" s="62">
        <f>VLOOKUP($B54,RD_15[#All],HT$2,0)/HT$1</f>
        <v>1.6226609338097255</v>
      </c>
      <c r="HU54" s="62">
        <f>VLOOKUP($B54,RD_15[#All],HU$2,0)/HU$1</f>
        <v>1.5748537177108606</v>
      </c>
      <c r="HV54" s="62">
        <f>VLOOKUP($B54,RD_15[#All],HV$2,0)/HV$1</f>
        <v>1.5955473098330242</v>
      </c>
      <c r="HW54" s="62">
        <f>VLOOKUP($B54,RD_15[#All],HW$2,0)/HW$1</f>
        <v>1.59850863422292</v>
      </c>
      <c r="HX54" s="62">
        <f>VLOOKUP($B54,RD_15[#All],HX$2,0)/HX$1</f>
        <v>1.5906593406593406</v>
      </c>
      <c r="HY54" s="62">
        <f>VLOOKUP($B54,RD_15[#All],HY$2,0)/HY$1</f>
        <v>1.5706436420722134</v>
      </c>
      <c r="HZ54" s="62">
        <f>VLOOKUP($B54,RD_15[#All],HZ$2,0)/HZ$1</f>
        <v>1.5485534873289974</v>
      </c>
      <c r="IA54" s="62">
        <f>VLOOKUP($B54,RD_15[#All],IA$2,0)/IA$1</f>
        <v>1.6200941915227629</v>
      </c>
      <c r="IB54" s="62">
        <f>VLOOKUP($B54,RD_15[#All],IB$2,0)/IB$1</f>
        <v>1.5825670927711741</v>
      </c>
      <c r="IC54" s="62">
        <f>VLOOKUP($B54,RD_15[#All],IC$2,0)/IC$1</f>
        <v>1.6177394034536892</v>
      </c>
      <c r="ID54" s="62">
        <f>VLOOKUP($B54,RD_15[#All],ID$2,0)/ID$1</f>
        <v>1.5875196232339088</v>
      </c>
      <c r="IE54" s="62">
        <f>VLOOKUP($B54,RD_15[#All],IE$2,0)/IE$1</f>
        <v>1.5934065934065933</v>
      </c>
      <c r="IF54" s="62">
        <f>VLOOKUP($B54,RD_15[#All],IF$2,0)/IF$1</f>
        <v>1.596153846153846</v>
      </c>
      <c r="IG54" s="62">
        <f>VLOOKUP($B54,RD_15[#All],IG$2,0)/IG$1</f>
        <v>1.5866786274949538</v>
      </c>
      <c r="IH54" s="62">
        <f>VLOOKUP($B54,RD_15[#All],IH$2,0)/IH$1</f>
        <v>1.5620094191522762</v>
      </c>
      <c r="II54" s="62">
        <f>VLOOKUP($B54,RD_15[#All],II$2,0)/II$1</f>
        <v>1.574344023323615</v>
      </c>
      <c r="IJ54" s="62">
        <f>VLOOKUP($B54,RD_15[#All],IJ$2,0)/IJ$1</f>
        <v>1.5717275921357552</v>
      </c>
      <c r="IK54" s="62">
        <f>VLOOKUP($B54,RD_15[#All],IK$2,0)/IK$1</f>
        <v>1.6381475667189951</v>
      </c>
      <c r="IL54" s="62">
        <f>VLOOKUP($B54,RD_15[#All],IL$2,0)/IL$1</f>
        <v>1.6169544740973312</v>
      </c>
      <c r="IM54" s="62">
        <f>VLOOKUP($B54,RD_15[#All],IM$2,0)/IM$1</f>
        <v>1.5431711145996858</v>
      </c>
      <c r="IN54" s="62">
        <f>VLOOKUP($B54,RD_15[#All],IN$2,0)/IN$1</f>
        <v>1.5784555580473947</v>
      </c>
      <c r="IO54" s="62">
        <f>VLOOKUP($B54,RD_15[#All],IO$2,0)/IO$1</f>
        <v>1.5859497645211931</v>
      </c>
      <c r="IP54" s="62">
        <f>VLOOKUP($B54,RD_15[#All],IP$2,0)/IP$1</f>
        <v>1.4741720864169843</v>
      </c>
      <c r="IQ54" s="62">
        <f>VLOOKUP($B54,RD_15[#All],IQ$2,0)/IQ$1</f>
        <v>1.5655416012558867</v>
      </c>
      <c r="IR54" s="62">
        <f>VLOOKUP($B54,RD_15[#All],IR$2,0)/IR$1</f>
        <v>1.5496748149809374</v>
      </c>
      <c r="IS54" s="62">
        <f>VLOOKUP($B54,RD_15[#All],IS$2,0)/IS$1</f>
        <v>1.5732226956716751</v>
      </c>
      <c r="IT54" s="62">
        <f>VLOOKUP($B54,RD_15[#All],IT$2,0)/IT$1</f>
        <v>1.5635045226881961</v>
      </c>
      <c r="IU54" s="62">
        <f>VLOOKUP($B54,RD_15[#All],IU$2,0)/IU$1</f>
        <v>1.6158331464453912</v>
      </c>
      <c r="IV54" s="62">
        <f>VLOOKUP($B54,RD_15[#All],IV$2,0)/IV$1</f>
        <v>1.5851835239590342</v>
      </c>
      <c r="IW54" s="62">
        <f>VLOOKUP($B54,RD_15[#All],IW$2,0)/IW$1</f>
        <v>1.5691111609478956</v>
      </c>
      <c r="IX54" s="62">
        <f>VLOOKUP($B54,RD_15[#All],IX$2,0)/IX$1</f>
        <v>1.5780817821634145</v>
      </c>
      <c r="IY54" s="62">
        <f>VLOOKUP($B54,RD_15[#All],IY$2,0)/IY$1</f>
        <v>1.5881737310308737</v>
      </c>
      <c r="IZ54" s="62">
        <f>VLOOKUP($B54,RD_15[#All],IZ$2,0)/IZ$1</f>
        <v>1.6344369915798489</v>
      </c>
      <c r="JA54" s="62">
        <f>VLOOKUP($B54,RD_15[#All],JA$2,0)/JA$1</f>
        <v>1.60816716744059</v>
      </c>
      <c r="JB54" s="62">
        <f>VLOOKUP($B54,RD_15[#All],JB$2,0)/JB$1</f>
        <v>1.6476691010852502</v>
      </c>
      <c r="JC54" s="62">
        <f>VLOOKUP($B54,RD_15[#All],JC$2,0)/JC$1</f>
        <v>1.6459316459316458</v>
      </c>
      <c r="JD54" s="62">
        <f>VLOOKUP($B54,RD_15[#All],JD$2,0)/JD$1</f>
        <v>1.6761130838568696</v>
      </c>
      <c r="JE54" s="62">
        <f>VLOOKUP($B54,RD_15[#All],JE$2,0)/JE$1</f>
        <v>1.6872710622710623</v>
      </c>
      <c r="JF54" s="62">
        <f>VLOOKUP($B54,RD_15[#All],JF$2,0)/JF$1</f>
        <v>1.6659254951595797</v>
      </c>
      <c r="JG54" s="62">
        <f>VLOOKUP($B54,RD_15[#All],JG$2,0)/JG$1</f>
        <v>1.6644442165008375</v>
      </c>
      <c r="JH54" s="62">
        <f>VLOOKUP($B54,RD_15[#All],JH$2,0)/JH$1</f>
        <v>1.6804623947481092</v>
      </c>
      <c r="JI54" s="62">
        <f>VLOOKUP($B54,RD_15[#All],JI$2,0)/JI$1</f>
        <v>1.6797488226059656</v>
      </c>
      <c r="JJ54" s="62">
        <f>VLOOKUP($B54,RD_15[#All],JJ$2,0)/JJ$1</f>
        <v>1.6633676882124087</v>
      </c>
      <c r="JK54" s="62">
        <f>VLOOKUP($B54,RD_15[#All],JK$2,0)/JK$1</f>
        <v>1.6815327529613247</v>
      </c>
      <c r="JL54" s="62">
        <f>VLOOKUP($B54,RD_15[#All],JL$2,0)/JL$1</f>
        <v>1.6796875</v>
      </c>
      <c r="JM54" s="62">
        <f>VLOOKUP($B54,RD_15[#All],JM$2,0)/JM$1</f>
        <v>1.6351315961765089</v>
      </c>
      <c r="JN54" s="62">
        <f>VLOOKUP($B54,RD_15[#All],JN$2,0)/JN$1</f>
        <v>1.6320890165111268</v>
      </c>
      <c r="JO54" s="62">
        <f>VLOOKUP($B54,RD_15[#All],JO$2,0)/JO$1</f>
        <v>1.6695037318318711</v>
      </c>
      <c r="JP54" s="62">
        <f>VLOOKUP($B54,RD_15[#All],JP$2,0)/JP$1</f>
        <v>1.6529304029304028</v>
      </c>
      <c r="JQ54" s="62">
        <f>VLOOKUP($B54,RD_15[#All],JQ$2,0)/JQ$1</f>
        <v>1.6919588348159778</v>
      </c>
      <c r="JR54" s="62">
        <f>VLOOKUP($B54,RD_15[#All],JR$2,0)/JR$1</f>
        <v>1.6705913134484565</v>
      </c>
      <c r="JS54" s="62">
        <f>VLOOKUP($B54,RD_15[#All],JS$2,0)/JS$1</f>
        <v>1.2906968807589927</v>
      </c>
      <c r="JT54" s="62">
        <f>VLOOKUP($B54,RD_15[#All],JT$2,0)/JT$1</f>
        <v>2.0242914979757085</v>
      </c>
      <c r="JU54" s="62">
        <f>VLOOKUP($B54,RD_15[#All],JU$2,0)/JU$1</f>
        <v>1.6697588126159557</v>
      </c>
      <c r="JV54" s="62">
        <f>VLOOKUP($B54,RD_15[#All],JV$2,0)/JV$1</f>
        <v>1.538548752834467</v>
      </c>
      <c r="JW54" s="62">
        <f>VLOOKUP($B54,RD_15[#All],JW$2,0)/JW$1</f>
        <v>1.5291005291005291</v>
      </c>
      <c r="JX54" s="62">
        <f>VLOOKUP($B54,RD_15[#All],JX$2,0)/JX$1</f>
        <v>1.522675736961451</v>
      </c>
      <c r="JY54" s="62">
        <f>VLOOKUP($B54,RD_15[#All],JY$2,0)/JY$1</f>
        <v>1.5264550264550263</v>
      </c>
      <c r="JZ54" s="62">
        <f>VLOOKUP($B54,RD_15[#All],JZ$2,0)/JZ$1</f>
        <v>1.4988662131519275</v>
      </c>
      <c r="KA54" s="62">
        <f>VLOOKUP($B54,RD_15[#All],KA$2,0)/KA$1</f>
        <v>1.4988662131519275</v>
      </c>
      <c r="KB54" s="62">
        <f>VLOOKUP($B54,RD_15[#All],KB$2,0)/KB$1</f>
        <v>1.5298563869992441</v>
      </c>
      <c r="KC54" s="62">
        <f>VLOOKUP($B54,RD_15[#All],KC$2,0)/KC$1</f>
        <v>1.484882842025699</v>
      </c>
      <c r="KD54" s="62">
        <f>VLOOKUP($B54,RD_15[#All],KD$2,0)/KD$1</f>
        <v>1.4916855631141344</v>
      </c>
      <c r="KE54" s="62">
        <f>VLOOKUP($B54,RD_15[#All],KE$2,0)/KE$1</f>
        <v>1.5547996976568403</v>
      </c>
      <c r="KF54" s="62">
        <f>VLOOKUP($B54,RD_15[#All],KF$2,0)/KF$1</f>
        <v>1.5579710144927537</v>
      </c>
      <c r="KG54" s="62">
        <f>VLOOKUP($B54,RD_15[#All],KG$2,0)/KG$1</f>
        <v>1.55026455026455</v>
      </c>
      <c r="KH54" s="62">
        <f>VLOOKUP($B54,RD_15[#All],KH$2,0)/KH$1</f>
        <v>1.5517762660619803</v>
      </c>
      <c r="KI54" s="62">
        <f>VLOOKUP($B54,RD_15[#All],KI$2,0)/KI$1</f>
        <v>1.553174603174603</v>
      </c>
      <c r="KJ54" s="62">
        <f>VLOOKUP($B54,RD_15[#All],KJ$2,0)/KJ$1</f>
        <v>1.5261904761904763</v>
      </c>
      <c r="KK54" s="62">
        <f>VLOOKUP($B54,RD_15[#All],KK$2,0)/KK$1</f>
        <v>1.513095238095238</v>
      </c>
      <c r="KL54" s="62">
        <f>VLOOKUP($B54,RD_15[#All],KL$2,0)/KL$1</f>
        <v>1.5289193302891932</v>
      </c>
      <c r="KM54" s="62">
        <f>VLOOKUP($B54,RD_15[#All],KM$2,0)/KM$1</f>
        <v>1.5254946727549465</v>
      </c>
      <c r="KN54" s="62">
        <f>VLOOKUP($B54,RD_15[#All],KN$2,0)/KN$1</f>
        <v>1.535077739855897</v>
      </c>
      <c r="KO54" s="62">
        <f>VLOOKUP($B54,RD_15[#All],KO$2,0)/KO$1</f>
        <v>1.5369738339021617</v>
      </c>
      <c r="KP54" s="62">
        <f>VLOOKUP($B54,RD_15[#All],KP$2,0)/KP$1</f>
        <v>1.5502464922260146</v>
      </c>
      <c r="KQ54" s="62">
        <f>VLOOKUP($B54,RD_15[#All],KQ$2,0)/KQ$1</f>
        <v>1.5610938040844584</v>
      </c>
      <c r="KR54" s="62">
        <f>VLOOKUP($B54,RD_15[#All],KR$2,0)/KR$1</f>
        <v>1.5479711793704969</v>
      </c>
      <c r="KS54" s="62">
        <f>VLOOKUP($B54,RD_15[#All],KS$2,0)/KS$1</f>
        <v>1.5195297686765263</v>
      </c>
      <c r="KT54" s="62">
        <f>VLOOKUP($B54,RD_15[#All],KT$2,0)/KT$1</f>
        <v>1.5783086841107319</v>
      </c>
      <c r="KU54" s="62">
        <f>VLOOKUP($B54,RD_15[#All],KU$2,0)/KU$1</f>
        <v>1.5460750853242322</v>
      </c>
      <c r="KV54" s="62">
        <f>VLOOKUP($B54,RD_15[#All],KV$2,0)/KV$1</f>
        <v>1.5438155136268343</v>
      </c>
      <c r="KW54" s="62">
        <f>VLOOKUP($B54,RD_15[#All],KW$2,0)/KW$1</f>
        <v>1.5570724307925674</v>
      </c>
      <c r="KX54" s="62">
        <f>VLOOKUP($B54,RD_15[#All],KX$2,0)/KX$1</f>
        <v>1.5752078609221465</v>
      </c>
      <c r="KY54" s="62">
        <f>VLOOKUP($B54,RD_15[#All],KY$2,0)/KY$1</f>
        <v>1.5674603174603174</v>
      </c>
      <c r="KZ54" s="62">
        <f>VLOOKUP($B54,RD_15[#All],KZ$2,0)/KZ$1</f>
        <v>1.5555555555555556</v>
      </c>
      <c r="LA54" s="62">
        <f>VLOOKUP($B54,RD_15[#All],LA$2,0)/LA$1</f>
        <v>1.4890109890109888</v>
      </c>
      <c r="LB54" s="62">
        <f>VLOOKUP($B54,RD_15[#All],LB$2,0)/LB$1</f>
        <v>1.485222851682479</v>
      </c>
      <c r="LC54" s="62">
        <f>VLOOKUP($B54,RD_15[#All],LC$2,0)/LC$1</f>
        <v>1.4948412698412699</v>
      </c>
      <c r="LD54" s="62">
        <f>VLOOKUP($B54,RD_15[#All],LD$2,0)/LD$1</f>
        <v>1.4857591388203633</v>
      </c>
      <c r="LE54" s="62">
        <f>VLOOKUP($B54,RD_15[#All],LE$2,0)/LE$1</f>
        <v>1.4715556552291245</v>
      </c>
      <c r="LF54" s="62">
        <f>VLOOKUP($B54,RD_15[#All],LF$2,0)/LF$1</f>
        <v>1.4711818793451445</v>
      </c>
      <c r="LG54" s="62">
        <f>VLOOKUP($B54,RD_15[#All],LG$2,0)/LG$1</f>
        <v>1.4789682539682538</v>
      </c>
      <c r="LH54" s="62">
        <f>VLOOKUP($B54,RD_15[#All],LH$2,0)/LH$1</f>
        <v>1.4331157564240269</v>
      </c>
      <c r="LI54" s="62">
        <f>VLOOKUP($B54,RD_15[#All],LI$2,0)/LI$1</f>
        <v>1.4973461912237422</v>
      </c>
      <c r="LJ54" s="62">
        <f>VLOOKUP($B54,RD_15[#All],LJ$2,0)/LJ$1</f>
        <v>1.4870843442272015</v>
      </c>
      <c r="LK54" s="62">
        <f>VLOOKUP($B54,RD_15[#All],LK$2,0)/LK$1</f>
        <v>1.4615384615384615</v>
      </c>
      <c r="LL54" s="62">
        <f>VLOOKUP($B54,RD_15[#All],LL$2,0)/LL$1</f>
        <v>1.4713500784929354</v>
      </c>
      <c r="LM54" s="62">
        <f>VLOOKUP($B54,RD_15[#All],LM$2,0)/LM$1</f>
        <v>1.4973461912237422</v>
      </c>
      <c r="LN54" s="62">
        <f>VLOOKUP($B54,RD_15[#All],LN$2,0)/LN$1</f>
        <v>1.4786573970247439</v>
      </c>
      <c r="LO54" s="62">
        <f>VLOOKUP($B54,RD_15[#All],LO$2,0)/LO$1</f>
        <v>1.4495028780743067</v>
      </c>
      <c r="LP54" s="62">
        <f>VLOOKUP($B54,RD_15[#All],LP$2,0)/LP$1</f>
        <v>1.4655752410854452</v>
      </c>
      <c r="LQ54" s="62">
        <f>VLOOKUP($B54,RD_15[#All],LQ$2,0)/LQ$1</f>
        <v>1.4917395529640427</v>
      </c>
      <c r="LR54" s="62">
        <f>VLOOKUP($B54,RD_15[#All],LR$2,0)/LR$1</f>
        <v>1.5160349854227404</v>
      </c>
      <c r="LS54" s="62">
        <f>VLOOKUP($B54,RD_15[#All],LS$2,0)/LS$1</f>
        <v>1.5216379711493719</v>
      </c>
      <c r="LT54" s="62">
        <f>VLOOKUP($B54,RD_15[#All],LT$2,0)/LT$1</f>
        <v>1.4368131868131868</v>
      </c>
      <c r="LU54" s="62">
        <f>VLOOKUP($B54,RD_15[#All],LU$2,0)/LU$1</f>
        <v>1.4823390894819466</v>
      </c>
      <c r="LV54" s="62">
        <f>VLOOKUP($B54,RD_15[#All],LV$2,0)/LV$1</f>
        <v>1.5121664050235479</v>
      </c>
      <c r="LW54" s="62">
        <f>VLOOKUP($B54,RD_15[#All],LW$2,0)/LW$1</f>
        <v>1.5208006279434849</v>
      </c>
      <c r="LX54" s="62">
        <f>VLOOKUP($B54,RD_15[#All],LX$2,0)/LX$1</f>
        <v>1.5306122448979591</v>
      </c>
      <c r="LY54" s="62">
        <f>VLOOKUP($B54,RD_15[#All],LY$2,0)/LY$1</f>
        <v>1.5345368916797488</v>
      </c>
      <c r="LZ54" s="62">
        <f>VLOOKUP($B54,RD_15[#All],LZ$2,0)/LZ$1</f>
        <v>1.51939896837856</v>
      </c>
      <c r="MA54" s="62">
        <f>VLOOKUP($B54,RD_15[#All],MA$2,0)/MA$1</f>
        <v>1.5324811243178589</v>
      </c>
      <c r="MB54" s="62">
        <f>VLOOKUP($B54,RD_15[#All],MB$2,0)/MB$1</f>
        <v>1.5582716603124764</v>
      </c>
      <c r="MC54" s="62">
        <f>VLOOKUP($B54,RD_15[#All],MC$2,0)/MC$1</f>
        <v>1.4909920011960827</v>
      </c>
      <c r="MD54" s="62">
        <f>VLOOKUP($B54,RD_15[#All],MD$2,0)/MD$1</f>
        <v>1.5294909172460192</v>
      </c>
      <c r="ME54" s="62">
        <f>VLOOKUP($B54,RD_15[#All],ME$2,0)/ME$1</f>
        <v>1.553038797936757</v>
      </c>
      <c r="MF54" s="62">
        <f>VLOOKUP($B54,RD_15[#All],MF$2,0)/MF$1</f>
        <v>1.5339762278537787</v>
      </c>
      <c r="MG54" s="62">
        <f>VLOOKUP($B54,RD_15[#All],MG$2,0)/MG$1</f>
        <v>1.5466846079090977</v>
      </c>
      <c r="MH54" s="62">
        <f>VLOOKUP($B54,RD_15[#All],MH$2,0)/MH$1</f>
        <v>1.5549076773566568</v>
      </c>
      <c r="MI54" s="62">
        <f>VLOOKUP($B54,RD_15[#All],MI$2,0)/MI$1</f>
        <v>1.5227629513343797</v>
      </c>
      <c r="MJ54" s="62">
        <f>VLOOKUP($B54,RD_15[#All],MJ$2,0)/MJ$1</f>
        <v>1.5274725274725274</v>
      </c>
      <c r="MK54" s="62">
        <f>VLOOKUP($B54,RD_15[#All],MK$2,0)/MK$1</f>
        <v>1.5384615384615383</v>
      </c>
      <c r="ML54" s="62">
        <f>VLOOKUP($B54,RD_15[#All],ML$2,0)/ML$1</f>
        <v>1.5608880915003365</v>
      </c>
      <c r="MM54" s="62">
        <f>VLOOKUP($B54,RD_15[#All],MM$2,0)/MM$1</f>
        <v>1.5264810377592333</v>
      </c>
      <c r="MN54" s="62">
        <f>VLOOKUP($B54,RD_15[#All],MN$2,0)/MN$1</f>
        <v>1.5321821036106749</v>
      </c>
      <c r="MO54" s="62">
        <f>VLOOKUP($B54,RD_15[#All],MO$2,0)/MO$1</f>
        <v>1.5624018838304552</v>
      </c>
      <c r="MP54" s="62">
        <f>VLOOKUP($B54,RD_15[#All],MP$2,0)/MP$1</f>
        <v>1.5505922648779793</v>
      </c>
      <c r="MQ54" s="62">
        <f>VLOOKUP($B54,RD_15[#All],MQ$2,0)/MQ$1</f>
        <v>1.5410779696493981</v>
      </c>
      <c r="MR54" s="62">
        <f>VLOOKUP($B54,RD_15[#All],MR$2,0)/MR$1</f>
        <v>1.540704193765418</v>
      </c>
      <c r="MS54" s="62">
        <f>VLOOKUP($B54,RD_15[#All],MS$2,0)/MS$1</f>
        <v>1.5651491365777079</v>
      </c>
      <c r="MT54" s="62">
        <f>VLOOKUP($B54,RD_15[#All],MT$2,0)/MT$1</f>
        <v>1.4767375481661196</v>
      </c>
      <c r="MU54" s="62">
        <f>VLOOKUP($B54,RD_15[#All],MU$2,0)/MU$1</f>
        <v>1.5672422815279958</v>
      </c>
      <c r="MV54" s="62">
        <f>VLOOKUP($B54,RD_15[#All],MV$2,0)/MV$1</f>
        <v>1.5645069216497789</v>
      </c>
      <c r="MW54" s="62">
        <f>VLOOKUP($B54,RD_15[#All],MW$2,0)/MW$1</f>
        <v>1.5235478806907377</v>
      </c>
      <c r="MX54" s="62">
        <f>VLOOKUP($B54,RD_15[#All],MX$2,0)/MX$1</f>
        <v>1.5571503326605367</v>
      </c>
      <c r="MY54" s="62">
        <f>VLOOKUP($B54,RD_15[#All],MY$2,0)/MY$1</f>
        <v>1.5204081632653059</v>
      </c>
      <c r="MZ54" s="62">
        <f>VLOOKUP($B54,RD_15[#All],MZ$2,0)/MZ$1</f>
        <v>1.5557299843014127</v>
      </c>
      <c r="NA54" s="62">
        <f>VLOOKUP($B54,RD_15[#All],NA$2,0)/NA$1</f>
        <v>1.5525076427332067</v>
      </c>
      <c r="NB54" s="62">
        <f>VLOOKUP($B54,RD_15[#All],NB$2,0)/NB$1</f>
        <v>1.5612244897959184</v>
      </c>
      <c r="NC54" s="62">
        <f>VLOOKUP($B54,RD_15[#All],NC$2,0)/NC$1</f>
        <v>1.5588697017268445</v>
      </c>
      <c r="ND54" s="62">
        <f>VLOOKUP($B54,RD_15[#All],ND$2,0)/ND$1</f>
        <v>1.5608320251177392</v>
      </c>
      <c r="NE54" s="62">
        <f>IFERROR(AVERAGEIF(Inv_SY_B20[[#This Row],[BLK1_INV1]:[BLK12_INV31]],"&gt;"&amp;0.1,Inv_SY_B20[[#This Row],[BLK1_INV1]:[BLK12_INV31]]),"")</f>
        <v>1.6017464765403333</v>
      </c>
    </row>
    <row r="55" spans="2:369" x14ac:dyDescent="0.35">
      <c r="B55" s="86">
        <f t="shared" si="7"/>
        <v>45796</v>
      </c>
      <c r="C55" s="62">
        <f>VLOOKUP($B55,RD_15[#All],C$2,0)/C$1</f>
        <v>2.9736842105263155</v>
      </c>
      <c r="D55" s="62">
        <f>VLOOKUP($B55,RD_15[#All],D$2,0)/D$1</f>
        <v>2.9194577352472089</v>
      </c>
      <c r="E55" s="62">
        <f>VLOOKUP($B55,RD_15[#All],E$2,0)/E$1</f>
        <v>3.0083333333333333</v>
      </c>
      <c r="F55" s="62">
        <f>VLOOKUP($B55,RD_15[#All],F$2,0)/F$1</f>
        <v>3.0151515151515151</v>
      </c>
      <c r="G55" s="62">
        <f>VLOOKUP($B55,RD_15[#All],G$2,0)/G$1</f>
        <v>2.9621212121212119</v>
      </c>
      <c r="H55" s="62">
        <f>VLOOKUP($B55,RD_15[#All],H$2,0)/H$1</f>
        <v>2.8663629460895979</v>
      </c>
      <c r="I55" s="62">
        <f>VLOOKUP($B55,RD_15[#All],I$2,0)/I$1</f>
        <v>3.093343534812548</v>
      </c>
      <c r="J55" s="62">
        <f>VLOOKUP($B55,RD_15[#All],J$2,0)/J$1</f>
        <v>2.8931818181818181</v>
      </c>
      <c r="K55" s="62">
        <f>VLOOKUP($B55,RD_15[#All],K$2,0)/K$1</f>
        <v>3.0068181818181818</v>
      </c>
      <c r="L55" s="62">
        <f>VLOOKUP($B55,RD_15[#All],L$2,0)/L$1</f>
        <v>3.0310606060606062</v>
      </c>
      <c r="M55" s="62">
        <f>VLOOKUP($B55,RD_15[#All],M$2,0)/M$1</f>
        <v>3.0424242424242425</v>
      </c>
      <c r="N55" s="62">
        <f>VLOOKUP($B55,RD_15[#All],N$2,0)/N$1</f>
        <v>3.0174242424242426</v>
      </c>
      <c r="O55" s="62">
        <f>VLOOKUP($B55,RD_15[#All],O$2,0)/O$1</f>
        <v>3.0318181818181817</v>
      </c>
      <c r="P55" s="62">
        <f>VLOOKUP($B55,RD_15[#All],P$2,0)/P$1</f>
        <v>3.0318181818181817</v>
      </c>
      <c r="Q55" s="62">
        <f>VLOOKUP($B55,RD_15[#All],Q$2,0)/Q$1</f>
        <v>3.0318181818181817</v>
      </c>
      <c r="R55" s="62">
        <f>VLOOKUP($B55,RD_15[#All],R$2,0)/R$1</f>
        <v>3.062878787878788</v>
      </c>
      <c r="S55" s="62">
        <f>VLOOKUP($B55,RD_15[#All],S$2,0)/S$1</f>
        <v>3.2208931419457731</v>
      </c>
      <c r="T55" s="62">
        <f>VLOOKUP($B55,RD_15[#All],T$2,0)/T$1</f>
        <v>3.0151515151515151</v>
      </c>
      <c r="U55" s="62">
        <f>VLOOKUP($B55,RD_15[#All],U$2,0)/U$1</f>
        <v>2.9</v>
      </c>
      <c r="V55" s="62">
        <f>VLOOKUP($B55,RD_15[#All],V$2,0)/V$1</f>
        <v>3.0280303030303028</v>
      </c>
      <c r="W55" s="62">
        <f>VLOOKUP($B55,RD_15[#All],W$2,0)/W$1</f>
        <v>3.0659090909090909</v>
      </c>
      <c r="X55" s="62">
        <f>VLOOKUP($B55,RD_15[#All],X$2,0)/X$1</f>
        <v>3.1454545454545455</v>
      </c>
      <c r="Y55" s="62">
        <f>VLOOKUP($B55,RD_15[#All],Y$2,0)/Y$1</f>
        <v>3.1136363636363638</v>
      </c>
      <c r="Z55" s="62">
        <f>VLOOKUP($B55,RD_15[#All],Z$2,0)/Z$1</f>
        <v>3.1431818181818181</v>
      </c>
      <c r="AA55" s="62">
        <f>VLOOKUP($B55,RD_15[#All],AA$2,0)/AA$1</f>
        <v>3.1363636363636362</v>
      </c>
      <c r="AB55" s="62">
        <f>VLOOKUP($B55,RD_15[#All],AB$2,0)/AB$1</f>
        <v>3.1098484848484849</v>
      </c>
      <c r="AC55" s="62">
        <f>VLOOKUP($B55,RD_15[#All],AC$2,0)/AC$1</f>
        <v>3.0871212121212119</v>
      </c>
      <c r="AD55" s="62">
        <f>VLOOKUP($B55,RD_15[#All],AD$2,0)/AD$1</f>
        <v>3.1424242424242426</v>
      </c>
      <c r="AE55" s="62">
        <f>VLOOKUP($B55,RD_15[#All],AE$2,0)/AE$1</f>
        <v>3.125757575757576</v>
      </c>
      <c r="AF55" s="62">
        <f>VLOOKUP($B55,RD_15[#All],AF$2,0)/AF$1</f>
        <v>3.165151515151515</v>
      </c>
      <c r="AG55" s="62">
        <f>VLOOKUP($B55,RD_15[#All],AG$2,0)/AG$1</f>
        <v>3.1568181818181817</v>
      </c>
      <c r="AH55" s="62">
        <f>VLOOKUP($B55,RD_15[#All],AH$2,0)/AH$1</f>
        <v>3.1196969696969696</v>
      </c>
      <c r="AI55" s="62">
        <f>VLOOKUP($B55,RD_15[#All],AI$2,0)/AI$1</f>
        <v>3.1113636363636363</v>
      </c>
      <c r="AJ55" s="62">
        <f>VLOOKUP($B55,RD_15[#All],AJ$2,0)/AJ$1</f>
        <v>3.1339712918660285</v>
      </c>
      <c r="AK55" s="62">
        <f>VLOOKUP($B55,RD_15[#All],AK$2,0)/AK$1</f>
        <v>2.9529505582137161</v>
      </c>
      <c r="AL55" s="62">
        <f>VLOOKUP($B55,RD_15[#All],AL$2,0)/AL$1</f>
        <v>2.9529505582137161</v>
      </c>
      <c r="AM55" s="62">
        <f>VLOOKUP($B55,RD_15[#All],AM$2,0)/AM$1</f>
        <v>2.9760765550239232</v>
      </c>
      <c r="AN55" s="62">
        <f>VLOOKUP($B55,RD_15[#All],AN$2,0)/AN$1</f>
        <v>3.007974481658692</v>
      </c>
      <c r="AO55" s="62">
        <f>VLOOKUP($B55,RD_15[#All],AO$2,0)/AO$1</f>
        <v>2.899242424242424</v>
      </c>
      <c r="AP55" s="62">
        <f>VLOOKUP($B55,RD_15[#All],AP$2,0)/AP$1</f>
        <v>3.0518341307814989</v>
      </c>
      <c r="AQ55" s="62">
        <f>VLOOKUP($B55,RD_15[#All],AQ$2,0)/AQ$1</f>
        <v>2.9863636363636363</v>
      </c>
      <c r="AR55" s="62">
        <f>VLOOKUP($B55,RD_15[#All],AR$2,0)/AR$1</f>
        <v>2.7161198288159776</v>
      </c>
      <c r="AS55" s="62">
        <f>VLOOKUP($B55,RD_15[#All],AS$2,0)/AS$1</f>
        <v>2.7330097087378644</v>
      </c>
      <c r="AT55" s="62">
        <f>VLOOKUP($B55,RD_15[#All],AT$2,0)/AT$1</f>
        <v>3.1081871345029235</v>
      </c>
      <c r="AU55" s="62">
        <f>VLOOKUP($B55,RD_15[#All],AU$2,0)/AU$1</f>
        <v>3.253654970760234</v>
      </c>
      <c r="AV55" s="62">
        <f>VLOOKUP($B55,RD_15[#All],AV$2,0)/AV$1</f>
        <v>3.0513748191027497</v>
      </c>
      <c r="AW55" s="62">
        <f>VLOOKUP($B55,RD_15[#All],AW$2,0)/AW$1</f>
        <v>2.8465147453083111</v>
      </c>
      <c r="AX55" s="62">
        <f>VLOOKUP($B55,RD_15[#All],AX$2,0)/AX$1</f>
        <v>2.934811827956989</v>
      </c>
      <c r="AY55" s="62">
        <f>VLOOKUP($B55,RD_15[#All],AY$2,0)/AY$1</f>
        <v>2.8826405867970664</v>
      </c>
      <c r="AZ55" s="62">
        <f>VLOOKUP($B55,RD_15[#All],AZ$2,0)/AZ$1</f>
        <v>3.2533147243545009</v>
      </c>
      <c r="BA55" s="62">
        <f>VLOOKUP($B55,RD_15[#All],BA$2,0)/BA$1</f>
        <v>3.6671554252199412</v>
      </c>
      <c r="BB55" s="62">
        <f>VLOOKUP($B55,RD_15[#All],BB$2,0)/BB$1</f>
        <v>3.220449601160261</v>
      </c>
      <c r="BC55" s="62">
        <f>VLOOKUP($B55,RD_15[#All],BC$2,0)/BC$1</f>
        <v>3.0663780663780664</v>
      </c>
      <c r="BD55" s="62">
        <f>VLOOKUP($B55,RD_15[#All],BD$2,0)/BD$1</f>
        <v>2.8737060041407867</v>
      </c>
      <c r="BE55" s="62">
        <f>VLOOKUP($B55,RD_15[#All],BE$2,0)/BE$1</f>
        <v>2.8459944751381214</v>
      </c>
      <c r="BF55" s="62">
        <f>VLOOKUP($B55,RD_15[#All],BF$2,0)/BF$1</f>
        <v>3.0342897130860744</v>
      </c>
      <c r="BG55" s="62">
        <f>VLOOKUP($B55,RD_15[#All],BG$2,0)/BG$1</f>
        <v>2.8857526881720426</v>
      </c>
      <c r="BH55" s="62">
        <f>VLOOKUP($B55,RD_15[#All],BH$2,0)/BH$1</f>
        <v>3.0399719495091166</v>
      </c>
      <c r="BI55" s="62">
        <f>VLOOKUP($B55,RD_15[#All],BI$2,0)/BI$1</f>
        <v>3.5942492012779552</v>
      </c>
      <c r="BJ55" s="62">
        <f>VLOOKUP($B55,RD_15[#All],BJ$2,0)/BJ$1</f>
        <v>2.8769123783031985</v>
      </c>
      <c r="BK55" s="62">
        <f>VLOOKUP($B55,RD_15[#All],BK$2,0)/BK$1</f>
        <v>2.7712121212121215</v>
      </c>
      <c r="BL55" s="62">
        <f>VLOOKUP($B55,RD_15[#All],BL$2,0)/BL$1</f>
        <v>3.3240445859872612</v>
      </c>
      <c r="BM55" s="62">
        <f>VLOOKUP($B55,RD_15[#All],BM$2,0)/BM$1</f>
        <v>3.0608504398826977</v>
      </c>
      <c r="BN55" s="62">
        <f>VLOOKUP($B55,RD_15[#All],BN$2,0)/BN$1</f>
        <v>3.2415458937198065</v>
      </c>
      <c r="BO55" s="62">
        <f>VLOOKUP($B55,RD_15[#All],BO$2,0)/BO$1</f>
        <v>3.1928916494133883</v>
      </c>
      <c r="BP55" s="62">
        <f>VLOOKUP($B55,RD_15[#All],BP$2,0)/BP$1</f>
        <v>3.2281066112841819</v>
      </c>
      <c r="BQ55" s="62">
        <f>VLOOKUP($B55,RD_15[#All],BQ$2,0)/BQ$1</f>
        <v>3.2260179434092477</v>
      </c>
      <c r="BR55" s="62">
        <f>VLOOKUP($B55,RD_15[#All],BR$2,0)/BR$1</f>
        <v>3.2522429261559695</v>
      </c>
      <c r="BS55" s="62">
        <f>VLOOKUP($B55,RD_15[#All],BS$2,0)/BS$1</f>
        <v>3.2020044928287539</v>
      </c>
      <c r="BT55" s="62">
        <f>VLOOKUP($B55,RD_15[#All],BT$2,0)/BT$1</f>
        <v>3.1877156659765351</v>
      </c>
      <c r="BU55" s="62">
        <f>VLOOKUP($B55,RD_15[#All],BU$2,0)/BU$1</f>
        <v>3.2622498274672185</v>
      </c>
      <c r="BV55" s="62">
        <f>VLOOKUP($B55,RD_15[#All],BV$2,0)/BV$1</f>
        <v>3.2598343685300208</v>
      </c>
      <c r="BW55" s="62">
        <f>VLOOKUP($B55,RD_15[#All],BW$2,0)/BW$1</f>
        <v>3.1991028295376123</v>
      </c>
      <c r="BX55" s="62">
        <f>VLOOKUP($B55,RD_15[#All],BX$2,0)/BX$1</f>
        <v>3.0985915492957745</v>
      </c>
      <c r="BY55" s="62">
        <f>VLOOKUP($B55,RD_15[#All],BY$2,0)/BY$1</f>
        <v>3.1877156659765351</v>
      </c>
      <c r="BZ55" s="62">
        <f>VLOOKUP($B55,RD_15[#All],BZ$2,0)/BZ$1</f>
        <v>3.2038239538239539</v>
      </c>
      <c r="CA55" s="62">
        <f>VLOOKUP($B55,RD_15[#All],CA$2,0)/CA$1</f>
        <v>3.1691919191919191</v>
      </c>
      <c r="CB55" s="62">
        <f>VLOOKUP($B55,RD_15[#All],CB$2,0)/CB$1</f>
        <v>3.1939268461007591</v>
      </c>
      <c r="CC55" s="62">
        <f>VLOOKUP($B55,RD_15[#All],CC$2,0)/CC$1</f>
        <v>3.2387853692201518</v>
      </c>
      <c r="CD55" s="62">
        <f>VLOOKUP($B55,RD_15[#All],CD$2,0)/CD$1</f>
        <v>3.2412008281573494</v>
      </c>
      <c r="CE55" s="62">
        <f>VLOOKUP($B55,RD_15[#All],CE$2,0)/CE$1</f>
        <v>3.1908212560386473</v>
      </c>
      <c r="CF55" s="62">
        <f>VLOOKUP($B55,RD_15[#All],CF$2,0)/CF$1</f>
        <v>3.2324735449735451</v>
      </c>
      <c r="CG55" s="62">
        <f>VLOOKUP($B55,RD_15[#All],CG$2,0)/CG$1</f>
        <v>3.266735679779158</v>
      </c>
      <c r="CH55" s="62">
        <f>VLOOKUP($B55,RD_15[#All],CH$2,0)/CH$1</f>
        <v>3.2474747474747478</v>
      </c>
      <c r="CI55" s="62">
        <f>VLOOKUP($B55,RD_15[#All],CI$2,0)/CI$1</f>
        <v>3.2677708764665283</v>
      </c>
      <c r="CJ55" s="62">
        <f>VLOOKUP($B55,RD_15[#All],CJ$2,0)/CJ$1</f>
        <v>3.2637085137085142</v>
      </c>
      <c r="CK55" s="62">
        <f>VLOOKUP($B55,RD_15[#All],CK$2,0)/CK$1</f>
        <v>3.2507215007215011</v>
      </c>
      <c r="CL55" s="62">
        <f>VLOOKUP($B55,RD_15[#All],CL$2,0)/CL$1</f>
        <v>3.2075341282184202</v>
      </c>
      <c r="CM55" s="62">
        <f>VLOOKUP($B55,RD_15[#All],CM$2,0)/CM$1</f>
        <v>3.2429261559696339</v>
      </c>
      <c r="CN55" s="62">
        <f>VLOOKUP($B55,RD_15[#All],CN$2,0)/CN$1</f>
        <v>3.2091097308488612</v>
      </c>
      <c r="CO55" s="62">
        <f>VLOOKUP($B55,RD_15[#All],CO$2,0)/CO$1</f>
        <v>3.2270531400966185</v>
      </c>
      <c r="CP55" s="62">
        <f>VLOOKUP($B55,RD_15[#All],CP$2,0)/CP$1</f>
        <v>3.1300897170462387</v>
      </c>
      <c r="CQ55" s="62">
        <f>VLOOKUP($B55,RD_15[#All],CQ$2,0)/CQ$1</f>
        <v>3.1973775017253279</v>
      </c>
      <c r="CR55" s="62">
        <f>VLOOKUP($B55,RD_15[#All],CR$2,0)/CR$1</f>
        <v>3.2025534851621806</v>
      </c>
      <c r="CS55" s="62">
        <f>VLOOKUP($B55,RD_15[#All],CS$2,0)/CS$1</f>
        <v>3.2360248447204967</v>
      </c>
      <c r="CT55" s="62">
        <f>VLOOKUP($B55,RD_15[#All],CT$2,0)/CT$1</f>
        <v>3.2429261559696339</v>
      </c>
      <c r="CU55" s="62">
        <f>VLOOKUP($B55,RD_15[#All],CU$2,0)/CU$1</f>
        <v>3.2171428571428571</v>
      </c>
      <c r="CV55" s="62">
        <f>VLOOKUP($B55,RD_15[#All],CV$2,0)/CV$1</f>
        <v>3.233264320220842</v>
      </c>
      <c r="CW55" s="62">
        <f>VLOOKUP($B55,RD_15[#All],CW$2,0)/CW$1</f>
        <v>3.1404416839199447</v>
      </c>
      <c r="CX55" s="62">
        <f>VLOOKUP($B55,RD_15[#All],CX$2,0)/CX$1</f>
        <v>3.1883116883116882</v>
      </c>
      <c r="CY55" s="62">
        <f>VLOOKUP($B55,RD_15[#All],CY$2,0)/CY$1</f>
        <v>3.1569264069264071</v>
      </c>
      <c r="CZ55" s="62">
        <f>VLOOKUP($B55,RD_15[#All],CZ$2,0)/CZ$1</f>
        <v>3.2432712215320909</v>
      </c>
      <c r="DA55" s="62">
        <f>VLOOKUP($B55,RD_15[#All],DA$2,0)/DA$1</f>
        <v>3.1592997053215464</v>
      </c>
      <c r="DB55" s="62">
        <f>VLOOKUP($B55,RD_15[#All],DB$2,0)/DB$1</f>
        <v>3.2484472049689437</v>
      </c>
      <c r="DC55" s="62">
        <f>VLOOKUP($B55,RD_15[#All],DC$2,0)/DC$1</f>
        <v>3.3702553485162179</v>
      </c>
      <c r="DD55" s="62">
        <f>VLOOKUP($B55,RD_15[#All],DD$2,0)/DD$1</f>
        <v>3.2208419599723945</v>
      </c>
      <c r="DE55" s="62">
        <f>VLOOKUP($B55,RD_15[#All],DE$2,0)/DE$1</f>
        <v>3.2815734989648031</v>
      </c>
      <c r="DF55" s="62">
        <f>VLOOKUP($B55,RD_15[#All],DF$2,0)/DF$1</f>
        <v>3.235334713595583</v>
      </c>
      <c r="DG55" s="62">
        <f>VLOOKUP($B55,RD_15[#All],DG$2,0)/DG$1</f>
        <v>3.2060041407867494</v>
      </c>
      <c r="DH55" s="62">
        <f>VLOOKUP($B55,RD_15[#All],DH$2,0)/DH$1</f>
        <v>3.3140096618357484</v>
      </c>
      <c r="DI55" s="62">
        <f>VLOOKUP($B55,RD_15[#All],DI$2,0)/DI$1</f>
        <v>3.2939958592132506</v>
      </c>
      <c r="DJ55" s="62">
        <f>VLOOKUP($B55,RD_15[#All],DJ$2,0)/DJ$1</f>
        <v>3.1942719116632161</v>
      </c>
      <c r="DK55" s="62">
        <f>VLOOKUP($B55,RD_15[#All],DK$2,0)/DK$1</f>
        <v>3.245275888133031</v>
      </c>
      <c r="DL55" s="62">
        <f>VLOOKUP($B55,RD_15[#All],DL$2,0)/DL$1</f>
        <v>3.2319624819624821</v>
      </c>
      <c r="DM55" s="62">
        <f>VLOOKUP($B55,RD_15[#All],DM$2,0)/DM$1</f>
        <v>3.2135955831608003</v>
      </c>
      <c r="DN55" s="62">
        <f>VLOOKUP($B55,RD_15[#All],DN$2,0)/DN$1</f>
        <v>3.2905452035886817</v>
      </c>
      <c r="DO55" s="62">
        <f>VLOOKUP($B55,RD_15[#All],DO$2,0)/DO$1</f>
        <v>3.2449965493443753</v>
      </c>
      <c r="DP55" s="62">
        <f>VLOOKUP($B55,RD_15[#All],DP$2,0)/DP$1</f>
        <v>3.268806073153899</v>
      </c>
      <c r="DQ55" s="62">
        <f>VLOOKUP($B55,RD_15[#All],DQ$2,0)/DQ$1</f>
        <v>3.2574189095928223</v>
      </c>
      <c r="DR55" s="62">
        <f>VLOOKUP($B55,RD_15[#All],DR$2,0)/DR$1</f>
        <v>3.2301587301587302</v>
      </c>
      <c r="DS55" s="62">
        <f>VLOOKUP($B55,RD_15[#All],DS$2,0)/DS$1</f>
        <v>3.2681159420289854</v>
      </c>
      <c r="DT55" s="62">
        <f>VLOOKUP($B55,RD_15[#All],DT$2,0)/DT$1</f>
        <v>3.2819185645272602</v>
      </c>
      <c r="DU55" s="62">
        <f>VLOOKUP($B55,RD_15[#All],DU$2,0)/DU$1</f>
        <v>3.2575757575757578</v>
      </c>
      <c r="DV55" s="62">
        <f>VLOOKUP($B55,RD_15[#All],DV$2,0)/DV$1</f>
        <v>3.277056277056277</v>
      </c>
      <c r="DW55" s="62">
        <f>VLOOKUP($B55,RD_15[#All],DW$2,0)/DW$1</f>
        <v>3.3157349896480328</v>
      </c>
      <c r="DX55" s="62">
        <f>VLOOKUP($B55,RD_15[#All],DX$2,0)/DX$1</f>
        <v>3.3036576949620424</v>
      </c>
      <c r="DY55" s="62">
        <f>VLOOKUP($B55,RD_15[#All],DY$2,0)/DY$1</f>
        <v>3.2543133195307106</v>
      </c>
      <c r="DZ55" s="62">
        <f>VLOOKUP($B55,RD_15[#All],DZ$2,0)/DZ$1</f>
        <v>3.3191856452726016</v>
      </c>
      <c r="EA55" s="62">
        <f>VLOOKUP($B55,RD_15[#All],EA$2,0)/EA$1</f>
        <v>3.2694962042788127</v>
      </c>
      <c r="EB55" s="62">
        <f>VLOOKUP($B55,RD_15[#All],EB$2,0)/EB$1</f>
        <v>3.2708764665286401</v>
      </c>
      <c r="EC55" s="62">
        <f>VLOOKUP($B55,RD_15[#All],EC$2,0)/EC$1</f>
        <v>3.246031746031746</v>
      </c>
      <c r="ED55" s="62">
        <f>VLOOKUP($B55,RD_15[#All],ED$2,0)/ED$1</f>
        <v>3.2788129744651484</v>
      </c>
      <c r="EE55" s="62">
        <f>VLOOKUP($B55,RD_15[#All],EE$2,0)/EE$1</f>
        <v>3.2612146307798482</v>
      </c>
      <c r="EF55" s="62">
        <f>VLOOKUP($B55,RD_15[#All],EF$2,0)/EF$1</f>
        <v>3.3019323671497585</v>
      </c>
      <c r="EG55" s="62">
        <f>VLOOKUP($B55,RD_15[#All],EG$2,0)/EG$1</f>
        <v>3.2360248447204967</v>
      </c>
      <c r="EH55" s="62">
        <f>VLOOKUP($B55,RD_15[#All],EH$2,0)/EH$1</f>
        <v>3.2301587301587302</v>
      </c>
      <c r="EI55" s="62">
        <f>VLOOKUP($B55,RD_15[#All],EI$2,0)/EI$1</f>
        <v>3.3362193362193362</v>
      </c>
      <c r="EJ55" s="62">
        <f>VLOOKUP($B55,RD_15[#All],EJ$2,0)/EJ$1</f>
        <v>3.3492063492063493</v>
      </c>
      <c r="EK55" s="62">
        <f>VLOOKUP($B55,RD_15[#All],EK$2,0)/EK$1</f>
        <v>3.2755555555555556</v>
      </c>
      <c r="EL55" s="62">
        <f>VLOOKUP($B55,RD_15[#All],EL$2,0)/EL$1</f>
        <v>3.2556935817805384</v>
      </c>
      <c r="EM55" s="62">
        <f>VLOOKUP($B55,RD_15[#All],EM$2,0)/EM$1</f>
        <v>3.2587991718426501</v>
      </c>
      <c r="EN55" s="62">
        <f>VLOOKUP($B55,RD_15[#All],EN$2,0)/EN$1</f>
        <v>3.2960662525879916</v>
      </c>
      <c r="EO55" s="62">
        <f>VLOOKUP($B55,RD_15[#All],EO$2,0)/EO$1</f>
        <v>3.31055900621118</v>
      </c>
      <c r="EP55" s="62">
        <f>VLOOKUP($B55,RD_15[#All],EP$2,0)/EP$1</f>
        <v>3.3043478260869565</v>
      </c>
      <c r="EQ55" s="62">
        <f>VLOOKUP($B55,RD_15[#All],EQ$2,0)/EQ$1</f>
        <v>3.2784679089026914</v>
      </c>
      <c r="ER55" s="62">
        <f>VLOOKUP($B55,RD_15[#All],ER$2,0)/ER$1</f>
        <v>3.3281573498964803</v>
      </c>
      <c r="ES55" s="62">
        <f>VLOOKUP($B55,RD_15[#All],ES$2,0)/ES$1</f>
        <v>3.3050379572118698</v>
      </c>
      <c r="ET55" s="62">
        <f>VLOOKUP($B55,RD_15[#All],ET$2,0)/ET$1</f>
        <v>3.3181818181818183</v>
      </c>
      <c r="EU55" s="62">
        <f>VLOOKUP($B55,RD_15[#All],EU$2,0)/EU$1</f>
        <v>3.2701719576719577</v>
      </c>
      <c r="EV55" s="62">
        <f>VLOOKUP($B55,RD_15[#All],EV$2,0)/EV$1</f>
        <v>3.2290764790764794</v>
      </c>
      <c r="EW55" s="62">
        <f>VLOOKUP($B55,RD_15[#All],EW$2,0)/EW$1</f>
        <v>3.2813492063492062</v>
      </c>
      <c r="EX55" s="62">
        <f>VLOOKUP($B55,RD_15[#All],EX$2,0)/EX$1</f>
        <v>3.3019323671497585</v>
      </c>
      <c r="EY55" s="62">
        <f>VLOOKUP($B55,RD_15[#All],EY$2,0)/EY$1</f>
        <v>3.3495842781557061</v>
      </c>
      <c r="EZ55" s="62">
        <f>VLOOKUP($B55,RD_15[#All],EZ$2,0)/EZ$1</f>
        <v>3.2439613526570046</v>
      </c>
      <c r="FA55" s="62">
        <f>VLOOKUP($B55,RD_15[#All],FA$2,0)/FA$1</f>
        <v>3.2553485162180813</v>
      </c>
      <c r="FB55" s="62">
        <f>VLOOKUP($B55,RD_15[#All],FB$2,0)/FB$1</f>
        <v>3.2498274672187715</v>
      </c>
      <c r="FC55" s="62">
        <f>VLOOKUP($B55,RD_15[#All],FC$2,0)/FC$1</f>
        <v>3.0928226363008968</v>
      </c>
      <c r="FD55" s="62">
        <f>VLOOKUP($B55,RD_15[#All],FD$2,0)/FD$1</f>
        <v>3.2715665976535542</v>
      </c>
      <c r="FE55" s="62">
        <f>VLOOKUP($B55,RD_15[#All],FE$2,0)/FE$1</f>
        <v>3.2225672877846789</v>
      </c>
      <c r="FF55" s="62">
        <f>VLOOKUP($B55,RD_15[#All],FF$2,0)/FF$1</f>
        <v>3.0928226363008968</v>
      </c>
      <c r="FG55" s="202">
        <f>VLOOKUP($B55,RD_15[#All],FG$2,0)/FG$1</f>
        <v>3.2487922705314007</v>
      </c>
      <c r="FH55" s="62">
        <f>VLOOKUP($B55,RD_15[#All],FH$2,0)/FH$1</f>
        <v>3.0986887508626637</v>
      </c>
      <c r="FI55" s="62">
        <f>VLOOKUP($B55,RD_15[#All],FI$2,0)/FI$1</f>
        <v>3.2118702553485159</v>
      </c>
      <c r="FJ55" s="62">
        <f>VLOOKUP($B55,RD_15[#All],FJ$2,0)/FJ$1</f>
        <v>3.2784391534391535</v>
      </c>
      <c r="FK55" s="62">
        <f>VLOOKUP($B55,RD_15[#All],FK$2,0)/FK$1</f>
        <v>3.330917874396135</v>
      </c>
      <c r="FL55" s="62">
        <f>VLOOKUP($B55,RD_15[#All],FL$2,0)/FL$1</f>
        <v>3.1681096681096683</v>
      </c>
      <c r="FM55" s="62">
        <f>VLOOKUP($B55,RD_15[#All],FM$2,0)/FM$1</f>
        <v>3.2029478458049883</v>
      </c>
      <c r="FN55" s="62">
        <f>VLOOKUP($B55,RD_15[#All],FN$2,0)/FN$1</f>
        <v>3.2517006802721085</v>
      </c>
      <c r="FO55" s="62">
        <f>VLOOKUP($B55,RD_15[#All],FO$2,0)/FO$1</f>
        <v>3.2229780801209369</v>
      </c>
      <c r="FP55" s="62">
        <f>VLOOKUP($B55,RD_15[#All],FP$2,0)/FP$1</f>
        <v>3.2059712773998483</v>
      </c>
      <c r="FQ55" s="62">
        <f>VLOOKUP($B55,RD_15[#All],FQ$2,0)/FQ$1</f>
        <v>3.2123960695389262</v>
      </c>
      <c r="FR55" s="62">
        <f>VLOOKUP($B55,RD_15[#All],FR$2,0)/FR$1</f>
        <v>3.2127739984882839</v>
      </c>
      <c r="FS55" s="62">
        <f>VLOOKUP($B55,RD_15[#All],FS$2,0)/FS$1</f>
        <v>3.2437641723356005</v>
      </c>
      <c r="FT55" s="62">
        <f>VLOOKUP($B55,RD_15[#All],FT$2,0)/FT$1</f>
        <v>3.2705971277399843</v>
      </c>
      <c r="FU55" s="62">
        <f>VLOOKUP($B55,RD_15[#All],FU$2,0)/FU$1</f>
        <v>3.3000755857898714</v>
      </c>
      <c r="FV55" s="62">
        <f>VLOOKUP($B55,RD_15[#All],FV$2,0)/FV$1</f>
        <v>3.2664399092970515</v>
      </c>
      <c r="FW55" s="62">
        <f>VLOOKUP($B55,RD_15[#All],FW$2,0)/FW$1</f>
        <v>3.2664399092970515</v>
      </c>
      <c r="FX55" s="62">
        <f>VLOOKUP($B55,RD_15[#All],FX$2,0)/FX$1</f>
        <v>3.2758881330309899</v>
      </c>
      <c r="FY55" s="62">
        <f>VLOOKUP($B55,RD_15[#All],FY$2,0)/FY$1</f>
        <v>3.2962962962962963</v>
      </c>
      <c r="FZ55" s="62">
        <f>VLOOKUP($B55,RD_15[#All],FZ$2,0)/FZ$1</f>
        <v>3.2563492063492063</v>
      </c>
      <c r="GA55" s="62">
        <f>VLOOKUP($B55,RD_15[#All],GA$2,0)/GA$1</f>
        <v>3.3130511463844794</v>
      </c>
      <c r="GB55" s="62">
        <f>VLOOKUP($B55,RD_15[#All],GB$2,0)/GB$1</f>
        <v>3.1987734487734492</v>
      </c>
      <c r="GC55" s="62">
        <f>VLOOKUP($B55,RD_15[#All],GC$2,0)/GC$1</f>
        <v>3.3012093726379437</v>
      </c>
      <c r="GD55" s="62">
        <f>VLOOKUP($B55,RD_15[#All],GD$2,0)/GD$1</f>
        <v>3.289871504157218</v>
      </c>
      <c r="GE55" s="62">
        <f>VLOOKUP($B55,RD_15[#All],GE$2,0)/GE$1</f>
        <v>3.3151927437641722</v>
      </c>
      <c r="GF55" s="62">
        <f>VLOOKUP($B55,RD_15[#All],GF$2,0)/GF$1</f>
        <v>3.2981859410430836</v>
      </c>
      <c r="GG55" s="62">
        <f>VLOOKUP($B55,RD_15[#All],GG$2,0)/GG$1</f>
        <v>3.2675736961451247</v>
      </c>
      <c r="GH55" s="62">
        <f>VLOOKUP($B55,RD_15[#All],GH$2,0)/GH$1</f>
        <v>3.2962962962962963</v>
      </c>
      <c r="GI55" s="62">
        <f>VLOOKUP($B55,RD_15[#All],GI$2,0)/GI$1</f>
        <v>3.2630385487528342</v>
      </c>
      <c r="GJ55" s="62">
        <f>VLOOKUP($B55,RD_15[#All],GJ$2,0)/GJ$1</f>
        <v>3.2951625094482235</v>
      </c>
      <c r="GK55" s="62">
        <f>VLOOKUP($B55,RD_15[#All],GK$2,0)/GK$1</f>
        <v>3.2188208616780045</v>
      </c>
      <c r="GL55" s="62">
        <f>VLOOKUP($B55,RD_15[#All],GL$2,0)/GL$1</f>
        <v>3.2823129251700678</v>
      </c>
      <c r="GM55" s="62">
        <f>VLOOKUP($B55,RD_15[#All],GM$2,0)/GM$1</f>
        <v>3.2112622826908539</v>
      </c>
      <c r="GN55" s="62">
        <f>VLOOKUP($B55,RD_15[#All],GN$2,0)/GN$1</f>
        <v>3.2607709750566887</v>
      </c>
      <c r="GO55" s="62">
        <f>VLOOKUP($B55,RD_15[#All],GO$2,0)/GO$1</f>
        <v>3.267063492063492</v>
      </c>
      <c r="GP55" s="62">
        <f>VLOOKUP($B55,RD_15[#All],GP$2,0)/GP$1</f>
        <v>3.2380952380952381</v>
      </c>
      <c r="GQ55" s="62">
        <f>VLOOKUP($B55,RD_15[#All],GQ$2,0)/GQ$1</f>
        <v>3.2900793650793654</v>
      </c>
      <c r="GR55" s="62">
        <f>VLOOKUP($B55,RD_15[#All],GR$2,0)/GR$1</f>
        <v>3.2199167292334998</v>
      </c>
      <c r="GS55" s="62">
        <f>VLOOKUP($B55,RD_15[#All],GS$2,0)/GS$1</f>
        <v>3.3229031793986472</v>
      </c>
      <c r="GT55" s="62">
        <f>VLOOKUP($B55,RD_15[#All],GT$2,0)/GT$1</f>
        <v>3.2743328100470954</v>
      </c>
      <c r="GU55" s="62">
        <f>VLOOKUP($B55,RD_15[#All],GU$2,0)/GU$1</f>
        <v>3.2674045227847235</v>
      </c>
      <c r="GV55" s="62">
        <f>VLOOKUP($B55,RD_15[#All],GV$2,0)/GV$1</f>
        <v>3.2939731076377043</v>
      </c>
      <c r="GW55" s="62">
        <f>VLOOKUP($B55,RD_15[#All],GW$2,0)/GW$1</f>
        <v>3.3363166953528403</v>
      </c>
      <c r="GX55" s="62">
        <f>VLOOKUP($B55,RD_15[#All],GX$2,0)/GX$1</f>
        <v>3.2532051282051286</v>
      </c>
      <c r="GY55" s="62">
        <f>VLOOKUP($B55,RD_15[#All],GY$2,0)/GY$1</f>
        <v>3.31820353559484</v>
      </c>
      <c r="GZ55" s="62">
        <f>VLOOKUP($B55,RD_15[#All],GZ$2,0)/GZ$1</f>
        <v>3.3472527472527469</v>
      </c>
      <c r="HA55" s="62">
        <f>VLOOKUP($B55,RD_15[#All],HA$2,0)/HA$1</f>
        <v>3.3461879735171665</v>
      </c>
      <c r="HB55" s="62">
        <f>VLOOKUP($B55,RD_15[#All],HB$2,0)/HB$1</f>
        <v>3.2610246895961184</v>
      </c>
      <c r="HC55" s="62">
        <f>VLOOKUP($B55,RD_15[#All],HC$2,0)/HC$1</f>
        <v>3.1036820322534608</v>
      </c>
      <c r="HD55" s="62">
        <f>VLOOKUP($B55,RD_15[#All],HD$2,0)/HD$1</f>
        <v>3.1808327726695071</v>
      </c>
      <c r="HE55" s="62">
        <f>VLOOKUP($B55,RD_15[#All],HE$2,0)/HE$1</f>
        <v>3.2673537642481745</v>
      </c>
      <c r="HF55" s="62">
        <f>VLOOKUP($B55,RD_15[#All],HF$2,0)/HF$1</f>
        <v>3.1893520843797085</v>
      </c>
      <c r="HG55" s="62">
        <f>VLOOKUP($B55,RD_15[#All],HG$2,0)/HG$1</f>
        <v>3.2486263736263736</v>
      </c>
      <c r="HH55" s="62">
        <f>VLOOKUP($B55,RD_15[#All],HH$2,0)/HH$1</f>
        <v>3.2841444270015696</v>
      </c>
      <c r="HI55" s="62">
        <f>VLOOKUP($B55,RD_15[#All],HI$2,0)/HI$1</f>
        <v>3.3320251177394034</v>
      </c>
      <c r="HJ55" s="62">
        <f>VLOOKUP($B55,RD_15[#All],HJ$2,0)/HJ$1</f>
        <v>3.334048334048334</v>
      </c>
      <c r="HK55" s="62">
        <f>VLOOKUP($B55,RD_15[#All],HK$2,0)/HK$1</f>
        <v>3.3433859373708996</v>
      </c>
      <c r="HL55" s="62">
        <f>VLOOKUP($B55,RD_15[#All],HL$2,0)/HL$1</f>
        <v>3.3141461712890283</v>
      </c>
      <c r="HM55" s="62">
        <f>VLOOKUP($B55,RD_15[#All],HM$2,0)/HM$1</f>
        <v>3.1724228152799583</v>
      </c>
      <c r="HN55" s="62">
        <f>VLOOKUP($B55,RD_15[#All],HN$2,0)/HN$1</f>
        <v>3.1781443027993164</v>
      </c>
      <c r="HO55" s="62">
        <f>VLOOKUP($B55,RD_15[#All],HO$2,0)/HO$1</f>
        <v>3.2247995794453934</v>
      </c>
      <c r="HP55" s="62">
        <f>VLOOKUP($B55,RD_15[#All],HP$2,0)/HP$1</f>
        <v>3.1713236258690802</v>
      </c>
      <c r="HQ55" s="62">
        <f>VLOOKUP($B55,RD_15[#All],HQ$2,0)/HQ$1</f>
        <v>3.1439046746104489</v>
      </c>
      <c r="HR55" s="62">
        <f>VLOOKUP($B55,RD_15[#All],HR$2,0)/HR$1</f>
        <v>3.1132756132756128</v>
      </c>
      <c r="HS55" s="62">
        <f>VLOOKUP($B55,RD_15[#All],HS$2,0)/HS$1</f>
        <v>3.2039601554907682</v>
      </c>
      <c r="HT55" s="62">
        <f>VLOOKUP($B55,RD_15[#All],HT$2,0)/HT$1</f>
        <v>3.1323805486586327</v>
      </c>
      <c r="HU55" s="62">
        <f>VLOOKUP($B55,RD_15[#All],HU$2,0)/HU$1</f>
        <v>3.1757528186099617</v>
      </c>
      <c r="HV55" s="62">
        <f>VLOOKUP($B55,RD_15[#All],HV$2,0)/HV$1</f>
        <v>3.197516768945341</v>
      </c>
      <c r="HW55" s="62">
        <f>VLOOKUP($B55,RD_15[#All],HW$2,0)/HW$1</f>
        <v>3.2209576138147566</v>
      </c>
      <c r="HX55" s="62">
        <f>VLOOKUP($B55,RD_15[#All],HX$2,0)/HX$1</f>
        <v>3.2052590266875982</v>
      </c>
      <c r="HY55" s="62">
        <f>VLOOKUP($B55,RD_15[#All],HY$2,0)/HY$1</f>
        <v>3.2005494505494503</v>
      </c>
      <c r="HZ55" s="62">
        <f>VLOOKUP($B55,RD_15[#All],HZ$2,0)/HZ$1</f>
        <v>3.1367272183598716</v>
      </c>
      <c r="IA55" s="62">
        <f>VLOOKUP($B55,RD_15[#All],IA$2,0)/IA$1</f>
        <v>3.2562794348508635</v>
      </c>
      <c r="IB55" s="62">
        <f>VLOOKUP($B55,RD_15[#All],IB$2,0)/IB$1</f>
        <v>3.1696194961501081</v>
      </c>
      <c r="IC55" s="62">
        <f>VLOOKUP($B55,RD_15[#All],IC$2,0)/IC$1</f>
        <v>3.2629513343799057</v>
      </c>
      <c r="ID55" s="62">
        <f>VLOOKUP($B55,RD_15[#All],ID$2,0)/ID$1</f>
        <v>3.2182103610675039</v>
      </c>
      <c r="IE55" s="62">
        <f>VLOOKUP($B55,RD_15[#All],IE$2,0)/IE$1</f>
        <v>3.2111459968602825</v>
      </c>
      <c r="IF55" s="62">
        <f>VLOOKUP($B55,RD_15[#All],IF$2,0)/IF$1</f>
        <v>3.2268445839874413</v>
      </c>
      <c r="IG55" s="62">
        <f>VLOOKUP($B55,RD_15[#All],IG$2,0)/IG$1</f>
        <v>3.1942887044927861</v>
      </c>
      <c r="IH55" s="62">
        <f>VLOOKUP($B55,RD_15[#All],IH$2,0)/IH$1</f>
        <v>3.1625177543544889</v>
      </c>
      <c r="II55" s="62">
        <f>VLOOKUP($B55,RD_15[#All],II$2,0)/II$1</f>
        <v>3.1729834791059277</v>
      </c>
      <c r="IJ55" s="62">
        <f>VLOOKUP($B55,RD_15[#All],IJ$2,0)/IJ$1</f>
        <v>3.1819541003214469</v>
      </c>
      <c r="IK55" s="62">
        <f>VLOOKUP($B55,RD_15[#All],IK$2,0)/IK$1</f>
        <v>3.2645211930926212</v>
      </c>
      <c r="IL55" s="62">
        <f>VLOOKUP($B55,RD_15[#All],IL$2,0)/IL$1</f>
        <v>3.2574568288854002</v>
      </c>
      <c r="IM55" s="62">
        <f>VLOOKUP($B55,RD_15[#All],IM$2,0)/IM$1</f>
        <v>3.1817111459968603</v>
      </c>
      <c r="IN55" s="62">
        <f>VLOOKUP($B55,RD_15[#All],IN$2,0)/IN$1</f>
        <v>3.171862151453988</v>
      </c>
      <c r="IO55" s="62">
        <f>VLOOKUP($B55,RD_15[#All],IO$2,0)/IO$1</f>
        <v>3.2174254317111455</v>
      </c>
      <c r="IP55" s="62">
        <f>VLOOKUP($B55,RD_15[#All],IP$2,0)/IP$1</f>
        <v>3.1019660611497342</v>
      </c>
      <c r="IQ55" s="62">
        <f>VLOOKUP($B55,RD_15[#All],IQ$2,0)/IQ$1</f>
        <v>3.2032967032967035</v>
      </c>
      <c r="IR55" s="62">
        <f>VLOOKUP($B55,RD_15[#All],IR$2,0)/IR$1</f>
        <v>3.169993272034088</v>
      </c>
      <c r="IS55" s="62">
        <f>VLOOKUP($B55,RD_15[#All],IS$2,0)/IS$1</f>
        <v>3.1995215668685053</v>
      </c>
      <c r="IT55" s="62">
        <f>VLOOKUP($B55,RD_15[#All],IT$2,0)/IT$1</f>
        <v>3.1707408238020478</v>
      </c>
      <c r="IU55" s="62">
        <f>VLOOKUP($B55,RD_15[#All],IU$2,0)/IU$1</f>
        <v>3.2466173282499811</v>
      </c>
      <c r="IV55" s="62">
        <f>VLOOKUP($B55,RD_15[#All],IV$2,0)/IV$1</f>
        <v>3.2533452941616203</v>
      </c>
      <c r="IW55" s="62">
        <f>VLOOKUP($B55,RD_15[#All],IW$2,0)/IW$1</f>
        <v>3.189429618001046</v>
      </c>
      <c r="IX55" s="62">
        <f>VLOOKUP($B55,RD_15[#All],IX$2,0)/IX$1</f>
        <v>3.2032593257083048</v>
      </c>
      <c r="IY55" s="62">
        <f>VLOOKUP($B55,RD_15[#All],IY$2,0)/IY$1</f>
        <v>3.2279285340509829</v>
      </c>
      <c r="IZ55" s="62">
        <f>VLOOKUP($B55,RD_15[#All],IZ$2,0)/IZ$1</f>
        <v>3.1343656343656345</v>
      </c>
      <c r="JA55" s="62">
        <f>VLOOKUP($B55,RD_15[#All],JA$2,0)/JA$1</f>
        <v>3.0794181917508876</v>
      </c>
      <c r="JB55" s="62">
        <f>VLOOKUP($B55,RD_15[#All],JB$2,0)/JB$1</f>
        <v>3.2028530475735448</v>
      </c>
      <c r="JC55" s="62">
        <f>VLOOKUP($B55,RD_15[#All],JC$2,0)/JC$1</f>
        <v>3.1906906906906904</v>
      </c>
      <c r="JD55" s="62">
        <f>VLOOKUP($B55,RD_15[#All],JD$2,0)/JD$1</f>
        <v>3.2272603113903306</v>
      </c>
      <c r="JE55" s="62">
        <f>VLOOKUP($B55,RD_15[#All],JE$2,0)/JE$1</f>
        <v>3.2440476190476191</v>
      </c>
      <c r="JF55" s="62">
        <f>VLOOKUP($B55,RD_15[#All],JF$2,0)/JF$1</f>
        <v>3.1006054801080967</v>
      </c>
      <c r="JG55" s="62">
        <f>VLOOKUP($B55,RD_15[#All],JG$2,0)/JG$1</f>
        <v>3.221185078811502</v>
      </c>
      <c r="JH55" s="62">
        <f>VLOOKUP($B55,RD_15[#All],JH$2,0)/JH$1</f>
        <v>3.278150421007564</v>
      </c>
      <c r="JI55" s="62">
        <f>VLOOKUP($B55,RD_15[#All],JI$2,0)/JI$1</f>
        <v>3.2881714558733193</v>
      </c>
      <c r="JJ55" s="62">
        <f>VLOOKUP($B55,RD_15[#All],JJ$2,0)/JJ$1</f>
        <v>3.2451709780902327</v>
      </c>
      <c r="JK55" s="62">
        <f>VLOOKUP($B55,RD_15[#All],JK$2,0)/JK$1</f>
        <v>3.2813614956472104</v>
      </c>
      <c r="JL55" s="62">
        <f>VLOOKUP($B55,RD_15[#All],JL$2,0)/JL$1</f>
        <v>3.2379201680672272</v>
      </c>
      <c r="JM55" s="62">
        <f>VLOOKUP($B55,RD_15[#All],JM$2,0)/JM$1</f>
        <v>3.0853083671598793</v>
      </c>
      <c r="JN55" s="62">
        <f>VLOOKUP($B55,RD_15[#All],JN$2,0)/JN$1</f>
        <v>3.1679827709978463</v>
      </c>
      <c r="JO55" s="62">
        <f>VLOOKUP($B55,RD_15[#All],JO$2,0)/JO$1</f>
        <v>3.1923530182008641</v>
      </c>
      <c r="JP55" s="62">
        <f>VLOOKUP($B55,RD_15[#All],JP$2,0)/JP$1</f>
        <v>3.1972789115646258</v>
      </c>
      <c r="JQ55" s="62">
        <f>VLOOKUP($B55,RD_15[#All],JQ$2,0)/JQ$1</f>
        <v>3.2526600383743243</v>
      </c>
      <c r="JR55" s="62">
        <f>VLOOKUP($B55,RD_15[#All],JR$2,0)/JR$1</f>
        <v>3.2565846851561138</v>
      </c>
      <c r="JS55" s="62">
        <f>VLOOKUP($B55,RD_15[#All],JS$2,0)/JS$1</f>
        <v>3.2339089481946628</v>
      </c>
      <c r="JT55" s="62">
        <f>VLOOKUP($B55,RD_15[#All],JT$2,0)/JT$1</f>
        <v>3.2595224324547631</v>
      </c>
      <c r="JU55" s="62">
        <f>VLOOKUP($B55,RD_15[#All],JU$2,0)/JU$1</f>
        <v>3.2478236049664622</v>
      </c>
      <c r="JV55" s="62">
        <f>VLOOKUP($B55,RD_15[#All],JV$2,0)/JV$1</f>
        <v>3.1689342403628116</v>
      </c>
      <c r="JW55" s="62">
        <f>VLOOKUP($B55,RD_15[#All],JW$2,0)/JW$1</f>
        <v>3.1470143613000756</v>
      </c>
      <c r="JX55" s="62">
        <f>VLOOKUP($B55,RD_15[#All],JX$2,0)/JX$1</f>
        <v>3.140967498110355</v>
      </c>
      <c r="JY55" s="62">
        <f>VLOOKUP($B55,RD_15[#All],JY$2,0)/JY$1</f>
        <v>3.1693121693121693</v>
      </c>
      <c r="JZ55" s="62">
        <f>VLOOKUP($B55,RD_15[#All],JZ$2,0)/JZ$1</f>
        <v>3.074829931972789</v>
      </c>
      <c r="KA55" s="62">
        <f>VLOOKUP($B55,RD_15[#All],KA$2,0)/KA$1</f>
        <v>3.0933484504913076</v>
      </c>
      <c r="KB55" s="62">
        <f>VLOOKUP($B55,RD_15[#All],KB$2,0)/KB$1</f>
        <v>3.1318972033257748</v>
      </c>
      <c r="KC55" s="62">
        <f>VLOOKUP($B55,RD_15[#All],KC$2,0)/KC$1</f>
        <v>3.0657596371882083</v>
      </c>
      <c r="KD55" s="62">
        <f>VLOOKUP($B55,RD_15[#All],KD$2,0)/KD$1</f>
        <v>3.0823885109599392</v>
      </c>
      <c r="KE55" s="62">
        <f>VLOOKUP($B55,RD_15[#All],KE$2,0)/KE$1</f>
        <v>3.1708238851095993</v>
      </c>
      <c r="KF55" s="62">
        <f>VLOOKUP($B55,RD_15[#All],KF$2,0)/KF$1</f>
        <v>3.1242236024844718</v>
      </c>
      <c r="KG55" s="62">
        <f>VLOOKUP($B55,RD_15[#All],KG$2,0)/KG$1</f>
        <v>3.1764928193499617</v>
      </c>
      <c r="KH55" s="62">
        <f>VLOOKUP($B55,RD_15[#All],KH$2,0)/KH$1</f>
        <v>3.162887377173091</v>
      </c>
      <c r="KI55" s="62">
        <f>VLOOKUP($B55,RD_15[#All],KI$2,0)/KI$1</f>
        <v>3.1777777777777776</v>
      </c>
      <c r="KJ55" s="62">
        <f>VLOOKUP($B55,RD_15[#All],KJ$2,0)/KJ$1</f>
        <v>3.1563492063492062</v>
      </c>
      <c r="KK55" s="62">
        <f>VLOOKUP($B55,RD_15[#All],KK$2,0)/KK$1</f>
        <v>3.1527777777777777</v>
      </c>
      <c r="KL55" s="62">
        <f>VLOOKUP($B55,RD_15[#All],KL$2,0)/KL$1</f>
        <v>3.1529680365296802</v>
      </c>
      <c r="KM55" s="62">
        <f>VLOOKUP($B55,RD_15[#All],KM$2,0)/KM$1</f>
        <v>3.1560121765601217</v>
      </c>
      <c r="KN55" s="62">
        <f>VLOOKUP($B55,RD_15[#All],KN$2,0)/KN$1</f>
        <v>3.1695108077360636</v>
      </c>
      <c r="KO55" s="62">
        <f>VLOOKUP($B55,RD_15[#All],KO$2,0)/KO$1</f>
        <v>3.1619264315510049</v>
      </c>
      <c r="KP55" s="62">
        <f>VLOOKUP($B55,RD_15[#All],KP$2,0)/KP$1</f>
        <v>3.1922639362912402</v>
      </c>
      <c r="KQ55" s="62">
        <f>VLOOKUP($B55,RD_15[#All],KQ$2,0)/KQ$1</f>
        <v>3.1394946348217379</v>
      </c>
      <c r="KR55" s="62">
        <f>VLOOKUP($B55,RD_15[#All],KR$2,0)/KR$1</f>
        <v>3.1653394008342817</v>
      </c>
      <c r="KS55" s="62">
        <f>VLOOKUP($B55,RD_15[#All],KS$2,0)/KS$1</f>
        <v>3.148653773227152</v>
      </c>
      <c r="KT55" s="62">
        <f>VLOOKUP($B55,RD_15[#All],KT$2,0)/KT$1</f>
        <v>3.2260144103147521</v>
      </c>
      <c r="KU55" s="62">
        <f>VLOOKUP($B55,RD_15[#All],KU$2,0)/KU$1</f>
        <v>3.1725445582100873</v>
      </c>
      <c r="KV55" s="62">
        <f>VLOOKUP($B55,RD_15[#All],KV$2,0)/KV$1</f>
        <v>3.2121593291404613</v>
      </c>
      <c r="KW55" s="62">
        <f>VLOOKUP($B55,RD_15[#All],KW$2,0)/KW$1</f>
        <v>3.1915054986727345</v>
      </c>
      <c r="KX55" s="62">
        <f>VLOOKUP($B55,RD_15[#All],KX$2,0)/KX$1</f>
        <v>3.2059712773998483</v>
      </c>
      <c r="KY55" s="62">
        <f>VLOOKUP($B55,RD_15[#All],KY$2,0)/KY$1</f>
        <v>3.200793650793651</v>
      </c>
      <c r="KZ55" s="62">
        <f>VLOOKUP($B55,RD_15[#All],KZ$2,0)/KZ$1</f>
        <v>3.1896825396825395</v>
      </c>
      <c r="LA55" s="62">
        <f>VLOOKUP($B55,RD_15[#All],LA$2,0)/LA$1</f>
        <v>3.2174254317111455</v>
      </c>
      <c r="LB55" s="62">
        <f>VLOOKUP($B55,RD_15[#All],LB$2,0)/LB$1</f>
        <v>3.1127568084089825</v>
      </c>
      <c r="LC55" s="62">
        <f>VLOOKUP($B55,RD_15[#All],LC$2,0)/LC$1</f>
        <v>3.2067460317460319</v>
      </c>
      <c r="LD55" s="62">
        <f>VLOOKUP($B55,RD_15[#All],LD$2,0)/LD$1</f>
        <v>3.131120580100172</v>
      </c>
      <c r="LE55" s="62">
        <f>VLOOKUP($B55,RD_15[#All],LE$2,0)/LE$1</f>
        <v>3.1034611646856542</v>
      </c>
      <c r="LF55" s="62">
        <f>VLOOKUP($B55,RD_15[#All],LF$2,0)/LF$1</f>
        <v>3.1079464752934136</v>
      </c>
      <c r="LG55" s="62">
        <f>VLOOKUP($B55,RD_15[#All],LG$2,0)/LG$1</f>
        <v>3.1373015873015873</v>
      </c>
      <c r="LH55" s="62">
        <f>VLOOKUP($B55,RD_15[#All],LH$2,0)/LH$1</f>
        <v>3.0608113690820455</v>
      </c>
      <c r="LI55" s="62">
        <f>VLOOKUP($B55,RD_15[#All],LI$2,0)/LI$1</f>
        <v>3.1057038199895342</v>
      </c>
      <c r="LJ55" s="62">
        <f>VLOOKUP($B55,RD_15[#All],LJ$2,0)/LJ$1</f>
        <v>3.1126016840302557</v>
      </c>
      <c r="LK55" s="62">
        <f>VLOOKUP($B55,RD_15[#All],LK$2,0)/LK$1</f>
        <v>3.1079277864992148</v>
      </c>
      <c r="LL55" s="62">
        <f>VLOOKUP($B55,RD_15[#All],LL$2,0)/LL$1</f>
        <v>3.1094976452119307</v>
      </c>
      <c r="LM55" s="62">
        <f>VLOOKUP($B55,RD_15[#All],LM$2,0)/LM$1</f>
        <v>3.1572848919787693</v>
      </c>
      <c r="LN55" s="62">
        <f>VLOOKUP($B55,RD_15[#All],LN$2,0)/LN$1</f>
        <v>3.1299992524482319</v>
      </c>
      <c r="LO55" s="62">
        <f>VLOOKUP($B55,RD_15[#All],LO$2,0)/LO$1</f>
        <v>3.0795395081109365</v>
      </c>
      <c r="LP55" s="62">
        <f>VLOOKUP($B55,RD_15[#All],LP$2,0)/LP$1</f>
        <v>3.1322419077521118</v>
      </c>
      <c r="LQ55" s="62">
        <f>VLOOKUP($B55,RD_15[#All],LQ$2,0)/LQ$1</f>
        <v>3.1412125289676305</v>
      </c>
      <c r="LR55" s="62">
        <f>VLOOKUP($B55,RD_15[#All],LR$2,0)/LR$1</f>
        <v>3.1647604096583688</v>
      </c>
      <c r="LS55" s="62">
        <f>VLOOKUP($B55,RD_15[#All],LS$2,0)/LS$1</f>
        <v>3.1617568099652789</v>
      </c>
      <c r="LT55" s="62">
        <f>VLOOKUP($B55,RD_15[#All],LT$2,0)/LT$1</f>
        <v>3.1110675039246467</v>
      </c>
      <c r="LU55" s="62">
        <f>VLOOKUP($B55,RD_15[#All],LU$2,0)/LU$1</f>
        <v>3.1573783359497645</v>
      </c>
      <c r="LV55" s="62">
        <f>VLOOKUP($B55,RD_15[#All],LV$2,0)/LV$1</f>
        <v>3.1915227629513345</v>
      </c>
      <c r="LW55" s="62">
        <f>VLOOKUP($B55,RD_15[#All],LW$2,0)/LW$1</f>
        <v>3.2209576138147566</v>
      </c>
      <c r="LX55" s="62">
        <f>VLOOKUP($B55,RD_15[#All],LX$2,0)/LX$1</f>
        <v>3.2456828885400313</v>
      </c>
      <c r="LY55" s="62">
        <f>VLOOKUP($B55,RD_15[#All],LY$2,0)/LY$1</f>
        <v>3.2303767660910516</v>
      </c>
      <c r="LZ55" s="62">
        <f>VLOOKUP($B55,RD_15[#All],LZ$2,0)/LZ$1</f>
        <v>3.0978545264259547</v>
      </c>
      <c r="MA55" s="62">
        <f>VLOOKUP($B55,RD_15[#All],MA$2,0)/MA$1</f>
        <v>3.1243926141885323</v>
      </c>
      <c r="MB55" s="62">
        <f>VLOOKUP($B55,RD_15[#All],MB$2,0)/MB$1</f>
        <v>3.1632653061224487</v>
      </c>
      <c r="MC55" s="62">
        <f>VLOOKUP($B55,RD_15[#All],MC$2,0)/MC$1</f>
        <v>3.0563654033041789</v>
      </c>
      <c r="MD55" s="62">
        <f>VLOOKUP($B55,RD_15[#All],MD$2,0)/MD$1</f>
        <v>3.127382821260372</v>
      </c>
      <c r="ME55" s="62">
        <f>VLOOKUP($B55,RD_15[#All],ME$2,0)/ME$1</f>
        <v>3.1576586678627492</v>
      </c>
      <c r="MF55" s="62">
        <f>VLOOKUP($B55,RD_15[#All],MF$2,0)/MF$1</f>
        <v>3.1277565971443519</v>
      </c>
      <c r="MG55" s="62">
        <f>VLOOKUP($B55,RD_15[#All],MG$2,0)/MG$1</f>
        <v>3.1550422366748894</v>
      </c>
      <c r="MH55" s="62">
        <f>VLOOKUP($B55,RD_15[#All],MH$2,0)/MH$1</f>
        <v>3.1770950138297076</v>
      </c>
      <c r="MI55" s="62">
        <f>VLOOKUP($B55,RD_15[#All],MI$2,0)/MI$1</f>
        <v>3.1266352694924122</v>
      </c>
      <c r="MJ55" s="62">
        <f>VLOOKUP($B55,RD_15[#All],MJ$2,0)/MJ$1</f>
        <v>3.1024332810047093</v>
      </c>
      <c r="MK55" s="62">
        <f>VLOOKUP($B55,RD_15[#All],MK$2,0)/MK$1</f>
        <v>3.1122448979591835</v>
      </c>
      <c r="ML55" s="62">
        <f>VLOOKUP($B55,RD_15[#All],ML$2,0)/ML$1</f>
        <v>3.1812065485534871</v>
      </c>
      <c r="MM55" s="62">
        <f>VLOOKUP($B55,RD_15[#All],MM$2,0)/MM$1</f>
        <v>3.1603734611253409</v>
      </c>
      <c r="MN55" s="62">
        <f>VLOOKUP($B55,RD_15[#All],MN$2,0)/MN$1</f>
        <v>3.1554160125588697</v>
      </c>
      <c r="MO55" s="62">
        <f>VLOOKUP($B55,RD_15[#All],MO$2,0)/MO$1</f>
        <v>3.2095761381475665</v>
      </c>
      <c r="MP55" s="62">
        <f>VLOOKUP($B55,RD_15[#All],MP$2,0)/MP$1</f>
        <v>3.155772798629942</v>
      </c>
      <c r="MQ55" s="62">
        <f>VLOOKUP($B55,RD_15[#All],MQ$2,0)/MQ$1</f>
        <v>3.1557897884428492</v>
      </c>
      <c r="MR55" s="62">
        <f>VLOOKUP($B55,RD_15[#All],MR$2,0)/MR$1</f>
        <v>3.1595275472826487</v>
      </c>
      <c r="MS55" s="62">
        <f>VLOOKUP($B55,RD_15[#All],MS$2,0)/MS$1</f>
        <v>3.195447409733124</v>
      </c>
      <c r="MT55" s="62">
        <f>VLOOKUP($B55,RD_15[#All],MT$2,0)/MT$1</f>
        <v>3.0298273155416018</v>
      </c>
      <c r="MU55" s="62">
        <f>VLOOKUP($B55,RD_15[#All],MU$2,0)/MU$1</f>
        <v>3.1905509456529861</v>
      </c>
      <c r="MV55" s="62">
        <f>VLOOKUP($B55,RD_15[#All],MV$2,0)/MV$1</f>
        <v>3.1786071071785358</v>
      </c>
      <c r="MW55" s="62">
        <f>VLOOKUP($B55,RD_15[#All],MW$2,0)/MW$1</f>
        <v>3.141679748822606</v>
      </c>
      <c r="MX55" s="62">
        <f>VLOOKUP($B55,RD_15[#All],MX$2,0)/MX$1</f>
        <v>3.1830754279733871</v>
      </c>
      <c r="MY55" s="62">
        <f>VLOOKUP($B55,RD_15[#All],MY$2,0)/MY$1</f>
        <v>3.1522762951334382</v>
      </c>
      <c r="MZ55" s="62">
        <f>VLOOKUP($B55,RD_15[#All],MZ$2,0)/MZ$1</f>
        <v>3.1848508634222918</v>
      </c>
      <c r="NA55" s="62">
        <f>VLOOKUP($B55,RD_15[#All],NA$2,0)/NA$1</f>
        <v>3.2066429810790713</v>
      </c>
      <c r="NB55" s="62">
        <f>VLOOKUP($B55,RD_15[#All],NB$2,0)/NB$1</f>
        <v>3.2268445839874413</v>
      </c>
      <c r="NC55" s="62">
        <f>VLOOKUP($B55,RD_15[#All],NC$2,0)/NC$1</f>
        <v>3.2189952904238619</v>
      </c>
      <c r="ND55" s="62">
        <f>VLOOKUP($B55,RD_15[#All],ND$2,0)/ND$1</f>
        <v>3.2103610675039245</v>
      </c>
      <c r="NE55" s="62">
        <f>IFERROR(AVERAGEIF(Inv_SY_B20[[#This Row],[BLK1_INV1]:[BLK12_INV31]],"&gt;"&amp;0.1,Inv_SY_B20[[#This Row],[BLK1_INV1]:[BLK12_INV31]]),"")</f>
        <v>3.1839861339366666</v>
      </c>
    </row>
    <row r="56" spans="2:369" x14ac:dyDescent="0.35">
      <c r="B56" s="86">
        <f t="shared" si="7"/>
        <v>45797</v>
      </c>
      <c r="C56" s="62">
        <f>VLOOKUP($B56,RD_15[#All],C$2,0)/C$1</f>
        <v>1.7759170653907494</v>
      </c>
      <c r="D56" s="62">
        <f>VLOOKUP($B56,RD_15[#All],D$2,0)/D$1</f>
        <v>1.7248803827751196</v>
      </c>
      <c r="E56" s="62">
        <f>VLOOKUP($B56,RD_15[#All],E$2,0)/E$1</f>
        <v>1.7962121212121211</v>
      </c>
      <c r="F56" s="62">
        <f>VLOOKUP($B56,RD_15[#All],F$2,0)/F$1</f>
        <v>1.8</v>
      </c>
      <c r="G56" s="62">
        <f>VLOOKUP($B56,RD_15[#All],G$2,0)/G$1</f>
        <v>1.7696969696969695</v>
      </c>
      <c r="H56" s="62">
        <f>VLOOKUP($B56,RD_15[#All],H$2,0)/H$1</f>
        <v>1.7000759301442674</v>
      </c>
      <c r="I56" s="62">
        <f>VLOOKUP($B56,RD_15[#All],I$2,0)/I$1</f>
        <v>1.8462127008416223</v>
      </c>
      <c r="J56" s="62">
        <f>VLOOKUP($B56,RD_15[#All],J$2,0)/J$1</f>
        <v>1.7181818181818183</v>
      </c>
      <c r="K56" s="62">
        <f>VLOOKUP($B56,RD_15[#All],K$2,0)/K$1</f>
        <v>1.8075757575757576</v>
      </c>
      <c r="L56" s="62">
        <f>VLOOKUP($B56,RD_15[#All],L$2,0)/L$1</f>
        <v>1.8159090909090909</v>
      </c>
      <c r="M56" s="62">
        <f>VLOOKUP($B56,RD_15[#All],M$2,0)/M$1</f>
        <v>1.8098484848484848</v>
      </c>
      <c r="N56" s="62">
        <f>VLOOKUP($B56,RD_15[#All],N$2,0)/N$1</f>
        <v>1.7992424242424243</v>
      </c>
      <c r="O56" s="62">
        <f>VLOOKUP($B56,RD_15[#All],O$2,0)/O$1</f>
        <v>1.8136363636363637</v>
      </c>
      <c r="P56" s="62">
        <f>VLOOKUP($B56,RD_15[#All],P$2,0)/P$1</f>
        <v>1.8166666666666667</v>
      </c>
      <c r="Q56" s="62">
        <f>VLOOKUP($B56,RD_15[#All],Q$2,0)/Q$1</f>
        <v>1.8371212121212122</v>
      </c>
      <c r="R56" s="62">
        <f>VLOOKUP($B56,RD_15[#All],R$2,0)/R$1</f>
        <v>1.8234848484848485</v>
      </c>
      <c r="S56" s="62">
        <f>VLOOKUP($B56,RD_15[#All],S$2,0)/S$1</f>
        <v>1.799840510366826</v>
      </c>
      <c r="T56" s="62">
        <f>VLOOKUP($B56,RD_15[#All],T$2,0)/T$1</f>
        <v>1.8309409888357255</v>
      </c>
      <c r="U56" s="62">
        <f>VLOOKUP($B56,RD_15[#All],U$2,0)/U$1</f>
        <v>1.8234848484848485</v>
      </c>
      <c r="V56" s="62">
        <f>VLOOKUP($B56,RD_15[#All],V$2,0)/V$1</f>
        <v>1.8393939393939396</v>
      </c>
      <c r="W56" s="62">
        <f>VLOOKUP($B56,RD_15[#All],W$2,0)/W$1</f>
        <v>1.8946969696969695</v>
      </c>
      <c r="X56" s="62">
        <f>VLOOKUP($B56,RD_15[#All],X$2,0)/X$1</f>
        <v>1.8727272727272726</v>
      </c>
      <c r="Y56" s="62">
        <f>VLOOKUP($B56,RD_15[#All],Y$2,0)/Y$1</f>
        <v>1.8901515151515151</v>
      </c>
      <c r="Z56" s="62">
        <f>VLOOKUP($B56,RD_15[#All],Z$2,0)/Z$1</f>
        <v>1.8719696969696968</v>
      </c>
      <c r="AA56" s="62">
        <f>VLOOKUP($B56,RD_15[#All],AA$2,0)/AA$1</f>
        <v>1.8803030303030301</v>
      </c>
      <c r="AB56" s="62">
        <f>VLOOKUP($B56,RD_15[#All],AB$2,0)/AB$1</f>
        <v>1.8606060606060606</v>
      </c>
      <c r="AC56" s="62">
        <f>VLOOKUP($B56,RD_15[#All],AC$2,0)/AC$1</f>
        <v>1.896969696969697</v>
      </c>
      <c r="AD56" s="62">
        <f>VLOOKUP($B56,RD_15[#All],AD$2,0)/AD$1</f>
        <v>1.8825757575757576</v>
      </c>
      <c r="AE56" s="62">
        <f>VLOOKUP($B56,RD_15[#All],AE$2,0)/AE$1</f>
        <v>1.9151515151515153</v>
      </c>
      <c r="AF56" s="62">
        <f>VLOOKUP($B56,RD_15[#All],AF$2,0)/AF$1</f>
        <v>1.9030303030303028</v>
      </c>
      <c r="AG56" s="62">
        <f>VLOOKUP($B56,RD_15[#All],AG$2,0)/AG$1</f>
        <v>1.8727272727272726</v>
      </c>
      <c r="AH56" s="62">
        <f>VLOOKUP($B56,RD_15[#All],AH$2,0)/AH$1</f>
        <v>1.8757575757575757</v>
      </c>
      <c r="AI56" s="62">
        <f>VLOOKUP($B56,RD_15[#All],AI$2,0)/AI$1</f>
        <v>1.790909090909091</v>
      </c>
      <c r="AJ56" s="62">
        <f>VLOOKUP($B56,RD_15[#All],AJ$2,0)/AJ$1</f>
        <v>1.766347687400319</v>
      </c>
      <c r="AK56" s="62">
        <f>VLOOKUP($B56,RD_15[#All],AK$2,0)/AK$1</f>
        <v>1.770334928229665</v>
      </c>
      <c r="AL56" s="62">
        <f>VLOOKUP($B56,RD_15[#All],AL$2,0)/AL$1</f>
        <v>1.7990430622009568</v>
      </c>
      <c r="AM56" s="62">
        <f>VLOOKUP($B56,RD_15[#All],AM$2,0)/AM$1</f>
        <v>1.8197767145135564</v>
      </c>
      <c r="AN56" s="62">
        <f>VLOOKUP($B56,RD_15[#All],AN$2,0)/AN$1</f>
        <v>1.8102073365231259</v>
      </c>
      <c r="AO56" s="62">
        <f>VLOOKUP($B56,RD_15[#All],AO$2,0)/AO$1</f>
        <v>1.7886363636363636</v>
      </c>
      <c r="AP56" s="62">
        <f>VLOOKUP($B56,RD_15[#All],AP$2,0)/AP$1</f>
        <v>1.8173843700159489</v>
      </c>
      <c r="AQ56" s="62">
        <f>VLOOKUP($B56,RD_15[#All],AQ$2,0)/AQ$1</f>
        <v>1.7727272727272727</v>
      </c>
      <c r="AR56" s="62">
        <f>VLOOKUP($B56,RD_15[#All],AR$2,0)/AR$1</f>
        <v>1.820256776034237</v>
      </c>
      <c r="AS56" s="62">
        <f>VLOOKUP($B56,RD_15[#All],AS$2,0)/AS$1</f>
        <v>1.8661581137309295</v>
      </c>
      <c r="AT56" s="62">
        <f>VLOOKUP($B56,RD_15[#All],AT$2,0)/AT$1</f>
        <v>1.8421052631578947</v>
      </c>
      <c r="AU56" s="62">
        <f>VLOOKUP($B56,RD_15[#All],AU$2,0)/AU$1</f>
        <v>1.8691520467836256</v>
      </c>
      <c r="AV56" s="62">
        <f>VLOOKUP($B56,RD_15[#All],AV$2,0)/AV$1</f>
        <v>1.9189580318379162</v>
      </c>
      <c r="AW56" s="62">
        <f>VLOOKUP($B56,RD_15[#All],AW$2,0)/AW$1</f>
        <v>1.9175603217158179</v>
      </c>
      <c r="AX56" s="62">
        <f>VLOOKUP($B56,RD_15[#All],AX$2,0)/AX$1</f>
        <v>1.909274193548387</v>
      </c>
      <c r="AY56" s="62">
        <f>VLOOKUP($B56,RD_15[#All],AY$2,0)/AY$1</f>
        <v>1.8447432762836187</v>
      </c>
      <c r="AZ56" s="62">
        <f>VLOOKUP($B56,RD_15[#All],AZ$2,0)/AZ$1</f>
        <v>1.8764829030006975</v>
      </c>
      <c r="BA56" s="62">
        <f>VLOOKUP($B56,RD_15[#All],BA$2,0)/BA$1</f>
        <v>1.8797653958944278</v>
      </c>
      <c r="BB56" s="62">
        <f>VLOOKUP($B56,RD_15[#All],BB$2,0)/BB$1</f>
        <v>1.8201595358955764</v>
      </c>
      <c r="BC56" s="62">
        <f>VLOOKUP($B56,RD_15[#All],BC$2,0)/BC$1</f>
        <v>1.7821067821067822</v>
      </c>
      <c r="BD56" s="62">
        <f>VLOOKUP($B56,RD_15[#All],BD$2,0)/BD$1</f>
        <v>1.7964113181504486</v>
      </c>
      <c r="BE56" s="62">
        <f>VLOOKUP($B56,RD_15[#All],BE$2,0)/BE$1</f>
        <v>1.7796961325966849</v>
      </c>
      <c r="BF56" s="62">
        <f>VLOOKUP($B56,RD_15[#All],BF$2,0)/BF$1</f>
        <v>1.8222533240027989</v>
      </c>
      <c r="BG56" s="62">
        <f>VLOOKUP($B56,RD_15[#All],BG$2,0)/BG$1</f>
        <v>1.8407258064516125</v>
      </c>
      <c r="BH56" s="62">
        <f>VLOOKUP($B56,RD_15[#All],BH$2,0)/BH$1</f>
        <v>1.7510518934081347</v>
      </c>
      <c r="BI56" s="62">
        <f>VLOOKUP($B56,RD_15[#All],BI$2,0)/BI$1</f>
        <v>1.7587859424920127</v>
      </c>
      <c r="BJ56" s="62">
        <f>VLOOKUP($B56,RD_15[#All],BJ$2,0)/BJ$1</f>
        <v>1.7364394993045895</v>
      </c>
      <c r="BK56" s="62">
        <f>VLOOKUP($B56,RD_15[#All],BK$2,0)/BK$1</f>
        <v>1.8916666666666666</v>
      </c>
      <c r="BL56" s="62">
        <f>VLOOKUP($B56,RD_15[#All],BL$2,0)/BL$1</f>
        <v>1.8845541401273884</v>
      </c>
      <c r="BM56" s="62">
        <f>VLOOKUP($B56,RD_15[#All],BM$2,0)/BM$1</f>
        <v>1.6532258064516128</v>
      </c>
      <c r="BN56" s="62">
        <f>VLOOKUP($B56,RD_15[#All],BN$2,0)/BN$1</f>
        <v>1.9596273291925463</v>
      </c>
      <c r="BO56" s="62">
        <f>VLOOKUP($B56,RD_15[#All],BO$2,0)/BO$1</f>
        <v>1.9209799861973775</v>
      </c>
      <c r="BP56" s="62">
        <f>VLOOKUP($B56,RD_15[#All],BP$2,0)/BP$1</f>
        <v>1.9484250605745934</v>
      </c>
      <c r="BQ56" s="62">
        <f>VLOOKUP($B56,RD_15[#All],BQ$2,0)/BQ$1</f>
        <v>1.9423740510697032</v>
      </c>
      <c r="BR56" s="62">
        <f>VLOOKUP($B56,RD_15[#All],BR$2,0)/BR$1</f>
        <v>1.9758454106280192</v>
      </c>
      <c r="BS56" s="62">
        <f>VLOOKUP($B56,RD_15[#All],BS$2,0)/BS$1</f>
        <v>1.9381372040781057</v>
      </c>
      <c r="BT56" s="62">
        <f>VLOOKUP($B56,RD_15[#All],BT$2,0)/BT$1</f>
        <v>1.9278812974465149</v>
      </c>
      <c r="BU56" s="62">
        <f>VLOOKUP($B56,RD_15[#All],BU$2,0)/BU$1</f>
        <v>1.9682539682539681</v>
      </c>
      <c r="BV56" s="62">
        <f>VLOOKUP($B56,RD_15[#All],BV$2,0)/BV$1</f>
        <v>1.9879227053140096</v>
      </c>
      <c r="BW56" s="62">
        <f>VLOOKUP($B56,RD_15[#All],BW$2,0)/BW$1</f>
        <v>1.9354727398205658</v>
      </c>
      <c r="BX56" s="62">
        <f>VLOOKUP($B56,RD_15[#All],BX$2,0)/BX$1</f>
        <v>1.9262736915319074</v>
      </c>
      <c r="BY56" s="62">
        <f>VLOOKUP($B56,RD_15[#All],BY$2,0)/BY$1</f>
        <v>1.9337474120082814</v>
      </c>
      <c r="BZ56" s="62">
        <f>VLOOKUP($B56,RD_15[#All],BZ$2,0)/BZ$1</f>
        <v>1.9430014430014431</v>
      </c>
      <c r="CA56" s="62">
        <f>VLOOKUP($B56,RD_15[#All],CA$2,0)/CA$1</f>
        <v>1.9137806637806638</v>
      </c>
      <c r="CB56" s="62">
        <f>VLOOKUP($B56,RD_15[#All],CB$2,0)/CB$1</f>
        <v>1.9116632160110421</v>
      </c>
      <c r="CC56" s="62">
        <f>VLOOKUP($B56,RD_15[#All],CC$2,0)/CC$1</f>
        <v>1.9451345755693583</v>
      </c>
      <c r="CD56" s="62">
        <f>VLOOKUP($B56,RD_15[#All],CD$2,0)/CD$1</f>
        <v>1.9413388543823327</v>
      </c>
      <c r="CE56" s="62">
        <f>VLOOKUP($B56,RD_15[#All],CE$2,0)/CE$1</f>
        <v>1.9189095928226363</v>
      </c>
      <c r="CF56" s="62">
        <f>VLOOKUP($B56,RD_15[#All],CF$2,0)/CF$1</f>
        <v>1.9540343915343916</v>
      </c>
      <c r="CG56" s="62">
        <f>VLOOKUP($B56,RD_15[#All],CG$2,0)/CG$1</f>
        <v>1.9658385093167703</v>
      </c>
      <c r="CH56" s="62">
        <f>VLOOKUP($B56,RD_15[#All],CH$2,0)/CH$1</f>
        <v>1.9520202020202022</v>
      </c>
      <c r="CI56" s="62">
        <f>VLOOKUP($B56,RD_15[#All],CI$2,0)/CI$1</f>
        <v>1.9830917874396137</v>
      </c>
      <c r="CJ56" s="62">
        <f>VLOOKUP($B56,RD_15[#All],CJ$2,0)/CJ$1</f>
        <v>1.9736652236652239</v>
      </c>
      <c r="CK56" s="62">
        <f>VLOOKUP($B56,RD_15[#All],CK$2,0)/CK$1</f>
        <v>1.9660894660894661</v>
      </c>
      <c r="CL56" s="62">
        <f>VLOOKUP($B56,RD_15[#All],CL$2,0)/CL$1</f>
        <v>1.953343701399689</v>
      </c>
      <c r="CM56" s="62">
        <f>VLOOKUP($B56,RD_15[#All],CM$2,0)/CM$1</f>
        <v>1.9603174603174602</v>
      </c>
      <c r="CN56" s="62">
        <f>VLOOKUP($B56,RD_15[#All],CN$2,0)/CN$1</f>
        <v>1.9365079365079365</v>
      </c>
      <c r="CO56" s="62">
        <f>VLOOKUP($B56,RD_15[#All],CO$2,0)/CO$1</f>
        <v>1.9378881987577641</v>
      </c>
      <c r="CP56" s="62">
        <f>VLOOKUP($B56,RD_15[#All],CP$2,0)/CP$1</f>
        <v>1.921670117322291</v>
      </c>
      <c r="CQ56" s="62">
        <f>VLOOKUP($B56,RD_15[#All],CQ$2,0)/CQ$1</f>
        <v>1.9437543133195305</v>
      </c>
      <c r="CR56" s="62">
        <f>VLOOKUP($B56,RD_15[#All],CR$2,0)/CR$1</f>
        <v>1.9579020013802622</v>
      </c>
      <c r="CS56" s="62">
        <f>VLOOKUP($B56,RD_15[#All],CS$2,0)/CS$1</f>
        <v>1.9654934437543132</v>
      </c>
      <c r="CT56" s="62">
        <f>VLOOKUP($B56,RD_15[#All],CT$2,0)/CT$1</f>
        <v>1.989302967563837</v>
      </c>
      <c r="CU56" s="62">
        <f>VLOOKUP($B56,RD_15[#All],CU$2,0)/CU$1</f>
        <v>1.9847619047619049</v>
      </c>
      <c r="CV56" s="62">
        <f>VLOOKUP($B56,RD_15[#All],CV$2,0)/CV$1</f>
        <v>1.9748102139406485</v>
      </c>
      <c r="CW56" s="62">
        <f>VLOOKUP($B56,RD_15[#All],CW$2,0)/CW$1</f>
        <v>1.9285714285714284</v>
      </c>
      <c r="CX56" s="62">
        <f>VLOOKUP($B56,RD_15[#All],CX$2,0)/CX$1</f>
        <v>1.9238816738816737</v>
      </c>
      <c r="CY56" s="62">
        <f>VLOOKUP($B56,RD_15[#All],CY$2,0)/CY$1</f>
        <v>1.9253246753246755</v>
      </c>
      <c r="CZ56" s="62">
        <f>VLOOKUP($B56,RD_15[#All],CZ$2,0)/CZ$1</f>
        <v>1.9651483781918564</v>
      </c>
      <c r="DA56" s="62">
        <f>VLOOKUP($B56,RD_15[#All],DA$2,0)/DA$1</f>
        <v>1.9105564222568905</v>
      </c>
      <c r="DB56" s="62">
        <f>VLOOKUP($B56,RD_15[#All],DB$2,0)/DB$1</f>
        <v>1.9824016563146998</v>
      </c>
      <c r="DC56" s="62">
        <f>VLOOKUP($B56,RD_15[#All],DC$2,0)/DC$1</f>
        <v>2.0524499654934436</v>
      </c>
      <c r="DD56" s="62">
        <f>VLOOKUP($B56,RD_15[#All],DD$2,0)/DD$1</f>
        <v>1.9751552795031055</v>
      </c>
      <c r="DE56" s="62">
        <f>VLOOKUP($B56,RD_15[#All],DE$2,0)/DE$1</f>
        <v>1.9930986887508626</v>
      </c>
      <c r="DF56" s="62">
        <f>VLOOKUP($B56,RD_15[#All],DF$2,0)/DF$1</f>
        <v>1.963768115942029</v>
      </c>
      <c r="DG56" s="62">
        <f>VLOOKUP($B56,RD_15[#All],DG$2,0)/DG$1</f>
        <v>1.9275362318840579</v>
      </c>
      <c r="DH56" s="62">
        <f>VLOOKUP($B56,RD_15[#All],DH$2,0)/DH$1</f>
        <v>2.0065562456866806</v>
      </c>
      <c r="DI56" s="62">
        <f>VLOOKUP($B56,RD_15[#All],DI$2,0)/DI$1</f>
        <v>1.9937888198757761</v>
      </c>
      <c r="DJ56" s="62">
        <f>VLOOKUP($B56,RD_15[#All],DJ$2,0)/DJ$1</f>
        <v>2.0158730158730158</v>
      </c>
      <c r="DK56" s="62">
        <f>VLOOKUP($B56,RD_15[#All],DK$2,0)/DK$1</f>
        <v>1.9863945578231292</v>
      </c>
      <c r="DL56" s="62">
        <f>VLOOKUP($B56,RD_15[#All],DL$2,0)/DL$1</f>
        <v>1.9693362193362194</v>
      </c>
      <c r="DM56" s="62">
        <f>VLOOKUP($B56,RD_15[#All],DM$2,0)/DM$1</f>
        <v>1.9278812974465149</v>
      </c>
      <c r="DN56" s="62">
        <f>VLOOKUP($B56,RD_15[#All],DN$2,0)/DN$1</f>
        <v>1.984472049689441</v>
      </c>
      <c r="DO56" s="62">
        <f>VLOOKUP($B56,RD_15[#All],DO$2,0)/DO$1</f>
        <v>1.9596273291925463</v>
      </c>
      <c r="DP56" s="62">
        <f>VLOOKUP($B56,RD_15[#All],DP$2,0)/DP$1</f>
        <v>1.9547964113181504</v>
      </c>
      <c r="DQ56" s="62">
        <f>VLOOKUP($B56,RD_15[#All],DQ$2,0)/DQ$1</f>
        <v>1.9496204278812974</v>
      </c>
      <c r="DR56" s="62">
        <f>VLOOKUP($B56,RD_15[#All],DR$2,0)/DR$1</f>
        <v>1.916839199447895</v>
      </c>
      <c r="DS56" s="62">
        <f>VLOOKUP($B56,RD_15[#All],DS$2,0)/DS$1</f>
        <v>1.9510006901311248</v>
      </c>
      <c r="DT56" s="62">
        <f>VLOOKUP($B56,RD_15[#All],DT$2,0)/DT$1</f>
        <v>1.9658385093167703</v>
      </c>
      <c r="DU56" s="62">
        <f>VLOOKUP($B56,RD_15[#All],DU$2,0)/DU$1</f>
        <v>1.93975468975469</v>
      </c>
      <c r="DV56" s="62">
        <f>VLOOKUP($B56,RD_15[#All],DV$2,0)/DV$1</f>
        <v>1.9527417027417027</v>
      </c>
      <c r="DW56" s="62">
        <f>VLOOKUP($B56,RD_15[#All],DW$2,0)/DW$1</f>
        <v>1.9830917874396137</v>
      </c>
      <c r="DX56" s="62">
        <f>VLOOKUP($B56,RD_15[#All],DX$2,0)/DX$1</f>
        <v>1.9748102139406485</v>
      </c>
      <c r="DY56" s="62">
        <f>VLOOKUP($B56,RD_15[#All],DY$2,0)/DY$1</f>
        <v>1.9306418219461696</v>
      </c>
      <c r="DZ56" s="62">
        <f>VLOOKUP($B56,RD_15[#All],DZ$2,0)/DZ$1</f>
        <v>1.9779158040027607</v>
      </c>
      <c r="EA56" s="62">
        <f>VLOOKUP($B56,RD_15[#All],EA$2,0)/EA$1</f>
        <v>1.9389233954451344</v>
      </c>
      <c r="EB56" s="62">
        <f>VLOOKUP($B56,RD_15[#All],EB$2,0)/EB$1</f>
        <v>1.9461697722567286</v>
      </c>
      <c r="EC56" s="62">
        <f>VLOOKUP($B56,RD_15[#All],EC$2,0)/EC$1</f>
        <v>1.9413388543823327</v>
      </c>
      <c r="ED56" s="62">
        <f>VLOOKUP($B56,RD_15[#All],ED$2,0)/ED$1</f>
        <v>1.9623878536922017</v>
      </c>
      <c r="EE56" s="62">
        <f>VLOOKUP($B56,RD_15[#All],EE$2,0)/EE$1</f>
        <v>1.9658385093167703</v>
      </c>
      <c r="EF56" s="62">
        <f>VLOOKUP($B56,RD_15[#All],EF$2,0)/EF$1</f>
        <v>1.9930986887508626</v>
      </c>
      <c r="EG56" s="62">
        <f>VLOOKUP($B56,RD_15[#All],EG$2,0)/EG$1</f>
        <v>1.9506556245686679</v>
      </c>
      <c r="EH56" s="62">
        <f>VLOOKUP($B56,RD_15[#All],EH$2,0)/EH$1</f>
        <v>1.9520358868184955</v>
      </c>
      <c r="EI56" s="62">
        <f>VLOOKUP($B56,RD_15[#All],EI$2,0)/EI$1</f>
        <v>2.0137085137085138</v>
      </c>
      <c r="EJ56" s="62">
        <f>VLOOKUP($B56,RD_15[#All],EJ$2,0)/EJ$1</f>
        <v>2.0220841959972393</v>
      </c>
      <c r="EK56" s="62">
        <f>VLOOKUP($B56,RD_15[#All],EK$2,0)/EK$1</f>
        <v>1.9952380952380953</v>
      </c>
      <c r="EL56" s="62">
        <f>VLOOKUP($B56,RD_15[#All],EL$2,0)/EL$1</f>
        <v>1.9575569358178051</v>
      </c>
      <c r="EM56" s="62">
        <f>VLOOKUP($B56,RD_15[#All],EM$2,0)/EM$1</f>
        <v>1.9561766735679778</v>
      </c>
      <c r="EN56" s="62">
        <f>VLOOKUP($B56,RD_15[#All],EN$2,0)/EN$1</f>
        <v>1.9962042788129744</v>
      </c>
      <c r="EO56" s="62">
        <f>VLOOKUP($B56,RD_15[#All],EO$2,0)/EO$1</f>
        <v>2.0020703933747415</v>
      </c>
      <c r="EP56" s="62">
        <f>VLOOKUP($B56,RD_15[#All],EP$2,0)/EP$1</f>
        <v>1.9848171152518979</v>
      </c>
      <c r="EQ56" s="62">
        <f>VLOOKUP($B56,RD_15[#All],EQ$2,0)/EQ$1</f>
        <v>1.9723947550034506</v>
      </c>
      <c r="ER56" s="62">
        <f>VLOOKUP($B56,RD_15[#All],ER$2,0)/ER$1</f>
        <v>2.0034506556245688</v>
      </c>
      <c r="ES56" s="62">
        <f>VLOOKUP($B56,RD_15[#All],ES$2,0)/ES$1</f>
        <v>2.0037957211870254</v>
      </c>
      <c r="ET56" s="62">
        <f>VLOOKUP($B56,RD_15[#All],ET$2,0)/ET$1</f>
        <v>2.0382395382395382</v>
      </c>
      <c r="EU56" s="62">
        <f>VLOOKUP($B56,RD_15[#All],EU$2,0)/EU$1</f>
        <v>1.9851190476190477</v>
      </c>
      <c r="EV56" s="62">
        <f>VLOOKUP($B56,RD_15[#All],EV$2,0)/EV$1</f>
        <v>1.9570707070707072</v>
      </c>
      <c r="EW56" s="62">
        <f>VLOOKUP($B56,RD_15[#All],EW$2,0)/EW$1</f>
        <v>2.0198412698412698</v>
      </c>
      <c r="EX56" s="62">
        <f>VLOOKUP($B56,RD_15[#All],EX$2,0)/EX$1</f>
        <v>1.9993098688750861</v>
      </c>
      <c r="EY56" s="62">
        <f>VLOOKUP($B56,RD_15[#All],EY$2,0)/EY$1</f>
        <v>2.0359032501889645</v>
      </c>
      <c r="EZ56" s="62">
        <f>VLOOKUP($B56,RD_15[#All],EZ$2,0)/EZ$1</f>
        <v>1.9875776397515528</v>
      </c>
      <c r="FA56" s="62">
        <f>VLOOKUP($B56,RD_15[#All],FA$2,0)/FA$1</f>
        <v>1.9813664596273293</v>
      </c>
      <c r="FB56" s="62">
        <f>VLOOKUP($B56,RD_15[#All],FB$2,0)/FB$1</f>
        <v>1.9675638371290547</v>
      </c>
      <c r="FC56" s="62">
        <f>VLOOKUP($B56,RD_15[#All],FC$2,0)/FC$1</f>
        <v>1.9803312629399585</v>
      </c>
      <c r="FD56" s="62">
        <f>VLOOKUP($B56,RD_15[#All],FD$2,0)/FD$1</f>
        <v>1.9824016563146998</v>
      </c>
      <c r="FE56" s="62">
        <f>VLOOKUP($B56,RD_15[#All],FE$2,0)/FE$1</f>
        <v>1.9937888198757761</v>
      </c>
      <c r="FF56" s="62">
        <f>VLOOKUP($B56,RD_15[#All],FF$2,0)/FF$1</f>
        <v>1.9658385093167703</v>
      </c>
      <c r="FG56" s="202">
        <f>VLOOKUP($B56,RD_15[#All],FG$2,0)/FG$1</f>
        <v>1.968944099378882</v>
      </c>
      <c r="FH56" s="62">
        <f>VLOOKUP($B56,RD_15[#All],FH$2,0)/FH$1</f>
        <v>1.9730848861283641</v>
      </c>
      <c r="FI56" s="62">
        <f>VLOOKUP($B56,RD_15[#All],FI$2,0)/FI$1</f>
        <v>1.9444444444444444</v>
      </c>
      <c r="FJ56" s="62">
        <f>VLOOKUP($B56,RD_15[#All],FJ$2,0)/FJ$1</f>
        <v>2.0016534391534391</v>
      </c>
      <c r="FK56" s="62">
        <f>VLOOKUP($B56,RD_15[#All],FK$2,0)/FK$1</f>
        <v>2.0307108350586609</v>
      </c>
      <c r="FL56" s="62">
        <f>VLOOKUP($B56,RD_15[#All],FL$2,0)/FL$1</f>
        <v>1.9653679653679652</v>
      </c>
      <c r="FM56" s="62">
        <f>VLOOKUP($B56,RD_15[#All],FM$2,0)/FM$1</f>
        <v>1.9440665154950867</v>
      </c>
      <c r="FN56" s="62">
        <f>VLOOKUP($B56,RD_15[#All],FN$2,0)/FN$1</f>
        <v>1.9837490551776265</v>
      </c>
      <c r="FO56" s="62">
        <f>VLOOKUP($B56,RD_15[#All],FO$2,0)/FO$1</f>
        <v>1.9535147392290246</v>
      </c>
      <c r="FP56" s="62">
        <f>VLOOKUP($B56,RD_15[#All],FP$2,0)/FP$1</f>
        <v>1.9497354497354495</v>
      </c>
      <c r="FQ56" s="62">
        <f>VLOOKUP($B56,RD_15[#All],FQ$2,0)/FQ$1</f>
        <v>1.9644746787603926</v>
      </c>
      <c r="FR56" s="62">
        <f>VLOOKUP($B56,RD_15[#All],FR$2,0)/FR$1</f>
        <v>1.9527588813303098</v>
      </c>
      <c r="FS56" s="62">
        <f>VLOOKUP($B56,RD_15[#All],FS$2,0)/FS$1</f>
        <v>1.9674981103552531</v>
      </c>
      <c r="FT56" s="62">
        <f>VLOOKUP($B56,RD_15[#All],FT$2,0)/FT$1</f>
        <v>1.9913076341647769</v>
      </c>
      <c r="FU56" s="62">
        <f>VLOOKUP($B56,RD_15[#All],FU$2,0)/FU$1</f>
        <v>2.012471655328798</v>
      </c>
      <c r="FV56" s="62">
        <f>VLOOKUP($B56,RD_15[#All],FV$2,0)/FV$1</f>
        <v>1.9931972789115644</v>
      </c>
      <c r="FW56" s="62">
        <f>VLOOKUP($B56,RD_15[#All],FW$2,0)/FW$1</f>
        <v>1.9909297052154191</v>
      </c>
      <c r="FX56" s="62">
        <f>VLOOKUP($B56,RD_15[#All],FX$2,0)/FX$1</f>
        <v>2.0045351473922901</v>
      </c>
      <c r="FY56" s="62">
        <f>VLOOKUP($B56,RD_15[#All],FY$2,0)/FY$1</f>
        <v>2.0177626606198031</v>
      </c>
      <c r="FZ56" s="62">
        <f>VLOOKUP($B56,RD_15[#All],FZ$2,0)/FZ$1</f>
        <v>1.9742063492063493</v>
      </c>
      <c r="GA56" s="62">
        <f>VLOOKUP($B56,RD_15[#All],GA$2,0)/GA$1</f>
        <v>2.0101410934744268</v>
      </c>
      <c r="GB56" s="62">
        <f>VLOOKUP($B56,RD_15[#All],GB$2,0)/GB$1</f>
        <v>1.9776334776334779</v>
      </c>
      <c r="GC56" s="62">
        <f>VLOOKUP($B56,RD_15[#All],GC$2,0)/GC$1</f>
        <v>2.0158730158730158</v>
      </c>
      <c r="GD56" s="62">
        <f>VLOOKUP($B56,RD_15[#All],GD$2,0)/GD$1</f>
        <v>2.0154950869236581</v>
      </c>
      <c r="GE56" s="62">
        <f>VLOOKUP($B56,RD_15[#All],GE$2,0)/GE$1</f>
        <v>2.0222978080120937</v>
      </c>
      <c r="GF56" s="62">
        <f>VLOOKUP($B56,RD_15[#All],GF$2,0)/GF$1</f>
        <v>2.0052910052910051</v>
      </c>
      <c r="GG56" s="62">
        <f>VLOOKUP($B56,RD_15[#All],GG$2,0)/GG$1</f>
        <v>1.9928193499622067</v>
      </c>
      <c r="GH56" s="62">
        <f>VLOOKUP($B56,RD_15[#All],GH$2,0)/GH$1</f>
        <v>2.013227513227513</v>
      </c>
      <c r="GI56" s="62">
        <f>VLOOKUP($B56,RD_15[#All],GI$2,0)/GI$1</f>
        <v>1.9969765684051395</v>
      </c>
      <c r="GJ56" s="62">
        <f>VLOOKUP($B56,RD_15[#All],GJ$2,0)/GJ$1</f>
        <v>2.0105820105820102</v>
      </c>
      <c r="GK56" s="62">
        <f>VLOOKUP($B56,RD_15[#All],GK$2,0)/GK$1</f>
        <v>1.9637188208616778</v>
      </c>
      <c r="GL56" s="62">
        <f>VLOOKUP($B56,RD_15[#All],GL$2,0)/GL$1</f>
        <v>2.0007558578987146</v>
      </c>
      <c r="GM56" s="62">
        <f>VLOOKUP($B56,RD_15[#All],GM$2,0)/GM$1</f>
        <v>1.9678760393046106</v>
      </c>
      <c r="GN56" s="62">
        <f>VLOOKUP($B56,RD_15[#All],GN$2,0)/GN$1</f>
        <v>1.9882842025699168</v>
      </c>
      <c r="GO56" s="62">
        <f>VLOOKUP($B56,RD_15[#All],GO$2,0)/GO$1</f>
        <v>1.9857142857142855</v>
      </c>
      <c r="GP56" s="62">
        <f>VLOOKUP($B56,RD_15[#All],GP$2,0)/GP$1</f>
        <v>1.9702380952380953</v>
      </c>
      <c r="GQ56" s="62">
        <f>VLOOKUP($B56,RD_15[#All],GQ$2,0)/GQ$1</f>
        <v>2.0186507936507936</v>
      </c>
      <c r="GR56" s="62">
        <f>VLOOKUP($B56,RD_15[#All],GR$2,0)/GR$1</f>
        <v>1.9469660774008601</v>
      </c>
      <c r="GS56" s="62">
        <f>VLOOKUP($B56,RD_15[#All],GS$2,0)/GS$1</f>
        <v>1.9935980434469858</v>
      </c>
      <c r="GT56" s="62">
        <f>VLOOKUP($B56,RD_15[#All],GT$2,0)/GT$1</f>
        <v>1.9619309262166402</v>
      </c>
      <c r="GU56" s="62">
        <f>VLOOKUP($B56,RD_15[#All],GU$2,0)/GU$1</f>
        <v>1.9751315160210428</v>
      </c>
      <c r="GV56" s="62">
        <f>VLOOKUP($B56,RD_15[#All],GV$2,0)/GV$1</f>
        <v>1.9964507542147294</v>
      </c>
      <c r="GW56" s="62">
        <f>VLOOKUP($B56,RD_15[#All],GW$2,0)/GW$1</f>
        <v>2.0158347676419965</v>
      </c>
      <c r="GX56" s="62">
        <f>VLOOKUP($B56,RD_15[#All],GX$2,0)/GX$1</f>
        <v>1.968864468864469</v>
      </c>
      <c r="GY56" s="62">
        <f>VLOOKUP($B56,RD_15[#All],GY$2,0)/GY$1</f>
        <v>2.0104429731758926</v>
      </c>
      <c r="GZ56" s="62">
        <f>VLOOKUP($B56,RD_15[#All],GZ$2,0)/GZ$1</f>
        <v>2.0279434850863423</v>
      </c>
      <c r="HA56" s="62">
        <f>VLOOKUP($B56,RD_15[#All],HA$2,0)/HA$1</f>
        <v>2.0285304757354448</v>
      </c>
      <c r="HB56" s="62">
        <f>VLOOKUP($B56,RD_15[#All],HB$2,0)/HB$1</f>
        <v>1.9844441273012705</v>
      </c>
      <c r="HC56" s="62">
        <f>VLOOKUP($B56,RD_15[#All],HC$2,0)/HC$1</f>
        <v>1.9872984158698446</v>
      </c>
      <c r="HD56" s="62">
        <f>VLOOKUP($B56,RD_15[#All],HD$2,0)/HD$1</f>
        <v>1.9787695297899377</v>
      </c>
      <c r="HE56" s="62">
        <f>VLOOKUP($B56,RD_15[#All],HE$2,0)/HE$1</f>
        <v>1.9824585352535664</v>
      </c>
      <c r="HF56" s="62">
        <f>VLOOKUP($B56,RD_15[#All],HF$2,0)/HF$1</f>
        <v>1.9552270933486402</v>
      </c>
      <c r="HG56" s="62">
        <f>VLOOKUP($B56,RD_15[#All],HG$2,0)/HG$1</f>
        <v>1.9783490319204604</v>
      </c>
      <c r="HH56" s="62">
        <f>VLOOKUP($B56,RD_15[#All],HH$2,0)/HH$1</f>
        <v>1.9980376766091053</v>
      </c>
      <c r="HI56" s="62">
        <f>VLOOKUP($B56,RD_15[#All],HI$2,0)/HI$1</f>
        <v>1.997252747252747</v>
      </c>
      <c r="HJ56" s="62">
        <f>VLOOKUP($B56,RD_15[#All],HJ$2,0)/HJ$1</f>
        <v>2.0230945230945228</v>
      </c>
      <c r="HK56" s="62">
        <f>VLOOKUP($B56,RD_15[#All],HK$2,0)/HK$1</f>
        <v>2.0061141865653145</v>
      </c>
      <c r="HL56" s="62">
        <f>VLOOKUP($B56,RD_15[#All],HL$2,0)/HL$1</f>
        <v>1.987179487179487</v>
      </c>
      <c r="HM56" s="62">
        <f>VLOOKUP($B56,RD_15[#All],HM$2,0)/HM$1</f>
        <v>1.9557823129251701</v>
      </c>
      <c r="HN56" s="62">
        <f>VLOOKUP($B56,RD_15[#All],HN$2,0)/HN$1</f>
        <v>1.9411223551057954</v>
      </c>
      <c r="HO56" s="62">
        <f>VLOOKUP($B56,RD_15[#All],HO$2,0)/HO$1</f>
        <v>1.9733210671573136</v>
      </c>
      <c r="HP56" s="62">
        <f>VLOOKUP($B56,RD_15[#All],HP$2,0)/HP$1</f>
        <v>1.9428046700773971</v>
      </c>
      <c r="HQ56" s="62">
        <f>VLOOKUP($B56,RD_15[#All],HQ$2,0)/HQ$1</f>
        <v>1.9019248395967001</v>
      </c>
      <c r="HR56" s="62">
        <f>VLOOKUP($B56,RD_15[#All],HR$2,0)/HR$1</f>
        <v>1.8988587170405351</v>
      </c>
      <c r="HS56" s="62">
        <f>VLOOKUP($B56,RD_15[#All],HS$2,0)/HS$1</f>
        <v>1.9664115646258504</v>
      </c>
      <c r="HT56" s="62">
        <f>VLOOKUP($B56,RD_15[#All],HT$2,0)/HT$1</f>
        <v>1.9324168836674138</v>
      </c>
      <c r="HU56" s="62">
        <f>VLOOKUP($B56,RD_15[#All],HU$2,0)/HU$1</f>
        <v>1.9480519480519483</v>
      </c>
      <c r="HV56" s="62">
        <f>VLOOKUP($B56,RD_15[#All],HV$2,0)/HV$1</f>
        <v>1.9844441273012705</v>
      </c>
      <c r="HW56" s="62">
        <f>VLOOKUP($B56,RD_15[#All],HW$2,0)/HW$1</f>
        <v>1.9807692307692306</v>
      </c>
      <c r="HX56" s="62">
        <f>VLOOKUP($B56,RD_15[#All],HX$2,0)/HX$1</f>
        <v>1.9721350078492934</v>
      </c>
      <c r="HY56" s="62">
        <f>VLOOKUP($B56,RD_15[#All],HY$2,0)/HY$1</f>
        <v>1.9705651491365777</v>
      </c>
      <c r="HZ56" s="62">
        <f>VLOOKUP($B56,RD_15[#All],HZ$2,0)/HZ$1</f>
        <v>1.9212080436570231</v>
      </c>
      <c r="IA56" s="62">
        <f>VLOOKUP($B56,RD_15[#All],IA$2,0)/IA$1</f>
        <v>1.997252747252747</v>
      </c>
      <c r="IB56" s="62">
        <f>VLOOKUP($B56,RD_15[#All],IB$2,0)/IB$1</f>
        <v>1.9526052179113402</v>
      </c>
      <c r="IC56" s="62">
        <f>VLOOKUP($B56,RD_15[#All],IC$2,0)/IC$1</f>
        <v>2.0105965463108317</v>
      </c>
      <c r="ID56" s="62">
        <f>VLOOKUP($B56,RD_15[#All],ID$2,0)/ID$1</f>
        <v>1.9827315541601254</v>
      </c>
      <c r="IE56" s="62">
        <f>VLOOKUP($B56,RD_15[#All],IE$2,0)/IE$1</f>
        <v>1.9815541601255886</v>
      </c>
      <c r="IF56" s="62">
        <f>VLOOKUP($B56,RD_15[#All],IF$2,0)/IF$1</f>
        <v>1.9874411302982731</v>
      </c>
      <c r="IG56" s="62">
        <f>VLOOKUP($B56,RD_15[#All],IG$2,0)/IG$1</f>
        <v>1.9357853031322416</v>
      </c>
      <c r="IH56" s="62">
        <f>VLOOKUP($B56,RD_15[#All],IH$2,0)/IH$1</f>
        <v>1.9312999925244823</v>
      </c>
      <c r="II56" s="62">
        <f>VLOOKUP($B56,RD_15[#All],II$2,0)/II$1</f>
        <v>1.9384017343201017</v>
      </c>
      <c r="IJ56" s="62">
        <f>VLOOKUP($B56,RD_15[#All],IJ$2,0)/IJ$1</f>
        <v>1.9503625626074603</v>
      </c>
      <c r="IK56" s="62">
        <f>VLOOKUP($B56,RD_15[#All],IK$2,0)/IK$1</f>
        <v>2.0455259026687598</v>
      </c>
      <c r="IL56" s="62">
        <f>VLOOKUP($B56,RD_15[#All],IL$2,0)/IL$1</f>
        <v>2.0408163265306123</v>
      </c>
      <c r="IM56" s="62">
        <f>VLOOKUP($B56,RD_15[#All],IM$2,0)/IM$1</f>
        <v>1.9831240188383046</v>
      </c>
      <c r="IN56" s="62">
        <f>VLOOKUP($B56,RD_15[#All],IN$2,0)/IN$1</f>
        <v>1.9769006503700379</v>
      </c>
      <c r="IO56" s="62">
        <f>VLOOKUP($B56,RD_15[#All],IO$2,0)/IO$1</f>
        <v>1.9897959183673468</v>
      </c>
      <c r="IP56" s="62">
        <f>VLOOKUP($B56,RD_15[#All],IP$2,0)/IP$1</f>
        <v>1.9241982507288626</v>
      </c>
      <c r="IQ56" s="62">
        <f>VLOOKUP($B56,RD_15[#All],IQ$2,0)/IQ$1</f>
        <v>1.9717425431711144</v>
      </c>
      <c r="IR56" s="62">
        <f>VLOOKUP($B56,RD_15[#All],IR$2,0)/IR$1</f>
        <v>1.9443821484637811</v>
      </c>
      <c r="IS56" s="62">
        <f>VLOOKUP($B56,RD_15[#All],IS$2,0)/IS$1</f>
        <v>1.9821335127457573</v>
      </c>
      <c r="IT56" s="62">
        <f>VLOOKUP($B56,RD_15[#All],IT$2,0)/IT$1</f>
        <v>1.9522314420273601</v>
      </c>
      <c r="IU56" s="62">
        <f>VLOOKUP($B56,RD_15[#All],IU$2,0)/IU$1</f>
        <v>2.0191373252597744</v>
      </c>
      <c r="IV56" s="62">
        <f>VLOOKUP($B56,RD_15[#All],IV$2,0)/IV$1</f>
        <v>1.9903565821933167</v>
      </c>
      <c r="IW56" s="62">
        <f>VLOOKUP($B56,RD_15[#All],IW$2,0)/IW$1</f>
        <v>1.9541003214472599</v>
      </c>
      <c r="IX56" s="62">
        <f>VLOOKUP($B56,RD_15[#All],IX$2,0)/IX$1</f>
        <v>1.9649398220826793</v>
      </c>
      <c r="IY56" s="62">
        <f>VLOOKUP($B56,RD_15[#All],IY$2,0)/IY$1</f>
        <v>1.9828810645137174</v>
      </c>
      <c r="IZ56" s="62">
        <f>VLOOKUP($B56,RD_15[#All],IZ$2,0)/IZ$1</f>
        <v>1.9134436991579848</v>
      </c>
      <c r="JA56" s="62">
        <f>VLOOKUP($B56,RD_15[#All],JA$2,0)/JA$1</f>
        <v>1.8891696257853043</v>
      </c>
      <c r="JB56" s="62">
        <f>VLOOKUP($B56,RD_15[#All],JB$2,0)/JB$1</f>
        <v>1.9258071121425158</v>
      </c>
      <c r="JC56" s="62">
        <f>VLOOKUP($B56,RD_15[#All],JC$2,0)/JC$1</f>
        <v>1.9265694265694262</v>
      </c>
      <c r="JD56" s="62">
        <f>VLOOKUP($B56,RD_15[#All],JD$2,0)/JD$1</f>
        <v>1.9526768642447419</v>
      </c>
      <c r="JE56" s="62">
        <f>VLOOKUP($B56,RD_15[#All],JE$2,0)/JE$1</f>
        <v>1.9655939298796443</v>
      </c>
      <c r="JF56" s="62">
        <f>VLOOKUP($B56,RD_15[#All],JF$2,0)/JF$1</f>
        <v>1.947798720623952</v>
      </c>
      <c r="JG56" s="62">
        <f>VLOOKUP($B56,RD_15[#All],JG$2,0)/JG$1</f>
        <v>1.9448148528054157</v>
      </c>
      <c r="JH56" s="62">
        <f>VLOOKUP($B56,RD_15[#All],JH$2,0)/JH$1</f>
        <v>1.9569715998287429</v>
      </c>
      <c r="JI56" s="62">
        <f>VLOOKUP($B56,RD_15[#All],JI$2,0)/JI$1</f>
        <v>1.9554979182308376</v>
      </c>
      <c r="JJ56" s="62">
        <f>VLOOKUP($B56,RD_15[#All],JJ$2,0)/JJ$1</f>
        <v>1.9326325848064978</v>
      </c>
      <c r="JK56" s="62">
        <f>VLOOKUP($B56,RD_15[#All],JK$2,0)/JK$1</f>
        <v>1.954830883402312</v>
      </c>
      <c r="JL56" s="62">
        <f>VLOOKUP($B56,RD_15[#All],JL$2,0)/JL$1</f>
        <v>1.9665835084033616</v>
      </c>
      <c r="JM56" s="62">
        <f>VLOOKUP($B56,RD_15[#All],JM$2,0)/JM$1</f>
        <v>1.9137095718213959</v>
      </c>
      <c r="JN56" s="62">
        <f>VLOOKUP($B56,RD_15[#All],JN$2,0)/JN$1</f>
        <v>1.9160086145010764</v>
      </c>
      <c r="JO56" s="62">
        <f>VLOOKUP($B56,RD_15[#All],JO$2,0)/JO$1</f>
        <v>1.9497184758412989</v>
      </c>
      <c r="JP56" s="62">
        <f>VLOOKUP($B56,RD_15[#All],JP$2,0)/JP$1</f>
        <v>1.9404107796964938</v>
      </c>
      <c r="JQ56" s="62">
        <f>VLOOKUP($B56,RD_15[#All],JQ$2,0)/JQ$1</f>
        <v>2.3765916623059482</v>
      </c>
      <c r="JR56" s="62">
        <f>VLOOKUP($B56,RD_15[#All],JR$2,0)/JR$1</f>
        <v>1.9522937380080236</v>
      </c>
      <c r="JS56" s="62">
        <f>VLOOKUP($B56,RD_15[#All],JS$2,0)/JS$1</f>
        <v>1.9452597092348647</v>
      </c>
      <c r="JT56" s="62">
        <f>VLOOKUP($B56,RD_15[#All],JT$2,0)/JT$1</f>
        <v>1.9416673552011898</v>
      </c>
      <c r="JU56" s="62">
        <f>VLOOKUP($B56,RD_15[#All],JU$2,0)/JU$1</f>
        <v>1.6933066933066936</v>
      </c>
      <c r="JV56" s="62">
        <f>VLOOKUP($B56,RD_15[#All],JV$2,0)/JV$1</f>
        <v>1.9070294784580497</v>
      </c>
      <c r="JW56" s="62">
        <f>VLOOKUP($B56,RD_15[#All],JW$2,0)/JW$1</f>
        <v>1.8877551020408161</v>
      </c>
      <c r="JX56" s="62">
        <f>VLOOKUP($B56,RD_15[#All],JX$2,0)/JX$1</f>
        <v>1.873771730914588</v>
      </c>
      <c r="JY56" s="62">
        <f>VLOOKUP($B56,RD_15[#All],JY$2,0)/JY$1</f>
        <v>1.883975812547241</v>
      </c>
      <c r="JZ56" s="62">
        <f>VLOOKUP($B56,RD_15[#All],JZ$2,0)/JZ$1</f>
        <v>1.8461829176114888</v>
      </c>
      <c r="KA56" s="62">
        <f>VLOOKUP($B56,RD_15[#All],KA$2,0)/KA$1</f>
        <v>1.8605442176870748</v>
      </c>
      <c r="KB56" s="62">
        <f>VLOOKUP($B56,RD_15[#All],KB$2,0)/KB$1</f>
        <v>1.8835978835978833</v>
      </c>
      <c r="KC56" s="62">
        <f>VLOOKUP($B56,RD_15[#All],KC$2,0)/KC$1</f>
        <v>1.857898715041572</v>
      </c>
      <c r="KD56" s="62">
        <f>VLOOKUP($B56,RD_15[#All],KD$2,0)/KD$1</f>
        <v>1.8616780045351473</v>
      </c>
      <c r="KE56" s="62">
        <f>VLOOKUP($B56,RD_15[#All],KE$2,0)/KE$1</f>
        <v>1.9334845049130762</v>
      </c>
      <c r="KF56" s="62">
        <f>VLOOKUP($B56,RD_15[#All],KF$2,0)/KF$1</f>
        <v>1.8964803312629399</v>
      </c>
      <c r="KG56" s="62">
        <f>VLOOKUP($B56,RD_15[#All],KG$2,0)/KG$1</f>
        <v>1.9183673469387754</v>
      </c>
      <c r="KH56" s="62">
        <f>VLOOKUP($B56,RD_15[#All],KH$2,0)/KH$1</f>
        <v>1.9168556311413452</v>
      </c>
      <c r="KI56" s="62">
        <f>VLOOKUP($B56,RD_15[#All],KI$2,0)/KI$1</f>
        <v>1.9444444444444444</v>
      </c>
      <c r="KJ56" s="62">
        <f>VLOOKUP($B56,RD_15[#All],KJ$2,0)/KJ$1</f>
        <v>1.9019841269841271</v>
      </c>
      <c r="KK56" s="62">
        <f>VLOOKUP($B56,RD_15[#All],KK$2,0)/KK$1</f>
        <v>1.8718253968253968</v>
      </c>
      <c r="KL56" s="62">
        <f>VLOOKUP($B56,RD_15[#All],KL$2,0)/KL$1</f>
        <v>1.8763318112633181</v>
      </c>
      <c r="KM56" s="62">
        <f>VLOOKUP($B56,RD_15[#All],KM$2,0)/KM$1</f>
        <v>1.9238964992389649</v>
      </c>
      <c r="KN56" s="62">
        <f>VLOOKUP($B56,RD_15[#All],KN$2,0)/KN$1</f>
        <v>1.8968524838832006</v>
      </c>
      <c r="KO56" s="62">
        <f>VLOOKUP($B56,RD_15[#All],KO$2,0)/KO$1</f>
        <v>1.8976109215017065</v>
      </c>
      <c r="KP56" s="62">
        <f>VLOOKUP($B56,RD_15[#All],KP$2,0)/KP$1</f>
        <v>1.926810769814183</v>
      </c>
      <c r="KQ56" s="62">
        <f>VLOOKUP($B56,RD_15[#All],KQ$2,0)/KQ$1</f>
        <v>1.8691588785046731</v>
      </c>
      <c r="KR56" s="62">
        <f>VLOOKUP($B56,RD_15[#All],KR$2,0)/KR$1</f>
        <v>1.8979901403109596</v>
      </c>
      <c r="KS56" s="62">
        <f>VLOOKUP($B56,RD_15[#All],KS$2,0)/KS$1</f>
        <v>1.883200606750095</v>
      </c>
      <c r="KT56" s="62">
        <f>VLOOKUP($B56,RD_15[#All],KT$2,0)/KT$1</f>
        <v>1.9290860826697005</v>
      </c>
      <c r="KU56" s="62">
        <f>VLOOKUP($B56,RD_15[#All],KU$2,0)/KU$1</f>
        <v>1.914296549108836</v>
      </c>
      <c r="KV56" s="62">
        <f>VLOOKUP($B56,RD_15[#All],KV$2,0)/KV$1</f>
        <v>1.9140461215932913</v>
      </c>
      <c r="KW56" s="62">
        <f>VLOOKUP($B56,RD_15[#All],KW$2,0)/KW$1</f>
        <v>1.9165718619643535</v>
      </c>
      <c r="KX56" s="62">
        <f>VLOOKUP($B56,RD_15[#All],KX$2,0)/KX$1</f>
        <v>1.9497354497354495</v>
      </c>
      <c r="KY56" s="62">
        <f>VLOOKUP($B56,RD_15[#All],KY$2,0)/KY$1</f>
        <v>1.928968253968254</v>
      </c>
      <c r="KZ56" s="62">
        <f>VLOOKUP($B56,RD_15[#All],KZ$2,0)/KZ$1</f>
        <v>1.913888888888889</v>
      </c>
      <c r="LA56" s="62">
        <f>VLOOKUP($B56,RD_15[#All],LA$2,0)/LA$1</f>
        <v>1.9627158555729984</v>
      </c>
      <c r="LB56" s="62">
        <f>VLOOKUP($B56,RD_15[#All],LB$2,0)/LB$1</f>
        <v>1.9142038086137465</v>
      </c>
      <c r="LC56" s="62">
        <f>VLOOKUP($B56,RD_15[#All],LC$2,0)/LC$1</f>
        <v>1.9424603174603174</v>
      </c>
      <c r="LD56" s="62">
        <f>VLOOKUP($B56,RD_15[#All],LD$2,0)/LD$1</f>
        <v>1.8935486282425058</v>
      </c>
      <c r="LE56" s="62">
        <f>VLOOKUP($B56,RD_15[#All],LE$2,0)/LE$1</f>
        <v>1.8800926964192268</v>
      </c>
      <c r="LF56" s="62">
        <f>VLOOKUP($B56,RD_15[#All],LF$2,0)/LF$1</f>
        <v>1.8853255587949462</v>
      </c>
      <c r="LG56" s="62">
        <f>VLOOKUP($B56,RD_15[#All],LG$2,0)/LG$1</f>
        <v>1.9218253968253969</v>
      </c>
      <c r="LH56" s="62">
        <f>VLOOKUP($B56,RD_15[#All],LH$2,0)/LH$1</f>
        <v>1.8565644881434353</v>
      </c>
      <c r="LI56" s="62">
        <f>VLOOKUP($B56,RD_15[#All],LI$2,0)/LI$1</f>
        <v>1.9582118561710395</v>
      </c>
      <c r="LJ56" s="62">
        <f>VLOOKUP($B56,RD_15[#All],LJ$2,0)/LJ$1</f>
        <v>1.9327101469958616</v>
      </c>
      <c r="LK56" s="62">
        <f>VLOOKUP($B56,RD_15[#All],LK$2,0)/LK$1</f>
        <v>1.8697017268445839</v>
      </c>
      <c r="LL56" s="62">
        <f>VLOOKUP($B56,RD_15[#All],LL$2,0)/LL$1</f>
        <v>1.9022762951334378</v>
      </c>
      <c r="LM56" s="62">
        <f>VLOOKUP($B56,RD_15[#All],LM$2,0)/LM$1</f>
        <v>1.9608282873588996</v>
      </c>
      <c r="LN56" s="62">
        <f>VLOOKUP($B56,RD_15[#All],LN$2,0)/LN$1</f>
        <v>1.9406443896239816</v>
      </c>
      <c r="LO56" s="62">
        <f>VLOOKUP($B56,RD_15[#All],LO$2,0)/LO$1</f>
        <v>1.9223293713089629</v>
      </c>
      <c r="LP56" s="62">
        <f>VLOOKUP($B56,RD_15[#All],LP$2,0)/LP$1</f>
        <v>1.9316737684084619</v>
      </c>
      <c r="LQ56" s="62">
        <f>VLOOKUP($B56,RD_15[#All],LQ$2,0)/LQ$1</f>
        <v>1.9354115272482617</v>
      </c>
      <c r="LR56" s="62">
        <f>VLOOKUP($B56,RD_15[#All],LR$2,0)/LR$1</f>
        <v>1.9346639754803019</v>
      </c>
      <c r="LS56" s="62">
        <f>VLOOKUP($B56,RD_15[#All],LS$2,0)/LS$1</f>
        <v>1.9554712388588609</v>
      </c>
      <c r="LT56" s="62">
        <f>VLOOKUP($B56,RD_15[#All],LT$2,0)/LT$1</f>
        <v>1.9156200941915227</v>
      </c>
      <c r="LU56" s="62">
        <f>VLOOKUP($B56,RD_15[#All],LU$2,0)/LU$1</f>
        <v>1.9474097331240188</v>
      </c>
      <c r="LV56" s="62">
        <f>VLOOKUP($B56,RD_15[#All],LV$2,0)/LV$1</f>
        <v>1.9242543171114599</v>
      </c>
      <c r="LW56" s="62">
        <f>VLOOKUP($B56,RD_15[#All],LW$2,0)/LW$1</f>
        <v>2.007064364207221</v>
      </c>
      <c r="LX56" s="62">
        <f>VLOOKUP($B56,RD_15[#All],LX$2,0)/LX$1</f>
        <v>1.997645211930926</v>
      </c>
      <c r="LY56" s="62">
        <f>VLOOKUP($B56,RD_15[#All],LY$2,0)/LY$1</f>
        <v>2.0133437990580845</v>
      </c>
      <c r="LZ56" s="62">
        <f>VLOOKUP($B56,RD_15[#All],LZ$2,0)/LZ$1</f>
        <v>1.8991552665022051</v>
      </c>
      <c r="MA56" s="62">
        <f>VLOOKUP($B56,RD_15[#All],MA$2,0)/MA$1</f>
        <v>1.8950437317784254</v>
      </c>
      <c r="MB56" s="62">
        <f>VLOOKUP($B56,RD_15[#All],MB$2,0)/MB$1</f>
        <v>1.9488674590715405</v>
      </c>
      <c r="MC56" s="62">
        <f>VLOOKUP($B56,RD_15[#All],MC$2,0)/MC$1</f>
        <v>1.8524332810047095</v>
      </c>
      <c r="MD56" s="62">
        <f>VLOOKUP($B56,RD_15[#All],MD$2,0)/MD$1</f>
        <v>1.9055094565298647</v>
      </c>
      <c r="ME56" s="62">
        <f>VLOOKUP($B56,RD_15[#All],ME$2,0)/ME$1</f>
        <v>1.9346639754803019</v>
      </c>
      <c r="MF56" s="62">
        <f>VLOOKUP($B56,RD_15[#All],MF$2,0)/MF$1</f>
        <v>1.8879419899828063</v>
      </c>
      <c r="MG56" s="62">
        <f>VLOOKUP($B56,RD_15[#All],MG$2,0)/MG$1</f>
        <v>1.9290573372206026</v>
      </c>
      <c r="MH56" s="62">
        <f>VLOOKUP($B56,RD_15[#All],MH$2,0)/MH$1</f>
        <v>1.9511101143754204</v>
      </c>
      <c r="MI56" s="62">
        <f>VLOOKUP($B56,RD_15[#All],MI$2,0)/MI$1</f>
        <v>1.8976601629662853</v>
      </c>
      <c r="MJ56" s="62">
        <f>VLOOKUP($B56,RD_15[#All],MJ$2,0)/MJ$1</f>
        <v>1.8426216640502353</v>
      </c>
      <c r="MK56" s="62">
        <f>VLOOKUP($B56,RD_15[#All],MK$2,0)/MK$1</f>
        <v>1.8720565149136577</v>
      </c>
      <c r="ML56" s="62">
        <f>VLOOKUP($B56,RD_15[#All],ML$2,0)/ML$1</f>
        <v>1.9384017343201017</v>
      </c>
      <c r="MM56" s="62">
        <f>VLOOKUP($B56,RD_15[#All],MM$2,0)/MM$1</f>
        <v>1.8987028009584401</v>
      </c>
      <c r="MN56" s="62">
        <f>VLOOKUP($B56,RD_15[#All],MN$2,0)/MN$1</f>
        <v>1.912087912087912</v>
      </c>
      <c r="MO56" s="62">
        <f>VLOOKUP($B56,RD_15[#All],MO$2,0)/MO$1</f>
        <v>1.95447409733124</v>
      </c>
      <c r="MP56" s="62">
        <f>VLOOKUP($B56,RD_15[#All],MP$2,0)/MP$1</f>
        <v>1.9387755102040818</v>
      </c>
      <c r="MQ56" s="62">
        <f>VLOOKUP($B56,RD_15[#All],MQ$2,0)/MQ$1</f>
        <v>1.9021454735740448</v>
      </c>
      <c r="MR56" s="62">
        <f>VLOOKUP($B56,RD_15[#All],MR$2,0)/MR$1</f>
        <v>1.9017716976900649</v>
      </c>
      <c r="MS56" s="62">
        <f>VLOOKUP($B56,RD_15[#All],MS$2,0)/MS$1</f>
        <v>1.9415227629513343</v>
      </c>
      <c r="MT56" s="62">
        <f>VLOOKUP($B56,RD_15[#All],MT$2,0)/MT$1</f>
        <v>1.8281718281718282</v>
      </c>
      <c r="MU56" s="62">
        <f>VLOOKUP($B56,RD_15[#All],MU$2,0)/MU$1</f>
        <v>1.9421394931599012</v>
      </c>
      <c r="MV56" s="62">
        <f>VLOOKUP($B56,RD_15[#All],MV$2,0)/MV$1</f>
        <v>1.926644783787641</v>
      </c>
      <c r="MW56" s="62">
        <f>VLOOKUP($B56,RD_15[#All],MW$2,0)/MW$1</f>
        <v>1.8971742543171113</v>
      </c>
      <c r="MX56" s="62">
        <f>VLOOKUP($B56,RD_15[#All],MX$2,0)/MX$1</f>
        <v>1.9174702848172234</v>
      </c>
      <c r="MY56" s="62">
        <f>VLOOKUP($B56,RD_15[#All],MY$2,0)/MY$1</f>
        <v>1.8979591836734695</v>
      </c>
      <c r="MZ56" s="62">
        <f>VLOOKUP($B56,RD_15[#All],MZ$2,0)/MZ$1</f>
        <v>1.9509419152276295</v>
      </c>
      <c r="NA56" s="62">
        <f>VLOOKUP($B56,RD_15[#All],NA$2,0)/NA$1</f>
        <v>1.9288606130711392</v>
      </c>
      <c r="NB56" s="62">
        <f>VLOOKUP($B56,RD_15[#All],NB$2,0)/NB$1</f>
        <v>1.9427001569858713</v>
      </c>
      <c r="NC56" s="62">
        <f>VLOOKUP($B56,RD_15[#All],NC$2,0)/NC$1</f>
        <v>1.9599686028257455</v>
      </c>
      <c r="ND56" s="62">
        <f>VLOOKUP($B56,RD_15[#All],ND$2,0)/ND$1</f>
        <v>1.9324960753532181</v>
      </c>
      <c r="NE56" s="62">
        <f>IFERROR(AVERAGEIF(Inv_SY_B20[[#This Row],[BLK1_INV1]:[BLK12_INV31]],"&gt;"&amp;0.1,Inv_SY_B20[[#This Row],[BLK1_INV1]:[BLK12_INV31]]),"")</f>
        <v>1.9316025854949221</v>
      </c>
    </row>
    <row r="57" spans="2:369" x14ac:dyDescent="0.35">
      <c r="B57" s="86">
        <f t="shared" si="7"/>
        <v>45798</v>
      </c>
      <c r="C57" s="62">
        <f>VLOOKUP($B57,RD_15[#All],C$2,0)/C$1</f>
        <v>1.2336523125996808</v>
      </c>
      <c r="D57" s="62">
        <f>VLOOKUP($B57,RD_15[#All],D$2,0)/D$1</f>
        <v>1.1953748006379585</v>
      </c>
      <c r="E57" s="62">
        <f>VLOOKUP($B57,RD_15[#All],E$2,0)/E$1</f>
        <v>1.2515151515151515</v>
      </c>
      <c r="F57" s="62">
        <f>VLOOKUP($B57,RD_15[#All],F$2,0)/F$1</f>
        <v>1.25</v>
      </c>
      <c r="G57" s="62">
        <f>VLOOKUP($B57,RD_15[#All],G$2,0)/G$1</f>
        <v>1.2257575757575758</v>
      </c>
      <c r="H57" s="62">
        <f>VLOOKUP($B57,RD_15[#All],H$2,0)/H$1</f>
        <v>1.1753986332574033</v>
      </c>
      <c r="I57" s="62">
        <f>VLOOKUP($B57,RD_15[#All],I$2,0)/I$1</f>
        <v>1.2884468247895946</v>
      </c>
      <c r="J57" s="62">
        <f>VLOOKUP($B57,RD_15[#All],J$2,0)/J$1</f>
        <v>1.1924242424242424</v>
      </c>
      <c r="K57" s="62">
        <f>VLOOKUP($B57,RD_15[#All],K$2,0)/K$1</f>
        <v>1.2560606060606061</v>
      </c>
      <c r="L57" s="62">
        <f>VLOOKUP($B57,RD_15[#All],L$2,0)/L$1</f>
        <v>1.2348484848484849</v>
      </c>
      <c r="M57" s="62">
        <f>VLOOKUP($B57,RD_15[#All],M$2,0)/M$1</f>
        <v>1.262121212121212</v>
      </c>
      <c r="N57" s="62">
        <f>VLOOKUP($B57,RD_15[#All],N$2,0)/N$1</f>
        <v>1.2507575757575757</v>
      </c>
      <c r="O57" s="62">
        <f>VLOOKUP($B57,RD_15[#All],O$2,0)/O$1</f>
        <v>1.2583333333333333</v>
      </c>
      <c r="P57" s="62">
        <f>VLOOKUP($B57,RD_15[#All],P$2,0)/P$1</f>
        <v>1.2469696969696968</v>
      </c>
      <c r="Q57" s="62">
        <f>VLOOKUP($B57,RD_15[#All],Q$2,0)/Q$1</f>
        <v>1.2742424242424242</v>
      </c>
      <c r="R57" s="62">
        <f>VLOOKUP($B57,RD_15[#All],R$2,0)/R$1</f>
        <v>1.268939393939394</v>
      </c>
      <c r="S57" s="62">
        <f>VLOOKUP($B57,RD_15[#All],S$2,0)/S$1</f>
        <v>1.2368421052631577</v>
      </c>
      <c r="T57" s="62">
        <f>VLOOKUP($B57,RD_15[#All],T$2,0)/T$1</f>
        <v>1.2759170653907494</v>
      </c>
      <c r="U57" s="62">
        <f>VLOOKUP($B57,RD_15[#All],U$2,0)/U$1</f>
        <v>1.268939393939394</v>
      </c>
      <c r="V57" s="62">
        <f>VLOOKUP($B57,RD_15[#All],V$2,0)/V$1</f>
        <v>1.2795454545454545</v>
      </c>
      <c r="W57" s="62">
        <f>VLOOKUP($B57,RD_15[#All],W$2,0)/W$1</f>
        <v>1.3204545454545455</v>
      </c>
      <c r="X57" s="62">
        <f>VLOOKUP($B57,RD_15[#All],X$2,0)/X$1</f>
        <v>1.3045454545454545</v>
      </c>
      <c r="Y57" s="62">
        <f>VLOOKUP($B57,RD_15[#All],Y$2,0)/Y$1</f>
        <v>1.2984848484848486</v>
      </c>
      <c r="Z57" s="62">
        <f>VLOOKUP($B57,RD_15[#All],Z$2,0)/Z$1</f>
        <v>1.2939393939393939</v>
      </c>
      <c r="AA57" s="62">
        <f>VLOOKUP($B57,RD_15[#All],AA$2,0)/AA$1</f>
        <v>1.2886363636363636</v>
      </c>
      <c r="AB57" s="62">
        <f>VLOOKUP($B57,RD_15[#All],AB$2,0)/AB$1</f>
        <v>1.2848484848484849</v>
      </c>
      <c r="AC57" s="62">
        <f>VLOOKUP($B57,RD_15[#All],AC$2,0)/AC$1</f>
        <v>1.3242424242424242</v>
      </c>
      <c r="AD57" s="62">
        <f>VLOOKUP($B57,RD_15[#All],AD$2,0)/AD$1</f>
        <v>1.3166666666666667</v>
      </c>
      <c r="AE57" s="62">
        <f>VLOOKUP($B57,RD_15[#All],AE$2,0)/AE$1</f>
        <v>1.3401515151515151</v>
      </c>
      <c r="AF57" s="62">
        <f>VLOOKUP($B57,RD_15[#All],AF$2,0)/AF$1</f>
        <v>1.3189393939393939</v>
      </c>
      <c r="AG57" s="62">
        <f>VLOOKUP($B57,RD_15[#All],AG$2,0)/AG$1</f>
        <v>1.3098484848484848</v>
      </c>
      <c r="AH57" s="62">
        <f>VLOOKUP($B57,RD_15[#All],AH$2,0)/AH$1</f>
        <v>1.2765151515151516</v>
      </c>
      <c r="AI57" s="62">
        <f>VLOOKUP($B57,RD_15[#All],AI$2,0)/AI$1</f>
        <v>1.2356060606060606</v>
      </c>
      <c r="AJ57" s="62">
        <f>VLOOKUP($B57,RD_15[#All],AJ$2,0)/AJ$1</f>
        <v>1.2113237639553429</v>
      </c>
      <c r="AK57" s="62">
        <f>VLOOKUP($B57,RD_15[#All],AK$2,0)/AK$1</f>
        <v>1.2185007974481659</v>
      </c>
      <c r="AL57" s="62">
        <f>VLOOKUP($B57,RD_15[#All],AL$2,0)/AL$1</f>
        <v>1.237639553429027</v>
      </c>
      <c r="AM57" s="62">
        <f>VLOOKUP($B57,RD_15[#All],AM$2,0)/AM$1</f>
        <v>1.2575757575757573</v>
      </c>
      <c r="AN57" s="62">
        <f>VLOOKUP($B57,RD_15[#All],AN$2,0)/AN$1</f>
        <v>1.2328548644338118</v>
      </c>
      <c r="AO57" s="62">
        <f>VLOOKUP($B57,RD_15[#All],AO$2,0)/AO$1</f>
        <v>1.2242424242424241</v>
      </c>
      <c r="AP57" s="62">
        <f>VLOOKUP($B57,RD_15[#All],AP$2,0)/AP$1</f>
        <v>1.262360446570973</v>
      </c>
      <c r="AQ57" s="62">
        <f>VLOOKUP($B57,RD_15[#All],AQ$2,0)/AQ$1</f>
        <v>1.2265151515151516</v>
      </c>
      <c r="AR57" s="62">
        <f>VLOOKUP($B57,RD_15[#All],AR$2,0)/AR$1</f>
        <v>1.2681883024251073</v>
      </c>
      <c r="AS57" s="62">
        <f>VLOOKUP($B57,RD_15[#All],AS$2,0)/AS$1</f>
        <v>1.2954230235783635</v>
      </c>
      <c r="AT57" s="62">
        <f>VLOOKUP($B57,RD_15[#All],AT$2,0)/AT$1</f>
        <v>1.2733918128654969</v>
      </c>
      <c r="AU57" s="62">
        <f>VLOOKUP($B57,RD_15[#All],AU$2,0)/AU$1</f>
        <v>1.2733918128654969</v>
      </c>
      <c r="AV57" s="62">
        <f>VLOOKUP($B57,RD_15[#All],AV$2,0)/AV$1</f>
        <v>1.2735166425470335</v>
      </c>
      <c r="AW57" s="62">
        <f>VLOOKUP($B57,RD_15[#All],AW$2,0)/AW$1</f>
        <v>1.229892761394102</v>
      </c>
      <c r="AX57" s="62">
        <f>VLOOKUP($B57,RD_15[#All],AX$2,0)/AX$1</f>
        <v>1.331317204301075</v>
      </c>
      <c r="AY57" s="62">
        <f>VLOOKUP($B57,RD_15[#All],AY$2,0)/AY$1</f>
        <v>1.1974327628361858</v>
      </c>
      <c r="AZ57" s="62">
        <f>VLOOKUP($B57,RD_15[#All],AZ$2,0)/AZ$1</f>
        <v>1.4549895324494067</v>
      </c>
      <c r="BA57" s="62">
        <f>VLOOKUP($B57,RD_15[#All],BA$2,0)/BA$1</f>
        <v>1.3643695014662756</v>
      </c>
      <c r="BB57" s="62">
        <f>VLOOKUP($B57,RD_15[#All],BB$2,0)/BB$1</f>
        <v>1.2799129804205946</v>
      </c>
      <c r="BC57" s="62">
        <f>VLOOKUP($B57,RD_15[#All],BC$2,0)/BC$1</f>
        <v>1.2481962481962483</v>
      </c>
      <c r="BD57" s="62">
        <f>VLOOKUP($B57,RD_15[#All],BD$2,0)/BD$1</f>
        <v>1.1925465838509317</v>
      </c>
      <c r="BE57" s="62">
        <f>VLOOKUP($B57,RD_15[#All],BE$2,0)/BE$1</f>
        <v>1.2451657458563536</v>
      </c>
      <c r="BF57" s="62">
        <f>VLOOKUP($B57,RD_15[#All],BF$2,0)/BF$1</f>
        <v>1.2414275717284815</v>
      </c>
      <c r="BG57" s="62">
        <f>VLOOKUP($B57,RD_15[#All],BG$2,0)/BG$1</f>
        <v>1.1995967741935483</v>
      </c>
      <c r="BH57" s="62">
        <f>VLOOKUP($B57,RD_15[#All],BH$2,0)/BH$1</f>
        <v>1.3352033660589062</v>
      </c>
      <c r="BI57" s="62">
        <f>VLOOKUP($B57,RD_15[#All],BI$2,0)/BI$1</f>
        <v>1.3769968051118211</v>
      </c>
      <c r="BJ57" s="62">
        <f>VLOOKUP($B57,RD_15[#All],BJ$2,0)/BJ$1</f>
        <v>1.2239221140472878</v>
      </c>
      <c r="BK57" s="62">
        <f>VLOOKUP($B57,RD_15[#All],BK$2,0)/BK$1</f>
        <v>1.3151515151515152</v>
      </c>
      <c r="BL57" s="62">
        <f>VLOOKUP($B57,RD_15[#All],BL$2,0)/BL$1</f>
        <v>1.3168789808917198</v>
      </c>
      <c r="BM57" s="62">
        <f>VLOOKUP($B57,RD_15[#All],BM$2,0)/BM$1</f>
        <v>1.2463343108504399</v>
      </c>
      <c r="BN57" s="62">
        <f>VLOOKUP($B57,RD_15[#All],BN$2,0)/BN$1</f>
        <v>1.3678398895790198</v>
      </c>
      <c r="BO57" s="62">
        <f>VLOOKUP($B57,RD_15[#All],BO$2,0)/BO$1</f>
        <v>1.3429951690821256</v>
      </c>
      <c r="BP57" s="62">
        <f>VLOOKUP($B57,RD_15[#All],BP$2,0)/BP$1</f>
        <v>1.3658705434406371</v>
      </c>
      <c r="BQ57" s="62">
        <f>VLOOKUP($B57,RD_15[#All],BQ$2,0)/BQ$1</f>
        <v>1.3574879227053138</v>
      </c>
      <c r="BR57" s="62">
        <f>VLOOKUP($B57,RD_15[#All],BR$2,0)/BR$1</f>
        <v>1.3816425120772946</v>
      </c>
      <c r="BS57" s="62">
        <f>VLOOKUP($B57,RD_15[#All],BS$2,0)/BS$1</f>
        <v>1.3506134439260411</v>
      </c>
      <c r="BT57" s="62">
        <f>VLOOKUP($B57,RD_15[#All],BT$2,0)/BT$1</f>
        <v>1.3478260869565217</v>
      </c>
      <c r="BU57" s="62">
        <f>VLOOKUP($B57,RD_15[#All],BU$2,0)/BU$1</f>
        <v>1.3775017253278121</v>
      </c>
      <c r="BV57" s="62">
        <f>VLOOKUP($B57,RD_15[#All],BV$2,0)/BV$1</f>
        <v>1.3881987577639752</v>
      </c>
      <c r="BW57" s="62">
        <f>VLOOKUP($B57,RD_15[#All],BW$2,0)/BW$1</f>
        <v>1.3540372670807452</v>
      </c>
      <c r="BX57" s="62">
        <f>VLOOKUP($B57,RD_15[#All],BX$2,0)/BX$1</f>
        <v>1.3437663015127803</v>
      </c>
      <c r="BY57" s="62">
        <f>VLOOKUP($B57,RD_15[#All],BY$2,0)/BY$1</f>
        <v>1.3502415458937198</v>
      </c>
      <c r="BZ57" s="62">
        <f>VLOOKUP($B57,RD_15[#All],BZ$2,0)/BZ$1</f>
        <v>1.3538961038961039</v>
      </c>
      <c r="CA57" s="62">
        <f>VLOOKUP($B57,RD_15[#All],CA$2,0)/CA$1</f>
        <v>1.3351370851370852</v>
      </c>
      <c r="CB57" s="62">
        <f>VLOOKUP($B57,RD_15[#All],CB$2,0)/CB$1</f>
        <v>1.3267770876466529</v>
      </c>
      <c r="CC57" s="62">
        <f>VLOOKUP($B57,RD_15[#All],CC$2,0)/CC$1</f>
        <v>1.365424430641822</v>
      </c>
      <c r="CD57" s="62">
        <f>VLOOKUP($B57,RD_15[#All],CD$2,0)/CD$1</f>
        <v>1.365424430641822</v>
      </c>
      <c r="CE57" s="62">
        <f>VLOOKUP($B57,RD_15[#All],CE$2,0)/CE$1</f>
        <v>1.3457556935817805</v>
      </c>
      <c r="CF57" s="62">
        <f>VLOOKUP($B57,RD_15[#All],CF$2,0)/CF$1</f>
        <v>1.3697089947089949</v>
      </c>
      <c r="CG57" s="62">
        <f>VLOOKUP($B57,RD_15[#All],CG$2,0)/CG$1</f>
        <v>1.3757763975155279</v>
      </c>
      <c r="CH57" s="62">
        <f>VLOOKUP($B57,RD_15[#All],CH$2,0)/CH$1</f>
        <v>1.365800865800866</v>
      </c>
      <c r="CI57" s="62">
        <f>VLOOKUP($B57,RD_15[#All],CI$2,0)/CI$1</f>
        <v>1.3871635610766044</v>
      </c>
      <c r="CJ57" s="62">
        <f>VLOOKUP($B57,RD_15[#All],CJ$2,0)/CJ$1</f>
        <v>1.3751803751803753</v>
      </c>
      <c r="CK57" s="62">
        <f>VLOOKUP($B57,RD_15[#All],CK$2,0)/CK$1</f>
        <v>1.374098124098124</v>
      </c>
      <c r="CL57" s="62">
        <f>VLOOKUP($B57,RD_15[#All],CL$2,0)/CL$1</f>
        <v>1.3620183169172282</v>
      </c>
      <c r="CM57" s="62">
        <f>VLOOKUP($B57,RD_15[#All],CM$2,0)/CM$1</f>
        <v>1.3719806763285025</v>
      </c>
      <c r="CN57" s="62">
        <f>VLOOKUP($B57,RD_15[#All],CN$2,0)/CN$1</f>
        <v>1.3564527260179435</v>
      </c>
      <c r="CO57" s="62">
        <f>VLOOKUP($B57,RD_15[#All],CO$2,0)/CO$1</f>
        <v>1.3557625948930296</v>
      </c>
      <c r="CP57" s="62">
        <f>VLOOKUP($B57,RD_15[#All],CP$2,0)/CP$1</f>
        <v>1.3309178743961352</v>
      </c>
      <c r="CQ57" s="62">
        <f>VLOOKUP($B57,RD_15[#All],CQ$2,0)/CQ$1</f>
        <v>1.3523119392684608</v>
      </c>
      <c r="CR57" s="62">
        <f>VLOOKUP($B57,RD_15[#All],CR$2,0)/CR$1</f>
        <v>1.3616287094547965</v>
      </c>
      <c r="CS57" s="62">
        <f>VLOOKUP($B57,RD_15[#All],CS$2,0)/CS$1</f>
        <v>1.3716356107660455</v>
      </c>
      <c r="CT57" s="62">
        <f>VLOOKUP($B57,RD_15[#All],CT$2,0)/CT$1</f>
        <v>1.3864734299516908</v>
      </c>
      <c r="CU57" s="62">
        <f>VLOOKUP($B57,RD_15[#All],CU$2,0)/CU$1</f>
        <v>1.382857142857143</v>
      </c>
      <c r="CV57" s="62">
        <f>VLOOKUP($B57,RD_15[#All],CV$2,0)/CV$1</f>
        <v>1.3775017253278121</v>
      </c>
      <c r="CW57" s="62">
        <f>VLOOKUP($B57,RD_15[#All],CW$2,0)/CW$1</f>
        <v>1.3688750862663905</v>
      </c>
      <c r="CX57" s="62">
        <f>VLOOKUP($B57,RD_15[#All],CX$2,0)/CX$1</f>
        <v>1.3394660894660895</v>
      </c>
      <c r="CY57" s="62">
        <f>VLOOKUP($B57,RD_15[#All],CY$2,0)/CY$1</f>
        <v>1.3358585858585859</v>
      </c>
      <c r="CZ57" s="62">
        <f>VLOOKUP($B57,RD_15[#All],CZ$2,0)/CZ$1</f>
        <v>1.3716356107660455</v>
      </c>
      <c r="DA57" s="62">
        <f>VLOOKUP($B57,RD_15[#All],DA$2,0)/DA$1</f>
        <v>1.325359681053909</v>
      </c>
      <c r="DB57" s="62">
        <f>VLOOKUP($B57,RD_15[#All],DB$2,0)/DB$1</f>
        <v>1.3861283643892339</v>
      </c>
      <c r="DC57" s="62">
        <f>VLOOKUP($B57,RD_15[#All],DC$2,0)/DC$1</f>
        <v>1.4330572808833679</v>
      </c>
      <c r="DD57" s="62">
        <f>VLOOKUP($B57,RD_15[#All],DD$2,0)/DD$1</f>
        <v>1.3692201518288474</v>
      </c>
      <c r="DE57" s="62">
        <f>VLOOKUP($B57,RD_15[#All],DE$2,0)/DE$1</f>
        <v>1.3930296756383711</v>
      </c>
      <c r="DF57" s="62">
        <f>VLOOKUP($B57,RD_15[#All],DF$2,0)/DF$1</f>
        <v>1.3688750862663905</v>
      </c>
      <c r="DG57" s="62">
        <f>VLOOKUP($B57,RD_15[#All],DG$2,0)/DG$1</f>
        <v>1.3467908902691512</v>
      </c>
      <c r="DH57" s="62">
        <f>VLOOKUP($B57,RD_15[#All],DH$2,0)/DH$1</f>
        <v>1.404071773636991</v>
      </c>
      <c r="DI57" s="62">
        <f>VLOOKUP($B57,RD_15[#All],DI$2,0)/DI$1</f>
        <v>1.3944099378881989</v>
      </c>
      <c r="DJ57" s="62">
        <f>VLOOKUP($B57,RD_15[#All],DJ$2,0)/DJ$1</f>
        <v>1.4051069703243615</v>
      </c>
      <c r="DK57" s="62">
        <f>VLOOKUP($B57,RD_15[#All],DK$2,0)/DK$1</f>
        <v>1.3854875283446713</v>
      </c>
      <c r="DL57" s="62">
        <f>VLOOKUP($B57,RD_15[#All],DL$2,0)/DL$1</f>
        <v>1.374098124098124</v>
      </c>
      <c r="DM57" s="62">
        <f>VLOOKUP($B57,RD_15[#All],DM$2,0)/DM$1</f>
        <v>1.3536922015182884</v>
      </c>
      <c r="DN57" s="62">
        <f>VLOOKUP($B57,RD_15[#All],DN$2,0)/DN$1</f>
        <v>1.3951000690131126</v>
      </c>
      <c r="DO57" s="62">
        <f>VLOOKUP($B57,RD_15[#All],DO$2,0)/DO$1</f>
        <v>1.3775017253278121</v>
      </c>
      <c r="DP57" s="62">
        <f>VLOOKUP($B57,RD_15[#All],DP$2,0)/DP$1</f>
        <v>1.3768115942028984</v>
      </c>
      <c r="DQ57" s="62">
        <f>VLOOKUP($B57,RD_15[#All],DQ$2,0)/DQ$1</f>
        <v>1.3702553485162181</v>
      </c>
      <c r="DR57" s="62">
        <f>VLOOKUP($B57,RD_15[#All],DR$2,0)/DR$1</f>
        <v>1.3498964803312627</v>
      </c>
      <c r="DS57" s="62">
        <f>VLOOKUP($B57,RD_15[#All],DS$2,0)/DS$1</f>
        <v>1.3709454796411318</v>
      </c>
      <c r="DT57" s="62">
        <f>VLOOKUP($B57,RD_15[#All],DT$2,0)/DT$1</f>
        <v>1.3788819875776397</v>
      </c>
      <c r="DU57" s="62">
        <f>VLOOKUP($B57,RD_15[#All],DU$2,0)/DU$1</f>
        <v>1.3618326118326118</v>
      </c>
      <c r="DV57" s="62">
        <f>VLOOKUP($B57,RD_15[#All],DV$2,0)/DV$1</f>
        <v>1.371933621933622</v>
      </c>
      <c r="DW57" s="62">
        <f>VLOOKUP($B57,RD_15[#All],DW$2,0)/DW$1</f>
        <v>1.3906142167011732</v>
      </c>
      <c r="DX57" s="62">
        <f>VLOOKUP($B57,RD_15[#All],DX$2,0)/DX$1</f>
        <v>1.3892339544513457</v>
      </c>
      <c r="DY57" s="62">
        <f>VLOOKUP($B57,RD_15[#All],DY$2,0)/DY$1</f>
        <v>1.3557625948930296</v>
      </c>
      <c r="DZ57" s="62">
        <f>VLOOKUP($B57,RD_15[#All],DZ$2,0)/DZ$1</f>
        <v>1.3895790200138025</v>
      </c>
      <c r="EA57" s="62">
        <f>VLOOKUP($B57,RD_15[#All],EA$2,0)/EA$1</f>
        <v>1.3612836438923395</v>
      </c>
      <c r="EB57" s="62">
        <f>VLOOKUP($B57,RD_15[#All],EB$2,0)/EB$1</f>
        <v>1.3619737750172531</v>
      </c>
      <c r="EC57" s="62">
        <f>VLOOKUP($B57,RD_15[#All],EC$2,0)/EC$1</f>
        <v>1.3574879227053138</v>
      </c>
      <c r="ED57" s="62">
        <f>VLOOKUP($B57,RD_15[#All],ED$2,0)/ED$1</f>
        <v>1.3778467908902692</v>
      </c>
      <c r="EE57" s="62">
        <f>VLOOKUP($B57,RD_15[#All],EE$2,0)/EE$1</f>
        <v>1.3781918564527258</v>
      </c>
      <c r="EF57" s="62">
        <f>VLOOKUP($B57,RD_15[#All],EF$2,0)/EF$1</f>
        <v>1.393719806763285</v>
      </c>
      <c r="EG57" s="62">
        <f>VLOOKUP($B57,RD_15[#All],EG$2,0)/EG$1</f>
        <v>1.3612836438923395</v>
      </c>
      <c r="EH57" s="62">
        <f>VLOOKUP($B57,RD_15[#All],EH$2,0)/EH$1</f>
        <v>1.3816425120772946</v>
      </c>
      <c r="EI57" s="62">
        <f>VLOOKUP($B57,RD_15[#All],EI$2,0)/EI$1</f>
        <v>1.4072871572871575</v>
      </c>
      <c r="EJ57" s="62">
        <f>VLOOKUP($B57,RD_15[#All],EJ$2,0)/EJ$1</f>
        <v>1.4051069703243615</v>
      </c>
      <c r="EK57" s="62">
        <f>VLOOKUP($B57,RD_15[#All],EK$2,0)/EK$1</f>
        <v>1.3841269841269841</v>
      </c>
      <c r="EL57" s="62">
        <f>VLOOKUP($B57,RD_15[#All],EL$2,0)/EL$1</f>
        <v>1.3578329882677709</v>
      </c>
      <c r="EM57" s="62">
        <f>VLOOKUP($B57,RD_15[#All],EM$2,0)/EM$1</f>
        <v>1.3623188405797102</v>
      </c>
      <c r="EN57" s="62">
        <f>VLOOKUP($B57,RD_15[#All],EN$2,0)/EN$1</f>
        <v>1.3833678398895788</v>
      </c>
      <c r="EO57" s="62">
        <f>VLOOKUP($B57,RD_15[#All],EO$2,0)/EO$1</f>
        <v>1.3895790200138025</v>
      </c>
      <c r="EP57" s="62">
        <f>VLOOKUP($B57,RD_15[#All],EP$2,0)/EP$1</f>
        <v>1.3823326432022085</v>
      </c>
      <c r="EQ57" s="62">
        <f>VLOOKUP($B57,RD_15[#All],EQ$2,0)/EQ$1</f>
        <v>1.3702553485162181</v>
      </c>
      <c r="ER57" s="62">
        <f>VLOOKUP($B57,RD_15[#All],ER$2,0)/ER$1</f>
        <v>1.3923395445134574</v>
      </c>
      <c r="ES57" s="62">
        <f>VLOOKUP($B57,RD_15[#All],ES$2,0)/ES$1</f>
        <v>1.3913043478260869</v>
      </c>
      <c r="ET57" s="62">
        <f>VLOOKUP($B57,RD_15[#All],ET$2,0)/ET$1</f>
        <v>1.3903318903318902</v>
      </c>
      <c r="EU57" s="62">
        <f>VLOOKUP($B57,RD_15[#All],EU$2,0)/EU$1</f>
        <v>1.3773148148148149</v>
      </c>
      <c r="EV57" s="62">
        <f>VLOOKUP($B57,RD_15[#All],EV$2,0)/EV$1</f>
        <v>1.3571428571428572</v>
      </c>
      <c r="EW57" s="62">
        <f>VLOOKUP($B57,RD_15[#All],EW$2,0)/EW$1</f>
        <v>1.3773809523809524</v>
      </c>
      <c r="EX57" s="62">
        <f>VLOOKUP($B57,RD_15[#All],EX$2,0)/EX$1</f>
        <v>1.3906142167011732</v>
      </c>
      <c r="EY57" s="62">
        <f>VLOOKUP($B57,RD_15[#All],EY$2,0)/EY$1</f>
        <v>1.4085411942554797</v>
      </c>
      <c r="EZ57" s="62">
        <f>VLOOKUP($B57,RD_15[#All],EZ$2,0)/EZ$1</f>
        <v>1.3802622498274673</v>
      </c>
      <c r="FA57" s="62">
        <f>VLOOKUP($B57,RD_15[#All],FA$2,0)/FA$1</f>
        <v>1.3878536922015181</v>
      </c>
      <c r="FB57" s="62">
        <f>VLOOKUP($B57,RD_15[#All],FB$2,0)/FB$1</f>
        <v>1.3706004140786749</v>
      </c>
      <c r="FC57" s="62">
        <f>VLOOKUP($B57,RD_15[#All],FC$2,0)/FC$1</f>
        <v>1.3881987577639752</v>
      </c>
      <c r="FD57" s="62">
        <f>VLOOKUP($B57,RD_15[#All],FD$2,0)/FD$1</f>
        <v>1.3857832988267771</v>
      </c>
      <c r="FE57" s="62">
        <f>VLOOKUP($B57,RD_15[#All],FE$2,0)/FE$1</f>
        <v>1.3485162180814354</v>
      </c>
      <c r="FF57" s="62">
        <f>VLOOKUP($B57,RD_15[#All],FF$2,0)/FF$1</f>
        <v>1.3647342995169081</v>
      </c>
      <c r="FG57" s="202">
        <f>VLOOKUP($B57,RD_15[#All],FG$2,0)/FG$1</f>
        <v>1.3723257418909591</v>
      </c>
      <c r="FH57" s="62">
        <f>VLOOKUP($B57,RD_15[#All],FH$2,0)/FH$1</f>
        <v>1.3612836438923395</v>
      </c>
      <c r="FI57" s="62">
        <f>VLOOKUP($B57,RD_15[#All],FI$2,0)/FI$1</f>
        <v>1.3543823326432021</v>
      </c>
      <c r="FJ57" s="62">
        <f>VLOOKUP($B57,RD_15[#All],FJ$2,0)/FJ$1</f>
        <v>1.4024470899470902</v>
      </c>
      <c r="FK57" s="62">
        <f>VLOOKUP($B57,RD_15[#All],FK$2,0)/FK$1</f>
        <v>1.422015182884748</v>
      </c>
      <c r="FL57" s="62">
        <f>VLOOKUP($B57,RD_15[#All],FL$2,0)/FL$1</f>
        <v>1.3452380952380951</v>
      </c>
      <c r="FM57" s="62">
        <f>VLOOKUP($B57,RD_15[#All],FM$2,0)/FM$1</f>
        <v>1.3340891912320483</v>
      </c>
      <c r="FN57" s="62">
        <f>VLOOKUP($B57,RD_15[#All],FN$2,0)/FN$1</f>
        <v>1.3688586545729402</v>
      </c>
      <c r="FO57" s="62">
        <f>VLOOKUP($B57,RD_15[#All],FO$2,0)/FO$1</f>
        <v>1.3390022675736961</v>
      </c>
      <c r="FP57" s="62">
        <f>VLOOKUP($B57,RD_15[#All],FP$2,0)/FP$1</f>
        <v>1.3450491307634163</v>
      </c>
      <c r="FQ57" s="62">
        <f>VLOOKUP($B57,RD_15[#All],FQ$2,0)/FQ$1</f>
        <v>1.3571428571428572</v>
      </c>
      <c r="FR57" s="62">
        <f>VLOOKUP($B57,RD_15[#All],FR$2,0)/FR$1</f>
        <v>1.3522297808012094</v>
      </c>
      <c r="FS57" s="62">
        <f>VLOOKUP($B57,RD_15[#All],FS$2,0)/FS$1</f>
        <v>1.3507180650037791</v>
      </c>
      <c r="FT57" s="62">
        <f>VLOOKUP($B57,RD_15[#All],FT$2,0)/FT$1</f>
        <v>1.3703703703703702</v>
      </c>
      <c r="FU57" s="62">
        <f>VLOOKUP($B57,RD_15[#All],FU$2,0)/FU$1</f>
        <v>1.3919123204837489</v>
      </c>
      <c r="FV57" s="62">
        <f>VLOOKUP($B57,RD_15[#All],FV$2,0)/FV$1</f>
        <v>1.3707482993197277</v>
      </c>
      <c r="FW57" s="62">
        <f>VLOOKUP($B57,RD_15[#All],FW$2,0)/FW$1</f>
        <v>1.3650793650793649</v>
      </c>
      <c r="FX57" s="62">
        <f>VLOOKUP($B57,RD_15[#All],FX$2,0)/FX$1</f>
        <v>1.3869992441421011</v>
      </c>
      <c r="FY57" s="62">
        <f>VLOOKUP($B57,RD_15[#All],FY$2,0)/FY$1</f>
        <v>1.3990929705215418</v>
      </c>
      <c r="FZ57" s="62">
        <f>VLOOKUP($B57,RD_15[#All],FZ$2,0)/FZ$1</f>
        <v>1.3603174603174604</v>
      </c>
      <c r="GA57" s="62">
        <f>VLOOKUP($B57,RD_15[#All],GA$2,0)/GA$1</f>
        <v>1.3835978835978835</v>
      </c>
      <c r="GB57" s="62">
        <f>VLOOKUP($B57,RD_15[#All],GB$2,0)/GB$1</f>
        <v>1.3643578643578644</v>
      </c>
      <c r="GC57" s="62">
        <f>VLOOKUP($B57,RD_15[#All],GC$2,0)/GC$1</f>
        <v>1.3873771730914588</v>
      </c>
      <c r="GD57" s="62">
        <f>VLOOKUP($B57,RD_15[#All],GD$2,0)/GD$1</f>
        <v>1.3885109599395311</v>
      </c>
      <c r="GE57" s="62">
        <f>VLOOKUP($B57,RD_15[#All],GE$2,0)/GE$1</f>
        <v>1.3934240362811789</v>
      </c>
      <c r="GF57" s="62">
        <f>VLOOKUP($B57,RD_15[#All],GF$2,0)/GF$1</f>
        <v>1.3767951625094481</v>
      </c>
      <c r="GG57" s="62">
        <f>VLOOKUP($B57,RD_15[#All],GG$2,0)/GG$1</f>
        <v>1.3692365835222977</v>
      </c>
      <c r="GH57" s="62">
        <f>VLOOKUP($B57,RD_15[#All],GH$2,0)/GH$1</f>
        <v>1.383219954648526</v>
      </c>
      <c r="GI57" s="62">
        <f>VLOOKUP($B57,RD_15[#All],GI$2,0)/GI$1</f>
        <v>1.3756613756613756</v>
      </c>
      <c r="GJ57" s="62">
        <f>VLOOKUP($B57,RD_15[#All],GJ$2,0)/GJ$1</f>
        <v>1.3783068783068781</v>
      </c>
      <c r="GK57" s="62">
        <f>VLOOKUP($B57,RD_15[#All],GK$2,0)/GK$1</f>
        <v>1.347694633408919</v>
      </c>
      <c r="GL57" s="62">
        <f>VLOOKUP($B57,RD_15[#All],GL$2,0)/GL$1</f>
        <v>1.373771730914588</v>
      </c>
      <c r="GM57" s="62">
        <f>VLOOKUP($B57,RD_15[#All],GM$2,0)/GM$1</f>
        <v>1.3575207860922145</v>
      </c>
      <c r="GN57" s="62">
        <f>VLOOKUP($B57,RD_15[#All],GN$2,0)/GN$1</f>
        <v>1.3688586545729402</v>
      </c>
      <c r="GO57" s="62">
        <f>VLOOKUP($B57,RD_15[#All],GO$2,0)/GO$1</f>
        <v>1.3642857142857143</v>
      </c>
      <c r="GP57" s="62">
        <f>VLOOKUP($B57,RD_15[#All],GP$2,0)/GP$1</f>
        <v>1.3535714285714286</v>
      </c>
      <c r="GQ57" s="62">
        <f>VLOOKUP($B57,RD_15[#All],GQ$2,0)/GQ$1</f>
        <v>1.3948412698412698</v>
      </c>
      <c r="GR57" s="62">
        <f>VLOOKUP($B57,RD_15[#All],GR$2,0)/GR$1</f>
        <v>1.3442768411712511</v>
      </c>
      <c r="GS57" s="62">
        <f>VLOOKUP($B57,RD_15[#All],GS$2,0)/GS$1</f>
        <v>1.3774996403395194</v>
      </c>
      <c r="GT57" s="62">
        <f>VLOOKUP($B57,RD_15[#All],GT$2,0)/GT$1</f>
        <v>1.3610675039246467</v>
      </c>
      <c r="GU57" s="62">
        <f>VLOOKUP($B57,RD_15[#All],GU$2,0)/GU$1</f>
        <v>1.3650338184054109</v>
      </c>
      <c r="GV57" s="62">
        <f>VLOOKUP($B57,RD_15[#All],GV$2,0)/GV$1</f>
        <v>1.3763565626919665</v>
      </c>
      <c r="GW57" s="62">
        <f>VLOOKUP($B57,RD_15[#All],GW$2,0)/GW$1</f>
        <v>1.3855421686746987</v>
      </c>
      <c r="GX57" s="62">
        <f>VLOOKUP($B57,RD_15[#All],GX$2,0)/GX$1</f>
        <v>1.3657770800627944</v>
      </c>
      <c r="GY57" s="62">
        <f>VLOOKUP($B57,RD_15[#All],GY$2,0)/GY$1</f>
        <v>1.3910313289195277</v>
      </c>
      <c r="GZ57" s="62">
        <f>VLOOKUP($B57,RD_15[#All],GZ$2,0)/GZ$1</f>
        <v>1.403453689167975</v>
      </c>
      <c r="HA57" s="62">
        <f>VLOOKUP($B57,RD_15[#All],HA$2,0)/HA$1</f>
        <v>1.398880622483107</v>
      </c>
      <c r="HB57" s="62">
        <f>VLOOKUP($B57,RD_15[#All],HB$2,0)/HB$1</f>
        <v>1.3707720850577993</v>
      </c>
      <c r="HC57" s="62">
        <f>VLOOKUP($B57,RD_15[#All],HC$2,0)/HC$1</f>
        <v>1.3725560154131584</v>
      </c>
      <c r="HD57" s="62">
        <f>VLOOKUP($B57,RD_15[#All],HD$2,0)/HD$1</f>
        <v>1.3672721835987141</v>
      </c>
      <c r="HE57" s="62">
        <f>VLOOKUP($B57,RD_15[#All],HE$2,0)/HE$1</f>
        <v>1.3654358064295955</v>
      </c>
      <c r="HF57" s="62">
        <f>VLOOKUP($B57,RD_15[#All],HF$2,0)/HF$1</f>
        <v>1.3919781875582979</v>
      </c>
      <c r="HG57" s="62">
        <f>VLOOKUP($B57,RD_15[#All],HG$2,0)/HG$1</f>
        <v>1.337650444793302</v>
      </c>
      <c r="HH57" s="62">
        <f>VLOOKUP($B57,RD_15[#All],HH$2,0)/HH$1</f>
        <v>1.3802982731554159</v>
      </c>
      <c r="HI57" s="62">
        <f>VLOOKUP($B57,RD_15[#All],HI$2,0)/HI$1</f>
        <v>1.3814756671899528</v>
      </c>
      <c r="HJ57" s="62">
        <f>VLOOKUP($B57,RD_15[#All],HJ$2,0)/HJ$1</f>
        <v>1.3924638924638923</v>
      </c>
      <c r="HK57" s="62">
        <f>VLOOKUP($B57,RD_15[#All],HK$2,0)/HK$1</f>
        <v>1.3839543914731884</v>
      </c>
      <c r="HL57" s="62">
        <f>VLOOKUP($B57,RD_15[#All],HL$2,0)/HL$1</f>
        <v>1.3649049363335077</v>
      </c>
      <c r="HM57" s="62">
        <f>VLOOKUP($B57,RD_15[#All],HM$2,0)/HM$1</f>
        <v>1.3350340136054422</v>
      </c>
      <c r="HN57" s="62">
        <f>VLOOKUP($B57,RD_15[#All],HN$2,0)/HN$1</f>
        <v>1.3369036667104743</v>
      </c>
      <c r="HO57" s="62">
        <f>VLOOKUP($B57,RD_15[#All],HO$2,0)/HO$1</f>
        <v>1.3668024707583124</v>
      </c>
      <c r="HP57" s="62">
        <f>VLOOKUP($B57,RD_15[#All],HP$2,0)/HP$1</f>
        <v>1.3347763347763346</v>
      </c>
      <c r="HQ57" s="62">
        <f>VLOOKUP($B57,RD_15[#All],HQ$2,0)/HQ$1</f>
        <v>1.3025402645017676</v>
      </c>
      <c r="HR57" s="62">
        <f>VLOOKUP($B57,RD_15[#All],HR$2,0)/HR$1</f>
        <v>1.3055883510428965</v>
      </c>
      <c r="HS57" s="62">
        <f>VLOOKUP($B57,RD_15[#All],HS$2,0)/HS$1</f>
        <v>1.3499149659863947</v>
      </c>
      <c r="HT57" s="62">
        <f>VLOOKUP($B57,RD_15[#All],HT$2,0)/HT$1</f>
        <v>1.3265306122448981</v>
      </c>
      <c r="HU57" s="62">
        <f>VLOOKUP($B57,RD_15[#All],HU$2,0)/HU$1</f>
        <v>1.343299557585272</v>
      </c>
      <c r="HV57" s="62">
        <f>VLOOKUP($B57,RD_15[#All],HV$2,0)/HV$1</f>
        <v>1.3711288711288714</v>
      </c>
      <c r="HW57" s="62">
        <f>VLOOKUP($B57,RD_15[#All],HW$2,0)/HW$1</f>
        <v>1.3744113029827314</v>
      </c>
      <c r="HX57" s="62">
        <f>VLOOKUP($B57,RD_15[#All],HX$2,0)/HX$1</f>
        <v>1.359105180533752</v>
      </c>
      <c r="HY57" s="62">
        <f>VLOOKUP($B57,RD_15[#All],HY$2,0)/HY$1</f>
        <v>1.3594976452119307</v>
      </c>
      <c r="HZ57" s="62">
        <f>VLOOKUP($B57,RD_15[#All],HZ$2,0)/HZ$1</f>
        <v>1.313448456305599</v>
      </c>
      <c r="IA57" s="62">
        <f>VLOOKUP($B57,RD_15[#All],IA$2,0)/IA$1</f>
        <v>1.3869701726844583</v>
      </c>
      <c r="IB57" s="62">
        <f>VLOOKUP($B57,RD_15[#All],IB$2,0)/IB$1</f>
        <v>1.3534424758914554</v>
      </c>
      <c r="IC57" s="62">
        <f>VLOOKUP($B57,RD_15[#All],IC$2,0)/IC$1</f>
        <v>1.3908948194662478</v>
      </c>
      <c r="ID57" s="62">
        <f>VLOOKUP($B57,RD_15[#All],ID$2,0)/ID$1</f>
        <v>1.3638147566718994</v>
      </c>
      <c r="IE57" s="62">
        <f>VLOOKUP($B57,RD_15[#All],IE$2,0)/IE$1</f>
        <v>1.3689167974882261</v>
      </c>
      <c r="IF57" s="62">
        <f>VLOOKUP($B57,RD_15[#All],IF$2,0)/IF$1</f>
        <v>1.3834379905808476</v>
      </c>
      <c r="IG57" s="62">
        <f>VLOOKUP($B57,RD_15[#All],IG$2,0)/IG$1</f>
        <v>1.3399865440681766</v>
      </c>
      <c r="IH57" s="62">
        <f>VLOOKUP($B57,RD_15[#All],IH$2,0)/IH$1</f>
        <v>1.3283994916647976</v>
      </c>
      <c r="II57" s="62">
        <f>VLOOKUP($B57,RD_15[#All],II$2,0)/II$1</f>
        <v>1.3437243029079762</v>
      </c>
      <c r="IJ57" s="62">
        <f>VLOOKUP($B57,RD_15[#All],IJ$2,0)/IJ$1</f>
        <v>1.3411078717201166</v>
      </c>
      <c r="IK57" s="62">
        <f>VLOOKUP($B57,RD_15[#All],IK$2,0)/IK$1</f>
        <v>1.4230769230769231</v>
      </c>
      <c r="IL57" s="62">
        <f>VLOOKUP($B57,RD_15[#All],IL$2,0)/IL$1</f>
        <v>1.4285714285714286</v>
      </c>
      <c r="IM57" s="62">
        <f>VLOOKUP($B57,RD_15[#All],IM$2,0)/IM$1</f>
        <v>1.3732339089481944</v>
      </c>
      <c r="IN57" s="62">
        <f>VLOOKUP($B57,RD_15[#All],IN$2,0)/IN$1</f>
        <v>1.3511998205875755</v>
      </c>
      <c r="IO57" s="62">
        <f>VLOOKUP($B57,RD_15[#All],IO$2,0)/IO$1</f>
        <v>1.3712715855572997</v>
      </c>
      <c r="IP57" s="62">
        <f>VLOOKUP($B57,RD_15[#All],IP$2,0)/IP$1</f>
        <v>1.3224190775211182</v>
      </c>
      <c r="IQ57" s="62">
        <f>VLOOKUP($B57,RD_15[#All],IQ$2,0)/IQ$1</f>
        <v>1.3598901098901097</v>
      </c>
      <c r="IR57" s="62">
        <f>VLOOKUP($B57,RD_15[#All],IR$2,0)/IR$1</f>
        <v>1.3347536816924572</v>
      </c>
      <c r="IS57" s="62">
        <f>VLOOKUP($B57,RD_15[#All],IS$2,0)/IS$1</f>
        <v>1.3661508559467741</v>
      </c>
      <c r="IT57" s="62">
        <f>VLOOKUP($B57,RD_15[#All],IT$2,0)/IT$1</f>
        <v>1.3399865440681766</v>
      </c>
      <c r="IU57" s="62">
        <f>VLOOKUP($B57,RD_15[#All],IU$2,0)/IU$1</f>
        <v>1.4154892726321295</v>
      </c>
      <c r="IV57" s="62">
        <f>VLOOKUP($B57,RD_15[#All],IV$2,0)/IV$1</f>
        <v>1.3725050459744337</v>
      </c>
      <c r="IW57" s="62">
        <f>VLOOKUP($B57,RD_15[#All],IW$2,0)/IW$1</f>
        <v>1.3384914405322568</v>
      </c>
      <c r="IX57" s="62">
        <f>VLOOKUP($B57,RD_15[#All],IX$2,0)/IX$1</f>
        <v>1.3534424758914554</v>
      </c>
      <c r="IY57" s="62">
        <f>VLOOKUP($B57,RD_15[#All],IY$2,0)/IY$1</f>
        <v>1.3624130971069746</v>
      </c>
      <c r="IZ57" s="62">
        <f>VLOOKUP($B57,RD_15[#All],IZ$2,0)/IZ$1</f>
        <v>1.343299557585272</v>
      </c>
      <c r="JA57" s="62">
        <f>VLOOKUP($B57,RD_15[#All],JA$2,0)/JA$1</f>
        <v>1.3193116634799236</v>
      </c>
      <c r="JB57" s="62">
        <f>VLOOKUP($B57,RD_15[#All],JB$2,0)/JB$1</f>
        <v>1.3524674083680297</v>
      </c>
      <c r="JC57" s="62">
        <f>VLOOKUP($B57,RD_15[#All],JC$2,0)/JC$1</f>
        <v>1.3495638495638493</v>
      </c>
      <c r="JD57" s="62">
        <f>VLOOKUP($B57,RD_15[#All],JD$2,0)/JD$1</f>
        <v>1.373258672493854</v>
      </c>
      <c r="JE57" s="62">
        <f>VLOOKUP($B57,RD_15[#All],JE$2,0)/JE$1</f>
        <v>1.3811486132914705</v>
      </c>
      <c r="JF57" s="62">
        <f>VLOOKUP($B57,RD_15[#All],JF$2,0)/JF$1</f>
        <v>1.3450552457838743</v>
      </c>
      <c r="JG57" s="62">
        <f>VLOOKUP($B57,RD_15[#All],JG$2,0)/JG$1</f>
        <v>1.3635586555886072</v>
      </c>
      <c r="JH57" s="62">
        <f>VLOOKUP($B57,RD_15[#All],JH$2,0)/JH$1</f>
        <v>1.3736263736263739</v>
      </c>
      <c r="JI57" s="62">
        <f>VLOOKUP($B57,RD_15[#All],JI$2,0)/JI$1</f>
        <v>1.3712374581939801</v>
      </c>
      <c r="JJ57" s="62">
        <f>VLOOKUP($B57,RD_15[#All],JJ$2,0)/JJ$1</f>
        <v>1.3586103337656135</v>
      </c>
      <c r="JK57" s="62">
        <f>VLOOKUP($B57,RD_15[#All],JK$2,0)/JK$1</f>
        <v>1.3725560154131584</v>
      </c>
      <c r="JL57" s="62">
        <f>VLOOKUP($B57,RD_15[#All],JL$2,0)/JL$1</f>
        <v>1.3803177521008403</v>
      </c>
      <c r="JM57" s="62">
        <f>VLOOKUP($B57,RD_15[#All],JM$2,0)/JM$1</f>
        <v>1.3378944611758543</v>
      </c>
      <c r="JN57" s="62">
        <f>VLOOKUP($B57,RD_15[#All],JN$2,0)/JN$1</f>
        <v>1.3391959798994975</v>
      </c>
      <c r="JO57" s="62">
        <f>VLOOKUP($B57,RD_15[#All],JO$2,0)/JO$1</f>
        <v>1.3640827550085111</v>
      </c>
      <c r="JP57" s="62">
        <f>VLOOKUP($B57,RD_15[#All],JP$2,0)/JP$1</f>
        <v>1.3513867085295657</v>
      </c>
      <c r="JQ57" s="62">
        <f>VLOOKUP($B57,RD_15[#All],JQ$2,0)/JQ$1</f>
        <v>1.6718995290423861</v>
      </c>
      <c r="JR57" s="62">
        <f>VLOOKUP($B57,RD_15[#All],JR$2,0)/JR$1</f>
        <v>1.3587999302285019</v>
      </c>
      <c r="JS57" s="62">
        <f>VLOOKUP($B57,RD_15[#All],JS$2,0)/JS$1</f>
        <v>1.3650945327963961</v>
      </c>
      <c r="JT57" s="62">
        <f>VLOOKUP($B57,RD_15[#All],JT$2,0)/JT$1</f>
        <v>1.3674295629182847</v>
      </c>
      <c r="JU57" s="62">
        <f>VLOOKUP($B57,RD_15[#All],JU$2,0)/JU$1</f>
        <v>1.366490652204938</v>
      </c>
      <c r="JV57" s="62">
        <f>VLOOKUP($B57,RD_15[#All],JV$2,0)/JV$1</f>
        <v>1.3363567649281936</v>
      </c>
      <c r="JW57" s="62">
        <f>VLOOKUP($B57,RD_15[#All],JW$2,0)/JW$1</f>
        <v>1.3250188964474678</v>
      </c>
      <c r="JX57" s="62">
        <f>VLOOKUP($B57,RD_15[#All],JX$2,0)/JX$1</f>
        <v>1.3065003779289492</v>
      </c>
      <c r="JY57" s="62">
        <f>VLOOKUP($B57,RD_15[#All],JY$2,0)/JY$1</f>
        <v>1.3061224489795917</v>
      </c>
      <c r="JZ57" s="62">
        <f>VLOOKUP($B57,RD_15[#All],JZ$2,0)/JZ$1</f>
        <v>1.2928949357520785</v>
      </c>
      <c r="KA57" s="62">
        <f>VLOOKUP($B57,RD_15[#All],KA$2,0)/KA$1</f>
        <v>1.3023431594860166</v>
      </c>
      <c r="KB57" s="62">
        <f>VLOOKUP($B57,RD_15[#All],KB$2,0)/KB$1</f>
        <v>1.3167044595616022</v>
      </c>
      <c r="KC57" s="62">
        <f>VLOOKUP($B57,RD_15[#All],KC$2,0)/KC$1</f>
        <v>1.2951625094482235</v>
      </c>
      <c r="KD57" s="62">
        <f>VLOOKUP($B57,RD_15[#All],KD$2,0)/KD$1</f>
        <v>1.291761148904006</v>
      </c>
      <c r="KE57" s="62">
        <f>VLOOKUP($B57,RD_15[#All],KE$2,0)/KE$1</f>
        <v>1.3492063492063491</v>
      </c>
      <c r="KF57" s="62">
        <f>VLOOKUP($B57,RD_15[#All],KF$2,0)/KF$1</f>
        <v>1.3226363008971704</v>
      </c>
      <c r="KG57" s="62">
        <f>VLOOKUP($B57,RD_15[#All],KG$2,0)/KG$1</f>
        <v>1.3374905517762659</v>
      </c>
      <c r="KH57" s="62">
        <f>VLOOKUP($B57,RD_15[#All],KH$2,0)/KH$1</f>
        <v>1.3393801965230534</v>
      </c>
      <c r="KI57" s="62">
        <f>VLOOKUP($B57,RD_15[#All],KI$2,0)/KI$1</f>
        <v>1.3575396825396826</v>
      </c>
      <c r="KJ57" s="62">
        <f>VLOOKUP($B57,RD_15[#All],KJ$2,0)/KJ$1</f>
        <v>1.3333333333333333</v>
      </c>
      <c r="KK57" s="62">
        <f>VLOOKUP($B57,RD_15[#All],KK$2,0)/KK$1</f>
        <v>1.2956349206349207</v>
      </c>
      <c r="KL57" s="62">
        <f>VLOOKUP($B57,RD_15[#All],KL$2,0)/KL$1</f>
        <v>1.3074581430745815</v>
      </c>
      <c r="KM57" s="62">
        <f>VLOOKUP($B57,RD_15[#All],KM$2,0)/KM$1</f>
        <v>1.3474124809741248</v>
      </c>
      <c r="KN57" s="62">
        <f>VLOOKUP($B57,RD_15[#All],KN$2,0)/KN$1</f>
        <v>1.3280242700037923</v>
      </c>
      <c r="KO57" s="62">
        <f>VLOOKUP($B57,RD_15[#All],KO$2,0)/KO$1</f>
        <v>1.323094425483504</v>
      </c>
      <c r="KP57" s="62">
        <f>VLOOKUP($B57,RD_15[#All],KP$2,0)/KP$1</f>
        <v>1.3511566173682215</v>
      </c>
      <c r="KQ57" s="62">
        <f>VLOOKUP($B57,RD_15[#All],KQ$2,0)/KQ$1</f>
        <v>1.304949809622707</v>
      </c>
      <c r="KR57" s="62">
        <f>VLOOKUP($B57,RD_15[#All],KR$2,0)/KR$1</f>
        <v>1.3295411452408041</v>
      </c>
      <c r="KS57" s="62">
        <f>VLOOKUP($B57,RD_15[#All],KS$2,0)/KS$1</f>
        <v>1.31095942358741</v>
      </c>
      <c r="KT57" s="62">
        <f>VLOOKUP($B57,RD_15[#All],KT$2,0)/KT$1</f>
        <v>1.3488813045127039</v>
      </c>
      <c r="KU57" s="62">
        <f>VLOOKUP($B57,RD_15[#All],KU$2,0)/KU$1</f>
        <v>1.3394008342813803</v>
      </c>
      <c r="KV57" s="62">
        <f>VLOOKUP($B57,RD_15[#All],KV$2,0)/KV$1</f>
        <v>1.3371069182389936</v>
      </c>
      <c r="KW57" s="62">
        <f>VLOOKUP($B57,RD_15[#All],KW$2,0)/KW$1</f>
        <v>1.334470989761092</v>
      </c>
      <c r="KX57" s="62">
        <f>VLOOKUP($B57,RD_15[#All],KX$2,0)/KX$1</f>
        <v>1.3639455782312924</v>
      </c>
      <c r="KY57" s="62">
        <f>VLOOKUP($B57,RD_15[#All],KY$2,0)/KY$1</f>
        <v>1.3440476190476189</v>
      </c>
      <c r="KZ57" s="62">
        <f>VLOOKUP($B57,RD_15[#All],KZ$2,0)/KZ$1</f>
        <v>1.336111111111111</v>
      </c>
      <c r="LA57" s="62">
        <f>VLOOKUP($B57,RD_15[#All],LA$2,0)/LA$1</f>
        <v>1.3959968602825745</v>
      </c>
      <c r="LB57" s="62">
        <f>VLOOKUP($B57,RD_15[#All],LB$2,0)/LB$1</f>
        <v>1.3220940550133096</v>
      </c>
      <c r="LC57" s="62">
        <f>VLOOKUP($B57,RD_15[#All],LC$2,0)/LC$1</f>
        <v>1.3638888888888889</v>
      </c>
      <c r="LD57" s="62">
        <f>VLOOKUP($B57,RD_15[#All],LD$2,0)/LD$1</f>
        <v>1.3269043881288778</v>
      </c>
      <c r="LE57" s="62">
        <f>VLOOKUP($B57,RD_15[#All],LE$2,0)/LE$1</f>
        <v>1.313448456305599</v>
      </c>
      <c r="LF57" s="62">
        <f>VLOOKUP($B57,RD_15[#All],LF$2,0)/LF$1</f>
        <v>1.314569783957539</v>
      </c>
      <c r="LG57" s="62">
        <f>VLOOKUP($B57,RD_15[#All],LG$2,0)/LG$1</f>
        <v>1.3412698412698412</v>
      </c>
      <c r="LH57" s="62">
        <f>VLOOKUP($B57,RD_15[#All],LH$2,0)/LH$1</f>
        <v>1.2868710237131289</v>
      </c>
      <c r="LI57" s="62">
        <f>VLOOKUP($B57,RD_15[#All],LI$2,0)/LI$1</f>
        <v>1.3732525977423935</v>
      </c>
      <c r="LJ57" s="62">
        <f>VLOOKUP($B57,RD_15[#All],LJ$2,0)/LJ$1</f>
        <v>1.3547167118595691</v>
      </c>
      <c r="LK57" s="62">
        <f>VLOOKUP($B57,RD_15[#All],LK$2,0)/LK$1</f>
        <v>1.2900313971742543</v>
      </c>
      <c r="LL57" s="62">
        <f>VLOOKUP($B57,RD_15[#All],LL$2,0)/LL$1</f>
        <v>1.3304552590266876</v>
      </c>
      <c r="LM57" s="62">
        <f>VLOOKUP($B57,RD_15[#All],LM$2,0)/LM$1</f>
        <v>1.3855872019137323</v>
      </c>
      <c r="LN57" s="62">
        <f>VLOOKUP($B57,RD_15[#All],LN$2,0)/LN$1</f>
        <v>1.3713837183224937</v>
      </c>
      <c r="LO57" s="62">
        <f>VLOOKUP($B57,RD_15[#All],LO$2,0)/LO$1</f>
        <v>1.3549375794273752</v>
      </c>
      <c r="LP57" s="62">
        <f>VLOOKUP($B57,RD_15[#All],LP$2,0)/LP$1</f>
        <v>1.3609179935710547</v>
      </c>
      <c r="LQ57" s="62">
        <f>VLOOKUP($B57,RD_15[#All],LQ$2,0)/LQ$1</f>
        <v>1.368393511250654</v>
      </c>
      <c r="LR57" s="62">
        <f>VLOOKUP($B57,RD_15[#All],LR$2,0)/LR$1</f>
        <v>1.3751214771622933</v>
      </c>
      <c r="LS57" s="62">
        <f>VLOOKUP($B57,RD_15[#All],LS$2,0)/LS$1</f>
        <v>1.3802484160790349</v>
      </c>
      <c r="LT57" s="62">
        <f>VLOOKUP($B57,RD_15[#All],LT$2,0)/LT$1</f>
        <v>1.345761381475667</v>
      </c>
      <c r="LU57" s="62">
        <f>VLOOKUP($B57,RD_15[#All],LU$2,0)/LU$1</f>
        <v>1.3669544740973312</v>
      </c>
      <c r="LV57" s="62">
        <f>VLOOKUP($B57,RD_15[#All],LV$2,0)/LV$1</f>
        <v>1.3720565149136579</v>
      </c>
      <c r="LW57" s="62">
        <f>VLOOKUP($B57,RD_15[#All],LW$2,0)/LW$1</f>
        <v>1.4089481946624802</v>
      </c>
      <c r="LX57" s="62">
        <f>VLOOKUP($B57,RD_15[#All],LX$2,0)/LX$1</f>
        <v>1.4128728414442699</v>
      </c>
      <c r="LY57" s="62">
        <f>VLOOKUP($B57,RD_15[#All],LY$2,0)/LY$1</f>
        <v>1.4179748822605964</v>
      </c>
      <c r="LZ57" s="62">
        <f>VLOOKUP($B57,RD_15[#All],LZ$2,0)/LZ$1</f>
        <v>1.3070942662779397</v>
      </c>
      <c r="MA57" s="62">
        <f>VLOOKUP($B57,RD_15[#All],MA$2,0)/MA$1</f>
        <v>1.3067204903939598</v>
      </c>
      <c r="MB57" s="62">
        <f>VLOOKUP($B57,RD_15[#All],MB$2,0)/MB$1</f>
        <v>1.3519473723555355</v>
      </c>
      <c r="MC57" s="62">
        <f>VLOOKUP($B57,RD_15[#All],MC$2,0)/MC$1</f>
        <v>1.2842939373551618</v>
      </c>
      <c r="MD57" s="62">
        <f>VLOOKUP($B57,RD_15[#All],MD$2,0)/MD$1</f>
        <v>1.3059729386259997</v>
      </c>
      <c r="ME57" s="62">
        <f>VLOOKUP($B57,RD_15[#All],ME$2,0)/ME$1</f>
        <v>1.3369963369963369</v>
      </c>
      <c r="MF57" s="62">
        <f>VLOOKUP($B57,RD_15[#All],MF$2,0)/MF$1</f>
        <v>1.3269043881288778</v>
      </c>
      <c r="MG57" s="62">
        <f>VLOOKUP($B57,RD_15[#All],MG$2,0)/MG$1</f>
        <v>1.3340061299244972</v>
      </c>
      <c r="MH57" s="62">
        <f>VLOOKUP($B57,RD_15[#All],MH$2,0)/MH$1</f>
        <v>1.3586753382671748</v>
      </c>
      <c r="MI57" s="62">
        <f>VLOOKUP($B57,RD_15[#All],MI$2,0)/MI$1</f>
        <v>1.3108320251177392</v>
      </c>
      <c r="MJ57" s="62">
        <f>VLOOKUP($B57,RD_15[#All],MJ$2,0)/MJ$1</f>
        <v>1.3367346938775511</v>
      </c>
      <c r="MK57" s="62">
        <f>VLOOKUP($B57,RD_15[#All],MK$2,0)/MK$1</f>
        <v>1.3775510204081631</v>
      </c>
      <c r="ML57" s="62">
        <f>VLOOKUP($B57,RD_15[#All],ML$2,0)/ML$1</f>
        <v>1.3560589070793152</v>
      </c>
      <c r="MM57" s="62">
        <f>VLOOKUP($B57,RD_15[#All],MM$2,0)/MM$1</f>
        <v>1.3240518879616623</v>
      </c>
      <c r="MN57" s="62">
        <f>VLOOKUP($B57,RD_15[#All],MN$2,0)/MN$1</f>
        <v>1.3222135007849292</v>
      </c>
      <c r="MO57" s="62">
        <f>VLOOKUP($B57,RD_15[#All],MO$2,0)/MO$1</f>
        <v>1.3642072213500784</v>
      </c>
      <c r="MP57" s="62">
        <f>VLOOKUP($B57,RD_15[#All],MP$2,0)/MP$1</f>
        <v>1.3436563436563438</v>
      </c>
      <c r="MQ57" s="62">
        <f>VLOOKUP($B57,RD_15[#All],MQ$2,0)/MQ$1</f>
        <v>1.3171862151453986</v>
      </c>
      <c r="MR57" s="62">
        <f>VLOOKUP($B57,RD_15[#All],MR$2,0)/MR$1</f>
        <v>1.3209239739851983</v>
      </c>
      <c r="MS57" s="62">
        <f>VLOOKUP($B57,RD_15[#All],MS$2,0)/MS$1</f>
        <v>1.3351648351648351</v>
      </c>
      <c r="MT57" s="62">
        <f>VLOOKUP($B57,RD_15[#All],MT$2,0)/MT$1</f>
        <v>1.3193948908234625</v>
      </c>
      <c r="MU57" s="62">
        <f>VLOOKUP($B57,RD_15[#All],MU$2,0)/MU$1</f>
        <v>1.3411078717201166</v>
      </c>
      <c r="MV57" s="62">
        <f>VLOOKUP($B57,RD_15[#All],MV$2,0)/MV$1</f>
        <v>1.3479377765092053</v>
      </c>
      <c r="MW57" s="62">
        <f>VLOOKUP($B57,RD_15[#All],MW$2,0)/MW$1</f>
        <v>1.3171114599686029</v>
      </c>
      <c r="MX57" s="62">
        <f>VLOOKUP($B57,RD_15[#All],MX$2,0)/MX$1</f>
        <v>1.3269043881288778</v>
      </c>
      <c r="MY57" s="62">
        <f>VLOOKUP($B57,RD_15[#All],MY$2,0)/MY$1</f>
        <v>1.3151491365777079</v>
      </c>
      <c r="MZ57" s="62">
        <f>VLOOKUP($B57,RD_15[#All],MZ$2,0)/MZ$1</f>
        <v>1.359105180533752</v>
      </c>
      <c r="NA57" s="62">
        <f>VLOOKUP($B57,RD_15[#All],NA$2,0)/NA$1</f>
        <v>1.3368586300917129</v>
      </c>
      <c r="NB57" s="62">
        <f>VLOOKUP($B57,RD_15[#All],NB$2,0)/NB$1</f>
        <v>1.3645996860282574</v>
      </c>
      <c r="NC57" s="62">
        <f>VLOOKUP($B57,RD_15[#All],NC$2,0)/NC$1</f>
        <v>1.3728414442700156</v>
      </c>
      <c r="ND57" s="62">
        <f>VLOOKUP($B57,RD_15[#All],ND$2,0)/ND$1</f>
        <v>1.3390894819466248</v>
      </c>
      <c r="NE57" s="62">
        <f>IFERROR(AVERAGEIF(Inv_SY_B20[[#This Row],[BLK1_INV1]:[BLK12_INV31]],"&gt;"&amp;0.1,Inv_SY_B20[[#This Row],[BLK1_INV1]:[BLK12_INV31]]),"")</f>
        <v>1.3443400726739503</v>
      </c>
    </row>
    <row r="58" spans="2:369" x14ac:dyDescent="0.35">
      <c r="B58" s="87">
        <f t="shared" si="7"/>
        <v>45799</v>
      </c>
      <c r="C58" s="63">
        <f>VLOOKUP($B58,RD_15[#All],C$2,0)/C$1</f>
        <v>2.7647527910685805</v>
      </c>
      <c r="D58" s="63">
        <f>VLOOKUP($B58,RD_15[#All],D$2,0)/D$1</f>
        <v>2.7224880382775116</v>
      </c>
      <c r="E58" s="63">
        <f>VLOOKUP($B58,RD_15[#All],E$2,0)/E$1</f>
        <v>2.8075757575757576</v>
      </c>
      <c r="F58" s="63">
        <f>VLOOKUP($B58,RD_15[#All],F$2,0)/F$1</f>
        <v>2.8151515151515154</v>
      </c>
      <c r="G58" s="63">
        <f>VLOOKUP($B58,RD_15[#All],G$2,0)/G$1</f>
        <v>2.7825757575757577</v>
      </c>
      <c r="H58" s="63">
        <f>VLOOKUP($B58,RD_15[#All],H$2,0)/H$1</f>
        <v>2.6795747911921035</v>
      </c>
      <c r="I58" s="63">
        <f>VLOOKUP($B58,RD_15[#All],I$2,0)/I$1</f>
        <v>2.8821729150726858</v>
      </c>
      <c r="J58" s="63">
        <f>VLOOKUP($B58,RD_15[#All],J$2,0)/J$1</f>
        <v>2.6954545454545453</v>
      </c>
      <c r="K58" s="63">
        <f>VLOOKUP($B58,RD_15[#All],K$2,0)/K$1</f>
        <v>2.8234848484848483</v>
      </c>
      <c r="L58" s="63">
        <f>VLOOKUP($B58,RD_15[#All],L$2,0)/L$1</f>
        <v>2.8636363636363638</v>
      </c>
      <c r="M58" s="63">
        <f>VLOOKUP($B58,RD_15[#All],M$2,0)/M$1</f>
        <v>2.8272727272727272</v>
      </c>
      <c r="N58" s="63">
        <f>VLOOKUP($B58,RD_15[#All],N$2,0)/N$1</f>
        <v>2.8090909090909091</v>
      </c>
      <c r="O58" s="63">
        <f>VLOOKUP($B58,RD_15[#All],O$2,0)/O$1</f>
        <v>2.8772727272727274</v>
      </c>
      <c r="P58" s="63">
        <f>VLOOKUP($B58,RD_15[#All],P$2,0)/P$1</f>
        <v>2.8575757575757574</v>
      </c>
      <c r="Q58" s="63">
        <f>VLOOKUP($B58,RD_15[#All],Q$2,0)/Q$1</f>
        <v>2.9068181818181817</v>
      </c>
      <c r="R58" s="63">
        <f>VLOOKUP($B58,RD_15[#All],R$2,0)/R$1</f>
        <v>2.8878787878787877</v>
      </c>
      <c r="S58" s="63">
        <f>VLOOKUP($B58,RD_15[#All],S$2,0)/S$1</f>
        <v>2.8253588516746411</v>
      </c>
      <c r="T58" s="63">
        <f>VLOOKUP($B58,RD_15[#All],T$2,0)/T$1</f>
        <v>2.8580542264752786</v>
      </c>
      <c r="U58" s="63">
        <f>VLOOKUP($B58,RD_15[#All],U$2,0)/U$1</f>
        <v>2.8181818181818183</v>
      </c>
      <c r="V58" s="63">
        <f>VLOOKUP($B58,RD_15[#All],V$2,0)/V$1</f>
        <v>2.8636363636363638</v>
      </c>
      <c r="W58" s="63">
        <f>VLOOKUP($B58,RD_15[#All],W$2,0)/W$1</f>
        <v>2.937121212121212</v>
      </c>
      <c r="X58" s="63">
        <f>VLOOKUP($B58,RD_15[#All],X$2,0)/X$1</f>
        <v>2.9030303030303028</v>
      </c>
      <c r="Y58" s="63">
        <f>VLOOKUP($B58,RD_15[#All],Y$2,0)/Y$1</f>
        <v>2.9242424242424243</v>
      </c>
      <c r="Z58" s="63">
        <f>VLOOKUP($B58,RD_15[#All],Z$2,0)/Z$1</f>
        <v>2.9462121212121208</v>
      </c>
      <c r="AA58" s="63">
        <f>VLOOKUP($B58,RD_15[#All],AA$2,0)/AA$1</f>
        <v>2.9045454545454543</v>
      </c>
      <c r="AB58" s="63">
        <f>VLOOKUP($B58,RD_15[#All],AB$2,0)/AB$1</f>
        <v>2.874242424242424</v>
      </c>
      <c r="AC58" s="63">
        <f>VLOOKUP($B58,RD_15[#All],AC$2,0)/AC$1</f>
        <v>2.9295454545454547</v>
      </c>
      <c r="AD58" s="63">
        <f>VLOOKUP($B58,RD_15[#All],AD$2,0)/AD$1</f>
        <v>2.9189393939393939</v>
      </c>
      <c r="AE58" s="63">
        <f>VLOOKUP($B58,RD_15[#All],AE$2,0)/AE$1</f>
        <v>2.961363636363636</v>
      </c>
      <c r="AF58" s="63">
        <f>VLOOKUP($B58,RD_15[#All],AF$2,0)/AF$1</f>
        <v>2.9499999999999997</v>
      </c>
      <c r="AG58" s="63">
        <f>VLOOKUP($B58,RD_15[#All],AG$2,0)/AG$1</f>
        <v>2.9037878787878788</v>
      </c>
      <c r="AH58" s="63">
        <f>VLOOKUP($B58,RD_15[#All],AH$2,0)/AH$1</f>
        <v>2.9060606060606062</v>
      </c>
      <c r="AI58" s="63">
        <f>VLOOKUP($B58,RD_15[#All],AI$2,0)/AI$1</f>
        <v>2.8454545454545457</v>
      </c>
      <c r="AJ58" s="63">
        <f>VLOOKUP($B58,RD_15[#All],AJ$2,0)/AJ$1</f>
        <v>2.8054226475279105</v>
      </c>
      <c r="AK58" s="63">
        <f>VLOOKUP($B58,RD_15[#All],AK$2,0)/AK$1</f>
        <v>2.8237639553429026</v>
      </c>
      <c r="AL58" s="63">
        <f>VLOOKUP($B58,RD_15[#All],AL$2,0)/AL$1</f>
        <v>2.8532695374800636</v>
      </c>
      <c r="AM58" s="63">
        <f>VLOOKUP($B58,RD_15[#All],AM$2,0)/AM$1</f>
        <v>2.898724082934609</v>
      </c>
      <c r="AN58" s="63">
        <f>VLOOKUP($B58,RD_15[#All],AN$2,0)/AN$1</f>
        <v>2.8811802232854866</v>
      </c>
      <c r="AO58" s="63">
        <f>VLOOKUP($B58,RD_15[#All],AO$2,0)/AO$1</f>
        <v>2.8462121212121212</v>
      </c>
      <c r="AP58" s="63">
        <f>VLOOKUP($B58,RD_15[#All],AP$2,0)/AP$1</f>
        <v>2.8891547049441786</v>
      </c>
      <c r="AQ58" s="63">
        <f>VLOOKUP($B58,RD_15[#All],AQ$2,0)/AQ$1</f>
        <v>2.8295454545454546</v>
      </c>
      <c r="AR58" s="63">
        <f>VLOOKUP($B58,RD_15[#All],AR$2,0)/AR$1</f>
        <v>2.8994293865905849</v>
      </c>
      <c r="AS58" s="63">
        <f>VLOOKUP($B58,RD_15[#All],AS$2,0)/AS$1</f>
        <v>2.9750346740638007</v>
      </c>
      <c r="AT58" s="63">
        <f>VLOOKUP($B58,RD_15[#All],AT$2,0)/AT$1</f>
        <v>2.9554093567251458</v>
      </c>
      <c r="AU58" s="63">
        <f>VLOOKUP($B58,RD_15[#All],AU$2,0)/AU$1</f>
        <v>2.9641812865497075</v>
      </c>
      <c r="AV58" s="63">
        <f>VLOOKUP($B58,RD_15[#All],AV$2,0)/AV$1</f>
        <v>3.0202604920405212</v>
      </c>
      <c r="AW58" s="63">
        <f>VLOOKUP($B58,RD_15[#All],AW$2,0)/AW$1</f>
        <v>3.0194369973190351</v>
      </c>
      <c r="AX58" s="63">
        <f>VLOOKUP($B58,RD_15[#All],AX$2,0)/AX$1</f>
        <v>2.9959677419354835</v>
      </c>
      <c r="AY58" s="63">
        <f>VLOOKUP($B58,RD_15[#All],AY$2,0)/AY$1</f>
        <v>2.9107579462102691</v>
      </c>
      <c r="AZ58" s="63">
        <f>VLOOKUP($B58,RD_15[#All],AZ$2,0)/AZ$1</f>
        <v>2.9183531053733422</v>
      </c>
      <c r="BA58" s="63">
        <f>VLOOKUP($B58,RD_15[#All],BA$2,0)/BA$1</f>
        <v>2.9582111436950145</v>
      </c>
      <c r="BB58" s="63">
        <f>VLOOKUP($B58,RD_15[#All],BB$2,0)/BB$1</f>
        <v>2.8890500362581579</v>
      </c>
      <c r="BC58" s="63">
        <f>VLOOKUP($B58,RD_15[#All],BC$2,0)/BC$1</f>
        <v>2.8578643578643583</v>
      </c>
      <c r="BD58" s="63">
        <f>VLOOKUP($B58,RD_15[#All],BD$2,0)/BD$1</f>
        <v>2.8143547273982055</v>
      </c>
      <c r="BE58" s="63">
        <f>VLOOKUP($B58,RD_15[#All],BE$2,0)/BE$1</f>
        <v>2.7755524861878449</v>
      </c>
      <c r="BF58" s="63">
        <f>VLOOKUP($B58,RD_15[#All],BF$2,0)/BF$1</f>
        <v>2.8600419874037786</v>
      </c>
      <c r="BG58" s="63">
        <f>VLOOKUP($B58,RD_15[#All],BG$2,0)/BG$1</f>
        <v>2.859543010752688</v>
      </c>
      <c r="BH58" s="63">
        <f>VLOOKUP($B58,RD_15[#All],BH$2,0)/BH$1</f>
        <v>2.7454417952314167</v>
      </c>
      <c r="BI58" s="63">
        <f>VLOOKUP($B58,RD_15[#All],BI$2,0)/BI$1</f>
        <v>2.7380191693290734</v>
      </c>
      <c r="BJ58" s="63">
        <f>VLOOKUP($B58,RD_15[#All],BJ$2,0)/BJ$1</f>
        <v>2.7280945757997217</v>
      </c>
      <c r="BK58" s="63">
        <f>VLOOKUP($B58,RD_15[#All],BK$2,0)/BK$1</f>
        <v>2.8280303030303031</v>
      </c>
      <c r="BL58" s="63">
        <f>VLOOKUP($B58,RD_15[#All],BL$2,0)/BL$1</f>
        <v>2.7921974522292996</v>
      </c>
      <c r="BM58" s="63">
        <f>VLOOKUP($B58,RD_15[#All],BM$2,0)/BM$1</f>
        <v>2.8804985337243401</v>
      </c>
      <c r="BN58" s="63">
        <f>VLOOKUP($B58,RD_15[#All],BN$2,0)/BN$1</f>
        <v>2.3850931677018634</v>
      </c>
      <c r="BO58" s="63">
        <f>VLOOKUP($B58,RD_15[#All],BO$2,0)/BO$1</f>
        <v>2.3350586611456179</v>
      </c>
      <c r="BP58" s="63">
        <f>VLOOKUP($B58,RD_15[#All],BP$2,0)/BP$1</f>
        <v>2.9913464866735899</v>
      </c>
      <c r="BQ58" s="63">
        <f>VLOOKUP($B58,RD_15[#All],BQ$2,0)/BQ$1</f>
        <v>2.9820565907522432</v>
      </c>
      <c r="BR58" s="63">
        <f>VLOOKUP($B58,RD_15[#All],BR$2,0)/BR$1</f>
        <v>2.3464458247066942</v>
      </c>
      <c r="BS58" s="63">
        <f>VLOOKUP($B58,RD_15[#All],BS$2,0)/BS$1</f>
        <v>2.3576982892690515</v>
      </c>
      <c r="BT58" s="63">
        <f>VLOOKUP($B58,RD_15[#All],BT$2,0)/BT$1</f>
        <v>2.3371290545203585</v>
      </c>
      <c r="BU58" s="63">
        <f>VLOOKUP($B58,RD_15[#All],BU$2,0)/BU$1</f>
        <v>2.4154589371980677</v>
      </c>
      <c r="BV58" s="63">
        <f>VLOOKUP($B58,RD_15[#All],BV$2,0)/BV$1</f>
        <v>2.4213250517598346</v>
      </c>
      <c r="BW58" s="63">
        <f>VLOOKUP($B58,RD_15[#All],BW$2,0)/BW$1</f>
        <v>2.3367839889579018</v>
      </c>
      <c r="BX58" s="63">
        <f>VLOOKUP($B58,RD_15[#All],BX$2,0)/BX$1</f>
        <v>2.3265519040166929</v>
      </c>
      <c r="BY58" s="63">
        <f>VLOOKUP($B58,RD_15[#All],BY$2,0)/BY$1</f>
        <v>2.3419599723947551</v>
      </c>
      <c r="BZ58" s="63">
        <f>VLOOKUP($B58,RD_15[#All],BZ$2,0)/BZ$1</f>
        <v>2.3492063492063493</v>
      </c>
      <c r="CA58" s="63">
        <f>VLOOKUP($B58,RD_15[#All],CA$2,0)/CA$1</f>
        <v>2.3196248196248197</v>
      </c>
      <c r="CB58" s="63">
        <f>VLOOKUP($B58,RD_15[#All],CB$2,0)/CB$1</f>
        <v>2.3454106280193239</v>
      </c>
      <c r="CC58" s="63">
        <f>VLOOKUP($B58,RD_15[#All],CC$2,0)/CC$1</f>
        <v>2.3926846100759143</v>
      </c>
      <c r="CD58" s="63">
        <f>VLOOKUP($B58,RD_15[#All],CD$2,0)/CD$1</f>
        <v>3.0255348516218077</v>
      </c>
      <c r="CE58" s="63">
        <f>VLOOKUP($B58,RD_15[#All],CE$2,0)/CE$1</f>
        <v>2.3419599723947551</v>
      </c>
      <c r="CF58" s="63">
        <f>VLOOKUP($B58,RD_15[#All],CF$2,0)/CF$1</f>
        <v>2.3941798941798944</v>
      </c>
      <c r="CG58" s="63">
        <f>VLOOKUP($B58,RD_15[#All],CG$2,0)/CG$1</f>
        <v>2.4102829537612145</v>
      </c>
      <c r="CH58" s="63">
        <f>VLOOKUP($B58,RD_15[#All],CH$2,0)/CH$1</f>
        <v>2.3921356421356421</v>
      </c>
      <c r="CI58" s="63">
        <f>VLOOKUP($B58,RD_15[#All],CI$2,0)/CI$1</f>
        <v>2.4233954451345752</v>
      </c>
      <c r="CJ58" s="63">
        <f>VLOOKUP($B58,RD_15[#All],CJ$2,0)/CJ$1</f>
        <v>2.3964646464646462</v>
      </c>
      <c r="CK58" s="63">
        <f>VLOOKUP($B58,RD_15[#All],CK$2,0)/CK$1</f>
        <v>2.4044011544011545</v>
      </c>
      <c r="CL58" s="63">
        <f>VLOOKUP($B58,RD_15[#All],CL$2,0)/CL$1</f>
        <v>2.3756696042854673</v>
      </c>
      <c r="CM58" s="63">
        <f>VLOOKUP($B58,RD_15[#All],CM$2,0)/CM$1</f>
        <v>3.0131124913733611</v>
      </c>
      <c r="CN58" s="63">
        <f>VLOOKUP($B58,RD_15[#All],CN$2,0)/CN$1</f>
        <v>2.3781918564527262</v>
      </c>
      <c r="CO58" s="63">
        <f>VLOOKUP($B58,RD_15[#All],CO$2,0)/CO$1</f>
        <v>2.3716356107660452</v>
      </c>
      <c r="CP58" s="63">
        <f>VLOOKUP($B58,RD_15[#All],CP$2,0)/CP$1</f>
        <v>2.3129744651483781</v>
      </c>
      <c r="CQ58" s="63">
        <f>VLOOKUP($B58,RD_15[#All],CQ$2,0)/CQ$1</f>
        <v>2.3716356107660452</v>
      </c>
      <c r="CR58" s="63">
        <f>VLOOKUP($B58,RD_15[#All],CR$2,0)/CR$1</f>
        <v>2.3857832988267771</v>
      </c>
      <c r="CS58" s="63">
        <f>VLOOKUP($B58,RD_15[#All],CS$2,0)/CS$1</f>
        <v>2.4227053140096619</v>
      </c>
      <c r="CT58" s="63">
        <f>VLOOKUP($B58,RD_15[#All],CT$2,0)/CT$1</f>
        <v>2.4330572808833679</v>
      </c>
      <c r="CU58" s="63">
        <f>VLOOKUP($B58,RD_15[#All],CU$2,0)/CU$1</f>
        <v>2.4273015873015873</v>
      </c>
      <c r="CV58" s="63">
        <f>VLOOKUP($B58,RD_15[#All],CV$2,0)/CV$1</f>
        <v>3.0420979986197376</v>
      </c>
      <c r="CW58" s="63">
        <f>VLOOKUP($B58,RD_15[#All],CW$2,0)/CW$1</f>
        <v>2.4006211180124226</v>
      </c>
      <c r="CX58" s="63">
        <f>VLOOKUP($B58,RD_15[#All],CX$2,0)/CX$1</f>
        <v>2.3575036075036078</v>
      </c>
      <c r="CY58" s="63">
        <f>VLOOKUP($B58,RD_15[#All],CY$2,0)/CY$1</f>
        <v>2.3387445887445888</v>
      </c>
      <c r="CZ58" s="63">
        <f>VLOOKUP($B58,RD_15[#All],CZ$2,0)/CZ$1</f>
        <v>2.4189095928226361</v>
      </c>
      <c r="DA58" s="63">
        <f>VLOOKUP($B58,RD_15[#All],DA$2,0)/DA$1</f>
        <v>2.3019587450164676</v>
      </c>
      <c r="DB58" s="63">
        <f>VLOOKUP($B58,RD_15[#All],DB$2,0)/DB$1</f>
        <v>2.4358178053830226</v>
      </c>
      <c r="DC58" s="63">
        <f>VLOOKUP($B58,RD_15[#All],DC$2,0)/DC$1</f>
        <v>2.5196687370600417</v>
      </c>
      <c r="DD58" s="63">
        <f>VLOOKUP($B58,RD_15[#All],DD$2,0)/DD$1</f>
        <v>2.3982056590752241</v>
      </c>
      <c r="DE58" s="63">
        <f>VLOOKUP($B58,RD_15[#All],DE$2,0)/DE$1</f>
        <v>2.4368530020703933</v>
      </c>
      <c r="DF58" s="63">
        <f>VLOOKUP($B58,RD_15[#All],DF$2,0)/DF$1</f>
        <v>2.3878536922015181</v>
      </c>
      <c r="DG58" s="63">
        <f>VLOOKUP($B58,RD_15[#All],DG$2,0)/DG$1</f>
        <v>2.9727398205659075</v>
      </c>
      <c r="DH58" s="63">
        <f>VLOOKUP($B58,RD_15[#All],DH$2,0)/DH$1</f>
        <v>2.4654934437543132</v>
      </c>
      <c r="DI58" s="63">
        <f>VLOOKUP($B58,RD_15[#All],DI$2,0)/DI$1</f>
        <v>2.443754313319531</v>
      </c>
      <c r="DJ58" s="63">
        <f>VLOOKUP($B58,RD_15[#All],DJ$2,0)/DJ$1</f>
        <v>2.4620427881297444</v>
      </c>
      <c r="DK58" s="63">
        <f>VLOOKUP($B58,RD_15[#All],DK$2,0)/DK$1</f>
        <v>2.9561602418745276</v>
      </c>
      <c r="DL58" s="63">
        <f>VLOOKUP($B58,RD_15[#All],DL$2,0)/DL$1</f>
        <v>2.4029581529581532</v>
      </c>
      <c r="DM58" s="63">
        <f>VLOOKUP($B58,RD_15[#All],DM$2,0)/DM$1</f>
        <v>2.3664596273291925</v>
      </c>
      <c r="DN58" s="63">
        <f>VLOOKUP($B58,RD_15[#All],DN$2,0)/DN$1</f>
        <v>2.4230503795721186</v>
      </c>
      <c r="DO58" s="63">
        <f>VLOOKUP($B58,RD_15[#All],DO$2,0)/DO$1</f>
        <v>2.3961352657004831</v>
      </c>
      <c r="DP58" s="63">
        <f>VLOOKUP($B58,RD_15[#All],DP$2,0)/DP$1</f>
        <v>2.3944099378881987</v>
      </c>
      <c r="DQ58" s="63">
        <f>VLOOKUP($B58,RD_15[#All],DQ$2,0)/DQ$1</f>
        <v>3.0486542443064182</v>
      </c>
      <c r="DR58" s="63">
        <f>VLOOKUP($B58,RD_15[#All],DR$2,0)/DR$1</f>
        <v>2.3485162180814356</v>
      </c>
      <c r="DS58" s="63">
        <f>VLOOKUP($B58,RD_15[#All],DS$2,0)/DS$1</f>
        <v>2.3864734299516908</v>
      </c>
      <c r="DT58" s="63">
        <f>VLOOKUP($B58,RD_15[#All],DT$2,0)/DT$1</f>
        <v>2.3988957902001382</v>
      </c>
      <c r="DU58" s="63">
        <f>VLOOKUP($B58,RD_15[#All],DU$2,0)/DU$1</f>
        <v>2.3701298701298703</v>
      </c>
      <c r="DV58" s="63">
        <f>VLOOKUP($B58,RD_15[#All],DV$2,0)/DV$1</f>
        <v>2.3813131313131315</v>
      </c>
      <c r="DW58" s="63">
        <f>VLOOKUP($B58,RD_15[#All],DW$2,0)/DW$1</f>
        <v>3.0945479641131812</v>
      </c>
      <c r="DX58" s="63">
        <f>VLOOKUP($B58,RD_15[#All],DX$2,0)/DX$1</f>
        <v>3.1118012422360244</v>
      </c>
      <c r="DY58" s="63">
        <f>VLOOKUP($B58,RD_15[#All],DY$2,0)/DY$1</f>
        <v>3.0272601794340921</v>
      </c>
      <c r="DZ58" s="63">
        <f>VLOOKUP($B58,RD_15[#All],DZ$2,0)/DZ$1</f>
        <v>3.1076604554865424</v>
      </c>
      <c r="EA58" s="63">
        <f>VLOOKUP($B58,RD_15[#All],EA$2,0)/EA$1</f>
        <v>3.0448585231193923</v>
      </c>
      <c r="EB58" s="63">
        <f>VLOOKUP($B58,RD_15[#All],EB$2,0)/EB$1</f>
        <v>3.0565907522429261</v>
      </c>
      <c r="EC58" s="63">
        <f>VLOOKUP($B58,RD_15[#All],EC$2,0)/EC$1</f>
        <v>2.3471359558316083</v>
      </c>
      <c r="ED58" s="63">
        <f>VLOOKUP($B58,RD_15[#All],ED$2,0)/ED$1</f>
        <v>3.0904071773636992</v>
      </c>
      <c r="EE58" s="63">
        <f>VLOOKUP($B58,RD_15[#All],EE$2,0)/EE$1</f>
        <v>2.3840579710144927</v>
      </c>
      <c r="EF58" s="63">
        <f>VLOOKUP($B58,RD_15[#All],EF$2,0)/EF$1</f>
        <v>2.4113181504485848</v>
      </c>
      <c r="EG58" s="63">
        <f>VLOOKUP($B58,RD_15[#All],EG$2,0)/EG$1</f>
        <v>2.3657694962042788</v>
      </c>
      <c r="EH58" s="63">
        <f>VLOOKUP($B58,RD_15[#All],EH$2,0)/EH$1</f>
        <v>2.414423740510697</v>
      </c>
      <c r="EI58" s="63">
        <f>VLOOKUP($B58,RD_15[#All],EI$2,0)/EI$1</f>
        <v>3.1699134199134202</v>
      </c>
      <c r="EJ58" s="63">
        <f>VLOOKUP($B58,RD_15[#All],EJ$2,0)/EJ$1</f>
        <v>3.21256038647343</v>
      </c>
      <c r="EK58" s="63">
        <f>VLOOKUP($B58,RD_15[#All],EK$2,0)/EK$1</f>
        <v>2.4374603174603173</v>
      </c>
      <c r="EL58" s="63">
        <f>VLOOKUP($B58,RD_15[#All],EL$2,0)/EL$1</f>
        <v>2.3968253968253967</v>
      </c>
      <c r="EM58" s="63">
        <f>VLOOKUP($B58,RD_15[#All],EM$2,0)/EM$1</f>
        <v>3.0990338164251208</v>
      </c>
      <c r="EN58" s="63">
        <f>VLOOKUP($B58,RD_15[#All],EN$2,0)/EN$1</f>
        <v>2.4416839199447895</v>
      </c>
      <c r="EO58" s="63">
        <f>VLOOKUP($B58,RD_15[#All],EO$2,0)/EO$1</f>
        <v>2.4516908212560384</v>
      </c>
      <c r="EP58" s="63">
        <f>VLOOKUP($B58,RD_15[#All],EP$2,0)/EP$1</f>
        <v>3.1528640441683922</v>
      </c>
      <c r="EQ58" s="63">
        <f>VLOOKUP($B58,RD_15[#All],EQ$2,0)/EQ$1</f>
        <v>2.4261559696342303</v>
      </c>
      <c r="ER58" s="63">
        <f>VLOOKUP($B58,RD_15[#All],ER$2,0)/ER$1</f>
        <v>2.4530710835058658</v>
      </c>
      <c r="ES58" s="63">
        <f>VLOOKUP($B58,RD_15[#All],ES$2,0)/ES$1</f>
        <v>2.4447895100069013</v>
      </c>
      <c r="ET58" s="63">
        <f>VLOOKUP($B58,RD_15[#All],ET$2,0)/ET$1</f>
        <v>2.4437229437229435</v>
      </c>
      <c r="EU58" s="63">
        <f>VLOOKUP($B58,RD_15[#All],EU$2,0)/EU$1</f>
        <v>2.4196428571428577</v>
      </c>
      <c r="EV58" s="63">
        <f>VLOOKUP($B58,RD_15[#All],EV$2,0)/EV$1</f>
        <v>3.0955988455988459</v>
      </c>
      <c r="EW58" s="63">
        <f>VLOOKUP($B58,RD_15[#All],EW$2,0)/EW$1</f>
        <v>2.407142857142857</v>
      </c>
      <c r="EX58" s="63">
        <f>VLOOKUP($B58,RD_15[#All],EX$2,0)/EX$1</f>
        <v>2.4496204278812974</v>
      </c>
      <c r="EY58" s="63">
        <f>VLOOKUP($B58,RD_15[#All],EY$2,0)/EY$1</f>
        <v>2.4765684051398331</v>
      </c>
      <c r="EZ58" s="63">
        <f>VLOOKUP($B58,RD_15[#All],EZ$2,0)/EZ$1</f>
        <v>2.393719806763285</v>
      </c>
      <c r="FA58" s="63">
        <f>VLOOKUP($B58,RD_15[#All],FA$2,0)/FA$1</f>
        <v>2.4209799861973775</v>
      </c>
      <c r="FB58" s="63">
        <f>VLOOKUP($B58,RD_15[#All],FB$2,0)/FB$1</f>
        <v>2.3913043478260869</v>
      </c>
      <c r="FC58" s="63">
        <f>VLOOKUP($B58,RD_15[#All],FC$2,0)/FC$1</f>
        <v>3.1383712905452033</v>
      </c>
      <c r="FD58" s="63">
        <f>VLOOKUP($B58,RD_15[#All],FD$2,0)/FD$1</f>
        <v>2.3992408557625948</v>
      </c>
      <c r="FE58" s="63">
        <f>VLOOKUP($B58,RD_15[#All],FE$2,0)/FE$1</f>
        <v>2.3988957902001382</v>
      </c>
      <c r="FF58" s="63">
        <f>VLOOKUP($B58,RD_15[#All],FF$2,0)/FF$1</f>
        <v>2.3706004140786749</v>
      </c>
      <c r="FG58" s="223">
        <f>VLOOKUP($B58,RD_15[#All],FG$2,0)/FG$1</f>
        <v>2.38543823326432</v>
      </c>
      <c r="FH58" s="63">
        <f>VLOOKUP($B58,RD_15[#All],FH$2,0)/FH$1</f>
        <v>2.3743961352657004</v>
      </c>
      <c r="FI58" s="63">
        <f>VLOOKUP($B58,RD_15[#All],FI$2,0)/FI$1</f>
        <v>3.0710835058661146</v>
      </c>
      <c r="FJ58" s="63">
        <f>VLOOKUP($B58,RD_15[#All],FJ$2,0)/FJ$1</f>
        <v>2.4470899470899474</v>
      </c>
      <c r="FK58" s="63">
        <f>VLOOKUP($B58,RD_15[#All],FK$2,0)/FK$1</f>
        <v>3.1942719116632161</v>
      </c>
      <c r="FL58" s="63">
        <f>VLOOKUP($B58,RD_15[#All],FL$2,0)/FL$1</f>
        <v>2.3805916305916308</v>
      </c>
      <c r="FM58" s="63">
        <f>VLOOKUP($B58,RD_15[#All],FM$2,0)/FM$1</f>
        <v>3.13869992441421</v>
      </c>
      <c r="FN58" s="63">
        <f>VLOOKUP($B58,RD_15[#All],FN$2,0)/FN$1</f>
        <v>3.1897203325774752</v>
      </c>
      <c r="FO58" s="63">
        <f>VLOOKUP($B58,RD_15[#All],FO$2,0)/FO$1</f>
        <v>3.1489040060468629</v>
      </c>
      <c r="FP58" s="63">
        <f>VLOOKUP($B58,RD_15[#All],FP$2,0)/FP$1</f>
        <v>3.1489040060468629</v>
      </c>
      <c r="FQ58" s="63">
        <f>VLOOKUP($B58,RD_15[#All],FQ$2,0)/FQ$1</f>
        <v>3.1530612244897953</v>
      </c>
      <c r="FR58" s="63">
        <f>VLOOKUP($B58,RD_15[#All],FR$2,0)/FR$1</f>
        <v>3.13869992441421</v>
      </c>
      <c r="FS58" s="63">
        <f>VLOOKUP($B58,RD_15[#All],FS$2,0)/FS$1</f>
        <v>3.1443688586545728</v>
      </c>
      <c r="FT58" s="63">
        <f>VLOOKUP($B58,RD_15[#All],FT$2,0)/FT$1</f>
        <v>3.1783824640967495</v>
      </c>
      <c r="FU58" s="63">
        <f>VLOOKUP($B58,RD_15[#All],FU$2,0)/FU$1</f>
        <v>3.2059712773998483</v>
      </c>
      <c r="FV58" s="63">
        <f>VLOOKUP($B58,RD_15[#All],FV$2,0)/FV$1</f>
        <v>3.1757369614512467</v>
      </c>
      <c r="FW58" s="63">
        <f>VLOOKUP($B58,RD_15[#All],FW$2,0)/FW$1</f>
        <v>3.1991685563114132</v>
      </c>
      <c r="FX58" s="63">
        <f>VLOOKUP($B58,RD_15[#All],FX$2,0)/FX$1</f>
        <v>3.213529856386999</v>
      </c>
      <c r="FY58" s="63">
        <f>VLOOKUP($B58,RD_15[#All],FY$2,0)/FY$1</f>
        <v>3.2184429327286468</v>
      </c>
      <c r="FZ58" s="63">
        <f>VLOOKUP($B58,RD_15[#All],FZ$2,0)/FZ$1</f>
        <v>3.1678571428571427</v>
      </c>
      <c r="GA58" s="63">
        <f>VLOOKUP($B58,RD_15[#All],GA$2,0)/GA$1</f>
        <v>3.214285714285714</v>
      </c>
      <c r="GB58" s="63">
        <f>VLOOKUP($B58,RD_15[#All],GB$2,0)/GB$1</f>
        <v>3.1284271284271288</v>
      </c>
      <c r="GC58" s="63">
        <f>VLOOKUP($B58,RD_15[#All],GC$2,0)/GC$1</f>
        <v>3.2146636432350717</v>
      </c>
      <c r="GD58" s="63">
        <f>VLOOKUP($B58,RD_15[#All],GD$2,0)/GD$1</f>
        <v>3.1946334089191226</v>
      </c>
      <c r="GE58" s="63">
        <f>VLOOKUP($B58,RD_15[#All],GE$2,0)/GE$1</f>
        <v>3.217309145880574</v>
      </c>
      <c r="GF58" s="63">
        <f>VLOOKUP($B58,RD_15[#All],GF$2,0)/GF$1</f>
        <v>3.1984126984126982</v>
      </c>
      <c r="GG58" s="63">
        <f>VLOOKUP($B58,RD_15[#All],GG$2,0)/GG$1</f>
        <v>3.1647770219198788</v>
      </c>
      <c r="GH58" s="63">
        <f>VLOOKUP($B58,RD_15[#All],GH$2,0)/GH$1</f>
        <v>3.2052154195011338</v>
      </c>
      <c r="GI58" s="63">
        <f>VLOOKUP($B58,RD_15[#All],GI$2,0)/GI$1</f>
        <v>3.1670445956160238</v>
      </c>
      <c r="GJ58" s="63">
        <f>VLOOKUP($B58,RD_15[#All],GJ$2,0)/GJ$1</f>
        <v>3.1950113378684804</v>
      </c>
      <c r="GK58" s="63">
        <f>VLOOKUP($B58,RD_15[#All],GK$2,0)/GK$1</f>
        <v>3.1224489795918364</v>
      </c>
      <c r="GL58" s="63">
        <f>VLOOKUP($B58,RD_15[#All],GL$2,0)/GL$1</f>
        <v>3.1889644746787598</v>
      </c>
      <c r="GM58" s="63">
        <f>VLOOKUP($B58,RD_15[#All],GM$2,0)/GM$1</f>
        <v>3.1073318216175356</v>
      </c>
      <c r="GN58" s="63">
        <f>VLOOKUP($B58,RD_15[#All],GN$2,0)/GN$1</f>
        <v>3.1787603930461072</v>
      </c>
      <c r="GO58" s="63">
        <f>VLOOKUP($B58,RD_15[#All],GO$2,0)/GO$1</f>
        <v>3.1650793650793654</v>
      </c>
      <c r="GP58" s="63">
        <f>VLOOKUP($B58,RD_15[#All],GP$2,0)/GP$1</f>
        <v>3.1277777777777778</v>
      </c>
      <c r="GQ58" s="63">
        <f>VLOOKUP($B58,RD_15[#All],GQ$2,0)/GQ$1</f>
        <v>3.2039682539682537</v>
      </c>
      <c r="GR58" s="63">
        <f>VLOOKUP($B58,RD_15[#All],GR$2,0)/GR$1</f>
        <v>2.3680977407685484</v>
      </c>
      <c r="GS58" s="63">
        <f>VLOOKUP($B58,RD_15[#All],GS$2,0)/GS$1</f>
        <v>2.4331031506258092</v>
      </c>
      <c r="GT58" s="63">
        <f>VLOOKUP($B58,RD_15[#All],GT$2,0)/GT$1</f>
        <v>3.1248037676609104</v>
      </c>
      <c r="GU58" s="63">
        <f>VLOOKUP($B58,RD_15[#All],GU$2,0)/GU$1</f>
        <v>2.4509803921568625</v>
      </c>
      <c r="GV58" s="63">
        <f>VLOOKUP($B58,RD_15[#All],GV$2,0)/GV$1</f>
        <v>2.4493208654699341</v>
      </c>
      <c r="GW58" s="63">
        <f>VLOOKUP($B58,RD_15[#All],GW$2,0)/GW$1</f>
        <v>2.4654044750430293</v>
      </c>
      <c r="GX58" s="63">
        <f>VLOOKUP($B58,RD_15[#All],GX$2,0)/GX$1</f>
        <v>2.4463631606488749</v>
      </c>
      <c r="GY58" s="63">
        <f>VLOOKUP($B58,RD_15[#All],GY$2,0)/GY$1</f>
        <v>2.4715036516278754</v>
      </c>
      <c r="GZ58" s="63">
        <f>VLOOKUP($B58,RD_15[#All],GZ$2,0)/GZ$1</f>
        <v>3.2436420722135004</v>
      </c>
      <c r="HA58" s="63">
        <f>VLOOKUP($B58,RD_15[#All],HA$2,0)/HA$1</f>
        <v>3.2523377243874139</v>
      </c>
      <c r="HB58" s="63">
        <f>VLOOKUP($B58,RD_15[#All],HB$2,0)/HB$1</f>
        <v>3.16540602254888</v>
      </c>
      <c r="HC58" s="63">
        <f>VLOOKUP($B58,RD_15[#All],HC$2,0)/HC$1</f>
        <v>3.1746824603967463</v>
      </c>
      <c r="HD58" s="63">
        <f>VLOOKUP($B58,RD_15[#All],HD$2,0)/HD$1</f>
        <v>3.1647604096583688</v>
      </c>
      <c r="HE58" s="63">
        <f>VLOOKUP($B58,RD_15[#All],HE$2,0)/HE$1</f>
        <v>3.1533683707596754</v>
      </c>
      <c r="HF58" s="63">
        <f>VLOOKUP($B58,RD_15[#All],HF$2,0)/HF$1</f>
        <v>3.1929396570280546</v>
      </c>
      <c r="HG58" s="63">
        <f>VLOOKUP($B58,RD_15[#All],HG$2,0)/HG$1</f>
        <v>3.1351386708529567</v>
      </c>
      <c r="HH58" s="63">
        <f>VLOOKUP($B58,RD_15[#All],HH$2,0)/HH$1</f>
        <v>3.162087912087912</v>
      </c>
      <c r="HI58" s="63">
        <f>VLOOKUP($B58,RD_15[#All],HI$2,0)/HI$1</f>
        <v>2.4470172684458396</v>
      </c>
      <c r="HJ58" s="63">
        <f>VLOOKUP($B58,RD_15[#All],HJ$2,0)/HJ$1</f>
        <v>2.4785499785499781</v>
      </c>
      <c r="HK58" s="63">
        <f>VLOOKUP($B58,RD_15[#All],HK$2,0)/HK$1</f>
        <v>2.4543501611170786</v>
      </c>
      <c r="HL58" s="63">
        <f>VLOOKUP($B58,RD_15[#All],HL$2,0)/HL$1</f>
        <v>2.4180184894470607</v>
      </c>
      <c r="HM58" s="63">
        <f>VLOOKUP($B58,RD_15[#All],HM$2,0)/HM$1</f>
        <v>2.2861067503924648</v>
      </c>
      <c r="HN58" s="63">
        <f>VLOOKUP($B58,RD_15[#All],HN$2,0)/HN$1</f>
        <v>2.3712051517939283</v>
      </c>
      <c r="HO58" s="63">
        <f>VLOOKUP($B58,RD_15[#All],HO$2,0)/HO$1</f>
        <v>3.1682875542121169</v>
      </c>
      <c r="HP58" s="63">
        <f>VLOOKUP($B58,RD_15[#All],HP$2,0)/HP$1</f>
        <v>2.3809523809523809</v>
      </c>
      <c r="HQ58" s="63">
        <f>VLOOKUP($B58,RD_15[#All],HQ$2,0)/HQ$1</f>
        <v>2.3238837239753827</v>
      </c>
      <c r="HR58" s="63">
        <f>VLOOKUP($B58,RD_15[#All],HR$2,0)/HR$1</f>
        <v>3.05293191656828</v>
      </c>
      <c r="HS58" s="63">
        <f>VLOOKUP($B58,RD_15[#All],HS$2,0)/HS$1</f>
        <v>2.4003887269193394</v>
      </c>
      <c r="HT58" s="63">
        <f>VLOOKUP($B58,RD_15[#All],HT$2,0)/HT$1</f>
        <v>2.3981105795433901</v>
      </c>
      <c r="HU58" s="63">
        <f>VLOOKUP($B58,RD_15[#All],HU$2,0)/HU$1</f>
        <v>3.1104609676038248</v>
      </c>
      <c r="HV58" s="63">
        <f>VLOOKUP($B58,RD_15[#All],HV$2,0)/HV$1</f>
        <v>3.1407877836449267</v>
      </c>
      <c r="HW58" s="63">
        <f>VLOOKUP($B58,RD_15[#All],HW$2,0)/HW$1</f>
        <v>3.142464678178964</v>
      </c>
      <c r="HX58" s="63">
        <f>VLOOKUP($B58,RD_15[#All],HX$2,0)/HX$1</f>
        <v>3.1483516483516483</v>
      </c>
      <c r="HY58" s="63">
        <f>VLOOKUP($B58,RD_15[#All],HY$2,0)/HY$1</f>
        <v>3.1087127158555727</v>
      </c>
      <c r="HZ58" s="63">
        <f>VLOOKUP($B58,RD_15[#All],HZ$2,0)/HZ$1</f>
        <v>3.0470210062046794</v>
      </c>
      <c r="IA58" s="63">
        <f>VLOOKUP($B58,RD_15[#All],IA$2,0)/IA$1</f>
        <v>3.1679748822605966</v>
      </c>
      <c r="IB58" s="63">
        <f>VLOOKUP($B58,RD_15[#All],IB$2,0)/IB$1</f>
        <v>3.0915003363982954</v>
      </c>
      <c r="IC58" s="63">
        <f>VLOOKUP($B58,RD_15[#All],IC$2,0)/IC$1</f>
        <v>3.2123233908948192</v>
      </c>
      <c r="ID58" s="63">
        <f>VLOOKUP($B58,RD_15[#All],ID$2,0)/ID$1</f>
        <v>3.1699372056514914</v>
      </c>
      <c r="IE58" s="63">
        <f>VLOOKUP($B58,RD_15[#All],IE$2,0)/IE$1</f>
        <v>3.1550235478806905</v>
      </c>
      <c r="IF58" s="63">
        <f>VLOOKUP($B58,RD_15[#All],IF$2,0)/IF$1</f>
        <v>3.1616954474097332</v>
      </c>
      <c r="IG58" s="63">
        <f>VLOOKUP($B58,RD_15[#All],IG$2,0)/IG$1</f>
        <v>3.1079464752934136</v>
      </c>
      <c r="IH58" s="63">
        <f>VLOOKUP($B58,RD_15[#All],IH$2,0)/IH$1</f>
        <v>3.0802870598788963</v>
      </c>
      <c r="II58" s="63">
        <f>VLOOKUP($B58,RD_15[#All],II$2,0)/II$1</f>
        <v>3.0784181804589967</v>
      </c>
      <c r="IJ58" s="63">
        <f>VLOOKUP($B58,RD_15[#All],IJ$2,0)/IJ$1</f>
        <v>3.0866412499065556</v>
      </c>
      <c r="IK58" s="63">
        <f>VLOOKUP($B58,RD_15[#All],IK$2,0)/IK$1</f>
        <v>3.2193877551020407</v>
      </c>
      <c r="IL58" s="63">
        <f>VLOOKUP($B58,RD_15[#All],IL$2,0)/IL$1</f>
        <v>3.2339089481946623</v>
      </c>
      <c r="IM58" s="63">
        <f>VLOOKUP($B58,RD_15[#All],IM$2,0)/IM$1</f>
        <v>3.1032182103610677</v>
      </c>
      <c r="IN58" s="63">
        <f>VLOOKUP($B58,RD_15[#All],IN$2,0)/IN$1</f>
        <v>3.1154219929730131</v>
      </c>
      <c r="IO58" s="63">
        <f>VLOOKUP($B58,RD_15[#All],IO$2,0)/IO$1</f>
        <v>3.168367346938775</v>
      </c>
      <c r="IP58" s="63">
        <f>VLOOKUP($B58,RD_15[#All],IP$2,0)/IP$1</f>
        <v>3.0896314569783958</v>
      </c>
      <c r="IQ58" s="63">
        <f>VLOOKUP($B58,RD_15[#All],IQ$2,0)/IQ$1</f>
        <v>3.1393249607535321</v>
      </c>
      <c r="IR58" s="63">
        <f>VLOOKUP($B58,RD_15[#All],IR$2,0)/IR$1</f>
        <v>3.0963594228900346</v>
      </c>
      <c r="IS58" s="63">
        <f>VLOOKUP($B58,RD_15[#All],IS$2,0)/IS$1</f>
        <v>3.1225237347686323</v>
      </c>
      <c r="IT58" s="63">
        <f>VLOOKUP($B58,RD_15[#All],IT$2,0)/IT$1</f>
        <v>3.1019660611497342</v>
      </c>
      <c r="IU58" s="63">
        <f>VLOOKUP($B58,RD_15[#All],IU$2,0)/IU$1</f>
        <v>3.1972789115646254</v>
      </c>
      <c r="IV58" s="63">
        <f>VLOOKUP($B58,RD_15[#All],IV$2,0)/IV$1</f>
        <v>3.1793376691335875</v>
      </c>
      <c r="IW58" s="63">
        <f>VLOOKUP($B58,RD_15[#All],IW$2,0)/IW$1</f>
        <v>3.1015922852657543</v>
      </c>
      <c r="IX58" s="63">
        <f>VLOOKUP($B58,RD_15[#All],IX$2,0)/IX$1</f>
        <v>3.1139268894370935</v>
      </c>
      <c r="IY58" s="63">
        <f>VLOOKUP($B58,RD_15[#All],IY$2,0)/IY$1</f>
        <v>3.14868804664723</v>
      </c>
      <c r="IZ58" s="63">
        <f>VLOOKUP($B58,RD_15[#All],IZ$2,0)/IZ$1</f>
        <v>2.302697302697303</v>
      </c>
      <c r="JA58" s="63">
        <f>VLOOKUP($B58,RD_15[#All],JA$2,0)/JA$1</f>
        <v>2.2568970226714011</v>
      </c>
      <c r="JB58" s="63">
        <f>VLOOKUP($B58,RD_15[#All],JB$2,0)/JB$1</f>
        <v>2.3315814620162447</v>
      </c>
      <c r="JC58" s="63">
        <f>VLOOKUP($B58,RD_15[#All],JC$2,0)/JC$1</f>
        <v>2.2022022022022019</v>
      </c>
      <c r="JD58" s="63">
        <f>VLOOKUP($B58,RD_15[#All],JD$2,0)/JD$1</f>
        <v>2.3630838568697077</v>
      </c>
      <c r="JE58" s="63">
        <f>VLOOKUP($B58,RD_15[#All],JE$2,0)/JE$1</f>
        <v>2.3868393511250652</v>
      </c>
      <c r="JF58" s="63">
        <f>VLOOKUP($B58,RD_15[#All],JF$2,0)/JF$1</f>
        <v>2.3678719255635752</v>
      </c>
      <c r="JG58" s="63">
        <f>VLOOKUP($B58,RD_15[#All],JG$2,0)/JG$1</f>
        <v>3.0905733921427836</v>
      </c>
      <c r="JH58" s="63">
        <f>VLOOKUP($B58,RD_15[#All],JH$2,0)/JH$1</f>
        <v>2.3779791636934497</v>
      </c>
      <c r="JI58" s="63">
        <f>VLOOKUP($B58,RD_15[#All],JI$2,0)/JI$1</f>
        <v>2.3663913726025529</v>
      </c>
      <c r="JJ58" s="63">
        <f>VLOOKUP($B58,RD_15[#All],JJ$2,0)/JJ$1</f>
        <v>2.3619548153709649</v>
      </c>
      <c r="JK58" s="63">
        <f>VLOOKUP($B58,RD_15[#All],JK$2,0)/JK$1</f>
        <v>2.373697730840588</v>
      </c>
      <c r="JL58" s="63">
        <f>VLOOKUP($B58,RD_15[#All],JL$2,0)/JL$1</f>
        <v>3.1230304621848739</v>
      </c>
      <c r="JM58" s="63">
        <f>VLOOKUP($B58,RD_15[#All],JM$2,0)/JM$1</f>
        <v>2.3127536990965036</v>
      </c>
      <c r="JN58" s="63">
        <f>VLOOKUP($B58,RD_15[#All],JN$2,0)/JN$1</f>
        <v>2.3266331658291457</v>
      </c>
      <c r="JO58" s="63">
        <f>VLOOKUP($B58,RD_15[#All],JO$2,0)/JO$1</f>
        <v>2.3706952992012571</v>
      </c>
      <c r="JP58" s="63">
        <f>VLOOKUP($B58,RD_15[#All],JP$2,0)/JP$1</f>
        <v>2.3348377812663528</v>
      </c>
      <c r="JQ58" s="63">
        <f>VLOOKUP($B58,RD_15[#All],JQ$2,0)/JQ$1</f>
        <v>2.3626373626373627</v>
      </c>
      <c r="JR58" s="63">
        <f>VLOOKUP($B58,RD_15[#All],JR$2,0)/JR$1</f>
        <v>2.3883656026513171</v>
      </c>
      <c r="JS58" s="63">
        <f>VLOOKUP($B58,RD_15[#All],JS$2,0)/JS$1</f>
        <v>2.3670739198689512</v>
      </c>
      <c r="JT58" s="63">
        <f>VLOOKUP($B58,RD_15[#All],JT$2,0)/JT$1</f>
        <v>2.3692472940593241</v>
      </c>
      <c r="JU58" s="63">
        <f>VLOOKUP($B58,RD_15[#All],JU$2,0)/JU$1</f>
        <v>2.3679891537034399</v>
      </c>
      <c r="JV58" s="63">
        <f>VLOOKUP($B58,RD_15[#All],JV$2,0)/JV$1</f>
        <v>3.0268329554043838</v>
      </c>
      <c r="JW58" s="63">
        <f>VLOOKUP($B58,RD_15[#All],JW$2,0)/JW$1</f>
        <v>3.0143613000755858</v>
      </c>
      <c r="JX58" s="63">
        <f>VLOOKUP($B58,RD_15[#All],JX$2,0)/JX$1</f>
        <v>3.0158730158730158</v>
      </c>
      <c r="JY58" s="63">
        <f>VLOOKUP($B58,RD_15[#All],JY$2,0)/JY$1</f>
        <v>3.0355253212396067</v>
      </c>
      <c r="JZ58" s="63">
        <f>VLOOKUP($B58,RD_15[#All],JZ$2,0)/JZ$1</f>
        <v>2.9637188208616778</v>
      </c>
      <c r="KA58" s="63">
        <f>VLOOKUP($B58,RD_15[#All],KA$2,0)/KA$1</f>
        <v>2.9848828420256988</v>
      </c>
      <c r="KB58" s="63">
        <f>VLOOKUP($B58,RD_15[#All],KB$2,0)/KB$1</f>
        <v>3.0022675736961446</v>
      </c>
      <c r="KC58" s="63">
        <f>VLOOKUP($B58,RD_15[#All],KC$2,0)/KC$1</f>
        <v>2.9591836734693877</v>
      </c>
      <c r="KD58" s="63">
        <f>VLOOKUP($B58,RD_15[#All],KD$2,0)/KD$1</f>
        <v>2.9690098261526829</v>
      </c>
      <c r="KE58" s="63">
        <f>VLOOKUP($B58,RD_15[#All],KE$2,0)/KE$1</f>
        <v>3.0634920634920633</v>
      </c>
      <c r="KF58" s="63">
        <f>VLOOKUP($B58,RD_15[#All],KF$2,0)/KF$1</f>
        <v>3.0407177363699103</v>
      </c>
      <c r="KG58" s="63">
        <f>VLOOKUP($B58,RD_15[#All],KG$2,0)/KG$1</f>
        <v>3.0600907029478459</v>
      </c>
      <c r="KH58" s="63">
        <f>VLOOKUP($B58,RD_15[#All],KH$2,0)/KH$1</f>
        <v>3.0540438397581253</v>
      </c>
      <c r="KI58" s="63">
        <f>VLOOKUP($B58,RD_15[#All],KI$2,0)/KI$1</f>
        <v>3.0706349206349204</v>
      </c>
      <c r="KJ58" s="63">
        <f>VLOOKUP($B58,RD_15[#All],KJ$2,0)/KJ$1</f>
        <v>3.0277777777777777</v>
      </c>
      <c r="KK58" s="63">
        <f>VLOOKUP($B58,RD_15[#All],KK$2,0)/KK$1</f>
        <v>3.0091269841269841</v>
      </c>
      <c r="KL58" s="63">
        <f>VLOOKUP($B58,RD_15[#All],KL$2,0)/KL$1</f>
        <v>2.9901065449010651</v>
      </c>
      <c r="KM58" s="63">
        <f>VLOOKUP($B58,RD_15[#All],KM$2,0)/KM$1</f>
        <v>3.0441400304414001</v>
      </c>
      <c r="KN58" s="63">
        <f>VLOOKUP($B58,RD_15[#All],KN$2,0)/KN$1</f>
        <v>3.0125142207053472</v>
      </c>
      <c r="KO58" s="63">
        <f>VLOOKUP($B58,RD_15[#All],KO$2,0)/KO$1</f>
        <v>3.0117557830868416</v>
      </c>
      <c r="KP58" s="63">
        <f>VLOOKUP($B58,RD_15[#All],KP$2,0)/KP$1</f>
        <v>3.0462646947288583</v>
      </c>
      <c r="KQ58" s="63">
        <f>VLOOKUP($B58,RD_15[#All],KQ$2,0)/KQ$1</f>
        <v>3.0124610591900312</v>
      </c>
      <c r="KR58" s="63">
        <f>VLOOKUP($B58,RD_15[#All],KR$2,0)/KR$1</f>
        <v>3.0037921880925298</v>
      </c>
      <c r="KS58" s="63">
        <f>VLOOKUP($B58,RD_15[#All],KS$2,0)/KS$1</f>
        <v>3.0018960940462649</v>
      </c>
      <c r="KT58" s="63">
        <f>VLOOKUP($B58,RD_15[#All],KT$2,0)/KT$1</f>
        <v>3.0637087599544937</v>
      </c>
      <c r="KU58" s="63">
        <f>VLOOKUP($B58,RD_15[#All],KU$2,0)/KU$1</f>
        <v>3.0254076602199467</v>
      </c>
      <c r="KV58" s="63">
        <f>VLOOKUP($B58,RD_15[#All],KV$2,0)/KV$1</f>
        <v>3.0696016771488472</v>
      </c>
      <c r="KW58" s="63">
        <f>VLOOKUP($B58,RD_15[#All],KW$2,0)/KW$1</f>
        <v>3.0500568828213881</v>
      </c>
      <c r="KX58" s="63">
        <f>VLOOKUP($B58,RD_15[#All],KX$2,0)/KX$1</f>
        <v>3.09901738473167</v>
      </c>
      <c r="KY58" s="63">
        <f>VLOOKUP($B58,RD_15[#All],KY$2,0)/KY$1</f>
        <v>3.0742063492063494</v>
      </c>
      <c r="KZ58" s="63">
        <f>VLOOKUP($B58,RD_15[#All],KZ$2,0)/KZ$1</f>
        <v>3.0579365079365082</v>
      </c>
      <c r="LA58" s="63">
        <f>VLOOKUP($B58,RD_15[#All],LA$2,0)/LA$1</f>
        <v>3.107535321821036</v>
      </c>
      <c r="LB58" s="63">
        <f>VLOOKUP($B58,RD_15[#All],LB$2,0)/LB$1</f>
        <v>2.9933110367892981</v>
      </c>
      <c r="LC58" s="63">
        <f>VLOOKUP($B58,RD_15[#All],LC$2,0)/LC$1</f>
        <v>3.0825396825396822</v>
      </c>
      <c r="LD58" s="63">
        <f>VLOOKUP($B58,RD_15[#All],LD$2,0)/LD$1</f>
        <v>3.0115122972265831</v>
      </c>
      <c r="LE58" s="63">
        <f>VLOOKUP($B58,RD_15[#All],LE$2,0)/LE$1</f>
        <v>2.9846004335800251</v>
      </c>
      <c r="LF58" s="63">
        <f>VLOOKUP($B58,RD_15[#All],LF$2,0)/LF$1</f>
        <v>3.0014203483591237</v>
      </c>
      <c r="LG58" s="63">
        <f>VLOOKUP($B58,RD_15[#All],LG$2,0)/LG$1</f>
        <v>3.0273809523809523</v>
      </c>
      <c r="LH58" s="63">
        <f>VLOOKUP($B58,RD_15[#All],LH$2,0)/LH$1</f>
        <v>2.9645542427497316</v>
      </c>
      <c r="LI58" s="63">
        <f>VLOOKUP($B58,RD_15[#All],LI$2,0)/LI$1</f>
        <v>3.0507587650444794</v>
      </c>
      <c r="LJ58" s="63">
        <f>VLOOKUP($B58,RD_15[#All],LJ$2,0)/LJ$1</f>
        <v>3.0423148280291143</v>
      </c>
      <c r="LK58" s="63">
        <f>VLOOKUP($B58,RD_15[#All],LK$2,0)/LK$1</f>
        <v>2.9925431711145993</v>
      </c>
      <c r="LL58" s="63">
        <f>VLOOKUP($B58,RD_15[#All],LL$2,0)/LL$1</f>
        <v>3.0145211930926217</v>
      </c>
      <c r="LM58" s="63">
        <f>VLOOKUP($B58,RD_15[#All],LM$2,0)/LM$1</f>
        <v>3.0728115421992972</v>
      </c>
      <c r="LN58" s="63">
        <f>VLOOKUP($B58,RD_15[#All],LN$2,0)/LN$1</f>
        <v>3.041040592061</v>
      </c>
      <c r="LO58" s="63">
        <f>VLOOKUP($B58,RD_15[#All],LO$2,0)/LO$1</f>
        <v>3.0047843313149434</v>
      </c>
      <c r="LP58" s="63">
        <f>VLOOKUP($B58,RD_15[#All],LP$2,0)/LP$1</f>
        <v>3.0548702997682584</v>
      </c>
      <c r="LQ58" s="63">
        <f>VLOOKUP($B58,RD_15[#All],LQ$2,0)/LQ$1</f>
        <v>3.0399192644090598</v>
      </c>
      <c r="LR58" s="63">
        <f>VLOOKUP($B58,RD_15[#All],LR$2,0)/LR$1</f>
        <v>3.069821335127457</v>
      </c>
      <c r="LS58" s="63">
        <f>VLOOKUP($B58,RD_15[#All],LS$2,0)/LS$1</f>
        <v>3.0822923005333429</v>
      </c>
      <c r="LT58" s="63">
        <f>VLOOKUP($B58,RD_15[#All],LT$2,0)/LT$1</f>
        <v>3.0333594976452116</v>
      </c>
      <c r="LU58" s="63">
        <f>VLOOKUP($B58,RD_15[#All],LU$2,0)/LU$1</f>
        <v>3.0777080062794351</v>
      </c>
      <c r="LV58" s="63">
        <f>VLOOKUP($B58,RD_15[#All],LV$2,0)/LV$1</f>
        <v>3.1361852433281006</v>
      </c>
      <c r="LW58" s="63">
        <f>VLOOKUP($B58,RD_15[#All],LW$2,0)/LW$1</f>
        <v>3.1479591836734695</v>
      </c>
      <c r="LX58" s="63">
        <f>VLOOKUP($B58,RD_15[#All],LX$2,0)/LX$1</f>
        <v>3.1632653061224487</v>
      </c>
      <c r="LY58" s="63">
        <f>VLOOKUP($B58,RD_15[#All],LY$2,0)/LY$1</f>
        <v>3.1577708006279432</v>
      </c>
      <c r="LZ58" s="63">
        <f>VLOOKUP($B58,RD_15[#All],LZ$2,0)/LZ$1</f>
        <v>3.0115122972265831</v>
      </c>
      <c r="MA58" s="63">
        <f>VLOOKUP($B58,RD_15[#All],MA$2,0)/MA$1</f>
        <v>3.0126336248785228</v>
      </c>
      <c r="MB58" s="63">
        <f>VLOOKUP($B58,RD_15[#All],MB$2,0)/MB$1</f>
        <v>3.0615982656798981</v>
      </c>
      <c r="MC58" s="63">
        <f>VLOOKUP($B58,RD_15[#All],MC$2,0)/MC$1</f>
        <v>2.9382522239665096</v>
      </c>
      <c r="MD58" s="63">
        <f>VLOOKUP($B58,RD_15[#All],MD$2,0)/MD$1</f>
        <v>3.0219780219780219</v>
      </c>
      <c r="ME58" s="63">
        <f>VLOOKUP($B58,RD_15[#All],ME$2,0)/ME$1</f>
        <v>3.0563654033041789</v>
      </c>
      <c r="MF58" s="63">
        <f>VLOOKUP($B58,RD_15[#All],MF$2,0)/MF$1</f>
        <v>3.0047843313149434</v>
      </c>
      <c r="MG58" s="63">
        <f>VLOOKUP($B58,RD_15[#All],MG$2,0)/MG$1</f>
        <v>3.0571129550721383</v>
      </c>
      <c r="MH58" s="63">
        <f>VLOOKUP($B58,RD_15[#All],MH$2,0)/MH$1</f>
        <v>3.0885101293264556</v>
      </c>
      <c r="MI58" s="63">
        <f>VLOOKUP($B58,RD_15[#All],MI$2,0)/MI$1</f>
        <v>3.0361815055692603</v>
      </c>
      <c r="MJ58" s="63">
        <f>VLOOKUP($B58,RD_15[#All],MJ$2,0)/MJ$1</f>
        <v>3.0671114599686029</v>
      </c>
      <c r="MK58" s="63">
        <f>VLOOKUP($B58,RD_15[#All],MK$2,0)/MK$1</f>
        <v>3.0926216640502355</v>
      </c>
      <c r="ML58" s="63">
        <f>VLOOKUP($B58,RD_15[#All],ML$2,0)/ML$1</f>
        <v>3.0866412499065556</v>
      </c>
      <c r="MM58" s="63">
        <f>VLOOKUP($B58,RD_15[#All],MM$2,0)/MM$1</f>
        <v>3.0546145583739568</v>
      </c>
      <c r="MN58" s="63">
        <f>VLOOKUP($B58,RD_15[#All],MN$2,0)/MN$1</f>
        <v>3.0510204081632653</v>
      </c>
      <c r="MO58" s="63">
        <f>VLOOKUP($B58,RD_15[#All],MO$2,0)/MO$1</f>
        <v>3.1004709576138145</v>
      </c>
      <c r="MP58" s="63">
        <f>VLOOKUP($B58,RD_15[#All],MP$2,0)/MP$1</f>
        <v>3.0680034251462827</v>
      </c>
      <c r="MQ58" s="63">
        <f>VLOOKUP($B58,RD_15[#All],MQ$2,0)/MQ$1</f>
        <v>3.0462734544367196</v>
      </c>
      <c r="MR58" s="63">
        <f>VLOOKUP($B58,RD_15[#All],MR$2,0)/MR$1</f>
        <v>3.0485161097405995</v>
      </c>
      <c r="MS58" s="63">
        <f>VLOOKUP($B58,RD_15[#All],MS$2,0)/MS$1</f>
        <v>3.0851648351648353</v>
      </c>
      <c r="MT58" s="63">
        <f>VLOOKUP($B58,RD_15[#All],MT$2,0)/MT$1</f>
        <v>3.0376766091051808</v>
      </c>
      <c r="MU58" s="63">
        <f>VLOOKUP($B58,RD_15[#All],MU$2,0)/MU$1</f>
        <v>3.0821559392987963</v>
      </c>
      <c r="MV58" s="63">
        <f>VLOOKUP($B58,RD_15[#All],MV$2,0)/MV$1</f>
        <v>3.0647923505066363</v>
      </c>
      <c r="MW58" s="63">
        <f>VLOOKUP($B58,RD_15[#All],MW$2,0)/MW$1</f>
        <v>3.0349293563579276</v>
      </c>
      <c r="MX58" s="63">
        <f>VLOOKUP($B58,RD_15[#All],MX$2,0)/MX$1</f>
        <v>3.0615982656798981</v>
      </c>
      <c r="MY58" s="63">
        <f>VLOOKUP($B58,RD_15[#All],MY$2,0)/MY$1</f>
        <v>3.0361067503924648</v>
      </c>
      <c r="MZ58" s="63">
        <f>VLOOKUP($B58,RD_15[#All],MZ$2,0)/MZ$1</f>
        <v>3.0694662480376764</v>
      </c>
      <c r="NA58" s="63">
        <f>VLOOKUP($B58,RD_15[#All],NA$2,0)/NA$1</f>
        <v>3.0756837147814591</v>
      </c>
      <c r="NB58" s="63">
        <f>VLOOKUP($B58,RD_15[#All],NB$2,0)/NB$1</f>
        <v>3.103610675039246</v>
      </c>
      <c r="NC58" s="63">
        <f>VLOOKUP($B58,RD_15[#All],NC$2,0)/NC$1</f>
        <v>3.1118524332810047</v>
      </c>
      <c r="ND58" s="63">
        <f>VLOOKUP($B58,RD_15[#All],ND$2,0)/ND$1</f>
        <v>3.106750392464678</v>
      </c>
      <c r="NE58" s="63">
        <f>IFERROR(AVERAGEIF(Inv_SY_B20[[#This Row],[BLK1_INV1]:[BLK12_INV31]],"&gt;"&amp;0.1,Inv_SY_B20[[#This Row],[BLK1_INV1]:[BLK12_INV31]]),"")</f>
        <v>2.8292059681623347</v>
      </c>
    </row>
    <row r="59" spans="2:369" x14ac:dyDescent="0.35">
      <c r="B59" s="86">
        <f t="shared" ref="B59:B68" si="8">B58+1</f>
        <v>45800</v>
      </c>
      <c r="C59" s="62">
        <f>VLOOKUP($B59,RD_15[#All],C$2,0)/C$1</f>
        <v>4.5486443381180219</v>
      </c>
      <c r="D59" s="62">
        <f>VLOOKUP($B59,RD_15[#All],D$2,0)/D$1</f>
        <v>4.4234449760765555</v>
      </c>
      <c r="E59" s="62">
        <f>VLOOKUP($B59,RD_15[#All],E$2,0)/E$1</f>
        <v>4.6174242424242422</v>
      </c>
      <c r="F59" s="62">
        <f>VLOOKUP($B59,RD_15[#All],F$2,0)/F$1</f>
        <v>4.583333333333333</v>
      </c>
      <c r="G59" s="62">
        <f>VLOOKUP($B59,RD_15[#All],G$2,0)/G$1</f>
        <v>4.4727272727272727</v>
      </c>
      <c r="H59" s="62">
        <f>VLOOKUP($B59,RD_15[#All],H$2,0)/H$1</f>
        <v>4.381169324221716</v>
      </c>
      <c r="I59" s="62">
        <f>VLOOKUP($B59,RD_15[#All],I$2,0)/I$1</f>
        <v>4.7314460596786541</v>
      </c>
      <c r="J59" s="62">
        <f>VLOOKUP($B59,RD_15[#All],J$2,0)/J$1</f>
        <v>4.4242424242424239</v>
      </c>
      <c r="K59" s="62">
        <f>VLOOKUP($B59,RD_15[#All],K$2,0)/K$1</f>
        <v>4.5765151515151521</v>
      </c>
      <c r="L59" s="62">
        <f>VLOOKUP($B59,RD_15[#All],L$2,0)/L$1</f>
        <v>4.6007575757575756</v>
      </c>
      <c r="M59" s="62">
        <f>VLOOKUP($B59,RD_15[#All],M$2,0)/M$1</f>
        <v>4.6560606060606062</v>
      </c>
      <c r="N59" s="62">
        <f>VLOOKUP($B59,RD_15[#All],N$2,0)/N$1</f>
        <v>4.6363636363636367</v>
      </c>
      <c r="O59" s="62">
        <f>VLOOKUP($B59,RD_15[#All],O$2,0)/O$1</f>
        <v>4.5734848484848492</v>
      </c>
      <c r="P59" s="62">
        <f>VLOOKUP($B59,RD_15[#All],P$2,0)/P$1</f>
        <v>4.6128787878787874</v>
      </c>
      <c r="Q59" s="62">
        <f>VLOOKUP($B59,RD_15[#All],Q$2,0)/Q$1</f>
        <v>4.663636363636364</v>
      </c>
      <c r="R59" s="62">
        <f>VLOOKUP($B59,RD_15[#All],R$2,0)/R$1</f>
        <v>4.6795454545454547</v>
      </c>
      <c r="S59" s="62">
        <f>VLOOKUP($B59,RD_15[#All],S$2,0)/S$1</f>
        <v>4.6180223285486441</v>
      </c>
      <c r="T59" s="62">
        <f>VLOOKUP($B59,RD_15[#All],T$2,0)/T$1</f>
        <v>4.6698564593301439</v>
      </c>
      <c r="U59" s="62">
        <f>VLOOKUP($B59,RD_15[#All],U$2,0)/U$1</f>
        <v>4.6196969696969692</v>
      </c>
      <c r="V59" s="62">
        <f>VLOOKUP($B59,RD_15[#All],V$2,0)/V$1</f>
        <v>4.7007575757575761</v>
      </c>
      <c r="W59" s="62">
        <f>VLOOKUP($B59,RD_15[#All],W$2,0)/W$1</f>
        <v>4.8598484848484844</v>
      </c>
      <c r="X59" s="62">
        <f>VLOOKUP($B59,RD_15[#All],X$2,0)/X$1</f>
        <v>4.7803030303030303</v>
      </c>
      <c r="Y59" s="62">
        <f>VLOOKUP($B59,RD_15[#All],Y$2,0)/Y$1</f>
        <v>4.8257575757575761</v>
      </c>
      <c r="Z59" s="62">
        <f>VLOOKUP($B59,RD_15[#All],Z$2,0)/Z$1</f>
        <v>4.8227272727272732</v>
      </c>
      <c r="AA59" s="62">
        <f>VLOOKUP($B59,RD_15[#All],AA$2,0)/AA$1</f>
        <v>4.7939393939393939</v>
      </c>
      <c r="AB59" s="62">
        <f>VLOOKUP($B59,RD_15[#All],AB$2,0)/AB$1</f>
        <v>4.7363636363636363</v>
      </c>
      <c r="AC59" s="62">
        <f>VLOOKUP($B59,RD_15[#All],AC$2,0)/AC$1</f>
        <v>4.8045454545454547</v>
      </c>
      <c r="AD59" s="62">
        <f>VLOOKUP($B59,RD_15[#All],AD$2,0)/AD$1</f>
        <v>4.7621212121212126</v>
      </c>
      <c r="AE59" s="62">
        <f>VLOOKUP($B59,RD_15[#All],AE$2,0)/AE$1</f>
        <v>4.8810606060606059</v>
      </c>
      <c r="AF59" s="62">
        <f>VLOOKUP($B59,RD_15[#All],AF$2,0)/AF$1</f>
        <v>4.8590909090909093</v>
      </c>
      <c r="AG59" s="62">
        <f>VLOOKUP($B59,RD_15[#All],AG$2,0)/AG$1</f>
        <v>4.7856060606060611</v>
      </c>
      <c r="AH59" s="62">
        <f>VLOOKUP($B59,RD_15[#All],AH$2,0)/AH$1</f>
        <v>4.7689393939393936</v>
      </c>
      <c r="AI59" s="62">
        <f>VLOOKUP($B59,RD_15[#All],AI$2,0)/AI$1</f>
        <v>4.4833333333333334</v>
      </c>
      <c r="AJ59" s="62">
        <f>VLOOKUP($B59,RD_15[#All],AJ$2,0)/AJ$1</f>
        <v>4.470494417862839</v>
      </c>
      <c r="AK59" s="62">
        <f>VLOOKUP($B59,RD_15[#All],AK$2,0)/AK$1</f>
        <v>4.5007974481658692</v>
      </c>
      <c r="AL59" s="62">
        <f>VLOOKUP($B59,RD_15[#All],AL$2,0)/AL$1</f>
        <v>4.5271132376395533</v>
      </c>
      <c r="AM59" s="62">
        <f>VLOOKUP($B59,RD_15[#All],AM$2,0)/AM$1</f>
        <v>4.6084529505582132</v>
      </c>
      <c r="AN59" s="62">
        <f>VLOOKUP($B59,RD_15[#All],AN$2,0)/AN$1</f>
        <v>4.6499202551834129</v>
      </c>
      <c r="AO59" s="62">
        <f>VLOOKUP($B59,RD_15[#All],AO$2,0)/AO$1</f>
        <v>4.5083333333333337</v>
      </c>
      <c r="AP59" s="62">
        <f>VLOOKUP($B59,RD_15[#All],AP$2,0)/AP$1</f>
        <v>4.5829346092503993</v>
      </c>
      <c r="AQ59" s="62">
        <f>VLOOKUP($B59,RD_15[#All],AQ$2,0)/AQ$1</f>
        <v>4.5</v>
      </c>
      <c r="AR59" s="62">
        <f>VLOOKUP($B59,RD_15[#All],AR$2,0)/AR$1</f>
        <v>4.5513552068473615</v>
      </c>
      <c r="AS59" s="62">
        <f>VLOOKUP($B59,RD_15[#All],AS$2,0)/AS$1</f>
        <v>4.6608876560332879</v>
      </c>
      <c r="AT59" s="62">
        <f>VLOOKUP($B59,RD_15[#All],AT$2,0)/AT$1</f>
        <v>4.6293859649122799</v>
      </c>
      <c r="AU59" s="62">
        <f>VLOOKUP($B59,RD_15[#All],AU$2,0)/AU$1</f>
        <v>4.6498538011695905</v>
      </c>
      <c r="AV59" s="62">
        <f>VLOOKUP($B59,RD_15[#All],AV$2,0)/AV$1</f>
        <v>4.7489146164978289</v>
      </c>
      <c r="AW59" s="62">
        <f>VLOOKUP($B59,RD_15[#All],AW$2,0)/AW$1</f>
        <v>4.7386058981233248</v>
      </c>
      <c r="AX59" s="62">
        <f>VLOOKUP($B59,RD_15[#All],AX$2,0)/AX$1</f>
        <v>4.7251344086021501</v>
      </c>
      <c r="AY59" s="62">
        <f>VLOOKUP($B59,RD_15[#All],AY$2,0)/AY$1</f>
        <v>4.5971882640586799</v>
      </c>
      <c r="AZ59" s="62">
        <f>VLOOKUP($B59,RD_15[#All],AZ$2,0)/AZ$1</f>
        <v>4.7411025819958121</v>
      </c>
      <c r="BA59" s="62">
        <f>VLOOKUP($B59,RD_15[#All],BA$2,0)/BA$1</f>
        <v>4.7375366568914954</v>
      </c>
      <c r="BB59" s="62">
        <f>VLOOKUP($B59,RD_15[#All],BB$2,0)/BB$1</f>
        <v>4.6439448875997096</v>
      </c>
      <c r="BC59" s="62">
        <f>VLOOKUP($B59,RD_15[#All],BC$2,0)/BC$1</f>
        <v>4.6161616161616159</v>
      </c>
      <c r="BD59" s="62">
        <f>VLOOKUP($B59,RD_15[#All],BD$2,0)/BD$1</f>
        <v>4.5783298826777088</v>
      </c>
      <c r="BE59" s="62">
        <f>VLOOKUP($B59,RD_15[#All],BE$2,0)/BE$1</f>
        <v>4.5179558011049723</v>
      </c>
      <c r="BF59" s="62">
        <f>VLOOKUP($B59,RD_15[#All],BF$2,0)/BF$1</f>
        <v>4.5549335199440169</v>
      </c>
      <c r="BG59" s="62">
        <f>VLOOKUP($B59,RD_15[#All],BG$2,0)/BG$1</f>
        <v>4.6041666666666661</v>
      </c>
      <c r="BH59" s="62">
        <f>VLOOKUP($B59,RD_15[#All],BH$2,0)/BH$1</f>
        <v>4.3786816269284712</v>
      </c>
      <c r="BI59" s="62">
        <f>VLOOKUP($B59,RD_15[#All],BI$2,0)/BI$1</f>
        <v>4.4361022364217249</v>
      </c>
      <c r="BJ59" s="62">
        <f>VLOOKUP($B59,RD_15[#All],BJ$2,0)/BJ$1</f>
        <v>4.4033379694019468</v>
      </c>
      <c r="BK59" s="62">
        <f>VLOOKUP($B59,RD_15[#All],BK$2,0)/BK$1</f>
        <v>4.6787878787878787</v>
      </c>
      <c r="BL59" s="62">
        <f>VLOOKUP($B59,RD_15[#All],BL$2,0)/BL$1</f>
        <v>4.5589171974522298</v>
      </c>
      <c r="BM59" s="62">
        <f>VLOOKUP($B59,RD_15[#All],BM$2,0)/BM$1</f>
        <v>4.5887096774193541</v>
      </c>
      <c r="BN59" s="62">
        <f>VLOOKUP($B59,RD_15[#All],BN$2,0)/BN$1</f>
        <v>4.9834368530020701</v>
      </c>
      <c r="BO59" s="62">
        <f>VLOOKUP($B59,RD_15[#All],BO$2,0)/BO$1</f>
        <v>4.8857832988267775</v>
      </c>
      <c r="BP59" s="62">
        <f>VLOOKUP($B59,RD_15[#All],BP$2,0)/BP$1</f>
        <v>5.0228452751817239</v>
      </c>
      <c r="BQ59" s="62">
        <f>VLOOKUP($B59,RD_15[#All],BQ$2,0)/BQ$1</f>
        <v>5.0217391304347823</v>
      </c>
      <c r="BR59" s="62">
        <f>VLOOKUP($B59,RD_15[#All],BR$2,0)/BR$1</f>
        <v>4.9558316080055214</v>
      </c>
      <c r="BS59" s="62">
        <f>VLOOKUP($B59,RD_15[#All],BS$2,0)/BS$1</f>
        <v>4.9206842923794705</v>
      </c>
      <c r="BT59" s="62">
        <f>VLOOKUP($B59,RD_15[#All],BT$2,0)/BT$1</f>
        <v>4.8229813664596275</v>
      </c>
      <c r="BU59" s="62">
        <f>VLOOKUP($B59,RD_15[#All],BU$2,0)/BU$1</f>
        <v>5</v>
      </c>
      <c r="BV59" s="62">
        <f>VLOOKUP($B59,RD_15[#All],BV$2,0)/BV$1</f>
        <v>4.9492753623188399</v>
      </c>
      <c r="BW59" s="62">
        <f>VLOOKUP($B59,RD_15[#All],BW$2,0)/BW$1</f>
        <v>4.8274672187715666</v>
      </c>
      <c r="BX59" s="62">
        <f>VLOOKUP($B59,RD_15[#All],BX$2,0)/BX$1</f>
        <v>4.7602156146757082</v>
      </c>
      <c r="BY59" s="62">
        <f>VLOOKUP($B59,RD_15[#All],BY$2,0)/BY$1</f>
        <v>4.829192546583851</v>
      </c>
      <c r="BZ59" s="62">
        <f>VLOOKUP($B59,RD_15[#All],BZ$2,0)/BZ$1</f>
        <v>4.9383116883116891</v>
      </c>
      <c r="CA59" s="62">
        <f>VLOOKUP($B59,RD_15[#All],CA$2,0)/CA$1</f>
        <v>4.8986291486291496</v>
      </c>
      <c r="CB59" s="62">
        <f>VLOOKUP($B59,RD_15[#All],CB$2,0)/CB$1</f>
        <v>4.9868875086266389</v>
      </c>
      <c r="CC59" s="62">
        <f>VLOOKUP($B59,RD_15[#All],CC$2,0)/CC$1</f>
        <v>4.9903381642512077</v>
      </c>
      <c r="CD59" s="62">
        <f>VLOOKUP($B59,RD_15[#All],CD$2,0)/CD$1</f>
        <v>5.033471359558316</v>
      </c>
      <c r="CE59" s="62">
        <f>VLOOKUP($B59,RD_15[#All],CE$2,0)/CE$1</f>
        <v>4.8550724637681162</v>
      </c>
      <c r="CF59" s="62">
        <f>VLOOKUP($B59,RD_15[#All],CF$2,0)/CF$1</f>
        <v>4.9497354497354502</v>
      </c>
      <c r="CG59" s="62">
        <f>VLOOKUP($B59,RD_15[#All],CG$2,0)/CG$1</f>
        <v>5.1304347826086953</v>
      </c>
      <c r="CH59" s="62">
        <f>VLOOKUP($B59,RD_15[#All],CH$2,0)/CH$1</f>
        <v>5.0090187590187591</v>
      </c>
      <c r="CI59" s="62">
        <f>VLOOKUP($B59,RD_15[#All],CI$2,0)/CI$1</f>
        <v>4.9889579020013803</v>
      </c>
      <c r="CJ59" s="62">
        <f>VLOOKUP($B59,RD_15[#All],CJ$2,0)/CJ$1</f>
        <v>5.1053391053391053</v>
      </c>
      <c r="CK59" s="62">
        <f>VLOOKUP($B59,RD_15[#All],CK$2,0)/CK$1</f>
        <v>4.9888167388167393</v>
      </c>
      <c r="CL59" s="62">
        <f>VLOOKUP($B59,RD_15[#All],CL$2,0)/CL$1</f>
        <v>4.8895800933125964</v>
      </c>
      <c r="CM59" s="62">
        <f>VLOOKUP($B59,RD_15[#All],CM$2,0)/CM$1</f>
        <v>4.9289164941338859</v>
      </c>
      <c r="CN59" s="62">
        <f>VLOOKUP($B59,RD_15[#All],CN$2,0)/CN$1</f>
        <v>4.9924085576259483</v>
      </c>
      <c r="CO59" s="62">
        <f>VLOOKUP($B59,RD_15[#All],CO$2,0)/CO$1</f>
        <v>4.9271911663216015</v>
      </c>
      <c r="CP59" s="62">
        <f>VLOOKUP($B59,RD_15[#All],CP$2,0)/CP$1</f>
        <v>4.8636991028295373</v>
      </c>
      <c r="CQ59" s="62">
        <f>VLOOKUP($B59,RD_15[#All],CQ$2,0)/CQ$1</f>
        <v>4.9682539682539675</v>
      </c>
      <c r="CR59" s="62">
        <f>VLOOKUP($B59,RD_15[#All],CR$2,0)/CR$1</f>
        <v>5.0500345065562451</v>
      </c>
      <c r="CS59" s="62">
        <f>VLOOKUP($B59,RD_15[#All],CS$2,0)/CS$1</f>
        <v>5.1024844720496896</v>
      </c>
      <c r="CT59" s="62">
        <f>VLOOKUP($B59,RD_15[#All],CT$2,0)/CT$1</f>
        <v>4.9644582470669425</v>
      </c>
      <c r="CU59" s="62">
        <f>VLOOKUP($B59,RD_15[#All],CU$2,0)/CU$1</f>
        <v>4.8730158730158726</v>
      </c>
      <c r="CV59" s="62">
        <f>VLOOKUP($B59,RD_15[#All],CV$2,0)/CV$1</f>
        <v>5.0258799171842652</v>
      </c>
      <c r="CW59" s="62">
        <f>VLOOKUP($B59,RD_15[#All],CW$2,0)/CW$1</f>
        <v>4.9489302967563837</v>
      </c>
      <c r="CX59" s="62">
        <f>VLOOKUP($B59,RD_15[#All],CX$2,0)/CX$1</f>
        <v>5.0003607503607501</v>
      </c>
      <c r="CY59" s="62">
        <f>VLOOKUP($B59,RD_15[#All],CY$2,0)/CY$1</f>
        <v>4.9682539682539684</v>
      </c>
      <c r="CZ59" s="62">
        <f>VLOOKUP($B59,RD_15[#All],CZ$2,0)/CZ$1</f>
        <v>4.9720496894409942</v>
      </c>
      <c r="DA59" s="62">
        <f>VLOOKUP($B59,RD_15[#All],DA$2,0)/DA$1</f>
        <v>4.8486739469578781</v>
      </c>
      <c r="DB59" s="62">
        <f>VLOOKUP($B59,RD_15[#All],DB$2,0)/DB$1</f>
        <v>4.9572118702553478</v>
      </c>
      <c r="DC59" s="62">
        <f>VLOOKUP($B59,RD_15[#All],DC$2,0)/DC$1</f>
        <v>5.1652864044168396</v>
      </c>
      <c r="DD59" s="62">
        <f>VLOOKUP($B59,RD_15[#All],DD$2,0)/DD$1</f>
        <v>4.9782608695652177</v>
      </c>
      <c r="DE59" s="62">
        <f>VLOOKUP($B59,RD_15[#All],DE$2,0)/DE$1</f>
        <v>5.0993788819875769</v>
      </c>
      <c r="DF59" s="62">
        <f>VLOOKUP($B59,RD_15[#All],DF$2,0)/DF$1</f>
        <v>4.9344375431331953</v>
      </c>
      <c r="DG59" s="62">
        <f>VLOOKUP($B59,RD_15[#All],DG$2,0)/DG$1</f>
        <v>4.9575569358178058</v>
      </c>
      <c r="DH59" s="62">
        <f>VLOOKUP($B59,RD_15[#All],DH$2,0)/DH$1</f>
        <v>5.0948930296756378</v>
      </c>
      <c r="DI59" s="62">
        <f>VLOOKUP($B59,RD_15[#All],DI$2,0)/DI$1</f>
        <v>5.0690131124913735</v>
      </c>
      <c r="DJ59" s="62">
        <f>VLOOKUP($B59,RD_15[#All],DJ$2,0)/DJ$1</f>
        <v>5.0583160800552109</v>
      </c>
      <c r="DK59" s="62">
        <f>VLOOKUP($B59,RD_15[#All],DK$2,0)/DK$1</f>
        <v>5.1330309901738467</v>
      </c>
      <c r="DL59" s="62">
        <f>VLOOKUP($B59,RD_15[#All],DL$2,0)/DL$1</f>
        <v>4.8946608946608947</v>
      </c>
      <c r="DM59" s="62">
        <f>VLOOKUP($B59,RD_15[#All],DM$2,0)/DM$1</f>
        <v>4.9133885438233262</v>
      </c>
      <c r="DN59" s="62">
        <f>VLOOKUP($B59,RD_15[#All],DN$2,0)/DN$1</f>
        <v>4.9382332643202203</v>
      </c>
      <c r="DO59" s="62">
        <f>VLOOKUP($B59,RD_15[#All],DO$2,0)/DO$1</f>
        <v>4.937543133195307</v>
      </c>
      <c r="DP59" s="62">
        <f>VLOOKUP($B59,RD_15[#All],DP$2,0)/DP$1</f>
        <v>4.9972394755003453</v>
      </c>
      <c r="DQ59" s="62">
        <f>VLOOKUP($B59,RD_15[#All],DQ$2,0)/DQ$1</f>
        <v>5.0445134575569357</v>
      </c>
      <c r="DR59" s="62">
        <f>VLOOKUP($B59,RD_15[#All],DR$2,0)/DR$1</f>
        <v>4.9906832298136639</v>
      </c>
      <c r="DS59" s="62">
        <f>VLOOKUP($B59,RD_15[#All],DS$2,0)/DS$1</f>
        <v>4.9796411318150442</v>
      </c>
      <c r="DT59" s="62">
        <f>VLOOKUP($B59,RD_15[#All],DT$2,0)/DT$1</f>
        <v>4.9099378881987583</v>
      </c>
      <c r="DU59" s="62">
        <f>VLOOKUP($B59,RD_15[#All],DU$2,0)/DU$1</f>
        <v>4.991702741702742</v>
      </c>
      <c r="DV59" s="62">
        <f>VLOOKUP($B59,RD_15[#All],DV$2,0)/DV$1</f>
        <v>5.0512265512265513</v>
      </c>
      <c r="DW59" s="62">
        <f>VLOOKUP($B59,RD_15[#All],DW$2,0)/DW$1</f>
        <v>4.9634230503795722</v>
      </c>
      <c r="DX59" s="62">
        <f>VLOOKUP($B59,RD_15[#All],DX$2,0)/DX$1</f>
        <v>5.0638371290545203</v>
      </c>
      <c r="DY59" s="62">
        <f>VLOOKUP($B59,RD_15[#All],DY$2,0)/DY$1</f>
        <v>4.9955141476880609</v>
      </c>
      <c r="DZ59" s="62">
        <f>VLOOKUP($B59,RD_15[#All],DZ$2,0)/DZ$1</f>
        <v>5.0841959972394752</v>
      </c>
      <c r="EA59" s="62">
        <f>VLOOKUP($B59,RD_15[#All],EA$2,0)/EA$1</f>
        <v>5.0134575569358182</v>
      </c>
      <c r="EB59" s="62">
        <f>VLOOKUP($B59,RD_15[#All],EB$2,0)/EB$1</f>
        <v>4.9682539682539675</v>
      </c>
      <c r="EC59" s="62">
        <f>VLOOKUP($B59,RD_15[#All],EC$2,0)/EC$1</f>
        <v>4.9316770186335406</v>
      </c>
      <c r="ED59" s="62">
        <f>VLOOKUP($B59,RD_15[#All],ED$2,0)/ED$1</f>
        <v>5.0179434092477573</v>
      </c>
      <c r="EE59" s="62">
        <f>VLOOKUP($B59,RD_15[#All],EE$2,0)/EE$1</f>
        <v>4.9285714285714279</v>
      </c>
      <c r="EF59" s="62">
        <f>VLOOKUP($B59,RD_15[#All],EF$2,0)/EF$1</f>
        <v>5.016908212560387</v>
      </c>
      <c r="EG59" s="62">
        <f>VLOOKUP($B59,RD_15[#All],EG$2,0)/EG$1</f>
        <v>4.9154589371980677</v>
      </c>
      <c r="EH59" s="62">
        <f>VLOOKUP($B59,RD_15[#All],EH$2,0)/EH$1</f>
        <v>4.9751552795031051</v>
      </c>
      <c r="EI59" s="62">
        <f>VLOOKUP($B59,RD_15[#All],EI$2,0)/EI$1</f>
        <v>5.116883116883117</v>
      </c>
      <c r="EJ59" s="62">
        <f>VLOOKUP($B59,RD_15[#All],EJ$2,0)/EJ$1</f>
        <v>4.945824706694272</v>
      </c>
      <c r="EK59" s="62">
        <f>VLOOKUP($B59,RD_15[#All],EK$2,0)/EK$1</f>
        <v>4.7819047619047614</v>
      </c>
      <c r="EL59" s="62">
        <f>VLOOKUP($B59,RD_15[#All],EL$2,0)/EL$1</f>
        <v>4.8298826777087642</v>
      </c>
      <c r="EM59" s="62">
        <f>VLOOKUP($B59,RD_15[#All],EM$2,0)/EM$1</f>
        <v>4.8768115942028984</v>
      </c>
      <c r="EN59" s="62">
        <f>VLOOKUP($B59,RD_15[#All],EN$2,0)/EN$1</f>
        <v>4.9061421670117316</v>
      </c>
      <c r="EO59" s="62">
        <f>VLOOKUP($B59,RD_15[#All],EO$2,0)/EO$1</f>
        <v>4.9102829537612145</v>
      </c>
      <c r="EP59" s="62">
        <f>VLOOKUP($B59,RD_15[#All],EP$2,0)/EP$1</f>
        <v>4.9699792960662519</v>
      </c>
      <c r="EQ59" s="62">
        <f>VLOOKUP($B59,RD_15[#All],EQ$2,0)/EQ$1</f>
        <v>4.8861283643892337</v>
      </c>
      <c r="ER59" s="62">
        <f>VLOOKUP($B59,RD_15[#All],ER$2,0)/ER$1</f>
        <v>4.8726708074534155</v>
      </c>
      <c r="ES59" s="62">
        <f>VLOOKUP($B59,RD_15[#All],ES$2,0)/ES$1</f>
        <v>4.837474120082816</v>
      </c>
      <c r="ET59" s="62">
        <f>VLOOKUP($B59,RD_15[#All],ET$2,0)/ET$1</f>
        <v>5.0743145743145739</v>
      </c>
      <c r="EU59" s="62">
        <f>VLOOKUP($B59,RD_15[#All],EU$2,0)/EU$1</f>
        <v>4.9675925925925934</v>
      </c>
      <c r="EV59" s="62">
        <f>VLOOKUP($B59,RD_15[#All],EV$2,0)/EV$1</f>
        <v>4.9592352092352092</v>
      </c>
      <c r="EW59" s="62">
        <f>VLOOKUP($B59,RD_15[#All],EW$2,0)/EW$1</f>
        <v>4.9912698412698413</v>
      </c>
      <c r="EX59" s="62">
        <f>VLOOKUP($B59,RD_15[#All],EX$2,0)/EX$1</f>
        <v>4.8799171842650102</v>
      </c>
      <c r="EY59" s="62">
        <f>VLOOKUP($B59,RD_15[#All],EY$2,0)/EY$1</f>
        <v>5.0264550264550261</v>
      </c>
      <c r="EZ59" s="62">
        <f>VLOOKUP($B59,RD_15[#All],EZ$2,0)/EZ$1</f>
        <v>4.8188405797101446</v>
      </c>
      <c r="FA59" s="62">
        <f>VLOOKUP($B59,RD_15[#All],FA$2,0)/FA$1</f>
        <v>4.8916494133885431</v>
      </c>
      <c r="FB59" s="62">
        <f>VLOOKUP($B59,RD_15[#All],FB$2,0)/FB$1</f>
        <v>4.7898550724637676</v>
      </c>
      <c r="FC59" s="62">
        <f>VLOOKUP($B59,RD_15[#All],FC$2,0)/FC$1</f>
        <v>5.0217391304347823</v>
      </c>
      <c r="FD59" s="62">
        <f>VLOOKUP($B59,RD_15[#All],FD$2,0)/FD$1</f>
        <v>4.7888198757763973</v>
      </c>
      <c r="FE59" s="62">
        <f>VLOOKUP($B59,RD_15[#All],FE$2,0)/FE$1</f>
        <v>4.9044168391994472</v>
      </c>
      <c r="FF59" s="62">
        <f>VLOOKUP($B59,RD_15[#All],FF$2,0)/FF$1</f>
        <v>4.8471359558316083</v>
      </c>
      <c r="FG59" s="202">
        <f>VLOOKUP($B59,RD_15[#All],FG$2,0)/FG$1</f>
        <v>4.8685300207039335</v>
      </c>
      <c r="FH59" s="62">
        <f>VLOOKUP($B59,RD_15[#All],FH$2,0)/FH$1</f>
        <v>4.7839889579020012</v>
      </c>
      <c r="FI59" s="62">
        <f>VLOOKUP($B59,RD_15[#All],FI$2,0)/FI$1</f>
        <v>4.9385783298826773</v>
      </c>
      <c r="FJ59" s="62">
        <f>VLOOKUP($B59,RD_15[#All],FJ$2,0)/FJ$1</f>
        <v>4.8945105820105823</v>
      </c>
      <c r="FK59" s="62">
        <f>VLOOKUP($B59,RD_15[#All],FK$2,0)/FK$1</f>
        <v>4.9627329192546581</v>
      </c>
      <c r="FL59" s="62">
        <f>VLOOKUP($B59,RD_15[#All],FL$2,0)/FL$1</f>
        <v>4.9365079365079367</v>
      </c>
      <c r="FM59" s="62">
        <f>VLOOKUP($B59,RD_15[#All],FM$2,0)/FM$1</f>
        <v>4.8843537414965983</v>
      </c>
      <c r="FN59" s="62">
        <f>VLOOKUP($B59,RD_15[#All],FN$2,0)/FN$1</f>
        <v>4.9682539682539675</v>
      </c>
      <c r="FO59" s="62">
        <f>VLOOKUP($B59,RD_15[#All],FO$2,0)/FO$1</f>
        <v>4.9516250944822371</v>
      </c>
      <c r="FP59" s="62">
        <f>VLOOKUP($B59,RD_15[#All],FP$2,0)/FP$1</f>
        <v>4.975056689342404</v>
      </c>
      <c r="FQ59" s="62">
        <f>VLOOKUP($B59,RD_15[#All],FQ$2,0)/FQ$1</f>
        <v>4.9535147392290249</v>
      </c>
      <c r="FR59" s="62">
        <f>VLOOKUP($B59,RD_15[#All],FR$2,0)/FR$1</f>
        <v>5.0056689342403624</v>
      </c>
      <c r="FS59" s="62">
        <f>VLOOKUP($B59,RD_15[#All],FS$2,0)/FS$1</f>
        <v>4.9761904761904763</v>
      </c>
      <c r="FT59" s="62">
        <f>VLOOKUP($B59,RD_15[#All],FT$2,0)/FT$1</f>
        <v>4.9947089947089935</v>
      </c>
      <c r="FU59" s="62">
        <f>VLOOKUP($B59,RD_15[#All],FU$2,0)/FU$1</f>
        <v>5.0204081632653059</v>
      </c>
      <c r="FV59" s="62">
        <f>VLOOKUP($B59,RD_15[#All],FV$2,0)/FV$1</f>
        <v>5.0287226001511707</v>
      </c>
      <c r="FW59" s="62">
        <f>VLOOKUP($B59,RD_15[#All],FW$2,0)/FW$1</f>
        <v>5.0075585789871502</v>
      </c>
      <c r="FX59" s="62">
        <f>VLOOKUP($B59,RD_15[#All],FX$2,0)/FX$1</f>
        <v>5.0181405895691604</v>
      </c>
      <c r="FY59" s="62">
        <f>VLOOKUP($B59,RD_15[#All],FY$2,0)/FY$1</f>
        <v>5.0831443688586537</v>
      </c>
      <c r="FZ59" s="62">
        <f>VLOOKUP($B59,RD_15[#All],FZ$2,0)/FZ$1</f>
        <v>5.0404761904761903</v>
      </c>
      <c r="GA59" s="62">
        <f>VLOOKUP($B59,RD_15[#All],GA$2,0)/GA$1</f>
        <v>5.1358024691358022</v>
      </c>
      <c r="GB59" s="62">
        <f>VLOOKUP($B59,RD_15[#All],GB$2,0)/GB$1</f>
        <v>4.9152236652236656</v>
      </c>
      <c r="GC59" s="62">
        <f>VLOOKUP($B59,RD_15[#All],GC$2,0)/GC$1</f>
        <v>5.0804988662131514</v>
      </c>
      <c r="GD59" s="62">
        <f>VLOOKUP($B59,RD_15[#All],GD$2,0)/GD$1</f>
        <v>5.0661375661375656</v>
      </c>
      <c r="GE59" s="62">
        <f>VLOOKUP($B59,RD_15[#All],GE$2,0)/GE$1</f>
        <v>5.0778533635676482</v>
      </c>
      <c r="GF59" s="62">
        <f>VLOOKUP($B59,RD_15[#All],GF$2,0)/GF$1</f>
        <v>5.034391534391534</v>
      </c>
      <c r="GG59" s="62">
        <f>VLOOKUP($B59,RD_15[#All],GG$2,0)/GG$1</f>
        <v>5.0268329554043829</v>
      </c>
      <c r="GH59" s="62">
        <f>VLOOKUP($B59,RD_15[#All],GH$2,0)/GH$1</f>
        <v>5.0585789871504154</v>
      </c>
      <c r="GI59" s="62">
        <f>VLOOKUP($B59,RD_15[#All],GI$2,0)/GI$1</f>
        <v>5.034391534391534</v>
      </c>
      <c r="GJ59" s="62">
        <f>VLOOKUP($B59,RD_15[#All],GJ$2,0)/GJ$1</f>
        <v>5.1303854875283443</v>
      </c>
      <c r="GK59" s="62">
        <f>VLOOKUP($B59,RD_15[#All],GK$2,0)/GK$1</f>
        <v>5.0090702947845802</v>
      </c>
      <c r="GL59" s="62">
        <f>VLOOKUP($B59,RD_15[#All],GL$2,0)/GL$1</f>
        <v>5.1515495086923648</v>
      </c>
      <c r="GM59" s="62">
        <f>VLOOKUP($B59,RD_15[#All],GM$2,0)/GM$1</f>
        <v>4.9867724867724865</v>
      </c>
      <c r="GN59" s="62">
        <f>VLOOKUP($B59,RD_15[#All],GN$2,0)/GN$1</f>
        <v>5.0238095238095228</v>
      </c>
      <c r="GO59" s="62">
        <f>VLOOKUP($B59,RD_15[#All],GO$2,0)/GO$1</f>
        <v>5.1230158730158726</v>
      </c>
      <c r="GP59" s="62">
        <f>VLOOKUP($B59,RD_15[#All],GP$2,0)/GP$1</f>
        <v>5.079761904761904</v>
      </c>
      <c r="GQ59" s="62">
        <f>VLOOKUP($B59,RD_15[#All],GQ$2,0)/GQ$1</f>
        <v>5.041666666666667</v>
      </c>
      <c r="GR59" s="62">
        <f>VLOOKUP($B59,RD_15[#All],GR$2,0)/GR$1</f>
        <v>4.9484676813869362</v>
      </c>
      <c r="GS59" s="62">
        <f>VLOOKUP($B59,RD_15[#All],GS$2,0)/GS$1</f>
        <v>5.1510574018126887</v>
      </c>
      <c r="GT59" s="62">
        <f>VLOOKUP($B59,RD_15[#All],GT$2,0)/GT$1</f>
        <v>5.0686813186813184</v>
      </c>
      <c r="GU59" s="62">
        <f>VLOOKUP($B59,RD_15[#All],GU$2,0)/GU$1</f>
        <v>4.9808703969392631</v>
      </c>
      <c r="GV59" s="62">
        <f>VLOOKUP($B59,RD_15[#All],GV$2,0)/GV$1</f>
        <v>5.0027301890655931</v>
      </c>
      <c r="GW59" s="62">
        <f>VLOOKUP($B59,RD_15[#All],GW$2,0)/GW$1</f>
        <v>5.1242685025817556</v>
      </c>
      <c r="GX59" s="62">
        <f>VLOOKUP($B59,RD_15[#All],GX$2,0)/GX$1</f>
        <v>4.938840920983778</v>
      </c>
      <c r="GY59" s="62">
        <f>VLOOKUP($B59,RD_15[#All],GY$2,0)/GY$1</f>
        <v>5.0112620298955708</v>
      </c>
      <c r="GZ59" s="62">
        <f>VLOOKUP($B59,RD_15[#All],GZ$2,0)/GZ$1</f>
        <v>5.0957613814756675</v>
      </c>
      <c r="HA59" s="62">
        <f>VLOOKUP($B59,RD_15[#All],HA$2,0)/HA$1</f>
        <v>4.9771346665756608</v>
      </c>
      <c r="HB59" s="62">
        <f>VLOOKUP($B59,RD_15[#All],HB$2,0)/HB$1</f>
        <v>4.8440844869416306</v>
      </c>
      <c r="HC59" s="62">
        <f>VLOOKUP($B59,RD_15[#All],HC$2,0)/HC$1</f>
        <v>4.7623804766661912</v>
      </c>
      <c r="HD59" s="62">
        <f>VLOOKUP($B59,RD_15[#All],HD$2,0)/HD$1</f>
        <v>4.9087986843088878</v>
      </c>
      <c r="HE59" s="62">
        <f>VLOOKUP($B59,RD_15[#All],HE$2,0)/HE$1</f>
        <v>4.9324278206265788</v>
      </c>
      <c r="HF59" s="62">
        <f>VLOOKUP($B59,RD_15[#All],HF$2,0)/HF$1</f>
        <v>4.8647485111573507</v>
      </c>
      <c r="HG59" s="62">
        <f>VLOOKUP($B59,RD_15[#All],HG$2,0)/HG$1</f>
        <v>5.0160256410256414</v>
      </c>
      <c r="HH59" s="62">
        <f>VLOOKUP($B59,RD_15[#All],HH$2,0)/HH$1</f>
        <v>5.1342229199372058</v>
      </c>
      <c r="HI59" s="62">
        <f>VLOOKUP($B59,RD_15[#All],HI$2,0)/HI$1</f>
        <v>5.2186028257456831</v>
      </c>
      <c r="HJ59" s="62">
        <f>VLOOKUP($B59,RD_15[#All],HJ$2,0)/HJ$1</f>
        <v>5.2005577005577006</v>
      </c>
      <c r="HK59" s="62">
        <f>VLOOKUP($B59,RD_15[#All],HK$2,0)/HK$1</f>
        <v>5.2226720647773277</v>
      </c>
      <c r="HL59" s="62">
        <f>VLOOKUP($B59,RD_15[#All],HL$2,0)/HL$1</f>
        <v>5.1447758590615731</v>
      </c>
      <c r="HM59" s="62">
        <f>VLOOKUP($B59,RD_15[#All],HM$2,0)/HM$1</f>
        <v>4.7962454212454215</v>
      </c>
      <c r="HN59" s="62">
        <f>VLOOKUP($B59,RD_15[#All],HN$2,0)/HN$1</f>
        <v>4.8501774214745694</v>
      </c>
      <c r="HO59" s="62">
        <f>VLOOKUP($B59,RD_15[#All],HO$2,0)/HO$1</f>
        <v>5.0473123932185571</v>
      </c>
      <c r="HP59" s="62">
        <f>VLOOKUP($B59,RD_15[#All],HP$2,0)/HP$1</f>
        <v>4.8576675849403124</v>
      </c>
      <c r="HQ59" s="62">
        <f>VLOOKUP($B59,RD_15[#All],HQ$2,0)/HQ$1</f>
        <v>4.7476103181877694</v>
      </c>
      <c r="HR59" s="62">
        <f>VLOOKUP($B59,RD_15[#All],HR$2,0)/HR$1</f>
        <v>4.8347107438016526</v>
      </c>
      <c r="HS59" s="62">
        <f>VLOOKUP($B59,RD_15[#All],HS$2,0)/HS$1</f>
        <v>4.8521015549076782</v>
      </c>
      <c r="HT59" s="62">
        <f>VLOOKUP($B59,RD_15[#All],HT$2,0)/HT$1</f>
        <v>4.7280930176224798</v>
      </c>
      <c r="HU59" s="62">
        <f>VLOOKUP($B59,RD_15[#All],HU$2,0)/HU$1</f>
        <v>5.012487512487513</v>
      </c>
      <c r="HV59" s="62">
        <f>VLOOKUP($B59,RD_15[#All],HV$2,0)/HV$1</f>
        <v>4.9971457114314255</v>
      </c>
      <c r="HW59" s="62">
        <f>VLOOKUP($B59,RD_15[#All],HW$2,0)/HW$1</f>
        <v>5.0769230769230766</v>
      </c>
      <c r="HX59" s="62">
        <f>VLOOKUP($B59,RD_15[#All],HX$2,0)/HX$1</f>
        <v>5.1283359497645211</v>
      </c>
      <c r="HY59" s="62">
        <f>VLOOKUP($B59,RD_15[#All],HY$2,0)/HY$1</f>
        <v>4.9407378335949765</v>
      </c>
      <c r="HZ59" s="62">
        <f>VLOOKUP($B59,RD_15[#All],HZ$2,0)/HZ$1</f>
        <v>4.8927263212977499</v>
      </c>
      <c r="IA59" s="62">
        <f>VLOOKUP($B59,RD_15[#All],IA$2,0)/IA$1</f>
        <v>5.0290423861852434</v>
      </c>
      <c r="IB59" s="62">
        <f>VLOOKUP($B59,RD_15[#All],IB$2,0)/IB$1</f>
        <v>4.934962996187485</v>
      </c>
      <c r="IC59" s="62">
        <f>VLOOKUP($B59,RD_15[#All],IC$2,0)/IC$1</f>
        <v>5.218210361067503</v>
      </c>
      <c r="ID59" s="62">
        <f>VLOOKUP($B59,RD_15[#All],ID$2,0)/ID$1</f>
        <v>5.1565934065934069</v>
      </c>
      <c r="IE59" s="62">
        <f>VLOOKUP($B59,RD_15[#All],IE$2,0)/IE$1</f>
        <v>5.1145996860282574</v>
      </c>
      <c r="IF59" s="62">
        <f>VLOOKUP($B59,RD_15[#All],IF$2,0)/IF$1</f>
        <v>5.0745682888540031</v>
      </c>
      <c r="IG59" s="62">
        <f>VLOOKUP($B59,RD_15[#All],IG$2,0)/IG$1</f>
        <v>4.957763325110264</v>
      </c>
      <c r="IH59" s="62">
        <f>VLOOKUP($B59,RD_15[#All],IH$2,0)/IH$1</f>
        <v>4.9951409135082603</v>
      </c>
      <c r="II59" s="62">
        <f>VLOOKUP($B59,RD_15[#All],II$2,0)/II$1</f>
        <v>4.9390745309112658</v>
      </c>
      <c r="IJ59" s="62">
        <f>VLOOKUP($B59,RD_15[#All],IJ$2,0)/IJ$1</f>
        <v>4.9906556029005005</v>
      </c>
      <c r="IK59" s="62">
        <f>VLOOKUP($B59,RD_15[#All],IK$2,0)/IK$1</f>
        <v>5.2539246467817895</v>
      </c>
      <c r="IL59" s="62">
        <f>VLOOKUP($B59,RD_15[#All],IL$2,0)/IL$1</f>
        <v>5.2433281004709578</v>
      </c>
      <c r="IM59" s="62">
        <f>VLOOKUP($B59,RD_15[#All],IM$2,0)/IM$1</f>
        <v>5.1177394034536885</v>
      </c>
      <c r="IN59" s="62">
        <f>VLOOKUP($B59,RD_15[#All],IN$2,0)/IN$1</f>
        <v>5.1016670404425506</v>
      </c>
      <c r="IO59" s="62">
        <f>VLOOKUP($B59,RD_15[#All],IO$2,0)/IO$1</f>
        <v>5.1679748822605962</v>
      </c>
      <c r="IP59" s="62">
        <f>VLOOKUP($B59,RD_15[#All],IP$2,0)/IP$1</f>
        <v>5.0183150183150174</v>
      </c>
      <c r="IQ59" s="62">
        <f>VLOOKUP($B59,RD_15[#All],IQ$2,0)/IQ$1</f>
        <v>5.1126373626373622</v>
      </c>
      <c r="IR59" s="62">
        <f>VLOOKUP($B59,RD_15[#All],IR$2,0)/IR$1</f>
        <v>5.0538237272931141</v>
      </c>
      <c r="IS59" s="62">
        <f>VLOOKUP($B59,RD_15[#All],IS$2,0)/IS$1</f>
        <v>5.0710174179561935</v>
      </c>
      <c r="IT59" s="62">
        <f>VLOOKUP($B59,RD_15[#All],IT$2,0)/IT$1</f>
        <v>5.0108395006354183</v>
      </c>
      <c r="IU59" s="62">
        <f>VLOOKUP($B59,RD_15[#All],IU$2,0)/IU$1</f>
        <v>5.0433580025416758</v>
      </c>
      <c r="IV59" s="62">
        <f>VLOOKUP($B59,RD_15[#All],IV$2,0)/IV$1</f>
        <v>5.1371757494206474</v>
      </c>
      <c r="IW59" s="62">
        <f>VLOOKUP($B59,RD_15[#All],IW$2,0)/IW$1</f>
        <v>5.0179412424310383</v>
      </c>
      <c r="IX59" s="62">
        <f>VLOOKUP($B59,RD_15[#All],IX$2,0)/IX$1</f>
        <v>5.0605516932047543</v>
      </c>
      <c r="IY59" s="62">
        <f>VLOOKUP($B59,RD_15[#All],IY$2,0)/IY$1</f>
        <v>5.0340136054421762</v>
      </c>
      <c r="IZ59" s="62">
        <f>VLOOKUP($B59,RD_15[#All],IZ$2,0)/IZ$1</f>
        <v>4.985371771086057</v>
      </c>
      <c r="JA59" s="62">
        <f>VLOOKUP($B59,RD_15[#All],JA$2,0)/JA$1</f>
        <v>4.8340617317672763</v>
      </c>
      <c r="JB59" s="62">
        <f>VLOOKUP($B59,RD_15[#All],JB$2,0)/JB$1</f>
        <v>4.9784997611084565</v>
      </c>
      <c r="JC59" s="62">
        <f>VLOOKUP($B59,RD_15[#All],JC$2,0)/JC$1</f>
        <v>4.9102674102674095</v>
      </c>
      <c r="JD59" s="62">
        <f>VLOOKUP($B59,RD_15[#All],JD$2,0)/JD$1</f>
        <v>4.9344441409450974</v>
      </c>
      <c r="JE59" s="62">
        <f>VLOOKUP($B59,RD_15[#All],JE$2,0)/JE$1</f>
        <v>4.9542124542124544</v>
      </c>
      <c r="JF59" s="62">
        <f>VLOOKUP($B59,RD_15[#All],JF$2,0)/JF$1</f>
        <v>4.9375705538261547</v>
      </c>
      <c r="JG59" s="62">
        <f>VLOOKUP($B59,RD_15[#All],JG$2,0)/JG$1</f>
        <v>5.0008547885253183</v>
      </c>
      <c r="JH59" s="62">
        <f>VLOOKUP($B59,RD_15[#All],JH$2,0)/JH$1</f>
        <v>5.0767090052804349</v>
      </c>
      <c r="JI59" s="62">
        <f>VLOOKUP($B59,RD_15[#All],JI$2,0)/JI$1</f>
        <v>5.1092075626237117</v>
      </c>
      <c r="JJ59" s="62">
        <f>VLOOKUP($B59,RD_15[#All],JJ$2,0)/JJ$1</f>
        <v>4.9972698109344069</v>
      </c>
      <c r="JK59" s="62">
        <f>VLOOKUP($B59,RD_15[#All],JK$2,0)/JK$1</f>
        <v>5.0288996717568155</v>
      </c>
      <c r="JL59" s="62">
        <f>VLOOKUP($B59,RD_15[#All],JL$2,0)/JL$1</f>
        <v>4.9369747899159666</v>
      </c>
      <c r="JM59" s="62">
        <f>VLOOKUP($B59,RD_15[#All],JM$2,0)/JM$1</f>
        <v>4.7593950504124658</v>
      </c>
      <c r="JN59" s="62">
        <f>VLOOKUP($B59,RD_15[#All],JN$2,0)/JN$1</f>
        <v>4.928212491026561</v>
      </c>
      <c r="JO59" s="62">
        <f>VLOOKUP($B59,RD_15[#All],JO$2,0)/JO$1</f>
        <v>4.7485923792064941</v>
      </c>
      <c r="JP59" s="62">
        <f>VLOOKUP($B59,RD_15[#All],JP$2,0)/JP$1</f>
        <v>4.8639455782312933</v>
      </c>
      <c r="JQ59" s="62">
        <f>VLOOKUP($B59,RD_15[#All],JQ$2,0)/JQ$1</f>
        <v>4.9293563579277873</v>
      </c>
      <c r="JR59" s="62">
        <f>VLOOKUP($B59,RD_15[#All],JR$2,0)/JR$1</f>
        <v>5.0004360718646437</v>
      </c>
      <c r="JS59" s="62">
        <f>VLOOKUP($B59,RD_15[#All],JS$2,0)/JS$1</f>
        <v>4.8962528155074745</v>
      </c>
      <c r="JT59" s="62">
        <f>VLOOKUP($B59,RD_15[#All],JT$2,0)/JT$1</f>
        <v>5.0169379492687769</v>
      </c>
      <c r="JU59" s="62">
        <f>VLOOKUP($B59,RD_15[#All],JU$2,0)/JU$1</f>
        <v>4.9896532039389188</v>
      </c>
      <c r="JV59" s="62">
        <f>VLOOKUP($B59,RD_15[#All],JV$2,0)/JV$1</f>
        <v>4.9792139077853363</v>
      </c>
      <c r="JW59" s="62">
        <f>VLOOKUP($B59,RD_15[#All],JW$2,0)/JW$1</f>
        <v>4.9637188208616783</v>
      </c>
      <c r="JX59" s="62">
        <f>VLOOKUP($B59,RD_15[#All],JX$2,0)/JX$1</f>
        <v>4.9633408919123196</v>
      </c>
      <c r="JY59" s="62">
        <f>VLOOKUP($B59,RD_15[#All],JY$2,0)/JY$1</f>
        <v>5.0075585789871502</v>
      </c>
      <c r="JZ59" s="62">
        <f>VLOOKUP($B59,RD_15[#All],JZ$2,0)/JZ$1</f>
        <v>4.8344671201814053</v>
      </c>
      <c r="KA59" s="62">
        <f>VLOOKUP($B59,RD_15[#All],KA$2,0)/KA$1</f>
        <v>4.8669690098261524</v>
      </c>
      <c r="KB59" s="62">
        <f>VLOOKUP($B59,RD_15[#All],KB$2,0)/KB$1</f>
        <v>4.8987150415721841</v>
      </c>
      <c r="KC59" s="62">
        <f>VLOOKUP($B59,RD_15[#All],KC$2,0)/KC$1</f>
        <v>4.8121693121693117</v>
      </c>
      <c r="KD59" s="62">
        <f>VLOOKUP($B59,RD_15[#All],KD$2,0)/KD$1</f>
        <v>4.8401360544217686</v>
      </c>
      <c r="KE59" s="62">
        <f>VLOOKUP($B59,RD_15[#All],KE$2,0)/KE$1</f>
        <v>4.982993197278911</v>
      </c>
      <c r="KF59" s="62">
        <f>VLOOKUP($B59,RD_15[#All],KF$2,0)/KF$1</f>
        <v>4.8191856452726016</v>
      </c>
      <c r="KG59" s="62">
        <f>VLOOKUP($B59,RD_15[#All],KG$2,0)/KG$1</f>
        <v>5.0071806500377924</v>
      </c>
      <c r="KH59" s="62">
        <f>VLOOKUP($B59,RD_15[#All],KH$2,0)/KH$1</f>
        <v>4.9913076341647766</v>
      </c>
      <c r="KI59" s="62">
        <f>VLOOKUP($B59,RD_15[#All],KI$2,0)/KI$1</f>
        <v>5.0273809523809527</v>
      </c>
      <c r="KJ59" s="62">
        <f>VLOOKUP($B59,RD_15[#All],KJ$2,0)/KJ$1</f>
        <v>4.8587301587301592</v>
      </c>
      <c r="KK59" s="62">
        <f>VLOOKUP($B59,RD_15[#All],KK$2,0)/KK$1</f>
        <v>4.9944444444444445</v>
      </c>
      <c r="KL59" s="62">
        <f>VLOOKUP($B59,RD_15[#All],KL$2,0)/KL$1</f>
        <v>4.949010654490106</v>
      </c>
      <c r="KM59" s="62">
        <f>VLOOKUP($B59,RD_15[#All],KM$2,0)/KM$1</f>
        <v>5.0083713850837137</v>
      </c>
      <c r="KN59" s="62">
        <f>VLOOKUP($B59,RD_15[#All],KN$2,0)/KN$1</f>
        <v>4.9571482745544184</v>
      </c>
      <c r="KO59" s="62">
        <f>VLOOKUP($B59,RD_15[#All],KO$2,0)/KO$1</f>
        <v>4.9427379598028072</v>
      </c>
      <c r="KP59" s="62">
        <f>VLOOKUP($B59,RD_15[#All],KP$2,0)/KP$1</f>
        <v>4.9848312476298826</v>
      </c>
      <c r="KQ59" s="62">
        <f>VLOOKUP($B59,RD_15[#All],KQ$2,0)/KQ$1</f>
        <v>4.8459674627898934</v>
      </c>
      <c r="KR59" s="62">
        <f>VLOOKUP($B59,RD_15[#All],KR$2,0)/KR$1</f>
        <v>4.9890026545316646</v>
      </c>
      <c r="KS59" s="62">
        <f>VLOOKUP($B59,RD_15[#All],KS$2,0)/KS$1</f>
        <v>4.9878649981039063</v>
      </c>
      <c r="KT59" s="62">
        <f>VLOOKUP($B59,RD_15[#All],KT$2,0)/KT$1</f>
        <v>5.0352673492605238</v>
      </c>
      <c r="KU59" s="62">
        <f>VLOOKUP($B59,RD_15[#All],KU$2,0)/KU$1</f>
        <v>5.009480470231324</v>
      </c>
      <c r="KV59" s="62">
        <f>VLOOKUP($B59,RD_15[#All],KV$2,0)/KV$1</f>
        <v>5.070440251572327</v>
      </c>
      <c r="KW59" s="62">
        <f>VLOOKUP($B59,RD_15[#All],KW$2,0)/KW$1</f>
        <v>5.0398179749715588</v>
      </c>
      <c r="KX59" s="62">
        <f>VLOOKUP($B59,RD_15[#All],KX$2,0)/KX$1</f>
        <v>4.9682539682539675</v>
      </c>
      <c r="KY59" s="62">
        <f>VLOOKUP($B59,RD_15[#All],KY$2,0)/KY$1</f>
        <v>5.0944444444444441</v>
      </c>
      <c r="KZ59" s="62">
        <f>VLOOKUP($B59,RD_15[#All],KZ$2,0)/KZ$1</f>
        <v>5.041666666666667</v>
      </c>
      <c r="LA59" s="62">
        <f>VLOOKUP($B59,RD_15[#All],LA$2,0)/LA$1</f>
        <v>5.0467032967032965</v>
      </c>
      <c r="LB59" s="62">
        <f>VLOOKUP($B59,RD_15[#All],LB$2,0)/LB$1</f>
        <v>4.82219643710327</v>
      </c>
      <c r="LC59" s="62">
        <f>VLOOKUP($B59,RD_15[#All],LC$2,0)/LC$1</f>
        <v>5.0424603174603178</v>
      </c>
      <c r="LD59" s="62">
        <f>VLOOKUP($B59,RD_15[#All],LD$2,0)/LD$1</f>
        <v>4.9166479778724677</v>
      </c>
      <c r="LE59" s="62">
        <f>VLOOKUP($B59,RD_15[#All],LE$2,0)/LE$1</f>
        <v>4.8624504746953727</v>
      </c>
      <c r="LF59" s="62">
        <f>VLOOKUP($B59,RD_15[#All],LF$2,0)/LF$1</f>
        <v>4.8781490618225307</v>
      </c>
      <c r="LG59" s="62">
        <f>VLOOKUP($B59,RD_15[#All],LG$2,0)/LG$1</f>
        <v>4.9492063492063494</v>
      </c>
      <c r="LH59" s="62">
        <f>VLOOKUP($B59,RD_15[#All],LH$2,0)/LH$1</f>
        <v>4.8289680244567466</v>
      </c>
      <c r="LI59" s="62">
        <f>VLOOKUP($B59,RD_15[#All],LI$2,0)/LI$1</f>
        <v>4.9162742019884869</v>
      </c>
      <c r="LJ59" s="62">
        <f>VLOOKUP($B59,RD_15[#All],LJ$2,0)/LJ$1</f>
        <v>4.8290994719566154</v>
      </c>
      <c r="LK59" s="62">
        <f>VLOOKUP($B59,RD_15[#All],LK$2,0)/LK$1</f>
        <v>4.9266091051805336</v>
      </c>
      <c r="LL59" s="62">
        <f>VLOOKUP($B59,RD_15[#All],LL$2,0)/LL$1</f>
        <v>4.9760596546310829</v>
      </c>
      <c r="LM59" s="62">
        <f>VLOOKUP($B59,RD_15[#All],LM$2,0)/LM$1</f>
        <v>4.9278612543918667</v>
      </c>
      <c r="LN59" s="62">
        <f>VLOOKUP($B59,RD_15[#All],LN$2,0)/LN$1</f>
        <v>4.9330941167675855</v>
      </c>
      <c r="LO59" s="62">
        <f>VLOOKUP($B59,RD_15[#All],LO$2,0)/LO$1</f>
        <v>4.8658144576511919</v>
      </c>
      <c r="LP59" s="62">
        <f>VLOOKUP($B59,RD_15[#All],LP$2,0)/LP$1</f>
        <v>4.896464080137549</v>
      </c>
      <c r="LQ59" s="62">
        <f>VLOOKUP($B59,RD_15[#All],LQ$2,0)/LQ$1</f>
        <v>4.9405696344471846</v>
      </c>
      <c r="LR59" s="62">
        <f>VLOOKUP($B59,RD_15[#All],LR$2,0)/LR$1</f>
        <v>4.9375794273753453</v>
      </c>
      <c r="LS59" s="62">
        <f>VLOOKUP($B59,RD_15[#All],LS$2,0)/LS$1</f>
        <v>4.8892150195081792</v>
      </c>
      <c r="LT59" s="62">
        <f>VLOOKUP($B59,RD_15[#All],LT$2,0)/LT$1</f>
        <v>4.898744113029827</v>
      </c>
      <c r="LU59" s="62">
        <f>VLOOKUP($B59,RD_15[#All],LU$2,0)/LU$1</f>
        <v>4.8940345368916791</v>
      </c>
      <c r="LV59" s="62">
        <f>VLOOKUP($B59,RD_15[#All],LV$2,0)/LV$1</f>
        <v>4.9529042386185242</v>
      </c>
      <c r="LW59" s="62">
        <f>VLOOKUP($B59,RD_15[#All],LW$2,0)/LW$1</f>
        <v>4.965070643642072</v>
      </c>
      <c r="LX59" s="62">
        <f>VLOOKUP($B59,RD_15[#All],LX$2,0)/LX$1</f>
        <v>4.9803767660910516</v>
      </c>
      <c r="LY59" s="62">
        <f>VLOOKUP($B59,RD_15[#All],LY$2,0)/LY$1</f>
        <v>5.0176609105180532</v>
      </c>
      <c r="LZ59" s="62">
        <f>VLOOKUP($B59,RD_15[#All],LZ$2,0)/LZ$1</f>
        <v>4.7458323988936231</v>
      </c>
      <c r="MA59" s="62">
        <f>VLOOKUP($B59,RD_15[#All],MA$2,0)/MA$1</f>
        <v>4.846378111684233</v>
      </c>
      <c r="MB59" s="62">
        <f>VLOOKUP($B59,RD_15[#All],MB$2,0)/MB$1</f>
        <v>4.8676833370710915</v>
      </c>
      <c r="MC59" s="62">
        <f>VLOOKUP($B59,RD_15[#All],MC$2,0)/MC$1</f>
        <v>4.7226582940868651</v>
      </c>
      <c r="MD59" s="62">
        <f>VLOOKUP($B59,RD_15[#All],MD$2,0)/MD$1</f>
        <v>4.8594602676235326</v>
      </c>
      <c r="ME59" s="62">
        <f>VLOOKUP($B59,RD_15[#All],ME$2,0)/ME$1</f>
        <v>4.8661882335351727</v>
      </c>
      <c r="MF59" s="62">
        <f>VLOOKUP($B59,RD_15[#All],MF$2,0)/MF$1</f>
        <v>4.8467518875682138</v>
      </c>
      <c r="MG59" s="62">
        <f>VLOOKUP($B59,RD_15[#All],MG$2,0)/MG$1</f>
        <v>4.8635718023473125</v>
      </c>
      <c r="MH59" s="62">
        <f>VLOOKUP($B59,RD_15[#All],MH$2,0)/MH$1</f>
        <v>4.9065560290050083</v>
      </c>
      <c r="MI59" s="62">
        <f>VLOOKUP($B59,RD_15[#All],MI$2,0)/MI$1</f>
        <v>4.788442849667339</v>
      </c>
      <c r="MJ59" s="62">
        <f>VLOOKUP($B59,RD_15[#All],MJ$2,0)/MJ$1</f>
        <v>4.9132653061224492</v>
      </c>
      <c r="MK59" s="62">
        <f>VLOOKUP($B59,RD_15[#All],MK$2,0)/MK$1</f>
        <v>4.9450549450549453</v>
      </c>
      <c r="ML59" s="62">
        <f>VLOOKUP($B59,RD_15[#All],ML$2,0)/ML$1</f>
        <v>4.9495402556627042</v>
      </c>
      <c r="MM59" s="62">
        <f>VLOOKUP($B59,RD_15[#All],MM$2,0)/MM$1</f>
        <v>4.9706684293150456</v>
      </c>
      <c r="MN59" s="62">
        <f>VLOOKUP($B59,RD_15[#All],MN$2,0)/MN$1</f>
        <v>4.9128728414442699</v>
      </c>
      <c r="MO59" s="62">
        <f>VLOOKUP($B59,RD_15[#All],MO$2,0)/MO$1</f>
        <v>5.0172684458398749</v>
      </c>
      <c r="MP59" s="62">
        <f>VLOOKUP($B59,RD_15[#All],MP$2,0)/MP$1</f>
        <v>4.8801198801198806</v>
      </c>
      <c r="MQ59" s="62">
        <f>VLOOKUP($B59,RD_15[#All],MQ$2,0)/MQ$1</f>
        <v>4.8699259923749718</v>
      </c>
      <c r="MR59" s="62">
        <f>VLOOKUP($B59,RD_15[#All],MR$2,0)/MR$1</f>
        <v>4.9009493907453088</v>
      </c>
      <c r="MS59" s="62">
        <f>VLOOKUP($B59,RD_15[#All],MS$2,0)/MS$1</f>
        <v>5.0333594976452121</v>
      </c>
      <c r="MT59" s="62">
        <f>VLOOKUP($B59,RD_15[#All],MT$2,0)/MT$1</f>
        <v>4.8808334522620243</v>
      </c>
      <c r="MU59" s="62">
        <f>VLOOKUP($B59,RD_15[#All],MU$2,0)/MU$1</f>
        <v>5.0112132765193991</v>
      </c>
      <c r="MV59" s="62">
        <f>VLOOKUP($B59,RD_15[#All],MV$2,0)/MV$1</f>
        <v>4.9293563579277864</v>
      </c>
      <c r="MW59" s="62">
        <f>VLOOKUP($B59,RD_15[#All],MW$2,0)/MW$1</f>
        <v>5.006279434850863</v>
      </c>
      <c r="MX59" s="62">
        <f>VLOOKUP($B59,RD_15[#All],MX$2,0)/MX$1</f>
        <v>4.9970097929281598</v>
      </c>
      <c r="MY59" s="62">
        <f>VLOOKUP($B59,RD_15[#All],MY$2,0)/MY$1</f>
        <v>5.0223704866562011</v>
      </c>
      <c r="MZ59" s="62">
        <f>VLOOKUP($B59,RD_15[#All],MZ$2,0)/MZ$1</f>
        <v>4.9580062794348505</v>
      </c>
      <c r="NA59" s="62">
        <f>VLOOKUP($B59,RD_15[#All],NA$2,0)/NA$1</f>
        <v>5.0289184499710817</v>
      </c>
      <c r="NB59" s="62">
        <f>VLOOKUP($B59,RD_15[#All],NB$2,0)/NB$1</f>
        <v>4.9976452119309265</v>
      </c>
      <c r="NC59" s="62">
        <f>VLOOKUP($B59,RD_15[#All],NC$2,0)/NC$1</f>
        <v>5.0769230769230766</v>
      </c>
      <c r="ND59" s="62">
        <f>VLOOKUP($B59,RD_15[#All],ND$2,0)/ND$1</f>
        <v>4.9678178963893247</v>
      </c>
      <c r="NE59" s="62">
        <f>IFERROR(AVERAGEIF(Inv_SY_B20[[#This Row],[BLK1_INV1]:[BLK12_INV31]],"&gt;"&amp;0.1,Inv_SY_B20[[#This Row],[BLK1_INV1]:[BLK12_INV31]]),"")</f>
        <v>4.9108911936710147</v>
      </c>
    </row>
    <row r="60" spans="2:369" x14ac:dyDescent="0.35">
      <c r="B60" s="86">
        <f t="shared" si="8"/>
        <v>45801</v>
      </c>
      <c r="C60" s="62">
        <f>VLOOKUP($B60,RD_15[#All],C$2,0)/C$1</f>
        <v>3.7153110047846885</v>
      </c>
      <c r="D60" s="62">
        <f>VLOOKUP($B60,RD_15[#All],D$2,0)/D$1</f>
        <v>3.6746411483253589</v>
      </c>
      <c r="E60" s="62">
        <f>VLOOKUP($B60,RD_15[#All],E$2,0)/E$1</f>
        <v>3.7666666666666666</v>
      </c>
      <c r="F60" s="62">
        <f>VLOOKUP($B60,RD_15[#All],F$2,0)/F$1</f>
        <v>3.7810606060606062</v>
      </c>
      <c r="G60" s="62">
        <f>VLOOKUP($B60,RD_15[#All],G$2,0)/G$1</f>
        <v>3.6992424242424242</v>
      </c>
      <c r="H60" s="62">
        <f>VLOOKUP($B60,RD_15[#All],H$2,0)/H$1</f>
        <v>3.6074411541381934</v>
      </c>
      <c r="I60" s="62">
        <f>VLOOKUP($B60,RD_15[#All],I$2,0)/I$1</f>
        <v>3.8653404743687836</v>
      </c>
      <c r="J60" s="62">
        <f>VLOOKUP($B60,RD_15[#All],J$2,0)/J$1</f>
        <v>3.6045454545454545</v>
      </c>
      <c r="K60" s="62">
        <f>VLOOKUP($B60,RD_15[#All],K$2,0)/K$1</f>
        <v>3.7378787878787878</v>
      </c>
      <c r="L60" s="62">
        <f>VLOOKUP($B60,RD_15[#All],L$2,0)/L$1</f>
        <v>3.7848484848484851</v>
      </c>
      <c r="M60" s="62">
        <f>VLOOKUP($B60,RD_15[#All],M$2,0)/M$1</f>
        <v>3.7984848484848484</v>
      </c>
      <c r="N60" s="62">
        <f>VLOOKUP($B60,RD_15[#All],N$2,0)/N$1</f>
        <v>3.7621212121212122</v>
      </c>
      <c r="O60" s="62">
        <f>VLOOKUP($B60,RD_15[#All],O$2,0)/O$1</f>
        <v>3.7810606060606062</v>
      </c>
      <c r="P60" s="62">
        <f>VLOOKUP($B60,RD_15[#All],P$2,0)/P$1</f>
        <v>3.7704545454545455</v>
      </c>
      <c r="Q60" s="62">
        <f>VLOOKUP($B60,RD_15[#All],Q$2,0)/Q$1</f>
        <v>3.8196969696969698</v>
      </c>
      <c r="R60" s="62">
        <f>VLOOKUP($B60,RD_15[#All],R$2,0)/R$1</f>
        <v>3.8249999999999997</v>
      </c>
      <c r="S60" s="62">
        <f>VLOOKUP($B60,RD_15[#All],S$2,0)/S$1</f>
        <v>3.767942583732057</v>
      </c>
      <c r="T60" s="62">
        <f>VLOOKUP($B60,RD_15[#All],T$2,0)/T$1</f>
        <v>3.7990430622009566</v>
      </c>
      <c r="U60" s="62">
        <f>VLOOKUP($B60,RD_15[#All],U$2,0)/U$1</f>
        <v>3.7560606060606063</v>
      </c>
      <c r="V60" s="62">
        <f>VLOOKUP($B60,RD_15[#All],V$2,0)/V$1</f>
        <v>3.8143939393939394</v>
      </c>
      <c r="W60" s="62">
        <f>VLOOKUP($B60,RD_15[#All],W$2,0)/W$1</f>
        <v>3.9242424242424243</v>
      </c>
      <c r="X60" s="62">
        <f>VLOOKUP($B60,RD_15[#All],X$2,0)/X$1</f>
        <v>3.875757575757576</v>
      </c>
      <c r="Y60" s="62">
        <f>VLOOKUP($B60,RD_15[#All],Y$2,0)/Y$1</f>
        <v>3.9075757575757573</v>
      </c>
      <c r="Z60" s="62">
        <f>VLOOKUP($B60,RD_15[#All],Z$2,0)/Z$1</f>
        <v>3.9015151515151514</v>
      </c>
      <c r="AA60" s="62">
        <f>VLOOKUP($B60,RD_15[#All],AA$2,0)/AA$1</f>
        <v>3.8621212121212123</v>
      </c>
      <c r="AB60" s="62">
        <f>VLOOKUP($B60,RD_15[#All],AB$2,0)/AB$1</f>
        <v>3.8257575757575757</v>
      </c>
      <c r="AC60" s="62">
        <f>VLOOKUP($B60,RD_15[#All],AC$2,0)/AC$1</f>
        <v>3.896212121212121</v>
      </c>
      <c r="AD60" s="62">
        <f>VLOOKUP($B60,RD_15[#All],AD$2,0)/AD$1</f>
        <v>3.8651515151515152</v>
      </c>
      <c r="AE60" s="62">
        <f>VLOOKUP($B60,RD_15[#All],AE$2,0)/AE$1</f>
        <v>3.9499999999999997</v>
      </c>
      <c r="AF60" s="62">
        <f>VLOOKUP($B60,RD_15[#All],AF$2,0)/AF$1</f>
        <v>3.9242424242424243</v>
      </c>
      <c r="AG60" s="62">
        <f>VLOOKUP($B60,RD_15[#All],AG$2,0)/AG$1</f>
        <v>3.8681818181818182</v>
      </c>
      <c r="AH60" s="62">
        <f>VLOOKUP($B60,RD_15[#All],AH$2,0)/AH$1</f>
        <v>3.8909090909090911</v>
      </c>
      <c r="AI60" s="62">
        <f>VLOOKUP($B60,RD_15[#All],AI$2,0)/AI$1</f>
        <v>3.7204545454545457</v>
      </c>
      <c r="AJ60" s="62">
        <f>VLOOKUP($B60,RD_15[#All],AJ$2,0)/AJ$1</f>
        <v>3.6881977671451356</v>
      </c>
      <c r="AK60" s="62">
        <f>VLOOKUP($B60,RD_15[#All],AK$2,0)/AK$1</f>
        <v>3.7200956937799043</v>
      </c>
      <c r="AL60" s="62">
        <f>VLOOKUP($B60,RD_15[#All],AL$2,0)/AL$1</f>
        <v>3.7456140350877192</v>
      </c>
      <c r="AM60" s="62">
        <f>VLOOKUP($B60,RD_15[#All],AM$2,0)/AM$1</f>
        <v>3.8078149920255182</v>
      </c>
      <c r="AN60" s="62">
        <f>VLOOKUP($B60,RD_15[#All],AN$2,0)/AN$1</f>
        <v>3.8197767145135564</v>
      </c>
      <c r="AO60" s="62">
        <f>VLOOKUP($B60,RD_15[#All],AO$2,0)/AO$1</f>
        <v>3.7242424242424246</v>
      </c>
      <c r="AP60" s="62">
        <f>VLOOKUP($B60,RD_15[#All],AP$2,0)/AP$1</f>
        <v>3.7870813397129184</v>
      </c>
      <c r="AQ60" s="62">
        <f>VLOOKUP($B60,RD_15[#All],AQ$2,0)/AQ$1</f>
        <v>3.7401515151515152</v>
      </c>
      <c r="AR60" s="62">
        <f>VLOOKUP($B60,RD_15[#All],AR$2,0)/AR$1</f>
        <v>3.7881597717546369</v>
      </c>
      <c r="AS60" s="62">
        <f>VLOOKUP($B60,RD_15[#All],AS$2,0)/AS$1</f>
        <v>3.8606102635228856</v>
      </c>
      <c r="AT60" s="62">
        <f>VLOOKUP($B60,RD_15[#All],AT$2,0)/AT$1</f>
        <v>3.8764619883040927</v>
      </c>
      <c r="AU60" s="62">
        <f>VLOOKUP($B60,RD_15[#All],AU$2,0)/AU$1</f>
        <v>3.8625730994152043</v>
      </c>
      <c r="AV60" s="62">
        <f>VLOOKUP($B60,RD_15[#All],AV$2,0)/AV$1</f>
        <v>3.9493487698986973</v>
      </c>
      <c r="AW60" s="62">
        <f>VLOOKUP($B60,RD_15[#All],AW$2,0)/AW$1</f>
        <v>3.9021447721179632</v>
      </c>
      <c r="AX60" s="62">
        <f>VLOOKUP($B60,RD_15[#All],AX$2,0)/AX$1</f>
        <v>3.8649193548387095</v>
      </c>
      <c r="AY60" s="62">
        <f>VLOOKUP($B60,RD_15[#All],AY$2,0)/AY$1</f>
        <v>3.7555012224938875</v>
      </c>
      <c r="AZ60" s="62">
        <f>VLOOKUP($B60,RD_15[#All],AZ$2,0)/AZ$1</f>
        <v>3.8346127006280528</v>
      </c>
      <c r="BA60" s="62">
        <f>VLOOKUP($B60,RD_15[#All],BA$2,0)/BA$1</f>
        <v>3.8541055718475077</v>
      </c>
      <c r="BB60" s="62">
        <f>VLOOKUP($B60,RD_15[#All],BB$2,0)/BB$1</f>
        <v>3.7585206671501084</v>
      </c>
      <c r="BC60" s="62">
        <f>VLOOKUP($B60,RD_15[#All],BC$2,0)/BC$1</f>
        <v>3.7294372294372296</v>
      </c>
      <c r="BD60" s="62">
        <f>VLOOKUP($B60,RD_15[#All],BD$2,0)/BD$1</f>
        <v>3.6935817805383024</v>
      </c>
      <c r="BE60" s="62">
        <f>VLOOKUP($B60,RD_15[#All],BE$2,0)/BE$1</f>
        <v>3.6540055248618781</v>
      </c>
      <c r="BF60" s="62">
        <f>VLOOKUP($B60,RD_15[#All],BF$2,0)/BF$1</f>
        <v>3.7270818754373689</v>
      </c>
      <c r="BG60" s="62">
        <f>VLOOKUP($B60,RD_15[#All],BG$2,0)/BG$1</f>
        <v>3.7338709677419355</v>
      </c>
      <c r="BH60" s="62">
        <f>VLOOKUP($B60,RD_15[#All],BH$2,0)/BH$1</f>
        <v>3.594670406732118</v>
      </c>
      <c r="BI60" s="62">
        <f>VLOOKUP($B60,RD_15[#All],BI$2,0)/BI$1</f>
        <v>3.4001597444089455</v>
      </c>
      <c r="BJ60" s="62">
        <f>VLOOKUP($B60,RD_15[#All],BJ$2,0)/BJ$1</f>
        <v>3.5959666203059806</v>
      </c>
      <c r="BK60" s="62">
        <f>VLOOKUP($B60,RD_15[#All],BK$2,0)/BK$1</f>
        <v>3.7909090909090906</v>
      </c>
      <c r="BL60" s="62">
        <f>VLOOKUP($B60,RD_15[#All],BL$2,0)/BL$1</f>
        <v>3.7093949044585988</v>
      </c>
      <c r="BM60" s="62">
        <f>VLOOKUP($B60,RD_15[#All],BM$2,0)/BM$1</f>
        <v>3.7426686217008798</v>
      </c>
      <c r="BN60" s="62">
        <f>VLOOKUP($B60,RD_15[#All],BN$2,0)/BN$1</f>
        <v>4.0217391304347823</v>
      </c>
      <c r="BO60" s="62">
        <f>VLOOKUP($B60,RD_15[#All],BO$2,0)/BO$1</f>
        <v>3.9634230503795718</v>
      </c>
      <c r="BP60" s="62">
        <f>VLOOKUP($B60,RD_15[#All],BP$2,0)/BP$1</f>
        <v>4.04257528556594</v>
      </c>
      <c r="BQ60" s="62">
        <f>VLOOKUP($B60,RD_15[#All],BQ$2,0)/BQ$1</f>
        <v>4.0317460317460316</v>
      </c>
      <c r="BR60" s="62">
        <f>VLOOKUP($B60,RD_15[#All],BR$2,0)/BR$1</f>
        <v>4.0262249827467214</v>
      </c>
      <c r="BS60" s="62">
        <f>VLOOKUP($B60,RD_15[#All],BS$2,0)/BS$1</f>
        <v>4.0020736132711248</v>
      </c>
      <c r="BT60" s="62">
        <f>VLOOKUP($B60,RD_15[#All],BT$2,0)/BT$1</f>
        <v>3.9344375431331953</v>
      </c>
      <c r="BU60" s="62">
        <f>VLOOKUP($B60,RD_15[#All],BU$2,0)/BU$1</f>
        <v>4.066597653554175</v>
      </c>
      <c r="BV60" s="62">
        <f>VLOOKUP($B60,RD_15[#All],BV$2,0)/BV$1</f>
        <v>4.0189786059351276</v>
      </c>
      <c r="BW60" s="62">
        <f>VLOOKUP($B60,RD_15[#All],BW$2,0)/BW$1</f>
        <v>3.9554865424430639</v>
      </c>
      <c r="BX60" s="62">
        <f>VLOOKUP($B60,RD_15[#All],BX$2,0)/BX$1</f>
        <v>3.8734133194227089</v>
      </c>
      <c r="BY60" s="62">
        <f>VLOOKUP($B60,RD_15[#All],BY$2,0)/BY$1</f>
        <v>3.9547964113181502</v>
      </c>
      <c r="BZ60" s="62">
        <f>VLOOKUP($B60,RD_15[#All],BZ$2,0)/BZ$1</f>
        <v>3.9938672438672436</v>
      </c>
      <c r="CA60" s="62">
        <f>VLOOKUP($B60,RD_15[#All],CA$2,0)/CA$1</f>
        <v>3.9725829725829729</v>
      </c>
      <c r="CB60" s="62">
        <f>VLOOKUP($B60,RD_15[#All],CB$2,0)/CB$1</f>
        <v>3.8585231193926846</v>
      </c>
      <c r="CC60" s="62">
        <f>VLOOKUP($B60,RD_15[#All],CC$2,0)/CC$1</f>
        <v>4.0031055900621118</v>
      </c>
      <c r="CD60" s="62">
        <f>VLOOKUP($B60,RD_15[#All],CD$2,0)/CD$1</f>
        <v>4.0565907522429256</v>
      </c>
      <c r="CE60" s="62">
        <f>VLOOKUP($B60,RD_15[#All],CE$2,0)/CE$1</f>
        <v>3.9423740510697032</v>
      </c>
      <c r="CF60" s="62">
        <f>VLOOKUP($B60,RD_15[#All],CF$2,0)/CF$1</f>
        <v>3.9778439153439158</v>
      </c>
      <c r="CG60" s="62">
        <f>VLOOKUP($B60,RD_15[#All],CG$2,0)/CG$1</f>
        <v>4.0817805383022776</v>
      </c>
      <c r="CH60" s="62">
        <f>VLOOKUP($B60,RD_15[#All],CH$2,0)/CH$1</f>
        <v>4.0317460317460316</v>
      </c>
      <c r="CI60" s="62">
        <f>VLOOKUP($B60,RD_15[#All],CI$2,0)/CI$1</f>
        <v>4.0303657694962043</v>
      </c>
      <c r="CJ60" s="62">
        <f>VLOOKUP($B60,RD_15[#All],CJ$2,0)/CJ$1</f>
        <v>4.062770562770563</v>
      </c>
      <c r="CK60" s="62">
        <f>VLOOKUP($B60,RD_15[#All],CK$2,0)/CK$1</f>
        <v>4.0202020202020208</v>
      </c>
      <c r="CL60" s="62">
        <f>VLOOKUP($B60,RD_15[#All],CL$2,0)/CL$1</f>
        <v>3.9588733367893552</v>
      </c>
      <c r="CM60" s="62">
        <f>VLOOKUP($B60,RD_15[#All],CM$2,0)/CM$1</f>
        <v>4.0614216701173218</v>
      </c>
      <c r="CN60" s="62">
        <f>VLOOKUP($B60,RD_15[#All],CN$2,0)/CN$1</f>
        <v>4.0286404416839199</v>
      </c>
      <c r="CO60" s="62">
        <f>VLOOKUP($B60,RD_15[#All],CO$2,0)/CO$1</f>
        <v>4.012422360248447</v>
      </c>
      <c r="CP60" s="62">
        <f>VLOOKUP($B60,RD_15[#All],CP$2,0)/CP$1</f>
        <v>3.883367839889579</v>
      </c>
      <c r="CQ60" s="62">
        <f>VLOOKUP($B60,RD_15[#All],CQ$2,0)/CQ$1</f>
        <v>3.9893029675638365</v>
      </c>
      <c r="CR60" s="62">
        <f>VLOOKUP($B60,RD_15[#All],CR$2,0)/CR$1</f>
        <v>4.0320910973084887</v>
      </c>
      <c r="CS60" s="62">
        <f>VLOOKUP($B60,RD_15[#All],CS$2,0)/CS$1</f>
        <v>4.0886818495514152</v>
      </c>
      <c r="CT60" s="62">
        <f>VLOOKUP($B60,RD_15[#All],CT$2,0)/CT$1</f>
        <v>4.0238095238095237</v>
      </c>
      <c r="CU60" s="62">
        <f>VLOOKUP($B60,RD_15[#All],CU$2,0)/CU$1</f>
        <v>3.9876190476190474</v>
      </c>
      <c r="CV60" s="62">
        <f>VLOOKUP($B60,RD_15[#All],CV$2,0)/CV$1</f>
        <v>4.0348516218081434</v>
      </c>
      <c r="CW60" s="62">
        <f>VLOOKUP($B60,RD_15[#All],CW$2,0)/CW$1</f>
        <v>4.0089717046238782</v>
      </c>
      <c r="CX60" s="62">
        <f>VLOOKUP($B60,RD_15[#All],CX$2,0)/CX$1</f>
        <v>4.0036075036075038</v>
      </c>
      <c r="CY60" s="62">
        <f>VLOOKUP($B60,RD_15[#All],CY$2,0)/CY$1</f>
        <v>3.9632034632034632</v>
      </c>
      <c r="CZ60" s="62">
        <f>VLOOKUP($B60,RD_15[#All],CZ$2,0)/CZ$1</f>
        <v>4.0507246376811592</v>
      </c>
      <c r="DA60" s="62">
        <f>VLOOKUP($B60,RD_15[#All],DA$2,0)/DA$1</f>
        <v>3.9857860981105913</v>
      </c>
      <c r="DB60" s="62">
        <f>VLOOKUP($B60,RD_15[#All],DB$2,0)/DB$1</f>
        <v>4.0389924085576254</v>
      </c>
      <c r="DC60" s="62">
        <f>VLOOKUP($B60,RD_15[#All],DC$2,0)/DC$1</f>
        <v>4.2277432712215317</v>
      </c>
      <c r="DD60" s="62">
        <f>VLOOKUP($B60,RD_15[#All],DD$2,0)/DD$1</f>
        <v>3.9772256728778461</v>
      </c>
      <c r="DE60" s="62">
        <f>VLOOKUP($B60,RD_15[#All],DE$2,0)/DE$1</f>
        <v>4.1011042097998622</v>
      </c>
      <c r="DF60" s="62">
        <f>VLOOKUP($B60,RD_15[#All],DF$2,0)/DF$1</f>
        <v>3.9955141476880609</v>
      </c>
      <c r="DG60" s="62">
        <f>VLOOKUP($B60,RD_15[#All],DG$2,0)/DG$1</f>
        <v>4.0051759834368532</v>
      </c>
      <c r="DH60" s="62">
        <f>VLOOKUP($B60,RD_15[#All],DH$2,0)/DH$1</f>
        <v>4.1238785369220148</v>
      </c>
      <c r="DI60" s="62">
        <f>VLOOKUP($B60,RD_15[#All],DI$2,0)/DI$1</f>
        <v>4.1035196687370599</v>
      </c>
      <c r="DJ60" s="62">
        <f>VLOOKUP($B60,RD_15[#All],DJ$2,0)/DJ$1</f>
        <v>4.0983436853002067</v>
      </c>
      <c r="DK60" s="62">
        <f>VLOOKUP($B60,RD_15[#All],DK$2,0)/DK$1</f>
        <v>4.0461073318216165</v>
      </c>
      <c r="DL60" s="62">
        <f>VLOOKUP($B60,RD_15[#All],DL$2,0)/DL$1</f>
        <v>3.9960317460317465</v>
      </c>
      <c r="DM60" s="62">
        <f>VLOOKUP($B60,RD_15[#All],DM$2,0)/DM$1</f>
        <v>3.9713595583160801</v>
      </c>
      <c r="DN60" s="62">
        <f>VLOOKUP($B60,RD_15[#All],DN$2,0)/DN$1</f>
        <v>3.9654934437543132</v>
      </c>
      <c r="DO60" s="62">
        <f>VLOOKUP($B60,RD_15[#All],DO$2,0)/DO$1</f>
        <v>3.9996549344375425</v>
      </c>
      <c r="DP60" s="62">
        <f>VLOOKUP($B60,RD_15[#All],DP$2,0)/DP$1</f>
        <v>4.0338164251207731</v>
      </c>
      <c r="DQ60" s="62">
        <f>VLOOKUP($B60,RD_15[#All],DQ$2,0)/DQ$1</f>
        <v>3.9451345755693579</v>
      </c>
      <c r="DR60" s="62">
        <f>VLOOKUP($B60,RD_15[#All],DR$2,0)/DR$1</f>
        <v>3.9924085576259487</v>
      </c>
      <c r="DS60" s="62">
        <f>VLOOKUP($B60,RD_15[#All],DS$2,0)/DS$1</f>
        <v>4.024499654934437</v>
      </c>
      <c r="DT60" s="62">
        <f>VLOOKUP($B60,RD_15[#All],DT$2,0)/DT$1</f>
        <v>3.9475500345065559</v>
      </c>
      <c r="DU60" s="62">
        <f>VLOOKUP($B60,RD_15[#All],DU$2,0)/DU$1</f>
        <v>4.0054112554112553</v>
      </c>
      <c r="DV60" s="62">
        <f>VLOOKUP($B60,RD_15[#All],DV$2,0)/DV$1</f>
        <v>4.0436507936507944</v>
      </c>
      <c r="DW60" s="62">
        <f>VLOOKUP($B60,RD_15[#All],DW$2,0)/DW$1</f>
        <v>4.0907522429261558</v>
      </c>
      <c r="DX60" s="62">
        <f>VLOOKUP($B60,RD_15[#All],DX$2,0)/DX$1</f>
        <v>4.095583160800552</v>
      </c>
      <c r="DY60" s="62">
        <f>VLOOKUP($B60,RD_15[#All],DY$2,0)/DY$1</f>
        <v>4.0106970324361626</v>
      </c>
      <c r="DZ60" s="62">
        <f>VLOOKUP($B60,RD_15[#All],DZ$2,0)/DZ$1</f>
        <v>4.1021394064872325</v>
      </c>
      <c r="EA60" s="62">
        <f>VLOOKUP($B60,RD_15[#All],EA$2,0)/EA$1</f>
        <v>3.7898550724637676</v>
      </c>
      <c r="EB60" s="62">
        <f>VLOOKUP($B60,RD_15[#All],EB$2,0)/EB$1</f>
        <v>4.0055210489993094</v>
      </c>
      <c r="EC60" s="62">
        <f>VLOOKUP($B60,RD_15[#All],EC$2,0)/EC$1</f>
        <v>3.9855072463768115</v>
      </c>
      <c r="ED60" s="62">
        <f>VLOOKUP($B60,RD_15[#All],ED$2,0)/ED$1</f>
        <v>3.9551414768806072</v>
      </c>
      <c r="EE60" s="62">
        <f>VLOOKUP($B60,RD_15[#All],EE$2,0)/EE$1</f>
        <v>4.0017253278122844</v>
      </c>
      <c r="EF60" s="62">
        <f>VLOOKUP($B60,RD_15[#All],EF$2,0)/EF$1</f>
        <v>4.0645272601794344</v>
      </c>
      <c r="EG60" s="62">
        <f>VLOOKUP($B60,RD_15[#All],EG$2,0)/EG$1</f>
        <v>3.9799861973775017</v>
      </c>
      <c r="EH60" s="62">
        <f>VLOOKUP($B60,RD_15[#All],EH$2,0)/EH$1</f>
        <v>4.0434782608695645</v>
      </c>
      <c r="EI60" s="62">
        <f>VLOOKUP($B60,RD_15[#All],EI$2,0)/EI$1</f>
        <v>3.9711399711399711</v>
      </c>
      <c r="EJ60" s="62">
        <f>VLOOKUP($B60,RD_15[#All],EJ$2,0)/EJ$1</f>
        <v>4.0621118012422359</v>
      </c>
      <c r="EK60" s="62">
        <f>VLOOKUP($B60,RD_15[#All],EK$2,0)/EK$1</f>
        <v>3.9587301587301589</v>
      </c>
      <c r="EL60" s="62">
        <f>VLOOKUP($B60,RD_15[#All],EL$2,0)/EL$1</f>
        <v>3.9713595583160801</v>
      </c>
      <c r="EM60" s="62">
        <f>VLOOKUP($B60,RD_15[#All],EM$2,0)/EM$1</f>
        <v>4.0103519668737064</v>
      </c>
      <c r="EN60" s="62">
        <f>VLOOKUP($B60,RD_15[#All],EN$2,0)/EN$1</f>
        <v>3.9920634920634921</v>
      </c>
      <c r="EO60" s="62">
        <f>VLOOKUP($B60,RD_15[#All],EO$2,0)/EO$1</f>
        <v>4.0217391304347823</v>
      </c>
      <c r="EP60" s="62">
        <f>VLOOKUP($B60,RD_15[#All],EP$2,0)/EP$1</f>
        <v>4.0586611456176671</v>
      </c>
      <c r="EQ60" s="62">
        <f>VLOOKUP($B60,RD_15[#All],EQ$2,0)/EQ$1</f>
        <v>4.0238095238095237</v>
      </c>
      <c r="ER60" s="62">
        <f>VLOOKUP($B60,RD_15[#All],ER$2,0)/ER$1</f>
        <v>3.9951690821256034</v>
      </c>
      <c r="ES60" s="62">
        <f>VLOOKUP($B60,RD_15[#All],ES$2,0)/ES$1</f>
        <v>4.0286404416839199</v>
      </c>
      <c r="ET60" s="62">
        <f>VLOOKUP($B60,RD_15[#All],ET$2,0)/ET$1</f>
        <v>4.1017316017316023</v>
      </c>
      <c r="EU60" s="62">
        <f>VLOOKUP($B60,RD_15[#All],EU$2,0)/EU$1</f>
        <v>4.0638227513227516</v>
      </c>
      <c r="EV60" s="62">
        <f>VLOOKUP($B60,RD_15[#All],EV$2,0)/EV$1</f>
        <v>3.9101731601731609</v>
      </c>
      <c r="EW60" s="62">
        <f>VLOOKUP($B60,RD_15[#All],EW$2,0)/EW$1</f>
        <v>4.0809523809523816</v>
      </c>
      <c r="EX60" s="62">
        <f>VLOOKUP($B60,RD_15[#All],EX$2,0)/EX$1</f>
        <v>4.0341614906832293</v>
      </c>
      <c r="EY60" s="62">
        <f>VLOOKUP($B60,RD_15[#All],EY$2,0)/EY$1</f>
        <v>4.1250944822373388</v>
      </c>
      <c r="EZ60" s="62">
        <f>VLOOKUP($B60,RD_15[#All],EZ$2,0)/EZ$1</f>
        <v>3.9699792960662523</v>
      </c>
      <c r="FA60" s="62">
        <f>VLOOKUP($B60,RD_15[#All],FA$2,0)/FA$1</f>
        <v>4.0213940648723261</v>
      </c>
      <c r="FB60" s="62">
        <f>VLOOKUP($B60,RD_15[#All],FB$2,0)/FB$1</f>
        <v>4.0131124913733611</v>
      </c>
      <c r="FC60" s="62">
        <f>VLOOKUP($B60,RD_15[#All],FC$2,0)/FC$1</f>
        <v>4.0907522429261558</v>
      </c>
      <c r="FD60" s="62">
        <f>VLOOKUP($B60,RD_15[#All],FD$2,0)/FD$1</f>
        <v>4.0355417529330575</v>
      </c>
      <c r="FE60" s="62">
        <f>VLOOKUP($B60,RD_15[#All],FE$2,0)/FE$1</f>
        <v>3.9123533471359555</v>
      </c>
      <c r="FF60" s="62">
        <f>VLOOKUP($B60,RD_15[#All],FF$2,0)/FF$1</f>
        <v>3.9044168391994476</v>
      </c>
      <c r="FG60" s="202">
        <f>VLOOKUP($B60,RD_15[#All],FG$2,0)/FG$1</f>
        <v>4.0069013112491376</v>
      </c>
      <c r="FH60" s="62">
        <f>VLOOKUP($B60,RD_15[#All],FH$2,0)/FH$1</f>
        <v>3.9057971014492754</v>
      </c>
      <c r="FI60" s="62">
        <f>VLOOKUP($B60,RD_15[#All],FI$2,0)/FI$1</f>
        <v>3.983091787439613</v>
      </c>
      <c r="FJ60" s="62">
        <f>VLOOKUP($B60,RD_15[#All],FJ$2,0)/FJ$1</f>
        <v>4.0257936507936511</v>
      </c>
      <c r="FK60" s="62">
        <f>VLOOKUP($B60,RD_15[#All],FK$2,0)/FK$1</f>
        <v>4.0855762594893026</v>
      </c>
      <c r="FL60" s="62">
        <f>VLOOKUP($B60,RD_15[#All],FL$2,0)/FL$1</f>
        <v>3.8697691197691202</v>
      </c>
      <c r="FM60" s="62">
        <f>VLOOKUP($B60,RD_15[#All],FM$2,0)/FM$1</f>
        <v>3.9160997732426304</v>
      </c>
      <c r="FN60" s="62">
        <f>VLOOKUP($B60,RD_15[#All],FN$2,0)/FN$1</f>
        <v>3.9833711262282687</v>
      </c>
      <c r="FO60" s="62">
        <f>VLOOKUP($B60,RD_15[#All],FO$2,0)/FO$1</f>
        <v>3.947089947089947</v>
      </c>
      <c r="FP60" s="62">
        <f>VLOOKUP($B60,RD_15[#All],FP$2,0)/FP$1</f>
        <v>3.9444444444444442</v>
      </c>
      <c r="FQ60" s="62">
        <f>VLOOKUP($B60,RD_15[#All],FQ$2,0)/FQ$1</f>
        <v>3.921390778533635</v>
      </c>
      <c r="FR60" s="62">
        <f>VLOOKUP($B60,RD_15[#All],FR$2,0)/FR$1</f>
        <v>3.9682539682539679</v>
      </c>
      <c r="FS60" s="62">
        <f>VLOOKUP($B60,RD_15[#All],FS$2,0)/FS$1</f>
        <v>3.9788359788359782</v>
      </c>
      <c r="FT60" s="62">
        <f>VLOOKUP($B60,RD_15[#All],FT$2,0)/FT$1</f>
        <v>4.0098261526832948</v>
      </c>
      <c r="FU60" s="62">
        <f>VLOOKUP($B60,RD_15[#All],FU$2,0)/FU$1</f>
        <v>4.0423280423280419</v>
      </c>
      <c r="FV60" s="62">
        <f>VLOOKUP($B60,RD_15[#All],FV$2,0)/FV$1</f>
        <v>3.9905517762660621</v>
      </c>
      <c r="FW60" s="62">
        <f>VLOOKUP($B60,RD_15[#All],FW$2,0)/FW$1</f>
        <v>3.9863945578231288</v>
      </c>
      <c r="FX60" s="62">
        <f>VLOOKUP($B60,RD_15[#All],FX$2,0)/FX$1</f>
        <v>4.0139833711262272</v>
      </c>
      <c r="FY60" s="62">
        <f>VLOOKUP($B60,RD_15[#All],FY$2,0)/FY$1</f>
        <v>4.0396825396825395</v>
      </c>
      <c r="FZ60" s="62">
        <f>VLOOKUP($B60,RD_15[#All],FZ$2,0)/FZ$1</f>
        <v>4.0007936507936508</v>
      </c>
      <c r="GA60" s="62">
        <f>VLOOKUP($B60,RD_15[#All],GA$2,0)/GA$1</f>
        <v>4.068342151675485</v>
      </c>
      <c r="GB60" s="62">
        <f>VLOOKUP($B60,RD_15[#All],GB$2,0)/GB$1</f>
        <v>3.8928571428571428</v>
      </c>
      <c r="GC60" s="62">
        <f>VLOOKUP($B60,RD_15[#All],GC$2,0)/GC$1</f>
        <v>4.0309901738473162</v>
      </c>
      <c r="GD60" s="62">
        <f>VLOOKUP($B60,RD_15[#All],GD$2,0)/GD$1</f>
        <v>4.0079365079365079</v>
      </c>
      <c r="GE60" s="62">
        <f>VLOOKUP($B60,RD_15[#All],GE$2,0)/GE$1</f>
        <v>4.0517762660619798</v>
      </c>
      <c r="GF60" s="62">
        <f>VLOOKUP($B60,RD_15[#All],GF$2,0)/GF$1</f>
        <v>4.0306122448979584</v>
      </c>
      <c r="GG60" s="62">
        <f>VLOOKUP($B60,RD_15[#All],GG$2,0)/GG$1</f>
        <v>3.9882842025699166</v>
      </c>
      <c r="GH60" s="62">
        <f>VLOOKUP($B60,RD_15[#All],GH$2,0)/GH$1</f>
        <v>4.0385487528344663</v>
      </c>
      <c r="GI60" s="62">
        <f>VLOOKUP($B60,RD_15[#All],GI$2,0)/GI$1</f>
        <v>3.9811035525321241</v>
      </c>
      <c r="GJ60" s="62">
        <f>VLOOKUP($B60,RD_15[#All],GJ$2,0)/GJ$1</f>
        <v>4.0256991685563115</v>
      </c>
      <c r="GK60" s="62">
        <f>VLOOKUP($B60,RD_15[#All],GK$2,0)/GK$1</f>
        <v>3.9372637944066509</v>
      </c>
      <c r="GL60" s="62">
        <f>VLOOKUP($B60,RD_15[#All],GL$2,0)/GL$1</f>
        <v>4.0264550264550261</v>
      </c>
      <c r="GM60" s="62">
        <f>VLOOKUP($B60,RD_15[#All],GM$2,0)/GM$1</f>
        <v>3.9629629629629624</v>
      </c>
      <c r="GN60" s="62">
        <f>VLOOKUP($B60,RD_15[#All],GN$2,0)/GN$1</f>
        <v>4.0154950869236581</v>
      </c>
      <c r="GO60" s="62">
        <f>VLOOKUP($B60,RD_15[#All],GO$2,0)/GO$1</f>
        <v>4.0158730158730158</v>
      </c>
      <c r="GP60" s="62">
        <f>VLOOKUP($B60,RD_15[#All],GP$2,0)/GP$1</f>
        <v>4.0011904761904757</v>
      </c>
      <c r="GQ60" s="62">
        <f>VLOOKUP($B60,RD_15[#All],GQ$2,0)/GQ$1</f>
        <v>4.0333333333333332</v>
      </c>
      <c r="GR60" s="62">
        <f>VLOOKUP($B60,RD_15[#All],GR$2,0)/GR$1</f>
        <v>3.9355675380520103</v>
      </c>
      <c r="GS60" s="62">
        <f>VLOOKUP($B60,RD_15[#All],GS$2,0)/GS$1</f>
        <v>4.0760322255790529</v>
      </c>
      <c r="GT60" s="62">
        <f>VLOOKUP($B60,RD_15[#All],GT$2,0)/GT$1</f>
        <v>4.0404238618524335</v>
      </c>
      <c r="GU60" s="62">
        <f>VLOOKUP($B60,RD_15[#All],GU$2,0)/GU$1</f>
        <v>3.9939878390380543</v>
      </c>
      <c r="GV60" s="62">
        <f>VLOOKUP($B60,RD_15[#All],GV$2,0)/GV$1</f>
        <v>4.0109890109890109</v>
      </c>
      <c r="GW60" s="62">
        <f>VLOOKUP($B60,RD_15[#All],GW$2,0)/GW$1</f>
        <v>4.0833046471600687</v>
      </c>
      <c r="GX60" s="62">
        <f>VLOOKUP($B60,RD_15[#All],GX$2,0)/GX$1</f>
        <v>3.9776295133437993</v>
      </c>
      <c r="GY60" s="62">
        <f>VLOOKUP($B60,RD_15[#All],GY$2,0)/GY$1</f>
        <v>4.0294177871817629</v>
      </c>
      <c r="GZ60" s="62">
        <f>VLOOKUP($B60,RD_15[#All],GZ$2,0)/GZ$1</f>
        <v>4.0910518053375196</v>
      </c>
      <c r="HA60" s="62">
        <f>VLOOKUP($B60,RD_15[#All],HA$2,0)/HA$1</f>
        <v>4.0359019862125454</v>
      </c>
      <c r="HB60" s="62">
        <f>VLOOKUP($B60,RD_15[#All],HB$2,0)/HB$1</f>
        <v>3.9200085628657062</v>
      </c>
      <c r="HC60" s="62">
        <f>VLOOKUP($B60,RD_15[#All],HC$2,0)/HC$1</f>
        <v>3.8918224632510348</v>
      </c>
      <c r="HD60" s="62">
        <f>VLOOKUP($B60,RD_15[#All],HD$2,0)/HD$1</f>
        <v>4.0016446138895114</v>
      </c>
      <c r="HE60" s="62">
        <f>VLOOKUP($B60,RD_15[#All],HE$2,0)/HE$1</f>
        <v>3.9423930107159926</v>
      </c>
      <c r="HF60" s="62">
        <f>VLOOKUP($B60,RD_15[#All],HF$2,0)/HF$1</f>
        <v>3.9535050584774338</v>
      </c>
      <c r="HG60" s="62">
        <f>VLOOKUP($B60,RD_15[#All],HG$2,0)/HG$1</f>
        <v>3.9616038723181579</v>
      </c>
      <c r="HH60" s="62">
        <f>VLOOKUP($B60,RD_15[#All],HH$2,0)/HH$1</f>
        <v>4.0208006279434851</v>
      </c>
      <c r="HI60" s="62">
        <f>VLOOKUP($B60,RD_15[#All],HI$2,0)/HI$1</f>
        <v>4.1106750392464679</v>
      </c>
      <c r="HJ60" s="62">
        <f>VLOOKUP($B60,RD_15[#All],HJ$2,0)/HJ$1</f>
        <v>3.9239239239239234</v>
      </c>
      <c r="HK60" s="62">
        <f>VLOOKUP($B60,RD_15[#All],HK$2,0)/HK$1</f>
        <v>4.1126167066016688</v>
      </c>
      <c r="HL60" s="62">
        <f>VLOOKUP($B60,RD_15[#All],HL$2,0)/HL$1</f>
        <v>4.0768358625501477</v>
      </c>
      <c r="HM60" s="62">
        <f>VLOOKUP($B60,RD_15[#All],HM$2,0)/HM$1</f>
        <v>3.8984824699110416</v>
      </c>
      <c r="HN60" s="62">
        <f>VLOOKUP($B60,RD_15[#All],HN$2,0)/HN$1</f>
        <v>3.8894729925088707</v>
      </c>
      <c r="HO60" s="62">
        <f>VLOOKUP($B60,RD_15[#All],HO$2,0)/HO$1</f>
        <v>4.0080825338415034</v>
      </c>
      <c r="HP60" s="62">
        <f>VLOOKUP($B60,RD_15[#All],HP$2,0)/HP$1</f>
        <v>3.8911845730027546</v>
      </c>
      <c r="HQ60" s="62">
        <f>VLOOKUP($B60,RD_15[#All],HQ$2,0)/HQ$1</f>
        <v>3.8447688883069264</v>
      </c>
      <c r="HR60" s="62">
        <f>VLOOKUP($B60,RD_15[#All],HR$2,0)/HR$1</f>
        <v>3.8583890856618126</v>
      </c>
      <c r="HS60" s="62">
        <f>VLOOKUP($B60,RD_15[#All],HS$2,0)/HS$1</f>
        <v>3.8948615160349855</v>
      </c>
      <c r="HT60" s="62">
        <f>VLOOKUP($B60,RD_15[#All],HT$2,0)/HT$1</f>
        <v>3.8088172954641801</v>
      </c>
      <c r="HU60" s="62">
        <f>VLOOKUP($B60,RD_15[#All],HU$2,0)/HU$1</f>
        <v>3.9182246325103471</v>
      </c>
      <c r="HV60" s="62">
        <f>VLOOKUP($B60,RD_15[#All],HV$2,0)/HV$1</f>
        <v>3.9178678464392749</v>
      </c>
      <c r="HW60" s="62">
        <f>VLOOKUP($B60,RD_15[#All],HW$2,0)/HW$1</f>
        <v>4.0003924646781783</v>
      </c>
      <c r="HX60" s="62">
        <f>VLOOKUP($B60,RD_15[#All],HX$2,0)/HX$1</f>
        <v>3.8979591836734695</v>
      </c>
      <c r="HY60" s="62">
        <f>VLOOKUP($B60,RD_15[#All],HY$2,0)/HY$1</f>
        <v>3.9866562009419151</v>
      </c>
      <c r="HZ60" s="62">
        <f>VLOOKUP($B60,RD_15[#All],HZ$2,0)/HZ$1</f>
        <v>3.8715706062644832</v>
      </c>
      <c r="IA60" s="62">
        <f>VLOOKUP($B60,RD_15[#All],IA$2,0)/IA$1</f>
        <v>4.0470957613814758</v>
      </c>
      <c r="IB60" s="62">
        <f>VLOOKUP($B60,RD_15[#All],IB$2,0)/IB$1</f>
        <v>3.9347387306570978</v>
      </c>
      <c r="IC60" s="62">
        <f>VLOOKUP($B60,RD_15[#All],IC$2,0)/IC$1</f>
        <v>4.0455259026687598</v>
      </c>
      <c r="ID60" s="62">
        <f>VLOOKUP($B60,RD_15[#All],ID$2,0)/ID$1</f>
        <v>3.9784144427001569</v>
      </c>
      <c r="IE60" s="62">
        <f>VLOOKUP($B60,RD_15[#All],IE$2,0)/IE$1</f>
        <v>3.9894034536891678</v>
      </c>
      <c r="IF60" s="62">
        <f>VLOOKUP($B60,RD_15[#All],IF$2,0)/IF$1</f>
        <v>4.0215855572998427</v>
      </c>
      <c r="IG60" s="62">
        <f>VLOOKUP($B60,RD_15[#All],IG$2,0)/IG$1</f>
        <v>3.9586603872318151</v>
      </c>
      <c r="IH60" s="62">
        <f>VLOOKUP($B60,RD_15[#All],IH$2,0)/IH$1</f>
        <v>3.9201614711818791</v>
      </c>
      <c r="II60" s="62">
        <f>VLOOKUP($B60,RD_15[#All],II$2,0)/II$1</f>
        <v>3.9179188158779996</v>
      </c>
      <c r="IJ60" s="62">
        <f>VLOOKUP($B60,RD_15[#All],IJ$2,0)/IJ$1</f>
        <v>3.9306271959333179</v>
      </c>
      <c r="IK60" s="62">
        <f>VLOOKUP($B60,RD_15[#All],IK$2,0)/IK$1</f>
        <v>4.0302197802197801</v>
      </c>
      <c r="IL60" s="62">
        <f>VLOOKUP($B60,RD_15[#All],IL$2,0)/IL$1</f>
        <v>3.9560439560439558</v>
      </c>
      <c r="IM60" s="62">
        <f>VLOOKUP($B60,RD_15[#All],IM$2,0)/IM$1</f>
        <v>3.8991365777080063</v>
      </c>
      <c r="IN60" s="62">
        <f>VLOOKUP($B60,RD_15[#All],IN$2,0)/IN$1</f>
        <v>3.8801674515960225</v>
      </c>
      <c r="IO60" s="62">
        <f>VLOOKUP($B60,RD_15[#All],IO$2,0)/IO$1</f>
        <v>3.9662480376766092</v>
      </c>
      <c r="IP60" s="62">
        <f>VLOOKUP($B60,RD_15[#All],IP$2,0)/IP$1</f>
        <v>3.8977349181430809</v>
      </c>
      <c r="IQ60" s="62">
        <f>VLOOKUP($B60,RD_15[#All],IQ$2,0)/IQ$1</f>
        <v>3.9509419152276295</v>
      </c>
      <c r="IR60" s="62">
        <f>VLOOKUP($B60,RD_15[#All],IR$2,0)/IR$1</f>
        <v>3.8962398146071617</v>
      </c>
      <c r="IS60" s="62">
        <f>VLOOKUP($B60,RD_15[#All],IS$2,0)/IS$1</f>
        <v>3.9429618001046571</v>
      </c>
      <c r="IT60" s="62">
        <f>VLOOKUP($B60,RD_15[#All],IT$2,0)/IT$1</f>
        <v>3.9014726769828805</v>
      </c>
      <c r="IU60" s="62">
        <f>VLOOKUP($B60,RD_15[#All],IU$2,0)/IU$1</f>
        <v>3.9900575614861324</v>
      </c>
      <c r="IV60" s="62">
        <f>VLOOKUP($B60,RD_15[#All],IV$2,0)/IV$1</f>
        <v>4.0012708380055315</v>
      </c>
      <c r="IW60" s="62">
        <f>VLOOKUP($B60,RD_15[#All],IW$2,0)/IW$1</f>
        <v>3.926141885325559</v>
      </c>
      <c r="IX60" s="62">
        <f>VLOOKUP($B60,RD_15[#All],IX$2,0)/IX$1</f>
        <v>3.939971593032817</v>
      </c>
      <c r="IY60" s="62">
        <f>VLOOKUP($B60,RD_15[#All],IY$2,0)/IY$1</f>
        <v>3.9612768184196749</v>
      </c>
      <c r="IZ60" s="62">
        <f>VLOOKUP($B60,RD_15[#All],IZ$2,0)/IZ$1</f>
        <v>3.8682745825602973</v>
      </c>
      <c r="JA60" s="62">
        <f>VLOOKUP($B60,RD_15[#All],JA$2,0)/JA$1</f>
        <v>3.8415050532641351</v>
      </c>
      <c r="JB60" s="62">
        <f>VLOOKUP($B60,RD_15[#All],JB$2,0)/JB$1</f>
        <v>3.9853934884990787</v>
      </c>
      <c r="JC60" s="62">
        <f>VLOOKUP($B60,RD_15[#All],JC$2,0)/JC$1</f>
        <v>3.9621764621764615</v>
      </c>
      <c r="JD60" s="62">
        <f>VLOOKUP($B60,RD_15[#All],JD$2,0)/JD$1</f>
        <v>3.9893471729035785</v>
      </c>
      <c r="JE60" s="62">
        <f>VLOOKUP($B60,RD_15[#All],JE$2,0)/JE$1</f>
        <v>3.9930010465724757</v>
      </c>
      <c r="JF60" s="62">
        <f>VLOOKUP($B60,RD_15[#All],JF$2,0)/JF$1</f>
        <v>3.8487325967228809</v>
      </c>
      <c r="JG60" s="62">
        <f>VLOOKUP($B60,RD_15[#All],JG$2,0)/JG$1</f>
        <v>3.9029644066058053</v>
      </c>
      <c r="JH60" s="62">
        <f>VLOOKUP($B60,RD_15[#All],JH$2,0)/JH$1</f>
        <v>4.0620094191522771</v>
      </c>
      <c r="JI60" s="62">
        <f>VLOOKUP($B60,RD_15[#All],JI$2,0)/JI$1</f>
        <v>4.0672991604668622</v>
      </c>
      <c r="JJ60" s="62">
        <f>VLOOKUP($B60,RD_15[#All],JJ$2,0)/JJ$1</f>
        <v>4.0014333492594361</v>
      </c>
      <c r="JK60" s="62">
        <f>VLOOKUP($B60,RD_15[#All],JK$2,0)/JK$1</f>
        <v>4.0505922648779791</v>
      </c>
      <c r="JL60" s="62">
        <f>VLOOKUP($B60,RD_15[#All],JL$2,0)/JL$1</f>
        <v>4.0057116596638656</v>
      </c>
      <c r="JM60" s="62">
        <f>VLOOKUP($B60,RD_15[#All],JM$2,0)/JM$1</f>
        <v>3.862773340316878</v>
      </c>
      <c r="JN60" s="62">
        <f>VLOOKUP($B60,RD_15[#All],JN$2,0)/JN$1</f>
        <v>3.9809763101220379</v>
      </c>
      <c r="JO60" s="62">
        <f>VLOOKUP($B60,RD_15[#All],JO$2,0)/JO$1</f>
        <v>3.9216970014403558</v>
      </c>
      <c r="JP60" s="62">
        <f>VLOOKUP($B60,RD_15[#All],JP$2,0)/JP$1</f>
        <v>3.9687990580847723</v>
      </c>
      <c r="JQ60" s="62">
        <f>VLOOKUP($B60,RD_15[#All],JQ$2,0)/JQ$1</f>
        <v>4.0637537066108491</v>
      </c>
      <c r="JR60" s="62">
        <f>VLOOKUP($B60,RD_15[#All],JR$2,0)/JR$1</f>
        <v>4.0925344496773066</v>
      </c>
      <c r="JS60" s="62">
        <f>VLOOKUP($B60,RD_15[#All],JS$2,0)/JS$1</f>
        <v>3.9884649511978707</v>
      </c>
      <c r="JT60" s="62">
        <f>VLOOKUP($B60,RD_15[#All],JT$2,0)/JT$1</f>
        <v>4.1122035858877961</v>
      </c>
      <c r="JU60" s="62">
        <f>VLOOKUP($B60,RD_15[#All],JU$2,0)/JU$1</f>
        <v>4.0281147424004571</v>
      </c>
      <c r="JV60" s="62">
        <f>VLOOKUP($B60,RD_15[#All],JV$2,0)/JV$1</f>
        <v>3.8915343915343912</v>
      </c>
      <c r="JW60" s="62">
        <f>VLOOKUP($B60,RD_15[#All],JW$2,0)/JW$1</f>
        <v>3.8979591836734695</v>
      </c>
      <c r="JX60" s="62">
        <f>VLOOKUP($B60,RD_15[#All],JX$2,0)/JX$1</f>
        <v>3.8953136810279667</v>
      </c>
      <c r="JY60" s="62">
        <f>VLOOKUP($B60,RD_15[#All],JY$2,0)/JY$1</f>
        <v>3.9187452758881332</v>
      </c>
      <c r="JZ60" s="62">
        <f>VLOOKUP($B60,RD_15[#All],JZ$2,0)/JZ$1</f>
        <v>3.7176870748299318</v>
      </c>
      <c r="KA60" s="62">
        <f>VLOOKUP($B60,RD_15[#All],KA$2,0)/KA$1</f>
        <v>3.8340891912320481</v>
      </c>
      <c r="KB60" s="62">
        <f>VLOOKUP($B60,RD_15[#All],KB$2,0)/KB$1</f>
        <v>3.8707482993197275</v>
      </c>
      <c r="KC60" s="62">
        <f>VLOOKUP($B60,RD_15[#All],KC$2,0)/KC$1</f>
        <v>3.7993197278911559</v>
      </c>
      <c r="KD60" s="62">
        <f>VLOOKUP($B60,RD_15[#All],KD$2,0)/KD$1</f>
        <v>3.8106575963718816</v>
      </c>
      <c r="KE60" s="62">
        <f>VLOOKUP($B60,RD_15[#All],KE$2,0)/KE$1</f>
        <v>3.921390778533635</v>
      </c>
      <c r="KF60" s="62">
        <f>VLOOKUP($B60,RD_15[#All],KF$2,0)/KF$1</f>
        <v>3.7953761214630783</v>
      </c>
      <c r="KG60" s="62">
        <f>VLOOKUP($B60,RD_15[#All],KG$2,0)/KG$1</f>
        <v>3.9380196523053663</v>
      </c>
      <c r="KH60" s="62">
        <f>VLOOKUP($B60,RD_15[#All],KH$2,0)/KH$1</f>
        <v>3.9512471655328794</v>
      </c>
      <c r="KI60" s="62">
        <f>VLOOKUP($B60,RD_15[#All],KI$2,0)/KI$1</f>
        <v>3.9519841269841267</v>
      </c>
      <c r="KJ60" s="62">
        <f>VLOOKUP($B60,RD_15[#All],KJ$2,0)/KJ$1</f>
        <v>3.9293650793650796</v>
      </c>
      <c r="KK60" s="62">
        <f>VLOOKUP($B60,RD_15[#All],KK$2,0)/KK$1</f>
        <v>3.924206349206349</v>
      </c>
      <c r="KL60" s="62">
        <f>VLOOKUP($B60,RD_15[#All],KL$2,0)/KL$1</f>
        <v>3.8877473363774735</v>
      </c>
      <c r="KM60" s="62">
        <f>VLOOKUP($B60,RD_15[#All],KM$2,0)/KM$1</f>
        <v>3.9452054794520546</v>
      </c>
      <c r="KN60" s="62">
        <f>VLOOKUP($B60,RD_15[#All],KN$2,0)/KN$1</f>
        <v>3.8979901403109598</v>
      </c>
      <c r="KO60" s="62">
        <f>VLOOKUP($B60,RD_15[#All],KO$2,0)/KO$1</f>
        <v>3.8900265453166476</v>
      </c>
      <c r="KP60" s="62">
        <f>VLOOKUP($B60,RD_15[#All],KP$2,0)/KP$1</f>
        <v>3.9499431171786119</v>
      </c>
      <c r="KQ60" s="62">
        <f>VLOOKUP($B60,RD_15[#All],KQ$2,0)/KQ$1</f>
        <v>3.800623052959502</v>
      </c>
      <c r="KR60" s="62">
        <f>VLOOKUP($B60,RD_15[#All],KR$2,0)/KR$1</f>
        <v>3.9260523321956771</v>
      </c>
      <c r="KS60" s="62">
        <f>VLOOKUP($B60,RD_15[#All],KS$2,0)/KS$1</f>
        <v>3.9150549867273421</v>
      </c>
      <c r="KT60" s="62">
        <f>VLOOKUP($B60,RD_15[#All],KT$2,0)/KT$1</f>
        <v>3.9802806219188471</v>
      </c>
      <c r="KU60" s="62">
        <f>VLOOKUP($B60,RD_15[#All],KU$2,0)/KU$1</f>
        <v>3.9491846795601067</v>
      </c>
      <c r="KV60" s="62">
        <f>VLOOKUP($B60,RD_15[#All],KV$2,0)/KV$1</f>
        <v>3.9962264150943398</v>
      </c>
      <c r="KW60" s="62">
        <f>VLOOKUP($B60,RD_15[#All],KW$2,0)/KW$1</f>
        <v>3.9628365566932122</v>
      </c>
      <c r="KX60" s="62">
        <f>VLOOKUP($B60,RD_15[#All],KX$2,0)/KX$1</f>
        <v>3.8223733938019646</v>
      </c>
      <c r="KY60" s="62">
        <f>VLOOKUP($B60,RD_15[#All],KY$2,0)/KY$1</f>
        <v>4.0178571428571432</v>
      </c>
      <c r="KZ60" s="62">
        <f>VLOOKUP($B60,RD_15[#All],KZ$2,0)/KZ$1</f>
        <v>3.975396825396825</v>
      </c>
      <c r="LA60" s="62">
        <f>VLOOKUP($B60,RD_15[#All],LA$2,0)/LA$1</f>
        <v>3.9701726844583987</v>
      </c>
      <c r="LB60" s="62">
        <f>VLOOKUP($B60,RD_15[#All],LB$2,0)/LB$1</f>
        <v>3.820558323663914</v>
      </c>
      <c r="LC60" s="62">
        <f>VLOOKUP($B60,RD_15[#All],LC$2,0)/LC$1</f>
        <v>3.9670634920634922</v>
      </c>
      <c r="LD60" s="62">
        <f>VLOOKUP($B60,RD_15[#All],LD$2,0)/LD$1</f>
        <v>3.8910069522314417</v>
      </c>
      <c r="LE60" s="62">
        <f>VLOOKUP($B60,RD_15[#All],LE$2,0)/LE$1</f>
        <v>3.8371832249383262</v>
      </c>
      <c r="LF60" s="62">
        <f>VLOOKUP($B60,RD_15[#All],LF$2,0)/LF$1</f>
        <v>3.8543769156014052</v>
      </c>
      <c r="LG60" s="62">
        <f>VLOOKUP($B60,RD_15[#All],LG$2,0)/LG$1</f>
        <v>3.8964285714285714</v>
      </c>
      <c r="LH60" s="62">
        <f>VLOOKUP($B60,RD_15[#All],LH$2,0)/LH$1</f>
        <v>3.8168222754688919</v>
      </c>
      <c r="LI60" s="62">
        <f>VLOOKUP($B60,RD_15[#All],LI$2,0)/LI$1</f>
        <v>3.8883905210435818</v>
      </c>
      <c r="LJ60" s="62">
        <f>VLOOKUP($B60,RD_15[#All],LJ$2,0)/LJ$1</f>
        <v>3.8461538461538467</v>
      </c>
      <c r="LK60" s="62">
        <f>VLOOKUP($B60,RD_15[#All],LK$2,0)/LK$1</f>
        <v>3.8642072213500782</v>
      </c>
      <c r="LL60" s="62">
        <f>VLOOKUP($B60,RD_15[#All],LL$2,0)/LL$1</f>
        <v>3.8908948194662476</v>
      </c>
      <c r="LM60" s="62">
        <f>VLOOKUP($B60,RD_15[#All],LM$2,0)/LM$1</f>
        <v>3.9123121776183001</v>
      </c>
      <c r="LN60" s="62">
        <f>VLOOKUP($B60,RD_15[#All],LN$2,0)/LN$1</f>
        <v>3.8880167451596024</v>
      </c>
      <c r="LO60" s="62">
        <f>VLOOKUP($B60,RD_15[#All],LO$2,0)/LO$1</f>
        <v>3.8360618972863865</v>
      </c>
      <c r="LP60" s="62">
        <f>VLOOKUP($B60,RD_15[#All],LP$2,0)/LP$1</f>
        <v>3.8966135904911412</v>
      </c>
      <c r="LQ60" s="62">
        <f>VLOOKUP($B60,RD_15[#All],LQ$2,0)/LQ$1</f>
        <v>3.902967780518801</v>
      </c>
      <c r="LR60" s="62">
        <f>VLOOKUP($B60,RD_15[#All],LR$2,0)/LR$1</f>
        <v>3.9407191448007768</v>
      </c>
      <c r="LS60" s="62">
        <f>VLOOKUP($B60,RD_15[#All],LS$2,0)/LS$1</f>
        <v>3.9191752872534633</v>
      </c>
      <c r="LT60" s="62">
        <f>VLOOKUP($B60,RD_15[#All],LT$2,0)/LT$1</f>
        <v>3.8802982731554159</v>
      </c>
      <c r="LU60" s="62">
        <f>VLOOKUP($B60,RD_15[#All],LU$2,0)/LU$1</f>
        <v>3.9136577708006279</v>
      </c>
      <c r="LV60" s="62">
        <f>VLOOKUP($B60,RD_15[#All],LV$2,0)/LV$1</f>
        <v>4.006279434850863</v>
      </c>
      <c r="LW60" s="62">
        <f>VLOOKUP($B60,RD_15[#All],LW$2,0)/LW$1</f>
        <v>4.0090266875981158</v>
      </c>
      <c r="LX60" s="62">
        <f>VLOOKUP($B60,RD_15[#All],LX$2,0)/LX$1</f>
        <v>4.0502354788069068</v>
      </c>
      <c r="LY60" s="62">
        <f>VLOOKUP($B60,RD_15[#All],LY$2,0)/LY$1</f>
        <v>4.0278649921507057</v>
      </c>
      <c r="LZ60" s="62">
        <f>VLOOKUP($B60,RD_15[#All],LZ$2,0)/LZ$1</f>
        <v>3.8809150033639823</v>
      </c>
      <c r="MA60" s="62">
        <f>VLOOKUP($B60,RD_15[#All],MA$2,0)/MA$1</f>
        <v>3.991552665022053</v>
      </c>
      <c r="MB60" s="62">
        <f>VLOOKUP($B60,RD_15[#All],MB$2,0)/MB$1</f>
        <v>3.9392240412648576</v>
      </c>
      <c r="MC60" s="62">
        <f>VLOOKUP($B60,RD_15[#All],MC$2,0)/MC$1</f>
        <v>3.8734394856843832</v>
      </c>
      <c r="MD60" s="62">
        <f>VLOOKUP($B60,RD_15[#All],MD$2,0)/MD$1</f>
        <v>3.9123121776183001</v>
      </c>
      <c r="ME60" s="62">
        <f>VLOOKUP($B60,RD_15[#All],ME$2,0)/ME$1</f>
        <v>3.9594079389997754</v>
      </c>
      <c r="MF60" s="62">
        <f>VLOOKUP($B60,RD_15[#All],MF$2,0)/MF$1</f>
        <v>3.9687523360992745</v>
      </c>
      <c r="MG60" s="62">
        <f>VLOOKUP($B60,RD_15[#All],MG$2,0)/MG$1</f>
        <v>3.9575390595798754</v>
      </c>
      <c r="MH60" s="62">
        <f>VLOOKUP($B60,RD_15[#All],MH$2,0)/MH$1</f>
        <v>3.8925020557673617</v>
      </c>
      <c r="MI60" s="62">
        <f>VLOOKUP($B60,RD_15[#All],MI$2,0)/MI$1</f>
        <v>3.8289601554907677</v>
      </c>
      <c r="MJ60" s="62">
        <f>VLOOKUP($B60,RD_15[#All],MJ$2,0)/MJ$1</f>
        <v>3.9674254317111459</v>
      </c>
      <c r="MK60" s="62">
        <f>VLOOKUP($B60,RD_15[#All],MK$2,0)/MK$1</f>
        <v>3.9756671899529041</v>
      </c>
      <c r="ML60" s="62">
        <f>VLOOKUP($B60,RD_15[#All],ML$2,0)/ML$1</f>
        <v>3.9840771473424534</v>
      </c>
      <c r="MM60" s="62">
        <f>VLOOKUP($B60,RD_15[#All],MM$2,0)/MM$1</f>
        <v>3.9667850946046435</v>
      </c>
      <c r="MN60" s="62">
        <f>VLOOKUP($B60,RD_15[#All],MN$2,0)/MN$1</f>
        <v>3.9631083202511772</v>
      </c>
      <c r="MO60" s="62">
        <f>VLOOKUP($B60,RD_15[#All],MO$2,0)/MO$1</f>
        <v>4.0231554160125587</v>
      </c>
      <c r="MP60" s="62">
        <f>VLOOKUP($B60,RD_15[#All],MP$2,0)/MP$1</f>
        <v>3.90680747823605</v>
      </c>
      <c r="MQ60" s="62">
        <f>VLOOKUP($B60,RD_15[#All],MQ$2,0)/MQ$1</f>
        <v>3.9638932496075352</v>
      </c>
      <c r="MR60" s="62">
        <f>VLOOKUP($B60,RD_15[#All],MR$2,0)/MR$1</f>
        <v>3.9754803020109137</v>
      </c>
      <c r="MS60" s="62">
        <f>VLOOKUP($B60,RD_15[#All],MS$2,0)/MS$1</f>
        <v>3.9870486656200939</v>
      </c>
      <c r="MT60" s="62">
        <f>VLOOKUP($B60,RD_15[#All],MT$2,0)/MT$1</f>
        <v>3.9492650206935926</v>
      </c>
      <c r="MU60" s="62">
        <f>VLOOKUP($B60,RD_15[#All],MU$2,0)/MU$1</f>
        <v>3.9672572325633548</v>
      </c>
      <c r="MV60" s="62">
        <f>VLOOKUP($B60,RD_15[#All],MV$2,0)/MV$1</f>
        <v>3.9503353789068081</v>
      </c>
      <c r="MW60" s="62">
        <f>VLOOKUP($B60,RD_15[#All],MW$2,0)/MW$1</f>
        <v>3.9391679748822606</v>
      </c>
      <c r="MX60" s="62">
        <f>VLOOKUP($B60,RD_15[#All],MX$2,0)/MX$1</f>
        <v>3.9642670254915147</v>
      </c>
      <c r="MY60" s="62">
        <f>VLOOKUP($B60,RD_15[#All],MY$2,0)/MY$1</f>
        <v>3.9395604395604393</v>
      </c>
      <c r="MZ60" s="62">
        <f>VLOOKUP($B60,RD_15[#All],MZ$2,0)/MZ$1</f>
        <v>3.9666405023547879</v>
      </c>
      <c r="NA60" s="62">
        <f>VLOOKUP($B60,RD_15[#All],NA$2,0)/NA$1</f>
        <v>4.0242088738329338</v>
      </c>
      <c r="NB60" s="62">
        <f>VLOOKUP($B60,RD_15[#All],NB$2,0)/NB$1</f>
        <v>4.006279434850863</v>
      </c>
      <c r="NC60" s="62">
        <f>VLOOKUP($B60,RD_15[#All],NC$2,0)/NC$1</f>
        <v>4.0168759811616956</v>
      </c>
      <c r="ND60" s="62">
        <f>VLOOKUP($B60,RD_15[#All],ND$2,0)/ND$1</f>
        <v>4.0086342229199365</v>
      </c>
      <c r="NE60" s="62">
        <f>IFERROR(AVERAGEIF(Inv_SY_B20[[#This Row],[BLK1_INV1]:[BLK12_INV31]],"&gt;"&amp;0.1,Inv_SY_B20[[#This Row],[BLK1_INV1]:[BLK12_INV31]]),"")</f>
        <v>3.9394679323788435</v>
      </c>
    </row>
    <row r="61" spans="2:369" x14ac:dyDescent="0.35">
      <c r="B61" s="86">
        <f t="shared" si="8"/>
        <v>45802</v>
      </c>
      <c r="C61" s="62">
        <f>VLOOKUP($B61,RD_15[#All],C$2,0)/C$1</f>
        <v>3.2121212121212119</v>
      </c>
      <c r="D61" s="62">
        <f>VLOOKUP($B61,RD_15[#All],D$2,0)/D$1</f>
        <v>3.1594896331738433</v>
      </c>
      <c r="E61" s="62">
        <f>VLOOKUP($B61,RD_15[#All],E$2,0)/E$1</f>
        <v>3.2666666666666666</v>
      </c>
      <c r="F61" s="62">
        <f>VLOOKUP($B61,RD_15[#All],F$2,0)/F$1</f>
        <v>3.271969696969697</v>
      </c>
      <c r="G61" s="62">
        <f>VLOOKUP($B61,RD_15[#All],G$2,0)/G$1</f>
        <v>3.2053030303030305</v>
      </c>
      <c r="H61" s="62">
        <f>VLOOKUP($B61,RD_15[#All],H$2,0)/H$1</f>
        <v>3.0880789673500382</v>
      </c>
      <c r="I61" s="62">
        <f>VLOOKUP($B61,RD_15[#All],I$2,0)/I$1</f>
        <v>3.3634276970160677</v>
      </c>
      <c r="J61" s="62">
        <f>VLOOKUP($B61,RD_15[#All],J$2,0)/J$1</f>
        <v>3.1287878787878789</v>
      </c>
      <c r="K61" s="62">
        <f>VLOOKUP($B61,RD_15[#All],K$2,0)/K$1</f>
        <v>3.2651515151515151</v>
      </c>
      <c r="L61" s="62">
        <f>VLOOKUP($B61,RD_15[#All],L$2,0)/L$1</f>
        <v>3.2863636363636366</v>
      </c>
      <c r="M61" s="62">
        <f>VLOOKUP($B61,RD_15[#All],M$2,0)/M$1</f>
        <v>3.312878787878788</v>
      </c>
      <c r="N61" s="62">
        <f>VLOOKUP($B61,RD_15[#All],N$2,0)/N$1</f>
        <v>3.2780303030303028</v>
      </c>
      <c r="O61" s="62">
        <f>VLOOKUP($B61,RD_15[#All],O$2,0)/O$1</f>
        <v>3.2916666666666665</v>
      </c>
      <c r="P61" s="62">
        <f>VLOOKUP($B61,RD_15[#All],P$2,0)/P$1</f>
        <v>3.3007575757575758</v>
      </c>
      <c r="Q61" s="62">
        <f>VLOOKUP($B61,RD_15[#All],Q$2,0)/Q$1</f>
        <v>3.3416666666666668</v>
      </c>
      <c r="R61" s="62">
        <f>VLOOKUP($B61,RD_15[#All],R$2,0)/R$1</f>
        <v>3.3378787878787879</v>
      </c>
      <c r="S61" s="62">
        <f>VLOOKUP($B61,RD_15[#All],S$2,0)/S$1</f>
        <v>3.2846889952153107</v>
      </c>
      <c r="T61" s="62">
        <f>VLOOKUP($B61,RD_15[#All],T$2,0)/T$1</f>
        <v>3.3349282296650715</v>
      </c>
      <c r="U61" s="62">
        <f>VLOOKUP($B61,RD_15[#All],U$2,0)/U$1</f>
        <v>3.3030303030303032</v>
      </c>
      <c r="V61" s="62">
        <f>VLOOKUP($B61,RD_15[#All],V$2,0)/V$1</f>
        <v>3.3537878787878785</v>
      </c>
      <c r="W61" s="62">
        <f>VLOOKUP($B61,RD_15[#All],W$2,0)/W$1</f>
        <v>3.4530303030303031</v>
      </c>
      <c r="X61" s="62">
        <f>VLOOKUP($B61,RD_15[#All],X$2,0)/X$1</f>
        <v>3.4075757575757577</v>
      </c>
      <c r="Y61" s="62">
        <f>VLOOKUP($B61,RD_15[#All],Y$2,0)/Y$1</f>
        <v>3.4272727272727272</v>
      </c>
      <c r="Z61" s="62">
        <f>VLOOKUP($B61,RD_15[#All],Z$2,0)/Z$1</f>
        <v>3.4386363636363635</v>
      </c>
      <c r="AA61" s="62">
        <f>VLOOKUP($B61,RD_15[#All],AA$2,0)/AA$1</f>
        <v>3.4121212121212121</v>
      </c>
      <c r="AB61" s="62">
        <f>VLOOKUP($B61,RD_15[#All],AB$2,0)/AB$1</f>
        <v>3.3704545454545451</v>
      </c>
      <c r="AC61" s="62">
        <f>VLOOKUP($B61,RD_15[#All],AC$2,0)/AC$1</f>
        <v>3.4340909090909091</v>
      </c>
      <c r="AD61" s="62">
        <f>VLOOKUP($B61,RD_15[#All],AD$2,0)/AD$1</f>
        <v>3.4143939393939391</v>
      </c>
      <c r="AE61" s="62">
        <f>VLOOKUP($B61,RD_15[#All],AE$2,0)/AE$1</f>
        <v>3.48030303030303</v>
      </c>
      <c r="AF61" s="62">
        <f>VLOOKUP($B61,RD_15[#All],AF$2,0)/AF$1</f>
        <v>3.4727272727272727</v>
      </c>
      <c r="AG61" s="62">
        <f>VLOOKUP($B61,RD_15[#All],AG$2,0)/AG$1</f>
        <v>3.4015151515151514</v>
      </c>
      <c r="AH61" s="62">
        <f>VLOOKUP($B61,RD_15[#All],AH$2,0)/AH$1</f>
        <v>3.4159090909090906</v>
      </c>
      <c r="AI61" s="62">
        <f>VLOOKUP($B61,RD_15[#All],AI$2,0)/AI$1</f>
        <v>3.2272727272727271</v>
      </c>
      <c r="AJ61" s="62">
        <f>VLOOKUP($B61,RD_15[#All],AJ$2,0)/AJ$1</f>
        <v>3.2065390749601277</v>
      </c>
      <c r="AK61" s="62">
        <f>VLOOKUP($B61,RD_15[#All],AK$2,0)/AK$1</f>
        <v>3.2312599681020733</v>
      </c>
      <c r="AL61" s="62">
        <f>VLOOKUP($B61,RD_15[#All],AL$2,0)/AL$1</f>
        <v>3.2543859649122808</v>
      </c>
      <c r="AM61" s="62">
        <f>VLOOKUP($B61,RD_15[#All],AM$2,0)/AM$1</f>
        <v>3.3110047846889952</v>
      </c>
      <c r="AN61" s="62">
        <f>VLOOKUP($B61,RD_15[#All],AN$2,0)/AN$1</f>
        <v>3.3205741626794256</v>
      </c>
      <c r="AO61" s="62">
        <f>VLOOKUP($B61,RD_15[#All],AO$2,0)/AO$1</f>
        <v>3.2363636363636363</v>
      </c>
      <c r="AP61" s="62">
        <f>VLOOKUP($B61,RD_15[#All],AP$2,0)/AP$1</f>
        <v>3.302232854864434</v>
      </c>
      <c r="AQ61" s="62">
        <f>VLOOKUP($B61,RD_15[#All],AQ$2,0)/AQ$1</f>
        <v>3.23030303030303</v>
      </c>
      <c r="AR61" s="62">
        <f>VLOOKUP($B61,RD_15[#All],AR$2,0)/AR$1</f>
        <v>3.3009985734664768</v>
      </c>
      <c r="AS61" s="62">
        <f>VLOOKUP($B61,RD_15[#All],AS$2,0)/AS$1</f>
        <v>3.3772538141470183</v>
      </c>
      <c r="AT61" s="62">
        <f>VLOOKUP($B61,RD_15[#All],AT$2,0)/AT$1</f>
        <v>3.3501461988304091</v>
      </c>
      <c r="AU61" s="62">
        <f>VLOOKUP($B61,RD_15[#All],AU$2,0)/AU$1</f>
        <v>3.3757309941520468</v>
      </c>
      <c r="AV61" s="62">
        <f>VLOOKUP($B61,RD_15[#All],AV$2,0)/AV$1</f>
        <v>3.453690303907381</v>
      </c>
      <c r="AW61" s="62">
        <f>VLOOKUP($B61,RD_15[#All],AW$2,0)/AW$1</f>
        <v>3.4423592493297592</v>
      </c>
      <c r="AX61" s="62">
        <f>VLOOKUP($B61,RD_15[#All],AX$2,0)/AX$1</f>
        <v>3.4146505376344085</v>
      </c>
      <c r="AY61" s="62">
        <f>VLOOKUP($B61,RD_15[#All],AY$2,0)/AY$1</f>
        <v>3.3514669926650367</v>
      </c>
      <c r="AZ61" s="62">
        <f>VLOOKUP($B61,RD_15[#All],AZ$2,0)/AZ$1</f>
        <v>3.3859036985345425</v>
      </c>
      <c r="BA61" s="62">
        <f>VLOOKUP($B61,RD_15[#All],BA$2,0)/BA$1</f>
        <v>3.3944281524926683</v>
      </c>
      <c r="BB61" s="62">
        <f>VLOOKUP($B61,RD_15[#All],BB$2,0)/BB$1</f>
        <v>3.3183466279912981</v>
      </c>
      <c r="BC61" s="62">
        <f>VLOOKUP($B61,RD_15[#All],BC$2,0)/BC$1</f>
        <v>3.2871572871572874</v>
      </c>
      <c r="BD61" s="62">
        <f>VLOOKUP($B61,RD_15[#All],BD$2,0)/BD$1</f>
        <v>3.2608695652173911</v>
      </c>
      <c r="BE61" s="62">
        <f>VLOOKUP($B61,RD_15[#All],BE$2,0)/BE$1</f>
        <v>3.2251381215469612</v>
      </c>
      <c r="BF61" s="62">
        <f>VLOOKUP($B61,RD_15[#All],BF$2,0)/BF$1</f>
        <v>3.3086074177746676</v>
      </c>
      <c r="BG61" s="62">
        <f>VLOOKUP($B61,RD_15[#All],BG$2,0)/BG$1</f>
        <v>3.3091397849462361</v>
      </c>
      <c r="BH61" s="62">
        <f>VLOOKUP($B61,RD_15[#All],BH$2,0)/BH$1</f>
        <v>3.1633941093969149</v>
      </c>
      <c r="BI61" s="62">
        <f>VLOOKUP($B61,RD_15[#All],BI$2,0)/BI$1</f>
        <v>3.1861022364217249</v>
      </c>
      <c r="BJ61" s="62">
        <f>VLOOKUP($B61,RD_15[#All],BJ$2,0)/BJ$1</f>
        <v>3.1717663421418636</v>
      </c>
      <c r="BK61" s="62">
        <f>VLOOKUP($B61,RD_15[#All],BK$2,0)/BK$1</f>
        <v>3.3075757575757576</v>
      </c>
      <c r="BL61" s="62">
        <f>VLOOKUP($B61,RD_15[#All],BL$2,0)/BL$1</f>
        <v>3.2595541401273884</v>
      </c>
      <c r="BM61" s="62">
        <f>VLOOKUP($B61,RD_15[#All],BM$2,0)/BM$1</f>
        <v>3.2851906158357771</v>
      </c>
      <c r="BN61" s="62">
        <f>VLOOKUP($B61,RD_15[#All],BN$2,0)/BN$1</f>
        <v>3.5779848171152522</v>
      </c>
      <c r="BO61" s="62">
        <f>VLOOKUP($B61,RD_15[#All],BO$2,0)/BO$1</f>
        <v>3.5113871635610767</v>
      </c>
      <c r="BP61" s="62">
        <f>VLOOKUP($B61,RD_15[#All],BP$2,0)/BP$1</f>
        <v>3.5417099342332992</v>
      </c>
      <c r="BQ61" s="62">
        <f>VLOOKUP($B61,RD_15[#All],BQ$2,0)/BQ$1</f>
        <v>3.5407177363699098</v>
      </c>
      <c r="BR61" s="62">
        <f>VLOOKUP($B61,RD_15[#All],BR$2,0)/BR$1</f>
        <v>3.5893719806763285</v>
      </c>
      <c r="BS61" s="62">
        <f>VLOOKUP($B61,RD_15[#All],BS$2,0)/BS$1</f>
        <v>3.5071712458959734</v>
      </c>
      <c r="BT61" s="62">
        <f>VLOOKUP($B61,RD_15[#All],BT$2,0)/BT$1</f>
        <v>3.5048309178743962</v>
      </c>
      <c r="BU61" s="62">
        <f>VLOOKUP($B61,RD_15[#All],BU$2,0)/BU$1</f>
        <v>3.5800552104899928</v>
      </c>
      <c r="BV61" s="62">
        <f>VLOOKUP($B61,RD_15[#All],BV$2,0)/BV$1</f>
        <v>3.597653554175293</v>
      </c>
      <c r="BW61" s="62">
        <f>VLOOKUP($B61,RD_15[#All],BW$2,0)/BW$1</f>
        <v>3.5089717046238782</v>
      </c>
      <c r="BX61" s="62">
        <f>VLOOKUP($B61,RD_15[#All],BX$2,0)/BX$1</f>
        <v>3.4804381846635364</v>
      </c>
      <c r="BY61" s="62">
        <f>VLOOKUP($B61,RD_15[#All],BY$2,0)/BY$1</f>
        <v>3.3146997929606625</v>
      </c>
      <c r="BZ61" s="62">
        <f>VLOOKUP($B61,RD_15[#All],BZ$2,0)/BZ$1</f>
        <v>3.5000000000000004</v>
      </c>
      <c r="CA61" s="62">
        <f>VLOOKUP($B61,RD_15[#All],CA$2,0)/CA$1</f>
        <v>3.4613997113997117</v>
      </c>
      <c r="CB61" s="62">
        <f>VLOOKUP($B61,RD_15[#All],CB$2,0)/CB$1</f>
        <v>3.5010351966873707</v>
      </c>
      <c r="CC61" s="62">
        <f>VLOOKUP($B61,RD_15[#All],CC$2,0)/CC$1</f>
        <v>3.5686680469289165</v>
      </c>
      <c r="CD61" s="62">
        <f>VLOOKUP($B61,RD_15[#All],CD$2,0)/CD$1</f>
        <v>3.5669427191166321</v>
      </c>
      <c r="CE61" s="62">
        <f>VLOOKUP($B61,RD_15[#All],CE$2,0)/CE$1</f>
        <v>3.4630779848171152</v>
      </c>
      <c r="CF61" s="62">
        <f>VLOOKUP($B61,RD_15[#All],CF$2,0)/CF$1</f>
        <v>3.5591931216931219</v>
      </c>
      <c r="CG61" s="62">
        <f>VLOOKUP($B61,RD_15[#All],CG$2,0)/CG$1</f>
        <v>3.597653554175293</v>
      </c>
      <c r="CH61" s="62">
        <f>VLOOKUP($B61,RD_15[#All],CH$2,0)/CH$1</f>
        <v>3.5782828282828283</v>
      </c>
      <c r="CI61" s="62">
        <f>VLOOKUP($B61,RD_15[#All],CI$2,0)/CI$1</f>
        <v>3.6200828157349894</v>
      </c>
      <c r="CJ61" s="62">
        <f>VLOOKUP($B61,RD_15[#All],CJ$2,0)/CJ$1</f>
        <v>3.5840548340548342</v>
      </c>
      <c r="CK61" s="62">
        <f>VLOOKUP($B61,RD_15[#All],CK$2,0)/CK$1</f>
        <v>3.6020923520923525</v>
      </c>
      <c r="CL61" s="62">
        <f>VLOOKUP($B61,RD_15[#All],CL$2,0)/CL$1</f>
        <v>3.5576291688266806</v>
      </c>
      <c r="CM61" s="62">
        <f>VLOOKUP($B61,RD_15[#All],CM$2,0)/CM$1</f>
        <v>3.5634920634920637</v>
      </c>
      <c r="CN61" s="62">
        <f>VLOOKUP($B61,RD_15[#All],CN$2,0)/CN$1</f>
        <v>3.5600414078674949</v>
      </c>
      <c r="CO61" s="62">
        <f>VLOOKUP($B61,RD_15[#All],CO$2,0)/CO$1</f>
        <v>3.5555555555555558</v>
      </c>
      <c r="CP61" s="62">
        <f>VLOOKUP($B61,RD_15[#All],CP$2,0)/CP$1</f>
        <v>3.4233954451345756</v>
      </c>
      <c r="CQ61" s="62">
        <f>VLOOKUP($B61,RD_15[#All],CQ$2,0)/CQ$1</f>
        <v>3.5213940648723256</v>
      </c>
      <c r="CR61" s="62">
        <f>VLOOKUP($B61,RD_15[#All],CR$2,0)/CR$1</f>
        <v>3.5255348516218081</v>
      </c>
      <c r="CS61" s="62">
        <f>VLOOKUP($B61,RD_15[#All],CS$2,0)/CS$1</f>
        <v>3.5755693581780537</v>
      </c>
      <c r="CT61" s="62">
        <f>VLOOKUP($B61,RD_15[#All],CT$2,0)/CT$1</f>
        <v>3.6069703243616282</v>
      </c>
      <c r="CU61" s="62">
        <f>VLOOKUP($B61,RD_15[#All],CU$2,0)/CU$1</f>
        <v>3.588888888888889</v>
      </c>
      <c r="CV61" s="62">
        <f>VLOOKUP($B61,RD_15[#All],CV$2,0)/CV$1</f>
        <v>3.5441683919944786</v>
      </c>
      <c r="CW61" s="62">
        <f>VLOOKUP($B61,RD_15[#All],CW$2,0)/CW$1</f>
        <v>3.5790200138026225</v>
      </c>
      <c r="CX61" s="62">
        <f>VLOOKUP($B61,RD_15[#All],CX$2,0)/CX$1</f>
        <v>3.5068542568542571</v>
      </c>
      <c r="CY61" s="62">
        <f>VLOOKUP($B61,RD_15[#All],CY$2,0)/CY$1</f>
        <v>3.4812409812409815</v>
      </c>
      <c r="CZ61" s="62">
        <f>VLOOKUP($B61,RD_15[#All],CZ$2,0)/CZ$1</f>
        <v>3.5990338164251208</v>
      </c>
      <c r="DA61" s="62">
        <f>VLOOKUP($B61,RD_15[#All],DA$2,0)/DA$1</f>
        <v>3.5000866701334723</v>
      </c>
      <c r="DB61" s="62">
        <f>VLOOKUP($B61,RD_15[#All],DB$2,0)/DB$1</f>
        <v>3.6118012422360248</v>
      </c>
      <c r="DC61" s="62">
        <f>VLOOKUP($B61,RD_15[#All],DC$2,0)/DC$1</f>
        <v>3.6808143547273984</v>
      </c>
      <c r="DD61" s="62">
        <f>VLOOKUP($B61,RD_15[#All],DD$2,0)/DD$1</f>
        <v>3.5583160800552105</v>
      </c>
      <c r="DE61" s="62">
        <f>VLOOKUP($B61,RD_15[#All],DE$2,0)/DE$1</f>
        <v>3.6314699792960665</v>
      </c>
      <c r="DF61" s="62">
        <f>VLOOKUP($B61,RD_15[#All],DF$2,0)/DF$1</f>
        <v>3.5507246376811592</v>
      </c>
      <c r="DG61" s="62">
        <f>VLOOKUP($B61,RD_15[#All],DG$2,0)/DG$1</f>
        <v>3.5262249827467218</v>
      </c>
      <c r="DH61" s="62">
        <f>VLOOKUP($B61,RD_15[#All],DH$2,0)/DH$1</f>
        <v>3.6573498964803313</v>
      </c>
      <c r="DI61" s="62">
        <f>VLOOKUP($B61,RD_15[#All],DI$2,0)/DI$1</f>
        <v>3.6418219461697725</v>
      </c>
      <c r="DJ61" s="62">
        <f>VLOOKUP($B61,RD_15[#All],DJ$2,0)/DJ$1</f>
        <v>3.6076604554865424</v>
      </c>
      <c r="DK61" s="62">
        <f>VLOOKUP($B61,RD_15[#All],DK$2,0)/DK$1</f>
        <v>3.6364323507180649</v>
      </c>
      <c r="DL61" s="62">
        <f>VLOOKUP($B61,RD_15[#All],DL$2,0)/DL$1</f>
        <v>3.5800865800865802</v>
      </c>
      <c r="DM61" s="62">
        <f>VLOOKUP($B61,RD_15[#All],DM$2,0)/DM$1</f>
        <v>3.5341614906832297</v>
      </c>
      <c r="DN61" s="62">
        <f>VLOOKUP($B61,RD_15[#All],DN$2,0)/DN$1</f>
        <v>3.6287094547964109</v>
      </c>
      <c r="DO61" s="62">
        <f>VLOOKUP($B61,RD_15[#All],DO$2,0)/DO$1</f>
        <v>3.5904071773636987</v>
      </c>
      <c r="DP61" s="62">
        <f>VLOOKUP($B61,RD_15[#All],DP$2,0)/DP$1</f>
        <v>3.5917874396135265</v>
      </c>
      <c r="DQ61" s="62">
        <f>VLOOKUP($B61,RD_15[#All],DQ$2,0)/DQ$1</f>
        <v>3.5527950310559002</v>
      </c>
      <c r="DR61" s="62">
        <f>VLOOKUP($B61,RD_15[#All],DR$2,0)/DR$1</f>
        <v>3.5138026224982744</v>
      </c>
      <c r="DS61" s="62">
        <f>VLOOKUP($B61,RD_15[#All],DS$2,0)/DS$1</f>
        <v>3.5686680469289165</v>
      </c>
      <c r="DT61" s="62">
        <f>VLOOKUP($B61,RD_15[#All],DT$2,0)/DT$1</f>
        <v>3.5900621118012426</v>
      </c>
      <c r="DU61" s="62">
        <f>VLOOKUP($B61,RD_15[#All],DU$2,0)/DU$1</f>
        <v>3.5588023088023091</v>
      </c>
      <c r="DV61" s="62">
        <f>VLOOKUP($B61,RD_15[#All],DV$2,0)/DV$1</f>
        <v>3.5775613275613281</v>
      </c>
      <c r="DW61" s="62">
        <f>VLOOKUP($B61,RD_15[#All],DW$2,0)/DW$1</f>
        <v>3.5983436853002067</v>
      </c>
      <c r="DX61" s="62">
        <f>VLOOKUP($B61,RD_15[#All],DX$2,0)/DX$1</f>
        <v>3.6045548654244302</v>
      </c>
      <c r="DY61" s="62">
        <f>VLOOKUP($B61,RD_15[#All],DY$2,0)/DY$1</f>
        <v>3.5300207039337472</v>
      </c>
      <c r="DZ61" s="62">
        <f>VLOOKUP($B61,RD_15[#All],DZ$2,0)/DZ$1</f>
        <v>3.6093857832988268</v>
      </c>
      <c r="EA61" s="62">
        <f>VLOOKUP($B61,RD_15[#All],EA$2,0)/EA$1</f>
        <v>3.557971014492753</v>
      </c>
      <c r="EB61" s="62">
        <f>VLOOKUP($B61,RD_15[#All],EB$2,0)/EB$1</f>
        <v>3.5617667356797793</v>
      </c>
      <c r="EC61" s="62">
        <f>VLOOKUP($B61,RD_15[#All],EC$2,0)/EC$1</f>
        <v>3.5472739820565904</v>
      </c>
      <c r="ED61" s="62">
        <f>VLOOKUP($B61,RD_15[#All],ED$2,0)/ED$1</f>
        <v>3.5731538992408556</v>
      </c>
      <c r="EE61" s="62">
        <f>VLOOKUP($B61,RD_15[#All],EE$2,0)/EE$1</f>
        <v>3.5914423740510695</v>
      </c>
      <c r="EF61" s="62">
        <f>VLOOKUP($B61,RD_15[#All],EF$2,0)/EF$1</f>
        <v>3.6193926846100761</v>
      </c>
      <c r="EG61" s="62">
        <f>VLOOKUP($B61,RD_15[#All],EG$2,0)/EG$1</f>
        <v>3.5448585231193923</v>
      </c>
      <c r="EH61" s="62">
        <f>VLOOKUP($B61,RD_15[#All],EH$2,0)/EH$1</f>
        <v>3.6048999309868877</v>
      </c>
      <c r="EI61" s="62">
        <f>VLOOKUP($B61,RD_15[#All],EI$2,0)/EI$1</f>
        <v>3.6385281385281387</v>
      </c>
      <c r="EJ61" s="62">
        <f>VLOOKUP($B61,RD_15[#All],EJ$2,0)/EJ$1</f>
        <v>3.5127674258109041</v>
      </c>
      <c r="EK61" s="62">
        <f>VLOOKUP($B61,RD_15[#All],EK$2,0)/EK$1</f>
        <v>3.5558730158730154</v>
      </c>
      <c r="EL61" s="62">
        <f>VLOOKUP($B61,RD_15[#All],EL$2,0)/EL$1</f>
        <v>3.5089717046238782</v>
      </c>
      <c r="EM61" s="62">
        <f>VLOOKUP($B61,RD_15[#All],EM$2,0)/EM$1</f>
        <v>3.5151828847481021</v>
      </c>
      <c r="EN61" s="62">
        <f>VLOOKUP($B61,RD_15[#All],EN$2,0)/EN$1</f>
        <v>3.564527260179434</v>
      </c>
      <c r="EO61" s="62">
        <f>VLOOKUP($B61,RD_15[#All],EO$2,0)/EO$1</f>
        <v>3.5797101449275366</v>
      </c>
      <c r="EP61" s="62">
        <f>VLOOKUP($B61,RD_15[#All],EP$2,0)/EP$1</f>
        <v>3.556245686680469</v>
      </c>
      <c r="EQ61" s="62">
        <f>VLOOKUP($B61,RD_15[#All],EQ$2,0)/EQ$1</f>
        <v>3.5479641131815045</v>
      </c>
      <c r="ER61" s="62">
        <f>VLOOKUP($B61,RD_15[#All],ER$2,0)/ER$1</f>
        <v>3.5997239475500344</v>
      </c>
      <c r="ES61" s="62">
        <f>VLOOKUP($B61,RD_15[#All],ES$2,0)/ES$1</f>
        <v>3.4848171152518979</v>
      </c>
      <c r="ET61" s="62">
        <f>VLOOKUP($B61,RD_15[#All],ET$2,0)/ET$1</f>
        <v>3.5930735930735933</v>
      </c>
      <c r="EU61" s="62">
        <f>VLOOKUP($B61,RD_15[#All],EU$2,0)/EU$1</f>
        <v>3.5935846560846567</v>
      </c>
      <c r="EV61" s="62">
        <f>VLOOKUP($B61,RD_15[#All],EV$2,0)/EV$1</f>
        <v>3.5165945165945165</v>
      </c>
      <c r="EW61" s="62">
        <f>VLOOKUP($B61,RD_15[#All],EW$2,0)/EW$1</f>
        <v>3.5769841269841267</v>
      </c>
      <c r="EX61" s="62">
        <f>VLOOKUP($B61,RD_15[#All],EX$2,0)/EX$1</f>
        <v>3.5959282263630086</v>
      </c>
      <c r="EY61" s="62">
        <f>VLOOKUP($B61,RD_15[#All],EY$2,0)/EY$1</f>
        <v>3.6643990929705215</v>
      </c>
      <c r="EZ61" s="62">
        <f>VLOOKUP($B61,RD_15[#All],EZ$2,0)/EZ$1</f>
        <v>3.5779848171152522</v>
      </c>
      <c r="FA61" s="62">
        <f>VLOOKUP($B61,RD_15[#All],FA$2,0)/FA$1</f>
        <v>3.6031746031746033</v>
      </c>
      <c r="FB61" s="62">
        <f>VLOOKUP($B61,RD_15[#All],FB$2,0)/FB$1</f>
        <v>3.5686680469289165</v>
      </c>
      <c r="FC61" s="62">
        <f>VLOOKUP($B61,RD_15[#All],FC$2,0)/FC$1</f>
        <v>3.5710835058661146</v>
      </c>
      <c r="FD61" s="62">
        <f>VLOOKUP($B61,RD_15[#All],FD$2,0)/FD$1</f>
        <v>3.6076604554865424</v>
      </c>
      <c r="FE61" s="62">
        <f>VLOOKUP($B61,RD_15[#All],FE$2,0)/FE$1</f>
        <v>3.6031746031746033</v>
      </c>
      <c r="FF61" s="62">
        <f>VLOOKUP($B61,RD_15[#All],FF$2,0)/FF$1</f>
        <v>3.5531400966183577</v>
      </c>
      <c r="FG61" s="202">
        <f>VLOOKUP($B61,RD_15[#All],FG$2,0)/FG$1</f>
        <v>3.5724637681159419</v>
      </c>
      <c r="FH61" s="62">
        <f>VLOOKUP($B61,RD_15[#All],FH$2,0)/FH$1</f>
        <v>3.5707384403036575</v>
      </c>
      <c r="FI61" s="62">
        <f>VLOOKUP($B61,RD_15[#All],FI$2,0)/FI$1</f>
        <v>3.4982746721877152</v>
      </c>
      <c r="FJ61" s="62">
        <f>VLOOKUP($B61,RD_15[#All],FJ$2,0)/FJ$1</f>
        <v>3.6335978835978837</v>
      </c>
      <c r="FK61" s="62">
        <f>VLOOKUP($B61,RD_15[#All],FK$2,0)/FK$1</f>
        <v>3.6656314699792958</v>
      </c>
      <c r="FL61" s="62">
        <f>VLOOKUP($B61,RD_15[#All],FL$2,0)/FL$1</f>
        <v>3.5515873015873018</v>
      </c>
      <c r="FM61" s="62">
        <f>VLOOKUP($B61,RD_15[#All],FM$2,0)/FM$1</f>
        <v>3.4281934996220707</v>
      </c>
      <c r="FN61" s="62">
        <f>VLOOKUP($B61,RD_15[#All],FN$2,0)/FN$1</f>
        <v>3.4894179894179889</v>
      </c>
      <c r="FO61" s="62">
        <f>VLOOKUP($B61,RD_15[#All],FO$2,0)/FO$1</f>
        <v>3.470521541950113</v>
      </c>
      <c r="FP61" s="62">
        <f>VLOOKUP($B61,RD_15[#All],FP$2,0)/FP$1</f>
        <v>3.4708994708994707</v>
      </c>
      <c r="FQ61" s="62">
        <f>VLOOKUP($B61,RD_15[#All],FQ$2,0)/FQ$1</f>
        <v>3.4701436130007557</v>
      </c>
      <c r="FR61" s="62">
        <f>VLOOKUP($B61,RD_15[#All],FR$2,0)/FR$1</f>
        <v>3.4769463340891908</v>
      </c>
      <c r="FS61" s="62">
        <f>VLOOKUP($B61,RD_15[#All],FS$2,0)/FS$1</f>
        <v>3.4863945578231288</v>
      </c>
      <c r="FT61" s="62">
        <f>VLOOKUP($B61,RD_15[#All],FT$2,0)/FT$1</f>
        <v>3.5294784580498861</v>
      </c>
      <c r="FU61" s="62">
        <f>VLOOKUP($B61,RD_15[#All],FU$2,0)/FU$1</f>
        <v>3.5434618291761146</v>
      </c>
      <c r="FV61" s="62">
        <f>VLOOKUP($B61,RD_15[#All],FV$2,0)/FV$1</f>
        <v>3.5056689342403624</v>
      </c>
      <c r="FW61" s="62">
        <f>VLOOKUP($B61,RD_15[#All],FW$2,0)/FW$1</f>
        <v>3.5090702947845802</v>
      </c>
      <c r="FX61" s="62">
        <f>VLOOKUP($B61,RD_15[#All],FX$2,0)/FX$1</f>
        <v>3.5275888133030988</v>
      </c>
      <c r="FY61" s="62">
        <f>VLOOKUP($B61,RD_15[#All],FY$2,0)/FY$1</f>
        <v>3.5411942554799696</v>
      </c>
      <c r="FZ61" s="62">
        <f>VLOOKUP($B61,RD_15[#All],FZ$2,0)/FZ$1</f>
        <v>3.4928571428571429</v>
      </c>
      <c r="GA61" s="62">
        <f>VLOOKUP($B61,RD_15[#All],GA$2,0)/GA$1</f>
        <v>3.524691358024691</v>
      </c>
      <c r="GB61" s="62">
        <f>VLOOKUP($B61,RD_15[#All],GB$2,0)/GB$1</f>
        <v>3.4267676767676769</v>
      </c>
      <c r="GC61" s="62">
        <f>VLOOKUP($B61,RD_15[#All],GC$2,0)/GC$1</f>
        <v>3.535147392290249</v>
      </c>
      <c r="GD61" s="62">
        <f>VLOOKUP($B61,RD_15[#All],GD$2,0)/GD$1</f>
        <v>3.5113378684807253</v>
      </c>
      <c r="GE61" s="62">
        <f>VLOOKUP($B61,RD_15[#All],GE$2,0)/GE$1</f>
        <v>3.5532879818594103</v>
      </c>
      <c r="GF61" s="62">
        <f>VLOOKUP($B61,RD_15[#All],GF$2,0)/GF$1</f>
        <v>3.535147392290249</v>
      </c>
      <c r="GG61" s="62">
        <f>VLOOKUP($B61,RD_15[#All],GG$2,0)/GG$1</f>
        <v>3.4977324263038545</v>
      </c>
      <c r="GH61" s="62">
        <f>VLOOKUP($B61,RD_15[#All],GH$2,0)/GH$1</f>
        <v>3.5404383975812541</v>
      </c>
      <c r="GI61" s="62">
        <f>VLOOKUP($B61,RD_15[#All],GI$2,0)/GI$1</f>
        <v>3.4867724867724865</v>
      </c>
      <c r="GJ61" s="62">
        <f>VLOOKUP($B61,RD_15[#All],GJ$2,0)/GJ$1</f>
        <v>3.5434618291761146</v>
      </c>
      <c r="GK61" s="62">
        <f>VLOOKUP($B61,RD_15[#All],GK$2,0)/GK$1</f>
        <v>3.4523809523809521</v>
      </c>
      <c r="GL61" s="62">
        <f>VLOOKUP($B61,RD_15[#All],GL$2,0)/GL$1</f>
        <v>3.5449735449735447</v>
      </c>
      <c r="GM61" s="62">
        <f>VLOOKUP($B61,RD_15[#All],GM$2,0)/GM$1</f>
        <v>3.4811035525321237</v>
      </c>
      <c r="GN61" s="62">
        <f>VLOOKUP($B61,RD_15[#All],GN$2,0)/GN$1</f>
        <v>3.5170068027210881</v>
      </c>
      <c r="GO61" s="62">
        <f>VLOOKUP($B61,RD_15[#All],GO$2,0)/GO$1</f>
        <v>3.5178571428571428</v>
      </c>
      <c r="GP61" s="62">
        <f>VLOOKUP($B61,RD_15[#All],GP$2,0)/GP$1</f>
        <v>3.5007936507936508</v>
      </c>
      <c r="GQ61" s="62">
        <f>VLOOKUP($B61,RD_15[#All],GQ$2,0)/GQ$1</f>
        <v>3.5154761904761904</v>
      </c>
      <c r="GR61" s="62">
        <f>VLOOKUP($B61,RD_15[#All],GR$2,0)/GR$1</f>
        <v>3.4847450685960006</v>
      </c>
      <c r="GS61" s="62">
        <f>VLOOKUP($B61,RD_15[#All],GS$2,0)/GS$1</f>
        <v>3.5779024600776861</v>
      </c>
      <c r="GT61" s="62">
        <f>VLOOKUP($B61,RD_15[#All],GT$2,0)/GT$1</f>
        <v>3.5223704866562007</v>
      </c>
      <c r="GU61" s="62">
        <f>VLOOKUP($B61,RD_15[#All],GU$2,0)/GU$1</f>
        <v>3.5444421671107462</v>
      </c>
      <c r="GV61" s="62">
        <f>VLOOKUP($B61,RD_15[#All],GV$2,0)/GV$1</f>
        <v>3.5567538052010104</v>
      </c>
      <c r="GW61" s="62">
        <f>VLOOKUP($B61,RD_15[#All],GW$2,0)/GW$1</f>
        <v>3.5862306368330463</v>
      </c>
      <c r="GX61" s="62">
        <f>VLOOKUP($B61,RD_15[#All],GX$2,0)/GX$1</f>
        <v>3.5439560439560438</v>
      </c>
      <c r="GY61" s="62">
        <f>VLOOKUP($B61,RD_15[#All],GY$2,0)/GY$1</f>
        <v>3.539348849907856</v>
      </c>
      <c r="GZ61" s="62">
        <f>VLOOKUP($B61,RD_15[#All],GZ$2,0)/GZ$1</f>
        <v>3.6056514913657773</v>
      </c>
      <c r="HA61" s="62">
        <f>VLOOKUP($B61,RD_15[#All],HA$2,0)/HA$1</f>
        <v>3.6192068800764456</v>
      </c>
      <c r="HB61" s="62">
        <f>VLOOKUP($B61,RD_15[#All],HB$2,0)/HB$1</f>
        <v>3.5179106607678041</v>
      </c>
      <c r="HC61" s="62">
        <f>VLOOKUP($B61,RD_15[#All],HC$2,0)/HC$1</f>
        <v>3.5432424718139006</v>
      </c>
      <c r="HD61" s="62">
        <f>VLOOKUP($B61,RD_15[#All],HD$2,0)/HD$1</f>
        <v>3.5276967930029151</v>
      </c>
      <c r="HE61" s="62">
        <f>VLOOKUP($B61,RD_15[#All],HE$2,0)/HE$1</f>
        <v>3.5226264418811009</v>
      </c>
      <c r="HF61" s="62">
        <f>VLOOKUP($B61,RD_15[#All],HF$2,0)/HF$1</f>
        <v>3.5516969218626677</v>
      </c>
      <c r="HG61" s="62">
        <f>VLOOKUP($B61,RD_15[#All],HG$2,0)/HG$1</f>
        <v>3.5298927263212976</v>
      </c>
      <c r="HH61" s="62">
        <f>VLOOKUP($B61,RD_15[#All],HH$2,0)/HH$1</f>
        <v>3.5565149136577707</v>
      </c>
      <c r="HI61" s="62">
        <f>VLOOKUP($B61,RD_15[#All],HI$2,0)/HI$1</f>
        <v>3.5930141287284143</v>
      </c>
      <c r="HJ61" s="62">
        <f>VLOOKUP($B61,RD_15[#All],HJ$2,0)/HJ$1</f>
        <v>3.5124410124410121</v>
      </c>
      <c r="HK61" s="62">
        <f>VLOOKUP($B61,RD_15[#All],HK$2,0)/HK$1</f>
        <v>3.5937370899776915</v>
      </c>
      <c r="HL61" s="62">
        <f>VLOOKUP($B61,RD_15[#All],HL$2,0)/HL$1</f>
        <v>3.556166056166056</v>
      </c>
      <c r="HM61" s="62">
        <f>VLOOKUP($B61,RD_15[#All],HM$2,0)/HM$1</f>
        <v>3.4370094191522766</v>
      </c>
      <c r="HN61" s="62">
        <f>VLOOKUP($B61,RD_15[#All],HN$2,0)/HN$1</f>
        <v>3.3565514522276252</v>
      </c>
      <c r="HO61" s="62">
        <f>VLOOKUP($B61,RD_15[#All],HO$2,0)/HO$1</f>
        <v>3.5257589696412137</v>
      </c>
      <c r="HP61" s="62">
        <f>VLOOKUP($B61,RD_15[#All],HP$2,0)/HP$1</f>
        <v>3.4707464252918796</v>
      </c>
      <c r="HQ61" s="62">
        <f>VLOOKUP($B61,RD_15[#All],HQ$2,0)/HQ$1</f>
        <v>3.4021867225350264</v>
      </c>
      <c r="HR61" s="62">
        <f>VLOOKUP($B61,RD_15[#All],HR$2,0)/HR$1</f>
        <v>3.4051554506099957</v>
      </c>
      <c r="HS61" s="62">
        <f>VLOOKUP($B61,RD_15[#All],HS$2,0)/HS$1</f>
        <v>3.5030976676384844</v>
      </c>
      <c r="HT61" s="62">
        <f>VLOOKUP($B61,RD_15[#All],HT$2,0)/HT$1</f>
        <v>3.4484951250529887</v>
      </c>
      <c r="HU61" s="62">
        <f>VLOOKUP($B61,RD_15[#All],HU$2,0)/HU$1</f>
        <v>3.4915084915084917</v>
      </c>
      <c r="HV61" s="62">
        <f>VLOOKUP($B61,RD_15[#All],HV$2,0)/HV$1</f>
        <v>3.5107749393463683</v>
      </c>
      <c r="HW61" s="62">
        <f>VLOOKUP($B61,RD_15[#All],HW$2,0)/HW$1</f>
        <v>3.5302197802197801</v>
      </c>
      <c r="HX61" s="62">
        <f>VLOOKUP($B61,RD_15[#All],HX$2,0)/HX$1</f>
        <v>3.5266875981161694</v>
      </c>
      <c r="HY61" s="62">
        <f>VLOOKUP($B61,RD_15[#All],HY$2,0)/HY$1</f>
        <v>3.5196232339089479</v>
      </c>
      <c r="HZ61" s="62">
        <f>VLOOKUP($B61,RD_15[#All],HZ$2,0)/HZ$1</f>
        <v>3.4357479255438439</v>
      </c>
      <c r="IA61" s="62">
        <f>VLOOKUP($B61,RD_15[#All],IA$2,0)/IA$1</f>
        <v>3.5686813186813184</v>
      </c>
      <c r="IB61" s="62">
        <f>VLOOKUP($B61,RD_15[#All],IB$2,0)/IB$1</f>
        <v>3.485460118113179</v>
      </c>
      <c r="IC61" s="62">
        <f>VLOOKUP($B61,RD_15[#All],IC$2,0)/IC$1</f>
        <v>3.5698587127158556</v>
      </c>
      <c r="ID61" s="62">
        <f>VLOOKUP($B61,RD_15[#All],ID$2,0)/ID$1</f>
        <v>3.5204081632653059</v>
      </c>
      <c r="IE61" s="62">
        <f>VLOOKUP($B61,RD_15[#All],IE$2,0)/IE$1</f>
        <v>3.5262951334379906</v>
      </c>
      <c r="IF61" s="62">
        <f>VLOOKUP($B61,RD_15[#All],IF$2,0)/IF$1</f>
        <v>3.5392464678178959</v>
      </c>
      <c r="IG61" s="62">
        <f>VLOOKUP($B61,RD_15[#All],IG$2,0)/IG$1</f>
        <v>3.4578007026986617</v>
      </c>
      <c r="IH61" s="62">
        <f>VLOOKUP($B61,RD_15[#All],IH$2,0)/IH$1</f>
        <v>3.4548104956268215</v>
      </c>
      <c r="II61" s="62">
        <f>VLOOKUP($B61,RD_15[#All],II$2,0)/II$1</f>
        <v>3.4133213725050457</v>
      </c>
      <c r="IJ61" s="62">
        <f>VLOOKUP($B61,RD_15[#All],IJ$2,0)/IJ$1</f>
        <v>3.456305599162742</v>
      </c>
      <c r="IK61" s="62">
        <f>VLOOKUP($B61,RD_15[#All],IK$2,0)/IK$1</f>
        <v>3.5682888540031397</v>
      </c>
      <c r="IL61" s="62">
        <f>VLOOKUP($B61,RD_15[#All],IL$2,0)/IL$1</f>
        <v>3.5635792778649922</v>
      </c>
      <c r="IM61" s="62">
        <f>VLOOKUP($B61,RD_15[#All],IM$2,0)/IM$1</f>
        <v>3.4529042386185238</v>
      </c>
      <c r="IN61" s="62">
        <f>VLOOKUP($B61,RD_15[#All],IN$2,0)/IN$1</f>
        <v>3.4686402033340804</v>
      </c>
      <c r="IO61" s="62">
        <f>VLOOKUP($B61,RD_15[#All],IO$2,0)/IO$1</f>
        <v>3.5023547880690735</v>
      </c>
      <c r="IP61" s="62">
        <f>VLOOKUP($B61,RD_15[#All],IP$2,0)/IP$1</f>
        <v>3.4286461837482243</v>
      </c>
      <c r="IQ61" s="62">
        <f>VLOOKUP($B61,RD_15[#All],IQ$2,0)/IQ$1</f>
        <v>3.4709576138147566</v>
      </c>
      <c r="IR61" s="62">
        <f>VLOOKUP($B61,RD_15[#All],IR$2,0)/IR$1</f>
        <v>3.4252822007924046</v>
      </c>
      <c r="IS61" s="62">
        <f>VLOOKUP($B61,RD_15[#All],IS$2,0)/IS$1</f>
        <v>3.4806010316214397</v>
      </c>
      <c r="IT61" s="62">
        <f>VLOOKUP($B61,RD_15[#All],IT$2,0)/IT$1</f>
        <v>3.4376168049637434</v>
      </c>
      <c r="IU61" s="62">
        <f>VLOOKUP($B61,RD_15[#All],IU$2,0)/IU$1</f>
        <v>3.4761157210136799</v>
      </c>
      <c r="IV61" s="62">
        <f>VLOOKUP($B61,RD_15[#All],IV$2,0)/IV$1</f>
        <v>3.4918143081408388</v>
      </c>
      <c r="IW61" s="62">
        <f>VLOOKUP($B61,RD_15[#All],IW$2,0)/IW$1</f>
        <v>3.4480825297151827</v>
      </c>
      <c r="IX61" s="62">
        <f>VLOOKUP($B61,RD_15[#All],IX$2,0)/IX$1</f>
        <v>3.4660237721462206</v>
      </c>
      <c r="IY61" s="62">
        <f>VLOOKUP($B61,RD_15[#All],IY$2,0)/IY$1</f>
        <v>3.4862076698811393</v>
      </c>
      <c r="IZ61" s="62">
        <f>VLOOKUP($B61,RD_15[#All],IZ$2,0)/IZ$1</f>
        <v>3.5710717853574998</v>
      </c>
      <c r="JA61" s="62">
        <f>VLOOKUP($B61,RD_15[#All],JA$2,0)/JA$1</f>
        <v>3.4672903578257306</v>
      </c>
      <c r="JB61" s="62">
        <f>VLOOKUP($B61,RD_15[#All],JB$2,0)/JB$1</f>
        <v>3.5690396559961779</v>
      </c>
      <c r="JC61" s="62">
        <f>VLOOKUP($B61,RD_15[#All],JC$2,0)/JC$1</f>
        <v>3.5560560560560557</v>
      </c>
      <c r="JD61" s="62">
        <f>VLOOKUP($B61,RD_15[#All],JD$2,0)/JD$1</f>
        <v>3.5584539743239554</v>
      </c>
      <c r="JE61" s="62">
        <f>VLOOKUP($B61,RD_15[#All],JE$2,0)/JE$1</f>
        <v>3.6286630036630036</v>
      </c>
      <c r="JF61" s="62">
        <f>VLOOKUP($B61,RD_15[#All],JF$2,0)/JF$1</f>
        <v>3.4902336400643104</v>
      </c>
      <c r="JG61" s="62">
        <f>VLOOKUP($B61,RD_15[#All],JG$2,0)/JG$1</f>
        <v>3.6010530994631926</v>
      </c>
      <c r="JH61" s="62">
        <f>VLOOKUP($B61,RD_15[#All],JH$2,0)/JH$1</f>
        <v>3.6138861138861142</v>
      </c>
      <c r="JI61" s="62">
        <f>VLOOKUP($B61,RD_15[#All],JI$2,0)/JI$1</f>
        <v>3.5997542829840965</v>
      </c>
      <c r="JJ61" s="62">
        <f>VLOOKUP($B61,RD_15[#All],JJ$2,0)/JJ$1</f>
        <v>3.5908811685209203</v>
      </c>
      <c r="JK61" s="62">
        <f>VLOOKUP($B61,RD_15[#All],JK$2,0)/JK$1</f>
        <v>3.5985443128300276</v>
      </c>
      <c r="JL61" s="62">
        <f>VLOOKUP($B61,RD_15[#All],JL$2,0)/JL$1</f>
        <v>3.6272321428571432</v>
      </c>
      <c r="JM61" s="62">
        <f>VLOOKUP($B61,RD_15[#All],JM$2,0)/JM$1</f>
        <v>3.5075946052114704</v>
      </c>
      <c r="JN61" s="62">
        <f>VLOOKUP($B61,RD_15[#All],JN$2,0)/JN$1</f>
        <v>3.5201005025125629</v>
      </c>
      <c r="JO61" s="62">
        <f>VLOOKUP($B61,RD_15[#All],JO$2,0)/JO$1</f>
        <v>3.5753568155034698</v>
      </c>
      <c r="JP61" s="62">
        <f>VLOOKUP($B61,RD_15[#All],JP$2,0)/JP$1</f>
        <v>3.5338173731030875</v>
      </c>
      <c r="JQ61" s="62">
        <f>VLOOKUP($B61,RD_15[#All],JQ$2,0)/JQ$1</f>
        <v>3.5718646432932148</v>
      </c>
      <c r="JR61" s="62">
        <f>VLOOKUP($B61,RD_15[#All],JR$2,0)/JR$1</f>
        <v>3.5971568114425256</v>
      </c>
      <c r="JS61" s="62">
        <f>VLOOKUP($B61,RD_15[#All],JS$2,0)/JS$1</f>
        <v>3.5803016858917478</v>
      </c>
      <c r="JT61" s="62">
        <f>VLOOKUP($B61,RD_15[#All],JT$2,0)/JT$1</f>
        <v>3.6205899363794098</v>
      </c>
      <c r="JU61" s="62">
        <f>VLOOKUP($B61,RD_15[#All],JU$2,0)/JU$1</f>
        <v>3.5782075067789356</v>
      </c>
      <c r="JV61" s="62">
        <f>VLOOKUP($B61,RD_15[#All],JV$2,0)/JV$1</f>
        <v>3.4512471655328798</v>
      </c>
      <c r="JW61" s="62">
        <f>VLOOKUP($B61,RD_15[#All],JW$2,0)/JW$1</f>
        <v>3.4440665154950865</v>
      </c>
      <c r="JX61" s="62">
        <f>VLOOKUP($B61,RD_15[#All],JX$2,0)/JX$1</f>
        <v>3.4561602418745272</v>
      </c>
      <c r="JY61" s="62">
        <f>VLOOKUP($B61,RD_15[#All],JY$2,0)/JY$1</f>
        <v>3.4750566893424035</v>
      </c>
      <c r="JZ61" s="62">
        <f>VLOOKUP($B61,RD_15[#All],JZ$2,0)/JZ$1</f>
        <v>3.3945578231292517</v>
      </c>
      <c r="KA61" s="62">
        <f>VLOOKUP($B61,RD_15[#All],KA$2,0)/KA$1</f>
        <v>3.4187452758881327</v>
      </c>
      <c r="KB61" s="62">
        <f>VLOOKUP($B61,RD_15[#All],KB$2,0)/KB$1</f>
        <v>3.4372637944066513</v>
      </c>
      <c r="KC61" s="62">
        <f>VLOOKUP($B61,RD_15[#All],KC$2,0)/KC$1</f>
        <v>3.3794406651549509</v>
      </c>
      <c r="KD61" s="62">
        <f>VLOOKUP($B61,RD_15[#All],KD$2,0)/KD$1</f>
        <v>3.3885109599395311</v>
      </c>
      <c r="KE61" s="62">
        <f>VLOOKUP($B61,RD_15[#All],KE$2,0)/KE$1</f>
        <v>3.493197278911564</v>
      </c>
      <c r="KF61" s="62">
        <f>VLOOKUP($B61,RD_15[#All],KF$2,0)/KF$1</f>
        <v>3.5386473429951688</v>
      </c>
      <c r="KG61" s="62">
        <f>VLOOKUP($B61,RD_15[#All],KG$2,0)/KG$1</f>
        <v>3.5037792894935751</v>
      </c>
      <c r="KH61" s="62">
        <f>VLOOKUP($B61,RD_15[#All],KH$2,0)/KH$1</f>
        <v>3.5052910052910051</v>
      </c>
      <c r="KI61" s="62">
        <f>VLOOKUP($B61,RD_15[#All],KI$2,0)/KI$1</f>
        <v>3.5075396825396825</v>
      </c>
      <c r="KJ61" s="62">
        <f>VLOOKUP($B61,RD_15[#All],KJ$2,0)/KJ$1</f>
        <v>3.4523809523809526</v>
      </c>
      <c r="KK61" s="62">
        <f>VLOOKUP($B61,RD_15[#All],KK$2,0)/KK$1</f>
        <v>3.4539682539682537</v>
      </c>
      <c r="KL61" s="62">
        <f>VLOOKUP($B61,RD_15[#All],KL$2,0)/KL$1</f>
        <v>3.4296042617960425</v>
      </c>
      <c r="KM61" s="62">
        <f>VLOOKUP($B61,RD_15[#All],KM$2,0)/KM$1</f>
        <v>3.4832572298325721</v>
      </c>
      <c r="KN61" s="62">
        <f>VLOOKUP($B61,RD_15[#All],KN$2,0)/KN$1</f>
        <v>3.4383769434963978</v>
      </c>
      <c r="KO61" s="62">
        <f>VLOOKUP($B61,RD_15[#All],KO$2,0)/KO$1</f>
        <v>3.4463405384907091</v>
      </c>
      <c r="KP61" s="62">
        <f>VLOOKUP($B61,RD_15[#All],KP$2,0)/KP$1</f>
        <v>3.4827455441789912</v>
      </c>
      <c r="KQ61" s="62">
        <f>VLOOKUP($B61,RD_15[#All],KQ$2,0)/KQ$1</f>
        <v>3.5583246798200072</v>
      </c>
      <c r="KR61" s="62">
        <f>VLOOKUP($B61,RD_15[#All],KR$2,0)/KR$1</f>
        <v>3.4645430413348506</v>
      </c>
      <c r="KS61" s="62">
        <f>VLOOKUP($B61,RD_15[#All],KS$2,0)/KS$1</f>
        <v>3.4611300720515739</v>
      </c>
      <c r="KT61" s="62">
        <f>VLOOKUP($B61,RD_15[#All],KT$2,0)/KT$1</f>
        <v>3.5206674251042851</v>
      </c>
      <c r="KU61" s="62">
        <f>VLOOKUP($B61,RD_15[#All],KU$2,0)/KU$1</f>
        <v>3.4835039817974973</v>
      </c>
      <c r="KV61" s="62">
        <f>VLOOKUP($B61,RD_15[#All],KV$2,0)/KV$1</f>
        <v>3.5073375262054509</v>
      </c>
      <c r="KW61" s="62">
        <f>VLOOKUP($B61,RD_15[#All],KW$2,0)/KW$1</f>
        <v>3.5130830489192264</v>
      </c>
      <c r="KX61" s="62">
        <f>VLOOKUP($B61,RD_15[#All],KX$2,0)/KX$1</f>
        <v>3.546107331821617</v>
      </c>
      <c r="KY61" s="62">
        <f>VLOOKUP($B61,RD_15[#All],KY$2,0)/KY$1</f>
        <v>3.5420634920634924</v>
      </c>
      <c r="KZ61" s="62">
        <f>VLOOKUP($B61,RD_15[#All],KZ$2,0)/KZ$1</f>
        <v>3.4952380952380953</v>
      </c>
      <c r="LA61" s="62">
        <f>VLOOKUP($B61,RD_15[#All],LA$2,0)/LA$1</f>
        <v>3.4780219780219781</v>
      </c>
      <c r="LB61" s="62">
        <f>VLOOKUP($B61,RD_15[#All],LB$2,0)/LB$1</f>
        <v>3.420244351921371</v>
      </c>
      <c r="LC61" s="62">
        <f>VLOOKUP($B61,RD_15[#All],LC$2,0)/LC$1</f>
        <v>3.5194444444444444</v>
      </c>
      <c r="LD61" s="62">
        <f>VLOOKUP($B61,RD_15[#All],LD$2,0)/LD$1</f>
        <v>3.4910667563728786</v>
      </c>
      <c r="LE61" s="62">
        <f>VLOOKUP($B61,RD_15[#All],LE$2,0)/LE$1</f>
        <v>3.4484563055991626</v>
      </c>
      <c r="LF61" s="62">
        <f>VLOOKUP($B61,RD_15[#All],LF$2,0)/LF$1</f>
        <v>3.4237870972564846</v>
      </c>
      <c r="LG61" s="62">
        <f>VLOOKUP($B61,RD_15[#All],LG$2,0)/LG$1</f>
        <v>3.4531746031746033</v>
      </c>
      <c r="LH61" s="62">
        <f>VLOOKUP($B61,RD_15[#All],LH$2,0)/LH$1</f>
        <v>3.3937866644633563</v>
      </c>
      <c r="LI61" s="62">
        <f>VLOOKUP($B61,RD_15[#All],LI$2,0)/LI$1</f>
        <v>3.4361217014278234</v>
      </c>
      <c r="LJ61" s="62">
        <f>VLOOKUP($B61,RD_15[#All],LJ$2,0)/LJ$1</f>
        <v>3.4583273868988158</v>
      </c>
      <c r="LK61" s="62">
        <f>VLOOKUP($B61,RD_15[#All],LK$2,0)/LK$1</f>
        <v>3.4375981161695446</v>
      </c>
      <c r="LL61" s="62">
        <f>VLOOKUP($B61,RD_15[#All],LL$2,0)/LL$1</f>
        <v>3.4415227629513341</v>
      </c>
      <c r="LM61" s="62">
        <f>VLOOKUP($B61,RD_15[#All],LM$2,0)/LM$1</f>
        <v>3.5134933094116767</v>
      </c>
      <c r="LN61" s="62">
        <f>VLOOKUP($B61,RD_15[#All],LN$2,0)/LN$1</f>
        <v>3.4506989609030425</v>
      </c>
      <c r="LO61" s="62">
        <f>VLOOKUP($B61,RD_15[#All],LO$2,0)/LO$1</f>
        <v>3.4114524930851462</v>
      </c>
      <c r="LP61" s="62">
        <f>VLOOKUP($B61,RD_15[#All],LP$2,0)/LP$1</f>
        <v>3.4421021155715028</v>
      </c>
      <c r="LQ61" s="62">
        <f>VLOOKUP($B61,RD_15[#All],LQ$2,0)/LQ$1</f>
        <v>3.4290199596322042</v>
      </c>
      <c r="LR61" s="62">
        <f>VLOOKUP($B61,RD_15[#All],LR$2,0)/LR$1</f>
        <v>3.4032294236375868</v>
      </c>
      <c r="LS61" s="62">
        <f>VLOOKUP($B61,RD_15[#All],LS$2,0)/LS$1</f>
        <v>3.5325911873143143</v>
      </c>
      <c r="LT61" s="62">
        <f>VLOOKUP($B61,RD_15[#All],LT$2,0)/LT$1</f>
        <v>3.4195447409733122</v>
      </c>
      <c r="LU61" s="62">
        <f>VLOOKUP($B61,RD_15[#All],LU$2,0)/LU$1</f>
        <v>3.4784144427001569</v>
      </c>
      <c r="LV61" s="62">
        <f>VLOOKUP($B61,RD_15[#All],LV$2,0)/LV$1</f>
        <v>3.4164050235478807</v>
      </c>
      <c r="LW61" s="62">
        <f>VLOOKUP($B61,RD_15[#All],LW$2,0)/LW$1</f>
        <v>3.5459183673469385</v>
      </c>
      <c r="LX61" s="62">
        <f>VLOOKUP($B61,RD_15[#All],LX$2,0)/LX$1</f>
        <v>3.5321821036106749</v>
      </c>
      <c r="LY61" s="62">
        <f>VLOOKUP($B61,RD_15[#All],LY$2,0)/LY$1</f>
        <v>3.5133437990580849</v>
      </c>
      <c r="LZ61" s="62">
        <f>VLOOKUP($B61,RD_15[#All],LZ$2,0)/LZ$1</f>
        <v>3.4043507512895266</v>
      </c>
      <c r="MA61" s="62">
        <f>VLOOKUP($B61,RD_15[#All],MA$2,0)/MA$1</f>
        <v>3.4974209464005384</v>
      </c>
      <c r="MB61" s="62">
        <f>VLOOKUP($B61,RD_15[#All],MB$2,0)/MB$1</f>
        <v>3.4600433580025416</v>
      </c>
      <c r="MC61" s="62">
        <f>VLOOKUP($B61,RD_15[#All],MC$2,0)/MC$1</f>
        <v>3.3572549899080508</v>
      </c>
      <c r="MD61" s="62">
        <f>VLOOKUP($B61,RD_15[#All],MD$2,0)/MD$1</f>
        <v>3.4435972191074229</v>
      </c>
      <c r="ME61" s="62">
        <f>VLOOKUP($B61,RD_15[#All],ME$2,0)/ME$1</f>
        <v>3.4690139792180608</v>
      </c>
      <c r="MF61" s="62">
        <f>VLOOKUP($B61,RD_15[#All],MF$2,0)/MF$1</f>
        <v>3.4678926515661206</v>
      </c>
      <c r="MG61" s="62">
        <f>VLOOKUP($B61,RD_15[#All],MG$2,0)/MG$1</f>
        <v>3.4749943933617402</v>
      </c>
      <c r="MH61" s="62">
        <f>VLOOKUP($B61,RD_15[#All],MH$2,0)/MH$1</f>
        <v>3.5131195335276963</v>
      </c>
      <c r="MI61" s="62">
        <f>VLOOKUP($B61,RD_15[#All],MI$2,0)/MI$1</f>
        <v>3.4615384615384612</v>
      </c>
      <c r="MJ61" s="62">
        <f>VLOOKUP($B61,RD_15[#All],MJ$2,0)/MJ$1</f>
        <v>3.4948979591836733</v>
      </c>
      <c r="MK61" s="62">
        <f>VLOOKUP($B61,RD_15[#All],MK$2,0)/MK$1</f>
        <v>3.4929356357927785</v>
      </c>
      <c r="ML61" s="62">
        <f>VLOOKUP($B61,RD_15[#All],ML$2,0)/ML$1</f>
        <v>3.5194737235553561</v>
      </c>
      <c r="MM61" s="62">
        <f>VLOOKUP($B61,RD_15[#All],MM$2,0)/MM$1</f>
        <v>3.4673221515326778</v>
      </c>
      <c r="MN61" s="62">
        <f>VLOOKUP($B61,RD_15[#All],MN$2,0)/MN$1</f>
        <v>3.4835164835164836</v>
      </c>
      <c r="MO61" s="62">
        <f>VLOOKUP($B61,RD_15[#All],MO$2,0)/MO$1</f>
        <v>3.5227629513343799</v>
      </c>
      <c r="MP61" s="62">
        <f>VLOOKUP($B61,RD_15[#All],MP$2,0)/MP$1</f>
        <v>3.4354930783502216</v>
      </c>
      <c r="MQ61" s="62">
        <f>VLOOKUP($B61,RD_15[#All],MQ$2,0)/MQ$1</f>
        <v>3.4421021155715028</v>
      </c>
      <c r="MR61" s="62">
        <f>VLOOKUP($B61,RD_15[#All],MR$2,0)/MR$1</f>
        <v>3.4462136502952827</v>
      </c>
      <c r="MS61" s="62">
        <f>VLOOKUP($B61,RD_15[#All],MS$2,0)/MS$1</f>
        <v>3.4780219780219781</v>
      </c>
      <c r="MT61" s="62">
        <f>VLOOKUP($B61,RD_15[#All],MT$2,0)/MT$1</f>
        <v>3.4765234765234769</v>
      </c>
      <c r="MU61" s="62">
        <f>VLOOKUP($B61,RD_15[#All],MU$2,0)/MU$1</f>
        <v>3.4862076698811393</v>
      </c>
      <c r="MV61" s="62">
        <f>VLOOKUP($B61,RD_15[#All],MV$2,0)/MV$1</f>
        <v>3.4408448694162983</v>
      </c>
      <c r="MW61" s="62">
        <f>VLOOKUP($B61,RD_15[#All],MW$2,0)/MW$1</f>
        <v>3.4101255886970172</v>
      </c>
      <c r="MX61" s="62">
        <f>VLOOKUP($B61,RD_15[#All],MX$2,0)/MX$1</f>
        <v>3.4708828586379603</v>
      </c>
      <c r="MY61" s="62">
        <f>VLOOKUP($B61,RD_15[#All],MY$2,0)/MY$1</f>
        <v>3.4218995290423861</v>
      </c>
      <c r="MZ61" s="62">
        <f>VLOOKUP($B61,RD_15[#All],MZ$2,0)/MZ$1</f>
        <v>3.4591836734693877</v>
      </c>
      <c r="NA61" s="62">
        <f>VLOOKUP($B61,RD_15[#All],NA$2,0)/NA$1</f>
        <v>3.4900437907956703</v>
      </c>
      <c r="NB61" s="62">
        <f>VLOOKUP($B61,RD_15[#All],NB$2,0)/NB$1</f>
        <v>3.5023547880690735</v>
      </c>
      <c r="NC61" s="62">
        <f>VLOOKUP($B61,RD_15[#All],NC$2,0)/NC$1</f>
        <v>3.5039246467817895</v>
      </c>
      <c r="ND61" s="62">
        <f>VLOOKUP($B61,RD_15[#All],ND$2,0)/ND$1</f>
        <v>3.5302197802197801</v>
      </c>
      <c r="NE61" s="62">
        <f>IFERROR(AVERAGEIF(Inv_SY_B20[[#This Row],[BLK1_INV1]:[BLK12_INV31]],"&gt;"&amp;0.1,Inv_SY_B20[[#This Row],[BLK1_INV1]:[BLK12_INV31]]),"")</f>
        <v>3.4836150770678485</v>
      </c>
    </row>
    <row r="62" spans="2:369" x14ac:dyDescent="0.35">
      <c r="B62" s="86">
        <f t="shared" si="8"/>
        <v>45803</v>
      </c>
      <c r="C62" s="62">
        <f>VLOOKUP($B62,RD_15[#All],C$2,0)/C$1</f>
        <v>2.066985645933014</v>
      </c>
      <c r="D62" s="62">
        <f>VLOOKUP($B62,RD_15[#All],D$2,0)/D$1</f>
        <v>2.0311004784688995</v>
      </c>
      <c r="E62" s="62">
        <f>VLOOKUP($B62,RD_15[#All],E$2,0)/E$1</f>
        <v>2.1037878787878785</v>
      </c>
      <c r="F62" s="62">
        <f>VLOOKUP($B62,RD_15[#All],F$2,0)/F$1</f>
        <v>2.10530303030303</v>
      </c>
      <c r="G62" s="62">
        <f>VLOOKUP($B62,RD_15[#All],G$2,0)/G$1</f>
        <v>2.0689393939393943</v>
      </c>
      <c r="H62" s="62">
        <f>VLOOKUP($B62,RD_15[#All],H$2,0)/H$1</f>
        <v>1.9848139711465451</v>
      </c>
      <c r="I62" s="62">
        <f>VLOOKUP($B62,RD_15[#All],I$2,0)/I$1</f>
        <v>2.1698546289211937</v>
      </c>
      <c r="J62" s="62">
        <f>VLOOKUP($B62,RD_15[#All],J$2,0)/J$1</f>
        <v>2.0113636363636362</v>
      </c>
      <c r="K62" s="62">
        <f>VLOOKUP($B62,RD_15[#All],K$2,0)/K$1</f>
        <v>2.1143939393939397</v>
      </c>
      <c r="L62" s="62">
        <f>VLOOKUP($B62,RD_15[#All],L$2,0)/L$1</f>
        <v>2.1121212121212123</v>
      </c>
      <c r="M62" s="62">
        <f>VLOOKUP($B62,RD_15[#All],M$2,0)/M$1</f>
        <v>2.1295454545454549</v>
      </c>
      <c r="N62" s="62">
        <f>VLOOKUP($B62,RD_15[#All],N$2,0)/N$1</f>
        <v>2.1113636363636363</v>
      </c>
      <c r="O62" s="62">
        <f>VLOOKUP($B62,RD_15[#All],O$2,0)/O$1</f>
        <v>2.1204545454545451</v>
      </c>
      <c r="P62" s="62">
        <f>VLOOKUP($B62,RD_15[#All],P$2,0)/P$1</f>
        <v>2.1204545454545451</v>
      </c>
      <c r="Q62" s="62">
        <f>VLOOKUP($B62,RD_15[#All],Q$2,0)/Q$1</f>
        <v>2.1545454545454543</v>
      </c>
      <c r="R62" s="62">
        <f>VLOOKUP($B62,RD_15[#All],R$2,0)/R$1</f>
        <v>2.1454545454545455</v>
      </c>
      <c r="S62" s="62">
        <f>VLOOKUP($B62,RD_15[#All],S$2,0)/S$1</f>
        <v>2.1076555023923444</v>
      </c>
      <c r="T62" s="62">
        <f>VLOOKUP($B62,RD_15[#All],T$2,0)/T$1</f>
        <v>2.1547049441786283</v>
      </c>
      <c r="U62" s="62">
        <f>VLOOKUP($B62,RD_15[#All],U$2,0)/U$1</f>
        <v>2.1363636363636362</v>
      </c>
      <c r="V62" s="62">
        <f>VLOOKUP($B62,RD_15[#All],V$2,0)/V$1</f>
        <v>2.1568181818181817</v>
      </c>
      <c r="W62" s="62">
        <f>VLOOKUP($B62,RD_15[#All],W$2,0)/W$1</f>
        <v>2.2250000000000001</v>
      </c>
      <c r="X62" s="62">
        <f>VLOOKUP($B62,RD_15[#All],X$2,0)/X$1</f>
        <v>2.1931818181818183</v>
      </c>
      <c r="Y62" s="62">
        <f>VLOOKUP($B62,RD_15[#All],Y$2,0)/Y$1</f>
        <v>2.2189393939393938</v>
      </c>
      <c r="Z62" s="62">
        <f>VLOOKUP($B62,RD_15[#All],Z$2,0)/Z$1</f>
        <v>2.2159090909090908</v>
      </c>
      <c r="AA62" s="62">
        <f>VLOOKUP($B62,RD_15[#All],AA$2,0)/AA$1</f>
        <v>2.1946969696969698</v>
      </c>
      <c r="AB62" s="62">
        <f>VLOOKUP($B62,RD_15[#All],AB$2,0)/AB$1</f>
        <v>2.1674242424242425</v>
      </c>
      <c r="AC62" s="62">
        <f>VLOOKUP($B62,RD_15[#All],AC$2,0)/AC$1</f>
        <v>2.2181818181818183</v>
      </c>
      <c r="AD62" s="62">
        <f>VLOOKUP($B62,RD_15[#All],AD$2,0)/AD$1</f>
        <v>2.1939393939393943</v>
      </c>
      <c r="AE62" s="62">
        <f>VLOOKUP($B62,RD_15[#All],AE$2,0)/AE$1</f>
        <v>2.2484848484848485</v>
      </c>
      <c r="AF62" s="62">
        <f>VLOOKUP($B62,RD_15[#All],AF$2,0)/AF$1</f>
        <v>2.2356060606060608</v>
      </c>
      <c r="AG62" s="62">
        <f>VLOOKUP($B62,RD_15[#All],AG$2,0)/AG$1</f>
        <v>2.1901515151515154</v>
      </c>
      <c r="AH62" s="62">
        <f>VLOOKUP($B62,RD_15[#All],AH$2,0)/AH$1</f>
        <v>2.1787878787878792</v>
      </c>
      <c r="AI62" s="62">
        <f>VLOOKUP($B62,RD_15[#All],AI$2,0)/AI$1</f>
        <v>2.081818181818182</v>
      </c>
      <c r="AJ62" s="62">
        <f>VLOOKUP($B62,RD_15[#All],AJ$2,0)/AJ$1</f>
        <v>2.0645933014354063</v>
      </c>
      <c r="AK62" s="62">
        <f>VLOOKUP($B62,RD_15[#All],AK$2,0)/AK$1</f>
        <v>2.0773524720893142</v>
      </c>
      <c r="AL62" s="62">
        <f>VLOOKUP($B62,RD_15[#All],AL$2,0)/AL$1</f>
        <v>2.0988835725677828</v>
      </c>
      <c r="AM62" s="62">
        <f>VLOOKUP($B62,RD_15[#All],AM$2,0)/AM$1</f>
        <v>2.127591706539075</v>
      </c>
      <c r="AN62" s="62">
        <f>VLOOKUP($B62,RD_15[#All],AN$2,0)/AN$1</f>
        <v>2.1283891547049438</v>
      </c>
      <c r="AO62" s="62">
        <f>VLOOKUP($B62,RD_15[#All],AO$2,0)/AO$1</f>
        <v>2.0787878787878786</v>
      </c>
      <c r="AP62" s="62">
        <f>VLOOKUP($B62,RD_15[#All],AP$2,0)/AP$1</f>
        <v>2.13237639553429</v>
      </c>
      <c r="AQ62" s="62">
        <f>VLOOKUP($B62,RD_15[#All],AQ$2,0)/AQ$1</f>
        <v>2.0878787878787879</v>
      </c>
      <c r="AR62" s="62">
        <f>VLOOKUP($B62,RD_15[#All],AR$2,0)/AR$1</f>
        <v>2.1340941512125537</v>
      </c>
      <c r="AS62" s="62">
        <f>VLOOKUP($B62,RD_15[#All],AS$2,0)/AS$1</f>
        <v>2.1865464632454925</v>
      </c>
      <c r="AT62" s="62">
        <f>VLOOKUP($B62,RD_15[#All],AT$2,0)/AT$1</f>
        <v>2.1630116959064325</v>
      </c>
      <c r="AU62" s="62">
        <f>VLOOKUP($B62,RD_15[#All],AU$2,0)/AU$1</f>
        <v>2.1959064327485378</v>
      </c>
      <c r="AV62" s="62">
        <f>VLOOKUP($B62,RD_15[#All],AV$2,0)/AV$1</f>
        <v>2.2496382054992763</v>
      </c>
      <c r="AW62" s="62">
        <f>VLOOKUP($B62,RD_15[#All],AW$2,0)/AW$1</f>
        <v>2.2446380697050938</v>
      </c>
      <c r="AX62" s="62">
        <f>VLOOKUP($B62,RD_15[#All],AX$2,0)/AX$1</f>
        <v>2.2338709677419351</v>
      </c>
      <c r="AY62" s="62">
        <f>VLOOKUP($B62,RD_15[#All],AY$2,0)/AY$1</f>
        <v>2.1735941320293399</v>
      </c>
      <c r="AZ62" s="62">
        <f>VLOOKUP($B62,RD_15[#All],AZ$2,0)/AZ$1</f>
        <v>2.2016748080949058</v>
      </c>
      <c r="BA62" s="62">
        <f>VLOOKUP($B62,RD_15[#All],BA$2,0)/BA$1</f>
        <v>2.2060117302052782</v>
      </c>
      <c r="BB62" s="62">
        <f>VLOOKUP($B62,RD_15[#All],BB$2,0)/BB$1</f>
        <v>2.1544597534445251</v>
      </c>
      <c r="BC62" s="62">
        <f>VLOOKUP($B62,RD_15[#All],BC$2,0)/BC$1</f>
        <v>2.1277056277056277</v>
      </c>
      <c r="BD62" s="62">
        <f>VLOOKUP($B62,RD_15[#All],BD$2,0)/BD$1</f>
        <v>2.1076604554865424</v>
      </c>
      <c r="BE62" s="62">
        <f>VLOOKUP($B62,RD_15[#All],BE$2,0)/BE$1</f>
        <v>2.0911602209944751</v>
      </c>
      <c r="BF62" s="62">
        <f>VLOOKUP($B62,RD_15[#All],BF$2,0)/BF$1</f>
        <v>2.1385584324702589</v>
      </c>
      <c r="BG62" s="62">
        <f>VLOOKUP($B62,RD_15[#All],BG$2,0)/BG$1</f>
        <v>2.1606182795698925</v>
      </c>
      <c r="BH62" s="62">
        <f>VLOOKUP($B62,RD_15[#All],BH$2,0)/BH$1</f>
        <v>2.0575035063113605</v>
      </c>
      <c r="BI62" s="62">
        <f>VLOOKUP($B62,RD_15[#All],BI$2,0)/BI$1</f>
        <v>2.070287539936102</v>
      </c>
      <c r="BJ62" s="62">
        <f>VLOOKUP($B62,RD_15[#All],BJ$2,0)/BJ$1</f>
        <v>2.0549374130737132</v>
      </c>
      <c r="BK62" s="62">
        <f>VLOOKUP($B62,RD_15[#All],BK$2,0)/BK$1</f>
        <v>2.1181818181818182</v>
      </c>
      <c r="BL62" s="62">
        <f>VLOOKUP($B62,RD_15[#All],BL$2,0)/BL$1</f>
        <v>2.1178343949044587</v>
      </c>
      <c r="BM62" s="62">
        <f>VLOOKUP($B62,RD_15[#All],BM$2,0)/BM$1</f>
        <v>2.1370967741935485</v>
      </c>
      <c r="BN62" s="62">
        <f>VLOOKUP($B62,RD_15[#All],BN$2,0)/BN$1</f>
        <v>2.2912353347135954</v>
      </c>
      <c r="BO62" s="62">
        <f>VLOOKUP($B62,RD_15[#All],BO$2,0)/BO$1</f>
        <v>2.2487922705314012</v>
      </c>
      <c r="BP62" s="62">
        <f>VLOOKUP($B62,RD_15[#All],BP$2,0)/BP$1</f>
        <v>2.2748355832467984</v>
      </c>
      <c r="BQ62" s="62">
        <f>VLOOKUP($B62,RD_15[#All],BQ$2,0)/BQ$1</f>
        <v>2.2681159420289854</v>
      </c>
      <c r="BR62" s="62">
        <f>VLOOKUP($B62,RD_15[#All],BR$2,0)/BR$1</f>
        <v>2.3057280883367839</v>
      </c>
      <c r="BS62" s="62">
        <f>VLOOKUP($B62,RD_15[#All],BS$2,0)/BS$1</f>
        <v>2.2554000345602212</v>
      </c>
      <c r="BT62" s="62">
        <f>VLOOKUP($B62,RD_15[#All],BT$2,0)/BT$1</f>
        <v>2.24775707384403</v>
      </c>
      <c r="BU62" s="62">
        <f>VLOOKUP($B62,RD_15[#All],BU$2,0)/BU$1</f>
        <v>2.3043478260869561</v>
      </c>
      <c r="BV62" s="62">
        <f>VLOOKUP($B62,RD_15[#All],BV$2,0)/BV$1</f>
        <v>2.318495514147688</v>
      </c>
      <c r="BW62" s="62">
        <f>VLOOKUP($B62,RD_15[#All],BW$2,0)/BW$1</f>
        <v>2.2646652864044166</v>
      </c>
      <c r="BX62" s="62">
        <f>VLOOKUP($B62,RD_15[#All],BX$2,0)/BX$1</f>
        <v>2.2472613458528952</v>
      </c>
      <c r="BY62" s="62">
        <f>VLOOKUP($B62,RD_15[#All],BY$2,0)/BY$1</f>
        <v>2.2632850241545892</v>
      </c>
      <c r="BZ62" s="62">
        <f>VLOOKUP($B62,RD_15[#All],BZ$2,0)/BZ$1</f>
        <v>2.2579365079365079</v>
      </c>
      <c r="CA62" s="62">
        <f>VLOOKUP($B62,RD_15[#All],CA$2,0)/CA$1</f>
        <v>2.2334054834054835</v>
      </c>
      <c r="CB62" s="62">
        <f>VLOOKUP($B62,RD_15[#All],CB$2,0)/CB$1</f>
        <v>2.2449965493443753</v>
      </c>
      <c r="CC62" s="62">
        <f>VLOOKUP($B62,RD_15[#All],CC$2,0)/CC$1</f>
        <v>2.2902001380262251</v>
      </c>
      <c r="CD62" s="62">
        <f>VLOOKUP($B62,RD_15[#All],CD$2,0)/CD$1</f>
        <v>2.2929606625258798</v>
      </c>
      <c r="CE62" s="62">
        <f>VLOOKUP($B62,RD_15[#All],CE$2,0)/CE$1</f>
        <v>2.2135955831608003</v>
      </c>
      <c r="CF62" s="62">
        <f>VLOOKUP($B62,RD_15[#All],CF$2,0)/CF$1</f>
        <v>2.2913359788359791</v>
      </c>
      <c r="CG62" s="62">
        <f>VLOOKUP($B62,RD_15[#All],CG$2,0)/CG$1</f>
        <v>2.3057280883367839</v>
      </c>
      <c r="CH62" s="62">
        <f>VLOOKUP($B62,RD_15[#All],CH$2,0)/CH$1</f>
        <v>2.2835497835497836</v>
      </c>
      <c r="CI62" s="62">
        <f>VLOOKUP($B62,RD_15[#All],CI$2,0)/CI$1</f>
        <v>2.3236714975845407</v>
      </c>
      <c r="CJ62" s="62">
        <f>VLOOKUP($B62,RD_15[#All],CJ$2,0)/CJ$1</f>
        <v>2.3008658008658007</v>
      </c>
      <c r="CK62" s="62">
        <f>VLOOKUP($B62,RD_15[#All],CK$2,0)/CK$1</f>
        <v>2.3026695526695526</v>
      </c>
      <c r="CL62" s="62">
        <f>VLOOKUP($B62,RD_15[#All],CL$2,0)/CL$1</f>
        <v>2.277518576118887</v>
      </c>
      <c r="CM62" s="62">
        <f>VLOOKUP($B62,RD_15[#All],CM$2,0)/CM$1</f>
        <v>2.2902001380262251</v>
      </c>
      <c r="CN62" s="62">
        <f>VLOOKUP($B62,RD_15[#All],CN$2,0)/CN$1</f>
        <v>2.2753623188405796</v>
      </c>
      <c r="CO62" s="62">
        <f>VLOOKUP($B62,RD_15[#All],CO$2,0)/CO$1</f>
        <v>2.2746721877156659</v>
      </c>
      <c r="CP62" s="62">
        <f>VLOOKUP($B62,RD_15[#All],CP$2,0)/CP$1</f>
        <v>2.2111801242236022</v>
      </c>
      <c r="CQ62" s="62">
        <f>VLOOKUP($B62,RD_15[#All],CQ$2,0)/CQ$1</f>
        <v>2.2408557625948928</v>
      </c>
      <c r="CR62" s="62">
        <f>VLOOKUP($B62,RD_15[#All],CR$2,0)/CR$1</f>
        <v>2.2636300897170463</v>
      </c>
      <c r="CS62" s="62">
        <f>VLOOKUP($B62,RD_15[#All],CS$2,0)/CS$1</f>
        <v>2.2822636300897168</v>
      </c>
      <c r="CT62" s="62">
        <f>VLOOKUP($B62,RD_15[#All],CT$2,0)/CT$1</f>
        <v>2.2984817115251897</v>
      </c>
      <c r="CU62" s="62">
        <f>VLOOKUP($B62,RD_15[#All],CU$2,0)/CU$1</f>
        <v>2.2936507936507935</v>
      </c>
      <c r="CV62" s="62">
        <f>VLOOKUP($B62,RD_15[#All],CV$2,0)/CV$1</f>
        <v>2.289510006901311</v>
      </c>
      <c r="CW62" s="62">
        <f>VLOOKUP($B62,RD_15[#All],CW$2,0)/CW$1</f>
        <v>2.2798481711525191</v>
      </c>
      <c r="CX62" s="62">
        <f>VLOOKUP($B62,RD_15[#All],CX$2,0)/CX$1</f>
        <v>2.2200577200577203</v>
      </c>
      <c r="CY62" s="62">
        <f>VLOOKUP($B62,RD_15[#All],CY$2,0)/CY$1</f>
        <v>2.208513708513709</v>
      </c>
      <c r="CZ62" s="62">
        <f>VLOOKUP($B62,RD_15[#All],CZ$2,0)/CZ$1</f>
        <v>2.2788129744651484</v>
      </c>
      <c r="DA62" s="62">
        <f>VLOOKUP($B62,RD_15[#All],DA$2,0)/DA$1</f>
        <v>2.2166753336800138</v>
      </c>
      <c r="DB62" s="62">
        <f>VLOOKUP($B62,RD_15[#All],DB$2,0)/DB$1</f>
        <v>2.3026224982746721</v>
      </c>
      <c r="DC62" s="62">
        <f>VLOOKUP($B62,RD_15[#All],DC$2,0)/DC$1</f>
        <v>2.3775017253278121</v>
      </c>
      <c r="DD62" s="62">
        <f>VLOOKUP($B62,RD_15[#All],DD$2,0)/DD$1</f>
        <v>2.2732919254658381</v>
      </c>
      <c r="DE62" s="62">
        <f>VLOOKUP($B62,RD_15[#All],DE$2,0)/DE$1</f>
        <v>2.3236714975845407</v>
      </c>
      <c r="DF62" s="62">
        <f>VLOOKUP($B62,RD_15[#All],DF$2,0)/DF$1</f>
        <v>2.2767425810904069</v>
      </c>
      <c r="DG62" s="62">
        <f>VLOOKUP($B62,RD_15[#All],DG$2,0)/DG$1</f>
        <v>2.2405106970324358</v>
      </c>
      <c r="DH62" s="62">
        <f>VLOOKUP($B62,RD_15[#All],DH$2,0)/DH$1</f>
        <v>2.3405797101449273</v>
      </c>
      <c r="DI62" s="62">
        <f>VLOOKUP($B62,RD_15[#All],DI$2,0)/DI$1</f>
        <v>2.3302277432712213</v>
      </c>
      <c r="DJ62" s="62">
        <f>VLOOKUP($B62,RD_15[#All],DJ$2,0)/DJ$1</f>
        <v>2.3364389233954452</v>
      </c>
      <c r="DK62" s="62">
        <f>VLOOKUP($B62,RD_15[#All],DK$2,0)/DK$1</f>
        <v>2.31859410430839</v>
      </c>
      <c r="DL62" s="62">
        <f>VLOOKUP($B62,RD_15[#All],DL$2,0)/DL$1</f>
        <v>2.2990620490620488</v>
      </c>
      <c r="DM62" s="62">
        <f>VLOOKUP($B62,RD_15[#All],DM$2,0)/DM$1</f>
        <v>2.2646652864044166</v>
      </c>
      <c r="DN62" s="62">
        <f>VLOOKUP($B62,RD_15[#All],DN$2,0)/DN$1</f>
        <v>2.3302277432712213</v>
      </c>
      <c r="DO62" s="62">
        <f>VLOOKUP($B62,RD_15[#All],DO$2,0)/DO$1</f>
        <v>2.308488612836439</v>
      </c>
      <c r="DP62" s="62">
        <f>VLOOKUP($B62,RD_15[#All],DP$2,0)/DP$1</f>
        <v>2.3019323671497585</v>
      </c>
      <c r="DQ62" s="62">
        <f>VLOOKUP($B62,RD_15[#All],DQ$2,0)/DQ$1</f>
        <v>2.2850241545893719</v>
      </c>
      <c r="DR62" s="62">
        <f>VLOOKUP($B62,RD_15[#All],DR$2,0)/DR$1</f>
        <v>2.2401656314699792</v>
      </c>
      <c r="DS62" s="62">
        <f>VLOOKUP($B62,RD_15[#All],DS$2,0)/DS$1</f>
        <v>2.2881297446514837</v>
      </c>
      <c r="DT62" s="62">
        <f>VLOOKUP($B62,RD_15[#All],DT$2,0)/DT$1</f>
        <v>2.3146997929606621</v>
      </c>
      <c r="DU62" s="62">
        <f>VLOOKUP($B62,RD_15[#All],DU$2,0)/DU$1</f>
        <v>2.2860750360750361</v>
      </c>
      <c r="DV62" s="62">
        <f>VLOOKUP($B62,RD_15[#All],DV$2,0)/DV$1</f>
        <v>2.2968975468975472</v>
      </c>
      <c r="DW62" s="62">
        <f>VLOOKUP($B62,RD_15[#All],DW$2,0)/DW$1</f>
        <v>2.3243616287094548</v>
      </c>
      <c r="DX62" s="62">
        <f>VLOOKUP($B62,RD_15[#All],DX$2,0)/DX$1</f>
        <v>2.3271221532091095</v>
      </c>
      <c r="DY62" s="62">
        <f>VLOOKUP($B62,RD_15[#All],DY$2,0)/DY$1</f>
        <v>2.2729468599033815</v>
      </c>
      <c r="DZ62" s="62">
        <f>VLOOKUP($B62,RD_15[#All],DZ$2,0)/DZ$1</f>
        <v>2.3267770876466525</v>
      </c>
      <c r="EA62" s="62">
        <f>VLOOKUP($B62,RD_15[#All],EA$2,0)/EA$1</f>
        <v>2.2836438923395441</v>
      </c>
      <c r="EB62" s="62">
        <f>VLOOKUP($B62,RD_15[#All],EB$2,0)/EB$1</f>
        <v>2.2884748102139407</v>
      </c>
      <c r="EC62" s="62">
        <f>VLOOKUP($B62,RD_15[#All],EC$2,0)/EC$1</f>
        <v>2.2815734989648035</v>
      </c>
      <c r="ED62" s="62">
        <f>VLOOKUP($B62,RD_15[#All],ED$2,0)/ED$1</f>
        <v>2.3050379572118702</v>
      </c>
      <c r="EE62" s="62">
        <f>VLOOKUP($B62,RD_15[#All],EE$2,0)/EE$1</f>
        <v>2.3171152518978606</v>
      </c>
      <c r="EF62" s="62">
        <f>VLOOKUP($B62,RD_15[#All],EF$2,0)/EF$1</f>
        <v>2.3398895790200136</v>
      </c>
      <c r="EG62" s="62">
        <f>VLOOKUP($B62,RD_15[#All],EG$2,0)/EG$1</f>
        <v>2.2864044168391993</v>
      </c>
      <c r="EH62" s="62">
        <f>VLOOKUP($B62,RD_15[#All],EH$2,0)/EH$1</f>
        <v>2.3198757763975153</v>
      </c>
      <c r="EI62" s="62">
        <f>VLOOKUP($B62,RD_15[#All],EI$2,0)/EI$1</f>
        <v>2.3575036075036078</v>
      </c>
      <c r="EJ62" s="62">
        <f>VLOOKUP($B62,RD_15[#All],EJ$2,0)/EJ$1</f>
        <v>2.298136645962733</v>
      </c>
      <c r="EK62" s="62">
        <f>VLOOKUP($B62,RD_15[#All],EK$2,0)/EK$1</f>
        <v>2.3187301587301588</v>
      </c>
      <c r="EL62" s="62">
        <f>VLOOKUP($B62,RD_15[#All],EL$2,0)/EL$1</f>
        <v>2.2843340234644582</v>
      </c>
      <c r="EM62" s="62">
        <f>VLOOKUP($B62,RD_15[#All],EM$2,0)/EM$1</f>
        <v>2.289510006901311</v>
      </c>
      <c r="EN62" s="62">
        <f>VLOOKUP($B62,RD_15[#All],EN$2,0)/EN$1</f>
        <v>2.3219461697722568</v>
      </c>
      <c r="EO62" s="62">
        <f>VLOOKUP($B62,RD_15[#All],EO$2,0)/EO$1</f>
        <v>2.339544513457557</v>
      </c>
      <c r="EP62" s="62">
        <f>VLOOKUP($B62,RD_15[#All],EP$2,0)/EP$1</f>
        <v>2.3178053830227743</v>
      </c>
      <c r="EQ62" s="62">
        <f>VLOOKUP($B62,RD_15[#All],EQ$2,0)/EQ$1</f>
        <v>2.3053830227743273</v>
      </c>
      <c r="ER62" s="62">
        <f>VLOOKUP($B62,RD_15[#All],ER$2,0)/ER$1</f>
        <v>2.3433402346445824</v>
      </c>
      <c r="ES62" s="62">
        <f>VLOOKUP($B62,RD_15[#All],ES$2,0)/ES$1</f>
        <v>2.3322981366459627</v>
      </c>
      <c r="ET62" s="62">
        <f>VLOOKUP($B62,RD_15[#All],ET$2,0)/ET$1</f>
        <v>2.3318903318903321</v>
      </c>
      <c r="EU62" s="62">
        <f>VLOOKUP($B62,RD_15[#All],EU$2,0)/EU$1</f>
        <v>2.3197751322751325</v>
      </c>
      <c r="EV62" s="62">
        <f>VLOOKUP($B62,RD_15[#All],EV$2,0)/EV$1</f>
        <v>2.2777777777777777</v>
      </c>
      <c r="EW62" s="62">
        <f>VLOOKUP($B62,RD_15[#All],EW$2,0)/EW$1</f>
        <v>2.3099206349206352</v>
      </c>
      <c r="EX62" s="62">
        <f>VLOOKUP($B62,RD_15[#All],EX$2,0)/EX$1</f>
        <v>2.3354037267080745</v>
      </c>
      <c r="EY62" s="62">
        <f>VLOOKUP($B62,RD_15[#All],EY$2,0)/EY$1</f>
        <v>2.3760393046107331</v>
      </c>
      <c r="EZ62" s="62">
        <f>VLOOKUP($B62,RD_15[#All],EZ$2,0)/EZ$1</f>
        <v>2.3191856452726016</v>
      </c>
      <c r="FA62" s="62">
        <f>VLOOKUP($B62,RD_15[#All],FA$2,0)/FA$1</f>
        <v>2.331262939958592</v>
      </c>
      <c r="FB62" s="62">
        <f>VLOOKUP($B62,RD_15[#All],FB$2,0)/FB$1</f>
        <v>2.3036576949620429</v>
      </c>
      <c r="FC62" s="62">
        <f>VLOOKUP($B62,RD_15[#All],FC$2,0)/FC$1</f>
        <v>2.3250517598343681</v>
      </c>
      <c r="FD62" s="62">
        <f>VLOOKUP($B62,RD_15[#All],FD$2,0)/FD$1</f>
        <v>2.329192546583851</v>
      </c>
      <c r="FE62" s="62">
        <f>VLOOKUP($B62,RD_15[#All],FE$2,0)/FE$1</f>
        <v>2.3278122843340237</v>
      </c>
      <c r="FF62" s="62">
        <f>VLOOKUP($B62,RD_15[#All],FF$2,0)/FF$1</f>
        <v>2.2912353347135954</v>
      </c>
      <c r="FG62" s="202">
        <f>VLOOKUP($B62,RD_15[#All],FG$2,0)/FG$1</f>
        <v>2.3022774327122155</v>
      </c>
      <c r="FH62" s="62">
        <f>VLOOKUP($B62,RD_15[#All],FH$2,0)/FH$1</f>
        <v>2.3071083505866112</v>
      </c>
      <c r="FI62" s="62">
        <f>VLOOKUP($B62,RD_15[#All],FI$2,0)/FI$1</f>
        <v>2.2643202208419599</v>
      </c>
      <c r="FJ62" s="62">
        <f>VLOOKUP($B62,RD_15[#All],FJ$2,0)/FJ$1</f>
        <v>2.354166666666667</v>
      </c>
      <c r="FK62" s="62">
        <f>VLOOKUP($B62,RD_15[#All],FK$2,0)/FK$1</f>
        <v>2.3778467908902692</v>
      </c>
      <c r="FL62" s="62">
        <f>VLOOKUP($B62,RD_15[#All],FL$2,0)/FL$1</f>
        <v>2.2943722943722946</v>
      </c>
      <c r="FM62" s="62">
        <f>VLOOKUP($B62,RD_15[#All],FM$2,0)/FM$1</f>
        <v>2.2573696145124713</v>
      </c>
      <c r="FN62" s="62">
        <f>VLOOKUP($B62,RD_15[#All],FN$2,0)/FN$1</f>
        <v>2.3095238095238093</v>
      </c>
      <c r="FO62" s="62">
        <f>VLOOKUP($B62,RD_15[#All],FO$2,0)/FO$1</f>
        <v>2.2815570672713528</v>
      </c>
      <c r="FP62" s="62">
        <f>VLOOKUP($B62,RD_15[#All],FP$2,0)/FP$1</f>
        <v>2.2902494331065757</v>
      </c>
      <c r="FQ62" s="62">
        <f>VLOOKUP($B62,RD_15[#All],FQ$2,0)/FQ$1</f>
        <v>2.3049886621315192</v>
      </c>
      <c r="FR62" s="62">
        <f>VLOOKUP($B62,RD_15[#All],FR$2,0)/FR$1</f>
        <v>2.2989417989417986</v>
      </c>
      <c r="FS62" s="62">
        <f>VLOOKUP($B62,RD_15[#All],FS$2,0)/FS$1</f>
        <v>2.2989417989417986</v>
      </c>
      <c r="FT62" s="62">
        <f>VLOOKUP($B62,RD_15[#All],FT$2,0)/FT$1</f>
        <v>2.330309901738473</v>
      </c>
      <c r="FU62" s="62">
        <f>VLOOKUP($B62,RD_15[#All],FU$2,0)/FU$1</f>
        <v>2.3526077097505667</v>
      </c>
      <c r="FV62" s="62">
        <f>VLOOKUP($B62,RD_15[#All],FV$2,0)/FV$1</f>
        <v>2.3231292517006801</v>
      </c>
      <c r="FW62" s="62">
        <f>VLOOKUP($B62,RD_15[#All],FW$2,0)/FW$1</f>
        <v>2.319349962207105</v>
      </c>
      <c r="FX62" s="62">
        <f>VLOOKUP($B62,RD_15[#All],FX$2,0)/FX$1</f>
        <v>2.3390022675736959</v>
      </c>
      <c r="FY62" s="62">
        <f>VLOOKUP($B62,RD_15[#All],FY$2,0)/FY$1</f>
        <v>2.3544973544973544</v>
      </c>
      <c r="FZ62" s="62">
        <f>VLOOKUP($B62,RD_15[#All],FZ$2,0)/FZ$1</f>
        <v>2.3067460317460315</v>
      </c>
      <c r="GA62" s="62">
        <f>VLOOKUP($B62,RD_15[#All],GA$2,0)/GA$1</f>
        <v>2.3399470899470902</v>
      </c>
      <c r="GB62" s="62">
        <f>VLOOKUP($B62,RD_15[#All],GB$2,0)/GB$1</f>
        <v>2.2821067821067822</v>
      </c>
      <c r="GC62" s="62">
        <f>VLOOKUP($B62,RD_15[#All],GC$2,0)/GC$1</f>
        <v>2.3480725623582761</v>
      </c>
      <c r="GD62" s="62">
        <f>VLOOKUP($B62,RD_15[#All],GD$2,0)/GD$1</f>
        <v>2.3348450491307631</v>
      </c>
      <c r="GE62" s="62">
        <f>VLOOKUP($B62,RD_15[#All],GE$2,0)/GE$1</f>
        <v>2.3544973544973544</v>
      </c>
      <c r="GF62" s="62">
        <f>VLOOKUP($B62,RD_15[#All],GF$2,0)/GF$1</f>
        <v>2.3348450491307631</v>
      </c>
      <c r="GG62" s="62">
        <f>VLOOKUP($B62,RD_15[#All],GG$2,0)/GG$1</f>
        <v>2.3140589569160994</v>
      </c>
      <c r="GH62" s="62">
        <f>VLOOKUP($B62,RD_15[#All],GH$2,0)/GH$1</f>
        <v>2.344293272864701</v>
      </c>
      <c r="GI62" s="62">
        <f>VLOOKUP($B62,RD_15[#All],GI$2,0)/GI$1</f>
        <v>2.3148148148148144</v>
      </c>
      <c r="GJ62" s="62">
        <f>VLOOKUP($B62,RD_15[#All],GJ$2,0)/GJ$1</f>
        <v>2.3367346938775508</v>
      </c>
      <c r="GK62" s="62">
        <f>VLOOKUP($B62,RD_15[#All],GK$2,0)/GK$1</f>
        <v>2.2705971277399843</v>
      </c>
      <c r="GL62" s="62">
        <f>VLOOKUP($B62,RD_15[#All],GL$2,0)/GL$1</f>
        <v>2.3291761148904002</v>
      </c>
      <c r="GM62" s="62">
        <f>VLOOKUP($B62,RD_15[#All],GM$2,0)/GM$1</f>
        <v>2.2955404383975808</v>
      </c>
      <c r="GN62" s="62">
        <f>VLOOKUP($B62,RD_15[#All],GN$2,0)/GN$1</f>
        <v>2.3238851095993951</v>
      </c>
      <c r="GO62" s="62">
        <f>VLOOKUP($B62,RD_15[#All],GO$2,0)/GO$1</f>
        <v>2.3146825396825395</v>
      </c>
      <c r="GP62" s="62">
        <f>VLOOKUP($B62,RD_15[#All],GP$2,0)/GP$1</f>
        <v>2.299206349206349</v>
      </c>
      <c r="GQ62" s="62">
        <f>VLOOKUP($B62,RD_15[#All],GQ$2,0)/GQ$1</f>
        <v>2.3432539682539684</v>
      </c>
      <c r="GR62" s="62">
        <f>VLOOKUP($B62,RD_15[#All],GR$2,0)/GR$1</f>
        <v>2.2520647054808545</v>
      </c>
      <c r="GS62" s="62">
        <f>VLOOKUP($B62,RD_15[#All],GS$2,0)/GS$1</f>
        <v>2.3136958710976834</v>
      </c>
      <c r="GT62" s="62">
        <f>VLOOKUP($B62,RD_15[#All],GT$2,0)/GT$1</f>
        <v>2.2868916797488228</v>
      </c>
      <c r="GU62" s="62">
        <f>VLOOKUP($B62,RD_15[#All],GU$2,0)/GU$1</f>
        <v>2.2972603675616585</v>
      </c>
      <c r="GV62" s="62">
        <f>VLOOKUP($B62,RD_15[#All],GV$2,0)/GV$1</f>
        <v>2.3076923076923079</v>
      </c>
      <c r="GW62" s="62">
        <f>VLOOKUP($B62,RD_15[#All],GW$2,0)/GW$1</f>
        <v>2.3297762478485367</v>
      </c>
      <c r="GX62" s="62">
        <f>VLOOKUP($B62,RD_15[#All],GX$2,0)/GX$1</f>
        <v>2.3008241758241761</v>
      </c>
      <c r="GY62" s="62">
        <f>VLOOKUP($B62,RD_15[#All],GY$2,0)/GY$1</f>
        <v>2.3247559893522629</v>
      </c>
      <c r="GZ62" s="62">
        <f>VLOOKUP($B62,RD_15[#All],GZ$2,0)/GZ$1</f>
        <v>2.3538461538461539</v>
      </c>
      <c r="HA62" s="62">
        <f>VLOOKUP($B62,RD_15[#All],HA$2,0)/HA$1</f>
        <v>2.354105521807385</v>
      </c>
      <c r="HB62" s="62">
        <f>VLOOKUP($B62,RD_15[#All],HB$2,0)/HB$1</f>
        <v>2.2877122877122882</v>
      </c>
      <c r="HC62" s="62">
        <f>VLOOKUP($B62,RD_15[#All],HC$2,0)/HC$1</f>
        <v>2.2987726559155131</v>
      </c>
      <c r="HD62" s="62">
        <f>VLOOKUP($B62,RD_15[#All],HD$2,0)/HD$1</f>
        <v>2.290498617029229</v>
      </c>
      <c r="HE62" s="62">
        <f>VLOOKUP($B62,RD_15[#All],HE$2,0)/HE$1</f>
        <v>2.2947239096307421</v>
      </c>
      <c r="HF62" s="62">
        <f>VLOOKUP($B62,RD_15[#All],HF$2,0)/HF$1</f>
        <v>2.367797947908445</v>
      </c>
      <c r="HG62" s="62">
        <f>VLOOKUP($B62,RD_15[#All],HG$2,0)/HG$1</f>
        <v>2.2795656724228155</v>
      </c>
      <c r="HH62" s="62">
        <f>VLOOKUP($B62,RD_15[#All],HH$2,0)/HH$1</f>
        <v>2.3025902668759812</v>
      </c>
      <c r="HI62" s="62">
        <f>VLOOKUP($B62,RD_15[#All],HI$2,0)/HI$1</f>
        <v>2.3147566718995289</v>
      </c>
      <c r="HJ62" s="62">
        <f>VLOOKUP($B62,RD_15[#All],HJ$2,0)/HJ$1</f>
        <v>2.3376948376948374</v>
      </c>
      <c r="HK62" s="62">
        <f>VLOOKUP($B62,RD_15[#All],HK$2,0)/HK$1</f>
        <v>2.322564653391721</v>
      </c>
      <c r="HL62" s="62">
        <f>VLOOKUP($B62,RD_15[#All],HL$2,0)/HL$1</f>
        <v>2.5815454386882957</v>
      </c>
      <c r="HM62" s="62">
        <f>VLOOKUP($B62,RD_15[#All],HM$2,0)/HM$1</f>
        <v>2.2671376242804815</v>
      </c>
      <c r="HN62" s="62">
        <f>VLOOKUP($B62,RD_15[#All],HN$2,0)/HN$1</f>
        <v>2.2529241687475356</v>
      </c>
      <c r="HO62" s="62">
        <f>VLOOKUP($B62,RD_15[#All],HO$2,0)/HO$1</f>
        <v>2.295965304244973</v>
      </c>
      <c r="HP62" s="62">
        <f>VLOOKUP($B62,RD_15[#All],HP$2,0)/HP$1</f>
        <v>2.2530499803227073</v>
      </c>
      <c r="HQ62" s="62">
        <f>VLOOKUP($B62,RD_15[#All],HQ$2,0)/HQ$1</f>
        <v>2.2007987429618958</v>
      </c>
      <c r="HR62" s="62">
        <f>VLOOKUP($B62,RD_15[#All],HR$2,0)/HR$1</f>
        <v>2.2061524334251605</v>
      </c>
      <c r="HS62" s="62">
        <f>VLOOKUP($B62,RD_15[#All],HS$2,0)/HS$1</f>
        <v>2.2716229348882413</v>
      </c>
      <c r="HT62" s="62">
        <f>VLOOKUP($B62,RD_15[#All],HT$2,0)/HT$1</f>
        <v>2.2324834978501786</v>
      </c>
      <c r="HU62" s="62">
        <f>VLOOKUP($B62,RD_15[#All],HU$2,0)/HU$1</f>
        <v>2.267732267732268</v>
      </c>
      <c r="HV62" s="62">
        <f>VLOOKUP($B62,RD_15[#All],HV$2,0)/HV$1</f>
        <v>2.2980590837733699</v>
      </c>
      <c r="HW62" s="62">
        <f>VLOOKUP($B62,RD_15[#All],HW$2,0)/HW$1</f>
        <v>2.3072998430141287</v>
      </c>
      <c r="HX62" s="62">
        <f>VLOOKUP($B62,RD_15[#All],HX$2,0)/HX$1</f>
        <v>2.2990580847723701</v>
      </c>
      <c r="HY62" s="62">
        <f>VLOOKUP($B62,RD_15[#All],HY$2,0)/HY$1</f>
        <v>2.3002354788069073</v>
      </c>
      <c r="HZ62" s="62">
        <f>VLOOKUP($B62,RD_15[#All],HZ$2,0)/HZ$1</f>
        <v>2.2288255961725345</v>
      </c>
      <c r="IA62" s="62">
        <f>VLOOKUP($B62,RD_15[#All],IA$2,0)/IA$1</f>
        <v>2.3367346938775508</v>
      </c>
      <c r="IB62" s="62">
        <f>VLOOKUP($B62,RD_15[#All],IB$2,0)/IB$1</f>
        <v>2.2815279958137098</v>
      </c>
      <c r="IC62" s="62">
        <f>VLOOKUP($B62,RD_15[#All],IC$2,0)/IC$1</f>
        <v>2.3335949764521193</v>
      </c>
      <c r="ID62" s="62">
        <f>VLOOKUP($B62,RD_15[#All],ID$2,0)/ID$1</f>
        <v>2.3072998430141287</v>
      </c>
      <c r="IE62" s="62">
        <f>VLOOKUP($B62,RD_15[#All],IE$2,0)/IE$1</f>
        <v>2.3069073783359495</v>
      </c>
      <c r="IF62" s="62">
        <f>VLOOKUP($B62,RD_15[#All],IF$2,0)/IF$1</f>
        <v>2.3245682888540027</v>
      </c>
      <c r="IG62" s="62">
        <f>VLOOKUP($B62,RD_15[#All],IG$2,0)/IG$1</f>
        <v>2.2867608581894294</v>
      </c>
      <c r="IH62" s="62">
        <f>VLOOKUP($B62,RD_15[#All],IH$2,0)/IH$1</f>
        <v>2.2587276668909317</v>
      </c>
      <c r="II62" s="62">
        <f>VLOOKUP($B62,RD_15[#All],II$2,0)/II$1</f>
        <v>2.2774164610899303</v>
      </c>
      <c r="IJ62" s="62">
        <f>VLOOKUP($B62,RD_15[#All],IJ$2,0)/IJ$1</f>
        <v>2.269193391642371</v>
      </c>
      <c r="IK62" s="62">
        <f>VLOOKUP($B62,RD_15[#All],IK$2,0)/IK$1</f>
        <v>2.3477237048665622</v>
      </c>
      <c r="IL62" s="62">
        <f>VLOOKUP($B62,RD_15[#All],IL$2,0)/IL$1</f>
        <v>2.3547880690737832</v>
      </c>
      <c r="IM62" s="62">
        <f>VLOOKUP($B62,RD_15[#All],IM$2,0)/IM$1</f>
        <v>2.2672684458398744</v>
      </c>
      <c r="IN62" s="62">
        <f>VLOOKUP($B62,RD_15[#All],IN$2,0)/IN$1</f>
        <v>2.2736787022501304</v>
      </c>
      <c r="IO62" s="62">
        <f>VLOOKUP($B62,RD_15[#All],IO$2,0)/IO$1</f>
        <v>2.3002354788069073</v>
      </c>
      <c r="IP62" s="62">
        <f>VLOOKUP($B62,RD_15[#All],IP$2,0)/IP$1</f>
        <v>2.2280780444045751</v>
      </c>
      <c r="IQ62" s="62">
        <f>VLOOKUP($B62,RD_15[#All],IQ$2,0)/IQ$1</f>
        <v>2.2802197802197801</v>
      </c>
      <c r="IR62" s="62">
        <f>VLOOKUP($B62,RD_15[#All],IR$2,0)/IR$1</f>
        <v>2.2407864244598938</v>
      </c>
      <c r="IS62" s="62">
        <f>VLOOKUP($B62,RD_15[#All],IS$2,0)/IS$1</f>
        <v>2.2994692382447486</v>
      </c>
      <c r="IT62" s="62">
        <f>VLOOKUP($B62,RD_15[#All],IT$2,0)/IT$1</f>
        <v>2.2624654257307317</v>
      </c>
      <c r="IU62" s="62">
        <f>VLOOKUP($B62,RD_15[#All],IU$2,0)/IU$1</f>
        <v>2.338341930178665</v>
      </c>
      <c r="IV62" s="62">
        <f>VLOOKUP($B62,RD_15[#All],IV$2,0)/IV$1</f>
        <v>2.301711893548628</v>
      </c>
      <c r="IW62" s="62">
        <f>VLOOKUP($B62,RD_15[#All],IW$2,0)/IW$1</f>
        <v>2.2740524781341107</v>
      </c>
      <c r="IX62" s="62">
        <f>VLOOKUP($B62,RD_15[#All],IX$2,0)/IX$1</f>
        <v>2.2875084099573892</v>
      </c>
      <c r="IY62" s="62">
        <f>VLOOKUP($B62,RD_15[#All],IY$2,0)/IY$1</f>
        <v>2.3005905658966883</v>
      </c>
      <c r="IZ62" s="62">
        <f>VLOOKUP($B62,RD_15[#All],IZ$2,0)/IZ$1</f>
        <v>2.2716569145140579</v>
      </c>
      <c r="JA62" s="62">
        <f>VLOOKUP($B62,RD_15[#All],JA$2,0)/JA$1</f>
        <v>2.2080715651461351</v>
      </c>
      <c r="JB62" s="62">
        <f>VLOOKUP($B62,RD_15[#All],JB$2,0)/JB$1</f>
        <v>2.2681045662412123</v>
      </c>
      <c r="JC62" s="62">
        <f>VLOOKUP($B62,RD_15[#All],JC$2,0)/JC$1</f>
        <v>2.2640497640497639</v>
      </c>
      <c r="JD62" s="62">
        <f>VLOOKUP($B62,RD_15[#All],JD$2,0)/JD$1</f>
        <v>2.3029909860693798</v>
      </c>
      <c r="JE62" s="62">
        <f>VLOOKUP($B62,RD_15[#All],JE$2,0)/JE$1</f>
        <v>2.3168498168498171</v>
      </c>
      <c r="JF62" s="62">
        <f>VLOOKUP($B62,RD_15[#All],JF$2,0)/JF$1</f>
        <v>2.2847466903841545</v>
      </c>
      <c r="JG62" s="62">
        <f>VLOOKUP($B62,RD_15[#All],JG$2,0)/JG$1</f>
        <v>2.3007487947481788</v>
      </c>
      <c r="JH62" s="62">
        <f>VLOOKUP($B62,RD_15[#All],JH$2,0)/JH$1</f>
        <v>2.3005565862708721</v>
      </c>
      <c r="JI62" s="62">
        <f>VLOOKUP($B62,RD_15[#All],JI$2,0)/JI$1</f>
        <v>2.2957477305303393</v>
      </c>
      <c r="JJ62" s="62">
        <f>VLOOKUP($B62,RD_15[#All],JJ$2,0)/JJ$1</f>
        <v>2.2926762678315473</v>
      </c>
      <c r="JK62" s="62">
        <f>VLOOKUP($B62,RD_15[#All],JK$2,0)/JK$1</f>
        <v>2.3055515912658775</v>
      </c>
      <c r="JL62" s="62">
        <f>VLOOKUP($B62,RD_15[#All],JL$2,0)/JL$1</f>
        <v>2.3240546218487395</v>
      </c>
      <c r="JM62" s="62">
        <f>VLOOKUP($B62,RD_15[#All],JM$2,0)/JM$1</f>
        <v>2.2427000130941468</v>
      </c>
      <c r="JN62" s="62">
        <f>VLOOKUP($B62,RD_15[#All],JN$2,0)/JN$1</f>
        <v>2.2455132806891598</v>
      </c>
      <c r="JO62" s="62">
        <f>VLOOKUP($B62,RD_15[#All],JO$2,0)/JO$1</f>
        <v>2.283619222207673</v>
      </c>
      <c r="JP62" s="62">
        <f>VLOOKUP($B62,RD_15[#All],JP$2,0)/JP$1</f>
        <v>2.254382522239665</v>
      </c>
      <c r="JQ62" s="62">
        <f>VLOOKUP($B62,RD_15[#All],JQ$2,0)/JQ$1</f>
        <v>2.2850165707308565</v>
      </c>
      <c r="JR62" s="62">
        <f>VLOOKUP($B62,RD_15[#All],JR$2,0)/JR$1</f>
        <v>2.3015873015873014</v>
      </c>
      <c r="JS62" s="62">
        <f>VLOOKUP($B62,RD_15[#All],JS$2,0)/JS$1</f>
        <v>2.2933588150979456</v>
      </c>
      <c r="JT62" s="62">
        <f>VLOOKUP($B62,RD_15[#All],JT$2,0)/JT$1</f>
        <v>2.3192596876807401</v>
      </c>
      <c r="JU62" s="62">
        <f>VLOOKUP($B62,RD_15[#All],JU$2,0)/JU$1</f>
        <v>2.2962751534180108</v>
      </c>
      <c r="JV62" s="62">
        <f>VLOOKUP($B62,RD_15[#All],JV$2,0)/JV$1</f>
        <v>2.2535903250188962</v>
      </c>
      <c r="JW62" s="62">
        <f>VLOOKUP($B62,RD_15[#All],JW$2,0)/JW$1</f>
        <v>2.2369614512471654</v>
      </c>
      <c r="JX62" s="62">
        <f>VLOOKUP($B62,RD_15[#All],JX$2,0)/JX$1</f>
        <v>2.234315948601663</v>
      </c>
      <c r="JY62" s="62">
        <f>VLOOKUP($B62,RD_15[#All],JY$2,0)/JY$1</f>
        <v>2.2535903250188962</v>
      </c>
      <c r="JZ62" s="62">
        <f>VLOOKUP($B62,RD_15[#All],JZ$2,0)/JZ$1</f>
        <v>2.2180650037792891</v>
      </c>
      <c r="KA62" s="62">
        <f>VLOOKUP($B62,RD_15[#All],KA$2,0)/KA$1</f>
        <v>2.2414965986394555</v>
      </c>
      <c r="KB62" s="62">
        <f>VLOOKUP($B62,RD_15[#All],KB$2,0)/KB$1</f>
        <v>2.2282690854119425</v>
      </c>
      <c r="KC62" s="62">
        <f>VLOOKUP($B62,RD_15[#All],KC$2,0)/KC$1</f>
        <v>2.1965230536659108</v>
      </c>
      <c r="KD62" s="62">
        <f>VLOOKUP($B62,RD_15[#All],KD$2,0)/KD$1</f>
        <v>2.2139077853363562</v>
      </c>
      <c r="KE62" s="62">
        <f>VLOOKUP($B62,RD_15[#All],KE$2,0)/KE$1</f>
        <v>2.278155706727135</v>
      </c>
      <c r="KF62" s="62">
        <f>VLOOKUP($B62,RD_15[#All],KF$2,0)/KF$1</f>
        <v>2.3043478260869561</v>
      </c>
      <c r="KG62" s="62">
        <f>VLOOKUP($B62,RD_15[#All],KG$2,0)/KG$1</f>
        <v>2.2743764172335599</v>
      </c>
      <c r="KH62" s="62">
        <f>VLOOKUP($B62,RD_15[#All],KH$2,0)/KH$1</f>
        <v>2.2709750566893421</v>
      </c>
      <c r="KI62" s="62">
        <f>VLOOKUP($B62,RD_15[#All],KI$2,0)/KI$1</f>
        <v>2.2944444444444447</v>
      </c>
      <c r="KJ62" s="62">
        <f>VLOOKUP($B62,RD_15[#All],KJ$2,0)/KJ$1</f>
        <v>2.2722222222222221</v>
      </c>
      <c r="KK62" s="62">
        <f>VLOOKUP($B62,RD_15[#All],KK$2,0)/KK$1</f>
        <v>2.0595238095238093</v>
      </c>
      <c r="KL62" s="62">
        <f>VLOOKUP($B62,RD_15[#All],KL$2,0)/KL$1</f>
        <v>2.2275494672754945</v>
      </c>
      <c r="KM62" s="62">
        <f>VLOOKUP($B62,RD_15[#All],KM$2,0)/KM$1</f>
        <v>2.2762557077625574</v>
      </c>
      <c r="KN62" s="62">
        <f>VLOOKUP($B62,RD_15[#All],KN$2,0)/KN$1</f>
        <v>2.2548350398179751</v>
      </c>
      <c r="KO62" s="62">
        <f>VLOOKUP($B62,RD_15[#All],KO$2,0)/KO$1</f>
        <v>2.2514220705346988</v>
      </c>
      <c r="KP62" s="62">
        <f>VLOOKUP($B62,RD_15[#All],KP$2,0)/KP$1</f>
        <v>2.2821387940841866</v>
      </c>
      <c r="KQ62" s="62">
        <f>VLOOKUP($B62,RD_15[#All],KQ$2,0)/KQ$1</f>
        <v>2.2177223952924892</v>
      </c>
      <c r="KR62" s="62">
        <f>VLOOKUP($B62,RD_15[#All],KR$2,0)/KR$1</f>
        <v>2.2605233219567693</v>
      </c>
      <c r="KS62" s="62">
        <f>VLOOKUP($B62,RD_15[#All],KS$2,0)/KS$1</f>
        <v>2.2578687902919983</v>
      </c>
      <c r="KT62" s="62">
        <f>VLOOKUP($B62,RD_15[#All],KT$2,0)/KT$1</f>
        <v>2.2923777019340159</v>
      </c>
      <c r="KU62" s="62">
        <f>VLOOKUP($B62,RD_15[#All],KU$2,0)/KU$1</f>
        <v>2.2836556693211985</v>
      </c>
      <c r="KV62" s="62">
        <f>VLOOKUP($B62,RD_15[#All],KV$2,0)/KV$1</f>
        <v>2.2834381551362686</v>
      </c>
      <c r="KW62" s="62">
        <f>VLOOKUP($B62,RD_15[#All],KW$2,0)/KW$1</f>
        <v>2.2855517633674634</v>
      </c>
      <c r="KX62" s="62">
        <f>VLOOKUP($B62,RD_15[#All],KX$2,0)/KX$1</f>
        <v>2.3170823885109599</v>
      </c>
      <c r="KY62" s="62">
        <f>VLOOKUP($B62,RD_15[#All],KY$2,0)/KY$1</f>
        <v>2.3035714285714284</v>
      </c>
      <c r="KZ62" s="62">
        <f>VLOOKUP($B62,RD_15[#All],KZ$2,0)/KZ$1</f>
        <v>2.2753968253968253</v>
      </c>
      <c r="LA62" s="62">
        <f>VLOOKUP($B62,RD_15[#All],LA$2,0)/LA$1</f>
        <v>2.3261381475667191</v>
      </c>
      <c r="LB62" s="62">
        <f>VLOOKUP($B62,RD_15[#All],LB$2,0)/LB$1</f>
        <v>2.2694696607740088</v>
      </c>
      <c r="LC62" s="62">
        <f>VLOOKUP($B62,RD_15[#All],LC$2,0)/LC$1</f>
        <v>2.3126984126984125</v>
      </c>
      <c r="LD62" s="62">
        <f>VLOOKUP($B62,RD_15[#All],LD$2,0)/LD$1</f>
        <v>2.2804066681617701</v>
      </c>
      <c r="LE62" s="62">
        <f>VLOOKUP($B62,RD_15[#All],LE$2,0)/LE$1</f>
        <v>2.2497570456754126</v>
      </c>
      <c r="LF62" s="62">
        <f>VLOOKUP($B62,RD_15[#All],LF$2,0)/LF$1</f>
        <v>2.2310682514764144</v>
      </c>
      <c r="LG62" s="62">
        <f>VLOOKUP($B62,RD_15[#All],LG$2,0)/LG$1</f>
        <v>2.2563492063492063</v>
      </c>
      <c r="LH62" s="62">
        <f>VLOOKUP($B62,RD_15[#All],LH$2,0)/LH$1</f>
        <v>2.214740147070974</v>
      </c>
      <c r="LI62" s="62">
        <f>VLOOKUP($B62,RD_15[#All],LI$2,0)/LI$1</f>
        <v>2.2792853405098299</v>
      </c>
      <c r="LJ62" s="62">
        <f>VLOOKUP($B62,RD_15[#All],LJ$2,0)/LJ$1</f>
        <v>2.275581561295847</v>
      </c>
      <c r="LK62" s="62">
        <f>VLOOKUP($B62,RD_15[#All],LK$2,0)/LK$1</f>
        <v>2.2295918367346941</v>
      </c>
      <c r="LL62" s="62">
        <f>VLOOKUP($B62,RD_15[#All],LL$2,0)/LL$1</f>
        <v>2.257849293563579</v>
      </c>
      <c r="LM62" s="62">
        <f>VLOOKUP($B62,RD_15[#All],LM$2,0)/LM$1</f>
        <v>2.3263811018913056</v>
      </c>
      <c r="LN62" s="62">
        <f>VLOOKUP($B62,RD_15[#All],LN$2,0)/LN$1</f>
        <v>2.2927412723331089</v>
      </c>
      <c r="LO62" s="62">
        <f>VLOOKUP($B62,RD_15[#All],LO$2,0)/LO$1</f>
        <v>2.2662031845705313</v>
      </c>
      <c r="LP62" s="62">
        <f>VLOOKUP($B62,RD_15[#All],LP$2,0)/LP$1</f>
        <v>2.2617178739627719</v>
      </c>
      <c r="LQ62" s="62">
        <f>VLOOKUP($B62,RD_15[#All],LQ$2,0)/LQ$1</f>
        <v>2.2703147192943107</v>
      </c>
      <c r="LR62" s="62">
        <f>VLOOKUP($B62,RD_15[#All],LR$2,0)/LR$1</f>
        <v>2.2819017716976897</v>
      </c>
      <c r="LS62" s="62">
        <f>VLOOKUP($B62,RD_15[#All],LS$2,0)/LS$1</f>
        <v>2.3173569101907865</v>
      </c>
      <c r="LT62" s="62">
        <f>VLOOKUP($B62,RD_15[#All],LT$2,0)/LT$1</f>
        <v>2.2488226059654628</v>
      </c>
      <c r="LU62" s="62">
        <f>VLOOKUP($B62,RD_15[#All],LU$2,0)/LU$1</f>
        <v>2.2912087912087911</v>
      </c>
      <c r="LV62" s="62">
        <f>VLOOKUP($B62,RD_15[#All],LV$2,0)/LV$1</f>
        <v>2.2884615384615383</v>
      </c>
      <c r="LW62" s="62">
        <f>VLOOKUP($B62,RD_15[#All],LW$2,0)/LW$1</f>
        <v>2.3453689167974883</v>
      </c>
      <c r="LX62" s="62">
        <f>VLOOKUP($B62,RD_15[#All],LX$2,0)/LX$1</f>
        <v>2.3547880690737832</v>
      </c>
      <c r="LY62" s="62">
        <f>VLOOKUP($B62,RD_15[#All],LY$2,0)/LY$1</f>
        <v>2.3304552590266874</v>
      </c>
      <c r="LZ62" s="62">
        <f>VLOOKUP($B62,RD_15[#All],LZ$2,0)/LZ$1</f>
        <v>2.232563355012334</v>
      </c>
      <c r="MA62" s="62">
        <f>VLOOKUP($B62,RD_15[#All],MA$2,0)/MA$1</f>
        <v>2.2796591163938098</v>
      </c>
      <c r="MB62" s="62">
        <f>VLOOKUP($B62,RD_15[#All],MB$2,0)/MB$1</f>
        <v>2.2792853405098299</v>
      </c>
      <c r="MC62" s="62">
        <f>VLOOKUP($B62,RD_15[#All],MC$2,0)/MC$1</f>
        <v>2.1892053524706587</v>
      </c>
      <c r="MD62" s="62">
        <f>VLOOKUP($B62,RD_15[#All],MD$2,0)/MD$1</f>
        <v>2.2531210286312322</v>
      </c>
      <c r="ME62" s="62">
        <f>VLOOKUP($B62,RD_15[#All],ME$2,0)/ME$1</f>
        <v>2.2662031845705313</v>
      </c>
      <c r="MF62" s="62">
        <f>VLOOKUP($B62,RD_15[#All],MF$2,0)/MF$1</f>
        <v>2.2564850115870523</v>
      </c>
      <c r="MG62" s="62">
        <f>VLOOKUP($B62,RD_15[#All],MG$2,0)/MG$1</f>
        <v>2.2665769604545112</v>
      </c>
      <c r="MH62" s="62">
        <f>VLOOKUP($B62,RD_15[#All],MH$2,0)/MH$1</f>
        <v>2.2949839276369888</v>
      </c>
      <c r="MI62" s="62">
        <f>VLOOKUP($B62,RD_15[#All],MI$2,0)/MI$1</f>
        <v>2.2422815279958135</v>
      </c>
      <c r="MJ62" s="62">
        <f>VLOOKUP($B62,RD_15[#All],MJ$2,0)/MJ$1</f>
        <v>2.2774725274725274</v>
      </c>
      <c r="MK62" s="62">
        <f>VLOOKUP($B62,RD_15[#All],MK$2,0)/MK$1</f>
        <v>2.3076923076923075</v>
      </c>
      <c r="ML62" s="62">
        <f>VLOOKUP($B62,RD_15[#All],ML$2,0)/ML$1</f>
        <v>2.28451820288555</v>
      </c>
      <c r="MM62" s="62">
        <f>VLOOKUP($B62,RD_15[#All],MM$2,0)/MM$1</f>
        <v>2.2415929934726928</v>
      </c>
      <c r="MN62" s="62">
        <f>VLOOKUP($B62,RD_15[#All],MN$2,0)/MN$1</f>
        <v>2.2672684458398744</v>
      </c>
      <c r="MO62" s="62">
        <f>VLOOKUP($B62,RD_15[#All],MO$2,0)/MO$1</f>
        <v>2.3033751962323388</v>
      </c>
      <c r="MP62" s="62">
        <f>VLOOKUP($B62,RD_15[#All],MP$2,0)/MP$1</f>
        <v>2.2634508348794062</v>
      </c>
      <c r="MQ62" s="62">
        <f>VLOOKUP($B62,RD_15[#All],MQ$2,0)/MQ$1</f>
        <v>2.2448979591836733</v>
      </c>
      <c r="MR62" s="62">
        <f>VLOOKUP($B62,RD_15[#All],MR$2,0)/MR$1</f>
        <v>2.2549899080511322</v>
      </c>
      <c r="MS62" s="62">
        <f>VLOOKUP($B62,RD_15[#All],MS$2,0)/MS$1</f>
        <v>2.2719780219780219</v>
      </c>
      <c r="MT62" s="62">
        <f>VLOOKUP($B62,RD_15[#All],MT$2,0)/MT$1</f>
        <v>2.267732267732268</v>
      </c>
      <c r="MU62" s="62">
        <f>VLOOKUP($B62,RD_15[#All],MU$2,0)/MU$1</f>
        <v>2.2796591163938098</v>
      </c>
      <c r="MV62" s="62">
        <f>VLOOKUP($B62,RD_15[#All],MV$2,0)/MV$1</f>
        <v>2.2673754816611962</v>
      </c>
      <c r="MW62" s="62">
        <f>VLOOKUP($B62,RD_15[#All],MW$2,0)/MW$1</f>
        <v>2.2327315541601256</v>
      </c>
      <c r="MX62" s="62">
        <f>VLOOKUP($B62,RD_15[#All],MX$2,0)/MX$1</f>
        <v>2.259475218658892</v>
      </c>
      <c r="MY62" s="62">
        <f>VLOOKUP($B62,RD_15[#All],MY$2,0)/MY$1</f>
        <v>2.2464678178963893</v>
      </c>
      <c r="MZ62" s="62">
        <f>VLOOKUP($B62,RD_15[#All],MZ$2,0)/MZ$1</f>
        <v>2.2806122448979593</v>
      </c>
      <c r="NA62" s="62">
        <f>VLOOKUP($B62,RD_15[#All],NA$2,0)/NA$1</f>
        <v>2.2700983227299019</v>
      </c>
      <c r="NB62" s="62">
        <f>VLOOKUP($B62,RD_15[#All],NB$2,0)/NB$1</f>
        <v>2.2951334379905806</v>
      </c>
      <c r="NC62" s="62">
        <f>VLOOKUP($B62,RD_15[#All],NC$2,0)/NC$1</f>
        <v>2.3033751962323388</v>
      </c>
      <c r="ND62" s="62">
        <f>VLOOKUP($B62,RD_15[#All],ND$2,0)/ND$1</f>
        <v>2.2872841444270011</v>
      </c>
      <c r="NE62" s="62">
        <f>IFERROR(AVERAGEIF(Inv_SY_B20[[#This Row],[BLK1_INV1]:[BLK12_INV31]],"&gt;"&amp;0.1,Inv_SY_B20[[#This Row],[BLK1_INV1]:[BLK12_INV31]]),"")</f>
        <v>2.2633017448274115</v>
      </c>
    </row>
    <row r="63" spans="2:369" x14ac:dyDescent="0.35">
      <c r="B63" s="86">
        <f t="shared" si="8"/>
        <v>45804</v>
      </c>
      <c r="C63" s="62">
        <f>VLOOKUP($B63,RD_15[#All],C$2,0)/C$1</f>
        <v>4.3724082934609241</v>
      </c>
      <c r="D63" s="62">
        <f>VLOOKUP($B63,RD_15[#All],D$2,0)/D$1</f>
        <v>4.32695374800638</v>
      </c>
      <c r="E63" s="62">
        <f>VLOOKUP($B63,RD_15[#All],E$2,0)/E$1</f>
        <v>4.4409090909090914</v>
      </c>
      <c r="F63" s="62">
        <f>VLOOKUP($B63,RD_15[#All],F$2,0)/F$1</f>
        <v>4.459090909090909</v>
      </c>
      <c r="G63" s="62">
        <f>VLOOKUP($B63,RD_15[#All],G$2,0)/G$1</f>
        <v>4.3924242424242417</v>
      </c>
      <c r="H63" s="62">
        <f>VLOOKUP($B63,RD_15[#All],H$2,0)/H$1</f>
        <v>4.2710706150341693</v>
      </c>
      <c r="I63" s="62">
        <f>VLOOKUP($B63,RD_15[#All],I$2,0)/I$1</f>
        <v>4.5631216526396328</v>
      </c>
      <c r="J63" s="62">
        <f>VLOOKUP($B63,RD_15[#All],J$2,0)/J$1</f>
        <v>4.2749999999999995</v>
      </c>
      <c r="K63" s="62">
        <f>VLOOKUP($B63,RD_15[#All],K$2,0)/K$1</f>
        <v>4.4272727272727268</v>
      </c>
      <c r="L63" s="62">
        <f>VLOOKUP($B63,RD_15[#All],L$2,0)/L$1</f>
        <v>4.4901515151515152</v>
      </c>
      <c r="M63" s="62">
        <f>VLOOKUP($B63,RD_15[#All],M$2,0)/M$1</f>
        <v>4.5015151515151519</v>
      </c>
      <c r="N63" s="62">
        <f>VLOOKUP($B63,RD_15[#All],N$2,0)/N$1</f>
        <v>4.4537878787878782</v>
      </c>
      <c r="O63" s="62">
        <f>VLOOKUP($B63,RD_15[#All],O$2,0)/O$1</f>
        <v>4.4833333333333334</v>
      </c>
      <c r="P63" s="62">
        <f>VLOOKUP($B63,RD_15[#All],P$2,0)/P$1</f>
        <v>4.4803030303030305</v>
      </c>
      <c r="Q63" s="62">
        <f>VLOOKUP($B63,RD_15[#All],Q$2,0)/Q$1</f>
        <v>4.5325757575757573</v>
      </c>
      <c r="R63" s="62">
        <f>VLOOKUP($B63,RD_15[#All],R$2,0)/R$1</f>
        <v>4.5280303030303033</v>
      </c>
      <c r="S63" s="62">
        <f>VLOOKUP($B63,RD_15[#All],S$2,0)/S$1</f>
        <v>4.4736842105263159</v>
      </c>
      <c r="T63" s="62">
        <f>VLOOKUP($B63,RD_15[#All],T$2,0)/T$1</f>
        <v>4.4904306220095691</v>
      </c>
      <c r="U63" s="62">
        <f>VLOOKUP($B63,RD_15[#All],U$2,0)/U$1</f>
        <v>4.4439393939393943</v>
      </c>
      <c r="V63" s="62">
        <f>VLOOKUP($B63,RD_15[#All],V$2,0)/V$1</f>
        <v>4.5121212121212126</v>
      </c>
      <c r="W63" s="62">
        <f>VLOOKUP($B63,RD_15[#All],W$2,0)/W$1</f>
        <v>4.6128787878787874</v>
      </c>
      <c r="X63" s="62">
        <f>VLOOKUP($B63,RD_15[#All],X$2,0)/X$1</f>
        <v>4.5484848484848479</v>
      </c>
      <c r="Y63" s="62">
        <f>VLOOKUP($B63,RD_15[#All],Y$2,0)/Y$1</f>
        <v>4.5878787878787879</v>
      </c>
      <c r="Z63" s="62">
        <f>VLOOKUP($B63,RD_15[#All],Z$2,0)/Z$1</f>
        <v>4.6045454545454545</v>
      </c>
      <c r="AA63" s="62">
        <f>VLOOKUP($B63,RD_15[#All],AA$2,0)/AA$1</f>
        <v>4.5621212121212125</v>
      </c>
      <c r="AB63" s="62">
        <f>VLOOKUP($B63,RD_15[#All],AB$2,0)/AB$1</f>
        <v>4.4871212121212114</v>
      </c>
      <c r="AC63" s="62">
        <f>VLOOKUP($B63,RD_15[#All],AC$2,0)/AC$1</f>
        <v>4.5613636363636365</v>
      </c>
      <c r="AD63" s="62">
        <f>VLOOKUP($B63,RD_15[#All],AD$2,0)/AD$1</f>
        <v>4.4492424242424242</v>
      </c>
      <c r="AE63" s="62">
        <f>VLOOKUP($B63,RD_15[#All],AE$2,0)/AE$1</f>
        <v>4.6575757575757573</v>
      </c>
      <c r="AF63" s="62">
        <f>VLOOKUP($B63,RD_15[#All],AF$2,0)/AF$1</f>
        <v>4.622727272727273</v>
      </c>
      <c r="AG63" s="62">
        <f>VLOOKUP($B63,RD_15[#All],AG$2,0)/AG$1</f>
        <v>4.5181818181818176</v>
      </c>
      <c r="AH63" s="62">
        <f>VLOOKUP($B63,RD_15[#All],AH$2,0)/AH$1</f>
        <v>4.5439393939393939</v>
      </c>
      <c r="AI63" s="62">
        <f>VLOOKUP($B63,RD_15[#All],AI$2,0)/AI$1</f>
        <v>4.4265151515151508</v>
      </c>
      <c r="AJ63" s="62">
        <f>VLOOKUP($B63,RD_15[#All],AJ$2,0)/AJ$1</f>
        <v>4.3843700159489627</v>
      </c>
      <c r="AK63" s="62">
        <f>VLOOKUP($B63,RD_15[#All],AK$2,0)/AK$1</f>
        <v>4.4178628389154699</v>
      </c>
      <c r="AL63" s="62">
        <f>VLOOKUP($B63,RD_15[#All],AL$2,0)/AL$1</f>
        <v>4.4585326953748003</v>
      </c>
      <c r="AM63" s="62">
        <f>VLOOKUP($B63,RD_15[#All],AM$2,0)/AM$1</f>
        <v>4.5311004784688995</v>
      </c>
      <c r="AN63" s="62">
        <f>VLOOKUP($B63,RD_15[#All],AN$2,0)/AN$1</f>
        <v>4.5422647527910689</v>
      </c>
      <c r="AO63" s="62">
        <f>VLOOKUP($B63,RD_15[#All],AO$2,0)/AO$1</f>
        <v>4.4431818181818183</v>
      </c>
      <c r="AP63" s="62">
        <f>VLOOKUP($B63,RD_15[#All],AP$2,0)/AP$1</f>
        <v>4.5151515151515156</v>
      </c>
      <c r="AQ63" s="62">
        <f>VLOOKUP($B63,RD_15[#All],AQ$2,0)/AQ$1</f>
        <v>4.4689393939393938</v>
      </c>
      <c r="AR63" s="62">
        <f>VLOOKUP($B63,RD_15[#All],AR$2,0)/AR$1</f>
        <v>4.5028530670470754</v>
      </c>
      <c r="AS63" s="62">
        <f>VLOOKUP($B63,RD_15[#All],AS$2,0)/AS$1</f>
        <v>4.5589459084604718</v>
      </c>
      <c r="AT63" s="62">
        <f>VLOOKUP($B63,RD_15[#All],AT$2,0)/AT$1</f>
        <v>4.6352339181286544</v>
      </c>
      <c r="AU63" s="62">
        <f>VLOOKUP($B63,RD_15[#All],AU$2,0)/AU$1</f>
        <v>4.625</v>
      </c>
      <c r="AV63" s="62">
        <f>VLOOKUP($B63,RD_15[#All],AV$2,0)/AV$1</f>
        <v>4.6931982633863969</v>
      </c>
      <c r="AW63" s="62">
        <f>VLOOKUP($B63,RD_15[#All],AW$2,0)/AW$1</f>
        <v>4.5851206434316358</v>
      </c>
      <c r="AX63" s="62">
        <f>VLOOKUP($B63,RD_15[#All],AX$2,0)/AX$1</f>
        <v>4.5517473118279561</v>
      </c>
      <c r="AY63" s="62">
        <f>VLOOKUP($B63,RD_15[#All],AY$2,0)/AY$1</f>
        <v>4.3068459657701714</v>
      </c>
      <c r="AZ63" s="62">
        <f>VLOOKUP($B63,RD_15[#All],AZ$2,0)/AZ$1</f>
        <v>4.4773203070481502</v>
      </c>
      <c r="BA63" s="62">
        <f>VLOOKUP($B63,RD_15[#All],BA$2,0)/BA$1</f>
        <v>4.5681818181818183</v>
      </c>
      <c r="BB63" s="62">
        <f>VLOOKUP($B63,RD_15[#All],BB$2,0)/BB$1</f>
        <v>4.4583031182015951</v>
      </c>
      <c r="BC63" s="62">
        <f>VLOOKUP($B63,RD_15[#All],BC$2,0)/BC$1</f>
        <v>4.3809523809523814</v>
      </c>
      <c r="BD63" s="62">
        <f>VLOOKUP($B63,RD_15[#All],BD$2,0)/BD$1</f>
        <v>4.3202208419599719</v>
      </c>
      <c r="BE63" s="62">
        <f>VLOOKUP($B63,RD_15[#All],BE$2,0)/BE$1</f>
        <v>4.2638121546961321</v>
      </c>
      <c r="BF63" s="62">
        <f>VLOOKUP($B63,RD_15[#All],BF$2,0)/BF$1</f>
        <v>4.326801959412176</v>
      </c>
      <c r="BG63" s="62">
        <f>VLOOKUP($B63,RD_15[#All],BG$2,0)/BG$1</f>
        <v>4.3393817204301071</v>
      </c>
      <c r="BH63" s="62">
        <f>VLOOKUP($B63,RD_15[#All],BH$2,0)/BH$1</f>
        <v>4.2349228611500704</v>
      </c>
      <c r="BI63" s="62">
        <f>VLOOKUP($B63,RD_15[#All],BI$2,0)/BI$1</f>
        <v>4.1757188498402549</v>
      </c>
      <c r="BJ63" s="62">
        <f>VLOOKUP($B63,RD_15[#All],BJ$2,0)/BJ$1</f>
        <v>4.1961057023643944</v>
      </c>
      <c r="BK63" s="62">
        <f>VLOOKUP($B63,RD_15[#All],BK$2,0)/BK$1</f>
        <v>4.413636363636364</v>
      </c>
      <c r="BL63" s="62">
        <f>VLOOKUP($B63,RD_15[#All],BL$2,0)/BL$1</f>
        <v>4.3240445859872612</v>
      </c>
      <c r="BM63" s="62">
        <f>VLOOKUP($B63,RD_15[#All],BM$2,0)/BM$1</f>
        <v>4.4728739002932549</v>
      </c>
      <c r="BN63" s="62">
        <f>VLOOKUP($B63,RD_15[#All],BN$2,0)/BN$1</f>
        <v>4.6231884057971016</v>
      </c>
      <c r="BO63" s="62">
        <f>VLOOKUP($B63,RD_15[#All],BO$2,0)/BO$1</f>
        <v>4.5859213250517596</v>
      </c>
      <c r="BP63" s="62">
        <f>VLOOKUP($B63,RD_15[#All],BP$2,0)/BP$1</f>
        <v>4.7892004153686401</v>
      </c>
      <c r="BQ63" s="62">
        <f>VLOOKUP($B63,RD_15[#All],BQ$2,0)/BQ$1</f>
        <v>4.7084195997239471</v>
      </c>
      <c r="BR63" s="62">
        <f>VLOOKUP($B63,RD_15[#All],BR$2,0)/BR$1</f>
        <v>4.6356107660455486</v>
      </c>
      <c r="BS63" s="62">
        <f>VLOOKUP($B63,RD_15[#All],BS$2,0)/BS$1</f>
        <v>4.6946604458268535</v>
      </c>
      <c r="BT63" s="62">
        <f>VLOOKUP($B63,RD_15[#All],BT$2,0)/BT$1</f>
        <v>4.5189786059351276</v>
      </c>
      <c r="BU63" s="62">
        <f>VLOOKUP($B63,RD_15[#All],BU$2,0)/BU$1</f>
        <v>4.7446514837819187</v>
      </c>
      <c r="BV63" s="62">
        <f>VLOOKUP($B63,RD_15[#All],BV$2,0)/BV$1</f>
        <v>4.6262939958592133</v>
      </c>
      <c r="BW63" s="62">
        <f>VLOOKUP($B63,RD_15[#All],BW$2,0)/BW$1</f>
        <v>4.5693581780538306</v>
      </c>
      <c r="BX63" s="62">
        <f>VLOOKUP($B63,RD_15[#All],BX$2,0)/BX$1</f>
        <v>4.4931316292818639</v>
      </c>
      <c r="BY63" s="62">
        <f>VLOOKUP($B63,RD_15[#All],BY$2,0)/BY$1</f>
        <v>4.5527950310559007</v>
      </c>
      <c r="BZ63" s="62">
        <f>VLOOKUP($B63,RD_15[#All],BZ$2,0)/BZ$1</f>
        <v>4.6612554112554108</v>
      </c>
      <c r="CA63" s="62">
        <f>VLOOKUP($B63,RD_15[#All],CA$2,0)/CA$1</f>
        <v>4.6287878787878789</v>
      </c>
      <c r="CB63" s="62">
        <f>VLOOKUP($B63,RD_15[#All],CB$2,0)/CB$1</f>
        <v>4.6249137336093851</v>
      </c>
      <c r="CC63" s="62">
        <f>VLOOKUP($B63,RD_15[#All],CC$2,0)/CC$1</f>
        <v>4.6421670117322291</v>
      </c>
      <c r="CD63" s="62">
        <f>VLOOKUP($B63,RD_15[#All],CD$2,0)/CD$1</f>
        <v>4.7836438923395441</v>
      </c>
      <c r="CE63" s="62">
        <f>VLOOKUP($B63,RD_15[#All],CE$2,0)/CE$1</f>
        <v>4.5079365079365079</v>
      </c>
      <c r="CF63" s="62">
        <f>VLOOKUP($B63,RD_15[#All],CF$2,0)/CF$1</f>
        <v>4.5631613756613767</v>
      </c>
      <c r="CG63" s="62">
        <f>VLOOKUP($B63,RD_15[#All],CG$2,0)/CG$1</f>
        <v>4.7581090407177369</v>
      </c>
      <c r="CH63" s="62">
        <f>VLOOKUP($B63,RD_15[#All],CH$2,0)/CH$1</f>
        <v>4.6280663780663787</v>
      </c>
      <c r="CI63" s="62">
        <f>VLOOKUP($B63,RD_15[#All],CI$2,0)/CI$1</f>
        <v>4.5945479641131817</v>
      </c>
      <c r="CJ63" s="62">
        <f>VLOOKUP($B63,RD_15[#All],CJ$2,0)/CJ$1</f>
        <v>4.683621933621934</v>
      </c>
      <c r="CK63" s="62">
        <f>VLOOKUP($B63,RD_15[#All],CK$2,0)/CK$1</f>
        <v>4.6020923520923525</v>
      </c>
      <c r="CL63" s="62">
        <f>VLOOKUP($B63,RD_15[#All],CL$2,0)/CL$1</f>
        <v>4.5266977708657334</v>
      </c>
      <c r="CM63" s="62">
        <f>VLOOKUP($B63,RD_15[#All],CM$2,0)/CM$1</f>
        <v>4.78295376121463</v>
      </c>
      <c r="CN63" s="62">
        <f>VLOOKUP($B63,RD_15[#All],CN$2,0)/CN$1</f>
        <v>4.6480331262939956</v>
      </c>
      <c r="CO63" s="62">
        <f>VLOOKUP($B63,RD_15[#All],CO$2,0)/CO$1</f>
        <v>4.6293995859213242</v>
      </c>
      <c r="CP63" s="62">
        <f>VLOOKUP($B63,RD_15[#All],CP$2,0)/CP$1</f>
        <v>4.4993098688750868</v>
      </c>
      <c r="CQ63" s="62">
        <f>VLOOKUP($B63,RD_15[#All],CQ$2,0)/CQ$1</f>
        <v>4.6024844720496887</v>
      </c>
      <c r="CR63" s="62">
        <f>VLOOKUP($B63,RD_15[#All],CR$2,0)/CR$1</f>
        <v>4.7263630089717044</v>
      </c>
      <c r="CS63" s="62">
        <f>VLOOKUP($B63,RD_15[#All],CS$2,0)/CS$1</f>
        <v>4.7543133195307101</v>
      </c>
      <c r="CT63" s="62">
        <f>VLOOKUP($B63,RD_15[#All],CT$2,0)/CT$1</f>
        <v>4.679089026915114</v>
      </c>
      <c r="CU63" s="62">
        <f>VLOOKUP($B63,RD_15[#All],CU$2,0)/CU$1</f>
        <v>4.5126984126984127</v>
      </c>
      <c r="CV63" s="62">
        <f>VLOOKUP($B63,RD_15[#All],CV$2,0)/CV$1</f>
        <v>4.6425120772946862</v>
      </c>
      <c r="CW63" s="62">
        <f>VLOOKUP($B63,RD_15[#All],CW$2,0)/CW$1</f>
        <v>4.6752933057280881</v>
      </c>
      <c r="CX63" s="62">
        <f>VLOOKUP($B63,RD_15[#All],CX$2,0)/CX$1</f>
        <v>4.6075036075036078</v>
      </c>
      <c r="CY63" s="62">
        <f>VLOOKUP($B63,RD_15[#All],CY$2,0)/CY$1</f>
        <v>4.6305916305916304</v>
      </c>
      <c r="CZ63" s="62">
        <f>VLOOKUP($B63,RD_15[#All],CZ$2,0)/CZ$1</f>
        <v>4.6694271911663217</v>
      </c>
      <c r="DA63" s="62">
        <f>VLOOKUP($B63,RD_15[#All],DA$2,0)/DA$1</f>
        <v>4.6524527647772578</v>
      </c>
      <c r="DB63" s="62">
        <f>VLOOKUP($B63,RD_15[#All],DB$2,0)/DB$1</f>
        <v>4.6221532091097304</v>
      </c>
      <c r="DC63" s="62">
        <f>VLOOKUP($B63,RD_15[#All],DC$2,0)/DC$1</f>
        <v>4.6111111111111107</v>
      </c>
      <c r="DD63" s="62">
        <f>VLOOKUP($B63,RD_15[#All],DD$2,0)/DD$1</f>
        <v>4.5728088336783985</v>
      </c>
      <c r="DE63" s="62">
        <f>VLOOKUP($B63,RD_15[#All],DE$2,0)/DE$1</f>
        <v>4.7391304347826084</v>
      </c>
      <c r="DF63" s="62">
        <f>VLOOKUP($B63,RD_15[#All],DF$2,0)/DF$1</f>
        <v>4.6048999309868872</v>
      </c>
      <c r="DG63" s="62">
        <f>VLOOKUP($B63,RD_15[#All],DG$2,0)/DG$1</f>
        <v>4.6073153899240857</v>
      </c>
      <c r="DH63" s="62">
        <f>VLOOKUP($B63,RD_15[#All],DH$2,0)/DH$1</f>
        <v>4.7570738440303657</v>
      </c>
      <c r="DI63" s="62">
        <f>VLOOKUP($B63,RD_15[#All],DI$2,0)/DI$1</f>
        <v>4.746031746031746</v>
      </c>
      <c r="DJ63" s="62">
        <f>VLOOKUP($B63,RD_15[#All],DJ$2,0)/DJ$1</f>
        <v>4.6183574879227054</v>
      </c>
      <c r="DK63" s="62">
        <f>VLOOKUP($B63,RD_15[#All],DK$2,0)/DK$1</f>
        <v>4.7630385487528342</v>
      </c>
      <c r="DL63" s="62">
        <f>VLOOKUP($B63,RD_15[#All],DL$2,0)/DL$1</f>
        <v>4.5710678210678211</v>
      </c>
      <c r="DM63" s="62">
        <f>VLOOKUP($B63,RD_15[#All],DM$2,0)/DM$1</f>
        <v>4.5524499654934436</v>
      </c>
      <c r="DN63" s="62">
        <f>VLOOKUP($B63,RD_15[#All],DN$2,0)/DN$1</f>
        <v>4.541752933057281</v>
      </c>
      <c r="DO63" s="62">
        <f>VLOOKUP($B63,RD_15[#All],DO$2,0)/DO$1</f>
        <v>4.5586611456176671</v>
      </c>
      <c r="DP63" s="62">
        <f>VLOOKUP($B63,RD_15[#All],DP$2,0)/DP$1</f>
        <v>4.629054520358868</v>
      </c>
      <c r="DQ63" s="62">
        <f>VLOOKUP($B63,RD_15[#All],DQ$2,0)/DQ$1</f>
        <v>4.64975845410628</v>
      </c>
      <c r="DR63" s="62">
        <f>VLOOKUP($B63,RD_15[#All],DR$2,0)/DR$1</f>
        <v>4.6476880607315394</v>
      </c>
      <c r="DS63" s="62">
        <f>VLOOKUP($B63,RD_15[#All],DS$2,0)/DS$1</f>
        <v>4.5969634230503793</v>
      </c>
      <c r="DT63" s="62">
        <f>VLOOKUP($B63,RD_15[#All],DT$2,0)/DT$1</f>
        <v>4.5372670807453419</v>
      </c>
      <c r="DU63" s="62">
        <f>VLOOKUP($B63,RD_15[#All],DU$2,0)/DU$1</f>
        <v>4.5963203463203461</v>
      </c>
      <c r="DV63" s="62">
        <f>VLOOKUP($B63,RD_15[#All],DV$2,0)/DV$1</f>
        <v>4.6774891774891776</v>
      </c>
      <c r="DW63" s="62">
        <f>VLOOKUP($B63,RD_15[#All],DW$2,0)/DW$1</f>
        <v>4.7401656314699796</v>
      </c>
      <c r="DX63" s="62">
        <f>VLOOKUP($B63,RD_15[#All],DX$2,0)/DX$1</f>
        <v>4.7601794340924775</v>
      </c>
      <c r="DY63" s="62">
        <f>VLOOKUP($B63,RD_15[#All],DY$2,0)/DY$1</f>
        <v>4.6728778467908905</v>
      </c>
      <c r="DZ63" s="62">
        <f>VLOOKUP($B63,RD_15[#All],DZ$2,0)/DZ$1</f>
        <v>4.7777777777777777</v>
      </c>
      <c r="EA63" s="62">
        <f>VLOOKUP($B63,RD_15[#All],EA$2,0)/EA$1</f>
        <v>4.5169082125603861</v>
      </c>
      <c r="EB63" s="62">
        <f>VLOOKUP($B63,RD_15[#All],EB$2,0)/EB$1</f>
        <v>4.5769496204278814</v>
      </c>
      <c r="EC63" s="62">
        <f>VLOOKUP($B63,RD_15[#All],EC$2,0)/EC$1</f>
        <v>4.5510697032436163</v>
      </c>
      <c r="ED63" s="62">
        <f>VLOOKUP($B63,RD_15[#All],ED$2,0)/ED$1</f>
        <v>4.753968253968254</v>
      </c>
      <c r="EE63" s="62">
        <f>VLOOKUP($B63,RD_15[#All],EE$2,0)/EE$1</f>
        <v>4.5365769496204278</v>
      </c>
      <c r="EF63" s="62">
        <f>VLOOKUP($B63,RD_15[#All],EF$2,0)/EF$1</f>
        <v>4.6922015182884742</v>
      </c>
      <c r="EG63" s="62">
        <f>VLOOKUP($B63,RD_15[#All],EG$2,0)/EG$1</f>
        <v>4.5648723257418915</v>
      </c>
      <c r="EH63" s="62">
        <f>VLOOKUP($B63,RD_15[#All],EH$2,0)/EH$1</f>
        <v>4.5144927536231885</v>
      </c>
      <c r="EI63" s="62">
        <f>VLOOKUP($B63,RD_15[#All],EI$2,0)/EI$1</f>
        <v>4.6749639249639259</v>
      </c>
      <c r="EJ63" s="62">
        <f>VLOOKUP($B63,RD_15[#All],EJ$2,0)/EJ$1</f>
        <v>4.8968253968253963</v>
      </c>
      <c r="EK63" s="62">
        <f>VLOOKUP($B63,RD_15[#All],EK$2,0)/EK$1</f>
        <v>4.6996825396825397</v>
      </c>
      <c r="EL63" s="62">
        <f>VLOOKUP($B63,RD_15[#All],EL$2,0)/EL$1</f>
        <v>4.7801932367149753</v>
      </c>
      <c r="EM63" s="62">
        <f>VLOOKUP($B63,RD_15[#All],EM$2,0)/EM$1</f>
        <v>4.8737060041407867</v>
      </c>
      <c r="EN63" s="62">
        <f>VLOOKUP($B63,RD_15[#All],EN$2,0)/EN$1</f>
        <v>4.8012422360248452</v>
      </c>
      <c r="EO63" s="62">
        <f>VLOOKUP($B63,RD_15[#All],EO$2,0)/EO$1</f>
        <v>4.8309178743961354</v>
      </c>
      <c r="EP63" s="62">
        <f>VLOOKUP($B63,RD_15[#All],EP$2,0)/EP$1</f>
        <v>4.9692891649413387</v>
      </c>
      <c r="EQ63" s="62">
        <f>VLOOKUP($B63,RD_15[#All],EQ$2,0)/EQ$1</f>
        <v>4.7822636300897168</v>
      </c>
      <c r="ER63" s="62">
        <f>VLOOKUP($B63,RD_15[#All],ER$2,0)/ER$1</f>
        <v>4.883022774327122</v>
      </c>
      <c r="ES63" s="62">
        <f>VLOOKUP($B63,RD_15[#All],ES$2,0)/ES$1</f>
        <v>4.545893719806763</v>
      </c>
      <c r="ET63" s="62">
        <f>VLOOKUP($B63,RD_15[#All],ET$2,0)/ET$1</f>
        <v>4.9956709956709959</v>
      </c>
      <c r="EU63" s="62">
        <f>VLOOKUP($B63,RD_15[#All],EU$2,0)/EU$1</f>
        <v>4.8194444444444455</v>
      </c>
      <c r="EV63" s="62">
        <f>VLOOKUP($B63,RD_15[#All],EV$2,0)/EV$1</f>
        <v>4.8235930735930737</v>
      </c>
      <c r="EW63" s="62">
        <f>VLOOKUP($B63,RD_15[#All],EW$2,0)/EW$1</f>
        <v>4.8904761904761909</v>
      </c>
      <c r="EX63" s="62">
        <f>VLOOKUP($B63,RD_15[#All],EX$2,0)/EX$1</f>
        <v>4.7349896480331264</v>
      </c>
      <c r="EY63" s="62">
        <f>VLOOKUP($B63,RD_15[#All],EY$2,0)/EY$1</f>
        <v>4.7770219198790622</v>
      </c>
      <c r="EZ63" s="62">
        <f>VLOOKUP($B63,RD_15[#All],EZ$2,0)/EZ$1</f>
        <v>4.6048999309868872</v>
      </c>
      <c r="FA63" s="62">
        <f>VLOOKUP($B63,RD_15[#All],FA$2,0)/FA$1</f>
        <v>4.6580400276052449</v>
      </c>
      <c r="FB63" s="62">
        <f>VLOOKUP($B63,RD_15[#All],FB$2,0)/FB$1</f>
        <v>4.7260179434092473</v>
      </c>
      <c r="FC63" s="62">
        <f>VLOOKUP($B63,RD_15[#All],FC$2,0)/FC$1</f>
        <v>4.8178053830227743</v>
      </c>
      <c r="FD63" s="62">
        <f>VLOOKUP($B63,RD_15[#All],FD$2,0)/FD$1</f>
        <v>4.5383022774327122</v>
      </c>
      <c r="FE63" s="62">
        <f>VLOOKUP($B63,RD_15[#All],FE$2,0)/FE$1</f>
        <v>4.4951690821256038</v>
      </c>
      <c r="FF63" s="62">
        <f>VLOOKUP($B63,RD_15[#All],FF$2,0)/FF$1</f>
        <v>4.5393374741200825</v>
      </c>
      <c r="FG63" s="202">
        <f>VLOOKUP($B63,RD_15[#All],FG$2,0)/FG$1</f>
        <v>4.6922015182884742</v>
      </c>
      <c r="FH63" s="62">
        <f>VLOOKUP($B63,RD_15[#All],FH$2,0)/FH$1</f>
        <v>4.6608005521048996</v>
      </c>
      <c r="FI63" s="62">
        <f>VLOOKUP($B63,RD_15[#All],FI$2,0)/FI$1</f>
        <v>4.8019323671497576</v>
      </c>
      <c r="FJ63" s="62">
        <f>VLOOKUP($B63,RD_15[#All],FJ$2,0)/FJ$1</f>
        <v>4.5962301587301591</v>
      </c>
      <c r="FK63" s="62">
        <f>VLOOKUP($B63,RD_15[#All],FK$2,0)/FK$1</f>
        <v>4.7267080745341614</v>
      </c>
      <c r="FL63" s="62">
        <f>VLOOKUP($B63,RD_15[#All],FL$2,0)/FL$1</f>
        <v>4.6998556998557</v>
      </c>
      <c r="FM63" s="62">
        <f>VLOOKUP($B63,RD_15[#All],FM$2,0)/FM$1</f>
        <v>5.0147392290249435</v>
      </c>
      <c r="FN63" s="62">
        <f>VLOOKUP($B63,RD_15[#All],FN$2,0)/FN$1</f>
        <v>5.0672713529856379</v>
      </c>
      <c r="FO63" s="62">
        <f>VLOOKUP($B63,RD_15[#All],FO$2,0)/FO$1</f>
        <v>5.0086923658352225</v>
      </c>
      <c r="FP63" s="62">
        <f>VLOOKUP($B63,RD_15[#All],FP$2,0)/FP$1</f>
        <v>4.981481481481481</v>
      </c>
      <c r="FQ63" s="62">
        <f>VLOOKUP($B63,RD_15[#All],FQ$2,0)/FQ$1</f>
        <v>4.6005291005290996</v>
      </c>
      <c r="FR63" s="62">
        <f>VLOOKUP($B63,RD_15[#All],FR$2,0)/FR$1</f>
        <v>4.9467120181405893</v>
      </c>
      <c r="FS63" s="62">
        <f>VLOOKUP($B63,RD_15[#All],FS$2,0)/FS$1</f>
        <v>4.9429327286470146</v>
      </c>
      <c r="FT63" s="62">
        <f>VLOOKUP($B63,RD_15[#All],FT$2,0)/FT$1</f>
        <v>4.9501133786848071</v>
      </c>
      <c r="FU63" s="62">
        <f>VLOOKUP($B63,RD_15[#All],FU$2,0)/FU$1</f>
        <v>4.9637188208616783</v>
      </c>
      <c r="FV63" s="62">
        <f>VLOOKUP($B63,RD_15[#All],FV$2,0)/FV$1</f>
        <v>4.933106575963718</v>
      </c>
      <c r="FW63" s="62">
        <f>VLOOKUP($B63,RD_15[#All],FW$2,0)/FW$1</f>
        <v>5.0506424792139075</v>
      </c>
      <c r="FX63" s="62">
        <f>VLOOKUP($B63,RD_15[#All],FX$2,0)/FX$1</f>
        <v>5.0521541950113376</v>
      </c>
      <c r="FY63" s="62">
        <f>VLOOKUP($B63,RD_15[#All],FY$2,0)/FY$1</f>
        <v>5.0128495842781557</v>
      </c>
      <c r="FZ63" s="62">
        <f>VLOOKUP($B63,RD_15[#All],FZ$2,0)/FZ$1</f>
        <v>5.0678571428571422</v>
      </c>
      <c r="GA63" s="62">
        <f>VLOOKUP($B63,RD_15[#All],GA$2,0)/GA$1</f>
        <v>5.1247795414462081</v>
      </c>
      <c r="GB63" s="62">
        <f>VLOOKUP($B63,RD_15[#All],GB$2,0)/GB$1</f>
        <v>4.7582972582972589</v>
      </c>
      <c r="GC63" s="62">
        <f>VLOOKUP($B63,RD_15[#All],GC$2,0)/GC$1</f>
        <v>4.9682539682539675</v>
      </c>
      <c r="GD63" s="62">
        <f>VLOOKUP($B63,RD_15[#All],GD$2,0)/GD$1</f>
        <v>4.9202569916855632</v>
      </c>
      <c r="GE63" s="62">
        <f>VLOOKUP($B63,RD_15[#All],GE$2,0)/GE$1</f>
        <v>4.958049886621315</v>
      </c>
      <c r="GF63" s="62">
        <f>VLOOKUP($B63,RD_15[#All],GF$2,0)/GF$1</f>
        <v>4.9259259259259256</v>
      </c>
      <c r="GG63" s="62">
        <f>VLOOKUP($B63,RD_15[#All],GG$2,0)/GG$1</f>
        <v>4.8817082388510959</v>
      </c>
      <c r="GH63" s="62">
        <f>VLOOKUP($B63,RD_15[#All],GH$2,0)/GH$1</f>
        <v>4.9202569916855632</v>
      </c>
      <c r="GI63" s="62">
        <f>VLOOKUP($B63,RD_15[#All],GI$2,0)/GI$1</f>
        <v>4.8828420256991683</v>
      </c>
      <c r="GJ63" s="62">
        <f>VLOOKUP($B63,RD_15[#All],GJ$2,0)/GJ$1</f>
        <v>4.9092970521541943</v>
      </c>
      <c r="GK63" s="62">
        <f>VLOOKUP($B63,RD_15[#All],GK$2,0)/GK$1</f>
        <v>4.8253968253968251</v>
      </c>
      <c r="GL63" s="62">
        <f>VLOOKUP($B63,RD_15[#All],GL$2,0)/GL$1</f>
        <v>4.8983371126228263</v>
      </c>
      <c r="GM63" s="62">
        <f>VLOOKUP($B63,RD_15[#All],GM$2,0)/GM$1</f>
        <v>4.791383219954648</v>
      </c>
      <c r="GN63" s="62">
        <f>VLOOKUP($B63,RD_15[#All],GN$2,0)/GN$1</f>
        <v>4.8522297808012089</v>
      </c>
      <c r="GO63" s="62">
        <f>VLOOKUP($B63,RD_15[#All],GO$2,0)/GO$1</f>
        <v>4.9261904761904765</v>
      </c>
      <c r="GP63" s="62">
        <f>VLOOKUP($B63,RD_15[#All],GP$2,0)/GP$1</f>
        <v>4.9031746031746026</v>
      </c>
      <c r="GQ63" s="62">
        <f>VLOOKUP($B63,RD_15[#All],GQ$2,0)/GQ$1</f>
        <v>4.9595238095238097</v>
      </c>
      <c r="GR63" s="62">
        <f>VLOOKUP($B63,RD_15[#All],GR$2,0)/GR$1</f>
        <v>4.7672513821582152</v>
      </c>
      <c r="GS63" s="62">
        <f>VLOOKUP($B63,RD_15[#All],GS$2,0)/GS$1</f>
        <v>5.0244569126744354</v>
      </c>
      <c r="GT63" s="62">
        <f>VLOOKUP($B63,RD_15[#All],GT$2,0)/GT$1</f>
        <v>5.061616954474097</v>
      </c>
      <c r="GU63" s="62">
        <f>VLOOKUP($B63,RD_15[#All],GU$2,0)/GU$1</f>
        <v>4.9275807884129259</v>
      </c>
      <c r="GV63" s="62">
        <f>VLOOKUP($B63,RD_15[#All],GV$2,0)/GV$1</f>
        <v>4.9976110845676072</v>
      </c>
      <c r="GW63" s="62">
        <f>VLOOKUP($B63,RD_15[#All],GW$2,0)/GW$1</f>
        <v>4.8557659208261619</v>
      </c>
      <c r="GX63" s="62">
        <f>VLOOKUP($B63,RD_15[#All],GX$2,0)/GX$1</f>
        <v>4.8145604395604398</v>
      </c>
      <c r="GY63" s="62">
        <f>VLOOKUP($B63,RD_15[#All],GY$2,0)/GY$1</f>
        <v>4.5358678588492252</v>
      </c>
      <c r="GZ63" s="62">
        <f>VLOOKUP($B63,RD_15[#All],GZ$2,0)/GZ$1</f>
        <v>4.8835164835164839</v>
      </c>
      <c r="HA63" s="62">
        <f>VLOOKUP($B63,RD_15[#All],HA$2,0)/HA$1</f>
        <v>5.0443655723158827</v>
      </c>
      <c r="HB63" s="62">
        <f>VLOOKUP($B63,RD_15[#All],HB$2,0)/HB$1</f>
        <v>4.9429142286285153</v>
      </c>
      <c r="HC63" s="62">
        <f>VLOOKUP($B63,RD_15[#All],HC$2,0)/HC$1</f>
        <v>4.8972456115313259</v>
      </c>
      <c r="HD63" s="62">
        <f>VLOOKUP($B63,RD_15[#All],HD$2,0)/HD$1</f>
        <v>5.0773716079838529</v>
      </c>
      <c r="HE63" s="62">
        <f>VLOOKUP($B63,RD_15[#All],HE$2,0)/HE$1</f>
        <v>5.0542625076786569</v>
      </c>
      <c r="HF63" s="62">
        <f>VLOOKUP($B63,RD_15[#All],HF$2,0)/HF$1</f>
        <v>5.0226017076845801</v>
      </c>
      <c r="HG63" s="62">
        <f>VLOOKUP($B63,RD_15[#All],HG$2,0)/HG$1</f>
        <v>4.8188121402407118</v>
      </c>
      <c r="HH63" s="62">
        <f>VLOOKUP($B63,RD_15[#All],HH$2,0)/HH$1</f>
        <v>5.0145211930926212</v>
      </c>
      <c r="HI63" s="62">
        <f>VLOOKUP($B63,RD_15[#All],HI$2,0)/HI$1</f>
        <v>5.0843799058084773</v>
      </c>
      <c r="HJ63" s="62">
        <f>VLOOKUP($B63,RD_15[#All],HJ$2,0)/HJ$1</f>
        <v>5.0868725868725866</v>
      </c>
      <c r="HK63" s="62">
        <f>VLOOKUP($B63,RD_15[#All],HK$2,0)/HK$1</f>
        <v>5.1503759398496243</v>
      </c>
      <c r="HL63" s="62">
        <f>VLOOKUP($B63,RD_15[#All],HL$2,0)/HL$1</f>
        <v>4.8386534100819807</v>
      </c>
      <c r="HM63" s="62">
        <f>VLOOKUP($B63,RD_15[#All],HM$2,0)/HM$1</f>
        <v>4.8351648351648358</v>
      </c>
      <c r="HN63" s="62">
        <f>VLOOKUP($B63,RD_15[#All],HN$2,0)/HN$1</f>
        <v>4.9342883427520041</v>
      </c>
      <c r="HO63" s="62">
        <f>VLOOKUP($B63,RD_15[#All],HO$2,0)/HO$1</f>
        <v>5.1432514128006313</v>
      </c>
      <c r="HP63" s="62">
        <f>VLOOKUP($B63,RD_15[#All],HP$2,0)/HP$1</f>
        <v>4.889807162534435</v>
      </c>
      <c r="HQ63" s="62">
        <f>VLOOKUP($B63,RD_15[#All],HQ$2,0)/HQ$1</f>
        <v>4.8012963205447168</v>
      </c>
      <c r="HR63" s="62">
        <f>VLOOKUP($B63,RD_15[#All],HR$2,0)/HR$1</f>
        <v>4.9498229043683581</v>
      </c>
      <c r="HS63" s="62">
        <f>VLOOKUP($B63,RD_15[#All],HS$2,0)/HS$1</f>
        <v>4.7834669582118563</v>
      </c>
      <c r="HT63" s="62">
        <f>VLOOKUP($B63,RD_15[#All],HT$2,0)/HT$1</f>
        <v>4.6375582874099193</v>
      </c>
      <c r="HU63" s="62">
        <f>VLOOKUP($B63,RD_15[#All],HU$2,0)/HU$1</f>
        <v>4.6089624661053232</v>
      </c>
      <c r="HV63" s="62">
        <f>VLOOKUP($B63,RD_15[#All],HV$2,0)/HV$1</f>
        <v>4.6307264164407025</v>
      </c>
      <c r="HW63" s="62">
        <f>VLOOKUP($B63,RD_15[#All],HW$2,0)/HW$1</f>
        <v>4.8076923076923075</v>
      </c>
      <c r="HX63" s="62">
        <f>VLOOKUP($B63,RD_15[#All],HX$2,0)/HX$1</f>
        <v>4.8092621664050235</v>
      </c>
      <c r="HY63" s="62">
        <f>VLOOKUP($B63,RD_15[#All],HY$2,0)/HY$1</f>
        <v>4.7240973312401886</v>
      </c>
      <c r="HZ63" s="62">
        <f>VLOOKUP($B63,RD_15[#All],HZ$2,0)/HZ$1</f>
        <v>4.6247290124841136</v>
      </c>
      <c r="IA63" s="62">
        <f>VLOOKUP($B63,RD_15[#All],IA$2,0)/IA$1</f>
        <v>4.8359497645211933</v>
      </c>
      <c r="IB63" s="62">
        <f>VLOOKUP($B63,RD_15[#All],IB$2,0)/IB$1</f>
        <v>4.711445017567466</v>
      </c>
      <c r="IC63" s="62">
        <f>VLOOKUP($B63,RD_15[#All],IC$2,0)/IC$1</f>
        <v>4.8834379905808474</v>
      </c>
      <c r="ID63" s="62">
        <f>VLOOKUP($B63,RD_15[#All],ID$2,0)/ID$1</f>
        <v>4.8281004709576134</v>
      </c>
      <c r="IE63" s="62">
        <f>VLOOKUP($B63,RD_15[#All],IE$2,0)/IE$1</f>
        <v>4.8190737833594977</v>
      </c>
      <c r="IF63" s="62">
        <f>VLOOKUP($B63,RD_15[#All],IF$2,0)/IF$1</f>
        <v>4.8453689167974874</v>
      </c>
      <c r="IG63" s="62">
        <f>VLOOKUP($B63,RD_15[#All],IG$2,0)/IG$1</f>
        <v>4.7140614487553263</v>
      </c>
      <c r="IH63" s="62">
        <f>VLOOKUP($B63,RD_15[#All],IH$2,0)/IH$1</f>
        <v>4.6389324960753529</v>
      </c>
      <c r="II63" s="62">
        <f>VLOOKUP($B63,RD_15[#All],II$2,0)/II$1</f>
        <v>4.6882709127607081</v>
      </c>
      <c r="IJ63" s="62">
        <f>VLOOKUP($B63,RD_15[#All],IJ$2,0)/IJ$1</f>
        <v>4.7349928982582039</v>
      </c>
      <c r="IK63" s="62">
        <f>VLOOKUP($B63,RD_15[#All],IK$2,0)/IK$1</f>
        <v>4.8822605965463106</v>
      </c>
      <c r="IL63" s="62">
        <f>VLOOKUP($B63,RD_15[#All],IL$2,0)/IL$1</f>
        <v>4.8861852433281001</v>
      </c>
      <c r="IM63" s="62">
        <f>VLOOKUP($B63,RD_15[#All],IM$2,0)/IM$1</f>
        <v>4.7766875981161689</v>
      </c>
      <c r="IN63" s="62">
        <f>VLOOKUP($B63,RD_15[#All],IN$2,0)/IN$1</f>
        <v>4.746206174777603</v>
      </c>
      <c r="IO63" s="62">
        <f>VLOOKUP($B63,RD_15[#All],IO$2,0)/IO$1</f>
        <v>4.846546310832025</v>
      </c>
      <c r="IP63" s="62">
        <f>VLOOKUP($B63,RD_15[#All],IP$2,0)/IP$1</f>
        <v>4.7888166255513189</v>
      </c>
      <c r="IQ63" s="62">
        <f>VLOOKUP($B63,RD_15[#All],IQ$2,0)/IQ$1</f>
        <v>4.8767660910518051</v>
      </c>
      <c r="IR63" s="62">
        <f>VLOOKUP($B63,RD_15[#All],IR$2,0)/IR$1</f>
        <v>4.8740375270987508</v>
      </c>
      <c r="IS63" s="62">
        <f>VLOOKUP($B63,RD_15[#All],IS$2,0)/IS$1</f>
        <v>4.7633998654406815</v>
      </c>
      <c r="IT63" s="62">
        <f>VLOOKUP($B63,RD_15[#All],IT$2,0)/IT$1</f>
        <v>4.7540554683411829</v>
      </c>
      <c r="IU63" s="62">
        <f>VLOOKUP($B63,RD_15[#All],IU$2,0)/IU$1</f>
        <v>4.8684308888390522</v>
      </c>
      <c r="IV63" s="62">
        <f>VLOOKUP($B63,RD_15[#All],IV$2,0)/IV$1</f>
        <v>5.0071017417956183</v>
      </c>
      <c r="IW63" s="62">
        <f>VLOOKUP($B63,RD_15[#All],IW$2,0)/IW$1</f>
        <v>4.7682589519324212</v>
      </c>
      <c r="IX63" s="62">
        <f>VLOOKUP($B63,RD_15[#All],IX$2,0)/IX$1</f>
        <v>4.7981610226508185</v>
      </c>
      <c r="IY63" s="62">
        <f>VLOOKUP($B63,RD_15[#All],IY$2,0)/IY$1</f>
        <v>4.8303057486730951</v>
      </c>
      <c r="IZ63" s="62">
        <f>VLOOKUP($B63,RD_15[#All],IZ$2,0)/IZ$1</f>
        <v>4.6589125160553735</v>
      </c>
      <c r="JA63" s="62">
        <f>VLOOKUP($B63,RD_15[#All],JA$2,0)/JA$1</f>
        <v>4.5499863425293636</v>
      </c>
      <c r="JB63" s="62">
        <f>VLOOKUP($B63,RD_15[#All],JB$2,0)/JB$1</f>
        <v>4.6966077400860016</v>
      </c>
      <c r="JC63" s="62">
        <f>VLOOKUP($B63,RD_15[#All],JC$2,0)/JC$1</f>
        <v>4.6407121407121403</v>
      </c>
      <c r="JD63" s="62">
        <f>VLOOKUP($B63,RD_15[#All],JD$2,0)/JD$1</f>
        <v>4.5479377219338977</v>
      </c>
      <c r="JE63" s="62">
        <f>VLOOKUP($B63,RD_15[#All],JE$2,0)/JE$1</f>
        <v>4.5964154892726325</v>
      </c>
      <c r="JF63" s="62">
        <f>VLOOKUP($B63,RD_15[#All],JF$2,0)/JF$1</f>
        <v>4.509971607429959</v>
      </c>
      <c r="JG63" s="62">
        <f>VLOOKUP($B63,RD_15[#All],JG$2,0)/JG$1</f>
        <v>4.5259342838581729</v>
      </c>
      <c r="JH63" s="62">
        <f>VLOOKUP($B63,RD_15[#All],JH$2,0)/JH$1</f>
        <v>4.7277722277722276</v>
      </c>
      <c r="JI63" s="62">
        <f>VLOOKUP($B63,RD_15[#All],JI$2,0)/JI$1</f>
        <v>4.7368780288034946</v>
      </c>
      <c r="JJ63" s="62">
        <f>VLOOKUP($B63,RD_15[#All],JJ$2,0)/JJ$1</f>
        <v>4.6116306054194256</v>
      </c>
      <c r="JK63" s="62">
        <f>VLOOKUP($B63,RD_15[#All],JK$2,0)/JK$1</f>
        <v>4.6681889539032406</v>
      </c>
      <c r="JL63" s="62">
        <f>VLOOKUP($B63,RD_15[#All],JL$2,0)/JL$1</f>
        <v>4.5588235294117645</v>
      </c>
      <c r="JM63" s="62">
        <f>VLOOKUP($B63,RD_15[#All],JM$2,0)/JM$1</f>
        <v>4.466086159486709</v>
      </c>
      <c r="JN63" s="62">
        <f>VLOOKUP($B63,RD_15[#All],JN$2,0)/JN$1</f>
        <v>4.6428571428571423</v>
      </c>
      <c r="JO63" s="62">
        <f>VLOOKUP($B63,RD_15[#All],JO$2,0)/JO$1</f>
        <v>4.5060233075815104</v>
      </c>
      <c r="JP63" s="62">
        <f>VLOOKUP($B63,RD_15[#All],JP$2,0)/JP$1</f>
        <v>4.6029565672422823</v>
      </c>
      <c r="JQ63" s="62">
        <f>VLOOKUP($B63,RD_15[#All],JQ$2,0)/JQ$1</f>
        <v>4.78806907378336</v>
      </c>
      <c r="JR63" s="62">
        <f>VLOOKUP($B63,RD_15[#All],JR$2,0)/JR$1</f>
        <v>4.8120530263387407</v>
      </c>
      <c r="JS63" s="62">
        <f>VLOOKUP($B63,RD_15[#All],JS$2,0)/JS$1</f>
        <v>4.5532728141423799</v>
      </c>
      <c r="JT63" s="62">
        <f>VLOOKUP($B63,RD_15[#All],JT$2,0)/JT$1</f>
        <v>4.8521027844336118</v>
      </c>
      <c r="JU63" s="62">
        <f>VLOOKUP($B63,RD_15[#All],JU$2,0)/JU$1</f>
        <v>4.6499928642785786</v>
      </c>
      <c r="JV63" s="62">
        <f>VLOOKUP($B63,RD_15[#All],JV$2,0)/JV$1</f>
        <v>4.6972789115646254</v>
      </c>
      <c r="JW63" s="62">
        <f>VLOOKUP($B63,RD_15[#All],JW$2,0)/JW$1</f>
        <v>4.6776266061980349</v>
      </c>
      <c r="JX63" s="62">
        <f>VLOOKUP($B63,RD_15[#All],JX$2,0)/JX$1</f>
        <v>4.6602418745275882</v>
      </c>
      <c r="JY63" s="62">
        <f>VLOOKUP($B63,RD_15[#All],JY$2,0)/JY$1</f>
        <v>4.6938775510204076</v>
      </c>
      <c r="JZ63" s="62">
        <f>VLOOKUP($B63,RD_15[#All],JZ$2,0)/JZ$1</f>
        <v>4.5570672713529854</v>
      </c>
      <c r="KA63" s="62">
        <f>VLOOKUP($B63,RD_15[#All],KA$2,0)/KA$1</f>
        <v>4.0461073318216165</v>
      </c>
      <c r="KB63" s="62">
        <f>VLOOKUP($B63,RD_15[#All],KB$2,0)/KB$1</f>
        <v>4.6311413454270598</v>
      </c>
      <c r="KC63" s="62">
        <f>VLOOKUP($B63,RD_15[#All],KC$2,0)/KC$1</f>
        <v>4.5582010582010577</v>
      </c>
      <c r="KD63" s="62">
        <f>VLOOKUP($B63,RD_15[#All],KD$2,0)/KD$1</f>
        <v>4.565381708238851</v>
      </c>
      <c r="KE63" s="62">
        <f>VLOOKUP($B63,RD_15[#All],KE$2,0)/KE$1</f>
        <v>4.6545729402872249</v>
      </c>
      <c r="KF63" s="62">
        <f>VLOOKUP($B63,RD_15[#All],KF$2,0)/KF$1</f>
        <v>4.5131124913733611</v>
      </c>
      <c r="KG63" s="62">
        <f>VLOOKUP($B63,RD_15[#All],KG$2,0)/KG$1</f>
        <v>4.6575963718820859</v>
      </c>
      <c r="KH63" s="62">
        <f>VLOOKUP($B63,RD_15[#All],KH$2,0)/KH$1</f>
        <v>4.6436130007558578</v>
      </c>
      <c r="KI63" s="62">
        <f>VLOOKUP($B63,RD_15[#All],KI$2,0)/KI$1</f>
        <v>4.7392857142857139</v>
      </c>
      <c r="KJ63" s="62">
        <f>VLOOKUP($B63,RD_15[#All],KJ$2,0)/KJ$1</f>
        <v>4.708333333333333</v>
      </c>
      <c r="KK63" s="62">
        <f>VLOOKUP($B63,RD_15[#All],KK$2,0)/KK$1</f>
        <v>4.693253968253968</v>
      </c>
      <c r="KL63" s="62">
        <f>VLOOKUP($B63,RD_15[#All],KL$2,0)/KL$1</f>
        <v>4.6103500761034999</v>
      </c>
      <c r="KM63" s="62">
        <f>VLOOKUP($B63,RD_15[#All],KM$2,0)/KM$1</f>
        <v>4.6267123287671232</v>
      </c>
      <c r="KN63" s="62">
        <f>VLOOKUP($B63,RD_15[#All],KN$2,0)/KN$1</f>
        <v>4.5912021236253322</v>
      </c>
      <c r="KO63" s="62">
        <f>VLOOKUP($B63,RD_15[#All],KO$2,0)/KO$1</f>
        <v>4.5737580583996964</v>
      </c>
      <c r="KP63" s="62">
        <f>VLOOKUP($B63,RD_15[#All],KP$2,0)/KP$1</f>
        <v>4.6105422828972316</v>
      </c>
      <c r="KQ63" s="62">
        <f>VLOOKUP($B63,RD_15[#All],KQ$2,0)/KQ$1</f>
        <v>4.5309795777085498</v>
      </c>
      <c r="KR63" s="62">
        <f>VLOOKUP($B63,RD_15[#All],KR$2,0)/KR$1</f>
        <v>4.5957527493363672</v>
      </c>
      <c r="KS63" s="62">
        <f>VLOOKUP($B63,RD_15[#All],KS$2,0)/KS$1</f>
        <v>4.5980280621918848</v>
      </c>
      <c r="KT63" s="62">
        <f>VLOOKUP($B63,RD_15[#All],KT$2,0)/KT$1</f>
        <v>4.6367083807356853</v>
      </c>
      <c r="KU63" s="62">
        <f>VLOOKUP($B63,RD_15[#All],KU$2,0)/KU$1</f>
        <v>4.6150929086082675</v>
      </c>
      <c r="KV63" s="62">
        <f>VLOOKUP($B63,RD_15[#All],KV$2,0)/KV$1</f>
        <v>4.7844863731656178</v>
      </c>
      <c r="KW63" s="62">
        <f>VLOOKUP($B63,RD_15[#All],KW$2,0)/KW$1</f>
        <v>4.6401213500189611</v>
      </c>
      <c r="KX63" s="62">
        <f>VLOOKUP($B63,RD_15[#All],KX$2,0)/KX$1</f>
        <v>4.2490551776266052</v>
      </c>
      <c r="KY63" s="62">
        <f>VLOOKUP($B63,RD_15[#All],KY$2,0)/KY$1</f>
        <v>4.7305555555555552</v>
      </c>
      <c r="KZ63" s="62">
        <f>VLOOKUP($B63,RD_15[#All],KZ$2,0)/KZ$1</f>
        <v>4.6865079365079367</v>
      </c>
      <c r="LA63" s="62">
        <f>VLOOKUP($B63,RD_15[#All],LA$2,0)/LA$1</f>
        <v>4.8163265306122449</v>
      </c>
      <c r="LB63" s="62">
        <f>VLOOKUP($B63,RD_15[#All],LB$2,0)/LB$1</f>
        <v>4.573407958501126</v>
      </c>
      <c r="LC63" s="62">
        <f>VLOOKUP($B63,RD_15[#All],LC$2,0)/LC$1</f>
        <v>4.7178571428571434</v>
      </c>
      <c r="LD63" s="62">
        <f>VLOOKUP($B63,RD_15[#All],LD$2,0)/LD$1</f>
        <v>4.7017268445839875</v>
      </c>
      <c r="LE63" s="62">
        <f>VLOOKUP($B63,RD_15[#All],LE$2,0)/LE$1</f>
        <v>4.657621290274351</v>
      </c>
      <c r="LF63" s="62">
        <f>VLOOKUP($B63,RD_15[#All],LF$2,0)/LF$1</f>
        <v>4.6172534948045145</v>
      </c>
      <c r="LG63" s="62">
        <f>VLOOKUP($B63,RD_15[#All],LG$2,0)/LG$1</f>
        <v>4.7075396825396822</v>
      </c>
      <c r="LH63" s="62">
        <f>VLOOKUP($B63,RD_15[#All],LH$2,0)/LH$1</f>
        <v>4.6769396017516316</v>
      </c>
      <c r="LI63" s="62">
        <f>VLOOKUP($B63,RD_15[#All],LI$2,0)/LI$1</f>
        <v>4.6434178066831127</v>
      </c>
      <c r="LJ63" s="62">
        <f>VLOOKUP($B63,RD_15[#All],LJ$2,0)/LJ$1</f>
        <v>4.5640074211502792</v>
      </c>
      <c r="LK63" s="62">
        <f>VLOOKUP($B63,RD_15[#All],LK$2,0)/LK$1</f>
        <v>4.7233124018838302</v>
      </c>
      <c r="LL63" s="62">
        <f>VLOOKUP($B63,RD_15[#All],LL$2,0)/LL$1</f>
        <v>4.7637362637362637</v>
      </c>
      <c r="LM63" s="62">
        <f>VLOOKUP($B63,RD_15[#All],LM$2,0)/LM$1</f>
        <v>4.7099499140315464</v>
      </c>
      <c r="LN63" s="62">
        <f>VLOOKUP($B63,RD_15[#All],LN$2,0)/LN$1</f>
        <v>4.6961202063242879</v>
      </c>
      <c r="LO63" s="62">
        <f>VLOOKUP($B63,RD_15[#All],LO$2,0)/LO$1</f>
        <v>4.6157583912685958</v>
      </c>
      <c r="LP63" s="62">
        <f>VLOOKUP($B63,RD_15[#All],LP$2,0)/LP$1</f>
        <v>4.6572475143903711</v>
      </c>
      <c r="LQ63" s="62">
        <f>VLOOKUP($B63,RD_15[#All],LQ$2,0)/LQ$1</f>
        <v>4.6849069298048889</v>
      </c>
      <c r="LR63" s="62">
        <f>VLOOKUP($B63,RD_15[#All],LR$2,0)/LR$1</f>
        <v>4.7447110712416833</v>
      </c>
      <c r="LS63" s="62">
        <f>VLOOKUP($B63,RD_15[#All],LS$2,0)/LS$1</f>
        <v>4.6415148369545767</v>
      </c>
      <c r="LT63" s="62">
        <f>VLOOKUP($B63,RD_15[#All],LT$2,0)/LT$1</f>
        <v>4.6891679748822606</v>
      </c>
      <c r="LU63" s="62">
        <f>VLOOKUP($B63,RD_15[#All],LU$2,0)/LU$1</f>
        <v>4.7005494505494507</v>
      </c>
      <c r="LV63" s="62">
        <f>VLOOKUP($B63,RD_15[#All],LV$2,0)/LV$1</f>
        <v>4.7837519623233913</v>
      </c>
      <c r="LW63" s="62">
        <f>VLOOKUP($B63,RD_15[#All],LW$2,0)/LW$1</f>
        <v>4.7970957613814749</v>
      </c>
      <c r="LX63" s="62">
        <f>VLOOKUP($B63,RD_15[#All],LX$2,0)/LX$1</f>
        <v>4.8312401883830454</v>
      </c>
      <c r="LY63" s="62">
        <f>VLOOKUP($B63,RD_15[#All],LY$2,0)/LY$1</f>
        <v>4.8277080062794342</v>
      </c>
      <c r="LZ63" s="62">
        <f>VLOOKUP($B63,RD_15[#All],LZ$2,0)/LZ$1</f>
        <v>4.7334977947222843</v>
      </c>
      <c r="MA63" s="62">
        <f>VLOOKUP($B63,RD_15[#All],MA$2,0)/MA$1</f>
        <v>4.7880690737833591</v>
      </c>
      <c r="MB63" s="62">
        <f>VLOOKUP($B63,RD_15[#All],MB$2,0)/MB$1</f>
        <v>4.7966659191148979</v>
      </c>
      <c r="MC63" s="62">
        <f>VLOOKUP($B63,RD_15[#All],MC$2,0)/MC$1</f>
        <v>4.6796740674291692</v>
      </c>
      <c r="MD63" s="62">
        <f>VLOOKUP($B63,RD_15[#All],MD$2,0)/MD$1</f>
        <v>4.7600358824848614</v>
      </c>
      <c r="ME63" s="62">
        <f>VLOOKUP($B63,RD_15[#All],ME$2,0)/ME$1</f>
        <v>4.7518128130373025</v>
      </c>
      <c r="MF63" s="62">
        <f>VLOOKUP($B63,RD_15[#All],MF$2,0)/MF$1</f>
        <v>4.7749869178440605</v>
      </c>
      <c r="MG63" s="62">
        <f>VLOOKUP($B63,RD_15[#All],MG$2,0)/MG$1</f>
        <v>4.7716229348882404</v>
      </c>
      <c r="MH63" s="62">
        <f>VLOOKUP($B63,RD_15[#All],MH$2,0)/MH$1</f>
        <v>4.6587426179262916</v>
      </c>
      <c r="MI63" s="62">
        <f>VLOOKUP($B63,RD_15[#All],MI$2,0)/MI$1</f>
        <v>4.6415489272632122</v>
      </c>
      <c r="MJ63" s="62">
        <f>VLOOKUP($B63,RD_15[#All],MJ$2,0)/MJ$1</f>
        <v>4.811616954474097</v>
      </c>
      <c r="MK63" s="62">
        <f>VLOOKUP($B63,RD_15[#All],MK$2,0)/MK$1</f>
        <v>4.8076923076923075</v>
      </c>
      <c r="ML63" s="62">
        <f>VLOOKUP($B63,RD_15[#All],ML$2,0)/ML$1</f>
        <v>4.7708753831202815</v>
      </c>
      <c r="MM63" s="62">
        <f>VLOOKUP($B63,RD_15[#All],MM$2,0)/MM$1</f>
        <v>4.8521027844336118</v>
      </c>
      <c r="MN63" s="62">
        <f>VLOOKUP($B63,RD_15[#All],MN$2,0)/MN$1</f>
        <v>4.8253532182103607</v>
      </c>
      <c r="MO63" s="62">
        <f>VLOOKUP($B63,RD_15[#All],MO$2,0)/MO$1</f>
        <v>4.8822605965463106</v>
      </c>
      <c r="MP63" s="62">
        <f>VLOOKUP($B63,RD_15[#All],MP$2,0)/MP$1</f>
        <v>4.7291993720565157</v>
      </c>
      <c r="MQ63" s="62">
        <f>VLOOKUP($B63,RD_15[#All],MQ$2,0)/MQ$1</f>
        <v>4.8340435075128951</v>
      </c>
      <c r="MR63" s="62">
        <f>VLOOKUP($B63,RD_15[#All],MR$2,0)/MR$1</f>
        <v>4.8273155416012559</v>
      </c>
      <c r="MS63" s="62">
        <f>VLOOKUP($B63,RD_15[#All],MS$2,0)/MS$1</f>
        <v>4.9026687598116165</v>
      </c>
      <c r="MT63" s="62">
        <f>VLOOKUP($B63,RD_15[#All],MT$2,0)/MT$1</f>
        <v>4.7577422577422581</v>
      </c>
      <c r="MU63" s="62">
        <f>VLOOKUP($B63,RD_15[#All],MU$2,0)/MU$1</f>
        <v>4.8359123869327947</v>
      </c>
      <c r="MV63" s="62">
        <f>VLOOKUP($B63,RD_15[#All],MV$2,0)/MV$1</f>
        <v>4.7538176109604686</v>
      </c>
      <c r="MW63" s="62">
        <f>VLOOKUP($B63,RD_15[#All],MW$2,0)/MW$1</f>
        <v>4.857535321821036</v>
      </c>
      <c r="MX63" s="62">
        <f>VLOOKUP($B63,RD_15[#All],MX$2,0)/MX$1</f>
        <v>4.842266576960454</v>
      </c>
      <c r="MY63" s="62">
        <f>VLOOKUP($B63,RD_15[#All],MY$2,0)/MY$1</f>
        <v>4.8685243328100469</v>
      </c>
      <c r="MZ63" s="62">
        <f>VLOOKUP($B63,RD_15[#All],MZ$2,0)/MZ$1</f>
        <v>4.8485086342229202</v>
      </c>
      <c r="NA63" s="62">
        <f>VLOOKUP($B63,RD_15[#All],NA$2,0)/NA$1</f>
        <v>4.7351896224076677</v>
      </c>
      <c r="NB63" s="62">
        <f>VLOOKUP($B63,RD_15[#All],NB$2,0)/NB$1</f>
        <v>4.5478806907378333</v>
      </c>
      <c r="NC63" s="62">
        <f>VLOOKUP($B63,RD_15[#All],NC$2,0)/NC$1</f>
        <v>4.8995290423861855</v>
      </c>
      <c r="ND63" s="62">
        <f>VLOOKUP($B63,RD_15[#All],ND$2,0)/ND$1</f>
        <v>4.5388540031397175</v>
      </c>
      <c r="NE63" s="62">
        <f>IFERROR(AVERAGEIF(Inv_SY_B20[[#This Row],[BLK1_INV1]:[BLK12_INV31]],"&gt;"&amp;0.1,Inv_SY_B20[[#This Row],[BLK1_INV1]:[BLK12_INV31]]),"")</f>
        <v>4.6898424135762076</v>
      </c>
    </row>
    <row r="64" spans="2:369" x14ac:dyDescent="0.35">
      <c r="B64" s="86">
        <f t="shared" si="8"/>
        <v>45805</v>
      </c>
      <c r="C64" s="62">
        <f>VLOOKUP($B64,RD_15[#All],C$2,0)/C$1</f>
        <v>4.801435212009074</v>
      </c>
      <c r="D64" s="62">
        <f>VLOOKUP($B64,RD_15[#All],D$2,0)/D$1</f>
        <v>4.7153109074399442</v>
      </c>
      <c r="E64" s="62">
        <f>VLOOKUP($B64,RD_15[#All],E$2,0)/E$1</f>
        <v>4.8659089984315829</v>
      </c>
      <c r="F64" s="62">
        <f>VLOOKUP($B64,RD_15[#All],F$2,0)/F$1</f>
        <v>4.8545453620679471</v>
      </c>
      <c r="G64" s="62">
        <f>VLOOKUP($B64,RD_15[#All],G$2,0)/G$1</f>
        <v>4.8227270877722574</v>
      </c>
      <c r="H64" s="62">
        <f>VLOOKUP($B64,RD_15[#All],H$2,0)/H$1</f>
        <v>4.6712225680108661</v>
      </c>
      <c r="I64" s="62">
        <f>VLOOKUP($B64,RD_15[#All],I$2,0)/I$1</f>
        <v>4.9862280964577739</v>
      </c>
      <c r="J64" s="62">
        <f>VLOOKUP($B64,RD_15[#All],J$2,0)/J$1</f>
        <v>4.6962123061671432</v>
      </c>
      <c r="K64" s="62">
        <f>VLOOKUP($B64,RD_15[#All],K$2,0)/K$1</f>
        <v>4.8446969696969697</v>
      </c>
      <c r="L64" s="62">
        <f>VLOOKUP($B64,RD_15[#All],L$2,0)/L$1</f>
        <v>4.8954546379320529</v>
      </c>
      <c r="M64" s="62">
        <f>VLOOKUP($B64,RD_15[#All],M$2,0)/M$1</f>
        <v>4.9083335182883561</v>
      </c>
      <c r="N64" s="62">
        <f>VLOOKUP($B64,RD_15[#All],N$2,0)/N$1</f>
        <v>4.8628789728338102</v>
      </c>
      <c r="O64" s="62">
        <f>VLOOKUP($B64,RD_15[#All],O$2,0)/O$1</f>
        <v>4.8522727272727275</v>
      </c>
      <c r="P64" s="62">
        <f>VLOOKUP($B64,RD_15[#All],P$2,0)/P$1</f>
        <v>4.8810605135830984</v>
      </c>
      <c r="Q64" s="62">
        <f>VLOOKUP($B64,RD_15[#All],Q$2,0)/Q$1</f>
        <v>4.9280303030303028</v>
      </c>
      <c r="R64" s="62">
        <f>VLOOKUP($B64,RD_15[#All],R$2,0)/R$1</f>
        <v>4.915909275864113</v>
      </c>
      <c r="S64" s="62">
        <f>VLOOKUP($B64,RD_15[#All],S$2,0)/S$1</f>
        <v>4.8692183061079577</v>
      </c>
      <c r="T64" s="62">
        <f>VLOOKUP($B64,RD_15[#All],T$2,0)/T$1</f>
        <v>4.9186601897365945</v>
      </c>
      <c r="U64" s="62">
        <f>VLOOKUP($B64,RD_15[#All],U$2,0)/U$1</f>
        <v>4.8643937544389235</v>
      </c>
      <c r="V64" s="62">
        <f>VLOOKUP($B64,RD_15[#All],V$2,0)/V$1</f>
        <v>4.9295455470229621</v>
      </c>
      <c r="W64" s="62">
        <f>VLOOKUP($B64,RD_15[#All],W$2,0)/W$1</f>
        <v>5.0689392089843786</v>
      </c>
      <c r="X64" s="62">
        <f>VLOOKUP($B64,RD_15[#All],X$2,0)/X$1</f>
        <v>4.9969695120146813</v>
      </c>
      <c r="Y64" s="62">
        <f>VLOOKUP($B64,RD_15[#All],Y$2,0)/Y$1</f>
        <v>5.0704544529770379</v>
      </c>
      <c r="Z64" s="62">
        <f>VLOOKUP($B64,RD_15[#All],Z$2,0)/Z$1</f>
        <v>5.0575755726207419</v>
      </c>
      <c r="AA64" s="62">
        <f>VLOOKUP($B64,RD_15[#All],AA$2,0)/AA$1</f>
        <v>5.0075757575757578</v>
      </c>
      <c r="AB64" s="62">
        <f>VLOOKUP($B64,RD_15[#All],AB$2,0)/AB$1</f>
        <v>4.9477270877722574</v>
      </c>
      <c r="AC64" s="62">
        <f>VLOOKUP($B64,RD_15[#All],AC$2,0)/AC$1</f>
        <v>5.0227272727272725</v>
      </c>
      <c r="AD64" s="62">
        <f>VLOOKUP($B64,RD_15[#All],AD$2,0)/AD$1</f>
        <v>4.9121213970762341</v>
      </c>
      <c r="AE64" s="62">
        <f>VLOOKUP($B64,RD_15[#All],AE$2,0)/AE$1</f>
        <v>5.0886364561138713</v>
      </c>
      <c r="AF64" s="62">
        <f>VLOOKUP($B64,RD_15[#All],AF$2,0)/AF$1</f>
        <v>5.0719696969696972</v>
      </c>
      <c r="AG64" s="62">
        <f>VLOOKUP($B64,RD_15[#All],AG$2,0)/AG$1</f>
        <v>4.9803032152580524</v>
      </c>
      <c r="AH64" s="62">
        <f>VLOOKUP($B64,RD_15[#All],AH$2,0)/AH$1</f>
        <v>4.9901516076290227</v>
      </c>
      <c r="AI64" s="62">
        <f>VLOOKUP($B64,RD_15[#All],AI$2,0)/AI$1</f>
        <v>4.7560605135830984</v>
      </c>
      <c r="AJ64" s="62">
        <f>VLOOKUP($B64,RD_15[#All],AJ$2,0)/AJ$1</f>
        <v>4.7631577973920969</v>
      </c>
      <c r="AK64" s="62">
        <f>VLOOKUP($B64,RD_15[#All],AK$2,0)/AK$1</f>
        <v>4.8046251993620412</v>
      </c>
      <c r="AL64" s="62">
        <f>VLOOKUP($B64,RD_15[#All],AL$2,0)/AL$1</f>
        <v>4.8125996810207337</v>
      </c>
      <c r="AM64" s="62">
        <f>VLOOKUP($B64,RD_15[#All],AM$2,0)/AM$1</f>
        <v>4.8819777687961006</v>
      </c>
      <c r="AN64" s="62">
        <f>VLOOKUP($B64,RD_15[#All],AN$2,0)/AN$1</f>
        <v>4.9170651960601113</v>
      </c>
      <c r="AO64" s="62">
        <f>VLOOKUP($B64,RD_15[#All],AO$2,0)/AO$1</f>
        <v>4.7803030303030303</v>
      </c>
      <c r="AP64" s="62">
        <f>VLOOKUP($B64,RD_15[#All],AP$2,0)/AP$1</f>
        <v>4.854864336467057</v>
      </c>
      <c r="AQ64" s="62">
        <f>VLOOKUP($B64,RD_15[#All],AQ$2,0)/AQ$1</f>
        <v>4.7689393939393936</v>
      </c>
      <c r="AR64" s="62">
        <f>VLOOKUP($B64,RD_15[#All],AR$2,0)/AR$1</f>
        <v>4.7696149230173397</v>
      </c>
      <c r="AS64" s="62">
        <f>VLOOKUP($B64,RD_15[#All],AS$2,0)/AS$1</f>
        <v>4.9202496532593623</v>
      </c>
      <c r="AT64" s="62">
        <f>VLOOKUP($B64,RD_15[#All],AT$2,0)/AT$1</f>
        <v>4.9188598275881787</v>
      </c>
      <c r="AU64" s="62">
        <f>VLOOKUP($B64,RD_15[#All],AU$2,0)/AU$1</f>
        <v>4.9217835364983111</v>
      </c>
      <c r="AV64" s="62">
        <f>VLOOKUP($B64,RD_15[#All],AV$2,0)/AV$1</f>
        <v>5.0347321837407311</v>
      </c>
      <c r="AW64" s="62">
        <f>VLOOKUP($B64,RD_15[#All],AW$2,0)/AW$1</f>
        <v>4.9705092197448932</v>
      </c>
      <c r="AX64" s="62">
        <f>VLOOKUP($B64,RD_15[#All],AX$2,0)/AX$1</f>
        <v>4.9314515308667266</v>
      </c>
      <c r="AY64" s="62">
        <f>VLOOKUP($B64,RD_15[#All],AY$2,0)/AY$1</f>
        <v>4.7903423729036128</v>
      </c>
      <c r="AZ64" s="62">
        <f>VLOOKUP($B64,RD_15[#All],AZ$2,0)/AZ$1</f>
        <v>4.8932310691348988</v>
      </c>
      <c r="BA64" s="62">
        <f>VLOOKUP($B64,RD_15[#All],BA$2,0)/BA$1</f>
        <v>4.9098241364151836</v>
      </c>
      <c r="BB64" s="62">
        <f>VLOOKUP($B64,RD_15[#All],BB$2,0)/BB$1</f>
        <v>4.8092821769907976</v>
      </c>
      <c r="BC64" s="62">
        <f>VLOOKUP($B64,RD_15[#All],BC$2,0)/BC$1</f>
        <v>4.7669553550290837</v>
      </c>
      <c r="BD64" s="62">
        <f>VLOOKUP($B64,RD_15[#All],BD$2,0)/BD$1</f>
        <v>4.7198069317740714</v>
      </c>
      <c r="BE64" s="62">
        <f>VLOOKUP($B64,RD_15[#All],BE$2,0)/BE$1</f>
        <v>4.662292649074157</v>
      </c>
      <c r="BF64" s="62">
        <f>VLOOKUP($B64,RD_15[#All],BF$2,0)/BF$1</f>
        <v>4.7403780574811964</v>
      </c>
      <c r="BG64" s="62">
        <f>VLOOKUP($B64,RD_15[#All],BG$2,0)/BG$1</f>
        <v>4.7849462365591391</v>
      </c>
      <c r="BH64" s="62">
        <f>VLOOKUP($B64,RD_15[#All],BH$2,0)/BH$1</f>
        <v>4.5799437278116271</v>
      </c>
      <c r="BI64" s="62">
        <f>VLOOKUP($B64,RD_15[#All],BI$2,0)/BI$1</f>
        <v>4.643770163051621</v>
      </c>
      <c r="BJ64" s="62">
        <f>VLOOKUP($B64,RD_15[#All],BJ$2,0)/BJ$1</f>
        <v>4.581362919283511</v>
      </c>
      <c r="BK64" s="62">
        <f>VLOOKUP($B64,RD_15[#All],BK$2,0)/BK$1</f>
        <v>4.8469696044921893</v>
      </c>
      <c r="BL64" s="62">
        <f>VLOOKUP($B64,RD_15[#All],BL$2,0)/BL$1</f>
        <v>4.7531847133757967</v>
      </c>
      <c r="BM64" s="62">
        <f>VLOOKUP($B64,RD_15[#All],BM$2,0)/BM$1</f>
        <v>4.7844572990171406</v>
      </c>
      <c r="BN64" s="62">
        <f>VLOOKUP($B64,RD_15[#All],BN$2,0)/BN$1</f>
        <v>5.1839201132785711</v>
      </c>
      <c r="BO64" s="62">
        <f>VLOOKUP($B64,RD_15[#All],BO$2,0)/BO$1</f>
        <v>5.1086956521739131</v>
      </c>
      <c r="BP64" s="62">
        <f>VLOOKUP($B64,RD_15[#All],BP$2,0)/BP$1</f>
        <v>5.2332988037869859</v>
      </c>
      <c r="BQ64" s="62">
        <f>VLOOKUP($B64,RD_15[#All],BQ$2,0)/BQ$1</f>
        <v>5.2049690283438919</v>
      </c>
      <c r="BR64" s="62">
        <f>VLOOKUP($B64,RD_15[#All],BR$2,0)/BR$1</f>
        <v>5.2180812669837131</v>
      </c>
      <c r="BS64" s="62">
        <f>VLOOKUP($B64,RD_15[#All],BS$2,0)/BS$1</f>
        <v>5.1957837373909106</v>
      </c>
      <c r="BT64" s="62">
        <f>VLOOKUP($B64,RD_15[#All],BT$2,0)/BT$1</f>
        <v>5.0759144237405103</v>
      </c>
      <c r="BU64" s="62">
        <f>VLOOKUP($B64,RD_15[#All],BU$2,0)/BU$1</f>
        <v>5.2591441531605936</v>
      </c>
      <c r="BV64" s="62">
        <f>VLOOKUP($B64,RD_15[#All],BV$2,0)/BV$1</f>
        <v>5.2122153209109729</v>
      </c>
      <c r="BW64" s="62">
        <f>VLOOKUP($B64,RD_15[#All],BW$2,0)/BW$1</f>
        <v>5.1218083120363351</v>
      </c>
      <c r="BX64" s="62">
        <f>VLOOKUP($B64,RD_15[#All],BX$2,0)/BX$1</f>
        <v>5.041905925328221</v>
      </c>
      <c r="BY64" s="62">
        <f>VLOOKUP($B64,RD_15[#All],BY$2,0)/BY$1</f>
        <v>5.1345755693581783</v>
      </c>
      <c r="BZ64" s="62">
        <f>VLOOKUP($B64,RD_15[#All],BZ$2,0)/BZ$1</f>
        <v>5.1944445325182542</v>
      </c>
      <c r="CA64" s="62">
        <f>VLOOKUP($B64,RD_15[#All],CA$2,0)/CA$1</f>
        <v>5.1540402278927848</v>
      </c>
      <c r="CB64" s="62">
        <f>VLOOKUP($B64,RD_15[#All],CB$2,0)/CB$1</f>
        <v>5.0697030751272596</v>
      </c>
      <c r="CC64" s="62">
        <f>VLOOKUP($B64,RD_15[#All],CC$2,0)/CC$1</f>
        <v>5.1259489302967562</v>
      </c>
      <c r="CD64" s="62">
        <f>VLOOKUP($B64,RD_15[#All],CD$2,0)/CD$1</f>
        <v>5.2336092172942719</v>
      </c>
      <c r="CE64" s="62">
        <f>VLOOKUP($B64,RD_15[#All],CE$2,0)/CE$1</f>
        <v>5.0703934589857145</v>
      </c>
      <c r="CF64" s="62">
        <f>VLOOKUP($B64,RD_15[#All],CF$2,0)/CF$1</f>
        <v>5.1018520133205358</v>
      </c>
      <c r="CG64" s="62">
        <f>VLOOKUP($B64,RD_15[#All],CG$2,0)/CG$1</f>
        <v>5.2556934975360248</v>
      </c>
      <c r="CH64" s="62">
        <f>VLOOKUP($B64,RD_15[#All],CH$2,0)/CH$1</f>
        <v>5.186147098073377</v>
      </c>
      <c r="CI64" s="62">
        <f>VLOOKUP($B64,RD_15[#All],CI$2,0)/CI$1</f>
        <v>5.1846100759144234</v>
      </c>
      <c r="CJ64" s="62">
        <f>VLOOKUP($B64,RD_15[#All],CJ$2,0)/CJ$1</f>
        <v>5.2456709075971863</v>
      </c>
      <c r="CK64" s="62">
        <f>VLOOKUP($B64,RD_15[#All],CK$2,0)/CK$1</f>
        <v>5.1810965049490623</v>
      </c>
      <c r="CL64" s="62">
        <f>VLOOKUP($B64,RD_15[#All],CL$2,0)/CL$1</f>
        <v>5.0959046137895276</v>
      </c>
      <c r="CM64" s="62">
        <f>VLOOKUP($B64,RD_15[#All],CM$2,0)/CM$1</f>
        <v>5.2491371676048306</v>
      </c>
      <c r="CN64" s="62">
        <f>VLOOKUP($B64,RD_15[#All],CN$2,0)/CN$1</f>
        <v>5.1828847481021389</v>
      </c>
      <c r="CO64" s="62">
        <f>VLOOKUP($B64,RD_15[#All],CO$2,0)/CO$1</f>
        <v>5.1597655239065903</v>
      </c>
      <c r="CP64" s="62">
        <f>VLOOKUP($B64,RD_15[#All],CP$2,0)/CP$1</f>
        <v>5.0483091787439616</v>
      </c>
      <c r="CQ64" s="62">
        <f>VLOOKUP($B64,RD_15[#All],CQ$2,0)/CQ$1</f>
        <v>5.1928917336579019</v>
      </c>
      <c r="CR64" s="62">
        <f>VLOOKUP($B64,RD_15[#All],CR$2,0)/CR$1</f>
        <v>5.2412009124018635</v>
      </c>
      <c r="CS64" s="62">
        <f>VLOOKUP($B64,RD_15[#All],CS$2,0)/CS$1</f>
        <v>5.292960746770393</v>
      </c>
      <c r="CT64" s="62">
        <f>VLOOKUP($B64,RD_15[#All],CT$2,0)/CT$1</f>
        <v>5.231538908164044</v>
      </c>
      <c r="CU64" s="62">
        <f>VLOOKUP($B64,RD_15[#All],CU$2,0)/CU$1</f>
        <v>5.1663492838541591</v>
      </c>
      <c r="CV64" s="62">
        <f>VLOOKUP($B64,RD_15[#All],CV$2,0)/CV$1</f>
        <v>5.2622498274672189</v>
      </c>
      <c r="CW64" s="62">
        <f>VLOOKUP($B64,RD_15[#All],CW$2,0)/CW$1</f>
        <v>5.2084196839684607</v>
      </c>
      <c r="CX64" s="62">
        <f>VLOOKUP($B64,RD_15[#All],CX$2,0)/CX$1</f>
        <v>5.1760463521938318</v>
      </c>
      <c r="CY64" s="62">
        <f>VLOOKUP($B64,RD_15[#All],CY$2,0)/CY$1</f>
        <v>5.1623376623376629</v>
      </c>
      <c r="CZ64" s="62">
        <f>VLOOKUP($B64,RD_15[#All],CZ$2,0)/CZ$1</f>
        <v>5.2263629247271908</v>
      </c>
      <c r="DA64" s="62">
        <f>VLOOKUP($B64,RD_15[#All],DA$2,0)/DA$1</f>
        <v>5.1690067602704106</v>
      </c>
      <c r="DB64" s="62">
        <f>VLOOKUP($B64,RD_15[#All],DB$2,0)/DB$1</f>
        <v>5.2187716508421671</v>
      </c>
      <c r="DC64" s="62">
        <f>VLOOKUP($B64,RD_15[#All],DC$2,0)/DC$1</f>
        <v>5.2919253815939955</v>
      </c>
      <c r="DD64" s="62">
        <f>VLOOKUP($B64,RD_15[#All],DD$2,0)/DD$1</f>
        <v>5.2867493981571423</v>
      </c>
      <c r="DE64" s="62">
        <f>VLOOKUP($B64,RD_15[#All],DE$2,0)/DE$1</f>
        <v>5.3336782304067629</v>
      </c>
      <c r="DF64" s="62">
        <f>VLOOKUP($B64,RD_15[#All],DF$2,0)/DF$1</f>
        <v>5.1842650945964799</v>
      </c>
      <c r="DG64" s="62">
        <f>VLOOKUP($B64,RD_15[#All],DG$2,0)/DG$1</f>
        <v>5.1780537459832292</v>
      </c>
      <c r="DH64" s="62">
        <f>VLOOKUP($B64,RD_15[#All],DH$2,0)/DH$1</f>
        <v>5.3391996163841613</v>
      </c>
      <c r="DI64" s="62">
        <f>VLOOKUP($B64,RD_15[#All],DI$2,0)/DI$1</f>
        <v>5.3022773484677019</v>
      </c>
      <c r="DJ64" s="62">
        <f>VLOOKUP($B64,RD_15[#All],DJ$2,0)/DJ$1</f>
        <v>5.3160799709659763</v>
      </c>
      <c r="DK64" s="62">
        <f>VLOOKUP($B64,RD_15[#All],DK$2,0)/DK$1</f>
        <v>5.2380952380952372</v>
      </c>
      <c r="DL64" s="62">
        <f>VLOOKUP($B64,RD_15[#All],DL$2,0)/DL$1</f>
        <v>5.1406926406926408</v>
      </c>
      <c r="DM64" s="62">
        <f>VLOOKUP($B64,RD_15[#All],DM$2,0)/DM$1</f>
        <v>5.0914423740510699</v>
      </c>
      <c r="DN64" s="62">
        <f>VLOOKUP($B64,RD_15[#All],DN$2,0)/DN$1</f>
        <v>5.1162869260589368</v>
      </c>
      <c r="DO64" s="62">
        <f>VLOOKUP($B64,RD_15[#All],DO$2,0)/DO$1</f>
        <v>5.1128362704343679</v>
      </c>
      <c r="DP64" s="62">
        <f>VLOOKUP($B64,RD_15[#All],DP$2,0)/DP$1</f>
        <v>5.1359559158525192</v>
      </c>
      <c r="DQ64" s="62">
        <f>VLOOKUP($B64,RD_15[#All],DQ$2,0)/DQ$1</f>
        <v>5.1628707769906139</v>
      </c>
      <c r="DR64" s="62">
        <f>VLOOKUP($B64,RD_15[#All],DR$2,0)/DR$1</f>
        <v>5.0641821103724638</v>
      </c>
      <c r="DS64" s="62">
        <f>VLOOKUP($B64,RD_15[#All],DS$2,0)/DS$1</f>
        <v>5.1373362623468939</v>
      </c>
      <c r="DT64" s="62">
        <f>VLOOKUP($B64,RD_15[#All],DT$2,0)/DT$1</f>
        <v>5.1328502415458939</v>
      </c>
      <c r="DU64" s="62">
        <f>VLOOKUP($B64,RD_15[#All],DU$2,0)/DU$1</f>
        <v>5.1085857705120494</v>
      </c>
      <c r="DV64" s="62">
        <f>VLOOKUP($B64,RD_15[#All],DV$2,0)/DV$1</f>
        <v>5.159812585960065</v>
      </c>
      <c r="DW64" s="62">
        <f>VLOOKUP($B64,RD_15[#All],DW$2,0)/DW$1</f>
        <v>5.2191166321601106</v>
      </c>
      <c r="DX64" s="62">
        <f>VLOOKUP($B64,RD_15[#All],DX$2,0)/DX$1</f>
        <v>5.2263629247271908</v>
      </c>
      <c r="DY64" s="62">
        <f>VLOOKUP($B64,RD_15[#All],DY$2,0)/DY$1</f>
        <v>5.1266388929326432</v>
      </c>
      <c r="DZ64" s="62">
        <f>VLOOKUP($B64,RD_15[#All],DZ$2,0)/DZ$1</f>
        <v>5.2405105285434095</v>
      </c>
      <c r="EA64" s="62">
        <f>VLOOKUP($B64,RD_15[#All],EA$2,0)/EA$1</f>
        <v>5.1069703243616287</v>
      </c>
      <c r="EB64" s="62">
        <f>VLOOKUP($B64,RD_15[#All],EB$2,0)/EB$1</f>
        <v>5.1124912891164254</v>
      </c>
      <c r="EC64" s="62">
        <f>VLOOKUP($B64,RD_15[#All],EC$2,0)/EC$1</f>
        <v>5.0883366997444446</v>
      </c>
      <c r="ED64" s="62">
        <f>VLOOKUP($B64,RD_15[#All],ED$2,0)/ED$1</f>
        <v>5.1849550572323668</v>
      </c>
      <c r="EE64" s="62">
        <f>VLOOKUP($B64,RD_15[#All],EE$2,0)/EE$1</f>
        <v>5.0955829923115248</v>
      </c>
      <c r="EF64" s="62">
        <f>VLOOKUP($B64,RD_15[#All],EF$2,0)/EF$1</f>
        <v>5.1787441298417178</v>
      </c>
      <c r="EG64" s="62">
        <f>VLOOKUP($B64,RD_15[#All],EG$2,0)/EG$1</f>
        <v>5.0731537307518284</v>
      </c>
      <c r="EH64" s="62">
        <f>VLOOKUP($B64,RD_15[#All],EH$2,0)/EH$1</f>
        <v>4.8754314161975847</v>
      </c>
      <c r="EI64" s="62">
        <f>VLOOKUP($B64,RD_15[#All],EI$2,0)/EI$1</f>
        <v>5.1403319784057002</v>
      </c>
      <c r="EJ64" s="62">
        <f>VLOOKUP($B64,RD_15[#All],EJ$2,0)/EJ$1</f>
        <v>5.1155969634230498</v>
      </c>
      <c r="EK64" s="62">
        <f>VLOOKUP($B64,RD_15[#All],EK$2,0)/EK$1</f>
        <v>4.984444366939492</v>
      </c>
      <c r="EL64" s="62">
        <f>VLOOKUP($B64,RD_15[#All],EL$2,0)/EL$1</f>
        <v>5.0220842802417529</v>
      </c>
      <c r="EM64" s="62">
        <f>VLOOKUP($B64,RD_15[#All],EM$2,0)/EM$1</f>
        <v>5.0621118012422359</v>
      </c>
      <c r="EN64" s="62">
        <f>VLOOKUP($B64,RD_15[#All],EN$2,0)/EN$1</f>
        <v>5.0579711829818148</v>
      </c>
      <c r="EO64" s="62">
        <f>VLOOKUP($B64,RD_15[#All],EO$2,0)/EO$1</f>
        <v>5.1000690131124911</v>
      </c>
      <c r="EP64" s="62">
        <f>VLOOKUP($B64,RD_15[#All],EP$2,0)/EP$1</f>
        <v>5.1652864886613523</v>
      </c>
      <c r="EQ64" s="62">
        <f>VLOOKUP($B64,RD_15[#All],EQ$2,0)/EQ$1</f>
        <v>5.0852310254378192</v>
      </c>
      <c r="ER64" s="62">
        <f>VLOOKUP($B64,RD_15[#All],ER$2,0)/ER$1</f>
        <v>5.1538991566112493</v>
      </c>
      <c r="ES64" s="62">
        <f>VLOOKUP($B64,RD_15[#All],ES$2,0)/ES$1</f>
        <v>5.1055899778672877</v>
      </c>
      <c r="ET64" s="62">
        <f>VLOOKUP($B64,RD_15[#All],ET$2,0)/ET$1</f>
        <v>5.2352090590616163</v>
      </c>
      <c r="EU64" s="62">
        <f>VLOOKUP($B64,RD_15[#All],EU$2,0)/EU$1</f>
        <v>5.1792326427641537</v>
      </c>
      <c r="EV64" s="62">
        <f>VLOOKUP($B64,RD_15[#All],EV$2,0)/EV$1</f>
        <v>5.1078644459381675</v>
      </c>
      <c r="EW64" s="62">
        <f>VLOOKUP($B64,RD_15[#All],EW$2,0)/EW$1</f>
        <v>5.1884920634920633</v>
      </c>
      <c r="EX64" s="62">
        <f>VLOOKUP($B64,RD_15[#All],EX$2,0)/EX$1</f>
        <v>5.1049000152314008</v>
      </c>
      <c r="EY64" s="62">
        <f>VLOOKUP($B64,RD_15[#All],EY$2,0)/EY$1</f>
        <v>5.2577473589262276</v>
      </c>
      <c r="EZ64" s="62">
        <f>VLOOKUP($B64,RD_15[#All],EZ$2,0)/EZ$1</f>
        <v>5.0510698717326772</v>
      </c>
      <c r="FA64" s="62">
        <f>VLOOKUP($B64,RD_15[#All],FA$2,0)/FA$1</f>
        <v>5.1004139944304345</v>
      </c>
      <c r="FB64" s="62">
        <f>VLOOKUP($B64,RD_15[#All],FB$2,0)/FB$1</f>
        <v>4.9375432174398206</v>
      </c>
      <c r="FC64" s="62">
        <f>VLOOKUP($B64,RD_15[#All],FC$2,0)/FC$1</f>
        <v>5.1732227438643203</v>
      </c>
      <c r="FD64" s="62">
        <f>VLOOKUP($B64,RD_15[#All],FD$2,0)/FD$1</f>
        <v>5.1580401960943059</v>
      </c>
      <c r="FE64" s="62">
        <f>VLOOKUP($B64,RD_15[#All],FE$2,0)/FE$1</f>
        <v>5.1021393222427189</v>
      </c>
      <c r="FF64" s="62">
        <f>VLOOKUP($B64,RD_15[#All],FF$2,0)/FF$1</f>
        <v>4.9975847095518633</v>
      </c>
      <c r="FG64" s="202">
        <f>VLOOKUP($B64,RD_15[#All],FG$2,0)/FG$1</f>
        <v>5.1200829842240507</v>
      </c>
      <c r="FH64" s="62">
        <f>VLOOKUP($B64,RD_15[#All],FH$2,0)/FH$1</f>
        <v>5.1224982746721874</v>
      </c>
      <c r="FI64" s="62">
        <f>VLOOKUP($B64,RD_15[#All],FI$2,0)/FI$1</f>
        <v>5.0869563532501036</v>
      </c>
      <c r="FJ64" s="62">
        <f>VLOOKUP($B64,RD_15[#All],FJ$2,0)/FJ$1</f>
        <v>5.081018518518519</v>
      </c>
      <c r="FK64" s="62">
        <f>VLOOKUP($B64,RD_15[#All],FK$2,0)/FK$1</f>
        <v>5.1556244844235337</v>
      </c>
      <c r="FL64" s="62">
        <f>VLOOKUP($B64,RD_15[#All],FL$2,0)/FL$1</f>
        <v>5.0252525252525251</v>
      </c>
      <c r="FM64" s="62">
        <f>VLOOKUP($B64,RD_15[#All],FM$2,0)/FM$1</f>
        <v>4.9814813892136804</v>
      </c>
      <c r="FN64" s="62">
        <f>VLOOKUP($B64,RD_15[#All],FN$2,0)/FN$1</f>
        <v>5.0570671790851849</v>
      </c>
      <c r="FO64" s="62">
        <f>VLOOKUP($B64,RD_15[#All],FO$2,0)/FO$1</f>
        <v>5.0343914421237335</v>
      </c>
      <c r="FP64" s="62">
        <f>VLOOKUP($B64,RD_15[#All],FP$2,0)/FP$1</f>
        <v>5.0423278577924409</v>
      </c>
      <c r="FQ64" s="62">
        <f>VLOOKUP($B64,RD_15[#All],FQ$2,0)/FQ$1</f>
        <v>5.0427061558130379</v>
      </c>
      <c r="FR64" s="62">
        <f>VLOOKUP($B64,RD_15[#All],FR$2,0)/FR$1</f>
        <v>5.0582011504688582</v>
      </c>
      <c r="FS64" s="62">
        <f>VLOOKUP($B64,RD_15[#All],FS$2,0)/FS$1</f>
        <v>5.0782311079814058</v>
      </c>
      <c r="FT64" s="62">
        <f>VLOOKUP($B64,RD_15[#All],FT$2,0)/FT$1</f>
        <v>5.1375662298339373</v>
      </c>
      <c r="FU64" s="62">
        <f>VLOOKUP($B64,RD_15[#All],FU$2,0)/FU$1</f>
        <v>5.1458804821842019</v>
      </c>
      <c r="FV64" s="62">
        <f>VLOOKUP($B64,RD_15[#All],FV$2,0)/FV$1</f>
        <v>5.0918369192295154</v>
      </c>
      <c r="FW64" s="62">
        <f>VLOOKUP($B64,RD_15[#All],FW$2,0)/FW$1</f>
        <v>5.0786094060020028</v>
      </c>
      <c r="FX64" s="62">
        <f>VLOOKUP($B64,RD_15[#All],FX$2,0)/FX$1</f>
        <v>5.0831443688586537</v>
      </c>
      <c r="FY64" s="62">
        <f>VLOOKUP($B64,RD_15[#All],FY$2,0)/FY$1</f>
        <v>5.1099772319952379</v>
      </c>
      <c r="FZ64" s="62">
        <f>VLOOKUP($B64,RD_15[#All],FZ$2,0)/FZ$1</f>
        <v>5.063888792007698</v>
      </c>
      <c r="GA64" s="62">
        <f>VLOOKUP($B64,RD_15[#All],GA$2,0)/GA$1</f>
        <v>5.1525572115782188</v>
      </c>
      <c r="GB64" s="62">
        <f>VLOOKUP($B64,RD_15[#All],GB$2,0)/GB$1</f>
        <v>4.9527417908155122</v>
      </c>
      <c r="GC64" s="62">
        <f>VLOOKUP($B64,RD_15[#All],GC$2,0)/GC$1</f>
        <v>5.0978836901513978</v>
      </c>
      <c r="GD64" s="62">
        <f>VLOOKUP($B64,RD_15[#All],GD$2,0)/GD$1</f>
        <v>5.0767197612552151</v>
      </c>
      <c r="GE64" s="62">
        <f>VLOOKUP($B64,RD_15[#All],GE$2,0)/GE$1</f>
        <v>5.1239608799249048</v>
      </c>
      <c r="GF64" s="62">
        <f>VLOOKUP($B64,RD_15[#All],GF$2,0)/GF$1</f>
        <v>5.1307633242099016</v>
      </c>
      <c r="GG64" s="62">
        <f>VLOOKUP($B64,RD_15[#All],GG$2,0)/GG$1</f>
        <v>5.0513982448448216</v>
      </c>
      <c r="GH64" s="62">
        <f>VLOOKUP($B64,RD_15[#All],GH$2,0)/GH$1</f>
        <v>5.1322751322751321</v>
      </c>
      <c r="GI64" s="62">
        <f>VLOOKUP($B64,RD_15[#All],GI$2,0)/GI$1</f>
        <v>5.045351473922902</v>
      </c>
      <c r="GJ64" s="62">
        <f>VLOOKUP($B64,RD_15[#All],GJ$2,0)/GJ$1</f>
        <v>5.1126230114441791</v>
      </c>
      <c r="GK64" s="62">
        <f>VLOOKUP($B64,RD_15[#All],GK$2,0)/GK$1</f>
        <v>5.0177624760842026</v>
      </c>
      <c r="GL64" s="62">
        <f>VLOOKUP($B64,RD_15[#All],GL$2,0)/GL$1</f>
        <v>5.1198032924107331</v>
      </c>
      <c r="GM64" s="62">
        <f>VLOOKUP($B64,RD_15[#All],GM$2,0)/GM$1</f>
        <v>5.0597129585341269</v>
      </c>
      <c r="GN64" s="62">
        <f>VLOOKUP($B64,RD_15[#All],GN$2,0)/GN$1</f>
        <v>5.1239608799249048</v>
      </c>
      <c r="GO64" s="62">
        <f>VLOOKUP($B64,RD_15[#All],GO$2,0)/GO$1</f>
        <v>5.1142859080481351</v>
      </c>
      <c r="GP64" s="62">
        <f>VLOOKUP($B64,RD_15[#All],GP$2,0)/GP$1</f>
        <v>5.0940474252852379</v>
      </c>
      <c r="GQ64" s="62">
        <f>VLOOKUP($B64,RD_15[#All],GQ$2,0)/GQ$1</f>
        <v>5.162698412698413</v>
      </c>
      <c r="GR64" s="62">
        <f>VLOOKUP($B64,RD_15[#All],GR$2,0)/GR$1</f>
        <v>4.9839602225583919</v>
      </c>
      <c r="GS64" s="62">
        <f>VLOOKUP($B64,RD_15[#All],GS$2,0)/GS$1</f>
        <v>5.1136528874555101</v>
      </c>
      <c r="GT64" s="62">
        <f>VLOOKUP($B64,RD_15[#All],GT$2,0)/GT$1</f>
        <v>4.9799843972294342</v>
      </c>
      <c r="GU64" s="62">
        <f>VLOOKUP($B64,RD_15[#All],GU$2,0)/GU$1</f>
        <v>5.0239118370290354</v>
      </c>
      <c r="GV64" s="62">
        <f>VLOOKUP($B64,RD_15[#All],GV$2,0)/GV$1</f>
        <v>5.0648419069890798</v>
      </c>
      <c r="GW64" s="62">
        <f>VLOOKUP($B64,RD_15[#All],GW$2,0)/GW$1</f>
        <v>5.1748710803033733</v>
      </c>
      <c r="GX64" s="62">
        <f>VLOOKUP($B64,RD_15[#All],GX$2,0)/GX$1</f>
        <v>5.0052329422228548</v>
      </c>
      <c r="GY64" s="62">
        <f>VLOOKUP($B64,RD_15[#All],GY$2,0)/GY$1</f>
        <v>5.0730325575046074</v>
      </c>
      <c r="GZ64" s="62">
        <f>VLOOKUP($B64,RD_15[#All],GZ$2,0)/GZ$1</f>
        <v>5.1692308458840186</v>
      </c>
      <c r="HA64" s="62">
        <f>VLOOKUP($B64,RD_15[#All],HA$2,0)/HA$1</f>
        <v>5.0982868896800904</v>
      </c>
      <c r="HB64" s="62">
        <f>VLOOKUP($B64,RD_15[#All],HB$2,0)/HB$1</f>
        <v>4.9700299700299704</v>
      </c>
      <c r="HC64" s="62">
        <f>VLOOKUP($B64,RD_15[#All],HC$2,0)/HC$1</f>
        <v>5.0792064206719711</v>
      </c>
      <c r="HD64" s="62">
        <f>VLOOKUP($B64,RD_15[#All],HD$2,0)/HD$1</f>
        <v>5.0740076250280328</v>
      </c>
      <c r="HE64" s="62">
        <f>VLOOKUP($B64,RD_15[#All],HE$2,0)/HE$1</f>
        <v>5.0122856841576686</v>
      </c>
      <c r="HF64" s="62">
        <f>VLOOKUP($B64,RD_15[#All],HF$2,0)/HF$1</f>
        <v>5.2019803401018869</v>
      </c>
      <c r="HG64" s="62">
        <f>VLOOKUP($B64,RD_15[#All],HG$2,0)/HG$1</f>
        <v>4.9967296207094778</v>
      </c>
      <c r="HH64" s="62">
        <f>VLOOKUP($B64,RD_15[#All],HH$2,0)/HH$1</f>
        <v>5.113814756671899</v>
      </c>
      <c r="HI64" s="62">
        <f>VLOOKUP($B64,RD_15[#All],HI$2,0)/HI$1</f>
        <v>5.1895606311936024</v>
      </c>
      <c r="HJ64" s="62">
        <f>VLOOKUP($B64,RD_15[#All],HJ$2,0)/HJ$1</f>
        <v>5.186257511696982</v>
      </c>
      <c r="HK64" s="62">
        <f>VLOOKUP($B64,RD_15[#All],HK$2,0)/HK$1</f>
        <v>5.211104785648434</v>
      </c>
      <c r="HL64" s="62">
        <f>VLOOKUP($B64,RD_15[#All],HL$2,0)/HL$1</f>
        <v>5.2577182590784926</v>
      </c>
      <c r="HM64" s="62">
        <f>VLOOKUP($B64,RD_15[#All],HM$2,0)/HM$1</f>
        <v>4.9185636591249997</v>
      </c>
      <c r="HN64" s="62">
        <f>VLOOKUP($B64,RD_15[#All],HN$2,0)/HN$1</f>
        <v>4.9112894231440727</v>
      </c>
      <c r="HO64" s="62">
        <f>VLOOKUP($B64,RD_15[#All],HO$2,0)/HO$1</f>
        <v>5.08181085284492</v>
      </c>
      <c r="HP64" s="62">
        <f>VLOOKUP($B64,RD_15[#All],HP$2,0)/HP$1</f>
        <v>4.9291617473435654</v>
      </c>
      <c r="HQ64" s="62">
        <f>VLOOKUP($B64,RD_15[#All],HQ$2,0)/HQ$1</f>
        <v>4.89393740997774</v>
      </c>
      <c r="HR64" s="62">
        <f>VLOOKUP($B64,RD_15[#All],HR$2,0)/HR$1</f>
        <v>4.8717696444969167</v>
      </c>
      <c r="HS64" s="62">
        <f>VLOOKUP($B64,RD_15[#All],HS$2,0)/HS$1</f>
        <v>4.9243804664723037</v>
      </c>
      <c r="HT64" s="62">
        <f>VLOOKUP($B64,RD_15[#All],HT$2,0)/HT$1</f>
        <v>4.8906920340697635</v>
      </c>
      <c r="HU64" s="62">
        <f>VLOOKUP($B64,RD_15[#All],HU$2,0)/HU$1</f>
        <v>5.0110603682032258</v>
      </c>
      <c r="HV64" s="62">
        <f>VLOOKUP($B64,RD_15[#All],HV$2,0)/HV$1</f>
        <v>5.0167688582344088</v>
      </c>
      <c r="HW64" s="62">
        <f>VLOOKUP($B64,RD_15[#All],HW$2,0)/HW$1</f>
        <v>5.1326532528576525</v>
      </c>
      <c r="HX64" s="62">
        <f>VLOOKUP($B64,RD_15[#All],HX$2,0)/HX$1</f>
        <v>5.1228416359031783</v>
      </c>
      <c r="HY64" s="62">
        <f>VLOOKUP($B64,RD_15[#All],HY$2,0)/HY$1</f>
        <v>5.10596546310832</v>
      </c>
      <c r="HZ64" s="62">
        <f>VLOOKUP($B64,RD_15[#All],HZ$2,0)/HZ$1</f>
        <v>4.9880391717126411</v>
      </c>
      <c r="IA64" s="62">
        <f>VLOOKUP($B64,RD_15[#All],IA$2,0)/IA$1</f>
        <v>5.1785714285714279</v>
      </c>
      <c r="IB64" s="62">
        <f>VLOOKUP($B64,RD_15[#All],IB$2,0)/IB$1</f>
        <v>5.0527025821489495</v>
      </c>
      <c r="IC64" s="62">
        <f>VLOOKUP($B64,RD_15[#All],IC$2,0)/IC$1</f>
        <v>5.1609105180533748</v>
      </c>
      <c r="ID64" s="62">
        <f>VLOOKUP($B64,RD_15[#All],ID$2,0)/ID$1</f>
        <v>5.1259810658788849</v>
      </c>
      <c r="IE64" s="62">
        <f>VLOOKUP($B64,RD_15[#All],IE$2,0)/IE$1</f>
        <v>5.1397173296151486</v>
      </c>
      <c r="IF64" s="62">
        <f>VLOOKUP($B64,RD_15[#All],IF$2,0)/IF$1</f>
        <v>5.1620881037210751</v>
      </c>
      <c r="IG64" s="62">
        <f>VLOOKUP($B64,RD_15[#All],IG$2,0)/IG$1</f>
        <v>5.0534499514091351</v>
      </c>
      <c r="IH64" s="62">
        <f>VLOOKUP($B64,RD_15[#All],IH$2,0)/IH$1</f>
        <v>5.0093442145917617</v>
      </c>
      <c r="II64" s="62">
        <f>VLOOKUP($B64,RD_15[#All],II$2,0)/II$1</f>
        <v>4.9921506151825517</v>
      </c>
      <c r="IJ64" s="62">
        <f>VLOOKUP($B64,RD_15[#All],IJ$2,0)/IJ$1</f>
        <v>5.0007476430218283</v>
      </c>
      <c r="IK64" s="62">
        <f>VLOOKUP($B64,RD_15[#All],IK$2,0)/IK$1</f>
        <v>5.1565935024099687</v>
      </c>
      <c r="IL64" s="62">
        <f>VLOOKUP($B64,RD_15[#All],IL$2,0)/IL$1</f>
        <v>5.1923076923076925</v>
      </c>
      <c r="IM64" s="62">
        <f>VLOOKUP($B64,RD_15[#All],IM$2,0)/IM$1</f>
        <v>5.0094192480928568</v>
      </c>
      <c r="IN64" s="62">
        <f>VLOOKUP($B64,RD_15[#All],IN$2,0)/IN$1</f>
        <v>5.0291545189504365</v>
      </c>
      <c r="IO64" s="62">
        <f>VLOOKUP($B64,RD_15[#All],IO$2,0)/IO$1</f>
        <v>5.0761382433832809</v>
      </c>
      <c r="IP64" s="62">
        <f>VLOOKUP($B64,RD_15[#All],IP$2,0)/IP$1</f>
        <v>4.967855182723854</v>
      </c>
      <c r="IQ64" s="62">
        <f>VLOOKUP($B64,RD_15[#All],IQ$2,0)/IQ$1</f>
        <v>5.0663266264288067</v>
      </c>
      <c r="IR64" s="62">
        <f>VLOOKUP($B64,RD_15[#All],IR$2,0)/IR$1</f>
        <v>5.0041117172315541</v>
      </c>
      <c r="IS64" s="62">
        <f>VLOOKUP($B64,RD_15[#All],IS$2,0)/IS$1</f>
        <v>5.0635417177688566</v>
      </c>
      <c r="IT64" s="62">
        <f>VLOOKUP($B64,RD_15[#All],IT$2,0)/IT$1</f>
        <v>5.0093442145917617</v>
      </c>
      <c r="IU64" s="62">
        <f>VLOOKUP($B64,RD_15[#All],IU$2,0)/IU$1</f>
        <v>5.0661584227183223</v>
      </c>
      <c r="IV64" s="62">
        <f>VLOOKUP($B64,RD_15[#All],IV$2,0)/IV$1</f>
        <v>5.1069000853260444</v>
      </c>
      <c r="IW64" s="62">
        <f>VLOOKUP($B64,RD_15[#All],IW$2,0)/IW$1</f>
        <v>5.0127082888014503</v>
      </c>
      <c r="IX64" s="62">
        <f>VLOOKUP($B64,RD_15[#All],IX$2,0)/IX$1</f>
        <v>5.0351348418402475</v>
      </c>
      <c r="IY64" s="62">
        <f>VLOOKUP($B64,RD_15[#All],IY$2,0)/IY$1</f>
        <v>5.0695224969280481</v>
      </c>
      <c r="IZ64" s="62">
        <f>VLOOKUP($B64,RD_15[#All],IZ$2,0)/IZ$1</f>
        <v>5.1487797045309698</v>
      </c>
      <c r="JA64" s="62">
        <f>VLOOKUP($B64,RD_15[#All],JA$2,0)/JA$1</f>
        <v>4.9115678776290634</v>
      </c>
      <c r="JB64" s="62">
        <f>VLOOKUP($B64,RD_15[#All],JB$2,0)/JB$1</f>
        <v>5.1419696647733266</v>
      </c>
      <c r="JC64" s="62">
        <f>VLOOKUP($B64,RD_15[#All],JC$2,0)/JC$1</f>
        <v>5.1083226956029595</v>
      </c>
      <c r="JD64" s="62">
        <f>VLOOKUP($B64,RD_15[#All],JD$2,0)/JD$1</f>
        <v>5.1273557469676323</v>
      </c>
      <c r="JE64" s="62">
        <f>VLOOKUP($B64,RD_15[#All],JE$2,0)/JE$1</f>
        <v>5.1347462061747775</v>
      </c>
      <c r="JF64" s="62">
        <f>VLOOKUP($B64,RD_15[#All],JF$2,0)/JF$1</f>
        <v>5.0904798535420239</v>
      </c>
      <c r="JG64" s="62">
        <f>VLOOKUP($B64,RD_15[#All],JG$2,0)/JG$1</f>
        <v>4.9140081074020578</v>
      </c>
      <c r="JH64" s="62">
        <f>VLOOKUP($B64,RD_15[#All],JH$2,0)/JH$1</f>
        <v>5.2044382445122022</v>
      </c>
      <c r="JI64" s="62">
        <f>VLOOKUP($B64,RD_15[#All],JI$2,0)/JI$1</f>
        <v>5.2013513602687196</v>
      </c>
      <c r="JJ64" s="62">
        <f>VLOOKUP($B64,RD_15[#All],JJ$2,0)/JJ$1</f>
        <v>5.1071599208245173</v>
      </c>
      <c r="JK64" s="62">
        <f>VLOOKUP($B64,RD_15[#All],JK$2,0)/JK$1</f>
        <v>5.1552020280221926</v>
      </c>
      <c r="JL64" s="62">
        <f>VLOOKUP($B64,RD_15[#All],JL$2,0)/JL$1</f>
        <v>5.1201419670041037</v>
      </c>
      <c r="JM64" s="62">
        <f>VLOOKUP($B64,RD_15[#All],JM$2,0)/JM$1</f>
        <v>4.9299463139976432</v>
      </c>
      <c r="JN64" s="62">
        <f>VLOOKUP($B64,RD_15[#All],JN$2,0)/JN$1</f>
        <v>5.0900932361304374</v>
      </c>
      <c r="JO64" s="62">
        <f>VLOOKUP($B64,RD_15[#All],JO$2,0)/JO$1</f>
        <v>4.9685742072414882</v>
      </c>
      <c r="JP64" s="62">
        <f>VLOOKUP($B64,RD_15[#All],JP$2,0)/JP$1</f>
        <v>5.0457877054818487</v>
      </c>
      <c r="JQ64" s="62">
        <f>VLOOKUP($B64,RD_15[#All],JQ$2,0)/JQ$1</f>
        <v>5.1901271200587829</v>
      </c>
      <c r="JR64" s="62">
        <f>VLOOKUP($B64,RD_15[#All],JR$2,0)/JR$1</f>
        <v>5.2446361031391939</v>
      </c>
      <c r="JS64" s="62">
        <f>VLOOKUP($B64,RD_15[#All],JS$2,0)/JS$1</f>
        <v>5.0791756495397244</v>
      </c>
      <c r="JT64" s="62">
        <f>VLOOKUP($B64,RD_15[#All],JT$2,0)/JT$1</f>
        <v>5.2507642733206641</v>
      </c>
      <c r="JU64" s="62">
        <f>VLOOKUP($B64,RD_15[#All],JU$2,0)/JU$1</f>
        <v>5.1420006820746398</v>
      </c>
      <c r="JV64" s="62">
        <f>VLOOKUP($B64,RD_15[#All],JV$2,0)/JV$1</f>
        <v>5.0918369192295154</v>
      </c>
      <c r="JW64" s="62">
        <f>VLOOKUP($B64,RD_15[#All],JW$2,0)/JW$1</f>
        <v>5.0778532712998485</v>
      </c>
      <c r="JX64" s="62">
        <f>VLOOKUP($B64,RD_15[#All],JX$2,0)/JX$1</f>
        <v>5.0748301165084273</v>
      </c>
      <c r="JY64" s="62">
        <f>VLOOKUP($B64,RD_15[#All],JY$2,0)/JY$1</f>
        <v>5.0891911397805742</v>
      </c>
      <c r="JZ64" s="62">
        <f>VLOOKUP($B64,RD_15[#All],JZ$2,0)/JZ$1</f>
        <v>4.9440663309594859</v>
      </c>
      <c r="KA64" s="62">
        <f>VLOOKUP($B64,RD_15[#All],KA$2,0)/KA$1</f>
        <v>5.0185186107863187</v>
      </c>
      <c r="KB64" s="62">
        <f>VLOOKUP($B64,RD_15[#All],KB$2,0)/KB$1</f>
        <v>5.0483750900534012</v>
      </c>
      <c r="KC64" s="62">
        <f>VLOOKUP($B64,RD_15[#All],KC$2,0)/KC$1</f>
        <v>5.0064246076034769</v>
      </c>
      <c r="KD64" s="62">
        <f>VLOOKUP($B64,RD_15[#All],KD$2,0)/KD$1</f>
        <v>4.9667420679209364</v>
      </c>
      <c r="KE64" s="62">
        <f>VLOOKUP($B64,RD_15[#All],KE$2,0)/KE$1</f>
        <v>5.1307633242099016</v>
      </c>
      <c r="KF64" s="62">
        <f>VLOOKUP($B64,RD_15[#All],KF$2,0)/KF$1</f>
        <v>5.0020703091302279</v>
      </c>
      <c r="KG64" s="62">
        <f>VLOOKUP($B64,RD_15[#All],KG$2,0)/KG$1</f>
        <v>5.1171579743008309</v>
      </c>
      <c r="KH64" s="62">
        <f>VLOOKUP($B64,RD_15[#All],KH$2,0)/KH$1</f>
        <v>5.1398337112622823</v>
      </c>
      <c r="KI64" s="62">
        <f>VLOOKUP($B64,RD_15[#All],KI$2,0)/KI$1</f>
        <v>5.1555553617931746</v>
      </c>
      <c r="KJ64" s="62">
        <f>VLOOKUP($B64,RD_15[#All],KJ$2,0)/KJ$1</f>
        <v>5.0869048587859522</v>
      </c>
      <c r="KK64" s="62">
        <f>VLOOKUP($B64,RD_15[#All],KK$2,0)/KK$1</f>
        <v>5.1031746031746028</v>
      </c>
      <c r="KL64" s="62">
        <f>VLOOKUP($B64,RD_15[#All],KL$2,0)/KL$1</f>
        <v>5.025875376058333</v>
      </c>
      <c r="KM64" s="62">
        <f>VLOOKUP($B64,RD_15[#All],KM$2,0)/KM$1</f>
        <v>5.0947489513472597</v>
      </c>
      <c r="KN64" s="62">
        <f>VLOOKUP($B64,RD_15[#All],KN$2,0)/KN$1</f>
        <v>5.0200987820558591</v>
      </c>
      <c r="KO64" s="62">
        <f>VLOOKUP($B64,RD_15[#All],KO$2,0)/KO$1</f>
        <v>5.0083426286381494</v>
      </c>
      <c r="KP64" s="62">
        <f>VLOOKUP($B64,RD_15[#All],KP$2,0)/KP$1</f>
        <v>5.0834281380356465</v>
      </c>
      <c r="KQ64" s="62">
        <f>VLOOKUP($B64,RD_15[#All],KQ$2,0)/KQ$1</f>
        <v>5.0529596705715827</v>
      </c>
      <c r="KR64" s="62">
        <f>VLOOKUP($B64,RD_15[#All],KR$2,0)/KR$1</f>
        <v>5.0671215440723554</v>
      </c>
      <c r="KS64" s="62">
        <f>VLOOKUP($B64,RD_15[#All],KS$2,0)/KS$1</f>
        <v>5.0747059202574141</v>
      </c>
      <c r="KT64" s="62">
        <f>VLOOKUP($B64,RD_15[#All],KT$2,0)/KT$1</f>
        <v>5.1259004595065605</v>
      </c>
      <c r="KU64" s="62">
        <f>VLOOKUP($B64,RD_15[#All],KU$2,0)/KU$1</f>
        <v>5.0932877344935159</v>
      </c>
      <c r="KV64" s="62">
        <f>VLOOKUP($B64,RD_15[#All],KV$2,0)/KV$1</f>
        <v>5.1798743162015093</v>
      </c>
      <c r="KW64" s="62">
        <f>VLOOKUP($B64,RD_15[#All],KW$2,0)/KW$1</f>
        <v>5.1262800486466817</v>
      </c>
      <c r="KX64" s="62">
        <f>VLOOKUP($B64,RD_15[#All],KX$2,0)/KX$1</f>
        <v>5.1640212562889642</v>
      </c>
      <c r="KY64" s="62">
        <f>VLOOKUP($B64,RD_15[#All],KY$2,0)/KY$1</f>
        <v>5.1880953349764285</v>
      </c>
      <c r="KZ64" s="62">
        <f>VLOOKUP($B64,RD_15[#All],KZ$2,0)/KZ$1</f>
        <v>5.1253967285156348</v>
      </c>
      <c r="LA64" s="62">
        <f>VLOOKUP($B64,RD_15[#All],LA$2,0)/LA$1</f>
        <v>5.1495289465696228</v>
      </c>
      <c r="LB64" s="62">
        <f>VLOOKUP($B64,RD_15[#All],LB$2,0)/LB$1</f>
        <v>4.9027369312195077</v>
      </c>
      <c r="LC64" s="62">
        <f>VLOOKUP($B64,RD_15[#All],LC$2,0)/LC$1</f>
        <v>5.1726190476190474</v>
      </c>
      <c r="LD64" s="62">
        <f>VLOOKUP($B64,RD_15[#All],LD$2,0)/LD$1</f>
        <v>5.1020408163265305</v>
      </c>
      <c r="LE64" s="62">
        <f>VLOOKUP($B64,RD_15[#All],LE$2,0)/LE$1</f>
        <v>5.0717650609780218</v>
      </c>
      <c r="LF64" s="62">
        <f>VLOOKUP($B64,RD_15[#All],LF$2,0)/LF$1</f>
        <v>5.042236674889736</v>
      </c>
      <c r="LG64" s="62">
        <f>VLOOKUP($B64,RD_15[#All],LG$2,0)/LG$1</f>
        <v>5.0952380952380949</v>
      </c>
      <c r="LH64" s="62">
        <f>VLOOKUP($B64,RD_15[#All],LH$2,0)/LH$1</f>
        <v>4.9958689945803929</v>
      </c>
      <c r="LI64" s="62">
        <f>VLOOKUP($B64,RD_15[#All],LI$2,0)/LI$1</f>
        <v>4.9629963699937578</v>
      </c>
      <c r="LJ64" s="62">
        <f>VLOOKUP($B64,RD_15[#All],LJ$2,0)/LJ$1</f>
        <v>5.0139148309837669</v>
      </c>
      <c r="LK64" s="62">
        <f>VLOOKUP($B64,RD_15[#All],LK$2,0)/LK$1</f>
        <v>5.0722135966014914</v>
      </c>
      <c r="LL64" s="62">
        <f>VLOOKUP($B64,RD_15[#All],LL$2,0)/LL$1</f>
        <v>5.0824175824175821</v>
      </c>
      <c r="LM64" s="62">
        <f>VLOOKUP($B64,RD_15[#All],LM$2,0)/LM$1</f>
        <v>5.1315692024148163</v>
      </c>
      <c r="LN64" s="62">
        <f>VLOOKUP($B64,RD_15[#All],LN$2,0)/LN$1</f>
        <v>5.0710172354484557</v>
      </c>
      <c r="LO64" s="62">
        <f>VLOOKUP($B64,RD_15[#All],LO$2,0)/LO$1</f>
        <v>5.0306497137402255</v>
      </c>
      <c r="LP64" s="62">
        <f>VLOOKUP($B64,RD_15[#All],LP$2,0)/LP$1</f>
        <v>5.0463481183596466</v>
      </c>
      <c r="LQ64" s="62">
        <f>VLOOKUP($B64,RD_15[#All],LQ$2,0)/LQ$1</f>
        <v>5.0459744337295351</v>
      </c>
      <c r="LR64" s="62">
        <f>VLOOKUP($B64,RD_15[#All],LR$2,0)/LR$1</f>
        <v>5.0639158586683486</v>
      </c>
      <c r="LS64" s="62">
        <f>VLOOKUP($B64,RD_15[#All],LS$2,0)/LS$1</f>
        <v>5.0910980020336112</v>
      </c>
      <c r="LT64" s="62">
        <f>VLOOKUP($B64,RD_15[#All],LT$2,0)/LT$1</f>
        <v>5.0694660564045524</v>
      </c>
      <c r="LU64" s="62">
        <f>VLOOKUP($B64,RD_15[#All],LU$2,0)/LU$1</f>
        <v>5.098900907267975</v>
      </c>
      <c r="LV64" s="62">
        <f>VLOOKUP($B64,RD_15[#All],LV$2,0)/LV$1</f>
        <v>5.120879312512284</v>
      </c>
      <c r="LW64" s="62">
        <f>VLOOKUP($B64,RD_15[#All],LW$2,0)/LW$1</f>
        <v>5.1821037064916009</v>
      </c>
      <c r="LX64" s="62">
        <f>VLOOKUP($B64,RD_15[#All],LX$2,0)/LX$1</f>
        <v>5.1923076923076925</v>
      </c>
      <c r="LY64" s="62">
        <f>VLOOKUP($B64,RD_15[#All],LY$2,0)/LY$1</f>
        <v>5.1903453689167973</v>
      </c>
      <c r="LZ64" s="62">
        <f>VLOOKUP($B64,RD_15[#All],LZ$2,0)/LZ$1</f>
        <v>4.9835540436126555</v>
      </c>
      <c r="MA64" s="62">
        <f>VLOOKUP($B64,RD_15[#All],MA$2,0)/MA$1</f>
        <v>5.1046570650066529</v>
      </c>
      <c r="MB64" s="62">
        <f>VLOOKUP($B64,RD_15[#All],MB$2,0)/MB$1</f>
        <v>5.0908275398071314</v>
      </c>
      <c r="MC64" s="62">
        <f>VLOOKUP($B64,RD_15[#All],MC$2,0)/MC$1</f>
        <v>4.9409435015850338</v>
      </c>
      <c r="MD64" s="62">
        <f>VLOOKUP($B64,RD_15[#All],MD$2,0)/MD$1</f>
        <v>5.0751291351877477</v>
      </c>
      <c r="ME64" s="62">
        <f>VLOOKUP($B64,RD_15[#All],ME$2,0)/ME$1</f>
        <v>5.0878371502275543</v>
      </c>
      <c r="MF64" s="62">
        <f>VLOOKUP($B64,RD_15[#All],MF$2,0)/MF$1</f>
        <v>5.0945652986469305</v>
      </c>
      <c r="MG64" s="62">
        <f>VLOOKUP($B64,RD_15[#All],MG$2,0)/MG$1</f>
        <v>5.10764745458623</v>
      </c>
      <c r="MH64" s="62">
        <f>VLOOKUP($B64,RD_15[#All],MH$2,0)/MH$1</f>
        <v>5.1427824789342154</v>
      </c>
      <c r="MI64" s="62">
        <f>VLOOKUP($B64,RD_15[#All],MI$2,0)/MI$1</f>
        <v>5.0366300366300365</v>
      </c>
      <c r="MJ64" s="62">
        <f>VLOOKUP($B64,RD_15[#All],MJ$2,0)/MJ$1</f>
        <v>5.1373626373626369</v>
      </c>
      <c r="MK64" s="62">
        <f>VLOOKUP($B64,RD_15[#All],MK$2,0)/MK$1</f>
        <v>5.1491365777080063</v>
      </c>
      <c r="ML64" s="62">
        <f>VLOOKUP($B64,RD_15[#All],ML$2,0)/ML$1</f>
        <v>5.1308213768852502</v>
      </c>
      <c r="MM64" s="62">
        <f>VLOOKUP($B64,RD_15[#All],MM$2,0)/MM$1</f>
        <v>5.1363300372970748</v>
      </c>
      <c r="MN64" s="62">
        <f>VLOOKUP($B64,RD_15[#All],MN$2,0)/MN$1</f>
        <v>5.1240187424879906</v>
      </c>
      <c r="MO64" s="62">
        <f>VLOOKUP($B64,RD_15[#All],MO$2,0)/MO$1</f>
        <v>5.1934852779753919</v>
      </c>
      <c r="MP64" s="62">
        <f>VLOOKUP($B64,RD_15[#All],MP$2,0)/MP$1</f>
        <v>5.0367487911084634</v>
      </c>
      <c r="MQ64" s="62">
        <f>VLOOKUP($B64,RD_15[#All],MQ$2,0)/MQ$1</f>
        <v>5.0680273021382218</v>
      </c>
      <c r="MR64" s="62">
        <f>VLOOKUP($B64,RD_15[#All],MR$2,0)/MR$1</f>
        <v>5.088958660387231</v>
      </c>
      <c r="MS64" s="62">
        <f>VLOOKUP($B64,RD_15[#All],MS$2,0)/MS$1</f>
        <v>5.1609105180533748</v>
      </c>
      <c r="MT64" s="62">
        <f>VLOOKUP($B64,RD_15[#All],MT$2,0)/MT$1</f>
        <v>5.0838448138078354</v>
      </c>
      <c r="MU64" s="62">
        <f>VLOOKUP($B64,RD_15[#All],MU$2,0)/MU$1</f>
        <v>5.1424087943041412</v>
      </c>
      <c r="MV64" s="62">
        <f>VLOOKUP($B64,RD_15[#All],MV$2,0)/MV$1</f>
        <v>5.0560153260523055</v>
      </c>
      <c r="MW64" s="62">
        <f>VLOOKUP($B64,RD_15[#All],MW$2,0)/MW$1</f>
        <v>5.094583891624568</v>
      </c>
      <c r="MX64" s="62">
        <f>VLOOKUP($B64,RD_15[#All],MX$2,0)/MX$1</f>
        <v>5.1289524974653506</v>
      </c>
      <c r="MY64" s="62">
        <f>VLOOKUP($B64,RD_15[#All],MY$2,0)/MY$1</f>
        <v>5.1087125242224491</v>
      </c>
      <c r="MZ64" s="62">
        <f>VLOOKUP($B64,RD_15[#All],MZ$2,0)/MZ$1</f>
        <v>5.1255886970172684</v>
      </c>
      <c r="NA64" s="62">
        <f>VLOOKUP($B64,RD_15[#All],NA$2,0)/NA$1</f>
        <v>5.1929273733785015</v>
      </c>
      <c r="NB64" s="62">
        <f>VLOOKUP($B64,RD_15[#All],NB$2,0)/NB$1</f>
        <v>5.1381473750858708</v>
      </c>
      <c r="NC64" s="62">
        <f>VLOOKUP($B64,RD_15[#All],NC$2,0)/NC$1</f>
        <v>5.1911301066400313</v>
      </c>
      <c r="ND64" s="62">
        <f>VLOOKUP($B64,RD_15[#All],ND$2,0)/ND$1</f>
        <v>5.1165618177860281</v>
      </c>
      <c r="NE64" s="62">
        <f>IFERROR(AVERAGEIF(Inv_SY_B20[[#This Row],[BLK1_INV1]:[BLK12_INV31]],"&gt;"&amp;0.1,Inv_SY_B20[[#This Row],[BLK1_INV1]:[BLK12_INV31]]),"")</f>
        <v>5.0637710683185935</v>
      </c>
    </row>
    <row r="65" spans="2:369" x14ac:dyDescent="0.35">
      <c r="B65" s="86">
        <f t="shared" si="8"/>
        <v>45806</v>
      </c>
      <c r="C65" s="62">
        <f>VLOOKUP($B65,RD_15[#All],C$2,0)/C$1</f>
        <v>1.635566188197767</v>
      </c>
      <c r="D65" s="62">
        <f>VLOOKUP($B65,RD_15[#All],D$2,0)/D$1</f>
        <v>1.6084529505582135</v>
      </c>
      <c r="E65" s="62">
        <f>VLOOKUP($B65,RD_15[#All],E$2,0)/E$1</f>
        <v>1.6606060606060604</v>
      </c>
      <c r="F65" s="62">
        <f>VLOOKUP($B65,RD_15[#All],F$2,0)/F$1</f>
        <v>1.6590909090909092</v>
      </c>
      <c r="G65" s="62">
        <f>VLOOKUP($B65,RD_15[#All],G$2,0)/G$1</f>
        <v>1.6651515151515153</v>
      </c>
      <c r="H65" s="62">
        <f>VLOOKUP($B65,RD_15[#All],H$2,0)/H$1</f>
        <v>1.5801063022019743</v>
      </c>
      <c r="I65" s="62">
        <f>VLOOKUP($B65,RD_15[#All],I$2,0)/I$1</f>
        <v>1.7077276205049732</v>
      </c>
      <c r="J65" s="62">
        <f>VLOOKUP($B65,RD_15[#All],J$2,0)/J$1</f>
        <v>1.6037878787878788</v>
      </c>
      <c r="K65" s="62">
        <f>VLOOKUP($B65,RD_15[#All],K$2,0)/K$1</f>
        <v>1.6795454545454545</v>
      </c>
      <c r="L65" s="62">
        <f>VLOOKUP($B65,RD_15[#All],L$2,0)/L$1</f>
        <v>1.678030303030303</v>
      </c>
      <c r="M65" s="62">
        <f>VLOOKUP($B65,RD_15[#All],M$2,0)/M$1</f>
        <v>1.6727272727272728</v>
      </c>
      <c r="N65" s="62">
        <f>VLOOKUP($B65,RD_15[#All],N$2,0)/N$1</f>
        <v>1.6628787878787878</v>
      </c>
      <c r="O65" s="62">
        <f>VLOOKUP($B65,RD_15[#All],O$2,0)/O$1</f>
        <v>1.6916666666666667</v>
      </c>
      <c r="P65" s="62">
        <f>VLOOKUP($B65,RD_15[#All],P$2,0)/P$1</f>
        <v>1.6719696969696969</v>
      </c>
      <c r="Q65" s="62">
        <f>VLOOKUP($B65,RD_15[#All],Q$2,0)/Q$1</f>
        <v>1.7159090909090908</v>
      </c>
      <c r="R65" s="62">
        <f>VLOOKUP($B65,RD_15[#All],R$2,0)/R$1</f>
        <v>1.7037878787878789</v>
      </c>
      <c r="S65" s="62">
        <f>VLOOKUP($B65,RD_15[#All],S$2,0)/S$1</f>
        <v>1.6547049441786283</v>
      </c>
      <c r="T65" s="62">
        <f>VLOOKUP($B65,RD_15[#All],T$2,0)/T$1</f>
        <v>1.6953748006379583</v>
      </c>
      <c r="U65" s="62">
        <f>VLOOKUP($B65,RD_15[#All],U$2,0)/U$1</f>
        <v>1.6734848484848486</v>
      </c>
      <c r="V65" s="62">
        <f>VLOOKUP($B65,RD_15[#All],V$2,0)/V$1</f>
        <v>1.6977272727272728</v>
      </c>
      <c r="W65" s="62">
        <f>VLOOKUP($B65,RD_15[#All],W$2,0)/W$1</f>
        <v>1.740151515151515</v>
      </c>
      <c r="X65" s="62">
        <f>VLOOKUP($B65,RD_15[#All],X$2,0)/X$1</f>
        <v>1.7098484848484847</v>
      </c>
      <c r="Y65" s="62">
        <f>VLOOKUP($B65,RD_15[#All],Y$2,0)/Y$1</f>
        <v>1.7507575757575757</v>
      </c>
      <c r="Z65" s="62">
        <f>VLOOKUP($B65,RD_15[#All],Z$2,0)/Z$1</f>
        <v>1.740909090909091</v>
      </c>
      <c r="AA65" s="62">
        <f>VLOOKUP($B65,RD_15[#All],AA$2,0)/AA$1</f>
        <v>1.7340909090909091</v>
      </c>
      <c r="AB65" s="62">
        <f>VLOOKUP($B65,RD_15[#All],AB$2,0)/AB$1</f>
        <v>1.7098484848484847</v>
      </c>
      <c r="AC65" s="62">
        <f>VLOOKUP($B65,RD_15[#All],AC$2,0)/AC$1</f>
        <v>1.7484848484848485</v>
      </c>
      <c r="AD65" s="62">
        <f>VLOOKUP($B65,RD_15[#All],AD$2,0)/AD$1</f>
        <v>1.740151515151515</v>
      </c>
      <c r="AE65" s="62">
        <f>VLOOKUP($B65,RD_15[#All],AE$2,0)/AE$1</f>
        <v>1.7613636363636365</v>
      </c>
      <c r="AF65" s="62">
        <f>VLOOKUP($B65,RD_15[#All],AF$2,0)/AF$1</f>
        <v>1.7545454545454544</v>
      </c>
      <c r="AG65" s="62">
        <f>VLOOKUP($B65,RD_15[#All],AG$2,0)/AG$1</f>
        <v>1.718939393939394</v>
      </c>
      <c r="AH65" s="62">
        <f>VLOOKUP($B65,RD_15[#All],AH$2,0)/AH$1</f>
        <v>1.7136363636363636</v>
      </c>
      <c r="AI65" s="62">
        <f>VLOOKUP($B65,RD_15[#All],AI$2,0)/AI$1</f>
        <v>1.6787878787878787</v>
      </c>
      <c r="AJ65" s="62">
        <f>VLOOKUP($B65,RD_15[#All],AJ$2,0)/AJ$1</f>
        <v>1.6618819776714513</v>
      </c>
      <c r="AK65" s="62">
        <f>VLOOKUP($B65,RD_15[#All],AK$2,0)/AK$1</f>
        <v>1.6642743221690588</v>
      </c>
      <c r="AL65" s="62">
        <f>VLOOKUP($B65,RD_15[#All],AL$2,0)/AL$1</f>
        <v>1.6794258373205739</v>
      </c>
      <c r="AM65" s="62">
        <f>VLOOKUP($B65,RD_15[#All],AM$2,0)/AM$1</f>
        <v>1.6993620414673045</v>
      </c>
      <c r="AN65" s="62">
        <f>VLOOKUP($B65,RD_15[#All],AN$2,0)/AN$1</f>
        <v>1.6889952153110048</v>
      </c>
      <c r="AO65" s="62">
        <f>VLOOKUP($B65,RD_15[#All],AO$2,0)/AO$1</f>
        <v>1.6712121212121211</v>
      </c>
      <c r="AP65" s="62">
        <f>VLOOKUP($B65,RD_15[#All],AP$2,0)/AP$1</f>
        <v>1.7089314194577352</v>
      </c>
      <c r="AQ65" s="62">
        <f>VLOOKUP($B65,RD_15[#All],AQ$2,0)/AQ$1</f>
        <v>1.6727272727272728</v>
      </c>
      <c r="AR65" s="62">
        <f>VLOOKUP($B65,RD_15[#All],AR$2,0)/AR$1</f>
        <v>1.7139800285306708</v>
      </c>
      <c r="AS65" s="62">
        <f>VLOOKUP($B65,RD_15[#All],AS$2,0)/AS$1</f>
        <v>1.7621359223300972</v>
      </c>
      <c r="AT65" s="62">
        <f>VLOOKUP($B65,RD_15[#All],AT$2,0)/AT$1</f>
        <v>1.7434210526315788</v>
      </c>
      <c r="AU65" s="62">
        <f>VLOOKUP($B65,RD_15[#All],AU$2,0)/AU$1</f>
        <v>1.7653508771929822</v>
      </c>
      <c r="AV65" s="62">
        <f>VLOOKUP($B65,RD_15[#All],AV$2,0)/AV$1</f>
        <v>1.8154848046309697</v>
      </c>
      <c r="AW65" s="62">
        <f>VLOOKUP($B65,RD_15[#All],AW$2,0)/AW$1</f>
        <v>1.8056300268096515</v>
      </c>
      <c r="AX65" s="62">
        <f>VLOOKUP($B65,RD_15[#All],AX$2,0)/AX$1</f>
        <v>1.8024193548387095</v>
      </c>
      <c r="AY65" s="62">
        <f>VLOOKUP($B65,RD_15[#All],AY$2,0)/AY$1</f>
        <v>1.7286063569682153</v>
      </c>
      <c r="AZ65" s="62">
        <f>VLOOKUP($B65,RD_15[#All],AZ$2,0)/AZ$1</f>
        <v>1.7571528262386602</v>
      </c>
      <c r="BA65" s="62">
        <f>VLOOKUP($B65,RD_15[#All],BA$2,0)/BA$1</f>
        <v>1.7587976539589443</v>
      </c>
      <c r="BB65" s="62">
        <f>VLOOKUP($B65,RD_15[#All],BB$2,0)/BB$1</f>
        <v>1.7237128353879621</v>
      </c>
      <c r="BC65" s="62">
        <f>VLOOKUP($B65,RD_15[#All],BC$2,0)/BC$1</f>
        <v>1.696969696969697</v>
      </c>
      <c r="BD65" s="62">
        <f>VLOOKUP($B65,RD_15[#All],BD$2,0)/BD$1</f>
        <v>1.6797791580400276</v>
      </c>
      <c r="BE65" s="62">
        <f>VLOOKUP($B65,RD_15[#All],BE$2,0)/BE$1</f>
        <v>1.6609116022099446</v>
      </c>
      <c r="BF65" s="62">
        <f>VLOOKUP($B65,RD_15[#All],BF$2,0)/BF$1</f>
        <v>1.7011896431070677</v>
      </c>
      <c r="BG65" s="62">
        <f>VLOOKUP($B65,RD_15[#All],BG$2,0)/BG$1</f>
        <v>1.7170698924731183</v>
      </c>
      <c r="BH65" s="62">
        <f>VLOOKUP($B65,RD_15[#All],BH$2,0)/BH$1</f>
        <v>1.6388499298737729</v>
      </c>
      <c r="BI65" s="62">
        <f>VLOOKUP($B65,RD_15[#All],BI$2,0)/BI$1</f>
        <v>1.6413738019169328</v>
      </c>
      <c r="BJ65" s="62">
        <f>VLOOKUP($B65,RD_15[#All],BJ$2,0)/BJ$1</f>
        <v>1.627260083449235</v>
      </c>
      <c r="BK65" s="62">
        <f>VLOOKUP($B65,RD_15[#All],BK$2,0)/BK$1</f>
        <v>1.6689393939393939</v>
      </c>
      <c r="BL65" s="62">
        <f>VLOOKUP($B65,RD_15[#All],BL$2,0)/BL$1</f>
        <v>1.6759554140127388</v>
      </c>
      <c r="BM65" s="62">
        <f>VLOOKUP($B65,RD_15[#All],BM$2,0)/BM$1</f>
        <v>1.7155425219941349</v>
      </c>
      <c r="BN65" s="62">
        <f>VLOOKUP($B65,RD_15[#All],BN$2,0)/BN$1</f>
        <v>1.7864044168391995</v>
      </c>
      <c r="BO65" s="62">
        <f>VLOOKUP($B65,RD_15[#All],BO$2,0)/BO$1</f>
        <v>1.7536231884057969</v>
      </c>
      <c r="BP65" s="62">
        <f>VLOOKUP($B65,RD_15[#All],BP$2,0)/BP$1</f>
        <v>1.775354794046383</v>
      </c>
      <c r="BQ65" s="62">
        <f>VLOOKUP($B65,RD_15[#All],BQ$2,0)/BQ$1</f>
        <v>1.7636300897170463</v>
      </c>
      <c r="BR65" s="62">
        <f>VLOOKUP($B65,RD_15[#All],BR$2,0)/BR$1</f>
        <v>1.7905452035886817</v>
      </c>
      <c r="BS65" s="62">
        <f>VLOOKUP($B65,RD_15[#All],BS$2,0)/BS$1</f>
        <v>1.7604976671850698</v>
      </c>
      <c r="BT65" s="62">
        <f>VLOOKUP($B65,RD_15[#All],BT$2,0)/BT$1</f>
        <v>1.7594893029675638</v>
      </c>
      <c r="BU65" s="62">
        <f>VLOOKUP($B65,RD_15[#All],BU$2,0)/BU$1</f>
        <v>1.8053830227743273</v>
      </c>
      <c r="BV65" s="62">
        <f>VLOOKUP($B65,RD_15[#All],BV$2,0)/BV$1</f>
        <v>1.8119392684610076</v>
      </c>
      <c r="BW65" s="62">
        <f>VLOOKUP($B65,RD_15[#All],BW$2,0)/BW$1</f>
        <v>1.7805383022774326</v>
      </c>
      <c r="BX65" s="62">
        <f>VLOOKUP($B65,RD_15[#All],BX$2,0)/BX$1</f>
        <v>1.7576073726308468</v>
      </c>
      <c r="BY65" s="62">
        <f>VLOOKUP($B65,RD_15[#All],BY$2,0)/BY$1</f>
        <v>1.7815734989648031</v>
      </c>
      <c r="BZ65" s="62">
        <f>VLOOKUP($B65,RD_15[#All],BZ$2,0)/BZ$1</f>
        <v>1.772005772005772</v>
      </c>
      <c r="CA65" s="62">
        <f>VLOOKUP($B65,RD_15[#All],CA$2,0)/CA$1</f>
        <v>1.7629870129870131</v>
      </c>
      <c r="CB65" s="62">
        <f>VLOOKUP($B65,RD_15[#All],CB$2,0)/CB$1</f>
        <v>1.7525879917184264</v>
      </c>
      <c r="CC65" s="62">
        <f>VLOOKUP($B65,RD_15[#All],CC$2,0)/CC$1</f>
        <v>1.7860593512767426</v>
      </c>
      <c r="CD65" s="62">
        <f>VLOOKUP($B65,RD_15[#All],CD$2,0)/CD$1</f>
        <v>1.7912353347135956</v>
      </c>
      <c r="CE65" s="62">
        <f>VLOOKUP($B65,RD_15[#All],CE$2,0)/CE$1</f>
        <v>1.7529330572808832</v>
      </c>
      <c r="CF65" s="62">
        <f>VLOOKUP($B65,RD_15[#All],CF$2,0)/CF$1</f>
        <v>1.7870370370370372</v>
      </c>
      <c r="CG65" s="62">
        <f>VLOOKUP($B65,RD_15[#All],CG$2,0)/CG$1</f>
        <v>1.798136645962733</v>
      </c>
      <c r="CH65" s="62">
        <f>VLOOKUP($B65,RD_15[#All],CH$2,0)/CH$1</f>
        <v>1.7777777777777779</v>
      </c>
      <c r="CI65" s="62">
        <f>VLOOKUP($B65,RD_15[#All],CI$2,0)/CI$1</f>
        <v>1.746031746031746</v>
      </c>
      <c r="CJ65" s="62">
        <f>VLOOKUP($B65,RD_15[#All],CJ$2,0)/CJ$1</f>
        <v>1.7936507936507937</v>
      </c>
      <c r="CK65" s="62">
        <f>VLOOKUP($B65,RD_15[#All],CK$2,0)/CK$1</f>
        <v>1.795815295815296</v>
      </c>
      <c r="CL65" s="62">
        <f>VLOOKUP($B65,RD_15[#All],CL$2,0)/CL$1</f>
        <v>1.7722481423881109</v>
      </c>
      <c r="CM65" s="62">
        <f>VLOOKUP($B65,RD_15[#All],CM$2,0)/CM$1</f>
        <v>1.7391304347826086</v>
      </c>
      <c r="CN65" s="62">
        <f>VLOOKUP($B65,RD_15[#All],CN$2,0)/CN$1</f>
        <v>1.7757073844030367</v>
      </c>
      <c r="CO65" s="62">
        <f>VLOOKUP($B65,RD_15[#All],CO$2,0)/CO$1</f>
        <v>1.7750172532781228</v>
      </c>
      <c r="CP65" s="62">
        <f>VLOOKUP($B65,RD_15[#All],CP$2,0)/CP$1</f>
        <v>1.7305037957211871</v>
      </c>
      <c r="CQ65" s="62">
        <f>VLOOKUP($B65,RD_15[#All],CQ$2,0)/CQ$1</f>
        <v>1.7470669427191166</v>
      </c>
      <c r="CR65" s="62">
        <f>VLOOKUP($B65,RD_15[#All],CR$2,0)/CR$1</f>
        <v>1.7753623188405796</v>
      </c>
      <c r="CS65" s="62">
        <f>VLOOKUP($B65,RD_15[#All],CS$2,0)/CS$1</f>
        <v>1.7729468599033815</v>
      </c>
      <c r="CT65" s="62">
        <f>VLOOKUP($B65,RD_15[#All],CT$2,0)/CT$1</f>
        <v>1.8105590062111803</v>
      </c>
      <c r="CU65" s="62">
        <f>VLOOKUP($B65,RD_15[#All],CU$2,0)/CU$1</f>
        <v>1.8057142857142856</v>
      </c>
      <c r="CV65" s="62">
        <f>VLOOKUP($B65,RD_15[#All],CV$2,0)/CV$1</f>
        <v>1.8053830227743273</v>
      </c>
      <c r="CW65" s="62">
        <f>VLOOKUP($B65,RD_15[#All],CW$2,0)/CW$1</f>
        <v>1.7843340234644582</v>
      </c>
      <c r="CX65" s="62">
        <f>VLOOKUP($B65,RD_15[#All],CX$2,0)/CX$1</f>
        <v>1.7146464646464648</v>
      </c>
      <c r="CY65" s="62">
        <f>VLOOKUP($B65,RD_15[#All],CY$2,0)/CY$1</f>
        <v>1.724025974025974</v>
      </c>
      <c r="CZ65" s="62">
        <f>VLOOKUP($B65,RD_15[#All],CZ$2,0)/CZ$1</f>
        <v>1.7798481711525187</v>
      </c>
      <c r="DA65" s="62">
        <f>VLOOKUP($B65,RD_15[#All],DA$2,0)/DA$1</f>
        <v>1.7347893915756629</v>
      </c>
      <c r="DB65" s="62">
        <f>VLOOKUP($B65,RD_15[#All],DB$2,0)/DB$1</f>
        <v>1.7902001380262247</v>
      </c>
      <c r="DC65" s="62">
        <f>VLOOKUP($B65,RD_15[#All],DC$2,0)/DC$1</f>
        <v>1.8523119392684608</v>
      </c>
      <c r="DD65" s="62">
        <f>VLOOKUP($B65,RD_15[#All],DD$2,0)/DD$1</f>
        <v>1.7643202208419599</v>
      </c>
      <c r="DE65" s="62">
        <f>VLOOKUP($B65,RD_15[#All],DE$2,0)/DE$1</f>
        <v>1.7960662525879916</v>
      </c>
      <c r="DF65" s="62">
        <f>VLOOKUP($B65,RD_15[#All],DF$2,0)/DF$1</f>
        <v>1.7598343685300206</v>
      </c>
      <c r="DG65" s="62">
        <f>VLOOKUP($B65,RD_15[#All],DG$2,0)/DG$1</f>
        <v>1.7204968944099379</v>
      </c>
      <c r="DH65" s="62">
        <f>VLOOKUP($B65,RD_15[#All],DH$2,0)/DH$1</f>
        <v>1.808488612836439</v>
      </c>
      <c r="DI65" s="62">
        <f>VLOOKUP($B65,RD_15[#All],DI$2,0)/DI$1</f>
        <v>1.8064182194616976</v>
      </c>
      <c r="DJ65" s="62">
        <f>VLOOKUP($B65,RD_15[#All],DJ$2,0)/DJ$1</f>
        <v>1.8226363008971707</v>
      </c>
      <c r="DK65" s="62">
        <f>VLOOKUP($B65,RD_15[#All],DK$2,0)/DK$1</f>
        <v>1.8015873015873014</v>
      </c>
      <c r="DL65" s="62">
        <f>VLOOKUP($B65,RD_15[#All],DL$2,0)/DL$1</f>
        <v>1.7950937950937953</v>
      </c>
      <c r="DM65" s="62">
        <f>VLOOKUP($B65,RD_15[#All],DM$2,0)/DM$1</f>
        <v>1.7677708764665283</v>
      </c>
      <c r="DN65" s="62">
        <f>VLOOKUP($B65,RD_15[#All],DN$2,0)/DN$1</f>
        <v>1.8319530710835057</v>
      </c>
      <c r="DO65" s="62">
        <f>VLOOKUP($B65,RD_15[#All],DO$2,0)/DO$1</f>
        <v>1.8050379572118702</v>
      </c>
      <c r="DP65" s="62">
        <f>VLOOKUP($B65,RD_15[#All],DP$2,0)/DP$1</f>
        <v>1.8040027605244995</v>
      </c>
      <c r="DQ65" s="62">
        <f>VLOOKUP($B65,RD_15[#All],DQ$2,0)/DQ$1</f>
        <v>1.7819185645272599</v>
      </c>
      <c r="DR65" s="62">
        <f>VLOOKUP($B65,RD_15[#All],DR$2,0)/DR$1</f>
        <v>1.7501725327812283</v>
      </c>
      <c r="DS65" s="62">
        <f>VLOOKUP($B65,RD_15[#All],DS$2,0)/DS$1</f>
        <v>1.7957211870255347</v>
      </c>
      <c r="DT65" s="62">
        <f>VLOOKUP($B65,RD_15[#All],DT$2,0)/DT$1</f>
        <v>1.8264320220841959</v>
      </c>
      <c r="DU65" s="62">
        <f>VLOOKUP($B65,RD_15[#All],DU$2,0)/DU$1</f>
        <v>1.8001443001443003</v>
      </c>
      <c r="DV65" s="62">
        <f>VLOOKUP($B65,RD_15[#All],DV$2,0)/DV$1</f>
        <v>1.8023088023088025</v>
      </c>
      <c r="DW65" s="62">
        <f>VLOOKUP($B65,RD_15[#All],DW$2,0)/DW$1</f>
        <v>1.8391994478950999</v>
      </c>
      <c r="DX65" s="62">
        <f>VLOOKUP($B65,RD_15[#All],DX$2,0)/DX$1</f>
        <v>1.8492063492063491</v>
      </c>
      <c r="DY65" s="62">
        <f>VLOOKUP($B65,RD_15[#All],DY$2,0)/DY$1</f>
        <v>1.7964113181504486</v>
      </c>
      <c r="DZ65" s="62">
        <f>VLOOKUP($B65,RD_15[#All],DZ$2,0)/DZ$1</f>
        <v>1.8474810213940647</v>
      </c>
      <c r="EA65" s="62">
        <f>VLOOKUP($B65,RD_15[#All],EA$2,0)/EA$1</f>
        <v>1.7995169082125604</v>
      </c>
      <c r="EB65" s="62">
        <f>VLOOKUP($B65,RD_15[#All],EB$2,0)/EB$1</f>
        <v>1.8146997929606623</v>
      </c>
      <c r="EC65" s="62">
        <f>VLOOKUP($B65,RD_15[#All],EC$2,0)/EC$1</f>
        <v>1.8143547273982055</v>
      </c>
      <c r="ED65" s="62">
        <f>VLOOKUP($B65,RD_15[#All],ED$2,0)/ED$1</f>
        <v>1.8374741200828157</v>
      </c>
      <c r="EE65" s="62">
        <f>VLOOKUP($B65,RD_15[#All],EE$2,0)/EE$1</f>
        <v>1.8443754313319529</v>
      </c>
      <c r="EF65" s="62">
        <f>VLOOKUP($B65,RD_15[#All],EF$2,0)/EF$1</f>
        <v>1.8685300207039337</v>
      </c>
      <c r="EG65" s="62">
        <f>VLOOKUP($B65,RD_15[#All],EG$2,0)/EG$1</f>
        <v>1.8260869565217392</v>
      </c>
      <c r="EH65" s="62">
        <f>VLOOKUP($B65,RD_15[#All],EH$2,0)/EH$1</f>
        <v>1.8678398895790198</v>
      </c>
      <c r="EI65" s="62">
        <f>VLOOKUP($B65,RD_15[#All],EI$2,0)/EI$1</f>
        <v>1.8885281385281385</v>
      </c>
      <c r="EJ65" s="62">
        <f>VLOOKUP($B65,RD_15[#All],EJ$2,0)/EJ$1</f>
        <v>1.8961352657004831</v>
      </c>
      <c r="EK65" s="62">
        <f>VLOOKUP($B65,RD_15[#All],EK$2,0)/EK$1</f>
        <v>1.8746031746031746</v>
      </c>
      <c r="EL65" s="62">
        <f>VLOOKUP($B65,RD_15[#All],EL$2,0)/EL$1</f>
        <v>1.8412698412698412</v>
      </c>
      <c r="EM65" s="62">
        <f>VLOOKUP($B65,RD_15[#All],EM$2,0)/EM$1</f>
        <v>1.8288474810213939</v>
      </c>
      <c r="EN65" s="62">
        <f>VLOOKUP($B65,RD_15[#All],EN$2,0)/EN$1</f>
        <v>1.8668046928916493</v>
      </c>
      <c r="EO65" s="62">
        <f>VLOOKUP($B65,RD_15[#All],EO$2,0)/EO$1</f>
        <v>1.8771566597653553</v>
      </c>
      <c r="EP65" s="62">
        <f>VLOOKUP($B65,RD_15[#All],EP$2,0)/EP$1</f>
        <v>1.8674948240165632</v>
      </c>
      <c r="EQ65" s="62">
        <f>VLOOKUP($B65,RD_15[#All],EQ$2,0)/EQ$1</f>
        <v>1.8219461697722568</v>
      </c>
      <c r="ER65" s="62">
        <f>VLOOKUP($B65,RD_15[#All],ER$2,0)/ER$1</f>
        <v>1.88543823326432</v>
      </c>
      <c r="ES65" s="62">
        <f>VLOOKUP($B65,RD_15[#All],ES$2,0)/ES$1</f>
        <v>1.8819875776397514</v>
      </c>
      <c r="ET65" s="62">
        <f>VLOOKUP($B65,RD_15[#All],ET$2,0)/ET$1</f>
        <v>1.8878066378066378</v>
      </c>
      <c r="EU65" s="62">
        <f>VLOOKUP($B65,RD_15[#All],EU$2,0)/EU$1</f>
        <v>1.8822751322751325</v>
      </c>
      <c r="EV65" s="62">
        <f>VLOOKUP($B65,RD_15[#All],EV$2,0)/EV$1</f>
        <v>1.8401875901875904</v>
      </c>
      <c r="EW65" s="62">
        <f>VLOOKUP($B65,RD_15[#All],EW$2,0)/EW$1</f>
        <v>1.8626984126984125</v>
      </c>
      <c r="EX65" s="62">
        <f>VLOOKUP($B65,RD_15[#All],EX$2,0)/EX$1</f>
        <v>1.8816425120772944</v>
      </c>
      <c r="EY65" s="62">
        <f>VLOOKUP($B65,RD_15[#All],EY$2,0)/EY$1</f>
        <v>1.9176114890400602</v>
      </c>
      <c r="EZ65" s="62">
        <f>VLOOKUP($B65,RD_15[#All],EZ$2,0)/EZ$1</f>
        <v>1.8723257418909593</v>
      </c>
      <c r="FA65" s="62">
        <f>VLOOKUP($B65,RD_15[#All],FA$2,0)/FA$1</f>
        <v>1.8757763975155279</v>
      </c>
      <c r="FB65" s="62">
        <f>VLOOKUP($B65,RD_15[#All],FB$2,0)/FB$1</f>
        <v>1.849896480331263</v>
      </c>
      <c r="FC65" s="62">
        <f>VLOOKUP($B65,RD_15[#All],FC$2,0)/FC$1</f>
        <v>1.8674948240165632</v>
      </c>
      <c r="FD65" s="62">
        <f>VLOOKUP($B65,RD_15[#All],FD$2,0)/FD$1</f>
        <v>1.8668046928916493</v>
      </c>
      <c r="FE65" s="62">
        <f>VLOOKUP($B65,RD_15[#All],FE$2,0)/FE$1</f>
        <v>1.8678398895790198</v>
      </c>
      <c r="FF65" s="62">
        <f>VLOOKUP($B65,RD_15[#All],FF$2,0)/FF$1</f>
        <v>1.8481711525189786</v>
      </c>
      <c r="FG65" s="202">
        <f>VLOOKUP($B65,RD_15[#All],FG$2,0)/FG$1</f>
        <v>1.8505866114561764</v>
      </c>
      <c r="FH65" s="62">
        <f>VLOOKUP($B65,RD_15[#All],FH$2,0)/FH$1</f>
        <v>1.8599033816425119</v>
      </c>
      <c r="FI65" s="62">
        <f>VLOOKUP($B65,RD_15[#All],FI$2,0)/FI$1</f>
        <v>1.8247066942719115</v>
      </c>
      <c r="FJ65" s="62">
        <f>VLOOKUP($B65,RD_15[#All],FJ$2,0)/FJ$1</f>
        <v>1.8925264550264551</v>
      </c>
      <c r="FK65" s="62">
        <f>VLOOKUP($B65,RD_15[#All],FK$2,0)/FK$1</f>
        <v>1.9175293305728089</v>
      </c>
      <c r="FL65" s="62">
        <f>VLOOKUP($B65,RD_15[#All],FL$2,0)/FL$1</f>
        <v>1.848845598845599</v>
      </c>
      <c r="FM65" s="62">
        <f>VLOOKUP($B65,RD_15[#All],FM$2,0)/FM$1</f>
        <v>1.794028722600151</v>
      </c>
      <c r="FN65" s="62">
        <f>VLOOKUP($B65,RD_15[#All],FN$2,0)/FN$1</f>
        <v>1.8367346938775508</v>
      </c>
      <c r="FO65" s="62">
        <f>VLOOKUP($B65,RD_15[#All],FO$2,0)/FO$1</f>
        <v>1.8091458805744518</v>
      </c>
      <c r="FP65" s="62">
        <f>VLOOKUP($B65,RD_15[#All],FP$2,0)/FP$1</f>
        <v>1.8295540438397579</v>
      </c>
      <c r="FQ65" s="62">
        <f>VLOOKUP($B65,RD_15[#All],FQ$2,0)/FQ$1</f>
        <v>1.8408919123204837</v>
      </c>
      <c r="FR65" s="62">
        <f>VLOOKUP($B65,RD_15[#All],FR$2,0)/FR$1</f>
        <v>1.8390022675736961</v>
      </c>
      <c r="FS65" s="62">
        <f>VLOOKUP($B65,RD_15[#All],FS$2,0)/FS$1</f>
        <v>1.8401360544217684</v>
      </c>
      <c r="FT65" s="62">
        <f>VLOOKUP($B65,RD_15[#All],FT$2,0)/FT$1</f>
        <v>1.8699924414210127</v>
      </c>
      <c r="FU65" s="62">
        <f>VLOOKUP($B65,RD_15[#All],FU$2,0)/FU$1</f>
        <v>1.8888888888888888</v>
      </c>
      <c r="FV65" s="62">
        <f>VLOOKUP($B65,RD_15[#All],FV$2,0)/FV$1</f>
        <v>1.8681027966742252</v>
      </c>
      <c r="FW65" s="62">
        <f>VLOOKUP($B65,RD_15[#All],FW$2,0)/FW$1</f>
        <v>1.8499622071050641</v>
      </c>
      <c r="FX65" s="62">
        <f>VLOOKUP($B65,RD_15[#All],FX$2,0)/FX$1</f>
        <v>1.8658352229780799</v>
      </c>
      <c r="FY65" s="62">
        <f>VLOOKUP($B65,RD_15[#All],FY$2,0)/FY$1</f>
        <v>1.885487528344671</v>
      </c>
      <c r="FZ65" s="62">
        <f>VLOOKUP($B65,RD_15[#All],FZ$2,0)/FZ$1</f>
        <v>1.8412698412698412</v>
      </c>
      <c r="GA65" s="62">
        <f>VLOOKUP($B65,RD_15[#All],GA$2,0)/GA$1</f>
        <v>1.8796296296296295</v>
      </c>
      <c r="GB65" s="62">
        <f>VLOOKUP($B65,RD_15[#All],GB$2,0)/GB$1</f>
        <v>1.8441558441558441</v>
      </c>
      <c r="GC65" s="62">
        <f>VLOOKUP($B65,RD_15[#All],GC$2,0)/GC$1</f>
        <v>1.8828420256991683</v>
      </c>
      <c r="GD65" s="62">
        <f>VLOOKUP($B65,RD_15[#All],GD$2,0)/GD$1</f>
        <v>1.882464096749811</v>
      </c>
      <c r="GE65" s="62">
        <f>VLOOKUP($B65,RD_15[#All],GE$2,0)/GE$1</f>
        <v>1.8922902494331064</v>
      </c>
      <c r="GF65" s="62">
        <f>VLOOKUP($B65,RD_15[#All],GF$2,0)/GF$1</f>
        <v>1.8764172335600906</v>
      </c>
      <c r="GG65" s="62">
        <f>VLOOKUP($B65,RD_15[#All],GG$2,0)/GG$1</f>
        <v>1.8654572940287226</v>
      </c>
      <c r="GH65" s="62">
        <f>VLOOKUP($B65,RD_15[#All],GH$2,0)/GH$1</f>
        <v>1.8881330309901738</v>
      </c>
      <c r="GI65" s="62">
        <f>VLOOKUP($B65,RD_15[#All],GI$2,0)/GI$1</f>
        <v>1.8673469387755102</v>
      </c>
      <c r="GJ65" s="62">
        <f>VLOOKUP($B65,RD_15[#All],GJ$2,0)/GJ$1</f>
        <v>1.8813303099017384</v>
      </c>
      <c r="GK65" s="62">
        <f>VLOOKUP($B65,RD_15[#All],GK$2,0)/GK$1</f>
        <v>1.8314436885865457</v>
      </c>
      <c r="GL65" s="62">
        <f>VLOOKUP($B65,RD_15[#All],GL$2,0)/GL$1</f>
        <v>1.8733938019652303</v>
      </c>
      <c r="GM65" s="62">
        <f>VLOOKUP($B65,RD_15[#All],GM$2,0)/GM$1</f>
        <v>1.8529856386999244</v>
      </c>
      <c r="GN65" s="62">
        <f>VLOOKUP($B65,RD_15[#All],GN$2,0)/GN$1</f>
        <v>1.8752834467120179</v>
      </c>
      <c r="GO65" s="62">
        <f>VLOOKUP($B65,RD_15[#All],GO$2,0)/GO$1</f>
        <v>1.8630952380952381</v>
      </c>
      <c r="GP65" s="62">
        <f>VLOOKUP($B65,RD_15[#All],GP$2,0)/GP$1</f>
        <v>1.8499999999999999</v>
      </c>
      <c r="GQ65" s="62">
        <f>VLOOKUP($B65,RD_15[#All],GQ$2,0)/GQ$1</f>
        <v>1.8980158730158732</v>
      </c>
      <c r="GR65" s="62">
        <f>VLOOKUP($B65,RD_15[#All],GR$2,0)/GR$1</f>
        <v>1.8275203057811755</v>
      </c>
      <c r="GS65" s="62">
        <f>VLOOKUP($B65,RD_15[#All],GS$2,0)/GS$1</f>
        <v>1.8641202704646811</v>
      </c>
      <c r="GT65" s="62">
        <f>VLOOKUP($B65,RD_15[#All],GT$2,0)/GT$1</f>
        <v>1.8449764521193093</v>
      </c>
      <c r="GU65" s="62">
        <f>VLOOKUP($B65,RD_15[#All],GU$2,0)/GU$1</f>
        <v>1.843957095033135</v>
      </c>
      <c r="GV65" s="62">
        <f>VLOOKUP($B65,RD_15[#All],GV$2,0)/GV$1</f>
        <v>1.8520920073715108</v>
      </c>
      <c r="GW65" s="62">
        <f>VLOOKUP($B65,RD_15[#All],GW$2,0)/GW$1</f>
        <v>1.8643717728055078</v>
      </c>
      <c r="GX65" s="62">
        <f>VLOOKUP($B65,RD_15[#All],GX$2,0)/GX$1</f>
        <v>1.852106227106227</v>
      </c>
      <c r="GY65" s="62">
        <f>VLOOKUP($B65,RD_15[#All],GY$2,0)/GY$1</f>
        <v>1.8698382362978636</v>
      </c>
      <c r="GZ65" s="62">
        <f>VLOOKUP($B65,RD_15[#All],GZ$2,0)/GZ$1</f>
        <v>1.8775510204081634</v>
      </c>
      <c r="HA65" s="62">
        <f>VLOOKUP($B65,RD_15[#All],HA$2,0)/HA$1</f>
        <v>1.8712033308306599</v>
      </c>
      <c r="HB65" s="62">
        <f>VLOOKUP($B65,RD_15[#All],HB$2,0)/HB$1</f>
        <v>1.8281718281718282</v>
      </c>
      <c r="HC65" s="62">
        <f>VLOOKUP($B65,RD_15[#All],HC$2,0)/HC$1</f>
        <v>1.827101469958613</v>
      </c>
      <c r="HD65" s="62">
        <f>VLOOKUP($B65,RD_15[#All],HD$2,0)/HD$1</f>
        <v>1.8087015025790534</v>
      </c>
      <c r="HE65" s="62">
        <f>VLOOKUP($B65,RD_15[#All],HE$2,0)/HE$1</f>
        <v>1.6722408026755853</v>
      </c>
      <c r="HF65" s="62">
        <f>VLOOKUP($B65,RD_15[#All],HF$2,0)/HF$1</f>
        <v>1.8763004950850255</v>
      </c>
      <c r="HG65" s="62">
        <f>VLOOKUP($B65,RD_15[#All],HG$2,0)/HG$1</f>
        <v>1.8409863945578231</v>
      </c>
      <c r="HH65" s="62">
        <f>VLOOKUP($B65,RD_15[#All],HH$2,0)/HH$1</f>
        <v>1.8594976452119309</v>
      </c>
      <c r="HI65" s="62">
        <f>VLOOKUP($B65,RD_15[#All],HI$2,0)/HI$1</f>
        <v>1.8665620094191522</v>
      </c>
      <c r="HJ65" s="62">
        <f>VLOOKUP($B65,RD_15[#All],HJ$2,0)/HJ$1</f>
        <v>1.8797368797368794</v>
      </c>
      <c r="HK65" s="62">
        <f>VLOOKUP($B65,RD_15[#All],HK$2,0)/HK$1</f>
        <v>1.8685449888457408</v>
      </c>
      <c r="HL65" s="62">
        <f>VLOOKUP($B65,RD_15[#All],HL$2,0)/HL$1</f>
        <v>1.8480725623582765</v>
      </c>
      <c r="HM65" s="62">
        <f>VLOOKUP($B65,RD_15[#All],HM$2,0)/HM$1</f>
        <v>1.8144950287807429</v>
      </c>
      <c r="HN65" s="62">
        <f>VLOOKUP($B65,RD_15[#All],HN$2,0)/HN$1</f>
        <v>1.7995137337363649</v>
      </c>
      <c r="HO65" s="62">
        <f>VLOOKUP($B65,RD_15[#All],HO$2,0)/HO$1</f>
        <v>1.8366408200814823</v>
      </c>
      <c r="HP65" s="62">
        <f>VLOOKUP($B65,RD_15[#All],HP$2,0)/HP$1</f>
        <v>1.8021120293847566</v>
      </c>
      <c r="HQ65" s="62">
        <f>VLOOKUP($B65,RD_15[#All],HQ$2,0)/HQ$1</f>
        <v>1.7906245908079088</v>
      </c>
      <c r="HR65" s="62">
        <f>VLOOKUP($B65,RD_15[#All],HR$2,0)/HR$1</f>
        <v>1.7621015348288074</v>
      </c>
      <c r="HS65" s="62">
        <f>VLOOKUP($B65,RD_15[#All],HS$2,0)/HS$1</f>
        <v>1.8224611273080662</v>
      </c>
      <c r="HT65" s="62">
        <f>VLOOKUP($B65,RD_15[#All],HT$2,0)/HT$1</f>
        <v>1.7916187246411919</v>
      </c>
      <c r="HU65" s="62">
        <f>VLOOKUP($B65,RD_15[#All],HU$2,0)/HU$1</f>
        <v>1.820322534608249</v>
      </c>
      <c r="HV65" s="62">
        <f>VLOOKUP($B65,RD_15[#All],HV$2,0)/HV$1</f>
        <v>1.8542172113600688</v>
      </c>
      <c r="HW65" s="62">
        <f>VLOOKUP($B65,RD_15[#All],HW$2,0)/HW$1</f>
        <v>1.8551805337519622</v>
      </c>
      <c r="HX65" s="62">
        <f>VLOOKUP($B65,RD_15[#All],HX$2,0)/HX$1</f>
        <v>1.8504709576138147</v>
      </c>
      <c r="HY65" s="62">
        <f>VLOOKUP($B65,RD_15[#All],HY$2,0)/HY$1</f>
        <v>1.8347723704866561</v>
      </c>
      <c r="HZ65" s="62">
        <f>VLOOKUP($B65,RD_15[#All],HZ$2,0)/HZ$1</f>
        <v>1.8001046572475143</v>
      </c>
      <c r="IA65" s="62">
        <f>VLOOKUP($B65,RD_15[#All],IA$2,0)/IA$1</f>
        <v>1.8516483516483515</v>
      </c>
      <c r="IB65" s="62">
        <f>VLOOKUP($B65,RD_15[#All],IB$2,0)/IB$1</f>
        <v>1.8221574344023321</v>
      </c>
      <c r="IC65" s="62">
        <f>VLOOKUP($B65,RD_15[#All],IC$2,0)/IC$1</f>
        <v>1.8857927786499213</v>
      </c>
      <c r="ID65" s="62">
        <f>VLOOKUP($B65,RD_15[#All],ID$2,0)/ID$1</f>
        <v>1.8642072213500784</v>
      </c>
      <c r="IE65" s="62">
        <f>VLOOKUP($B65,RD_15[#All],IE$2,0)/IE$1</f>
        <v>1.8567503924646782</v>
      </c>
      <c r="IF65" s="62">
        <f>VLOOKUP($B65,RD_15[#All],IF$2,0)/IF$1</f>
        <v>1.8214285714285714</v>
      </c>
      <c r="IG65" s="62">
        <f>VLOOKUP($B65,RD_15[#All],IG$2,0)/IG$1</f>
        <v>1.6599387007550273</v>
      </c>
      <c r="IH65" s="62">
        <f>VLOOKUP($B65,RD_15[#All],IH$2,0)/IH$1</f>
        <v>1.8079539508110936</v>
      </c>
      <c r="II65" s="62">
        <f>VLOOKUP($B65,RD_15[#All],II$2,0)/II$1</f>
        <v>1.6625551319428871</v>
      </c>
      <c r="IJ65" s="62">
        <f>VLOOKUP($B65,RD_15[#All],IJ$2,0)/IJ$1</f>
        <v>1.8217836585183522</v>
      </c>
      <c r="IK65" s="62">
        <f>VLOOKUP($B65,RD_15[#All],IK$2,0)/IK$1</f>
        <v>1.9199372056514912</v>
      </c>
      <c r="IL65" s="62">
        <f>VLOOKUP($B65,RD_15[#All],IL$2,0)/IL$1</f>
        <v>1.8956043956043955</v>
      </c>
      <c r="IM65" s="62">
        <f>VLOOKUP($B65,RD_15[#All],IM$2,0)/IM$1</f>
        <v>1.8520408163265305</v>
      </c>
      <c r="IN65" s="62">
        <f>VLOOKUP($B65,RD_15[#All],IN$2,0)/IN$1</f>
        <v>1.8546759363085892</v>
      </c>
      <c r="IO65" s="62">
        <f>VLOOKUP($B65,RD_15[#All],IO$2,0)/IO$1</f>
        <v>1.8653846153846154</v>
      </c>
      <c r="IP65" s="62">
        <f>VLOOKUP($B65,RD_15[#All],IP$2,0)/IP$1</f>
        <v>1.8012259848994541</v>
      </c>
      <c r="IQ65" s="62">
        <f>VLOOKUP($B65,RD_15[#All],IQ$2,0)/IQ$1</f>
        <v>1.8504709576138147</v>
      </c>
      <c r="IR65" s="62">
        <f>VLOOKUP($B65,RD_15[#All],IR$2,0)/IR$1</f>
        <v>1.8146819167227328</v>
      </c>
      <c r="IS65" s="62">
        <f>VLOOKUP($B65,RD_15[#All],IS$2,0)/IS$1</f>
        <v>1.8621514539881885</v>
      </c>
      <c r="IT65" s="62">
        <f>VLOOKUP($B65,RD_15[#All],IT$2,0)/IT$1</f>
        <v>1.8315018315018314</v>
      </c>
      <c r="IU65" s="62">
        <f>VLOOKUP($B65,RD_15[#All],IU$2,0)/IU$1</f>
        <v>1.7604844135456379</v>
      </c>
      <c r="IV65" s="62">
        <f>VLOOKUP($B65,RD_15[#All],IV$2,0)/IV$1</f>
        <v>1.8277640726620317</v>
      </c>
      <c r="IW65" s="62">
        <f>VLOOKUP($B65,RD_15[#All],IW$2,0)/IW$1</f>
        <v>1.7967406742916945</v>
      </c>
      <c r="IX65" s="62">
        <f>VLOOKUP($B65,RD_15[#All],IX$2,0)/IX$1</f>
        <v>1.8490692980488896</v>
      </c>
      <c r="IY65" s="62">
        <f>VLOOKUP($B65,RD_15[#All],IY$2,0)/IY$1</f>
        <v>1.8614039022202287</v>
      </c>
      <c r="IZ65" s="62">
        <f>VLOOKUP($B65,RD_15[#All],IZ$2,0)/IZ$1</f>
        <v>1.7957042957042959</v>
      </c>
      <c r="JA65" s="62">
        <f>VLOOKUP($B65,RD_15[#All],JA$2,0)/JA$1</f>
        <v>1.7744468724392244</v>
      </c>
      <c r="JB65" s="62">
        <f>VLOOKUP($B65,RD_15[#All],JB$2,0)/JB$1</f>
        <v>1.8002184151252476</v>
      </c>
      <c r="JC65" s="62">
        <f>VLOOKUP($B65,RD_15[#All],JC$2,0)/JC$1</f>
        <v>1.7975117975117973</v>
      </c>
      <c r="JD65" s="62">
        <f>VLOOKUP($B65,RD_15[#All],JD$2,0)/JD$1</f>
        <v>1.8195165255394701</v>
      </c>
      <c r="JE65" s="62">
        <f>VLOOKUP($B65,RD_15[#All],JE$2,0)/JE$1</f>
        <v>1.8292124542124542</v>
      </c>
      <c r="JF65" s="62">
        <f>VLOOKUP($B65,RD_15[#All],JF$2,0)/JF$1</f>
        <v>1.8236239865904968</v>
      </c>
      <c r="JG65" s="62">
        <f>VLOOKUP($B65,RD_15[#All],JG$2,0)/JG$1</f>
        <v>1.8213833897493761</v>
      </c>
      <c r="JH65" s="62">
        <f>VLOOKUP($B65,RD_15[#All],JH$2,0)/JH$1</f>
        <v>1.8221064649636081</v>
      </c>
      <c r="JI65" s="62">
        <f>VLOOKUP($B65,RD_15[#All],JI$2,0)/JI$1</f>
        <v>1.8210361067503926</v>
      </c>
      <c r="JJ65" s="62">
        <f>VLOOKUP($B65,RD_15[#All],JJ$2,0)/JJ$1</f>
        <v>1.8148931813528086</v>
      </c>
      <c r="JK65" s="62">
        <f>VLOOKUP($B65,RD_15[#All],JK$2,0)/JK$1</f>
        <v>1.8235336092478953</v>
      </c>
      <c r="JL65" s="62">
        <f>VLOOKUP($B65,RD_15[#All],JL$2,0)/JL$1</f>
        <v>1.8490677521008403</v>
      </c>
      <c r="JM65" s="62">
        <f>VLOOKUP($B65,RD_15[#All],JM$2,0)/JM$1</f>
        <v>1.800445200995155</v>
      </c>
      <c r="JN65" s="62">
        <f>VLOOKUP($B65,RD_15[#All],JN$2,0)/JN$1</f>
        <v>1.7954055994256997</v>
      </c>
      <c r="JO65" s="62">
        <f>VLOOKUP($B65,RD_15[#All],JO$2,0)/JO$1</f>
        <v>1.8331805682859761</v>
      </c>
      <c r="JP65" s="62">
        <f>VLOOKUP($B65,RD_15[#All],JP$2,0)/JP$1</f>
        <v>1.8122056514913658</v>
      </c>
      <c r="JQ65" s="62">
        <f>VLOOKUP($B65,RD_15[#All],JQ$2,0)/JQ$1</f>
        <v>1.8376068376068375</v>
      </c>
      <c r="JR65" s="62">
        <f>VLOOKUP($B65,RD_15[#All],JR$2,0)/JR$1</f>
        <v>1.8397871969300541</v>
      </c>
      <c r="JS65" s="62">
        <f>VLOOKUP($B65,RD_15[#All],JS$2,0)/JS$1</f>
        <v>1.8200122858507952</v>
      </c>
      <c r="JT65" s="62">
        <f>VLOOKUP($B65,RD_15[#All],JT$2,0)/JT$1</f>
        <v>1.8553251260018178</v>
      </c>
      <c r="JU65" s="62">
        <f>VLOOKUP($B65,RD_15[#All],JU$2,0)/JU$1</f>
        <v>1.8199657485371774</v>
      </c>
      <c r="JV65" s="62">
        <f>VLOOKUP($B65,RD_15[#All],JV$2,0)/JV$1</f>
        <v>1.7993197278911564</v>
      </c>
      <c r="JW65" s="62">
        <f>VLOOKUP($B65,RD_15[#All],JW$2,0)/JW$1</f>
        <v>1.7789115646258502</v>
      </c>
      <c r="JX65" s="62">
        <f>VLOOKUP($B65,RD_15[#All],JX$2,0)/JX$1</f>
        <v>1.755479969765684</v>
      </c>
      <c r="JY65" s="62">
        <f>VLOOKUP($B65,RD_15[#All],JY$2,0)/JY$1</f>
        <v>1.7645502645502642</v>
      </c>
      <c r="JZ65" s="62">
        <f>VLOOKUP($B65,RD_15[#All],JZ$2,0)/JZ$1</f>
        <v>1.730914588057445</v>
      </c>
      <c r="KA65" s="62">
        <f>VLOOKUP($B65,RD_15[#All],KA$2,0)/KA$1</f>
        <v>1.7630385487528344</v>
      </c>
      <c r="KB65" s="62">
        <f>VLOOKUP($B65,RD_15[#All],KB$2,0)/KB$1</f>
        <v>1.7894935752078607</v>
      </c>
      <c r="KC65" s="62">
        <f>VLOOKUP($B65,RD_15[#All],KC$2,0)/KC$1</f>
        <v>1.7671957671957672</v>
      </c>
      <c r="KD65" s="62">
        <f>VLOOKUP($B65,RD_15[#All],KD$2,0)/KD$1</f>
        <v>1.7437641723356008</v>
      </c>
      <c r="KE65" s="62">
        <f>VLOOKUP($B65,RD_15[#All],KE$2,0)/KE$1</f>
        <v>1.8178382464096747</v>
      </c>
      <c r="KF65" s="62">
        <f>VLOOKUP($B65,RD_15[#All],KF$2,0)/KF$1</f>
        <v>1.8040027605244995</v>
      </c>
      <c r="KG65" s="62">
        <f>VLOOKUP($B65,RD_15[#All],KG$2,0)/KG$1</f>
        <v>1.783068783068783</v>
      </c>
      <c r="KH65" s="62">
        <f>VLOOKUP($B65,RD_15[#All],KH$2,0)/KH$1</f>
        <v>1.8000755857898714</v>
      </c>
      <c r="KI65" s="62">
        <f>VLOOKUP($B65,RD_15[#All],KI$2,0)/KI$1</f>
        <v>1.817063492063492</v>
      </c>
      <c r="KJ65" s="62">
        <f>VLOOKUP($B65,RD_15[#All],KJ$2,0)/KJ$1</f>
        <v>1.7857142857142858</v>
      </c>
      <c r="KK65" s="62">
        <f>VLOOKUP($B65,RD_15[#All],KK$2,0)/KK$1</f>
        <v>1.7579365079365079</v>
      </c>
      <c r="KL65" s="62">
        <f>VLOOKUP($B65,RD_15[#All],KL$2,0)/KL$1</f>
        <v>1.737062404870624</v>
      </c>
      <c r="KM65" s="62">
        <f>VLOOKUP($B65,RD_15[#All],KM$2,0)/KM$1</f>
        <v>1.7804414003044138</v>
      </c>
      <c r="KN65" s="62">
        <f>VLOOKUP($B65,RD_15[#All],KN$2,0)/KN$1</f>
        <v>1.7576791808873722</v>
      </c>
      <c r="KO65" s="62">
        <f>VLOOKUP($B65,RD_15[#All],KO$2,0)/KO$1</f>
        <v>1.7516116799393249</v>
      </c>
      <c r="KP65" s="62">
        <f>VLOOKUP($B65,RD_15[#All],KP$2,0)/KP$1</f>
        <v>1.7872582480091013</v>
      </c>
      <c r="KQ65" s="62">
        <f>VLOOKUP($B65,RD_15[#All],KQ$2,0)/KQ$1</f>
        <v>1.7480096919349257</v>
      </c>
      <c r="KR65" s="62">
        <f>VLOOKUP($B65,RD_15[#All],KR$2,0)/KR$1</f>
        <v>1.7755024649222602</v>
      </c>
      <c r="KS65" s="62">
        <f>VLOOKUP($B65,RD_15[#All],KS$2,0)/KS$1</f>
        <v>1.7694349639742133</v>
      </c>
      <c r="KT65" s="62">
        <f>VLOOKUP($B65,RD_15[#All],KT$2,0)/KT$1</f>
        <v>1.8031854379977248</v>
      </c>
      <c r="KU65" s="62">
        <f>VLOOKUP($B65,RD_15[#All],KU$2,0)/KU$1</f>
        <v>1.7971179370496777</v>
      </c>
      <c r="KV65" s="62">
        <f>VLOOKUP($B65,RD_15[#All],KV$2,0)/KV$1</f>
        <v>1.7878406708595387</v>
      </c>
      <c r="KW65" s="62">
        <f>VLOOKUP($B65,RD_15[#All],KW$2,0)/KW$1</f>
        <v>1.7876374668183541</v>
      </c>
      <c r="KX65" s="62">
        <f>VLOOKUP($B65,RD_15[#All],KX$2,0)/KX$1</f>
        <v>1.8136810279667419</v>
      </c>
      <c r="KY65" s="62">
        <f>VLOOKUP($B65,RD_15[#All],KY$2,0)/KY$1</f>
        <v>1.8035714285714286</v>
      </c>
      <c r="KZ65" s="62">
        <f>VLOOKUP($B65,RD_15[#All],KZ$2,0)/KZ$1</f>
        <v>1.7884920634920634</v>
      </c>
      <c r="LA65" s="62">
        <f>VLOOKUP($B65,RD_15[#All],LA$2,0)/LA$1</f>
        <v>1.6860282574568288</v>
      </c>
      <c r="LB65" s="62">
        <f>VLOOKUP($B65,RD_15[#All],LB$2,0)/LB$1</f>
        <v>1.6691693399767935</v>
      </c>
      <c r="LC65" s="62">
        <f>VLOOKUP($B65,RD_15[#All],LC$2,0)/LC$1</f>
        <v>1.8285714285714285</v>
      </c>
      <c r="LD65" s="62">
        <f>VLOOKUP($B65,RD_15[#All],LD$2,0)/LD$1</f>
        <v>1.8027210884353742</v>
      </c>
      <c r="LE65" s="62">
        <f>VLOOKUP($B65,RD_15[#All],LE$2,0)/LE$1</f>
        <v>1.7877700530761755</v>
      </c>
      <c r="LF65" s="62">
        <f>VLOOKUP($B65,RD_15[#All],LF$2,0)/LF$1</f>
        <v>1.7746878971368767</v>
      </c>
      <c r="LG65" s="62">
        <f>VLOOKUP($B65,RD_15[#All],LG$2,0)/LG$1</f>
        <v>1.8003968253968254</v>
      </c>
      <c r="LH65" s="62">
        <f>VLOOKUP($B65,RD_15[#All],LH$2,0)/LH$1</f>
        <v>1.7582417582417582</v>
      </c>
      <c r="LI65" s="62">
        <f>VLOOKUP($B65,RD_15[#All],LI$2,0)/LI$1</f>
        <v>1.6614338042909471</v>
      </c>
      <c r="LJ65" s="62">
        <f>VLOOKUP($B65,RD_15[#All],LJ$2,0)/LJ$1</f>
        <v>1.7828599971457115</v>
      </c>
      <c r="LK65" s="62">
        <f>VLOOKUP($B65,RD_15[#All],LK$2,0)/LK$1</f>
        <v>1.7566718995290425</v>
      </c>
      <c r="LL65" s="62">
        <f>VLOOKUP($B65,RD_15[#All],LL$2,0)/LL$1</f>
        <v>1.8006279434850863</v>
      </c>
      <c r="LM65" s="62">
        <f>VLOOKUP($B65,RD_15[#All],LM$2,0)/LM$1</f>
        <v>1.8595350228003287</v>
      </c>
      <c r="LN65" s="62">
        <f>VLOOKUP($B65,RD_15[#All],LN$2,0)/LN$1</f>
        <v>1.8180458996785525</v>
      </c>
      <c r="LO65" s="62">
        <f>VLOOKUP($B65,RD_15[#All],LO$2,0)/LO$1</f>
        <v>1.8273902967780518</v>
      </c>
      <c r="LP65" s="62">
        <f>VLOOKUP($B65,RD_15[#All],LP$2,0)/LP$1</f>
        <v>1.8019735366674141</v>
      </c>
      <c r="LQ65" s="62">
        <f>VLOOKUP($B65,RD_15[#All],LQ$2,0)/LQ$1</f>
        <v>1.8120654855348732</v>
      </c>
      <c r="LR65" s="62">
        <f>VLOOKUP($B65,RD_15[#All],LR$2,0)/LR$1</f>
        <v>1.554160125588697</v>
      </c>
      <c r="LS65" s="62">
        <f>VLOOKUP($B65,RD_15[#All],LS$2,0)/LS$1</f>
        <v>1.8362744747109567</v>
      </c>
      <c r="LT65" s="62">
        <f>VLOOKUP($B65,RD_15[#All],LT$2,0)/LT$1</f>
        <v>1.7994505494505493</v>
      </c>
      <c r="LU65" s="62">
        <f>VLOOKUP($B65,RD_15[#All],LU$2,0)/LU$1</f>
        <v>1.7715855572998429</v>
      </c>
      <c r="LV65" s="62">
        <f>VLOOKUP($B65,RD_15[#All],LV$2,0)/LV$1</f>
        <v>1.6483516483516483</v>
      </c>
      <c r="LW65" s="62">
        <f>VLOOKUP($B65,RD_15[#All],LW$2,0)/LW$1</f>
        <v>1.8606750392464679</v>
      </c>
      <c r="LX65" s="62">
        <f>VLOOKUP($B65,RD_15[#All],LX$2,0)/LX$1</f>
        <v>1.8445839874411303</v>
      </c>
      <c r="LY65" s="62">
        <f>VLOOKUP($B65,RD_15[#All],LY$2,0)/LY$1</f>
        <v>1.6444270015698585</v>
      </c>
      <c r="LZ65" s="62">
        <f>VLOOKUP($B65,RD_15[#All],LZ$2,0)/LZ$1</f>
        <v>1.7817896389324959</v>
      </c>
      <c r="MA65" s="62">
        <f>VLOOKUP($B65,RD_15[#All],MA$2,0)/MA$1</f>
        <v>1.8090752784630335</v>
      </c>
      <c r="MB65" s="62">
        <f>VLOOKUP($B65,RD_15[#All],MB$2,0)/MB$1</f>
        <v>1.8199147790984525</v>
      </c>
      <c r="MC65" s="62">
        <f>VLOOKUP($B65,RD_15[#All],MC$2,0)/MC$1</f>
        <v>1.7302085669432605</v>
      </c>
      <c r="MD65" s="62">
        <f>VLOOKUP($B65,RD_15[#All],MD$2,0)/MD$1</f>
        <v>1.791881587799955</v>
      </c>
      <c r="ME65" s="62">
        <f>VLOOKUP($B65,RD_15[#All],ME$2,0)/ME$1</f>
        <v>1.7933766913358749</v>
      </c>
      <c r="MF65" s="62">
        <f>VLOOKUP($B65,RD_15[#All],MF$2,0)/MF$1</f>
        <v>1.7799207595125961</v>
      </c>
      <c r="MG65" s="62">
        <f>VLOOKUP($B65,RD_15[#All],MG$2,0)/MG$1</f>
        <v>1.7847798460043356</v>
      </c>
      <c r="MH65" s="62">
        <f>VLOOKUP($B65,RD_15[#All],MH$2,0)/MH$1</f>
        <v>1.8187934514465127</v>
      </c>
      <c r="MI65" s="62">
        <f>VLOOKUP($B65,RD_15[#All],MI$2,0)/MI$1</f>
        <v>1.7653435000373774</v>
      </c>
      <c r="MJ65" s="62">
        <f>VLOOKUP($B65,RD_15[#All],MJ$2,0)/MJ$1</f>
        <v>1.8025902668759812</v>
      </c>
      <c r="MK65" s="62">
        <f>VLOOKUP($B65,RD_15[#All],MK$2,0)/MK$1</f>
        <v>1.8171114599686027</v>
      </c>
      <c r="ML65" s="62">
        <f>VLOOKUP($B65,RD_15[#All],ML$2,0)/ML$1</f>
        <v>1.8049637437392536</v>
      </c>
      <c r="MM65" s="62">
        <f>VLOOKUP($B65,RD_15[#All],MM$2,0)/MM$1</f>
        <v>1.7743534660827893</v>
      </c>
      <c r="MN65" s="62">
        <f>VLOOKUP($B65,RD_15[#All],MN$2,0)/MN$1</f>
        <v>1.7896389324960753</v>
      </c>
      <c r="MO65" s="62">
        <f>VLOOKUP($B65,RD_15[#All],MO$2,0)/MO$1</f>
        <v>1.8265306122448979</v>
      </c>
      <c r="MP65" s="62">
        <f>VLOOKUP($B65,RD_15[#All],MP$2,0)/MP$1</f>
        <v>1.8139003853289568</v>
      </c>
      <c r="MQ65" s="62">
        <f>VLOOKUP($B65,RD_15[#All],MQ$2,0)/MQ$1</f>
        <v>1.7836585183523956</v>
      </c>
      <c r="MR65" s="62">
        <f>VLOOKUP($B65,RD_15[#All],MR$2,0)/MR$1</f>
        <v>1.7862749495402555</v>
      </c>
      <c r="MS65" s="62">
        <f>VLOOKUP($B65,RD_15[#All],MS$2,0)/MS$1</f>
        <v>1.8112244897959182</v>
      </c>
      <c r="MT65" s="62">
        <f>VLOOKUP($B65,RD_15[#All],MT$2,0)/MT$1</f>
        <v>1.7942771514200087</v>
      </c>
      <c r="MU65" s="62">
        <f>VLOOKUP($B65,RD_15[#All],MU$2,0)/MU$1</f>
        <v>1.8154294684906929</v>
      </c>
      <c r="MV65" s="62">
        <f>VLOOKUP($B65,RD_15[#All],MV$2,0)/MV$1</f>
        <v>1.8124732410446698</v>
      </c>
      <c r="MW65" s="62">
        <f>VLOOKUP($B65,RD_15[#All],MW$2,0)/MW$1</f>
        <v>1.7912087912087911</v>
      </c>
      <c r="MX65" s="62">
        <f>VLOOKUP($B65,RD_15[#All],MX$2,0)/MX$1</f>
        <v>1.8019735366674141</v>
      </c>
      <c r="MY65" s="62">
        <f>VLOOKUP($B65,RD_15[#All],MY$2,0)/MY$1</f>
        <v>1.7982731554160125</v>
      </c>
      <c r="MZ65" s="62">
        <f>VLOOKUP($B65,RD_15[#All],MZ$2,0)/MZ$1</f>
        <v>1.8300627943485086</v>
      </c>
      <c r="NA65" s="62">
        <f>VLOOKUP($B65,RD_15[#All],NA$2,0)/NA$1</f>
        <v>1.802032553912253</v>
      </c>
      <c r="NB65" s="62">
        <f>VLOOKUP($B65,RD_15[#All],NB$2,0)/NB$1</f>
        <v>1.8316326530612244</v>
      </c>
      <c r="NC65" s="62">
        <f>VLOOKUP($B65,RD_15[#All],NC$2,0)/NC$1</f>
        <v>1.8367346938775508</v>
      </c>
      <c r="ND65" s="62">
        <f>VLOOKUP($B65,RD_15[#All],ND$2,0)/ND$1</f>
        <v>1.8069073783359495</v>
      </c>
      <c r="NE65" s="62">
        <f>IFERROR(AVERAGEIF(Inv_SY_B20[[#This Row],[BLK1_INV1]:[BLK12_INV31]],"&gt;"&amp;0.1,Inv_SY_B20[[#This Row],[BLK1_INV1]:[BLK12_INV31]]),"")</f>
        <v>1.7933778501983566</v>
      </c>
    </row>
    <row r="66" spans="2:369" x14ac:dyDescent="0.35">
      <c r="B66" s="86">
        <f t="shared" si="8"/>
        <v>45807</v>
      </c>
      <c r="C66" s="62">
        <f>VLOOKUP($B66,RD_15[#All],C$2,0)/C$1</f>
        <v>0.92982456140350866</v>
      </c>
      <c r="D66" s="62">
        <f>VLOOKUP($B66,RD_15[#All],D$2,0)/D$1</f>
        <v>0.89712918660287078</v>
      </c>
      <c r="E66" s="62">
        <f>VLOOKUP($B66,RD_15[#All],E$2,0)/E$1</f>
        <v>0.94015151515151507</v>
      </c>
      <c r="F66" s="62">
        <f>VLOOKUP($B66,RD_15[#All],F$2,0)/F$1</f>
        <v>0.93560606060606055</v>
      </c>
      <c r="G66" s="62">
        <f>VLOOKUP($B66,RD_15[#All],G$2,0)/G$1</f>
        <v>0.94318181818181823</v>
      </c>
      <c r="H66" s="62">
        <f>VLOOKUP($B66,RD_15[#All],H$2,0)/H$1</f>
        <v>0.89825360668185272</v>
      </c>
      <c r="I66" s="62">
        <f>VLOOKUP($B66,RD_15[#All],I$2,0)/I$1</f>
        <v>0.96939556235654178</v>
      </c>
      <c r="J66" s="62">
        <f>VLOOKUP($B66,RD_15[#All],J$2,0)/J$1</f>
        <v>0.90303030303030307</v>
      </c>
      <c r="K66" s="62">
        <f>VLOOKUP($B66,RD_15[#All],K$2,0)/K$1</f>
        <v>0.95303030303030301</v>
      </c>
      <c r="L66" s="62">
        <f>VLOOKUP($B66,RD_15[#All],L$2,0)/L$1</f>
        <v>0.93636363636363629</v>
      </c>
      <c r="M66" s="62">
        <f>VLOOKUP($B66,RD_15[#All],M$2,0)/M$1</f>
        <v>0.94545454545454544</v>
      </c>
      <c r="N66" s="62">
        <f>VLOOKUP($B66,RD_15[#All],N$2,0)/N$1</f>
        <v>0.9424242424242425</v>
      </c>
      <c r="O66" s="62">
        <f>VLOOKUP($B66,RD_15[#All],O$2,0)/O$1</f>
        <v>0.95984848484848484</v>
      </c>
      <c r="P66" s="62">
        <f>VLOOKUP($B66,RD_15[#All],P$2,0)/P$1</f>
        <v>0.93863636363636371</v>
      </c>
      <c r="Q66" s="62">
        <f>VLOOKUP($B66,RD_15[#All],Q$2,0)/Q$1</f>
        <v>0.97499999999999987</v>
      </c>
      <c r="R66" s="62">
        <f>VLOOKUP($B66,RD_15[#All],R$2,0)/R$1</f>
        <v>0.9651515151515152</v>
      </c>
      <c r="S66" s="62">
        <f>VLOOKUP($B66,RD_15[#All],S$2,0)/S$1</f>
        <v>0.92344497607655496</v>
      </c>
      <c r="T66" s="62">
        <f>VLOOKUP($B66,RD_15[#All],T$2,0)/T$1</f>
        <v>0.95853269537480057</v>
      </c>
      <c r="U66" s="62">
        <f>VLOOKUP($B66,RD_15[#All],U$2,0)/U$1</f>
        <v>0.94696969696969702</v>
      </c>
      <c r="V66" s="62">
        <f>VLOOKUP($B66,RD_15[#All],V$2,0)/V$1</f>
        <v>0.95833333333333337</v>
      </c>
      <c r="W66" s="62">
        <f>VLOOKUP($B66,RD_15[#All],W$2,0)/W$1</f>
        <v>0.98484848484848486</v>
      </c>
      <c r="X66" s="62">
        <f>VLOOKUP($B66,RD_15[#All],X$2,0)/X$1</f>
        <v>0.96893939393939399</v>
      </c>
      <c r="Y66" s="62">
        <f>VLOOKUP($B66,RD_15[#All],Y$2,0)/Y$1</f>
        <v>0.98636363636363633</v>
      </c>
      <c r="Z66" s="62">
        <f>VLOOKUP($B66,RD_15[#All],Z$2,0)/Z$1</f>
        <v>0.96742424242424241</v>
      </c>
      <c r="AA66" s="62">
        <f>VLOOKUP($B66,RD_15[#All],AA$2,0)/AA$1</f>
        <v>0.96439393939393936</v>
      </c>
      <c r="AB66" s="62">
        <f>VLOOKUP($B66,RD_15[#All],AB$2,0)/AB$1</f>
        <v>0.96590909090909094</v>
      </c>
      <c r="AC66" s="62">
        <f>VLOOKUP($B66,RD_15[#All],AC$2,0)/AC$1</f>
        <v>0.99621212121212122</v>
      </c>
      <c r="AD66" s="62">
        <f>VLOOKUP($B66,RD_15[#All],AD$2,0)/AD$1</f>
        <v>0.98181818181818181</v>
      </c>
      <c r="AE66" s="62">
        <f>VLOOKUP($B66,RD_15[#All],AE$2,0)/AE$1</f>
        <v>1.0022727272727274</v>
      </c>
      <c r="AF66" s="62">
        <f>VLOOKUP($B66,RD_15[#All],AF$2,0)/AF$1</f>
        <v>0.98409090909090913</v>
      </c>
      <c r="AG66" s="62">
        <f>VLOOKUP($B66,RD_15[#All],AG$2,0)/AG$1</f>
        <v>0.97878787878787865</v>
      </c>
      <c r="AH66" s="62">
        <f>VLOOKUP($B66,RD_15[#All],AH$2,0)/AH$1</f>
        <v>0.9507575757575758</v>
      </c>
      <c r="AI66" s="62">
        <f>VLOOKUP($B66,RD_15[#All],AI$2,0)/AI$1</f>
        <v>0.95530303030303021</v>
      </c>
      <c r="AJ66" s="62">
        <f>VLOOKUP($B66,RD_15[#All],AJ$2,0)/AJ$1</f>
        <v>0.93779904306220085</v>
      </c>
      <c r="AK66" s="62">
        <f>VLOOKUP($B66,RD_15[#All],AK$2,0)/AK$1</f>
        <v>0.93141945773524715</v>
      </c>
      <c r="AL66" s="62">
        <f>VLOOKUP($B66,RD_15[#All],AL$2,0)/AL$1</f>
        <v>0.94816586921850077</v>
      </c>
      <c r="AM66" s="62">
        <f>VLOOKUP($B66,RD_15[#All],AM$2,0)/AM$1</f>
        <v>0.96092503987240829</v>
      </c>
      <c r="AN66" s="62">
        <f>VLOOKUP($B66,RD_15[#All],AN$2,0)/AN$1</f>
        <v>0.94976076555023914</v>
      </c>
      <c r="AO66" s="62">
        <f>VLOOKUP($B66,RD_15[#All],AO$2,0)/AO$1</f>
        <v>0.9446969696969697</v>
      </c>
      <c r="AP66" s="62">
        <f>VLOOKUP($B66,RD_15[#All],AP$2,0)/AP$1</f>
        <v>0.97288676236044658</v>
      </c>
      <c r="AQ66" s="62">
        <f>VLOOKUP($B66,RD_15[#All],AQ$2,0)/AQ$1</f>
        <v>0.94772727272727264</v>
      </c>
      <c r="AR66" s="62">
        <f>VLOOKUP($B66,RD_15[#All],AR$2,0)/AR$1</f>
        <v>0.97717546362339525</v>
      </c>
      <c r="AS66" s="62">
        <f>VLOOKUP($B66,RD_15[#All],AS$2,0)/AS$1</f>
        <v>1.0020804438280166</v>
      </c>
      <c r="AT66" s="62">
        <f>VLOOKUP($B66,RD_15[#All],AT$2,0)/AT$1</f>
        <v>0.99049707602339176</v>
      </c>
      <c r="AU66" s="62">
        <f>VLOOKUP($B66,RD_15[#All],AU$2,0)/AU$1</f>
        <v>0.99707602339181278</v>
      </c>
      <c r="AV66" s="62">
        <f>VLOOKUP($B66,RD_15[#All],AV$2,0)/AV$1</f>
        <v>1.0347322720694647</v>
      </c>
      <c r="AW66" s="62">
        <f>VLOOKUP($B66,RD_15[#All],AW$2,0)/AW$1</f>
        <v>1.0301608579088473</v>
      </c>
      <c r="AX66" s="62">
        <f>VLOOKUP($B66,RD_15[#All],AX$2,0)/AX$1</f>
        <v>1.0241935483870968</v>
      </c>
      <c r="AY66" s="62">
        <f>VLOOKUP($B66,RD_15[#All],AY$2,0)/AY$1</f>
        <v>0.9669926650366748</v>
      </c>
      <c r="AZ66" s="62">
        <f>VLOOKUP($B66,RD_15[#All],AZ$2,0)/AZ$1</f>
        <v>0.99860432658757836</v>
      </c>
      <c r="BA66" s="62">
        <f>VLOOKUP($B66,RD_15[#All],BA$2,0)/BA$1</f>
        <v>1.000733137829912</v>
      </c>
      <c r="BB66" s="62">
        <f>VLOOKUP($B66,RD_15[#All],BB$2,0)/BB$1</f>
        <v>0.96011602610587388</v>
      </c>
      <c r="BC66" s="62">
        <f>VLOOKUP($B66,RD_15[#All],BC$2,0)/BC$1</f>
        <v>0.9538239538239538</v>
      </c>
      <c r="BD66" s="62">
        <f>VLOOKUP($B66,RD_15[#All],BD$2,0)/BD$1</f>
        <v>0.94893029675638363</v>
      </c>
      <c r="BE66" s="62">
        <f>VLOOKUP($B66,RD_15[#All],BE$2,0)/BE$1</f>
        <v>0.93232044198895025</v>
      </c>
      <c r="BF66" s="62">
        <f>VLOOKUP($B66,RD_15[#All],BF$2,0)/BF$1</f>
        <v>0.95241427571728476</v>
      </c>
      <c r="BG66" s="62">
        <f>VLOOKUP($B66,RD_15[#All],BG$2,0)/BG$1</f>
        <v>0.97446236559139776</v>
      </c>
      <c r="BH66" s="62">
        <f>VLOOKUP($B66,RD_15[#All],BH$2,0)/BH$1</f>
        <v>0.92215988779803648</v>
      </c>
      <c r="BI66" s="62">
        <f>VLOOKUP($B66,RD_15[#All],BI$2,0)/BI$1</f>
        <v>0.92412140575079871</v>
      </c>
      <c r="BJ66" s="62">
        <f>VLOOKUP($B66,RD_15[#All],BJ$2,0)/BJ$1</f>
        <v>0.9144645340751042</v>
      </c>
      <c r="BK66" s="62">
        <f>VLOOKUP($B66,RD_15[#All],BK$2,0)/BK$1</f>
        <v>0.9446969696969697</v>
      </c>
      <c r="BL66" s="62">
        <f>VLOOKUP($B66,RD_15[#All],BL$2,0)/BL$1</f>
        <v>0.94745222929936312</v>
      </c>
      <c r="BM66" s="62">
        <f>VLOOKUP($B66,RD_15[#All],BM$2,0)/BM$1</f>
        <v>0.95894428152492672</v>
      </c>
      <c r="BN66" s="62">
        <f>VLOOKUP($B66,RD_15[#All],BN$2,0)/BN$1</f>
        <v>1.0093167701863353</v>
      </c>
      <c r="BO66" s="62">
        <f>VLOOKUP($B66,RD_15[#All],BO$2,0)/BO$1</f>
        <v>0.99275362318840576</v>
      </c>
      <c r="BP66" s="62">
        <f>VLOOKUP($B66,RD_15[#All],BP$2,0)/BP$1</f>
        <v>1.0107303565247492</v>
      </c>
      <c r="BQ66" s="62">
        <f>VLOOKUP($B66,RD_15[#All],BQ$2,0)/BQ$1</f>
        <v>1.0075914423740511</v>
      </c>
      <c r="BR66" s="62">
        <f>VLOOKUP($B66,RD_15[#All],BR$2,0)/BR$1</f>
        <v>1.015527950310559</v>
      </c>
      <c r="BS66" s="62">
        <f>VLOOKUP($B66,RD_15[#All],BS$2,0)/BS$1</f>
        <v>0.99809918783480212</v>
      </c>
      <c r="BT66" s="62">
        <f>VLOOKUP($B66,RD_15[#All],BT$2,0)/BT$1</f>
        <v>0.99896480331262938</v>
      </c>
      <c r="BU66" s="62">
        <f>VLOOKUP($B66,RD_15[#All],BU$2,0)/BU$1</f>
        <v>1.0255348516218081</v>
      </c>
      <c r="BV66" s="62">
        <f>VLOOKUP($B66,RD_15[#All],BV$2,0)/BV$1</f>
        <v>1.0286404416839199</v>
      </c>
      <c r="BW66" s="62">
        <f>VLOOKUP($B66,RD_15[#All],BW$2,0)/BW$1</f>
        <v>1.0117322291235333</v>
      </c>
      <c r="BX66" s="62">
        <f>VLOOKUP($B66,RD_15[#All],BX$2,0)/BX$1</f>
        <v>0.99773952356111972</v>
      </c>
      <c r="BY66" s="62">
        <f>VLOOKUP($B66,RD_15[#All],BY$2,0)/BY$1</f>
        <v>1.0117322291235333</v>
      </c>
      <c r="BZ66" s="62">
        <f>VLOOKUP($B66,RD_15[#All],BZ$2,0)/BZ$1</f>
        <v>1.0075757575757576</v>
      </c>
      <c r="CA66" s="62">
        <f>VLOOKUP($B66,RD_15[#All],CA$2,0)/CA$1</f>
        <v>1.0018037518037517</v>
      </c>
      <c r="CB66" s="62">
        <f>VLOOKUP($B66,RD_15[#All],CB$2,0)/CB$1</f>
        <v>0.98757763975155277</v>
      </c>
      <c r="CC66" s="62">
        <f>VLOOKUP($B66,RD_15[#All],CC$2,0)/CC$1</f>
        <v>1.0069013112491374</v>
      </c>
      <c r="CD66" s="62">
        <f>VLOOKUP($B66,RD_15[#All],CD$2,0)/CD$1</f>
        <v>1.0169082125603863</v>
      </c>
      <c r="CE66" s="62">
        <f>VLOOKUP($B66,RD_15[#All],CE$2,0)/CE$1</f>
        <v>0.98964803312629401</v>
      </c>
      <c r="CF66" s="62">
        <f>VLOOKUP($B66,RD_15[#All],CF$2,0)/CF$1</f>
        <v>1.0079365079365081</v>
      </c>
      <c r="CG66" s="62">
        <f>VLOOKUP($B66,RD_15[#All],CG$2,0)/CG$1</f>
        <v>1.0131124913733609</v>
      </c>
      <c r="CH66" s="62">
        <f>VLOOKUP($B66,RD_15[#All],CH$2,0)/CH$1</f>
        <v>1.0025252525252524</v>
      </c>
      <c r="CI66" s="62">
        <f>VLOOKUP($B66,RD_15[#All],CI$2,0)/CI$1</f>
        <v>1.0220841959972393</v>
      </c>
      <c r="CJ66" s="62">
        <f>VLOOKUP($B66,RD_15[#All],CJ$2,0)/CJ$1</f>
        <v>1.0111832611832612</v>
      </c>
      <c r="CK66" s="62">
        <f>VLOOKUP($B66,RD_15[#All],CK$2,0)/CK$1</f>
        <v>1.0129870129870131</v>
      </c>
      <c r="CL66" s="62">
        <f>VLOOKUP($B66,RD_15[#All],CL$2,0)/CL$1</f>
        <v>0.99879039225851041</v>
      </c>
      <c r="CM66" s="62">
        <f>VLOOKUP($B66,RD_15[#All],CM$2,0)/CM$1</f>
        <v>1.0151828847481021</v>
      </c>
      <c r="CN66" s="62">
        <f>VLOOKUP($B66,RD_15[#All],CN$2,0)/CN$1</f>
        <v>1.0034506556245686</v>
      </c>
      <c r="CO66" s="62">
        <f>VLOOKUP($B66,RD_15[#All],CO$2,0)/CO$1</f>
        <v>1.0041407867494823</v>
      </c>
      <c r="CP66" s="62">
        <f>VLOOKUP($B66,RD_15[#All],CP$2,0)/CP$1</f>
        <v>0.96894409937888204</v>
      </c>
      <c r="CQ66" s="62">
        <f>VLOOKUP($B66,RD_15[#All],CQ$2,0)/CQ$1</f>
        <v>0.9799861973775017</v>
      </c>
      <c r="CR66" s="62">
        <f>VLOOKUP($B66,RD_15[#All],CR$2,0)/CR$1</f>
        <v>0.99344375431331944</v>
      </c>
      <c r="CS66" s="62">
        <f>VLOOKUP($B66,RD_15[#All],CS$2,0)/CS$1</f>
        <v>0.99551414768806068</v>
      </c>
      <c r="CT66" s="62">
        <f>VLOOKUP($B66,RD_15[#All],CT$2,0)/CT$1</f>
        <v>1.0120772946859904</v>
      </c>
      <c r="CU66" s="62">
        <f>VLOOKUP($B66,RD_15[#All],CU$2,0)/CU$1</f>
        <v>1.0095238095238095</v>
      </c>
      <c r="CV66" s="62">
        <f>VLOOKUP($B66,RD_15[#All],CV$2,0)/CV$1</f>
        <v>1.0117322291235333</v>
      </c>
      <c r="CW66" s="62">
        <f>VLOOKUP($B66,RD_15[#All],CW$2,0)/CW$1</f>
        <v>0.99930986887508633</v>
      </c>
      <c r="CX66" s="62">
        <f>VLOOKUP($B66,RD_15[#All],CX$2,0)/CX$1</f>
        <v>0.96284271284271283</v>
      </c>
      <c r="CY66" s="62">
        <f>VLOOKUP($B66,RD_15[#All],CY$2,0)/CY$1</f>
        <v>0.96464646464646464</v>
      </c>
      <c r="CZ66" s="62">
        <f>VLOOKUP($B66,RD_15[#All],CZ$2,0)/CZ$1</f>
        <v>1.0017253278122844</v>
      </c>
      <c r="DA66" s="62">
        <f>VLOOKUP($B66,RD_15[#All],DA$2,0)/DA$1</f>
        <v>0.97347893915756634</v>
      </c>
      <c r="DB66" s="62">
        <f>VLOOKUP($B66,RD_15[#All],DB$2,0)/DB$1</f>
        <v>1.0100069013112492</v>
      </c>
      <c r="DC66" s="62">
        <f>VLOOKUP($B66,RD_15[#All],DC$2,0)/DC$1</f>
        <v>1.0389924085576261</v>
      </c>
      <c r="DD66" s="62">
        <f>VLOOKUP($B66,RD_15[#All],DD$2,0)/DD$1</f>
        <v>0.99413388543823333</v>
      </c>
      <c r="DE66" s="62">
        <f>VLOOKUP($B66,RD_15[#All],DE$2,0)/DE$1</f>
        <v>1.0141476880607314</v>
      </c>
      <c r="DF66" s="62">
        <f>VLOOKUP($B66,RD_15[#All],DF$2,0)/DF$1</f>
        <v>0.9965493443754313</v>
      </c>
      <c r="DG66" s="62">
        <f>VLOOKUP($B66,RD_15[#All],DG$2,0)/DG$1</f>
        <v>0.97101449275362306</v>
      </c>
      <c r="DH66" s="62">
        <f>VLOOKUP($B66,RD_15[#All],DH$2,0)/DH$1</f>
        <v>1.0234644582470669</v>
      </c>
      <c r="DI66" s="62">
        <f>VLOOKUP($B66,RD_15[#All],DI$2,0)/DI$1</f>
        <v>1.0217391304347827</v>
      </c>
      <c r="DJ66" s="62">
        <f>VLOOKUP($B66,RD_15[#All],DJ$2,0)/DJ$1</f>
        <v>1.0286404416839199</v>
      </c>
      <c r="DK66" s="62">
        <f>VLOOKUP($B66,RD_15[#All],DK$2,0)/DK$1</f>
        <v>1.0094482237339379</v>
      </c>
      <c r="DL66" s="62">
        <f>VLOOKUP($B66,RD_15[#All],DL$2,0)/DL$1</f>
        <v>1.0122655122655124</v>
      </c>
      <c r="DM66" s="62">
        <f>VLOOKUP($B66,RD_15[#All],DM$2,0)/DM$1</f>
        <v>0.99930986887508633</v>
      </c>
      <c r="DN66" s="62">
        <f>VLOOKUP($B66,RD_15[#All],DN$2,0)/DN$1</f>
        <v>1.0400276052449964</v>
      </c>
      <c r="DO66" s="62">
        <f>VLOOKUP($B66,RD_15[#All],DO$2,0)/DO$1</f>
        <v>1.0196687370600415</v>
      </c>
      <c r="DP66" s="62">
        <f>VLOOKUP($B66,RD_15[#All],DP$2,0)/DP$1</f>
        <v>1.0196687370600415</v>
      </c>
      <c r="DQ66" s="62">
        <f>VLOOKUP($B66,RD_15[#All],DQ$2,0)/DQ$1</f>
        <v>1.0117322291235333</v>
      </c>
      <c r="DR66" s="62">
        <f>VLOOKUP($B66,RD_15[#All],DR$2,0)/DR$1</f>
        <v>0.98654244306418204</v>
      </c>
      <c r="DS66" s="62">
        <f>VLOOKUP($B66,RD_15[#All],DS$2,0)/DS$1</f>
        <v>1.0179434092477571</v>
      </c>
      <c r="DT66" s="62">
        <f>VLOOKUP($B66,RD_15[#All],DT$2,0)/DT$1</f>
        <v>1.0355417529330573</v>
      </c>
      <c r="DU66" s="62">
        <f>VLOOKUP($B66,RD_15[#All],DU$2,0)/DU$1</f>
        <v>1.0183982683982684</v>
      </c>
      <c r="DV66" s="62">
        <f>VLOOKUP($B66,RD_15[#All],DV$2,0)/DV$1</f>
        <v>1.0198412698412698</v>
      </c>
      <c r="DW66" s="62">
        <f>VLOOKUP($B66,RD_15[#All],DW$2,0)/DW$1</f>
        <v>1.0483091787439613</v>
      </c>
      <c r="DX66" s="62">
        <f>VLOOKUP($B66,RD_15[#All],DX$2,0)/DX$1</f>
        <v>1.0555555555555554</v>
      </c>
      <c r="DY66" s="62">
        <f>VLOOKUP($B66,RD_15[#All],DY$2,0)/DY$1</f>
        <v>1.0213940648723256</v>
      </c>
      <c r="DZ66" s="62">
        <f>VLOOKUP($B66,RD_15[#All],DZ$2,0)/DZ$1</f>
        <v>1.0521048999309868</v>
      </c>
      <c r="EA66" s="62">
        <f>VLOOKUP($B66,RD_15[#All],EA$2,0)/EA$1</f>
        <v>1.0193236714975844</v>
      </c>
      <c r="EB66" s="62">
        <f>VLOOKUP($B66,RD_15[#All],EB$2,0)/EB$1</f>
        <v>1.0286404416839199</v>
      </c>
      <c r="EC66" s="62">
        <f>VLOOKUP($B66,RD_15[#All],EC$2,0)/EC$1</f>
        <v>1.028295376121463</v>
      </c>
      <c r="ED66" s="62">
        <f>VLOOKUP($B66,RD_15[#All],ED$2,0)/ED$1</f>
        <v>1.048999309868875</v>
      </c>
      <c r="EE66" s="62">
        <f>VLOOKUP($B66,RD_15[#All],EE$2,0)/EE$1</f>
        <v>1.0472739820565906</v>
      </c>
      <c r="EF66" s="62">
        <f>VLOOKUP($B66,RD_15[#All],EF$2,0)/EF$1</f>
        <v>1.0628019323671498</v>
      </c>
      <c r="EG66" s="62">
        <f>VLOOKUP($B66,RD_15[#All],EG$2,0)/EG$1</f>
        <v>1.0383022774327122</v>
      </c>
      <c r="EH66" s="62">
        <f>VLOOKUP($B66,RD_15[#All],EH$2,0)/EH$1</f>
        <v>1.0634920634920635</v>
      </c>
      <c r="EI66" s="62">
        <f>VLOOKUP($B66,RD_15[#All],EI$2,0)/EI$1</f>
        <v>1.0793650793650793</v>
      </c>
      <c r="EJ66" s="62">
        <f>VLOOKUP($B66,RD_15[#All],EJ$2,0)/EJ$1</f>
        <v>1.038647342995169</v>
      </c>
      <c r="EK66" s="62">
        <f>VLOOKUP($B66,RD_15[#All],EK$2,0)/EK$1</f>
        <v>1.0761904761904761</v>
      </c>
      <c r="EL66" s="62">
        <f>VLOOKUP($B66,RD_15[#All],EL$2,0)/EL$1</f>
        <v>1.054175293305728</v>
      </c>
      <c r="EM66" s="62">
        <f>VLOOKUP($B66,RD_15[#All],EM$2,0)/EM$1</f>
        <v>1.0617667356797791</v>
      </c>
      <c r="EN66" s="62">
        <f>VLOOKUP($B66,RD_15[#All],EN$2,0)/EN$1</f>
        <v>1.0700483091787441</v>
      </c>
      <c r="EO66" s="62">
        <f>VLOOKUP($B66,RD_15[#All],EO$2,0)/EO$1</f>
        <v>1.0745341614906831</v>
      </c>
      <c r="EP66" s="62">
        <f>VLOOKUP($B66,RD_15[#All],EP$2,0)/EP$1</f>
        <v>1.0724637681159421</v>
      </c>
      <c r="EQ66" s="62">
        <f>VLOOKUP($B66,RD_15[#All],EQ$2,0)/EQ$1</f>
        <v>1.0638371290545203</v>
      </c>
      <c r="ER66" s="62">
        <f>VLOOKUP($B66,RD_15[#All],ER$2,0)/ER$1</f>
        <v>1.080055210489993</v>
      </c>
      <c r="ES66" s="62">
        <f>VLOOKUP($B66,RD_15[#All],ES$2,0)/ES$1</f>
        <v>1.07487922705314</v>
      </c>
      <c r="ET66" s="62">
        <f>VLOOKUP($B66,RD_15[#All],ET$2,0)/ET$1</f>
        <v>1.0779220779220779</v>
      </c>
      <c r="EU66" s="62">
        <f>VLOOKUP($B66,RD_15[#All],EU$2,0)/EU$1</f>
        <v>1.0747354497354498</v>
      </c>
      <c r="EV66" s="62">
        <f>VLOOKUP($B66,RD_15[#All],EV$2,0)/EV$1</f>
        <v>1.047979797979798</v>
      </c>
      <c r="EW66" s="62">
        <f>VLOOKUP($B66,RD_15[#All],EW$2,0)/EW$1</f>
        <v>1.0615079365079365</v>
      </c>
      <c r="EX66" s="62">
        <f>VLOOKUP($B66,RD_15[#All],EX$2,0)/EX$1</f>
        <v>1.0741890959282263</v>
      </c>
      <c r="EY66" s="62">
        <f>VLOOKUP($B66,RD_15[#All],EY$2,0)/EY$1</f>
        <v>1.0944822373393801</v>
      </c>
      <c r="EZ66" s="62">
        <f>VLOOKUP($B66,RD_15[#All],EZ$2,0)/EZ$1</f>
        <v>1.0676328502415457</v>
      </c>
      <c r="FA66" s="62">
        <f>VLOOKUP($B66,RD_15[#All],FA$2,0)/FA$1</f>
        <v>1.069703243616287</v>
      </c>
      <c r="FB66" s="62">
        <f>VLOOKUP($B66,RD_15[#All],FB$2,0)/FB$1</f>
        <v>1.0527950310559007</v>
      </c>
      <c r="FC66" s="62">
        <f>VLOOKUP($B66,RD_15[#All],FC$2,0)/FC$1</f>
        <v>1.0683229813664596</v>
      </c>
      <c r="FD66" s="62">
        <f>VLOOKUP($B66,RD_15[#All],FD$2,0)/FD$1</f>
        <v>1.0621118012422359</v>
      </c>
      <c r="FE66" s="62">
        <f>VLOOKUP($B66,RD_15[#All],FE$2,0)/FE$1</f>
        <v>1.0617667356797791</v>
      </c>
      <c r="FF66" s="62">
        <f>VLOOKUP($B66,RD_15[#All],FF$2,0)/FF$1</f>
        <v>1.0527950310559007</v>
      </c>
      <c r="FG66" s="202">
        <f>VLOOKUP($B66,RD_15[#All],FG$2,0)/FG$1</f>
        <v>1.0538302277432712</v>
      </c>
      <c r="FH66" s="62">
        <f>VLOOKUP($B66,RD_15[#All],FH$2,0)/FH$1</f>
        <v>1.0600414078674947</v>
      </c>
      <c r="FI66" s="62">
        <f>VLOOKUP($B66,RD_15[#All],FI$2,0)/FI$1</f>
        <v>1.0424430641821947</v>
      </c>
      <c r="FJ66" s="62">
        <f>VLOOKUP($B66,RD_15[#All],FJ$2,0)/FJ$1</f>
        <v>1.0800264550264551</v>
      </c>
      <c r="FK66" s="62">
        <f>VLOOKUP($B66,RD_15[#All],FK$2,0)/FK$1</f>
        <v>1.0993788819875776</v>
      </c>
      <c r="FL66" s="62">
        <f>VLOOKUP($B66,RD_15[#All],FL$2,0)/FL$1</f>
        <v>1.053030303030303</v>
      </c>
      <c r="FM66" s="62">
        <f>VLOOKUP($B66,RD_15[#All],FM$2,0)/FM$1</f>
        <v>1.0275888133030988</v>
      </c>
      <c r="FN66" s="62">
        <f>VLOOKUP($B66,RD_15[#All],FN$2,0)/FN$1</f>
        <v>1.0574452003023431</v>
      </c>
      <c r="FO66" s="62">
        <f>VLOOKUP($B66,RD_15[#All],FO$2,0)/FO$1</f>
        <v>1.0287226001511713</v>
      </c>
      <c r="FP66" s="62">
        <f>VLOOKUP($B66,RD_15[#All],FP$2,0)/FP$1</f>
        <v>1.0415721844293273</v>
      </c>
      <c r="FQ66" s="62">
        <f>VLOOKUP($B66,RD_15[#All],FQ$2,0)/FQ$1</f>
        <v>1.0468631897203324</v>
      </c>
      <c r="FR66" s="62">
        <f>VLOOKUP($B66,RD_15[#All],FR$2,0)/FR$1</f>
        <v>1.0491307634164777</v>
      </c>
      <c r="FS66" s="62">
        <f>VLOOKUP($B66,RD_15[#All],FS$2,0)/FS$1</f>
        <v>1.0427059712773996</v>
      </c>
      <c r="FT66" s="62">
        <f>VLOOKUP($B66,RD_15[#All],FT$2,0)/FT$1</f>
        <v>1.0570672713529856</v>
      </c>
      <c r="FU66" s="62">
        <f>VLOOKUP($B66,RD_15[#All],FU$2,0)/FU$1</f>
        <v>1.0767195767195765</v>
      </c>
      <c r="FV66" s="62">
        <f>VLOOKUP($B66,RD_15[#All],FV$2,0)/FV$1</f>
        <v>1.0642479213907785</v>
      </c>
      <c r="FW66" s="62">
        <f>VLOOKUP($B66,RD_15[#All],FW$2,0)/FW$1</f>
        <v>1.0540438397581253</v>
      </c>
      <c r="FX66" s="62">
        <f>VLOOKUP($B66,RD_15[#All],FX$2,0)/FX$1</f>
        <v>1.0725623582766439</v>
      </c>
      <c r="FY66" s="62">
        <f>VLOOKUP($B66,RD_15[#All],FY$2,0)/FY$1</f>
        <v>1.0839002267573696</v>
      </c>
      <c r="FZ66" s="62">
        <f>VLOOKUP($B66,RD_15[#All],FZ$2,0)/FZ$1</f>
        <v>1.0503968253968254</v>
      </c>
      <c r="GA66" s="62">
        <f>VLOOKUP($B66,RD_15[#All],GA$2,0)/GA$1</f>
        <v>1.0776014109347443</v>
      </c>
      <c r="GB66" s="62">
        <f>VLOOKUP($B66,RD_15[#All],GB$2,0)/GB$1</f>
        <v>1.0602453102453102</v>
      </c>
      <c r="GC66" s="62">
        <f>VLOOKUP($B66,RD_15[#All],GC$2,0)/GC$1</f>
        <v>1.0725623582766439</v>
      </c>
      <c r="GD66" s="62">
        <f>VLOOKUP($B66,RD_15[#All],GD$2,0)/GD$1</f>
        <v>1.0786092214663641</v>
      </c>
      <c r="GE66" s="62">
        <f>VLOOKUP($B66,RD_15[#All],GE$2,0)/GE$1</f>
        <v>1.0774754346182918</v>
      </c>
      <c r="GF66" s="62">
        <f>VLOOKUP($B66,RD_15[#All],GF$2,0)/GF$1</f>
        <v>1.0634920634920633</v>
      </c>
      <c r="GG66" s="62">
        <f>VLOOKUP($B66,RD_15[#All],GG$2,0)/GG$1</f>
        <v>1.0563114134542706</v>
      </c>
      <c r="GH66" s="62">
        <f>VLOOKUP($B66,RD_15[#All],GH$2,0)/GH$1</f>
        <v>1.0672713529856386</v>
      </c>
      <c r="GI66" s="62">
        <f>VLOOKUP($B66,RD_15[#All],GI$2,0)/GI$1</f>
        <v>1.0672713529856386</v>
      </c>
      <c r="GJ66" s="62">
        <f>VLOOKUP($B66,RD_15[#All],GJ$2,0)/GJ$1</f>
        <v>1.0578231292517004</v>
      </c>
      <c r="GK66" s="62">
        <f>VLOOKUP($B66,RD_15[#All],GK$2,0)/GK$1</f>
        <v>1.0396825396825398</v>
      </c>
      <c r="GL66" s="62">
        <f>VLOOKUP($B66,RD_15[#All],GL$2,0)/GL$1</f>
        <v>1.049508692365835</v>
      </c>
      <c r="GM66" s="62">
        <f>VLOOKUP($B66,RD_15[#All],GM$2,0)/GM$1</f>
        <v>1.0491307634164777</v>
      </c>
      <c r="GN66" s="62">
        <f>VLOOKUP($B66,RD_15[#All],GN$2,0)/GN$1</f>
        <v>1.0566893424036281</v>
      </c>
      <c r="GO66" s="62">
        <f>VLOOKUP($B66,RD_15[#All],GO$2,0)/GO$1</f>
        <v>1.0396825396825398</v>
      </c>
      <c r="GP66" s="62">
        <f>VLOOKUP($B66,RD_15[#All],GP$2,0)/GP$1</f>
        <v>1.0400793650793652</v>
      </c>
      <c r="GQ66" s="62">
        <f>VLOOKUP($B66,RD_15[#All],GQ$2,0)/GQ$1</f>
        <v>1.086111111111111</v>
      </c>
      <c r="GR66" s="62">
        <f>VLOOKUP($B66,RD_15[#All],GR$2,0)/GR$1</f>
        <v>1.0473687802880349</v>
      </c>
      <c r="GS66" s="62">
        <f>VLOOKUP($B66,RD_15[#All],GS$2,0)/GS$1</f>
        <v>1.0674723061430009</v>
      </c>
      <c r="GT66" s="62">
        <f>VLOOKUP($B66,RD_15[#All],GT$2,0)/GT$1</f>
        <v>1.0682888540031397</v>
      </c>
      <c r="GU66" s="62">
        <f>VLOOKUP($B66,RD_15[#All],GU$2,0)/GU$1</f>
        <v>1.0620345699255311</v>
      </c>
      <c r="GV66" s="62">
        <f>VLOOKUP($B66,RD_15[#All],GV$2,0)/GV$1</f>
        <v>1.0698928400791756</v>
      </c>
      <c r="GW66" s="62">
        <f>VLOOKUP($B66,RD_15[#All],GW$2,0)/GW$1</f>
        <v>1.0777969018932876</v>
      </c>
      <c r="GX66" s="62">
        <f>VLOOKUP($B66,RD_15[#All],GX$2,0)/GX$1</f>
        <v>1.0678309785452642</v>
      </c>
      <c r="GY66" s="62">
        <f>VLOOKUP($B66,RD_15[#All],GY$2,0)/GY$1</f>
        <v>1.0791072281755512</v>
      </c>
      <c r="GZ66" s="62">
        <f>VLOOKUP($B66,RD_15[#All],GZ$2,0)/GZ$1</f>
        <v>1.0913657770800629</v>
      </c>
      <c r="HA66" s="62">
        <f>VLOOKUP($B66,RD_15[#All],HA$2,0)/HA$1</f>
        <v>1.0811548699747457</v>
      </c>
      <c r="HB66" s="62">
        <f>VLOOKUP($B66,RD_15[#All],HB$2,0)/HB$1</f>
        <v>1.0646496360782076</v>
      </c>
      <c r="HC66" s="62">
        <f>VLOOKUP($B66,RD_15[#All],HC$2,0)/HC$1</f>
        <v>1.0617953475096333</v>
      </c>
      <c r="HD66" s="62">
        <f>VLOOKUP($B66,RD_15[#All],HD$2,0)/HD$1</f>
        <v>1.0596546310832025</v>
      </c>
      <c r="HE66" s="62">
        <f>VLOOKUP($B66,RD_15[#All],HE$2,0)/HE$1</f>
        <v>0.94805815302709717</v>
      </c>
      <c r="HF66" s="62">
        <f>VLOOKUP($B66,RD_15[#All],HF$2,0)/HF$1</f>
        <v>1.0655090765588002</v>
      </c>
      <c r="HG66" s="62">
        <f>VLOOKUP($B66,RD_15[#All],HG$2,0)/HG$1</f>
        <v>1.0799319727891157</v>
      </c>
      <c r="HH66" s="62">
        <f>VLOOKUP($B66,RD_15[#All],HH$2,0)/HH$1</f>
        <v>1.0781004709576136</v>
      </c>
      <c r="HI66" s="62">
        <f>VLOOKUP($B66,RD_15[#All],HI$2,0)/HI$1</f>
        <v>1.0694662480376766</v>
      </c>
      <c r="HJ66" s="62">
        <f>VLOOKUP($B66,RD_15[#All],HJ$2,0)/HJ$1</f>
        <v>1.0796510796510796</v>
      </c>
      <c r="HK66" s="62">
        <f>VLOOKUP($B66,RD_15[#All],HK$2,0)/HK$1</f>
        <v>1.0720482524993804</v>
      </c>
      <c r="HL66" s="62">
        <f>VLOOKUP($B66,RD_15[#All],HL$2,0)/HL$1</f>
        <v>1.0635792778649922</v>
      </c>
      <c r="HM66" s="62">
        <f>VLOOKUP($B66,RD_15[#All],HM$2,0)/HM$1</f>
        <v>1.0514782836211407</v>
      </c>
      <c r="HN66" s="62">
        <f>VLOOKUP($B66,RD_15[#All],HN$2,0)/HN$1</f>
        <v>1.0438296753844132</v>
      </c>
      <c r="HO66" s="62">
        <f>VLOOKUP($B66,RD_15[#All],HO$2,0)/HO$1</f>
        <v>1.0681429885661717</v>
      </c>
      <c r="HP66" s="62">
        <f>VLOOKUP($B66,RD_15[#All],HP$2,0)/HP$1</f>
        <v>1.0438803620621802</v>
      </c>
      <c r="HQ66" s="62">
        <f>VLOOKUP($B66,RD_15[#All],HQ$2,0)/HQ$1</f>
        <v>1.0187246300903494</v>
      </c>
      <c r="HR66" s="62">
        <f>VLOOKUP($B66,RD_15[#All],HR$2,0)/HR$1</f>
        <v>1.0182998819362454</v>
      </c>
      <c r="HS66" s="62">
        <f>VLOOKUP($B66,RD_15[#All],HS$2,0)/HS$1</f>
        <v>1.0474368318756073</v>
      </c>
      <c r="HT66" s="62">
        <f>VLOOKUP($B66,RD_15[#All],HT$2,0)/HT$1</f>
        <v>1.0361533337370556</v>
      </c>
      <c r="HU66" s="62">
        <f>VLOOKUP($B66,RD_15[#All],HU$2,0)/HU$1</f>
        <v>1.0264735264735265</v>
      </c>
      <c r="HV66" s="62">
        <f>VLOOKUP($B66,RD_15[#All],HV$2,0)/HV$1</f>
        <v>1.0543028400171259</v>
      </c>
      <c r="HW66" s="62">
        <f>VLOOKUP($B66,RD_15[#All],HW$2,0)/HW$1</f>
        <v>1.054945054945055</v>
      </c>
      <c r="HX66" s="62">
        <f>VLOOKUP($B66,RD_15[#All],HX$2,0)/HX$1</f>
        <v>1.0325745682888541</v>
      </c>
      <c r="HY66" s="62">
        <f>VLOOKUP($B66,RD_15[#All],HY$2,0)/HY$1</f>
        <v>1.0090266875981162</v>
      </c>
      <c r="HZ66" s="62">
        <f>VLOOKUP($B66,RD_15[#All],HZ$2,0)/HZ$1</f>
        <v>1.0215294909172459</v>
      </c>
      <c r="IA66" s="62">
        <f>VLOOKUP($B66,RD_15[#All],IA$2,0)/IA$1</f>
        <v>1.0278649921507064</v>
      </c>
      <c r="IB66" s="62">
        <f>VLOOKUP($B66,RD_15[#All],IB$2,0)/IB$1</f>
        <v>1.0039620243701877</v>
      </c>
      <c r="IC66" s="62">
        <f>VLOOKUP($B66,RD_15[#All],IC$2,0)/IC$1</f>
        <v>1.0765306122448979</v>
      </c>
      <c r="ID66" s="62">
        <f>VLOOKUP($B66,RD_15[#All],ID$2,0)/ID$1</f>
        <v>1.0510204081632653</v>
      </c>
      <c r="IE66" s="62">
        <f>VLOOKUP($B66,RD_15[#All],IE$2,0)/IE$1</f>
        <v>1.0506279434850863</v>
      </c>
      <c r="IF66" s="62">
        <f>VLOOKUP($B66,RD_15[#All],IF$2,0)/IF$1</f>
        <v>0.94780219780219777</v>
      </c>
      <c r="IG66" s="62">
        <f>VLOOKUP($B66,RD_15[#All],IG$2,0)/IG$1</f>
        <v>0.72213500784929352</v>
      </c>
      <c r="IH66" s="62">
        <f>VLOOKUP($B66,RD_15[#All],IH$2,0)/IH$1</f>
        <v>1.0129326455857068</v>
      </c>
      <c r="II66" s="62">
        <f>VLOOKUP($B66,RD_15[#All],II$2,0)/II$1</f>
        <v>0.73260073260073255</v>
      </c>
      <c r="IJ66" s="62">
        <f>VLOOKUP($B66,RD_15[#All],IJ$2,0)/IJ$1</f>
        <v>1.0151753008895865</v>
      </c>
      <c r="IK66" s="62">
        <f>VLOOKUP($B66,RD_15[#All],IK$2,0)/IK$1</f>
        <v>1.0843799058084773</v>
      </c>
      <c r="IL66" s="62">
        <f>VLOOKUP($B66,RD_15[#All],IL$2,0)/IL$1</f>
        <v>1.0478806907378335</v>
      </c>
      <c r="IM66" s="62">
        <f>VLOOKUP($B66,RD_15[#All],IM$2,0)/IM$1</f>
        <v>1.0769230769230769</v>
      </c>
      <c r="IN66" s="62">
        <f>VLOOKUP($B66,RD_15[#All],IN$2,0)/IN$1</f>
        <v>1.0667563728788216</v>
      </c>
      <c r="IO66" s="62">
        <f>VLOOKUP($B66,RD_15[#All],IO$2,0)/IO$1</f>
        <v>1.0698587127158556</v>
      </c>
      <c r="IP66" s="62">
        <f>VLOOKUP($B66,RD_15[#All],IP$2,0)/IP$1</f>
        <v>1.0394707333482844</v>
      </c>
      <c r="IQ66" s="62">
        <f>VLOOKUP($B66,RD_15[#All],IQ$2,0)/IQ$1</f>
        <v>1.0647566718995289</v>
      </c>
      <c r="IR66" s="62">
        <f>VLOOKUP($B66,RD_15[#All],IR$2,0)/IR$1</f>
        <v>1.0484413545638034</v>
      </c>
      <c r="IS66" s="62">
        <f>VLOOKUP($B66,RD_15[#All],IS$2,0)/IS$1</f>
        <v>1.0592808551992223</v>
      </c>
      <c r="IT66" s="62">
        <f>VLOOKUP($B66,RD_15[#All],IT$2,0)/IT$1</f>
        <v>1.0394707333482844</v>
      </c>
      <c r="IU66" s="62">
        <f>VLOOKUP($B66,RD_15[#All],IU$2,0)/IU$1</f>
        <v>0.88211108619271883</v>
      </c>
      <c r="IV66" s="62">
        <f>VLOOKUP($B66,RD_15[#All],IV$2,0)/IV$1</f>
        <v>0.98751588547506908</v>
      </c>
      <c r="IW66" s="62">
        <f>VLOOKUP($B66,RD_15[#All],IW$2,0)/IW$1</f>
        <v>0.94266277939747312</v>
      </c>
      <c r="IX66" s="62">
        <f>VLOOKUP($B66,RD_15[#All],IX$2,0)/IX$1</f>
        <v>1.0454511474919637</v>
      </c>
      <c r="IY66" s="62">
        <f>VLOOKUP($B66,RD_15[#All],IY$2,0)/IY$1</f>
        <v>1.0376018539283844</v>
      </c>
      <c r="IZ66" s="62">
        <f>VLOOKUP($B66,RD_15[#All],IZ$2,0)/IZ$1</f>
        <v>1.0086342229199372</v>
      </c>
      <c r="JA66" s="62">
        <f>VLOOKUP($B66,RD_15[#All],JA$2,0)/JA$1</f>
        <v>0.99699535645998361</v>
      </c>
      <c r="JB66" s="62">
        <f>VLOOKUP($B66,RD_15[#All],JB$2,0)/JB$1</f>
        <v>1.0125588697017269</v>
      </c>
      <c r="JC66" s="62">
        <f>VLOOKUP($B66,RD_15[#All],JC$2,0)/JC$1</f>
        <v>1.0106535106535106</v>
      </c>
      <c r="JD66" s="62">
        <f>VLOOKUP($B66,RD_15[#All],JD$2,0)/JD$1</f>
        <v>1.0219202403714833</v>
      </c>
      <c r="JE66" s="62">
        <f>VLOOKUP($B66,RD_15[#All],JE$2,0)/JE$1</f>
        <v>1.0302197802197803</v>
      </c>
      <c r="JF66" s="62">
        <f>VLOOKUP($B66,RD_15[#All],JF$2,0)/JF$1</f>
        <v>1.0310265795505078</v>
      </c>
      <c r="JG66" s="62">
        <f>VLOOKUP($B66,RD_15[#All],JG$2,0)/JG$1</f>
        <v>1.0267719766129859</v>
      </c>
      <c r="JH66" s="62">
        <f>VLOOKUP($B66,RD_15[#All],JH$2,0)/JH$1</f>
        <v>1.0264735264735265</v>
      </c>
      <c r="JI66" s="62">
        <f>VLOOKUP($B66,RD_15[#All],JI$2,0)/JI$1</f>
        <v>1.0279161831956862</v>
      </c>
      <c r="JJ66" s="62">
        <f>VLOOKUP($B66,RD_15[#All],JJ$2,0)/JJ$1</f>
        <v>1.0251859941300936</v>
      </c>
      <c r="JK66" s="62">
        <f>VLOOKUP($B66,RD_15[#All],JK$2,0)/JK$1</f>
        <v>1.0325388896817469</v>
      </c>
      <c r="JL66" s="62">
        <f>VLOOKUP($B66,RD_15[#All],JL$2,0)/JL$1</f>
        <v>1.0451680672268908</v>
      </c>
      <c r="JM66" s="62">
        <f>VLOOKUP($B66,RD_15[#All],JM$2,0)/JM$1</f>
        <v>1.0183972764174414</v>
      </c>
      <c r="JN66" s="62">
        <f>VLOOKUP($B66,RD_15[#All],JN$2,0)/JN$1</f>
        <v>1.0154343144292892</v>
      </c>
      <c r="JO66" s="62">
        <f>VLOOKUP($B66,RD_15[#All],JO$2,0)/JO$1</f>
        <v>1.0393479114835669</v>
      </c>
      <c r="JP66" s="62">
        <f>VLOOKUP($B66,RD_15[#All],JP$2,0)/JP$1</f>
        <v>1.0282574568288854</v>
      </c>
      <c r="JQ66" s="62">
        <f>VLOOKUP($B66,RD_15[#All],JQ$2,0)/JQ$1</f>
        <v>1.0378510378510379</v>
      </c>
      <c r="JR66" s="62">
        <f>VLOOKUP($B66,RD_15[#All],JR$2,0)/JR$1</f>
        <v>1.0404674690388975</v>
      </c>
      <c r="JS66" s="62">
        <f>VLOOKUP($B66,RD_15[#All],JS$2,0)/JS$1</f>
        <v>1.0275749095624873</v>
      </c>
      <c r="JT66" s="62">
        <f>VLOOKUP($B66,RD_15[#All],JT$2,0)/JT$1</f>
        <v>1.0522184582334957</v>
      </c>
      <c r="JU66" s="62">
        <f>VLOOKUP($B66,RD_15[#All],JU$2,0)/JU$1</f>
        <v>1.0303981732553162</v>
      </c>
      <c r="JV66" s="62">
        <f>VLOOKUP($B66,RD_15[#All],JV$2,0)/JV$1</f>
        <v>1</v>
      </c>
      <c r="JW66" s="62">
        <f>VLOOKUP($B66,RD_15[#All],JW$2,0)/JW$1</f>
        <v>0.98563869992441422</v>
      </c>
      <c r="JX66" s="62">
        <f>VLOOKUP($B66,RD_15[#All],JX$2,0)/JX$1</f>
        <v>0.96182917611489027</v>
      </c>
      <c r="JY66" s="62">
        <f>VLOOKUP($B66,RD_15[#All],JY$2,0)/JY$1</f>
        <v>0.96107331821617537</v>
      </c>
      <c r="JZ66" s="62">
        <f>VLOOKUP($B66,RD_15[#All],JZ$2,0)/JZ$1</f>
        <v>0.95086923658352218</v>
      </c>
      <c r="KA66" s="62">
        <f>VLOOKUP($B66,RD_15[#All],KA$2,0)/KA$1</f>
        <v>0.97505668934240353</v>
      </c>
      <c r="KB66" s="62">
        <f>VLOOKUP($B66,RD_15[#All],KB$2,0)/KB$1</f>
        <v>0.9924414210128496</v>
      </c>
      <c r="KC66" s="62">
        <f>VLOOKUP($B66,RD_15[#All],KC$2,0)/KC$1</f>
        <v>0.97505668934240353</v>
      </c>
      <c r="KD66" s="62">
        <f>VLOOKUP($B66,RD_15[#All],KD$2,0)/KD$1</f>
        <v>0.95427059712773987</v>
      </c>
      <c r="KE66" s="62">
        <f>VLOOKUP($B66,RD_15[#All],KE$2,0)/KE$1</f>
        <v>1.0098261526832955</v>
      </c>
      <c r="KF66" s="62">
        <f>VLOOKUP($B66,RD_15[#All],KF$2,0)/KF$1</f>
        <v>0.99827467218771571</v>
      </c>
      <c r="KG66" s="62">
        <f>VLOOKUP($B66,RD_15[#All],KG$2,0)/KG$1</f>
        <v>0.98223733938019631</v>
      </c>
      <c r="KH66" s="62">
        <f>VLOOKUP($B66,RD_15[#All],KH$2,0)/KH$1</f>
        <v>1</v>
      </c>
      <c r="KI66" s="62">
        <f>VLOOKUP($B66,RD_15[#All],KI$2,0)/KI$1</f>
        <v>1.0162698412698414</v>
      </c>
      <c r="KJ66" s="62">
        <f>VLOOKUP($B66,RD_15[#All],KJ$2,0)/KJ$1</f>
        <v>0.99682539682539673</v>
      </c>
      <c r="KK66" s="62">
        <f>VLOOKUP($B66,RD_15[#All],KK$2,0)/KK$1</f>
        <v>0.95674603174603168</v>
      </c>
      <c r="KL66" s="62">
        <f>VLOOKUP($B66,RD_15[#All],KL$2,0)/KL$1</f>
        <v>0.95776255707762548</v>
      </c>
      <c r="KM66" s="62">
        <f>VLOOKUP($B66,RD_15[#All],KM$2,0)/KM$1</f>
        <v>0.99124809741248088</v>
      </c>
      <c r="KN66" s="62">
        <f>VLOOKUP($B66,RD_15[#All],KN$2,0)/KN$1</f>
        <v>0.97497155858930618</v>
      </c>
      <c r="KO66" s="62">
        <f>VLOOKUP($B66,RD_15[#All],KO$2,0)/KO$1</f>
        <v>0.96966249525976489</v>
      </c>
      <c r="KP66" s="62">
        <f>VLOOKUP($B66,RD_15[#All],KP$2,0)/KP$1</f>
        <v>1</v>
      </c>
      <c r="KQ66" s="62">
        <f>VLOOKUP($B66,RD_15[#All],KQ$2,0)/KQ$1</f>
        <v>1.0107303565247492</v>
      </c>
      <c r="KR66" s="62">
        <f>VLOOKUP($B66,RD_15[#All],KR$2,0)/KR$1</f>
        <v>0.99431171786120587</v>
      </c>
      <c r="KS66" s="62">
        <f>VLOOKUP($B66,RD_15[#All],KS$2,0)/KS$1</f>
        <v>0.97193780811528263</v>
      </c>
      <c r="KT66" s="62">
        <f>VLOOKUP($B66,RD_15[#All],KT$2,0)/KT$1</f>
        <v>1.0049298445202883</v>
      </c>
      <c r="KU66" s="62">
        <f>VLOOKUP($B66,RD_15[#All],KU$2,0)/KU$1</f>
        <v>1.0075843761850587</v>
      </c>
      <c r="KV66" s="62">
        <f>VLOOKUP($B66,RD_15[#All],KV$2,0)/KV$1</f>
        <v>0.98364779874213837</v>
      </c>
      <c r="KW66" s="62">
        <f>VLOOKUP($B66,RD_15[#All],KW$2,0)/KW$1</f>
        <v>0.98748577929465298</v>
      </c>
      <c r="KX66" s="62">
        <f>VLOOKUP($B66,RD_15[#All],KX$2,0)/KX$1</f>
        <v>1.0071806500377929</v>
      </c>
      <c r="KY66" s="62">
        <f>VLOOKUP($B66,RD_15[#All],KY$2,0)/KY$1</f>
        <v>1.0003968253968254</v>
      </c>
      <c r="KZ66" s="62">
        <f>VLOOKUP($B66,RD_15[#All],KZ$2,0)/KZ$1</f>
        <v>0.99325396825396828</v>
      </c>
      <c r="LA66" s="62">
        <f>VLOOKUP($B66,RD_15[#All],LA$2,0)/LA$1</f>
        <v>0.82967032967032961</v>
      </c>
      <c r="LB66" s="62">
        <f>VLOOKUP($B66,RD_15[#All],LB$2,0)/LB$1</f>
        <v>0.87980342638727738</v>
      </c>
      <c r="LC66" s="62">
        <f>VLOOKUP($B66,RD_15[#All],LC$2,0)/LC$1</f>
        <v>1.0146825396825396</v>
      </c>
      <c r="LD66" s="62">
        <f>VLOOKUP($B66,RD_15[#All],LD$2,0)/LD$1</f>
        <v>0.99798161022650811</v>
      </c>
      <c r="LE66" s="62">
        <f>VLOOKUP($B66,RD_15[#All],LE$2,0)/LE$1</f>
        <v>0.98863721312700892</v>
      </c>
      <c r="LF66" s="62">
        <f>VLOOKUP($B66,RD_15[#All],LF$2,0)/LF$1</f>
        <v>0.97854526425954991</v>
      </c>
      <c r="LG66" s="62">
        <f>VLOOKUP($B66,RD_15[#All],LG$2,0)/LG$1</f>
        <v>1.0063492063492063</v>
      </c>
      <c r="LH66" s="62">
        <f>VLOOKUP($B66,RD_15[#All],LH$2,0)/LH$1</f>
        <v>0.96463686689250594</v>
      </c>
      <c r="LI66" s="62">
        <f>VLOOKUP($B66,RD_15[#All],LI$2,0)/LI$1</f>
        <v>0.82454960005980404</v>
      </c>
      <c r="LJ66" s="62">
        <f>VLOOKUP($B66,RD_15[#All],LJ$2,0)/LJ$1</f>
        <v>0.99507635221920943</v>
      </c>
      <c r="LK66" s="62">
        <f>VLOOKUP($B66,RD_15[#All],LK$2,0)/LK$1</f>
        <v>0.95133437990580849</v>
      </c>
      <c r="LL66" s="62">
        <f>VLOOKUP($B66,RD_15[#All],LL$2,0)/LL$1</f>
        <v>0.99332810047095754</v>
      </c>
      <c r="LM66" s="62">
        <f>VLOOKUP($B66,RD_15[#All],LM$2,0)/LM$1</f>
        <v>1.0555430963594228</v>
      </c>
      <c r="LN66" s="62">
        <f>VLOOKUP($B66,RD_15[#All],LN$2,0)/LN$1</f>
        <v>0.99125364431486873</v>
      </c>
      <c r="LO66" s="62">
        <f>VLOOKUP($B66,RD_15[#All],LO$2,0)/LO$1</f>
        <v>1.0417133886521641</v>
      </c>
      <c r="LP66" s="62">
        <f>VLOOKUP($B66,RD_15[#All],LP$2,0)/LP$1</f>
        <v>1.0181655079614262</v>
      </c>
      <c r="LQ66" s="62">
        <f>VLOOKUP($B66,RD_15[#All],LQ$2,0)/LQ$1</f>
        <v>0.97480750541975025</v>
      </c>
      <c r="LR66" s="62">
        <f>VLOOKUP($B66,RD_15[#All],LR$2,0)/LR$1</f>
        <v>0.75054197503177089</v>
      </c>
      <c r="LS66" s="62">
        <f>VLOOKUP($B66,RD_15[#All],LS$2,0)/LS$1</f>
        <v>1.0380498979847514</v>
      </c>
      <c r="LT66" s="62">
        <f>VLOOKUP($B66,RD_15[#All],LT$2,0)/LT$1</f>
        <v>1.0125588697017267</v>
      </c>
      <c r="LU66" s="62">
        <f>VLOOKUP($B66,RD_15[#All],LU$2,0)/LU$1</f>
        <v>0.9952904238618524</v>
      </c>
      <c r="LV66" s="62">
        <f>VLOOKUP($B66,RD_15[#All],LV$2,0)/LV$1</f>
        <v>0.5847723704866562</v>
      </c>
      <c r="LW66" s="62">
        <f>VLOOKUP($B66,RD_15[#All],LW$2,0)/LW$1</f>
        <v>1.0392464678178963</v>
      </c>
      <c r="LX66" s="62">
        <f>VLOOKUP($B66,RD_15[#All],LX$2,0)/LX$1</f>
        <v>1.0518053375196232</v>
      </c>
      <c r="LY66" s="62">
        <f>VLOOKUP($B66,RD_15[#All],LY$2,0)/LY$1</f>
        <v>0.85047095761381464</v>
      </c>
      <c r="LZ66" s="62">
        <f>VLOOKUP($B66,RD_15[#All],LZ$2,0)/LZ$1</f>
        <v>0.96695821185617092</v>
      </c>
      <c r="MA66" s="62">
        <f>VLOOKUP($B66,RD_15[#All],MA$2,0)/MA$1</f>
        <v>0.97405995365179043</v>
      </c>
      <c r="MB66" s="62">
        <f>VLOOKUP($B66,RD_15[#All],MB$2,0)/MB$1</f>
        <v>1.0028406967182477</v>
      </c>
      <c r="MC66" s="62">
        <f>VLOOKUP($B66,RD_15[#All],MC$2,0)/MC$1</f>
        <v>0.98153547133138974</v>
      </c>
      <c r="MD66" s="62">
        <f>VLOOKUP($B66,RD_15[#All],MD$2,0)/MD$1</f>
        <v>0.96172534948045152</v>
      </c>
      <c r="ME66" s="62">
        <f>VLOOKUP($B66,RD_15[#All],ME$2,0)/ME$1</f>
        <v>0.97518128130373016</v>
      </c>
      <c r="MF66" s="62">
        <f>VLOOKUP($B66,RD_15[#All],MF$2,0)/MF$1</f>
        <v>0.96471555655229124</v>
      </c>
      <c r="MG66" s="62">
        <f>VLOOKUP($B66,RD_15[#All],MG$2,0)/MG$1</f>
        <v>0.9684533153920909</v>
      </c>
      <c r="MH66" s="62">
        <f>VLOOKUP($B66,RD_15[#All],MH$2,0)/MH$1</f>
        <v>0.99985048964640799</v>
      </c>
      <c r="MI66" s="62">
        <f>VLOOKUP($B66,RD_15[#All],MI$2,0)/MI$1</f>
        <v>0.95910891829259182</v>
      </c>
      <c r="MJ66" s="62">
        <f>VLOOKUP($B66,RD_15[#All],MJ$2,0)/MJ$1</f>
        <v>0.98901098901098894</v>
      </c>
      <c r="MK66" s="62">
        <f>VLOOKUP($B66,RD_15[#All],MK$2,0)/MK$1</f>
        <v>0.98508634222919933</v>
      </c>
      <c r="ML66" s="62">
        <f>VLOOKUP($B66,RD_15[#All],ML$2,0)/ML$1</f>
        <v>0.99947671376242786</v>
      </c>
      <c r="MM66" s="62">
        <f>VLOOKUP($B66,RD_15[#All],MM$2,0)/MM$1</f>
        <v>0.96422374617863338</v>
      </c>
      <c r="MN66" s="62">
        <f>VLOOKUP($B66,RD_15[#All],MN$2,0)/MN$1</f>
        <v>0.96978021978021967</v>
      </c>
      <c r="MO66" s="62">
        <f>VLOOKUP($B66,RD_15[#All],MO$2,0)/MO$1</f>
        <v>1.0015698587127158</v>
      </c>
      <c r="MP66" s="62">
        <f>VLOOKUP($B66,RD_15[#All],MP$2,0)/MP$1</f>
        <v>0.98258883973169686</v>
      </c>
      <c r="MQ66" s="62">
        <f>VLOOKUP($B66,RD_15[#All],MQ$2,0)/MQ$1</f>
        <v>0.9927487478507887</v>
      </c>
      <c r="MR66" s="62">
        <f>VLOOKUP($B66,RD_15[#All],MR$2,0)/MR$1</f>
        <v>0.99200119608282855</v>
      </c>
      <c r="MS66" s="62">
        <f>VLOOKUP($B66,RD_15[#All],MS$2,0)/MS$1</f>
        <v>0.97213500784929352</v>
      </c>
      <c r="MT66" s="62">
        <f>VLOOKUP($B66,RD_15[#All],MT$2,0)/MT$1</f>
        <v>0.9629656058227487</v>
      </c>
      <c r="MU66" s="62">
        <f>VLOOKUP($B66,RD_15[#All],MU$2,0)/MU$1</f>
        <v>0.97518128130373016</v>
      </c>
      <c r="MV66" s="62">
        <f>VLOOKUP($B66,RD_15[#All],MV$2,0)/MV$1</f>
        <v>0.98544312830027125</v>
      </c>
      <c r="MW66" s="62">
        <f>VLOOKUP($B66,RD_15[#All],MW$2,0)/MW$1</f>
        <v>0.96428571428571419</v>
      </c>
      <c r="MX66" s="62">
        <f>VLOOKUP($B66,RD_15[#All],MX$2,0)/MX$1</f>
        <v>0.9905060925469088</v>
      </c>
      <c r="MY66" s="62">
        <f>VLOOKUP($B66,RD_15[#All],MY$2,0)/MY$1</f>
        <v>0.97017268445839866</v>
      </c>
      <c r="MZ66" s="62">
        <f>VLOOKUP($B66,RD_15[#All],MZ$2,0)/MZ$1</f>
        <v>1.0066718995290422</v>
      </c>
      <c r="NA66" s="62">
        <f>VLOOKUP($B66,RD_15[#All],NA$2,0)/NA$1</f>
        <v>0.97289928116995783</v>
      </c>
      <c r="NB66" s="62">
        <f>VLOOKUP($B66,RD_15[#All],NB$2,0)/NB$1</f>
        <v>1.0023547880690737</v>
      </c>
      <c r="NC66" s="62">
        <f>VLOOKUP($B66,RD_15[#All],NC$2,0)/NC$1</f>
        <v>1.009419152276295</v>
      </c>
      <c r="ND66" s="62">
        <f>VLOOKUP($B66,RD_15[#All],ND$2,0)/ND$1</f>
        <v>0.97331240188383039</v>
      </c>
      <c r="NE66" s="62">
        <f>IFERROR(AVERAGEIF(Inv_SY_B20[[#This Row],[BLK1_INV1]:[BLK12_INV31]],"&gt;"&amp;0.1,Inv_SY_B20[[#This Row],[BLK1_INV1]:[BLK12_INV31]]),"")</f>
        <v>1.0069779519948496</v>
      </c>
    </row>
    <row r="67" spans="2:369" x14ac:dyDescent="0.35">
      <c r="B67" s="87">
        <f t="shared" si="8"/>
        <v>45808</v>
      </c>
      <c r="C67" s="63">
        <f>VLOOKUP($B67,RD_15[#All],C$2,0)/C$1</f>
        <v>3.1850079744816582</v>
      </c>
      <c r="D67" s="63">
        <f>VLOOKUP($B67,RD_15[#All],D$2,0)/D$1</f>
        <v>3.099681020733652</v>
      </c>
      <c r="E67" s="63">
        <f>VLOOKUP($B67,RD_15[#All],E$2,0)/E$1</f>
        <v>3.2083333333333335</v>
      </c>
      <c r="F67" s="63">
        <f>VLOOKUP($B67,RD_15[#All],F$2,0)/F$1</f>
        <v>3.2030303030303031</v>
      </c>
      <c r="G67" s="63">
        <f>VLOOKUP($B67,RD_15[#All],G$2,0)/G$1</f>
        <v>3.2030303030303031</v>
      </c>
      <c r="H67" s="63">
        <f>VLOOKUP($B67,RD_15[#All],H$2,0)/H$1</f>
        <v>3.071374335611238</v>
      </c>
      <c r="I67" s="63">
        <f>VLOOKUP($B67,RD_15[#All],I$2,0)/I$1</f>
        <v>3.2907421576128542</v>
      </c>
      <c r="J67" s="63">
        <f>VLOOKUP($B67,RD_15[#All],J$2,0)/J$1</f>
        <v>3.1075757575757574</v>
      </c>
      <c r="K67" s="63">
        <f>VLOOKUP($B67,RD_15[#All],K$2,0)/K$1</f>
        <v>3.2386363636363638</v>
      </c>
      <c r="L67" s="63">
        <f>VLOOKUP($B67,RD_15[#All],L$2,0)/L$1</f>
        <v>3.2272727272727271</v>
      </c>
      <c r="M67" s="63">
        <f>VLOOKUP($B67,RD_15[#All],M$2,0)/M$1</f>
        <v>3.2416666666666667</v>
      </c>
      <c r="N67" s="63">
        <f>VLOOKUP($B67,RD_15[#All],N$2,0)/N$1</f>
        <v>3.2159090909090908</v>
      </c>
      <c r="O67" s="63">
        <f>VLOOKUP($B67,RD_15[#All],O$2,0)/O$1</f>
        <v>3.2431818181818182</v>
      </c>
      <c r="P67" s="63">
        <f>VLOOKUP($B67,RD_15[#All],P$2,0)/P$1</f>
        <v>3.2378787878787878</v>
      </c>
      <c r="Q67" s="63">
        <f>VLOOKUP($B67,RD_15[#All],Q$2,0)/Q$1</f>
        <v>3.2848484848484851</v>
      </c>
      <c r="R67" s="63">
        <f>VLOOKUP($B67,RD_15[#All],R$2,0)/R$1</f>
        <v>3.2621212121212122</v>
      </c>
      <c r="S67" s="63">
        <f>VLOOKUP($B67,RD_15[#All],S$2,0)/S$1</f>
        <v>3.230462519936204</v>
      </c>
      <c r="T67" s="63">
        <f>VLOOKUP($B67,RD_15[#All],T$2,0)/T$1</f>
        <v>3.2687400318979263</v>
      </c>
      <c r="U67" s="63">
        <f>VLOOKUP($B67,RD_15[#All],U$2,0)/U$1</f>
        <v>3.2204545454545457</v>
      </c>
      <c r="V67" s="63">
        <f>VLOOKUP($B67,RD_15[#All],V$2,0)/V$1</f>
        <v>3.2621212121212122</v>
      </c>
      <c r="W67" s="63">
        <f>VLOOKUP($B67,RD_15[#All],W$2,0)/W$1</f>
        <v>3.3492424242424246</v>
      </c>
      <c r="X67" s="63">
        <f>VLOOKUP($B67,RD_15[#All],X$2,0)/X$1</f>
        <v>3.3000000000000003</v>
      </c>
      <c r="Y67" s="63">
        <f>VLOOKUP($B67,RD_15[#All],Y$2,0)/Y$1</f>
        <v>3.3409090909090908</v>
      </c>
      <c r="Z67" s="63">
        <f>VLOOKUP($B67,RD_15[#All],Z$2,0)/Z$1</f>
        <v>3.3310606060606061</v>
      </c>
      <c r="AA67" s="63">
        <f>VLOOKUP($B67,RD_15[#All],AA$2,0)/AA$1</f>
        <v>3.3151515151515154</v>
      </c>
      <c r="AB67" s="63">
        <f>VLOOKUP($B67,RD_15[#All],AB$2,0)/AB$1</f>
        <v>3.2848484848484851</v>
      </c>
      <c r="AC67" s="63">
        <f>VLOOKUP($B67,RD_15[#All],AC$2,0)/AC$1</f>
        <v>3.331818181818182</v>
      </c>
      <c r="AD67" s="63">
        <f>VLOOKUP($B67,RD_15[#All],AD$2,0)/AD$1</f>
        <v>3.2863636363636366</v>
      </c>
      <c r="AE67" s="63">
        <f>VLOOKUP($B67,RD_15[#All],AE$2,0)/AE$1</f>
        <v>3.3681818181818182</v>
      </c>
      <c r="AF67" s="63">
        <f>VLOOKUP($B67,RD_15[#All],AF$2,0)/AF$1</f>
        <v>3.3454545454545457</v>
      </c>
      <c r="AG67" s="63">
        <f>VLOOKUP($B67,RD_15[#All],AG$2,0)/AG$1</f>
        <v>3.3143939393939394</v>
      </c>
      <c r="AH67" s="63">
        <f>VLOOKUP($B67,RD_15[#All],AH$2,0)/AH$1</f>
        <v>3.3136363636363635</v>
      </c>
      <c r="AI67" s="63">
        <f>VLOOKUP($B67,RD_15[#All],AI$2,0)/AI$1</f>
        <v>3.1962121212121208</v>
      </c>
      <c r="AJ67" s="63">
        <f>VLOOKUP($B67,RD_15[#All],AJ$2,0)/AJ$1</f>
        <v>3.1722488038277512</v>
      </c>
      <c r="AK67" s="63">
        <f>VLOOKUP($B67,RD_15[#All],AK$2,0)/AK$1</f>
        <v>3.1961722488038276</v>
      </c>
      <c r="AL67" s="63">
        <f>VLOOKUP($B67,RD_15[#All],AL$2,0)/AL$1</f>
        <v>3.2256778309409886</v>
      </c>
      <c r="AM67" s="63">
        <f>VLOOKUP($B67,RD_15[#All],AM$2,0)/AM$1</f>
        <v>3.2647527910685801</v>
      </c>
      <c r="AN67" s="63">
        <f>VLOOKUP($B67,RD_15[#All],AN$2,0)/AN$1</f>
        <v>3.2527910685805419</v>
      </c>
      <c r="AO67" s="63">
        <f>VLOOKUP($B67,RD_15[#All],AO$2,0)/AO$1</f>
        <v>3.206818181818182</v>
      </c>
      <c r="AP67" s="63">
        <f>VLOOKUP($B67,RD_15[#All],AP$2,0)/AP$1</f>
        <v>3.2599681020733651</v>
      </c>
      <c r="AQ67" s="63">
        <f>VLOOKUP($B67,RD_15[#All],AQ$2,0)/AQ$1</f>
        <v>3.1780303030303032</v>
      </c>
      <c r="AR67" s="63">
        <f>VLOOKUP($B67,RD_15[#All],AR$2,0)/AR$1</f>
        <v>3.2218259629101285</v>
      </c>
      <c r="AS67" s="63">
        <f>VLOOKUP($B67,RD_15[#All],AS$2,0)/AS$1</f>
        <v>3.2877947295423029</v>
      </c>
      <c r="AT67" s="63">
        <f>VLOOKUP($B67,RD_15[#All],AT$2,0)/AT$1</f>
        <v>3.2777777777777772</v>
      </c>
      <c r="AU67" s="63">
        <f>VLOOKUP($B67,RD_15[#All],AU$2,0)/AU$1</f>
        <v>3.3011695906432745</v>
      </c>
      <c r="AV67" s="63">
        <f>VLOOKUP($B67,RD_15[#All],AV$2,0)/AV$1</f>
        <v>3.3589001447178006</v>
      </c>
      <c r="AW67" s="63">
        <f>VLOOKUP($B67,RD_15[#All],AW$2,0)/AW$1</f>
        <v>3.326407506702413</v>
      </c>
      <c r="AX67" s="63">
        <f>VLOOKUP($B67,RD_15[#All],AX$2,0)/AX$1</f>
        <v>3.3064516129032255</v>
      </c>
      <c r="AY67" s="63">
        <f>VLOOKUP($B67,RD_15[#All],AY$2,0)/AY$1</f>
        <v>3.1913202933985332</v>
      </c>
      <c r="AZ67" s="63">
        <f>VLOOKUP($B67,RD_15[#All],AZ$2,0)/AZ$1</f>
        <v>3.2805303558967203</v>
      </c>
      <c r="BA67" s="63">
        <f>VLOOKUP($B67,RD_15[#All],BA$2,0)/BA$1</f>
        <v>3.3944281524926683</v>
      </c>
      <c r="BB67" s="63">
        <f>VLOOKUP($B67,RD_15[#All],BB$2,0)/BB$1</f>
        <v>3.2320522117476429</v>
      </c>
      <c r="BC67" s="63">
        <f>VLOOKUP($B67,RD_15[#All],BC$2,0)/BC$1</f>
        <v>3.1976911976911979</v>
      </c>
      <c r="BD67" s="63">
        <f>VLOOKUP($B67,RD_15[#All],BD$2,0)/BD$1</f>
        <v>3.162180814354727</v>
      </c>
      <c r="BE67" s="63">
        <f>VLOOKUP($B67,RD_15[#All],BE$2,0)/BE$1</f>
        <v>3.1215469613259668</v>
      </c>
      <c r="BF67" s="63">
        <f>VLOOKUP($B67,RD_15[#All],BF$2,0)/BF$1</f>
        <v>3.200139958012596</v>
      </c>
      <c r="BG67" s="63">
        <f>VLOOKUP($B67,RD_15[#All],BG$2,0)/BG$1</f>
        <v>3.1908602150537635</v>
      </c>
      <c r="BH67" s="63">
        <f>VLOOKUP($B67,RD_15[#All],BH$2,0)/BH$1</f>
        <v>3.0687237026647969</v>
      </c>
      <c r="BI67" s="63">
        <f>VLOOKUP($B67,RD_15[#All],BI$2,0)/BI$1</f>
        <v>3.0926517571884982</v>
      </c>
      <c r="BJ67" s="63">
        <f>VLOOKUP($B67,RD_15[#All],BJ$2,0)/BJ$1</f>
        <v>3.052155771905424</v>
      </c>
      <c r="BK67" s="63">
        <f>VLOOKUP($B67,RD_15[#All],BK$2,0)/BK$1</f>
        <v>3.2060606060606061</v>
      </c>
      <c r="BL67" s="63">
        <f>VLOOKUP($B67,RD_15[#All],BL$2,0)/BL$1</f>
        <v>3.1831210191082806</v>
      </c>
      <c r="BM67" s="63">
        <f>VLOOKUP($B67,RD_15[#All],BM$2,0)/BM$1</f>
        <v>3.2133431085043989</v>
      </c>
      <c r="BN67" s="63">
        <f>VLOOKUP($B67,RD_15[#All],BN$2,0)/BN$1</f>
        <v>3.4334023464458245</v>
      </c>
      <c r="BO67" s="63">
        <f>VLOOKUP($B67,RD_15[#All],BO$2,0)/BO$1</f>
        <v>3.3619737750172529</v>
      </c>
      <c r="BP67" s="63">
        <f>VLOOKUP($B67,RD_15[#All],BP$2,0)/BP$1</f>
        <v>3.4240221529941159</v>
      </c>
      <c r="BQ67" s="63">
        <f>VLOOKUP($B67,RD_15[#All],BQ$2,0)/BQ$1</f>
        <v>3.395790200138026</v>
      </c>
      <c r="BR67" s="63">
        <f>VLOOKUP($B67,RD_15[#All],BR$2,0)/BR$1</f>
        <v>3.4171842650103517</v>
      </c>
      <c r="BS67" s="63">
        <f>VLOOKUP($B67,RD_15[#All],BS$2,0)/BS$1</f>
        <v>3.4003801624330392</v>
      </c>
      <c r="BT67" s="63">
        <f>VLOOKUP($B67,RD_15[#All],BT$2,0)/BT$1</f>
        <v>3.3567977915804001</v>
      </c>
      <c r="BU67" s="63">
        <f>VLOOKUP($B67,RD_15[#All],BU$2,0)/BU$1</f>
        <v>3.4516908212560384</v>
      </c>
      <c r="BV67" s="63">
        <f>VLOOKUP($B67,RD_15[#All],BV$2,0)/BV$1</f>
        <v>3.4371980676328504</v>
      </c>
      <c r="BW67" s="63">
        <f>VLOOKUP($B67,RD_15[#All],BW$2,0)/BW$1</f>
        <v>3.383367839889579</v>
      </c>
      <c r="BX67" s="63">
        <f>VLOOKUP($B67,RD_15[#All],BX$2,0)/BX$1</f>
        <v>3.3458528951486697</v>
      </c>
      <c r="BY67" s="63">
        <f>VLOOKUP($B67,RD_15[#All],BY$2,0)/BY$1</f>
        <v>3.3778467908902687</v>
      </c>
      <c r="BZ67" s="63">
        <f>VLOOKUP($B67,RD_15[#All],BZ$2,0)/BZ$1</f>
        <v>3.4069264069264071</v>
      </c>
      <c r="CA67" s="63">
        <f>VLOOKUP($B67,RD_15[#All],CA$2,0)/CA$1</f>
        <v>3.383116883116883</v>
      </c>
      <c r="CB67" s="63">
        <f>VLOOKUP($B67,RD_15[#All],CB$2,0)/CB$1</f>
        <v>3.3091787439613527</v>
      </c>
      <c r="CC67" s="63">
        <f>VLOOKUP($B67,RD_15[#All],CC$2,0)/CC$1</f>
        <v>3.4068322981366457</v>
      </c>
      <c r="CD67" s="63">
        <f>VLOOKUP($B67,RD_15[#All],CD$2,0)/CD$1</f>
        <v>3.4544513457556936</v>
      </c>
      <c r="CE67" s="63">
        <f>VLOOKUP($B67,RD_15[#All],CE$2,0)/CE$1</f>
        <v>3.351966873706004</v>
      </c>
      <c r="CF67" s="63">
        <f>VLOOKUP($B67,RD_15[#All],CF$2,0)/CF$1</f>
        <v>3.3958333333333339</v>
      </c>
      <c r="CG67" s="63">
        <f>VLOOKUP($B67,RD_15[#All],CG$2,0)/CG$1</f>
        <v>3.46031746031746</v>
      </c>
      <c r="CH67" s="63">
        <f>VLOOKUP($B67,RD_15[#All],CH$2,0)/CH$1</f>
        <v>3.4310966810966814</v>
      </c>
      <c r="CI67" s="63">
        <f>VLOOKUP($B67,RD_15[#All],CI$2,0)/CI$1</f>
        <v>3.4320220841959972</v>
      </c>
      <c r="CJ67" s="63">
        <f>VLOOKUP($B67,RD_15[#All],CJ$2,0)/CJ$1</f>
        <v>3.4448051948051948</v>
      </c>
      <c r="CK67" s="63">
        <f>VLOOKUP($B67,RD_15[#All],CK$2,0)/CK$1</f>
        <v>3.420995670995671</v>
      </c>
      <c r="CL67" s="63">
        <f>VLOOKUP($B67,RD_15[#All],CL$2,0)/CL$1</f>
        <v>3.377570416450665</v>
      </c>
      <c r="CM67" s="63">
        <f>VLOOKUP($B67,RD_15[#All],CM$2,0)/CM$1</f>
        <v>3.3471359558316078</v>
      </c>
      <c r="CN67" s="63">
        <f>VLOOKUP($B67,RD_15[#All],CN$2,0)/CN$1</f>
        <v>3.4154589371980673</v>
      </c>
      <c r="CO67" s="63">
        <f>VLOOKUP($B67,RD_15[#All],CO$2,0)/CO$1</f>
        <v>3.4057971014492754</v>
      </c>
      <c r="CP67" s="63">
        <f>VLOOKUP($B67,RD_15[#All],CP$2,0)/CP$1</f>
        <v>3.3398895790200136</v>
      </c>
      <c r="CQ67" s="63">
        <f>VLOOKUP($B67,RD_15[#All],CQ$2,0)/CQ$1</f>
        <v>3.3781918564527258</v>
      </c>
      <c r="CR67" s="63">
        <f>VLOOKUP($B67,RD_15[#All],CR$2,0)/CR$1</f>
        <v>3.4192546583850931</v>
      </c>
      <c r="CS67" s="63">
        <f>VLOOKUP($B67,RD_15[#All],CS$2,0)/CS$1</f>
        <v>3.4330572808833675</v>
      </c>
      <c r="CT67" s="63">
        <f>VLOOKUP($B67,RD_15[#All],CT$2,0)/CT$1</f>
        <v>3.4409937888198758</v>
      </c>
      <c r="CU67" s="63">
        <f>VLOOKUP($B67,RD_15[#All],CU$2,0)/CU$1</f>
        <v>3.4044444444444446</v>
      </c>
      <c r="CV67" s="63">
        <f>VLOOKUP($B67,RD_15[#All],CV$2,0)/CV$1</f>
        <v>3.4641131815044854</v>
      </c>
      <c r="CW67" s="63">
        <f>VLOOKUP($B67,RD_15[#All],CW$2,0)/CW$1</f>
        <v>3.4209799861973771</v>
      </c>
      <c r="CX67" s="63">
        <f>VLOOKUP($B67,RD_15[#All],CX$2,0)/CX$1</f>
        <v>3.3564213564213565</v>
      </c>
      <c r="CY67" s="63">
        <f>VLOOKUP($B67,RD_15[#All],CY$2,0)/CY$1</f>
        <v>3.3773448773448775</v>
      </c>
      <c r="CZ67" s="63">
        <f>VLOOKUP($B67,RD_15[#All],CZ$2,0)/CZ$1</f>
        <v>3.4092477570738438</v>
      </c>
      <c r="DA67" s="63">
        <f>VLOOKUP($B67,RD_15[#All],DA$2,0)/DA$1</f>
        <v>3.3555208875021667</v>
      </c>
      <c r="DB67" s="63">
        <f>VLOOKUP($B67,RD_15[#All],DB$2,0)/DB$1</f>
        <v>3.4123533471359555</v>
      </c>
      <c r="DC67" s="63">
        <f>VLOOKUP($B67,RD_15[#All],DC$2,0)/DC$1</f>
        <v>3.4416839199447895</v>
      </c>
      <c r="DD67" s="63">
        <f>VLOOKUP($B67,RD_15[#All],DD$2,0)/DD$1</f>
        <v>3.4109730848861282</v>
      </c>
      <c r="DE67" s="63">
        <f>VLOOKUP($B67,RD_15[#All],DE$2,0)/DE$1</f>
        <v>3.4510006901311248</v>
      </c>
      <c r="DF67" s="63">
        <f>VLOOKUP($B67,RD_15[#All],DF$2,0)/DF$1</f>
        <v>3.3930296756383709</v>
      </c>
      <c r="DG67" s="63">
        <f>VLOOKUP($B67,RD_15[#All],DG$2,0)/DG$1</f>
        <v>3.3485162180814352</v>
      </c>
      <c r="DH67" s="63">
        <f>VLOOKUP($B67,RD_15[#All],DH$2,0)/DH$1</f>
        <v>3.4717046238785367</v>
      </c>
      <c r="DI67" s="63">
        <f>VLOOKUP($B67,RD_15[#All],DI$2,0)/DI$1</f>
        <v>3.4610075914423741</v>
      </c>
      <c r="DJ67" s="63">
        <f>VLOOKUP($B67,RD_15[#All],DJ$2,0)/DJ$1</f>
        <v>3.3823326432022083</v>
      </c>
      <c r="DK67" s="63">
        <f>VLOOKUP($B67,RD_15[#All],DK$2,0)/DK$1</f>
        <v>3.3133030990173844</v>
      </c>
      <c r="DL67" s="63">
        <f>VLOOKUP($B67,RD_15[#All],DL$2,0)/DL$1</f>
        <v>3.3997113997113999</v>
      </c>
      <c r="DM67" s="63">
        <f>VLOOKUP($B67,RD_15[#All],DM$2,0)/DM$1</f>
        <v>3.3740510697032433</v>
      </c>
      <c r="DN67" s="63">
        <f>VLOOKUP($B67,RD_15[#All],DN$2,0)/DN$1</f>
        <v>3.3426501035196687</v>
      </c>
      <c r="DO67" s="63">
        <f>VLOOKUP($B67,RD_15[#All],DO$2,0)/DO$1</f>
        <v>3.4137336093857829</v>
      </c>
      <c r="DP67" s="63">
        <f>VLOOKUP($B67,RD_15[#All],DP$2,0)/DP$1</f>
        <v>3.4302967563837128</v>
      </c>
      <c r="DQ67" s="63">
        <f>VLOOKUP($B67,RD_15[#All],DQ$2,0)/DQ$1</f>
        <v>3.4520358868184955</v>
      </c>
      <c r="DR67" s="63">
        <f>VLOOKUP($B67,RD_15[#All],DR$2,0)/DR$1</f>
        <v>3.3844030365769493</v>
      </c>
      <c r="DS67" s="63">
        <f>VLOOKUP($B67,RD_15[#All],DS$2,0)/DS$1</f>
        <v>3.4237405106970327</v>
      </c>
      <c r="DT67" s="63">
        <f>VLOOKUP($B67,RD_15[#All],DT$2,0)/DT$1</f>
        <v>3.4406487232574188</v>
      </c>
      <c r="DU67" s="63">
        <f>VLOOKUP($B67,RD_15[#All],DU$2,0)/DU$1</f>
        <v>3.4108946608946611</v>
      </c>
      <c r="DV67" s="63">
        <f>VLOOKUP($B67,RD_15[#All],DV$2,0)/DV$1</f>
        <v>3.4523809523809526</v>
      </c>
      <c r="DW67" s="63">
        <f>VLOOKUP($B67,RD_15[#All],DW$2,0)/DW$1</f>
        <v>3.4927536231884058</v>
      </c>
      <c r="DX67" s="63">
        <f>VLOOKUP($B67,RD_15[#All],DX$2,0)/DX$1</f>
        <v>3.4882677708764662</v>
      </c>
      <c r="DY67" s="63">
        <f>VLOOKUP($B67,RD_15[#All],DY$2,0)/DY$1</f>
        <v>3.4071773636991027</v>
      </c>
      <c r="DZ67" s="63">
        <f>VLOOKUP($B67,RD_15[#All],DZ$2,0)/DZ$1</f>
        <v>3.4855072463768115</v>
      </c>
      <c r="EA67" s="63">
        <f>VLOOKUP($B67,RD_15[#All],EA$2,0)/EA$1</f>
        <v>3.3398895790200136</v>
      </c>
      <c r="EB67" s="63">
        <f>VLOOKUP($B67,RD_15[#All],EB$2,0)/EB$1</f>
        <v>3.4120082815734989</v>
      </c>
      <c r="EC67" s="63">
        <f>VLOOKUP($B67,RD_15[#All],EC$2,0)/EC$1</f>
        <v>3.395790200138026</v>
      </c>
      <c r="ED67" s="63">
        <f>VLOOKUP($B67,RD_15[#All],ED$2,0)/ED$1</f>
        <v>3.4554865424430639</v>
      </c>
      <c r="EE67" s="63">
        <f>VLOOKUP($B67,RD_15[#All],EE$2,0)/EE$1</f>
        <v>3.426846100759144</v>
      </c>
      <c r="EF67" s="63">
        <f>VLOOKUP($B67,RD_15[#All],EF$2,0)/EF$1</f>
        <v>3.4744651483781914</v>
      </c>
      <c r="EG67" s="63">
        <f>VLOOKUP($B67,RD_15[#All],EG$2,0)/EG$1</f>
        <v>3.406142167011732</v>
      </c>
      <c r="EH67" s="63">
        <f>VLOOKUP($B67,RD_15[#All],EH$2,0)/EH$1</f>
        <v>3.4613526570048307</v>
      </c>
      <c r="EI67" s="63">
        <f>VLOOKUP($B67,RD_15[#All],EI$2,0)/EI$1</f>
        <v>3.4462481962481961</v>
      </c>
      <c r="EJ67" s="63">
        <f>VLOOKUP($B67,RD_15[#All],EJ$2,0)/EJ$1</f>
        <v>3.3160800552104899</v>
      </c>
      <c r="EK67" s="63">
        <f>VLOOKUP($B67,RD_15[#All],EK$2,0)/EK$1</f>
        <v>3.3057142857142856</v>
      </c>
      <c r="EL67" s="63">
        <f>VLOOKUP($B67,RD_15[#All],EL$2,0)/EL$1</f>
        <v>3.4192546583850931</v>
      </c>
      <c r="EM67" s="63">
        <f>VLOOKUP($B67,RD_15[#All],EM$2,0)/EM$1</f>
        <v>3.4413388543823324</v>
      </c>
      <c r="EN67" s="63">
        <f>VLOOKUP($B67,RD_15[#All],EN$2,0)/EN$1</f>
        <v>3.4472049689440993</v>
      </c>
      <c r="EO67" s="63">
        <f>VLOOKUP($B67,RD_15[#All],EO$2,0)/EO$1</f>
        <v>3.4689440993788816</v>
      </c>
      <c r="EP67" s="63">
        <f>VLOOKUP($B67,RD_15[#All],EP$2,0)/EP$1</f>
        <v>3.4941338854382331</v>
      </c>
      <c r="EQ67" s="63">
        <f>VLOOKUP($B67,RD_15[#All],EQ$2,0)/EQ$1</f>
        <v>3.449965493443754</v>
      </c>
      <c r="ER67" s="63">
        <f>VLOOKUP($B67,RD_15[#All],ER$2,0)/ER$1</f>
        <v>3.4930986887508624</v>
      </c>
      <c r="ES67" s="63">
        <f>VLOOKUP($B67,RD_15[#All],ES$2,0)/ES$1</f>
        <v>3.2129054520358866</v>
      </c>
      <c r="ET67" s="63">
        <f>VLOOKUP($B67,RD_15[#All],ET$2,0)/ET$1</f>
        <v>3.5227272727272729</v>
      </c>
      <c r="EU67" s="63">
        <f>VLOOKUP($B67,RD_15[#All],EU$2,0)/EU$1</f>
        <v>3.4897486772486772</v>
      </c>
      <c r="EV67" s="63">
        <f>VLOOKUP($B67,RD_15[#All],EV$2,0)/EV$1</f>
        <v>3.4368686868686873</v>
      </c>
      <c r="EW67" s="63">
        <f>VLOOKUP($B67,RD_15[#All],EW$2,0)/EW$1</f>
        <v>3.2936507936507935</v>
      </c>
      <c r="EX67" s="63">
        <f>VLOOKUP($B67,RD_15[#All],EX$2,0)/EX$1</f>
        <v>3.4651483781918566</v>
      </c>
      <c r="EY67" s="63">
        <f>VLOOKUP($B67,RD_15[#All],EY$2,0)/EY$1</f>
        <v>3.5634920634920633</v>
      </c>
      <c r="EZ67" s="63">
        <f>VLOOKUP($B67,RD_15[#All],EZ$2,0)/EZ$1</f>
        <v>3.4323671497584543</v>
      </c>
      <c r="FA67" s="63">
        <f>VLOOKUP($B67,RD_15[#All],FA$2,0)/FA$1</f>
        <v>3.4551414768806072</v>
      </c>
      <c r="FB67" s="63">
        <f>VLOOKUP($B67,RD_15[#All],FB$2,0)/FB$1</f>
        <v>3.3861283643892337</v>
      </c>
      <c r="FC67" s="63">
        <f>VLOOKUP($B67,RD_15[#All],FC$2,0)/FC$1</f>
        <v>3.4199447895100068</v>
      </c>
      <c r="FD67" s="63">
        <f>VLOOKUP($B67,RD_15[#All],FD$2,0)/FD$1</f>
        <v>3.3916494133885435</v>
      </c>
      <c r="FE67" s="63">
        <f>VLOOKUP($B67,RD_15[#All],FE$2,0)/FE$1</f>
        <v>3.3899240855762591</v>
      </c>
      <c r="FF67" s="63">
        <f>VLOOKUP($B67,RD_15[#All],FF$2,0)/FF$1</f>
        <v>3.256383712905452</v>
      </c>
      <c r="FG67" s="223">
        <f>VLOOKUP($B67,RD_15[#All],FG$2,0)/FG$1</f>
        <v>3.4368530020703933</v>
      </c>
      <c r="FH67" s="63">
        <f>VLOOKUP($B67,RD_15[#All],FH$2,0)/FH$1</f>
        <v>3.3919944789510006</v>
      </c>
      <c r="FI67" s="63">
        <f>VLOOKUP($B67,RD_15[#All],FI$2,0)/FI$1</f>
        <v>3.4299516908212557</v>
      </c>
      <c r="FJ67" s="63">
        <f>VLOOKUP($B67,RD_15[#All],FJ$2,0)/FJ$1</f>
        <v>3.4563492063492069</v>
      </c>
      <c r="FK67" s="63">
        <f>VLOOKUP($B67,RD_15[#All],FK$2,0)/FK$1</f>
        <v>3.5100069013112494</v>
      </c>
      <c r="FL67" s="63">
        <f>VLOOKUP($B67,RD_15[#All],FL$2,0)/FL$1</f>
        <v>3.3315295815295816</v>
      </c>
      <c r="FM67" s="63">
        <f>VLOOKUP($B67,RD_15[#All],FM$2,0)/FM$1</f>
        <v>3.3431594860166287</v>
      </c>
      <c r="FN67" s="63">
        <f>VLOOKUP($B67,RD_15[#All],FN$2,0)/FN$1</f>
        <v>3.396447467876039</v>
      </c>
      <c r="FO67" s="63">
        <f>VLOOKUP($B67,RD_15[#All],FO$2,0)/FO$1</f>
        <v>3.3764172335600904</v>
      </c>
      <c r="FP67" s="63">
        <f>VLOOKUP($B67,RD_15[#All],FP$2,0)/FP$1</f>
        <v>3.3828420256991683</v>
      </c>
      <c r="FQ67" s="63">
        <f>VLOOKUP($B67,RD_15[#All],FQ$2,0)/FQ$1</f>
        <v>3.3854875283446706</v>
      </c>
      <c r="FR67" s="63">
        <f>VLOOKUP($B67,RD_15[#All],FR$2,0)/FR$1</f>
        <v>3.3862433862433861</v>
      </c>
      <c r="FS67" s="63">
        <f>VLOOKUP($B67,RD_15[#All],FS$2,0)/FS$1</f>
        <v>3.3858654572940283</v>
      </c>
      <c r="FT67" s="63">
        <f>VLOOKUP($B67,RD_15[#All],FT$2,0)/FT$1</f>
        <v>3.4312169312169307</v>
      </c>
      <c r="FU67" s="63">
        <f>VLOOKUP($B67,RD_15[#All],FU$2,0)/FU$1</f>
        <v>3.449357520786092</v>
      </c>
      <c r="FV67" s="63">
        <f>VLOOKUP($B67,RD_15[#All],FV$2,0)/FV$1</f>
        <v>3.4145880574451999</v>
      </c>
      <c r="FW67" s="63">
        <f>VLOOKUP($B67,RD_15[#All],FW$2,0)/FW$1</f>
        <v>3.4096749811035525</v>
      </c>
      <c r="FX67" s="63">
        <f>VLOOKUP($B67,RD_15[#All],FX$2,0)/FX$1</f>
        <v>3.4304610733182161</v>
      </c>
      <c r="FY67" s="63">
        <f>VLOOKUP($B67,RD_15[#All],FY$2,0)/FY$1</f>
        <v>3.4380196523053663</v>
      </c>
      <c r="FZ67" s="63">
        <f>VLOOKUP($B67,RD_15[#All],FZ$2,0)/FZ$1</f>
        <v>3.4253968253968257</v>
      </c>
      <c r="GA67" s="63">
        <f>VLOOKUP($B67,RD_15[#All],GA$2,0)/GA$1</f>
        <v>3.4920634920634921</v>
      </c>
      <c r="GB67" s="63">
        <f>VLOOKUP($B67,RD_15[#All],GB$2,0)/GB$1</f>
        <v>3.3253968253968256</v>
      </c>
      <c r="GC67" s="63">
        <f>VLOOKUP($B67,RD_15[#All],GC$2,0)/GC$1</f>
        <v>3.4327286470143608</v>
      </c>
      <c r="GD67" s="63">
        <f>VLOOKUP($B67,RD_15[#All],GD$2,0)/GD$1</f>
        <v>3.4210128495842782</v>
      </c>
      <c r="GE67" s="63">
        <f>VLOOKUP($B67,RD_15[#All],GE$2,0)/GE$1</f>
        <v>3.4406651549508687</v>
      </c>
      <c r="GF67" s="63">
        <f>VLOOKUP($B67,RD_15[#All],GF$2,0)/GF$1</f>
        <v>3.4281934996220707</v>
      </c>
      <c r="GG67" s="63">
        <f>VLOOKUP($B67,RD_15[#All],GG$2,0)/GG$1</f>
        <v>3.3975812547241118</v>
      </c>
      <c r="GH67" s="63">
        <f>VLOOKUP($B67,RD_15[#All],GH$2,0)/GH$1</f>
        <v>3.4281934996220707</v>
      </c>
      <c r="GI67" s="63">
        <f>VLOOKUP($B67,RD_15[#All],GI$2,0)/GI$1</f>
        <v>3.3919123204837489</v>
      </c>
      <c r="GJ67" s="63">
        <f>VLOOKUP($B67,RD_15[#All],GJ$2,0)/GJ$1</f>
        <v>3.4319727891156462</v>
      </c>
      <c r="GK67" s="63">
        <f>VLOOKUP($B67,RD_15[#All],GK$2,0)/GK$1</f>
        <v>3.3620559334845046</v>
      </c>
      <c r="GL67" s="63">
        <f>VLOOKUP($B67,RD_15[#All],GL$2,0)/GL$1</f>
        <v>3.4195011337868477</v>
      </c>
      <c r="GM67" s="63">
        <f>VLOOKUP($B67,RD_15[#All],GM$2,0)/GM$1</f>
        <v>3.3733938019652303</v>
      </c>
      <c r="GN67" s="63">
        <f>VLOOKUP($B67,RD_15[#All],GN$2,0)/GN$1</f>
        <v>3.4032501889644742</v>
      </c>
      <c r="GO67" s="63">
        <f>VLOOKUP($B67,RD_15[#All],GO$2,0)/GO$1</f>
        <v>3.4142857142857141</v>
      </c>
      <c r="GP67" s="63">
        <f>VLOOKUP($B67,RD_15[#All],GP$2,0)/GP$1</f>
        <v>3.3992063492063491</v>
      </c>
      <c r="GQ67" s="63">
        <f>VLOOKUP($B67,RD_15[#All],GQ$2,0)/GQ$1</f>
        <v>3.4551587301587303</v>
      </c>
      <c r="GR67" s="63">
        <f>VLOOKUP($B67,RD_15[#All],GR$2,0)/GR$1</f>
        <v>3.3717834960070987</v>
      </c>
      <c r="GS67" s="63">
        <f>VLOOKUP($B67,RD_15[#All],GS$2,0)/GS$1</f>
        <v>3.4829520932239961</v>
      </c>
      <c r="GT67" s="63">
        <f>VLOOKUP($B67,RD_15[#All],GT$2,0)/GT$1</f>
        <v>3.4831240188383044</v>
      </c>
      <c r="GU67" s="63">
        <f>VLOOKUP($B67,RD_15[#All],GU$2,0)/GU$1</f>
        <v>3.4262485481997675</v>
      </c>
      <c r="GV67" s="63">
        <f>VLOOKUP($B67,RD_15[#All],GV$2,0)/GV$1</f>
        <v>3.4424271380793123</v>
      </c>
      <c r="GW67" s="63">
        <f>VLOOKUP($B67,RD_15[#All],GW$2,0)/GW$1</f>
        <v>3.5084337349397594</v>
      </c>
      <c r="GX67" s="63">
        <f>VLOOKUP($B67,RD_15[#All],GX$2,0)/GX$1</f>
        <v>3.418694400837258</v>
      </c>
      <c r="GY67" s="63">
        <f>VLOOKUP($B67,RD_15[#All],GY$2,0)/GY$1</f>
        <v>3.4687052078356428</v>
      </c>
      <c r="GZ67" s="63">
        <f>VLOOKUP($B67,RD_15[#All],GZ$2,0)/GZ$1</f>
        <v>3.5051805337519628</v>
      </c>
      <c r="HA67" s="63">
        <f>VLOOKUP($B67,RD_15[#All],HA$2,0)/HA$1</f>
        <v>3.4820148795304076</v>
      </c>
      <c r="HB67" s="63">
        <f>VLOOKUP($B67,RD_15[#All],HB$2,0)/HB$1</f>
        <v>3.4051662623091197</v>
      </c>
      <c r="HC67" s="63">
        <f>VLOOKUP($B67,RD_15[#All],HC$2,0)/HC$1</f>
        <v>3.3523619237904958</v>
      </c>
      <c r="HD67" s="63">
        <f>VLOOKUP($B67,RD_15[#All],HD$2,0)/HD$1</f>
        <v>3.379681542946849</v>
      </c>
      <c r="HE67" s="63">
        <f>VLOOKUP($B67,RD_15[#All],HE$2,0)/HE$1</f>
        <v>2.9049211657907312</v>
      </c>
      <c r="HF67" s="63">
        <f>VLOOKUP($B67,RD_15[#All],HF$2,0)/HF$1</f>
        <v>3.3866685800387457</v>
      </c>
      <c r="HG67" s="63">
        <f>VLOOKUP($B67,RD_15[#All],HG$2,0)/HG$1</f>
        <v>3.427524856096285</v>
      </c>
      <c r="HH67" s="63">
        <f>VLOOKUP($B67,RD_15[#All],HH$2,0)/HH$1</f>
        <v>3.3543956043956045</v>
      </c>
      <c r="HI67" s="63">
        <f>VLOOKUP($B67,RD_15[#All],HI$2,0)/HI$1</f>
        <v>3.4222919937205649</v>
      </c>
      <c r="HJ67" s="63">
        <f>VLOOKUP($B67,RD_15[#All],HJ$2,0)/HJ$1</f>
        <v>3.295080795080795</v>
      </c>
      <c r="HK67" s="63">
        <f>VLOOKUP($B67,RD_15[#All],HK$2,0)/HK$1</f>
        <v>3.3669338180616375</v>
      </c>
      <c r="HL67" s="63">
        <f>VLOOKUP($B67,RD_15[#All],HL$2,0)/HL$1</f>
        <v>3.3882783882783878</v>
      </c>
      <c r="HM67" s="63">
        <f>VLOOKUP($B67,RD_15[#All],HM$2,0)/HM$1</f>
        <v>3.2198456305599166</v>
      </c>
      <c r="HN67" s="63">
        <f>VLOOKUP($B67,RD_15[#All],HN$2,0)/HN$1</f>
        <v>3.2767117886713102</v>
      </c>
      <c r="HO67" s="63">
        <f>VLOOKUP($B67,RD_15[#All],HO$2,0)/HO$1</f>
        <v>3.4524904718096989</v>
      </c>
      <c r="HP67" s="63">
        <f>VLOOKUP($B67,RD_15[#All],HP$2,0)/HP$1</f>
        <v>3.3510428964974417</v>
      </c>
      <c r="HQ67" s="63">
        <f>VLOOKUP($B67,RD_15[#All],HQ$2,0)/HQ$1</f>
        <v>3.2653528872593949</v>
      </c>
      <c r="HR67" s="63">
        <f>VLOOKUP($B67,RD_15[#All],HR$2,0)/HR$1</f>
        <v>3.3126721763085398</v>
      </c>
      <c r="HS67" s="63">
        <f>VLOOKUP($B67,RD_15[#All],HS$2,0)/HS$1</f>
        <v>3.3518586005830908</v>
      </c>
      <c r="HT67" s="63">
        <f>VLOOKUP($B67,RD_15[#All],HT$2,0)/HT$1</f>
        <v>3.274995458123902</v>
      </c>
      <c r="HU67" s="63">
        <f>VLOOKUP($B67,RD_15[#All],HU$2,0)/HU$1</f>
        <v>3.2906379334950766</v>
      </c>
      <c r="HV67" s="63">
        <f>VLOOKUP($B67,RD_15[#All],HV$2,0)/HV$1</f>
        <v>3.3256029684601116</v>
      </c>
      <c r="HW67" s="63">
        <f>VLOOKUP($B67,RD_15[#All],HW$2,0)/HW$1</f>
        <v>3.3846153846153846</v>
      </c>
      <c r="HX67" s="63">
        <f>VLOOKUP($B67,RD_15[#All],HX$2,0)/HX$1</f>
        <v>3.3850078492935634</v>
      </c>
      <c r="HY67" s="63">
        <f>VLOOKUP($B67,RD_15[#All],HY$2,0)/HY$1</f>
        <v>3.3367346938775508</v>
      </c>
      <c r="HZ67" s="63">
        <f>VLOOKUP($B67,RD_15[#All],HZ$2,0)/HZ$1</f>
        <v>3.3415564027808924</v>
      </c>
      <c r="IA67" s="63">
        <f>VLOOKUP($B67,RD_15[#All],IA$2,0)/IA$1</f>
        <v>3.358320251177394</v>
      </c>
      <c r="IB67" s="63">
        <f>VLOOKUP($B67,RD_15[#All],IB$2,0)/IB$1</f>
        <v>3.3090379008746353</v>
      </c>
      <c r="IC67" s="63">
        <f>VLOOKUP($B67,RD_15[#All],IC$2,0)/IC$1</f>
        <v>3.4156200941915222</v>
      </c>
      <c r="ID67" s="63">
        <f>VLOOKUP($B67,RD_15[#All],ID$2,0)/ID$1</f>
        <v>3.391679748822606</v>
      </c>
      <c r="IE67" s="63">
        <f>VLOOKUP($B67,RD_15[#All],IE$2,0)/IE$1</f>
        <v>3.3889324960753529</v>
      </c>
      <c r="IF67" s="63">
        <f>VLOOKUP($B67,RD_15[#All],IF$2,0)/IF$1</f>
        <v>3.3049450549450547</v>
      </c>
      <c r="IG67" s="63">
        <f>VLOOKUP($B67,RD_15[#All],IG$2,0)/IG$1</f>
        <v>3.0219780219780219</v>
      </c>
      <c r="IH67" s="63">
        <f>VLOOKUP($B67,RD_15[#All],IH$2,0)/IH$1</f>
        <v>3.314270763250355</v>
      </c>
      <c r="II67" s="63">
        <f>VLOOKUP($B67,RD_15[#All],II$2,0)/II$1</f>
        <v>2.9662854152650069</v>
      </c>
      <c r="IJ67" s="63">
        <f>VLOOKUP($B67,RD_15[#All],IJ$2,0)/IJ$1</f>
        <v>3.3299693503775134</v>
      </c>
      <c r="IK67" s="63">
        <f>VLOOKUP($B67,RD_15[#All],IK$2,0)/IK$1</f>
        <v>3.4356357927786498</v>
      </c>
      <c r="IL67" s="63">
        <f>VLOOKUP($B67,RD_15[#All],IL$2,0)/IL$1</f>
        <v>3.4144427001569859</v>
      </c>
      <c r="IM67" s="63">
        <f>VLOOKUP($B67,RD_15[#All],IM$2,0)/IM$1</f>
        <v>3.3869701726844581</v>
      </c>
      <c r="IN67" s="63">
        <f>VLOOKUP($B67,RD_15[#All],IN$2,0)/IN$1</f>
        <v>3.3516483516483517</v>
      </c>
      <c r="IO67" s="63">
        <f>VLOOKUP($B67,RD_15[#All],IO$2,0)/IO$1</f>
        <v>3.3787284144426999</v>
      </c>
      <c r="IP67" s="63">
        <f>VLOOKUP($B67,RD_15[#All],IP$2,0)/IP$1</f>
        <v>3.2959557449353363</v>
      </c>
      <c r="IQ67" s="63">
        <f>VLOOKUP($B67,RD_15[#All],IQ$2,0)/IQ$1</f>
        <v>3.3952119309262168</v>
      </c>
      <c r="IR67" s="63">
        <f>VLOOKUP($B67,RD_15[#All],IR$2,0)/IR$1</f>
        <v>3.3826717500186887</v>
      </c>
      <c r="IS67" s="63">
        <f>VLOOKUP($B67,RD_15[#All],IS$2,0)/IS$1</f>
        <v>3.3389399715930326</v>
      </c>
      <c r="IT67" s="63">
        <f>VLOOKUP($B67,RD_15[#All],IT$2,0)/IT$1</f>
        <v>3.3284742468415933</v>
      </c>
      <c r="IU67" s="63">
        <f>VLOOKUP($B67,RD_15[#All],IU$2,0)/IU$1</f>
        <v>3.0746804216191972</v>
      </c>
      <c r="IV67" s="63">
        <f>VLOOKUP($B67,RD_15[#All],IV$2,0)/IV$1</f>
        <v>3.3688420423114298</v>
      </c>
      <c r="IW67" s="63">
        <f>VLOOKUP($B67,RD_15[#All],IW$2,0)/IW$1</f>
        <v>3.237272931150482</v>
      </c>
      <c r="IX67" s="63">
        <f>VLOOKUP($B67,RD_15[#All],IX$2,0)/IX$1</f>
        <v>3.3381924198250728</v>
      </c>
      <c r="IY67" s="63">
        <f>VLOOKUP($B67,RD_15[#All],IY$2,0)/IY$1</f>
        <v>3.2918442102115573</v>
      </c>
      <c r="IZ67" s="63">
        <f>VLOOKUP($B67,RD_15[#All],IZ$2,0)/IZ$1</f>
        <v>3.3516483516483517</v>
      </c>
      <c r="JA67" s="63">
        <f>VLOOKUP($B67,RD_15[#All],JA$2,0)/JA$1</f>
        <v>3.2784758262769738</v>
      </c>
      <c r="JB67" s="63">
        <f>VLOOKUP($B67,RD_15[#All],JB$2,0)/JB$1</f>
        <v>3.3936250085318411</v>
      </c>
      <c r="JC67" s="63">
        <f>VLOOKUP($B67,RD_15[#All],JC$2,0)/JC$1</f>
        <v>3.3765908765908761</v>
      </c>
      <c r="JD67" s="63">
        <f>VLOOKUP($B67,RD_15[#All],JD$2,0)/JD$1</f>
        <v>3.2491122644086317</v>
      </c>
      <c r="JE67" s="63">
        <f>VLOOKUP($B67,RD_15[#All],JE$2,0)/JE$1</f>
        <v>3.4196755625327051</v>
      </c>
      <c r="JF67" s="63">
        <f>VLOOKUP($B67,RD_15[#All],JF$2,0)/JF$1</f>
        <v>3.42284404611227</v>
      </c>
      <c r="JG67" s="63">
        <f>VLOOKUP($B67,RD_15[#All],JG$2,0)/JG$1</f>
        <v>3.4324888022703179</v>
      </c>
      <c r="JH67" s="63">
        <f>VLOOKUP($B67,RD_15[#All],JH$2,0)/JH$1</f>
        <v>3.4597545311831031</v>
      </c>
      <c r="JI67" s="63">
        <f>VLOOKUP($B67,RD_15[#All],JI$2,0)/JI$1</f>
        <v>3.4632448297044571</v>
      </c>
      <c r="JJ67" s="63">
        <f>VLOOKUP($B67,RD_15[#All],JJ$2,0)/JJ$1</f>
        <v>3.4270698245853528</v>
      </c>
      <c r="JK67" s="63">
        <f>VLOOKUP($B67,RD_15[#All],JK$2,0)/JK$1</f>
        <v>3.4515484515484518</v>
      </c>
      <c r="JL67" s="63">
        <f>VLOOKUP($B67,RD_15[#All],JL$2,0)/JL$1</f>
        <v>3.3646271008403361</v>
      </c>
      <c r="JM67" s="63">
        <f>VLOOKUP($B67,RD_15[#All],JM$2,0)/JM$1</f>
        <v>3.2502946183056172</v>
      </c>
      <c r="JN67" s="63">
        <f>VLOOKUP($B67,RD_15[#All],JN$2,0)/JN$1</f>
        <v>3.3854989231873653</v>
      </c>
      <c r="JO67" s="63">
        <f>VLOOKUP($B67,RD_15[#All],JO$2,0)/JO$1</f>
        <v>3.3750163676836453</v>
      </c>
      <c r="JP67" s="63">
        <f>VLOOKUP($B67,RD_15[#All],JP$2,0)/JP$1</f>
        <v>3.3925300889586603</v>
      </c>
      <c r="JQ67" s="63">
        <f>VLOOKUP($B67,RD_15[#All],JQ$2,0)/JQ$1</f>
        <v>3.4938077795220654</v>
      </c>
      <c r="JR67" s="63">
        <f>VLOOKUP($B67,RD_15[#All],JR$2,0)/JR$1</f>
        <v>3.4981684981684986</v>
      </c>
      <c r="JS67" s="63">
        <f>VLOOKUP($B67,RD_15[#All],JS$2,0)/JS$1</f>
        <v>3.4018155757286195</v>
      </c>
      <c r="JT67" s="63">
        <f>VLOOKUP($B67,RD_15[#All],JT$2,0)/JT$1</f>
        <v>3.5045030157812112</v>
      </c>
      <c r="JU67" s="63">
        <f>VLOOKUP($B67,RD_15[#All],JU$2,0)/JU$1</f>
        <v>3.4265734265734267</v>
      </c>
      <c r="JV67" s="63">
        <f>VLOOKUP($B67,RD_15[#All],JV$2,0)/JV$1</f>
        <v>3.3378684807256236</v>
      </c>
      <c r="JW67" s="63">
        <f>VLOOKUP($B67,RD_15[#All],JW$2,0)/JW$1</f>
        <v>3.3080120937263788</v>
      </c>
      <c r="JX67" s="63">
        <f>VLOOKUP($B67,RD_15[#All],JX$2,0)/JX$1</f>
        <v>3.2845804988662128</v>
      </c>
      <c r="JY67" s="63">
        <f>VLOOKUP($B67,RD_15[#All],JY$2,0)/JY$1</f>
        <v>3.2944066515495085</v>
      </c>
      <c r="JZ67" s="63">
        <f>VLOOKUP($B67,RD_15[#All],JZ$2,0)/JZ$1</f>
        <v>3.2335600907029476</v>
      </c>
      <c r="KA67" s="63">
        <f>VLOOKUP($B67,RD_15[#All],KA$2,0)/KA$1</f>
        <v>3.28042328042328</v>
      </c>
      <c r="KB67" s="63">
        <f>VLOOKUP($B67,RD_15[#All],KB$2,0)/KB$1</f>
        <v>3.3193499622071045</v>
      </c>
      <c r="KC67" s="63">
        <f>VLOOKUP($B67,RD_15[#All],KC$2,0)/KC$1</f>
        <v>3.2603930461073318</v>
      </c>
      <c r="KD67" s="63">
        <f>VLOOKUP($B67,RD_15[#All],KD$2,0)/KD$1</f>
        <v>3.2407407407407405</v>
      </c>
      <c r="KE67" s="63">
        <f>VLOOKUP($B67,RD_15[#All],KE$2,0)/KE$1</f>
        <v>3.3235071806500374</v>
      </c>
      <c r="KF67" s="63">
        <f>VLOOKUP($B67,RD_15[#All],KF$2,0)/KF$1</f>
        <v>3.2822636300897172</v>
      </c>
      <c r="KG67" s="63">
        <f>VLOOKUP($B67,RD_15[#All],KG$2,0)/KG$1</f>
        <v>3.31859410430839</v>
      </c>
      <c r="KH67" s="63">
        <f>VLOOKUP($B67,RD_15[#All],KH$2,0)/KH$1</f>
        <v>3.3386243386243382</v>
      </c>
      <c r="KI67" s="63">
        <f>VLOOKUP($B67,RD_15[#All],KI$2,0)/KI$1</f>
        <v>3.342857142857143</v>
      </c>
      <c r="KJ67" s="63">
        <f>VLOOKUP($B67,RD_15[#All],KJ$2,0)/KJ$1</f>
        <v>3.3333333333333335</v>
      </c>
      <c r="KK67" s="63">
        <f>VLOOKUP($B67,RD_15[#All],KK$2,0)/KK$1</f>
        <v>3.3035714285714284</v>
      </c>
      <c r="KL67" s="63">
        <f>VLOOKUP($B67,RD_15[#All],KL$2,0)/KL$1</f>
        <v>3.2857686453576864</v>
      </c>
      <c r="KM67" s="63">
        <f>VLOOKUP($B67,RD_15[#All],KM$2,0)/KM$1</f>
        <v>3.3359969558599696</v>
      </c>
      <c r="KN67" s="63">
        <f>VLOOKUP($B67,RD_15[#All],KN$2,0)/KN$1</f>
        <v>3.3083048919226394</v>
      </c>
      <c r="KO67" s="63">
        <f>VLOOKUP($B67,RD_15[#All],KO$2,0)/KO$1</f>
        <v>3.2992036405005689</v>
      </c>
      <c r="KP67" s="63">
        <f>VLOOKUP($B67,RD_15[#All],KP$2,0)/KP$1</f>
        <v>3.3314372392870686</v>
      </c>
      <c r="KQ67" s="63">
        <f>VLOOKUP($B67,RD_15[#All],KQ$2,0)/KQ$1</f>
        <v>3.2776047075112498</v>
      </c>
      <c r="KR67" s="63">
        <f>VLOOKUP($B67,RD_15[#All],KR$2,0)/KR$1</f>
        <v>3.324232081911263</v>
      </c>
      <c r="KS67" s="63">
        <f>VLOOKUP($B67,RD_15[#All],KS$2,0)/KS$1</f>
        <v>3.3003412969283277</v>
      </c>
      <c r="KT67" s="63">
        <f>VLOOKUP($B67,RD_15[#All],KT$2,0)/KT$1</f>
        <v>3.3136139552521806</v>
      </c>
      <c r="KU67" s="63">
        <f>VLOOKUP($B67,RD_15[#All],KU$2,0)/KU$1</f>
        <v>3.3329541145240804</v>
      </c>
      <c r="KV67" s="63">
        <f>VLOOKUP($B67,RD_15[#All],KV$2,0)/KV$1</f>
        <v>3.3509433962264152</v>
      </c>
      <c r="KW67" s="63">
        <f>VLOOKUP($B67,RD_15[#All],KW$2,0)/KW$1</f>
        <v>3.337883959044369</v>
      </c>
      <c r="KX67" s="63">
        <f>VLOOKUP($B67,RD_15[#All],KX$2,0)/KX$1</f>
        <v>3.3575207860922145</v>
      </c>
      <c r="KY67" s="63">
        <f>VLOOKUP($B67,RD_15[#All],KY$2,0)/KY$1</f>
        <v>3.3837301587301587</v>
      </c>
      <c r="KZ67" s="63">
        <f>VLOOKUP($B67,RD_15[#All],KZ$2,0)/KZ$1</f>
        <v>3.3210317460317458</v>
      </c>
      <c r="LA67" s="63">
        <f>VLOOKUP($B67,RD_15[#All],LA$2,0)/LA$1</f>
        <v>3.1766091051805336</v>
      </c>
      <c r="LB67" s="63">
        <f>VLOOKUP($B67,RD_15[#All],LB$2,0)/LB$1</f>
        <v>3.0653197733943078</v>
      </c>
      <c r="LC67" s="63">
        <f>VLOOKUP($B67,RD_15[#All],LC$2,0)/LC$1</f>
        <v>3.3615079365079366</v>
      </c>
      <c r="LD67" s="63">
        <f>VLOOKUP($B67,RD_15[#All],LD$2,0)/LD$1</f>
        <v>3.3176347462061746</v>
      </c>
      <c r="LE67" s="63">
        <f>VLOOKUP($B67,RD_15[#All],LE$2,0)/LE$1</f>
        <v>3.2847424684159372</v>
      </c>
      <c r="LF67" s="63">
        <f>VLOOKUP($B67,RD_15[#All],LF$2,0)/LF$1</f>
        <v>3.2664274501009189</v>
      </c>
      <c r="LG67" s="63">
        <f>VLOOKUP($B67,RD_15[#All],LG$2,0)/LG$1</f>
        <v>3.3138888888888891</v>
      </c>
      <c r="LH67" s="63">
        <f>VLOOKUP($B67,RD_15[#All],LH$2,0)/LH$1</f>
        <v>3.2624142774518714</v>
      </c>
      <c r="LI67" s="63">
        <f>VLOOKUP($B67,RD_15[#All],LI$2,0)/LI$1</f>
        <v>3.1027136129176944</v>
      </c>
      <c r="LJ67" s="63">
        <f>VLOOKUP($B67,RD_15[#All],LJ$2,0)/LJ$1</f>
        <v>3.2021549878692741</v>
      </c>
      <c r="LK67" s="63">
        <f>VLOOKUP($B67,RD_15[#All],LK$2,0)/LK$1</f>
        <v>3.2872841444270016</v>
      </c>
      <c r="LL67" s="63">
        <f>VLOOKUP($B67,RD_15[#All],LL$2,0)/LL$1</f>
        <v>3.2947409733124018</v>
      </c>
      <c r="LM67" s="63">
        <f>VLOOKUP($B67,RD_15[#All],LM$2,0)/LM$1</f>
        <v>3.3370710921731326</v>
      </c>
      <c r="LN67" s="63">
        <f>VLOOKUP($B67,RD_15[#All],LN$2,0)/LN$1</f>
        <v>3.2062495327801446</v>
      </c>
      <c r="LO67" s="63">
        <f>VLOOKUP($B67,RD_15[#All],LO$2,0)/LO$1</f>
        <v>3.2780145025042984</v>
      </c>
      <c r="LP67" s="63">
        <f>VLOOKUP($B67,RD_15[#All],LP$2,0)/LP$1</f>
        <v>3.2398893623383413</v>
      </c>
      <c r="LQ67" s="63">
        <f>VLOOKUP($B67,RD_15[#All],LQ$2,0)/LQ$1</f>
        <v>3.2705389848246988</v>
      </c>
      <c r="LR67" s="63">
        <f>VLOOKUP($B67,RD_15[#All],LR$2,0)/LR$1</f>
        <v>3.1101891305972935</v>
      </c>
      <c r="LS67" s="63">
        <f>VLOOKUP($B67,RD_15[#All],LS$2,0)/LS$1</f>
        <v>3.3142427604968319</v>
      </c>
      <c r="LT67" s="63">
        <f>VLOOKUP($B67,RD_15[#All],LT$2,0)/LT$1</f>
        <v>3.2692307692307692</v>
      </c>
      <c r="LU67" s="63">
        <f>VLOOKUP($B67,RD_15[#All],LU$2,0)/LU$1</f>
        <v>3.2970957613814758</v>
      </c>
      <c r="LV67" s="63">
        <f>VLOOKUP($B67,RD_15[#All],LV$2,0)/LV$1</f>
        <v>2.9803767660910516</v>
      </c>
      <c r="LW67" s="63">
        <f>VLOOKUP($B67,RD_15[#All],LW$2,0)/LW$1</f>
        <v>3.2813971742543169</v>
      </c>
      <c r="LX67" s="63">
        <f>VLOOKUP($B67,RD_15[#All],LX$2,0)/LX$1</f>
        <v>3.2967032967032965</v>
      </c>
      <c r="LY67" s="63">
        <f>VLOOKUP($B67,RD_15[#All],LY$2,0)/LY$1</f>
        <v>2.9128728414442699</v>
      </c>
      <c r="LZ67" s="63">
        <f>VLOOKUP($B67,RD_15[#All],LZ$2,0)/LZ$1</f>
        <v>3.2518501906257007</v>
      </c>
      <c r="MA67" s="63">
        <f>VLOOKUP($B67,RD_15[#All],MA$2,0)/MA$1</f>
        <v>3.3688420423114298</v>
      </c>
      <c r="MB67" s="63">
        <f>VLOOKUP($B67,RD_15[#All],MB$2,0)/MB$1</f>
        <v>3.3531434551842714</v>
      </c>
      <c r="MC67" s="63">
        <f>VLOOKUP($B67,RD_15[#All],MC$2,0)/MC$1</f>
        <v>3.2440008970621212</v>
      </c>
      <c r="MD67" s="63">
        <f>VLOOKUP($B67,RD_15[#All],MD$2,0)/MD$1</f>
        <v>3.3337071092173129</v>
      </c>
      <c r="ME67" s="63">
        <f>VLOOKUP($B67,RD_15[#All],ME$2,0)/ME$1</f>
        <v>3.3538910069522312</v>
      </c>
      <c r="MF67" s="63">
        <f>VLOOKUP($B67,RD_15[#All],MF$2,0)/MF$1</f>
        <v>3.3251102638857741</v>
      </c>
      <c r="MG67" s="63">
        <f>VLOOKUP($B67,RD_15[#All],MG$2,0)/MG$1</f>
        <v>3.3426777304328321</v>
      </c>
      <c r="MH67" s="63">
        <f>VLOOKUP($B67,RD_15[#All],MH$2,0)/MH$1</f>
        <v>3.3654780593556102</v>
      </c>
      <c r="MI67" s="63">
        <f>VLOOKUP($B67,RD_15[#All],MI$2,0)/MI$1</f>
        <v>3.2978246243552363</v>
      </c>
      <c r="MJ67" s="63">
        <f>VLOOKUP($B67,RD_15[#All],MJ$2,0)/MJ$1</f>
        <v>3.3630298273155415</v>
      </c>
      <c r="MK67" s="63">
        <f>VLOOKUP($B67,RD_15[#All],MK$2,0)/MK$1</f>
        <v>3.3751962323390892</v>
      </c>
      <c r="ML67" s="63">
        <f>VLOOKUP($B67,RD_15[#All],ML$2,0)/ML$1</f>
        <v>3.3464154892726317</v>
      </c>
      <c r="MM67" s="63">
        <f>VLOOKUP($B67,RD_15[#All],MM$2,0)/MM$1</f>
        <v>3.3504089895067337</v>
      </c>
      <c r="MN67" s="63">
        <f>VLOOKUP($B67,RD_15[#All],MN$2,0)/MN$1</f>
        <v>3.3492935635792778</v>
      </c>
      <c r="MO67" s="63">
        <f>VLOOKUP($B67,RD_15[#All],MO$2,0)/MO$1</f>
        <v>3.3940345368916796</v>
      </c>
      <c r="MP67" s="63">
        <f>VLOOKUP($B67,RD_15[#All],MP$2,0)/MP$1</f>
        <v>3.3066933066933069</v>
      </c>
      <c r="MQ67" s="63">
        <f>VLOOKUP($B67,RD_15[#All],MQ$2,0)/MQ$1</f>
        <v>3.2290498617029226</v>
      </c>
      <c r="MR67" s="63">
        <f>VLOOKUP($B67,RD_15[#All],MR$2,0)/MR$1</f>
        <v>3.2402631382223217</v>
      </c>
      <c r="MS67" s="63">
        <f>VLOOKUP($B67,RD_15[#All],MS$2,0)/MS$1</f>
        <v>3.3861852433281001</v>
      </c>
      <c r="MT67" s="63">
        <f>VLOOKUP($B67,RD_15[#All],MT$2,0)/MT$1</f>
        <v>3.2777936349364927</v>
      </c>
      <c r="MU67" s="63">
        <f>VLOOKUP($B67,RD_15[#All],MU$2,0)/MU$1</f>
        <v>3.3673469387755097</v>
      </c>
      <c r="MV67" s="63">
        <f>VLOOKUP($B67,RD_15[#All],MV$2,0)/MV$1</f>
        <v>3.3052661624090196</v>
      </c>
      <c r="MW67" s="63">
        <f>VLOOKUP($B67,RD_15[#All],MW$2,0)/MW$1</f>
        <v>3.3057299843014127</v>
      </c>
      <c r="MX67" s="63">
        <f>VLOOKUP($B67,RD_15[#All],MX$2,0)/MX$1</f>
        <v>3.3404350751289527</v>
      </c>
      <c r="MY67" s="63">
        <f>VLOOKUP($B67,RD_15[#All],MY$2,0)/MY$1</f>
        <v>3.3214285714285712</v>
      </c>
      <c r="MZ67" s="63">
        <f>VLOOKUP($B67,RD_15[#All],MZ$2,0)/MZ$1</f>
        <v>3.3383045525902668</v>
      </c>
      <c r="NA67" s="63">
        <f>VLOOKUP($B67,RD_15[#All],NA$2,0)/NA$1</f>
        <v>3.3888292158968847</v>
      </c>
      <c r="NB67" s="63">
        <f>VLOOKUP($B67,RD_15[#All],NB$2,0)/NB$1</f>
        <v>3.3614599686028255</v>
      </c>
      <c r="NC67" s="63">
        <f>VLOOKUP($B67,RD_15[#All],NC$2,0)/NC$1</f>
        <v>3.391679748822606</v>
      </c>
      <c r="ND67" s="63">
        <f>VLOOKUP($B67,RD_15[#All],ND$2,0)/ND$1</f>
        <v>3.3630298273155415</v>
      </c>
      <c r="NE67" s="63">
        <f>IFERROR(AVERAGEIF(Inv_SY_B20[[#This Row],[BLK1_INV1]:[BLK12_INV31]],"&gt;"&amp;0.1,Inv_SY_B20[[#This Row],[BLK1_INV1]:[BLK12_INV31]]),"")</f>
        <v>3.3424203934994305</v>
      </c>
    </row>
    <row r="68" spans="2:369" x14ac:dyDescent="0.35">
      <c r="B68" s="87">
        <f t="shared" si="8"/>
        <v>45809</v>
      </c>
      <c r="C68" s="62">
        <f>VLOOKUP($B68,RD_15[#All],C$2,0)/C$1</f>
        <v>2.7208931419457731</v>
      </c>
      <c r="D68" s="62">
        <f>VLOOKUP($B68,RD_15[#All],D$2,0)/D$1</f>
        <v>2.6674641148325358</v>
      </c>
      <c r="E68" s="62">
        <f>VLOOKUP($B68,RD_15[#All],E$2,0)/E$1</f>
        <v>2.7590909090909088</v>
      </c>
      <c r="F68" s="62">
        <f>VLOOKUP($B68,RD_15[#All],F$2,0)/F$1</f>
        <v>2.7590909090909088</v>
      </c>
      <c r="G68" s="62">
        <f>VLOOKUP($B68,RD_15[#All],G$2,0)/G$1</f>
        <v>2.7363636363636363</v>
      </c>
      <c r="H68" s="62">
        <f>VLOOKUP($B68,RD_15[#All],H$2,0)/H$1</f>
        <v>2.6051632498101749</v>
      </c>
      <c r="I68" s="62">
        <f>VLOOKUP($B68,RD_15[#All],I$2,0)/I$1</f>
        <v>2.8446824789594496</v>
      </c>
      <c r="J68" s="62">
        <f>VLOOKUP($B68,RD_15[#All],J$2,0)/J$1</f>
        <v>2.6643939393939391</v>
      </c>
      <c r="K68" s="62">
        <f>VLOOKUP($B68,RD_15[#All],K$2,0)/K$1</f>
        <v>2.7674242424242426</v>
      </c>
      <c r="L68" s="62">
        <f>VLOOKUP($B68,RD_15[#All],L$2,0)/L$1</f>
        <v>2.7909090909090906</v>
      </c>
      <c r="M68" s="62">
        <f>VLOOKUP($B68,RD_15[#All],M$2,0)/M$1</f>
        <v>2.7962121212121214</v>
      </c>
      <c r="N68" s="62">
        <f>VLOOKUP($B68,RD_15[#All],N$2,0)/N$1</f>
        <v>2.7651515151515151</v>
      </c>
      <c r="O68" s="62">
        <f>VLOOKUP($B68,RD_15[#All],O$2,0)/O$1</f>
        <v>2.7825757575757577</v>
      </c>
      <c r="P68" s="62">
        <f>VLOOKUP($B68,RD_15[#All],P$2,0)/P$1</f>
        <v>2.7924242424242425</v>
      </c>
      <c r="Q68" s="62">
        <f>VLOOKUP($B68,RD_15[#All],Q$2,0)/Q$1</f>
        <v>2.8219696969696968</v>
      </c>
      <c r="R68" s="62">
        <f>VLOOKUP($B68,RD_15[#All],R$2,0)/R$1</f>
        <v>2.8181818181818183</v>
      </c>
      <c r="S68" s="62">
        <f>VLOOKUP($B68,RD_15[#All],S$2,0)/S$1</f>
        <v>2.7679425837320575</v>
      </c>
      <c r="T68" s="62">
        <f>VLOOKUP($B68,RD_15[#All],T$2,0)/T$1</f>
        <v>2.8253588516746411</v>
      </c>
      <c r="U68" s="62">
        <f>VLOOKUP($B68,RD_15[#All],U$2,0)/U$1</f>
        <v>2.7825757575757577</v>
      </c>
      <c r="V68" s="62">
        <f>VLOOKUP($B68,RD_15[#All],V$2,0)/V$1</f>
        <v>2.8272727272727272</v>
      </c>
      <c r="W68" s="62">
        <f>VLOOKUP($B68,RD_15[#All],W$2,0)/W$1</f>
        <v>2.9075757575757577</v>
      </c>
      <c r="X68" s="62">
        <f>VLOOKUP($B68,RD_15[#All],X$2,0)/X$1</f>
        <v>2.8636363636363638</v>
      </c>
      <c r="Y68" s="62">
        <f>VLOOKUP($B68,RD_15[#All],Y$2,0)/Y$1</f>
        <v>2.89469696969697</v>
      </c>
      <c r="Z68" s="62">
        <f>VLOOKUP($B68,RD_15[#All],Z$2,0)/Z$1</f>
        <v>2.9015151515151514</v>
      </c>
      <c r="AA68" s="62">
        <f>VLOOKUP($B68,RD_15[#All],AA$2,0)/AA$1</f>
        <v>2.8848484848484848</v>
      </c>
      <c r="AB68" s="62">
        <f>VLOOKUP($B68,RD_15[#All],AB$2,0)/AB$1</f>
        <v>2.8477272727272727</v>
      </c>
      <c r="AC68" s="62">
        <f>VLOOKUP($B68,RD_15[#All],AC$2,0)/AC$1</f>
        <v>2.9030303030303028</v>
      </c>
      <c r="AD68" s="62">
        <f>VLOOKUP($B68,RD_15[#All],AD$2,0)/AD$1</f>
        <v>2.8893939393939392</v>
      </c>
      <c r="AE68" s="62">
        <f>VLOOKUP($B68,RD_15[#All],AE$2,0)/AE$1</f>
        <v>2.9333333333333331</v>
      </c>
      <c r="AF68" s="62">
        <f>VLOOKUP($B68,RD_15[#All],AF$2,0)/AF$1</f>
        <v>2.9204545454545454</v>
      </c>
      <c r="AG68" s="62">
        <f>VLOOKUP($B68,RD_15[#All],AG$2,0)/AG$1</f>
        <v>2.8810606060606063</v>
      </c>
      <c r="AH68" s="62">
        <f>VLOOKUP($B68,RD_15[#All],AH$2,0)/AH$1</f>
        <v>2.8818181818181818</v>
      </c>
      <c r="AI68" s="62">
        <f>VLOOKUP($B68,RD_15[#All],AI$2,0)/AI$1</f>
        <v>2.7333333333333334</v>
      </c>
      <c r="AJ68" s="62">
        <f>VLOOKUP($B68,RD_15[#All],AJ$2,0)/AJ$1</f>
        <v>2.7121212121212124</v>
      </c>
      <c r="AK68" s="62">
        <f>VLOOKUP($B68,RD_15[#All],AK$2,0)/AK$1</f>
        <v>2.7392344497607652</v>
      </c>
      <c r="AL68" s="62">
        <f>VLOOKUP($B68,RD_15[#All],AL$2,0)/AL$1</f>
        <v>2.7647527910685805</v>
      </c>
      <c r="AM68" s="62">
        <f>VLOOKUP($B68,RD_15[#All],AM$2,0)/AM$1</f>
        <v>2.8038277511961724</v>
      </c>
      <c r="AN68" s="62">
        <f>VLOOKUP($B68,RD_15[#All],AN$2,0)/AN$1</f>
        <v>2.800637958532695</v>
      </c>
      <c r="AO68" s="62">
        <f>VLOOKUP($B68,RD_15[#All],AO$2,0)/AO$1</f>
        <v>2.7431818181818182</v>
      </c>
      <c r="AP68" s="62">
        <f>VLOOKUP($B68,RD_15[#All],AP$2,0)/AP$1</f>
        <v>2.79585326953748</v>
      </c>
      <c r="AQ68" s="62">
        <f>VLOOKUP($B68,RD_15[#All],AQ$2,0)/AQ$1</f>
        <v>2.7462121212121211</v>
      </c>
      <c r="AR68" s="62">
        <f>VLOOKUP($B68,RD_15[#All],AR$2,0)/AR$1</f>
        <v>2.7995720399429387</v>
      </c>
      <c r="AS68" s="62">
        <f>VLOOKUP($B68,RD_15[#All],AS$2,0)/AS$1</f>
        <v>2.8633841886269074</v>
      </c>
      <c r="AT68" s="62">
        <f>VLOOKUP($B68,RD_15[#All],AT$2,0)/AT$1</f>
        <v>2.8347953216374266</v>
      </c>
      <c r="AU68" s="62">
        <f>VLOOKUP($B68,RD_15[#All],AU$2,0)/AU$1</f>
        <v>2.8640350877192979</v>
      </c>
      <c r="AV68" s="62">
        <f>VLOOKUP($B68,RD_15[#All],AV$2,0)/AV$1</f>
        <v>2.9334298118668598</v>
      </c>
      <c r="AW68" s="62">
        <f>VLOOKUP($B68,RD_15[#All],AW$2,0)/AW$1</f>
        <v>2.9182305630026812</v>
      </c>
      <c r="AX68" s="62">
        <f>VLOOKUP($B68,RD_15[#All],AX$2,0)/AX$1</f>
        <v>2.898521505376344</v>
      </c>
      <c r="AY68" s="62">
        <f>VLOOKUP($B68,RD_15[#All],AY$2,0)/AY$1</f>
        <v>2.8306845965770173</v>
      </c>
      <c r="AZ68" s="62">
        <f>VLOOKUP($B68,RD_15[#All],AZ$2,0)/AZ$1</f>
        <v>2.8583391486392182</v>
      </c>
      <c r="BA68" s="62">
        <f>VLOOKUP($B68,RD_15[#All],BA$2,0)/BA$1</f>
        <v>2.8607038123167152</v>
      </c>
      <c r="BB68" s="62">
        <f>VLOOKUP($B68,RD_15[#All],BB$2,0)/BB$1</f>
        <v>2.8063814358230599</v>
      </c>
      <c r="BC68" s="62">
        <f>VLOOKUP($B68,RD_15[#All],BC$2,0)/BC$1</f>
        <v>2.7806637806637804</v>
      </c>
      <c r="BD68" s="62">
        <f>VLOOKUP($B68,RD_15[#All],BD$2,0)/BD$1</f>
        <v>2.7474120082815734</v>
      </c>
      <c r="BE68" s="62">
        <f>VLOOKUP($B68,RD_15[#All],BE$2,0)/BE$1</f>
        <v>2.7175414364640882</v>
      </c>
      <c r="BF68" s="62">
        <f>VLOOKUP($B68,RD_15[#All],BF$2,0)/BF$1</f>
        <v>2.7956613016095169</v>
      </c>
      <c r="BG68" s="62">
        <f>VLOOKUP($B68,RD_15[#All],BG$2,0)/BG$1</f>
        <v>2.80510752688172</v>
      </c>
      <c r="BH68" s="62">
        <f>VLOOKUP($B68,RD_15[#All],BH$2,0)/BH$1</f>
        <v>2.6844319775596075</v>
      </c>
      <c r="BI68" s="62">
        <f>VLOOKUP($B68,RD_15[#All],BI$2,0)/BI$1</f>
        <v>2.689297124600639</v>
      </c>
      <c r="BJ68" s="62">
        <f>VLOOKUP($B68,RD_15[#All],BJ$2,0)/BJ$1</f>
        <v>2.6627260083449231</v>
      </c>
      <c r="BK68" s="62">
        <f>VLOOKUP($B68,RD_15[#All],BK$2,0)/BK$1</f>
        <v>2.7848484848484851</v>
      </c>
      <c r="BL68" s="62">
        <f>VLOOKUP($B68,RD_15[#All],BL$2,0)/BL$1</f>
        <v>2.7595541401273889</v>
      </c>
      <c r="BM68" s="62">
        <f>VLOOKUP($B68,RD_15[#All],BM$2,0)/BM$1</f>
        <v>2.7763929618768328</v>
      </c>
      <c r="BN68" s="62">
        <f>VLOOKUP($B68,RD_15[#All],BN$2,0)/BN$1</f>
        <v>3.0127674258109041</v>
      </c>
      <c r="BO68" s="62">
        <f>VLOOKUP($B68,RD_15[#All],BO$2,0)/BO$1</f>
        <v>2.9547964113181502</v>
      </c>
      <c r="BP68" s="62">
        <f>VLOOKUP($B68,RD_15[#All],BP$2,0)/BP$1</f>
        <v>2.9775008653513328</v>
      </c>
      <c r="BQ68" s="62">
        <f>VLOOKUP($B68,RD_15[#All],BQ$2,0)/BQ$1</f>
        <v>2.9796411318150446</v>
      </c>
      <c r="BR68" s="62">
        <f>VLOOKUP($B68,RD_15[#All],BR$2,0)/BR$1</f>
        <v>3.0217391304347827</v>
      </c>
      <c r="BS68" s="62">
        <f>VLOOKUP($B68,RD_15[#All],BS$2,0)/BS$1</f>
        <v>2.9728702263694489</v>
      </c>
      <c r="BT68" s="62">
        <f>VLOOKUP($B68,RD_15[#All],BT$2,0)/BT$1</f>
        <v>2.949620427881297</v>
      </c>
      <c r="BU68" s="62">
        <f>VLOOKUP($B68,RD_15[#All],BU$2,0)/BU$1</f>
        <v>3.0196687370600412</v>
      </c>
      <c r="BV68" s="62">
        <f>VLOOKUP($B68,RD_15[#All],BV$2,0)/BV$1</f>
        <v>3.0303657694962043</v>
      </c>
      <c r="BW68" s="62">
        <f>VLOOKUP($B68,RD_15[#All],BW$2,0)/BW$1</f>
        <v>2.9689440993788816</v>
      </c>
      <c r="BX68" s="62">
        <f>VLOOKUP($B68,RD_15[#All],BX$2,0)/BX$1</f>
        <v>2.9337506520605112</v>
      </c>
      <c r="BY68" s="62">
        <f>VLOOKUP($B68,RD_15[#All],BY$2,0)/BY$1</f>
        <v>2.9644582470669425</v>
      </c>
      <c r="BZ68" s="62">
        <f>VLOOKUP($B68,RD_15[#All],BZ$2,0)/BZ$1</f>
        <v>2.9577922077922079</v>
      </c>
      <c r="CA68" s="62">
        <f>VLOOKUP($B68,RD_15[#All],CA$2,0)/CA$1</f>
        <v>2.9256854256854257</v>
      </c>
      <c r="CB68" s="62">
        <f>VLOOKUP($B68,RD_15[#All],CB$2,0)/CB$1</f>
        <v>2.9489302967563837</v>
      </c>
      <c r="CC68" s="62">
        <f>VLOOKUP($B68,RD_15[#All],CC$2,0)/CC$1</f>
        <v>3.0013802622498273</v>
      </c>
      <c r="CD68" s="62">
        <f>VLOOKUP($B68,RD_15[#All],CD$2,0)/CD$1</f>
        <v>2.9962042788129741</v>
      </c>
      <c r="CE68" s="62">
        <f>VLOOKUP($B68,RD_15[#All],CE$2,0)/CE$1</f>
        <v>2.9696342305037957</v>
      </c>
      <c r="CF68" s="62">
        <f>VLOOKUP($B68,RD_15[#All],CF$2,0)/CF$1</f>
        <v>3.0036375661375661</v>
      </c>
      <c r="CG68" s="62">
        <f>VLOOKUP($B68,RD_15[#All],CG$2,0)/CG$1</f>
        <v>3.0289855072463765</v>
      </c>
      <c r="CH68" s="62">
        <f>VLOOKUP($B68,RD_15[#All],CH$2,0)/CH$1</f>
        <v>3.0082972582972585</v>
      </c>
      <c r="CI68" s="62">
        <f>VLOOKUP($B68,RD_15[#All],CI$2,0)/CI$1</f>
        <v>3.0510697032436163</v>
      </c>
      <c r="CJ68" s="62">
        <f>VLOOKUP($B68,RD_15[#All],CJ$2,0)/CJ$1</f>
        <v>3.0238095238095242</v>
      </c>
      <c r="CK68" s="62">
        <f>VLOOKUP($B68,RD_15[#All],CK$2,0)/CK$1</f>
        <v>3.0263347763347763</v>
      </c>
      <c r="CL68" s="62">
        <f>VLOOKUP($B68,RD_15[#All],CL$2,0)/CL$1</f>
        <v>2.9939519612925518</v>
      </c>
      <c r="CM68" s="62">
        <f>VLOOKUP($B68,RD_15[#All],CM$2,0)/CM$1</f>
        <v>2.9962042788129741</v>
      </c>
      <c r="CN68" s="62">
        <f>VLOOKUP($B68,RD_15[#All],CN$2,0)/CN$1</f>
        <v>2.991373360938578</v>
      </c>
      <c r="CO68" s="62">
        <f>VLOOKUP($B68,RD_15[#All],CO$2,0)/CO$1</f>
        <v>2.9872325741890959</v>
      </c>
      <c r="CP68" s="62">
        <f>VLOOKUP($B68,RD_15[#All],CP$2,0)/CP$1</f>
        <v>2.9054520358868183</v>
      </c>
      <c r="CQ68" s="62">
        <f>VLOOKUP($B68,RD_15[#All],CQ$2,0)/CQ$1</f>
        <v>2.9610075914423741</v>
      </c>
      <c r="CR68" s="62">
        <f>VLOOKUP($B68,RD_15[#All],CR$2,0)/CR$1</f>
        <v>2.978951000690131</v>
      </c>
      <c r="CS68" s="62">
        <f>VLOOKUP($B68,RD_15[#All],CS$2,0)/CS$1</f>
        <v>3.0106970324361626</v>
      </c>
      <c r="CT68" s="62">
        <f>VLOOKUP($B68,RD_15[#All],CT$2,0)/CT$1</f>
        <v>3.0379572118702551</v>
      </c>
      <c r="CU68" s="62">
        <f>VLOOKUP($B68,RD_15[#All],CU$2,0)/CU$1</f>
        <v>3.0266666666666664</v>
      </c>
      <c r="CV68" s="62">
        <f>VLOOKUP($B68,RD_15[#All],CV$2,0)/CV$1</f>
        <v>3.0106970324361626</v>
      </c>
      <c r="CW68" s="62">
        <f>VLOOKUP($B68,RD_15[#All],CW$2,0)/CW$1</f>
        <v>3.0100069013112489</v>
      </c>
      <c r="CX68" s="62">
        <f>VLOOKUP($B68,RD_15[#All],CX$2,0)/CX$1</f>
        <v>2.9386724386724388</v>
      </c>
      <c r="CY68" s="62">
        <f>VLOOKUP($B68,RD_15[#All],CY$2,0)/CY$1</f>
        <v>2.9242424242424243</v>
      </c>
      <c r="CZ68" s="62">
        <f>VLOOKUP($B68,RD_15[#All],CZ$2,0)/CZ$1</f>
        <v>3.0186335403726705</v>
      </c>
      <c r="DA68" s="62">
        <f>VLOOKUP($B68,RD_15[#All],DA$2,0)/DA$1</f>
        <v>2.9429710521754204</v>
      </c>
      <c r="DB68" s="62">
        <f>VLOOKUP($B68,RD_15[#All],DB$2,0)/DB$1</f>
        <v>3.0341614906832297</v>
      </c>
      <c r="DC68" s="62">
        <f>VLOOKUP($B68,RD_15[#All],DC$2,0)/DC$1</f>
        <v>3.1387163561076603</v>
      </c>
      <c r="DD68" s="62">
        <f>VLOOKUP($B68,RD_15[#All],DD$2,0)/DD$1</f>
        <v>2.9930986887508624</v>
      </c>
      <c r="DE68" s="62">
        <f>VLOOKUP($B68,RD_15[#All],DE$2,0)/DE$1</f>
        <v>3.0503795721187026</v>
      </c>
      <c r="DF68" s="62">
        <f>VLOOKUP($B68,RD_15[#All],DF$2,0)/DF$1</f>
        <v>2.9879227053140096</v>
      </c>
      <c r="DG68" s="62">
        <f>VLOOKUP($B68,RD_15[#All],DG$2,0)/DG$1</f>
        <v>2.9510006901311248</v>
      </c>
      <c r="DH68" s="62">
        <f>VLOOKUP($B68,RD_15[#All],DH$2,0)/DH$1</f>
        <v>3.0683229813664599</v>
      </c>
      <c r="DI68" s="62">
        <f>VLOOKUP($B68,RD_15[#All],DI$2,0)/DI$1</f>
        <v>3.0583160800552101</v>
      </c>
      <c r="DJ68" s="62">
        <f>VLOOKUP($B68,RD_15[#All],DJ$2,0)/DJ$1</f>
        <v>3.0779848171152517</v>
      </c>
      <c r="DK68" s="62">
        <f>VLOOKUP($B68,RD_15[#All],DK$2,0)/DK$1</f>
        <v>3.0536659108087676</v>
      </c>
      <c r="DL68" s="62">
        <f>VLOOKUP($B68,RD_15[#All],DL$2,0)/DL$1</f>
        <v>3.0263347763347763</v>
      </c>
      <c r="DM68" s="62">
        <f>VLOOKUP($B68,RD_15[#All],DM$2,0)/DM$1</f>
        <v>2.9634230503795718</v>
      </c>
      <c r="DN68" s="62">
        <f>VLOOKUP($B68,RD_15[#All],DN$2,0)/DN$1</f>
        <v>2.9365079365079363</v>
      </c>
      <c r="DO68" s="62">
        <f>VLOOKUP($B68,RD_15[#All],DO$2,0)/DO$1</f>
        <v>3.0196687370600412</v>
      </c>
      <c r="DP68" s="62">
        <f>VLOOKUP($B68,RD_15[#All],DP$2,0)/DP$1</f>
        <v>3.0414078674948239</v>
      </c>
      <c r="DQ68" s="62">
        <f>VLOOKUP($B68,RD_15[#All],DQ$2,0)/DQ$1</f>
        <v>2.9906832298136647</v>
      </c>
      <c r="DR68" s="62">
        <f>VLOOKUP($B68,RD_15[#All],DR$2,0)/DR$1</f>
        <v>3.0258799171842647</v>
      </c>
      <c r="DS68" s="62">
        <f>VLOOKUP($B68,RD_15[#All],DS$2,0)/DS$1</f>
        <v>2.9975845410628019</v>
      </c>
      <c r="DT68" s="62">
        <f>VLOOKUP($B68,RD_15[#All],DT$2,0)/DT$1</f>
        <v>3.0324361628709453</v>
      </c>
      <c r="DU68" s="62">
        <f>VLOOKUP($B68,RD_15[#All],DU$2,0)/DU$1</f>
        <v>2.9956709956709959</v>
      </c>
      <c r="DV68" s="62">
        <f>VLOOKUP($B68,RD_15[#All],DV$2,0)/DV$1</f>
        <v>3.0202020202020203</v>
      </c>
      <c r="DW68" s="62">
        <f>VLOOKUP($B68,RD_15[#All],DW$2,0)/DW$1</f>
        <v>3.0503795721187026</v>
      </c>
      <c r="DX68" s="62">
        <f>VLOOKUP($B68,RD_15[#All],DX$2,0)/DX$1</f>
        <v>3.0427881297446513</v>
      </c>
      <c r="DY68" s="62">
        <f>VLOOKUP($B68,RD_15[#All],DY$2,0)/DY$1</f>
        <v>2.9720496894409933</v>
      </c>
      <c r="DZ68" s="62">
        <f>VLOOKUP($B68,RD_15[#All],DZ$2,0)/DZ$1</f>
        <v>3.0458937198067635</v>
      </c>
      <c r="EA68" s="62">
        <f>VLOOKUP($B68,RD_15[#All],EA$2,0)/EA$1</f>
        <v>3.0041407867494825</v>
      </c>
      <c r="EB68" s="62">
        <f>VLOOKUP($B68,RD_15[#All],EB$2,0)/EB$1</f>
        <v>3.0069013112491372</v>
      </c>
      <c r="EC68" s="62">
        <f>VLOOKUP($B68,RD_15[#All],EC$2,0)/EC$1</f>
        <v>2.9861973775017252</v>
      </c>
      <c r="ED68" s="62">
        <f>VLOOKUP($B68,RD_15[#All],ED$2,0)/ED$1</f>
        <v>3.010351966873706</v>
      </c>
      <c r="EE68" s="62">
        <f>VLOOKUP($B68,RD_15[#All],EE$2,0)/EE$1</f>
        <v>3.0272601794340921</v>
      </c>
      <c r="EF68" s="62">
        <f>VLOOKUP($B68,RD_15[#All],EF$2,0)/EF$1</f>
        <v>3.0500345065562455</v>
      </c>
      <c r="EG68" s="62">
        <f>VLOOKUP($B68,RD_15[#All],EG$2,0)/EG$1</f>
        <v>2.9948240165631468</v>
      </c>
      <c r="EH68" s="62">
        <f>VLOOKUP($B68,RD_15[#All],EH$2,0)/EH$1</f>
        <v>3.0465838509316767</v>
      </c>
      <c r="EI68" s="62">
        <f>VLOOKUP($B68,RD_15[#All],EI$2,0)/EI$1</f>
        <v>3.0707070707070709</v>
      </c>
      <c r="EJ68" s="62">
        <f>VLOOKUP($B68,RD_15[#All],EJ$2,0)/EJ$1</f>
        <v>3.0665976535541755</v>
      </c>
      <c r="EK68" s="62">
        <f>VLOOKUP($B68,RD_15[#All],EK$2,0)/EK$1</f>
        <v>2.7936507936507935</v>
      </c>
      <c r="EL68" s="62">
        <f>VLOOKUP($B68,RD_15[#All],EL$2,0)/EL$1</f>
        <v>3.1090407177363697</v>
      </c>
      <c r="EM68" s="62">
        <f>VLOOKUP($B68,RD_15[#All],EM$2,0)/EM$1</f>
        <v>2.9855072463768115</v>
      </c>
      <c r="EN68" s="62">
        <f>VLOOKUP($B68,RD_15[#All],EN$2,0)/EN$1</f>
        <v>3.0200138026224983</v>
      </c>
      <c r="EO68" s="62">
        <f>VLOOKUP($B68,RD_15[#All],EO$2,0)/EO$1</f>
        <v>3.0376121463077981</v>
      </c>
      <c r="EP68" s="62">
        <f>VLOOKUP($B68,RD_15[#All],EP$2,0)/EP$1</f>
        <v>3.0141476880607314</v>
      </c>
      <c r="EQ68" s="62">
        <f>VLOOKUP($B68,RD_15[#All],EQ$2,0)/EQ$1</f>
        <v>3.0144927536231885</v>
      </c>
      <c r="ER68" s="62">
        <f>VLOOKUP($B68,RD_15[#All],ER$2,0)/ER$1</f>
        <v>3.0507246376811592</v>
      </c>
      <c r="ES68" s="62">
        <f>VLOOKUP($B68,RD_15[#All],ES$2,0)/ES$1</f>
        <v>2.8605935127674256</v>
      </c>
      <c r="ET68" s="62">
        <f>VLOOKUP($B68,RD_15[#All],ET$2,0)/ET$1</f>
        <v>3.0472582972582973</v>
      </c>
      <c r="EU68" s="62">
        <f>VLOOKUP($B68,RD_15[#All],EU$2,0)/EU$1</f>
        <v>3.0403439153439153</v>
      </c>
      <c r="EV68" s="62">
        <f>VLOOKUP($B68,RD_15[#All],EV$2,0)/EV$1</f>
        <v>2.979076479076479</v>
      </c>
      <c r="EW68" s="62">
        <f>VLOOKUP($B68,RD_15[#All],EW$2,0)/EW$1</f>
        <v>3.0242063492063491</v>
      </c>
      <c r="EX68" s="62">
        <f>VLOOKUP($B68,RD_15[#All],EX$2,0)/EX$1</f>
        <v>3.0489993098688752</v>
      </c>
      <c r="EY68" s="62">
        <f>VLOOKUP($B68,RD_15[#All],EY$2,0)/EY$1</f>
        <v>3.1031746031746028</v>
      </c>
      <c r="EZ68" s="62">
        <f>VLOOKUP($B68,RD_15[#All],EZ$2,0)/EZ$1</f>
        <v>3.0265700483091789</v>
      </c>
      <c r="FA68" s="62">
        <f>VLOOKUP($B68,RD_15[#All],FA$2,0)/FA$1</f>
        <v>3.0410628019323669</v>
      </c>
      <c r="FB68" s="62">
        <f>VLOOKUP($B68,RD_15[#All],FB$2,0)/FB$1</f>
        <v>3.0089717046238786</v>
      </c>
      <c r="FC68" s="62">
        <f>VLOOKUP($B68,RD_15[#All],FC$2,0)/FC$1</f>
        <v>3.0400276052449966</v>
      </c>
      <c r="FD68" s="62">
        <f>VLOOKUP($B68,RD_15[#All],FD$2,0)/FD$1</f>
        <v>2.9534161490683228</v>
      </c>
      <c r="FE68" s="62">
        <f>VLOOKUP($B68,RD_15[#All],FE$2,0)/FE$1</f>
        <v>3.0358868184955137</v>
      </c>
      <c r="FF68" s="62">
        <f>VLOOKUP($B68,RD_15[#All],FF$2,0)/FF$1</f>
        <v>2.9965493443754312</v>
      </c>
      <c r="FG68" s="202">
        <f>VLOOKUP($B68,RD_15[#All],FG$2,0)/FG$1</f>
        <v>3.0134575569358177</v>
      </c>
      <c r="FH68" s="62">
        <f>VLOOKUP($B68,RD_15[#All],FH$2,0)/FH$1</f>
        <v>3.0151828847481017</v>
      </c>
      <c r="FI68" s="62">
        <f>VLOOKUP($B68,RD_15[#All],FI$2,0)/FI$1</f>
        <v>2.9616977225672874</v>
      </c>
      <c r="FJ68" s="62">
        <f>VLOOKUP($B68,RD_15[#All],FJ$2,0)/FJ$1</f>
        <v>3.0648148148148149</v>
      </c>
      <c r="FK68" s="62">
        <f>VLOOKUP($B68,RD_15[#All],FK$2,0)/FK$1</f>
        <v>3.0983436853002067</v>
      </c>
      <c r="FL68" s="62">
        <f>VLOOKUP($B68,RD_15[#All],FL$2,0)/FL$1</f>
        <v>3.0093795093795097</v>
      </c>
      <c r="FM68" s="62">
        <f>VLOOKUP($B68,RD_15[#All],FM$2,0)/FM$1</f>
        <v>2.9323507180650035</v>
      </c>
      <c r="FN68" s="62">
        <f>VLOOKUP($B68,RD_15[#All],FN$2,0)/FN$1</f>
        <v>2.9886621315192738</v>
      </c>
      <c r="FO68" s="62">
        <f>VLOOKUP($B68,RD_15[#All],FO$2,0)/FO$1</f>
        <v>2.9686318972033257</v>
      </c>
      <c r="FP68" s="62">
        <f>VLOOKUP($B68,RD_15[#All],FP$2,0)/FP$1</f>
        <v>2.9731670445956158</v>
      </c>
      <c r="FQ68" s="62">
        <f>VLOOKUP($B68,RD_15[#All],FQ$2,0)/FQ$1</f>
        <v>2.9795918367346936</v>
      </c>
      <c r="FR68" s="62">
        <f>VLOOKUP($B68,RD_15[#All],FR$2,0)/FR$1</f>
        <v>2.9773242630385481</v>
      </c>
      <c r="FS68" s="62">
        <f>VLOOKUP($B68,RD_15[#All],FS$2,0)/FS$1</f>
        <v>2.9807256235827664</v>
      </c>
      <c r="FT68" s="62">
        <f>VLOOKUP($B68,RD_15[#All],FT$2,0)/FT$1</f>
        <v>3.0170068027210881</v>
      </c>
      <c r="FU68" s="62">
        <f>VLOOKUP($B68,RD_15[#All],FU$2,0)/FU$1</f>
        <v>3.0328798185941039</v>
      </c>
      <c r="FV68" s="62">
        <f>VLOOKUP($B68,RD_15[#All],FV$2,0)/FV$1</f>
        <v>3.0030234315948601</v>
      </c>
      <c r="FW68" s="62">
        <f>VLOOKUP($B68,RD_15[#All],FW$2,0)/FW$1</f>
        <v>3.0098261526832952</v>
      </c>
      <c r="FX68" s="62">
        <f>VLOOKUP($B68,RD_15[#All],FX$2,0)/FX$1</f>
        <v>3.0238095238095237</v>
      </c>
      <c r="FY68" s="62">
        <f>VLOOKUP($B68,RD_15[#All],FY$2,0)/FY$1</f>
        <v>3.0385487528344668</v>
      </c>
      <c r="FZ68" s="62">
        <f>VLOOKUP($B68,RD_15[#All],FZ$2,0)/FZ$1</f>
        <v>2.9928571428571429</v>
      </c>
      <c r="GA68" s="62">
        <f>VLOOKUP($B68,RD_15[#All],GA$2,0)/GA$1</f>
        <v>3.0233686067019403</v>
      </c>
      <c r="GB68" s="62">
        <f>VLOOKUP($B68,RD_15[#All],GB$2,0)/GB$1</f>
        <v>2.9350649350649354</v>
      </c>
      <c r="GC68" s="62">
        <f>VLOOKUP($B68,RD_15[#All],GC$2,0)/GC$1</f>
        <v>3.0321239606953889</v>
      </c>
      <c r="GD68" s="62">
        <f>VLOOKUP($B68,RD_15[#All],GD$2,0)/GD$1</f>
        <v>3.0075585789871502</v>
      </c>
      <c r="GE68" s="62">
        <f>VLOOKUP($B68,RD_15[#All],GE$2,0)/GE$1</f>
        <v>3.0400604686318968</v>
      </c>
      <c r="GF68" s="62">
        <f>VLOOKUP($B68,RD_15[#All],GF$2,0)/GF$1</f>
        <v>3.0222978080120937</v>
      </c>
      <c r="GG68" s="62">
        <f>VLOOKUP($B68,RD_15[#All],GG$2,0)/GG$1</f>
        <v>2.9928193499622067</v>
      </c>
      <c r="GH68" s="62">
        <f>VLOOKUP($B68,RD_15[#All],GH$2,0)/GH$1</f>
        <v>3.0260770975056688</v>
      </c>
      <c r="GI68" s="62">
        <f>VLOOKUP($B68,RD_15[#All],GI$2,0)/GI$1</f>
        <v>2.9863945578231292</v>
      </c>
      <c r="GJ68" s="62">
        <f>VLOOKUP($B68,RD_15[#All],GJ$2,0)/GJ$1</f>
        <v>3.021919879062736</v>
      </c>
      <c r="GK68" s="62">
        <f>VLOOKUP($B68,RD_15[#All],GK$2,0)/GK$1</f>
        <v>2.946334089191232</v>
      </c>
      <c r="GL68" s="62">
        <f>VLOOKUP($B68,RD_15[#All],GL$2,0)/GL$1</f>
        <v>3.0253212396069538</v>
      </c>
      <c r="GM68" s="62">
        <f>VLOOKUP($B68,RD_15[#All],GM$2,0)/GM$1</f>
        <v>2.9701436130007557</v>
      </c>
      <c r="GN68" s="62">
        <f>VLOOKUP($B68,RD_15[#All],GN$2,0)/GN$1</f>
        <v>3.0049130763416474</v>
      </c>
      <c r="GO68" s="62">
        <f>VLOOKUP($B68,RD_15[#All],GO$2,0)/GO$1</f>
        <v>3.0023809523809524</v>
      </c>
      <c r="GP68" s="62">
        <f>VLOOKUP($B68,RD_15[#All],GP$2,0)/GP$1</f>
        <v>2.9845238095238096</v>
      </c>
      <c r="GQ68" s="62">
        <f>VLOOKUP($B68,RD_15[#All],GQ$2,0)/GQ$1</f>
        <v>3.0126984126984131</v>
      </c>
      <c r="GR68" s="62">
        <f>VLOOKUP($B68,RD_15[#All],GR$2,0)/GR$1</f>
        <v>2.9516756535390076</v>
      </c>
      <c r="GS68" s="62">
        <f>VLOOKUP($B68,RD_15[#All],GS$2,0)/GS$1</f>
        <v>3.0304992087469427</v>
      </c>
      <c r="GT68" s="62">
        <f>VLOOKUP($B68,RD_15[#All],GT$2,0)/GT$1</f>
        <v>2.9886185243328098</v>
      </c>
      <c r="GU68" s="62">
        <f>VLOOKUP($B68,RD_15[#All],GU$2,0)/GU$1</f>
        <v>3.0115460818473729</v>
      </c>
      <c r="GV68" s="62">
        <f>VLOOKUP($B68,RD_15[#All],GV$2,0)/GV$1</f>
        <v>3.0212954747116236</v>
      </c>
      <c r="GW68" s="62">
        <f>VLOOKUP($B68,RD_15[#All],GW$2,0)/GW$1</f>
        <v>3.0485370051635114</v>
      </c>
      <c r="GX68" s="62">
        <f>VLOOKUP($B68,RD_15[#All],GX$2,0)/GX$1</f>
        <v>3.0085688121402407</v>
      </c>
      <c r="GY68" s="62">
        <f>VLOOKUP($B68,RD_15[#All],GY$2,0)/GY$1</f>
        <v>3.0506450071667466</v>
      </c>
      <c r="GZ68" s="62">
        <f>VLOOKUP($B68,RD_15[#All],GZ$2,0)/GZ$1</f>
        <v>3.0678178963893252</v>
      </c>
      <c r="HA68" s="62">
        <f>VLOOKUP($B68,RD_15[#All],HA$2,0)/HA$1</f>
        <v>3.0731690669578868</v>
      </c>
      <c r="HB68" s="62">
        <f>VLOOKUP($B68,RD_15[#All],HB$2,0)/HB$1</f>
        <v>2.9923647780790641</v>
      </c>
      <c r="HC68" s="62">
        <f>VLOOKUP($B68,RD_15[#All],HC$2,0)/HC$1</f>
        <v>3.0055658627087203</v>
      </c>
      <c r="HD68" s="62">
        <f>VLOOKUP($B68,RD_15[#All],HD$2,0)/HD$1</f>
        <v>2.8672348060103161</v>
      </c>
      <c r="HE68" s="62">
        <f>VLOOKUP($B68,RD_15[#All],HE$2,0)/HE$1</f>
        <v>2.5117739403453689</v>
      </c>
      <c r="HF68" s="62">
        <f>VLOOKUP($B68,RD_15[#All],HF$2,0)/HF$1</f>
        <v>3.0135610246107483</v>
      </c>
      <c r="HG68" s="62">
        <f>VLOOKUP($B68,RD_15[#All],HG$2,0)/HG$1</f>
        <v>3.0209968602825747</v>
      </c>
      <c r="HH68" s="62">
        <f>VLOOKUP($B68,RD_15[#All],HH$2,0)/HH$1</f>
        <v>3.0215855572998427</v>
      </c>
      <c r="HI68" s="62">
        <f>VLOOKUP($B68,RD_15[#All],HI$2,0)/HI$1</f>
        <v>3.0341444270015696</v>
      </c>
      <c r="HJ68" s="62">
        <f>VLOOKUP($B68,RD_15[#All],HJ$2,0)/HJ$1</f>
        <v>3.0630630630630624</v>
      </c>
      <c r="HK68" s="62">
        <f>VLOOKUP($B68,RD_15[#All],HK$2,0)/HK$1</f>
        <v>3.0401553333884159</v>
      </c>
      <c r="HL68" s="62">
        <f>VLOOKUP($B68,RD_15[#All],HL$2,0)/HL$1</f>
        <v>3.0158730158730158</v>
      </c>
      <c r="HM68" s="62">
        <f>VLOOKUP($B68,RD_15[#All],HM$2,0)/HM$1</f>
        <v>2.9788069073783361</v>
      </c>
      <c r="HN68" s="62">
        <f>VLOOKUP($B68,RD_15[#All],HN$2,0)/HN$1</f>
        <v>2.8850703114732554</v>
      </c>
      <c r="HO68" s="62">
        <f>VLOOKUP($B68,RD_15[#All],HO$2,0)/HO$1</f>
        <v>3.0007228282297276</v>
      </c>
      <c r="HP68" s="62">
        <f>VLOOKUP($B68,RD_15[#All],HP$2,0)/HP$1</f>
        <v>2.9492981765709034</v>
      </c>
      <c r="HQ68" s="62">
        <f>VLOOKUP($B68,RD_15[#All],HQ$2,0)/HQ$1</f>
        <v>2.8970800052376586</v>
      </c>
      <c r="HR68" s="62">
        <f>VLOOKUP($B68,RD_15[#All],HR$2,0)/HR$1</f>
        <v>2.8981372163190344</v>
      </c>
      <c r="HS68" s="62">
        <f>VLOOKUP($B68,RD_15[#All],HS$2,0)/HS$1</f>
        <v>2.9731535471331392</v>
      </c>
      <c r="HT68" s="62">
        <f>VLOOKUP($B68,RD_15[#All],HT$2,0)/HT$1</f>
        <v>2.9234542481681101</v>
      </c>
      <c r="HU68" s="62">
        <f>VLOOKUP($B68,RD_15[#All],HU$2,0)/HU$1</f>
        <v>2.9659626088197517</v>
      </c>
      <c r="HV68" s="62">
        <f>VLOOKUP($B68,RD_15[#All],HV$2,0)/HV$1</f>
        <v>2.9805908377336952</v>
      </c>
      <c r="HW68" s="62">
        <f>VLOOKUP($B68,RD_15[#All],HW$2,0)/HW$1</f>
        <v>2.9960753532182101</v>
      </c>
      <c r="HX68" s="62">
        <f>VLOOKUP($B68,RD_15[#All],HX$2,0)/HX$1</f>
        <v>2.9905808477237046</v>
      </c>
      <c r="HY68" s="62">
        <f>VLOOKUP($B68,RD_15[#All],HY$2,0)/HY$1</f>
        <v>2.8787284144426999</v>
      </c>
      <c r="HZ68" s="62">
        <f>VLOOKUP($B68,RD_15[#All],HZ$2,0)/HZ$1</f>
        <v>2.9778724676683859</v>
      </c>
      <c r="IA68" s="62">
        <f>VLOOKUP($B68,RD_15[#All],IA$2,0)/IA$1</f>
        <v>3.0168759811616956</v>
      </c>
      <c r="IB68" s="62">
        <f>VLOOKUP($B68,RD_15[#All],IB$2,0)/IB$1</f>
        <v>2.9449801898781489</v>
      </c>
      <c r="IC68" s="62">
        <f>VLOOKUP($B68,RD_15[#All],IC$2,0)/IC$1</f>
        <v>3.0282574568288854</v>
      </c>
      <c r="ID68" s="62">
        <f>VLOOKUP($B68,RD_15[#All],ID$2,0)/ID$1</f>
        <v>2.9874411302982731</v>
      </c>
      <c r="IE68" s="62">
        <f>VLOOKUP($B68,RD_15[#All],IE$2,0)/IE$1</f>
        <v>2.9909733124018838</v>
      </c>
      <c r="IF68" s="62">
        <f>VLOOKUP($B68,RD_15[#All],IF$2,0)/IF$1</f>
        <v>2.9701726844583982</v>
      </c>
      <c r="IG68" s="62">
        <f>VLOOKUP($B68,RD_15[#All],IG$2,0)/IG$1</f>
        <v>2.9274127233310905</v>
      </c>
      <c r="IH68" s="62">
        <f>VLOOKUP($B68,RD_15[#All],IH$2,0)/IH$1</f>
        <v>2.9419899828063092</v>
      </c>
      <c r="II68" s="62">
        <f>VLOOKUP($B68,RD_15[#All],II$2,0)/II$1</f>
        <v>2.9031172908723928</v>
      </c>
      <c r="IJ68" s="62">
        <f>VLOOKUP($B68,RD_15[#All],IJ$2,0)/IJ$1</f>
        <v>2.9397473275024293</v>
      </c>
      <c r="IK68" s="62">
        <f>VLOOKUP($B68,RD_15[#All],IK$2,0)/IK$1</f>
        <v>3.0341444270015696</v>
      </c>
      <c r="IL68" s="62">
        <f>VLOOKUP($B68,RD_15[#All],IL$2,0)/IL$1</f>
        <v>3.0259026687598114</v>
      </c>
      <c r="IM68" s="62">
        <f>VLOOKUP($B68,RD_15[#All],IM$2,0)/IM$1</f>
        <v>2.9595761381475665</v>
      </c>
      <c r="IN68" s="62">
        <f>VLOOKUP($B68,RD_15[#All],IN$2,0)/IN$1</f>
        <v>2.9588098975854078</v>
      </c>
      <c r="IO68" s="62">
        <f>VLOOKUP($B68,RD_15[#All],IO$2,0)/IO$1</f>
        <v>2.9831240188383044</v>
      </c>
      <c r="IP68" s="62">
        <f>VLOOKUP($B68,RD_15[#All],IP$2,0)/IP$1</f>
        <v>2.9475966210660087</v>
      </c>
      <c r="IQ68" s="62">
        <f>VLOOKUP($B68,RD_15[#All],IQ$2,0)/IQ$1</f>
        <v>2.964285714285714</v>
      </c>
      <c r="IR68" s="62">
        <f>VLOOKUP($B68,RD_15[#All],IR$2,0)/IR$1</f>
        <v>2.9494655004859087</v>
      </c>
      <c r="IS68" s="62">
        <f>VLOOKUP($B68,RD_15[#All],IS$2,0)/IS$1</f>
        <v>2.9625476564252073</v>
      </c>
      <c r="IT68" s="62">
        <f>VLOOKUP($B68,RD_15[#All],IT$2,0)/IT$1</f>
        <v>2.9307767062869101</v>
      </c>
      <c r="IU68" s="62">
        <f>VLOOKUP($B68,RD_15[#All],IU$2,0)/IU$1</f>
        <v>2.9629214323091873</v>
      </c>
      <c r="IV68" s="62">
        <f>VLOOKUP($B68,RD_15[#All],IV$2,0)/IV$1</f>
        <v>2.9580623458174475</v>
      </c>
      <c r="IW68" s="62">
        <f>VLOOKUP($B68,RD_15[#All],IW$2,0)/IW$1</f>
        <v>2.9158256709277115</v>
      </c>
      <c r="IX68" s="62">
        <f>VLOOKUP($B68,RD_15[#All],IX$2,0)/IX$1</f>
        <v>2.9461015175300891</v>
      </c>
      <c r="IY68" s="62">
        <f>VLOOKUP($B68,RD_15[#All],IY$2,0)/IY$1</f>
        <v>2.9483441728339685</v>
      </c>
      <c r="IZ68" s="62">
        <f>VLOOKUP($B68,RD_15[#All],IZ$2,0)/IZ$1</f>
        <v>2.9909376337947768</v>
      </c>
      <c r="JA68" s="62">
        <f>VLOOKUP($B68,RD_15[#All],JA$2,0)/JA$1</f>
        <v>2.9394291177273968</v>
      </c>
      <c r="JB68" s="62">
        <f>VLOOKUP($B68,RD_15[#All],JB$2,0)/JB$1</f>
        <v>3.0001365094532799</v>
      </c>
      <c r="JC68" s="62">
        <f>VLOOKUP($B68,RD_15[#All],JC$2,0)/JC$1</f>
        <v>2.9833404833404829</v>
      </c>
      <c r="JD68" s="62">
        <f>VLOOKUP($B68,RD_15[#All],JD$2,0)/JD$1</f>
        <v>3.0333242283529089</v>
      </c>
      <c r="JE68" s="62">
        <f>VLOOKUP($B68,RD_15[#All],JE$2,0)/JE$1</f>
        <v>3.043563579277865</v>
      </c>
      <c r="JF68" s="62">
        <f>VLOOKUP($B68,RD_15[#All],JF$2,0)/JF$1</f>
        <v>2.9884035165737348</v>
      </c>
      <c r="JG68" s="62">
        <f>VLOOKUP($B68,RD_15[#All],JG$2,0)/JG$1</f>
        <v>3.0232160563476596</v>
      </c>
      <c r="JH68" s="62">
        <f>VLOOKUP($B68,RD_15[#All],JH$2,0)/JH$1</f>
        <v>3.032324818039104</v>
      </c>
      <c r="JI68" s="62">
        <f>VLOOKUP($B68,RD_15[#All],JI$2,0)/JI$1</f>
        <v>3.024708211043615</v>
      </c>
      <c r="JJ68" s="62">
        <f>VLOOKUP($B68,RD_15[#All],JJ$2,0)/JJ$1</f>
        <v>3.0202716538120269</v>
      </c>
      <c r="JK68" s="62">
        <f>VLOOKUP($B68,RD_15[#All],JK$2,0)/JK$1</f>
        <v>3.032324818039104</v>
      </c>
      <c r="JL68" s="62">
        <f>VLOOKUP($B68,RD_15[#All],JL$2,0)/JL$1</f>
        <v>3.0478597689075633</v>
      </c>
      <c r="JM68" s="62">
        <f>VLOOKUP($B68,RD_15[#All],JM$2,0)/JM$1</f>
        <v>2.9690978132774646</v>
      </c>
      <c r="JN68" s="62">
        <f>VLOOKUP($B68,RD_15[#All],JN$2,0)/JN$1</f>
        <v>2.9709260588657571</v>
      </c>
      <c r="JO68" s="62">
        <f>VLOOKUP($B68,RD_15[#All],JO$2,0)/JO$1</f>
        <v>3.0182008642136964</v>
      </c>
      <c r="JP68" s="62">
        <f>VLOOKUP($B68,RD_15[#All],JP$2,0)/JP$1</f>
        <v>2.9810962846677134</v>
      </c>
      <c r="JQ68" s="62">
        <f>VLOOKUP($B68,RD_15[#All],JQ$2,0)/JQ$1</f>
        <v>3.0154369440083726</v>
      </c>
      <c r="JR68" s="62">
        <f>VLOOKUP($B68,RD_15[#All],JR$2,0)/JR$1</f>
        <v>3.0184894470608761</v>
      </c>
      <c r="JS68" s="62">
        <f>VLOOKUP($B68,RD_15[#All],JS$2,0)/JS$1</f>
        <v>3.0055968875844656</v>
      </c>
      <c r="JT68" s="62">
        <f>VLOOKUP($B68,RD_15[#All],JT$2,0)/JT$1</f>
        <v>3.0426340576716515</v>
      </c>
      <c r="JU68" s="62">
        <f>VLOOKUP($B68,RD_15[#All],JU$2,0)/JU$1</f>
        <v>3.010917653774797</v>
      </c>
      <c r="JV68" s="62">
        <f>VLOOKUP($B68,RD_15[#All],JV$2,0)/JV$1</f>
        <v>2.9614512471655328</v>
      </c>
      <c r="JW68" s="62">
        <f>VLOOKUP($B68,RD_15[#All],JW$2,0)/JW$1</f>
        <v>2.9482237339380193</v>
      </c>
      <c r="JX68" s="62">
        <f>VLOOKUP($B68,RD_15[#All],JX$2,0)/JX$1</f>
        <v>2.9410430839002268</v>
      </c>
      <c r="JY68" s="62">
        <f>VLOOKUP($B68,RD_15[#All],JY$2,0)/JY$1</f>
        <v>2.9550264550264549</v>
      </c>
      <c r="JZ68" s="62">
        <f>VLOOKUP($B68,RD_15[#All],JZ$2,0)/JZ$1</f>
        <v>2.885487528344671</v>
      </c>
      <c r="KA68" s="62">
        <f>VLOOKUP($B68,RD_15[#All],KA$2,0)/KA$1</f>
        <v>2.9138321995464849</v>
      </c>
      <c r="KB68" s="62">
        <f>VLOOKUP($B68,RD_15[#All],KB$2,0)/KB$1</f>
        <v>2.9656084656084656</v>
      </c>
      <c r="KC68" s="62">
        <f>VLOOKUP($B68,RD_15[#All],KC$2,0)/KC$1</f>
        <v>2.9281934996220707</v>
      </c>
      <c r="KD68" s="62">
        <f>VLOOKUP($B68,RD_15[#All],KD$2,0)/KD$1</f>
        <v>2.8960695389266813</v>
      </c>
      <c r="KE68" s="62">
        <f>VLOOKUP($B68,RD_15[#All],KE$2,0)/KE$1</f>
        <v>3.0011337868480723</v>
      </c>
      <c r="KF68" s="62">
        <f>VLOOKUP($B68,RD_15[#All],KF$2,0)/KF$1</f>
        <v>2.9868875086266389</v>
      </c>
      <c r="KG68" s="62">
        <f>VLOOKUP($B68,RD_15[#All],KG$2,0)/KG$1</f>
        <v>2.9667422524565379</v>
      </c>
      <c r="KH68" s="62">
        <f>VLOOKUP($B68,RD_15[#All],KH$2,0)/KH$1</f>
        <v>2.9894179894179893</v>
      </c>
      <c r="KI68" s="62">
        <f>VLOOKUP($B68,RD_15[#All],KI$2,0)/KI$1</f>
        <v>2.986904761904762</v>
      </c>
      <c r="KJ68" s="62">
        <f>VLOOKUP($B68,RD_15[#All],KJ$2,0)/KJ$1</f>
        <v>2.9480158730158728</v>
      </c>
      <c r="KK68" s="62">
        <f>VLOOKUP($B68,RD_15[#All],KK$2,0)/KK$1</f>
        <v>2.9373015873015875</v>
      </c>
      <c r="KL68" s="62">
        <f>VLOOKUP($B68,RD_15[#All],KL$2,0)/KL$1</f>
        <v>2.951674277016743</v>
      </c>
      <c r="KM68" s="62">
        <f>VLOOKUP($B68,RD_15[#All],KM$2,0)/KM$1</f>
        <v>2.9699391171993912</v>
      </c>
      <c r="KN68" s="62">
        <f>VLOOKUP($B68,RD_15[#All],KN$2,0)/KN$1</f>
        <v>2.9605612438376947</v>
      </c>
      <c r="KO68" s="62">
        <f>VLOOKUP($B68,RD_15[#All],KO$2,0)/KO$1</f>
        <v>2.9632157755024648</v>
      </c>
      <c r="KP68" s="62">
        <f>VLOOKUP($B68,RD_15[#All],KP$2,0)/KP$1</f>
        <v>2.9605612438376947</v>
      </c>
      <c r="KQ68" s="62">
        <f>VLOOKUP($B68,RD_15[#All],KQ$2,0)/KQ$1</f>
        <v>3.0356524749048117</v>
      </c>
      <c r="KR68" s="62">
        <f>VLOOKUP($B68,RD_15[#All],KR$2,0)/KR$1</f>
        <v>2.9416003033750475</v>
      </c>
      <c r="KS68" s="62">
        <f>VLOOKUP($B68,RD_15[#All],KS$2,0)/KS$1</f>
        <v>2.9378081152825182</v>
      </c>
      <c r="KT68" s="62">
        <f>VLOOKUP($B68,RD_15[#All],KT$2,0)/KT$1</f>
        <v>2.9810390595373533</v>
      </c>
      <c r="KU68" s="62">
        <f>VLOOKUP($B68,RD_15[#All],KU$2,0)/KU$1</f>
        <v>2.9544937428896474</v>
      </c>
      <c r="KV68" s="62">
        <f>VLOOKUP($B68,RD_15[#All],KV$2,0)/KV$1</f>
        <v>2.9735849056603776</v>
      </c>
      <c r="KW68" s="62">
        <f>VLOOKUP($B68,RD_15[#All],KW$2,0)/KW$1</f>
        <v>2.9734546833522946</v>
      </c>
      <c r="KX68" s="62">
        <f>VLOOKUP($B68,RD_15[#All],KX$2,0)/KX$1</f>
        <v>3.0018896447467873</v>
      </c>
      <c r="KY68" s="62">
        <f>VLOOKUP($B68,RD_15[#All],KY$2,0)/KY$1</f>
        <v>2.9964285714285714</v>
      </c>
      <c r="KZ68" s="62">
        <f>VLOOKUP($B68,RD_15[#All],KZ$2,0)/KZ$1</f>
        <v>2.9595238095238092</v>
      </c>
      <c r="LA68" s="62">
        <f>VLOOKUP($B68,RD_15[#All],LA$2,0)/LA$1</f>
        <v>2.9175824175824174</v>
      </c>
      <c r="LB68" s="62">
        <f>VLOOKUP($B68,RD_15[#All],LB$2,0)/LB$1</f>
        <v>2.914818101153505</v>
      </c>
      <c r="LC68" s="62">
        <f>VLOOKUP($B68,RD_15[#All],LC$2,0)/LC$1</f>
        <v>2.9892857142857143</v>
      </c>
      <c r="LD68" s="62">
        <f>VLOOKUP($B68,RD_15[#All],LD$2,0)/LD$1</f>
        <v>2.9539508110936676</v>
      </c>
      <c r="LE68" s="62">
        <f>VLOOKUP($B68,RD_15[#All],LE$2,0)/LE$1</f>
        <v>2.938999775734469</v>
      </c>
      <c r="LF68" s="62">
        <f>VLOOKUP($B68,RD_15[#All],LF$2,0)/LF$1</f>
        <v>2.9251700680272106</v>
      </c>
      <c r="LG68" s="62">
        <f>VLOOKUP($B68,RD_15[#All],LG$2,0)/LG$1</f>
        <v>2.9464285714285716</v>
      </c>
      <c r="LH68" s="62">
        <f>VLOOKUP($B68,RD_15[#All],LH$2,0)/LH$1</f>
        <v>2.8972155663884984</v>
      </c>
      <c r="LI68" s="62">
        <f>VLOOKUP($B68,RD_15[#All],LI$2,0)/LI$1</f>
        <v>2.875457875457875</v>
      </c>
      <c r="LJ68" s="62">
        <f>VLOOKUP($B68,RD_15[#All],LJ$2,0)/LJ$1</f>
        <v>2.9224347081489941</v>
      </c>
      <c r="LK68" s="62">
        <f>VLOOKUP($B68,RD_15[#All],LK$2,0)/LK$1</f>
        <v>2.9046310832025117</v>
      </c>
      <c r="LL68" s="62">
        <f>VLOOKUP($B68,RD_15[#All],LL$2,0)/LL$1</f>
        <v>2.9270015698587124</v>
      </c>
      <c r="LM68" s="62">
        <f>VLOOKUP($B68,RD_15[#All],LM$2,0)/LM$1</f>
        <v>2.9737609329446064</v>
      </c>
      <c r="LN68" s="62">
        <f>VLOOKUP($B68,RD_15[#All],LN$2,0)/LN$1</f>
        <v>2.9154518950437316</v>
      </c>
      <c r="LO68" s="62">
        <f>VLOOKUP($B68,RD_15[#All],LO$2,0)/LO$1</f>
        <v>2.9105928085519923</v>
      </c>
      <c r="LP68" s="62">
        <f>VLOOKUP($B68,RD_15[#All],LP$2,0)/LP$1</f>
        <v>2.9240487403752704</v>
      </c>
      <c r="LQ68" s="62">
        <f>VLOOKUP($B68,RD_15[#All],LQ$2,0)/LQ$1</f>
        <v>2.9161994468116919</v>
      </c>
      <c r="LR68" s="62">
        <f>VLOOKUP($B68,RD_15[#All],LR$2,0)/LR$1</f>
        <v>2.8821858413695147</v>
      </c>
      <c r="LS68" s="62">
        <f>VLOOKUP($B68,RD_15[#All],LS$2,0)/LS$1</f>
        <v>2.9899416544367683</v>
      </c>
      <c r="LT68" s="62">
        <f>VLOOKUP($B68,RD_15[#All],LT$2,0)/LT$1</f>
        <v>2.9054160125588693</v>
      </c>
      <c r="LU68" s="62">
        <f>VLOOKUP($B68,RD_15[#All],LU$2,0)/LU$1</f>
        <v>2.9321036106750391</v>
      </c>
      <c r="LV68" s="62">
        <f>VLOOKUP($B68,RD_15[#All],LV$2,0)/LV$1</f>
        <v>2.8795133437990583</v>
      </c>
      <c r="LW68" s="62">
        <f>VLOOKUP($B68,RD_15[#All],LW$2,0)/LW$1</f>
        <v>3.005494505494505</v>
      </c>
      <c r="LX68" s="62">
        <f>VLOOKUP($B68,RD_15[#All],LX$2,0)/LX$1</f>
        <v>2.9866562009419151</v>
      </c>
      <c r="LY68" s="62">
        <f>VLOOKUP($B68,RD_15[#All],LY$2,0)/LY$1</f>
        <v>2.945447409733124</v>
      </c>
      <c r="LZ68" s="62">
        <f>VLOOKUP($B68,RD_15[#All],LZ$2,0)/LZ$1</f>
        <v>2.9315242580548699</v>
      </c>
      <c r="MA68" s="62">
        <f>VLOOKUP($B68,RD_15[#All],MA$2,0)/MA$1</f>
        <v>2.9950661583314639</v>
      </c>
      <c r="MB68" s="62">
        <f>VLOOKUP($B68,RD_15[#All],MB$2,0)/MB$1</f>
        <v>2.9748822605965461</v>
      </c>
      <c r="MC68" s="62">
        <f>VLOOKUP($B68,RD_15[#All],MC$2,0)/MC$1</f>
        <v>2.8732152201539956</v>
      </c>
      <c r="MD68" s="62">
        <f>VLOOKUP($B68,RD_15[#All],MD$2,0)/MD$1</f>
        <v>2.9554459146295882</v>
      </c>
      <c r="ME68" s="62">
        <f>VLOOKUP($B68,RD_15[#All],ME$2,0)/ME$1</f>
        <v>2.9689018464528663</v>
      </c>
      <c r="MF68" s="62">
        <f>VLOOKUP($B68,RD_15[#All],MF$2,0)/MF$1</f>
        <v>2.9670329670329667</v>
      </c>
      <c r="MG68" s="62">
        <f>VLOOKUP($B68,RD_15[#All],MG$2,0)/MG$1</f>
        <v>2.9677805188009265</v>
      </c>
      <c r="MH68" s="62">
        <f>VLOOKUP($B68,RD_15[#All],MH$2,0)/MH$1</f>
        <v>3.0010465724751434</v>
      </c>
      <c r="MI68" s="62">
        <f>VLOOKUP($B68,RD_15[#All],MI$2,0)/MI$1</f>
        <v>2.9412424310383489</v>
      </c>
      <c r="MJ68" s="62">
        <f>VLOOKUP($B68,RD_15[#All],MJ$2,0)/MJ$1</f>
        <v>2.9744897959183669</v>
      </c>
      <c r="MK68" s="62">
        <f>VLOOKUP($B68,RD_15[#All],MK$2,0)/MK$1</f>
        <v>2.9631083202511772</v>
      </c>
      <c r="ML68" s="62">
        <f>VLOOKUP($B68,RD_15[#All],ML$2,0)/ML$1</f>
        <v>2.9950661583314639</v>
      </c>
      <c r="MM68" s="62">
        <f>VLOOKUP($B68,RD_15[#All],MM$2,0)/MM$1</f>
        <v>2.9472031727670824</v>
      </c>
      <c r="MN68" s="62">
        <f>VLOOKUP($B68,RD_15[#All],MN$2,0)/MN$1</f>
        <v>2.9693877551020407</v>
      </c>
      <c r="MO68" s="62">
        <f>VLOOKUP($B68,RD_15[#All],MO$2,0)/MO$1</f>
        <v>3.000784929356358</v>
      </c>
      <c r="MP68" s="62">
        <f>VLOOKUP($B68,RD_15[#All],MP$2,0)/MP$1</f>
        <v>2.9773797630940493</v>
      </c>
      <c r="MQ68" s="62">
        <f>VLOOKUP($B68,RD_15[#All],MQ$2,0)/MQ$1</f>
        <v>2.9689018464528663</v>
      </c>
      <c r="MR68" s="62">
        <f>VLOOKUP($B68,RD_15[#All],MR$2,0)/MR$1</f>
        <v>2.9767511400164457</v>
      </c>
      <c r="MS68" s="62">
        <f>VLOOKUP($B68,RD_15[#All],MS$2,0)/MS$1</f>
        <v>2.9897959183673466</v>
      </c>
      <c r="MT68" s="62">
        <f>VLOOKUP($B68,RD_15[#All],MT$2,0)/MT$1</f>
        <v>2.9912944198658487</v>
      </c>
      <c r="MU68" s="62">
        <f>VLOOKUP($B68,RD_15[#All],MU$2,0)/MU$1</f>
        <v>2.9954399342154443</v>
      </c>
      <c r="MV68" s="62">
        <f>VLOOKUP($B68,RD_15[#All],MV$2,0)/MV$1</f>
        <v>2.9862994148708437</v>
      </c>
      <c r="MW68" s="62">
        <f>VLOOKUP($B68,RD_15[#All],MW$2,0)/MW$1</f>
        <v>2.9485871271585555</v>
      </c>
      <c r="MX68" s="62">
        <f>VLOOKUP($B68,RD_15[#All],MX$2,0)/MX$1</f>
        <v>2.9782462435523658</v>
      </c>
      <c r="MY68" s="62">
        <f>VLOOKUP($B68,RD_15[#All],MY$2,0)/MY$1</f>
        <v>2.9497645211930927</v>
      </c>
      <c r="MZ68" s="62">
        <f>VLOOKUP($B68,RD_15[#All],MZ$2,0)/MZ$1</f>
        <v>2.9807692307692308</v>
      </c>
      <c r="NA68" s="62">
        <f>VLOOKUP($B68,RD_15[#All],NA$2,0)/NA$1</f>
        <v>2.9790134677352724</v>
      </c>
      <c r="NB68" s="62">
        <f>VLOOKUP($B68,RD_15[#All],NB$2,0)/NB$1</f>
        <v>3.0047095761381475</v>
      </c>
      <c r="NC68" s="62">
        <f>VLOOKUP($B68,RD_15[#All],NC$2,0)/NC$1</f>
        <v>3.0003924646781788</v>
      </c>
      <c r="ND68" s="62">
        <f>VLOOKUP($B68,RD_15[#All],ND$2,0)/ND$1</f>
        <v>3.0047095761381475</v>
      </c>
      <c r="NE68" s="62">
        <f>IFERROR(AVERAGEIF(Inv_SY_B20[[#This Row],[BLK1_INV1]:[BLK12_INV31]],"&gt;"&amp;0.1,Inv_SY_B20[[#This Row],[BLK1_INV1]:[BLK12_INV31]]),"")</f>
        <v>2.9530002485503677</v>
      </c>
    </row>
    <row r="69" spans="2:369" x14ac:dyDescent="0.35">
      <c r="B69" s="86">
        <f t="shared" ref="B69:B79" si="9">B68+1</f>
        <v>45810</v>
      </c>
      <c r="C69" s="62">
        <f>VLOOKUP($B69,RD_15[#All],C$2,0)/C$1</f>
        <v>2.5303030303030303</v>
      </c>
      <c r="D69" s="62">
        <f>VLOOKUP($B69,RD_15[#All],D$2,0)/D$1</f>
        <v>2.4673046251993616</v>
      </c>
      <c r="E69" s="62">
        <f>VLOOKUP($B69,RD_15[#All],E$2,0)/E$1</f>
        <v>2.5636363636363635</v>
      </c>
      <c r="F69" s="62">
        <f>VLOOKUP($B69,RD_15[#All],F$2,0)/F$1</f>
        <v>2.5583333333333331</v>
      </c>
      <c r="G69" s="62">
        <f>VLOOKUP($B69,RD_15[#All],G$2,0)/G$1</f>
        <v>2.5522727272727272</v>
      </c>
      <c r="H69" s="62">
        <f>VLOOKUP($B69,RD_15[#All],H$2,0)/H$1</f>
        <v>2.4305239179954445</v>
      </c>
      <c r="I69" s="62">
        <f>VLOOKUP($B69,RD_15[#All],I$2,0)/I$1</f>
        <v>2.6434583014537112</v>
      </c>
      <c r="J69" s="62">
        <f>VLOOKUP($B69,RD_15[#All],J$2,0)/J$1</f>
        <v>2.48030303030303</v>
      </c>
      <c r="K69" s="62">
        <f>VLOOKUP($B69,RD_15[#All],K$2,0)/K$1</f>
        <v>2.5840909090909094</v>
      </c>
      <c r="L69" s="62">
        <f>VLOOKUP($B69,RD_15[#All],L$2,0)/L$1</f>
        <v>2.5969696969696972</v>
      </c>
      <c r="M69" s="62">
        <f>VLOOKUP($B69,RD_15[#All],M$2,0)/M$1</f>
        <v>2.5984848484848486</v>
      </c>
      <c r="N69" s="62">
        <f>VLOOKUP($B69,RD_15[#All],N$2,0)/N$1</f>
        <v>2.5772727272727272</v>
      </c>
      <c r="O69" s="62">
        <f>VLOOKUP($B69,RD_15[#All],O$2,0)/O$1</f>
        <v>2.5886363636363634</v>
      </c>
      <c r="P69" s="62">
        <f>VLOOKUP($B69,RD_15[#All],P$2,0)/P$1</f>
        <v>2.5969696969696972</v>
      </c>
      <c r="Q69" s="62">
        <f>VLOOKUP($B69,RD_15[#All],Q$2,0)/Q$1</f>
        <v>2.625</v>
      </c>
      <c r="R69" s="62">
        <f>VLOOKUP($B69,RD_15[#All],R$2,0)/R$1</f>
        <v>2.6098484848484849</v>
      </c>
      <c r="S69" s="62">
        <f>VLOOKUP($B69,RD_15[#All],S$2,0)/S$1</f>
        <v>2.5717703349282295</v>
      </c>
      <c r="T69" s="62">
        <f>VLOOKUP($B69,RD_15[#All],T$2,0)/T$1</f>
        <v>2.6323763955342905</v>
      </c>
      <c r="U69" s="62">
        <f>VLOOKUP($B69,RD_15[#All],U$2,0)/U$1</f>
        <v>2.5984848484848486</v>
      </c>
      <c r="V69" s="62">
        <f>VLOOKUP($B69,RD_15[#All],V$2,0)/V$1</f>
        <v>2.6340909090909088</v>
      </c>
      <c r="W69" s="62">
        <f>VLOOKUP($B69,RD_15[#All],W$2,0)/W$1</f>
        <v>2.7159090909090908</v>
      </c>
      <c r="X69" s="62">
        <f>VLOOKUP($B69,RD_15[#All],X$2,0)/X$1</f>
        <v>2.6674242424242425</v>
      </c>
      <c r="Y69" s="62">
        <f>VLOOKUP($B69,RD_15[#All],Y$2,0)/Y$1</f>
        <v>2.7121212121212119</v>
      </c>
      <c r="Z69" s="62">
        <f>VLOOKUP($B69,RD_15[#All],Z$2,0)/Z$1</f>
        <v>2.7022727272727272</v>
      </c>
      <c r="AA69" s="62">
        <f>VLOOKUP($B69,RD_15[#All],AA$2,0)/AA$1</f>
        <v>2.6969696969696968</v>
      </c>
      <c r="AB69" s="62">
        <f>VLOOKUP($B69,RD_15[#All],AB$2,0)/AB$1</f>
        <v>2.6522727272727273</v>
      </c>
      <c r="AC69" s="62">
        <f>VLOOKUP($B69,RD_15[#All],AC$2,0)/AC$1</f>
        <v>2.6977272727272728</v>
      </c>
      <c r="AD69" s="62">
        <f>VLOOKUP($B69,RD_15[#All],AD$2,0)/AD$1</f>
        <v>2.665151515151515</v>
      </c>
      <c r="AE69" s="62">
        <f>VLOOKUP($B69,RD_15[#All],AE$2,0)/AE$1</f>
        <v>2.7348484848484849</v>
      </c>
      <c r="AF69" s="62">
        <f>VLOOKUP($B69,RD_15[#All],AF$2,0)/AF$1</f>
        <v>2.6992424242424242</v>
      </c>
      <c r="AG69" s="62">
        <f>VLOOKUP($B69,RD_15[#All],AG$2,0)/AG$1</f>
        <v>2.6772727272727272</v>
      </c>
      <c r="AH69" s="62">
        <f>VLOOKUP($B69,RD_15[#All],AH$2,0)/AH$1</f>
        <v>2.6856060606060606</v>
      </c>
      <c r="AI69" s="62">
        <f>VLOOKUP($B69,RD_15[#All],AI$2,0)/AI$1</f>
        <v>2.540151515151515</v>
      </c>
      <c r="AJ69" s="62">
        <f>VLOOKUP($B69,RD_15[#All],AJ$2,0)/AJ$1</f>
        <v>2.5239234449760763</v>
      </c>
      <c r="AK69" s="62">
        <f>VLOOKUP($B69,RD_15[#All],AK$2,0)/AK$1</f>
        <v>2.5446570972886762</v>
      </c>
      <c r="AL69" s="62">
        <f>VLOOKUP($B69,RD_15[#All],AL$2,0)/AL$1</f>
        <v>2.568580542264753</v>
      </c>
      <c r="AM69" s="62">
        <f>VLOOKUP($B69,RD_15[#All],AM$2,0)/AM$1</f>
        <v>2.602870813397129</v>
      </c>
      <c r="AN69" s="62">
        <f>VLOOKUP($B69,RD_15[#All],AN$2,0)/AN$1</f>
        <v>2.5869218500797446</v>
      </c>
      <c r="AO69" s="62">
        <f>VLOOKUP($B69,RD_15[#All],AO$2,0)/AO$1</f>
        <v>2.5522727272727272</v>
      </c>
      <c r="AP69" s="62">
        <f>VLOOKUP($B69,RD_15[#All],AP$2,0)/AP$1</f>
        <v>2.5861244019138754</v>
      </c>
      <c r="AQ69" s="62">
        <f>VLOOKUP($B69,RD_15[#All],AQ$2,0)/AQ$1</f>
        <v>2.5249999999999999</v>
      </c>
      <c r="AR69" s="62">
        <f>VLOOKUP($B69,RD_15[#All],AR$2,0)/AR$1</f>
        <v>2.588445078459344</v>
      </c>
      <c r="AS69" s="62">
        <f>VLOOKUP($B69,RD_15[#All],AS$2,0)/AS$1</f>
        <v>2.6581137309292653</v>
      </c>
      <c r="AT69" s="62">
        <f>VLOOKUP($B69,RD_15[#All],AT$2,0)/AT$1</f>
        <v>2.6191520467836256</v>
      </c>
      <c r="AU69" s="62">
        <f>VLOOKUP($B69,RD_15[#All],AU$2,0)/AU$1</f>
        <v>2.6491228070175437</v>
      </c>
      <c r="AV69" s="62">
        <f>VLOOKUP($B69,RD_15[#All],AV$2,0)/AV$1</f>
        <v>2.7120115774240237</v>
      </c>
      <c r="AW69" s="62">
        <f>VLOOKUP($B69,RD_15[#All],AW$2,0)/AW$1</f>
        <v>2.6970509383378016</v>
      </c>
      <c r="AX69" s="62">
        <f>VLOOKUP($B69,RD_15[#All],AX$2,0)/AX$1</f>
        <v>2.6874999999999996</v>
      </c>
      <c r="AY69" s="62">
        <f>VLOOKUP($B69,RD_15[#All],AY$2,0)/AY$1</f>
        <v>2.6259168704156481</v>
      </c>
      <c r="AZ69" s="62">
        <f>VLOOKUP($B69,RD_15[#All],AZ$2,0)/AZ$1</f>
        <v>2.6538729937194696</v>
      </c>
      <c r="BA69" s="62">
        <f>VLOOKUP($B69,RD_15[#All],BA$2,0)/BA$1</f>
        <v>2.654692082111437</v>
      </c>
      <c r="BB69" s="62">
        <f>VLOOKUP($B69,RD_15[#All],BB$2,0)/BB$1</f>
        <v>2.5931834662799131</v>
      </c>
      <c r="BC69" s="62">
        <f>VLOOKUP($B69,RD_15[#All],BC$2,0)/BC$1</f>
        <v>2.5670995670995671</v>
      </c>
      <c r="BD69" s="62">
        <f>VLOOKUP($B69,RD_15[#All],BD$2,0)/BD$1</f>
        <v>2.5403726708074537</v>
      </c>
      <c r="BE69" s="62">
        <f>VLOOKUP($B69,RD_15[#All],BE$2,0)/BE$1</f>
        <v>2.5117403314917124</v>
      </c>
      <c r="BF69" s="62">
        <f>VLOOKUP($B69,RD_15[#All],BF$2,0)/BF$1</f>
        <v>2.583624912526242</v>
      </c>
      <c r="BG69" s="62">
        <f>VLOOKUP($B69,RD_15[#All],BG$2,0)/BG$1</f>
        <v>2.602822580645161</v>
      </c>
      <c r="BH69" s="62">
        <f>VLOOKUP($B69,RD_15[#All],BH$2,0)/BH$1</f>
        <v>2.4789621318373074</v>
      </c>
      <c r="BI69" s="62">
        <f>VLOOKUP($B69,RD_15[#All],BI$2,0)/BI$1</f>
        <v>2.4928115015974441</v>
      </c>
      <c r="BJ69" s="62">
        <f>VLOOKUP($B69,RD_15[#All],BJ$2,0)/BJ$1</f>
        <v>2.4735744089012512</v>
      </c>
      <c r="BK69" s="62">
        <f>VLOOKUP($B69,RD_15[#All],BK$2,0)/BK$1</f>
        <v>2.5674242424242424</v>
      </c>
      <c r="BL69" s="62">
        <f>VLOOKUP($B69,RD_15[#All],BL$2,0)/BL$1</f>
        <v>2.5621019108280256</v>
      </c>
      <c r="BM69" s="62">
        <f>VLOOKUP($B69,RD_15[#All],BM$2,0)/BM$1</f>
        <v>2.5703812316715542</v>
      </c>
      <c r="BN69" s="62">
        <f>VLOOKUP($B69,RD_15[#All],BN$2,0)/BN$1</f>
        <v>2.8084886128364386</v>
      </c>
      <c r="BO69" s="62">
        <f>VLOOKUP($B69,RD_15[#All],BO$2,0)/BO$1</f>
        <v>2.7470669427191168</v>
      </c>
      <c r="BP69" s="62">
        <f>VLOOKUP($B69,RD_15[#All],BP$2,0)/BP$1</f>
        <v>2.7802007615091733</v>
      </c>
      <c r="BQ69" s="62">
        <f>VLOOKUP($B69,RD_15[#All],BQ$2,0)/BQ$1</f>
        <v>2.7739820565907523</v>
      </c>
      <c r="BR69" s="62">
        <f>VLOOKUP($B69,RD_15[#All],BR$2,0)/BR$1</f>
        <v>2.8157349896480328</v>
      </c>
      <c r="BS69" s="62">
        <f>VLOOKUP($B69,RD_15[#All],BS$2,0)/BS$1</f>
        <v>2.7734577501296007</v>
      </c>
      <c r="BT69" s="62">
        <f>VLOOKUP($B69,RD_15[#All],BT$2,0)/BT$1</f>
        <v>2.7460317460317456</v>
      </c>
      <c r="BU69" s="62">
        <f>VLOOKUP($B69,RD_15[#All],BU$2,0)/BU$1</f>
        <v>2.8098688750862659</v>
      </c>
      <c r="BV69" s="62">
        <f>VLOOKUP($B69,RD_15[#All],BV$2,0)/BV$1</f>
        <v>2.8274672187715666</v>
      </c>
      <c r="BW69" s="62">
        <f>VLOOKUP($B69,RD_15[#All],BW$2,0)/BW$1</f>
        <v>2.7753623188405796</v>
      </c>
      <c r="BX69" s="62">
        <f>VLOOKUP($B69,RD_15[#All],BX$2,0)/BX$1</f>
        <v>2.7497826464962616</v>
      </c>
      <c r="BY69" s="62">
        <f>VLOOKUP($B69,RD_15[#All],BY$2,0)/BY$1</f>
        <v>2.7380952380952381</v>
      </c>
      <c r="BZ69" s="62">
        <f>VLOOKUP($B69,RD_15[#All],BZ$2,0)/BZ$1</f>
        <v>2.7615440115440117</v>
      </c>
      <c r="CA69" s="62">
        <f>VLOOKUP($B69,RD_15[#All],CA$2,0)/CA$1</f>
        <v>2.7049062049062047</v>
      </c>
      <c r="CB69" s="62">
        <f>VLOOKUP($B69,RD_15[#All],CB$2,0)/CB$1</f>
        <v>2.6856452726017941</v>
      </c>
      <c r="CC69" s="62">
        <f>VLOOKUP($B69,RD_15[#All],CC$2,0)/CC$1</f>
        <v>2.7836438923395446</v>
      </c>
      <c r="CD69" s="62">
        <f>VLOOKUP($B69,RD_15[#All],CD$2,0)/CD$1</f>
        <v>2.7674258109040717</v>
      </c>
      <c r="CE69" s="62">
        <f>VLOOKUP($B69,RD_15[#All],CE$2,0)/CE$1</f>
        <v>2.7577639751552794</v>
      </c>
      <c r="CF69" s="62">
        <f>VLOOKUP($B69,RD_15[#All],CF$2,0)/CF$1</f>
        <v>2.7767857142857149</v>
      </c>
      <c r="CG69" s="62">
        <f>VLOOKUP($B69,RD_15[#All],CG$2,0)/CG$1</f>
        <v>2.8167701863354035</v>
      </c>
      <c r="CH69" s="62">
        <f>VLOOKUP($B69,RD_15[#All],CH$2,0)/CH$1</f>
        <v>2.7922077922077921</v>
      </c>
      <c r="CI69" s="62">
        <f>VLOOKUP($B69,RD_15[#All],CI$2,0)/CI$1</f>
        <v>2.8395445134575565</v>
      </c>
      <c r="CJ69" s="62">
        <f>VLOOKUP($B69,RD_15[#All],CJ$2,0)/CJ$1</f>
        <v>2.8019480519480524</v>
      </c>
      <c r="CK69" s="62">
        <f>VLOOKUP($B69,RD_15[#All],CK$2,0)/CK$1</f>
        <v>2.8030303030303032</v>
      </c>
      <c r="CL69" s="62">
        <f>VLOOKUP($B69,RD_15[#All],CL$2,0)/CL$1</f>
        <v>2.7779505788837047</v>
      </c>
      <c r="CM69" s="62">
        <f>VLOOKUP($B69,RD_15[#All],CM$2,0)/CM$1</f>
        <v>2.7939958592132506</v>
      </c>
      <c r="CN69" s="62">
        <f>VLOOKUP($B69,RD_15[#All],CN$2,0)/CN$1</f>
        <v>2.7663906142167014</v>
      </c>
      <c r="CO69" s="62">
        <f>VLOOKUP($B69,RD_15[#All],CO$2,0)/CO$1</f>
        <v>2.7763975155279503</v>
      </c>
      <c r="CP69" s="62">
        <f>VLOOKUP($B69,RD_15[#All],CP$2,0)/CP$1</f>
        <v>2.7429261559696339</v>
      </c>
      <c r="CQ69" s="62">
        <f>VLOOKUP($B69,RD_15[#All],CQ$2,0)/CQ$1</f>
        <v>2.7881297446514837</v>
      </c>
      <c r="CR69" s="62">
        <f>VLOOKUP($B69,RD_15[#All],CR$2,0)/CR$1</f>
        <v>2.8040027605244995</v>
      </c>
      <c r="CS69" s="62">
        <f>VLOOKUP($B69,RD_15[#All],CS$2,0)/CS$1</f>
        <v>2.8216011042097997</v>
      </c>
      <c r="CT69" s="62">
        <f>VLOOKUP($B69,RD_15[#All],CT$2,0)/CT$1</f>
        <v>2.8574879227053138</v>
      </c>
      <c r="CU69" s="62">
        <f>VLOOKUP($B69,RD_15[#All],CU$2,0)/CU$1</f>
        <v>2.842222222222222</v>
      </c>
      <c r="CV69" s="62">
        <f>VLOOKUP($B69,RD_15[#All],CV$2,0)/CV$1</f>
        <v>2.8229813664596275</v>
      </c>
      <c r="CW69" s="62">
        <f>VLOOKUP($B69,RD_15[#All],CW$2,0)/CW$1</f>
        <v>2.8167701863354035</v>
      </c>
      <c r="CX69" s="62">
        <f>VLOOKUP($B69,RD_15[#All],CX$2,0)/CX$1</f>
        <v>2.7507215007215007</v>
      </c>
      <c r="CY69" s="62">
        <f>VLOOKUP($B69,RD_15[#All],CY$2,0)/CY$1</f>
        <v>2.7388167388167393</v>
      </c>
      <c r="CZ69" s="62">
        <f>VLOOKUP($B69,RD_15[#All],CZ$2,0)/CZ$1</f>
        <v>2.8067632850241546</v>
      </c>
      <c r="DA69" s="62">
        <f>VLOOKUP($B69,RD_15[#All],DA$2,0)/DA$1</f>
        <v>2.7484832726642399</v>
      </c>
      <c r="DB69" s="62">
        <f>VLOOKUP($B69,RD_15[#All],DB$2,0)/DB$1</f>
        <v>2.8395445134575565</v>
      </c>
      <c r="DC69" s="62">
        <f>VLOOKUP($B69,RD_15[#All],DC$2,0)/DC$1</f>
        <v>2.9233954451345756</v>
      </c>
      <c r="DD69" s="62">
        <f>VLOOKUP($B69,RD_15[#All],DD$2,0)/DD$1</f>
        <v>2.8109040717736371</v>
      </c>
      <c r="DE69" s="62">
        <f>VLOOKUP($B69,RD_15[#All],DE$2,0)/DE$1</f>
        <v>2.849896480331263</v>
      </c>
      <c r="DF69" s="62">
        <f>VLOOKUP($B69,RD_15[#All],DF$2,0)/DF$1</f>
        <v>2.7967563837129052</v>
      </c>
      <c r="DG69" s="62">
        <f>VLOOKUP($B69,RD_15[#All],DG$2,0)/DG$1</f>
        <v>2.753968253968254</v>
      </c>
      <c r="DH69" s="62">
        <f>VLOOKUP($B69,RD_15[#All],DH$2,0)/DH$1</f>
        <v>2.8592132505175982</v>
      </c>
      <c r="DI69" s="62">
        <f>VLOOKUP($B69,RD_15[#All],DI$2,0)/DI$1</f>
        <v>2.8492063492063493</v>
      </c>
      <c r="DJ69" s="62">
        <f>VLOOKUP($B69,RD_15[#All],DJ$2,0)/DJ$1</f>
        <v>2.8764665286404418</v>
      </c>
      <c r="DK69" s="62">
        <f>VLOOKUP($B69,RD_15[#All],DK$2,0)/DK$1</f>
        <v>2.8503401360544216</v>
      </c>
      <c r="DL69" s="62">
        <f>VLOOKUP($B69,RD_15[#All],DL$2,0)/DL$1</f>
        <v>2.8015873015873018</v>
      </c>
      <c r="DM69" s="62">
        <f>VLOOKUP($B69,RD_15[#All],DM$2,0)/DM$1</f>
        <v>2.7418909592822636</v>
      </c>
      <c r="DN69" s="62">
        <f>VLOOKUP($B69,RD_15[#All],DN$2,0)/DN$1</f>
        <v>2.8336783988957901</v>
      </c>
      <c r="DO69" s="62">
        <f>VLOOKUP($B69,RD_15[#All],DO$2,0)/DO$1</f>
        <v>2.7984817115251897</v>
      </c>
      <c r="DP69" s="62">
        <f>VLOOKUP($B69,RD_15[#All],DP$2,0)/DP$1</f>
        <v>2.8140096618357489</v>
      </c>
      <c r="DQ69" s="62">
        <f>VLOOKUP($B69,RD_15[#All],DQ$2,0)/DQ$1</f>
        <v>2.7781228433402347</v>
      </c>
      <c r="DR69" s="62">
        <f>VLOOKUP($B69,RD_15[#All],DR$2,0)/DR$1</f>
        <v>2.7884748102139407</v>
      </c>
      <c r="DS69" s="62">
        <f>VLOOKUP($B69,RD_15[#All],DS$2,0)/DS$1</f>
        <v>2.7653554175293302</v>
      </c>
      <c r="DT69" s="62">
        <f>VLOOKUP($B69,RD_15[#All],DT$2,0)/DT$1</f>
        <v>2.7902001380262251</v>
      </c>
      <c r="DU69" s="62">
        <f>VLOOKUP($B69,RD_15[#All],DU$2,0)/DU$1</f>
        <v>2.7608225108225106</v>
      </c>
      <c r="DV69" s="62">
        <f>VLOOKUP($B69,RD_15[#All],DV$2,0)/DV$1</f>
        <v>2.785714285714286</v>
      </c>
      <c r="DW69" s="62">
        <f>VLOOKUP($B69,RD_15[#All],DW$2,0)/DW$1</f>
        <v>2.8174603174603172</v>
      </c>
      <c r="DX69" s="62">
        <f>VLOOKUP($B69,RD_15[#All],DX$2,0)/DX$1</f>
        <v>2.8040027605244995</v>
      </c>
      <c r="DY69" s="62">
        <f>VLOOKUP($B69,RD_15[#All],DY$2,0)/DY$1</f>
        <v>2.7405106970324362</v>
      </c>
      <c r="DZ69" s="62">
        <f>VLOOKUP($B69,RD_15[#All],DZ$2,0)/DZ$1</f>
        <v>2.8022774327122151</v>
      </c>
      <c r="EA69" s="62">
        <f>VLOOKUP($B69,RD_15[#All],EA$2,0)/EA$1</f>
        <v>2.7625948930296755</v>
      </c>
      <c r="EB69" s="62">
        <f>VLOOKUP($B69,RD_15[#All],EB$2,0)/EB$1</f>
        <v>2.7632850241545892</v>
      </c>
      <c r="EC69" s="62">
        <f>VLOOKUP($B69,RD_15[#All],EC$2,0)/EC$1</f>
        <v>2.7405106970324362</v>
      </c>
      <c r="ED69" s="62">
        <f>VLOOKUP($B69,RD_15[#All],ED$2,0)/ED$1</f>
        <v>2.764665286404417</v>
      </c>
      <c r="EE69" s="62">
        <f>VLOOKUP($B69,RD_15[#All],EE$2,0)/EE$1</f>
        <v>2.7726017943409245</v>
      </c>
      <c r="EF69" s="62">
        <f>VLOOKUP($B69,RD_15[#All],EF$2,0)/EF$1</f>
        <v>2.8046928916494132</v>
      </c>
      <c r="EG69" s="62">
        <f>VLOOKUP($B69,RD_15[#All],EG$2,0)/EG$1</f>
        <v>2.7498274672187715</v>
      </c>
      <c r="EH69" s="62">
        <f>VLOOKUP($B69,RD_15[#All],EH$2,0)/EH$1</f>
        <v>2.8012422360248443</v>
      </c>
      <c r="EI69" s="62">
        <f>VLOOKUP($B69,RD_15[#All],EI$2,0)/EI$1</f>
        <v>2.8163780663780669</v>
      </c>
      <c r="EJ69" s="62">
        <f>VLOOKUP($B69,RD_15[#All],EJ$2,0)/EJ$1</f>
        <v>2.8333333333333335</v>
      </c>
      <c r="EK69" s="62">
        <f>VLOOKUP($B69,RD_15[#All],EK$2,0)/EK$1</f>
        <v>2.7901587301587303</v>
      </c>
      <c r="EL69" s="62">
        <f>VLOOKUP($B69,RD_15[#All],EL$2,0)/EL$1</f>
        <v>2.7532781228433398</v>
      </c>
      <c r="EM69" s="62">
        <f>VLOOKUP($B69,RD_15[#All],EM$2,0)/EM$1</f>
        <v>2.7619047619047619</v>
      </c>
      <c r="EN69" s="62">
        <f>VLOOKUP($B69,RD_15[#All],EN$2,0)/EN$1</f>
        <v>2.7839889579020012</v>
      </c>
      <c r="EO69" s="62">
        <f>VLOOKUP($B69,RD_15[#All],EO$2,0)/EO$1</f>
        <v>2.8033126293995858</v>
      </c>
      <c r="EP69" s="62">
        <f>VLOOKUP($B69,RD_15[#All],EP$2,0)/EP$1</f>
        <v>2.78743961352657</v>
      </c>
      <c r="EQ69" s="62">
        <f>VLOOKUP($B69,RD_15[#All],EQ$2,0)/EQ$1</f>
        <v>2.7815734989648031</v>
      </c>
      <c r="ER69" s="62">
        <f>VLOOKUP($B69,RD_15[#All],ER$2,0)/ER$1</f>
        <v>2.8109040717736371</v>
      </c>
      <c r="ES69" s="62">
        <f>VLOOKUP($B69,RD_15[#All],ES$2,0)/ES$1</f>
        <v>2.7984817115251897</v>
      </c>
      <c r="ET69" s="62">
        <f>VLOOKUP($B69,RD_15[#All],ET$2,0)/ET$1</f>
        <v>2.797979797979798</v>
      </c>
      <c r="EU69" s="62">
        <f>VLOOKUP($B69,RD_15[#All],EU$2,0)/EU$1</f>
        <v>2.7880291005291009</v>
      </c>
      <c r="EV69" s="62">
        <f>VLOOKUP($B69,RD_15[#All],EV$2,0)/EV$1</f>
        <v>2.7276334776334776</v>
      </c>
      <c r="EW69" s="62">
        <f>VLOOKUP($B69,RD_15[#All],EW$2,0)/EW$1</f>
        <v>2.7575396825396825</v>
      </c>
      <c r="EX69" s="62">
        <f>VLOOKUP($B69,RD_15[#All],EX$2,0)/EX$1</f>
        <v>2.8136645962732918</v>
      </c>
      <c r="EY69" s="62">
        <f>VLOOKUP($B69,RD_15[#All],EY$2,0)/EY$1</f>
        <v>2.8541194255479967</v>
      </c>
      <c r="EZ69" s="62">
        <f>VLOOKUP($B69,RD_15[#All],EZ$2,0)/EZ$1</f>
        <v>2.7808833678398894</v>
      </c>
      <c r="FA69" s="62">
        <f>VLOOKUP($B69,RD_15[#All],FA$2,0)/FA$1</f>
        <v>2.7974465148378194</v>
      </c>
      <c r="FB69" s="62">
        <f>VLOOKUP($B69,RD_15[#All],FB$2,0)/FB$1</f>
        <v>2.7512077294685988</v>
      </c>
      <c r="FC69" s="62">
        <f>VLOOKUP($B69,RD_15[#All],FC$2,0)/FC$1</f>
        <v>2.7884748102139407</v>
      </c>
      <c r="FD69" s="62">
        <f>VLOOKUP($B69,RD_15[#All],FD$2,0)/FD$1</f>
        <v>2.775017253278123</v>
      </c>
      <c r="FE69" s="62">
        <f>VLOOKUP($B69,RD_15[#All],FE$2,0)/FE$1</f>
        <v>2.7843340234644582</v>
      </c>
      <c r="FF69" s="62">
        <f>VLOOKUP($B69,RD_15[#All],FF$2,0)/FF$1</f>
        <v>2.7346445824706693</v>
      </c>
      <c r="FG69" s="202">
        <f>VLOOKUP($B69,RD_15[#All],FG$2,0)/FG$1</f>
        <v>2.7498274672187715</v>
      </c>
      <c r="FH69" s="62">
        <f>VLOOKUP($B69,RD_15[#All],FH$2,0)/FH$1</f>
        <v>2.7491373360938578</v>
      </c>
      <c r="FI69" s="62">
        <f>VLOOKUP($B69,RD_15[#All],FI$2,0)/FI$1</f>
        <v>2.7073844030365768</v>
      </c>
      <c r="FJ69" s="62">
        <f>VLOOKUP($B69,RD_15[#All],FJ$2,0)/FJ$1</f>
        <v>2.8111772486772488</v>
      </c>
      <c r="FK69" s="62">
        <f>VLOOKUP($B69,RD_15[#All],FK$2,0)/FK$1</f>
        <v>2.8412698412698409</v>
      </c>
      <c r="FL69" s="62">
        <f>VLOOKUP($B69,RD_15[#All],FL$2,0)/FL$1</f>
        <v>2.7413419913419914</v>
      </c>
      <c r="FM69" s="62">
        <f>VLOOKUP($B69,RD_15[#All],FM$2,0)/FM$1</f>
        <v>2.6455026455026451</v>
      </c>
      <c r="FN69" s="62">
        <f>VLOOKUP($B69,RD_15[#All],FN$2,0)/FN$1</f>
        <v>2.6969009826152681</v>
      </c>
      <c r="FO69" s="62">
        <f>VLOOKUP($B69,RD_15[#All],FO$2,0)/FO$1</f>
        <v>2.6798941798941796</v>
      </c>
      <c r="FP69" s="62">
        <f>VLOOKUP($B69,RD_15[#All],FP$2,0)/FP$1</f>
        <v>2.6889644746787602</v>
      </c>
      <c r="FQ69" s="62">
        <f>VLOOKUP($B69,RD_15[#All],FQ$2,0)/FQ$1</f>
        <v>2.6969009826152681</v>
      </c>
      <c r="FR69" s="62">
        <f>VLOOKUP($B69,RD_15[#All],FR$2,0)/FR$1</f>
        <v>2.6984126984126982</v>
      </c>
      <c r="FS69" s="62">
        <f>VLOOKUP($B69,RD_15[#All],FS$2,0)/FS$1</f>
        <v>2.703325774754346</v>
      </c>
      <c r="FT69" s="62">
        <f>VLOOKUP($B69,RD_15[#All],FT$2,0)/FT$1</f>
        <v>2.7532123960695385</v>
      </c>
      <c r="FU69" s="62">
        <f>VLOOKUP($B69,RD_15[#All],FU$2,0)/FU$1</f>
        <v>2.7637944066515492</v>
      </c>
      <c r="FV69" s="62">
        <f>VLOOKUP($B69,RD_15[#All],FV$2,0)/FV$1</f>
        <v>2.7267573696145124</v>
      </c>
      <c r="FW69" s="62">
        <f>VLOOKUP($B69,RD_15[#All],FW$2,0)/FW$1</f>
        <v>2.7105064247921389</v>
      </c>
      <c r="FX69" s="62">
        <f>VLOOKUP($B69,RD_15[#All],FX$2,0)/FX$1</f>
        <v>2.7286470143612997</v>
      </c>
      <c r="FY69" s="62">
        <f>VLOOKUP($B69,RD_15[#All],FY$2,0)/FY$1</f>
        <v>2.7430083144368855</v>
      </c>
      <c r="FZ69" s="62">
        <f>VLOOKUP($B69,RD_15[#All],FZ$2,0)/FZ$1</f>
        <v>2.6964285714285716</v>
      </c>
      <c r="GA69" s="62">
        <f>VLOOKUP($B69,RD_15[#All],GA$2,0)/GA$1</f>
        <v>2.7142857142857144</v>
      </c>
      <c r="GB69" s="62">
        <f>VLOOKUP($B69,RD_15[#All],GB$2,0)/GB$1</f>
        <v>2.629148629148629</v>
      </c>
      <c r="GC69" s="62">
        <f>VLOOKUP($B69,RD_15[#All],GC$2,0)/GC$1</f>
        <v>2.7369614512471654</v>
      </c>
      <c r="GD69" s="62">
        <f>VLOOKUP($B69,RD_15[#All],GD$2,0)/GD$1</f>
        <v>2.715041572184429</v>
      </c>
      <c r="GE69" s="62">
        <f>VLOOKUP($B69,RD_15[#All],GE$2,0)/GE$1</f>
        <v>2.7585034013605441</v>
      </c>
      <c r="GF69" s="62">
        <f>VLOOKUP($B69,RD_15[#All],GF$2,0)/GF$1</f>
        <v>2.7509448223733934</v>
      </c>
      <c r="GG69" s="62">
        <f>VLOOKUP($B69,RD_15[#All],GG$2,0)/GG$1</f>
        <v>2.7063492063492061</v>
      </c>
      <c r="GH69" s="62">
        <f>VLOOKUP($B69,RD_15[#All],GH$2,0)/GH$1</f>
        <v>2.7494331065759634</v>
      </c>
      <c r="GI69" s="62">
        <f>VLOOKUP($B69,RD_15[#All],GI$2,0)/GI$1</f>
        <v>2.6829176114890396</v>
      </c>
      <c r="GJ69" s="62">
        <f>VLOOKUP($B69,RD_15[#All],GJ$2,0)/GJ$1</f>
        <v>2.7358276643990926</v>
      </c>
      <c r="GK69" s="62">
        <f>VLOOKUP($B69,RD_15[#All],GK$2,0)/GK$1</f>
        <v>2.6432350718065001</v>
      </c>
      <c r="GL69" s="62">
        <f>VLOOKUP($B69,RD_15[#All],GL$2,0)/GL$1</f>
        <v>2.7199546485260768</v>
      </c>
      <c r="GM69" s="62">
        <f>VLOOKUP($B69,RD_15[#All],GM$2,0)/GM$1</f>
        <v>2.691609977324263</v>
      </c>
      <c r="GN69" s="62">
        <f>VLOOKUP($B69,RD_15[#All],GN$2,0)/GN$1</f>
        <v>2.7222222222222219</v>
      </c>
      <c r="GO69" s="62">
        <f>VLOOKUP($B69,RD_15[#All],GO$2,0)/GO$1</f>
        <v>2.7039682539682537</v>
      </c>
      <c r="GP69" s="62">
        <f>VLOOKUP($B69,RD_15[#All],GP$2,0)/GP$1</f>
        <v>2.6916666666666664</v>
      </c>
      <c r="GQ69" s="62">
        <f>VLOOKUP($B69,RD_15[#All],GQ$2,0)/GQ$1</f>
        <v>2.7448412698412699</v>
      </c>
      <c r="GR69" s="62">
        <f>VLOOKUP($B69,RD_15[#All],GR$2,0)/GR$1</f>
        <v>2.6677359907173575</v>
      </c>
      <c r="GS69" s="62">
        <f>VLOOKUP($B69,RD_15[#All],GS$2,0)/GS$1</f>
        <v>2.7380952380952377</v>
      </c>
      <c r="GT69" s="62">
        <f>VLOOKUP($B69,RD_15[#All],GT$2,0)/GT$1</f>
        <v>2.6993720565149135</v>
      </c>
      <c r="GU69" s="62">
        <f>VLOOKUP($B69,RD_15[#All],GU$2,0)/GU$1</f>
        <v>2.7235772357723573</v>
      </c>
      <c r="GV69" s="62">
        <f>VLOOKUP($B69,RD_15[#All],GV$2,0)/GV$1</f>
        <v>2.7363319909903763</v>
      </c>
      <c r="GW69" s="62">
        <f>VLOOKUP($B69,RD_15[#All],GW$2,0)/GW$1</f>
        <v>2.7683304647160072</v>
      </c>
      <c r="GX69" s="62">
        <f>VLOOKUP($B69,RD_15[#All],GX$2,0)/GX$1</f>
        <v>2.7364599686028259</v>
      </c>
      <c r="GY69" s="62">
        <f>VLOOKUP($B69,RD_15[#All],GY$2,0)/GY$1</f>
        <v>2.7759197324414715</v>
      </c>
      <c r="GZ69" s="62">
        <f>VLOOKUP($B69,RD_15[#All],GZ$2,0)/GZ$1</f>
        <v>2.7921507064364204</v>
      </c>
      <c r="HA69" s="62">
        <f>VLOOKUP($B69,RD_15[#All],HA$2,0)/HA$1</f>
        <v>2.8042454439969973</v>
      </c>
      <c r="HB69" s="62">
        <f>VLOOKUP($B69,RD_15[#All],HB$2,0)/HB$1</f>
        <v>2.7265591551305843</v>
      </c>
      <c r="HC69" s="62">
        <f>VLOOKUP($B69,RD_15[#All],HC$2,0)/HC$1</f>
        <v>2.7386898815470246</v>
      </c>
      <c r="HD69" s="62">
        <f>VLOOKUP($B69,RD_15[#All],HD$2,0)/HD$1</f>
        <v>2.2800328922777902</v>
      </c>
      <c r="HE69" s="62">
        <f>VLOOKUP($B69,RD_15[#All],HE$2,0)/HE$1</f>
        <v>1.9111323459149547</v>
      </c>
      <c r="HF69" s="62">
        <f>VLOOKUP($B69,RD_15[#All],HF$2,0)/HF$1</f>
        <v>2.7265552127430581</v>
      </c>
      <c r="HG69" s="62">
        <f>VLOOKUP($B69,RD_15[#All],HG$2,0)/HG$1</f>
        <v>2.7253401360544216</v>
      </c>
      <c r="HH69" s="62">
        <f>VLOOKUP($B69,RD_15[#All],HH$2,0)/HH$1</f>
        <v>2.7366562009419151</v>
      </c>
      <c r="HI69" s="62">
        <f>VLOOKUP($B69,RD_15[#All],HI$2,0)/HI$1</f>
        <v>2.739795918367347</v>
      </c>
      <c r="HJ69" s="62">
        <f>VLOOKUP($B69,RD_15[#All],HJ$2,0)/HJ$1</f>
        <v>2.7316602316602316</v>
      </c>
      <c r="HK69" s="62">
        <f>VLOOKUP($B69,RD_15[#All],HK$2,0)/HK$1</f>
        <v>2.7493183508221102</v>
      </c>
      <c r="HL69" s="62">
        <f>VLOOKUP($B69,RD_15[#All],HL$2,0)/HL$1</f>
        <v>2.7271934414791552</v>
      </c>
      <c r="HM69" s="62">
        <f>VLOOKUP($B69,RD_15[#All],HM$2,0)/HM$1</f>
        <v>2.6939429618001047</v>
      </c>
      <c r="HN69" s="62">
        <f>VLOOKUP($B69,RD_15[#All],HN$2,0)/HN$1</f>
        <v>2.6646077014062293</v>
      </c>
      <c r="HO69" s="62">
        <f>VLOOKUP($B69,RD_15[#All],HO$2,0)/HO$1</f>
        <v>2.7168484689183861</v>
      </c>
      <c r="HP69" s="62">
        <f>VLOOKUP($B69,RD_15[#All],HP$2,0)/HP$1</f>
        <v>2.6669290305653943</v>
      </c>
      <c r="HQ69" s="62">
        <f>VLOOKUP($B69,RD_15[#All],HQ$2,0)/HQ$1</f>
        <v>2.6004975775828201</v>
      </c>
      <c r="HR69" s="62">
        <f>VLOOKUP($B69,RD_15[#All],HR$2,0)/HR$1</f>
        <v>2.6239669421487601</v>
      </c>
      <c r="HS69" s="62">
        <f>VLOOKUP($B69,RD_15[#All],HS$2,0)/HS$1</f>
        <v>2.6913265306122454</v>
      </c>
      <c r="HT69" s="62">
        <f>VLOOKUP($B69,RD_15[#All],HT$2,0)/HT$1</f>
        <v>2.6470053896929695</v>
      </c>
      <c r="HU69" s="62">
        <f>VLOOKUP($B69,RD_15[#All],HU$2,0)/HU$1</f>
        <v>2.6334379905808483</v>
      </c>
      <c r="HV69" s="62">
        <f>VLOOKUP($B69,RD_15[#All],HV$2,0)/HV$1</f>
        <v>2.6498501498501503</v>
      </c>
      <c r="HW69" s="62">
        <f>VLOOKUP($B69,RD_15[#All],HW$2,0)/HW$1</f>
        <v>2.6652276295133439</v>
      </c>
      <c r="HX69" s="62">
        <f>VLOOKUP($B69,RD_15[#All],HX$2,0)/HX$1</f>
        <v>2.6746467817896389</v>
      </c>
      <c r="HY69" s="62">
        <f>VLOOKUP($B69,RD_15[#All],HY$2,0)/HY$1</f>
        <v>2.6008634222919937</v>
      </c>
      <c r="HZ69" s="62">
        <f>VLOOKUP($B69,RD_15[#All],HZ$2,0)/HZ$1</f>
        <v>2.6590416386334752</v>
      </c>
      <c r="IA69" s="62">
        <f>VLOOKUP($B69,RD_15[#All],IA$2,0)/IA$1</f>
        <v>2.7182103610675039</v>
      </c>
      <c r="IB69" s="62">
        <f>VLOOKUP($B69,RD_15[#All],IB$2,0)/IB$1</f>
        <v>2.6508185691859163</v>
      </c>
      <c r="IC69" s="62">
        <f>VLOOKUP($B69,RD_15[#All],IC$2,0)/IC$1</f>
        <v>2.6911302982731553</v>
      </c>
      <c r="ID69" s="62">
        <f>VLOOKUP($B69,RD_15[#All],ID$2,0)/ID$1</f>
        <v>2.6660125588697015</v>
      </c>
      <c r="IE69" s="62">
        <f>VLOOKUP($B69,RD_15[#All],IE$2,0)/IE$1</f>
        <v>2.6667974882260594</v>
      </c>
      <c r="IF69" s="62">
        <f>VLOOKUP($B69,RD_15[#All],IF$2,0)/IF$1</f>
        <v>2.6742543171114597</v>
      </c>
      <c r="IG69" s="62">
        <f>VLOOKUP($B69,RD_15[#All],IG$2,0)/IG$1</f>
        <v>2.6302608955670181</v>
      </c>
      <c r="IH69" s="62">
        <f>VLOOKUP($B69,RD_15[#All],IH$2,0)/IH$1</f>
        <v>2.6287657920310976</v>
      </c>
      <c r="II69" s="62">
        <f>VLOOKUP($B69,RD_15[#All],II$2,0)/II$1</f>
        <v>2.6055916872243401</v>
      </c>
      <c r="IJ69" s="62">
        <f>VLOOKUP($B69,RD_15[#All],IJ$2,0)/IJ$1</f>
        <v>2.6470808103461163</v>
      </c>
      <c r="IK69" s="62">
        <f>VLOOKUP($B69,RD_15[#All],IK$2,0)/IK$1</f>
        <v>2.705651491365777</v>
      </c>
      <c r="IL69" s="62">
        <f>VLOOKUP($B69,RD_15[#All],IL$2,0)/IL$1</f>
        <v>2.7315541601255884</v>
      </c>
      <c r="IM69" s="62">
        <f>VLOOKUP($B69,RD_15[#All],IM$2,0)/IM$1</f>
        <v>2.6664050235478807</v>
      </c>
      <c r="IN69" s="62">
        <f>VLOOKUP($B69,RD_15[#All],IN$2,0)/IN$1</f>
        <v>2.6508185691859163</v>
      </c>
      <c r="IO69" s="62">
        <f>VLOOKUP($B69,RD_15[#All],IO$2,0)/IO$1</f>
        <v>2.6554160125588697</v>
      </c>
      <c r="IP69" s="62">
        <f>VLOOKUP($B69,RD_15[#All],IP$2,0)/IP$1</f>
        <v>2.6164311878597593</v>
      </c>
      <c r="IQ69" s="62">
        <f>VLOOKUP($B69,RD_15[#All],IQ$2,0)/IQ$1</f>
        <v>2.6393249607535321</v>
      </c>
      <c r="IR69" s="62">
        <f>VLOOKUP($B69,RD_15[#All],IR$2,0)/IR$1</f>
        <v>2.6381101891305971</v>
      </c>
      <c r="IS69" s="62">
        <f>VLOOKUP($B69,RD_15[#All],IS$2,0)/IS$1</f>
        <v>2.6586678627494948</v>
      </c>
      <c r="IT69" s="62">
        <f>VLOOKUP($B69,RD_15[#All],IT$2,0)/IT$1</f>
        <v>2.6235329296553784</v>
      </c>
      <c r="IU69" s="62">
        <f>VLOOKUP($B69,RD_15[#All],IU$2,0)/IU$1</f>
        <v>2.6594154145174551</v>
      </c>
      <c r="IV69" s="62">
        <f>VLOOKUP($B69,RD_15[#All],IV$2,0)/IV$1</f>
        <v>2.6556776556776556</v>
      </c>
      <c r="IW69" s="62">
        <f>VLOOKUP($B69,RD_15[#All],IW$2,0)/IW$1</f>
        <v>2.6496972415339761</v>
      </c>
      <c r="IX69" s="62">
        <f>VLOOKUP($B69,RD_15[#All],IX$2,0)/IX$1</f>
        <v>2.6504447933019359</v>
      </c>
      <c r="IY69" s="62">
        <f>VLOOKUP($B69,RD_15[#All],IY$2,0)/IY$1</f>
        <v>2.6646482768931747</v>
      </c>
      <c r="IZ69" s="62">
        <f>VLOOKUP($B69,RD_15[#All],IZ$2,0)/IZ$1</f>
        <v>2.7169259312116458</v>
      </c>
      <c r="JA69" s="62">
        <f>VLOOKUP($B69,RD_15[#All],JA$2,0)/JA$1</f>
        <v>2.683010106528271</v>
      </c>
      <c r="JB69" s="62">
        <f>VLOOKUP($B69,RD_15[#All],JB$2,0)/JB$1</f>
        <v>2.7254112347280053</v>
      </c>
      <c r="JC69" s="62">
        <f>VLOOKUP($B69,RD_15[#All],JC$2,0)/JC$1</f>
        <v>2.7094952094952092</v>
      </c>
      <c r="JD69" s="62">
        <f>VLOOKUP($B69,RD_15[#All],JD$2,0)/JD$1</f>
        <v>2.7608576891559684</v>
      </c>
      <c r="JE69" s="62">
        <f>VLOOKUP($B69,RD_15[#All],JE$2,0)/JE$1</f>
        <v>2.7681841967556253</v>
      </c>
      <c r="JF69" s="62">
        <f>VLOOKUP($B69,RD_15[#All],JF$2,0)/JF$1</f>
        <v>2.7427906817637595</v>
      </c>
      <c r="JG69" s="62">
        <f>VLOOKUP($B69,RD_15[#All],JG$2,0)/JG$1</f>
        <v>2.7554962902178</v>
      </c>
      <c r="JH69" s="62">
        <f>VLOOKUP($B69,RD_15[#All],JH$2,0)/JH$1</f>
        <v>2.756529185100614</v>
      </c>
      <c r="JI69" s="62">
        <f>VLOOKUP($B69,RD_15[#All],JI$2,0)/JI$1</f>
        <v>2.7619275134803085</v>
      </c>
      <c r="JJ69" s="62">
        <f>VLOOKUP($B69,RD_15[#All],JJ$2,0)/JJ$1</f>
        <v>2.7615862398471096</v>
      </c>
      <c r="JK69" s="62">
        <f>VLOOKUP($B69,RD_15[#All],JK$2,0)/JK$1</f>
        <v>2.759383473669188</v>
      </c>
      <c r="JL69" s="62">
        <f>VLOOKUP($B69,RD_15[#All],JL$2,0)/JL$1</f>
        <v>2.7832851890756305</v>
      </c>
      <c r="JM69" s="62">
        <f>VLOOKUP($B69,RD_15[#All],JM$2,0)/JM$1</f>
        <v>2.7055781065863558</v>
      </c>
      <c r="JN69" s="62">
        <f>VLOOKUP($B69,RD_15[#All],JN$2,0)/JN$1</f>
        <v>2.6916726489590808</v>
      </c>
      <c r="JO69" s="62">
        <f>VLOOKUP($B69,RD_15[#All],JO$2,0)/JO$1</f>
        <v>2.7491161450831476</v>
      </c>
      <c r="JP69" s="62">
        <f>VLOOKUP($B69,RD_15[#All],JP$2,0)/JP$1</f>
        <v>2.7053898482469911</v>
      </c>
      <c r="JQ69" s="62">
        <f>VLOOKUP($B69,RD_15[#All],JQ$2,0)/JQ$1</f>
        <v>2.7463806035234604</v>
      </c>
      <c r="JR69" s="62">
        <f>VLOOKUP($B69,RD_15[#All],JR$2,0)/JR$1</f>
        <v>2.7520495377638237</v>
      </c>
      <c r="JS69" s="62">
        <f>VLOOKUP($B69,RD_15[#All],JS$2,0)/JS$1</f>
        <v>2.7349668964575797</v>
      </c>
      <c r="JT69" s="62">
        <f>VLOOKUP($B69,RD_15[#All],JT$2,0)/JT$1</f>
        <v>2.77162686937123</v>
      </c>
      <c r="JU69" s="62">
        <f>VLOOKUP($B69,RD_15[#All],JU$2,0)/JU$1</f>
        <v>2.7490366776081063</v>
      </c>
      <c r="JV69" s="62">
        <f>VLOOKUP($B69,RD_15[#All],JV$2,0)/JV$1</f>
        <v>2.6980347694633404</v>
      </c>
      <c r="JW69" s="62">
        <f>VLOOKUP($B69,RD_15[#All],JW$2,0)/JW$1</f>
        <v>2.6730914588057439</v>
      </c>
      <c r="JX69" s="62">
        <f>VLOOKUP($B69,RD_15[#All],JX$2,0)/JX$1</f>
        <v>2.6632653061224487</v>
      </c>
      <c r="JY69" s="62">
        <f>VLOOKUP($B69,RD_15[#All],JY$2,0)/JY$1</f>
        <v>2.6787603930461068</v>
      </c>
      <c r="JZ69" s="62">
        <f>VLOOKUP($B69,RD_15[#All],JZ$2,0)/JZ$1</f>
        <v>2.6213151927437641</v>
      </c>
      <c r="KA69" s="62">
        <f>VLOOKUP($B69,RD_15[#All],KA$2,0)/KA$1</f>
        <v>2.6617535903250187</v>
      </c>
      <c r="KB69" s="62">
        <f>VLOOKUP($B69,RD_15[#All],KB$2,0)/KB$1</f>
        <v>2.6836734693877551</v>
      </c>
      <c r="KC69" s="62">
        <f>VLOOKUP($B69,RD_15[#All],KC$2,0)/KC$1</f>
        <v>2.637944066515495</v>
      </c>
      <c r="KD69" s="62">
        <f>VLOOKUP($B69,RD_15[#All],KD$2,0)/KD$1</f>
        <v>2.6164021164021158</v>
      </c>
      <c r="KE69" s="62">
        <f>VLOOKUP($B69,RD_15[#All],KE$2,0)/KE$1</f>
        <v>2.713529856386999</v>
      </c>
      <c r="KF69" s="62">
        <f>VLOOKUP($B69,RD_15[#All],KF$2,0)/KF$1</f>
        <v>2.6507936507936507</v>
      </c>
      <c r="KG69" s="62">
        <f>VLOOKUP($B69,RD_15[#All],KG$2,0)/KG$1</f>
        <v>2.6844293272864697</v>
      </c>
      <c r="KH69" s="62">
        <f>VLOOKUP($B69,RD_15[#All],KH$2,0)/KH$1</f>
        <v>2.6923658352229776</v>
      </c>
      <c r="KI69" s="62">
        <f>VLOOKUP($B69,RD_15[#All],KI$2,0)/KI$1</f>
        <v>2.6884920634920637</v>
      </c>
      <c r="KJ69" s="62">
        <f>VLOOKUP($B69,RD_15[#All],KJ$2,0)/KJ$1</f>
        <v>2.6896825396825395</v>
      </c>
      <c r="KK69" s="62">
        <f>VLOOKUP($B69,RD_15[#All],KK$2,0)/KK$1</f>
        <v>2.6646825396825395</v>
      </c>
      <c r="KL69" s="62">
        <f>VLOOKUP($B69,RD_15[#All],KL$2,0)/KL$1</f>
        <v>2.6944444444444442</v>
      </c>
      <c r="KM69" s="62">
        <f>VLOOKUP($B69,RD_15[#All],KM$2,0)/KM$1</f>
        <v>2.7092846270928463</v>
      </c>
      <c r="KN69" s="62">
        <f>VLOOKUP($B69,RD_15[#All],KN$2,0)/KN$1</f>
        <v>2.6810769814182787</v>
      </c>
      <c r="KO69" s="62">
        <f>VLOOKUP($B69,RD_15[#All],KO$2,0)/KO$1</f>
        <v>2.7102768297307551</v>
      </c>
      <c r="KP69" s="62">
        <f>VLOOKUP($B69,RD_15[#All],KP$2,0)/KP$1</f>
        <v>2.7004171406901785</v>
      </c>
      <c r="KQ69" s="62">
        <f>VLOOKUP($B69,RD_15[#All],KQ$2,0)/KQ$1</f>
        <v>2.665282104534441</v>
      </c>
      <c r="KR69" s="62">
        <f>VLOOKUP($B69,RD_15[#All],KR$2,0)/KR$1</f>
        <v>2.6806977626090256</v>
      </c>
      <c r="KS69" s="62">
        <f>VLOOKUP($B69,RD_15[#All],KS$2,0)/KS$1</f>
        <v>2.6624952597648845</v>
      </c>
      <c r="KT69" s="62">
        <f>VLOOKUP($B69,RD_15[#All],KT$2,0)/KT$1</f>
        <v>2.7080015168752372</v>
      </c>
      <c r="KU69" s="62">
        <f>VLOOKUP($B69,RD_15[#All],KU$2,0)/KU$1</f>
        <v>2.6810769814182787</v>
      </c>
      <c r="KV69" s="62">
        <f>VLOOKUP($B69,RD_15[#All],KV$2,0)/KV$1</f>
        <v>2.6821802935010486</v>
      </c>
      <c r="KW69" s="62">
        <f>VLOOKUP($B69,RD_15[#All],KW$2,0)/KW$1</f>
        <v>2.6879029199848312</v>
      </c>
      <c r="KX69" s="62">
        <f>VLOOKUP($B69,RD_15[#All],KX$2,0)/KX$1</f>
        <v>2.7059712773998488</v>
      </c>
      <c r="KY69" s="62">
        <f>VLOOKUP($B69,RD_15[#All],KY$2,0)/KY$1</f>
        <v>2.7039682539682537</v>
      </c>
      <c r="KZ69" s="62">
        <f>VLOOKUP($B69,RD_15[#All],KZ$2,0)/KZ$1</f>
        <v>2.6726190476190474</v>
      </c>
      <c r="LA69" s="62">
        <f>VLOOKUP($B69,RD_15[#All],LA$2,0)/LA$1</f>
        <v>2.6805337519623231</v>
      </c>
      <c r="LB69" s="62">
        <f>VLOOKUP($B69,RD_15[#All],LB$2,0)/LB$1</f>
        <v>2.6025527267763295</v>
      </c>
      <c r="LC69" s="62">
        <f>VLOOKUP($B69,RD_15[#All],LC$2,0)/LC$1</f>
        <v>2.6876984126984125</v>
      </c>
      <c r="LD69" s="62">
        <f>VLOOKUP($B69,RD_15[#All],LD$2,0)/LD$1</f>
        <v>2.6668909321970546</v>
      </c>
      <c r="LE69" s="62">
        <f>VLOOKUP($B69,RD_15[#All],LE$2,0)/LE$1</f>
        <v>2.640726620318457</v>
      </c>
      <c r="LF69" s="62">
        <f>VLOOKUP($B69,RD_15[#All],LF$2,0)/LF$1</f>
        <v>2.6209164984675191</v>
      </c>
      <c r="LG69" s="62">
        <f>VLOOKUP($B69,RD_15[#All],LG$2,0)/LG$1</f>
        <v>2.6313492063492063</v>
      </c>
      <c r="LH69" s="62">
        <f>VLOOKUP($B69,RD_15[#All],LH$2,0)/LH$1</f>
        <v>2.5844831859869455</v>
      </c>
      <c r="LI69" s="62">
        <f>VLOOKUP($B69,RD_15[#All],LI$2,0)/LI$1</f>
        <v>2.2426553038797934</v>
      </c>
      <c r="LJ69" s="62">
        <f>VLOOKUP($B69,RD_15[#All],LJ$2,0)/LJ$1</f>
        <v>2.6095333238190381</v>
      </c>
      <c r="LK69" s="62">
        <f>VLOOKUP($B69,RD_15[#All],LK$2,0)/LK$1</f>
        <v>2.6251962323390892</v>
      </c>
      <c r="LL69" s="62">
        <f>VLOOKUP($B69,RD_15[#All],LL$2,0)/LL$1</f>
        <v>2.6546310832025117</v>
      </c>
      <c r="LM69" s="62">
        <f>VLOOKUP($B69,RD_15[#All],LM$2,0)/LM$1</f>
        <v>2.6994094341033117</v>
      </c>
      <c r="LN69" s="62">
        <f>VLOOKUP($B69,RD_15[#All],LN$2,0)/LN$1</f>
        <v>2.6706286910368542</v>
      </c>
      <c r="LO69" s="62">
        <f>VLOOKUP($B69,RD_15[#All],LO$2,0)/LO$1</f>
        <v>2.6351199820587574</v>
      </c>
      <c r="LP69" s="62">
        <f>VLOOKUP($B69,RD_15[#All],LP$2,0)/LP$1</f>
        <v>2.6190476190476191</v>
      </c>
      <c r="LQ69" s="62">
        <f>VLOOKUP($B69,RD_15[#All],LQ$2,0)/LQ$1</f>
        <v>2.6343724302907972</v>
      </c>
      <c r="LR69" s="62">
        <f>VLOOKUP($B69,RD_15[#All],LR$2,0)/LR$1</f>
        <v>2.6310084473349775</v>
      </c>
      <c r="LS69" s="62">
        <f>VLOOKUP($B69,RD_15[#All],LS$2,0)/LS$1</f>
        <v>2.6846118051329779</v>
      </c>
      <c r="LT69" s="62">
        <f>VLOOKUP($B69,RD_15[#All],LT$2,0)/LT$1</f>
        <v>2.6020408163265305</v>
      </c>
      <c r="LU69" s="62">
        <f>VLOOKUP($B69,RD_15[#All],LU$2,0)/LU$1</f>
        <v>2.648744113029827</v>
      </c>
      <c r="LV69" s="62">
        <f>VLOOKUP($B69,RD_15[#All],LV$2,0)/LV$1</f>
        <v>2.5541601255886968</v>
      </c>
      <c r="LW69" s="62">
        <f>VLOOKUP($B69,RD_15[#All],LW$2,0)/LW$1</f>
        <v>2.7025117739403455</v>
      </c>
      <c r="LX69" s="62">
        <f>VLOOKUP($B69,RD_15[#All],LX$2,0)/LX$1</f>
        <v>2.7158555729984299</v>
      </c>
      <c r="LY69" s="62">
        <f>VLOOKUP($B69,RD_15[#All],LY$2,0)/LY$1</f>
        <v>2.640894819466248</v>
      </c>
      <c r="LZ69" s="62">
        <f>VLOOKUP($B69,RD_15[#All],LZ$2,0)/LZ$1</f>
        <v>2.6881961575839126</v>
      </c>
      <c r="MA69" s="62">
        <f>VLOOKUP($B69,RD_15[#All],MA$2,0)/MA$1</f>
        <v>2.7382821260372281</v>
      </c>
      <c r="MB69" s="62">
        <f>VLOOKUP($B69,RD_15[#All],MB$2,0)/MB$1</f>
        <v>2.7311803842416085</v>
      </c>
      <c r="MC69" s="62">
        <f>VLOOKUP($B69,RD_15[#All],MC$2,0)/MC$1</f>
        <v>2.6123196531359794</v>
      </c>
      <c r="MD69" s="62">
        <f>VLOOKUP($B69,RD_15[#All],MD$2,0)/MD$1</f>
        <v>2.6975405546834117</v>
      </c>
      <c r="ME69" s="62">
        <f>VLOOKUP($B69,RD_15[#All],ME$2,0)/ME$1</f>
        <v>2.7016520894071911</v>
      </c>
      <c r="MF69" s="62">
        <f>VLOOKUP($B69,RD_15[#All],MF$2,0)/MF$1</f>
        <v>2.6863272781640126</v>
      </c>
      <c r="MG69" s="62">
        <f>VLOOKUP($B69,RD_15[#All],MG$2,0)/MG$1</f>
        <v>2.6900650370038126</v>
      </c>
      <c r="MH69" s="62">
        <f>VLOOKUP($B69,RD_15[#All],MH$2,0)/MH$1</f>
        <v>2.71548179711445</v>
      </c>
      <c r="MI69" s="62">
        <f>VLOOKUP($B69,RD_15[#All],MI$2,0)/MI$1</f>
        <v>2.6526874486058158</v>
      </c>
      <c r="MJ69" s="62">
        <f>VLOOKUP($B69,RD_15[#All],MJ$2,0)/MJ$1</f>
        <v>2.6852433281004711</v>
      </c>
      <c r="MK69" s="62">
        <f>VLOOKUP($B69,RD_15[#All],MK$2,0)/MK$1</f>
        <v>2.6687598116169542</v>
      </c>
      <c r="ML69" s="62">
        <f>VLOOKUP($B69,RD_15[#All],ML$2,0)/ML$1</f>
        <v>2.6979143305673916</v>
      </c>
      <c r="MM69" s="62">
        <f>VLOOKUP($B69,RD_15[#All],MM$2,0)/MM$1</f>
        <v>2.663802363050483</v>
      </c>
      <c r="MN69" s="62">
        <f>VLOOKUP($B69,RD_15[#All],MN$2,0)/MN$1</f>
        <v>2.6824960753532179</v>
      </c>
      <c r="MO69" s="62">
        <f>VLOOKUP($B69,RD_15[#All],MO$2,0)/MO$1</f>
        <v>2.7237048665620094</v>
      </c>
      <c r="MP69" s="62">
        <f>VLOOKUP($B69,RD_15[#All],MP$2,0)/MP$1</f>
        <v>2.7222777222777226</v>
      </c>
      <c r="MQ69" s="62">
        <f>VLOOKUP($B69,RD_15[#All],MQ$2,0)/MQ$1</f>
        <v>2.7020258652911711</v>
      </c>
      <c r="MR69" s="62">
        <f>VLOOKUP($B69,RD_15[#All],MR$2,0)/MR$1</f>
        <v>2.6941765717275916</v>
      </c>
      <c r="MS69" s="62">
        <f>VLOOKUP($B69,RD_15[#All],MS$2,0)/MS$1</f>
        <v>2.747645211930926</v>
      </c>
      <c r="MT69" s="62">
        <f>VLOOKUP($B69,RD_15[#All],MT$2,0)/MT$1</f>
        <v>2.7101469958612818</v>
      </c>
      <c r="MU69" s="62">
        <f>VLOOKUP($B69,RD_15[#All],MU$2,0)/MU$1</f>
        <v>2.7420198848770276</v>
      </c>
      <c r="MV69" s="62">
        <f>VLOOKUP($B69,RD_15[#All],MV$2,0)/MV$1</f>
        <v>2.7112173540744973</v>
      </c>
      <c r="MW69" s="62">
        <f>VLOOKUP($B69,RD_15[#All],MW$2,0)/MW$1</f>
        <v>2.6836734693877546</v>
      </c>
      <c r="MX69" s="62">
        <f>VLOOKUP($B69,RD_15[#All],MX$2,0)/MX$1</f>
        <v>2.7143604694625103</v>
      </c>
      <c r="MY69" s="62">
        <f>VLOOKUP($B69,RD_15[#All],MY$2,0)/MY$1</f>
        <v>2.6813186813186816</v>
      </c>
      <c r="MZ69" s="62">
        <f>VLOOKUP($B69,RD_15[#All],MZ$2,0)/MZ$1</f>
        <v>2.7107535321821037</v>
      </c>
      <c r="NA69" s="62">
        <f>VLOOKUP($B69,RD_15[#All],NA$2,0)/NA$1</f>
        <v>2.7113112451458314</v>
      </c>
      <c r="NB69" s="62">
        <f>VLOOKUP($B69,RD_15[#All],NB$2,0)/NB$1</f>
        <v>2.7213500784929354</v>
      </c>
      <c r="NC69" s="62">
        <f>VLOOKUP($B69,RD_15[#All],NC$2,0)/NC$1</f>
        <v>2.7264521193092621</v>
      </c>
      <c r="ND69" s="62">
        <f>VLOOKUP($B69,RD_15[#All],ND$2,0)/ND$1</f>
        <v>2.7174254317111459</v>
      </c>
      <c r="NE69" s="62">
        <f>IFERROR(AVERAGEIF(Inv_SY_B20[[#This Row],[BLK1_INV1]:[BLK12_INV31]],"&gt;"&amp;0.1,Inv_SY_B20[[#This Row],[BLK1_INV1]:[BLK12_INV31]]),"")</f>
        <v>2.698613701166964</v>
      </c>
    </row>
    <row r="70" spans="2:369" x14ac:dyDescent="0.35">
      <c r="B70" s="86">
        <f t="shared" si="9"/>
        <v>45811</v>
      </c>
      <c r="C70" s="62">
        <f>VLOOKUP($B70,RD_15[#All],C$2,0)/C$1</f>
        <v>2.0877192982456139</v>
      </c>
      <c r="D70" s="62">
        <f>VLOOKUP($B70,RD_15[#All],D$2,0)/D$1</f>
        <v>2.0334928229665072</v>
      </c>
      <c r="E70" s="62">
        <f>VLOOKUP($B70,RD_15[#All],E$2,0)/E$1</f>
        <v>2.1196969696969696</v>
      </c>
      <c r="F70" s="62">
        <f>VLOOKUP($B70,RD_15[#All],F$2,0)/F$1</f>
        <v>2.1143939393939397</v>
      </c>
      <c r="G70" s="62">
        <f>VLOOKUP($B70,RD_15[#All],G$2,0)/G$1</f>
        <v>2.1128787878787878</v>
      </c>
      <c r="H70" s="62">
        <f>VLOOKUP($B70,RD_15[#All],H$2,0)/H$1</f>
        <v>2.0167046317388007</v>
      </c>
      <c r="I70" s="62">
        <f>VLOOKUP($B70,RD_15[#All],I$2,0)/I$1</f>
        <v>2.1782708492731446</v>
      </c>
      <c r="J70" s="62">
        <f>VLOOKUP($B70,RD_15[#All],J$2,0)/J$1</f>
        <v>2.0803030303030305</v>
      </c>
      <c r="K70" s="62">
        <f>VLOOKUP($B70,RD_15[#All],K$2,0)/K$1</f>
        <v>2.15</v>
      </c>
      <c r="L70" s="62">
        <f>VLOOKUP($B70,RD_15[#All],L$2,0)/L$1</f>
        <v>2.1568181818181817</v>
      </c>
      <c r="M70" s="62">
        <f>VLOOKUP($B70,RD_15[#All],M$2,0)/M$1</f>
        <v>2.1424242424242426</v>
      </c>
      <c r="N70" s="62">
        <f>VLOOKUP($B70,RD_15[#All],N$2,0)/N$1</f>
        <v>2.1318181818181818</v>
      </c>
      <c r="O70" s="62">
        <f>VLOOKUP($B70,RD_15[#All],O$2,0)/O$1</f>
        <v>2.1484848484848484</v>
      </c>
      <c r="P70" s="62">
        <f>VLOOKUP($B70,RD_15[#All],P$2,0)/P$1</f>
        <v>2.1462121212121215</v>
      </c>
      <c r="Q70" s="62">
        <f>VLOOKUP($B70,RD_15[#All],Q$2,0)/Q$1</f>
        <v>2.1719696969696969</v>
      </c>
      <c r="R70" s="62">
        <f>VLOOKUP($B70,RD_15[#All],R$2,0)/R$1</f>
        <v>2.1530303030303028</v>
      </c>
      <c r="S70" s="62">
        <f>VLOOKUP($B70,RD_15[#All],S$2,0)/S$1</f>
        <v>2.1291866028708135</v>
      </c>
      <c r="T70" s="62">
        <f>VLOOKUP($B70,RD_15[#All],T$2,0)/T$1</f>
        <v>2.1754385964912282</v>
      </c>
      <c r="U70" s="62">
        <f>VLOOKUP($B70,RD_15[#All],U$2,0)/U$1</f>
        <v>2.1477272727272729</v>
      </c>
      <c r="V70" s="62">
        <f>VLOOKUP($B70,RD_15[#All],V$2,0)/V$1</f>
        <v>2.1765151515151517</v>
      </c>
      <c r="W70" s="62">
        <f>VLOOKUP($B70,RD_15[#All],W$2,0)/W$1</f>
        <v>2.2477272727272726</v>
      </c>
      <c r="X70" s="62">
        <f>VLOOKUP($B70,RD_15[#All],X$2,0)/X$1</f>
        <v>2.2030303030303031</v>
      </c>
      <c r="Y70" s="62">
        <f>VLOOKUP($B70,RD_15[#All],Y$2,0)/Y$1</f>
        <v>2.2424242424242422</v>
      </c>
      <c r="Z70" s="62">
        <f>VLOOKUP($B70,RD_15[#All],Z$2,0)/Z$1</f>
        <v>2.2393939393939397</v>
      </c>
      <c r="AA70" s="62">
        <f>VLOOKUP($B70,RD_15[#All],AA$2,0)/AA$1</f>
        <v>2.2424242424242422</v>
      </c>
      <c r="AB70" s="62">
        <f>VLOOKUP($B70,RD_15[#All],AB$2,0)/AB$1</f>
        <v>2.1969696969696968</v>
      </c>
      <c r="AC70" s="62">
        <f>VLOOKUP($B70,RD_15[#All],AC$2,0)/AC$1</f>
        <v>2.2348484848484849</v>
      </c>
      <c r="AD70" s="62">
        <f>VLOOKUP($B70,RD_15[#All],AD$2,0)/AD$1</f>
        <v>2.2159090909090908</v>
      </c>
      <c r="AE70" s="62">
        <f>VLOOKUP($B70,RD_15[#All],AE$2,0)/AE$1</f>
        <v>2.268939393939394</v>
      </c>
      <c r="AF70" s="62">
        <f>VLOOKUP($B70,RD_15[#All],AF$2,0)/AF$1</f>
        <v>2.2568181818181818</v>
      </c>
      <c r="AG70" s="62">
        <f>VLOOKUP($B70,RD_15[#All],AG$2,0)/AG$1</f>
        <v>2.2196969696969697</v>
      </c>
      <c r="AH70" s="62">
        <f>VLOOKUP($B70,RD_15[#All],AH$2,0)/AH$1</f>
        <v>2.2295454545454545</v>
      </c>
      <c r="AI70" s="62">
        <f>VLOOKUP($B70,RD_15[#All],AI$2,0)/AI$1</f>
        <v>2.1075757575757574</v>
      </c>
      <c r="AJ70" s="62">
        <f>VLOOKUP($B70,RD_15[#All],AJ$2,0)/AJ$1</f>
        <v>2.0869218500797446</v>
      </c>
      <c r="AK70" s="62">
        <f>VLOOKUP($B70,RD_15[#All],AK$2,0)/AK$1</f>
        <v>2.1004784688995213</v>
      </c>
      <c r="AL70" s="62">
        <f>VLOOKUP($B70,RD_15[#All],AL$2,0)/AL$1</f>
        <v>2.1251993620414673</v>
      </c>
      <c r="AM70" s="62">
        <f>VLOOKUP($B70,RD_15[#All],AM$2,0)/AM$1</f>
        <v>2.1555023923444976</v>
      </c>
      <c r="AN70" s="62">
        <f>VLOOKUP($B70,RD_15[#All],AN$2,0)/AN$1</f>
        <v>2.1379585326953747</v>
      </c>
      <c r="AO70" s="62">
        <f>VLOOKUP($B70,RD_15[#All],AO$2,0)/AO$1</f>
        <v>2.1204545454545451</v>
      </c>
      <c r="AP70" s="62">
        <f>VLOOKUP($B70,RD_15[#All],AP$2,0)/AP$1</f>
        <v>2.1395534290271132</v>
      </c>
      <c r="AQ70" s="62">
        <f>VLOOKUP($B70,RD_15[#All],AQ$2,0)/AQ$1</f>
        <v>2.0856060606060609</v>
      </c>
      <c r="AR70" s="62">
        <f>VLOOKUP($B70,RD_15[#All],AR$2,0)/AR$1</f>
        <v>2.1398002853067051</v>
      </c>
      <c r="AS70" s="62">
        <f>VLOOKUP($B70,RD_15[#All],AS$2,0)/AS$1</f>
        <v>2.1976421636615813</v>
      </c>
      <c r="AT70" s="62">
        <f>VLOOKUP($B70,RD_15[#All],AT$2,0)/AT$1</f>
        <v>2.1622807017543857</v>
      </c>
      <c r="AU70" s="62">
        <f>VLOOKUP($B70,RD_15[#All],AU$2,0)/AU$1</f>
        <v>2.1907894736842102</v>
      </c>
      <c r="AV70" s="62">
        <f>VLOOKUP($B70,RD_15[#All],AV$2,0)/AV$1</f>
        <v>2.2438494934876991</v>
      </c>
      <c r="AW70" s="62">
        <f>VLOOKUP($B70,RD_15[#All],AW$2,0)/AW$1</f>
        <v>2.2359249329758715</v>
      </c>
      <c r="AX70" s="62">
        <f>VLOOKUP($B70,RD_15[#All],AX$2,0)/AX$1</f>
        <v>2.235215053763441</v>
      </c>
      <c r="AY70" s="62">
        <f>VLOOKUP($B70,RD_15[#All],AY$2,0)/AY$1</f>
        <v>2.1460880195599024</v>
      </c>
      <c r="AZ70" s="62">
        <f>VLOOKUP($B70,RD_15[#All],AZ$2,0)/AZ$1</f>
        <v>2.20586182833217</v>
      </c>
      <c r="BA70" s="62">
        <f>VLOOKUP($B70,RD_15[#All],BA$2,0)/BA$1</f>
        <v>2.198680351906158</v>
      </c>
      <c r="BB70" s="62">
        <f>VLOOKUP($B70,RD_15[#All],BB$2,0)/BB$1</f>
        <v>2.1602610587382158</v>
      </c>
      <c r="BC70" s="62">
        <f>VLOOKUP($B70,RD_15[#All],BC$2,0)/BC$1</f>
        <v>2.1392496392496394</v>
      </c>
      <c r="BD70" s="62">
        <f>VLOOKUP($B70,RD_15[#All],BD$2,0)/BD$1</f>
        <v>2.1000690131124915</v>
      </c>
      <c r="BE70" s="62">
        <f>VLOOKUP($B70,RD_15[#All],BE$2,0)/BE$1</f>
        <v>2.0780386740331487</v>
      </c>
      <c r="BF70" s="62">
        <f>VLOOKUP($B70,RD_15[#All],BF$2,0)/BF$1</f>
        <v>2.1413575927221831</v>
      </c>
      <c r="BG70" s="62">
        <f>VLOOKUP($B70,RD_15[#All],BG$2,0)/BG$1</f>
        <v>2.1579301075268815</v>
      </c>
      <c r="BH70" s="62">
        <f>VLOOKUP($B70,RD_15[#All],BH$2,0)/BH$1</f>
        <v>2.0525946704067319</v>
      </c>
      <c r="BI70" s="62">
        <f>VLOOKUP($B70,RD_15[#All],BI$2,0)/BI$1</f>
        <v>2.0630990415335462</v>
      </c>
      <c r="BJ70" s="62">
        <f>VLOOKUP($B70,RD_15[#All],BJ$2,0)/BJ$1</f>
        <v>2.0333796940194713</v>
      </c>
      <c r="BK70" s="62">
        <f>VLOOKUP($B70,RD_15[#All],BK$2,0)/BK$1</f>
        <v>2.1159090909090912</v>
      </c>
      <c r="BL70" s="62">
        <f>VLOOKUP($B70,RD_15[#All],BL$2,0)/BL$1</f>
        <v>2.1218152866242037</v>
      </c>
      <c r="BM70" s="62">
        <f>VLOOKUP($B70,RD_15[#All],BM$2,0)/BM$1</f>
        <v>2.1348973607038122</v>
      </c>
      <c r="BN70" s="62">
        <f>VLOOKUP($B70,RD_15[#All],BN$2,0)/BN$1</f>
        <v>2.3243616287094548</v>
      </c>
      <c r="BO70" s="62">
        <f>VLOOKUP($B70,RD_15[#All],BO$2,0)/BO$1</f>
        <v>2.2653554175293307</v>
      </c>
      <c r="BP70" s="62">
        <f>VLOOKUP($B70,RD_15[#All],BP$2,0)/BP$1</f>
        <v>2.2969885773624092</v>
      </c>
      <c r="BQ70" s="62">
        <f>VLOOKUP($B70,RD_15[#All],BQ$2,0)/BQ$1</f>
        <v>2.2877846790890266</v>
      </c>
      <c r="BR70" s="62">
        <f>VLOOKUP($B70,RD_15[#All],BR$2,0)/BR$1</f>
        <v>2.3326432022084194</v>
      </c>
      <c r="BS70" s="62">
        <f>VLOOKUP($B70,RD_15[#All],BS$2,0)/BS$1</f>
        <v>2.2996371176775527</v>
      </c>
      <c r="BT70" s="62">
        <f>VLOOKUP($B70,RD_15[#All],BT$2,0)/BT$1</f>
        <v>2.2732919254658381</v>
      </c>
      <c r="BU70" s="62">
        <f>VLOOKUP($B70,RD_15[#All],BU$2,0)/BU$1</f>
        <v>2.3257418909592822</v>
      </c>
      <c r="BV70" s="62">
        <f>VLOOKUP($B70,RD_15[#All],BV$2,0)/BV$1</f>
        <v>2.3443754313319527</v>
      </c>
      <c r="BW70" s="62">
        <f>VLOOKUP($B70,RD_15[#All],BW$2,0)/BW$1</f>
        <v>2.2919254658385095</v>
      </c>
      <c r="BX70" s="62">
        <f>VLOOKUP($B70,RD_15[#All],BX$2,0)/BX$1</f>
        <v>2.2799513128151627</v>
      </c>
      <c r="BY70" s="62">
        <f>VLOOKUP($B70,RD_15[#All],BY$2,0)/BY$1</f>
        <v>2.2898550724637681</v>
      </c>
      <c r="BZ70" s="62">
        <f>VLOOKUP($B70,RD_15[#All],BZ$2,0)/BZ$1</f>
        <v>2.2947330447330447</v>
      </c>
      <c r="CA70" s="62">
        <f>VLOOKUP($B70,RD_15[#All],CA$2,0)/CA$1</f>
        <v>2.2568542568542571</v>
      </c>
      <c r="CB70" s="62">
        <f>VLOOKUP($B70,RD_15[#All],CB$2,0)/CB$1</f>
        <v>2.258109040717736</v>
      </c>
      <c r="CC70" s="62">
        <f>VLOOKUP($B70,RD_15[#All],CC$2,0)/CC$1</f>
        <v>2.3029675638371288</v>
      </c>
      <c r="CD70" s="62">
        <f>VLOOKUP($B70,RD_15[#All],CD$2,0)/CD$1</f>
        <v>2.2808833678398894</v>
      </c>
      <c r="CE70" s="62">
        <f>VLOOKUP($B70,RD_15[#All],CE$2,0)/CE$1</f>
        <v>2.2819185645272597</v>
      </c>
      <c r="CF70" s="62">
        <f>VLOOKUP($B70,RD_15[#All],CF$2,0)/CF$1</f>
        <v>2.3039021164021167</v>
      </c>
      <c r="CG70" s="62">
        <f>VLOOKUP($B70,RD_15[#All],CG$2,0)/CG$1</f>
        <v>2.3229813664596275</v>
      </c>
      <c r="CH70" s="62">
        <f>VLOOKUP($B70,RD_15[#All],CH$2,0)/CH$1</f>
        <v>2.3033910533910533</v>
      </c>
      <c r="CI70" s="62">
        <f>VLOOKUP($B70,RD_15[#All],CI$2,0)/CI$1</f>
        <v>2.3450655624568668</v>
      </c>
      <c r="CJ70" s="62">
        <f>VLOOKUP($B70,RD_15[#All],CJ$2,0)/CJ$1</f>
        <v>2.3246753246753249</v>
      </c>
      <c r="CK70" s="62">
        <f>VLOOKUP($B70,RD_15[#All],CK$2,0)/CK$1</f>
        <v>2.3253968253968256</v>
      </c>
      <c r="CL70" s="62">
        <f>VLOOKUP($B70,RD_15[#All],CL$2,0)/CL$1</f>
        <v>2.3013651287368235</v>
      </c>
      <c r="CM70" s="62">
        <f>VLOOKUP($B70,RD_15[#All],CM$2,0)/CM$1</f>
        <v>2.3088336783988956</v>
      </c>
      <c r="CN70" s="62">
        <f>VLOOKUP($B70,RD_15[#All],CN$2,0)/CN$1</f>
        <v>2.297791580400276</v>
      </c>
      <c r="CO70" s="62">
        <f>VLOOKUP($B70,RD_15[#All],CO$2,0)/CO$1</f>
        <v>2.2957211870255345</v>
      </c>
      <c r="CP70" s="62">
        <f>VLOOKUP($B70,RD_15[#All],CP$2,0)/CP$1</f>
        <v>2.2522429261559695</v>
      </c>
      <c r="CQ70" s="62">
        <f>VLOOKUP($B70,RD_15[#All],CQ$2,0)/CQ$1</f>
        <v>2.2795031055900621</v>
      </c>
      <c r="CR70" s="62">
        <f>VLOOKUP($B70,RD_15[#All],CR$2,0)/CR$1</f>
        <v>2.2953761214630779</v>
      </c>
      <c r="CS70" s="62">
        <f>VLOOKUP($B70,RD_15[#All],CS$2,0)/CS$1</f>
        <v>2.3036576949620429</v>
      </c>
      <c r="CT70" s="62">
        <f>VLOOKUP($B70,RD_15[#All],CT$2,0)/CT$1</f>
        <v>2.3467908902691512</v>
      </c>
      <c r="CU70" s="62">
        <f>VLOOKUP($B70,RD_15[#All],CU$2,0)/CU$1</f>
        <v>2.3352380952380951</v>
      </c>
      <c r="CV70" s="62">
        <f>VLOOKUP($B70,RD_15[#All],CV$2,0)/CV$1</f>
        <v>2.329192546583851</v>
      </c>
      <c r="CW70" s="62">
        <f>VLOOKUP($B70,RD_15[#All],CW$2,0)/CW$1</f>
        <v>2.3133195307108347</v>
      </c>
      <c r="CX70" s="62">
        <f>VLOOKUP($B70,RD_15[#All],CX$2,0)/CX$1</f>
        <v>2.2424242424242427</v>
      </c>
      <c r="CY70" s="62">
        <f>VLOOKUP($B70,RD_15[#All],CY$2,0)/CY$1</f>
        <v>2.2417027417027415</v>
      </c>
      <c r="CZ70" s="62">
        <f>VLOOKUP($B70,RD_15[#All],CZ$2,0)/CZ$1</f>
        <v>2.3095238095238093</v>
      </c>
      <c r="DA70" s="62">
        <f>VLOOKUP($B70,RD_15[#All],DA$2,0)/DA$1</f>
        <v>2.2555035534754726</v>
      </c>
      <c r="DB70" s="62">
        <f>VLOOKUP($B70,RD_15[#All],DB$2,0)/DB$1</f>
        <v>2.3295376121463076</v>
      </c>
      <c r="DC70" s="62">
        <f>VLOOKUP($B70,RD_15[#All],DC$2,0)/DC$1</f>
        <v>2.4089026915113871</v>
      </c>
      <c r="DD70" s="62">
        <f>VLOOKUP($B70,RD_15[#All],DD$2,0)/DD$1</f>
        <v>2.3157349896480333</v>
      </c>
      <c r="DE70" s="62">
        <f>VLOOKUP($B70,RD_15[#All],DE$2,0)/DE$1</f>
        <v>2.3433402346445824</v>
      </c>
      <c r="DF70" s="62">
        <f>VLOOKUP($B70,RD_15[#All],DF$2,0)/DF$1</f>
        <v>2.3153899240855762</v>
      </c>
      <c r="DG70" s="62">
        <f>VLOOKUP($B70,RD_15[#All],DG$2,0)/DG$1</f>
        <v>2.2708764665286405</v>
      </c>
      <c r="DH70" s="62">
        <f>VLOOKUP($B70,RD_15[#All],DH$2,0)/DH$1</f>
        <v>2.3619737750172534</v>
      </c>
      <c r="DI70" s="62">
        <f>VLOOKUP($B70,RD_15[#All],DI$2,0)/DI$1</f>
        <v>2.3492063492063489</v>
      </c>
      <c r="DJ70" s="62">
        <f>VLOOKUP($B70,RD_15[#All],DJ$2,0)/DJ$1</f>
        <v>2.3743961352657004</v>
      </c>
      <c r="DK70" s="62">
        <f>VLOOKUP($B70,RD_15[#All],DK$2,0)/DK$1</f>
        <v>2.3492063492063493</v>
      </c>
      <c r="DL70" s="62">
        <f>VLOOKUP($B70,RD_15[#All],DL$2,0)/DL$1</f>
        <v>2.3235930735930737</v>
      </c>
      <c r="DM70" s="62">
        <f>VLOOKUP($B70,RD_15[#All],DM$2,0)/DM$1</f>
        <v>2.2798481711525191</v>
      </c>
      <c r="DN70" s="62">
        <f>VLOOKUP($B70,RD_15[#All],DN$2,0)/DN$1</f>
        <v>2.3547273982056587</v>
      </c>
      <c r="DO70" s="62">
        <f>VLOOKUP($B70,RD_15[#All],DO$2,0)/DO$1</f>
        <v>2.3250517598343681</v>
      </c>
      <c r="DP70" s="62">
        <f>VLOOKUP($B70,RD_15[#All],DP$2,0)/DP$1</f>
        <v>2.3322981366459627</v>
      </c>
      <c r="DQ70" s="62">
        <f>VLOOKUP($B70,RD_15[#All],DQ$2,0)/DQ$1</f>
        <v>2.298136645962733</v>
      </c>
      <c r="DR70" s="62">
        <f>VLOOKUP($B70,RD_15[#All],DR$2,0)/DR$1</f>
        <v>2.3140096618357489</v>
      </c>
      <c r="DS70" s="62">
        <f>VLOOKUP($B70,RD_15[#All],DS$2,0)/DS$1</f>
        <v>2.2950310559006213</v>
      </c>
      <c r="DT70" s="62">
        <f>VLOOKUP($B70,RD_15[#All],DT$2,0)/DT$1</f>
        <v>2.331262939958592</v>
      </c>
      <c r="DU70" s="62">
        <f>VLOOKUP($B70,RD_15[#All],DU$2,0)/DU$1</f>
        <v>2.2972582972582973</v>
      </c>
      <c r="DV70" s="62">
        <f>VLOOKUP($B70,RD_15[#All],DV$2,0)/DV$1</f>
        <v>2.3185425685425689</v>
      </c>
      <c r="DW70" s="62">
        <f>VLOOKUP($B70,RD_15[#All],DW$2,0)/DW$1</f>
        <v>2.3457556935817805</v>
      </c>
      <c r="DX70" s="62">
        <f>VLOOKUP($B70,RD_15[#All],DX$2,0)/DX$1</f>
        <v>2.3357487922705311</v>
      </c>
      <c r="DY70" s="62">
        <f>VLOOKUP($B70,RD_15[#All],DY$2,0)/DY$1</f>
        <v>2.2815734989648035</v>
      </c>
      <c r="DZ70" s="62">
        <f>VLOOKUP($B70,RD_15[#All],DZ$2,0)/DZ$1</f>
        <v>2.3381642512077296</v>
      </c>
      <c r="EA70" s="62">
        <f>VLOOKUP($B70,RD_15[#All],EA$2,0)/EA$1</f>
        <v>2.3002070393374741</v>
      </c>
      <c r="EB70" s="62">
        <f>VLOOKUP($B70,RD_15[#All],EB$2,0)/EB$1</f>
        <v>2.3046928916494132</v>
      </c>
      <c r="EC70" s="62">
        <f>VLOOKUP($B70,RD_15[#All],EC$2,0)/EC$1</f>
        <v>2.2939958592132501</v>
      </c>
      <c r="ED70" s="62">
        <f>VLOOKUP($B70,RD_15[#All],ED$2,0)/ED$1</f>
        <v>2.3115942028985508</v>
      </c>
      <c r="EE70" s="62">
        <f>VLOOKUP($B70,RD_15[#All],EE$2,0)/EE$1</f>
        <v>2.3298826777087647</v>
      </c>
      <c r="EF70" s="62">
        <f>VLOOKUP($B70,RD_15[#All],EF$2,0)/EF$1</f>
        <v>2.3488612836438922</v>
      </c>
      <c r="EG70" s="62">
        <f>VLOOKUP($B70,RD_15[#All],EG$2,0)/EG$1</f>
        <v>2.3040027605244999</v>
      </c>
      <c r="EH70" s="62">
        <f>VLOOKUP($B70,RD_15[#All],EH$2,0)/EH$1</f>
        <v>2.3450655624568668</v>
      </c>
      <c r="EI70" s="62">
        <f>VLOOKUP($B70,RD_15[#All],EI$2,0)/EI$1</f>
        <v>2.364718614718615</v>
      </c>
      <c r="EJ70" s="62">
        <f>VLOOKUP($B70,RD_15[#All],EJ$2,0)/EJ$1</f>
        <v>2.3502415458937196</v>
      </c>
      <c r="EK70" s="62">
        <f>VLOOKUP($B70,RD_15[#All],EK$2,0)/EK$1</f>
        <v>2.3263492063492062</v>
      </c>
      <c r="EL70" s="62">
        <f>VLOOKUP($B70,RD_15[#All],EL$2,0)/EL$1</f>
        <v>2.2881297446514837</v>
      </c>
      <c r="EM70" s="62">
        <f>VLOOKUP($B70,RD_15[#All],EM$2,0)/EM$1</f>
        <v>2.2774327122153206</v>
      </c>
      <c r="EN70" s="62">
        <f>VLOOKUP($B70,RD_15[#All],EN$2,0)/EN$1</f>
        <v>2.320565907522429</v>
      </c>
      <c r="EO70" s="62">
        <f>VLOOKUP($B70,RD_15[#All],EO$2,0)/EO$1</f>
        <v>2.3336783988957901</v>
      </c>
      <c r="EP70" s="62">
        <f>VLOOKUP($B70,RD_15[#All],EP$2,0)/EP$1</f>
        <v>2.3178053830227743</v>
      </c>
      <c r="EQ70" s="62">
        <f>VLOOKUP($B70,RD_15[#All],EQ$2,0)/EQ$1</f>
        <v>2.3095238095238093</v>
      </c>
      <c r="ER70" s="62">
        <f>VLOOKUP($B70,RD_15[#All],ER$2,0)/ER$1</f>
        <v>2.3050379572118702</v>
      </c>
      <c r="ES70" s="62">
        <f>VLOOKUP($B70,RD_15[#All],ES$2,0)/ES$1</f>
        <v>2.3298826777087647</v>
      </c>
      <c r="ET70" s="62">
        <f>VLOOKUP($B70,RD_15[#All],ET$2,0)/ET$1</f>
        <v>2.3336940836940836</v>
      </c>
      <c r="EU70" s="62">
        <f>VLOOKUP($B70,RD_15[#All],EU$2,0)/EU$1</f>
        <v>2.3310185185185186</v>
      </c>
      <c r="EV70" s="62">
        <f>VLOOKUP($B70,RD_15[#All],EV$2,0)/EV$1</f>
        <v>2.2763347763347763</v>
      </c>
      <c r="EW70" s="62">
        <f>VLOOKUP($B70,RD_15[#All],EW$2,0)/EW$1</f>
        <v>2.3035714285714284</v>
      </c>
      <c r="EX70" s="62">
        <f>VLOOKUP($B70,RD_15[#All],EX$2,0)/EX$1</f>
        <v>2.3412698412698414</v>
      </c>
      <c r="EY70" s="62">
        <f>VLOOKUP($B70,RD_15[#All],EY$2,0)/EY$1</f>
        <v>2.3858654572940283</v>
      </c>
      <c r="EZ70" s="62">
        <f>VLOOKUP($B70,RD_15[#All],EZ$2,0)/EZ$1</f>
        <v>2.3322981366459627</v>
      </c>
      <c r="FA70" s="62">
        <f>VLOOKUP($B70,RD_15[#All],FA$2,0)/FA$1</f>
        <v>2.3371290545203585</v>
      </c>
      <c r="FB70" s="62">
        <f>VLOOKUP($B70,RD_15[#All],FB$2,0)/FB$1</f>
        <v>2.3019323671497585</v>
      </c>
      <c r="FC70" s="62">
        <f>VLOOKUP($B70,RD_15[#All],FC$2,0)/FC$1</f>
        <v>2.3316080055210491</v>
      </c>
      <c r="FD70" s="62">
        <f>VLOOKUP($B70,RD_15[#All],FD$2,0)/FD$1</f>
        <v>2.3329882677708764</v>
      </c>
      <c r="FE70" s="62">
        <f>VLOOKUP($B70,RD_15[#All],FE$2,0)/FE$1</f>
        <v>2.3405797101449273</v>
      </c>
      <c r="FF70" s="62">
        <f>VLOOKUP($B70,RD_15[#All],FF$2,0)/FF$1</f>
        <v>2.3005521048999311</v>
      </c>
      <c r="FG70" s="202">
        <f>VLOOKUP($B70,RD_15[#All],FG$2,0)/FG$1</f>
        <v>2.3095238095238093</v>
      </c>
      <c r="FH70" s="62">
        <f>VLOOKUP($B70,RD_15[#All],FH$2,0)/FH$1</f>
        <v>2.3098688750862664</v>
      </c>
      <c r="FI70" s="62">
        <f>VLOOKUP($B70,RD_15[#All],FI$2,0)/FI$1</f>
        <v>2.2650103519668736</v>
      </c>
      <c r="FJ70" s="62">
        <f>VLOOKUP($B70,RD_15[#All],FJ$2,0)/FJ$1</f>
        <v>2.3154761904761907</v>
      </c>
      <c r="FK70" s="62">
        <f>VLOOKUP($B70,RD_15[#All],FK$2,0)/FK$1</f>
        <v>2.3871635610766044</v>
      </c>
      <c r="FL70" s="62">
        <f>VLOOKUP($B70,RD_15[#All],FL$2,0)/FL$1</f>
        <v>2.3008658008658007</v>
      </c>
      <c r="FM70" s="62">
        <f>VLOOKUP($B70,RD_15[#All],FM$2,0)/FM$1</f>
        <v>2.2607709750566891</v>
      </c>
      <c r="FN70" s="62">
        <f>VLOOKUP($B70,RD_15[#All],FN$2,0)/FN$1</f>
        <v>2.3083900226757366</v>
      </c>
      <c r="FO70" s="62">
        <f>VLOOKUP($B70,RD_15[#All],FO$2,0)/FO$1</f>
        <v>2.2936507936507935</v>
      </c>
      <c r="FP70" s="62">
        <f>VLOOKUP($B70,RD_15[#All],FP$2,0)/FP$1</f>
        <v>2.3034769463340892</v>
      </c>
      <c r="FQ70" s="62">
        <f>VLOOKUP($B70,RD_15[#All],FQ$2,0)/FQ$1</f>
        <v>2.3148148148148144</v>
      </c>
      <c r="FR70" s="62">
        <f>VLOOKUP($B70,RD_15[#All],FR$2,0)/FR$1</f>
        <v>2.3080120937263793</v>
      </c>
      <c r="FS70" s="62">
        <f>VLOOKUP($B70,RD_15[#All],FS$2,0)/FS$1</f>
        <v>2.3053665910808765</v>
      </c>
      <c r="FT70" s="62">
        <f>VLOOKUP($B70,RD_15[#All],FT$2,0)/FT$1</f>
        <v>2.3397581254724109</v>
      </c>
      <c r="FU70" s="62">
        <f>VLOOKUP($B70,RD_15[#All],FU$2,0)/FU$1</f>
        <v>2.3465608465608461</v>
      </c>
      <c r="FV70" s="62">
        <f>VLOOKUP($B70,RD_15[#All],FV$2,0)/FV$1</f>
        <v>2.3295540438397579</v>
      </c>
      <c r="FW70" s="62">
        <f>VLOOKUP($B70,RD_15[#All],FW$2,0)/FW$1</f>
        <v>2.3253968253968251</v>
      </c>
      <c r="FX70" s="62">
        <f>VLOOKUP($B70,RD_15[#All],FX$2,0)/FX$1</f>
        <v>2.3348450491307631</v>
      </c>
      <c r="FY70" s="62">
        <f>VLOOKUP($B70,RD_15[#All],FY$2,0)/FY$1</f>
        <v>2.3518518518518516</v>
      </c>
      <c r="FZ70" s="62">
        <f>VLOOKUP($B70,RD_15[#All],FZ$2,0)/FZ$1</f>
        <v>2.3023809523809526</v>
      </c>
      <c r="GA70" s="62">
        <f>VLOOKUP($B70,RD_15[#All],GA$2,0)/GA$1</f>
        <v>2.3337742504409169</v>
      </c>
      <c r="GB70" s="62">
        <f>VLOOKUP($B70,RD_15[#All],GB$2,0)/GB$1</f>
        <v>2.2738095238095237</v>
      </c>
      <c r="GC70" s="62">
        <f>VLOOKUP($B70,RD_15[#All],GC$2,0)/GC$1</f>
        <v>2.3458049886621315</v>
      </c>
      <c r="GD70" s="62">
        <f>VLOOKUP($B70,RD_15[#All],GD$2,0)/GD$1</f>
        <v>2.3272864701436125</v>
      </c>
      <c r="GE70" s="62">
        <f>VLOOKUP($B70,RD_15[#All],GE$2,0)/GE$1</f>
        <v>2.3458049886621315</v>
      </c>
      <c r="GF70" s="62">
        <f>VLOOKUP($B70,RD_15[#All],GF$2,0)/GF$1</f>
        <v>2.3371126228269081</v>
      </c>
      <c r="GG70" s="62">
        <f>VLOOKUP($B70,RD_15[#All],GG$2,0)/GG$1</f>
        <v>2.3110355253212393</v>
      </c>
      <c r="GH70" s="62">
        <f>VLOOKUP($B70,RD_15[#All],GH$2,0)/GH$1</f>
        <v>2.3408919123204837</v>
      </c>
      <c r="GI70" s="62">
        <f>VLOOKUP($B70,RD_15[#All],GI$2,0)/GI$1</f>
        <v>2.3042328042328042</v>
      </c>
      <c r="GJ70" s="62">
        <f>VLOOKUP($B70,RD_15[#All],GJ$2,0)/GJ$1</f>
        <v>2.3356009070294781</v>
      </c>
      <c r="GK70" s="62">
        <f>VLOOKUP($B70,RD_15[#All],GK$2,0)/GK$1</f>
        <v>2.2702191987906275</v>
      </c>
      <c r="GL70" s="62">
        <f>VLOOKUP($B70,RD_15[#All],GL$2,0)/GL$1</f>
        <v>2.331821617535903</v>
      </c>
      <c r="GM70" s="62">
        <f>VLOOKUP($B70,RD_15[#All],GM$2,0)/GM$1</f>
        <v>2.2925170068027212</v>
      </c>
      <c r="GN70" s="62">
        <f>VLOOKUP($B70,RD_15[#All],GN$2,0)/GN$1</f>
        <v>2.3197278911564623</v>
      </c>
      <c r="GO70" s="62">
        <f>VLOOKUP($B70,RD_15[#All],GO$2,0)/GO$1</f>
        <v>2.3186507936507934</v>
      </c>
      <c r="GP70" s="62">
        <f>VLOOKUP($B70,RD_15[#All],GP$2,0)/GP$1</f>
        <v>2.2984126984126987</v>
      </c>
      <c r="GQ70" s="62">
        <f>VLOOKUP($B70,RD_15[#All],GQ$2,0)/GQ$1</f>
        <v>2.3460317460317461</v>
      </c>
      <c r="GR70" s="62">
        <f>VLOOKUP($B70,RD_15[#All],GR$2,0)/GR$1</f>
        <v>2.2486519691488636</v>
      </c>
      <c r="GS70" s="62">
        <f>VLOOKUP($B70,RD_15[#All],GS$2,0)/GS$1</f>
        <v>2.3057833405265429</v>
      </c>
      <c r="GT70" s="62">
        <f>VLOOKUP($B70,RD_15[#All],GT$2,0)/GT$1</f>
        <v>2.2747252747252746</v>
      </c>
      <c r="GU70" s="62">
        <f>VLOOKUP($B70,RD_15[#All],GU$2,0)/GU$1</f>
        <v>2.2914531666325066</v>
      </c>
      <c r="GV70" s="62">
        <f>VLOOKUP($B70,RD_15[#All],GV$2,0)/GV$1</f>
        <v>2.3046208449935159</v>
      </c>
      <c r="GW70" s="62">
        <f>VLOOKUP($B70,RD_15[#All],GW$2,0)/GW$1</f>
        <v>2.3325301204819278</v>
      </c>
      <c r="GX70" s="62">
        <f>VLOOKUP($B70,RD_15[#All],GX$2,0)/GX$1</f>
        <v>2.3008241758241761</v>
      </c>
      <c r="GY70" s="62">
        <f>VLOOKUP($B70,RD_15[#All],GY$2,0)/GY$1</f>
        <v>2.3315814620162447</v>
      </c>
      <c r="GZ70" s="62">
        <f>VLOOKUP($B70,RD_15[#All],GZ$2,0)/GZ$1</f>
        <v>2.3431711145996861</v>
      </c>
      <c r="HA70" s="62">
        <f>VLOOKUP($B70,RD_15[#All],HA$2,0)/HA$1</f>
        <v>2.3496689645757969</v>
      </c>
      <c r="HB70" s="62">
        <f>VLOOKUP($B70,RD_15[#All],HB$2,0)/HB$1</f>
        <v>2.2962751534180108</v>
      </c>
      <c r="HC70" s="62">
        <f>VLOOKUP($B70,RD_15[#All],HC$2,0)/HC$1</f>
        <v>2.3055515912658775</v>
      </c>
      <c r="HD70" s="62">
        <f>VLOOKUP($B70,RD_15[#All],HD$2,0)/HD$1</f>
        <v>2.2800328922777902</v>
      </c>
      <c r="HE70" s="62">
        <f>VLOOKUP($B70,RD_15[#All],HE$2,0)/HE$1</f>
        <v>2.2677632926080133</v>
      </c>
      <c r="HF70" s="62">
        <f>VLOOKUP($B70,RD_15[#All],HF$2,0)/HF$1</f>
        <v>2.3103967855349068</v>
      </c>
      <c r="HG70" s="62">
        <f>VLOOKUP($B70,RD_15[#All],HG$2,0)/HG$1</f>
        <v>2.3050758765044477</v>
      </c>
      <c r="HH70" s="62">
        <f>VLOOKUP($B70,RD_15[#All],HH$2,0)/HH$1</f>
        <v>2.3124018838304554</v>
      </c>
      <c r="HI70" s="62">
        <f>VLOOKUP($B70,RD_15[#All],HI$2,0)/HI$1</f>
        <v>2.3049450549450547</v>
      </c>
      <c r="HJ70" s="62">
        <f>VLOOKUP($B70,RD_15[#All],HJ$2,0)/HJ$1</f>
        <v>2.3369798369798369</v>
      </c>
      <c r="HK70" s="62">
        <f>VLOOKUP($B70,RD_15[#All],HK$2,0)/HK$1</f>
        <v>2.3180203255391225</v>
      </c>
      <c r="HL70" s="62">
        <f>VLOOKUP($B70,RD_15[#All],HL$2,0)/HL$1</f>
        <v>2.5728240013954298</v>
      </c>
      <c r="HM70" s="62">
        <f>VLOOKUP($B70,RD_15[#All],HM$2,0)/HM$1</f>
        <v>2.2681187859759291</v>
      </c>
      <c r="HN70" s="62">
        <f>VLOOKUP($B70,RD_15[#All],HN$2,0)/HN$1</f>
        <v>2.250295702457616</v>
      </c>
      <c r="HO70" s="62">
        <f>VLOOKUP($B70,RD_15[#All],HO$2,0)/HO$1</f>
        <v>2.2828229727953735</v>
      </c>
      <c r="HP70" s="62">
        <f>VLOOKUP($B70,RD_15[#All],HP$2,0)/HP$1</f>
        <v>2.2484586120949759</v>
      </c>
      <c r="HQ70" s="62">
        <f>VLOOKUP($B70,RD_15[#All],HQ$2,0)/HQ$1</f>
        <v>2.2112740604949588</v>
      </c>
      <c r="HR70" s="62">
        <f>VLOOKUP($B70,RD_15[#All],HR$2,0)/HR$1</f>
        <v>2.2464908828545189</v>
      </c>
      <c r="HS70" s="62">
        <f>VLOOKUP($B70,RD_15[#All],HS$2,0)/HS$1</f>
        <v>2.2670675413022354</v>
      </c>
      <c r="HT70" s="62">
        <f>VLOOKUP($B70,RD_15[#All],HT$2,0)/HT$1</f>
        <v>2.2330890813298612</v>
      </c>
      <c r="HU70" s="62">
        <f>VLOOKUP($B70,RD_15[#All],HU$2,0)/HU$1</f>
        <v>2.2759383473669188</v>
      </c>
      <c r="HV70" s="62">
        <f>VLOOKUP($B70,RD_15[#All],HV$2,0)/HV$1</f>
        <v>2.2977022977022981</v>
      </c>
      <c r="HW70" s="62">
        <f>VLOOKUP($B70,RD_15[#All],HW$2,0)/HW$1</f>
        <v>2.3057299843014127</v>
      </c>
      <c r="HX70" s="62">
        <f>VLOOKUP($B70,RD_15[#All],HX$2,0)/HX$1</f>
        <v>2.3155416012558869</v>
      </c>
      <c r="HY70" s="62">
        <f>VLOOKUP($B70,RD_15[#All],HY$2,0)/HY$1</f>
        <v>2.3253532182103611</v>
      </c>
      <c r="HZ70" s="62">
        <f>VLOOKUP($B70,RD_15[#All],HZ$2,0)/HZ$1</f>
        <v>2.3043283247364879</v>
      </c>
      <c r="IA70" s="62">
        <f>VLOOKUP($B70,RD_15[#All],IA$2,0)/IA$1</f>
        <v>2.3406593406593403</v>
      </c>
      <c r="IB70" s="62">
        <f>VLOOKUP($B70,RD_15[#All],IB$2,0)/IB$1</f>
        <v>2.2893772893772892</v>
      </c>
      <c r="IC70" s="62">
        <f>VLOOKUP($B70,RD_15[#All],IC$2,0)/IC$1</f>
        <v>2.3273155416012559</v>
      </c>
      <c r="ID70" s="62">
        <f>VLOOKUP($B70,RD_15[#All],ID$2,0)/ID$1</f>
        <v>2.310832025117739</v>
      </c>
      <c r="IE70" s="62">
        <f>VLOOKUP($B70,RD_15[#All],IE$2,0)/IE$1</f>
        <v>2.3088697017268442</v>
      </c>
      <c r="IF70" s="62">
        <f>VLOOKUP($B70,RD_15[#All],IF$2,0)/IF$1</f>
        <v>2.3210361067503924</v>
      </c>
      <c r="IG70" s="62">
        <f>VLOOKUP($B70,RD_15[#All],IG$2,0)/IG$1</f>
        <v>2.2374224415040742</v>
      </c>
      <c r="IH70" s="62">
        <f>VLOOKUP($B70,RD_15[#All],IH$2,0)/IH$1</f>
        <v>2.2643343051506313</v>
      </c>
      <c r="II70" s="62">
        <f>VLOOKUP($B70,RD_15[#All],II$2,0)/II$1</f>
        <v>2.2303206997084546</v>
      </c>
      <c r="IJ70" s="62">
        <f>VLOOKUP($B70,RD_15[#All],IJ$2,0)/IJ$1</f>
        <v>2.2684458398744112</v>
      </c>
      <c r="IK70" s="62">
        <f>VLOOKUP($B70,RD_15[#All],IK$2,0)/IK$1</f>
        <v>2.3587127158555727</v>
      </c>
      <c r="IL70" s="62">
        <f>VLOOKUP($B70,RD_15[#All],IL$2,0)/IL$1</f>
        <v>2.4175824175824174</v>
      </c>
      <c r="IM70" s="62">
        <f>VLOOKUP($B70,RD_15[#All],IM$2,0)/IM$1</f>
        <v>2.3273155416012559</v>
      </c>
      <c r="IN70" s="62">
        <f>VLOOKUP($B70,RD_15[#All],IN$2,0)/IN$1</f>
        <v>2.301711893548628</v>
      </c>
      <c r="IO70" s="62">
        <f>VLOOKUP($B70,RD_15[#All],IO$2,0)/IO$1</f>
        <v>2.30298273155416</v>
      </c>
      <c r="IP70" s="62">
        <f>VLOOKUP($B70,RD_15[#All],IP$2,0)/IP$1</f>
        <v>2.2527472527472527</v>
      </c>
      <c r="IQ70" s="62">
        <f>VLOOKUP($B70,RD_15[#All],IQ$2,0)/IQ$1</f>
        <v>2.2908163265306123</v>
      </c>
      <c r="IR70" s="62">
        <f>VLOOKUP($B70,RD_15[#All],IR$2,0)/IR$1</f>
        <v>2.28078044404575</v>
      </c>
      <c r="IS70" s="62">
        <f>VLOOKUP($B70,RD_15[#All],IS$2,0)/IS$1</f>
        <v>2.2994692382447486</v>
      </c>
      <c r="IT70" s="62">
        <f>VLOOKUP($B70,RD_15[#All],IT$2,0)/IT$1</f>
        <v>2.261344098078792</v>
      </c>
      <c r="IU70" s="62">
        <f>VLOOKUP($B70,RD_15[#All],IU$2,0)/IU$1</f>
        <v>2.2987216864767883</v>
      </c>
      <c r="IV70" s="62">
        <f>VLOOKUP($B70,RD_15[#All],IV$2,0)/IV$1</f>
        <v>2.2961052552889285</v>
      </c>
      <c r="IW70" s="62">
        <f>VLOOKUP($B70,RD_15[#All],IW$2,0)/IW$1</f>
        <v>2.2721835987142107</v>
      </c>
      <c r="IX70" s="62">
        <f>VLOOKUP($B70,RD_15[#All],IX$2,0)/IX$1</f>
        <v>2.2755475816700304</v>
      </c>
      <c r="IY70" s="62">
        <f>VLOOKUP($B70,RD_15[#All],IY$2,0)/IY$1</f>
        <v>2.2972265829408687</v>
      </c>
      <c r="IZ70" s="62">
        <f>VLOOKUP($B70,RD_15[#All],IZ$2,0)/IZ$1</f>
        <v>2.2648779791636935</v>
      </c>
      <c r="JA70" s="62">
        <f>VLOOKUP($B70,RD_15[#All],JA$2,0)/JA$1</f>
        <v>2.2408494946735864</v>
      </c>
      <c r="JB70" s="62">
        <f>VLOOKUP($B70,RD_15[#All],JB$2,0)/JB$1</f>
        <v>2.2752713125383934</v>
      </c>
      <c r="JC70" s="62">
        <f>VLOOKUP($B70,RD_15[#All],JC$2,0)/JC$1</f>
        <v>2.2636922636922638</v>
      </c>
      <c r="JD70" s="62">
        <f>VLOOKUP($B70,RD_15[#All],JD$2,0)/JD$1</f>
        <v>2.3064053537284894</v>
      </c>
      <c r="JE70" s="62">
        <f>VLOOKUP($B70,RD_15[#All],JE$2,0)/JE$1</f>
        <v>2.3276425954997384</v>
      </c>
      <c r="JF70" s="62">
        <f>VLOOKUP($B70,RD_15[#All],JF$2,0)/JF$1</f>
        <v>2.3100605480108092</v>
      </c>
      <c r="JG70" s="62">
        <f>VLOOKUP($B70,RD_15[#All],JG$2,0)/JG$1</f>
        <v>2.3086128491811126</v>
      </c>
      <c r="JH70" s="62">
        <f>VLOOKUP($B70,RD_15[#All],JH$2,0)/JH$1</f>
        <v>2.317325531611246</v>
      </c>
      <c r="JI70" s="62">
        <f>VLOOKUP($B70,RD_15[#All],JI$2,0)/JI$1</f>
        <v>2.3155416012558869</v>
      </c>
      <c r="JJ70" s="62">
        <f>VLOOKUP($B70,RD_15[#All],JJ$2,0)/JJ$1</f>
        <v>2.3104224967579006</v>
      </c>
      <c r="JK70" s="62">
        <f>VLOOKUP($B70,RD_15[#All],JK$2,0)/JK$1</f>
        <v>2.3166119594691024</v>
      </c>
      <c r="JL70" s="62">
        <f>VLOOKUP($B70,RD_15[#All],JL$2,0)/JL$1</f>
        <v>2.338826155462185</v>
      </c>
      <c r="JM70" s="62">
        <f>VLOOKUP($B70,RD_15[#All],JM$2,0)/JM$1</f>
        <v>2.2688883069268035</v>
      </c>
      <c r="JN70" s="62">
        <f>VLOOKUP($B70,RD_15[#All],JN$2,0)/JN$1</f>
        <v>2.2236180904522613</v>
      </c>
      <c r="JO70" s="62">
        <f>VLOOKUP($B70,RD_15[#All],JO$2,0)/JO$1</f>
        <v>2.3032604425821659</v>
      </c>
      <c r="JP70" s="62">
        <f>VLOOKUP($B70,RD_15[#All],JP$2,0)/JP$1</f>
        <v>2.2717163788592361</v>
      </c>
      <c r="JQ70" s="62">
        <f>VLOOKUP($B70,RD_15[#All],JQ$2,0)/JQ$1</f>
        <v>2.3090005232862376</v>
      </c>
      <c r="JR70" s="62">
        <f>VLOOKUP($B70,RD_15[#All],JR$2,0)/JR$1</f>
        <v>2.3120530263387411</v>
      </c>
      <c r="JS70" s="62">
        <f>VLOOKUP($B70,RD_15[#All],JS$2,0)/JS$1</f>
        <v>2.2964302777967376</v>
      </c>
      <c r="JT70" s="62">
        <f>VLOOKUP($B70,RD_15[#All],JT$2,0)/JT$1</f>
        <v>2.3283483433859375</v>
      </c>
      <c r="JU70" s="62">
        <f>VLOOKUP($B70,RD_15[#All],JU$2,0)/JU$1</f>
        <v>2.3023405166262312</v>
      </c>
      <c r="JV70" s="62">
        <f>VLOOKUP($B70,RD_15[#All],JV$2,0)/JV$1</f>
        <v>2.2857142857142851</v>
      </c>
      <c r="JW70" s="62">
        <f>VLOOKUP($B70,RD_15[#All],JW$2,0)/JW$1</f>
        <v>2.2588813303099018</v>
      </c>
      <c r="JX70" s="62">
        <f>VLOOKUP($B70,RD_15[#All],JX$2,0)/JX$1</f>
        <v>2.2513227513227512</v>
      </c>
      <c r="JY70" s="62">
        <f>VLOOKUP($B70,RD_15[#All],JY$2,0)/JY$1</f>
        <v>2.2630385487528342</v>
      </c>
      <c r="JZ70" s="62">
        <f>VLOOKUP($B70,RD_15[#All],JZ$2,0)/JZ$1</f>
        <v>2.2173091458805745</v>
      </c>
      <c r="KA70" s="62">
        <f>VLOOKUP($B70,RD_15[#All],KA$2,0)/KA$1</f>
        <v>2.2520786092214662</v>
      </c>
      <c r="KB70" s="62">
        <f>VLOOKUP($B70,RD_15[#All],KB$2,0)/KB$1</f>
        <v>2.2743764172335599</v>
      </c>
      <c r="KC70" s="62">
        <f>VLOOKUP($B70,RD_15[#All],KC$2,0)/KC$1</f>
        <v>2.2551020408163267</v>
      </c>
      <c r="KD70" s="62">
        <f>VLOOKUP($B70,RD_15[#All],KD$2,0)/KD$1</f>
        <v>2.2237339380196519</v>
      </c>
      <c r="KE70" s="62">
        <f>VLOOKUP($B70,RD_15[#All],KE$2,0)/KE$1</f>
        <v>2.3197278911564623</v>
      </c>
      <c r="KF70" s="62">
        <f>VLOOKUP($B70,RD_15[#All],KF$2,0)/KF$1</f>
        <v>2.2443064182194616</v>
      </c>
      <c r="KG70" s="62">
        <f>VLOOKUP($B70,RD_15[#All],KG$2,0)/KG$1</f>
        <v>2.2868480725623583</v>
      </c>
      <c r="KH70" s="62">
        <f>VLOOKUP($B70,RD_15[#All],KH$2,0)/KH$1</f>
        <v>2.3004535147392291</v>
      </c>
      <c r="KI70" s="62">
        <f>VLOOKUP($B70,RD_15[#All],KI$2,0)/KI$1</f>
        <v>2.3087301587301585</v>
      </c>
      <c r="KJ70" s="62">
        <f>VLOOKUP($B70,RD_15[#All],KJ$2,0)/KJ$1</f>
        <v>2.2785714285714289</v>
      </c>
      <c r="KK70" s="62">
        <f>VLOOKUP($B70,RD_15[#All],KK$2,0)/KK$1</f>
        <v>2.2611111111111111</v>
      </c>
      <c r="KL70" s="62">
        <f>VLOOKUP($B70,RD_15[#All],KL$2,0)/KL$1</f>
        <v>2.2724505327245055</v>
      </c>
      <c r="KM70" s="62">
        <f>VLOOKUP($B70,RD_15[#All],KM$2,0)/KM$1</f>
        <v>2.2971841704718416</v>
      </c>
      <c r="KN70" s="62">
        <f>VLOOKUP($B70,RD_15[#All],KN$2,0)/KN$1</f>
        <v>2.2813803564656809</v>
      </c>
      <c r="KO70" s="62">
        <f>VLOOKUP($B70,RD_15[#All],KO$2,0)/KO$1</f>
        <v>2.2984452028820632</v>
      </c>
      <c r="KP70" s="62">
        <f>VLOOKUP($B70,RD_15[#All],KP$2,0)/KP$1</f>
        <v>2.2946530147895339</v>
      </c>
      <c r="KQ70" s="62">
        <f>VLOOKUP($B70,RD_15[#All],KQ$2,0)/KQ$1</f>
        <v>2.249913464866736</v>
      </c>
      <c r="KR70" s="62">
        <f>VLOOKUP($B70,RD_15[#All],KR$2,0)/KR$1</f>
        <v>2.2718998862343573</v>
      </c>
      <c r="KS70" s="62">
        <f>VLOOKUP($B70,RD_15[#All],KS$2,0)/KS$1</f>
        <v>2.2692453545695868</v>
      </c>
      <c r="KT70" s="62">
        <f>VLOOKUP($B70,RD_15[#All],KT$2,0)/KT$1</f>
        <v>2.2984452028820632</v>
      </c>
      <c r="KU70" s="62">
        <f>VLOOKUP($B70,RD_15[#All],KU$2,0)/KU$1</f>
        <v>2.2908608266970045</v>
      </c>
      <c r="KV70" s="62">
        <f>VLOOKUP($B70,RD_15[#All],KV$2,0)/KV$1</f>
        <v>2.2893081761006289</v>
      </c>
      <c r="KW70" s="62">
        <f>VLOOKUP($B70,RD_15[#All],KW$2,0)/KW$1</f>
        <v>2.297307546454304</v>
      </c>
      <c r="KX70" s="62">
        <f>VLOOKUP($B70,RD_15[#All],KX$2,0)/KX$1</f>
        <v>2.3227513227513228</v>
      </c>
      <c r="KY70" s="62">
        <f>VLOOKUP($B70,RD_15[#All],KY$2,0)/KY$1</f>
        <v>2.3095238095238093</v>
      </c>
      <c r="KZ70" s="62">
        <f>VLOOKUP($B70,RD_15[#All],KZ$2,0)/KZ$1</f>
        <v>2.2857142857142856</v>
      </c>
      <c r="LA70" s="62">
        <f>VLOOKUP($B70,RD_15[#All],LA$2,0)/LA$1</f>
        <v>2.2947409733124018</v>
      </c>
      <c r="LB70" s="62">
        <f>VLOOKUP($B70,RD_15[#All],LB$2,0)/LB$1</f>
        <v>2.2930175414647467</v>
      </c>
      <c r="LC70" s="62">
        <f>VLOOKUP($B70,RD_15[#All],LC$2,0)/LC$1</f>
        <v>2.3182539682539685</v>
      </c>
      <c r="LD70" s="62">
        <f>VLOOKUP($B70,RD_15[#All],LD$2,0)/LD$1</f>
        <v>2.28451820288555</v>
      </c>
      <c r="LE70" s="62">
        <f>VLOOKUP($B70,RD_15[#All],LE$2,0)/LE$1</f>
        <v>2.269193391642371</v>
      </c>
      <c r="LF70" s="62">
        <f>VLOOKUP($B70,RD_15[#All],LF$2,0)/LF$1</f>
        <v>2.2561112357030724</v>
      </c>
      <c r="LG70" s="62">
        <f>VLOOKUP($B70,RD_15[#All],LG$2,0)/LG$1</f>
        <v>2.2825396825396829</v>
      </c>
      <c r="LH70" s="62">
        <f>VLOOKUP($B70,RD_15[#All],LH$2,0)/LH$1</f>
        <v>2.2378749070478396</v>
      </c>
      <c r="LI70" s="62">
        <f>VLOOKUP($B70,RD_15[#All],LI$2,0)/LI$1</f>
        <v>2.2688196157583911</v>
      </c>
      <c r="LJ70" s="62">
        <f>VLOOKUP($B70,RD_15[#All],LJ$2,0)/LJ$1</f>
        <v>2.260953332381904</v>
      </c>
      <c r="LK70" s="62">
        <f>VLOOKUP($B70,RD_15[#All],LK$2,0)/LK$1</f>
        <v>2.2496075353218212</v>
      </c>
      <c r="LL70" s="62">
        <f>VLOOKUP($B70,RD_15[#All],LL$2,0)/LL$1</f>
        <v>2.2798273155416009</v>
      </c>
      <c r="LM70" s="62">
        <f>VLOOKUP($B70,RD_15[#All],LM$2,0)/LM$1</f>
        <v>2.3450698960903038</v>
      </c>
      <c r="LN70" s="62">
        <f>VLOOKUP($B70,RD_15[#All],LN$2,0)/LN$1</f>
        <v>2.3103087388801673</v>
      </c>
      <c r="LO70" s="62">
        <f>VLOOKUP($B70,RD_15[#All],LO$2,0)/LO$1</f>
        <v>2.2976003588248486</v>
      </c>
      <c r="LP70" s="62">
        <f>VLOOKUP($B70,RD_15[#All],LP$2,0)/LP$1</f>
        <v>2.2699409434103308</v>
      </c>
      <c r="LQ70" s="62">
        <f>VLOOKUP($B70,RD_15[#All],LQ$2,0)/LQ$1</f>
        <v>2.28264932346565</v>
      </c>
      <c r="LR70" s="62">
        <f>VLOOKUP($B70,RD_15[#All],LR$2,0)/LR$1</f>
        <v>2.2254616132167149</v>
      </c>
      <c r="LS70" s="62">
        <f>VLOOKUP($B70,RD_15[#All],LS$2,0)/LS$1</f>
        <v>2.3159251172280486</v>
      </c>
      <c r="LT70" s="62">
        <f>VLOOKUP($B70,RD_15[#All],LT$2,0)/LT$1</f>
        <v>2.268053375196232</v>
      </c>
      <c r="LU70" s="62">
        <f>VLOOKUP($B70,RD_15[#All],LU$2,0)/LU$1</f>
        <v>2.2837519623233908</v>
      </c>
      <c r="LV70" s="62">
        <f>VLOOKUP($B70,RD_15[#All],LV$2,0)/LV$1</f>
        <v>2.1507064364207222</v>
      </c>
      <c r="LW70" s="62">
        <f>VLOOKUP($B70,RD_15[#All],LW$2,0)/LW$1</f>
        <v>2.3469387755102038</v>
      </c>
      <c r="LX70" s="62">
        <f>VLOOKUP($B70,RD_15[#All],LX$2,0)/LX$1</f>
        <v>2.3547880690737832</v>
      </c>
      <c r="LY70" s="62">
        <f>VLOOKUP($B70,RD_15[#All],LY$2,0)/LY$1</f>
        <v>2.2990580847723701</v>
      </c>
      <c r="LZ70" s="62">
        <f>VLOOKUP($B70,RD_15[#All],LZ$2,0)/LZ$1</f>
        <v>2.2508783733273527</v>
      </c>
      <c r="MA70" s="62">
        <f>VLOOKUP($B70,RD_15[#All],MA$2,0)/MA$1</f>
        <v>2.2856395305374897</v>
      </c>
      <c r="MB70" s="62">
        <f>VLOOKUP($B70,RD_15[#All],MB$2,0)/MB$1</f>
        <v>2.2953577035209687</v>
      </c>
      <c r="MC70" s="62">
        <f>VLOOKUP($B70,RD_15[#All],MC$2,0)/MC$1</f>
        <v>2.1791134036031994</v>
      </c>
      <c r="MD70" s="62">
        <f>VLOOKUP($B70,RD_15[#All],MD$2,0)/MD$1</f>
        <v>2.2721835987142107</v>
      </c>
      <c r="ME70" s="62">
        <f>VLOOKUP($B70,RD_15[#All],ME$2,0)/ME$1</f>
        <v>2.2662031845705313</v>
      </c>
      <c r="MF70" s="62">
        <f>VLOOKUP($B70,RD_15[#All],MF$2,0)/MF$1</f>
        <v>2.2426553038797934</v>
      </c>
      <c r="MG70" s="62">
        <f>VLOOKUP($B70,RD_15[#All],MG$2,0)/MG$1</f>
        <v>2.2617178739627719</v>
      </c>
      <c r="MH70" s="62">
        <f>VLOOKUP($B70,RD_15[#All],MH$2,0)/MH$1</f>
        <v>2.288629737609329</v>
      </c>
      <c r="MI70" s="62">
        <f>VLOOKUP($B70,RD_15[#All],MI$2,0)/MI$1</f>
        <v>2.2306944755924345</v>
      </c>
      <c r="MJ70" s="62">
        <f>VLOOKUP($B70,RD_15[#All],MJ$2,0)/MJ$1</f>
        <v>2.2778649921507061</v>
      </c>
      <c r="MK70" s="62">
        <f>VLOOKUP($B70,RD_15[#All],MK$2,0)/MK$1</f>
        <v>2.3351648351648349</v>
      </c>
      <c r="ML70" s="62">
        <f>VLOOKUP($B70,RD_15[#All],ML$2,0)/ML$1</f>
        <v>2.2755475816700304</v>
      </c>
      <c r="MM70" s="62">
        <f>VLOOKUP($B70,RD_15[#All],MM$2,0)/MM$1</f>
        <v>2.245311079897546</v>
      </c>
      <c r="MN70" s="62">
        <f>VLOOKUP($B70,RD_15[#All],MN$2,0)/MN$1</f>
        <v>2.2668759811616956</v>
      </c>
      <c r="MO70" s="62">
        <f>VLOOKUP($B70,RD_15[#All],MO$2,0)/MO$1</f>
        <v>2.3002354788069073</v>
      </c>
      <c r="MP70" s="62">
        <f>VLOOKUP($B70,RD_15[#All],MP$2,0)/MP$1</f>
        <v>2.3012701584130157</v>
      </c>
      <c r="MQ70" s="62">
        <f>VLOOKUP($B70,RD_15[#All],MQ$2,0)/MQ$1</f>
        <v>2.2512521492113327</v>
      </c>
      <c r="MR70" s="62">
        <f>VLOOKUP($B70,RD_15[#All],MR$2,0)/MR$1</f>
        <v>2.2534948045152126</v>
      </c>
      <c r="MS70" s="62">
        <f>VLOOKUP($B70,RD_15[#All],MS$2,0)/MS$1</f>
        <v>2.3049450549450547</v>
      </c>
      <c r="MT70" s="62">
        <f>VLOOKUP($B70,RD_15[#All],MT$2,0)/MT$1</f>
        <v>2.2716569145140579</v>
      </c>
      <c r="MU70" s="62">
        <f>VLOOKUP($B70,RD_15[#All],MU$2,0)/MU$1</f>
        <v>2.3065709800403678</v>
      </c>
      <c r="MV70" s="62">
        <f>VLOOKUP($B70,RD_15[#All],MV$2,0)/MV$1</f>
        <v>2.2759383473669188</v>
      </c>
      <c r="MW70" s="62">
        <f>VLOOKUP($B70,RD_15[#All],MW$2,0)/MW$1</f>
        <v>2.2641287284144425</v>
      </c>
      <c r="MX70" s="62">
        <f>VLOOKUP($B70,RD_15[#All],MX$2,0)/MX$1</f>
        <v>2.2774164610899303</v>
      </c>
      <c r="MY70" s="62">
        <f>VLOOKUP($B70,RD_15[#All],MY$2,0)/MY$1</f>
        <v>2.2664835164835164</v>
      </c>
      <c r="MZ70" s="62">
        <f>VLOOKUP($B70,RD_15[#All],MZ$2,0)/MZ$1</f>
        <v>2.3006279434850865</v>
      </c>
      <c r="NA70" s="62">
        <f>VLOOKUP($B70,RD_15[#All],NA$2,0)/NA$1</f>
        <v>2.2800132198628438</v>
      </c>
      <c r="NB70" s="62">
        <f>VLOOKUP($B70,RD_15[#All],NB$2,0)/NB$1</f>
        <v>2.2951334379905806</v>
      </c>
      <c r="NC70" s="62">
        <f>VLOOKUP($B70,RD_15[#All],NC$2,0)/NC$1</f>
        <v>2.3124018838304554</v>
      </c>
      <c r="ND70" s="62">
        <f>VLOOKUP($B70,RD_15[#All],ND$2,0)/ND$1</f>
        <v>2.2916012558869698</v>
      </c>
      <c r="NE70" s="62">
        <f>IFERROR(AVERAGEIF(Inv_SY_B20[[#This Row],[BLK1_INV1]:[BLK12_INV31]],"&gt;"&amp;0.1,Inv_SY_B20[[#This Row],[BLK1_INV1]:[BLK12_INV31]]),"")</f>
        <v>2.2745999337390921</v>
      </c>
    </row>
    <row r="71" spans="2:369" x14ac:dyDescent="0.35">
      <c r="B71" s="86">
        <f t="shared" si="9"/>
        <v>45812</v>
      </c>
      <c r="C71" s="62">
        <f>VLOOKUP($B71,RD_15[#All],C$2,0)/C$1</f>
        <v>3.4984051036682615</v>
      </c>
      <c r="D71" s="62">
        <f>VLOOKUP($B71,RD_15[#All],D$2,0)/D$1</f>
        <v>3.4082934609250395</v>
      </c>
      <c r="E71" s="62">
        <f>VLOOKUP($B71,RD_15[#All],E$2,0)/E$1</f>
        <v>3.5522727272727272</v>
      </c>
      <c r="F71" s="62">
        <f>VLOOKUP($B71,RD_15[#All],F$2,0)/F$1</f>
        <v>3.5424242424242425</v>
      </c>
      <c r="G71" s="62">
        <f>VLOOKUP($B71,RD_15[#All],G$2,0)/G$1</f>
        <v>3.4916666666666667</v>
      </c>
      <c r="H71" s="62">
        <f>VLOOKUP($B71,RD_15[#All],H$2,0)/H$1</f>
        <v>3.3485193621867886</v>
      </c>
      <c r="I71" s="62">
        <f>VLOOKUP($B71,RD_15[#All],I$2,0)/I$1</f>
        <v>3.6511094108645756</v>
      </c>
      <c r="J71" s="62">
        <f>VLOOKUP($B71,RD_15[#All],J$2,0)/J$1</f>
        <v>3.4772727272727271</v>
      </c>
      <c r="K71" s="62">
        <f>VLOOKUP($B71,RD_15[#All],K$2,0)/K$1</f>
        <v>3.5484848484848484</v>
      </c>
      <c r="L71" s="62">
        <f>VLOOKUP($B71,RD_15[#All],L$2,0)/L$1</f>
        <v>3.5568181818181817</v>
      </c>
      <c r="M71" s="62">
        <f>VLOOKUP($B71,RD_15[#All],M$2,0)/M$1</f>
        <v>3.5946969696969697</v>
      </c>
      <c r="N71" s="62">
        <f>VLOOKUP($B71,RD_15[#All],N$2,0)/N$1</f>
        <v>3.5674242424242424</v>
      </c>
      <c r="O71" s="62">
        <f>VLOOKUP($B71,RD_15[#All],O$2,0)/O$1</f>
        <v>3.5454545454545454</v>
      </c>
      <c r="P71" s="62">
        <f>VLOOKUP($B71,RD_15[#All],P$2,0)/P$1</f>
        <v>3.5439393939393939</v>
      </c>
      <c r="Q71" s="62">
        <f>VLOOKUP($B71,RD_15[#All],Q$2,0)/Q$1</f>
        <v>3.5878787878787879</v>
      </c>
      <c r="R71" s="62">
        <f>VLOOKUP($B71,RD_15[#All],R$2,0)/R$1</f>
        <v>3.5893939393939394</v>
      </c>
      <c r="S71" s="62">
        <f>VLOOKUP($B71,RD_15[#All],S$2,0)/S$1</f>
        <v>3.5422647527910684</v>
      </c>
      <c r="T71" s="62">
        <f>VLOOKUP($B71,RD_15[#All],T$2,0)/T$1</f>
        <v>3.5980861244019136</v>
      </c>
      <c r="U71" s="62">
        <f>VLOOKUP($B71,RD_15[#All],U$2,0)/U$1</f>
        <v>3.5500000000000003</v>
      </c>
      <c r="V71" s="62">
        <f>VLOOKUP($B71,RD_15[#All],V$2,0)/V$1</f>
        <v>3.6015151515151516</v>
      </c>
      <c r="W71" s="62">
        <f>VLOOKUP($B71,RD_15[#All],W$2,0)/W$1</f>
        <v>3.728030303030303</v>
      </c>
      <c r="X71" s="62">
        <f>VLOOKUP($B71,RD_15[#All],X$2,0)/X$1</f>
        <v>3.6371212121212122</v>
      </c>
      <c r="Y71" s="62">
        <f>VLOOKUP($B71,RD_15[#All],Y$2,0)/Y$1</f>
        <v>3.6909090909090909</v>
      </c>
      <c r="Z71" s="62">
        <f>VLOOKUP($B71,RD_15[#All],Z$2,0)/Z$1</f>
        <v>3.6977272727272728</v>
      </c>
      <c r="AA71" s="62">
        <f>VLOOKUP($B71,RD_15[#All],AA$2,0)/AA$1</f>
        <v>3.7030303030303031</v>
      </c>
      <c r="AB71" s="62">
        <f>VLOOKUP($B71,RD_15[#All],AB$2,0)/AB$1</f>
        <v>3.6280303030303029</v>
      </c>
      <c r="AC71" s="62">
        <f>VLOOKUP($B71,RD_15[#All],AC$2,0)/AC$1</f>
        <v>3.6772727272727272</v>
      </c>
      <c r="AD71" s="62">
        <f>VLOOKUP($B71,RD_15[#All],AD$2,0)/AD$1</f>
        <v>3.65</v>
      </c>
      <c r="AE71" s="62">
        <f>VLOOKUP($B71,RD_15[#All],AE$2,0)/AE$1</f>
        <v>3.7681818181818181</v>
      </c>
      <c r="AF71" s="62">
        <f>VLOOKUP($B71,RD_15[#All],AF$2,0)/AF$1</f>
        <v>3.7189393939393938</v>
      </c>
      <c r="AG71" s="62">
        <f>VLOOKUP($B71,RD_15[#All],AG$2,0)/AG$1</f>
        <v>3.6674242424242425</v>
      </c>
      <c r="AH71" s="62">
        <f>VLOOKUP($B71,RD_15[#All],AH$2,0)/AH$1</f>
        <v>3.687121212121212</v>
      </c>
      <c r="AI71" s="62">
        <f>VLOOKUP($B71,RD_15[#All],AI$2,0)/AI$1</f>
        <v>3.4363636363636365</v>
      </c>
      <c r="AJ71" s="62">
        <f>VLOOKUP($B71,RD_15[#All],AJ$2,0)/AJ$1</f>
        <v>3.4114832535885169</v>
      </c>
      <c r="AK71" s="62">
        <f>VLOOKUP($B71,RD_15[#All],AK$2,0)/AK$1</f>
        <v>3.464114832535885</v>
      </c>
      <c r="AL71" s="62">
        <f>VLOOKUP($B71,RD_15[#All],AL$2,0)/AL$1</f>
        <v>3.4888357256778306</v>
      </c>
      <c r="AM71" s="62">
        <f>VLOOKUP($B71,RD_15[#All],AM$2,0)/AM$1</f>
        <v>3.570175438596491</v>
      </c>
      <c r="AN71" s="62">
        <f>VLOOKUP($B71,RD_15[#All],AN$2,0)/AN$1</f>
        <v>3.5606060606060606</v>
      </c>
      <c r="AO71" s="62">
        <f>VLOOKUP($B71,RD_15[#All],AO$2,0)/AO$1</f>
        <v>3.481060606060606</v>
      </c>
      <c r="AP71" s="62">
        <f>VLOOKUP($B71,RD_15[#All],AP$2,0)/AP$1</f>
        <v>3.5311004784688995</v>
      </c>
      <c r="AQ71" s="62">
        <f>VLOOKUP($B71,RD_15[#All],AQ$2,0)/AQ$1</f>
        <v>3.4590909090909094</v>
      </c>
      <c r="AR71" s="62">
        <f>VLOOKUP($B71,RD_15[#All],AR$2,0)/AR$1</f>
        <v>3.5</v>
      </c>
      <c r="AS71" s="62">
        <f>VLOOKUP($B71,RD_15[#All],AS$2,0)/AS$1</f>
        <v>3.5638002773925104</v>
      </c>
      <c r="AT71" s="62">
        <f>VLOOKUP($B71,RD_15[#All],AT$2,0)/AT$1</f>
        <v>3.5219298245614032</v>
      </c>
      <c r="AU71" s="62">
        <f>VLOOKUP($B71,RD_15[#All],AU$2,0)/AU$1</f>
        <v>3.5789473684210527</v>
      </c>
      <c r="AV71" s="62">
        <f>VLOOKUP($B71,RD_15[#All],AV$2,0)/AV$1</f>
        <v>3.6439942112879891</v>
      </c>
      <c r="AW71" s="62">
        <f>VLOOKUP($B71,RD_15[#All],AW$2,0)/AW$1</f>
        <v>3.6508042895442365</v>
      </c>
      <c r="AX71" s="62">
        <f>VLOOKUP($B71,RD_15[#All],AX$2,0)/AX$1</f>
        <v>3.6424731182795695</v>
      </c>
      <c r="AY71" s="62">
        <f>VLOOKUP($B71,RD_15[#All],AY$2,0)/AY$1</f>
        <v>3.5501222493887528</v>
      </c>
      <c r="AZ71" s="62">
        <f>VLOOKUP($B71,RD_15[#All],AZ$2,0)/AZ$1</f>
        <v>3.6266573621772507</v>
      </c>
      <c r="BA71" s="62">
        <f>VLOOKUP($B71,RD_15[#All],BA$2,0)/BA$1</f>
        <v>3.6041055718475072</v>
      </c>
      <c r="BB71" s="62">
        <f>VLOOKUP($B71,RD_15[#All],BB$2,0)/BB$1</f>
        <v>3.5474981870920956</v>
      </c>
      <c r="BC71" s="62">
        <f>VLOOKUP($B71,RD_15[#All],BC$2,0)/BC$1</f>
        <v>3.531024531024531</v>
      </c>
      <c r="BD71" s="62">
        <f>VLOOKUP($B71,RD_15[#All],BD$2,0)/BD$1</f>
        <v>3.4713595583160801</v>
      </c>
      <c r="BE71" s="62">
        <f>VLOOKUP($B71,RD_15[#All],BE$2,0)/BE$1</f>
        <v>3.4343922651933698</v>
      </c>
      <c r="BF71" s="62">
        <f>VLOOKUP($B71,RD_15[#All],BF$2,0)/BF$1</f>
        <v>3.543037088873338</v>
      </c>
      <c r="BG71" s="62">
        <f>VLOOKUP($B71,RD_15[#All],BG$2,0)/BG$1</f>
        <v>3.5577956989247306</v>
      </c>
      <c r="BH71" s="62">
        <f>VLOOKUP($B71,RD_15[#All],BH$2,0)/BH$1</f>
        <v>3.3899018232819076</v>
      </c>
      <c r="BI71" s="62">
        <f>VLOOKUP($B71,RD_15[#All],BI$2,0)/BI$1</f>
        <v>3.4169329073482428</v>
      </c>
      <c r="BJ71" s="62">
        <f>VLOOKUP($B71,RD_15[#All],BJ$2,0)/BJ$1</f>
        <v>3.3838664812239219</v>
      </c>
      <c r="BK71" s="62">
        <f>VLOOKUP($B71,RD_15[#All],BK$2,0)/BK$1</f>
        <v>3.5651515151515154</v>
      </c>
      <c r="BL71" s="62">
        <f>VLOOKUP($B71,RD_15[#All],BL$2,0)/BL$1</f>
        <v>3.5167197452229302</v>
      </c>
      <c r="BM71" s="62">
        <f>VLOOKUP($B71,RD_15[#All],BM$2,0)/BM$1</f>
        <v>3.5109970674486801</v>
      </c>
      <c r="BN71" s="62">
        <f>VLOOKUP($B71,RD_15[#All],BN$2,0)/BN$1</f>
        <v>3.9071773636991027</v>
      </c>
      <c r="BO71" s="62">
        <f>VLOOKUP($B71,RD_15[#All],BO$2,0)/BO$1</f>
        <v>3.9233954451345756</v>
      </c>
      <c r="BP71" s="62">
        <f>VLOOKUP($B71,RD_15[#All],BP$2,0)/BP$1</f>
        <v>3.9390792661820702</v>
      </c>
      <c r="BQ71" s="62">
        <f>VLOOKUP($B71,RD_15[#All],BQ$2,0)/BQ$1</f>
        <v>3.9337474120082816</v>
      </c>
      <c r="BR71" s="62">
        <f>VLOOKUP($B71,RD_15[#All],BR$2,0)/BR$1</f>
        <v>3.9299516908212562</v>
      </c>
      <c r="BS71" s="62">
        <f>VLOOKUP($B71,RD_15[#All],BS$2,0)/BS$1</f>
        <v>3.8845688612407114</v>
      </c>
      <c r="BT71" s="62">
        <f>VLOOKUP($B71,RD_15[#All],BT$2,0)/BT$1</f>
        <v>3.7971014492753623</v>
      </c>
      <c r="BU71" s="62">
        <f>VLOOKUP($B71,RD_15[#All],BU$2,0)/BU$1</f>
        <v>3.8809523809523809</v>
      </c>
      <c r="BV71" s="62">
        <f>VLOOKUP($B71,RD_15[#All],BV$2,0)/BV$1</f>
        <v>3.9116632160110418</v>
      </c>
      <c r="BW71" s="62">
        <f>VLOOKUP($B71,RD_15[#All],BW$2,0)/BW$1</f>
        <v>3.8260869565217388</v>
      </c>
      <c r="BX71" s="62">
        <f>VLOOKUP($B71,RD_15[#All],BX$2,0)/BX$1</f>
        <v>3.8108155103460266</v>
      </c>
      <c r="BY71" s="62">
        <f>VLOOKUP($B71,RD_15[#All],BY$2,0)/BY$1</f>
        <v>3.8129744651483781</v>
      </c>
      <c r="BZ71" s="62">
        <f>VLOOKUP($B71,RD_15[#All],BZ$2,0)/BZ$1</f>
        <v>3.8405483405483403</v>
      </c>
      <c r="CA71" s="62">
        <f>VLOOKUP($B71,RD_15[#All],CA$2,0)/CA$1</f>
        <v>3.7554112554112558</v>
      </c>
      <c r="CB71" s="62">
        <f>VLOOKUP($B71,RD_15[#All],CB$2,0)/CB$1</f>
        <v>3.8174603174603172</v>
      </c>
      <c r="CC71" s="62">
        <f>VLOOKUP($B71,RD_15[#All],CC$2,0)/CC$1</f>
        <v>3.8612836438923392</v>
      </c>
      <c r="CD71" s="62">
        <f>VLOOKUP($B71,RD_15[#All],CD$2,0)/CD$1</f>
        <v>3.8747412008281574</v>
      </c>
      <c r="CE71" s="62">
        <f>VLOOKUP($B71,RD_15[#All],CE$2,0)/CE$1</f>
        <v>3.8205659075224294</v>
      </c>
      <c r="CF71" s="62">
        <f>VLOOKUP($B71,RD_15[#All],CF$2,0)/CF$1</f>
        <v>3.9014550264550265</v>
      </c>
      <c r="CG71" s="62">
        <f>VLOOKUP($B71,RD_15[#All],CG$2,0)/CG$1</f>
        <v>3.9378881987577641</v>
      </c>
      <c r="CH71" s="62">
        <f>VLOOKUP($B71,RD_15[#All],CH$2,0)/CH$1</f>
        <v>3.90007215007215</v>
      </c>
      <c r="CI71" s="62">
        <f>VLOOKUP($B71,RD_15[#All],CI$2,0)/CI$1</f>
        <v>3.9699792960662523</v>
      </c>
      <c r="CJ71" s="62">
        <f>VLOOKUP($B71,RD_15[#All],CJ$2,0)/CJ$1</f>
        <v>3.9559884559884559</v>
      </c>
      <c r="CK71" s="62">
        <f>VLOOKUP($B71,RD_15[#All],CK$2,0)/CK$1</f>
        <v>3.9682539682539684</v>
      </c>
      <c r="CL71" s="62">
        <f>VLOOKUP($B71,RD_15[#All],CL$2,0)/CL$1</f>
        <v>3.9139450492483148</v>
      </c>
      <c r="CM71" s="62">
        <f>VLOOKUP($B71,RD_15[#All],CM$2,0)/CM$1</f>
        <v>3.9071773636991027</v>
      </c>
      <c r="CN71" s="62">
        <f>VLOOKUP($B71,RD_15[#All],CN$2,0)/CN$1</f>
        <v>3.8743961352657004</v>
      </c>
      <c r="CO71" s="62">
        <f>VLOOKUP($B71,RD_15[#All],CO$2,0)/CO$1</f>
        <v>3.8630089717046237</v>
      </c>
      <c r="CP71" s="62">
        <f>VLOOKUP($B71,RD_15[#All],CP$2,0)/CP$1</f>
        <v>3.8878536922015181</v>
      </c>
      <c r="CQ71" s="62">
        <f>VLOOKUP($B71,RD_15[#All],CQ$2,0)/CQ$1</f>
        <v>3.9648033126293996</v>
      </c>
      <c r="CR71" s="62">
        <f>VLOOKUP($B71,RD_15[#All],CR$2,0)/CR$1</f>
        <v>3.9855072463768115</v>
      </c>
      <c r="CS71" s="62">
        <f>VLOOKUP($B71,RD_15[#All],CS$2,0)/CS$1</f>
        <v>4.0048309178743953</v>
      </c>
      <c r="CT71" s="62">
        <f>VLOOKUP($B71,RD_15[#All],CT$2,0)/CT$1</f>
        <v>4.0503795721187021</v>
      </c>
      <c r="CU71" s="62">
        <f>VLOOKUP($B71,RD_15[#All],CU$2,0)/CU$1</f>
        <v>4.012380952380953</v>
      </c>
      <c r="CV71" s="62">
        <f>VLOOKUP($B71,RD_15[#All],CV$2,0)/CV$1</f>
        <v>4.0162180814354729</v>
      </c>
      <c r="CW71" s="62">
        <f>VLOOKUP($B71,RD_15[#All],CW$2,0)/CW$1</f>
        <v>4.0100069013112485</v>
      </c>
      <c r="CX71" s="62">
        <f>VLOOKUP($B71,RD_15[#All],CX$2,0)/CX$1</f>
        <v>3.9567099567099566</v>
      </c>
      <c r="CY71" s="62">
        <f>VLOOKUP($B71,RD_15[#All],CY$2,0)/CY$1</f>
        <v>3.9509379509379512</v>
      </c>
      <c r="CZ71" s="62">
        <f>VLOOKUP($B71,RD_15[#All],CZ$2,0)/CZ$1</f>
        <v>3.9841269841269837</v>
      </c>
      <c r="DA71" s="62">
        <f>VLOOKUP($B71,RD_15[#All],DA$2,0)/DA$1</f>
        <v>3.8703414803258802</v>
      </c>
      <c r="DB71" s="62">
        <f>VLOOKUP($B71,RD_15[#All],DB$2,0)/DB$1</f>
        <v>3.9944789510006897</v>
      </c>
      <c r="DC71" s="62">
        <f>VLOOKUP($B71,RD_15[#All],DC$2,0)/DC$1</f>
        <v>4.1884057971014492</v>
      </c>
      <c r="DD71" s="62">
        <f>VLOOKUP($B71,RD_15[#All],DD$2,0)/DD$1</f>
        <v>3.9848171152518974</v>
      </c>
      <c r="DE71" s="62">
        <f>VLOOKUP($B71,RD_15[#All],DE$2,0)/DE$1</f>
        <v>4.0106970324361626</v>
      </c>
      <c r="DF71" s="62">
        <f>VLOOKUP($B71,RD_15[#All],DF$2,0)/DF$1</f>
        <v>3.933402346445825</v>
      </c>
      <c r="DG71" s="62">
        <f>VLOOKUP($B71,RD_15[#All],DG$2,0)/DG$1</f>
        <v>3.9620427881297449</v>
      </c>
      <c r="DH71" s="62">
        <f>VLOOKUP($B71,RD_15[#All],DH$2,0)/DH$1</f>
        <v>4.0172532781228432</v>
      </c>
      <c r="DI71" s="62">
        <f>VLOOKUP($B71,RD_15[#All],DI$2,0)/DI$1</f>
        <v>4.0010351966873703</v>
      </c>
      <c r="DJ71" s="62">
        <f>VLOOKUP($B71,RD_15[#All],DJ$2,0)/DJ$1</f>
        <v>3.9444444444444442</v>
      </c>
      <c r="DK71" s="62">
        <f>VLOOKUP($B71,RD_15[#All],DK$2,0)/DK$1</f>
        <v>4.006424792139077</v>
      </c>
      <c r="DL71" s="62">
        <f>VLOOKUP($B71,RD_15[#All],DL$2,0)/DL$1</f>
        <v>3.945887445887446</v>
      </c>
      <c r="DM71" s="62">
        <f>VLOOKUP($B71,RD_15[#All],DM$2,0)/DM$1</f>
        <v>3.801932367149758</v>
      </c>
      <c r="DN71" s="62">
        <f>VLOOKUP($B71,RD_15[#All],DN$2,0)/DN$1</f>
        <v>3.8968253968253963</v>
      </c>
      <c r="DO71" s="62">
        <f>VLOOKUP($B71,RD_15[#All],DO$2,0)/DO$1</f>
        <v>3.8695652173913047</v>
      </c>
      <c r="DP71" s="62">
        <f>VLOOKUP($B71,RD_15[#All],DP$2,0)/DP$1</f>
        <v>3.9044168391994476</v>
      </c>
      <c r="DQ71" s="62">
        <f>VLOOKUP($B71,RD_15[#All],DQ$2,0)/DQ$1</f>
        <v>3.8391994478950995</v>
      </c>
      <c r="DR71" s="62">
        <f>VLOOKUP($B71,RD_15[#All],DR$2,0)/DR$1</f>
        <v>3.8895790200138025</v>
      </c>
      <c r="DS71" s="62">
        <f>VLOOKUP($B71,RD_15[#All],DS$2,0)/DS$1</f>
        <v>3.8243616287094544</v>
      </c>
      <c r="DT71" s="62">
        <f>VLOOKUP($B71,RD_15[#All],DT$2,0)/DT$1</f>
        <v>3.8764665286404418</v>
      </c>
      <c r="DU71" s="62">
        <f>VLOOKUP($B71,RD_15[#All],DU$2,0)/DU$1</f>
        <v>3.8452380952380958</v>
      </c>
      <c r="DV71" s="62">
        <f>VLOOKUP($B71,RD_15[#All],DV$2,0)/DV$1</f>
        <v>3.8827561327561328</v>
      </c>
      <c r="DW71" s="62">
        <f>VLOOKUP($B71,RD_15[#All],DW$2,0)/DW$1</f>
        <v>3.8768115942028984</v>
      </c>
      <c r="DX71" s="62">
        <f>VLOOKUP($B71,RD_15[#All],DX$2,0)/DX$1</f>
        <v>3.8474810213940649</v>
      </c>
      <c r="DY71" s="62">
        <f>VLOOKUP($B71,RD_15[#All],DY$2,0)/DY$1</f>
        <v>3.7991718426501033</v>
      </c>
      <c r="DZ71" s="62">
        <f>VLOOKUP($B71,RD_15[#All],DZ$2,0)/DZ$1</f>
        <v>3.872670807453416</v>
      </c>
      <c r="EA71" s="62">
        <f>VLOOKUP($B71,RD_15[#All],EA$2,0)/EA$1</f>
        <v>3.853692201518288</v>
      </c>
      <c r="EB71" s="62">
        <f>VLOOKUP($B71,RD_15[#All],EB$2,0)/EB$1</f>
        <v>3.8457556935817805</v>
      </c>
      <c r="EC71" s="62">
        <f>VLOOKUP($B71,RD_15[#All],EC$2,0)/EC$1</f>
        <v>3.8064182194616971</v>
      </c>
      <c r="ED71" s="62">
        <f>VLOOKUP($B71,RD_15[#All],ED$2,0)/ED$1</f>
        <v>3.820910973084886</v>
      </c>
      <c r="EE71" s="62">
        <f>VLOOKUP($B71,RD_15[#All],EE$2,0)/EE$1</f>
        <v>3.8374741200828151</v>
      </c>
      <c r="EF71" s="62">
        <f>VLOOKUP($B71,RD_15[#All],EF$2,0)/EF$1</f>
        <v>3.8723257418909593</v>
      </c>
      <c r="EG71" s="62">
        <f>VLOOKUP($B71,RD_15[#All],EG$2,0)/EG$1</f>
        <v>3.7939958592132506</v>
      </c>
      <c r="EH71" s="62">
        <f>VLOOKUP($B71,RD_15[#All],EH$2,0)/EH$1</f>
        <v>3.8574879227053143</v>
      </c>
      <c r="EI71" s="62">
        <f>VLOOKUP($B71,RD_15[#All],EI$2,0)/EI$1</f>
        <v>3.8715728715728721</v>
      </c>
      <c r="EJ71" s="62">
        <f>VLOOKUP($B71,RD_15[#All],EJ$2,0)/EJ$1</f>
        <v>3.6742581090407174</v>
      </c>
      <c r="EK71" s="62">
        <f>VLOOKUP($B71,RD_15[#All],EK$2,0)/EK$1</f>
        <v>3.6025396825396823</v>
      </c>
      <c r="EL71" s="62">
        <f>VLOOKUP($B71,RD_15[#All],EL$2,0)/EL$1</f>
        <v>3.5900621118012426</v>
      </c>
      <c r="EM71" s="62">
        <f>VLOOKUP($B71,RD_15[#All],EM$2,0)/EM$1</f>
        <v>3.5928226363008973</v>
      </c>
      <c r="EN71" s="62">
        <f>VLOOKUP($B71,RD_15[#All],EN$2,0)/EN$1</f>
        <v>3.6387163561076603</v>
      </c>
      <c r="EO71" s="62">
        <f>VLOOKUP($B71,RD_15[#All],EO$2,0)/EO$1</f>
        <v>3.6611456176673567</v>
      </c>
      <c r="EP71" s="62">
        <f>VLOOKUP($B71,RD_15[#All],EP$2,0)/EP$1</f>
        <v>3.6783988957901999</v>
      </c>
      <c r="EQ71" s="62">
        <f>VLOOKUP($B71,RD_15[#All],EQ$2,0)/EQ$1</f>
        <v>3.6521739130434785</v>
      </c>
      <c r="ER71" s="62">
        <f>VLOOKUP($B71,RD_15[#All],ER$2,0)/ER$1</f>
        <v>3.6956521739130435</v>
      </c>
      <c r="ES71" s="62">
        <f>VLOOKUP($B71,RD_15[#All],ES$2,0)/ES$1</f>
        <v>3.7087646652864041</v>
      </c>
      <c r="ET71" s="62">
        <f>VLOOKUP($B71,RD_15[#All],ET$2,0)/ET$1</f>
        <v>3.7878787878787881</v>
      </c>
      <c r="EU71" s="62">
        <f>VLOOKUP($B71,RD_15[#All],EU$2,0)/EU$1</f>
        <v>3.7440476190476195</v>
      </c>
      <c r="EV71" s="62">
        <f>VLOOKUP($B71,RD_15[#All],EV$2,0)/EV$1</f>
        <v>3.6601731601731604</v>
      </c>
      <c r="EW71" s="62">
        <f>VLOOKUP($B71,RD_15[#All],EW$2,0)/EW$1</f>
        <v>3.7365079365079366</v>
      </c>
      <c r="EX71" s="62">
        <f>VLOOKUP($B71,RD_15[#All],EX$2,0)/EX$1</f>
        <v>3.7232574189095926</v>
      </c>
      <c r="EY71" s="62">
        <f>VLOOKUP($B71,RD_15[#All],EY$2,0)/EY$1</f>
        <v>3.842025699168556</v>
      </c>
      <c r="EZ71" s="62">
        <f>VLOOKUP($B71,RD_15[#All],EZ$2,0)/EZ$1</f>
        <v>3.7636300897170463</v>
      </c>
      <c r="FA71" s="62">
        <f>VLOOKUP($B71,RD_15[#All],FA$2,0)/FA$1</f>
        <v>3.8033126293995858</v>
      </c>
      <c r="FB71" s="62">
        <f>VLOOKUP($B71,RD_15[#All],FB$2,0)/FB$1</f>
        <v>3.7705314009661834</v>
      </c>
      <c r="FC71" s="62">
        <f>VLOOKUP($B71,RD_15[#All],FC$2,0)/FC$1</f>
        <v>3.8153899240855762</v>
      </c>
      <c r="FD71" s="62">
        <f>VLOOKUP($B71,RD_15[#All],FD$2,0)/FD$1</f>
        <v>3.8271221532091091</v>
      </c>
      <c r="FE71" s="62">
        <f>VLOOKUP($B71,RD_15[#All],FE$2,0)/FE$1</f>
        <v>3.8322981366459623</v>
      </c>
      <c r="FF71" s="62">
        <f>VLOOKUP($B71,RD_15[#All],FF$2,0)/FF$1</f>
        <v>3.7563837129054516</v>
      </c>
      <c r="FG71" s="202">
        <f>VLOOKUP($B71,RD_15[#All],FG$2,0)/FG$1</f>
        <v>3.7905452035886817</v>
      </c>
      <c r="FH71" s="62">
        <f>VLOOKUP($B71,RD_15[#All],FH$2,0)/FH$1</f>
        <v>3.6732229123533471</v>
      </c>
      <c r="FI71" s="62">
        <f>VLOOKUP($B71,RD_15[#All],FI$2,0)/FI$1</f>
        <v>3.6649413388543817</v>
      </c>
      <c r="FJ71" s="62">
        <f>VLOOKUP($B71,RD_15[#All],FJ$2,0)/FJ$1</f>
        <v>3.8382936507936511</v>
      </c>
      <c r="FK71" s="62">
        <f>VLOOKUP($B71,RD_15[#All],FK$2,0)/FK$1</f>
        <v>3.8712905452035891</v>
      </c>
      <c r="FL71" s="62">
        <f>VLOOKUP($B71,RD_15[#All],FL$2,0)/FL$1</f>
        <v>3.7496392496392503</v>
      </c>
      <c r="FM71" s="62">
        <f>VLOOKUP($B71,RD_15[#All],FM$2,0)/FM$1</f>
        <v>3.6281179138321993</v>
      </c>
      <c r="FN71" s="62">
        <f>VLOOKUP($B71,RD_15[#All],FN$2,0)/FN$1</f>
        <v>3.6228269085411942</v>
      </c>
      <c r="FO71" s="62">
        <f>VLOOKUP($B71,RD_15[#All],FO$2,0)/FO$1</f>
        <v>3.6205593348450487</v>
      </c>
      <c r="FP71" s="62">
        <f>VLOOKUP($B71,RD_15[#All],FP$2,0)/FP$1</f>
        <v>3.6130007558578985</v>
      </c>
      <c r="FQ71" s="62">
        <f>VLOOKUP($B71,RD_15[#All],FQ$2,0)/FQ$1</f>
        <v>3.6318972033257744</v>
      </c>
      <c r="FR71" s="62">
        <f>VLOOKUP($B71,RD_15[#All],FR$2,0)/FR$1</f>
        <v>3.6281179138321993</v>
      </c>
      <c r="FS71" s="62">
        <f>VLOOKUP($B71,RD_15[#All],FS$2,0)/FS$1</f>
        <v>3.6470143613000752</v>
      </c>
      <c r="FT71" s="62">
        <f>VLOOKUP($B71,RD_15[#All],FT$2,0)/FT$1</f>
        <v>3.6507936507936503</v>
      </c>
      <c r="FU71" s="62">
        <f>VLOOKUP($B71,RD_15[#All],FU$2,0)/FU$1</f>
        <v>3.6515495086923657</v>
      </c>
      <c r="FV71" s="62">
        <f>VLOOKUP($B71,RD_15[#All],FV$2,0)/FV$1</f>
        <v>3.6281179138321993</v>
      </c>
      <c r="FW71" s="62">
        <f>VLOOKUP($B71,RD_15[#All],FW$2,0)/FW$1</f>
        <v>3.6568405139833708</v>
      </c>
      <c r="FX71" s="62">
        <f>VLOOKUP($B71,RD_15[#All],FX$2,0)/FX$1</f>
        <v>3.6670445956160238</v>
      </c>
      <c r="FY71" s="62">
        <f>VLOOKUP($B71,RD_15[#All],FY$2,0)/FY$1</f>
        <v>3.6587301587301586</v>
      </c>
      <c r="FZ71" s="62">
        <f>VLOOKUP($B71,RD_15[#All],FZ$2,0)/FZ$1</f>
        <v>3.6285714285714286</v>
      </c>
      <c r="GA71" s="62">
        <f>VLOOKUP($B71,RD_15[#All],GA$2,0)/GA$1</f>
        <v>3.6693121693121693</v>
      </c>
      <c r="GB71" s="62">
        <f>VLOOKUP($B71,RD_15[#All],GB$2,0)/GB$1</f>
        <v>3.6435786435786439</v>
      </c>
      <c r="GC71" s="62">
        <f>VLOOKUP($B71,RD_15[#All],GC$2,0)/GC$1</f>
        <v>3.6738473167044594</v>
      </c>
      <c r="GD71" s="62">
        <f>VLOOKUP($B71,RD_15[#All],GD$2,0)/GD$1</f>
        <v>3.6507936507936503</v>
      </c>
      <c r="GE71" s="62">
        <f>VLOOKUP($B71,RD_15[#All],GE$2,0)/GE$1</f>
        <v>3.6810279667422523</v>
      </c>
      <c r="GF71" s="62">
        <f>VLOOKUP($B71,RD_15[#All],GF$2,0)/GF$1</f>
        <v>3.6568405139833708</v>
      </c>
      <c r="GG71" s="62">
        <f>VLOOKUP($B71,RD_15[#All],GG$2,0)/GG$1</f>
        <v>3.6205593348450487</v>
      </c>
      <c r="GH71" s="62">
        <f>VLOOKUP($B71,RD_15[#All],GH$2,0)/GH$1</f>
        <v>3.6704459561602416</v>
      </c>
      <c r="GI71" s="62">
        <f>VLOOKUP($B71,RD_15[#All],GI$2,0)/GI$1</f>
        <v>3.6337868480725621</v>
      </c>
      <c r="GJ71" s="62">
        <f>VLOOKUP($B71,RD_15[#All],GJ$2,0)/GJ$1</f>
        <v>3.6806500377928946</v>
      </c>
      <c r="GK71" s="62">
        <f>VLOOKUP($B71,RD_15[#All],GK$2,0)/GK$1</f>
        <v>3.6583522297808009</v>
      </c>
      <c r="GL71" s="62">
        <f>VLOOKUP($B71,RD_15[#All],GL$2,0)/GL$1</f>
        <v>3.690854119425548</v>
      </c>
      <c r="GM71" s="62">
        <f>VLOOKUP($B71,RD_15[#All],GM$2,0)/GM$1</f>
        <v>3.6364323507180649</v>
      </c>
      <c r="GN71" s="62">
        <f>VLOOKUP($B71,RD_15[#All],GN$2,0)/GN$1</f>
        <v>3.6549508692365831</v>
      </c>
      <c r="GO71" s="62">
        <f>VLOOKUP($B71,RD_15[#All],GO$2,0)/GO$1</f>
        <v>3.6595238095238098</v>
      </c>
      <c r="GP71" s="62">
        <f>VLOOKUP($B71,RD_15[#All],GP$2,0)/GP$1</f>
        <v>3.6448412698412698</v>
      </c>
      <c r="GQ71" s="62">
        <f>VLOOKUP($B71,RD_15[#All],GQ$2,0)/GQ$1</f>
        <v>3.649603174603175</v>
      </c>
      <c r="GR71" s="62">
        <f>VLOOKUP($B71,RD_15[#All],GR$2,0)/GR$1</f>
        <v>3.6352467408368034</v>
      </c>
      <c r="GS71" s="62">
        <f>VLOOKUP($B71,RD_15[#All],GS$2,0)/GS$1</f>
        <v>3.7203280103582217</v>
      </c>
      <c r="GT71" s="62">
        <f>VLOOKUP($B71,RD_15[#All],GT$2,0)/GT$1</f>
        <v>3.6365777080062793</v>
      </c>
      <c r="GU71" s="62">
        <f>VLOOKUP($B71,RD_15[#All],GU$2,0)/GU$1</f>
        <v>3.6657101865136292</v>
      </c>
      <c r="GV71" s="62">
        <f>VLOOKUP($B71,RD_15[#All],GV$2,0)/GV$1</f>
        <v>3.6871203330830666</v>
      </c>
      <c r="GW71" s="62">
        <f>VLOOKUP($B71,RD_15[#All],GW$2,0)/GW$1</f>
        <v>3.7201376936316697</v>
      </c>
      <c r="GX71" s="62">
        <f>VLOOKUP($B71,RD_15[#All],GX$2,0)/GX$1</f>
        <v>3.6453427524856092</v>
      </c>
      <c r="GY71" s="62">
        <f>VLOOKUP($B71,RD_15[#All],GY$2,0)/GY$1</f>
        <v>3.7017950993106274</v>
      </c>
      <c r="GZ71" s="62">
        <f>VLOOKUP($B71,RD_15[#All],GZ$2,0)/GZ$1</f>
        <v>3.7186813186813188</v>
      </c>
      <c r="HA71" s="62">
        <f>VLOOKUP($B71,RD_15[#All],HA$2,0)/HA$1</f>
        <v>3.7069142038086142</v>
      </c>
      <c r="HB71" s="62">
        <f>VLOOKUP($B71,RD_15[#All],HB$2,0)/HB$1</f>
        <v>3.6606250891965182</v>
      </c>
      <c r="HC71" s="62">
        <f>VLOOKUP($B71,RD_15[#All],HC$2,0)/HC$1</f>
        <v>3.6385043527900671</v>
      </c>
      <c r="HD71" s="62">
        <f>VLOOKUP($B71,RD_15[#All],HD$2,0)/HD$1</f>
        <v>3.6218883157658666</v>
      </c>
      <c r="HE71" s="62">
        <f>VLOOKUP($B71,RD_15[#All],HE$2,0)/HE$1</f>
        <v>3.641389666234387</v>
      </c>
      <c r="HF71" s="62">
        <f>VLOOKUP($B71,RD_15[#All],HF$2,0)/HF$1</f>
        <v>3.7633637081150892</v>
      </c>
      <c r="HG71" s="62">
        <f>VLOOKUP($B71,RD_15[#All],HG$2,0)/HG$1</f>
        <v>3.7238356881214023</v>
      </c>
      <c r="HH71" s="62">
        <f>VLOOKUP($B71,RD_15[#All],HH$2,0)/HH$1</f>
        <v>3.7676609105180532</v>
      </c>
      <c r="HI71" s="62">
        <f>VLOOKUP($B71,RD_15[#All],HI$2,0)/HI$1</f>
        <v>3.7480376766091048</v>
      </c>
      <c r="HJ71" s="62">
        <f>VLOOKUP($B71,RD_15[#All],HJ$2,0)/HJ$1</f>
        <v>3.7666237666237659</v>
      </c>
      <c r="HK71" s="62">
        <f>VLOOKUP($B71,RD_15[#All],HK$2,0)/HK$1</f>
        <v>3.7399818226885895</v>
      </c>
      <c r="HL71" s="62">
        <f>VLOOKUP($B71,RD_15[#All],HL$2,0)/HL$1</f>
        <v>3.7000697714983426</v>
      </c>
      <c r="HM71" s="62">
        <f>VLOOKUP($B71,RD_15[#All],HM$2,0)/HM$1</f>
        <v>3.6302982731554163</v>
      </c>
      <c r="HN71" s="62">
        <f>VLOOKUP($B71,RD_15[#All],HN$2,0)/HN$1</f>
        <v>3.6272834800893676</v>
      </c>
      <c r="HO71" s="62">
        <f>VLOOKUP($B71,RD_15[#All],HO$2,0)/HO$1</f>
        <v>3.6538967012748058</v>
      </c>
      <c r="HP71" s="62">
        <f>VLOOKUP($B71,RD_15[#All],HP$2,0)/HP$1</f>
        <v>3.6337399973763609</v>
      </c>
      <c r="HQ71" s="62">
        <f>VLOOKUP($B71,RD_15[#All],HQ$2,0)/HQ$1</f>
        <v>3.6270786958229668</v>
      </c>
      <c r="HR71" s="62">
        <f>VLOOKUP($B71,RD_15[#All],HR$2,0)/HR$1</f>
        <v>3.6763741309195854</v>
      </c>
      <c r="HS71" s="62">
        <f>VLOOKUP($B71,RD_15[#All],HS$2,0)/HS$1</f>
        <v>3.6099975704567546</v>
      </c>
      <c r="HT71" s="62">
        <f>VLOOKUP($B71,RD_15[#All],HT$2,0)/HT$1</f>
        <v>3.6183612911039789</v>
      </c>
      <c r="HU71" s="62">
        <f>VLOOKUP($B71,RD_15[#All],HU$2,0)/HU$1</f>
        <v>3.6952333380904814</v>
      </c>
      <c r="HV71" s="62">
        <f>VLOOKUP($B71,RD_15[#All],HV$2,0)/HV$1</f>
        <v>3.6977308405879841</v>
      </c>
      <c r="HW71" s="62">
        <f>VLOOKUP($B71,RD_15[#All],HW$2,0)/HW$1</f>
        <v>3.7295918367346936</v>
      </c>
      <c r="HX71" s="62">
        <f>VLOOKUP($B71,RD_15[#All],HX$2,0)/HX$1</f>
        <v>3.7374411302982726</v>
      </c>
      <c r="HY71" s="62">
        <f>VLOOKUP($B71,RD_15[#All],HY$2,0)/HY$1</f>
        <v>3.7605965463108322</v>
      </c>
      <c r="HZ71" s="62">
        <f>VLOOKUP($B71,RD_15[#All],HZ$2,0)/HZ$1</f>
        <v>3.724302907976377</v>
      </c>
      <c r="IA71" s="62">
        <f>VLOOKUP($B71,RD_15[#All],IA$2,0)/IA$1</f>
        <v>3.7998430141287285</v>
      </c>
      <c r="IB71" s="62">
        <f>VLOOKUP($B71,RD_15[#All],IB$2,0)/IB$1</f>
        <v>3.6977648202137994</v>
      </c>
      <c r="IC71" s="62">
        <f>VLOOKUP($B71,RD_15[#All],IC$2,0)/IC$1</f>
        <v>3.7547095761381475</v>
      </c>
      <c r="ID71" s="62">
        <f>VLOOKUP($B71,RD_15[#All],ID$2,0)/ID$1</f>
        <v>3.705651491365777</v>
      </c>
      <c r="IE71" s="62">
        <f>VLOOKUP($B71,RD_15[#All],IE$2,0)/IE$1</f>
        <v>3.715070643642072</v>
      </c>
      <c r="IF71" s="62">
        <f>VLOOKUP($B71,RD_15[#All],IF$2,0)/IF$1</f>
        <v>3.7354788069073779</v>
      </c>
      <c r="IG71" s="62">
        <f>VLOOKUP($B71,RD_15[#All],IG$2,0)/IG$1</f>
        <v>3.6387082305449652</v>
      </c>
      <c r="IH71" s="62">
        <f>VLOOKUP($B71,RD_15[#All],IH$2,0)/IH$1</f>
        <v>3.6319802646333259</v>
      </c>
      <c r="II71" s="62">
        <f>VLOOKUP($B71,RD_15[#All],II$2,0)/II$1</f>
        <v>3.5811467444120502</v>
      </c>
      <c r="IJ71" s="62">
        <f>VLOOKUP($B71,RD_15[#All],IJ$2,0)/IJ$1</f>
        <v>3.6147865739702474</v>
      </c>
      <c r="IK71" s="62">
        <f>VLOOKUP($B71,RD_15[#All],IK$2,0)/IK$1</f>
        <v>3.7547095761381475</v>
      </c>
      <c r="IL71" s="62">
        <f>VLOOKUP($B71,RD_15[#All],IL$2,0)/IL$1</f>
        <v>3.8775510204081631</v>
      </c>
      <c r="IM71" s="62">
        <f>VLOOKUP($B71,RD_15[#All],IM$2,0)/IM$1</f>
        <v>3.6966248037676608</v>
      </c>
      <c r="IN71" s="62">
        <f>VLOOKUP($B71,RD_15[#All],IN$2,0)/IN$1</f>
        <v>3.6787022501308213</v>
      </c>
      <c r="IO71" s="62">
        <f>VLOOKUP($B71,RD_15[#All],IO$2,0)/IO$1</f>
        <v>3.7009419152276295</v>
      </c>
      <c r="IP71" s="62">
        <f>VLOOKUP($B71,RD_15[#All],IP$2,0)/IP$1</f>
        <v>3.6551543694400834</v>
      </c>
      <c r="IQ71" s="62">
        <f>VLOOKUP($B71,RD_15[#All],IQ$2,0)/IQ$1</f>
        <v>3.6750392464678177</v>
      </c>
      <c r="IR71" s="62">
        <f>VLOOKUP($B71,RD_15[#All],IR$2,0)/IR$1</f>
        <v>3.6656200941915227</v>
      </c>
      <c r="IS71" s="62">
        <f>VLOOKUP($B71,RD_15[#All],IS$2,0)/IS$1</f>
        <v>3.6667414218434624</v>
      </c>
      <c r="IT71" s="62">
        <f>VLOOKUP($B71,RD_15[#All],IT$2,0)/IT$1</f>
        <v>3.6159079016221871</v>
      </c>
      <c r="IU71" s="62">
        <f>VLOOKUP($B71,RD_15[#All],IU$2,0)/IU$1</f>
        <v>3.6573970247439633</v>
      </c>
      <c r="IV71" s="62">
        <f>VLOOKUP($B71,RD_15[#All],IV$2,0)/IV$1</f>
        <v>3.6738431636390816</v>
      </c>
      <c r="IW71" s="62">
        <f>VLOOKUP($B71,RD_15[#All],IW$2,0)/IW$1</f>
        <v>3.6114225910144278</v>
      </c>
      <c r="IX71" s="62">
        <f>VLOOKUP($B71,RD_15[#All],IX$2,0)/IX$1</f>
        <v>3.6248785228377063</v>
      </c>
      <c r="IY71" s="62">
        <f>VLOOKUP($B71,RD_15[#All],IY$2,0)/IY$1</f>
        <v>3.6357180234731254</v>
      </c>
      <c r="IZ71" s="62">
        <f>VLOOKUP($B71,RD_15[#All],IZ$2,0)/IZ$1</f>
        <v>3.8286713286713288</v>
      </c>
      <c r="JA71" s="62">
        <f>VLOOKUP($B71,RD_15[#All],JA$2,0)/JA$1</f>
        <v>3.6963944277519802</v>
      </c>
      <c r="JB71" s="62">
        <f>VLOOKUP($B71,RD_15[#All],JB$2,0)/JB$1</f>
        <v>3.8505904033854343</v>
      </c>
      <c r="JC71" s="62">
        <f>VLOOKUP($B71,RD_15[#All],JC$2,0)/JC$1</f>
        <v>3.8263263263263259</v>
      </c>
      <c r="JD71" s="62">
        <f>VLOOKUP($B71,RD_15[#All],JD$2,0)/JD$1</f>
        <v>3.8114586178639716</v>
      </c>
      <c r="JE71" s="62">
        <f>VLOOKUP($B71,RD_15[#All],JE$2,0)/JE$1</f>
        <v>3.9027341705913132</v>
      </c>
      <c r="JF71" s="62">
        <f>VLOOKUP($B71,RD_15[#All],JF$2,0)/JF$1</f>
        <v>3.8572845756508047</v>
      </c>
      <c r="JG71" s="62">
        <f>VLOOKUP($B71,RD_15[#All],JG$2,0)/JG$1</f>
        <v>3.8886039593804487</v>
      </c>
      <c r="JH71" s="62">
        <f>VLOOKUP($B71,RD_15[#All],JH$2,0)/JH$1</f>
        <v>3.9078778364492655</v>
      </c>
      <c r="JI71" s="62">
        <f>VLOOKUP($B71,RD_15[#All],JI$2,0)/JI$1</f>
        <v>3.9000750801993038</v>
      </c>
      <c r="JJ71" s="62">
        <f>VLOOKUP($B71,RD_15[#All],JJ$2,0)/JJ$1</f>
        <v>3.8809637567401545</v>
      </c>
      <c r="JK71" s="62">
        <f>VLOOKUP($B71,RD_15[#All],JK$2,0)/JK$1</f>
        <v>3.8850435279006716</v>
      </c>
      <c r="JL71" s="62">
        <f>VLOOKUP($B71,RD_15[#All],JL$2,0)/JL$1</f>
        <v>3.8744091386554622</v>
      </c>
      <c r="JM71" s="62">
        <f>VLOOKUP($B71,RD_15[#All],JM$2,0)/JM$1</f>
        <v>3.768495482519314</v>
      </c>
      <c r="JN71" s="62">
        <f>VLOOKUP($B71,RD_15[#All],JN$2,0)/JN$1</f>
        <v>3.7415649676956209</v>
      </c>
      <c r="JO71" s="62">
        <f>VLOOKUP($B71,RD_15[#All],JO$2,0)/JO$1</f>
        <v>3.7881367028938064</v>
      </c>
      <c r="JP71" s="62">
        <f>VLOOKUP($B71,RD_15[#All],JP$2,0)/JP$1</f>
        <v>3.77910779696494</v>
      </c>
      <c r="JQ71" s="62">
        <f>VLOOKUP($B71,RD_15[#All],JQ$2,0)/JQ$1</f>
        <v>3.8156288156288158</v>
      </c>
      <c r="JR71" s="62">
        <f>VLOOKUP($B71,RD_15[#All],JR$2,0)/JR$1</f>
        <v>3.8330716902145476</v>
      </c>
      <c r="JS71" s="62">
        <f>VLOOKUP($B71,RD_15[#All],JS$2,0)/JS$1</f>
        <v>3.8294314381270902</v>
      </c>
      <c r="JT71" s="62">
        <f>VLOOKUP($B71,RD_15[#All],JT$2,0)/JT$1</f>
        <v>3.8639180368503676</v>
      </c>
      <c r="JU71" s="62">
        <f>VLOOKUP($B71,RD_15[#All],JU$2,0)/JU$1</f>
        <v>3.844726701869559</v>
      </c>
      <c r="JV71" s="62">
        <f>VLOOKUP($B71,RD_15[#All],JV$2,0)/JV$1</f>
        <v>3.865457294028722</v>
      </c>
      <c r="JW71" s="62">
        <f>VLOOKUP($B71,RD_15[#All],JW$2,0)/JW$1</f>
        <v>3.8344671201814058</v>
      </c>
      <c r="JX71" s="62">
        <f>VLOOKUP($B71,RD_15[#All],JX$2,0)/JX$1</f>
        <v>3.8242630385487524</v>
      </c>
      <c r="JY71" s="62">
        <f>VLOOKUP($B71,RD_15[#All],JY$2,0)/JY$1</f>
        <v>3.8454270597127738</v>
      </c>
      <c r="JZ71" s="62">
        <f>VLOOKUP($B71,RD_15[#All],JZ$2,0)/JZ$1</f>
        <v>3.7396069538926677</v>
      </c>
      <c r="KA71" s="62">
        <f>VLOOKUP($B71,RD_15[#All],KA$2,0)/KA$1</f>
        <v>3.7962962962962958</v>
      </c>
      <c r="KB71" s="62">
        <f>VLOOKUP($B71,RD_15[#All],KB$2,0)/KB$1</f>
        <v>3.8529856386999239</v>
      </c>
      <c r="KC71" s="62">
        <f>VLOOKUP($B71,RD_15[#All],KC$2,0)/KC$1</f>
        <v>3.7842025699168551</v>
      </c>
      <c r="KD71" s="62">
        <f>VLOOKUP($B71,RD_15[#All],KD$2,0)/KD$1</f>
        <v>3.7566137566137563</v>
      </c>
      <c r="KE71" s="62">
        <f>VLOOKUP($B71,RD_15[#All],KE$2,0)/KE$1</f>
        <v>3.8767951625094477</v>
      </c>
      <c r="KF71" s="62">
        <f>VLOOKUP($B71,RD_15[#All],KF$2,0)/KF$1</f>
        <v>3.7674258109040712</v>
      </c>
      <c r="KG71" s="62">
        <f>VLOOKUP($B71,RD_15[#All],KG$2,0)/KG$1</f>
        <v>3.833333333333333</v>
      </c>
      <c r="KH71" s="62">
        <f>VLOOKUP($B71,RD_15[#All],KH$2,0)/KH$1</f>
        <v>3.8556311413454267</v>
      </c>
      <c r="KI71" s="62">
        <f>VLOOKUP($B71,RD_15[#All],KI$2,0)/KI$1</f>
        <v>3.8464285714285711</v>
      </c>
      <c r="KJ71" s="62">
        <f>VLOOKUP($B71,RD_15[#All],KJ$2,0)/KJ$1</f>
        <v>3.8301587301587303</v>
      </c>
      <c r="KK71" s="62">
        <f>VLOOKUP($B71,RD_15[#All],KK$2,0)/KK$1</f>
        <v>3.8126984126984125</v>
      </c>
      <c r="KL71" s="62">
        <f>VLOOKUP($B71,RD_15[#All],KL$2,0)/KL$1</f>
        <v>3.8413242009132418</v>
      </c>
      <c r="KM71" s="62">
        <f>VLOOKUP($B71,RD_15[#All],KM$2,0)/KM$1</f>
        <v>3.8580669710806696</v>
      </c>
      <c r="KN71" s="62">
        <f>VLOOKUP($B71,RD_15[#All],KN$2,0)/KN$1</f>
        <v>3.8384527872582486</v>
      </c>
      <c r="KO71" s="62">
        <f>VLOOKUP($B71,RD_15[#All],KO$2,0)/KO$1</f>
        <v>3.8551384148653778</v>
      </c>
      <c r="KP71" s="62">
        <f>VLOOKUP($B71,RD_15[#All],KP$2,0)/KP$1</f>
        <v>3.826697004171407</v>
      </c>
      <c r="KQ71" s="62">
        <f>VLOOKUP($B71,RD_15[#All],KQ$2,0)/KQ$1</f>
        <v>3.7902388369678093</v>
      </c>
      <c r="KR71" s="62">
        <f>VLOOKUP($B71,RD_15[#All],KR$2,0)/KR$1</f>
        <v>3.8168373151308308</v>
      </c>
      <c r="KS71" s="62">
        <f>VLOOKUP($B71,RD_15[#All],KS$2,0)/KS$1</f>
        <v>3.808873720136519</v>
      </c>
      <c r="KT71" s="62">
        <f>VLOOKUP($B71,RD_15[#All],KT$2,0)/KT$1</f>
        <v>3.8684110731892303</v>
      </c>
      <c r="KU71" s="62">
        <f>VLOOKUP($B71,RD_15[#All],KU$2,0)/KU$1</f>
        <v>3.8354190367842245</v>
      </c>
      <c r="KV71" s="62">
        <f>VLOOKUP($B71,RD_15[#All],KV$2,0)/KV$1</f>
        <v>3.8419287211740039</v>
      </c>
      <c r="KW71" s="62">
        <f>VLOOKUP($B71,RD_15[#All],KW$2,0)/KW$1</f>
        <v>3.8574137277208953</v>
      </c>
      <c r="KX71" s="62">
        <f>VLOOKUP($B71,RD_15[#All],KX$2,0)/KX$1</f>
        <v>3.8801965230536659</v>
      </c>
      <c r="KY71" s="62">
        <f>VLOOKUP($B71,RD_15[#All],KY$2,0)/KY$1</f>
        <v>3.8753968253968254</v>
      </c>
      <c r="KZ71" s="62">
        <f>VLOOKUP($B71,RD_15[#All],KZ$2,0)/KZ$1</f>
        <v>3.8333333333333335</v>
      </c>
      <c r="LA71" s="62">
        <f>VLOOKUP($B71,RD_15[#All],LA$2,0)/LA$1</f>
        <v>3.8571428571428568</v>
      </c>
      <c r="LB71" s="62">
        <f>VLOOKUP($B71,RD_15[#All],LB$2,0)/LB$1</f>
        <v>3.7192000546037813</v>
      </c>
      <c r="LC71" s="62">
        <f>VLOOKUP($B71,RD_15[#All],LC$2,0)/LC$1</f>
        <v>3.9007936507936507</v>
      </c>
      <c r="LD71" s="62">
        <f>VLOOKUP($B71,RD_15[#All],LD$2,0)/LD$1</f>
        <v>3.8431636390820061</v>
      </c>
      <c r="LE71" s="62">
        <f>VLOOKUP($B71,RD_15[#All],LE$2,0)/LE$1</f>
        <v>3.8229797413470878</v>
      </c>
      <c r="LF71" s="62">
        <f>VLOOKUP($B71,RD_15[#All],LF$2,0)/LF$1</f>
        <v>3.791582567092771</v>
      </c>
      <c r="LG71" s="62">
        <f>VLOOKUP($B71,RD_15[#All],LG$2,0)/LG$1</f>
        <v>3.7976190476190474</v>
      </c>
      <c r="LH71" s="62">
        <f>VLOOKUP($B71,RD_15[#All],LH$2,0)/LH$1</f>
        <v>3.7275882012724115</v>
      </c>
      <c r="LI71" s="62">
        <f>VLOOKUP($B71,RD_15[#All],LI$2,0)/LI$1</f>
        <v>3.6906630784181802</v>
      </c>
      <c r="LJ71" s="62">
        <f>VLOOKUP($B71,RD_15[#All],LJ$2,0)/LJ$1</f>
        <v>3.7533894676751824</v>
      </c>
      <c r="LK71" s="62">
        <f>VLOOKUP($B71,RD_15[#All],LK$2,0)/LK$1</f>
        <v>3.7861067503924648</v>
      </c>
      <c r="LL71" s="62">
        <f>VLOOKUP($B71,RD_15[#All],LL$2,0)/LL$1</f>
        <v>3.8214285714285716</v>
      </c>
      <c r="LM71" s="62">
        <f>VLOOKUP($B71,RD_15[#All],LM$2,0)/LM$1</f>
        <v>3.8521342602975248</v>
      </c>
      <c r="LN71" s="62">
        <f>VLOOKUP($B71,RD_15[#All],LN$2,0)/LN$1</f>
        <v>3.80130074007625</v>
      </c>
      <c r="LO71" s="62">
        <f>VLOOKUP($B71,RD_15[#All],LO$2,0)/LO$1</f>
        <v>3.7695297899379527</v>
      </c>
      <c r="LP71" s="62">
        <f>VLOOKUP($B71,RD_15[#All],LP$2,0)/LP$1</f>
        <v>3.7628018240263139</v>
      </c>
      <c r="LQ71" s="62">
        <f>VLOOKUP($B71,RD_15[#All],LQ$2,0)/LQ$1</f>
        <v>3.7856021529490911</v>
      </c>
      <c r="LR71" s="62">
        <f>VLOOKUP($B71,RD_15[#All],LR$2,0)/LR$1</f>
        <v>3.7269193391642368</v>
      </c>
      <c r="LS71" s="62">
        <f>VLOOKUP($B71,RD_15[#All],LS$2,0)/LS$1</f>
        <v>3.8386369330994743</v>
      </c>
      <c r="LT71" s="62">
        <f>VLOOKUP($B71,RD_15[#All],LT$2,0)/LT$1</f>
        <v>3.7480376766091048</v>
      </c>
      <c r="LU71" s="62">
        <f>VLOOKUP($B71,RD_15[#All],LU$2,0)/LU$1</f>
        <v>3.7456828885400313</v>
      </c>
      <c r="LV71" s="62">
        <f>VLOOKUP($B71,RD_15[#All],LV$2,0)/LV$1</f>
        <v>3.697802197802198</v>
      </c>
      <c r="LW71" s="62">
        <f>VLOOKUP($B71,RD_15[#All],LW$2,0)/LW$1</f>
        <v>3.8080847723704863</v>
      </c>
      <c r="LX71" s="62">
        <f>VLOOKUP($B71,RD_15[#All],LX$2,0)/LX$1</f>
        <v>3.8147566718995289</v>
      </c>
      <c r="LY71" s="62">
        <f>VLOOKUP($B71,RD_15[#All],LY$2,0)/LY$1</f>
        <v>3.7456828885400313</v>
      </c>
      <c r="LZ71" s="62">
        <f>VLOOKUP($B71,RD_15[#All],LZ$2,0)/LZ$1</f>
        <v>3.7351424086117957</v>
      </c>
      <c r="MA71" s="62">
        <f>VLOOKUP($B71,RD_15[#All],MA$2,0)/MA$1</f>
        <v>3.810645137175749</v>
      </c>
      <c r="MB71" s="62">
        <f>VLOOKUP($B71,RD_15[#All],MB$2,0)/MB$1</f>
        <v>3.8084024818718691</v>
      </c>
      <c r="MC71" s="62">
        <f>VLOOKUP($B71,RD_15[#All],MC$2,0)/MC$1</f>
        <v>3.6551543694400834</v>
      </c>
      <c r="MD71" s="62">
        <f>VLOOKUP($B71,RD_15[#All],MD$2,0)/MD$1</f>
        <v>3.7717724452418326</v>
      </c>
      <c r="ME71" s="62">
        <f>VLOOKUP($B71,RD_15[#All],ME$2,0)/ME$1</f>
        <v>3.7661658069821331</v>
      </c>
      <c r="MF71" s="62">
        <f>VLOOKUP($B71,RD_15[#All],MF$2,0)/MF$1</f>
        <v>3.776257755849592</v>
      </c>
      <c r="MG71" s="62">
        <f>VLOOKUP($B71,RD_15[#All],MG$2,0)/MG$1</f>
        <v>3.7642969275622336</v>
      </c>
      <c r="MH71" s="62">
        <f>VLOOKUP($B71,RD_15[#All],MH$2,0)/MH$1</f>
        <v>3.8061598265679892</v>
      </c>
      <c r="MI71" s="62">
        <f>VLOOKUP($B71,RD_15[#All],MI$2,0)/MI$1</f>
        <v>3.7287882185841368</v>
      </c>
      <c r="MJ71" s="62">
        <f>VLOOKUP($B71,RD_15[#All],MJ$2,0)/MJ$1</f>
        <v>3.7798273155416013</v>
      </c>
      <c r="MK71" s="62">
        <f>VLOOKUP($B71,RD_15[#All],MK$2,0)/MK$1</f>
        <v>3.7676609105180532</v>
      </c>
      <c r="ML71" s="62">
        <f>VLOOKUP($B71,RD_15[#All],ML$2,0)/ML$1</f>
        <v>3.8095238095238093</v>
      </c>
      <c r="MM71" s="62">
        <f>VLOOKUP($B71,RD_15[#All],MM$2,0)/MM$1</f>
        <v>3.7771626869371229</v>
      </c>
      <c r="MN71" s="62">
        <f>VLOOKUP($B71,RD_15[#All],MN$2,0)/MN$1</f>
        <v>3.7892464678178963</v>
      </c>
      <c r="MO71" s="62">
        <f>VLOOKUP($B71,RD_15[#All],MO$2,0)/MO$1</f>
        <v>3.8516483516483513</v>
      </c>
      <c r="MP71" s="62">
        <f>VLOOKUP($B71,RD_15[#All],MP$2,0)/MP$1</f>
        <v>3.8397316968745545</v>
      </c>
      <c r="MQ71" s="62">
        <f>VLOOKUP($B71,RD_15[#All],MQ$2,0)/MQ$1</f>
        <v>3.8095238095238093</v>
      </c>
      <c r="MR71" s="62">
        <f>VLOOKUP($B71,RD_15[#All],MR$2,0)/MR$1</f>
        <v>3.8128877924796289</v>
      </c>
      <c r="MS71" s="62">
        <f>VLOOKUP($B71,RD_15[#All],MS$2,0)/MS$1</f>
        <v>3.8704866562009421</v>
      </c>
      <c r="MT71" s="62">
        <f>VLOOKUP($B71,RD_15[#All],MT$2,0)/MT$1</f>
        <v>3.8190381047523911</v>
      </c>
      <c r="MU71" s="62">
        <f>VLOOKUP($B71,RD_15[#All],MU$2,0)/MU$1</f>
        <v>3.870075502728564</v>
      </c>
      <c r="MV71" s="62">
        <f>VLOOKUP($B71,RD_15[#All],MV$2,0)/MV$1</f>
        <v>3.8846867418295994</v>
      </c>
      <c r="MW71" s="62">
        <f>VLOOKUP($B71,RD_15[#All],MW$2,0)/MW$1</f>
        <v>3.8414442700156983</v>
      </c>
      <c r="MX71" s="62">
        <f>VLOOKUP($B71,RD_15[#All],MX$2,0)/MX$1</f>
        <v>3.8640950885848842</v>
      </c>
      <c r="MY71" s="62">
        <f>VLOOKUP($B71,RD_15[#All],MY$2,0)/MY$1</f>
        <v>3.8504709576138145</v>
      </c>
      <c r="MZ71" s="62">
        <f>VLOOKUP($B71,RD_15[#All],MZ$2,0)/MZ$1</f>
        <v>3.8182888540031397</v>
      </c>
      <c r="NA71" s="62">
        <f>VLOOKUP($B71,RD_15[#All],NA$2,0)/NA$1</f>
        <v>3.8449144840122287</v>
      </c>
      <c r="NB71" s="62">
        <f>VLOOKUP($B71,RD_15[#All],NB$2,0)/NB$1</f>
        <v>3.901098901098901</v>
      </c>
      <c r="NC71" s="62">
        <f>VLOOKUP($B71,RD_15[#All],NC$2,0)/NC$1</f>
        <v>3.8826530612244894</v>
      </c>
      <c r="ND71" s="62">
        <f>VLOOKUP($B71,RD_15[#All],ND$2,0)/ND$1</f>
        <v>3.8579277864992148</v>
      </c>
      <c r="NE71" s="62">
        <f>IFERROR(AVERAGEIF(Inv_SY_B20[[#This Row],[BLK1_INV1]:[BLK12_INV31]],"&gt;"&amp;0.1,Inv_SY_B20[[#This Row],[BLK1_INV1]:[BLK12_INV31]]),"")</f>
        <v>3.7471077596468247</v>
      </c>
    </row>
    <row r="72" spans="2:369" x14ac:dyDescent="0.35">
      <c r="B72" s="86">
        <f t="shared" si="9"/>
        <v>45813</v>
      </c>
      <c r="C72" s="62">
        <f>VLOOKUP($B72,RD_15[#All],C$2,0)/C$1</f>
        <v>3.168261562998405</v>
      </c>
      <c r="D72" s="62">
        <f>VLOOKUP($B72,RD_15[#All],D$2,0)/D$1</f>
        <v>3.0725677830940987</v>
      </c>
      <c r="E72" s="62">
        <f>VLOOKUP($B72,RD_15[#All],E$2,0)/E$1</f>
        <v>3.2022727272727272</v>
      </c>
      <c r="F72" s="62">
        <f>VLOOKUP($B72,RD_15[#All],F$2,0)/F$1</f>
        <v>3.1962121212121208</v>
      </c>
      <c r="G72" s="62">
        <f>VLOOKUP($B72,RD_15[#All],G$2,0)/G$1</f>
        <v>3.1196969696969696</v>
      </c>
      <c r="H72" s="62">
        <f>VLOOKUP($B72,RD_15[#All],H$2,0)/H$1</f>
        <v>2.9924069855732731</v>
      </c>
      <c r="I72" s="62">
        <f>VLOOKUP($B72,RD_15[#All],I$2,0)/I$1</f>
        <v>3.2739097169089519</v>
      </c>
      <c r="J72" s="62">
        <f>VLOOKUP($B72,RD_15[#All],J$2,0)/J$1</f>
        <v>3.125</v>
      </c>
      <c r="K72" s="62">
        <f>VLOOKUP($B72,RD_15[#All],K$2,0)/K$1</f>
        <v>3.1780303030303032</v>
      </c>
      <c r="L72" s="62">
        <f>VLOOKUP($B72,RD_15[#All],L$2,0)/L$1</f>
        <v>3.1803030303030302</v>
      </c>
      <c r="M72" s="62">
        <f>VLOOKUP($B72,RD_15[#All],M$2,0)/M$1</f>
        <v>3.2250000000000001</v>
      </c>
      <c r="N72" s="62">
        <f>VLOOKUP($B72,RD_15[#All],N$2,0)/N$1</f>
        <v>3.1992424242424242</v>
      </c>
      <c r="O72" s="62">
        <f>VLOOKUP($B72,RD_15[#All],O$2,0)/O$1</f>
        <v>3.1409090909090911</v>
      </c>
      <c r="P72" s="62">
        <f>VLOOKUP($B72,RD_15[#All],P$2,0)/P$1</f>
        <v>3.1840909090909091</v>
      </c>
      <c r="Q72" s="62">
        <f>VLOOKUP($B72,RD_15[#All],Q$2,0)/Q$1</f>
        <v>3.1833333333333331</v>
      </c>
      <c r="R72" s="62">
        <f>VLOOKUP($B72,RD_15[#All],R$2,0)/R$1</f>
        <v>3.2030303030303031</v>
      </c>
      <c r="S72" s="62">
        <f>VLOOKUP($B72,RD_15[#All],S$2,0)/S$1</f>
        <v>3.1802232854864432</v>
      </c>
      <c r="T72" s="62">
        <f>VLOOKUP($B72,RD_15[#All],T$2,0)/T$1</f>
        <v>3.2264752791068583</v>
      </c>
      <c r="U72" s="62">
        <f>VLOOKUP($B72,RD_15[#All],U$2,0)/U$1</f>
        <v>3.2045454545454546</v>
      </c>
      <c r="V72" s="62">
        <f>VLOOKUP($B72,RD_15[#All],V$2,0)/V$1</f>
        <v>3.2439393939393937</v>
      </c>
      <c r="W72" s="62">
        <f>VLOOKUP($B72,RD_15[#All],W$2,0)/W$1</f>
        <v>3.3439393939393938</v>
      </c>
      <c r="X72" s="62">
        <f>VLOOKUP($B72,RD_15[#All],X$2,0)/X$1</f>
        <v>3.3022727272727272</v>
      </c>
      <c r="Y72" s="62">
        <f>VLOOKUP($B72,RD_15[#All],Y$2,0)/Y$1</f>
        <v>3.3204545454545453</v>
      </c>
      <c r="Z72" s="62">
        <f>VLOOKUP($B72,RD_15[#All],Z$2,0)/Z$1</f>
        <v>3.3098484848484846</v>
      </c>
      <c r="AA72" s="62">
        <f>VLOOKUP($B72,RD_15[#All],AA$2,0)/AA$1</f>
        <v>3.3227272727272728</v>
      </c>
      <c r="AB72" s="62">
        <f>VLOOKUP($B72,RD_15[#All],AB$2,0)/AB$1</f>
        <v>3.2992424242424243</v>
      </c>
      <c r="AC72" s="62">
        <f>VLOOKUP($B72,RD_15[#All],AC$2,0)/AC$1</f>
        <v>3.3037878787878792</v>
      </c>
      <c r="AD72" s="62">
        <f>VLOOKUP($B72,RD_15[#All],AD$2,0)/AD$1</f>
        <v>3.2893939393939391</v>
      </c>
      <c r="AE72" s="62">
        <f>VLOOKUP($B72,RD_15[#All],AE$2,0)/AE$1</f>
        <v>3.375757575757576</v>
      </c>
      <c r="AF72" s="62">
        <f>VLOOKUP($B72,RD_15[#All],AF$2,0)/AF$1</f>
        <v>3.3568181818181819</v>
      </c>
      <c r="AG72" s="62">
        <f>VLOOKUP($B72,RD_15[#All],AG$2,0)/AG$1</f>
        <v>3.3083333333333331</v>
      </c>
      <c r="AH72" s="62">
        <f>VLOOKUP($B72,RD_15[#All],AH$2,0)/AH$1</f>
        <v>3.3159090909090909</v>
      </c>
      <c r="AI72" s="62">
        <f>VLOOKUP($B72,RD_15[#All],AI$2,0)/AI$1</f>
        <v>3.043181818181818</v>
      </c>
      <c r="AJ72" s="62">
        <f>VLOOKUP($B72,RD_15[#All],AJ$2,0)/AJ$1</f>
        <v>3.0215311004784686</v>
      </c>
      <c r="AK72" s="62">
        <f>VLOOKUP($B72,RD_15[#All],AK$2,0)/AK$1</f>
        <v>3.0661881977671448</v>
      </c>
      <c r="AL72" s="62">
        <f>VLOOKUP($B72,RD_15[#All],AL$2,0)/AL$1</f>
        <v>3.0877192982456139</v>
      </c>
      <c r="AM72" s="62">
        <f>VLOOKUP($B72,RD_15[#All],AM$2,0)/AM$1</f>
        <v>3.1618819776714511</v>
      </c>
      <c r="AN72" s="62">
        <f>VLOOKUP($B72,RD_15[#All],AN$2,0)/AN$1</f>
        <v>3.168261562998405</v>
      </c>
      <c r="AO72" s="62">
        <f>VLOOKUP($B72,RD_15[#All],AO$2,0)/AO$1</f>
        <v>3.0643939393939394</v>
      </c>
      <c r="AP72" s="62">
        <f>VLOOKUP($B72,RD_15[#All],AP$2,0)/AP$1</f>
        <v>3.1180223285486441</v>
      </c>
      <c r="AQ72" s="62">
        <f>VLOOKUP($B72,RD_15[#All],AQ$2,0)/AQ$1</f>
        <v>3.0568181818181817</v>
      </c>
      <c r="AR72" s="62">
        <f>VLOOKUP($B72,RD_15[#All],AR$2,0)/AR$1</f>
        <v>3.0984308131241085</v>
      </c>
      <c r="AS72" s="62">
        <f>VLOOKUP($B72,RD_15[#All],AS$2,0)/AS$1</f>
        <v>3.1595006934812764</v>
      </c>
      <c r="AT72" s="62">
        <f>VLOOKUP($B72,RD_15[#All],AT$2,0)/AT$1</f>
        <v>3.1469298245614032</v>
      </c>
      <c r="AU72" s="62">
        <f>VLOOKUP($B72,RD_15[#All],AU$2,0)/AU$1</f>
        <v>3.1717836257309937</v>
      </c>
      <c r="AV72" s="62">
        <f>VLOOKUP($B72,RD_15[#All],AV$2,0)/AV$1</f>
        <v>3.2329956584659918</v>
      </c>
      <c r="AW72" s="62">
        <f>VLOOKUP($B72,RD_15[#All],AW$2,0)/AW$1</f>
        <v>3.2245308310991962</v>
      </c>
      <c r="AX72" s="62">
        <f>VLOOKUP($B72,RD_15[#All],AX$2,0)/AX$1</f>
        <v>3.217741935483871</v>
      </c>
      <c r="AY72" s="62">
        <f>VLOOKUP($B72,RD_15[#All],AY$2,0)/AY$1</f>
        <v>3.1436430317848409</v>
      </c>
      <c r="AZ72" s="62">
        <f>VLOOKUP($B72,RD_15[#All],AZ$2,0)/AZ$1</f>
        <v>3.2128401953942771</v>
      </c>
      <c r="BA72" s="62">
        <f>VLOOKUP($B72,RD_15[#All],BA$2,0)/BA$1</f>
        <v>3.1737536656891492</v>
      </c>
      <c r="BB72" s="62">
        <f>VLOOKUP($B72,RD_15[#All],BB$2,0)/BB$1</f>
        <v>3.1203770848440899</v>
      </c>
      <c r="BC72" s="62">
        <f>VLOOKUP($B72,RD_15[#All],BC$2,0)/BC$1</f>
        <v>3.1197691197691197</v>
      </c>
      <c r="BD72" s="62">
        <f>VLOOKUP($B72,RD_15[#All],BD$2,0)/BD$1</f>
        <v>3.0924775707384402</v>
      </c>
      <c r="BE72" s="62">
        <f>VLOOKUP($B72,RD_15[#All],BE$2,0)/BE$1</f>
        <v>3.0600828729281768</v>
      </c>
      <c r="BF72" s="62">
        <f>VLOOKUP($B72,RD_15[#All],BF$2,0)/BF$1</f>
        <v>3.1539538138558432</v>
      </c>
      <c r="BG72" s="62">
        <f>VLOOKUP($B72,RD_15[#All],BG$2,0)/BG$1</f>
        <v>3.1686827956989245</v>
      </c>
      <c r="BH72" s="62">
        <f>VLOOKUP($B72,RD_15[#All],BH$2,0)/BH$1</f>
        <v>3.0287517531556802</v>
      </c>
      <c r="BI72" s="62">
        <f>VLOOKUP($B72,RD_15[#All],BI$2,0)/BI$1</f>
        <v>3.0662939297124598</v>
      </c>
      <c r="BJ72" s="62">
        <f>VLOOKUP($B72,RD_15[#All],BJ$2,0)/BJ$1</f>
        <v>3.0396383866481225</v>
      </c>
      <c r="BK72" s="62">
        <f>VLOOKUP($B72,RD_15[#All],BK$2,0)/BK$1</f>
        <v>3.187121212121212</v>
      </c>
      <c r="BL72" s="62">
        <f>VLOOKUP($B72,RD_15[#All],BL$2,0)/BL$1</f>
        <v>3.1353503184713376</v>
      </c>
      <c r="BM72" s="62">
        <f>VLOOKUP($B72,RD_15[#All],BM$2,0)/BM$1</f>
        <v>3.0997067448680351</v>
      </c>
      <c r="BN72" s="62">
        <f>VLOOKUP($B72,RD_15[#All],BN$2,0)/BN$1</f>
        <v>3.4658385093167698</v>
      </c>
      <c r="BO72" s="62">
        <f>VLOOKUP($B72,RD_15[#All],BO$2,0)/BO$1</f>
        <v>3.4254658385093166</v>
      </c>
      <c r="BP72" s="62">
        <f>VLOOKUP($B72,RD_15[#All],BP$2,0)/BP$1</f>
        <v>3.4527518172377989</v>
      </c>
      <c r="BQ72" s="62">
        <f>VLOOKUP($B72,RD_15[#All],BQ$2,0)/BQ$1</f>
        <v>3.4520358868184955</v>
      </c>
      <c r="BR72" s="62">
        <f>VLOOKUP($B72,RD_15[#All],BR$2,0)/BR$1</f>
        <v>3.4644582470669425</v>
      </c>
      <c r="BS72" s="62">
        <f>VLOOKUP($B72,RD_15[#All],BS$2,0)/BS$1</f>
        <v>3.4411612234318301</v>
      </c>
      <c r="BT72" s="62">
        <f>VLOOKUP($B72,RD_15[#All],BT$2,0)/BT$1</f>
        <v>3.3816425120772946</v>
      </c>
      <c r="BU72" s="62">
        <f>VLOOKUP($B72,RD_15[#All],BU$2,0)/BU$1</f>
        <v>3.46031746031746</v>
      </c>
      <c r="BV72" s="62">
        <f>VLOOKUP($B72,RD_15[#All],BV$2,0)/BV$1</f>
        <v>3.4616977225672878</v>
      </c>
      <c r="BW72" s="62">
        <f>VLOOKUP($B72,RD_15[#All],BW$2,0)/BW$1</f>
        <v>3.4030365769496203</v>
      </c>
      <c r="BX72" s="62">
        <f>VLOOKUP($B72,RD_15[#All],BX$2,0)/BX$1</f>
        <v>3.3774995652929927</v>
      </c>
      <c r="BY72" s="62">
        <f>VLOOKUP($B72,RD_15[#All],BY$2,0)/BY$1</f>
        <v>3.4006211180124222</v>
      </c>
      <c r="BZ72" s="62">
        <f>VLOOKUP($B72,RD_15[#All],BZ$2,0)/BZ$1</f>
        <v>3.4357864357864361</v>
      </c>
      <c r="CA72" s="62">
        <f>VLOOKUP($B72,RD_15[#All],CA$2,0)/CA$1</f>
        <v>3.3787878787878789</v>
      </c>
      <c r="CB72" s="62">
        <f>VLOOKUP($B72,RD_15[#All],CB$2,0)/CB$1</f>
        <v>3.3844030365769493</v>
      </c>
      <c r="CC72" s="62">
        <f>VLOOKUP($B72,RD_15[#All],CC$2,0)/CC$1</f>
        <v>3.4430641821946169</v>
      </c>
      <c r="CD72" s="62">
        <f>VLOOKUP($B72,RD_15[#All],CD$2,0)/CD$1</f>
        <v>3.4610075914423741</v>
      </c>
      <c r="CE72" s="62">
        <f>VLOOKUP($B72,RD_15[#All],CE$2,0)/CE$1</f>
        <v>3.3757763975155277</v>
      </c>
      <c r="CF72" s="62">
        <f>VLOOKUP($B72,RD_15[#All],CF$2,0)/CF$1</f>
        <v>3.4460978835978837</v>
      </c>
      <c r="CG72" s="62">
        <f>VLOOKUP($B72,RD_15[#All],CG$2,0)/CG$1</f>
        <v>3.4126984126984126</v>
      </c>
      <c r="CH72" s="62">
        <f>VLOOKUP($B72,RD_15[#All],CH$2,0)/CH$1</f>
        <v>3.4888167388167393</v>
      </c>
      <c r="CI72" s="62">
        <f>VLOOKUP($B72,RD_15[#All],CI$2,0)/CI$1</f>
        <v>3.4965493443754312</v>
      </c>
      <c r="CJ72" s="62">
        <f>VLOOKUP($B72,RD_15[#All],CJ$2,0)/CJ$1</f>
        <v>3.4852092352092354</v>
      </c>
      <c r="CK72" s="62">
        <f>VLOOKUP($B72,RD_15[#All],CK$2,0)/CK$1</f>
        <v>3.4736652236652237</v>
      </c>
      <c r="CL72" s="62">
        <f>VLOOKUP($B72,RD_15[#All],CL$2,0)/CL$1</f>
        <v>3.4370139968895796</v>
      </c>
      <c r="CM72" s="62">
        <f>VLOOKUP($B72,RD_15[#All],CM$2,0)/CM$1</f>
        <v>3.4696342305037957</v>
      </c>
      <c r="CN72" s="62">
        <f>VLOOKUP($B72,RD_15[#All],CN$2,0)/CN$1</f>
        <v>3.4461697722567286</v>
      </c>
      <c r="CO72" s="62">
        <f>VLOOKUP($B72,RD_15[#All],CO$2,0)/CO$1</f>
        <v>3.4503105590062111</v>
      </c>
      <c r="CP72" s="62">
        <f>VLOOKUP($B72,RD_15[#All],CP$2,0)/CP$1</f>
        <v>3.3336783988957901</v>
      </c>
      <c r="CQ72" s="62">
        <f>VLOOKUP($B72,RD_15[#All],CQ$2,0)/CQ$1</f>
        <v>3.414423740510697</v>
      </c>
      <c r="CR72" s="62">
        <f>VLOOKUP($B72,RD_15[#All],CR$2,0)/CR$1</f>
        <v>3.4309868875086265</v>
      </c>
      <c r="CS72" s="62">
        <f>VLOOKUP($B72,RD_15[#All],CS$2,0)/CS$1</f>
        <v>3.4523809523809521</v>
      </c>
      <c r="CT72" s="62">
        <f>VLOOKUP($B72,RD_15[#All],CT$2,0)/CT$1</f>
        <v>3.4648033126293996</v>
      </c>
      <c r="CU72" s="62">
        <f>VLOOKUP($B72,RD_15[#All],CU$2,0)/CU$1</f>
        <v>3.4504761904761909</v>
      </c>
      <c r="CV72" s="62">
        <f>VLOOKUP($B72,RD_15[#All],CV$2,0)/CV$1</f>
        <v>3.4482401656314696</v>
      </c>
      <c r="CW72" s="62">
        <f>VLOOKUP($B72,RD_15[#All],CW$2,0)/CW$1</f>
        <v>3.4358178053830226</v>
      </c>
      <c r="CX72" s="62">
        <f>VLOOKUP($B72,RD_15[#All],CX$2,0)/CX$1</f>
        <v>3.4191919191919191</v>
      </c>
      <c r="CY72" s="62">
        <f>VLOOKUP($B72,RD_15[#All],CY$2,0)/CY$1</f>
        <v>3.4145021645021645</v>
      </c>
      <c r="CZ72" s="62">
        <f>VLOOKUP($B72,RD_15[#All],CZ$2,0)/CZ$1</f>
        <v>3.4572118702553483</v>
      </c>
      <c r="DA72" s="62">
        <f>VLOOKUP($B72,RD_15[#All],DA$2,0)/DA$1</f>
        <v>3.3666146645865838</v>
      </c>
      <c r="DB72" s="62">
        <f>VLOOKUP($B72,RD_15[#All],DB$2,0)/DB$1</f>
        <v>3.4620427881297444</v>
      </c>
      <c r="DC72" s="62">
        <f>VLOOKUP($B72,RD_15[#All],DC$2,0)/DC$1</f>
        <v>3.5220841959972393</v>
      </c>
      <c r="DD72" s="62">
        <f>VLOOKUP($B72,RD_15[#All],DD$2,0)/DD$1</f>
        <v>3.4399585921325051</v>
      </c>
      <c r="DE72" s="62">
        <f>VLOOKUP($B72,RD_15[#All],DE$2,0)/DE$1</f>
        <v>3.4958592132505175</v>
      </c>
      <c r="DF72" s="62">
        <f>VLOOKUP($B72,RD_15[#All],DF$2,0)/DF$1</f>
        <v>3.4534161490683228</v>
      </c>
      <c r="DG72" s="62">
        <f>VLOOKUP($B72,RD_15[#All],DG$2,0)/DG$1</f>
        <v>3.4627329192546581</v>
      </c>
      <c r="DH72" s="62">
        <f>VLOOKUP($B72,RD_15[#All],DH$2,0)/DH$1</f>
        <v>3.5269151138716355</v>
      </c>
      <c r="DI72" s="62">
        <f>VLOOKUP($B72,RD_15[#All],DI$2,0)/DI$1</f>
        <v>3.512422360248447</v>
      </c>
      <c r="DJ72" s="62">
        <f>VLOOKUP($B72,RD_15[#All],DJ$2,0)/DJ$1</f>
        <v>3.4289164941338854</v>
      </c>
      <c r="DK72" s="62">
        <f>VLOOKUP($B72,RD_15[#All],DK$2,0)/DK$1</f>
        <v>3.5034013605442174</v>
      </c>
      <c r="DL72" s="62">
        <f>VLOOKUP($B72,RD_15[#All],DL$2,0)/DL$1</f>
        <v>3.4545454545454546</v>
      </c>
      <c r="DM72" s="62">
        <f>VLOOKUP($B72,RD_15[#All],DM$2,0)/DM$1</f>
        <v>3.3806073153899243</v>
      </c>
      <c r="DN72" s="62">
        <f>VLOOKUP($B72,RD_15[#All],DN$2,0)/DN$1</f>
        <v>3.3640441683919944</v>
      </c>
      <c r="DO72" s="62">
        <f>VLOOKUP($B72,RD_15[#All],DO$2,0)/DO$1</f>
        <v>3.4327122153209109</v>
      </c>
      <c r="DP72" s="62">
        <f>VLOOKUP($B72,RD_15[#All],DP$2,0)/DP$1</f>
        <v>3.4610075914423741</v>
      </c>
      <c r="DQ72" s="62">
        <f>VLOOKUP($B72,RD_15[#All],DQ$2,0)/DQ$1</f>
        <v>3.424775707384403</v>
      </c>
      <c r="DR72" s="62">
        <f>VLOOKUP($B72,RD_15[#All],DR$2,0)/DR$1</f>
        <v>3.4634230503795722</v>
      </c>
      <c r="DS72" s="62">
        <f>VLOOKUP($B72,RD_15[#All],DS$2,0)/DS$1</f>
        <v>3.42512077294686</v>
      </c>
      <c r="DT72" s="62">
        <f>VLOOKUP($B72,RD_15[#All],DT$2,0)/DT$1</f>
        <v>3.4171842650103517</v>
      </c>
      <c r="DU72" s="62">
        <f>VLOOKUP($B72,RD_15[#All],DU$2,0)/DU$1</f>
        <v>3.393939393939394</v>
      </c>
      <c r="DV72" s="62">
        <f>VLOOKUP($B72,RD_15[#All],DV$2,0)/DV$1</f>
        <v>3.4325396825396828</v>
      </c>
      <c r="DW72" s="62">
        <f>VLOOKUP($B72,RD_15[#All],DW$2,0)/DW$1</f>
        <v>3.437543133195307</v>
      </c>
      <c r="DX72" s="62">
        <f>VLOOKUP($B72,RD_15[#All],DX$2,0)/DX$1</f>
        <v>3.4051069703243613</v>
      </c>
      <c r="DY72" s="62">
        <f>VLOOKUP($B72,RD_15[#All],DY$2,0)/DY$1</f>
        <v>3.3616287094547963</v>
      </c>
      <c r="DZ72" s="62">
        <f>VLOOKUP($B72,RD_15[#All],DZ$2,0)/DZ$1</f>
        <v>3.4192546583850931</v>
      </c>
      <c r="EA72" s="62">
        <f>VLOOKUP($B72,RD_15[#All],EA$2,0)/EA$1</f>
        <v>3.3881987577639747</v>
      </c>
      <c r="EB72" s="62">
        <f>VLOOKUP($B72,RD_15[#All],EB$2,0)/EB$1</f>
        <v>3.331262939958592</v>
      </c>
      <c r="EC72" s="62">
        <f>VLOOKUP($B72,RD_15[#All],EC$2,0)/EC$1</f>
        <v>3.3264320220841959</v>
      </c>
      <c r="ED72" s="62">
        <f>VLOOKUP($B72,RD_15[#All],ED$2,0)/ED$1</f>
        <v>3.3471359558316078</v>
      </c>
      <c r="EE72" s="62">
        <f>VLOOKUP($B72,RD_15[#All],EE$2,0)/EE$1</f>
        <v>3.3630089717046237</v>
      </c>
      <c r="EF72" s="62">
        <f>VLOOKUP($B72,RD_15[#All],EF$2,0)/EF$1</f>
        <v>3.3757763975155277</v>
      </c>
      <c r="EG72" s="62">
        <f>VLOOKUP($B72,RD_15[#All],EG$2,0)/EG$1</f>
        <v>3.3164251207729469</v>
      </c>
      <c r="EH72" s="62">
        <f>VLOOKUP($B72,RD_15[#All],EH$2,0)/EH$1</f>
        <v>3.3685300207039339</v>
      </c>
      <c r="EI72" s="62">
        <f>VLOOKUP($B72,RD_15[#All],EI$2,0)/EI$1</f>
        <v>3.3943001443001442</v>
      </c>
      <c r="EJ72" s="62">
        <f>VLOOKUP($B72,RD_15[#All],EJ$2,0)/EJ$1</f>
        <v>3.4109730848861282</v>
      </c>
      <c r="EK72" s="62">
        <f>VLOOKUP($B72,RD_15[#All],EK$2,0)/EK$1</f>
        <v>3.324126984126984</v>
      </c>
      <c r="EL72" s="62">
        <f>VLOOKUP($B72,RD_15[#All],EL$2,0)/EL$1</f>
        <v>3.2888198757763973</v>
      </c>
      <c r="EM72" s="62">
        <f>VLOOKUP($B72,RD_15[#All],EM$2,0)/EM$1</f>
        <v>3.2801932367149758</v>
      </c>
      <c r="EN72" s="62">
        <f>VLOOKUP($B72,RD_15[#All],EN$2,0)/EN$1</f>
        <v>3.3592132505175982</v>
      </c>
      <c r="EO72" s="62">
        <f>VLOOKUP($B72,RD_15[#All],EO$2,0)/EO$1</f>
        <v>3.3530020703933747</v>
      </c>
      <c r="EP72" s="62">
        <f>VLOOKUP($B72,RD_15[#All],EP$2,0)/EP$1</f>
        <v>3.3340234644582472</v>
      </c>
      <c r="EQ72" s="62">
        <f>VLOOKUP($B72,RD_15[#All],EQ$2,0)/EQ$1</f>
        <v>3.3126293995859211</v>
      </c>
      <c r="ER72" s="62">
        <f>VLOOKUP($B72,RD_15[#All],ER$2,0)/ER$1</f>
        <v>3.3557625948930294</v>
      </c>
      <c r="ES72" s="62">
        <f>VLOOKUP($B72,RD_15[#All],ES$2,0)/ES$1</f>
        <v>3.3167701863354035</v>
      </c>
      <c r="ET72" s="62">
        <f>VLOOKUP($B72,RD_15[#All],ET$2,0)/ET$1</f>
        <v>3.3427128427128427</v>
      </c>
      <c r="EU72" s="62">
        <f>VLOOKUP($B72,RD_15[#All],EU$2,0)/EU$1</f>
        <v>3.3088624338624344</v>
      </c>
      <c r="EV72" s="62">
        <f>VLOOKUP($B72,RD_15[#All],EV$2,0)/EV$1</f>
        <v>3.2536075036075038</v>
      </c>
      <c r="EW72" s="62">
        <f>VLOOKUP($B72,RD_15[#All],EW$2,0)/EW$1</f>
        <v>3.2968253968253967</v>
      </c>
      <c r="EX72" s="62">
        <f>VLOOKUP($B72,RD_15[#All],EX$2,0)/EX$1</f>
        <v>3.3253968253968256</v>
      </c>
      <c r="EY72" s="62">
        <f>VLOOKUP($B72,RD_15[#All],EY$2,0)/EY$1</f>
        <v>3.3858654572940283</v>
      </c>
      <c r="EZ72" s="62">
        <f>VLOOKUP($B72,RD_15[#All],EZ$2,0)/EZ$1</f>
        <v>3.3026224982746721</v>
      </c>
      <c r="FA72" s="62">
        <f>VLOOKUP($B72,RD_15[#All],FA$2,0)/FA$1</f>
        <v>3.3316080055210491</v>
      </c>
      <c r="FB72" s="62">
        <f>VLOOKUP($B72,RD_15[#All],FB$2,0)/FB$1</f>
        <v>3.3005521048999307</v>
      </c>
      <c r="FC72" s="62">
        <f>VLOOKUP($B72,RD_15[#All],FC$2,0)/FC$1</f>
        <v>3.3071083505866112</v>
      </c>
      <c r="FD72" s="62">
        <f>VLOOKUP($B72,RD_15[#All],FD$2,0)/FD$1</f>
        <v>3.2781228433402347</v>
      </c>
      <c r="FE72" s="62">
        <f>VLOOKUP($B72,RD_15[#All],FE$2,0)/FE$1</f>
        <v>3.2284334023464458</v>
      </c>
      <c r="FF72" s="62">
        <f>VLOOKUP($B72,RD_15[#All],FF$2,0)/FF$1</f>
        <v>3.2826086956521738</v>
      </c>
      <c r="FG72" s="202">
        <f>VLOOKUP($B72,RD_15[#All],FG$2,0)/FG$1</f>
        <v>3.308143547273982</v>
      </c>
      <c r="FH72" s="62">
        <f>VLOOKUP($B72,RD_15[#All],FH$2,0)/FH$1</f>
        <v>3.2967563837129052</v>
      </c>
      <c r="FI72" s="62">
        <f>VLOOKUP($B72,RD_15[#All],FI$2,0)/FI$1</f>
        <v>3.233264320220842</v>
      </c>
      <c r="FJ72" s="62">
        <f>VLOOKUP($B72,RD_15[#All],FJ$2,0)/FJ$1</f>
        <v>3.3650793650793656</v>
      </c>
      <c r="FK72" s="62">
        <f>VLOOKUP($B72,RD_15[#All],FK$2,0)/FK$1</f>
        <v>3.3992408557625948</v>
      </c>
      <c r="FL72" s="62">
        <f>VLOOKUP($B72,RD_15[#All],FL$2,0)/FL$1</f>
        <v>3.2849927849927854</v>
      </c>
      <c r="FM72" s="62">
        <f>VLOOKUP($B72,RD_15[#All],FM$2,0)/FM$1</f>
        <v>3.4157218442932722</v>
      </c>
      <c r="FN72" s="62">
        <f>VLOOKUP($B72,RD_15[#All],FN$2,0)/FN$1</f>
        <v>3.4591836734693873</v>
      </c>
      <c r="FO72" s="62">
        <f>VLOOKUP($B72,RD_15[#All],FO$2,0)/FO$1</f>
        <v>3.406651549508692</v>
      </c>
      <c r="FP72" s="62">
        <f>VLOOKUP($B72,RD_15[#All],FP$2,0)/FP$1</f>
        <v>3.3813303099017382</v>
      </c>
      <c r="FQ72" s="62">
        <f>VLOOKUP($B72,RD_15[#All],FQ$2,0)/FQ$1</f>
        <v>3.3488284202569916</v>
      </c>
      <c r="FR72" s="62">
        <f>VLOOKUP($B72,RD_15[#All],FR$2,0)/FR$1</f>
        <v>3.3352229780801208</v>
      </c>
      <c r="FS72" s="62">
        <f>VLOOKUP($B72,RD_15[#All],FS$2,0)/FS$1</f>
        <v>3.31859410430839</v>
      </c>
      <c r="FT72" s="62">
        <f>VLOOKUP($B72,RD_15[#All],FT$2,0)/FT$1</f>
        <v>3.3390022675736959</v>
      </c>
      <c r="FU72" s="62">
        <f>VLOOKUP($B72,RD_15[#All],FU$2,0)/FU$1</f>
        <v>3.3624338624338623</v>
      </c>
      <c r="FV72" s="62">
        <f>VLOOKUP($B72,RD_15[#All],FV$2,0)/FV$1</f>
        <v>3.3473167044595615</v>
      </c>
      <c r="FW72" s="62">
        <f>VLOOKUP($B72,RD_15[#All],FW$2,0)/FW$1</f>
        <v>3.4399092970521541</v>
      </c>
      <c r="FX72" s="62">
        <f>VLOOKUP($B72,RD_15[#All],FX$2,0)/FX$1</f>
        <v>3.4606953892668177</v>
      </c>
      <c r="FY72" s="62">
        <f>VLOOKUP($B72,RD_15[#All],FY$2,0)/FY$1</f>
        <v>3.4130763416477699</v>
      </c>
      <c r="FZ72" s="62">
        <f>VLOOKUP($B72,RD_15[#All],FZ$2,0)/FZ$1</f>
        <v>3.4115079365079368</v>
      </c>
      <c r="GA72" s="62">
        <f>VLOOKUP($B72,RD_15[#All],GA$2,0)/GA$1</f>
        <v>3.4153439153439153</v>
      </c>
      <c r="GB72" s="62">
        <f>VLOOKUP($B72,RD_15[#All],GB$2,0)/GB$1</f>
        <v>3.2442279942279941</v>
      </c>
      <c r="GC72" s="62">
        <f>VLOOKUP($B72,RD_15[#All],GC$2,0)/GC$1</f>
        <v>3.3953136810279663</v>
      </c>
      <c r="GD72" s="62">
        <f>VLOOKUP($B72,RD_15[#All],GD$2,0)/GD$1</f>
        <v>3.3571428571428568</v>
      </c>
      <c r="GE72" s="62">
        <f>VLOOKUP($B72,RD_15[#All],GE$2,0)/GE$1</f>
        <v>3.3869992441421011</v>
      </c>
      <c r="GF72" s="62">
        <f>VLOOKUP($B72,RD_15[#All],GF$2,0)/GF$1</f>
        <v>3.3514739229024939</v>
      </c>
      <c r="GG72" s="62">
        <f>VLOOKUP($B72,RD_15[#All],GG$2,0)/GG$1</f>
        <v>3.3182161753590322</v>
      </c>
      <c r="GH72" s="62">
        <f>VLOOKUP($B72,RD_15[#All],GH$2,0)/GH$1</f>
        <v>3.3306878306878303</v>
      </c>
      <c r="GI72" s="62">
        <f>VLOOKUP($B72,RD_15[#All],GI$2,0)/GI$1</f>
        <v>3.3110355253212393</v>
      </c>
      <c r="GJ72" s="62">
        <f>VLOOKUP($B72,RD_15[#All],GJ$2,0)/GJ$1</f>
        <v>3.3340891912320481</v>
      </c>
      <c r="GK72" s="62">
        <f>VLOOKUP($B72,RD_15[#All],GK$2,0)/GK$1</f>
        <v>3.2728647014361298</v>
      </c>
      <c r="GL72" s="62">
        <f>VLOOKUP($B72,RD_15[#All],GL$2,0)/GL$1</f>
        <v>3.3337112622826908</v>
      </c>
      <c r="GM72" s="62">
        <f>VLOOKUP($B72,RD_15[#All],GM$2,0)/GM$1</f>
        <v>3.2320483749055176</v>
      </c>
      <c r="GN72" s="62">
        <f>VLOOKUP($B72,RD_15[#All],GN$2,0)/GN$1</f>
        <v>3.0767195767195767</v>
      </c>
      <c r="GO72" s="62">
        <f>VLOOKUP($B72,RD_15[#All],GO$2,0)/GO$1</f>
        <v>3.2944444444444447</v>
      </c>
      <c r="GP72" s="62">
        <f>VLOOKUP($B72,RD_15[#All],GP$2,0)/GP$1</f>
        <v>3.2503968253968254</v>
      </c>
      <c r="GQ72" s="62">
        <f>VLOOKUP($B72,RD_15[#All],GQ$2,0)/GQ$1</f>
        <v>3.3015873015873014</v>
      </c>
      <c r="GR72" s="62">
        <f>VLOOKUP($B72,RD_15[#All],GR$2,0)/GR$1</f>
        <v>3.3089891474984645</v>
      </c>
      <c r="GS72" s="62">
        <f>VLOOKUP($B72,RD_15[#All],GS$2,0)/GS$1</f>
        <v>3.429003021148036</v>
      </c>
      <c r="GT72" s="62">
        <f>VLOOKUP($B72,RD_15[#All],GT$2,0)/GT$1</f>
        <v>3.3956043956043955</v>
      </c>
      <c r="GU72" s="62">
        <f>VLOOKUP($B72,RD_15[#All],GU$2,0)/GU$1</f>
        <v>3.4436701509872241</v>
      </c>
      <c r="GV72" s="62">
        <f>VLOOKUP($B72,RD_15[#All],GV$2,0)/GV$1</f>
        <v>3.4611971879052628</v>
      </c>
      <c r="GW72" s="62">
        <f>VLOOKUP($B72,RD_15[#All],GW$2,0)/GW$1</f>
        <v>3.5266781411359727</v>
      </c>
      <c r="GX72" s="62">
        <f>VLOOKUP($B72,RD_15[#All],GX$2,0)/GX$1</f>
        <v>3.4379905808477238</v>
      </c>
      <c r="GY72" s="62">
        <f>VLOOKUP($B72,RD_15[#All],GY$2,0)/GY$1</f>
        <v>3.5065865811207426</v>
      </c>
      <c r="GZ72" s="62">
        <f>VLOOKUP($B72,RD_15[#All],GZ$2,0)/GZ$1</f>
        <v>3.5560439560439558</v>
      </c>
      <c r="HA72" s="62">
        <f>VLOOKUP($B72,RD_15[#All],HA$2,0)/HA$1</f>
        <v>3.5727936659613682</v>
      </c>
      <c r="HB72" s="62">
        <f>VLOOKUP($B72,RD_15[#All],HB$2,0)/HB$1</f>
        <v>3.5036392179249325</v>
      </c>
      <c r="HC72" s="62">
        <f>VLOOKUP($B72,RD_15[#All],HC$2,0)/HC$1</f>
        <v>3.5204081632653068</v>
      </c>
      <c r="HD72" s="62">
        <f>VLOOKUP($B72,RD_15[#All],HD$2,0)/HD$1</f>
        <v>3.2978246243552363</v>
      </c>
      <c r="HE72" s="62">
        <f>VLOOKUP($B72,RD_15[#All],HE$2,0)/HE$1</f>
        <v>3.3304893863900076</v>
      </c>
      <c r="HF72" s="62">
        <f>VLOOKUP($B72,RD_15[#All],HF$2,0)/HF$1</f>
        <v>3.4763578962473991</v>
      </c>
      <c r="HG72" s="62">
        <f>VLOOKUP($B72,RD_15[#All],HG$2,0)/HG$1</f>
        <v>3.3941653584510725</v>
      </c>
      <c r="HH72" s="62">
        <f>VLOOKUP($B72,RD_15[#All],HH$2,0)/HH$1</f>
        <v>3.4018838304552586</v>
      </c>
      <c r="HI72" s="62">
        <f>VLOOKUP($B72,RD_15[#All],HI$2,0)/HI$1</f>
        <v>3.4336734693877546</v>
      </c>
      <c r="HJ72" s="62">
        <f>VLOOKUP($B72,RD_15[#All],HJ$2,0)/HJ$1</f>
        <v>3.4716859716859716</v>
      </c>
      <c r="HK72" s="62">
        <f>VLOOKUP($B72,RD_15[#All],HK$2,0)/HK$1</f>
        <v>3.4545154094026276</v>
      </c>
      <c r="HL72" s="62">
        <f>VLOOKUP($B72,RD_15[#All],HL$2,0)/HL$1</f>
        <v>3.4467120181405893</v>
      </c>
      <c r="HM72" s="62">
        <f>VLOOKUP($B72,RD_15[#All],HM$2,0)/HM$1</f>
        <v>3.3810832025117739</v>
      </c>
      <c r="HN72" s="62">
        <f>VLOOKUP($B72,RD_15[#All],HN$2,0)/HN$1</f>
        <v>3.4426337232224995</v>
      </c>
      <c r="HO72" s="62">
        <f>VLOOKUP($B72,RD_15[#All],HO$2,0)/HO$1</f>
        <v>3.4751609935602574</v>
      </c>
      <c r="HP72" s="62">
        <f>VLOOKUP($B72,RD_15[#All],HP$2,0)/HP$1</f>
        <v>3.4359832087104816</v>
      </c>
      <c r="HQ72" s="62">
        <f>VLOOKUP($B72,RD_15[#All],HQ$2,0)/HQ$1</f>
        <v>3.3632316354589498</v>
      </c>
      <c r="HR72" s="62">
        <f>VLOOKUP($B72,RD_15[#All],HR$2,0)/HR$1</f>
        <v>3.3917093008002097</v>
      </c>
      <c r="HS72" s="62">
        <f>VLOOKUP($B72,RD_15[#All],HS$2,0)/HS$1</f>
        <v>3.4007531584062196</v>
      </c>
      <c r="HT72" s="62">
        <f>VLOOKUP($B72,RD_15[#All],HT$2,0)/HT$1</f>
        <v>3.3370677647913762</v>
      </c>
      <c r="HU72" s="62">
        <f>VLOOKUP($B72,RD_15[#All],HU$2,0)/HU$1</f>
        <v>3.2157128585700017</v>
      </c>
      <c r="HV72" s="62">
        <f>VLOOKUP($B72,RD_15[#All],HV$2,0)/HV$1</f>
        <v>3.2139289282146426</v>
      </c>
      <c r="HW72" s="62">
        <f>VLOOKUP($B72,RD_15[#All],HW$2,0)/HW$1</f>
        <v>3.2668759811616952</v>
      </c>
      <c r="HX72" s="62">
        <f>VLOOKUP($B72,RD_15[#All],HX$2,0)/HX$1</f>
        <v>3.2637362637362637</v>
      </c>
      <c r="HY72" s="62">
        <f>VLOOKUP($B72,RD_15[#All],HY$2,0)/HY$1</f>
        <v>3.2503924646781792</v>
      </c>
      <c r="HZ72" s="62">
        <f>VLOOKUP($B72,RD_15[#All],HZ$2,0)/HZ$1</f>
        <v>3.2230694475592432</v>
      </c>
      <c r="IA72" s="62">
        <f>VLOOKUP($B72,RD_15[#All],IA$2,0)/IA$1</f>
        <v>3.300627943485086</v>
      </c>
      <c r="IB72" s="62">
        <f>VLOOKUP($B72,RD_15[#All],IB$2,0)/IB$1</f>
        <v>3.2271809822830226</v>
      </c>
      <c r="IC72" s="62">
        <f>VLOOKUP($B72,RD_15[#All],IC$2,0)/IC$1</f>
        <v>3.3104395604395602</v>
      </c>
      <c r="ID72" s="62">
        <f>VLOOKUP($B72,RD_15[#All],ID$2,0)/ID$1</f>
        <v>3.2660910518053377</v>
      </c>
      <c r="IE72" s="62">
        <f>VLOOKUP($B72,RD_15[#All],IE$2,0)/IE$1</f>
        <v>3.2566718995290422</v>
      </c>
      <c r="IF72" s="62">
        <f>VLOOKUP($B72,RD_15[#All],IF$2,0)/IF$1</f>
        <v>3.2743328100470954</v>
      </c>
      <c r="IG72" s="62">
        <f>VLOOKUP($B72,RD_15[#All],IG$2,0)/IG$1</f>
        <v>3.2208267922553637</v>
      </c>
      <c r="IH72" s="62">
        <f>VLOOKUP($B72,RD_15[#All],IH$2,0)/IH$1</f>
        <v>3.1969051356806455</v>
      </c>
      <c r="II72" s="62">
        <f>VLOOKUP($B72,RD_15[#All],II$2,0)/II$1</f>
        <v>3.1898033938850263</v>
      </c>
      <c r="IJ72" s="62">
        <f>VLOOKUP($B72,RD_15[#All],IJ$2,0)/IJ$1</f>
        <v>3.1991477909845254</v>
      </c>
      <c r="IK72" s="62">
        <f>VLOOKUP($B72,RD_15[#All],IK$2,0)/IK$1</f>
        <v>3.3092621664050235</v>
      </c>
      <c r="IL72" s="62">
        <f>VLOOKUP($B72,RD_15[#All],IL$2,0)/IL$1</f>
        <v>3.3359497645211929</v>
      </c>
      <c r="IM72" s="62">
        <f>VLOOKUP($B72,RD_15[#All],IM$2,0)/IM$1</f>
        <v>3.260204081632653</v>
      </c>
      <c r="IN72" s="62">
        <f>VLOOKUP($B72,RD_15[#All],IN$2,0)/IN$1</f>
        <v>3.2335351723106824</v>
      </c>
      <c r="IO72" s="62">
        <f>VLOOKUP($B72,RD_15[#All],IO$2,0)/IO$1</f>
        <v>3.2829670329670328</v>
      </c>
      <c r="IP72" s="62">
        <f>VLOOKUP($B72,RD_15[#All],IP$2,0)/IP$1</f>
        <v>3.2638110189130596</v>
      </c>
      <c r="IQ72" s="62">
        <f>VLOOKUP($B72,RD_15[#All],IQ$2,0)/IQ$1</f>
        <v>3.2747252747252746</v>
      </c>
      <c r="IR72" s="62">
        <f>VLOOKUP($B72,RD_15[#All],IR$2,0)/IR$1</f>
        <v>3.2746505195484787</v>
      </c>
      <c r="IS72" s="62">
        <f>VLOOKUP($B72,RD_15[#All],IS$2,0)/IS$1</f>
        <v>3.2425057935262016</v>
      </c>
      <c r="IT72" s="62">
        <f>VLOOKUP($B72,RD_15[#All],IT$2,0)/IT$1</f>
        <v>3.225685878747103</v>
      </c>
      <c r="IU72" s="62">
        <f>VLOOKUP($B72,RD_15[#All],IU$2,0)/IU$1</f>
        <v>3.3172609703221947</v>
      </c>
      <c r="IV72" s="62">
        <f>VLOOKUP($B72,RD_15[#All],IV$2,0)/IV$1</f>
        <v>3.3176347462061746</v>
      </c>
      <c r="IW72" s="62">
        <f>VLOOKUP($B72,RD_15[#All],IW$2,0)/IW$1</f>
        <v>3.2260596546310829</v>
      </c>
      <c r="IX72" s="62">
        <f>VLOOKUP($B72,RD_15[#All],IX$2,0)/IX$1</f>
        <v>3.2589519324213199</v>
      </c>
      <c r="IY72" s="62">
        <f>VLOOKUP($B72,RD_15[#All],IY$2,0)/IY$1</f>
        <v>3.2768931748523586</v>
      </c>
      <c r="IZ72" s="62">
        <f>VLOOKUP($B72,RD_15[#All],IZ$2,0)/IZ$1</f>
        <v>3.1357927786499218</v>
      </c>
      <c r="JA72" s="62">
        <f>VLOOKUP($B72,RD_15[#All],JA$2,0)/JA$1</f>
        <v>3.2849631248292819</v>
      </c>
      <c r="JB72" s="62">
        <f>VLOOKUP($B72,RD_15[#All],JB$2,0)/JB$1</f>
        <v>3.3540372670807455</v>
      </c>
      <c r="JC72" s="62">
        <f>VLOOKUP($B72,RD_15[#All],JC$2,0)/JC$1</f>
        <v>3.3386958386958381</v>
      </c>
      <c r="JD72" s="62">
        <f>VLOOKUP($B72,RD_15[#All],JD$2,0)/JD$1</f>
        <v>3.3047664572521169</v>
      </c>
      <c r="JE72" s="62">
        <f>VLOOKUP($B72,RD_15[#All],JE$2,0)/JE$1</f>
        <v>2.8748037676609104</v>
      </c>
      <c r="JF72" s="62">
        <f>VLOOKUP($B72,RD_15[#All],JF$2,0)/JF$1</f>
        <v>3.2778024834946802</v>
      </c>
      <c r="JG72" s="62">
        <f>VLOOKUP($B72,RD_15[#All],JG$2,0)/JG$1</f>
        <v>3.3695763668068515</v>
      </c>
      <c r="JH72" s="62">
        <f>VLOOKUP($B72,RD_15[#All],JH$2,0)/JH$1</f>
        <v>3.4008848294562584</v>
      </c>
      <c r="JI72" s="62">
        <f>VLOOKUP($B72,RD_15[#All],JI$2,0)/JI$1</f>
        <v>3.4028393966282167</v>
      </c>
      <c r="JJ72" s="62">
        <f>VLOOKUP($B72,RD_15[#All],JJ$2,0)/JJ$1</f>
        <v>3.3799740632038771</v>
      </c>
      <c r="JK72" s="62">
        <f>VLOOKUP($B72,RD_15[#All],JK$2,0)/JK$1</f>
        <v>3.3944626801769662</v>
      </c>
      <c r="JL72" s="62">
        <f>VLOOKUP($B72,RD_15[#All],JL$2,0)/JL$1</f>
        <v>3.3626575630252105</v>
      </c>
      <c r="JM72" s="62">
        <f>VLOOKUP($B72,RD_15[#All],JM$2,0)/JM$1</f>
        <v>3.2751734974466413</v>
      </c>
      <c r="JN72" s="62">
        <f>VLOOKUP($B72,RD_15[#All],JN$2,0)/JN$1</f>
        <v>3.2989949748743719</v>
      </c>
      <c r="JO72" s="62">
        <f>VLOOKUP($B72,RD_15[#All],JO$2,0)/JO$1</f>
        <v>3.3026712059709307</v>
      </c>
      <c r="JP72" s="62">
        <f>VLOOKUP($B72,RD_15[#All],JP$2,0)/JP$1</f>
        <v>3.2702119309262168</v>
      </c>
      <c r="JQ72" s="62">
        <f>VLOOKUP($B72,RD_15[#All],JQ$2,0)/JQ$1</f>
        <v>3.3202511773940344</v>
      </c>
      <c r="JR72" s="62">
        <f>VLOOKUP($B72,RD_15[#All],JR$2,0)/JR$1</f>
        <v>3.3233036804465379</v>
      </c>
      <c r="JS72" s="62">
        <f>VLOOKUP($B72,RD_15[#All],JS$2,0)/JS$1</f>
        <v>3.3202511773940349</v>
      </c>
      <c r="JT72" s="62">
        <f>VLOOKUP($B72,RD_15[#All],JT$2,0)/JT$1</f>
        <v>3.352061472362224</v>
      </c>
      <c r="JU72" s="62">
        <f>VLOOKUP($B72,RD_15[#All],JU$2,0)/JU$1</f>
        <v>3.3669901527044388</v>
      </c>
      <c r="JV72" s="62">
        <f>VLOOKUP($B72,RD_15[#All],JV$2,0)/JV$1</f>
        <v>3.3896447467876034</v>
      </c>
      <c r="JW72" s="62">
        <f>VLOOKUP($B72,RD_15[#All],JW$2,0)/JW$1</f>
        <v>3.3692365835222975</v>
      </c>
      <c r="JX72" s="62">
        <f>VLOOKUP($B72,RD_15[#All],JX$2,0)/JX$1</f>
        <v>3.3314436885865453</v>
      </c>
      <c r="JY72" s="62">
        <f>VLOOKUP($B72,RD_15[#All],JY$2,0)/JY$1</f>
        <v>3.3922902494331062</v>
      </c>
      <c r="JZ72" s="62">
        <f>VLOOKUP($B72,RD_15[#All],JZ$2,0)/JZ$1</f>
        <v>3.254724111866969</v>
      </c>
      <c r="KA72" s="62">
        <f>VLOOKUP($B72,RD_15[#All],KA$2,0)/KA$1</f>
        <v>3.3458049886621311</v>
      </c>
      <c r="KB72" s="62">
        <f>VLOOKUP($B72,RD_15[#All],KB$2,0)/KB$1</f>
        <v>3.3499622071050639</v>
      </c>
      <c r="KC72" s="62">
        <f>VLOOKUP($B72,RD_15[#All],KC$2,0)/KC$1</f>
        <v>3.2668178382464093</v>
      </c>
      <c r="KD72" s="62">
        <f>VLOOKUP($B72,RD_15[#All],KD$2,0)/KD$1</f>
        <v>3.2399848828420255</v>
      </c>
      <c r="KE72" s="62">
        <f>VLOOKUP($B72,RD_15[#All],KE$2,0)/KE$1</f>
        <v>3.333333333333333</v>
      </c>
      <c r="KF72" s="62">
        <f>VLOOKUP($B72,RD_15[#All],KF$2,0)/KF$1</f>
        <v>3.2936507936507935</v>
      </c>
      <c r="KG72" s="62">
        <f>VLOOKUP($B72,RD_15[#All],KG$2,0)/KG$1</f>
        <v>3.3030990173847314</v>
      </c>
      <c r="KH72" s="62">
        <f>VLOOKUP($B72,RD_15[#All],KH$2,0)/KH$1</f>
        <v>3.3080120937263788</v>
      </c>
      <c r="KI72" s="62">
        <f>VLOOKUP($B72,RD_15[#All],KI$2,0)/KI$1</f>
        <v>3.3154761904761907</v>
      </c>
      <c r="KJ72" s="62">
        <f>VLOOKUP($B72,RD_15[#All],KJ$2,0)/KJ$1</f>
        <v>3.3702380952380953</v>
      </c>
      <c r="KK72" s="62">
        <f>VLOOKUP($B72,RD_15[#All],KK$2,0)/KK$1</f>
        <v>3.3099206349206352</v>
      </c>
      <c r="KL72" s="62">
        <f>VLOOKUP($B72,RD_15[#All],KL$2,0)/KL$1</f>
        <v>3.3352359208523592</v>
      </c>
      <c r="KM72" s="62">
        <f>VLOOKUP($B72,RD_15[#All],KM$2,0)/KM$1</f>
        <v>3.3477929984779298</v>
      </c>
      <c r="KN72" s="62">
        <f>VLOOKUP($B72,RD_15[#All],KN$2,0)/KN$1</f>
        <v>3.3344709897610922</v>
      </c>
      <c r="KO72" s="62">
        <f>VLOOKUP($B72,RD_15[#All],KO$2,0)/KO$1</f>
        <v>3.3522942737959802</v>
      </c>
      <c r="KP72" s="62">
        <f>VLOOKUP($B72,RD_15[#All],KP$2,0)/KP$1</f>
        <v>3.3390216154721277</v>
      </c>
      <c r="KQ72" s="62">
        <f>VLOOKUP($B72,RD_15[#All],KQ$2,0)/KQ$1</f>
        <v>3.2817583939079271</v>
      </c>
      <c r="KR72" s="62">
        <f>VLOOKUP($B72,RD_15[#All],KR$2,0)/KR$1</f>
        <v>3.3139931740614337</v>
      </c>
      <c r="KS72" s="62">
        <f>VLOOKUP($B72,RD_15[#All],KS$2,0)/KS$1</f>
        <v>3.2912400455062572</v>
      </c>
      <c r="KT72" s="62">
        <f>VLOOKUP($B72,RD_15[#All],KT$2,0)/KT$1</f>
        <v>3.337883959044369</v>
      </c>
      <c r="KU72" s="62">
        <f>VLOOKUP($B72,RD_15[#All],KU$2,0)/KU$1</f>
        <v>3.3113386423966631</v>
      </c>
      <c r="KV72" s="62">
        <f>VLOOKUP($B72,RD_15[#All],KV$2,0)/KV$1</f>
        <v>3.3371069182389936</v>
      </c>
      <c r="KW72" s="62">
        <f>VLOOKUP($B72,RD_15[#All],KW$2,0)/KW$1</f>
        <v>3.313234736442928</v>
      </c>
      <c r="KX72" s="62">
        <f>VLOOKUP($B72,RD_15[#All],KX$2,0)/KX$1</f>
        <v>3.3189720332577473</v>
      </c>
      <c r="KY72" s="62">
        <f>VLOOKUP($B72,RD_15[#All],KY$2,0)/KY$1</f>
        <v>3.3313492063492065</v>
      </c>
      <c r="KZ72" s="62">
        <f>VLOOKUP($B72,RD_15[#All],KZ$2,0)/KZ$1</f>
        <v>3.3019841269841272</v>
      </c>
      <c r="LA72" s="62">
        <f>VLOOKUP($B72,RD_15[#All],LA$2,0)/LA$1</f>
        <v>3.3952119309262168</v>
      </c>
      <c r="LB72" s="62">
        <f>VLOOKUP($B72,RD_15[#All],LB$2,0)/LB$1</f>
        <v>3.2912429185721113</v>
      </c>
      <c r="LC72" s="62">
        <f>VLOOKUP($B72,RD_15[#All],LC$2,0)/LC$1</f>
        <v>3.3916666666666671</v>
      </c>
      <c r="LD72" s="62">
        <f>VLOOKUP($B72,RD_15[#All],LD$2,0)/LD$1</f>
        <v>3.3228676085818942</v>
      </c>
      <c r="LE72" s="62">
        <f>VLOOKUP($B72,RD_15[#All],LE$2,0)/LE$1</f>
        <v>3.2989459520071764</v>
      </c>
      <c r="LF72" s="62">
        <f>VLOOKUP($B72,RD_15[#All],LF$2,0)/LF$1</f>
        <v>3.2615683636091797</v>
      </c>
      <c r="LG72" s="62">
        <f>VLOOKUP($B72,RD_15[#All],LG$2,0)/LG$1</f>
        <v>3.2801587301587301</v>
      </c>
      <c r="LH72" s="62">
        <f>VLOOKUP($B72,RD_15[#All],LH$2,0)/LH$1</f>
        <v>3.2215153267784844</v>
      </c>
      <c r="LI72" s="62">
        <f>VLOOKUP($B72,RD_15[#All],LI$2,0)/LI$1</f>
        <v>3.2481124317859011</v>
      </c>
      <c r="LJ72" s="62">
        <f>VLOOKUP($B72,RD_15[#All],LJ$2,0)/LJ$1</f>
        <v>3.2374768089053805</v>
      </c>
      <c r="LK72" s="62">
        <f>VLOOKUP($B72,RD_15[#All],LK$2,0)/LK$1</f>
        <v>3.254709576138147</v>
      </c>
      <c r="LL72" s="62">
        <f>VLOOKUP($B72,RD_15[#All],LL$2,0)/LL$1</f>
        <v>3.3010204081632653</v>
      </c>
      <c r="LM72" s="62">
        <f>VLOOKUP($B72,RD_15[#All],LM$2,0)/LM$1</f>
        <v>3.312401883830455</v>
      </c>
      <c r="LN72" s="62">
        <f>VLOOKUP($B72,RD_15[#All],LN$2,0)/LN$1</f>
        <v>3.2899753307916573</v>
      </c>
      <c r="LO72" s="62">
        <f>VLOOKUP($B72,RD_15[#All],LO$2,0)/LO$1</f>
        <v>3.2137250504597441</v>
      </c>
      <c r="LP72" s="62">
        <f>VLOOKUP($B72,RD_15[#All],LP$2,0)/LP$1</f>
        <v>3.2383942588024217</v>
      </c>
      <c r="LQ72" s="62">
        <f>VLOOKUP($B72,RD_15[#All],LQ$2,0)/LQ$1</f>
        <v>3.2451222247140614</v>
      </c>
      <c r="LR72" s="62">
        <f>VLOOKUP($B72,RD_15[#All],LR$2,0)/LR$1</f>
        <v>3.2686701054047989</v>
      </c>
      <c r="LS72" s="62">
        <f>VLOOKUP($B72,RD_15[#All],LS$2,0)/LS$1</f>
        <v>3.3181801911443607</v>
      </c>
      <c r="LT72" s="62">
        <f>VLOOKUP($B72,RD_15[#All],LT$2,0)/LT$1</f>
        <v>3.2288069073783361</v>
      </c>
      <c r="LU72" s="62">
        <f>VLOOKUP($B72,RD_15[#All],LU$2,0)/LU$1</f>
        <v>3.240580847723705</v>
      </c>
      <c r="LV72" s="62">
        <f>VLOOKUP($B72,RD_15[#All],LV$2,0)/LV$1</f>
        <v>3.2919937205651486</v>
      </c>
      <c r="LW72" s="62">
        <f>VLOOKUP($B72,RD_15[#All],LW$2,0)/LW$1</f>
        <v>3.2931711145996858</v>
      </c>
      <c r="LX72" s="62">
        <f>VLOOKUP($B72,RD_15[#All],LX$2,0)/LX$1</f>
        <v>3.2967032967032965</v>
      </c>
      <c r="LY72" s="62">
        <f>VLOOKUP($B72,RD_15[#All],LY$2,0)/LY$1</f>
        <v>3.3088697017268447</v>
      </c>
      <c r="LZ72" s="62">
        <f>VLOOKUP($B72,RD_15[#All],LZ$2,0)/LZ$1</f>
        <v>3.1924198250728861</v>
      </c>
      <c r="MA72" s="62">
        <f>VLOOKUP($B72,RD_15[#All],MA$2,0)/MA$1</f>
        <v>3.2757718472004185</v>
      </c>
      <c r="MB72" s="62">
        <f>VLOOKUP($B72,RD_15[#All],MB$2,0)/MB$1</f>
        <v>3.26194213949316</v>
      </c>
      <c r="MC72" s="62">
        <f>VLOOKUP($B72,RD_15[#All],MC$2,0)/MC$1</f>
        <v>3.1509307019511099</v>
      </c>
      <c r="MD72" s="62">
        <f>VLOOKUP($B72,RD_15[#All],MD$2,0)/MD$1</f>
        <v>3.2342827240786418</v>
      </c>
      <c r="ME72" s="62">
        <f>VLOOKUP($B72,RD_15[#All],ME$2,0)/ME$1</f>
        <v>3.2182103610675035</v>
      </c>
      <c r="MF72" s="62">
        <f>VLOOKUP($B72,RD_15[#All],MF$2,0)/MF$1</f>
        <v>3.25670927711744</v>
      </c>
      <c r="MG72" s="62">
        <f>VLOOKUP($B72,RD_15[#All],MG$2,0)/MG$1</f>
        <v>3.2084921880840245</v>
      </c>
      <c r="MH72" s="62">
        <f>VLOOKUP($B72,RD_15[#All],MH$2,0)/MH$1</f>
        <v>3.2615683636091797</v>
      </c>
      <c r="MI72" s="62">
        <f>VLOOKUP($B72,RD_15[#All],MI$2,0)/MI$1</f>
        <v>3.189429618001046</v>
      </c>
      <c r="MJ72" s="62">
        <f>VLOOKUP($B72,RD_15[#All],MJ$2,0)/MJ$1</f>
        <v>3.2303767660910516</v>
      </c>
      <c r="MK72" s="62">
        <f>VLOOKUP($B72,RD_15[#All],MK$2,0)/MK$1</f>
        <v>3.2417582417582418</v>
      </c>
      <c r="ML72" s="62">
        <f>VLOOKUP($B72,RD_15[#All],ML$2,0)/ML$1</f>
        <v>3.2765193989683783</v>
      </c>
      <c r="MM72" s="62">
        <f>VLOOKUP($B72,RD_15[#All],MM$2,0)/MM$1</f>
        <v>3.2496075353218212</v>
      </c>
      <c r="MN72" s="62">
        <f>VLOOKUP($B72,RD_15[#All],MN$2,0)/MN$1</f>
        <v>3.257064364207221</v>
      </c>
      <c r="MO72" s="62">
        <f>VLOOKUP($B72,RD_15[#All],MO$2,0)/MO$1</f>
        <v>3.313971742543171</v>
      </c>
      <c r="MP72" s="62">
        <f>VLOOKUP($B72,RD_15[#All],MP$2,0)/MP$1</f>
        <v>3.3041958041958046</v>
      </c>
      <c r="MQ72" s="62">
        <f>VLOOKUP($B72,RD_15[#All],MQ$2,0)/MQ$1</f>
        <v>3.2974508484712564</v>
      </c>
      <c r="MR72" s="62">
        <f>VLOOKUP($B72,RD_15[#All],MR$2,0)/MR$1</f>
        <v>3.2985721761231961</v>
      </c>
      <c r="MS72" s="62">
        <f>VLOOKUP($B72,RD_15[#All],MS$2,0)/MS$1</f>
        <v>3.338697017268446</v>
      </c>
      <c r="MT72" s="62">
        <f>VLOOKUP($B72,RD_15[#All],MT$2,0)/MT$1</f>
        <v>3.296703296703297</v>
      </c>
      <c r="MU72" s="62">
        <f>VLOOKUP($B72,RD_15[#All],MU$2,0)/MU$1</f>
        <v>3.3284742468415933</v>
      </c>
      <c r="MV72" s="62">
        <f>VLOOKUP($B72,RD_15[#All],MV$2,0)/MV$1</f>
        <v>3.3555729984301417</v>
      </c>
      <c r="MW72" s="62">
        <f>VLOOKUP($B72,RD_15[#All],MW$2,0)/MW$1</f>
        <v>3.3453689167974878</v>
      </c>
      <c r="MX72" s="62">
        <f>VLOOKUP($B72,RD_15[#All],MX$2,0)/MX$1</f>
        <v>3.3348284368692531</v>
      </c>
      <c r="MY72" s="62">
        <f>VLOOKUP($B72,RD_15[#All],MY$2,0)/MY$1</f>
        <v>3.2456828885400313</v>
      </c>
      <c r="MZ72" s="62">
        <f>VLOOKUP($B72,RD_15[#All],MZ$2,0)/MZ$1</f>
        <v>3.2103610675039245</v>
      </c>
      <c r="NA72" s="62">
        <f>VLOOKUP($B72,RD_15[#All],NA$2,0)/NA$1</f>
        <v>3.3177724531107988</v>
      </c>
      <c r="NB72" s="62">
        <f>VLOOKUP($B72,RD_15[#All],NB$2,0)/NB$1</f>
        <v>3.3838304552590266</v>
      </c>
      <c r="NC72" s="62">
        <f>VLOOKUP($B72,RD_15[#All],NC$2,0)/NC$1</f>
        <v>3.3422291993720563</v>
      </c>
      <c r="ND72" s="62">
        <f>VLOOKUP($B72,RD_15[#All],ND$2,0)/ND$1</f>
        <v>3.3175039246467817</v>
      </c>
      <c r="NE72" s="62">
        <f>IFERROR(AVERAGEIF(Inv_SY_B20[[#This Row],[BLK1_INV1]:[BLK12_INV31]],"&gt;"&amp;0.1,Inv_SY_B20[[#This Row],[BLK1_INV1]:[BLK12_INV31]]),"")</f>
        <v>3.3157069162646566</v>
      </c>
    </row>
    <row r="73" spans="2:369" x14ac:dyDescent="0.35">
      <c r="B73" s="86">
        <f t="shared" si="9"/>
        <v>45814</v>
      </c>
      <c r="C73" s="62">
        <f>VLOOKUP($B73,RD_15[#All],C$2,0)/C$1</f>
        <v>3.2328548644338113</v>
      </c>
      <c r="D73" s="62">
        <f>VLOOKUP($B73,RD_15[#All],D$2,0)/D$1</f>
        <v>3.160287081339713</v>
      </c>
      <c r="E73" s="62">
        <f>VLOOKUP($B73,RD_15[#All],E$2,0)/E$1</f>
        <v>3.2833333333333332</v>
      </c>
      <c r="F73" s="62">
        <f>VLOOKUP($B73,RD_15[#All],F$2,0)/F$1</f>
        <v>3.2825757575757577</v>
      </c>
      <c r="G73" s="62">
        <f>VLOOKUP($B73,RD_15[#All],G$2,0)/G$1</f>
        <v>3.2318181818181819</v>
      </c>
      <c r="H73" s="62">
        <f>VLOOKUP($B73,RD_15[#All],H$2,0)/H$1</f>
        <v>3.1093394077448751</v>
      </c>
      <c r="I73" s="62">
        <f>VLOOKUP($B73,RD_15[#All],I$2,0)/I$1</f>
        <v>3.3680183626625864</v>
      </c>
      <c r="J73" s="62">
        <f>VLOOKUP($B73,RD_15[#All],J$2,0)/J$1</f>
        <v>3.211363636363636</v>
      </c>
      <c r="K73" s="62">
        <f>VLOOKUP($B73,RD_15[#All],K$2,0)/K$1</f>
        <v>3.2757575757575754</v>
      </c>
      <c r="L73" s="62">
        <f>VLOOKUP($B73,RD_15[#All],L$2,0)/L$1</f>
        <v>3.2863636363636366</v>
      </c>
      <c r="M73" s="62">
        <f>VLOOKUP($B73,RD_15[#All],M$2,0)/M$1</f>
        <v>3.3303030303030305</v>
      </c>
      <c r="N73" s="62">
        <f>VLOOKUP($B73,RD_15[#All],N$2,0)/N$1</f>
        <v>3.2977272727272728</v>
      </c>
      <c r="O73" s="62">
        <f>VLOOKUP($B73,RD_15[#All],O$2,0)/O$1</f>
        <v>3.2871212121212121</v>
      </c>
      <c r="P73" s="62">
        <f>VLOOKUP($B73,RD_15[#All],P$2,0)/P$1</f>
        <v>3.2946969696969695</v>
      </c>
      <c r="Q73" s="62">
        <f>VLOOKUP($B73,RD_15[#All],Q$2,0)/Q$1</f>
        <v>3.3151515151515154</v>
      </c>
      <c r="R73" s="62">
        <f>VLOOKUP($B73,RD_15[#All],R$2,0)/R$1</f>
        <v>3.3196969696969698</v>
      </c>
      <c r="S73" s="62">
        <f>VLOOKUP($B73,RD_15[#All],S$2,0)/S$1</f>
        <v>3.2878787878787876</v>
      </c>
      <c r="T73" s="62">
        <f>VLOOKUP($B73,RD_15[#All],T$2,0)/T$1</f>
        <v>3.3253588516746411</v>
      </c>
      <c r="U73" s="62">
        <f>VLOOKUP($B73,RD_15[#All],U$2,0)/U$1</f>
        <v>3.3272727272727272</v>
      </c>
      <c r="V73" s="62">
        <f>VLOOKUP($B73,RD_15[#All],V$2,0)/V$1</f>
        <v>3.35</v>
      </c>
      <c r="W73" s="62">
        <f>VLOOKUP($B73,RD_15[#All],W$2,0)/W$1</f>
        <v>3.4606060606060609</v>
      </c>
      <c r="X73" s="62">
        <f>VLOOKUP($B73,RD_15[#All],X$2,0)/X$1</f>
        <v>3.4113636363636366</v>
      </c>
      <c r="Y73" s="62">
        <f>VLOOKUP($B73,RD_15[#All],Y$2,0)/Y$1</f>
        <v>3.4113636363636366</v>
      </c>
      <c r="Z73" s="62">
        <f>VLOOKUP($B73,RD_15[#All],Z$2,0)/Z$1</f>
        <v>3.4015151515151514</v>
      </c>
      <c r="AA73" s="62">
        <f>VLOOKUP($B73,RD_15[#All],AA$2,0)/AA$1</f>
        <v>3.4340909090909091</v>
      </c>
      <c r="AB73" s="62">
        <f>VLOOKUP($B73,RD_15[#All],AB$2,0)/AB$1</f>
        <v>3.4265151515151517</v>
      </c>
      <c r="AC73" s="62">
        <f>VLOOKUP($B73,RD_15[#All],AC$2,0)/AC$1</f>
        <v>3.4333333333333331</v>
      </c>
      <c r="AD73" s="62">
        <f>VLOOKUP($B73,RD_15[#All],AD$2,0)/AD$1</f>
        <v>3.3893939393939392</v>
      </c>
      <c r="AE73" s="62">
        <f>VLOOKUP($B73,RD_15[#All],AE$2,0)/AE$1</f>
        <v>3.4886363636363638</v>
      </c>
      <c r="AF73" s="62">
        <f>VLOOKUP($B73,RD_15[#All],AF$2,0)/AF$1</f>
        <v>3.456818181818182</v>
      </c>
      <c r="AG73" s="62">
        <f>VLOOKUP($B73,RD_15[#All],AG$2,0)/AG$1</f>
        <v>3.4227272727272728</v>
      </c>
      <c r="AH73" s="62">
        <f>VLOOKUP($B73,RD_15[#All],AH$2,0)/AH$1</f>
        <v>3.4053030303030303</v>
      </c>
      <c r="AI73" s="62">
        <f>VLOOKUP($B73,RD_15[#All],AI$2,0)/AI$1</f>
        <v>3.2090909090909094</v>
      </c>
      <c r="AJ73" s="62">
        <f>VLOOKUP($B73,RD_15[#All],AJ$2,0)/AJ$1</f>
        <v>3.1738437001594897</v>
      </c>
      <c r="AK73" s="62">
        <f>VLOOKUP($B73,RD_15[#All],AK$2,0)/AK$1</f>
        <v>3.2113237639553427</v>
      </c>
      <c r="AL73" s="62">
        <f>VLOOKUP($B73,RD_15[#All],AL$2,0)/AL$1</f>
        <v>3.2432216905901115</v>
      </c>
      <c r="AM73" s="62">
        <f>VLOOKUP($B73,RD_15[#All],AM$2,0)/AM$1</f>
        <v>3.3125996810207332</v>
      </c>
      <c r="AN73" s="62">
        <f>VLOOKUP($B73,RD_15[#All],AN$2,0)/AN$1</f>
        <v>3.2862838915470496</v>
      </c>
      <c r="AO73" s="62">
        <f>VLOOKUP($B73,RD_15[#All],AO$2,0)/AO$1</f>
        <v>3.2356060606060608</v>
      </c>
      <c r="AP73" s="62">
        <f>VLOOKUP($B73,RD_15[#All],AP$2,0)/AP$1</f>
        <v>3.271132376395534</v>
      </c>
      <c r="AQ73" s="62">
        <f>VLOOKUP($B73,RD_15[#All],AQ$2,0)/AQ$1</f>
        <v>3.2106060606060609</v>
      </c>
      <c r="AR73" s="62">
        <f>VLOOKUP($B73,RD_15[#All],AR$2,0)/AR$1</f>
        <v>3.2582025677603426</v>
      </c>
      <c r="AS73" s="62">
        <f>VLOOKUP($B73,RD_15[#All],AS$2,0)/AS$1</f>
        <v>3.3176144244105412</v>
      </c>
      <c r="AT73" s="62">
        <f>VLOOKUP($B73,RD_15[#All],AT$2,0)/AT$1</f>
        <v>3.3004385964912277</v>
      </c>
      <c r="AU73" s="62">
        <f>VLOOKUP($B73,RD_15[#All],AU$2,0)/AU$1</f>
        <v>3.3157894736842106</v>
      </c>
      <c r="AV73" s="62">
        <f>VLOOKUP($B73,RD_15[#All],AV$2,0)/AV$1</f>
        <v>3.3878437047756877</v>
      </c>
      <c r="AW73" s="62">
        <f>VLOOKUP($B73,RD_15[#All],AW$2,0)/AW$1</f>
        <v>3.3498659517426277</v>
      </c>
      <c r="AX73" s="62">
        <f>VLOOKUP($B73,RD_15[#All],AX$2,0)/AX$1</f>
        <v>3.3346774193548385</v>
      </c>
      <c r="AY73" s="62">
        <f>VLOOKUP($B73,RD_15[#All],AY$2,0)/AY$1</f>
        <v>3.2182151589242056</v>
      </c>
      <c r="AZ73" s="62">
        <f>VLOOKUP($B73,RD_15[#All],AZ$2,0)/AZ$1</f>
        <v>3.310537334263782</v>
      </c>
      <c r="BA73" s="62">
        <f>VLOOKUP($B73,RD_15[#All],BA$2,0)/BA$1</f>
        <v>3.3064516129032255</v>
      </c>
      <c r="BB73" s="62">
        <f>VLOOKUP($B73,RD_15[#All],BB$2,0)/BB$1</f>
        <v>3.2509064539521391</v>
      </c>
      <c r="BC73" s="62">
        <f>VLOOKUP($B73,RD_15[#All],BC$2,0)/BC$1</f>
        <v>3.2380952380952381</v>
      </c>
      <c r="BD73" s="62">
        <f>VLOOKUP($B73,RD_15[#All],BD$2,0)/BD$1</f>
        <v>3.1897860593512766</v>
      </c>
      <c r="BE73" s="62">
        <f>VLOOKUP($B73,RD_15[#All],BE$2,0)/BE$1</f>
        <v>3.1353591160220993</v>
      </c>
      <c r="BF73" s="62">
        <f>VLOOKUP($B73,RD_15[#All],BF$2,0)/BF$1</f>
        <v>3.2351294611616517</v>
      </c>
      <c r="BG73" s="62">
        <f>VLOOKUP($B73,RD_15[#All],BG$2,0)/BG$1</f>
        <v>3.251344086021505</v>
      </c>
      <c r="BH73" s="62">
        <f>VLOOKUP($B73,RD_15[#All],BH$2,0)/BH$1</f>
        <v>3.1136044880785416</v>
      </c>
      <c r="BI73" s="62">
        <f>VLOOKUP($B73,RD_15[#All],BI$2,0)/BI$1</f>
        <v>3.139776357827476</v>
      </c>
      <c r="BJ73" s="62">
        <f>VLOOKUP($B73,RD_15[#All],BJ$2,0)/BJ$1</f>
        <v>3.0966620305980528</v>
      </c>
      <c r="BK73" s="62">
        <f>VLOOKUP($B73,RD_15[#All],BK$2,0)/BK$1</f>
        <v>3.2659090909090911</v>
      </c>
      <c r="BL73" s="62">
        <f>VLOOKUP($B73,RD_15[#All],BL$2,0)/BL$1</f>
        <v>3.2062101910828025</v>
      </c>
      <c r="BM73" s="62">
        <f>VLOOKUP($B73,RD_15[#All],BM$2,0)/BM$1</f>
        <v>3.2272727272727271</v>
      </c>
      <c r="BN73" s="62">
        <f>VLOOKUP($B73,RD_15[#All],BN$2,0)/BN$1</f>
        <v>3.5776397515527947</v>
      </c>
      <c r="BO73" s="62">
        <f>VLOOKUP($B73,RD_15[#All],BO$2,0)/BO$1</f>
        <v>3.5407177363699098</v>
      </c>
      <c r="BP73" s="62">
        <f>VLOOKUP($B73,RD_15[#All],BP$2,0)/BP$1</f>
        <v>3.6015922464520598</v>
      </c>
      <c r="BQ73" s="62">
        <f>VLOOKUP($B73,RD_15[#All],BQ$2,0)/BQ$1</f>
        <v>3.585231193926846</v>
      </c>
      <c r="BR73" s="62">
        <f>VLOOKUP($B73,RD_15[#All],BR$2,0)/BR$1</f>
        <v>3.5324361628709453</v>
      </c>
      <c r="BS73" s="62">
        <f>VLOOKUP($B73,RD_15[#All],BS$2,0)/BS$1</f>
        <v>3.5165025056160357</v>
      </c>
      <c r="BT73" s="62">
        <f>VLOOKUP($B73,RD_15[#All],BT$2,0)/BT$1</f>
        <v>3.4855072463768115</v>
      </c>
      <c r="BU73" s="62">
        <f>VLOOKUP($B73,RD_15[#All],BU$2,0)/BU$1</f>
        <v>3.583160800552105</v>
      </c>
      <c r="BV73" s="62">
        <f>VLOOKUP($B73,RD_15[#All],BV$2,0)/BV$1</f>
        <v>3.5289855072463769</v>
      </c>
      <c r="BW73" s="62">
        <f>VLOOKUP($B73,RD_15[#All],BW$2,0)/BW$1</f>
        <v>3.4730848861283641</v>
      </c>
      <c r="BX73" s="62">
        <f>VLOOKUP($B73,RD_15[#All],BX$2,0)/BX$1</f>
        <v>3.4206225004347068</v>
      </c>
      <c r="BY73" s="62">
        <f>VLOOKUP($B73,RD_15[#All],BY$2,0)/BY$1</f>
        <v>3.4506556245686677</v>
      </c>
      <c r="BZ73" s="62">
        <f>VLOOKUP($B73,RD_15[#All],BZ$2,0)/BZ$1</f>
        <v>3.4852092352092354</v>
      </c>
      <c r="CA73" s="62">
        <f>VLOOKUP($B73,RD_15[#All],CA$2,0)/CA$1</f>
        <v>3.4386724386724388</v>
      </c>
      <c r="CB73" s="62">
        <f>VLOOKUP($B73,RD_15[#All],CB$2,0)/CB$1</f>
        <v>3.3285024154589373</v>
      </c>
      <c r="CC73" s="62">
        <f>VLOOKUP($B73,RD_15[#All],CC$2,0)/CC$1</f>
        <v>3.5707384403036575</v>
      </c>
      <c r="CD73" s="62">
        <f>VLOOKUP($B73,RD_15[#All],CD$2,0)/CD$1</f>
        <v>3.6128364389233951</v>
      </c>
      <c r="CE73" s="62">
        <f>VLOOKUP($B73,RD_15[#All],CE$2,0)/CE$1</f>
        <v>3.481021394064872</v>
      </c>
      <c r="CF73" s="62">
        <f>VLOOKUP($B73,RD_15[#All],CF$2,0)/CF$1</f>
        <v>3.5631613756613758</v>
      </c>
      <c r="CG73" s="62">
        <f>VLOOKUP($B73,RD_15[#All],CG$2,0)/CG$1</f>
        <v>3.6535541752933054</v>
      </c>
      <c r="CH73" s="62">
        <f>VLOOKUP($B73,RD_15[#All],CH$2,0)/CH$1</f>
        <v>3.6060606060606064</v>
      </c>
      <c r="CI73" s="62">
        <f>VLOOKUP($B73,RD_15[#All],CI$2,0)/CI$1</f>
        <v>3.585231193926846</v>
      </c>
      <c r="CJ73" s="62">
        <f>VLOOKUP($B73,RD_15[#All],CJ$2,0)/CJ$1</f>
        <v>3.6284271284271283</v>
      </c>
      <c r="CK73" s="62">
        <f>VLOOKUP($B73,RD_15[#All],CK$2,0)/CK$1</f>
        <v>3.566738816738817</v>
      </c>
      <c r="CL73" s="62">
        <f>VLOOKUP($B73,RD_15[#All],CL$2,0)/CL$1</f>
        <v>3.5389666493865559</v>
      </c>
      <c r="CM73" s="62">
        <f>VLOOKUP($B73,RD_15[#All],CM$2,0)/CM$1</f>
        <v>3.618702553485162</v>
      </c>
      <c r="CN73" s="62">
        <f>VLOOKUP($B73,RD_15[#All],CN$2,0)/CN$1</f>
        <v>3.5717736369910278</v>
      </c>
      <c r="CO73" s="62">
        <f>VLOOKUP($B73,RD_15[#All],CO$2,0)/CO$1</f>
        <v>3.5603864734299515</v>
      </c>
      <c r="CP73" s="62">
        <f>VLOOKUP($B73,RD_15[#All],CP$2,0)/CP$1</f>
        <v>3.518633540372671</v>
      </c>
      <c r="CQ73" s="62">
        <f>VLOOKUP($B73,RD_15[#All],CQ$2,0)/CQ$1</f>
        <v>3.5755693581780537</v>
      </c>
      <c r="CR73" s="62">
        <f>VLOOKUP($B73,RD_15[#All],CR$2,0)/CR$1</f>
        <v>3.6594202898550723</v>
      </c>
      <c r="CS73" s="62">
        <f>VLOOKUP($B73,RD_15[#All],CS$2,0)/CS$1</f>
        <v>3.6611456176673567</v>
      </c>
      <c r="CT73" s="62">
        <f>VLOOKUP($B73,RD_15[#All],CT$2,0)/CT$1</f>
        <v>3.6363008971704622</v>
      </c>
      <c r="CU73" s="62">
        <f>VLOOKUP($B73,RD_15[#All],CU$2,0)/CU$1</f>
        <v>3.5961904761904759</v>
      </c>
      <c r="CV73" s="62">
        <f>VLOOKUP($B73,RD_15[#All],CV$2,0)/CV$1</f>
        <v>3.6632160110420977</v>
      </c>
      <c r="CW73" s="62">
        <f>VLOOKUP($B73,RD_15[#All],CW$2,0)/CW$1</f>
        <v>3.6224982746721874</v>
      </c>
      <c r="CX73" s="62">
        <f>VLOOKUP($B73,RD_15[#All],CX$2,0)/CX$1</f>
        <v>3.5768398268398269</v>
      </c>
      <c r="CY73" s="62">
        <f>VLOOKUP($B73,RD_15[#All],CY$2,0)/CY$1</f>
        <v>3.6194083694083692</v>
      </c>
      <c r="CZ73" s="62">
        <f>VLOOKUP($B73,RD_15[#All],CZ$2,0)/CZ$1</f>
        <v>3.6211180124223605</v>
      </c>
      <c r="DA73" s="62">
        <f>VLOOKUP($B73,RD_15[#All],DA$2,0)/DA$1</f>
        <v>3.5645692494366443</v>
      </c>
      <c r="DB73" s="62">
        <f>VLOOKUP($B73,RD_15[#All],DB$2,0)/DB$1</f>
        <v>3.59799861973775</v>
      </c>
      <c r="DC73" s="62">
        <f>VLOOKUP($B73,RD_15[#All],DC$2,0)/DC$1</f>
        <v>3.6970324361628712</v>
      </c>
      <c r="DD73" s="62">
        <f>VLOOKUP($B73,RD_15[#All],DD$2,0)/DD$1</f>
        <v>3.5596963423050374</v>
      </c>
      <c r="DE73" s="62">
        <f>VLOOKUP($B73,RD_15[#All],DE$2,0)/DE$1</f>
        <v>3.6318150448585231</v>
      </c>
      <c r="DF73" s="62">
        <f>VLOOKUP($B73,RD_15[#All],DF$2,0)/DF$1</f>
        <v>3.5044858523119391</v>
      </c>
      <c r="DG73" s="62">
        <f>VLOOKUP($B73,RD_15[#All],DG$2,0)/DG$1</f>
        <v>3.5479641131815045</v>
      </c>
      <c r="DH73" s="62">
        <f>VLOOKUP($B73,RD_15[#All],DH$2,0)/DH$1</f>
        <v>3.627329192546584</v>
      </c>
      <c r="DI73" s="62">
        <f>VLOOKUP($B73,RD_15[#All],DI$2,0)/DI$1</f>
        <v>3.6483781918564526</v>
      </c>
      <c r="DJ73" s="62">
        <f>VLOOKUP($B73,RD_15[#All],DJ$2,0)/DJ$1</f>
        <v>3.6573498964803313</v>
      </c>
      <c r="DK73" s="62">
        <f>VLOOKUP($B73,RD_15[#All],DK$2,0)/DK$1</f>
        <v>3.6523053665910803</v>
      </c>
      <c r="DL73" s="62">
        <f>VLOOKUP($B73,RD_15[#All],DL$2,0)/DL$1</f>
        <v>3.5548340548340547</v>
      </c>
      <c r="DM73" s="62">
        <f>VLOOKUP($B73,RD_15[#All],DM$2,0)/DM$1</f>
        <v>3.491373360938578</v>
      </c>
      <c r="DN73" s="62">
        <f>VLOOKUP($B73,RD_15[#All],DN$2,0)/DN$1</f>
        <v>3.4944789510006902</v>
      </c>
      <c r="DO73" s="62">
        <f>VLOOKUP($B73,RD_15[#All],DO$2,0)/DO$1</f>
        <v>3.5182884748102139</v>
      </c>
      <c r="DP73" s="62">
        <f>VLOOKUP($B73,RD_15[#All],DP$2,0)/DP$1</f>
        <v>3.5358868184955141</v>
      </c>
      <c r="DQ73" s="62">
        <f>VLOOKUP($B73,RD_15[#All],DQ$2,0)/DQ$1</f>
        <v>3.5931677018633539</v>
      </c>
      <c r="DR73" s="62">
        <f>VLOOKUP($B73,RD_15[#All],DR$2,0)/DR$1</f>
        <v>3.566597653554175</v>
      </c>
      <c r="DS73" s="62">
        <f>VLOOKUP($B73,RD_15[#All],DS$2,0)/DS$1</f>
        <v>3.5141476880607314</v>
      </c>
      <c r="DT73" s="62">
        <f>VLOOKUP($B73,RD_15[#All],DT$2,0)/DT$1</f>
        <v>3.4896480331262936</v>
      </c>
      <c r="DU73" s="62">
        <f>VLOOKUP($B73,RD_15[#All],DU$2,0)/DU$1</f>
        <v>3.4711399711399715</v>
      </c>
      <c r="DV73" s="62">
        <f>VLOOKUP($B73,RD_15[#All],DV$2,0)/DV$1</f>
        <v>3.5147907647907646</v>
      </c>
      <c r="DW73" s="62">
        <f>VLOOKUP($B73,RD_15[#All],DW$2,0)/DW$1</f>
        <v>3.5383022774327122</v>
      </c>
      <c r="DX73" s="62">
        <f>VLOOKUP($B73,RD_15[#All],DX$2,0)/DX$1</f>
        <v>3.533471359558316</v>
      </c>
      <c r="DY73" s="62">
        <f>VLOOKUP($B73,RD_15[#All],DY$2,0)/DY$1</f>
        <v>3.4620427881297444</v>
      </c>
      <c r="DZ73" s="62">
        <f>VLOOKUP($B73,RD_15[#All],DZ$2,0)/DZ$1</f>
        <v>3.5376121463077985</v>
      </c>
      <c r="EA73" s="62">
        <f>VLOOKUP($B73,RD_15[#All],EA$2,0)/EA$1</f>
        <v>3.4799861973775017</v>
      </c>
      <c r="EB73" s="62">
        <f>VLOOKUP($B73,RD_15[#All],EB$2,0)/EB$1</f>
        <v>3.4651483781918566</v>
      </c>
      <c r="EC73" s="62">
        <f>VLOOKUP($B73,RD_15[#All],EC$2,0)/EC$1</f>
        <v>3.4420289855072461</v>
      </c>
      <c r="ED73" s="62">
        <f>VLOOKUP($B73,RD_15[#All],ED$2,0)/ED$1</f>
        <v>3.5113871635610767</v>
      </c>
      <c r="EE73" s="62">
        <f>VLOOKUP($B73,RD_15[#All],EE$2,0)/EE$1</f>
        <v>3.4589371980676327</v>
      </c>
      <c r="EF73" s="62">
        <f>VLOOKUP($B73,RD_15[#All],EF$2,0)/EF$1</f>
        <v>3.5296756383712902</v>
      </c>
      <c r="EG73" s="62">
        <f>VLOOKUP($B73,RD_15[#All],EG$2,0)/EG$1</f>
        <v>3.4496204278812974</v>
      </c>
      <c r="EH73" s="62">
        <f>VLOOKUP($B73,RD_15[#All],EH$2,0)/EH$1</f>
        <v>3.497929606625259</v>
      </c>
      <c r="EI73" s="62">
        <f>VLOOKUP($B73,RD_15[#All],EI$2,0)/EI$1</f>
        <v>3.4956709956709959</v>
      </c>
      <c r="EJ73" s="62">
        <f>VLOOKUP($B73,RD_15[#All],EJ$2,0)/EJ$1</f>
        <v>3.4758454106280192</v>
      </c>
      <c r="EK73" s="62">
        <f>VLOOKUP($B73,RD_15[#All],EK$2,0)/EK$1</f>
        <v>3.3682539682539683</v>
      </c>
      <c r="EL73" s="62">
        <f>VLOOKUP($B73,RD_15[#All],EL$2,0)/EL$1</f>
        <v>3.4782608695652173</v>
      </c>
      <c r="EM73" s="62">
        <f>VLOOKUP($B73,RD_15[#All],EM$2,0)/EM$1</f>
        <v>3.4489302967563837</v>
      </c>
      <c r="EN73" s="62">
        <f>VLOOKUP($B73,RD_15[#All],EN$2,0)/EN$1</f>
        <v>3.3933747412008279</v>
      </c>
      <c r="EO73" s="62">
        <f>VLOOKUP($B73,RD_15[#All],EO$2,0)/EO$1</f>
        <v>3.4644582470669425</v>
      </c>
      <c r="EP73" s="62">
        <f>VLOOKUP($B73,RD_15[#All],EP$2,0)/EP$1</f>
        <v>3.489302967563837</v>
      </c>
      <c r="EQ73" s="62">
        <f>VLOOKUP($B73,RD_15[#All],EQ$2,0)/EQ$1</f>
        <v>3.4606625258799171</v>
      </c>
      <c r="ER73" s="62">
        <f>VLOOKUP($B73,RD_15[#All],ER$2,0)/ER$1</f>
        <v>3.4748102139406485</v>
      </c>
      <c r="ES73" s="62">
        <f>VLOOKUP($B73,RD_15[#All],ES$2,0)/ES$1</f>
        <v>3.3385093167701863</v>
      </c>
      <c r="ET73" s="62">
        <f>VLOOKUP($B73,RD_15[#All],ET$2,0)/ET$1</f>
        <v>3.5487012987012991</v>
      </c>
      <c r="EU73" s="62">
        <f>VLOOKUP($B73,RD_15[#All],EU$2,0)/EU$1</f>
        <v>3.5135582010582014</v>
      </c>
      <c r="EV73" s="62">
        <f>VLOOKUP($B73,RD_15[#All],EV$2,0)/EV$1</f>
        <v>3.4682539682539684</v>
      </c>
      <c r="EW73" s="62">
        <f>VLOOKUP($B73,RD_15[#All],EW$2,0)/EW$1</f>
        <v>3.5456349206349205</v>
      </c>
      <c r="EX73" s="62">
        <f>VLOOKUP($B73,RD_15[#All],EX$2,0)/EX$1</f>
        <v>3.4741200828157348</v>
      </c>
      <c r="EY73" s="62">
        <f>VLOOKUP($B73,RD_15[#All],EY$2,0)/EY$1</f>
        <v>3.5914588057445194</v>
      </c>
      <c r="EZ73" s="62">
        <f>VLOOKUP($B73,RD_15[#All],EZ$2,0)/EZ$1</f>
        <v>3.4409937888198758</v>
      </c>
      <c r="FA73" s="62">
        <f>VLOOKUP($B73,RD_15[#All],FA$2,0)/FA$1</f>
        <v>3.4565217391304346</v>
      </c>
      <c r="FB73" s="62">
        <f>VLOOKUP($B73,RD_15[#All],FB$2,0)/FB$1</f>
        <v>3.3799171842650102</v>
      </c>
      <c r="FC73" s="62">
        <f>VLOOKUP($B73,RD_15[#All],FC$2,0)/FC$1</f>
        <v>3.5351966873706004</v>
      </c>
      <c r="FD73" s="62">
        <f>VLOOKUP($B73,RD_15[#All],FD$2,0)/FD$1</f>
        <v>3.5148378191856451</v>
      </c>
      <c r="FE73" s="62">
        <f>VLOOKUP($B73,RD_15[#All],FE$2,0)/FE$1</f>
        <v>3.4806763285024154</v>
      </c>
      <c r="FF73" s="62">
        <f>VLOOKUP($B73,RD_15[#All],FF$2,0)/FF$1</f>
        <v>3.2808833678398894</v>
      </c>
      <c r="FG73" s="202">
        <f>VLOOKUP($B73,RD_15[#All],FG$2,0)/FG$1</f>
        <v>3.5027605244996547</v>
      </c>
      <c r="FH73" s="62">
        <f>VLOOKUP($B73,RD_15[#All],FH$2,0)/FH$1</f>
        <v>3.2926155969634232</v>
      </c>
      <c r="FI73" s="62">
        <f>VLOOKUP($B73,RD_15[#All],FI$2,0)/FI$1</f>
        <v>3.4554865424430639</v>
      </c>
      <c r="FJ73" s="62">
        <f>VLOOKUP($B73,RD_15[#All],FJ$2,0)/FJ$1</f>
        <v>3.4593253968253967</v>
      </c>
      <c r="FK73" s="62">
        <f>VLOOKUP($B73,RD_15[#All],FK$2,0)/FK$1</f>
        <v>3.5117322291235333</v>
      </c>
      <c r="FL73" s="62">
        <f>VLOOKUP($B73,RD_15[#All],FL$2,0)/FL$1</f>
        <v>3.531024531024531</v>
      </c>
      <c r="FM73" s="62">
        <f>VLOOKUP($B73,RD_15[#All],FM$2,0)/FM$1</f>
        <v>3.2396069538926682</v>
      </c>
      <c r="FN73" s="62">
        <f>VLOOKUP($B73,RD_15[#All],FN$2,0)/FN$1</f>
        <v>3.3027210884353737</v>
      </c>
      <c r="FO73" s="62">
        <f>VLOOKUP($B73,RD_15[#All],FO$2,0)/FO$1</f>
        <v>3.2906273620559334</v>
      </c>
      <c r="FP73" s="62">
        <f>VLOOKUP($B73,RD_15[#All],FP$2,0)/FP$1</f>
        <v>3.3197278911564623</v>
      </c>
      <c r="FQ73" s="62">
        <f>VLOOKUP($B73,RD_15[#All],FQ$2,0)/FQ$1</f>
        <v>3.3352229780801208</v>
      </c>
      <c r="FR73" s="62">
        <f>VLOOKUP($B73,RD_15[#All],FR$2,0)/FR$1</f>
        <v>3.3571428571428568</v>
      </c>
      <c r="FS73" s="62">
        <f>VLOOKUP($B73,RD_15[#All],FS$2,0)/FS$1</f>
        <v>3.3934240362811789</v>
      </c>
      <c r="FT73" s="62">
        <f>VLOOKUP($B73,RD_15[#All],FT$2,0)/FT$1</f>
        <v>3.4546485260770972</v>
      </c>
      <c r="FU73" s="62">
        <f>VLOOKUP($B73,RD_15[#All],FU$2,0)/FU$1</f>
        <v>3.4323507180650035</v>
      </c>
      <c r="FV73" s="62">
        <f>VLOOKUP($B73,RD_15[#All],FV$2,0)/FV$1</f>
        <v>3.3715041572184425</v>
      </c>
      <c r="FW73" s="62">
        <f>VLOOKUP($B73,RD_15[#All],FW$2,0)/FW$1</f>
        <v>3.3163265306122445</v>
      </c>
      <c r="FX73" s="62">
        <f>VLOOKUP($B73,RD_15[#All],FX$2,0)/FX$1</f>
        <v>3.3446712018140587</v>
      </c>
      <c r="FY73" s="62">
        <f>VLOOKUP($B73,RD_15[#All],FY$2,0)/FY$1</f>
        <v>3.382464096749811</v>
      </c>
      <c r="FZ73" s="62">
        <f>VLOOKUP($B73,RD_15[#All],FZ$2,0)/FZ$1</f>
        <v>3.3456349206349207</v>
      </c>
      <c r="GA73" s="62">
        <f>VLOOKUP($B73,RD_15[#All],GA$2,0)/GA$1</f>
        <v>3.3972663139329806</v>
      </c>
      <c r="GB73" s="62">
        <f>VLOOKUP($B73,RD_15[#All],GB$2,0)/GB$1</f>
        <v>3.2316017316017316</v>
      </c>
      <c r="GC73" s="62">
        <f>VLOOKUP($B73,RD_15[#All],GC$2,0)/GC$1</f>
        <v>3.3677248677248675</v>
      </c>
      <c r="GD73" s="62">
        <f>VLOOKUP($B73,RD_15[#All],GD$2,0)/GD$1</f>
        <v>3.3401360544217682</v>
      </c>
      <c r="GE73" s="62">
        <f>VLOOKUP($B73,RD_15[#All],GE$2,0)/GE$1</f>
        <v>3.3854875283446706</v>
      </c>
      <c r="GF73" s="62">
        <f>VLOOKUP($B73,RD_15[#All],GF$2,0)/GF$1</f>
        <v>3.3907785336356762</v>
      </c>
      <c r="GG73" s="62">
        <f>VLOOKUP($B73,RD_15[#All],GG$2,0)/GG$1</f>
        <v>3.3306878306878303</v>
      </c>
      <c r="GH73" s="62">
        <f>VLOOKUP($B73,RD_15[#All],GH$2,0)/GH$1</f>
        <v>3.4051398337112619</v>
      </c>
      <c r="GI73" s="62">
        <f>VLOOKUP($B73,RD_15[#All],GI$2,0)/GI$1</f>
        <v>3.3231292517006796</v>
      </c>
      <c r="GJ73" s="62">
        <f>VLOOKUP($B73,RD_15[#All],GJ$2,0)/GJ$1</f>
        <v>3.3892668178382461</v>
      </c>
      <c r="GK73" s="62">
        <f>VLOOKUP($B73,RD_15[#All],GK$2,0)/GK$1</f>
        <v>3.2932728647014358</v>
      </c>
      <c r="GL73" s="62">
        <f>VLOOKUP($B73,RD_15[#All],GL$2,0)/GL$1</f>
        <v>3.4006046863189714</v>
      </c>
      <c r="GM73" s="62">
        <f>VLOOKUP($B73,RD_15[#All],GM$2,0)/GM$1</f>
        <v>3.4263038548752833</v>
      </c>
      <c r="GN73" s="62">
        <f>VLOOKUP($B73,RD_15[#All],GN$2,0)/GN$1</f>
        <v>3.4206349206349205</v>
      </c>
      <c r="GO73" s="62">
        <f>VLOOKUP($B73,RD_15[#All],GO$2,0)/GO$1</f>
        <v>3.4198412698412697</v>
      </c>
      <c r="GP73" s="62">
        <f>VLOOKUP($B73,RD_15[#All],GP$2,0)/GP$1</f>
        <v>3.4321428571428569</v>
      </c>
      <c r="GQ73" s="62">
        <f>VLOOKUP($B73,RD_15[#All],GQ$2,0)/GQ$1</f>
        <v>3.4388888888888891</v>
      </c>
      <c r="GR73" s="62">
        <f>VLOOKUP($B73,RD_15[#All],GR$2,0)/GR$1</f>
        <v>3.293631834004505</v>
      </c>
      <c r="GS73" s="62">
        <f>VLOOKUP($B73,RD_15[#All],GS$2,0)/GS$1</f>
        <v>3.4106603366422092</v>
      </c>
      <c r="GT73" s="62">
        <f>VLOOKUP($B73,RD_15[#All],GT$2,0)/GT$1</f>
        <v>3.364599686028257</v>
      </c>
      <c r="GU73" s="62">
        <f>VLOOKUP($B73,RD_15[#All],GU$2,0)/GU$1</f>
        <v>3.3329917332786776</v>
      </c>
      <c r="GV73" s="62">
        <f>VLOOKUP($B73,RD_15[#All],GV$2,0)/GV$1</f>
        <v>3.3356084908879939</v>
      </c>
      <c r="GW73" s="62">
        <f>VLOOKUP($B73,RD_15[#All],GW$2,0)/GW$1</f>
        <v>3.379001721170396</v>
      </c>
      <c r="GX73" s="62">
        <f>VLOOKUP($B73,RD_15[#All],GX$2,0)/GX$1</f>
        <v>3.3267922553636842</v>
      </c>
      <c r="GY73" s="62">
        <f>VLOOKUP($B73,RD_15[#All],GY$2,0)/GY$1</f>
        <v>3.3683707596751078</v>
      </c>
      <c r="GZ73" s="62">
        <f>VLOOKUP($B73,RD_15[#All],GZ$2,0)/GZ$1</f>
        <v>3.4021978021978021</v>
      </c>
      <c r="HA73" s="62">
        <f>VLOOKUP($B73,RD_15[#All],HA$2,0)/HA$1</f>
        <v>3.3728073169066959</v>
      </c>
      <c r="HB73" s="62">
        <f>VLOOKUP($B73,RD_15[#All],HB$2,0)/HB$1</f>
        <v>3.2952761524190102</v>
      </c>
      <c r="HC73" s="62">
        <f>VLOOKUP($B73,RD_15[#All],HC$2,0)/HC$1</f>
        <v>3.3441558441558441</v>
      </c>
      <c r="HD73" s="62">
        <f>VLOOKUP($B73,RD_15[#All],HD$2,0)/HD$1</f>
        <v>3.3621140763997905</v>
      </c>
      <c r="HE73" s="62">
        <f>VLOOKUP($B73,RD_15[#All],HE$2,0)/HE$1</f>
        <v>3.3025049484676816</v>
      </c>
      <c r="HF73" s="62">
        <f>VLOOKUP($B73,RD_15[#All],HF$2,0)/HF$1</f>
        <v>3.40101887063213</v>
      </c>
      <c r="HG73" s="62">
        <f>VLOOKUP($B73,RD_15[#All],HG$2,0)/HG$1</f>
        <v>3.3199241234955523</v>
      </c>
      <c r="HH73" s="62">
        <f>VLOOKUP($B73,RD_15[#All],HH$2,0)/HH$1</f>
        <v>3.3277080062794346</v>
      </c>
      <c r="HI73" s="62">
        <f>VLOOKUP($B73,RD_15[#All],HI$2,0)/HI$1</f>
        <v>3.4062009419152273</v>
      </c>
      <c r="HJ73" s="62">
        <f>VLOOKUP($B73,RD_15[#All],HJ$2,0)/HJ$1</f>
        <v>3.4137709137709136</v>
      </c>
      <c r="HK73" s="62">
        <f>VLOOKUP($B73,RD_15[#All],HK$2,0)/HK$1</f>
        <v>3.4268363215731634</v>
      </c>
      <c r="HL73" s="62">
        <f>VLOOKUP($B73,RD_15[#All],HL$2,0)/HL$1</f>
        <v>3.3865341008198149</v>
      </c>
      <c r="HM73" s="62">
        <f>VLOOKUP($B73,RD_15[#All],HM$2,0)/HM$1</f>
        <v>3.2695578231292521</v>
      </c>
      <c r="HN73" s="62">
        <f>VLOOKUP($B73,RD_15[#All],HN$2,0)/HN$1</f>
        <v>3.2931397029833089</v>
      </c>
      <c r="HO73" s="62">
        <f>VLOOKUP($B73,RD_15[#All],HO$2,0)/HO$1</f>
        <v>3.328952556183467</v>
      </c>
      <c r="HP73" s="62">
        <f>VLOOKUP($B73,RD_15[#All],HP$2,0)/HP$1</f>
        <v>3.29561852289125</v>
      </c>
      <c r="HQ73" s="62">
        <f>VLOOKUP($B73,RD_15[#All],HQ$2,0)/HQ$1</f>
        <v>3.2758282047924578</v>
      </c>
      <c r="HR73" s="62">
        <f>VLOOKUP($B73,RD_15[#All],HR$2,0)/HR$1</f>
        <v>3.2795487340941887</v>
      </c>
      <c r="HS73" s="62">
        <f>VLOOKUP($B73,RD_15[#All],HS$2,0)/HS$1</f>
        <v>3.239795918367347</v>
      </c>
      <c r="HT73" s="62">
        <f>VLOOKUP($B73,RD_15[#All],HT$2,0)/HT$1</f>
        <v>3.2023254405619812</v>
      </c>
      <c r="HU73" s="62">
        <f>VLOOKUP($B73,RD_15[#All],HU$2,0)/HU$1</f>
        <v>3.3256029684601116</v>
      </c>
      <c r="HV73" s="62">
        <f>VLOOKUP($B73,RD_15[#All],HV$2,0)/HV$1</f>
        <v>3.3206079634651067</v>
      </c>
      <c r="HW73" s="62">
        <f>VLOOKUP($B73,RD_15[#All],HW$2,0)/HW$1</f>
        <v>3.4132653061224492</v>
      </c>
      <c r="HX73" s="62">
        <f>VLOOKUP($B73,RD_15[#All],HX$2,0)/HX$1</f>
        <v>3.4132653061224492</v>
      </c>
      <c r="HY73" s="62">
        <f>VLOOKUP($B73,RD_15[#All],HY$2,0)/HY$1</f>
        <v>3.4682103610675039</v>
      </c>
      <c r="HZ73" s="62">
        <f>VLOOKUP($B73,RD_15[#All],HZ$2,0)/HZ$1</f>
        <v>3.3946325783060476</v>
      </c>
      <c r="IA73" s="62">
        <f>VLOOKUP($B73,RD_15[#All],IA$2,0)/IA$1</f>
        <v>3.4941130298273153</v>
      </c>
      <c r="IB73" s="62">
        <f>VLOOKUP($B73,RD_15[#All],IB$2,0)/IB$1</f>
        <v>3.3905210435822677</v>
      </c>
      <c r="IC73" s="62">
        <f>VLOOKUP($B73,RD_15[#All],IC$2,0)/IC$1</f>
        <v>3.4132653061224492</v>
      </c>
      <c r="ID73" s="62">
        <f>VLOOKUP($B73,RD_15[#All],ID$2,0)/ID$1</f>
        <v>3.3842229199372054</v>
      </c>
      <c r="IE73" s="62">
        <f>VLOOKUP($B73,RD_15[#All],IE$2,0)/IE$1</f>
        <v>3.4160125588697015</v>
      </c>
      <c r="IF73" s="62">
        <f>VLOOKUP($B73,RD_15[#All],IF$2,0)/IF$1</f>
        <v>3.419937205651491</v>
      </c>
      <c r="IG73" s="62">
        <f>VLOOKUP($B73,RD_15[#All],IG$2,0)/IG$1</f>
        <v>3.3639829558196901</v>
      </c>
      <c r="IH73" s="62">
        <f>VLOOKUP($B73,RD_15[#All],IH$2,0)/IH$1</f>
        <v>3.3527696793002915</v>
      </c>
      <c r="II73" s="62">
        <f>VLOOKUP($B73,RD_15[#All],II$2,0)/II$1</f>
        <v>3.3198774015100545</v>
      </c>
      <c r="IJ73" s="62">
        <f>VLOOKUP($B73,RD_15[#All],IJ$2,0)/IJ$1</f>
        <v>3.3568812140240709</v>
      </c>
      <c r="IK73" s="62">
        <f>VLOOKUP($B73,RD_15[#All],IK$2,0)/IK$1</f>
        <v>3.3622448979591839</v>
      </c>
      <c r="IL73" s="62">
        <f>VLOOKUP($B73,RD_15[#All],IL$2,0)/IL$1</f>
        <v>3.4458398744113028</v>
      </c>
      <c r="IM73" s="62">
        <f>VLOOKUP($B73,RD_15[#All],IM$2,0)/IM$1</f>
        <v>3.3740188383045524</v>
      </c>
      <c r="IN73" s="62">
        <f>VLOOKUP($B73,RD_15[#All],IN$2,0)/IN$1</f>
        <v>3.2877326754877774</v>
      </c>
      <c r="IO73" s="62">
        <f>VLOOKUP($B73,RD_15[#All],IO$2,0)/IO$1</f>
        <v>3.3167189952904237</v>
      </c>
      <c r="IP73" s="62">
        <f>VLOOKUP($B73,RD_15[#All],IP$2,0)/IP$1</f>
        <v>3.3396875233609924</v>
      </c>
      <c r="IQ73" s="62">
        <f>VLOOKUP($B73,RD_15[#All],IQ$2,0)/IQ$1</f>
        <v>3.3437990580847723</v>
      </c>
      <c r="IR73" s="62">
        <f>VLOOKUP($B73,RD_15[#All],IR$2,0)/IR$1</f>
        <v>3.3441728339687522</v>
      </c>
      <c r="IS73" s="62">
        <f>VLOOKUP($B73,RD_15[#All],IS$2,0)/IS$1</f>
        <v>3.3639829558196901</v>
      </c>
      <c r="IT73" s="62">
        <f>VLOOKUP($B73,RD_15[#All],IT$2,0)/IT$1</f>
        <v>3.2981984002392162</v>
      </c>
      <c r="IU73" s="62">
        <f>VLOOKUP($B73,RD_15[#All],IU$2,0)/IU$1</f>
        <v>3.3067952455707559</v>
      </c>
      <c r="IV73" s="62">
        <f>VLOOKUP($B73,RD_15[#All],IV$2,0)/IV$1</f>
        <v>3.3023099349629961</v>
      </c>
      <c r="IW73" s="62">
        <f>VLOOKUP($B73,RD_15[#All],IW$2,0)/IW$1</f>
        <v>3.3385661957090527</v>
      </c>
      <c r="IX73" s="62">
        <f>VLOOKUP($B73,RD_15[#All],IX$2,0)/IX$1</f>
        <v>3.333333333333333</v>
      </c>
      <c r="IY73" s="62">
        <f>VLOOKUP($B73,RD_15[#All],IY$2,0)/IY$1</f>
        <v>3.3538910069522312</v>
      </c>
      <c r="IZ73" s="62">
        <f>VLOOKUP($B73,RD_15[#All],IZ$2,0)/IZ$1</f>
        <v>3.3891108891108894</v>
      </c>
      <c r="JA73" s="62">
        <f>VLOOKUP($B73,RD_15[#All],JA$2,0)/JA$1</f>
        <v>3.4263179459164164</v>
      </c>
      <c r="JB73" s="62">
        <f>VLOOKUP($B73,RD_15[#All],JB$2,0)/JB$1</f>
        <v>3.565626919664187</v>
      </c>
      <c r="JC73" s="62">
        <f>VLOOKUP($B73,RD_15[#All],JC$2,0)/JC$1</f>
        <v>3.5081510081510077</v>
      </c>
      <c r="JD73" s="62">
        <f>VLOOKUP($B73,RD_15[#All],JD$2,0)/JD$1</f>
        <v>3.4256350723845941</v>
      </c>
      <c r="JE73" s="62">
        <f>VLOOKUP($B73,RD_15[#All],JE$2,0)/JE$1</f>
        <v>3.3686551543694403</v>
      </c>
      <c r="JF73" s="62">
        <f>VLOOKUP($B73,RD_15[#All],JF$2,0)/JF$1</f>
        <v>3.4471316662675742</v>
      </c>
      <c r="JG73" s="62">
        <f>VLOOKUP($B73,RD_15[#All],JG$2,0)/JG$1</f>
        <v>3.4936916606831465</v>
      </c>
      <c r="JH73" s="62">
        <f>VLOOKUP($B73,RD_15[#All],JH$2,0)/JH$1</f>
        <v>3.5275438846867422</v>
      </c>
      <c r="JI73" s="62">
        <f>VLOOKUP($B73,RD_15[#All],JI$2,0)/JI$1</f>
        <v>3.5260391782130918</v>
      </c>
      <c r="JJ73" s="62">
        <f>VLOOKUP($B73,RD_15[#All],JJ$2,0)/JJ$1</f>
        <v>3.4762132277660229</v>
      </c>
      <c r="JK73" s="62">
        <f>VLOOKUP($B73,RD_15[#All],JK$2,0)/JK$1</f>
        <v>3.5139860139860142</v>
      </c>
      <c r="JL73" s="62">
        <f>VLOOKUP($B73,RD_15[#All],JL$2,0)/JL$1</f>
        <v>3.4611344537815132</v>
      </c>
      <c r="JM73" s="62">
        <f>VLOOKUP($B73,RD_15[#All],JM$2,0)/JM$1</f>
        <v>3.3524289642529785</v>
      </c>
      <c r="JN73" s="62">
        <f>VLOOKUP($B73,RD_15[#All],JN$2,0)/JN$1</f>
        <v>3.4580043072505382</v>
      </c>
      <c r="JO73" s="62">
        <f>VLOOKUP($B73,RD_15[#All],JO$2,0)/JO$1</f>
        <v>3.389419929291607</v>
      </c>
      <c r="JP73" s="62">
        <f>VLOOKUP($B73,RD_15[#All],JP$2,0)/JP$1</f>
        <v>3.4654631083202512</v>
      </c>
      <c r="JQ73" s="62">
        <f>VLOOKUP($B73,RD_15[#All],JQ$2,0)/JQ$1</f>
        <v>3.5570381998953429</v>
      </c>
      <c r="JR73" s="62">
        <f>VLOOKUP($B73,RD_15[#All],JR$2,0)/JR$1</f>
        <v>3.561398918541776</v>
      </c>
      <c r="JS73" s="62">
        <f>VLOOKUP($B73,RD_15[#All],JS$2,0)/JS$1</f>
        <v>3.442085864446113</v>
      </c>
      <c r="JT73" s="62">
        <f>VLOOKUP($B73,RD_15[#All],JT$2,0)/JT$1</f>
        <v>3.5710154507146985</v>
      </c>
      <c r="JU73" s="62">
        <f>VLOOKUP($B73,RD_15[#All],JU$2,0)/JU$1</f>
        <v>3.4857999143713432</v>
      </c>
      <c r="JV73" s="62">
        <f>VLOOKUP($B73,RD_15[#All],JV$2,0)/JV$1</f>
        <v>3.4988662131519268</v>
      </c>
      <c r="JW73" s="62">
        <f>VLOOKUP($B73,RD_15[#All],JW$2,0)/JW$1</f>
        <v>3.4916855631141344</v>
      </c>
      <c r="JX73" s="62">
        <f>VLOOKUP($B73,RD_15[#All],JX$2,0)/JX$1</f>
        <v>3.4686318972033252</v>
      </c>
      <c r="JY73" s="62">
        <f>VLOOKUP($B73,RD_15[#All],JY$2,0)/JY$1</f>
        <v>3.4625850340136055</v>
      </c>
      <c r="JZ73" s="62">
        <f>VLOOKUP($B73,RD_15[#All],JZ$2,0)/JZ$1</f>
        <v>3.3990929705215414</v>
      </c>
      <c r="KA73" s="62">
        <f>VLOOKUP($B73,RD_15[#All],KA$2,0)/KA$1</f>
        <v>3.4357520786092213</v>
      </c>
      <c r="KB73" s="62">
        <f>VLOOKUP($B73,RD_15[#All],KB$2,0)/KB$1</f>
        <v>3.5343915343915344</v>
      </c>
      <c r="KC73" s="62">
        <f>VLOOKUP($B73,RD_15[#All],KC$2,0)/KC$1</f>
        <v>3.4901738473167043</v>
      </c>
      <c r="KD73" s="62">
        <f>VLOOKUP($B73,RD_15[#All],KD$2,0)/KD$1</f>
        <v>3.4308390022675734</v>
      </c>
      <c r="KE73" s="62">
        <f>VLOOKUP($B73,RD_15[#All],KE$2,0)/KE$1</f>
        <v>3.5389266817838241</v>
      </c>
      <c r="KF73" s="62">
        <f>VLOOKUP($B73,RD_15[#All],KF$2,0)/KF$1</f>
        <v>3.3812974465148375</v>
      </c>
      <c r="KG73" s="62">
        <f>VLOOKUP($B73,RD_15[#All],KG$2,0)/KG$1</f>
        <v>3.4950869236583517</v>
      </c>
      <c r="KH73" s="62">
        <f>VLOOKUP($B73,RD_15[#All],KH$2,0)/KH$1</f>
        <v>3.5136054421768708</v>
      </c>
      <c r="KI73" s="62">
        <f>VLOOKUP($B73,RD_15[#All],KI$2,0)/KI$1</f>
        <v>3.5670634920634918</v>
      </c>
      <c r="KJ73" s="62">
        <f>VLOOKUP($B73,RD_15[#All],KJ$2,0)/KJ$1</f>
        <v>3.4936507936507937</v>
      </c>
      <c r="KK73" s="62">
        <f>VLOOKUP($B73,RD_15[#All],KK$2,0)/KK$1</f>
        <v>3.4603174603174605</v>
      </c>
      <c r="KL73" s="62">
        <f>VLOOKUP($B73,RD_15[#All],KL$2,0)/KL$1</f>
        <v>3.4695585996955858</v>
      </c>
      <c r="KM73" s="62">
        <f>VLOOKUP($B73,RD_15[#All],KM$2,0)/KM$1</f>
        <v>3.4653729071537289</v>
      </c>
      <c r="KN73" s="62">
        <f>VLOOKUP($B73,RD_15[#All],KN$2,0)/KN$1</f>
        <v>3.4766780432309443</v>
      </c>
      <c r="KO73" s="62">
        <f>VLOOKUP($B73,RD_15[#All],KO$2,0)/KO$1</f>
        <v>3.4823663253697381</v>
      </c>
      <c r="KP73" s="62">
        <f>VLOOKUP($B73,RD_15[#All],KP$2,0)/KP$1</f>
        <v>3.4239666287447856</v>
      </c>
      <c r="KQ73" s="62">
        <f>VLOOKUP($B73,RD_15[#All],KQ$2,0)/KQ$1</f>
        <v>3.3250259605399797</v>
      </c>
      <c r="KR73" s="62">
        <f>VLOOKUP($B73,RD_15[#All],KR$2,0)/KR$1</f>
        <v>3.4251042851725448</v>
      </c>
      <c r="KS73" s="62">
        <f>VLOOKUP($B73,RD_15[#All],KS$2,0)/KS$1</f>
        <v>3.4270003792188097</v>
      </c>
      <c r="KT73" s="62">
        <f>VLOOKUP($B73,RD_15[#All],KT$2,0)/KT$1</f>
        <v>3.4493742889647327</v>
      </c>
      <c r="KU73" s="62">
        <f>VLOOKUP($B73,RD_15[#All],KU$2,0)/KU$1</f>
        <v>3.4398938187334096</v>
      </c>
      <c r="KV73" s="62">
        <f>VLOOKUP($B73,RD_15[#All],KV$2,0)/KV$1</f>
        <v>3.5115303983228512</v>
      </c>
      <c r="KW73" s="62">
        <f>VLOOKUP($B73,RD_15[#All],KW$2,0)/KW$1</f>
        <v>3.4634053849070914</v>
      </c>
      <c r="KX73" s="62">
        <f>VLOOKUP($B73,RD_15[#All],KX$2,0)/KX$1</f>
        <v>3.5090702947845802</v>
      </c>
      <c r="KY73" s="62">
        <f>VLOOKUP($B73,RD_15[#All],KY$2,0)/KY$1</f>
        <v>3.5095238095238095</v>
      </c>
      <c r="KZ73" s="62">
        <f>VLOOKUP($B73,RD_15[#All],KZ$2,0)/KZ$1</f>
        <v>3.4555555555555553</v>
      </c>
      <c r="LA73" s="62">
        <f>VLOOKUP($B73,RD_15[#All],LA$2,0)/LA$1</f>
        <v>3.5592621664050235</v>
      </c>
      <c r="LB73" s="62">
        <f>VLOOKUP($B73,RD_15[#All],LB$2,0)/LB$1</f>
        <v>3.321274998293632</v>
      </c>
      <c r="LC73" s="62">
        <f>VLOOKUP($B73,RD_15[#All],LC$2,0)/LC$1</f>
        <v>3.5694444444444446</v>
      </c>
      <c r="LD73" s="62">
        <f>VLOOKUP($B73,RD_15[#All],LD$2,0)/LD$1</f>
        <v>3.5217163788592361</v>
      </c>
      <c r="LE73" s="62">
        <f>VLOOKUP($B73,RD_15[#All],LE$2,0)/LE$1</f>
        <v>3.5161097405995365</v>
      </c>
      <c r="LF73" s="62">
        <f>VLOOKUP($B73,RD_15[#All],LF$2,0)/LF$1</f>
        <v>3.498916049936458</v>
      </c>
      <c r="LG73" s="62">
        <f>VLOOKUP($B73,RD_15[#All],LG$2,0)/LG$1</f>
        <v>3.5579365079365082</v>
      </c>
      <c r="LH73" s="62">
        <f>VLOOKUP($B73,RD_15[#All],LH$2,0)/LH$1</f>
        <v>3.5090473436338097</v>
      </c>
      <c r="LI73" s="62">
        <f>VLOOKUP($B73,RD_15[#All],LI$2,0)/LI$1</f>
        <v>3.537414965986394</v>
      </c>
      <c r="LJ73" s="62">
        <f>VLOOKUP($B73,RD_15[#All],LJ$2,0)/LJ$1</f>
        <v>3.486156700442415</v>
      </c>
      <c r="LK73" s="62">
        <f>VLOOKUP($B73,RD_15[#All],LK$2,0)/LK$1</f>
        <v>3.4945054945054941</v>
      </c>
      <c r="LL73" s="62">
        <f>VLOOKUP($B73,RD_15[#All],LL$2,0)/LL$1</f>
        <v>3.4890109890109891</v>
      </c>
      <c r="LM73" s="62">
        <f>VLOOKUP($B73,RD_15[#All],LM$2,0)/LM$1</f>
        <v>3.5658219331688716</v>
      </c>
      <c r="LN73" s="62">
        <f>VLOOKUP($B73,RD_15[#All],LN$2,0)/LN$1</f>
        <v>3.5019062570082973</v>
      </c>
      <c r="LO73" s="62">
        <f>VLOOKUP($B73,RD_15[#All],LO$2,0)/LO$1</f>
        <v>3.4832174628092991</v>
      </c>
      <c r="LP73" s="62">
        <f>VLOOKUP($B73,RD_15[#All],LP$2,0)/LP$1</f>
        <v>3.5202212753233155</v>
      </c>
      <c r="LQ73" s="62">
        <f>VLOOKUP($B73,RD_15[#All],LQ$2,0)/LQ$1</f>
        <v>3.5131195335276963</v>
      </c>
      <c r="LR73" s="62">
        <f>VLOOKUP($B73,RD_15[#All],LR$2,0)/LR$1</f>
        <v>3.541152724826194</v>
      </c>
      <c r="LS73" s="62">
        <f>VLOOKUP($B73,RD_15[#All],LS$2,0)/LS$1</f>
        <v>3.5354547732397896</v>
      </c>
      <c r="LT73" s="62">
        <f>VLOOKUP($B73,RD_15[#All],LT$2,0)/LT$1</f>
        <v>3.5243328100470954</v>
      </c>
      <c r="LU73" s="62">
        <f>VLOOKUP($B73,RD_15[#All],LU$2,0)/LU$1</f>
        <v>3.6032182103610673</v>
      </c>
      <c r="LV73" s="62">
        <f>VLOOKUP($B73,RD_15[#All],LV$2,0)/LV$1</f>
        <v>3.6228414442700156</v>
      </c>
      <c r="LW73" s="62">
        <f>VLOOKUP($B73,RD_15[#All],LW$2,0)/LW$1</f>
        <v>3.6840659340659343</v>
      </c>
      <c r="LX73" s="62">
        <f>VLOOKUP($B73,RD_15[#All],LX$2,0)/LX$1</f>
        <v>3.6773940345368916</v>
      </c>
      <c r="LY73" s="62">
        <f>VLOOKUP($B73,RD_15[#All],LY$2,0)/LY$1</f>
        <v>3.6667974882260594</v>
      </c>
      <c r="LZ73" s="62">
        <f>VLOOKUP($B73,RD_15[#All],LZ$2,0)/LZ$1</f>
        <v>3.4163115795768855</v>
      </c>
      <c r="MA73" s="62">
        <f>VLOOKUP($B73,RD_15[#All],MA$2,0)/MA$1</f>
        <v>3.4903192046049183</v>
      </c>
      <c r="MB73" s="62">
        <f>VLOOKUP($B73,RD_15[#All],MB$2,0)/MB$1</f>
        <v>3.4891978769529786</v>
      </c>
      <c r="MC73" s="62">
        <f>VLOOKUP($B73,RD_15[#All],MC$2,0)/MC$1</f>
        <v>3.3976227853778873</v>
      </c>
      <c r="MD73" s="62">
        <f>VLOOKUP($B73,RD_15[#All],MD$2,0)/MD$1</f>
        <v>3.4869552216490987</v>
      </c>
      <c r="ME73" s="62">
        <f>VLOOKUP($B73,RD_15[#All],ME$2,0)/ME$1</f>
        <v>3.4738730657098</v>
      </c>
      <c r="MF73" s="62">
        <f>VLOOKUP($B73,RD_15[#All],MF$2,0)/MF$1</f>
        <v>3.5351723106825141</v>
      </c>
      <c r="MG73" s="62">
        <f>VLOOKUP($B73,RD_15[#All],MG$2,0)/MG$1</f>
        <v>3.5063915676160571</v>
      </c>
      <c r="MH73" s="62">
        <f>VLOOKUP($B73,RD_15[#All],MH$2,0)/MH$1</f>
        <v>3.5747925543843908</v>
      </c>
      <c r="MI73" s="62">
        <f>VLOOKUP($B73,RD_15[#All],MI$2,0)/MI$1</f>
        <v>3.5243328100470954</v>
      </c>
      <c r="MJ73" s="62">
        <f>VLOOKUP($B73,RD_15[#All],MJ$2,0)/MJ$1</f>
        <v>3.5313971742543169</v>
      </c>
      <c r="MK73" s="62">
        <f>VLOOKUP($B73,RD_15[#All],MK$2,0)/MK$1</f>
        <v>3.5400313971742543</v>
      </c>
      <c r="ML73" s="62">
        <f>VLOOKUP($B73,RD_15[#All],ML$2,0)/ML$1</f>
        <v>3.5972191074231885</v>
      </c>
      <c r="MM73" s="62">
        <f>VLOOKUP($B73,RD_15[#All],MM$2,0)/MM$1</f>
        <v>3.6007601421135256</v>
      </c>
      <c r="MN73" s="62">
        <f>VLOOKUP($B73,RD_15[#All],MN$2,0)/MN$1</f>
        <v>3.5910518053375196</v>
      </c>
      <c r="MO73" s="62">
        <f>VLOOKUP($B73,RD_15[#All],MO$2,0)/MO$1</f>
        <v>3.6310832025117739</v>
      </c>
      <c r="MP73" s="62">
        <f>VLOOKUP($B73,RD_15[#All],MP$2,0)/MP$1</f>
        <v>3.4593977451120312</v>
      </c>
      <c r="MQ73" s="62">
        <f>VLOOKUP($B73,RD_15[#All],MQ$2,0)/MQ$1</f>
        <v>3.498916049936458</v>
      </c>
      <c r="MR73" s="62">
        <f>VLOOKUP($B73,RD_15[#All],MR$2,0)/MR$1</f>
        <v>3.508634222919937</v>
      </c>
      <c r="MS73" s="62">
        <f>VLOOKUP($B73,RD_15[#All],MS$2,0)/MS$1</f>
        <v>3.5482731554160125</v>
      </c>
      <c r="MT73" s="62">
        <f>VLOOKUP($B73,RD_15[#All],MT$2,0)/MT$1</f>
        <v>3.4982874268588557</v>
      </c>
      <c r="MU73" s="62">
        <f>VLOOKUP($B73,RD_15[#All],MU$2,0)/MU$1</f>
        <v>3.5340509830305744</v>
      </c>
      <c r="MV73" s="62">
        <f>VLOOKUP($B73,RD_15[#All],MV$2,0)/MV$1</f>
        <v>3.4601113172541744</v>
      </c>
      <c r="MW73" s="62">
        <f>VLOOKUP($B73,RD_15[#All],MW$2,0)/MW$1</f>
        <v>3.4729199372056514</v>
      </c>
      <c r="MX73" s="62">
        <f>VLOOKUP($B73,RD_15[#All],MX$2,0)/MX$1</f>
        <v>3.5161097405995365</v>
      </c>
      <c r="MY73" s="62">
        <f>VLOOKUP($B73,RD_15[#All],MY$2,0)/MY$1</f>
        <v>3.489795918367347</v>
      </c>
      <c r="MZ73" s="62">
        <f>VLOOKUP($B73,RD_15[#All],MZ$2,0)/MZ$1</f>
        <v>3.5694662480376764</v>
      </c>
      <c r="NA73" s="62">
        <f>VLOOKUP($B73,RD_15[#All],NA$2,0)/NA$1</f>
        <v>3.6139800049574484</v>
      </c>
      <c r="NB73" s="62">
        <f>VLOOKUP($B73,RD_15[#All],NB$2,0)/NB$1</f>
        <v>3.5592621664050235</v>
      </c>
      <c r="NC73" s="62">
        <f>VLOOKUP($B73,RD_15[#All],NC$2,0)/NC$1</f>
        <v>3.5918367346938775</v>
      </c>
      <c r="ND73" s="62">
        <f>VLOOKUP($B73,RD_15[#All],ND$2,0)/ND$1</f>
        <v>3.5647566718995285</v>
      </c>
      <c r="NE73" s="62">
        <f>IFERROR(AVERAGEIF(Inv_SY_B20[[#This Row],[BLK1_INV1]:[BLK12_INV31]],"&gt;"&amp;0.1,Inv_SY_B20[[#This Row],[BLK1_INV1]:[BLK12_INV31]]),"")</f>
        <v>3.4356953348416472</v>
      </c>
    </row>
    <row r="74" spans="2:369" x14ac:dyDescent="0.35">
      <c r="B74" s="86">
        <f t="shared" si="9"/>
        <v>45815</v>
      </c>
      <c r="C74" s="62">
        <f>VLOOKUP($B74,RD_15[#All],C$2,0)/C$1</f>
        <v>3.9258373205741628</v>
      </c>
      <c r="D74" s="62">
        <f>VLOOKUP($B74,RD_15[#All],D$2,0)/D$1</f>
        <v>3.8413078149920254</v>
      </c>
      <c r="E74" s="62">
        <f>VLOOKUP($B74,RD_15[#All],E$2,0)/E$1</f>
        <v>3.978787878787879</v>
      </c>
      <c r="F74" s="62">
        <f>VLOOKUP($B74,RD_15[#All],F$2,0)/F$1</f>
        <v>3.9757575757575756</v>
      </c>
      <c r="G74" s="62">
        <f>VLOOKUP($B74,RD_15[#All],G$2,0)/G$1</f>
        <v>3.98030303030303</v>
      </c>
      <c r="H74" s="62">
        <f>VLOOKUP($B74,RD_15[#All],H$2,0)/H$1</f>
        <v>3.8633257403189072</v>
      </c>
      <c r="I74" s="62">
        <f>VLOOKUP($B74,RD_15[#All],I$2,0)/I$1</f>
        <v>4.093343534812548</v>
      </c>
      <c r="J74" s="62">
        <f>VLOOKUP($B74,RD_15[#All],J$2,0)/J$1</f>
        <v>3.9174242424242425</v>
      </c>
      <c r="K74" s="62">
        <f>VLOOKUP($B74,RD_15[#All],K$2,0)/K$1</f>
        <v>4.0151515151515156</v>
      </c>
      <c r="L74" s="62">
        <f>VLOOKUP($B74,RD_15[#All],L$2,0)/L$1</f>
        <v>4.0462121212121218</v>
      </c>
      <c r="M74" s="62">
        <f>VLOOKUP($B74,RD_15[#All],M$2,0)/M$1</f>
        <v>4.047727272727272</v>
      </c>
      <c r="N74" s="62">
        <f>VLOOKUP($B74,RD_15[#All],N$2,0)/N$1</f>
        <v>4.0189393939393936</v>
      </c>
      <c r="O74" s="62">
        <f>VLOOKUP($B74,RD_15[#All],O$2,0)/O$1</f>
        <v>4.0484848484848479</v>
      </c>
      <c r="P74" s="62">
        <f>VLOOKUP($B74,RD_15[#All],P$2,0)/P$1</f>
        <v>4.0378787878787881</v>
      </c>
      <c r="Q74" s="62">
        <f>VLOOKUP($B74,RD_15[#All],Q$2,0)/Q$1</f>
        <v>4.0666666666666664</v>
      </c>
      <c r="R74" s="62">
        <f>VLOOKUP($B74,RD_15[#All],R$2,0)/R$1</f>
        <v>4.0568181818181817</v>
      </c>
      <c r="S74" s="62">
        <f>VLOOKUP($B74,RD_15[#All],S$2,0)/S$1</f>
        <v>4.0119617224880386</v>
      </c>
      <c r="T74" s="62">
        <f>VLOOKUP($B74,RD_15[#All],T$2,0)/T$1</f>
        <v>4.029505582137161</v>
      </c>
      <c r="U74" s="62">
        <f>VLOOKUP($B74,RD_15[#All],U$2,0)/U$1</f>
        <v>4.0174242424242417</v>
      </c>
      <c r="V74" s="62">
        <f>VLOOKUP($B74,RD_15[#All],V$2,0)/V$1</f>
        <v>4.0507575757575758</v>
      </c>
      <c r="W74" s="62">
        <f>VLOOKUP($B74,RD_15[#All],W$2,0)/W$1</f>
        <v>4.1818181818181817</v>
      </c>
      <c r="X74" s="62">
        <f>VLOOKUP($B74,RD_15[#All],X$2,0)/X$1</f>
        <v>4.1303030303030308</v>
      </c>
      <c r="Y74" s="62">
        <f>VLOOKUP($B74,RD_15[#All],Y$2,0)/Y$1</f>
        <v>4.1621212121212121</v>
      </c>
      <c r="Z74" s="62">
        <f>VLOOKUP($B74,RD_15[#All],Z$2,0)/Z$1</f>
        <v>4.1575757575757573</v>
      </c>
      <c r="AA74" s="62">
        <f>VLOOKUP($B74,RD_15[#All],AA$2,0)/AA$1</f>
        <v>4.1431818181818176</v>
      </c>
      <c r="AB74" s="62">
        <f>VLOOKUP($B74,RD_15[#All],AB$2,0)/AB$1</f>
        <v>4.1583333333333332</v>
      </c>
      <c r="AC74" s="62">
        <f>VLOOKUP($B74,RD_15[#All],AC$2,0)/AC$1</f>
        <v>4.1613636363636362</v>
      </c>
      <c r="AD74" s="62">
        <f>VLOOKUP($B74,RD_15[#All],AD$2,0)/AD$1</f>
        <v>4.1060606060606064</v>
      </c>
      <c r="AE74" s="62">
        <f>VLOOKUP($B74,RD_15[#All],AE$2,0)/AE$1</f>
        <v>4.1674242424242429</v>
      </c>
      <c r="AF74" s="62">
        <f>VLOOKUP($B74,RD_15[#All],AF$2,0)/AF$1</f>
        <v>4.1696969696969699</v>
      </c>
      <c r="AG74" s="62">
        <f>VLOOKUP($B74,RD_15[#All],AG$2,0)/AG$1</f>
        <v>4.1401515151515156</v>
      </c>
      <c r="AH74" s="62">
        <f>VLOOKUP($B74,RD_15[#All],AH$2,0)/AH$1</f>
        <v>4.1386363636363637</v>
      </c>
      <c r="AI74" s="62">
        <f>VLOOKUP($B74,RD_15[#All],AI$2,0)/AI$1</f>
        <v>3.9886363636363638</v>
      </c>
      <c r="AJ74" s="62">
        <f>VLOOKUP($B74,RD_15[#All],AJ$2,0)/AJ$1</f>
        <v>3.9449760765550237</v>
      </c>
      <c r="AK74" s="62">
        <f>VLOOKUP($B74,RD_15[#All],AK$2,0)/AK$1</f>
        <v>3.9816586921850079</v>
      </c>
      <c r="AL74" s="62">
        <f>VLOOKUP($B74,RD_15[#All],AL$2,0)/AL$1</f>
        <v>3.9992025518341308</v>
      </c>
      <c r="AM74" s="62">
        <f>VLOOKUP($B74,RD_15[#All],AM$2,0)/AM$1</f>
        <v>4.0669856459330145</v>
      </c>
      <c r="AN74" s="62">
        <f>VLOOKUP($B74,RD_15[#All],AN$2,0)/AN$1</f>
        <v>4.0334928229665072</v>
      </c>
      <c r="AO74" s="62">
        <f>VLOOKUP($B74,RD_15[#All],AO$2,0)/AO$1</f>
        <v>3.9984848484848481</v>
      </c>
      <c r="AP74" s="62">
        <f>VLOOKUP($B74,RD_15[#All],AP$2,0)/AP$1</f>
        <v>4.0135566188197762</v>
      </c>
      <c r="AQ74" s="62">
        <f>VLOOKUP($B74,RD_15[#All],AQ$2,0)/AQ$1</f>
        <v>3.9499999999999997</v>
      </c>
      <c r="AR74" s="62">
        <f>VLOOKUP($B74,RD_15[#All],AR$2,0)/AR$1</f>
        <v>4.0370898716119834</v>
      </c>
      <c r="AS74" s="62">
        <f>VLOOKUP($B74,RD_15[#All],AS$2,0)/AS$1</f>
        <v>4.1456310679611654</v>
      </c>
      <c r="AT74" s="62">
        <f>VLOOKUP($B74,RD_15[#All],AT$2,0)/AT$1</f>
        <v>4.136695906432748</v>
      </c>
      <c r="AU74" s="62">
        <f>VLOOKUP($B74,RD_15[#All],AU$2,0)/AU$1</f>
        <v>4.1191520467836256</v>
      </c>
      <c r="AV74" s="62">
        <f>VLOOKUP($B74,RD_15[#All],AV$2,0)/AV$1</f>
        <v>4.2206946454413892</v>
      </c>
      <c r="AW74" s="62">
        <f>VLOOKUP($B74,RD_15[#All],AW$2,0)/AW$1</f>
        <v>4.1601876675603222</v>
      </c>
      <c r="AX74" s="62">
        <f>VLOOKUP($B74,RD_15[#All],AX$2,0)/AX$1</f>
        <v>4.137096774193548</v>
      </c>
      <c r="AY74" s="62">
        <f>VLOOKUP($B74,RD_15[#All],AY$2,0)/AY$1</f>
        <v>3.9963325183374083</v>
      </c>
      <c r="AZ74" s="62">
        <f>VLOOKUP($B74,RD_15[#All],AZ$2,0)/AZ$1</f>
        <v>4.0921144452198179</v>
      </c>
      <c r="BA74" s="62">
        <f>VLOOKUP($B74,RD_15[#All],BA$2,0)/BA$1</f>
        <v>4.1173020527859236</v>
      </c>
      <c r="BB74" s="62">
        <f>VLOOKUP($B74,RD_15[#All],BB$2,0)/BB$1</f>
        <v>4.0232052211747638</v>
      </c>
      <c r="BC74" s="62">
        <f>VLOOKUP($B74,RD_15[#All],BC$2,0)/BC$1</f>
        <v>3.9855699855699855</v>
      </c>
      <c r="BD74" s="62">
        <f>VLOOKUP($B74,RD_15[#All],BD$2,0)/BD$1</f>
        <v>3.9565217391304341</v>
      </c>
      <c r="BE74" s="62">
        <f>VLOOKUP($B74,RD_15[#All],BE$2,0)/BE$1</f>
        <v>3.8860497237569063</v>
      </c>
      <c r="BF74" s="62">
        <f>VLOOKUP($B74,RD_15[#All],BF$2,0)/BF$1</f>
        <v>3.9608117564730581</v>
      </c>
      <c r="BG74" s="62">
        <f>VLOOKUP($B74,RD_15[#All],BG$2,0)/BG$1</f>
        <v>3.9657258064516125</v>
      </c>
      <c r="BH74" s="62">
        <f>VLOOKUP($B74,RD_15[#All],BH$2,0)/BH$1</f>
        <v>3.8113604488078541</v>
      </c>
      <c r="BI74" s="62">
        <f>VLOOKUP($B74,RD_15[#All],BI$2,0)/BI$1</f>
        <v>3.8218849840255591</v>
      </c>
      <c r="BJ74" s="62">
        <f>VLOOKUP($B74,RD_15[#All],BJ$2,0)/BJ$1</f>
        <v>3.7955493741307365</v>
      </c>
      <c r="BK74" s="62">
        <f>VLOOKUP($B74,RD_15[#All],BK$2,0)/BK$1</f>
        <v>3.9848484848484849</v>
      </c>
      <c r="BL74" s="62">
        <f>VLOOKUP($B74,RD_15[#All],BL$2,0)/BL$1</f>
        <v>3.9283439490445859</v>
      </c>
      <c r="BM74" s="62">
        <f>VLOOKUP($B74,RD_15[#All],BM$2,0)/BM$1</f>
        <v>4.008064516129032</v>
      </c>
      <c r="BN74" s="62">
        <f>VLOOKUP($B74,RD_15[#All],BN$2,0)/BN$1</f>
        <v>4.2477570738440305</v>
      </c>
      <c r="BO74" s="62">
        <f>VLOOKUP($B74,RD_15[#All],BO$2,0)/BO$1</f>
        <v>4.1942719116632157</v>
      </c>
      <c r="BP74" s="62">
        <f>VLOOKUP($B74,RD_15[#All],BP$2,0)/BP$1</f>
        <v>4.2488750432675673</v>
      </c>
      <c r="BQ74" s="62">
        <f>VLOOKUP($B74,RD_15[#All],BQ$2,0)/BQ$1</f>
        <v>4.2391304347826084</v>
      </c>
      <c r="BR74" s="62">
        <f>VLOOKUP($B74,RD_15[#All],BR$2,0)/BR$1</f>
        <v>4.224982746721877</v>
      </c>
      <c r="BS74" s="62">
        <f>VLOOKUP($B74,RD_15[#All],BS$2,0)/BS$1</f>
        <v>4.2139277691377224</v>
      </c>
      <c r="BT74" s="62">
        <f>VLOOKUP($B74,RD_15[#All],BT$2,0)/BT$1</f>
        <v>4.1766735679779163</v>
      </c>
      <c r="BU74" s="62">
        <f>VLOOKUP($B74,RD_15[#All],BU$2,0)/BU$1</f>
        <v>4.3053830227743273</v>
      </c>
      <c r="BV74" s="62">
        <f>VLOOKUP($B74,RD_15[#All],BV$2,0)/BV$1</f>
        <v>4.2425810904071772</v>
      </c>
      <c r="BW74" s="62">
        <f>VLOOKUP($B74,RD_15[#All],BW$2,0)/BW$1</f>
        <v>4.1980676328502406</v>
      </c>
      <c r="BX74" s="62">
        <f>VLOOKUP($B74,RD_15[#All],BX$2,0)/BX$1</f>
        <v>4.1213701964875673</v>
      </c>
      <c r="BY74" s="62">
        <f>VLOOKUP($B74,RD_15[#All],BY$2,0)/BY$1</f>
        <v>4.1808143547273975</v>
      </c>
      <c r="BZ74" s="62">
        <f>VLOOKUP($B74,RD_15[#All],BZ$2,0)/BZ$1</f>
        <v>4.2139249639249634</v>
      </c>
      <c r="CA74" s="62">
        <f>VLOOKUP($B74,RD_15[#All],CA$2,0)/CA$1</f>
        <v>4.1735209235209236</v>
      </c>
      <c r="CB74" s="62">
        <f>VLOOKUP($B74,RD_15[#All],CB$2,0)/CB$1</f>
        <v>4.0521048999309865</v>
      </c>
      <c r="CC74" s="62">
        <f>VLOOKUP($B74,RD_15[#All],CC$2,0)/CC$1</f>
        <v>4.1576949620427879</v>
      </c>
      <c r="CD74" s="62">
        <f>VLOOKUP($B74,RD_15[#All],CD$2,0)/CD$1</f>
        <v>4.2577639751552798</v>
      </c>
      <c r="CE74" s="62">
        <f>VLOOKUP($B74,RD_15[#All],CE$2,0)/CE$1</f>
        <v>4.0717736369910282</v>
      </c>
      <c r="CF74" s="62">
        <f>VLOOKUP($B74,RD_15[#All],CF$2,0)/CF$1</f>
        <v>4.1633597883597888</v>
      </c>
      <c r="CG74" s="62">
        <f>VLOOKUP($B74,RD_15[#All],CG$2,0)/CG$1</f>
        <v>4.2512077294685993</v>
      </c>
      <c r="CH74" s="62">
        <f>VLOOKUP($B74,RD_15[#All],CH$2,0)/CH$1</f>
        <v>4.250360750360751</v>
      </c>
      <c r="CI74" s="62">
        <f>VLOOKUP($B74,RD_15[#All],CI$2,0)/CI$1</f>
        <v>4.1942719116632157</v>
      </c>
      <c r="CJ74" s="62">
        <f>VLOOKUP($B74,RD_15[#All],CJ$2,0)/CJ$1</f>
        <v>4.2712842712842711</v>
      </c>
      <c r="CK74" s="62">
        <f>VLOOKUP($B74,RD_15[#All],CK$2,0)/CK$1</f>
        <v>4.2063492063492065</v>
      </c>
      <c r="CL74" s="62">
        <f>VLOOKUP($B74,RD_15[#All],CL$2,0)/CL$1</f>
        <v>4.1499913599447034</v>
      </c>
      <c r="CM74" s="62">
        <f>VLOOKUP($B74,RD_15[#All],CM$2,0)/CM$1</f>
        <v>4.2605244996549345</v>
      </c>
      <c r="CN74" s="62">
        <f>VLOOKUP($B74,RD_15[#All],CN$2,0)/CN$1</f>
        <v>4.220841959972395</v>
      </c>
      <c r="CO74" s="62">
        <f>VLOOKUP($B74,RD_15[#All],CO$2,0)/CO$1</f>
        <v>4.241200828157349</v>
      </c>
      <c r="CP74" s="62">
        <f>VLOOKUP($B74,RD_15[#All],CP$2,0)/CP$1</f>
        <v>4.0455486542443069</v>
      </c>
      <c r="CQ74" s="62">
        <f>VLOOKUP($B74,RD_15[#All],CQ$2,0)/CQ$1</f>
        <v>4.1628709454796411</v>
      </c>
      <c r="CR74" s="62">
        <f>VLOOKUP($B74,RD_15[#All],CR$2,0)/CR$1</f>
        <v>4.1925465838509313</v>
      </c>
      <c r="CS74" s="62">
        <f>VLOOKUP($B74,RD_15[#All],CS$2,0)/CS$1</f>
        <v>4.2339544513457552</v>
      </c>
      <c r="CT74" s="62">
        <f>VLOOKUP($B74,RD_15[#All],CT$2,0)/CT$1</f>
        <v>4.2028985507246377</v>
      </c>
      <c r="CU74" s="62">
        <f>VLOOKUP($B74,RD_15[#All],CU$2,0)/CU$1</f>
        <v>4.1501587301587302</v>
      </c>
      <c r="CV74" s="62">
        <f>VLOOKUP($B74,RD_15[#All],CV$2,0)/CV$1</f>
        <v>4.2094547964113183</v>
      </c>
      <c r="CW74" s="62">
        <f>VLOOKUP($B74,RD_15[#All],CW$2,0)/CW$1</f>
        <v>4.1959972394755001</v>
      </c>
      <c r="CX74" s="62">
        <f>VLOOKUP($B74,RD_15[#All],CX$2,0)/CX$1</f>
        <v>4.1984126984126986</v>
      </c>
      <c r="CY74" s="62">
        <f>VLOOKUP($B74,RD_15[#All],CY$2,0)/CY$1</f>
        <v>4.2139249639249634</v>
      </c>
      <c r="CZ74" s="62">
        <f>VLOOKUP($B74,RD_15[#All],CZ$2,0)/CZ$1</f>
        <v>4.2187715665976535</v>
      </c>
      <c r="DA74" s="62">
        <f>VLOOKUP($B74,RD_15[#All],DA$2,0)/DA$1</f>
        <v>4.1501126711735132</v>
      </c>
      <c r="DB74" s="62">
        <f>VLOOKUP($B74,RD_15[#All],DB$2,0)/DB$1</f>
        <v>4.2056590752242924</v>
      </c>
      <c r="DC74" s="62">
        <f>VLOOKUP($B74,RD_15[#All],DC$2,0)/DC$1</f>
        <v>4.3436853002070386</v>
      </c>
      <c r="DD74" s="62">
        <f>VLOOKUP($B74,RD_15[#All],DD$2,0)/DD$1</f>
        <v>4.2032436162870939</v>
      </c>
      <c r="DE74" s="62">
        <f>VLOOKUP($B74,RD_15[#All],DE$2,0)/DE$1</f>
        <v>4.2715665976535542</v>
      </c>
      <c r="DF74" s="62">
        <f>VLOOKUP($B74,RD_15[#All],DF$2,0)/DF$1</f>
        <v>4.200138026224983</v>
      </c>
      <c r="DG74" s="62">
        <f>VLOOKUP($B74,RD_15[#All],DG$2,0)/DG$1</f>
        <v>4.2129054520358871</v>
      </c>
      <c r="DH74" s="62">
        <f>VLOOKUP($B74,RD_15[#All],DH$2,0)/DH$1</f>
        <v>4.3064182194616976</v>
      </c>
      <c r="DI74" s="62">
        <f>VLOOKUP($B74,RD_15[#All],DI$2,0)/DI$1</f>
        <v>4.2929606625258794</v>
      </c>
      <c r="DJ74" s="62">
        <f>VLOOKUP($B74,RD_15[#All],DJ$2,0)/DJ$1</f>
        <v>4.2391304347826084</v>
      </c>
      <c r="DK74" s="62">
        <f>VLOOKUP($B74,RD_15[#All],DK$2,0)/DK$1</f>
        <v>4.2970521541950113</v>
      </c>
      <c r="DL74" s="62">
        <f>VLOOKUP($B74,RD_15[#All],DL$2,0)/DL$1</f>
        <v>4.1601731601731604</v>
      </c>
      <c r="DM74" s="62">
        <f>VLOOKUP($B74,RD_15[#All],DM$2,0)/DM$1</f>
        <v>4.1828847481021398</v>
      </c>
      <c r="DN74" s="62">
        <f>VLOOKUP($B74,RD_15[#All],DN$2,0)/DN$1</f>
        <v>4.2418909592822631</v>
      </c>
      <c r="DO74" s="62">
        <f>VLOOKUP($B74,RD_15[#All],DO$2,0)/DO$1</f>
        <v>4.1922015182884751</v>
      </c>
      <c r="DP74" s="62">
        <f>VLOOKUP($B74,RD_15[#All],DP$2,0)/DP$1</f>
        <v>4.2563837129054516</v>
      </c>
      <c r="DQ74" s="62">
        <f>VLOOKUP($B74,RD_15[#All],DQ$2,0)/DQ$1</f>
        <v>4.3019323671497585</v>
      </c>
      <c r="DR74" s="62">
        <f>VLOOKUP($B74,RD_15[#All],DR$2,0)/DR$1</f>
        <v>4.2826086956521738</v>
      </c>
      <c r="DS74" s="62">
        <f>VLOOKUP($B74,RD_15[#All],DS$2,0)/DS$1</f>
        <v>4.2608695652173907</v>
      </c>
      <c r="DT74" s="62">
        <f>VLOOKUP($B74,RD_15[#All],DT$2,0)/DT$1</f>
        <v>4.2536231884057969</v>
      </c>
      <c r="DU74" s="62">
        <f>VLOOKUP($B74,RD_15[#All],DU$2,0)/DU$1</f>
        <v>4.2265512265512264</v>
      </c>
      <c r="DV74" s="62">
        <f>VLOOKUP($B74,RD_15[#All],DV$2,0)/DV$1</f>
        <v>4.2810245310245314</v>
      </c>
      <c r="DW74" s="62">
        <f>VLOOKUP($B74,RD_15[#All],DW$2,0)/DW$1</f>
        <v>4.3519668737060044</v>
      </c>
      <c r="DX74" s="62">
        <f>VLOOKUP($B74,RD_15[#All],DX$2,0)/DX$1</f>
        <v>4.3447204968944098</v>
      </c>
      <c r="DY74" s="62">
        <f>VLOOKUP($B74,RD_15[#All],DY$2,0)/DY$1</f>
        <v>4.2518978605935125</v>
      </c>
      <c r="DZ74" s="62">
        <f>VLOOKUP($B74,RD_15[#All],DZ$2,0)/DZ$1</f>
        <v>4.354037267080745</v>
      </c>
      <c r="EA74" s="62">
        <f>VLOOKUP($B74,RD_15[#All],EA$2,0)/EA$1</f>
        <v>4.237405106970324</v>
      </c>
      <c r="EB74" s="62">
        <f>VLOOKUP($B74,RD_15[#All],EB$2,0)/EB$1</f>
        <v>4.2391304347826084</v>
      </c>
      <c r="EC74" s="62">
        <f>VLOOKUP($B74,RD_15[#All],EC$2,0)/EC$1</f>
        <v>4.203933747412008</v>
      </c>
      <c r="ED74" s="62">
        <f>VLOOKUP($B74,RD_15[#All],ED$2,0)/ED$1</f>
        <v>4.3229813664596266</v>
      </c>
      <c r="EE74" s="62">
        <f>VLOOKUP($B74,RD_15[#All],EE$2,0)/EE$1</f>
        <v>4.2446514837819178</v>
      </c>
      <c r="EF74" s="62">
        <f>VLOOKUP($B74,RD_15[#All],EF$2,0)/EF$1</f>
        <v>4.3329882677708769</v>
      </c>
      <c r="EG74" s="62">
        <f>VLOOKUP($B74,RD_15[#All],EG$2,0)/EG$1</f>
        <v>4.2370600414078678</v>
      </c>
      <c r="EH74" s="62">
        <f>VLOOKUP($B74,RD_15[#All],EH$2,0)/EH$1</f>
        <v>4.3071083505866117</v>
      </c>
      <c r="EI74" s="62">
        <f>VLOOKUP($B74,RD_15[#All],EI$2,0)/EI$1</f>
        <v>4.4054834054834062</v>
      </c>
      <c r="EJ74" s="62">
        <f>VLOOKUP($B74,RD_15[#All],EJ$2,0)/EJ$1</f>
        <v>4.2370600414078678</v>
      </c>
      <c r="EK74" s="62">
        <f>VLOOKUP($B74,RD_15[#All],EK$2,0)/EK$1</f>
        <v>4.1320634920634918</v>
      </c>
      <c r="EL74" s="62">
        <f>VLOOKUP($B74,RD_15[#All],EL$2,0)/EL$1</f>
        <v>4.1563146997929605</v>
      </c>
      <c r="EM74" s="62">
        <f>VLOOKUP($B74,RD_15[#All],EM$2,0)/EM$1</f>
        <v>4.2194616977225667</v>
      </c>
      <c r="EN74" s="62">
        <f>VLOOKUP($B74,RD_15[#All],EN$2,0)/EN$1</f>
        <v>4.1597653554175293</v>
      </c>
      <c r="EO74" s="62">
        <f>VLOOKUP($B74,RD_15[#All],EO$2,0)/EO$1</f>
        <v>4.1932367149758454</v>
      </c>
      <c r="EP74" s="62">
        <f>VLOOKUP($B74,RD_15[#All],EP$2,0)/EP$1</f>
        <v>4.2636300897170454</v>
      </c>
      <c r="EQ74" s="62">
        <f>VLOOKUP($B74,RD_15[#All],EQ$2,0)/EQ$1</f>
        <v>4.2267080745341614</v>
      </c>
      <c r="ER74" s="62">
        <f>VLOOKUP($B74,RD_15[#All],ER$2,0)/ER$1</f>
        <v>4.2481021394064866</v>
      </c>
      <c r="ES74" s="62">
        <f>VLOOKUP($B74,RD_15[#All],ES$2,0)/ES$1</f>
        <v>4.0979986197377496</v>
      </c>
      <c r="ET74" s="62">
        <f>VLOOKUP($B74,RD_15[#All],ET$2,0)/ET$1</f>
        <v>4.2983405483405486</v>
      </c>
      <c r="EU74" s="62">
        <f>VLOOKUP($B74,RD_15[#All],EU$2,0)/EU$1</f>
        <v>4.2824074074074074</v>
      </c>
      <c r="EV74" s="62">
        <f>VLOOKUP($B74,RD_15[#All],EV$2,0)/EV$1</f>
        <v>4.2200577200577198</v>
      </c>
      <c r="EW74" s="62">
        <f>VLOOKUP($B74,RD_15[#All],EW$2,0)/EW$1</f>
        <v>4.2972222222222225</v>
      </c>
      <c r="EX74" s="62">
        <f>VLOOKUP($B74,RD_15[#All],EX$2,0)/EX$1</f>
        <v>4.2536231884057969</v>
      </c>
      <c r="EY74" s="62">
        <f>VLOOKUP($B74,RD_15[#All],EY$2,0)/EY$1</f>
        <v>4.3956916099773231</v>
      </c>
      <c r="EZ74" s="62">
        <f>VLOOKUP($B74,RD_15[#All],EZ$2,0)/EZ$1</f>
        <v>4.2253278122843341</v>
      </c>
      <c r="FA74" s="62">
        <f>VLOOKUP($B74,RD_15[#All],FA$2,0)/FA$1</f>
        <v>4.262939958592133</v>
      </c>
      <c r="FB74" s="62">
        <f>VLOOKUP($B74,RD_15[#All],FB$2,0)/FB$1</f>
        <v>4.1880607315389922</v>
      </c>
      <c r="FC74" s="62">
        <f>VLOOKUP($B74,RD_15[#All],FC$2,0)/FC$1</f>
        <v>4.3633540372670803</v>
      </c>
      <c r="FD74" s="62">
        <f>VLOOKUP($B74,RD_15[#All],FD$2,0)/FD$1</f>
        <v>4.2163561076604559</v>
      </c>
      <c r="FE74" s="62">
        <f>VLOOKUP($B74,RD_15[#All],FE$2,0)/FE$1</f>
        <v>4.2657004830917877</v>
      </c>
      <c r="FF74" s="62">
        <f>VLOOKUP($B74,RD_15[#All],FF$2,0)/FF$1</f>
        <v>4.2311939268461005</v>
      </c>
      <c r="FG74" s="202">
        <f>VLOOKUP($B74,RD_15[#All],FG$2,0)/FG$1</f>
        <v>4.2619047619047619</v>
      </c>
      <c r="FH74" s="62">
        <f>VLOOKUP($B74,RD_15[#All],FH$2,0)/FH$1</f>
        <v>4.2353347135955834</v>
      </c>
      <c r="FI74" s="62">
        <f>VLOOKUP($B74,RD_15[#All],FI$2,0)/FI$1</f>
        <v>4.2149758454106276</v>
      </c>
      <c r="FJ74" s="62">
        <f>VLOOKUP($B74,RD_15[#All],FJ$2,0)/FJ$1</f>
        <v>4.2691798941798949</v>
      </c>
      <c r="FK74" s="62">
        <f>VLOOKUP($B74,RD_15[#All],FK$2,0)/FK$1</f>
        <v>4.3391994478950995</v>
      </c>
      <c r="FL74" s="62">
        <f>VLOOKUP($B74,RD_15[#All],FL$2,0)/FL$1</f>
        <v>4.2182539682539684</v>
      </c>
      <c r="FM74" s="62">
        <f>VLOOKUP($B74,RD_15[#All],FM$2,0)/FM$1</f>
        <v>4.0634920634920633</v>
      </c>
      <c r="FN74" s="62">
        <f>VLOOKUP($B74,RD_15[#All],FN$2,0)/FN$1</f>
        <v>4.1413454270597123</v>
      </c>
      <c r="FO74" s="62">
        <f>VLOOKUP($B74,RD_15[#All],FO$2,0)/FO$1</f>
        <v>4.1443688586545724</v>
      </c>
      <c r="FP74" s="62">
        <f>VLOOKUP($B74,RD_15[#All],FP$2,0)/FP$1</f>
        <v>4.1598639455782314</v>
      </c>
      <c r="FQ74" s="62">
        <f>VLOOKUP($B74,RD_15[#All],FQ$2,0)/FQ$1</f>
        <v>4.1568405139833713</v>
      </c>
      <c r="FR74" s="62">
        <f>VLOOKUP($B74,RD_15[#All],FR$2,0)/FR$1</f>
        <v>4.1643990929705215</v>
      </c>
      <c r="FS74" s="62">
        <f>VLOOKUP($B74,RD_15[#All],FS$2,0)/FS$1</f>
        <v>4.1749811035525317</v>
      </c>
      <c r="FT74" s="62">
        <f>VLOOKUP($B74,RD_15[#All],FT$2,0)/FT$1</f>
        <v>4.2222222222222223</v>
      </c>
      <c r="FU74" s="62">
        <f>VLOOKUP($B74,RD_15[#All],FU$2,0)/FU$1</f>
        <v>4.2316704459561603</v>
      </c>
      <c r="FV74" s="62">
        <f>VLOOKUP($B74,RD_15[#All],FV$2,0)/FV$1</f>
        <v>4.1942554799697653</v>
      </c>
      <c r="FW74" s="62">
        <f>VLOOKUP($B74,RD_15[#All],FW$2,0)/FW$1</f>
        <v>4.1708238851095985</v>
      </c>
      <c r="FX74" s="62">
        <f>VLOOKUP($B74,RD_15[#All],FX$2,0)/FX$1</f>
        <v>4.1938775510204076</v>
      </c>
      <c r="FY74" s="62">
        <f>VLOOKUP($B74,RD_15[#All],FY$2,0)/FY$1</f>
        <v>4.2184429327286468</v>
      </c>
      <c r="FZ74" s="62">
        <f>VLOOKUP($B74,RD_15[#All],FZ$2,0)/FZ$1</f>
        <v>4.181746031746032</v>
      </c>
      <c r="GA74" s="62">
        <f>VLOOKUP($B74,RD_15[#All],GA$2,0)/GA$1</f>
        <v>4.2372134038800704</v>
      </c>
      <c r="GB74" s="62">
        <f>VLOOKUP($B74,RD_15[#All],GB$2,0)/GB$1</f>
        <v>4.0620490620490619</v>
      </c>
      <c r="GC74" s="62">
        <f>VLOOKUP($B74,RD_15[#All],GC$2,0)/GC$1</f>
        <v>4.2139077853363567</v>
      </c>
      <c r="GD74" s="62">
        <f>VLOOKUP($B74,RD_15[#All],GD$2,0)/GD$1</f>
        <v>4.1832955404383974</v>
      </c>
      <c r="GE74" s="62">
        <f>VLOOKUP($B74,RD_15[#All],GE$2,0)/GE$1</f>
        <v>4.227513227513227</v>
      </c>
      <c r="GF74" s="62">
        <f>VLOOKUP($B74,RD_15[#All],GF$2,0)/GF$1</f>
        <v>4.2195767195767191</v>
      </c>
      <c r="GG74" s="62">
        <f>VLOOKUP($B74,RD_15[#All],GG$2,0)/GG$1</f>
        <v>4.152683295540438</v>
      </c>
      <c r="GH74" s="62">
        <f>VLOOKUP($B74,RD_15[#All],GH$2,0)/GH$1</f>
        <v>4.2082388510959934</v>
      </c>
      <c r="GI74" s="62">
        <f>VLOOKUP($B74,RD_15[#All],GI$2,0)/GI$1</f>
        <v>4.14021164021164</v>
      </c>
      <c r="GJ74" s="62">
        <f>VLOOKUP($B74,RD_15[#All],GJ$2,0)/GJ$1</f>
        <v>4.1999244142101277</v>
      </c>
      <c r="GK74" s="62">
        <f>VLOOKUP($B74,RD_15[#All],GK$2,0)/GK$1</f>
        <v>4.1065759637188197</v>
      </c>
      <c r="GL74" s="62">
        <f>VLOOKUP($B74,RD_15[#All],GL$2,0)/GL$1</f>
        <v>4.2014361300075587</v>
      </c>
      <c r="GM74" s="62">
        <f>VLOOKUP($B74,RD_15[#All],GM$2,0)/GM$1</f>
        <v>4.1712018140589571</v>
      </c>
      <c r="GN74" s="62">
        <f>VLOOKUP($B74,RD_15[#All],GN$2,0)/GN$1</f>
        <v>3.6500377928949352</v>
      </c>
      <c r="GO74" s="62">
        <f>VLOOKUP($B74,RD_15[#All],GO$2,0)/GO$1</f>
        <v>4.1873015873015875</v>
      </c>
      <c r="GP74" s="62">
        <f>VLOOKUP($B74,RD_15[#All],GP$2,0)/GP$1</f>
        <v>4.1833333333333336</v>
      </c>
      <c r="GQ74" s="62">
        <f>VLOOKUP($B74,RD_15[#All],GQ$2,0)/GQ$1</f>
        <v>4.2182539682539684</v>
      </c>
      <c r="GR74" s="62">
        <f>VLOOKUP($B74,RD_15[#All],GR$2,0)/GR$1</f>
        <v>4.0901644938912023</v>
      </c>
      <c r="GS74" s="62">
        <f>VLOOKUP($B74,RD_15[#All],GS$2,0)/GS$1</f>
        <v>4.2590994101568116</v>
      </c>
      <c r="GT74" s="62">
        <f>VLOOKUP($B74,RD_15[#All],GT$2,0)/GT$1</f>
        <v>4.1848508634222918</v>
      </c>
      <c r="GU74" s="62">
        <f>VLOOKUP($B74,RD_15[#All],GU$2,0)/GU$1</f>
        <v>4.1518070642891303</v>
      </c>
      <c r="GV74" s="62">
        <f>VLOOKUP($B74,RD_15[#All],GV$2,0)/GV$1</f>
        <v>4.1689987031601934</v>
      </c>
      <c r="GW74" s="62">
        <f>VLOOKUP($B74,RD_15[#All],GW$2,0)/GW$1</f>
        <v>4.2433734939759038</v>
      </c>
      <c r="GX74" s="62">
        <f>VLOOKUP($B74,RD_15[#All],GX$2,0)/GX$1</f>
        <v>4.1378859236002095</v>
      </c>
      <c r="GY74" s="62">
        <f>VLOOKUP($B74,RD_15[#All],GY$2,0)/GY$1</f>
        <v>4.1935704047505293</v>
      </c>
      <c r="GZ74" s="62">
        <f>VLOOKUP($B74,RD_15[#All],GZ$2,0)/GZ$1</f>
        <v>4.2364207221350076</v>
      </c>
      <c r="HA74" s="62">
        <f>VLOOKUP($B74,RD_15[#All],HA$2,0)/HA$1</f>
        <v>4.1707050713261893</v>
      </c>
      <c r="HB74" s="62">
        <f>VLOOKUP($B74,RD_15[#All],HB$2,0)/HB$1</f>
        <v>4.0463108320251182</v>
      </c>
      <c r="HC74" s="62">
        <f>VLOOKUP($B74,RD_15[#All],HC$2,0)/HC$1</f>
        <v>4.0827030112744405</v>
      </c>
      <c r="HD74" s="62">
        <f>VLOOKUP($B74,RD_15[#All],HD$2,0)/HD$1</f>
        <v>3.5131195335276963</v>
      </c>
      <c r="HE74" s="62">
        <f>VLOOKUP($B74,RD_15[#All],HE$2,0)/HE$1</f>
        <v>4.0229335881509796</v>
      </c>
      <c r="HF74" s="62">
        <f>VLOOKUP($B74,RD_15[#All],HF$2,0)/HF$1</f>
        <v>4.2189854344550479</v>
      </c>
      <c r="HG74" s="62">
        <f>VLOOKUP($B74,RD_15[#All],HG$2,0)/HG$1</f>
        <v>4.1754971219256936</v>
      </c>
      <c r="HH74" s="62">
        <f>VLOOKUP($B74,RD_15[#All],HH$2,0)/HH$1</f>
        <v>4.2386185243328098</v>
      </c>
      <c r="HI74" s="62">
        <f>VLOOKUP($B74,RD_15[#All],HI$2,0)/HI$1</f>
        <v>4.2680533751962324</v>
      </c>
      <c r="HJ74" s="62">
        <f>VLOOKUP($B74,RD_15[#All],HJ$2,0)/HJ$1</f>
        <v>4.2785642785642777</v>
      </c>
      <c r="HK74" s="62">
        <f>VLOOKUP($B74,RD_15[#All],HK$2,0)/HK$1</f>
        <v>4.289019251425267</v>
      </c>
      <c r="HL74" s="62">
        <f>VLOOKUP($B74,RD_15[#All],HL$2,0)/HL$1</f>
        <v>4.2499563928135355</v>
      </c>
      <c r="HM74" s="62">
        <f>VLOOKUP($B74,RD_15[#All],HM$2,0)/HM$1</f>
        <v>3.9488487702773423</v>
      </c>
      <c r="HN74" s="62">
        <f>VLOOKUP($B74,RD_15[#All],HN$2,0)/HN$1</f>
        <v>3.9502562754632669</v>
      </c>
      <c r="HO74" s="62">
        <f>VLOOKUP($B74,RD_15[#All],HO$2,0)/HO$1</f>
        <v>4.1723616769614935</v>
      </c>
      <c r="HP74" s="62">
        <f>VLOOKUP($B74,RD_15[#All],HP$2,0)/HP$1</f>
        <v>4.0213826577462939</v>
      </c>
      <c r="HQ74" s="62">
        <f>VLOOKUP($B74,RD_15[#All],HQ$2,0)/HQ$1</f>
        <v>3.9347911483566844</v>
      </c>
      <c r="HR74" s="62">
        <f>VLOOKUP($B74,RD_15[#All],HR$2,0)/HR$1</f>
        <v>3.9869473960383051</v>
      </c>
      <c r="HS74" s="62">
        <f>VLOOKUP($B74,RD_15[#All],HS$2,0)/HS$1</f>
        <v>4.0406341107871722</v>
      </c>
      <c r="HT74" s="62">
        <f>VLOOKUP($B74,RD_15[#All],HT$2,0)/HT$1</f>
        <v>3.9393205353357961</v>
      </c>
      <c r="HU74" s="62">
        <f>VLOOKUP($B74,RD_15[#All],HU$2,0)/HU$1</f>
        <v>4.135150563721993</v>
      </c>
      <c r="HV74" s="62">
        <f>VLOOKUP($B74,RD_15[#All],HV$2,0)/HV$1</f>
        <v>4.1276580562294853</v>
      </c>
      <c r="HW74" s="62">
        <f>VLOOKUP($B74,RD_15[#All],HW$2,0)/HW$1</f>
        <v>4.2221350078492934</v>
      </c>
      <c r="HX74" s="62">
        <f>VLOOKUP($B74,RD_15[#All],HX$2,0)/HX$1</f>
        <v>4.2386185243328098</v>
      </c>
      <c r="HY74" s="62">
        <f>VLOOKUP($B74,RD_15[#All],HY$2,0)/HY$1</f>
        <v>4.2810047095761377</v>
      </c>
      <c r="HZ74" s="62">
        <f>VLOOKUP($B74,RD_15[#All],HZ$2,0)/HZ$1</f>
        <v>4.222919937205651</v>
      </c>
      <c r="IA74" s="62">
        <f>VLOOKUP($B74,RD_15[#All],IA$2,0)/IA$1</f>
        <v>4.3214285714285712</v>
      </c>
      <c r="IB74" s="62">
        <f>VLOOKUP($B74,RD_15[#All],IB$2,0)/IB$1</f>
        <v>4.1967556253270537</v>
      </c>
      <c r="IC74" s="62">
        <f>VLOOKUP($B74,RD_15[#All],IC$2,0)/IC$1</f>
        <v>4.254709576138147</v>
      </c>
      <c r="ID74" s="62">
        <f>VLOOKUP($B74,RD_15[#All],ID$2,0)/ID$1</f>
        <v>4.2119309262166409</v>
      </c>
      <c r="IE74" s="62">
        <f>VLOOKUP($B74,RD_15[#All],IE$2,0)/IE$1</f>
        <v>4.2237048665620094</v>
      </c>
      <c r="IF74" s="62">
        <f>VLOOKUP($B74,RD_15[#All],IF$2,0)/IF$1</f>
        <v>4.240580847723705</v>
      </c>
      <c r="IG74" s="62">
        <f>VLOOKUP($B74,RD_15[#All],IG$2,0)/IG$1</f>
        <v>4.1900276594154144</v>
      </c>
      <c r="IH74" s="62">
        <f>VLOOKUP($B74,RD_15[#All],IH$2,0)/IH$1</f>
        <v>4.1448007774538391</v>
      </c>
      <c r="II74" s="62">
        <f>VLOOKUP($B74,RD_15[#All],II$2,0)/II$1</f>
        <v>4.12274800029902</v>
      </c>
      <c r="IJ74" s="62">
        <f>VLOOKUP($B74,RD_15[#All],IJ$2,0)/IJ$1</f>
        <v>4.1279808626747405</v>
      </c>
      <c r="IK74" s="62">
        <f>VLOOKUP($B74,RD_15[#All],IK$2,0)/IK$1</f>
        <v>4.2507849293563575</v>
      </c>
      <c r="IL74" s="62">
        <f>VLOOKUP($B74,RD_15[#All],IL$2,0)/IL$1</f>
        <v>4.3642072213500782</v>
      </c>
      <c r="IM74" s="62">
        <f>VLOOKUP($B74,RD_15[#All],IM$2,0)/IM$1</f>
        <v>4.1887755102040813</v>
      </c>
      <c r="IN74" s="62">
        <f>VLOOKUP($B74,RD_15[#All],IN$2,0)/IN$1</f>
        <v>4.1481647604096583</v>
      </c>
      <c r="IO74" s="62">
        <f>VLOOKUP($B74,RD_15[#All],IO$2,0)/IO$1</f>
        <v>4.1840659340659334</v>
      </c>
      <c r="IP74" s="62">
        <f>VLOOKUP($B74,RD_15[#All],IP$2,0)/IP$1</f>
        <v>4.1272333109067798</v>
      </c>
      <c r="IQ74" s="62">
        <f>VLOOKUP($B74,RD_15[#All],IQ$2,0)/IQ$1</f>
        <v>4.1789638932496072</v>
      </c>
      <c r="IR74" s="62">
        <f>VLOOKUP($B74,RD_15[#All],IR$2,0)/IR$1</f>
        <v>4.1623682440008967</v>
      </c>
      <c r="IS74" s="62">
        <f>VLOOKUP($B74,RD_15[#All],IS$2,0)/IS$1</f>
        <v>4.1462958809897579</v>
      </c>
      <c r="IT74" s="62">
        <f>VLOOKUP($B74,RD_15[#All],IT$2,0)/IT$1</f>
        <v>4.0763997906855041</v>
      </c>
      <c r="IU74" s="62">
        <f>VLOOKUP($B74,RD_15[#All],IU$2,0)/IU$1</f>
        <v>4.1317186215145396</v>
      </c>
      <c r="IV74" s="62">
        <f>VLOOKUP($B74,RD_15[#All],IV$2,0)/IV$1</f>
        <v>4.1754503999401953</v>
      </c>
      <c r="IW74" s="62">
        <f>VLOOKUP($B74,RD_15[#All],IW$2,0)/IW$1</f>
        <v>4.1096658443597214</v>
      </c>
      <c r="IX74" s="62">
        <f>VLOOKUP($B74,RD_15[#All],IX$2,0)/IX$1</f>
        <v>4.1100396202437013</v>
      </c>
      <c r="IY74" s="62">
        <f>VLOOKUP($B74,RD_15[#All],IY$2,0)/IY$1</f>
        <v>4.0517305823428273</v>
      </c>
      <c r="IZ74" s="62">
        <f>VLOOKUP($B74,RD_15[#All],IZ$2,0)/IZ$1</f>
        <v>4.0898387326958758</v>
      </c>
      <c r="JA74" s="62">
        <f>VLOOKUP($B74,RD_15[#All],JA$2,0)/JA$1</f>
        <v>4.0719748702540288</v>
      </c>
      <c r="JB74" s="62">
        <f>VLOOKUP($B74,RD_15[#All],JB$2,0)/JB$1</f>
        <v>4.2645553204559414</v>
      </c>
      <c r="JC74" s="62">
        <f>VLOOKUP($B74,RD_15[#All],JC$2,0)/JC$1</f>
        <v>4.2413842413842415</v>
      </c>
      <c r="JD74" s="62">
        <f>VLOOKUP($B74,RD_15[#All],JD$2,0)/JD$1</f>
        <v>4.1716744059000268</v>
      </c>
      <c r="JE74" s="62">
        <f>VLOOKUP($B74,RD_15[#All],JE$2,0)/JE$1</f>
        <v>4.240580847723705</v>
      </c>
      <c r="JF74" s="62">
        <f>VLOOKUP($B74,RD_15[#All],JF$2,0)/JF$1</f>
        <v>4.2301508569082875</v>
      </c>
      <c r="JG74" s="62">
        <f>VLOOKUP($B74,RD_15[#All],JG$2,0)/JG$1</f>
        <v>4.2588983485485681</v>
      </c>
      <c r="JH74" s="62">
        <f>VLOOKUP($B74,RD_15[#All],JH$2,0)/JH$1</f>
        <v>4.2867846439275015</v>
      </c>
      <c r="JI74" s="62">
        <f>VLOOKUP($B74,RD_15[#All],JI$2,0)/JI$1</f>
        <v>4.2945874001774627</v>
      </c>
      <c r="JJ74" s="62">
        <f>VLOOKUP($B74,RD_15[#All],JJ$2,0)/JJ$1</f>
        <v>4.2345232407344211</v>
      </c>
      <c r="JK74" s="62">
        <f>VLOOKUP($B74,RD_15[#All],JK$2,0)/JK$1</f>
        <v>4.283930355358927</v>
      </c>
      <c r="JL74" s="62">
        <f>VLOOKUP($B74,RD_15[#All],JL$2,0)/JL$1</f>
        <v>4.2834164915966388</v>
      </c>
      <c r="JM74" s="62">
        <f>VLOOKUP($B74,RD_15[#All],JM$2,0)/JM$1</f>
        <v>4.1370957182139581</v>
      </c>
      <c r="JN74" s="62">
        <f>VLOOKUP($B74,RD_15[#All],JN$2,0)/JN$1</f>
        <v>4.2526920315865038</v>
      </c>
      <c r="JO74" s="62">
        <f>VLOOKUP($B74,RD_15[#All],JO$2,0)/JO$1</f>
        <v>4.1829252324211073</v>
      </c>
      <c r="JP74" s="62">
        <f>VLOOKUP($B74,RD_15[#All],JP$2,0)/JP$1</f>
        <v>4.2657639979068547</v>
      </c>
      <c r="JQ74" s="62">
        <f>VLOOKUP($B74,RD_15[#All],JQ$2,0)/JQ$1</f>
        <v>4.3681318681318686</v>
      </c>
      <c r="JR74" s="62">
        <f>VLOOKUP($B74,RD_15[#All],JR$2,0)/JR$1</f>
        <v>4.3703122274550852</v>
      </c>
      <c r="JS74" s="62">
        <f>VLOOKUP($B74,RD_15[#All],JS$2,0)/JS$1</f>
        <v>4.2338406934680224</v>
      </c>
      <c r="JT74" s="62">
        <f>VLOOKUP($B74,RD_15[#All],JT$2,0)/JT$1</f>
        <v>4.3295050813847809</v>
      </c>
      <c r="JU74" s="62">
        <f>VLOOKUP($B74,RD_15[#All],JU$2,0)/JU$1</f>
        <v>4.2596689025260464</v>
      </c>
      <c r="JV74" s="62">
        <f>VLOOKUP($B74,RD_15[#All],JV$2,0)/JV$1</f>
        <v>4.2059712773998488</v>
      </c>
      <c r="JW74" s="62">
        <f>VLOOKUP($B74,RD_15[#All],JW$2,0)/JW$1</f>
        <v>4.1780045351473918</v>
      </c>
      <c r="JX74" s="62">
        <f>VLOOKUP($B74,RD_15[#All],JX$2,0)/JX$1</f>
        <v>4.1734693877551017</v>
      </c>
      <c r="JY74" s="62">
        <f>VLOOKUP($B74,RD_15[#All],JY$2,0)/JY$1</f>
        <v>4.1715797430083139</v>
      </c>
      <c r="JZ74" s="62">
        <f>VLOOKUP($B74,RD_15[#All],JZ$2,0)/JZ$1</f>
        <v>4.0351473922902494</v>
      </c>
      <c r="KA74" s="62">
        <f>VLOOKUP($B74,RD_15[#All],KA$2,0)/KA$1</f>
        <v>4.1111111111111107</v>
      </c>
      <c r="KB74" s="62">
        <f>VLOOKUP($B74,RD_15[#All],KB$2,0)/KB$1</f>
        <v>4.2131519274376412</v>
      </c>
      <c r="KC74" s="62">
        <f>VLOOKUP($B74,RD_15[#All],KC$2,0)/KC$1</f>
        <v>4.1693121693121693</v>
      </c>
      <c r="KD74" s="62">
        <f>VLOOKUP($B74,RD_15[#All],KD$2,0)/KD$1</f>
        <v>4.1130007558578985</v>
      </c>
      <c r="KE74" s="62">
        <f>VLOOKUP($B74,RD_15[#All],KE$2,0)/KE$1</f>
        <v>4.2562358276643986</v>
      </c>
      <c r="KF74" s="62">
        <f>VLOOKUP($B74,RD_15[#All],KF$2,0)/KF$1</f>
        <v>4.0759144237405103</v>
      </c>
      <c r="KG74" s="62">
        <f>VLOOKUP($B74,RD_15[#All],KG$2,0)/KG$1</f>
        <v>4.1863189720332574</v>
      </c>
      <c r="KH74" s="62">
        <f>VLOOKUP($B74,RD_15[#All],KH$2,0)/KH$1</f>
        <v>4.256991685563114</v>
      </c>
      <c r="KI74" s="62">
        <f>VLOOKUP($B74,RD_15[#All],KI$2,0)/KI$1</f>
        <v>4.284126984126984</v>
      </c>
      <c r="KJ74" s="62">
        <f>VLOOKUP($B74,RD_15[#All],KJ$2,0)/KJ$1</f>
        <v>4.1646825396825395</v>
      </c>
      <c r="KK74" s="62">
        <f>VLOOKUP($B74,RD_15[#All],KK$2,0)/KK$1</f>
        <v>4.1849206349206343</v>
      </c>
      <c r="KL74" s="62">
        <f>VLOOKUP($B74,RD_15[#All],KL$2,0)/KL$1</f>
        <v>4.1754185692541856</v>
      </c>
      <c r="KM74" s="62">
        <f>VLOOKUP($B74,RD_15[#All],KM$2,0)/KM$1</f>
        <v>4.1978691019786911</v>
      </c>
      <c r="KN74" s="62">
        <f>VLOOKUP($B74,RD_15[#All],KN$2,0)/KN$1</f>
        <v>4.1604095563139927</v>
      </c>
      <c r="KO74" s="62">
        <f>VLOOKUP($B74,RD_15[#All],KO$2,0)/KO$1</f>
        <v>4.167235494880547</v>
      </c>
      <c r="KP74" s="62">
        <f>VLOOKUP($B74,RD_15[#All],KP$2,0)/KP$1</f>
        <v>4.1710276829730759</v>
      </c>
      <c r="KQ74" s="62">
        <f>VLOOKUP($B74,RD_15[#All],KQ$2,0)/KQ$1</f>
        <v>4.0844582900657667</v>
      </c>
      <c r="KR74" s="62">
        <f>VLOOKUP($B74,RD_15[#All],KR$2,0)/KR$1</f>
        <v>4.175578308684111</v>
      </c>
      <c r="KS74" s="62">
        <f>VLOOKUP($B74,RD_15[#All],KS$2,0)/KS$1</f>
        <v>4.1740614334470996</v>
      </c>
      <c r="KT74" s="62">
        <f>VLOOKUP($B74,RD_15[#All],KT$2,0)/KT$1</f>
        <v>4.2279105043610166</v>
      </c>
      <c r="KU74" s="62">
        <f>VLOOKUP($B74,RD_15[#All],KU$2,0)/KU$1</f>
        <v>4.1964353431930226</v>
      </c>
      <c r="KV74" s="62">
        <f>VLOOKUP($B74,RD_15[#All],KV$2,0)/KV$1</f>
        <v>4.2469601677148843</v>
      </c>
      <c r="KW74" s="62">
        <f>VLOOKUP($B74,RD_15[#All],KW$2,0)/KW$1</f>
        <v>4.216533940083429</v>
      </c>
      <c r="KX74" s="62">
        <f>VLOOKUP($B74,RD_15[#All],KX$2,0)/KX$1</f>
        <v>4.250944822373393</v>
      </c>
      <c r="KY74" s="62">
        <f>VLOOKUP($B74,RD_15[#All],KY$2,0)/KY$1</f>
        <v>4.2599206349206353</v>
      </c>
      <c r="KZ74" s="62">
        <f>VLOOKUP($B74,RD_15[#All],KZ$2,0)/KZ$1</f>
        <v>4.2214285714285715</v>
      </c>
      <c r="LA74" s="62">
        <f>VLOOKUP($B74,RD_15[#All],LA$2,0)/LA$1</f>
        <v>4.2197802197802199</v>
      </c>
      <c r="LB74" s="62">
        <f>VLOOKUP($B74,RD_15[#All],LB$2,0)/LB$1</f>
        <v>4.0290765135485636</v>
      </c>
      <c r="LC74" s="62">
        <f>VLOOKUP($B74,RD_15[#All],LC$2,0)/LC$1</f>
        <v>4.2468253968253968</v>
      </c>
      <c r="LD74" s="62">
        <f>VLOOKUP($B74,RD_15[#All],LD$2,0)/LD$1</f>
        <v>4.1735815205202957</v>
      </c>
      <c r="LE74" s="62">
        <f>VLOOKUP($B74,RD_15[#All],LE$2,0)/LE$1</f>
        <v>4.1705913134484556</v>
      </c>
      <c r="LF74" s="62">
        <f>VLOOKUP($B74,RD_15[#All],LF$2,0)/LF$1</f>
        <v>4.1631157957688565</v>
      </c>
      <c r="LG74" s="62">
        <f>VLOOKUP($B74,RD_15[#All],LG$2,0)/LG$1</f>
        <v>4.2440476190476186</v>
      </c>
      <c r="LH74" s="62">
        <f>VLOOKUP($B74,RD_15[#All],LH$2,0)/LH$1</f>
        <v>4.1617780715525079</v>
      </c>
      <c r="LI74" s="62">
        <f>VLOOKUP($B74,RD_15[#All],LI$2,0)/LI$1</f>
        <v>4.1489123121776181</v>
      </c>
      <c r="LJ74" s="62">
        <f>VLOOKUP($B74,RD_15[#All],LJ$2,0)/LJ$1</f>
        <v>4.1383616383616388</v>
      </c>
      <c r="LK74" s="62">
        <f>VLOOKUP($B74,RD_15[#All],LK$2,0)/LK$1</f>
        <v>4.1597331240188389</v>
      </c>
      <c r="LL74" s="62">
        <f>VLOOKUP($B74,RD_15[#All],LL$2,0)/LL$1</f>
        <v>4.204081632653061</v>
      </c>
      <c r="LM74" s="62">
        <f>VLOOKUP($B74,RD_15[#All],LM$2,0)/LM$1</f>
        <v>4.2180608507139112</v>
      </c>
      <c r="LN74" s="62">
        <f>VLOOKUP($B74,RD_15[#All],LN$2,0)/LN$1</f>
        <v>4.1885325558794939</v>
      </c>
      <c r="LO74" s="62">
        <f>VLOOKUP($B74,RD_15[#All],LO$2,0)/LO$1</f>
        <v>4.1504074157135378</v>
      </c>
      <c r="LP74" s="62">
        <f>VLOOKUP($B74,RD_15[#All],LP$2,0)/LP$1</f>
        <v>4.1459221051057789</v>
      </c>
      <c r="LQ74" s="62">
        <f>VLOOKUP($B74,RD_15[#All],LQ$2,0)/LQ$1</f>
        <v>4.153771398669357</v>
      </c>
      <c r="LR74" s="62">
        <f>VLOOKUP($B74,RD_15[#All],LR$2,0)/LR$1</f>
        <v>4.1485385362936382</v>
      </c>
      <c r="LS74" s="62">
        <f>VLOOKUP($B74,RD_15[#All],LS$2,0)/LS$1</f>
        <v>4.1937215878583949</v>
      </c>
      <c r="LT74" s="62">
        <f>VLOOKUP($B74,RD_15[#All],LT$2,0)/LT$1</f>
        <v>4.1628728414442699</v>
      </c>
      <c r="LU74" s="62">
        <f>VLOOKUP($B74,RD_15[#All],LU$2,0)/LU$1</f>
        <v>4.2189952904238615</v>
      </c>
      <c r="LV74" s="62">
        <f>VLOOKUP($B74,RD_15[#All],LV$2,0)/LV$1</f>
        <v>4.2036891679748818</v>
      </c>
      <c r="LW74" s="62">
        <f>VLOOKUP($B74,RD_15[#All],LW$2,0)/LW$1</f>
        <v>4.3096546310832018</v>
      </c>
      <c r="LX74" s="62">
        <f>VLOOKUP($B74,RD_15[#All],LX$2,0)/LX$1</f>
        <v>4.3171114599686025</v>
      </c>
      <c r="LY74" s="62">
        <f>VLOOKUP($B74,RD_15[#All],LY$2,0)/LY$1</f>
        <v>4.2645211930926212</v>
      </c>
      <c r="LZ74" s="62">
        <f>VLOOKUP($B74,RD_15[#All],LZ$2,0)/LZ$1</f>
        <v>4.2016147118187925</v>
      </c>
      <c r="MA74" s="62">
        <f>VLOOKUP($B74,RD_15[#All],MA$2,0)/MA$1</f>
        <v>4.2898258204380655</v>
      </c>
      <c r="MB74" s="62">
        <f>VLOOKUP($B74,RD_15[#All],MB$2,0)/MB$1</f>
        <v>4.2539433355759879</v>
      </c>
      <c r="MC74" s="62">
        <f>VLOOKUP($B74,RD_15[#All],MC$2,0)/MC$1</f>
        <v>4.1451745533378181</v>
      </c>
      <c r="MD74" s="62">
        <f>VLOOKUP($B74,RD_15[#All],MD$2,0)/MD$1</f>
        <v>4.2434776108245487</v>
      </c>
      <c r="ME74" s="62">
        <f>VLOOKUP($B74,RD_15[#All],ME$2,0)/ME$1</f>
        <v>4.2801076474545852</v>
      </c>
      <c r="MF74" s="62">
        <f>VLOOKUP($B74,RD_15[#All],MF$2,0)/MF$1</f>
        <v>4.2546908873439477</v>
      </c>
      <c r="MG74" s="62">
        <f>VLOOKUP($B74,RD_15[#All],MG$2,0)/MG$1</f>
        <v>4.2711370262390673</v>
      </c>
      <c r="MH74" s="62">
        <f>VLOOKUP($B74,RD_15[#All],MH$2,0)/MH$1</f>
        <v>4.2887044927861258</v>
      </c>
      <c r="MI74" s="62">
        <f>VLOOKUP($B74,RD_15[#All],MI$2,0)/MI$1</f>
        <v>4.0943410331165433</v>
      </c>
      <c r="MJ74" s="62">
        <f>VLOOKUP($B74,RD_15[#All],MJ$2,0)/MJ$1</f>
        <v>4.2821821036106744</v>
      </c>
      <c r="MK74" s="62">
        <f>VLOOKUP($B74,RD_15[#All],MK$2,0)/MK$1</f>
        <v>4.2896389324960751</v>
      </c>
      <c r="ML74" s="62">
        <f>VLOOKUP($B74,RD_15[#All],ML$2,0)/ML$1</f>
        <v>4.2539433355759879</v>
      </c>
      <c r="MM74" s="62">
        <f>VLOOKUP($B74,RD_15[#All],MM$2,0)/MM$1</f>
        <v>4.2220936957779065</v>
      </c>
      <c r="MN74" s="62">
        <f>VLOOKUP($B74,RD_15[#All],MN$2,0)/MN$1</f>
        <v>4.2578492935635799</v>
      </c>
      <c r="MO74" s="62">
        <f>VLOOKUP($B74,RD_15[#All],MO$2,0)/MO$1</f>
        <v>4.2967032967032965</v>
      </c>
      <c r="MP74" s="62">
        <f>VLOOKUP($B74,RD_15[#All],MP$2,0)/MP$1</f>
        <v>4.1704723847580993</v>
      </c>
      <c r="MQ74" s="62">
        <f>VLOOKUP($B74,RD_15[#All],MQ$2,0)/MQ$1</f>
        <v>4.1952605217911341</v>
      </c>
      <c r="MR74" s="62">
        <f>VLOOKUP($B74,RD_15[#All],MR$2,0)/MR$1</f>
        <v>4.2184346265978911</v>
      </c>
      <c r="MS74" s="62">
        <f>VLOOKUP($B74,RD_15[#All],MS$2,0)/MS$1</f>
        <v>4.2755102040816331</v>
      </c>
      <c r="MT74" s="62">
        <f>VLOOKUP($B74,RD_15[#All],MT$2,0)/MT$1</f>
        <v>4.2254174397031541</v>
      </c>
      <c r="MU74" s="62">
        <f>VLOOKUP($B74,RD_15[#All],MU$2,0)/MU$1</f>
        <v>4.265156612095387</v>
      </c>
      <c r="MV74" s="62">
        <f>VLOOKUP($B74,RD_15[#All],MV$2,0)/MV$1</f>
        <v>4.163336663336664</v>
      </c>
      <c r="MW74" s="62">
        <f>VLOOKUP($B74,RD_15[#All],MW$2,0)/MW$1</f>
        <v>4.2268445839874413</v>
      </c>
      <c r="MX74" s="62">
        <f>VLOOKUP($B74,RD_15[#All],MX$2,0)/MX$1</f>
        <v>4.2397398519847496</v>
      </c>
      <c r="MY74" s="62">
        <f>VLOOKUP($B74,RD_15[#All],MY$2,0)/MY$1</f>
        <v>4.221350078492935</v>
      </c>
      <c r="MZ74" s="62">
        <f>VLOOKUP($B74,RD_15[#All],MZ$2,0)/MZ$1</f>
        <v>4.2778649921507066</v>
      </c>
      <c r="NA74" s="62">
        <f>VLOOKUP($B74,RD_15[#All],NA$2,0)/NA$1</f>
        <v>4.2914979757085021</v>
      </c>
      <c r="NB74" s="62">
        <f>VLOOKUP($B74,RD_15[#All],NB$2,0)/NB$1</f>
        <v>4.1671899529042387</v>
      </c>
      <c r="NC74" s="62">
        <f>VLOOKUP($B74,RD_15[#All],NC$2,0)/NC$1</f>
        <v>4.2735478806907379</v>
      </c>
      <c r="ND74" s="62">
        <f>VLOOKUP($B74,RD_15[#All],ND$2,0)/ND$1</f>
        <v>4.2335164835164836</v>
      </c>
      <c r="NE74" s="62">
        <f>IFERROR(AVERAGEIF(Inv_SY_B20[[#This Row],[BLK1_INV1]:[BLK12_INV31]],"&gt;"&amp;0.1,Inv_SY_B20[[#This Row],[BLK1_INV1]:[BLK12_INV31]]),"")</f>
        <v>4.1722972858778524</v>
      </c>
    </row>
    <row r="75" spans="2:369" x14ac:dyDescent="0.35">
      <c r="B75" s="86">
        <f t="shared" si="9"/>
        <v>45816</v>
      </c>
      <c r="C75" s="62">
        <f>VLOOKUP($B75,RD_15[#All],C$2,0)/C$1</f>
        <v>4.7049441786283888</v>
      </c>
      <c r="D75" s="62">
        <f>VLOOKUP($B75,RD_15[#All],D$2,0)/D$1</f>
        <v>4.601275917065391</v>
      </c>
      <c r="E75" s="62">
        <f>VLOOKUP($B75,RD_15[#All],E$2,0)/E$1</f>
        <v>4.75</v>
      </c>
      <c r="F75" s="62">
        <f>VLOOKUP($B75,RD_15[#All],F$2,0)/F$1</f>
        <v>4.7234848484848486</v>
      </c>
      <c r="G75" s="62">
        <f>VLOOKUP($B75,RD_15[#All],G$2,0)/G$1</f>
        <v>4.7310606060606064</v>
      </c>
      <c r="H75" s="62">
        <f>VLOOKUP($B75,RD_15[#All],H$2,0)/H$1</f>
        <v>4.621867881548976</v>
      </c>
      <c r="I75" s="62">
        <f>VLOOKUP($B75,RD_15[#All],I$2,0)/I$1</f>
        <v>4.8737566947207354</v>
      </c>
      <c r="J75" s="62">
        <f>VLOOKUP($B75,RD_15[#All],J$2,0)/J$1</f>
        <v>4.6575757575757573</v>
      </c>
      <c r="K75" s="62">
        <f>VLOOKUP($B75,RD_15[#All],K$2,0)/K$1</f>
        <v>4.7803030303030303</v>
      </c>
      <c r="L75" s="62">
        <f>VLOOKUP($B75,RD_15[#All],L$2,0)/L$1</f>
        <v>4.7833333333333332</v>
      </c>
      <c r="M75" s="62">
        <f>VLOOKUP($B75,RD_15[#All],M$2,0)/M$1</f>
        <v>4.8303030303030301</v>
      </c>
      <c r="N75" s="62">
        <f>VLOOKUP($B75,RD_15[#All],N$2,0)/N$1</f>
        <v>4.7946969696969699</v>
      </c>
      <c r="O75" s="62">
        <f>VLOOKUP($B75,RD_15[#All],O$2,0)/O$1</f>
        <v>4.7643939393939396</v>
      </c>
      <c r="P75" s="62">
        <f>VLOOKUP($B75,RD_15[#All],P$2,0)/P$1</f>
        <v>4.7757575757575754</v>
      </c>
      <c r="Q75" s="62">
        <f>VLOOKUP($B75,RD_15[#All],Q$2,0)/Q$1</f>
        <v>4.7992424242424239</v>
      </c>
      <c r="R75" s="62">
        <f>VLOOKUP($B75,RD_15[#All],R$2,0)/R$1</f>
        <v>4.7939393939393939</v>
      </c>
      <c r="S75" s="62">
        <f>VLOOKUP($B75,RD_15[#All],S$2,0)/S$1</f>
        <v>4.7791068580542255</v>
      </c>
      <c r="T75" s="62">
        <f>VLOOKUP($B75,RD_15[#All],T$2,0)/T$1</f>
        <v>4.8014354066985643</v>
      </c>
      <c r="U75" s="62">
        <f>VLOOKUP($B75,RD_15[#All],U$2,0)/U$1</f>
        <v>4.8090909090909086</v>
      </c>
      <c r="V75" s="62">
        <f>VLOOKUP($B75,RD_15[#All],V$2,0)/V$1</f>
        <v>4.8484848484848486</v>
      </c>
      <c r="W75" s="62">
        <f>VLOOKUP($B75,RD_15[#All],W$2,0)/W$1</f>
        <v>5.000757575757576</v>
      </c>
      <c r="X75" s="62">
        <f>VLOOKUP($B75,RD_15[#All],X$2,0)/X$1</f>
        <v>4.9303030303030297</v>
      </c>
      <c r="Y75" s="62">
        <f>VLOOKUP($B75,RD_15[#All],Y$2,0)/Y$1</f>
        <v>4.9757575757575756</v>
      </c>
      <c r="Z75" s="62">
        <f>VLOOKUP($B75,RD_15[#All],Z$2,0)/Z$1</f>
        <v>4.9348484848484846</v>
      </c>
      <c r="AA75" s="62">
        <f>VLOOKUP($B75,RD_15[#All],AA$2,0)/AA$1</f>
        <v>4.95</v>
      </c>
      <c r="AB75" s="62">
        <f>VLOOKUP($B75,RD_15[#All],AB$2,0)/AB$1</f>
        <v>4.9621212121212119</v>
      </c>
      <c r="AC75" s="62">
        <f>VLOOKUP($B75,RD_15[#All],AC$2,0)/AC$1</f>
        <v>4.959848484848485</v>
      </c>
      <c r="AD75" s="62">
        <f>VLOOKUP($B75,RD_15[#All],AD$2,0)/AD$1</f>
        <v>4.9053030303030303</v>
      </c>
      <c r="AE75" s="62">
        <f>VLOOKUP($B75,RD_15[#All],AE$2,0)/AE$1</f>
        <v>4.9984848484848481</v>
      </c>
      <c r="AF75" s="62">
        <f>VLOOKUP($B75,RD_15[#All],AF$2,0)/AF$1</f>
        <v>4.9833333333333334</v>
      </c>
      <c r="AG75" s="62">
        <f>VLOOKUP($B75,RD_15[#All],AG$2,0)/AG$1</f>
        <v>4.9454545454545453</v>
      </c>
      <c r="AH75" s="62">
        <f>VLOOKUP($B75,RD_15[#All],AH$2,0)/AH$1</f>
        <v>4.9530303030303031</v>
      </c>
      <c r="AI75" s="62">
        <f>VLOOKUP($B75,RD_15[#All],AI$2,0)/AI$1</f>
        <v>4.6803030303030297</v>
      </c>
      <c r="AJ75" s="62">
        <f>VLOOKUP($B75,RD_15[#All],AJ$2,0)/AJ$1</f>
        <v>4.6634768740031891</v>
      </c>
      <c r="AK75" s="62">
        <f>VLOOKUP($B75,RD_15[#All],AK$2,0)/AK$1</f>
        <v>4.7065390749601281</v>
      </c>
      <c r="AL75" s="62">
        <f>VLOOKUP($B75,RD_15[#All],AL$2,0)/AL$1</f>
        <v>4.708931419457735</v>
      </c>
      <c r="AM75" s="62">
        <f>VLOOKUP($B75,RD_15[#All],AM$2,0)/AM$1</f>
        <v>4.7926634768740026</v>
      </c>
      <c r="AN75" s="62">
        <f>VLOOKUP($B75,RD_15[#All],AN$2,0)/AN$1</f>
        <v>4.7854864433811803</v>
      </c>
      <c r="AO75" s="62">
        <f>VLOOKUP($B75,RD_15[#All],AO$2,0)/AO$1</f>
        <v>4.7189393939393938</v>
      </c>
      <c r="AP75" s="62">
        <f>VLOOKUP($B75,RD_15[#All],AP$2,0)/AP$1</f>
        <v>4.7456140350877192</v>
      </c>
      <c r="AQ75" s="62">
        <f>VLOOKUP($B75,RD_15[#All],AQ$2,0)/AQ$1</f>
        <v>4.6772727272727268</v>
      </c>
      <c r="AR75" s="62">
        <f>VLOOKUP($B75,RD_15[#All],AR$2,0)/AR$1</f>
        <v>4.7624821683309566</v>
      </c>
      <c r="AS75" s="62">
        <f>VLOOKUP($B75,RD_15[#All],AS$2,0)/AS$1</f>
        <v>4.869625520110958</v>
      </c>
      <c r="AT75" s="62">
        <f>VLOOKUP($B75,RD_15[#All],AT$2,0)/AT$1</f>
        <v>4.8238304093567246</v>
      </c>
      <c r="AU75" s="62">
        <f>VLOOKUP($B75,RD_15[#All],AU$2,0)/AU$1</f>
        <v>4.8245614035087714</v>
      </c>
      <c r="AV75" s="62">
        <f>VLOOKUP($B75,RD_15[#All],AV$2,0)/AV$1</f>
        <v>4.9290882778581775</v>
      </c>
      <c r="AW75" s="62">
        <f>VLOOKUP($B75,RD_15[#All],AW$2,0)/AW$1</f>
        <v>4.9229222520107241</v>
      </c>
      <c r="AX75" s="62">
        <f>VLOOKUP($B75,RD_15[#All],AX$2,0)/AX$1</f>
        <v>4.8756720430107521</v>
      </c>
      <c r="AY75" s="62">
        <f>VLOOKUP($B75,RD_15[#All],AY$2,0)/AY$1</f>
        <v>4.7750611246943766</v>
      </c>
      <c r="AZ75" s="62">
        <f>VLOOKUP($B75,RD_15[#All],AZ$2,0)/AZ$1</f>
        <v>4.8548499651081647</v>
      </c>
      <c r="BA75" s="62">
        <f>VLOOKUP($B75,RD_15[#All],BA$2,0)/BA$1</f>
        <v>4.8526392961876832</v>
      </c>
      <c r="BB75" s="62">
        <f>VLOOKUP($B75,RD_15[#All],BB$2,0)/BB$1</f>
        <v>4.7548948513415521</v>
      </c>
      <c r="BC75" s="62">
        <f>VLOOKUP($B75,RD_15[#All],BC$2,0)/BC$1</f>
        <v>4.7200577200577207</v>
      </c>
      <c r="BD75" s="62">
        <f>VLOOKUP($B75,RD_15[#All],BD$2,0)/BD$1</f>
        <v>4.7046238785369221</v>
      </c>
      <c r="BE75" s="62">
        <f>VLOOKUP($B75,RD_15[#All],BE$2,0)/BE$1</f>
        <v>4.6512430939226519</v>
      </c>
      <c r="BF75" s="62">
        <f>VLOOKUP($B75,RD_15[#All],BF$2,0)/BF$1</f>
        <v>4.7179846046186142</v>
      </c>
      <c r="BG75" s="62">
        <f>VLOOKUP($B75,RD_15[#All],BG$2,0)/BG$1</f>
        <v>4.6881720430107521</v>
      </c>
      <c r="BH75" s="62">
        <f>VLOOKUP($B75,RD_15[#All],BH$2,0)/BH$1</f>
        <v>4.5238429172510521</v>
      </c>
      <c r="BI75" s="62">
        <f>VLOOKUP($B75,RD_15[#All],BI$2,0)/BI$1</f>
        <v>4.5423322683706076</v>
      </c>
      <c r="BJ75" s="62">
        <f>VLOOKUP($B75,RD_15[#All],BJ$2,0)/BJ$1</f>
        <v>4.515994436717663</v>
      </c>
      <c r="BK75" s="62">
        <f>VLOOKUP($B75,RD_15[#All],BK$2,0)/BK$1</f>
        <v>4.7681818181818176</v>
      </c>
      <c r="BL75" s="62">
        <f>VLOOKUP($B75,RD_15[#All],BL$2,0)/BL$1</f>
        <v>4.6823248407643314</v>
      </c>
      <c r="BM75" s="62">
        <f>VLOOKUP($B75,RD_15[#All],BM$2,0)/BM$1</f>
        <v>4.7008797653958947</v>
      </c>
      <c r="BN75" s="62">
        <f>VLOOKUP($B75,RD_15[#All],BN$2,0)/BN$1</f>
        <v>5.1711525189786052</v>
      </c>
      <c r="BO75" s="62">
        <f>VLOOKUP($B75,RD_15[#All],BO$2,0)/BO$1</f>
        <v>5.0931677018633534</v>
      </c>
      <c r="BP75" s="62">
        <f>VLOOKUP($B75,RD_15[#All],BP$2,0)/BP$1</f>
        <v>5.0920733817930079</v>
      </c>
      <c r="BQ75" s="62">
        <f>VLOOKUP($B75,RD_15[#All],BQ$2,0)/BQ$1</f>
        <v>5.1149068322981366</v>
      </c>
      <c r="BR75" s="62">
        <f>VLOOKUP($B75,RD_15[#All],BR$2,0)/BR$1</f>
        <v>5.1086956521739131</v>
      </c>
      <c r="BS75" s="62">
        <f>VLOOKUP($B75,RD_15[#All],BS$2,0)/BS$1</f>
        <v>5.0758596855019871</v>
      </c>
      <c r="BT75" s="62">
        <f>VLOOKUP($B75,RD_15[#All],BT$2,0)/BT$1</f>
        <v>5.0483091787439616</v>
      </c>
      <c r="BU75" s="62">
        <f>VLOOKUP($B75,RD_15[#All],BU$2,0)/BU$1</f>
        <v>5.1663216011042099</v>
      </c>
      <c r="BV75" s="62">
        <f>VLOOKUP($B75,RD_15[#All],BV$2,0)/BV$1</f>
        <v>5.1356107660455486</v>
      </c>
      <c r="BW75" s="62">
        <f>VLOOKUP($B75,RD_15[#All],BW$2,0)/BW$1</f>
        <v>5.0462387853692201</v>
      </c>
      <c r="BX75" s="62">
        <f>VLOOKUP($B75,RD_15[#All],BX$2,0)/BX$1</f>
        <v>4.9647017909928701</v>
      </c>
      <c r="BY75" s="62">
        <f>VLOOKUP($B75,RD_15[#All],BY$2,0)/BY$1</f>
        <v>5.045548654244306</v>
      </c>
      <c r="BZ75" s="62">
        <f>VLOOKUP($B75,RD_15[#All],BZ$2,0)/BZ$1</f>
        <v>5.1078643578643588</v>
      </c>
      <c r="CA75" s="62">
        <f>VLOOKUP($B75,RD_15[#All],CA$2,0)/CA$1</f>
        <v>5.0346320346320343</v>
      </c>
      <c r="CB75" s="62">
        <f>VLOOKUP($B75,RD_15[#All],CB$2,0)/CB$1</f>
        <v>5.1815044858523116</v>
      </c>
      <c r="CC75" s="62">
        <f>VLOOKUP($B75,RD_15[#All],CC$2,0)/CC$1</f>
        <v>5.1925465838509313</v>
      </c>
      <c r="CD75" s="62">
        <f>VLOOKUP($B75,RD_15[#All],CD$2,0)/CD$1</f>
        <v>5.1949620427881298</v>
      </c>
      <c r="CE75" s="62">
        <f>VLOOKUP($B75,RD_15[#All],CE$2,0)/CE$1</f>
        <v>5.0766045548654244</v>
      </c>
      <c r="CF75" s="62">
        <f>VLOOKUP($B75,RD_15[#All],CF$2,0)/CF$1</f>
        <v>5.1772486772486772</v>
      </c>
      <c r="CG75" s="62">
        <f>VLOOKUP($B75,RD_15[#All],CG$2,0)/CG$1</f>
        <v>5.2563837129054516</v>
      </c>
      <c r="CH75" s="62">
        <f>VLOOKUP($B75,RD_15[#All],CH$2,0)/CH$1</f>
        <v>5.2175324675324672</v>
      </c>
      <c r="CI75" s="62">
        <f>VLOOKUP($B75,RD_15[#All],CI$2,0)/CI$1</f>
        <v>5.187715665976536</v>
      </c>
      <c r="CJ75" s="62">
        <f>VLOOKUP($B75,RD_15[#All],CJ$2,0)/CJ$1</f>
        <v>5.2095959595959593</v>
      </c>
      <c r="CK75" s="62">
        <f>VLOOKUP($B75,RD_15[#All],CK$2,0)/CK$1</f>
        <v>5.1569264069264076</v>
      </c>
      <c r="CL75" s="62">
        <f>VLOOKUP($B75,RD_15[#All],CL$2,0)/CL$1</f>
        <v>5.0717124589597367</v>
      </c>
      <c r="CM75" s="62">
        <f>VLOOKUP($B75,RD_15[#All],CM$2,0)/CM$1</f>
        <v>5.1318150448585227</v>
      </c>
      <c r="CN75" s="62">
        <f>VLOOKUP($B75,RD_15[#All],CN$2,0)/CN$1</f>
        <v>5.141476880607315</v>
      </c>
      <c r="CO75" s="62">
        <f>VLOOKUP($B75,RD_15[#All],CO$2,0)/CO$1</f>
        <v>5.1542443064182191</v>
      </c>
      <c r="CP75" s="62">
        <f>VLOOKUP($B75,RD_15[#All],CP$2,0)/CP$1</f>
        <v>4.8930296756383713</v>
      </c>
      <c r="CQ75" s="62">
        <f>VLOOKUP($B75,RD_15[#All],CQ$2,0)/CQ$1</f>
        <v>4.9748102139406489</v>
      </c>
      <c r="CR75" s="62">
        <f>VLOOKUP($B75,RD_15[#All],CR$2,0)/CR$1</f>
        <v>4.9903381642512077</v>
      </c>
      <c r="CS75" s="62">
        <f>VLOOKUP($B75,RD_15[#All],CS$2,0)/CS$1</f>
        <v>5.0576259489302968</v>
      </c>
      <c r="CT75" s="62">
        <f>VLOOKUP($B75,RD_15[#All],CT$2,0)/CT$1</f>
        <v>5.0527950310559007</v>
      </c>
      <c r="CU75" s="62">
        <f>VLOOKUP($B75,RD_15[#All],CU$2,0)/CU$1</f>
        <v>4.9428571428571431</v>
      </c>
      <c r="CV75" s="62">
        <f>VLOOKUP($B75,RD_15[#All],CV$2,0)/CV$1</f>
        <v>5.0427881297446513</v>
      </c>
      <c r="CW75" s="62">
        <f>VLOOKUP($B75,RD_15[#All],CW$2,0)/CW$1</f>
        <v>5.06280193236715</v>
      </c>
      <c r="CX75" s="62">
        <f>VLOOKUP($B75,RD_15[#All],CX$2,0)/CX$1</f>
        <v>5.0634920634920633</v>
      </c>
      <c r="CY75" s="62">
        <f>VLOOKUP($B75,RD_15[#All],CY$2,0)/CY$1</f>
        <v>5.0422077922077921</v>
      </c>
      <c r="CZ75" s="62">
        <f>VLOOKUP($B75,RD_15[#All],CZ$2,0)/CZ$1</f>
        <v>5.1055900621118004</v>
      </c>
      <c r="DA75" s="62">
        <f>VLOOKUP($B75,RD_15[#All],DA$2,0)/DA$1</f>
        <v>4.9759057028947824</v>
      </c>
      <c r="DB75" s="62">
        <f>VLOOKUP($B75,RD_15[#All],DB$2,0)/DB$1</f>
        <v>5.103864734299516</v>
      </c>
      <c r="DC75" s="62">
        <f>VLOOKUP($B75,RD_15[#All],DC$2,0)/DC$1</f>
        <v>5.228778467908902</v>
      </c>
      <c r="DD75" s="62">
        <f>VLOOKUP($B75,RD_15[#All],DD$2,0)/DD$1</f>
        <v>5.078674948240165</v>
      </c>
      <c r="DE75" s="62">
        <f>VLOOKUP($B75,RD_15[#All],DE$2,0)/DE$1</f>
        <v>5.1797791580400272</v>
      </c>
      <c r="DF75" s="62">
        <f>VLOOKUP($B75,RD_15[#All],DF$2,0)/DF$1</f>
        <v>5.0810904071773635</v>
      </c>
      <c r="DG75" s="62">
        <f>VLOOKUP($B75,RD_15[#All],DG$2,0)/DG$1</f>
        <v>5.116977225672878</v>
      </c>
      <c r="DH75" s="62">
        <f>VLOOKUP($B75,RD_15[#All],DH$2,0)/DH$1</f>
        <v>5.2160110420979979</v>
      </c>
      <c r="DI75" s="62">
        <f>VLOOKUP($B75,RD_15[#All],DI$2,0)/DI$1</f>
        <v>5.1942719116632157</v>
      </c>
      <c r="DJ75" s="62">
        <f>VLOOKUP($B75,RD_15[#All],DJ$2,0)/DJ$1</f>
        <v>5.1787439613526569</v>
      </c>
      <c r="DK75" s="62">
        <f>VLOOKUP($B75,RD_15[#All],DK$2,0)/DK$1</f>
        <v>5.2044595616024178</v>
      </c>
      <c r="DL75" s="62">
        <f>VLOOKUP($B75,RD_15[#All],DL$2,0)/DL$1</f>
        <v>5.075396825396826</v>
      </c>
      <c r="DM75" s="62">
        <f>VLOOKUP($B75,RD_15[#All],DM$2,0)/DM$1</f>
        <v>5.120772946859903</v>
      </c>
      <c r="DN75" s="62">
        <f>VLOOKUP($B75,RD_15[#All],DN$2,0)/DN$1</f>
        <v>5.1304347826086953</v>
      </c>
      <c r="DO75" s="62">
        <f>VLOOKUP($B75,RD_15[#All],DO$2,0)/DO$1</f>
        <v>5.1473429951690823</v>
      </c>
      <c r="DP75" s="62">
        <f>VLOOKUP($B75,RD_15[#All],DP$2,0)/DP$1</f>
        <v>5.1787439613526569</v>
      </c>
      <c r="DQ75" s="62">
        <f>VLOOKUP($B75,RD_15[#All],DQ$2,0)/DQ$1</f>
        <v>5.2556935817805375</v>
      </c>
      <c r="DR75" s="62">
        <f>VLOOKUP($B75,RD_15[#All],DR$2,0)/DR$1</f>
        <v>5.20807453416149</v>
      </c>
      <c r="DS75" s="62">
        <f>VLOOKUP($B75,RD_15[#All],DS$2,0)/DS$1</f>
        <v>5.0703933747412009</v>
      </c>
      <c r="DT75" s="62">
        <f>VLOOKUP($B75,RD_15[#All],DT$2,0)/DT$1</f>
        <v>5.1104209799861975</v>
      </c>
      <c r="DU75" s="62">
        <f>VLOOKUP($B75,RD_15[#All],DU$2,0)/DU$1</f>
        <v>5.0786435786435788</v>
      </c>
      <c r="DV75" s="62">
        <f>VLOOKUP($B75,RD_15[#All],DV$2,0)/DV$1</f>
        <v>5.1652236652236656</v>
      </c>
      <c r="DW75" s="62">
        <f>VLOOKUP($B75,RD_15[#All],DW$2,0)/DW$1</f>
        <v>5.1614906832298137</v>
      </c>
      <c r="DX75" s="62">
        <f>VLOOKUP($B75,RD_15[#All],DX$2,0)/DX$1</f>
        <v>5.1614906832298137</v>
      </c>
      <c r="DY75" s="62">
        <f>VLOOKUP($B75,RD_15[#All],DY$2,0)/DY$1</f>
        <v>5.0524499654934436</v>
      </c>
      <c r="DZ75" s="62">
        <f>VLOOKUP($B75,RD_15[#All],DZ$2,0)/DZ$1</f>
        <v>5.1801242236024843</v>
      </c>
      <c r="EA75" s="62">
        <f>VLOOKUP($B75,RD_15[#All],EA$2,0)/EA$1</f>
        <v>5.0565907522429265</v>
      </c>
      <c r="EB75" s="62">
        <f>VLOOKUP($B75,RD_15[#All],EB$2,0)/EB$1</f>
        <v>5.1152518978605936</v>
      </c>
      <c r="EC75" s="62">
        <f>VLOOKUP($B75,RD_15[#All],EC$2,0)/EC$1</f>
        <v>5.0721187025534853</v>
      </c>
      <c r="ED75" s="62">
        <f>VLOOKUP($B75,RD_15[#All],ED$2,0)/ED$1</f>
        <v>5.0962732919254661</v>
      </c>
      <c r="EE75" s="62">
        <f>VLOOKUP($B75,RD_15[#All],EE$2,0)/EE$1</f>
        <v>5.087301587301587</v>
      </c>
      <c r="EF75" s="62">
        <f>VLOOKUP($B75,RD_15[#All],EF$2,0)/EF$1</f>
        <v>5.1518288474810214</v>
      </c>
      <c r="EG75" s="62">
        <f>VLOOKUP($B75,RD_15[#All],EG$2,0)/EG$1</f>
        <v>5.0638371290545203</v>
      </c>
      <c r="EH75" s="62">
        <f>VLOOKUP($B75,RD_15[#All],EH$2,0)/EH$1</f>
        <v>5.1273291925465836</v>
      </c>
      <c r="EI75" s="62">
        <f>VLOOKUP($B75,RD_15[#All],EI$2,0)/EI$1</f>
        <v>5.1132756132756141</v>
      </c>
      <c r="EJ75" s="62">
        <f>VLOOKUP($B75,RD_15[#All],EJ$2,0)/EJ$1</f>
        <v>4.9713595583160801</v>
      </c>
      <c r="EK75" s="62">
        <f>VLOOKUP($B75,RD_15[#All],EK$2,0)/EK$1</f>
        <v>4.8552380952380956</v>
      </c>
      <c r="EL75" s="62">
        <f>VLOOKUP($B75,RD_15[#All],EL$2,0)/EL$1</f>
        <v>4.8868184955141478</v>
      </c>
      <c r="EM75" s="62">
        <f>VLOOKUP($B75,RD_15[#All],EM$2,0)/EM$1</f>
        <v>4.9037267080745339</v>
      </c>
      <c r="EN75" s="62">
        <f>VLOOKUP($B75,RD_15[#All],EN$2,0)/EN$1</f>
        <v>4.9116632160110418</v>
      </c>
      <c r="EO75" s="62">
        <f>VLOOKUP($B75,RD_15[#All],EO$2,0)/EO$1</f>
        <v>4.9734299516908207</v>
      </c>
      <c r="EP75" s="62">
        <f>VLOOKUP($B75,RD_15[#All],EP$2,0)/EP$1</f>
        <v>5.0238095238095237</v>
      </c>
      <c r="EQ75" s="62">
        <f>VLOOKUP($B75,RD_15[#All],EQ$2,0)/EQ$1</f>
        <v>5.004140786749482</v>
      </c>
      <c r="ER75" s="62">
        <f>VLOOKUP($B75,RD_15[#All],ER$2,0)/ER$1</f>
        <v>5.0396825396825395</v>
      </c>
      <c r="ES75" s="62">
        <f>VLOOKUP($B75,RD_15[#All],ES$2,0)/ES$1</f>
        <v>5.0427881297446513</v>
      </c>
      <c r="ET75" s="62">
        <f>VLOOKUP($B75,RD_15[#All],ET$2,0)/ET$1</f>
        <v>5.1017316017316023</v>
      </c>
      <c r="EU75" s="62">
        <f>VLOOKUP($B75,RD_15[#All],EU$2,0)/EU$1</f>
        <v>5.1402116402116409</v>
      </c>
      <c r="EV75" s="62">
        <f>VLOOKUP($B75,RD_15[#All],EV$2,0)/EV$1</f>
        <v>5.0158730158730167</v>
      </c>
      <c r="EW75" s="62">
        <f>VLOOKUP($B75,RD_15[#All],EW$2,0)/EW$1</f>
        <v>5.1206349206349211</v>
      </c>
      <c r="EX75" s="62">
        <f>VLOOKUP($B75,RD_15[#All],EX$2,0)/EX$1</f>
        <v>5.0731538992408556</v>
      </c>
      <c r="EY75" s="62">
        <f>VLOOKUP($B75,RD_15[#All],EY$2,0)/EY$1</f>
        <v>5.2203325774754337</v>
      </c>
      <c r="EZ75" s="62">
        <f>VLOOKUP($B75,RD_15[#All],EZ$2,0)/EZ$1</f>
        <v>5.0300207039337472</v>
      </c>
      <c r="FA75" s="62">
        <f>VLOOKUP($B75,RD_15[#All],FA$2,0)/FA$1</f>
        <v>5.0914423740510699</v>
      </c>
      <c r="FB75" s="62">
        <f>VLOOKUP($B75,RD_15[#All],FB$2,0)/FB$1</f>
        <v>5.0341614906832302</v>
      </c>
      <c r="FC75" s="62">
        <f>VLOOKUP($B75,RD_15[#All],FC$2,0)/FC$1</f>
        <v>5.1521739130434776</v>
      </c>
      <c r="FD75" s="62">
        <f>VLOOKUP($B75,RD_15[#All],FD$2,0)/FD$1</f>
        <v>4.9258109040717732</v>
      </c>
      <c r="FE75" s="62">
        <f>VLOOKUP($B75,RD_15[#All],FE$2,0)/FE$1</f>
        <v>5.0852311939268464</v>
      </c>
      <c r="FF75" s="62">
        <f>VLOOKUP($B75,RD_15[#All],FF$2,0)/FF$1</f>
        <v>4.9924085576259483</v>
      </c>
      <c r="FG75" s="202">
        <f>VLOOKUP($B75,RD_15[#All],FG$2,0)/FG$1</f>
        <v>5.0452035886818489</v>
      </c>
      <c r="FH75" s="62">
        <f>VLOOKUP($B75,RD_15[#All],FH$2,0)/FH$1</f>
        <v>5.0731538992408556</v>
      </c>
      <c r="FI75" s="62">
        <f>VLOOKUP($B75,RD_15[#All],FI$2,0)/FI$1</f>
        <v>4.9689440993788816</v>
      </c>
      <c r="FJ75" s="62">
        <f>VLOOKUP($B75,RD_15[#All],FJ$2,0)/FJ$1</f>
        <v>5.0628306878306883</v>
      </c>
      <c r="FK75" s="62">
        <f>VLOOKUP($B75,RD_15[#All],FK$2,0)/FK$1</f>
        <v>5.1300897170462392</v>
      </c>
      <c r="FL75" s="62">
        <f>VLOOKUP($B75,RD_15[#All],FL$2,0)/FL$1</f>
        <v>5.0606060606060606</v>
      </c>
      <c r="FM75" s="62">
        <f>VLOOKUP($B75,RD_15[#All],FM$2,0)/FM$1</f>
        <v>4.8083900226757361</v>
      </c>
      <c r="FN75" s="62">
        <f>VLOOKUP($B75,RD_15[#All],FN$2,0)/FN$1</f>
        <v>4.814814814814814</v>
      </c>
      <c r="FO75" s="62">
        <f>VLOOKUP($B75,RD_15[#All],FO$2,0)/FO$1</f>
        <v>4.833333333333333</v>
      </c>
      <c r="FP75" s="62">
        <f>VLOOKUP($B75,RD_15[#All],FP$2,0)/FP$1</f>
        <v>4.8359788359788354</v>
      </c>
      <c r="FQ75" s="62">
        <f>VLOOKUP($B75,RD_15[#All],FQ$2,0)/FQ$1</f>
        <v>4.8374905517762654</v>
      </c>
      <c r="FR75" s="62">
        <f>VLOOKUP($B75,RD_15[#All],FR$2,0)/FR$1</f>
        <v>4.8571428571428568</v>
      </c>
      <c r="FS75" s="62">
        <f>VLOOKUP($B75,RD_15[#All],FS$2,0)/FS$1</f>
        <v>4.8877551020408161</v>
      </c>
      <c r="FT75" s="62">
        <f>VLOOKUP($B75,RD_15[#All],FT$2,0)/FT$1</f>
        <v>4.9516250944822371</v>
      </c>
      <c r="FU75" s="62">
        <f>VLOOKUP($B75,RD_15[#All],FU$2,0)/FU$1</f>
        <v>4.961073318216175</v>
      </c>
      <c r="FV75" s="62">
        <f>VLOOKUP($B75,RD_15[#All],FV$2,0)/FV$1</f>
        <v>4.9402872260015114</v>
      </c>
      <c r="FW75" s="62">
        <f>VLOOKUP($B75,RD_15[#All],FW$2,0)/FW$1</f>
        <v>4.8378684807256231</v>
      </c>
      <c r="FX75" s="62">
        <f>VLOOKUP($B75,RD_15[#All],FX$2,0)/FX$1</f>
        <v>4.8688586545729393</v>
      </c>
      <c r="FY75" s="62">
        <f>VLOOKUP($B75,RD_15[#All],FY$2,0)/FY$1</f>
        <v>4.9440665154950869</v>
      </c>
      <c r="FZ75" s="62">
        <f>VLOOKUP($B75,RD_15[#All],FZ$2,0)/FZ$1</f>
        <v>4.8634920634920631</v>
      </c>
      <c r="GA75" s="62">
        <f>VLOOKUP($B75,RD_15[#All],GA$2,0)/GA$1</f>
        <v>4.9479717813051147</v>
      </c>
      <c r="GB75" s="62">
        <f>VLOOKUP($B75,RD_15[#All],GB$2,0)/GB$1</f>
        <v>4.8257575757575761</v>
      </c>
      <c r="GC75" s="62">
        <f>VLOOKUP($B75,RD_15[#All],GC$2,0)/GC$1</f>
        <v>4.9693877551020407</v>
      </c>
      <c r="GD75" s="62">
        <f>VLOOKUP($B75,RD_15[#All],GD$2,0)/GD$1</f>
        <v>4.9361300075585781</v>
      </c>
      <c r="GE75" s="62">
        <f>VLOOKUP($B75,RD_15[#All],GE$2,0)/GE$1</f>
        <v>4.995464852607709</v>
      </c>
      <c r="GF75" s="62">
        <f>VLOOKUP($B75,RD_15[#All],GF$2,0)/GF$1</f>
        <v>4.9879062736205588</v>
      </c>
      <c r="GG75" s="62">
        <f>VLOOKUP($B75,RD_15[#All],GG$2,0)/GG$1</f>
        <v>4.9361300075585781</v>
      </c>
      <c r="GH75" s="62">
        <f>VLOOKUP($B75,RD_15[#All],GH$2,0)/GH$1</f>
        <v>5.0151171579743004</v>
      </c>
      <c r="GI75" s="62">
        <f>VLOOKUP($B75,RD_15[#All],GI$2,0)/GI$1</f>
        <v>4.9055177626606197</v>
      </c>
      <c r="GJ75" s="62">
        <f>VLOOKUP($B75,RD_15[#All],GJ$2,0)/GJ$1</f>
        <v>5.0215419501133782</v>
      </c>
      <c r="GK75" s="62">
        <f>VLOOKUP($B75,RD_15[#All],GK$2,0)/GK$1</f>
        <v>4.8843537414965983</v>
      </c>
      <c r="GL75" s="62">
        <f>VLOOKUP($B75,RD_15[#All],GL$2,0)/GL$1</f>
        <v>5.0457294028722588</v>
      </c>
      <c r="GM75" s="62">
        <f>VLOOKUP($B75,RD_15[#All],GM$2,0)/GM$1</f>
        <v>4.9988662131519268</v>
      </c>
      <c r="GN75" s="62">
        <f>VLOOKUP($B75,RD_15[#All],GN$2,0)/GN$1</f>
        <v>4.8299319727891152</v>
      </c>
      <c r="GO75" s="62">
        <f>VLOOKUP($B75,RD_15[#All],GO$2,0)/GO$1</f>
        <v>5.0170634920634916</v>
      </c>
      <c r="GP75" s="62">
        <f>VLOOKUP($B75,RD_15[#All],GP$2,0)/GP$1</f>
        <v>5.0170634920634916</v>
      </c>
      <c r="GQ75" s="62">
        <f>VLOOKUP($B75,RD_15[#All],GQ$2,0)/GQ$1</f>
        <v>5.0178571428571432</v>
      </c>
      <c r="GR75" s="62">
        <f>VLOOKUP($B75,RD_15[#All],GR$2,0)/GR$1</f>
        <v>4.8706572930175422</v>
      </c>
      <c r="GS75" s="62">
        <f>VLOOKUP($B75,RD_15[#All],GS$2,0)/GS$1</f>
        <v>4.9874118831822756</v>
      </c>
      <c r="GT75" s="62">
        <f>VLOOKUP($B75,RD_15[#All],GT$2,0)/GT$1</f>
        <v>4.8567503924646775</v>
      </c>
      <c r="GU75" s="62">
        <f>VLOOKUP($B75,RD_15[#All],GU$2,0)/GU$1</f>
        <v>4.8527703764432601</v>
      </c>
      <c r="GV75" s="62">
        <f>VLOOKUP($B75,RD_15[#All],GV$2,0)/GV$1</f>
        <v>4.893181352808682</v>
      </c>
      <c r="GW75" s="62">
        <f>VLOOKUP($B75,RD_15[#All],GW$2,0)/GW$1</f>
        <v>4.9631669535283995</v>
      </c>
      <c r="GX75" s="62">
        <f>VLOOKUP($B75,RD_15[#All],GX$2,0)/GX$1</f>
        <v>4.8338566195709056</v>
      </c>
      <c r="GY75" s="62">
        <f>VLOOKUP($B75,RD_15[#All],GY$2,0)/GY$1</f>
        <v>4.8880622483106952</v>
      </c>
      <c r="GZ75" s="62">
        <f>VLOOKUP($B75,RD_15[#All],GZ$2,0)/GZ$1</f>
        <v>4.9130298273155413</v>
      </c>
      <c r="HA75" s="62">
        <f>VLOOKUP($B75,RD_15[#All],HA$2,0)/HA$1</f>
        <v>4.8539348849907862</v>
      </c>
      <c r="HB75" s="62">
        <f>VLOOKUP($B75,RD_15[#All],HB$2,0)/HB$1</f>
        <v>4.8362351933780507</v>
      </c>
      <c r="HC75" s="62">
        <f>VLOOKUP($B75,RD_15[#All],HC$2,0)/HC$1</f>
        <v>4.8119737405451701</v>
      </c>
      <c r="HD75" s="62">
        <f>VLOOKUP($B75,RD_15[#All],HD$2,0)/HD$1</f>
        <v>4.8246991104133956</v>
      </c>
      <c r="HE75" s="62">
        <f>VLOOKUP($B75,RD_15[#All],HE$2,0)/HE$1</f>
        <v>4.8488157804927994</v>
      </c>
      <c r="HF75" s="62">
        <f>VLOOKUP($B75,RD_15[#All],HF$2,0)/HF$1</f>
        <v>5.0405395709263114</v>
      </c>
      <c r="HG75" s="62">
        <f>VLOOKUP($B75,RD_15[#All],HG$2,0)/HG$1</f>
        <v>4.8011512297226586</v>
      </c>
      <c r="HH75" s="62">
        <f>VLOOKUP($B75,RD_15[#All],HH$2,0)/HH$1</f>
        <v>4.9572213500784921</v>
      </c>
      <c r="HI75" s="62">
        <f>VLOOKUP($B75,RD_15[#All],HI$2,0)/HI$1</f>
        <v>5.0565149136577707</v>
      </c>
      <c r="HJ75" s="62">
        <f>VLOOKUP($B75,RD_15[#All],HJ$2,0)/HJ$1</f>
        <v>5.019305019305019</v>
      </c>
      <c r="HK75" s="62">
        <f>VLOOKUP($B75,RD_15[#All],HK$2,0)/HK$1</f>
        <v>5.0004131207138727</v>
      </c>
      <c r="HL75" s="62">
        <f>VLOOKUP($B75,RD_15[#All],HL$2,0)/HL$1</f>
        <v>4.9454910169195871</v>
      </c>
      <c r="HM75" s="62">
        <f>VLOOKUP($B75,RD_15[#All],HM$2,0)/HM$1</f>
        <v>4.7903584510727368</v>
      </c>
      <c r="HN75" s="62">
        <f>VLOOKUP($B75,RD_15[#All],HN$2,0)/HN$1</f>
        <v>4.8077934025496116</v>
      </c>
      <c r="HO75" s="62">
        <f>VLOOKUP($B75,RD_15[#All],HO$2,0)/HO$1</f>
        <v>4.9172033118675245</v>
      </c>
      <c r="HP75" s="62">
        <f>VLOOKUP($B75,RD_15[#All],HP$2,0)/HP$1</f>
        <v>4.8179850452577719</v>
      </c>
      <c r="HQ75" s="62">
        <f>VLOOKUP($B75,RD_15[#All],HQ$2,0)/HQ$1</f>
        <v>4.7918030640303781</v>
      </c>
      <c r="HR75" s="62">
        <f>VLOOKUP($B75,RD_15[#All],HR$2,0)/HR$1</f>
        <v>4.7874852420306961</v>
      </c>
      <c r="HS75" s="62">
        <f>VLOOKUP($B75,RD_15[#All],HS$2,0)/HS$1</f>
        <v>4.7965257531584067</v>
      </c>
      <c r="HT75" s="62">
        <f>VLOOKUP($B75,RD_15[#All],HT$2,0)/HT$1</f>
        <v>4.8062132865015439</v>
      </c>
      <c r="HU75" s="62">
        <f>VLOOKUP($B75,RD_15[#All],HU$2,0)/HU$1</f>
        <v>5.063151134579706</v>
      </c>
      <c r="HV75" s="62">
        <f>VLOOKUP($B75,RD_15[#All],HV$2,0)/HV$1</f>
        <v>5.041743970315399</v>
      </c>
      <c r="HW75" s="62">
        <f>VLOOKUP($B75,RD_15[#All],HW$2,0)/HW$1</f>
        <v>5.1165620094191526</v>
      </c>
      <c r="HX75" s="62">
        <f>VLOOKUP($B75,RD_15[#All],HX$2,0)/HX$1</f>
        <v>5.1314756671899531</v>
      </c>
      <c r="HY75" s="62">
        <f>VLOOKUP($B75,RD_15[#All],HY$2,0)/HY$1</f>
        <v>5.1204866562009421</v>
      </c>
      <c r="HZ75" s="62">
        <f>VLOOKUP($B75,RD_15[#All],HZ$2,0)/HZ$1</f>
        <v>5.0811093668236529</v>
      </c>
      <c r="IA75" s="62">
        <f>VLOOKUP($B75,RD_15[#All],IA$2,0)/IA$1</f>
        <v>5.1675824175824179</v>
      </c>
      <c r="IB75" s="62">
        <f>VLOOKUP($B75,RD_15[#All],IB$2,0)/IB$1</f>
        <v>5.0508335202212749</v>
      </c>
      <c r="IC75" s="62">
        <f>VLOOKUP($B75,RD_15[#All],IC$2,0)/IC$1</f>
        <v>5.1675824175824179</v>
      </c>
      <c r="ID75" s="62">
        <f>VLOOKUP($B75,RD_15[#All],ID$2,0)/ID$1</f>
        <v>5.0934065934065931</v>
      </c>
      <c r="IE75" s="62">
        <f>VLOOKUP($B75,RD_15[#All],IE$2,0)/IE$1</f>
        <v>5.1047880690737832</v>
      </c>
      <c r="IF75" s="62">
        <f>VLOOKUP($B75,RD_15[#All],IF$2,0)/IF$1</f>
        <v>5.1271585557299844</v>
      </c>
      <c r="IG75" s="62">
        <f>VLOOKUP($B75,RD_15[#All],IG$2,0)/IG$1</f>
        <v>5.0280331912984968</v>
      </c>
      <c r="IH75" s="62">
        <f>VLOOKUP($B75,RD_15[#All],IH$2,0)/IH$1</f>
        <v>5.0093443970994986</v>
      </c>
      <c r="II75" s="62">
        <f>VLOOKUP($B75,RD_15[#All],II$2,0)/II$1</f>
        <v>4.9409434103311654</v>
      </c>
      <c r="IJ75" s="62">
        <f>VLOOKUP($B75,RD_15[#All],IJ$2,0)/IJ$1</f>
        <v>4.9824325334529416</v>
      </c>
      <c r="IK75" s="62">
        <f>VLOOKUP($B75,RD_15[#All],IK$2,0)/IK$1</f>
        <v>5.1703296703296706</v>
      </c>
      <c r="IL75" s="62">
        <f>VLOOKUP($B75,RD_15[#All],IL$2,0)/IL$1</f>
        <v>5.21193092621664</v>
      </c>
      <c r="IM75" s="62">
        <f>VLOOKUP($B75,RD_15[#All],IM$2,0)/IM$1</f>
        <v>4.9638932496075352</v>
      </c>
      <c r="IN75" s="62">
        <f>VLOOKUP($B75,RD_15[#All],IN$2,0)/IN$1</f>
        <v>5</v>
      </c>
      <c r="IO75" s="62">
        <f>VLOOKUP($B75,RD_15[#All],IO$2,0)/IO$1</f>
        <v>5.0729984301412863</v>
      </c>
      <c r="IP75" s="62">
        <f>VLOOKUP($B75,RD_15[#All],IP$2,0)/IP$1</f>
        <v>4.9895342752485607</v>
      </c>
      <c r="IQ75" s="62">
        <f>VLOOKUP($B75,RD_15[#All],IQ$2,0)/IQ$1</f>
        <v>5.0368916797488223</v>
      </c>
      <c r="IR75" s="62">
        <f>VLOOKUP($B75,RD_15[#All],IR$2,0)/IR$1</f>
        <v>4.9910293787844804</v>
      </c>
      <c r="IS75" s="62">
        <f>VLOOKUP($B75,RD_15[#All],IS$2,0)/IS$1</f>
        <v>5.0403677954698356</v>
      </c>
      <c r="IT75" s="62">
        <f>VLOOKUP($B75,RD_15[#All],IT$2,0)/IT$1</f>
        <v>4.9159004261045078</v>
      </c>
      <c r="IU75" s="62">
        <f>VLOOKUP($B75,RD_15[#All],IU$2,0)/IU$1</f>
        <v>4.9543993421544439</v>
      </c>
      <c r="IV75" s="62">
        <f>VLOOKUP($B75,RD_15[#All],IV$2,0)/IV$1</f>
        <v>4.9458024968229051</v>
      </c>
      <c r="IW75" s="62">
        <f>VLOOKUP($B75,RD_15[#All],IW$2,0)/IW$1</f>
        <v>4.9835538611048813</v>
      </c>
      <c r="IX75" s="62">
        <f>VLOOKUP($B75,RD_15[#All],IX$2,0)/IX$1</f>
        <v>4.9641175151379224</v>
      </c>
      <c r="IY75" s="62">
        <f>VLOOKUP($B75,RD_15[#All],IY$2,0)/IY$1</f>
        <v>4.8340435075128951</v>
      </c>
      <c r="IZ75" s="62">
        <f>VLOOKUP($B75,RD_15[#All],IZ$2,0)/IZ$1</f>
        <v>5.2665191950906243</v>
      </c>
      <c r="JA75" s="62">
        <f>VLOOKUP($B75,RD_15[#All],JA$2,0)/JA$1</f>
        <v>5.1475006828735319</v>
      </c>
      <c r="JB75" s="62">
        <f>VLOOKUP($B75,RD_15[#All],JB$2,0)/JB$1</f>
        <v>5.239232816872569</v>
      </c>
      <c r="JC75" s="62">
        <f>VLOOKUP($B75,RD_15[#All],JC$2,0)/JC$1</f>
        <v>5.2069927069927067</v>
      </c>
      <c r="JD75" s="62">
        <f>VLOOKUP($B75,RD_15[#All],JD$2,0)/JD$1</f>
        <v>5.1130155695165254</v>
      </c>
      <c r="JE75" s="62">
        <f>VLOOKUP($B75,RD_15[#All],JE$2,0)/JE$1</f>
        <v>5.1978676085818947</v>
      </c>
      <c r="JF75" s="62">
        <f>VLOOKUP($B75,RD_15[#All],JF$2,0)/JF$1</f>
        <v>5.1096363698559841</v>
      </c>
      <c r="JG75" s="62">
        <f>VLOOKUP($B75,RD_15[#All],JG$2,0)/JG$1</f>
        <v>5.1971142339385228</v>
      </c>
      <c r="JH75" s="62">
        <f>VLOOKUP($B75,RD_15[#All],JH$2,0)/JH$1</f>
        <v>5.2137148565719995</v>
      </c>
      <c r="JI75" s="62">
        <f>VLOOKUP($B75,RD_15[#All],JI$2,0)/JI$1</f>
        <v>5.1938434236570892</v>
      </c>
      <c r="JJ75" s="62">
        <f>VLOOKUP($B75,RD_15[#All],JJ$2,0)/JJ$1</f>
        <v>5.1464063886424141</v>
      </c>
      <c r="JK75" s="62">
        <f>VLOOKUP($B75,RD_15[#All],JK$2,0)/JK$1</f>
        <v>5.1541315827030116</v>
      </c>
      <c r="JL75" s="62">
        <f>VLOOKUP($B75,RD_15[#All],JL$2,0)/JL$1</f>
        <v>5.1089810924369754</v>
      </c>
      <c r="JM75" s="62">
        <f>VLOOKUP($B75,RD_15[#All],JM$2,0)/JM$1</f>
        <v>4.988869975121121</v>
      </c>
      <c r="JN75" s="62">
        <f>VLOOKUP($B75,RD_15[#All],JN$2,0)/JN$1</f>
        <v>5.0771715721464465</v>
      </c>
      <c r="JO75" s="62">
        <f>VLOOKUP($B75,RD_15[#All],JO$2,0)/JO$1</f>
        <v>4.9757758282047924</v>
      </c>
      <c r="JP75" s="62">
        <f>VLOOKUP($B75,RD_15[#All],JP$2,0)/JP$1</f>
        <v>5.0493851386708535</v>
      </c>
      <c r="JQ75" s="62">
        <f>VLOOKUP($B75,RD_15[#All],JQ$2,0)/JQ$1</f>
        <v>5.1216640502354789</v>
      </c>
      <c r="JR75" s="62">
        <f>VLOOKUP($B75,RD_15[#All],JR$2,0)/JR$1</f>
        <v>5.1194836909122623</v>
      </c>
      <c r="JS75" s="62">
        <f>VLOOKUP($B75,RD_15[#All],JS$2,0)/JS$1</f>
        <v>5.0450481195822814</v>
      </c>
      <c r="JT75" s="62">
        <f>VLOOKUP($B75,RD_15[#All],JT$2,0)/JT$1</f>
        <v>5.1408741634305546</v>
      </c>
      <c r="JU75" s="62">
        <f>VLOOKUP($B75,RD_15[#All],JU$2,0)/JU$1</f>
        <v>5.0988297416868846</v>
      </c>
      <c r="JV75" s="62">
        <f>VLOOKUP($B75,RD_15[#All],JV$2,0)/JV$1</f>
        <v>5.1934996220710508</v>
      </c>
      <c r="JW75" s="62">
        <f>VLOOKUP($B75,RD_15[#All],JW$2,0)/JW$1</f>
        <v>5.1643990929705215</v>
      </c>
      <c r="JX75" s="62">
        <f>VLOOKUP($B75,RD_15[#All],JX$2,0)/JX$1</f>
        <v>5.1500377928949357</v>
      </c>
      <c r="JY75" s="62">
        <f>VLOOKUP($B75,RD_15[#All],JY$2,0)/JY$1</f>
        <v>5.1712018140589562</v>
      </c>
      <c r="JZ75" s="62">
        <f>VLOOKUP($B75,RD_15[#All],JZ$2,0)/JZ$1</f>
        <v>4.9754346182917608</v>
      </c>
      <c r="KA75" s="62">
        <f>VLOOKUP($B75,RD_15[#All],KA$2,0)/KA$1</f>
        <v>5.0963718820861672</v>
      </c>
      <c r="KB75" s="62">
        <f>VLOOKUP($B75,RD_15[#All],KB$2,0)/KB$1</f>
        <v>5.1734693877551017</v>
      </c>
      <c r="KC75" s="62">
        <f>VLOOKUP($B75,RD_15[#All],KC$2,0)/KC$1</f>
        <v>5.0933484504913071</v>
      </c>
      <c r="KD75" s="62">
        <f>VLOOKUP($B75,RD_15[#All],KD$2,0)/KD$1</f>
        <v>5.0283446712018138</v>
      </c>
      <c r="KE75" s="62">
        <f>VLOOKUP($B75,RD_15[#All],KE$2,0)/KE$1</f>
        <v>5.1976568405139831</v>
      </c>
      <c r="KF75" s="62">
        <f>VLOOKUP($B75,RD_15[#All],KF$2,0)/KF$1</f>
        <v>4.8926846100759143</v>
      </c>
      <c r="KG75" s="62">
        <f>VLOOKUP($B75,RD_15[#All],KG$2,0)/KG$1</f>
        <v>5.1507936507936503</v>
      </c>
      <c r="KH75" s="62">
        <f>VLOOKUP($B75,RD_15[#All],KH$2,0)/KH$1</f>
        <v>5.1987906273620554</v>
      </c>
      <c r="KI75" s="62">
        <f>VLOOKUP($B75,RD_15[#All],KI$2,0)/KI$1</f>
        <v>5.2111111111111112</v>
      </c>
      <c r="KJ75" s="62">
        <f>VLOOKUP($B75,RD_15[#All],KJ$2,0)/KJ$1</f>
        <v>5.1452380952380947</v>
      </c>
      <c r="KK75" s="62">
        <f>VLOOKUP($B75,RD_15[#All],KK$2,0)/KK$1</f>
        <v>5.1182539682539678</v>
      </c>
      <c r="KL75" s="62">
        <f>VLOOKUP($B75,RD_15[#All],KL$2,0)/KL$1</f>
        <v>5.1560121765601217</v>
      </c>
      <c r="KM75" s="62">
        <f>VLOOKUP($B75,RD_15[#All],KM$2,0)/KM$1</f>
        <v>5.1369863013698627</v>
      </c>
      <c r="KN75" s="62">
        <f>VLOOKUP($B75,RD_15[#All],KN$2,0)/KN$1</f>
        <v>5.1293136139552518</v>
      </c>
      <c r="KO75" s="62">
        <f>VLOOKUP($B75,RD_15[#All],KO$2,0)/KO$1</f>
        <v>5.1425862722791047</v>
      </c>
      <c r="KP75" s="62">
        <f>VLOOKUP($B75,RD_15[#All],KP$2,0)/KP$1</f>
        <v>5.1001137656427762</v>
      </c>
      <c r="KQ75" s="62">
        <f>VLOOKUP($B75,RD_15[#All],KQ$2,0)/KQ$1</f>
        <v>4.962616822429907</v>
      </c>
      <c r="KR75" s="62">
        <f>VLOOKUP($B75,RD_15[#All],KR$2,0)/KR$1</f>
        <v>5.0967007963594995</v>
      </c>
      <c r="KS75" s="62">
        <f>VLOOKUP($B75,RD_15[#All],KS$2,0)/KS$1</f>
        <v>5.0849450132726588</v>
      </c>
      <c r="KT75" s="62">
        <f>VLOOKUP($B75,RD_15[#All],KT$2,0)/KT$1</f>
        <v>5.1486537732271529</v>
      </c>
      <c r="KU75" s="62">
        <f>VLOOKUP($B75,RD_15[#All],KU$2,0)/KU$1</f>
        <v>5.1133864239666291</v>
      </c>
      <c r="KV75" s="62">
        <f>VLOOKUP($B75,RD_15[#All],KV$2,0)/KV$1</f>
        <v>5.1530398322851152</v>
      </c>
      <c r="KW75" s="62">
        <f>VLOOKUP($B75,RD_15[#All],KW$2,0)/KW$1</f>
        <v>5.1422070534698525</v>
      </c>
      <c r="KX75" s="62">
        <f>VLOOKUP($B75,RD_15[#All],KX$2,0)/KX$1</f>
        <v>5.1942554799697653</v>
      </c>
      <c r="KY75" s="62">
        <f>VLOOKUP($B75,RD_15[#All],KY$2,0)/KY$1</f>
        <v>5.1888888888888882</v>
      </c>
      <c r="KZ75" s="62">
        <f>VLOOKUP($B75,RD_15[#All],KZ$2,0)/KZ$1</f>
        <v>5.1281746031746032</v>
      </c>
      <c r="LA75" s="62">
        <f>VLOOKUP($B75,RD_15[#All],LA$2,0)/LA$1</f>
        <v>5.1675824175824179</v>
      </c>
      <c r="LB75" s="62">
        <f>VLOOKUP($B75,RD_15[#All],LB$2,0)/LB$1</f>
        <v>5.0443655723158827</v>
      </c>
      <c r="LC75" s="62">
        <f>VLOOKUP($B75,RD_15[#All],LC$2,0)/LC$1</f>
        <v>5.2579365079365079</v>
      </c>
      <c r="LD75" s="62">
        <f>VLOOKUP($B75,RD_15[#All],LD$2,0)/LD$1</f>
        <v>5.2029603050011213</v>
      </c>
      <c r="LE75" s="62">
        <f>VLOOKUP($B75,RD_15[#All],LE$2,0)/LE$1</f>
        <v>5.1592285265754647</v>
      </c>
      <c r="LF75" s="62">
        <f>VLOOKUP($B75,RD_15[#All],LF$2,0)/LF$1</f>
        <v>5.1412872841444264</v>
      </c>
      <c r="LG75" s="62">
        <f>VLOOKUP($B75,RD_15[#All],LG$2,0)/LG$1</f>
        <v>5.1896825396825399</v>
      </c>
      <c r="LH75" s="62">
        <f>VLOOKUP($B75,RD_15[#All],LH$2,0)/LH$1</f>
        <v>5.0731223663554488</v>
      </c>
      <c r="LI75" s="62">
        <f>VLOOKUP($B75,RD_15[#All],LI$2,0)/LI$1</f>
        <v>5.0878373327352913</v>
      </c>
      <c r="LJ75" s="62">
        <f>VLOOKUP($B75,RD_15[#All],LJ$2,0)/LJ$1</f>
        <v>5.1084629656058231</v>
      </c>
      <c r="LK75" s="62">
        <f>VLOOKUP($B75,RD_15[#All],LK$2,0)/LK$1</f>
        <v>5.1648351648351642</v>
      </c>
      <c r="LL75" s="62">
        <f>VLOOKUP($B75,RD_15[#All],LL$2,0)/LL$1</f>
        <v>5.1966248037676603</v>
      </c>
      <c r="LM75" s="62">
        <f>VLOOKUP($B75,RD_15[#All],LM$2,0)/LM$1</f>
        <v>5.2306197204156391</v>
      </c>
      <c r="LN75" s="62">
        <f>VLOOKUP($B75,RD_15[#All],LN$2,0)/LN$1</f>
        <v>5.1782910966584437</v>
      </c>
      <c r="LO75" s="62">
        <f>VLOOKUP($B75,RD_15[#All],LO$2,0)/LO$1</f>
        <v>5.1453988188682063</v>
      </c>
      <c r="LP75" s="62">
        <f>VLOOKUP($B75,RD_15[#All],LP$2,0)/LP$1</f>
        <v>5.1353068700007478</v>
      </c>
      <c r="LQ75" s="62">
        <f>VLOOKUP($B75,RD_15[#All],LQ$2,0)/LQ$1</f>
        <v>5.1405397323764666</v>
      </c>
      <c r="LR75" s="62">
        <f>VLOOKUP($B75,RD_15[#All],LR$2,0)/LR$1</f>
        <v>5.1491365777080054</v>
      </c>
      <c r="LS75" s="62">
        <f>VLOOKUP($B75,RD_15[#All],LS$2,0)/LS$1</f>
        <v>5.2077889537172926</v>
      </c>
      <c r="LT75" s="62">
        <f>VLOOKUP($B75,RD_15[#All],LT$2,0)/LT$1</f>
        <v>5.1479591836734695</v>
      </c>
      <c r="LU75" s="62">
        <f>VLOOKUP($B75,RD_15[#All],LU$2,0)/LU$1</f>
        <v>5.2036891679748827</v>
      </c>
      <c r="LV75" s="62">
        <f>VLOOKUP($B75,RD_15[#All],LV$2,0)/LV$1</f>
        <v>5.2091836734693873</v>
      </c>
      <c r="LW75" s="62">
        <f>VLOOKUP($B75,RD_15[#All],LW$2,0)/LW$1</f>
        <v>5.264128728414442</v>
      </c>
      <c r="LX75" s="62">
        <f>VLOOKUP($B75,RD_15[#All],LX$2,0)/LX$1</f>
        <v>5.2747252747252746</v>
      </c>
      <c r="LY75" s="62">
        <f>VLOOKUP($B75,RD_15[#All],LY$2,0)/LY$1</f>
        <v>5.2523547880690735</v>
      </c>
      <c r="LZ75" s="62">
        <f>VLOOKUP($B75,RD_15[#All],LZ$2,0)/LZ$1</f>
        <v>5.0941915227629515</v>
      </c>
      <c r="MA75" s="62">
        <f>VLOOKUP($B75,RD_15[#All],MA$2,0)/MA$1</f>
        <v>5.2205277715481797</v>
      </c>
      <c r="MB75" s="62">
        <f>VLOOKUP($B75,RD_15[#All],MB$2,0)/MB$1</f>
        <v>5.2100620467967405</v>
      </c>
      <c r="MC75" s="62">
        <f>VLOOKUP($B75,RD_15[#All],MC$2,0)/MC$1</f>
        <v>5.0459744337295351</v>
      </c>
      <c r="MD75" s="62">
        <f>VLOOKUP($B75,RD_15[#All],MD$2,0)/MD$1</f>
        <v>5.2014652014652007</v>
      </c>
      <c r="ME75" s="62">
        <f>VLOOKUP($B75,RD_15[#All],ME$2,0)/ME$1</f>
        <v>5.2123047021006199</v>
      </c>
      <c r="MF75" s="62">
        <f>VLOOKUP($B75,RD_15[#All],MF$2,0)/MF$1</f>
        <v>5.2175375644763395</v>
      </c>
      <c r="MG75" s="62">
        <f>VLOOKUP($B75,RD_15[#All],MG$2,0)/MG$1</f>
        <v>5.2324885998355386</v>
      </c>
      <c r="MH75" s="62">
        <f>VLOOKUP($B75,RD_15[#All],MH$2,0)/MH$1</f>
        <v>5.2750990506092545</v>
      </c>
      <c r="MI75" s="62">
        <f>VLOOKUP($B75,RD_15[#All],MI$2,0)/MI$1</f>
        <v>5.1708155789788446</v>
      </c>
      <c r="MJ75" s="62">
        <f>VLOOKUP($B75,RD_15[#All],MJ$2,0)/MJ$1</f>
        <v>5.2394034536891674</v>
      </c>
      <c r="MK75" s="62">
        <f>VLOOKUP($B75,RD_15[#All],MK$2,0)/MK$1</f>
        <v>5.2394034536891674</v>
      </c>
      <c r="ML75" s="62">
        <f>VLOOKUP($B75,RD_15[#All],ML$2,0)/ML$1</f>
        <v>5.2425805487029971</v>
      </c>
      <c r="MM75" s="62">
        <f>VLOOKUP($B75,RD_15[#All],MM$2,0)/MM$1</f>
        <v>5.2123440469305136</v>
      </c>
      <c r="MN75" s="62">
        <f>VLOOKUP($B75,RD_15[#All],MN$2,0)/MN$1</f>
        <v>5.2394034536891674</v>
      </c>
      <c r="MO75" s="62">
        <f>VLOOKUP($B75,RD_15[#All],MO$2,0)/MO$1</f>
        <v>5.28806907378336</v>
      </c>
      <c r="MP75" s="62">
        <f>VLOOKUP($B75,RD_15[#All],MP$2,0)/MP$1</f>
        <v>5.1841016126730421</v>
      </c>
      <c r="MQ75" s="62">
        <f>VLOOKUP($B75,RD_15[#All],MQ$2,0)/MQ$1</f>
        <v>5.1790386484264026</v>
      </c>
      <c r="MR75" s="62">
        <f>VLOOKUP($B75,RD_15[#All],MR$2,0)/MR$1</f>
        <v>5.2145473574044994</v>
      </c>
      <c r="MS75" s="62">
        <f>VLOOKUP($B75,RD_15[#All],MS$2,0)/MS$1</f>
        <v>5.2794348508634226</v>
      </c>
      <c r="MT75" s="62">
        <f>VLOOKUP($B75,RD_15[#All],MT$2,0)/MT$1</f>
        <v>5.2194234337091485</v>
      </c>
      <c r="MU75" s="62">
        <f>VLOOKUP($B75,RD_15[#All],MU$2,0)/MU$1</f>
        <v>5.2653808776257751</v>
      </c>
      <c r="MV75" s="62">
        <f>VLOOKUP($B75,RD_15[#All],MV$2,0)/MV$1</f>
        <v>5.1726844583987441</v>
      </c>
      <c r="MW75" s="62">
        <f>VLOOKUP($B75,RD_15[#All],MW$2,0)/MW$1</f>
        <v>5.1836734693877551</v>
      </c>
      <c r="MX75" s="62">
        <f>VLOOKUP($B75,RD_15[#All],MX$2,0)/MX$1</f>
        <v>5.2377214622112573</v>
      </c>
      <c r="MY75" s="62">
        <f>VLOOKUP($B75,RD_15[#All],MY$2,0)/MY$1</f>
        <v>5.1997645211930932</v>
      </c>
      <c r="MZ75" s="62">
        <f>VLOOKUP($B75,RD_15[#All],MZ$2,0)/MZ$1</f>
        <v>5.2201726844583982</v>
      </c>
      <c r="NA75" s="62">
        <f>VLOOKUP($B75,RD_15[#All],NA$2,0)/NA$1</f>
        <v>5.2548954804593899</v>
      </c>
      <c r="NB75" s="62">
        <f>VLOOKUP($B75,RD_15[#All],NB$2,0)/NB$1</f>
        <v>5.2684458398744116</v>
      </c>
      <c r="NC75" s="62">
        <f>VLOOKUP($B75,RD_15[#All],NC$2,0)/NC$1</f>
        <v>5.2884615384615383</v>
      </c>
      <c r="ND75" s="62">
        <f>VLOOKUP($B75,RD_15[#All],ND$2,0)/ND$1</f>
        <v>5.2527472527472527</v>
      </c>
      <c r="NE75" s="62">
        <f>IFERROR(AVERAGEIF(Inv_SY_B20[[#This Row],[BLK1_INV1]:[BLK12_INV31]],"&gt;"&amp;0.1,Inv_SY_B20[[#This Row],[BLK1_INV1]:[BLK12_INV31]]),"")</f>
        <v>5.025232076199222</v>
      </c>
    </row>
    <row r="76" spans="2:369" x14ac:dyDescent="0.35">
      <c r="B76" s="86">
        <f t="shared" si="9"/>
        <v>45817</v>
      </c>
      <c r="C76" s="62">
        <f>VLOOKUP($B76,RD_15[#All],C$2,0)/C$1</f>
        <v>4.4760765550239228</v>
      </c>
      <c r="D76" s="62">
        <f>VLOOKUP($B76,RD_15[#All],D$2,0)/D$1</f>
        <v>4.369218500797448</v>
      </c>
      <c r="E76" s="62">
        <f>VLOOKUP($B76,RD_15[#All],E$2,0)/E$1</f>
        <v>4.5075757575757578</v>
      </c>
      <c r="F76" s="62">
        <f>VLOOKUP($B76,RD_15[#All],F$2,0)/F$1</f>
        <v>4.4878787878787874</v>
      </c>
      <c r="G76" s="62">
        <f>VLOOKUP($B76,RD_15[#All],G$2,0)/G$1</f>
        <v>4.4886363636363633</v>
      </c>
      <c r="H76" s="62">
        <f>VLOOKUP($B76,RD_15[#All],H$2,0)/H$1</f>
        <v>4.3750949126803347</v>
      </c>
      <c r="I76" s="62">
        <f>VLOOKUP($B76,RD_15[#All],I$2,0)/I$1</f>
        <v>4.5929609793420045</v>
      </c>
      <c r="J76" s="62">
        <f>VLOOKUP($B76,RD_15[#All],J$2,0)/J$1</f>
        <v>4.3954545454545455</v>
      </c>
      <c r="K76" s="62">
        <f>VLOOKUP($B76,RD_15[#All],K$2,0)/K$1</f>
        <v>4.5151515151515156</v>
      </c>
      <c r="L76" s="62">
        <f>VLOOKUP($B76,RD_15[#All],L$2,0)/L$1</f>
        <v>4.5560606060606057</v>
      </c>
      <c r="M76" s="62">
        <f>VLOOKUP($B76,RD_15[#All],M$2,0)/M$1</f>
        <v>4.5340909090909092</v>
      </c>
      <c r="N76" s="62">
        <f>VLOOKUP($B76,RD_15[#All],N$2,0)/N$1</f>
        <v>4.5030303030303029</v>
      </c>
      <c r="O76" s="62">
        <f>VLOOKUP($B76,RD_15[#All],O$2,0)/O$1</f>
        <v>4.5742424242424242</v>
      </c>
      <c r="P76" s="62">
        <f>VLOOKUP($B76,RD_15[#All],P$2,0)/P$1</f>
        <v>4.5583333333333336</v>
      </c>
      <c r="Q76" s="62">
        <f>VLOOKUP($B76,RD_15[#All],Q$2,0)/Q$1</f>
        <v>4.6098484848484844</v>
      </c>
      <c r="R76" s="62">
        <f>VLOOKUP($B76,RD_15[#All],R$2,0)/R$1</f>
        <v>4.6022727272727275</v>
      </c>
      <c r="S76" s="62">
        <f>VLOOKUP($B76,RD_15[#All],S$2,0)/S$1</f>
        <v>4.5191387559808618</v>
      </c>
      <c r="T76" s="62">
        <f>VLOOKUP($B76,RD_15[#All],T$2,0)/T$1</f>
        <v>4.5438596491228065</v>
      </c>
      <c r="U76" s="62">
        <f>VLOOKUP($B76,RD_15[#All],U$2,0)/U$1</f>
        <v>4.5159090909090907</v>
      </c>
      <c r="V76" s="62">
        <f>VLOOKUP($B76,RD_15[#All],V$2,0)/V$1</f>
        <v>4.5590909090909086</v>
      </c>
      <c r="W76" s="62">
        <f>VLOOKUP($B76,RD_15[#All],W$2,0)/W$1</f>
        <v>4.7219696969696967</v>
      </c>
      <c r="X76" s="62">
        <f>VLOOKUP($B76,RD_15[#All],X$2,0)/X$1</f>
        <v>4.6628787878787881</v>
      </c>
      <c r="Y76" s="62">
        <f>VLOOKUP($B76,RD_15[#All],Y$2,0)/Y$1</f>
        <v>4.7310606060606064</v>
      </c>
      <c r="Z76" s="62">
        <f>VLOOKUP($B76,RD_15[#All],Z$2,0)/Z$1</f>
        <v>4.7143939393939389</v>
      </c>
      <c r="AA76" s="62">
        <f>VLOOKUP($B76,RD_15[#All],AA$2,0)/AA$1</f>
        <v>4.7060606060606061</v>
      </c>
      <c r="AB76" s="62">
        <f>VLOOKUP($B76,RD_15[#All],AB$2,0)/AB$1</f>
        <v>4.7189393939393938</v>
      </c>
      <c r="AC76" s="62">
        <f>VLOOKUP($B76,RD_15[#All],AC$2,0)/AC$1</f>
        <v>4.7303030303030305</v>
      </c>
      <c r="AD76" s="62">
        <f>VLOOKUP($B76,RD_15[#All],AD$2,0)/AD$1</f>
        <v>4.6931818181818183</v>
      </c>
      <c r="AE76" s="62">
        <f>VLOOKUP($B76,RD_15[#All],AE$2,0)/AE$1</f>
        <v>4.7727272727272725</v>
      </c>
      <c r="AF76" s="62">
        <f>VLOOKUP($B76,RD_15[#All],AF$2,0)/AF$1</f>
        <v>4.7606060606060607</v>
      </c>
      <c r="AG76" s="62">
        <f>VLOOKUP($B76,RD_15[#All],AG$2,0)/AG$1</f>
        <v>4.7280303030303035</v>
      </c>
      <c r="AH76" s="62">
        <f>VLOOKUP($B76,RD_15[#All],AH$2,0)/AH$1</f>
        <v>4.7484848484848481</v>
      </c>
      <c r="AI76" s="62">
        <f>VLOOKUP($B76,RD_15[#All],AI$2,0)/AI$1</f>
        <v>4.4871212121212114</v>
      </c>
      <c r="AJ76" s="62">
        <f>VLOOKUP($B76,RD_15[#All],AJ$2,0)/AJ$1</f>
        <v>4.4505582137161088</v>
      </c>
      <c r="AK76" s="62">
        <f>VLOOKUP($B76,RD_15[#All],AK$2,0)/AK$1</f>
        <v>4.4952153110047846</v>
      </c>
      <c r="AL76" s="62">
        <f>VLOOKUP($B76,RD_15[#All],AL$2,0)/AL$1</f>
        <v>4.5191387559808618</v>
      </c>
      <c r="AM76" s="62">
        <f>VLOOKUP($B76,RD_15[#All],AM$2,0)/AM$1</f>
        <v>4.6172248803827749</v>
      </c>
      <c r="AN76" s="62">
        <f>VLOOKUP($B76,RD_15[#All],AN$2,0)/AN$1</f>
        <v>4.6020733652312602</v>
      </c>
      <c r="AO76" s="62">
        <f>VLOOKUP($B76,RD_15[#All],AO$2,0)/AO$1</f>
        <v>4.5469696969696969</v>
      </c>
      <c r="AP76" s="62">
        <f>VLOOKUP($B76,RD_15[#All],AP$2,0)/AP$1</f>
        <v>4.5661881977671452</v>
      </c>
      <c r="AQ76" s="62">
        <f>VLOOKUP($B76,RD_15[#All],AQ$2,0)/AQ$1</f>
        <v>4.4984848484848481</v>
      </c>
      <c r="AR76" s="62">
        <f>VLOOKUP($B76,RD_15[#All],AR$2,0)/AR$1</f>
        <v>4.5784593437945791</v>
      </c>
      <c r="AS76" s="62">
        <f>VLOOKUP($B76,RD_15[#All],AS$2,0)/AS$1</f>
        <v>4.6823855755894597</v>
      </c>
      <c r="AT76" s="62">
        <f>VLOOKUP($B76,RD_15[#All],AT$2,0)/AT$1</f>
        <v>4.6842105263157885</v>
      </c>
      <c r="AU76" s="62">
        <f>VLOOKUP($B76,RD_15[#All],AU$2,0)/AU$1</f>
        <v>4.6673976608187129</v>
      </c>
      <c r="AV76" s="62">
        <f>VLOOKUP($B76,RD_15[#All],AV$2,0)/AV$1</f>
        <v>4.7836468885672945</v>
      </c>
      <c r="AW76" s="62">
        <f>VLOOKUP($B76,RD_15[#All],AW$2,0)/AW$1</f>
        <v>4.75402144772118</v>
      </c>
      <c r="AX76" s="62">
        <f>VLOOKUP($B76,RD_15[#All],AX$2,0)/AX$1</f>
        <v>4.708333333333333</v>
      </c>
      <c r="AY76" s="62">
        <f>VLOOKUP($B76,RD_15[#All],AY$2,0)/AY$1</f>
        <v>4.6204156479217602</v>
      </c>
      <c r="AZ76" s="62">
        <f>VLOOKUP($B76,RD_15[#All],AZ$2,0)/AZ$1</f>
        <v>4.6971388695045357</v>
      </c>
      <c r="BA76" s="62">
        <f>VLOOKUP($B76,RD_15[#All],BA$2,0)/BA$1</f>
        <v>4.6840175953079175</v>
      </c>
      <c r="BB76" s="62">
        <f>VLOOKUP($B76,RD_15[#All],BB$2,0)/BB$1</f>
        <v>4.5786802030456846</v>
      </c>
      <c r="BC76" s="62">
        <f>VLOOKUP($B76,RD_15[#All],BC$2,0)/BC$1</f>
        <v>4.5367965367965368</v>
      </c>
      <c r="BD76" s="62">
        <f>VLOOKUP($B76,RD_15[#All],BD$2,0)/BD$1</f>
        <v>4.5555555555555554</v>
      </c>
      <c r="BE76" s="62">
        <f>VLOOKUP($B76,RD_15[#All],BE$2,0)/BE$1</f>
        <v>4.5151933701657452</v>
      </c>
      <c r="BF76" s="62">
        <f>VLOOKUP($B76,RD_15[#All],BF$2,0)/BF$1</f>
        <v>4.5528341497550731</v>
      </c>
      <c r="BG76" s="62">
        <f>VLOOKUP($B76,RD_15[#All],BG$2,0)/BG$1</f>
        <v>4.5147849462365581</v>
      </c>
      <c r="BH76" s="62">
        <f>VLOOKUP($B76,RD_15[#All],BH$2,0)/BH$1</f>
        <v>4.3618513323983175</v>
      </c>
      <c r="BI76" s="62">
        <f>VLOOKUP($B76,RD_15[#All],BI$2,0)/BI$1</f>
        <v>4.3658146964856233</v>
      </c>
      <c r="BJ76" s="62">
        <f>VLOOKUP($B76,RD_15[#All],BJ$2,0)/BJ$1</f>
        <v>4.3595271210013902</v>
      </c>
      <c r="BK76" s="62">
        <f>VLOOKUP($B76,RD_15[#All],BK$2,0)/BK$1</f>
        <v>4.5757575757575761</v>
      </c>
      <c r="BL76" s="62">
        <f>VLOOKUP($B76,RD_15[#All],BL$2,0)/BL$1</f>
        <v>4.5143312101910826</v>
      </c>
      <c r="BM76" s="62">
        <f>VLOOKUP($B76,RD_15[#All],BM$2,0)/BM$1</f>
        <v>4.5417888563049855</v>
      </c>
      <c r="BN76" s="62">
        <f>VLOOKUP($B76,RD_15[#All],BN$2,0)/BN$1</f>
        <v>4.8975155279503104</v>
      </c>
      <c r="BO76" s="62">
        <f>VLOOKUP($B76,RD_15[#All],BO$2,0)/BO$1</f>
        <v>4.8216011042097993</v>
      </c>
      <c r="BP76" s="62">
        <f>VLOOKUP($B76,RD_15[#All],BP$2,0)/BP$1</f>
        <v>4.8161993769470408</v>
      </c>
      <c r="BQ76" s="62">
        <f>VLOOKUP($B76,RD_15[#All],BQ$2,0)/BQ$1</f>
        <v>4.8474810213940644</v>
      </c>
      <c r="BR76" s="62">
        <f>VLOOKUP($B76,RD_15[#All],BR$2,0)/BR$1</f>
        <v>4.8574879227053138</v>
      </c>
      <c r="BS76" s="62">
        <f>VLOOKUP($B76,RD_15[#All],BS$2,0)/BS$1</f>
        <v>4.8398133748055985</v>
      </c>
      <c r="BT76" s="62">
        <f>VLOOKUP($B76,RD_15[#All],BT$2,0)/BT$1</f>
        <v>4.783298826777088</v>
      </c>
      <c r="BU76" s="62">
        <f>VLOOKUP($B76,RD_15[#All],BU$2,0)/BU$1</f>
        <v>4.8861283643892337</v>
      </c>
      <c r="BV76" s="62">
        <f>VLOOKUP($B76,RD_15[#All],BV$2,0)/BV$1</f>
        <v>4.8643892339544514</v>
      </c>
      <c r="BW76" s="62">
        <f>VLOOKUP($B76,RD_15[#All],BW$2,0)/BW$1</f>
        <v>4.7919254658385091</v>
      </c>
      <c r="BX76" s="62">
        <f>VLOOKUP($B76,RD_15[#All],BX$2,0)/BX$1</f>
        <v>4.7177882107459563</v>
      </c>
      <c r="BY76" s="62">
        <f>VLOOKUP($B76,RD_15[#All],BY$2,0)/BY$1</f>
        <v>4.7977915804002764</v>
      </c>
      <c r="BZ76" s="62">
        <f>VLOOKUP($B76,RD_15[#All],BZ$2,0)/BZ$1</f>
        <v>4.8596681096681094</v>
      </c>
      <c r="CA76" s="62">
        <f>VLOOKUP($B76,RD_15[#All],CA$2,0)/CA$1</f>
        <v>4.7983405483405486</v>
      </c>
      <c r="CB76" s="62">
        <f>VLOOKUP($B76,RD_15[#All],CB$2,0)/CB$1</f>
        <v>4.945824706694272</v>
      </c>
      <c r="CC76" s="62">
        <f>VLOOKUP($B76,RD_15[#All],CC$2,0)/CC$1</f>
        <v>4.9613526570048307</v>
      </c>
      <c r="CD76" s="62">
        <f>VLOOKUP($B76,RD_15[#All],CD$2,0)/CD$1</f>
        <v>4.9551414768806072</v>
      </c>
      <c r="CE76" s="62">
        <f>VLOOKUP($B76,RD_15[#All],CE$2,0)/CE$1</f>
        <v>4.8574879227053138</v>
      </c>
      <c r="CF76" s="62">
        <f>VLOOKUP($B76,RD_15[#All],CF$2,0)/CF$1</f>
        <v>4.9537037037037042</v>
      </c>
      <c r="CG76" s="62">
        <f>VLOOKUP($B76,RD_15[#All],CG$2,0)/CG$1</f>
        <v>5.0069013112491367</v>
      </c>
      <c r="CH76" s="62">
        <f>VLOOKUP($B76,RD_15[#All],CH$2,0)/CH$1</f>
        <v>5.2489177489177488</v>
      </c>
      <c r="CI76" s="62">
        <f>VLOOKUP($B76,RD_15[#All],CI$2,0)/CI$1</f>
        <v>4.9434092477570735</v>
      </c>
      <c r="CJ76" s="62">
        <f>VLOOKUP($B76,RD_15[#All],CJ$2,0)/CJ$1</f>
        <v>4.9834054834054839</v>
      </c>
      <c r="CK76" s="62">
        <f>VLOOKUP($B76,RD_15[#All],CK$2,0)/CK$1</f>
        <v>4.9029581529581527</v>
      </c>
      <c r="CL76" s="62">
        <f>VLOOKUP($B76,RD_15[#All],CL$2,0)/CL$1</f>
        <v>4.8301365128736817</v>
      </c>
      <c r="CM76" s="62">
        <f>VLOOKUP($B76,RD_15[#All],CM$2,0)/CM$1</f>
        <v>4.8650793650793656</v>
      </c>
      <c r="CN76" s="62">
        <f>VLOOKUP($B76,RD_15[#All],CN$2,0)/CN$1</f>
        <v>4.8982056590752245</v>
      </c>
      <c r="CO76" s="62">
        <f>VLOOKUP($B76,RD_15[#All],CO$2,0)/CO$1</f>
        <v>4.8837129054520352</v>
      </c>
      <c r="CP76" s="62">
        <f>VLOOKUP($B76,RD_15[#All],CP$2,0)/CP$1</f>
        <v>4.7377501725327811</v>
      </c>
      <c r="CQ76" s="62">
        <f>VLOOKUP($B76,RD_15[#All],CQ$2,0)/CQ$1</f>
        <v>4.8654244306418217</v>
      </c>
      <c r="CR76" s="62">
        <f>VLOOKUP($B76,RD_15[#All],CR$2,0)/CR$1</f>
        <v>4.8985507246376807</v>
      </c>
      <c r="CS76" s="62">
        <f>VLOOKUP($B76,RD_15[#All],CS$2,0)/CS$1</f>
        <v>4.933402346445825</v>
      </c>
      <c r="CT76" s="62">
        <f>VLOOKUP($B76,RD_15[#All],CT$2,0)/CT$1</f>
        <v>4.9354727398205656</v>
      </c>
      <c r="CU76" s="62">
        <f>VLOOKUP($B76,RD_15[#All],CU$2,0)/CU$1</f>
        <v>4.8638095238095236</v>
      </c>
      <c r="CV76" s="62">
        <f>VLOOKUP($B76,RD_15[#All],CV$2,0)/CV$1</f>
        <v>4.9344375431331953</v>
      </c>
      <c r="CW76" s="62">
        <f>VLOOKUP($B76,RD_15[#All],CW$2,0)/CW$1</f>
        <v>4.9268461007591435</v>
      </c>
      <c r="CX76" s="62">
        <f>VLOOKUP($B76,RD_15[#All],CX$2,0)/CX$1</f>
        <v>4.8730158730158735</v>
      </c>
      <c r="CY76" s="62">
        <f>VLOOKUP($B76,RD_15[#All],CY$2,0)/CY$1</f>
        <v>4.8939393939393936</v>
      </c>
      <c r="CZ76" s="62">
        <f>VLOOKUP($B76,RD_15[#All],CZ$2,0)/CZ$1</f>
        <v>4.8826777087646649</v>
      </c>
      <c r="DA76" s="62">
        <f>VLOOKUP($B76,RD_15[#All],DA$2,0)/DA$1</f>
        <v>4.8108857687640842</v>
      </c>
      <c r="DB76" s="62">
        <f>VLOOKUP($B76,RD_15[#All],DB$2,0)/DB$1</f>
        <v>4.849896480331263</v>
      </c>
      <c r="DC76" s="62">
        <f>VLOOKUP($B76,RD_15[#All],DC$2,0)/DC$1</f>
        <v>5.1428571428571432</v>
      </c>
      <c r="DD76" s="62">
        <f>VLOOKUP($B76,RD_15[#All],DD$2,0)/DD$1</f>
        <v>4.8450655624568659</v>
      </c>
      <c r="DE76" s="62">
        <f>VLOOKUP($B76,RD_15[#All],DE$2,0)/DE$1</f>
        <v>4.9113181504485848</v>
      </c>
      <c r="DF76" s="62">
        <f>VLOOKUP($B76,RD_15[#All],DF$2,0)/DF$1</f>
        <v>4.8502415458937191</v>
      </c>
      <c r="DG76" s="62">
        <f>VLOOKUP($B76,RD_15[#All],DG$2,0)/DG$1</f>
        <v>4.8633540372670812</v>
      </c>
      <c r="DH76" s="62">
        <f>VLOOKUP($B76,RD_15[#All],DH$2,0)/DH$1</f>
        <v>4.9434092477570735</v>
      </c>
      <c r="DI76" s="62">
        <f>VLOOKUP($B76,RD_15[#All],DI$2,0)/DI$1</f>
        <v>4.9133885438233262</v>
      </c>
      <c r="DJ76" s="62">
        <f>VLOOKUP($B76,RD_15[#All],DJ$2,0)/DJ$1</f>
        <v>4.933057280883367</v>
      </c>
      <c r="DK76" s="62">
        <f>VLOOKUP($B76,RD_15[#All],DK$2,0)/DK$1</f>
        <v>4.9523809523809526</v>
      </c>
      <c r="DL76" s="62">
        <f>VLOOKUP($B76,RD_15[#All],DL$2,0)/DL$1</f>
        <v>4.8506493506493502</v>
      </c>
      <c r="DM76" s="62">
        <f>VLOOKUP($B76,RD_15[#All],DM$2,0)/DM$1</f>
        <v>4.9161490683229809</v>
      </c>
      <c r="DN76" s="62">
        <f>VLOOKUP($B76,RD_15[#All],DN$2,0)/DN$1</f>
        <v>4.9858523119392686</v>
      </c>
      <c r="DO76" s="62">
        <f>VLOOKUP($B76,RD_15[#All],DO$2,0)/DO$1</f>
        <v>4.9451345755693579</v>
      </c>
      <c r="DP76" s="62">
        <f>VLOOKUP($B76,RD_15[#All],DP$2,0)/DP$1</f>
        <v>5.0020703933747406</v>
      </c>
      <c r="DQ76" s="62">
        <f>VLOOKUP($B76,RD_15[#All],DQ$2,0)/DQ$1</f>
        <v>5.0262249827467214</v>
      </c>
      <c r="DR76" s="62">
        <f>VLOOKUP($B76,RD_15[#All],DR$2,0)/DR$1</f>
        <v>5.0407177363699098</v>
      </c>
      <c r="DS76" s="62">
        <f>VLOOKUP($B76,RD_15[#All],DS$2,0)/DS$1</f>
        <v>4.8222912353347134</v>
      </c>
      <c r="DT76" s="62">
        <f>VLOOKUP($B76,RD_15[#All],DT$2,0)/DT$1</f>
        <v>4.9679089026915113</v>
      </c>
      <c r="DU76" s="62">
        <f>VLOOKUP($B76,RD_15[#All],DU$2,0)/DU$1</f>
        <v>4.9415584415584419</v>
      </c>
      <c r="DV76" s="62">
        <f>VLOOKUP($B76,RD_15[#All],DV$2,0)/DV$1</f>
        <v>5.0238095238095237</v>
      </c>
      <c r="DW76" s="62">
        <f>VLOOKUP($B76,RD_15[#All],DW$2,0)/DW$1</f>
        <v>5.0144927536231885</v>
      </c>
      <c r="DX76" s="62">
        <f>VLOOKUP($B76,RD_15[#All],DX$2,0)/DX$1</f>
        <v>4.9703243616287098</v>
      </c>
      <c r="DY76" s="62">
        <f>VLOOKUP($B76,RD_15[#All],DY$2,0)/DY$1</f>
        <v>4.8885438233264322</v>
      </c>
      <c r="DZ76" s="62">
        <f>VLOOKUP($B76,RD_15[#All],DZ$2,0)/DZ$1</f>
        <v>4.9741200828157348</v>
      </c>
      <c r="EA76" s="62">
        <f>VLOOKUP($B76,RD_15[#All],EA$2,0)/EA$1</f>
        <v>4.7153209109730847</v>
      </c>
      <c r="EB76" s="62">
        <f>VLOOKUP($B76,RD_15[#All],EB$2,0)/EB$1</f>
        <v>4.9047619047619051</v>
      </c>
      <c r="EC76" s="62">
        <f>VLOOKUP($B76,RD_15[#All],EC$2,0)/EC$1</f>
        <v>4.8423050379572112</v>
      </c>
      <c r="ED76" s="62">
        <f>VLOOKUP($B76,RD_15[#All],ED$2,0)/ED$1</f>
        <v>4.8319530710835057</v>
      </c>
      <c r="EE76" s="62">
        <f>VLOOKUP($B76,RD_15[#All],EE$2,0)/EE$1</f>
        <v>4.8643892339544514</v>
      </c>
      <c r="EF76" s="62">
        <f>VLOOKUP($B76,RD_15[#All],EF$2,0)/EF$1</f>
        <v>4.8650793650793656</v>
      </c>
      <c r="EG76" s="62">
        <f>VLOOKUP($B76,RD_15[#All],EG$2,0)/EG$1</f>
        <v>4.8250517598343681</v>
      </c>
      <c r="EH76" s="62">
        <f>VLOOKUP($B76,RD_15[#All],EH$2,0)/EH$1</f>
        <v>4.8992408557625948</v>
      </c>
      <c r="EI76" s="62">
        <f>VLOOKUP($B76,RD_15[#All],EI$2,0)/EI$1</f>
        <v>4.8946608946608947</v>
      </c>
      <c r="EJ76" s="62">
        <f>VLOOKUP($B76,RD_15[#All],EJ$2,0)/EJ$1</f>
        <v>4.7342995169082123</v>
      </c>
      <c r="EK76" s="62">
        <f>VLOOKUP($B76,RD_15[#All],EK$2,0)/EK$1</f>
        <v>4.6073015873015875</v>
      </c>
      <c r="EL76" s="62">
        <f>VLOOKUP($B76,RD_15[#All],EL$2,0)/EL$1</f>
        <v>4.608350586611456</v>
      </c>
      <c r="EM76" s="62">
        <f>VLOOKUP($B76,RD_15[#All],EM$2,0)/EM$1</f>
        <v>4.6514837819185644</v>
      </c>
      <c r="EN76" s="62">
        <f>VLOOKUP($B76,RD_15[#All],EN$2,0)/EN$1</f>
        <v>4.6366459627329188</v>
      </c>
      <c r="EO76" s="62">
        <f>VLOOKUP($B76,RD_15[#All],EO$2,0)/EO$1</f>
        <v>4.6742581090407169</v>
      </c>
      <c r="EP76" s="62">
        <f>VLOOKUP($B76,RD_15[#All],EP$2,0)/EP$1</f>
        <v>4.6835748792270531</v>
      </c>
      <c r="EQ76" s="62">
        <f>VLOOKUP($B76,RD_15[#All],EQ$2,0)/EQ$1</f>
        <v>4.6801242236024843</v>
      </c>
      <c r="ER76" s="62">
        <f>VLOOKUP($B76,RD_15[#All],ER$2,0)/ER$1</f>
        <v>4.6877156659765351</v>
      </c>
      <c r="ES76" s="62">
        <f>VLOOKUP($B76,RD_15[#All],ES$2,0)/ES$1</f>
        <v>4.6404416839199447</v>
      </c>
      <c r="ET76" s="62">
        <f>VLOOKUP($B76,RD_15[#All],ET$2,0)/ET$1</f>
        <v>4.7269119769119765</v>
      </c>
      <c r="EU76" s="62">
        <f>VLOOKUP($B76,RD_15[#All],EU$2,0)/EU$1</f>
        <v>4.7294973544973553</v>
      </c>
      <c r="EV76" s="62">
        <f>VLOOKUP($B76,RD_15[#All],EV$2,0)/EV$1</f>
        <v>4.6100288600288604</v>
      </c>
      <c r="EW76" s="62">
        <f>VLOOKUP($B76,RD_15[#All],EW$2,0)/EW$1</f>
        <v>4.7091269841269847</v>
      </c>
      <c r="EX76" s="62">
        <f>VLOOKUP($B76,RD_15[#All],EX$2,0)/EX$1</f>
        <v>4.703933747412008</v>
      </c>
      <c r="EY76" s="62">
        <f>VLOOKUP($B76,RD_15[#All],EY$2,0)/EY$1</f>
        <v>4.8356009070294776</v>
      </c>
      <c r="EZ76" s="62">
        <f>VLOOKUP($B76,RD_15[#All],EZ$2,0)/EZ$1</f>
        <v>4.6973775017253274</v>
      </c>
      <c r="FA76" s="62">
        <f>VLOOKUP($B76,RD_15[#All],FA$2,0)/FA$1</f>
        <v>4.7591442374051072</v>
      </c>
      <c r="FB76" s="62">
        <f>VLOOKUP($B76,RD_15[#All],FB$2,0)/FB$1</f>
        <v>4.6922015182884742</v>
      </c>
      <c r="FC76" s="62">
        <f>VLOOKUP($B76,RD_15[#All],FC$2,0)/FC$1</f>
        <v>4.8140096618357484</v>
      </c>
      <c r="FD76" s="62">
        <f>VLOOKUP($B76,RD_15[#All],FD$2,0)/FD$1</f>
        <v>4.7646652864044166</v>
      </c>
      <c r="FE76" s="62">
        <f>VLOOKUP($B76,RD_15[#All],FE$2,0)/FE$1</f>
        <v>4.6618357487922699</v>
      </c>
      <c r="FF76" s="62">
        <f>VLOOKUP($B76,RD_15[#All],FF$2,0)/FF$1</f>
        <v>4.6369910282953759</v>
      </c>
      <c r="FG76" s="202">
        <f>VLOOKUP($B76,RD_15[#All],FG$2,0)/FG$1</f>
        <v>4.6783988957901999</v>
      </c>
      <c r="FH76" s="62">
        <f>VLOOKUP($B76,RD_15[#All],FH$2,0)/FH$1</f>
        <v>4.5065562456866806</v>
      </c>
      <c r="FI76" s="62">
        <f>VLOOKUP($B76,RD_15[#All],FI$2,0)/FI$1</f>
        <v>4.5534851621808139</v>
      </c>
      <c r="FJ76" s="62">
        <f>VLOOKUP($B76,RD_15[#All],FJ$2,0)/FJ$1</f>
        <v>4.8376322751322762</v>
      </c>
      <c r="FK76" s="62">
        <f>VLOOKUP($B76,RD_15[#All],FK$2,0)/FK$1</f>
        <v>4.837474120082816</v>
      </c>
      <c r="FL76" s="62">
        <f>VLOOKUP($B76,RD_15[#All],FL$2,0)/FL$1</f>
        <v>4.6623376623376629</v>
      </c>
      <c r="FM76" s="62">
        <f>VLOOKUP($B76,RD_15[#All],FM$2,0)/FM$1</f>
        <v>4.7052154195011333</v>
      </c>
      <c r="FN76" s="62">
        <f>VLOOKUP($B76,RD_15[#All],FN$2,0)/FN$1</f>
        <v>4.7592592592592586</v>
      </c>
      <c r="FO76" s="62">
        <f>VLOOKUP($B76,RD_15[#All],FO$2,0)/FO$1</f>
        <v>4.7267573696145124</v>
      </c>
      <c r="FP76" s="62">
        <f>VLOOKUP($B76,RD_15[#All],FP$2,0)/FP$1</f>
        <v>4.7029478458049887</v>
      </c>
      <c r="FQ76" s="62">
        <f>VLOOKUP($B76,RD_15[#All],FQ$2,0)/FQ$1</f>
        <v>4.6919879062736198</v>
      </c>
      <c r="FR76" s="62">
        <f>VLOOKUP($B76,RD_15[#All],FR$2,0)/FR$1</f>
        <v>4.7029478458049887</v>
      </c>
      <c r="FS76" s="62">
        <f>VLOOKUP($B76,RD_15[#All],FS$2,0)/FS$1</f>
        <v>4.6878306878306875</v>
      </c>
      <c r="FT76" s="62">
        <f>VLOOKUP($B76,RD_15[#All],FT$2,0)/FT$1</f>
        <v>4.7407407407407405</v>
      </c>
      <c r="FU76" s="62">
        <f>VLOOKUP($B76,RD_15[#All],FU$2,0)/FU$1</f>
        <v>4.7256235827664401</v>
      </c>
      <c r="FV76" s="62">
        <f>VLOOKUP($B76,RD_15[#All],FV$2,0)/FV$1</f>
        <v>4.7176870748299313</v>
      </c>
      <c r="FW76" s="62">
        <f>VLOOKUP($B76,RD_15[#All],FW$2,0)/FW$1</f>
        <v>4.753968253968254</v>
      </c>
      <c r="FX76" s="62">
        <f>VLOOKUP($B76,RD_15[#All],FX$2,0)/FX$1</f>
        <v>4.7668178382464088</v>
      </c>
      <c r="FY76" s="62">
        <f>VLOOKUP($B76,RD_15[#All],FY$2,0)/FY$1</f>
        <v>4.7645502645502642</v>
      </c>
      <c r="FZ76" s="62">
        <f>VLOOKUP($B76,RD_15[#All],FZ$2,0)/FZ$1</f>
        <v>4.2519841269841274</v>
      </c>
      <c r="GA76" s="62">
        <f>VLOOKUP($B76,RD_15[#All],GA$2,0)/GA$1</f>
        <v>4.7526455026455032</v>
      </c>
      <c r="GB76" s="62">
        <f>VLOOKUP($B76,RD_15[#All],GB$2,0)/GB$1</f>
        <v>4.533549783549784</v>
      </c>
      <c r="GC76" s="62">
        <f>VLOOKUP($B76,RD_15[#All],GC$2,0)/GC$1</f>
        <v>4.7426303854875282</v>
      </c>
      <c r="GD76" s="62">
        <f>VLOOKUP($B76,RD_15[#All],GD$2,0)/GD$1</f>
        <v>4.6953892668178385</v>
      </c>
      <c r="GE76" s="62">
        <f>VLOOKUP($B76,RD_15[#All],GE$2,0)/GE$1</f>
        <v>4.7475434618291761</v>
      </c>
      <c r="GF76" s="62">
        <f>VLOOKUP($B76,RD_15[#All],GF$2,0)/GF$1</f>
        <v>4.6288737717309143</v>
      </c>
      <c r="GG76" s="62">
        <f>VLOOKUP($B76,RD_15[#All],GG$2,0)/GG$1</f>
        <v>4.6477702191987902</v>
      </c>
      <c r="GH76" s="62">
        <f>VLOOKUP($B76,RD_15[#All],GH$2,0)/GH$1</f>
        <v>4.7006802721088432</v>
      </c>
      <c r="GI76" s="62">
        <f>VLOOKUP($B76,RD_15[#All],GI$2,0)/GI$1</f>
        <v>4.6141345427059708</v>
      </c>
      <c r="GJ76" s="62">
        <f>VLOOKUP($B76,RD_15[#All],GJ$2,0)/GJ$1</f>
        <v>4.6882086167800452</v>
      </c>
      <c r="GK76" s="62">
        <f>VLOOKUP($B76,RD_15[#All],GK$2,0)/GK$1</f>
        <v>4.5559334845049131</v>
      </c>
      <c r="GL76" s="62">
        <f>VLOOKUP($B76,RD_15[#All],GL$2,0)/GL$1</f>
        <v>4.6780045351473918</v>
      </c>
      <c r="GM76" s="62">
        <f>VLOOKUP($B76,RD_15[#All],GM$2,0)/GM$1</f>
        <v>4.599773242630385</v>
      </c>
      <c r="GN76" s="62">
        <f>VLOOKUP($B76,RD_15[#All],GN$2,0)/GN$1</f>
        <v>4.6443688586545733</v>
      </c>
      <c r="GO76" s="62">
        <f>VLOOKUP($B76,RD_15[#All],GO$2,0)/GO$1</f>
        <v>4.6511904761904761</v>
      </c>
      <c r="GP76" s="62">
        <f>VLOOKUP($B76,RD_15[#All],GP$2,0)/GP$1</f>
        <v>4.6218253968253968</v>
      </c>
      <c r="GQ76" s="62">
        <f>VLOOKUP($B76,RD_15[#All],GQ$2,0)/GQ$1</f>
        <v>4.6900793650793657</v>
      </c>
      <c r="GR76" s="62">
        <f>VLOOKUP($B76,RD_15[#All],GR$2,0)/GR$1</f>
        <v>4.5676063067367423</v>
      </c>
      <c r="GS76" s="62">
        <f>VLOOKUP($B76,RD_15[#All],GS$2,0)/GS$1</f>
        <v>4.7252193928931083</v>
      </c>
      <c r="GT76" s="62">
        <f>VLOOKUP($B76,RD_15[#All],GT$2,0)/GT$1</f>
        <v>4.6640502354788067</v>
      </c>
      <c r="GU76" s="62">
        <f>VLOOKUP($B76,RD_15[#All],GU$2,0)/GU$1</f>
        <v>4.6782127485140395</v>
      </c>
      <c r="GV76" s="62">
        <f>VLOOKUP($B76,RD_15[#All],GV$2,0)/GV$1</f>
        <v>4.7017268445839875</v>
      </c>
      <c r="GW76" s="62">
        <f>VLOOKUP($B76,RD_15[#All],GW$2,0)/GW$1</f>
        <v>4.7862306368330465</v>
      </c>
      <c r="GX76" s="62">
        <f>VLOOKUP($B76,RD_15[#All],GX$2,0)/GX$1</f>
        <v>4.6762166405023544</v>
      </c>
      <c r="GY76" s="62">
        <f>VLOOKUP($B76,RD_15[#All],GY$2,0)/GY$1</f>
        <v>4.751211521397857</v>
      </c>
      <c r="GZ76" s="62">
        <f>VLOOKUP($B76,RD_15[#All],GZ$2,0)/GZ$1</f>
        <v>4.813186813186813</v>
      </c>
      <c r="HA76" s="62">
        <f>VLOOKUP($B76,RD_15[#All],HA$2,0)/HA$1</f>
        <v>4.795918367346939</v>
      </c>
      <c r="HB76" s="62">
        <f>VLOOKUP($B76,RD_15[#All],HB$2,0)/HB$1</f>
        <v>4.6949479092336244</v>
      </c>
      <c r="HC76" s="62">
        <f>VLOOKUP($B76,RD_15[#All],HC$2,0)/HC$1</f>
        <v>4.7912801484230068</v>
      </c>
      <c r="HD76" s="62">
        <f>VLOOKUP($B76,RD_15[#All],HD$2,0)/HD$1</f>
        <v>3.7557000822306938</v>
      </c>
      <c r="HE76" s="62">
        <f>VLOOKUP($B76,RD_15[#All],HE$2,0)/HE$1</f>
        <v>4.7007030236843903</v>
      </c>
      <c r="HF76" s="62">
        <f>VLOOKUP($B76,RD_15[#All],HF$2,0)/HF$1</f>
        <v>4.8360479299705821</v>
      </c>
      <c r="HG76" s="62">
        <f>VLOOKUP($B76,RD_15[#All],HG$2,0)/HG$1</f>
        <v>4.6984563055991622</v>
      </c>
      <c r="HH76" s="62">
        <f>VLOOKUP($B76,RD_15[#All],HH$2,0)/HH$1</f>
        <v>4.7166405023547879</v>
      </c>
      <c r="HI76" s="62">
        <f>VLOOKUP($B76,RD_15[#All],HI$2,0)/HI$1</f>
        <v>4.7488226059654632</v>
      </c>
      <c r="HJ76" s="62">
        <f>VLOOKUP($B76,RD_15[#All],HJ$2,0)/HJ$1</f>
        <v>4.789789789789789</v>
      </c>
      <c r="HK76" s="62">
        <f>VLOOKUP($B76,RD_15[#All],HK$2,0)/HK$1</f>
        <v>4.7463438816822281</v>
      </c>
      <c r="HL76" s="62">
        <f>VLOOKUP($B76,RD_15[#All],HL$2,0)/HL$1</f>
        <v>4.7239665096807943</v>
      </c>
      <c r="HM76" s="62">
        <f>VLOOKUP($B76,RD_15[#All],HM$2,0)/HM$1</f>
        <v>4.632391418105704</v>
      </c>
      <c r="HN76" s="62">
        <f>VLOOKUP($B76,RD_15[#All],HN$2,0)/HN$1</f>
        <v>4.5051912209225913</v>
      </c>
      <c r="HO76" s="62">
        <f>VLOOKUP($B76,RD_15[#All],HO$2,0)/HO$1</f>
        <v>4.6865553949270602</v>
      </c>
      <c r="HP76" s="62">
        <f>VLOOKUP($B76,RD_15[#All],HP$2,0)/HP$1</f>
        <v>4.5854650400104946</v>
      </c>
      <c r="HQ76" s="62">
        <f>VLOOKUP($B76,RD_15[#All],HQ$2,0)/HQ$1</f>
        <v>4.5567631268822835</v>
      </c>
      <c r="HR76" s="62">
        <f>VLOOKUP($B76,RD_15[#All],HR$2,0)/HR$1</f>
        <v>4.5749704840613932</v>
      </c>
      <c r="HS76" s="62">
        <f>VLOOKUP($B76,RD_15[#All],HS$2,0)/HS$1</f>
        <v>4.5635932944606417</v>
      </c>
      <c r="HT76" s="62">
        <f>VLOOKUP($B76,RD_15[#All],HT$2,0)/HT$1</f>
        <v>4.4501302004481325</v>
      </c>
      <c r="HU76" s="62">
        <f>VLOOKUP($B76,RD_15[#All],HU$2,0)/HU$1</f>
        <v>4.6103896103896114</v>
      </c>
      <c r="HV76" s="62">
        <f>VLOOKUP($B76,RD_15[#All],HV$2,0)/HV$1</f>
        <v>4.6021835307549601</v>
      </c>
      <c r="HW76" s="62">
        <f>VLOOKUP($B76,RD_15[#All],HW$2,0)/HW$1</f>
        <v>4.6569858712715853</v>
      </c>
      <c r="HX76" s="62">
        <f>VLOOKUP($B76,RD_15[#All],HX$2,0)/HX$1</f>
        <v>4.7107535321821032</v>
      </c>
      <c r="HY76" s="62">
        <f>VLOOKUP($B76,RD_15[#All],HY$2,0)/HY$1</f>
        <v>4.6491365777080054</v>
      </c>
      <c r="HZ76" s="62">
        <f>VLOOKUP($B76,RD_15[#All],HZ$2,0)/HZ$1</f>
        <v>4.6202437018763538</v>
      </c>
      <c r="IA76" s="62">
        <f>VLOOKUP($B76,RD_15[#All],IA$2,0)/IA$1</f>
        <v>4.6856357927786503</v>
      </c>
      <c r="IB76" s="62">
        <f>VLOOKUP($B76,RD_15[#All],IB$2,0)/IB$1</f>
        <v>4.576511923450699</v>
      </c>
      <c r="IC76" s="62">
        <f>VLOOKUP($B76,RD_15[#All],IC$2,0)/IC$1</f>
        <v>4.765698587127158</v>
      </c>
      <c r="ID76" s="62">
        <f>VLOOKUP($B76,RD_15[#All],ID$2,0)/ID$1</f>
        <v>4.6966248037676612</v>
      </c>
      <c r="IE76" s="62">
        <f>VLOOKUP($B76,RD_15[#All],IE$2,0)/IE$1</f>
        <v>4.6715070643642065</v>
      </c>
      <c r="IF76" s="62">
        <f>VLOOKUP($B76,RD_15[#All],IF$2,0)/IF$1</f>
        <v>4.6330455259026682</v>
      </c>
      <c r="IG76" s="62">
        <f>VLOOKUP($B76,RD_15[#All],IG$2,0)/IG$1</f>
        <v>4.5327801450250425</v>
      </c>
      <c r="IH76" s="62">
        <f>VLOOKUP($B76,RD_15[#All],IH$2,0)/IH$1</f>
        <v>4.5357703520968826</v>
      </c>
      <c r="II76" s="62">
        <f>VLOOKUP($B76,RD_15[#All],II$2,0)/II$1</f>
        <v>4.4740973312401877</v>
      </c>
      <c r="IJ76" s="62">
        <f>VLOOKUP($B76,RD_15[#All],IJ$2,0)/IJ$1</f>
        <v>4.549973835688121</v>
      </c>
      <c r="IK76" s="62">
        <f>VLOOKUP($B76,RD_15[#All],IK$2,0)/IK$1</f>
        <v>4.7621664050235477</v>
      </c>
      <c r="IL76" s="62">
        <f>VLOOKUP($B76,RD_15[#All],IL$2,0)/IL$1</f>
        <v>4.795918367346939</v>
      </c>
      <c r="IM76" s="62">
        <f>VLOOKUP($B76,RD_15[#All],IM$2,0)/IM$1</f>
        <v>4.6927001569858708</v>
      </c>
      <c r="IN76" s="62">
        <f>VLOOKUP($B76,RD_15[#All],IN$2,0)/IN$1</f>
        <v>4.6624803767660907</v>
      </c>
      <c r="IO76" s="62">
        <f>VLOOKUP($B76,RD_15[#All],IO$2,0)/IO$1</f>
        <v>4.6919152276295133</v>
      </c>
      <c r="IP76" s="62">
        <f>VLOOKUP($B76,RD_15[#All],IP$2,0)/IP$1</f>
        <v>4.6520146520146515</v>
      </c>
      <c r="IQ76" s="62">
        <f>VLOOKUP($B76,RD_15[#All],IQ$2,0)/IQ$1</f>
        <v>4.6577708006279428</v>
      </c>
      <c r="IR76" s="62">
        <f>VLOOKUP($B76,RD_15[#All],IR$2,0)/IR$1</f>
        <v>4.6501457725947519</v>
      </c>
      <c r="IS76" s="62">
        <f>VLOOKUP($B76,RD_15[#All],IS$2,0)/IS$1</f>
        <v>4.5948269417657164</v>
      </c>
      <c r="IT76" s="62">
        <f>VLOOKUP($B76,RD_15[#All],IT$2,0)/IT$1</f>
        <v>4.5312850414891228</v>
      </c>
      <c r="IU76" s="62">
        <f>VLOOKUP($B76,RD_15[#All],IU$2,0)/IU$1</f>
        <v>4.588472751738057</v>
      </c>
      <c r="IV76" s="62">
        <f>VLOOKUP($B76,RD_15[#All],IV$2,0)/IV$1</f>
        <v>4.6378111684234131</v>
      </c>
      <c r="IW76" s="62">
        <f>VLOOKUP($B76,RD_15[#All],IW$2,0)/IW$1</f>
        <v>4.5428720938925018</v>
      </c>
      <c r="IX76" s="62">
        <f>VLOOKUP($B76,RD_15[#All],IX$2,0)/IX$1</f>
        <v>4.5828661134783575</v>
      </c>
      <c r="IY76" s="62">
        <f>VLOOKUP($B76,RD_15[#All],IY$2,0)/IY$1</f>
        <v>4.4995140913508251</v>
      </c>
      <c r="IZ76" s="62">
        <f>VLOOKUP($B76,RD_15[#All],IZ$2,0)/IZ$1</f>
        <v>4.807335521621237</v>
      </c>
      <c r="JA76" s="62">
        <f>VLOOKUP($B76,RD_15[#All],JA$2,0)/JA$1</f>
        <v>4.8303059273422564</v>
      </c>
      <c r="JB76" s="62">
        <f>VLOOKUP($B76,RD_15[#All],JB$2,0)/JB$1</f>
        <v>4.8983004573066689</v>
      </c>
      <c r="JC76" s="62">
        <f>VLOOKUP($B76,RD_15[#All],JC$2,0)/JC$1</f>
        <v>4.8552123552123545</v>
      </c>
      <c r="JD76" s="62">
        <f>VLOOKUP($B76,RD_15[#All],JD$2,0)/JD$1</f>
        <v>4.8736683966129473</v>
      </c>
      <c r="JE76" s="62">
        <f>VLOOKUP($B76,RD_15[#All],JE$2,0)/JE$1</f>
        <v>4.8842229199372058</v>
      </c>
      <c r="JF76" s="62">
        <f>VLOOKUP($B76,RD_15[#All],JF$2,0)/JF$1</f>
        <v>4.812711661478466</v>
      </c>
      <c r="JG76" s="62">
        <f>VLOOKUP($B76,RD_15[#All],JG$2,0)/JG$1</f>
        <v>4.864088624474304</v>
      </c>
      <c r="JH76" s="62">
        <f>VLOOKUP($B76,RD_15[#All],JH$2,0)/JH$1</f>
        <v>4.9172256315113465</v>
      </c>
      <c r="JI76" s="62">
        <f>VLOOKUP($B76,RD_15[#All],JI$2,0)/JI$1</f>
        <v>4.9262848952289948</v>
      </c>
      <c r="JJ76" s="62">
        <f>VLOOKUP($B76,RD_15[#All],JJ$2,0)/JJ$1</f>
        <v>4.8935226264418814</v>
      </c>
      <c r="JK76" s="62">
        <f>VLOOKUP($B76,RD_15[#All],JK$2,0)/JK$1</f>
        <v>4.8786927358355934</v>
      </c>
      <c r="JL76" s="62">
        <f>VLOOKUP($B76,RD_15[#All],JL$2,0)/JL$1</f>
        <v>4.8171612394957988</v>
      </c>
      <c r="JM76" s="62">
        <f>VLOOKUP($B76,RD_15[#All],JM$2,0)/JM$1</f>
        <v>4.6615163022129105</v>
      </c>
      <c r="JN76" s="62">
        <f>VLOOKUP($B76,RD_15[#All],JN$2,0)/JN$1</f>
        <v>4.7178750897343864</v>
      </c>
      <c r="JO76" s="62">
        <f>VLOOKUP($B76,RD_15[#All],JO$2,0)/JO$1</f>
        <v>4.6602068875212774</v>
      </c>
      <c r="JP76" s="62">
        <f>VLOOKUP($B76,RD_15[#All],JP$2,0)/JP$1</f>
        <v>4.6785060177917321</v>
      </c>
      <c r="JQ76" s="62">
        <f>VLOOKUP($B76,RD_15[#All],JQ$2,0)/JQ$1</f>
        <v>4.7012907727193438</v>
      </c>
      <c r="JR76" s="62">
        <f>VLOOKUP($B76,RD_15[#All],JR$2,0)/JR$1</f>
        <v>4.7427175998604572</v>
      </c>
      <c r="JS76" s="62">
        <f>VLOOKUP($B76,RD_15[#All],JS$2,0)/JS$1</f>
        <v>4.7481400586990654</v>
      </c>
      <c r="JT76" s="62">
        <f>VLOOKUP($B76,RD_15[#All],JT$2,0)/JT$1</f>
        <v>4.7909609187804678</v>
      </c>
      <c r="JU76" s="62">
        <f>VLOOKUP($B76,RD_15[#All],JU$2,0)/JU$1</f>
        <v>4.8216069644641077</v>
      </c>
      <c r="JV76" s="62">
        <f>VLOOKUP($B76,RD_15[#All],JV$2,0)/JV$1</f>
        <v>4.9565381708238849</v>
      </c>
      <c r="JW76" s="62">
        <f>VLOOKUP($B76,RD_15[#All],JW$2,0)/JW$1</f>
        <v>4.9281934996220702</v>
      </c>
      <c r="JX76" s="62">
        <f>VLOOKUP($B76,RD_15[#All],JX$2,0)/JX$1</f>
        <v>4.8987150415721841</v>
      </c>
      <c r="JY76" s="62">
        <f>VLOOKUP($B76,RD_15[#All],JY$2,0)/JY$1</f>
        <v>4.9591836734693873</v>
      </c>
      <c r="JZ76" s="62">
        <f>VLOOKUP($B76,RD_15[#All],JZ$2,0)/JZ$1</f>
        <v>4.7297808012093725</v>
      </c>
      <c r="KA76" s="62">
        <f>VLOOKUP($B76,RD_15[#All],KA$2,0)/KA$1</f>
        <v>4.8707482993197271</v>
      </c>
      <c r="KB76" s="62">
        <f>VLOOKUP($B76,RD_15[#All],KB$2,0)/KB$1</f>
        <v>4.8779289493575204</v>
      </c>
      <c r="KC76" s="62">
        <f>VLOOKUP($B76,RD_15[#All],KC$2,0)/KC$1</f>
        <v>4.7838246409674978</v>
      </c>
      <c r="KD76" s="62">
        <f>VLOOKUP($B76,RD_15[#All],KD$2,0)/KD$1</f>
        <v>4.7021919879062732</v>
      </c>
      <c r="KE76" s="62">
        <f>VLOOKUP($B76,RD_15[#All],KE$2,0)/KE$1</f>
        <v>4.894179894179894</v>
      </c>
      <c r="KF76" s="62">
        <f>VLOOKUP($B76,RD_15[#All],KF$2,0)/KF$1</f>
        <v>4.7715665976535542</v>
      </c>
      <c r="KG76" s="62">
        <f>VLOOKUP($B76,RD_15[#All],KG$2,0)/KG$1</f>
        <v>4.8730158730158726</v>
      </c>
      <c r="KH76" s="62">
        <f>VLOOKUP($B76,RD_15[#All],KH$2,0)/KH$1</f>
        <v>4.8843537414965983</v>
      </c>
      <c r="KI76" s="62">
        <f>VLOOKUP($B76,RD_15[#All],KI$2,0)/KI$1</f>
        <v>4.8805555555555555</v>
      </c>
      <c r="KJ76" s="62">
        <f>VLOOKUP($B76,RD_15[#All],KJ$2,0)/KJ$1</f>
        <v>4.8956349206349206</v>
      </c>
      <c r="KK76" s="62">
        <f>VLOOKUP($B76,RD_15[#All],KK$2,0)/KK$1</f>
        <v>4.8829365079365079</v>
      </c>
      <c r="KL76" s="62">
        <f>VLOOKUP($B76,RD_15[#All],KL$2,0)/KL$1</f>
        <v>4.9227549467275491</v>
      </c>
      <c r="KM76" s="62">
        <f>VLOOKUP($B76,RD_15[#All],KM$2,0)/KM$1</f>
        <v>4.9288432267884321</v>
      </c>
      <c r="KN76" s="62">
        <f>VLOOKUP($B76,RD_15[#All],KN$2,0)/KN$1</f>
        <v>4.9055745164960181</v>
      </c>
      <c r="KO76" s="62">
        <f>VLOOKUP($B76,RD_15[#All],KO$2,0)/KO$1</f>
        <v>4.9264315510049297</v>
      </c>
      <c r="KP76" s="62">
        <f>VLOOKUP($B76,RD_15[#All],KP$2,0)/KP$1</f>
        <v>4.9078498293515365</v>
      </c>
      <c r="KQ76" s="62">
        <f>VLOOKUP($B76,RD_15[#All],KQ$2,0)/KQ$1</f>
        <v>4.6164762893734865</v>
      </c>
      <c r="KR76" s="62">
        <f>VLOOKUP($B76,RD_15[#All],KR$2,0)/KR$1</f>
        <v>4.8763746681835425</v>
      </c>
      <c r="KS76" s="62">
        <f>VLOOKUP($B76,RD_15[#All],KS$2,0)/KS$1</f>
        <v>4.8778915434205539</v>
      </c>
      <c r="KT76" s="62">
        <f>VLOOKUP($B76,RD_15[#All],KT$2,0)/KT$1</f>
        <v>4.9025407660219944</v>
      </c>
      <c r="KU76" s="62">
        <f>VLOOKUP($B76,RD_15[#All],KU$2,0)/KU$1</f>
        <v>4.8718240424725074</v>
      </c>
      <c r="KV76" s="62">
        <f>VLOOKUP($B76,RD_15[#All],KV$2,0)/KV$1</f>
        <v>4.9081761006289302</v>
      </c>
      <c r="KW76" s="62">
        <f>VLOOKUP($B76,RD_15[#All],KW$2,0)/KW$1</f>
        <v>4.8991277967387186</v>
      </c>
      <c r="KX76" s="62">
        <f>VLOOKUP($B76,RD_15[#All],KX$2,0)/KX$1</f>
        <v>4.8938019652305362</v>
      </c>
      <c r="KY76" s="62">
        <f>VLOOKUP($B76,RD_15[#All],KY$2,0)/KY$1</f>
        <v>4.9027777777777777</v>
      </c>
      <c r="KZ76" s="62">
        <f>VLOOKUP($B76,RD_15[#All],KZ$2,0)/KZ$1</f>
        <v>4.8630952380952381</v>
      </c>
      <c r="LA76" s="62">
        <f>VLOOKUP($B76,RD_15[#All],LA$2,0)/LA$1</f>
        <v>4.9218995290423857</v>
      </c>
      <c r="LB76" s="62">
        <f>VLOOKUP($B76,RD_15[#All],LB$2,0)/LB$1</f>
        <v>4.6931950037540107</v>
      </c>
      <c r="LC76" s="62">
        <f>VLOOKUP($B76,RD_15[#All],LC$2,0)/LC$1</f>
        <v>4.9357142857142859</v>
      </c>
      <c r="LD76" s="62">
        <f>VLOOKUP($B76,RD_15[#All],LD$2,0)/LD$1</f>
        <v>4.850115870524033</v>
      </c>
      <c r="LE76" s="62">
        <f>VLOOKUP($B76,RD_15[#All],LE$2,0)/LE$1</f>
        <v>4.8161022650818568</v>
      </c>
      <c r="LF76" s="62">
        <f>VLOOKUP($B76,RD_15[#All],LF$2,0)/LF$1</f>
        <v>4.7862001943634596</v>
      </c>
      <c r="LG76" s="62">
        <f>VLOOKUP($B76,RD_15[#All],LG$2,0)/LG$1</f>
        <v>4.8571428571428568</v>
      </c>
      <c r="LH76" s="62">
        <f>VLOOKUP($B76,RD_15[#All],LH$2,0)/LH$1</f>
        <v>4.7628687102371314</v>
      </c>
      <c r="LI76" s="62">
        <f>VLOOKUP($B76,RD_15[#All],LI$2,0)/LI$1</f>
        <v>4.5918367346938771</v>
      </c>
      <c r="LJ76" s="62">
        <f>VLOOKUP($B76,RD_15[#All],LJ$2,0)/LJ$1</f>
        <v>4.8112601684030256</v>
      </c>
      <c r="LK76" s="62">
        <f>VLOOKUP($B76,RD_15[#All],LK$2,0)/LK$1</f>
        <v>4.8069073783359491</v>
      </c>
      <c r="LL76" s="62">
        <f>VLOOKUP($B76,RD_15[#All],LL$2,0)/LL$1</f>
        <v>4.846546310832025</v>
      </c>
      <c r="LM76" s="62">
        <f>VLOOKUP($B76,RD_15[#All],LM$2,0)/LM$1</f>
        <v>4.8598340435075125</v>
      </c>
      <c r="LN76" s="62">
        <f>VLOOKUP($B76,RD_15[#All],LN$2,0)/LN$1</f>
        <v>4.8295581969051353</v>
      </c>
      <c r="LO76" s="62">
        <f>VLOOKUP($B76,RD_15[#All],LO$2,0)/LO$1</f>
        <v>4.7757344696120203</v>
      </c>
      <c r="LP76" s="62">
        <f>VLOOKUP($B76,RD_15[#All],LP$2,0)/LP$1</f>
        <v>4.7794722284518203</v>
      </c>
      <c r="LQ76" s="62">
        <f>VLOOKUP($B76,RD_15[#All],LQ$2,0)/LQ$1</f>
        <v>4.7925543843911189</v>
      </c>
      <c r="LR76" s="62">
        <f>VLOOKUP($B76,RD_15[#All],LR$2,0)/LR$1</f>
        <v>4.8134858338939965</v>
      </c>
      <c r="LS76" s="62">
        <f>VLOOKUP($B76,RD_15[#All],LS$2,0)/LS$1</f>
        <v>4.8673801768264306</v>
      </c>
      <c r="LT76" s="62">
        <f>VLOOKUP($B76,RD_15[#All],LT$2,0)/LT$1</f>
        <v>4.7896389324960751</v>
      </c>
      <c r="LU76" s="62">
        <f>VLOOKUP($B76,RD_15[#All],LU$2,0)/LU$1</f>
        <v>4.8963893249607526</v>
      </c>
      <c r="LV76" s="62">
        <f>VLOOKUP($B76,RD_15[#All],LV$2,0)/LV$1</f>
        <v>4.8873626373626369</v>
      </c>
      <c r="LW76" s="62">
        <f>VLOOKUP($B76,RD_15[#All],LW$2,0)/LW$1</f>
        <v>4.9654631083202512</v>
      </c>
      <c r="LX76" s="62">
        <f>VLOOKUP($B76,RD_15[#All],LX$2,0)/LX$1</f>
        <v>4.9803767660910516</v>
      </c>
      <c r="LY76" s="62">
        <f>VLOOKUP($B76,RD_15[#All],LY$2,0)/LY$1</f>
        <v>4.9591836734693873</v>
      </c>
      <c r="LZ76" s="62">
        <f>VLOOKUP($B76,RD_15[#All],LZ$2,0)/LZ$1</f>
        <v>5.0601779173207735</v>
      </c>
      <c r="MA76" s="62">
        <f>VLOOKUP($B76,RD_15[#All],MA$2,0)/MA$1</f>
        <v>5.1547432159677049</v>
      </c>
      <c r="MB76" s="62">
        <f>VLOOKUP($B76,RD_15[#All],MB$2,0)/MB$1</f>
        <v>5.1214771622934885</v>
      </c>
      <c r="MC76" s="62">
        <f>VLOOKUP($B76,RD_15[#All],MC$2,0)/MC$1</f>
        <v>4.9274874785078859</v>
      </c>
      <c r="MD76" s="62">
        <f>VLOOKUP($B76,RD_15[#All],MD$2,0)/MD$1</f>
        <v>5.0605516932047543</v>
      </c>
      <c r="ME76" s="62">
        <f>VLOOKUP($B76,RD_15[#All],ME$2,0)/ME$1</f>
        <v>5.0553188308290347</v>
      </c>
      <c r="MF76" s="62">
        <f>VLOOKUP($B76,RD_15[#All],MF$2,0)/MF$1</f>
        <v>5.0325185019062566</v>
      </c>
      <c r="MG76" s="62">
        <f>VLOOKUP($B76,RD_15[#All],MG$2,0)/MG$1</f>
        <v>5.0100919488674593</v>
      </c>
      <c r="MH76" s="62">
        <f>VLOOKUP($B76,RD_15[#All],MH$2,0)/MH$1</f>
        <v>5.0295282948344164</v>
      </c>
      <c r="MI76" s="62">
        <f>VLOOKUP($B76,RD_15[#All],MI$2,0)/MI$1</f>
        <v>4.9170217537564476</v>
      </c>
      <c r="MJ76" s="62">
        <f>VLOOKUP($B76,RD_15[#All],MJ$2,0)/MJ$1</f>
        <v>4.9638932496075352</v>
      </c>
      <c r="MK76" s="62">
        <f>VLOOKUP($B76,RD_15[#All],MK$2,0)/MK$1</f>
        <v>4.9843014128728411</v>
      </c>
      <c r="ML76" s="62">
        <f>VLOOKUP($B76,RD_15[#All],ML$2,0)/ML$1</f>
        <v>4.9521566868505644</v>
      </c>
      <c r="MM76" s="62">
        <f>VLOOKUP($B76,RD_15[#All],MM$2,0)/MM$1</f>
        <v>4.9107659258035197</v>
      </c>
      <c r="MN76" s="62">
        <f>VLOOKUP($B76,RD_15[#All],MN$2,0)/MN$1</f>
        <v>4.9709576138147558</v>
      </c>
      <c r="MO76" s="62">
        <f>VLOOKUP($B76,RD_15[#All],MO$2,0)/MO$1</f>
        <v>5.0247252747252746</v>
      </c>
      <c r="MP76" s="62">
        <f>VLOOKUP($B76,RD_15[#All],MP$2,0)/MP$1</f>
        <v>5.0792065077779363</v>
      </c>
      <c r="MQ76" s="62">
        <f>VLOOKUP($B76,RD_15[#All],MQ$2,0)/MQ$1</f>
        <v>5.1095163340061296</v>
      </c>
      <c r="MR76" s="62">
        <f>VLOOKUP($B76,RD_15[#All],MR$2,0)/MR$1</f>
        <v>5.1050310233983698</v>
      </c>
      <c r="MS76" s="62">
        <f>VLOOKUP($B76,RD_15[#All],MS$2,0)/MS$1</f>
        <v>5.1499215070643638</v>
      </c>
      <c r="MT76" s="62">
        <f>VLOOKUP($B76,RD_15[#All],MT$2,0)/MT$1</f>
        <v>5.0713572142143581</v>
      </c>
      <c r="MU76" s="62">
        <f>VLOOKUP($B76,RD_15[#All],MU$2,0)/MU$1</f>
        <v>5.1330642146968675</v>
      </c>
      <c r="MV76" s="62">
        <f>VLOOKUP($B76,RD_15[#All],MV$2,0)/MV$1</f>
        <v>5.0470957613814758</v>
      </c>
      <c r="MW76" s="62">
        <f>VLOOKUP($B76,RD_15[#All],MW$2,0)/MW$1</f>
        <v>5.0549450549450547</v>
      </c>
      <c r="MX76" s="62">
        <f>VLOOKUP($B76,RD_15[#All],MX$2,0)/MX$1</f>
        <v>5.0941915227629515</v>
      </c>
      <c r="MY76" s="62">
        <f>VLOOKUP($B76,RD_15[#All],MY$2,0)/MY$1</f>
        <v>5.0518053375196228</v>
      </c>
      <c r="MZ76" s="62">
        <f>VLOOKUP($B76,RD_15[#All],MZ$2,0)/MZ$1</f>
        <v>5.0545525902668764</v>
      </c>
      <c r="NA76" s="62">
        <f>VLOOKUP($B76,RD_15[#All],NA$2,0)/NA$1</f>
        <v>5.0599025035115259</v>
      </c>
      <c r="NB76" s="62">
        <f>VLOOKUP($B76,RD_15[#All],NB$2,0)/NB$1</f>
        <v>5.0847723704866556</v>
      </c>
      <c r="NC76" s="62">
        <f>VLOOKUP($B76,RD_15[#All],NC$2,0)/NC$1</f>
        <v>5.0655416012558865</v>
      </c>
      <c r="ND76" s="62">
        <f>VLOOKUP($B76,RD_15[#All],ND$2,0)/ND$1</f>
        <v>4.9952904238618521</v>
      </c>
      <c r="NE76" s="62">
        <f>IFERROR(AVERAGEIF(Inv_SY_B20[[#This Row],[BLK1_INV1]:[BLK12_INV31]],"&gt;"&amp;0.1,Inv_SY_B20[[#This Row],[BLK1_INV1]:[BLK12_INV31]]),"")</f>
        <v>4.7664051171869595</v>
      </c>
    </row>
    <row r="77" spans="2:369" x14ac:dyDescent="0.35">
      <c r="B77" s="86">
        <f t="shared" si="9"/>
        <v>45818</v>
      </c>
      <c r="C77" s="62">
        <f>VLOOKUP($B77,RD_15[#All],C$2,0)/C$1</f>
        <v>4.5837320574162677</v>
      </c>
      <c r="D77" s="62">
        <f>VLOOKUP($B77,RD_15[#All],D$2,0)/D$1</f>
        <v>4.4609250398724081</v>
      </c>
      <c r="E77" s="62">
        <f>VLOOKUP($B77,RD_15[#All],E$2,0)/E$1</f>
        <v>4.6560606060606062</v>
      </c>
      <c r="F77" s="62">
        <f>VLOOKUP($B77,RD_15[#All],F$2,0)/F$1</f>
        <v>4.6280303030303029</v>
      </c>
      <c r="G77" s="62">
        <f>VLOOKUP($B77,RD_15[#All],G$2,0)/G$1</f>
        <v>4.6106060606060604</v>
      </c>
      <c r="H77" s="62">
        <f>VLOOKUP($B77,RD_15[#All],H$2,0)/H$1</f>
        <v>4.4715261958997727</v>
      </c>
      <c r="I77" s="62">
        <f>VLOOKUP($B77,RD_15[#All],I$2,0)/I$1</f>
        <v>4.7888293802601378</v>
      </c>
      <c r="J77" s="62">
        <f>VLOOKUP($B77,RD_15[#All],J$2,0)/J$1</f>
        <v>4.5704545454545453</v>
      </c>
      <c r="K77" s="62">
        <f>VLOOKUP($B77,RD_15[#All],K$2,0)/K$1</f>
        <v>4.665151515151515</v>
      </c>
      <c r="L77" s="62">
        <f>VLOOKUP($B77,RD_15[#All],L$2,0)/L$1</f>
        <v>4.7045454545454541</v>
      </c>
      <c r="M77" s="62">
        <f>VLOOKUP($B77,RD_15[#All],M$2,0)/M$1</f>
        <v>4.7295454545454545</v>
      </c>
      <c r="N77" s="62">
        <f>VLOOKUP($B77,RD_15[#All],N$2,0)/N$1</f>
        <v>4.6863636363636365</v>
      </c>
      <c r="O77" s="62">
        <f>VLOOKUP($B77,RD_15[#All],O$2,0)/O$1</f>
        <v>4.6954545454545453</v>
      </c>
      <c r="P77" s="62">
        <f>VLOOKUP($B77,RD_15[#All],P$2,0)/P$1</f>
        <v>4.7068181818181811</v>
      </c>
      <c r="Q77" s="62">
        <f>VLOOKUP($B77,RD_15[#All],Q$2,0)/Q$1</f>
        <v>4.7439393939393941</v>
      </c>
      <c r="R77" s="62">
        <f>VLOOKUP($B77,RD_15[#All],R$2,0)/R$1</f>
        <v>4.7227272727272727</v>
      </c>
      <c r="S77" s="62">
        <f>VLOOKUP($B77,RD_15[#All],S$2,0)/S$1</f>
        <v>4.6802232854864432</v>
      </c>
      <c r="T77" s="62">
        <f>VLOOKUP($B77,RD_15[#All],T$2,0)/T$1</f>
        <v>4.6993620414673041</v>
      </c>
      <c r="U77" s="62">
        <f>VLOOKUP($B77,RD_15[#All],U$2,0)/U$1</f>
        <v>4.6962121212121213</v>
      </c>
      <c r="V77" s="62">
        <f>VLOOKUP($B77,RD_15[#All],V$2,0)/V$1</f>
        <v>4.7212121212121216</v>
      </c>
      <c r="W77" s="62">
        <f>VLOOKUP($B77,RD_15[#All],W$2,0)/W$1</f>
        <v>4.8909090909090907</v>
      </c>
      <c r="X77" s="62">
        <f>VLOOKUP($B77,RD_15[#All],X$2,0)/X$1</f>
        <v>4.8075757575757576</v>
      </c>
      <c r="Y77" s="62">
        <f>VLOOKUP($B77,RD_15[#All],Y$2,0)/Y$1</f>
        <v>4.8515151515151516</v>
      </c>
      <c r="Z77" s="62">
        <f>VLOOKUP($B77,RD_15[#All],Z$2,0)/Z$1</f>
        <v>4.8325757575757571</v>
      </c>
      <c r="AA77" s="62">
        <f>VLOOKUP($B77,RD_15[#All],AA$2,0)/AA$1</f>
        <v>4.8492424242424246</v>
      </c>
      <c r="AB77" s="62">
        <f>VLOOKUP($B77,RD_15[#All],AB$2,0)/AB$1</f>
        <v>4.8424242424242427</v>
      </c>
      <c r="AC77" s="62">
        <f>VLOOKUP($B77,RD_15[#All],AC$2,0)/AC$1</f>
        <v>4.833333333333333</v>
      </c>
      <c r="AD77" s="62">
        <f>VLOOKUP($B77,RD_15[#All],AD$2,0)/AD$1</f>
        <v>4.749242424242424</v>
      </c>
      <c r="AE77" s="62">
        <f>VLOOKUP($B77,RD_15[#All],AE$2,0)/AE$1</f>
        <v>4.8931818181818176</v>
      </c>
      <c r="AF77" s="62">
        <f>VLOOKUP($B77,RD_15[#All],AF$2,0)/AF$1</f>
        <v>4.8681818181818182</v>
      </c>
      <c r="AG77" s="62">
        <f>VLOOKUP($B77,RD_15[#All],AG$2,0)/AG$1</f>
        <v>4.8212121212121213</v>
      </c>
      <c r="AH77" s="62">
        <f>VLOOKUP($B77,RD_15[#All],AH$2,0)/AH$1</f>
        <v>4.8166666666666664</v>
      </c>
      <c r="AI77" s="62">
        <f>VLOOKUP($B77,RD_15[#All],AI$2,0)/AI$1</f>
        <v>4.5909090909090908</v>
      </c>
      <c r="AJ77" s="62">
        <f>VLOOKUP($B77,RD_15[#All],AJ$2,0)/AJ$1</f>
        <v>4.5462519936204142</v>
      </c>
      <c r="AK77" s="62">
        <f>VLOOKUP($B77,RD_15[#All],AK$2,0)/AK$1</f>
        <v>4.5925039872408293</v>
      </c>
      <c r="AL77" s="62">
        <f>VLOOKUP($B77,RD_15[#All],AL$2,0)/AL$1</f>
        <v>4.6212121212121211</v>
      </c>
      <c r="AM77" s="62">
        <f>VLOOKUP($B77,RD_15[#All],AM$2,0)/AM$1</f>
        <v>4.715311004784688</v>
      </c>
      <c r="AN77" s="62">
        <f>VLOOKUP($B77,RD_15[#All],AN$2,0)/AN$1</f>
        <v>4.6953748006379579</v>
      </c>
      <c r="AO77" s="62">
        <f>VLOOKUP($B77,RD_15[#All],AO$2,0)/AO$1</f>
        <v>4.6371212121212126</v>
      </c>
      <c r="AP77" s="62">
        <f>VLOOKUP($B77,RD_15[#All],AP$2,0)/AP$1</f>
        <v>4.6483253588516744</v>
      </c>
      <c r="AQ77" s="62">
        <f>VLOOKUP($B77,RD_15[#All],AQ$2,0)/AQ$1</f>
        <v>4.577272727272728</v>
      </c>
      <c r="AR77" s="62">
        <f>VLOOKUP($B77,RD_15[#All],AR$2,0)/AR$1</f>
        <v>4.676890156918688</v>
      </c>
      <c r="AS77" s="62">
        <f>VLOOKUP($B77,RD_15[#All],AS$2,0)/AS$1</f>
        <v>4.8023578363384196</v>
      </c>
      <c r="AT77" s="62">
        <f>VLOOKUP($B77,RD_15[#All],AT$2,0)/AT$1</f>
        <v>4.7763157894736841</v>
      </c>
      <c r="AU77" s="62">
        <f>VLOOKUP($B77,RD_15[#All],AU$2,0)/AU$1</f>
        <v>4.7529239766081872</v>
      </c>
      <c r="AV77" s="62">
        <f>VLOOKUP($B77,RD_15[#All],AV$2,0)/AV$1</f>
        <v>4.8842257597684515</v>
      </c>
      <c r="AW77" s="62">
        <f>VLOOKUP($B77,RD_15[#All],AW$2,0)/AW$1</f>
        <v>4.8357908847184987</v>
      </c>
      <c r="AX77" s="62">
        <f>VLOOKUP($B77,RD_15[#All],AX$2,0)/AX$1</f>
        <v>4.7909946236559131</v>
      </c>
      <c r="AY77" s="62">
        <f>VLOOKUP($B77,RD_15[#All],AY$2,0)/AY$1</f>
        <v>4.6852078239608801</v>
      </c>
      <c r="AZ77" s="62">
        <f>VLOOKUP($B77,RD_15[#All],AZ$2,0)/AZ$1</f>
        <v>4.7348220516399158</v>
      </c>
      <c r="BA77" s="62">
        <f>VLOOKUP($B77,RD_15[#All],BA$2,0)/BA$1</f>
        <v>4.7675953079178877</v>
      </c>
      <c r="BB77" s="62">
        <f>VLOOKUP($B77,RD_15[#All],BB$2,0)/BB$1</f>
        <v>4.6635242929659171</v>
      </c>
      <c r="BC77" s="62">
        <f>VLOOKUP($B77,RD_15[#All],BC$2,0)/BC$1</f>
        <v>4.6204906204906209</v>
      </c>
      <c r="BD77" s="62">
        <f>VLOOKUP($B77,RD_15[#All],BD$2,0)/BD$1</f>
        <v>4.6052449965493443</v>
      </c>
      <c r="BE77" s="62">
        <f>VLOOKUP($B77,RD_15[#All],BE$2,0)/BE$1</f>
        <v>4.5386740331491708</v>
      </c>
      <c r="BF77" s="62">
        <f>VLOOKUP($B77,RD_15[#All],BF$2,0)/BF$1</f>
        <v>4.5647305808257519</v>
      </c>
      <c r="BG77" s="62">
        <f>VLOOKUP($B77,RD_15[#All],BG$2,0)/BG$1</f>
        <v>4.5987903225806441</v>
      </c>
      <c r="BH77" s="62">
        <f>VLOOKUP($B77,RD_15[#All],BH$2,0)/BH$1</f>
        <v>4.4116409537166907</v>
      </c>
      <c r="BI77" s="62">
        <f>VLOOKUP($B77,RD_15[#All],BI$2,0)/BI$1</f>
        <v>4.4369009584664534</v>
      </c>
      <c r="BJ77" s="62">
        <f>VLOOKUP($B77,RD_15[#All],BJ$2,0)/BJ$1</f>
        <v>4.3991655076495126</v>
      </c>
      <c r="BK77" s="62">
        <f>VLOOKUP($B77,RD_15[#All],BK$2,0)/BK$1</f>
        <v>4.6469696969696965</v>
      </c>
      <c r="BL77" s="62">
        <f>VLOOKUP($B77,RD_15[#All],BL$2,0)/BL$1</f>
        <v>4.563694267515924</v>
      </c>
      <c r="BM77" s="62">
        <f>VLOOKUP($B77,RD_15[#All],BM$2,0)/BM$1</f>
        <v>4.6195014662756595</v>
      </c>
      <c r="BN77" s="62">
        <f>VLOOKUP($B77,RD_15[#All],BN$2,0)/BN$1</f>
        <v>5.0883367839889573</v>
      </c>
      <c r="BO77" s="62">
        <f>VLOOKUP($B77,RD_15[#All],BO$2,0)/BO$1</f>
        <v>5.0341614906832302</v>
      </c>
      <c r="BP77" s="62">
        <f>VLOOKUP($B77,RD_15[#All],BP$2,0)/BP$1</f>
        <v>5.0539979231568015</v>
      </c>
      <c r="BQ77" s="62">
        <f>VLOOKUP($B77,RD_15[#All],BQ$2,0)/BQ$1</f>
        <v>5.0876466528640441</v>
      </c>
      <c r="BR77" s="62">
        <f>VLOOKUP($B77,RD_15[#All],BR$2,0)/BR$1</f>
        <v>5.0507246376811592</v>
      </c>
      <c r="BS77" s="62">
        <f>VLOOKUP($B77,RD_15[#All],BS$2,0)/BS$1</f>
        <v>5.0440642820114041</v>
      </c>
      <c r="BT77" s="62">
        <f>VLOOKUP($B77,RD_15[#All],BT$2,0)/BT$1</f>
        <v>4.9675638371290542</v>
      </c>
      <c r="BU77" s="62">
        <f>VLOOKUP($B77,RD_15[#All],BU$2,0)/BU$1</f>
        <v>5.1100759144237404</v>
      </c>
      <c r="BV77" s="62">
        <f>VLOOKUP($B77,RD_15[#All],BV$2,0)/BV$1</f>
        <v>5.0707384403036571</v>
      </c>
      <c r="BW77" s="62">
        <f>VLOOKUP($B77,RD_15[#All],BW$2,0)/BW$1</f>
        <v>4.995169082125603</v>
      </c>
      <c r="BX77" s="62">
        <f>VLOOKUP($B77,RD_15[#All],BX$2,0)/BX$1</f>
        <v>4.9000173882802986</v>
      </c>
      <c r="BY77" s="62">
        <f>VLOOKUP($B77,RD_15[#All],BY$2,0)/BY$1</f>
        <v>4.9834368530020701</v>
      </c>
      <c r="BZ77" s="62">
        <f>VLOOKUP($B77,RD_15[#All],BZ$2,0)/BZ$1</f>
        <v>5.0284992784992788</v>
      </c>
      <c r="CA77" s="62">
        <f>VLOOKUP($B77,RD_15[#All],CA$2,0)/CA$1</f>
        <v>4.954545454545455</v>
      </c>
      <c r="CB77" s="62">
        <f>VLOOKUP($B77,RD_15[#All],CB$2,0)/CB$1</f>
        <v>5.0493443754313319</v>
      </c>
      <c r="CC77" s="62">
        <f>VLOOKUP($B77,RD_15[#All],CC$2,0)/CC$1</f>
        <v>5.0524499654934436</v>
      </c>
      <c r="CD77" s="62">
        <f>VLOOKUP($B77,RD_15[#All],CD$2,0)/CD$1</f>
        <v>5.083505866114562</v>
      </c>
      <c r="CE77" s="62">
        <f>VLOOKUP($B77,RD_15[#All],CE$2,0)/CE$1</f>
        <v>4.9568668046928916</v>
      </c>
      <c r="CF77" s="62">
        <f>VLOOKUP($B77,RD_15[#All],CF$2,0)/CF$1</f>
        <v>5.0383597883597888</v>
      </c>
      <c r="CG77" s="62">
        <f>VLOOKUP($B77,RD_15[#All],CG$2,0)/CG$1</f>
        <v>5.1449275362318838</v>
      </c>
      <c r="CH77" s="62">
        <f>VLOOKUP($B77,RD_15[#All],CH$2,0)/CH$1</f>
        <v>5.1284271284271279</v>
      </c>
      <c r="CI77" s="62">
        <f>VLOOKUP($B77,RD_15[#All],CI$2,0)/CI$1</f>
        <v>5.0648723257418906</v>
      </c>
      <c r="CJ77" s="62">
        <f>VLOOKUP($B77,RD_15[#All],CJ$2,0)/CJ$1</f>
        <v>5.1702741702741708</v>
      </c>
      <c r="CK77" s="62">
        <f>VLOOKUP($B77,RD_15[#All],CK$2,0)/CK$1</f>
        <v>5.0609668109668116</v>
      </c>
      <c r="CL77" s="62">
        <f>VLOOKUP($B77,RD_15[#All],CL$2,0)/CL$1</f>
        <v>4.9991359944703646</v>
      </c>
      <c r="CM77" s="62">
        <f>VLOOKUP($B77,RD_15[#All],CM$2,0)/CM$1</f>
        <v>4.9827467218771568</v>
      </c>
      <c r="CN77" s="62">
        <f>VLOOKUP($B77,RD_15[#All],CN$2,0)/CN$1</f>
        <v>5.0728088336783985</v>
      </c>
      <c r="CO77" s="62">
        <f>VLOOKUP($B77,RD_15[#All],CO$2,0)/CO$1</f>
        <v>5.06280193236715</v>
      </c>
      <c r="CP77" s="62">
        <f>VLOOKUP($B77,RD_15[#All],CP$2,0)/CP$1</f>
        <v>4.904071773636991</v>
      </c>
      <c r="CQ77" s="62">
        <f>VLOOKUP($B77,RD_15[#All],CQ$2,0)/CQ$1</f>
        <v>5.0269151138716355</v>
      </c>
      <c r="CR77" s="62">
        <f>VLOOKUP($B77,RD_15[#All],CR$2,0)/CR$1</f>
        <v>5.0655624568668047</v>
      </c>
      <c r="CS77" s="62">
        <f>VLOOKUP($B77,RD_15[#All],CS$2,0)/CS$1</f>
        <v>5.1224982746721874</v>
      </c>
      <c r="CT77" s="62">
        <f>VLOOKUP($B77,RD_15[#All],CT$2,0)/CT$1</f>
        <v>5.0807453416149073</v>
      </c>
      <c r="CU77" s="62">
        <f>VLOOKUP($B77,RD_15[#All],CU$2,0)/CU$1</f>
        <v>4.9739682539682537</v>
      </c>
      <c r="CV77" s="62">
        <f>VLOOKUP($B77,RD_15[#All],CV$2,0)/CV$1</f>
        <v>5.1028295376121457</v>
      </c>
      <c r="CW77" s="62">
        <f>VLOOKUP($B77,RD_15[#All],CW$2,0)/CW$1</f>
        <v>5.0838509316770182</v>
      </c>
      <c r="CX77" s="62">
        <f>VLOOKUP($B77,RD_15[#All],CX$2,0)/CX$1</f>
        <v>5.095959595959596</v>
      </c>
      <c r="CY77" s="62">
        <f>VLOOKUP($B77,RD_15[#All],CY$2,0)/CY$1</f>
        <v>5.1071428571428577</v>
      </c>
      <c r="CZ77" s="62">
        <f>VLOOKUP($B77,RD_15[#All],CZ$2,0)/CZ$1</f>
        <v>5.0845410628019323</v>
      </c>
      <c r="DA77" s="62">
        <f>VLOOKUP($B77,RD_15[#All],DA$2,0)/DA$1</f>
        <v>4.986652799445312</v>
      </c>
      <c r="DB77" s="62">
        <f>VLOOKUP($B77,RD_15[#All],DB$2,0)/DB$1</f>
        <v>5.033126293995859</v>
      </c>
      <c r="DC77" s="62">
        <f>VLOOKUP($B77,RD_15[#All],DC$2,0)/DC$1</f>
        <v>5.2329192546583849</v>
      </c>
      <c r="DD77" s="62">
        <f>VLOOKUP($B77,RD_15[#All],DD$2,0)/DD$1</f>
        <v>5.0714285714285712</v>
      </c>
      <c r="DE77" s="62">
        <f>VLOOKUP($B77,RD_15[#All],DE$2,0)/DE$1</f>
        <v>5.1394064872325744</v>
      </c>
      <c r="DF77" s="62">
        <f>VLOOKUP($B77,RD_15[#All],DF$2,0)/DF$1</f>
        <v>5.0155279503105588</v>
      </c>
      <c r="DG77" s="62">
        <f>VLOOKUP($B77,RD_15[#All],DG$2,0)/DG$1</f>
        <v>5.0621118012422359</v>
      </c>
      <c r="DH77" s="62">
        <f>VLOOKUP($B77,RD_15[#All],DH$2,0)/DH$1</f>
        <v>5.1504485852311932</v>
      </c>
      <c r="DI77" s="62">
        <f>VLOOKUP($B77,RD_15[#All],DI$2,0)/DI$1</f>
        <v>5.1390614216701174</v>
      </c>
      <c r="DJ77" s="62">
        <f>VLOOKUP($B77,RD_15[#All],DJ$2,0)/DJ$1</f>
        <v>5.1535541752933058</v>
      </c>
      <c r="DK77" s="62">
        <f>VLOOKUP($B77,RD_15[#All],DK$2,0)/DK$1</f>
        <v>5.1776266061980341</v>
      </c>
      <c r="DL77" s="62">
        <f>VLOOKUP($B77,RD_15[#All],DL$2,0)/DL$1</f>
        <v>5.0122655122655129</v>
      </c>
      <c r="DM77" s="62">
        <f>VLOOKUP($B77,RD_15[#All],DM$2,0)/DM$1</f>
        <v>5.0044858523119391</v>
      </c>
      <c r="DN77" s="62">
        <f>VLOOKUP($B77,RD_15[#All],DN$2,0)/DN$1</f>
        <v>4.9965493443754312</v>
      </c>
      <c r="DO77" s="62">
        <f>VLOOKUP($B77,RD_15[#All],DO$2,0)/DO$1</f>
        <v>5.0144927536231885</v>
      </c>
      <c r="DP77" s="62">
        <f>VLOOKUP($B77,RD_15[#All],DP$2,0)/DP$1</f>
        <v>5.0141476880607314</v>
      </c>
      <c r="DQ77" s="62">
        <f>VLOOKUP($B77,RD_15[#All],DQ$2,0)/DQ$1</f>
        <v>5.1180124223602483</v>
      </c>
      <c r="DR77" s="62">
        <f>VLOOKUP($B77,RD_15[#All],DR$2,0)/DR$1</f>
        <v>5.0997239475500349</v>
      </c>
      <c r="DS77" s="62">
        <f>VLOOKUP($B77,RD_15[#All],DS$2,0)/DS$1</f>
        <v>5.0086266390614211</v>
      </c>
      <c r="DT77" s="62">
        <f>VLOOKUP($B77,RD_15[#All],DT$2,0)/DT$1</f>
        <v>5.0141476880607314</v>
      </c>
      <c r="DU77" s="62">
        <f>VLOOKUP($B77,RD_15[#All],DU$2,0)/DU$1</f>
        <v>4.9906204906204907</v>
      </c>
      <c r="DV77" s="62">
        <f>VLOOKUP($B77,RD_15[#All],DV$2,0)/DV$1</f>
        <v>5.0714285714285712</v>
      </c>
      <c r="DW77" s="62">
        <f>VLOOKUP($B77,RD_15[#All],DW$2,0)/DW$1</f>
        <v>5.0693581780538297</v>
      </c>
      <c r="DX77" s="62">
        <f>VLOOKUP($B77,RD_15[#All],DX$2,0)/DX$1</f>
        <v>5.0569358178053827</v>
      </c>
      <c r="DY77" s="62">
        <f>VLOOKUP($B77,RD_15[#All],DY$2,0)/DY$1</f>
        <v>4.9568668046928916</v>
      </c>
      <c r="DZ77" s="62">
        <f>VLOOKUP($B77,RD_15[#All],DZ$2,0)/DZ$1</f>
        <v>5.0641821946169765</v>
      </c>
      <c r="EA77" s="62">
        <f>VLOOKUP($B77,RD_15[#All],EA$2,0)/EA$1</f>
        <v>4.9385783298826773</v>
      </c>
      <c r="EB77" s="62">
        <f>VLOOKUP($B77,RD_15[#All],EB$2,0)/EB$1</f>
        <v>4.9675638371290542</v>
      </c>
      <c r="EC77" s="62">
        <f>VLOOKUP($B77,RD_15[#All],EC$2,0)/EC$1</f>
        <v>4.9368530020703929</v>
      </c>
      <c r="ED77" s="62">
        <f>VLOOKUP($B77,RD_15[#All],ED$2,0)/ED$1</f>
        <v>4.9592822636300893</v>
      </c>
      <c r="EE77" s="62">
        <f>VLOOKUP($B77,RD_15[#All],EE$2,0)/EE$1</f>
        <v>4.9516908212560384</v>
      </c>
      <c r="EF77" s="62">
        <f>VLOOKUP($B77,RD_15[#All],EF$2,0)/EF$1</f>
        <v>4.9993098688750859</v>
      </c>
      <c r="EG77" s="62">
        <f>VLOOKUP($B77,RD_15[#All],EG$2,0)/EG$1</f>
        <v>4.9354727398205656</v>
      </c>
      <c r="EH77" s="62">
        <f>VLOOKUP($B77,RD_15[#All],EH$2,0)/EH$1</f>
        <v>5.024844720496894</v>
      </c>
      <c r="EI77" s="62">
        <f>VLOOKUP($B77,RD_15[#All],EI$2,0)/EI$1</f>
        <v>5.0519480519480524</v>
      </c>
      <c r="EJ77" s="62">
        <f>VLOOKUP($B77,RD_15[#All],EJ$2,0)/EJ$1</f>
        <v>4.9327122153209109</v>
      </c>
      <c r="EK77" s="62">
        <f>VLOOKUP($B77,RD_15[#All],EK$2,0)/EK$1</f>
        <v>4.8193650793650793</v>
      </c>
      <c r="EL77" s="62">
        <f>VLOOKUP($B77,RD_15[#All],EL$2,0)/EL$1</f>
        <v>4.8643892339544514</v>
      </c>
      <c r="EM77" s="62">
        <f>VLOOKUP($B77,RD_15[#All],EM$2,0)/EM$1</f>
        <v>4.9140786749482395</v>
      </c>
      <c r="EN77" s="62">
        <f>VLOOKUP($B77,RD_15[#All],EN$2,0)/EN$1</f>
        <v>4.9240855762594888</v>
      </c>
      <c r="EO77" s="62">
        <f>VLOOKUP($B77,RD_15[#All],EO$2,0)/EO$1</f>
        <v>4.9064872325741895</v>
      </c>
      <c r="EP77" s="62">
        <f>VLOOKUP($B77,RD_15[#All],EP$2,0)/EP$1</f>
        <v>4.9447895100069008</v>
      </c>
      <c r="EQ77" s="62">
        <f>VLOOKUP($B77,RD_15[#All],EQ$2,0)/EQ$1</f>
        <v>4.9347826086956514</v>
      </c>
      <c r="ER77" s="62">
        <f>VLOOKUP($B77,RD_15[#All],ER$2,0)/ER$1</f>
        <v>4.9634230503795722</v>
      </c>
      <c r="ES77" s="62">
        <f>VLOOKUP($B77,RD_15[#All],ES$2,0)/ES$1</f>
        <v>4.8347135955831604</v>
      </c>
      <c r="ET77" s="62">
        <f>VLOOKUP($B77,RD_15[#All],ET$2,0)/ET$1</f>
        <v>5.033549783549784</v>
      </c>
      <c r="EU77" s="62">
        <f>VLOOKUP($B77,RD_15[#All],EU$2,0)/EU$1</f>
        <v>5.0155423280423284</v>
      </c>
      <c r="EV77" s="62">
        <f>VLOOKUP($B77,RD_15[#All],EV$2,0)/EV$1</f>
        <v>4.9065656565656566</v>
      </c>
      <c r="EW77" s="62">
        <f>VLOOKUP($B77,RD_15[#All],EW$2,0)/EW$1</f>
        <v>4.9710317460317466</v>
      </c>
      <c r="EX77" s="62">
        <f>VLOOKUP($B77,RD_15[#All],EX$2,0)/EX$1</f>
        <v>4.9365079365079358</v>
      </c>
      <c r="EY77" s="62">
        <f>VLOOKUP($B77,RD_15[#All],EY$2,0)/EY$1</f>
        <v>5.0570672713529845</v>
      </c>
      <c r="EZ77" s="62">
        <f>VLOOKUP($B77,RD_15[#All],EZ$2,0)/EZ$1</f>
        <v>4.8592132505175982</v>
      </c>
      <c r="FA77" s="62">
        <f>VLOOKUP($B77,RD_15[#All],FA$2,0)/FA$1</f>
        <v>4.9064872325741895</v>
      </c>
      <c r="FB77" s="62">
        <f>VLOOKUP($B77,RD_15[#All],FB$2,0)/FB$1</f>
        <v>4.8799171842650102</v>
      </c>
      <c r="FC77" s="62">
        <f>VLOOKUP($B77,RD_15[#All],FC$2,0)/FC$1</f>
        <v>4.9824016563146998</v>
      </c>
      <c r="FD77" s="62">
        <f>VLOOKUP($B77,RD_15[#All],FD$2,0)/FD$1</f>
        <v>4.9358178053830226</v>
      </c>
      <c r="FE77" s="62">
        <f>VLOOKUP($B77,RD_15[#All],FE$2,0)/FE$1</f>
        <v>4.8278122843340228</v>
      </c>
      <c r="FF77" s="62">
        <f>VLOOKUP($B77,RD_15[#All],FF$2,0)/FF$1</f>
        <v>4.9061421670117316</v>
      </c>
      <c r="FG77" s="202">
        <f>VLOOKUP($B77,RD_15[#All],FG$2,0)/FG$1</f>
        <v>4.891994478951001</v>
      </c>
      <c r="FH77" s="62">
        <f>VLOOKUP($B77,RD_15[#All],FH$2,0)/FH$1</f>
        <v>4.9185645272601795</v>
      </c>
      <c r="FI77" s="62">
        <f>VLOOKUP($B77,RD_15[#All],FI$2,0)/FI$1</f>
        <v>4.8319530710835057</v>
      </c>
      <c r="FJ77" s="62">
        <f>VLOOKUP($B77,RD_15[#All],FJ$2,0)/FJ$1</f>
        <v>4.9408068783068781</v>
      </c>
      <c r="FK77" s="62">
        <f>VLOOKUP($B77,RD_15[#All],FK$2,0)/FK$1</f>
        <v>4.9772256728778466</v>
      </c>
      <c r="FL77" s="62">
        <f>VLOOKUP($B77,RD_15[#All],FL$2,0)/FL$1</f>
        <v>4.8596681096681094</v>
      </c>
      <c r="FM77" s="62">
        <f>VLOOKUP($B77,RD_15[#All],FM$2,0)/FM$1</f>
        <v>4.7951625094482235</v>
      </c>
      <c r="FN77" s="62">
        <f>VLOOKUP($B77,RD_15[#All],FN$2,0)/FN$1</f>
        <v>4.8809523809523805</v>
      </c>
      <c r="FO77" s="62">
        <f>VLOOKUP($B77,RD_15[#All],FO$2,0)/FO$1</f>
        <v>4.8514739229024944</v>
      </c>
      <c r="FP77" s="62">
        <f>VLOOKUP($B77,RD_15[#All],FP$2,0)/FP$1</f>
        <v>4.8359788359788354</v>
      </c>
      <c r="FQ77" s="62">
        <f>VLOOKUP($B77,RD_15[#All],FQ$2,0)/FQ$1</f>
        <v>4.8337112622826908</v>
      </c>
      <c r="FR77" s="62">
        <f>VLOOKUP($B77,RD_15[#All],FR$2,0)/FR$1</f>
        <v>4.842781557067271</v>
      </c>
      <c r="FS77" s="62">
        <f>VLOOKUP($B77,RD_15[#All],FS$2,0)/FS$1</f>
        <v>4.8635676492819346</v>
      </c>
      <c r="FT77" s="62">
        <f>VLOOKUP($B77,RD_15[#All],FT$2,0)/FT$1</f>
        <v>4.9380196523053659</v>
      </c>
      <c r="FU77" s="62">
        <f>VLOOKUP($B77,RD_15[#All],FU$2,0)/FU$1</f>
        <v>4.9285714285714279</v>
      </c>
      <c r="FV77" s="62">
        <f>VLOOKUP($B77,RD_15[#All],FV$2,0)/FV$1</f>
        <v>4.8987150415721841</v>
      </c>
      <c r="FW77" s="62">
        <f>VLOOKUP($B77,RD_15[#All],FW$2,0)/FW$1</f>
        <v>4.895691609977324</v>
      </c>
      <c r="FX77" s="62">
        <f>VLOOKUP($B77,RD_15[#All],FX$2,0)/FX$1</f>
        <v>4.9051398337112619</v>
      </c>
      <c r="FY77" s="62">
        <f>VLOOKUP($B77,RD_15[#All],FY$2,0)/FY$1</f>
        <v>4.9263038548752833</v>
      </c>
      <c r="FZ77" s="62">
        <f>VLOOKUP($B77,RD_15[#All],FZ$2,0)/FZ$1</f>
        <v>4.8650793650793647</v>
      </c>
      <c r="GA77" s="62">
        <f>VLOOKUP($B77,RD_15[#All],GA$2,0)/GA$1</f>
        <v>4.9188712522045845</v>
      </c>
      <c r="GB77" s="62">
        <f>VLOOKUP($B77,RD_15[#All],GB$2,0)/GB$1</f>
        <v>4.7229437229437234</v>
      </c>
      <c r="GC77" s="62">
        <f>VLOOKUP($B77,RD_15[#All],GC$2,0)/GC$1</f>
        <v>4.9164777021919877</v>
      </c>
      <c r="GD77" s="62">
        <f>VLOOKUP($B77,RD_15[#All],GD$2,0)/GD$1</f>
        <v>4.8631897203325769</v>
      </c>
      <c r="GE77" s="62">
        <f>VLOOKUP($B77,RD_15[#All],GE$2,0)/GE$1</f>
        <v>4.9232804232804233</v>
      </c>
      <c r="GF77" s="62">
        <f>VLOOKUP($B77,RD_15[#All],GF$2,0)/GF$1</f>
        <v>4.925170068027211</v>
      </c>
      <c r="GG77" s="62">
        <f>VLOOKUP($B77,RD_15[#All],GG$2,0)/GG$1</f>
        <v>4.8473167044595611</v>
      </c>
      <c r="GH77" s="62">
        <f>VLOOKUP($B77,RD_15[#All],GH$2,0)/GH$1</f>
        <v>4.9372637944066513</v>
      </c>
      <c r="GI77" s="62">
        <f>VLOOKUP($B77,RD_15[#All],GI$2,0)/GI$1</f>
        <v>4.8303099017384721</v>
      </c>
      <c r="GJ77" s="62">
        <f>VLOOKUP($B77,RD_15[#All],GJ$2,0)/GJ$1</f>
        <v>4.9040060468631888</v>
      </c>
      <c r="GK77" s="62">
        <f>VLOOKUP($B77,RD_15[#All],GK$2,0)/GK$1</f>
        <v>4.8008314436885859</v>
      </c>
      <c r="GL77" s="62">
        <f>VLOOKUP($B77,RD_15[#All],GL$2,0)/GL$1</f>
        <v>4.9172335600907022</v>
      </c>
      <c r="GM77" s="62">
        <f>VLOOKUP($B77,RD_15[#All],GM$2,0)/GM$1</f>
        <v>4.880196523053665</v>
      </c>
      <c r="GN77" s="62">
        <f>VLOOKUP($B77,RD_15[#All],GN$2,0)/GN$1</f>
        <v>4.9270597127739979</v>
      </c>
      <c r="GO77" s="62">
        <f>VLOOKUP($B77,RD_15[#All],GO$2,0)/GO$1</f>
        <v>4.8992063492063487</v>
      </c>
      <c r="GP77" s="62">
        <f>VLOOKUP($B77,RD_15[#All],GP$2,0)/GP$1</f>
        <v>4.8718253968253968</v>
      </c>
      <c r="GQ77" s="62">
        <f>VLOOKUP($B77,RD_15[#All],GQ$2,0)/GQ$1</f>
        <v>4.9357142857142859</v>
      </c>
      <c r="GR77" s="62">
        <f>VLOOKUP($B77,RD_15[#All],GR$2,0)/GR$1</f>
        <v>4.7713466657566039</v>
      </c>
      <c r="GS77" s="62">
        <f>VLOOKUP($B77,RD_15[#All],GS$2,0)/GS$1</f>
        <v>4.9169184290030206</v>
      </c>
      <c r="GT77" s="62">
        <f>VLOOKUP($B77,RD_15[#All],GT$2,0)/GT$1</f>
        <v>4.8383045525902668</v>
      </c>
      <c r="GU77" s="62">
        <f>VLOOKUP($B77,RD_15[#All],GU$2,0)/GU$1</f>
        <v>4.8684839789574363</v>
      </c>
      <c r="GV77" s="62">
        <f>VLOOKUP($B77,RD_15[#All],GV$2,0)/GV$1</f>
        <v>4.901030646372261</v>
      </c>
      <c r="GW77" s="62">
        <f>VLOOKUP($B77,RD_15[#All],GW$2,0)/GW$1</f>
        <v>4.9865748709122197</v>
      </c>
      <c r="GX77" s="62">
        <f>VLOOKUP($B77,RD_15[#All],GX$2,0)/GX$1</f>
        <v>4.8426870748299322</v>
      </c>
      <c r="GY77" s="62">
        <f>VLOOKUP($B77,RD_15[#All],GY$2,0)/GY$1</f>
        <v>4.9249198006961983</v>
      </c>
      <c r="GZ77" s="62">
        <f>VLOOKUP($B77,RD_15[#All],GZ$2,0)/GZ$1</f>
        <v>4.9566718995290424</v>
      </c>
      <c r="HA77" s="62">
        <f>VLOOKUP($B77,RD_15[#All],HA$2,0)/HA$1</f>
        <v>4.9027370145382569</v>
      </c>
      <c r="HB77" s="62">
        <f>VLOOKUP($B77,RD_15[#All],HB$2,0)/HB$1</f>
        <v>4.7698729841586989</v>
      </c>
      <c r="HC77" s="62">
        <f>VLOOKUP($B77,RD_15[#All],HC$2,0)/HC$1</f>
        <v>4.8526473526473524</v>
      </c>
      <c r="HD77" s="62">
        <f>VLOOKUP($B77,RD_15[#All],HD$2,0)/HD$1</f>
        <v>3.8386783284742467</v>
      </c>
      <c r="HE77" s="62">
        <f>VLOOKUP($B77,RD_15[#All],HE$2,0)/HE$1</f>
        <v>4.7798785065865808</v>
      </c>
      <c r="HF77" s="62">
        <f>VLOOKUP($B77,RD_15[#All],HF$2,0)/HF$1</f>
        <v>4.9077993829375046</v>
      </c>
      <c r="HG77" s="62">
        <f>VLOOKUP($B77,RD_15[#All],HG$2,0)/HG$1</f>
        <v>4.8044217687074831</v>
      </c>
      <c r="HH77" s="62">
        <f>VLOOKUP($B77,RD_15[#All],HH$2,0)/HH$1</f>
        <v>4.8437990580847723</v>
      </c>
      <c r="HI77" s="62">
        <f>VLOOKUP($B77,RD_15[#All],HI$2,0)/HI$1</f>
        <v>4.8936420722135008</v>
      </c>
      <c r="HJ77" s="62">
        <f>VLOOKUP($B77,RD_15[#All],HJ$2,0)/HJ$1</f>
        <v>4.906334906334906</v>
      </c>
      <c r="HK77" s="62">
        <f>VLOOKUP($B77,RD_15[#All],HK$2,0)/HK$1</f>
        <v>4.9305957200694044</v>
      </c>
      <c r="HL77" s="62">
        <f>VLOOKUP($B77,RD_15[#All],HL$2,0)/HL$1</f>
        <v>4.9319727891156457</v>
      </c>
      <c r="HM77" s="62">
        <f>VLOOKUP($B77,RD_15[#All],HM$2,0)/HM$1</f>
        <v>4.75896127681842</v>
      </c>
      <c r="HN77" s="62">
        <f>VLOOKUP($B77,RD_15[#All],HN$2,0)/HN$1</f>
        <v>4.6559994743067419</v>
      </c>
      <c r="HO77" s="62">
        <f>VLOOKUP($B77,RD_15[#All],HO$2,0)/HO$1</f>
        <v>4.8659482192140882</v>
      </c>
      <c r="HP77" s="62">
        <f>VLOOKUP($B77,RD_15[#All],HP$2,0)/HP$1</f>
        <v>4.7478027023481566</v>
      </c>
      <c r="HQ77" s="62">
        <f>VLOOKUP($B77,RD_15[#All],HQ$2,0)/HQ$1</f>
        <v>4.6539871677360223</v>
      </c>
      <c r="HR77" s="62">
        <f>VLOOKUP($B77,RD_15[#All],HR$2,0)/HR$1</f>
        <v>4.7038567493112939</v>
      </c>
      <c r="HS77" s="62">
        <f>VLOOKUP($B77,RD_15[#All],HS$2,0)/HS$1</f>
        <v>4.757045675413023</v>
      </c>
      <c r="HT77" s="62">
        <f>VLOOKUP($B77,RD_15[#All],HT$2,0)/HT$1</f>
        <v>4.6448252891661115</v>
      </c>
      <c r="HU77" s="62">
        <f>VLOOKUP($B77,RD_15[#All],HU$2,0)/HU$1</f>
        <v>4.725988297416869</v>
      </c>
      <c r="HV77" s="62">
        <f>VLOOKUP($B77,RD_15[#All],HV$2,0)/HV$1</f>
        <v>4.745254745254746</v>
      </c>
      <c r="HW77" s="62">
        <f>VLOOKUP($B77,RD_15[#All],HW$2,0)/HW$1</f>
        <v>4.8359497645211933</v>
      </c>
      <c r="HX77" s="62">
        <f>VLOOKUP($B77,RD_15[#All],HX$2,0)/HX$1</f>
        <v>4.9030612244897958</v>
      </c>
      <c r="HY77" s="62">
        <f>VLOOKUP($B77,RD_15[#All],HY$2,0)/HY$1</f>
        <v>4.8649921507064358</v>
      </c>
      <c r="HZ77" s="62">
        <f>VLOOKUP($B77,RD_15[#All],HZ$2,0)/HZ$1</f>
        <v>4.8471256634521938</v>
      </c>
      <c r="IA77" s="62">
        <f>VLOOKUP($B77,RD_15[#All],IA$2,0)/IA$1</f>
        <v>4.9415227629513341</v>
      </c>
      <c r="IB77" s="62">
        <f>VLOOKUP($B77,RD_15[#All],IB$2,0)/IB$1</f>
        <v>4.8340435075128951</v>
      </c>
      <c r="IC77" s="62">
        <f>VLOOKUP($B77,RD_15[#All],IC$2,0)/IC$1</f>
        <v>4.9211145996860282</v>
      </c>
      <c r="ID77" s="62">
        <f>VLOOKUP($B77,RD_15[#All],ID$2,0)/ID$1</f>
        <v>4.901883830455259</v>
      </c>
      <c r="IE77" s="62">
        <f>VLOOKUP($B77,RD_15[#All],IE$2,0)/IE$1</f>
        <v>4.9050235478806901</v>
      </c>
      <c r="IF77" s="62">
        <f>VLOOKUP($B77,RD_15[#All],IF$2,0)/IF$1</f>
        <v>4.8940345368916791</v>
      </c>
      <c r="IG77" s="62">
        <f>VLOOKUP($B77,RD_15[#All],IG$2,0)/IG$1</f>
        <v>4.8605815952754732</v>
      </c>
      <c r="IH77" s="62">
        <f>VLOOKUP($B77,RD_15[#All],IH$2,0)/IH$1</f>
        <v>4.8265679898332952</v>
      </c>
      <c r="II77" s="62">
        <f>VLOOKUP($B77,RD_15[#All],II$2,0)/II$1</f>
        <v>4.8071316438663372</v>
      </c>
      <c r="IJ77" s="62">
        <f>VLOOKUP($B77,RD_15[#All],IJ$2,0)/IJ$1</f>
        <v>4.8153547133138961</v>
      </c>
      <c r="IK77" s="62">
        <f>VLOOKUP($B77,RD_15[#All],IK$2,0)/IK$1</f>
        <v>4.9050235478806901</v>
      </c>
      <c r="IL77" s="62">
        <f>VLOOKUP($B77,RD_15[#All],IL$2,0)/IL$1</f>
        <v>5.0627943485086337</v>
      </c>
      <c r="IM77" s="62">
        <f>VLOOKUP($B77,RD_15[#All],IM$2,0)/IM$1</f>
        <v>4.8226059654631079</v>
      </c>
      <c r="IN77" s="62">
        <f>VLOOKUP($B77,RD_15[#All],IN$2,0)/IN$1</f>
        <v>4.7817148837556998</v>
      </c>
      <c r="IO77" s="62">
        <f>VLOOKUP($B77,RD_15[#All],IO$2,0)/IO$1</f>
        <v>4.8202511773940344</v>
      </c>
      <c r="IP77" s="62">
        <f>VLOOKUP($B77,RD_15[#All],IP$2,0)/IP$1</f>
        <v>4.7458323988936231</v>
      </c>
      <c r="IQ77" s="62">
        <f>VLOOKUP($B77,RD_15[#All],IQ$2,0)/IQ$1</f>
        <v>4.8218210361067495</v>
      </c>
      <c r="IR77" s="62">
        <f>VLOOKUP($B77,RD_15[#All],IR$2,0)/IR$1</f>
        <v>4.765642520744561</v>
      </c>
      <c r="IS77" s="62">
        <f>VLOOKUP($B77,RD_15[#All],IS$2,0)/IS$1</f>
        <v>4.8830081483142704</v>
      </c>
      <c r="IT77" s="62">
        <f>VLOOKUP($B77,RD_15[#All],IT$2,0)/IT$1</f>
        <v>4.7843313149435591</v>
      </c>
      <c r="IU77" s="62">
        <f>VLOOKUP($B77,RD_15[#All],IU$2,0)/IU$1</f>
        <v>4.8026463332585783</v>
      </c>
      <c r="IV77" s="62">
        <f>VLOOKUP($B77,RD_15[#All],IV$2,0)/IV$1</f>
        <v>4.7757344696120203</v>
      </c>
      <c r="IW77" s="62">
        <f>VLOOKUP($B77,RD_15[#All],IW$2,0)/IW$1</f>
        <v>4.8291844210211554</v>
      </c>
      <c r="IX77" s="62">
        <f>VLOOKUP($B77,RD_15[#All],IX$2,0)/IX$1</f>
        <v>4.8314270763250349</v>
      </c>
      <c r="IY77" s="62">
        <f>VLOOKUP($B77,RD_15[#All],IY$2,0)/IY$1</f>
        <v>4.7144352246393053</v>
      </c>
      <c r="IZ77" s="62">
        <f>VLOOKUP($B77,RD_15[#All],IZ$2,0)/IZ$1</f>
        <v>4.8551448551448555</v>
      </c>
      <c r="JA77" s="62">
        <f>VLOOKUP($B77,RD_15[#All],JA$2,0)/JA$1</f>
        <v>4.8770827642720569</v>
      </c>
      <c r="JB77" s="62">
        <f>VLOOKUP($B77,RD_15[#All],JB$2,0)/JB$1</f>
        <v>4.9750870247764656</v>
      </c>
      <c r="JC77" s="62">
        <f>VLOOKUP($B77,RD_15[#All],JC$2,0)/JC$1</f>
        <v>4.917059917059917</v>
      </c>
      <c r="JD77" s="62">
        <f>VLOOKUP($B77,RD_15[#All],JD$2,0)/JD$1</f>
        <v>4.9402485659655833</v>
      </c>
      <c r="JE77" s="62">
        <f>VLOOKUP($B77,RD_15[#All],JE$2,0)/JE$1</f>
        <v>4.9499607535321823</v>
      </c>
      <c r="JF77" s="62">
        <f>VLOOKUP($B77,RD_15[#All],JF$2,0)/JF$1</f>
        <v>4.8192111654636873</v>
      </c>
      <c r="JG77" s="62">
        <f>VLOOKUP($B77,RD_15[#All],JG$2,0)/JG$1</f>
        <v>4.8651143707046876</v>
      </c>
      <c r="JH77" s="62">
        <f>VLOOKUP($B77,RD_15[#All],JH$2,0)/JH$1</f>
        <v>5.0542314828029111</v>
      </c>
      <c r="JI77" s="62">
        <f>VLOOKUP($B77,RD_15[#All],JI$2,0)/JI$1</f>
        <v>5.0546037813118563</v>
      </c>
      <c r="JJ77" s="62">
        <f>VLOOKUP($B77,RD_15[#All],JJ$2,0)/JJ$1</f>
        <v>4.9832775919732448</v>
      </c>
      <c r="JK77" s="62">
        <f>VLOOKUP($B77,RD_15[#All],JK$2,0)/JK$1</f>
        <v>5.0049950049950054</v>
      </c>
      <c r="JL77" s="62">
        <f>VLOOKUP($B77,RD_15[#All],JL$2,0)/JL$1</f>
        <v>4.9231880252100844</v>
      </c>
      <c r="JM77" s="62">
        <f>VLOOKUP($B77,RD_15[#All],JM$2,0)/JM$1</f>
        <v>4.7708524289642531</v>
      </c>
      <c r="JN77" s="62">
        <f>VLOOKUP($B77,RD_15[#All],JN$2,0)/JN$1</f>
        <v>4.8485283560660442</v>
      </c>
      <c r="JO77" s="62">
        <f>VLOOKUP($B77,RD_15[#All],JO$2,0)/JO$1</f>
        <v>4.7482650255335859</v>
      </c>
      <c r="JP77" s="62">
        <f>VLOOKUP($B77,RD_15[#All],JP$2,0)/JP$1</f>
        <v>4.8426870748299322</v>
      </c>
      <c r="JQ77" s="62">
        <f>VLOOKUP($B77,RD_15[#All],JQ$2,0)/JQ$1</f>
        <v>4.9232513518227803</v>
      </c>
      <c r="JR77" s="62">
        <f>VLOOKUP($B77,RD_15[#All],JR$2,0)/JR$1</f>
        <v>4.9542124542124544</v>
      </c>
      <c r="JS77" s="62">
        <f>VLOOKUP($B77,RD_15[#All],JS$2,0)/JS$1</f>
        <v>4.8788478602143197</v>
      </c>
      <c r="JT77" s="62">
        <f>VLOOKUP($B77,RD_15[#All],JT$2,0)/JT$1</f>
        <v>4.9772783607370075</v>
      </c>
      <c r="JU77" s="62">
        <f>VLOOKUP($B77,RD_15[#All],JU$2,0)/JU$1</f>
        <v>4.9668188953903245</v>
      </c>
      <c r="JV77" s="62">
        <f>VLOOKUP($B77,RD_15[#All],JV$2,0)/JV$1</f>
        <v>5.0419501133786842</v>
      </c>
      <c r="JW77" s="62">
        <f>VLOOKUP($B77,RD_15[#All],JW$2,0)/JW$1</f>
        <v>5.0166288737717304</v>
      </c>
      <c r="JX77" s="62">
        <f>VLOOKUP($B77,RD_15[#All],JX$2,0)/JX$1</f>
        <v>5.0204081632653059</v>
      </c>
      <c r="JY77" s="62">
        <f>VLOOKUP($B77,RD_15[#All],JY$2,0)/JY$1</f>
        <v>5.0385487528344672</v>
      </c>
      <c r="JZ77" s="62">
        <f>VLOOKUP($B77,RD_15[#All],JZ$2,0)/JZ$1</f>
        <v>4.8590325018896445</v>
      </c>
      <c r="KA77" s="62">
        <f>VLOOKUP($B77,RD_15[#All],KA$2,0)/KA$1</f>
        <v>4.9739229024943299</v>
      </c>
      <c r="KB77" s="62">
        <f>VLOOKUP($B77,RD_15[#All],KB$2,0)/KB$1</f>
        <v>5.0370370370370363</v>
      </c>
      <c r="KC77" s="62">
        <f>VLOOKUP($B77,RD_15[#All],KC$2,0)/KC$1</f>
        <v>4.9459561602418747</v>
      </c>
      <c r="KD77" s="62">
        <f>VLOOKUP($B77,RD_15[#All],KD$2,0)/KD$1</f>
        <v>4.9225245653817078</v>
      </c>
      <c r="KE77" s="62">
        <f>VLOOKUP($B77,RD_15[#All],KE$2,0)/KE$1</f>
        <v>5.0680272108843534</v>
      </c>
      <c r="KF77" s="62">
        <f>VLOOKUP($B77,RD_15[#All],KF$2,0)/KF$1</f>
        <v>4.8678398895790203</v>
      </c>
      <c r="KG77" s="62">
        <f>VLOOKUP($B77,RD_15[#All],KG$2,0)/KG$1</f>
        <v>5.0457294028722588</v>
      </c>
      <c r="KH77" s="62">
        <f>VLOOKUP($B77,RD_15[#All],KH$2,0)/KH$1</f>
        <v>5.0325018896447462</v>
      </c>
      <c r="KI77" s="62">
        <f>VLOOKUP($B77,RD_15[#All],KI$2,0)/KI$1</f>
        <v>5.0182539682539682</v>
      </c>
      <c r="KJ77" s="62">
        <f>VLOOKUP($B77,RD_15[#All],KJ$2,0)/KJ$1</f>
        <v>5.019047619047619</v>
      </c>
      <c r="KK77" s="62">
        <f>VLOOKUP($B77,RD_15[#All],KK$2,0)/KK$1</f>
        <v>5.0087301587301587</v>
      </c>
      <c r="KL77" s="62">
        <f>VLOOKUP($B77,RD_15[#All],KL$2,0)/KL$1</f>
        <v>5.0479452054794516</v>
      </c>
      <c r="KM77" s="62">
        <f>VLOOKUP($B77,RD_15[#All],KM$2,0)/KM$1</f>
        <v>5.0323439878234399</v>
      </c>
      <c r="KN77" s="62">
        <f>VLOOKUP($B77,RD_15[#All],KN$2,0)/KN$1</f>
        <v>5.0174440652256349</v>
      </c>
      <c r="KO77" s="62">
        <f>VLOOKUP($B77,RD_15[#All],KO$2,0)/KO$1</f>
        <v>4.9787637466818362</v>
      </c>
      <c r="KP77" s="62">
        <f>VLOOKUP($B77,RD_15[#All],KP$2,0)/KP$1</f>
        <v>4.9890026545316646</v>
      </c>
      <c r="KQ77" s="62">
        <f>VLOOKUP($B77,RD_15[#All],KQ$2,0)/KQ$1</f>
        <v>4.8805815160955355</v>
      </c>
      <c r="KR77" s="62">
        <f>VLOOKUP($B77,RD_15[#All],KR$2,0)/KR$1</f>
        <v>4.9806598407281006</v>
      </c>
      <c r="KS77" s="62">
        <f>VLOOKUP($B77,RD_15[#All],KS$2,0)/KS$1</f>
        <v>4.995828593098218</v>
      </c>
      <c r="KT77" s="62">
        <f>VLOOKUP($B77,RD_15[#All],KT$2,0)/KT$1</f>
        <v>5.0083428138035648</v>
      </c>
      <c r="KU77" s="62">
        <f>VLOOKUP($B77,RD_15[#All],KU$2,0)/KU$1</f>
        <v>4.991277967387183</v>
      </c>
      <c r="KV77" s="62">
        <f>VLOOKUP($B77,RD_15[#All],KV$2,0)/KV$1</f>
        <v>5.0436058700209649</v>
      </c>
      <c r="KW77" s="62">
        <f>VLOOKUP($B77,RD_15[#All],KW$2,0)/KW$1</f>
        <v>5.0371634433067882</v>
      </c>
      <c r="KX77" s="62">
        <f>VLOOKUP($B77,RD_15[#All],KX$2,0)/KX$1</f>
        <v>5.0272108843537415</v>
      </c>
      <c r="KY77" s="62">
        <f>VLOOKUP($B77,RD_15[#All],KY$2,0)/KY$1</f>
        <v>5.0321428571428566</v>
      </c>
      <c r="KZ77" s="62">
        <f>VLOOKUP($B77,RD_15[#All],KZ$2,0)/KZ$1</f>
        <v>4.9873015873015873</v>
      </c>
      <c r="LA77" s="62">
        <f>VLOOKUP($B77,RD_15[#All],LA$2,0)/LA$1</f>
        <v>4.7880690737833591</v>
      </c>
      <c r="LB77" s="62">
        <f>VLOOKUP($B77,RD_15[#All],LB$2,0)/LB$1</f>
        <v>4.8355061087980351</v>
      </c>
      <c r="LC77" s="62">
        <f>VLOOKUP($B77,RD_15[#All],LC$2,0)/LC$1</f>
        <v>5.0785714285714283</v>
      </c>
      <c r="LD77" s="62">
        <f>VLOOKUP($B77,RD_15[#All],LD$2,0)/LD$1</f>
        <v>5.0179412424310383</v>
      </c>
      <c r="LE77" s="62">
        <f>VLOOKUP($B77,RD_15[#All],LE$2,0)/LE$1</f>
        <v>4.9958884652762192</v>
      </c>
      <c r="LF77" s="62">
        <f>VLOOKUP($B77,RD_15[#All],LF$2,0)/LF$1</f>
        <v>4.9566419974583233</v>
      </c>
      <c r="LG77" s="62">
        <f>VLOOKUP($B77,RD_15[#All],LG$2,0)/LG$1</f>
        <v>4.9666666666666659</v>
      </c>
      <c r="LH77" s="62">
        <f>VLOOKUP($B77,RD_15[#All],LH$2,0)/LH$1</f>
        <v>4.8512765430058664</v>
      </c>
      <c r="LI77" s="62">
        <f>VLOOKUP($B77,RD_15[#All],LI$2,0)/LI$1</f>
        <v>4.9121626672647078</v>
      </c>
      <c r="LJ77" s="62">
        <f>VLOOKUP($B77,RD_15[#All],LJ$2,0)/LJ$1</f>
        <v>4.8697730840587994</v>
      </c>
      <c r="LK77" s="62">
        <f>VLOOKUP($B77,RD_15[#All],LK$2,0)/LK$1</f>
        <v>4.9682103610675039</v>
      </c>
      <c r="LL77" s="62">
        <f>VLOOKUP($B77,RD_15[#All],LL$2,0)/LL$1</f>
        <v>4.9627158555729984</v>
      </c>
      <c r="LM77" s="62">
        <f>VLOOKUP($B77,RD_15[#All],LM$2,0)/LM$1</f>
        <v>5.0478433131494356</v>
      </c>
      <c r="LN77" s="62">
        <f>VLOOKUP($B77,RD_15[#All],LN$2,0)/LN$1</f>
        <v>4.9981311205800996</v>
      </c>
      <c r="LO77" s="62">
        <f>VLOOKUP($B77,RD_15[#All],LO$2,0)/LO$1</f>
        <v>4.9480451521267845</v>
      </c>
      <c r="LP77" s="62">
        <f>VLOOKUP($B77,RD_15[#All],LP$2,0)/LP$1</f>
        <v>4.899828063093369</v>
      </c>
      <c r="LQ77" s="62">
        <f>VLOOKUP($B77,RD_15[#All],LQ$2,0)/LQ$1</f>
        <v>4.9405696344471846</v>
      </c>
      <c r="LR77" s="62">
        <f>VLOOKUP($B77,RD_15[#All],LR$2,0)/LR$1</f>
        <v>4.9151528743365471</v>
      </c>
      <c r="LS77" s="62">
        <f>VLOOKUP($B77,RD_15[#All],LS$2,0)/LS$1</f>
        <v>4.9865769409743343</v>
      </c>
      <c r="LT77" s="62">
        <f>VLOOKUP($B77,RD_15[#All],LT$2,0)/LT$1</f>
        <v>4.901883830455259</v>
      </c>
      <c r="LU77" s="62">
        <f>VLOOKUP($B77,RD_15[#All],LU$2,0)/LU$1</f>
        <v>4.8740188383045524</v>
      </c>
      <c r="LV77" s="62">
        <f>VLOOKUP($B77,RD_15[#All],LV$2,0)/LV$1</f>
        <v>4.8967817896389327</v>
      </c>
      <c r="LW77" s="62">
        <f>VLOOKUP($B77,RD_15[#All],LW$2,0)/LW$1</f>
        <v>4.9423076923076916</v>
      </c>
      <c r="LX77" s="62">
        <f>VLOOKUP($B77,RD_15[#All],LX$2,0)/LX$1</f>
        <v>4.9450549450549453</v>
      </c>
      <c r="LY77" s="62">
        <f>VLOOKUP($B77,RD_15[#All],LY$2,0)/LY$1</f>
        <v>4.947802197802198</v>
      </c>
      <c r="LZ77" s="62">
        <f>VLOOKUP($B77,RD_15[#All],LZ$2,0)/LZ$1</f>
        <v>4.850115870524033</v>
      </c>
      <c r="MA77" s="62">
        <f>VLOOKUP($B77,RD_15[#All],MA$2,0)/MA$1</f>
        <v>4.961874859834043</v>
      </c>
      <c r="MB77" s="62">
        <f>VLOOKUP($B77,RD_15[#All],MB$2,0)/MB$1</f>
        <v>4.9775734469612019</v>
      </c>
      <c r="MC77" s="62">
        <f>VLOOKUP($B77,RD_15[#All],MC$2,0)/MC$1</f>
        <v>4.7477012783135226</v>
      </c>
      <c r="MD77" s="62">
        <f>VLOOKUP($B77,RD_15[#All],MD$2,0)/MD$1</f>
        <v>4.934589220303506</v>
      </c>
      <c r="ME77" s="62">
        <f>VLOOKUP($B77,RD_15[#All],ME$2,0)/ME$1</f>
        <v>4.8643193541152723</v>
      </c>
      <c r="MF77" s="62">
        <f>VLOOKUP($B77,RD_15[#All],MF$2,0)/MF$1</f>
        <v>4.9016969425132686</v>
      </c>
      <c r="MG77" s="62">
        <f>VLOOKUP($B77,RD_15[#All],MG$2,0)/MG$1</f>
        <v>4.8493683187560741</v>
      </c>
      <c r="MH77" s="62">
        <f>VLOOKUP($B77,RD_15[#All],MH$2,0)/MH$1</f>
        <v>4.9458024968229051</v>
      </c>
      <c r="MI77" s="62">
        <f>VLOOKUP($B77,RD_15[#All],MI$2,0)/MI$1</f>
        <v>4.6011811317933766</v>
      </c>
      <c r="MJ77" s="62">
        <f>VLOOKUP($B77,RD_15[#All],MJ$2,0)/MJ$1</f>
        <v>4.9207221350078489</v>
      </c>
      <c r="MK77" s="62">
        <f>VLOOKUP($B77,RD_15[#All],MK$2,0)/MK$1</f>
        <v>4.9450549450549453</v>
      </c>
      <c r="ML77" s="62">
        <f>VLOOKUP($B77,RD_15[#All],ML$2,0)/ML$1</f>
        <v>4.9757045675413023</v>
      </c>
      <c r="MM77" s="62">
        <f>VLOOKUP($B77,RD_15[#All],MM$2,0)/MM$1</f>
        <v>4.9289432372139137</v>
      </c>
      <c r="MN77" s="62">
        <f>VLOOKUP($B77,RD_15[#All],MN$2,0)/MN$1</f>
        <v>4.936813186813187</v>
      </c>
      <c r="MO77" s="62">
        <f>VLOOKUP($B77,RD_15[#All],MO$2,0)/MO$1</f>
        <v>5.0019623233908943</v>
      </c>
      <c r="MP77" s="62">
        <f>VLOOKUP($B77,RD_15[#All],MP$2,0)/MP$1</f>
        <v>4.977522477522478</v>
      </c>
      <c r="MQ77" s="62">
        <f>VLOOKUP($B77,RD_15[#All],MQ$2,0)/MQ$1</f>
        <v>4.9644912910219032</v>
      </c>
      <c r="MR77" s="62">
        <f>VLOOKUP($B77,RD_15[#All],MR$2,0)/MR$1</f>
        <v>4.9861702922927407</v>
      </c>
      <c r="MS77" s="62">
        <f>VLOOKUP($B77,RD_15[#All],MS$2,0)/MS$1</f>
        <v>5.0572998430141283</v>
      </c>
      <c r="MT77" s="62">
        <f>VLOOKUP($B77,RD_15[#All],MT$2,0)/MT$1</f>
        <v>4.992150706436421</v>
      </c>
      <c r="MU77" s="62">
        <f>VLOOKUP($B77,RD_15[#All],MU$2,0)/MU$1</f>
        <v>5.0515810719892347</v>
      </c>
      <c r="MV77" s="62">
        <f>VLOOKUP($B77,RD_15[#All],MV$2,0)/MV$1</f>
        <v>4.9368488654202949</v>
      </c>
      <c r="MW77" s="62">
        <f>VLOOKUP($B77,RD_15[#All],MW$2,0)/MW$1</f>
        <v>4.9132653061224492</v>
      </c>
      <c r="MX77" s="62">
        <f>VLOOKUP($B77,RD_15[#All],MX$2,0)/MX$1</f>
        <v>4.9958884652762192</v>
      </c>
      <c r="MY77" s="62">
        <f>VLOOKUP($B77,RD_15[#All],MY$2,0)/MY$1</f>
        <v>4.9427001569858717</v>
      </c>
      <c r="MZ77" s="62">
        <f>VLOOKUP($B77,RD_15[#All],MZ$2,0)/MZ$1</f>
        <v>4.9666405023547879</v>
      </c>
      <c r="NA77" s="62">
        <f>VLOOKUP($B77,RD_15[#All],NA$2,0)/NA$1</f>
        <v>4.9843014128728411</v>
      </c>
      <c r="NB77" s="62">
        <f>VLOOKUP($B77,RD_15[#All],NB$2,0)/NB$1</f>
        <v>4.9791993720565149</v>
      </c>
      <c r="NC77" s="62">
        <f>VLOOKUP($B77,RD_15[#All],NC$2,0)/NC$1</f>
        <v>4.9929356357927785</v>
      </c>
      <c r="ND77" s="62">
        <f>VLOOKUP($B77,RD_15[#All],ND$2,0)/ND$1</f>
        <v>4.9419152276295133</v>
      </c>
      <c r="NE77" s="62">
        <f>IFERROR(AVERAGEIF(Inv_SY_B20[[#This Row],[BLK1_INV1]:[BLK12_INV31]],"&gt;"&amp;0.1,Inv_SY_B20[[#This Row],[BLK1_INV1]:[BLK12_INV31]]),"")</f>
        <v>4.894111315001842</v>
      </c>
    </row>
    <row r="78" spans="2:369" x14ac:dyDescent="0.35">
      <c r="B78" s="86">
        <f t="shared" si="9"/>
        <v>45819</v>
      </c>
      <c r="C78" s="62">
        <f>VLOOKUP($B78,RD_15[#All],C$2,0)/C$1</f>
        <v>5.0079744816586915</v>
      </c>
      <c r="D78" s="62">
        <f>VLOOKUP($B78,RD_15[#All],D$2,0)/D$1</f>
        <v>4.9090909090909092</v>
      </c>
      <c r="E78" s="62">
        <f>VLOOKUP($B78,RD_15[#All],E$2,0)/E$1</f>
        <v>5.0598484848484846</v>
      </c>
      <c r="F78" s="62">
        <f>VLOOKUP($B78,RD_15[#All],F$2,0)/F$1</f>
        <v>5.0484848484848479</v>
      </c>
      <c r="G78" s="62">
        <f>VLOOKUP($B78,RD_15[#All],G$2,0)/G$1</f>
        <v>5.0537878787878787</v>
      </c>
      <c r="H78" s="62">
        <f>VLOOKUP($B78,RD_15[#All],H$2,0)/H$1</f>
        <v>4.9514047076689449</v>
      </c>
      <c r="I78" s="62">
        <f>VLOOKUP($B78,RD_15[#All],I$2,0)/I$1</f>
        <v>5.1798010711553184</v>
      </c>
      <c r="J78" s="62">
        <f>VLOOKUP($B78,RD_15[#All],J$2,0)/J$1</f>
        <v>4.9568181818181811</v>
      </c>
      <c r="K78" s="62">
        <f>VLOOKUP($B78,RD_15[#All],K$2,0)/K$1</f>
        <v>5.0734848484848492</v>
      </c>
      <c r="L78" s="62">
        <f>VLOOKUP($B78,RD_15[#All],L$2,0)/L$1</f>
        <v>5.122727272727273</v>
      </c>
      <c r="M78" s="62">
        <f>VLOOKUP($B78,RD_15[#All],M$2,0)/M$1</f>
        <v>5.1219696969696971</v>
      </c>
      <c r="N78" s="62">
        <f>VLOOKUP($B78,RD_15[#All],N$2,0)/N$1</f>
        <v>5.0931818181818178</v>
      </c>
      <c r="O78" s="62">
        <f>VLOOKUP($B78,RD_15[#All],O$2,0)/O$1</f>
        <v>5.125</v>
      </c>
      <c r="P78" s="62">
        <f>VLOOKUP($B78,RD_15[#All],P$2,0)/P$1</f>
        <v>5.1174242424242422</v>
      </c>
      <c r="Q78" s="62">
        <f>VLOOKUP($B78,RD_15[#All],Q$2,0)/Q$1</f>
        <v>5.163636363636364</v>
      </c>
      <c r="R78" s="62">
        <f>VLOOKUP($B78,RD_15[#All],R$2,0)/R$1</f>
        <v>5.1401515151515156</v>
      </c>
      <c r="S78" s="62">
        <f>VLOOKUP($B78,RD_15[#All],S$2,0)/S$1</f>
        <v>5.0901116427432207</v>
      </c>
      <c r="T78" s="62">
        <f>VLOOKUP($B78,RD_15[#All],T$2,0)/T$1</f>
        <v>5.1004784688995217</v>
      </c>
      <c r="U78" s="62">
        <f>VLOOKUP($B78,RD_15[#All],U$2,0)/U$1</f>
        <v>5.084848484848485</v>
      </c>
      <c r="V78" s="62">
        <f>VLOOKUP($B78,RD_15[#All],V$2,0)/V$1</f>
        <v>5.1325757575757578</v>
      </c>
      <c r="W78" s="62">
        <f>VLOOKUP($B78,RD_15[#All],W$2,0)/W$1</f>
        <v>5.2924242424242429</v>
      </c>
      <c r="X78" s="62">
        <f>VLOOKUP($B78,RD_15[#All],X$2,0)/X$1</f>
        <v>5.2227272727272727</v>
      </c>
      <c r="Y78" s="62">
        <f>VLOOKUP($B78,RD_15[#All],Y$2,0)/Y$1</f>
        <v>5.2628787878787886</v>
      </c>
      <c r="Z78" s="62">
        <f>VLOOKUP($B78,RD_15[#All],Z$2,0)/Z$1</f>
        <v>5.252272727272727</v>
      </c>
      <c r="AA78" s="62">
        <f>VLOOKUP($B78,RD_15[#All],AA$2,0)/AA$1</f>
        <v>5.2469696969696971</v>
      </c>
      <c r="AB78" s="62">
        <f>VLOOKUP($B78,RD_15[#All],AB$2,0)/AB$1</f>
        <v>5.2606060606060607</v>
      </c>
      <c r="AC78" s="62">
        <f>VLOOKUP($B78,RD_15[#All],AC$2,0)/AC$1</f>
        <v>5.2537878787878789</v>
      </c>
      <c r="AD78" s="62">
        <f>VLOOKUP($B78,RD_15[#All],AD$2,0)/AD$1</f>
        <v>5.249242424242424</v>
      </c>
      <c r="AE78" s="62">
        <f>VLOOKUP($B78,RD_15[#All],AE$2,0)/AE$1</f>
        <v>5.2946969696969699</v>
      </c>
      <c r="AF78" s="62">
        <f>VLOOKUP($B78,RD_15[#All],AF$2,0)/AF$1</f>
        <v>5.2787878787878784</v>
      </c>
      <c r="AG78" s="62">
        <f>VLOOKUP($B78,RD_15[#All],AG$2,0)/AG$1</f>
        <v>5.2371212121212114</v>
      </c>
      <c r="AH78" s="62">
        <f>VLOOKUP($B78,RD_15[#All],AH$2,0)/AH$1</f>
        <v>5.2598484848484848</v>
      </c>
      <c r="AI78" s="62">
        <f>VLOOKUP($B78,RD_15[#All],AI$2,0)/AI$1</f>
        <v>5.0151515151515156</v>
      </c>
      <c r="AJ78" s="62">
        <f>VLOOKUP($B78,RD_15[#All],AJ$2,0)/AJ$1</f>
        <v>4.9904306220095691</v>
      </c>
      <c r="AK78" s="62">
        <f>VLOOKUP($B78,RD_15[#All],AK$2,0)/AK$1</f>
        <v>5.0438596491228065</v>
      </c>
      <c r="AL78" s="62">
        <f>VLOOKUP($B78,RD_15[#All],AL$2,0)/AL$1</f>
        <v>5.0558213716108451</v>
      </c>
      <c r="AM78" s="62">
        <f>VLOOKUP($B78,RD_15[#All],AM$2,0)/AM$1</f>
        <v>5.1570972886762361</v>
      </c>
      <c r="AN78" s="62">
        <f>VLOOKUP($B78,RD_15[#All],AN$2,0)/AN$1</f>
        <v>5.1379585326953743</v>
      </c>
      <c r="AO78" s="62">
        <f>VLOOKUP($B78,RD_15[#All],AO$2,0)/AO$1</f>
        <v>5.0636363636363635</v>
      </c>
      <c r="AP78" s="62">
        <f>VLOOKUP($B78,RD_15[#All],AP$2,0)/AP$1</f>
        <v>5.0773524720893146</v>
      </c>
      <c r="AQ78" s="62">
        <f>VLOOKUP($B78,RD_15[#All],AQ$2,0)/AQ$1</f>
        <v>5.0045454545454549</v>
      </c>
      <c r="AR78" s="62">
        <f>VLOOKUP($B78,RD_15[#All],AR$2,0)/AR$1</f>
        <v>5.0998573466476467</v>
      </c>
      <c r="AS78" s="62">
        <f>VLOOKUP($B78,RD_15[#All],AS$2,0)/AS$1</f>
        <v>5.2177531206657424</v>
      </c>
      <c r="AT78" s="62">
        <f>VLOOKUP($B78,RD_15[#All],AT$2,0)/AT$1</f>
        <v>5.2200292397660819</v>
      </c>
      <c r="AU78" s="62">
        <f>VLOOKUP($B78,RD_15[#All],AU$2,0)/AU$1</f>
        <v>5.1805555555555554</v>
      </c>
      <c r="AV78" s="62">
        <f>VLOOKUP($B78,RD_15[#All],AV$2,0)/AV$1</f>
        <v>5.3111432706222867</v>
      </c>
      <c r="AW78" s="62">
        <f>VLOOKUP($B78,RD_15[#All],AW$2,0)/AW$1</f>
        <v>5.2855227882037541</v>
      </c>
      <c r="AX78" s="62">
        <f>VLOOKUP($B78,RD_15[#All],AX$2,0)/AX$1</f>
        <v>5.2338709677419351</v>
      </c>
      <c r="AY78" s="62">
        <f>VLOOKUP($B78,RD_15[#All],AY$2,0)/AY$1</f>
        <v>5.1051344743276292</v>
      </c>
      <c r="AZ78" s="62">
        <f>VLOOKUP($B78,RD_15[#All],AZ$2,0)/AZ$1</f>
        <v>5.169574319609211</v>
      </c>
      <c r="BA78" s="62">
        <f>VLOOKUP($B78,RD_15[#All],BA$2,0)/BA$1</f>
        <v>5.1920821114369504</v>
      </c>
      <c r="BB78" s="62">
        <f>VLOOKUP($B78,RD_15[#All],BB$2,0)/BB$1</f>
        <v>5.0703408266860048</v>
      </c>
      <c r="BC78" s="62">
        <f>VLOOKUP($B78,RD_15[#All],BC$2,0)/BC$1</f>
        <v>5.0230880230880235</v>
      </c>
      <c r="BD78" s="62">
        <f>VLOOKUP($B78,RD_15[#All],BD$2,0)/BD$1</f>
        <v>5.0193236714975837</v>
      </c>
      <c r="BE78" s="62">
        <f>VLOOKUP($B78,RD_15[#All],BE$2,0)/BE$1</f>
        <v>4.9530386740331487</v>
      </c>
      <c r="BF78" s="62">
        <f>VLOOKUP($B78,RD_15[#All],BF$2,0)/BF$1</f>
        <v>5.0762771168649401</v>
      </c>
      <c r="BG78" s="62">
        <f>VLOOKUP($B78,RD_15[#All],BG$2,0)/BG$1</f>
        <v>4.984543010752688</v>
      </c>
      <c r="BH78" s="62">
        <f>VLOOKUP($B78,RD_15[#All],BH$2,0)/BH$1</f>
        <v>4.8134642356241235</v>
      </c>
      <c r="BI78" s="62">
        <f>VLOOKUP($B78,RD_15[#All],BI$2,0)/BI$1</f>
        <v>4.8242811501597442</v>
      </c>
      <c r="BJ78" s="62">
        <f>VLOOKUP($B78,RD_15[#All],BJ$2,0)/BJ$1</f>
        <v>4.8073713490959662</v>
      </c>
      <c r="BK78" s="62">
        <f>VLOOKUP($B78,RD_15[#All],BK$2,0)/BK$1</f>
        <v>5.0696969696969703</v>
      </c>
      <c r="BL78" s="62">
        <f>VLOOKUP($B78,RD_15[#All],BL$2,0)/BL$1</f>
        <v>4.9713375796178347</v>
      </c>
      <c r="BM78" s="62">
        <f>VLOOKUP($B78,RD_15[#All],BM$2,0)/BM$1</f>
        <v>5.0417888563049855</v>
      </c>
      <c r="BN78" s="62">
        <f>VLOOKUP($B78,RD_15[#All],BN$2,0)/BN$1</f>
        <v>5.4447895100069017</v>
      </c>
      <c r="BO78" s="62">
        <f>VLOOKUP($B78,RD_15[#All],BO$2,0)/BO$1</f>
        <v>5.3871635610766049</v>
      </c>
      <c r="BP78" s="62">
        <f>VLOOKUP($B78,RD_15[#All],BP$2,0)/BP$1</f>
        <v>5.4274835583246803</v>
      </c>
      <c r="BQ78" s="62">
        <f>VLOOKUP($B78,RD_15[#All],BQ$2,0)/BQ$1</f>
        <v>5.4589371980676322</v>
      </c>
      <c r="BR78" s="62">
        <f>VLOOKUP($B78,RD_15[#All],BR$2,0)/BR$1</f>
        <v>5.4064872325741886</v>
      </c>
      <c r="BS78" s="62">
        <f>VLOOKUP($B78,RD_15[#All],BS$2,0)/BS$1</f>
        <v>5.4487644720926207</v>
      </c>
      <c r="BT78" s="62">
        <f>VLOOKUP($B78,RD_15[#All],BT$2,0)/BT$1</f>
        <v>5.3212560386473422</v>
      </c>
      <c r="BU78" s="62">
        <f>VLOOKUP($B78,RD_15[#All],BU$2,0)/BU$1</f>
        <v>5.5058661145617664</v>
      </c>
      <c r="BV78" s="62">
        <f>VLOOKUP($B78,RD_15[#All],BV$2,0)/BV$1</f>
        <v>5.4006211180124222</v>
      </c>
      <c r="BW78" s="62">
        <f>VLOOKUP($B78,RD_15[#All],BW$2,0)/BW$1</f>
        <v>5.3181504485852313</v>
      </c>
      <c r="BX78" s="62">
        <f>VLOOKUP($B78,RD_15[#All],BX$2,0)/BX$1</f>
        <v>5.2217005738132496</v>
      </c>
      <c r="BY78" s="62">
        <f>VLOOKUP($B78,RD_15[#All],BY$2,0)/BY$1</f>
        <v>5.3319530710835057</v>
      </c>
      <c r="BZ78" s="62">
        <f>VLOOKUP($B78,RD_15[#All],BZ$2,0)/BZ$1</f>
        <v>5.4440836940836936</v>
      </c>
      <c r="CA78" s="62">
        <f>VLOOKUP($B78,RD_15[#All],CA$2,0)/CA$1</f>
        <v>5.3722943722943723</v>
      </c>
      <c r="CB78" s="62">
        <f>VLOOKUP($B78,RD_15[#All],CB$2,0)/CB$1</f>
        <v>5.4330572808833679</v>
      </c>
      <c r="CC78" s="62">
        <f>VLOOKUP($B78,RD_15[#All],CC$2,0)/CC$1</f>
        <v>5.420289855072463</v>
      </c>
      <c r="CD78" s="62">
        <f>VLOOKUP($B78,RD_15[#All],CD$2,0)/CD$1</f>
        <v>5.4689440993788825</v>
      </c>
      <c r="CE78" s="62">
        <f>VLOOKUP($B78,RD_15[#All],CE$2,0)/CE$1</f>
        <v>5.3064182194616976</v>
      </c>
      <c r="CF78" s="62">
        <f>VLOOKUP($B78,RD_15[#All],CF$2,0)/CF$1</f>
        <v>5.3779761904761907</v>
      </c>
      <c r="CG78" s="62">
        <f>VLOOKUP($B78,RD_15[#All],CG$2,0)/CG$1</f>
        <v>5.5224292615596964</v>
      </c>
      <c r="CH78" s="62">
        <f>VLOOKUP($B78,RD_15[#All],CH$2,0)/CH$1</f>
        <v>5.4898989898989896</v>
      </c>
      <c r="CI78" s="62">
        <f>VLOOKUP($B78,RD_15[#All],CI$2,0)/CI$1</f>
        <v>5.3754313319530711</v>
      </c>
      <c r="CJ78" s="62">
        <f>VLOOKUP($B78,RD_15[#All],CJ$2,0)/CJ$1</f>
        <v>5.5068542568542567</v>
      </c>
      <c r="CK78" s="62">
        <f>VLOOKUP($B78,RD_15[#All],CK$2,0)/CK$1</f>
        <v>5.3975468975468983</v>
      </c>
      <c r="CL78" s="62">
        <f>VLOOKUP($B78,RD_15[#All],CL$2,0)/CL$1</f>
        <v>5.3143252116813544</v>
      </c>
      <c r="CM78" s="62">
        <f>VLOOKUP($B78,RD_15[#All],CM$2,0)/CM$1</f>
        <v>5.4616977225672878</v>
      </c>
      <c r="CN78" s="62">
        <f>VLOOKUP($B78,RD_15[#All],CN$2,0)/CN$1</f>
        <v>5.4603174603174605</v>
      </c>
      <c r="CO78" s="62">
        <f>VLOOKUP($B78,RD_15[#All],CO$2,0)/CO$1</f>
        <v>5.4503105590062111</v>
      </c>
      <c r="CP78" s="62">
        <f>VLOOKUP($B78,RD_15[#All],CP$2,0)/CP$1</f>
        <v>5.2308488612836443</v>
      </c>
      <c r="CQ78" s="62">
        <f>VLOOKUP($B78,RD_15[#All],CQ$2,0)/CQ$1</f>
        <v>5.3706004140786749</v>
      </c>
      <c r="CR78" s="62">
        <f>VLOOKUP($B78,RD_15[#All],CR$2,0)/CR$1</f>
        <v>5.4271911663216006</v>
      </c>
      <c r="CS78" s="62">
        <f>VLOOKUP($B78,RD_15[#All],CS$2,0)/CS$1</f>
        <v>5.4820565907522427</v>
      </c>
      <c r="CT78" s="62">
        <f>VLOOKUP($B78,RD_15[#All],CT$2,0)/CT$1</f>
        <v>5.3919944789510001</v>
      </c>
      <c r="CU78" s="62">
        <f>VLOOKUP($B78,RD_15[#All],CU$2,0)/CU$1</f>
        <v>5.2669841269841271</v>
      </c>
      <c r="CV78" s="62">
        <f>VLOOKUP($B78,RD_15[#All],CV$2,0)/CV$1</f>
        <v>5.4541062801932361</v>
      </c>
      <c r="CW78" s="62">
        <f>VLOOKUP($B78,RD_15[#All],CW$2,0)/CW$1</f>
        <v>5.4068322981366457</v>
      </c>
      <c r="CX78" s="62">
        <f>VLOOKUP($B78,RD_15[#All],CX$2,0)/CX$1</f>
        <v>5.4440836940836936</v>
      </c>
      <c r="CY78" s="62">
        <f>VLOOKUP($B78,RD_15[#All],CY$2,0)/CY$1</f>
        <v>5.4599567099567103</v>
      </c>
      <c r="CZ78" s="62">
        <f>VLOOKUP($B78,RD_15[#All],CZ$2,0)/CZ$1</f>
        <v>5.4271911663216006</v>
      </c>
      <c r="DA78" s="62">
        <f>VLOOKUP($B78,RD_15[#All],DA$2,0)/DA$1</f>
        <v>5.3430403882821986</v>
      </c>
      <c r="DB78" s="62">
        <f>VLOOKUP($B78,RD_15[#All],DB$2,0)/DB$1</f>
        <v>5.3599033816425115</v>
      </c>
      <c r="DC78" s="62">
        <f>VLOOKUP($B78,RD_15[#All],DC$2,0)/DC$1</f>
        <v>5.5786749482401659</v>
      </c>
      <c r="DD78" s="62">
        <f>VLOOKUP($B78,RD_15[#All],DD$2,0)/DD$1</f>
        <v>5.3899240855762596</v>
      </c>
      <c r="DE78" s="62">
        <f>VLOOKUP($B78,RD_15[#All],DE$2,0)/DE$1</f>
        <v>5.5196687370600408</v>
      </c>
      <c r="DF78" s="62">
        <f>VLOOKUP($B78,RD_15[#All],DF$2,0)/DF$1</f>
        <v>5.3844030365769493</v>
      </c>
      <c r="DG78" s="62">
        <f>VLOOKUP($B78,RD_15[#All],DG$2,0)/DG$1</f>
        <v>5.4465148378191861</v>
      </c>
      <c r="DH78" s="62">
        <f>VLOOKUP($B78,RD_15[#All],DH$2,0)/DH$1</f>
        <v>5.5345065562456872</v>
      </c>
      <c r="DI78" s="62">
        <f>VLOOKUP($B78,RD_15[#All],DI$2,0)/DI$1</f>
        <v>5.5165631469979299</v>
      </c>
      <c r="DJ78" s="62">
        <f>VLOOKUP($B78,RD_15[#All],DJ$2,0)/DJ$1</f>
        <v>5.5096618357487923</v>
      </c>
      <c r="DK78" s="62">
        <f>VLOOKUP($B78,RD_15[#All],DK$2,0)/DK$1</f>
        <v>5.5661375661375656</v>
      </c>
      <c r="DL78" s="62">
        <f>VLOOKUP($B78,RD_15[#All],DL$2,0)/DL$1</f>
        <v>5.7601010101010104</v>
      </c>
      <c r="DM78" s="62">
        <f>VLOOKUP($B78,RD_15[#All],DM$2,0)/DM$1</f>
        <v>5.3906142167011728</v>
      </c>
      <c r="DN78" s="62">
        <f>VLOOKUP($B78,RD_15[#All],DN$2,0)/DN$1</f>
        <v>5.3636991028295373</v>
      </c>
      <c r="DO78" s="62">
        <f>VLOOKUP($B78,RD_15[#All],DO$2,0)/DO$1</f>
        <v>5.3740510697032438</v>
      </c>
      <c r="DP78" s="62">
        <f>VLOOKUP($B78,RD_15[#All],DP$2,0)/DP$1</f>
        <v>5.4592822636300893</v>
      </c>
      <c r="DQ78" s="62">
        <f>VLOOKUP($B78,RD_15[#All],DQ$2,0)/DQ$1</f>
        <v>5.5320910973084887</v>
      </c>
      <c r="DR78" s="62">
        <f>VLOOKUP($B78,RD_15[#All],DR$2,0)/DR$1</f>
        <v>5.5289855072463761</v>
      </c>
      <c r="DS78" s="62">
        <f>VLOOKUP($B78,RD_15[#All],DS$2,0)/DS$1</f>
        <v>5.4589371980676322</v>
      </c>
      <c r="DT78" s="62">
        <f>VLOOKUP($B78,RD_15[#All],DT$2,0)/DT$1</f>
        <v>5.4278812974465147</v>
      </c>
      <c r="DU78" s="62">
        <f>VLOOKUP($B78,RD_15[#All],DU$2,0)/DU$1</f>
        <v>5.4062049062049065</v>
      </c>
      <c r="DV78" s="62">
        <f>VLOOKUP($B78,RD_15[#All],DV$2,0)/DV$1</f>
        <v>5.5021645021645025</v>
      </c>
      <c r="DW78" s="62">
        <f>VLOOKUP($B78,RD_15[#All],DW$2,0)/DW$1</f>
        <v>5.5227743271221525</v>
      </c>
      <c r="DX78" s="62">
        <f>VLOOKUP($B78,RD_15[#All],DX$2,0)/DX$1</f>
        <v>5.5127674258109032</v>
      </c>
      <c r="DY78" s="62">
        <f>VLOOKUP($B78,RD_15[#All],DY$2,0)/DY$1</f>
        <v>5.4037267080745339</v>
      </c>
      <c r="DZ78" s="62">
        <f>VLOOKUP($B78,RD_15[#All],DZ$2,0)/DZ$1</f>
        <v>5.5224292615596964</v>
      </c>
      <c r="EA78" s="62">
        <f>VLOOKUP($B78,RD_15[#All],EA$2,0)/EA$1</f>
        <v>5.4444444444444438</v>
      </c>
      <c r="EB78" s="62">
        <f>VLOOKUP($B78,RD_15[#All],EB$2,0)/EB$1</f>
        <v>5.4240855762594897</v>
      </c>
      <c r="EC78" s="62">
        <f>VLOOKUP($B78,RD_15[#All],EC$2,0)/EC$1</f>
        <v>5.3861283643892337</v>
      </c>
      <c r="ED78" s="62">
        <f>VLOOKUP($B78,RD_15[#All],ED$2,0)/ED$1</f>
        <v>5.4530710835058658</v>
      </c>
      <c r="EE78" s="62">
        <f>VLOOKUP($B78,RD_15[#All],EE$2,0)/EE$1</f>
        <v>5.3557625948930294</v>
      </c>
      <c r="EF78" s="62">
        <f>VLOOKUP($B78,RD_15[#All],EF$2,0)/EF$1</f>
        <v>5.4544513457556931</v>
      </c>
      <c r="EG78" s="62">
        <f>VLOOKUP($B78,RD_15[#All],EG$2,0)/EG$1</f>
        <v>5.3650793650793647</v>
      </c>
      <c r="EH78" s="62">
        <f>VLOOKUP($B78,RD_15[#All],EH$2,0)/EH$1</f>
        <v>5.4451345755693579</v>
      </c>
      <c r="EI78" s="62">
        <f>VLOOKUP($B78,RD_15[#All],EI$2,0)/EI$1</f>
        <v>5.5400432900432905</v>
      </c>
      <c r="EJ78" s="62">
        <f>VLOOKUP($B78,RD_15[#All],EJ$2,0)/EJ$1</f>
        <v>5.4133885438233262</v>
      </c>
      <c r="EK78" s="62">
        <f>VLOOKUP($B78,RD_15[#All],EK$2,0)/EK$1</f>
        <v>5.253333333333333</v>
      </c>
      <c r="EL78" s="62">
        <f>VLOOKUP($B78,RD_15[#All],EL$2,0)/EL$1</f>
        <v>5.3654244306418217</v>
      </c>
      <c r="EM78" s="62">
        <f>VLOOKUP($B78,RD_15[#All],EM$2,0)/EM$1</f>
        <v>5.4271911663216006</v>
      </c>
      <c r="EN78" s="62">
        <f>VLOOKUP($B78,RD_15[#All],EN$2,0)/EN$1</f>
        <v>5.3412698412698409</v>
      </c>
      <c r="EO78" s="62">
        <f>VLOOKUP($B78,RD_15[#All],EO$2,0)/EO$1</f>
        <v>5.3857832988267766</v>
      </c>
      <c r="EP78" s="62">
        <f>VLOOKUP($B78,RD_15[#All],EP$2,0)/EP$1</f>
        <v>5.4692891649413387</v>
      </c>
      <c r="EQ78" s="62">
        <f>VLOOKUP($B78,RD_15[#All],EQ$2,0)/EQ$1</f>
        <v>5.4240855762594897</v>
      </c>
      <c r="ER78" s="62">
        <f>VLOOKUP($B78,RD_15[#All],ER$2,0)/ER$1</f>
        <v>5.5006901311249132</v>
      </c>
      <c r="ES78" s="62">
        <f>VLOOKUP($B78,RD_15[#All],ES$2,0)/ES$1</f>
        <v>5.4140786749482404</v>
      </c>
      <c r="ET78" s="62">
        <f>VLOOKUP($B78,RD_15[#All],ET$2,0)/ET$1</f>
        <v>5.5436507936507944</v>
      </c>
      <c r="EU78" s="62">
        <f>VLOOKUP($B78,RD_15[#All],EU$2,0)/EU$1</f>
        <v>5.5019841269841274</v>
      </c>
      <c r="EV78" s="62">
        <f>VLOOKUP($B78,RD_15[#All],EV$2,0)/EV$1</f>
        <v>5.4007936507936503</v>
      </c>
      <c r="EW78" s="62">
        <f>VLOOKUP($B78,RD_15[#All],EW$2,0)/EW$1</f>
        <v>5.4865079365079366</v>
      </c>
      <c r="EX78" s="62">
        <f>VLOOKUP($B78,RD_15[#All],EX$2,0)/EX$1</f>
        <v>5.4006211180124222</v>
      </c>
      <c r="EY78" s="62">
        <f>VLOOKUP($B78,RD_15[#All],EY$2,0)/EY$1</f>
        <v>5.5438397581254719</v>
      </c>
      <c r="EZ78" s="62">
        <f>VLOOKUP($B78,RD_15[#All],EZ$2,0)/EZ$1</f>
        <v>5.2839889579020012</v>
      </c>
      <c r="FA78" s="62">
        <f>VLOOKUP($B78,RD_15[#All],FA$2,0)/FA$1</f>
        <v>5.3550724637681162</v>
      </c>
      <c r="FB78" s="62">
        <f>VLOOKUP($B78,RD_15[#All],FB$2,0)/FB$1</f>
        <v>5.379227053140097</v>
      </c>
      <c r="FC78" s="62">
        <f>VLOOKUP($B78,RD_15[#All],FC$2,0)/FC$1</f>
        <v>5.4965493443754312</v>
      </c>
      <c r="FD78" s="62">
        <f>VLOOKUP($B78,RD_15[#All],FD$2,0)/FD$1</f>
        <v>5.4182194616977224</v>
      </c>
      <c r="FE78" s="62">
        <f>VLOOKUP($B78,RD_15[#All],FE$2,0)/FE$1</f>
        <v>5.3464458247066942</v>
      </c>
      <c r="FF78" s="62">
        <f>VLOOKUP($B78,RD_15[#All],FF$2,0)/FF$1</f>
        <v>5.3988957902001378</v>
      </c>
      <c r="FG78" s="202">
        <f>VLOOKUP($B78,RD_15[#All],FG$2,0)/FG$1</f>
        <v>5.3695652173913038</v>
      </c>
      <c r="FH78" s="62">
        <f>VLOOKUP($B78,RD_15[#All],FH$2,0)/FH$1</f>
        <v>5.195307108350586</v>
      </c>
      <c r="FI78" s="62">
        <f>VLOOKUP($B78,RD_15[#All],FI$2,0)/FI$1</f>
        <v>5.3198757763975157</v>
      </c>
      <c r="FJ78" s="62">
        <f>VLOOKUP($B78,RD_15[#All],FJ$2,0)/FJ$1</f>
        <v>5.3273809523809526</v>
      </c>
      <c r="FK78" s="62">
        <f>VLOOKUP($B78,RD_15[#All],FK$2,0)/FK$1</f>
        <v>5.4013112491373354</v>
      </c>
      <c r="FL78" s="62">
        <f>VLOOKUP($B78,RD_15[#All],FL$2,0)/FL$1</f>
        <v>5.4246031746031749</v>
      </c>
      <c r="FM78" s="62">
        <f>VLOOKUP($B78,RD_15[#All],FM$2,0)/FM$1</f>
        <v>5.406651549508692</v>
      </c>
      <c r="FN78" s="62">
        <f>VLOOKUP($B78,RD_15[#All],FN$2,0)/FN$1</f>
        <v>5.4795918367346941</v>
      </c>
      <c r="FO78" s="62">
        <f>VLOOKUP($B78,RD_15[#All],FO$2,0)/FO$1</f>
        <v>5.4625850340136051</v>
      </c>
      <c r="FP78" s="62">
        <f>VLOOKUP($B78,RD_15[#All],FP$2,0)/FP$1</f>
        <v>5.4546485260770972</v>
      </c>
      <c r="FQ78" s="62">
        <f>VLOOKUP($B78,RD_15[#All],FQ$2,0)/FQ$1</f>
        <v>5.4391534391534391</v>
      </c>
      <c r="FR78" s="62">
        <f>VLOOKUP($B78,RD_15[#All],FR$2,0)/FR$1</f>
        <v>5.4622071050642473</v>
      </c>
      <c r="FS78" s="62">
        <f>VLOOKUP($B78,RD_15[#All],FS$2,0)/FS$1</f>
        <v>5.4754346182917608</v>
      </c>
      <c r="FT78" s="62">
        <f>VLOOKUP($B78,RD_15[#All],FT$2,0)/FT$1</f>
        <v>5.5287226001511716</v>
      </c>
      <c r="FU78" s="62">
        <f>VLOOKUP($B78,RD_15[#All],FU$2,0)/FU$1</f>
        <v>5.5336356764928194</v>
      </c>
      <c r="FV78" s="62">
        <f>VLOOKUP($B78,RD_15[#All],FV$2,0)/FV$1</f>
        <v>5.4962207105064245</v>
      </c>
      <c r="FW78" s="62">
        <f>VLOOKUP($B78,RD_15[#All],FW$2,0)/FW$1</f>
        <v>5.4818594104308387</v>
      </c>
      <c r="FX78" s="62">
        <f>VLOOKUP($B78,RD_15[#All],FX$2,0)/FX$1</f>
        <v>5.4958427815570667</v>
      </c>
      <c r="FY78" s="62">
        <f>VLOOKUP($B78,RD_15[#All],FY$2,0)/FY$1</f>
        <v>5.5283446712018138</v>
      </c>
      <c r="FZ78" s="62">
        <f>VLOOKUP($B78,RD_15[#All],FZ$2,0)/FZ$1</f>
        <v>5.4531746031746033</v>
      </c>
      <c r="GA78" s="62">
        <f>VLOOKUP($B78,RD_15[#All],GA$2,0)/GA$1</f>
        <v>5.5022045855379194</v>
      </c>
      <c r="GB78" s="62">
        <f>VLOOKUP($B78,RD_15[#All],GB$2,0)/GB$1</f>
        <v>5.2734487734487736</v>
      </c>
      <c r="GC78" s="62">
        <f>VLOOKUP($B78,RD_15[#All],GC$2,0)/GC$1</f>
        <v>5.5204081632653059</v>
      </c>
      <c r="GD78" s="62">
        <f>VLOOKUP($B78,RD_15[#All],GD$2,0)/GD$1</f>
        <v>5.4659863945578229</v>
      </c>
      <c r="GE78" s="62">
        <f>VLOOKUP($B78,RD_15[#All],GE$2,0)/GE$1</f>
        <v>5.5347694633408917</v>
      </c>
      <c r="GF78" s="62">
        <f>VLOOKUP($B78,RD_15[#All],GF$2,0)/GF$1</f>
        <v>5.5230536659108083</v>
      </c>
      <c r="GG78" s="62">
        <f>VLOOKUP($B78,RD_15[#All],GG$2,0)/GG$1</f>
        <v>5.4656084656084651</v>
      </c>
      <c r="GH78" s="62">
        <f>VLOOKUP($B78,RD_15[#All],GH$2,0)/GH$1</f>
        <v>5.5162509448223727</v>
      </c>
      <c r="GI78" s="62">
        <f>VLOOKUP($B78,RD_15[#All],GI$2,0)/GI$1</f>
        <v>5.3900226757369616</v>
      </c>
      <c r="GJ78" s="62">
        <f>VLOOKUP($B78,RD_15[#All],GJ$2,0)/GJ$1</f>
        <v>5.4739229024943308</v>
      </c>
      <c r="GK78" s="62">
        <f>VLOOKUP($B78,RD_15[#All],GK$2,0)/GK$1</f>
        <v>5.3393801965230532</v>
      </c>
      <c r="GL78" s="62">
        <f>VLOOKUP($B78,RD_15[#All],GL$2,0)/GL$1</f>
        <v>5.4690098261526821</v>
      </c>
      <c r="GM78" s="62">
        <f>VLOOKUP($B78,RD_15[#All],GM$2,0)/GM$1</f>
        <v>5.3877551020408152</v>
      </c>
      <c r="GN78" s="62">
        <f>VLOOKUP($B78,RD_15[#All],GN$2,0)/GN$1</f>
        <v>5.4625850340136051</v>
      </c>
      <c r="GO78" s="62">
        <f>VLOOKUP($B78,RD_15[#All],GO$2,0)/GO$1</f>
        <v>5.4337301587301585</v>
      </c>
      <c r="GP78" s="62">
        <f>VLOOKUP($B78,RD_15[#All],GP$2,0)/GP$1</f>
        <v>5.4075396825396824</v>
      </c>
      <c r="GQ78" s="62">
        <f>VLOOKUP($B78,RD_15[#All],GQ$2,0)/GQ$1</f>
        <v>5.5019841269841274</v>
      </c>
      <c r="GR78" s="62">
        <f>VLOOKUP($B78,RD_15[#All],GR$2,0)/GR$1</f>
        <v>5.287352399153642</v>
      </c>
      <c r="GS78" s="62">
        <f>VLOOKUP($B78,RD_15[#All],GS$2,0)/GS$1</f>
        <v>5.4992087469428856</v>
      </c>
      <c r="GT78" s="62">
        <f>VLOOKUP($B78,RD_15[#All],GT$2,0)/GT$1</f>
        <v>5.3889324960753529</v>
      </c>
      <c r="GU78" s="62">
        <f>VLOOKUP($B78,RD_15[#All],GU$2,0)/GU$1</f>
        <v>5.3549224567875928</v>
      </c>
      <c r="GV78" s="62">
        <f>VLOOKUP($B78,RD_15[#All],GV$2,0)/GV$1</f>
        <v>5.3982663299433487</v>
      </c>
      <c r="GW78" s="62">
        <f>VLOOKUP($B78,RD_15[#All],GW$2,0)/GW$1</f>
        <v>5.5387263339070572</v>
      </c>
      <c r="GX78" s="62">
        <f>VLOOKUP($B78,RD_15[#All],GX$2,0)/GX$1</f>
        <v>5.3250915750915757</v>
      </c>
      <c r="GY78" s="62">
        <f>VLOOKUP($B78,RD_15[#All],GY$2,0)/GY$1</f>
        <v>5.4132823698041097</v>
      </c>
      <c r="GZ78" s="62">
        <f>VLOOKUP($B78,RD_15[#All],GZ$2,0)/GZ$1</f>
        <v>5.5227629513343803</v>
      </c>
      <c r="HA78" s="62">
        <f>VLOOKUP($B78,RD_15[#All],HA$2,0)/HA$1</f>
        <v>5.4009965190089417</v>
      </c>
      <c r="HB78" s="62">
        <f>VLOOKUP($B78,RD_15[#All],HB$2,0)/HB$1</f>
        <v>5.2615241900956198</v>
      </c>
      <c r="HC78" s="62">
        <f>VLOOKUP($B78,RD_15[#All],HC$2,0)/HC$1</f>
        <v>5.442057942057942</v>
      </c>
      <c r="HD78" s="62">
        <f>VLOOKUP($B78,RD_15[#All],HD$2,0)/HD$1</f>
        <v>4.1335875009344401</v>
      </c>
      <c r="HE78" s="62">
        <f>VLOOKUP($B78,RD_15[#All],HE$2,0)/HE$1</f>
        <v>5.3443450958978911</v>
      </c>
      <c r="HF78" s="62">
        <f>VLOOKUP($B78,RD_15[#All],HF$2,0)/HF$1</f>
        <v>5.4541866972806199</v>
      </c>
      <c r="HG78" s="62">
        <f>VLOOKUP($B78,RD_15[#All],HG$2,0)/HG$1</f>
        <v>5.3326138147566722</v>
      </c>
      <c r="HH78" s="62">
        <f>VLOOKUP($B78,RD_15[#All],HH$2,0)/HH$1</f>
        <v>5.4215070643642074</v>
      </c>
      <c r="HI78" s="62">
        <f>VLOOKUP($B78,RD_15[#All],HI$2,0)/HI$1</f>
        <v>5.5027472527472518</v>
      </c>
      <c r="HJ78" s="62">
        <f>VLOOKUP($B78,RD_15[#All],HJ$2,0)/HJ$1</f>
        <v>5.3603603603603602</v>
      </c>
      <c r="HK78" s="62">
        <f>VLOOKUP($B78,RD_15[#All],HK$2,0)/HK$1</f>
        <v>5.5077253573494174</v>
      </c>
      <c r="HL78" s="62">
        <f>VLOOKUP($B78,RD_15[#All],HL$2,0)/HL$1</f>
        <v>5.4774986917844055</v>
      </c>
      <c r="HM78" s="62">
        <f>VLOOKUP($B78,RD_15[#All],HM$2,0)/HM$1</f>
        <v>5.0124280481423336</v>
      </c>
      <c r="HN78" s="62">
        <f>VLOOKUP($B78,RD_15[#All],HN$2,0)/HN$1</f>
        <v>5.2700749112892629</v>
      </c>
      <c r="HO78" s="62">
        <f>VLOOKUP($B78,RD_15[#All],HO$2,0)/HO$1</f>
        <v>5.4008411092127737</v>
      </c>
      <c r="HP78" s="62">
        <f>VLOOKUP($B78,RD_15[#All],HP$2,0)/HP$1</f>
        <v>5.2407188770825135</v>
      </c>
      <c r="HQ78" s="62">
        <f>VLOOKUP($B78,RD_15[#All],HQ$2,0)/HQ$1</f>
        <v>5.1351970669110907</v>
      </c>
      <c r="HR78" s="62">
        <f>VLOOKUP($B78,RD_15[#All],HR$2,0)/HR$1</f>
        <v>5.2538370720188903</v>
      </c>
      <c r="HS78" s="62">
        <f>VLOOKUP($B78,RD_15[#All],HS$2,0)/HS$1</f>
        <v>5.1788751214771622</v>
      </c>
      <c r="HT78" s="62">
        <f>VLOOKUP($B78,RD_15[#All],HT$2,0)/HT$1</f>
        <v>5.0145340035123844</v>
      </c>
      <c r="HU78" s="62">
        <f>VLOOKUP($B78,RD_15[#All],HU$2,0)/HU$1</f>
        <v>5.3610675039246471</v>
      </c>
      <c r="HV78" s="62">
        <f>VLOOKUP($B78,RD_15[#All],HV$2,0)/HV$1</f>
        <v>5.2697302697302701</v>
      </c>
      <c r="HW78" s="62">
        <f>VLOOKUP($B78,RD_15[#All],HW$2,0)/HW$1</f>
        <v>5.4258241758241752</v>
      </c>
      <c r="HX78" s="62">
        <f>VLOOKUP($B78,RD_15[#All],HX$2,0)/HX$1</f>
        <v>5.4478021978021971</v>
      </c>
      <c r="HY78" s="62">
        <f>VLOOKUP($B78,RD_15[#All],HY$2,0)/HY$1</f>
        <v>5.4242543171114592</v>
      </c>
      <c r="HZ78" s="62">
        <f>VLOOKUP($B78,RD_15[#All],HZ$2,0)/HZ$1</f>
        <v>5.4261045077371604</v>
      </c>
      <c r="IA78" s="62">
        <f>VLOOKUP($B78,RD_15[#All],IA$2,0)/IA$1</f>
        <v>5.46193092621664</v>
      </c>
      <c r="IB78" s="62">
        <f>VLOOKUP($B78,RD_15[#All],IB$2,0)/IB$1</f>
        <v>5.3625626074605668</v>
      </c>
      <c r="IC78" s="62">
        <f>VLOOKUP($B78,RD_15[#All],IC$2,0)/IC$1</f>
        <v>5.4839089481946619</v>
      </c>
      <c r="ID78" s="62">
        <f>VLOOKUP($B78,RD_15[#All],ID$2,0)/ID$1</f>
        <v>5.4207221350078489</v>
      </c>
      <c r="IE78" s="62">
        <f>VLOOKUP($B78,RD_15[#All],IE$2,0)/IE$1</f>
        <v>5.4411302982731558</v>
      </c>
      <c r="IF78" s="62">
        <f>VLOOKUP($B78,RD_15[#All],IF$2,0)/IF$1</f>
        <v>5.3504709576138145</v>
      </c>
      <c r="IG78" s="62">
        <f>VLOOKUP($B78,RD_15[#All],IG$2,0)/IG$1</f>
        <v>5.3386409508858481</v>
      </c>
      <c r="IH78" s="62">
        <f>VLOOKUP($B78,RD_15[#All],IH$2,0)/IH$1</f>
        <v>5.3386409508858481</v>
      </c>
      <c r="II78" s="62">
        <f>VLOOKUP($B78,RD_15[#All],II$2,0)/II$1</f>
        <v>5.2653808776257751</v>
      </c>
      <c r="IJ78" s="62">
        <f>VLOOKUP($B78,RD_15[#All],IJ$2,0)/IJ$1</f>
        <v>5.3304178814382892</v>
      </c>
      <c r="IK78" s="62">
        <f>VLOOKUP($B78,RD_15[#All],IK$2,0)/IK$1</f>
        <v>5.4788069073783356</v>
      </c>
      <c r="IL78" s="62">
        <f>VLOOKUP($B78,RD_15[#All],IL$2,0)/IL$1</f>
        <v>5.5345368916797488</v>
      </c>
      <c r="IM78" s="62">
        <f>VLOOKUP($B78,RD_15[#All],IM$2,0)/IM$1</f>
        <v>5.39403453689168</v>
      </c>
      <c r="IN78" s="62">
        <f>VLOOKUP($B78,RD_15[#All],IN$2,0)/IN$1</f>
        <v>5.3861104881513038</v>
      </c>
      <c r="IO78" s="62">
        <f>VLOOKUP($B78,RD_15[#All],IO$2,0)/IO$1</f>
        <v>5.39403453689168</v>
      </c>
      <c r="IP78" s="62">
        <f>VLOOKUP($B78,RD_15[#All],IP$2,0)/IP$1</f>
        <v>5.3752709875158846</v>
      </c>
      <c r="IQ78" s="62">
        <f>VLOOKUP($B78,RD_15[#All],IQ$2,0)/IQ$1</f>
        <v>5.3791208791208787</v>
      </c>
      <c r="IR78" s="62">
        <f>VLOOKUP($B78,RD_15[#All],IR$2,0)/IR$1</f>
        <v>5.3707856769081257</v>
      </c>
      <c r="IS78" s="62">
        <f>VLOOKUP($B78,RD_15[#All],IS$2,0)/IS$1</f>
        <v>5.3808776257755841</v>
      </c>
      <c r="IT78" s="62">
        <f>VLOOKUP($B78,RD_15[#All],IT$2,0)/IT$1</f>
        <v>5.3038797936757121</v>
      </c>
      <c r="IU78" s="62">
        <f>VLOOKUP($B78,RD_15[#All],IU$2,0)/IU$1</f>
        <v>5.3442475891455476</v>
      </c>
      <c r="IV78" s="62">
        <f>VLOOKUP($B78,RD_15[#All],IV$2,0)/IV$1</f>
        <v>5.3644314868804663</v>
      </c>
      <c r="IW78" s="62">
        <f>VLOOKUP($B78,RD_15[#All],IW$2,0)/IW$1</f>
        <v>5.3094864319354107</v>
      </c>
      <c r="IX78" s="62">
        <f>VLOOKUP($B78,RD_15[#All],IX$2,0)/IX$1</f>
        <v>5.3651790386484262</v>
      </c>
      <c r="IY78" s="62">
        <f>VLOOKUP($B78,RD_15[#All],IY$2,0)/IY$1</f>
        <v>5.0758765044479324</v>
      </c>
      <c r="IZ78" s="62">
        <f>VLOOKUP($B78,RD_15[#All],IZ$2,0)/IZ$1</f>
        <v>5.3150421007563873</v>
      </c>
      <c r="JA78" s="62">
        <f>VLOOKUP($B78,RD_15[#All],JA$2,0)/JA$1</f>
        <v>5.3421196394427746</v>
      </c>
      <c r="JB78" s="62">
        <f>VLOOKUP($B78,RD_15[#All],JB$2,0)/JB$1</f>
        <v>5.4579892157531908</v>
      </c>
      <c r="JC78" s="62">
        <f>VLOOKUP($B78,RD_15[#All],JC$2,0)/JC$1</f>
        <v>5.4211354211354212</v>
      </c>
      <c r="JD78" s="62">
        <f>VLOOKUP($B78,RD_15[#All],JD$2,0)/JD$1</f>
        <v>5.3830920513520892</v>
      </c>
      <c r="JE78" s="62">
        <f>VLOOKUP($B78,RD_15[#All],JE$2,0)/JE$1</f>
        <v>5.3643380429094716</v>
      </c>
      <c r="JF78" s="62">
        <f>VLOOKUP($B78,RD_15[#All],JF$2,0)/JF$1</f>
        <v>5.344302671638216</v>
      </c>
      <c r="JG78" s="62">
        <f>VLOOKUP($B78,RD_15[#All],JG$2,0)/JG$1</f>
        <v>5.4166239272404004</v>
      </c>
      <c r="JH78" s="62">
        <f>VLOOKUP($B78,RD_15[#All],JH$2,0)/JH$1</f>
        <v>5.4980733552162127</v>
      </c>
      <c r="JI78" s="62">
        <f>VLOOKUP($B78,RD_15[#All],JI$2,0)/JI$1</f>
        <v>5.517712101563033</v>
      </c>
      <c r="JJ78" s="62">
        <f>VLOOKUP($B78,RD_15[#All],JJ$2,0)/JJ$1</f>
        <v>5.4006552453757424</v>
      </c>
      <c r="JK78" s="62">
        <f>VLOOKUP($B78,RD_15[#All],JK$2,0)/JK$1</f>
        <v>5.4706008277436853</v>
      </c>
      <c r="JL78" s="62">
        <f>VLOOKUP($B78,RD_15[#All],JL$2,0)/JL$1</f>
        <v>5.3495929621848743</v>
      </c>
      <c r="JM78" s="62">
        <f>VLOOKUP($B78,RD_15[#All],JM$2,0)/JM$1</f>
        <v>5.1784077517349747</v>
      </c>
      <c r="JN78" s="62">
        <f>VLOOKUP($B78,RD_15[#All],JN$2,0)/JN$1</f>
        <v>5.3643216080402008</v>
      </c>
      <c r="JO78" s="62">
        <f>VLOOKUP($B78,RD_15[#All],JO$2,0)/JO$1</f>
        <v>5.1528741652481331</v>
      </c>
      <c r="JP78" s="62">
        <f>VLOOKUP($B78,RD_15[#All],JP$2,0)/JP$1</f>
        <v>5.359759288330717</v>
      </c>
      <c r="JQ78" s="62">
        <f>VLOOKUP($B78,RD_15[#All],JQ$2,0)/JQ$1</f>
        <v>5.4661608233036807</v>
      </c>
      <c r="JR78" s="62">
        <f>VLOOKUP($B78,RD_15[#All],JR$2,0)/JR$1</f>
        <v>5.4792429792429793</v>
      </c>
      <c r="JS78" s="62">
        <f>VLOOKUP($B78,RD_15[#All],JS$2,0)/JS$1</f>
        <v>5.3238686779059456</v>
      </c>
      <c r="JT78" s="62">
        <f>VLOOKUP($B78,RD_15[#All],JT$2,0)/JT$1</f>
        <v>5.4969842187887297</v>
      </c>
      <c r="JU78" s="62">
        <f>VLOOKUP($B78,RD_15[#All],JU$2,0)/JU$1</f>
        <v>5.4299272156415022</v>
      </c>
      <c r="JV78" s="62">
        <f>VLOOKUP($B78,RD_15[#All],JV$2,0)/JV$1</f>
        <v>5.4357520786092213</v>
      </c>
      <c r="JW78" s="62">
        <f>VLOOKUP($B78,RD_15[#All],JW$2,0)/JW$1</f>
        <v>5.42063492063492</v>
      </c>
      <c r="JX78" s="62">
        <f>VLOOKUP($B78,RD_15[#All],JX$2,0)/JX$1</f>
        <v>5.4130763416477699</v>
      </c>
      <c r="JY78" s="62">
        <f>VLOOKUP($B78,RD_15[#All],JY$2,0)/JY$1</f>
        <v>5.4251700680272101</v>
      </c>
      <c r="JZ78" s="62">
        <f>VLOOKUP($B78,RD_15[#All],JZ$2,0)/JZ$1</f>
        <v>5.2297808012093716</v>
      </c>
      <c r="KA78" s="62">
        <f>VLOOKUP($B78,RD_15[#All],KA$2,0)/KA$1</f>
        <v>5.3291761148903998</v>
      </c>
      <c r="KB78" s="62">
        <f>VLOOKUP($B78,RD_15[#All],KB$2,0)/KB$1</f>
        <v>5.4482237339380184</v>
      </c>
      <c r="KC78" s="62">
        <f>VLOOKUP($B78,RD_15[#All],KC$2,0)/KC$1</f>
        <v>5.3647014361300069</v>
      </c>
      <c r="KD78" s="62">
        <f>VLOOKUP($B78,RD_15[#All],KD$2,0)/KD$1</f>
        <v>5.2989417989417982</v>
      </c>
      <c r="KE78" s="62">
        <f>VLOOKUP($B78,RD_15[#All],KE$2,0)/KE$1</f>
        <v>5.4886621315192734</v>
      </c>
      <c r="KF78" s="62">
        <f>VLOOKUP($B78,RD_15[#All],KF$2,0)/KF$1</f>
        <v>5.20807453416149</v>
      </c>
      <c r="KG78" s="62">
        <f>VLOOKUP($B78,RD_15[#All],KG$2,0)/KG$1</f>
        <v>5.4501133786848062</v>
      </c>
      <c r="KH78" s="62">
        <f>VLOOKUP($B78,RD_15[#All],KH$2,0)/KH$1</f>
        <v>5.4894179894179889</v>
      </c>
      <c r="KI78" s="62">
        <f>VLOOKUP($B78,RD_15[#All],KI$2,0)/KI$1</f>
        <v>5.4686507936507933</v>
      </c>
      <c r="KJ78" s="62">
        <f>VLOOKUP($B78,RD_15[#All],KJ$2,0)/KJ$1</f>
        <v>5.3876984126984127</v>
      </c>
      <c r="KK78" s="62">
        <f>VLOOKUP($B78,RD_15[#All],KK$2,0)/KK$1</f>
        <v>5.4055555555555559</v>
      </c>
      <c r="KL78" s="62">
        <f>VLOOKUP($B78,RD_15[#All],KL$2,0)/KL$1</f>
        <v>5.4429223744292239</v>
      </c>
      <c r="KM78" s="62">
        <f>VLOOKUP($B78,RD_15[#All],KM$2,0)/KM$1</f>
        <v>5.4577625570776256</v>
      </c>
      <c r="KN78" s="62">
        <f>VLOOKUP($B78,RD_15[#All],KN$2,0)/KN$1</f>
        <v>5.4137277208949559</v>
      </c>
      <c r="KO78" s="62">
        <f>VLOOKUP($B78,RD_15[#All],KO$2,0)/KO$1</f>
        <v>5.414865377322716</v>
      </c>
      <c r="KP78" s="62">
        <f>VLOOKUP($B78,RD_15[#All],KP$2,0)/KP$1</f>
        <v>5.4323094425483509</v>
      </c>
      <c r="KQ78" s="62">
        <f>VLOOKUP($B78,RD_15[#All],KQ$2,0)/KQ$1</f>
        <v>5.2135687088958127</v>
      </c>
      <c r="KR78" s="62">
        <f>VLOOKUP($B78,RD_15[#All],KR$2,0)/KR$1</f>
        <v>5.4243458475540391</v>
      </c>
      <c r="KS78" s="62">
        <f>VLOOKUP($B78,RD_15[#All],KS$2,0)/KS$1</f>
        <v>5.4152445961319682</v>
      </c>
      <c r="KT78" s="62">
        <f>VLOOKUP($B78,RD_15[#All],KT$2,0)/KT$1</f>
        <v>5.4736442927569211</v>
      </c>
      <c r="KU78" s="62">
        <f>VLOOKUP($B78,RD_15[#All],KU$2,0)/KU$1</f>
        <v>5.4383769434963973</v>
      </c>
      <c r="KV78" s="62">
        <f>VLOOKUP($B78,RD_15[#All],KV$2,0)/KV$1</f>
        <v>5.4465408805031448</v>
      </c>
      <c r="KW78" s="62">
        <f>VLOOKUP($B78,RD_15[#All],KW$2,0)/KW$1</f>
        <v>5.4649222601441032</v>
      </c>
      <c r="KX78" s="62">
        <f>VLOOKUP($B78,RD_15[#All],KX$2,0)/KX$1</f>
        <v>5.4856386999244133</v>
      </c>
      <c r="KY78" s="62">
        <f>VLOOKUP($B78,RD_15[#All],KY$2,0)/KY$1</f>
        <v>5.4805555555555552</v>
      </c>
      <c r="KZ78" s="62">
        <f>VLOOKUP($B78,RD_15[#All],KZ$2,0)/KZ$1</f>
        <v>5.431746031746032</v>
      </c>
      <c r="LA78" s="62">
        <f>VLOOKUP($B78,RD_15[#All],LA$2,0)/LA$1</f>
        <v>5.4411302982731558</v>
      </c>
      <c r="LB78" s="62">
        <f>VLOOKUP($B78,RD_15[#All],LB$2,0)/LB$1</f>
        <v>5.2443519213705549</v>
      </c>
      <c r="LC78" s="62">
        <f>VLOOKUP($B78,RD_15[#All],LC$2,0)/LC$1</f>
        <v>5.4746031746031738</v>
      </c>
      <c r="LD78" s="62">
        <f>VLOOKUP($B78,RD_15[#All],LD$2,0)/LD$1</f>
        <v>5.4418030948643192</v>
      </c>
      <c r="LE78" s="62">
        <f>VLOOKUP($B78,RD_15[#All],LE$2,0)/LE$1</f>
        <v>5.415638782985722</v>
      </c>
      <c r="LF78" s="62">
        <f>VLOOKUP($B78,RD_15[#All],LF$2,0)/LF$1</f>
        <v>5.3954548852508033</v>
      </c>
      <c r="LG78" s="62">
        <f>VLOOKUP($B78,RD_15[#All],LG$2,0)/LG$1</f>
        <v>5.427777777777778</v>
      </c>
      <c r="LH78" s="62">
        <f>VLOOKUP($B78,RD_15[#All],LH$2,0)/LH$1</f>
        <v>5.3090142939766993</v>
      </c>
      <c r="LI78" s="62">
        <f>VLOOKUP($B78,RD_15[#All],LI$2,0)/LI$1</f>
        <v>5.3797562981236444</v>
      </c>
      <c r="LJ78" s="62">
        <f>VLOOKUP($B78,RD_15[#All],LJ$2,0)/LJ$1</f>
        <v>5.3400171257314124</v>
      </c>
      <c r="LK78" s="62">
        <f>VLOOKUP($B78,RD_15[#All],LK$2,0)/LK$1</f>
        <v>5.3818681318681314</v>
      </c>
      <c r="LL78" s="62">
        <f>VLOOKUP($B78,RD_15[#All],LL$2,0)/LL$1</f>
        <v>5.3645996860282574</v>
      </c>
      <c r="LM78" s="62">
        <f>VLOOKUP($B78,RD_15[#All],LM$2,0)/LM$1</f>
        <v>5.4705838379307759</v>
      </c>
      <c r="LN78" s="62">
        <f>VLOOKUP($B78,RD_15[#All],LN$2,0)/LN$1</f>
        <v>5.3722807804440453</v>
      </c>
      <c r="LO78" s="62">
        <f>VLOOKUP($B78,RD_15[#All],LO$2,0)/LO$1</f>
        <v>5.3588248486207668</v>
      </c>
      <c r="LP78" s="62">
        <f>VLOOKUP($B78,RD_15[#All],LP$2,0)/LP$1</f>
        <v>5.342752485609628</v>
      </c>
      <c r="LQ78" s="62">
        <f>VLOOKUP($B78,RD_15[#All],LQ$2,0)/LQ$1</f>
        <v>5.3618150556926061</v>
      </c>
      <c r="LR78" s="62">
        <f>VLOOKUP($B78,RD_15[#All],LR$2,0)/LR$1</f>
        <v>5.3184570531509303</v>
      </c>
      <c r="LS78" s="62">
        <f>VLOOKUP($B78,RD_15[#All],LS$2,0)/LS$1</f>
        <v>5.4429609478469407</v>
      </c>
      <c r="LT78" s="62">
        <f>VLOOKUP($B78,RD_15[#All],LT$2,0)/LT$1</f>
        <v>5.3779434850863419</v>
      </c>
      <c r="LU78" s="62">
        <f>VLOOKUP($B78,RD_15[#All],LU$2,0)/LU$1</f>
        <v>5.3850078492935634</v>
      </c>
      <c r="LV78" s="62">
        <f>VLOOKUP($B78,RD_15[#All],LV$2,0)/LV$1</f>
        <v>5.386185243328101</v>
      </c>
      <c r="LW78" s="62">
        <f>VLOOKUP($B78,RD_15[#All],LW$2,0)/LW$1</f>
        <v>5.4638932496075352</v>
      </c>
      <c r="LX78" s="62">
        <f>VLOOKUP($B78,RD_15[#All],LX$2,0)/LX$1</f>
        <v>5.4513343799058083</v>
      </c>
      <c r="LY78" s="62">
        <f>VLOOKUP($B78,RD_15[#All],LY$2,0)/LY$1</f>
        <v>5.3952119309262168</v>
      </c>
      <c r="LZ78" s="62">
        <f>VLOOKUP($B78,RD_15[#All],LZ$2,0)/LZ$1</f>
        <v>5.3124766390072509</v>
      </c>
      <c r="MA78" s="62">
        <f>VLOOKUP($B78,RD_15[#All],MA$2,0)/MA$1</f>
        <v>5.4829184421021155</v>
      </c>
      <c r="MB78" s="62">
        <f>VLOOKUP($B78,RD_15[#All],MB$2,0)/MB$1</f>
        <v>5.4414293189803384</v>
      </c>
      <c r="MC78" s="62">
        <f>VLOOKUP($B78,RD_15[#All],MC$2,0)/MC$1</f>
        <v>5.2814532406369139</v>
      </c>
      <c r="MD78" s="62">
        <f>VLOOKUP($B78,RD_15[#All],MD$2,0)/MD$1</f>
        <v>5.4219929730133805</v>
      </c>
      <c r="ME78" s="62">
        <f>VLOOKUP($B78,RD_15[#All],ME$2,0)/ME$1</f>
        <v>5.4489048366599384</v>
      </c>
      <c r="MF78" s="62">
        <f>VLOOKUP($B78,RD_15[#All],MF$2,0)/MF$1</f>
        <v>5.4451670778201384</v>
      </c>
      <c r="MG78" s="62">
        <f>VLOOKUP($B78,RD_15[#All],MG$2,0)/MG$1</f>
        <v>5.4455408537041192</v>
      </c>
      <c r="MH78" s="62">
        <f>VLOOKUP($B78,RD_15[#All],MH$2,0)/MH$1</f>
        <v>5.4862824250579347</v>
      </c>
      <c r="MI78" s="62">
        <f>VLOOKUP($B78,RD_15[#All],MI$2,0)/MI$1</f>
        <v>5.3117290872392902</v>
      </c>
      <c r="MJ78" s="62">
        <f>VLOOKUP($B78,RD_15[#All],MJ$2,0)/MJ$1</f>
        <v>5.4509419152276299</v>
      </c>
      <c r="MK78" s="62">
        <f>VLOOKUP($B78,RD_15[#All],MK$2,0)/MK$1</f>
        <v>5.4552590266875978</v>
      </c>
      <c r="ML78" s="62">
        <f>VLOOKUP($B78,RD_15[#All],ML$2,0)/ML$1</f>
        <v>5.4728264932346562</v>
      </c>
      <c r="MM78" s="62">
        <f>VLOOKUP($B78,RD_15[#All],MM$2,0)/MM$1</f>
        <v>5.4110551103032307</v>
      </c>
      <c r="MN78" s="62">
        <f>VLOOKUP($B78,RD_15[#All],MN$2,0)/MN$1</f>
        <v>5.4430926216640501</v>
      </c>
      <c r="MO78" s="62">
        <f>VLOOKUP($B78,RD_15[#All],MO$2,0)/MO$1</f>
        <v>5.4972527472527473</v>
      </c>
      <c r="MP78" s="62">
        <f>VLOOKUP($B78,RD_15[#All],MP$2,0)/MP$1</f>
        <v>5.3935350363921799</v>
      </c>
      <c r="MQ78" s="62">
        <f>VLOOKUP($B78,RD_15[#All],MQ$2,0)/MQ$1</f>
        <v>5.4204978694774608</v>
      </c>
      <c r="MR78" s="62">
        <f>VLOOKUP($B78,RD_15[#All],MR$2,0)/MR$1</f>
        <v>5.4489048366599384</v>
      </c>
      <c r="MS78" s="62">
        <f>VLOOKUP($B78,RD_15[#All],MS$2,0)/MS$1</f>
        <v>5.4827315541601251</v>
      </c>
      <c r="MT78" s="62">
        <f>VLOOKUP($B78,RD_15[#All],MT$2,0)/MT$1</f>
        <v>5.4524047381190242</v>
      </c>
      <c r="MU78" s="62">
        <f>VLOOKUP($B78,RD_15[#All],MU$2,0)/MU$1</f>
        <v>5.4937579427375338</v>
      </c>
      <c r="MV78" s="62">
        <f>VLOOKUP($B78,RD_15[#All],MV$2,0)/MV$1</f>
        <v>5.3899671756814618</v>
      </c>
      <c r="MW78" s="62">
        <f>VLOOKUP($B78,RD_15[#All],MW$2,0)/MW$1</f>
        <v>5.3787284144427003</v>
      </c>
      <c r="MX78" s="62">
        <f>VLOOKUP($B78,RD_15[#All],MX$2,0)/MX$1</f>
        <v>5.4653509755550571</v>
      </c>
      <c r="MY78" s="62">
        <f>VLOOKUP($B78,RD_15[#All],MY$2,0)/MY$1</f>
        <v>5.3999215070643647</v>
      </c>
      <c r="MZ78" s="62">
        <f>VLOOKUP($B78,RD_15[#All],MZ$2,0)/MZ$1</f>
        <v>5.4399529042386181</v>
      </c>
      <c r="NA78" s="62">
        <f>VLOOKUP($B78,RD_15[#All],NA$2,0)/NA$1</f>
        <v>5.4738494588118645</v>
      </c>
      <c r="NB78" s="62">
        <f>VLOOKUP($B78,RD_15[#All],NB$2,0)/NB$1</f>
        <v>5.4375981161695446</v>
      </c>
      <c r="NC78" s="62">
        <f>VLOOKUP($B78,RD_15[#All],NC$2,0)/NC$1</f>
        <v>5.4772370486656197</v>
      </c>
      <c r="ND78" s="62">
        <f>VLOOKUP($B78,RD_15[#All],ND$2,0)/ND$1</f>
        <v>5.381083202511773</v>
      </c>
      <c r="NE78" s="62">
        <f>IFERROR(AVERAGEIF(Inv_SY_B20[[#This Row],[BLK1_INV1]:[BLK12_INV31]],"&gt;"&amp;0.1,Inv_SY_B20[[#This Row],[BLK1_INV1]:[BLK12_INV31]]),"")</f>
        <v>5.3541890960023135</v>
      </c>
    </row>
    <row r="79" spans="2:369" x14ac:dyDescent="0.35">
      <c r="B79" s="86">
        <f t="shared" si="9"/>
        <v>45820</v>
      </c>
      <c r="C79" s="62">
        <f>VLOOKUP($B79,RD_15[#All],C$2,0)/C$1</f>
        <v>4.6921850079744809</v>
      </c>
      <c r="D79" s="62">
        <f>VLOOKUP($B79,RD_15[#All],D$2,0)/D$1</f>
        <v>4.5853269537480061</v>
      </c>
      <c r="E79" s="62">
        <f>VLOOKUP($B79,RD_15[#All],E$2,0)/E$1</f>
        <v>4.7704545454545455</v>
      </c>
      <c r="F79" s="62">
        <f>VLOOKUP($B79,RD_15[#All],F$2,0)/F$1</f>
        <v>4.7295454545454545</v>
      </c>
      <c r="G79" s="62">
        <f>VLOOKUP($B79,RD_15[#All],G$2,0)/G$1</f>
        <v>4.7325757575757583</v>
      </c>
      <c r="H79" s="62">
        <f>VLOOKUP($B79,RD_15[#All],H$2,0)/H$1</f>
        <v>4.618830675778284</v>
      </c>
      <c r="I79" s="62">
        <f>VLOOKUP($B79,RD_15[#All],I$2,0)/I$1</f>
        <v>4.9097169089517987</v>
      </c>
      <c r="J79" s="62">
        <f>VLOOKUP($B79,RD_15[#All],J$2,0)/J$1</f>
        <v>4.6825757575757576</v>
      </c>
      <c r="K79" s="62">
        <f>VLOOKUP($B79,RD_15[#All],K$2,0)/K$1</f>
        <v>4.7810606060606062</v>
      </c>
      <c r="L79" s="62">
        <f>VLOOKUP($B79,RD_15[#All],L$2,0)/L$1</f>
        <v>4.8196969696969703</v>
      </c>
      <c r="M79" s="62">
        <f>VLOOKUP($B79,RD_15[#All],M$2,0)/M$1</f>
        <v>4.8651515151515152</v>
      </c>
      <c r="N79" s="62">
        <f>VLOOKUP($B79,RD_15[#All],N$2,0)/N$1</f>
        <v>4.8204545454545453</v>
      </c>
      <c r="O79" s="62">
        <f>VLOOKUP($B79,RD_15[#All],O$2,0)/O$1</f>
        <v>4.8143939393939394</v>
      </c>
      <c r="P79" s="62">
        <f>VLOOKUP($B79,RD_15[#All],P$2,0)/P$1</f>
        <v>4.8257575757575761</v>
      </c>
      <c r="Q79" s="62">
        <f>VLOOKUP($B79,RD_15[#All],Q$2,0)/Q$1</f>
        <v>4.8696969696969692</v>
      </c>
      <c r="R79" s="62">
        <f>VLOOKUP($B79,RD_15[#All],R$2,0)/R$1</f>
        <v>4.8666666666666663</v>
      </c>
      <c r="S79" s="62">
        <f>VLOOKUP($B79,RD_15[#All],S$2,0)/S$1</f>
        <v>4.8078149920255182</v>
      </c>
      <c r="T79" s="62">
        <f>VLOOKUP($B79,RD_15[#All],T$2,0)/T$1</f>
        <v>4.8269537480063791</v>
      </c>
      <c r="U79" s="62">
        <f>VLOOKUP($B79,RD_15[#All],U$2,0)/U$1</f>
        <v>4.8484848484848486</v>
      </c>
      <c r="V79" s="62">
        <f>VLOOKUP($B79,RD_15[#All],V$2,0)/V$1</f>
        <v>4.872727272727273</v>
      </c>
      <c r="W79" s="62">
        <f>VLOOKUP($B79,RD_15[#All],W$2,0)/W$1</f>
        <v>5.0727272727272732</v>
      </c>
      <c r="X79" s="62">
        <f>VLOOKUP($B79,RD_15[#All],X$2,0)/X$1</f>
        <v>4.9795454545454545</v>
      </c>
      <c r="Y79" s="62">
        <f>VLOOKUP($B79,RD_15[#All],Y$2,0)/Y$1</f>
        <v>5.0196969696969695</v>
      </c>
      <c r="Z79" s="62">
        <f>VLOOKUP($B79,RD_15[#All],Z$2,0)/Z$1</f>
        <v>4.9901515151515152</v>
      </c>
      <c r="AA79" s="62">
        <f>VLOOKUP($B79,RD_15[#All],AA$2,0)/AA$1</f>
        <v>5.0340909090909092</v>
      </c>
      <c r="AB79" s="62">
        <f>VLOOKUP($B79,RD_15[#All],AB$2,0)/AB$1</f>
        <v>5.0333333333333332</v>
      </c>
      <c r="AC79" s="62">
        <f>VLOOKUP($B79,RD_15[#All],AC$2,0)/AC$1</f>
        <v>5.0106060606060607</v>
      </c>
      <c r="AD79" s="62">
        <f>VLOOKUP($B79,RD_15[#All],AD$2,0)/AD$1</f>
        <v>4.9939393939393941</v>
      </c>
      <c r="AE79" s="62">
        <f>VLOOKUP($B79,RD_15[#All],AE$2,0)/AE$1</f>
        <v>5.0871212121212119</v>
      </c>
      <c r="AF79" s="62">
        <f>VLOOKUP($B79,RD_15[#All],AF$2,0)/AF$1</f>
        <v>5.0560606060606057</v>
      </c>
      <c r="AG79" s="62">
        <f>VLOOKUP($B79,RD_15[#All],AG$2,0)/AG$1</f>
        <v>5.002272727272727</v>
      </c>
      <c r="AH79" s="62">
        <f>VLOOKUP($B79,RD_15[#All],AH$2,0)/AH$1</f>
        <v>5.0015151515151519</v>
      </c>
      <c r="AI79" s="62">
        <f>VLOOKUP($B79,RD_15[#All],AI$2,0)/AI$1</f>
        <v>4.6780303030303028</v>
      </c>
      <c r="AJ79" s="62">
        <f>VLOOKUP($B79,RD_15[#All],AJ$2,0)/AJ$1</f>
        <v>4.6714513556618815</v>
      </c>
      <c r="AK79" s="62">
        <f>VLOOKUP($B79,RD_15[#All],AK$2,0)/AK$1</f>
        <v>4.7232854864433804</v>
      </c>
      <c r="AL79" s="62">
        <f>VLOOKUP($B79,RD_15[#All],AL$2,0)/AL$1</f>
        <v>4.7336523125996806</v>
      </c>
      <c r="AM79" s="62">
        <f>VLOOKUP($B79,RD_15[#All],AM$2,0)/AM$1</f>
        <v>4.8421052631578947</v>
      </c>
      <c r="AN79" s="62">
        <f>VLOOKUP($B79,RD_15[#All],AN$2,0)/AN$1</f>
        <v>4.8437001594896332</v>
      </c>
      <c r="AO79" s="62">
        <f>VLOOKUP($B79,RD_15[#All],AO$2,0)/AO$1</f>
        <v>4.7356060606060604</v>
      </c>
      <c r="AP79" s="62">
        <f>VLOOKUP($B79,RD_15[#All],AP$2,0)/AP$1</f>
        <v>4.7695374800637955</v>
      </c>
      <c r="AQ79" s="62">
        <f>VLOOKUP($B79,RD_15[#All],AQ$2,0)/AQ$1</f>
        <v>4.6803030303030297</v>
      </c>
      <c r="AR79" s="62">
        <f>VLOOKUP($B79,RD_15[#All],AR$2,0)/AR$1</f>
        <v>4.7681883024251075</v>
      </c>
      <c r="AS79" s="62">
        <f>VLOOKUP($B79,RD_15[#All],AS$2,0)/AS$1</f>
        <v>4.8807212205270458</v>
      </c>
      <c r="AT79" s="62">
        <f>VLOOKUP($B79,RD_15[#All],AT$2,0)/AT$1</f>
        <v>4.867690058479532</v>
      </c>
      <c r="AU79" s="62">
        <f>VLOOKUP($B79,RD_15[#All],AU$2,0)/AU$1</f>
        <v>4.8216374269005842</v>
      </c>
      <c r="AV79" s="62">
        <f>VLOOKUP($B79,RD_15[#All],AV$2,0)/AV$1</f>
        <v>4.9522431259044861</v>
      </c>
      <c r="AW79" s="62">
        <f>VLOOKUP($B79,RD_15[#All],AW$2,0)/AW$1</f>
        <v>4.9202412868632717</v>
      </c>
      <c r="AX79" s="62">
        <f>VLOOKUP($B79,RD_15[#All],AX$2,0)/AX$1</f>
        <v>4.883064516129032</v>
      </c>
      <c r="AY79" s="62">
        <f>VLOOKUP($B79,RD_15[#All],AY$2,0)/AY$1</f>
        <v>4.820904645476773</v>
      </c>
      <c r="AZ79" s="62">
        <f>VLOOKUP($B79,RD_15[#All],AZ$2,0)/AZ$1</f>
        <v>4.8939288206559661</v>
      </c>
      <c r="BA79" s="62">
        <f>VLOOKUP($B79,RD_15[#All],BA$2,0)/BA$1</f>
        <v>4.8819648093841641</v>
      </c>
      <c r="BB79" s="62">
        <f>VLOOKUP($B79,RD_15[#All],BB$2,0)/BB$1</f>
        <v>4.7664974619289335</v>
      </c>
      <c r="BC79" s="62">
        <f>VLOOKUP($B79,RD_15[#All],BC$2,0)/BC$1</f>
        <v>4.7135642135642133</v>
      </c>
      <c r="BD79" s="62">
        <f>VLOOKUP($B79,RD_15[#All],BD$2,0)/BD$1</f>
        <v>4.7384403036576952</v>
      </c>
      <c r="BE79" s="62">
        <f>VLOOKUP($B79,RD_15[#All],BE$2,0)/BE$1</f>
        <v>4.7002762430939224</v>
      </c>
      <c r="BF79" s="62">
        <f>VLOOKUP($B79,RD_15[#All],BF$2,0)/BF$1</f>
        <v>4.82295311406578</v>
      </c>
      <c r="BG79" s="62">
        <f>VLOOKUP($B79,RD_15[#All],BG$2,0)/BG$1</f>
        <v>4.747983870967742</v>
      </c>
      <c r="BH79" s="62">
        <f>VLOOKUP($B79,RD_15[#All],BH$2,0)/BH$1</f>
        <v>4.5736325385694254</v>
      </c>
      <c r="BI79" s="62">
        <f>VLOOKUP($B79,RD_15[#All],BI$2,0)/BI$1</f>
        <v>4.5982428115015974</v>
      </c>
      <c r="BJ79" s="62">
        <f>VLOOKUP($B79,RD_15[#All],BJ$2,0)/BJ$1</f>
        <v>4.5646731571627255</v>
      </c>
      <c r="BK79" s="62">
        <f>VLOOKUP($B79,RD_15[#All],BK$2,0)/BK$1</f>
        <v>4.8439393939393938</v>
      </c>
      <c r="BL79" s="62">
        <f>VLOOKUP($B79,RD_15[#All],BL$2,0)/BL$1</f>
        <v>4.7348726114649686</v>
      </c>
      <c r="BM79" s="62">
        <f>VLOOKUP($B79,RD_15[#All],BM$2,0)/BM$1</f>
        <v>4.7243401759530785</v>
      </c>
      <c r="BN79" s="62">
        <f>VLOOKUP($B79,RD_15[#All],BN$2,0)/BN$1</f>
        <v>5.2270531400966176</v>
      </c>
      <c r="BO79" s="62">
        <f>VLOOKUP($B79,RD_15[#All],BO$2,0)/BO$1</f>
        <v>5.1394064872325744</v>
      </c>
      <c r="BP79" s="62">
        <f>VLOOKUP($B79,RD_15[#All],BP$2,0)/BP$1</f>
        <v>5.1405330564209066</v>
      </c>
      <c r="BQ79" s="62">
        <f>VLOOKUP($B79,RD_15[#All],BQ$2,0)/BQ$1</f>
        <v>5.1666666666666661</v>
      </c>
      <c r="BR79" s="62">
        <f>VLOOKUP($B79,RD_15[#All],BR$2,0)/BR$1</f>
        <v>5.1601104209799864</v>
      </c>
      <c r="BS79" s="62">
        <f>VLOOKUP($B79,RD_15[#All],BS$2,0)/BS$1</f>
        <v>5.1473993433557972</v>
      </c>
      <c r="BT79" s="62">
        <f>VLOOKUP($B79,RD_15[#All],BT$2,0)/BT$1</f>
        <v>5.1204278812974469</v>
      </c>
      <c r="BU79" s="62">
        <f>VLOOKUP($B79,RD_15[#All],BU$2,0)/BU$1</f>
        <v>5.2425810904071772</v>
      </c>
      <c r="BV79" s="62">
        <f>VLOOKUP($B79,RD_15[#All],BV$2,0)/BV$1</f>
        <v>5.1804692891649413</v>
      </c>
      <c r="BW79" s="62">
        <f>VLOOKUP($B79,RD_15[#All],BW$2,0)/BW$1</f>
        <v>5.1197377501725327</v>
      </c>
      <c r="BX79" s="62">
        <f>VLOOKUP($B79,RD_15[#All],BX$2,0)/BX$1</f>
        <v>5.0186054599200132</v>
      </c>
      <c r="BY79" s="62">
        <f>VLOOKUP($B79,RD_15[#All],BY$2,0)/BY$1</f>
        <v>5.1135265700483092</v>
      </c>
      <c r="BZ79" s="62">
        <f>VLOOKUP($B79,RD_15[#All],BZ$2,0)/BZ$1</f>
        <v>5.1634199134199132</v>
      </c>
      <c r="CA79" s="62">
        <f>VLOOKUP($B79,RD_15[#All],CA$2,0)/CA$1</f>
        <v>5.0854978354978355</v>
      </c>
      <c r="CB79" s="62">
        <f>VLOOKUP($B79,RD_15[#All],CB$2,0)/CB$1</f>
        <v>5.2832988267770871</v>
      </c>
      <c r="CC79" s="62">
        <f>VLOOKUP($B79,RD_15[#All],CC$2,0)/CC$1</f>
        <v>5.2801932367149762</v>
      </c>
      <c r="CD79" s="62">
        <f>VLOOKUP($B79,RD_15[#All],CD$2,0)/CD$1</f>
        <v>5.2826086956521738</v>
      </c>
      <c r="CE79" s="62">
        <f>VLOOKUP($B79,RD_15[#All],CE$2,0)/CE$1</f>
        <v>5.1394064872325744</v>
      </c>
      <c r="CF79" s="62">
        <f>VLOOKUP($B79,RD_15[#All],CF$2,0)/CF$1</f>
        <v>5.2331349206349209</v>
      </c>
      <c r="CG79" s="62">
        <f>VLOOKUP($B79,RD_15[#All],CG$2,0)/CG$1</f>
        <v>5.3326432022084198</v>
      </c>
      <c r="CH79" s="62">
        <f>VLOOKUP($B79,RD_15[#All],CH$2,0)/CH$1</f>
        <v>5.295815295815296</v>
      </c>
      <c r="CI79" s="62">
        <f>VLOOKUP($B79,RD_15[#All],CI$2,0)/CI$1</f>
        <v>5.2384403036576943</v>
      </c>
      <c r="CJ79" s="62">
        <f>VLOOKUP($B79,RD_15[#All],CJ$2,0)/CJ$1</f>
        <v>5.2777777777777777</v>
      </c>
      <c r="CK79" s="62">
        <f>VLOOKUP($B79,RD_15[#All],CK$2,0)/CK$1</f>
        <v>5.2157287157287158</v>
      </c>
      <c r="CL79" s="62">
        <f>VLOOKUP($B79,RD_15[#All],CL$2,0)/CL$1</f>
        <v>5.101434249179194</v>
      </c>
      <c r="CM79" s="62">
        <f>VLOOKUP($B79,RD_15[#All],CM$2,0)/CM$1</f>
        <v>5.1839199447895092</v>
      </c>
      <c r="CN79" s="62">
        <f>VLOOKUP($B79,RD_15[#All],CN$2,0)/CN$1</f>
        <v>5.2405106970324358</v>
      </c>
      <c r="CO79" s="62">
        <f>VLOOKUP($B79,RD_15[#All],CO$2,0)/CO$1</f>
        <v>5.2318840579710146</v>
      </c>
      <c r="CP79" s="62">
        <f>VLOOKUP($B79,RD_15[#All],CP$2,0)/CP$1</f>
        <v>5.0410628019323669</v>
      </c>
      <c r="CQ79" s="62">
        <f>VLOOKUP($B79,RD_15[#All],CQ$2,0)/CQ$1</f>
        <v>5.1897860593512766</v>
      </c>
      <c r="CR79" s="62">
        <f>VLOOKUP($B79,RD_15[#All],CR$2,0)/CR$1</f>
        <v>5.2187715665976535</v>
      </c>
      <c r="CS79" s="62">
        <f>VLOOKUP($B79,RD_15[#All],CS$2,0)/CS$1</f>
        <v>5.2877846790890271</v>
      </c>
      <c r="CT79" s="62">
        <f>VLOOKUP($B79,RD_15[#All],CT$2,0)/CT$1</f>
        <v>5.2401656314699787</v>
      </c>
      <c r="CU79" s="62">
        <f>VLOOKUP($B79,RD_15[#All],CU$2,0)/CU$1</f>
        <v>5.1501587301587302</v>
      </c>
      <c r="CV79" s="62">
        <f>VLOOKUP($B79,RD_15[#All],CV$2,0)/CV$1</f>
        <v>5.2501725327812281</v>
      </c>
      <c r="CW79" s="62">
        <f>VLOOKUP($B79,RD_15[#All],CW$2,0)/CW$1</f>
        <v>5.0776397515527947</v>
      </c>
      <c r="CX79" s="62">
        <f>VLOOKUP($B79,RD_15[#All],CX$2,0)/CX$1</f>
        <v>5.2518037518037515</v>
      </c>
      <c r="CY79" s="62">
        <f>VLOOKUP($B79,RD_15[#All],CY$2,0)/CY$1</f>
        <v>5.2683982683982693</v>
      </c>
      <c r="CZ79" s="62">
        <f>VLOOKUP($B79,RD_15[#All],CZ$2,0)/CZ$1</f>
        <v>5.2004830917874392</v>
      </c>
      <c r="DA79" s="62">
        <f>VLOOKUP($B79,RD_15[#All],DA$2,0)/DA$1</f>
        <v>5.1201248049922006</v>
      </c>
      <c r="DB79" s="62">
        <f>VLOOKUP($B79,RD_15[#All],DB$2,0)/DB$1</f>
        <v>5.1721877156659763</v>
      </c>
      <c r="DC79" s="62">
        <f>VLOOKUP($B79,RD_15[#All],DC$2,0)/DC$1</f>
        <v>5.379227053140097</v>
      </c>
      <c r="DD79" s="62">
        <f>VLOOKUP($B79,RD_15[#All],DD$2,0)/DD$1</f>
        <v>5.2094547964113183</v>
      </c>
      <c r="DE79" s="62">
        <f>VLOOKUP($B79,RD_15[#All],DE$2,0)/DE$1</f>
        <v>5.2691511387163557</v>
      </c>
      <c r="DF79" s="62">
        <f>VLOOKUP($B79,RD_15[#All],DF$2,0)/DF$1</f>
        <v>5.1597653554175293</v>
      </c>
      <c r="DG79" s="62">
        <f>VLOOKUP($B79,RD_15[#All],DG$2,0)/DG$1</f>
        <v>5.2035886818495509</v>
      </c>
      <c r="DH79" s="62">
        <f>VLOOKUP($B79,RD_15[#All],DH$2,0)/DH$1</f>
        <v>5.2712215320910971</v>
      </c>
      <c r="DI79" s="62">
        <f>VLOOKUP($B79,RD_15[#All],DI$2,0)/DI$1</f>
        <v>5.2432712215320905</v>
      </c>
      <c r="DJ79" s="62">
        <f>VLOOKUP($B79,RD_15[#All],DJ$2,0)/DJ$1</f>
        <v>5.2729468599033815</v>
      </c>
      <c r="DK79" s="62">
        <f>VLOOKUP($B79,RD_15[#All],DK$2,0)/DK$1</f>
        <v>5.2864701436130002</v>
      </c>
      <c r="DL79" s="62">
        <f>VLOOKUP($B79,RD_15[#All],DL$2,0)/DL$1</f>
        <v>5.1298701298701301</v>
      </c>
      <c r="DM79" s="62">
        <f>VLOOKUP($B79,RD_15[#All],DM$2,0)/DM$1</f>
        <v>5.204278812974465</v>
      </c>
      <c r="DN79" s="62">
        <f>VLOOKUP($B79,RD_15[#All],DN$2,0)/DN$1</f>
        <v>5.2277432712215317</v>
      </c>
      <c r="DO79" s="62">
        <f>VLOOKUP($B79,RD_15[#All],DO$2,0)/DO$1</f>
        <v>5.2384403036576943</v>
      </c>
      <c r="DP79" s="62">
        <f>VLOOKUP($B79,RD_15[#All],DP$2,0)/DP$1</f>
        <v>5.2977915804002755</v>
      </c>
      <c r="DQ79" s="62">
        <f>VLOOKUP($B79,RD_15[#All],DQ$2,0)/DQ$1</f>
        <v>5.2822636300897168</v>
      </c>
      <c r="DR79" s="62">
        <f>VLOOKUP($B79,RD_15[#All],DR$2,0)/DR$1</f>
        <v>5.353692201518288</v>
      </c>
      <c r="DS79" s="62">
        <f>VLOOKUP($B79,RD_15[#All],DS$2,0)/DS$1</f>
        <v>5.2512077294685984</v>
      </c>
      <c r="DT79" s="62">
        <f>VLOOKUP($B79,RD_15[#All],DT$2,0)/DT$1</f>
        <v>5.1839199447895092</v>
      </c>
      <c r="DU79" s="62">
        <f>VLOOKUP($B79,RD_15[#All],DU$2,0)/DU$1</f>
        <v>5.1756854256854261</v>
      </c>
      <c r="DV79" s="62">
        <f>VLOOKUP($B79,RD_15[#All],DV$2,0)/DV$1</f>
        <v>5.2968975468975472</v>
      </c>
      <c r="DW79" s="62">
        <f>VLOOKUP($B79,RD_15[#All],DW$2,0)/DW$1</f>
        <v>5.2211870255348511</v>
      </c>
      <c r="DX79" s="62">
        <f>VLOOKUP($B79,RD_15[#All],DX$2,0)/DX$1</f>
        <v>5.1628709454796411</v>
      </c>
      <c r="DY79" s="62">
        <f>VLOOKUP($B79,RD_15[#All],DY$2,0)/DY$1</f>
        <v>5.1052449965493443</v>
      </c>
      <c r="DZ79" s="62">
        <f>VLOOKUP($B79,RD_15[#All],DZ$2,0)/DZ$1</f>
        <v>5.1828847481021389</v>
      </c>
      <c r="EA79" s="62">
        <f>VLOOKUP($B79,RD_15[#All],EA$2,0)/EA$1</f>
        <v>5.1576949620427879</v>
      </c>
      <c r="EB79" s="62">
        <f>VLOOKUP($B79,RD_15[#All],EB$2,0)/EB$1</f>
        <v>5.104209799861974</v>
      </c>
      <c r="EC79" s="62">
        <f>VLOOKUP($B79,RD_15[#All],EC$2,0)/EC$1</f>
        <v>5.0414078674948239</v>
      </c>
      <c r="ED79" s="62">
        <f>VLOOKUP($B79,RD_15[#All],ED$2,0)/ED$1</f>
        <v>5.0783298826777088</v>
      </c>
      <c r="EE79" s="62">
        <f>VLOOKUP($B79,RD_15[#All],EE$2,0)/EE$1</f>
        <v>5.0483091787439616</v>
      </c>
      <c r="EF79" s="62">
        <f>VLOOKUP($B79,RD_15[#All],EF$2,0)/EF$1</f>
        <v>5.0907522429261558</v>
      </c>
      <c r="EG79" s="62">
        <f>VLOOKUP($B79,RD_15[#All],EG$2,0)/EG$1</f>
        <v>5.0155279503105588</v>
      </c>
      <c r="EH79" s="62">
        <f>VLOOKUP($B79,RD_15[#All],EH$2,0)/EH$1</f>
        <v>5.1024844720496896</v>
      </c>
      <c r="EI79" s="62">
        <f>VLOOKUP($B79,RD_15[#All],EI$2,0)/EI$1</f>
        <v>5.0202020202020199</v>
      </c>
      <c r="EJ79" s="62">
        <f>VLOOKUP($B79,RD_15[#All],EJ$2,0)/EJ$1</f>
        <v>5.0672877846790891</v>
      </c>
      <c r="EK79" s="62">
        <f>VLOOKUP($B79,RD_15[#All],EK$2,0)/EK$1</f>
        <v>4.9698412698412699</v>
      </c>
      <c r="EL79" s="62">
        <f>VLOOKUP($B79,RD_15[#All],EL$2,0)/EL$1</f>
        <v>5.0217391304347823</v>
      </c>
      <c r="EM79" s="62">
        <f>VLOOKUP($B79,RD_15[#All],EM$2,0)/EM$1</f>
        <v>5.0590062111801233</v>
      </c>
      <c r="EN79" s="62">
        <f>VLOOKUP($B79,RD_15[#All],EN$2,0)/EN$1</f>
        <v>5.0141476880607314</v>
      </c>
      <c r="EO79" s="62">
        <f>VLOOKUP($B79,RD_15[#All],EO$2,0)/EO$1</f>
        <v>5.0741890959282259</v>
      </c>
      <c r="EP79" s="62">
        <f>VLOOKUP($B79,RD_15[#All],EP$2,0)/EP$1</f>
        <v>5.1387163561076603</v>
      </c>
      <c r="EQ79" s="62">
        <f>VLOOKUP($B79,RD_15[#All],EQ$2,0)/EQ$1</f>
        <v>5.0897170462387855</v>
      </c>
      <c r="ER79" s="62">
        <f>VLOOKUP($B79,RD_15[#All],ER$2,0)/ER$1</f>
        <v>5.1666666666666661</v>
      </c>
      <c r="ES79" s="62">
        <f>VLOOKUP($B79,RD_15[#All],ES$2,0)/ES$1</f>
        <v>5.0724637681159415</v>
      </c>
      <c r="ET79" s="62">
        <f>VLOOKUP($B79,RD_15[#All],ET$2,0)/ET$1</f>
        <v>5.2124819624819629</v>
      </c>
      <c r="EU79" s="62">
        <f>VLOOKUP($B79,RD_15[#All],EU$2,0)/EU$1</f>
        <v>5.1719576719576725</v>
      </c>
      <c r="EV79" s="62">
        <f>VLOOKUP($B79,RD_15[#All],EV$2,0)/EV$1</f>
        <v>5.0678210678210682</v>
      </c>
      <c r="EW79" s="62">
        <f>VLOOKUP($B79,RD_15[#All],EW$2,0)/EW$1</f>
        <v>5.144047619047619</v>
      </c>
      <c r="EX79" s="62">
        <f>VLOOKUP($B79,RD_15[#All],EX$2,0)/EX$1</f>
        <v>5.1193926846100757</v>
      </c>
      <c r="EY79" s="62">
        <f>VLOOKUP($B79,RD_15[#All],EY$2,0)/EY$1</f>
        <v>5.2063492063492056</v>
      </c>
      <c r="EZ79" s="62">
        <f>VLOOKUP($B79,RD_15[#All],EZ$2,0)/EZ$1</f>
        <v>4.9986197377501718</v>
      </c>
      <c r="FA79" s="62">
        <f>VLOOKUP($B79,RD_15[#All],FA$2,0)/FA$1</f>
        <v>5.0148378191856446</v>
      </c>
      <c r="FB79" s="62">
        <f>VLOOKUP($B79,RD_15[#All],FB$2,0)/FB$1</f>
        <v>4.86231884057971</v>
      </c>
      <c r="FC79" s="62">
        <f>VLOOKUP($B79,RD_15[#All],FC$2,0)/FC$1</f>
        <v>5.0924775707384402</v>
      </c>
      <c r="FD79" s="62">
        <f>VLOOKUP($B79,RD_15[#All],FD$2,0)/FD$1</f>
        <v>5.0048309178743962</v>
      </c>
      <c r="FE79" s="62">
        <f>VLOOKUP($B79,RD_15[#All],FE$2,0)/FE$1</f>
        <v>4.9051069703243613</v>
      </c>
      <c r="FF79" s="62">
        <f>VLOOKUP($B79,RD_15[#All],FF$2,0)/FF$1</f>
        <v>5.0369220151828848</v>
      </c>
      <c r="FG79" s="202">
        <f>VLOOKUP($B79,RD_15[#All],FG$2,0)/FG$1</f>
        <v>5.0272601794340925</v>
      </c>
      <c r="FH79" s="62">
        <f>VLOOKUP($B79,RD_15[#All],FH$2,0)/FH$1</f>
        <v>5.0693581780538297</v>
      </c>
      <c r="FI79" s="62">
        <f>VLOOKUP($B79,RD_15[#All],FI$2,0)/FI$1</f>
        <v>4.9882677708764662</v>
      </c>
      <c r="FJ79" s="62">
        <f>VLOOKUP($B79,RD_15[#All],FJ$2,0)/FJ$1</f>
        <v>5.0271164021164028</v>
      </c>
      <c r="FK79" s="62">
        <f>VLOOKUP($B79,RD_15[#All],FK$2,0)/FK$1</f>
        <v>5.0717736369910282</v>
      </c>
      <c r="FL79" s="62">
        <f>VLOOKUP($B79,RD_15[#All],FL$2,0)/FL$1</f>
        <v>5.083333333333333</v>
      </c>
      <c r="FM79" s="62">
        <f>VLOOKUP($B79,RD_15[#All],FM$2,0)/FM$1</f>
        <v>4.9977324263038545</v>
      </c>
      <c r="FN79" s="62">
        <f>VLOOKUP($B79,RD_15[#All],FN$2,0)/FN$1</f>
        <v>5.0510204081632653</v>
      </c>
      <c r="FO79" s="62">
        <f>VLOOKUP($B79,RD_15[#All],FO$2,0)/FO$1</f>
        <v>5.0196523053665905</v>
      </c>
      <c r="FP79" s="62">
        <f>VLOOKUP($B79,RD_15[#All],FP$2,0)/FP$1</f>
        <v>4.9845049130763419</v>
      </c>
      <c r="FQ79" s="62">
        <f>VLOOKUP($B79,RD_15[#All],FQ$2,0)/FQ$1</f>
        <v>4.9501133786848071</v>
      </c>
      <c r="FR79" s="62">
        <f>VLOOKUP($B79,RD_15[#All],FR$2,0)/FR$1</f>
        <v>4.9603174603174596</v>
      </c>
      <c r="FS79" s="62">
        <f>VLOOKUP($B79,RD_15[#All],FS$2,0)/FS$1</f>
        <v>4.9860166288737711</v>
      </c>
      <c r="FT79" s="62">
        <f>VLOOKUP($B79,RD_15[#All],FT$2,0)/FT$1</f>
        <v>5.0627362055933478</v>
      </c>
      <c r="FU79" s="62">
        <f>VLOOKUP($B79,RD_15[#All],FU$2,0)/FU$1</f>
        <v>5.0721844293272857</v>
      </c>
      <c r="FV79" s="62">
        <f>VLOOKUP($B79,RD_15[#All],FV$2,0)/FV$1</f>
        <v>5.0313681027966739</v>
      </c>
      <c r="FW79" s="62">
        <f>VLOOKUP($B79,RD_15[#All],FW$2,0)/FW$1</f>
        <v>5.0540438397581244</v>
      </c>
      <c r="FX79" s="62">
        <f>VLOOKUP($B79,RD_15[#All],FX$2,0)/FX$1</f>
        <v>5.0589569160997723</v>
      </c>
      <c r="FY79" s="62">
        <f>VLOOKUP($B79,RD_15[#All],FY$2,0)/FY$1</f>
        <v>5.0604686318972032</v>
      </c>
      <c r="FZ79" s="62">
        <f>VLOOKUP($B79,RD_15[#All],FZ$2,0)/FZ$1</f>
        <v>5.019047619047619</v>
      </c>
      <c r="GA79" s="62">
        <f>VLOOKUP($B79,RD_15[#All],GA$2,0)/GA$1</f>
        <v>5.0895061728395055</v>
      </c>
      <c r="GB79" s="62">
        <f>VLOOKUP($B79,RD_15[#All],GB$2,0)/GB$1</f>
        <v>4.9231601731601735</v>
      </c>
      <c r="GC79" s="62">
        <f>VLOOKUP($B79,RD_15[#All],GC$2,0)/GC$1</f>
        <v>5.0782312925170068</v>
      </c>
      <c r="GD79" s="62">
        <f>VLOOKUP($B79,RD_15[#All],GD$2,0)/GD$1</f>
        <v>5.0990173847316704</v>
      </c>
      <c r="GE79" s="62">
        <f>VLOOKUP($B79,RD_15[#All],GE$2,0)/GE$1</f>
        <v>5.0948601662887372</v>
      </c>
      <c r="GF79" s="62">
        <f>VLOOKUP($B79,RD_15[#All],GF$2,0)/GF$1</f>
        <v>5.0850340136054415</v>
      </c>
      <c r="GG79" s="62">
        <f>VLOOKUP($B79,RD_15[#All],GG$2,0)/GG$1</f>
        <v>5.1035525321239605</v>
      </c>
      <c r="GH79" s="62">
        <f>VLOOKUP($B79,RD_15[#All],GH$2,0)/GH$1</f>
        <v>5.1239606953892665</v>
      </c>
      <c r="GI79" s="62">
        <f>VLOOKUP($B79,RD_15[#All],GI$2,0)/GI$1</f>
        <v>5.0260770975056692</v>
      </c>
      <c r="GJ79" s="62">
        <f>VLOOKUP($B79,RD_15[#All],GJ$2,0)/GJ$1</f>
        <v>5.1077097505668929</v>
      </c>
      <c r="GK79" s="62">
        <f>VLOOKUP($B79,RD_15[#All],GK$2,0)/GK$1</f>
        <v>4.9837490551776265</v>
      </c>
      <c r="GL79" s="62">
        <f>VLOOKUP($B79,RD_15[#All],GL$2,0)/GL$1</f>
        <v>5.112244897959183</v>
      </c>
      <c r="GM79" s="62">
        <f>VLOOKUP($B79,RD_15[#All],GM$2,0)/GM$1</f>
        <v>5.0551776266061976</v>
      </c>
      <c r="GN79" s="62">
        <f>VLOOKUP($B79,RD_15[#All],GN$2,0)/GN$1</f>
        <v>5.116780045351474</v>
      </c>
      <c r="GO79" s="62">
        <f>VLOOKUP($B79,RD_15[#All],GO$2,0)/GO$1</f>
        <v>5.0940476190476192</v>
      </c>
      <c r="GP79" s="62">
        <f>VLOOKUP($B79,RD_15[#All],GP$2,0)/GP$1</f>
        <v>5.0742063492063494</v>
      </c>
      <c r="GQ79" s="62">
        <f>VLOOKUP($B79,RD_15[#All],GQ$2,0)/GQ$1</f>
        <v>5.1408730158730158</v>
      </c>
      <c r="GR79" s="62">
        <f>VLOOKUP($B79,RD_15[#All],GR$2,0)/GR$1</f>
        <v>4.9515391440857286</v>
      </c>
      <c r="GS79" s="62">
        <f>VLOOKUP($B79,RD_15[#All],GS$2,0)/GS$1</f>
        <v>5.1017839159833116</v>
      </c>
      <c r="GT79" s="62">
        <f>VLOOKUP($B79,RD_15[#All],GT$2,0)/GT$1</f>
        <v>4.9890109890109891</v>
      </c>
      <c r="GU79" s="62">
        <f>VLOOKUP($B79,RD_15[#All],GU$2,0)/GU$1</f>
        <v>4.9921431987429123</v>
      </c>
      <c r="GV79" s="62">
        <f>VLOOKUP($B79,RD_15[#All],GV$2,0)/GV$1</f>
        <v>4.9218483379974067</v>
      </c>
      <c r="GW79" s="62">
        <f>VLOOKUP($B79,RD_15[#All],GW$2,0)/GW$1</f>
        <v>5.1077452667814116</v>
      </c>
      <c r="GX79" s="62">
        <f>VLOOKUP($B79,RD_15[#All],GX$2,0)/GX$1</f>
        <v>4.9669675562532705</v>
      </c>
      <c r="GY79" s="62">
        <f>VLOOKUP($B79,RD_15[#All],GY$2,0)/GY$1</f>
        <v>5.0563101494778513</v>
      </c>
      <c r="GZ79" s="62">
        <f>VLOOKUP($B79,RD_15[#All],GZ$2,0)/GZ$1</f>
        <v>5.1036106750392465</v>
      </c>
      <c r="HA79" s="62">
        <f>VLOOKUP($B79,RD_15[#All],HA$2,0)/HA$1</f>
        <v>5.0481195822810738</v>
      </c>
      <c r="HB79" s="62">
        <f>VLOOKUP($B79,RD_15[#All],HB$2,0)/HB$1</f>
        <v>4.9250749250749255</v>
      </c>
      <c r="HC79" s="62">
        <f>VLOOKUP($B79,RD_15[#All],HC$2,0)/HC$1</f>
        <v>5.0360353931782509</v>
      </c>
      <c r="HD79" s="62">
        <f>VLOOKUP($B79,RD_15[#All],HD$2,0)/HD$1</f>
        <v>3.6828137848546008</v>
      </c>
      <c r="HE79" s="62">
        <f>VLOOKUP($B79,RD_15[#All],HE$2,0)/HE$1</f>
        <v>4.8464268650604057</v>
      </c>
      <c r="HF79" s="62">
        <f>VLOOKUP($B79,RD_15[#All],HF$2,0)/HF$1</f>
        <v>5.0764152974097723</v>
      </c>
      <c r="HG79" s="62">
        <f>VLOOKUP($B79,RD_15[#All],HG$2,0)/HG$1</f>
        <v>5.0150444793301938</v>
      </c>
      <c r="HH79" s="62">
        <f>VLOOKUP($B79,RD_15[#All],HH$2,0)/HH$1</f>
        <v>5.034929356357928</v>
      </c>
      <c r="HI79" s="62">
        <f>VLOOKUP($B79,RD_15[#All],HI$2,0)/HI$1</f>
        <v>5.1306907378335946</v>
      </c>
      <c r="HJ79" s="62">
        <f>VLOOKUP($B79,RD_15[#All],HJ$2,0)/HJ$1</f>
        <v>5.1287001287001281</v>
      </c>
      <c r="HK79" s="62">
        <f>VLOOKUP($B79,RD_15[#All],HK$2,0)/HK$1</f>
        <v>5.1123688341733455</v>
      </c>
      <c r="HL79" s="62">
        <f>VLOOKUP($B79,RD_15[#All],HL$2,0)/HL$1</f>
        <v>5.0632304203732765</v>
      </c>
      <c r="HM79" s="62">
        <f>VLOOKUP($B79,RD_15[#All],HM$2,0)/HM$1</f>
        <v>4.9009026687598114</v>
      </c>
      <c r="HN79" s="62">
        <f>VLOOKUP($B79,RD_15[#All],HN$2,0)/HN$1</f>
        <v>4.8984754895518465</v>
      </c>
      <c r="HO79" s="62">
        <f>VLOOKUP($B79,RD_15[#All],HO$2,0)/HO$1</f>
        <v>4.9789722696806411</v>
      </c>
      <c r="HP79" s="62">
        <f>VLOOKUP($B79,RD_15[#All],HP$2,0)/HP$1</f>
        <v>4.8704578250032791</v>
      </c>
      <c r="HQ79" s="62">
        <f>VLOOKUP($B79,RD_15[#All],HQ$2,0)/HQ$1</f>
        <v>4.7397538300379729</v>
      </c>
      <c r="HR79" s="62">
        <f>VLOOKUP($B79,RD_15[#All],HR$2,0)/HR$1</f>
        <v>4.7405876951331498</v>
      </c>
      <c r="HS79" s="62">
        <f>VLOOKUP($B79,RD_15[#All],HS$2,0)/HS$1</f>
        <v>4.8360058309037903</v>
      </c>
      <c r="HT79" s="62">
        <f>VLOOKUP($B79,RD_15[#All],HT$2,0)/HT$1</f>
        <v>4.6899412584024711</v>
      </c>
      <c r="HU79" s="62">
        <f>VLOOKUP($B79,RD_15[#All],HU$2,0)/HU$1</f>
        <v>4.9928642785785655</v>
      </c>
      <c r="HV79" s="62">
        <f>VLOOKUP($B79,RD_15[#All],HV$2,0)/HV$1</f>
        <v>4.9575424575424583</v>
      </c>
      <c r="HW79" s="62">
        <f>VLOOKUP($B79,RD_15[#All],HW$2,0)/HW$1</f>
        <v>5.0643642072213506</v>
      </c>
      <c r="HX79" s="62">
        <f>VLOOKUP($B79,RD_15[#All],HX$2,0)/HX$1</f>
        <v>5.0992935635792778</v>
      </c>
      <c r="HY79" s="62">
        <f>VLOOKUP($B79,RD_15[#All],HY$2,0)/HY$1</f>
        <v>5.1004709576138145</v>
      </c>
      <c r="HZ79" s="62">
        <f>VLOOKUP($B79,RD_15[#All],HZ$2,0)/HZ$1</f>
        <v>5.0803618150556922</v>
      </c>
      <c r="IA79" s="62">
        <f>VLOOKUP($B79,RD_15[#All],IA$2,0)/IA$1</f>
        <v>5.151883830455259</v>
      </c>
      <c r="IB79" s="62">
        <f>VLOOKUP($B79,RD_15[#All],IB$2,0)/IB$1</f>
        <v>5.0257905359946173</v>
      </c>
      <c r="IC79" s="62">
        <f>VLOOKUP($B79,RD_15[#All],IC$2,0)/IC$1</f>
        <v>5.1283359497645211</v>
      </c>
      <c r="ID79" s="62">
        <f>VLOOKUP($B79,RD_15[#All],ID$2,0)/ID$1</f>
        <v>5.0894819466248036</v>
      </c>
      <c r="IE79" s="62">
        <f>VLOOKUP($B79,RD_15[#All],IE$2,0)/IE$1</f>
        <v>5.1040031397174248</v>
      </c>
      <c r="IF79" s="62">
        <f>VLOOKUP($B79,RD_15[#All],IF$2,0)/IF$1</f>
        <v>4.8649921507064358</v>
      </c>
      <c r="IG79" s="62">
        <f>VLOOKUP($B79,RD_15[#All],IG$2,0)/IG$1</f>
        <v>5.0355087089780968</v>
      </c>
      <c r="IH79" s="62">
        <f>VLOOKUP($B79,RD_15[#All],IH$2,0)/IH$1</f>
        <v>4.9760783434252813</v>
      </c>
      <c r="II79" s="62">
        <f>VLOOKUP($B79,RD_15[#All],II$2,0)/II$1</f>
        <v>4.9801898781490621</v>
      </c>
      <c r="IJ79" s="62">
        <f>VLOOKUP($B79,RD_15[#All],IJ$2,0)/IJ$1</f>
        <v>5.0029902070718393</v>
      </c>
      <c r="IK79" s="62">
        <f>VLOOKUP($B79,RD_15[#All],IK$2,0)/IK$1</f>
        <v>5.1142072213500782</v>
      </c>
      <c r="IL79" s="62">
        <f>VLOOKUP($B79,RD_15[#All],IL$2,0)/IL$1</f>
        <v>5.1020408163265305</v>
      </c>
      <c r="IM79" s="62">
        <f>VLOOKUP($B79,RD_15[#All],IM$2,0)/IM$1</f>
        <v>5.0262951334379906</v>
      </c>
      <c r="IN79" s="62">
        <f>VLOOKUP($B79,RD_15[#All],IN$2,0)/IN$1</f>
        <v>4.9895342752485607</v>
      </c>
      <c r="IO79" s="62">
        <f>VLOOKUP($B79,RD_15[#All],IO$2,0)/IO$1</f>
        <v>5.042778649921507</v>
      </c>
      <c r="IP79" s="62">
        <f>VLOOKUP($B79,RD_15[#All],IP$2,0)/IP$1</f>
        <v>4.9801898781490621</v>
      </c>
      <c r="IQ79" s="62">
        <f>VLOOKUP($B79,RD_15[#All],IQ$2,0)/IQ$1</f>
        <v>5.0525902668759812</v>
      </c>
      <c r="IR79" s="62">
        <f>VLOOKUP($B79,RD_15[#All],IR$2,0)/IR$1</f>
        <v>5.0328922777902365</v>
      </c>
      <c r="IS79" s="62">
        <f>VLOOKUP($B79,RD_15[#All],IS$2,0)/IS$1</f>
        <v>5.0261643118785972</v>
      </c>
      <c r="IT79" s="62">
        <f>VLOOKUP($B79,RD_15[#All],IT$2,0)/IT$1</f>
        <v>4.9461762727068841</v>
      </c>
      <c r="IU79" s="62">
        <f>VLOOKUP($B79,RD_15[#All],IU$2,0)/IU$1</f>
        <v>5.0560663825969945</v>
      </c>
      <c r="IV79" s="62">
        <f>VLOOKUP($B79,RD_15[#All],IV$2,0)/IV$1</f>
        <v>5.050085968453315</v>
      </c>
      <c r="IW79" s="62">
        <f>VLOOKUP($B79,RD_15[#All],IW$2,0)/IW$1</f>
        <v>5.0168199147790986</v>
      </c>
      <c r="IX79" s="62">
        <f>VLOOKUP($B79,RD_15[#All],IX$2,0)/IX$1</f>
        <v>5.0029902070718393</v>
      </c>
      <c r="IY79" s="62">
        <f>VLOOKUP($B79,RD_15[#All],IY$2,0)/IY$1</f>
        <v>4.8960903042535699</v>
      </c>
      <c r="IZ79" s="62">
        <f>VLOOKUP($B79,RD_15[#All],IZ$2,0)/IZ$1</f>
        <v>5.2454688168973886</v>
      </c>
      <c r="JA79" s="62">
        <f>VLOOKUP($B79,RD_15[#All],JA$2,0)/JA$1</f>
        <v>5.1345260857689157</v>
      </c>
      <c r="JB79" s="62">
        <f>VLOOKUP($B79,RD_15[#All],JB$2,0)/JB$1</f>
        <v>5.239232816872569</v>
      </c>
      <c r="JC79" s="62">
        <f>VLOOKUP($B79,RD_15[#All],JC$2,0)/JC$1</f>
        <v>5.1944801944801942</v>
      </c>
      <c r="JD79" s="62">
        <f>VLOOKUP($B79,RD_15[#All],JD$2,0)/JD$1</f>
        <v>5.1785714285714288</v>
      </c>
      <c r="JE79" s="62">
        <f>VLOOKUP($B79,RD_15[#All],JE$2,0)/JE$1</f>
        <v>5.1687598116169546</v>
      </c>
      <c r="JF79" s="62">
        <f>VLOOKUP($B79,RD_15[#All],JF$2,0)/JF$1</f>
        <v>4.9840933191940611</v>
      </c>
      <c r="JG79" s="62">
        <f>VLOOKUP($B79,RD_15[#All],JG$2,0)/JG$1</f>
        <v>5.0897527951584767</v>
      </c>
      <c r="JH79" s="62">
        <f>VLOOKUP($B79,RD_15[#All],JH$2,0)/JH$1</f>
        <v>5.2076494933637791</v>
      </c>
      <c r="JI79" s="62">
        <f>VLOOKUP($B79,RD_15[#All],JI$2,0)/JI$1</f>
        <v>5.2030578117534638</v>
      </c>
      <c r="JJ79" s="62">
        <f>VLOOKUP($B79,RD_15[#All],JJ$2,0)/JJ$1</f>
        <v>5.1361681796464405</v>
      </c>
      <c r="JK79" s="62">
        <f>VLOOKUP($B79,RD_15[#All],JK$2,0)/JK$1</f>
        <v>5.1469958612815754</v>
      </c>
      <c r="JL79" s="62">
        <f>VLOOKUP($B79,RD_15[#All],JL$2,0)/JL$1</f>
        <v>5.0928965336134455</v>
      </c>
      <c r="JM79" s="62">
        <f>VLOOKUP($B79,RD_15[#All],JM$2,0)/JM$1</f>
        <v>4.9787220112609667</v>
      </c>
      <c r="JN79" s="62">
        <f>VLOOKUP($B79,RD_15[#All],JN$2,0)/JN$1</f>
        <v>5.1033740129217513</v>
      </c>
      <c r="JO79" s="62">
        <f>VLOOKUP($B79,RD_15[#All],JO$2,0)/JO$1</f>
        <v>4.9400942778577965</v>
      </c>
      <c r="JP79" s="62">
        <f>VLOOKUP($B79,RD_15[#All],JP$2,0)/JP$1</f>
        <v>5.0510204081632661</v>
      </c>
      <c r="JQ79" s="62">
        <f>VLOOKUP($B79,RD_15[#All],JQ$2,0)/JQ$1</f>
        <v>5.0954997383568816</v>
      </c>
      <c r="JR79" s="62">
        <f>VLOOKUP($B79,RD_15[#All],JR$2,0)/JR$1</f>
        <v>5.1068376068376065</v>
      </c>
      <c r="JS79" s="62">
        <f>VLOOKUP($B79,RD_15[#All],JS$2,0)/JS$1</f>
        <v>5.0228653334243401</v>
      </c>
      <c r="JT79" s="62">
        <f>VLOOKUP($B79,RD_15[#All],JT$2,0)/JT$1</f>
        <v>5.1421135255721726</v>
      </c>
      <c r="JU79" s="62">
        <f>VLOOKUP($B79,RD_15[#All],JU$2,0)/JU$1</f>
        <v>5.1023976023976028</v>
      </c>
      <c r="JV79" s="62">
        <f>VLOOKUP($B79,RD_15[#All],JV$2,0)/JV$1</f>
        <v>5.2520786092214662</v>
      </c>
      <c r="JW79" s="62">
        <f>VLOOKUP($B79,RD_15[#All],JW$2,0)/JW$1</f>
        <v>5.2305366591080871</v>
      </c>
      <c r="JX79" s="62">
        <f>VLOOKUP($B79,RD_15[#All],JX$2,0)/JX$1</f>
        <v>5.2248677248677247</v>
      </c>
      <c r="JY79" s="62">
        <f>VLOOKUP($B79,RD_15[#All],JY$2,0)/JY$1</f>
        <v>5.2369614512471649</v>
      </c>
      <c r="JZ79" s="62">
        <f>VLOOKUP($B79,RD_15[#All],JZ$2,0)/JZ$1</f>
        <v>5.0260770975056692</v>
      </c>
      <c r="KA79" s="62">
        <f>VLOOKUP($B79,RD_15[#All],KA$2,0)/KA$1</f>
        <v>5.1560846560846558</v>
      </c>
      <c r="KB79" s="62">
        <f>VLOOKUP($B79,RD_15[#All],KB$2,0)/KB$1</f>
        <v>5.239984882842025</v>
      </c>
      <c r="KC79" s="62">
        <f>VLOOKUP($B79,RD_15[#All],KC$2,0)/KC$1</f>
        <v>5.1443688586545724</v>
      </c>
      <c r="KD79" s="62">
        <f>VLOOKUP($B79,RD_15[#All],KD$2,0)/KD$1</f>
        <v>5.1092214663643238</v>
      </c>
      <c r="KE79" s="62">
        <f>VLOOKUP($B79,RD_15[#All],KE$2,0)/KE$1</f>
        <v>5.2683295540438397</v>
      </c>
      <c r="KF79" s="62">
        <f>VLOOKUP($B79,RD_15[#All],KF$2,0)/KF$1</f>
        <v>5.0669427191166321</v>
      </c>
      <c r="KG79" s="62">
        <f>VLOOKUP($B79,RD_15[#All],KG$2,0)/KG$1</f>
        <v>5.2335600907029471</v>
      </c>
      <c r="KH79" s="62">
        <f>VLOOKUP($B79,RD_15[#All],KH$2,0)/KH$1</f>
        <v>5.2501889644746784</v>
      </c>
      <c r="KI79" s="62">
        <f>VLOOKUP($B79,RD_15[#All],KI$2,0)/KI$1</f>
        <v>5.253571428571429</v>
      </c>
      <c r="KJ79" s="62">
        <f>VLOOKUP($B79,RD_15[#All],KJ$2,0)/KJ$1</f>
        <v>5.2238095238095239</v>
      </c>
      <c r="KK79" s="62">
        <f>VLOOKUP($B79,RD_15[#All],KK$2,0)/KK$1</f>
        <v>5.2261904761904763</v>
      </c>
      <c r="KL79" s="62">
        <f>VLOOKUP($B79,RD_15[#All],KL$2,0)/KL$1</f>
        <v>5.2682648401826482</v>
      </c>
      <c r="KM79" s="62">
        <f>VLOOKUP($B79,RD_15[#All],KM$2,0)/KM$1</f>
        <v>5.2846270928462706</v>
      </c>
      <c r="KN79" s="62">
        <f>VLOOKUP($B79,RD_15[#All],KN$2,0)/KN$1</f>
        <v>5.2669700417140692</v>
      </c>
      <c r="KO79" s="62">
        <f>VLOOKUP($B79,RD_15[#All],KO$2,0)/KO$1</f>
        <v>5.2722791050436104</v>
      </c>
      <c r="KP79" s="62">
        <f>VLOOKUP($B79,RD_15[#All],KP$2,0)/KP$1</f>
        <v>5.2525597269624571</v>
      </c>
      <c r="KQ79" s="62">
        <f>VLOOKUP($B79,RD_15[#All],KQ$2,0)/KQ$1</f>
        <v>4.9401176877812398</v>
      </c>
      <c r="KR79" s="62">
        <f>VLOOKUP($B79,RD_15[#All],KR$2,0)/KR$1</f>
        <v>5.2195676905574526</v>
      </c>
      <c r="KS79" s="62">
        <f>VLOOKUP($B79,RD_15[#All],KS$2,0)/KS$1</f>
        <v>5.2275312855517635</v>
      </c>
      <c r="KT79" s="62">
        <f>VLOOKUP($B79,RD_15[#All],KT$2,0)/KT$1</f>
        <v>5.2040197193780813</v>
      </c>
      <c r="KU79" s="62">
        <f>VLOOKUP($B79,RD_15[#All],KU$2,0)/KU$1</f>
        <v>5.1877133105802047</v>
      </c>
      <c r="KV79" s="62">
        <f>VLOOKUP($B79,RD_15[#All],KV$2,0)/KV$1</f>
        <v>5.2654088050314467</v>
      </c>
      <c r="KW79" s="62">
        <f>VLOOKUP($B79,RD_15[#All],KW$2,0)/KW$1</f>
        <v>5.2309442548350402</v>
      </c>
      <c r="KX79" s="62">
        <f>VLOOKUP($B79,RD_15[#All],KX$2,0)/KX$1</f>
        <v>5.2369614512471649</v>
      </c>
      <c r="KY79" s="62">
        <f>VLOOKUP($B79,RD_15[#All],KY$2,0)/KY$1</f>
        <v>5.2325396825396826</v>
      </c>
      <c r="KZ79" s="62">
        <f>VLOOKUP($B79,RD_15[#All],KZ$2,0)/KZ$1</f>
        <v>5.1634920634920638</v>
      </c>
      <c r="LA79" s="62">
        <f>VLOOKUP($B79,RD_15[#All],LA$2,0)/LA$1</f>
        <v>5.2684458398744116</v>
      </c>
      <c r="LB79" s="62">
        <f>VLOOKUP($B79,RD_15[#All],LB$2,0)/LB$1</f>
        <v>5.0774691147361954</v>
      </c>
      <c r="LC79" s="62">
        <f>VLOOKUP($B79,RD_15[#All],LC$2,0)/LC$1</f>
        <v>5.2809523809523808</v>
      </c>
      <c r="LD79" s="62">
        <f>VLOOKUP($B79,RD_15[#All],LD$2,0)/LD$1</f>
        <v>5.2066980638409204</v>
      </c>
      <c r="LE79" s="62">
        <f>VLOOKUP($B79,RD_15[#All],LE$2,0)/LE$1</f>
        <v>5.1876354937579423</v>
      </c>
      <c r="LF79" s="62">
        <f>VLOOKUP($B79,RD_15[#All],LF$2,0)/LF$1</f>
        <v>5.1625925095312848</v>
      </c>
      <c r="LG79" s="62">
        <f>VLOOKUP($B79,RD_15[#All],LG$2,0)/LG$1</f>
        <v>5.208730158730158</v>
      </c>
      <c r="LH79" s="62">
        <f>VLOOKUP($B79,RD_15[#All],LH$2,0)/LH$1</f>
        <v>5.0834503842022638</v>
      </c>
      <c r="LI79" s="62">
        <f>VLOOKUP($B79,RD_15[#All],LI$2,0)/LI$1</f>
        <v>5.1562383195036254</v>
      </c>
      <c r="LJ79" s="62">
        <f>VLOOKUP($B79,RD_15[#All],LJ$2,0)/LJ$1</f>
        <v>5.1316540602254888</v>
      </c>
      <c r="LK79" s="62">
        <f>VLOOKUP($B79,RD_15[#All],LK$2,0)/LK$1</f>
        <v>5.1589481946624804</v>
      </c>
      <c r="LL79" s="62">
        <f>VLOOKUP($B79,RD_15[#All],LL$2,0)/LL$1</f>
        <v>5.1836734693877551</v>
      </c>
      <c r="LM79" s="62">
        <f>VLOOKUP($B79,RD_15[#All],LM$2,0)/LM$1</f>
        <v>5.2530462734544363</v>
      </c>
      <c r="LN79" s="62">
        <f>VLOOKUP($B79,RD_15[#All],LN$2,0)/LN$1</f>
        <v>5.1977274426254008</v>
      </c>
      <c r="LO79" s="62">
        <f>VLOOKUP($B79,RD_15[#All],LO$2,0)/LO$1</f>
        <v>5.1633400612992446</v>
      </c>
      <c r="LP79" s="62">
        <f>VLOOKUP($B79,RD_15[#All],LP$2,0)/LP$1</f>
        <v>5.1573596471555652</v>
      </c>
      <c r="LQ79" s="62">
        <f>VLOOKUP($B79,RD_15[#All],LQ$2,0)/LQ$1</f>
        <v>5.1790386484264026</v>
      </c>
      <c r="LR79" s="62">
        <f>VLOOKUP($B79,RD_15[#All],LR$2,0)/LR$1</f>
        <v>4.957763325110264</v>
      </c>
      <c r="LS79" s="62">
        <f>VLOOKUP($B79,RD_15[#All],LS$2,0)/LS$1</f>
        <v>5.2099366431613987</v>
      </c>
      <c r="LT79" s="62">
        <f>VLOOKUP($B79,RD_15[#All],LT$2,0)/LT$1</f>
        <v>5.1616954474097332</v>
      </c>
      <c r="LU79" s="62">
        <f>VLOOKUP($B79,RD_15[#All],LU$2,0)/LU$1</f>
        <v>5.2260596546310829</v>
      </c>
      <c r="LV79" s="62">
        <f>VLOOKUP($B79,RD_15[#All],LV$2,0)/LV$1</f>
        <v>5.2825745682888536</v>
      </c>
      <c r="LW79" s="62">
        <f>VLOOKUP($B79,RD_15[#All],LW$2,0)/LW$1</f>
        <v>5.3508634222919937</v>
      </c>
      <c r="LX79" s="62">
        <f>VLOOKUP($B79,RD_15[#All],LX$2,0)/LX$1</f>
        <v>5.3571428571428568</v>
      </c>
      <c r="LY79" s="62">
        <f>VLOOKUP($B79,RD_15[#All],LY$2,0)/LY$1</f>
        <v>5.3492935635792778</v>
      </c>
      <c r="LZ79" s="62">
        <f>VLOOKUP($B79,RD_15[#All],LZ$2,0)/LZ$1</f>
        <v>5.2130522538685797</v>
      </c>
      <c r="MA79" s="62">
        <f>VLOOKUP($B79,RD_15[#All],MA$2,0)/MA$1</f>
        <v>5.3558346415489275</v>
      </c>
      <c r="MB79" s="62">
        <f>VLOOKUP($B79,RD_15[#All],MB$2,0)/MB$1</f>
        <v>5.3192046049188901</v>
      </c>
      <c r="MC79" s="62">
        <f>VLOOKUP($B79,RD_15[#All],MC$2,0)/MC$1</f>
        <v>5.1693204754429241</v>
      </c>
      <c r="MD79" s="62">
        <f>VLOOKUP($B79,RD_15[#All],MD$2,0)/MD$1</f>
        <v>5.3304178814382892</v>
      </c>
      <c r="ME79" s="62">
        <f>VLOOKUP($B79,RD_15[#All],ME$2,0)/ME$1</f>
        <v>5.3304178814382892</v>
      </c>
      <c r="MF79" s="62">
        <f>VLOOKUP($B79,RD_15[#All],MF$2,0)/MF$1</f>
        <v>5.3169619496150107</v>
      </c>
      <c r="MG79" s="62">
        <f>VLOOKUP($B79,RD_15[#All],MG$2,0)/MG$1</f>
        <v>5.3124766390072509</v>
      </c>
      <c r="MH79" s="62">
        <f>VLOOKUP($B79,RD_15[#All],MH$2,0)/MH$1</f>
        <v>5.3640577109964855</v>
      </c>
      <c r="MI79" s="62">
        <f>VLOOKUP($B79,RD_15[#All],MI$2,0)/MI$1</f>
        <v>5.2302459445316583</v>
      </c>
      <c r="MJ79" s="62">
        <f>VLOOKUP($B79,RD_15[#All],MJ$2,0)/MJ$1</f>
        <v>5.3049450549450547</v>
      </c>
      <c r="MK79" s="62">
        <f>VLOOKUP($B79,RD_15[#All],MK$2,0)/MK$1</f>
        <v>5.3178963893249609</v>
      </c>
      <c r="ML79" s="62">
        <f>VLOOKUP($B79,RD_15[#All],ML$2,0)/ML$1</f>
        <v>5.3319129849742088</v>
      </c>
      <c r="MM79" s="62">
        <f>VLOOKUP($B79,RD_15[#All],MM$2,0)/MM$1</f>
        <v>5.2800958440056176</v>
      </c>
      <c r="MN79" s="62">
        <f>VLOOKUP($B79,RD_15[#All],MN$2,0)/MN$1</f>
        <v>5.3186813186813184</v>
      </c>
      <c r="MO79" s="62">
        <f>VLOOKUP($B79,RD_15[#All],MO$2,0)/MO$1</f>
        <v>5.3751962323390892</v>
      </c>
      <c r="MP79" s="62">
        <f>VLOOKUP($B79,RD_15[#All],MP$2,0)/MP$1</f>
        <v>5.266162409019552</v>
      </c>
      <c r="MQ79" s="62">
        <f>VLOOKUP($B79,RD_15[#All],MQ$2,0)/MQ$1</f>
        <v>5.2919189653883523</v>
      </c>
      <c r="MR79" s="62">
        <f>VLOOKUP($B79,RD_15[#All],MR$2,0)/MR$1</f>
        <v>5.3248112431785897</v>
      </c>
      <c r="MS79" s="62">
        <f>VLOOKUP($B79,RD_15[#All],MS$2,0)/MS$1</f>
        <v>5.3736263736263732</v>
      </c>
      <c r="MT79" s="62">
        <f>VLOOKUP($B79,RD_15[#All],MT$2,0)/MT$1</f>
        <v>5.3264592550306844</v>
      </c>
      <c r="MU79" s="62">
        <f>VLOOKUP($B79,RD_15[#All],MU$2,0)/MU$1</f>
        <v>5.3763923151678252</v>
      </c>
      <c r="MV79" s="62">
        <f>VLOOKUP($B79,RD_15[#All],MV$2,0)/MV$1</f>
        <v>5.2511773940345376</v>
      </c>
      <c r="MW79" s="62">
        <f>VLOOKUP($B79,RD_15[#All],MW$2,0)/MW$1</f>
        <v>5.2794348508634226</v>
      </c>
      <c r="MX79" s="62">
        <f>VLOOKUP($B79,RD_15[#All],MX$2,0)/MX$1</f>
        <v>5.3453689167974874</v>
      </c>
      <c r="MY79" s="62">
        <f>VLOOKUP($B79,RD_15[#All],MY$2,0)/MY$1</f>
        <v>5.2998430141287285</v>
      </c>
      <c r="MZ79" s="62">
        <f>VLOOKUP($B79,RD_15[#All],MZ$2,0)/MZ$1</f>
        <v>5.3371271585557301</v>
      </c>
      <c r="NA79" s="62">
        <f>VLOOKUP($B79,RD_15[#All],NA$2,0)/NA$1</f>
        <v>5.3606543832107736</v>
      </c>
      <c r="NB79" s="62">
        <f>VLOOKUP($B79,RD_15[#All],NB$2,0)/NB$1</f>
        <v>5.3222135007849287</v>
      </c>
      <c r="NC79" s="62">
        <f>VLOOKUP($B79,RD_15[#All],NC$2,0)/NC$1</f>
        <v>5.3598901098901095</v>
      </c>
      <c r="ND79" s="62">
        <f>VLOOKUP($B79,RD_15[#All],ND$2,0)/ND$1</f>
        <v>5.2692307692307683</v>
      </c>
      <c r="NE79" s="62">
        <f>IFERROR(AVERAGEIF(Inv_SY_B20[[#This Row],[BLK1_INV1]:[BLK12_INV31]],"&gt;"&amp;0.1,Inv_SY_B20[[#This Row],[BLK1_INV1]:[BLK12_INV31]]),"")</f>
        <v>5.0790017845271853</v>
      </c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ND95"/>
  <sheetViews>
    <sheetView showGridLines="0" zoomScale="80" zoomScaleNormal="80" workbookViewId="0">
      <pane xSplit="2" ySplit="3" topLeftCell="BL60" activePane="bottomRight" state="frozen"/>
      <selection pane="topRight" activeCell="C3" sqref="C3"/>
      <selection pane="bottomLeft" activeCell="A4" sqref="A4"/>
      <selection pane="bottomRight" activeCell="N82" sqref="N82"/>
    </sheetView>
  </sheetViews>
  <sheetFormatPr defaultRowHeight="15" customHeight="1" x14ac:dyDescent="0.35"/>
  <cols>
    <col min="1" max="1" width="1.1796875" customWidth="1"/>
    <col min="2" max="2" width="12.1796875" customWidth="1"/>
    <col min="60" max="60" width="8.7265625" customWidth="1"/>
    <col min="62" max="62" width="8.7265625" customWidth="1"/>
    <col min="212" max="212" width="8.7265625" customWidth="1"/>
  </cols>
  <sheetData>
    <row r="1" spans="2:368" ht="30.75" customHeight="1" x14ac:dyDescent="0.35"/>
    <row r="2" spans="2:368" ht="14.5" x14ac:dyDescent="0.35">
      <c r="B2" s="85"/>
      <c r="C2" s="85">
        <v>132</v>
      </c>
      <c r="D2" s="85">
        <v>132</v>
      </c>
      <c r="E2" s="85">
        <v>132</v>
      </c>
      <c r="F2" s="85">
        <v>132</v>
      </c>
      <c r="G2" s="85">
        <v>132</v>
      </c>
      <c r="H2" s="85">
        <v>132</v>
      </c>
      <c r="I2" s="85">
        <v>132</v>
      </c>
      <c r="J2" s="85">
        <v>132</v>
      </c>
      <c r="K2" s="85">
        <v>132</v>
      </c>
      <c r="L2" s="85">
        <v>132</v>
      </c>
      <c r="M2" s="85">
        <v>130.68</v>
      </c>
      <c r="N2" s="85">
        <v>132</v>
      </c>
      <c r="O2" s="85">
        <v>132</v>
      </c>
      <c r="P2" s="85">
        <v>132</v>
      </c>
      <c r="Q2" s="85">
        <v>132</v>
      </c>
      <c r="R2" s="85">
        <v>132</v>
      </c>
      <c r="S2" s="85">
        <v>132</v>
      </c>
      <c r="T2" s="85">
        <v>132</v>
      </c>
      <c r="U2" s="85">
        <v>132</v>
      </c>
      <c r="V2" s="85">
        <v>125.4</v>
      </c>
      <c r="W2" s="85">
        <v>132</v>
      </c>
      <c r="X2" s="85">
        <v>132</v>
      </c>
      <c r="Y2" s="85">
        <v>132</v>
      </c>
      <c r="Z2" s="85">
        <v>132</v>
      </c>
      <c r="AA2" s="85">
        <v>132</v>
      </c>
      <c r="AB2" s="85">
        <v>132</v>
      </c>
      <c r="AC2" s="85">
        <v>125.4</v>
      </c>
      <c r="AD2" s="85">
        <v>132</v>
      </c>
      <c r="AE2" s="85">
        <v>132</v>
      </c>
      <c r="AF2" s="85">
        <v>132</v>
      </c>
      <c r="AG2" s="85">
        <v>125.4</v>
      </c>
      <c r="AH2" s="85">
        <v>132</v>
      </c>
      <c r="AI2" s="85">
        <v>138.16</v>
      </c>
      <c r="AJ2" s="85">
        <v>144.24</v>
      </c>
      <c r="AK2" s="85">
        <v>149.19999999999999</v>
      </c>
      <c r="AL2" s="85">
        <v>136.4</v>
      </c>
      <c r="AM2" s="85">
        <v>136.80000000000001</v>
      </c>
      <c r="AN2" s="85">
        <v>143.30000000000001</v>
      </c>
      <c r="AO2" s="85">
        <v>140.16</v>
      </c>
      <c r="AP2" s="85">
        <v>136.80000000000001</v>
      </c>
      <c r="AQ2" s="85">
        <v>125.4</v>
      </c>
      <c r="AR2" s="85">
        <v>137.9</v>
      </c>
      <c r="AS2" s="85">
        <v>125.4</v>
      </c>
      <c r="AT2" s="85">
        <v>125.4</v>
      </c>
      <c r="AU2" s="85">
        <v>142.9</v>
      </c>
      <c r="AV2" s="85">
        <v>132</v>
      </c>
      <c r="AW2" s="85">
        <v>125.4</v>
      </c>
      <c r="AX2" s="85">
        <v>144.9</v>
      </c>
      <c r="AY2" s="85">
        <v>132</v>
      </c>
      <c r="AZ2" s="85">
        <v>138.6</v>
      </c>
      <c r="BA2" s="85">
        <v>125.4</v>
      </c>
      <c r="BB2" s="85">
        <v>125.4</v>
      </c>
      <c r="BC2" s="85">
        <v>132</v>
      </c>
      <c r="BD2" s="85">
        <v>125.6</v>
      </c>
      <c r="BE2" s="85">
        <v>148.80000000000001</v>
      </c>
      <c r="BF2" s="85">
        <v>163.6</v>
      </c>
      <c r="BG2" s="85">
        <v>136.4</v>
      </c>
      <c r="BH2" s="85">
        <v>144.80000000000001</v>
      </c>
      <c r="BI2" s="85">
        <v>132</v>
      </c>
      <c r="BJ2" s="85">
        <v>142.6</v>
      </c>
      <c r="BK2" s="85">
        <v>125.2</v>
      </c>
      <c r="BL2" s="85">
        <v>143.80000000000001</v>
      </c>
      <c r="BM2" s="85">
        <v>148.80000000000001</v>
      </c>
      <c r="BN2" s="85">
        <v>289.8</v>
      </c>
      <c r="BO2" s="85">
        <v>289.8</v>
      </c>
      <c r="BP2" s="85">
        <v>288.89999999999998</v>
      </c>
      <c r="BQ2" s="85">
        <v>289.8</v>
      </c>
      <c r="BR2" s="85">
        <v>289.8</v>
      </c>
      <c r="BS2" s="85">
        <v>289.35000000000002</v>
      </c>
      <c r="BT2" s="85">
        <v>289.8</v>
      </c>
      <c r="BU2" s="85">
        <v>289.8</v>
      </c>
      <c r="BV2" s="85">
        <v>289.8</v>
      </c>
      <c r="BW2" s="85">
        <v>289.8</v>
      </c>
      <c r="BX2" s="85">
        <v>287.55</v>
      </c>
      <c r="BY2" s="85">
        <v>289.8</v>
      </c>
      <c r="BZ2" s="85">
        <v>277.2</v>
      </c>
      <c r="CA2" s="85">
        <v>277.2</v>
      </c>
      <c r="CB2" s="85">
        <v>289.8</v>
      </c>
      <c r="CC2" s="85">
        <v>289.8</v>
      </c>
      <c r="CD2" s="85">
        <v>289.8</v>
      </c>
      <c r="CE2" s="85">
        <v>289.8</v>
      </c>
      <c r="CF2" s="85">
        <v>302.39999999999998</v>
      </c>
      <c r="CG2" s="85">
        <v>289.8</v>
      </c>
      <c r="CH2" s="85">
        <v>277.2</v>
      </c>
      <c r="CI2" s="85">
        <v>289.8</v>
      </c>
      <c r="CJ2" s="85">
        <v>277.2</v>
      </c>
      <c r="CK2" s="85">
        <v>277.2</v>
      </c>
      <c r="CL2" s="85">
        <v>289.35000000000002</v>
      </c>
      <c r="CM2" s="85">
        <v>289.8</v>
      </c>
      <c r="CN2" s="85">
        <v>289.8</v>
      </c>
      <c r="CO2" s="85">
        <v>289.8</v>
      </c>
      <c r="CP2" s="85">
        <v>289.8</v>
      </c>
      <c r="CQ2" s="85">
        <v>289.8</v>
      </c>
      <c r="CR2" s="85">
        <v>289.8</v>
      </c>
      <c r="CS2" s="85">
        <v>289.8</v>
      </c>
      <c r="CT2" s="85">
        <v>289.8</v>
      </c>
      <c r="CU2" s="85">
        <v>315</v>
      </c>
      <c r="CV2" s="85">
        <v>289.8</v>
      </c>
      <c r="CW2" s="85">
        <v>289.8</v>
      </c>
      <c r="CX2" s="85">
        <v>277.2</v>
      </c>
      <c r="CY2" s="85">
        <v>277.2</v>
      </c>
      <c r="CZ2" s="85">
        <v>289.8</v>
      </c>
      <c r="DA2" s="85">
        <v>288.45</v>
      </c>
      <c r="DB2" s="85">
        <v>289.8</v>
      </c>
      <c r="DC2" s="85">
        <v>289.8</v>
      </c>
      <c r="DD2" s="85">
        <v>289.8</v>
      </c>
      <c r="DE2" s="85">
        <v>289.8</v>
      </c>
      <c r="DF2" s="85">
        <v>289.8</v>
      </c>
      <c r="DG2" s="85">
        <v>289.8</v>
      </c>
      <c r="DH2" s="85">
        <v>289.8</v>
      </c>
      <c r="DI2" s="85">
        <v>289.8</v>
      </c>
      <c r="DJ2" s="85">
        <v>289.8</v>
      </c>
      <c r="DK2" s="85">
        <v>264.60000000000002</v>
      </c>
      <c r="DL2" s="85">
        <v>277.2</v>
      </c>
      <c r="DM2" s="85">
        <v>289.8</v>
      </c>
      <c r="DN2" s="85">
        <v>289.8</v>
      </c>
      <c r="DO2" s="85">
        <v>289.8</v>
      </c>
      <c r="DP2" s="85">
        <v>289.8</v>
      </c>
      <c r="DQ2" s="85">
        <v>289.8</v>
      </c>
      <c r="DR2" s="85">
        <v>289.8</v>
      </c>
      <c r="DS2" s="85">
        <v>289.8</v>
      </c>
      <c r="DT2" s="85">
        <v>289.8</v>
      </c>
      <c r="DU2" s="85">
        <v>277.2</v>
      </c>
      <c r="DV2" s="85">
        <v>277.2</v>
      </c>
      <c r="DW2" s="85">
        <v>289.8</v>
      </c>
      <c r="DX2" s="85">
        <v>289.8</v>
      </c>
      <c r="DY2" s="85">
        <v>289.8</v>
      </c>
      <c r="DZ2" s="85">
        <v>289.8</v>
      </c>
      <c r="EA2" s="85">
        <v>289.8</v>
      </c>
      <c r="EB2" s="85">
        <v>289.8</v>
      </c>
      <c r="EC2" s="85">
        <v>289.8</v>
      </c>
      <c r="ED2" s="85">
        <v>289.8</v>
      </c>
      <c r="EE2" s="85">
        <v>289.8</v>
      </c>
      <c r="EF2" s="85">
        <v>289.8</v>
      </c>
      <c r="EG2" s="85">
        <v>289.8</v>
      </c>
      <c r="EH2" s="85">
        <v>289.8</v>
      </c>
      <c r="EI2" s="85">
        <v>277.2</v>
      </c>
      <c r="EJ2" s="85">
        <v>289.8</v>
      </c>
      <c r="EK2" s="85">
        <v>315</v>
      </c>
      <c r="EL2" s="85">
        <v>289.8</v>
      </c>
      <c r="EM2" s="85">
        <v>289.8</v>
      </c>
      <c r="EN2" s="85">
        <v>289.8</v>
      </c>
      <c r="EO2" s="85">
        <v>289.8</v>
      </c>
      <c r="EP2" s="85">
        <v>289.8</v>
      </c>
      <c r="EQ2" s="85">
        <v>289.8</v>
      </c>
      <c r="ER2" s="85">
        <v>289.8</v>
      </c>
      <c r="ES2" s="85">
        <v>289.8</v>
      </c>
      <c r="ET2" s="85">
        <v>277.2</v>
      </c>
      <c r="EU2" s="85">
        <v>302.39999999999998</v>
      </c>
      <c r="EV2" s="85">
        <v>277.2</v>
      </c>
      <c r="EW2" s="85">
        <v>252</v>
      </c>
      <c r="EX2" s="85">
        <v>289.8</v>
      </c>
      <c r="EY2" s="85">
        <v>264.60000000000002</v>
      </c>
      <c r="EZ2" s="85">
        <v>289.8</v>
      </c>
      <c r="FA2" s="85">
        <v>289.8</v>
      </c>
      <c r="FB2" s="85">
        <v>289.8</v>
      </c>
      <c r="FC2" s="85">
        <v>289.8</v>
      </c>
      <c r="FD2" s="85">
        <v>289.8</v>
      </c>
      <c r="FE2" s="85">
        <v>289.8</v>
      </c>
      <c r="FF2" s="85">
        <v>289.8</v>
      </c>
      <c r="FG2" s="85">
        <v>289.8</v>
      </c>
      <c r="FH2" s="85">
        <v>289.8</v>
      </c>
      <c r="FI2" s="85">
        <v>289.8</v>
      </c>
      <c r="FJ2" s="85">
        <v>302.39999999999998</v>
      </c>
      <c r="FK2" s="85">
        <v>289.8</v>
      </c>
      <c r="FL2" s="85">
        <v>277.2</v>
      </c>
      <c r="FM2" s="85">
        <v>264.60000000000002</v>
      </c>
      <c r="FN2" s="85">
        <v>264.60000000000002</v>
      </c>
      <c r="FO2" s="85">
        <v>264.60000000000002</v>
      </c>
      <c r="FP2" s="85">
        <v>264.60000000000002</v>
      </c>
      <c r="FQ2" s="85">
        <v>264.60000000000002</v>
      </c>
      <c r="FR2" s="85">
        <v>264.60000000000002</v>
      </c>
      <c r="FS2" s="85">
        <v>264.60000000000002</v>
      </c>
      <c r="FT2" s="85">
        <v>264.60000000000002</v>
      </c>
      <c r="FU2" s="85">
        <v>264.60000000000002</v>
      </c>
      <c r="FV2" s="85">
        <v>264.60000000000002</v>
      </c>
      <c r="FW2" s="85">
        <v>264.60000000000002</v>
      </c>
      <c r="FX2" s="85">
        <v>264.60000000000002</v>
      </c>
      <c r="FY2" s="85">
        <v>264.60000000000002</v>
      </c>
      <c r="FZ2" s="85">
        <v>252</v>
      </c>
      <c r="GA2" s="85">
        <v>226.8</v>
      </c>
      <c r="GB2" s="85">
        <v>277.2</v>
      </c>
      <c r="GC2" s="85">
        <v>264.60000000000002</v>
      </c>
      <c r="GD2" s="85">
        <v>264.60000000000002</v>
      </c>
      <c r="GE2" s="85">
        <v>264.60000000000002</v>
      </c>
      <c r="GF2" s="85">
        <v>264.60000000000002</v>
      </c>
      <c r="GG2" s="85">
        <v>264.60000000000002</v>
      </c>
      <c r="GH2" s="85">
        <v>264.60000000000002</v>
      </c>
      <c r="GI2" s="85">
        <v>264.60000000000002</v>
      </c>
      <c r="GJ2" s="85">
        <v>264.60000000000002</v>
      </c>
      <c r="GK2" s="85">
        <v>264.60000000000002</v>
      </c>
      <c r="GL2" s="85">
        <v>264.60000000000002</v>
      </c>
      <c r="GM2" s="85">
        <v>264.60000000000002</v>
      </c>
      <c r="GN2" s="85">
        <v>264.60000000000002</v>
      </c>
      <c r="GO2" s="85">
        <v>252</v>
      </c>
      <c r="GP2" s="85">
        <v>252</v>
      </c>
      <c r="GQ2" s="85">
        <v>252</v>
      </c>
      <c r="GR2" s="85">
        <v>293.02</v>
      </c>
      <c r="GS2" s="85">
        <v>278.04000000000002</v>
      </c>
      <c r="GT2" s="85">
        <v>254.8</v>
      </c>
      <c r="GU2" s="85">
        <v>292.74</v>
      </c>
      <c r="GV2" s="85">
        <v>293.02</v>
      </c>
      <c r="GW2" s="85">
        <v>290.5</v>
      </c>
      <c r="GX2" s="85">
        <v>305.76</v>
      </c>
      <c r="GY2" s="85">
        <v>293.02</v>
      </c>
      <c r="GZ2" s="85">
        <v>318.5</v>
      </c>
      <c r="HA2" s="85">
        <v>293.02</v>
      </c>
      <c r="HB2" s="85">
        <v>280.27999999999997</v>
      </c>
      <c r="HC2" s="85">
        <v>280.27999999999997</v>
      </c>
      <c r="HD2" s="85">
        <v>267.54000000000002</v>
      </c>
      <c r="HE2" s="85">
        <v>293.02</v>
      </c>
      <c r="HF2" s="85">
        <f>329.7-50.96</f>
        <v>278.74</v>
      </c>
      <c r="HG2" s="85">
        <v>305.76</v>
      </c>
      <c r="HH2" s="85">
        <f>203.84+50.96</f>
        <v>254.8</v>
      </c>
      <c r="HI2" s="85">
        <v>254.8</v>
      </c>
      <c r="HJ2" s="85">
        <v>279.72000000000003</v>
      </c>
      <c r="HK2" s="85">
        <v>216.58</v>
      </c>
      <c r="HL2" s="85">
        <v>254.8</v>
      </c>
      <c r="HM2" s="85">
        <v>305.76</v>
      </c>
      <c r="HN2" s="85">
        <v>304.36</v>
      </c>
      <c r="HO2" s="85">
        <v>304.36</v>
      </c>
      <c r="HP2" s="85">
        <v>304.92</v>
      </c>
      <c r="HQ2" s="85">
        <v>305.48</v>
      </c>
      <c r="HR2" s="85">
        <v>304.92</v>
      </c>
      <c r="HS2" s="85">
        <v>329.28</v>
      </c>
      <c r="HT2" s="85">
        <v>330.26</v>
      </c>
      <c r="HU2" s="85">
        <v>280.27999999999997</v>
      </c>
      <c r="HV2" s="85">
        <v>280.27999999999997</v>
      </c>
      <c r="HW2" s="85">
        <v>254.8</v>
      </c>
      <c r="HX2" s="85">
        <v>254.8</v>
      </c>
      <c r="HY2" s="85">
        <v>254.8</v>
      </c>
      <c r="HZ2" s="85">
        <v>267.54000000000002</v>
      </c>
      <c r="IA2" s="85">
        <v>254.8</v>
      </c>
      <c r="IB2" s="85">
        <v>267.54000000000002</v>
      </c>
      <c r="IC2" s="85">
        <v>254.8</v>
      </c>
      <c r="ID2" s="85">
        <v>254.8</v>
      </c>
      <c r="IE2" s="85">
        <v>254.8</v>
      </c>
      <c r="IF2" s="85">
        <v>254.8</v>
      </c>
      <c r="IG2" s="85">
        <v>267.54000000000002</v>
      </c>
      <c r="IH2" s="85">
        <v>267.54000000000002</v>
      </c>
      <c r="II2" s="85">
        <v>267.54000000000002</v>
      </c>
      <c r="IJ2" s="85">
        <v>267.54000000000002</v>
      </c>
      <c r="IK2" s="85">
        <v>254.8</v>
      </c>
      <c r="IL2" s="85">
        <v>254.8</v>
      </c>
      <c r="IM2" s="85">
        <v>254.8</v>
      </c>
      <c r="IN2">
        <v>267.54000000000002</v>
      </c>
      <c r="IO2">
        <v>254.8</v>
      </c>
      <c r="IP2">
        <v>267.54000000000002</v>
      </c>
      <c r="IQ2">
        <v>254.8</v>
      </c>
      <c r="IR2">
        <v>267.54000000000002</v>
      </c>
      <c r="IS2">
        <v>267.54000000000002</v>
      </c>
      <c r="IT2">
        <v>267.54000000000002</v>
      </c>
      <c r="IU2">
        <v>267.54000000000002</v>
      </c>
      <c r="IV2">
        <v>267.54000000000002</v>
      </c>
      <c r="IW2">
        <v>267.54000000000002</v>
      </c>
      <c r="IX2">
        <v>267.54000000000002</v>
      </c>
      <c r="IY2">
        <v>267.54000000000002</v>
      </c>
      <c r="IZ2">
        <v>280.27999999999997</v>
      </c>
      <c r="JA2">
        <v>292.88</v>
      </c>
      <c r="JB2">
        <v>293.02</v>
      </c>
      <c r="JC2">
        <v>279.72000000000003</v>
      </c>
      <c r="JD2">
        <v>292.88</v>
      </c>
      <c r="JE2">
        <f>331.24-25.48</f>
        <v>305.76</v>
      </c>
      <c r="JF2">
        <f>279.86+12.47</f>
        <v>292.33000000000004</v>
      </c>
      <c r="JG2">
        <f>280+12.47</f>
        <v>292.47000000000003</v>
      </c>
      <c r="JH2">
        <v>280.27999999999997</v>
      </c>
      <c r="JI2">
        <v>293.02</v>
      </c>
      <c r="JJ2">
        <v>293.02</v>
      </c>
      <c r="JK2">
        <v>280.27999999999997</v>
      </c>
      <c r="JL2">
        <v>304.64</v>
      </c>
      <c r="JM2">
        <v>305.48</v>
      </c>
      <c r="JN2">
        <v>278.60000000000002</v>
      </c>
      <c r="JO2">
        <v>305.48</v>
      </c>
      <c r="JP2">
        <v>305.76</v>
      </c>
      <c r="JQ2">
        <v>229.32</v>
      </c>
      <c r="JR2">
        <v>229.32</v>
      </c>
      <c r="JS2">
        <v>293.02</v>
      </c>
      <c r="JT2">
        <v>242.06</v>
      </c>
      <c r="JU2">
        <v>280.27999999999997</v>
      </c>
      <c r="JV2">
        <v>264.60000000000002</v>
      </c>
      <c r="JW2">
        <v>264.60000000000002</v>
      </c>
      <c r="JX2">
        <v>264.60000000000002</v>
      </c>
      <c r="JY2">
        <v>264.60000000000002</v>
      </c>
      <c r="JZ2">
        <v>264.60000000000002</v>
      </c>
      <c r="KA2">
        <v>264.60000000000002</v>
      </c>
      <c r="KB2">
        <v>264.60000000000002</v>
      </c>
      <c r="KC2">
        <v>264.60000000000002</v>
      </c>
      <c r="KD2">
        <v>264.60000000000002</v>
      </c>
      <c r="KE2">
        <v>264.60000000000002</v>
      </c>
      <c r="KF2">
        <v>289.8</v>
      </c>
      <c r="KG2">
        <v>264.60000000000002</v>
      </c>
      <c r="KH2">
        <v>264.60000000000002</v>
      </c>
      <c r="KI2">
        <v>252</v>
      </c>
      <c r="KJ2">
        <v>252</v>
      </c>
      <c r="KK2">
        <v>252</v>
      </c>
      <c r="KL2">
        <v>262.8</v>
      </c>
      <c r="KM2">
        <v>262.8</v>
      </c>
      <c r="KN2">
        <v>263.7</v>
      </c>
      <c r="KO2">
        <v>263.7</v>
      </c>
      <c r="KP2">
        <v>263.7</v>
      </c>
      <c r="KQ2">
        <v>288.89999999999998</v>
      </c>
      <c r="KR2">
        <v>263.7</v>
      </c>
      <c r="KS2">
        <v>263.7</v>
      </c>
      <c r="KT2">
        <v>263.7</v>
      </c>
      <c r="KU2">
        <v>263.7</v>
      </c>
      <c r="KV2">
        <v>238.5</v>
      </c>
      <c r="KW2">
        <v>263.7</v>
      </c>
      <c r="KX2">
        <v>264.60000000000002</v>
      </c>
      <c r="KY2">
        <v>252</v>
      </c>
      <c r="KZ2">
        <v>252</v>
      </c>
      <c r="LA2">
        <v>254.8</v>
      </c>
      <c r="LB2">
        <v>293.02</v>
      </c>
      <c r="LC2">
        <v>252</v>
      </c>
      <c r="LD2">
        <v>267.54000000000002</v>
      </c>
      <c r="LE2">
        <v>267.54000000000002</v>
      </c>
      <c r="LF2">
        <v>267.54000000000002</v>
      </c>
      <c r="LG2">
        <v>252</v>
      </c>
      <c r="LH2">
        <v>242.06</v>
      </c>
      <c r="LI2">
        <v>267.54000000000002</v>
      </c>
      <c r="LJ2">
        <v>280.27999999999997</v>
      </c>
      <c r="LK2">
        <v>254.8</v>
      </c>
      <c r="LL2">
        <v>254.8</v>
      </c>
      <c r="LM2">
        <v>267.54000000000002</v>
      </c>
      <c r="LN2">
        <v>267.54000000000002</v>
      </c>
      <c r="LO2">
        <v>267.54000000000002</v>
      </c>
      <c r="LP2">
        <v>267.54000000000002</v>
      </c>
      <c r="LQ2">
        <v>267.54000000000002</v>
      </c>
      <c r="LR2">
        <v>267.54000000000002</v>
      </c>
      <c r="LS2">
        <v>279.37</v>
      </c>
      <c r="LT2">
        <v>254.8</v>
      </c>
      <c r="LU2">
        <v>254.8</v>
      </c>
      <c r="LV2">
        <v>254.8</v>
      </c>
      <c r="LW2">
        <v>254.8</v>
      </c>
      <c r="LX2">
        <v>254.8</v>
      </c>
      <c r="LY2">
        <v>254.8</v>
      </c>
      <c r="LZ2">
        <v>267.54000000000002</v>
      </c>
      <c r="MA2">
        <v>267.54000000000002</v>
      </c>
      <c r="MB2">
        <v>267.54000000000002</v>
      </c>
      <c r="MC2">
        <v>267.54000000000002</v>
      </c>
      <c r="MD2">
        <v>267.54000000000002</v>
      </c>
      <c r="ME2">
        <v>267.54000000000002</v>
      </c>
      <c r="MF2">
        <v>267.54000000000002</v>
      </c>
      <c r="MG2">
        <v>267.54000000000002</v>
      </c>
      <c r="MH2">
        <v>267.54000000000002</v>
      </c>
      <c r="MI2">
        <v>267.54000000000002</v>
      </c>
      <c r="MJ2">
        <v>254.8</v>
      </c>
      <c r="MK2">
        <v>254.8</v>
      </c>
      <c r="ML2">
        <v>267.54000000000002</v>
      </c>
      <c r="MM2">
        <v>242.06</v>
      </c>
      <c r="MN2">
        <v>254.8</v>
      </c>
      <c r="MO2">
        <v>254.8</v>
      </c>
      <c r="MP2">
        <v>280.27999999999997</v>
      </c>
      <c r="MQ2">
        <v>267.54000000000002</v>
      </c>
      <c r="MR2">
        <v>267.54000000000002</v>
      </c>
      <c r="MS2">
        <v>254.8</v>
      </c>
      <c r="MT2">
        <v>280.27999999999997</v>
      </c>
      <c r="MU2">
        <v>267.54000000000002</v>
      </c>
      <c r="MV2">
        <v>280.27999999999997</v>
      </c>
      <c r="MW2">
        <v>254.8</v>
      </c>
      <c r="MX2">
        <v>267.54000000000002</v>
      </c>
      <c r="MY2">
        <v>254.8</v>
      </c>
      <c r="MZ2">
        <v>254.8</v>
      </c>
      <c r="NA2">
        <v>242.06</v>
      </c>
      <c r="NB2">
        <v>254.8</v>
      </c>
      <c r="NC2">
        <v>254.8</v>
      </c>
      <c r="ND2">
        <v>254.8</v>
      </c>
    </row>
    <row r="3" spans="2:368" ht="31.5" customHeight="1" x14ac:dyDescent="0.35">
      <c r="B3" s="47" t="s">
        <v>56</v>
      </c>
      <c r="C3" s="3" t="s">
        <v>215</v>
      </c>
      <c r="D3" s="3" t="s">
        <v>216</v>
      </c>
      <c r="E3" s="3" t="s">
        <v>217</v>
      </c>
      <c r="F3" s="3" t="s">
        <v>218</v>
      </c>
      <c r="G3" s="3" t="s">
        <v>219</v>
      </c>
      <c r="H3" s="3" t="s">
        <v>220</v>
      </c>
      <c r="I3" s="3" t="s">
        <v>221</v>
      </c>
      <c r="J3" s="3" t="s">
        <v>222</v>
      </c>
      <c r="K3" s="3" t="s">
        <v>223</v>
      </c>
      <c r="L3" s="3" t="s">
        <v>224</v>
      </c>
      <c r="M3" s="3" t="s">
        <v>225</v>
      </c>
      <c r="N3" s="3" t="s">
        <v>226</v>
      </c>
      <c r="O3" s="3" t="s">
        <v>227</v>
      </c>
      <c r="P3" s="3" t="s">
        <v>228</v>
      </c>
      <c r="Q3" s="3" t="s">
        <v>229</v>
      </c>
      <c r="R3" s="3" t="s">
        <v>230</v>
      </c>
      <c r="S3" s="3" t="s">
        <v>231</v>
      </c>
      <c r="T3" s="3" t="s">
        <v>232</v>
      </c>
      <c r="U3" s="3" t="s">
        <v>233</v>
      </c>
      <c r="V3" s="3" t="s">
        <v>234</v>
      </c>
      <c r="W3" s="3" t="s">
        <v>235</v>
      </c>
      <c r="X3" s="3" t="s">
        <v>236</v>
      </c>
      <c r="Y3" s="3" t="s">
        <v>237</v>
      </c>
      <c r="Z3" s="3" t="s">
        <v>238</v>
      </c>
      <c r="AA3" s="3" t="s">
        <v>239</v>
      </c>
      <c r="AB3" s="3" t="s">
        <v>240</v>
      </c>
      <c r="AC3" s="3" t="s">
        <v>241</v>
      </c>
      <c r="AD3" s="3" t="s">
        <v>242</v>
      </c>
      <c r="AE3" s="3" t="s">
        <v>243</v>
      </c>
      <c r="AF3" s="3" t="s">
        <v>244</v>
      </c>
      <c r="AG3" s="3" t="s">
        <v>245</v>
      </c>
      <c r="AH3" s="3" t="s">
        <v>246</v>
      </c>
      <c r="AI3" s="3" t="s">
        <v>247</v>
      </c>
      <c r="AJ3" s="3" t="s">
        <v>248</v>
      </c>
      <c r="AK3" s="3" t="s">
        <v>249</v>
      </c>
      <c r="AL3" s="3" t="s">
        <v>250</v>
      </c>
      <c r="AM3" s="3" t="s">
        <v>251</v>
      </c>
      <c r="AN3" s="3" t="s">
        <v>252</v>
      </c>
      <c r="AO3" s="3" t="s">
        <v>253</v>
      </c>
      <c r="AP3" s="3" t="s">
        <v>254</v>
      </c>
      <c r="AQ3" s="3" t="s">
        <v>255</v>
      </c>
      <c r="AR3" s="3" t="s">
        <v>256</v>
      </c>
      <c r="AS3" s="3" t="s">
        <v>257</v>
      </c>
      <c r="AT3" s="3" t="s">
        <v>258</v>
      </c>
      <c r="AU3" s="3" t="s">
        <v>259</v>
      </c>
      <c r="AV3" s="3" t="s">
        <v>260</v>
      </c>
      <c r="AW3" s="3" t="s">
        <v>261</v>
      </c>
      <c r="AX3" s="3" t="s">
        <v>262</v>
      </c>
      <c r="AY3" s="3" t="s">
        <v>263</v>
      </c>
      <c r="AZ3" s="3" t="s">
        <v>264</v>
      </c>
      <c r="BA3" s="3" t="s">
        <v>265</v>
      </c>
      <c r="BB3" s="3" t="s">
        <v>266</v>
      </c>
      <c r="BC3" s="3" t="s">
        <v>267</v>
      </c>
      <c r="BD3" s="3" t="s">
        <v>268</v>
      </c>
      <c r="BE3" s="3" t="s">
        <v>269</v>
      </c>
      <c r="BF3" s="3" t="s">
        <v>270</v>
      </c>
      <c r="BG3" s="3" t="s">
        <v>271</v>
      </c>
      <c r="BH3" s="3" t="s">
        <v>272</v>
      </c>
      <c r="BI3" s="3" t="s">
        <v>273</v>
      </c>
      <c r="BJ3" s="3" t="s">
        <v>274</v>
      </c>
      <c r="BK3" s="3" t="s">
        <v>275</v>
      </c>
      <c r="BL3" s="3" t="s">
        <v>276</v>
      </c>
      <c r="BM3" s="3" t="s">
        <v>277</v>
      </c>
      <c r="BN3" s="3" t="s">
        <v>278</v>
      </c>
      <c r="BO3" s="3" t="s">
        <v>279</v>
      </c>
      <c r="BP3" s="3" t="s">
        <v>280</v>
      </c>
      <c r="BQ3" s="3" t="s">
        <v>281</v>
      </c>
      <c r="BR3" s="3" t="s">
        <v>282</v>
      </c>
      <c r="BS3" s="3" t="s">
        <v>283</v>
      </c>
      <c r="BT3" s="3" t="s">
        <v>284</v>
      </c>
      <c r="BU3" s="3" t="s">
        <v>285</v>
      </c>
      <c r="BV3" s="3" t="s">
        <v>286</v>
      </c>
      <c r="BW3" s="3" t="s">
        <v>287</v>
      </c>
      <c r="BX3" s="3" t="s">
        <v>288</v>
      </c>
      <c r="BY3" s="3" t="s">
        <v>289</v>
      </c>
      <c r="BZ3" s="3" t="s">
        <v>290</v>
      </c>
      <c r="CA3" s="3" t="s">
        <v>291</v>
      </c>
      <c r="CB3" s="3" t="s">
        <v>292</v>
      </c>
      <c r="CC3" s="3" t="s">
        <v>293</v>
      </c>
      <c r="CD3" s="3" t="s">
        <v>294</v>
      </c>
      <c r="CE3" s="3" t="s">
        <v>295</v>
      </c>
      <c r="CF3" s="3" t="s">
        <v>296</v>
      </c>
      <c r="CG3" s="3" t="s">
        <v>297</v>
      </c>
      <c r="CH3" s="3" t="s">
        <v>298</v>
      </c>
      <c r="CI3" s="3" t="s">
        <v>299</v>
      </c>
      <c r="CJ3" s="3" t="s">
        <v>300</v>
      </c>
      <c r="CK3" s="3" t="s">
        <v>301</v>
      </c>
      <c r="CL3" s="3" t="s">
        <v>302</v>
      </c>
      <c r="CM3" s="3" t="s">
        <v>303</v>
      </c>
      <c r="CN3" s="3" t="s">
        <v>304</v>
      </c>
      <c r="CO3" s="3" t="s">
        <v>305</v>
      </c>
      <c r="CP3" s="3" t="s">
        <v>306</v>
      </c>
      <c r="CQ3" s="3" t="s">
        <v>307</v>
      </c>
      <c r="CR3" s="3" t="s">
        <v>308</v>
      </c>
      <c r="CS3" s="3" t="s">
        <v>309</v>
      </c>
      <c r="CT3" s="3" t="s">
        <v>310</v>
      </c>
      <c r="CU3" s="3" t="s">
        <v>311</v>
      </c>
      <c r="CV3" s="3" t="s">
        <v>312</v>
      </c>
      <c r="CW3" s="3" t="s">
        <v>313</v>
      </c>
      <c r="CX3" s="3" t="s">
        <v>314</v>
      </c>
      <c r="CY3" s="3" t="s">
        <v>315</v>
      </c>
      <c r="CZ3" s="3" t="s">
        <v>316</v>
      </c>
      <c r="DA3" s="3" t="s">
        <v>317</v>
      </c>
      <c r="DB3" s="3" t="s">
        <v>318</v>
      </c>
      <c r="DC3" s="3" t="s">
        <v>319</v>
      </c>
      <c r="DD3" s="3" t="s">
        <v>320</v>
      </c>
      <c r="DE3" s="3" t="s">
        <v>321</v>
      </c>
      <c r="DF3" s="3" t="s">
        <v>322</v>
      </c>
      <c r="DG3" s="3" t="s">
        <v>323</v>
      </c>
      <c r="DH3" s="3" t="s">
        <v>324</v>
      </c>
      <c r="DI3" s="3" t="s">
        <v>325</v>
      </c>
      <c r="DJ3" s="3" t="s">
        <v>326</v>
      </c>
      <c r="DK3" s="3" t="s">
        <v>327</v>
      </c>
      <c r="DL3" s="3" t="s">
        <v>328</v>
      </c>
      <c r="DM3" s="3" t="s">
        <v>329</v>
      </c>
      <c r="DN3" s="3" t="s">
        <v>330</v>
      </c>
      <c r="DO3" s="3" t="s">
        <v>331</v>
      </c>
      <c r="DP3" s="3" t="s">
        <v>332</v>
      </c>
      <c r="DQ3" s="3" t="s">
        <v>333</v>
      </c>
      <c r="DR3" s="3" t="s">
        <v>334</v>
      </c>
      <c r="DS3" s="3" t="s">
        <v>335</v>
      </c>
      <c r="DT3" s="3" t="s">
        <v>336</v>
      </c>
      <c r="DU3" s="3" t="s">
        <v>337</v>
      </c>
      <c r="DV3" s="3" t="s">
        <v>338</v>
      </c>
      <c r="DW3" s="3" t="s">
        <v>339</v>
      </c>
      <c r="DX3" s="3" t="s">
        <v>340</v>
      </c>
      <c r="DY3" s="3" t="s">
        <v>341</v>
      </c>
      <c r="DZ3" s="3" t="s">
        <v>342</v>
      </c>
      <c r="EA3" s="3" t="s">
        <v>343</v>
      </c>
      <c r="EB3" s="3" t="s">
        <v>344</v>
      </c>
      <c r="EC3" s="3" t="s">
        <v>345</v>
      </c>
      <c r="ED3" s="3" t="s">
        <v>346</v>
      </c>
      <c r="EE3" s="3" t="s">
        <v>347</v>
      </c>
      <c r="EF3" s="3" t="s">
        <v>348</v>
      </c>
      <c r="EG3" s="3" t="s">
        <v>349</v>
      </c>
      <c r="EH3" s="3" t="s">
        <v>350</v>
      </c>
      <c r="EI3" s="3" t="s">
        <v>351</v>
      </c>
      <c r="EJ3" s="3" t="s">
        <v>352</v>
      </c>
      <c r="EK3" s="3" t="s">
        <v>353</v>
      </c>
      <c r="EL3" s="3" t="s">
        <v>354</v>
      </c>
      <c r="EM3" s="3" t="s">
        <v>355</v>
      </c>
      <c r="EN3" s="3" t="s">
        <v>356</v>
      </c>
      <c r="EO3" s="3" t="s">
        <v>357</v>
      </c>
      <c r="EP3" s="3" t="s">
        <v>358</v>
      </c>
      <c r="EQ3" s="3" t="s">
        <v>359</v>
      </c>
      <c r="ER3" s="3" t="s">
        <v>360</v>
      </c>
      <c r="ES3" s="3" t="s">
        <v>361</v>
      </c>
      <c r="ET3" s="3" t="s">
        <v>362</v>
      </c>
      <c r="EU3" s="3" t="s">
        <v>363</v>
      </c>
      <c r="EV3" s="3" t="s">
        <v>364</v>
      </c>
      <c r="EW3" s="3" t="s">
        <v>365</v>
      </c>
      <c r="EX3" s="3" t="s">
        <v>366</v>
      </c>
      <c r="EY3" s="3" t="s">
        <v>367</v>
      </c>
      <c r="EZ3" s="3" t="s">
        <v>368</v>
      </c>
      <c r="FA3" s="3" t="s">
        <v>369</v>
      </c>
      <c r="FB3" s="3" t="s">
        <v>370</v>
      </c>
      <c r="FC3" s="3" t="s">
        <v>371</v>
      </c>
      <c r="FD3" s="3" t="s">
        <v>372</v>
      </c>
      <c r="FE3" s="3" t="s">
        <v>373</v>
      </c>
      <c r="FF3" s="3" t="s">
        <v>374</v>
      </c>
      <c r="FG3" s="3" t="s">
        <v>375</v>
      </c>
      <c r="FH3" s="3" t="s">
        <v>376</v>
      </c>
      <c r="FI3" s="3" t="s">
        <v>377</v>
      </c>
      <c r="FJ3" s="3" t="s">
        <v>378</v>
      </c>
      <c r="FK3" s="3" t="s">
        <v>379</v>
      </c>
      <c r="FL3" s="3" t="s">
        <v>380</v>
      </c>
      <c r="FM3" s="3" t="s">
        <v>381</v>
      </c>
      <c r="FN3" s="3" t="s">
        <v>382</v>
      </c>
      <c r="FO3" s="3" t="s">
        <v>383</v>
      </c>
      <c r="FP3" s="3" t="s">
        <v>384</v>
      </c>
      <c r="FQ3" s="3" t="s">
        <v>385</v>
      </c>
      <c r="FR3" s="3" t="s">
        <v>386</v>
      </c>
      <c r="FS3" s="3" t="s">
        <v>387</v>
      </c>
      <c r="FT3" s="3" t="s">
        <v>388</v>
      </c>
      <c r="FU3" s="3" t="s">
        <v>389</v>
      </c>
      <c r="FV3" s="3" t="s">
        <v>390</v>
      </c>
      <c r="FW3" s="3" t="s">
        <v>391</v>
      </c>
      <c r="FX3" s="3" t="s">
        <v>392</v>
      </c>
      <c r="FY3" s="3" t="s">
        <v>393</v>
      </c>
      <c r="FZ3" s="3" t="s">
        <v>394</v>
      </c>
      <c r="GA3" s="3" t="s">
        <v>395</v>
      </c>
      <c r="GB3" s="3" t="s">
        <v>396</v>
      </c>
      <c r="GC3" s="3" t="s">
        <v>397</v>
      </c>
      <c r="GD3" s="3" t="s">
        <v>398</v>
      </c>
      <c r="GE3" s="3" t="s">
        <v>399</v>
      </c>
      <c r="GF3" s="3" t="s">
        <v>400</v>
      </c>
      <c r="GG3" s="3" t="s">
        <v>401</v>
      </c>
      <c r="GH3" s="3" t="s">
        <v>402</v>
      </c>
      <c r="GI3" s="3" t="s">
        <v>403</v>
      </c>
      <c r="GJ3" s="3" t="s">
        <v>404</v>
      </c>
      <c r="GK3" s="3" t="s">
        <v>405</v>
      </c>
      <c r="GL3" s="3" t="s">
        <v>406</v>
      </c>
      <c r="GM3" s="3" t="s">
        <v>407</v>
      </c>
      <c r="GN3" s="3" t="s">
        <v>408</v>
      </c>
      <c r="GO3" s="3" t="s">
        <v>409</v>
      </c>
      <c r="GP3" s="3" t="s">
        <v>410</v>
      </c>
      <c r="GQ3" s="3" t="s">
        <v>411</v>
      </c>
      <c r="GR3" s="3" t="s">
        <v>412</v>
      </c>
      <c r="GS3" s="3" t="s">
        <v>413</v>
      </c>
      <c r="GT3" s="3" t="s">
        <v>414</v>
      </c>
      <c r="GU3" s="3" t="s">
        <v>415</v>
      </c>
      <c r="GV3" s="3" t="s">
        <v>416</v>
      </c>
      <c r="GW3" s="3" t="s">
        <v>417</v>
      </c>
      <c r="GX3" s="3" t="s">
        <v>418</v>
      </c>
      <c r="GY3" s="3" t="s">
        <v>419</v>
      </c>
      <c r="GZ3" s="3" t="s">
        <v>420</v>
      </c>
      <c r="HA3" s="3" t="s">
        <v>421</v>
      </c>
      <c r="HB3" s="3" t="s">
        <v>422</v>
      </c>
      <c r="HC3" s="3" t="s">
        <v>423</v>
      </c>
      <c r="HD3" s="3" t="s">
        <v>424</v>
      </c>
      <c r="HE3" s="3" t="s">
        <v>425</v>
      </c>
      <c r="HF3" s="3" t="s">
        <v>426</v>
      </c>
      <c r="HG3" s="3" t="s">
        <v>427</v>
      </c>
      <c r="HH3" s="3" t="s">
        <v>428</v>
      </c>
      <c r="HI3" s="3" t="s">
        <v>429</v>
      </c>
      <c r="HJ3" s="3" t="s">
        <v>430</v>
      </c>
      <c r="HK3" s="3" t="s">
        <v>431</v>
      </c>
      <c r="HL3" s="3" t="s">
        <v>432</v>
      </c>
      <c r="HM3" s="3" t="s">
        <v>433</v>
      </c>
      <c r="HN3" s="3" t="s">
        <v>434</v>
      </c>
      <c r="HO3" s="3" t="s">
        <v>435</v>
      </c>
      <c r="HP3" s="3" t="s">
        <v>436</v>
      </c>
      <c r="HQ3" s="3" t="s">
        <v>437</v>
      </c>
      <c r="HR3" s="3" t="s">
        <v>438</v>
      </c>
      <c r="HS3" s="3" t="s">
        <v>439</v>
      </c>
      <c r="HT3" s="3" t="s">
        <v>440</v>
      </c>
      <c r="HU3" s="3" t="s">
        <v>441</v>
      </c>
      <c r="HV3" s="3" t="s">
        <v>442</v>
      </c>
      <c r="HW3" s="3" t="s">
        <v>443</v>
      </c>
      <c r="HX3" s="3" t="s">
        <v>444</v>
      </c>
      <c r="HY3" s="3" t="s">
        <v>445</v>
      </c>
      <c r="HZ3" s="3" t="s">
        <v>446</v>
      </c>
      <c r="IA3" s="3" t="s">
        <v>447</v>
      </c>
      <c r="IB3" s="3" t="s">
        <v>448</v>
      </c>
      <c r="IC3" s="3" t="s">
        <v>449</v>
      </c>
      <c r="ID3" s="3" t="s">
        <v>450</v>
      </c>
      <c r="IE3" s="3" t="s">
        <v>451</v>
      </c>
      <c r="IF3" s="3" t="s">
        <v>452</v>
      </c>
      <c r="IG3" s="3" t="s">
        <v>453</v>
      </c>
      <c r="IH3" s="3" t="s">
        <v>454</v>
      </c>
      <c r="II3" s="3" t="s">
        <v>455</v>
      </c>
      <c r="IJ3" s="3" t="s">
        <v>456</v>
      </c>
      <c r="IK3" s="3" t="s">
        <v>457</v>
      </c>
      <c r="IL3" s="3" t="s">
        <v>458</v>
      </c>
      <c r="IM3" s="3" t="s">
        <v>459</v>
      </c>
      <c r="IN3" s="3" t="s">
        <v>460</v>
      </c>
      <c r="IO3" s="3" t="s">
        <v>461</v>
      </c>
      <c r="IP3" s="3" t="s">
        <v>462</v>
      </c>
      <c r="IQ3" s="3" t="s">
        <v>463</v>
      </c>
      <c r="IR3" s="3" t="s">
        <v>464</v>
      </c>
      <c r="IS3" s="3" t="s">
        <v>465</v>
      </c>
      <c r="IT3" s="3" t="s">
        <v>466</v>
      </c>
      <c r="IU3" s="3" t="s">
        <v>467</v>
      </c>
      <c r="IV3" s="3" t="s">
        <v>468</v>
      </c>
      <c r="IW3" s="3" t="s">
        <v>469</v>
      </c>
      <c r="IX3" s="3" t="s">
        <v>470</v>
      </c>
      <c r="IY3" s="3" t="s">
        <v>471</v>
      </c>
      <c r="IZ3" s="3" t="s">
        <v>472</v>
      </c>
      <c r="JA3" s="3" t="s">
        <v>473</v>
      </c>
      <c r="JB3" s="3" t="s">
        <v>474</v>
      </c>
      <c r="JC3" s="3" t="s">
        <v>475</v>
      </c>
      <c r="JD3" s="3" t="s">
        <v>476</v>
      </c>
      <c r="JE3" s="3" t="s">
        <v>477</v>
      </c>
      <c r="JF3" s="3" t="s">
        <v>478</v>
      </c>
      <c r="JG3" s="3" t="s">
        <v>479</v>
      </c>
      <c r="JH3" s="3" t="s">
        <v>480</v>
      </c>
      <c r="JI3" s="3" t="s">
        <v>481</v>
      </c>
      <c r="JJ3" s="3" t="s">
        <v>482</v>
      </c>
      <c r="JK3" s="3" t="s">
        <v>483</v>
      </c>
      <c r="JL3" s="3" t="s">
        <v>484</v>
      </c>
      <c r="JM3" s="3" t="s">
        <v>485</v>
      </c>
      <c r="JN3" s="3" t="s">
        <v>486</v>
      </c>
      <c r="JO3" s="3" t="s">
        <v>487</v>
      </c>
      <c r="JP3" s="3" t="s">
        <v>488</v>
      </c>
      <c r="JQ3" s="3" t="s">
        <v>489</v>
      </c>
      <c r="JR3" s="3" t="s">
        <v>490</v>
      </c>
      <c r="JS3" s="3" t="s">
        <v>491</v>
      </c>
      <c r="JT3" s="3" t="s">
        <v>492</v>
      </c>
      <c r="JU3" s="3" t="s">
        <v>493</v>
      </c>
      <c r="JV3" s="3" t="s">
        <v>494</v>
      </c>
      <c r="JW3" s="3" t="s">
        <v>495</v>
      </c>
      <c r="JX3" s="3" t="s">
        <v>496</v>
      </c>
      <c r="JY3" s="3" t="s">
        <v>497</v>
      </c>
      <c r="JZ3" s="3" t="s">
        <v>498</v>
      </c>
      <c r="KA3" s="3" t="s">
        <v>499</v>
      </c>
      <c r="KB3" s="3" t="s">
        <v>500</v>
      </c>
      <c r="KC3" s="3" t="s">
        <v>501</v>
      </c>
      <c r="KD3" s="3" t="s">
        <v>502</v>
      </c>
      <c r="KE3" s="3" t="s">
        <v>503</v>
      </c>
      <c r="KF3" s="3" t="s">
        <v>504</v>
      </c>
      <c r="KG3" s="3" t="s">
        <v>505</v>
      </c>
      <c r="KH3" s="3" t="s">
        <v>506</v>
      </c>
      <c r="KI3" s="3" t="s">
        <v>507</v>
      </c>
      <c r="KJ3" s="3" t="s">
        <v>508</v>
      </c>
      <c r="KK3" s="3" t="s">
        <v>509</v>
      </c>
      <c r="KL3" s="3" t="s">
        <v>510</v>
      </c>
      <c r="KM3" s="3" t="s">
        <v>511</v>
      </c>
      <c r="KN3" s="3" t="s">
        <v>512</v>
      </c>
      <c r="KO3" s="3" t="s">
        <v>513</v>
      </c>
      <c r="KP3" s="3" t="s">
        <v>514</v>
      </c>
      <c r="KQ3" s="3" t="s">
        <v>515</v>
      </c>
      <c r="KR3" s="3" t="s">
        <v>516</v>
      </c>
      <c r="KS3" s="3" t="s">
        <v>517</v>
      </c>
      <c r="KT3" s="3" t="s">
        <v>518</v>
      </c>
      <c r="KU3" s="3" t="s">
        <v>519</v>
      </c>
      <c r="KV3" s="3" t="s">
        <v>520</v>
      </c>
      <c r="KW3" s="3" t="s">
        <v>521</v>
      </c>
      <c r="KX3" s="3" t="s">
        <v>522</v>
      </c>
      <c r="KY3" s="3" t="s">
        <v>523</v>
      </c>
      <c r="KZ3" s="3" t="s">
        <v>524</v>
      </c>
      <c r="LA3" s="3" t="s">
        <v>525</v>
      </c>
      <c r="LB3" s="3" t="s">
        <v>526</v>
      </c>
      <c r="LC3" s="3" t="s">
        <v>527</v>
      </c>
      <c r="LD3" s="3" t="s">
        <v>528</v>
      </c>
      <c r="LE3" s="3" t="s">
        <v>529</v>
      </c>
      <c r="LF3" s="3" t="s">
        <v>530</v>
      </c>
      <c r="LG3" s="3" t="s">
        <v>531</v>
      </c>
      <c r="LH3" s="3" t="s">
        <v>532</v>
      </c>
      <c r="LI3" s="3" t="s">
        <v>533</v>
      </c>
      <c r="LJ3" s="3" t="s">
        <v>534</v>
      </c>
      <c r="LK3" s="3" t="s">
        <v>535</v>
      </c>
      <c r="LL3" s="3" t="s">
        <v>536</v>
      </c>
      <c r="LM3" s="3" t="s">
        <v>537</v>
      </c>
      <c r="LN3" s="3" t="s">
        <v>538</v>
      </c>
      <c r="LO3" s="3" t="s">
        <v>539</v>
      </c>
      <c r="LP3" s="3" t="s">
        <v>540</v>
      </c>
      <c r="LQ3" s="3" t="s">
        <v>541</v>
      </c>
      <c r="LR3" s="3" t="s">
        <v>542</v>
      </c>
      <c r="LS3" s="3" t="s">
        <v>543</v>
      </c>
      <c r="LT3" s="3" t="s">
        <v>544</v>
      </c>
      <c r="LU3" s="3" t="s">
        <v>545</v>
      </c>
      <c r="LV3" s="3" t="s">
        <v>546</v>
      </c>
      <c r="LW3" s="3" t="s">
        <v>547</v>
      </c>
      <c r="LX3" s="3" t="s">
        <v>548</v>
      </c>
      <c r="LY3" s="3" t="s">
        <v>549</v>
      </c>
      <c r="LZ3" s="3" t="s">
        <v>550</v>
      </c>
      <c r="MA3" s="3" t="s">
        <v>551</v>
      </c>
      <c r="MB3" s="3" t="s">
        <v>552</v>
      </c>
      <c r="MC3" s="3" t="s">
        <v>553</v>
      </c>
      <c r="MD3" s="3" t="s">
        <v>554</v>
      </c>
      <c r="ME3" s="3" t="s">
        <v>555</v>
      </c>
      <c r="MF3" s="3" t="s">
        <v>556</v>
      </c>
      <c r="MG3" s="3" t="s">
        <v>557</v>
      </c>
      <c r="MH3" s="3" t="s">
        <v>558</v>
      </c>
      <c r="MI3" s="3" t="s">
        <v>559</v>
      </c>
      <c r="MJ3" s="3" t="s">
        <v>560</v>
      </c>
      <c r="MK3" s="3" t="s">
        <v>561</v>
      </c>
      <c r="ML3" s="3" t="s">
        <v>562</v>
      </c>
      <c r="MM3" s="3" t="s">
        <v>563</v>
      </c>
      <c r="MN3" s="3" t="s">
        <v>564</v>
      </c>
      <c r="MO3" s="3" t="s">
        <v>565</v>
      </c>
      <c r="MP3" s="3" t="s">
        <v>566</v>
      </c>
      <c r="MQ3" s="3" t="s">
        <v>567</v>
      </c>
      <c r="MR3" s="3" t="s">
        <v>568</v>
      </c>
      <c r="MS3" s="3" t="s">
        <v>569</v>
      </c>
      <c r="MT3" s="3" t="s">
        <v>570</v>
      </c>
      <c r="MU3" s="3" t="s">
        <v>571</v>
      </c>
      <c r="MV3" s="3" t="s">
        <v>572</v>
      </c>
      <c r="MW3" s="3" t="s">
        <v>573</v>
      </c>
      <c r="MX3" s="3" t="s">
        <v>574</v>
      </c>
      <c r="MY3" s="3" t="s">
        <v>575</v>
      </c>
      <c r="MZ3" s="3" t="s">
        <v>576</v>
      </c>
      <c r="NA3" s="3" t="s">
        <v>577</v>
      </c>
      <c r="NB3" s="3" t="s">
        <v>578</v>
      </c>
      <c r="NC3" s="3" t="s">
        <v>579</v>
      </c>
      <c r="ND3" s="3" t="s">
        <v>580</v>
      </c>
    </row>
    <row r="4" spans="2:368" ht="14.5" x14ac:dyDescent="0.35">
      <c r="B4" s="86">
        <f>Inv_SY_B20[[#This Row],[Date]]</f>
        <v>45745</v>
      </c>
      <c r="C4" s="57">
        <f>IFERROR(Inv_SY_B!C4/Inv_SY_B!$NE4-1,"")</f>
        <v>-0.11955290337882685</v>
      </c>
      <c r="D4" s="57">
        <f>IFERROR(Inv_SY_B!D4/Inv_SY_B!$NE4-1,"")</f>
        <v>-0.1491477637694546</v>
      </c>
      <c r="E4" s="57">
        <f>IFERROR(Inv_SY_B!E4/Inv_SY_B!$NE4-1,"")</f>
        <v>-9.328746478214478E-2</v>
      </c>
      <c r="F4" s="57">
        <f>IFERROR(Inv_SY_B!F4/Inv_SY_B!$NE4-1,"")</f>
        <v>-9.1530269946451304E-2</v>
      </c>
      <c r="G4" s="57">
        <f>IFERROR(Inv_SY_B!G4/Inv_SY_B!$NE4-1,"")</f>
        <v>-9.5044659617838367E-2</v>
      </c>
      <c r="H4" s="57">
        <f>IFERROR(Inv_SY_B!H4/Inv_SY_B!$NE4-1,"")</f>
        <v>-0.14669978343247336</v>
      </c>
      <c r="I4" s="57">
        <f>IFERROR(Inv_SY_B!I4/Inv_SY_B!$NE4-1,"")</f>
        <v>-6.6522174201435913E-2</v>
      </c>
      <c r="J4" s="57">
        <f>IFERROR(Inv_SY_B!J4/Inv_SY_B!$NE4-1,"")</f>
        <v>-0.11173801055692678</v>
      </c>
      <c r="K4" s="57">
        <f>IFERROR(Inv_SY_B!K4/Inv_SY_B!$NE4-1,"")</f>
        <v>-7.8790607387673295E-2</v>
      </c>
      <c r="L4" s="57">
        <f>IFERROR(Inv_SY_B!L4/Inv_SY_B!$NE4-1,"")</f>
        <v>-7.483691900736289E-2</v>
      </c>
      <c r="M4" s="57">
        <f>IFERROR(Inv_SY_B!M4/Inv_SY_B!$NE4-1,"")</f>
        <v>-7.8351308678749843E-2</v>
      </c>
      <c r="N4" s="57">
        <f>IFERROR(Inv_SY_B!N4/Inv_SY_B!$NE4-1,"")</f>
        <v>-8.010850351444343E-2</v>
      </c>
      <c r="O4" s="57">
        <f>IFERROR(Inv_SY_B!O4/Inv_SY_B!$NE4-1,"")</f>
        <v>-7.5715516425209684E-2</v>
      </c>
      <c r="P4" s="57">
        <f>IFERROR(Inv_SY_B!P4/Inv_SY_B!$NE4-1,"")</f>
        <v>-7.483691900736289E-2</v>
      </c>
      <c r="Q4" s="57">
        <f>IFERROR(Inv_SY_B!Q4/Inv_SY_B!$NE4-1,"")</f>
        <v>-6.2536555157508222E-2</v>
      </c>
      <c r="R4" s="57">
        <f>IFERROR(Inv_SY_B!R4/Inv_SY_B!$NE4-1,"")</f>
        <v>-6.8686737082435667E-2</v>
      </c>
      <c r="S4" s="57">
        <f>IFERROR(Inv_SY_B!S4/Inv_SY_B!$NE4-1,"")</f>
        <v>-8.5333846052163653E-2</v>
      </c>
      <c r="T4" s="57">
        <f>IFERROR(Inv_SY_B!T4/Inv_SY_B!$NE4-1,"")</f>
        <v>-7.0536415856849777E-2</v>
      </c>
      <c r="U4" s="57">
        <f>IFERROR(Inv_SY_B!U4/Inv_SY_B!$NE4-1,"")</f>
        <v>-7.5276217716286231E-2</v>
      </c>
      <c r="V4" s="57">
        <f>IFERROR(Inv_SY_B!V4/Inv_SY_B!$NE4-1,"")</f>
        <v>-6.5611646119971945E-2</v>
      </c>
      <c r="W4" s="57">
        <f>IFERROR(Inv_SY_B!W4/Inv_SY_B!$NE4-1,"")</f>
        <v>-3.7496528748875657E-2</v>
      </c>
      <c r="X4" s="57">
        <f>IFERROR(Inv_SY_B!X4/Inv_SY_B!$NE4-1,"")</f>
        <v>-4.4086009382726332E-2</v>
      </c>
      <c r="Y4" s="57">
        <f>IFERROR(Inv_SY_B!Y4/Inv_SY_B!$NE4-1,"")</f>
        <v>-4.0132321002415927E-2</v>
      </c>
      <c r="Z4" s="57">
        <f>IFERROR(Inv_SY_B!Z4/Inv_SY_B!$NE4-1,"")</f>
        <v>-4.6282502927343372E-2</v>
      </c>
      <c r="AA4" s="57">
        <f>IFERROR(Inv_SY_B!AA4/Inv_SY_B!$NE4-1,"")</f>
        <v>-3.5739333913182181E-2</v>
      </c>
      <c r="AB4" s="57">
        <f>IFERROR(Inv_SY_B!AB4/Inv_SY_B!$NE4-1,"")</f>
        <v>-3.6617931331028863E-2</v>
      </c>
      <c r="AC4" s="57">
        <f>IFERROR(Inv_SY_B!AC4/Inv_SY_B!$NE4-1,"")</f>
        <v>-3.1785645532871776E-2</v>
      </c>
      <c r="AD4" s="57">
        <f>IFERROR(Inv_SY_B!AD4/Inv_SY_B!$NE4-1,"")</f>
        <v>-3.7935827457798998E-2</v>
      </c>
      <c r="AE4" s="57">
        <f>IFERROR(Inv_SY_B!AE4/Inv_SY_B!$NE4-1,"")</f>
        <v>-3.0907048115024982E-2</v>
      </c>
      <c r="AF4" s="57">
        <f>IFERROR(Inv_SY_B!AF4/Inv_SY_B!$NE4-1,"")</f>
        <v>-2.7392658443637918E-2</v>
      </c>
      <c r="AG4" s="57">
        <f>IFERROR(Inv_SY_B!AG4/Inv_SY_B!$NE4-1,"")</f>
        <v>-3.8814424875645681E-2</v>
      </c>
      <c r="AH4" s="57">
        <f>IFERROR(Inv_SY_B!AH4/Inv_SY_B!$NE4-1,"")</f>
        <v>-3.7935827457798998E-2</v>
      </c>
      <c r="AI4" s="57">
        <f>IFERROR(Inv_SY_B!AI4/Inv_SY_B!$NE4-1,"")</f>
        <v>-9.3726763491068121E-2</v>
      </c>
      <c r="AJ4" s="57">
        <f>IFERROR(Inv_SY_B!AJ4/Inv_SY_B!$NE4-1,"")</f>
        <v>-0.11169176858756658</v>
      </c>
      <c r="AK4" s="57">
        <f>IFERROR(Inv_SY_B!AK4/Inv_SY_B!$NE4-1,"")</f>
        <v>-0.10198095502189186</v>
      </c>
      <c r="AL4" s="57">
        <f>IFERROR(Inv_SY_B!AL4/Inv_SY_B!$NE4-1,"")</f>
        <v>-8.5796265745767375E-2</v>
      </c>
      <c r="AM4" s="57">
        <f>IFERROR(Inv_SY_B!AM4/Inv_SY_B!$NE4-1,"")</f>
        <v>-7.1461255244056998E-2</v>
      </c>
      <c r="AN4" s="57">
        <f>IFERROR(Inv_SY_B!AN4/Inv_SY_B!$NE4-1,"")</f>
        <v>-7.5160612792885328E-2</v>
      </c>
      <c r="AO4" s="57">
        <f>IFERROR(Inv_SY_B!AO4/Inv_SY_B!$NE4-1,"")</f>
        <v>-8.7576581566140899E-2</v>
      </c>
      <c r="AP4" s="57">
        <f>IFERROR(Inv_SY_B!AP4/Inv_SY_B!$NE4-1,"")</f>
        <v>-7.9784809728920991E-2</v>
      </c>
      <c r="AQ4" s="57">
        <f>IFERROR(Inv_SY_B!AQ4/Inv_SY_B!$NE4-1,"")</f>
        <v>-0.10822362088553972</v>
      </c>
      <c r="AR4" s="57">
        <f>IFERROR(Inv_SY_B!AR4/Inv_SY_B!$NE4-1,"")</f>
        <v>-6.7320587031860613E-2</v>
      </c>
      <c r="AS4" s="57">
        <f>IFERROR(Inv_SY_B!AS4/Inv_SY_B!$NE4-1,"")</f>
        <v>-4.9360031053240494E-2</v>
      </c>
      <c r="AT4" s="57">
        <f>IFERROR(Inv_SY_B!AT4/Inv_SY_B!$NE4-1,"")</f>
        <v>-5.2193768010575514E-2</v>
      </c>
      <c r="AU4" s="57">
        <f>IFERROR(Inv_SY_B!AU4/Inv_SY_B!$NE4-1,"")</f>
        <v>-4.6683266661799783E-2</v>
      </c>
      <c r="AV4" s="57">
        <f>IFERROR(Inv_SY_B!AV4/Inv_SY_B!$NE4-1,"")</f>
        <v>-2.4451709344535777E-2</v>
      </c>
      <c r="AW4" s="57">
        <f>IFERROR(Inv_SY_B!AW4/Inv_SY_B!$NE4-1,"")</f>
        <v>-2.2530929032282043E-2</v>
      </c>
      <c r="AX4" s="57">
        <f>IFERROR(Inv_SY_B!AX4/Inv_SY_B!$NE4-1,"")</f>
        <v>-2.6917932419478818E-2</v>
      </c>
      <c r="AY4" s="57">
        <f>IFERROR(Inv_SY_B!AY4/Inv_SY_B!$NE4-1,"")</f>
        <v>-5.1855903906813716E-2</v>
      </c>
      <c r="AZ4" s="57">
        <f>IFERROR(Inv_SY_B!AZ4/Inv_SY_B!$NE4-1,"")</f>
        <v>-3.4082383793342164E-2</v>
      </c>
      <c r="BA4" s="57">
        <f>IFERROR(Inv_SY_B!BA4/Inv_SY_B!$NE4-1,"")</f>
        <v>-3.2834294063850189E-2</v>
      </c>
      <c r="BB4" s="57">
        <f>IFERROR(Inv_SY_B!BB4/Inv_SY_B!$NE4-1,"")</f>
        <v>-5.8913216857802264E-2</v>
      </c>
      <c r="BC4" s="57">
        <f>IFERROR(Inv_SY_B!BC4/Inv_SY_B!$NE4-1,"")</f>
        <v>-6.994187625078796E-2</v>
      </c>
      <c r="BD4" s="57">
        <f>IFERROR(Inv_SY_B!BD4/Inv_SY_B!$NE4-1,"")</f>
        <v>-6.3557037872647104E-2</v>
      </c>
      <c r="BE4" s="57">
        <f>IFERROR(Inv_SY_B!BE4/Inv_SY_B!$NE4-1,"")</f>
        <v>-7.9329415748894405E-2</v>
      </c>
      <c r="BF4" s="57">
        <f>IFERROR(Inv_SY_B!BF4/Inv_SY_B!$NE4-1,"")</f>
        <v>-5.3291300173490375E-2</v>
      </c>
      <c r="BG4" s="57">
        <f>IFERROR(Inv_SY_B!BG4/Inv_SY_B!$NE4-1,"")</f>
        <v>-5.8093969826944591E-2</v>
      </c>
      <c r="BH4" s="57">
        <f>IFERROR(Inv_SY_B!BH4/Inv_SY_B!$NE4-1,"")</f>
        <v>-0.10009690283406791</v>
      </c>
      <c r="BI4" s="57">
        <f>IFERROR(Inv_SY_B!BI4/Inv_SY_B!$NE4-1,"")</f>
        <v>-0.10286221172232157</v>
      </c>
      <c r="BJ4" s="57">
        <f>IFERROR(Inv_SY_B!BJ4/Inv_SY_B!$NE4-1,"")</f>
        <v>-0.10720327478831859</v>
      </c>
      <c r="BK4" s="57">
        <f>IFERROR(Inv_SY_B!BK4/Inv_SY_B!$NE4-1,"")</f>
        <v>-7.8351308678749843E-2</v>
      </c>
      <c r="BL4" s="57">
        <f>IFERROR(Inv_SY_B!BL4/Inv_SY_B!$NE4-1,"")</f>
        <v>-7.2478136767729628E-2</v>
      </c>
      <c r="BM4" s="57">
        <f>IFERROR(Inv_SY_B!BM4/Inv_SY_B!$NE4-1,"")</f>
        <v>-7.4071688998270657E-2</v>
      </c>
      <c r="BN4" s="57">
        <f>IFERROR(Inv_SY_B!BN4/Inv_SY_B!$NE4-1,"")</f>
        <v>2.2883850939108497E-2</v>
      </c>
      <c r="BO4" s="57">
        <f>IFERROR(Inv_SY_B!BO4/Inv_SY_B!$NE4-1,"")</f>
        <v>2.5885270689516737E-2</v>
      </c>
      <c r="BP4" s="57">
        <f>IFERROR(Inv_SY_B!BP4/Inv_SY_B!$NE4-1,"")</f>
        <v>3.3892712352112664E-3</v>
      </c>
      <c r="BQ4" s="57">
        <f>IFERROR(Inv_SY_B!BQ4/Inv_SY_B!$NE4-1,"")</f>
        <v>9.0773200872309445E-3</v>
      </c>
      <c r="BR4" s="57">
        <f>IFERROR(Inv_SY_B!BR4/Inv_SY_B!$NE4-1,"")</f>
        <v>2.5885270689516737E-2</v>
      </c>
      <c r="BS4" s="57">
        <f>IFERROR(Inv_SY_B!BS4/Inv_SY_B!$NE4-1,"")</f>
        <v>6.838936233971582E-3</v>
      </c>
      <c r="BT4" s="57">
        <f>IFERROR(Inv_SY_B!BT4/Inv_SY_B!$NE4-1,"")</f>
        <v>-1.2132712815653535E-2</v>
      </c>
      <c r="BU4" s="57">
        <f>IFERROR(Inv_SY_B!BU4/Inv_SY_B!$NE4-1,"")</f>
        <v>8.2769414871219915E-3</v>
      </c>
      <c r="BV4" s="57">
        <f>IFERROR(Inv_SY_B!BV4/Inv_SY_B!$NE4-1,"")</f>
        <v>2.8686595789897851E-2</v>
      </c>
      <c r="BW4" s="57">
        <f>IFERROR(Inv_SY_B!BW4/Inv_SY_B!$NE4-1,"")</f>
        <v>-1.3733470015871441E-2</v>
      </c>
      <c r="BX4" s="57">
        <f>IFERROR(Inv_SY_B!BX4/Inv_SY_B!$NE4-1,"")</f>
        <v>-4.2012615002555709E-3</v>
      </c>
      <c r="BY4" s="57">
        <f>IFERROR(Inv_SY_B!BY4/Inv_SY_B!$NE4-1,"")</f>
        <v>-1.773536301641554E-2</v>
      </c>
      <c r="BZ4" s="57">
        <f>IFERROR(Inv_SY_B!BZ4/Inv_SY_B!$NE4-1,"")</f>
        <v>-8.649246862907134E-3</v>
      </c>
      <c r="CA4" s="57">
        <f>IFERROR(Inv_SY_B!CA4/Inv_SY_B!$NE4-1,"")</f>
        <v>-3.2287701200212626E-2</v>
      </c>
      <c r="CB4" s="57">
        <f>IFERROR(Inv_SY_B!CB4/Inv_SY_B!$NE4-1,"")</f>
        <v>1.347940238782952E-2</v>
      </c>
      <c r="CC4" s="57">
        <f>IFERROR(Inv_SY_B!CC4/Inv_SY_B!$NE4-1,"")</f>
        <v>1.9882431188700256E-2</v>
      </c>
      <c r="CD4" s="57">
        <f>IFERROR(Inv_SY_B!CD4/Inv_SY_B!$NE4-1,"")</f>
        <v>2.1283093738890813E-2</v>
      </c>
      <c r="CE4" s="57">
        <f>IFERROR(Inv_SY_B!CE4/Inv_SY_B!$NE4-1,"")</f>
        <v>8.0768468370948643E-3</v>
      </c>
      <c r="CF4" s="57">
        <f>IFERROR(Inv_SY_B!CF4/Inv_SY_B!$NE4-1,"")</f>
        <v>2.8970063210769892E-2</v>
      </c>
      <c r="CG4" s="57">
        <f>IFERROR(Inv_SY_B!CG4/Inv_SY_B!$NE4-1,"")</f>
        <v>1.4880064938020077E-2</v>
      </c>
      <c r="CH4" s="57">
        <f>IFERROR(Inv_SY_B!CH4/Inv_SY_B!$NE4-1,"")</f>
        <v>3.151520652437334E-2</v>
      </c>
      <c r="CI4" s="57">
        <f>IFERROR(Inv_SY_B!CI4/Inv_SY_B!$NE4-1,"")</f>
        <v>3.0287352990115313E-2</v>
      </c>
      <c r="CJ4" s="57">
        <f>IFERROR(Inv_SY_B!CJ4/Inv_SY_B!$NE4-1,"")</f>
        <v>1.9591384425024394E-2</v>
      </c>
      <c r="CK4" s="57">
        <f>IFERROR(Inv_SY_B!CK4/Inv_SY_B!$NE4-1,"")</f>
        <v>1.9173004702240259E-2</v>
      </c>
      <c r="CL4" s="57">
        <f>IFERROR(Inv_SY_B!CL4/Inv_SY_B!$NE4-1,"")</f>
        <v>1.5456387320369025E-2</v>
      </c>
      <c r="CM4" s="57">
        <f>IFERROR(Inv_SY_B!CM4/Inv_SY_B!$NE4-1,"")</f>
        <v>1.9482241888645779E-2</v>
      </c>
      <c r="CN4" s="57">
        <f>IFERROR(Inv_SY_B!CN4/Inv_SY_B!$NE4-1,"")</f>
        <v>1.2736287361696519E-3</v>
      </c>
      <c r="CO4" s="57">
        <f>IFERROR(Inv_SY_B!CO4/Inv_SY_B!$NE4-1,"")</f>
        <v>5.0754270866866236E-3</v>
      </c>
      <c r="CP4" s="57">
        <f>IFERROR(Inv_SY_B!CP4/Inv_SY_B!$NE4-1,"")</f>
        <v>-6.395722717270147E-2</v>
      </c>
      <c r="CQ4" s="57">
        <f>IFERROR(Inv_SY_B!CQ4/Inv_SY_B!$NE4-1,"")</f>
        <v>-2.1537161366932511E-2</v>
      </c>
      <c r="CR4" s="57">
        <f>IFERROR(Inv_SY_B!CR4/Inv_SY_B!$NE4-1,"")</f>
        <v>-1.5534321866116141E-2</v>
      </c>
      <c r="CS4" s="57">
        <f>IFERROR(Inv_SY_B!CS4/Inv_SY_B!$NE4-1,"")</f>
        <v>1.6738180362241284E-3</v>
      </c>
      <c r="CT4" s="57">
        <f>IFERROR(Inv_SY_B!CT4/Inv_SY_B!$NE4-1,"")</f>
        <v>1.2879118437747916E-2</v>
      </c>
      <c r="CU4" s="57">
        <f>IFERROR(Inv_SY_B!CU4/Inv_SY_B!$NE4-1,"")</f>
        <v>4.3790977045921053E-3</v>
      </c>
      <c r="CV4" s="57">
        <f>IFERROR(Inv_SY_B!CV4/Inv_SY_B!$NE4-1,"")</f>
        <v>1.2078739837639185E-2</v>
      </c>
      <c r="CW4" s="57">
        <f>IFERROR(Inv_SY_B!CW4/Inv_SY_B!$NE4-1,"")</f>
        <v>4.4751431366050198E-3</v>
      </c>
      <c r="CX4" s="57">
        <f>IFERROR(Inv_SY_B!CX4/Inv_SY_B!$NE4-1,"")</f>
        <v>-7.1849178331623298E-3</v>
      </c>
      <c r="CY4" s="57">
        <f>IFERROR(Inv_SY_B!CY4/Inv_SY_B!$NE4-1,"")</f>
        <v>-5.0930192192414347E-3</v>
      </c>
      <c r="CZ4" s="57">
        <f>IFERROR(Inv_SY_B!CZ4/Inv_SY_B!$NE4-1,"")</f>
        <v>2.2741019863055101E-3</v>
      </c>
      <c r="DA4" s="57">
        <f>IFERROR(Inv_SY_B!DA4/Inv_SY_B!$NE4-1,"")</f>
        <v>-1.8364990019699157E-2</v>
      </c>
      <c r="DB4" s="57">
        <f>IFERROR(Inv_SY_B!DB4/Inv_SY_B!$NE4-1,"")</f>
        <v>1.7881484688428095E-2</v>
      </c>
      <c r="DC4" s="57">
        <f>IFERROR(Inv_SY_B!DC4/Inv_SY_B!$NE4-1,"")</f>
        <v>8.2769414871219915E-3</v>
      </c>
      <c r="DD4" s="57">
        <f>IFERROR(Inv_SY_B!DD4/Inv_SY_B!$NE4-1,"")</f>
        <v>-2.1537161366932511E-2</v>
      </c>
      <c r="DE4" s="57">
        <f>IFERROR(Inv_SY_B!DE4/Inv_SY_B!$NE4-1,"")</f>
        <v>2.2683756289081369E-2</v>
      </c>
      <c r="DF4" s="57">
        <f>IFERROR(Inv_SY_B!DF4/Inv_SY_B!$NE4-1,"")</f>
        <v>-1.2703381402090486E-4</v>
      </c>
      <c r="DG4" s="57">
        <f>IFERROR(Inv_SY_B!DG4/Inv_SY_B!$NE4-1,"")</f>
        <v>-3.1284535644290346E-3</v>
      </c>
      <c r="DH4" s="57">
        <f>IFERROR(Inv_SY_B!DH4/Inv_SY_B!$NE4-1,"")</f>
        <v>2.6485554639598341E-2</v>
      </c>
      <c r="DI4" s="57">
        <f>IFERROR(Inv_SY_B!DI4/Inv_SY_B!$NE4-1,"")</f>
        <v>2.8486501139870501E-2</v>
      </c>
      <c r="DJ4" s="57">
        <f>IFERROR(Inv_SY_B!DJ4/Inv_SY_B!$NE4-1,"")</f>
        <v>3.5890003190877318E-2</v>
      </c>
      <c r="DK4" s="57">
        <f>IFERROR(Inv_SY_B!DK4/Inv_SY_B!$NE4-1,"")</f>
        <v>1.4232139404598554E-2</v>
      </c>
      <c r="DL4" s="57">
        <f>IFERROR(Inv_SY_B!DL4/Inv_SY_B!$NE4-1,"")</f>
        <v>2.1055713454769087E-2</v>
      </c>
      <c r="DM4" s="57">
        <f>IFERROR(Inv_SY_B!DM4/Inv_SY_B!$NE4-1,"")</f>
        <v>1.2078739837639185E-2</v>
      </c>
      <c r="DN4" s="57">
        <f>IFERROR(Inv_SY_B!DN4/Inv_SY_B!$NE4-1,"")</f>
        <v>4.7695587542482931E-2</v>
      </c>
      <c r="DO4" s="57">
        <f>IFERROR(Inv_SY_B!DO4/Inv_SY_B!$NE4-1,"")</f>
        <v>2.2883850939108497E-2</v>
      </c>
      <c r="DP4" s="57">
        <f>IFERROR(Inv_SY_B!DP4/Inv_SY_B!$NE4-1,"")</f>
        <v>2.9887163690061058E-2</v>
      </c>
      <c r="DQ4" s="57">
        <f>IFERROR(Inv_SY_B!DQ4/Inv_SY_B!$NE4-1,"")</f>
        <v>3.4089151340632284E-2</v>
      </c>
      <c r="DR4" s="57">
        <f>IFERROR(Inv_SY_B!DR4/Inv_SY_B!$NE4-1,"")</f>
        <v>3.1087731590224266E-2</v>
      </c>
      <c r="DS4" s="57">
        <f>IFERROR(Inv_SY_B!DS4/Inv_SY_B!$NE4-1,"")</f>
        <v>2.9887163690061058E-2</v>
      </c>
      <c r="DT4" s="57">
        <f>IFERROR(Inv_SY_B!DT4/Inv_SY_B!$NE4-1,"")</f>
        <v>3.0687542290169789E-2</v>
      </c>
      <c r="DU4" s="57">
        <f>IFERROR(Inv_SY_B!DU4/Inv_SY_B!$NE4-1,"")</f>
        <v>2.7958978880707974E-2</v>
      </c>
      <c r="DV4" s="57">
        <f>IFERROR(Inv_SY_B!DV4/Inv_SY_B!$NE4-1,"")</f>
        <v>3.1724396385765408E-2</v>
      </c>
      <c r="DW4" s="57">
        <f>IFERROR(Inv_SY_B!DW4/Inv_SY_B!$NE4-1,"")</f>
        <v>4.0091990841448766E-2</v>
      </c>
      <c r="DX4" s="57">
        <f>IFERROR(Inv_SY_B!DX4/Inv_SY_B!$NE4-1,"")</f>
        <v>3.4289245990659634E-2</v>
      </c>
      <c r="DY4" s="57">
        <f>IFERROR(Inv_SY_B!DY4/Inv_SY_B!$NE4-1,"")</f>
        <v>3.4889529940741459E-2</v>
      </c>
      <c r="DZ4" s="57">
        <f>IFERROR(Inv_SY_B!DZ4/Inv_SY_B!$NE4-1,"")</f>
        <v>2.9887163690061058E-2</v>
      </c>
      <c r="EA4" s="57">
        <f>IFERROR(Inv_SY_B!EA4/Inv_SY_B!$NE4-1,"")</f>
        <v>2.1683283038945289E-2</v>
      </c>
      <c r="EB4" s="57">
        <f>IFERROR(Inv_SY_B!EB4/Inv_SY_B!$NE4-1,"")</f>
        <v>1.1478455887557359E-2</v>
      </c>
      <c r="EC4" s="57">
        <f>IFERROR(Inv_SY_B!EC4/Inv_SY_B!$NE4-1,"")</f>
        <v>1.2679023787720789E-2</v>
      </c>
      <c r="ED4" s="57">
        <f>IFERROR(Inv_SY_B!ED4/Inv_SY_B!$NE4-1,"")</f>
        <v>3.6690381790986271E-2</v>
      </c>
      <c r="EE4" s="57">
        <f>IFERROR(Inv_SY_B!EE4/Inv_SY_B!$NE4-1,"")</f>
        <v>1.668091678826511E-2</v>
      </c>
      <c r="EF4" s="57">
        <f>IFERROR(Inv_SY_B!EF4/Inv_SY_B!$NE4-1,"")</f>
        <v>3.0887636940197138E-2</v>
      </c>
      <c r="EG4" s="57">
        <f>IFERROR(Inv_SY_B!EG4/Inv_SY_B!$NE4-1,"")</f>
        <v>5.2755217367137508E-3</v>
      </c>
      <c r="EH4" s="57">
        <f>IFERROR(Inv_SY_B!EH4/Inv_SY_B!$NE4-1,"")</f>
        <v>3.368896204057803E-2</v>
      </c>
      <c r="EI4" s="57">
        <f>IFERROR(Inv_SY_B!EI4/Inv_SY_B!$NE4-1,"")</f>
        <v>3.9673611118664631E-2</v>
      </c>
      <c r="EJ4" s="57">
        <f>IFERROR(Inv_SY_B!EJ4/Inv_SY_B!$NE4-1,"")</f>
        <v>5.3698427043299191E-2</v>
      </c>
      <c r="EK4" s="57">
        <f>IFERROR(Inv_SY_B!EK4/Inv_SY_B!$NE4-1,"")</f>
        <v>3.6962510515023306E-2</v>
      </c>
      <c r="EL4" s="57">
        <f>IFERROR(Inv_SY_B!EL4/Inv_SY_B!$NE4-1,"")</f>
        <v>1.2478929137693662E-2</v>
      </c>
      <c r="EM4" s="57">
        <f>IFERROR(Inv_SY_B!EM4/Inv_SY_B!$NE4-1,"")</f>
        <v>1.1278361237530232E-2</v>
      </c>
      <c r="EN4" s="57">
        <f>IFERROR(Inv_SY_B!EN4/Inv_SY_B!$NE4-1,"")</f>
        <v>3.9891896191421639E-2</v>
      </c>
      <c r="EO4" s="57">
        <f>IFERROR(Inv_SY_B!EO4/Inv_SY_B!$NE4-1,"")</f>
        <v>4.169274804166645E-2</v>
      </c>
      <c r="EP4" s="57">
        <f>IFERROR(Inv_SY_B!EP4/Inv_SY_B!$NE4-1,"")</f>
        <v>2.8886690439924978E-2</v>
      </c>
      <c r="EQ4" s="57">
        <f>IFERROR(Inv_SY_B!EQ4/Inv_SY_B!$NE4-1,"")</f>
        <v>3.9891896191421639E-2</v>
      </c>
      <c r="ER4" s="57">
        <f>IFERROR(Inv_SY_B!ER4/Inv_SY_B!$NE4-1,"")</f>
        <v>5.0096723342809346E-2</v>
      </c>
      <c r="ES4" s="57">
        <f>IFERROR(Inv_SY_B!ES4/Inv_SY_B!$NE4-1,"")</f>
        <v>2.0682809788809209E-2</v>
      </c>
      <c r="ET4" s="57">
        <f>IFERROR(Inv_SY_B!ET4/Inv_SY_B!$NE4-1,"")</f>
        <v>3.235196596994161E-2</v>
      </c>
      <c r="EU4" s="57">
        <f>IFERROR(Inv_SY_B!EU4/Inv_SY_B!$NE4-1,"")</f>
        <v>1.4012988121235415E-2</v>
      </c>
      <c r="EV4" s="57">
        <f>IFERROR(Inv_SY_B!EV4/Inv_SY_B!$NE4-1,"")</f>
        <v>6.6216130187151112E-3</v>
      </c>
      <c r="EW4" s="57">
        <f>IFERROR(Inv_SY_B!EW4/Inv_SY_B!$NE4-1,"")</f>
        <v>1.6850997240788201E-2</v>
      </c>
      <c r="EX4" s="57">
        <f>IFERROR(Inv_SY_B!EX4/Inv_SY_B!$NE4-1,"")</f>
        <v>1.548034888810168E-2</v>
      </c>
      <c r="EY4" s="57">
        <f>IFERROR(Inv_SY_B!EY4/Inv_SY_B!$NE4-1,"")</f>
        <v>4.6228226775616443E-2</v>
      </c>
      <c r="EZ4" s="57">
        <f>IFERROR(Inv_SY_B!EZ4/Inv_SY_B!$NE4-1,"")</f>
        <v>2.468470278935353E-2</v>
      </c>
      <c r="FA4" s="57">
        <f>IFERROR(Inv_SY_B!FA4/Inv_SY_B!$NE4-1,"")</f>
        <v>4.6294924992292374E-2</v>
      </c>
      <c r="FB4" s="57">
        <f>IFERROR(Inv_SY_B!FB4/Inv_SY_B!$NE4-1,"")</f>
        <v>2.0882904438836336E-2</v>
      </c>
      <c r="FC4" s="57">
        <f>IFERROR(Inv_SY_B!FC4/Inv_SY_B!$NE4-1,"")</f>
        <v>3.6290192490931572E-2</v>
      </c>
      <c r="FD4" s="57">
        <f>IFERROR(Inv_SY_B!FD4/Inv_SY_B!$NE4-1,"")</f>
        <v>3.1888110190333219E-2</v>
      </c>
      <c r="FE4" s="57">
        <f>IFERROR(Inv_SY_B!FE4/Inv_SY_B!$NE4-1,"")</f>
        <v>3.7490760391095002E-2</v>
      </c>
      <c r="FF4" s="57">
        <f>IFERROR(Inv_SY_B!FF4/Inv_SY_B!$NE4-1,"")</f>
        <v>1.6881011438292015E-2</v>
      </c>
      <c r="FG4" s="57">
        <f>IFERROR(Inv_SY_B!FG4/Inv_SY_B!$NE4-1,"")</f>
        <v>1.9682336538673129E-2</v>
      </c>
      <c r="FH4" s="57">
        <f>IFERROR(Inv_SY_B!FH4/Inv_SY_B!$NE4-1,"")</f>
        <v>1.8881957938564398E-2</v>
      </c>
      <c r="FI4" s="57">
        <f>IFERROR(Inv_SY_B!FI4/Inv_SY_B!$NE4-1,"")</f>
        <v>1.3079213087775043E-2</v>
      </c>
      <c r="FJ4" s="57">
        <f>IFERROR(Inv_SY_B!FJ4/Inv_SY_B!$NE4-1,"")</f>
        <v>5.4857308558040163E-2</v>
      </c>
      <c r="FK4" s="57">
        <f>IFERROR(Inv_SY_B!FK4/Inv_SY_B!$NE4-1,"")</f>
        <v>7.5908933196319861E-2</v>
      </c>
      <c r="FL4" s="57">
        <f>IFERROR(Inv_SY_B!FL4/Inv_SY_B!$NE4-1,"")</f>
        <v>1.666272636553523E-2</v>
      </c>
      <c r="FM4" s="57">
        <f>IFERROR(Inv_SY_B!FM4/Inv_SY_B!$NE4-1,"")</f>
        <v>-1.1408560748888408E-2</v>
      </c>
      <c r="FN4" s="57">
        <f>IFERROR(Inv_SY_B!FN4/Inv_SY_B!$NE4-1,"")</f>
        <v>7.876752187067515E-3</v>
      </c>
      <c r="FO4" s="57">
        <f>IFERROR(Inv_SY_B!FO4/Inv_SY_B!$NE4-1,"")</f>
        <v>-2.1927822350319093E-2</v>
      </c>
      <c r="FP4" s="57">
        <f>IFERROR(Inv_SY_B!FP4/Inv_SY_B!$NE4-1,"")</f>
        <v>-2.0612914650140257E-2</v>
      </c>
      <c r="FQ4" s="57">
        <f>IFERROR(Inv_SY_B!FQ4/Inv_SY_B!$NE4-1,"")</f>
        <v>-1.0312804332072711E-2</v>
      </c>
      <c r="FR4" s="57">
        <f>IFERROR(Inv_SY_B!FR4/Inv_SY_B!$NE4-1,"")</f>
        <v>-1.0093653048709572E-2</v>
      </c>
      <c r="FS4" s="57">
        <f>IFERROR(Inv_SY_B!FS4/Inv_SY_B!$NE4-1,"")</f>
        <v>-8.5595940651677083E-3</v>
      </c>
      <c r="FT4" s="57">
        <f>IFERROR(Inv_SY_B!FT4/Inv_SY_B!$NE4-1,"")</f>
        <v>2.0368375338766453E-2</v>
      </c>
      <c r="FU4" s="57">
        <f>IFERROR(Inv_SY_B!FU4/Inv_SY_B!$NE4-1,"")</f>
        <v>2.431309843930296E-2</v>
      </c>
      <c r="FV4" s="57">
        <f>IFERROR(Inv_SY_B!FV4/Inv_SY_B!$NE4-1,"")</f>
        <v>-1.3276017141841123E-3</v>
      </c>
      <c r="FW4" s="57">
        <f>IFERROR(Inv_SY_B!FW4/Inv_SY_B!$NE4-1,"")</f>
        <v>3.9320290865312302E-3</v>
      </c>
      <c r="FX4" s="57">
        <f>IFERROR(Inv_SY_B!FX4/Inv_SY_B!$NE4-1,"")</f>
        <v>1.0944870154151465E-2</v>
      </c>
      <c r="FY4" s="57">
        <f>IFERROR(Inv_SY_B!FY4/Inv_SY_B!$NE4-1,"")</f>
        <v>2.3655644589213543E-2</v>
      </c>
      <c r="FZ4" s="57">
        <f>IFERROR(Inv_SY_B!FZ4/Inv_SY_B!$NE4-1,"")</f>
        <v>-3.0321316503127194E-2</v>
      </c>
      <c r="GA4" s="57">
        <f>IFERROR(Inv_SY_B!GA4/Inv_SY_B!$NE4-1,"")</f>
        <v>-5.4184256702960454E-3</v>
      </c>
      <c r="GB4" s="57">
        <f>IFERROR(Inv_SY_B!GB4/Inv_SY_B!$NE4-1,"")</f>
        <v>-1.2623854229356635E-2</v>
      </c>
      <c r="GC4" s="57">
        <f>IFERROR(Inv_SY_B!GC4/Inv_SY_B!$NE4-1,"")</f>
        <v>1.1383172720877743E-2</v>
      </c>
      <c r="GD4" s="57">
        <f>IFERROR(Inv_SY_B!GD4/Inv_SY_B!$NE4-1,"")</f>
        <v>-8.1212914984413187E-3</v>
      </c>
      <c r="GE4" s="57">
        <f>IFERROR(Inv_SY_B!GE4/Inv_SY_B!$NE4-1,"")</f>
        <v>9.1916598872463506E-3</v>
      </c>
      <c r="GF4" s="57">
        <f>IFERROR(Inv_SY_B!GF4/Inv_SY_B!$NE4-1,"")</f>
        <v>2.6723762556297492E-2</v>
      </c>
      <c r="GG4" s="57">
        <f>IFERROR(Inv_SY_B!GG4/Inv_SY_B!$NE4-1,"")</f>
        <v>3.0554239530786731E-3</v>
      </c>
      <c r="GH4" s="57">
        <f>IFERROR(Inv_SY_B!GH4/Inv_SY_B!$NE4-1,"")</f>
        <v>2.4532249722665878E-2</v>
      </c>
      <c r="GI4" s="57">
        <f>IFERROR(Inv_SY_B!GI4/Inv_SY_B!$NE4-1,"")</f>
        <v>2.8362726697155338E-3</v>
      </c>
      <c r="GJ4" s="57">
        <f>IFERROR(Inv_SY_B!GJ4/Inv_SY_B!$NE4-1,"")</f>
        <v>1.0944870154151465E-2</v>
      </c>
      <c r="GK4" s="57">
        <f>IFERROR(Inv_SY_B!GK4/Inv_SY_B!$NE4-1,"")</f>
        <v>6.4475983608414111E-4</v>
      </c>
      <c r="GL4" s="57">
        <f>IFERROR(Inv_SY_B!GL4/Inv_SY_B!$NE4-1,"")</f>
        <v>2.1025829188855871E-2</v>
      </c>
      <c r="GM4" s="57">
        <f>IFERROR(Inv_SY_B!GM4/Inv_SY_B!$NE4-1,"")</f>
        <v>-6.7014786409480553E-4</v>
      </c>
      <c r="GN4" s="57">
        <f>IFERROR(Inv_SY_B!GN4/Inv_SY_B!$NE4-1,"")</f>
        <v>5.4660880700732051E-3</v>
      </c>
      <c r="GO4" s="57">
        <f>IFERROR(Inv_SY_B!GO4/Inv_SY_B!$NE4-1,"")</f>
        <v>7.8767521870677371E-3</v>
      </c>
      <c r="GP4" s="57">
        <f>IFERROR(Inv_SY_B!GP4/Inv_SY_B!$NE4-1,"")</f>
        <v>2.1240309987853312E-3</v>
      </c>
      <c r="GQ4" s="57">
        <f>IFERROR(Inv_SY_B!GQ4/Inv_SY_B!$NE4-1,"")</f>
        <v>1.5240235308069172E-2</v>
      </c>
      <c r="GR4" s="57">
        <f>IFERROR(Inv_SY_B!GR4/Inv_SY_B!$NE4-1,"")</f>
        <v>-4.97987878775763E-3</v>
      </c>
      <c r="GS4" s="57">
        <f>IFERROR(Inv_SY_B!GS4/Inv_SY_B!$NE4-1,"")</f>
        <v>2.1516436744662748E-2</v>
      </c>
      <c r="GT4" s="57">
        <f>IFERROR(Inv_SY_B!GT4/Inv_SY_B!$NE4-1,"")</f>
        <v>1.9104041011671402E-2</v>
      </c>
      <c r="GU4" s="57">
        <f>IFERROR(Inv_SY_B!GU4/Inv_SY_B!$NE4-1,"")</f>
        <v>1.3601411320772971E-2</v>
      </c>
      <c r="GV4" s="57">
        <f>IFERROR(Inv_SY_B!GV4/Inv_SY_B!$NE4-1,"")</f>
        <v>1.6986555869075826E-2</v>
      </c>
      <c r="GW4" s="57">
        <f>IFERROR(Inv_SY_B!GW4/Inv_SY_B!$NE4-1,"")</f>
        <v>2.3812482977548122E-2</v>
      </c>
      <c r="GX4" s="57">
        <f>IFERROR(Inv_SY_B!GX4/Inv_SY_B!$NE4-1,"")</f>
        <v>3.4389386989643889E-3</v>
      </c>
      <c r="GY4" s="57">
        <f>IFERROR(Inv_SY_B!GY4/Inv_SY_B!$NE4-1,"")</f>
        <v>3.1630845640298055E-2</v>
      </c>
      <c r="GZ4" s="57">
        <f>IFERROR(Inv_SY_B!GZ4/Inv_SY_B!$NE4-1,"")</f>
        <v>4.3227539972644502E-2</v>
      </c>
      <c r="HA4" s="57">
        <f>IFERROR(Inv_SY_B!HA4/Inv_SY_B!$NE4-1,"")</f>
        <v>4.3900385718889989E-2</v>
      </c>
      <c r="HB4" s="57">
        <f>IFERROR(Inv_SY_B!HB4/Inv_SY_B!$NE4-1,"")</f>
        <v>0.18548584087800535</v>
      </c>
      <c r="HC4" s="57">
        <f>IFERROR(Inv_SY_B!HC4/Inv_SY_B!$NE4-1,"")</f>
        <v>3.3007121030345532E-2</v>
      </c>
      <c r="HD4" s="57">
        <f>IFERROR(Inv_SY_B!HD4/Inv_SY_B!$NE4-1,"")</f>
        <v>3.0867312792732804E-3</v>
      </c>
      <c r="HE4" s="57">
        <f>IFERROR(Inv_SY_B!HE4/Inv_SY_B!$NE4-1,"")</f>
        <v>1.0455994214341624E-2</v>
      </c>
      <c r="HF4" s="57">
        <f>IFERROR(Inv_SY_B!HF4/Inv_SY_B!$NE4-1,"")</f>
        <v>0.19203548640771784</v>
      </c>
      <c r="HG4" s="57">
        <f>IFERROR(Inv_SY_B!HG4/Inv_SY_B!$NE4-1,"")</f>
        <v>3.0938210313280923E-2</v>
      </c>
      <c r="HH4" s="57">
        <f>IFERROR(Inv_SY_B!HH4/Inv_SY_B!$NE4-1,"")</f>
        <v>0.30403442496580535</v>
      </c>
      <c r="HI4" s="57">
        <f>IFERROR(Inv_SY_B!HI4/Inv_SY_B!$NE4-1,"")</f>
        <v>2.5248705841353081E-2</v>
      </c>
      <c r="HJ4" s="57">
        <f>IFERROR(Inv_SY_B!HJ4/Inv_SY_B!$NE4-1,"")</f>
        <v>2.2014971467819056E-2</v>
      </c>
      <c r="HK4" s="57">
        <f>IFERROR(Inv_SY_B!HK4/Inv_SY_B!$NE4-1,"")</f>
        <v>3.2016221686909319E-2</v>
      </c>
      <c r="HL4" s="57">
        <f>IFERROR(Inv_SY_B!HL4/Inv_SY_B!$NE4-1,"")</f>
        <v>1.1720328541436453E-2</v>
      </c>
      <c r="HM4" s="57">
        <f>IFERROR(Inv_SY_B!HM4/Inv_SY_B!$NE4-1,"")</f>
        <v>-2.2505657729633421E-3</v>
      </c>
      <c r="HN4" s="57">
        <f>IFERROR(Inv_SY_B!HN4/Inv_SY_B!$NE4-1,"")</f>
        <v>-1.2140812323106376E-2</v>
      </c>
      <c r="HO4" s="57">
        <f>IFERROR(Inv_SY_B!HO4/Inv_SY_B!$NE4-1,"")</f>
        <v>1.396077084212699E-2</v>
      </c>
      <c r="HP4" s="57">
        <f>IFERROR(Inv_SY_B!HP4/Inv_SY_B!$NE4-1,"")</f>
        <v>-6.1579857863286458E-3</v>
      </c>
      <c r="HQ4" s="57">
        <f>IFERROR(Inv_SY_B!HQ4/Inv_SY_B!$NE4-1,"")</f>
        <v>-2.4304739981882761E-2</v>
      </c>
      <c r="HR4" s="57">
        <f>IFERROR(Inv_SY_B!HR4/Inv_SY_B!$NE4-1,"")</f>
        <v>-2.9168870539458047E-2</v>
      </c>
      <c r="HS4" s="57">
        <f>IFERROR(Inv_SY_B!HS4/Inv_SY_B!$NE4-1,"")</f>
        <v>3.9672498285003854E-3</v>
      </c>
      <c r="HT4" s="57">
        <f>IFERROR(Inv_SY_B!HT4/Inv_SY_B!$NE4-1,"")</f>
        <v>-1.0600237172566862E-2</v>
      </c>
      <c r="HU4" s="57">
        <f>IFERROR(Inv_SY_B!HU4/Inv_SY_B!$NE4-1,"")</f>
        <v>-3.5266932632785575E-2</v>
      </c>
      <c r="HV4" s="57">
        <f>IFERROR(Inv_SY_B!HV4/Inv_SY_B!$NE4-1,"")</f>
        <v>-5.8884004504685672E-3</v>
      </c>
      <c r="HW4" s="57">
        <f>IFERROR(Inv_SY_B!HW4/Inv_SY_B!$NE4-1,"")</f>
        <v>-5.0194579493016978E-3</v>
      </c>
      <c r="HX4" s="57">
        <f>IFERROR(Inv_SY_B!HX4/Inv_SY_B!$NE4-1,"")</f>
        <v>-7.5228399169497973E-3</v>
      </c>
      <c r="HY4" s="57">
        <f>IFERROR(Inv_SY_B!HY4/Inv_SY_B!$NE4-1,"")</f>
        <v>-1.3895084925508616E-2</v>
      </c>
      <c r="HZ4" s="57">
        <f>IFERROR(Inv_SY_B!HZ4/Inv_SY_B!$NE4-1,"")</f>
        <v>-2.0755001745947133E-2</v>
      </c>
      <c r="IA4" s="57">
        <f>IFERROR(Inv_SY_B!IA4/Inv_SY_B!$NE4-1,"")</f>
        <v>4.766489742414004E-3</v>
      </c>
      <c r="IB4" s="57">
        <f>IFERROR(Inv_SY_B!IB4/Inv_SY_B!$NE4-1,"")</f>
        <v>-1.2952252755874971E-2</v>
      </c>
      <c r="IC4" s="57">
        <f>IFERROR(Inv_SY_B!IC4/Inv_SY_B!$NE4-1,"")</f>
        <v>-1.5715726356525517E-2</v>
      </c>
      <c r="ID4" s="57">
        <f>IFERROR(Inv_SY_B!ID4/Inv_SY_B!$NE4-1,"")</f>
        <v>-1.605755266145148E-3</v>
      </c>
      <c r="IE4" s="57">
        <f>IFERROR(Inv_SY_B!IE4/Inv_SY_B!$NE4-1,"")</f>
        <v>-5.247038128178616E-3</v>
      </c>
      <c r="IF4" s="57">
        <f>IFERROR(Inv_SY_B!IF4/Inv_SY_B!$NE4-1,"")</f>
        <v>-2.7436561605306276E-3</v>
      </c>
      <c r="IG4" s="57">
        <f>IFERROR(Inv_SY_B!IG4/Inv_SY_B!$NE4-1,"")</f>
        <v>-1.0351336425850954E-2</v>
      </c>
      <c r="IH4" s="57">
        <f>IFERROR(Inv_SY_B!IH4/Inv_SY_B!$NE4-1,"")</f>
        <v>-1.5769912113400952E-2</v>
      </c>
      <c r="II4" s="57">
        <f>IFERROR(Inv_SY_B!II4/Inv_SY_B!$NE4-1,"")</f>
        <v>-1.6636884223409143E-2</v>
      </c>
      <c r="IJ4" s="57">
        <f>IFERROR(Inv_SY_B!IJ4/Inv_SY_B!$NE4-1,"")</f>
        <v>-1.3168995783376936E-2</v>
      </c>
      <c r="IK4" s="57">
        <f>IFERROR(Inv_SY_B!IK4/Inv_SY_B!$NE4-1,"")</f>
        <v>1.1366314929849741E-2</v>
      </c>
      <c r="IL4" s="57">
        <f>IFERROR(Inv_SY_B!IL4/Inv_SY_B!$NE4-1,"")</f>
        <v>1.0911154572095683E-2</v>
      </c>
      <c r="IM4" s="57">
        <f>IFERROR(Inv_SY_B!IM4/Inv_SY_B!$NE4-1,"")</f>
        <v>-3.6539768760389668E-3</v>
      </c>
      <c r="IN4" s="57">
        <f>IFERROR(Inv_SY_B!IN4/Inv_SY_B!$NE4-1,"")</f>
        <v>-6.883447985818858E-3</v>
      </c>
      <c r="IO4" s="57">
        <f>IFERROR(Inv_SY_B!IO4/Inv_SY_B!$NE4-1,"")</f>
        <v>-9.1159011690894465E-3</v>
      </c>
      <c r="IP4" s="57">
        <f>IFERROR(Inv_SY_B!IP4/Inv_SY_B!$NE4-1,"")</f>
        <v>-1.7287113305915036E-2</v>
      </c>
      <c r="IQ4" s="57">
        <f>IFERROR(Inv_SY_B!IQ4/Inv_SY_B!$NE4-1,"")</f>
        <v>-5.7021984859328967E-3</v>
      </c>
      <c r="IR4" s="57">
        <f>IFERROR(Inv_SY_B!IR4/Inv_SY_B!$NE4-1,"")</f>
        <v>-9.4843643158428748E-3</v>
      </c>
      <c r="IS4" s="57">
        <f>IFERROR(Inv_SY_B!IS4/Inv_SY_B!$NE4-1,"")</f>
        <v>-9.4843643158428748E-3</v>
      </c>
      <c r="IT4" s="57">
        <f>IFERROR(Inv_SY_B!IT4/Inv_SY_B!$NE4-1,"")</f>
        <v>-1.1001565508356959E-2</v>
      </c>
      <c r="IU4" s="57">
        <f>IFERROR(Inv_SY_B!IU4/Inv_SY_B!$NE4-1,"")</f>
        <v>1.5224340819385507E-2</v>
      </c>
      <c r="IV4" s="57">
        <f>IFERROR(Inv_SY_B!IV4/Inv_SY_B!$NE4-1,"")</f>
        <v>2.2197591692652008E-3</v>
      </c>
      <c r="IW4" s="57">
        <f>IFERROR(Inv_SY_B!IW4/Inv_SY_B!$NE4-1,"")</f>
        <v>-9.7011073433449502E-3</v>
      </c>
      <c r="IX4" s="57">
        <f>IFERROR(Inv_SY_B!IX4/Inv_SY_B!$NE4-1,"")</f>
        <v>-6.6667049583168936E-3</v>
      </c>
      <c r="IY4" s="57">
        <f>IFERROR(Inv_SY_B!IY4/Inv_SY_B!$NE4-1,"")</f>
        <v>-2.7653304632807574E-3</v>
      </c>
      <c r="IZ4" s="57">
        <f>IFERROR(Inv_SY_B!IZ4/Inv_SY_B!$NE4-1,"")</f>
        <v>-5.0923258610069411E-4</v>
      </c>
      <c r="JA4" s="57">
        <f>IFERROR(Inv_SY_B!JA4/Inv_SY_B!$NE4-1,"")</f>
        <v>-7.4243007514651627E-4</v>
      </c>
      <c r="JB4" s="57">
        <f>IFERROR(Inv_SY_B!JB4/Inv_SY_B!$NE4-1,"")</f>
        <v>2.2329742677494879E-2</v>
      </c>
      <c r="JC4" s="57">
        <f>IFERROR(Inv_SY_B!JC4/Inv_SY_B!$NE4-1,"")</f>
        <v>2.2429582003911541E-2</v>
      </c>
      <c r="JD4" s="57">
        <f>IFERROR(Inv_SY_B!JD4/Inv_SY_B!$NE4-1,"")</f>
        <v>3.2519957828038626E-2</v>
      </c>
      <c r="JE4" s="57">
        <f>IFERROR(Inv_SY_B!JE4/Inv_SY_B!$NE4-1,"")</f>
        <v>3.6058764338015692E-2</v>
      </c>
      <c r="JF4" s="57">
        <f>IFERROR(Inv_SY_B!JF4/Inv_SY_B!$NE4-1,"")</f>
        <v>3.3074037018542946E-2</v>
      </c>
      <c r="JG4" s="57">
        <f>IFERROR(Inv_SY_B!JG4/Inv_SY_B!$NE4-1,"")</f>
        <v>3.2381255554596589E-2</v>
      </c>
      <c r="JH4" s="57">
        <f>IFERROR(Inv_SY_B!JH4/Inv_SY_B!$NE4-1,"")</f>
        <v>3.5903596034235985E-2</v>
      </c>
      <c r="JI4" s="57">
        <f>IFERROR(Inv_SY_B!JI4/Inv_SY_B!$NE4-1,"")</f>
        <v>2.5891867216440767E-2</v>
      </c>
      <c r="JJ4" s="57">
        <f>IFERROR(Inv_SY_B!JJ4/Inv_SY_B!$NE4-1,"")</f>
        <v>1.5799181022760456E-2</v>
      </c>
      <c r="JK4" s="57">
        <f>IFERROR(Inv_SY_B!JK4/Inv_SY_B!$NE4-1,"")</f>
        <v>2.6179715664032432E-2</v>
      </c>
      <c r="JL4" s="57">
        <f>IFERROR(Inv_SY_B!JL4/Inv_SY_B!$NE4-1,"")</f>
        <v>4.7101004818642878E-2</v>
      </c>
      <c r="JM4" s="57">
        <f>IFERROR(Inv_SY_B!JM4/Inv_SY_B!$NE4-1,"")</f>
        <v>-7.220581732538256E-3</v>
      </c>
      <c r="JN4" s="57">
        <f>IFERROR(Inv_SY_B!JN4/Inv_SY_B!$NE4-1,"")</f>
        <v>9.4724818835156821E-3</v>
      </c>
      <c r="JO4" s="57">
        <f>IFERROR(Inv_SY_B!JO4/Inv_SY_B!$NE4-1,"")</f>
        <v>3.6628757774112453E-2</v>
      </c>
      <c r="JP4" s="57">
        <f>IFERROR(Inv_SY_B!JP4/Inv_SY_B!$NE4-1,"")</f>
        <v>2.486940554322481E-2</v>
      </c>
      <c r="JQ4" s="57">
        <f>IFERROR(Inv_SY_B!JQ4/Inv_SY_B!$NE4-1,"")</f>
        <v>3.6501281352498971E-2</v>
      </c>
      <c r="JR4" s="57">
        <f>IFERROR(Inv_SY_B!JR4/Inv_SY_B!$NE4-1,"")</f>
        <v>4.0041417468364982E-2</v>
      </c>
      <c r="JS4" s="57">
        <f>IFERROR(Inv_SY_B!JS4/Inv_SY_B!$NE4-1,"")</f>
        <v>3.024557498626379E-2</v>
      </c>
      <c r="JT4" s="57">
        <f>IFERROR(Inv_SY_B!JT4/Inv_SY_B!$NE4-1,"")</f>
        <v>4.710838091770686E-2</v>
      </c>
      <c r="JU4" s="57">
        <f>IFERROR(Inv_SY_B!JU4/Inv_SY_B!$NE4-1,"")</f>
        <v>2.6593497807445354E-2</v>
      </c>
      <c r="JV4" s="57">
        <f>IFERROR(Inv_SY_B!JV4/Inv_SY_B!$NE4-1,"")</f>
        <v>-8.340442781804569E-3</v>
      </c>
      <c r="JW4" s="57">
        <f>IFERROR(Inv_SY_B!JW4/Inv_SY_B!$NE4-1,"")</f>
        <v>-1.688734283296689E-2</v>
      </c>
      <c r="JX4" s="57">
        <f>IFERROR(Inv_SY_B!JX4/Inv_SY_B!$NE4-1,"")</f>
        <v>-2.1927822350319093E-2</v>
      </c>
      <c r="JY4" s="57">
        <f>IFERROR(Inv_SY_B!JY4/Inv_SY_B!$NE4-1,"")</f>
        <v>-2.9159814701302578E-2</v>
      </c>
      <c r="JZ4" s="57">
        <f>IFERROR(Inv_SY_B!JZ4/Inv_SY_B!$NE4-1,"")</f>
        <v>-4.3957196812680621E-3</v>
      </c>
      <c r="KA4" s="57">
        <f>IFERROR(Inv_SY_B!KA4/Inv_SY_B!$NE4-1,"")</f>
        <v>-3.2227932668386416E-2</v>
      </c>
      <c r="KB4" s="57">
        <f>IFERROR(Inv_SY_B!KB4/Inv_SY_B!$NE4-1,"")</f>
        <v>-9.8745017653465439E-3</v>
      </c>
      <c r="KC4" s="57">
        <f>IFERROR(Inv_SY_B!KC4/Inv_SY_B!$NE4-1,"")</f>
        <v>-3.3542840368565363E-2</v>
      </c>
      <c r="KD4" s="57">
        <f>IFERROR(Inv_SY_B!KD4/Inv_SY_B!$NE4-1,"")</f>
        <v>-2.2146973633682121E-2</v>
      </c>
      <c r="KE4" s="57">
        <f>IFERROR(Inv_SY_B!KE4/Inv_SY_B!$NE4-1,"")</f>
        <v>-7.0255350816256223E-3</v>
      </c>
      <c r="KF4" s="57">
        <f>IFERROR(Inv_SY_B!KF4/Inv_SY_B!$NE4-1,"")</f>
        <v>-1.473394326600741E-2</v>
      </c>
      <c r="KG4" s="57">
        <f>IFERROR(Inv_SY_B!KG4/Inv_SY_B!$NE4-1,"")</f>
        <v>-2.0393763366777118E-2</v>
      </c>
      <c r="KH4" s="57">
        <f>IFERROR(Inv_SY_B!KH4/Inv_SY_B!$NE4-1,"")</f>
        <v>-1.2723468449067354E-2</v>
      </c>
      <c r="KI4" s="57">
        <f>IFERROR(Inv_SY_B!KI4/Inv_SY_B!$NE4-1,"")</f>
        <v>-6.3727517159017921E-4</v>
      </c>
      <c r="KJ4" s="57">
        <f>IFERROR(Inv_SY_B!KJ4/Inv_SY_B!$NE4-1,"")</f>
        <v>-2.4568595314844788E-2</v>
      </c>
      <c r="KK4" s="57">
        <f>IFERROR(Inv_SY_B!KK4/Inv_SY_B!$NE4-1,"")</f>
        <v>-3.2852513825971319E-2</v>
      </c>
      <c r="KL4" s="57">
        <f>IFERROR(Inv_SY_B!KL4/Inv_SY_B!$NE4-1,"")</f>
        <v>-2.5820009184295833E-2</v>
      </c>
      <c r="KM4" s="57">
        <f>IFERROR(Inv_SY_B!KM4/Inv_SY_B!$NE4-1,"")</f>
        <v>-7.0645620224986105E-3</v>
      </c>
      <c r="KN4" s="57">
        <f>IFERROR(Inv_SY_B!KN4/Inv_SY_B!$NE4-1,"")</f>
        <v>-1.7710095091326705E-2</v>
      </c>
      <c r="KO4" s="57">
        <f>IFERROR(Inv_SY_B!KO4/Inv_SY_B!$NE4-1,"")</f>
        <v>-1.6830498131480076E-2</v>
      </c>
      <c r="KP4" s="57">
        <f>IFERROR(Inv_SY_B!KP4/Inv_SY_B!$NE4-1,"")</f>
        <v>-1.3751908772017041E-2</v>
      </c>
      <c r="KQ4" s="57">
        <f>IFERROR(Inv_SY_B!KQ4/Inv_SY_B!$NE4-1,"")</f>
        <v>1.4762579394336472</v>
      </c>
      <c r="KR4" s="57">
        <f>IFERROR(Inv_SY_B!KR4/Inv_SY_B!$NE4-1,"")</f>
        <v>-1.8149893571249964E-2</v>
      </c>
      <c r="KS4" s="57">
        <f>IFERROR(Inv_SY_B!KS4/Inv_SY_B!$NE4-1,"")</f>
        <v>-2.7165762409677496E-2</v>
      </c>
      <c r="KT4" s="57">
        <f>IFERROR(Inv_SY_B!KT4/Inv_SY_B!$NE4-1,"")</f>
        <v>-6.4952338532826559E-3</v>
      </c>
      <c r="KU4" s="57">
        <f>IFERROR(Inv_SY_B!KU4/Inv_SY_B!$NE4-1,"")</f>
        <v>-1.4851404971825244E-2</v>
      </c>
      <c r="KV4" s="57">
        <f>IFERROR(Inv_SY_B!KV4/Inv_SY_B!$NE4-1,"")</f>
        <v>-2.7221359576007464E-2</v>
      </c>
      <c r="KW4" s="57">
        <f>IFERROR(Inv_SY_B!KW4/Inv_SY_B!$NE4-1,"")</f>
        <v>-1.4411606491902096E-2</v>
      </c>
      <c r="KX4" s="57">
        <f>IFERROR(Inv_SY_B!KX4/Inv_SY_B!$NE4-1,"")</f>
        <v>-1.0531955615435851E-2</v>
      </c>
      <c r="KY4" s="57">
        <f>IFERROR(Inv_SY_B!KY4/Inv_SY_B!$NE4-1,"")</f>
        <v>-7.0803229024665182E-3</v>
      </c>
      <c r="KZ4" s="57">
        <f>IFERROR(Inv_SY_B!KZ4/Inv_SY_B!$NE4-1,"")</f>
        <v>-6.6201052074038591E-3</v>
      </c>
      <c r="LA4" s="57">
        <f>IFERROR(Inv_SY_B!LA4/Inv_SY_B!$NE4-1,"")</f>
        <v>1.9559201369425683E-2</v>
      </c>
      <c r="LB4" s="57">
        <f>IFERROR(Inv_SY_B!LB4/Inv_SY_B!$NE4-1,"")</f>
        <v>-3.0009207105654578E-3</v>
      </c>
      <c r="LC4" s="57">
        <f>IFERROR(Inv_SY_B!LC4/Inv_SY_B!$NE4-1,"")</f>
        <v>5.3455548642233897E-3</v>
      </c>
      <c r="LD4" s="57">
        <f>IFERROR(Inv_SY_B!LD4/Inv_SY_B!$NE4-1,"")</f>
        <v>-3.4155595457867616E-3</v>
      </c>
      <c r="LE4" s="57">
        <f>IFERROR(Inv_SY_B!LE4/Inv_SY_B!$NE4-1,"")</f>
        <v>-7.7504200958268266E-3</v>
      </c>
      <c r="LF4" s="57">
        <f>IFERROR(Inv_SY_B!LF4/Inv_SY_B!$NE4-1,"")</f>
        <v>-1.7070370278413072E-2</v>
      </c>
      <c r="LG4" s="57">
        <f>IFERROR(Inv_SY_B!LG4/Inv_SY_B!$NE4-1,"")</f>
        <v>-8.0007582925915033E-3</v>
      </c>
      <c r="LH4" s="57">
        <f>IFERROR(Inv_SY_B!LH4/Inv_SY_B!$NE4-1,"")</f>
        <v>-3.170622839867987E-2</v>
      </c>
      <c r="LI4" s="57">
        <f>IFERROR(Inv_SY_B!LI4/Inv_SY_B!$NE4-1,"")</f>
        <v>-1.0568079453352919E-2</v>
      </c>
      <c r="LJ4" s="57">
        <f>IFERROR(Inv_SY_B!LJ4/Inv_SY_B!$NE4-1,"")</f>
        <v>-1.1888241529955823E-2</v>
      </c>
      <c r="LK4" s="57">
        <f>IFERROR(Inv_SY_B!LK4/Inv_SY_B!$NE4-1,"")</f>
        <v>-2.6184414584872306E-2</v>
      </c>
      <c r="LL4" s="57">
        <f>IFERROR(Inv_SY_B!LL4/Inv_SY_B!$NE4-1,"")</f>
        <v>-2.1860391186207195E-2</v>
      </c>
      <c r="LM4" s="57">
        <f>IFERROR(Inv_SY_B!LM4/Inv_SY_B!$NE4-1,"")</f>
        <v>1.1756452379353632E-2</v>
      </c>
      <c r="LN4" s="57">
        <f>IFERROR(Inv_SY_B!LN4/Inv_SY_B!$NE4-1,"")</f>
        <v>-1.8983583532727888E-3</v>
      </c>
      <c r="LO4" s="57">
        <f>IFERROR(Inv_SY_B!LO4/Inv_SY_B!$NE4-1,"")</f>
        <v>-9.2676212883407993E-3</v>
      </c>
      <c r="LP4" s="57">
        <f>IFERROR(Inv_SY_B!LP4/Inv_SY_B!$NE4-1,"")</f>
        <v>-9.050878260838946E-3</v>
      </c>
      <c r="LQ4" s="57">
        <f>IFERROR(Inv_SY_B!LQ4/Inv_SY_B!$NE4-1,"")</f>
        <v>-7.1001910133208224E-3</v>
      </c>
      <c r="LR4" s="57">
        <f>IFERROR(Inv_SY_B!LR4/Inv_SY_B!$NE4-1,"")</f>
        <v>-3.4155595457867616E-3</v>
      </c>
      <c r="LS4" s="57">
        <f>IFERROR(Inv_SY_B!LS4/Inv_SY_B!$NE4-1,"")</f>
        <v>1.3747381817645454E-2</v>
      </c>
      <c r="LT4" s="57">
        <f>IFERROR(Inv_SY_B!LT4/Inv_SY_B!$NE4-1,"")</f>
        <v>-2.0267329934067546E-2</v>
      </c>
      <c r="LU4" s="57">
        <f>IFERROR(Inv_SY_B!LU4/Inv_SY_B!$NE4-1,"")</f>
        <v>-2.2770711901715757E-2</v>
      </c>
      <c r="LV4" s="57">
        <f>IFERROR(Inv_SY_B!LV4/Inv_SY_B!$NE4-1,"")</f>
        <v>1.3869696897498063E-2</v>
      </c>
      <c r="LW4" s="57">
        <f>IFERROR(Inv_SY_B!LW4/Inv_SY_B!$NE4-1,"")</f>
        <v>1.8876460832794262E-2</v>
      </c>
      <c r="LX4" s="57">
        <f>IFERROR(Inv_SY_B!LX4/Inv_SY_B!$NE4-1,"")</f>
        <v>-2.2770711901715757E-2</v>
      </c>
      <c r="LY4" s="57">
        <f>IFERROR(Inv_SY_B!LY4/Inv_SY_B!$NE4-1,"")</f>
        <v>2.7524507630124262E-2</v>
      </c>
      <c r="LZ4" s="57">
        <f>IFERROR(Inv_SY_B!LZ4/Inv_SY_B!$NE4-1,"")</f>
        <v>-1.5336426058397024E-2</v>
      </c>
      <c r="MA4" s="57">
        <f>IFERROR(Inv_SY_B!MA4/Inv_SY_B!$NE4-1,"")</f>
        <v>1.58745699018914E-2</v>
      </c>
      <c r="MB4" s="57">
        <f>IFERROR(Inv_SY_B!MB4/Inv_SY_B!$NE4-1,"")</f>
        <v>4.6039324717872532E-3</v>
      </c>
      <c r="MC4" s="57">
        <f>IFERROR(Inv_SY_B!MC4/Inv_SY_B!$NE4-1,"")</f>
        <v>1.0022508159337473E-2</v>
      </c>
      <c r="MD4" s="57">
        <f>IFERROR(Inv_SY_B!MD4/Inv_SY_B!$NE4-1,"")</f>
        <v>1.58745699018914E-2</v>
      </c>
      <c r="ME4" s="57">
        <f>IFERROR(Inv_SY_B!ME4/Inv_SY_B!$NE4-1,"")</f>
        <v>7.6383348568151987E-3</v>
      </c>
      <c r="MF4" s="57">
        <f>IFERROR(Inv_SY_B!MF4/Inv_SY_B!$NE4-1,"")</f>
        <v>-5.3662467933048852E-3</v>
      </c>
      <c r="MG4" s="57">
        <f>IFERROR(Inv_SY_B!MG4/Inv_SY_B!$NE4-1,"")</f>
        <v>6.5546197193053768E-3</v>
      </c>
      <c r="MH4" s="57">
        <f>IFERROR(Inv_SY_B!MH4/Inv_SY_B!$NE4-1,"")</f>
        <v>2.0209430451931576E-2</v>
      </c>
      <c r="MI4" s="57">
        <f>IFERROR(Inv_SY_B!MI4/Inv_SY_B!$NE4-1,"")</f>
        <v>-4.2825316557948412E-3</v>
      </c>
      <c r="MJ4" s="57">
        <f>IFERROR(Inv_SY_B!MJ4/Inv_SY_B!$NE4-1,"")</f>
        <v>9.773253677709981E-3</v>
      </c>
      <c r="MK4" s="57">
        <f>IFERROR(Inv_SY_B!MK4/Inv_SY_B!$NE4-1,"")</f>
        <v>6.6668298396986181E-2</v>
      </c>
      <c r="ML4" s="57">
        <f>IFERROR(Inv_SY_B!ML4/Inv_SY_B!$NE4-1,"")</f>
        <v>8.288563939321314E-3</v>
      </c>
      <c r="MM4" s="57">
        <f>IFERROR(Inv_SY_B!MM4/Inv_SY_B!$NE4-1,"")</f>
        <v>-1.9249208081196345E-2</v>
      </c>
      <c r="MN4" s="57">
        <f>IFERROR(Inv_SY_B!MN4/Inv_SY_B!$NE4-1,"")</f>
        <v>-3.1988165182847972E-3</v>
      </c>
      <c r="MO4" s="57">
        <f>IFERROR(Inv_SY_B!MO4/Inv_SY_B!$NE4-1,"")</f>
        <v>6.6668298396986181E-2</v>
      </c>
      <c r="MP4" s="57">
        <f>IFERROR(Inv_SY_B!MP4/Inv_SY_B!$NE4-1,"")</f>
        <v>7.766410282157743E-3</v>
      </c>
      <c r="MQ4" s="57">
        <f>IFERROR(Inv_SY_B!MQ4/Inv_SY_B!$NE4-1,"")</f>
        <v>-1.7070370278413072E-2</v>
      </c>
      <c r="MR4" s="57">
        <f>IFERROR(Inv_SY_B!MR4/Inv_SY_B!$NE4-1,"")</f>
        <v>-1.4035967893385015E-2</v>
      </c>
      <c r="MS4" s="57">
        <f>IFERROR(Inv_SY_B!MS4/Inv_SY_B!$NE4-1,"")</f>
        <v>1.7510979759531642E-2</v>
      </c>
      <c r="MT4" s="57">
        <f>IFERROR(Inv_SY_B!MT4/Inv_SY_B!$NE4-1,"")</f>
        <v>-8.7848754543590202E-3</v>
      </c>
      <c r="MU4" s="57">
        <f>IFERROR(Inv_SY_B!MU4/Inv_SY_B!$NE4-1,"")</f>
        <v>1.3707139626871534E-2</v>
      </c>
      <c r="MV4" s="57">
        <f>IFERROR(Inv_SY_B!MV4/Inv_SY_B!$NE4-1,"")</f>
        <v>1.4800706720177192E-2</v>
      </c>
      <c r="MW4" s="57">
        <f>IFERROR(Inv_SY_B!MW4/Inv_SY_B!$NE4-1,"")</f>
        <v>-1.3439924567754336E-2</v>
      </c>
      <c r="MX4" s="57">
        <f>IFERROR(Inv_SY_B!MX4/Inv_SY_B!$NE4-1,"")</f>
        <v>2.6532452242693516E-3</v>
      </c>
      <c r="MY4" s="57">
        <f>IFERROR(Inv_SY_B!MY4/Inv_SY_B!$NE4-1,"")</f>
        <v>-1.6626047072033856E-2</v>
      </c>
      <c r="MZ4" s="57">
        <f>IFERROR(Inv_SY_B!MZ4/Inv_SY_B!$NE4-1,"")</f>
        <v>1.8079474170114018E-3</v>
      </c>
      <c r="NA4" s="57">
        <f>IFERROR(Inv_SY_B!NA4/Inv_SY_B!$NE4-1,"")</f>
        <v>1.2851575044626751E-2</v>
      </c>
      <c r="NB4" s="57">
        <f>IFERROR(Inv_SY_B!NB4/Inv_SY_B!$NE4-1,"")</f>
        <v>-1.6626047072033856E-2</v>
      </c>
      <c r="NC4" s="57">
        <f>IFERROR(Inv_SY_B!NC4/Inv_SY_B!$NE4-1,"")</f>
        <v>2.0697102263811162E-2</v>
      </c>
      <c r="ND4" s="57">
        <f>IFERROR(Inv_SY_B!ND4/Inv_SY_B!$NE4-1,"")</f>
        <v>1.4780017613006402E-2</v>
      </c>
    </row>
    <row r="5" spans="2:368" ht="14.5" x14ac:dyDescent="0.35">
      <c r="B5" s="86">
        <f>B4+1</f>
        <v>45746</v>
      </c>
      <c r="C5" s="57">
        <f>IFERROR(Inv_SY_B!C5/Inv_SY_B!$NE5-1,"")</f>
        <v>-0.10017995729128915</v>
      </c>
      <c r="D5" s="57">
        <f>IFERROR(Inv_SY_B!D5/Inv_SY_B!$NE5-1,"")</f>
        <v>-0.13281385534618273</v>
      </c>
      <c r="E5" s="57">
        <f>IFERROR(Inv_SY_B!E5/Inv_SY_B!$NE5-1,"")</f>
        <v>-7.7306380575374423E-2</v>
      </c>
      <c r="F5" s="57">
        <f>IFERROR(Inv_SY_B!F5/Inv_SY_B!$NE5-1,"")</f>
        <v>-7.5605040158488235E-2</v>
      </c>
      <c r="G5" s="57">
        <f>IFERROR(Inv_SY_B!G5/Inv_SY_B!$NE5-1,"")</f>
        <v>-7.8062531871768259E-2</v>
      </c>
      <c r="H5" s="57">
        <f>IFERROR(Inv_SY_B!H5/Inv_SY_B!$NE5-1,"")</f>
        <v>-0.13318191364415155</v>
      </c>
      <c r="I5" s="57">
        <f>IFERROR(Inv_SY_B!I5/Inv_SY_B!$NE5-1,"")</f>
        <v>-5.7819285583592395E-2</v>
      </c>
      <c r="J5" s="57">
        <f>IFERROR(Inv_SY_B!J5/Inv_SY_B!$NE5-1,"")</f>
        <v>-9.5832087337024308E-2</v>
      </c>
      <c r="K5" s="57">
        <f>IFERROR(Inv_SY_B!K5/Inv_SY_B!$NE5-1,"")</f>
        <v>-6.6720262425860155E-2</v>
      </c>
      <c r="L5" s="57">
        <f>IFERROR(Inv_SY_B!L5/Inv_SY_B!$NE5-1,"")</f>
        <v>-6.5018922008973967E-2</v>
      </c>
      <c r="M5" s="57">
        <f>IFERROR(Inv_SY_B!M5/Inv_SY_B!$NE5-1,"")</f>
        <v>-6.2183354647496913E-2</v>
      </c>
      <c r="N5" s="57">
        <f>IFERROR(Inv_SY_B!N5/Inv_SY_B!$NE5-1,"")</f>
        <v>-6.426277071258002E-2</v>
      </c>
      <c r="O5" s="57">
        <f>IFERROR(Inv_SY_B!O5/Inv_SY_B!$NE5-1,"")</f>
        <v>-6.55860354812694E-2</v>
      </c>
      <c r="P5" s="57">
        <f>IFERROR(Inv_SY_B!P5/Inv_SY_B!$NE5-1,"")</f>
        <v>-6.3695657240284587E-2</v>
      </c>
      <c r="Q5" s="57">
        <f>IFERROR(Inv_SY_B!Q5/Inv_SY_B!$NE5-1,"")</f>
        <v>-5.2731463442573401E-2</v>
      </c>
      <c r="R5" s="57">
        <f>IFERROR(Inv_SY_B!R5/Inv_SY_B!$NE5-1,"")</f>
        <v>-5.4999917331755133E-2</v>
      </c>
      <c r="S5" s="57">
        <f>IFERROR(Inv_SY_B!S5/Inv_SY_B!$NE5-1,"")</f>
        <v>-7.1923777268149691E-2</v>
      </c>
      <c r="T5" s="57">
        <f>IFERROR(Inv_SY_B!T5/Inv_SY_B!$NE5-1,"")</f>
        <v>-6.5158213037257107E-2</v>
      </c>
      <c r="U5" s="57">
        <f>IFERROR(Inv_SY_B!U5/Inv_SY_B!$NE5-1,"")</f>
        <v>-7.7117342751276019E-2</v>
      </c>
      <c r="V5" s="57">
        <f>IFERROR(Inv_SY_B!V5/Inv_SY_B!$NE5-1,"")</f>
        <v>-6.067105205470924E-2</v>
      </c>
      <c r="W5" s="57">
        <f>IFERROR(Inv_SY_B!W5/Inv_SY_B!$NE5-1,"")</f>
        <v>-3.5529021449612785E-2</v>
      </c>
      <c r="X5" s="57">
        <f>IFERROR(Inv_SY_B!X5/Inv_SY_B!$NE5-1,"")</f>
        <v>-4.460283700633938E-2</v>
      </c>
      <c r="Y5" s="57">
        <f>IFERROR(Inv_SY_B!Y5/Inv_SY_B!$NE5-1,"")</f>
        <v>-3.3827681032726598E-2</v>
      </c>
      <c r="Z5" s="57">
        <f>IFERROR(Inv_SY_B!Z5/Inv_SY_B!$NE5-1,"")</f>
        <v>-3.6285172746006622E-2</v>
      </c>
      <c r="AA5" s="57">
        <f>IFERROR(Inv_SY_B!AA5/Inv_SY_B!$NE5-1,"")</f>
        <v>-3.8553626635188354E-2</v>
      </c>
      <c r="AB5" s="57">
        <f>IFERROR(Inv_SY_B!AB5/Inv_SY_B!$NE5-1,"")</f>
        <v>-3.8742664459286869E-2</v>
      </c>
      <c r="AC5" s="57">
        <f>IFERROR(Inv_SY_B!AC5/Inv_SY_B!$NE5-1,"")</f>
        <v>-3.7986513162893032E-2</v>
      </c>
      <c r="AD5" s="57">
        <f>IFERROR(Inv_SY_B!AD5/Inv_SY_B!$NE5-1,"")</f>
        <v>-4.3090534413551596E-2</v>
      </c>
      <c r="AE5" s="57">
        <f>IFERROR(Inv_SY_B!AE5/Inv_SY_B!$NE5-1,"")</f>
        <v>-3.666324839420354E-2</v>
      </c>
      <c r="AF5" s="57">
        <f>IFERROR(Inv_SY_B!AF5/Inv_SY_B!$NE5-1,"")</f>
        <v>-3.2693454088135843E-2</v>
      </c>
      <c r="AG5" s="57">
        <f>IFERROR(Inv_SY_B!AG5/Inv_SY_B!$NE5-1,"")</f>
        <v>-4.2712458765354788E-2</v>
      </c>
      <c r="AH5" s="57">
        <f>IFERROR(Inv_SY_B!AH5/Inv_SY_B!$NE5-1,"")</f>
        <v>-4.0254967052074542E-2</v>
      </c>
      <c r="AI5" s="57">
        <f>IFERROR(Inv_SY_B!AI5/Inv_SY_B!$NE5-1,"")</f>
        <v>-8.6947309604396339E-2</v>
      </c>
      <c r="AJ5" s="57">
        <f>IFERROR(Inv_SY_B!AJ5/Inv_SY_B!$NE5-1,"")</f>
        <v>-9.8190085458673693E-2</v>
      </c>
      <c r="AK5" s="57">
        <f>IFERROR(Inv_SY_B!AK5/Inv_SY_B!$NE5-1,"")</f>
        <v>-8.7245790379288701E-2</v>
      </c>
      <c r="AL5" s="57">
        <f>IFERROR(Inv_SY_B!AL5/Inv_SY_B!$NE5-1,"")</f>
        <v>-7.4709597833811259E-2</v>
      </c>
      <c r="AM5" s="57">
        <f>IFERROR(Inv_SY_B!AM5/Inv_SY_B!$NE5-1,"")</f>
        <v>-6.0382520638980086E-2</v>
      </c>
      <c r="AN5" s="57">
        <f>IFERROR(Inv_SY_B!AN5/Inv_SY_B!$NE5-1,"")</f>
        <v>-5.6800751340272071E-2</v>
      </c>
      <c r="AO5" s="57">
        <f>IFERROR(Inv_SY_B!AO5/Inv_SY_B!$NE5-1,"")</f>
        <v>-7.1068132380124993E-2</v>
      </c>
      <c r="AP5" s="57">
        <f>IFERROR(Inv_SY_B!AP5/Inv_SY_B!$NE5-1,"")</f>
        <v>-6.8143020786180175E-2</v>
      </c>
      <c r="AQ5" s="57">
        <f>IFERROR(Inv_SY_B!AQ5/Inv_SY_B!$NE5-1,"")</f>
        <v>-9.0539028262267118E-2</v>
      </c>
      <c r="AR5" s="57">
        <f>IFERROR(Inv_SY_B!AR5/Inv_SY_B!$NE5-1,"")</f>
        <v>-6.1682040360764856E-2</v>
      </c>
      <c r="AS5" s="57">
        <f>IFERROR(Inv_SY_B!AS5/Inv_SY_B!$NE5-1,"")</f>
        <v>-4.2545706953805995E-2</v>
      </c>
      <c r="AT5" s="57">
        <f>IFERROR(Inv_SY_B!AT5/Inv_SY_B!$NE5-1,"")</f>
        <v>-4.8393542847471771E-2</v>
      </c>
      <c r="AU5" s="57">
        <f>IFERROR(Inv_SY_B!AU5/Inv_SY_B!$NE5-1,"")</f>
        <v>-4.3103800225769096E-2</v>
      </c>
      <c r="AV5" s="57">
        <f>IFERROR(Inv_SY_B!AV5/Inv_SY_B!$NE5-1,"")</f>
        <v>-2.0477671223491867E-2</v>
      </c>
      <c r="AW5" s="57">
        <f>IFERROR(Inv_SY_B!AW5/Inv_SY_B!$NE5-1,"")</f>
        <v>-2.3287682030646462E-2</v>
      </c>
      <c r="AX5" s="57">
        <f>IFERROR(Inv_SY_B!AX5/Inv_SY_B!$NE5-1,"")</f>
        <v>-3.2736140048416296E-2</v>
      </c>
      <c r="AY5" s="57">
        <f>IFERROR(Inv_SY_B!AY5/Inv_SY_B!$NE5-1,"")</f>
        <v>-4.6722464051120682E-2</v>
      </c>
      <c r="AZ5" s="57">
        <f>IFERROR(Inv_SY_B!AZ5/Inv_SY_B!$NE5-1,"")</f>
        <v>-3.8447828774108794E-2</v>
      </c>
      <c r="BA5" s="57">
        <f>IFERROR(Inv_SY_B!BA5/Inv_SY_B!$NE5-1,"")</f>
        <v>-3.7553555565764229E-2</v>
      </c>
      <c r="BB5" s="57">
        <f>IFERROR(Inv_SY_B!BB5/Inv_SY_B!$NE5-1,"")</f>
        <v>-5.9422360582836231E-2</v>
      </c>
      <c r="BC5" s="57">
        <f>IFERROR(Inv_SY_B!BC5/Inv_SY_B!$NE5-1,"")</f>
        <v>-6.6693257022417574E-2</v>
      </c>
      <c r="BD5" s="57">
        <f>IFERROR(Inv_SY_B!BD5/Inv_SY_B!$NE5-1,"")</f>
        <v>-6.4908552099251837E-2</v>
      </c>
      <c r="BE5" s="57">
        <f>IFERROR(Inv_SY_B!BE5/Inv_SY_B!$NE5-1,"")</f>
        <v>-8.0806191340865974E-2</v>
      </c>
      <c r="BF5" s="57">
        <f>IFERROR(Inv_SY_B!BF5/Inv_SY_B!$NE5-1,"")</f>
        <v>-6.0028270538058148E-2</v>
      </c>
      <c r="BG5" s="57">
        <f>IFERROR(Inv_SY_B!BG5/Inv_SY_B!$NE5-1,"")</f>
        <v>-6.0741178989455413E-2</v>
      </c>
      <c r="BH5" s="57">
        <f>IFERROR(Inv_SY_B!BH5/Inv_SY_B!$NE5-1,"")</f>
        <v>-0.10162226551442477</v>
      </c>
      <c r="BI5" s="57">
        <f>IFERROR(Inv_SY_B!BI5/Inv_SY_B!$NE5-1,"")</f>
        <v>-0.10332656132819973</v>
      </c>
      <c r="BJ5" s="57">
        <f>IFERROR(Inv_SY_B!BJ5/Inv_SY_B!$NE5-1,"")</f>
        <v>-0.10686332514745467</v>
      </c>
      <c r="BK5" s="57">
        <f>IFERROR(Inv_SY_B!BK5/Inv_SY_B!$NE5-1,"")</f>
        <v>-6.5207959833072482E-2</v>
      </c>
      <c r="BL5" s="57">
        <f>IFERROR(Inv_SY_B!BL5/Inv_SY_B!$NE5-1,"")</f>
        <v>-7.7176341817395744E-2</v>
      </c>
      <c r="BM5" s="57">
        <f>IFERROR(Inv_SY_B!BM5/Inv_SY_B!$NE5-1,"")</f>
        <v>-6.8287446967579712E-2</v>
      </c>
      <c r="BN5" s="57">
        <f>IFERROR(Inv_SY_B!BN5/Inv_SY_B!$NE5-1,"")</f>
        <v>2.4639800185902505E-2</v>
      </c>
      <c r="BO5" s="57">
        <f>IFERROR(Inv_SY_B!BO5/Inv_SY_B!$NE5-1,"")</f>
        <v>3.3720665181782294E-3</v>
      </c>
      <c r="BP5" s="57">
        <f>IFERROR(Inv_SY_B!BP5/Inv_SY_B!$NE5-1,"")</f>
        <v>9.7000117336198954E-4</v>
      </c>
      <c r="BQ5" s="57">
        <f>IFERROR(Inv_SY_B!BQ5/Inv_SY_B!$NE5-1,"")</f>
        <v>1.3446256150258185E-2</v>
      </c>
      <c r="BR5" s="57">
        <f>IFERROR(Inv_SY_B!BR5/Inv_SY_B!$NE5-1,"")</f>
        <v>2.8858905245491728E-2</v>
      </c>
      <c r="BS5" s="57">
        <f>IFERROR(Inv_SY_B!BS5/Inv_SY_B!$NE5-1,"")</f>
        <v>1.2176520720829087E-2</v>
      </c>
      <c r="BT5" s="57">
        <f>IFERROR(Inv_SY_B!BT5/Inv_SY_B!$NE5-1,"")</f>
        <v>-9.1991444756989171E-3</v>
      </c>
      <c r="BU5" s="57">
        <f>IFERROR(Inv_SY_B!BU5/Inv_SY_B!$NE5-1,"")</f>
        <v>1.1638068267577406E-2</v>
      </c>
      <c r="BV5" s="57">
        <f>IFERROR(Inv_SY_B!BV5/Inv_SY_B!$NE5-1,"")</f>
        <v>3.1786447531737094E-2</v>
      </c>
      <c r="BW5" s="57">
        <f>IFERROR(Inv_SY_B!BW5/Inv_SY_B!$NE5-1,"")</f>
        <v>-7.3048524081283928E-3</v>
      </c>
      <c r="BX5" s="57">
        <f>IFERROR(Inv_SY_B!BX5/Inv_SY_B!$NE5-1,"")</f>
        <v>-1.099287421087114E-3</v>
      </c>
      <c r="BY5" s="57">
        <f>IFERROR(Inv_SY_B!BY5/Inv_SY_B!$NE5-1,"")</f>
        <v>-1.0060186324594711E-2</v>
      </c>
      <c r="BZ5" s="57">
        <f>IFERROR(Inv_SY_B!BZ5/Inv_SY_B!$NE5-1,"")</f>
        <v>-8.9009063385514509E-4</v>
      </c>
      <c r="CA5" s="57">
        <f>IFERROR(Inv_SY_B!CA5/Inv_SY_B!$NE5-1,"")</f>
        <v>-2.2494413387965873E-2</v>
      </c>
      <c r="CB5" s="57">
        <f>IFERROR(Inv_SY_B!CB5/Inv_SY_B!$NE5-1,"")</f>
        <v>1.1724172452467041E-2</v>
      </c>
      <c r="CC5" s="57">
        <f>IFERROR(Inv_SY_B!CC5/Inv_SY_B!$NE5-1,"")</f>
        <v>1.6201590066724725E-2</v>
      </c>
      <c r="CD5" s="57">
        <f>IFERROR(Inv_SY_B!CD5/Inv_SY_B!$NE5-1,"")</f>
        <v>1.6373798436503773E-2</v>
      </c>
      <c r="CE5" s="57">
        <f>IFERROR(Inv_SY_B!CE5/Inv_SY_B!$NE5-1,"")</f>
        <v>-1.9445542477558142E-2</v>
      </c>
      <c r="CF5" s="57">
        <f>IFERROR(Inv_SY_B!CF5/Inv_SY_B!$NE5-1,"")</f>
        <v>2.6587907369029162E-2</v>
      </c>
      <c r="CG5" s="57">
        <f>IFERROR(Inv_SY_B!CG5/Inv_SY_B!$NE5-1,"")</f>
        <v>1.3446256150258185E-2</v>
      </c>
      <c r="CH5" s="57">
        <f>IFERROR(Inv_SY_B!CH5/Inv_SY_B!$NE5-1,"")</f>
        <v>3.1336357474359922E-2</v>
      </c>
      <c r="CI5" s="57">
        <f>IFERROR(Inv_SY_B!CI5/Inv_SY_B!$NE5-1,"")</f>
        <v>2.9978259649056094E-2</v>
      </c>
      <c r="CJ5" s="57">
        <f>IFERROR(Inv_SY_B!CJ5/Inv_SY_B!$NE5-1,"")</f>
        <v>2.161441223501015E-2</v>
      </c>
      <c r="CK5" s="57">
        <f>IFERROR(Inv_SY_B!CK5/Inv_SY_B!$NE5-1,"")</f>
        <v>1.9724033994025447E-2</v>
      </c>
      <c r="CL5" s="57">
        <f>IFERROR(Inv_SY_B!CL5/Inv_SY_B!$NE5-1,"")</f>
        <v>1.5453568329876877E-2</v>
      </c>
      <c r="CM5" s="57">
        <f>IFERROR(Inv_SY_B!CM5/Inv_SY_B!$NE5-1,"")</f>
        <v>1.6029381696945455E-2</v>
      </c>
      <c r="CN5" s="57">
        <f>IFERROR(Inv_SY_B!CN5/Inv_SY_B!$NE5-1,"")</f>
        <v>3.716483257736769E-3</v>
      </c>
      <c r="CO5" s="57">
        <f>IFERROR(Inv_SY_B!CO5/Inv_SY_B!$NE5-1,"")</f>
        <v>7.5911715777674527E-3</v>
      </c>
      <c r="CP5" s="57">
        <f>IFERROR(Inv_SY_B!CP5/Inv_SY_B!$NE5-1,"")</f>
        <v>-3.2619482765662511E-2</v>
      </c>
      <c r="CQ5" s="57">
        <f>IFERROR(Inv_SY_B!CQ5/Inv_SY_B!$NE5-1,"")</f>
        <v>-9.285248660588663E-3</v>
      </c>
      <c r="CR5" s="57">
        <f>IFERROR(Inv_SY_B!CR5/Inv_SY_B!$NE5-1,"")</f>
        <v>-4.5495184916622966E-3</v>
      </c>
      <c r="CS5" s="57">
        <f>IFERROR(Inv_SY_B!CS5/Inv_SY_B!$NE5-1,"")</f>
        <v>1.1810276637356232E-2</v>
      </c>
      <c r="CT5" s="57">
        <f>IFERROR(Inv_SY_B!CT5/Inv_SY_B!$NE5-1,"")</f>
        <v>1.8612507243632503E-2</v>
      </c>
      <c r="CU5" s="57">
        <f>IFERROR(Inv_SY_B!CU5/Inv_SY_B!$NE5-1,"")</f>
        <v>1.2933075208316547E-2</v>
      </c>
      <c r="CV5" s="57">
        <f>IFERROR(Inv_SY_B!CV5/Inv_SY_B!$NE5-1,"")</f>
        <v>1.1896380822245867E-2</v>
      </c>
      <c r="CW5" s="57">
        <f>IFERROR(Inv_SY_B!CW5/Inv_SY_B!$NE5-1,"")</f>
        <v>1.3101839410699867E-2</v>
      </c>
      <c r="CX5" s="57">
        <f>IFERROR(Inv_SY_B!CX5/Inv_SY_B!$NE5-1,"")</f>
        <v>3.2507378940158649E-3</v>
      </c>
      <c r="CY5" s="57">
        <f>IFERROR(Inv_SY_B!CY5/Inv_SY_B!$NE5-1,"")</f>
        <v>4.7810440890989625E-3</v>
      </c>
      <c r="CZ5" s="57">
        <f>IFERROR(Inv_SY_B!CZ5/Inv_SY_B!$NE5-1,"")</f>
        <v>6.7301297288717699E-3</v>
      </c>
      <c r="DA5" s="57">
        <f>IFERROR(Inv_SY_B!DA5/Inv_SY_B!$NE5-1,"")</f>
        <v>-1.4856364049215864E-2</v>
      </c>
      <c r="DB5" s="57">
        <f>IFERROR(Inv_SY_B!DB5/Inv_SY_B!$NE5-1,"")</f>
        <v>2.3003820673000774E-2</v>
      </c>
      <c r="DC5" s="57">
        <f>IFERROR(Inv_SY_B!DC5/Inv_SY_B!$NE5-1,"")</f>
        <v>1.7234840285399455E-2</v>
      </c>
      <c r="DD5" s="57">
        <f>IFERROR(Inv_SY_B!DD5/Inv_SY_B!$NE5-1,"")</f>
        <v>-2.1942563839355556E-2</v>
      </c>
      <c r="DE5" s="57">
        <f>IFERROR(Inv_SY_B!DE5/Inv_SY_B!$NE5-1,"")</f>
        <v>2.7825655026816776E-2</v>
      </c>
      <c r="DF5" s="57">
        <f>IFERROR(Inv_SY_B!DF5/Inv_SY_B!$NE5-1,"")</f>
        <v>9.8298803848961835E-3</v>
      </c>
      <c r="DG5" s="57">
        <f>IFERROR(Inv_SY_B!DG5/Inv_SY_B!$NE5-1,"")</f>
        <v>7.5911715777674527E-3</v>
      </c>
      <c r="DH5" s="57">
        <f>IFERROR(Inv_SY_B!DH5/Inv_SY_B!$NE5-1,"")</f>
        <v>2.9978259649056094E-2</v>
      </c>
      <c r="DI5" s="57">
        <f>IFERROR(Inv_SY_B!DI5/Inv_SY_B!$NE5-1,"")</f>
        <v>3.1872551716626507E-2</v>
      </c>
      <c r="DJ5" s="57">
        <f>IFERROR(Inv_SY_B!DJ5/Inv_SY_B!$NE5-1,"")</f>
        <v>4.1774532978927637E-2</v>
      </c>
      <c r="DK5" s="57">
        <f>IFERROR(Inv_SY_B!DK5/Inv_SY_B!$NE5-1,"")</f>
        <v>1.8112282931416868E-2</v>
      </c>
      <c r="DL5" s="57">
        <f>IFERROR(Inv_SY_B!DL5/Inv_SY_B!$NE5-1,"")</f>
        <v>2.2244538315338014E-2</v>
      </c>
      <c r="DM5" s="57">
        <f>IFERROR(Inv_SY_B!DM5/Inv_SY_B!$NE5-1,"")</f>
        <v>2.1798362084546774E-2</v>
      </c>
      <c r="DN5" s="57">
        <f>IFERROR(Inv_SY_B!DN5/Inv_SY_B!$NE5-1,"")</f>
        <v>5.0471055652774099E-2</v>
      </c>
      <c r="DO5" s="57">
        <f>IFERROR(Inv_SY_B!DO5/Inv_SY_B!$NE5-1,"")</f>
        <v>3.1097614052620459E-2</v>
      </c>
      <c r="DP5" s="57">
        <f>IFERROR(Inv_SY_B!DP5/Inv_SY_B!$NE5-1,"")</f>
        <v>3.5833344221546826E-2</v>
      </c>
      <c r="DQ5" s="57">
        <f>IFERROR(Inv_SY_B!DQ5/Inv_SY_B!$NE5-1,"")</f>
        <v>4.4443762710504098E-2</v>
      </c>
      <c r="DR5" s="57">
        <f>IFERROR(Inv_SY_B!DR5/Inv_SY_B!$NE5-1,"")</f>
        <v>3.9708032541577509E-2</v>
      </c>
      <c r="DS5" s="57">
        <f>IFERROR(Inv_SY_B!DS5/Inv_SY_B!$NE5-1,"")</f>
        <v>2.8600592690822824E-2</v>
      </c>
      <c r="DT5" s="57">
        <f>IFERROR(Inv_SY_B!DT5/Inv_SY_B!$NE5-1,"")</f>
        <v>2.8514488505933411E-2</v>
      </c>
      <c r="DU5" s="57">
        <f>IFERROR(Inv_SY_B!DU5/Inv_SY_B!$NE5-1,"")</f>
        <v>2.7555600992390517E-2</v>
      </c>
      <c r="DV5" s="57">
        <f>IFERROR(Inv_SY_B!DV5/Inv_SY_B!$NE5-1,"")</f>
        <v>3.1426375485835267E-2</v>
      </c>
      <c r="DW5" s="57">
        <f>IFERROR(Inv_SY_B!DW5/Inv_SY_B!$NE5-1,"")</f>
        <v>3.333632285974919E-2</v>
      </c>
      <c r="DX5" s="57">
        <f>IFERROR(Inv_SY_B!DX5/Inv_SY_B!$NE5-1,"")</f>
        <v>2.8342280136154141E-2</v>
      </c>
      <c r="DY5" s="57">
        <f>IFERROR(Inv_SY_B!DY5/Inv_SY_B!$NE5-1,"")</f>
        <v>8.7504515638081592E-4</v>
      </c>
      <c r="DZ5" s="57">
        <f>IFERROR(Inv_SY_B!DZ5/Inv_SY_B!$NE5-1,"")</f>
        <v>2.4123175076565362E-2</v>
      </c>
      <c r="EA5" s="57">
        <f>IFERROR(Inv_SY_B!EA5/Inv_SY_B!$NE5-1,"")</f>
        <v>2.2314987193884139E-2</v>
      </c>
      <c r="EB5" s="57">
        <f>IFERROR(Inv_SY_B!EB5/Inv_SY_B!$NE5-1,"")</f>
        <v>1.0174297124454723E-2</v>
      </c>
      <c r="EC5" s="57">
        <f>IFERROR(Inv_SY_B!EC5/Inv_SY_B!$NE5-1,"")</f>
        <v>1.0777026418681501E-2</v>
      </c>
      <c r="ED5" s="57">
        <f>IFERROR(Inv_SY_B!ED5/Inv_SY_B!$NE5-1,"")</f>
        <v>3.2389176825964094E-2</v>
      </c>
      <c r="EE5" s="57">
        <f>IFERROR(Inv_SY_B!EE5/Inv_SY_B!$NE5-1,"")</f>
        <v>1.473781892360182E-2</v>
      </c>
      <c r="EF5" s="57">
        <f>IFERROR(Inv_SY_B!EF5/Inv_SY_B!$NE5-1,"")</f>
        <v>2.7395134102369045E-2</v>
      </c>
      <c r="EG5" s="57">
        <f>IFERROR(Inv_SY_B!EG5/Inv_SY_B!$NE5-1,"")</f>
        <v>5.0941502159698171E-3</v>
      </c>
      <c r="EH5" s="57">
        <f>IFERROR(Inv_SY_B!EH5/Inv_SY_B!$NE5-1,"")</f>
        <v>3.230307264107446E-2</v>
      </c>
      <c r="EI5" s="57">
        <f>IFERROR(Inv_SY_B!EI5/Inv_SY_B!$NE5-1,"")</f>
        <v>3.2236537589114489E-2</v>
      </c>
      <c r="EJ5" s="57">
        <f>IFERROR(Inv_SY_B!EJ5/Inv_SY_B!$NE5-1,"")</f>
        <v>4.8576763585203464E-2</v>
      </c>
      <c r="EK5" s="57">
        <f>IFERROR(Inv_SY_B!EK5/Inv_SY_B!$NE5-1,"")</f>
        <v>3.400449133449257E-2</v>
      </c>
      <c r="EL5" s="57">
        <f>IFERROR(Inv_SY_B!EL5/Inv_SY_B!$NE5-1,"")</f>
        <v>1.1982485007135502E-2</v>
      </c>
      <c r="EM5" s="57">
        <f>IFERROR(Inv_SY_B!EM5/Inv_SY_B!$NE5-1,"")</f>
        <v>7.5911715777674527E-3</v>
      </c>
      <c r="EN5" s="57">
        <f>IFERROR(Inv_SY_B!EN5/Inv_SY_B!$NE5-1,"")</f>
        <v>3.5058406557540778E-2</v>
      </c>
      <c r="EO5" s="57">
        <f>IFERROR(Inv_SY_B!EO5/Inv_SY_B!$NE5-1,"")</f>
        <v>3.7555427919338413E-2</v>
      </c>
      <c r="EP5" s="57">
        <f>IFERROR(Inv_SY_B!EP5/Inv_SY_B!$NE5-1,"")</f>
        <v>2.2401091378773774E-2</v>
      </c>
      <c r="EQ5" s="57">
        <f>IFERROR(Inv_SY_B!EQ5/Inv_SY_B!$NE5-1,"")</f>
        <v>1.1551964082687771E-2</v>
      </c>
      <c r="ER5" s="57">
        <f>IFERROR(Inv_SY_B!ER5/Inv_SY_B!$NE5-1,"")</f>
        <v>4.4960387819841463E-2</v>
      </c>
      <c r="ES5" s="57">
        <f>IFERROR(Inv_SY_B!ES5/Inv_SY_B!$NE5-1,"")</f>
        <v>2.0334590941424091E-2</v>
      </c>
      <c r="ET5" s="57">
        <f>IFERROR(Inv_SY_B!ET5/Inv_SY_B!$NE5-1,"")</f>
        <v>3.0346159348129786E-2</v>
      </c>
      <c r="EU5" s="57">
        <f>IFERROR(Inv_SY_B!EU5/Inv_SY_B!$NE5-1,"")</f>
        <v>1.454049683323011E-2</v>
      </c>
      <c r="EV5" s="57">
        <f>IFERROR(Inv_SY_B!EV5/Inv_SY_B!$NE5-1,"")</f>
        <v>7.8416564792642696E-3</v>
      </c>
      <c r="EW5" s="57">
        <f>IFERROR(Inv_SY_B!EW5/Inv_SY_B!$NE5-1,"")</f>
        <v>1.7824653951893143E-2</v>
      </c>
      <c r="EX5" s="57">
        <f>IFERROR(Inv_SY_B!EX5/Inv_SY_B!$NE5-1,"")</f>
        <v>1.4823923108491455E-2</v>
      </c>
      <c r="EY5" s="57">
        <f>IFERROR(Inv_SY_B!EY5/Inv_SY_B!$NE5-1,"")</f>
        <v>4.4517566297552102E-2</v>
      </c>
      <c r="EZ5" s="57">
        <f>IFERROR(Inv_SY_B!EZ5/Inv_SY_B!$NE5-1,"")</f>
        <v>2.5156425295240092E-2</v>
      </c>
      <c r="FA5" s="57">
        <f>IFERROR(Inv_SY_B!FA5/Inv_SY_B!$NE5-1,"")</f>
        <v>4.2721679012712732E-2</v>
      </c>
      <c r="FB5" s="57">
        <f>IFERROR(Inv_SY_B!FB5/Inv_SY_B!$NE5-1,"")</f>
        <v>2.0420695126313726E-2</v>
      </c>
      <c r="FC5" s="57">
        <f>IFERROR(Inv_SY_B!FC5/Inv_SY_B!$NE5-1,"")</f>
        <v>3.488619818776173E-2</v>
      </c>
      <c r="FD5" s="57">
        <f>IFERROR(Inv_SY_B!FD5/Inv_SY_B!$NE5-1,"")</f>
        <v>3.0064363833945729E-2</v>
      </c>
      <c r="FE5" s="57">
        <f>IFERROR(Inv_SY_B!FE5/Inv_SY_B!$NE5-1,"")</f>
        <v>3.6263865145994778E-2</v>
      </c>
      <c r="FF5" s="57">
        <f>IFERROR(Inv_SY_B!FF5/Inv_SY_B!$NE5-1,"")</f>
        <v>1.5512756587608312E-2</v>
      </c>
      <c r="FG5" s="57">
        <f>IFERROR(Inv_SY_B!FG5/Inv_SY_B!$NE5-1,"")</f>
        <v>1.7837569579626456E-2</v>
      </c>
      <c r="FH5" s="57">
        <f>IFERROR(Inv_SY_B!FH5/Inv_SY_B!$NE5-1,"")</f>
        <v>1.7837569579626456E-2</v>
      </c>
      <c r="FI5" s="57">
        <f>IFERROR(Inv_SY_B!FI5/Inv_SY_B!$NE5-1,"")</f>
        <v>8.5383176115527704E-3</v>
      </c>
      <c r="FJ5" s="57">
        <f>IFERROR(Inv_SY_B!FJ5/Inv_SY_B!$NE5-1,"")</f>
        <v>5.0600211930108552E-2</v>
      </c>
      <c r="FK5" s="57">
        <f>IFERROR(Inv_SY_B!FK5/Inv_SY_B!$NE5-1,"")</f>
        <v>6.7433580076019739E-2</v>
      </c>
      <c r="FL5" s="57">
        <f>IFERROR(Inv_SY_B!FL5/Inv_SY_B!$NE5-1,"")</f>
        <v>1.6933475638286177E-2</v>
      </c>
      <c r="FM5" s="57">
        <f>IFERROR(Inv_SY_B!FM5/Inv_SY_B!$NE5-1,"")</f>
        <v>3.3064633296910895E-3</v>
      </c>
      <c r="FN5" s="57">
        <f>IFERROR(Inv_SY_B!FN5/Inv_SY_B!$NE5-1,"")</f>
        <v>1.792367376451609E-2</v>
      </c>
      <c r="FO5" s="57">
        <f>IFERROR(Inv_SY_B!FO5/Inv_SY_B!$NE5-1,"")</f>
        <v>-5.7467766815554322E-3</v>
      </c>
      <c r="FP5" s="57">
        <f>IFERROR(Inv_SY_B!FP5/Inv_SY_B!$NE5-1,"")</f>
        <v>-3.7663804290951619E-3</v>
      </c>
      <c r="FQ5" s="57">
        <f>IFERROR(Inv_SY_B!FQ5/Inv_SY_B!$NE5-1,"")</f>
        <v>6.6071237504581326E-3</v>
      </c>
      <c r="FR5" s="57">
        <f>IFERROR(Inv_SY_B!FR5/Inv_SY_B!$NE5-1,"")</f>
        <v>6.1356008332056344E-3</v>
      </c>
      <c r="FS5" s="57">
        <f>IFERROR(Inv_SY_B!FS5/Inv_SY_B!$NE5-1,"")</f>
        <v>1.0850830005729728E-2</v>
      </c>
      <c r="FT5" s="57">
        <f>IFERROR(Inv_SY_B!FT5/Inv_SY_B!$NE5-1,"")</f>
        <v>3.5652935453206913E-2</v>
      </c>
      <c r="FU5" s="57">
        <f>IFERROR(Inv_SY_B!FU5/Inv_SY_B!$NE5-1,"")</f>
        <v>3.6690285871162187E-2</v>
      </c>
      <c r="FV5" s="57">
        <f>IFERROR(Inv_SY_B!FV5/Inv_SY_B!$NE5-1,"")</f>
        <v>7.0786466677106308E-3</v>
      </c>
      <c r="FW5" s="57">
        <f>IFERROR(Inv_SY_B!FW5/Inv_SY_B!$NE5-1,"")</f>
        <v>1.7829369181065369E-2</v>
      </c>
      <c r="FX5" s="57">
        <f>IFERROR(Inv_SY_B!FX5/Inv_SY_B!$NE5-1,"")</f>
        <v>2.0375592934228637E-2</v>
      </c>
      <c r="FY5" s="57">
        <f>IFERROR(Inv_SY_B!FY5/Inv_SY_B!$NE5-1,"")</f>
        <v>3.074909711378182E-2</v>
      </c>
      <c r="FZ5" s="57">
        <f>IFERROR(Inv_SY_B!FZ5/Inv_SY_B!$NE5-1,"")</f>
        <v>-1.4158745525338245E-2</v>
      </c>
      <c r="GA5" s="57">
        <f>IFERROR(Inv_SY_B!GA5/Inv_SY_B!$NE5-1,"")</f>
        <v>1.1982485007135502E-2</v>
      </c>
      <c r="GB5" s="57">
        <f>IFERROR(Inv_SY_B!GB5/Inv_SY_B!$NE5-1,"")</f>
        <v>3.9708819858195188E-3</v>
      </c>
      <c r="GC5" s="57">
        <f>IFERROR(Inv_SY_B!GC5/Inv_SY_B!$NE5-1,"")</f>
        <v>2.9145919195123549E-2</v>
      </c>
      <c r="GD5" s="57">
        <f>IFERROR(Inv_SY_B!GD5/Inv_SY_B!$NE5-1,"")</f>
        <v>1.952685168317414E-2</v>
      </c>
      <c r="GE5" s="57">
        <f>IFERROR(Inv_SY_B!GE5/Inv_SY_B!$NE5-1,"")</f>
        <v>1.8112282931416868E-2</v>
      </c>
      <c r="GF5" s="57">
        <f>IFERROR(Inv_SY_B!GF5/Inv_SY_B!$NE5-1,"")</f>
        <v>3.4615585035251417E-2</v>
      </c>
      <c r="GG5" s="57">
        <f>IFERROR(Inv_SY_B!GG5/Inv_SY_B!$NE5-1,"")</f>
        <v>1.6509105012758818E-2</v>
      </c>
      <c r="GH5" s="57">
        <f>IFERROR(Inv_SY_B!GH5/Inv_SY_B!$NE5-1,"")</f>
        <v>3.7350417955315462E-2</v>
      </c>
      <c r="GI5" s="57">
        <f>IFERROR(Inv_SY_B!GI5/Inv_SY_B!$NE5-1,"")</f>
        <v>1.6697714179659595E-2</v>
      </c>
      <c r="GJ5" s="57">
        <f>IFERROR(Inv_SY_B!GJ5/Inv_SY_B!$NE5-1,"")</f>
        <v>2.7542741276465055E-2</v>
      </c>
      <c r="GK5" s="57">
        <f>IFERROR(Inv_SY_B!GK5/Inv_SY_B!$NE5-1,"")</f>
        <v>1.3114140008541275E-2</v>
      </c>
      <c r="GL5" s="57">
        <f>IFERROR(Inv_SY_B!GL5/Inv_SY_B!$NE5-1,"")</f>
        <v>1.8489501265219088E-2</v>
      </c>
      <c r="GM5" s="57">
        <f>IFERROR(Inv_SY_B!GM5/Inv_SY_B!$NE5-1,"")</f>
        <v>1.23597033409375E-2</v>
      </c>
      <c r="GN5" s="57">
        <f>IFERROR(Inv_SY_B!GN5/Inv_SY_B!$NE5-1,"")</f>
        <v>2.169585710253541E-2</v>
      </c>
      <c r="GO5" s="57">
        <f>IFERROR(Inv_SY_B!GO5/Inv_SY_B!$NE5-1,"")</f>
        <v>3.0697229592884012E-2</v>
      </c>
      <c r="GP5" s="57">
        <f>IFERROR(Inv_SY_B!GP5/Inv_SY_B!$NE5-1,"")</f>
        <v>2.4458981397634361E-2</v>
      </c>
      <c r="GQ5" s="57">
        <f>IFERROR(Inv_SY_B!GQ5/Inv_SY_B!$NE5-1,"")</f>
        <v>2.693447671320981E-2</v>
      </c>
      <c r="GR5" s="57">
        <f>IFERROR(Inv_SY_B!GR5/Inv_SY_B!$NE5-1,"")</f>
        <v>-6.0359984307996051E-3</v>
      </c>
      <c r="GS5" s="57">
        <f>IFERROR(Inv_SY_B!GS5/Inv_SY_B!$NE5-1,"")</f>
        <v>1.6912534892413955E-2</v>
      </c>
      <c r="GT5" s="57">
        <f>IFERROR(Inv_SY_B!GT5/Inv_SY_B!$NE5-1,"")</f>
        <v>1.280946366200908E-2</v>
      </c>
      <c r="GU5" s="57">
        <f>IFERROR(Inv_SY_B!GU5/Inv_SY_B!$NE5-1,"")</f>
        <v>1.0598764813522621E-2</v>
      </c>
      <c r="GV5" s="57">
        <f>IFERROR(Inv_SY_B!GV5/Inv_SY_B!$NE5-1,"")</f>
        <v>1.252844231132566E-2</v>
      </c>
      <c r="GW5" s="57">
        <f>IFERROR(Inv_SY_B!GW5/Inv_SY_B!$NE5-1,"")</f>
        <v>1.8906713832002264E-2</v>
      </c>
      <c r="GX5" s="57">
        <f>IFERROR(Inv_SY_B!GX5/Inv_SY_B!$NE5-1,"")</f>
        <v>4.3710169928725673E-3</v>
      </c>
      <c r="GY5" s="57">
        <f>IFERROR(Inv_SY_B!GY5/Inv_SY_B!$NE5-1,"")</f>
        <v>2.5557614024835473E-2</v>
      </c>
      <c r="GZ5" s="57">
        <f>IFERROR(Inv_SY_B!GZ5/Inv_SY_B!$NE5-1,"")</f>
        <v>2.9771231125387709E-2</v>
      </c>
      <c r="HA5" s="57">
        <f>IFERROR(Inv_SY_B!HA5/Inv_SY_B!$NE5-1,"")</f>
        <v>3.7139099992399949E-2</v>
      </c>
      <c r="HB5" s="57">
        <f>IFERROR(Inv_SY_B!HB5/Inv_SY_B!$NE5-1,"")</f>
        <v>5.2242096840549035E-3</v>
      </c>
      <c r="HC5" s="57">
        <f>IFERROR(Inv_SY_B!HC5/Inv_SY_B!$NE5-1,"")</f>
        <v>2.507763265452212E-2</v>
      </c>
      <c r="HD5" s="57">
        <f>IFERROR(Inv_SY_B!HD5/Inv_SY_B!$NE5-1,"")</f>
        <v>-5.5737122262120575E-3</v>
      </c>
      <c r="HE5" s="57">
        <f>IFERROR(Inv_SY_B!HE5/Inv_SY_B!$NE5-1,"")</f>
        <v>-1.6077832079073318E-3</v>
      </c>
      <c r="HF5" s="57">
        <f>IFERROR(Inv_SY_B!HF5/Inv_SY_B!$NE5-1,"")</f>
        <v>3.0741044989629707E-2</v>
      </c>
      <c r="HG5" s="57">
        <f>IFERROR(Inv_SY_B!HG5/Inv_SY_B!$NE5-1,"")</f>
        <v>1.8163062322505752E-2</v>
      </c>
      <c r="HH5" s="57">
        <f>IFERROR(Inv_SY_B!HH5/Inv_SY_B!$NE5-1,"")</f>
        <v>1.594327751205582E-2</v>
      </c>
      <c r="HI5" s="57">
        <f>IFERROR(Inv_SY_B!HI5/Inv_SY_B!$NE5-1,"")</f>
        <v>2.0839861652754088E-2</v>
      </c>
      <c r="HJ5" s="57">
        <f>IFERROR(Inv_SY_B!HJ5/Inv_SY_B!$NE5-1,"")</f>
        <v>1.5354511058621734E-2</v>
      </c>
      <c r="HK5" s="57">
        <f>IFERROR(Inv_SY_B!HK5/Inv_SY_B!$NE5-1,"")</f>
        <v>2.4262316252147365E-2</v>
      </c>
      <c r="HL5" s="57">
        <f>IFERROR(Inv_SY_B!HL5/Inv_SY_B!$NE5-1,"")</f>
        <v>1.0763779621006275E-2</v>
      </c>
      <c r="HM5" s="57">
        <f>IFERROR(Inv_SY_B!HM5/Inv_SY_B!$NE5-1,"")</f>
        <v>1.596285979810208E-3</v>
      </c>
      <c r="HN5" s="57">
        <f>IFERROR(Inv_SY_B!HN5/Inv_SY_B!$NE5-1,"")</f>
        <v>-1.1997253240224603E-2</v>
      </c>
      <c r="HO5" s="57">
        <f>IFERROR(Inv_SY_B!HO5/Inv_SY_B!$NE5-1,"")</f>
        <v>-1.1915268114777611E-2</v>
      </c>
      <c r="HP5" s="57">
        <f>IFERROR(Inv_SY_B!HP5/Inv_SY_B!$NE5-1,"")</f>
        <v>-8.5743554316243253E-3</v>
      </c>
      <c r="HQ5" s="57">
        <f>IFERROR(Inv_SY_B!HQ5/Inv_SY_B!$NE5-1,"")</f>
        <v>-2.5340088179695797E-2</v>
      </c>
      <c r="HR5" s="57">
        <f>IFERROR(Inv_SY_B!HR5/Inv_SY_B!$NE5-1,"")</f>
        <v>-2.9196663515093646E-2</v>
      </c>
      <c r="HS5" s="57">
        <f>IFERROR(Inv_SY_B!HS5/Inv_SY_B!$NE5-1,"")</f>
        <v>1.506278049374643E-4</v>
      </c>
      <c r="HT5" s="57">
        <f>IFERROR(Inv_SY_B!HT5/Inv_SY_B!$NE5-1,"")</f>
        <v>-3.9386089088575993E-2</v>
      </c>
      <c r="HU5" s="57">
        <f>IFERROR(Inv_SY_B!HU5/Inv_SY_B!$NE5-1,"")</f>
        <v>-1.9525797427110358E-2</v>
      </c>
      <c r="HV5" s="57">
        <f>IFERROR(Inv_SY_B!HV5/Inv_SY_B!$NE5-1,"")</f>
        <v>6.3815841173109344E-3</v>
      </c>
      <c r="HW5" s="57">
        <f>IFERROR(Inv_SY_B!HW5/Inv_SY_B!$NE5-1,"")</f>
        <v>5.1707924025199414E-3</v>
      </c>
      <c r="HX5" s="57">
        <f>IFERROR(Inv_SY_B!HX5/Inv_SY_B!$NE5-1,"")</f>
        <v>6.1501092306597283E-3</v>
      </c>
      <c r="HY5" s="57">
        <f>IFERROR(Inv_SY_B!HY5/Inv_SY_B!$NE5-1,"")</f>
        <v>-1.8802887600853913E-3</v>
      </c>
      <c r="HZ5" s="57">
        <f>IFERROR(Inv_SY_B!HZ5/Inv_SY_B!$NE5-1,"")</f>
        <v>-3.8948833779727243E-3</v>
      </c>
      <c r="IA5" s="57">
        <f>IFERROR(Inv_SY_B!IA5/Inv_SY_B!$NE5-1,"")</f>
        <v>1.9664681458986477E-2</v>
      </c>
      <c r="IB5" s="57">
        <f>IFERROR(Inv_SY_B!IB5/Inv_SY_B!$NE5-1,"")</f>
        <v>3.0218874262555318E-4</v>
      </c>
      <c r="IC5" s="57">
        <f>IFERROR(Inv_SY_B!IC5/Inv_SY_B!$NE5-1,"")</f>
        <v>1.5355687415172126E-2</v>
      </c>
      <c r="ID5" s="57">
        <f>IFERROR(Inv_SY_B!ID5/Inv_SY_B!$NE5-1,"")</f>
        <v>1.3788780490148866E-2</v>
      </c>
      <c r="IE5" s="57">
        <f>IFERROR(Inv_SY_B!IE5/Inv_SY_B!$NE5-1,"")</f>
        <v>1.0263239908845811E-2</v>
      </c>
      <c r="IF5" s="57">
        <f>IFERROR(Inv_SY_B!IF5/Inv_SY_B!$NE5-1,"")</f>
        <v>1.3984643855776691E-2</v>
      </c>
      <c r="IG5" s="57">
        <f>IFERROR(Inv_SY_B!IG5/Inv_SY_B!$NE5-1,"")</f>
        <v>7.7636502903561944E-3</v>
      </c>
      <c r="IH5" s="57">
        <f>IFERROR(Inv_SY_B!IH5/Inv_SY_B!$NE5-1,"")</f>
        <v>2.8204320149847195E-3</v>
      </c>
      <c r="II5" s="57">
        <f>IFERROR(Inv_SY_B!II5/Inv_SY_B!$NE5-1,"")</f>
        <v>9.5506662805222575E-4</v>
      </c>
      <c r="IJ5" s="57">
        <f>IFERROR(Inv_SY_B!IJ5/Inv_SY_B!$NE5-1,"")</f>
        <v>2.7271637456380837E-3</v>
      </c>
      <c r="IK5" s="57">
        <f>IFERROR(Inv_SY_B!IK5/Inv_SY_B!$NE5-1,"")</f>
        <v>6.5418359619153765E-3</v>
      </c>
      <c r="IL5" s="57">
        <f>IFERROR(Inv_SY_B!IL5/Inv_SY_B!$NE5-1,"")</f>
        <v>1.0557034957287881E-2</v>
      </c>
      <c r="IM5" s="57">
        <f>IFERROR(Inv_SY_B!IM5/Inv_SY_B!$NE5-1,"")</f>
        <v>-3.7409907335508308E-3</v>
      </c>
      <c r="IN5" s="57">
        <f>IFERROR(Inv_SY_B!IN5/Inv_SY_B!$NE5-1,"")</f>
        <v>7.8569185597028302E-3</v>
      </c>
      <c r="IO5" s="57">
        <f>IFERROR(Inv_SY_B!IO5/Inv_SY_B!$NE5-1,"")</f>
        <v>5.5625191337758118E-3</v>
      </c>
      <c r="IP5" s="57">
        <f>IFERROR(Inv_SY_B!IP5/Inv_SY_B!$NE5-1,"")</f>
        <v>-1.6415260410751475E-4</v>
      </c>
      <c r="IQ5" s="57">
        <f>IFERROR(Inv_SY_B!IQ5/Inv_SY_B!$NE5-1,"")</f>
        <v>1.0263239908845811E-2</v>
      </c>
      <c r="IR5" s="57">
        <f>IFERROR(Inv_SY_B!IR5/Inv_SY_B!$NE5-1,"")</f>
        <v>3.7531147084510774E-3</v>
      </c>
      <c r="IS5" s="57">
        <f>IFERROR(Inv_SY_B!IS5/Inv_SY_B!$NE5-1,"")</f>
        <v>7.017504135583108E-3</v>
      </c>
      <c r="IT5" s="57">
        <f>IFERROR(Inv_SY_B!IT5/Inv_SY_B!$NE5-1,"")</f>
        <v>4.9656022099571206E-3</v>
      </c>
      <c r="IU5" s="57">
        <f>IFERROR(Inv_SY_B!IU5/Inv_SY_B!$NE5-1,"")</f>
        <v>1.5318380107433249E-2</v>
      </c>
      <c r="IV5" s="57">
        <f>IFERROR(Inv_SY_B!IV5/Inv_SY_B!$NE5-1,"")</f>
        <v>1.2800136835074305E-2</v>
      </c>
      <c r="IW5" s="57">
        <f>IFERROR(Inv_SY_B!IW5/Inv_SY_B!$NE5-1,"")</f>
        <v>1.0188625293368725E-2</v>
      </c>
      <c r="IX5" s="57">
        <f>IFERROR(Inv_SY_B!IX5/Inv_SY_B!$NE5-1,"")</f>
        <v>8.1367233677429596E-3</v>
      </c>
      <c r="IY5" s="57">
        <f>IFERROR(Inv_SY_B!IY5/Inv_SY_B!$NE5-1,"")</f>
        <v>1.4292429144620478E-2</v>
      </c>
      <c r="IZ5" s="57">
        <f>IFERROR(Inv_SY_B!IZ5/Inv_SY_B!$NE5-1,"")</f>
        <v>-9.1877769245729546E-4</v>
      </c>
      <c r="JA5" s="57">
        <f>IFERROR(Inv_SY_B!JA5/Inv_SY_B!$NE5-1,"")</f>
        <v>-2.0677258814941757E-3</v>
      </c>
      <c r="JB5" s="57">
        <f>IFERROR(Inv_SY_B!JB5/Inv_SY_B!$NE5-1,"")</f>
        <v>1.951139708588645E-2</v>
      </c>
      <c r="JC5" s="57">
        <f>IFERROR(Inv_SY_B!JC5/Inv_SY_B!$NE5-1,"")</f>
        <v>2.0082484093774333E-2</v>
      </c>
      <c r="JD5" s="57">
        <f>IFERROR(Inv_SY_B!JD5/Inv_SY_B!$NE5-1,"")</f>
        <v>3.2778538962223935E-2</v>
      </c>
      <c r="JE5" s="57">
        <f>IFERROR(Inv_SY_B!JE5/Inv_SY_B!$NE5-1,"")</f>
        <v>3.3505692630026784E-2</v>
      </c>
      <c r="JF5" s="57">
        <f>IFERROR(Inv_SY_B!JF5/Inv_SY_B!$NE5-1,"")</f>
        <v>2.9941541735436727E-2</v>
      </c>
      <c r="JG5" s="57">
        <f>IFERROR(Inv_SY_B!JG5/Inv_SY_B!$NE5-1,"")</f>
        <v>3.0387027100595487E-2</v>
      </c>
      <c r="JH5" s="57">
        <f>IFERROR(Inv_SY_B!JH5/Inv_SY_B!$NE5-1,"")</f>
        <v>3.4603714528243845E-2</v>
      </c>
      <c r="JI5" s="57">
        <f>IFERROR(Inv_SY_B!JI5/Inv_SY_B!$NE5-1,"")</f>
        <v>2.5898245965058075E-2</v>
      </c>
      <c r="JJ5" s="57">
        <f>IFERROR(Inv_SY_B!JJ5/Inv_SY_B!$NE5-1,"")</f>
        <v>1.5508971788272152E-2</v>
      </c>
      <c r="JK5" s="57">
        <f>IFERROR(Inv_SY_B!JK5/Inv_SY_B!$NE5-1,"")</f>
        <v>2.5433747864754608E-2</v>
      </c>
      <c r="JL5" s="57">
        <f>IFERROR(Inv_SY_B!JL5/Inv_SY_B!$NE5-1,"")</f>
        <v>4.27933006003276E-2</v>
      </c>
      <c r="JM5" s="57">
        <f>IFERROR(Inv_SY_B!JM5/Inv_SY_B!$NE5-1,"")</f>
        <v>6.1901436307834068E-3</v>
      </c>
      <c r="JN5" s="57">
        <f>IFERROR(Inv_SY_B!JN5/Inv_SY_B!$NE5-1,"")</f>
        <v>1.7919032859337047E-3</v>
      </c>
      <c r="JO5" s="57">
        <f>IFERROR(Inv_SY_B!JO5/Inv_SY_B!$NE5-1,"")</f>
        <v>2.9960344296196428E-2</v>
      </c>
      <c r="JP5" s="57">
        <f>IFERROR(Inv_SY_B!JP5/Inv_SY_B!$NE5-1,"")</f>
        <v>1.8163062322505752E-2</v>
      </c>
      <c r="JQ5" s="57">
        <f>IFERROR(Inv_SY_B!JQ5/Inv_SY_B!$NE5-1,"")</f>
        <v>3.1655871954652026E-2</v>
      </c>
      <c r="JR5" s="57">
        <f>IFERROR(Inv_SY_B!JR5/Inv_SY_B!$NE5-1,"")</f>
        <v>3.6226017152636736E-2</v>
      </c>
      <c r="JS5" s="57">
        <f>IFERROR(Inv_SY_B!JS5/Inv_SY_B!$NE5-1,"")</f>
        <v>2.8367827531670775E-2</v>
      </c>
      <c r="JT5" s="57">
        <f>IFERROR(Inv_SY_B!JT5/Inv_SY_B!$NE5-1,"")</f>
        <v>4.1065331303385078E-2</v>
      </c>
      <c r="JU5" s="57">
        <f>IFERROR(Inv_SY_B!JU5/Inv_SY_B!$NE5-1,"")</f>
        <v>2.2673854985452158E-2</v>
      </c>
      <c r="JV5" s="57">
        <f>IFERROR(Inv_SY_B!JV5/Inv_SY_B!$NE5-1,"")</f>
        <v>5.6640779159531363E-3</v>
      </c>
      <c r="JW5" s="57">
        <f>IFERROR(Inv_SY_B!JW5/Inv_SY_B!$NE5-1,"")</f>
        <v>1.7975899944833174E-3</v>
      </c>
      <c r="JX5" s="57">
        <f>IFERROR(Inv_SY_B!JX5/Inv_SY_B!$NE5-1,"")</f>
        <v>9.4884874342904268E-4</v>
      </c>
      <c r="JY5" s="57">
        <f>IFERROR(Inv_SY_B!JY5/Inv_SY_B!$NE5-1,"")</f>
        <v>-6.0296904319068201E-3</v>
      </c>
      <c r="JZ5" s="57">
        <f>IFERROR(Inv_SY_B!JZ5/Inv_SY_B!$NE5-1,"")</f>
        <v>-3.1209014213185782E-2</v>
      </c>
      <c r="KA5" s="57">
        <f>IFERROR(Inv_SY_B!KA5/Inv_SY_B!$NE5-1,"")</f>
        <v>-1.5837367110757117E-2</v>
      </c>
      <c r="KB5" s="57">
        <f>IFERROR(Inv_SY_B!KB5/Inv_SY_B!$NE5-1,"")</f>
        <v>9.059042920170457E-3</v>
      </c>
      <c r="KC5" s="57">
        <f>IFERROR(Inv_SY_B!KC5/Inv_SY_B!$NE5-1,"")</f>
        <v>-1.159366085548541E-2</v>
      </c>
      <c r="KD5" s="57">
        <f>IFERROR(Inv_SY_B!KD5/Inv_SY_B!$NE5-1,"")</f>
        <v>-2.4796302538553028E-2</v>
      </c>
      <c r="KE5" s="57">
        <f>IFERROR(Inv_SY_B!KE5/Inv_SY_B!$NE5-1,"")</f>
        <v>1.1793875840234724E-2</v>
      </c>
      <c r="KF5" s="57">
        <f>IFERROR(Inv_SY_B!KF5/Inv_SY_B!$NE5-1,"")</f>
        <v>4.405316736853182E-3</v>
      </c>
      <c r="KG5" s="57">
        <f>IFERROR(Inv_SY_B!KG5/Inv_SY_B!$NE5-1,"")</f>
        <v>-4.657200083282298E-4</v>
      </c>
      <c r="KH5" s="57">
        <f>IFERROR(Inv_SY_B!KH5/Inv_SY_B!$NE5-1,"")</f>
        <v>6.6071237504581326E-3</v>
      </c>
      <c r="KI5" s="57">
        <f>IFERROR(Inv_SY_B!KI5/Inv_SY_B!$NE5-1,"")</f>
        <v>1.6636416200417115E-2</v>
      </c>
      <c r="KJ5" s="57">
        <f>IFERROR(Inv_SY_B!KJ5/Inv_SY_B!$NE5-1,"")</f>
        <v>-4.7518633261526277E-3</v>
      </c>
      <c r="KK5" s="57">
        <f>IFERROR(Inv_SY_B!KK5/Inv_SY_B!$NE5-1,"")</f>
        <v>-4.6528435135295698E-3</v>
      </c>
      <c r="KL5" s="57">
        <f>IFERROR(Inv_SY_B!KL5/Inv_SY_B!$NE5-1,"")</f>
        <v>-2.2600907811053395E-3</v>
      </c>
      <c r="KM5" s="57">
        <f>IFERROR(Inv_SY_B!KM5/Inv_SY_B!$NE5-1,"")</f>
        <v>8.3743658074479921E-3</v>
      </c>
      <c r="KN5" s="57">
        <f>IFERROR(Inv_SY_B!KN5/Inv_SY_B!$NE5-1,"")</f>
        <v>3.3241655552536109E-3</v>
      </c>
      <c r="KO5" s="57">
        <f>IFERROR(Inv_SY_B!KO5/Inv_SY_B!$NE5-1,"")</f>
        <v>5.6898266076803594E-3</v>
      </c>
      <c r="KP5" s="57">
        <f>IFERROR(Inv_SY_B!KP5/Inv_SY_B!$NE5-1,"")</f>
        <v>6.1629588181657535E-3</v>
      </c>
      <c r="KQ5" s="57">
        <f>IFERROR(Inv_SY_B!KQ5/Inv_SY_B!$NE5-1,"")</f>
        <v>6.5576572998167881E-2</v>
      </c>
      <c r="KR5" s="57">
        <f>IFERROR(Inv_SY_B!KR5/Inv_SY_B!$NE5-1,"")</f>
        <v>-1.1232772233088495E-3</v>
      </c>
      <c r="KS5" s="57">
        <f>IFERROR(Inv_SY_B!KS5/Inv_SY_B!$NE5-1,"")</f>
        <v>-4.5298291388032874E-3</v>
      </c>
      <c r="KT5" s="57">
        <f>IFERROR(Inv_SY_B!KT5/Inv_SY_B!$NE5-1,"")</f>
        <v>1.0988907365116596E-2</v>
      </c>
      <c r="KU5" s="57">
        <f>IFERROR(Inv_SY_B!KU5/Inv_SY_B!$NE5-1,"")</f>
        <v>2.5671540184768471E-3</v>
      </c>
      <c r="KV5" s="57">
        <f>IFERROR(Inv_SY_B!KV5/Inv_SY_B!$NE5-1,"")</f>
        <v>-1.3571652216997077E-3</v>
      </c>
      <c r="KW5" s="57">
        <f>IFERROR(Inv_SY_B!KW5/Inv_SY_B!$NE5-1,"")</f>
        <v>1.3370102712149112E-3</v>
      </c>
      <c r="KX5" s="57">
        <f>IFERROR(Inv_SY_B!KX5/Inv_SY_B!$NE5-1,"")</f>
        <v>6.1356008332056344E-3</v>
      </c>
      <c r="KY5" s="57">
        <f>IFERROR(Inv_SY_B!KY5/Inv_SY_B!$NE5-1,"")</f>
        <v>8.7148311905764775E-3</v>
      </c>
      <c r="KZ5" s="57">
        <f>IFERROR(Inv_SY_B!KZ5/Inv_SY_B!$NE5-1,"")</f>
        <v>1.0992286880905588E-2</v>
      </c>
      <c r="LA5" s="57">
        <f>IFERROR(Inv_SY_B!LA5/Inv_SY_B!$NE5-1,"")</f>
        <v>2.44633339168705E-2</v>
      </c>
      <c r="LB5" s="57">
        <f>IFERROR(Inv_SY_B!LB5/Inv_SY_B!$NE5-1,"")</f>
        <v>4.438433731041691E-3</v>
      </c>
      <c r="LC5" s="57">
        <f>IFERROR(Inv_SY_B!LC5/Inv_SY_B!$NE5-1,"")</f>
        <v>2.3468783271404448E-2</v>
      </c>
      <c r="LD5" s="57">
        <f>IFERROR(Inv_SY_B!LD5/Inv_SY_B!$NE5-1,"")</f>
        <v>1.2147258949647854E-2</v>
      </c>
      <c r="LE5" s="57">
        <f>IFERROR(Inv_SY_B!LE5/Inv_SY_B!$NE5-1,"")</f>
        <v>1.0375161832061996E-2</v>
      </c>
      <c r="LF5" s="57">
        <f>IFERROR(Inv_SY_B!LF5/Inv_SY_B!$NE5-1,"")</f>
        <v>2.167554129558491E-3</v>
      </c>
      <c r="LG5" s="57">
        <f>IFERROR(Inv_SY_B!LG5/Inv_SY_B!$NE5-1,"")</f>
        <v>9.5069896915604968E-3</v>
      </c>
      <c r="LH5" s="57">
        <f>IFERROR(Inv_SY_B!LH5/Inv_SY_B!$NE5-1,"")</f>
        <v>-9.1375418865096147E-3</v>
      </c>
      <c r="LI5" s="57">
        <f>IFERROR(Inv_SY_B!LI5/Inv_SY_B!$NE5-1,"")</f>
        <v>-1.5631766443069406E-3</v>
      </c>
      <c r="LJ5" s="57">
        <f>IFERROR(Inv_SY_B!LJ5/Inv_SY_B!$NE5-1,"")</f>
        <v>-1.2225435617342129E-2</v>
      </c>
      <c r="LK5" s="57">
        <f>IFERROR(Inv_SY_B!LK5/Inv_SY_B!$NE5-1,"")</f>
        <v>-5.6016927070160483E-3</v>
      </c>
      <c r="LL5" s="57">
        <f>IFERROR(Inv_SY_B!LL5/Inv_SY_B!$NE5-1,"")</f>
        <v>-5.6016927070160483E-3</v>
      </c>
      <c r="LM5" s="57">
        <f>IFERROR(Inv_SY_B!LM5/Inv_SY_B!$NE5-1,"")</f>
        <v>1.1680917602914676E-2</v>
      </c>
      <c r="LN5" s="57">
        <f>IFERROR(Inv_SY_B!LN5/Inv_SY_B!$NE5-1,"")</f>
        <v>-1.0968352975738727E-3</v>
      </c>
      <c r="LO5" s="57">
        <f>IFERROR(Inv_SY_B!LO5/Inv_SY_B!$NE5-1,"")</f>
        <v>-6.7861997277182118E-3</v>
      </c>
      <c r="LP5" s="57">
        <f>IFERROR(Inv_SY_B!LP5/Inv_SY_B!$NE5-1,"")</f>
        <v>-8.5582968453042918E-3</v>
      </c>
      <c r="LQ5" s="57">
        <f>IFERROR(Inv_SY_B!LQ5/Inv_SY_B!$NE5-1,"")</f>
        <v>-7.5323458824915202E-3</v>
      </c>
      <c r="LR5" s="57">
        <f>IFERROR(Inv_SY_B!LR5/Inv_SY_B!$NE5-1,"")</f>
        <v>-5.4804439568655328E-3</v>
      </c>
      <c r="LS5" s="57">
        <f>IFERROR(Inv_SY_B!LS5/Inv_SY_B!$NE5-1,"")</f>
        <v>1.4929509147291187E-2</v>
      </c>
      <c r="LT5" s="57">
        <f>IFERROR(Inv_SY_B!LT5/Inv_SY_B!$NE5-1,"")</f>
        <v>-1.3632090697761057E-2</v>
      </c>
      <c r="LU5" s="57">
        <f>IFERROR(Inv_SY_B!LU5/Inv_SY_B!$NE5-1,"")</f>
        <v>-2.2054215419761825E-2</v>
      </c>
      <c r="LV5" s="57">
        <f>IFERROR(Inv_SY_B!LV5/Inv_SY_B!$NE5-1,"")</f>
        <v>1.4474302269846584E-2</v>
      </c>
      <c r="LW5" s="57">
        <f>IFERROR(Inv_SY_B!LW5/Inv_SY_B!$NE5-1,"")</f>
        <v>1.3886712172962667E-2</v>
      </c>
      <c r="LX5" s="57">
        <f>IFERROR(Inv_SY_B!LX5/Inv_SY_B!$NE5-1,"")</f>
        <v>1.3886712172962667E-2</v>
      </c>
      <c r="LY5" s="57">
        <f>IFERROR(Inv_SY_B!LY5/Inv_SY_B!$NE5-1,"")</f>
        <v>2.3190222040289088E-2</v>
      </c>
      <c r="LZ5" s="57">
        <f>IFERROR(Inv_SY_B!LZ5/Inv_SY_B!$NE5-1,"")</f>
        <v>-1.0050589154850353E-2</v>
      </c>
      <c r="MA5" s="57">
        <f>IFERROR(Inv_SY_B!MA5/Inv_SY_B!$NE5-1,"")</f>
        <v>2.3152914732550656E-2</v>
      </c>
      <c r="MB5" s="57">
        <f>IFERROR(Inv_SY_B!MB5/Inv_SY_B!$NE5-1,"")</f>
        <v>8.1367233677429596E-3</v>
      </c>
      <c r="MC5" s="57">
        <f>IFERROR(Inv_SY_B!MC5/Inv_SY_B!$NE5-1,"")</f>
        <v>1.7556818571752508E-2</v>
      </c>
      <c r="MD5" s="57">
        <f>IFERROR(Inv_SY_B!MD5/Inv_SY_B!$NE5-1,"")</f>
        <v>1.1121307986834861E-2</v>
      </c>
      <c r="ME5" s="57">
        <f>IFERROR(Inv_SY_B!ME5/Inv_SY_B!$NE5-1,"")</f>
        <v>1.5038575299393564E-2</v>
      </c>
      <c r="MF5" s="57">
        <f>IFERROR(Inv_SY_B!MF5/Inv_SY_B!$NE5-1,"")</f>
        <v>5.711748364730429E-3</v>
      </c>
      <c r="MG5" s="57">
        <f>IFERROR(Inv_SY_B!MG5/Inv_SY_B!$NE5-1,"")</f>
        <v>1.6997208955672916E-2</v>
      </c>
      <c r="MH5" s="57">
        <f>IFERROR(Inv_SY_B!MH5/Inv_SY_B!$NE5-1,"")</f>
        <v>2.8935547432041853E-2</v>
      </c>
      <c r="MI5" s="57">
        <f>IFERROR(Inv_SY_B!MI5/Inv_SY_B!$NE5-1,"")</f>
        <v>9.3492108692490028E-3</v>
      </c>
      <c r="MJ5" s="57">
        <f>IFERROR(Inv_SY_B!MJ5/Inv_SY_B!$NE5-1,"")</f>
        <v>2.1917110163707676E-2</v>
      </c>
      <c r="MK5" s="57">
        <f>IFERROR(Inv_SY_B!MK5/Inv_SY_B!$NE5-1,"")</f>
        <v>5.981667141271152E-2</v>
      </c>
      <c r="ML5" s="57">
        <f>IFERROR(Inv_SY_B!ML5/Inv_SY_B!$NE5-1,"")</f>
        <v>1.7463550302405872E-2</v>
      </c>
      <c r="MM5" s="57">
        <f>IFERROR(Inv_SY_B!MM5/Inv_SY_B!$NE5-1,"")</f>
        <v>-7.1789082302303742E-3</v>
      </c>
      <c r="MN5" s="57">
        <f>IFERROR(Inv_SY_B!MN5/Inv_SY_B!$NE5-1,"")</f>
        <v>1.2123941882311362E-2</v>
      </c>
      <c r="MO5" s="57">
        <f>IFERROR(Inv_SY_B!MO5/Inv_SY_B!$NE5-1,"")</f>
        <v>2.7695079449731486E-2</v>
      </c>
      <c r="MP5" s="57">
        <f>IFERROR(Inv_SY_B!MP5/Inv_SY_B!$NE5-1,"")</f>
        <v>1.4661262755218729E-2</v>
      </c>
      <c r="MQ5" s="57">
        <f>IFERROR(Inv_SY_B!MQ5/Inv_SY_B!$NE5-1,"")</f>
        <v>-5.2006391488257364E-3</v>
      </c>
      <c r="MR5" s="57">
        <f>IFERROR(Inv_SY_B!MR5/Inv_SY_B!$NE5-1,"")</f>
        <v>-6.3049395084058268E-4</v>
      </c>
      <c r="MS5" s="57">
        <f>IFERROR(Inv_SY_B!MS5/Inv_SY_B!$NE5-1,"")</f>
        <v>2.7303352718475615E-2</v>
      </c>
      <c r="MT5" s="57">
        <f>IFERROR(Inv_SY_B!MT5/Inv_SY_B!$NE5-1,"")</f>
        <v>8.6179835870581201E-4</v>
      </c>
      <c r="MU5" s="57">
        <f>IFERROR(Inv_SY_B!MU5/Inv_SY_B!$NE5-1,"")</f>
        <v>2.1474085884311211E-2</v>
      </c>
      <c r="MV5" s="57">
        <f>IFERROR(Inv_SY_B!MV5/Inv_SY_B!$NE5-1,"")</f>
        <v>2.1516480552196349E-2</v>
      </c>
      <c r="MW5" s="57">
        <f>IFERROR(Inv_SY_B!MW5/Inv_SY_B!$NE5-1,"")</f>
        <v>-1.586493711643544E-3</v>
      </c>
      <c r="MX5" s="57">
        <f>IFERROR(Inv_SY_B!MX5/Inv_SY_B!$NE5-1,"")</f>
        <v>1.3919356067233934E-2</v>
      </c>
      <c r="MY5" s="57">
        <f>IFERROR(Inv_SY_B!MY5/Inv_SY_B!$NE5-1,"")</f>
        <v>3.7213994463569655E-4</v>
      </c>
      <c r="MZ5" s="57">
        <f>IFERROR(Inv_SY_B!MZ5/Inv_SY_B!$NE5-1,"")</f>
        <v>5.0728607197056963E-3</v>
      </c>
      <c r="NA5" s="57">
        <f>IFERROR(Inv_SY_B!NA5/Inv_SY_B!$NE5-1,"")</f>
        <v>2.5808605980788935E-2</v>
      </c>
      <c r="NB5" s="57">
        <f>IFERROR(Inv_SY_B!NB5/Inv_SY_B!$NE5-1,"")</f>
        <v>2.2602631943405393E-2</v>
      </c>
      <c r="NC5" s="57">
        <f>IFERROR(Inv_SY_B!NC5/Inv_SY_B!$NE5-1,"")</f>
        <v>3.2395800224801929E-2</v>
      </c>
      <c r="ND5" s="57">
        <f>IFERROR(Inv_SY_B!ND5/Inv_SY_B!$NE5-1,"")</f>
        <v>2.8086806180987356E-2</v>
      </c>
    </row>
    <row r="6" spans="2:368" ht="14.5" x14ac:dyDescent="0.35">
      <c r="B6" s="86">
        <f t="shared" ref="B6:B79" si="0">B5+1</f>
        <v>45747</v>
      </c>
      <c r="C6" s="57">
        <f>IFERROR(Inv_SY_B!C6/Inv_SY_B!$NE6-1,"")</f>
        <v>-9.9226195451038723E-2</v>
      </c>
      <c r="D6" s="57">
        <f>IFERROR(Inv_SY_B!D6/Inv_SY_B!$NE6-1,"")</f>
        <v>-0.13400354548076299</v>
      </c>
      <c r="E6" s="57">
        <f>IFERROR(Inv_SY_B!E6/Inv_SY_B!$NE6-1,"")</f>
        <v>-7.8187920622010854E-2</v>
      </c>
      <c r="F6" s="57">
        <f>IFERROR(Inv_SY_B!F6/Inv_SY_B!$NE6-1,"")</f>
        <v>-7.6651247016046198E-2</v>
      </c>
      <c r="G6" s="57">
        <f>IFERROR(Inv_SY_B!G6/Inv_SY_B!$NE6-1,"")</f>
        <v>-7.741958381902847E-2</v>
      </c>
      <c r="H6" s="57">
        <f>IFERROR(Inv_SY_B!H6/Inv_SY_B!$NE6-1,"")</f>
        <v>-0.13114934144762458</v>
      </c>
      <c r="I6" s="57">
        <f>IFERROR(Inv_SY_B!I6/Inv_SY_B!$NE6-1,"")</f>
        <v>-5.9901416531598195E-2</v>
      </c>
      <c r="J6" s="57">
        <f>IFERROR(Inv_SY_B!J6/Inv_SY_B!$NE6-1,"")</f>
        <v>-9.7204256495822206E-2</v>
      </c>
      <c r="K6" s="57">
        <f>IFERROR(Inv_SY_B!K6/Inv_SY_B!$NE6-1,"")</f>
        <v>-6.6662868577276657E-2</v>
      </c>
      <c r="L6" s="57">
        <f>IFERROR(Inv_SY_B!L6/Inv_SY_B!$NE6-1,"")</f>
        <v>-6.5510363372803138E-2</v>
      </c>
      <c r="M6" s="57">
        <f>IFERROR(Inv_SY_B!M6/Inv_SY_B!$NE6-1,"")</f>
        <v>-6.3973689766838593E-2</v>
      </c>
      <c r="N6" s="57">
        <f>IFERROR(Inv_SY_B!N6/Inv_SY_B!$NE6-1,"")</f>
        <v>-6.4934110770566433E-2</v>
      </c>
      <c r="O6" s="57">
        <f>IFERROR(Inv_SY_B!O6/Inv_SY_B!$NE6-1,"")</f>
        <v>-6.5702447573548817E-2</v>
      </c>
      <c r="P6" s="57">
        <f>IFERROR(Inv_SY_B!P6/Inv_SY_B!$NE6-1,"")</f>
        <v>-6.4357858168329618E-2</v>
      </c>
      <c r="Q6" s="57">
        <f>IFERROR(Inv_SY_B!Q6/Inv_SY_B!$NE6-1,"")</f>
        <v>-5.3409058725832237E-2</v>
      </c>
      <c r="R6" s="57">
        <f>IFERROR(Inv_SY_B!R6/Inv_SY_B!$NE6-1,"")</f>
        <v>-5.6098237536270301E-2</v>
      </c>
      <c r="S6" s="57">
        <f>IFERROR(Inv_SY_B!S6/Inv_SY_B!$NE6-1,"")</f>
        <v>-7.3143182928745665E-2</v>
      </c>
      <c r="T6" s="57">
        <f>IFERROR(Inv_SY_B!T6/Inv_SY_B!$NE6-1,"")</f>
        <v>-6.6672978272052652E-2</v>
      </c>
      <c r="U6" s="57">
        <f>IFERROR(Inv_SY_B!U6/Inv_SY_B!$NE6-1,"")</f>
        <v>-7.5882910213063814E-2</v>
      </c>
      <c r="V6" s="57">
        <f>IFERROR(Inv_SY_B!V6/Inv_SY_B!$NE6-1,"")</f>
        <v>-6.2052847759382912E-2</v>
      </c>
      <c r="W6" s="57">
        <f>IFERROR(Inv_SY_B!W6/Inv_SY_B!$NE6-1,"")</f>
        <v>-3.8810659469169062E-2</v>
      </c>
      <c r="X6" s="57">
        <f>IFERROR(Inv_SY_B!X6/Inv_SY_B!$NE6-1,"")</f>
        <v>-4.6686111699737354E-2</v>
      </c>
      <c r="Y6" s="57">
        <f>IFERROR(Inv_SY_B!Y6/Inv_SY_B!$NE6-1,"")</f>
        <v>-3.5161059655003157E-2</v>
      </c>
      <c r="Z6" s="57">
        <f>IFERROR(Inv_SY_B!Z6/Inv_SY_B!$NE6-1,"")</f>
        <v>-4.207609088184372E-2</v>
      </c>
      <c r="AA6" s="57">
        <f>IFERROR(Inv_SY_B!AA6/Inv_SY_B!$NE6-1,"")</f>
        <v>-4.0155248874387928E-2</v>
      </c>
      <c r="AB6" s="57">
        <f>IFERROR(Inv_SY_B!AB6/Inv_SY_B!$NE6-1,"")</f>
        <v>-3.996316467364236E-2</v>
      </c>
      <c r="AC6" s="57">
        <f>IFERROR(Inv_SY_B!AC6/Inv_SY_B!$NE6-1,"")</f>
        <v>-4.0155248874387928E-2</v>
      </c>
      <c r="AD6" s="57">
        <f>IFERROR(Inv_SY_B!AD6/Inv_SY_B!$NE6-1,"")</f>
        <v>-4.5149438093772698E-2</v>
      </c>
      <c r="AE6" s="57">
        <f>IFERROR(Inv_SY_B!AE6/Inv_SY_B!$NE6-1,"")</f>
        <v>-3.9002743669914519E-2</v>
      </c>
      <c r="AF6" s="57">
        <f>IFERROR(Inv_SY_B!AF6/Inv_SY_B!$NE6-1,"")</f>
        <v>-3.5353143855748614E-2</v>
      </c>
      <c r="AG6" s="57">
        <f>IFERROR(Inv_SY_B!AG6/Inv_SY_B!$NE6-1,"")</f>
        <v>-4.5341522294518377E-2</v>
      </c>
      <c r="AH6" s="57">
        <f>IFERROR(Inv_SY_B!AH6/Inv_SY_B!$NE6-1,"")</f>
        <v>-4.303651188557156E-2</v>
      </c>
      <c r="AI6" s="57">
        <f>IFERROR(Inv_SY_B!AI6/Inv_SY_B!$NE6-1,"")</f>
        <v>-8.7023793856306875E-2</v>
      </c>
      <c r="AJ6" s="57">
        <f>IFERROR(Inv_SY_B!AJ6/Inv_SY_B!$NE6-1,"")</f>
        <v>-9.7406450391343991E-2</v>
      </c>
      <c r="AK6" s="57">
        <f>IFERROR(Inv_SY_B!AK6/Inv_SY_B!$NE6-1,"")</f>
        <v>-8.7498949510782853E-2</v>
      </c>
      <c r="AL6" s="57">
        <f>IFERROR(Inv_SY_B!AL6/Inv_SY_B!$NE6-1,"")</f>
        <v>-7.4558540197397161E-2</v>
      </c>
      <c r="AM6" s="57">
        <f>IFERROR(Inv_SY_B!AM6/Inv_SY_B!$NE6-1,"")</f>
        <v>-6.1213743092968009E-2</v>
      </c>
      <c r="AN6" s="57">
        <f>IFERROR(Inv_SY_B!AN6/Inv_SY_B!$NE6-1,"")</f>
        <v>-5.6765477391491626E-2</v>
      </c>
      <c r="AO6" s="57">
        <f>IFERROR(Inv_SY_B!AO6/Inv_SY_B!$NE6-1,"")</f>
        <v>-6.935204738771461E-2</v>
      </c>
      <c r="AP6" s="57">
        <f>IFERROR(Inv_SY_B!AP6/Inv_SY_B!$NE6-1,"")</f>
        <v>-6.869491722726917E-2</v>
      </c>
      <c r="AQ6" s="57">
        <f>IFERROR(Inv_SY_B!AQ6/Inv_SY_B!$NE6-1,"")</f>
        <v>-9.2017983075691756E-2</v>
      </c>
      <c r="AR6" s="57">
        <f>IFERROR(Inv_SY_B!AR6/Inv_SY_B!$NE6-1,"")</f>
        <v>-6.1933103400287459E-2</v>
      </c>
      <c r="AS6" s="57">
        <f>IFERROR(Inv_SY_B!AS6/Inv_SY_B!$NE6-1,"")</f>
        <v>-4.135863907517523E-2</v>
      </c>
      <c r="AT6" s="57">
        <f>IFERROR(Inv_SY_B!AT6/Inv_SY_B!$NE6-1,"")</f>
        <v>-4.8071139884060754E-2</v>
      </c>
      <c r="AU6" s="57">
        <f>IFERROR(Inv_SY_B!AU6/Inv_SY_B!$NE6-1,"")</f>
        <v>-4.362287418258437E-2</v>
      </c>
      <c r="AV6" s="57">
        <f>IFERROR(Inv_SY_B!AV6/Inv_SY_B!$NE6-1,"")</f>
        <v>-2.0654115828217301E-2</v>
      </c>
      <c r="AW6" s="57">
        <f>IFERROR(Inv_SY_B!AW6/Inv_SY_B!$NE6-1,"")</f>
        <v>-2.4201960791554011E-2</v>
      </c>
      <c r="AX6" s="57">
        <f>IFERROR(Inv_SY_B!AX6/Inv_SY_B!$NE6-1,"")</f>
        <v>-3.3336259747920316E-2</v>
      </c>
      <c r="AY6" s="57">
        <f>IFERROR(Inv_SY_B!AY6/Inv_SY_B!$NE6-1,"")</f>
        <v>-4.4533735435637212E-2</v>
      </c>
      <c r="AZ6" s="57">
        <f>IFERROR(Inv_SY_B!AZ6/Inv_SY_B!$NE6-1,"")</f>
        <v>-4.064598178362E-2</v>
      </c>
      <c r="BA6" s="57">
        <f>IFERROR(Inv_SY_B!BA6/Inv_SY_B!$NE6-1,"")</f>
        <v>-4.0074697435365625E-2</v>
      </c>
      <c r="BB6" s="57">
        <f>IFERROR(Inv_SY_B!BB6/Inv_SY_B!$NE6-1,"")</f>
        <v>-6.1364325493766247E-2</v>
      </c>
      <c r="BC6" s="57">
        <f>IFERROR(Inv_SY_B!BC6/Inv_SY_B!$NE6-1,"")</f>
        <v>-6.9214844387181951E-2</v>
      </c>
      <c r="BD6" s="57">
        <f>IFERROR(Inv_SY_B!BD6/Inv_SY_B!$NE6-1,"")</f>
        <v>-6.6987781190131934E-2</v>
      </c>
      <c r="BE6" s="57">
        <f>IFERROR(Inv_SY_B!BE6/Inv_SY_B!$NE6-1,"")</f>
        <v>-8.3678769542770981E-2</v>
      </c>
      <c r="BF6" s="57">
        <f>IFERROR(Inv_SY_B!BF6/Inv_SY_B!$NE6-1,"")</f>
        <v>-5.7478179037217747E-2</v>
      </c>
      <c r="BG6" s="57">
        <f>IFERROR(Inv_SY_B!BG6/Inv_SY_B!$NE6-1,"")</f>
        <v>-6.2985385572679964E-2</v>
      </c>
      <c r="BH6" s="57">
        <f>IFERROR(Inv_SY_B!BH6/Inv_SY_B!$NE6-1,"")</f>
        <v>-0.10456972921445296</v>
      </c>
      <c r="BI6" s="57">
        <f>IFERROR(Inv_SY_B!BI6/Inv_SY_B!$NE6-1,"")</f>
        <v>-0.10629296899755347</v>
      </c>
      <c r="BJ6" s="57">
        <f>IFERROR(Inv_SY_B!BJ6/Inv_SY_B!$NE6-1,"")</f>
        <v>-0.10992616141863731</v>
      </c>
      <c r="BK6" s="57">
        <f>IFERROR(Inv_SY_B!BK6/Inv_SY_B!$NE6-1,"")</f>
        <v>-6.8775794785477795E-2</v>
      </c>
      <c r="BL6" s="57">
        <f>IFERROR(Inv_SY_B!BL6/Inv_SY_B!$NE6-1,"")</f>
        <v>-7.643591695661156E-2</v>
      </c>
      <c r="BM6" s="57">
        <f>IFERROR(Inv_SY_B!BM6/Inv_SY_B!$NE6-1,"")</f>
        <v>-6.9444991355817276E-2</v>
      </c>
      <c r="BN6" s="57">
        <f>IFERROR(Inv_SY_B!BN6/Inv_SY_B!$NE6-1,"")</f>
        <v>2.5141050993550573E-2</v>
      </c>
      <c r="BO6" s="57">
        <f>IFERROR(Inv_SY_B!BO6/Inv_SY_B!$NE6-1,"")</f>
        <v>3.0931253427548544E-3</v>
      </c>
      <c r="BP6" s="57">
        <f>IFERROR(Inv_SY_B!BP6/Inv_SY_B!$NE6-1,"")</f>
        <v>1.390987978253877E-3</v>
      </c>
      <c r="BQ6" s="57">
        <f>IFERROR(Inv_SY_B!BQ6/Inv_SY_B!$NE6-1,"")</f>
        <v>1.2804711641319466E-2</v>
      </c>
      <c r="BR6" s="57">
        <f>IFERROR(Inv_SY_B!BR6/Inv_SY_B!$NE6-1,"")</f>
        <v>2.8815705268683267E-2</v>
      </c>
      <c r="BS6" s="57">
        <f>IFERROR(Inv_SY_B!BS6/Inv_SY_B!$NE6-1,"")</f>
        <v>1.2539651042639433E-2</v>
      </c>
      <c r="BT6" s="57">
        <f>IFERROR(Inv_SY_B!BT6/Inv_SY_B!$NE6-1,"")</f>
        <v>-8.8057551671983925E-3</v>
      </c>
      <c r="BU6" s="57">
        <f>IFERROR(Inv_SY_B!BU6/Inv_SY_B!$NE6-1,"")</f>
        <v>1.1492335114486441E-2</v>
      </c>
      <c r="BV6" s="57">
        <f>IFERROR(Inv_SY_B!BV6/Inv_SY_B!$NE6-1,"")</f>
        <v>1.2804711641319466E-2</v>
      </c>
      <c r="BW6" s="57">
        <f>IFERROR(Inv_SY_B!BW6/Inv_SY_B!$NE6-1,"")</f>
        <v>-6.3488110451910273E-2</v>
      </c>
      <c r="BX6" s="57">
        <f>IFERROR(Inv_SY_B!BX6/Inv_SY_B!$NE6-1,"")</f>
        <v>1.8877927418493146E-2</v>
      </c>
      <c r="BY6" s="57">
        <f>IFERROR(Inv_SY_B!BY6/Inv_SY_B!$NE6-1,"")</f>
        <v>-8.9807387041096476E-3</v>
      </c>
      <c r="BZ6" s="57">
        <f>IFERROR(Inv_SY_B!BZ6/Inv_SY_B!$NE6-1,"")</f>
        <v>-2.4746945282017041E-4</v>
      </c>
      <c r="CA6" s="57">
        <f>IFERROR(Inv_SY_B!CA6/Inv_SY_B!$NE6-1,"")</f>
        <v>-2.0919388199724276E-2</v>
      </c>
      <c r="CB6" s="57">
        <f>IFERROR(Inv_SY_B!CB6/Inv_SY_B!$NE6-1,"")</f>
        <v>1.0092466819197954E-2</v>
      </c>
      <c r="CC6" s="57">
        <f>IFERROR(Inv_SY_B!CC6/Inv_SY_B!$NE6-1,"")</f>
        <v>1.4292071705063636E-2</v>
      </c>
      <c r="CD6" s="57">
        <f>IFERROR(Inv_SY_B!CD6/Inv_SY_B!$NE6-1,"")</f>
        <v>1.5079497621163673E-2</v>
      </c>
      <c r="CE6" s="57">
        <f>IFERROR(Inv_SY_B!CE6/Inv_SY_B!$NE6-1,"")</f>
        <v>1.0179958587653415E-2</v>
      </c>
      <c r="CF6" s="57">
        <f>IFERROR(Inv_SY_B!CF6/Inv_SY_B!$NE6-1,"")</f>
        <v>2.5272288646233987E-2</v>
      </c>
      <c r="CG6" s="57">
        <f>IFERROR(Inv_SY_B!CG6/Inv_SY_B!$NE6-1,"")</f>
        <v>1.3417154020508359E-2</v>
      </c>
      <c r="CH6" s="57">
        <f>IFERROR(Inv_SY_B!CH6/Inv_SY_B!$NE6-1,"")</f>
        <v>3.0303065332427659E-2</v>
      </c>
      <c r="CI6" s="57">
        <f>IFERROR(Inv_SY_B!CI6/Inv_SY_B!$NE6-1,"")</f>
        <v>2.9515639416327621E-2</v>
      </c>
      <c r="CJ6" s="57">
        <f>IFERROR(Inv_SY_B!CJ6/Inv_SY_B!$NE6-1,"")</f>
        <v>2.2985571970691732E-2</v>
      </c>
      <c r="CK6" s="57">
        <f>IFERROR(Inv_SY_B!CK6/Inv_SY_B!$NE6-1,"")</f>
        <v>1.9143887955780148E-2</v>
      </c>
      <c r="CL6" s="57">
        <f>IFERROR(Inv_SY_B!CL6/Inv_SY_B!$NE6-1,"")</f>
        <v>1.525611397490434E-2</v>
      </c>
      <c r="CM6" s="57">
        <f>IFERROR(Inv_SY_B!CM6/Inv_SY_B!$NE6-1,"")</f>
        <v>1.5779431768808028E-2</v>
      </c>
      <c r="CN6" s="57">
        <f>IFERROR(Inv_SY_B!CN6/Inv_SY_B!$NE6-1,"")</f>
        <v>3.2681088796659985E-3</v>
      </c>
      <c r="CO6" s="57">
        <f>IFERROR(Inv_SY_B!CO6/Inv_SY_B!$NE6-1,"")</f>
        <v>7.1177466917096144E-3</v>
      </c>
      <c r="CP6" s="57">
        <f>IFERROR(Inv_SY_B!CP6/Inv_SY_B!$NE6-1,"")</f>
        <v>-2.464176525765116E-2</v>
      </c>
      <c r="CQ6" s="57">
        <f>IFERROR(Inv_SY_B!CQ6/Inv_SY_B!$NE6-1,"")</f>
        <v>-9.5931810832983189E-3</v>
      </c>
      <c r="CR6" s="57">
        <f>IFERROR(Inv_SY_B!CR6/Inv_SY_B!$NE6-1,"")</f>
        <v>-4.9561173551547766E-3</v>
      </c>
      <c r="CS6" s="57">
        <f>IFERROR(Inv_SY_B!CS6/Inv_SY_B!$NE6-1,"")</f>
        <v>9.7424997453756657E-3</v>
      </c>
      <c r="CT6" s="57">
        <f>IFERROR(Inv_SY_B!CT6/Inv_SY_B!$NE6-1,"")</f>
        <v>1.7266791832551975E-2</v>
      </c>
      <c r="CU6" s="57">
        <f>IFERROR(Inv_SY_B!CU6/Inv_SY_B!$NE6-1,"")</f>
        <v>1.2353254116089118E-2</v>
      </c>
      <c r="CV6" s="57">
        <f>IFERROR(Inv_SY_B!CV6/Inv_SY_B!$NE6-1,"")</f>
        <v>1.1404843346030979E-2</v>
      </c>
      <c r="CW6" s="57">
        <f>IFERROR(Inv_SY_B!CW6/Inv_SY_B!$NE6-1,"")</f>
        <v>1.0442433893020242E-2</v>
      </c>
      <c r="CX6" s="57">
        <f>IFERROR(Inv_SY_B!CX6/Inv_SY_B!$NE6-1,"")</f>
        <v>2.3136532237872931E-3</v>
      </c>
      <c r="CY6" s="57">
        <f>IFERROR(Inv_SY_B!CY6/Inv_SY_B!$NE6-1,"")</f>
        <v>4.6918385663516915E-3</v>
      </c>
      <c r="CZ6" s="57">
        <f>IFERROR(Inv_SY_B!CZ6/Inv_SY_B!$NE6-1,"")</f>
        <v>6.0678454702431939E-3</v>
      </c>
      <c r="DA6" s="57">
        <f>IFERROR(Inv_SY_B!DA6/Inv_SY_B!$NE6-1,"")</f>
        <v>-1.4627028853407942E-2</v>
      </c>
      <c r="DB6" s="57">
        <f>IFERROR(Inv_SY_B!DB6/Inv_SY_B!$NE6-1,"")</f>
        <v>2.1816363792240168E-2</v>
      </c>
      <c r="DC6" s="57">
        <f>IFERROR(Inv_SY_B!DC6/Inv_SY_B!$NE6-1,"")</f>
        <v>-8.5432798618318984E-3</v>
      </c>
      <c r="DD6" s="57">
        <f>IFERROR(Inv_SY_B!DD6/Inv_SY_B!$NE6-1,"")</f>
        <v>2.0591479033862603E-2</v>
      </c>
      <c r="DE6" s="57">
        <f>IFERROR(Inv_SY_B!DE6/Inv_SY_B!$NE6-1,"")</f>
        <v>2.7328345204939319E-2</v>
      </c>
      <c r="DF6" s="57">
        <f>IFERROR(Inv_SY_B!DF6/Inv_SY_B!$NE6-1,"")</f>
        <v>1.0617417429931164E-2</v>
      </c>
      <c r="DG6" s="57">
        <f>IFERROR(Inv_SY_B!DG6/Inv_SY_B!$NE6-1,"")</f>
        <v>6.330320775609799E-3</v>
      </c>
      <c r="DH6" s="57">
        <f>IFERROR(Inv_SY_B!DH6/Inv_SY_B!$NE6-1,"")</f>
        <v>2.9428147647871938E-2</v>
      </c>
      <c r="DI6" s="57">
        <f>IFERROR(Inv_SY_B!DI6/Inv_SY_B!$NE6-1,"")</f>
        <v>3.1702933627716146E-2</v>
      </c>
      <c r="DJ6" s="57">
        <f>IFERROR(Inv_SY_B!DJ6/Inv_SY_B!$NE6-1,"")</f>
        <v>4.1589503463191901E-2</v>
      </c>
      <c r="DK6" s="57">
        <f>IFERROR(Inv_SY_B!DK6/Inv_SY_B!$NE6-1,"")</f>
        <v>1.8037552649898592E-2</v>
      </c>
      <c r="DL6" s="57">
        <f>IFERROR(Inv_SY_B!DL6/Inv_SY_B!$NE6-1,"")</f>
        <v>2.3534383972821704E-2</v>
      </c>
      <c r="DM6" s="57">
        <f>IFERROR(Inv_SY_B!DM6/Inv_SY_B!$NE6-1,"")</f>
        <v>2.0678970802318064E-2</v>
      </c>
      <c r="DN6" s="57">
        <f>IFERROR(Inv_SY_B!DN6/Inv_SY_B!$NE6-1,"")</f>
        <v>4.7801419023535185E-2</v>
      </c>
      <c r="DO6" s="57">
        <f>IFERROR(Inv_SY_B!DO6/Inv_SY_B!$NE6-1,"")</f>
        <v>2.9953098258605371E-2</v>
      </c>
      <c r="DP6" s="57">
        <f>IFERROR(Inv_SY_B!DP6/Inv_SY_B!$NE6-1,"")</f>
        <v>3.3627752533737842E-2</v>
      </c>
      <c r="DQ6" s="57">
        <f>IFERROR(Inv_SY_B!DQ6/Inv_SY_B!$NE6-1,"")</f>
        <v>4.2901879990025149E-2</v>
      </c>
      <c r="DR6" s="57">
        <f>IFERROR(Inv_SY_B!DR6/Inv_SY_B!$NE6-1,"")</f>
        <v>3.6339997355859577E-2</v>
      </c>
      <c r="DS6" s="57">
        <f>IFERROR(Inv_SY_B!DS6/Inv_SY_B!$NE6-1,"")</f>
        <v>2.689088636266157E-2</v>
      </c>
      <c r="DT6" s="57">
        <f>IFERROR(Inv_SY_B!DT6/Inv_SY_B!$NE6-1,"")</f>
        <v>2.7153361668028175E-2</v>
      </c>
      <c r="DU6" s="57">
        <f>IFERROR(Inv_SY_B!DU6/Inv_SY_B!$NE6-1,"")</f>
        <v>2.5546694647299084E-2</v>
      </c>
      <c r="DV6" s="57">
        <f>IFERROR(Inv_SY_B!DV6/Inv_SY_B!$NE6-1,"")</f>
        <v>2.9296909995188747E-2</v>
      </c>
      <c r="DW6" s="57">
        <f>IFERROR(Inv_SY_B!DW6/Inv_SY_B!$NE6-1,"")</f>
        <v>3.24028677753605E-2</v>
      </c>
      <c r="DX6" s="57">
        <f>IFERROR(Inv_SY_B!DX6/Inv_SY_B!$NE6-1,"")</f>
        <v>2.6715902825750426E-2</v>
      </c>
      <c r="DY6" s="57">
        <f>IFERROR(Inv_SY_B!DY6/Inv_SY_B!$NE6-1,"")</f>
        <v>2.9165672342505555E-2</v>
      </c>
      <c r="DZ6" s="57">
        <f>IFERROR(Inv_SY_B!DZ6/Inv_SY_B!$NE6-1,"")</f>
        <v>2.1466396718418101E-2</v>
      </c>
      <c r="EA6" s="57">
        <f>IFERROR(Inv_SY_B!EA6/Inv_SY_B!$NE6-1,"")</f>
        <v>1.997903665467371E-2</v>
      </c>
      <c r="EB6" s="57">
        <f>IFERROR(Inv_SY_B!EB6/Inv_SY_B!$NE6-1,"")</f>
        <v>8.255139681631718E-3</v>
      </c>
      <c r="EC6" s="57">
        <f>IFERROR(Inv_SY_B!EC6/Inv_SY_B!$NE6-1,"")</f>
        <v>9.6550079769202046E-3</v>
      </c>
      <c r="ED6" s="57">
        <f>IFERROR(Inv_SY_B!ED6/Inv_SY_B!$NE6-1,"")</f>
        <v>2.9603131184783082E-2</v>
      </c>
      <c r="EE6" s="57">
        <f>IFERROR(Inv_SY_B!EE6/Inv_SY_B!$NE6-1,"")</f>
        <v>1.3154678715141754E-2</v>
      </c>
      <c r="EF6" s="57">
        <f>IFERROR(Inv_SY_B!EF6/Inv_SY_B!$NE6-1,"")</f>
        <v>2.5316034530461939E-2</v>
      </c>
      <c r="EG6" s="57">
        <f>IFERROR(Inv_SY_B!EG6/Inv_SY_B!$NE6-1,"")</f>
        <v>3.7930594903992088E-3</v>
      </c>
      <c r="EH6" s="57">
        <f>IFERROR(Inv_SY_B!EH6/Inv_SY_B!$NE6-1,"")</f>
        <v>3.1002999480071791E-2</v>
      </c>
      <c r="EI6" s="57">
        <f>IFERROR(Inv_SY_B!EI6/Inv_SY_B!$NE6-1,"")</f>
        <v>3.0668940000514233E-2</v>
      </c>
      <c r="EJ6" s="57">
        <f>IFERROR(Inv_SY_B!EJ6/Inv_SY_B!$NE6-1,"")</f>
        <v>5.5675678184533561E-2</v>
      </c>
      <c r="EK6" s="57">
        <f>IFERROR(Inv_SY_B!EK6/Inv_SY_B!$NE6-1,"")</f>
        <v>4.0364618704814337E-2</v>
      </c>
      <c r="EL6" s="57">
        <f>IFERROR(Inv_SY_B!EL6/Inv_SY_B!$NE6-1,"")</f>
        <v>1.7179300064096514E-2</v>
      </c>
      <c r="EM6" s="57">
        <f>IFERROR(Inv_SY_B!EM6/Inv_SY_B!$NE6-1,"")</f>
        <v>1.2104777493675334E-2</v>
      </c>
      <c r="EN6" s="57">
        <f>IFERROR(Inv_SY_B!EN6/Inv_SY_B!$NE6-1,"")</f>
        <v>4.2201945842380795E-2</v>
      </c>
      <c r="EO6" s="57">
        <f>IFERROR(Inv_SY_B!EO6/Inv_SY_B!$NE6-1,"")</f>
        <v>7.1861655348808284E-2</v>
      </c>
      <c r="EP6" s="57">
        <f>IFERROR(Inv_SY_B!EP6/Inv_SY_B!$NE6-1,"")</f>
        <v>2.5753493372739467E-2</v>
      </c>
      <c r="EQ6" s="57">
        <f>IFERROR(Inv_SY_B!EQ6/Inv_SY_B!$NE6-1,"")</f>
        <v>1.4729530547341385E-2</v>
      </c>
      <c r="ER6" s="57">
        <f>IFERROR(Inv_SY_B!ER6/Inv_SY_B!$NE6-1,"")</f>
        <v>4.7188976644346514E-2</v>
      </c>
      <c r="ES6" s="57">
        <f>IFERROR(Inv_SY_B!ES6/Inv_SY_B!$NE6-1,"")</f>
        <v>2.2866265013706588E-2</v>
      </c>
      <c r="ET6" s="57">
        <f>IFERROR(Inv_SY_B!ET6/Inv_SY_B!$NE6-1,"")</f>
        <v>3.3047125343078632E-2</v>
      </c>
      <c r="EU6" s="57">
        <f>IFERROR(Inv_SY_B!EU6/Inv_SY_B!$NE6-1,"")</f>
        <v>1.73907385045311E-2</v>
      </c>
      <c r="EV6" s="57">
        <f>IFERROR(Inv_SY_B!EV6/Inv_SY_B!$NE6-1,"")</f>
        <v>9.6311465855234424E-3</v>
      </c>
      <c r="EW6" s="57">
        <f>IFERROR(Inv_SY_B!EW6/Inv_SY_B!$NE6-1,"")</f>
        <v>1.8027970218115419E-2</v>
      </c>
      <c r="EX6" s="57">
        <f>IFERROR(Inv_SY_B!EX6/Inv_SY_B!$NE6-1,"")</f>
        <v>1.7441775369463342E-2</v>
      </c>
      <c r="EY6" s="57">
        <f>IFERROR(Inv_SY_B!EY6/Inv_SY_B!$NE6-1,"")</f>
        <v>4.6401550728246477E-2</v>
      </c>
      <c r="EZ6" s="57">
        <f>IFERROR(Inv_SY_B!EZ6/Inv_SY_B!$NE6-1,"")</f>
        <v>2.6978378131116809E-2</v>
      </c>
      <c r="FA6" s="57">
        <f>IFERROR(Inv_SY_B!FA6/Inv_SY_B!$NE6-1,"")</f>
        <v>4.1764487000103045E-2</v>
      </c>
      <c r="FB6" s="57">
        <f>IFERROR(Inv_SY_B!FB6/Inv_SY_B!$NE6-1,"")</f>
        <v>2.0329003728495998E-2</v>
      </c>
      <c r="FC6" s="57">
        <f>IFERROR(Inv_SY_B!FC6/Inv_SY_B!$NE6-1,"")</f>
        <v>3.441517844983788E-2</v>
      </c>
      <c r="FD6" s="57">
        <f>IFERROR(Inv_SY_B!FD6/Inv_SY_B!$NE6-1,"")</f>
        <v>2.8815705268683267E-2</v>
      </c>
      <c r="FE6" s="57">
        <f>IFERROR(Inv_SY_B!FE6/Inv_SY_B!$NE6-1,"")</f>
        <v>3.4590161986748802E-2</v>
      </c>
      <c r="FF6" s="57">
        <f>IFERROR(Inv_SY_B!FF6/Inv_SY_B!$NE6-1,"")</f>
        <v>1.5691940000352567E-2</v>
      </c>
      <c r="FG6" s="57">
        <f>IFERROR(Inv_SY_B!FG6/Inv_SY_B!$NE6-1,"")</f>
        <v>1.7441775369463342E-2</v>
      </c>
      <c r="FH6" s="57">
        <f>IFERROR(Inv_SY_B!FH6/Inv_SY_B!$NE6-1,"")</f>
        <v>1.7879234211740869E-2</v>
      </c>
      <c r="FI6" s="57">
        <f>IFERROR(Inv_SY_B!FI6/Inv_SY_B!$NE6-1,"")</f>
        <v>8.6051067554537841E-3</v>
      </c>
      <c r="FJ6" s="57">
        <f>IFERROR(Inv_SY_B!FJ6/Inv_SY_B!$NE6-1,"")</f>
        <v>4.9503863018065974E-2</v>
      </c>
      <c r="FK6" s="57">
        <f>IFERROR(Inv_SY_B!FK6/Inv_SY_B!$NE6-1,"")</f>
        <v>6.6437165704565038E-2</v>
      </c>
      <c r="FL6" s="57">
        <f>IFERROR(Inv_SY_B!FL6/Inv_SY_B!$NE6-1,"")</f>
        <v>1.7223045948324467E-2</v>
      </c>
      <c r="FM6" s="57">
        <f>IFERROR(Inv_SY_B!FM6/Inv_SY_B!$NE6-1,"")</f>
        <v>1.4875350161434042E-2</v>
      </c>
      <c r="FN6" s="57">
        <f>IFERROR(Inv_SY_B!FN6/Inv_SY_B!$NE6-1,"")</f>
        <v>2.9344822154104833E-2</v>
      </c>
      <c r="FO6" s="57">
        <f>IFERROR(Inv_SY_B!FO6/Inv_SY_B!$NE6-1,"")</f>
        <v>5.7720399673695244E-3</v>
      </c>
      <c r="FP6" s="57">
        <f>IFERROR(Inv_SY_B!FP6/Inv_SY_B!$NE6-1,"")</f>
        <v>8.3592965488406001E-3</v>
      </c>
      <c r="FQ6" s="57">
        <f>IFERROR(Inv_SY_B!FQ6/Inv_SY_B!$NE6-1,"")</f>
        <v>1.755843106073729E-2</v>
      </c>
      <c r="FR6" s="57">
        <f>IFERROR(Inv_SY_B!FR6/Inv_SY_B!$NE6-1,"")</f>
        <v>1.7941728332066198E-2</v>
      </c>
      <c r="FS6" s="57">
        <f>IFERROR(Inv_SY_B!FS6/Inv_SY_B!$NE6-1,"")</f>
        <v>2.0720633549201839E-2</v>
      </c>
      <c r="FT6" s="57">
        <f>IFERROR(Inv_SY_B!FT6/Inv_SY_B!$NE6-1,"")</f>
        <v>4.5251658914259529E-2</v>
      </c>
      <c r="FU6" s="57">
        <f>IFERROR(Inv_SY_B!FU6/Inv_SY_B!$NE6-1,"")</f>
        <v>4.5443307549923873E-2</v>
      </c>
      <c r="FV6" s="57">
        <f>IFERROR(Inv_SY_B!FV6/Inv_SY_B!$NE6-1,"")</f>
        <v>1.99540390065438E-2</v>
      </c>
      <c r="FW6" s="57">
        <f>IFERROR(Inv_SY_B!FW6/Inv_SY_B!$NE6-1,"")</f>
        <v>2.8865700564943753E-2</v>
      </c>
      <c r="FX6" s="57">
        <f>IFERROR(Inv_SY_B!FX6/Inv_SY_B!$NE6-1,"")</f>
        <v>3.1165484192917647E-2</v>
      </c>
      <c r="FY6" s="57">
        <f>IFERROR(Inv_SY_B!FY6/Inv_SY_B!$NE6-1,"")</f>
        <v>4.0268794386982165E-2</v>
      </c>
      <c r="FZ6" s="57">
        <f>IFERROR(Inv_SY_B!FZ6/Inv_SY_B!$NE6-1,"")</f>
        <v>-4.4092938023077011E-3</v>
      </c>
      <c r="GA6" s="57">
        <f>IFERROR(Inv_SY_B!GA6/Inv_SY_B!$NE6-1,"")</f>
        <v>2.4266133308995297E-2</v>
      </c>
      <c r="GB6" s="57">
        <f>IFERROR(Inv_SY_B!GB6/Inv_SY_B!$NE6-1,"")</f>
        <v>1.1277582591913804E-2</v>
      </c>
      <c r="GC6" s="57">
        <f>IFERROR(Inv_SY_B!GC6/Inv_SY_B!$NE6-1,"")</f>
        <v>3.7681537805511311E-2</v>
      </c>
      <c r="GD6" s="57">
        <f>IFERROR(Inv_SY_B!GD6/Inv_SY_B!$NE6-1,"")</f>
        <v>2.8099106022285714E-2</v>
      </c>
      <c r="GE6" s="57">
        <f>IFERROR(Inv_SY_B!GE6/Inv_SY_B!$NE6-1,"")</f>
        <v>2.9248997836272439E-2</v>
      </c>
      <c r="GF6" s="57">
        <f>IFERROR(Inv_SY_B!GF6/Inv_SY_B!$NE6-1,"")</f>
        <v>4.5634956185588438E-2</v>
      </c>
      <c r="GG6" s="57">
        <f>IFERROR(Inv_SY_B!GG6/Inv_SY_B!$NE6-1,"")</f>
        <v>2.4649430580324205E-2</v>
      </c>
      <c r="GH6" s="57">
        <f>IFERROR(Inv_SY_B!GH6/Inv_SY_B!$NE6-1,"")</f>
        <v>4.4101767100272138E-2</v>
      </c>
      <c r="GI6" s="57">
        <f>IFERROR(Inv_SY_B!GI6/Inv_SY_B!$NE6-1,"")</f>
        <v>2.3212065812840299E-2</v>
      </c>
      <c r="GJ6" s="57">
        <f>IFERROR(Inv_SY_B!GJ6/Inv_SY_B!$NE6-1,"")</f>
        <v>3.4902632588375893E-2</v>
      </c>
      <c r="GK6" s="57">
        <f>IFERROR(Inv_SY_B!GK6/Inv_SY_B!$NE6-1,"")</f>
        <v>1.9187444463885539E-2</v>
      </c>
      <c r="GL6" s="57">
        <f>IFERROR(Inv_SY_B!GL6/Inv_SY_B!$NE6-1,"")</f>
        <v>2.3787011719833995E-2</v>
      </c>
      <c r="GM6" s="57">
        <f>IFERROR(Inv_SY_B!GM6/Inv_SY_B!$NE6-1,"")</f>
        <v>1.439622857227274E-2</v>
      </c>
      <c r="GN6" s="57">
        <f>IFERROR(Inv_SY_B!GN6/Inv_SY_B!$NE6-1,"")</f>
        <v>2.5032727851653336E-2</v>
      </c>
      <c r="GO6" s="57">
        <f>IFERROR(Inv_SY_B!GO6/Inv_SY_B!$NE6-1,"")</f>
        <v>3.5132610951173149E-2</v>
      </c>
      <c r="GP6" s="57">
        <f>IFERROR(Inv_SY_B!GP6/Inv_SY_B!$NE6-1,"")</f>
        <v>2.7284599320711367E-2</v>
      </c>
      <c r="GQ6" s="57">
        <f>IFERROR(Inv_SY_B!GQ6/Inv_SY_B!$NE6-1,"")</f>
        <v>3.2717838141800515E-2</v>
      </c>
      <c r="GR6" s="57">
        <f>IFERROR(Inv_SY_B!GR6/Inv_SY_B!$NE6-1,"")</f>
        <v>2.1317372277642299E-2</v>
      </c>
      <c r="GS6" s="57">
        <f>IFERROR(Inv_SY_B!GS6/Inv_SY_B!$NE6-1,"")</f>
        <v>2.5184136063817197E-2</v>
      </c>
      <c r="GT6" s="57">
        <f>IFERROR(Inv_SY_B!GT6/Inv_SY_B!$NE6-1,"")</f>
        <v>0.1413781919027568</v>
      </c>
      <c r="GU6" s="57">
        <f>IFERROR(Inv_SY_B!GU6/Inv_SY_B!$NE6-1,"")</f>
        <v>2.030214111952966E-2</v>
      </c>
      <c r="GV6" s="57">
        <f>IFERROR(Inv_SY_B!GV6/Inv_SY_B!$NE6-1,"")</f>
        <v>2.2701857404850756E-2</v>
      </c>
      <c r="GW6" s="57">
        <f>IFERROR(Inv_SY_B!GW6/Inv_SY_B!$NE6-1,"")</f>
        <v>3.0176992856436158E-2</v>
      </c>
      <c r="GX6" s="57">
        <f>IFERROR(Inv_SY_B!GX6/Inv_SY_B!$NE6-1,"")</f>
        <v>1.4586034432594319E-2</v>
      </c>
      <c r="GY6" s="57">
        <f>IFERROR(Inv_SY_B!GY6/Inv_SY_B!$NE6-1,"")</f>
        <v>3.5767935792881067E-2</v>
      </c>
      <c r="GZ6" s="57">
        <f>IFERROR(Inv_SY_B!GZ6/Inv_SY_B!$NE6-1,"")</f>
        <v>4.0156753646132026E-2</v>
      </c>
      <c r="HA6" s="57">
        <f>IFERROR(Inv_SY_B!HA6/Inv_SY_B!$NE6-1,"")</f>
        <v>2.1317372277642299E-2</v>
      </c>
      <c r="HB6" s="57">
        <f>IFERROR(Inv_SY_B!HB6/Inv_SY_B!$NE6-1,"")</f>
        <v>2.196634968102118E-2</v>
      </c>
      <c r="HC6" s="57">
        <f>IFERROR(Inv_SY_B!HC6/Inv_SY_B!$NE6-1,"")</f>
        <v>2.196634968102118E-2</v>
      </c>
      <c r="HD6" s="57">
        <f>IFERROR(Inv_SY_B!HD6/Inv_SY_B!$NE6-1,"")</f>
        <v>6.6607841899017917E-3</v>
      </c>
      <c r="HE6" s="57">
        <f>IFERROR(Inv_SY_B!HE6/Inv_SY_B!$NE6-1,"")</f>
        <v>1.1539446066731962E-2</v>
      </c>
      <c r="HF6" s="57">
        <f>IFERROR(Inv_SY_B!HF6/Inv_SY_B!$NE6-1,"")</f>
        <v>2.7612572607435659E-2</v>
      </c>
      <c r="HG6" s="57">
        <f>IFERROR(Inv_SY_B!HG6/Inv_SY_B!$NE6-1,"")</f>
        <v>2.4868720846132897E-2</v>
      </c>
      <c r="HH6" s="57">
        <f>IFERROR(Inv_SY_B!HH6/Inv_SY_B!$NE6-1,"")</f>
        <v>2.3558507577310817E-2</v>
      </c>
      <c r="HI6" s="57">
        <f>IFERROR(Inv_SY_B!HI6/Inv_SY_B!$NE6-1,"")</f>
        <v>2.6742823369890534E-2</v>
      </c>
      <c r="HJ6" s="57">
        <f>IFERROR(Inv_SY_B!HJ6/Inv_SY_B!$NE6-1,"")</f>
        <v>2.4012328359060975E-2</v>
      </c>
      <c r="HK6" s="57">
        <f>IFERROR(Inv_SY_B!HK6/Inv_SY_B!$NE6-1,"")</f>
        <v>3.1550721227765477E-2</v>
      </c>
      <c r="HL6" s="57">
        <f>IFERROR(Inv_SY_B!HL6/Inv_SY_B!$NE6-1,"")</f>
        <v>2.0860684475264124E-2</v>
      </c>
      <c r="HM6" s="57">
        <f>IFERROR(Inv_SY_B!HM6/Inv_SY_B!$NE6-1,"")</f>
        <v>1.0605639691869895E-2</v>
      </c>
      <c r="HN6" s="57">
        <f>IFERROR(Inv_SY_B!HN6/Inv_SY_B!$NE6-1,"")</f>
        <v>-9.9049459523203875E-4</v>
      </c>
      <c r="HO6" s="57">
        <f>IFERROR(Inv_SY_B!HO6/Inv_SY_B!$NE6-1,"")</f>
        <v>1.3671419426719122E-2</v>
      </c>
      <c r="HP6" s="57">
        <f>IFERROR(Inv_SY_B!HP6/Inv_SY_B!$NE6-1,"")</f>
        <v>1.6650572212697501E-3</v>
      </c>
      <c r="HQ6" s="57">
        <f>IFERROR(Inv_SY_B!HQ6/Inv_SY_B!$NE6-1,"")</f>
        <v>-1.6688354515107529E-2</v>
      </c>
      <c r="HR6" s="57">
        <f>IFERROR(Inv_SY_B!HR6/Inv_SY_B!$NE6-1,"")</f>
        <v>-1.9871656195657672E-2</v>
      </c>
      <c r="HS6" s="57">
        <f>IFERROR(Inv_SY_B!HS6/Inv_SY_B!$NE6-1,"")</f>
        <v>9.1840701416110448E-3</v>
      </c>
      <c r="HT6" s="57">
        <f>IFERROR(Inv_SY_B!HT6/Inv_SY_B!$NE6-1,"")</f>
        <v>-4.0981491145094529E-3</v>
      </c>
      <c r="HU6" s="57">
        <f>IFERROR(Inv_SY_B!HU6/Inv_SY_B!$NE6-1,"")</f>
        <v>-2.1637065433279257E-2</v>
      </c>
      <c r="HV6" s="57">
        <f>IFERROR(Inv_SY_B!HV6/Inv_SY_B!$NE6-1,"")</f>
        <v>5.5019896171153437E-3</v>
      </c>
      <c r="HW6" s="57">
        <f>IFERROR(Inv_SY_B!HW6/Inv_SY_B!$NE6-1,"")</f>
        <v>3.7560437422063941E-3</v>
      </c>
      <c r="HX6" s="57">
        <f>IFERROR(Inv_SY_B!HX6/Inv_SY_B!$NE6-1,"")</f>
        <v>9.1295766421846114E-3</v>
      </c>
      <c r="HY6" s="57">
        <f>IFERROR(Inv_SY_B!HY6/Inv_SY_B!$NE6-1,"")</f>
        <v>1.0692772922173965E-3</v>
      </c>
      <c r="HZ6" s="57">
        <f>IFERROR(Inv_SY_B!HZ6/Inv_SY_B!$NE6-1,"")</f>
        <v>-3.8588304820131869E-3</v>
      </c>
      <c r="IA6" s="57">
        <f>IFERROR(Inv_SY_B!IA6/Inv_SY_B!$NE6-1,"")</f>
        <v>1.8085464808814677E-2</v>
      </c>
      <c r="IB6" s="57">
        <f>IFERROR(Inv_SY_B!IB6/Inv_SY_B!$NE6-1,"")</f>
        <v>-3.5229225804156439E-4</v>
      </c>
      <c r="IC6" s="57">
        <f>IFERROR(Inv_SY_B!IC6/Inv_SY_B!$NE6-1,"")</f>
        <v>1.5398698358825458E-2</v>
      </c>
      <c r="ID6" s="57">
        <f>IFERROR(Inv_SY_B!ID6/Inv_SY_B!$NE6-1,"")</f>
        <v>1.5597718095861968E-2</v>
      </c>
      <c r="IE6" s="57">
        <f>IFERROR(Inv_SY_B!IE6/Inv_SY_B!$NE6-1,"")</f>
        <v>1.0323695064401672E-2</v>
      </c>
      <c r="IF6" s="57">
        <f>IFERROR(Inv_SY_B!IF6/Inv_SY_B!$NE6-1,"")</f>
        <v>1.2612422040318538E-2</v>
      </c>
      <c r="IG6" s="57">
        <f>IFERROR(Inv_SY_B!IG6/Inv_SY_B!$NE6-1,"")</f>
        <v>7.4189546167064968E-3</v>
      </c>
      <c r="IH6" s="57">
        <f>IFERROR(Inv_SY_B!IH6/Inv_SY_B!$NE6-1,"")</f>
        <v>2.6803894491771452E-3</v>
      </c>
      <c r="II6" s="57">
        <f>IFERROR(Inv_SY_B!II6/Inv_SY_B!$NE6-1,"")</f>
        <v>2.1117616290737828E-3</v>
      </c>
      <c r="IJ6" s="57">
        <f>IFERROR(Inv_SY_B!IJ6/Inv_SY_B!$NE6-1,"")</f>
        <v>4.0071876960854347E-3</v>
      </c>
      <c r="IK6" s="57">
        <f>IFERROR(Inv_SY_B!IK6/Inv_SY_B!$NE6-1,"")</f>
        <v>8.2339878255215382E-3</v>
      </c>
      <c r="IL6" s="57">
        <f>IFERROR(Inv_SY_B!IL6/Inv_SY_B!$NE6-1,"")</f>
        <v>1.3010461514390892E-2</v>
      </c>
      <c r="IM6" s="57">
        <f>IFERROR(Inv_SY_B!IM6/Inv_SY_B!$NE6-1,"")</f>
        <v>4.7221808110875507E-4</v>
      </c>
      <c r="IN6" s="57">
        <f>IFERROR(Inv_SY_B!IN6/Inv_SY_B!$NE6-1,"")</f>
        <v>1.3105232817741452E-2</v>
      </c>
      <c r="IO6" s="57">
        <f>IFERROR(Inv_SY_B!IO6/Inv_SY_B!$NE6-1,"")</f>
        <v>7.4379088773766089E-3</v>
      </c>
      <c r="IP6" s="57">
        <f>IFERROR(Inv_SY_B!IP6/Inv_SY_B!$NE6-1,"")</f>
        <v>2.6803894491771452E-3</v>
      </c>
      <c r="IQ6" s="57">
        <f>IFERROR(Inv_SY_B!IQ6/Inv_SY_B!$NE6-1,"")</f>
        <v>1.2811441777354604E-2</v>
      </c>
      <c r="IR6" s="57">
        <f>IFERROR(Inv_SY_B!IR6/Inv_SY_B!$NE6-1,"")</f>
        <v>8.7457528636145643E-3</v>
      </c>
      <c r="IS6" s="57">
        <f>IFERROR(Inv_SY_B!IS6/Inv_SY_B!$NE6-1,"")</f>
        <v>8.7457528636145643E-3</v>
      </c>
      <c r="IT6" s="57">
        <f>IFERROR(Inv_SY_B!IT6/Inv_SY_B!$NE6-1,"")</f>
        <v>8.9352954703156851E-3</v>
      </c>
      <c r="IU6" s="57">
        <f>IFERROR(Inv_SY_B!IU6/Inv_SY_B!$NE6-1,"")</f>
        <v>1.9739224052282456E-2</v>
      </c>
      <c r="IV6" s="57">
        <f>IFERROR(Inv_SY_B!IV6/Inv_SY_B!$NE6-1,"")</f>
        <v>2.229804924274803E-2</v>
      </c>
      <c r="IW6" s="57">
        <f>IFERROR(Inv_SY_B!IW6/Inv_SY_B!$NE6-1,"")</f>
        <v>1.3673860637844815E-2</v>
      </c>
      <c r="IX6" s="57">
        <f>IFERROR(Inv_SY_B!IX6/Inv_SY_B!$NE6-1,"")</f>
        <v>1.2252291087585965E-2</v>
      </c>
      <c r="IY6" s="57">
        <f>IFERROR(Inv_SY_B!IY6/Inv_SY_B!$NE6-1,"")</f>
        <v>1.9360138838879992E-2</v>
      </c>
      <c r="IZ6" s="57">
        <f>IFERROR(Inv_SY_B!IZ6/Inv_SY_B!$NE6-1,"")</f>
        <v>-5.625022953546388E-3</v>
      </c>
      <c r="JA6" s="57">
        <f>IFERROR(Inv_SY_B!JA6/Inv_SY_B!$NE6-1,"")</f>
        <v>-5.377934743607149E-3</v>
      </c>
      <c r="JB6" s="57">
        <f>IFERROR(Inv_SY_B!JB6/Inv_SY_B!$NE6-1,"")</f>
        <v>1.5519840807456387E-2</v>
      </c>
      <c r="JC6" s="57">
        <f>IFERROR(Inv_SY_B!JC6/Inv_SY_B!$NE6-1,"")</f>
        <v>1.603560136113269E-2</v>
      </c>
      <c r="JD6" s="57">
        <f>IFERROR(Inv_SY_B!JD6/Inv_SY_B!$NE6-1,"")</f>
        <v>2.7865591503973386E-2</v>
      </c>
      <c r="JE6" s="57">
        <f>IFERROR(Inv_SY_B!JE6/Inv_SY_B!$NE6-1,"")</f>
        <v>2.9263740039016106E-2</v>
      </c>
      <c r="JF6" s="57">
        <f>IFERROR(Inv_SY_B!JF6/Inv_SY_B!$NE6-1,"")</f>
        <v>2.7370886442472875E-2</v>
      </c>
      <c r="JG6" s="57">
        <f>IFERROR(Inv_SY_B!JG6/Inv_SY_B!$NE6-1,"")</f>
        <v>2.5578707273401946E-2</v>
      </c>
      <c r="JH6" s="57">
        <f>IFERROR(Inv_SY_B!JH6/Inv_SY_B!$NE6-1,"")</f>
        <v>3.0922237847651246E-2</v>
      </c>
      <c r="JI6" s="57">
        <f>IFERROR(Inv_SY_B!JI6/Inv_SY_B!$NE6-1,"")</f>
        <v>2.2874918045751702E-2</v>
      </c>
      <c r="JJ6" s="57">
        <f>IFERROR(Inv_SY_B!JJ6/Inv_SY_B!$NE6-1,"")</f>
        <v>1.2577809912138527E-2</v>
      </c>
      <c r="JK6" s="57">
        <f>IFERROR(Inv_SY_B!JK6/Inv_SY_B!$NE6-1,"")</f>
        <v>2.2328203748359865E-2</v>
      </c>
      <c r="JL6" s="57">
        <f>IFERROR(Inv_SY_B!JL6/Inv_SY_B!$NE6-1,"")</f>
        <v>4.0704935951233701E-2</v>
      </c>
      <c r="JM6" s="57">
        <f>IFERROR(Inv_SY_B!JM6/Inv_SY_B!$NE6-1,"")</f>
        <v>4.9748800144406857E-3</v>
      </c>
      <c r="JN6" s="57">
        <f>IFERROR(Inv_SY_B!JN6/Inv_SY_B!$NE6-1,"")</f>
        <v>2.8019903833986781E-4</v>
      </c>
      <c r="JO6" s="57">
        <f>IFERROR(Inv_SY_B!JO6/Inv_SY_B!$NE6-1,"")</f>
        <v>2.6721115442569499E-2</v>
      </c>
      <c r="JP6" s="57">
        <f>IFERROR(Inv_SY_B!JP6/Inv_SY_B!$NE6-1,"")</f>
        <v>1.5332358446480399E-2</v>
      </c>
      <c r="JQ6" s="57">
        <f>IFERROR(Inv_SY_B!JQ6/Inv_SY_B!$NE6-1,"")</f>
        <v>2.9595439600743179E-2</v>
      </c>
      <c r="JR6" s="57">
        <f>IFERROR(Inv_SY_B!JR6/Inv_SY_B!$NE6-1,"")</f>
        <v>3.3133568259164914E-2</v>
      </c>
      <c r="JS6" s="57">
        <f>IFERROR(Inv_SY_B!JS6/Inv_SY_B!$NE6-1,"")</f>
        <v>2.4432463813861549E-2</v>
      </c>
      <c r="JT6" s="57">
        <f>IFERROR(Inv_SY_B!JT6/Inv_SY_B!$NE6-1,"")</f>
        <v>3.8149796718966789E-2</v>
      </c>
      <c r="JU6" s="57">
        <f>IFERROR(Inv_SY_B!JU6/Inv_SY_B!$NE6-1,"")</f>
        <v>1.9523834726485889E-2</v>
      </c>
      <c r="JV6" s="57">
        <f>IFERROR(Inv_SY_B!JV6/Inv_SY_B!$NE6-1,"")</f>
        <v>2.0348915719117233E-3</v>
      </c>
      <c r="JW6" s="57">
        <f>IFERROR(Inv_SY_B!JW6/Inv_SY_B!$NE6-1,"")</f>
        <v>-5.2477565833399797E-3</v>
      </c>
      <c r="JX6" s="57">
        <f>IFERROR(Inv_SY_B!JX6/Inv_SY_B!$NE6-1,"")</f>
        <v>-4.2895134050174866E-3</v>
      </c>
      <c r="JY6" s="57">
        <f>IFERROR(Inv_SY_B!JY6/Inv_SY_B!$NE6-1,"")</f>
        <v>-1.1380512924604402E-2</v>
      </c>
      <c r="JZ6" s="57">
        <f>IFERROR(Inv_SY_B!JZ6/Inv_SY_B!$NE6-1,"")</f>
        <v>2.8014861145697623E-3</v>
      </c>
      <c r="KA6" s="57">
        <f>IFERROR(Inv_SY_B!KA6/Inv_SY_B!$NE6-1,"")</f>
        <v>-1.7800742219365673E-2</v>
      </c>
      <c r="KB6" s="57">
        <f>IFERROR(Inv_SY_B!KB6/Inv_SY_B!$NE6-1,"")</f>
        <v>2.609837478904975E-3</v>
      </c>
      <c r="KC6" s="57">
        <f>IFERROR(Inv_SY_B!KC6/Inv_SY_B!$NE6-1,"")</f>
        <v>-1.7417444948036542E-2</v>
      </c>
      <c r="KD6" s="57">
        <f>IFERROR(Inv_SY_B!KD6/Inv_SY_B!$NE6-1,"")</f>
        <v>-2.9587133312733216E-2</v>
      </c>
      <c r="KE6" s="57">
        <f>IFERROR(Inv_SY_B!KE6/Inv_SY_B!$NE6-1,"")</f>
        <v>7.9759992775116917E-3</v>
      </c>
      <c r="KF6" s="57">
        <f>IFERROR(Inv_SY_B!KF6/Inv_SY_B!$NE6-1,"")</f>
        <v>2.0589698372197596E-4</v>
      </c>
      <c r="KG6" s="57">
        <f>IFERROR(Inv_SY_B!KG6/Inv_SY_B!$NE6-1,"")</f>
        <v>-3.9062161336883561E-3</v>
      </c>
      <c r="KH6" s="57">
        <f>IFERROR(Inv_SY_B!KH6/Inv_SY_B!$NE6-1,"")</f>
        <v>2.0348915719117233E-3</v>
      </c>
      <c r="KI6" s="57">
        <f>IFERROR(Inv_SY_B!KI6/Inv_SY_B!$NE6-1,"")</f>
        <v>1.2494115863302513E-2</v>
      </c>
      <c r="KJ6" s="57">
        <f>IFERROR(Inv_SY_B!KJ6/Inv_SY_B!$NE6-1,"")</f>
        <v>-9.037608353605675E-3</v>
      </c>
      <c r="KK6" s="57">
        <f>IFERROR(Inv_SY_B!KK6/Inv_SY_B!$NE6-1,"")</f>
        <v>-7.830221948919136E-3</v>
      </c>
      <c r="KL6" s="57">
        <f>IFERROR(Inv_SY_B!KL6/Inv_SY_B!$NE6-1,"")</f>
        <v>-5.0915498186544506E-3</v>
      </c>
      <c r="KM6" s="57">
        <f>IFERROR(Inv_SY_B!KM6/Inv_SY_B!$NE6-1,"")</f>
        <v>8.4157410100293983E-3</v>
      </c>
      <c r="KN6" s="57">
        <f>IFERROR(Inv_SY_B!KN6/Inv_SY_B!$NE6-1,"")</f>
        <v>3.5878362348062964E-4</v>
      </c>
      <c r="KO6" s="57">
        <f>IFERROR(Inv_SY_B!KO6/Inv_SY_B!$NE6-1,"")</f>
        <v>2.6664163423351095E-3</v>
      </c>
      <c r="KP6" s="57">
        <f>IFERROR(Inv_SY_B!KP6/Inv_SY_B!$NE6-1,"")</f>
        <v>3.5317786119057892E-3</v>
      </c>
      <c r="KQ6" s="57">
        <f>IFERROR(Inv_SY_B!KQ6/Inv_SY_B!$NE6-1,"")</f>
        <v>-2.915099833344037E-2</v>
      </c>
      <c r="KR6" s="57">
        <f>IFERROR(Inv_SY_B!KR6/Inv_SY_B!$NE6-1,"")</f>
        <v>-4.5449359040855564E-3</v>
      </c>
      <c r="KS6" s="57">
        <f>IFERROR(Inv_SY_B!KS6/Inv_SY_B!$NE6-1,"")</f>
        <v>-7.6217795292250479E-3</v>
      </c>
      <c r="KT6" s="57">
        <f>IFERROR(Inv_SY_B!KT6/Inv_SY_B!$NE6-1,"")</f>
        <v>4.6855949713331402E-3</v>
      </c>
      <c r="KU6" s="57">
        <f>IFERROR(Inv_SY_B!KU6/Inv_SY_B!$NE6-1,"")</f>
        <v>-1.2757895523747287E-3</v>
      </c>
      <c r="KV6" s="57">
        <f>IFERROR(Inv_SY_B!KV6/Inv_SY_B!$NE6-1,"")</f>
        <v>-6.1007738126466204E-3</v>
      </c>
      <c r="KW6" s="57">
        <f>IFERROR(Inv_SY_B!KW6/Inv_SY_B!$NE6-1,"")</f>
        <v>7.0329533623736395E-5</v>
      </c>
      <c r="KX6" s="57">
        <f>IFERROR(Inv_SY_B!KX6/Inv_SY_B!$NE6-1,"")</f>
        <v>3.4722563393954076E-3</v>
      </c>
      <c r="KY6" s="57">
        <f>IFERROR(Inv_SY_B!KY6/Inv_SY_B!$NE6-1,"")</f>
        <v>6.8596459747658489E-3</v>
      </c>
      <c r="KZ6" s="57">
        <f>IFERROR(Inv_SY_B!KZ6/Inv_SY_B!$NE6-1,"")</f>
        <v>6.6584149073181109E-3</v>
      </c>
      <c r="LA6" s="57">
        <f>IFERROR(Inv_SY_B!LA6/Inv_SY_B!$NE6-1,"")</f>
        <v>1.6194777306970387E-2</v>
      </c>
      <c r="LB6" s="57">
        <f>IFERROR(Inv_SY_B!LB6/Inv_SY_B!$NE6-1,"")</f>
        <v>-1.9592839235510473E-3</v>
      </c>
      <c r="LC6" s="57">
        <f>IFERROR(Inv_SY_B!LC6/Inv_SY_B!$NE6-1,"")</f>
        <v>1.4607042071503873E-2</v>
      </c>
      <c r="LD6" s="57">
        <f>IFERROR(Inv_SY_B!LD6/Inv_SY_B!$NE6-1,"")</f>
        <v>3.7228737860335315E-3</v>
      </c>
      <c r="LE6" s="57">
        <f>IFERROR(Inv_SY_B!LE6/Inv_SY_B!$NE6-1,"")</f>
        <v>2.6803894491771452E-3</v>
      </c>
      <c r="LF6" s="57">
        <f>IFERROR(Inv_SY_B!LF6/Inv_SY_B!$NE6-1,"")</f>
        <v>-4.9013148188695732E-3</v>
      </c>
      <c r="LG6" s="57">
        <f>IFERROR(Inv_SY_B!LG6/Inv_SY_B!$NE6-1,"")</f>
        <v>4.0424110304972949E-3</v>
      </c>
      <c r="LH6" s="57">
        <f>IFERROR(Inv_SY_B!LH6/Inv_SY_B!$NE6-1,"")</f>
        <v>-1.5690279510833127E-2</v>
      </c>
      <c r="LI6" s="57">
        <f>IFERROR(Inv_SY_B!LI6/Inv_SY_B!$NE6-1,"")</f>
        <v>-1.5136615580732538E-2</v>
      </c>
      <c r="LJ6" s="57">
        <f>IFERROR(Inv_SY_B!LJ6/Inv_SY_B!$NE6-1,"")</f>
        <v>-1.9465941029247591E-2</v>
      </c>
      <c r="LK6" s="57">
        <f>IFERROR(Inv_SY_B!LK6/Inv_SY_B!$NE6-1,"")</f>
        <v>-1.4255242459572104E-2</v>
      </c>
      <c r="LL6" s="57">
        <f>IFERROR(Inv_SY_B!LL6/Inv_SY_B!$NE6-1,"")</f>
        <v>-1.3857202985499639E-2</v>
      </c>
      <c r="LM6" s="57">
        <f>IFERROR(Inv_SY_B!LM6/Inv_SY_B!$NE6-1,"")</f>
        <v>3.8176450893843139E-3</v>
      </c>
      <c r="LN6" s="57">
        <f>IFERROR(Inv_SY_B!LN6/Inv_SY_B!$NE6-1,"")</f>
        <v>-9.450337379697471E-3</v>
      </c>
      <c r="LO6" s="57">
        <f>IFERROR(Inv_SY_B!LO6/Inv_SY_B!$NE6-1,"")</f>
        <v>-1.399935994052548E-2</v>
      </c>
      <c r="LP6" s="57">
        <f>IFERROR(Inv_SY_B!LP6/Inv_SY_B!$NE6-1,"")</f>
        <v>-1.5326158187433658E-2</v>
      </c>
      <c r="LQ6" s="57">
        <f>IFERROR(Inv_SY_B!LQ6/Inv_SY_B!$NE6-1,"")</f>
        <v>-1.7884983377899455E-2</v>
      </c>
      <c r="LR6" s="57">
        <f>IFERROR(Inv_SY_B!LR6/Inv_SY_B!$NE6-1,"")</f>
        <v>-1.5705243400836122E-2</v>
      </c>
      <c r="LS6" s="57">
        <f>IFERROR(Inv_SY_B!LS6/Inv_SY_B!$NE6-1,"")</f>
        <v>6.9620766722149341E-3</v>
      </c>
      <c r="LT6" s="57">
        <f>IFERROR(Inv_SY_B!LT6/Inv_SY_B!$NE6-1,"")</f>
        <v>-2.0822893781767493E-2</v>
      </c>
      <c r="LU6" s="57">
        <f>IFERROR(Inv_SY_B!LU6/Inv_SY_B!$NE6-1,"")</f>
        <v>-2.977878194839767E-2</v>
      </c>
      <c r="LV6" s="57">
        <f>IFERROR(Inv_SY_B!LV6/Inv_SY_B!$NE6-1,"")</f>
        <v>5.4477115070141746E-3</v>
      </c>
      <c r="LW6" s="57">
        <f>IFERROR(Inv_SY_B!LW6/Inv_SY_B!$NE6-1,"")</f>
        <v>4.0545733477608259E-3</v>
      </c>
      <c r="LX6" s="57">
        <f>IFERROR(Inv_SY_B!LX6/Inv_SY_B!$NE6-1,"")</f>
        <v>5.4477115070141746E-3</v>
      </c>
      <c r="LY6" s="57">
        <f>IFERROR(Inv_SY_B!LY6/Inv_SY_B!$NE6-1,"")</f>
        <v>1.4005560199572109E-2</v>
      </c>
      <c r="LZ6" s="57">
        <f>IFERROR(Inv_SY_B!LZ6/Inv_SY_B!$NE6-1,"")</f>
        <v>-2.3855575488986314E-2</v>
      </c>
      <c r="MA6" s="57">
        <f>IFERROR(Inv_SY_B!MA6/Inv_SY_B!$NE6-1,"")</f>
        <v>1.0167322413873414E-2</v>
      </c>
      <c r="MB6" s="57">
        <f>IFERROR(Inv_SY_B!MB6/Inv_SY_B!$NE6-1,"")</f>
        <v>5.9542077546437255E-4</v>
      </c>
      <c r="MC6" s="57">
        <f>IFERROR(Inv_SY_B!MC6/Inv_SY_B!$NE6-1,"")</f>
        <v>4.1019589994359951E-3</v>
      </c>
      <c r="MD6" s="57">
        <f>IFERROR(Inv_SY_B!MD6/Inv_SY_B!$NE6-1,"")</f>
        <v>1.0692772922171745E-3</v>
      </c>
      <c r="ME6" s="57">
        <f>IFERROR(Inv_SY_B!ME6/Inv_SY_B!$NE6-1,"")</f>
        <v>2.396075539125464E-3</v>
      </c>
      <c r="MF6" s="57">
        <f>IFERROR(Inv_SY_B!MF6/Inv_SY_B!$NE6-1,"")</f>
        <v>-6.9862834925824568E-3</v>
      </c>
      <c r="MG6" s="57">
        <f>IFERROR(Inv_SY_B!MG6/Inv_SY_B!$NE6-1,"")</f>
        <v>4.4810442128384587E-3</v>
      </c>
      <c r="MH6" s="57">
        <f>IFERROR(Inv_SY_B!MH6/Inv_SY_B!$NE6-1,"")</f>
        <v>1.6990856255115316E-2</v>
      </c>
      <c r="MI6" s="57">
        <f>IFERROR(Inv_SY_B!MI6/Inv_SY_B!$NE6-1,"")</f>
        <v>-2.0581757183519844E-3</v>
      </c>
      <c r="MJ6" s="57">
        <f>IFERROR(Inv_SY_B!MJ6/Inv_SY_B!$NE6-1,"")</f>
        <v>1.102026414402868E-2</v>
      </c>
      <c r="MK6" s="57">
        <f>IFERROR(Inv_SY_B!MK6/Inv_SY_B!$NE6-1,"")</f>
        <v>5.4705096423480537E-2</v>
      </c>
      <c r="ML6" s="57">
        <f>IFERROR(Inv_SY_B!ML6/Inv_SY_B!$NE6-1,"")</f>
        <v>6.6607841899017917E-3</v>
      </c>
      <c r="MM6" s="57">
        <f>IFERROR(Inv_SY_B!MM6/Inv_SY_B!$NE6-1,"")</f>
        <v>-1.5480785050795087E-2</v>
      </c>
      <c r="MN6" s="57">
        <f>IFERROR(Inv_SY_B!MN6/Inv_SY_B!$NE6-1,"")</f>
        <v>8.702575551811087E-4</v>
      </c>
      <c r="MO6" s="57">
        <f>IFERROR(Inv_SY_B!MO6/Inv_SY_B!$NE6-1,"")</f>
        <v>1.6294287175488753E-2</v>
      </c>
      <c r="MP6" s="57">
        <f>IFERROR(Inv_SY_B!MP6/Inv_SY_B!$NE6-1,"")</f>
        <v>5.1401355497764367E-3</v>
      </c>
      <c r="MQ6" s="57">
        <f>IFERROR(Inv_SY_B!MQ6/Inv_SY_B!$NE6-1,"")</f>
        <v>-1.9022239018106513E-2</v>
      </c>
      <c r="MR6" s="57">
        <f>IFERROR(Inv_SY_B!MR6/Inv_SY_B!$NE6-1,"")</f>
        <v>-1.2672561693617412E-2</v>
      </c>
      <c r="MS6" s="57">
        <f>IFERROR(Inv_SY_B!MS6/Inv_SY_B!$NE6-1,"")</f>
        <v>1.7786935203260246E-2</v>
      </c>
      <c r="MT6" s="57">
        <f>IFERROR(Inv_SY_B!MT6/Inv_SY_B!$NE6-1,"")</f>
        <v>-9.3340271437671873E-3</v>
      </c>
      <c r="MU6" s="57">
        <f>IFERROR(Inv_SY_B!MU6/Inv_SY_B!$NE6-1,"")</f>
        <v>1.4337259761298959E-2</v>
      </c>
      <c r="MV6" s="57">
        <f>IFERROR(Inv_SY_B!MV6/Inv_SY_B!$NE6-1,"")</f>
        <v>6.8589423696350238E-3</v>
      </c>
      <c r="MW6" s="57">
        <f>IFERROR(Inv_SY_B!MW6/Inv_SY_B!$NE6-1,"")</f>
        <v>-1.1767495746619283E-2</v>
      </c>
      <c r="MX6" s="57">
        <f>IFERROR(Inv_SY_B!MX6/Inv_SY_B!$NE6-1,"")</f>
        <v>3.1542459659301691E-3</v>
      </c>
      <c r="MY6" s="57">
        <f>IFERROR(Inv_SY_B!MY6/Inv_SY_B!$NE6-1,"")</f>
        <v>5.4705096423480537E-2</v>
      </c>
      <c r="MZ6" s="57">
        <f>IFERROR(Inv_SY_B!MZ6/Inv_SY_B!$NE6-1,"")</f>
        <v>-6.7920023207135305E-3</v>
      </c>
      <c r="NA6" s="57">
        <f>IFERROR(Inv_SY_B!NA6/Inv_SY_B!$NE6-1,"")</f>
        <v>1.4372175504638651E-2</v>
      </c>
      <c r="NB6" s="57">
        <f>IFERROR(Inv_SY_B!NB6/Inv_SY_B!$NE6-1,"")</f>
        <v>1.2512912171800394E-2</v>
      </c>
      <c r="NC6" s="57">
        <f>IFERROR(Inv_SY_B!NC6/Inv_SY_B!$NE6-1,"")</f>
        <v>2.0971250995839741E-2</v>
      </c>
      <c r="ND6" s="57">
        <f>IFERROR(Inv_SY_B!ND6/Inv_SY_B!$NE6-1,"")</f>
        <v>1.5597718095861968E-2</v>
      </c>
    </row>
    <row r="7" spans="2:368" ht="14.5" x14ac:dyDescent="0.35">
      <c r="B7" s="86">
        <f t="shared" si="0"/>
        <v>45748</v>
      </c>
      <c r="C7" s="57">
        <f>IFERROR(Inv_SY_B!C7/Inv_SY_B!$NE7-1,"")</f>
        <v>-9.6205716303016886E-2</v>
      </c>
      <c r="D7" s="57">
        <f>IFERROR(Inv_SY_B!D7/Inv_SY_B!$NE7-1,"")</f>
        <v>-0.1299489860050953</v>
      </c>
      <c r="E7" s="57">
        <f>IFERROR(Inv_SY_B!E7/Inv_SY_B!$NE7-1,"")</f>
        <v>-7.4020021612668518E-2</v>
      </c>
      <c r="F7" s="57">
        <f>IFERROR(Inv_SY_B!F7/Inv_SY_B!$NE7-1,"")</f>
        <v>-7.2484399757963169E-2</v>
      </c>
      <c r="G7" s="57">
        <f>IFERROR(Inv_SY_B!G7/Inv_SY_B!$NE7-1,"")</f>
        <v>-7.4403927076344911E-2</v>
      </c>
      <c r="H7" s="57">
        <f>IFERROR(Inv_SY_B!H7/Inv_SY_B!$NE7-1,"")</f>
        <v>-0.12751143255151665</v>
      </c>
      <c r="I7" s="57">
        <f>IFERROR(Inv_SY_B!I7/Inv_SY_B!$NE7-1,"")</f>
        <v>-5.5116716317829439E-2</v>
      </c>
      <c r="J7" s="57">
        <f>IFERROR(Inv_SY_B!J7/Inv_SY_B!$NE7-1,"")</f>
        <v>-9.3215294796485493E-2</v>
      </c>
      <c r="K7" s="57">
        <f>IFERROR(Inv_SY_B!K7/Inv_SY_B!$NE7-1,"")</f>
        <v>-6.3078715897892823E-2</v>
      </c>
      <c r="L7" s="57">
        <f>IFERROR(Inv_SY_B!L7/Inv_SY_B!$NE7-1,"")</f>
        <v>-6.1926999506863867E-2</v>
      </c>
      <c r="M7" s="57">
        <f>IFERROR(Inv_SY_B!M7/Inv_SY_B!$NE7-1,"")</f>
        <v>-5.9815519456643873E-2</v>
      </c>
      <c r="N7" s="57">
        <f>IFERROR(Inv_SY_B!N7/Inv_SY_B!$NE7-1,"")</f>
        <v>-6.096723584767294E-2</v>
      </c>
      <c r="O7" s="57">
        <f>IFERROR(Inv_SY_B!O7/Inv_SY_B!$NE7-1,"")</f>
        <v>-6.1543094043187474E-2</v>
      </c>
      <c r="P7" s="57">
        <f>IFERROR(Inv_SY_B!P7/Inv_SY_B!$NE7-1,"")</f>
        <v>-6.096723584767294E-2</v>
      </c>
      <c r="Q7" s="57">
        <f>IFERROR(Inv_SY_B!Q7/Inv_SY_B!$NE7-1,"")</f>
        <v>-4.8874213741868178E-2</v>
      </c>
      <c r="R7" s="57">
        <f>IFERROR(Inv_SY_B!R7/Inv_SY_B!$NE7-1,"")</f>
        <v>-5.2137410183117017E-2</v>
      </c>
      <c r="S7" s="57">
        <f>IFERROR(Inv_SY_B!S7/Inv_SY_B!$NE7-1,"")</f>
        <v>-6.8928222831276975E-2</v>
      </c>
      <c r="T7" s="57">
        <f>IFERROR(Inv_SY_B!T7/Inv_SY_B!$NE7-1,"")</f>
        <v>-6.2260391093740597E-2</v>
      </c>
      <c r="U7" s="57">
        <f>IFERROR(Inv_SY_B!U7/Inv_SY_B!$NE7-1,"")</f>
        <v>-7.1140730635096072E-2</v>
      </c>
      <c r="V7" s="57">
        <f>IFERROR(Inv_SY_B!V7/Inv_SY_B!$NE7-1,"")</f>
        <v>-5.7512086674585849E-2</v>
      </c>
      <c r="W7" s="57">
        <f>IFERROR(Inv_SY_B!W7/Inv_SY_B!$NE7-1,"")</f>
        <v>-3.4669711585843754E-2</v>
      </c>
      <c r="X7" s="57">
        <f>IFERROR(Inv_SY_B!X7/Inv_SY_B!$NE7-1,"")</f>
        <v>-4.2731726323046892E-2</v>
      </c>
      <c r="Y7" s="57">
        <f>IFERROR(Inv_SY_B!Y7/Inv_SY_B!$NE7-1,"")</f>
        <v>-3.6205333440548881E-2</v>
      </c>
      <c r="Z7" s="57">
        <f>IFERROR(Inv_SY_B!Z7/Inv_SY_B!$NE7-1,"")</f>
        <v>-3.3901900658490969E-2</v>
      </c>
      <c r="AA7" s="57">
        <f>IFERROR(Inv_SY_B!AA7/Inv_SY_B!$NE7-1,"")</f>
        <v>-3.6973144367901667E-2</v>
      </c>
      <c r="AB7" s="57">
        <f>IFERROR(Inv_SY_B!AB7/Inv_SY_B!$NE7-1,"")</f>
        <v>-3.6973144367901667E-2</v>
      </c>
      <c r="AC7" s="57">
        <f>IFERROR(Inv_SY_B!AC7/Inv_SY_B!$NE7-1,"")</f>
        <v>-3.5437522513196429E-2</v>
      </c>
      <c r="AD7" s="57">
        <f>IFERROR(Inv_SY_B!AD7/Inv_SY_B!$NE7-1,"")</f>
        <v>-4.0428293540988758E-2</v>
      </c>
      <c r="AE7" s="57">
        <f>IFERROR(Inv_SY_B!AE7/Inv_SY_B!$NE7-1,"")</f>
        <v>-3.562947524503457E-2</v>
      </c>
      <c r="AF7" s="57">
        <f>IFERROR(Inv_SY_B!AF7/Inv_SY_B!$NE7-1,"")</f>
        <v>-3.1214562412756663E-2</v>
      </c>
      <c r="AG7" s="57">
        <f>IFERROR(Inv_SY_B!AG7/Inv_SY_B!$NE7-1,"")</f>
        <v>-4.100415173650318E-2</v>
      </c>
      <c r="AH7" s="57">
        <f>IFERROR(Inv_SY_B!AH7/Inv_SY_B!$NE7-1,"")</f>
        <v>-3.8124860758930734E-2</v>
      </c>
      <c r="AI7" s="57">
        <f>IFERROR(Inv_SY_B!AI7/Inv_SY_B!$NE7-1,"")</f>
        <v>-8.4577421863767821E-2</v>
      </c>
      <c r="AJ7" s="57">
        <f>IFERROR(Inv_SY_B!AJ7/Inv_SY_B!$NE7-1,"")</f>
        <v>-9.4589272245432454E-2</v>
      </c>
      <c r="AK7" s="57">
        <f>IFERROR(Inv_SY_B!AK7/Inv_SY_B!$NE7-1,"")</f>
        <v>-8.4284441378330688E-2</v>
      </c>
      <c r="AL7" s="57">
        <f>IFERROR(Inv_SY_B!AL7/Inv_SY_B!$NE7-1,"")</f>
        <v>-7.0140555874465549E-2</v>
      </c>
      <c r="AM7" s="57">
        <f>IFERROR(Inv_SY_B!AM7/Inv_SY_B!$NE7-1,"")</f>
        <v>-5.6400781384996601E-2</v>
      </c>
      <c r="AN7" s="57">
        <f>IFERROR(Inv_SY_B!AN7/Inv_SY_B!$NE7-1,"")</f>
        <v>-5.3572004284223596E-2</v>
      </c>
      <c r="AO7" s="57">
        <f>IFERROR(Inv_SY_B!AO7/Inv_SY_B!$NE7-1,"")</f>
        <v>-6.6725817802818055E-2</v>
      </c>
      <c r="AP7" s="57">
        <f>IFERROR(Inv_SY_B!AP7/Inv_SY_B!$NE7-1,"")</f>
        <v>-6.4078890658523346E-2</v>
      </c>
      <c r="AQ7" s="57">
        <f>IFERROR(Inv_SY_B!AQ7/Inv_SY_B!$NE7-1,"")</f>
        <v>-8.611304371847317E-2</v>
      </c>
      <c r="AR7" s="57">
        <f>IFERROR(Inv_SY_B!AR7/Inv_SY_B!$NE7-1,"")</f>
        <v>-5.624974417276829E-2</v>
      </c>
      <c r="AS7" s="57">
        <f>IFERROR(Inv_SY_B!AS7/Inv_SY_B!$NE7-1,"")</f>
        <v>-3.604053629629389E-2</v>
      </c>
      <c r="AT7" s="57">
        <f>IFERROR(Inv_SY_B!AT7/Inv_SY_B!$NE7-1,"")</f>
        <v>-4.3536580760052623E-2</v>
      </c>
      <c r="AU7" s="57">
        <f>IFERROR(Inv_SY_B!AU7/Inv_SY_B!$NE7-1,"")</f>
        <v>-3.8720924505165177E-2</v>
      </c>
      <c r="AV7" s="57">
        <f>IFERROR(Inv_SY_B!AV7/Inv_SY_B!$NE7-1,"")</f>
        <v>-1.5457493225988772E-2</v>
      </c>
      <c r="AW7" s="57">
        <f>IFERROR(Inv_SY_B!AW7/Inv_SY_B!$NE7-1,"")</f>
        <v>-1.858633697957468E-2</v>
      </c>
      <c r="AX7" s="57">
        <f>IFERROR(Inv_SY_B!AX7/Inv_SY_B!$NE7-1,"")</f>
        <v>-2.8208334951226544E-2</v>
      </c>
      <c r="AY7" s="57">
        <f>IFERROR(Inv_SY_B!AY7/Inv_SY_B!$NE7-1,"")</f>
        <v>-4.3484049621669296E-2</v>
      </c>
      <c r="AZ7" s="57">
        <f>IFERROR(Inv_SY_B!AZ7/Inv_SY_B!$NE7-1,"")</f>
        <v>-3.5467661637176628E-2</v>
      </c>
      <c r="BA7" s="57">
        <f>IFERROR(Inv_SY_B!BA7/Inv_SY_B!$NE7-1,"")</f>
        <v>-3.6830727824925025E-2</v>
      </c>
      <c r="BB7" s="57">
        <f>IFERROR(Inv_SY_B!BB7/Inv_SY_B!$NE7-1,"")</f>
        <v>-5.5943335921999959E-2</v>
      </c>
      <c r="BC7" s="57">
        <f>IFERROR(Inv_SY_B!BC7/Inv_SY_B!$NE7-1,"")</f>
        <v>-6.3636292880851264E-2</v>
      </c>
      <c r="BD7" s="57">
        <f>IFERROR(Inv_SY_B!BD7/Inv_SY_B!$NE7-1,"")</f>
        <v>-6.1506134200411067E-2</v>
      </c>
      <c r="BE7" s="57">
        <f>IFERROR(Inv_SY_B!BE7/Inv_SY_B!$NE7-1,"")</f>
        <v>-7.7481533859739105E-2</v>
      </c>
      <c r="BF7" s="57">
        <f>IFERROR(Inv_SY_B!BF7/Inv_SY_B!$NE7-1,"")</f>
        <v>-5.2094694319768875E-2</v>
      </c>
      <c r="BG7" s="57">
        <f>IFERROR(Inv_SY_B!BG7/Inv_SY_B!$NE7-1,"")</f>
        <v>-5.7326325966355451E-2</v>
      </c>
      <c r="BH7" s="57">
        <f>IFERROR(Inv_SY_B!BH7/Inv_SY_B!$NE7-1,"")</f>
        <v>-9.8785962296058294E-2</v>
      </c>
      <c r="BI7" s="57">
        <f>IFERROR(Inv_SY_B!BI7/Inv_SY_B!$NE7-1,"")</f>
        <v>-9.9821412455785019E-2</v>
      </c>
      <c r="BJ7" s="57">
        <f>IFERROR(Inv_SY_B!BJ7/Inv_SY_B!$NE7-1,"")</f>
        <v>-0.10383970497205131</v>
      </c>
      <c r="BK7" s="57">
        <f>IFERROR(Inv_SY_B!BK7/Inv_SY_B!$NE7-1,"")</f>
        <v>-6.3462621361569216E-2</v>
      </c>
      <c r="BL7" s="57">
        <f>IFERROR(Inv_SY_B!BL7/Inv_SY_B!$NE7-1,"")</f>
        <v>-7.2024691304643618E-2</v>
      </c>
      <c r="BM7" s="57">
        <f>IFERROR(Inv_SY_B!BM7/Inv_SY_B!$NE7-1,"")</f>
        <v>-6.0422337770196899E-2</v>
      </c>
      <c r="BN7" s="57">
        <f>IFERROR(Inv_SY_B!BN7/Inv_SY_B!$NE7-1,"")</f>
        <v>2.8373844748906585E-2</v>
      </c>
      <c r="BO7" s="57">
        <f>IFERROR(Inv_SY_B!BO7/Inv_SY_B!$NE7-1,"")</f>
        <v>7.4776239620515383E-3</v>
      </c>
      <c r="BP7" s="57">
        <f>IFERROR(Inv_SY_B!BP7/Inv_SY_B!$NE7-1,"")</f>
        <v>4.3014768460110098E-3</v>
      </c>
      <c r="BQ7" s="57">
        <f>IFERROR(Inv_SY_B!BQ7/Inv_SY_B!$NE7-1,"")</f>
        <v>1.7532290867860567E-2</v>
      </c>
      <c r="BR7" s="57">
        <f>IFERROR(Inv_SY_B!BR7/Inv_SY_B!$NE7-1,"")</f>
        <v>3.353232603101719E-2</v>
      </c>
      <c r="BS7" s="57">
        <f>IFERROR(Inv_SY_B!BS7/Inv_SY_B!$NE7-1,"")</f>
        <v>1.7188274270772075E-2</v>
      </c>
      <c r="BT7" s="57">
        <f>IFERROR(Inv_SY_B!BT7/Inv_SY_B!$NE7-1,"")</f>
        <v>-3.8885212358193977E-3</v>
      </c>
      <c r="BU7" s="57">
        <f>IFERROR(Inv_SY_B!BU7/Inv_SY_B!$NE7-1,"")</f>
        <v>1.7269995209448163E-2</v>
      </c>
      <c r="BV7" s="57">
        <f>IFERROR(Inv_SY_B!BV7/Inv_SY_B!$NE7-1,"")</f>
        <v>3.7291897134928309E-2</v>
      </c>
      <c r="BW7" s="57">
        <f>IFERROR(Inv_SY_B!BW7/Inv_SY_B!$NE7-1,"")</f>
        <v>-1.5278603101076538E-3</v>
      </c>
      <c r="BX7" s="57">
        <f>IFERROR(Inv_SY_B!BX7/Inv_SY_B!$NE7-1,"")</f>
        <v>4.1701263351328066E-3</v>
      </c>
      <c r="BY7" s="57">
        <f>IFERROR(Inv_SY_B!BY7/Inv_SY_B!$NE7-1,"")</f>
        <v>-3.9759531219568656E-3</v>
      </c>
      <c r="BZ7" s="57">
        <f>IFERROR(Inv_SY_B!BZ7/Inv_SY_B!$NE7-1,"")</f>
        <v>4.5526299530891379E-3</v>
      </c>
      <c r="CA7" s="57">
        <f>IFERROR(Inv_SY_B!CA7/Inv_SY_B!$NE7-1,"")</f>
        <v>-1.6287952360769298E-2</v>
      </c>
      <c r="CB7" s="57">
        <f>IFERROR(Inv_SY_B!CB7/Inv_SY_B!$NE7-1,"")</f>
        <v>1.2723537130299611E-2</v>
      </c>
      <c r="CC7" s="57">
        <f>IFERROR(Inv_SY_B!CC7/Inv_SY_B!$NE7-1,"")</f>
        <v>1.823174595696031E-2</v>
      </c>
      <c r="CD7" s="57">
        <f>IFERROR(Inv_SY_B!CD7/Inv_SY_B!$NE7-1,"")</f>
        <v>1.9543224249022328E-2</v>
      </c>
      <c r="CE7" s="57">
        <f>IFERROR(Inv_SY_B!CE7/Inv_SY_B!$NE7-1,"")</f>
        <v>1.4909334283736309E-2</v>
      </c>
      <c r="CF7" s="57">
        <f>IFERROR(Inv_SY_B!CF7/Inv_SY_B!$NE7-1,"")</f>
        <v>2.8760002246013716E-2</v>
      </c>
      <c r="CG7" s="57">
        <f>IFERROR(Inv_SY_B!CG7/Inv_SY_B!$NE7-1,"")</f>
        <v>1.5171629942148712E-2</v>
      </c>
      <c r="CH7" s="57">
        <f>IFERROR(Inv_SY_B!CH7/Inv_SY_B!$NE7-1,"")</f>
        <v>3.425960035661535E-2</v>
      </c>
      <c r="CI7" s="57">
        <f>IFERROR(Inv_SY_B!CI7/Inv_SY_B!$NE7-1,"")</f>
        <v>3.1958552080542768E-2</v>
      </c>
      <c r="CJ7" s="57">
        <f>IFERROR(Inv_SY_B!CJ7/Inv_SY_B!$NE7-1,"")</f>
        <v>2.3839309199686021E-2</v>
      </c>
      <c r="CK7" s="57">
        <f>IFERROR(Inv_SY_B!CK7/Inv_SY_B!$NE7-1,"")</f>
        <v>2.2102594006864651E-2</v>
      </c>
      <c r="CL7" s="57">
        <f>IFERROR(Inv_SY_B!CL7/Inv_SY_B!$NE7-1,"")</f>
        <v>1.7888817159388504E-2</v>
      </c>
      <c r="CM7" s="57">
        <f>IFERROR(Inv_SY_B!CM7/Inv_SY_B!$NE7-1,"")</f>
        <v>1.866890538764765E-2</v>
      </c>
      <c r="CN7" s="57">
        <f>IFERROR(Inv_SY_B!CN7/Inv_SY_B!$NE7-1,"")</f>
        <v>1.866890538764765E-2</v>
      </c>
      <c r="CO7" s="57">
        <f>IFERROR(Inv_SY_B!CO7/Inv_SY_B!$NE7-1,"")</f>
        <v>-1.0708208354541893E-2</v>
      </c>
      <c r="CP7" s="57">
        <f>IFERROR(Inv_SY_B!CP7/Inv_SY_B!$NE7-1,"")</f>
        <v>-5.2325786155976828E-2</v>
      </c>
      <c r="CQ7" s="57">
        <f>IFERROR(Inv_SY_B!CQ7/Inv_SY_B!$NE7-1,"")</f>
        <v>-1.0096185151579506E-2</v>
      </c>
      <c r="CR7" s="57">
        <f>IFERROR(Inv_SY_B!CR7/Inv_SY_B!$NE7-1,"")</f>
        <v>-4.1508168942316903E-3</v>
      </c>
      <c r="CS7" s="57">
        <f>IFERROR(Inv_SY_B!CS7/Inv_SY_B!$NE7-1,"")</f>
        <v>1.2111513927337336E-2</v>
      </c>
      <c r="CT7" s="57">
        <f>IFERROR(Inv_SY_B!CT7/Inv_SY_B!$NE7-1,"")</f>
        <v>1.8406609729235246E-2</v>
      </c>
      <c r="CU7" s="57">
        <f>IFERROR(Inv_SY_B!CU7/Inv_SY_B!$NE7-1,"")</f>
        <v>1.3027800094058239E-2</v>
      </c>
      <c r="CV7" s="57">
        <f>IFERROR(Inv_SY_B!CV7/Inv_SY_B!$NE7-1,"")</f>
        <v>1.1936650155062623E-2</v>
      </c>
      <c r="CW7" s="57">
        <f>IFERROR(Inv_SY_B!CW7/Inv_SY_B!$NE7-1,"")</f>
        <v>1.2373809585749962E-2</v>
      </c>
      <c r="CX7" s="57">
        <f>IFERROR(Inv_SY_B!CX7/Inv_SY_B!$NE7-1,"")</f>
        <v>3.7299753880681852E-3</v>
      </c>
      <c r="CY7" s="57">
        <f>IFERROR(Inv_SY_B!CY7/Inv_SY_B!$NE7-1,"")</f>
        <v>5.5580966436699075E-3</v>
      </c>
      <c r="CZ7" s="57">
        <f>IFERROR(Inv_SY_B!CZ7/Inv_SY_B!$NE7-1,"")</f>
        <v>7.8273515066014099E-3</v>
      </c>
      <c r="DA7" s="57">
        <f>IFERROR(Inv_SY_B!DA7/Inv_SY_B!$NE7-1,"")</f>
        <v>-1.477440485632675E-2</v>
      </c>
      <c r="DB7" s="57">
        <f>IFERROR(Inv_SY_B!DB7/Inv_SY_B!$NE7-1,"")</f>
        <v>2.4002250442033191E-2</v>
      </c>
      <c r="DC7" s="57">
        <f>IFERROR(Inv_SY_B!DC7/Inv_SY_B!$NE7-1,"")</f>
        <v>3.5543259412179173E-2</v>
      </c>
      <c r="DD7" s="57">
        <f>IFERROR(Inv_SY_B!DD7/Inv_SY_B!$NE7-1,"")</f>
        <v>2.1729021402458804E-2</v>
      </c>
      <c r="DE7" s="57">
        <f>IFERROR(Inv_SY_B!DE7/Inv_SY_B!$NE7-1,"")</f>
        <v>2.9772754927106071E-2</v>
      </c>
      <c r="DF7" s="57">
        <f>IFERROR(Inv_SY_B!DF7/Inv_SY_B!$NE7-1,"")</f>
        <v>1.359785599167429E-2</v>
      </c>
      <c r="DG7" s="57">
        <f>IFERROR(Inv_SY_B!DG7/Inv_SY_B!$NE7-1,"")</f>
        <v>8.8765341402512465E-3</v>
      </c>
      <c r="DH7" s="57">
        <f>IFERROR(Inv_SY_B!DH7/Inv_SY_B!$NE7-1,"")</f>
        <v>3.3095166600329851E-2</v>
      </c>
      <c r="DI7" s="57">
        <f>IFERROR(Inv_SY_B!DI7/Inv_SY_B!$NE7-1,"")</f>
        <v>3.475637243694174E-2</v>
      </c>
      <c r="DJ7" s="57">
        <f>IFERROR(Inv_SY_B!DJ7/Inv_SY_B!$NE7-1,"")</f>
        <v>4.3499561050688751E-2</v>
      </c>
      <c r="DK7" s="57">
        <f>IFERROR(Inv_SY_B!DK7/Inv_SY_B!$NE7-1,"")</f>
        <v>1.9926259178767225E-2</v>
      </c>
      <c r="DL7" s="57">
        <f>IFERROR(Inv_SY_B!DL7/Inv_SY_B!$NE7-1,"")</f>
        <v>2.5484618329727482E-2</v>
      </c>
      <c r="DM7" s="57">
        <f>IFERROR(Inv_SY_B!DM7/Inv_SY_B!$NE7-1,"")</f>
        <v>2.4876569303407869E-2</v>
      </c>
      <c r="DN7" s="57">
        <f>IFERROR(Inv_SY_B!DN7/Inv_SY_B!$NE7-1,"")</f>
        <v>5.4515978704009704E-2</v>
      </c>
      <c r="DO7" s="57">
        <f>IFERROR(Inv_SY_B!DO7/Inv_SY_B!$NE7-1,"")</f>
        <v>3.3794621689429816E-2</v>
      </c>
      <c r="DP7" s="57">
        <f>IFERROR(Inv_SY_B!DP7/Inv_SY_B!$NE7-1,"")</f>
        <v>3.9477694288365228E-2</v>
      </c>
      <c r="DQ7" s="57">
        <f>IFERROR(Inv_SY_B!DQ7/Inv_SY_B!$NE7-1,"")</f>
        <v>4.6821972723912308E-2</v>
      </c>
      <c r="DR7" s="57">
        <f>IFERROR(Inv_SY_B!DR7/Inv_SY_B!$NE7-1,"")</f>
        <v>4.1838355214076639E-2</v>
      </c>
      <c r="DS7" s="57">
        <f>IFERROR(Inv_SY_B!DS7/Inv_SY_B!$NE7-1,"")</f>
        <v>3.3444894144879944E-2</v>
      </c>
      <c r="DT7" s="57">
        <f>IFERROR(Inv_SY_B!DT7/Inv_SY_B!$NE7-1,"")</f>
        <v>3.3882053575567062E-2</v>
      </c>
      <c r="DU7" s="57">
        <f>IFERROR(Inv_SY_B!DU7/Inv_SY_B!$NE7-1,"")</f>
        <v>3.2248666975453588E-2</v>
      </c>
      <c r="DV7" s="57">
        <f>IFERROR(Inv_SY_B!DV7/Inv_SY_B!$NE7-1,"")</f>
        <v>3.4808036733295911E-2</v>
      </c>
      <c r="DW7" s="57">
        <f>IFERROR(Inv_SY_B!DW7/Inv_SY_B!$NE7-1,"")</f>
        <v>3.9127966743815357E-2</v>
      </c>
      <c r="DX7" s="57">
        <f>IFERROR(Inv_SY_B!DX7/Inv_SY_B!$NE7-1,"")</f>
        <v>3.3969485461704529E-2</v>
      </c>
      <c r="DY7" s="57">
        <f>IFERROR(Inv_SY_B!DY7/Inv_SY_B!$NE7-1,"")</f>
        <v>3.685473770424097E-2</v>
      </c>
      <c r="DZ7" s="57">
        <f>IFERROR(Inv_SY_B!DZ7/Inv_SY_B!$NE7-1,"")</f>
        <v>2.9335595496418732E-2</v>
      </c>
      <c r="EA7" s="57">
        <f>IFERROR(Inv_SY_B!EA7/Inv_SY_B!$NE7-1,"")</f>
        <v>2.7237230229119502E-2</v>
      </c>
      <c r="EB7" s="57">
        <f>IFERROR(Inv_SY_B!EB7/Inv_SY_B!$NE7-1,"")</f>
        <v>1.5521357486698806E-2</v>
      </c>
      <c r="EC7" s="57">
        <f>IFERROR(Inv_SY_B!EC7/Inv_SY_B!$NE7-1,"")</f>
        <v>1.6832835778760824E-2</v>
      </c>
      <c r="ED7" s="57">
        <f>IFERROR(Inv_SY_B!ED7/Inv_SY_B!$NE7-1,"")</f>
        <v>3.694216959037866E-2</v>
      </c>
      <c r="EE7" s="57">
        <f>IFERROR(Inv_SY_B!EE7/Inv_SY_B!$NE7-1,"")</f>
        <v>2.0679838768809411E-2</v>
      </c>
      <c r="EF7" s="57">
        <f>IFERROR(Inv_SY_B!EF7/Inv_SY_B!$NE7-1,"")</f>
        <v>3.3007734714192605E-2</v>
      </c>
      <c r="EG7" s="57">
        <f>IFERROR(Inv_SY_B!EG7/Inv_SY_B!$NE7-1,"")</f>
        <v>1.0625171863000604E-2</v>
      </c>
      <c r="EH7" s="57">
        <f>IFERROR(Inv_SY_B!EH7/Inv_SY_B!$NE7-1,"")</f>
        <v>3.7291897134928309E-2</v>
      </c>
      <c r="EI7" s="57">
        <f>IFERROR(Inv_SY_B!EI7/Inv_SY_B!$NE7-1,"")</f>
        <v>3.7915842867818572E-2</v>
      </c>
      <c r="EJ7" s="57">
        <f>IFERROR(Inv_SY_B!EJ7/Inv_SY_B!$NE7-1,"")</f>
        <v>1.5521357486698806E-2</v>
      </c>
      <c r="EK7" s="57">
        <f>IFERROR(Inv_SY_B!EK7/Inv_SY_B!$NE7-1,"")</f>
        <v>-4.4002270595689952E-2</v>
      </c>
      <c r="EL7" s="57">
        <f>IFERROR(Inv_SY_B!EL7/Inv_SY_B!$NE7-1,"")</f>
        <v>1.9106064818334989E-2</v>
      </c>
      <c r="EM7" s="57">
        <f>IFERROR(Inv_SY_B!EM7/Inv_SY_B!$NE7-1,"")</f>
        <v>1.5171629942148712E-2</v>
      </c>
      <c r="EN7" s="57">
        <f>IFERROR(Inv_SY_B!EN7/Inv_SY_B!$NE7-1,"")</f>
        <v>2.9335595496418732E-2</v>
      </c>
      <c r="EO7" s="57">
        <f>IFERROR(Inv_SY_B!EO7/Inv_SY_B!$NE7-1,"")</f>
        <v>4.4898471228888237E-2</v>
      </c>
      <c r="EP7" s="57">
        <f>IFERROR(Inv_SY_B!EP7/Inv_SY_B!$NE7-1,"")</f>
        <v>2.8985867951869082E-2</v>
      </c>
      <c r="EQ7" s="57">
        <f>IFERROR(Inv_SY_B!EQ7/Inv_SY_B!$NE7-1,"")</f>
        <v>1.866890538764765E-2</v>
      </c>
      <c r="ER7" s="57">
        <f>IFERROR(Inv_SY_B!ER7/Inv_SY_B!$NE7-1,"")</f>
        <v>5.0843839486236053E-2</v>
      </c>
      <c r="ES7" s="57">
        <f>IFERROR(Inv_SY_B!ES7/Inv_SY_B!$NE7-1,"")</f>
        <v>2.7412094001394438E-2</v>
      </c>
      <c r="ET7" s="57">
        <f>IFERROR(Inv_SY_B!ET7/Inv_SY_B!$NE7-1,"")</f>
        <v>3.6910376177237803E-2</v>
      </c>
      <c r="EU7" s="57">
        <f>IFERROR(Inv_SY_B!EU7/Inv_SY_B!$NE7-1,"")</f>
        <v>2.1721735411947884E-2</v>
      </c>
      <c r="EV7" s="57">
        <f>IFERROR(Inv_SY_B!EV7/Inv_SY_B!$NE7-1,"")</f>
        <v>1.3967454419437253E-2</v>
      </c>
      <c r="EW7" s="57">
        <f>IFERROR(Inv_SY_B!EW7/Inv_SY_B!$NE7-1,"")</f>
        <v>2.3866731018519882E-2</v>
      </c>
      <c r="EX7" s="57">
        <f>IFERROR(Inv_SY_B!EX7/Inv_SY_B!$NE7-1,"")</f>
        <v>2.2078748947008897E-2</v>
      </c>
      <c r="EY7" s="57">
        <f>IFERROR(Inv_SY_B!EY7/Inv_SY_B!$NE7-1,"")</f>
        <v>5.2101193277355629E-2</v>
      </c>
      <c r="EZ7" s="57">
        <f>IFERROR(Inv_SY_B!EZ7/Inv_SY_B!$NE7-1,"")</f>
        <v>3.2745439055779979E-2</v>
      </c>
      <c r="FA7" s="57">
        <f>IFERROR(Inv_SY_B!FA7/Inv_SY_B!$NE7-1,"")</f>
        <v>4.9182633649624163E-2</v>
      </c>
      <c r="FB7" s="57">
        <f>IFERROR(Inv_SY_B!FB7/Inv_SY_B!$NE7-1,"")</f>
        <v>2.8024117204356713E-2</v>
      </c>
      <c r="FC7" s="57">
        <f>IFERROR(Inv_SY_B!FC7/Inv_SY_B!$NE7-1,"")</f>
        <v>4.2275514644763978E-2</v>
      </c>
      <c r="FD7" s="57">
        <f>IFERROR(Inv_SY_B!FD7/Inv_SY_B!$NE7-1,"")</f>
        <v>3.6767305818103502E-2</v>
      </c>
      <c r="FE7" s="57">
        <f>IFERROR(Inv_SY_B!FE7/Inv_SY_B!$NE7-1,"")</f>
        <v>4.2537810303176604E-2</v>
      </c>
      <c r="FF7" s="57">
        <f>IFERROR(Inv_SY_B!FF7/Inv_SY_B!$NE7-1,"")</f>
        <v>2.1466725744046622E-2</v>
      </c>
      <c r="FG7" s="57">
        <f>IFERROR(Inv_SY_B!FG7/Inv_SY_B!$NE7-1,"")</f>
        <v>2.4876569303407869E-2</v>
      </c>
      <c r="FH7" s="57">
        <f>IFERROR(Inv_SY_B!FH7/Inv_SY_B!$NE7-1,"")</f>
        <v>2.321536346679598E-2</v>
      </c>
      <c r="FI7" s="57">
        <f>IFERROR(Inv_SY_B!FI7/Inv_SY_B!$NE7-1,"")</f>
        <v>1.3335560333262109E-2</v>
      </c>
      <c r="FJ7" s="57">
        <f>IFERROR(Inv_SY_B!FJ7/Inv_SY_B!$NE7-1,"")</f>
        <v>5.649412512787011E-2</v>
      </c>
      <c r="FK7" s="57">
        <f>IFERROR(Inv_SY_B!FK7/Inv_SY_B!$NE7-1,"")</f>
        <v>7.3488697995840235E-2</v>
      </c>
      <c r="FL7" s="57">
        <f>IFERROR(Inv_SY_B!FL7/Inv_SY_B!$NE7-1,"")</f>
        <v>2.3108060697445421E-2</v>
      </c>
      <c r="FM7" s="57">
        <f>IFERROR(Inv_SY_B!FM7/Inv_SY_B!$NE7-1,"")</f>
        <v>6.2327604403800141E-3</v>
      </c>
      <c r="FN7" s="57">
        <f>IFERROR(Inv_SY_B!FN7/Inv_SY_B!$NE7-1,"")</f>
        <v>2.1171122700438971E-2</v>
      </c>
      <c r="FO7" s="57">
        <f>IFERROR(Inv_SY_B!FO7/Inv_SY_B!$NE7-1,"")</f>
        <v>-1.0449032247769052E-3</v>
      </c>
      <c r="FP7" s="57">
        <f>IFERROR(Inv_SY_B!FP7/Inv_SY_B!$NE7-1,"")</f>
        <v>1.8278587483113728E-3</v>
      </c>
      <c r="FQ7" s="57">
        <f>IFERROR(Inv_SY_B!FQ7/Inv_SY_B!$NE7-1,"")</f>
        <v>1.1116455794630165E-2</v>
      </c>
      <c r="FR7" s="57">
        <f>IFERROR(Inv_SY_B!FR7/Inv_SY_B!$NE7-1,"")</f>
        <v>1.1595249456811452E-2</v>
      </c>
      <c r="FS7" s="57">
        <f>IFERROR(Inv_SY_B!FS7/Inv_SY_B!$NE7-1,"")</f>
        <v>1.5234081289390078E-2</v>
      </c>
      <c r="FT7" s="57">
        <f>IFERROR(Inv_SY_B!FT7/Inv_SY_B!$NE7-1,"")</f>
        <v>4.0131351722821451E-2</v>
      </c>
      <c r="FU7" s="57">
        <f>IFERROR(Inv_SY_B!FU7/Inv_SY_B!$NE7-1,"")</f>
        <v>4.003559299038506E-2</v>
      </c>
      <c r="FV7" s="57">
        <f>IFERROR(Inv_SY_B!FV7/Inv_SY_B!$NE7-1,"")</f>
        <v>1.4180735232590891E-2</v>
      </c>
      <c r="FW7" s="57">
        <f>IFERROR(Inv_SY_B!FW7/Inv_SY_B!$NE7-1,"")</f>
        <v>2.1458398897747699E-2</v>
      </c>
      <c r="FX7" s="57">
        <f>IFERROR(Inv_SY_B!FX7/Inv_SY_B!$NE7-1,"")</f>
        <v>2.4522678335708648E-2</v>
      </c>
      <c r="FY7" s="57">
        <f>IFERROR(Inv_SY_B!FY7/Inv_SY_B!$NE7-1,"")</f>
        <v>3.4481586509081286E-2</v>
      </c>
      <c r="FZ7" s="57">
        <f>IFERROR(Inv_SY_B!FZ7/Inv_SY_B!$NE7-1,"")</f>
        <v>-9.313669770649291E-3</v>
      </c>
      <c r="GA7" s="57">
        <f>IFERROR(Inv_SY_B!GA7/Inv_SY_B!$NE7-1,"")</f>
        <v>1.7979164952563131E-2</v>
      </c>
      <c r="GB7" s="57">
        <f>IFERROR(Inv_SY_B!GB7/Inv_SY_B!$NE7-1,"")</f>
        <v>6.0151269575703381E-3</v>
      </c>
      <c r="GC7" s="57">
        <f>IFERROR(Inv_SY_B!GC7/Inv_SY_B!$NE7-1,"")</f>
        <v>3.2183376930610574E-2</v>
      </c>
      <c r="GD7" s="57">
        <f>IFERROR(Inv_SY_B!GD7/Inv_SY_B!$NE7-1,"")</f>
        <v>2.2511744954546664E-2</v>
      </c>
      <c r="GE7" s="57">
        <f>IFERROR(Inv_SY_B!GE7/Inv_SY_B!$NE7-1,"")</f>
        <v>2.4714195800581207E-2</v>
      </c>
      <c r="GF7" s="57">
        <f>IFERROR(Inv_SY_B!GF7/Inv_SY_B!$NE7-1,"")</f>
        <v>4.0418627920130179E-2</v>
      </c>
      <c r="GG7" s="57">
        <f>IFERROR(Inv_SY_B!GG7/Inv_SY_B!$NE7-1,"")</f>
        <v>1.9638982981458497E-2</v>
      </c>
      <c r="GH7" s="57">
        <f>IFERROR(Inv_SY_B!GH7/Inv_SY_B!$NE7-1,"")</f>
        <v>3.9748316793076333E-2</v>
      </c>
      <c r="GI7" s="57">
        <f>IFERROR(Inv_SY_B!GI7/Inv_SY_B!$NE7-1,"")</f>
        <v>1.8489878192223141E-2</v>
      </c>
      <c r="GJ7" s="57">
        <f>IFERROR(Inv_SY_B!GJ7/Inv_SY_B!$NE7-1,"")</f>
        <v>3.1130030873811609E-2</v>
      </c>
      <c r="GK7" s="57">
        <f>IFERROR(Inv_SY_B!GK7/Inv_SY_B!$NE7-1,"")</f>
        <v>1.5329840021826024E-2</v>
      </c>
      <c r="GL7" s="57">
        <f>IFERROR(Inv_SY_B!GL7/Inv_SY_B!$NE7-1,"")</f>
        <v>2.0405052840948512E-2</v>
      </c>
      <c r="GM7" s="57">
        <f>IFERROR(Inv_SY_B!GM7/Inv_SY_B!$NE7-1,"")</f>
        <v>1.3127389175791704E-2</v>
      </c>
      <c r="GN7" s="57">
        <f>IFERROR(Inv_SY_B!GN7/Inv_SY_B!$NE7-1,"")</f>
        <v>2.1937192559929208E-2</v>
      </c>
      <c r="GO7" s="57">
        <f>IFERROR(Inv_SY_B!GO7/Inv_SY_B!$NE7-1,"")</f>
        <v>3.1809917874109139E-2</v>
      </c>
      <c r="GP7" s="57">
        <f>IFERROR(Inv_SY_B!GP7/Inv_SY_B!$NE7-1,"")</f>
        <v>2.4972744378159106E-2</v>
      </c>
      <c r="GQ7" s="57">
        <f>IFERROR(Inv_SY_B!GQ7/Inv_SY_B!$NE7-1,"")</f>
        <v>2.7888597780843849E-2</v>
      </c>
      <c r="GR7" s="57">
        <f>IFERROR(Inv_SY_B!GR7/Inv_SY_B!$NE7-1,"")</f>
        <v>1.6811781481249621E-3</v>
      </c>
      <c r="GS7" s="57">
        <f>IFERROR(Inv_SY_B!GS7/Inv_SY_B!$NE7-1,"")</f>
        <v>2.4573595365644296E-2</v>
      </c>
      <c r="GT7" s="57">
        <f>IFERROR(Inv_SY_B!GT7/Inv_SY_B!$NE7-1,"")</f>
        <v>2.176409023590975E-2</v>
      </c>
      <c r="GU7" s="57">
        <f>IFERROR(Inv_SY_B!GU7/Inv_SY_B!$NE7-1,"")</f>
        <v>2.038279614847438E-2</v>
      </c>
      <c r="GV7" s="57">
        <f>IFERROR(Inv_SY_B!GV7/Inv_SY_B!$NE7-1,"")</f>
        <v>2.303953890456345E-2</v>
      </c>
      <c r="GW7" s="57">
        <f>IFERROR(Inv_SY_B!GW7/Inv_SY_B!$NE7-1,"")</f>
        <v>2.9733568587776871E-2</v>
      </c>
      <c r="GX7" s="57">
        <f>IFERROR(Inv_SY_B!GX7/Inv_SY_B!$NE7-1,"")</f>
        <v>1.4803166993426542E-2</v>
      </c>
      <c r="GY7" s="57">
        <f>IFERROR(Inv_SY_B!GY7/Inv_SY_B!$NE7-1,"")</f>
        <v>3.5837261139190835E-2</v>
      </c>
      <c r="GZ7" s="57">
        <f>IFERROR(Inv_SY_B!GZ7/Inv_SY_B!$NE7-1,"")</f>
        <v>3.9444835271816636E-2</v>
      </c>
      <c r="HA7" s="57">
        <f>IFERROR(Inv_SY_B!HA7/Inv_SY_B!$NE7-1,"")</f>
        <v>4.6386734873140378E-2</v>
      </c>
      <c r="HB7" s="57">
        <f>IFERROR(Inv_SY_B!HB7/Inv_SY_B!$NE7-1,"")</f>
        <v>1.3853950187633579E-2</v>
      </c>
      <c r="HC7" s="57">
        <f>IFERROR(Inv_SY_B!HC7/Inv_SY_B!$NE7-1,"")</f>
        <v>3.3561499107910508E-2</v>
      </c>
      <c r="HD7" s="57">
        <f>IFERROR(Inv_SY_B!HD7/Inv_SY_B!$NE7-1,"")</f>
        <v>2.9411855496033201E-3</v>
      </c>
      <c r="HE7" s="57">
        <f>IFERROR(Inv_SY_B!HE7/Inv_SY_B!$NE7-1,"")</f>
        <v>6.4370884380202664E-3</v>
      </c>
      <c r="HF7" s="57">
        <f>IFERROR(Inv_SY_B!HF7/Inv_SY_B!$NE7-1,"")</f>
        <v>0.1005390959896082</v>
      </c>
      <c r="HG7" s="57">
        <f>IFERROR(Inv_SY_B!HG7/Inv_SY_B!$NE7-1,"")</f>
        <v>2.6404705730898481E-2</v>
      </c>
      <c r="HH7" s="57">
        <f>IFERROR(Inv_SY_B!HH7/Inv_SY_B!$NE7-1,"")</f>
        <v>2.4051250729868245E-2</v>
      </c>
      <c r="HI7" s="57">
        <f>IFERROR(Inv_SY_B!HI7/Inv_SY_B!$NE7-1,"")</f>
        <v>2.8327246435965181E-2</v>
      </c>
      <c r="HJ7" s="57">
        <f>IFERROR(Inv_SY_B!HJ7/Inv_SY_B!$NE7-1,"")</f>
        <v>2.4036120451978116E-2</v>
      </c>
      <c r="HK7" s="57">
        <f>IFERROR(Inv_SY_B!HK7/Inv_SY_B!$NE7-1,"")</f>
        <v>3.2205475099634562E-2</v>
      </c>
      <c r="HL7" s="57">
        <f>IFERROR(Inv_SY_B!HL7/Inv_SY_B!$NE7-1,"")</f>
        <v>2.0272463826806142E-2</v>
      </c>
      <c r="HM7" s="57">
        <f>IFERROR(Inv_SY_B!HM7/Inv_SY_B!$NE7-1,"")</f>
        <v>1.0411155899955116E-2</v>
      </c>
      <c r="HN7" s="57">
        <f>IFERROR(Inv_SY_B!HN7/Inv_SY_B!$NE7-1,"")</f>
        <v>1.5058861308878679E-2</v>
      </c>
      <c r="HO7" s="57">
        <f>IFERROR(Inv_SY_B!HO7/Inv_SY_B!$NE7-1,"")</f>
        <v>2.8212124437587693E-3</v>
      </c>
      <c r="HP7" s="57">
        <f>IFERROR(Inv_SY_B!HP7/Inv_SY_B!$NE7-1,"")</f>
        <v>1.2114404237622889E-2</v>
      </c>
      <c r="HQ7" s="57">
        <f>IFERROR(Inv_SY_B!HQ7/Inv_SY_B!$NE7-1,"")</f>
        <v>-8.5549227647507831E-4</v>
      </c>
      <c r="HR7" s="57">
        <f>IFERROR(Inv_SY_B!HR7/Inv_SY_B!$NE7-1,"")</f>
        <v>-1.5058125334273864E-2</v>
      </c>
      <c r="HS7" s="57">
        <f>IFERROR(Inv_SY_B!HS7/Inv_SY_B!$NE7-1,"")</f>
        <v>-9.3771845793024888E-2</v>
      </c>
      <c r="HT7" s="57">
        <f>IFERROR(Inv_SY_B!HT7/Inv_SY_B!$NE7-1,"")</f>
        <v>6.4214363998391644E-3</v>
      </c>
      <c r="HU7" s="57">
        <f>IFERROR(Inv_SY_B!HU7/Inv_SY_B!$NE7-1,"")</f>
        <v>-2.1583477228643844E-2</v>
      </c>
      <c r="HV7" s="57">
        <f>IFERROR(Inv_SY_B!HV7/Inv_SY_B!$NE7-1,"")</f>
        <v>5.0849949341158496E-3</v>
      </c>
      <c r="HW7" s="57">
        <f>IFERROR(Inv_SY_B!HW7/Inv_SY_B!$NE7-1,"")</f>
        <v>3.0690392418124546E-3</v>
      </c>
      <c r="HX7" s="57">
        <f>IFERROR(Inv_SY_B!HX7/Inv_SY_B!$NE7-1,"")</f>
        <v>8.2400107933711109E-3</v>
      </c>
      <c r="HY7" s="57">
        <f>IFERROR(Inv_SY_B!HY7/Inv_SY_B!$NE7-1,"")</f>
        <v>-1.3655337001594603E-5</v>
      </c>
      <c r="HZ7" s="57">
        <f>IFERROR(Inv_SY_B!HZ7/Inv_SY_B!$NE7-1,"")</f>
        <v>-4.1617973508896178E-3</v>
      </c>
      <c r="IA7" s="57">
        <f>IFERROR(Inv_SY_B!IA7/Inv_SY_B!$NE7-1,"")</f>
        <v>1.9278046220737144E-2</v>
      </c>
      <c r="IB7" s="57">
        <f>IFERROR(Inv_SY_B!IB7/Inv_SY_B!$NE7-1,"")</f>
        <v>-8.9420487940361504E-5</v>
      </c>
      <c r="IC7" s="57">
        <f>IFERROR(Inv_SY_B!IC7/Inv_SY_B!$NE7-1,"")</f>
        <v>1.4206516429785321E-2</v>
      </c>
      <c r="ID7" s="57">
        <f>IFERROR(Inv_SY_B!ID7/Inv_SY_B!$NE7-1,"")</f>
        <v>1.3212098823716101E-2</v>
      </c>
      <c r="IE7" s="57">
        <f>IFERROR(Inv_SY_B!IE7/Inv_SY_B!$NE7-1,"")</f>
        <v>9.1349866388332757E-3</v>
      </c>
      <c r="IF7" s="57">
        <f>IFERROR(Inv_SY_B!IF7/Inv_SY_B!$NE7-1,"")</f>
        <v>1.1720472414612715E-2</v>
      </c>
      <c r="IG7" s="57">
        <f>IFERROR(Inv_SY_B!IG7/Inv_SY_B!$NE7-1,"")</f>
        <v>7.3923881672457448E-3</v>
      </c>
      <c r="IH7" s="57">
        <f>IFERROR(Inv_SY_B!IH7/Inv_SY_B!$NE7-1,"")</f>
        <v>1.4258825308315348E-3</v>
      </c>
      <c r="II7" s="57">
        <f>IFERROR(Inv_SY_B!II7/Inv_SY_B!$NE7-1,"")</f>
        <v>1.1417632148118528E-3</v>
      </c>
      <c r="IJ7" s="57">
        <f>IFERROR(Inv_SY_B!IJ7/Inv_SY_B!$NE7-1,"")</f>
        <v>3.5094241816426841E-3</v>
      </c>
      <c r="IK7" s="57">
        <f>IFERROR(Inv_SY_B!IK7/Inv_SY_B!$NE7-1,"")</f>
        <v>5.3561997357709501E-3</v>
      </c>
      <c r="IL7" s="57">
        <f>IFERROR(Inv_SY_B!IL7/Inv_SY_B!$NE7-1,"")</f>
        <v>1.1024380090364438E-2</v>
      </c>
      <c r="IM7" s="57">
        <f>IFERROR(Inv_SY_B!IM7/Inv_SY_B!$NE7-1,"")</f>
        <v>-4.3890928037052523E-3</v>
      </c>
      <c r="IN7" s="57">
        <f>IFERROR(Inv_SY_B!IN7/Inv_SY_B!$NE7-1,"")</f>
        <v>8.907691186017308E-3</v>
      </c>
      <c r="IO7" s="57">
        <f>IFERROR(Inv_SY_B!IO7/Inv_SY_B!$NE7-1,"")</f>
        <v>4.9584326933433953E-3</v>
      </c>
      <c r="IP7" s="57">
        <f>IFERROR(Inv_SY_B!IP7/Inv_SY_B!$NE7-1,"")</f>
        <v>4.7881814409933554E-4</v>
      </c>
      <c r="IQ7" s="57">
        <f>IFERROR(Inv_SY_B!IQ7/Inv_SY_B!$NE7-1,"")</f>
        <v>1.0228846005509107E-2</v>
      </c>
      <c r="IR7" s="57">
        <f>IFERROR(Inv_SY_B!IR7/Inv_SY_B!$NE7-1,"")</f>
        <v>5.3088465164343734E-3</v>
      </c>
      <c r="IS7" s="57">
        <f>IFERROR(Inv_SY_B!IS7/Inv_SY_B!$NE7-1,"")</f>
        <v>6.8241495352061587E-3</v>
      </c>
      <c r="IT7" s="57">
        <f>IFERROR(Inv_SY_B!IT7/Inv_SY_B!$NE7-1,"")</f>
        <v>6.4453237805133234E-3</v>
      </c>
      <c r="IU7" s="57">
        <f>IFERROR(Inv_SY_B!IU7/Inv_SY_B!$NE7-1,"")</f>
        <v>1.6105380525183843E-2</v>
      </c>
      <c r="IV7" s="57">
        <f>IFERROR(Inv_SY_B!IV7/Inv_SY_B!$NE7-1,"")</f>
        <v>1.7431270666608878E-2</v>
      </c>
      <c r="IW7" s="57">
        <f>IFERROR(Inv_SY_B!IW7/Inv_SY_B!$NE7-1,"")</f>
        <v>1.1180645714175208E-2</v>
      </c>
      <c r="IX7" s="57">
        <f>IFERROR(Inv_SY_B!IX7/Inv_SY_B!$NE7-1,"")</f>
        <v>9.475929818056894E-3</v>
      </c>
      <c r="IY7" s="57">
        <f>IFERROR(Inv_SY_B!IY7/Inv_SY_B!$NE7-1,"")</f>
        <v>1.6578912718549832E-2</v>
      </c>
      <c r="IZ7" s="57">
        <f>IFERROR(Inv_SY_B!IZ7/Inv_SY_B!$NE7-1,"")</f>
        <v>-2.5087395122290745E-3</v>
      </c>
      <c r="JA7" s="57">
        <f>IFERROR(Inv_SY_B!JA7/Inv_SY_B!$NE7-1,"")</f>
        <v>-2.0791158445977453E-3</v>
      </c>
      <c r="JB7" s="57">
        <f>IFERROR(Inv_SY_B!JB7/Inv_SY_B!$NE7-1,"")</f>
        <v>1.8975397384107806E-2</v>
      </c>
      <c r="JC7" s="57">
        <f>IFERROR(Inv_SY_B!JC7/Inv_SY_B!$NE7-1,"")</f>
        <v>1.9597573799864376E-2</v>
      </c>
      <c r="JD7" s="57">
        <f>IFERROR(Inv_SY_B!JD7/Inv_SY_B!$NE7-1,"")</f>
        <v>3.2439343867409764E-2</v>
      </c>
      <c r="JE7" s="57">
        <f>IFERROR(Inv_SY_B!JE7/Inv_SY_B!$NE7-1,"")</f>
        <v>3.3034156438025208E-2</v>
      </c>
      <c r="JF7" s="57">
        <f>IFERROR(Inv_SY_B!JF7/Inv_SY_B!$NE7-1,"")</f>
        <v>3.3168358989668967E-2</v>
      </c>
      <c r="JG7" s="57">
        <f>IFERROR(Inv_SY_B!JG7/Inv_SY_B!$NE7-1,"")</f>
        <v>3.0334690214992133E-2</v>
      </c>
      <c r="JH7" s="57">
        <f>IFERROR(Inv_SY_B!JH7/Inv_SY_B!$NE7-1,"")</f>
        <v>3.627354712446218E-2</v>
      </c>
      <c r="JI7" s="57">
        <f>IFERROR(Inv_SY_B!JI7/Inv_SY_B!$NE7-1,"")</f>
        <v>2.9438400021877253E-2</v>
      </c>
      <c r="JJ7" s="57">
        <f>IFERROR(Inv_SY_B!JJ7/Inv_SY_B!$NE7-1,"")</f>
        <v>1.9407752865007177E-2</v>
      </c>
      <c r="JK7" s="57">
        <f>IFERROR(Inv_SY_B!JK7/Inv_SY_B!$NE7-1,"")</f>
        <v>2.9493427083082668E-2</v>
      </c>
      <c r="JL7" s="57">
        <f>IFERROR(Inv_SY_B!JL7/Inv_SY_B!$NE7-1,"")</f>
        <v>4.6729638866217726E-2</v>
      </c>
      <c r="JM7" s="57">
        <f>IFERROR(Inv_SY_B!JM7/Inv_SY_B!$NE7-1,"")</f>
        <v>1.0507848048788349E-2</v>
      </c>
      <c r="JN7" s="57">
        <f>IFERROR(Inv_SY_B!JN7/Inv_SY_B!$NE7-1,"")</f>
        <v>5.1433244090446362E-3</v>
      </c>
      <c r="JO7" s="57">
        <f>IFERROR(Inv_SY_B!JO7/Inv_SY_B!$NE7-1,"")</f>
        <v>3.3566305059177015E-2</v>
      </c>
      <c r="JP7" s="57">
        <f>IFERROR(Inv_SY_B!JP7/Inv_SY_B!$NE7-1,"")</f>
        <v>2.2427035306622489E-2</v>
      </c>
      <c r="JQ7" s="57">
        <f>IFERROR(Inv_SY_B!JQ7/Inv_SY_B!$NE7-1,"")</f>
        <v>2.9443203971665E-2</v>
      </c>
      <c r="JR7" s="57">
        <f>IFERROR(Inv_SY_B!JR7/Inv_SY_B!$NE7-1,"")</f>
        <v>3.3089401860584511E-2</v>
      </c>
      <c r="JS7" s="57">
        <f>IFERROR(Inv_SY_B!JS7/Inv_SY_B!$NE7-1,"")</f>
        <v>-0.18570168727374903</v>
      </c>
      <c r="JT7" s="57">
        <f>IFERROR(Inv_SY_B!JT7/Inv_SY_B!$NE7-1,"")</f>
        <v>0.25076799735985511</v>
      </c>
      <c r="JU7" s="57">
        <f>IFERROR(Inv_SY_B!JU7/Inv_SY_B!$NE7-1,"")</f>
        <v>-9.6255199284371429E-2</v>
      </c>
      <c r="JV7" s="57">
        <f>IFERROR(Inv_SY_B!JV7/Inv_SY_B!$NE7-1,"")</f>
        <v>6.7875395907601721E-4</v>
      </c>
      <c r="JW7" s="57">
        <f>IFERROR(Inv_SY_B!JW7/Inv_SY_B!$NE7-1,"")</f>
        <v>-5.9285985790270557E-3</v>
      </c>
      <c r="JX7" s="57">
        <f>IFERROR(Inv_SY_B!JX7/Inv_SY_B!$NE7-1,"")</f>
        <v>-6.6946684385171817E-3</v>
      </c>
      <c r="JY7" s="57">
        <f>IFERROR(Inv_SY_B!JY7/Inv_SY_B!$NE7-1,"")</f>
        <v>-1.2344433652257347E-2</v>
      </c>
      <c r="JZ7" s="57">
        <f>IFERROR(Inv_SY_B!JZ7/Inv_SY_B!$NE7-1,"")</f>
        <v>-6.2330491983993097E-2</v>
      </c>
      <c r="KA7" s="57">
        <f>IFERROR(Inv_SY_B!KA7/Inv_SY_B!$NE7-1,"")</f>
        <v>-2.1058478303958461E-2</v>
      </c>
      <c r="KB7" s="57">
        <f>IFERROR(Inv_SY_B!KB7/Inv_SY_B!$NE7-1,"")</f>
        <v>2.6896873402377786E-3</v>
      </c>
      <c r="KC7" s="57">
        <f>IFERROR(Inv_SY_B!KC7/Inv_SY_B!$NE7-1,"")</f>
        <v>-1.9047544922796589E-2</v>
      </c>
      <c r="KD7" s="57">
        <f>IFERROR(Inv_SY_B!KD7/Inv_SY_B!$NE7-1,"")</f>
        <v>-3.1974973801693896E-2</v>
      </c>
      <c r="KE7" s="57">
        <f>IFERROR(Inv_SY_B!KE7/Inv_SY_B!$NE7-1,"")</f>
        <v>4.5091032565269806E-3</v>
      </c>
      <c r="KF7" s="57">
        <f>IFERROR(Inv_SY_B!KF7/Inv_SY_B!$NE7-1,"")</f>
        <v>-1.7027240823827006E-3</v>
      </c>
      <c r="KG7" s="57">
        <f>IFERROR(Inv_SY_B!KG7/Inv_SY_B!$NE7-1,"")</f>
        <v>-6.9819446358260207E-3</v>
      </c>
      <c r="KH7" s="57">
        <f>IFERROR(Inv_SY_B!KH7/Inv_SY_B!$NE7-1,"")</f>
        <v>-9.4914449234073661E-4</v>
      </c>
      <c r="KI7" s="57">
        <f>IFERROR(Inv_SY_B!KI7/Inv_SY_B!$NE7-1,"")</f>
        <v>9.3880106741552893E-3</v>
      </c>
      <c r="KJ7" s="57">
        <f>IFERROR(Inv_SY_B!KJ7/Inv_SY_B!$NE7-1,"")</f>
        <v>-1.494428323790209E-2</v>
      </c>
      <c r="KK7" s="57">
        <f>IFERROR(Inv_SY_B!KK7/Inv_SY_B!$NE7-1,"")</f>
        <v>-1.3536629871088945E-2</v>
      </c>
      <c r="KL7" s="57">
        <f>IFERROR(Inv_SY_B!KL7/Inv_SY_B!$NE7-1,"")</f>
        <v>-8.0864494674882659E-3</v>
      </c>
      <c r="KM7" s="57">
        <f>IFERROR(Inv_SY_B!KM7/Inv_SY_B!$NE7-1,"")</f>
        <v>5.5080111298178025E-3</v>
      </c>
      <c r="KN7" s="57">
        <f>IFERROR(Inv_SY_B!KN7/Inv_SY_B!$NE7-1,"")</f>
        <v>-2.5358634205936426E-3</v>
      </c>
      <c r="KO7" s="57">
        <f>IFERROR(Inv_SY_B!KO7/Inv_SY_B!$NE7-1,"")</f>
        <v>1.5453209276983237E-4</v>
      </c>
      <c r="KP7" s="57">
        <f>IFERROR(Inv_SY_B!KP7/Inv_SY_B!$NE7-1,"")</f>
        <v>1.4997298494512368E-3</v>
      </c>
      <c r="KQ7" s="57">
        <f>IFERROR(Inv_SY_B!KQ7/Inv_SY_B!$NE7-1,"")</f>
        <v>8.2007450864487019E-2</v>
      </c>
      <c r="KR7" s="57">
        <f>IFERROR(Inv_SY_B!KR7/Inv_SY_B!$NE7-1,"")</f>
        <v>-4.8419167177619071E-3</v>
      </c>
      <c r="KS7" s="57">
        <f>IFERROR(Inv_SY_B!KS7/Inv_SY_B!$NE7-1,"")</f>
        <v>-1.0414878852585741E-2</v>
      </c>
      <c r="KT7" s="57">
        <f>IFERROR(Inv_SY_B!KT7/Inv_SY_B!$NE7-1,"")</f>
        <v>8.5139752950051939E-3</v>
      </c>
      <c r="KU7" s="57">
        <f>IFERROR(Inv_SY_B!KU7/Inv_SY_B!$NE7-1,"")</f>
        <v>-1.8632645422528293E-3</v>
      </c>
      <c r="KV7" s="57">
        <f>IFERROR(Inv_SY_B!KV7/Inv_SY_B!$NE7-1,"")</f>
        <v>-1.0818075592593845E-2</v>
      </c>
      <c r="KW7" s="57">
        <f>IFERROR(Inv_SY_B!KW7/Inv_SY_B!$NE7-1,"")</f>
        <v>-9.9849455581446644E-4</v>
      </c>
      <c r="KX7" s="57">
        <f>IFERROR(Inv_SY_B!KX7/Inv_SY_B!$NE7-1,"")</f>
        <v>1.4448238185660323E-3</v>
      </c>
      <c r="KY7" s="57">
        <f>IFERROR(Inv_SY_B!KY7/Inv_SY_B!$NE7-1,"")</f>
        <v>5.7683305880640301E-3</v>
      </c>
      <c r="KZ7" s="57">
        <f>IFERROR(Inv_SY_B!KZ7/Inv_SY_B!$NE7-1,"")</f>
        <v>6.7737972786450218E-3</v>
      </c>
      <c r="LA7" s="57">
        <f>IFERROR(Inv_SY_B!LA7/Inv_SY_B!$NE7-1,"")</f>
        <v>1.0924938329757605E-2</v>
      </c>
      <c r="LB7" s="57">
        <f>IFERROR(Inv_SY_B!LB7/Inv_SY_B!$NE7-1,"")</f>
        <v>-7.8306424316657575E-3</v>
      </c>
      <c r="LC7" s="57">
        <f>IFERROR(Inv_SY_B!LC7/Inv_SY_B!$NE7-1,"")</f>
        <v>1.0896210710026777E-2</v>
      </c>
      <c r="LD7" s="57">
        <f>IFERROR(Inv_SY_B!LD7/Inv_SY_B!$NE7-1,"")</f>
        <v>2.2782404788905808E-3</v>
      </c>
      <c r="LE7" s="57">
        <f>IFERROR(Inv_SY_B!LE7/Inv_SY_B!$NE7-1,"")</f>
        <v>-8.9420487940361504E-5</v>
      </c>
      <c r="LF7" s="57">
        <f>IFERROR(Inv_SY_B!LF7/Inv_SY_B!$NE7-1,"")</f>
        <v>-8.3288806525121384E-3</v>
      </c>
      <c r="LG7" s="57">
        <f>IFERROR(Inv_SY_B!LG7/Inv_SY_B!$NE7-1,"")</f>
        <v>-4.6556289353738567E-4</v>
      </c>
      <c r="LH7" s="57">
        <f>IFERROR(Inv_SY_B!LH7/Inv_SY_B!$NE7-1,"")</f>
        <v>-2.0341644715801799E-2</v>
      </c>
      <c r="LI7" s="57">
        <f>IFERROR(Inv_SY_B!LI7/Inv_SY_B!$NE7-1,"")</f>
        <v>-1.5715982869024758E-2</v>
      </c>
      <c r="LJ7" s="57">
        <f>IFERROR(Inv_SY_B!LJ7/Inv_SY_B!$NE7-1,"")</f>
        <v>-2.3572312440781951E-2</v>
      </c>
      <c r="LK7" s="57">
        <f>IFERROR(Inv_SY_B!LK7/Inv_SY_B!$NE7-1,"")</f>
        <v>-1.632210407653345E-2</v>
      </c>
      <c r="LL7" s="57">
        <f>IFERROR(Inv_SY_B!LL7/Inv_SY_B!$NE7-1,"")</f>
        <v>-1.8211497528064613E-2</v>
      </c>
      <c r="LM7" s="57">
        <f>IFERROR(Inv_SY_B!LM7/Inv_SY_B!$NE7-1,"")</f>
        <v>-8.6129999685318204E-3</v>
      </c>
      <c r="LN7" s="57">
        <f>IFERROR(Inv_SY_B!LN7/Inv_SY_B!$NE7-1,"")</f>
        <v>-1.4105973411579709E-2</v>
      </c>
      <c r="LO7" s="57">
        <f>IFERROR(Inv_SY_B!LO7/Inv_SY_B!$NE7-1,"")</f>
        <v>-1.8841295345241593E-2</v>
      </c>
      <c r="LP7" s="57">
        <f>IFERROR(Inv_SY_B!LP7/Inv_SY_B!$NE7-1,"")</f>
        <v>-1.8178350274528965E-2</v>
      </c>
      <c r="LQ7" s="57">
        <f>IFERROR(Inv_SY_B!LQ7/Inv_SY_B!$NE7-1,"")</f>
        <v>-2.0261891925340225E-2</v>
      </c>
      <c r="LR7" s="57">
        <f>IFERROR(Inv_SY_B!LR7/Inv_SY_B!$NE7-1,"")</f>
        <v>-1.7610111642489601E-2</v>
      </c>
      <c r="LS7" s="57">
        <f>IFERROR(Inv_SY_B!LS7/Inv_SY_B!$NE7-1,"")</f>
        <v>4.6403486252133419E-3</v>
      </c>
      <c r="LT7" s="57">
        <f>IFERROR(Inv_SY_B!LT7/Inv_SY_B!$NE7-1,"")</f>
        <v>-2.6067396616009764E-2</v>
      </c>
      <c r="LU7" s="57">
        <f>IFERROR(Inv_SY_B!LU7/Inv_SY_B!$NE7-1,"")</f>
        <v>-3.6409339719127409E-2</v>
      </c>
      <c r="LV7" s="57">
        <f>IFERROR(Inv_SY_B!LV7/Inv_SY_B!$NE7-1,"")</f>
        <v>1.4779710721020134E-3</v>
      </c>
      <c r="LW7" s="57">
        <f>IFERROR(Inv_SY_B!LW7/Inv_SY_B!$NE7-1,"")</f>
        <v>-2.7980246339949222E-3</v>
      </c>
      <c r="LX7" s="57">
        <f>IFERROR(Inv_SY_B!LX7/Inv_SY_B!$NE7-1,"")</f>
        <v>3.3673645236329541E-3</v>
      </c>
      <c r="LY7" s="57">
        <f>IFERROR(Inv_SY_B!LY7/Inv_SY_B!$NE7-1,"")</f>
        <v>9.6321954418676636E-3</v>
      </c>
      <c r="LZ7" s="57">
        <f>IFERROR(Inv_SY_B!LZ7/Inv_SY_B!$NE7-1,"")</f>
        <v>-3.8445528150602093E-2</v>
      </c>
      <c r="MA7" s="57">
        <f>IFERROR(Inv_SY_B!MA7/Inv_SY_B!$NE7-1,"")</f>
        <v>4.9300207617413161E-3</v>
      </c>
      <c r="MB7" s="57">
        <f>IFERROR(Inv_SY_B!MB7/Inv_SY_B!$NE7-1,"")</f>
        <v>-5.7718068083346674E-3</v>
      </c>
      <c r="MC7" s="57">
        <f>IFERROR(Inv_SY_B!MC7/Inv_SY_B!$NE7-1,"")</f>
        <v>-8.4707199732614313E-4</v>
      </c>
      <c r="MD7" s="57">
        <f>IFERROR(Inv_SY_B!MD7/Inv_SY_B!$NE7-1,"")</f>
        <v>-2.6464943321177214E-3</v>
      </c>
      <c r="ME7" s="57">
        <f>IFERROR(Inv_SY_B!ME7/Inv_SY_B!$NE7-1,"")</f>
        <v>-5.1088617376219281E-3</v>
      </c>
      <c r="MF7" s="57">
        <f>IFERROR(Inv_SY_B!MF7/Inv_SY_B!$NE7-1,"")</f>
        <v>-7.6659355817995101E-3</v>
      </c>
      <c r="MG7" s="57">
        <f>IFERROR(Inv_SY_B!MG7/Inv_SY_B!$NE7-1,"")</f>
        <v>-7.5236555865298982E-4</v>
      </c>
      <c r="MH7" s="57">
        <f>IFERROR(Inv_SY_B!MH7/Inv_SY_B!$NE7-1,"")</f>
        <v>1.5347729015797729E-2</v>
      </c>
      <c r="MI7" s="57">
        <f>IFERROR(Inv_SY_B!MI7/Inv_SY_B!$NE7-1,"")</f>
        <v>-5.1088617376219281E-3</v>
      </c>
      <c r="MJ7" s="57">
        <f>IFERROR(Inv_SY_B!MJ7/Inv_SY_B!$NE7-1,"")</f>
        <v>9.0355448782264425E-3</v>
      </c>
      <c r="MK7" s="57">
        <f>IFERROR(Inv_SY_B!MK7/Inv_SY_B!$NE7-1,"")</f>
        <v>4.1950767639110653E-2</v>
      </c>
      <c r="ML7" s="57">
        <f>IFERROR(Inv_SY_B!ML7/Inv_SY_B!$NE7-1,"")</f>
        <v>6.7294430965330054E-3</v>
      </c>
      <c r="MM7" s="57">
        <f>IFERROR(Inv_SY_B!MM7/Inv_SY_B!$NE7-1,"")</f>
        <v>-1.4793841229311488E-2</v>
      </c>
      <c r="MN7" s="57">
        <f>IFERROR(Inv_SY_B!MN7/Inv_SY_B!$NE7-1,"")</f>
        <v>8.5786423605238582E-5</v>
      </c>
      <c r="MO7" s="57">
        <f>IFERROR(Inv_SY_B!MO7/Inv_SY_B!$NE7-1,"")</f>
        <v>1.6493676923743816E-2</v>
      </c>
      <c r="MP7" s="57">
        <f>IFERROR(Inv_SY_B!MP7/Inv_SY_B!$NE7-1,"")</f>
        <v>-1.7855267078152881E-3</v>
      </c>
      <c r="MQ7" s="57">
        <f>IFERROR(Inv_SY_B!MQ7/Inv_SY_B!$NE7-1,"")</f>
        <v>-2.3103085085537378E-2</v>
      </c>
      <c r="MR7" s="57">
        <f>IFERROR(Inv_SY_B!MR7/Inv_SY_B!$NE7-1,"")</f>
        <v>-1.4295386288926126E-2</v>
      </c>
      <c r="MS7" s="57">
        <f>IFERROR(Inv_SY_B!MS7/Inv_SY_B!$NE7-1,"")</f>
        <v>1.5002050514640652E-2</v>
      </c>
      <c r="MT7" s="57">
        <f>IFERROR(Inv_SY_B!MT7/Inv_SY_B!$NE7-1,"")</f>
        <v>-9.1080563525054448E-3</v>
      </c>
      <c r="MU7" s="57">
        <f>IFERROR(Inv_SY_B!MU7/Inv_SY_B!$NE7-1,"")</f>
        <v>1.3169480926313204E-2</v>
      </c>
      <c r="MV7" s="57">
        <f>IFERROR(Inv_SY_B!MV7/Inv_SY_B!$NE7-1,"")</f>
        <v>9.4242717605987902E-3</v>
      </c>
      <c r="MW7" s="57">
        <f>IFERROR(Inv_SY_B!MW7/Inv_SY_B!$NE7-1,"")</f>
        <v>-1.3438293018933289E-2</v>
      </c>
      <c r="MX7" s="57">
        <f>IFERROR(Inv_SY_B!MX7/Inv_SY_B!$NE7-1,"")</f>
        <v>2.9411855496033201E-3</v>
      </c>
      <c r="MY7" s="57">
        <f>IFERROR(Inv_SY_B!MY7/Inv_SY_B!$NE7-1,"")</f>
        <v>-1.1250574285581516E-2</v>
      </c>
      <c r="MZ7" s="57">
        <f>IFERROR(Inv_SY_B!MZ7/Inv_SY_B!$NE7-1,"")</f>
        <v>-6.7756950582710251E-3</v>
      </c>
      <c r="NA7" s="57">
        <f>IFERROR(Inv_SY_B!NA7/Inv_SY_B!$NE7-1,"")</f>
        <v>1.4724660340315943E-2</v>
      </c>
      <c r="NB7" s="57">
        <f>IFERROR(Inv_SY_B!NB7/Inv_SY_B!$NE7-1,"")</f>
        <v>1.3510424105537044E-2</v>
      </c>
      <c r="NC7" s="57">
        <f>IFERROR(Inv_SY_B!NC7/Inv_SY_B!$NE7-1,"")</f>
        <v>2.0570789108626863E-2</v>
      </c>
      <c r="ND7" s="57">
        <f>IFERROR(Inv_SY_B!ND7/Inv_SY_B!$NE7-1,"")</f>
        <v>1.7189769247992315E-2</v>
      </c>
    </row>
    <row r="8" spans="2:368" ht="14.5" x14ac:dyDescent="0.35">
      <c r="B8" s="86">
        <f t="shared" si="0"/>
        <v>45749</v>
      </c>
      <c r="C8" s="57">
        <f>IFERROR(Inv_SY_B!C8/Inv_SY_B!$NE8-1,"")</f>
        <v>-8.2965067837781681E-2</v>
      </c>
      <c r="D8" s="57">
        <f>IFERROR(Inv_SY_B!D8/Inv_SY_B!$NE8-1,"")</f>
        <v>-0.11634857888174555</v>
      </c>
      <c r="E8" s="57">
        <f>IFERROR(Inv_SY_B!E8/Inv_SY_B!$NE8-1,"")</f>
        <v>-7.571932850892138E-2</v>
      </c>
      <c r="F8" s="57">
        <f>IFERROR(Inv_SY_B!F8/Inv_SY_B!$NE8-1,"")</f>
        <v>-7.6199848743644938E-2</v>
      </c>
      <c r="G8" s="57">
        <f>IFERROR(Inv_SY_B!G8/Inv_SY_B!$NE8-1,"")</f>
        <v>-7.8602449917263617E-2</v>
      </c>
      <c r="H8" s="57">
        <f>IFERROR(Inv_SY_B!H8/Inv_SY_B!$NE8-1,"")</f>
        <v>-0.11936731288240765</v>
      </c>
      <c r="I8" s="57">
        <f>IFERROR(Inv_SY_B!I8/Inv_SY_B!$NE8-1,"")</f>
        <v>-5.6092080619982165E-2</v>
      </c>
      <c r="J8" s="57">
        <f>IFERROR(Inv_SY_B!J8/Inv_SY_B!$NE8-1,"")</f>
        <v>-9.5660918249955817E-2</v>
      </c>
      <c r="K8" s="57">
        <f>IFERROR(Inv_SY_B!K8/Inv_SY_B!$NE8-1,"")</f>
        <v>-6.6108923814446885E-2</v>
      </c>
      <c r="L8" s="57">
        <f>IFERROR(Inv_SY_B!L8/Inv_SY_B!$NE8-1,"")</f>
        <v>-6.4667363110275766E-2</v>
      </c>
      <c r="M8" s="57">
        <f>IFERROR(Inv_SY_B!M8/Inv_SY_B!$NE8-1,"")</f>
        <v>-6.5147883344999435E-2</v>
      </c>
      <c r="N8" s="57">
        <f>IFERROR(Inv_SY_B!N8/Inv_SY_B!$NE8-1,"")</f>
        <v>-6.8031004753341784E-2</v>
      </c>
      <c r="O8" s="57">
        <f>IFERROR(Inv_SY_B!O8/Inv_SY_B!$NE8-1,"")</f>
        <v>-6.7790744635979894E-2</v>
      </c>
      <c r="P8" s="57">
        <f>IFERROR(Inv_SY_B!P8/Inv_SY_B!$NE8-1,"")</f>
        <v>-6.4427102992913987E-2</v>
      </c>
      <c r="Q8" s="57">
        <f>IFERROR(Inv_SY_B!Q8/Inv_SY_B!$NE8-1,"")</f>
        <v>-5.5777738767886942E-2</v>
      </c>
      <c r="R8" s="57">
        <f>IFERROR(Inv_SY_B!R8/Inv_SY_B!$NE8-1,"")</f>
        <v>-5.9141380410952848E-2</v>
      </c>
      <c r="S8" s="57">
        <f>IFERROR(Inv_SY_B!S8/Inv_SY_B!$NE8-1,"")</f>
        <v>-7.3354663143307408E-2</v>
      </c>
      <c r="T8" s="57">
        <f>IFERROR(Inv_SY_B!T8/Inv_SY_B!$NE8-1,"")</f>
        <v>-6.2985542288742646E-2</v>
      </c>
      <c r="U8" s="57">
        <f>IFERROR(Inv_SY_B!U8/Inv_SY_B!$NE8-1,"")</f>
        <v>-6.8271264870703563E-2</v>
      </c>
      <c r="V8" s="57">
        <f>IFERROR(Inv_SY_B!V8/Inv_SY_B!$NE8-1,"")</f>
        <v>-5.8901120293591069E-2</v>
      </c>
      <c r="W8" s="57">
        <f>IFERROR(Inv_SY_B!W8/Inv_SY_B!$NE8-1,"")</f>
        <v>-3.5595888909490725E-2</v>
      </c>
      <c r="X8" s="57">
        <f>IFERROR(Inv_SY_B!X8/Inv_SY_B!$NE8-1,"")</f>
        <v>-4.2563432312984539E-2</v>
      </c>
      <c r="Y8" s="57">
        <f>IFERROR(Inv_SY_B!Y8/Inv_SY_B!$NE8-1,"")</f>
        <v>-3.6556929378937952E-2</v>
      </c>
      <c r="Z8" s="57">
        <f>IFERROR(Inv_SY_B!Z8/Inv_SY_B!$NE8-1,"")</f>
        <v>-3.8238750200470961E-2</v>
      </c>
      <c r="AA8" s="57">
        <f>IFERROR(Inv_SY_B!AA8/Inv_SY_B!$NE8-1,"")</f>
        <v>-3.3914068087957494E-2</v>
      </c>
      <c r="AB8" s="57">
        <f>IFERROR(Inv_SY_B!AB8/Inv_SY_B!$NE8-1,"")</f>
        <v>-3.5595888909490725E-2</v>
      </c>
      <c r="AC8" s="57">
        <f>IFERROR(Inv_SY_B!AC8/Inv_SY_B!$NE8-1,"")</f>
        <v>-3.1991987149062706E-2</v>
      </c>
      <c r="AD8" s="57">
        <f>IFERROR(Inv_SY_B!AD8/Inv_SY_B!$NE8-1,"")</f>
        <v>-3.6797189496299842E-2</v>
      </c>
      <c r="AE8" s="57">
        <f>IFERROR(Inv_SY_B!AE8/Inv_SY_B!$NE8-1,"")</f>
        <v>-3.0310166327529586E-2</v>
      </c>
      <c r="AF8" s="57">
        <f>IFERROR(Inv_SY_B!AF8/Inv_SY_B!$NE8-1,"")</f>
        <v>-2.8147825271272908E-2</v>
      </c>
      <c r="AG8" s="57">
        <f>IFERROR(Inv_SY_B!AG8/Inv_SY_B!$NE8-1,"")</f>
        <v>-3.7277709731023623E-2</v>
      </c>
      <c r="AH8" s="57">
        <f>IFERROR(Inv_SY_B!AH8/Inv_SY_B!$NE8-1,"")</f>
        <v>-3.6556929378937952E-2</v>
      </c>
      <c r="AI8" s="57">
        <f>IFERROR(Inv_SY_B!AI8/Inv_SY_B!$NE8-1,"")</f>
        <v>-8.0764790973520406E-2</v>
      </c>
      <c r="AJ8" s="57">
        <f>IFERROR(Inv_SY_B!AJ8/Inv_SY_B!$NE8-1,"")</f>
        <v>-9.3334188692346221E-2</v>
      </c>
      <c r="AK8" s="57">
        <f>IFERROR(Inv_SY_B!AK8/Inv_SY_B!$NE8-1,"")</f>
        <v>-8.7264459411625639E-2</v>
      </c>
      <c r="AL8" s="57">
        <f>IFERROR(Inv_SY_B!AL8/Inv_SY_B!$NE8-1,"")</f>
        <v>-7.5630811623577543E-2</v>
      </c>
      <c r="AM8" s="57">
        <f>IFERROR(Inv_SY_B!AM8/Inv_SY_B!$NE8-1,"")</f>
        <v>-6.2985542288742646E-2</v>
      </c>
      <c r="AN8" s="57">
        <f>IFERROR(Inv_SY_B!AN8/Inv_SY_B!$NE8-1,"")</f>
        <v>-6.2732636902046002E-2</v>
      </c>
      <c r="AO8" s="57">
        <f>IFERROR(Inv_SY_B!AO8/Inv_SY_B!$NE8-1,"")</f>
        <v>-7.451802792211204E-2</v>
      </c>
      <c r="AP8" s="57">
        <f>IFERROR(Inv_SY_B!AP8/Inv_SY_B!$NE8-1,"")</f>
        <v>-7.1837230823127096E-2</v>
      </c>
      <c r="AQ8" s="57">
        <f>IFERROR(Inv_SY_B!AQ8/Inv_SY_B!$NE8-1,"")</f>
        <v>-0.10815444435277255</v>
      </c>
      <c r="AR8" s="57">
        <f>IFERROR(Inv_SY_B!AR8/Inv_SY_B!$NE8-1,"")</f>
        <v>-6.7571391604436926E-2</v>
      </c>
      <c r="AS8" s="57">
        <f>IFERROR(Inv_SY_B!AS8/Inv_SY_B!$NE8-1,"")</f>
        <v>-4.5051007591911385E-2</v>
      </c>
      <c r="AT8" s="57">
        <f>IFERROR(Inv_SY_B!AT8/Inv_SY_B!$NE8-1,"")</f>
        <v>-5.3902023816553069E-2</v>
      </c>
      <c r="AU8" s="57">
        <f>IFERROR(Inv_SY_B!AU8/Inv_SY_B!$NE8-1,"")</f>
        <v>-4.4628826304340952E-2</v>
      </c>
      <c r="AV8" s="57">
        <f>IFERROR(Inv_SY_B!AV8/Inv_SY_B!$NE8-1,"")</f>
        <v>-2.2409050687976828E-2</v>
      </c>
      <c r="AW8" s="57">
        <f>IFERROR(Inv_SY_B!AW8/Inv_SY_B!$NE8-1,"")</f>
        <v>-2.5188052511814996E-2</v>
      </c>
      <c r="AX8" s="57">
        <f>IFERROR(Inv_SY_B!AX8/Inv_SY_B!$NE8-1,"")</f>
        <v>-3.1945485190863598E-2</v>
      </c>
      <c r="AY8" s="57">
        <f>IFERROR(Inv_SY_B!AY8/Inv_SY_B!$NE8-1,"")</f>
        <v>-4.9345346872746498E-2</v>
      </c>
      <c r="AZ8" s="57">
        <f>IFERROR(Inv_SY_B!AZ8/Inv_SY_B!$NE8-1,"")</f>
        <v>-4.0823935650298515E-2</v>
      </c>
      <c r="BA8" s="57">
        <f>IFERROR(Inv_SY_B!BA8/Inv_SY_B!$NE8-1,"")</f>
        <v>-3.6479426115272995E-2</v>
      </c>
      <c r="BB8" s="57">
        <f>IFERROR(Inv_SY_B!BB8/Inv_SY_B!$NE8-1,"")</f>
        <v>-6.0758911179326858E-2</v>
      </c>
      <c r="BC8" s="57">
        <f>IFERROR(Inv_SY_B!BC8/Inv_SY_B!$NE8-1,"")</f>
        <v>-6.8477202114156643E-2</v>
      </c>
      <c r="BD8" s="57">
        <f>IFERROR(Inv_SY_B!BD8/Inv_SY_B!$NE8-1,"")</f>
        <v>-6.5204093268937058E-2</v>
      </c>
      <c r="BE8" s="57">
        <f>IFERROR(Inv_SY_B!BE8/Inv_SY_B!$NE8-1,"")</f>
        <v>-8.076611837748382E-2</v>
      </c>
      <c r="BF8" s="57">
        <f>IFERROR(Inv_SY_B!BF8/Inv_SY_B!$NE8-1,"")</f>
        <v>-5.988855743093624E-2</v>
      </c>
      <c r="BG8" s="57">
        <f>IFERROR(Inv_SY_B!BG8/Inv_SY_B!$NE8-1,"")</f>
        <v>-6.1784241701933529E-2</v>
      </c>
      <c r="BH8" s="57">
        <f>IFERROR(Inv_SY_B!BH8/Inv_SY_B!$NE8-1,"")</f>
        <v>-0.10261329797142826</v>
      </c>
      <c r="BI8" s="57">
        <f>IFERROR(Inv_SY_B!BI8/Inv_SY_B!$NE8-1,"")</f>
        <v>-0.10303145386308221</v>
      </c>
      <c r="BJ8" s="57">
        <f>IFERROR(Inv_SY_B!BJ8/Inv_SY_B!$NE8-1,"")</f>
        <v>-0.10767592907034951</v>
      </c>
      <c r="BK8" s="57">
        <f>IFERROR(Inv_SY_B!BK8/Inv_SY_B!$NE8-1,"")</f>
        <v>-7.235568686585514E-2</v>
      </c>
      <c r="BL8" s="57">
        <f>IFERROR(Inv_SY_B!BL8/Inv_SY_B!$NE8-1,"")</f>
        <v>-7.7607742425001125E-2</v>
      </c>
      <c r="BM8" s="57">
        <f>IFERROR(Inv_SY_B!BM8/Inv_SY_B!$NE8-1,"")</f>
        <v>-6.9728326227607829E-2</v>
      </c>
      <c r="BN8" s="57">
        <f>IFERROR(Inv_SY_B!BN8/Inv_SY_B!$NE8-1,"")</f>
        <v>1.993653134318718E-2</v>
      </c>
      <c r="BO8" s="57">
        <f>IFERROR(Inv_SY_B!BO8/Inv_SY_B!$NE8-1,"")</f>
        <v>-1.9505186856364487E-3</v>
      </c>
      <c r="BP8" s="57">
        <f>IFERROR(Inv_SY_B!BP8/Inv_SY_B!$NE8-1,"")</f>
        <v>6.0908030408146629E-5</v>
      </c>
      <c r="BQ8" s="57">
        <f>IFERROR(Inv_SY_B!BQ8/Inv_SY_B!$NE8-1,"")</f>
        <v>6.6948660757488732E-3</v>
      </c>
      <c r="BR8" s="57">
        <f>IFERROR(Inv_SY_B!BR8/Inv_SY_B!$NE8-1,"")</f>
        <v>2.3876200348375676E-2</v>
      </c>
      <c r="BS8" s="57">
        <f>IFERROR(Inv_SY_B!BS8/Inv_SY_B!$NE8-1,"")</f>
        <v>1.0891018629875182E-2</v>
      </c>
      <c r="BT8" s="57">
        <f>IFERROR(Inv_SY_B!BT8/Inv_SY_B!$NE8-1,"")</f>
        <v>-1.0377032946733644E-2</v>
      </c>
      <c r="BU8" s="57">
        <f>IFERROR(Inv_SY_B!BU8/Inv_SY_B!$NE8-1,"")</f>
        <v>9.321312079207722E-3</v>
      </c>
      <c r="BV8" s="57">
        <f>IFERROR(Inv_SY_B!BV8/Inv_SY_B!$NE8-1,"")</f>
        <v>2.9457398105725563E-2</v>
      </c>
      <c r="BW8" s="57">
        <f>IFERROR(Inv_SY_B!BW8/Inv_SY_B!$NE8-1,"")</f>
        <v>-8.2977631939953334E-3</v>
      </c>
      <c r="BX8" s="57">
        <f>IFERROR(Inv_SY_B!BX8/Inv_SY_B!$NE8-1,"")</f>
        <v>1.0061169301507356E-3</v>
      </c>
      <c r="BY8" s="57">
        <f>IFERROR(Inv_SY_B!BY8/Inv_SY_B!$NE8-1,"")</f>
        <v>-9.5015509455805836E-3</v>
      </c>
      <c r="BZ8" s="57">
        <f>IFERROR(Inv_SY_B!BZ8/Inv_SY_B!$NE8-1,"")</f>
        <v>5.5457959492355435E-3</v>
      </c>
      <c r="CA8" s="57">
        <f>IFERROR(Inv_SY_B!CA8/Inv_SY_B!$NE8-1,"")</f>
        <v>-1.4933518816370617E-2</v>
      </c>
      <c r="CB8" s="57">
        <f>IFERROR(Inv_SY_B!CB8/Inv_SY_B!$NE8-1,"")</f>
        <v>6.8043013258929363E-3</v>
      </c>
      <c r="CC8" s="57">
        <f>IFERROR(Inv_SY_B!CC8/Inv_SY_B!$NE8-1,"")</f>
        <v>1.5121380336845958E-2</v>
      </c>
      <c r="CD8" s="57">
        <f>IFERROR(Inv_SY_B!CD8/Inv_SY_B!$NE8-1,"")</f>
        <v>1.3370416334540058E-2</v>
      </c>
      <c r="CE8" s="57">
        <f>IFERROR(Inv_SY_B!CE8/Inv_SY_B!$NE8-1,"")</f>
        <v>-0.12276703484474361</v>
      </c>
      <c r="CF8" s="57">
        <f>IFERROR(Inv_SY_B!CF8/Inv_SY_B!$NE8-1,"")</f>
        <v>2.0647860469124257E-2</v>
      </c>
      <c r="CG8" s="57">
        <f>IFERROR(Inv_SY_B!CG8/Inv_SY_B!$NE8-1,"")</f>
        <v>8.9930063287753104E-3</v>
      </c>
      <c r="CH8" s="57">
        <f>IFERROR(Inv_SY_B!CH8/Inv_SY_B!$NE8-1,"")</f>
        <v>2.4881014917880639E-2</v>
      </c>
      <c r="CI8" s="57">
        <f>IFERROR(Inv_SY_B!CI8/Inv_SY_B!$NE8-1,"")</f>
        <v>2.4313941348951928E-2</v>
      </c>
      <c r="CJ8" s="57">
        <f>IFERROR(Inv_SY_B!CJ8/Inv_SY_B!$NE8-1,"")</f>
        <v>1.618588686097544E-2</v>
      </c>
      <c r="CK8" s="57">
        <f>IFERROR(Inv_SY_B!CK8/Inv_SY_B!$NE8-1,"")</f>
        <v>1.5156200643710038E-2</v>
      </c>
      <c r="CL8" s="57">
        <f>IFERROR(Inv_SY_B!CL8/Inv_SY_B!$NE8-1,"")</f>
        <v>1.1329440409612701E-2</v>
      </c>
      <c r="CM8" s="57">
        <f>IFERROR(Inv_SY_B!CM8/Inv_SY_B!$NE8-1,"")</f>
        <v>1.2713804833675457E-2</v>
      </c>
      <c r="CN8" s="57">
        <f>IFERROR(Inv_SY_B!CN8/Inv_SY_B!$NE8-1,"")</f>
        <v>5.6649206767822591E-4</v>
      </c>
      <c r="CO8" s="57">
        <f>IFERROR(Inv_SY_B!CO8/Inv_SY_B!$NE8-1,"")</f>
        <v>3.8495495720016759E-3</v>
      </c>
      <c r="CP8" s="57">
        <f>IFERROR(Inv_SY_B!CP8/Inv_SY_B!$NE8-1,"")</f>
        <v>-1.8037500456821953E-2</v>
      </c>
      <c r="CQ8" s="57">
        <f>IFERROR(Inv_SY_B!CQ8/Inv_SY_B!$NE8-1,"")</f>
        <v>-3.2637416873658731E-3</v>
      </c>
      <c r="CR8" s="57">
        <f>IFERROR(Inv_SY_B!CR8/Inv_SY_B!$NE8-1,"")</f>
        <v>-1.2456302699471955E-2</v>
      </c>
      <c r="CS8" s="57">
        <f>IFERROR(Inv_SY_B!CS8/Inv_SY_B!$NE8-1,"")</f>
        <v>1.1619452332234159E-2</v>
      </c>
      <c r="CT8" s="57">
        <f>IFERROR(Inv_SY_B!CT8/Inv_SY_B!$NE8-1,"")</f>
        <v>1.9717660842899054E-2</v>
      </c>
      <c r="CU8" s="57">
        <f>IFERROR(Inv_SY_B!CU8/Inv_SY_B!$NE8-1,"")</f>
        <v>1.6670983478886736E-2</v>
      </c>
      <c r="CV8" s="57">
        <f>IFERROR(Inv_SY_B!CV8/Inv_SY_B!$NE8-1,"")</f>
        <v>1.3589286834828407E-2</v>
      </c>
      <c r="CW8" s="57">
        <f>IFERROR(Inv_SY_B!CW8/Inv_SY_B!$NE8-1,"")</f>
        <v>6.8043013258929363E-3</v>
      </c>
      <c r="CX8" s="57">
        <f>IFERROR(Inv_SY_B!CX8/Inv_SY_B!$NE8-1,"")</f>
        <v>-2.8909261526666175E-4</v>
      </c>
      <c r="CY8" s="57">
        <f>IFERROR(Inv_SY_B!CY8/Inv_SY_B!$NE8-1,"")</f>
        <v>3.9440618334900535E-3</v>
      </c>
      <c r="CZ8" s="57">
        <f>IFERROR(Inv_SY_B!CZ8/Inv_SY_B!$NE8-1,"")</f>
        <v>7.8536256796657433E-4</v>
      </c>
      <c r="DA8" s="57">
        <f>IFERROR(Inv_SY_B!DA8/Inv_SY_B!$NE8-1,"")</f>
        <v>-1.8719208653117492E-2</v>
      </c>
      <c r="DB8" s="57">
        <f>IFERROR(Inv_SY_B!DB8/Inv_SY_B!$NE8-1,"")</f>
        <v>2.0155401843475529E-2</v>
      </c>
      <c r="DC8" s="57">
        <f>IFERROR(Inv_SY_B!DC8/Inv_SY_B!$NE8-1,"")</f>
        <v>5.6925645891899412E-2</v>
      </c>
      <c r="DD8" s="57">
        <f>IFERROR(Inv_SY_B!DD8/Inv_SY_B!$NE8-1,"")</f>
        <v>2.0045966593331466E-2</v>
      </c>
      <c r="DE8" s="57">
        <f>IFERROR(Inv_SY_B!DE8/Inv_SY_B!$NE8-1,"")</f>
        <v>2.3985635598519739E-2</v>
      </c>
      <c r="DF8" s="57">
        <f>IFERROR(Inv_SY_B!DF8/Inv_SY_B!$NE8-1,"")</f>
        <v>1.3479851584684344E-2</v>
      </c>
      <c r="DG8" s="57">
        <f>IFERROR(Inv_SY_B!DG8/Inv_SY_B!$NE8-1,"")</f>
        <v>6.4759955754607468E-3</v>
      </c>
      <c r="DH8" s="57">
        <f>IFERROR(Inv_SY_B!DH8/Inv_SY_B!$NE8-1,"")</f>
        <v>2.7159257852699126E-2</v>
      </c>
      <c r="DI8" s="57">
        <f>IFERROR(Inv_SY_B!DI8/Inv_SY_B!$NE8-1,"")</f>
        <v>2.6064905351257828E-2</v>
      </c>
      <c r="DJ8" s="57">
        <f>IFERROR(Inv_SY_B!DJ8/Inv_SY_B!$NE8-1,"")</f>
        <v>3.7336736116102109E-2</v>
      </c>
      <c r="DK8" s="57">
        <f>IFERROR(Inv_SY_B!DK8/Inv_SY_B!$NE8-1,"")</f>
        <v>1.4714906550596485E-2</v>
      </c>
      <c r="DL8" s="57">
        <f>IFERROR(Inv_SY_B!DL8/Inv_SY_B!$NE8-1,"")</f>
        <v>1.8245259295505578E-2</v>
      </c>
      <c r="DM8" s="57">
        <f>IFERROR(Inv_SY_B!DM8/Inv_SY_B!$NE8-1,"")</f>
        <v>1.2604369583531394E-2</v>
      </c>
      <c r="DN8" s="57">
        <f>IFERROR(Inv_SY_B!DN8/Inv_SY_B!$NE8-1,"")</f>
        <v>3.9963182119560958E-2</v>
      </c>
      <c r="DO8" s="57">
        <f>IFERROR(Inv_SY_B!DO8/Inv_SY_B!$NE8-1,"")</f>
        <v>2.5298858600249163E-2</v>
      </c>
      <c r="DP8" s="57">
        <f>IFERROR(Inv_SY_B!DP8/Inv_SY_B!$NE8-1,"")</f>
        <v>2.5627164350681575E-2</v>
      </c>
      <c r="DQ8" s="57">
        <f>IFERROR(Inv_SY_B!DQ8/Inv_SY_B!$NE8-1,"")</f>
        <v>3.4272549112066786E-2</v>
      </c>
      <c r="DR8" s="57">
        <f>IFERROR(Inv_SY_B!DR8/Inv_SY_B!$NE8-1,"")</f>
        <v>2.5079988099960815E-2</v>
      </c>
      <c r="DS8" s="57">
        <f>IFERROR(Inv_SY_B!DS8/Inv_SY_B!$NE8-1,"")</f>
        <v>2.3000718347222504E-2</v>
      </c>
      <c r="DT8" s="57">
        <f>IFERROR(Inv_SY_B!DT8/Inv_SY_B!$NE8-1,"")</f>
        <v>4.9439020734429739E-3</v>
      </c>
      <c r="DU8" s="57">
        <f>IFERROR(Inv_SY_B!DU8/Inv_SY_B!$NE8-1,"")</f>
        <v>1.3668876107660655E-2</v>
      </c>
      <c r="DV8" s="57">
        <f>IFERROR(Inv_SY_B!DV8/Inv_SY_B!$NE8-1,"")</f>
        <v>2.2020775425477535E-2</v>
      </c>
      <c r="DW8" s="57">
        <f>IFERROR(Inv_SY_B!DW8/Inv_SY_B!$NE8-1,"")</f>
        <v>2.7487563603131315E-2</v>
      </c>
      <c r="DX8" s="57">
        <f>IFERROR(Inv_SY_B!DX8/Inv_SY_B!$NE8-1,"")</f>
        <v>2.2344106846357903E-2</v>
      </c>
      <c r="DY8" s="57">
        <f>IFERROR(Inv_SY_B!DY8/Inv_SY_B!$NE8-1,"")</f>
        <v>2.3110153597366789E-2</v>
      </c>
      <c r="DZ8" s="57">
        <f>IFERROR(Inv_SY_B!DZ8/Inv_SY_B!$NE8-1,"")</f>
        <v>2.1468624845204953E-2</v>
      </c>
      <c r="EA8" s="57">
        <f>IFERROR(Inv_SY_B!EA8/Inv_SY_B!$NE8-1,"")</f>
        <v>9.86848832992826E-3</v>
      </c>
      <c r="EB8" s="57">
        <f>IFERROR(Inv_SY_B!EB8/Inv_SY_B!$NE8-1,"")</f>
        <v>8.8835710786312472E-3</v>
      </c>
      <c r="EC8" s="57">
        <f>IFERROR(Inv_SY_B!EC8/Inv_SY_B!$NE8-1,"")</f>
        <v>5.8193840745959236E-3</v>
      </c>
      <c r="ED8" s="57">
        <f>IFERROR(Inv_SY_B!ED8/Inv_SY_B!$NE8-1,"")</f>
        <v>2.4532811849240277E-2</v>
      </c>
      <c r="EE8" s="57">
        <f>IFERROR(Inv_SY_B!EE8/Inv_SY_B!$NE8-1,"")</f>
        <v>1.2494934333387331E-2</v>
      </c>
      <c r="EF8" s="57">
        <f>IFERROR(Inv_SY_B!EF8/Inv_SY_B!$NE8-1,"")</f>
        <v>2.4751682349528403E-2</v>
      </c>
      <c r="EG8" s="57">
        <f>IFERROR(Inv_SY_B!EG8/Inv_SY_B!$NE8-1,"")</f>
        <v>4.2872905725783728E-3</v>
      </c>
      <c r="EH8" s="57">
        <f>IFERROR(Inv_SY_B!EH8/Inv_SY_B!$NE8-1,"")</f>
        <v>2.6830952102266714E-2</v>
      </c>
      <c r="EI8" s="57">
        <f>IFERROR(Inv_SY_B!EI8/Inv_SY_B!$NE8-1,"")</f>
        <v>3.8495754901719526E-2</v>
      </c>
      <c r="EJ8" s="57">
        <f>IFERROR(Inv_SY_B!EJ8/Inv_SY_B!$NE8-1,"")</f>
        <v>3.9306570618696357E-2</v>
      </c>
      <c r="EK8" s="57">
        <f>IFERROR(Inv_SY_B!EK8/Inv_SY_B!$NE8-1,"")</f>
        <v>2.714174821267612E-2</v>
      </c>
      <c r="EL8" s="57">
        <f>IFERROR(Inv_SY_B!EL8/Inv_SY_B!$NE8-1,"")</f>
        <v>1.7747826340305028E-2</v>
      </c>
      <c r="EM8" s="57">
        <f>IFERROR(Inv_SY_B!EM8/Inv_SY_B!$NE8-1,"")</f>
        <v>3.8495495720016759E-3</v>
      </c>
      <c r="EN8" s="57">
        <f>IFERROR(Inv_SY_B!EN8/Inv_SY_B!$NE8-1,"")</f>
        <v>2.9238527605437437E-2</v>
      </c>
      <c r="EO8" s="57">
        <f>IFERROR(Inv_SY_B!EO8/Inv_SY_B!$NE8-1,"")</f>
        <v>3.2412149859616823E-2</v>
      </c>
      <c r="EP8" s="57">
        <f>IFERROR(Inv_SY_B!EP8/Inv_SY_B!$NE8-1,"")</f>
        <v>1.7747826340305028E-2</v>
      </c>
      <c r="EQ8" s="57">
        <f>IFERROR(Inv_SY_B!EQ8/Inv_SY_B!$NE8-1,"")</f>
        <v>6.3665603253166836E-3</v>
      </c>
      <c r="ER8" s="57">
        <f>IFERROR(Inv_SY_B!ER8/Inv_SY_B!$NE8-1,"")</f>
        <v>3.5804642614084559E-2</v>
      </c>
      <c r="ES8" s="57">
        <f>IFERROR(Inv_SY_B!ES8/Inv_SY_B!$NE8-1,"")</f>
        <v>1.4683639336269483E-2</v>
      </c>
      <c r="ET8" s="57">
        <f>IFERROR(Inv_SY_B!ET8/Inv_SY_B!$NE8-1,"")</f>
        <v>2.2249594584869969E-2</v>
      </c>
      <c r="EU8" s="57">
        <f>IFERROR(Inv_SY_B!EU8/Inv_SY_B!$NE8-1,"")</f>
        <v>7.9579312544957315E-3</v>
      </c>
      <c r="EV8" s="57">
        <f>IFERROR(Inv_SY_B!EV8/Inv_SY_B!$NE8-1,"")</f>
        <v>-1.7468303557055531E-4</v>
      </c>
      <c r="EW8" s="57">
        <f>IFERROR(Inv_SY_B!EW8/Inv_SY_B!$NE8-1,"")</f>
        <v>8.0628067025503292E-3</v>
      </c>
      <c r="EX8" s="57">
        <f>IFERROR(Inv_SY_B!EX8/Inv_SY_B!$NE8-1,"")</f>
        <v>1.041566458064902E-2</v>
      </c>
      <c r="EY8" s="57">
        <f>IFERROR(Inv_SY_B!EY8/Inv_SY_B!$NE8-1,"")</f>
        <v>3.7727576295188081E-2</v>
      </c>
      <c r="EZ8" s="57">
        <f>IFERROR(Inv_SY_B!EZ8/Inv_SY_B!$NE8-1,"")</f>
        <v>2.1468624845204953E-2</v>
      </c>
      <c r="FA8" s="57">
        <f>IFERROR(Inv_SY_B!FA8/Inv_SY_B!$NE8-1,"")</f>
        <v>3.6132948364516748E-2</v>
      </c>
      <c r="FB8" s="57">
        <f>IFERROR(Inv_SY_B!FB8/Inv_SY_B!$NE8-1,"")</f>
        <v>1.369872208497247E-2</v>
      </c>
      <c r="FC8" s="57">
        <f>IFERROR(Inv_SY_B!FC8/Inv_SY_B!$NE8-1,"")</f>
        <v>2.6283775851546176E-2</v>
      </c>
      <c r="FD8" s="57">
        <f>IFERROR(Inv_SY_B!FD8/Inv_SY_B!$NE8-1,"")</f>
        <v>2.7049822602555063E-2</v>
      </c>
      <c r="FE8" s="57">
        <f>IFERROR(Inv_SY_B!FE8/Inv_SY_B!$NE8-1,"")</f>
        <v>3.2959326110337361E-2</v>
      </c>
      <c r="FF8" s="57">
        <f>IFERROR(Inv_SY_B!FF8/Inv_SY_B!$NE8-1,"")</f>
        <v>9.9779235800723232E-3</v>
      </c>
      <c r="FG8" s="57">
        <f>IFERROR(Inv_SY_B!FG8/Inv_SY_B!$NE8-1,"")</f>
        <v>1.369872208497247E-2</v>
      </c>
      <c r="FH8" s="57">
        <f>IFERROR(Inv_SY_B!FH8/Inv_SY_B!$NE8-1,"")</f>
        <v>1.282324008381952E-2</v>
      </c>
      <c r="FI8" s="57">
        <f>IFERROR(Inv_SY_B!FI8/Inv_SY_B!$NE8-1,"")</f>
        <v>3.4762156739009953E-4</v>
      </c>
      <c r="FJ8" s="57">
        <f>IFERROR(Inv_SY_B!FJ8/Inv_SY_B!$NE8-1,"")</f>
        <v>4.6132594346435685E-2</v>
      </c>
      <c r="FK8" s="57">
        <f>IFERROR(Inv_SY_B!FK8/Inv_SY_B!$NE8-1,"")</f>
        <v>6.2397408399105236E-2</v>
      </c>
      <c r="FL8" s="57">
        <f>IFERROR(Inv_SY_B!FL8/Inv_SY_B!$NE8-1,"")</f>
        <v>8.7492641807271898E-3</v>
      </c>
      <c r="FM8" s="57">
        <f>IFERROR(Inv_SY_B!FM8/Inv_SY_B!$NE8-1,"")</f>
        <v>-1.7055921734092649E-3</v>
      </c>
      <c r="FN8" s="57">
        <f>IFERROR(Inv_SY_B!FN8/Inv_SY_B!$NE8-1,"")</f>
        <v>1.9389355092466642E-2</v>
      </c>
      <c r="FO8" s="57">
        <f>IFERROR(Inv_SY_B!FO8/Inv_SY_B!$NE8-1,"")</f>
        <v>-6.3800407152794225E-3</v>
      </c>
      <c r="FP8" s="57">
        <f>IFERROR(Inv_SY_B!FP8/Inv_SY_B!$NE8-1,"")</f>
        <v>-6.6197560251189946E-3</v>
      </c>
      <c r="FQ8" s="57">
        <f>IFERROR(Inv_SY_B!FQ8/Inv_SY_B!$NE8-1,"")</f>
        <v>8.4823084947693861E-3</v>
      </c>
      <c r="FR8" s="57">
        <f>IFERROR(Inv_SY_B!FR8/Inv_SY_B!$NE8-1,"")</f>
        <v>4.8865788471770255E-3</v>
      </c>
      <c r="FS8" s="57">
        <f>IFERROR(Inv_SY_B!FS8/Inv_SY_B!$NE8-1,"")</f>
        <v>1.243761110712116E-2</v>
      </c>
      <c r="FT8" s="57">
        <f>IFERROR(Inv_SY_B!FT8/Inv_SY_B!$NE8-1,"")</f>
        <v>3.6289284436151314E-2</v>
      </c>
      <c r="FU8" s="57">
        <f>IFERROR(Inv_SY_B!FU8/Inv_SY_B!$NE8-1,"")</f>
        <v>3.9165868154225292E-2</v>
      </c>
      <c r="FV8" s="57">
        <f>IFERROR(Inv_SY_B!FV8/Inv_SY_B!$NE8-1,"")</f>
        <v>1.2557468762040891E-2</v>
      </c>
      <c r="FW8" s="57">
        <f>IFERROR(Inv_SY_B!FW8/Inv_SY_B!$NE8-1,"")</f>
        <v>2.0827646951503631E-2</v>
      </c>
      <c r="FX8" s="57">
        <f>IFERROR(Inv_SY_B!FX8/Inv_SY_B!$NE8-1,"")</f>
        <v>2.6221241422892394E-2</v>
      </c>
      <c r="FY8" s="57">
        <f>IFERROR(Inv_SY_B!FY8/Inv_SY_B!$NE8-1,"")</f>
        <v>2.8378679211447988E-2</v>
      </c>
      <c r="FZ8" s="57">
        <f>IFERROR(Inv_SY_B!FZ8/Inv_SY_B!$NE8-1,"")</f>
        <v>-1.1192325560307248E-2</v>
      </c>
      <c r="GA8" s="57">
        <f>IFERROR(Inv_SY_B!GA8/Inv_SY_B!$NE8-1,"")</f>
        <v>1.3516330001398957E-2</v>
      </c>
      <c r="GB8" s="57">
        <f>IFERROR(Inv_SY_B!GB8/Inv_SY_B!$NE8-1,"")</f>
        <v>9.0924929198157312E-3</v>
      </c>
      <c r="GC8" s="57">
        <f>IFERROR(Inv_SY_B!GC8/Inv_SY_B!$NE8-1,"")</f>
        <v>3.053611700000336E-2</v>
      </c>
      <c r="GD8" s="57">
        <f>IFERROR(Inv_SY_B!GD8/Inv_SY_B!$NE8-1,"")</f>
        <v>2.4782949563855405E-2</v>
      </c>
      <c r="GE8" s="57">
        <f>IFERROR(Inv_SY_B!GE8/Inv_SY_B!$NE8-1,"")</f>
        <v>2.5022664873694866E-2</v>
      </c>
      <c r="GF8" s="57">
        <f>IFERROR(Inv_SY_B!GF8/Inv_SY_B!$NE8-1,"")</f>
        <v>3.4011988992676212E-2</v>
      </c>
      <c r="GG8" s="57">
        <f>IFERROR(Inv_SY_B!GG8/Inv_SY_B!$NE8-1,"")</f>
        <v>2.0947504606423362E-2</v>
      </c>
      <c r="GH8" s="57">
        <f>IFERROR(Inv_SY_B!GH8/Inv_SY_B!$NE8-1,"")</f>
        <v>3.7128288020589428E-2</v>
      </c>
      <c r="GI8" s="57">
        <f>IFERROR(Inv_SY_B!GI8/Inv_SY_B!$NE8-1,"")</f>
        <v>1.8070920888349384E-2</v>
      </c>
      <c r="GJ8" s="57">
        <f>IFERROR(Inv_SY_B!GJ8/Inv_SY_B!$NE8-1,"")</f>
        <v>2.4782949563855405E-2</v>
      </c>
      <c r="GK8" s="57">
        <f>IFERROR(Inv_SY_B!GK8/Inv_SY_B!$NE8-1,"")</f>
        <v>1.1119176903003902E-2</v>
      </c>
      <c r="GL8" s="57">
        <f>IFERROR(Inv_SY_B!GL8/Inv_SY_B!$NE8-1,"")</f>
        <v>2.238579646546035E-2</v>
      </c>
      <c r="GM8" s="57">
        <f>IFERROR(Inv_SY_B!GM8/Inv_SY_B!$NE8-1,"")</f>
        <v>8.4823084947693861E-3</v>
      </c>
      <c r="GN8" s="57">
        <f>IFERROR(Inv_SY_B!GN8/Inv_SY_B!$NE8-1,"")</f>
        <v>2.058793164166417E-2</v>
      </c>
      <c r="GO8" s="57">
        <f>IFERROR(Inv_SY_B!GO8/Inv_SY_B!$NE8-1,"")</f>
        <v>2.8450593804399738E-2</v>
      </c>
      <c r="GP8" s="57">
        <f>IFERROR(Inv_SY_B!GP8/Inv_SY_B!$NE8-1,"")</f>
        <v>2.0018607780795561E-2</v>
      </c>
      <c r="GQ8" s="57">
        <f>IFERROR(Inv_SY_B!GQ8/Inv_SY_B!$NE8-1,"")</f>
        <v>3.1345156170711652E-2</v>
      </c>
      <c r="GR8" s="57">
        <f>IFERROR(Inv_SY_B!GR8/Inv_SY_B!$NE8-1,"")</f>
        <v>-1.5082748702930693E-2</v>
      </c>
      <c r="GS8" s="57">
        <f>IFERROR(Inv_SY_B!GS8/Inv_SY_B!$NE8-1,"")</f>
        <v>2.6575382771869771E-2</v>
      </c>
      <c r="GT8" s="57">
        <f>IFERROR(Inv_SY_B!GT8/Inv_SY_B!$NE8-1,"")</f>
        <v>9.531456957432316E-2</v>
      </c>
      <c r="GU8" s="57">
        <f>IFERROR(Inv_SY_B!GU8/Inv_SY_B!$NE8-1,"")</f>
        <v>8.5015682614137944E-3</v>
      </c>
      <c r="GV8" s="57">
        <f>IFERROR(Inv_SY_B!GV8/Inv_SY_B!$NE8-1,"")</f>
        <v>7.537878277408705E-3</v>
      </c>
      <c r="GW8" s="57">
        <f>IFERROR(Inv_SY_B!GW8/Inv_SY_B!$NE8-1,"")</f>
        <v>1.3657848678292117E-2</v>
      </c>
      <c r="GX8" s="57">
        <f>IFERROR(Inv_SY_B!GX8/Inv_SY_B!$NE8-1,"")</f>
        <v>6.0090918845985275E-3</v>
      </c>
      <c r="GY8" s="57">
        <f>IFERROR(Inv_SY_B!GY8/Inv_SY_B!$NE8-1,"")</f>
        <v>-2.0948289056065272E-3</v>
      </c>
      <c r="GZ8" s="57">
        <f>IFERROR(Inv_SY_B!GZ8/Inv_SY_B!$NE8-1,"")</f>
        <v>-1.7801553247170476E-2</v>
      </c>
      <c r="HA8" s="57">
        <f>IFERROR(Inv_SY_B!HA8/Inv_SY_B!$NE8-1,"")</f>
        <v>3.1132599242547299E-2</v>
      </c>
      <c r="HB8" s="57">
        <f>IFERROR(Inv_SY_B!HB8/Inv_SY_B!$NE8-1,"")</f>
        <v>1.6244390363544525E-3</v>
      </c>
      <c r="HC8" s="57">
        <f>IFERROR(Inv_SY_B!HC8/Inv_SY_B!$NE8-1,"")</f>
        <v>-2.3495378571651848E-2</v>
      </c>
      <c r="HD8" s="57">
        <f>IFERROR(Inv_SY_B!HD8/Inv_SY_B!$NE8-1,"")</f>
        <v>-7.2229956509787252E-3</v>
      </c>
      <c r="HE8" s="57">
        <f>IFERROR(Inv_SY_B!HE8/Inv_SY_B!$NE8-1,"")</f>
        <v>-3.8265515452498011E-3</v>
      </c>
      <c r="HF8" s="57">
        <f>IFERROR(Inv_SY_B!HF8/Inv_SY_B!$NE8-1,"")</f>
        <v>1.2619594879508256E-2</v>
      </c>
      <c r="HG8" s="57">
        <f>IFERROR(Inv_SY_B!HG8/Inv_SY_B!$NE8-1,"")</f>
        <v>1.119524041478015E-2</v>
      </c>
      <c r="HH8" s="57">
        <f>IFERROR(Inv_SY_B!HH8/Inv_SY_B!$NE8-1,"")</f>
        <v>1.4535120068216889E-2</v>
      </c>
      <c r="HI8" s="57">
        <f>IFERROR(Inv_SY_B!HI8/Inv_SY_B!$NE8-1,"")</f>
        <v>1.6526601103806549E-2</v>
      </c>
      <c r="HJ8" s="57">
        <f>IFERROR(Inv_SY_B!HJ8/Inv_SY_B!$NE8-1,"")</f>
        <v>2.1997068935990738E-2</v>
      </c>
      <c r="HK8" s="57">
        <f>IFERROR(Inv_SY_B!HK8/Inv_SY_B!$NE8-1,"")</f>
        <v>2.3778474480115053E-2</v>
      </c>
      <c r="HL8" s="57">
        <f>IFERROR(Inv_SY_B!HL8/Inv_SY_B!$NE8-1,"")</f>
        <v>5.1447337962349238E-3</v>
      </c>
      <c r="HM8" s="57">
        <f>IFERROR(Inv_SY_B!HM8/Inv_SY_B!$NE8-1,"")</f>
        <v>-7.2674483526659062E-3</v>
      </c>
      <c r="HN8" s="57">
        <f>IFERROR(Inv_SY_B!HN8/Inv_SY_B!$NE8-1,"")</f>
        <v>-2.0519274469059878E-2</v>
      </c>
      <c r="HO8" s="57">
        <f>IFERROR(Inv_SY_B!HO8/Inv_SY_B!$NE8-1,"")</f>
        <v>-4.1598623511494015E-3</v>
      </c>
      <c r="HP8" s="57">
        <f>IFERROR(Inv_SY_B!HP8/Inv_SY_B!$NE8-1,"")</f>
        <v>-1.597360590451713E-2</v>
      </c>
      <c r="HQ8" s="57">
        <f>IFERROR(Inv_SY_B!HQ8/Inv_SY_B!$NE8-1,"")</f>
        <v>-3.8956384551281809E-2</v>
      </c>
      <c r="HR8" s="57">
        <f>IFERROR(Inv_SY_B!HR8/Inv_SY_B!$NE8-1,"")</f>
        <v>-3.9895608931888593E-2</v>
      </c>
      <c r="HS8" s="57">
        <f>IFERROR(Inv_SY_B!HS8/Inv_SY_B!$NE8-1,"")</f>
        <v>-8.2528165734002679E-3</v>
      </c>
      <c r="HT8" s="57">
        <f>IFERROR(Inv_SY_B!HT8/Inv_SY_B!$NE8-1,"")</f>
        <v>-2.3295263468938843E-2</v>
      </c>
      <c r="HU8" s="57">
        <f>IFERROR(Inv_SY_B!HU8/Inv_SY_B!$NE8-1,"")</f>
        <v>-2.3155921576949123E-2</v>
      </c>
      <c r="HV8" s="57">
        <f>IFERROR(Inv_SY_B!HV8/Inv_SY_B!$NE8-1,"")</f>
        <v>4.6795519886793091E-3</v>
      </c>
      <c r="HW8" s="57">
        <f>IFERROR(Inv_SY_B!HW8/Inv_SY_B!$NE8-1,"")</f>
        <v>4.2043121960952945E-3</v>
      </c>
      <c r="HX8" s="57">
        <f>IFERROR(Inv_SY_B!HX8/Inv_SY_B!$NE8-1,"")</f>
        <v>5.5734554080633103E-3</v>
      </c>
      <c r="HY8" s="57">
        <f>IFERROR(Inv_SY_B!HY8/Inv_SY_B!$NE8-1,"")</f>
        <v>4.0798446313712322E-3</v>
      </c>
      <c r="HZ8" s="57">
        <f>IFERROR(Inv_SY_B!HZ8/Inv_SY_B!$NE8-1,"")</f>
        <v>-4.6151038186589277E-3</v>
      </c>
      <c r="IA8" s="57">
        <f>IFERROR(Inv_SY_B!IA8/Inv_SY_B!$NE8-1,"")</f>
        <v>1.8518082139396208E-2</v>
      </c>
      <c r="IB8" s="57">
        <f>IFERROR(Inv_SY_B!IB8/Inv_SY_B!$NE8-1,"")</f>
        <v>-1.2959687593427915E-3</v>
      </c>
      <c r="IC8" s="57">
        <f>IFERROR(Inv_SY_B!IC8/Inv_SY_B!$NE8-1,"")</f>
        <v>1.1672366079556573E-2</v>
      </c>
      <c r="ID8" s="57">
        <f>IFERROR(Inv_SY_B!ID8/Inv_SY_B!$NE8-1,"")</f>
        <v>1.3912782244595245E-2</v>
      </c>
      <c r="IE8" s="57">
        <f>IFERROR(Inv_SY_B!IE8/Inv_SY_B!$NE8-1,"")</f>
        <v>1.0303222867588779E-2</v>
      </c>
      <c r="IF8" s="57">
        <f>IFERROR(Inv_SY_B!IF8/Inv_SY_B!$NE8-1,"")</f>
        <v>1.1921301209005364E-2</v>
      </c>
      <c r="IG8" s="57">
        <f>IFERROR(Inv_SY_B!IG8/Inv_SY_B!$NE8-1,"")</f>
        <v>6.4091661997838223E-3</v>
      </c>
      <c r="IH8" s="57">
        <f>IFERROR(Inv_SY_B!IH8/Inv_SY_B!$NE8-1,"")</f>
        <v>4.8213930814799966E-4</v>
      </c>
      <c r="II8" s="57">
        <f>IFERROR(Inv_SY_B!II8/Inv_SY_B!$NE8-1,"")</f>
        <v>1.5490041486423411E-3</v>
      </c>
      <c r="IJ8" s="57">
        <f>IFERROR(Inv_SY_B!IJ8/Inv_SY_B!$NE8-1,"")</f>
        <v>8.3776092164611349E-4</v>
      </c>
      <c r="IK8" s="57">
        <f>IFERROR(Inv_SY_B!IK8/Inv_SY_B!$NE8-1,"")</f>
        <v>1.0054287738139989E-2</v>
      </c>
      <c r="IL8" s="57">
        <f>IFERROR(Inv_SY_B!IL8/Inv_SY_B!$NE8-1,"")</f>
        <v>1.0303222867588779E-2</v>
      </c>
      <c r="IM8" s="57">
        <f>IFERROR(Inv_SY_B!IM8/Inv_SY_B!$NE8-1,"")</f>
        <v>9.6882560191691169E-5</v>
      </c>
      <c r="IN8" s="57">
        <f>IFERROR(Inv_SY_B!IN8/Inv_SY_B!$NE8-1,"")</f>
        <v>7.8316526537764997E-3</v>
      </c>
      <c r="IO8" s="57">
        <f>IFERROR(Inv_SY_B!IO8/Inv_SY_B!$NE8-1,"")</f>
        <v>5.0755851491659509E-3</v>
      </c>
      <c r="IP8" s="57">
        <f>IFERROR(Inv_SY_B!IP8/Inv_SY_B!$NE8-1,"")</f>
        <v>-8.0527794158078425E-3</v>
      </c>
      <c r="IQ8" s="57">
        <f>IFERROR(Inv_SY_B!IQ8/Inv_SY_B!$NE8-1,"")</f>
        <v>-0.98879791917480808</v>
      </c>
      <c r="IR8" s="57">
        <f>IFERROR(Inv_SY_B!IR8/Inv_SY_B!$NE8-1,"")</f>
        <v>-0.99359881095703317</v>
      </c>
      <c r="IS8" s="57">
        <f>IFERROR(Inv_SY_B!IS8/Inv_SY_B!$NE8-1,"")</f>
        <v>7.7131121159439431E-3</v>
      </c>
      <c r="IT8" s="57">
        <f>IFERROR(Inv_SY_B!IT8/Inv_SY_B!$NE8-1,"")</f>
        <v>3.6827338296314682E-3</v>
      </c>
      <c r="IU8" s="57">
        <f>IFERROR(Inv_SY_B!IU8/Inv_SY_B!$NE8-1,"")</f>
        <v>1.8263219983055912E-2</v>
      </c>
      <c r="IV8" s="57">
        <f>IFERROR(Inv_SY_B!IV8/Inv_SY_B!$NE8-1,"")</f>
        <v>1.5536787612903336E-2</v>
      </c>
      <c r="IW8" s="57">
        <f>IFERROR(Inv_SY_B!IW8/Inv_SY_B!$NE8-1,"")</f>
        <v>7.8316526537764997E-3</v>
      </c>
      <c r="IX8" s="57">
        <f>IFERROR(Inv_SY_B!IX8/Inv_SY_B!$NE8-1,"")</f>
        <v>4.986679745791367E-3</v>
      </c>
      <c r="IY8" s="57">
        <f>IFERROR(Inv_SY_B!IY8/Inv_SY_B!$NE8-1,"")</f>
        <v>1.2454733629252646E-2</v>
      </c>
      <c r="IZ8" s="57">
        <f>IFERROR(Inv_SY_B!IZ8/Inv_SY_B!$NE8-1,"")</f>
        <v>-5.7304625155392142E-3</v>
      </c>
      <c r="JA8" s="57">
        <f>IFERROR(Inv_SY_B!JA8/Inv_SY_B!$NE8-1,"")</f>
        <v>-5.9491948429100105E-3</v>
      </c>
      <c r="JB8" s="57">
        <f>IFERROR(Inv_SY_B!JB8/Inv_SY_B!$NE8-1,"")</f>
        <v>1.1109556221672756E-2</v>
      </c>
      <c r="JC8" s="57">
        <f>IFERROR(Inv_SY_B!JC8/Inv_SY_B!$NE8-1,"")</f>
        <v>1.3040138777798749E-2</v>
      </c>
      <c r="JD8" s="57">
        <f>IFERROR(Inv_SY_B!JD8/Inv_SY_B!$NE8-1,"")</f>
        <v>7.4780709348110097E-3</v>
      </c>
      <c r="JE8" s="57">
        <f>IFERROR(Inv_SY_B!JE8/Inv_SY_B!$NE8-1,"")</f>
        <v>3.4429185829992992E-2</v>
      </c>
      <c r="JF8" s="57">
        <f>IFERROR(Inv_SY_B!JF8/Inv_SY_B!$NE8-1,"")</f>
        <v>2.5212843010245845E-2</v>
      </c>
      <c r="JG8" s="57">
        <f>IFERROR(Inv_SY_B!JG8/Inv_SY_B!$NE8-1,"")</f>
        <v>2.6565507917206022E-2</v>
      </c>
      <c r="JH8" s="57">
        <f>IFERROR(Inv_SY_B!JH8/Inv_SY_B!$NE8-1,"")</f>
        <v>3.1383502238631955E-2</v>
      </c>
      <c r="JI8" s="57">
        <f>IFERROR(Inv_SY_B!JI8/Inv_SY_B!$NE8-1,"")</f>
        <v>2.2257520714375811E-2</v>
      </c>
      <c r="JJ8" s="57">
        <f>IFERROR(Inv_SY_B!JJ8/Inv_SY_B!$NE8-1,"")</f>
        <v>1.3490674851182272E-2</v>
      </c>
      <c r="JK8" s="57">
        <f>IFERROR(Inv_SY_B!JK8/Inv_SY_B!$NE8-1,"")</f>
        <v>2.2557620376359555E-2</v>
      </c>
      <c r="JL8" s="57">
        <f>IFERROR(Inv_SY_B!JL8/Inv_SY_B!$NE8-1,"")</f>
        <v>3.5733730986004186E-2</v>
      </c>
      <c r="JM8" s="57">
        <f>IFERROR(Inv_SY_B!JM8/Inv_SY_B!$NE8-1,"")</f>
        <v>5.9828947766504825E-4</v>
      </c>
      <c r="JN8" s="57">
        <f>IFERROR(Inv_SY_B!JN8/Inv_SY_B!$NE8-1,"")</f>
        <v>-3.946749630476476E-3</v>
      </c>
      <c r="JO8" s="57">
        <f>IFERROR(Inv_SY_B!JO8/Inv_SY_B!$NE8-1,"")</f>
        <v>1.8974082924183788E-2</v>
      </c>
      <c r="JP8" s="57">
        <f>IFERROR(Inv_SY_B!JP8/Inv_SY_B!$NE8-1,"")</f>
        <v>9.2245039733112044E-3</v>
      </c>
      <c r="JQ8" s="57">
        <f>IFERROR(Inv_SY_B!JQ8/Inv_SY_B!$NE8-1,"")</f>
        <v>0.24744159312631253</v>
      </c>
      <c r="JR8" s="57">
        <f>IFERROR(Inv_SY_B!JR8/Inv_SY_B!$NE8-1,"")</f>
        <v>1.9665949680742978E-2</v>
      </c>
      <c r="JS8" s="57">
        <f>IFERROR(Inv_SY_B!JS8/Inv_SY_B!$NE8-1,"")</f>
        <v>-0.20037707114475289</v>
      </c>
      <c r="JT8" s="57">
        <f>IFERROR(Inv_SY_B!JT8/Inv_SY_B!$NE8-1,"")</f>
        <v>0.23353907566294896</v>
      </c>
      <c r="JU8" s="57">
        <f>IFERROR(Inv_SY_B!JU8/Inv_SY_B!$NE8-1,"")</f>
        <v>-0.10926484589988916</v>
      </c>
      <c r="JV8" s="57">
        <f>IFERROR(Inv_SY_B!JV8/Inv_SY_B!$NE8-1,"")</f>
        <v>-2.1961535854846836E-2</v>
      </c>
      <c r="JW8" s="57">
        <f>IFERROR(Inv_SY_B!JW8/Inv_SY_B!$NE8-1,"")</f>
        <v>-1.2261615537302317E-3</v>
      </c>
      <c r="JX8" s="57">
        <f>IFERROR(Inv_SY_B!JX8/Inv_SY_B!$NE8-1,"")</f>
        <v>-1.4658768635695818E-3</v>
      </c>
      <c r="JY8" s="57">
        <f>IFERROR(Inv_SY_B!JY8/Inv_SY_B!$NE8-1,"")</f>
        <v>-2.5445957578473788E-3</v>
      </c>
      <c r="JZ8" s="57">
        <f>IFERROR(Inv_SY_B!JZ8/Inv_SY_B!$NE8-1,"")</f>
        <v>-2.2680681784365331E-2</v>
      </c>
      <c r="KA8" s="57">
        <f>IFERROR(Inv_SY_B!KA8/Inv_SY_B!$NE8-1,"")</f>
        <v>-8.1779055390756028E-3</v>
      </c>
      <c r="KB8" s="57">
        <f>IFERROR(Inv_SY_B!KB8/Inv_SY_B!$NE8-1,"")</f>
        <v>8.3624508398496555E-3</v>
      </c>
      <c r="KC8" s="57">
        <f>IFERROR(Inv_SY_B!KC8/Inv_SY_B!$NE8-1,"")</f>
        <v>-6.7396136800386142E-3</v>
      </c>
      <c r="KD8" s="57">
        <f>IFERROR(Inv_SY_B!KD8/Inv_SY_B!$NE8-1,"")</f>
        <v>-1.8006233242495173E-2</v>
      </c>
      <c r="KE8" s="57">
        <f>IFERROR(Inv_SY_B!KE8/Inv_SY_B!$NE8-1,"")</f>
        <v>1.6392913719472935E-2</v>
      </c>
      <c r="KF8" s="57">
        <f>IFERROR(Inv_SY_B!KF8/Inv_SY_B!$NE8-1,"")</f>
        <v>8.2269595777664239E-3</v>
      </c>
      <c r="KG8" s="57">
        <f>IFERROR(Inv_SY_B!KG8/Inv_SY_B!$NE8-1,"")</f>
        <v>2.4894257487819704E-3</v>
      </c>
      <c r="KH8" s="57">
        <f>IFERROR(Inv_SY_B!KH8/Inv_SY_B!$NE8-1,"")</f>
        <v>9.2014544242879914E-3</v>
      </c>
      <c r="KI8" s="57">
        <f>IFERROR(Inv_SY_B!KI8/Inv_SY_B!$NE8-1,"")</f>
        <v>2.0773711006789819E-2</v>
      </c>
      <c r="KJ8" s="57">
        <f>IFERROR(Inv_SY_B!KJ8/Inv_SY_B!$NE8-1,"")</f>
        <v>5.5457959492355435E-3</v>
      </c>
      <c r="KK8" s="57">
        <f>IFERROR(Inv_SY_B!KK8/Inv_SY_B!$NE8-1,"")</f>
        <v>1.1410271309348907E-3</v>
      </c>
      <c r="KL8" s="57">
        <f>IFERROR(Inv_SY_B!KL8/Inv_SY_B!$NE8-1,"")</f>
        <v>1.2703256285366837E-3</v>
      </c>
      <c r="KM8" s="57">
        <f>IFERROR(Inv_SY_B!KM8/Inv_SY_B!$NE8-1,"")</f>
        <v>1.4907007175604781E-2</v>
      </c>
      <c r="KN8" s="57">
        <f>IFERROR(Inv_SY_B!KN8/Inv_SY_B!$NE8-1,"")</f>
        <v>5.6703579148436045E-3</v>
      </c>
      <c r="KO8" s="57">
        <f>IFERROR(Inv_SY_B!KO8/Inv_SY_B!$NE8-1,"")</f>
        <v>6.1514248165008834E-3</v>
      </c>
      <c r="KP8" s="57">
        <f>IFERROR(Inv_SY_B!KP8/Inv_SY_B!$NE8-1,"")</f>
        <v>1.0240493480588864E-2</v>
      </c>
      <c r="KQ8" s="57">
        <f>IFERROR(Inv_SY_B!KQ8/Inv_SY_B!$NE8-1,"")</f>
        <v>0.35430860838322142</v>
      </c>
      <c r="KR8" s="57">
        <f>IFERROR(Inv_SY_B!KR8/Inv_SY_B!$NE8-1,"")</f>
        <v>6.1915544744040041E-4</v>
      </c>
      <c r="KS8" s="57">
        <f>IFERROR(Inv_SY_B!KS8/Inv_SY_B!$NE8-1,"")</f>
        <v>-4.6324508128869901E-4</v>
      </c>
      <c r="KT8" s="57">
        <f>IFERROR(Inv_SY_B!KT8/Inv_SY_B!$NE8-1,"")</f>
        <v>1.1924227636390006E-2</v>
      </c>
      <c r="KU8" s="57">
        <f>IFERROR(Inv_SY_B!KU8/Inv_SY_B!$NE8-1,"")</f>
        <v>6.3919582673295228E-3</v>
      </c>
      <c r="KV8" s="57">
        <f>IFERROR(Inv_SY_B!KV8/Inv_SY_B!$NE8-1,"")</f>
        <v>6.2154157911553654E-3</v>
      </c>
      <c r="KW8" s="57">
        <f>IFERROR(Inv_SY_B!KW8/Inv_SY_B!$NE8-1,"")</f>
        <v>6.1514248165008834E-3</v>
      </c>
      <c r="KX8" s="57">
        <f>IFERROR(Inv_SY_B!KX8/Inv_SY_B!$NE8-1,"")</f>
        <v>1.8670209162948259E-2</v>
      </c>
      <c r="KY8" s="57">
        <f>IFERROR(Inv_SY_B!KY8/Inv_SY_B!$NE8-1,"")</f>
        <v>1.2970977671514117E-2</v>
      </c>
      <c r="KZ8" s="57">
        <f>IFERROR(Inv_SY_B!KZ8/Inv_SY_B!$NE8-1,"")</f>
        <v>1.2970977671514117E-2</v>
      </c>
      <c r="LA8" s="57">
        <f>IFERROR(Inv_SY_B!LA8/Inv_SY_B!$NE8-1,"")</f>
        <v>2.5363798199235621E-2</v>
      </c>
      <c r="LB8" s="57">
        <f>IFERROR(Inv_SY_B!LB8/Inv_SY_B!$NE8-1,"")</f>
        <v>1.262481353136069E-2</v>
      </c>
      <c r="LC8" s="57">
        <f>IFERROR(Inv_SY_B!LC8/Inv_SY_B!$NE8-1,"")</f>
        <v>2.6562835739413648E-2</v>
      </c>
      <c r="LD8" s="57">
        <f>IFERROR(Inv_SY_B!LD8/Inv_SY_B!$NE8-1,"")</f>
        <v>1.3758679545412544E-2</v>
      </c>
      <c r="LE8" s="57">
        <f>IFERROR(Inv_SY_B!LE8/Inv_SY_B!$NE8-1,"")</f>
        <v>1.0321003948263519E-2</v>
      </c>
      <c r="LF8" s="57">
        <f>IFERROR(Inv_SY_B!LF8/Inv_SY_B!$NE8-1,"")</f>
        <v>2.4973284513043481E-3</v>
      </c>
      <c r="LG8" s="57">
        <f>IFERROR(Inv_SY_B!LG8/Inv_SY_B!$NE8-1,"")</f>
        <v>1.3600230359842813E-2</v>
      </c>
      <c r="LH8" s="57">
        <f>IFERROR(Inv_SY_B!LH8/Inv_SY_B!$NE8-1,"")</f>
        <v>-4.6525376727112322E-3</v>
      </c>
      <c r="LI8" s="57">
        <f>IFERROR(Inv_SY_B!LI8/Inv_SY_B!$NE8-1,"")</f>
        <v>-2.2988887182730289E-2</v>
      </c>
      <c r="LJ8" s="57">
        <f>IFERROR(Inv_SY_B!LJ8/Inv_SY_B!$NE8-1,"")</f>
        <v>-3.0148065579169714E-3</v>
      </c>
      <c r="LK8" s="57">
        <f>IFERROR(Inv_SY_B!LK8/Inv_SY_B!$NE8-1,"")</f>
        <v>-3.7616119462633435E-3</v>
      </c>
      <c r="LL8" s="57">
        <f>IFERROR(Inv_SY_B!LL8/Inv_SY_B!$NE8-1,"")</f>
        <v>-1.5205256925709953E-4</v>
      </c>
      <c r="LM8" s="57">
        <f>IFERROR(Inv_SY_B!LM8/Inv_SY_B!$NE8-1,"")</f>
        <v>2.146381450453938E-2</v>
      </c>
      <c r="LN8" s="57">
        <f>IFERROR(Inv_SY_B!LN8/Inv_SY_B!$NE8-1,"")</f>
        <v>7.4760310402783858E-3</v>
      </c>
      <c r="LO8" s="57">
        <f>IFERROR(Inv_SY_B!LO8/Inv_SY_B!$NE8-1,"")</f>
        <v>9.5630145947867007E-4</v>
      </c>
      <c r="LP8" s="57">
        <f>IFERROR(Inv_SY_B!LP8/Inv_SY_B!$NE8-1,"")</f>
        <v>-3.5482389781644752E-3</v>
      </c>
      <c r="LQ8" s="57">
        <f>IFERROR(Inv_SY_B!LQ8/Inv_SY_B!$NE8-1,"")</f>
        <v>-4.0224011294952566E-3</v>
      </c>
      <c r="LR8" s="57">
        <f>IFERROR(Inv_SY_B!LR8/Inv_SY_B!$NE8-1,"")</f>
        <v>1.4304636108097846E-3</v>
      </c>
      <c r="LS8" s="57">
        <f>IFERROR(Inv_SY_B!LS8/Inv_SY_B!$NE8-1,"")</f>
        <v>2.0212381660513756E-2</v>
      </c>
      <c r="LT8" s="57">
        <f>IFERROR(Inv_SY_B!LT8/Inv_SY_B!$NE8-1,"")</f>
        <v>-6.9977686290966234E-3</v>
      </c>
      <c r="LU8" s="57">
        <f>IFERROR(Inv_SY_B!LU8/Inv_SY_B!$NE8-1,"")</f>
        <v>-3.7616119462633435E-3</v>
      </c>
      <c r="LV8" s="57">
        <f>IFERROR(Inv_SY_B!LV8/Inv_SY_B!$NE8-1,"")</f>
        <v>1.179683364428108E-2</v>
      </c>
      <c r="LW8" s="57">
        <f>IFERROR(Inv_SY_B!LW8/Inv_SY_B!$NE8-1,"")</f>
        <v>2.8599954882069012E-2</v>
      </c>
      <c r="LX8" s="57">
        <f>IFERROR(Inv_SY_B!LX8/Inv_SY_B!$NE8-1,"")</f>
        <v>2.4368057681440902E-2</v>
      </c>
      <c r="LY8" s="57">
        <f>IFERROR(Inv_SY_B!LY8/Inv_SY_B!$NE8-1,"")</f>
        <v>2.5488265763959905E-2</v>
      </c>
      <c r="LZ8" s="57">
        <f>IFERROR(Inv_SY_B!LZ8/Inv_SY_B!$NE8-1,"")</f>
        <v>2.3787879134715695E-3</v>
      </c>
      <c r="MA8" s="57">
        <f>IFERROR(Inv_SY_B!MA8/Inv_SY_B!$NE8-1,"")</f>
        <v>2.7509381934007759E-2</v>
      </c>
      <c r="MB8" s="57">
        <f>IFERROR(Inv_SY_B!MB8/Inv_SY_B!$NE8-1,"")</f>
        <v>2.146381450453938E-2</v>
      </c>
      <c r="MC8" s="57">
        <f>IFERROR(Inv_SY_B!MC8/Inv_SY_B!$NE8-1,"")</f>
        <v>1.5655328150735892E-2</v>
      </c>
      <c r="MD8" s="57">
        <f>IFERROR(Inv_SY_B!MD8/Inv_SY_B!$NE8-1,"")</f>
        <v>1.4469922772408772E-2</v>
      </c>
      <c r="ME8" s="57">
        <f>IFERROR(Inv_SY_B!ME8/Inv_SY_B!$NE8-1,"")</f>
        <v>2.1108192891041044E-2</v>
      </c>
      <c r="MF8" s="57">
        <f>IFERROR(Inv_SY_B!MF8/Inv_SY_B!$NE8-1,"")</f>
        <v>3.2085716783005758E-3</v>
      </c>
      <c r="MG8" s="57">
        <f>IFERROR(Inv_SY_B!MG8/Inv_SY_B!$NE8-1,"")</f>
        <v>2.1108192891041044E-2</v>
      </c>
      <c r="MH8" s="57">
        <f>IFERROR(Inv_SY_B!MH8/Inv_SY_B!$NE8-1,"")</f>
        <v>2.7746463009673317E-2</v>
      </c>
      <c r="MI8" s="57">
        <f>IFERROR(Inv_SY_B!MI8/Inv_SY_B!$NE8-1,"")</f>
        <v>6.1720851241184871E-3</v>
      </c>
      <c r="MJ8" s="57">
        <f>IFERROR(Inv_SY_B!MJ8/Inv_SY_B!$NE8-1,"")</f>
        <v>2.3621252293094752E-2</v>
      </c>
      <c r="MK8" s="57">
        <f>IFERROR(Inv_SY_B!MK8/Inv_SY_B!$NE8-1,"")</f>
        <v>7.0421056629452083E-2</v>
      </c>
      <c r="ML8" s="57">
        <f>IFERROR(Inv_SY_B!ML8/Inv_SY_B!$NE8-1,"")</f>
        <v>1.6959274066895791E-2</v>
      </c>
      <c r="MM8" s="57">
        <f>IFERROR(Inv_SY_B!MM8/Inv_SY_B!$NE8-1,"")</f>
        <v>-5.9627225645466631E-3</v>
      </c>
      <c r="MN8" s="57">
        <f>IFERROR(Inv_SY_B!MN8/Inv_SY_B!$NE8-1,"")</f>
        <v>1.5530860586011608E-2</v>
      </c>
      <c r="MO8" s="57">
        <f>IFERROR(Inv_SY_B!MO8/Inv_SY_B!$NE8-1,"")</f>
        <v>3.1960579129626465E-2</v>
      </c>
      <c r="MP8" s="57">
        <f>IFERROR(Inv_SY_B!MP8/Inv_SY_B!$NE8-1,"")</f>
        <v>2.595219032338747E-2</v>
      </c>
      <c r="MQ8" s="57">
        <f>IFERROR(Inv_SY_B!MQ8/Inv_SY_B!$NE8-1,"")</f>
        <v>-3.4764445668111765E-4</v>
      </c>
      <c r="MR8" s="57">
        <f>IFERROR(Inv_SY_B!MR8/Inv_SY_B!$NE8-1,"")</f>
        <v>9.5630145947867007E-4</v>
      </c>
      <c r="MS8" s="57">
        <f>IFERROR(Inv_SY_B!MS8/Inv_SY_B!$NE8-1,"")</f>
        <v>3.1462708870729106E-2</v>
      </c>
      <c r="MT8" s="57">
        <f>IFERROR(Inv_SY_B!MT8/Inv_SY_B!$NE8-1,"")</f>
        <v>5.6979229727878167E-3</v>
      </c>
      <c r="MU8" s="57">
        <f>IFERROR(Inv_SY_B!MU8/Inv_SY_B!$NE8-1,"")</f>
        <v>2.9168949463665994E-2</v>
      </c>
      <c r="MV8" s="57">
        <f>IFERROR(Inv_SY_B!MV8/Inv_SY_B!$NE8-1,"")</f>
        <v>2.0973487734412988E-2</v>
      </c>
      <c r="MW8" s="57">
        <f>IFERROR(Inv_SY_B!MW8/Inv_SY_B!$NE8-1,"")</f>
        <v>1.0926230779866319E-3</v>
      </c>
      <c r="MX8" s="57">
        <f>IFERROR(Inv_SY_B!MX8/Inv_SY_B!$NE8-1,"")</f>
        <v>1.6010949764234228E-2</v>
      </c>
      <c r="MY8" s="57">
        <f>IFERROR(Inv_SY_B!MY8/Inv_SY_B!$NE8-1,"")</f>
        <v>2.58623385467871E-3</v>
      </c>
      <c r="MZ8" s="57">
        <f>IFERROR(Inv_SY_B!MZ8/Inv_SY_B!$NE8-1,"")</f>
        <v>1.179683364428108E-2</v>
      </c>
      <c r="NA8" s="57">
        <f>IFERROR(Inv_SY_B!NA8/Inv_SY_B!$NE8-1,"")</f>
        <v>2.7053936709703352E-2</v>
      </c>
      <c r="NB8" s="57">
        <f>IFERROR(Inv_SY_B!NB8/Inv_SY_B!$NE8-1,"")</f>
        <v>2.4616992810889693E-2</v>
      </c>
      <c r="NC8" s="57">
        <f>IFERROR(Inv_SY_B!NC8/Inv_SY_B!$NE8-1,"")</f>
        <v>3.656587902442765E-2</v>
      </c>
      <c r="ND8" s="57">
        <f>IFERROR(Inv_SY_B!ND8/Inv_SY_B!$NE8-1,"")</f>
        <v>2.9097825140966371E-2</v>
      </c>
    </row>
    <row r="9" spans="2:368" ht="14.5" x14ac:dyDescent="0.35">
      <c r="B9" s="86">
        <f t="shared" si="0"/>
        <v>45750</v>
      </c>
      <c r="C9" s="57">
        <f>IFERROR(Inv_SY_B!C9/Inv_SY_B!$NE9-1,"")</f>
        <v>-7.4250425980951218E-2</v>
      </c>
      <c r="D9" s="57">
        <f>IFERROR(Inv_SY_B!D9/Inv_SY_B!$NE9-1,"")</f>
        <v>-0.10453102319439977</v>
      </c>
      <c r="E9" s="57">
        <f>IFERROR(Inv_SY_B!E9/Inv_SY_B!$NE9-1,"")</f>
        <v>-6.697909836061644E-2</v>
      </c>
      <c r="F9" s="57">
        <f>IFERROR(Inv_SY_B!F9/Inv_SY_B!$NE9-1,"")</f>
        <v>-6.6600590895448342E-2</v>
      </c>
      <c r="G9" s="57">
        <f>IFERROR(Inv_SY_B!G9/Inv_SY_B!$NE9-1,"")</f>
        <v>-7.1331934210049686E-2</v>
      </c>
      <c r="H9" s="57">
        <f>IFERROR(Inv_SY_B!H9/Inv_SY_B!$NE9-1,"")</f>
        <v>-0.11208528979631005</v>
      </c>
      <c r="I9" s="57">
        <f>IFERROR(Inv_SY_B!I9/Inv_SY_B!$NE9-1,"")</f>
        <v>-4.967114223531266E-2</v>
      </c>
      <c r="J9" s="57">
        <f>IFERROR(Inv_SY_B!J9/Inv_SY_B!$NE9-1,"")</f>
        <v>-8.760775521227826E-2</v>
      </c>
      <c r="K9" s="57">
        <f>IFERROR(Inv_SY_B!K9/Inv_SY_B!$NE9-1,"")</f>
        <v>-6.1679993848262837E-2</v>
      </c>
      <c r="L9" s="57">
        <f>IFERROR(Inv_SY_B!L9/Inv_SY_B!$NE9-1,"")</f>
        <v>-6.11122326505108E-2</v>
      </c>
      <c r="M9" s="57">
        <f>IFERROR(Inv_SY_B!M9/Inv_SY_B!$NE9-1,"")</f>
        <v>-5.7327157998829703E-2</v>
      </c>
      <c r="N9" s="57">
        <f>IFERROR(Inv_SY_B!N9/Inv_SY_B!$NE9-1,"")</f>
        <v>-6.11122326505108E-2</v>
      </c>
      <c r="O9" s="57">
        <f>IFERROR(Inv_SY_B!O9/Inv_SY_B!$NE9-1,"")</f>
        <v>-6.2058501313430936E-2</v>
      </c>
      <c r="P9" s="57">
        <f>IFERROR(Inv_SY_B!P9/Inv_SY_B!$NE9-1,"")</f>
        <v>-6.11122326505108E-2</v>
      </c>
      <c r="Q9" s="57">
        <f>IFERROR(Inv_SY_B!Q9/Inv_SY_B!$NE9-1,"")</f>
        <v>-5.1460292288724063E-2</v>
      </c>
      <c r="R9" s="57">
        <f>IFERROR(Inv_SY_B!R9/Inv_SY_B!$NE9-1,"")</f>
        <v>-5.1460292288724063E-2</v>
      </c>
      <c r="S9" s="57">
        <f>IFERROR(Inv_SY_B!S9/Inv_SY_B!$NE9-1,"")</f>
        <v>-6.7277920043643968E-2</v>
      </c>
      <c r="T9" s="57">
        <f>IFERROR(Inv_SY_B!T9/Inv_SY_B!$NE9-1,"")</f>
        <v>-6.1102271927743201E-2</v>
      </c>
      <c r="U9" s="57">
        <f>IFERROR(Inv_SY_B!U9/Inv_SY_B!$NE9-1,"")</f>
        <v>-6.7357605825784539E-2</v>
      </c>
      <c r="V9" s="57">
        <f>IFERROR(Inv_SY_B!V9/Inv_SY_B!$NE9-1,"")</f>
        <v>-5.6191635603325407E-2</v>
      </c>
      <c r="W9" s="57">
        <f>IFERROR(Inv_SY_B!W9/Inv_SY_B!$NE9-1,"")</f>
        <v>-3.3291933960654885E-2</v>
      </c>
      <c r="X9" s="57">
        <f>IFERROR(Inv_SY_B!X9/Inv_SY_B!$NE9-1,"")</f>
        <v>-4.1619098194353388E-2</v>
      </c>
      <c r="Y9" s="57">
        <f>IFERROR(Inv_SY_B!Y9/Inv_SY_B!$NE9-1,"")</f>
        <v>-3.0263874239310096E-2</v>
      </c>
      <c r="Z9" s="57">
        <f>IFERROR(Inv_SY_B!Z9/Inv_SY_B!$NE9-1,"")</f>
        <v>-3.7077008612335982E-2</v>
      </c>
      <c r="AA9" s="57">
        <f>IFERROR(Inv_SY_B!AA9/Inv_SY_B!$NE9-1,"")</f>
        <v>-3.5184471286495378E-2</v>
      </c>
      <c r="AB9" s="57">
        <f>IFERROR(Inv_SY_B!AB9/Inv_SY_B!$NE9-1,"")</f>
        <v>-3.5184471286495378E-2</v>
      </c>
      <c r="AC9" s="57">
        <f>IFERROR(Inv_SY_B!AC9/Inv_SY_B!$NE9-1,"")</f>
        <v>-3.2534919030318687E-2</v>
      </c>
      <c r="AD9" s="57">
        <f>IFERROR(Inv_SY_B!AD9/Inv_SY_B!$NE9-1,"")</f>
        <v>-3.6509247414583834E-2</v>
      </c>
      <c r="AE9" s="57">
        <f>IFERROR(Inv_SY_B!AE9/Inv_SY_B!$NE9-1,"")</f>
        <v>-2.9317605576389849E-2</v>
      </c>
      <c r="AF9" s="57">
        <f>IFERROR(Inv_SY_B!AF9/Inv_SY_B!$NE9-1,"")</f>
        <v>-2.7235814517965196E-2</v>
      </c>
      <c r="AG9" s="57">
        <f>IFERROR(Inv_SY_B!AG9/Inv_SY_B!$NE9-1,"")</f>
        <v>-3.6698501147167883E-2</v>
      </c>
      <c r="AH9" s="57">
        <f>IFERROR(Inv_SY_B!AH9/Inv_SY_B!$NE9-1,"")</f>
        <v>-3.4048948890991082E-2</v>
      </c>
      <c r="AI9" s="57">
        <f>IFERROR(Inv_SY_B!AI9/Inv_SY_B!$NE9-1,"")</f>
        <v>-7.6820292454987227E-2</v>
      </c>
      <c r="AJ9" s="57">
        <f>IFERROR(Inv_SY_B!AJ9/Inv_SY_B!$NE9-1,"")</f>
        <v>-8.9789153498378793E-2</v>
      </c>
      <c r="AK9" s="57">
        <f>IFERROR(Inv_SY_B!AK9/Inv_SY_B!$NE9-1,"")</f>
        <v>-7.982843073079704E-2</v>
      </c>
      <c r="AL9" s="57">
        <f>IFERROR(Inv_SY_B!AL9/Inv_SY_B!$NE9-1,"")</f>
        <v>-7.0266136873918472E-2</v>
      </c>
      <c r="AM9" s="57">
        <f>IFERROR(Inv_SY_B!AM9/Inv_SY_B!$NE9-1,"")</f>
        <v>-5.5723481633249028E-2</v>
      </c>
      <c r="AN9" s="57">
        <f>IFERROR(Inv_SY_B!AN9/Inv_SY_B!$NE9-1,"")</f>
        <v>-5.4328980445787711E-2</v>
      </c>
      <c r="AO9" s="57">
        <f>IFERROR(Inv_SY_B!AO9/Inv_SY_B!$NE9-1,"")</f>
        <v>-6.6411337162864181E-2</v>
      </c>
      <c r="AP9" s="57">
        <f>IFERROR(Inv_SY_B!AP9/Inv_SY_B!$NE9-1,"")</f>
        <v>-6.4488917668721002E-2</v>
      </c>
      <c r="AQ9" s="57">
        <f>IFERROR(Inv_SY_B!AQ9/Inv_SY_B!$NE9-1,"")</f>
        <v>-9.5745665713392603E-2</v>
      </c>
      <c r="AR9" s="57">
        <f>IFERROR(Inv_SY_B!AR9/Inv_SY_B!$NE9-1,"")</f>
        <v>-6.1323084526613725E-2</v>
      </c>
      <c r="AS9" s="57">
        <f>IFERROR(Inv_SY_B!AS9/Inv_SY_B!$NE9-1,"")</f>
        <v>-4.0932430005116149E-2</v>
      </c>
      <c r="AT9" s="57">
        <f>IFERROR(Inv_SY_B!AT9/Inv_SY_B!$NE9-1,"")</f>
        <v>-4.4567472133557495E-2</v>
      </c>
      <c r="AU9" s="57">
        <f>IFERROR(Inv_SY_B!AU9/Inv_SY_B!$NE9-1,"")</f>
        <v>-4.109782036951648E-2</v>
      </c>
      <c r="AV9" s="57">
        <f>IFERROR(Inv_SY_B!AV9/Inv_SY_B!$NE9-1,"")</f>
        <v>-1.7551281979365729E-2</v>
      </c>
      <c r="AW9" s="57">
        <f>IFERROR(Inv_SY_B!AW9/Inv_SY_B!$NE9-1,"")</f>
        <v>-2.2339571838511763E-2</v>
      </c>
      <c r="AX9" s="57">
        <f>IFERROR(Inv_SY_B!AX9/Inv_SY_B!$NE9-1,"")</f>
        <v>-3.1463498705528448E-2</v>
      </c>
      <c r="AY9" s="57">
        <f>IFERROR(Inv_SY_B!AY9/Inv_SY_B!$NE9-1,"")</f>
        <v>-4.5022889042490966E-2</v>
      </c>
      <c r="AZ9" s="57">
        <f>IFERROR(Inv_SY_B!AZ9/Inv_SY_B!$NE9-1,"")</f>
        <v>-3.8569907560786931E-2</v>
      </c>
      <c r="BA9" s="57">
        <f>IFERROR(Inv_SY_B!BA9/Inv_SY_B!$NE9-1,"")</f>
        <v>-3.5538558915201079E-2</v>
      </c>
      <c r="BB9" s="57">
        <f>IFERROR(Inv_SY_B!BB9/Inv_SY_B!$NE9-1,"")</f>
        <v>-5.9435024625920652E-2</v>
      </c>
      <c r="BC9" s="57">
        <f>IFERROR(Inv_SY_B!BC9/Inv_SY_B!$NE9-1,"")</f>
        <v>-6.6348252585336165E-2</v>
      </c>
      <c r="BD9" s="57">
        <f>IFERROR(Inv_SY_B!BD9/Inv_SY_B!$NE9-1,"")</f>
        <v>-6.3668137614580789E-2</v>
      </c>
      <c r="BE9" s="57">
        <f>IFERROR(Inv_SY_B!BE9/Inv_SY_B!$NE9-1,"")</f>
        <v>-8.0273911674463072E-2</v>
      </c>
      <c r="BF9" s="57">
        <f>IFERROR(Inv_SY_B!BF9/Inv_SY_B!$NE9-1,"")</f>
        <v>-5.7730961099353717E-2</v>
      </c>
      <c r="BG9" s="57">
        <f>IFERROR(Inv_SY_B!BG9/Inv_SY_B!$NE9-1,"")</f>
        <v>-6.1683046327820845E-2</v>
      </c>
      <c r="BH9" s="57">
        <f>IFERROR(Inv_SY_B!BH9/Inv_SY_B!$NE9-1,"")</f>
        <v>-0.10199767471379195</v>
      </c>
      <c r="BI9" s="57">
        <f>IFERROR(Inv_SY_B!BI9/Inv_SY_B!$NE9-1,"")</f>
        <v>-0.10330009425941544</v>
      </c>
      <c r="BJ9" s="57">
        <f>IFERROR(Inv_SY_B!BJ9/Inv_SY_B!$NE9-1,"")</f>
        <v>-0.10653812961243492</v>
      </c>
      <c r="BK9" s="57">
        <f>IFERROR(Inv_SY_B!BK9/Inv_SY_B!$NE9-1,"")</f>
        <v>-6.432954610443975E-2</v>
      </c>
      <c r="BL9" s="57">
        <f>IFERROR(Inv_SY_B!BL9/Inv_SY_B!$NE9-1,"")</f>
        <v>-7.3934474392527094E-2</v>
      </c>
      <c r="BM9" s="57">
        <f>IFERROR(Inv_SY_B!BM9/Inv_SY_B!$NE9-1,"")</f>
        <v>-6.77727430456464E-2</v>
      </c>
      <c r="BN9" s="57">
        <f>IFERROR(Inv_SY_B!BN9/Inv_SY_B!$NE9-1,"")</f>
        <v>2.3568821024164022E-2</v>
      </c>
      <c r="BO9" s="57">
        <f>IFERROR(Inv_SY_B!BO9/Inv_SY_B!$NE9-1,"")</f>
        <v>4.5180622700504713E-3</v>
      </c>
      <c r="BP9" s="57">
        <f>IFERROR(Inv_SY_B!BP9/Inv_SY_B!$NE9-1,"")</f>
        <v>3.7562037878555721E-3</v>
      </c>
      <c r="BQ9" s="57">
        <f>IFERROR(Inv_SY_B!BQ9/Inv_SY_B!$NE9-1,"")</f>
        <v>1.3569327741461912E-2</v>
      </c>
      <c r="BR9" s="57">
        <f>IFERROR(Inv_SY_B!BR9/Inv_SY_B!$NE9-1,"")</f>
        <v>2.9516795476805635E-2</v>
      </c>
      <c r="BS9" s="57">
        <f>IFERROR(Inv_SY_B!BS9/Inv_SY_B!$NE9-1,"")</f>
        <v>1.6786036083623612E-2</v>
      </c>
      <c r="BT9" s="57">
        <f>IFERROR(Inv_SY_B!BT9/Inv_SY_B!$NE9-1,"")</f>
        <v>1.3741732798060458E-2</v>
      </c>
      <c r="BU9" s="57">
        <f>IFERROR(Inv_SY_B!BU9/Inv_SY_B!$NE9-1,"")</f>
        <v>1.5207175779145876E-2</v>
      </c>
      <c r="BV9" s="57">
        <f>IFERROR(Inv_SY_B!BV9/Inv_SY_B!$NE9-1,"")</f>
        <v>2.2361985627975756E-2</v>
      </c>
      <c r="BW9" s="57">
        <f>IFERROR(Inv_SY_B!BW9/Inv_SY_B!$NE9-1,"")</f>
        <v>-1.9471273523860022E-3</v>
      </c>
      <c r="BX9" s="57">
        <f>IFERROR(Inv_SY_B!BX9/Inv_SY_B!$NE9-1,"")</f>
        <v>3.0822977807112295E-3</v>
      </c>
      <c r="BY9" s="57">
        <f>IFERROR(Inv_SY_B!BY9/Inv_SY_B!$NE9-1,"")</f>
        <v>-3.4987728617706937E-3</v>
      </c>
      <c r="BZ9" s="57">
        <f>IFERROR(Inv_SY_B!BZ9/Inv_SY_B!$NE9-1,"")</f>
        <v>1.088529447396569E-2</v>
      </c>
      <c r="CA9" s="57">
        <f>IFERROR(Inv_SY_B!CA9/Inv_SY_B!$NE9-1,"")</f>
        <v>-1.2275757561320932E-2</v>
      </c>
      <c r="CB9" s="57">
        <f>IFERROR(Inv_SY_B!CB9/Inv_SY_B!$NE9-1,"")</f>
        <v>-6.0848487107454385E-3</v>
      </c>
      <c r="CC9" s="57">
        <f>IFERROR(Inv_SY_B!CC9/Inv_SY_B!$NE9-1,"")</f>
        <v>1.9689707250702071E-2</v>
      </c>
      <c r="CD9" s="57">
        <f>IFERROR(Inv_SY_B!CD9/Inv_SY_B!$NE9-1,"")</f>
        <v>1.6931226345129113E-2</v>
      </c>
      <c r="CE9" s="57">
        <f>IFERROR(Inv_SY_B!CE9/Inv_SY_B!$NE9-1,"")</f>
        <v>-2.444598723846525E-2</v>
      </c>
      <c r="CF9" s="57">
        <f>IFERROR(Inv_SY_B!CF9/Inv_SY_B!$NE9-1,"")</f>
        <v>2.4290767198669405E-2</v>
      </c>
      <c r="CG9" s="57">
        <f>IFERROR(Inv_SY_B!CG9/Inv_SY_B!$NE9-1,"")</f>
        <v>1.0810846835888954E-2</v>
      </c>
      <c r="CH9" s="57">
        <f>IFERROR(Inv_SY_B!CH9/Inv_SY_B!$NE9-1,"")</f>
        <v>2.8819338656930649E-2</v>
      </c>
      <c r="CI9" s="57">
        <f>IFERROR(Inv_SY_B!CI9/Inv_SY_B!$NE9-1,"")</f>
        <v>2.7189327212728154E-2</v>
      </c>
      <c r="CJ9" s="57">
        <f>IFERROR(Inv_SY_B!CJ9/Inv_SY_B!$NE9-1,"")</f>
        <v>1.8094960477167854E-2</v>
      </c>
      <c r="CK9" s="57">
        <f>IFERROR(Inv_SY_B!CK9/Inv_SY_B!$NE9-1,"")</f>
        <v>1.899616872756793E-2</v>
      </c>
      <c r="CL9" s="57">
        <f>IFERROR(Inv_SY_B!CL9/Inv_SY_B!$NE9-1,"")</f>
        <v>1.4800294483052756E-2</v>
      </c>
      <c r="CM9" s="57">
        <f>IFERROR(Inv_SY_B!CM9/Inv_SY_B!$NE9-1,"")</f>
        <v>1.4948568194248502E-2</v>
      </c>
      <c r="CN9" s="57">
        <f>IFERROR(Inv_SY_B!CN9/Inv_SY_B!$NE9-1,"")</f>
        <v>6.1559103077346577E-3</v>
      </c>
      <c r="CO9" s="57">
        <f>IFERROR(Inv_SY_B!CO9/Inv_SY_B!$NE9-1,"")</f>
        <v>9.7764164962992339E-3</v>
      </c>
      <c r="CP9" s="57">
        <f>IFERROR(Inv_SY_B!CP9/Inv_SY_B!$NE9-1,"")</f>
        <v>-1.2981050974677721E-2</v>
      </c>
      <c r="CQ9" s="57">
        <f>IFERROR(Inv_SY_B!CQ9/Inv_SY_B!$NE9-1,"")</f>
        <v>3.7422395153583476E-3</v>
      </c>
      <c r="CR9" s="57">
        <f>IFERROR(Inv_SY_B!CR9/Inv_SY_B!$NE9-1,"")</f>
        <v>9.8626190245982848E-3</v>
      </c>
      <c r="CS9" s="57">
        <f>IFERROR(Inv_SY_B!CS9/Inv_SY_B!$NE9-1,"")</f>
        <v>1.8827681967710452E-2</v>
      </c>
      <c r="CT9" s="57">
        <f>IFERROR(Inv_SY_B!CT9/Inv_SY_B!$NE9-1,"")</f>
        <v>2.1241352760086762E-2</v>
      </c>
      <c r="CU9" s="57">
        <f>IFERROR(Inv_SY_B!CU9/Inv_SY_B!$NE9-1,"")</f>
        <v>1.9006983226572682E-2</v>
      </c>
      <c r="CV9" s="57">
        <f>IFERROR(Inv_SY_B!CV9/Inv_SY_B!$NE9-1,"")</f>
        <v>1.0466036722692529E-2</v>
      </c>
      <c r="CW9" s="57">
        <f>IFERROR(Inv_SY_B!CW9/Inv_SY_B!$NE9-1,"")</f>
        <v>1.1931479703777947E-2</v>
      </c>
      <c r="CX9" s="57">
        <f>IFERROR(Inv_SY_B!CX9/Inv_SY_B!$NE9-1,"")</f>
        <v>8.4520321978849289E-3</v>
      </c>
      <c r="CY9" s="57">
        <f>IFERROR(Inv_SY_B!CY9/Inv_SY_B!$NE9-1,"")</f>
        <v>7.460703122444956E-3</v>
      </c>
      <c r="CZ9" s="57">
        <f>IFERROR(Inv_SY_B!CZ9/Inv_SY_B!$NE9-1,"")</f>
        <v>6.8455305341279526E-3</v>
      </c>
      <c r="DA9" s="57">
        <f>IFERROR(Inv_SY_B!DA9/Inv_SY_B!$NE9-1,"")</f>
        <v>-1.7108820715105444E-2</v>
      </c>
      <c r="DB9" s="57">
        <f>IFERROR(Inv_SY_B!DB9/Inv_SY_B!$NE9-1,"")</f>
        <v>2.4861858948651339E-2</v>
      </c>
      <c r="DC9" s="57">
        <f>IFERROR(Inv_SY_B!DC9/Inv_SY_B!$NE9-1,"")</f>
        <v>6.2790971400279449E-2</v>
      </c>
      <c r="DD9" s="57">
        <f>IFERROR(Inv_SY_B!DD9/Inv_SY_B!$NE9-1,"")</f>
        <v>2.1930972986480057E-2</v>
      </c>
      <c r="DE9" s="57">
        <f>IFERROR(Inv_SY_B!DE9/Inv_SY_B!$NE9-1,"")</f>
        <v>2.9947808118301333E-2</v>
      </c>
      <c r="DF9" s="57">
        <f>IFERROR(Inv_SY_B!DF9/Inv_SY_B!$NE9-1,"")</f>
        <v>2.0034517363898718E-2</v>
      </c>
      <c r="DG9" s="57">
        <f>IFERROR(Inv_SY_B!DG9/Inv_SY_B!$NE9-1,"")</f>
        <v>1.6672618760231739E-2</v>
      </c>
      <c r="DH9" s="57">
        <f>IFERROR(Inv_SY_B!DH9/Inv_SY_B!$NE9-1,"")</f>
        <v>3.3051099137070938E-2</v>
      </c>
      <c r="DI9" s="57">
        <f>IFERROR(Inv_SY_B!DI9/Inv_SY_B!$NE9-1,"")</f>
        <v>3.1844263740882672E-2</v>
      </c>
      <c r="DJ9" s="57">
        <f>IFERROR(Inv_SY_B!DJ9/Inv_SY_B!$NE9-1,"")</f>
        <v>4.124033932549076E-2</v>
      </c>
      <c r="DK9" s="57">
        <f>IFERROR(Inv_SY_B!DK9/Inv_SY_B!$NE9-1,"")</f>
        <v>1.9841587895800483E-2</v>
      </c>
      <c r="DL9" s="57">
        <f>IFERROR(Inv_SY_B!DL9/Inv_SY_B!$NE9-1,"")</f>
        <v>2.1880035128848618E-2</v>
      </c>
      <c r="DM9" s="57">
        <f>IFERROR(Inv_SY_B!DM9/Inv_SY_B!$NE9-1,"")</f>
        <v>1.6845023816829618E-2</v>
      </c>
      <c r="DN9" s="57">
        <f>IFERROR(Inv_SY_B!DN9/Inv_SY_B!$NE9-1,"")</f>
        <v>4.460223792915774E-2</v>
      </c>
      <c r="DO9" s="57">
        <f>IFERROR(Inv_SY_B!DO9/Inv_SY_B!$NE9-1,"")</f>
        <v>3.2250243455633765E-3</v>
      </c>
      <c r="DP9" s="57">
        <f>IFERROR(Inv_SY_B!DP9/Inv_SY_B!$NE9-1,"")</f>
        <v>3.1758061212583844E-2</v>
      </c>
      <c r="DQ9" s="57">
        <f>IFERROR(Inv_SY_B!DQ9/Inv_SY_B!$NE9-1,"")</f>
        <v>3.5378567401147976E-2</v>
      </c>
      <c r="DR9" s="57">
        <f>IFERROR(Inv_SY_B!DR9/Inv_SY_B!$NE9-1,"")</f>
        <v>3.1068440986190327E-2</v>
      </c>
      <c r="DS9" s="57">
        <f>IFERROR(Inv_SY_B!DS9/Inv_SY_B!$NE9-1,"")</f>
        <v>2.7103124684429325E-2</v>
      </c>
      <c r="DT9" s="57">
        <f>IFERROR(Inv_SY_B!DT9/Inv_SY_B!$NE9-1,"")</f>
        <v>2.5465276646745361E-2</v>
      </c>
      <c r="DU9" s="57">
        <f>IFERROR(Inv_SY_B!DU9/Inv_SY_B!$NE9-1,"")</f>
        <v>1.8185081302207751E-2</v>
      </c>
      <c r="DV9" s="57">
        <f>IFERROR(Inv_SY_B!DV9/Inv_SY_B!$NE9-1,"")</f>
        <v>2.7107042981170171E-2</v>
      </c>
      <c r="DW9" s="57">
        <f>IFERROR(Inv_SY_B!DW9/Inv_SY_B!$NE9-1,"")</f>
        <v>3.0120213174899657E-2</v>
      </c>
      <c r="DX9" s="57">
        <f>IFERROR(Inv_SY_B!DX9/Inv_SY_B!$NE9-1,"")</f>
        <v>2.6758314571232678E-2</v>
      </c>
      <c r="DY9" s="57">
        <f>IFERROR(Inv_SY_B!DY9/Inv_SY_B!$NE9-1,"")</f>
        <v>2.7965149967420722E-2</v>
      </c>
      <c r="DZ9" s="57">
        <f>IFERROR(Inv_SY_B!DZ9/Inv_SY_B!$NE9-1,"")</f>
        <v>2.641350445803603E-2</v>
      </c>
      <c r="EA9" s="57">
        <f>IFERROR(Inv_SY_B!EA9/Inv_SY_B!$NE9-1,"")</f>
        <v>1.6327808647034869E-2</v>
      </c>
      <c r="EB9" s="57">
        <f>IFERROR(Inv_SY_B!EB9/Inv_SY_B!$NE9-1,"")</f>
        <v>1.5551985892342524E-2</v>
      </c>
      <c r="EC9" s="57">
        <f>IFERROR(Inv_SY_B!EC9/Inv_SY_B!$NE9-1,"")</f>
        <v>1.3569327741461912E-2</v>
      </c>
      <c r="ED9" s="57">
        <f>IFERROR(Inv_SY_B!ED9/Inv_SY_B!$NE9-1,"")</f>
        <v>3.1844263740882672E-2</v>
      </c>
      <c r="EE9" s="57">
        <f>IFERROR(Inv_SY_B!EE9/Inv_SY_B!$NE9-1,"")</f>
        <v>1.9517302194103525E-2</v>
      </c>
      <c r="EF9" s="57">
        <f>IFERROR(Inv_SY_B!EF9/Inv_SY_B!$NE9-1,"")</f>
        <v>3.0982238457891054E-2</v>
      </c>
      <c r="EG9" s="57">
        <f>IFERROR(Inv_SY_B!EG9/Inv_SY_B!$NE9-1,"")</f>
        <v>1.1414264533982976E-2</v>
      </c>
      <c r="EH9" s="57">
        <f>IFERROR(Inv_SY_B!EH9/Inv_SY_B!$NE9-1,"")</f>
        <v>3.3051099137070938E-2</v>
      </c>
      <c r="EI9" s="57">
        <f>IFERROR(Inv_SY_B!EI9/Inv_SY_B!$NE9-1,"")</f>
        <v>4.2788066538134606E-2</v>
      </c>
      <c r="EJ9" s="57">
        <f>IFERROR(Inv_SY_B!EJ9/Inv_SY_B!$NE9-1,"")</f>
        <v>4.4171225287661819E-2</v>
      </c>
      <c r="EK9" s="57">
        <f>IFERROR(Inv_SY_B!EK9/Inv_SY_B!$NE9-1,"")</f>
        <v>2.9396111937186609E-2</v>
      </c>
      <c r="EL9" s="57">
        <f>IFERROR(Inv_SY_B!EL9/Inv_SY_B!$NE9-1,"")</f>
        <v>1.2448694873572919E-2</v>
      </c>
      <c r="EM9" s="57">
        <f>IFERROR(Inv_SY_B!EM9/Inv_SY_B!$NE9-1,"")</f>
        <v>8.9143912133076153E-3</v>
      </c>
      <c r="EN9" s="57">
        <f>IFERROR(Inv_SY_B!EN9/Inv_SY_B!$NE9-1,"")</f>
        <v>3.1930466269181945E-2</v>
      </c>
      <c r="EO9" s="57">
        <f>IFERROR(Inv_SY_B!EO9/Inv_SY_B!$NE9-1,"")</f>
        <v>1.7189833930026488E-2</v>
      </c>
      <c r="EP9" s="57">
        <f>IFERROR(Inv_SY_B!EP9/Inv_SY_B!$NE9-1,"")</f>
        <v>2.1413757816685086E-2</v>
      </c>
      <c r="EQ9" s="57">
        <f>IFERROR(Inv_SY_B!EQ9/Inv_SY_B!$NE9-1,"")</f>
        <v>1.4345150496154258E-2</v>
      </c>
      <c r="ER9" s="57">
        <f>IFERROR(Inv_SY_B!ER9/Inv_SY_B!$NE9-1,"")</f>
        <v>4.0981731740593164E-2</v>
      </c>
      <c r="ES9" s="57">
        <f>IFERROR(Inv_SY_B!ES9/Inv_SY_B!$NE9-1,"")</f>
        <v>2.115515023178749E-2</v>
      </c>
      <c r="ET9" s="57">
        <f>IFERROR(Inv_SY_B!ET9/Inv_SY_B!$NE9-1,"")</f>
        <v>2.8729217831890752E-2</v>
      </c>
      <c r="EU9" s="57">
        <f>IFERROR(Inv_SY_B!EU9/Inv_SY_B!$NE9-1,"")</f>
        <v>1.4873140981986666E-2</v>
      </c>
      <c r="EV9" s="57">
        <f>IFERROR(Inv_SY_B!EV9/Inv_SY_B!$NE9-1,"")</f>
        <v>6.5594948720444357E-3</v>
      </c>
      <c r="EW9" s="57">
        <f>IFERROR(Inv_SY_B!EW9/Inv_SY_B!$NE9-1,"")</f>
        <v>1.660796686400734E-2</v>
      </c>
      <c r="EX9" s="57">
        <f>IFERROR(Inv_SY_B!EX9/Inv_SY_B!$NE9-1,"")</f>
        <v>1.7707049099821237E-2</v>
      </c>
      <c r="EY9" s="57">
        <f>IFERROR(Inv_SY_B!EY9/Inv_SY_B!$NE9-1,"")</f>
        <v>4.2878187363174503E-2</v>
      </c>
      <c r="EZ9" s="57">
        <f>IFERROR(Inv_SY_B!EZ9/Inv_SY_B!$NE9-1,"")</f>
        <v>2.6930719627830779E-2</v>
      </c>
      <c r="FA9" s="57">
        <f>IFERROR(Inv_SY_B!FA9/Inv_SY_B!$NE9-1,"")</f>
        <v>4.2533377249978077E-2</v>
      </c>
      <c r="FB9" s="57">
        <f>IFERROR(Inv_SY_B!FB9/Inv_SY_B!$NE9-1,"")</f>
        <v>2.0465530005394417E-2</v>
      </c>
      <c r="FC9" s="57">
        <f>IFERROR(Inv_SY_B!FC9/Inv_SY_B!$NE9-1,"")</f>
        <v>3.3137301665370211E-2</v>
      </c>
      <c r="FD9" s="57">
        <f>IFERROR(Inv_SY_B!FD9/Inv_SY_B!$NE9-1,"")</f>
        <v>3.5119959816250601E-2</v>
      </c>
      <c r="FE9" s="57">
        <f>IFERROR(Inv_SY_B!FE9/Inv_SY_B!$NE9-1,"")</f>
        <v>3.8568060948216853E-2</v>
      </c>
      <c r="FF9" s="57">
        <f>IFERROR(Inv_SY_B!FF9/Inv_SY_B!$NE9-1,"")</f>
        <v>1.6500213703633193E-2</v>
      </c>
      <c r="FG9" s="57">
        <f>IFERROR(Inv_SY_B!FG9/Inv_SY_B!$NE9-1,"")</f>
        <v>1.9862112307300173E-2</v>
      </c>
      <c r="FH9" s="57">
        <f>IFERROR(Inv_SY_B!FH9/Inv_SY_B!$NE9-1,"")</f>
        <v>1.8741479439411179E-2</v>
      </c>
      <c r="FI9" s="57">
        <f>IFERROR(Inv_SY_B!FI9/Inv_SY_B!$NE9-1,"")</f>
        <v>6.2421128360337086E-3</v>
      </c>
      <c r="FJ9" s="57">
        <f>IFERROR(Inv_SY_B!FJ9/Inv_SY_B!$NE9-1,"")</f>
        <v>4.9982712403830121E-2</v>
      </c>
      <c r="FK9" s="57">
        <f>IFERROR(Inv_SY_B!FK9/Inv_SY_B!$NE9-1,"")</f>
        <v>6.4515021966262687E-2</v>
      </c>
      <c r="FL9" s="57">
        <f>IFERROR(Inv_SY_B!FL9/Inv_SY_B!$NE9-1,"")</f>
        <v>1.5841939851167108E-2</v>
      </c>
      <c r="FM9" s="57">
        <f>IFERROR(Inv_SY_B!FM9/Inv_SY_B!$NE9-1,"")</f>
        <v>-6.4050295301422144E-3</v>
      </c>
      <c r="FN9" s="57">
        <f>IFERROR(Inv_SY_B!FN9/Inv_SY_B!$NE9-1,"")</f>
        <v>1.0872420070388467E-2</v>
      </c>
      <c r="FO9" s="57">
        <f>IFERROR(Inv_SY_B!FO9/Inv_SY_B!$NE9-1,"")</f>
        <v>-1.1975354811187611E-2</v>
      </c>
      <c r="FP9" s="57">
        <f>IFERROR(Inv_SY_B!FP9/Inv_SY_B!$NE9-1,"")</f>
        <v>-1.3769188376270058E-2</v>
      </c>
      <c r="FQ9" s="57">
        <f>IFERROR(Inv_SY_B!FQ9/Inv_SY_B!$NE9-1,"")</f>
        <v>-3.6264278460163002E-4</v>
      </c>
      <c r="FR9" s="57">
        <f>IFERROR(Inv_SY_B!FR9/Inv_SY_B!$NE9-1,"")</f>
        <v>-1.4955902993905035E-3</v>
      </c>
      <c r="FS9" s="57">
        <f>IFERROR(Inv_SY_B!FS9/Inv_SY_B!$NE9-1,"")</f>
        <v>7.6624021118196772E-3</v>
      </c>
      <c r="FT9" s="57">
        <f>IFERROR(Inv_SY_B!FT9/Inv_SY_B!$NE9-1,"")</f>
        <v>2.9566054064405156E-2</v>
      </c>
      <c r="FU9" s="57">
        <f>IFERROR(Inv_SY_B!FU9/Inv_SY_B!$NE9-1,"")</f>
        <v>3.2776072022973723E-2</v>
      </c>
      <c r="FV9" s="57">
        <f>IFERROR(Inv_SY_B!FV9/Inv_SY_B!$NE9-1,"")</f>
        <v>5.4909193751411234E-3</v>
      </c>
      <c r="FW9" s="57">
        <f>IFERROR(Inv_SY_B!FW9/Inv_SY_B!$NE9-1,"")</f>
        <v>1.4460087200553362E-2</v>
      </c>
      <c r="FX9" s="57">
        <f>IFERROR(Inv_SY_B!FX9/Inv_SY_B!$NE9-1,"")</f>
        <v>1.7858929744919871E-2</v>
      </c>
      <c r="FY9" s="57">
        <f>IFERROR(Inv_SY_B!FY9/Inv_SY_B!$NE9-1,"")</f>
        <v>1.82365789165162E-2</v>
      </c>
      <c r="FZ9" s="57">
        <f>IFERROR(Inv_SY_B!FZ9/Inv_SY_B!$NE9-1,"")</f>
        <v>-1.3528437029377227E-2</v>
      </c>
      <c r="GA9" s="57">
        <f>IFERROR(Inv_SY_B!GA9/Inv_SY_B!$NE9-1,"")</f>
        <v>7.6309313475200202E-3</v>
      </c>
      <c r="GB9" s="57">
        <f>IFERROR(Inv_SY_B!GB9/Inv_SY_B!$NE9-1,"")</f>
        <v>-2.8968783099769801E-4</v>
      </c>
      <c r="GC9" s="57">
        <f>IFERROR(Inv_SY_B!GC9/Inv_SY_B!$NE9-1,"")</f>
        <v>2.2862781268570886E-2</v>
      </c>
      <c r="GD9" s="57">
        <f>IFERROR(Inv_SY_B!GD9/Inv_SY_B!$NE9-1,"")</f>
        <v>1.7198043694626408E-2</v>
      </c>
      <c r="GE9" s="57">
        <f>IFERROR(Inv_SY_B!GE9/Inv_SY_B!$NE9-1,"")</f>
        <v>2.0880123117690053E-2</v>
      </c>
      <c r="GF9" s="57">
        <f>IFERROR(Inv_SY_B!GF9/Inv_SY_B!$NE9-1,"")</f>
        <v>2.8621931135414336E-2</v>
      </c>
      <c r="GG9" s="57">
        <f>IFERROR(Inv_SY_B!GG9/Inv_SY_B!$NE9-1,"")</f>
        <v>1.5687447008241096E-2</v>
      </c>
      <c r="GH9" s="57">
        <f>IFERROR(Inv_SY_B!GH9/Inv_SY_B!$NE9-1,"")</f>
        <v>3.1548712215285546E-2</v>
      </c>
      <c r="GI9" s="57">
        <f>IFERROR(Inv_SY_B!GI9/Inv_SY_B!$NE9-1,"")</f>
        <v>1.2288604463874364E-2</v>
      </c>
      <c r="GJ9" s="57">
        <f>IFERROR(Inv_SY_B!GJ9/Inv_SY_B!$NE9-1,"")</f>
        <v>2.2201895218277201E-2</v>
      </c>
      <c r="GK9" s="57">
        <f>IFERROR(Inv_SY_B!GK9/Inv_SY_B!$NE9-1,"")</f>
        <v>8.0400512834162274E-3</v>
      </c>
      <c r="GL9" s="57">
        <f>IFERROR(Inv_SY_B!GL9/Inv_SY_B!$NE9-1,"")</f>
        <v>2.1729833753781902E-2</v>
      </c>
      <c r="GM9" s="57">
        <f>IFERROR(Inv_SY_B!GM9/Inv_SY_B!$NE9-1,"")</f>
        <v>6.1518054254348087E-3</v>
      </c>
      <c r="GN9" s="57">
        <f>IFERROR(Inv_SY_B!GN9/Inv_SY_B!$NE9-1,"")</f>
        <v>1.7009219108828244E-2</v>
      </c>
      <c r="GO9" s="57">
        <f>IFERROR(Inv_SY_B!GO9/Inv_SY_B!$NE9-1,"")</f>
        <v>2.493513109770551E-2</v>
      </c>
      <c r="GP9" s="57">
        <f>IFERROR(Inv_SY_B!GP9/Inv_SY_B!$NE9-1,"")</f>
        <v>1.7896694662079549E-2</v>
      </c>
      <c r="GQ9" s="57">
        <f>IFERROR(Inv_SY_B!GQ9/Inv_SY_B!$NE9-1,"")</f>
        <v>2.235767550156087E-2</v>
      </c>
      <c r="GR9" s="57">
        <f>IFERROR(Inv_SY_B!GR9/Inv_SY_B!$NE9-1,"")</f>
        <v>-4.2583567560925739E-2</v>
      </c>
      <c r="GS9" s="57">
        <f>IFERROR(Inv_SY_B!GS9/Inv_SY_B!$NE9-1,"")</f>
        <v>1.8972481380804984E-2</v>
      </c>
      <c r="GT9" s="57">
        <f>IFERROR(Inv_SY_B!GT9/Inv_SY_B!$NE9-1,"")</f>
        <v>1.1417106375575248E-2</v>
      </c>
      <c r="GU9" s="57">
        <f>IFERROR(Inv_SY_B!GU9/Inv_SY_B!$NE9-1,"")</f>
        <v>1.4825139036081403E-2</v>
      </c>
      <c r="GV9" s="57">
        <f>IFERROR(Inv_SY_B!GV9/Inv_SY_B!$NE9-1,"")</f>
        <v>1.2747088240762539E-2</v>
      </c>
      <c r="GW9" s="57">
        <f>IFERROR(Inv_SY_B!GW9/Inv_SY_B!$NE9-1,"")</f>
        <v>1.7404613241499556E-2</v>
      </c>
      <c r="GX9" s="57">
        <f>IFERROR(Inv_SY_B!GX9/Inv_SY_B!$NE9-1,"")</f>
        <v>1.1400765786419687E-2</v>
      </c>
      <c r="GY9" s="57">
        <f>IFERROR(Inv_SY_B!GY9/Inv_SY_B!$NE9-1,"")</f>
        <v>2.5961651644863748E-2</v>
      </c>
      <c r="GZ9" s="57">
        <f>IFERROR(Inv_SY_B!GZ9/Inv_SY_B!$NE9-1,"")</f>
        <v>1.102493223584089E-2</v>
      </c>
      <c r="HA9" s="57">
        <f>IFERROR(Inv_SY_B!HA9/Inv_SY_B!$NE9-1,"")</f>
        <v>3.3634623944019282E-2</v>
      </c>
      <c r="HB9" s="57">
        <f>IFERROR(Inv_SY_B!HB9/Inv_SY_B!$NE9-1,"")</f>
        <v>2.2723184808546293E-3</v>
      </c>
      <c r="HC9" s="57">
        <f>IFERROR(Inv_SY_B!HC9/Inv_SY_B!$NE9-1,"")</f>
        <v>-1.738553402794718E-3</v>
      </c>
      <c r="HD9" s="57">
        <f>IFERROR(Inv_SY_B!HD9/Inv_SY_B!$NE9-1,"")</f>
        <v>-4.4379338451241424E-3</v>
      </c>
      <c r="HE9" s="57">
        <f>IFERROR(Inv_SY_B!HE9/Inv_SY_B!$NE9-1,"")</f>
        <v>-3.5366640830010176E-3</v>
      </c>
      <c r="HF9" s="57">
        <f>IFERROR(Inv_SY_B!HF9/Inv_SY_B!$NE9-1,"")</f>
        <v>5.5691616068256344E-3</v>
      </c>
      <c r="HG9" s="57">
        <f>IFERROR(Inv_SY_B!HG9/Inv_SY_B!$NE9-1,"")</f>
        <v>1.6874863153548691E-2</v>
      </c>
      <c r="HH9" s="57">
        <f>IFERROR(Inv_SY_B!HH9/Inv_SY_B!$NE9-1,"")</f>
        <v>2.9457116803367711E-2</v>
      </c>
      <c r="HI9" s="57">
        <f>IFERROR(Inv_SY_B!HI9/Inv_SY_B!$NE9-1,"")</f>
        <v>2.4652983591618716E-2</v>
      </c>
      <c r="HJ9" s="57">
        <f>IFERROR(Inv_SY_B!HJ9/Inv_SY_B!$NE9-1,"")</f>
        <v>2.5623702914970847E-2</v>
      </c>
      <c r="HK9" s="57">
        <f>IFERROR(Inv_SY_B!HK9/Inv_SY_B!$NE9-1,"")</f>
        <v>2.7599449825677524E-2</v>
      </c>
      <c r="HL9" s="57">
        <f>IFERROR(Inv_SY_B!HL9/Inv_SY_B!$NE9-1,"")</f>
        <v>1.0502033382861153E-2</v>
      </c>
      <c r="HM9" s="57">
        <f>IFERROR(Inv_SY_B!HM9/Inv_SY_B!$NE9-1,"")</f>
        <v>-1.8747621205678855E-2</v>
      </c>
      <c r="HN9" s="57">
        <f>IFERROR(Inv_SY_B!HN9/Inv_SY_B!$NE9-1,"")</f>
        <v>-1.5301064742287318E-2</v>
      </c>
      <c r="HO9" s="57">
        <f>IFERROR(Inv_SY_B!HO9/Inv_SY_B!$NE9-1,"")</f>
        <v>9.5053058829752679E-4</v>
      </c>
      <c r="HP9" s="57">
        <f>IFERROR(Inv_SY_B!HP9/Inv_SY_B!$NE9-1,"")</f>
        <v>-1.0964909197102357E-2</v>
      </c>
      <c r="HQ9" s="57">
        <f>IFERROR(Inv_SY_B!HQ9/Inv_SY_B!$NE9-1,"")</f>
        <v>-2.7988666213120905E-2</v>
      </c>
      <c r="HR9" s="57">
        <f>IFERROR(Inv_SY_B!HR9/Inv_SY_B!$NE9-1,"")</f>
        <v>-3.267583522947215E-2</v>
      </c>
      <c r="HS9" s="57">
        <f>IFERROR(Inv_SY_B!HS9/Inv_SY_B!$NE9-1,"")</f>
        <v>-2.5004068452446626E-3</v>
      </c>
      <c r="HT9" s="57">
        <f>IFERROR(Inv_SY_B!HT9/Inv_SY_B!$NE9-1,"")</f>
        <v>-1.8319468676764816E-2</v>
      </c>
      <c r="HU9" s="57">
        <f>IFERROR(Inv_SY_B!HU9/Inv_SY_B!$NE9-1,"")</f>
        <v>-2.3129870115592088E-2</v>
      </c>
      <c r="HV9" s="57">
        <f>IFERROR(Inv_SY_B!HV9/Inv_SY_B!$NE9-1,"")</f>
        <v>-1.2037704849749975E-3</v>
      </c>
      <c r="HW9" s="57">
        <f>IFERROR(Inv_SY_B!HW9/Inv_SY_B!$NE9-1,"")</f>
        <v>-2.5007428152934441E-4</v>
      </c>
      <c r="HX9" s="57">
        <f>IFERROR(Inv_SY_B!HX9/Inv_SY_B!$NE9-1,"")</f>
        <v>1.8088399520772569E-3</v>
      </c>
      <c r="HY9" s="57">
        <f>IFERROR(Inv_SY_B!HY9/Inv_SY_B!$NE9-1,"")</f>
        <v>-2.7992061898044485E-3</v>
      </c>
      <c r="HZ9" s="57">
        <f>IFERROR(Inv_SY_B!HZ9/Inv_SY_B!$NE9-1,"")</f>
        <v>-7.4259272907212237E-3</v>
      </c>
      <c r="IA9" s="57">
        <f>IFERROR(Inv_SY_B!IA9/Inv_SY_B!$NE9-1,"")</f>
        <v>1.5436891307855083E-2</v>
      </c>
      <c r="IB9" s="57">
        <f>IFERROR(Inv_SY_B!IB9/Inv_SY_B!$NE9-1,"")</f>
        <v>-4.9981826161736853E-3</v>
      </c>
      <c r="IC9" s="57">
        <f>IFERROR(Inv_SY_B!IC9/Inv_SY_B!$NE9-1,"")</f>
        <v>5.9266684192906816E-3</v>
      </c>
      <c r="ID9" s="57">
        <f>IFERROR(Inv_SY_B!ID9/Inv_SY_B!$NE9-1,"")</f>
        <v>6.7110166987598419E-3</v>
      </c>
      <c r="IE9" s="57">
        <f>IFERROR(Inv_SY_B!IE9/Inv_SY_B!$NE9-1,"")</f>
        <v>4.7501460000869411E-3</v>
      </c>
      <c r="IF9" s="57">
        <f>IFERROR(Inv_SY_B!IF9/Inv_SY_B!$NE9-1,"")</f>
        <v>6.5149296288924408E-3</v>
      </c>
      <c r="IG9" s="57">
        <f>IFERROR(Inv_SY_B!IG9/Inv_SY_B!$NE9-1,"")</f>
        <v>4.9929204675416283E-3</v>
      </c>
      <c r="IH9" s="57">
        <f>IFERROR(Inv_SY_B!IH9/Inv_SY_B!$NE9-1,"")</f>
        <v>-1.2631908091773614E-3</v>
      </c>
      <c r="II9" s="57">
        <f>IFERROR(Inv_SY_B!II9/Inv_SY_B!$NE9-1,"")</f>
        <v>-2.4770631464511306E-3</v>
      </c>
      <c r="IJ9" s="57">
        <f>IFERROR(Inv_SY_B!IJ9/Inv_SY_B!$NE9-1,"")</f>
        <v>-2.7571875319758465E-3</v>
      </c>
      <c r="IK9" s="57">
        <f>IFERROR(Inv_SY_B!IK9/Inv_SY_B!$NE9-1,"")</f>
        <v>-1.4265967007333069E-3</v>
      </c>
      <c r="IL9" s="57">
        <f>IFERROR(Inv_SY_B!IL9/Inv_SY_B!$NE9-1,"")</f>
        <v>2.7892753014135963E-3</v>
      </c>
      <c r="IM9" s="57">
        <f>IFERROR(Inv_SY_B!IM9/Inv_SY_B!$NE9-1,"")</f>
        <v>-1.0936819589297819E-2</v>
      </c>
      <c r="IN9" s="57">
        <f>IFERROR(Inv_SY_B!IN9/Inv_SY_B!$NE9-1,"")</f>
        <v>-1.0764412188274397E-3</v>
      </c>
      <c r="IO9" s="57">
        <f>IFERROR(Inv_SY_B!IO9/Inv_SY_B!$NE9-1,"")</f>
        <v>-2.9952932596718496E-3</v>
      </c>
      <c r="IP9" s="57">
        <f>IFERROR(Inv_SY_B!IP9/Inv_SY_B!$NE9-1,"")</f>
        <v>-7.519302085896129E-3</v>
      </c>
      <c r="IQ9" s="57">
        <f>IFERROR(Inv_SY_B!IQ9/Inv_SY_B!$NE9-1,"")</f>
        <v>2.004927021944658E-3</v>
      </c>
      <c r="IR9" s="57">
        <f>IFERROR(Inv_SY_B!IR9/Inv_SY_B!$NE9-1,"")</f>
        <v>-4.2511842547742207E-3</v>
      </c>
      <c r="IS9" s="57">
        <f>IFERROR(Inv_SY_B!IS9/Inv_SY_B!$NE9-1,"")</f>
        <v>1.1645538653703991E-3</v>
      </c>
      <c r="IT9" s="57">
        <f>IFERROR(Inv_SY_B!IT9/Inv_SY_B!$NE9-1,"")</f>
        <v>-7.0294203812781841E-4</v>
      </c>
      <c r="IU9" s="57">
        <f>IFERROR(Inv_SY_B!IU9/Inv_SY_B!$NE9-1,"")</f>
        <v>9.1947862504124789E-3</v>
      </c>
      <c r="IV9" s="57">
        <f>IFERROR(Inv_SY_B!IV9/Inv_SY_B!$NE9-1,"")</f>
        <v>1.0128534202161532E-2</v>
      </c>
      <c r="IW9" s="57">
        <f>IFERROR(Inv_SY_B!IW9/Inv_SY_B!$NE9-1,"")</f>
        <v>3.8724229254427645E-3</v>
      </c>
      <c r="IX9" s="57">
        <f>IFERROR(Inv_SY_B!IX9/Inv_SY_B!$NE9-1,"")</f>
        <v>1.724802636419609E-3</v>
      </c>
      <c r="IY9" s="57">
        <f>IFERROR(Inv_SY_B!IY9/Inv_SY_B!$NE9-1,"")</f>
        <v>8.074288708313393E-3</v>
      </c>
      <c r="IZ9" s="57">
        <f>IFERROR(Inv_SY_B!IZ9/Inv_SY_B!$NE9-1,"")</f>
        <v>4.3223196658308538E-3</v>
      </c>
      <c r="JA9" s="57">
        <f>IFERROR(Inv_SY_B!JA9/Inv_SY_B!$NE9-1,"")</f>
        <v>8.6327285799447928E-4</v>
      </c>
      <c r="JB9" s="57">
        <f>IFERROR(Inv_SY_B!JB9/Inv_SY_B!$NE9-1,"")</f>
        <v>1.8970721327855378E-2</v>
      </c>
      <c r="JC9" s="57">
        <f>IFERROR(Inv_SY_B!JC9/Inv_SY_B!$NE9-1,"")</f>
        <v>2.1158256629203676E-2</v>
      </c>
      <c r="JD9" s="57">
        <f>IFERROR(Inv_SY_B!JD9/Inv_SY_B!$NE9-1,"")</f>
        <v>3.5578745165238734E-2</v>
      </c>
      <c r="JE9" s="57">
        <f>IFERROR(Inv_SY_B!JE9/Inv_SY_B!$NE9-1,"")</f>
        <v>4.0895529212294113E-2</v>
      </c>
      <c r="JF9" s="57">
        <f>IFERROR(Inv_SY_B!JF9/Inv_SY_B!$NE9-1,"")</f>
        <v>1.2915653494611101E-2</v>
      </c>
      <c r="JG9" s="57">
        <f>IFERROR(Inv_SY_B!JG9/Inv_SY_B!$NE9-1,"")</f>
        <v>9.4412443722138306E-3</v>
      </c>
      <c r="JH9" s="57">
        <f>IFERROR(Inv_SY_B!JH9/Inv_SY_B!$NE9-1,"")</f>
        <v>3.8726687378913383E-2</v>
      </c>
      <c r="JI9" s="57">
        <f>IFERROR(Inv_SY_B!JI9/Inv_SY_B!$NE9-1,"")</f>
        <v>3.0224414033283464E-2</v>
      </c>
      <c r="JJ9" s="57">
        <f>IFERROR(Inv_SY_B!JJ9/Inv_SY_B!$NE9-1,"")</f>
        <v>2.0931592026528278E-2</v>
      </c>
      <c r="JK9" s="57">
        <f>IFERROR(Inv_SY_B!JK9/Inv_SY_B!$NE9-1,"")</f>
        <v>3.132885701573751E-2</v>
      </c>
      <c r="JL9" s="57">
        <f>IFERROR(Inv_SY_B!JL9/Inv_SY_B!$NE9-1,"")</f>
        <v>4.168822801342742E-2</v>
      </c>
      <c r="JM9" s="57">
        <f>IFERROR(Inv_SY_B!JM9/Inv_SY_B!$NE9-1,"")</f>
        <v>7.3393580335501252E-3</v>
      </c>
      <c r="JN9" s="57">
        <f>IFERROR(Inv_SY_B!JN9/Inv_SY_B!$NE9-1,"")</f>
        <v>4.2539147924469667E-4</v>
      </c>
      <c r="JO9" s="57">
        <f>IFERROR(Inv_SY_B!JO9/Inv_SY_B!$NE9-1,"")</f>
        <v>2.4349147485650979E-2</v>
      </c>
      <c r="JP9" s="57">
        <f>IFERROR(Inv_SY_B!JP9/Inv_SY_B!$NE9-1,"")</f>
        <v>1.4832289509097762E-2</v>
      </c>
      <c r="JQ9" s="57">
        <f>IFERROR(Inv_SY_B!JQ9/Inv_SY_B!$NE9-1,"")</f>
        <v>0.25495724715077217</v>
      </c>
      <c r="JR9" s="57">
        <f>IFERROR(Inv_SY_B!JR9/Inv_SY_B!$NE9-1,"")</f>
        <v>2.6080061711208691E-2</v>
      </c>
      <c r="JS9" s="57">
        <f>IFERROR(Inv_SY_B!JS9/Inv_SY_B!$NE9-1,"")</f>
        <v>-0.19553148205742621</v>
      </c>
      <c r="JT9" s="57">
        <f>IFERROR(Inv_SY_B!JT9/Inv_SY_B!$NE9-1,"")</f>
        <v>0.24566891226232079</v>
      </c>
      <c r="JU9" s="57">
        <f>IFERROR(Inv_SY_B!JU9/Inv_SY_B!$NE9-1,"")</f>
        <v>-0.10370382973379499</v>
      </c>
      <c r="JV9" s="57">
        <f>IFERROR(Inv_SY_B!JV9/Inv_SY_B!$NE9-1,"")</f>
        <v>6.0573931325353936E-3</v>
      </c>
      <c r="JW9" s="57">
        <f>IFERROR(Inv_SY_B!JW9/Inv_SY_B!$NE9-1,"")</f>
        <v>-2.0620640567847737E-3</v>
      </c>
      <c r="JX9" s="57">
        <f>IFERROR(Inv_SY_B!JX9/Inv_SY_B!$NE9-1,"")</f>
        <v>-1.4955902993905035E-3</v>
      </c>
      <c r="JY9" s="57">
        <f>IFERROR(Inv_SY_B!JY9/Inv_SY_B!$NE9-1,"")</f>
        <v>-2.81736239997743E-3</v>
      </c>
      <c r="JZ9" s="57">
        <f>IFERROR(Inv_SY_B!JZ9/Inv_SY_B!$NE9-1,"")</f>
        <v>-3.2934883834782158E-2</v>
      </c>
      <c r="KA9" s="57">
        <f>IFERROR(Inv_SY_B!KA9/Inv_SY_B!$NE9-1,"")</f>
        <v>-1.3580363790472005E-2</v>
      </c>
      <c r="KB9" s="57">
        <f>IFERROR(Inv_SY_B!KB9/Inv_SY_B!$NE9-1,"")</f>
        <v>7.9456389905168123E-3</v>
      </c>
      <c r="KC9" s="57">
        <f>IFERROR(Inv_SY_B!KC9/Inv_SY_B!$NE9-1,"")</f>
        <v>-8.3876876810228262E-3</v>
      </c>
      <c r="KD9" s="57">
        <f>IFERROR(Inv_SY_B!KD9/Inv_SY_B!$NE9-1,"")</f>
        <v>-2.3776891423571866E-2</v>
      </c>
      <c r="KE9" s="57">
        <f>IFERROR(Inv_SY_B!KE9/Inv_SY_B!$NE9-1,"")</f>
        <v>1.0778007777489051E-2</v>
      </c>
      <c r="KF9" s="57">
        <f>IFERROR(Inv_SY_B!KF9/Inv_SY_B!$NE9-1,"")</f>
        <v>7.0179355907262764E-3</v>
      </c>
      <c r="KG9" s="57">
        <f>IFERROR(Inv_SY_B!KG9/Inv_SY_B!$NE9-1,"")</f>
        <v>-1.4011780064913104E-3</v>
      </c>
      <c r="KH9" s="57">
        <f>IFERROR(Inv_SY_B!KH9/Inv_SY_B!$NE9-1,"")</f>
        <v>6.5294545970309148E-3</v>
      </c>
      <c r="KI9" s="57">
        <f>IFERROR(Inv_SY_B!KI9/Inv_SY_B!$NE9-1,"")</f>
        <v>1.4724441620670659E-2</v>
      </c>
      <c r="KJ9" s="57">
        <f>IFERROR(Inv_SY_B!KJ9/Inv_SY_B!$NE9-1,"")</f>
        <v>-2.0290197542700561E-3</v>
      </c>
      <c r="KK9" s="57">
        <f>IFERROR(Inv_SY_B!KK9/Inv_SY_B!$NE9-1,"")</f>
        <v>-3.020348829710362E-3</v>
      </c>
      <c r="KL9" s="57">
        <f>IFERROR(Inv_SY_B!KL9/Inv_SY_B!$NE9-1,"")</f>
        <v>-1.0254688135160617E-3</v>
      </c>
      <c r="KM9" s="57">
        <f>IFERROR(Inv_SY_B!KM9/Inv_SY_B!$NE9-1,"")</f>
        <v>8.7656032877501122E-3</v>
      </c>
      <c r="KN9" s="57">
        <f>IFERROR(Inv_SY_B!KN9/Inv_SY_B!$NE9-1,"")</f>
        <v>1.7228055418248012E-3</v>
      </c>
      <c r="KO9" s="57">
        <f>IFERROR(Inv_SY_B!KO9/Inv_SY_B!$NE9-1,"")</f>
        <v>1.3438674652057614E-3</v>
      </c>
      <c r="KP9" s="57">
        <f>IFERROR(Inv_SY_B!KP9/Inv_SY_B!$NE9-1,"")</f>
        <v>4.0911685206921344E-3</v>
      </c>
      <c r="KQ9" s="57">
        <f>IFERROR(Inv_SY_B!KQ9/Inv_SY_B!$NE9-1,"")</f>
        <v>6.6793615276599994E-2</v>
      </c>
      <c r="KR9" s="57">
        <f>IFERROR(Inv_SY_B!KR9/Inv_SY_B!$NE9-1,"")</f>
        <v>-2.4455133009823049E-3</v>
      </c>
      <c r="KS9" s="57">
        <f>IFERROR(Inv_SY_B!KS9/Inv_SY_B!$NE9-1,"")</f>
        <v>-4.6244072415403403E-3</v>
      </c>
      <c r="KT9" s="57">
        <f>IFERROR(Inv_SY_B!KT9/Inv_SY_B!$NE9-1,"")</f>
        <v>1.1101522938140151E-2</v>
      </c>
      <c r="KU9" s="57">
        <f>IFERROR(Inv_SY_B!KU9/Inv_SY_B!$NE9-1,"")</f>
        <v>1.5333365035152813E-3</v>
      </c>
      <c r="KV9" s="57">
        <f>IFERROR(Inv_SY_B!KV9/Inv_SY_B!$NE9-1,"")</f>
        <v>2.0878015571337283E-3</v>
      </c>
      <c r="KW9" s="57">
        <f>IFERROR(Inv_SY_B!KW9/Inv_SY_B!$NE9-1,"")</f>
        <v>3.1438233291452011E-3</v>
      </c>
      <c r="KX9" s="57">
        <f>IFERROR(Inv_SY_B!KX9/Inv_SY_B!$NE9-1,"")</f>
        <v>1.3988025736057841E-2</v>
      </c>
      <c r="KY9" s="57">
        <f>IFERROR(Inv_SY_B!KY9/Inv_SY_B!$NE9-1,"")</f>
        <v>1.0957391133997518E-2</v>
      </c>
      <c r="KZ9" s="57">
        <f>IFERROR(Inv_SY_B!KZ9/Inv_SY_B!$NE9-1,"")</f>
        <v>1.036259368873349E-2</v>
      </c>
      <c r="LA9" s="57">
        <f>IFERROR(Inv_SY_B!LA9/Inv_SY_B!$NE9-1,"")</f>
        <v>1.6613413727059045E-2</v>
      </c>
      <c r="LB9" s="57">
        <f>IFERROR(Inv_SY_B!LB9/Inv_SY_B!$NE9-1,"")</f>
        <v>-1.2347723932543131E-3</v>
      </c>
      <c r="LC9" s="57">
        <f>IFERROR(Inv_SY_B!LC9/Inv_SY_B!$NE9-1,"")</f>
        <v>1.7995827569623701E-2</v>
      </c>
      <c r="LD9" s="57">
        <f>IFERROR(Inv_SY_B!LD9/Inv_SY_B!$NE9-1,"")</f>
        <v>7.3272903469143724E-3</v>
      </c>
      <c r="LE9" s="57">
        <f>IFERROR(Inv_SY_B!LE9/Inv_SY_B!$NE9-1,"")</f>
        <v>5.2730448530664553E-3</v>
      </c>
      <c r="LF9" s="57">
        <f>IFERROR(Inv_SY_B!LF9/Inv_SY_B!$NE9-1,"")</f>
        <v>-2.2903135561012089E-3</v>
      </c>
      <c r="LG9" s="57">
        <f>IFERROR(Inv_SY_B!LG9/Inv_SY_B!$NE9-1,"")</f>
        <v>5.5050812190760023E-3</v>
      </c>
      <c r="LH9" s="57">
        <f>IFERROR(Inv_SY_B!LH9/Inv_SY_B!$NE9-1,"")</f>
        <v>-1.0276315775007872E-2</v>
      </c>
      <c r="LI9" s="57">
        <f>IFERROR(Inv_SY_B!LI9/Inv_SY_B!$NE9-1,"")</f>
        <v>-3.1306867126754678E-3</v>
      </c>
      <c r="LJ9" s="57">
        <f>IFERROR(Inv_SY_B!LJ9/Inv_SY_B!$NE9-1,"")</f>
        <v>-1.2434211759193459E-2</v>
      </c>
      <c r="LK9" s="57">
        <f>IFERROR(Inv_SY_B!LK9/Inv_SY_B!$NE9-1,"")</f>
        <v>-8.6818182858237058E-3</v>
      </c>
      <c r="LL9" s="57">
        <f>IFERROR(Inv_SY_B!LL9/Inv_SY_B!$NE9-1,"")</f>
        <v>-1.0250514844762137E-2</v>
      </c>
      <c r="LM9" s="57">
        <f>IFERROR(Inv_SY_B!LM9/Inv_SY_B!$NE9-1,"")</f>
        <v>7.3272903469143724E-3</v>
      </c>
      <c r="LN9" s="57">
        <f>IFERROR(Inv_SY_B!LN9/Inv_SY_B!$NE9-1,"")</f>
        <v>-6.9590533148466971E-3</v>
      </c>
      <c r="LO9" s="57">
        <f>IFERROR(Inv_SY_B!LO9/Inv_SY_B!$NE9-1,"")</f>
        <v>-1.4802536109539077E-2</v>
      </c>
      <c r="LP9" s="57">
        <f>IFERROR(Inv_SY_B!LP9/Inv_SY_B!$NE9-1,"")</f>
        <v>-1.2001292254291807E-2</v>
      </c>
      <c r="LQ9" s="57">
        <f>IFERROR(Inv_SY_B!LQ9/Inv_SY_B!$NE9-1,"")</f>
        <v>-1.3308539386740481E-2</v>
      </c>
      <c r="LR9" s="57">
        <f>IFERROR(Inv_SY_B!LR9/Inv_SY_B!$NE9-1,"")</f>
        <v>-7.4259272907212237E-3</v>
      </c>
      <c r="LS9" s="57">
        <f>IFERROR(Inv_SY_B!LS9/Inv_SY_B!$NE9-1,"")</f>
        <v>1.3584922385769582E-2</v>
      </c>
      <c r="LT9" s="57">
        <f>IFERROR(Inv_SY_B!LT9/Inv_SY_B!$NE9-1,"")</f>
        <v>-1.7799867034653638E-2</v>
      </c>
      <c r="LU9" s="57">
        <f>IFERROR(Inv_SY_B!LU9/Inv_SY_B!$NE9-1,"")</f>
        <v>-1.5937039870914105E-2</v>
      </c>
      <c r="LV9" s="57">
        <f>IFERROR(Inv_SY_B!LV9/Inv_SY_B!$NE9-1,"")</f>
        <v>1.386819474891654E-2</v>
      </c>
      <c r="LW9" s="57">
        <f>IFERROR(Inv_SY_B!LW9/Inv_SY_B!$NE9-1,"")</f>
        <v>1.5044717168120503E-2</v>
      </c>
      <c r="LX9" s="57">
        <f>IFERROR(Inv_SY_B!LX9/Inv_SY_B!$NE9-1,"")</f>
        <v>2.004927021944658E-3</v>
      </c>
      <c r="LY9" s="57">
        <f>IFERROR(Inv_SY_B!LY9/Inv_SY_B!$NE9-1,"")</f>
        <v>1.7789936146262786E-2</v>
      </c>
      <c r="LZ9" s="57">
        <f>IFERROR(Inv_SY_B!LZ9/Inv_SY_B!$NE9-1,"")</f>
        <v>-3.4108110982001838E-3</v>
      </c>
      <c r="MA9" s="57">
        <f>IFERROR(Inv_SY_B!MA9/Inv_SY_B!$NE9-1,"")</f>
        <v>2.441487786392238E-2</v>
      </c>
      <c r="MB9" s="57">
        <f>IFERROR(Inv_SY_B!MB9/Inv_SY_B!$NE9-1,"")</f>
        <v>1.2462904081534276E-2</v>
      </c>
      <c r="MC9" s="57">
        <f>IFERROR(Inv_SY_B!MC9/Inv_SY_B!$NE9-1,"")</f>
        <v>1.7691892611329418E-2</v>
      </c>
      <c r="MD9" s="57">
        <f>IFERROR(Inv_SY_B!MD9/Inv_SY_B!$NE9-1,"")</f>
        <v>9.0080366600626682E-3</v>
      </c>
      <c r="ME9" s="57">
        <f>IFERROR(Inv_SY_B!ME9/Inv_SY_B!$NE9-1,"")</f>
        <v>1.759851781615418E-2</v>
      </c>
      <c r="MF9" s="57">
        <f>IFERROR(Inv_SY_B!MF9/Inv_SY_B!$NE9-1,"")</f>
        <v>4.9929204675416283E-3</v>
      </c>
      <c r="MG9" s="57">
        <f>IFERROR(Inv_SY_B!MG9/Inv_SY_B!$NE9-1,"")</f>
        <v>1.9279264129302476E-2</v>
      </c>
      <c r="MH9" s="57">
        <f>IFERROR(Inv_SY_B!MH9/Inv_SY_B!$NE9-1,"")</f>
        <v>2.3761254297698375E-2</v>
      </c>
      <c r="MI9" s="57">
        <f>IFERROR(Inv_SY_B!MI9/Inv_SY_B!$NE9-1,"")</f>
        <v>7.7007895276139937E-3</v>
      </c>
      <c r="MJ9" s="57">
        <f>IFERROR(Inv_SY_B!MJ9/Inv_SY_B!$NE9-1,"")</f>
        <v>1.7887979681196597E-2</v>
      </c>
      <c r="MK9" s="57">
        <f>IFERROR(Inv_SY_B!MK9/Inv_SY_B!$NE9-1,"")</f>
        <v>5.5928871235454425E-2</v>
      </c>
      <c r="ML9" s="57">
        <f>IFERROR(Inv_SY_B!ML9/Inv_SY_B!$NE9-1,"")</f>
        <v>1.4703899165732004E-2</v>
      </c>
      <c r="MM9" s="57">
        <f>IFERROR(Inv_SY_B!MM9/Inv_SY_B!$NE9-1,"")</f>
        <v>-7.2834078665068303E-3</v>
      </c>
      <c r="MN9" s="57">
        <f>IFERROR(Inv_SY_B!MN9/Inv_SY_B!$NE9-1,"")</f>
        <v>1.2201454655044852E-2</v>
      </c>
      <c r="MO9" s="57">
        <f>IFERROR(Inv_SY_B!MO9/Inv_SY_B!$NE9-1,"")</f>
        <v>2.6025593080689857E-2</v>
      </c>
      <c r="MP9" s="57">
        <f>IFERROR(Inv_SY_B!MP9/Inv_SY_B!$NE9-1,"")</f>
        <v>1.4839717049623058E-2</v>
      </c>
      <c r="MQ9" s="57">
        <f>IFERROR(Inv_SY_B!MQ9/Inv_SY_B!$NE9-1,"")</f>
        <v>-1.44994039952695E-3</v>
      </c>
      <c r="MR9" s="57">
        <f>IFERROR(Inv_SY_B!MR9/Inv_SY_B!$NE9-1,"")</f>
        <v>2.1916766122944686E-3</v>
      </c>
      <c r="MS9" s="57">
        <f>IFERROR(Inv_SY_B!MS9/Inv_SY_B!$NE9-1,"")</f>
        <v>2.4751027126552305E-2</v>
      </c>
      <c r="MT9" s="57">
        <f>IFERROR(Inv_SY_B!MT9/Inv_SY_B!$NE9-1,"")</f>
        <v>6.0157989055942274E-3</v>
      </c>
      <c r="MU9" s="57">
        <f>IFERROR(Inv_SY_B!MU9/Inv_SY_B!$NE9-1,"")</f>
        <v>2.3387755116998532E-2</v>
      </c>
      <c r="MV9" s="57">
        <f>IFERROR(Inv_SY_B!MV9/Inv_SY_B!$NE9-1,"")</f>
        <v>1.8315806015452463E-2</v>
      </c>
      <c r="MW9" s="57">
        <f>IFERROR(Inv_SY_B!MW9/Inv_SY_B!$NE9-1,"")</f>
        <v>-3.4855109343401303E-3</v>
      </c>
      <c r="MX9" s="57">
        <f>IFERROR(Inv_SY_B!MX9/Inv_SY_B!$NE9-1,"")</f>
        <v>8.074288708313393E-3</v>
      </c>
      <c r="MY9" s="57">
        <f>IFERROR(Inv_SY_B!MY9/Inv_SY_B!$NE9-1,"")</f>
        <v>-1.5246402356670075E-3</v>
      </c>
      <c r="MZ9" s="57">
        <f>IFERROR(Inv_SY_B!MZ9/Inv_SY_B!$NE9-1,"")</f>
        <v>5.1423201398215213E-3</v>
      </c>
      <c r="NA9" s="57">
        <f>IFERROR(Inv_SY_B!NA9/Inv_SY_B!$NE9-1,"")</f>
        <v>2.3574504707348343E-2</v>
      </c>
      <c r="NB9" s="57">
        <f>IFERROR(Inv_SY_B!NB9/Inv_SY_B!$NE9-1,"")</f>
        <v>2.2103851683343834E-2</v>
      </c>
      <c r="NC9" s="57">
        <f>IFERROR(Inv_SY_B!NC9/Inv_SY_B!$NE9-1,"")</f>
        <v>2.8672768523898551E-2</v>
      </c>
      <c r="ND9" s="57">
        <f>IFERROR(Inv_SY_B!ND9/Inv_SY_B!$NE9-1,"")</f>
        <v>2.5927549545756268E-2</v>
      </c>
    </row>
    <row r="10" spans="2:368" ht="14.5" x14ac:dyDescent="0.35">
      <c r="B10" s="86">
        <f t="shared" si="0"/>
        <v>45751</v>
      </c>
      <c r="C10" s="57">
        <f>IFERROR(Inv_SY_B!C10/Inv_SY_B!$NE10-1,"")</f>
        <v>-6.5770685367087189E-2</v>
      </c>
      <c r="D10" s="57">
        <f>IFERROR(Inv_SY_B!D10/Inv_SY_B!$NE10-1,"")</f>
        <v>-9.9769152756899571E-2</v>
      </c>
      <c r="E10" s="57">
        <f>IFERROR(Inv_SY_B!E10/Inv_SY_B!$NE10-1,"")</f>
        <v>-6.0343072894499139E-2</v>
      </c>
      <c r="F10" s="57">
        <f>IFERROR(Inv_SY_B!F10/Inv_SY_B!$NE10-1,"")</f>
        <v>-6.0804480666218019E-2</v>
      </c>
      <c r="G10" s="57">
        <f>IFERROR(Inv_SY_B!G10/Inv_SY_B!$NE10-1,"")</f>
        <v>-6.1265888437937011E-2</v>
      </c>
      <c r="H10" s="57">
        <f>IFERROR(Inv_SY_B!H10/Inv_SY_B!$NE10-1,"")</f>
        <v>-9.9361458802029623E-2</v>
      </c>
      <c r="I10" s="57">
        <f>IFERROR(Inv_SY_B!I10/Inv_SY_B!$NE10-1,"")</f>
        <v>-4.144388823108347E-2</v>
      </c>
      <c r="J10" s="57">
        <f>IFERROR(Inv_SY_B!J10/Inv_SY_B!$NE10-1,"")</f>
        <v>-7.9722199306692221E-2</v>
      </c>
      <c r="K10" s="57">
        <f>IFERROR(Inv_SY_B!K10/Inv_SY_B!$NE10-1,"")</f>
        <v>-4.9269286373246124E-2</v>
      </c>
      <c r="L10" s="57">
        <f>IFERROR(Inv_SY_B!L10/Inv_SY_B!$NE10-1,"")</f>
        <v>-4.9269286373246124E-2</v>
      </c>
      <c r="M10" s="57">
        <f>IFERROR(Inv_SY_B!M10/Inv_SY_B!$NE10-1,"")</f>
        <v>-5.0422805802543325E-2</v>
      </c>
      <c r="N10" s="57">
        <f>IFERROR(Inv_SY_B!N10/Inv_SY_B!$NE10-1,"")</f>
        <v>-5.2499140775278286E-2</v>
      </c>
      <c r="O10" s="57">
        <f>IFERROR(Inv_SY_B!O10/Inv_SY_B!$NE10-1,"")</f>
        <v>-5.2499140775278286E-2</v>
      </c>
      <c r="P10" s="57">
        <f>IFERROR(Inv_SY_B!P10/Inv_SY_B!$NE10-1,"")</f>
        <v>-5.1576325231840414E-2</v>
      </c>
      <c r="Q10" s="57">
        <f>IFERROR(Inv_SY_B!Q10/Inv_SY_B!$NE10-1,"")</f>
        <v>-4.9730694144965115E-2</v>
      </c>
      <c r="R10" s="57">
        <f>IFERROR(Inv_SY_B!R10/Inv_SY_B!$NE10-1,"")</f>
        <v>-4.0271834824727959E-2</v>
      </c>
      <c r="S10" s="57">
        <f>IFERROR(Inv_SY_B!S10/Inv_SY_B!$NE10-1,"")</f>
        <v>6.1117885428014773E-3</v>
      </c>
      <c r="T10" s="57">
        <f>IFERROR(Inv_SY_B!T10/Inv_SY_B!$NE10-1,"")</f>
        <v>-5.8485299497841647E-2</v>
      </c>
      <c r="U10" s="57">
        <f>IFERROR(Inv_SY_B!U10/Inv_SY_B!$NE10-1,"")</f>
        <v>-9.5410063545134149E-2</v>
      </c>
      <c r="V10" s="57">
        <f>IFERROR(Inv_SY_B!V10/Inv_SY_B!$NE10-1,"")</f>
        <v>-5.3421956318716046E-2</v>
      </c>
      <c r="W10" s="57">
        <f>IFERROR(Inv_SY_B!W10/Inv_SY_B!$NE10-1,"")</f>
        <v>-4.4424504770197881E-2</v>
      </c>
      <c r="X10" s="57">
        <f>IFERROR(Inv_SY_B!X10/Inv_SY_B!$NE10-1,"")</f>
        <v>-2.0200596754956668E-2</v>
      </c>
      <c r="Y10" s="57">
        <f>IFERROR(Inv_SY_B!Y10/Inv_SY_B!$NE10-1,"")</f>
        <v>-2.7121713330739761E-2</v>
      </c>
      <c r="Z10" s="57">
        <f>IFERROR(Inv_SY_B!Z10/Inv_SY_B!$NE10-1,"")</f>
        <v>-2.0431300640815997E-2</v>
      </c>
      <c r="AA10" s="57">
        <f>IFERROR(Inv_SY_B!AA10/Inv_SY_B!$NE10-1,"")</f>
        <v>-2.2738339499410398E-2</v>
      </c>
      <c r="AB10" s="57">
        <f>IFERROR(Inv_SY_B!AB10/Inv_SY_B!$NE10-1,"")</f>
        <v>-2.0200596754956668E-2</v>
      </c>
      <c r="AC10" s="57">
        <f>IFERROR(Inv_SY_B!AC10/Inv_SY_B!$NE10-1,"")</f>
        <v>-2.20462278418323E-2</v>
      </c>
      <c r="AD10" s="57">
        <f>IFERROR(Inv_SY_B!AD10/Inv_SY_B!$NE10-1,"")</f>
        <v>-1.9047077325659467E-2</v>
      </c>
      <c r="AE10" s="57">
        <f>IFERROR(Inv_SY_B!AE10/Inv_SY_B!$NE10-1,"")</f>
        <v>-2.3430451156988719E-2</v>
      </c>
      <c r="AF10" s="57">
        <f>IFERROR(Inv_SY_B!AF10/Inv_SY_B!$NE10-1,"")</f>
        <v>-1.6970742352924506E-2</v>
      </c>
      <c r="AG10" s="57">
        <f>IFERROR(Inv_SY_B!AG10/Inv_SY_B!$NE10-1,"")</f>
        <v>-1.5355815151908314E-2</v>
      </c>
      <c r="AH10" s="57">
        <f>IFERROR(Inv_SY_B!AH10/Inv_SY_B!$NE10-1,"")</f>
        <v>-2.435326670042659E-2</v>
      </c>
      <c r="AI10" s="57">
        <f>IFERROR(Inv_SY_B!AI10/Inv_SY_B!$NE10-1,"")</f>
        <v>-2.366115504284827E-2</v>
      </c>
      <c r="AJ10" s="57">
        <f>IFERROR(Inv_SY_B!AJ10/Inv_SY_B!$NE10-1,"")</f>
        <v>-1.6472907651859381E-2</v>
      </c>
      <c r="AK10" s="57">
        <f>IFERROR(Inv_SY_B!AK10/Inv_SY_B!$NE10-1,"")</f>
        <v>-7.7184456562238379E-2</v>
      </c>
      <c r="AL10" s="57">
        <f>IFERROR(Inv_SY_B!AL10/Inv_SY_B!$NE10-1,"")</f>
        <v>-7.0384763084275881E-2</v>
      </c>
      <c r="AM10" s="57">
        <f>IFERROR(Inv_SY_B!AM10/Inv_SY_B!$NE10-1,"")</f>
        <v>-5.9699530476049256E-2</v>
      </c>
      <c r="AN10" s="57">
        <f>IFERROR(Inv_SY_B!AN10/Inv_SY_B!$NE10-1,"")</f>
        <v>-4.7314374498331868E-2</v>
      </c>
      <c r="AO10" s="57">
        <f>IFERROR(Inv_SY_B!AO10/Inv_SY_B!$NE10-1,"")</f>
        <v>-9.5410063545134149E-2</v>
      </c>
      <c r="AP10" s="57">
        <f>IFERROR(Inv_SY_B!AP10/Inv_SY_B!$NE10-1,"")</f>
        <v>-7.4875984131232975E-3</v>
      </c>
      <c r="AQ10" s="57">
        <f>IFERROR(Inv_SY_B!AQ10/Inv_SY_B!$NE10-1,"")</f>
        <v>-0.10279258789263634</v>
      </c>
      <c r="AR10" s="57">
        <f>IFERROR(Inv_SY_B!AR10/Inv_SY_B!$NE10-1,"")</f>
        <v>-0.1454938696135728</v>
      </c>
      <c r="AS10" s="57">
        <f>IFERROR(Inv_SY_B!AS10/Inv_SY_B!$NE10-1,"")</f>
        <v>-8.0288239770056058E-2</v>
      </c>
      <c r="AT10" s="57">
        <f>IFERROR(Inv_SY_B!AT10/Inv_SY_B!$NE10-1,"")</f>
        <v>2.0884932110993848E-2</v>
      </c>
      <c r="AU10" s="57">
        <f>IFERROR(Inv_SY_B!AU10/Inv_SY_B!$NE10-1,"")</f>
        <v>-3.7661238221581739E-2</v>
      </c>
      <c r="AV10" s="57">
        <f>IFERROR(Inv_SY_B!AV10/Inv_SY_B!$NE10-1,"")</f>
        <v>-3.9697579131995231E-2</v>
      </c>
      <c r="AW10" s="57">
        <f>IFERROR(Inv_SY_B!AW10/Inv_SY_B!$NE10-1,"")</f>
        <v>-0.11049735546944861</v>
      </c>
      <c r="AX10" s="57">
        <f>IFERROR(Inv_SY_B!AX10/Inv_SY_B!$NE10-1,"")</f>
        <v>-7.7612375060203687E-2</v>
      </c>
      <c r="AY10" s="57">
        <f>IFERROR(Inv_SY_B!AY10/Inv_SY_B!$NE10-1,"")</f>
        <v>-9.7395019472614308E-2</v>
      </c>
      <c r="AZ10" s="57">
        <f>IFERROR(Inv_SY_B!AZ10/Inv_SY_B!$NE10-1,"")</f>
        <v>2.1330771515297497E-2</v>
      </c>
      <c r="BA10" s="57">
        <f>IFERROR(Inv_SY_B!BA10/Inv_SY_B!$NE10-1,"")</f>
        <v>0.15560320633077129</v>
      </c>
      <c r="BB10" s="57">
        <f>IFERROR(Inv_SY_B!BB10/Inv_SY_B!$NE10-1,"")</f>
        <v>1.2741542514749682E-2</v>
      </c>
      <c r="BC10" s="57">
        <f>IFERROR(Inv_SY_B!BC10/Inv_SY_B!$NE10-1,"")</f>
        <v>-3.8733808918998358E-2</v>
      </c>
      <c r="BD10" s="57">
        <f>IFERROR(Inv_SY_B!BD10/Inv_SY_B!$NE10-1,"")</f>
        <v>-9.2507397883917153E-2</v>
      </c>
      <c r="BE10" s="57">
        <f>IFERROR(Inv_SY_B!BE10/Inv_SY_B!$NE10-1,"")</f>
        <v>-9.5035329056500695E-2</v>
      </c>
      <c r="BF10" s="57">
        <f>IFERROR(Inv_SY_B!BF10/Inv_SY_B!$NE10-1,"")</f>
        <v>-3.739812651941099E-2</v>
      </c>
      <c r="BG10" s="57">
        <f>IFERROR(Inv_SY_B!BG10/Inv_SY_B!$NE10-1,"")</f>
        <v>-9.2142998838931178E-2</v>
      </c>
      <c r="BH10" s="57">
        <f>IFERROR(Inv_SY_B!BH10/Inv_SY_B!$NE10-1,"")</f>
        <v>-4.263388021992276E-2</v>
      </c>
      <c r="BI10" s="57">
        <f>IFERROR(Inv_SY_B!BI10/Inv_SY_B!$NE10-1,"")</f>
        <v>0.12933606030343769</v>
      </c>
      <c r="BJ10" s="57">
        <f>IFERROR(Inv_SY_B!BJ10/Inv_SY_B!$NE10-1,"")</f>
        <v>-9.9754291515441573E-2</v>
      </c>
      <c r="BK10" s="57">
        <f>IFERROR(Inv_SY_B!BK10/Inv_SY_B!$NE10-1,"")</f>
        <v>-0.13901309797256844</v>
      </c>
      <c r="BL10" s="57">
        <f>IFERROR(Inv_SY_B!BL10/Inv_SY_B!$NE10-1,"")</f>
        <v>3.118024447409562E-2</v>
      </c>
      <c r="BM10" s="57">
        <f>IFERROR(Inv_SY_B!BM10/Inv_SY_B!$NE10-1,"")</f>
        <v>-8.9091753896919146E-2</v>
      </c>
      <c r="BN10" s="57">
        <f>IFERROR(Inv_SY_B!BN10/Inv_SY_B!$NE10-1,"")</f>
        <v>3.3276372928142894E-2</v>
      </c>
      <c r="BO10" s="57">
        <f>IFERROR(Inv_SY_B!BO10/Inv_SY_B!$NE10-1,"")</f>
        <v>1.078871465430753E-2</v>
      </c>
      <c r="BP10" s="57">
        <f>IFERROR(Inv_SY_B!BP10/Inv_SY_B!$NE10-1,"")</f>
        <v>1.4464638530583551E-2</v>
      </c>
      <c r="BQ10" s="57">
        <f>IFERROR(Inv_SY_B!BQ10/Inv_SY_B!$NE10-1,"")</f>
        <v>1.8774985816978118E-2</v>
      </c>
      <c r="BR10" s="57">
        <f>IFERROR(Inv_SY_B!BR10/Inv_SY_B!$NE10-1,"")</f>
        <v>3.7059343478881512E-2</v>
      </c>
      <c r="BS10" s="57">
        <f>IFERROR(Inv_SY_B!BS10/Inv_SY_B!$NE10-1,"")</f>
        <v>2.6253167492770624E-2</v>
      </c>
      <c r="BT10" s="57">
        <f>IFERROR(Inv_SY_B!BT10/Inv_SY_B!$NE10-1,"")</f>
        <v>3.6431036140236461E-3</v>
      </c>
      <c r="BU10" s="57">
        <f>IFERROR(Inv_SY_B!BU10/Inv_SY_B!$NE10-1,"")</f>
        <v>2.4029111581892915E-2</v>
      </c>
      <c r="BV10" s="57">
        <f>IFERROR(Inv_SY_B!BV10/Inv_SY_B!$NE10-1,"")</f>
        <v>4.3049046850884398E-2</v>
      </c>
      <c r="BW10" s="57">
        <f>IFERROR(Inv_SY_B!BW10/Inv_SY_B!$NE10-1,"")</f>
        <v>6.375249011779216E-3</v>
      </c>
      <c r="BX10" s="57">
        <f>IFERROR(Inv_SY_B!BX10/Inv_SY_B!$NE10-1,"")</f>
        <v>1.6262050110760207E-2</v>
      </c>
      <c r="BY10" s="57">
        <f>IFERROR(Inv_SY_B!BY10/Inv_SY_B!$NE10-1,"")</f>
        <v>5.7447539199895203E-3</v>
      </c>
      <c r="BZ10" s="57">
        <f>IFERROR(Inv_SY_B!BZ10/Inv_SY_B!$NE10-1,"")</f>
        <v>2.1139342411189865E-2</v>
      </c>
      <c r="CA10" s="57">
        <f>IFERROR(Inv_SY_B!CA10/Inv_SY_B!$NE10-1,"")</f>
        <v>1.0351466434386225E-3</v>
      </c>
      <c r="CB10" s="57">
        <f>IFERROR(Inv_SY_B!CB10/Inv_SY_B!$NE10-1,"")</f>
        <v>1.7829243179293464E-2</v>
      </c>
      <c r="CC10" s="57">
        <f>IFERROR(Inv_SY_B!CC10/Inv_SY_B!$NE10-1,"")</f>
        <v>2.7286669556140009E-2</v>
      </c>
      <c r="CD10" s="57">
        <f>IFERROR(Inv_SY_B!CD10/Inv_SY_B!$NE10-1,"")</f>
        <v>2.6551091949051919E-2</v>
      </c>
      <c r="CE10" s="57">
        <f>IFERROR(Inv_SY_B!CE10/Inv_SY_B!$NE10-1,"")</f>
        <v>2.7286669556140009E-2</v>
      </c>
      <c r="CF10" s="57">
        <f>IFERROR(Inv_SY_B!CF10/Inv_SY_B!$NE10-1,"")</f>
        <v>3.2216790898885073E-2</v>
      </c>
      <c r="CG10" s="57">
        <f>IFERROR(Inv_SY_B!CG10/Inv_SY_B!$NE10-1,"")</f>
        <v>2.0771553607645599E-2</v>
      </c>
      <c r="CH10" s="57">
        <f>IFERROR(Inv_SY_B!CH10/Inv_SY_B!$NE10-1,"")</f>
        <v>3.7068896434817811E-2</v>
      </c>
      <c r="CI10" s="57">
        <f>IFERROR(Inv_SY_B!CI10/Inv_SY_B!$NE10-1,"")</f>
        <v>3.6323765871793423E-2</v>
      </c>
      <c r="CJ10" s="57">
        <f>IFERROR(Inv_SY_B!CJ10/Inv_SY_B!$NE10-1,"")</f>
        <v>2.9049189926370733E-2</v>
      </c>
      <c r="CK10" s="57">
        <f>IFERROR(Inv_SY_B!CK10/Inv_SY_B!$NE10-1,"")</f>
        <v>2.6302715094710605E-2</v>
      </c>
      <c r="CL10" s="57">
        <f>IFERROR(Inv_SY_B!CL10/Inv_SY_B!$NE10-1,"")</f>
        <v>2.4674478382690657E-2</v>
      </c>
      <c r="CM10" s="57">
        <f>IFERROR(Inv_SY_B!CM10/Inv_SY_B!$NE10-1,"")</f>
        <v>2.6340926918455354E-2</v>
      </c>
      <c r="CN10" s="57">
        <f>IFERROR(Inv_SY_B!CN10/Inv_SY_B!$NE10-1,"")</f>
        <v>1.2785282444975232E-2</v>
      </c>
      <c r="CO10" s="57">
        <f>IFERROR(Inv_SY_B!CO10/Inv_SY_B!$NE10-1,"")</f>
        <v>1.656825299571385E-2</v>
      </c>
      <c r="CP10" s="57">
        <f>IFERROR(Inv_SY_B!CP10/Inv_SY_B!$NE10-1,"")</f>
        <v>1.5414533080575499E-3</v>
      </c>
      <c r="CQ10" s="57">
        <f>IFERROR(Inv_SY_B!CQ10/Inv_SY_B!$NE10-1,"")</f>
        <v>1.6042840419222326E-2</v>
      </c>
      <c r="CR10" s="57">
        <f>IFERROR(Inv_SY_B!CR10/Inv_SY_B!$NE10-1,"")</f>
        <v>2.2347791337119949E-2</v>
      </c>
      <c r="CS10" s="57">
        <f>IFERROR(Inv_SY_B!CS10/Inv_SY_B!$NE10-1,"")</f>
        <v>-0.11488997364245435</v>
      </c>
      <c r="CT10" s="57">
        <f>IFERROR(Inv_SY_B!CT10/Inv_SY_B!$NE10-1,"")</f>
        <v>3.4222115565827549E-2</v>
      </c>
      <c r="CU10" s="57">
        <f>IFERROR(Inv_SY_B!CU10/Inv_SY_B!$NE10-1,"")</f>
        <v>3.1241975431967939E-2</v>
      </c>
      <c r="CV10" s="57">
        <f>IFERROR(Inv_SY_B!CV10/Inv_SY_B!$NE10-1,"")</f>
        <v>2.9703567408000842E-2</v>
      </c>
      <c r="CW10" s="57">
        <f>IFERROR(Inv_SY_B!CW10/Inv_SY_B!$NE10-1,"")</f>
        <v>2.1612213730032082E-2</v>
      </c>
      <c r="CX10" s="57">
        <f>IFERROR(Inv_SY_B!CX10/Inv_SY_B!$NE10-1,"")</f>
        <v>1.7184418653599431E-2</v>
      </c>
      <c r="CY10" s="57">
        <f>IFERROR(Inv_SY_B!CY10/Inv_SY_B!$NE10-1,"")</f>
        <v>2.157877838425537E-2</v>
      </c>
      <c r="CZ10" s="57">
        <f>IFERROR(Inv_SY_B!CZ10/Inv_SY_B!$NE10-1,"")</f>
        <v>1.5307262812134459E-2</v>
      </c>
      <c r="DA10" s="57">
        <f>IFERROR(Inv_SY_B!DA10/Inv_SY_B!$NE10-1,"")</f>
        <v>-6.4400637314557807E-3</v>
      </c>
      <c r="DB10" s="57">
        <f>IFERROR(Inv_SY_B!DB10/Inv_SY_B!$NE10-1,"")</f>
        <v>1.4363707927593783E-3</v>
      </c>
      <c r="DC10" s="57">
        <f>IFERROR(Inv_SY_B!DC10/Inv_SY_B!$NE10-1,"")</f>
        <v>7.2261986103810516E-2</v>
      </c>
      <c r="DD10" s="57">
        <f>IFERROR(Inv_SY_B!DD10/Inv_SY_B!$NE10-1,"")</f>
        <v>3.7794921085969602E-2</v>
      </c>
      <c r="DE10" s="57">
        <f>IFERROR(Inv_SY_B!DE10/Inv_SY_B!$NE10-1,"")</f>
        <v>3.8215251147162732E-2</v>
      </c>
      <c r="DF10" s="57">
        <f>IFERROR(Inv_SY_B!DF10/Inv_SY_B!$NE10-1,"")</f>
        <v>2.9178154831509318E-2</v>
      </c>
      <c r="DG10" s="57">
        <f>IFERROR(Inv_SY_B!DG10/Inv_SY_B!$NE10-1,"")</f>
        <v>2.0981718638242164E-2</v>
      </c>
      <c r="DH10" s="57">
        <f>IFERROR(Inv_SY_B!DH10/Inv_SY_B!$NE10-1,"")</f>
        <v>4.0527066483725394E-2</v>
      </c>
      <c r="DI10" s="57">
        <f>IFERROR(Inv_SY_B!DI10/Inv_SY_B!$NE10-1,"")</f>
        <v>3.8215251147162732E-2</v>
      </c>
      <c r="DJ10" s="57">
        <f>IFERROR(Inv_SY_B!DJ10/Inv_SY_B!$NE10-1,"")</f>
        <v>5.1140400528853158E-2</v>
      </c>
      <c r="DK10" s="57">
        <f>IFERROR(Inv_SY_B!DK10/Inv_SY_B!$NE10-1,"")</f>
        <v>2.948339451880444E-2</v>
      </c>
      <c r="DL10" s="57">
        <f>IFERROR(Inv_SY_B!DL10/Inv_SY_B!$NE10-1,"")</f>
        <v>3.1026651805165839E-2</v>
      </c>
      <c r="DM10" s="57">
        <f>IFERROR(Inv_SY_B!DM10/Inv_SY_B!$NE10-1,"")</f>
        <v>2.4554524158384217E-2</v>
      </c>
      <c r="DN10" s="57">
        <f>IFERROR(Inv_SY_B!DN10/Inv_SY_B!$NE10-1,"")</f>
        <v>5.0930235498256593E-2</v>
      </c>
      <c r="DO10" s="57">
        <f>IFERROR(Inv_SY_B!DO10/Inv_SY_B!$NE10-1,"")</f>
        <v>3.8635581208355863E-2</v>
      </c>
      <c r="DP10" s="57">
        <f>IFERROR(Inv_SY_B!DP10/Inv_SY_B!$NE10-1,"")</f>
        <v>3.8215251147162732E-2</v>
      </c>
      <c r="DQ10" s="57">
        <f>IFERROR(Inv_SY_B!DQ10/Inv_SY_B!$NE10-1,"")</f>
        <v>4.6832017401623016E-2</v>
      </c>
      <c r="DR10" s="57">
        <f>IFERROR(Inv_SY_B!DR10/Inv_SY_B!$NE10-1,"")</f>
        <v>3.6323765871793423E-2</v>
      </c>
      <c r="DS10" s="57">
        <f>IFERROR(Inv_SY_B!DS10/Inv_SY_B!$NE10-1,"")</f>
        <v>3.5693270780003727E-2</v>
      </c>
      <c r="DT10" s="57">
        <f>IFERROR(Inv_SY_B!DT10/Inv_SY_B!$NE10-1,"")</f>
        <v>3.548310574940694E-2</v>
      </c>
      <c r="DU10" s="57">
        <f>IFERROR(Inv_SY_B!DU10/Inv_SY_B!$NE10-1,"")</f>
        <v>2.6522433081243468E-2</v>
      </c>
      <c r="DV10" s="57">
        <f>IFERROR(Inv_SY_B!DV10/Inv_SY_B!$NE10-1,"")</f>
        <v>3.5750588515621073E-2</v>
      </c>
      <c r="DW10" s="57">
        <f>IFERROR(Inv_SY_B!DW10/Inv_SY_B!$NE10-1,"")</f>
        <v>1.457168520504637E-2</v>
      </c>
      <c r="DX10" s="57">
        <f>IFERROR(Inv_SY_B!DX10/Inv_SY_B!$NE10-1,"")</f>
        <v>3.6428848387091595E-2</v>
      </c>
      <c r="DY10" s="57">
        <f>IFERROR(Inv_SY_B!DY10/Inv_SY_B!$NE10-1,"")</f>
        <v>3.8530498693057691E-2</v>
      </c>
      <c r="DZ10" s="57">
        <f>IFERROR(Inv_SY_B!DZ10/Inv_SY_B!$NE10-1,"")</f>
        <v>3.5378023234108769E-2</v>
      </c>
      <c r="EA10" s="57">
        <f>IFERROR(Inv_SY_B!EA10/Inv_SY_B!$NE10-1,"")</f>
        <v>2.3608781520699784E-2</v>
      </c>
      <c r="EB10" s="57">
        <f>IFERROR(Inv_SY_B!EB10/Inv_SY_B!$NE10-1,"")</f>
        <v>2.2557956367716736E-2</v>
      </c>
      <c r="EC10" s="57">
        <f>IFERROR(Inv_SY_B!EC10/Inv_SY_B!$NE10-1,"")</f>
        <v>2.1086801153540558E-2</v>
      </c>
      <c r="ED10" s="57">
        <f>IFERROR(Inv_SY_B!ED10/Inv_SY_B!$NE10-1,"")</f>
        <v>4.1788056667304785E-2</v>
      </c>
      <c r="EE10" s="57">
        <f>IFERROR(Inv_SY_B!EE10/Inv_SY_B!$NE10-1,"")</f>
        <v>2.8337494709123057E-2</v>
      </c>
      <c r="EF10" s="57">
        <f>IFERROR(Inv_SY_B!EF10/Inv_SY_B!$NE10-1,"")</f>
        <v>4.1893139182603178E-2</v>
      </c>
      <c r="EG10" s="57">
        <f>IFERROR(Inv_SY_B!EG10/Inv_SY_B!$NE10-1,"")</f>
        <v>1.888006833227629E-2</v>
      </c>
      <c r="EH10" s="57">
        <f>IFERROR(Inv_SY_B!EH10/Inv_SY_B!$NE10-1,"")</f>
        <v>4.0316901453128828E-2</v>
      </c>
      <c r="EI10" s="57">
        <f>IFERROR(Inv_SY_B!EI10/Inv_SY_B!$NE10-1,"")</f>
        <v>5.3877322404576988E-2</v>
      </c>
      <c r="EJ10" s="57">
        <f>IFERROR(Inv_SY_B!EJ10/Inv_SY_B!$NE10-1,"")</f>
        <v>5.0299740406466897E-2</v>
      </c>
      <c r="EK10" s="57">
        <f>IFERROR(Inv_SY_B!EK10/Inv_SY_B!$NE10-1,"")</f>
        <v>3.7815937589029236E-2</v>
      </c>
      <c r="EL10" s="57">
        <f>IFERROR(Inv_SY_B!EL10/Inv_SY_B!$NE10-1,"")</f>
        <v>1.9195315878171249E-2</v>
      </c>
      <c r="EM10" s="57">
        <f>IFERROR(Inv_SY_B!EM10/Inv_SY_B!$NE10-1,"")</f>
        <v>1.6358087965117285E-2</v>
      </c>
      <c r="EN10" s="57">
        <f>IFERROR(Inv_SY_B!EN10/Inv_SY_B!$NE10-1,"")</f>
        <v>3.926607630014578E-2</v>
      </c>
      <c r="EO10" s="57">
        <f>IFERROR(Inv_SY_B!EO10/Inv_SY_B!$NE10-1,"")</f>
        <v>4.2838881820287833E-2</v>
      </c>
      <c r="EP10" s="57">
        <f>IFERROR(Inv_SY_B!EP10/Inv_SY_B!$NE10-1,"")</f>
        <v>2.3503699005401391E-2</v>
      </c>
      <c r="EQ10" s="57">
        <f>IFERROR(Inv_SY_B!EQ10/Inv_SY_B!$NE10-1,"")</f>
        <v>4.2418551759094703E-2</v>
      </c>
      <c r="ER10" s="57">
        <f>IFERROR(Inv_SY_B!ER10/Inv_SY_B!$NE10-1,"")</f>
        <v>4.6411687340429886E-2</v>
      </c>
      <c r="ES10" s="57">
        <f>IFERROR(Inv_SY_B!ES10/Inv_SY_B!$NE10-1,"")</f>
        <v>3.506277568821381E-2</v>
      </c>
      <c r="ET10" s="57">
        <f>IFERROR(Inv_SY_B!ET10/Inv_SY_B!$NE10-1,"")</f>
        <v>3.629988348195301E-2</v>
      </c>
      <c r="EU10" s="57">
        <f>IFERROR(Inv_SY_B!EU10/Inv_SY_B!$NE10-1,"")</f>
        <v>2.305271987724633E-2</v>
      </c>
      <c r="EV10" s="57">
        <f>IFERROR(Inv_SY_B!EV10/Inv_SY_B!$NE10-1,"")</f>
        <v>1.3449212882541861E-2</v>
      </c>
      <c r="EW10" s="57">
        <f>IFERROR(Inv_SY_B!EW10/Inv_SY_B!$NE10-1,"")</f>
        <v>0.16857011137469891</v>
      </c>
      <c r="EX10" s="57">
        <f>IFERROR(Inv_SY_B!EX10/Inv_SY_B!$NE10-1,"")</f>
        <v>2.3398616490102997E-2</v>
      </c>
      <c r="EY10" s="57">
        <f>IFERROR(Inv_SY_B!EY10/Inv_SY_B!$NE10-1,"")</f>
        <v>5.2616559672329144E-2</v>
      </c>
      <c r="EZ10" s="57">
        <f>IFERROR(Inv_SY_B!EZ10/Inv_SY_B!$NE10-1,"")</f>
        <v>3.6323765871793423E-2</v>
      </c>
      <c r="FA10" s="57">
        <f>IFERROR(Inv_SY_B!FA10/Inv_SY_B!$NE10-1,"")</f>
        <v>4.9038750222887062E-2</v>
      </c>
      <c r="FB10" s="57">
        <f>IFERROR(Inv_SY_B!FB10/Inv_SY_B!$NE10-1,"")</f>
        <v>2.6551091949051919E-2</v>
      </c>
      <c r="FC10" s="57">
        <f>IFERROR(Inv_SY_B!FC10/Inv_SY_B!$NE10-1,"")</f>
        <v>3.506277568821381E-2</v>
      </c>
      <c r="FD10" s="57">
        <f>IFERROR(Inv_SY_B!FD10/Inv_SY_B!$NE10-1,"")</f>
        <v>4.2628716789691268E-2</v>
      </c>
      <c r="FE10" s="57">
        <f>IFERROR(Inv_SY_B!FE10/Inv_SY_B!$NE10-1,"")</f>
        <v>4.6726934886324845E-2</v>
      </c>
      <c r="FF10" s="57">
        <f>IFERROR(Inv_SY_B!FF10/Inv_SY_B!$NE10-1,"")</f>
        <v>2.3398616490102997E-2</v>
      </c>
      <c r="FG10" s="57">
        <f>IFERROR(Inv_SY_B!FG10/Inv_SY_B!$NE10-1,"")</f>
        <v>2.6656174464350313E-2</v>
      </c>
      <c r="FH10" s="57">
        <f>IFERROR(Inv_SY_B!FH10/Inv_SY_B!$NE10-1,"")</f>
        <v>2.6340926918455354E-2</v>
      </c>
      <c r="FI10" s="57">
        <f>IFERROR(Inv_SY_B!FI10/Inv_SY_B!$NE10-1,"")</f>
        <v>1.3520860052063322E-2</v>
      </c>
      <c r="FJ10" s="57">
        <f>IFERROR(Inv_SY_B!FJ10/Inv_SY_B!$NE10-1,"")</f>
        <v>5.799703465206707E-2</v>
      </c>
      <c r="FK10" s="57">
        <f>IFERROR(Inv_SY_B!FK10/Inv_SY_B!$NE10-1,"")</f>
        <v>7.2997563710898605E-2</v>
      </c>
      <c r="FL10" s="57">
        <f>IFERROR(Inv_SY_B!FL10/Inv_SY_B!$NE10-1,"")</f>
        <v>2.2567509323653034E-2</v>
      </c>
      <c r="FM10" s="57">
        <f>IFERROR(Inv_SY_B!FM10/Inv_SY_B!$NE10-1,"")</f>
        <v>1.0378392451714236E-2</v>
      </c>
      <c r="FN10" s="57">
        <f>IFERROR(Inv_SY_B!FN10/Inv_SY_B!$NE10-1,"")</f>
        <v>2.7987219658128559E-2</v>
      </c>
      <c r="FO10" s="57">
        <f>IFERROR(Inv_SY_B!FO10/Inv_SY_B!$NE10-1,"")</f>
        <v>6.2351389913812838E-3</v>
      </c>
      <c r="FP10" s="57">
        <f>IFERROR(Inv_SY_B!FP10/Inv_SY_B!$NE10-1,"")</f>
        <v>6.2351389913812838E-3</v>
      </c>
      <c r="FQ10" s="57">
        <f>IFERROR(Inv_SY_B!FQ10/Inv_SY_B!$NE10-1,"")</f>
        <v>1.8779989746277925E-2</v>
      </c>
      <c r="FR10" s="57">
        <f>IFERROR(Inv_SY_B!FR10/Inv_SY_B!$NE10-1,"")</f>
        <v>1.6363091894417092E-2</v>
      </c>
      <c r="FS10" s="57">
        <f>IFERROR(Inv_SY_B!FS10/Inv_SY_B!$NE10-1,"")</f>
        <v>2.2462881711018179E-2</v>
      </c>
      <c r="FT10" s="57">
        <f>IFERROR(Inv_SY_B!FT10/Inv_SY_B!$NE10-1,"")</f>
        <v>4.4330052751663684E-2</v>
      </c>
      <c r="FU10" s="57">
        <f>IFERROR(Inv_SY_B!FU10/Inv_SY_B!$NE10-1,"")</f>
        <v>4.6516769855728057E-2</v>
      </c>
      <c r="FV10" s="57">
        <f>IFERROR(Inv_SY_B!FV10/Inv_SY_B!$NE10-1,"")</f>
        <v>2.395905657169406E-2</v>
      </c>
      <c r="FW10" s="57">
        <f>IFERROR(Inv_SY_B!FW10/Inv_SY_B!$NE10-1,"")</f>
        <v>3.1670111622868813E-2</v>
      </c>
      <c r="FX10" s="57">
        <f>IFERROR(Inv_SY_B!FX10/Inv_SY_B!$NE10-1,"")</f>
        <v>3.4087009474729646E-2</v>
      </c>
      <c r="FY10" s="57">
        <f>IFERROR(Inv_SY_B!FY10/Inv_SY_B!$NE10-1,"")</f>
        <v>3.5353003587609289E-2</v>
      </c>
      <c r="FZ10" s="57">
        <f>IFERROR(Inv_SY_B!FZ10/Inv_SY_B!$NE10-1,"")</f>
        <v>2.8917636296406091E-3</v>
      </c>
      <c r="GA10" s="57">
        <f>IFERROR(Inv_SY_B!GA10/Inv_SY_B!$NE10-1,"")</f>
        <v>2.4093328674575254E-2</v>
      </c>
      <c r="GB10" s="57">
        <f>IFERROR(Inv_SY_B!GB10/Inv_SY_B!$NE10-1,"")</f>
        <v>1.2240763956611334E-2</v>
      </c>
      <c r="GC10" s="57">
        <f>IFERROR(Inv_SY_B!GC10/Inv_SY_B!$NE10-1,"")</f>
        <v>3.77699014394699E-2</v>
      </c>
      <c r="GD10" s="57">
        <f>IFERROR(Inv_SY_B!GD10/Inv_SY_B!$NE10-1,"")</f>
        <v>3.2705924987951995E-2</v>
      </c>
      <c r="GE10" s="57">
        <f>IFERROR(Inv_SY_B!GE10/Inv_SY_B!$NE10-1,"")</f>
        <v>3.5237913213711058E-2</v>
      </c>
      <c r="GF10" s="57">
        <f>IFERROR(Inv_SY_B!GF10/Inv_SY_B!$NE10-1,"")</f>
        <v>4.0992431908617677E-2</v>
      </c>
      <c r="GG10" s="57">
        <f>IFERROR(Inv_SY_B!GG10/Inv_SY_B!$NE10-1,"")</f>
        <v>3.0289027136091384E-2</v>
      </c>
      <c r="GH10" s="57">
        <f>IFERROR(Inv_SY_B!GH10/Inv_SY_B!$NE10-1,"")</f>
        <v>4.3754600882172978E-2</v>
      </c>
      <c r="GI10" s="57">
        <f>IFERROR(Inv_SY_B!GI10/Inv_SY_B!$NE10-1,"")</f>
        <v>2.3613785449999591E-2</v>
      </c>
      <c r="GJ10" s="57">
        <f>IFERROR(Inv_SY_B!GJ10/Inv_SY_B!$NE10-1,"")</f>
        <v>3.6618997700488709E-2</v>
      </c>
      <c r="GK10" s="57">
        <f>IFERROR(Inv_SY_B!GK10/Inv_SY_B!$NE10-1,"")</f>
        <v>1.9010170494074163E-2</v>
      </c>
      <c r="GL10" s="57">
        <f>IFERROR(Inv_SY_B!GL10/Inv_SY_B!$NE10-1,"")</f>
        <v>3.4777551718118582E-2</v>
      </c>
      <c r="GM10" s="57">
        <f>IFERROR(Inv_SY_B!GM10/Inv_SY_B!$NE10-1,"")</f>
        <v>1.7283814885602267E-2</v>
      </c>
      <c r="GN10" s="57">
        <f>IFERROR(Inv_SY_B!GN10/Inv_SY_B!$NE10-1,"")</f>
        <v>2.7526858162536083E-2</v>
      </c>
      <c r="GO10" s="57">
        <f>IFERROR(Inv_SY_B!GO10/Inv_SY_B!$NE10-1,"")</f>
        <v>3.6970023340878067E-2</v>
      </c>
      <c r="GP10" s="57">
        <f>IFERROR(Inv_SY_B!GP10/Inv_SY_B!$NE10-1,"")</f>
        <v>2.9115105322330415E-2</v>
      </c>
      <c r="GQ10" s="57">
        <f>IFERROR(Inv_SY_B!GQ10/Inv_SY_B!$NE10-1,"")</f>
        <v>3.9145231407552661E-2</v>
      </c>
      <c r="GR10" s="57">
        <f>IFERROR(Inv_SY_B!GR10/Inv_SY_B!$NE10-1,"")</f>
        <v>-2.2934811238723984E-3</v>
      </c>
      <c r="GS10" s="57">
        <f>IFERROR(Inv_SY_B!GS10/Inv_SY_B!$NE10-1,"")</f>
        <v>2.396879231329252E-2</v>
      </c>
      <c r="GT10" s="57">
        <f>IFERROR(Inv_SY_B!GT10/Inv_SY_B!$NE10-1,"")</f>
        <v>1.9479385095351187E-2</v>
      </c>
      <c r="GU10" s="57">
        <f>IFERROR(Inv_SY_B!GU10/Inv_SY_B!$NE10-1,"")</f>
        <v>2.1546782149487687E-2</v>
      </c>
      <c r="GV10" s="57">
        <f>IFERROR(Inv_SY_B!GV10/Inv_SY_B!$NE10-1,"")</f>
        <v>2.2545254085647892E-2</v>
      </c>
      <c r="GW10" s="57">
        <f>IFERROR(Inv_SY_B!GW10/Inv_SY_B!$NE10-1,"")</f>
        <v>3.0681721038355869E-2</v>
      </c>
      <c r="GX10" s="57">
        <f>IFERROR(Inv_SY_B!GX10/Inv_SY_B!$NE10-1,"")</f>
        <v>2.0076969729053262E-2</v>
      </c>
      <c r="GY10" s="57">
        <f>IFERROR(Inv_SY_B!GY10/Inv_SY_B!$NE10-1,"")</f>
        <v>3.5432296621131121E-2</v>
      </c>
      <c r="GZ10" s="57">
        <f>IFERROR(Inv_SY_B!GZ10/Inv_SY_B!$NE10-1,"")</f>
        <v>3.7789378271975815E-2</v>
      </c>
      <c r="HA10" s="57">
        <f>IFERROR(Inv_SY_B!HA10/Inv_SY_B!$NE10-1,"")</f>
        <v>4.6136856146572924E-2</v>
      </c>
      <c r="HB10" s="57">
        <f>IFERROR(Inv_SY_B!HB10/Inv_SY_B!$NE10-1,"")</f>
        <v>1.8066912324783413E-2</v>
      </c>
      <c r="HC10" s="57">
        <f>IFERROR(Inv_SY_B!HC10/Inv_SY_B!$NE10-1,"")</f>
        <v>3.0344560253566799E-2</v>
      </c>
      <c r="HD10" s="57">
        <f>IFERROR(Inv_SY_B!HD10/Inv_SY_B!$NE10-1,"")</f>
        <v>1.0999374579010679E-2</v>
      </c>
      <c r="HE10" s="57">
        <f>IFERROR(Inv_SY_B!HE10/Inv_SY_B!$NE10-1,"")</f>
        <v>1.1321055748291453E-2</v>
      </c>
      <c r="HF10" s="57">
        <f>IFERROR(Inv_SY_B!HF10/Inv_SY_B!$NE10-1,"")</f>
        <v>6.9577447149449911E-2</v>
      </c>
      <c r="HG10" s="57">
        <f>IFERROR(Inv_SY_B!HG10/Inv_SY_B!$NE10-1,"")</f>
        <v>-2.0957175118473614E-2</v>
      </c>
      <c r="HH10" s="57">
        <f>IFERROR(Inv_SY_B!HH10/Inv_SY_B!$NE10-1,"")</f>
        <v>2.5933299139331067E-2</v>
      </c>
      <c r="HI10" s="57">
        <f>IFERROR(Inv_SY_B!HI10/Inv_SY_B!$NE10-1,"")</f>
        <v>2.7845569967177131E-2</v>
      </c>
      <c r="HJ10" s="57">
        <f>IFERROR(Inv_SY_B!HJ10/Inv_SY_B!$NE10-1,"")</f>
        <v>3.404035121504112E-2</v>
      </c>
      <c r="HK10" s="57">
        <f>IFERROR(Inv_SY_B!HK10/Inv_SY_B!$NE10-1,"")</f>
        <v>3.451335640637665E-2</v>
      </c>
      <c r="HL10" s="57">
        <f>IFERROR(Inv_SY_B!HL10/Inv_SY_B!$NE10-1,"")</f>
        <v>1.868260558374879E-2</v>
      </c>
      <c r="HM10" s="57">
        <f>IFERROR(Inv_SY_B!HM10/Inv_SY_B!$NE10-1,"")</f>
        <v>3.9421846191034504E-3</v>
      </c>
      <c r="HN10" s="57">
        <f>IFERROR(Inv_SY_B!HN10/Inv_SY_B!$NE10-1,"")</f>
        <v>5.5584668850492402E-3</v>
      </c>
      <c r="HO10" s="57">
        <f>IFERROR(Inv_SY_B!HO10/Inv_SY_B!$NE10-1,"")</f>
        <v>8.7602450880663874E-3</v>
      </c>
      <c r="HP10" s="57">
        <f>IFERROR(Inv_SY_B!HP10/Inv_SY_B!$NE10-1,"")</f>
        <v>-3.2793156375692245E-3</v>
      </c>
      <c r="HQ10" s="57">
        <f>IFERROR(Inv_SY_B!HQ10/Inv_SY_B!$NE10-1,"")</f>
        <v>-2.3947654408239205E-2</v>
      </c>
      <c r="HR10" s="57">
        <f>IFERROR(Inv_SY_B!HR10/Inv_SY_B!$NE10-1,"")</f>
        <v>-2.5550729727030319E-2</v>
      </c>
      <c r="HS10" s="57">
        <f>IFERROR(Inv_SY_B!HS10/Inv_SY_B!$NE10-1,"")</f>
        <v>2.8892974073431166E-3</v>
      </c>
      <c r="HT10" s="57">
        <f>IFERROR(Inv_SY_B!HT10/Inv_SY_B!$NE10-1,"")</f>
        <v>-7.9755129062579755E-2</v>
      </c>
      <c r="HU10" s="57">
        <f>IFERROR(Inv_SY_B!HU10/Inv_SY_B!$NE10-1,"")</f>
        <v>-1.6918951684670169E-2</v>
      </c>
      <c r="HV10" s="57">
        <f>IFERROR(Inv_SY_B!HV10/Inv_SY_B!$NE10-1,"")</f>
        <v>9.4834239497931794E-3</v>
      </c>
      <c r="HW10" s="57">
        <f>IFERROR(Inv_SY_B!HW10/Inv_SY_B!$NE10-1,"")</f>
        <v>1.0754649443304398E-2</v>
      </c>
      <c r="HX10" s="57">
        <f>IFERROR(Inv_SY_B!HX10/Inv_SY_B!$NE10-1,"")</f>
        <v>1.087416637004468E-2</v>
      </c>
      <c r="HY10" s="57">
        <f>IFERROR(Inv_SY_B!HY10/Inv_SY_B!$NE10-1,"")</f>
        <v>4.6592861795455853E-3</v>
      </c>
      <c r="HZ10" s="57">
        <f>IFERROR(Inv_SY_B!HZ10/Inv_SY_B!$NE10-1,"")</f>
        <v>1.3241947952664646E-3</v>
      </c>
      <c r="IA10" s="57">
        <f>IFERROR(Inv_SY_B!IA10/Inv_SY_B!$NE10-1,"")</f>
        <v>-3.5873817655399654E-3</v>
      </c>
      <c r="IB10" s="57">
        <f>IFERROR(Inv_SY_B!IB10/Inv_SY_B!$NE10-1,"")</f>
        <v>7.4707795990569537E-3</v>
      </c>
      <c r="IC10" s="57">
        <f>IFERROR(Inv_SY_B!IC10/Inv_SY_B!$NE10-1,"")</f>
        <v>1.7208563487284279E-2</v>
      </c>
      <c r="ID10" s="57">
        <f>IFERROR(Inv_SY_B!ID10/Inv_SY_B!$NE10-1,"")</f>
        <v>2.1033105142975961E-2</v>
      </c>
      <c r="IE10" s="57">
        <f>IFERROR(Inv_SY_B!IE10/Inv_SY_B!$NE10-1,"")</f>
        <v>1.8403732754687985E-2</v>
      </c>
      <c r="IF10" s="57">
        <f>IFERROR(Inv_SY_B!IF10/Inv_SY_B!$NE10-1,"")</f>
        <v>7.1522759711317718E-4</v>
      </c>
      <c r="IG10" s="57">
        <f>IFERROR(Inv_SY_B!IG10/Inv_SY_B!$NE10-1,"")</f>
        <v>-0.38887011460091103</v>
      </c>
      <c r="IH10" s="57">
        <f>IFERROR(Inv_SY_B!IH10/Inv_SY_B!$NE10-1,"")</f>
        <v>5.7633949313373734E-3</v>
      </c>
      <c r="II10" s="57">
        <f>IFERROR(Inv_SY_B!II10/Inv_SY_B!$NE10-1,"")</f>
        <v>-0.40628543821165053</v>
      </c>
      <c r="IJ10" s="57">
        <f>IFERROR(Inv_SY_B!IJ10/Inv_SY_B!$NE10-1,"")</f>
        <v>5.7633949313373734E-3</v>
      </c>
      <c r="IK10" s="57">
        <f>IFERROR(Inv_SY_B!IK10/Inv_SY_B!$NE10-1,"")</f>
        <v>1.4937741879217148E-2</v>
      </c>
      <c r="IL10" s="57">
        <f>IFERROR(Inv_SY_B!IL10/Inv_SY_B!$NE10-1,"")</f>
        <v>1.7925665047726413E-2</v>
      </c>
      <c r="IM10" s="57">
        <f>IFERROR(Inv_SY_B!IM10/Inv_SY_B!$NE10-1,"")</f>
        <v>6.3325231539106408E-3</v>
      </c>
      <c r="IN10" s="57">
        <f>IFERROR(Inv_SY_B!IN10/Inv_SY_B!$NE10-1,"")</f>
        <v>1.5893877293140068E-2</v>
      </c>
      <c r="IO10" s="57">
        <f>IFERROR(Inv_SY_B!IO10/Inv_SY_B!$NE10-1,"")</f>
        <v>9.9180309561217594E-3</v>
      </c>
      <c r="IP10" s="57">
        <f>IFERROR(Inv_SY_B!IP10/Inv_SY_B!$NE10-1,"")</f>
        <v>-4.1394361414360814E-3</v>
      </c>
      <c r="IQ10" s="57">
        <f>IFERROR(Inv_SY_B!IQ10/Inv_SY_B!$NE10-1,"")</f>
        <v>7.4457171395921229E-2</v>
      </c>
      <c r="IR10" s="57">
        <f>IFERROR(Inv_SY_B!IR10/Inv_SY_B!$NE10-1,"")</f>
        <v>1.0202595067408282E-2</v>
      </c>
      <c r="IS10" s="57">
        <f>IFERROR(Inv_SY_B!IS10/Inv_SY_B!$NE10-1,"")</f>
        <v>1.1568502801583946E-2</v>
      </c>
      <c r="IT10" s="57">
        <f>IFERROR(Inv_SY_B!IT10/Inv_SY_B!$NE10-1,"")</f>
        <v>1.1909979735127862E-2</v>
      </c>
      <c r="IU10" s="57">
        <f>IFERROR(Inv_SY_B!IU10/Inv_SY_B!$NE10-1,"")</f>
        <v>-0.36473907796380778</v>
      </c>
      <c r="IV10" s="57">
        <f>IFERROR(Inv_SY_B!IV10/Inv_SY_B!$NE10-1,"")</f>
        <v>-3.570307918862925E-3</v>
      </c>
      <c r="IW10" s="57">
        <f>IFERROR(Inv_SY_B!IW10/Inv_SY_B!$NE10-1,"")</f>
        <v>-3.5782965316505266E-2</v>
      </c>
      <c r="IX10" s="57">
        <f>IFERROR(Inv_SY_B!IX10/Inv_SY_B!$NE10-1,"")</f>
        <v>7.0154770209984729E-3</v>
      </c>
      <c r="IY10" s="57">
        <f>IFERROR(Inv_SY_B!IY10/Inv_SY_B!$NE10-1,"")</f>
        <v>5.1942667087641059E-3</v>
      </c>
      <c r="IZ10" s="57">
        <f>IFERROR(Inv_SY_B!IZ10/Inv_SY_B!$NE10-1,"")</f>
        <v>5.0287021349249006E-3</v>
      </c>
      <c r="JA10" s="57">
        <f>IFERROR(Inv_SY_B!JA10/Inv_SY_B!$NE10-1,"")</f>
        <v>5.0459451471263073E-3</v>
      </c>
      <c r="JB10" s="57">
        <f>IFERROR(Inv_SY_B!JB10/Inv_SY_B!$NE10-1,"")</f>
        <v>2.0570626600372233E-2</v>
      </c>
      <c r="JC10" s="57">
        <f>IFERROR(Inv_SY_B!JC10/Inv_SY_B!$NE10-1,"")</f>
        <v>2.3262293227013231E-2</v>
      </c>
      <c r="JD10" s="57">
        <f>IFERROR(Inv_SY_B!JD10/Inv_SY_B!$NE10-1,"")</f>
        <v>3.6239177460817285E-2</v>
      </c>
      <c r="JE10" s="57">
        <f>IFERROR(Inv_SY_B!JE10/Inv_SY_B!$NE10-1,"")</f>
        <v>4.4577939710828796E-2</v>
      </c>
      <c r="JF10" s="57">
        <f>IFERROR(Inv_SY_B!JF10/Inv_SY_B!$NE10-1,"")</f>
        <v>3.5584467797995289E-2</v>
      </c>
      <c r="JG10" s="57">
        <f>IFERROR(Inv_SY_B!JG10/Inv_SY_B!$NE10-1,"")</f>
        <v>3.6546477424885371E-2</v>
      </c>
      <c r="JH10" s="57">
        <f>IFERROR(Inv_SY_B!JH10/Inv_SY_B!$NE10-1,"")</f>
        <v>4.2622208182350185E-2</v>
      </c>
      <c r="JI10" s="57">
        <f>IFERROR(Inv_SY_B!JI10/Inv_SY_B!$NE10-1,"")</f>
        <v>3.4289091234918967E-2</v>
      </c>
      <c r="JJ10" s="57">
        <f>IFERROR(Inv_SY_B!JJ10/Inv_SY_B!$NE10-1,"")</f>
        <v>2.4623809333306435E-2</v>
      </c>
      <c r="JK10" s="57">
        <f>IFERROR(Inv_SY_B!JK10/Inv_SY_B!$NE10-1,"")</f>
        <v>3.4147371558941986E-2</v>
      </c>
      <c r="JL10" s="57">
        <f>IFERROR(Inv_SY_B!JL10/Inv_SY_B!$NE10-1,"")</f>
        <v>4.5919209633163316E-2</v>
      </c>
      <c r="JM10" s="57">
        <f>IFERROR(Inv_SY_B!JM10/Inv_SY_B!$NE10-1,"")</f>
        <v>9.6474472631347119E-3</v>
      </c>
      <c r="JN10" s="57">
        <f>IFERROR(Inv_SY_B!JN10/Inv_SY_B!$NE10-1,"")</f>
        <v>4.2028396251601041E-3</v>
      </c>
      <c r="JO10" s="57">
        <f>IFERROR(Inv_SY_B!JO10/Inv_SY_B!$NE10-1,"")</f>
        <v>2.6594531192314586E-2</v>
      </c>
      <c r="JP10" s="57">
        <f>IFERROR(Inv_SY_B!JP10/Inv_SY_B!$NE10-1,"")</f>
        <v>1.9778177412202114E-2</v>
      </c>
      <c r="JQ10" s="57">
        <f>IFERROR(Inv_SY_B!JQ10/Inv_SY_B!$NE10-1,"")</f>
        <v>0.37178872580890698</v>
      </c>
      <c r="JR10" s="57">
        <f>IFERROR(Inv_SY_B!JR10/Inv_SY_B!$NE10-1,"")</f>
        <v>0.34257347705015007</v>
      </c>
      <c r="JS10" s="57">
        <f>IFERROR(Inv_SY_B!JS10/Inv_SY_B!$NE10-1,"")</f>
        <v>-0.19144200866080496</v>
      </c>
      <c r="JT10" s="57">
        <f>IFERROR(Inv_SY_B!JT10/Inv_SY_B!$NE10-1,"")</f>
        <v>0.25002124641295875</v>
      </c>
      <c r="JU10" s="57">
        <f>IFERROR(Inv_SY_B!JU10/Inv_SY_B!$NE10-1,"")</f>
        <v>3.1974336527299085E-2</v>
      </c>
      <c r="JV10" s="57">
        <f>IFERROR(Inv_SY_B!JV10/Inv_SY_B!$NE10-1,"")</f>
        <v>1.532727852933391E-2</v>
      </c>
      <c r="JW10" s="57">
        <f>IFERROR(Inv_SY_B!JW10/Inv_SY_B!$NE10-1,"")</f>
        <v>3.7031507656224427E-3</v>
      </c>
      <c r="JX10" s="57">
        <f>IFERROR(Inv_SY_B!JX10/Inv_SY_B!$NE10-1,"")</f>
        <v>5.4295063740945615E-3</v>
      </c>
      <c r="JY10" s="57">
        <f>IFERROR(Inv_SY_B!JY10/Inv_SY_B!$NE10-1,"")</f>
        <v>3.0126085222337284E-3</v>
      </c>
      <c r="JZ10" s="57">
        <f>IFERROR(Inv_SY_B!JZ10/Inv_SY_B!$NE10-1,"")</f>
        <v>-1.4250947562486349E-2</v>
      </c>
      <c r="KA10" s="57">
        <f>IFERROR(Inv_SY_B!KA10/Inv_SY_B!$NE10-1,"")</f>
        <v>-2.511729424876652E-3</v>
      </c>
      <c r="KB10" s="57">
        <f>IFERROR(Inv_SY_B!KB10/Inv_SY_B!$NE10-1,"")</f>
        <v>1.2450019181880601E-2</v>
      </c>
      <c r="KC10" s="57">
        <f>IFERROR(Inv_SY_B!KC10/Inv_SY_B!$NE10-1,"")</f>
        <v>-2.3966390509786439E-3</v>
      </c>
      <c r="KD10" s="57">
        <f>IFERROR(Inv_SY_B!KD10/Inv_SY_B!$NE10-1,"")</f>
        <v>-1.275477270181069E-2</v>
      </c>
      <c r="KE10" s="57">
        <f>IFERROR(Inv_SY_B!KE10/Inv_SY_B!$NE10-1,"")</f>
        <v>1.6478182268315322E-2</v>
      </c>
      <c r="KF10" s="57">
        <f>IFERROR(Inv_SY_B!KF10/Inv_SY_B!$NE10-1,"")</f>
        <v>1.2680199929677061E-2</v>
      </c>
      <c r="KG10" s="57">
        <f>IFERROR(Inv_SY_B!KG10/Inv_SY_B!$NE10-1,"")</f>
        <v>8.1916753476496407E-3</v>
      </c>
      <c r="KH10" s="57">
        <f>IFERROR(Inv_SY_B!KH10/Inv_SY_B!$NE10-1,"")</f>
        <v>1.1644386564593656E-2</v>
      </c>
      <c r="KI10" s="57">
        <f>IFERROR(Inv_SY_B!KI10/Inv_SY_B!$NE10-1,"")</f>
        <v>2.2347791337120171E-2</v>
      </c>
      <c r="KJ10" s="57">
        <f>IFERROR(Inv_SY_B!KJ10/Inv_SY_B!$NE10-1,"")</f>
        <v>1.1713440788932772E-2</v>
      </c>
      <c r="KK10" s="57">
        <f>IFERROR(Inv_SY_B!KK10/Inv_SY_B!$NE10-1,"")</f>
        <v>7.6047144407691558E-3</v>
      </c>
      <c r="KL10" s="57">
        <f>IFERROR(Inv_SY_B!KL10/Inv_SY_B!$NE10-1,"")</f>
        <v>7.9126206054582759E-3</v>
      </c>
      <c r="KM10" s="57">
        <f>IFERROR(Inv_SY_B!KM10/Inv_SY_B!$NE10-1,"")</f>
        <v>1.5908248430450023E-2</v>
      </c>
      <c r="KN10" s="57">
        <f>IFERROR(Inv_SY_B!KN10/Inv_SY_B!$NE10-1,"")</f>
        <v>9.3229390910853915E-3</v>
      </c>
      <c r="KO10" s="57">
        <f>IFERROR(Inv_SY_B!KO10/Inv_SY_B!$NE10-1,"")</f>
        <v>1.0015838133939692E-2</v>
      </c>
      <c r="KP10" s="57">
        <f>IFERROR(Inv_SY_B!KP10/Inv_SY_B!$NE10-1,"")</f>
        <v>1.2787434305356893E-2</v>
      </c>
      <c r="KQ10" s="57">
        <f>IFERROR(Inv_SY_B!KQ10/Inv_SY_B!$NE10-1,"")</f>
        <v>0.30044162983705425</v>
      </c>
      <c r="KR10" s="57">
        <f>IFERROR(Inv_SY_B!KR10/Inv_SY_B!$NE10-1,"")</f>
        <v>4.5881289649143397E-3</v>
      </c>
      <c r="KS10" s="57">
        <f>IFERROR(Inv_SY_B!KS10/Inv_SY_B!$NE10-1,"")</f>
        <v>6.3203765720500904E-3</v>
      </c>
      <c r="KT10" s="57">
        <f>IFERROR(Inv_SY_B!KT10/Inv_SY_B!$NE10-1,"")</f>
        <v>1.4635165086301694E-2</v>
      </c>
      <c r="KU10" s="57">
        <f>IFERROR(Inv_SY_B!KU10/Inv_SY_B!$NE10-1,"")</f>
        <v>9.7848717863215917E-3</v>
      </c>
      <c r="KV10" s="57">
        <f>IFERROR(Inv_SY_B!KV10/Inv_SY_B!$NE10-1,"")</f>
        <v>1.0883487186972962E-2</v>
      </c>
      <c r="KW10" s="57">
        <f>IFERROR(Inv_SY_B!KW10/Inv_SY_B!$NE10-1,"")</f>
        <v>9.5539054387034916E-3</v>
      </c>
      <c r="KX10" s="57">
        <f>IFERROR(Inv_SY_B!KX10/Inv_SY_B!$NE10-1,"")</f>
        <v>2.3268514328305123E-2</v>
      </c>
      <c r="KY10" s="57">
        <f>IFERROR(Inv_SY_B!KY10/Inv_SY_B!$NE10-1,"")</f>
        <v>1.981004859266644E-2</v>
      </c>
      <c r="KZ10" s="57">
        <f>IFERROR(Inv_SY_B!KZ10/Inv_SY_B!$NE10-1,"")</f>
        <v>1.6788926277840455E-2</v>
      </c>
      <c r="LA10" s="57">
        <f>IFERROR(Inv_SY_B!LA10/Inv_SY_B!$NE10-1,"")</f>
        <v>-0.17210624846946088</v>
      </c>
      <c r="LB10" s="57">
        <f>IFERROR(Inv_SY_B!LB10/Inv_SY_B!$NE10-1,"")</f>
        <v>-0.2893419608255251</v>
      </c>
      <c r="LC10" s="57">
        <f>IFERROR(Inv_SY_B!LC10/Inv_SY_B!$NE10-1,"")</f>
        <v>-4.4721124052017114E-2</v>
      </c>
      <c r="LD10" s="57">
        <f>IFERROR(Inv_SY_B!LD10/Inv_SY_B!$NE10-1,"")</f>
        <v>1.4380204397812513E-3</v>
      </c>
      <c r="LE10" s="57">
        <f>IFERROR(Inv_SY_B!LE10/Inv_SY_B!$NE10-1,"")</f>
        <v>-2.3182258292018254E-3</v>
      </c>
      <c r="LF10" s="57">
        <f>IFERROR(Inv_SY_B!LF10/Inv_SY_B!$NE10-1,"")</f>
        <v>-1.074132352328494E-2</v>
      </c>
      <c r="LG10" s="57">
        <f>IFERROR(Inv_SY_B!LG10/Inv_SY_B!$NE10-1,"")</f>
        <v>-1.0763709233372887E-2</v>
      </c>
      <c r="LH10" s="57">
        <f>IFERROR(Inv_SY_B!LH10/Inv_SY_B!$NE10-1,"")</f>
        <v>-1.2035341376714692E-2</v>
      </c>
      <c r="LI10" s="57">
        <f>IFERROR(Inv_SY_B!LI10/Inv_SY_B!$NE10-1,"")</f>
        <v>-0.30190732219172789</v>
      </c>
      <c r="LJ10" s="57">
        <f>IFERROR(Inv_SY_B!LJ10/Inv_SY_B!$NE10-1,"")</f>
        <v>-6.9180444195686253E-2</v>
      </c>
      <c r="LK10" s="57">
        <f>IFERROR(Inv_SY_B!LK10/Inv_SY_B!$NE10-1,"")</f>
        <v>-7.8899911281932189E-3</v>
      </c>
      <c r="LL10" s="57">
        <f>IFERROR(Inv_SY_B!LL10/Inv_SY_B!$NE10-1,"")</f>
        <v>-0.15931793730824151</v>
      </c>
      <c r="LM10" s="57">
        <f>IFERROR(Inv_SY_B!LM10/Inv_SY_B!$NE10-1,"")</f>
        <v>2.1357508229842725E-2</v>
      </c>
      <c r="LN10" s="57">
        <f>IFERROR(Inv_SY_B!LN10/Inv_SY_B!$NE10-1,"")</f>
        <v>-0.22109111458633524</v>
      </c>
      <c r="LO10" s="57">
        <f>IFERROR(Inv_SY_B!LO10/Inv_SY_B!$NE10-1,"")</f>
        <v>7.698430888086305E-3</v>
      </c>
      <c r="LP10" s="57">
        <f>IFERROR(Inv_SY_B!LP10/Inv_SY_B!$NE10-1,"")</f>
        <v>-0.14676296871827688</v>
      </c>
      <c r="LQ10" s="57">
        <f>IFERROR(Inv_SY_B!LQ10/Inv_SY_B!$NE10-1,"")</f>
        <v>-1.859529299479501E-2</v>
      </c>
      <c r="LR10" s="57">
        <f>IFERROR(Inv_SY_B!LR10/Inv_SY_B!$NE10-1,"")</f>
        <v>-0.34231542599442433</v>
      </c>
      <c r="LS10" s="57">
        <f>IFERROR(Inv_SY_B!LS10/Inv_SY_B!$NE10-1,"")</f>
        <v>2.4108232844351152E-2</v>
      </c>
      <c r="LT10" s="57">
        <f>IFERROR(Inv_SY_B!LT10/Inv_SY_B!$NE10-1,"")</f>
        <v>-2.4090781680963236E-4</v>
      </c>
      <c r="LU10" s="57">
        <f>IFERROR(Inv_SY_B!LU10/Inv_SY_B!$NE10-1,"")</f>
        <v>-0.11868218221651583</v>
      </c>
      <c r="LV10" s="57">
        <f>IFERROR(Inv_SY_B!LV10/Inv_SY_B!$NE10-1,"")</f>
        <v>-0.46695450673795225</v>
      </c>
      <c r="LW10" s="57">
        <f>IFERROR(Inv_SY_B!LW10/Inv_SY_B!$NE10-1,"")</f>
        <v>-0.32413177928321091</v>
      </c>
      <c r="LX10" s="57">
        <f>IFERROR(Inv_SY_B!LX10/Inv_SY_B!$NE10-1,"")</f>
        <v>0.17126588205562032</v>
      </c>
      <c r="LY10" s="57">
        <f>IFERROR(Inv_SY_B!LY10/Inv_SY_B!$NE10-1,"")</f>
        <v>-0.47747199629110493</v>
      </c>
      <c r="LZ10" s="57">
        <f>IFERROR(Inv_SY_B!LZ10/Inv_SY_B!$NE10-1,"")</f>
        <v>1.893323017839732E-3</v>
      </c>
      <c r="MA10" s="57">
        <f>IFERROR(Inv_SY_B!MA10/Inv_SY_B!$NE10-1,"")</f>
        <v>2.9780605923926062E-2</v>
      </c>
      <c r="MB10" s="57">
        <f>IFERROR(Inv_SY_B!MB10/Inv_SY_B!$NE10-1,"")</f>
        <v>2.1585159518872077E-2</v>
      </c>
      <c r="MC10" s="57">
        <f>IFERROR(Inv_SY_B!MC10/Inv_SY_B!$NE10-1,"")</f>
        <v>1.9877774851152497E-2</v>
      </c>
      <c r="MD10" s="57">
        <f>IFERROR(Inv_SY_B!MD10/Inv_SY_B!$NE10-1,"")</f>
        <v>1.8398041472462268E-2</v>
      </c>
      <c r="ME10" s="57">
        <f>IFERROR(Inv_SY_B!ME10/Inv_SY_B!$NE10-1,"")</f>
        <v>2.1357508229842725E-2</v>
      </c>
      <c r="MF10" s="57">
        <f>IFERROR(Inv_SY_B!MF10/Inv_SY_B!$NE10-1,"")</f>
        <v>7.8122565326008697E-3</v>
      </c>
      <c r="MG10" s="57">
        <f>IFERROR(Inv_SY_B!MG10/Inv_SY_B!$NE10-1,"")</f>
        <v>2.568288272139907E-2</v>
      </c>
      <c r="MH10" s="57">
        <f>IFERROR(Inv_SY_B!MH10/Inv_SY_B!$NE10-1,"")</f>
        <v>3.103268801358694E-2</v>
      </c>
      <c r="MI10" s="57">
        <f>IFERROR(Inv_SY_B!MI10/Inv_SY_B!$NE10-1,"")</f>
        <v>1.2592933602215695E-2</v>
      </c>
      <c r="MJ10" s="57">
        <f>IFERROR(Inv_SY_B!MJ10/Inv_SY_B!$NE10-1,"")</f>
        <v>2.6530883773032921E-2</v>
      </c>
      <c r="MK10" s="57">
        <f>IFERROR(Inv_SY_B!MK10/Inv_SY_B!$NE10-1,"")</f>
        <v>0.1856079132644648</v>
      </c>
      <c r="ML10" s="57">
        <f>IFERROR(Inv_SY_B!ML10/Inv_SY_B!$NE10-1,"")</f>
        <v>2.2951067253047741E-2</v>
      </c>
      <c r="MM10" s="57">
        <f>IFERROR(Inv_SY_B!MM10/Inv_SY_B!$NE10-1,"")</f>
        <v>1.677653375601551E-3</v>
      </c>
      <c r="MN10" s="57">
        <f>IFERROR(Inv_SY_B!MN10/Inv_SY_B!$NE10-1,"")</f>
        <v>2.18697236301586E-2</v>
      </c>
      <c r="MO10" s="57">
        <f>IFERROR(Inv_SY_B!MO10/Inv_SY_B!$NE10-1,"")</f>
        <v>3.657030561922392E-2</v>
      </c>
      <c r="MP10" s="57">
        <f>IFERROR(Inv_SY_B!MP10/Inv_SY_B!$NE10-1,"")</f>
        <v>2.7410962960848773E-2</v>
      </c>
      <c r="MQ10" s="57">
        <f>IFERROR(Inv_SY_B!MQ10/Inv_SY_B!$NE10-1,"")</f>
        <v>-0.11933098839024925</v>
      </c>
      <c r="MR10" s="57">
        <f>IFERROR(Inv_SY_B!MR10/Inv_SY_B!$NE10-1,"")</f>
        <v>-3.2288309853188979E-3</v>
      </c>
      <c r="MS10" s="57">
        <f>IFERROR(Inv_SY_B!MS10/Inv_SY_B!$NE10-1,"")</f>
        <v>3.5614170205300999E-2</v>
      </c>
      <c r="MT10" s="57">
        <f>IFERROR(Inv_SY_B!MT10/Inv_SY_B!$NE10-1,"")</f>
        <v>6.3325231539108628E-3</v>
      </c>
      <c r="MU10" s="57">
        <f>IFERROR(Inv_SY_B!MU10/Inv_SY_B!$NE10-1,"")</f>
        <v>3.3878329126452833E-2</v>
      </c>
      <c r="MV10" s="57">
        <f>IFERROR(Inv_SY_B!MV10/Inv_SY_B!$NE10-1,"")</f>
        <v>2.2956241145980272E-2</v>
      </c>
      <c r="MW10" s="57">
        <f>IFERROR(Inv_SY_B!MW10/Inv_SY_B!$NE10-1,"")</f>
        <v>5.3763877399877202E-3</v>
      </c>
      <c r="MX10" s="57">
        <f>IFERROR(Inv_SY_B!MX10/Inv_SY_B!$NE10-1,"")</f>
        <v>2.0674554362755115E-2</v>
      </c>
      <c r="MY10" s="57">
        <f>IFERROR(Inv_SY_B!MY10/Inv_SY_B!$NE10-1,"")</f>
        <v>5.0178369597666528E-3</v>
      </c>
      <c r="MZ10" s="57">
        <f>IFERROR(Inv_SY_B!MZ10/Inv_SY_B!$NE10-1,"")</f>
        <v>1.2666920271150017E-2</v>
      </c>
      <c r="NA10" s="57">
        <f>IFERROR(Inv_SY_B!NA10/Inv_SY_B!$NE10-1,"")</f>
        <v>3.2500439745486442E-2</v>
      </c>
      <c r="NB10" s="57">
        <f>IFERROR(Inv_SY_B!NB10/Inv_SY_B!$NE10-1,"")</f>
        <v>2.7606536113696345E-2</v>
      </c>
      <c r="NC10" s="57">
        <f>IFERROR(Inv_SY_B!NC10/Inv_SY_B!$NE10-1,"")</f>
        <v>3.9199678007512118E-2</v>
      </c>
      <c r="ND10" s="57">
        <f>IFERROR(Inv_SY_B!ND10/Inv_SY_B!$NE10-1,"")</f>
        <v>3.3462865523974594E-2</v>
      </c>
    </row>
    <row r="11" spans="2:368" ht="14.5" x14ac:dyDescent="0.35">
      <c r="B11" s="86">
        <f t="shared" si="0"/>
        <v>45752</v>
      </c>
      <c r="C11" s="57">
        <f>IFERROR(Inv_SY_B!C11/Inv_SY_B!$NE11-1,"")</f>
        <v>-7.978572818507923E-2</v>
      </c>
      <c r="D11" s="57">
        <f>IFERROR(Inv_SY_B!D11/Inv_SY_B!$NE11-1,"")</f>
        <v>-0.11264389363015492</v>
      </c>
      <c r="E11" s="57">
        <f>IFERROR(Inv_SY_B!E11/Inv_SY_B!$NE11-1,"")</f>
        <v>-7.3241940998983512E-2</v>
      </c>
      <c r="F11" s="57">
        <f>IFERROR(Inv_SY_B!F11/Inv_SY_B!$NE11-1,"")</f>
        <v>-7.44764426950838E-2</v>
      </c>
      <c r="G11" s="57">
        <f>IFERROR(Inv_SY_B!G11/Inv_SY_B!$NE11-1,"")</f>
        <v>-7.5887301776341287E-2</v>
      </c>
      <c r="H11" s="57">
        <f>IFERROR(Inv_SY_B!H11/Inv_SY_B!$NE11-1,"")</f>
        <v>-0.11461361596575537</v>
      </c>
      <c r="I11" s="57">
        <f>IFERROR(Inv_SY_B!I11/Inv_SY_B!$NE11-1,"")</f>
        <v>-5.9214984630188039E-2</v>
      </c>
      <c r="J11" s="57">
        <f>IFERROR(Inv_SY_B!J11/Inv_SY_B!$NE11-1,"")</f>
        <v>-9.6697473224889197E-2</v>
      </c>
      <c r="K11" s="57">
        <f>IFERROR(Inv_SY_B!K11/Inv_SY_B!$NE11-1,"")</f>
        <v>-6.6716717748167453E-2</v>
      </c>
      <c r="L11" s="57">
        <f>IFERROR(Inv_SY_B!L11/Inv_SY_B!$NE11-1,"")</f>
        <v>-6.6540360363010365E-2</v>
      </c>
      <c r="M11" s="57">
        <f>IFERROR(Inv_SY_B!M11/Inv_SY_B!$NE11-1,"")</f>
        <v>-6.4424071741124189E-2</v>
      </c>
      <c r="N11" s="57">
        <f>IFERROR(Inv_SY_B!N11/Inv_SY_B!$NE11-1,"")</f>
        <v>-6.7598504673953341E-2</v>
      </c>
      <c r="O11" s="57">
        <f>IFERROR(Inv_SY_B!O11/Inv_SY_B!$NE11-1,"")</f>
        <v>-6.7245789903639053E-2</v>
      </c>
      <c r="P11" s="57">
        <f>IFERROR(Inv_SY_B!P11/Inv_SY_B!$NE11-1,"")</f>
        <v>-6.7069432518481853E-2</v>
      </c>
      <c r="Q11" s="57">
        <f>IFERROR(Inv_SY_B!Q11/Inv_SY_B!$NE11-1,"")</f>
        <v>-5.6840704179365265E-2</v>
      </c>
      <c r="R11" s="57">
        <f>IFERROR(Inv_SY_B!R11/Inv_SY_B!$NE11-1,"")</f>
        <v>-5.7369776334836753E-2</v>
      </c>
      <c r="S11" s="57">
        <f>IFERROR(Inv_SY_B!S11/Inv_SY_B!$NE11-1,"")</f>
        <v>-7.3473990189979799E-2</v>
      </c>
      <c r="T11" s="57">
        <f>IFERROR(Inv_SY_B!T11/Inv_SY_B!$NE11-1,"")</f>
        <v>-6.7347891547677619E-2</v>
      </c>
      <c r="U11" s="57">
        <f>IFERROR(Inv_SY_B!U11/Inv_SY_B!$NE11-1,"")</f>
        <v>-7.41237279247694E-2</v>
      </c>
      <c r="V11" s="57">
        <f>IFERROR(Inv_SY_B!V11/Inv_SY_B!$NE11-1,"")</f>
        <v>-6.336592743018099E-2</v>
      </c>
      <c r="W11" s="57">
        <f>IFERROR(Inv_SY_B!W11/Inv_SY_B!$NE11-1,"")</f>
        <v>-3.8675893508174797E-2</v>
      </c>
      <c r="X11" s="57">
        <f>IFERROR(Inv_SY_B!X11/Inv_SY_B!$NE11-1,"")</f>
        <v>-4.749376276603412E-2</v>
      </c>
      <c r="Y11" s="57">
        <f>IFERROR(Inv_SY_B!Y11/Inv_SY_B!$NE11-1,"")</f>
        <v>-3.4972388419873934E-2</v>
      </c>
      <c r="Z11" s="57">
        <f>IFERROR(Inv_SY_B!Z11/Inv_SY_B!$NE11-1,"")</f>
        <v>-4.3084828137104569E-2</v>
      </c>
      <c r="AA11" s="57">
        <f>IFERROR(Inv_SY_B!AA11/Inv_SY_B!$NE11-1,"")</f>
        <v>-4.1497611670689882E-2</v>
      </c>
      <c r="AB11" s="57">
        <f>IFERROR(Inv_SY_B!AB11/Inv_SY_B!$NE11-1,"")</f>
        <v>-4.2026683826161371E-2</v>
      </c>
      <c r="AC11" s="57">
        <f>IFERROR(Inv_SY_B!AC11/Inv_SY_B!$NE11-1,"")</f>
        <v>-3.9910395204275195E-2</v>
      </c>
      <c r="AD11" s="57">
        <f>IFERROR(Inv_SY_B!AD11/Inv_SY_B!$NE11-1,"")</f>
        <v>-4.3437542907418858E-2</v>
      </c>
      <c r="AE11" s="57">
        <f>IFERROR(Inv_SY_B!AE11/Inv_SY_B!$NE11-1,"")</f>
        <v>-3.7617749197231598E-2</v>
      </c>
      <c r="AF11" s="57">
        <f>IFERROR(Inv_SY_B!AF11/Inv_SY_B!$NE11-1,"")</f>
        <v>-3.6735962271445599E-2</v>
      </c>
      <c r="AG11" s="57">
        <f>IFERROR(Inv_SY_B!AG11/Inv_SY_B!$NE11-1,"")</f>
        <v>-4.4848401988676234E-2</v>
      </c>
      <c r="AH11" s="57">
        <f>IFERROR(Inv_SY_B!AH11/Inv_SY_B!$NE11-1,"")</f>
        <v>-4.2555755981633081E-2</v>
      </c>
      <c r="AI11" s="57">
        <f>IFERROR(Inv_SY_B!AI11/Inv_SY_B!$NE11-1,"")</f>
        <v>-8.0825308560742437E-2</v>
      </c>
      <c r="AJ11" s="57">
        <f>IFERROR(Inv_SY_B!AJ11/Inv_SY_B!$NE11-1,"")</f>
        <v>-9.2780482880871817E-2</v>
      </c>
      <c r="AK11" s="57">
        <f>IFERROR(Inv_SY_B!AK11/Inv_SY_B!$NE11-1,"")</f>
        <v>-8.386979394661398E-2</v>
      </c>
      <c r="AL11" s="57">
        <f>IFERROR(Inv_SY_B!AL11/Inv_SY_B!$NE11-1,"")</f>
        <v>-7.5516023070747229E-2</v>
      </c>
      <c r="AM11" s="57">
        <f>IFERROR(Inv_SY_B!AM11/Inv_SY_B!$NE11-1,"")</f>
        <v>-6.1778710963766303E-2</v>
      </c>
      <c r="AN11" s="57">
        <f>IFERROR(Inv_SY_B!AN11/Inv_SY_B!$NE11-1,"")</f>
        <v>-6.0664874846984018E-2</v>
      </c>
      <c r="AO11" s="57">
        <f>IFERROR(Inv_SY_B!AO11/Inv_SY_B!$NE11-1,"")</f>
        <v>-7.0772937606782826E-2</v>
      </c>
      <c r="AP11" s="57">
        <f>IFERROR(Inv_SY_B!AP11/Inv_SY_B!$NE11-1,"")</f>
        <v>-6.9761203134038996E-2</v>
      </c>
      <c r="AQ11" s="57">
        <f>IFERROR(Inv_SY_B!AQ11/Inv_SY_B!$NE11-1,"")</f>
        <v>-9.7755617535832395E-2</v>
      </c>
      <c r="AR11" s="57">
        <f>IFERROR(Inv_SY_B!AR11/Inv_SY_B!$NE11-1,"")</f>
        <v>-6.7172580204522547E-2</v>
      </c>
      <c r="AS11" s="57">
        <f>IFERROR(Inv_SY_B!AS11/Inv_SY_B!$NE11-1,"")</f>
        <v>-4.4940371998134054E-2</v>
      </c>
      <c r="AT11" s="57">
        <f>IFERROR(Inv_SY_B!AT11/Inv_SY_B!$NE11-1,"")</f>
        <v>-5.181606569699182E-2</v>
      </c>
      <c r="AU11" s="57">
        <f>IFERROR(Inv_SY_B!AU11/Inv_SY_B!$NE11-1,"")</f>
        <v>-4.8242508155649122E-2</v>
      </c>
      <c r="AV11" s="57">
        <f>IFERROR(Inv_SY_B!AV11/Inv_SY_B!$NE11-1,"")</f>
        <v>-2.5037163688471531E-2</v>
      </c>
      <c r="AW11" s="57">
        <f>IFERROR(Inv_SY_B!AW11/Inv_SY_B!$NE11-1,"")</f>
        <v>-2.8578132985917271E-2</v>
      </c>
      <c r="AX11" s="57">
        <f>IFERROR(Inv_SY_B!AX11/Inv_SY_B!$NE11-1,"")</f>
        <v>-3.785668500938022E-2</v>
      </c>
      <c r="AY11" s="57">
        <f>IFERROR(Inv_SY_B!AY11/Inv_SY_B!$NE11-1,"")</f>
        <v>-5.261157646879866E-2</v>
      </c>
      <c r="AZ11" s="57">
        <f>IFERROR(Inv_SY_B!AZ11/Inv_SY_B!$NE11-1,"")</f>
        <v>-4.6902171732921438E-2</v>
      </c>
      <c r="BA11" s="57">
        <f>IFERROR(Inv_SY_B!BA11/Inv_SY_B!$NE11-1,"")</f>
        <v>-4.272073547097377E-2</v>
      </c>
      <c r="BB11" s="57">
        <f>IFERROR(Inv_SY_B!BB11/Inv_SY_B!$NE11-1,"")</f>
        <v>-6.6300826365621401E-2</v>
      </c>
      <c r="BC11" s="57">
        <f>IFERROR(Inv_SY_B!BC11/Inv_SY_B!$NE11-1,"")</f>
        <v>-7.3367910559809957E-2</v>
      </c>
      <c r="BD11" s="57">
        <f>IFERROR(Inv_SY_B!BD11/Inv_SY_B!$NE11-1,"")</f>
        <v>-7.0439574682044648E-2</v>
      </c>
      <c r="BE11" s="57">
        <f>IFERROR(Inv_SY_B!BE11/Inv_SY_B!$NE11-1,"")</f>
        <v>-8.6356694613435203E-2</v>
      </c>
      <c r="BF11" s="57">
        <f>IFERROR(Inv_SY_B!BF11/Inv_SY_B!$NE11-1,"")</f>
        <v>-6.1013549460635197E-2</v>
      </c>
      <c r="BG11" s="57">
        <f>IFERROR(Inv_SY_B!BG11/Inv_SY_B!$NE11-1,"")</f>
        <v>-6.7894329965185074E-2</v>
      </c>
      <c r="BH11" s="57">
        <f>IFERROR(Inv_SY_B!BH11/Inv_SY_B!$NE11-1,"")</f>
        <v>-0.11127750467716913</v>
      </c>
      <c r="BI11" s="57">
        <f>IFERROR(Inv_SY_B!BI11/Inv_SY_B!$NE11-1,"")</f>
        <v>-0.11029671235637128</v>
      </c>
      <c r="BJ11" s="57">
        <f>IFERROR(Inv_SY_B!BJ11/Inv_SY_B!$NE11-1,"")</f>
        <v>-0.11626553925141236</v>
      </c>
      <c r="BK11" s="57">
        <f>IFERROR(Inv_SY_B!BK11/Inv_SY_B!$NE11-1,"")</f>
        <v>-7.0420222836468427E-2</v>
      </c>
      <c r="BL11" s="57">
        <f>IFERROR(Inv_SY_B!BL11/Inv_SY_B!$NE11-1,"")</f>
        <v>-8.4957912509744382E-2</v>
      </c>
      <c r="BM11" s="57">
        <f>IFERROR(Inv_SY_B!BM11/Inv_SY_B!$NE11-1,"")</f>
        <v>-7.42943963620184E-2</v>
      </c>
      <c r="BN11" s="57">
        <f>IFERROR(Inv_SY_B!BN11/Inv_SY_B!$NE11-1,"")</f>
        <v>1.784135406185694E-2</v>
      </c>
      <c r="BO11" s="57">
        <f>IFERROR(Inv_SY_B!BO11/Inv_SY_B!$NE11-1,"")</f>
        <v>-1.9194361756312839E-3</v>
      </c>
      <c r="BP11" s="57">
        <f>IFERROR(Inv_SY_B!BP11/Inv_SY_B!$NE11-1,"")</f>
        <v>-2.5167692847779533E-3</v>
      </c>
      <c r="BQ11" s="57">
        <f>IFERROR(Inv_SY_B!BQ11/Inv_SY_B!$NE11-1,"")</f>
        <v>5.7117633063255013E-3</v>
      </c>
      <c r="BR11" s="57">
        <f>IFERROR(Inv_SY_B!BR11/Inv_SY_B!$NE11-1,"")</f>
        <v>2.2661058997829775E-2</v>
      </c>
      <c r="BS11" s="57">
        <f>IFERROR(Inv_SY_B!BS11/Inv_SY_B!$NE11-1,"")</f>
        <v>1.0172176604251293E-2</v>
      </c>
      <c r="BT11" s="57">
        <f>IFERROR(Inv_SY_B!BT11/Inv_SY_B!$NE11-1,"")</f>
        <v>-1.0755561891581444E-2</v>
      </c>
      <c r="BU11" s="57">
        <f>IFERROR(Inv_SY_B!BU11/Inv_SY_B!$NE11-1,"")</f>
        <v>9.5675272551039026E-3</v>
      </c>
      <c r="BV11" s="57">
        <f>IFERROR(Inv_SY_B!BV11/Inv_SY_B!$NE11-1,"")</f>
        <v>2.7239778687004002E-2</v>
      </c>
      <c r="BW11" s="57">
        <f>IFERROR(Inv_SY_B!BW11/Inv_SY_B!$NE11-1,"")</f>
        <v>-7.4620968520002773E-3</v>
      </c>
      <c r="BX11" s="57">
        <f>IFERROR(Inv_SY_B!BX11/Inv_SY_B!$NE11-1,"")</f>
        <v>-3.0959520466737889E-3</v>
      </c>
      <c r="BY11" s="57">
        <f>IFERROR(Inv_SY_B!BY11/Inv_SY_B!$NE11-1,"")</f>
        <v>-7.2211116052014468E-3</v>
      </c>
      <c r="BZ11" s="57">
        <f>IFERROR(Inv_SY_B!BZ11/Inv_SY_B!$NE11-1,"")</f>
        <v>6.9166895403189876E-3</v>
      </c>
      <c r="CA11" s="57">
        <f>IFERROR(Inv_SY_B!CA11/Inv_SY_B!$NE11-1,"")</f>
        <v>-1.1558846047576954E-2</v>
      </c>
      <c r="CB11" s="57">
        <f>IFERROR(Inv_SY_B!CB11/Inv_SY_B!$NE11-1,"")</f>
        <v>5.1494643971288223E-3</v>
      </c>
      <c r="CC11" s="57">
        <f>IFERROR(Inv_SY_B!CC11/Inv_SY_B!$NE11-1,"")</f>
        <v>1.3824933281879614E-2</v>
      </c>
      <c r="CD11" s="57">
        <f>IFERROR(Inv_SY_B!CD11/Inv_SY_B!$NE11-1,"")</f>
        <v>1.0692125073497483E-2</v>
      </c>
      <c r="CE11" s="57">
        <f>IFERROR(Inv_SY_B!CE11/Inv_SY_B!$NE11-1,"")</f>
        <v>5.1494643971288223E-3</v>
      </c>
      <c r="CF11" s="57">
        <f>IFERROR(Inv_SY_B!CF11/Inv_SY_B!$NE11-1,"")</f>
        <v>1.7848048096490654E-2</v>
      </c>
      <c r="CG11" s="57">
        <f>IFERROR(Inv_SY_B!CG11/Inv_SY_B!$NE11-1,"")</f>
        <v>5.3904496439274308E-3</v>
      </c>
      <c r="CH11" s="57">
        <f>IFERROR(Inv_SY_B!CH11/Inv_SY_B!$NE11-1,"")</f>
        <v>2.2620894790030377E-2</v>
      </c>
      <c r="CI11" s="57">
        <f>IFERROR(Inv_SY_B!CI11/Inv_SY_B!$NE11-1,"")</f>
        <v>2.1777446426234803E-2</v>
      </c>
      <c r="CJ11" s="57">
        <f>IFERROR(Inv_SY_B!CJ11/Inv_SY_B!$NE11-1,"")</f>
        <v>1.3467106703300091E-2</v>
      </c>
      <c r="CK11" s="57">
        <f>IFERROR(Inv_SY_B!CK11/Inv_SY_B!$NE11-1,"")</f>
        <v>1.2291390802252167E-2</v>
      </c>
      <c r="CL11" s="57">
        <f>IFERROR(Inv_SY_B!CL11/Inv_SY_B!$NE11-1,"")</f>
        <v>7.3563095939654932E-3</v>
      </c>
      <c r="CM11" s="57">
        <f>IFERROR(Inv_SY_B!CM11/Inv_SY_B!$NE11-1,"")</f>
        <v>8.9248999303075394E-3</v>
      </c>
      <c r="CN11" s="57">
        <f>IFERROR(Inv_SY_B!CN11/Inv_SY_B!$NE11-1,"")</f>
        <v>-1.522110324413406E-4</v>
      </c>
      <c r="CO11" s="57">
        <f>IFERROR(Inv_SY_B!CO11/Inv_SY_B!$NE11-1,"")</f>
        <v>4.1051949943347044E-3</v>
      </c>
      <c r="CP11" s="57">
        <f>IFERROR(Inv_SY_B!CP11/Inv_SY_B!$NE11-1,"")</f>
        <v>-1.7181835139545187E-2</v>
      </c>
      <c r="CQ11" s="57">
        <f>IFERROR(Inv_SY_B!CQ11/Inv_SY_B!$NE11-1,"")</f>
        <v>-1.0358236040364233E-3</v>
      </c>
      <c r="CR11" s="57">
        <f>IFERROR(Inv_SY_B!CR11/Inv_SY_B!$NE11-1,"")</f>
        <v>5.4707780595268929E-3</v>
      </c>
      <c r="CS11" s="57">
        <f>IFERROR(Inv_SY_B!CS11/Inv_SY_B!$NE11-1,"")</f>
        <v>-0.14088759516284732</v>
      </c>
      <c r="CT11" s="57">
        <f>IFERROR(Inv_SY_B!CT11/Inv_SY_B!$NE11-1,"")</f>
        <v>1.7359383568259945E-2</v>
      </c>
      <c r="CU11" s="57">
        <f>IFERROR(Inv_SY_B!CU11/Inv_SY_B!$NE11-1,"")</f>
        <v>1.489812091428977E-2</v>
      </c>
      <c r="CV11" s="57">
        <f>IFERROR(Inv_SY_B!CV11/Inv_SY_B!$NE11-1,"")</f>
        <v>1.0370811411099412E-2</v>
      </c>
      <c r="CW11" s="57">
        <f>IFERROR(Inv_SY_B!CW11/Inv_SY_B!$NE11-1,"")</f>
        <v>9.0052283459070015E-3</v>
      </c>
      <c r="CX11" s="57">
        <f>IFERROR(Inv_SY_B!CX11/Inv_SY_B!$NE11-1,"")</f>
        <v>-1.861314145386439E-2</v>
      </c>
      <c r="CY11" s="57">
        <f>IFERROR(Inv_SY_B!CY11/Inv_SY_B!$NE11-1,"")</f>
        <v>4.3133186165698056E-3</v>
      </c>
      <c r="CZ11" s="57">
        <f>IFERROR(Inv_SY_B!CZ11/Inv_SY_B!$NE11-1,"")</f>
        <v>1.6150141107489357E-3</v>
      </c>
      <c r="DA11" s="57">
        <f>IFERROR(Inv_SY_B!DA11/Inv_SY_B!$NE11-1,"")</f>
        <v>-2.0168272693605771E-2</v>
      </c>
      <c r="DB11" s="57">
        <f>IFERROR(Inv_SY_B!DB11/Inv_SY_B!$NE11-1,"")</f>
        <v>1.9287265542649035E-2</v>
      </c>
      <c r="DC11" s="57">
        <f>IFERROR(Inv_SY_B!DC11/Inv_SY_B!$NE11-1,"")</f>
        <v>5.7925233446030955E-2</v>
      </c>
      <c r="DD11" s="57">
        <f>IFERROR(Inv_SY_B!DD11/Inv_SY_B!$NE11-1,"")</f>
        <v>1.9929892867445398E-2</v>
      </c>
      <c r="DE11" s="57">
        <f>IFERROR(Inv_SY_B!DE11/Inv_SY_B!$NE11-1,"")</f>
        <v>2.4187298894221332E-2</v>
      </c>
      <c r="DF11" s="57">
        <f>IFERROR(Inv_SY_B!DF11/Inv_SY_B!$NE11-1,"")</f>
        <v>1.5833143671868388E-2</v>
      </c>
      <c r="DG11" s="57">
        <f>IFERROR(Inv_SY_B!DG11/Inv_SY_B!$NE11-1,"")</f>
        <v>9.5675272551039026E-3</v>
      </c>
      <c r="DH11" s="57">
        <f>IFERROR(Inv_SY_B!DH11/Inv_SY_B!$NE11-1,"")</f>
        <v>2.6195509284209884E-2</v>
      </c>
      <c r="DI11" s="57">
        <f>IFERROR(Inv_SY_B!DI11/Inv_SY_B!$NE11-1,"")</f>
        <v>2.4990583050216841E-2</v>
      </c>
      <c r="DJ11" s="57">
        <f>IFERROR(Inv_SY_B!DJ11/Inv_SY_B!$NE11-1,"")</f>
        <v>3.5834919156155554E-2</v>
      </c>
      <c r="DK11" s="57">
        <f>IFERROR(Inv_SY_B!DK11/Inv_SY_B!$NE11-1,"")</f>
        <v>1.4922754961740115E-2</v>
      </c>
      <c r="DL11" s="57">
        <f>IFERROR(Inv_SY_B!DL11/Inv_SY_B!$NE11-1,"")</f>
        <v>1.6574355870355273E-2</v>
      </c>
      <c r="DM11" s="57">
        <f>IFERROR(Inv_SY_B!DM11/Inv_SY_B!$NE11-1,"")</f>
        <v>1.0692125073497483E-2</v>
      </c>
      <c r="DN11" s="57">
        <f>IFERROR(Inv_SY_B!DN11/Inv_SY_B!$NE11-1,"")</f>
        <v>3.7923457961743789E-2</v>
      </c>
      <c r="DO11" s="57">
        <f>IFERROR(Inv_SY_B!DO11/Inv_SY_B!$NE11-1,"")</f>
        <v>2.3464343153825284E-2</v>
      </c>
      <c r="DP11" s="57">
        <f>IFERROR(Inv_SY_B!DP11/Inv_SY_B!$NE11-1,"")</f>
        <v>2.4990583050216841E-2</v>
      </c>
      <c r="DQ11" s="57">
        <f>IFERROR(Inv_SY_B!DQ11/Inv_SY_B!$NE11-1,"")</f>
        <v>2.9810287986189676E-2</v>
      </c>
      <c r="DR11" s="57">
        <f>IFERROR(Inv_SY_B!DR11/Inv_SY_B!$NE11-1,"")</f>
        <v>2.2982372660228068E-2</v>
      </c>
      <c r="DS11" s="57">
        <f>IFERROR(Inv_SY_B!DS11/Inv_SY_B!$NE11-1,"")</f>
        <v>2.0492191776642299E-2</v>
      </c>
      <c r="DT11" s="57">
        <f>IFERROR(Inv_SY_B!DT11/Inv_SY_B!$NE11-1,"")</f>
        <v>1.9528250789447643E-2</v>
      </c>
      <c r="DU11" s="57">
        <f>IFERROR(Inv_SY_B!DU11/Inv_SY_B!$NE11-1,"")</f>
        <v>1.2291390802252167E-2</v>
      </c>
      <c r="DV11" s="57">
        <f>IFERROR(Inv_SY_B!DV11/Inv_SY_B!$NE11-1,"")</f>
        <v>2.0353442695152157E-2</v>
      </c>
      <c r="DW11" s="57">
        <f>IFERROR(Inv_SY_B!DW11/Inv_SY_B!$NE11-1,"")</f>
        <v>2.4829926219017695E-2</v>
      </c>
      <c r="DX11" s="57">
        <f>IFERROR(Inv_SY_B!DX11/Inv_SY_B!$NE11-1,"")</f>
        <v>2.0331534945443153E-2</v>
      </c>
      <c r="DY11" s="57">
        <f>IFERROR(Inv_SY_B!DY11/Inv_SY_B!$NE11-1,"")</f>
        <v>2.2179088504232558E-2</v>
      </c>
      <c r="DZ11" s="57">
        <f>IFERROR(Inv_SY_B!DZ11/Inv_SY_B!$NE11-1,"")</f>
        <v>1.9528250789447643E-2</v>
      </c>
      <c r="EA11" s="57">
        <f>IFERROR(Inv_SY_B!EA11/Inv_SY_B!$NE11-1,"")</f>
        <v>1.0772453489097167E-2</v>
      </c>
      <c r="EB11" s="57">
        <f>IFERROR(Inv_SY_B!EB11/Inv_SY_B!$NE11-1,"")</f>
        <v>8.7642430991083931E-3</v>
      </c>
      <c r="EC11" s="57">
        <f>IFERROR(Inv_SY_B!EC11/Inv_SY_B!$NE11-1,"")</f>
        <v>8.201944189911492E-3</v>
      </c>
      <c r="ED11" s="57">
        <f>IFERROR(Inv_SY_B!ED11/Inv_SY_B!$NE11-1,"")</f>
        <v>2.7721749180601662E-2</v>
      </c>
      <c r="EE11" s="57">
        <f>IFERROR(Inv_SY_B!EE11/Inv_SY_B!$NE11-1,"")</f>
        <v>1.5029859515872879E-2</v>
      </c>
      <c r="EF11" s="57">
        <f>IFERROR(Inv_SY_B!EF11/Inv_SY_B!$NE11-1,"")</f>
        <v>2.6597151362207638E-2</v>
      </c>
      <c r="EG11" s="57">
        <f>IFERROR(Inv_SY_B!EG11/Inv_SY_B!$NE11-1,"")</f>
        <v>6.5150474623210108E-3</v>
      </c>
      <c r="EH11" s="57">
        <f>IFERROR(Inv_SY_B!EH11/Inv_SY_B!$NE11-1,"")</f>
        <v>2.6838136609006247E-2</v>
      </c>
      <c r="EI11" s="57">
        <f>IFERROR(Inv_SY_B!EI11/Inv_SY_B!$NE11-1,"")</f>
        <v>3.6981424724258138E-2</v>
      </c>
      <c r="EJ11" s="57">
        <f>IFERROR(Inv_SY_B!EJ11/Inv_SY_B!$NE11-1,"")</f>
        <v>3.8485756870940691E-2</v>
      </c>
      <c r="EK11" s="57">
        <f>IFERROR(Inv_SY_B!EK11/Inv_SY_B!$NE11-1,"")</f>
        <v>2.5466127270566075E-2</v>
      </c>
      <c r="EL11" s="57">
        <f>IFERROR(Inv_SY_B!EL11/Inv_SY_B!$NE11-1,"")</f>
        <v>-0.11526283058659181</v>
      </c>
      <c r="EM11" s="57">
        <f>IFERROR(Inv_SY_B!EM11/Inv_SY_B!$NE11-1,"")</f>
        <v>3.7838813319364117E-3</v>
      </c>
      <c r="EN11" s="57">
        <f>IFERROR(Inv_SY_B!EN11/Inv_SY_B!$NE11-1,"")</f>
        <v>2.6597151362207638E-2</v>
      </c>
      <c r="EO11" s="57">
        <f>IFERROR(Inv_SY_B!EO11/Inv_SY_B!$NE11-1,"")</f>
        <v>2.9569302739390846E-2</v>
      </c>
      <c r="EP11" s="57">
        <f>IFERROR(Inv_SY_B!EP11/Inv_SY_B!$NE11-1,"")</f>
        <v>1.5511830009470318E-2</v>
      </c>
      <c r="EQ11" s="57">
        <f>IFERROR(Inv_SY_B!EQ11/Inv_SY_B!$NE11-1,"")</f>
        <v>9.7281840863030489E-3</v>
      </c>
      <c r="ER11" s="57">
        <f>IFERROR(Inv_SY_B!ER11/Inv_SY_B!$NE11-1,"")</f>
        <v>3.3666051934967856E-2</v>
      </c>
      <c r="ES11" s="57">
        <f>IFERROR(Inv_SY_B!ES11/Inv_SY_B!$NE11-1,"")</f>
        <v>1.5511830009470318E-2</v>
      </c>
      <c r="ET11" s="57">
        <f>IFERROR(Inv_SY_B!ET11/Inv_SY_B!$NE11-1,"")</f>
        <v>2.3964570105513561E-2</v>
      </c>
      <c r="EU11" s="57">
        <f>IFERROR(Inv_SY_B!EU11/Inv_SY_B!$NE11-1,"")</f>
        <v>1.1073685047595649E-2</v>
      </c>
      <c r="EV11" s="57">
        <f>IFERROR(Inv_SY_B!EV11/Inv_SY_B!$NE11-1,"")</f>
        <v>2.4657650577804002E-3</v>
      </c>
      <c r="EW11" s="57">
        <f>IFERROR(Inv_SY_B!EW11/Inv_SY_B!$NE11-1,"")</f>
        <v>1.1905084149050893E-2</v>
      </c>
      <c r="EX11" s="57">
        <f>IFERROR(Inv_SY_B!EX11/Inv_SY_B!$NE11-1,"")</f>
        <v>1.1977379723090209E-2</v>
      </c>
      <c r="EY11" s="57">
        <f>IFERROR(Inv_SY_B!EY11/Inv_SY_B!$NE11-1,"")</f>
        <v>3.8589036262425713E-2</v>
      </c>
      <c r="EZ11" s="57">
        <f>IFERROR(Inv_SY_B!EZ11/Inv_SY_B!$NE11-1,"")</f>
        <v>2.442828414101994E-2</v>
      </c>
      <c r="FA11" s="57">
        <f>IFERROR(Inv_SY_B!FA11/Inv_SY_B!$NE11-1,"")</f>
        <v>3.6477546480951917E-2</v>
      </c>
      <c r="FB11" s="57">
        <f>IFERROR(Inv_SY_B!FB11/Inv_SY_B!$NE11-1,"")</f>
        <v>1.4387232191076738E-2</v>
      </c>
      <c r="FC11" s="57">
        <f>IFERROR(Inv_SY_B!FC11/Inv_SY_B!$NE11-1,"")</f>
        <v>2.7400435518203148E-2</v>
      </c>
      <c r="FD11" s="57">
        <f>IFERROR(Inv_SY_B!FD11/Inv_SY_B!$NE11-1,"")</f>
        <v>2.9810287986189676E-2</v>
      </c>
      <c r="FE11" s="57">
        <f>IFERROR(Inv_SY_B!FE11/Inv_SY_B!$NE11-1,"")</f>
        <v>1.3824933281879614E-2</v>
      </c>
      <c r="FF11" s="57">
        <f>IFERROR(Inv_SY_B!FF11/Inv_SY_B!$NE11-1,"")</f>
        <v>1.1897051307490747E-2</v>
      </c>
      <c r="FG11" s="57">
        <f>IFERROR(Inv_SY_B!FG11/Inv_SY_B!$NE11-1,"")</f>
        <v>1.4065918528678445E-2</v>
      </c>
      <c r="FH11" s="57">
        <f>IFERROR(Inv_SY_B!FH11/Inv_SY_B!$NE11-1,"")</f>
        <v>1.44675606066762E-2</v>
      </c>
      <c r="FI11" s="57">
        <f>IFERROR(Inv_SY_B!FI11/Inv_SY_B!$NE11-1,"")</f>
        <v>1.0527152015518126E-3</v>
      </c>
      <c r="FJ11" s="57">
        <f>IFERROR(Inv_SY_B!FJ11/Inv_SY_B!$NE11-1,"")</f>
        <v>4.479153749550524E-2</v>
      </c>
      <c r="FK11" s="57">
        <f>IFERROR(Inv_SY_B!FK11/Inv_SY_B!$NE11-1,"")</f>
        <v>5.8005561861630417E-2</v>
      </c>
      <c r="FL11" s="57">
        <f>IFERROR(Inv_SY_B!FL11/Inv_SY_B!$NE11-1,"")</f>
        <v>1.0779756072333502E-2</v>
      </c>
      <c r="FM11" s="57">
        <f>IFERROR(Inv_SY_B!FM11/Inv_SY_B!$NE11-1,"")</f>
        <v>7.5325407265818267E-3</v>
      </c>
      <c r="FN11" s="57">
        <f>IFERROR(Inv_SY_B!FN11/Inv_SY_B!$NE11-1,"")</f>
        <v>2.3456692828530024E-2</v>
      </c>
      <c r="FO11" s="57">
        <f>IFERROR(Inv_SY_B!FO11/Inv_SY_B!$NE11-1,"")</f>
        <v>2.6057312364762275E-3</v>
      </c>
      <c r="FP11" s="57">
        <f>IFERROR(Inv_SY_B!FP11/Inv_SY_B!$NE11-1,"")</f>
        <v>1.9019013093184434E-3</v>
      </c>
      <c r="FQ11" s="57">
        <f>IFERROR(Inv_SY_B!FQ11/Inv_SY_B!$NE11-1,"")</f>
        <v>1.3251158884740155E-2</v>
      </c>
      <c r="FR11" s="57">
        <f>IFERROR(Inv_SY_B!FR11/Inv_SY_B!$NE11-1,"")</f>
        <v>1.2019456512213811E-2</v>
      </c>
      <c r="FS11" s="57">
        <f>IFERROR(Inv_SY_B!FS11/Inv_SY_B!$NE11-1,"")</f>
        <v>1.7562117188582471E-2</v>
      </c>
      <c r="FT11" s="57">
        <f>IFERROR(Inv_SY_B!FT11/Inv_SY_B!$NE11-1,"")</f>
        <v>3.6389567740057194E-2</v>
      </c>
      <c r="FU11" s="57">
        <f>IFERROR(Inv_SY_B!FU11/Inv_SY_B!$NE11-1,"")</f>
        <v>3.9292866189583719E-2</v>
      </c>
      <c r="FV11" s="57">
        <f>IFERROR(Inv_SY_B!FV11/Inv_SY_B!$NE11-1,"")</f>
        <v>1.6682329779635019E-2</v>
      </c>
      <c r="FW11" s="57">
        <f>IFERROR(Inv_SY_B!FW11/Inv_SY_B!$NE11-1,"")</f>
        <v>2.6272012537162048E-2</v>
      </c>
      <c r="FX11" s="57">
        <f>IFERROR(Inv_SY_B!FX11/Inv_SY_B!$NE11-1,"")</f>
        <v>2.8471481059530568E-2</v>
      </c>
      <c r="FY11" s="57">
        <f>IFERROR(Inv_SY_B!FY11/Inv_SY_B!$NE11-1,"")</f>
        <v>2.9175310986688352E-2</v>
      </c>
      <c r="FZ11" s="57">
        <f>IFERROR(Inv_SY_B!FZ11/Inv_SY_B!$NE11-1,"")</f>
        <v>-4.735246948395222E-4</v>
      </c>
      <c r="GA11" s="57">
        <f>IFERROR(Inv_SY_B!GA11/Inv_SY_B!$NE11-1,"")</f>
        <v>1.9952206316222965E-2</v>
      </c>
      <c r="GB11" s="57">
        <f>IFERROR(Inv_SY_B!GB11/Inv_SY_B!$NE11-1,"")</f>
        <v>1.0023938707374169E-2</v>
      </c>
      <c r="GC11" s="57">
        <f>IFERROR(Inv_SY_B!GC11/Inv_SY_B!$NE11-1,"")</f>
        <v>3.1814673213530709E-2</v>
      </c>
      <c r="GD11" s="57">
        <f>IFERROR(Inv_SY_B!GD11/Inv_SY_B!$NE11-1,"")</f>
        <v>2.7327757427898725E-2</v>
      </c>
      <c r="GE11" s="57">
        <f>IFERROR(Inv_SY_B!GE11/Inv_SY_B!$NE11-1,"")</f>
        <v>2.9087332245793629E-2</v>
      </c>
      <c r="GF11" s="57">
        <f>IFERROR(Inv_SY_B!GF11/Inv_SY_B!$NE11-1,"")</f>
        <v>3.3574248031425391E-2</v>
      </c>
      <c r="GG11" s="57">
        <f>IFERROR(Inv_SY_B!GG11/Inv_SY_B!$NE11-1,"")</f>
        <v>2.4952331423740759E-2</v>
      </c>
      <c r="GH11" s="57">
        <f>IFERROR(Inv_SY_B!GH11/Inv_SY_B!$NE11-1,"")</f>
        <v>3.7797227594372984E-2</v>
      </c>
      <c r="GI11" s="57">
        <f>IFERROR(Inv_SY_B!GI11/Inv_SY_B!$NE11-1,"")</f>
        <v>2.0377436897214052E-2</v>
      </c>
      <c r="GJ11" s="57">
        <f>IFERROR(Inv_SY_B!GJ11/Inv_SY_B!$NE11-1,"")</f>
        <v>3.0934885804583256E-2</v>
      </c>
      <c r="GK11" s="57">
        <f>IFERROR(Inv_SY_B!GK11/Inv_SY_B!$NE11-1,"")</f>
        <v>1.4482861257266499E-2</v>
      </c>
      <c r="GL11" s="57">
        <f>IFERROR(Inv_SY_B!GL11/Inv_SY_B!$NE11-1,"")</f>
        <v>3.0670949581899087E-2</v>
      </c>
      <c r="GM11" s="57">
        <f>IFERROR(Inv_SY_B!GM11/Inv_SY_B!$NE11-1,"")</f>
        <v>1.1579562807739974E-2</v>
      </c>
      <c r="GN11" s="57">
        <f>IFERROR(Inv_SY_B!GN11/Inv_SY_B!$NE11-1,"")</f>
        <v>2.2928820383161685E-2</v>
      </c>
      <c r="GO11" s="57">
        <f>IFERROR(Inv_SY_B!GO11/Inv_SY_B!$NE11-1,"")</f>
        <v>3.2135795617796559E-2</v>
      </c>
      <c r="GP11" s="57">
        <f>IFERROR(Inv_SY_B!GP11/Inv_SY_B!$NE11-1,"")</f>
        <v>2.3914182281183027E-2</v>
      </c>
      <c r="GQ11" s="57">
        <f>IFERROR(Inv_SY_B!GQ11/Inv_SY_B!$NE11-1,"")</f>
        <v>3.0565375092825198E-2</v>
      </c>
      <c r="GR11" s="57">
        <f>IFERROR(Inv_SY_B!GR11/Inv_SY_B!$NE11-1,"")</f>
        <v>-8.3589503712212521E-3</v>
      </c>
      <c r="GS11" s="57">
        <f>IFERROR(Inv_SY_B!GS11/Inv_SY_B!$NE11-1,"")</f>
        <v>1.5512558061575366E-2</v>
      </c>
      <c r="GT11" s="57">
        <f>IFERROR(Inv_SY_B!GT11/Inv_SY_B!$NE11-1,"")</f>
        <v>1.0195589537511207E-2</v>
      </c>
      <c r="GU11" s="57">
        <f>IFERROR(Inv_SY_B!GU11/Inv_SY_B!$NE11-1,"")</f>
        <v>1.3185648172366671E-2</v>
      </c>
      <c r="GV11" s="57">
        <f>IFERROR(Inv_SY_B!GV11/Inv_SY_B!$NE11-1,"")</f>
        <v>1.2694156354594144E-2</v>
      </c>
      <c r="GW11" s="57">
        <f>IFERROR(Inv_SY_B!GW11/Inv_SY_B!$NE11-1,"")</f>
        <v>1.8994792684887685E-2</v>
      </c>
      <c r="GX11" s="57">
        <f>IFERROR(Inv_SY_B!GX11/Inv_SY_B!$NE11-1,"")</f>
        <v>1.1687844334995257E-2</v>
      </c>
      <c r="GY11" s="57">
        <f>IFERROR(Inv_SY_B!GY11/Inv_SY_B!$NE11-1,"")</f>
        <v>2.5882140190387704E-2</v>
      </c>
      <c r="GZ11" s="57">
        <f>IFERROR(Inv_SY_B!GZ11/Inv_SY_B!$NE11-1,"")</f>
        <v>2.4795323209220843E-2</v>
      </c>
      <c r="HA11" s="57">
        <f>IFERROR(Inv_SY_B!HA11/Inv_SY_B!$NE11-1,"")</f>
        <v>3.4462274252229363E-2</v>
      </c>
      <c r="HB11" s="57">
        <f>IFERROR(Inv_SY_B!HB11/Inv_SY_B!$NE11-1,"")</f>
        <v>5.735436515718062E-3</v>
      </c>
      <c r="HC11" s="57">
        <f>IFERROR(Inv_SY_B!HC11/Inv_SY_B!$NE11-1,"")</f>
        <v>1.6948111710170632E-2</v>
      </c>
      <c r="HD11" s="57">
        <f>IFERROR(Inv_SY_B!HD11/Inv_SY_B!$NE11-1,"")</f>
        <v>-7.548633058326315E-4</v>
      </c>
      <c r="HE11" s="57">
        <f>IFERROR(Inv_SY_B!HE11/Inv_SY_B!$NE11-1,"")</f>
        <v>-3.3493610968415855E-4</v>
      </c>
      <c r="HF11" s="57">
        <f>IFERROR(Inv_SY_B!HF11/Inv_SY_B!$NE11-1,"")</f>
        <v>5.6473996324425846E-2</v>
      </c>
      <c r="HG11" s="57">
        <f>IFERROR(Inv_SY_B!HG11/Inv_SY_B!$NE11-1,"")</f>
        <v>1.2982146965465846E-2</v>
      </c>
      <c r="HH11" s="57">
        <f>IFERROR(Inv_SY_B!HH11/Inv_SY_B!$NE11-1,"")</f>
        <v>1.2571015541669173E-2</v>
      </c>
      <c r="HI11" s="57">
        <f>IFERROR(Inv_SY_B!HI11/Inv_SY_B!$NE11-1,"")</f>
        <v>2.0976369094843683E-2</v>
      </c>
      <c r="HJ11" s="57">
        <f>IFERROR(Inv_SY_B!HJ11/Inv_SY_B!$NE11-1,"")</f>
        <v>2.2063299797062008E-2</v>
      </c>
      <c r="HK11" s="57">
        <f>IFERROR(Inv_SY_B!HK11/Inv_SY_B!$NE11-1,"")</f>
        <v>2.3933630213380797E-2</v>
      </c>
      <c r="HL11" s="57">
        <f>IFERROR(Inv_SY_B!HL11/Inv_SY_B!$NE11-1,"")</f>
        <v>8.946968176351211E-3</v>
      </c>
      <c r="HM11" s="57">
        <f>IFERROR(Inv_SY_B!HM11/Inv_SY_B!$NE11-1,"")</f>
        <v>-9.5064017430712688E-4</v>
      </c>
      <c r="HN11" s="57">
        <f>IFERROR(Inv_SY_B!HN11/Inv_SY_B!$NE11-1,"")</f>
        <v>-1.3870412597672521E-2</v>
      </c>
      <c r="HO11" s="57">
        <f>IFERROR(Inv_SY_B!HO11/Inv_SY_B!$NE11-1,"")</f>
        <v>-8.6785075338524642E-4</v>
      </c>
      <c r="HP11" s="57">
        <f>IFERROR(Inv_SY_B!HP11/Inv_SY_B!$NE11-1,"")</f>
        <v>-1.1100774917298661E-2</v>
      </c>
      <c r="HQ11" s="57">
        <f>IFERROR(Inv_SY_B!HQ11/Inv_SY_B!$NE11-1,"")</f>
        <v>-3.0593220017141598E-2</v>
      </c>
      <c r="HR11" s="57">
        <f>IFERROR(Inv_SY_B!HR11/Inv_SY_B!$NE11-1,"")</f>
        <v>-3.3469915112560811E-2</v>
      </c>
      <c r="HS11" s="57">
        <f>IFERROR(Inv_SY_B!HS11/Inv_SY_B!$NE11-1,"")</f>
        <v>-4.2299027212558959E-3</v>
      </c>
      <c r="HT11" s="57">
        <f>IFERROR(Inv_SY_B!HT11/Inv_SY_B!$NE11-1,"")</f>
        <v>-1.8392209676419413E-2</v>
      </c>
      <c r="HU11" s="57">
        <f>IFERROR(Inv_SY_B!HU11/Inv_SY_B!$NE11-1,"")</f>
        <v>9.0577106474076796E-3</v>
      </c>
      <c r="HV11" s="57">
        <f>IFERROR(Inv_SY_B!HV11/Inv_SY_B!$NE11-1,"")</f>
        <v>1.885841933589183E-2</v>
      </c>
      <c r="HW11" s="57">
        <f>IFERROR(Inv_SY_B!HW11/Inv_SY_B!$NE11-1,"")</f>
        <v>6.9065381471384857E-3</v>
      </c>
      <c r="HX11" s="57">
        <f>IFERROR(Inv_SY_B!HX11/Inv_SY_B!$NE11-1,"")</f>
        <v>1.4946441545827582E-2</v>
      </c>
      <c r="HY11" s="57">
        <f>IFERROR(Inv_SY_B!HY11/Inv_SY_B!$NE11-1,"")</f>
        <v>1.9149118322414616E-2</v>
      </c>
      <c r="HZ11" s="57">
        <f>IFERROR(Inv_SY_B!HZ11/Inv_SY_B!$NE11-1,"")</f>
        <v>4.7268890114551265E-3</v>
      </c>
      <c r="IA11" s="57">
        <f>IFERROR(Inv_SY_B!IA11/Inv_SY_B!$NE11-1,"")</f>
        <v>3.1026248343204665E-2</v>
      </c>
      <c r="IB11" s="57">
        <f>IFERROR(Inv_SY_B!IB11/Inv_SY_B!$NE11-1,"")</f>
        <v>4.1178054206452153E-3</v>
      </c>
      <c r="IC11" s="57">
        <f>IFERROR(Inv_SY_B!IC11/Inv_SY_B!$NE11-1,"")</f>
        <v>2.3991332869352178E-2</v>
      </c>
      <c r="ID11" s="57">
        <f>IFERROR(Inv_SY_B!ID11/Inv_SY_B!$NE11-1,"")</f>
        <v>1.6316879625149161E-2</v>
      </c>
      <c r="IE11" s="57">
        <f>IFERROR(Inv_SY_B!IE11/Inv_SY_B!$NE11-1,"")</f>
        <v>1.2845103157533622E-2</v>
      </c>
      <c r="IF11" s="57">
        <f>IFERROR(Inv_SY_B!IF11/Inv_SY_B!$NE11-1,"")</f>
        <v>1.5220529161691809E-2</v>
      </c>
      <c r="IG11" s="57">
        <f>IFERROR(Inv_SY_B!IG11/Inv_SY_B!$NE11-1,"")</f>
        <v>7.6852950239596485E-3</v>
      </c>
      <c r="IH11" s="57">
        <f>IFERROR(Inv_SY_B!IH11/Inv_SY_B!$NE11-1,"")</f>
        <v>4.7268890114551265E-3</v>
      </c>
      <c r="II11" s="57">
        <f>IFERROR(Inv_SY_B!II11/Inv_SY_B!$NE11-1,"")</f>
        <v>2.1165307651276333E-3</v>
      </c>
      <c r="IJ11" s="57">
        <f>IFERROR(Inv_SY_B!IJ11/Inv_SY_B!$NE11-1,"")</f>
        <v>4.987924836087787E-3</v>
      </c>
      <c r="IK11" s="57">
        <f>IFERROR(Inv_SY_B!IK11/Inv_SY_B!$NE11-1,"")</f>
        <v>2.2620894790030155E-2</v>
      </c>
      <c r="IL11" s="57">
        <f>IFERROR(Inv_SY_B!IL11/Inv_SY_B!$NE11-1,"")</f>
        <v>3.4406662272198796E-2</v>
      </c>
      <c r="IM11" s="57">
        <f>IFERROR(Inv_SY_B!IM11/Inv_SY_B!$NE11-1,"")</f>
        <v>8.4597013037033264E-3</v>
      </c>
      <c r="IN11" s="57">
        <f>IFERROR(Inv_SY_B!IN11/Inv_SY_B!$NE11-1,"")</f>
        <v>1.429820258132275E-2</v>
      </c>
      <c r="IO11" s="57">
        <f>IFERROR(Inv_SY_B!IO11/Inv_SY_B!$NE11-1,"")</f>
        <v>1.0743764769239883E-2</v>
      </c>
      <c r="IP11" s="57">
        <f>IFERROR(Inv_SY_B!IP11/Inv_SY_B!$NE11-1,"")</f>
        <v>-2.3279165656719947E-4</v>
      </c>
      <c r="IQ11" s="57">
        <f>IFERROR(Inv_SY_B!IQ11/Inv_SY_B!$NE11-1,"")</f>
        <v>6.1632698781394657E-2</v>
      </c>
      <c r="IR11" s="57">
        <f>IFERROR(Inv_SY_B!IR11/Inv_SY_B!$NE11-1,"")</f>
        <v>6.467127842340048E-3</v>
      </c>
      <c r="IS11" s="57">
        <f>IFERROR(Inv_SY_B!IS11/Inv_SY_B!$NE11-1,"")</f>
        <v>1.0904736861096831E-2</v>
      </c>
      <c r="IT11" s="57">
        <f>IFERROR(Inv_SY_B!IT11/Inv_SY_B!$NE11-1,"")</f>
        <v>7.8593189070481628E-3</v>
      </c>
      <c r="IU11" s="57">
        <f>IFERROR(Inv_SY_B!IU11/Inv_SY_B!$NE11-1,"")</f>
        <v>1.6821548886105653E-2</v>
      </c>
      <c r="IV11" s="57">
        <f>IFERROR(Inv_SY_B!IV11/Inv_SY_B!$NE11-1,"")</f>
        <v>1.9518919073977736E-2</v>
      </c>
      <c r="IW11" s="57">
        <f>IFERROR(Inv_SY_B!IW11/Inv_SY_B!$NE11-1,"")</f>
        <v>1.2035892101172063E-2</v>
      </c>
      <c r="IX11" s="57">
        <f>IFERROR(Inv_SY_B!IX11/Inv_SY_B!$NE11-1,"")</f>
        <v>9.1644980302119095E-3</v>
      </c>
      <c r="IY11" s="57">
        <f>IFERROR(Inv_SY_B!IY11/Inv_SY_B!$NE11-1,"")</f>
        <v>1.6734536944561729E-2</v>
      </c>
      <c r="IZ11" s="57">
        <f>IFERROR(Inv_SY_B!IZ11/Inv_SY_B!$NE11-1,"")</f>
        <v>2.7453897971976282E-3</v>
      </c>
      <c r="JA11" s="57">
        <f>IFERROR(Inv_SY_B!JA11/Inv_SY_B!$NE11-1,"")</f>
        <v>-4.6261044431323839E-3</v>
      </c>
      <c r="JB11" s="57">
        <f>IFERROR(Inv_SY_B!JB11/Inv_SY_B!$NE11-1,"")</f>
        <v>1.3011939097625103E-2</v>
      </c>
      <c r="JC11" s="57">
        <f>IFERROR(Inv_SY_B!JC11/Inv_SY_B!$NE11-1,"")</f>
        <v>1.473966406852667E-2</v>
      </c>
      <c r="JD11" s="57">
        <f>IFERROR(Inv_SY_B!JD11/Inv_SY_B!$NE11-1,"")</f>
        <v>2.8836517135518491E-2</v>
      </c>
      <c r="JE11" s="57">
        <f>IFERROR(Inv_SY_B!JE11/Inv_SY_B!$NE11-1,"")</f>
        <v>3.4985291683468089E-2</v>
      </c>
      <c r="JF11" s="57">
        <f>IFERROR(Inv_SY_B!JF11/Inv_SY_B!$NE11-1,"")</f>
        <v>2.591458103295885E-2</v>
      </c>
      <c r="JG11" s="57">
        <f>IFERROR(Inv_SY_B!JG11/Inv_SY_B!$NE11-1,"")</f>
        <v>6.0022936103609759E-3</v>
      </c>
      <c r="JH11" s="57">
        <f>IFERROR(Inv_SY_B!JH11/Inv_SY_B!$NE11-1,"")</f>
        <v>3.1981402156065597E-2</v>
      </c>
      <c r="JI11" s="57">
        <f>IFERROR(Inv_SY_B!JI11/Inv_SY_B!$NE11-1,"")</f>
        <v>2.2704312760075895E-2</v>
      </c>
      <c r="JJ11" s="57">
        <f>IFERROR(Inv_SY_B!JJ11/Inv_SY_B!$NE11-1,"")</f>
        <v>1.3806395955203055E-2</v>
      </c>
      <c r="JK11" s="57">
        <f>IFERROR(Inv_SY_B!JK11/Inv_SY_B!$NE11-1,"")</f>
        <v>2.3260432560380462E-2</v>
      </c>
      <c r="JL11" s="57">
        <f>IFERROR(Inv_SY_B!JL11/Inv_SY_B!$NE11-1,"")</f>
        <v>3.6345093192730049E-2</v>
      </c>
      <c r="JM11" s="57">
        <f>IFERROR(Inv_SY_B!JM11/Inv_SY_B!$NE11-1,"")</f>
        <v>4.0801613909395851E-3</v>
      </c>
      <c r="JN11" s="57">
        <f>IFERROR(Inv_SY_B!JN11/Inv_SY_B!$NE11-1,"")</f>
        <v>-2.4046359522676974E-3</v>
      </c>
      <c r="JO11" s="57">
        <f>IFERROR(Inv_SY_B!JO11/Inv_SY_B!$NE11-1,"")</f>
        <v>1.9245002929858757E-2</v>
      </c>
      <c r="JP11" s="57">
        <f>IFERROR(Inv_SY_B!JP11/Inv_SY_B!$NE11-1,"")</f>
        <v>8.7946972786490107E-3</v>
      </c>
      <c r="JQ11" s="57">
        <f>IFERROR(Inv_SY_B!JQ11/Inv_SY_B!$NE11-1,"")</f>
        <v>0.2451698874787327</v>
      </c>
      <c r="JR11" s="57">
        <f>IFERROR(Inv_SY_B!JR11/Inv_SY_B!$NE11-1,"")</f>
        <v>1.8793819561109038E-2</v>
      </c>
      <c r="JS11" s="57">
        <f>IFERROR(Inv_SY_B!JS11/Inv_SY_B!$NE11-1,"")</f>
        <v>-0.20101473833387062</v>
      </c>
      <c r="JT11" s="57">
        <f>IFERROR(Inv_SY_B!JT11/Inv_SY_B!$NE11-1,"")</f>
        <v>0.23945305026674646</v>
      </c>
      <c r="JU11" s="57">
        <f>IFERROR(Inv_SY_B!JU11/Inv_SY_B!$NE11-1,"")</f>
        <v>-0.10971358956049349</v>
      </c>
      <c r="JV11" s="57">
        <f>IFERROR(Inv_SY_B!JV11/Inv_SY_B!$NE11-1,"")</f>
        <v>1.228339273489798E-2</v>
      </c>
      <c r="JW11" s="57">
        <f>IFERROR(Inv_SY_B!JW11/Inv_SY_B!$NE11-1,"")</f>
        <v>3.2215824227395107E-3</v>
      </c>
      <c r="JX11" s="57">
        <f>IFERROR(Inv_SY_B!JX11/Inv_SY_B!$NE11-1,"")</f>
        <v>3.3975399045289567E-3</v>
      </c>
      <c r="JY11" s="57">
        <f>IFERROR(Inv_SY_B!JY11/Inv_SY_B!$NE11-1,"")</f>
        <v>1.6379650866342743E-3</v>
      </c>
      <c r="JZ11" s="57">
        <f>IFERROR(Inv_SY_B!JZ11/Inv_SY_B!$NE11-1,"")</f>
        <v>-2.5019593404472462E-2</v>
      </c>
      <c r="KA11" s="57">
        <f>IFERROR(Inv_SY_B!KA11/Inv_SY_B!$NE11-1,"")</f>
        <v>-6.1041641121030166E-3</v>
      </c>
      <c r="KB11" s="57">
        <f>IFERROR(Inv_SY_B!KB11/Inv_SY_B!$NE11-1,"")</f>
        <v>1.1755520289529642E-2</v>
      </c>
      <c r="KC11" s="57">
        <f>IFERROR(Inv_SY_B!KC11/Inv_SY_B!$NE11-1,"")</f>
        <v>-3.2008656625766019E-3</v>
      </c>
      <c r="KD11" s="57">
        <f>IFERROR(Inv_SY_B!KD11/Inv_SY_B!$NE11-1,"")</f>
        <v>-1.9300975246314134E-2</v>
      </c>
      <c r="KE11" s="57">
        <f>IFERROR(Inv_SY_B!KE11/Inv_SY_B!$NE11-1,"")</f>
        <v>1.6682329779635019E-2</v>
      </c>
      <c r="KF11" s="57">
        <f>IFERROR(Inv_SY_B!KF11/Inv_SY_B!$NE11-1,"")</f>
        <v>9.808512501902289E-3</v>
      </c>
      <c r="KG11" s="57">
        <f>IFERROR(Inv_SY_B!KG11/Inv_SY_B!$NE11-1,"")</f>
        <v>4.541263536160578E-3</v>
      </c>
      <c r="KH11" s="57">
        <f>IFERROR(Inv_SY_B!KH11/Inv_SY_B!$NE11-1,"")</f>
        <v>1.1227647844161304E-2</v>
      </c>
      <c r="KI11" s="57">
        <f>IFERROR(Inv_SY_B!KI11/Inv_SY_B!$NE11-1,"")</f>
        <v>2.1789495688574911E-2</v>
      </c>
      <c r="KJ11" s="57">
        <f>IFERROR(Inv_SY_B!KJ11/Inv_SY_B!$NE11-1,"")</f>
        <v>5.0691359815291381E-3</v>
      </c>
      <c r="KK11" s="57">
        <f>IFERROR(Inv_SY_B!KK11/Inv_SY_B!$NE11-1,"")</f>
        <v>2.2054279654055708E-3</v>
      </c>
      <c r="KL11" s="57">
        <f>IFERROR(Inv_SY_B!KL11/Inv_SY_B!$NE11-1,"")</f>
        <v>3.5379443334913052E-3</v>
      </c>
      <c r="KM11" s="57">
        <f>IFERROR(Inv_SY_B!KM11/Inv_SY_B!$NE11-1,"")</f>
        <v>1.4079123199735921E-2</v>
      </c>
      <c r="KN11" s="57">
        <f>IFERROR(Inv_SY_B!KN11/Inv_SY_B!$NE11-1,"")</f>
        <v>7.4400579545834677E-3</v>
      </c>
      <c r="KO11" s="57">
        <f>IFERROR(Inv_SY_B!KO11/Inv_SY_B!$NE11-1,"")</f>
        <v>5.8510357811536462E-3</v>
      </c>
      <c r="KP11" s="57">
        <f>IFERROR(Inv_SY_B!KP11/Inv_SY_B!$NE11-1,"")</f>
        <v>1.0264986262903397E-2</v>
      </c>
      <c r="KQ11" s="57">
        <f>IFERROR(Inv_SY_B!KQ11/Inv_SY_B!$NE11-1,"")</f>
        <v>-5.0944543875605208E-2</v>
      </c>
      <c r="KR11" s="57">
        <f>IFERROR(Inv_SY_B!KR11/Inv_SY_B!$NE11-1,"")</f>
        <v>1.9667593572136877E-3</v>
      </c>
      <c r="KS11" s="57">
        <f>IFERROR(Inv_SY_B!KS11/Inv_SY_B!$NE11-1,"")</f>
        <v>1.3488062897688557E-3</v>
      </c>
      <c r="KT11" s="57">
        <f>IFERROR(Inv_SY_B!KT11/Inv_SY_B!$NE11-1,"")</f>
        <v>1.3178193580858144E-2</v>
      </c>
      <c r="KU11" s="57">
        <f>IFERROR(Inv_SY_B!KU11/Inv_SY_B!$NE11-1,"")</f>
        <v>7.4400579545834677E-3</v>
      </c>
      <c r="KV11" s="57">
        <f>IFERROR(Inv_SY_B!KV11/Inv_SY_B!$NE11-1,"")</f>
        <v>7.5929638618379425E-3</v>
      </c>
      <c r="KW11" s="57">
        <f>IFERROR(Inv_SY_B!KW11/Inv_SY_B!$NE11-1,"")</f>
        <v>7.4400579545834677E-3</v>
      </c>
      <c r="KX11" s="57">
        <f>IFERROR(Inv_SY_B!KX11/Inv_SY_B!$NE11-1,"")</f>
        <v>1.9409670747372099E-2</v>
      </c>
      <c r="KY11" s="57">
        <f>IFERROR(Inv_SY_B!KY11/Inv_SY_B!$NE11-1,"")</f>
        <v>1.5507813588690356E-2</v>
      </c>
      <c r="KZ11" s="57">
        <f>IFERROR(Inv_SY_B!KZ11/Inv_SY_B!$NE11-1,"")</f>
        <v>1.4122148419598135E-2</v>
      </c>
      <c r="LA11" s="57">
        <f>IFERROR(Inv_SY_B!LA11/Inv_SY_B!$NE11-1,"")</f>
        <v>2.7554471875589126E-2</v>
      </c>
      <c r="LB11" s="57">
        <f>IFERROR(Inv_SY_B!LB11/Inv_SY_B!$NE11-1,"")</f>
        <v>1.1820253811258175E-2</v>
      </c>
      <c r="LC11" s="57">
        <f>IFERROR(Inv_SY_B!LC11/Inv_SY_B!$NE11-1,"")</f>
        <v>2.9179709923733199E-2</v>
      </c>
      <c r="LD11" s="57">
        <f>IFERROR(Inv_SY_B!LD11/Inv_SY_B!$NE11-1,"")</f>
        <v>1.5255333938309246E-2</v>
      </c>
      <c r="LE11" s="57">
        <f>IFERROR(Inv_SY_B!LE11/Inv_SY_B!$NE11-1,"")</f>
        <v>1.2557963750437828E-2</v>
      </c>
      <c r="LF11" s="57">
        <f>IFERROR(Inv_SY_B!LF11/Inv_SY_B!$NE11-1,"")</f>
        <v>5.0749367776321552E-3</v>
      </c>
      <c r="LG11" s="57">
        <f>IFERROR(Inv_SY_B!LG11/Inv_SY_B!$NE11-1,"")</f>
        <v>1.5415435910751007E-2</v>
      </c>
      <c r="LH11" s="57">
        <f>IFERROR(Inv_SY_B!LH11/Inv_SY_B!$NE11-1,"")</f>
        <v>-3.5713024663438508E-3</v>
      </c>
      <c r="LI11" s="57">
        <f>IFERROR(Inv_SY_B!LI11/Inv_SY_B!$NE11-1,"")</f>
        <v>3.2476860052028655E-3</v>
      </c>
      <c r="LJ11" s="57">
        <f>IFERROR(Inv_SY_B!LJ11/Inv_SY_B!$NE11-1,"")</f>
        <v>-5.8094660919029151E-3</v>
      </c>
      <c r="LK11" s="57">
        <f>IFERROR(Inv_SY_B!LK11/Inv_SY_B!$NE11-1,"")</f>
        <v>1.9729610615797366E-3</v>
      </c>
      <c r="LL11" s="57">
        <f>IFERROR(Inv_SY_B!LL11/Inv_SY_B!$NE11-1,"")</f>
        <v>4.7138372202235601E-3</v>
      </c>
      <c r="LM11" s="57">
        <f>IFERROR(Inv_SY_B!LM11/Inv_SY_B!$NE11-1,"")</f>
        <v>1.9953978781698911E-2</v>
      </c>
      <c r="LN11" s="57">
        <f>IFERROR(Inv_SY_B!LN11/Inv_SY_B!$NE11-1,"")</f>
        <v>8.8164502640348807E-3</v>
      </c>
      <c r="LO11" s="57">
        <f>IFERROR(Inv_SY_B!LO11/Inv_SY_B!$NE11-1,"")</f>
        <v>1.5074471743179441E-3</v>
      </c>
      <c r="LP11" s="57">
        <f>IFERROR(Inv_SY_B!LP11/Inv_SY_B!$NE11-1,"")</f>
        <v>-1.1029110720095492E-3</v>
      </c>
      <c r="LQ11" s="57">
        <f>IFERROR(Inv_SY_B!LQ11/Inv_SY_B!$NE11-1,"")</f>
        <v>-2.4080901951732958E-3</v>
      </c>
      <c r="LR11" s="57">
        <f>IFERROR(Inv_SY_B!LR11/Inv_SY_B!$NE11-1,"")</f>
        <v>3.7629193424271179E-4</v>
      </c>
      <c r="LS11" s="57">
        <f>IFERROR(Inv_SY_B!LS11/Inv_SY_B!$NE11-1,"")</f>
        <v>2.042730106957813E-2</v>
      </c>
      <c r="LT11" s="57">
        <f>IFERROR(Inv_SY_B!LT11/Inv_SY_B!$NE11-1,"")</f>
        <v>-3.2347036398436835E-3</v>
      </c>
      <c r="LU11" s="57">
        <f>IFERROR(Inv_SY_B!LU11/Inv_SY_B!$NE11-1,"")</f>
        <v>-1.1333652515501669E-3</v>
      </c>
      <c r="LV11" s="57">
        <f>IFERROR(Inv_SY_B!LV11/Inv_SY_B!$NE11-1,"")</f>
        <v>1.5129166623070178E-2</v>
      </c>
      <c r="LW11" s="57">
        <f>IFERROR(Inv_SY_B!LW11/Inv_SY_B!$NE11-1,"")</f>
        <v>3.203123626804083E-2</v>
      </c>
      <c r="LX11" s="57">
        <f>IFERROR(Inv_SY_B!LX11/Inv_SY_B!$NE11-1,"")</f>
        <v>3.0569435650097398E-2</v>
      </c>
      <c r="LY11" s="57">
        <f>IFERROR(Inv_SY_B!LY11/Inv_SY_B!$NE11-1,"")</f>
        <v>2.9929897879747092E-2</v>
      </c>
      <c r="LZ11" s="57">
        <f>IFERROR(Inv_SY_B!LZ11/Inv_SY_B!$NE11-1,"")</f>
        <v>-6.4106395062089039E-3</v>
      </c>
      <c r="MA11" s="57">
        <f>IFERROR(Inv_SY_B!MA11/Inv_SY_B!$NE11-1,"")</f>
        <v>2.447859974199984E-2</v>
      </c>
      <c r="MB11" s="57">
        <f>IFERROR(Inv_SY_B!MB11/Inv_SY_B!$NE11-1,"")</f>
        <v>1.6038441412207671E-2</v>
      </c>
      <c r="MC11" s="57">
        <f>IFERROR(Inv_SY_B!MC11/Inv_SY_B!$NE11-1,"")</f>
        <v>1.960593101552166E-2</v>
      </c>
      <c r="MD11" s="57">
        <f>IFERROR(Inv_SY_B!MD11/Inv_SY_B!$NE11-1,"")</f>
        <v>1.3515095107424324E-2</v>
      </c>
      <c r="ME11" s="57">
        <f>IFERROR(Inv_SY_B!ME11/Inv_SY_B!$NE11-1,"")</f>
        <v>2.0476050430964232E-2</v>
      </c>
      <c r="MF11" s="57">
        <f>IFERROR(Inv_SY_B!MF11/Inv_SY_B!$NE11-1,"")</f>
        <v>6.9891994916055911E-3</v>
      </c>
      <c r="MG11" s="57">
        <f>IFERROR(Inv_SY_B!MG11/Inv_SY_B!$NE11-1,"")</f>
        <v>2.2564337028026404E-2</v>
      </c>
      <c r="MH11" s="57">
        <f>IFERROR(Inv_SY_B!MH11/Inv_SY_B!$NE11-1,"")</f>
        <v>2.9960352059287709E-2</v>
      </c>
      <c r="MI11" s="57">
        <f>IFERROR(Inv_SY_B!MI11/Inv_SY_B!$NE11-1,"")</f>
        <v>1.2557963750437828E-2</v>
      </c>
      <c r="MJ11" s="57">
        <f>IFERROR(Inv_SY_B!MJ11/Inv_SY_B!$NE11-1,"")</f>
        <v>2.8285372184560842E-2</v>
      </c>
      <c r="MK11" s="57">
        <f>IFERROR(Inv_SY_B!MK11/Inv_SY_B!$NE11-1,"")</f>
        <v>6.1632698781394657E-2</v>
      </c>
      <c r="ML11" s="57">
        <f>IFERROR(Inv_SY_B!ML11/Inv_SY_B!$NE11-1,"")</f>
        <v>2.0650074314052747E-2</v>
      </c>
      <c r="MM11" s="57">
        <f>IFERROR(Inv_SY_B!MM11/Inv_SY_B!$NE11-1,"")</f>
        <v>5.6405454494345975E-4</v>
      </c>
      <c r="MN11" s="57">
        <f>IFERROR(Inv_SY_B!MN11/Inv_SY_B!$NE11-1,"")</f>
        <v>9.1906016126750423E-3</v>
      </c>
      <c r="MO11" s="57">
        <f>IFERROR(Inv_SY_B!MO11/Inv_SY_B!$NE11-1,"")</f>
        <v>3.1300335959069114E-2</v>
      </c>
      <c r="MP11" s="57">
        <f>IFERROR(Inv_SY_B!MP11/Inv_SY_B!$NE11-1,"")</f>
        <v>1.8027850802969647E-2</v>
      </c>
      <c r="MQ11" s="57">
        <f>IFERROR(Inv_SY_B!MQ11/Inv_SY_B!$NE11-1,"")</f>
        <v>4.2403059700115486E-2</v>
      </c>
      <c r="MR11" s="57">
        <f>IFERROR(Inv_SY_B!MR11/Inv_SY_B!$NE11-1,"")</f>
        <v>3.2476860052028655E-3</v>
      </c>
      <c r="MS11" s="57">
        <f>IFERROR(Inv_SY_B!MS11/Inv_SY_B!$NE11-1,"")</f>
        <v>2.7828559491453575E-2</v>
      </c>
      <c r="MT11" s="57">
        <f>IFERROR(Inv_SY_B!MT11/Inv_SY_B!$NE11-1,"")</f>
        <v>7.4796304348552223E-3</v>
      </c>
      <c r="MU11" s="57">
        <f>IFERROR(Inv_SY_B!MU11/Inv_SY_B!$NE11-1,"")</f>
        <v>2.630585051442913E-2</v>
      </c>
      <c r="MV11" s="57">
        <f>IFERROR(Inv_SY_B!MV11/Inv_SY_B!$NE11-1,"")</f>
        <v>1.7446452829923853E-2</v>
      </c>
      <c r="MW11" s="57">
        <f>IFERROR(Inv_SY_B!MW11/Inv_SY_B!$NE11-1,"")</f>
        <v>4.1979790501467384E-4</v>
      </c>
      <c r="MX11" s="57">
        <f>IFERROR(Inv_SY_B!MX11/Inv_SY_B!$NE11-1,"")</f>
        <v>1.5429357821397982E-2</v>
      </c>
      <c r="MY11" s="57">
        <f>IFERROR(Inv_SY_B!MY11/Inv_SY_B!$NE11-1,"")</f>
        <v>3.9829369112518442E-3</v>
      </c>
      <c r="MZ11" s="57">
        <f>IFERROR(Inv_SY_B!MZ11/Inv_SY_B!$NE11-1,"")</f>
        <v>1.0743764769239883E-2</v>
      </c>
      <c r="NA11" s="57">
        <f>IFERROR(Inv_SY_B!NA11/Inv_SY_B!$NE11-1,"")</f>
        <v>2.7588131758239376E-2</v>
      </c>
      <c r="NB11" s="57">
        <f>IFERROR(Inv_SY_B!NB11/Inv_SY_B!$NE11-1,"")</f>
        <v>3.1606740636587194E-3</v>
      </c>
      <c r="NC11" s="57">
        <f>IFERROR(Inv_SY_B!NC11/Inv_SY_B!$NE11-1,"")</f>
        <v>3.5228925119791921E-2</v>
      </c>
      <c r="ND11" s="57">
        <f>IFERROR(Inv_SY_B!ND11/Inv_SY_B!$NE11-1,"")</f>
        <v>2.9564447725261456E-2</v>
      </c>
    </row>
    <row r="12" spans="2:368" ht="14.5" x14ac:dyDescent="0.35">
      <c r="B12" s="86">
        <f t="shared" si="0"/>
        <v>45753</v>
      </c>
      <c r="C12" s="57">
        <f>IFERROR(Inv_SY_B!C12/Inv_SY_B!$NE12-1,"")</f>
        <v>-8.9762285290847843E-2</v>
      </c>
      <c r="D12" s="57">
        <f>IFERROR(Inv_SY_B!D12/Inv_SY_B!$NE12-1,"")</f>
        <v>-0.11980937513466339</v>
      </c>
      <c r="E12" s="57">
        <f>IFERROR(Inv_SY_B!E12/Inv_SY_B!$NE12-1,"")</f>
        <v>-8.3773879273024487E-2</v>
      </c>
      <c r="F12" s="57">
        <f>IFERROR(Inv_SY_B!F12/Inv_SY_B!$NE12-1,"")</f>
        <v>-8.3773879273024487E-2</v>
      </c>
      <c r="G12" s="57">
        <f>IFERROR(Inv_SY_B!G12/Inv_SY_B!$NE12-1,"")</f>
        <v>-8.4173106340879267E-2</v>
      </c>
      <c r="H12" s="57">
        <f>IFERROR(Inv_SY_B!H12/Inv_SY_B!$NE12-1,"")</f>
        <v>-0.12150038248477868</v>
      </c>
      <c r="I12" s="57">
        <f>IFERROR(Inv_SY_B!I12/Inv_SY_B!$NE12-1,"")</f>
        <v>-6.5790334039698584E-2</v>
      </c>
      <c r="J12" s="57">
        <f>IFERROR(Inv_SY_B!J12/Inv_SY_B!$NE12-1,"")</f>
        <v>-0.10233793792827683</v>
      </c>
      <c r="K12" s="57">
        <f>IFERROR(Inv_SY_B!K12/Inv_SY_B!$NE12-1,"")</f>
        <v>-7.3992816110579618E-2</v>
      </c>
      <c r="L12" s="57">
        <f>IFERROR(Inv_SY_B!L12/Inv_SY_B!$NE12-1,"")</f>
        <v>-7.1198226635595385E-2</v>
      </c>
      <c r="M12" s="57">
        <f>IFERROR(Inv_SY_B!M12/Inv_SY_B!$NE12-1,"")</f>
        <v>-7.2994748440942336E-2</v>
      </c>
      <c r="N12" s="57">
        <f>IFERROR(Inv_SY_B!N12/Inv_SY_B!$NE12-1,"")</f>
        <v>-7.4591656712361898E-2</v>
      </c>
      <c r="O12" s="57">
        <f>IFERROR(Inv_SY_B!O12/Inv_SY_B!$NE12-1,"")</f>
        <v>-7.3793202576652117E-2</v>
      </c>
      <c r="P12" s="57">
        <f>IFERROR(Inv_SY_B!P12/Inv_SY_B!$NE12-1,"")</f>
        <v>-6.9601318364175713E-2</v>
      </c>
      <c r="Q12" s="57">
        <f>IFERROR(Inv_SY_B!Q12/Inv_SY_B!$NE12-1,"")</f>
        <v>-6.1616777007077905E-2</v>
      </c>
      <c r="R12" s="57">
        <f>IFERROR(Inv_SY_B!R12/Inv_SY_B!$NE12-1,"")</f>
        <v>-6.3612912346352246E-2</v>
      </c>
      <c r="S12" s="57">
        <f>IFERROR(Inv_SY_B!S12/Inv_SY_B!$NE12-1,"")</f>
        <v>-7.9466429330379618E-2</v>
      </c>
      <c r="T12" s="57">
        <f>IFERROR(Inv_SY_B!T12/Inv_SY_B!$NE12-1,"")</f>
        <v>-6.9590812388705903E-2</v>
      </c>
      <c r="U12" s="57">
        <f>IFERROR(Inv_SY_B!U12/Inv_SY_B!$NE12-1,"")</f>
        <v>-7.698701911949124E-2</v>
      </c>
      <c r="V12" s="57">
        <f>IFERROR(Inv_SY_B!V12/Inv_SY_B!$NE12-1,"")</f>
        <v>-6.580866121955431E-2</v>
      </c>
      <c r="W12" s="57">
        <f>IFERROR(Inv_SY_B!W12/Inv_SY_B!$NE12-1,"")</f>
        <v>-4.1855037148260887E-2</v>
      </c>
      <c r="X12" s="57">
        <f>IFERROR(Inv_SY_B!X12/Inv_SY_B!$NE12-1,"")</f>
        <v>-4.8641897301793913E-2</v>
      </c>
      <c r="Y12" s="57">
        <f>IFERROR(Inv_SY_B!Y12/Inv_SY_B!$NE12-1,"")</f>
        <v>-3.6066244664364921E-2</v>
      </c>
      <c r="Z12" s="57">
        <f>IFERROR(Inv_SY_B!Z12/Inv_SY_B!$NE12-1,"")</f>
        <v>-3.6066244664364921E-2</v>
      </c>
      <c r="AA12" s="57">
        <f>IFERROR(Inv_SY_B!AA12/Inv_SY_B!$NE12-1,"")</f>
        <v>-4.1455810080405997E-2</v>
      </c>
      <c r="AB12" s="57">
        <f>IFERROR(Inv_SY_B!AB12/Inv_SY_B!$NE12-1,"")</f>
        <v>-4.2653491283970557E-2</v>
      </c>
      <c r="AC12" s="57">
        <f>IFERROR(Inv_SY_B!AC12/Inv_SY_B!$NE12-1,"")</f>
        <v>-3.9659288275058824E-2</v>
      </c>
      <c r="AD12" s="57">
        <f>IFERROR(Inv_SY_B!AD12/Inv_SY_B!$NE12-1,"")</f>
        <v>-4.3651558953607728E-2</v>
      </c>
      <c r="AE12" s="57">
        <f>IFERROR(Inv_SY_B!AE12/Inv_SY_B!$NE12-1,"")</f>
        <v>-3.8661220605421653E-2</v>
      </c>
      <c r="AF12" s="57">
        <f>IFERROR(Inv_SY_B!AF12/Inv_SY_B!$NE12-1,"")</f>
        <v>-3.4668949926872639E-2</v>
      </c>
      <c r="AG12" s="57">
        <f>IFERROR(Inv_SY_B!AG12/Inv_SY_B!$NE12-1,"")</f>
        <v>-4.4649626623245009E-2</v>
      </c>
      <c r="AH12" s="57">
        <f>IFERROR(Inv_SY_B!AH12/Inv_SY_B!$NE12-1,"")</f>
        <v>-3.9858901808986325E-2</v>
      </c>
      <c r="AI12" s="57">
        <f>IFERROR(Inv_SY_B!AI12/Inv_SY_B!$NE12-1,"")</f>
        <v>-8.7167309349791E-2</v>
      </c>
      <c r="AJ12" s="57">
        <f>IFERROR(Inv_SY_B!AJ12/Inv_SY_B!$NE12-1,"")</f>
        <v>-9.8587304685534893E-2</v>
      </c>
      <c r="AK12" s="57">
        <f>IFERROR(Inv_SY_B!AK12/Inv_SY_B!$NE12-1,"")</f>
        <v>-9.165336087542364E-2</v>
      </c>
      <c r="AL12" s="57">
        <f>IFERROR(Inv_SY_B!AL12/Inv_SY_B!$NE12-1,"")</f>
        <v>-8.1147385405557992E-2</v>
      </c>
      <c r="AM12" s="57">
        <f>IFERROR(Inv_SY_B!AM12/Inv_SY_B!$NE12-1,"")</f>
        <v>-6.7909856313527306E-2</v>
      </c>
      <c r="AN12" s="57">
        <f>IFERROR(Inv_SY_B!AN12/Inv_SY_B!$NE12-1,"")</f>
        <v>-6.4337824653773024E-2</v>
      </c>
      <c r="AO12" s="57">
        <f>IFERROR(Inv_SY_B!AO12/Inv_SY_B!$NE12-1,"")</f>
        <v>-7.698701911949124E-2</v>
      </c>
      <c r="AP12" s="57">
        <f>IFERROR(Inv_SY_B!AP12/Inv_SY_B!$NE12-1,"")</f>
        <v>-7.5894397670625335E-2</v>
      </c>
      <c r="AQ12" s="57">
        <f>IFERROR(Inv_SY_B!AQ12/Inv_SY_B!$NE12-1,"")</f>
        <v>-0.10393484619969651</v>
      </c>
      <c r="AR12" s="57">
        <f>IFERROR(Inv_SY_B!AR12/Inv_SY_B!$NE12-1,"")</f>
        <v>-7.2711132064634532E-2</v>
      </c>
      <c r="AS12" s="57">
        <f>IFERROR(Inv_SY_B!AS12/Inv_SY_B!$NE12-1,"")</f>
        <v>-5.1107581259017043E-2</v>
      </c>
      <c r="AT12" s="57">
        <f>IFERROR(Inv_SY_B!AT12/Inv_SY_B!$NE12-1,"")</f>
        <v>-5.1975793517564761E-2</v>
      </c>
      <c r="AU12" s="57">
        <f>IFERROR(Inv_SY_B!AU12/Inv_SY_B!$NE12-1,"")</f>
        <v>-4.8701431162790021E-2</v>
      </c>
      <c r="AV12" s="57">
        <f>IFERROR(Inv_SY_B!AV12/Inv_SY_B!$NE12-1,"")</f>
        <v>-2.6307713854519577E-2</v>
      </c>
      <c r="AW12" s="57">
        <f>IFERROR(Inv_SY_B!AW12/Inv_SY_B!$NE12-1,"")</f>
        <v>-2.9573185663984924E-2</v>
      </c>
      <c r="AX12" s="57">
        <f>IFERROR(Inv_SY_B!AX12/Inv_SY_B!$NE12-1,"")</f>
        <v>-3.5818337533519484E-2</v>
      </c>
      <c r="AY12" s="57">
        <f>IFERROR(Inv_SY_B!AY12/Inv_SY_B!$NE12-1,"")</f>
        <v>-4.8473031084828477E-2</v>
      </c>
      <c r="AZ12" s="57">
        <f>IFERROR(Inv_SY_B!AZ12/Inv_SY_B!$NE12-1,"")</f>
        <v>-4.2573813027580787E-2</v>
      </c>
      <c r="BA12" s="57">
        <f>IFERROR(Inv_SY_B!BA12/Inv_SY_B!$NE12-1,"")</f>
        <v>-3.8764246945513281E-2</v>
      </c>
      <c r="BB12" s="57">
        <f>IFERROR(Inv_SY_B!BB12/Inv_SY_B!$NE12-1,"")</f>
        <v>-5.8773695484330313E-2</v>
      </c>
      <c r="BC12" s="57">
        <f>IFERROR(Inv_SY_B!BC12/Inv_SY_B!$NE12-1,"")</f>
        <v>-6.9610823770553276E-2</v>
      </c>
      <c r="BD12" s="57">
        <f>IFERROR(Inv_SY_B!BD12/Inv_SY_B!$NE12-1,"")</f>
        <v>-6.7329526239953918E-2</v>
      </c>
      <c r="BE12" s="57">
        <f>IFERROR(Inv_SY_B!BE12/Inv_SY_B!$NE12-1,"")</f>
        <v>-8.4154358108410987E-2</v>
      </c>
      <c r="BF12" s="57">
        <f>IFERROR(Inv_SY_B!BF12/Inv_SY_B!$NE12-1,"")</f>
        <v>-5.9438908142513402E-2</v>
      </c>
      <c r="BG12" s="57">
        <f>IFERROR(Inv_SY_B!BG12/Inv_SY_B!$NE12-1,"")</f>
        <v>-6.7869188021386084E-2</v>
      </c>
      <c r="BH12" s="57">
        <f>IFERROR(Inv_SY_B!BH12/Inv_SY_B!$NE12-1,"")</f>
        <v>-0.10771910445789734</v>
      </c>
      <c r="BI12" s="57">
        <f>IFERROR(Inv_SY_B!BI12/Inv_SY_B!$NE12-1,"")</f>
        <v>-0.1087223822993556</v>
      </c>
      <c r="BJ12" s="57">
        <f>IFERROR(Inv_SY_B!BJ12/Inv_SY_B!$NE12-1,"")</f>
        <v>-0.11241661681863591</v>
      </c>
      <c r="BK12" s="57">
        <f>IFERROR(Inv_SY_B!BK12/Inv_SY_B!$NE12-1,"")</f>
        <v>-7.9382381526620693E-2</v>
      </c>
      <c r="BL12" s="57">
        <f>IFERROR(Inv_SY_B!BL12/Inv_SY_B!$NE12-1,"")</f>
        <v>-7.8414828027774774E-2</v>
      </c>
      <c r="BM12" s="57">
        <f>IFERROR(Inv_SY_B!BM12/Inv_SY_B!$NE12-1,"")</f>
        <v>-6.6967707545584676E-2</v>
      </c>
      <c r="BN12" s="57">
        <f>IFERROR(Inv_SY_B!BN12/Inv_SY_B!$NE12-1,"")</f>
        <v>1.5408837098088712E-2</v>
      </c>
      <c r="BO12" s="57">
        <f>IFERROR(Inv_SY_B!BO12/Inv_SY_B!$NE12-1,"")</f>
        <v>-6.0485846027662493E-3</v>
      </c>
      <c r="BP12" s="57">
        <f>IFERROR(Inv_SY_B!BP12/Inv_SY_B!$NE12-1,"")</f>
        <v>-7.6947979050175919E-3</v>
      </c>
      <c r="BQ12" s="57">
        <f>IFERROR(Inv_SY_B!BQ12/Inv_SY_B!$NE12-1,"")</f>
        <v>-1.1388355695197694E-3</v>
      </c>
      <c r="BR12" s="57">
        <f>IFERROR(Inv_SY_B!BR12/Inv_SY_B!$NE12-1,"")</f>
        <v>1.4408703035760917E-2</v>
      </c>
      <c r="BS12" s="57">
        <f>IFERROR(Inv_SY_B!BS12/Inv_SY_B!$NE12-1,"")</f>
        <v>1.0520420159050303E-3</v>
      </c>
      <c r="BT12" s="57">
        <f>IFERROR(Inv_SY_B!BT12/Inv_SY_B!$NE12-1,"")</f>
        <v>-1.4413342214963931E-2</v>
      </c>
      <c r="BU12" s="57">
        <f>IFERROR(Inv_SY_B!BU12/Inv_SY_B!$NE12-1,"")</f>
        <v>4.4073624124809641E-3</v>
      </c>
      <c r="BV12" s="57">
        <f>IFERROR(Inv_SY_B!BV12/Inv_SY_B!$NE12-1,"")</f>
        <v>2.086411380169606E-2</v>
      </c>
      <c r="BW12" s="57">
        <f>IFERROR(Inv_SY_B!BW12/Inv_SY_B!$NE12-1,"")</f>
        <v>-1.3231365595849032E-2</v>
      </c>
      <c r="BX12" s="57">
        <f>IFERROR(Inv_SY_B!BX12/Inv_SY_B!$NE12-1,"")</f>
        <v>-8.3507853608352223E-3</v>
      </c>
      <c r="BY12" s="57">
        <f>IFERROR(Inv_SY_B!BY12/Inv_SY_B!$NE12-1,"")</f>
        <v>-1.4140578379783664E-2</v>
      </c>
      <c r="BZ12" s="57">
        <f>IFERROR(Inv_SY_B!BZ12/Inv_SY_B!$NE12-1,"")</f>
        <v>-1.2669519163467369E-3</v>
      </c>
      <c r="CA12" s="57">
        <f>IFERROR(Inv_SY_B!CA12/Inv_SY_B!$NE12-1,"")</f>
        <v>-1.9612386224916678E-2</v>
      </c>
      <c r="CB12" s="57">
        <f>IFERROR(Inv_SY_B!CB12/Inv_SY_B!$NE12-1,"")</f>
        <v>4.952890082841499E-3</v>
      </c>
      <c r="CC12" s="57">
        <f>IFERROR(Inv_SY_B!CC12/Inv_SY_B!$NE12-1,"")</f>
        <v>4.9231552660453426E-2</v>
      </c>
      <c r="CD12" s="57">
        <f>IFERROR(Inv_SY_B!CD12/Inv_SY_B!$NE12-1,"")</f>
        <v>1.1135537013596375E-2</v>
      </c>
      <c r="CE12" s="57">
        <f>IFERROR(Inv_SY_B!CE12/Inv_SY_B!$NE12-1,"")</f>
        <v>5.6505254931929816E-2</v>
      </c>
      <c r="CF12" s="57">
        <f>IFERROR(Inv_SY_B!CF12/Inv_SY_B!$NE12-1,"")</f>
        <v>1.6405182773817195E-2</v>
      </c>
      <c r="CG12" s="57">
        <f>IFERROR(Inv_SY_B!CG12/Inv_SY_B!$NE12-1,"")</f>
        <v>5.4984177532024781E-3</v>
      </c>
      <c r="CH12" s="57">
        <f>IFERROR(Inv_SY_B!CH12/Inv_SY_B!$NE12-1,"")</f>
        <v>3.6089295147218037E-2</v>
      </c>
      <c r="CI12" s="57">
        <f>IFERROR(Inv_SY_B!CI12/Inv_SY_B!$NE12-1,"")</f>
        <v>2.04095074097288E-2</v>
      </c>
      <c r="CJ12" s="57">
        <f>IFERROR(Inv_SY_B!CJ12/Inv_SY_B!$NE12-1,"")</f>
        <v>1.2896103586124363E-2</v>
      </c>
      <c r="CK12" s="57">
        <f>IFERROR(Inv_SY_B!CK12/Inv_SY_B!$NE12-1,"")</f>
        <v>1.1375238565724866E-2</v>
      </c>
      <c r="CL12" s="57">
        <f>IFERROR(Inv_SY_B!CL12/Inv_SY_B!$NE12-1,"")</f>
        <v>5.7873013795752826E-3</v>
      </c>
      <c r="CM12" s="57">
        <f>IFERROR(Inv_SY_B!CM12/Inv_SY_B!$NE12-1,"")</f>
        <v>6.225787980350006E-3</v>
      </c>
      <c r="CN12" s="57">
        <f>IFERROR(Inv_SY_B!CN12/Inv_SY_B!$NE12-1,"")</f>
        <v>3.7709134637267105E-3</v>
      </c>
      <c r="CO12" s="57">
        <f>IFERROR(Inv_SY_B!CO12/Inv_SY_B!$NE12-1,"")</f>
        <v>4.9774744156239059E-4</v>
      </c>
      <c r="CP12" s="57">
        <f>IFERROR(Inv_SY_B!CP12/Inv_SY_B!$NE12-1,"")</f>
        <v>-3.1415621274539784E-2</v>
      </c>
      <c r="CQ12" s="57">
        <f>IFERROR(Inv_SY_B!CQ12/Inv_SY_B!$NE12-1,"")</f>
        <v>-8.8671442329634198E-3</v>
      </c>
      <c r="CR12" s="57">
        <f>IFERROR(Inv_SY_B!CR12/Inv_SY_B!$NE12-1,"")</f>
        <v>-7.2305612218810378E-3</v>
      </c>
      <c r="CS12" s="57">
        <f>IFERROR(Inv_SY_B!CS12/Inv_SY_B!$NE12-1,"")</f>
        <v>8.953426332153569E-3</v>
      </c>
      <c r="CT12" s="57">
        <f>IFERROR(Inv_SY_B!CT12/Inv_SY_B!$NE12-1,"")</f>
        <v>1.759094777953174E-2</v>
      </c>
      <c r="CU12" s="57">
        <f>IFERROR(Inv_SY_B!CU12/Inv_SY_B!$NE12-1,"")</f>
        <v>1.2302966228168399E-2</v>
      </c>
      <c r="CV12" s="57">
        <f>IFERROR(Inv_SY_B!CV12/Inv_SY_B!$NE12-1,"")</f>
        <v>5.862102866776242E-3</v>
      </c>
      <c r="CW12" s="57">
        <f>IFERROR(Inv_SY_B!CW12/Inv_SY_B!$NE12-1,"")</f>
        <v>-2.5026547454216619E-3</v>
      </c>
      <c r="CX12" s="57">
        <f>IFERROR(Inv_SY_B!CX12/Inv_SY_B!$NE12-1,"")</f>
        <v>-4.1284712765610965E-2</v>
      </c>
      <c r="CY12" s="57">
        <f>IFERROR(Inv_SY_B!CY12/Inv_SY_B!$NE12-1,"")</f>
        <v>-3.453195383171126E-3</v>
      </c>
      <c r="CZ12" s="57">
        <f>IFERROR(Inv_SY_B!CZ12/Inv_SY_B!$NE12-1,"")</f>
        <v>-5.6848994891925964E-3</v>
      </c>
      <c r="DA12" s="57">
        <f>IFERROR(Inv_SY_B!DA12/Inv_SY_B!$NE12-1,"")</f>
        <v>-2.7156505476848225E-2</v>
      </c>
      <c r="DB12" s="57">
        <f>IFERROR(Inv_SY_B!DB12/Inv_SY_B!$NE12-1,"")</f>
        <v>1.031724550805535E-2</v>
      </c>
      <c r="DC12" s="57">
        <f>IFERROR(Inv_SY_B!DC12/Inv_SY_B!$NE12-1,"")</f>
        <v>2.2046090420810849E-2</v>
      </c>
      <c r="DD12" s="57">
        <f>IFERROR(Inv_SY_B!DD12/Inv_SY_B!$NE12-1,"")</f>
        <v>9.5898752809078225E-3</v>
      </c>
      <c r="DE12" s="57">
        <f>IFERROR(Inv_SY_B!DE12/Inv_SY_B!$NE12-1,"")</f>
        <v>1.3772254087006663E-2</v>
      </c>
      <c r="DF12" s="57">
        <f>IFERROR(Inv_SY_B!DF12/Inv_SY_B!$NE12-1,"")</f>
        <v>4.6801262476612315E-3</v>
      </c>
      <c r="DG12" s="57">
        <f>IFERROR(Inv_SY_B!DG12/Inv_SY_B!$NE12-1,"")</f>
        <v>-3.7755526429299469E-3</v>
      </c>
      <c r="DH12" s="57">
        <f>IFERROR(Inv_SY_B!DH12/Inv_SY_B!$NE12-1,"")</f>
        <v>1.7409105222744747E-2</v>
      </c>
      <c r="DI12" s="57">
        <f>IFERROR(Inv_SY_B!DI12/Inv_SY_B!$NE12-1,"")</f>
        <v>1.7045420109170761E-2</v>
      </c>
      <c r="DJ12" s="57">
        <f>IFERROR(Inv_SY_B!DJ12/Inv_SY_B!$NE12-1,"")</f>
        <v>2.7319524567631204E-2</v>
      </c>
      <c r="DK12" s="57">
        <f>IFERROR(Inv_SY_B!DK12/Inv_SY_B!$NE12-1,"")</f>
        <v>6.5591660011259378E-3</v>
      </c>
      <c r="DL12" s="57">
        <f>IFERROR(Inv_SY_B!DL12/Inv_SY_B!$NE12-1,"")</f>
        <v>1.2515887331024489E-2</v>
      </c>
      <c r="DM12" s="57">
        <f>IFERROR(Inv_SY_B!DM12/Inv_SY_B!$NE12-1,"")</f>
        <v>-2.2298909102411724E-3</v>
      </c>
      <c r="DN12" s="57">
        <f>IFERROR(Inv_SY_B!DN12/Inv_SY_B!$NE12-1,"")</f>
        <v>2.5137413886188398E-2</v>
      </c>
      <c r="DO12" s="57">
        <f>IFERROR(Inv_SY_B!DO12/Inv_SY_B!$NE12-1,"")</f>
        <v>1.0862773178416107E-2</v>
      </c>
      <c r="DP12" s="57">
        <f>IFERROR(Inv_SY_B!DP12/Inv_SY_B!$NE12-1,"")</f>
        <v>1.1681064683957132E-2</v>
      </c>
      <c r="DQ12" s="57">
        <f>IFERROR(Inv_SY_B!DQ12/Inv_SY_B!$NE12-1,"")</f>
        <v>1.8227396728285994E-2</v>
      </c>
      <c r="DR12" s="57">
        <f>IFERROR(Inv_SY_B!DR12/Inv_SY_B!$NE12-1,"")</f>
        <v>1.10446157352031E-2</v>
      </c>
      <c r="DS12" s="57">
        <f>IFERROR(Inv_SY_B!DS12/Inv_SY_B!$NE12-1,"")</f>
        <v>9.5898752809078225E-3</v>
      </c>
      <c r="DT12" s="57">
        <f>IFERROR(Inv_SY_B!DT12/Inv_SY_B!$NE12-1,"")</f>
        <v>9.7717178376945935E-3</v>
      </c>
      <c r="DU12" s="57">
        <f>IFERROR(Inv_SY_B!DU12/Inv_SY_B!$NE12-1,"")</f>
        <v>1.5846699969024325E-3</v>
      </c>
      <c r="DV12" s="57">
        <f>IFERROR(Inv_SY_B!DV12/Inv_SY_B!$NE12-1,"")</f>
        <v>9.0939410351253969E-3</v>
      </c>
      <c r="DW12" s="57">
        <f>IFERROR(Inv_SY_B!DW12/Inv_SY_B!$NE12-1,"")</f>
        <v>1.5863443490055973E-2</v>
      </c>
      <c r="DX12" s="57">
        <f>IFERROR(Inv_SY_B!DX12/Inv_SY_B!$NE12-1,"")</f>
        <v>1.0953694456809604E-2</v>
      </c>
      <c r="DY12" s="57">
        <f>IFERROR(Inv_SY_B!DY12/Inv_SY_B!$NE12-1,"")</f>
        <v>1.2408434911104882E-2</v>
      </c>
      <c r="DZ12" s="57">
        <f>IFERROR(Inv_SY_B!DZ12/Inv_SY_B!$NE12-1,"")</f>
        <v>1.0226324229661854E-2</v>
      </c>
      <c r="EA12" s="57">
        <f>IFERROR(Inv_SY_B!EA12/Inv_SY_B!$NE12-1,"")</f>
        <v>-6.8422917755250889E-4</v>
      </c>
      <c r="EB12" s="57">
        <f>IFERROR(Inv_SY_B!EB12/Inv_SY_B!$NE12-1,"")</f>
        <v>-6.8422917755250889E-4</v>
      </c>
      <c r="EC12" s="57">
        <f>IFERROR(Inv_SY_B!EC12/Inv_SY_B!$NE12-1,"")</f>
        <v>-1.1388355695197694E-3</v>
      </c>
      <c r="ED12" s="57">
        <f>IFERROR(Inv_SY_B!ED12/Inv_SY_B!$NE12-1,"")</f>
        <v>1.9318452069007286E-2</v>
      </c>
      <c r="EE12" s="57">
        <f>IFERROR(Inv_SY_B!EE12/Inv_SY_B!$NE12-1,"")</f>
        <v>5.862102866776242E-3</v>
      </c>
      <c r="EF12" s="57">
        <f>IFERROR(Inv_SY_B!EF12/Inv_SY_B!$NE12-1,"")</f>
        <v>1.9591215904187775E-2</v>
      </c>
      <c r="EG12" s="57">
        <f>IFERROR(Inv_SY_B!EG12/Inv_SY_B!$NE12-1,"")</f>
        <v>-3.5027888077494573E-3</v>
      </c>
      <c r="EH12" s="57">
        <f>IFERROR(Inv_SY_B!EH12/Inv_SY_B!$NE12-1,"")</f>
        <v>1.4954230706121452E-2</v>
      </c>
      <c r="EI12" s="57">
        <f>IFERROR(Inv_SY_B!EI12/Inv_SY_B!$NE12-1,"")</f>
        <v>2.9530564746744759E-2</v>
      </c>
      <c r="EJ12" s="57">
        <f>IFERROR(Inv_SY_B!EJ12/Inv_SY_B!$NE12-1,"")</f>
        <v>1.10446157352031E-2</v>
      </c>
      <c r="EK12" s="57">
        <f>IFERROR(Inv_SY_B!EK12/Inv_SY_B!$NE12-1,"")</f>
        <v>2.3511741428513311E-2</v>
      </c>
      <c r="EL12" s="57">
        <f>IFERROR(Inv_SY_B!EL12/Inv_SY_B!$NE12-1,"")</f>
        <v>-5.9873981411690647E-2</v>
      </c>
      <c r="EM12" s="57">
        <f>IFERROR(Inv_SY_B!EM12/Inv_SY_B!$NE12-1,"")</f>
        <v>1.8318318006679268E-2</v>
      </c>
      <c r="EN12" s="57">
        <f>IFERROR(Inv_SY_B!EN12/Inv_SY_B!$NE12-1,"")</f>
        <v>2.7228603289237707E-2</v>
      </c>
      <c r="EO12" s="57">
        <f>IFERROR(Inv_SY_B!EO12/Inv_SY_B!$NE12-1,"")</f>
        <v>2.9047028857106749E-2</v>
      </c>
      <c r="EP12" s="57">
        <f>IFERROR(Inv_SY_B!EP12/Inv_SY_B!$NE12-1,"")</f>
        <v>1.4135939200580649E-2</v>
      </c>
      <c r="EQ12" s="57">
        <f>IFERROR(Inv_SY_B!EQ12/Inv_SY_B!$NE12-1,"")</f>
        <v>3.9527560205137036E-3</v>
      </c>
      <c r="ER12" s="57">
        <f>IFERROR(Inv_SY_B!ER12/Inv_SY_B!$NE12-1,"")</f>
        <v>3.3047565106418819E-2</v>
      </c>
      <c r="ES12" s="57">
        <f>IFERROR(Inv_SY_B!ES12/Inv_SY_B!$NE12-1,"")</f>
        <v>2.013674357454831E-2</v>
      </c>
      <c r="ET12" s="57">
        <f>IFERROR(Inv_SY_B!ET12/Inv_SY_B!$NE12-1,"")</f>
        <v>2.23064558998467E-2</v>
      </c>
      <c r="EU12" s="57">
        <f>IFERROR(Inv_SY_B!EU12/Inv_SY_B!$NE12-1,"")</f>
        <v>8.0404251616195133E-3</v>
      </c>
      <c r="EV12" s="57">
        <f>IFERROR(Inv_SY_B!EV12/Inv_SY_B!$NE12-1,"")</f>
        <v>1.4896159331274639E-3</v>
      </c>
      <c r="EW12" s="57">
        <f>IFERROR(Inv_SY_B!EW12/Inv_SY_B!$NE12-1,"")</f>
        <v>9.3125653818075804E-3</v>
      </c>
      <c r="EX12" s="57">
        <f>IFERROR(Inv_SY_B!EX12/Inv_SY_B!$NE12-1,"")</f>
        <v>7.2259220426778015E-3</v>
      </c>
      <c r="EY12" s="57">
        <f>IFERROR(Inv_SY_B!EY12/Inv_SY_B!$NE12-1,"")</f>
        <v>3.5437495852760792E-2</v>
      </c>
      <c r="EZ12" s="57">
        <f>IFERROR(Inv_SY_B!EZ12/Inv_SY_B!$NE12-1,"")</f>
        <v>2.0591349966515571E-2</v>
      </c>
      <c r="FA12" s="57">
        <f>IFERROR(Inv_SY_B!FA12/Inv_SY_B!$NE12-1,"")</f>
        <v>3.1956509765697305E-2</v>
      </c>
      <c r="FB12" s="57">
        <f>IFERROR(Inv_SY_B!FB12/Inv_SY_B!$NE12-1,"")</f>
        <v>1.2772120024678646E-2</v>
      </c>
      <c r="FC12" s="57">
        <f>IFERROR(Inv_SY_B!FC12/Inv_SY_B!$NE12-1,"")</f>
        <v>2.368267343189312E-2</v>
      </c>
      <c r="FD12" s="57">
        <f>IFERROR(Inv_SY_B!FD12/Inv_SY_B!$NE12-1,"")</f>
        <v>2.6773996897270447E-2</v>
      </c>
      <c r="FE12" s="57">
        <f>IFERROR(Inv_SY_B!FE12/Inv_SY_B!$NE12-1,"")</f>
        <v>3.0592690589795524E-2</v>
      </c>
      <c r="FF12" s="57">
        <f>IFERROR(Inv_SY_B!FF12/Inv_SY_B!$NE12-1,"")</f>
        <v>1.0771851900022611E-2</v>
      </c>
      <c r="FG12" s="57">
        <f>IFERROR(Inv_SY_B!FG12/Inv_SY_B!$NE12-1,"")</f>
        <v>1.2499356189498156E-2</v>
      </c>
      <c r="FH12" s="57">
        <f>IFERROR(Inv_SY_B!FH12/Inv_SY_B!$NE12-1,"")</f>
        <v>1.4408703035760917E-2</v>
      </c>
      <c r="FI12" s="57">
        <f>IFERROR(Inv_SY_B!FI12/Inv_SY_B!$NE12-1,"")</f>
        <v>1.3406232798862661E-4</v>
      </c>
      <c r="FJ12" s="57">
        <f>IFERROR(Inv_SY_B!FJ12/Inv_SY_B!$NE12-1,"")</f>
        <v>3.8885468856598493E-2</v>
      </c>
      <c r="FK12" s="57">
        <f>IFERROR(Inv_SY_B!FK12/Inv_SY_B!$NE12-1,"")</f>
        <v>5.3323010188158992E-2</v>
      </c>
      <c r="FL12" s="57">
        <f>IFERROR(Inv_SY_B!FL12/Inv_SY_B!$NE12-1,"")</f>
        <v>8.808778843800491E-3</v>
      </c>
      <c r="FM12" s="57">
        <f>IFERROR(Inv_SY_B!FM12/Inv_SY_B!$NE12-1,"")</f>
        <v>1.4525601822266587E-2</v>
      </c>
      <c r="FN12" s="57">
        <f>IFERROR(Inv_SY_B!FN12/Inv_SY_B!$NE12-1,"")</f>
        <v>3.2350501972068901E-2</v>
      </c>
      <c r="FO12" s="57">
        <f>IFERROR(Inv_SY_B!FO12/Inv_SY_B!$NE12-1,"")</f>
        <v>1.0741544807224779E-2</v>
      </c>
      <c r="FP12" s="57">
        <f>IFERROR(Inv_SY_B!FP12/Inv_SY_B!$NE12-1,"")</f>
        <v>9.1482576429966489E-3</v>
      </c>
      <c r="FQ12" s="57">
        <f>IFERROR(Inv_SY_B!FQ12/Inv_SY_B!$NE12-1,"")</f>
        <v>2.1794974509057319E-2</v>
      </c>
      <c r="FR12" s="57">
        <f>IFERROR(Inv_SY_B!FR12/Inv_SY_B!$NE12-1,"")</f>
        <v>1.8010917494015732E-2</v>
      </c>
      <c r="FS12" s="57">
        <f>IFERROR(Inv_SY_B!FS12/Inv_SY_B!$NE12-1,"")</f>
        <v>2.4384066150928252E-2</v>
      </c>
      <c r="FT12" s="57">
        <f>IFERROR(Inv_SY_B!FT12/Inv_SY_B!$NE12-1,"")</f>
        <v>4.2607288091787598E-2</v>
      </c>
      <c r="FU12" s="57">
        <f>IFERROR(Inv_SY_B!FU12/Inv_SY_B!$NE12-1,"")</f>
        <v>4.7586310480000504E-2</v>
      </c>
      <c r="FV12" s="57">
        <f>IFERROR(Inv_SY_B!FV12/Inv_SY_B!$NE12-1,"")</f>
        <v>2.5877772867392235E-2</v>
      </c>
      <c r="FW12" s="57">
        <f>IFERROR(Inv_SY_B!FW12/Inv_SY_B!$NE12-1,"")</f>
        <v>3.8424909285688758E-2</v>
      </c>
      <c r="FX12" s="57">
        <f>IFERROR(Inv_SY_B!FX12/Inv_SY_B!$NE12-1,"")</f>
        <v>3.8624070181217274E-2</v>
      </c>
      <c r="FY12" s="57">
        <f>IFERROR(Inv_SY_B!FY12/Inv_SY_B!$NE12-1,"")</f>
        <v>3.8723650628981421E-2</v>
      </c>
      <c r="FZ12" s="57">
        <f>IFERROR(Inv_SY_B!FZ12/Inv_SY_B!$NE12-1,"")</f>
        <v>8.3715301504354578E-3</v>
      </c>
      <c r="GA12" s="57">
        <f>IFERROR(Inv_SY_B!GA12/Inv_SY_B!$NE12-1,"")</f>
        <v>2.9097540678436395E-2</v>
      </c>
      <c r="GB12" s="57">
        <f>IFERROR(Inv_SY_B!GB12/Inv_SY_B!$NE12-1,"")</f>
        <v>1.9644942114147579E-2</v>
      </c>
      <c r="GC12" s="57">
        <f>IFERROR(Inv_SY_B!GC12/Inv_SY_B!$NE12-1,"")</f>
        <v>4.3105190330608778E-2</v>
      </c>
      <c r="GD12" s="57">
        <f>IFERROR(Inv_SY_B!GD12/Inv_SY_B!$NE12-1,"")</f>
        <v>3.7528685255810323E-2</v>
      </c>
      <c r="GE12" s="57">
        <f>IFERROR(Inv_SY_B!GE12/Inv_SY_B!$NE12-1,"")</f>
        <v>3.9022391972274306E-2</v>
      </c>
      <c r="GF12" s="57">
        <f>IFERROR(Inv_SY_B!GF12/Inv_SY_B!$NE12-1,"")</f>
        <v>4.4100994808251359E-2</v>
      </c>
      <c r="GG12" s="57">
        <f>IFERROR(Inv_SY_B!GG12/Inv_SY_B!$NE12-1,"")</f>
        <v>3.5537076300525383E-2</v>
      </c>
      <c r="GH12" s="57">
        <f>IFERROR(Inv_SY_B!GH12/Inv_SY_B!$NE12-1,"")</f>
        <v>4.8084212718821684E-2</v>
      </c>
      <c r="GI12" s="57">
        <f>IFERROR(Inv_SY_B!GI12/Inv_SY_B!$NE12-1,"")</f>
        <v>3.0060151673491076E-2</v>
      </c>
      <c r="GJ12" s="57">
        <f>IFERROR(Inv_SY_B!GJ12/Inv_SY_B!$NE12-1,"")</f>
        <v>4.151190316638087E-2</v>
      </c>
      <c r="GK12" s="57">
        <f>IFERROR(Inv_SY_B!GK12/Inv_SY_B!$NE12-1,"")</f>
        <v>2.4782387941985062E-2</v>
      </c>
      <c r="GL12" s="57">
        <f>IFERROR(Inv_SY_B!GL12/Inv_SY_B!$NE12-1,"")</f>
        <v>4.0217357345445182E-2</v>
      </c>
      <c r="GM12" s="57">
        <f>IFERROR(Inv_SY_B!GM12/Inv_SY_B!$NE12-1,"")</f>
        <v>1.960420465824364E-2</v>
      </c>
      <c r="GN12" s="57">
        <f>IFERROR(Inv_SY_B!GN12/Inv_SY_B!$NE12-1,"")</f>
        <v>3.0856795255604919E-2</v>
      </c>
      <c r="GO12" s="57">
        <f>IFERROR(Inv_SY_B!GO12/Inv_SY_B!$NE12-1,"")</f>
        <v>4.2248798479836314E-2</v>
      </c>
      <c r="GP12" s="57">
        <f>IFERROR(Inv_SY_B!GP12/Inv_SY_B!$NE12-1,"")</f>
        <v>3.2733886695961445E-2</v>
      </c>
      <c r="GQ12" s="57">
        <f>IFERROR(Inv_SY_B!GQ12/Inv_SY_B!$NE12-1,"")</f>
        <v>3.8902895434957285E-2</v>
      </c>
      <c r="GR12" s="57">
        <f>IFERROR(Inv_SY_B!GR12/Inv_SY_B!$NE12-1,"")</f>
        <v>4.7376820330469194E-4</v>
      </c>
      <c r="GS12" s="57">
        <f>IFERROR(Inv_SY_B!GS12/Inv_SY_B!$NE12-1,"")</f>
        <v>2.7178335633811779E-2</v>
      </c>
      <c r="GT12" s="57">
        <f>IFERROR(Inv_SY_B!GT12/Inv_SY_B!$NE12-1,"")</f>
        <v>1.9420363831602172E-2</v>
      </c>
      <c r="GU12" s="57">
        <f>IFERROR(Inv_SY_B!GU12/Inv_SY_B!$NE12-1,"")</f>
        <v>2.5372869994509939E-2</v>
      </c>
      <c r="GV12" s="57">
        <f>IFERROR(Inv_SY_B!GV12/Inv_SY_B!$NE12-1,"")</f>
        <v>2.6191501234596126E-2</v>
      </c>
      <c r="GW12" s="57">
        <f>IFERROR(Inv_SY_B!GW12/Inv_SY_B!$NE12-1,"")</f>
        <v>3.4004977122272795E-2</v>
      </c>
      <c r="GX12" s="57">
        <f>IFERROR(Inv_SY_B!GX12/Inv_SY_B!$NE12-1,"")</f>
        <v>2.3332726423570982E-2</v>
      </c>
      <c r="GY12" s="57">
        <f>IFERROR(Inv_SY_B!GY12/Inv_SY_B!$NE12-1,"")</f>
        <v>3.9050367750241621E-2</v>
      </c>
      <c r="GZ12" s="57">
        <f>IFERROR(Inv_SY_B!GZ12/Inv_SY_B!$NE12-1,"")</f>
        <v>4.0474734502743859E-2</v>
      </c>
      <c r="HA12" s="57">
        <f>IFERROR(Inv_SY_B!HA12/Inv_SY_B!$NE12-1,"")</f>
        <v>4.8042582096846864E-2</v>
      </c>
      <c r="HB12" s="57">
        <f>IFERROR(Inv_SY_B!HB12/Inv_SY_B!$NE12-1,"")</f>
        <v>1.8969118166209054E-2</v>
      </c>
      <c r="HC12" s="57">
        <f>IFERROR(Inv_SY_B!HC12/Inv_SY_B!$NE12-1,"")</f>
        <v>2.9028136123934178E-2</v>
      </c>
      <c r="HD12" s="57">
        <f>IFERROR(Inv_SY_B!HD12/Inv_SY_B!$NE12-1,"")</f>
        <v>1.2634667605380567E-2</v>
      </c>
      <c r="HE12" s="57">
        <f>IFERROR(Inv_SY_B!HE12/Inv_SY_B!$NE12-1,"")</f>
        <v>1.2972946145086262E-2</v>
      </c>
      <c r="HF12" s="57">
        <f>IFERROR(Inv_SY_B!HF12/Inv_SY_B!$NE12-1,"")</f>
        <v>6.7231317146422054E-2</v>
      </c>
      <c r="HG12" s="57">
        <f>IFERROR(Inv_SY_B!HG12/Inv_SY_B!$NE12-1,"")</f>
        <v>2.6435040373149699E-2</v>
      </c>
      <c r="HH12" s="57">
        <f>IFERROR(Inv_SY_B!HH12/Inv_SY_B!$NE12-1,"")</f>
        <v>2.8934126610310473E-2</v>
      </c>
      <c r="HI12" s="57">
        <f>IFERROR(Inv_SY_B!HI12/Inv_SY_B!$NE12-1,"")</f>
        <v>3.3277366139720987E-2</v>
      </c>
      <c r="HJ12" s="57">
        <f>IFERROR(Inv_SY_B!HJ12/Inv_SY_B!$NE12-1,"")</f>
        <v>3.6645918043197501E-2</v>
      </c>
      <c r="HK12" s="57">
        <f>IFERROR(Inv_SY_B!HK12/Inv_SY_B!$NE12-1,"")</f>
        <v>3.8132215338009257E-2</v>
      </c>
      <c r="HL12" s="57">
        <f>IFERROR(Inv_SY_B!HL12/Inv_SY_B!$NE12-1,"")</f>
        <v>2.1580493544642199E-2</v>
      </c>
      <c r="HM12" s="57">
        <f>IFERROR(Inv_SY_B!HM12/Inv_SY_B!$NE12-1,"")</f>
        <v>8.2520336131184369E-3</v>
      </c>
      <c r="HN12" s="57">
        <f>IFERROR(Inv_SY_B!HN12/Inv_SY_B!$NE12-1,"")</f>
        <v>-1.5676795385384246E-3</v>
      </c>
      <c r="HO12" s="57">
        <f>IFERROR(Inv_SY_B!HO12/Inv_SY_B!$NE12-1,"")</f>
        <v>1.349580990569077E-2</v>
      </c>
      <c r="HP12" s="57">
        <f>IFERROR(Inv_SY_B!HP12/Inv_SY_B!$NE12-1,"")</f>
        <v>6.7089481622260028E-3</v>
      </c>
      <c r="HQ12" s="57">
        <f>IFERROR(Inv_SY_B!HQ12/Inv_SY_B!$NE12-1,"")</f>
        <v>-1.6441361747232319E-2</v>
      </c>
      <c r="HR12" s="57">
        <f>IFERROR(Inv_SY_B!HR12/Inv_SY_B!$NE12-1,"")</f>
        <v>-1.9214887412767112E-2</v>
      </c>
      <c r="HS12" s="57">
        <f>IFERROR(Inv_SY_B!HS12/Inv_SY_B!$NE12-1,"")</f>
        <v>-4.5511668137147021E-3</v>
      </c>
      <c r="HT12" s="57">
        <f>IFERROR(Inv_SY_B!HT12/Inv_SY_B!$NE12-1,"")</f>
        <v>-1.1494148647553937E-2</v>
      </c>
      <c r="HU12" s="57">
        <f>IFERROR(Inv_SY_B!HU12/Inv_SY_B!$NE12-1,"")</f>
        <v>-2.0803585758288889E-5</v>
      </c>
      <c r="HV12" s="57">
        <f>IFERROR(Inv_SY_B!HV12/Inv_SY_B!$NE12-1,"")</f>
        <v>1.4174632971405421E-2</v>
      </c>
      <c r="HW12" s="57">
        <f>IFERROR(Inv_SY_B!HW12/Inv_SY_B!$NE12-1,"")</f>
        <v>1.869649057670042E-2</v>
      </c>
      <c r="HX12" s="57">
        <f>IFERROR(Inv_SY_B!HX12/Inv_SY_B!$NE12-1,"")</f>
        <v>2.3763603361012464E-2</v>
      </c>
      <c r="HY12" s="57">
        <f>IFERROR(Inv_SY_B!HY12/Inv_SY_B!$NE12-1,"")</f>
        <v>8.5622650080763307E-3</v>
      </c>
      <c r="HZ12" s="57">
        <f>IFERROR(Inv_SY_B!HZ12/Inv_SY_B!$NE12-1,"")</f>
        <v>5.9376089205753768E-3</v>
      </c>
      <c r="IA12" s="57">
        <f>IFERROR(Inv_SY_B!IA12/Inv_SY_B!$NE12-1,"")</f>
        <v>2.1488573131321242E-2</v>
      </c>
      <c r="IB12" s="57">
        <f>IFERROR(Inv_SY_B!IB12/Inv_SY_B!$NE12-1,"")</f>
        <v>-2.0397698069130055E-3</v>
      </c>
      <c r="IC12" s="57">
        <f>IFERROR(Inv_SY_B!IC12/Inv_SY_B!$NE12-1,"")</f>
        <v>2.7589790565493155E-2</v>
      </c>
      <c r="ID12" s="57">
        <f>IFERROR(Inv_SY_B!ID12/Inv_SY_B!$NE12-1,"")</f>
        <v>1.1457758027683118E-2</v>
      </c>
      <c r="IE12" s="57">
        <f>IFERROR(Inv_SY_B!IE12/Inv_SY_B!$NE12-1,"")</f>
        <v>1.083729523776733E-2</v>
      </c>
      <c r="IF12" s="57">
        <f>IFERROR(Inv_SY_B!IF12/Inv_SY_B!$NE12-1,"")</f>
        <v>1.5180534767177845E-2</v>
      </c>
      <c r="IG12" s="57">
        <f>IFERROR(Inv_SY_B!IG12/Inv_SY_B!$NE12-1,"")</f>
        <v>-3.6155483209847628E-3</v>
      </c>
      <c r="IH12" s="57">
        <f>IFERROR(Inv_SY_B!IH12/Inv_SY_B!$NE12-1,"")</f>
        <v>-9.5642207848867233E-4</v>
      </c>
      <c r="II12" s="57">
        <f>IFERROR(Inv_SY_B!II12/Inv_SY_B!$NE12-1,"")</f>
        <v>-1.3956594819580781E-2</v>
      </c>
      <c r="IJ12" s="57">
        <f>IFERROR(Inv_SY_B!IJ12/Inv_SY_B!$NE12-1,"")</f>
        <v>-2.7291729068193993E-3</v>
      </c>
      <c r="IK12" s="57">
        <f>IFERROR(Inv_SY_B!IK12/Inv_SY_B!$NE12-1,"")</f>
        <v>1.4766892907233986E-2</v>
      </c>
      <c r="IL12" s="57">
        <f>IFERROR(Inv_SY_B!IL12/Inv_SY_B!$NE12-1,"")</f>
        <v>2.7072738240563332E-2</v>
      </c>
      <c r="IM12" s="57">
        <f>IFERROR(Inv_SY_B!IM12/Inv_SY_B!$NE12-1,"")</f>
        <v>1.1167115290870999E-3</v>
      </c>
      <c r="IN12" s="57">
        <f>IFERROR(Inv_SY_B!IN12/Inv_SY_B!$NE12-1,"")</f>
        <v>9.4831105772368307E-3</v>
      </c>
      <c r="IO12" s="57">
        <f>IFERROR(Inv_SY_B!IO12/Inv_SY_B!$NE12-1,"")</f>
        <v>1.2491862677542764E-2</v>
      </c>
      <c r="IP12" s="57">
        <f>IFERROR(Inv_SY_B!IP12/Inv_SY_B!$NE12-1,"")</f>
        <v>-4.9943545207976614E-3</v>
      </c>
      <c r="IQ12" s="57">
        <f>IFERROR(Inv_SY_B!IQ12/Inv_SY_B!$NE12-1,"")</f>
        <v>4.237748705848543E-2</v>
      </c>
      <c r="IR12" s="57">
        <f>IFERROR(Inv_SY_B!IR12/Inv_SY_B!$NE12-1,"")</f>
        <v>2.9830242066908319E-3</v>
      </c>
      <c r="IS12" s="57">
        <f>IFERROR(Inv_SY_B!IS12/Inv_SY_B!$NE12-1,"")</f>
        <v>4.9527473492805285E-3</v>
      </c>
      <c r="IT12" s="57">
        <f>IFERROR(Inv_SY_B!IT12/Inv_SY_B!$NE12-1,"")</f>
        <v>2.3921072639139229E-3</v>
      </c>
      <c r="IU12" s="57">
        <f>IFERROR(Inv_SY_B!IU12/Inv_SY_B!$NE12-1,"")</f>
        <v>8.0058182202946693E-3</v>
      </c>
      <c r="IV12" s="57">
        <f>IFERROR(Inv_SY_B!IV12/Inv_SY_B!$NE12-1,"")</f>
        <v>1.5195307690747173E-2</v>
      </c>
      <c r="IW12" s="57">
        <f>IFERROR(Inv_SY_B!IW12/Inv_SY_B!$NE12-1,"")</f>
        <v>5.839122763445781E-3</v>
      </c>
      <c r="IX12" s="57">
        <f>IFERROR(Inv_SY_B!IX12/Inv_SY_B!$NE12-1,"")</f>
        <v>2.9830242066908319E-3</v>
      </c>
      <c r="IY12" s="57">
        <f>IFERROR(Inv_SY_B!IY12/Inv_SY_B!$NE12-1,"")</f>
        <v>1.1157375248438184E-2</v>
      </c>
      <c r="IZ12" s="57">
        <f>IFERROR(Inv_SY_B!IZ12/Inv_SY_B!$NE12-1,"")</f>
        <v>-9.6089872199434101E-4</v>
      </c>
      <c r="JA12" s="57">
        <f>IFERROR(Inv_SY_B!JA12/Inv_SY_B!$NE12-1,"")</f>
        <v>-7.5047158223140453E-3</v>
      </c>
      <c r="JB12" s="57">
        <f>IFERROR(Inv_SY_B!JB12/Inv_SY_B!$NE12-1,"")</f>
        <v>9.37606040644412E-3</v>
      </c>
      <c r="JC12" s="57">
        <f>IFERROR(Inv_SY_B!JC12/Inv_SY_B!$NE12-1,"")</f>
        <v>1.2437103782670267E-2</v>
      </c>
      <c r="JD12" s="57">
        <f>IFERROR(Inv_SY_B!JD12/Inv_SY_B!$NE12-1,"")</f>
        <v>2.6052276653961925E-2</v>
      </c>
      <c r="JE12" s="57">
        <f>IFERROR(Inv_SY_B!JE12/Inv_SY_B!$NE12-1,"")</f>
        <v>3.4190825247096823E-2</v>
      </c>
      <c r="JF12" s="57">
        <f>IFERROR(Inv_SY_B!JF12/Inv_SY_B!$NE12-1,"")</f>
        <v>2.6630711829904508E-2</v>
      </c>
      <c r="JG12" s="57">
        <f>IFERROR(Inv_SY_B!JG12/Inv_SY_B!$NE12-1,"")</f>
        <v>2.5959100134301361E-2</v>
      </c>
      <c r="JH12" s="57">
        <f>IFERROR(Inv_SY_B!JH12/Inv_SY_B!$NE12-1,"")</f>
        <v>3.3258564236996246E-2</v>
      </c>
      <c r="JI12" s="57">
        <f>IFERROR(Inv_SY_B!JI12/Inv_SY_B!$NE12-1,"")</f>
        <v>2.5112435513003462E-2</v>
      </c>
      <c r="JJ12" s="57">
        <f>IFERROR(Inv_SY_B!JJ12/Inv_SY_B!$NE12-1,"")</f>
        <v>1.6389987596796329E-2</v>
      </c>
      <c r="JK12" s="57">
        <f>IFERROR(Inv_SY_B!JK12/Inv_SY_B!$NE12-1,"")</f>
        <v>2.7241955365086001E-2</v>
      </c>
      <c r="JL12" s="57">
        <f>IFERROR(Inv_SY_B!JL12/Inv_SY_B!$NE12-1,"")</f>
        <v>3.8165981816272287E-2</v>
      </c>
      <c r="JM12" s="57">
        <f>IFERROR(Inv_SY_B!JM12/Inv_SY_B!$NE12-1,"")</f>
        <v>2.1033288801766137E-3</v>
      </c>
      <c r="JN12" s="57">
        <f>IFERROR(Inv_SY_B!JN12/Inv_SY_B!$NE12-1,"")</f>
        <v>-2.7863839609105767E-3</v>
      </c>
      <c r="JO12" s="57">
        <f>IFERROR(Inv_SY_B!JO12/Inv_SY_B!$NE12-1,"")</f>
        <v>2.1510563257697735E-2</v>
      </c>
      <c r="JP12" s="57">
        <f>IFERROR(Inv_SY_B!JP12/Inv_SY_B!$NE12-1,"")</f>
        <v>1.1181996787720694E-2</v>
      </c>
      <c r="JQ12" s="57">
        <f>IFERROR(Inv_SY_B!JQ12/Inv_SY_B!$NE12-1,"")</f>
        <v>0.25069212374687111</v>
      </c>
      <c r="JR12" s="57">
        <f>IFERROR(Inv_SY_B!JR12/Inv_SY_B!$NE12-1,"")</f>
        <v>2.560201162742981E-2</v>
      </c>
      <c r="JS12" s="57">
        <f>IFERROR(Inv_SY_B!JS12/Inv_SY_B!$NE12-1,"")</f>
        <v>-0.19789448028280787</v>
      </c>
      <c r="JT12" s="57">
        <f>IFERROR(Inv_SY_B!JT12/Inv_SY_B!$NE12-1,"")</f>
        <v>0.24310264225228728</v>
      </c>
      <c r="JU12" s="57">
        <f>IFERROR(Inv_SY_B!JU12/Inv_SY_B!$NE12-1,"")</f>
        <v>-0.10531145884419124</v>
      </c>
      <c r="JV12" s="57">
        <f>IFERROR(Inv_SY_B!JV12/Inv_SY_B!$NE12-1,"")</f>
        <v>7.0570682399471174E-3</v>
      </c>
      <c r="JW12" s="57">
        <f>IFERROR(Inv_SY_B!JW12/Inv_SY_B!$NE12-1,"")</f>
        <v>-1.6064307155433388E-3</v>
      </c>
      <c r="JX12" s="57">
        <f>IFERROR(Inv_SY_B!JX12/Inv_SY_B!$NE12-1,"")</f>
        <v>9.8266092632748325E-4</v>
      </c>
      <c r="JY12" s="57">
        <f>IFERROR(Inv_SY_B!JY12/Inv_SY_B!$NE12-1,"")</f>
        <v>-1.3143551315097923E-5</v>
      </c>
      <c r="JZ12" s="57">
        <f>IFERROR(Inv_SY_B!JZ12/Inv_SY_B!$NE12-1,"")</f>
        <v>-2.3115807432623092E-2</v>
      </c>
      <c r="KA12" s="57">
        <f>IFERROR(Inv_SY_B!KA12/Inv_SY_B!$NE12-1,"")</f>
        <v>-8.3779011635128908E-3</v>
      </c>
      <c r="KB12" s="57">
        <f>IFERROR(Inv_SY_B!KB12/Inv_SY_B!$NE12-1,"")</f>
        <v>7.9532922698255515E-3</v>
      </c>
      <c r="KC12" s="57">
        <f>IFERROR(Inv_SY_B!KC12/Inv_SY_B!$NE12-1,"")</f>
        <v>-7.4816771336344567E-3</v>
      </c>
      <c r="KD12" s="57">
        <f>IFERROR(Inv_SY_B!KD12/Inv_SY_B!$NE12-1,"")</f>
        <v>-1.9132589522052768E-2</v>
      </c>
      <c r="KE12" s="57">
        <f>IFERROR(Inv_SY_B!KE12/Inv_SY_B!$NE12-1,"")</f>
        <v>1.3629377792388375E-2</v>
      </c>
      <c r="KF12" s="57">
        <f>IFERROR(Inv_SY_B!KF12/Inv_SY_B!$NE12-1,"")</f>
        <v>8.1351348266125445E-3</v>
      </c>
      <c r="KG12" s="57">
        <f>IFERROR(Inv_SY_B!KG12/Inv_SY_B!$NE12-1,"")</f>
        <v>2.3767871950270969E-3</v>
      </c>
      <c r="KH12" s="57">
        <f>IFERROR(Inv_SY_B!KH12/Inv_SY_B!$NE12-1,"")</f>
        <v>9.247838090761018E-3</v>
      </c>
      <c r="KI12" s="57">
        <f>IFERROR(Inv_SY_B!KI12/Inv_SY_B!$NE12-1,"")</f>
        <v>1.8095560874615391E-2</v>
      </c>
      <c r="KJ12" s="57">
        <f>IFERROR(Inv_SY_B!KJ12/Inv_SY_B!$NE12-1,"")</f>
        <v>2.93443770250712E-3</v>
      </c>
      <c r="KK12" s="57">
        <f>IFERROR(Inv_SY_B!KK12/Inv_SY_B!$NE12-1,"")</f>
        <v>3.5617945234218684E-3</v>
      </c>
      <c r="KL12" s="57">
        <f>IFERROR(Inv_SY_B!KL12/Inv_SY_B!$NE12-1,"")</f>
        <v>3.5274188072071944E-3</v>
      </c>
      <c r="KM12" s="57">
        <f>IFERROR(Inv_SY_B!KM12/Inv_SY_B!$NE12-1,"")</f>
        <v>1.4355769414778452E-2</v>
      </c>
      <c r="KN12" s="57">
        <f>IFERROR(Inv_SY_B!KN12/Inv_SY_B!$NE12-1,"")</f>
        <v>6.8969918205039615E-3</v>
      </c>
      <c r="KO12" s="57">
        <f>IFERROR(Inv_SY_B!KO12/Inv_SY_B!$NE12-1,"")</f>
        <v>6.1975496310879841E-3</v>
      </c>
      <c r="KP12" s="57">
        <f>IFERROR(Inv_SY_B!KP12/Inv_SY_B!$NE12-1,"")</f>
        <v>1.1193565269772554E-2</v>
      </c>
      <c r="KQ12" s="57">
        <f>IFERROR(Inv_SY_B!KQ12/Inv_SY_B!$NE12-1,"")</f>
        <v>-7.7010234816064282E-2</v>
      </c>
      <c r="KR12" s="57">
        <f>IFERROR(Inv_SY_B!KR12/Inv_SY_B!$NE12-1,"")</f>
        <v>0.23271689868904999</v>
      </c>
      <c r="KS12" s="57">
        <f>IFERROR(Inv_SY_B!KS12/Inv_SY_B!$NE12-1,"")</f>
        <v>2.0008964945927854E-3</v>
      </c>
      <c r="KT12" s="57">
        <f>IFERROR(Inv_SY_B!KT12/Inv_SY_B!$NE12-1,"")</f>
        <v>2.3006574329138552E-3</v>
      </c>
      <c r="KU12" s="57">
        <f>IFERROR(Inv_SY_B!KU12/Inv_SY_B!$NE12-1,"")</f>
        <v>1.6489341846778194E-2</v>
      </c>
      <c r="KV12" s="57">
        <f>IFERROR(Inv_SY_B!KV12/Inv_SY_B!$NE12-1,"")</f>
        <v>0.11549566655193</v>
      </c>
      <c r="KW12" s="57">
        <f>IFERROR(Inv_SY_B!KW12/Inv_SY_B!$NE12-1,"")</f>
        <v>-8.8926588129467854E-2</v>
      </c>
      <c r="KX12" s="57">
        <f>IFERROR(Inv_SY_B!KX12/Inv_SY_B!$NE12-1,"")</f>
        <v>4.4679765980766284E-3</v>
      </c>
      <c r="KY12" s="57">
        <f>IFERROR(Inv_SY_B!KY12/Inv_SY_B!$NE12-1,"")</f>
        <v>6.9747939129936265E-2</v>
      </c>
      <c r="KZ12" s="57">
        <f>IFERROR(Inv_SY_B!KZ12/Inv_SY_B!$NE12-1,"")</f>
        <v>1.5272455180498579E-2</v>
      </c>
      <c r="LA12" s="57">
        <f>IFERROR(Inv_SY_B!LA12/Inv_SY_B!$NE12-1,"")</f>
        <v>1.7662385926840773E-2</v>
      </c>
      <c r="LB12" s="57">
        <f>IFERROR(Inv_SY_B!LB12/Inv_SY_B!$NE12-1,"")</f>
        <v>8.2070725413854184E-3</v>
      </c>
      <c r="LC12" s="57">
        <f>IFERROR(Inv_SY_B!LC12/Inv_SY_B!$NE12-1,"")</f>
        <v>2.3428093852391418E-2</v>
      </c>
      <c r="LD12" s="57">
        <f>IFERROR(Inv_SY_B!LD12/Inv_SY_B!$NE12-1,"")</f>
        <v>1.1058889091308588E-2</v>
      </c>
      <c r="LE12" s="57">
        <f>IFERROR(Inv_SY_B!LE12/Inv_SY_B!$NE12-1,"")</f>
        <v>8.4982490059419824E-3</v>
      </c>
      <c r="LF12" s="57">
        <f>IFERROR(Inv_SY_B!LF12/Inv_SY_B!$NE12-1,"")</f>
        <v>2.0966487925253574E-3</v>
      </c>
      <c r="LG12" s="57">
        <f>IFERROR(Inv_SY_B!LG12/Inv_SY_B!$NE12-1,"")</f>
        <v>1.1612873725162176E-2</v>
      </c>
      <c r="LH12" s="57">
        <f>IFERROR(Inv_SY_B!LH12/Inv_SY_B!$NE12-1,"")</f>
        <v>-4.1027956246779684E-3</v>
      </c>
      <c r="LI12" s="57">
        <f>IFERROR(Inv_SY_B!LI12/Inv_SY_B!$NE12-1,"")</f>
        <v>9.1481490697153944E-4</v>
      </c>
      <c r="LJ12" s="57">
        <f>IFERROR(Inv_SY_B!LJ12/Inv_SY_B!$NE12-1,"")</f>
        <v>-6.4134505121631324E-3</v>
      </c>
      <c r="LK12" s="57">
        <f>IFERROR(Inv_SY_B!LK12/Inv_SY_B!$NE12-1,"")</f>
        <v>-2.8128861403795558E-3</v>
      </c>
      <c r="LL12" s="57">
        <f>IFERROR(Inv_SY_B!LL12/Inv_SY_B!$NE12-1,"")</f>
        <v>-2.9162966053652983E-3</v>
      </c>
      <c r="LM12" s="57">
        <f>IFERROR(Inv_SY_B!LM12/Inv_SY_B!$NE12-1,"")</f>
        <v>1.7558975461854809E-2</v>
      </c>
      <c r="LN12" s="57">
        <f>IFERROR(Inv_SY_B!LN12/Inv_SY_B!$NE12-1,"")</f>
        <v>1.8996764782663877E-3</v>
      </c>
      <c r="LO12" s="57">
        <f>IFERROR(Inv_SY_B!LO12/Inv_SY_B!$NE12-1,"")</f>
        <v>-2.5322005925605406E-3</v>
      </c>
      <c r="LP12" s="57">
        <f>IFERROR(Inv_SY_B!LP12/Inv_SY_B!$NE12-1,"")</f>
        <v>-4.1079791066321869E-3</v>
      </c>
      <c r="LQ12" s="57">
        <f>IFERROR(Inv_SY_B!LQ12/Inv_SY_B!$NE12-1,"")</f>
        <v>-6.964077663387358E-3</v>
      </c>
      <c r="LR12" s="57">
        <f>IFERROR(Inv_SY_B!LR12/Inv_SY_B!$NE12-1,"")</f>
        <v>-5.5852714635744594E-3</v>
      </c>
      <c r="LS12" s="57">
        <f>IFERROR(Inv_SY_B!LS12/Inv_SY_B!$NE12-1,"")</f>
        <v>1.8044027805763196E-2</v>
      </c>
      <c r="LT12" s="57">
        <f>IFERROR(Inv_SY_B!LT12/Inv_SY_B!$NE12-1,"")</f>
        <v>-5.3981477650285603E-3</v>
      </c>
      <c r="LU12" s="57">
        <f>IFERROR(Inv_SY_B!LU12/Inv_SY_B!$NE12-1,"")</f>
        <v>-2.0803585758510934E-5</v>
      </c>
      <c r="LV12" s="57">
        <f>IFERROR(Inv_SY_B!LV12/Inv_SY_B!$NE12-1,"")</f>
        <v>9.286138262977861E-3</v>
      </c>
      <c r="LW12" s="57">
        <f>IFERROR(Inv_SY_B!LW12/Inv_SY_B!$NE12-1,"")</f>
        <v>3.2139851024875377E-2</v>
      </c>
      <c r="LX12" s="57">
        <f>IFERROR(Inv_SY_B!LX12/Inv_SY_B!$NE12-1,"")</f>
        <v>2.3763603361012464E-2</v>
      </c>
      <c r="LY12" s="57">
        <f>IFERROR(Inv_SY_B!LY12/Inv_SY_B!$NE12-1,"")</f>
        <v>2.1178341736363571E-2</v>
      </c>
      <c r="LZ12" s="57">
        <f>IFERROR(Inv_SY_B!LZ12/Inv_SY_B!$NE12-1,"")</f>
        <v>-1.1986871676991084E-2</v>
      </c>
      <c r="MA12" s="57">
        <f>IFERROR(Inv_SY_B!MA12/Inv_SY_B!$NE12-1,"")</f>
        <v>1.8642323190279031E-2</v>
      </c>
      <c r="MB12" s="57">
        <f>IFERROR(Inv_SY_B!MB12/Inv_SY_B!$NE12-1,"")</f>
        <v>1.0270999834272709E-2</v>
      </c>
      <c r="MC12" s="57">
        <f>IFERROR(Inv_SY_B!MC12/Inv_SY_B!$NE12-1,"")</f>
        <v>1.2043750662603436E-2</v>
      </c>
      <c r="MD12" s="57">
        <f>IFERROR(Inv_SY_B!MD12/Inv_SY_B!$NE12-1,"")</f>
        <v>1.0763430619920245E-2</v>
      </c>
      <c r="ME12" s="57">
        <f>IFERROR(Inv_SY_B!ME12/Inv_SY_B!$NE12-1,"")</f>
        <v>1.4505904590840668E-2</v>
      </c>
      <c r="MF12" s="57">
        <f>IFERROR(Inv_SY_B!MF12/Inv_SY_B!$NE12-1,"")</f>
        <v>1.6042180068780443E-3</v>
      </c>
      <c r="MG12" s="57">
        <f>IFERROR(Inv_SY_B!MG12/Inv_SY_B!$NE12-1,"")</f>
        <v>1.7558975461854809E-2</v>
      </c>
      <c r="MH12" s="57">
        <f>IFERROR(Inv_SY_B!MH12/Inv_SY_B!$NE12-1,"")</f>
        <v>2.4453006460918969E-2</v>
      </c>
      <c r="MI12" s="57">
        <f>IFERROR(Inv_SY_B!MI12/Inv_SY_B!$NE12-1,"")</f>
        <v>7.4149012775175382E-3</v>
      </c>
      <c r="MJ12" s="57">
        <f>IFERROR(Inv_SY_B!MJ12/Inv_SY_B!$NE12-1,"")</f>
        <v>2.500452894084404E-2</v>
      </c>
      <c r="MK12" s="57">
        <f>IFERROR(Inv_SY_B!MK12/Inv_SY_B!$NE12-1,"")</f>
        <v>3.5138754509468129E-2</v>
      </c>
      <c r="ML12" s="57">
        <f>IFERROR(Inv_SY_B!ML12/Inv_SY_B!$NE12-1,"")</f>
        <v>1.6180169262042021E-2</v>
      </c>
      <c r="MM12" s="57">
        <f>IFERROR(Inv_SY_B!MM12/Inv_SY_B!$NE12-1,"")</f>
        <v>-4.755914350905166E-3</v>
      </c>
      <c r="MN12" s="57">
        <f>IFERROR(Inv_SY_B!MN12/Inv_SY_B!$NE12-1,"")</f>
        <v>1.5387355697149552E-2</v>
      </c>
      <c r="MO12" s="57">
        <f>IFERROR(Inv_SY_B!MO12/Inv_SY_B!$NE12-1,"")</f>
        <v>2.6969327775577367E-2</v>
      </c>
      <c r="MP12" s="57">
        <f>IFERROR(Inv_SY_B!MP12/Inv_SY_B!$NE12-1,"")</f>
        <v>1.191840464443894E-2</v>
      </c>
      <c r="MQ12" s="57">
        <f>IFERROR(Inv_SY_B!MQ12/Inv_SY_B!$NE12-1,"")</f>
        <v>-1.0312607005789842E-2</v>
      </c>
      <c r="MR12" s="57">
        <f>IFERROR(Inv_SY_B!MR12/Inv_SY_B!$NE12-1,"")</f>
        <v>-3.1231175353373386E-3</v>
      </c>
      <c r="MS12" s="57">
        <f>IFERROR(Inv_SY_B!MS12/Inv_SY_B!$NE12-1,"")</f>
        <v>2.2522677781180889E-2</v>
      </c>
      <c r="MT12" s="57">
        <f>IFERROR(Inv_SY_B!MT12/Inv_SY_B!$NE12-1,"")</f>
        <v>2.2354247412079697E-3</v>
      </c>
      <c r="MU12" s="57">
        <f>IFERROR(Inv_SY_B!MU12/Inv_SY_B!$NE12-1,"")</f>
        <v>2.1990852532681737E-2</v>
      </c>
      <c r="MV12" s="57">
        <f>IFERROR(Inv_SY_B!MV12/Inv_SY_B!$NE12-1,"")</f>
        <v>1.1166328535449965E-2</v>
      </c>
      <c r="MW12" s="57">
        <f>IFERROR(Inv_SY_B!MW12/Inv_SY_B!$NE12-1,"")</f>
        <v>-6.3288419499021309E-3</v>
      </c>
      <c r="MX12" s="57">
        <f>IFERROR(Inv_SY_B!MX12/Inv_SY_B!$NE12-1,"")</f>
        <v>1.0960402934179214E-2</v>
      </c>
      <c r="MY12" s="57">
        <f>IFERROR(Inv_SY_B!MY12/Inv_SY_B!$NE12-1,"")</f>
        <v>-1.7787814905197985E-3</v>
      </c>
      <c r="MZ12" s="57">
        <f>IFERROR(Inv_SY_B!MZ12/Inv_SY_B!$NE12-1,"")</f>
        <v>7.3213394282447553E-3</v>
      </c>
      <c r="NA12" s="57">
        <f>IFERROR(Inv_SY_B!NA12/Inv_SY_B!$NE12-1,"")</f>
        <v>2.234851278752048E-2</v>
      </c>
      <c r="NB12" s="57">
        <f>IFERROR(Inv_SY_B!NB12/Inv_SY_B!$NE12-1,"")</f>
        <v>1.7662385926840773E-2</v>
      </c>
      <c r="NC12" s="57">
        <f>IFERROR(Inv_SY_B!NC12/Inv_SY_B!$NE12-1,"")</f>
        <v>2.9140947540282403E-2</v>
      </c>
      <c r="ND12" s="57">
        <f>IFERROR(Inv_SY_B!ND12/Inv_SY_B!$NE12-1,"")</f>
        <v>2.5935223125717721E-2</v>
      </c>
    </row>
    <row r="13" spans="2:368" ht="14.5" x14ac:dyDescent="0.35">
      <c r="B13" s="86">
        <f t="shared" si="0"/>
        <v>45754</v>
      </c>
      <c r="C13" s="57">
        <f>IFERROR(Inv_SY_B!C13/Inv_SY_B!$NE13-1,"")</f>
        <v>-8.4476822410448515E-2</v>
      </c>
      <c r="D13" s="57">
        <f>IFERROR(Inv_SY_B!D13/Inv_SY_B!$NE13-1,"")</f>
        <v>-0.10789767346194434</v>
      </c>
      <c r="E13" s="57">
        <f>IFERROR(Inv_SY_B!E13/Inv_SY_B!$NE13-1,"")</f>
        <v>-7.4127338229584838E-2</v>
      </c>
      <c r="F13" s="57">
        <f>IFERROR(Inv_SY_B!F13/Inv_SY_B!$NE13-1,"")</f>
        <v>-7.372644077915369E-2</v>
      </c>
      <c r="G13" s="57">
        <f>IFERROR(Inv_SY_B!G13/Inv_SY_B!$NE13-1,"")</f>
        <v>-8.0341248711265356E-2</v>
      </c>
      <c r="H13" s="57">
        <f>IFERROR(Inv_SY_B!H13/Inv_SY_B!$NE13-1,"")</f>
        <v>-0.11903013569295129</v>
      </c>
      <c r="I13" s="57">
        <f>IFERROR(Inv_SY_B!I13/Inv_SY_B!$NE13-1,"")</f>
        <v>-5.7427827638505402E-2</v>
      </c>
      <c r="J13" s="57">
        <f>IFERROR(Inv_SY_B!J13/Inv_SY_B!$NE13-1,"")</f>
        <v>-9.697849290415228E-2</v>
      </c>
      <c r="K13" s="57">
        <f>IFERROR(Inv_SY_B!K13/Inv_SY_B!$NE13-1,"")</f>
        <v>-7.1922402252214246E-2</v>
      </c>
      <c r="L13" s="57">
        <f>IFERROR(Inv_SY_B!L13/Inv_SY_B!$NE13-1,"")</f>
        <v>-6.8314325198335135E-2</v>
      </c>
      <c r="M13" s="57">
        <f>IFERROR(Inv_SY_B!M13/Inv_SY_B!$NE13-1,"")</f>
        <v>-6.4505799419240617E-2</v>
      </c>
      <c r="N13" s="57">
        <f>IFERROR(Inv_SY_B!N13/Inv_SY_B!$NE13-1,"")</f>
        <v>-6.9517017549628246E-2</v>
      </c>
      <c r="O13" s="57">
        <f>IFERROR(Inv_SY_B!O13/Inv_SY_B!$NE13-1,"")</f>
        <v>-6.8514773923550654E-2</v>
      </c>
      <c r="P13" s="57">
        <f>IFERROR(Inv_SY_B!P13/Inv_SY_B!$NE13-1,"")</f>
        <v>-6.6911184121826728E-2</v>
      </c>
      <c r="Q13" s="57">
        <f>IFERROR(Inv_SY_B!Q13/Inv_SY_B!$NE13-1,"")</f>
        <v>-5.9093683838422062E-2</v>
      </c>
      <c r="R13" s="57">
        <f>IFERROR(Inv_SY_B!R13/Inv_SY_B!$NE13-1,"")</f>
        <v>-5.7890991487128951E-2</v>
      </c>
      <c r="S13" s="57">
        <f>IFERROR(Inv_SY_B!S13/Inv_SY_B!$NE13-1,"")</f>
        <v>-7.434888682061247E-2</v>
      </c>
      <c r="T13" s="57">
        <f>IFERROR(Inv_SY_B!T13/Inv_SY_B!$NE13-1,"")</f>
        <v>-6.569794183762756E-2</v>
      </c>
      <c r="U13" s="57">
        <f>IFERROR(Inv_SY_B!U13/Inv_SY_B!$NE13-1,"")</f>
        <v>-7.1321056076567801E-2</v>
      </c>
      <c r="V13" s="57">
        <f>IFERROR(Inv_SY_B!V13/Inv_SY_B!$NE13-1,"")</f>
        <v>-6.0897722365361506E-2</v>
      </c>
      <c r="W13" s="57">
        <f>IFERROR(Inv_SY_B!W13/Inv_SY_B!$NE13-1,"")</f>
        <v>-3.4839388087345879E-2</v>
      </c>
      <c r="X13" s="57">
        <f>IFERROR(Inv_SY_B!X13/Inv_SY_B!$NE13-1,"")</f>
        <v>-4.325823454639699E-2</v>
      </c>
      <c r="Y13" s="57">
        <f>IFERROR(Inv_SY_B!Y13/Inv_SY_B!$NE13-1,"")</f>
        <v>-3.2634452109975287E-2</v>
      </c>
      <c r="Z13" s="57">
        <f>IFERROR(Inv_SY_B!Z13/Inv_SY_B!$NE13-1,"")</f>
        <v>-3.8647913866440509E-2</v>
      </c>
      <c r="AA13" s="57">
        <f>IFERROR(Inv_SY_B!AA13/Inv_SY_B!$NE13-1,"")</f>
        <v>-4.1053298569026619E-2</v>
      </c>
      <c r="AB13" s="57">
        <f>IFERROR(Inv_SY_B!AB13/Inv_SY_B!$NE13-1,"")</f>
        <v>-3.7846118965578546E-2</v>
      </c>
      <c r="AC13" s="57">
        <f>IFERROR(Inv_SY_B!AC13/Inv_SY_B!$NE13-1,"")</f>
        <v>-4.2055542195104212E-2</v>
      </c>
      <c r="AD13" s="57">
        <f>IFERROR(Inv_SY_B!AD13/Inv_SY_B!$NE13-1,"")</f>
        <v>-3.7645670240362916E-2</v>
      </c>
      <c r="AE13" s="57">
        <f>IFERROR(Inv_SY_B!AE13/Inv_SY_B!$NE13-1,"")</f>
        <v>-3.1231311033466769E-2</v>
      </c>
      <c r="AF13" s="57">
        <f>IFERROR(Inv_SY_B!AF13/Inv_SY_B!$NE13-1,"")</f>
        <v>-2.9026375056096398E-2</v>
      </c>
      <c r="AG13" s="57">
        <f>IFERROR(Inv_SY_B!AG13/Inv_SY_B!$NE13-1,"")</f>
        <v>-3.9048811316871546E-2</v>
      </c>
      <c r="AH13" s="57">
        <f>IFERROR(Inv_SY_B!AH13/Inv_SY_B!$NE13-1,"")</f>
        <v>-3.5641182988207842E-2</v>
      </c>
      <c r="AI13" s="57">
        <f>IFERROR(Inv_SY_B!AI13/Inv_SY_B!$NE13-1,"")</f>
        <v>-8.4550671940791022E-2</v>
      </c>
      <c r="AJ13" s="57">
        <f>IFERROR(Inv_SY_B!AJ13/Inv_SY_B!$NE13-1,"")</f>
        <v>-9.8191735188351559E-2</v>
      </c>
      <c r="AK13" s="57">
        <f>IFERROR(Inv_SY_B!AK13/Inv_SY_B!$NE13-1,"")</f>
        <v>-8.6797807649785952E-2</v>
      </c>
      <c r="AL13" s="57">
        <f>IFERROR(Inv_SY_B!AL13/Inv_SY_B!$NE13-1,"")</f>
        <v>-7.8146862666801042E-2</v>
      </c>
      <c r="AM13" s="57">
        <f>IFERROR(Inv_SY_B!AM13/Inv_SY_B!$NE13-1,"")</f>
        <v>-6.2110964649560674E-2</v>
      </c>
      <c r="AN13" s="57">
        <f>IFERROR(Inv_SY_B!AN13/Inv_SY_B!$NE13-1,"")</f>
        <v>-6.1688967333317524E-2</v>
      </c>
      <c r="AO13" s="57">
        <f>IFERROR(Inv_SY_B!AO13/Inv_SY_B!$NE13-1,"")</f>
        <v>-7.6733171657386245E-2</v>
      </c>
      <c r="AP13" s="57">
        <f>IFERROR(Inv_SY_B!AP13/Inv_SY_B!$NE13-1,"")</f>
        <v>-7.2238900239396719E-2</v>
      </c>
      <c r="AQ13" s="57">
        <f>IFERROR(Inv_SY_B!AQ13/Inv_SY_B!$NE13-1,"")</f>
        <v>-9.8381633980660799E-2</v>
      </c>
      <c r="AR13" s="57">
        <f>IFERROR(Inv_SY_B!AR13/Inv_SY_B!$NE13-1,"")</f>
        <v>-6.6189168385493935E-2</v>
      </c>
      <c r="AS13" s="57">
        <f>IFERROR(Inv_SY_B!AS13/Inv_SY_B!$NE13-1,"")</f>
        <v>-4.7320865921673172E-2</v>
      </c>
      <c r="AT13" s="57">
        <f>IFERROR(Inv_SY_B!AT13/Inv_SY_B!$NE13-1,"")</f>
        <v>-4.9363129054715071E-2</v>
      </c>
      <c r="AU13" s="57">
        <f>IFERROR(Inv_SY_B!AU13/Inv_SY_B!$NE13-1,"")</f>
        <v>-4.7042143815377524E-2</v>
      </c>
      <c r="AV13" s="57">
        <f>IFERROR(Inv_SY_B!AV13/Inv_SY_B!$NE13-1,"")</f>
        <v>-2.3191025480936878E-2</v>
      </c>
      <c r="AW13" s="57">
        <f>IFERROR(Inv_SY_B!AW13/Inv_SY_B!$NE13-1,"")</f>
        <v>-2.7286286658649073E-2</v>
      </c>
      <c r="AX13" s="57">
        <f>IFERROR(Inv_SY_B!AX13/Inv_SY_B!$NE13-1,"")</f>
        <v>-3.6940866658153659E-2</v>
      </c>
      <c r="AY13" s="57">
        <f>IFERROR(Inv_SY_B!AY13/Inv_SY_B!$NE13-1,"")</f>
        <v>-4.5300459089118505E-2</v>
      </c>
      <c r="AZ13" s="57">
        <f>IFERROR(Inv_SY_B!AZ13/Inv_SY_B!$NE13-1,"")</f>
        <v>-4.0414324544752689E-2</v>
      </c>
      <c r="BA13" s="57">
        <f>IFERROR(Inv_SY_B!BA13/Inv_SY_B!$NE13-1,"")</f>
        <v>-3.9979927975937191E-2</v>
      </c>
      <c r="BB13" s="57">
        <f>IFERROR(Inv_SY_B!BB13/Inv_SY_B!$NE13-1,"")</f>
        <v>-6.3277960128526045E-2</v>
      </c>
      <c r="BC13" s="57">
        <f>IFERROR(Inv_SY_B!BC13/Inv_SY_B!$NE13-1,"")</f>
        <v>-7.0872432739180646E-2</v>
      </c>
      <c r="BD13" s="57">
        <f>IFERROR(Inv_SY_B!BD13/Inv_SY_B!$NE13-1,"")</f>
        <v>-6.7079262245454574E-2</v>
      </c>
      <c r="BE13" s="57">
        <f>IFERROR(Inv_SY_B!BE13/Inv_SY_B!$NE13-1,"")</f>
        <v>-8.2515176046061289E-2</v>
      </c>
      <c r="BF13" s="57">
        <f>IFERROR(Inv_SY_B!BF13/Inv_SY_B!$NE13-1,"")</f>
        <v>-5.939190216578949E-2</v>
      </c>
      <c r="BG13" s="57">
        <f>IFERROR(Inv_SY_B!BG13/Inv_SY_B!$NE13-1,"")</f>
        <v>-6.2368757364927085E-2</v>
      </c>
      <c r="BH13" s="57">
        <f>IFERROR(Inv_SY_B!BH13/Inv_SY_B!$NE13-1,"")</f>
        <v>-0.10046034067665444</v>
      </c>
      <c r="BI13" s="57">
        <f>IFERROR(Inv_SY_B!BI13/Inv_SY_B!$NE13-1,"")</f>
        <v>-0.1018232041062459</v>
      </c>
      <c r="BJ13" s="57">
        <f>IFERROR(Inv_SY_B!BJ13/Inv_SY_B!$NE13-1,"")</f>
        <v>-0.10667892877880258</v>
      </c>
      <c r="BK13" s="57">
        <f>IFERROR(Inv_SY_B!BK13/Inv_SY_B!$NE13-1,"")</f>
        <v>-6.7312081572257654E-2</v>
      </c>
      <c r="BL13" s="57">
        <f>IFERROR(Inv_SY_B!BL13/Inv_SY_B!$NE13-1,"")</f>
        <v>-7.8140142964312931E-2</v>
      </c>
      <c r="BM13" s="57">
        <f>IFERROR(Inv_SY_B!BM13/Inv_SY_B!$NE13-1,"")</f>
        <v>-7.3150958955148004E-2</v>
      </c>
      <c r="BN13" s="57">
        <f>IFERROR(Inv_SY_B!BN13/Inv_SY_B!$NE13-1,"")</f>
        <v>2.0113858184726441E-2</v>
      </c>
      <c r="BO13" s="57">
        <f>IFERROR(Inv_SY_B!BO13/Inv_SY_B!$NE13-1,"")</f>
        <v>1.4883120404785011E-3</v>
      </c>
      <c r="BP13" s="57">
        <f>IFERROR(Inv_SY_B!BP13/Inv_SY_B!$NE13-1,"")</f>
        <v>2.8907036719871826E-5</v>
      </c>
      <c r="BQ13" s="57">
        <f>IFERROR(Inv_SY_B!BQ13/Inv_SY_B!$NE13-1,"")</f>
        <v>1.1896705474028879E-2</v>
      </c>
      <c r="BR13" s="57">
        <f>IFERROR(Inv_SY_B!BR13/Inv_SY_B!$NE13-1,"")</f>
        <v>2.6322373566142643E-2</v>
      </c>
      <c r="BS13" s="57">
        <f>IFERROR(Inv_SY_B!BS13/Inv_SY_B!$NE13-1,"")</f>
        <v>1.2281649330927014E-2</v>
      </c>
      <c r="BT13" s="57">
        <f>IFERROR(Inv_SY_B!BT13/Inv_SY_B!$NE13-1,"")</f>
        <v>-4.8115050377230961E-3</v>
      </c>
      <c r="BU13" s="57">
        <f>IFERROR(Inv_SY_B!BU13/Inv_SY_B!$NE13-1,"")</f>
        <v>1.1531498686886854E-2</v>
      </c>
      <c r="BV13" s="57">
        <f>IFERROR(Inv_SY_B!BV13/Inv_SY_B!$NE13-1,"")</f>
        <v>2.6687580353284668E-2</v>
      </c>
      <c r="BW13" s="57">
        <f>IFERROR(Inv_SY_B!BW13/Inv_SY_B!$NE13-1,"")</f>
        <v>-6.9114440637902952E-3</v>
      </c>
      <c r="BX13" s="57">
        <f>IFERROR(Inv_SY_B!BX13/Inv_SY_B!$NE13-1,"")</f>
        <v>-6.7781350135540652E-3</v>
      </c>
      <c r="BY13" s="57">
        <f>IFERROR(Inv_SY_B!BY13/Inv_SY_B!$NE13-1,"")</f>
        <v>-8.920081393071988E-3</v>
      </c>
      <c r="BZ13" s="57">
        <f>IFERROR(Inv_SY_B!BZ13/Inv_SY_B!$NE13-1,"")</f>
        <v>2.7208849470832241E-3</v>
      </c>
      <c r="CA13" s="57">
        <f>IFERROR(Inv_SY_B!CA13/Inv_SY_B!$NE13-1,"")</f>
        <v>-1.6083114513609442E-2</v>
      </c>
      <c r="CB13" s="57">
        <f>IFERROR(Inv_SY_B!CB13/Inv_SY_B!$NE13-1,"")</f>
        <v>8.7924477833210002E-3</v>
      </c>
      <c r="CC13" s="57">
        <f>IFERROR(Inv_SY_B!CC13/Inv_SY_B!$NE13-1,"")</f>
        <v>1.7557410674731821E-2</v>
      </c>
      <c r="CD13" s="57">
        <f>IFERROR(Inv_SY_B!CD13/Inv_SY_B!$NE13-1,"")</f>
        <v>1.4361851287238103E-2</v>
      </c>
      <c r="CE13" s="57">
        <f>IFERROR(Inv_SY_B!CE13/Inv_SY_B!$NE13-1,"")</f>
        <v>7.3316206347522339E-3</v>
      </c>
      <c r="CF13" s="57">
        <f>IFERROR(Inv_SY_B!CF13/Inv_SY_B!$NE13-1,"")</f>
        <v>2.1707833641107399E-2</v>
      </c>
      <c r="CG13" s="57">
        <f>IFERROR(Inv_SY_B!CG13/Inv_SY_B!$NE13-1,"")</f>
        <v>8.9750511768917907E-3</v>
      </c>
      <c r="CH13" s="57">
        <f>IFERROR(Inv_SY_B!CH13/Inv_SY_B!$NE13-1,"")</f>
        <v>2.6202021329470693E-2</v>
      </c>
      <c r="CI13" s="57">
        <f>IFERROR(Inv_SY_B!CI13/Inv_SY_B!$NE13-1,"")</f>
        <v>2.5774563385429383E-2</v>
      </c>
      <c r="CJ13" s="57">
        <f>IFERROR(Inv_SY_B!CJ13/Inv_SY_B!$NE13-1,"")</f>
        <v>1.5988681520871406E-2</v>
      </c>
      <c r="CK13" s="57">
        <f>IFERROR(Inv_SY_B!CK13/Inv_SY_B!$NE13-1,"")</f>
        <v>1.5034163781749932E-2</v>
      </c>
      <c r="CL13" s="57">
        <f>IFERROR(Inv_SY_B!CL13/Inv_SY_B!$NE13-1,"")</f>
        <v>1.2007318260647715E-2</v>
      </c>
      <c r="CM13" s="57">
        <f>IFERROR(Inv_SY_B!CM13/Inv_SY_B!$NE13-1,"")</f>
        <v>1.2901024138669781E-2</v>
      </c>
      <c r="CN13" s="57">
        <f>IFERROR(Inv_SY_B!CN13/Inv_SY_B!$NE13-1,"")</f>
        <v>2.6752340986904155E-3</v>
      </c>
      <c r="CO13" s="57">
        <f>IFERROR(Inv_SY_B!CO13/Inv_SY_B!$NE13-1,"")</f>
        <v>6.8751121508245916E-3</v>
      </c>
      <c r="CP13" s="57">
        <f>IFERROR(Inv_SY_B!CP13/Inv_SY_B!$NE13-1,"")</f>
        <v>-2.2432732517330467E-2</v>
      </c>
      <c r="CQ13" s="57">
        <f>IFERROR(Inv_SY_B!CQ13/Inv_SY_B!$NE13-1,"")</f>
        <v>4.227362944044577E-3</v>
      </c>
      <c r="CR13" s="57">
        <f>IFERROR(Inv_SY_B!CR13/Inv_SY_B!$NE13-1,"")</f>
        <v>5.2316816086852569E-3</v>
      </c>
      <c r="CS13" s="57">
        <f>IFERROR(Inv_SY_B!CS13/Inv_SY_B!$NE13-1,"")</f>
        <v>2.5683261688643988E-2</v>
      </c>
      <c r="CT13" s="57">
        <f>IFERROR(Inv_SY_B!CT13/Inv_SY_B!$NE13-1,"")</f>
        <v>2.8878821076137484E-2</v>
      </c>
      <c r="CU13" s="57">
        <f>IFERROR(Inv_SY_B!CU13/Inv_SY_B!$NE13-1,"")</f>
        <v>2.5022237403916625E-2</v>
      </c>
      <c r="CV13" s="57">
        <f>IFERROR(Inv_SY_B!CV13/Inv_SY_B!$NE13-1,"")</f>
        <v>1.1896705474028879E-2</v>
      </c>
      <c r="CW13" s="57">
        <f>IFERROR(Inv_SY_B!CW13/Inv_SY_B!$NE13-1,"")</f>
        <v>9.7054647511762848E-3</v>
      </c>
      <c r="CX13" s="57">
        <f>IFERROR(Inv_SY_B!CX13/Inv_SY_B!$NE13-1,"")</f>
        <v>7.6843771905148461E-3</v>
      </c>
      <c r="CY13" s="57">
        <f>IFERROR(Inv_SY_B!CY13/Inv_SY_B!$NE13-1,"")</f>
        <v>4.8208239731504232E-3</v>
      </c>
      <c r="CZ13" s="57">
        <f>IFERROR(Inv_SY_B!CZ13/Inv_SY_B!$NE13-1,"")</f>
        <v>6.327301970111554E-3</v>
      </c>
      <c r="DA13" s="57">
        <f>IFERROR(Inv_SY_B!DA13/Inv_SY_B!$NE13-1,"")</f>
        <v>-1.6573328616134919E-2</v>
      </c>
      <c r="DB13" s="57">
        <f>IFERROR(Inv_SY_B!DB13/Inv_SY_B!$NE13-1,"")</f>
        <v>2.2396400604364874E-2</v>
      </c>
      <c r="DC13" s="57">
        <f>IFERROR(Inv_SY_B!DC13/Inv_SY_B!$NE13-1,"")</f>
        <v>5.9464889499290186E-2</v>
      </c>
      <c r="DD13" s="57">
        <f>IFERROR(Inv_SY_B!DD13/Inv_SY_B!$NE13-1,"")</f>
        <v>1.627918691973429E-2</v>
      </c>
      <c r="DE13" s="57">
        <f>IFERROR(Inv_SY_B!DE13/Inv_SY_B!$NE13-1,"")</f>
        <v>2.741799392756894E-2</v>
      </c>
      <c r="DF13" s="57">
        <f>IFERROR(Inv_SY_B!DF13/Inv_SY_B!$NE13-1,"")</f>
        <v>1.472705807438035E-2</v>
      </c>
      <c r="DG13" s="57">
        <f>IFERROR(Inv_SY_B!DG13/Inv_SY_B!$NE13-1,"")</f>
        <v>1.3814041106525066E-2</v>
      </c>
      <c r="DH13" s="57">
        <f>IFERROR(Inv_SY_B!DH13/Inv_SY_B!$NE13-1,"")</f>
        <v>3.0887458405419066E-2</v>
      </c>
      <c r="DI13" s="57">
        <f>IFERROR(Inv_SY_B!DI13/Inv_SY_B!$NE13-1,"")</f>
        <v>2.9609234650421756E-2</v>
      </c>
      <c r="DJ13" s="57">
        <f>IFERROR(Inv_SY_B!DJ13/Inv_SY_B!$NE13-1,"")</f>
        <v>3.7369878877191676E-2</v>
      </c>
      <c r="DK13" s="57">
        <f>IFERROR(Inv_SY_B!DK13/Inv_SY_B!$NE13-1,"")</f>
        <v>1.707046829187564E-2</v>
      </c>
      <c r="DL13" s="57">
        <f>IFERROR(Inv_SY_B!DL13/Inv_SY_B!$NE13-1,"")</f>
        <v>1.942494538170858E-2</v>
      </c>
      <c r="DM13" s="57">
        <f>IFERROR(Inv_SY_B!DM13/Inv_SY_B!$NE13-1,"")</f>
        <v>1.2809722441884164E-2</v>
      </c>
      <c r="DN13" s="57">
        <f>IFERROR(Inv_SY_B!DN13/Inv_SY_B!$NE13-1,"")</f>
        <v>4.2026265413253716E-2</v>
      </c>
      <c r="DO13" s="57">
        <f>IFERROR(Inv_SY_B!DO13/Inv_SY_B!$NE13-1,"")</f>
        <v>2.5865865082214778E-2</v>
      </c>
      <c r="DP13" s="57">
        <f>IFERROR(Inv_SY_B!DP13/Inv_SY_B!$NE13-1,"")</f>
        <v>2.9426631256850744E-2</v>
      </c>
      <c r="DQ13" s="57">
        <f>IFERROR(Inv_SY_B!DQ13/Inv_SY_B!$NE13-1,"")</f>
        <v>3.1617871979703338E-2</v>
      </c>
      <c r="DR13" s="57">
        <f>IFERROR(Inv_SY_B!DR13/Inv_SY_B!$NE13-1,"")</f>
        <v>2.8696217682566472E-2</v>
      </c>
      <c r="DS13" s="57">
        <f>IFERROR(Inv_SY_B!DS13/Inv_SY_B!$NE13-1,"")</f>
        <v>2.4131132843289826E-2</v>
      </c>
      <c r="DT13" s="57">
        <f>IFERROR(Inv_SY_B!DT13/Inv_SY_B!$NE13-1,"")</f>
        <v>2.0661668365439922E-2</v>
      </c>
      <c r="DU13" s="57">
        <f>IFERROR(Inv_SY_B!DU13/Inv_SY_B!$NE13-1,"")</f>
        <v>1.3506935399155484E-2</v>
      </c>
      <c r="DV13" s="57">
        <f>IFERROR(Inv_SY_B!DV13/Inv_SY_B!$NE13-1,"")</f>
        <v>2.1047625538215042E-2</v>
      </c>
      <c r="DW13" s="57">
        <f>IFERROR(Inv_SY_B!DW13/Inv_SY_B!$NE13-1,"")</f>
        <v>2.5318054901501741E-2</v>
      </c>
      <c r="DX13" s="57">
        <f>IFERROR(Inv_SY_B!DX13/Inv_SY_B!$NE13-1,"")</f>
        <v>2.1300780242938355E-2</v>
      </c>
      <c r="DY13" s="57">
        <f>IFERROR(Inv_SY_B!DY13/Inv_SY_B!$NE13-1,"")</f>
        <v>2.2852909088292295E-2</v>
      </c>
      <c r="DZ13" s="57">
        <f>IFERROR(Inv_SY_B!DZ13/Inv_SY_B!$NE13-1,"")</f>
        <v>2.1300780242938355E-2</v>
      </c>
      <c r="EA13" s="57">
        <f>IFERROR(Inv_SY_B!EA13/Inv_SY_B!$NE13-1,"")</f>
        <v>1.1805403777243262E-2</v>
      </c>
      <c r="EB13" s="57">
        <f>IFERROR(Inv_SY_B!EB13/Inv_SY_B!$NE13-1,"")</f>
        <v>9.0663528736774079E-3</v>
      </c>
      <c r="EC13" s="57">
        <f>IFERROR(Inv_SY_B!EC13/Inv_SY_B!$NE13-1,"")</f>
        <v>8.2446376026075185E-3</v>
      </c>
      <c r="ED13" s="57">
        <f>IFERROR(Inv_SY_B!ED13/Inv_SY_B!$NE13-1,"")</f>
        <v>2.8787519379351867E-2</v>
      </c>
      <c r="EE13" s="57">
        <f>IFERROR(Inv_SY_B!EE13/Inv_SY_B!$NE13-1,"")</f>
        <v>1.5457471648664622E-2</v>
      </c>
      <c r="EF13" s="57">
        <f>IFERROR(Inv_SY_B!EF13/Inv_SY_B!$NE13-1,"")</f>
        <v>2.6778882050070063E-2</v>
      </c>
      <c r="EG13" s="57">
        <f>IFERROR(Inv_SY_B!EG13/Inv_SY_B!$NE13-1,"")</f>
        <v>4.8664748215430098E-3</v>
      </c>
      <c r="EH13" s="57">
        <f>IFERROR(Inv_SY_B!EH13/Inv_SY_B!$NE13-1,"")</f>
        <v>2.4678943024003086E-2</v>
      </c>
      <c r="EI13" s="57">
        <f>IFERROR(Inv_SY_B!EI13/Inv_SY_B!$NE13-1,"")</f>
        <v>3.7751685972840399E-2</v>
      </c>
      <c r="EJ13" s="57">
        <f>IFERROR(Inv_SY_B!EJ13/Inv_SY_B!$NE13-1,"")</f>
        <v>3.335260421862829E-2</v>
      </c>
      <c r="EK13" s="57">
        <f>IFERROR(Inv_SY_B!EK13/Inv_SY_B!$NE13-1,"")</f>
        <v>1.8722420325715028E-2</v>
      </c>
      <c r="EL13" s="57">
        <f>IFERROR(Inv_SY_B!EL13/Inv_SY_B!$NE13-1,"")</f>
        <v>-3.8501831151583787E-2</v>
      </c>
      <c r="EM13" s="57">
        <f>IFERROR(Inv_SY_B!EM13/Inv_SY_B!$NE13-1,"")</f>
        <v>-3.7158846762966879E-3</v>
      </c>
      <c r="EN13" s="57">
        <f>IFERROR(Inv_SY_B!EN13/Inv_SY_B!$NE13-1,"")</f>
        <v>1.9200841216871156E-2</v>
      </c>
      <c r="EO13" s="57">
        <f>IFERROR(Inv_SY_B!EO13/Inv_SY_B!$NE13-1,"")</f>
        <v>2.2670305694721282E-2</v>
      </c>
      <c r="EP13" s="57">
        <f>IFERROR(Inv_SY_B!EP13/Inv_SY_B!$NE13-1,"")</f>
        <v>1.0435878325460335E-2</v>
      </c>
      <c r="EQ13" s="57">
        <f>IFERROR(Inv_SY_B!EQ13/Inv_SY_B!$NE13-1,"")</f>
        <v>-3.0741186924813646E-2</v>
      </c>
      <c r="ER13" s="57">
        <f>IFERROR(Inv_SY_B!ER13/Inv_SY_B!$NE13-1,"")</f>
        <v>3.0248346527920411E-2</v>
      </c>
      <c r="ES13" s="57">
        <f>IFERROR(Inv_SY_B!ES13/Inv_SY_B!$NE13-1,"")</f>
        <v>9.9793698415326926E-3</v>
      </c>
      <c r="ET13" s="57">
        <f>IFERROR(Inv_SY_B!ET13/Inv_SY_B!$NE13-1,"")</f>
        <v>1.1788803468737008E-2</v>
      </c>
      <c r="EU13" s="57">
        <f>IFERROR(Inv_SY_B!EU13/Inv_SY_B!$NE13-1,"")</f>
        <v>4.8208239731504232E-3</v>
      </c>
      <c r="EV13" s="57">
        <f>IFERROR(Inv_SY_B!EV13/Inv_SY_B!$NE13-1,"")</f>
        <v>-2.5289626180847735E-3</v>
      </c>
      <c r="EW13" s="57">
        <f>IFERROR(Inv_SY_B!EW13/Inv_SY_B!$NE13-1,"")</f>
        <v>9.2306959278913858E-3</v>
      </c>
      <c r="EX13" s="57">
        <f>IFERROR(Inv_SY_B!EX13/Inv_SY_B!$NE13-1,"")</f>
        <v>5.962095182969307E-3</v>
      </c>
      <c r="EY13" s="57">
        <f>IFERROR(Inv_SY_B!EY13/Inv_SY_B!$NE13-1,"")</f>
        <v>3.2770012439139684E-2</v>
      </c>
      <c r="EZ13" s="57">
        <f>IFERROR(Inv_SY_B!EZ13/Inv_SY_B!$NE13-1,"")</f>
        <v>1.8744332732943514E-2</v>
      </c>
      <c r="FA13" s="57">
        <f>IFERROR(Inv_SY_B!FA13/Inv_SY_B!$NE13-1,"")</f>
        <v>3.5726448335052341E-2</v>
      </c>
      <c r="FB13" s="57">
        <f>IFERROR(Inv_SY_B!FB13/Inv_SY_B!$NE13-1,"")</f>
        <v>1.3814041106525066E-2</v>
      </c>
      <c r="FC13" s="57">
        <f>IFERROR(Inv_SY_B!FC13/Inv_SY_B!$NE13-1,"")</f>
        <v>2.714408883721231E-2</v>
      </c>
      <c r="FD13" s="57">
        <f>IFERROR(Inv_SY_B!FD13/Inv_SY_B!$NE13-1,"")</f>
        <v>2.8057105805067595E-2</v>
      </c>
      <c r="FE13" s="57">
        <f>IFERROR(Inv_SY_B!FE13/Inv_SY_B!$NE13-1,"")</f>
        <v>3.2165682160416598E-2</v>
      </c>
      <c r="FF13" s="57">
        <f>IFERROR(Inv_SY_B!FF13/Inv_SY_B!$NE13-1,"")</f>
        <v>7.8794308154654935E-3</v>
      </c>
      <c r="FG13" s="57">
        <f>IFERROR(Inv_SY_B!FG13/Inv_SY_B!$NE13-1,"")</f>
        <v>1.1805403777243262E-2</v>
      </c>
      <c r="FH13" s="57">
        <f>IFERROR(Inv_SY_B!FH13/Inv_SY_B!$NE13-1,"")</f>
        <v>1.0527180022245952E-2</v>
      </c>
      <c r="FI13" s="57">
        <f>IFERROR(Inv_SY_B!FI13/Inv_SY_B!$NE13-1,"")</f>
        <v>-2.8941694052270206E-3</v>
      </c>
      <c r="FJ13" s="57">
        <f>IFERROR(Inv_SY_B!FJ13/Inv_SY_B!$NE13-1,"")</f>
        <v>4.4719665468426983E-2</v>
      </c>
      <c r="FK13" s="57">
        <f>IFERROR(Inv_SY_B!FK13/Inv_SY_B!$NE13-1,"")</f>
        <v>5.7456252170008382E-2</v>
      </c>
      <c r="FL13" s="57">
        <f>IFERROR(Inv_SY_B!FL13/Inv_SY_B!$NE13-1,"")</f>
        <v>7.1116665470416507E-3</v>
      </c>
      <c r="FM13" s="57">
        <f>IFERROR(Inv_SY_B!FM13/Inv_SY_B!$NE13-1,"")</f>
        <v>-7.4288203455750157E-3</v>
      </c>
      <c r="FN13" s="57">
        <f>IFERROR(Inv_SY_B!FN13/Inv_SY_B!$NE13-1,"")</f>
        <v>1.1170639599591636E-2</v>
      </c>
      <c r="FO13" s="57">
        <f>IFERROR(Inv_SY_B!FO13/Inv_SY_B!$NE13-1,"")</f>
        <v>-1.0428733239956745E-2</v>
      </c>
      <c r="FP13" s="57">
        <f>IFERROR(Inv_SY_B!FP13/Inv_SY_B!$NE13-1,"")</f>
        <v>-1.1128712915312478E-2</v>
      </c>
      <c r="FQ13" s="57">
        <f>IFERROR(Inv_SY_B!FQ13/Inv_SY_B!$NE13-1,"")</f>
        <v>2.7095608333804755E-4</v>
      </c>
      <c r="FR13" s="57">
        <f>IFERROR(Inv_SY_B!FR13/Inv_SY_B!$NE13-1,"")</f>
        <v>1.2709270481319201E-3</v>
      </c>
      <c r="FS13" s="57">
        <f>IFERROR(Inv_SY_B!FS13/Inv_SY_B!$NE13-1,"")</f>
        <v>8.8707063805655295E-3</v>
      </c>
      <c r="FT13" s="57">
        <f>IFERROR(Inv_SY_B!FT13/Inv_SY_B!$NE13-1,"")</f>
        <v>2.5670218589103122E-2</v>
      </c>
      <c r="FU13" s="57">
        <f>IFERROR(Inv_SY_B!FU13/Inv_SY_B!$NE13-1,"")</f>
        <v>3.0970064702510625E-2</v>
      </c>
      <c r="FV13" s="57">
        <f>IFERROR(Inv_SY_B!FV13/Inv_SY_B!$NE13-1,"")</f>
        <v>6.9707615474570161E-3</v>
      </c>
      <c r="FW13" s="57">
        <f>IFERROR(Inv_SY_B!FW13/Inv_SY_B!$NE13-1,"")</f>
        <v>1.2270607660864741E-2</v>
      </c>
      <c r="FX13" s="57">
        <f>IFERROR(Inv_SY_B!FX13/Inv_SY_B!$NE13-1,"")</f>
        <v>1.6670479905958047E-2</v>
      </c>
      <c r="FY13" s="57">
        <f>IFERROR(Inv_SY_B!FY13/Inv_SY_B!$NE13-1,"")</f>
        <v>2.167033472992741E-2</v>
      </c>
      <c r="FZ13" s="57">
        <f>IFERROR(Inv_SY_B!FZ13/Inv_SY_B!$NE13-1,"")</f>
        <v>-1.2398676040600631E-2</v>
      </c>
      <c r="GA13" s="57">
        <f>IFERROR(Inv_SY_B!GA13/Inv_SY_B!$NE13-1,"")</f>
        <v>9.2540285837365843E-3</v>
      </c>
      <c r="GB13" s="57">
        <f>IFERROR(Inv_SY_B!GB13/Inv_SY_B!$NE13-1,"")</f>
        <v>2.3913882536752418E-4</v>
      </c>
      <c r="GC13" s="57">
        <f>IFERROR(Inv_SY_B!GC13/Inv_SY_B!$NE13-1,"")</f>
        <v>2.3770273755994609E-2</v>
      </c>
      <c r="GD13" s="57">
        <f>IFERROR(Inv_SY_B!GD13/Inv_SY_B!$NE13-1,"")</f>
        <v>1.7970442160190059E-2</v>
      </c>
      <c r="GE13" s="57">
        <f>IFERROR(Inv_SY_B!GE13/Inv_SY_B!$NE13-1,"")</f>
        <v>2.1770331826406863E-2</v>
      </c>
      <c r="GF13" s="57">
        <f>IFERROR(Inv_SY_B!GF13/Inv_SY_B!$NE13-1,"")</f>
        <v>2.83701401940466E-2</v>
      </c>
      <c r="GG13" s="57">
        <f>IFERROR(Inv_SY_B!GG13/Inv_SY_B!$NE13-1,"")</f>
        <v>1.707046829187564E-2</v>
      </c>
      <c r="GH13" s="57">
        <f>IFERROR(Inv_SY_B!GH13/Inv_SY_B!$NE13-1,"")</f>
        <v>3.2370024053222313E-2</v>
      </c>
      <c r="GI13" s="57">
        <f>IFERROR(Inv_SY_B!GI13/Inv_SY_B!$NE13-1,"")</f>
        <v>1.2070613467906055E-2</v>
      </c>
      <c r="GJ13" s="57">
        <f>IFERROR(Inv_SY_B!GJ13/Inv_SY_B!$NE13-1,"")</f>
        <v>2.2970296984159644E-2</v>
      </c>
      <c r="GK13" s="57">
        <f>IFERROR(Inv_SY_B!GK13/Inv_SY_B!$NE13-1,"")</f>
        <v>6.4707760650601909E-3</v>
      </c>
      <c r="GL13" s="57">
        <f>IFERROR(Inv_SY_B!GL13/Inv_SY_B!$NE13-1,"")</f>
        <v>2.4470253431350342E-2</v>
      </c>
      <c r="GM13" s="57">
        <f>IFERROR(Inv_SY_B!GM13/Inv_SY_B!$NE13-1,"")</f>
        <v>6.370778968580737E-3</v>
      </c>
      <c r="GN13" s="57">
        <f>IFERROR(Inv_SY_B!GN13/Inv_SY_B!$NE13-1,"")</f>
        <v>1.9070410221463385E-2</v>
      </c>
      <c r="GO13" s="57">
        <f>IFERROR(Inv_SY_B!GO13/Inv_SY_B!$NE13-1,"")</f>
        <v>2.6555192892945723E-2</v>
      </c>
      <c r="GP13" s="57">
        <f>IFERROR(Inv_SY_B!GP13/Inv_SY_B!$NE13-1,"")</f>
        <v>1.8890415447800457E-2</v>
      </c>
      <c r="GQ13" s="57">
        <f>IFERROR(Inv_SY_B!GQ13/Inv_SY_B!$NE13-1,"")</f>
        <v>2.2355314840811324E-2</v>
      </c>
      <c r="GR13" s="57">
        <f>IFERROR(Inv_SY_B!GR13/Inv_SY_B!$NE13-1,"")</f>
        <v>-1.755360997372557E-2</v>
      </c>
      <c r="GS13" s="57">
        <f>IFERROR(Inv_SY_B!GS13/Inv_SY_B!$NE13-1,"")</f>
        <v>7.7804057123054271E-3</v>
      </c>
      <c r="GT13" s="57">
        <f>IFERROR(Inv_SY_B!GT13/Inv_SY_B!$NE13-1,"")</f>
        <v>4.2479777022941256E-4</v>
      </c>
      <c r="GU13" s="57">
        <f>IFERROR(Inv_SY_B!GU13/Inv_SY_B!$NE13-1,"")</f>
        <v>3.3611102599084841E-3</v>
      </c>
      <c r="GV13" s="57">
        <f>IFERROR(Inv_SY_B!GV13/Inv_SY_B!$NE13-1,"")</f>
        <v>1.8605420350656932E-3</v>
      </c>
      <c r="GW13" s="57">
        <f>IFERROR(Inv_SY_B!GW13/Inv_SY_B!$NE13-1,"")</f>
        <v>5.9972958371519169E-3</v>
      </c>
      <c r="GX13" s="57">
        <f>IFERROR(Inv_SY_B!GX13/Inv_SY_B!$NE13-1,"")</f>
        <v>1.3940003976451454E-3</v>
      </c>
      <c r="GY13" s="57">
        <f>IFERROR(Inv_SY_B!GY13/Inv_SY_B!$NE13-1,"")</f>
        <v>1.5134404106192711E-2</v>
      </c>
      <c r="GZ13" s="57">
        <f>IFERROR(Inv_SY_B!GZ13/Inv_SY_B!$NE13-1,"")</f>
        <v>1.4921299926003107E-2</v>
      </c>
      <c r="HA13" s="57">
        <f>IFERROR(Inv_SY_B!HA13/Inv_SY_B!$NE13-1,"")</f>
        <v>2.2900064909709084E-2</v>
      </c>
      <c r="HB13" s="57">
        <f>IFERROR(Inv_SY_B!HB13/Inv_SY_B!$NE13-1,"")</f>
        <v>-8.203623023191442E-3</v>
      </c>
      <c r="HC13" s="57">
        <f>IFERROR(Inv_SY_B!HC13/Inv_SY_B!$NE13-1,"")</f>
        <v>2.086287988656288E-3</v>
      </c>
      <c r="HD13" s="57">
        <f>IFERROR(Inv_SY_B!HD13/Inv_SY_B!$NE13-1,"")</f>
        <v>-1.2501200536221835E-2</v>
      </c>
      <c r="HE13" s="57">
        <f>IFERROR(Inv_SY_B!HE13/Inv_SY_B!$NE13-1,"")</f>
        <v>-1.5837940726436961E-2</v>
      </c>
      <c r="HF13" s="57">
        <f>IFERROR(Inv_SY_B!HF13/Inv_SY_B!$NE13-1,"")</f>
        <v>3.5625379053427109E-2</v>
      </c>
      <c r="HG13" s="57">
        <f>IFERROR(Inv_SY_B!HG13/Inv_SY_B!$NE13-1,"")</f>
        <v>7.5380527678690079E-3</v>
      </c>
      <c r="HH13" s="57">
        <f>IFERROR(Inv_SY_B!HH13/Inv_SY_B!$NE13-1,"")</f>
        <v>4.0593076230379666E-3</v>
      </c>
      <c r="HI13" s="57">
        <f>IFERROR(Inv_SY_B!HI13/Inv_SY_B!$NE13-1,"")</f>
        <v>1.5897425429328926E-2</v>
      </c>
      <c r="HJ13" s="57">
        <f>IFERROR(Inv_SY_B!HJ13/Inv_SY_B!$NE13-1,"")</f>
        <v>1.3078692305387385E-2</v>
      </c>
      <c r="HK13" s="57">
        <f>IFERROR(Inv_SY_B!HK13/Inv_SY_B!$NE13-1,"")</f>
        <v>1.7116215951398672E-2</v>
      </c>
      <c r="HL13" s="57">
        <f>IFERROR(Inv_SY_B!HL13/Inv_SY_B!$NE13-1,"")</f>
        <v>-4.0289190652756934E-3</v>
      </c>
      <c r="HM13" s="57">
        <f>IFERROR(Inv_SY_B!HM13/Inv_SY_B!$NE13-1,"")</f>
        <v>-1.5913189377633863E-2</v>
      </c>
      <c r="HN13" s="57">
        <f>IFERROR(Inv_SY_B!HN13/Inv_SY_B!$NE13-1,"")</f>
        <v>-2.9816578757182466E-2</v>
      </c>
      <c r="HO13" s="57">
        <f>IFERROR(Inv_SY_B!HO13/Inv_SY_B!$NE13-1,"")</f>
        <v>-1.1908175103417351E-2</v>
      </c>
      <c r="HP13" s="57">
        <f>IFERROR(Inv_SY_B!HP13/Inv_SY_B!$NE13-1,"")</f>
        <v>-2.4656419297718446E-2</v>
      </c>
      <c r="HQ13" s="57">
        <f>IFERROR(Inv_SY_B!HQ13/Inv_SY_B!$NE13-1,"")</f>
        <v>-3.8570537561355422E-2</v>
      </c>
      <c r="HR13" s="57">
        <f>IFERROR(Inv_SY_B!HR13/Inv_SY_B!$NE13-1,"")</f>
        <v>-4.7304522016872852E-2</v>
      </c>
      <c r="HS13" s="57">
        <f>IFERROR(Inv_SY_B!HS13/Inv_SY_B!$NE13-1,"")</f>
        <v>-1.5412517101991985E-2</v>
      </c>
      <c r="HT13" s="57">
        <f>IFERROR(Inv_SY_B!HT13/Inv_SY_B!$NE13-1,"")</f>
        <v>-2.8268571324626901E-2</v>
      </c>
      <c r="HU13" s="57">
        <f>IFERROR(Inv_SY_B!HU13/Inv_SY_B!$NE13-1,"")</f>
        <v>1.3792241800299809E-2</v>
      </c>
      <c r="HV13" s="57">
        <f>IFERROR(Inv_SY_B!HV13/Inv_SY_B!$NE13-1,"")</f>
        <v>2.3421332838909237E-2</v>
      </c>
      <c r="HW13" s="57">
        <f>IFERROR(Inv_SY_B!HW13/Inv_SY_B!$NE13-1,"")</f>
        <v>2.5139464769327935E-2</v>
      </c>
      <c r="HX13" s="57">
        <f>IFERROR(Inv_SY_B!HX13/Inv_SY_B!$NE13-1,"")</f>
        <v>2.8150915790226438E-2</v>
      </c>
      <c r="HY13" s="57">
        <f>IFERROR(Inv_SY_B!HY13/Inv_SY_B!$NE13-1,"")</f>
        <v>1.9635778420789007E-2</v>
      </c>
      <c r="HZ13" s="57">
        <f>IFERROR(Inv_SY_B!HZ13/Inv_SY_B!$NE13-1,"")</f>
        <v>1.3410135013053104E-2</v>
      </c>
      <c r="IA13" s="57">
        <f>IFERROR(Inv_SY_B!IA13/Inv_SY_B!$NE13-1,"")</f>
        <v>2.8773974622136489E-2</v>
      </c>
      <c r="IB13" s="57">
        <f>IFERROR(Inv_SY_B!IB13/Inv_SY_B!$NE13-1,"")</f>
        <v>2.5313300114491177E-3</v>
      </c>
      <c r="IC13" s="57">
        <f>IFERROR(Inv_SY_B!IC13/Inv_SY_B!$NE13-1,"")</f>
        <v>3.6042994327753597E-2</v>
      </c>
      <c r="ID13" s="57">
        <f>IFERROR(Inv_SY_B!ID13/Inv_SY_B!$NE13-1,"")</f>
        <v>1.0705268496745024E-2</v>
      </c>
      <c r="IE13" s="57">
        <f>IFERROR(Inv_SY_B!IE13/Inv_SY_B!$NE13-1,"")</f>
        <v>1.298981754708195E-2</v>
      </c>
      <c r="IF13" s="57">
        <f>IFERROR(Inv_SY_B!IF13/Inv_SY_B!$NE13-1,"")</f>
        <v>2.2024170609777682E-2</v>
      </c>
      <c r="IG13" s="57">
        <f>IFERROR(Inv_SY_B!IG13/Inv_SY_B!$NE13-1,"")</f>
        <v>-9.3010794360670612E-4</v>
      </c>
      <c r="IH13" s="57">
        <f>IFERROR(Inv_SY_B!IH13/Inv_SY_B!$NE13-1,"")</f>
        <v>2.0368388750124922E-3</v>
      </c>
      <c r="II13" s="57">
        <f>IFERROR(Inv_SY_B!II13/Inv_SY_B!$NE13-1,"")</f>
        <v>-8.2485767628676099E-3</v>
      </c>
      <c r="IJ13" s="57">
        <f>IFERROR(Inv_SY_B!IJ13/Inv_SY_B!$NE13-1,"")</f>
        <v>3.5556901112832051E-4</v>
      </c>
      <c r="IK13" s="57">
        <f>IFERROR(Inv_SY_B!IK13/Inv_SY_B!$NE13-1,"")</f>
        <v>2.3685660828204336E-2</v>
      </c>
      <c r="IL13" s="57">
        <f>IFERROR(Inv_SY_B!IL13/Inv_SY_B!$NE13-1,"")</f>
        <v>3.2408484474945043E-2</v>
      </c>
      <c r="IM13" s="57">
        <f>IFERROR(Inv_SY_B!IM13/Inv_SY_B!$NE13-1,"")</f>
        <v>4.6823664549480171E-3</v>
      </c>
      <c r="IN13" s="57">
        <f>IFERROR(Inv_SY_B!IN13/Inv_SY_B!$NE13-1,"")</f>
        <v>3.3225158297476298E-3</v>
      </c>
      <c r="IO13" s="57">
        <f>IFERROR(Inv_SY_B!IO13/Inv_SY_B!$NE13-1,"")</f>
        <v>1.5482052874722152E-2</v>
      </c>
      <c r="IP13" s="57">
        <f>IFERROR(Inv_SY_B!IP13/Inv_SY_B!$NE13-1,"")</f>
        <v>-2.2157848983417328E-3</v>
      </c>
      <c r="IQ13" s="57">
        <f>IFERROR(Inv_SY_B!IQ13/Inv_SY_B!$NE13-1,"")</f>
        <v>4.8815700381909632E-2</v>
      </c>
      <c r="IR13" s="57">
        <f>IFERROR(Inv_SY_B!IR13/Inv_SY_B!$NE13-1,"")</f>
        <v>-1.8201919891925877E-3</v>
      </c>
      <c r="IS13" s="57">
        <f>IFERROR(Inv_SY_B!IS13/Inv_SY_B!$NE13-1,"")</f>
        <v>4.7070910117696929E-3</v>
      </c>
      <c r="IT13" s="57">
        <f>IFERROR(Inv_SY_B!IT13/Inv_SY_B!$NE13-1,"")</f>
        <v>-6.334132617448196E-4</v>
      </c>
      <c r="IU13" s="57">
        <f>IFERROR(Inv_SY_B!IU13/Inv_SY_B!$NE13-1,"")</f>
        <v>7.6740378303890022E-3</v>
      </c>
      <c r="IV13" s="57">
        <f>IFERROR(Inv_SY_B!IV13/Inv_SY_B!$NE13-1,"")</f>
        <v>1.0640984649008312E-2</v>
      </c>
      <c r="IW13" s="57">
        <f>IFERROR(Inv_SY_B!IW13/Inv_SY_B!$NE13-1,"")</f>
        <v>3.7181087388966638E-3</v>
      </c>
      <c r="IX13" s="57">
        <f>IFERROR(Inv_SY_B!IX13/Inv_SY_B!$NE13-1,"")</f>
        <v>2.4324317841617482E-3</v>
      </c>
      <c r="IY13" s="57">
        <f>IFERROR(Inv_SY_B!IY13/Inv_SY_B!$NE13-1,"")</f>
        <v>7.4762413758144852E-3</v>
      </c>
      <c r="IZ13" s="57">
        <f>IFERROR(Inv_SY_B!IZ13/Inv_SY_B!$NE13-1,"")</f>
        <v>4.3519564683291989E-3</v>
      </c>
      <c r="JA13" s="57">
        <f>IFERROR(Inv_SY_B!JA13/Inv_SY_B!$NE13-1,"")</f>
        <v>-6.2430039165783935E-3</v>
      </c>
      <c r="JB13" s="57">
        <f>IFERROR(Inv_SY_B!JB13/Inv_SY_B!$NE13-1,"")</f>
        <v>1.5495597631937752E-2</v>
      </c>
      <c r="JC13" s="57">
        <f>IFERROR(Inv_SY_B!JC13/Inv_SY_B!$NE13-1,"")</f>
        <v>1.6483998834144975E-2</v>
      </c>
      <c r="JD13" s="57">
        <f>IFERROR(Inv_SY_B!JD13/Inv_SY_B!$NE13-1,"")</f>
        <v>3.2332835840477969E-2</v>
      </c>
      <c r="JE13" s="57">
        <f>IFERROR(Inv_SY_B!JE13/Inv_SY_B!$NE13-1,"")</f>
        <v>3.6008379948203162E-2</v>
      </c>
      <c r="JF13" s="57">
        <f>IFERROR(Inv_SY_B!JF13/Inv_SY_B!$NE13-1,"")</f>
        <v>2.4318836489002349E-2</v>
      </c>
      <c r="JG13" s="57">
        <f>IFERROR(Inv_SY_B!JG13/Inv_SY_B!$NE13-1,"")</f>
        <v>2.5818814130871282E-2</v>
      </c>
      <c r="JH13" s="57">
        <f>IFERROR(Inv_SY_B!JH13/Inv_SY_B!$NE13-1,"")</f>
        <v>3.1445575371084056E-2</v>
      </c>
      <c r="JI13" s="57">
        <f>IFERROR(Inv_SY_B!JI13/Inv_SY_B!$NE13-1,"")</f>
        <v>2.1906782713910555E-2</v>
      </c>
      <c r="JJ13" s="57">
        <f>IFERROR(Inv_SY_B!JJ13/Inv_SY_B!$NE13-1,"")</f>
        <v>1.2967242951722913E-2</v>
      </c>
      <c r="JK13" s="57">
        <f>IFERROR(Inv_SY_B!JK13/Inv_SY_B!$NE13-1,"")</f>
        <v>2.4365361372106209E-2</v>
      </c>
      <c r="JL13" s="57">
        <f>IFERROR(Inv_SY_B!JL13/Inv_SY_B!$NE13-1,"")</f>
        <v>3.5474529498884966E-2</v>
      </c>
      <c r="JM13" s="57">
        <f>IFERROR(Inv_SY_B!JM13/Inv_SY_B!$NE13-1,"")</f>
        <v>4.3906348142812579E-3</v>
      </c>
      <c r="JN13" s="57">
        <f>IFERROR(Inv_SY_B!JN13/Inv_SY_B!$NE13-1,"")</f>
        <v>2.8105808351310824E-3</v>
      </c>
      <c r="JO13" s="57">
        <f>IFERROR(Inv_SY_B!JO13/Inv_SY_B!$NE13-1,"")</f>
        <v>2.3965685130599601E-2</v>
      </c>
      <c r="JP13" s="57">
        <f>IFERROR(Inv_SY_B!JP13/Inv_SY_B!$NE13-1,"")</f>
        <v>1.1778314262812506E-2</v>
      </c>
      <c r="JQ13" s="57">
        <f>IFERROR(Inv_SY_B!JQ13/Inv_SY_B!$NE13-1,"")</f>
        <v>1.8124283847081424E-2</v>
      </c>
      <c r="JR13" s="57">
        <f>IFERROR(Inv_SY_B!JR13/Inv_SY_B!$NE13-1,"")</f>
        <v>1.7547377521238916E-2</v>
      </c>
      <c r="JS13" s="57">
        <f>IFERROR(Inv_SY_B!JS13/Inv_SY_B!$NE13-1,"")</f>
        <v>2.4615734156997915E-2</v>
      </c>
      <c r="JT13" s="57">
        <f>IFERROR(Inv_SY_B!JT13/Inv_SY_B!$NE13-1,"")</f>
        <v>3.1217021094625874E-2</v>
      </c>
      <c r="JU13" s="57">
        <f>IFERROR(Inv_SY_B!JU13/Inv_SY_B!$NE13-1,"")</f>
        <v>1.8323578759645409E-2</v>
      </c>
      <c r="JV13" s="57">
        <f>IFERROR(Inv_SY_B!JV13/Inv_SY_B!$NE13-1,"")</f>
        <v>1.2970587336220474E-2</v>
      </c>
      <c r="JW13" s="57">
        <f>IFERROR(Inv_SY_B!JW13/Inv_SY_B!$NE13-1,"")</f>
        <v>5.2708109073074105E-3</v>
      </c>
      <c r="JX13" s="57">
        <f>IFERROR(Inv_SY_B!JX13/Inv_SY_B!$NE13-1,"")</f>
        <v>5.2708109073074105E-3</v>
      </c>
      <c r="JY13" s="57">
        <f>IFERROR(Inv_SY_B!JY13/Inv_SY_B!$NE13-1,"")</f>
        <v>4.7708254249103632E-3</v>
      </c>
      <c r="JZ13" s="57">
        <f>IFERROR(Inv_SY_B!JZ13/Inv_SY_B!$NE13-1,"")</f>
        <v>-2.2928370299880485E-2</v>
      </c>
      <c r="KA13" s="57">
        <f>IFERROR(Inv_SY_B!KA13/Inv_SY_B!$NE13-1,"")</f>
        <v>-6.6288435737399398E-3</v>
      </c>
      <c r="KB13" s="57">
        <f>IFERROR(Inv_SY_B!KB13/Inv_SY_B!$NE13-1,"")</f>
        <v>1.4570540879890848E-2</v>
      </c>
      <c r="KC13" s="57">
        <f>IFERROR(Inv_SY_B!KC13/Inv_SY_B!$NE13-1,"")</f>
        <v>-1.9289800392084944E-3</v>
      </c>
      <c r="KD13" s="57">
        <f>IFERROR(Inv_SY_B!KD13/Inv_SY_B!$NE13-1,"")</f>
        <v>-1.8028512572390354E-2</v>
      </c>
      <c r="KE13" s="57">
        <f>IFERROR(Inv_SY_B!KE13/Inv_SY_B!$NE13-1,"")</f>
        <v>1.4970529265808441E-2</v>
      </c>
      <c r="KF13" s="57">
        <f>IFERROR(Inv_SY_B!KF13/Inv_SY_B!$NE13-1,"")</f>
        <v>8.9750511768917907E-3</v>
      </c>
      <c r="KG13" s="57">
        <f>IFERROR(Inv_SY_B!KG13/Inv_SY_B!$NE13-1,"")</f>
        <v>3.8708515565959445E-3</v>
      </c>
      <c r="KH13" s="57">
        <f>IFERROR(Inv_SY_B!KH13/Inv_SY_B!$NE13-1,"")</f>
        <v>1.3270578625658613E-2</v>
      </c>
      <c r="KI13" s="57">
        <f>IFERROR(Inv_SY_B!KI13/Inv_SY_B!$NE13-1,"")</f>
        <v>2.1725333132991187E-2</v>
      </c>
      <c r="KJ13" s="57">
        <f>IFERROR(Inv_SY_B!KJ13/Inv_SY_B!$NE13-1,"")</f>
        <v>3.8758514114201059E-3</v>
      </c>
      <c r="KK13" s="57">
        <f>IFERROR(Inv_SY_B!KK13/Inv_SY_B!$NE13-1,"")</f>
        <v>1.8809093366563001E-3</v>
      </c>
      <c r="KL13" s="57">
        <f>IFERROR(Inv_SY_B!KL13/Inv_SY_B!$NE13-1,"")</f>
        <v>3.1955286995504206E-3</v>
      </c>
      <c r="KM13" s="57">
        <f>IFERROR(Inv_SY_B!KM13/Inv_SY_B!$NE13-1,"")</f>
        <v>1.3465093525659722E-2</v>
      </c>
      <c r="KN13" s="57">
        <f>IFERROR(Inv_SY_B!KN13/Inv_SY_B!$NE13-1,"")</f>
        <v>6.795340019844831E-3</v>
      </c>
      <c r="KO13" s="57">
        <f>IFERROR(Inv_SY_B!KO13/Inv_SY_B!$NE13-1,"")</f>
        <v>3.8855268984003821E-3</v>
      </c>
      <c r="KP13" s="57">
        <f>IFERROR(Inv_SY_B!KP13/Inv_SY_B!$NE13-1,"")</f>
        <v>1.0909213743266699E-2</v>
      </c>
      <c r="KQ13" s="57">
        <f>IFERROR(Inv_SY_B!KQ13/Inv_SY_B!$NE13-1,"")</f>
        <v>-5.6296560297979581E-2</v>
      </c>
      <c r="KR13" s="57">
        <f>IFERROR(Inv_SY_B!KR13/Inv_SY_B!$NE13-1,"")</f>
        <v>5.7436024296331212E-4</v>
      </c>
      <c r="KS13" s="57">
        <f>IFERROR(Inv_SY_B!KS13/Inv_SY_B!$NE13-1,"")</f>
        <v>9.7571377695571115E-4</v>
      </c>
      <c r="KT13" s="57">
        <f>IFERROR(Inv_SY_B!KT13/Inv_SY_B!$NE13-1,"")</f>
        <v>1.4120042015205669E-2</v>
      </c>
      <c r="KU13" s="57">
        <f>IFERROR(Inv_SY_B!KU13/Inv_SY_B!$NE13-1,"")</f>
        <v>6.6950016363469533E-3</v>
      </c>
      <c r="KV13" s="57">
        <f>IFERROR(Inv_SY_B!KV13/Inv_SY_B!$NE13-1,"")</f>
        <v>7.00396813043902E-3</v>
      </c>
      <c r="KW13" s="57">
        <f>IFERROR(Inv_SY_B!KW13/Inv_SY_B!$NE13-1,"")</f>
        <v>5.4909410343697562E-3</v>
      </c>
      <c r="KX13" s="57">
        <f>IFERROR(Inv_SY_B!KX13/Inv_SY_B!$NE13-1,"")</f>
        <v>1.9170407317942617E-2</v>
      </c>
      <c r="KY13" s="57">
        <f>IFERROR(Inv_SY_B!KY13/Inv_SY_B!$NE13-1,"")</f>
        <v>1.4690537395666059E-2</v>
      </c>
      <c r="KZ13" s="57">
        <f>IFERROR(Inv_SY_B!KZ13/Inv_SY_B!$NE13-1,"")</f>
        <v>1.3955558736542528E-2</v>
      </c>
      <c r="LA13" s="57">
        <f>IFERROR(Inv_SY_B!LA13/Inv_SY_B!$NE13-1,"")</f>
        <v>3.7600641407528945E-2</v>
      </c>
      <c r="LB13" s="57">
        <f>IFERROR(Inv_SY_B!LB13/Inv_SY_B!$NE13-1,"")</f>
        <v>1.4321718673266481E-2</v>
      </c>
      <c r="LC13" s="57">
        <f>IFERROR(Inv_SY_B!LC13/Inv_SY_B!$NE13-1,"")</f>
        <v>3.5374936802428092E-2</v>
      </c>
      <c r="LD13" s="57">
        <f>IFERROR(Inv_SY_B!LD13/Inv_SY_B!$NE13-1,"")</f>
        <v>1.8355046377418471E-2</v>
      </c>
      <c r="LE13" s="57">
        <f>IFERROR(Inv_SY_B!LE13/Inv_SY_B!$NE13-1,"")</f>
        <v>1.6179285377097674E-2</v>
      </c>
      <c r="LF13" s="57">
        <f>IFERROR(Inv_SY_B!LF13/Inv_SY_B!$NE13-1,"")</f>
        <v>9.0586130124112874E-3</v>
      </c>
      <c r="LG13" s="57">
        <f>IFERROR(Inv_SY_B!LG13/Inv_SY_B!$NE13-1,"")</f>
        <v>1.7945442886070362E-2</v>
      </c>
      <c r="LH13" s="57">
        <f>IFERROR(Inv_SY_B!LH13/Inv_SY_B!$NE13-1,"")</f>
        <v>5.0131376713058451E-4</v>
      </c>
      <c r="LI13" s="57">
        <f>IFERROR(Inv_SY_B!LI13/Inv_SY_B!$NE13-1,"")</f>
        <v>-2.9313899175064329E-2</v>
      </c>
      <c r="LJ13" s="57">
        <f>IFERROR(Inv_SY_B!LJ13/Inv_SY_B!$NE13-1,"")</f>
        <v>4.068747908370085E-3</v>
      </c>
      <c r="LK13" s="57">
        <f>IFERROR(Inv_SY_B!LK13/Inv_SY_B!$NE13-1,"")</f>
        <v>3.9554644843862174E-3</v>
      </c>
      <c r="LL13" s="57">
        <f>IFERROR(Inv_SY_B!LL13/Inv_SY_B!$NE13-1,"")</f>
        <v>6.6553860893296957E-3</v>
      </c>
      <c r="LM13" s="57">
        <f>IFERROR(Inv_SY_B!LM13/Inv_SY_B!$NE13-1,"")</f>
        <v>2.419004178736972E-2</v>
      </c>
      <c r="LN13" s="57">
        <f>IFERROR(Inv_SY_B!LN13/Inv_SY_B!$NE13-1,"")</f>
        <v>1.4300219058638763E-2</v>
      </c>
      <c r="LO13" s="57">
        <f>IFERROR(Inv_SY_B!LO13/Inv_SY_B!$NE13-1,"")</f>
        <v>2.4324317841617482E-3</v>
      </c>
      <c r="LP13" s="57">
        <f>IFERROR(Inv_SY_B!LP13/Inv_SY_B!$NE13-1,"")</f>
        <v>8.8608165578367704E-3</v>
      </c>
      <c r="LQ13" s="57">
        <f>IFERROR(Inv_SY_B!LQ13/Inv_SY_B!$NE13-1,"")</f>
        <v>4.3114981026206589E-3</v>
      </c>
      <c r="LR13" s="57">
        <f>IFERROR(Inv_SY_B!LR13/Inv_SY_B!$NE13-1,"")</f>
        <v>1.0344289967146425E-2</v>
      </c>
      <c r="LS13" s="57">
        <f>IFERROR(Inv_SY_B!LS13/Inv_SY_B!$NE13-1,"")</f>
        <v>2.7417925296877144E-2</v>
      </c>
      <c r="LT13" s="57">
        <f>IFERROR(Inv_SY_B!LT13/Inv_SY_B!$NE13-1,"")</f>
        <v>3.0208762365211417E-3</v>
      </c>
      <c r="LU13" s="57">
        <f>IFERROR(Inv_SY_B!LU13/Inv_SY_B!$NE13-1,"")</f>
        <v>2.6055036819145894E-3</v>
      </c>
      <c r="LV13" s="57">
        <f>IFERROR(Inv_SY_B!LV13/Inv_SY_B!$NE13-1,"")</f>
        <v>3.6769896298315397E-2</v>
      </c>
      <c r="LW13" s="57">
        <f>IFERROR(Inv_SY_B!LW13/Inv_SY_B!$NE13-1,"")</f>
        <v>4.2273582646854102E-2</v>
      </c>
      <c r="LX13" s="57">
        <f>IFERROR(Inv_SY_B!LX13/Inv_SY_B!$NE13-1,"")</f>
        <v>3.6354523743708622E-2</v>
      </c>
      <c r="LY13" s="57">
        <f>IFERROR(Inv_SY_B!LY13/Inv_SY_B!$NE13-1,"")</f>
        <v>4.5492719945056104E-2</v>
      </c>
      <c r="LZ13" s="57">
        <f>IFERROR(Inv_SY_B!LZ13/Inv_SY_B!$NE13-1,"")</f>
        <v>-2.5124795802036193E-3</v>
      </c>
      <c r="MA13" s="57">
        <f>IFERROR(Inv_SY_B!MA13/Inv_SY_B!$NE13-1,"")</f>
        <v>3.3288678697802165E-2</v>
      </c>
      <c r="MB13" s="57">
        <f>IFERROR(Inv_SY_B!MB13/Inv_SY_B!$NE13-1,"")</f>
        <v>1.8355046377418471E-2</v>
      </c>
      <c r="MC13" s="57">
        <f>IFERROR(Inv_SY_B!MC13/Inv_SY_B!$NE13-1,"")</f>
        <v>3.0717324788332112E-2</v>
      </c>
      <c r="MD13" s="57">
        <f>IFERROR(Inv_SY_B!MD13/Inv_SY_B!$NE13-1,"")</f>
        <v>1.9541825104866239E-2</v>
      </c>
      <c r="ME13" s="57">
        <f>IFERROR(Inv_SY_B!ME13/Inv_SY_B!$NE13-1,"")</f>
        <v>2.6860293924126921E-2</v>
      </c>
      <c r="MF13" s="57">
        <f>IFERROR(Inv_SY_B!MF13/Inv_SY_B!$NE13-1,"")</f>
        <v>1.855284283199321E-2</v>
      </c>
      <c r="MG13" s="57">
        <f>IFERROR(Inv_SY_B!MG13/Inv_SY_B!$NE13-1,"")</f>
        <v>2.9233851379022457E-2</v>
      </c>
      <c r="MH13" s="57">
        <f>IFERROR(Inv_SY_B!MH13/Inv_SY_B!$NE13-1,"")</f>
        <v>3.9321470562327931E-2</v>
      </c>
      <c r="MI13" s="57">
        <f>IFERROR(Inv_SY_B!MI13/Inv_SY_B!$NE13-1,"")</f>
        <v>2.1915382559761554E-2</v>
      </c>
      <c r="MJ13" s="57">
        <f>IFERROR(Inv_SY_B!MJ13/Inv_SY_B!$NE13-1,"")</f>
        <v>3.3550759000113395E-2</v>
      </c>
      <c r="MK13" s="57">
        <f>IFERROR(Inv_SY_B!MK13/Inv_SY_B!$NE13-1,"")</f>
        <v>3.8431386516742272E-2</v>
      </c>
      <c r="ML13" s="57">
        <f>IFERROR(Inv_SY_B!ML13/Inv_SY_B!$NE13-1,"")</f>
        <v>3.081622301561926E-2</v>
      </c>
      <c r="MM13" s="57">
        <f>IFERROR(Inv_SY_B!MM13/Inv_SY_B!$NE13-1,"")</f>
        <v>7.7156791892469823E-3</v>
      </c>
      <c r="MN13" s="57">
        <f>IFERROR(Inv_SY_B!MN13/Inv_SY_B!$NE13-1,"")</f>
        <v>2.4620249076069634E-2</v>
      </c>
      <c r="MO13" s="57">
        <f>IFERROR(Inv_SY_B!MO13/Inv_SY_B!$NE13-1,"")</f>
        <v>3.9989033596517176E-2</v>
      </c>
      <c r="MP13" s="57">
        <f>IFERROR(Inv_SY_B!MP13/Inv_SY_B!$NE13-1,"")</f>
        <v>2.1438872919195662E-2</v>
      </c>
      <c r="MQ13" s="57">
        <f>IFERROR(Inv_SY_B!MQ13/Inv_SY_B!$NE13-1,"")</f>
        <v>9.3553076942733959E-3</v>
      </c>
      <c r="MR13" s="57">
        <f>IFERROR(Inv_SY_B!MR13/Inv_SY_B!$NE13-1,"")</f>
        <v>1.5585896013373901E-2</v>
      </c>
      <c r="MS13" s="57">
        <f>IFERROR(Inv_SY_B!MS13/Inv_SY_B!$NE13-1,"")</f>
        <v>3.2096955058990018E-2</v>
      </c>
      <c r="MT13" s="57">
        <f>IFERROR(Inv_SY_B!MT13/Inv_SY_B!$NE13-1,"")</f>
        <v>1.8229175906325557E-2</v>
      </c>
      <c r="MU13" s="57">
        <f>IFERROR(Inv_SY_B!MU13/Inv_SY_B!$NE13-1,"")</f>
        <v>3.2003001743067028E-2</v>
      </c>
      <c r="MV13" s="57">
        <f>IFERROR(Inv_SY_B!MV13/Inv_SY_B!$NE13-1,"")</f>
        <v>3.1067963957805533E-2</v>
      </c>
      <c r="MW13" s="57">
        <f>IFERROR(Inv_SY_B!MW13/Inv_SY_B!$NE13-1,"")</f>
        <v>8.7322488623633454E-3</v>
      </c>
      <c r="MX13" s="57">
        <f>IFERROR(Inv_SY_B!MX13/Inv_SY_B!$NE13-1,"")</f>
        <v>2.4091143560082351E-2</v>
      </c>
      <c r="MY13" s="57">
        <f>IFERROR(Inv_SY_B!MY13/Inv_SY_B!$NE13-1,"")</f>
        <v>1.1432170467306824E-2</v>
      </c>
      <c r="MZ13" s="57">
        <f>IFERROR(Inv_SY_B!MZ13/Inv_SY_B!$NE13-1,"")</f>
        <v>1.9012719588879179E-2</v>
      </c>
      <c r="NA13" s="57">
        <f>IFERROR(Inv_SY_B!NA13/Inv_SY_B!$NE13-1,"")</f>
        <v>3.5807980908699966E-2</v>
      </c>
      <c r="NB13" s="57">
        <f>IFERROR(Inv_SY_B!NB13/Inv_SY_B!$NE13-1,"")</f>
        <v>3.9885190457865649E-2</v>
      </c>
      <c r="NC13" s="57">
        <f>IFERROR(Inv_SY_B!NC13/Inv_SY_B!$NE13-1,"")</f>
        <v>4.3415857172022454E-2</v>
      </c>
      <c r="ND13" s="57">
        <f>IFERROR(Inv_SY_B!ND13/Inv_SY_B!$NE13-1,"")</f>
        <v>3.8639072794045548E-2</v>
      </c>
    </row>
    <row r="14" spans="2:368" ht="14.5" x14ac:dyDescent="0.35">
      <c r="B14" s="86">
        <f t="shared" si="0"/>
        <v>45755</v>
      </c>
      <c r="C14" s="57">
        <f>IFERROR(Inv_SY_B!C14/Inv_SY_B!$NE14-1,"")</f>
        <v>-7.9776711617285612E-2</v>
      </c>
      <c r="D14" s="57">
        <f>IFERROR(Inv_SY_B!D14/Inv_SY_B!$NE14-1,"")</f>
        <v>-0.10762534527365686</v>
      </c>
      <c r="E14" s="57">
        <f>IFERROR(Inv_SY_B!E14/Inv_SY_B!$NE14-1,"")</f>
        <v>-7.0891256941299718E-2</v>
      </c>
      <c r="F14" s="57">
        <f>IFERROR(Inv_SY_B!F14/Inv_SY_B!$NE14-1,"")</f>
        <v>-7.2048715777642602E-2</v>
      </c>
      <c r="G14" s="57">
        <f>IFERROR(Inv_SY_B!G14/Inv_SY_B!$NE14-1,"")</f>
        <v>-7.3702228400989611E-2</v>
      </c>
      <c r="H14" s="57">
        <f>IFERROR(Inv_SY_B!H14/Inv_SY_B!$NE14-1,"")</f>
        <v>-0.1113669107038272</v>
      </c>
      <c r="I14" s="57">
        <f>IFERROR(Inv_SY_B!I14/Inv_SY_B!$NE14-1,"")</f>
        <v>-5.6306061087603498E-2</v>
      </c>
      <c r="J14" s="57">
        <f>IFERROR(Inv_SY_B!J14/Inv_SY_B!$NE14-1,"")</f>
        <v>-9.5032541242166646E-2</v>
      </c>
      <c r="K14" s="57">
        <f>IFERROR(Inv_SY_B!K14/Inv_SY_B!$NE14-1,"")</f>
        <v>-6.4607908972580841E-2</v>
      </c>
      <c r="L14" s="57">
        <f>IFERROR(Inv_SY_B!L14/Inv_SY_B!$NE14-1,"")</f>
        <v>-6.3781152660907336E-2</v>
      </c>
      <c r="M14" s="57">
        <f>IFERROR(Inv_SY_B!M14/Inv_SY_B!$NE14-1,"")</f>
        <v>-6.179693751289117E-2</v>
      </c>
      <c r="N14" s="57">
        <f>IFERROR(Inv_SY_B!N14/Inv_SY_B!$NE14-1,"")</f>
        <v>-6.5103962759585077E-2</v>
      </c>
      <c r="O14" s="57">
        <f>IFERROR(Inv_SY_B!O14/Inv_SY_B!$NE14-1,"")</f>
        <v>-6.4111855185576827E-2</v>
      </c>
      <c r="P14" s="57">
        <f>IFERROR(Inv_SY_B!P14/Inv_SY_B!$NE14-1,"")</f>
        <v>-6.3781152660907336E-2</v>
      </c>
      <c r="Q14" s="57">
        <f>IFERROR(Inv_SY_B!Q14/Inv_SY_B!$NE14-1,"")</f>
        <v>-5.4356130707829409E-2</v>
      </c>
      <c r="R14" s="57">
        <f>IFERROR(Inv_SY_B!R14/Inv_SY_B!$NE14-1,"")</f>
        <v>-5.4356130707829409E-2</v>
      </c>
      <c r="S14" s="57">
        <f>IFERROR(Inv_SY_B!S14/Inv_SY_B!$NE14-1,"")</f>
        <v>-7.0203743797907947E-2</v>
      </c>
      <c r="T14" s="57">
        <f>IFERROR(Inv_SY_B!T14/Inv_SY_B!$NE14-1,"")</f>
        <v>-6.7941042313327982E-2</v>
      </c>
      <c r="U14" s="57">
        <f>IFERROR(Inv_SY_B!U14/Inv_SY_B!$NE14-1,"")</f>
        <v>-7.5190389762002208E-2</v>
      </c>
      <c r="V14" s="57">
        <f>IFERROR(Inv_SY_B!V14/Inv_SY_B!$NE14-1,"")</f>
        <v>-6.3285098873903323E-2</v>
      </c>
      <c r="W14" s="57">
        <f>IFERROR(Inv_SY_B!W14/Inv_SY_B!$NE14-1,"")</f>
        <v>-3.7655653212024243E-2</v>
      </c>
      <c r="X14" s="57">
        <f>IFERROR(Inv_SY_B!X14/Inv_SY_B!$NE14-1,"")</f>
        <v>-4.8568836526114656E-2</v>
      </c>
      <c r="Y14" s="57">
        <f>IFERROR(Inv_SY_B!Y14/Inv_SY_B!$NE14-1,"")</f>
        <v>-3.8151706999028256E-2</v>
      </c>
      <c r="Z14" s="57">
        <f>IFERROR(Inv_SY_B!Z14/Inv_SY_B!$NE14-1,"")</f>
        <v>-4.1128029721053228E-2</v>
      </c>
      <c r="AA14" s="57">
        <f>IFERROR(Inv_SY_B!AA14/Inv_SY_B!$NE14-1,"")</f>
        <v>-4.4765757492416403E-2</v>
      </c>
      <c r="AB14" s="57">
        <f>IFERROR(Inv_SY_B!AB14/Inv_SY_B!$NE14-1,"")</f>
        <v>-4.1624083508057241E-2</v>
      </c>
      <c r="AC14" s="57">
        <f>IFERROR(Inv_SY_B!AC14/Inv_SY_B!$NE14-1,"")</f>
        <v>-3.9309165835371362E-2</v>
      </c>
      <c r="AD14" s="57">
        <f>IFERROR(Inv_SY_B!AD14/Inv_SY_B!$NE14-1,"")</f>
        <v>-4.3112244869069394E-2</v>
      </c>
      <c r="AE14" s="57">
        <f>IFERROR(Inv_SY_B!AE14/Inv_SY_B!$NE14-1,"")</f>
        <v>-3.8647760786032492E-2</v>
      </c>
      <c r="AF14" s="57">
        <f>IFERROR(Inv_SY_B!AF14/Inv_SY_B!$NE14-1,"")</f>
        <v>-3.7159599425020229E-2</v>
      </c>
      <c r="AG14" s="57">
        <f>IFERROR(Inv_SY_B!AG14/Inv_SY_B!$NE14-1,"")</f>
        <v>-4.4765757492416403E-2</v>
      </c>
      <c r="AH14" s="57">
        <f>IFERROR(Inv_SY_B!AH14/Inv_SY_B!$NE14-1,"")</f>
        <v>-4.2120137295061255E-2</v>
      </c>
      <c r="AI14" s="57">
        <f>IFERROR(Inv_SY_B!AI14/Inv_SY_B!$NE14-1,"")</f>
        <v>-7.8993468795700239E-2</v>
      </c>
      <c r="AJ14" s="57">
        <f>IFERROR(Inv_SY_B!AJ14/Inv_SY_B!$NE14-1,"")</f>
        <v>-9.0219949238424801E-2</v>
      </c>
      <c r="AK14" s="57">
        <f>IFERROR(Inv_SY_B!AK14/Inv_SY_B!$NE14-1,"")</f>
        <v>-8.0646981419047248E-2</v>
      </c>
      <c r="AL14" s="57">
        <f>IFERROR(Inv_SY_B!AL14/Inv_SY_B!$NE14-1,"")</f>
        <v>-7.3336715084249882E-2</v>
      </c>
      <c r="AM14" s="57">
        <f>IFERROR(Inv_SY_B!AM14/Inv_SY_B!$NE14-1,"")</f>
        <v>-5.8716182414655149E-2</v>
      </c>
      <c r="AN14" s="57">
        <f>IFERROR(Inv_SY_B!AN14/Inv_SY_B!$NE14-1,"")</f>
        <v>-5.7497804692188681E-2</v>
      </c>
      <c r="AO14" s="57">
        <f>IFERROR(Inv_SY_B!AO14/Inv_SY_B!$NE14-1,"")</f>
        <v>-6.7418880432270956E-2</v>
      </c>
      <c r="AP14" s="57">
        <f>IFERROR(Inv_SY_B!AP14/Inv_SY_B!$NE14-1,"")</f>
        <v>-6.7766988352975677E-2</v>
      </c>
      <c r="AQ14" s="57">
        <f>IFERROR(Inv_SY_B!AQ14/Inv_SY_B!$NE14-1,"")</f>
        <v>-9.3709731143488795E-2</v>
      </c>
      <c r="AR14" s="57">
        <f>IFERROR(Inv_SY_B!AR14/Inv_SY_B!$NE14-1,"")</f>
        <v>-6.4517567270050091E-2</v>
      </c>
      <c r="AS14" s="57">
        <f>IFERROR(Inv_SY_B!AS14/Inv_SY_B!$NE14-1,"")</f>
        <v>-4.2485469557057343E-2</v>
      </c>
      <c r="AT14" s="57">
        <f>IFERROR(Inv_SY_B!AT14/Inv_SY_B!$NE14-1,"")</f>
        <v>-4.6372855726336315E-2</v>
      </c>
      <c r="AU14" s="57">
        <f>IFERROR(Inv_SY_B!AU14/Inv_SY_B!$NE14-1,"")</f>
        <v>-4.9244746072149681E-2</v>
      </c>
      <c r="AV14" s="57">
        <f>IFERROR(Inv_SY_B!AV14/Inv_SY_B!$NE14-1,"")</f>
        <v>-2.4762562018690093E-2</v>
      </c>
      <c r="AW14" s="57">
        <f>IFERROR(Inv_SY_B!AW14/Inv_SY_B!$NE14-1,"")</f>
        <v>-2.9955515338689676E-2</v>
      </c>
      <c r="AX14" s="57">
        <f>IFERROR(Inv_SY_B!AX14/Inv_SY_B!$NE14-1,"")</f>
        <v>-4.0842665445733672E-2</v>
      </c>
      <c r="AY14" s="57">
        <f>IFERROR(Inv_SY_B!AY14/Inv_SY_B!$NE14-1,"")</f>
        <v>-5.223405546089821E-2</v>
      </c>
      <c r="AZ14" s="57">
        <f>IFERROR(Inv_SY_B!AZ14/Inv_SY_B!$NE14-1,"")</f>
        <v>-4.6219763952067283E-2</v>
      </c>
      <c r="BA14" s="57">
        <f>IFERROR(Inv_SY_B!BA14/Inv_SY_B!$NE14-1,"")</f>
        <v>-4.437638193917659E-2</v>
      </c>
      <c r="BB14" s="57">
        <f>IFERROR(Inv_SY_B!BB14/Inv_SY_B!$NE14-1,"")</f>
        <v>-6.6167055066952529E-2</v>
      </c>
      <c r="BC14" s="57">
        <f>IFERROR(Inv_SY_B!BC14/Inv_SY_B!$NE14-1,"")</f>
        <v>-7.3717976140259545E-2</v>
      </c>
      <c r="BD14" s="57">
        <f>IFERROR(Inv_SY_B!BD14/Inv_SY_B!$NE14-1,"")</f>
        <v>-7.3923381435085589E-2</v>
      </c>
      <c r="BE14" s="57">
        <f>IFERROR(Inv_SY_B!BE14/Inv_SY_B!$NE14-1,"")</f>
        <v>-8.7000672189974648E-2</v>
      </c>
      <c r="BF14" s="57">
        <f>IFERROR(Inv_SY_B!BF14/Inv_SY_B!$NE14-1,"")</f>
        <v>-6.539162072890925E-2</v>
      </c>
      <c r="BG14" s="57">
        <f>IFERROR(Inv_SY_B!BG14/Inv_SY_B!$NE14-1,"")</f>
        <v>-8.9541279159147891E-2</v>
      </c>
      <c r="BH14" s="57">
        <f>IFERROR(Inv_SY_B!BH14/Inv_SY_B!$NE14-1,"")</f>
        <v>-0.11118014719602765</v>
      </c>
      <c r="BI14" s="57">
        <f>IFERROR(Inv_SY_B!BI14/Inv_SY_B!$NE14-1,"")</f>
        <v>-0.11317310672878444</v>
      </c>
      <c r="BJ14" s="57">
        <f>IFERROR(Inv_SY_B!BJ14/Inv_SY_B!$NE14-1,"")</f>
        <v>-0.11677588727827115</v>
      </c>
      <c r="BK14" s="57">
        <f>IFERROR(Inv_SY_B!BK14/Inv_SY_B!$NE14-1,"")</f>
        <v>-7.2379418302312093E-2</v>
      </c>
      <c r="BL14" s="57">
        <f>IFERROR(Inv_SY_B!BL14/Inv_SY_B!$NE14-1,"")</f>
        <v>-8.5238901825284819E-2</v>
      </c>
      <c r="BM14" s="57">
        <f>IFERROR(Inv_SY_B!BM14/Inv_SY_B!$NE14-1,"")</f>
        <v>-7.5739782665888322E-2</v>
      </c>
      <c r="BN14" s="57">
        <f>IFERROR(Inv_SY_B!BN14/Inv_SY_B!$NE14-1,"")</f>
        <v>1.9392244004238668E-2</v>
      </c>
      <c r="BO14" s="57">
        <f>IFERROR(Inv_SY_B!BO14/Inv_SY_B!$NE14-1,"")</f>
        <v>-4.9098853489093486E-4</v>
      </c>
      <c r="BP14" s="57">
        <f>IFERROR(Inv_SY_B!BP14/Inv_SY_B!$NE14-1,"")</f>
        <v>-2.5146466186488636E-3</v>
      </c>
      <c r="BQ14" s="57">
        <f>IFERROR(Inv_SY_B!BQ14/Inv_SY_B!$NE14-1,"")</f>
        <v>6.8145931177439056E-3</v>
      </c>
      <c r="BR14" s="57">
        <f>IFERROR(Inv_SY_B!BR14/Inv_SY_B!$NE14-1,"")</f>
        <v>2.338395356701839E-2</v>
      </c>
      <c r="BS14" s="57">
        <f>IFERROR(Inv_SY_B!BS14/Inv_SY_B!$NE14-1,"")</f>
        <v>1.1095967804170437E-2</v>
      </c>
      <c r="BT14" s="57">
        <f>IFERROR(Inv_SY_B!BT14/Inv_SY_B!$NE14-1,"")</f>
        <v>-9.1522451333754251E-3</v>
      </c>
      <c r="BU14" s="57">
        <f>IFERROR(Inv_SY_B!BU14/Inv_SY_B!$NE14-1,"")</f>
        <v>1.1107563779601426E-2</v>
      </c>
      <c r="BV14" s="57">
        <f>IFERROR(Inv_SY_B!BV14/Inv_SY_B!$NE14-1,"")</f>
        <v>2.8204131152262057E-2</v>
      </c>
      <c r="BW14" s="57">
        <f>IFERROR(Inv_SY_B!BW14/Inv_SY_B!$NE14-1,"")</f>
        <v>-4.9345897462872435E-3</v>
      </c>
      <c r="BX14" s="57">
        <f>IFERROR(Inv_SY_B!BX14/Inv_SY_B!$NE14-1,"")</f>
        <v>-2.4617971568309249E-3</v>
      </c>
      <c r="BY14" s="57">
        <f>IFERROR(Inv_SY_B!BY14/Inv_SY_B!$NE14-1,"")</f>
        <v>-4.6333286472095558E-3</v>
      </c>
      <c r="BZ14" s="57">
        <f>IFERROR(Inv_SY_B!BZ14/Inv_SY_B!$NE14-1,"")</f>
        <v>7.9340519745438876E-3</v>
      </c>
      <c r="CA14" s="57">
        <f>IFERROR(Inv_SY_B!CA14/Inv_SY_B!$NE14-1,"")</f>
        <v>-9.7821547041742063E-3</v>
      </c>
      <c r="CB14" s="57">
        <f>IFERROR(Inv_SY_B!CB14/Inv_SY_B!$NE14-1,"")</f>
        <v>5.6848639962023828E-3</v>
      </c>
      <c r="CC14" s="57">
        <f>IFERROR(Inv_SY_B!CC14/Inv_SY_B!$NE14-1,"")</f>
        <v>-4.6333286472095558E-3</v>
      </c>
      <c r="CD14" s="57">
        <f>IFERROR(Inv_SY_B!CD14/Inv_SY_B!$NE14-1,"")</f>
        <v>1.0956933230062527E-2</v>
      </c>
      <c r="CE14" s="57">
        <f>IFERROR(Inv_SY_B!CE14/Inv_SY_B!$NE14-1,"")</f>
        <v>6.4380167438966573E-3</v>
      </c>
      <c r="CF14" s="57">
        <f>IFERROR(Inv_SY_B!CF14/Inv_SY_B!$NE14-1,"")</f>
        <v>1.8563775981775166E-2</v>
      </c>
      <c r="CG14" s="57">
        <f>IFERROR(Inv_SY_B!CG14/Inv_SY_B!$NE14-1,"")</f>
        <v>7.1158542168214822E-3</v>
      </c>
      <c r="CH14" s="57">
        <f>IFERROR(Inv_SY_B!CH14/Inv_SY_B!$NE14-1,"")</f>
        <v>2.3681791244515749E-2</v>
      </c>
      <c r="CI14" s="57">
        <f>IFERROR(Inv_SY_B!CI14/Inv_SY_B!$NE14-1,"")</f>
        <v>-4.3320675481318682E-3</v>
      </c>
      <c r="CJ14" s="57">
        <f>IFERROR(Inv_SY_B!CJ14/Inv_SY_B!$NE14-1,"")</f>
        <v>1.5807921609529929E-2</v>
      </c>
      <c r="CK14" s="57">
        <f>IFERROR(Inv_SY_B!CK14/Inv_SY_B!$NE14-1,"")</f>
        <v>1.3367022022684472E-2</v>
      </c>
      <c r="CL14" s="57">
        <f>IFERROR(Inv_SY_B!CL14/Inv_SY_B!$NE14-1,"")</f>
        <v>3.2509975973935568E-3</v>
      </c>
      <c r="CM14" s="57">
        <f>IFERROR(Inv_SY_B!CM14/Inv_SY_B!$NE14-1,"")</f>
        <v>9.2999971851350782E-3</v>
      </c>
      <c r="CN14" s="57">
        <f>IFERROR(Inv_SY_B!CN14/Inv_SY_B!$NE14-1,"")</f>
        <v>7.1405586142003763E-4</v>
      </c>
      <c r="CO14" s="57">
        <f>IFERROR(Inv_SY_B!CO14/Inv_SY_B!$NE14-1,"")</f>
        <v>5.1576570728164572E-3</v>
      </c>
      <c r="CP14" s="57">
        <f>IFERROR(Inv_SY_B!CP14/Inv_SY_B!$NE14-1,"")</f>
        <v>-1.1938910299844285E-2</v>
      </c>
      <c r="CQ14" s="57">
        <f>IFERROR(Inv_SY_B!CQ14/Inv_SY_B!$NE14-1,"")</f>
        <v>1.1182879054370654E-2</v>
      </c>
      <c r="CR14" s="57">
        <f>IFERROR(Inv_SY_B!CR14/Inv_SY_B!$NE14-1,"")</f>
        <v>9.0740513608267293E-3</v>
      </c>
      <c r="CS14" s="57">
        <f>IFERROR(Inv_SY_B!CS14/Inv_SY_B!$NE14-1,"")</f>
        <v>2.1576386972552264E-2</v>
      </c>
      <c r="CT14" s="57">
        <f>IFERROR(Inv_SY_B!CT14/Inv_SY_B!$NE14-1,"")</f>
        <v>2.7827554778414809E-2</v>
      </c>
      <c r="CU14" s="57">
        <f>IFERROR(Inv_SY_B!CU14/Inv_SY_B!$NE14-1,"")</f>
        <v>2.0711767618199151E-2</v>
      </c>
      <c r="CV14" s="57">
        <f>IFERROR(Inv_SY_B!CV14/Inv_SY_B!$NE14-1,"")</f>
        <v>1.3969544220839625E-2</v>
      </c>
      <c r="CW14" s="57">
        <f>IFERROR(Inv_SY_B!CW14/Inv_SY_B!$NE14-1,"")</f>
        <v>8.3962138879019044E-3</v>
      </c>
      <c r="CX14" s="57">
        <f>IFERROR(Inv_SY_B!CX14/Inv_SY_B!$NE14-1,"")</f>
        <v>2.6043952135011539E-2</v>
      </c>
      <c r="CY14" s="57">
        <f>IFERROR(Inv_SY_B!CY14/Inv_SY_B!$NE14-1,"")</f>
        <v>9.9025193832904534E-3</v>
      </c>
      <c r="CZ14" s="57">
        <f>IFERROR(Inv_SY_B!CZ14/Inv_SY_B!$NE14-1,"")</f>
        <v>2.7475682801947343E-3</v>
      </c>
      <c r="DA14" s="57">
        <f>IFERROR(Inv_SY_B!DA14/Inv_SY_B!$NE14-1,"")</f>
        <v>-1.8589096316497966E-2</v>
      </c>
      <c r="DB14" s="57">
        <f>IFERROR(Inv_SY_B!DB14/Inv_SY_B!$NE14-1,"")</f>
        <v>1.9241613454699769E-2</v>
      </c>
      <c r="DC14" s="57">
        <f>IFERROR(Inv_SY_B!DC14/Inv_SY_B!$NE14-1,"")</f>
        <v>6.812122678005994E-2</v>
      </c>
      <c r="DD14" s="57">
        <f>IFERROR(Inv_SY_B!DD14/Inv_SY_B!$NE14-1,"")</f>
        <v>2.4513682688559912E-2</v>
      </c>
      <c r="DE14" s="57">
        <f>IFERROR(Inv_SY_B!DE14/Inv_SY_B!$NE14-1,"")</f>
        <v>2.4739628512868039E-2</v>
      </c>
      <c r="DF14" s="57">
        <f>IFERROR(Inv_SY_B!DF14/Inv_SY_B!$NE14-1,"")</f>
        <v>1.622900246392267E-2</v>
      </c>
      <c r="DG14" s="57">
        <f>IFERROR(Inv_SY_B!DG14/Inv_SY_B!$NE14-1,"")</f>
        <v>1.0881617955293077E-2</v>
      </c>
      <c r="DH14" s="57">
        <f>IFERROR(Inv_SY_B!DH14/Inv_SY_B!$NE14-1,"")</f>
        <v>2.6697825656873508E-2</v>
      </c>
      <c r="DI14" s="57">
        <f>IFERROR(Inv_SY_B!DI14/Inv_SY_B!$NE14-1,"")</f>
        <v>2.5492781260562536E-2</v>
      </c>
      <c r="DJ14" s="57">
        <f>IFERROR(Inv_SY_B!DJ14/Inv_SY_B!$NE14-1,"")</f>
        <v>3.5735658629205025E-2</v>
      </c>
      <c r="DK14" s="57">
        <f>IFERROR(Inv_SY_B!DK14/Inv_SY_B!$NE14-1,"")</f>
        <v>-0.45706294351214416</v>
      </c>
      <c r="DL14" s="57">
        <f>IFERROR(Inv_SY_B!DL14/Inv_SY_B!$NE14-1,"")</f>
        <v>1.6989002054777824E-2</v>
      </c>
      <c r="DM14" s="57">
        <f>IFERROR(Inv_SY_B!DM14/Inv_SY_B!$NE14-1,"")</f>
        <v>8.6221597122102533E-3</v>
      </c>
      <c r="DN14" s="57">
        <f>IFERROR(Inv_SY_B!DN14/Inv_SY_B!$NE14-1,"")</f>
        <v>3.6940703025515997E-2</v>
      </c>
      <c r="DO14" s="57">
        <f>IFERROR(Inv_SY_B!DO14/Inv_SY_B!$NE14-1,"")</f>
        <v>2.3158007742710041E-2</v>
      </c>
      <c r="DP14" s="57">
        <f>IFERROR(Inv_SY_B!DP14/Inv_SY_B!$NE14-1,"")</f>
        <v>2.5568096535331986E-2</v>
      </c>
      <c r="DQ14" s="57">
        <f>IFERROR(Inv_SY_B!DQ14/Inv_SY_B!$NE14-1,"")</f>
        <v>2.9258544999033909E-2</v>
      </c>
      <c r="DR14" s="57">
        <f>IFERROR(Inv_SY_B!DR14/Inv_SY_B!$NE14-1,"")</f>
        <v>2.3308638292249162E-2</v>
      </c>
      <c r="DS14" s="57">
        <f>IFERROR(Inv_SY_B!DS14/Inv_SY_B!$NE14-1,"")</f>
        <v>2.1501071697782814E-2</v>
      </c>
      <c r="DT14" s="57">
        <f>IFERROR(Inv_SY_B!DT14/Inv_SY_B!$NE14-1,"")</f>
        <v>2.0371342576241291E-2</v>
      </c>
      <c r="DU14" s="57">
        <f>IFERROR(Inv_SY_B!DU14/Inv_SY_B!$NE14-1,"")</f>
        <v>1.2815851148235469E-2</v>
      </c>
      <c r="DV14" s="57">
        <f>IFERROR(Inv_SY_B!DV14/Inv_SY_B!$NE14-1,"")</f>
        <v>2.0138549908772063E-2</v>
      </c>
      <c r="DW14" s="57">
        <f>IFERROR(Inv_SY_B!DW14/Inv_SY_B!$NE14-1,"")</f>
        <v>2.5643411810101435E-2</v>
      </c>
      <c r="DX14" s="57">
        <f>IFERROR(Inv_SY_B!DX14/Inv_SY_B!$NE14-1,"")</f>
        <v>2.0597288400549418E-2</v>
      </c>
      <c r="DY14" s="57">
        <f>IFERROR(Inv_SY_B!DY14/Inv_SY_B!$NE14-1,"")</f>
        <v>2.2630800819324337E-2</v>
      </c>
      <c r="DZ14" s="57">
        <f>IFERROR(Inv_SY_B!DZ14/Inv_SY_B!$NE14-1,"")</f>
        <v>2.0747918950088318E-2</v>
      </c>
      <c r="EA14" s="57">
        <f>IFERROR(Inv_SY_B!EA14/Inv_SY_B!$NE14-1,"")</f>
        <v>1.18607165272957E-2</v>
      </c>
      <c r="EB14" s="57">
        <f>IFERROR(Inv_SY_B!EB14/Inv_SY_B!$NE14-1,"")</f>
        <v>9.6765735589821045E-3</v>
      </c>
      <c r="EC14" s="57">
        <f>IFERROR(Inv_SY_B!EC14/Inv_SY_B!$NE14-1,"")</f>
        <v>9.9778346580599031E-3</v>
      </c>
      <c r="ED14" s="57">
        <f>IFERROR(Inv_SY_B!ED14/Inv_SY_B!$NE14-1,"")</f>
        <v>2.8806653350417433E-2</v>
      </c>
      <c r="EE14" s="57">
        <f>IFERROR(Inv_SY_B!EE14/Inv_SY_B!$NE14-1,"")</f>
        <v>1.637963301346157E-2</v>
      </c>
      <c r="EF14" s="57">
        <f>IFERROR(Inv_SY_B!EF14/Inv_SY_B!$NE14-1,"")</f>
        <v>2.6547195107334609E-2</v>
      </c>
      <c r="EG14" s="57">
        <f>IFERROR(Inv_SY_B!EG14/Inv_SY_B!$NE14-1,"")</f>
        <v>7.5677458654381802E-3</v>
      </c>
      <c r="EH14" s="57">
        <f>IFERROR(Inv_SY_B!EH14/Inv_SY_B!$NE14-1,"")</f>
        <v>2.639656455779571E-2</v>
      </c>
      <c r="EI14" s="57">
        <f>IFERROR(Inv_SY_B!EI14/Inv_SY_B!$NE14-1,"")</f>
        <v>3.6752414838592484E-2</v>
      </c>
      <c r="EJ14" s="57">
        <f>IFERROR(Inv_SY_B!EJ14/Inv_SY_B!$NE14-1,"")</f>
        <v>4.0254575115370894E-2</v>
      </c>
      <c r="EK14" s="57">
        <f>IFERROR(Inv_SY_B!EK14/Inv_SY_B!$NE14-1,"")</f>
        <v>1.8217325717835742E-2</v>
      </c>
      <c r="EL14" s="57">
        <f>IFERROR(Inv_SY_B!EL14/Inv_SY_B!$NE14-1,"")</f>
        <v>-0.11444299926103885</v>
      </c>
      <c r="EM14" s="57">
        <f>IFERROR(Inv_SY_B!EM14/Inv_SY_B!$NE14-1,"")</f>
        <v>-5.8383730435205283E-3</v>
      </c>
      <c r="EN14" s="57">
        <f>IFERROR(Inv_SY_B!EN14/Inv_SY_B!$NE14-1,"")</f>
        <v>2.8580707526109306E-2</v>
      </c>
      <c r="EO14" s="57">
        <f>IFERROR(Inv_SY_B!EO14/Inv_SY_B!$NE14-1,"")</f>
        <v>3.1141426868269706E-2</v>
      </c>
      <c r="EP14" s="57">
        <f>IFERROR(Inv_SY_B!EP14/Inv_SY_B!$NE14-1,"")</f>
        <v>1.7434046860233643E-2</v>
      </c>
      <c r="EQ14" s="57">
        <f>IFERROR(Inv_SY_B!EQ14/Inv_SY_B!$NE14-1,"")</f>
        <v>6.3627014691274297E-3</v>
      </c>
      <c r="ER14" s="57">
        <f>IFERROR(Inv_SY_B!ER14/Inv_SY_B!$NE14-1,"")</f>
        <v>3.6036919728282601E-2</v>
      </c>
      <c r="ES14" s="57">
        <f>IFERROR(Inv_SY_B!ES14/Inv_SY_B!$NE14-1,"")</f>
        <v>2.8279446427031285E-2</v>
      </c>
      <c r="ET14" s="57">
        <f>IFERROR(Inv_SY_B!ET14/Inv_SY_B!$NE14-1,"")</f>
        <v>2.9587193470755224E-2</v>
      </c>
      <c r="EU14" s="57">
        <f>IFERROR(Inv_SY_B!EU14/Inv_SY_B!$NE14-1,"")</f>
        <v>3.3287912199198688E-2</v>
      </c>
      <c r="EV14" s="57">
        <f>IFERROR(Inv_SY_B!EV14/Inv_SY_B!$NE14-1,"")</f>
        <v>4.7845041205496486E-3</v>
      </c>
      <c r="EW14" s="57">
        <f>IFERROR(Inv_SY_B!EW14/Inv_SY_B!$NE14-1,"")</f>
        <v>1.9083451377683858E-2</v>
      </c>
      <c r="EX14" s="57">
        <f>IFERROR(Inv_SY_B!EX14/Inv_SY_B!$NE14-1,"")</f>
        <v>3.4003407309508349E-2</v>
      </c>
      <c r="EY14" s="57">
        <f>IFERROR(Inv_SY_B!EY14/Inv_SY_B!$NE14-1,"")</f>
        <v>6.0385272128742784E-2</v>
      </c>
      <c r="EZ14" s="57">
        <f>IFERROR(Inv_SY_B!EZ14/Inv_SY_B!$NE14-1,"")</f>
        <v>2.4287736864251563E-2</v>
      </c>
      <c r="FA14" s="57">
        <f>IFERROR(Inv_SY_B!FA14/Inv_SY_B!$NE14-1,"")</f>
        <v>3.7317279399363024E-2</v>
      </c>
      <c r="FB14" s="57">
        <f>IFERROR(Inv_SY_B!FB14/Inv_SY_B!$NE14-1,"")</f>
        <v>1.630431773869212E-2</v>
      </c>
      <c r="FC14" s="57">
        <f>IFERROR(Inv_SY_B!FC14/Inv_SY_B!$NE14-1,"")</f>
        <v>2.8957283899956332E-2</v>
      </c>
      <c r="FD14" s="57">
        <f>IFERROR(Inv_SY_B!FD14/Inv_SY_B!$NE14-1,"")</f>
        <v>3.0463589395345103E-2</v>
      </c>
      <c r="FE14" s="57">
        <f>IFERROR(Inv_SY_B!FE14/Inv_SY_B!$NE14-1,"")</f>
        <v>3.4530614232894052E-2</v>
      </c>
      <c r="FF14" s="57">
        <f>IFERROR(Inv_SY_B!FF14/Inv_SY_B!$NE14-1,"")</f>
        <v>1.3969544220839625E-2</v>
      </c>
      <c r="FG14" s="57">
        <f>IFERROR(Inv_SY_B!FG14/Inv_SY_B!$NE14-1,"")</f>
        <v>1.5852426090075422E-2</v>
      </c>
      <c r="FH14" s="57">
        <f>IFERROR(Inv_SY_B!FH14/Inv_SY_B!$NE14-1,"")</f>
        <v>1.4873327518072799E-2</v>
      </c>
      <c r="FI14" s="57">
        <f>IFERROR(Inv_SY_B!FI14/Inv_SY_B!$NE14-1,"")</f>
        <v>1.5425238838837618E-3</v>
      </c>
      <c r="FJ14" s="57">
        <f>IFERROR(Inv_SY_B!FJ14/Inv_SY_B!$NE14-1,"")</f>
        <v>3.8051603328365102E-2</v>
      </c>
      <c r="FK14" s="57">
        <f>IFERROR(Inv_SY_B!FK14/Inv_SY_B!$NE14-1,"")</f>
        <v>5.4263216222484978E-2</v>
      </c>
      <c r="FL14" s="57">
        <f>IFERROR(Inv_SY_B!FL14/Inv_SY_B!$NE14-1,"")</f>
        <v>1.3130805933634804E-2</v>
      </c>
      <c r="FM14" s="57">
        <f>IFERROR(Inv_SY_B!FM14/Inv_SY_B!$NE14-1,"")</f>
        <v>1.0644912806017759E-2</v>
      </c>
      <c r="FN14" s="57">
        <f>IFERROR(Inv_SY_B!FN14/Inv_SY_B!$NE14-1,"")</f>
        <v>2.590522205096657E-2</v>
      </c>
      <c r="FO14" s="57">
        <f>IFERROR(Inv_SY_B!FO14/Inv_SY_B!$NE14-1,"")</f>
        <v>6.7679693762199289E-3</v>
      </c>
      <c r="FP14" s="57">
        <f>IFERROR(Inv_SY_B!FP14/Inv_SY_B!$NE14-1,"")</f>
        <v>5.6956233211693519E-3</v>
      </c>
      <c r="FQ14" s="57">
        <f>IFERROR(Inv_SY_B!FQ14/Inv_SY_B!$NE14-1,"")</f>
        <v>1.5924154923188993E-2</v>
      </c>
      <c r="FR14" s="57">
        <f>IFERROR(Inv_SY_B!FR14/Inv_SY_B!$NE14-1,"")</f>
        <v>1.6006643081269978E-2</v>
      </c>
      <c r="FS14" s="57">
        <f>IFERROR(Inv_SY_B!FS14/Inv_SY_B!$NE14-1,"")</f>
        <v>2.2193254937330265E-2</v>
      </c>
      <c r="FT14" s="57">
        <f>IFERROR(Inv_SY_B!FT14/Inv_SY_B!$NE14-1,"")</f>
        <v>3.9515768134299245E-2</v>
      </c>
      <c r="FU14" s="57">
        <f>IFERROR(Inv_SY_B!FU14/Inv_SY_B!$NE14-1,"")</f>
        <v>4.322773524793555E-2</v>
      </c>
      <c r="FV14" s="57">
        <f>IFERROR(Inv_SY_B!FV14/Inv_SY_B!$NE14-1,"")</f>
        <v>2.0543491775714351E-2</v>
      </c>
      <c r="FW14" s="57">
        <f>IFERROR(Inv_SY_B!FW14/Inv_SY_B!$NE14-1,"")</f>
        <v>2.8214890477229027E-2</v>
      </c>
      <c r="FX14" s="57">
        <f>IFERROR(Inv_SY_B!FX14/Inv_SY_B!$NE14-1,"")</f>
        <v>3.0194606271168434E-2</v>
      </c>
      <c r="FY14" s="57">
        <f>IFERROR(Inv_SY_B!FY14/Inv_SY_B!$NE14-1,"")</f>
        <v>3.2339298381269366E-2</v>
      </c>
      <c r="FZ14" s="57">
        <f>IFERROR(Inv_SY_B!FZ14/Inv_SY_B!$NE14-1,"")</f>
        <v>2.6270638405634372E-3</v>
      </c>
      <c r="GA14" s="57">
        <f>IFERROR(Inv_SY_B!GA14/Inv_SY_B!$NE14-1,"")</f>
        <v>2.2509459543306853E-2</v>
      </c>
      <c r="GB14" s="57">
        <f>IFERROR(Inv_SY_B!GB14/Inv_SY_B!$NE14-1,"")</f>
        <v>1.0847383739488903E-2</v>
      </c>
      <c r="GC14" s="57">
        <f>IFERROR(Inv_SY_B!GC14/Inv_SY_B!$NE14-1,"")</f>
        <v>3.3081691803996671E-2</v>
      </c>
      <c r="GD14" s="57">
        <f>IFERROR(Inv_SY_B!GD14/Inv_SY_B!$NE14-1,"")</f>
        <v>2.9204748374198841E-2</v>
      </c>
      <c r="GE14" s="57">
        <f>IFERROR(Inv_SY_B!GE14/Inv_SY_B!$NE14-1,"")</f>
        <v>3.2256810223188381E-2</v>
      </c>
      <c r="GF14" s="57">
        <f>IFERROR(Inv_SY_B!GF14/Inv_SY_B!$NE14-1,"")</f>
        <v>3.7948493130763872E-2</v>
      </c>
      <c r="GG14" s="57">
        <f>IFERROR(Inv_SY_B!GG14/Inv_SY_B!$NE14-1,"")</f>
        <v>2.7554985212582706E-2</v>
      </c>
      <c r="GH14" s="57">
        <f>IFERROR(Inv_SY_B!GH14/Inv_SY_B!$NE14-1,"")</f>
        <v>4.0835578663592109E-2</v>
      </c>
      <c r="GI14" s="57">
        <f>IFERROR(Inv_SY_B!GI14/Inv_SY_B!$NE14-1,"")</f>
        <v>2.2358231253492011E-2</v>
      </c>
      <c r="GJ14" s="57">
        <f>IFERROR(Inv_SY_B!GJ14/Inv_SY_B!$NE14-1,"")</f>
        <v>3.3989061542885279E-2</v>
      </c>
      <c r="GK14" s="57">
        <f>IFERROR(Inv_SY_B!GK14/Inv_SY_B!$NE14-1,"")</f>
        <v>1.6501572029754774E-2</v>
      </c>
      <c r="GL14" s="57">
        <f>IFERROR(Inv_SY_B!GL14/Inv_SY_B!$NE14-1,"")</f>
        <v>3.27517391716734E-2</v>
      </c>
      <c r="GM14" s="57">
        <f>IFERROR(Inv_SY_B!GM14/Inv_SY_B!$NE14-1,"")</f>
        <v>1.336702202268425E-2</v>
      </c>
      <c r="GN14" s="57">
        <f>IFERROR(Inv_SY_B!GN14/Inv_SY_B!$NE14-1,"")</f>
        <v>2.5080340470158502E-2</v>
      </c>
      <c r="GO14" s="57">
        <f>IFERROR(Inv_SY_B!GO14/Inv_SY_B!$NE14-1,"")</f>
        <v>3.3980812727077314E-2</v>
      </c>
      <c r="GP14" s="57">
        <f>IFERROR(Inv_SY_B!GP14/Inv_SY_B!$NE14-1,"")</f>
        <v>2.5925844090486816E-2</v>
      </c>
      <c r="GQ14" s="57">
        <f>IFERROR(Inv_SY_B!GQ14/Inv_SY_B!$NE14-1,"")</f>
        <v>3.1902111143441214E-2</v>
      </c>
      <c r="GR14" s="57">
        <f>IFERROR(Inv_SY_B!GR14/Inv_SY_B!$NE14-1,"")</f>
        <v>-6.3349572727693371E-3</v>
      </c>
      <c r="GS14" s="57">
        <f>IFERROR(Inv_SY_B!GS14/Inv_SY_B!$NE14-1,"")</f>
        <v>1.6821057886732493E-2</v>
      </c>
      <c r="GT14" s="57">
        <f>IFERROR(Inv_SY_B!GT14/Inv_SY_B!$NE14-1,"")</f>
        <v>1.2767396565866118E-2</v>
      </c>
      <c r="GU14" s="57">
        <f>IFERROR(Inv_SY_B!GU14/Inv_SY_B!$NE14-1,"")</f>
        <v>1.5119155710469512E-2</v>
      </c>
      <c r="GV14" s="57">
        <f>IFERROR(Inv_SY_B!GV14/Inv_SY_B!$NE14-1,"")</f>
        <v>1.4372605086913515E-2</v>
      </c>
      <c r="GW14" s="57">
        <f>IFERROR(Inv_SY_B!GW14/Inv_SY_B!$NE14-1,"")</f>
        <v>2.0392031591479176E-2</v>
      </c>
      <c r="GX14" s="57">
        <f>IFERROR(Inv_SY_B!GX14/Inv_SY_B!$NE14-1,"")</f>
        <v>1.465193371586615E-2</v>
      </c>
      <c r="GY14" s="57">
        <f>IFERROR(Inv_SY_B!GY14/Inv_SY_B!$NE14-1,"")</f>
        <v>2.8376280351735117E-2</v>
      </c>
      <c r="GZ14" s="57">
        <f>IFERROR(Inv_SY_B!GZ14/Inv_SY_B!$NE14-1,"")</f>
        <v>2.5736438589047506E-2</v>
      </c>
      <c r="HA14" s="57">
        <f>IFERROR(Inv_SY_B!HA14/Inv_SY_B!$NE14-1,"")</f>
        <v>3.6569920134343459E-2</v>
      </c>
      <c r="HB14" s="57">
        <f>IFERROR(Inv_SY_B!HB14/Inv_SY_B!$NE14-1,"")</f>
        <v>6.1247924792962039E-3</v>
      </c>
      <c r="HC14" s="57">
        <f>IFERROR(Inv_SY_B!HC14/Inv_SY_B!$NE14-1,"")</f>
        <v>1.7883681307808041E-2</v>
      </c>
      <c r="HD14" s="57">
        <f>IFERROR(Inv_SY_B!HD14/Inv_SY_B!$NE14-1,"")</f>
        <v>1.986375597360146E-3</v>
      </c>
      <c r="HE14" s="57">
        <f>IFERROR(Inv_SY_B!HE14/Inv_SY_B!$NE14-1,"")</f>
        <v>-7.7995984232082094E-5</v>
      </c>
      <c r="HF14" s="57">
        <f>IFERROR(Inv_SY_B!HF14/Inv_SY_B!$NE14-1,"")</f>
        <v>5.2401404472810276E-2</v>
      </c>
      <c r="HG14" s="57">
        <f>IFERROR(Inv_SY_B!HG14/Inv_SY_B!$NE14-1,"")</f>
        <v>1.3938093886320946E-2</v>
      </c>
      <c r="HH14" s="57">
        <f>IFERROR(Inv_SY_B!HH14/Inv_SY_B!$NE14-1,"")</f>
        <v>1.2167771109047987E-2</v>
      </c>
      <c r="HI14" s="57">
        <f>IFERROR(Inv_SY_B!HI14/Inv_SY_B!$NE14-1,"")</f>
        <v>2.390329790677459E-2</v>
      </c>
      <c r="HJ14" s="57">
        <f>IFERROR(Inv_SY_B!HJ14/Inv_SY_B!$NE14-1,"")</f>
        <v>2.2886601347144708E-2</v>
      </c>
      <c r="HK14" s="57">
        <f>IFERROR(Inv_SY_B!HK14/Inv_SY_B!$NE14-1,"")</f>
        <v>2.5134108054980508E-2</v>
      </c>
      <c r="HL14" s="57">
        <f>IFERROR(Inv_SY_B!HL14/Inv_SY_B!$NE14-1,"")</f>
        <v>9.7502335529875417E-3</v>
      </c>
      <c r="HM14" s="57">
        <f>IFERROR(Inv_SY_B!HM14/Inv_SY_B!$NE14-1,"")</f>
        <v>-9.0977456822427527E-4</v>
      </c>
      <c r="HN14" s="57">
        <f>IFERROR(Inv_SY_B!HN14/Inv_SY_B!$NE14-1,"")</f>
        <v>-1.3023117677573914E-2</v>
      </c>
      <c r="HO14" s="57">
        <f>IFERROR(Inv_SY_B!HO14/Inv_SY_B!$NE14-1,"")</f>
        <v>-8.3202053343300886E-4</v>
      </c>
      <c r="HP14" s="57">
        <f>IFERROR(Inv_SY_B!HP14/Inv_SY_B!$NE14-1,"")</f>
        <v>-1.0970393212726637E-2</v>
      </c>
      <c r="HQ14" s="57">
        <f>IFERROR(Inv_SY_B!HQ14/Inv_SY_B!$NE14-1,"")</f>
        <v>-2.8287985651236913E-2</v>
      </c>
      <c r="HR14" s="57">
        <f>IFERROR(Inv_SY_B!HR14/Inv_SY_B!$NE14-1,"")</f>
        <v>-3.3160389456777906E-2</v>
      </c>
      <c r="HS14" s="57">
        <f>IFERROR(Inv_SY_B!HS14/Inv_SY_B!$NE14-1,"")</f>
        <v>-4.596247402233633E-3</v>
      </c>
      <c r="HT14" s="57">
        <f>IFERROR(Inv_SY_B!HT14/Inv_SY_B!$NE14-1,"")</f>
        <v>-2.1891158187254844E-2</v>
      </c>
      <c r="HU14" s="57">
        <f>IFERROR(Inv_SY_B!HU14/Inv_SY_B!$NE14-1,"")</f>
        <v>1.8117301615659498E-2</v>
      </c>
      <c r="HV14" s="57">
        <f>IFERROR(Inv_SY_B!HV14/Inv_SY_B!$NE14-1,"")</f>
        <v>2.8474468597063929E-2</v>
      </c>
      <c r="HW14" s="57">
        <f>IFERROR(Inv_SY_B!HW14/Inv_SY_B!$NE14-1,"")</f>
        <v>2.9385587797683632E-2</v>
      </c>
      <c r="HX14" s="57">
        <f>IFERROR(Inv_SY_B!HX14/Inv_SY_B!$NE14-1,"")</f>
        <v>3.4953538468137868E-2</v>
      </c>
      <c r="HY14" s="57">
        <f>IFERROR(Inv_SY_B!HY14/Inv_SY_B!$NE14-1,"")</f>
        <v>2.4417262584047528E-2</v>
      </c>
      <c r="HZ14" s="57">
        <f>IFERROR(Inv_SY_B!HZ14/Inv_SY_B!$NE14-1,"")</f>
        <v>1.9689603370086628E-2</v>
      </c>
      <c r="IA14" s="57">
        <f>IFERROR(Inv_SY_B!IA14/Inv_SY_B!$NE14-1,"")</f>
        <v>3.3497305215865358E-2</v>
      </c>
      <c r="IB14" s="57">
        <f>IFERROR(Inv_SY_B!IB14/Inv_SY_B!$NE14-1,"")</f>
        <v>6.9628589804766605E-3</v>
      </c>
      <c r="IC14" s="57">
        <f>IFERROR(Inv_SY_B!IC14/Inv_SY_B!$NE14-1,"")</f>
        <v>3.9921863681773972E-2</v>
      </c>
      <c r="ID14" s="57">
        <f>IFERROR(Inv_SY_B!ID14/Inv_SY_B!$NE14-1,"")</f>
        <v>1.7907043338593054E-2</v>
      </c>
      <c r="IE14" s="57">
        <f>IFERROR(Inv_SY_B!IE14/Inv_SY_B!$NE14-1,"")</f>
        <v>1.8934972693138485E-2</v>
      </c>
      <c r="IF14" s="57">
        <f>IFERROR(Inv_SY_B!IF14/Inv_SY_B!$NE14-1,"")</f>
        <v>2.5787835056774622E-2</v>
      </c>
      <c r="IG14" s="57">
        <f>IFERROR(Inv_SY_B!IG14/Inv_SY_B!$NE14-1,"")</f>
        <v>1.1694597279177765E-2</v>
      </c>
      <c r="IH14" s="57">
        <f>IFERROR(Inv_SY_B!IH14/Inv_SY_B!$NE14-1,"")</f>
        <v>6.2286237272302092E-3</v>
      </c>
      <c r="II14" s="57">
        <f>IFERROR(Inv_SY_B!II14/Inv_SY_B!$NE14-1,"")</f>
        <v>5.1680616947624713E-3</v>
      </c>
      <c r="IJ14" s="57">
        <f>IFERROR(Inv_SY_B!IJ14/Inv_SY_B!$NE14-1,"")</f>
        <v>5.4943884739833138E-3</v>
      </c>
      <c r="IK14" s="57">
        <f>IFERROR(Inv_SY_B!IK14/Inv_SY_B!$NE14-1,"")</f>
        <v>2.7758032986319847E-2</v>
      </c>
      <c r="IL14" s="57">
        <f>IFERROR(Inv_SY_B!IL14/Inv_SY_B!$NE14-1,"")</f>
        <v>3.9150916665864788E-2</v>
      </c>
      <c r="IM14" s="57">
        <f>IFERROR(Inv_SY_B!IM14/Inv_SY_B!$NE14-1,"")</f>
        <v>1.1225502534047971E-2</v>
      </c>
      <c r="IN14" s="57">
        <f>IFERROR(Inv_SY_B!IN14/Inv_SY_B!$NE14-1,"")</f>
        <v>1.6018427103853039E-2</v>
      </c>
      <c r="IO14" s="57">
        <f>IFERROR(Inv_SY_B!IO14/Inv_SY_B!$NE14-1,"")</f>
        <v>2.1933099977229364E-2</v>
      </c>
      <c r="IP14" s="57">
        <f>IFERROR(Inv_SY_B!IP14/Inv_SY_B!$NE14-1,"")</f>
        <v>2.0679572921651346E-3</v>
      </c>
      <c r="IQ14" s="57">
        <f>IFERROR(Inv_SY_B!IQ14/Inv_SY_B!$NE14-1,"")</f>
        <v>4.9344549431773688E-2</v>
      </c>
      <c r="IR14" s="57">
        <f>IFERROR(Inv_SY_B!IR14/Inv_SY_B!$NE14-1,"")</f>
        <v>7.2891857596975029E-3</v>
      </c>
      <c r="IS14" s="57">
        <f>IFERROR(Inv_SY_B!IS14/Inv_SY_B!$NE14-1,"")</f>
        <v>1.1613015584372555E-2</v>
      </c>
      <c r="IT14" s="57">
        <f>IFERROR(Inv_SY_B!IT14/Inv_SY_B!$NE14-1,"")</f>
        <v>8.7576562661908497E-3</v>
      </c>
      <c r="IU14" s="57">
        <f>IFERROR(Inv_SY_B!IU14/Inv_SY_B!$NE14-1,"")</f>
        <v>2.0097511844112459E-2</v>
      </c>
      <c r="IV14" s="57">
        <f>IFERROR(Inv_SY_B!IV14/Inv_SY_B!$NE14-1,"")</f>
        <v>2.1973890824631859E-2</v>
      </c>
      <c r="IW14" s="57">
        <f>IFERROR(Inv_SY_B!IW14/Inv_SY_B!$NE14-1,"")</f>
        <v>1.3163067785671334E-2</v>
      </c>
      <c r="IX14" s="57">
        <f>IFERROR(Inv_SY_B!IX14/Inv_SY_B!$NE14-1,"")</f>
        <v>1.0634035246710249E-2</v>
      </c>
      <c r="IY14" s="57">
        <f>IFERROR(Inv_SY_B!IY14/Inv_SY_B!$NE14-1,"")</f>
        <v>1.8547459642813902E-2</v>
      </c>
      <c r="IZ14" s="57">
        <f>IFERROR(Inv_SY_B!IZ14/Inv_SY_B!$NE14-1,"")</f>
        <v>2.9319816053297032E-3</v>
      </c>
      <c r="JA14" s="57">
        <f>IFERROR(Inv_SY_B!JA14/Inv_SY_B!$NE14-1,"")</f>
        <v>-5.7854507424158763E-3</v>
      </c>
      <c r="JB14" s="57">
        <f>IFERROR(Inv_SY_B!JB14/Inv_SY_B!$NE14-1,"")</f>
        <v>1.392567928058952E-2</v>
      </c>
      <c r="JC14" s="57">
        <f>IFERROR(Inv_SY_B!JC14/Inv_SY_B!$NE14-1,"")</f>
        <v>1.453746210356055E-2</v>
      </c>
      <c r="JD14" s="57">
        <f>IFERROR(Inv_SY_B!JD14/Inv_SY_B!$NE14-1,"")</f>
        <v>2.8420716569572235E-2</v>
      </c>
      <c r="JE14" s="57">
        <f>IFERROR(Inv_SY_B!JE14/Inv_SY_B!$NE14-1,"")</f>
        <v>3.178408962495638E-2</v>
      </c>
      <c r="JF14" s="57">
        <f>IFERROR(Inv_SY_B!JF14/Inv_SY_B!$NE14-1,"")</f>
        <v>2.6249133870442032E-2</v>
      </c>
      <c r="JG14" s="57">
        <f>IFERROR(Inv_SY_B!JG14/Inv_SY_B!$NE14-1,"")</f>
        <v>2.5907142741486977E-2</v>
      </c>
      <c r="JH14" s="57">
        <f>IFERROR(Inv_SY_B!JH14/Inv_SY_B!$NE14-1,"")</f>
        <v>3.1511532599129755E-2</v>
      </c>
      <c r="JI14" s="57">
        <f>IFERROR(Inv_SY_B!JI14/Inv_SY_B!$NE14-1,"")</f>
        <v>2.2119319063197862E-2</v>
      </c>
      <c r="JJ14" s="57">
        <f>IFERROR(Inv_SY_B!JJ14/Inv_SY_B!$NE14-1,"")</f>
        <v>1.3329778205490861E-2</v>
      </c>
      <c r="JK14" s="57">
        <f>IFERROR(Inv_SY_B!JK14/Inv_SY_B!$NE14-1,"")</f>
        <v>2.3568442132188228E-2</v>
      </c>
      <c r="JL14" s="57">
        <f>IFERROR(Inv_SY_B!JL14/Inv_SY_B!$NE14-1,"")</f>
        <v>3.4574363546914677E-2</v>
      </c>
      <c r="JM14" s="57">
        <f>IFERROR(Inv_SY_B!JM14/Inv_SY_B!$NE14-1,"")</f>
        <v>2.4352618612606403E-3</v>
      </c>
      <c r="JN14" s="57">
        <f>IFERROR(Inv_SY_B!JN14/Inv_SY_B!$NE14-1,"")</f>
        <v>1.6155683463483506E-3</v>
      </c>
      <c r="JO14" s="57">
        <f>IFERROR(Inv_SY_B!JO14/Inv_SY_B!$NE14-1,"")</f>
        <v>1.2938325545765794E-2</v>
      </c>
      <c r="JP14" s="57">
        <f>IFERROR(Inv_SY_B!JP14/Inv_SY_B!$NE14-1,"")</f>
        <v>1.2938718124956949E-2</v>
      </c>
      <c r="JQ14" s="57">
        <f>IFERROR(Inv_SY_B!JQ14/Inv_SY_B!$NE14-1,"")</f>
        <v>2.1076492181774986E-2</v>
      </c>
      <c r="JR14" s="57">
        <f>IFERROR(Inv_SY_B!JR14/Inv_SY_B!$NE14-1,"")</f>
        <v>2.1171670825714362E-2</v>
      </c>
      <c r="JS14" s="57">
        <f>IFERROR(Inv_SY_B!JS14/Inv_SY_B!$NE14-1,"")</f>
        <v>2.44284357292055E-2</v>
      </c>
      <c r="JT14" s="57">
        <f>IFERROR(Inv_SY_B!JT14/Inv_SY_B!$NE14-1,"")</f>
        <v>3.2347647385123635E-2</v>
      </c>
      <c r="JU14" s="57">
        <f>IFERROR(Inv_SY_B!JU14/Inv_SY_B!$NE14-1,"")</f>
        <v>1.7027073512353663E-2</v>
      </c>
      <c r="JV14" s="57">
        <f>IFERROR(Inv_SY_B!JV14/Inv_SY_B!$NE14-1,"")</f>
        <v>1.0149983857532741E-2</v>
      </c>
      <c r="JW14" s="57">
        <f>IFERROR(Inv_SY_B!JW14/Inv_SY_B!$NE14-1,"")</f>
        <v>2.3136088398563182E-3</v>
      </c>
      <c r="JX14" s="57">
        <f>IFERROR(Inv_SY_B!JX14/Inv_SY_B!$NE14-1,"")</f>
        <v>2.3136088398563182E-3</v>
      </c>
      <c r="JY14" s="57">
        <f>IFERROR(Inv_SY_B!JY14/Inv_SY_B!$NE14-1,"")</f>
        <v>6.6384567824018248E-4</v>
      </c>
      <c r="JZ14" s="57">
        <f>IFERROR(Inv_SY_B!JZ14/Inv_SY_B!$NE14-1,"")</f>
        <v>-2.9856772811657439E-2</v>
      </c>
      <c r="KA14" s="57">
        <f>IFERROR(Inv_SY_B!KA14/Inv_SY_B!$NE14-1,"")</f>
        <v>-8.7398043429712802E-3</v>
      </c>
      <c r="KB14" s="57">
        <f>IFERROR(Inv_SY_B!KB14/Inv_SY_B!$NE14-1,"")</f>
        <v>1.1057353596421793E-2</v>
      </c>
      <c r="KC14" s="57">
        <f>IFERROR(Inv_SY_B!KC14/Inv_SY_B!$NE14-1,"")</f>
        <v>-4.615396438931163E-3</v>
      </c>
      <c r="KD14" s="57">
        <f>IFERROR(Inv_SY_B!KD14/Inv_SY_B!$NE14-1,"")</f>
        <v>-2.0370634632364881E-2</v>
      </c>
      <c r="KE14" s="57">
        <f>IFERROR(Inv_SY_B!KE14/Inv_SY_B!$NE14-1,"")</f>
        <v>1.4934297026219623E-2</v>
      </c>
      <c r="KF14" s="57">
        <f>IFERROR(Inv_SY_B!KF14/Inv_SY_B!$NE14-1,"")</f>
        <v>7.9443222392852064E-3</v>
      </c>
      <c r="KG14" s="57">
        <f>IFERROR(Inv_SY_B!KG14/Inv_SY_B!$NE14-1,"")</f>
        <v>3.4684430529876575E-3</v>
      </c>
      <c r="KH14" s="57">
        <f>IFERROR(Inv_SY_B!KH14/Inv_SY_B!$NE14-1,"")</f>
        <v>1.1964723335310623E-2</v>
      </c>
      <c r="KI14" s="57">
        <f>IFERROR(Inv_SY_B!KI14/Inv_SY_B!$NE14-1,"")</f>
        <v>2.1248765527305036E-2</v>
      </c>
      <c r="KJ14" s="57">
        <f>IFERROR(Inv_SY_B!KJ14/Inv_SY_B!$NE14-1,"")</f>
        <v>2.1940010106391572E-3</v>
      </c>
      <c r="KK14" s="57">
        <f>IFERROR(Inv_SY_B!KK14/Inv_SY_B!$NE14-1,"")</f>
        <v>1.8475507466999552E-3</v>
      </c>
      <c r="KL14" s="57">
        <f>IFERROR(Inv_SY_B!KL14/Inv_SY_B!$NE14-1,"")</f>
        <v>2.2853594706506719E-3</v>
      </c>
      <c r="KM14" s="57">
        <f>IFERROR(Inv_SY_B!KM14/Inv_SY_B!$NE14-1,"")</f>
        <v>1.3497534108414921E-2</v>
      </c>
      <c r="KN14" s="57">
        <f>IFERROR(Inv_SY_B!KN14/Inv_SY_B!$NE14-1,"")</f>
        <v>6.479401587712097E-3</v>
      </c>
      <c r="KO14" s="57">
        <f>IFERROR(Inv_SY_B!KO14/Inv_SY_B!$NE14-1,"")</f>
        <v>5.0723168979922573E-3</v>
      </c>
      <c r="KP14" s="57">
        <f>IFERROR(Inv_SY_B!KP14/Inv_SY_B!$NE14-1,"")</f>
        <v>1.04523465939792E-2</v>
      </c>
      <c r="KQ14" s="57">
        <f>IFERROR(Inv_SY_B!KQ14/Inv_SY_B!$NE14-1,"")</f>
        <v>-1.5358129923566777E-2</v>
      </c>
      <c r="KR14" s="57">
        <f>IFERROR(Inv_SY_B!KR14/Inv_SY_B!$NE14-1,"")</f>
        <v>1.761529392769523E-3</v>
      </c>
      <c r="KS14" s="57">
        <f>IFERROR(Inv_SY_B!KS14/Inv_SY_B!$NE14-1,"")</f>
        <v>7.6829314120274717E-4</v>
      </c>
      <c r="KT14" s="57">
        <f>IFERROR(Inv_SY_B!KT14/Inv_SY_B!$NE14-1,"")</f>
        <v>1.459083097550784E-2</v>
      </c>
      <c r="KU14" s="57">
        <f>IFERROR(Inv_SY_B!KU14/Inv_SY_B!$NE14-1,"")</f>
        <v>6.8104803382345036E-3</v>
      </c>
      <c r="KV14" s="57">
        <f>IFERROR(Inv_SY_B!KV14/Inv_SY_B!$NE14-1,"")</f>
        <v>6.0261985056291323E-3</v>
      </c>
      <c r="KW14" s="57">
        <f>IFERROR(Inv_SY_B!KW14/Inv_SY_B!$NE14-1,"")</f>
        <v>5.8172440866675057E-3</v>
      </c>
      <c r="KX14" s="57">
        <f>IFERROR(Inv_SY_B!KX14/Inv_SY_B!$NE14-1,"")</f>
        <v>1.7738894400966654E-2</v>
      </c>
      <c r="KY14" s="57">
        <f>IFERROR(Inv_SY_B!KY14/Inv_SY_B!$NE14-1,"")</f>
        <v>1.4752823078441724E-2</v>
      </c>
      <c r="KZ14" s="57">
        <f>IFERROR(Inv_SY_B!KZ14/Inv_SY_B!$NE14-1,"")</f>
        <v>1.4059922550562876E-2</v>
      </c>
      <c r="LA14" s="57">
        <f>IFERROR(Inv_SY_B!LA14/Inv_SY_B!$NE14-1,"")</f>
        <v>2.7329729088592769E-2</v>
      </c>
      <c r="LB14" s="57">
        <f>IFERROR(Inv_SY_B!LB14/Inv_SY_B!$NE14-1,"")</f>
        <v>1.0275785195609233E-2</v>
      </c>
      <c r="LC14" s="57">
        <f>IFERROR(Inv_SY_B!LC14/Inv_SY_B!$NE14-1,"")</f>
        <v>2.835099593806234E-2</v>
      </c>
      <c r="LD14" s="57">
        <f>IFERROR(Inv_SY_B!LD14/Inv_SY_B!$NE14-1,"")</f>
        <v>1.2755159311645503E-2</v>
      </c>
      <c r="LE14" s="57">
        <f>IFERROR(Inv_SY_B!LE14/Inv_SY_B!$NE14-1,"")</f>
        <v>1.1123525415541513E-2</v>
      </c>
      <c r="LF14" s="57">
        <f>IFERROR(Inv_SY_B!LF14/Inv_SY_B!$NE14-1,"")</f>
        <v>4.5969898311262192E-3</v>
      </c>
      <c r="LG14" s="57">
        <f>IFERROR(Inv_SY_B!LG14/Inv_SY_B!$NE14-1,"")</f>
        <v>1.4492985380487378E-2</v>
      </c>
      <c r="LH14" s="57">
        <f>IFERROR(Inv_SY_B!LH14/Inv_SY_B!$NE14-1,"")</f>
        <v>-4.4414031986068636E-3</v>
      </c>
      <c r="LI14" s="57">
        <f>IFERROR(Inv_SY_B!LI14/Inv_SY_B!$NE14-1,"")</f>
        <v>9.8182182986583655E-3</v>
      </c>
      <c r="LJ14" s="57">
        <f>IFERROR(Inv_SY_B!LJ14/Inv_SY_B!$NE14-1,"")</f>
        <v>-6.2570838368188886E-3</v>
      </c>
      <c r="LK14" s="57">
        <f>IFERROR(Inv_SY_B!LK14/Inv_SY_B!$NE14-1,"")</f>
        <v>-8.5266738186051683E-4</v>
      </c>
      <c r="LL14" s="57">
        <f>IFERROR(Inv_SY_B!LL14/Inv_SY_B!$NE14-1,"")</f>
        <v>2.7450853590482716E-3</v>
      </c>
      <c r="LM14" s="57">
        <f>IFERROR(Inv_SY_B!LM14/Inv_SY_B!$NE14-1,"")</f>
        <v>1.7731642694762018E-2</v>
      </c>
      <c r="LN14" s="57">
        <f>IFERROR(Inv_SY_B!LN14/Inv_SY_B!$NE14-1,"")</f>
        <v>6.9628589804766605E-3</v>
      </c>
      <c r="LO14" s="57">
        <f>IFERROR(Inv_SY_B!LO14/Inv_SY_B!$NE14-1,"")</f>
        <v>-6.2423863640603816E-4</v>
      </c>
      <c r="LP14" s="57">
        <f>IFERROR(Inv_SY_B!LP14/Inv_SY_B!$NE14-1,"")</f>
        <v>-1.7663823636787646E-3</v>
      </c>
      <c r="LQ14" s="57">
        <f>IFERROR(Inv_SY_B!LQ14/Inv_SY_B!$NE14-1,"")</f>
        <v>-3.5611796493929537E-3</v>
      </c>
      <c r="LR14" s="57">
        <f>IFERROR(Inv_SY_B!LR14/Inv_SY_B!$NE14-1,"")</f>
        <v>2.1495389869703452E-3</v>
      </c>
      <c r="LS14" s="57">
        <f>IFERROR(Inv_SY_B!LS14/Inv_SY_B!$NE14-1,"")</f>
        <v>1.9402340138541252E-2</v>
      </c>
      <c r="LT14" s="57">
        <f>IFERROR(Inv_SY_B!LT14/Inv_SY_B!$NE14-1,"")</f>
        <v>-3.2511692091332645E-3</v>
      </c>
      <c r="LU14" s="57">
        <f>IFERROR(Inv_SY_B!LU14/Inv_SY_B!$NE14-1,"")</f>
        <v>3.9404135940834806E-6</v>
      </c>
      <c r="LV14" s="57">
        <f>IFERROR(Inv_SY_B!LV14/Inv_SY_B!$NE14-1,"")</f>
        <v>1.9791580488593086E-2</v>
      </c>
      <c r="LW14" s="57">
        <f>IFERROR(Inv_SY_B!LW14/Inv_SY_B!$NE14-1,"")</f>
        <v>2.9728230915865295E-2</v>
      </c>
      <c r="LX14" s="57">
        <f>IFERROR(Inv_SY_B!LX14/Inv_SY_B!$NE14-1,"")</f>
        <v>1.9363276590865786E-2</v>
      </c>
      <c r="LY14" s="57">
        <f>IFERROR(Inv_SY_B!LY14/Inv_SY_B!$NE14-1,"")</f>
        <v>3.6067128602228715E-2</v>
      </c>
      <c r="LZ14" s="57">
        <f>IFERROR(Inv_SY_B!LZ14/Inv_SY_B!$NE14-1,"")</f>
        <v>-1.1148277266275985E-2</v>
      </c>
      <c r="MA14" s="57">
        <f>IFERROR(Inv_SY_B!MA14/Inv_SY_B!$NE14-1,"")</f>
        <v>2.1239655571385185E-2</v>
      </c>
      <c r="MB14" s="57">
        <f>IFERROR(Inv_SY_B!MB14/Inv_SY_B!$NE14-1,"")</f>
        <v>1.2999904396060913E-2</v>
      </c>
      <c r="MC14" s="57">
        <f>IFERROR(Inv_SY_B!MC14/Inv_SY_B!$NE14-1,"")</f>
        <v>1.6181590493463238E-2</v>
      </c>
      <c r="MD14" s="57">
        <f>IFERROR(Inv_SY_B!MD14/Inv_SY_B!$NE14-1,"")</f>
        <v>1.1449852194762133E-2</v>
      </c>
      <c r="ME14" s="57">
        <f>IFERROR(Inv_SY_B!ME14/Inv_SY_B!$NE14-1,"")</f>
        <v>1.4631538292164681E-2</v>
      </c>
      <c r="MF14" s="57">
        <f>IFERROR(Inv_SY_B!MF14/Inv_SY_B!$NE14-1,"")</f>
        <v>6.0654603376195659E-3</v>
      </c>
      <c r="MG14" s="57">
        <f>IFERROR(Inv_SY_B!MG14/Inv_SY_B!$NE14-1,"")</f>
        <v>1.6589498967489291E-2</v>
      </c>
      <c r="MH14" s="57">
        <f>IFERROR(Inv_SY_B!MH14/Inv_SY_B!$NE14-1,"")</f>
        <v>2.8989916577878194E-2</v>
      </c>
      <c r="MI14" s="57">
        <f>IFERROR(Inv_SY_B!MI14/Inv_SY_B!$NE14-1,"")</f>
        <v>1.0797198636320671E-2</v>
      </c>
      <c r="MJ14" s="57">
        <f>IFERROR(Inv_SY_B!MJ14/Inv_SY_B!$NE14-1,"")</f>
        <v>2.6044817395410869E-2</v>
      </c>
      <c r="MK14" s="57">
        <f>IFERROR(Inv_SY_B!MK14/Inv_SY_B!$NE14-1,"")</f>
        <v>2.1933099977229364E-2</v>
      </c>
      <c r="ML14" s="57">
        <f>IFERROR(Inv_SY_B!ML14/Inv_SY_B!$NE14-1,"")</f>
        <v>2.1484400655800817E-2</v>
      </c>
      <c r="MM14" s="57">
        <f>IFERROR(Inv_SY_B!MM14/Inv_SY_B!$NE14-1,"")</f>
        <v>9.6875129900042545E-4</v>
      </c>
      <c r="MN14" s="57">
        <f>IFERROR(Inv_SY_B!MN14/Inv_SY_B!$NE14-1,"")</f>
        <v>1.5936845409047828E-2</v>
      </c>
      <c r="MO14" s="57">
        <f>IFERROR(Inv_SY_B!MO14/Inv_SY_B!$NE14-1,"")</f>
        <v>2.9899552474956126E-2</v>
      </c>
      <c r="MP14" s="57">
        <f>IFERROR(Inv_SY_B!MP14/Inv_SY_B!$NE14-1,"")</f>
        <v>1.6014718844998388E-2</v>
      </c>
      <c r="MQ14" s="57">
        <f>IFERROR(Inv_SY_B!MQ14/Inv_SY_B!$NE14-1,"")</f>
        <v>-5.2743952403020433E-3</v>
      </c>
      <c r="MR14" s="57">
        <f>IFERROR(Inv_SY_B!MR14/Inv_SY_B!$NE14-1,"")</f>
        <v>-1.9551191831210568E-2</v>
      </c>
      <c r="MS14" s="57">
        <f>IFERROR(Inv_SY_B!MS14/Inv_SY_B!$NE14-1,"")</f>
        <v>2.7586711427229016E-2</v>
      </c>
      <c r="MT14" s="57">
        <f>IFERROR(Inv_SY_B!MT14/Inv_SY_B!$NE14-1,"")</f>
        <v>6.8256534028501292E-3</v>
      </c>
      <c r="MU14" s="57">
        <f>IFERROR(Inv_SY_B!MU14/Inv_SY_B!$NE14-1,"")</f>
        <v>2.597139387008629E-2</v>
      </c>
      <c r="MV14" s="57">
        <f>IFERROR(Inv_SY_B!MV14/Inv_SY_B!$NE14-1,"")</f>
        <v>1.8428795359460848E-2</v>
      </c>
      <c r="MW14" s="57">
        <f>IFERROR(Inv_SY_B!MW14/Inv_SY_B!$NE14-1,"")</f>
        <v>1.031869768139293E-3</v>
      </c>
      <c r="MX14" s="57">
        <f>IFERROR(Inv_SY_B!MX14/Inv_SY_B!$NE14-1,"")</f>
        <v>1.5773682019437185E-2</v>
      </c>
      <c r="MY14" s="57">
        <f>IFERROR(Inv_SY_B!MY14/Inv_SY_B!$NE14-1,"")</f>
        <v>3.6873539340485095E-3</v>
      </c>
      <c r="MZ14" s="57">
        <f>IFERROR(Inv_SY_B!MZ14/Inv_SY_B!$NE14-1,"")</f>
        <v>9.0839830454116921E-3</v>
      </c>
      <c r="NA14" s="57">
        <f>IFERROR(Inv_SY_B!NA14/Inv_SY_B!$NE14-1,"")</f>
        <v>2.666698516263577E-2</v>
      </c>
      <c r="NB14" s="57">
        <f>IFERROR(Inv_SY_B!NB14/Inv_SY_B!$NE14-1,"")</f>
        <v>2.5873495836320037E-2</v>
      </c>
      <c r="NC14" s="57">
        <f>IFERROR(Inv_SY_B!NC14/Inv_SY_B!$NE14-1,"")</f>
        <v>3.409693067268349E-2</v>
      </c>
      <c r="ND14" s="57">
        <f>IFERROR(Inv_SY_B!ND14/Inv_SY_B!$NE14-1,"")</f>
        <v>2.8785962340865279E-2</v>
      </c>
    </row>
    <row r="15" spans="2:368" ht="14.5" x14ac:dyDescent="0.35">
      <c r="B15" s="86">
        <f t="shared" si="0"/>
        <v>45756</v>
      </c>
      <c r="C15" s="57">
        <f>IFERROR(Inv_SY_B!C15/Inv_SY_B!$NE15-1,"")</f>
        <v>-8.9678714563068418E-2</v>
      </c>
      <c r="D15" s="57">
        <f>IFERROR(Inv_SY_B!D15/Inv_SY_B!$NE15-1,"")</f>
        <v>-0.11335373700483464</v>
      </c>
      <c r="E15" s="57">
        <f>IFERROR(Inv_SY_B!E15/Inv_SY_B!$NE15-1,"")</f>
        <v>-8.1659217524695515E-2</v>
      </c>
      <c r="F15" s="57">
        <f>IFERROR(Inv_SY_B!F15/Inv_SY_B!$NE15-1,"")</f>
        <v>-8.2926331401860232E-2</v>
      </c>
      <c r="G15" s="57">
        <f>IFERROR(Inv_SY_B!G15/Inv_SY_B!$NE15-1,"")</f>
        <v>-8.7994786910520206E-2</v>
      </c>
      <c r="H15" s="57">
        <f>IFERROR(Inv_SY_B!H15/Inv_SY_B!$NE15-1,"")</f>
        <v>-0.12401733352894384</v>
      </c>
      <c r="I15" s="57">
        <f>IFERROR(Inv_SY_B!I15/Inv_SY_B!$NE15-1,"")</f>
        <v>-6.4206832491600863E-2</v>
      </c>
      <c r="J15" s="57">
        <f>IFERROR(Inv_SY_B!J15/Inv_SY_B!$NE15-1,"")</f>
        <v>-0.10700149506799461</v>
      </c>
      <c r="K15" s="57">
        <f>IFERROR(Inv_SY_B!K15/Inv_SY_B!$NE15-1,"")</f>
        <v>-8.0708882116821701E-2</v>
      </c>
      <c r="L15" s="57">
        <f>IFERROR(Inv_SY_B!L15/Inv_SY_B!$NE15-1,"")</f>
        <v>-7.9441768239656541E-2</v>
      </c>
      <c r="M15" s="57">
        <f>IFERROR(Inv_SY_B!M15/Inv_SY_B!$NE15-1,"")</f>
        <v>-7.4373312730996899E-2</v>
      </c>
      <c r="N15" s="57">
        <f>IFERROR(Inv_SY_B!N15/Inv_SY_B!$NE15-1,"")</f>
        <v>-8.1975995993986639E-2</v>
      </c>
      <c r="O15" s="57">
        <f>IFERROR(Inv_SY_B!O15/Inv_SY_B!$NE15-1,"")</f>
        <v>-7.4690091200288022E-2</v>
      </c>
      <c r="P15" s="57">
        <f>IFERROR(Inv_SY_B!P15/Inv_SY_B!$NE15-1,"")</f>
        <v>-8.1025660586112824E-2</v>
      </c>
      <c r="Q15" s="57">
        <f>IFERROR(Inv_SY_B!Q15/Inv_SY_B!$NE15-1,"")</f>
        <v>-7.0888749568793097E-2</v>
      </c>
      <c r="R15" s="57">
        <f>IFERROR(Inv_SY_B!R15/Inv_SY_B!$NE15-1,"")</f>
        <v>-6.6453850998715813E-2</v>
      </c>
      <c r="S15" s="57">
        <f>IFERROR(Inv_SY_B!S15/Inv_SY_B!$NE15-1,"")</f>
        <v>-8.7011106400615823E-2</v>
      </c>
      <c r="T15" s="57">
        <f>IFERROR(Inv_SY_B!T15/Inv_SY_B!$NE15-1,"")</f>
        <v>-7.7674477832031741E-2</v>
      </c>
      <c r="U15" s="57">
        <f>IFERROR(Inv_SY_B!U15/Inv_SY_B!$NE15-1,"")</f>
        <v>-8.3876666809733935E-2</v>
      </c>
      <c r="V15" s="57">
        <f>IFERROR(Inv_SY_B!V15/Inv_SY_B!$NE15-1,"")</f>
        <v>-7.4056534261705553E-2</v>
      </c>
      <c r="W15" s="57">
        <f>IFERROR(Inv_SY_B!W15/Inv_SY_B!$NE15-1,"")</f>
        <v>-4.5863250494785235E-2</v>
      </c>
      <c r="X15" s="57">
        <f>IFERROR(Inv_SY_B!X15/Inv_SY_B!$NE15-1,"")</f>
        <v>-5.5683383042813617E-2</v>
      </c>
      <c r="Y15" s="57">
        <f>IFERROR(Inv_SY_B!Y15/Inv_SY_B!$NE15-1,"")</f>
        <v>-4.491291508691142E-2</v>
      </c>
      <c r="Z15" s="57">
        <f>IFERROR(Inv_SY_B!Z15/Inv_SY_B!$NE15-1,"")</f>
        <v>-4.5229693556202766E-2</v>
      </c>
      <c r="AA15" s="57">
        <f>IFERROR(Inv_SY_B!AA15/Inv_SY_B!$NE15-1,"")</f>
        <v>-4.8714256718406346E-2</v>
      </c>
      <c r="AB15" s="57">
        <f>IFERROR(Inv_SY_B!AB15/Inv_SY_B!$NE15-1,"")</f>
        <v>-4.9347813656988815E-2</v>
      </c>
      <c r="AC15" s="57">
        <f>IFERROR(Inv_SY_B!AC15/Inv_SY_B!$NE15-1,"")</f>
        <v>-4.2378687332581544E-2</v>
      </c>
      <c r="AD15" s="57">
        <f>IFERROR(Inv_SY_B!AD15/Inv_SY_B!$NE15-1,"")</f>
        <v>-4.6180028964076358E-2</v>
      </c>
      <c r="AE15" s="57">
        <f>IFERROR(Inv_SY_B!AE15/Inv_SY_B!$NE15-1,"")</f>
        <v>-3.9527681108960433E-2</v>
      </c>
      <c r="AF15" s="57">
        <f>IFERROR(Inv_SY_B!AF15/Inv_SY_B!$NE15-1,"")</f>
        <v>-4.2378687332581544E-2</v>
      </c>
      <c r="AG15" s="57">
        <f>IFERROR(Inv_SY_B!AG15/Inv_SY_B!$NE15-1,"")</f>
        <v>-4.8397478249115222E-2</v>
      </c>
      <c r="AH15" s="57">
        <f>IFERROR(Inv_SY_B!AH15/Inv_SY_B!$NE15-1,"")</f>
        <v>-4.8397478249115222E-2</v>
      </c>
      <c r="AI15" s="57">
        <f>IFERROR(Inv_SY_B!AI15/Inv_SY_B!$NE15-1,"")</f>
        <v>-8.6410894564064034E-2</v>
      </c>
      <c r="AJ15" s="57">
        <f>IFERROR(Inv_SY_B!AJ15/Inv_SY_B!$NE15-1,"")</f>
        <v>-0.1090188737408494</v>
      </c>
      <c r="AK15" s="57">
        <f>IFERROR(Inv_SY_B!AK15/Inv_SY_B!$NE15-1,"")</f>
        <v>-9.5013930887973497E-2</v>
      </c>
      <c r="AL15" s="57">
        <f>IFERROR(Inv_SY_B!AL15/Inv_SY_B!$NE15-1,"")</f>
        <v>-8.4676949258469691E-2</v>
      </c>
      <c r="AM15" s="57">
        <f>IFERROR(Inv_SY_B!AM15/Inv_SY_B!$NE15-1,"")</f>
        <v>-6.9671653344674289E-2</v>
      </c>
      <c r="AN15" s="57">
        <f>IFERROR(Inv_SY_B!AN15/Inv_SY_B!$NE15-1,"")</f>
        <v>-7.4673418649272794E-2</v>
      </c>
      <c r="AO15" s="57">
        <f>IFERROR(Inv_SY_B!AO15/Inv_SY_B!$NE15-1,"")</f>
        <v>-8.4510223748316404E-2</v>
      </c>
      <c r="AP15" s="57">
        <f>IFERROR(Inv_SY_B!AP15/Inv_SY_B!$NE15-1,"")</f>
        <v>-7.7341026811725389E-2</v>
      </c>
      <c r="AQ15" s="57">
        <f>IFERROR(Inv_SY_B!AQ15/Inv_SY_B!$NE15-1,"")</f>
        <v>-0.10383371037508216</v>
      </c>
      <c r="AR15" s="57">
        <f>IFERROR(Inv_SY_B!AR15/Inv_SY_B!$NE15-1,"")</f>
        <v>-6.2597830059397341E-2</v>
      </c>
      <c r="AS15" s="57">
        <f>IFERROR(Inv_SY_B!AS15/Inv_SY_B!$NE15-1,"")</f>
        <v>-4.5104036632184208E-2</v>
      </c>
      <c r="AT15" s="57">
        <f>IFERROR(Inv_SY_B!AT15/Inv_SY_B!$NE15-1,"")</f>
        <v>-3.9911149782312916E-2</v>
      </c>
      <c r="AU15" s="57">
        <f>IFERROR(Inv_SY_B!AU15/Inv_SY_B!$NE15-1,"")</f>
        <v>-4.7552735664338486E-2</v>
      </c>
      <c r="AV15" s="57">
        <f>IFERROR(Inv_SY_B!AV15/Inv_SY_B!$NE15-1,"")</f>
        <v>-2.0590655046033413E-2</v>
      </c>
      <c r="AW15" s="57">
        <f>IFERROR(Inv_SY_B!AW15/Inv_SY_B!$NE15-1,"")</f>
        <v>-2.8619631083285468E-2</v>
      </c>
      <c r="AX15" s="57">
        <f>IFERROR(Inv_SY_B!AX15/Inv_SY_B!$NE15-1,"")</f>
        <v>-4.0902090919272438E-2</v>
      </c>
      <c r="AY15" s="57">
        <f>IFERROR(Inv_SY_B!AY15/Inv_SY_B!$NE15-1,"")</f>
        <v>-6.3001817654874559E-2</v>
      </c>
      <c r="AZ15" s="57">
        <f>IFERROR(Inv_SY_B!AZ15/Inv_SY_B!$NE15-1,"")</f>
        <v>-4.9319739082250513E-2</v>
      </c>
      <c r="BA15" s="57">
        <f>IFERROR(Inv_SY_B!BA15/Inv_SY_B!$NE15-1,"")</f>
        <v>-4.8744912699305476E-2</v>
      </c>
      <c r="BB15" s="57">
        <f>IFERROR(Inv_SY_B!BB15/Inv_SY_B!$NE15-1,"")</f>
        <v>-7.7285653147004307E-2</v>
      </c>
      <c r="BC15" s="57">
        <f>IFERROR(Inv_SY_B!BC15/Inv_SY_B!$NE15-1,"")</f>
        <v>-8.3152601737068288E-2</v>
      </c>
      <c r="BD15" s="57">
        <f>IFERROR(Inv_SY_B!BD15/Inv_SY_B!$NE15-1,"")</f>
        <v>-7.77089965711939E-2</v>
      </c>
      <c r="BE15" s="57">
        <f>IFERROR(Inv_SY_B!BE15/Inv_SY_B!$NE15-1,"")</f>
        <v>-9.064452504591769E-2</v>
      </c>
      <c r="BF15" s="57">
        <f>IFERROR(Inv_SY_B!BF15/Inv_SY_B!$NE15-1,"")</f>
        <v>-7.1823567486918649E-2</v>
      </c>
      <c r="BG15" s="57">
        <f>IFERROR(Inv_SY_B!BG15/Inv_SY_B!$NE15-1,"")</f>
        <v>-8.5583183079786962E-2</v>
      </c>
      <c r="BH15" s="57">
        <f>IFERROR(Inv_SY_B!BH15/Inv_SY_B!$NE15-1,"")</f>
        <v>-0.11033677693190658</v>
      </c>
      <c r="BI15" s="57">
        <f>IFERROR(Inv_SY_B!BI15/Inv_SY_B!$NE15-1,"")</f>
        <v>-0.11060143441390158</v>
      </c>
      <c r="BJ15" s="57">
        <f>IFERROR(Inv_SY_B!BJ15/Inv_SY_B!$NE15-1,"")</f>
        <v>-0.11339918651803371</v>
      </c>
      <c r="BK15" s="57">
        <f>IFERROR(Inv_SY_B!BK15/Inv_SY_B!$NE15-1,"")</f>
        <v>-7.4373312730996899E-2</v>
      </c>
      <c r="BL15" s="57">
        <f>IFERROR(Inv_SY_B!BL15/Inv_SY_B!$NE15-1,"")</f>
        <v>-8.5468629945216645E-2</v>
      </c>
      <c r="BM15" s="57">
        <f>IFERROR(Inv_SY_B!BM15/Inv_SY_B!$NE15-1,"")</f>
        <v>-8.6451769205262874E-2</v>
      </c>
      <c r="BN15" s="57">
        <f>IFERROR(Inv_SY_B!BN15/Inv_SY_B!$NE15-1,"")</f>
        <v>8.7197129178322452E-3</v>
      </c>
      <c r="BO15" s="57">
        <f>IFERROR(Inv_SY_B!BO15/Inv_SY_B!$NE15-1,"")</f>
        <v>-6.8634266895383211E-3</v>
      </c>
      <c r="BP15" s="57">
        <f>IFERROR(Inv_SY_B!BP15/Inv_SY_B!$NE15-1,"")</f>
        <v>-6.5195619785759495E-3</v>
      </c>
      <c r="BQ15" s="57">
        <f>IFERROR(Inv_SY_B!BQ15/Inv_SY_B!$NE15-1,"")</f>
        <v>4.2467746971979192E-3</v>
      </c>
      <c r="BR15" s="57">
        <f>IFERROR(Inv_SY_B!BR15/Inv_SY_B!$NE15-1,"")</f>
        <v>1.5934129402725761E-2</v>
      </c>
      <c r="BS15" s="57">
        <f>IFERROR(Inv_SY_B!BS15/Inv_SY_B!$NE15-1,"")</f>
        <v>3.1710559973419095E-4</v>
      </c>
      <c r="BT15" s="57">
        <f>IFERROR(Inv_SY_B!BT15/Inv_SY_B!$NE15-1,"")</f>
        <v>-1.9416511373253176E-2</v>
      </c>
      <c r="BU15" s="57">
        <f>IFERROR(Inv_SY_B!BU15/Inv_SY_B!$NE15-1,"")</f>
        <v>1.7938730923341417E-3</v>
      </c>
      <c r="BV15" s="57">
        <f>IFERROR(Inv_SY_B!BV15/Inv_SY_B!$NE15-1,"")</f>
        <v>1.4491246105746924E-2</v>
      </c>
      <c r="BW15" s="57">
        <f>IFERROR(Inv_SY_B!BW15/Inv_SY_B!$NE15-1,"")</f>
        <v>-1.6097879790202052E-2</v>
      </c>
      <c r="BX15" s="57">
        <f>IFERROR(Inv_SY_B!BX15/Inv_SY_B!$NE15-1,"")</f>
        <v>-1.8287494708950636E-2</v>
      </c>
      <c r="BY15" s="57">
        <f>IFERROR(Inv_SY_B!BY15/Inv_SY_B!$NE15-1,"")</f>
        <v>-1.7252186427785143E-2</v>
      </c>
      <c r="BZ15" s="57">
        <f>IFERROR(Inv_SY_B!BZ15/Inv_SY_B!$NE15-1,"")</f>
        <v>-5.3156064255064361E-3</v>
      </c>
      <c r="CA15" s="57">
        <f>IFERROR(Inv_SY_B!CA15/Inv_SY_B!$NE15-1,"")</f>
        <v>-2.1757917450623165E-2</v>
      </c>
      <c r="CB15" s="57">
        <f>IFERROR(Inv_SY_B!CB15/Inv_SY_B!$NE15-1,"")</f>
        <v>1.6495847626363247E-3</v>
      </c>
      <c r="CC15" s="57">
        <f>IFERROR(Inv_SY_B!CC15/Inv_SY_B!$NE15-1,"")</f>
        <v>1.1749767841487513E-2</v>
      </c>
      <c r="CD15" s="57">
        <f>IFERROR(Inv_SY_B!CD15/Inv_SY_B!$NE15-1,"")</f>
        <v>8.5754245881342062E-3</v>
      </c>
      <c r="CE15" s="57">
        <f>IFERROR(Inv_SY_B!CE15/Inv_SY_B!$NE15-1,"")</f>
        <v>-2.9676417876955963E-3</v>
      </c>
      <c r="CF15" s="57">
        <f>IFERROR(Inv_SY_B!CF15/Inv_SY_B!$NE15-1,"")</f>
        <v>1.3427119674225274E-2</v>
      </c>
      <c r="CG15" s="57">
        <f>IFERROR(Inv_SY_B!CG15/Inv_SY_B!$NE15-1,"")</f>
        <v>6.2413135959671351E-5</v>
      </c>
      <c r="CH15" s="57">
        <f>IFERROR(Inv_SY_B!CH15/Inv_SY_B!$NE15-1,"")</f>
        <v>1.5199570633354975E-2</v>
      </c>
      <c r="CI15" s="57">
        <f>IFERROR(Inv_SY_B!CI15/Inv_SY_B!$NE15-1,"")</f>
        <v>1.5356976083934271E-2</v>
      </c>
      <c r="CJ15" s="57">
        <f>IFERROR(Inv_SY_B!CJ15/Inv_SY_B!$NE15-1,"")</f>
        <v>2.2267380814278148E-3</v>
      </c>
      <c r="CK15" s="57">
        <f>IFERROR(Inv_SY_B!CK15/Inv_SY_B!$NE15-1,"")</f>
        <v>4.3385945433693784E-3</v>
      </c>
      <c r="CL15" s="57">
        <f>IFERROR(Inv_SY_B!CL15/Inv_SY_B!$NE15-1,"")</f>
        <v>6.0613105642293164E-4</v>
      </c>
      <c r="CM15" s="57">
        <f>IFERROR(Inv_SY_B!CM15/Inv_SY_B!$NE15-1,"")</f>
        <v>4.5353513565937753E-3</v>
      </c>
      <c r="CN15" s="57">
        <f>IFERROR(Inv_SY_B!CN15/Inv_SY_B!$NE15-1,"")</f>
        <v>-5.2762550628616678E-3</v>
      </c>
      <c r="CO15" s="57">
        <f>IFERROR(Inv_SY_B!CO15/Inv_SY_B!$NE15-1,"")</f>
        <v>-1.8133351501127271E-3</v>
      </c>
      <c r="CP15" s="57">
        <f>IFERROR(Inv_SY_B!CP15/Inv_SY_B!$NE15-1,"")</f>
        <v>-2.9949559441198037E-2</v>
      </c>
      <c r="CQ15" s="57">
        <f>IFERROR(Inv_SY_B!CQ15/Inv_SY_B!$NE15-1,"")</f>
        <v>-8.0177333271211904E-3</v>
      </c>
      <c r="CR15" s="57">
        <f>IFERROR(Inv_SY_B!CR15/Inv_SY_B!$NE15-1,"")</f>
        <v>-8.4505983162148635E-3</v>
      </c>
      <c r="CS15" s="57">
        <f>IFERROR(Inv_SY_B!CS15/Inv_SY_B!$NE15-1,"")</f>
        <v>1.2182632830580964E-2</v>
      </c>
      <c r="CT15" s="57">
        <f>IFERROR(Inv_SY_B!CT15/Inv_SY_B!$NE15-1,"")</f>
        <v>7.70969460994686E-3</v>
      </c>
      <c r="CU15" s="57">
        <f>IFERROR(Inv_SY_B!CU15/Inv_SY_B!$NE15-1,"")</f>
        <v>7.669293877631711E-3</v>
      </c>
      <c r="CV15" s="57">
        <f>IFERROR(Inv_SY_B!CV15/Inv_SY_B!$NE15-1,"")</f>
        <v>-9.6049049537979547E-3</v>
      </c>
      <c r="CW15" s="57">
        <f>IFERROR(Inv_SY_B!CW15/Inv_SY_B!$NE15-1,"")</f>
        <v>6.5553879723638797E-3</v>
      </c>
      <c r="CX15" s="57">
        <f>IFERROR(Inv_SY_B!CX15/Inv_SY_B!$NE15-1,"")</f>
        <v>8.713154357391284E-3</v>
      </c>
      <c r="CY15" s="57">
        <f>IFERROR(Inv_SY_B!CY15/Inv_SY_B!$NE15-1,"")</f>
        <v>-1.0746094470499123E-2</v>
      </c>
      <c r="CZ15" s="57">
        <f>IFERROR(Inv_SY_B!CZ15/Inv_SY_B!$NE15-1,"")</f>
        <v>4.5353513565937753E-3</v>
      </c>
      <c r="DA15" s="57">
        <f>IFERROR(Inv_SY_B!DA15/Inv_SY_B!$NE15-1,"")</f>
        <v>-5.5495250039742094E-3</v>
      </c>
      <c r="DB15" s="57">
        <f>IFERROR(Inv_SY_B!DB15/Inv_SY_B!$NE15-1,"")</f>
        <v>9.2968662366235133E-3</v>
      </c>
      <c r="DC15" s="57">
        <f>IFERROR(Inv_SY_B!DC15/Inv_SY_B!$NE15-1,"")</f>
        <v>5.8932051652691886E-2</v>
      </c>
      <c r="DD15" s="57">
        <f>IFERROR(Inv_SY_B!DD15/Inv_SY_B!$NE15-1,"")</f>
        <v>-1.2361818313210149E-3</v>
      </c>
      <c r="DE15" s="57">
        <f>IFERROR(Inv_SY_B!DE15/Inv_SY_B!$NE15-1,"")</f>
        <v>1.7809877688798048E-2</v>
      </c>
      <c r="DF15" s="57">
        <f>IFERROR(Inv_SY_B!DF15/Inv_SY_B!$NE15-1,"")</f>
        <v>2.3148545887619276E-2</v>
      </c>
      <c r="DG15" s="57">
        <f>IFERROR(Inv_SY_B!DG15/Inv_SY_B!$NE15-1,"")</f>
        <v>2.8920079075534399E-2</v>
      </c>
      <c r="DH15" s="57">
        <f>IFERROR(Inv_SY_B!DH15/Inv_SY_B!$NE15-1,"")</f>
        <v>3.1517269010095994E-2</v>
      </c>
      <c r="DI15" s="57">
        <f>IFERROR(Inv_SY_B!DI15/Inv_SY_B!$NE15-1,"")</f>
        <v>2.1128509271849394E-2</v>
      </c>
      <c r="DJ15" s="57">
        <f>IFERROR(Inv_SY_B!DJ15/Inv_SY_B!$NE15-1,"")</f>
        <v>2.5168582503389603E-2</v>
      </c>
      <c r="DK15" s="57">
        <f>IFERROR(Inv_SY_B!DK15/Inv_SY_B!$NE15-1,"")</f>
        <v>5.3873395890955411E-3</v>
      </c>
      <c r="DL15" s="57">
        <f>IFERROR(Inv_SY_B!DL15/Inv_SY_B!$NE15-1,"")</f>
        <v>8.4114605771139495E-3</v>
      </c>
      <c r="DM15" s="57">
        <f>IFERROR(Inv_SY_B!DM15/Inv_SY_B!$NE15-1,"")</f>
        <v>4.2467746971979192E-3</v>
      </c>
      <c r="DN15" s="57">
        <f>IFERROR(Inv_SY_B!DN15/Inv_SY_B!$NE15-1,"")</f>
        <v>3.483590059314734E-2</v>
      </c>
      <c r="DO15" s="57">
        <f>IFERROR(Inv_SY_B!DO15/Inv_SY_B!$NE15-1,"")</f>
        <v>1.7665589359100009E-2</v>
      </c>
      <c r="DP15" s="57">
        <f>IFERROR(Inv_SY_B!DP15/Inv_SY_B!$NE15-1,"")</f>
        <v>2.4302852525202479E-2</v>
      </c>
      <c r="DQ15" s="57">
        <f>IFERROR(Inv_SY_B!DQ15/Inv_SY_B!$NE15-1,"")</f>
        <v>2.4014275865806622E-2</v>
      </c>
      <c r="DR15" s="57">
        <f>IFERROR(Inv_SY_B!DR15/Inv_SY_B!$NE15-1,"")</f>
        <v>2.4591429184598113E-2</v>
      </c>
      <c r="DS15" s="57">
        <f>IFERROR(Inv_SY_B!DS15/Inv_SY_B!$NE15-1,"")</f>
        <v>1.6366994391819212E-2</v>
      </c>
      <c r="DT15" s="57">
        <f>IFERROR(Inv_SY_B!DT15/Inv_SY_B!$NE15-1,"")</f>
        <v>1.2759786149372454E-2</v>
      </c>
      <c r="DU15" s="57">
        <f>IFERROR(Inv_SY_B!DU15/Inv_SY_B!$NE15-1,"")</f>
        <v>5.0928289940628257E-3</v>
      </c>
      <c r="DV15" s="57">
        <f>IFERROR(Inv_SY_B!DV15/Inv_SY_B!$NE15-1,"")</f>
        <v>1.3238561061551968E-2</v>
      </c>
      <c r="DW15" s="57">
        <f>IFERROR(Inv_SY_B!DW15/Inv_SY_B!$NE15-1,"")</f>
        <v>1.9974202634266192E-2</v>
      </c>
      <c r="DX15" s="57">
        <f>IFERROR(Inv_SY_B!DX15/Inv_SY_B!$NE15-1,"")</f>
        <v>1.7521301029402414E-2</v>
      </c>
      <c r="DY15" s="57">
        <f>IFERROR(Inv_SY_B!DY15/Inv_SY_B!$NE15-1,"")</f>
        <v>1.6511282721517251E-2</v>
      </c>
      <c r="DZ15" s="57">
        <f>IFERROR(Inv_SY_B!DZ15/Inv_SY_B!$NE15-1,"")</f>
        <v>1.8242742677891721E-2</v>
      </c>
      <c r="EA15" s="57">
        <f>IFERROR(Inv_SY_B!EA15/Inv_SY_B!$NE15-1,"")</f>
        <v>6.5553879723638797E-3</v>
      </c>
      <c r="EB15" s="57">
        <f>IFERROR(Inv_SY_B!EB15/Inv_SY_B!$NE15-1,"")</f>
        <v>3.5253330487086121E-3</v>
      </c>
      <c r="EC15" s="57">
        <f>IFERROR(Inv_SY_B!EC15/Inv_SY_B!$NE15-1,"")</f>
        <v>-8.5948866459125695E-3</v>
      </c>
      <c r="ED15" s="57">
        <f>IFERROR(Inv_SY_B!ED15/Inv_SY_B!$NE15-1,"")</f>
        <v>2.6755754130066256E-2</v>
      </c>
      <c r="EE15" s="57">
        <f>IFERROR(Inv_SY_B!EE15/Inv_SY_B!$NE15-1,"")</f>
        <v>1.3769804457257839E-2</v>
      </c>
      <c r="EF15" s="57">
        <f>IFERROR(Inv_SY_B!EF15/Inv_SY_B!$NE15-1,"")</f>
        <v>2.7188619119159707E-2</v>
      </c>
      <c r="EG15" s="57">
        <f>IFERROR(Inv_SY_B!EG15/Inv_SY_B!$NE15-1,"")</f>
        <v>3.236756389312978E-3</v>
      </c>
      <c r="EH15" s="57">
        <f>IFERROR(Inv_SY_B!EH15/Inv_SY_B!$NE15-1,"")</f>
        <v>1.9829914304568375E-2</v>
      </c>
      <c r="EI15" s="57">
        <f>IFERROR(Inv_SY_B!EI15/Inv_SY_B!$NE15-1,"")</f>
        <v>3.9485919945683179E-2</v>
      </c>
      <c r="EJ15" s="57">
        <f>IFERROR(Inv_SY_B!EJ15/Inv_SY_B!$NE15-1,"")</f>
        <v>5.0851905189611024E-2</v>
      </c>
      <c r="EK15" s="57">
        <f>IFERROR(Inv_SY_B!EK15/Inv_SY_B!$NE15-1,"")</f>
        <v>3.1828931802243332E-2</v>
      </c>
      <c r="EL15" s="57">
        <f>IFERROR(Inv_SY_B!EL15/Inv_SY_B!$NE15-1,"")</f>
        <v>1.1605479511789474E-2</v>
      </c>
      <c r="EM15" s="57">
        <f>IFERROR(Inv_SY_B!EM15/Inv_SY_B!$NE15-1,"")</f>
        <v>8.5754245881342062E-3</v>
      </c>
      <c r="EN15" s="57">
        <f>IFERROR(Inv_SY_B!EN15/Inv_SY_B!$NE15-1,"")</f>
        <v>3.3104440636772647E-2</v>
      </c>
      <c r="EO15" s="57">
        <f>IFERROR(Inv_SY_B!EO15/Inv_SY_B!$NE15-1,"")</f>
        <v>3.483590059314734E-2</v>
      </c>
      <c r="EP15" s="57">
        <f>IFERROR(Inv_SY_B!EP15/Inv_SY_B!$NE15-1,"")</f>
        <v>2.3004257557921681E-2</v>
      </c>
      <c r="EQ15" s="57">
        <f>IFERROR(Inv_SY_B!EQ15/Inv_SY_B!$NE15-1,"")</f>
        <v>1.304836280876831E-2</v>
      </c>
      <c r="ER15" s="57">
        <f>IFERROR(Inv_SY_B!ER15/Inv_SY_B!$NE15-1,"")</f>
        <v>4.2483182067134306E-2</v>
      </c>
      <c r="ES15" s="57">
        <f>IFERROR(Inv_SY_B!ES15/Inv_SY_B!$NE15-1,"")</f>
        <v>2.819863742704487E-2</v>
      </c>
      <c r="ET15" s="57">
        <f>IFERROR(Inv_SY_B!ET15/Inv_SY_B!$NE15-1,"")</f>
        <v>2.9228331416252473E-2</v>
      </c>
      <c r="EU15" s="57">
        <f>IFERROR(Inv_SY_B!EU15/Inv_SY_B!$NE15-1,"")</f>
        <v>2.8084409166034385E-2</v>
      </c>
      <c r="EV15" s="57">
        <f>IFERROR(Inv_SY_B!EV15/Inv_SY_B!$NE15-1,"")</f>
        <v>4.7911352137854912E-3</v>
      </c>
      <c r="EW15" s="57">
        <f>IFERROR(Inv_SY_B!EW15/Inv_SY_B!$NE15-1,"")</f>
        <v>2.0147348629903528E-2</v>
      </c>
      <c r="EX15" s="57">
        <f>IFERROR(Inv_SY_B!EX15/Inv_SY_B!$NE15-1,"")</f>
        <v>3.1661557339794033E-2</v>
      </c>
      <c r="EY15" s="57">
        <f>IFERROR(Inv_SY_B!EY15/Inv_SY_B!$NE15-1,"")</f>
        <v>4.9635760696443265E-2</v>
      </c>
      <c r="EZ15" s="57">
        <f>IFERROR(Inv_SY_B!EZ15/Inv_SY_B!$NE15-1,"")</f>
        <v>2.1561374260942845E-2</v>
      </c>
      <c r="FA15" s="57">
        <f>IFERROR(Inv_SY_B!FA15/Inv_SY_B!$NE15-1,"")</f>
        <v>3.6567360549521588E-2</v>
      </c>
      <c r="FB15" s="57">
        <f>IFERROR(Inv_SY_B!FB15/Inv_SY_B!$NE15-1,"")</f>
        <v>1.7521301029402414E-2</v>
      </c>
      <c r="FC15" s="57">
        <f>IFERROR(Inv_SY_B!FC15/Inv_SY_B!$NE15-1,"")</f>
        <v>2.9064367405232217E-2</v>
      </c>
      <c r="FD15" s="57">
        <f>IFERROR(Inv_SY_B!FD15/Inv_SY_B!$NE15-1,"")</f>
        <v>2.7332907448857746E-2</v>
      </c>
      <c r="FE15" s="57">
        <f>IFERROR(Inv_SY_B!FE15/Inv_SY_B!$NE15-1,"")</f>
        <v>2.9641520724023707E-2</v>
      </c>
      <c r="FF15" s="57">
        <f>IFERROR(Inv_SY_B!FF15/Inv_SY_B!$NE15-1,"")</f>
        <v>1.3481227797861761E-2</v>
      </c>
      <c r="FG15" s="57">
        <f>IFERROR(Inv_SY_B!FG15/Inv_SY_B!$NE15-1,"")</f>
        <v>1.5645552743330127E-2</v>
      </c>
      <c r="FH15" s="57">
        <f>IFERROR(Inv_SY_B!FH15/Inv_SY_B!$NE15-1,"")</f>
        <v>1.7954166018496087E-2</v>
      </c>
      <c r="FI15" s="57">
        <f>IFERROR(Inv_SY_B!FI15/Inv_SY_B!$NE15-1,"")</f>
        <v>6.8439646317597358E-3</v>
      </c>
      <c r="FJ15" s="57">
        <f>IFERROR(Inv_SY_B!FJ15/Inv_SY_B!$NE15-1,"")</f>
        <v>4.2603422341882746E-2</v>
      </c>
      <c r="FK15" s="57">
        <f>IFERROR(Inv_SY_B!FK15/Inv_SY_B!$NE15-1,"")</f>
        <v>5.6912015036921781E-2</v>
      </c>
      <c r="FL15" s="57">
        <f>IFERROR(Inv_SY_B!FL15/Inv_SY_B!$NE15-1,"")</f>
        <v>1.3238561061551968E-2</v>
      </c>
      <c r="FM15" s="57">
        <f>IFERROR(Inv_SY_B!FM15/Inv_SY_B!$NE15-1,"")</f>
        <v>1.0444302001363814E-2</v>
      </c>
      <c r="FN15" s="57">
        <f>IFERROR(Inv_SY_B!FN15/Inv_SY_B!$NE15-1,"")</f>
        <v>3.3674723082721458E-2</v>
      </c>
      <c r="FO15" s="57">
        <f>IFERROR(Inv_SY_B!FO15/Inv_SY_B!$NE15-1,"")</f>
        <v>3.3329486091113747E-3</v>
      </c>
      <c r="FP15" s="57">
        <f>IFERROR(Inv_SY_B!FP15/Inv_SY_B!$NE15-1,"")</f>
        <v>1.91067793066102E-3</v>
      </c>
      <c r="FQ15" s="57">
        <f>IFERROR(Inv_SY_B!FQ15/Inv_SY_B!$NE15-1,"")</f>
        <v>-1.215399877846024E-2</v>
      </c>
      <c r="FR15" s="57">
        <f>IFERROR(Inv_SY_B!FR15/Inv_SY_B!$NE15-1,"")</f>
        <v>9.6541516244468273E-3</v>
      </c>
      <c r="FS15" s="57">
        <f>IFERROR(Inv_SY_B!FS15/Inv_SY_B!$NE15-1,"")</f>
        <v>1.8503835845916417E-2</v>
      </c>
      <c r="FT15" s="57">
        <f>IFERROR(Inv_SY_B!FT15/Inv_SY_B!$NE15-1,"")</f>
        <v>3.0988211801203702E-2</v>
      </c>
      <c r="FU15" s="57">
        <f>IFERROR(Inv_SY_B!FU15/Inv_SY_B!$NE15-1,"")</f>
        <v>4.5685008811858774E-2</v>
      </c>
      <c r="FV15" s="57">
        <f>IFERROR(Inv_SY_B!FV15/Inv_SY_B!$NE15-1,"")</f>
        <v>2.1980497504350938E-2</v>
      </c>
      <c r="FW15" s="57">
        <f>IFERROR(Inv_SY_B!FW15/Inv_SY_B!$NE15-1,"")</f>
        <v>2.7827610293536198E-2</v>
      </c>
      <c r="FX15" s="57">
        <f>IFERROR(Inv_SY_B!FX15/Inv_SY_B!$NE15-1,"")</f>
        <v>4.0311986248823484E-2</v>
      </c>
      <c r="FY15" s="57">
        <f>IFERROR(Inv_SY_B!FY15/Inv_SY_B!$NE15-1,"")</f>
        <v>4.3630617831874607E-2</v>
      </c>
      <c r="FZ15" s="57">
        <f>IFERROR(Inv_SY_B!FZ15/Inv_SY_B!$NE15-1,"")</f>
        <v>8.2002749309197931E-3</v>
      </c>
      <c r="GA15" s="57">
        <f>IFERROR(Inv_SY_B!GA15/Inv_SY_B!$NE15-1,"")</f>
        <v>3.1356948643765037E-2</v>
      </c>
      <c r="GB15" s="57">
        <f>IFERROR(Inv_SY_B!GB15/Inv_SY_B!$NE15-1,"")</f>
        <v>2.0177518007931328E-2</v>
      </c>
      <c r="GC15" s="57">
        <f>IFERROR(Inv_SY_B!GC15/Inv_SY_B!$NE15-1,"")</f>
        <v>3.7941535118072522E-2</v>
      </c>
      <c r="GD15" s="57">
        <f>IFERROR(Inv_SY_B!GD15/Inv_SY_B!$NE15-1,"")</f>
        <v>3.7309414816539155E-2</v>
      </c>
      <c r="GE15" s="57">
        <f>IFERROR(Inv_SY_B!GE15/Inv_SY_B!$NE15-1,"")</f>
        <v>3.8889715570373129E-2</v>
      </c>
      <c r="GF15" s="57">
        <f>IFERROR(Inv_SY_B!GF15/Inv_SY_B!$NE15-1,"")</f>
        <v>3.5413053911938608E-2</v>
      </c>
      <c r="GG15" s="57">
        <f>IFERROR(Inv_SY_B!GG15/Inv_SY_B!$NE15-1,"")</f>
        <v>2.9882001273520142E-2</v>
      </c>
      <c r="GH15" s="57">
        <f>IFERROR(Inv_SY_B!GH15/Inv_SY_B!$NE15-1,"")</f>
        <v>3.873168549498951E-2</v>
      </c>
      <c r="GI15" s="57">
        <f>IFERROR(Inv_SY_B!GI15/Inv_SY_B!$NE15-1,"")</f>
        <v>2.7827610293536198E-2</v>
      </c>
      <c r="GJ15" s="57">
        <f>IFERROR(Inv_SY_B!GJ15/Inv_SY_B!$NE15-1,"")</f>
        <v>3.0040031348903318E-2</v>
      </c>
      <c r="GK15" s="57">
        <f>IFERROR(Inv_SY_B!GK15/Inv_SY_B!$NE15-1,"")</f>
        <v>1.7555655393616032E-2</v>
      </c>
      <c r="GL15" s="57">
        <f>IFERROR(Inv_SY_B!GL15/Inv_SY_B!$NE15-1,"")</f>
        <v>3.4306843384255048E-2</v>
      </c>
      <c r="GM15" s="57">
        <f>IFERROR(Inv_SY_B!GM15/Inv_SY_B!$NE15-1,"")</f>
        <v>1.3288843358264746E-2</v>
      </c>
      <c r="GN15" s="57">
        <f>IFERROR(Inv_SY_B!GN15/Inv_SY_B!$NE15-1,"")</f>
        <v>2.7353520067386006E-2</v>
      </c>
      <c r="GO15" s="57">
        <f>IFERROR(Inv_SY_B!GO15/Inv_SY_B!$NE15-1,"")</f>
        <v>3.0103243379056899E-2</v>
      </c>
      <c r="GP15" s="57">
        <f>IFERROR(Inv_SY_B!GP15/Inv_SY_B!$NE15-1,"")</f>
        <v>2.0811074946514019E-2</v>
      </c>
      <c r="GQ15" s="57">
        <f>IFERROR(Inv_SY_B!GQ15/Inv_SY_B!$NE15-1,"")</f>
        <v>3.176255917058235E-2</v>
      </c>
      <c r="GR15" s="57">
        <f>IFERROR(Inv_SY_B!GR15/Inv_SY_B!$NE15-1,"")</f>
        <v>1.0597467555197859E-3</v>
      </c>
      <c r="GS15" s="57">
        <f>IFERROR(Inv_SY_B!GS15/Inv_SY_B!$NE15-1,"")</f>
        <v>-1.4937906239368304E-2</v>
      </c>
      <c r="GT15" s="57">
        <f>IFERROR(Inv_SY_B!GT15/Inv_SY_B!$NE15-1,"")</f>
        <v>2.4198996639540615E-2</v>
      </c>
      <c r="GU15" s="57">
        <f>IFERROR(Inv_SY_B!GU15/Inv_SY_B!$NE15-1,"")</f>
        <v>-2.3265304236585904E-2</v>
      </c>
      <c r="GV15" s="57">
        <f>IFERROR(Inv_SY_B!GV15/Inv_SY_B!$NE15-1,"")</f>
        <v>2.774515981942316E-2</v>
      </c>
      <c r="GW15" s="57">
        <f>IFERROR(Inv_SY_B!GW15/Inv_SY_B!$NE15-1,"")</f>
        <v>3.0327151052130352E-2</v>
      </c>
      <c r="GX15" s="57">
        <f>IFERROR(Inv_SY_B!GX15/Inv_SY_B!$NE15-1,"")</f>
        <v>2.5812726832397992E-2</v>
      </c>
      <c r="GY15" s="57">
        <f>IFERROR(Inv_SY_B!GY15/Inv_SY_B!$NE15-1,"")</f>
        <v>4.0588406748574668E-2</v>
      </c>
      <c r="GZ15" s="57">
        <f>IFERROR(Inv_SY_B!GZ15/Inv_SY_B!$NE15-1,"")</f>
        <v>4.2940147964045883E-2</v>
      </c>
      <c r="HA15" s="57">
        <f>IFERROR(Inv_SY_B!HA15/Inv_SY_B!$NE15-1,"")</f>
        <v>4.8294354906065484E-2</v>
      </c>
      <c r="HB15" s="57">
        <f>IFERROR(Inv_SY_B!HB15/Inv_SY_B!$NE15-1,"")</f>
        <v>1.7619751508107351E-2</v>
      </c>
      <c r="HC15" s="57">
        <f>IFERROR(Inv_SY_B!HC15/Inv_SY_B!$NE15-1,"")</f>
        <v>2.3139753092303206E-2</v>
      </c>
      <c r="HD15" s="57">
        <f>IFERROR(Inv_SY_B!HD15/Inv_SY_B!$NE15-1,"")</f>
        <v>1.3250638285094984E-2</v>
      </c>
      <c r="HE15" s="57">
        <f>IFERROR(Inv_SY_B!HE15/Inv_SY_B!$NE15-1,"")</f>
        <v>4.4846126032935807E-3</v>
      </c>
      <c r="HF15" s="57">
        <f>IFERROR(Inv_SY_B!HF15/Inv_SY_B!$NE15-1,"")</f>
        <v>3.3592890331480607E-2</v>
      </c>
      <c r="HG15" s="57">
        <f>IFERROR(Inv_SY_B!HG15/Inv_SY_B!$NE15-1,"")</f>
        <v>3.0325701100557989E-2</v>
      </c>
      <c r="HH15" s="57">
        <f>IFERROR(Inv_SY_B!HH15/Inv_SY_B!$NE15-1,"")</f>
        <v>2.3706672173923193E-2</v>
      </c>
      <c r="HI15" s="57">
        <f>IFERROR(Inv_SY_B!HI15/Inv_SY_B!$NE15-1,"")</f>
        <v>3.7327649056006607E-2</v>
      </c>
      <c r="HJ15" s="57">
        <f>IFERROR(Inv_SY_B!HJ15/Inv_SY_B!$NE15-1,"")</f>
        <v>3.4456331293401199E-2</v>
      </c>
      <c r="HK15" s="57">
        <f>IFERROR(Inv_SY_B!HK15/Inv_SY_B!$NE15-1,"")</f>
        <v>3.5608832062008711E-2</v>
      </c>
      <c r="HL15" s="57">
        <f>IFERROR(Inv_SY_B!HL15/Inv_SY_B!$NE15-1,"")</f>
        <v>1.83822742494677E-2</v>
      </c>
      <c r="HM15" s="57">
        <f>IFERROR(Inv_SY_B!HM15/Inv_SY_B!$NE15-1,"")</f>
        <v>1.1863533639903112E-2</v>
      </c>
      <c r="HN15" s="57">
        <f>IFERROR(Inv_SY_B!HN15/Inv_SY_B!$NE15-1,"")</f>
        <v>-4.6395015048480426E-3</v>
      </c>
      <c r="HO15" s="57">
        <f>IFERROR(Inv_SY_B!HO15/Inv_SY_B!$NE15-1,"")</f>
        <v>1.8716093352871166E-2</v>
      </c>
      <c r="HP15" s="57">
        <f>IFERROR(Inv_SY_B!HP15/Inv_SY_B!$NE15-1,"")</f>
        <v>9.3768283842443623E-4</v>
      </c>
      <c r="HQ15" s="57">
        <f>IFERROR(Inv_SY_B!HQ15/Inv_SY_B!$NE15-1,"")</f>
        <v>-9.3839097210525191E-3</v>
      </c>
      <c r="HR15" s="57">
        <f>IFERROR(Inv_SY_B!HR15/Inv_SY_B!$NE15-1,"")</f>
        <v>-2.1826484218868236E-2</v>
      </c>
      <c r="HS15" s="57">
        <f>IFERROR(Inv_SY_B!HS15/Inv_SY_B!$NE15-1,"")</f>
        <v>-9.4900632219974135E-3</v>
      </c>
      <c r="HT15" s="57">
        <f>IFERROR(Inv_SY_B!HT15/Inv_SY_B!$NE15-1,"")</f>
        <v>-2.1737195666364784E-3</v>
      </c>
      <c r="HU15" s="57">
        <f>IFERROR(Inv_SY_B!HU15/Inv_SY_B!$NE15-1,"")</f>
        <v>1.9559211524176279E-2</v>
      </c>
      <c r="HV15" s="57">
        <f>IFERROR(Inv_SY_B!HV15/Inv_SY_B!$NE15-1,"")</f>
        <v>3.1046782388584049E-2</v>
      </c>
      <c r="HW15" s="57">
        <f>IFERROR(Inv_SY_B!HW15/Inv_SY_B!$NE15-1,"")</f>
        <v>3.5850675659154119E-2</v>
      </c>
      <c r="HX15" s="57">
        <f>IFERROR(Inv_SY_B!HX15/Inv_SY_B!$NE15-1,"")</f>
        <v>3.273262071024341E-2</v>
      </c>
      <c r="HY15" s="57">
        <f>IFERROR(Inv_SY_B!HY15/Inv_SY_B!$NE15-1,"")</f>
        <v>2.1080941690630128E-2</v>
      </c>
      <c r="HZ15" s="57">
        <f>IFERROR(Inv_SY_B!HZ15/Inv_SY_B!$NE15-1,"")</f>
        <v>6.3737251145652429E-3</v>
      </c>
      <c r="IA15" s="57">
        <f>IFERROR(Inv_SY_B!IA15/Inv_SY_B!$NE15-1,"")</f>
        <v>3.4701918572713542E-2</v>
      </c>
      <c r="IB15" s="57">
        <f>IFERROR(Inv_SY_B!IB15/Inv_SY_B!$NE15-1,"")</f>
        <v>1.106252954901743E-2</v>
      </c>
      <c r="IC15" s="57">
        <f>IFERROR(Inv_SY_B!IC15/Inv_SY_B!$NE15-1,"")</f>
        <v>4.9963977006854732E-2</v>
      </c>
      <c r="ID15" s="57">
        <f>IFERROR(Inv_SY_B!ID15/Inv_SY_B!$NE15-1,"")</f>
        <v>1.8619319362542797E-2</v>
      </c>
      <c r="IE15" s="57">
        <f>IFERROR(Inv_SY_B!IE15/Inv_SY_B!$NE15-1,"")</f>
        <v>2.2886131397894083E-2</v>
      </c>
      <c r="IF15" s="57">
        <f>IFERROR(Inv_SY_B!IF15/Inv_SY_B!$NE15-1,"")</f>
        <v>3.273262071024341E-2</v>
      </c>
      <c r="IG15" s="57">
        <f>IFERROR(Inv_SY_B!IG15/Inv_SY_B!$NE15-1,"")</f>
        <v>1.012476866212686E-2</v>
      </c>
      <c r="IH15" s="57">
        <f>IFERROR(Inv_SY_B!IH15/Inv_SY_B!$NE15-1,"")</f>
        <v>5.2796707465265769E-3</v>
      </c>
      <c r="II15" s="57">
        <f>IFERROR(Inv_SY_B!II15/Inv_SY_B!$NE15-1,"")</f>
        <v>4.6544968219328631E-3</v>
      </c>
      <c r="IJ15" s="57">
        <f>IFERROR(Inv_SY_B!IJ15/Inv_SY_B!$NE15-1,"")</f>
        <v>9.6558882186819073E-3</v>
      </c>
      <c r="IK15" s="57">
        <f>IFERROR(Inv_SY_B!IK15/Inv_SY_B!$NE15-1,"")</f>
        <v>4.3399650798621847E-2</v>
      </c>
      <c r="IL15" s="57">
        <f>IFERROR(Inv_SY_B!IL15/Inv_SY_B!$NE15-1,"")</f>
        <v>4.9471652541237532E-2</v>
      </c>
      <c r="IM15" s="57">
        <f>IFERROR(Inv_SY_B!IM15/Inv_SY_B!$NE15-1,"")</f>
        <v>2.1737374311453506E-2</v>
      </c>
      <c r="IN15" s="57">
        <f>IFERROR(Inv_SY_B!IN15/Inv_SY_B!$NE15-1,"")</f>
        <v>1.1218823030165748E-2</v>
      </c>
      <c r="IO15" s="57">
        <f>IFERROR(Inv_SY_B!IO15/Inv_SY_B!$NE15-1,"")</f>
        <v>2.9614565761332923E-2</v>
      </c>
      <c r="IP15" s="57">
        <f>IFERROR(Inv_SY_B!IP15/Inv_SY_B!$NE15-1,"")</f>
        <v>1.4657279615430729E-2</v>
      </c>
      <c r="IQ15" s="57">
        <f>IFERROR(Inv_SY_B!IQ15/Inv_SY_B!$NE15-1,"")</f>
        <v>6.6703008837848854E-2</v>
      </c>
      <c r="IR15" s="57">
        <f>IFERROR(Inv_SY_B!IR15/Inv_SY_B!$NE15-1,"")</f>
        <v>1.106252954901743E-2</v>
      </c>
      <c r="IS15" s="57">
        <f>IFERROR(Inv_SY_B!IS15/Inv_SY_B!$NE15-1,"")</f>
        <v>1.4500986134282412E-2</v>
      </c>
      <c r="IT15" s="57">
        <f>IFERROR(Inv_SY_B!IT15/Inv_SY_B!$NE15-1,"")</f>
        <v>9.9684751809787642E-3</v>
      </c>
      <c r="IU15" s="57">
        <f>IFERROR(Inv_SY_B!IU15/Inv_SY_B!$NE15-1,"")</f>
        <v>3.9820530080323602E-2</v>
      </c>
      <c r="IV15" s="57">
        <f>IFERROR(Inv_SY_B!IV15/Inv_SY_B!$NE15-1,"")</f>
        <v>2.8723692918787069E-2</v>
      </c>
      <c r="IW15" s="57">
        <f>IFERROR(Inv_SY_B!IW15/Inv_SY_B!$NE15-1,"")</f>
        <v>7.7803664449009879E-3</v>
      </c>
      <c r="IX15" s="57">
        <f>IFERROR(Inv_SY_B!IX15/Inv_SY_B!$NE15-1,"")</f>
        <v>1.4500986134282412E-2</v>
      </c>
      <c r="IY15" s="57">
        <f>IFERROR(Inv_SY_B!IY15/Inv_SY_B!$NE15-1,"")</f>
        <v>1.9971257974476408E-2</v>
      </c>
      <c r="IZ15" s="57">
        <f>IFERROR(Inv_SY_B!IZ15/Inv_SY_B!$NE15-1,"")</f>
        <v>5.9829914116944494E-3</v>
      </c>
      <c r="JA15" s="57">
        <f>IFERROR(Inv_SY_B!JA15/Inv_SY_B!$NE15-1,"")</f>
        <v>-8.7412441199178348E-3</v>
      </c>
      <c r="JB15" s="57">
        <f>IFERROR(Inv_SY_B!JB15/Inv_SY_B!$NE15-1,"")</f>
        <v>1.8041373250730963E-2</v>
      </c>
      <c r="JC15" s="57">
        <f>IFERROR(Inv_SY_B!JC15/Inv_SY_B!$NE15-1,"")</f>
        <v>1.7564197559853056E-2</v>
      </c>
      <c r="JD15" s="57">
        <f>IFERROR(Inv_SY_B!JD15/Inv_SY_B!$NE15-1,"")</f>
        <v>3.5517752613889675E-2</v>
      </c>
      <c r="JE15" s="57">
        <f>IFERROR(Inv_SY_B!JE15/Inv_SY_B!$NE15-1,"")</f>
        <v>4.2770569536999758E-2</v>
      </c>
      <c r="JF15" s="57">
        <f>IFERROR(Inv_SY_B!JF15/Inv_SY_B!$NE15-1,"")</f>
        <v>2.3019015608952698E-2</v>
      </c>
      <c r="JG15" s="57">
        <f>IFERROR(Inv_SY_B!JG15/Inv_SY_B!$NE15-1,"")</f>
        <v>3.0821639121478617E-2</v>
      </c>
      <c r="JH15" s="57">
        <f>IFERROR(Inv_SY_B!JH15/Inv_SY_B!$NE15-1,"")</f>
        <v>2.9107322372514899E-2</v>
      </c>
      <c r="JI15" s="57">
        <f>IFERROR(Inv_SY_B!JI15/Inv_SY_B!$NE15-1,"")</f>
        <v>1.7755967763416702E-2</v>
      </c>
      <c r="JJ15" s="57">
        <f>IFERROR(Inv_SY_B!JJ15/Inv_SY_B!$NE15-1,"")</f>
        <v>9.6219113749540508E-3</v>
      </c>
      <c r="JK15" s="57">
        <f>IFERROR(Inv_SY_B!JK15/Inv_SY_B!$NE15-1,"")</f>
        <v>-1.5351068765062426E-2</v>
      </c>
      <c r="JL15" s="57">
        <f>IFERROR(Inv_SY_B!JL15/Inv_SY_B!$NE15-1,"")</f>
        <v>3.2192029140153844E-2</v>
      </c>
      <c r="JM15" s="57">
        <f>IFERROR(Inv_SY_B!JM15/Inv_SY_B!$NE15-1,"")</f>
        <v>7.1788299395461053E-3</v>
      </c>
      <c r="JN15" s="57">
        <f>IFERROR(Inv_SY_B!JN15/Inv_SY_B!$NE15-1,"")</f>
        <v>5.5953992863337909E-3</v>
      </c>
      <c r="JO15" s="57">
        <f>IFERROR(Inv_SY_B!JO15/Inv_SY_B!$NE15-1,"")</f>
        <v>2.6068566081385969E-2</v>
      </c>
      <c r="JP15" s="57">
        <f>IFERROR(Inv_SY_B!JP15/Inv_SY_B!$NE15-1,"")</f>
        <v>1.3914885579975778E-2</v>
      </c>
      <c r="JQ15" s="57">
        <f>IFERROR(Inv_SY_B!JQ15/Inv_SY_B!$NE15-1,"")</f>
        <v>1.9476328617506589E-2</v>
      </c>
      <c r="JR15" s="57">
        <f>IFERROR(Inv_SY_B!JR15/Inv_SY_B!$NE15-1,"")</f>
        <v>1.5100111145351258E-2</v>
      </c>
      <c r="JS15" s="57">
        <f>IFERROR(Inv_SY_B!JS15/Inv_SY_B!$NE15-1,"")</f>
        <v>2.3749482997020399E-2</v>
      </c>
      <c r="JT15" s="57">
        <f>IFERROR(Inv_SY_B!JT15/Inv_SY_B!$NE15-1,"")</f>
        <v>3.0426469266035427E-2</v>
      </c>
      <c r="JU15" s="57">
        <f>IFERROR(Inv_SY_B!JU15/Inv_SY_B!$NE15-1,"")</f>
        <v>1.6575426884070321E-2</v>
      </c>
      <c r="JV15" s="57">
        <f>IFERROR(Inv_SY_B!JV15/Inv_SY_B!$NE15-1,"")</f>
        <v>4.9132493629451268E-3</v>
      </c>
      <c r="JW15" s="57">
        <f>IFERROR(Inv_SY_B!JW15/Inv_SY_B!$NE15-1,"")</f>
        <v>1.7526478552776226E-3</v>
      </c>
      <c r="JX15" s="57">
        <f>IFERROR(Inv_SY_B!JX15/Inv_SY_B!$NE15-1,"")</f>
        <v>-1.0889758175393172E-2</v>
      </c>
      <c r="JY15" s="57">
        <f>IFERROR(Inv_SY_B!JY15/Inv_SY_B!$NE15-1,"")</f>
        <v>-1.4050359683061009E-2</v>
      </c>
      <c r="JZ15" s="57">
        <f>IFERROR(Inv_SY_B!JZ15/Inv_SY_B!$NE15-1,"")</f>
        <v>-3.5858510085967965E-2</v>
      </c>
      <c r="KA15" s="57">
        <f>IFERROR(Inv_SY_B!KA15/Inv_SY_B!$NE15-1,"")</f>
        <v>-1.9739442396862872E-2</v>
      </c>
      <c r="KB15" s="57">
        <f>IFERROR(Inv_SY_B!KB15/Inv_SY_B!$NE15-1,"")</f>
        <v>7.283700493695866E-3</v>
      </c>
      <c r="KC15" s="57">
        <f>IFERROR(Inv_SY_B!KC15/Inv_SY_B!$NE15-1,"")</f>
        <v>-1.38923296076775E-2</v>
      </c>
      <c r="KD15" s="57">
        <f>IFERROR(Inv_SY_B!KD15/Inv_SY_B!$NE15-1,"")</f>
        <v>-3.5068359709050978E-2</v>
      </c>
      <c r="KE15" s="57">
        <f>IFERROR(Inv_SY_B!KE15/Inv_SY_B!$NE15-1,"")</f>
        <v>6.1774899660123062E-3</v>
      </c>
      <c r="KF15" s="57">
        <f>IFERROR(Inv_SY_B!KF15/Inv_SY_B!$NE15-1,"")</f>
        <v>3.1517269010095994E-2</v>
      </c>
      <c r="KG15" s="57">
        <f>IFERROR(Inv_SY_B!KG15/Inv_SY_B!$NE15-1,"")</f>
        <v>3.9650689106449644E-3</v>
      </c>
      <c r="KH15" s="57">
        <f>IFERROR(Inv_SY_B!KH15/Inv_SY_B!$NE15-1,"")</f>
        <v>1.9926106524366993E-2</v>
      </c>
      <c r="KI15" s="57">
        <f>IFERROR(Inv_SY_B!KI15/Inv_SY_B!$NE15-1,"")</f>
        <v>1.8653964417530533E-2</v>
      </c>
      <c r="KJ15" s="57">
        <f>IFERROR(Inv_SY_B!KJ15/Inv_SY_B!$NE15-1,"")</f>
        <v>-3.5808671889115962E-3</v>
      </c>
      <c r="KK15" s="57">
        <f>IFERROR(Inv_SY_B!KK15/Inv_SY_B!$NE15-1,"")</f>
        <v>-1.8016914575183951E-2</v>
      </c>
      <c r="KL15" s="57">
        <f>IFERROR(Inv_SY_B!KL15/Inv_SY_B!$NE15-1,"")</f>
        <v>-1.4298228773901966E-2</v>
      </c>
      <c r="KM15" s="57">
        <f>IFERROR(Inv_SY_B!KM15/Inv_SY_B!$NE15-1,"")</f>
        <v>1.7721310152565284E-3</v>
      </c>
      <c r="KN15" s="57">
        <f>IFERROR(Inv_SY_B!KN15/Inv_SY_B!$NE15-1,"")</f>
        <v>-5.1354138946240191E-3</v>
      </c>
      <c r="KO15" s="57">
        <f>IFERROR(Inv_SY_B!KO15/Inv_SY_B!$NE15-1,"")</f>
        <v>-1.1953899263213663E-2</v>
      </c>
      <c r="KP15" s="57">
        <f>IFERROR(Inv_SY_B!KP15/Inv_SY_B!$NE15-1,"")</f>
        <v>-2.1225947782704813E-3</v>
      </c>
      <c r="KQ15" s="57">
        <f>IFERROR(Inv_SY_B!KQ15/Inv_SY_B!$NE15-1,"")</f>
        <v>-0.18483656367472889</v>
      </c>
      <c r="KR15" s="57">
        <f>IFERROR(Inv_SY_B!KR15/Inv_SY_B!$NE15-1,"")</f>
        <v>-8.3068024381541816E-3</v>
      </c>
      <c r="KS15" s="57">
        <f>IFERROR(Inv_SY_B!KS15/Inv_SY_B!$NE15-1,"")</f>
        <v>-1.2905315826272634E-2</v>
      </c>
      <c r="KT15" s="57">
        <f>IFERROR(Inv_SY_B!KT15/Inv_SY_B!$NE15-1,"")</f>
        <v>2.9516268913776234E-3</v>
      </c>
      <c r="KU15" s="57">
        <f>IFERROR(Inv_SY_B!KU15/Inv_SY_B!$NE15-1,"")</f>
        <v>-2.2811642054468839E-3</v>
      </c>
      <c r="KV15" s="57">
        <f>IFERROR(Inv_SY_B!KV15/Inv_SY_B!$NE15-1,"")</f>
        <v>1.302168307988083E-2</v>
      </c>
      <c r="KW15" s="57">
        <f>IFERROR(Inv_SY_B!KW15/Inv_SY_B!$NE15-1,"")</f>
        <v>5.1715988718485928E-3</v>
      </c>
      <c r="KX15" s="57">
        <f>IFERROR(Inv_SY_B!KX15/Inv_SY_B!$NE15-1,"")</f>
        <v>3.9679865947289894E-2</v>
      </c>
      <c r="KY15" s="57">
        <f>IFERROR(Inv_SY_B!KY15/Inv_SY_B!$NE15-1,"")</f>
        <v>3.2592217066345075E-2</v>
      </c>
      <c r="KZ15" s="57">
        <f>IFERROR(Inv_SY_B!KZ15/Inv_SY_B!$NE15-1,"")</f>
        <v>5.0475749270213477E-3</v>
      </c>
      <c r="LA15" s="57">
        <f>IFERROR(Inv_SY_B!LA15/Inv_SY_B!$NE15-1,"")</f>
        <v>3.9625163228888205E-2</v>
      </c>
      <c r="LB15" s="57">
        <f>IFERROR(Inv_SY_B!LB15/Inv_SY_B!$NE15-1,"")</f>
        <v>-6.5268616836722249E-4</v>
      </c>
      <c r="LC15" s="57">
        <f>IFERROR(Inv_SY_B!LC15/Inv_SY_B!$NE15-1,"")</f>
        <v>3.4749327595328561E-2</v>
      </c>
      <c r="LD15" s="57">
        <f>IFERROR(Inv_SY_B!LD15/Inv_SY_B!$NE15-1,"")</f>
        <v>1.6220214426914792E-2</v>
      </c>
      <c r="LE15" s="57">
        <f>IFERROR(Inv_SY_B!LE15/Inv_SY_B!$NE15-1,"")</f>
        <v>9.0307142940884155E-3</v>
      </c>
      <c r="LF15" s="57">
        <f>IFERROR(Inv_SY_B!LF15/Inv_SY_B!$NE15-1,"")</f>
        <v>9.0345327437124645E-4</v>
      </c>
      <c r="LG15" s="57">
        <f>IFERROR(Inv_SY_B!LG15/Inv_SY_B!$NE15-1,"")</f>
        <v>1.5833127571937444E-2</v>
      </c>
      <c r="LH15" s="57">
        <f>IFERROR(Inv_SY_B!LH15/Inv_SY_B!$NE15-1,"")</f>
        <v>-9.9959605425566922E-3</v>
      </c>
      <c r="LI15" s="57">
        <f>IFERROR(Inv_SY_B!LI15/Inv_SY_B!$NE15-1,"")</f>
        <v>1.1531409992462827E-2</v>
      </c>
      <c r="LJ15" s="57">
        <f>IFERROR(Inv_SY_B!LJ15/Inv_SY_B!$NE15-1,"")</f>
        <v>1.1055425299874466E-2</v>
      </c>
      <c r="LK15" s="57">
        <f>IFERROR(Inv_SY_B!LK15/Inv_SY_B!$NE15-1,"")</f>
        <v>-1.1412473040122939E-2</v>
      </c>
      <c r="LL15" s="57">
        <f>IFERROR(Inv_SY_B!LL15/Inv_SY_B!$NE15-1,"")</f>
        <v>8.9563860031383058E-4</v>
      </c>
      <c r="LM15" s="57">
        <f>IFERROR(Inv_SY_B!LM15/Inv_SY_B!$NE15-1,"")</f>
        <v>2.6066703739264119E-2</v>
      </c>
      <c r="LN15" s="57">
        <f>IFERROR(Inv_SY_B!LN15/Inv_SY_B!$NE15-1,"")</f>
        <v>1.7626855757250537E-2</v>
      </c>
      <c r="LO15" s="57">
        <f>IFERROR(Inv_SY_B!LO15/Inv_SY_B!$NE15-1,"")</f>
        <v>2.4663880858553089E-3</v>
      </c>
      <c r="LP15" s="57">
        <f>IFERROR(Inv_SY_B!LP15/Inv_SY_B!$NE15-1,"")</f>
        <v>1.0749942586720573E-2</v>
      </c>
      <c r="LQ15" s="57">
        <f>IFERROR(Inv_SY_B!LQ15/Inv_SY_B!$NE15-1,"")</f>
        <v>8.4055403694947017E-3</v>
      </c>
      <c r="LR15" s="57">
        <f>IFERROR(Inv_SY_B!LR15/Inv_SY_B!$NE15-1,"")</f>
        <v>1.5595040502321078E-2</v>
      </c>
      <c r="LS15" s="57">
        <f>IFERROR(Inv_SY_B!LS15/Inv_SY_B!$NE15-1,"")</f>
        <v>3.4854266534386502E-2</v>
      </c>
      <c r="LT15" s="57">
        <f>IFERROR(Inv_SY_B!LT15/Inv_SY_B!$NE15-1,"")</f>
        <v>-4.1722664133259091E-4</v>
      </c>
      <c r="LU15" s="57">
        <f>IFERROR(Inv_SY_B!LU15/Inv_SY_B!$NE15-1,"")</f>
        <v>4.1778017044302729E-3</v>
      </c>
      <c r="LV15" s="57">
        <f>IFERROR(Inv_SY_B!LV15/Inv_SY_B!$NE15-1,"")</f>
        <v>3.749175721121234E-2</v>
      </c>
      <c r="LW15" s="57">
        <f>IFERROR(Inv_SY_B!LW15/Inv_SY_B!$NE15-1,"")</f>
        <v>4.5368948661091979E-2</v>
      </c>
      <c r="LX15" s="57">
        <f>IFERROR(Inv_SY_B!LX15/Inv_SY_B!$NE15-1,"")</f>
        <v>5.0292193317266642E-2</v>
      </c>
      <c r="LY15" s="57">
        <f>IFERROR(Inv_SY_B!LY15/Inv_SY_B!$NE15-1,"")</f>
        <v>5.0620409627678331E-2</v>
      </c>
      <c r="LZ15" s="57">
        <f>IFERROR(Inv_SY_B!LZ15/Inv_SY_B!$NE15-1,"")</f>
        <v>-6.5948153711292701E-4</v>
      </c>
      <c r="MA15" s="57">
        <f>IFERROR(Inv_SY_B!MA15/Inv_SY_B!$NE15-1,"")</f>
        <v>3.1380682098309798E-2</v>
      </c>
      <c r="MB15" s="57">
        <f>IFERROR(Inv_SY_B!MB15/Inv_SY_B!$NE15-1,"")</f>
        <v>1.7783149238398854E-2</v>
      </c>
      <c r="MC15" s="57">
        <f>IFERROR(Inv_SY_B!MC15/Inv_SY_B!$NE15-1,"")</f>
        <v>3.1849562541754972E-2</v>
      </c>
      <c r="MD15" s="57">
        <f>IFERROR(Inv_SY_B!MD15/Inv_SY_B!$NE15-1,"")</f>
        <v>2.7789750481521658E-3</v>
      </c>
      <c r="ME15" s="57">
        <f>IFERROR(Inv_SY_B!ME15/Inv_SY_B!$NE15-1,"")</f>
        <v>2.6379290701560976E-2</v>
      </c>
      <c r="MF15" s="57">
        <f>IFERROR(Inv_SY_B!MF15/Inv_SY_B!$NE15-1,"")</f>
        <v>3.1536975579458115E-2</v>
      </c>
      <c r="MG15" s="57">
        <f>IFERROR(Inv_SY_B!MG15/Inv_SY_B!$NE15-1,"")</f>
        <v>2.5128942852373548E-2</v>
      </c>
      <c r="MH15" s="57">
        <f>IFERROR(Inv_SY_B!MH15/Inv_SY_B!$NE15-1,"")</f>
        <v>3.9664236599175062E-2</v>
      </c>
      <c r="MI15" s="57">
        <f>IFERROR(Inv_SY_B!MI15/Inv_SY_B!$NE15-1,"")</f>
        <v>1.6532801389211427E-2</v>
      </c>
      <c r="MJ15" s="57">
        <f>IFERROR(Inv_SY_B!MJ15/Inv_SY_B!$NE15-1,"")</f>
        <v>2.8465808674892346E-2</v>
      </c>
      <c r="MK15" s="57">
        <f>IFERROR(Inv_SY_B!MK15/Inv_SY_B!$NE15-1,"")</f>
        <v>3.3881377796684431E-2</v>
      </c>
      <c r="ML15" s="57">
        <f>IFERROR(Inv_SY_B!ML15/Inv_SY_B!$NE15-1,"")</f>
        <v>3.2162149504051829E-2</v>
      </c>
      <c r="MM15" s="57">
        <f>IFERROR(Inv_SY_B!MM15/Inv_SY_B!$NE15-1,"")</f>
        <v>3.132691873909188E-3</v>
      </c>
      <c r="MN15" s="57">
        <f>IFERROR(Inv_SY_B!MN15/Inv_SY_B!$NE15-1,"")</f>
        <v>1.5829480724043776E-2</v>
      </c>
      <c r="MO15" s="57">
        <f>IFERROR(Inv_SY_B!MO15/Inv_SY_B!$NE15-1,"")</f>
        <v>3.7655865366418073E-2</v>
      </c>
      <c r="MP15" s="57">
        <f>IFERROR(Inv_SY_B!MP15/Inv_SY_B!$NE15-1,"")</f>
        <v>1.4635966868001615E-2</v>
      </c>
      <c r="MQ15" s="57">
        <f>IFERROR(Inv_SY_B!MQ15/Inv_SY_B!$NE15-1,"")</f>
        <v>6.9988990391587347E-3</v>
      </c>
      <c r="MR15" s="57">
        <f>IFERROR(Inv_SY_B!MR15/Inv_SY_B!$NE15-1,"")</f>
        <v>-3.8482503975026061E-2</v>
      </c>
      <c r="MS15" s="57">
        <f>IFERROR(Inv_SY_B!MS15/Inv_SY_B!$NE15-1,"")</f>
        <v>1.9439860138571907E-2</v>
      </c>
      <c r="MT15" s="57">
        <f>IFERROR(Inv_SY_B!MT15/Inv_SY_B!$NE15-1,"")</f>
        <v>1.1353803763885173E-2</v>
      </c>
      <c r="MU15" s="57">
        <f>IFERROR(Inv_SY_B!MU15/Inv_SY_B!$NE15-1,"")</f>
        <v>1.793944271954695E-2</v>
      </c>
      <c r="MV15" s="57">
        <f>IFERROR(Inv_SY_B!MV15/Inv_SY_B!$NE15-1,"")</f>
        <v>3.1046782388584049E-2</v>
      </c>
      <c r="MW15" s="57">
        <f>IFERROR(Inv_SY_B!MW15/Inv_SY_B!$NE15-1,"")</f>
        <v>-4.1722664133259091E-4</v>
      </c>
      <c r="MX15" s="57">
        <f>IFERROR(Inv_SY_B!MX15/Inv_SY_B!$NE15-1,"")</f>
        <v>1.106252954901743E-2</v>
      </c>
      <c r="MY15" s="57">
        <f>IFERROR(Inv_SY_B!MY15/Inv_SY_B!$NE15-1,"")</f>
        <v>-7.4544295174439057E-4</v>
      </c>
      <c r="MZ15" s="57">
        <f>IFERROR(Inv_SY_B!MZ15/Inv_SY_B!$NE15-1,"")</f>
        <v>1.1398560533486535E-2</v>
      </c>
      <c r="NA15" s="57">
        <f>IFERROR(Inv_SY_B!NA15/Inv_SY_B!$NE15-1,"")</f>
        <v>2.6107833602724284E-2</v>
      </c>
      <c r="NB15" s="57">
        <f>IFERROR(Inv_SY_B!NB15/Inv_SY_B!$NE15-1,"")</f>
        <v>3.8640514297653139E-2</v>
      </c>
      <c r="NC15" s="57">
        <f>IFERROR(Inv_SY_B!NC15/Inv_SY_B!$NE15-1,"")</f>
        <v>3.8968730608064828E-2</v>
      </c>
      <c r="ND15" s="57">
        <f>IFERROR(Inv_SY_B!ND15/Inv_SY_B!$NE15-1,"")</f>
        <v>2.7317051588451324E-2</v>
      </c>
    </row>
    <row r="16" spans="2:368" ht="14.5" x14ac:dyDescent="0.35">
      <c r="B16" s="86">
        <f t="shared" si="0"/>
        <v>45757</v>
      </c>
      <c r="C16" s="57">
        <f>IFERROR(Inv_SY_B!C16/Inv_SY_B!$NE16-1,"")</f>
        <v>-8.0640488535278054E-2</v>
      </c>
      <c r="D16" s="57">
        <f>IFERROR(Inv_SY_B!D16/Inv_SY_B!$NE16-1,"")</f>
        <v>-0.10418203936793258</v>
      </c>
      <c r="E16" s="57">
        <f>IFERROR(Inv_SY_B!E16/Inv_SY_B!$NE16-1,"")</f>
        <v>-7.2266717603136299E-2</v>
      </c>
      <c r="F16" s="57">
        <f>IFERROR(Inv_SY_B!F16/Inv_SY_B!$NE16-1,"")</f>
        <v>-7.2070538012864116E-2</v>
      </c>
      <c r="G16" s="57">
        <f>IFERROR(Inv_SY_B!G16/Inv_SY_B!$NE16-1,"")</f>
        <v>-7.3836154325313208E-2</v>
      </c>
      <c r="H16" s="57">
        <f>IFERROR(Inv_SY_B!H16/Inv_SY_B!$NE16-1,"")</f>
        <v>-0.11203486775782046</v>
      </c>
      <c r="I16" s="57">
        <f>IFERROR(Inv_SY_B!I16/Inv_SY_B!$NE16-1,"")</f>
        <v>-5.4321313414793404E-2</v>
      </c>
      <c r="J16" s="57">
        <f>IFERROR(Inv_SY_B!J16/Inv_SY_B!$NE16-1,"")</f>
        <v>-9.3846472533069769E-2</v>
      </c>
      <c r="K16" s="57">
        <f>IFERROR(Inv_SY_B!K16/Inv_SY_B!$NE16-1,"")</f>
        <v>-6.3634815631162911E-2</v>
      </c>
      <c r="L16" s="57">
        <f>IFERROR(Inv_SY_B!L16/Inv_SY_B!$NE16-1,"")</f>
        <v>-6.186919931871393E-2</v>
      </c>
      <c r="M16" s="57">
        <f>IFERROR(Inv_SY_B!M16/Inv_SY_B!$NE16-1,"")</f>
        <v>-6.2065378908986002E-2</v>
      </c>
      <c r="N16" s="57">
        <f>IFERROR(Inv_SY_B!N16/Inv_SY_B!$NE16-1,"")</f>
        <v>-6.5400431943612114E-2</v>
      </c>
      <c r="O16" s="57">
        <f>IFERROR(Inv_SY_B!O16/Inv_SY_B!$NE16-1,"")</f>
        <v>-6.2457738089530257E-2</v>
      </c>
      <c r="P16" s="57">
        <f>IFERROR(Inv_SY_B!P16/Inv_SY_B!$NE16-1,"")</f>
        <v>-6.186919931871393E-2</v>
      </c>
      <c r="Q16" s="57">
        <f>IFERROR(Inv_SY_B!Q16/Inv_SY_B!$NE16-1,"")</f>
        <v>-5.2452578985652032E-2</v>
      </c>
      <c r="R16" s="57">
        <f>IFERROR(Inv_SY_B!R16/Inv_SY_B!$NE16-1,"")</f>
        <v>-5.3825836117556869E-2</v>
      </c>
      <c r="S16" s="57">
        <f>IFERROR(Inv_SY_B!S16/Inv_SY_B!$NE16-1,"")</f>
        <v>-6.9489227614546789E-2</v>
      </c>
      <c r="T16" s="57">
        <f>IFERROR(Inv_SY_B!T16/Inv_SY_B!$NE16-1,"")</f>
        <v>-6.4120101986046674E-2</v>
      </c>
      <c r="U16" s="57">
        <f>IFERROR(Inv_SY_B!U16/Inv_SY_B!$NE16-1,"")</f>
        <v>-7.0893460471231462E-2</v>
      </c>
      <c r="V16" s="57">
        <f>IFERROR(Inv_SY_B!V16/Inv_SY_B!$NE16-1,"")</f>
        <v>-5.9318864645176217E-2</v>
      </c>
      <c r="W16" s="57">
        <f>IFERROR(Inv_SY_B!W16/Inv_SY_B!$NE16-1,"")</f>
        <v>-3.4207877090344674E-2</v>
      </c>
      <c r="X16" s="57">
        <f>IFERROR(Inv_SY_B!X16/Inv_SY_B!$NE16-1,"")</f>
        <v>-4.3820677013678644E-2</v>
      </c>
      <c r="Y16" s="57">
        <f>IFERROR(Inv_SY_B!Y16/Inv_SY_B!$NE16-1,"")</f>
        <v>-3.303079954871202E-2</v>
      </c>
      <c r="Z16" s="57">
        <f>IFERROR(Inv_SY_B!Z16/Inv_SY_B!$NE16-1,"")</f>
        <v>-3.7542930124970675E-2</v>
      </c>
      <c r="AA16" s="57">
        <f>IFERROR(Inv_SY_B!AA16/Inv_SY_B!$NE16-1,"")</f>
        <v>-3.6954391354154459E-2</v>
      </c>
      <c r="AB16" s="57">
        <f>IFERROR(Inv_SY_B!AB16/Inv_SY_B!$NE16-1,"")</f>
        <v>-3.7346750534698714E-2</v>
      </c>
      <c r="AC16" s="57">
        <f>IFERROR(Inv_SY_B!AC16/Inv_SY_B!$NE16-1,"")</f>
        <v>-3.4404056680616857E-2</v>
      </c>
      <c r="AD16" s="57">
        <f>IFERROR(Inv_SY_B!AD16/Inv_SY_B!$NE16-1,"")</f>
        <v>-3.8131468895787113E-2</v>
      </c>
      <c r="AE16" s="57">
        <f>IFERROR(Inv_SY_B!AE16/Inv_SY_B!$NE16-1,"")</f>
        <v>-3.3226979138984092E-2</v>
      </c>
      <c r="AF16" s="57">
        <f>IFERROR(Inv_SY_B!AF16/Inv_SY_B!$NE16-1,"")</f>
        <v>-3.0872824055718673E-2</v>
      </c>
      <c r="AG16" s="57">
        <f>IFERROR(Inv_SY_B!AG16/Inv_SY_B!$NE16-1,"")</f>
        <v>-3.9504726027691839E-2</v>
      </c>
      <c r="AH16" s="57">
        <f>IFERROR(Inv_SY_B!AH16/Inv_SY_B!$NE16-1,"")</f>
        <v>-3.5777313812521583E-2</v>
      </c>
      <c r="AI16" s="57">
        <f>IFERROR(Inv_SY_B!AI16/Inv_SY_B!$NE16-1,"")</f>
        <v>-7.6975027769667248E-2</v>
      </c>
      <c r="AJ16" s="57">
        <f>IFERROR(Inv_SY_B!AJ16/Inv_SY_B!$NE16-1,"")</f>
        <v>-8.8900681809893634E-2</v>
      </c>
      <c r="AK16" s="57">
        <f>IFERROR(Inv_SY_B!AK16/Inv_SY_B!$NE16-1,"")</f>
        <v>-8.0227478871547242E-2</v>
      </c>
      <c r="AL16" s="57">
        <f>IFERROR(Inv_SY_B!AL16/Inv_SY_B!$NE16-1,"")</f>
        <v>-7.1554275933200628E-2</v>
      </c>
      <c r="AM16" s="57">
        <f>IFERROR(Inv_SY_B!AM16/Inv_SY_B!$NE16-1,"")</f>
        <v>-5.689243287075807E-2</v>
      </c>
      <c r="AN16" s="57">
        <f>IFERROR(Inv_SY_B!AN16/Inv_SY_B!$NE16-1,"")</f>
        <v>-5.7098937702623309E-2</v>
      </c>
      <c r="AO16" s="57">
        <f>IFERROR(Inv_SY_B!AO16/Inv_SY_B!$NE16-1,"")</f>
        <v>-6.834312579769386E-2</v>
      </c>
      <c r="AP16" s="57">
        <f>IFERROR(Inv_SY_B!AP16/Inv_SY_B!$NE16-1,"")</f>
        <v>-6.5978645472835162E-2</v>
      </c>
      <c r="AQ16" s="57">
        <f>IFERROR(Inv_SY_B!AQ16/Inv_SY_B!$NE16-1,"")</f>
        <v>-9.3650292942797586E-2</v>
      </c>
      <c r="AR16" s="57">
        <f>IFERROR(Inv_SY_B!AR16/Inv_SY_B!$NE16-1,"")</f>
        <v>-6.1696247839700624E-2</v>
      </c>
      <c r="AS16" s="57">
        <f>IFERROR(Inv_SY_B!AS16/Inv_SY_B!$NE16-1,"")</f>
        <v>-3.9596149526071156E-2</v>
      </c>
      <c r="AT16" s="57">
        <f>IFERROR(Inv_SY_B!AT16/Inv_SY_B!$NE16-1,"")</f>
        <v>-4.5947676781892155E-2</v>
      </c>
      <c r="AU16" s="57">
        <f>IFERROR(Inv_SY_B!AU16/Inv_SY_B!$NE16-1,"")</f>
        <v>-4.3108235343743084E-2</v>
      </c>
      <c r="AV16" s="57">
        <f>IFERROR(Inv_SY_B!AV16/Inv_SY_B!$NE16-1,"")</f>
        <v>-1.9073657960625323E-2</v>
      </c>
      <c r="AW16" s="57">
        <f>IFERROR(Inv_SY_B!AW16/Inv_SY_B!$NE16-1,"")</f>
        <v>-2.3877680488374797E-2</v>
      </c>
      <c r="AX16" s="57">
        <f>IFERROR(Inv_SY_B!AX16/Inv_SY_B!$NE16-1,"")</f>
        <v>-3.3261785195322746E-2</v>
      </c>
      <c r="AY16" s="57">
        <f>IFERROR(Inv_SY_B!AY16/Inv_SY_B!$NE16-1,"")</f>
        <v>-4.8380293603230595E-2</v>
      </c>
      <c r="AZ16" s="57">
        <f>IFERROR(Inv_SY_B!AZ16/Inv_SY_B!$NE16-1,"")</f>
        <v>-3.9889144931728571E-2</v>
      </c>
      <c r="BA16" s="57">
        <f>IFERROR(Inv_SY_B!BA16/Inv_SY_B!$NE16-1,"")</f>
        <v>-3.631522559230016E-2</v>
      </c>
      <c r="BB16" s="57">
        <f>IFERROR(Inv_SY_B!BB16/Inv_SY_B!$NE16-1,"")</f>
        <v>-5.9754898324787753E-2</v>
      </c>
      <c r="BC16" s="57">
        <f>IFERROR(Inv_SY_B!BC16/Inv_SY_B!$NE16-1,"")</f>
        <v>-6.8987715880016509E-2</v>
      </c>
      <c r="BD16" s="57">
        <f>IFERROR(Inv_SY_B!BD16/Inv_SY_B!$NE16-1,"")</f>
        <v>-6.7647358430952265E-2</v>
      </c>
      <c r="BE16" s="57">
        <f>IFERROR(Inv_SY_B!BE16/Inv_SY_B!$NE16-1,"")</f>
        <v>-8.2383514816395942E-2</v>
      </c>
      <c r="BF16" s="57">
        <f>IFERROR(Inv_SY_B!BF16/Inv_SY_B!$NE16-1,"")</f>
        <v>-6.0216019034559309E-2</v>
      </c>
      <c r="BG16" s="57">
        <f>IFERROR(Inv_SY_B!BG16/Inv_SY_B!$NE16-1,"")</f>
        <v>-6.371708449159974E-2</v>
      </c>
      <c r="BH16" s="57">
        <f>IFERROR(Inv_SY_B!BH16/Inv_SY_B!$NE16-1,"")</f>
        <v>-0.10490929551493677</v>
      </c>
      <c r="BI16" s="57">
        <f>IFERROR(Inv_SY_B!BI16/Inv_SY_B!$NE16-1,"")</f>
        <v>-0.10606037565010762</v>
      </c>
      <c r="BJ16" s="57">
        <f>IFERROR(Inv_SY_B!BJ16/Inv_SY_B!$NE16-1,"")</f>
        <v>-0.11327916599450338</v>
      </c>
      <c r="BK16" s="57">
        <f>IFERROR(Inv_SY_B!BK16/Inv_SY_B!$NE16-1,"")</f>
        <v>-6.6577509485244768E-2</v>
      </c>
      <c r="BL16" s="57">
        <f>IFERROR(Inv_SY_B!BL16/Inv_SY_B!$NE16-1,"")</f>
        <v>-8.0248852779303825E-2</v>
      </c>
      <c r="BM16" s="57">
        <f>IFERROR(Inv_SY_B!BM16/Inv_SY_B!$NE16-1,"")</f>
        <v>-6.9349337244573483E-2</v>
      </c>
      <c r="BN16" s="57">
        <f>IFERROR(Inv_SY_B!BN16/Inv_SY_B!$NE16-1,"")</f>
        <v>2.0637518880741945E-2</v>
      </c>
      <c r="BO16" s="57">
        <f>IFERROR(Inv_SY_B!BO16/Inv_SY_B!$NE16-1,"")</f>
        <v>4.4279998150820177E-4</v>
      </c>
      <c r="BP16" s="57">
        <f>IFERROR(Inv_SY_B!BP16/Inv_SY_B!$NE16-1,"")</f>
        <v>-8.3269697209753524E-4</v>
      </c>
      <c r="BQ16" s="57">
        <f>IFERROR(Inv_SY_B!BQ16/Inv_SY_B!$NE16-1,"")</f>
        <v>9.6465877984157622E-3</v>
      </c>
      <c r="BR16" s="57">
        <f>IFERROR(Inv_SY_B!BR16/Inv_SY_B!$NE16-1,"")</f>
        <v>2.4390519738121785E-2</v>
      </c>
      <c r="BS16" s="57">
        <f>IFERROR(Inv_SY_B!BS16/Inv_SY_B!$NE16-1,"")</f>
        <v>1.2201257677746602E-2</v>
      </c>
      <c r="BT16" s="57">
        <f>IFERROR(Inv_SY_B!BT16/Inv_SY_B!$NE16-1,"")</f>
        <v>-8.4035591823153899E-3</v>
      </c>
      <c r="BU16" s="57">
        <f>IFERROR(Inv_SY_B!BU16/Inv_SY_B!$NE16-1,"")</f>
        <v>1.1165659574021713E-2</v>
      </c>
      <c r="BV16" s="57">
        <f>IFERROR(Inv_SY_B!BV16/Inv_SY_B!$NE16-1,"")</f>
        <v>2.742866328933391E-2</v>
      </c>
      <c r="BW16" s="57">
        <f>IFERROR(Inv_SY_B!BW16/Inv_SY_B!$NE16-1,"")</f>
        <v>-5.722844284187012E-3</v>
      </c>
      <c r="BX16" s="57">
        <f>IFERROR(Inv_SY_B!BX16/Inv_SY_B!$NE16-1,"")</f>
        <v>-3.0761102791334594E-3</v>
      </c>
      <c r="BY16" s="57">
        <f>IFERROR(Inv_SY_B!BY16/Inv_SY_B!$NE16-1,"")</f>
        <v>-7.2419160597930743E-3</v>
      </c>
      <c r="BZ16" s="57">
        <f>IFERROR(Inv_SY_B!BZ16/Inv_SY_B!$NE16-1,"")</f>
        <v>7.0552300635582377E-3</v>
      </c>
      <c r="CA16" s="57">
        <f>IFERROR(Inv_SY_B!CA16/Inv_SY_B!$NE16-1,"")</f>
        <v>-1.2282472406122236E-2</v>
      </c>
      <c r="CB16" s="57">
        <f>IFERROR(Inv_SY_B!CB16/Inv_SY_B!$NE16-1,"")</f>
        <v>6.2510155941195578E-3</v>
      </c>
      <c r="CC16" s="57">
        <f>IFERROR(Inv_SY_B!CC16/Inv_SY_B!$NE16-1,"")</f>
        <v>1.6348375043736763E-2</v>
      </c>
      <c r="CD16" s="57">
        <f>IFERROR(Inv_SY_B!CD16/Inv_SY_B!$NE16-1,"")</f>
        <v>1.3488945819066345E-2</v>
      </c>
      <c r="CE16" s="57">
        <f>IFERROR(Inv_SY_B!CE16/Inv_SY_B!$NE16-1,"")</f>
        <v>7.2339443901001665E-3</v>
      </c>
      <c r="CF16" s="57">
        <f>IFERROR(Inv_SY_B!CF16/Inv_SY_B!$NE16-1,"")</f>
        <v>2.0242858076295445E-2</v>
      </c>
      <c r="CG16" s="57">
        <f>IFERROR(Inv_SY_B!CG16/Inv_SY_B!$NE16-1,"")</f>
        <v>8.3955875126222601E-3</v>
      </c>
      <c r="CH16" s="57">
        <f>IFERROR(Inv_SY_B!CH16/Inv_SY_B!$NE16-1,"")</f>
        <v>2.5271906303112379E-2</v>
      </c>
      <c r="CI16" s="57">
        <f>IFERROR(Inv_SY_B!CI16/Inv_SY_B!$NE16-1,"")</f>
        <v>2.4390519738121785E-2</v>
      </c>
      <c r="CJ16" s="57">
        <f>IFERROR(Inv_SY_B!CJ16/Inv_SY_B!$NE16-1,"")</f>
        <v>1.6210277609590706E-2</v>
      </c>
      <c r="CK16" s="57">
        <f>IFERROR(Inv_SY_B!CK16/Inv_SY_B!$NE16-1,"")</f>
        <v>1.5089251379464264E-2</v>
      </c>
      <c r="CL16" s="57">
        <f>IFERROR(Inv_SY_B!CL16/Inv_SY_B!$NE16-1,"")</f>
        <v>1.1395792485960454E-2</v>
      </c>
      <c r="CM16" s="57">
        <f>IFERROR(Inv_SY_B!CM16/Inv_SY_B!$NE16-1,"")</f>
        <v>1.089758808420882E-2</v>
      </c>
      <c r="CN16" s="57">
        <f>IFERROR(Inv_SY_B!CN16/Inv_SY_B!$NE16-1,"")</f>
        <v>1.7831574305724462E-3</v>
      </c>
      <c r="CO16" s="57">
        <f>IFERROR(Inv_SY_B!CO16/Inv_SY_B!$NE16-1,"")</f>
        <v>6.4297299206614866E-3</v>
      </c>
      <c r="CP16" s="57">
        <f>IFERROR(Inv_SY_B!CP16/Inv_SY_B!$NE16-1,"")</f>
        <v>-1.278206018259187E-2</v>
      </c>
      <c r="CQ16" s="57">
        <f>IFERROR(Inv_SY_B!CQ16/Inv_SY_B!$NE16-1,"")</f>
        <v>6.0723012675778509E-3</v>
      </c>
      <c r="CR16" s="57">
        <f>IFERROR(Inv_SY_B!CR16/Inv_SY_B!$NE16-1,"")</f>
        <v>7.2339443901001665E-3</v>
      </c>
      <c r="CS16" s="57">
        <f>IFERROR(Inv_SY_B!CS16/Inv_SY_B!$NE16-1,"")</f>
        <v>1.9833304411303487E-2</v>
      </c>
      <c r="CT16" s="57">
        <f>IFERROR(Inv_SY_B!CT16/Inv_SY_B!$NE16-1,"")</f>
        <v>2.6803163146437159E-2</v>
      </c>
      <c r="CU16" s="57">
        <f>IFERROR(Inv_SY_B!CU16/Inv_SY_B!$NE16-1,"")</f>
        <v>2.0948481808924946E-2</v>
      </c>
      <c r="CV16" s="57">
        <f>IFERROR(Inv_SY_B!CV16/Inv_SY_B!$NE16-1,"")</f>
        <v>2.117366186036751E-2</v>
      </c>
      <c r="CW16" s="57">
        <f>IFERROR(Inv_SY_B!CW16/Inv_SY_B!$NE16-1,"")</f>
        <v>2.573087718718603E-2</v>
      </c>
      <c r="CX16" s="57">
        <f>IFERROR(Inv_SY_B!CX16/Inv_SY_B!$NE16-1,"")</f>
        <v>1.630369646210128E-2</v>
      </c>
      <c r="CY16" s="57">
        <f>IFERROR(Inv_SY_B!CY16/Inv_SY_B!$NE16-1,"")</f>
        <v>7.709162031132033E-3</v>
      </c>
      <c r="CZ16" s="57">
        <f>IFERROR(Inv_SY_B!CZ16/Inv_SY_B!$NE16-1,"")</f>
        <v>2.9662592371107355E-2</v>
      </c>
      <c r="DA16" s="57">
        <f>IFERROR(Inv_SY_B!DA16/Inv_SY_B!$NE16-1,"")</f>
        <v>8.1774222076005376E-3</v>
      </c>
      <c r="DB16" s="57">
        <f>IFERROR(Inv_SY_B!DB16/Inv_SY_B!$NE16-1,"")</f>
        <v>2.4033091085037928E-2</v>
      </c>
      <c r="DC16" s="57">
        <f>IFERROR(Inv_SY_B!DC16/Inv_SY_B!$NE16-1,"")</f>
        <v>7.2196602088077766E-2</v>
      </c>
      <c r="DD16" s="57">
        <f>IFERROR(Inv_SY_B!DD16/Inv_SY_B!$NE16-1,"")</f>
        <v>1.8761018452051914E-2</v>
      </c>
      <c r="DE16" s="57">
        <f>IFERROR(Inv_SY_B!DE16/Inv_SY_B!$NE16-1,"")</f>
        <v>4.0564166290162795E-2</v>
      </c>
      <c r="DF16" s="57">
        <f>IFERROR(Inv_SY_B!DF16/Inv_SY_B!$NE16-1,"")</f>
        <v>3.6275022453157613E-2</v>
      </c>
      <c r="DG16" s="57">
        <f>IFERROR(Inv_SY_B!DG16/Inv_SY_B!$NE16-1,"")</f>
        <v>3.3504950391757937E-2</v>
      </c>
      <c r="DH16" s="57">
        <f>IFERROR(Inv_SY_B!DH16/Inv_SY_B!$NE16-1,"")</f>
        <v>4.1100309269788582E-2</v>
      </c>
      <c r="DI16" s="57">
        <f>IFERROR(Inv_SY_B!DI16/Inv_SY_B!$NE16-1,"")</f>
        <v>2.787544910568851E-2</v>
      </c>
      <c r="DJ16" s="57">
        <f>IFERROR(Inv_SY_B!DJ16/Inv_SY_B!$NE16-1,"")</f>
        <v>4.8785025311089969E-2</v>
      </c>
      <c r="DK16" s="57">
        <f>IFERROR(Inv_SY_B!DK16/Inv_SY_B!$NE16-1,"")</f>
        <v>2.4377754429083076E-2</v>
      </c>
      <c r="DL16" s="57">
        <f>IFERROR(Inv_SY_B!DL16/Inv_SY_B!$NE16-1,"")</f>
        <v>1.9479937447459239E-2</v>
      </c>
      <c r="DM16" s="57">
        <f>IFERROR(Inv_SY_B!DM16/Inv_SY_B!$NE16-1,"")</f>
        <v>1.3310231492524416E-2</v>
      </c>
      <c r="DN16" s="57">
        <f>IFERROR(Inv_SY_B!DN16/Inv_SY_B!$NE16-1,"")</f>
        <v>4.0117380473807973E-2</v>
      </c>
      <c r="DO16" s="57">
        <f>IFERROR(Inv_SY_B!DO16/Inv_SY_B!$NE16-1,"")</f>
        <v>2.5284091370831208E-2</v>
      </c>
      <c r="DP16" s="57">
        <f>IFERROR(Inv_SY_B!DP16/Inv_SY_B!$NE16-1,"")</f>
        <v>2.8858377901669119E-2</v>
      </c>
      <c r="DQ16" s="57">
        <f>IFERROR(Inv_SY_B!DQ16/Inv_SY_B!$NE16-1,"")</f>
        <v>3.1271021309984492E-2</v>
      </c>
      <c r="DR16" s="57">
        <f>IFERROR(Inv_SY_B!DR16/Inv_SY_B!$NE16-1,"")</f>
        <v>2.537344853410195E-2</v>
      </c>
      <c r="DS16" s="57">
        <f>IFERROR(Inv_SY_B!DS16/Inv_SY_B!$NE16-1,"")</f>
        <v>2.4211805411579856E-2</v>
      </c>
      <c r="DT16" s="57">
        <f>IFERROR(Inv_SY_B!DT16/Inv_SY_B!$NE16-1,"")</f>
        <v>2.3228876615599248E-2</v>
      </c>
      <c r="DU16" s="57">
        <f>IFERROR(Inv_SY_B!DU16/Inv_SY_B!$NE16-1,"")</f>
        <v>1.5462926789506337E-2</v>
      </c>
      <c r="DV16" s="57">
        <f>IFERROR(Inv_SY_B!DV16/Inv_SY_B!$NE16-1,"")</f>
        <v>2.237592187528592E-2</v>
      </c>
      <c r="DW16" s="57">
        <f>IFERROR(Inv_SY_B!DW16/Inv_SY_B!$NE16-1,"")</f>
        <v>2.867966357512719E-2</v>
      </c>
      <c r="DX16" s="57">
        <f>IFERROR(Inv_SY_B!DX16/Inv_SY_B!$NE16-1,"")</f>
        <v>2.2871447962515612E-2</v>
      </c>
      <c r="DY16" s="57">
        <f>IFERROR(Inv_SY_B!DY16/Inv_SY_B!$NE16-1,"")</f>
        <v>2.5284091370831208E-2</v>
      </c>
      <c r="DZ16" s="57">
        <f>IFERROR(Inv_SY_B!DZ16/Inv_SY_B!$NE16-1,"")</f>
        <v>2.3496948105412363E-2</v>
      </c>
      <c r="EA16" s="57">
        <f>IFERROR(Inv_SY_B!EA16/Inv_SY_B!$NE16-1,"")</f>
        <v>1.3488945819066345E-2</v>
      </c>
      <c r="EB16" s="57">
        <f>IFERROR(Inv_SY_B!EB16/Inv_SY_B!$NE16-1,"")</f>
        <v>1.1344373900563642E-2</v>
      </c>
      <c r="EC16" s="57">
        <f>IFERROR(Inv_SY_B!EC16/Inv_SY_B!$NE16-1,"")</f>
        <v>1.1880516880189429E-2</v>
      </c>
      <c r="ED16" s="57">
        <f>IFERROR(Inv_SY_B!ED16/Inv_SY_B!$NE16-1,"")</f>
        <v>3.4755950677551439E-2</v>
      </c>
      <c r="EE16" s="57">
        <f>IFERROR(Inv_SY_B!EE16/Inv_SY_B!$NE16-1,"")</f>
        <v>1.9386518594948665E-2</v>
      </c>
      <c r="EF16" s="57">
        <f>IFERROR(Inv_SY_B!EF16/Inv_SY_B!$NE16-1,"")</f>
        <v>3.3594307555029124E-2</v>
      </c>
      <c r="EG16" s="57">
        <f>IFERROR(Inv_SY_B!EG16/Inv_SY_B!$NE16-1,"")</f>
        <v>9.6465877984157622E-3</v>
      </c>
      <c r="EH16" s="57">
        <f>IFERROR(Inv_SY_B!EH16/Inv_SY_B!$NE16-1,"")</f>
        <v>2.7964806268959475E-2</v>
      </c>
      <c r="EI16" s="57">
        <f>IFERROR(Inv_SY_B!EI16/Inv_SY_B!$NE16-1,"")</f>
        <v>4.2460975165050874E-2</v>
      </c>
      <c r="EJ16" s="57">
        <f>IFERROR(Inv_SY_B!EJ16/Inv_SY_B!$NE16-1,"")</f>
        <v>4.824888233146396E-2</v>
      </c>
      <c r="EK16" s="57">
        <f>IFERROR(Inv_SY_B!EK16/Inv_SY_B!$NE16-1,"")</f>
        <v>3.0073635322153791E-2</v>
      </c>
      <c r="EL16" s="57">
        <f>IFERROR(Inv_SY_B!EL16/Inv_SY_B!$NE16-1,"")</f>
        <v>1.5008017594672518E-2</v>
      </c>
      <c r="EM16" s="57">
        <f>IFERROR(Inv_SY_B!EM16/Inv_SY_B!$NE16-1,"")</f>
        <v>8.7530161657061178E-3</v>
      </c>
      <c r="EN16" s="57">
        <f>IFERROR(Inv_SY_B!EN16/Inv_SY_B!$NE16-1,"")</f>
        <v>3.4845307840822182E-2</v>
      </c>
      <c r="EO16" s="57">
        <f>IFERROR(Inv_SY_B!EO16/Inv_SY_B!$NE16-1,"")</f>
        <v>3.7883451392034528E-2</v>
      </c>
      <c r="EP16" s="57">
        <f>IFERROR(Inv_SY_B!EP16/Inv_SY_B!$NE16-1,"")</f>
        <v>2.3854376758495999E-2</v>
      </c>
      <c r="EQ16" s="57">
        <f>IFERROR(Inv_SY_B!EQ16/Inv_SY_B!$NE16-1,"")</f>
        <v>3.7883451392034528E-2</v>
      </c>
      <c r="ER16" s="57">
        <f>IFERROR(Inv_SY_B!ER16/Inv_SY_B!$NE16-1,"")</f>
        <v>3.4845307840822182E-2</v>
      </c>
      <c r="ES16" s="57">
        <f>IFERROR(Inv_SY_B!ES16/Inv_SY_B!$NE16-1,"")</f>
        <v>3.2611378759048515E-2</v>
      </c>
      <c r="ET16" s="57">
        <f>IFERROR(Inv_SY_B!ET16/Inv_SY_B!$NE16-1,"")</f>
        <v>3.4053278439102774E-2</v>
      </c>
      <c r="EU16" s="57">
        <f>IFERROR(Inv_SY_B!EU16/Inv_SY_B!$NE16-1,"")</f>
        <v>3.3944289777840586E-2</v>
      </c>
      <c r="EV16" s="57">
        <f>IFERROR(Inv_SY_B!EV16/Inv_SY_B!$NE16-1,"")</f>
        <v>7.6157431786214591E-3</v>
      </c>
      <c r="EW16" s="57">
        <f>IFERROR(Inv_SY_B!EW16/Inv_SY_B!$NE16-1,"")</f>
        <v>2.0927929661372691E-2</v>
      </c>
      <c r="EX16" s="57">
        <f>IFERROR(Inv_SY_B!EX16/Inv_SY_B!$NE16-1,"")</f>
        <v>3.4845307840822182E-2</v>
      </c>
      <c r="EY16" s="57">
        <f>IFERROR(Inv_SY_B!EY16/Inv_SY_B!$NE16-1,"")</f>
        <v>5.9512140006616088E-2</v>
      </c>
      <c r="EZ16" s="57">
        <f>IFERROR(Inv_SY_B!EZ16/Inv_SY_B!$NE16-1,"")</f>
        <v>2.867966357512719E-2</v>
      </c>
      <c r="FA16" s="57">
        <f>IFERROR(Inv_SY_B!FA16/Inv_SY_B!$NE16-1,"")</f>
        <v>4.1100309269788582E-2</v>
      </c>
      <c r="FB16" s="57">
        <f>IFERROR(Inv_SY_B!FB16/Inv_SY_B!$NE16-1,"")</f>
        <v>1.9207804268406736E-2</v>
      </c>
      <c r="FC16" s="57">
        <f>IFERROR(Inv_SY_B!FC16/Inv_SY_B!$NE16-1,"")</f>
        <v>3.287945024886163E-2</v>
      </c>
      <c r="FD16" s="57">
        <f>IFERROR(Inv_SY_B!FD16/Inv_SY_B!$NE16-1,"")</f>
        <v>3.3058164575403337E-2</v>
      </c>
      <c r="FE16" s="57">
        <f>IFERROR(Inv_SY_B!FE16/Inv_SY_B!$NE16-1,"")</f>
        <v>3.7794094228763564E-2</v>
      </c>
      <c r="FF16" s="57">
        <f>IFERROR(Inv_SY_B!FF16/Inv_SY_B!$NE16-1,"")</f>
        <v>1.6616446533549434E-2</v>
      </c>
      <c r="FG16" s="57">
        <f>IFERROR(Inv_SY_B!FG16/Inv_SY_B!$NE16-1,"")</f>
        <v>1.822487547242635E-2</v>
      </c>
      <c r="FH16" s="57">
        <f>IFERROR(Inv_SY_B!FH16/Inv_SY_B!$NE16-1,"")</f>
        <v>1.8046161145884421E-2</v>
      </c>
      <c r="FI16" s="57">
        <f>IFERROR(Inv_SY_B!FI16/Inv_SY_B!$NE16-1,"")</f>
        <v>4.642586655242642E-3</v>
      </c>
      <c r="FJ16" s="57">
        <f>IFERROR(Inv_SY_B!FJ16/Inv_SY_B!$NE16-1,"")</f>
        <v>4.4391631450268365E-2</v>
      </c>
      <c r="FK16" s="57">
        <f>IFERROR(Inv_SY_B!FK16/Inv_SY_B!$NE16-1,"")</f>
        <v>5.9507884903603481E-2</v>
      </c>
      <c r="FL16" s="57">
        <f>IFERROR(Inv_SY_B!FL16/Inv_SY_B!$NE16-1,"")</f>
        <v>1.471557596942219E-2</v>
      </c>
      <c r="FM16" s="57">
        <f>IFERROR(Inv_SY_B!FM16/Inv_SY_B!$NE16-1,"")</f>
        <v>6.8594953249645485E-3</v>
      </c>
      <c r="FN16" s="57">
        <f>IFERROR(Inv_SY_B!FN16/Inv_SY_B!$NE16-1,"")</f>
        <v>2.2714009151038272E-2</v>
      </c>
      <c r="FO16" s="57">
        <f>IFERROR(Inv_SY_B!FO16/Inv_SY_B!$NE16-1,"")</f>
        <v>3.5320047688751632E-3</v>
      </c>
      <c r="FP16" s="57">
        <f>IFERROR(Inv_SY_B!FP16/Inv_SY_B!$NE16-1,"")</f>
        <v>2.3575963373141384E-3</v>
      </c>
      <c r="FQ16" s="57">
        <f>IFERROR(Inv_SY_B!FQ16/Inv_SY_B!$NE16-1,"")</f>
        <v>1.1361394312615181E-2</v>
      </c>
      <c r="FR16" s="57">
        <f>IFERROR(Inv_SY_B!FR16/Inv_SY_B!$NE16-1,"")</f>
        <v>1.1067792204724869E-2</v>
      </c>
      <c r="FS16" s="57">
        <f>IFERROR(Inv_SY_B!FS16/Inv_SY_B!$NE16-1,"")</f>
        <v>1.7233436470420305E-2</v>
      </c>
      <c r="FT16" s="57">
        <f>IFERROR(Inv_SY_B!FT16/Inv_SY_B!$NE16-1,"")</f>
        <v>3.5143165051725545E-2</v>
      </c>
      <c r="FU16" s="57">
        <f>IFERROR(Inv_SY_B!FU16/Inv_SY_B!$NE16-1,"")</f>
        <v>3.9155727192891954E-2</v>
      </c>
      <c r="FV16" s="57">
        <f>IFERROR(Inv_SY_B!FV16/Inv_SY_B!$NE16-1,"")</f>
        <v>1.7037701731826616E-2</v>
      </c>
      <c r="FW16" s="57">
        <f>IFERROR(Inv_SY_B!FW16/Inv_SY_B!$NE16-1,"")</f>
        <v>2.6922306030798371E-2</v>
      </c>
      <c r="FX16" s="57">
        <f>IFERROR(Inv_SY_B!FX16/Inv_SY_B!$NE16-1,"")</f>
        <v>2.8194581831656018E-2</v>
      </c>
      <c r="FY16" s="57">
        <f>IFERROR(Inv_SY_B!FY16/Inv_SY_B!$NE16-1,"")</f>
        <v>2.9564725001810732E-2</v>
      </c>
      <c r="FZ16" s="57">
        <f>IFERROR(Inv_SY_B!FZ16/Inv_SY_B!$NE16-1,"")</f>
        <v>1.5061502244324565E-3</v>
      </c>
      <c r="GA16" s="57">
        <f>IFERROR(Inv_SY_B!GA16/Inv_SY_B!$NE16-1,"")</f>
        <v>1.8929804204897316E-2</v>
      </c>
      <c r="GB16" s="57">
        <f>IFERROR(Inv_SY_B!GB16/Inv_SY_B!$NE16-1,"")</f>
        <v>5.0000153083264998E-3</v>
      </c>
      <c r="GC16" s="57">
        <f>IFERROR(Inv_SY_B!GC16/Inv_SY_B!$NE16-1,"")</f>
        <v>2.8586051308843174E-2</v>
      </c>
      <c r="GD16" s="57">
        <f>IFERROR(Inv_SY_B!GD16/Inv_SY_B!$NE16-1,"")</f>
        <v>2.6139367076424502E-2</v>
      </c>
      <c r="GE16" s="57">
        <f>IFERROR(Inv_SY_B!GE16/Inv_SY_B!$NE16-1,"")</f>
        <v>2.9760459740404199E-2</v>
      </c>
      <c r="GF16" s="57">
        <f>IFERROR(Inv_SY_B!GF16/Inv_SY_B!$NE16-1,"")</f>
        <v>3.4751695574538388E-2</v>
      </c>
      <c r="GG16" s="57">
        <f>IFERROR(Inv_SY_B!GG16/Inv_SY_B!$NE16-1,"")</f>
        <v>2.3203345997521829E-2</v>
      </c>
      <c r="GH16" s="57">
        <f>IFERROR(Inv_SY_B!GH16/Inv_SY_B!$NE16-1,"")</f>
        <v>3.612183874469288E-2</v>
      </c>
      <c r="GI16" s="57">
        <f>IFERROR(Inv_SY_B!GI16/Inv_SY_B!$NE16-1,"")</f>
        <v>-6.9398037458771045E-3</v>
      </c>
      <c r="GJ16" s="57">
        <f>IFERROR(Inv_SY_B!GJ16/Inv_SY_B!$NE16-1,"")</f>
        <v>3.0054061848294511E-2</v>
      </c>
      <c r="GK16" s="57">
        <f>IFERROR(Inv_SY_B!GK16/Inv_SY_B!$NE16-1,"")</f>
        <v>1.0872057466131624E-2</v>
      </c>
      <c r="GL16" s="57">
        <f>IFERROR(Inv_SY_B!GL16/Inv_SY_B!$NE16-1,"")</f>
        <v>2.6726571292204682E-2</v>
      </c>
      <c r="GM16" s="57">
        <f>IFERROR(Inv_SY_B!GM16/Inv_SY_B!$NE16-1,"")</f>
        <v>7.2509648021517048E-3</v>
      </c>
      <c r="GN16" s="57">
        <f>IFERROR(Inv_SY_B!GN16/Inv_SY_B!$NE16-1,"")</f>
        <v>1.9777988072135599E-2</v>
      </c>
      <c r="GO16" s="57">
        <f>IFERROR(Inv_SY_B!GO16/Inv_SY_B!$NE16-1,"")</f>
        <v>2.6888052451544464E-2</v>
      </c>
      <c r="GP16" s="57">
        <f>IFERROR(Inv_SY_B!GP16/Inv_SY_B!$NE16-1,"")</f>
        <v>1.9078236381663949E-2</v>
      </c>
      <c r="GQ16" s="57">
        <f>IFERROR(Inv_SY_B!GQ16/Inv_SY_B!$NE16-1,"")</f>
        <v>2.5757684336167319E-2</v>
      </c>
      <c r="GR16" s="57">
        <f>IFERROR(Inv_SY_B!GR16/Inv_SY_B!$NE16-1,"")</f>
        <v>-2.9508083290892273E-3</v>
      </c>
      <c r="GS16" s="57">
        <f>IFERROR(Inv_SY_B!GS16/Inv_SY_B!$NE16-1,"")</f>
        <v>2.3664594022001939E-2</v>
      </c>
      <c r="GT16" s="57">
        <f>IFERROR(Inv_SY_B!GT16/Inv_SY_B!$NE16-1,"")</f>
        <v>0.14660657042154712</v>
      </c>
      <c r="GU16" s="57">
        <f>IFERROR(Inv_SY_B!GU16/Inv_SY_B!$NE16-1,"")</f>
        <v>-2.7738936524296487E-2</v>
      </c>
      <c r="GV16" s="57">
        <f>IFERROR(Inv_SY_B!GV16/Inv_SY_B!$NE16-1,"")</f>
        <v>2.4445508761673285E-2</v>
      </c>
      <c r="GW16" s="57">
        <f>IFERROR(Inv_SY_B!GW16/Inv_SY_B!$NE16-1,"")</f>
        <v>3.2084279154982909E-2</v>
      </c>
      <c r="GX16" s="57">
        <f>IFERROR(Inv_SY_B!GX16/Inv_SY_B!$NE16-1,"")</f>
        <v>2.2582264615446546E-2</v>
      </c>
      <c r="GY16" s="57">
        <f>IFERROR(Inv_SY_B!GY16/Inv_SY_B!$NE16-1,"")</f>
        <v>1.6403364067287818E-2</v>
      </c>
      <c r="GZ16" s="57">
        <f>IFERROR(Inv_SY_B!GZ16/Inv_SY_B!$NE16-1,"")</f>
        <v>3.7129119822531864E-2</v>
      </c>
      <c r="HA16" s="57">
        <f>IFERROR(Inv_SY_B!HA16/Inv_SY_B!$NE16-1,"")</f>
        <v>4.6009061568595744E-2</v>
      </c>
      <c r="HB16" s="57">
        <f>IFERROR(Inv_SY_B!HB16/Inv_SY_B!$NE16-1,"")</f>
        <v>1.6684557937721056E-2</v>
      </c>
      <c r="HC16" s="57">
        <f>IFERROR(Inv_SY_B!HC16/Inv_SY_B!$NE16-1,"")</f>
        <v>2.7217276913084509E-2</v>
      </c>
      <c r="HD16" s="57">
        <f>IFERROR(Inv_SY_B!HD16/Inv_SY_B!$NE16-1,"")</f>
        <v>1.1862561280662209E-2</v>
      </c>
      <c r="HE16" s="57">
        <f>IFERROR(Inv_SY_B!HE16/Inv_SY_B!$NE16-1,"")</f>
        <v>1.0128723701339215E-2</v>
      </c>
      <c r="HF16" s="57">
        <f>IFERROR(Inv_SY_B!HF16/Inv_SY_B!$NE16-1,"")</f>
        <v>8.8169632608063875E-2</v>
      </c>
      <c r="HG16" s="57">
        <f>IFERROR(Inv_SY_B!HG16/Inv_SY_B!$NE16-1,"")</f>
        <v>1.9194547985943666E-2</v>
      </c>
      <c r="HH16" s="57">
        <f>IFERROR(Inv_SY_B!HH16/Inv_SY_B!$NE16-1,"")</f>
        <v>1.9465565316303834E-2</v>
      </c>
      <c r="HI16" s="57">
        <f>IFERROR(Inv_SY_B!HI16/Inv_SY_B!$NE16-1,"")</f>
        <v>2.8917294712616837E-2</v>
      </c>
      <c r="HJ16" s="57">
        <f>IFERROR(Inv_SY_B!HJ16/Inv_SY_B!$NE16-1,"")</f>
        <v>3.2328816918435033E-2</v>
      </c>
      <c r="HK16" s="57">
        <f>IFERROR(Inv_SY_B!HK16/Inv_SY_B!$NE16-1,"")</f>
        <v>3.3003950773048851E-2</v>
      </c>
      <c r="HL16" s="57">
        <f>IFERROR(Inv_SY_B!HL16/Inv_SY_B!$NE16-1,"")</f>
        <v>6.8259977169910391E-2</v>
      </c>
      <c r="HM16" s="57">
        <f>IFERROR(Inv_SY_B!HM16/Inv_SY_B!$NE16-1,"")</f>
        <v>7.1681539512085113E-3</v>
      </c>
      <c r="HN16" s="57">
        <f>IFERROR(Inv_SY_B!HN16/Inv_SY_B!$NE16-1,"")</f>
        <v>-3.4288231266534908E-3</v>
      </c>
      <c r="HO16" s="57">
        <f>IFERROR(Inv_SY_B!HO16/Inv_SY_B!$NE16-1,"")</f>
        <v>1.0099292396514192E-2</v>
      </c>
      <c r="HP16" s="57">
        <f>IFERROR(Inv_SY_B!HP16/Inv_SY_B!$NE16-1,"")</f>
        <v>-4.1827813728456675E-4</v>
      </c>
      <c r="HQ16" s="57">
        <f>IFERROR(Inv_SY_B!HQ16/Inv_SY_B!$NE16-1,"")</f>
        <v>-1.7170307747881086E-2</v>
      </c>
      <c r="HR16" s="57">
        <f>IFERROR(Inv_SY_B!HR16/Inv_SY_B!$NE16-1,"")</f>
        <v>-2.2923728969367785E-2</v>
      </c>
      <c r="HS16" s="57">
        <f>IFERROR(Inv_SY_B!HS16/Inv_SY_B!$NE16-1,"")</f>
        <v>3.1754879235799116E-3</v>
      </c>
      <c r="HT16" s="57">
        <f>IFERROR(Inv_SY_B!HT16/Inv_SY_B!$NE16-1,"")</f>
        <v>-1.3601464233408578E-2</v>
      </c>
      <c r="HU16" s="57">
        <f>IFERROR(Inv_SY_B!HU16/Inv_SY_B!$NE16-1,"")</f>
        <v>5.8746621472163252E-3</v>
      </c>
      <c r="HV16" s="57">
        <f>IFERROR(Inv_SY_B!HV16/Inv_SY_B!$NE16-1,"")</f>
        <v>1.5668242948870148E-2</v>
      </c>
      <c r="HW16" s="57">
        <f>IFERROR(Inv_SY_B!HW16/Inv_SY_B!$NE16-1,"")</f>
        <v>1.4180727374279112E-2</v>
      </c>
      <c r="HX16" s="57">
        <f>IFERROR(Inv_SY_B!HX16/Inv_SY_B!$NE16-1,"")</f>
        <v>2.170145829177561E-2</v>
      </c>
      <c r="HY16" s="57">
        <f>IFERROR(Inv_SY_B!HY16/Inv_SY_B!$NE16-1,"")</f>
        <v>1.2046465897692427E-2</v>
      </c>
      <c r="HZ16" s="57">
        <f>IFERROR(Inv_SY_B!HZ16/Inv_SY_B!$NE16-1,"")</f>
        <v>6.2486308660574252E-3</v>
      </c>
      <c r="IA16" s="57">
        <f>IFERROR(Inv_SY_B!IA16/Inv_SY_B!$NE16-1,"")</f>
        <v>2.3734088269477427E-2</v>
      </c>
      <c r="IB16" s="57">
        <f>IFERROR(Inv_SY_B!IB16/Inv_SY_B!$NE16-1,"")</f>
        <v>-2.9465999854504377E-3</v>
      </c>
      <c r="IC16" s="57">
        <f>IFERROR(Inv_SY_B!IC16/Inv_SY_B!$NE16-1,"")</f>
        <v>2.6173244242719607E-2</v>
      </c>
      <c r="ID16" s="57">
        <f>IFERROR(Inv_SY_B!ID16/Inv_SY_B!$NE16-1,"")</f>
        <v>7.1681539512082892E-3</v>
      </c>
      <c r="IE16" s="57">
        <f>IFERROR(Inv_SY_B!IE16/Inv_SY_B!$NE16-1,"")</f>
        <v>8.2861004389442883E-3</v>
      </c>
      <c r="IF16" s="57">
        <f>IFERROR(Inv_SY_B!IF16/Inv_SY_B!$NE16-1,"")</f>
        <v>1.2554623392117881E-2</v>
      </c>
      <c r="IG16" s="57">
        <f>IFERROR(Inv_SY_B!IG16/Inv_SY_B!$NE16-1,"")</f>
        <v>6.0550470586573368E-3</v>
      </c>
      <c r="IH16" s="57">
        <f>IFERROR(Inv_SY_B!IH16/Inv_SY_B!$NE16-1,"")</f>
        <v>-6.2359429664837762E-4</v>
      </c>
      <c r="II16" s="57">
        <f>IFERROR(Inv_SY_B!II16/Inv_SY_B!$NE16-1,"")</f>
        <v>-2.0754728521495958E-3</v>
      </c>
      <c r="IJ16" s="57">
        <f>IFERROR(Inv_SY_B!IJ16/Inv_SY_B!$NE16-1,"")</f>
        <v>-1.0107619114487765E-3</v>
      </c>
      <c r="IK16" s="57">
        <f>IFERROR(Inv_SY_B!IK16/Inv_SY_B!$NE16-1,"")</f>
        <v>1.5908462855325656E-2</v>
      </c>
      <c r="IL16" s="57">
        <f>IFERROR(Inv_SY_B!IL16/Inv_SY_B!$NE16-1,"")</f>
        <v>2.7189559231570293E-2</v>
      </c>
      <c r="IM16" s="57">
        <f>IFERROR(Inv_SY_B!IM16/Inv_SY_B!$NE16-1,"")</f>
        <v>-6.5747146294348191E-4</v>
      </c>
      <c r="IN16" s="57">
        <f>IFERROR(Inv_SY_B!IN16/Inv_SY_B!$NE16-1,"")</f>
        <v>4.9903361179564065E-3</v>
      </c>
      <c r="IO16" s="57">
        <f>IFERROR(Inv_SY_B!IO16/Inv_SY_B!$NE16-1,"")</f>
        <v>7.0665224523231984E-3</v>
      </c>
      <c r="IP16" s="57">
        <f>IFERROR(Inv_SY_B!IP16/Inv_SY_B!$NE16-1,"")</f>
        <v>-7.7861951704546462E-3</v>
      </c>
      <c r="IQ16" s="57">
        <f>IFERROR(Inv_SY_B!IQ16/Inv_SY_B!$NE16-1,"")</f>
        <v>4.2739178560988522E-2</v>
      </c>
      <c r="IR16" s="57">
        <f>IFERROR(Inv_SY_B!IR16/Inv_SY_B!$NE16-1,"")</f>
        <v>-3.8177271187510575E-3</v>
      </c>
      <c r="IS16" s="57">
        <f>IFERROR(Inv_SY_B!IS16/Inv_SY_B!$NE16-1,"")</f>
        <v>2.6673304291546795E-3</v>
      </c>
      <c r="IT16" s="57">
        <f>IFERROR(Inv_SY_B!IT16/Inv_SY_B!$NE16-1,"")</f>
        <v>-6.2359429664837762E-4</v>
      </c>
      <c r="IU16" s="57">
        <f>IFERROR(Inv_SY_B!IU16/Inv_SY_B!$NE16-1,"")</f>
        <v>1.1185017954761678E-2</v>
      </c>
      <c r="IV16" s="57">
        <f>IFERROR(Inv_SY_B!IV16/Inv_SY_B!$NE16-1,"")</f>
        <v>9.2491798807601278E-3</v>
      </c>
      <c r="IW16" s="57">
        <f>IFERROR(Inv_SY_B!IW16/Inv_SY_B!$NE16-1,"")</f>
        <v>6.2486308660574252E-3</v>
      </c>
      <c r="IX16" s="57">
        <f>IFERROR(Inv_SY_B!IX16/Inv_SY_B!$NE16-1,"")</f>
        <v>3.5384575624550774E-3</v>
      </c>
      <c r="IY16" s="57">
        <f>IFERROR(Inv_SY_B!IY16/Inv_SY_B!$NE16-1,"")</f>
        <v>1.0604266532560969E-2</v>
      </c>
      <c r="IZ16" s="57">
        <f>IFERROR(Inv_SY_B!IZ16/Inv_SY_B!$NE16-1,"")</f>
        <v>-3.844324246138342E-5</v>
      </c>
      <c r="JA16" s="57">
        <f>IFERROR(Inv_SY_B!JA16/Inv_SY_B!$NE16-1,"")</f>
        <v>-9.4591867793890616E-3</v>
      </c>
      <c r="JB16" s="57">
        <f>IFERROR(Inv_SY_B!JB16/Inv_SY_B!$NE16-1,"")</f>
        <v>1.1631102380510017E-2</v>
      </c>
      <c r="JC16" s="57">
        <f>IFERROR(Inv_SY_B!JC16/Inv_SY_B!$NE16-1,"")</f>
        <v>1.2239555572250982E-2</v>
      </c>
      <c r="JD16" s="57">
        <f>IFERROR(Inv_SY_B!JD16/Inv_SY_B!$NE16-1,"")</f>
        <v>2.7145641987310398E-2</v>
      </c>
      <c r="JE16" s="57">
        <f>IFERROR(Inv_SY_B!JE16/Inv_SY_B!$NE16-1,"")</f>
        <v>3.6217824049195491E-2</v>
      </c>
      <c r="JF16" s="57">
        <f>IFERROR(Inv_SY_B!JF16/Inv_SY_B!$NE16-1,"")</f>
        <v>2.5003294746044125E-2</v>
      </c>
      <c r="JG16" s="57">
        <f>IFERROR(Inv_SY_B!JG16/Inv_SY_B!$NE16-1,"")</f>
        <v>2.9382422055207913E-2</v>
      </c>
      <c r="JH16" s="57">
        <f>IFERROR(Inv_SY_B!JH16/Inv_SY_B!$NE16-1,"")</f>
        <v>3.0912967781633105E-2</v>
      </c>
      <c r="JI16" s="57">
        <f>IFERROR(Inv_SY_B!JI16/Inv_SY_B!$NE16-1,"")</f>
        <v>2.1794252269018655E-2</v>
      </c>
      <c r="JJ16" s="57">
        <f>IFERROR(Inv_SY_B!JJ16/Inv_SY_B!$NE16-1,"")</f>
        <v>1.2514854544728227E-2</v>
      </c>
      <c r="JK16" s="57">
        <f>IFERROR(Inv_SY_B!JK16/Inv_SY_B!$NE16-1,"")</f>
        <v>2.4537901033387044E-2</v>
      </c>
      <c r="JL16" s="57">
        <f>IFERROR(Inv_SY_B!JL16/Inv_SY_B!$NE16-1,"")</f>
        <v>3.4587174050233704E-2</v>
      </c>
      <c r="JM16" s="57">
        <f>IFERROR(Inv_SY_B!JM16/Inv_SY_B!$NE16-1,"")</f>
        <v>8.858182181099572E-4</v>
      </c>
      <c r="JN16" s="57">
        <f>IFERROR(Inv_SY_B!JN16/Inv_SY_B!$NE16-1,"")</f>
        <v>6.00409852403061E-4</v>
      </c>
      <c r="JO16" s="57">
        <f>IFERROR(Inv_SY_B!JO16/Inv_SY_B!$NE16-1,"")</f>
        <v>1.45338758731548E-2</v>
      </c>
      <c r="JP16" s="57">
        <f>IFERROR(Inv_SY_B!JP16/Inv_SY_B!$NE16-1,"")</f>
        <v>1.4536437620377152E-2</v>
      </c>
      <c r="JQ16" s="57">
        <f>IFERROR(Inv_SY_B!JQ16/Inv_SY_B!$NE16-1,"")</f>
        <v>2.3429193772822154E-2</v>
      </c>
      <c r="JR16" s="57">
        <f>IFERROR(Inv_SY_B!JR16/Inv_SY_B!$NE16-1,"")</f>
        <v>2.0267324918619378E-2</v>
      </c>
      <c r="JS16" s="57">
        <f>IFERROR(Inv_SY_B!JS16/Inv_SY_B!$NE16-1,"")</f>
        <v>2.5329260925891273E-2</v>
      </c>
      <c r="JT16" s="57">
        <f>IFERROR(Inv_SY_B!JT16/Inv_SY_B!$NE16-1,"")</f>
        <v>3.3431872873617596E-2</v>
      </c>
      <c r="JU16" s="57">
        <f>IFERROR(Inv_SY_B!JU16/Inv_SY_B!$NE16-1,"")</f>
        <v>1.9825895175987318E-2</v>
      </c>
      <c r="JV16" s="57">
        <f>IFERROR(Inv_SY_B!JV16/Inv_SY_B!$NE16-1,"")</f>
        <v>-3.9059152976779199E-3</v>
      </c>
      <c r="JW16" s="57">
        <f>IFERROR(Inv_SY_B!JW16/Inv_SY_B!$NE16-1,"")</f>
        <v>-1.2518243795791806E-2</v>
      </c>
      <c r="JX16" s="57">
        <f>IFERROR(Inv_SY_B!JX16/Inv_SY_B!$NE16-1,"")</f>
        <v>-1.1931039580011404E-2</v>
      </c>
      <c r="JY16" s="57">
        <f>IFERROR(Inv_SY_B!JY16/Inv_SY_B!$NE16-1,"")</f>
        <v>-1.4377723812430077E-2</v>
      </c>
      <c r="JZ16" s="57">
        <f>IFERROR(Inv_SY_B!JZ16/Inv_SY_B!$NE16-1,"")</f>
        <v>-5.1371589406601692E-2</v>
      </c>
      <c r="KA16" s="57">
        <f>IFERROR(Inv_SY_B!KA16/Inv_SY_B!$NE16-1,"")</f>
        <v>-2.2598582833357028E-2</v>
      </c>
      <c r="KB16" s="57">
        <f>IFERROR(Inv_SY_B!KB16/Inv_SY_B!$NE16-1,"")</f>
        <v>-4.1995174055681206E-3</v>
      </c>
      <c r="KC16" s="57">
        <f>IFERROR(Inv_SY_B!KC16/Inv_SY_B!$NE16-1,"")</f>
        <v>-1.9271092277267532E-2</v>
      </c>
      <c r="KD16" s="57">
        <f>IFERROR(Inv_SY_B!KD16/Inv_SY_B!$NE16-1,"")</f>
        <v>-3.1700248177954804E-2</v>
      </c>
      <c r="KE16" s="57">
        <f>IFERROR(Inv_SY_B!KE16/Inv_SY_B!$NE16-1,"")</f>
        <v>5.0978826776231223E-3</v>
      </c>
      <c r="KF16" s="57">
        <f>IFERROR(Inv_SY_B!KF16/Inv_SY_B!$NE16-1,"")</f>
        <v>2.5462805697372914E-2</v>
      </c>
      <c r="KG16" s="57">
        <f>IFERROR(Inv_SY_B!KG16/Inv_SY_B!$NE16-1,"")</f>
        <v>6.5658932170744588E-3</v>
      </c>
      <c r="KH16" s="57">
        <f>IFERROR(Inv_SY_B!KH16/Inv_SY_B!$NE16-1,"")</f>
        <v>1.1850731159098959E-2</v>
      </c>
      <c r="KI16" s="57">
        <f>IFERROR(Inv_SY_B!KI16/Inv_SY_B!$NE16-1,"")</f>
        <v>5.4110582593729362E-3</v>
      </c>
      <c r="KJ16" s="57">
        <f>IFERROR(Inv_SY_B!KJ16/Inv_SY_B!$NE16-1,"")</f>
        <v>-1.1441702733527515E-2</v>
      </c>
      <c r="KK16" s="57">
        <f>IFERROR(Inv_SY_B!KK16/Inv_SY_B!$NE16-1,"")</f>
        <v>-1.27775923244281E-2</v>
      </c>
      <c r="KL16" s="57">
        <f>IFERROR(Inv_SY_B!KL16/Inv_SY_B!$NE16-1,"")</f>
        <v>-9.7947155666637808E-3</v>
      </c>
      <c r="KM16" s="57">
        <f>IFERROR(Inv_SY_B!KM16/Inv_SY_B!$NE16-1,"")</f>
        <v>6.5027997019884154E-4</v>
      </c>
      <c r="KN16" s="57">
        <f>IFERROR(Inv_SY_B!KN16/Inv_SY_B!$NE16-1,"")</f>
        <v>-4.9253392263250984E-3</v>
      </c>
      <c r="KO16" s="57">
        <f>IFERROR(Inv_SY_B!KO16/Inv_SY_B!$NE16-1,"")</f>
        <v>-7.8713808549850661E-3</v>
      </c>
      <c r="KP16" s="57">
        <f>IFERROR(Inv_SY_B!KP16/Inv_SY_B!$NE16-1,"")</f>
        <v>-3.9433253501051091E-3</v>
      </c>
      <c r="KQ16" s="57">
        <f>IFERROR(Inv_SY_B!KQ16/Inv_SY_B!$NE16-1,"")</f>
        <v>-3.8803051449646242E-3</v>
      </c>
      <c r="KR16" s="57">
        <f>IFERROR(Inv_SY_B!KR16/Inv_SY_B!$NE16-1,"")</f>
        <v>-1.1308429421754806E-2</v>
      </c>
      <c r="KS16" s="57">
        <f>IFERROR(Inv_SY_B!KS16/Inv_SY_B!$NE16-1,"")</f>
        <v>-1.3665262724682603E-2</v>
      </c>
      <c r="KT16" s="57">
        <f>IFERROR(Inv_SY_B!KT16/Inv_SY_B!$NE16-1,"")</f>
        <v>3.3235773339226338E-3</v>
      </c>
      <c r="KU16" s="57">
        <f>IFERROR(Inv_SY_B!KU16/Inv_SY_B!$NE16-1,"")</f>
        <v>-7.1839711416309404E-3</v>
      </c>
      <c r="KV16" s="57">
        <f>IFERROR(Inv_SY_B!KV16/Inv_SY_B!$NE16-1,"")</f>
        <v>1.0746861095597193E-2</v>
      </c>
      <c r="KW16" s="57">
        <f>IFERROR(Inv_SY_B!KW16/Inv_SY_B!$NE16-1,"")</f>
        <v>5.8768134120943394E-3</v>
      </c>
      <c r="KX16" s="57">
        <f>IFERROR(Inv_SY_B!KX16/Inv_SY_B!$NE16-1,"")</f>
        <v>2.9956194478997666E-2</v>
      </c>
      <c r="KY16" s="57">
        <f>IFERROR(Inv_SY_B!KY16/Inv_SY_B!$NE16-1,"")</f>
        <v>2.7710138353637337E-2</v>
      </c>
      <c r="KZ16" s="57">
        <f>IFERROR(Inv_SY_B!KZ16/Inv_SY_B!$NE16-1,"")</f>
        <v>1.7116716999556747E-3</v>
      </c>
      <c r="LA16" s="57">
        <f>IFERROR(Inv_SY_B!LA16/Inv_SY_B!$NE16-1,"")</f>
        <v>8.6926264344846516E-3</v>
      </c>
      <c r="LB16" s="57">
        <f>IFERROR(Inv_SY_B!LB16/Inv_SY_B!$NE16-1,"")</f>
        <v>-6.4858169859618453E-3</v>
      </c>
      <c r="LC16" s="57">
        <f>IFERROR(Inv_SY_B!LC16/Inv_SY_B!$NE16-1,"")</f>
        <v>8.9049233432667574E-3</v>
      </c>
      <c r="LD16" s="57">
        <f>IFERROR(Inv_SY_B!LD16/Inv_SY_B!$NE16-1,"")</f>
        <v>-4.3984785409516558E-3</v>
      </c>
      <c r="LE16" s="57">
        <f>IFERROR(Inv_SY_B!LE16/Inv_SY_B!$NE16-1,"")</f>
        <v>-6.4311085186533612E-3</v>
      </c>
      <c r="LF16" s="57">
        <f>IFERROR(Inv_SY_B!LF16/Inv_SY_B!$NE16-1,"")</f>
        <v>-1.8142928866363262E-2</v>
      </c>
      <c r="LG16" s="57">
        <f>IFERROR(Inv_SY_B!LG16/Inv_SY_B!$NE16-1,"")</f>
        <v>-6.0981443699249516E-3</v>
      </c>
      <c r="LH16" s="57">
        <f>IFERROR(Inv_SY_B!LH16/Inv_SY_B!$NE16-1,"")</f>
        <v>-2.401666912774203E-2</v>
      </c>
      <c r="LI16" s="57">
        <f>IFERROR(Inv_SY_B!LI16/Inv_SY_B!$NE16-1,"")</f>
        <v>-9.9156170518563957E-3</v>
      </c>
      <c r="LJ16" s="57">
        <f>IFERROR(Inv_SY_B!LJ16/Inv_SY_B!$NE16-1,"")</f>
        <v>-2.5723494778874145E-2</v>
      </c>
      <c r="LK16" s="57">
        <f>IFERROR(Inv_SY_B!LK16/Inv_SY_B!$NE16-1,"")</f>
        <v>-1.7325037280097599E-2</v>
      </c>
      <c r="LL16" s="57">
        <f>IFERROR(Inv_SY_B!LL16/Inv_SY_B!$NE16-1,"")</f>
        <v>-1.5800564796821348E-2</v>
      </c>
      <c r="LM16" s="57">
        <f>IFERROR(Inv_SY_B!LM16/Inv_SY_B!$NE16-1,"")</f>
        <v>-1.3979295262489533E-3</v>
      </c>
      <c r="LN16" s="57">
        <f>IFERROR(Inv_SY_B!LN16/Inv_SY_B!$NE16-1,"")</f>
        <v>-1.3303333681359164E-2</v>
      </c>
      <c r="LO16" s="57">
        <f>IFERROR(Inv_SY_B!LO16/Inv_SY_B!$NE16-1,"")</f>
        <v>-2.2014605014366584E-2</v>
      </c>
      <c r="LP16" s="57">
        <f>IFERROR(Inv_SY_B!LP16/Inv_SY_B!$NE16-1,"")</f>
        <v>-2.0756310266265454E-2</v>
      </c>
      <c r="LQ16" s="57">
        <f>IFERROR(Inv_SY_B!LQ16/Inv_SY_B!$NE16-1,"")</f>
        <v>-1.9691599325564746E-2</v>
      </c>
      <c r="LR16" s="57">
        <f>IFERROR(Inv_SY_B!LR16/Inv_SY_B!$NE16-1,"")</f>
        <v>-1.6207090792361711E-2</v>
      </c>
      <c r="LS16" s="57">
        <f>IFERROR(Inv_SY_B!LS16/Inv_SY_B!$NE16-1,"")</f>
        <v>1.2722028269627206E-3</v>
      </c>
      <c r="LT16" s="57">
        <f>IFERROR(Inv_SY_B!LT16/Inv_SY_B!$NE16-1,"")</f>
        <v>-2.6166977683100057E-2</v>
      </c>
      <c r="LU16" s="57">
        <f>IFERROR(Inv_SY_B!LU16/Inv_SY_B!$NE16-1,"")</f>
        <v>-2.0678876743305374E-2</v>
      </c>
      <c r="LV16" s="57">
        <f>IFERROR(Inv_SY_B!LV16/Inv_SY_B!$NE16-1,"")</f>
        <v>-1.0007569360371282E-2</v>
      </c>
      <c r="LW16" s="57">
        <f>IFERROR(Inv_SY_B!LW16/Inv_SY_B!$NE16-1,"")</f>
        <v>1.1131782407726609E-2</v>
      </c>
      <c r="LX16" s="57">
        <f>IFERROR(Inv_SY_B!LX16/Inv_SY_B!$NE16-1,"")</f>
        <v>6.151838962357381E-3</v>
      </c>
      <c r="LY16" s="57">
        <f>IFERROR(Inv_SY_B!LY16/Inv_SY_B!$NE16-1,"")</f>
        <v>8.4893634367144699E-3</v>
      </c>
      <c r="LZ16" s="57">
        <f>IFERROR(Inv_SY_B!LZ16/Inv_SY_B!$NE16-1,"")</f>
        <v>-1.9981975036664879E-2</v>
      </c>
      <c r="MA16" s="57">
        <f>IFERROR(Inv_SY_B!MA16/Inv_SY_B!$NE16-1,"")</f>
        <v>9.5395555918602604E-3</v>
      </c>
      <c r="MB16" s="57">
        <f>IFERROR(Inv_SY_B!MB16/Inv_SY_B!$NE16-1,"")</f>
        <v>-9.1397000774851023E-4</v>
      </c>
      <c r="MC16" s="57">
        <f>IFERROR(Inv_SY_B!MC16/Inv_SY_B!$NE16-1,"")</f>
        <v>4.6031685031562297E-3</v>
      </c>
      <c r="MD16" s="57">
        <f>IFERROR(Inv_SY_B!MD16/Inv_SY_B!$NE16-1,"")</f>
        <v>-1.9786809484496626E-3</v>
      </c>
      <c r="ME16" s="57">
        <f>IFERROR(Inv_SY_B!ME16/Inv_SY_B!$NE16-1,"")</f>
        <v>3.0544980439546343E-3</v>
      </c>
      <c r="MF16" s="57">
        <f>IFERROR(Inv_SY_B!MF16/Inv_SY_B!$NE16-1,"")</f>
        <v>-7.0118599408537374E-3</v>
      </c>
      <c r="MG16" s="57">
        <f>IFERROR(Inv_SY_B!MG16/Inv_SY_B!$NE16-1,"")</f>
        <v>2.7641223328545017E-3</v>
      </c>
      <c r="MH16" s="57">
        <f>IFERROR(Inv_SY_B!MH16/Inv_SY_B!$NE16-1,"")</f>
        <v>1.4282358873164425E-2</v>
      </c>
      <c r="MI16" s="57">
        <f>IFERROR(Inv_SY_B!MI16/Inv_SY_B!$NE16-1,"")</f>
        <v>-4.3984785409516558E-3</v>
      </c>
      <c r="MJ16" s="57">
        <f>IFERROR(Inv_SY_B!MJ16/Inv_SY_B!$NE16-1,"")</f>
        <v>8.997520931139702E-3</v>
      </c>
      <c r="MK16" s="57">
        <f>IFERROR(Inv_SY_B!MK16/Inv_SY_B!$NE16-1,"")</f>
        <v>1.12334139066117E-2</v>
      </c>
      <c r="ML16" s="57">
        <f>IFERROR(Inv_SY_B!ML16/Inv_SY_B!$NE16-1,"")</f>
        <v>6.7325903845578683E-3</v>
      </c>
      <c r="MM16" s="57">
        <f>IFERROR(Inv_SY_B!MM16/Inv_SY_B!$NE16-1,"")</f>
        <v>-1.299767503809568E-2</v>
      </c>
      <c r="MN16" s="57">
        <f>IFERROR(Inv_SY_B!MN16/Inv_SY_B!$NE16-1,"")</f>
        <v>1.3751585147583345E-3</v>
      </c>
      <c r="MO16" s="57">
        <f>IFERROR(Inv_SY_B!MO16/Inv_SY_B!$NE16-1,"")</f>
        <v>1.5501936859785514E-2</v>
      </c>
      <c r="MP16" s="57">
        <f>IFERROR(Inv_SY_B!MP16/Inv_SY_B!$NE16-1,"")</f>
        <v>2.4561480938090074E-3</v>
      </c>
      <c r="MQ16" s="57">
        <f>IFERROR(Inv_SY_B!MQ16/Inv_SY_B!$NE16-1,"")</f>
        <v>-1.7078217925662442E-2</v>
      </c>
      <c r="MR16" s="57">
        <f>IFERROR(Inv_SY_B!MR16/Inv_SY_B!$NE16-1,"")</f>
        <v>-4.7277291880088113E-2</v>
      </c>
      <c r="MS16" s="57">
        <f>IFERROR(Inv_SY_B!MS16/Inv_SY_B!$NE16-1,"")</f>
        <v>1.3266043884313516E-2</v>
      </c>
      <c r="MT16" s="57">
        <f>IFERROR(Inv_SY_B!MT16/Inv_SY_B!$NE16-1,"")</f>
        <v>-1.1310300391534689E-2</v>
      </c>
      <c r="MU16" s="57">
        <f>IFERROR(Inv_SY_B!MU16/Inv_SY_B!$NE16-1,"")</f>
        <v>1.2636896510263007E-2</v>
      </c>
      <c r="MV16" s="57">
        <f>IFERROR(Inv_SY_B!MV16/Inv_SY_B!$NE16-1,"")</f>
        <v>3.1952862675186378E-3</v>
      </c>
      <c r="MW16" s="57">
        <f>IFERROR(Inv_SY_B!MW16/Inv_SY_B!$NE16-1,"")</f>
        <v>-1.3158145825808987E-2</v>
      </c>
      <c r="MX16" s="57">
        <f>IFERROR(Inv_SY_B!MX16/Inv_SY_B!$NE16-1,"")</f>
        <v>3.6352494661553436E-3</v>
      </c>
      <c r="MY16" s="57">
        <f>IFERROR(Inv_SY_B!MY16/Inv_SY_B!$NE16-1,"")</f>
        <v>-1.1328778845877463E-2</v>
      </c>
      <c r="MZ16" s="57">
        <f>IFERROR(Inv_SY_B!MZ16/Inv_SY_B!$NE16-1,"")</f>
        <v>-5.129257413887256E-3</v>
      </c>
      <c r="NA16" s="57">
        <f>IFERROR(Inv_SY_B!NA16/Inv_SY_B!$NE16-1,"")</f>
        <v>1.3212553621742451E-2</v>
      </c>
      <c r="NB16" s="57">
        <f>IFERROR(Inv_SY_B!NB16/Inv_SY_B!$NE16-1,"")</f>
        <v>1.2859517888773153E-2</v>
      </c>
      <c r="NC16" s="57">
        <f>IFERROR(Inv_SY_B!NC16/Inv_SY_B!$NE16-1,"")</f>
        <v>1.8652513325223108E-2</v>
      </c>
      <c r="ND16" s="57">
        <f>IFERROR(Inv_SY_B!ND16/Inv_SY_B!$NE16-1,"")</f>
        <v>1.5501936859785514E-2</v>
      </c>
    </row>
    <row r="17" spans="2:368" ht="14.5" x14ac:dyDescent="0.35">
      <c r="B17" s="86">
        <f t="shared" si="0"/>
        <v>45758</v>
      </c>
      <c r="C17" s="57">
        <f>IFERROR(Inv_SY_B!C17/Inv_SY_B!$NE17-1,"")</f>
        <v>-7.5683479476843618E-2</v>
      </c>
      <c r="D17" s="57">
        <f>IFERROR(Inv_SY_B!D17/Inv_SY_B!$NE17-1,"")</f>
        <v>-0.10631753764475504</v>
      </c>
      <c r="E17" s="57">
        <f>IFERROR(Inv_SY_B!E17/Inv_SY_B!$NE17-1,"")</f>
        <v>-6.9443208368565323E-2</v>
      </c>
      <c r="F17" s="57">
        <f>IFERROR(Inv_SY_B!F17/Inv_SY_B!$NE17-1,"")</f>
        <v>-6.8724631695490812E-2</v>
      </c>
      <c r="G17" s="57">
        <f>IFERROR(Inv_SY_B!G17/Inv_SY_B!$NE17-1,"")</f>
        <v>-7.0161785041639724E-2</v>
      </c>
      <c r="H17" s="57">
        <f>IFERROR(Inv_SY_B!H17/Inv_SY_B!$NE17-1,"")</f>
        <v>-0.11593790175963636</v>
      </c>
      <c r="I17" s="57">
        <f>IFERROR(Inv_SY_B!I17/Inv_SY_B!$NE17-1,"")</f>
        <v>-4.567299990615159E-2</v>
      </c>
      <c r="J17" s="57">
        <f>IFERROR(Inv_SY_B!J17/Inv_SY_B!$NE17-1,"")</f>
        <v>-8.992264355118762E-2</v>
      </c>
      <c r="K17" s="57">
        <f>IFERROR(Inv_SY_B!K17/Inv_SY_B!$NE17-1,"")</f>
        <v>-5.6149539916687696E-2</v>
      </c>
      <c r="L17" s="57">
        <f>IFERROR(Inv_SY_B!L17/Inv_SY_B!$NE17-1,"")</f>
        <v>-5.4353098234001473E-2</v>
      </c>
      <c r="M17" s="57">
        <f>IFERROR(Inv_SY_B!M17/Inv_SY_B!$NE17-1,"")</f>
        <v>-5.8664558272448319E-2</v>
      </c>
      <c r="N17" s="57">
        <f>IFERROR(Inv_SY_B!N17/Inv_SY_B!$NE17-1,"")</f>
        <v>-6.1898153301283343E-2</v>
      </c>
      <c r="O17" s="57">
        <f>IFERROR(Inv_SY_B!O17/Inv_SY_B!$NE17-1,"")</f>
        <v>-5.5790251580150385E-2</v>
      </c>
      <c r="P17" s="57">
        <f>IFERROR(Inv_SY_B!P17/Inv_SY_B!$NE17-1,"")</f>
        <v>-5.3275233224389873E-2</v>
      </c>
      <c r="Q17" s="57">
        <f>IFERROR(Inv_SY_B!Q17/Inv_SY_B!$NE17-1,"")</f>
        <v>-4.393373647442167E-2</v>
      </c>
      <c r="R17" s="57">
        <f>IFERROR(Inv_SY_B!R17/Inv_SY_B!$NE17-1,"")</f>
        <v>-5.0041638195554738E-2</v>
      </c>
      <c r="S17" s="57">
        <f>IFERROR(Inv_SY_B!S17/Inv_SY_B!$NE17-1,"")</f>
        <v>-6.5472126754206439E-2</v>
      </c>
      <c r="T17" s="57">
        <f>IFERROR(Inv_SY_B!T17/Inv_SY_B!$NE17-1,"")</f>
        <v>-5.147879154170365E-2</v>
      </c>
      <c r="U17" s="57">
        <f>IFERROR(Inv_SY_B!U17/Inv_SY_B!$NE17-1,"")</f>
        <v>-5.4712386570538674E-2</v>
      </c>
      <c r="V17" s="57">
        <f>IFERROR(Inv_SY_B!V17/Inv_SY_B!$NE17-1,"")</f>
        <v>-4.7167331503256915E-2</v>
      </c>
      <c r="W17" s="57">
        <f>IFERROR(Inv_SY_B!W17/Inv_SY_B!$NE17-1,"")</f>
        <v>-1.9502129589889838E-2</v>
      </c>
      <c r="X17" s="57">
        <f>IFERROR(Inv_SY_B!X17/Inv_SY_B!$NE17-1,"")</f>
        <v>-2.8125049666783419E-2</v>
      </c>
      <c r="Y17" s="57">
        <f>IFERROR(Inv_SY_B!Y17/Inv_SY_B!$NE17-1,"")</f>
        <v>-1.9142841253352527E-2</v>
      </c>
      <c r="Z17" s="57">
        <f>IFERROR(Inv_SY_B!Z17/Inv_SY_B!$NE17-1,"")</f>
        <v>-2.5610031311022796E-2</v>
      </c>
      <c r="AA17" s="57">
        <f>IFERROR(Inv_SY_B!AA17/Inv_SY_B!$NE17-1,"")</f>
        <v>-1.7705687907203838E-2</v>
      </c>
      <c r="AB17" s="57">
        <f>IFERROR(Inv_SY_B!AB17/Inv_SY_B!$NE17-1,"")</f>
        <v>-2.093928293603875E-2</v>
      </c>
      <c r="AC17" s="57">
        <f>IFERROR(Inv_SY_B!AC17/Inv_SY_B!$NE17-1,"")</f>
        <v>-1.4831381214905903E-2</v>
      </c>
      <c r="AD17" s="57">
        <f>IFERROR(Inv_SY_B!AD17/Inv_SY_B!$NE17-1,"")</f>
        <v>-1.9502129589889838E-2</v>
      </c>
      <c r="AE17" s="57">
        <f>IFERROR(Inv_SY_B!AE17/Inv_SY_B!$NE17-1,"")</f>
        <v>-1.339422786875677E-2</v>
      </c>
      <c r="AF17" s="57">
        <f>IFERROR(Inv_SY_B!AF17/Inv_SY_B!$NE17-1,"")</f>
        <v>-1.1238497849533458E-2</v>
      </c>
      <c r="AG17" s="57">
        <f>IFERROR(Inv_SY_B!AG17/Inv_SY_B!$NE17-1,"")</f>
        <v>-2.2376436282187662E-2</v>
      </c>
      <c r="AH17" s="57">
        <f>IFERROR(Inv_SY_B!AH17/Inv_SY_B!$NE17-1,"")</f>
        <v>-2.0579994599501439E-2</v>
      </c>
      <c r="AI17" s="57">
        <f>IFERROR(Inv_SY_B!AI17/Inv_SY_B!$NE17-1,"")</f>
        <v>-6.5491036666655678E-2</v>
      </c>
      <c r="AJ17" s="57">
        <f>IFERROR(Inv_SY_B!AJ17/Inv_SY_B!$NE17-1,"")</f>
        <v>-8.0978254962655427E-2</v>
      </c>
      <c r="AK17" s="57">
        <f>IFERROR(Inv_SY_B!AK17/Inv_SY_B!$NE17-1,"")</f>
        <v>-7.9843660215695667E-2</v>
      </c>
      <c r="AL17" s="57">
        <f>IFERROR(Inv_SY_B!AL17/Inv_SY_B!$NE17-1,"")</f>
        <v>-6.4337532007246789E-2</v>
      </c>
      <c r="AM17" s="57">
        <f>IFERROR(Inv_SY_B!AM17/Inv_SY_B!$NE17-1,"")</f>
        <v>-5.147879154170365E-2</v>
      </c>
      <c r="AN17" s="57">
        <f>IFERROR(Inv_SY_B!AN17/Inv_SY_B!$NE17-1,"")</f>
        <v>-5.450437753359616E-2</v>
      </c>
      <c r="AO17" s="57">
        <f>IFERROR(Inv_SY_B!AO17/Inv_SY_B!$NE17-1,"")</f>
        <v>-6.3335306647432366E-2</v>
      </c>
      <c r="AP17" s="57">
        <f>IFERROR(Inv_SY_B!AP17/Inv_SY_B!$NE17-1,"")</f>
        <v>-6.017735126839463E-2</v>
      </c>
      <c r="AQ17" s="57">
        <f>IFERROR(Inv_SY_B!AQ17/Inv_SY_B!$NE17-1,"")</f>
        <v>-9.2078373570411043E-2</v>
      </c>
      <c r="AR17" s="57">
        <f>IFERROR(Inv_SY_B!AR17/Inv_SY_B!$NE17-1,"")</f>
        <v>-5.3508437494181993E-2</v>
      </c>
      <c r="AS17" s="57">
        <f>IFERROR(Inv_SY_B!AS17/Inv_SY_B!$NE17-1,"")</f>
        <v>-3.1416449753923992E-2</v>
      </c>
      <c r="AT17" s="57">
        <f>IFERROR(Inv_SY_B!AT17/Inv_SY_B!$NE17-1,"")</f>
        <v>-3.9691612781622587E-2</v>
      </c>
      <c r="AU17" s="57">
        <f>IFERROR(Inv_SY_B!AU17/Inv_SY_B!$NE17-1,"")</f>
        <v>-3.102456957568045E-2</v>
      </c>
      <c r="AV17" s="57">
        <f>IFERROR(Inv_SY_B!AV17/Inv_SY_B!$NE17-1,"")</f>
        <v>-7.2098928835557796E-3</v>
      </c>
      <c r="AW17" s="57">
        <f>IFERROR(Inv_SY_B!AW17/Inv_SY_B!$NE17-1,"")</f>
        <v>-1.1109423755442105E-2</v>
      </c>
      <c r="AX17" s="57">
        <f>IFERROR(Inv_SY_B!AX17/Inv_SY_B!$NE17-1,"")</f>
        <v>-1.5144309766083386E-2</v>
      </c>
      <c r="AY17" s="57">
        <f>IFERROR(Inv_SY_B!AY17/Inv_SY_B!$NE17-1,"")</f>
        <v>-4.1332629470786642E-2</v>
      </c>
      <c r="AZ17" s="57">
        <f>IFERROR(Inv_SY_B!AZ17/Inv_SY_B!$NE17-1,"")</f>
        <v>-2.4009405532618544E-2</v>
      </c>
      <c r="BA17" s="57">
        <f>IFERROR(Inv_SY_B!BA17/Inv_SY_B!$NE17-1,"")</f>
        <v>-1.6013555741576702E-2</v>
      </c>
      <c r="BB17" s="57">
        <f>IFERROR(Inv_SY_B!BB17/Inv_SY_B!$NE17-1,"")</f>
        <v>-3.9785636687613035E-2</v>
      </c>
      <c r="BC17" s="57">
        <f>IFERROR(Inv_SY_B!BC17/Inv_SY_B!$NE17-1,"")</f>
        <v>-5.4900585223010667E-2</v>
      </c>
      <c r="BD17" s="57">
        <f>IFERROR(Inv_SY_B!BD17/Inv_SY_B!$NE17-1,"")</f>
        <v>-5.147879154170365E-2</v>
      </c>
      <c r="BE17" s="57">
        <f>IFERROR(Inv_SY_B!BE17/Inv_SY_B!$NE17-1,"")</f>
        <v>-6.6872609496655411E-2</v>
      </c>
      <c r="BF17" s="57">
        <f>IFERROR(Inv_SY_B!BF17/Inv_SY_B!$NE17-1,"")</f>
        <v>-4.5836782953953104E-2</v>
      </c>
      <c r="BG17" s="57">
        <f>IFERROR(Inv_SY_B!BG17/Inv_SY_B!$NE17-1,"")</f>
        <v>-5.0522620968661225E-2</v>
      </c>
      <c r="BH17" s="57">
        <f>IFERROR(Inv_SY_B!BH17/Inv_SY_B!$NE17-1,"")</f>
        <v>-9.1055938738946574E-2</v>
      </c>
      <c r="BI17" s="57">
        <f>IFERROR(Inv_SY_B!BI17/Inv_SY_B!$NE17-1,"")</f>
        <v>-9.1253043493828678E-2</v>
      </c>
      <c r="BJ17" s="57">
        <f>IFERROR(Inv_SY_B!BJ17/Inv_SY_B!$NE17-1,"")</f>
        <v>-9.5672756052625818E-2</v>
      </c>
      <c r="BK17" s="57">
        <f>IFERROR(Inv_SY_B!BK17/Inv_SY_B!$NE17-1,"")</f>
        <v>-0.12585147720491097</v>
      </c>
      <c r="BL17" s="57">
        <f>IFERROR(Inv_SY_B!BL17/Inv_SY_B!$NE17-1,"")</f>
        <v>-6.0918692103589467E-2</v>
      </c>
      <c r="BM17" s="57">
        <f>IFERROR(Inv_SY_B!BM17/Inv_SY_B!$NE17-1,"")</f>
        <v>-5.5998870614268781E-2</v>
      </c>
      <c r="BN17" s="57">
        <f>IFERROR(Inv_SY_B!BN17/Inv_SY_B!$NE17-1,"")</f>
        <v>3.591084360611041E-2</v>
      </c>
      <c r="BO17" s="57">
        <f>IFERROR(Inv_SY_B!BO17/Inv_SY_B!$NE17-1,"")</f>
        <v>1.463621332667997E-2</v>
      </c>
      <c r="BP17" s="57">
        <f>IFERROR(Inv_SY_B!BP17/Inv_SY_B!$NE17-1,"")</f>
        <v>1.2051445161889385E-2</v>
      </c>
      <c r="BQ17" s="57">
        <f>IFERROR(Inv_SY_B!BQ17/Inv_SY_B!$NE17-1,"")</f>
        <v>1.5454468337427363E-2</v>
      </c>
      <c r="BR17" s="57">
        <f>IFERROR(Inv_SY_B!BR17/Inv_SY_B!$NE17-1,"")</f>
        <v>3.0510360535178194E-2</v>
      </c>
      <c r="BS17" s="57">
        <f>IFERROR(Inv_SY_B!BS17/Inv_SY_B!$NE17-1,"")</f>
        <v>2.2278689675893304E-2</v>
      </c>
      <c r="BT17" s="57">
        <f>IFERROR(Inv_SY_B!BT17/Inv_SY_B!$NE17-1,"")</f>
        <v>7.1274135377663583E-5</v>
      </c>
      <c r="BU17" s="57">
        <f>IFERROR(Inv_SY_B!BU17/Inv_SY_B!$NE17-1,"")</f>
        <v>2.2655112432003799E-2</v>
      </c>
      <c r="BV17" s="57">
        <f>IFERROR(Inv_SY_B!BV17/Inv_SY_B!$NE17-1,"")</f>
        <v>3.4601635588914714E-2</v>
      </c>
      <c r="BW17" s="57">
        <f>IFERROR(Inv_SY_B!BW17/Inv_SY_B!$NE17-1,"")</f>
        <v>1.0531801482744907E-3</v>
      </c>
      <c r="BX17" s="57">
        <f>IFERROR(Inv_SY_B!BX17/Inv_SY_B!$NE17-1,"")</f>
        <v>9.051078655513134E-3</v>
      </c>
      <c r="BY17" s="57">
        <f>IFERROR(Inv_SY_B!BY17/Inv_SY_B!$NE17-1,"")</f>
        <v>-2.5602786892142682E-4</v>
      </c>
      <c r="BZ17" s="57">
        <f>IFERROR(Inv_SY_B!BZ17/Inv_SY_B!$NE17-1,"")</f>
        <v>1.6785992400370819E-2</v>
      </c>
      <c r="CA17" s="57">
        <f>IFERROR(Inv_SY_B!CA17/Inv_SY_B!$NE17-1,"")</f>
        <v>-4.4291284237325534E-3</v>
      </c>
      <c r="CB17" s="57">
        <f>IFERROR(Inv_SY_B!CB17/Inv_SY_B!$NE17-1,"")</f>
        <v>1.4308911322381102E-2</v>
      </c>
      <c r="CC17" s="57">
        <f>IFERROR(Inv_SY_B!CC17/Inv_SY_B!$NE17-1,"")</f>
        <v>2.2982414436302667E-2</v>
      </c>
      <c r="CD17" s="57">
        <f>IFERROR(Inv_SY_B!CD17/Inv_SY_B!$NE17-1,"")</f>
        <v>1.463621332667997E-2</v>
      </c>
      <c r="CE17" s="57">
        <f>IFERROR(Inv_SY_B!CE17/Inv_SY_B!$NE17-1,"")</f>
        <v>1.6272723348174756E-2</v>
      </c>
      <c r="CF17" s="57">
        <f>IFERROR(Inv_SY_B!CF17/Inv_SY_B!$NE17-1,"")</f>
        <v>2.380066944705006E-2</v>
      </c>
      <c r="CG17" s="57">
        <f>IFERROR(Inv_SY_B!CG17/Inv_SY_B!$NE17-1,"")</f>
        <v>2.9037501515832842E-2</v>
      </c>
      <c r="CH17" s="57">
        <f>IFERROR(Inv_SY_B!CH17/Inv_SY_B!$NE17-1,"")</f>
        <v>3.0302077441533459E-2</v>
      </c>
      <c r="CI17" s="57">
        <f>IFERROR(Inv_SY_B!CI17/Inv_SY_B!$NE17-1,"")</f>
        <v>3.7056400621156671E-2</v>
      </c>
      <c r="CJ17" s="57">
        <f>IFERROR(Inv_SY_B!CJ17/Inv_SY_B!$NE17-1,"")</f>
        <v>4.0909637853584924E-2</v>
      </c>
      <c r="CK17" s="57">
        <f>IFERROR(Inv_SY_B!CK17/Inv_SY_B!$NE17-1,"")</f>
        <v>2.8077911548683776E-2</v>
      </c>
      <c r="CL17" s="57">
        <f>IFERROR(Inv_SY_B!CL17/Inv_SY_B!$NE17-1,"")</f>
        <v>1.8508862858104713E-2</v>
      </c>
      <c r="CM17" s="57">
        <f>IFERROR(Inv_SY_B!CM17/Inv_SY_B!$NE17-1,"")</f>
        <v>2.4127971451348929E-2</v>
      </c>
      <c r="CN17" s="57">
        <f>IFERROR(Inv_SY_B!CN17/Inv_SY_B!$NE17-1,"")</f>
        <v>-7.0462307791041567E-2</v>
      </c>
      <c r="CO17" s="57">
        <f>IFERROR(Inv_SY_B!CO17/Inv_SY_B!$NE17-1,"")</f>
        <v>1.2836052303035972E-2</v>
      </c>
      <c r="CP17" s="57">
        <f>IFERROR(Inv_SY_B!CP17/Inv_SY_B!$NE17-1,"")</f>
        <v>-6.6384169527504699E-3</v>
      </c>
      <c r="CQ17" s="57">
        <f>IFERROR(Inv_SY_B!CQ17/Inv_SY_B!$NE17-1,"")</f>
        <v>8.7447772492992293E-3</v>
      </c>
      <c r="CR17" s="57">
        <f>IFERROR(Inv_SY_B!CR17/Inv_SY_B!$NE17-1,"")</f>
        <v>1.6272723348174756E-2</v>
      </c>
      <c r="CS17" s="57">
        <f>IFERROR(Inv_SY_B!CS17/Inv_SY_B!$NE17-1,"")</f>
        <v>2.3309716440601536E-2</v>
      </c>
      <c r="CT17" s="57">
        <f>IFERROR(Inv_SY_B!CT17/Inv_SY_B!$NE17-1,"")</f>
        <v>3.2146870556672758E-2</v>
      </c>
      <c r="CU17" s="57">
        <f>IFERROR(Inv_SY_B!CU17/Inv_SY_B!$NE17-1,"")</f>
        <v>2.4704022978915052E-2</v>
      </c>
      <c r="CV17" s="57">
        <f>IFERROR(Inv_SY_B!CV17/Inv_SY_B!$NE17-1,"")</f>
        <v>3.0346709533028537E-2</v>
      </c>
      <c r="CW17" s="57">
        <f>IFERROR(Inv_SY_B!CW17/Inv_SY_B!$NE17-1,"")</f>
        <v>2.6091783477142583E-2</v>
      </c>
      <c r="CX17" s="57">
        <f>IFERROR(Inv_SY_B!CX17/Inv_SY_B!$NE17-1,"")</f>
        <v>1.6272723348174756E-2</v>
      </c>
      <c r="CY17" s="57">
        <f>IFERROR(Inv_SY_B!CY17/Inv_SY_B!$NE17-1,"")</f>
        <v>1.5930543980043899E-2</v>
      </c>
      <c r="CZ17" s="57">
        <f>IFERROR(Inv_SY_B!CZ17/Inv_SY_B!$NE17-1,"")</f>
        <v>2.7400991494338056E-2</v>
      </c>
      <c r="DA17" s="57">
        <f>IFERROR(Inv_SY_B!DA17/Inv_SY_B!$NE17-1,"")</f>
        <v>1.0506387100830406E-2</v>
      </c>
      <c r="DB17" s="57">
        <f>IFERROR(Inv_SY_B!DB17/Inv_SY_B!$NE17-1,"")</f>
        <v>2.7237340492188844E-2</v>
      </c>
      <c r="DC17" s="57">
        <f>IFERROR(Inv_SY_B!DC17/Inv_SY_B!$NE17-1,"")</f>
        <v>7.4532480113383981E-2</v>
      </c>
      <c r="DD17" s="57">
        <f>IFERROR(Inv_SY_B!DD17/Inv_SY_B!$NE17-1,"")</f>
        <v>2.9037501515832842E-2</v>
      </c>
      <c r="DE17" s="57">
        <f>IFERROR(Inv_SY_B!DE17/Inv_SY_B!$NE17-1,"")</f>
        <v>4.0493071666295455E-2</v>
      </c>
      <c r="DF17" s="57">
        <f>IFERROR(Inv_SY_B!DF17/Inv_SY_B!$NE17-1,"")</f>
        <v>3.5747192603960753E-2</v>
      </c>
      <c r="DG17" s="57">
        <f>IFERROR(Inv_SY_B!DG17/Inv_SY_B!$NE17-1,"")</f>
        <v>3.0674011537327628E-2</v>
      </c>
      <c r="DH17" s="57">
        <f>IFERROR(Inv_SY_B!DH17/Inv_SY_B!$NE17-1,"")</f>
        <v>4.1965930685640584E-2</v>
      </c>
      <c r="DI17" s="57">
        <f>IFERROR(Inv_SY_B!DI17/Inv_SY_B!$NE17-1,"")</f>
        <v>2.8382897507235105E-2</v>
      </c>
      <c r="DJ17" s="57">
        <f>IFERROR(Inv_SY_B!DJ17/Inv_SY_B!$NE17-1,"")</f>
        <v>4.7530064758722457E-2</v>
      </c>
      <c r="DK17" s="57">
        <f>IFERROR(Inv_SY_B!DK17/Inv_SY_B!$NE17-1,"")</f>
        <v>2.8998536991511559E-2</v>
      </c>
      <c r="DL17" s="57">
        <f>IFERROR(Inv_SY_B!DL17/Inv_SY_B!$NE17-1,"")</f>
        <v>1.7641440820697296E-2</v>
      </c>
      <c r="DM17" s="57">
        <f>IFERROR(Inv_SY_B!DM17/Inv_SY_B!$NE17-1,"")</f>
        <v>1.9218441386865015E-2</v>
      </c>
      <c r="DN17" s="57">
        <f>IFERROR(Inv_SY_B!DN17/Inv_SY_B!$NE17-1,"")</f>
        <v>4.6384507743675973E-2</v>
      </c>
      <c r="DO17" s="57">
        <f>IFERROR(Inv_SY_B!DO17/Inv_SY_B!$NE17-1,"")</f>
        <v>3.3128776569569363E-2</v>
      </c>
      <c r="DP17" s="57">
        <f>IFERROR(Inv_SY_B!DP17/Inv_SY_B!$NE17-1,"")</f>
        <v>3.591084360611041E-2</v>
      </c>
      <c r="DQ17" s="57">
        <f>IFERROR(Inv_SY_B!DQ17/Inv_SY_B!$NE17-1,"")</f>
        <v>4.8511970771619284E-2</v>
      </c>
      <c r="DR17" s="57">
        <f>IFERROR(Inv_SY_B!DR17/Inv_SY_B!$NE17-1,"")</f>
        <v>3.6892749619007237E-2</v>
      </c>
      <c r="DS17" s="57">
        <f>IFERROR(Inv_SY_B!DS17/Inv_SY_B!$NE17-1,"")</f>
        <v>3.4765286591064148E-2</v>
      </c>
      <c r="DT17" s="57">
        <f>IFERROR(Inv_SY_B!DT17/Inv_SY_B!$NE17-1,"")</f>
        <v>3.5583541601811541E-2</v>
      </c>
      <c r="DU17" s="57">
        <f>IFERROR(Inv_SY_B!DU17/Inv_SY_B!$NE17-1,"")</f>
        <v>2.380066944705006E-2</v>
      </c>
      <c r="DV17" s="57">
        <f>IFERROR(Inv_SY_B!DV17/Inv_SY_B!$NE17-1,"")</f>
        <v>3.6119126699755144E-2</v>
      </c>
      <c r="DW17" s="57">
        <f>IFERROR(Inv_SY_B!DW17/Inv_SY_B!$NE17-1,"")</f>
        <v>4.7530064758722457E-2</v>
      </c>
      <c r="DX17" s="57">
        <f>IFERROR(Inv_SY_B!DX17/Inv_SY_B!$NE17-1,"")</f>
        <v>4.2456883692089109E-2</v>
      </c>
      <c r="DY17" s="57">
        <f>IFERROR(Inv_SY_B!DY17/Inv_SY_B!$NE17-1,"")</f>
        <v>1.7254629361071583E-2</v>
      </c>
      <c r="DZ17" s="57">
        <f>IFERROR(Inv_SY_B!DZ17/Inv_SY_B!$NE17-1,"")</f>
        <v>4.000211865984693E-2</v>
      </c>
      <c r="EA17" s="57">
        <f>IFERROR(Inv_SY_B!EA17/Inv_SY_B!$NE17-1,"")</f>
        <v>2.2164159425555496E-2</v>
      </c>
      <c r="EB17" s="57">
        <f>IFERROR(Inv_SY_B!EB17/Inv_SY_B!$NE17-1,"")</f>
        <v>2.1182253412658669E-2</v>
      </c>
      <c r="EC17" s="57">
        <f>IFERROR(Inv_SY_B!EC17/Inv_SY_B!$NE17-1,"")</f>
        <v>2.2164159425555496E-2</v>
      </c>
      <c r="ED17" s="57">
        <f>IFERROR(Inv_SY_B!ED17/Inv_SY_B!$NE17-1,"")</f>
        <v>4.9166574780217021E-2</v>
      </c>
      <c r="EE17" s="57">
        <f>IFERROR(Inv_SY_B!EE17/Inv_SY_B!$NE17-1,"")</f>
        <v>3.3292427571719019E-2</v>
      </c>
      <c r="EF17" s="57">
        <f>IFERROR(Inv_SY_B!EF17/Inv_SY_B!$NE17-1,"")</f>
        <v>5.2275943821056936E-2</v>
      </c>
      <c r="EG17" s="57">
        <f>IFERROR(Inv_SY_B!EG17/Inv_SY_B!$NE17-1,"")</f>
        <v>2.200050842340584E-2</v>
      </c>
      <c r="EH17" s="57">
        <f>IFERROR(Inv_SY_B!EH17/Inv_SY_B!$NE17-1,"")</f>
        <v>4.1311326677042626E-2</v>
      </c>
      <c r="EI17" s="57">
        <f>IFERROR(Inv_SY_B!EI17/Inv_SY_B!$NE17-1,"")</f>
        <v>6.3493476150211281E-2</v>
      </c>
      <c r="EJ17" s="57">
        <f>IFERROR(Inv_SY_B!EJ17/Inv_SY_B!$NE17-1,"")</f>
        <v>5.7512775889839718E-2</v>
      </c>
      <c r="EK17" s="57">
        <f>IFERROR(Inv_SY_B!EK17/Inv_SY_B!$NE17-1,"")</f>
        <v>3.9609356254688421E-2</v>
      </c>
      <c r="EL17" s="57">
        <f>IFERROR(Inv_SY_B!EL17/Inv_SY_B!$NE17-1,"")</f>
        <v>2.6255434479292017E-2</v>
      </c>
      <c r="EM17" s="57">
        <f>IFERROR(Inv_SY_B!EM17/Inv_SY_B!$NE17-1,"")</f>
        <v>2.380066944705006E-2</v>
      </c>
      <c r="EN17" s="57">
        <f>IFERROR(Inv_SY_B!EN17/Inv_SY_B!$NE17-1,"")</f>
        <v>4.7530064758722457E-2</v>
      </c>
      <c r="EO17" s="57">
        <f>IFERROR(Inv_SY_B!EO17/Inv_SY_B!$NE17-1,"")</f>
        <v>5.0148480793113848E-2</v>
      </c>
      <c r="EP17" s="57">
        <f>IFERROR(Inv_SY_B!EP17/Inv_SY_B!$NE17-1,"")</f>
        <v>4.327513870283628E-2</v>
      </c>
      <c r="EQ17" s="57">
        <f>IFERROR(Inv_SY_B!EQ17/Inv_SY_B!$NE17-1,"")</f>
        <v>3.9183863649099537E-2</v>
      </c>
      <c r="ER17" s="57">
        <f>IFERROR(Inv_SY_B!ER17/Inv_SY_B!$NE17-1,"")</f>
        <v>4.4093393713583673E-2</v>
      </c>
      <c r="ES17" s="57">
        <f>IFERROR(Inv_SY_B!ES17/Inv_SY_B!$NE17-1,"")</f>
        <v>3.7547353627604974E-2</v>
      </c>
      <c r="ET17" s="57">
        <f>IFERROR(Inv_SY_B!ET17/Inv_SY_B!$NE17-1,"")</f>
        <v>4.8779763320591085E-2</v>
      </c>
      <c r="EU17" s="57">
        <f>IFERROR(Inv_SY_B!EU17/Inv_SY_B!$NE17-1,"")</f>
        <v>4.4973017850137076E-2</v>
      </c>
      <c r="EV17" s="57">
        <f>IFERROR(Inv_SY_B!EV17/Inv_SY_B!$NE17-1,"")</f>
        <v>2.003669639761263E-2</v>
      </c>
      <c r="EW17" s="57">
        <f>IFERROR(Inv_SY_B!EW17/Inv_SY_B!$NE17-1,"")</f>
        <v>3.2834204765700425E-2</v>
      </c>
      <c r="EX17" s="57">
        <f>IFERROR(Inv_SY_B!EX17/Inv_SY_B!$NE17-1,"")</f>
        <v>4.4420695717882541E-2</v>
      </c>
      <c r="EY17" s="57">
        <f>IFERROR(Inv_SY_B!EY17/Inv_SY_B!$NE17-1,"")</f>
        <v>7.2732319089739983E-2</v>
      </c>
      <c r="EZ17" s="57">
        <f>IFERROR(Inv_SY_B!EZ17/Inv_SY_B!$NE17-1,"")</f>
        <v>3.7056400621156671E-2</v>
      </c>
      <c r="FA17" s="57">
        <f>IFERROR(Inv_SY_B!FA17/Inv_SY_B!$NE17-1,"")</f>
        <v>5.0148480793113848E-2</v>
      </c>
      <c r="FB17" s="57">
        <f>IFERROR(Inv_SY_B!FB17/Inv_SY_B!$NE17-1,"")</f>
        <v>2.9692105524430801E-2</v>
      </c>
      <c r="FC17" s="57">
        <f>IFERROR(Inv_SY_B!FC17/Inv_SY_B!$NE17-1,"")</f>
        <v>4.294783669853719E-2</v>
      </c>
      <c r="FD17" s="57">
        <f>IFERROR(Inv_SY_B!FD17/Inv_SY_B!$NE17-1,"")</f>
        <v>2.6419085481441673E-2</v>
      </c>
      <c r="FE17" s="57">
        <f>IFERROR(Inv_SY_B!FE17/Inv_SY_B!$NE17-1,"")</f>
        <v>3.1655917550224233E-2</v>
      </c>
      <c r="FF17" s="57">
        <f>IFERROR(Inv_SY_B!FF17/Inv_SY_B!$NE17-1,"")</f>
        <v>2.6582736483590663E-2</v>
      </c>
      <c r="FG17" s="57">
        <f>IFERROR(Inv_SY_B!FG17/Inv_SY_B!$NE17-1,"")</f>
        <v>2.9528454522281367E-2</v>
      </c>
      <c r="FH17" s="57">
        <f>IFERROR(Inv_SY_B!FH17/Inv_SY_B!$NE17-1,"")</f>
        <v>3.0510360535178194E-2</v>
      </c>
      <c r="FI17" s="57">
        <f>IFERROR(Inv_SY_B!FI17/Inv_SY_B!$NE17-1,"")</f>
        <v>2.4291622453498363E-2</v>
      </c>
      <c r="FJ17" s="57">
        <f>IFERROR(Inv_SY_B!FJ17/Inv_SY_B!$NE17-1,"")</f>
        <v>5.5637608156877238E-2</v>
      </c>
      <c r="FK17" s="57">
        <f>IFERROR(Inv_SY_B!FK17/Inv_SY_B!$NE17-1,"")</f>
        <v>7.4696131115533637E-2</v>
      </c>
      <c r="FL17" s="57">
        <f>IFERROR(Inv_SY_B!FL17/Inv_SY_B!$NE17-1,"")</f>
        <v>2.8762270284945046E-2</v>
      </c>
      <c r="FM17" s="57">
        <f>IFERROR(Inv_SY_B!FM17/Inv_SY_B!$NE17-1,"")</f>
        <v>-1.4556008294838829E-2</v>
      </c>
      <c r="FN17" s="57">
        <f>IFERROR(Inv_SY_B!FN17/Inv_SY_B!$NE17-1,"")</f>
        <v>5.5185146354954639E-3</v>
      </c>
      <c r="FO17" s="57">
        <f>IFERROR(Inv_SY_B!FO17/Inv_SY_B!$NE17-1,"")</f>
        <v>-6.8488253840853774E-3</v>
      </c>
      <c r="FP17" s="57">
        <f>IFERROR(Inv_SY_B!FP17/Inv_SY_B!$NE17-1,"")</f>
        <v>-2.1886682752577657E-3</v>
      </c>
      <c r="FQ17" s="57">
        <f>IFERROR(Inv_SY_B!FQ17/Inv_SY_B!$NE17-1,"")</f>
        <v>5.8769882592515366E-3</v>
      </c>
      <c r="FR17" s="57">
        <f>IFERROR(Inv_SY_B!FR17/Inv_SY_B!$NE17-1,"")</f>
        <v>-3.963001564779578E-4</v>
      </c>
      <c r="FS17" s="57">
        <f>IFERROR(Inv_SY_B!FS17/Inv_SY_B!$NE17-1,"")</f>
        <v>5.6977514473735003E-3</v>
      </c>
      <c r="FT17" s="57">
        <f>IFERROR(Inv_SY_B!FT17/Inv_SY_B!$NE17-1,"")</f>
        <v>2.7026932060853603E-2</v>
      </c>
      <c r="FU17" s="57">
        <f>IFERROR(Inv_SY_B!FU17/Inv_SY_B!$NE17-1,"")</f>
        <v>3.2762510040949433E-2</v>
      </c>
      <c r="FV17" s="57">
        <f>IFERROR(Inv_SY_B!FV17/Inv_SY_B!$NE17-1,"")</f>
        <v>1.4121881605638764E-2</v>
      </c>
      <c r="FW17" s="57">
        <f>IFERROR(Inv_SY_B!FW17/Inv_SY_B!$NE17-1,"")</f>
        <v>2.0036696397612408E-2</v>
      </c>
      <c r="FX17" s="57">
        <f>IFERROR(Inv_SY_B!FX17/Inv_SY_B!$NE17-1,"")</f>
        <v>2.0753643645124331E-2</v>
      </c>
      <c r="FY17" s="57">
        <f>IFERROR(Inv_SY_B!FY17/Inv_SY_B!$NE17-1,"")</f>
        <v>2.595151118958583E-2</v>
      </c>
      <c r="FZ17" s="57">
        <f>IFERROR(Inv_SY_B!FZ17/Inv_SY_B!$NE17-1,"")</f>
        <v>3.098817675142751E-3</v>
      </c>
      <c r="GA17" s="57">
        <f>IFERROR(Inv_SY_B!GA17/Inv_SY_B!$NE17-1,"")</f>
        <v>2.0873134853042874E-2</v>
      </c>
      <c r="GB17" s="57">
        <f>IFERROR(Inv_SY_B!GB17/Inv_SY_B!$NE17-1,"")</f>
        <v>-2.0338728468177747E-3</v>
      </c>
      <c r="GC17" s="57">
        <f>IFERROR(Inv_SY_B!GC17/Inv_SY_B!$NE17-1,"")</f>
        <v>2.3262959011415951E-2</v>
      </c>
      <c r="GD17" s="57">
        <f>IFERROR(Inv_SY_B!GD17/Inv_SY_B!$NE17-1,"")</f>
        <v>2.2546011763904028E-2</v>
      </c>
      <c r="GE17" s="57">
        <f>IFERROR(Inv_SY_B!GE17/Inv_SY_B!$NE17-1,"")</f>
        <v>2.7923116120243563E-2</v>
      </c>
      <c r="GF17" s="57">
        <f>IFERROR(Inv_SY_B!GF17/Inv_SY_B!$NE17-1,"")</f>
        <v>2.8640063367755486E-2</v>
      </c>
      <c r="GG17" s="57">
        <f>IFERROR(Inv_SY_B!GG17/Inv_SY_B!$NE17-1,"")</f>
        <v>2.2366774952025992E-2</v>
      </c>
      <c r="GH17" s="57">
        <f>IFERROR(Inv_SY_B!GH17/Inv_SY_B!$NE17-1,"")</f>
        <v>2.8998536991511559E-2</v>
      </c>
      <c r="GI17" s="57">
        <f>IFERROR(Inv_SY_B!GI17/Inv_SY_B!$NE17-1,"")</f>
        <v>1.0178671744323076E-2</v>
      </c>
      <c r="GJ17" s="57">
        <f>IFERROR(Inv_SY_B!GJ17/Inv_SY_B!$NE17-1,"")</f>
        <v>2.7743879308365527E-2</v>
      </c>
      <c r="GK17" s="57">
        <f>IFERROR(Inv_SY_B!GK17/Inv_SY_B!$NE17-1,"")</f>
        <v>5.3392778236174276E-3</v>
      </c>
      <c r="GL17" s="57">
        <f>IFERROR(Inv_SY_B!GL17/Inv_SY_B!$NE17-1,"")</f>
        <v>2.4159143070805911E-2</v>
      </c>
      <c r="GM17" s="57">
        <f>IFERROR(Inv_SY_B!GM17/Inv_SY_B!$NE17-1,"")</f>
        <v>1.4141027915592908E-4</v>
      </c>
      <c r="GN17" s="57">
        <f>IFERROR(Inv_SY_B!GN17/Inv_SY_B!$NE17-1,"")</f>
        <v>1.0357908556201334E-2</v>
      </c>
      <c r="GO17" s="57">
        <f>IFERROR(Inv_SY_B!GO17/Inv_SY_B!$NE17-1,"")</f>
        <v>1.9472100440196982E-2</v>
      </c>
      <c r="GP17" s="57">
        <f>IFERROR(Inv_SY_B!GP17/Inv_SY_B!$NE17-1,"")</f>
        <v>1.0438565121546173E-2</v>
      </c>
      <c r="GQ17" s="57">
        <f>IFERROR(Inv_SY_B!GQ17/Inv_SY_B!$NE17-1,"")</f>
        <v>2.3236073489634634E-2</v>
      </c>
      <c r="GR17" s="57">
        <f>IFERROR(Inv_SY_B!GR17/Inv_SY_B!$NE17-1,"")</f>
        <v>9.3130598501700579E-3</v>
      </c>
      <c r="GS17" s="57">
        <f>IFERROR(Inv_SY_B!GS17/Inv_SY_B!$NE17-1,"")</f>
        <v>4.1176351681312173E-2</v>
      </c>
      <c r="GT17" s="57">
        <f>IFERROR(Inv_SY_B!GT17/Inv_SY_B!$NE17-1,"")</f>
        <v>3.9539040274643833E-2</v>
      </c>
      <c r="GU17" s="57">
        <f>IFERROR(Inv_SY_B!GU17/Inv_SY_B!$NE17-1,"")</f>
        <v>3.6685661837233985E-2</v>
      </c>
      <c r="GV17" s="57">
        <f>IFERROR(Inv_SY_B!GV17/Inv_SY_B!$NE17-1,"")</f>
        <v>3.8608387597585336E-2</v>
      </c>
      <c r="GW17" s="57">
        <f>IFERROR(Inv_SY_B!GW17/Inv_SY_B!$NE17-1,"")</f>
        <v>5.1372905761003285E-2</v>
      </c>
      <c r="GX17" s="57">
        <f>IFERROR(Inv_SY_B!GX17/Inv_SY_B!$NE17-1,"")</f>
        <v>-5.1322882241771062E-3</v>
      </c>
      <c r="GY17" s="57">
        <f>IFERROR(Inv_SY_B!GY17/Inv_SY_B!$NE17-1,"")</f>
        <v>5.090918819870982E-2</v>
      </c>
      <c r="GZ17" s="57">
        <f>IFERROR(Inv_SY_B!GZ17/Inv_SY_B!$NE17-1,"")</f>
        <v>5.9157198707042724E-2</v>
      </c>
      <c r="HA17" s="57">
        <f>IFERROR(Inv_SY_B!HA17/Inv_SY_B!$NE17-1,"")</f>
        <v>5.9811083370576279E-2</v>
      </c>
      <c r="HB17" s="57">
        <f>IFERROR(Inv_SY_B!HB17/Inv_SY_B!$NE17-1,"")</f>
        <v>3.7254710976408756E-2</v>
      </c>
      <c r="HC17" s="57">
        <f>IFERROR(Inv_SY_B!HC17/Inv_SY_B!$NE17-1,"")</f>
        <v>4.7068866479937688E-2</v>
      </c>
      <c r="HD17" s="57">
        <f>IFERROR(Inv_SY_B!HD17/Inv_SY_B!$NE17-1,"")</f>
        <v>3.7190250184924167E-2</v>
      </c>
      <c r="HE17" s="57">
        <f>IFERROR(Inv_SY_B!HE17/Inv_SY_B!$NE17-1,"")</f>
        <v>3.1972429378557488E-2</v>
      </c>
      <c r="HF17" s="57">
        <f>IFERROR(Inv_SY_B!HF17/Inv_SY_B!$NE17-1,"")</f>
        <v>8.8924398029184282E-2</v>
      </c>
      <c r="HG17" s="57">
        <f>IFERROR(Inv_SY_B!HG17/Inv_SY_B!$NE17-1,"")</f>
        <v>3.8608387597585114E-2</v>
      </c>
      <c r="HH17" s="57">
        <f>IFERROR(Inv_SY_B!HH17/Inv_SY_B!$NE17-1,"")</f>
        <v>4.623973954946714E-2</v>
      </c>
      <c r="HI17" s="57">
        <f>IFERROR(Inv_SY_B!HI17/Inv_SY_B!$NE17-1,"")</f>
        <v>4.5867478478643253E-2</v>
      </c>
      <c r="HJ17" s="57">
        <f>IFERROR(Inv_SY_B!HJ17/Inv_SY_B!$NE17-1,"")</f>
        <v>5.5607937198154156E-2</v>
      </c>
      <c r="HK17" s="57">
        <f>IFERROR(Inv_SY_B!HK17/Inv_SY_B!$NE17-1,"")</f>
        <v>5.4478464827429463E-2</v>
      </c>
      <c r="HL17" s="57">
        <f>IFERROR(Inv_SY_B!HL17/Inv_SY_B!$NE17-1,"")</f>
        <v>3.7160705655493453E-2</v>
      </c>
      <c r="HM17" s="57">
        <f>IFERROR(Inv_SY_B!HM17/Inv_SY_B!$NE17-1,"")</f>
        <v>1.5497179450625787E-2</v>
      </c>
      <c r="HN17" s="57">
        <f>IFERROR(Inv_SY_B!HN17/Inv_SY_B!$NE17-1,"")</f>
        <v>7.2350327694881145E-3</v>
      </c>
      <c r="HO17" s="57">
        <f>IFERROR(Inv_SY_B!HO17/Inv_SY_B!$NE17-1,"")</f>
        <v>2.5933702932287916E-2</v>
      </c>
      <c r="HP17" s="57">
        <f>IFERROR(Inv_SY_B!HP17/Inv_SY_B!$NE17-1,"")</f>
        <v>8.9625277562916938E-3</v>
      </c>
      <c r="HQ17" s="57">
        <f>IFERROR(Inv_SY_B!HQ17/Inv_SY_B!$NE17-1,"")</f>
        <v>-1.4466964892420942E-2</v>
      </c>
      <c r="HR17" s="57">
        <f>IFERROR(Inv_SY_B!HR17/Inv_SY_B!$NE17-1,"")</f>
        <v>-1.3434667248627075E-2</v>
      </c>
      <c r="HS17" s="57">
        <f>IFERROR(Inv_SY_B!HS17/Inv_SY_B!$NE17-1,"")</f>
        <v>1.209586549994679E-2</v>
      </c>
      <c r="HT17" s="57">
        <f>IFERROR(Inv_SY_B!HT17/Inv_SY_B!$NE17-1,"")</f>
        <v>-4.2623903212881675E-3</v>
      </c>
      <c r="HU17" s="57">
        <f>IFERROR(Inv_SY_B!HU17/Inv_SY_B!$NE17-1,"")</f>
        <v>-1.1816066541235237E-2</v>
      </c>
      <c r="HV17" s="57">
        <f>IFERROR(Inv_SY_B!HV17/Inv_SY_B!$NE17-1,"")</f>
        <v>3.5820050246460067E-3</v>
      </c>
      <c r="HW17" s="57">
        <f>IFERROR(Inv_SY_B!HW17/Inv_SY_B!$NE17-1,"")</f>
        <v>4.9187606880576329E-3</v>
      </c>
      <c r="HX17" s="57">
        <f>IFERROR(Inv_SY_B!HX17/Inv_SY_B!$NE17-1,"")</f>
        <v>1.1061068356645665E-2</v>
      </c>
      <c r="HY17" s="57">
        <f>IFERROR(Inv_SY_B!HY17/Inv_SY_B!$NE17-1,"")</f>
        <v>1.9406721214694223E-3</v>
      </c>
      <c r="HZ17" s="57">
        <f>IFERROR(Inv_SY_B!HZ17/Inv_SY_B!$NE17-1,"")</f>
        <v>-6.0629409012358249E-3</v>
      </c>
      <c r="IA17" s="57">
        <f>IFERROR(Inv_SY_B!IA17/Inv_SY_B!$NE17-1,"")</f>
        <v>1.701724548982142E-2</v>
      </c>
      <c r="IB17" s="57">
        <f>IFERROR(Inv_SY_B!IB17/Inv_SY_B!$NE17-1,"")</f>
        <v>-1.0140085962636158E-2</v>
      </c>
      <c r="IC17" s="57">
        <f>IFERROR(Inv_SY_B!IC17/Inv_SY_B!$NE17-1,"")</f>
        <v>1.7575637096056917E-2</v>
      </c>
      <c r="ID17" s="57">
        <f>IFERROR(Inv_SY_B!ID17/Inv_SY_B!$NE17-1,"")</f>
        <v>-4.790248388831797E-4</v>
      </c>
      <c r="IE17" s="57">
        <f>IFERROR(Inv_SY_B!IE17/Inv_SY_B!$NE17-1,"")</f>
        <v>-1.0676376805962562E-4</v>
      </c>
      <c r="IF17" s="57">
        <f>IFERROR(Inv_SY_B!IF17/Inv_SY_B!$NE17-1,"")</f>
        <v>2.6851942631167525E-3</v>
      </c>
      <c r="IG17" s="57">
        <f>IFERROR(Inv_SY_B!IG17/Inv_SY_B!$NE17-1,"")</f>
        <v>-1.3685429494288748E-2</v>
      </c>
      <c r="IH17" s="57">
        <f>IFERROR(Inv_SY_B!IH17/Inv_SY_B!$NE17-1,"")</f>
        <v>-1.5280834083532313E-2</v>
      </c>
      <c r="II17" s="57">
        <f>IFERROR(Inv_SY_B!II17/Inv_SY_B!$NE17-1,"")</f>
        <v>-1.8294376085436825E-2</v>
      </c>
      <c r="IJ17" s="57">
        <f>IFERROR(Inv_SY_B!IJ17/Inv_SY_B!$NE17-1,"")</f>
        <v>-1.1558223375297105E-2</v>
      </c>
      <c r="IK17" s="57">
        <f>IFERROR(Inv_SY_B!IK17/Inv_SY_B!$NE17-1,"")</f>
        <v>2.0739856198056739E-2</v>
      </c>
      <c r="IL17" s="57">
        <f>IFERROR(Inv_SY_B!IL17/Inv_SY_B!$NE17-1,"")</f>
        <v>2.9860252433232537E-2</v>
      </c>
      <c r="IM17" s="57">
        <f>IFERROR(Inv_SY_B!IM17/Inv_SY_B!$NE17-1,"")</f>
        <v>2.3129331922933094E-3</v>
      </c>
      <c r="IN17" s="57">
        <f>IFERROR(Inv_SY_B!IN17/Inv_SY_B!$NE17-1,"")</f>
        <v>-3.9039125059192603E-4</v>
      </c>
      <c r="IO17" s="57">
        <f>IFERROR(Inv_SY_B!IO17/Inv_SY_B!$NE17-1,"")</f>
        <v>1.0100194444107036E-3</v>
      </c>
      <c r="IP17" s="57">
        <f>IFERROR(Inv_SY_B!IP17/Inv_SY_B!$NE17-1,"")</f>
        <v>-2.1130650910758608E-2</v>
      </c>
      <c r="IQ17" s="57">
        <f>IFERROR(Inv_SY_B!IQ17/Inv_SY_B!$NE17-1,"")</f>
        <v>1.4411417994057096E-2</v>
      </c>
      <c r="IR17" s="57">
        <f>IFERROR(Inv_SY_B!IR17/Inv_SY_B!$NE17-1,"")</f>
        <v>-8.8992157265578298E-3</v>
      </c>
      <c r="IS17" s="57">
        <f>IFERROR(Inv_SY_B!IS17/Inv_SY_B!$NE17-1,"")</f>
        <v>-6.594742430983791E-3</v>
      </c>
      <c r="IT17" s="57">
        <f>IFERROR(Inv_SY_B!IT17/Inv_SY_B!$NE17-1,"")</f>
        <v>-7.6583454904796122E-3</v>
      </c>
      <c r="IU17" s="57">
        <f>IFERROR(Inv_SY_B!IU17/Inv_SY_B!$NE17-1,"")</f>
        <v>7.9411660487913593E-3</v>
      </c>
      <c r="IV17" s="57">
        <f>IFERROR(Inv_SY_B!IV17/Inv_SY_B!$NE17-1,"")</f>
        <v>8.4729675785391034E-3</v>
      </c>
      <c r="IW17" s="57">
        <f>IFERROR(Inv_SY_B!IW17/Inv_SY_B!$NE17-1,"")</f>
        <v>-5.7084065480705881E-3</v>
      </c>
      <c r="IX17" s="57">
        <f>IFERROR(Inv_SY_B!IX17/Inv_SY_B!$NE17-1,"")</f>
        <v>-5.176605018322622E-3</v>
      </c>
      <c r="IY17" s="57">
        <f>IFERROR(Inv_SY_B!IY17/Inv_SY_B!$NE17-1,"")</f>
        <v>1.0277461620691319E-3</v>
      </c>
      <c r="IZ17" s="57">
        <f>IFERROR(Inv_SY_B!IZ17/Inv_SY_B!$NE17-1,"")</f>
        <v>7.4738253105282038E-3</v>
      </c>
      <c r="JA17" s="57">
        <f>IFERROR(Inv_SY_B!JA17/Inv_SY_B!$NE17-1,"")</f>
        <v>-7.2992737705757094E-4</v>
      </c>
      <c r="JB17" s="57">
        <f>IFERROR(Inv_SY_B!JB17/Inv_SY_B!$NE17-1,"")</f>
        <v>1.7891249743059445E-2</v>
      </c>
      <c r="JC17" s="57">
        <f>IFERROR(Inv_SY_B!JC17/Inv_SY_B!$NE17-1,"")</f>
        <v>1.8985496717138561E-2</v>
      </c>
      <c r="JD17" s="57">
        <f>IFERROR(Inv_SY_B!JD17/Inv_SY_B!$NE17-1,"")</f>
        <v>2.8903263886918662E-2</v>
      </c>
      <c r="JE17" s="57">
        <f>IFERROR(Inv_SY_B!JE17/Inv_SY_B!$NE17-1,"")</f>
        <v>4.0779910510722273E-2</v>
      </c>
      <c r="JF17" s="57">
        <f>IFERROR(Inv_SY_B!JF17/Inv_SY_B!$NE17-1,"")</f>
        <v>3.1001313541626496E-2</v>
      </c>
      <c r="JG17" s="57">
        <f>IFERROR(Inv_SY_B!JG17/Inv_SY_B!$NE17-1,"")</f>
        <v>3.4237403416933931E-2</v>
      </c>
      <c r="JH17" s="57">
        <f>IFERROR(Inv_SY_B!JH17/Inv_SY_B!$NE17-1,"")</f>
        <v>3.7762339709349835E-2</v>
      </c>
      <c r="JI17" s="57">
        <f>IFERROR(Inv_SY_B!JI17/Inv_SY_B!$NE17-1,"")</f>
        <v>2.8897229228276311E-2</v>
      </c>
      <c r="JJ17" s="57">
        <f>IFERROR(Inv_SY_B!JJ17/Inv_SY_B!$NE17-1,"")</f>
        <v>1.8862365579990437E-2</v>
      </c>
      <c r="JK17" s="57">
        <f>IFERROR(Inv_SY_B!JK17/Inv_SY_B!$NE17-1,"")</f>
        <v>3.2516842802291501E-2</v>
      </c>
      <c r="JL17" s="57">
        <f>IFERROR(Inv_SY_B!JL17/Inv_SY_B!$NE17-1,"")</f>
        <v>4.1025689495901352E-2</v>
      </c>
      <c r="JM17" s="57">
        <f>IFERROR(Inv_SY_B!JM17/Inv_SY_B!$NE17-1,"")</f>
        <v>3.5421453899482369E-3</v>
      </c>
      <c r="JN17" s="57">
        <f>IFERROR(Inv_SY_B!JN17/Inv_SY_B!$NE17-1,"")</f>
        <v>1.0995595303987971E-2</v>
      </c>
      <c r="JO17" s="57">
        <f>IFERROR(Inv_SY_B!JO17/Inv_SY_B!$NE17-1,"")</f>
        <v>2.2482761376577898E-2</v>
      </c>
      <c r="JP17" s="57">
        <f>IFERROR(Inv_SY_B!JP17/Inv_SY_B!$NE17-1,"")</f>
        <v>1.8754463820331413E-2</v>
      </c>
      <c r="JQ17" s="57">
        <f>IFERROR(Inv_SY_B!JQ17/Inv_SY_B!$NE17-1,"")</f>
        <v>3.7987952479545894E-2</v>
      </c>
      <c r="JR17" s="57">
        <f>IFERROR(Inv_SY_B!JR17/Inv_SY_B!$NE17-1,"")</f>
        <v>3.6540270537454678E-2</v>
      </c>
      <c r="JS17" s="57">
        <f>IFERROR(Inv_SY_B!JS17/Inv_SY_B!$NE17-1,"")</f>
        <v>3.0030197704695727E-2</v>
      </c>
      <c r="JT17" s="57">
        <f>IFERROR(Inv_SY_B!JT17/Inv_SY_B!$NE17-1,"")</f>
        <v>4.8208804687243978E-2</v>
      </c>
      <c r="JU17" s="57">
        <f>IFERROR(Inv_SY_B!JU17/Inv_SY_B!$NE17-1,"")</f>
        <v>3.0486327870526742E-2</v>
      </c>
      <c r="JV17" s="57">
        <f>IFERROR(Inv_SY_B!JV17/Inv_SY_B!$NE17-1,"")</f>
        <v>-1.706532366113056E-2</v>
      </c>
      <c r="JW17" s="57">
        <f>IFERROR(Inv_SY_B!JW17/Inv_SY_B!$NE17-1,"")</f>
        <v>-2.7281821938175632E-2</v>
      </c>
      <c r="JX17" s="57">
        <f>IFERROR(Inv_SY_B!JX17/Inv_SY_B!$NE17-1,"")</f>
        <v>-3.0508084551979509E-2</v>
      </c>
      <c r="JY17" s="57">
        <f>IFERROR(Inv_SY_B!JY17/Inv_SY_B!$NE17-1,"")</f>
        <v>-3.1583505423247393E-2</v>
      </c>
      <c r="JZ17" s="57">
        <f>IFERROR(Inv_SY_B!JZ17/Inv_SY_B!$NE17-1,"")</f>
        <v>-5.6497422274287334E-2</v>
      </c>
      <c r="KA17" s="57">
        <f>IFERROR(Inv_SY_B!KA17/Inv_SY_B!$NE17-1,"")</f>
        <v>-3.7498320215220815E-2</v>
      </c>
      <c r="KB17" s="57">
        <f>IFERROR(Inv_SY_B!KB17/Inv_SY_B!$NE17-1,"")</f>
        <v>-2.0829296710568435E-2</v>
      </c>
      <c r="KC17" s="57">
        <f>IFERROR(Inv_SY_B!KC17/Inv_SY_B!$NE17-1,"")</f>
        <v>-3.7498320215220815E-2</v>
      </c>
      <c r="KD17" s="57">
        <f>IFERROR(Inv_SY_B!KD17/Inv_SY_B!$NE17-1,"")</f>
        <v>-4.7177108056632111E-2</v>
      </c>
      <c r="KE17" s="57">
        <f>IFERROR(Inv_SY_B!KE17/Inv_SY_B!$NE17-1,"")</f>
        <v>-1.3659824235449092E-2</v>
      </c>
      <c r="KF17" s="57">
        <f>IFERROR(Inv_SY_B!KF17/Inv_SY_B!$NE17-1,"")</f>
        <v>-9.1063187751916352E-4</v>
      </c>
      <c r="KG17" s="57">
        <f>IFERROR(Inv_SY_B!KG17/Inv_SY_B!$NE17-1,"")</f>
        <v>-1.4914481918594791E-2</v>
      </c>
      <c r="KH17" s="57">
        <f>IFERROR(Inv_SY_B!KH17/Inv_SY_B!$NE17-1,"")</f>
        <v>-1.0075087997889254E-2</v>
      </c>
      <c r="KI17" s="57">
        <f>IFERROR(Inv_SY_B!KI17/Inv_SY_B!$NE17-1,"")</f>
        <v>-8.9458960830577361E-3</v>
      </c>
      <c r="KJ17" s="57">
        <f>IFERROR(Inv_SY_B!KJ17/Inv_SY_B!$NE17-1,"")</f>
        <v>-2.211980175608963E-2</v>
      </c>
      <c r="KK17" s="57">
        <f>IFERROR(Inv_SY_B!KK17/Inv_SY_B!$NE17-1,"")</f>
        <v>-3.1341535727211878E-2</v>
      </c>
      <c r="KL17" s="57">
        <f>IFERROR(Inv_SY_B!KL17/Inv_SY_B!$NE17-1,"")</f>
        <v>-2.6755160347109563E-2</v>
      </c>
      <c r="KM17" s="57">
        <f>IFERROR(Inv_SY_B!KM17/Inv_SY_B!$NE17-1,"")</f>
        <v>-1.3039861290254584E-2</v>
      </c>
      <c r="KN17" s="57">
        <f>IFERROR(Inv_SY_B!KN17/Inv_SY_B!$NE17-1,"")</f>
        <v>-2.1444085092606868E-2</v>
      </c>
      <c r="KO17" s="57">
        <f>IFERROR(Inv_SY_B!KO17/Inv_SY_B!$NE17-1,"")</f>
        <v>-2.1084388009384281E-2</v>
      </c>
      <c r="KP17" s="57">
        <f>IFERROR(Inv_SY_B!KP17/Inv_SY_B!$NE17-1,"")</f>
        <v>-1.7847114260379771E-2</v>
      </c>
      <c r="KQ17" s="57">
        <f>IFERROR(Inv_SY_B!KQ17/Inv_SY_B!$NE17-1,"")</f>
        <v>-6.6417426012057357E-2</v>
      </c>
      <c r="KR17" s="57">
        <f>IFERROR(Inv_SY_B!KR17/Inv_SY_B!$NE17-1,"")</f>
        <v>-2.4321661758388791E-2</v>
      </c>
      <c r="KS17" s="57">
        <f>IFERROR(Inv_SY_B!KS17/Inv_SY_B!$NE17-1,"")</f>
        <v>-3.0616360714786128E-2</v>
      </c>
      <c r="KT17" s="57">
        <f>IFERROR(Inv_SY_B!KT17/Inv_SY_B!$NE17-1,"")</f>
        <v>-1.1192718220759623E-2</v>
      </c>
      <c r="KU17" s="57">
        <f>IFERROR(Inv_SY_B!KU17/Inv_SY_B!$NE17-1,"")</f>
        <v>-2.1084388009384281E-2</v>
      </c>
      <c r="KV17" s="57">
        <f>IFERROR(Inv_SY_B!KV17/Inv_SY_B!$NE17-1,"")</f>
        <v>-8.3280363560745974E-3</v>
      </c>
      <c r="KW17" s="57">
        <f>IFERROR(Inv_SY_B!KW17/Inv_SY_B!$NE17-1,"")</f>
        <v>-1.0833021137536814E-2</v>
      </c>
      <c r="KX17" s="57">
        <f>IFERROR(Inv_SY_B!KX17/Inv_SY_B!$NE17-1,"")</f>
        <v>8.2070668136653424E-3</v>
      </c>
      <c r="KY17" s="57">
        <f>IFERROR(Inv_SY_B!KY17/Inv_SY_B!$NE17-1,"")</f>
        <v>5.8617420154348565E-2</v>
      </c>
      <c r="KZ17" s="57">
        <f>IFERROR(Inv_SY_B!KZ17/Inv_SY_B!$NE17-1,"")</f>
        <v>7.6155853344679336E-3</v>
      </c>
      <c r="LA17" s="57">
        <f>IFERROR(Inv_SY_B!LA17/Inv_SY_B!$NE17-1,"")</f>
        <v>-1.592785927805862E-2</v>
      </c>
      <c r="LB17" s="57">
        <f>IFERROR(Inv_SY_B!LB17/Inv_SY_B!$NE17-1,"")</f>
        <v>-3.244492113785824E-2</v>
      </c>
      <c r="LC17" s="57">
        <f>IFERROR(Inv_SY_B!LC17/Inv_SY_B!$NE17-1,"")</f>
        <v>-2.0049616578898921E-2</v>
      </c>
      <c r="LD17" s="57">
        <f>IFERROR(Inv_SY_B!LD17/Inv_SY_B!$NE17-1,"")</f>
        <v>-2.7512269267733092E-2</v>
      </c>
      <c r="LE17" s="57">
        <f>IFERROR(Inv_SY_B!LE17/Inv_SY_B!$NE17-1,"")</f>
        <v>-3.3362086094959831E-2</v>
      </c>
      <c r="LF17" s="57">
        <f>IFERROR(Inv_SY_B!LF17/Inv_SY_B!$NE17-1,"")</f>
        <v>-4.116184186459515E-2</v>
      </c>
      <c r="LG17" s="57">
        <f>IFERROR(Inv_SY_B!LG17/Inv_SY_B!$NE17-1,"")</f>
        <v>-3.152973437968376E-2</v>
      </c>
      <c r="LH17" s="57">
        <f>IFERROR(Inv_SY_B!LH17/Inv_SY_B!$NE17-1,"")</f>
        <v>-4.877500060624862E-2</v>
      </c>
      <c r="LI17" s="57">
        <f>IFERROR(Inv_SY_B!LI17/Inv_SY_B!$NE17-1,"")</f>
        <v>-3.0348544093055096E-2</v>
      </c>
      <c r="LJ17" s="57">
        <f>IFERROR(Inv_SY_B!LJ17/Inv_SY_B!$NE17-1,"")</f>
        <v>-4.4642724604762707E-2</v>
      </c>
      <c r="LK17" s="57">
        <f>IFERROR(Inv_SY_B!LK17/Inv_SY_B!$NE17-1,"")</f>
        <v>-4.4405831196057122E-2</v>
      </c>
      <c r="LL17" s="57">
        <f>IFERROR(Inv_SY_B!LL17/Inv_SY_B!$NE17-1,"")</f>
        <v>-3.9752567810763195E-2</v>
      </c>
      <c r="LM17" s="57">
        <f>IFERROR(Inv_SY_B!LM17/Inv_SY_B!$NE17-1,"")</f>
        <v>-2.0421582204428246E-2</v>
      </c>
      <c r="LN17" s="57">
        <f>IFERROR(Inv_SY_B!LN17/Inv_SY_B!$NE17-1,"")</f>
        <v>-3.4071154801290193E-2</v>
      </c>
      <c r="LO17" s="57">
        <f>IFERROR(Inv_SY_B!LO17/Inv_SY_B!$NE17-1,"")</f>
        <v>-4.3643582336751918E-2</v>
      </c>
      <c r="LP17" s="57">
        <f>IFERROR(Inv_SY_B!LP17/Inv_SY_B!$NE17-1,"")</f>
        <v>-4.8075261751317377E-2</v>
      </c>
      <c r="LQ17" s="57">
        <f>IFERROR(Inv_SY_B!LQ17/Inv_SY_B!$NE17-1,"")</f>
        <v>-4.2048177747508353E-2</v>
      </c>
      <c r="LR17" s="57">
        <f>IFERROR(Inv_SY_B!LR17/Inv_SY_B!$NE17-1,"")</f>
        <v>-3.1589414329133425E-2</v>
      </c>
      <c r="LS17" s="57">
        <f>IFERROR(Inv_SY_B!LS17/Inv_SY_B!$NE17-1,"")</f>
        <v>-2.1159521786423552E-2</v>
      </c>
      <c r="LT17" s="57">
        <f>IFERROR(Inv_SY_B!LT17/Inv_SY_B!$NE17-1,"")</f>
        <v>-5.2967835824997644E-2</v>
      </c>
      <c r="LU17" s="57">
        <f>IFERROR(Inv_SY_B!LU17/Inv_SY_B!$NE17-1,"")</f>
        <v>-3.398252121299894E-2</v>
      </c>
      <c r="LV17" s="57">
        <f>IFERROR(Inv_SY_B!LV17/Inv_SY_B!$NE17-1,"")</f>
        <v>-7.5519851845297081E-3</v>
      </c>
      <c r="LW17" s="57">
        <f>IFERROR(Inv_SY_B!LW17/Inv_SY_B!$NE17-1,"")</f>
        <v>-5.5045492950006603E-3</v>
      </c>
      <c r="LX17" s="57">
        <f>IFERROR(Inv_SY_B!LX17/Inv_SY_B!$NE17-1,"")</f>
        <v>-4.2016355471183875E-3</v>
      </c>
      <c r="LY17" s="57">
        <f>IFERROR(Inv_SY_B!LY17/Inv_SY_B!$NE17-1,"")</f>
        <v>-1.7819385867654525E-3</v>
      </c>
      <c r="LZ17" s="57">
        <f>IFERROR(Inv_SY_B!LZ17/Inv_SY_B!$NE17-1,"")</f>
        <v>-3.0171276916472478E-2</v>
      </c>
      <c r="MA17" s="57">
        <f>IFERROR(Inv_SY_B!MA17/Inv_SY_B!$NE17-1,"")</f>
        <v>-5.8856737246532065E-3</v>
      </c>
      <c r="MB17" s="57">
        <f>IFERROR(Inv_SY_B!MB17/Inv_SY_B!$NE17-1,"")</f>
        <v>3.3322194576432818E-3</v>
      </c>
      <c r="MC17" s="57">
        <f>IFERROR(Inv_SY_B!MC17/Inv_SY_B!$NE17-1,"")</f>
        <v>-1.2621826434792927E-2</v>
      </c>
      <c r="MD17" s="57">
        <f>IFERROR(Inv_SY_B!MD17/Inv_SY_B!$NE17-1,"")</f>
        <v>-1.8471643262019222E-2</v>
      </c>
      <c r="ME17" s="57">
        <f>IFERROR(Inv_SY_B!ME17/Inv_SY_B!$NE17-1,"")</f>
        <v>-8.7219485499752114E-3</v>
      </c>
      <c r="MF17" s="57">
        <f>IFERROR(Inv_SY_B!MF17/Inv_SY_B!$NE17-1,"")</f>
        <v>-2.5207795972159164E-2</v>
      </c>
      <c r="MG17" s="57">
        <f>IFERROR(Inv_SY_B!MG17/Inv_SY_B!$NE17-1,"")</f>
        <v>-9.96281878605354E-3</v>
      </c>
      <c r="MH17" s="57">
        <f>IFERROR(Inv_SY_B!MH17/Inv_SY_B!$NE17-1,"")</f>
        <v>-4.6448034885748779E-3</v>
      </c>
      <c r="MI17" s="57">
        <f>IFERROR(Inv_SY_B!MI17/Inv_SY_B!$NE17-1,"")</f>
        <v>-2.2726055500002396E-2</v>
      </c>
      <c r="MJ17" s="57">
        <f>IFERROR(Inv_SY_B!MJ17/Inv_SY_B!$NE17-1,"")</f>
        <v>-5.6906798304122708E-3</v>
      </c>
      <c r="MK17" s="57">
        <f>IFERROR(Inv_SY_B!MK17/Inv_SY_B!$NE17-1,"")</f>
        <v>5.1048912234694654E-3</v>
      </c>
      <c r="ML17" s="57">
        <f>IFERROR(Inv_SY_B!ML17/Inv_SY_B!$NE17-1,"")</f>
        <v>-1.0671887492383902E-2</v>
      </c>
      <c r="MM17" s="57">
        <f>IFERROR(Inv_SY_B!MM17/Inv_SY_B!$NE17-1,"")</f>
        <v>-3.1141581461977319E-2</v>
      </c>
      <c r="MN17" s="57">
        <f>IFERROR(Inv_SY_B!MN17/Inv_SY_B!$NE17-1,"")</f>
        <v>-1.5741728742647121E-2</v>
      </c>
      <c r="MO17" s="57">
        <f>IFERROR(Inv_SY_B!MO17/Inv_SY_B!$NE17-1,"")</f>
        <v>1.1961499798225361E-3</v>
      </c>
      <c r="MP17" s="57">
        <f>IFERROR(Inv_SY_B!MP17/Inv_SY_B!$NE17-1,"")</f>
        <v>-9.9547611871177999E-3</v>
      </c>
      <c r="MQ17" s="57">
        <f>IFERROR(Inv_SY_B!MQ17/Inv_SY_B!$NE17-1,"")</f>
        <v>-3.229848303546401E-2</v>
      </c>
      <c r="MR17" s="57">
        <f>IFERROR(Inv_SY_B!MR17/Inv_SY_B!$NE17-1,"")</f>
        <v>-3.4071154801290193E-2</v>
      </c>
      <c r="MS17" s="57">
        <f>IFERROR(Inv_SY_B!MS17/Inv_SY_B!$NE17-1,"")</f>
        <v>2.6549730276381744E-4</v>
      </c>
      <c r="MT17" s="57">
        <f>IFERROR(Inv_SY_B!MT17/Inv_SY_B!$NE17-1,"")</f>
        <v>-2.8906233883587262E-2</v>
      </c>
      <c r="MU17" s="57">
        <f>IFERROR(Inv_SY_B!MU17/Inv_SY_B!$NE17-1,"")</f>
        <v>-2.5175973695832354E-3</v>
      </c>
      <c r="MV17" s="57">
        <f>IFERROR(Inv_SY_B!MV17/Inv_SY_B!$NE17-1,"")</f>
        <v>-1.3338952740058585E-2</v>
      </c>
      <c r="MW17" s="57">
        <f>IFERROR(Inv_SY_B!MW17/Inv_SY_B!$NE17-1,"")</f>
        <v>-2.9701518898528567E-2</v>
      </c>
      <c r="MX17" s="57">
        <f>IFERROR(Inv_SY_B!MX17/Inv_SY_B!$NE17-1,"")</f>
        <v>-1.5280834083532313E-2</v>
      </c>
      <c r="MY17" s="57">
        <f>IFERROR(Inv_SY_B!MY17/Inv_SY_B!$NE17-1,"")</f>
        <v>-3.3051868535939999E-2</v>
      </c>
      <c r="MZ17" s="57">
        <f>IFERROR(Inv_SY_B!MZ17/Inv_SY_B!$NE17-1,"")</f>
        <v>-1.5183337136411734E-2</v>
      </c>
      <c r="NA17" s="57">
        <f>IFERROR(Inv_SY_B!NA17/Inv_SY_B!$NE17-1,"")</f>
        <v>-2.5362570723814759E-3</v>
      </c>
      <c r="NB17" s="57">
        <f>IFERROR(Inv_SY_B!NB17/Inv_SY_B!$NE17-1,"")</f>
        <v>-9.4132905386472565E-3</v>
      </c>
      <c r="NC17" s="57">
        <f>IFERROR(Inv_SY_B!NC17/Inv_SY_B!$NE17-1,"")</f>
        <v>8.2388890899931511E-4</v>
      </c>
      <c r="ND17" s="57">
        <f>IFERROR(Inv_SY_B!ND17/Inv_SY_B!$NE17-1,"")</f>
        <v>-2.3403301930006171E-3</v>
      </c>
    </row>
    <row r="18" spans="2:368" ht="14.5" x14ac:dyDescent="0.35">
      <c r="B18" s="86">
        <f t="shared" si="0"/>
        <v>45759</v>
      </c>
      <c r="C18" s="57">
        <f>IFERROR(Inv_SY_B!C18/Inv_SY_B!$NE18-1,"")</f>
        <v>-6.0656442358269391E-2</v>
      </c>
      <c r="D18" s="57">
        <f>IFERROR(Inv_SY_B!D18/Inv_SY_B!$NE18-1,"")</f>
        <v>-8.5611754856925626E-2</v>
      </c>
      <c r="E18" s="57">
        <f>IFERROR(Inv_SY_B!E18/Inv_SY_B!$NE18-1,"")</f>
        <v>-5.4534925531675715E-2</v>
      </c>
      <c r="F18" s="57">
        <f>IFERROR(Inv_SY_B!F18/Inv_SY_B!$NE18-1,"")</f>
        <v>-5.3724411108642456E-2</v>
      </c>
      <c r="G18" s="57">
        <f>IFERROR(Inv_SY_B!G18/Inv_SY_B!$NE18-1,"")</f>
        <v>-6.0005897887150494E-2</v>
      </c>
      <c r="H18" s="57">
        <f>IFERROR(Inv_SY_B!H18/Inv_SY_B!$NE18-1,"")</f>
        <v>-9.8279625946571136E-2</v>
      </c>
      <c r="I18" s="57">
        <f>IFERROR(Inv_SY_B!I18/Inv_SY_B!$NE18-1,"")</f>
        <v>-3.3466201533707607E-2</v>
      </c>
      <c r="J18" s="57">
        <f>IFERROR(Inv_SY_B!J18/Inv_SY_B!$NE18-1,"")</f>
        <v>-7.5608300530541128E-2</v>
      </c>
      <c r="K18" s="57">
        <f>IFERROR(Inv_SY_B!K18/Inv_SY_B!$NE18-1,"")</f>
        <v>-5.0077096204992677E-2</v>
      </c>
      <c r="L18" s="57">
        <f>IFERROR(Inv_SY_B!L18/Inv_SY_B!$NE18-1,"")</f>
        <v>-4.7037667118617899E-2</v>
      </c>
      <c r="M18" s="57">
        <f>IFERROR(Inv_SY_B!M18/Inv_SY_B!$NE18-1,"")</f>
        <v>-4.359298082072649E-2</v>
      </c>
      <c r="N18" s="57">
        <f>IFERROR(Inv_SY_B!N18/Inv_SY_B!$NE18-1,"")</f>
        <v>-4.8658695964684529E-2</v>
      </c>
      <c r="O18" s="57">
        <f>IFERROR(Inv_SY_B!O18/Inv_SY_B!$NE18-1,"")</f>
        <v>-4.9469210387717677E-2</v>
      </c>
      <c r="P18" s="57">
        <f>IFERROR(Inv_SY_B!P18/Inv_SY_B!$NE18-1,"")</f>
        <v>-4.5821895484068009E-2</v>
      </c>
      <c r="Q18" s="57">
        <f>IFERROR(Inv_SY_B!Q18/Inv_SY_B!$NE18-1,"")</f>
        <v>-3.8932522888285082E-2</v>
      </c>
      <c r="R18" s="57">
        <f>IFERROR(Inv_SY_B!R18/Inv_SY_B!$NE18-1,"")</f>
        <v>-3.8932522888285082E-2</v>
      </c>
      <c r="S18" s="57">
        <f>IFERROR(Inv_SY_B!S18/Inv_SY_B!$NE18-1,"")</f>
        <v>-5.4257644281690776E-2</v>
      </c>
      <c r="T18" s="57">
        <f>IFERROR(Inv_SY_B!T18/Inv_SY_B!$NE18-1,"")</f>
        <v>-4.5086033705261541E-2</v>
      </c>
      <c r="U18" s="57">
        <f>IFERROR(Inv_SY_B!U18/Inv_SY_B!$NE18-1,"")</f>
        <v>-2.7382692360060856E-2</v>
      </c>
      <c r="V18" s="57">
        <f>IFERROR(Inv_SY_B!V18/Inv_SY_B!$NE18-1,"")</f>
        <v>-4.0756180340110082E-2</v>
      </c>
      <c r="W18" s="57">
        <f>IFERROR(Inv_SY_B!W18/Inv_SY_B!$NE18-1,"")</f>
        <v>-1.4009204380011631E-2</v>
      </c>
      <c r="X18" s="57">
        <f>IFERROR(Inv_SY_B!X18/Inv_SY_B!$NE18-1,"")</f>
        <v>-2.3127491639136077E-2</v>
      </c>
      <c r="Y18" s="57">
        <f>IFERROR(Inv_SY_B!Y18/Inv_SY_B!$NE18-1,"")</f>
        <v>-1.4211832985770001E-2</v>
      </c>
      <c r="Z18" s="57">
        <f>IFERROR(Inv_SY_B!Z18/Inv_SY_B!$NE18-1,"")</f>
        <v>-1.9682805341244669E-2</v>
      </c>
      <c r="AA18" s="57">
        <f>IFERROR(Inv_SY_B!AA18/Inv_SY_B!$NE18-1,"")</f>
        <v>-1.846703370669478E-2</v>
      </c>
      <c r="AB18" s="57">
        <f>IFERROR(Inv_SY_B!AB18/Inv_SY_B!$NE18-1,"")</f>
        <v>-1.7048633466386409E-2</v>
      </c>
      <c r="AC18" s="57">
        <f>IFERROR(Inv_SY_B!AC18/Inv_SY_B!$NE18-1,"")</f>
        <v>-1.4819718803045001E-2</v>
      </c>
      <c r="AD18" s="57">
        <f>IFERROR(Inv_SY_B!AD18/Inv_SY_B!$NE18-1,"")</f>
        <v>-1.745389067790315E-2</v>
      </c>
      <c r="AE18" s="57">
        <f>IFERROR(Inv_SY_B!AE18/Inv_SY_B!$NE18-1,"")</f>
        <v>-1.1982918322428371E-2</v>
      </c>
      <c r="AF18" s="57">
        <f>IFERROR(Inv_SY_B!AF18/Inv_SY_B!$NE18-1,"")</f>
        <v>-9.9566322648452221E-3</v>
      </c>
      <c r="AG18" s="57">
        <f>IFERROR(Inv_SY_B!AG18/Inv_SY_B!$NE18-1,"")</f>
        <v>-1.9682805341244669E-2</v>
      </c>
      <c r="AH18" s="57">
        <f>IFERROR(Inv_SY_B!AH18/Inv_SY_B!$NE18-1,"")</f>
        <v>-1.5427604620320001E-2</v>
      </c>
      <c r="AI18" s="57">
        <f>IFERROR(Inv_SY_B!AI18/Inv_SY_B!$NE18-1,"")</f>
        <v>-6.4868984425350162E-2</v>
      </c>
      <c r="AJ18" s="57">
        <f>IFERROR(Inv_SY_B!AJ18/Inv_SY_B!$NE18-1,"")</f>
        <v>-7.771990389581207E-2</v>
      </c>
      <c r="AK18" s="57">
        <f>IFERROR(Inv_SY_B!AK18/Inv_SY_B!$NE18-1,"")</f>
        <v>-6.8761586588602097E-2</v>
      </c>
      <c r="AL18" s="57">
        <f>IFERROR(Inv_SY_B!AL18/Inv_SY_B!$NE18-1,"")</f>
        <v>-5.9163389473734229E-2</v>
      </c>
      <c r="AM18" s="57">
        <f>IFERROR(Inv_SY_B!AM18/Inv_SY_B!$NE18-1,"")</f>
        <v>-4.4232860628384385E-2</v>
      </c>
      <c r="AN18" s="57">
        <f>IFERROR(Inv_SY_B!AN18/Inv_SY_B!$NE18-1,"")</f>
        <v>-4.2953101013068706E-2</v>
      </c>
      <c r="AO18" s="57">
        <f>IFERROR(Inv_SY_B!AO18/Inv_SY_B!$NE18-1,"")</f>
        <v>-5.8182240435325494E-2</v>
      </c>
      <c r="AP18" s="57">
        <f>IFERROR(Inv_SY_B!AP18/Inv_SY_B!$NE18-1,"")</f>
        <v>-5.4044351012471514E-2</v>
      </c>
      <c r="AQ18" s="57">
        <f>IFERROR(Inv_SY_B!AQ18/Inv_SY_B!$NE18-1,"")</f>
        <v>-8.1079272886015796E-2</v>
      </c>
      <c r="AR18" s="57">
        <f>IFERROR(Inv_SY_B!AR18/Inv_SY_B!$NE18-1,"")</f>
        <v>-5.2599981327758116E-2</v>
      </c>
      <c r="AS18" s="57">
        <f>IFERROR(Inv_SY_B!AS18/Inv_SY_B!$NE18-1,"")</f>
        <v>-3.250883073597155E-2</v>
      </c>
      <c r="AT18" s="57">
        <f>IFERROR(Inv_SY_B!AT18/Inv_SY_B!$NE18-1,"")</f>
        <v>-3.4332498048789239E-2</v>
      </c>
      <c r="AU18" s="57">
        <f>IFERROR(Inv_SY_B!AU18/Inv_SY_B!$NE18-1,"")</f>
        <v>-3.0226602616318043E-2</v>
      </c>
      <c r="AV18" s="57">
        <f>IFERROR(Inv_SY_B!AV18/Inv_SY_B!$NE18-1,"")</f>
        <v>-6.37500304526184E-3</v>
      </c>
      <c r="AW18" s="57">
        <f>IFERROR(Inv_SY_B!AW18/Inv_SY_B!$NE18-1,"")</f>
        <v>-1.4018982704150029E-2</v>
      </c>
      <c r="AX18" s="57">
        <f>IFERROR(Inv_SY_B!AX18/Inv_SY_B!$NE18-1,"")</f>
        <v>-2.1614313502586247E-2</v>
      </c>
      <c r="AY18" s="57">
        <f>IFERROR(Inv_SY_B!AY18/Inv_SY_B!$NE18-1,"")</f>
        <v>-3.9659310576909634E-2</v>
      </c>
      <c r="AZ18" s="57">
        <f>IFERROR(Inv_SY_B!AZ18/Inv_SY_B!$NE18-1,"")</f>
        <v>-2.3259419405481374E-2</v>
      </c>
      <c r="BA18" s="57">
        <f>IFERROR(Inv_SY_B!BA18/Inv_SY_B!$NE18-1,"")</f>
        <v>-2.6206139165335096E-2</v>
      </c>
      <c r="BB18" s="57">
        <f>IFERROR(Inv_SY_B!BB18/Inv_SY_B!$NE18-1,"")</f>
        <v>-4.7660246815933394E-2</v>
      </c>
      <c r="BC18" s="57">
        <f>IFERROR(Inv_SY_B!BC18/Inv_SY_B!$NE18-1,"")</f>
        <v>-5.4978778668098749E-2</v>
      </c>
      <c r="BD18" s="57">
        <f>IFERROR(Inv_SY_B!BD18/Inv_SY_B!$NE18-1,"")</f>
        <v>-5.1026891574427191E-2</v>
      </c>
      <c r="BE18" s="57">
        <f>IFERROR(Inv_SY_B!BE18/Inv_SY_B!$NE18-1,"")</f>
        <v>-6.551829155982436E-2</v>
      </c>
      <c r="BF18" s="57">
        <f>IFERROR(Inv_SY_B!BF18/Inv_SY_B!$NE18-1,"")</f>
        <v>-4.1301533466594598E-2</v>
      </c>
      <c r="BG18" s="57">
        <f>IFERROR(Inv_SY_B!BG18/Inv_SY_B!$NE18-1,"")</f>
        <v>-4.9835249159410289E-2</v>
      </c>
      <c r="BH18" s="57">
        <f>IFERROR(Inv_SY_B!BH18/Inv_SY_B!$NE18-1,"")</f>
        <v>-8.6738948459195275E-2</v>
      </c>
      <c r="BI18" s="57">
        <f>IFERROR(Inv_SY_B!BI18/Inv_SY_B!$NE18-1,"")</f>
        <v>-8.7996482638500462E-2</v>
      </c>
      <c r="BJ18" s="57">
        <f>IFERROR(Inv_SY_B!BJ18/Inv_SY_B!$NE18-1,"")</f>
        <v>-9.3988039626989206E-2</v>
      </c>
      <c r="BK18" s="57">
        <f>IFERROR(Inv_SY_B!BK18/Inv_SY_B!$NE18-1,"")</f>
        <v>-0.14592042672867833</v>
      </c>
      <c r="BL18" s="57">
        <f>IFERROR(Inv_SY_B!BL18/Inv_SY_B!$NE18-1,"")</f>
        <v>-6.1087444203236196E-2</v>
      </c>
      <c r="BM18" s="57">
        <f>IFERROR(Inv_SY_B!BM18/Inv_SY_B!$NE18-1,"")</f>
        <v>-5.5227784635236477E-2</v>
      </c>
      <c r="BN18" s="57">
        <f>IFERROR(Inv_SY_B!BN18/Inv_SY_B!$NE18-1,"")</f>
        <v>2.8623350846431528E-2</v>
      </c>
      <c r="BO18" s="57">
        <f>IFERROR(Inv_SY_B!BO18/Inv_SY_B!$NE18-1,"")</f>
        <v>1.2194911505860384E-2</v>
      </c>
      <c r="BP18" s="57">
        <f>IFERROR(Inv_SY_B!BP18/Inv_SY_B!$NE18-1,"")</f>
        <v>1.6459152183868397E-2</v>
      </c>
      <c r="BQ18" s="57">
        <f>IFERROR(Inv_SY_B!BQ18/Inv_SY_B!$NE18-1,"")</f>
        <v>2.3177969267253351E-2</v>
      </c>
      <c r="BR18" s="57">
        <f>IFERROR(Inv_SY_B!BR18/Inv_SY_B!$NE18-1,"")</f>
        <v>3.2592018777018783E-2</v>
      </c>
      <c r="BS18" s="57">
        <f>IFERROR(Inv_SY_B!BS18/Inv_SY_B!$NE18-1,"")</f>
        <v>2.5046540250666549E-2</v>
      </c>
      <c r="BT18" s="57">
        <f>IFERROR(Inv_SY_B!BT18/Inv_SY_B!$NE18-1,"")</f>
        <v>2.1347997748364378E-3</v>
      </c>
      <c r="BU18" s="57">
        <f>IFERROR(Inv_SY_B!BU18/Inv_SY_B!$NE18-1,"")</f>
        <v>2.6592869579619371E-2</v>
      </c>
      <c r="BV18" s="57">
        <f>IFERROR(Inv_SY_B!BV18/Inv_SY_B!$NE18-1,"")</f>
        <v>3.240742957094489E-2</v>
      </c>
      <c r="BW18" s="57">
        <f>IFERROR(Inv_SY_B!BW18/Inv_SY_B!$NE18-1,"")</f>
        <v>5.0882270720178369E-3</v>
      </c>
      <c r="BX18" s="57">
        <f>IFERROR(Inv_SY_B!BX18/Inv_SY_B!$NE18-1,"")</f>
        <v>2.9999714058086546E-3</v>
      </c>
      <c r="BY18" s="57">
        <f>IFERROR(Inv_SY_B!BY18/Inv_SY_B!$NE18-1,"")</f>
        <v>2.1347997748364378E-3</v>
      </c>
      <c r="BZ18" s="57">
        <f>IFERROR(Inv_SY_B!BZ18/Inv_SY_B!$NE18-1,"")</f>
        <v>1.9511356401150426E-2</v>
      </c>
      <c r="CA18" s="57">
        <f>IFERROR(Inv_SY_B!CA18/Inv_SY_B!$NE18-1,"")</f>
        <v>2.8186188791554656E-3</v>
      </c>
      <c r="CB18" s="57">
        <f>IFERROR(Inv_SY_B!CB18/Inv_SY_B!$NE18-1,"")</f>
        <v>-1.6231826229509805E-2</v>
      </c>
      <c r="CC18" s="57">
        <f>IFERROR(Inv_SY_B!CC18/Inv_SY_B!$NE18-1,"")</f>
        <v>2.2808790855105787E-2</v>
      </c>
      <c r="CD18" s="57">
        <f>IFERROR(Inv_SY_B!CD18/Inv_SY_B!$NE18-1,"")</f>
        <v>2.3547147679401137E-2</v>
      </c>
      <c r="CE18" s="57">
        <f>IFERROR(Inv_SY_B!CE18/Inv_SY_B!$NE18-1,"")</f>
        <v>1.8932417527555367E-2</v>
      </c>
      <c r="CF18" s="57">
        <f>IFERROR(Inv_SY_B!CF18/Inv_SY_B!$NE18-1,"")</f>
        <v>-1.8216160194803321E-2</v>
      </c>
      <c r="CG18" s="57">
        <f>IFERROR(Inv_SY_B!CG18/Inv_SY_B!$NE18-1,"")</f>
        <v>3.4622500043831161E-2</v>
      </c>
      <c r="CH18" s="57">
        <f>IFERROR(Inv_SY_B!CH18/Inv_SY_B!$NE18-1,"")</f>
        <v>3.1958542183447403E-2</v>
      </c>
      <c r="CI18" s="57">
        <f>IFERROR(Inv_SY_B!CI18/Inv_SY_B!$NE18-1,"")</f>
        <v>3.4991678455978947E-2</v>
      </c>
      <c r="CJ18" s="57">
        <f>IFERROR(Inv_SY_B!CJ18/Inv_SY_B!$NE18-1,"")</f>
        <v>4.237944190816112E-2</v>
      </c>
      <c r="CK18" s="57">
        <f>IFERROR(Inv_SY_B!CK18/Inv_SY_B!$NE18-1,"")</f>
        <v>2.8967358003205712E-2</v>
      </c>
      <c r="CL18" s="57">
        <f>IFERROR(Inv_SY_B!CL18/Inv_SY_B!$NE18-1,"")</f>
        <v>1.9500251819334569E-2</v>
      </c>
      <c r="CM18" s="57">
        <f>IFERROR(Inv_SY_B!CM18/Inv_SY_B!$NE18-1,"")</f>
        <v>2.6869753388729878E-2</v>
      </c>
      <c r="CN18" s="57">
        <f>IFERROR(Inv_SY_B!CN18/Inv_SY_B!$NE18-1,"")</f>
        <v>6.0111731023870796E-3</v>
      </c>
      <c r="CO18" s="57">
        <f>IFERROR(Inv_SY_B!CO18/Inv_SY_B!$NE18-1,"")</f>
        <v>1.8840122924518532E-2</v>
      </c>
      <c r="CP18" s="57">
        <f>IFERROR(Inv_SY_B!CP18/Inv_SY_B!$NE18-1,"")</f>
        <v>2.1347997748364378E-3</v>
      </c>
      <c r="CQ18" s="57">
        <f>IFERROR(Inv_SY_B!CQ18/Inv_SY_B!$NE18-1,"")</f>
        <v>2.0039952763998281E-2</v>
      </c>
      <c r="CR18" s="57">
        <f>IFERROR(Inv_SY_B!CR18/Inv_SY_B!$NE18-1,"")</f>
        <v>2.6039101961397915E-2</v>
      </c>
      <c r="CS18" s="57">
        <f>IFERROR(Inv_SY_B!CS18/Inv_SY_B!$NE18-1,"")</f>
        <v>3.7114454325827717E-2</v>
      </c>
      <c r="CT18" s="57">
        <f>IFERROR(Inv_SY_B!CT18/Inv_SY_B!$NE18-1,"")</f>
        <v>3.5176267662052396E-2</v>
      </c>
      <c r="CU18" s="57">
        <f>IFERROR(Inv_SY_B!CU18/Inv_SY_B!$NE18-1,"")</f>
        <v>2.895191963324284E-2</v>
      </c>
      <c r="CV18" s="57">
        <f>IFERROR(Inv_SY_B!CV18/Inv_SY_B!$NE18-1,"")</f>
        <v>2.9454002273763935E-2</v>
      </c>
      <c r="CW18" s="57">
        <f>IFERROR(Inv_SY_B!CW18/Inv_SY_B!$NE18-1,"")</f>
        <v>2.9730886082874664E-2</v>
      </c>
      <c r="CX18" s="57">
        <f>IFERROR(Inv_SY_B!CX18/Inv_SY_B!$NE18-1,"")</f>
        <v>2.9642786689066503E-2</v>
      </c>
      <c r="CY18" s="57">
        <f>IFERROR(Inv_SY_B!CY18/Inv_SY_B!$NE18-1,"")</f>
        <v>2.3756908140848632E-2</v>
      </c>
      <c r="CZ18" s="57">
        <f>IFERROR(Inv_SY_B!CZ18/Inv_SY_B!$NE18-1,"")</f>
        <v>3.5083973059015783E-2</v>
      </c>
      <c r="DA18" s="57">
        <f>IFERROR(Inv_SY_B!DA18/Inv_SY_B!$NE18-1,"")</f>
        <v>1.8044891890863557E-2</v>
      </c>
      <c r="DB18" s="57">
        <f>IFERROR(Inv_SY_B!DB18/Inv_SY_B!$NE18-1,"")</f>
        <v>3.3607259410425083E-2</v>
      </c>
      <c r="DC18" s="57">
        <f>IFERROR(Inv_SY_B!DC18/Inv_SY_B!$NE18-1,"")</f>
        <v>8.2707988226064177E-2</v>
      </c>
      <c r="DD18" s="57">
        <f>IFERROR(Inv_SY_B!DD18/Inv_SY_B!$NE18-1,"")</f>
        <v>3.1669072746649762E-2</v>
      </c>
      <c r="DE18" s="57">
        <f>IFERROR(Inv_SY_B!DE18/Inv_SY_B!$NE18-1,"")</f>
        <v>4.8282101293294577E-2</v>
      </c>
      <c r="DF18" s="57">
        <f>IFERROR(Inv_SY_B!DF18/Inv_SY_B!$NE18-1,"")</f>
        <v>3.8868051783529145E-2</v>
      </c>
      <c r="DG18" s="57">
        <f>IFERROR(Inv_SY_B!DG18/Inv_SY_B!$NE18-1,"")</f>
        <v>4.0067881623009116E-2</v>
      </c>
      <c r="DH18" s="57">
        <f>IFERROR(Inv_SY_B!DH18/Inv_SY_B!$NE18-1,"")</f>
        <v>5.0127993354033062E-2</v>
      </c>
      <c r="DI18" s="57">
        <f>IFERROR(Inv_SY_B!DI18/Inv_SY_B!$NE18-1,"")</f>
        <v>3.8406578768344524E-2</v>
      </c>
      <c r="DJ18" s="57">
        <f>IFERROR(Inv_SY_B!DJ18/Inv_SY_B!$NE18-1,"")</f>
        <v>2.299338006117968E-2</v>
      </c>
      <c r="DK18" s="57">
        <f>IFERROR(Inv_SY_B!DK18/Inv_SY_B!$NE18-1,"")</f>
        <v>-6.8441466063263734E-3</v>
      </c>
      <c r="DL18" s="57">
        <f>IFERROR(Inv_SY_B!DL18/Inv_SY_B!$NE18-1,"")</f>
        <v>2.0765723960606941E-2</v>
      </c>
      <c r="DM18" s="57">
        <f>IFERROR(Inv_SY_B!DM18/Inv_SY_B!$NE18-1,"")</f>
        <v>1.8563239115407582E-2</v>
      </c>
      <c r="DN18" s="57">
        <f>IFERROR(Inv_SY_B!DN18/Inv_SY_B!$NE18-1,"")</f>
        <v>4.117541685945203E-2</v>
      </c>
      <c r="DO18" s="57">
        <f>IFERROR(Inv_SY_B!DO18/Inv_SY_B!$NE18-1,"")</f>
        <v>2.7884994022136178E-2</v>
      </c>
      <c r="DP18" s="57">
        <f>IFERROR(Inv_SY_B!DP18/Inv_SY_B!$NE18-1,"")</f>
        <v>3.4991678455978947E-2</v>
      </c>
      <c r="DQ18" s="57">
        <f>IFERROR(Inv_SY_B!DQ18/Inv_SY_B!$NE18-1,"")</f>
        <v>-2.3153921457278348E-2</v>
      </c>
      <c r="DR18" s="57">
        <f>IFERROR(Inv_SY_B!DR18/Inv_SY_B!$NE18-1,"")</f>
        <v>3.5176267662052396E-2</v>
      </c>
      <c r="DS18" s="57">
        <f>IFERROR(Inv_SY_B!DS18/Inv_SY_B!$NE18-1,"")</f>
        <v>3.4899383852941668E-2</v>
      </c>
      <c r="DT18" s="57">
        <f>IFERROR(Inv_SY_B!DT18/Inv_SY_B!$NE18-1,"")</f>
        <v>-4.8534937292430302E-2</v>
      </c>
      <c r="DU18" s="57">
        <f>IFERROR(Inv_SY_B!DU18/Inv_SY_B!$NE18-1,"")</f>
        <v>2.2116581332328966E-2</v>
      </c>
      <c r="DV18" s="57">
        <f>IFERROR(Inv_SY_B!DV18/Inv_SY_B!$NE18-1,"")</f>
        <v>3.2730460681574369E-2</v>
      </c>
      <c r="DW18" s="57">
        <f>IFERROR(Inv_SY_B!DW18/Inv_SY_B!$NE18-1,"")</f>
        <v>4.219065749285833E-2</v>
      </c>
      <c r="DX18" s="57">
        <f>IFERROR(Inv_SY_B!DX18/Inv_SY_B!$NE18-1,"")</f>
        <v>3.6929865119754046E-2</v>
      </c>
      <c r="DY18" s="57">
        <f>IFERROR(Inv_SY_B!DY18/Inv_SY_B!$NE18-1,"")</f>
        <v>1.4502276581783269E-2</v>
      </c>
      <c r="DZ18" s="57">
        <f>IFERROR(Inv_SY_B!DZ18/Inv_SY_B!$NE18-1,"")</f>
        <v>3.5268562265089454E-2</v>
      </c>
      <c r="EA18" s="57">
        <f>IFERROR(Inv_SY_B!EA18/Inv_SY_B!$NE18-1,"")</f>
        <v>1.9855363557924388E-2</v>
      </c>
      <c r="EB18" s="57">
        <f>IFERROR(Inv_SY_B!EB18/Inv_SY_B!$NE18-1,"")</f>
        <v>1.7824882291112232E-2</v>
      </c>
      <c r="EC18" s="57">
        <f>IFERROR(Inv_SY_B!EC18/Inv_SY_B!$NE18-1,"")</f>
        <v>1.7547998482001503E-2</v>
      </c>
      <c r="ED18" s="57">
        <f>IFERROR(Inv_SY_B!ED18/Inv_SY_B!$NE18-1,"")</f>
        <v>4.2098362889821273E-2</v>
      </c>
      <c r="EE18" s="57">
        <f>IFERROR(Inv_SY_B!EE18/Inv_SY_B!$NE18-1,"")</f>
        <v>2.6685164182656429E-2</v>
      </c>
      <c r="EF18" s="57">
        <f>IFERROR(Inv_SY_B!EF18/Inv_SY_B!$NE18-1,"")</f>
        <v>4.459031717181805E-2</v>
      </c>
      <c r="EG18" s="57">
        <f>IFERROR(Inv_SY_B!EG18/Inv_SY_B!$NE18-1,"")</f>
        <v>1.5978990230373968E-2</v>
      </c>
      <c r="EH18" s="57">
        <f>IFERROR(Inv_SY_B!EH18/Inv_SY_B!$NE18-1,"")</f>
        <v>1.8579159657257094E-3</v>
      </c>
      <c r="EI18" s="57">
        <f>IFERROR(Inv_SY_B!EI18/Inv_SY_B!$NE18-1,"")</f>
        <v>2.9642786689066503E-2</v>
      </c>
      <c r="EJ18" s="57">
        <f>IFERROR(Inv_SY_B!EJ18/Inv_SY_B!$NE18-1,"")</f>
        <v>3.9237230195676931E-2</v>
      </c>
      <c r="EK18" s="57">
        <f>IFERROR(Inv_SY_B!EK18/Inv_SY_B!$NE18-1,"")</f>
        <v>2.1904303745344134E-2</v>
      </c>
      <c r="EL18" s="57">
        <f>IFERROR(Inv_SY_B!EL18/Inv_SY_B!$NE18-1,"")</f>
        <v>1.2840973727118898E-2</v>
      </c>
      <c r="EM18" s="57">
        <f>IFERROR(Inv_SY_B!EM18/Inv_SY_B!$NE18-1,"")</f>
        <v>9.9798410329743348E-3</v>
      </c>
      <c r="EN18" s="57">
        <f>IFERROR(Inv_SY_B!EN18/Inv_SY_B!$NE18-1,"")</f>
        <v>2.6685164182656429E-2</v>
      </c>
      <c r="EO18" s="57">
        <f>IFERROR(Inv_SY_B!EO18/Inv_SY_B!$NE18-1,"")</f>
        <v>3.2130545761834384E-2</v>
      </c>
      <c r="EP18" s="57">
        <f>IFERROR(Inv_SY_B!EP18/Inv_SY_B!$NE18-1,"")</f>
        <v>3.3699554013461919E-2</v>
      </c>
      <c r="EQ18" s="57">
        <f>IFERROR(Inv_SY_B!EQ18/Inv_SY_B!$NE18-1,"")</f>
        <v>3.4622500043831161E-2</v>
      </c>
      <c r="ER18" s="57">
        <f>IFERROR(Inv_SY_B!ER18/Inv_SY_B!$NE18-1,"")</f>
        <v>2.3547147679401137E-2</v>
      </c>
      <c r="ES18" s="57">
        <f>IFERROR(Inv_SY_B!ES18/Inv_SY_B!$NE18-1,"")</f>
        <v>2.9084823861616149E-2</v>
      </c>
      <c r="ET18" s="57">
        <f>IFERROR(Inv_SY_B!ET18/Inv_SY_B!$NE18-1,"")</f>
        <v>3.5239195800486955E-2</v>
      </c>
      <c r="EU18" s="57">
        <f>IFERROR(Inv_SY_B!EU18/Inv_SY_B!$NE18-1,"")</f>
        <v>3.2288215708689227E-2</v>
      </c>
      <c r="EV18" s="57">
        <f>IFERROR(Inv_SY_B!EV18/Inv_SY_B!$NE18-1,"")</f>
        <v>9.2834363009686172E-3</v>
      </c>
      <c r="EW18" s="57">
        <f>IFERROR(Inv_SY_B!EW18/Inv_SY_B!$NE18-1,"")</f>
        <v>2.48761899631329E-2</v>
      </c>
      <c r="EX18" s="57">
        <f>IFERROR(Inv_SY_B!EX18/Inv_SY_B!$NE18-1,"")</f>
        <v>3.2776607983092676E-2</v>
      </c>
      <c r="EY18" s="57">
        <f>IFERROR(Inv_SY_B!EY18/Inv_SY_B!$NE18-1,"")</f>
        <v>5.8961905358994926E-2</v>
      </c>
      <c r="EZ18" s="57">
        <f>IFERROR(Inv_SY_B!EZ18/Inv_SY_B!$NE18-1,"")</f>
        <v>2.4654682915844273E-2</v>
      </c>
      <c r="FA18" s="57">
        <f>IFERROR(Inv_SY_B!FA18/Inv_SY_B!$NE18-1,"")</f>
        <v>3.8960346386566203E-2</v>
      </c>
      <c r="FB18" s="57">
        <f>IFERROR(Inv_SY_B!FB18/Inv_SY_B!$NE18-1,"")</f>
        <v>5.3651108811285653E-3</v>
      </c>
      <c r="FC18" s="57">
        <f>IFERROR(Inv_SY_B!FC18/Inv_SY_B!$NE18-1,"")</f>
        <v>2.0962898794367524E-2</v>
      </c>
      <c r="FD18" s="57">
        <f>IFERROR(Inv_SY_B!FD18/Inv_SY_B!$NE18-1,"")</f>
        <v>9.0568950026053141E-3</v>
      </c>
      <c r="FE18" s="57">
        <f>IFERROR(Inv_SY_B!FE18/Inv_SY_B!$NE18-1,"")</f>
        <v>7.3032975449038862E-3</v>
      </c>
      <c r="FF18" s="57">
        <f>IFERROR(Inv_SY_B!FF18/Inv_SY_B!$NE18-1,"")</f>
        <v>-3.4875336042966887E-2</v>
      </c>
      <c r="FG18" s="57">
        <f>IFERROR(Inv_SY_B!FG18/Inv_SY_B!$NE18-1,"")</f>
        <v>2.3177969267253351E-2</v>
      </c>
      <c r="FH18" s="57">
        <f>IFERROR(Inv_SY_B!FH18/Inv_SY_B!$NE18-1,"")</f>
        <v>-3.3029443982228512E-2</v>
      </c>
      <c r="FI18" s="57">
        <f>IFERROR(Inv_SY_B!FI18/Inv_SY_B!$NE18-1,"")</f>
        <v>1.0810492460306742E-2</v>
      </c>
      <c r="FJ18" s="57">
        <f>IFERROR(Inv_SY_B!FJ18/Inv_SY_B!$NE18-1,"")</f>
        <v>4.2813646063357469E-2</v>
      </c>
      <c r="FK18" s="57">
        <f>IFERROR(Inv_SY_B!FK18/Inv_SY_B!$NE18-1,"")</f>
        <v>5.9542042863798494E-2</v>
      </c>
      <c r="FL18" s="57">
        <f>IFERROR(Inv_SY_B!FL18/Inv_SY_B!$NE18-1,"")</f>
        <v>1.9511356401150426E-2</v>
      </c>
      <c r="FM18" s="57">
        <f>IFERROR(Inv_SY_B!FM18/Inv_SY_B!$NE18-1,"")</f>
        <v>-1.7053687694648101E-2</v>
      </c>
      <c r="FN18" s="57">
        <f>IFERROR(Inv_SY_B!FN18/Inv_SY_B!$NE18-1,"")</f>
        <v>6.3611122076090432E-4</v>
      </c>
      <c r="FO18" s="57">
        <f>IFERROR(Inv_SY_B!FO18/Inv_SY_B!$NE18-1,"")</f>
        <v>-9.9777681284844988E-3</v>
      </c>
      <c r="FP18" s="57">
        <f>IFERROR(Inv_SY_B!FP18/Inv_SY_B!$NE18-1,"")</f>
        <v>-7.3495694324808847E-3</v>
      </c>
      <c r="FQ18" s="57">
        <f>IFERROR(Inv_SY_B!FQ18/Inv_SY_B!$NE18-1,"")</f>
        <v>-1.7899183447809275E-3</v>
      </c>
      <c r="FR18" s="57">
        <f>IFERROR(Inv_SY_B!FR18/Inv_SY_B!$NE18-1,"")</f>
        <v>-6.7798812724084723E-4</v>
      </c>
      <c r="FS18" s="57">
        <f>IFERROR(Inv_SY_B!FS18/Inv_SY_B!$NE18-1,"")</f>
        <v>7.1055233955390484E-3</v>
      </c>
      <c r="FT18" s="57">
        <f>IFERROR(Inv_SY_B!FT18/Inv_SY_B!$NE18-1,"")</f>
        <v>2.2167123614944328E-2</v>
      </c>
      <c r="FU18" s="57">
        <f>IFERROR(Inv_SY_B!FU18/Inv_SY_B!$NE18-1,"")</f>
        <v>2.732243644172061E-2</v>
      </c>
      <c r="FV18" s="57">
        <f>IFERROR(Inv_SY_B!FV18/Inv_SY_B!$NE18-1,"")</f>
        <v>7.8131153521554531E-3</v>
      </c>
      <c r="FW18" s="57">
        <f>IFERROR(Inv_SY_B!FW18/Inv_SY_B!$NE18-1,"")</f>
        <v>1.0138060352466338E-2</v>
      </c>
      <c r="FX18" s="57">
        <f>IFERROR(Inv_SY_B!FX18/Inv_SY_B!$NE18-1,"")</f>
        <v>1.3878189266009811E-2</v>
      </c>
      <c r="FY18" s="57">
        <f>IFERROR(Inv_SY_B!FY18/Inv_SY_B!$NE18-1,"")</f>
        <v>1.7618318179553505E-2</v>
      </c>
      <c r="FZ18" s="57">
        <f>IFERROR(Inv_SY_B!FZ18/Inv_SY_B!$NE18-1,"")</f>
        <v>-2.5076187579203824E-3</v>
      </c>
      <c r="GA18" s="57">
        <f>IFERROR(Inv_SY_B!GA18/Inv_SY_B!$NE18-1,"")</f>
        <v>1.4333069809548959E-2</v>
      </c>
      <c r="GB18" s="57">
        <f>IFERROR(Inv_SY_B!GB18/Inv_SY_B!$NE18-1,"")</f>
        <v>-8.6636687804824142E-3</v>
      </c>
      <c r="GC18" s="57">
        <f>IFERROR(Inv_SY_B!GC18/Inv_SY_B!$NE18-1,"")</f>
        <v>1.8022656440477069E-2</v>
      </c>
      <c r="GD18" s="57">
        <f>IFERROR(Inv_SY_B!GD18/Inv_SY_B!$NE18-1,"")</f>
        <v>1.6607472527244482E-2</v>
      </c>
      <c r="GE18" s="57">
        <f>IFERROR(Inv_SY_B!GE18/Inv_SY_B!$NE18-1,"")</f>
        <v>2.4188814919562596E-2</v>
      </c>
      <c r="GF18" s="57">
        <f>IFERROR(Inv_SY_B!GF18/Inv_SY_B!$NE18-1,"")</f>
        <v>2.4795322310947832E-2</v>
      </c>
      <c r="GG18" s="57">
        <f>IFERROR(Inv_SY_B!GG18/Inv_SY_B!$NE18-1,"")</f>
        <v>1.8224825570938963E-2</v>
      </c>
      <c r="GH18" s="57">
        <f>IFERROR(Inv_SY_B!GH18/Inv_SY_B!$NE18-1,"")</f>
        <v>2.7423521006951557E-2</v>
      </c>
      <c r="GI18" s="57">
        <f>IFERROR(Inv_SY_B!GI18/Inv_SY_B!$NE18-1,"")</f>
        <v>6.6001005693843151E-3</v>
      </c>
      <c r="GJ18" s="57">
        <f>IFERROR(Inv_SY_B!GJ18/Inv_SY_B!$NE18-1,"")</f>
        <v>2.4087730354331649E-2</v>
      </c>
      <c r="GK18" s="57">
        <f>IFERROR(Inv_SY_B!GK18/Inv_SY_B!$NE18-1,"")</f>
        <v>1.8491260035318202E-3</v>
      </c>
      <c r="GL18" s="57">
        <f>IFERROR(Inv_SY_B!GL18/Inv_SY_B!$NE18-1,"")</f>
        <v>2.428989948479332E-2</v>
      </c>
      <c r="GM18" s="57">
        <f>IFERROR(Inv_SY_B!GM18/Inv_SY_B!$NE18-1,"")</f>
        <v>3.2643099167644074E-3</v>
      </c>
      <c r="GN18" s="57">
        <f>IFERROR(Inv_SY_B!GN18/Inv_SY_B!$NE18-1,"")</f>
        <v>1.3979273831240757E-2</v>
      </c>
      <c r="GO18" s="57">
        <f>IFERROR(Inv_SY_B!GO18/Inv_SY_B!$NE18-1,"")</f>
        <v>2.2541136506298631E-2</v>
      </c>
      <c r="GP18" s="57">
        <f>IFERROR(Inv_SY_B!GP18/Inv_SY_B!$NE18-1,"")</f>
        <v>1.6066670103259018E-2</v>
      </c>
      <c r="GQ18" s="57">
        <f>IFERROR(Inv_SY_B!GQ18/Inv_SY_B!$NE18-1,"")</f>
        <v>2.0524499429942278E-2</v>
      </c>
      <c r="GR18" s="57">
        <f>IFERROR(Inv_SY_B!GR18/Inv_SY_B!$NE18-1,"")</f>
        <v>-9.5166331887688305E-3</v>
      </c>
      <c r="GS18" s="57">
        <f>IFERROR(Inv_SY_B!GS18/Inv_SY_B!$NE18-1,"")</f>
        <v>1.8162831109483024E-2</v>
      </c>
      <c r="GT18" s="57">
        <f>IFERROR(Inv_SY_B!GT18/Inv_SY_B!$NE18-1,"")</f>
        <v>1.445359371424737E-2</v>
      </c>
      <c r="GU18" s="57">
        <f>IFERROR(Inv_SY_B!GU18/Inv_SY_B!$NE18-1,"")</f>
        <v>1.0069752131198317E-2</v>
      </c>
      <c r="GV18" s="57">
        <f>IFERROR(Inv_SY_B!GV18/Inv_SY_B!$NE18-1,"")</f>
        <v>1.1295292682852454E-2</v>
      </c>
      <c r="GW18" s="57">
        <f>IFERROR(Inv_SY_B!GW18/Inv_SY_B!$NE18-1,"")</f>
        <v>2.1725274455115962E-2</v>
      </c>
      <c r="GX18" s="57">
        <f>IFERROR(Inv_SY_B!GX18/Inv_SY_B!$NE18-1,"")</f>
        <v>9.3974215187553334E-3</v>
      </c>
      <c r="GY18" s="57">
        <f>IFERROR(Inv_SY_B!GY18/Inv_SY_B!$NE18-1,"")</f>
        <v>-1.6819063319162164E-2</v>
      </c>
      <c r="GZ18" s="57">
        <f>IFERROR(Inv_SY_B!GZ18/Inv_SY_B!$NE18-1,"")</f>
        <v>2.7974043100670754E-2</v>
      </c>
      <c r="HA18" s="57">
        <f>IFERROR(Inv_SY_B!HA18/Inv_SY_B!$NE18-1,"")</f>
        <v>-1.9283633488169749E-2</v>
      </c>
      <c r="HB18" s="57">
        <f>IFERROR(Inv_SY_B!HB18/Inv_SY_B!$NE18-1,"")</f>
        <v>2.3913068534069382E-3</v>
      </c>
      <c r="HC18" s="57">
        <f>IFERROR(Inv_SY_B!HC18/Inv_SY_B!$NE18-1,"")</f>
        <v>2.4867363380653984E-3</v>
      </c>
      <c r="HD18" s="57">
        <f>IFERROR(Inv_SY_B!HD18/Inv_SY_B!$NE18-1,"")</f>
        <v>5.136040602633507E-3</v>
      </c>
      <c r="HE18" s="57">
        <f>IFERROR(Inv_SY_B!HE18/Inv_SY_B!$NE18-1,"")</f>
        <v>-3.6746890844540081E-3</v>
      </c>
      <c r="HF18" s="57">
        <f>IFERROR(Inv_SY_B!HF18/Inv_SY_B!$NE18-1,"")</f>
        <v>4.5928241246580237E-2</v>
      </c>
      <c r="HG18" s="57">
        <f>IFERROR(Inv_SY_B!HG18/Inv_SY_B!$NE18-1,"")</f>
        <v>1.2109209374469021E-2</v>
      </c>
      <c r="HH18" s="57">
        <f>IFERROR(Inv_SY_B!HH18/Inv_SY_B!$NE18-1,"")</f>
        <v>2.8729844619166389E-2</v>
      </c>
      <c r="HI18" s="57">
        <f>IFERROR(Inv_SY_B!HI18/Inv_SY_B!$NE18-1,"")</f>
        <v>2.5580671625434315E-2</v>
      </c>
      <c r="HJ18" s="57">
        <f>IFERROR(Inv_SY_B!HJ18/Inv_SY_B!$NE18-1,"")</f>
        <v>2.6486439767108294E-2</v>
      </c>
      <c r="HK18" s="57">
        <f>IFERROR(Inv_SY_B!HK18/Inv_SY_B!$NE18-1,"")</f>
        <v>2.6961887850755373E-2</v>
      </c>
      <c r="HL18" s="57">
        <f>IFERROR(Inv_SY_B!HL18/Inv_SY_B!$NE18-1,"")</f>
        <v>1.0534622877602873E-2</v>
      </c>
      <c r="HM18" s="57">
        <f>IFERROR(Inv_SY_B!HM18/Inv_SY_B!$NE18-1,"")</f>
        <v>-2.7780315212804663E-2</v>
      </c>
      <c r="HN18" s="57">
        <f>IFERROR(Inv_SY_B!HN18/Inv_SY_B!$NE18-1,"")</f>
        <v>-3.5084123926009902E-2</v>
      </c>
      <c r="HO18" s="57">
        <f>IFERROR(Inv_SY_B!HO18/Inv_SY_B!$NE18-1,"")</f>
        <v>-2.453859522574775E-2</v>
      </c>
      <c r="HP18" s="57">
        <f>IFERROR(Inv_SY_B!HP18/Inv_SY_B!$NE18-1,"")</f>
        <v>-2.0014379423394568E-2</v>
      </c>
      <c r="HQ18" s="57">
        <f>IFERROR(Inv_SY_B!HQ18/Inv_SY_B!$NE18-1,"")</f>
        <v>-3.8796968410503507E-2</v>
      </c>
      <c r="HR18" s="57">
        <f>IFERROR(Inv_SY_B!HR18/Inv_SY_B!$NE18-1,"")</f>
        <v>-3.9575495910020408E-2</v>
      </c>
      <c r="HS18" s="57">
        <f>IFERROR(Inv_SY_B!HS18/Inv_SY_B!$NE18-1,"")</f>
        <v>-1.6564510602191107E-2</v>
      </c>
      <c r="HT18" s="57">
        <f>IFERROR(Inv_SY_B!HT18/Inv_SY_B!$NE18-1,"")</f>
        <v>-3.3817527996205854E-2</v>
      </c>
      <c r="HU18" s="57">
        <f>IFERROR(Inv_SY_B!HU18/Inv_SY_B!$NE18-1,"")</f>
        <v>-1.0441545943009611E-3</v>
      </c>
      <c r="HV18" s="57">
        <f>IFERROR(Inv_SY_B!HV18/Inv_SY_B!$NE18-1,"")</f>
        <v>9.1668002641638324E-3</v>
      </c>
      <c r="HW18" s="57">
        <f>IFERROR(Inv_SY_B!HW18/Inv_SY_B!$NE18-1,"")</f>
        <v>1.7077904542357469E-2</v>
      </c>
      <c r="HX18" s="57">
        <f>IFERROR(Inv_SY_B!HX18/Inv_SY_B!$NE18-1,"")</f>
        <v>1.7917684007352719E-2</v>
      </c>
      <c r="HY18" s="57">
        <f>IFERROR(Inv_SY_B!HY18/Inv_SY_B!$NE18-1,"")</f>
        <v>1.6553042376735494E-2</v>
      </c>
      <c r="HZ18" s="57">
        <f>IFERROR(Inv_SY_B!HZ18/Inv_SY_B!$NE18-1,"")</f>
        <v>6.5356730442922562E-3</v>
      </c>
      <c r="IA18" s="57">
        <f>IFERROR(Inv_SY_B!IA18/Inv_SY_B!$NE18-1,"")</f>
        <v>2.8624872186042039E-2</v>
      </c>
      <c r="IB18" s="57">
        <f>IFERROR(Inv_SY_B!IB18/Inv_SY_B!$NE18-1,"")</f>
        <v>-1.162305384830753E-3</v>
      </c>
      <c r="IC18" s="57">
        <f>IFERROR(Inv_SY_B!IC18/Inv_SY_B!$NE18-1,"")</f>
        <v>2.3481222962946191E-2</v>
      </c>
      <c r="ID18" s="57">
        <f>IFERROR(Inv_SY_B!ID18/Inv_SY_B!$NE18-1,"")</f>
        <v>4.4812125674287273E-3</v>
      </c>
      <c r="IE18" s="57">
        <f>IFERROR(Inv_SY_B!IE18/Inv_SY_B!$NE18-1,"")</f>
        <v>7.6303855611610238E-3</v>
      </c>
      <c r="IF18" s="57">
        <f>IFERROR(Inv_SY_B!IF18/Inv_SY_B!$NE18-1,"")</f>
        <v>1.3718786682376471E-2</v>
      </c>
      <c r="IG18" s="57">
        <f>IFERROR(Inv_SY_B!IG18/Inv_SY_B!$NE18-1,"")</f>
        <v>-1.0623316389979376E-3</v>
      </c>
      <c r="IH18" s="57">
        <f>IFERROR(Inv_SY_B!IH18/Inv_SY_B!$NE18-1,"")</f>
        <v>-4.461438997312106E-3</v>
      </c>
      <c r="II18" s="57">
        <f>IFERROR(Inv_SY_B!II18/Inv_SY_B!$NE18-1,"")</f>
        <v>-7.5606251181278283E-3</v>
      </c>
      <c r="IJ18" s="57">
        <f>IFERROR(Inv_SY_B!IJ18/Inv_SY_B!$NE18-1,"")</f>
        <v>-4.8613339806431455E-3</v>
      </c>
      <c r="IK18" s="57">
        <f>IFERROR(Inv_SY_B!IK18/Inv_SY_B!$NE18-1,"")</f>
        <v>3.6414331024336999E-3</v>
      </c>
      <c r="IL18" s="57">
        <f>IFERROR(Inv_SY_B!IL18/Inv_SY_B!$NE18-1,"")</f>
        <v>-0.35861843360988699</v>
      </c>
      <c r="IM18" s="57">
        <f>IFERROR(Inv_SY_B!IM18/Inv_SY_B!$NE18-1,"")</f>
        <v>-7.4856448087532446E-3</v>
      </c>
      <c r="IN18" s="57">
        <f>IFERROR(Inv_SY_B!IN18/Inv_SY_B!$NE18-1,"")</f>
        <v>-5.3612027098070003E-3</v>
      </c>
      <c r="IO18" s="57">
        <f>IFERROR(Inv_SY_B!IO18/Inv_SY_B!$NE18-1,"")</f>
        <v>5.5309368986729002E-3</v>
      </c>
      <c r="IP18" s="57">
        <f>IFERROR(Inv_SY_B!IP18/Inv_SY_B!$NE18-1,"")</f>
        <v>-1.5258603547250837E-2</v>
      </c>
      <c r="IQ18" s="57">
        <f>IFERROR(Inv_SY_B!IQ18/Inv_SY_B!$NE18-1,"")</f>
        <v>3.9227087931607008E-2</v>
      </c>
      <c r="IR18" s="57">
        <f>IFERROR(Inv_SY_B!IR18/Inv_SY_B!$NE18-1,"")</f>
        <v>-9.0602313056192818E-3</v>
      </c>
      <c r="IS18" s="57">
        <f>IFERROR(Inv_SY_B!IS18/Inv_SY_B!$NE18-1,"")</f>
        <v>-3.4617015389845074E-3</v>
      </c>
      <c r="IT18" s="57">
        <f>IFERROR(Inv_SY_B!IT18/Inv_SY_B!$NE18-1,"")</f>
        <v>-6.6608614056329341E-3</v>
      </c>
      <c r="IU18" s="57">
        <f>IFERROR(Inv_SY_B!IU18/Inv_SY_B!$NE18-1,"")</f>
        <v>2.7366707026472703E-3</v>
      </c>
      <c r="IV18" s="57">
        <f>IFERROR(Inv_SY_B!IV18/Inv_SY_B!$NE18-1,"")</f>
        <v>6.3357255526266254E-3</v>
      </c>
      <c r="IW18" s="57">
        <f>IFERROR(Inv_SY_B!IW18/Inv_SY_B!$NE18-1,"")</f>
        <v>-5.6246290983408276E-4</v>
      </c>
      <c r="IX18" s="57">
        <f>IFERROR(Inv_SY_B!IX18/Inv_SY_B!$NE18-1,"")</f>
        <v>-4.6613864889776258E-3</v>
      </c>
      <c r="IY18" s="57">
        <f>IFERROR(Inv_SY_B!IY18/Inv_SY_B!$NE18-1,"")</f>
        <v>1.4370120068212255E-3</v>
      </c>
      <c r="IZ18" s="57">
        <f>IFERROR(Inv_SY_B!IZ18/Inv_SY_B!$NE18-1,"")</f>
        <v>6.3993452090658209E-3</v>
      </c>
      <c r="JA18" s="57">
        <f>IFERROR(Inv_SY_B!JA18/Inv_SY_B!$NE18-1,"")</f>
        <v>-7.9472826599695789E-3</v>
      </c>
      <c r="JB18" s="57">
        <f>IFERROR(Inv_SY_B!JB18/Inv_SY_B!$NE18-1,"")</f>
        <v>1.2664498332301211E-2</v>
      </c>
      <c r="JC18" s="57">
        <f>IFERROR(Inv_SY_B!JC18/Inv_SY_B!$NE18-1,"")</f>
        <v>1.2908323842848235E-2</v>
      </c>
      <c r="JD18" s="57">
        <f>IFERROR(Inv_SY_B!JD18/Inv_SY_B!$NE18-1,"")</f>
        <v>-5.6641824175409639E-3</v>
      </c>
      <c r="JE18" s="57">
        <f>IFERROR(Inv_SY_B!JE18/Inv_SY_B!$NE18-1,"")</f>
        <v>2.9254706784788587E-2</v>
      </c>
      <c r="JF18" s="57">
        <f>IFERROR(Inv_SY_B!JF18/Inv_SY_B!$NE18-1,"")</f>
        <v>1.8989057803219245E-2</v>
      </c>
      <c r="JG18" s="57">
        <f>IFERROR(Inv_SY_B!JG18/Inv_SY_B!$NE18-1,"")</f>
        <v>2.5360188958260421E-2</v>
      </c>
      <c r="JH18" s="57">
        <f>IFERROR(Inv_SY_B!JH18/Inv_SY_B!$NE18-1,"")</f>
        <v>3.2833312459484176E-2</v>
      </c>
      <c r="JI18" s="57">
        <f>IFERROR(Inv_SY_B!JI18/Inv_SY_B!$NE18-1,"")</f>
        <v>2.6630395956678488E-2</v>
      </c>
      <c r="JJ18" s="57">
        <f>IFERROR(Inv_SY_B!JJ18/Inv_SY_B!$NE18-1,"")</f>
        <v>1.3577302098600308E-2</v>
      </c>
      <c r="JK18" s="57">
        <f>IFERROR(Inv_SY_B!JK18/Inv_SY_B!$NE18-1,"")</f>
        <v>3.035214585836199E-2</v>
      </c>
      <c r="JL18" s="57">
        <f>IFERROR(Inv_SY_B!JL18/Inv_SY_B!$NE18-1,"")</f>
        <v>2.6892827039489253E-2</v>
      </c>
      <c r="JM18" s="57">
        <f>IFERROR(Inv_SY_B!JM18/Inv_SY_B!$NE18-1,"")</f>
        <v>-8.2395027496603435E-3</v>
      </c>
      <c r="JN18" s="57">
        <f>IFERROR(Inv_SY_B!JN18/Inv_SY_B!$NE18-1,"")</f>
        <v>1.9075417070570921E-3</v>
      </c>
      <c r="JO18" s="57">
        <f>IFERROR(Inv_SY_B!JO18/Inv_SY_B!$NE18-1,"")</f>
        <v>9.5346105143829796E-3</v>
      </c>
      <c r="JP18" s="57">
        <f>IFERROR(Inv_SY_B!JP18/Inv_SY_B!$NE18-1,"")</f>
        <v>9.4848985463589219E-3</v>
      </c>
      <c r="JQ18" s="57">
        <f>IFERROR(Inv_SY_B!JQ18/Inv_SY_B!$NE18-1,"")</f>
        <v>3.2462197796923054E-2</v>
      </c>
      <c r="JR18" s="57">
        <f>IFERROR(Inv_SY_B!JR18/Inv_SY_B!$NE18-1,"")</f>
        <v>2.6513759919873481E-2</v>
      </c>
      <c r="JS18" s="57">
        <f>IFERROR(Inv_SY_B!JS18/Inv_SY_B!$NE18-1,"")</f>
        <v>2.3435582774631314E-2</v>
      </c>
      <c r="JT18" s="57">
        <f>IFERROR(Inv_SY_B!JT18/Inv_SY_B!$NE18-1,"")</f>
        <v>3.9779574421735298E-2</v>
      </c>
      <c r="JU18" s="57">
        <f>IFERROR(Inv_SY_B!JU18/Inv_SY_B!$NE18-1,"")</f>
        <v>2.4912665232824649E-2</v>
      </c>
      <c r="JV18" s="57">
        <f>IFERROR(Inv_SY_B!JV18/Inv_SY_B!$NE18-1,"")</f>
        <v>-7.1480735855500299E-5</v>
      </c>
      <c r="JW18" s="57">
        <f>IFERROR(Inv_SY_B!JW18/Inv_SY_B!$NE18-1,"")</f>
        <v>-7.551738562942778E-3</v>
      </c>
      <c r="JX18" s="57">
        <f>IFERROR(Inv_SY_B!JX18/Inv_SY_B!$NE18-1,"")</f>
        <v>-8.4614996500208539E-3</v>
      </c>
      <c r="JY18" s="57">
        <f>IFERROR(Inv_SY_B!JY18/Inv_SY_B!$NE18-1,"")</f>
        <v>-6.4398083454028088E-3</v>
      </c>
      <c r="JZ18" s="57">
        <f>IFERROR(Inv_SY_B!JZ18/Inv_SY_B!$NE18-1,"")</f>
        <v>-3.0902273131282576E-2</v>
      </c>
      <c r="KA18" s="57">
        <f>IFERROR(Inv_SY_B!KA18/Inv_SY_B!$NE18-1,"")</f>
        <v>-1.7963448781726288E-2</v>
      </c>
      <c r="KB18" s="57">
        <f>IFERROR(Inv_SY_B!KB18/Inv_SY_B!$NE18-1,"")</f>
        <v>-6.7798812724084723E-4</v>
      </c>
      <c r="KC18" s="57">
        <f>IFERROR(Inv_SY_B!KC18/Inv_SY_B!$NE18-1,"")</f>
        <v>-1.8266702477419017E-2</v>
      </c>
      <c r="KD18" s="57">
        <f>IFERROR(Inv_SY_B!KD18/Inv_SY_B!$NE18-1,"")</f>
        <v>-2.8172989870048015E-2</v>
      </c>
      <c r="KE18" s="57">
        <f>IFERROR(Inv_SY_B!KE18/Inv_SY_B!$NE18-1,"")</f>
        <v>3.971901873380812E-3</v>
      </c>
      <c r="KF18" s="57">
        <f>IFERROR(Inv_SY_B!KF18/Inv_SY_B!$NE18-1,"")</f>
        <v>3.9806918355749232E-3</v>
      </c>
      <c r="KG18" s="57">
        <f>IFERROR(Inv_SY_B!KG18/Inv_SY_B!$NE18-1,"")</f>
        <v>9.3936491645352227E-4</v>
      </c>
      <c r="KH18" s="57">
        <f>IFERROR(Inv_SY_B!KH18/Inv_SY_B!$NE18-1,"")</f>
        <v>6.1957623084607505E-3</v>
      </c>
      <c r="KI18" s="57">
        <f>IFERROR(Inv_SY_B!KI18/Inv_SY_B!$NE18-1,"")</f>
        <v>6.8325950694156923E-3</v>
      </c>
      <c r="KJ18" s="57">
        <f>IFERROR(Inv_SY_B!KJ18/Inv_SY_B!$NE18-1,"")</f>
        <v>-5.5856437692014538E-3</v>
      </c>
      <c r="KK18" s="57">
        <f>IFERROR(Inv_SY_B!KK18/Inv_SY_B!$NE18-1,"")</f>
        <v>-7.7084196390505566E-3</v>
      </c>
      <c r="KL18" s="57">
        <f>IFERROR(Inv_SY_B!KL18/Inv_SY_B!$NE18-1,"")</f>
        <v>-8.387417126187291E-3</v>
      </c>
      <c r="KM18" s="57">
        <f>IFERROR(Inv_SY_B!KM18/Inv_SY_B!$NE18-1,"")</f>
        <v>2.9098215784204573E-3</v>
      </c>
      <c r="KN18" s="57">
        <f>IFERROR(Inv_SY_B!KN18/Inv_SY_B!$NE18-1,"")</f>
        <v>-4.9759796413931801E-3</v>
      </c>
      <c r="KO18" s="57">
        <f>IFERROR(Inv_SY_B!KO18/Inv_SY_B!$NE18-1,"")</f>
        <v>-2.9473883664521416E-3</v>
      </c>
      <c r="KP18" s="57">
        <f>IFERROR(Inv_SY_B!KP18/Inv_SY_B!$NE18-1,"")</f>
        <v>-1.0202266552581385E-3</v>
      </c>
      <c r="KQ18" s="57">
        <f>IFERROR(Inv_SY_B!KQ18/Inv_SY_B!$NE18-1,"")</f>
        <v>-3.4831345157407156E-2</v>
      </c>
      <c r="KR18" s="57">
        <f>IFERROR(Inv_SY_B!KR18/Inv_SY_B!$NE18-1,"")</f>
        <v>-9.43888044626362E-3</v>
      </c>
      <c r="KS18" s="57">
        <f>IFERROR(Inv_SY_B!KS18/Inv_SY_B!$NE18-1,"")</f>
        <v>-1.2076049103687092E-2</v>
      </c>
      <c r="KT18" s="57">
        <f>IFERROR(Inv_SY_B!KT18/Inv_SY_B!$NE18-1,"")</f>
        <v>3.9498219683475888E-3</v>
      </c>
      <c r="KU18" s="57">
        <f>IFERROR(Inv_SY_B!KU18/Inv_SY_B!$NE18-1,"")</f>
        <v>-6.1931344063579363E-3</v>
      </c>
      <c r="KV18" s="57">
        <f>IFERROR(Inv_SY_B!KV18/Inv_SY_B!$NE18-1,"")</f>
        <v>1.2347807093533003E-2</v>
      </c>
      <c r="KW18" s="57">
        <f>IFERROR(Inv_SY_B!KW18/Inv_SY_B!$NE18-1,"")</f>
        <v>2.3269489483948025E-3</v>
      </c>
      <c r="KX18" s="57">
        <f>IFERROR(Inv_SY_B!KX18/Inv_SY_B!$NE18-1,"")</f>
        <v>1.8123741005708016E-2</v>
      </c>
      <c r="KY18" s="57">
        <f>IFERROR(Inv_SY_B!KY18/Inv_SY_B!$NE18-1,"")</f>
        <v>2.1904303745343912E-2</v>
      </c>
      <c r="KZ18" s="57">
        <f>IFERROR(Inv_SY_B!KZ18/Inv_SY_B!$NE18-1,"")</f>
        <v>3.3300148841646227E-3</v>
      </c>
      <c r="LA18" s="57">
        <f>IFERROR(Inv_SY_B!LA18/Inv_SY_B!$NE18-1,"")</f>
        <v>1.4768511013620644E-2</v>
      </c>
      <c r="LB18" s="57">
        <f>IFERROR(Inv_SY_B!LB18/Inv_SY_B!$NE18-1,"")</f>
        <v>-1.7640586708831396E-2</v>
      </c>
      <c r="LC18" s="57">
        <f>IFERROR(Inv_SY_B!LC18/Inv_SY_B!$NE18-1,"")</f>
        <v>1.5323698548812104E-2</v>
      </c>
      <c r="LD18" s="57">
        <f>IFERROR(Inv_SY_B!LD18/Inv_SY_B!$NE18-1,"")</f>
        <v>1.1370907693228904E-3</v>
      </c>
      <c r="LE18" s="57">
        <f>IFERROR(Inv_SY_B!LE18/Inv_SY_B!$NE18-1,"")</f>
        <v>-3.5616752848171007E-3</v>
      </c>
      <c r="LF18" s="57">
        <f>IFERROR(Inv_SY_B!LF18/Inv_SY_B!$NE18-1,"")</f>
        <v>-1.0259916255612511E-2</v>
      </c>
      <c r="LG18" s="57">
        <f>IFERROR(Inv_SY_B!LG18/Inv_SY_B!$NE18-1,"")</f>
        <v>-2.0830635839504952E-3</v>
      </c>
      <c r="LH18" s="57">
        <f>IFERROR(Inv_SY_B!LH18/Inv_SY_B!$NE18-1,"")</f>
        <v>-1.5248079995057728E-2</v>
      </c>
      <c r="LI18" s="57">
        <f>IFERROR(Inv_SY_B!LI18/Inv_SY_B!$NE18-1,"")</f>
        <v>-8.1604675931243875E-3</v>
      </c>
      <c r="LJ18" s="57">
        <f>IFERROR(Inv_SY_B!LJ18/Inv_SY_B!$NE18-1,"")</f>
        <v>-2.3279224519743069E-2</v>
      </c>
      <c r="LK18" s="57">
        <f>IFERROR(Inv_SY_B!LK18/Inv_SY_B!$NE18-1,"")</f>
        <v>-1.2314376732475929E-2</v>
      </c>
      <c r="LL18" s="57">
        <f>IFERROR(Inv_SY_B!LL18/Inv_SY_B!$NE18-1,"")</f>
        <v>-1.0319900503112267E-2</v>
      </c>
      <c r="LM18" s="57">
        <f>IFERROR(Inv_SY_B!LM18/Inv_SY_B!$NE18-1,"")</f>
        <v>1.4370120068212255E-3</v>
      </c>
      <c r="LN18" s="57">
        <f>IFERROR(Inv_SY_B!LN18/Inv_SY_B!$NE18-1,"")</f>
        <v>-9.2601787972849126E-3</v>
      </c>
      <c r="LO18" s="57">
        <f>IFERROR(Inv_SY_B!LO18/Inv_SY_B!$NE18-1,"")</f>
        <v>-2.2856608230541142E-2</v>
      </c>
      <c r="LP18" s="57">
        <f>IFERROR(Inv_SY_B!LP18/Inv_SY_B!$NE18-1,"")</f>
        <v>-1.6458288497244067E-2</v>
      </c>
      <c r="LQ18" s="57">
        <f>IFERROR(Inv_SY_B!LQ18/Inv_SY_B!$NE18-1,"")</f>
        <v>-1.6558262243076771E-2</v>
      </c>
      <c r="LR18" s="57">
        <f>IFERROR(Inv_SY_B!LR18/Inv_SY_B!$NE18-1,"")</f>
        <v>-6.5608876598001187E-3</v>
      </c>
      <c r="LS18" s="57">
        <f>IFERROR(Inv_SY_B!LS18/Inv_SY_B!$NE18-1,"")</f>
        <v>6.7792796272936329E-4</v>
      </c>
      <c r="LT18" s="57">
        <f>IFERROR(Inv_SY_B!LT18/Inv_SY_B!$NE18-1,"")</f>
        <v>-2.2496702745543051E-2</v>
      </c>
      <c r="LU18" s="57">
        <f>IFERROR(Inv_SY_B!LU18/Inv_SY_B!$NE18-1,"")</f>
        <v>-5.8060858787626346E-3</v>
      </c>
      <c r="LV18" s="57">
        <f>IFERROR(Inv_SY_B!LV18/Inv_SY_B!$NE18-1,"")</f>
        <v>1.4663538580496294E-2</v>
      </c>
      <c r="LW18" s="57">
        <f>IFERROR(Inv_SY_B!LW18/Inv_SY_B!$NE18-1,"")</f>
        <v>2.0122105102965193E-2</v>
      </c>
      <c r="LX18" s="57">
        <f>IFERROR(Inv_SY_B!LX18/Inv_SY_B!$NE18-1,"")</f>
        <v>1.8232601306725993E-2</v>
      </c>
      <c r="LY18" s="57">
        <f>IFERROR(Inv_SY_B!LY18/Inv_SY_B!$NE18-1,"")</f>
        <v>2.1801664032955692E-2</v>
      </c>
      <c r="LZ18" s="57">
        <f>IFERROR(Inv_SY_B!LZ18/Inv_SY_B!$NE18-1,"")</f>
        <v>-1.0459863747278031E-2</v>
      </c>
      <c r="MA18" s="57">
        <f>IFERROR(Inv_SY_B!MA18/Inv_SY_B!$NE18-1,"")</f>
        <v>1.4333625219248081E-2</v>
      </c>
      <c r="MB18" s="57">
        <f>IFERROR(Inv_SY_B!MB18/Inv_SY_B!$NE18-1,"")</f>
        <v>4.2362768901385017E-3</v>
      </c>
      <c r="MC18" s="57">
        <f>IFERROR(Inv_SY_B!MC18/Inv_SY_B!$NE18-1,"")</f>
        <v>8.5351479609474534E-3</v>
      </c>
      <c r="MD18" s="57">
        <f>IFERROR(Inv_SY_B!MD18/Inv_SY_B!$NE18-1,"")</f>
        <v>-1.2622791306635683E-3</v>
      </c>
      <c r="ME18" s="57">
        <f>IFERROR(Inv_SY_B!ME18/Inv_SY_B!$NE18-1,"")</f>
        <v>9.6348591651078674E-3</v>
      </c>
      <c r="MF18" s="57">
        <f>IFERROR(Inv_SY_B!MF18/Inv_SY_B!$NE18-1,"")</f>
        <v>-9.6235789316534426E-4</v>
      </c>
      <c r="MG18" s="57">
        <f>IFERROR(Inv_SY_B!MG18/Inv_SY_B!$NE18-1,"")</f>
        <v>1.0834544115101208E-2</v>
      </c>
      <c r="MH18" s="57">
        <f>IFERROR(Inv_SY_B!MH18/Inv_SY_B!$NE18-1,"")</f>
        <v>1.513341518591016E-2</v>
      </c>
      <c r="MI18" s="57">
        <f>IFERROR(Inv_SY_B!MI18/Inv_SY_B!$NE18-1,"")</f>
        <v>-8.6238414733252888E-4</v>
      </c>
      <c r="MJ18" s="57">
        <f>IFERROR(Inv_SY_B!MJ18/Inv_SY_B!$NE18-1,"")</f>
        <v>1.4243648847998669E-2</v>
      </c>
      <c r="MK18" s="57">
        <f>IFERROR(Inv_SY_B!MK18/Inv_SY_B!$NE18-1,"")</f>
        <v>1.8232601306725993E-2</v>
      </c>
      <c r="ML18" s="57">
        <f>IFERROR(Inv_SY_B!ML18/Inv_SY_B!$NE18-1,"")</f>
        <v>1.0134727894271833E-2</v>
      </c>
      <c r="MM18" s="57">
        <f>IFERROR(Inv_SY_B!MM18/Inv_SY_B!$NE18-1,"")</f>
        <v>-3.4248691063091252E-3</v>
      </c>
      <c r="MN18" s="57">
        <f>IFERROR(Inv_SY_B!MN18/Inv_SY_B!$NE18-1,"")</f>
        <v>9.7298342236491475E-3</v>
      </c>
      <c r="MO18" s="57">
        <f>IFERROR(Inv_SY_B!MO18/Inv_SY_B!$NE18-1,"")</f>
        <v>2.2956360797324216E-2</v>
      </c>
      <c r="MP18" s="57">
        <f>IFERROR(Inv_SY_B!MP18/Inv_SY_B!$NE18-1,"")</f>
        <v>4.2998965465779193E-3</v>
      </c>
      <c r="MQ18" s="57">
        <f>IFERROR(Inv_SY_B!MQ18/Inv_SY_B!$NE18-1,"")</f>
        <v>-4.5614127431448104E-3</v>
      </c>
      <c r="MR18" s="57">
        <f>IFERROR(Inv_SY_B!MR18/Inv_SY_B!$NE18-1,"")</f>
        <v>-4.0615440139809555E-3</v>
      </c>
      <c r="MS18" s="57">
        <f>IFERROR(Inv_SY_B!MS18/Inv_SY_B!$NE18-1,"")</f>
        <v>1.9597242937342996E-2</v>
      </c>
      <c r="MT18" s="57">
        <f>IFERROR(Inv_SY_B!MT18/Inv_SY_B!$NE18-1,"")</f>
        <v>-4.5750455266673207E-3</v>
      </c>
      <c r="MU18" s="57">
        <f>IFERROR(Inv_SY_B!MU18/Inv_SY_B!$NE18-1,"")</f>
        <v>1.3933730235917041E-2</v>
      </c>
      <c r="MV18" s="57">
        <f>IFERROR(Inv_SY_B!MV18/Inv_SY_B!$NE18-1,"")</f>
        <v>8.7850823255295474E-3</v>
      </c>
      <c r="MW18" s="57">
        <f>IFERROR(Inv_SY_B!MW18/Inv_SY_B!$NE18-1,"")</f>
        <v>-5.3861961462651209E-3</v>
      </c>
      <c r="MX18" s="57">
        <f>IFERROR(Inv_SY_B!MX18/Inv_SY_B!$NE18-1,"")</f>
        <v>7.3354630109543351E-3</v>
      </c>
      <c r="MY18" s="57">
        <f>IFERROR(Inv_SY_B!MY18/Inv_SY_B!$NE18-1,"")</f>
        <v>-5.4911685793895826E-3</v>
      </c>
      <c r="MZ18" s="57">
        <f>IFERROR(Inv_SY_B!MZ18/Inv_SY_B!$NE18-1,"")</f>
        <v>3.3265158030604258E-3</v>
      </c>
      <c r="NA18" s="57">
        <f>IFERROR(Inv_SY_B!NA18/Inv_SY_B!$NE18-1,"")</f>
        <v>2.2100006737625133E-2</v>
      </c>
      <c r="NB18" s="57">
        <f>IFERROR(Inv_SY_B!NB18/Inv_SY_B!$NE18-1,"")</f>
        <v>1.8442546172974694E-2</v>
      </c>
      <c r="NC18" s="57">
        <f>IFERROR(Inv_SY_B!NC18/Inv_SY_B!$NE18-1,"")</f>
        <v>2.3691167829195114E-2</v>
      </c>
      <c r="ND18" s="57">
        <f>IFERROR(Inv_SY_B!ND18/Inv_SY_B!$NE18-1,"")</f>
        <v>2.2851388364199643E-2</v>
      </c>
    </row>
    <row r="19" spans="2:368" ht="14.5" x14ac:dyDescent="0.35">
      <c r="B19" s="86">
        <f t="shared" si="0"/>
        <v>45760</v>
      </c>
      <c r="C19" s="57">
        <f>IFERROR(Inv_SY_B!C19/Inv_SY_B!$NE19-1,"")</f>
        <v>-6.3231732013801389E-2</v>
      </c>
      <c r="D19" s="57">
        <f>IFERROR(Inv_SY_B!D19/Inv_SY_B!$NE19-1,"")</f>
        <v>-9.4316111846267092E-2</v>
      </c>
      <c r="E19" s="57">
        <f>IFERROR(Inv_SY_B!E19/Inv_SY_B!$NE19-1,"")</f>
        <v>-5.8056902158324264E-2</v>
      </c>
      <c r="F19" s="57">
        <f>IFERROR(Inv_SY_B!F19/Inv_SY_B!$NE19-1,"")</f>
        <v>-6.0741518093470503E-2</v>
      </c>
      <c r="G19" s="57">
        <f>IFERROR(Inv_SY_B!G19/Inv_SY_B!$NE19-1,"")</f>
        <v>-6.0070338507778098E-2</v>
      </c>
      <c r="H19" s="57">
        <f>IFERROR(Inv_SY_B!H19/Inv_SY_B!$NE19-1,"")</f>
        <v>-9.1898993508901405E-2</v>
      </c>
      <c r="I19" s="57">
        <f>IFERROR(Inv_SY_B!I19/Inv_SY_B!$NE19-1,"")</f>
        <v>-3.9198564019727877E-2</v>
      </c>
      <c r="J19" s="57">
        <f>IFERROR(Inv_SY_B!J19/Inv_SY_B!$NE19-1,"")</f>
        <v>-8.1379010258199713E-2</v>
      </c>
      <c r="K19" s="57">
        <f>IFERROR(Inv_SY_B!K19/Inv_SY_B!$NE19-1,"")</f>
        <v>-5.0338848960988059E-2</v>
      </c>
      <c r="L19" s="57">
        <f>IFERROR(Inv_SY_B!L19/Inv_SY_B!$NE19-1,"")</f>
        <v>-4.9332181990074386E-2</v>
      </c>
      <c r="M19" s="57">
        <f>IFERROR(Inv_SY_B!M19/Inv_SY_B!$NE19-1,"")</f>
        <v>-4.7989822818688244E-2</v>
      </c>
      <c r="N19" s="57">
        <f>IFERROR(Inv_SY_B!N19/Inv_SY_B!$NE19-1,"")</f>
        <v>-5.1177772239291097E-2</v>
      </c>
      <c r="O19" s="57">
        <f>IFERROR(Inv_SY_B!O19/Inv_SY_B!$NE19-1,"")</f>
        <v>-5.0171105268377425E-2</v>
      </c>
      <c r="P19" s="57">
        <f>IFERROR(Inv_SY_B!P19/Inv_SY_B!$NE19-1,"")</f>
        <v>-4.8157668918925145E-2</v>
      </c>
      <c r="Q19" s="57">
        <f>IFERROR(Inv_SY_B!Q19/Inv_SY_B!$NE19-1,"")</f>
        <v>-3.9768436135895202E-2</v>
      </c>
      <c r="R19" s="57">
        <f>IFERROR(Inv_SY_B!R19/Inv_SY_B!$NE19-1,"")</f>
        <v>-4.245294966341473E-2</v>
      </c>
      <c r="S19" s="57">
        <f>IFERROR(Inv_SY_B!S19/Inv_SY_B!$NE19-1,"")</f>
        <v>-5.8639774030512681E-2</v>
      </c>
      <c r="T19" s="57">
        <f>IFERROR(Inv_SY_B!T19/Inv_SY_B!$NE19-1,"")</f>
        <v>-5.2988058806655691E-2</v>
      </c>
      <c r="U19" s="57">
        <f>IFERROR(Inv_SY_B!U19/Inv_SY_B!$NE19-1,"")</f>
        <v>-5.9567005022321262E-2</v>
      </c>
      <c r="V19" s="57">
        <f>IFERROR(Inv_SY_B!V19/Inv_SY_B!$NE19-1,"")</f>
        <v>-4.7989822818688244E-2</v>
      </c>
      <c r="W19" s="57">
        <f>IFERROR(Inv_SY_B!W19/Inv_SY_B!$NE19-1,"")</f>
        <v>-2.2151047291531722E-2</v>
      </c>
      <c r="X19" s="57">
        <f>IFERROR(Inv_SY_B!X19/Inv_SY_B!$NE19-1,"")</f>
        <v>-3.3560383394927951E-2</v>
      </c>
      <c r="Y19" s="57">
        <f>IFERROR(Inv_SY_B!Y19/Inv_SY_B!$NE19-1,"")</f>
        <v>-2.265438077698867E-2</v>
      </c>
      <c r="Z19" s="57">
        <f>IFERROR(Inv_SY_B!Z19/Inv_SY_B!$NE19-1,"")</f>
        <v>-2.7184586961349955E-2</v>
      </c>
      <c r="AA19" s="57">
        <f>IFERROR(Inv_SY_B!AA19/Inv_SY_B!$NE19-1,"")</f>
        <v>-2.7016740861112942E-2</v>
      </c>
      <c r="AB19" s="57">
        <f>IFERROR(Inv_SY_B!AB19/Inv_SY_B!$NE19-1,"")</f>
        <v>-2.6681253475893119E-2</v>
      </c>
      <c r="AC19" s="57">
        <f>IFERROR(Inv_SY_B!AC19/Inv_SY_B!$NE19-1,"")</f>
        <v>-2.5674484097354622E-2</v>
      </c>
      <c r="AD19" s="57">
        <f>IFERROR(Inv_SY_B!AD19/Inv_SY_B!$NE19-1,"")</f>
        <v>-2.8359100032499085E-2</v>
      </c>
      <c r="AE19" s="57">
        <f>IFERROR(Inv_SY_B!AE19/Inv_SY_B!$NE19-1,"")</f>
        <v>-2.1983201191294821E-2</v>
      </c>
      <c r="AF19" s="57">
        <f>IFERROR(Inv_SY_B!AF19/Inv_SY_B!$NE19-1,"")</f>
        <v>-2.0976534220382592E-2</v>
      </c>
      <c r="AG19" s="57">
        <f>IFERROR(Inv_SY_B!AG19/Inv_SY_B!$NE19-1,"")</f>
        <v>-3.0540280074561998E-2</v>
      </c>
      <c r="AH19" s="57">
        <f>IFERROR(Inv_SY_B!AH19/Inv_SY_B!$NE19-1,"")</f>
        <v>-2.6177817582809904E-2</v>
      </c>
      <c r="AI19" s="57">
        <f>IFERROR(Inv_SY_B!AI19/Inv_SY_B!$NE19-1,"")</f>
        <v>-6.2922698135533306E-2</v>
      </c>
      <c r="AJ19" s="57">
        <f>IFERROR(Inv_SY_B!AJ19/Inv_SY_B!$NE19-1,"")</f>
        <v>-7.294558049941513E-2</v>
      </c>
      <c r="AK19" s="57">
        <f>IFERROR(Inv_SY_B!AK19/Inv_SY_B!$NE19-1,"")</f>
        <v>-6.6587468246014914E-2</v>
      </c>
      <c r="AL19" s="57">
        <f>IFERROR(Inv_SY_B!AL19/Inv_SY_B!$NE19-1,"")</f>
        <v>-5.8816346338522285E-2</v>
      </c>
      <c r="AM19" s="57">
        <f>IFERROR(Inv_SY_B!AM19/Inv_SY_B!$NE19-1,"")</f>
        <v>-2.6848997168503863E-2</v>
      </c>
      <c r="AN19" s="57">
        <f>IFERROR(Inv_SY_B!AN19/Inv_SY_B!$NE19-1,"")</f>
        <v>-4.3804035042573797E-2</v>
      </c>
      <c r="AO19" s="57">
        <f>IFERROR(Inv_SY_B!AO19/Inv_SY_B!$NE19-1,"")</f>
        <v>-5.4533465352503252E-2</v>
      </c>
      <c r="AP19" s="57">
        <f>IFERROR(Inv_SY_B!AP19/Inv_SY_B!$NE19-1,"")</f>
        <v>-5.4577640768755931E-2</v>
      </c>
      <c r="AQ19" s="57">
        <f>IFERROR(Inv_SY_B!AQ19/Inv_SY_B!$NE19-1,"")</f>
        <v>-8.2050189843892118E-2</v>
      </c>
      <c r="AR19" s="57">
        <f>IFERROR(Inv_SY_B!AR19/Inv_SY_B!$NE19-1,"")</f>
        <v>-5.5647660915850605E-2</v>
      </c>
      <c r="AS19" s="57">
        <f>IFERROR(Inv_SY_B!AS19/Inv_SY_B!$NE19-1,"")</f>
        <v>-3.238751978254284E-2</v>
      </c>
      <c r="AT19" s="57">
        <f>IFERROR(Inv_SY_B!AT19/Inv_SY_B!$NE19-1,"")</f>
        <v>-3.622435251522127E-2</v>
      </c>
      <c r="AU19" s="57">
        <f>IFERROR(Inv_SY_B!AU19/Inv_SY_B!$NE19-1,"")</f>
        <v>-3.460537776761885E-2</v>
      </c>
      <c r="AV19" s="57">
        <f>IFERROR(Inv_SY_B!AV19/Inv_SY_B!$NE19-1,"")</f>
        <v>-1.0410471570496571E-2</v>
      </c>
      <c r="AW19" s="57">
        <f>IFERROR(Inv_SY_B!AW19/Inv_SY_B!$NE19-1,"")</f>
        <v>-1.7906516104894243E-2</v>
      </c>
      <c r="AX19" s="57">
        <f>IFERROR(Inv_SY_B!AX19/Inv_SY_B!$NE19-1,"")</f>
        <v>-2.4345758354212488E-2</v>
      </c>
      <c r="AY19" s="57">
        <f>IFERROR(Inv_SY_B!AY19/Inv_SY_B!$NE19-1,"")</f>
        <v>-4.6544224741043472E-2</v>
      </c>
      <c r="AZ19" s="57">
        <f>IFERROR(Inv_SY_B!AZ19/Inv_SY_B!$NE19-1,"")</f>
        <v>-4.6728535661882953E-3</v>
      </c>
      <c r="BA19" s="57">
        <f>IFERROR(Inv_SY_B!BA19/Inv_SY_B!$NE19-1,"")</f>
        <v>-5.8240965001777889E-2</v>
      </c>
      <c r="BB19" s="57">
        <f>IFERROR(Inv_SY_B!BB19/Inv_SY_B!$NE19-1,"")</f>
        <v>-5.2424294209735711E-2</v>
      </c>
      <c r="BC19" s="57">
        <f>IFERROR(Inv_SY_B!BC19/Inv_SY_B!$NE19-1,"")</f>
        <v>-6.120490285138902E-2</v>
      </c>
      <c r="BD19" s="57">
        <f>IFERROR(Inv_SY_B!BD19/Inv_SY_B!$NE19-1,"")</f>
        <v>-6.1517545066905766E-2</v>
      </c>
      <c r="BE19" s="57">
        <f>IFERROR(Inv_SY_B!BE19/Inv_SY_B!$NE19-1,"")</f>
        <v>-7.4941103881894344E-2</v>
      </c>
      <c r="BF19" s="57">
        <f>IFERROR(Inv_SY_B!BF19/Inv_SY_B!$NE19-1,"")</f>
        <v>-5.5977108748285653E-2</v>
      </c>
      <c r="BG19" s="57">
        <f>IFERROR(Inv_SY_B!BG19/Inv_SY_B!$NE19-1,"")</f>
        <v>-6.0514158296471887E-2</v>
      </c>
      <c r="BH19" s="57">
        <f>IFERROR(Inv_SY_B!BH19/Inv_SY_B!$NE19-1,"")</f>
        <v>-0.10151669876893743</v>
      </c>
      <c r="BI19" s="57">
        <f>IFERROR(Inv_SY_B!BI19/Inv_SY_B!$NE19-1,"")</f>
        <v>0.33115414111562891</v>
      </c>
      <c r="BJ19" s="57">
        <f>IFERROR(Inv_SY_B!BJ19/Inv_SY_B!$NE19-1,"")</f>
        <v>-0.10608812184235672</v>
      </c>
      <c r="BK19" s="57">
        <f>IFERROR(Inv_SY_B!BK19/Inv_SY_B!$NE19-1,"")</f>
        <v>-0.1530230787068021</v>
      </c>
      <c r="BL19" s="57">
        <f>IFERROR(Inv_SY_B!BL19/Inv_SY_B!$NE19-1,"")</f>
        <v>-7.3363819701164346E-2</v>
      </c>
      <c r="BM19" s="57">
        <f>IFERROR(Inv_SY_B!BM19/Inv_SY_B!$NE19-1,"")</f>
        <v>-5.9539923160255137E-2</v>
      </c>
      <c r="BN19" s="57">
        <f>IFERROR(Inv_SY_B!BN19/Inv_SY_B!$NE19-1,"")</f>
        <v>2.1784236356308773E-2</v>
      </c>
      <c r="BO19" s="57">
        <f>IFERROR(Inv_SY_B!BO19/Inv_SY_B!$NE19-1,"")</f>
        <v>2.4490149115683479E-3</v>
      </c>
      <c r="BP19" s="57">
        <f>IFERROR(Inv_SY_B!BP19/Inv_SY_B!$NE19-1,"")</f>
        <v>5.418623006308021E-3</v>
      </c>
      <c r="BQ19" s="57">
        <f>IFERROR(Inv_SY_B!BQ19/Inv_SY_B!$NE19-1,"")</f>
        <v>1.1008519986284382E-2</v>
      </c>
      <c r="BR19" s="57">
        <f>IFERROR(Inv_SY_B!BR19/Inv_SY_B!$NE19-1,"")</f>
        <v>1.6358175674013875E-2</v>
      </c>
      <c r="BS19" s="57">
        <f>IFERROR(Inv_SY_B!BS19/Inv_SY_B!$NE19-1,"")</f>
        <v>1.7249924770285974E-2</v>
      </c>
      <c r="BT19" s="57">
        <f>IFERROR(Inv_SY_B!BT19/Inv_SY_B!$NE19-1,"")</f>
        <v>-8.3267014584559318E-3</v>
      </c>
      <c r="BU19" s="57">
        <f>IFERROR(Inv_SY_B!BU19/Inv_SY_B!$NE19-1,"")</f>
        <v>1.9720835050139218E-2</v>
      </c>
      <c r="BV19" s="57">
        <f>IFERROR(Inv_SY_B!BV19/Inv_SY_B!$NE19-1,"")</f>
        <v>2.0637881566080818E-2</v>
      </c>
      <c r="BW19" s="57">
        <f>IFERROR(Inv_SY_B!BW19/Inv_SY_B!$NE19-1,"")</f>
        <v>-4.1998055555197977E-3</v>
      </c>
      <c r="BX19" s="57">
        <f>IFERROR(Inv_SY_B!BX19/Inv_SY_B!$NE19-1,"")</f>
        <v>-6.1126504462339915E-3</v>
      </c>
      <c r="BY19" s="57">
        <f>IFERROR(Inv_SY_B!BY19/Inv_SY_B!$NE19-1,"")</f>
        <v>-3.6648773029795967E-3</v>
      </c>
      <c r="BZ19" s="57">
        <f>IFERROR(Inv_SY_B!BZ19/Inv_SY_B!$NE19-1,"")</f>
        <v>1.6695115848176512E-2</v>
      </c>
      <c r="CA19" s="57">
        <f>IFERROR(Inv_SY_B!CA19/Inv_SY_B!$NE19-1,"")</f>
        <v>1.4347214347820714E-3</v>
      </c>
      <c r="CB19" s="57">
        <f>IFERROR(Inv_SY_B!CB19/Inv_SY_B!$NE19-1,"")</f>
        <v>1.314832628702689E-2</v>
      </c>
      <c r="CC19" s="57">
        <f>IFERROR(Inv_SY_B!CC19/Inv_SY_B!$NE19-1,"")</f>
        <v>1.7351627184528651E-2</v>
      </c>
      <c r="CD19" s="57">
        <f>IFERROR(Inv_SY_B!CD19/Inv_SY_B!$NE19-1,"")</f>
        <v>1.9797240044697073E-2</v>
      </c>
      <c r="CE19" s="57">
        <f>IFERROR(Inv_SY_B!CE19/Inv_SY_B!$NE19-1,"")</f>
        <v>1.6847783847497855E-3</v>
      </c>
      <c r="CF19" s="57">
        <f>IFERROR(Inv_SY_B!CF19/Inv_SY_B!$NE19-1,"")</f>
        <v>1.1361978602516754E-2</v>
      </c>
      <c r="CG19" s="57">
        <f>IFERROR(Inv_SY_B!CG19/Inv_SY_B!$NE19-1,"")</f>
        <v>2.9426601624493509E-2</v>
      </c>
      <c r="CH19" s="57">
        <f>IFERROR(Inv_SY_B!CH19/Inv_SY_B!$NE19-1,"")</f>
        <v>2.620293250849004E-2</v>
      </c>
      <c r="CI19" s="57">
        <f>IFERROR(Inv_SY_B!CI19/Inv_SY_B!$NE19-1,"")</f>
        <v>2.0485071576957781E-2</v>
      </c>
      <c r="CJ19" s="57">
        <f>IFERROR(Inv_SY_B!CJ19/Inv_SY_B!$NE19-1,"")</f>
        <v>3.9226159167317975E-2</v>
      </c>
      <c r="CK19" s="57">
        <f>IFERROR(Inv_SY_B!CK19/Inv_SY_B!$NE19-1,"")</f>
        <v>1.8133309051986402E-2</v>
      </c>
      <c r="CL19" s="57">
        <f>IFERROR(Inv_SY_B!CL19/Inv_SY_B!$NE19-1,"")</f>
        <v>4.3142223144405634E-3</v>
      </c>
      <c r="CM19" s="57">
        <f>IFERROR(Inv_SY_B!CM19/Inv_SY_B!$NE19-1,"")</f>
        <v>1.7122412200832438E-2</v>
      </c>
      <c r="CN19" s="57">
        <f>IFERROR(Inv_SY_B!CN19/Inv_SY_B!$NE19-1,"")</f>
        <v>9.2507386583691176E-3</v>
      </c>
      <c r="CO19" s="57">
        <f>IFERROR(Inv_SY_B!CO19/Inv_SY_B!$NE19-1,"")</f>
        <v>1.0320688454031446E-2</v>
      </c>
      <c r="CP19" s="57">
        <f>IFERROR(Inv_SY_B!CP19/Inv_SY_B!$NE19-1,"")</f>
        <v>-7.8681782004812462E-3</v>
      </c>
      <c r="CQ19" s="57">
        <f>IFERROR(Inv_SY_B!CQ19/Inv_SY_B!$NE19-1,"")</f>
        <v>1.2078469781954482E-2</v>
      </c>
      <c r="CR19" s="57">
        <f>IFERROR(Inv_SY_B!CR19/Inv_SY_B!$NE19-1,"")</f>
        <v>1.8574480259911486E-2</v>
      </c>
      <c r="CS19" s="57">
        <f>IFERROR(Inv_SY_B!CS19/Inv_SY_B!$NE19-1,"")</f>
        <v>2.8891673371960858E-2</v>
      </c>
      <c r="CT19" s="57">
        <f>IFERROR(Inv_SY_B!CT19/Inv_SY_B!$NE19-1,"")</f>
        <v>2.3618422678789219E-2</v>
      </c>
      <c r="CU19" s="57">
        <f>IFERROR(Inv_SY_B!CU19/Inv_SY_B!$NE19-1,"")</f>
        <v>6.9763550817394382E-3</v>
      </c>
      <c r="CV19" s="57">
        <f>IFERROR(Inv_SY_B!CV19/Inv_SY_B!$NE19-1,"")</f>
        <v>1.9415121781287681E-2</v>
      </c>
      <c r="CW19" s="57">
        <f>IFERROR(Inv_SY_B!CW19/Inv_SY_B!$NE19-1,"")</f>
        <v>2.2242759614283347E-2</v>
      </c>
      <c r="CX19" s="57">
        <f>IFERROR(Inv_SY_B!CX19/Inv_SY_B!$NE19-1,"")</f>
        <v>2.468486135582415E-2</v>
      </c>
      <c r="CY19" s="57">
        <f>IFERROR(Inv_SY_B!CY19/Inv_SY_B!$NE19-1,"")</f>
        <v>2.0769866550864213E-2</v>
      </c>
      <c r="CZ19" s="57">
        <f>IFERROR(Inv_SY_B!CZ19/Inv_SY_B!$NE19-1,"")</f>
        <v>2.3389114404510858E-2</v>
      </c>
      <c r="DA19" s="57">
        <f>IFERROR(Inv_SY_B!DA19/Inv_SY_B!$NE19-1,"")</f>
        <v>1.1363637099907953E-2</v>
      </c>
      <c r="DB19" s="57">
        <f>IFERROR(Inv_SY_B!DB19/Inv_SY_B!$NE19-1,"")</f>
        <v>1.8497981974756161E-2</v>
      </c>
      <c r="DC19" s="57">
        <f>IFERROR(Inv_SY_B!DC19/Inv_SY_B!$NE19-1,"")</f>
        <v>7.8414144335441582E-2</v>
      </c>
      <c r="DD19" s="57">
        <f>IFERROR(Inv_SY_B!DD19/Inv_SY_B!$NE19-1,"")</f>
        <v>7.8337739340876178E-2</v>
      </c>
      <c r="DE19" s="57">
        <f>IFERROR(Inv_SY_B!DE19/Inv_SY_B!$NE19-1,"")</f>
        <v>4.0202317994517678E-2</v>
      </c>
      <c r="DF19" s="57">
        <f>IFERROR(Inv_SY_B!DF19/Inv_SY_B!$NE19-1,"")</f>
        <v>2.4382659205607782E-2</v>
      </c>
      <c r="DG19" s="57">
        <f>IFERROR(Inv_SY_B!DG19/Inv_SY_B!$NE19-1,"")</f>
        <v>2.6751773780628874E-2</v>
      </c>
      <c r="DH19" s="57">
        <f>IFERROR(Inv_SY_B!DH19/Inv_SY_B!$NE19-1,"")</f>
        <v>3.8444629957191889E-2</v>
      </c>
      <c r="DI19" s="57">
        <f>IFERROR(Inv_SY_B!DI19/Inv_SY_B!$NE19-1,"")</f>
        <v>3.8291726677471383E-2</v>
      </c>
      <c r="DJ19" s="57">
        <f>IFERROR(Inv_SY_B!DJ19/Inv_SY_B!$NE19-1,"")</f>
        <v>4.1348672784745411E-2</v>
      </c>
      <c r="DK19" s="57">
        <f>IFERROR(Inv_SY_B!DK19/Inv_SY_B!$NE19-1,"")</f>
        <v>0.12570950677403303</v>
      </c>
      <c r="DL19" s="57">
        <f>IFERROR(Inv_SY_B!DL19/Inv_SY_B!$NE19-1,"")</f>
        <v>1.1151121082635385E-3</v>
      </c>
      <c r="DM19" s="57">
        <f>IFERROR(Inv_SY_B!DM19/Inv_SY_B!$NE19-1,"")</f>
        <v>1.3912562813845453E-2</v>
      </c>
      <c r="DN19" s="57">
        <f>IFERROR(Inv_SY_B!DN19/Inv_SY_B!$NE19-1,"")</f>
        <v>2.2472067888561709E-2</v>
      </c>
      <c r="DO19" s="57">
        <f>IFERROR(Inv_SY_B!DO19/Inv_SY_B!$NE19-1,"")</f>
        <v>1.7351627184528651E-2</v>
      </c>
      <c r="DP19" s="57">
        <f>IFERROR(Inv_SY_B!DP19/Inv_SY_B!$NE19-1,"")</f>
        <v>2.7516010307447436E-2</v>
      </c>
      <c r="DQ19" s="57">
        <f>IFERROR(Inv_SY_B!DQ19/Inv_SY_B!$NE19-1,"")</f>
        <v>3.9743794736542881E-2</v>
      </c>
      <c r="DR19" s="57">
        <f>IFERROR(Inv_SY_B!DR19/Inv_SY_B!$NE19-1,"")</f>
        <v>3.3247784258585877E-2</v>
      </c>
      <c r="DS19" s="57">
        <f>IFERROR(Inv_SY_B!DS19/Inv_SY_B!$NE19-1,"")</f>
        <v>2.5834727264687052E-2</v>
      </c>
      <c r="DT19" s="57">
        <f>IFERROR(Inv_SY_B!DT19/Inv_SY_B!$NE19-1,"")</f>
        <v>2.4764777469017174E-2</v>
      </c>
      <c r="DU19" s="57">
        <f>IFERROR(Inv_SY_B!DU19/Inv_SY_B!$NE19-1,"")</f>
        <v>1.661523789931274E-2</v>
      </c>
      <c r="DV19" s="57">
        <f>IFERROR(Inv_SY_B!DV19/Inv_SY_B!$NE19-1,"")</f>
        <v>3.0996779813078579E-2</v>
      </c>
      <c r="DW19" s="57">
        <f>IFERROR(Inv_SY_B!DW19/Inv_SY_B!$NE19-1,"")</f>
        <v>3.4164830774535249E-2</v>
      </c>
      <c r="DX19" s="57">
        <f>IFERROR(Inv_SY_B!DX19/Inv_SY_B!$NE19-1,"")</f>
        <v>2.7592415302012618E-2</v>
      </c>
      <c r="DY19" s="57">
        <f>IFERROR(Inv_SY_B!DY19/Inv_SY_B!$NE19-1,"")</f>
        <v>8.3336921424199684E-3</v>
      </c>
      <c r="DZ19" s="57">
        <f>IFERROR(Inv_SY_B!DZ19/Inv_SY_B!$NE19-1,"")</f>
        <v>2.5529013995835514E-2</v>
      </c>
      <c r="EA19" s="57">
        <f>IFERROR(Inv_SY_B!EA19/Inv_SY_B!$NE19-1,"")</f>
        <v>1.7198817195397842E-2</v>
      </c>
      <c r="EB19" s="57">
        <f>IFERROR(Inv_SY_B!EB19/Inv_SY_B!$NE19-1,"")</f>
        <v>1.2154874776512337E-2</v>
      </c>
      <c r="EC19" s="57">
        <f>IFERROR(Inv_SY_B!EC19/Inv_SY_B!$NE19-1,"")</f>
        <v>1.1084924980850008E-2</v>
      </c>
      <c r="ED19" s="57">
        <f>IFERROR(Inv_SY_B!ED19/Inv_SY_B!$NE19-1,"")</f>
        <v>2.9503006619058914E-2</v>
      </c>
      <c r="EE19" s="57">
        <f>IFERROR(Inv_SY_B!EE19/Inv_SY_B!$NE19-1,"")</f>
        <v>1.077921171200602E-2</v>
      </c>
      <c r="EF19" s="57">
        <f>IFERROR(Inv_SY_B!EF19/Inv_SY_B!$NE19-1,"")</f>
        <v>3.515837557563195E-2</v>
      </c>
      <c r="EG19" s="57">
        <f>IFERROR(Inv_SY_B!EG19/Inv_SY_B!$NE19-1,"")</f>
        <v>9.327143652934522E-3</v>
      </c>
      <c r="EH19" s="57">
        <f>IFERROR(Inv_SY_B!EH19/Inv_SY_B!$NE19-1,"")</f>
        <v>2.4993992452713387E-2</v>
      </c>
      <c r="EI19" s="57">
        <f>IFERROR(Inv_SY_B!EI19/Inv_SY_B!$NE19-1,"")</f>
        <v>4.5777809002226943E-2</v>
      </c>
      <c r="EJ19" s="57">
        <f>IFERROR(Inv_SY_B!EJ19/Inv_SY_B!$NE19-1,"")</f>
        <v>2.5376110716122779E-2</v>
      </c>
      <c r="EK19" s="57">
        <f>IFERROR(Inv_SY_B!EK19/Inv_SY_B!$NE19-1,"")</f>
        <v>-2.4450841590032413E-3</v>
      </c>
      <c r="EL19" s="57">
        <f>IFERROR(Inv_SY_B!EL19/Inv_SY_B!$NE19-1,"")</f>
        <v>9.0979286692380867E-3</v>
      </c>
      <c r="EM19" s="57">
        <f>IFERROR(Inv_SY_B!EM19/Inv_SY_B!$NE19-1,"")</f>
        <v>8.7922154003943209E-3</v>
      </c>
      <c r="EN19" s="57">
        <f>IFERROR(Inv_SY_B!EN19/Inv_SY_B!$NE19-1,"")</f>
        <v>1.6434580668579279E-2</v>
      </c>
      <c r="EO19" s="57">
        <f>IFERROR(Inv_SY_B!EO19/Inv_SY_B!$NE19-1,"")</f>
        <v>2.4382659205607782E-2</v>
      </c>
      <c r="EP19" s="57">
        <f>IFERROR(Inv_SY_B!EP19/Inv_SY_B!$NE19-1,"")</f>
        <v>2.377123266792025E-2</v>
      </c>
      <c r="EQ19" s="57">
        <f>IFERROR(Inv_SY_B!EQ19/Inv_SY_B!$NE19-1,"")</f>
        <v>1.5058917604073185E-2</v>
      </c>
      <c r="ER19" s="57">
        <f>IFERROR(Inv_SY_B!ER19/Inv_SY_B!$NE19-1,"")</f>
        <v>3.4852662306788185E-2</v>
      </c>
      <c r="ES19" s="57">
        <f>IFERROR(Inv_SY_B!ES19/Inv_SY_B!$NE19-1,"")</f>
        <v>-3.2062607544152133E-3</v>
      </c>
      <c r="ET19" s="57">
        <f>IFERROR(Inv_SY_B!ET19/Inv_SY_B!$NE19-1,"")</f>
        <v>3.6749357566159713E-2</v>
      </c>
      <c r="EU19" s="57">
        <f>IFERROR(Inv_SY_B!EU19/Inv_SY_B!$NE19-1,"")</f>
        <v>3.5677401669401476E-2</v>
      </c>
      <c r="EV19" s="57">
        <f>IFERROR(Inv_SY_B!EV19/Inv_SY_B!$NE19-1,"")</f>
        <v>1.1022416043959149E-2</v>
      </c>
      <c r="EW19" s="57">
        <f>IFERROR(Inv_SY_B!EW19/Inv_SY_B!$NE19-1,"")</f>
        <v>2.4237457064229861E-2</v>
      </c>
      <c r="EX19" s="57">
        <f>IFERROR(Inv_SY_B!EX19/Inv_SY_B!$NE19-1,"")</f>
        <v>2.3006996141101688E-2</v>
      </c>
      <c r="EY19" s="57">
        <f>IFERROR(Inv_SY_B!EY19/Inv_SY_B!$NE19-1,"")</f>
        <v>5.7492298701592892E-2</v>
      </c>
      <c r="EZ19" s="57">
        <f>IFERROR(Inv_SY_B!EZ19/Inv_SY_B!$NE19-1,"")</f>
        <v>6.1173875565296854E-3</v>
      </c>
      <c r="FA19" s="57">
        <f>IFERROR(Inv_SY_B!FA19/Inv_SY_B!$NE19-1,"")</f>
        <v>2.575822897953195E-2</v>
      </c>
      <c r="FB19" s="57">
        <f>IFERROR(Inv_SY_B!FB19/Inv_SY_B!$NE19-1,"")</f>
        <v>1.7810243733093145E-2</v>
      </c>
      <c r="FC19" s="57">
        <f>IFERROR(Inv_SY_B!FC19/Inv_SY_B!$NE19-1,"")</f>
        <v>3.0114433156746445E-2</v>
      </c>
      <c r="FD19" s="57">
        <f>IFERROR(Inv_SY_B!FD19/Inv_SY_B!$NE19-1,"")</f>
        <v>2.8356651828831181E-2</v>
      </c>
      <c r="FE19" s="57">
        <f>IFERROR(Inv_SY_B!FE19/Inv_SY_B!$NE19-1,"")</f>
        <v>2.0943594834924806E-2</v>
      </c>
      <c r="FF19" s="57">
        <f>IFERROR(Inv_SY_B!FF19/Inv_SY_B!$NE19-1,"")</f>
        <v>-3.408143509600603E-2</v>
      </c>
      <c r="FG19" s="57">
        <f>IFERROR(Inv_SY_B!FG19/Inv_SY_B!$NE19-1,"")</f>
        <v>1.5364630872916951E-2</v>
      </c>
      <c r="FH19" s="57">
        <f>IFERROR(Inv_SY_B!FH19/Inv_SY_B!$NE19-1,"")</f>
        <v>-7.4860599370719649E-3</v>
      </c>
      <c r="FI19" s="57">
        <f>IFERROR(Inv_SY_B!FI19/Inv_SY_B!$NE19-1,"")</f>
        <v>9.8621651960566492E-3</v>
      </c>
      <c r="FJ19" s="57">
        <f>IFERROR(Inv_SY_B!FJ19/Inv_SY_B!$NE19-1,"")</f>
        <v>1.824649386230881E-2</v>
      </c>
      <c r="FK19" s="57">
        <f>IFERROR(Inv_SY_B!FK19/Inv_SY_B!$NE19-1,"")</f>
        <v>3.790960841406199E-2</v>
      </c>
      <c r="FL19" s="57">
        <f>IFERROR(Inv_SY_B!FL19/Inv_SY_B!$NE19-1,"")</f>
        <v>2.0370379275481909E-2</v>
      </c>
      <c r="FM19" s="57">
        <f>IFERROR(Inv_SY_B!FM19/Inv_SY_B!$NE19-1,"")</f>
        <v>5.0110233332611998E-3</v>
      </c>
      <c r="FN19" s="57">
        <f>IFERROR(Inv_SY_B!FN19/Inv_SY_B!$NE19-1,"")</f>
        <v>2.1416715849292611E-2</v>
      </c>
      <c r="FO19" s="57">
        <f>IFERROR(Inv_SY_B!FO19/Inv_SY_B!$NE19-1,"")</f>
        <v>-4.1192492675090397E-2</v>
      </c>
      <c r="FP19" s="57">
        <f>IFERROR(Inv_SY_B!FP19/Inv_SY_B!$NE19-1,"")</f>
        <v>1.0033149080925563E-2</v>
      </c>
      <c r="FQ19" s="57">
        <f>IFERROR(Inv_SY_B!FQ19/Inv_SY_B!$NE19-1,"")</f>
        <v>9.1124464622669432E-3</v>
      </c>
      <c r="FR19" s="57">
        <f>IFERROR(Inv_SY_B!FR19/Inv_SY_B!$NE19-1,"")</f>
        <v>1.4720548185740201E-2</v>
      </c>
      <c r="FS19" s="57">
        <f>IFERROR(Inv_SY_B!FS19/Inv_SY_B!$NE19-1,"")</f>
        <v>1.9826355594110723E-2</v>
      </c>
      <c r="FT19" s="57">
        <f>IFERROR(Inv_SY_B!FT19/Inv_SY_B!$NE19-1,"")</f>
        <v>3.4892732837103591E-2</v>
      </c>
      <c r="FU19" s="57">
        <f>IFERROR(Inv_SY_B!FU19/Inv_SY_B!$NE19-1,"")</f>
        <v>3.715264855339262E-2</v>
      </c>
      <c r="FV19" s="57">
        <f>IFERROR(Inv_SY_B!FV19/Inv_SY_B!$NE19-1,"")</f>
        <v>2.0663376552054746E-2</v>
      </c>
      <c r="FW19" s="57">
        <f>IFERROR(Inv_SY_B!FW19/Inv_SY_B!$NE19-1,"")</f>
        <v>2.6689886579092104E-2</v>
      </c>
      <c r="FX19" s="57">
        <f>IFERROR(Inv_SY_B!FX19/Inv_SY_B!$NE19-1,"")</f>
        <v>2.7861736355293543E-2</v>
      </c>
      <c r="FY19" s="57">
        <f>IFERROR(Inv_SY_B!FY19/Inv_SY_B!$NE19-1,"")</f>
        <v>2.8782438973952162E-2</v>
      </c>
      <c r="FZ19" s="57">
        <f>IFERROR(Inv_SY_B!FZ19/Inv_SY_B!$NE19-1,"")</f>
        <v>9.7360689678491763E-3</v>
      </c>
      <c r="GA19" s="57">
        <f>IFERROR(Inv_SY_B!GA19/Inv_SY_B!$NE19-1,"")</f>
        <v>2.4081144013393452E-2</v>
      </c>
      <c r="GB19" s="57">
        <f>IFERROR(Inv_SY_B!GB19/Inv_SY_B!$NE19-1,"")</f>
        <v>-8.3349717883818286E-5</v>
      </c>
      <c r="GC19" s="57">
        <f>IFERROR(Inv_SY_B!GC19/Inv_SY_B!$NE19-1,"")</f>
        <v>2.7526907537036127E-2</v>
      </c>
      <c r="GD19" s="57">
        <f>IFERROR(Inv_SY_B!GD19/Inv_SY_B!$NE19-1,"")</f>
        <v>2.6606204918377507E-2</v>
      </c>
      <c r="GE19" s="57">
        <f>IFERROR(Inv_SY_B!GE19/Inv_SY_B!$NE19-1,"")</f>
        <v>3.1628330666041871E-2</v>
      </c>
      <c r="GF19" s="57">
        <f>IFERROR(Inv_SY_B!GF19/Inv_SY_B!$NE19-1,"")</f>
        <v>3.2130522805728257E-2</v>
      </c>
      <c r="GG19" s="57">
        <f>IFERROR(Inv_SY_B!GG19/Inv_SY_B!$NE19-1,"")</f>
        <v>2.6187694439405496E-2</v>
      </c>
      <c r="GH19" s="57">
        <f>IFERROR(Inv_SY_B!GH19/Inv_SY_B!$NE19-1,"")</f>
        <v>3.3051225424387098E-2</v>
      </c>
      <c r="GI19" s="57">
        <f>IFERROR(Inv_SY_B!GI19/Inv_SY_B!$NE19-1,"")</f>
        <v>1.480422984644636E-2</v>
      </c>
      <c r="GJ19" s="57">
        <f>IFERROR(Inv_SY_B!GJ19/Inv_SY_B!$NE19-1,"")</f>
        <v>3.2297988302565139E-2</v>
      </c>
      <c r="GK19" s="57">
        <f>IFERROR(Inv_SY_B!GK19/Inv_SY_B!$NE19-1,"")</f>
        <v>9.9494674202111888E-3</v>
      </c>
      <c r="GL19" s="57">
        <f>IFERROR(Inv_SY_B!GL19/Inv_SY_B!$NE19-1,"")</f>
        <v>2.9619459931896186E-2</v>
      </c>
      <c r="GM19" s="57">
        <f>IFERROR(Inv_SY_B!GM19/Inv_SY_B!$NE19-1,"")</f>
        <v>7.7732333646365337E-3</v>
      </c>
      <c r="GN19" s="57">
        <f>IFERROR(Inv_SY_B!GN19/Inv_SY_B!$NE19-1,"")</f>
        <v>1.7566337702422219E-2</v>
      </c>
      <c r="GO19" s="57">
        <f>IFERROR(Inv_SY_B!GO19/Inv_SY_B!$NE19-1,"")</f>
        <v>2.7049804569253988E-2</v>
      </c>
      <c r="GP19" s="57">
        <f>IFERROR(Inv_SY_B!GP19/Inv_SY_B!$NE19-1,"")</f>
        <v>1.9491526775853085E-2</v>
      </c>
      <c r="GQ19" s="57">
        <f>IFERROR(Inv_SY_B!GQ19/Inv_SY_B!$NE19-1,"")</f>
        <v>1.5097166746646851E-2</v>
      </c>
      <c r="GR19" s="57">
        <f>IFERROR(Inv_SY_B!GR19/Inv_SY_B!$NE19-1,"")</f>
        <v>-9.0203928700722802E-3</v>
      </c>
      <c r="GS19" s="57">
        <f>IFERROR(Inv_SY_B!GS19/Inv_SY_B!$NE19-1,"")</f>
        <v>2.3261894785655102E-2</v>
      </c>
      <c r="GT19" s="57">
        <f>IFERROR(Inv_SY_B!GT19/Inv_SY_B!$NE19-1,"")</f>
        <v>9.199368073278924E-2</v>
      </c>
      <c r="GU19" s="57">
        <f>IFERROR(Inv_SY_B!GU19/Inv_SY_B!$NE19-1,"")</f>
        <v>9.404006266626963E-3</v>
      </c>
      <c r="GV19" s="57">
        <f>IFERROR(Inv_SY_B!GV19/Inv_SY_B!$NE19-1,"")</f>
        <v>1.667811011964826E-2</v>
      </c>
      <c r="GW19" s="57">
        <f>IFERROR(Inv_SY_B!GW19/Inv_SY_B!$NE19-1,"")</f>
        <v>3.5027423909326227E-2</v>
      </c>
      <c r="GX19" s="57">
        <f>IFERROR(Inv_SY_B!GX19/Inv_SY_B!$NE19-1,"")</f>
        <v>7.4915613033783579E-3</v>
      </c>
      <c r="GY19" s="57">
        <f>IFERROR(Inv_SY_B!GY19/Inv_SY_B!$NE19-1,"")</f>
        <v>2.023060559806944E-2</v>
      </c>
      <c r="GZ19" s="57">
        <f>IFERROR(Inv_SY_B!GZ19/Inv_SY_B!$NE19-1,"")</f>
        <v>3.5825007999882752E-2</v>
      </c>
      <c r="HA19" s="57">
        <f>IFERROR(Inv_SY_B!HA19/Inv_SY_B!$NE19-1,"")</f>
        <v>2.8998311694413692E-2</v>
      </c>
      <c r="HB19" s="57">
        <f>IFERROR(Inv_SY_B!HB19/Inv_SY_B!$NE19-1,"")</f>
        <v>2.4408637742672212E-3</v>
      </c>
      <c r="HC19" s="57">
        <f>IFERROR(Inv_SY_B!HC19/Inv_SY_B!$NE19-1,"")</f>
        <v>2.1089437293665636E-2</v>
      </c>
      <c r="HD19" s="57">
        <f>IFERROR(Inv_SY_B!HD19/Inv_SY_B!$NE19-1,"")</f>
        <v>1.1102941341921468E-2</v>
      </c>
      <c r="HE19" s="57">
        <f>IFERROR(Inv_SY_B!HE19/Inv_SY_B!$NE19-1,"")</f>
        <v>1.5613436551067394E-3</v>
      </c>
      <c r="HF19" s="57">
        <f>IFERROR(Inv_SY_B!HF19/Inv_SY_B!$NE19-1,"")</f>
        <v>5.67652345474432E-2</v>
      </c>
      <c r="HG19" s="57">
        <f>IFERROR(Inv_SY_B!HG19/Inv_SY_B!$NE19-1,"")</f>
        <v>7.1293887734986683E-3</v>
      </c>
      <c r="HH19" s="57">
        <f>IFERROR(Inv_SY_B!HH19/Inv_SY_B!$NE19-1,"")</f>
        <v>1.8023478345985389E-2</v>
      </c>
      <c r="HI19" s="57">
        <f>IFERROR(Inv_SY_B!HI19/Inv_SY_B!$NE19-1,"")</f>
        <v>2.8627953683994622E-2</v>
      </c>
      <c r="HJ19" s="57">
        <f>IFERROR(Inv_SY_B!HJ19/Inv_SY_B!$NE19-1,"")</f>
        <v>1.4503372971237605E-2</v>
      </c>
      <c r="HK19" s="57">
        <f>IFERROR(Inv_SY_B!HK19/Inv_SY_B!$NE19-1,"")</f>
        <v>3.1619858793997979E-2</v>
      </c>
      <c r="HL19" s="57">
        <f>IFERROR(Inv_SY_B!HL19/Inv_SY_B!$NE19-1,"")</f>
        <v>0.2518613747887517</v>
      </c>
      <c r="HM19" s="57">
        <f>IFERROR(Inv_SY_B!HM19/Inv_SY_B!$NE19-1,"")</f>
        <v>-1.2790100369881374E-2</v>
      </c>
      <c r="HN19" s="57">
        <f>IFERROR(Inv_SY_B!HN19/Inv_SY_B!$NE19-1,"")</f>
        <v>-6.1806119558120209E-2</v>
      </c>
      <c r="HO19" s="57">
        <f>IFERROR(Inv_SY_B!HO19/Inv_SY_B!$NE19-1,"")</f>
        <v>5.2856563594496642E-3</v>
      </c>
      <c r="HP19" s="57">
        <f>IFERROR(Inv_SY_B!HP19/Inv_SY_B!$NE19-1,"")</f>
        <v>-1.3629600055850344E-2</v>
      </c>
      <c r="HQ19" s="57">
        <f>IFERROR(Inv_SY_B!HQ19/Inv_SY_B!$NE19-1,"")</f>
        <v>-3.5375542259754256E-2</v>
      </c>
      <c r="HR19" s="57">
        <f>IFERROR(Inv_SY_B!HR19/Inv_SY_B!$NE19-1,"")</f>
        <v>-2.6631112751215769E-2</v>
      </c>
      <c r="HS19" s="57">
        <f>IFERROR(Inv_SY_B!HS19/Inv_SY_B!$NE19-1,"")</f>
        <v>-1.8331357761243505E-2</v>
      </c>
      <c r="HT19" s="57">
        <f>IFERROR(Inv_SY_B!HT19/Inv_SY_B!$NE19-1,"")</f>
        <v>-4.5922811515884288E-2</v>
      </c>
      <c r="HU19" s="57">
        <f>IFERROR(Inv_SY_B!HU19/Inv_SY_B!$NE19-1,"")</f>
        <v>-1.9842067534944219E-3</v>
      </c>
      <c r="HV19" s="57">
        <f>IFERROR(Inv_SY_B!HV19/Inv_SY_B!$NE19-1,"")</f>
        <v>7.3401282358593889E-3</v>
      </c>
      <c r="HW19" s="57">
        <f>IFERROR(Inv_SY_B!HW19/Inv_SY_B!$NE19-1,"")</f>
        <v>1.6893563715894455E-2</v>
      </c>
      <c r="HX19" s="57">
        <f>IFERROR(Inv_SY_B!HX19/Inv_SY_B!$NE19-1,"")</f>
        <v>2.1587340924187792E-2</v>
      </c>
      <c r="HY19" s="57">
        <f>IFERROR(Inv_SY_B!HY19/Inv_SY_B!$NE19-1,"")</f>
        <v>4.8114668980652198E-3</v>
      </c>
      <c r="HZ19" s="57">
        <f>IFERROR(Inv_SY_B!HZ19/Inv_SY_B!$NE19-1,"")</f>
        <v>9.6128196550937517E-3</v>
      </c>
      <c r="IA19" s="57">
        <f>IFERROR(Inv_SY_B!IA19/Inv_SY_B!$NE19-1,"")</f>
        <v>-9.1828584354394227E-3</v>
      </c>
      <c r="IB19" s="57">
        <f>IFERROR(Inv_SY_B!IB19/Inv_SY_B!$NE19-1,"")</f>
        <v>1.0863041546342878E-3</v>
      </c>
      <c r="IC19" s="57">
        <f>IFERROR(Inv_SY_B!IC19/Inv_SY_B!$NE19-1,"")</f>
        <v>2.5237997583276606E-2</v>
      </c>
      <c r="ID19" s="57">
        <f>IFERROR(Inv_SY_B!ID19/Inv_SY_B!$NE19-1,"")</f>
        <v>1.0200551700585203E-2</v>
      </c>
      <c r="IE19" s="57">
        <f>IFERROR(Inv_SY_B!IE19/Inv_SY_B!$NE19-1,"")</f>
        <v>1.176517947175415E-2</v>
      </c>
      <c r="IF19" s="57">
        <f>IFERROR(Inv_SY_B!IF19/Inv_SY_B!$NE19-1,"")</f>
        <v>6.4629948553609484E-3</v>
      </c>
      <c r="IG19" s="57">
        <f>IFERROR(Inv_SY_B!IG19/Inv_SY_B!$NE19-1,"")</f>
        <v>-0.1302064926621006</v>
      </c>
      <c r="IH19" s="57">
        <f>IFERROR(Inv_SY_B!IH19/Inv_SY_B!$NE19-1,"")</f>
        <v>-1.148878375615503E-3</v>
      </c>
      <c r="II19" s="57">
        <f>IFERROR(Inv_SY_B!II19/Inv_SY_B!$NE19-1,"")</f>
        <v>-5.3218960596257747E-2</v>
      </c>
      <c r="IJ19" s="57">
        <f>IFERROR(Inv_SY_B!IJ19/Inv_SY_B!$NE19-1,"")</f>
        <v>-1.4800277563096209E-3</v>
      </c>
      <c r="IK19" s="57">
        <f>IFERROR(Inv_SY_B!IK19/Inv_SY_B!$NE19-1,"")</f>
        <v>1.7328170751749861E-2</v>
      </c>
      <c r="IL19" s="57">
        <f>IFERROR(Inv_SY_B!IL19/Inv_SY_B!$NE19-1,"")</f>
        <v>2.9757868314085556E-2</v>
      </c>
      <c r="IM19" s="57">
        <f>IFERROR(Inv_SY_B!IM19/Inv_SY_B!$NE19-1,"")</f>
        <v>-5.7761790444610384E-4</v>
      </c>
      <c r="IN19" s="57">
        <f>IFERROR(Inv_SY_B!IN19/Inv_SY_B!$NE19-1,"")</f>
        <v>9.5300575730683512E-3</v>
      </c>
      <c r="IO19" s="57">
        <f>IFERROR(Inv_SY_B!IO19/Inv_SY_B!$NE19-1,"")</f>
        <v>9.5921442924764566E-3</v>
      </c>
      <c r="IP19" s="57">
        <f>IFERROR(Inv_SY_B!IP19/Inv_SY_B!$NE19-1,"")</f>
        <v>-8.5165226225425439E-3</v>
      </c>
      <c r="IQ19" s="57">
        <f>IFERROR(Inv_SY_B!IQ19/Inv_SY_B!$NE19-1,"")</f>
        <v>4.3056886053354892E-2</v>
      </c>
      <c r="IR19" s="57">
        <f>IFERROR(Inv_SY_B!IR19/Inv_SY_B!$NE19-1,"")</f>
        <v>-1.2316404576407924E-3</v>
      </c>
      <c r="IS19" s="57">
        <f>IFERROR(Inv_SY_B!IS19/Inv_SY_B!$NE19-1,"")</f>
        <v>3.2386235502492866E-3</v>
      </c>
      <c r="IT19" s="57">
        <f>IFERROR(Inv_SY_B!IT19/Inv_SY_B!$NE19-1,"")</f>
        <v>1.8312639454469704E-3</v>
      </c>
      <c r="IU19" s="57">
        <f>IFERROR(Inv_SY_B!IU19/Inv_SY_B!$NE19-1,"")</f>
        <v>-0.11472614332483244</v>
      </c>
      <c r="IV19" s="57">
        <f>IFERROR(Inv_SY_B!IV19/Inv_SY_B!$NE19-1,"")</f>
        <v>-4.708456323439858E-3</v>
      </c>
      <c r="IW19" s="57">
        <f>IFERROR(Inv_SY_B!IW19/Inv_SY_B!$NE19-1,"")</f>
        <v>-5.8848095857688465E-2</v>
      </c>
      <c r="IX19" s="57">
        <f>IFERROR(Inv_SY_B!IX19/Inv_SY_B!$NE19-1,"")</f>
        <v>2.4935627068354282E-3</v>
      </c>
      <c r="IY19" s="57">
        <f>IFERROR(Inv_SY_B!IY19/Inv_SY_B!$NE19-1,"")</f>
        <v>-2.5983566138790604E-2</v>
      </c>
      <c r="IZ19" s="57">
        <f>IFERROR(Inv_SY_B!IZ19/Inv_SY_B!$NE19-1,"")</f>
        <v>5.364641709243001E-3</v>
      </c>
      <c r="JA19" s="57">
        <f>IFERROR(Inv_SY_B!JA19/Inv_SY_B!$NE19-1,"")</f>
        <v>-7.4123938151481328E-3</v>
      </c>
      <c r="JB19" s="57">
        <f>IFERROR(Inv_SY_B!JB19/Inv_SY_B!$NE19-1,"")</f>
        <v>1.2823353124272296E-2</v>
      </c>
      <c r="JC19" s="57">
        <f>IFERROR(Inv_SY_B!JC19/Inv_SY_B!$NE19-1,"")</f>
        <v>1.0386076754223872E-2</v>
      </c>
      <c r="JD19" s="57">
        <f>IFERROR(Inv_SY_B!JD19/Inv_SY_B!$NE19-1,"")</f>
        <v>1.270249768455467E-2</v>
      </c>
      <c r="JE19" s="57">
        <f>IFERROR(Inv_SY_B!JE19/Inv_SY_B!$NE19-1,"")</f>
        <v>1.2851732429807861E-2</v>
      </c>
      <c r="JF19" s="57">
        <f>IFERROR(Inv_SY_B!JF19/Inv_SY_B!$NE19-1,"")</f>
        <v>1.3622978394640217E-2</v>
      </c>
      <c r="JG19" s="57">
        <f>IFERROR(Inv_SY_B!JG19/Inv_SY_B!$NE19-1,"")</f>
        <v>9.5028921995259363E-3</v>
      </c>
      <c r="JH19" s="57">
        <f>IFERROR(Inv_SY_B!JH19/Inv_SY_B!$NE19-1,"")</f>
        <v>3.3100453251067918E-2</v>
      </c>
      <c r="JI19" s="57">
        <f>IFERROR(Inv_SY_B!JI19/Inv_SY_B!$NE19-1,"")</f>
        <v>2.7637765806440617E-2</v>
      </c>
      <c r="JJ19" s="57">
        <f>IFERROR(Inv_SY_B!JJ19/Inv_SY_B!$NE19-1,"")</f>
        <v>1.002678823450398E-2</v>
      </c>
      <c r="JK19" s="57">
        <f>IFERROR(Inv_SY_B!JK19/Inv_SY_B!$NE19-1,"")</f>
        <v>2.57516047883386E-2</v>
      </c>
      <c r="JL19" s="57">
        <f>IFERROR(Inv_SY_B!JL19/Inv_SY_B!$NE19-1,"")</f>
        <v>1.4612476935383034E-2</v>
      </c>
      <c r="JM19" s="57">
        <f>IFERROR(Inv_SY_B!JM19/Inv_SY_B!$NE19-1,"")</f>
        <v>-2.1672854697416755E-2</v>
      </c>
      <c r="JN19" s="57">
        <f>IFERROR(Inv_SY_B!JN19/Inv_SY_B!$NE19-1,"")</f>
        <v>6.1561382396502218E-4</v>
      </c>
      <c r="JO19" s="57">
        <f>IFERROR(Inv_SY_B!JO19/Inv_SY_B!$NE19-1,"")</f>
        <v>-1.4060260329680885E-2</v>
      </c>
      <c r="JP19" s="57">
        <f>IFERROR(Inv_SY_B!JP19/Inv_SY_B!$NE19-1,"")</f>
        <v>9.8818469479726723E-3</v>
      </c>
      <c r="JQ19" s="57">
        <f>IFERROR(Inv_SY_B!JQ19/Inv_SY_B!$NE19-1,"")</f>
        <v>2.7700747207519916E-2</v>
      </c>
      <c r="JR19" s="57">
        <f>IFERROR(Inv_SY_B!JR19/Inv_SY_B!$NE19-1,"")</f>
        <v>2.3934129317833452E-2</v>
      </c>
      <c r="JS19" s="57">
        <f>IFERROR(Inv_SY_B!JS19/Inv_SY_B!$NE19-1,"")</f>
        <v>1.1387241857058639E-2</v>
      </c>
      <c r="JT19" s="57">
        <f>IFERROR(Inv_SY_B!JT19/Inv_SY_B!$NE19-1,"")</f>
        <v>3.6560676907981815E-2</v>
      </c>
      <c r="JU19" s="57">
        <f>IFERROR(Inv_SY_B!JU19/Inv_SY_B!$NE19-1,"")</f>
        <v>2.0141242344607235E-2</v>
      </c>
      <c r="JV19" s="57">
        <f>IFERROR(Inv_SY_B!JV19/Inv_SY_B!$NE19-1,"")</f>
        <v>-3.7776967251511584E-3</v>
      </c>
      <c r="JW19" s="57">
        <f>IFERROR(Inv_SY_B!JW19/Inv_SY_B!$NE19-1,"")</f>
        <v>-4.8657626652387487E-3</v>
      </c>
      <c r="JX19" s="57">
        <f>IFERROR(Inv_SY_B!JX19/Inv_SY_B!$NE19-1,"")</f>
        <v>-3.6102312283228244E-3</v>
      </c>
      <c r="JY19" s="57">
        <f>IFERROR(Inv_SY_B!JY19/Inv_SY_B!$NE19-1,"")</f>
        <v>-3.6939128890288719E-3</v>
      </c>
      <c r="JZ19" s="57">
        <f>IFERROR(Inv_SY_B!JZ19/Inv_SY_B!$NE19-1,"")</f>
        <v>-3.4328961690109128E-2</v>
      </c>
      <c r="KA19" s="57">
        <f>IFERROR(Inv_SY_B!KA19/Inv_SY_B!$NE19-1,"")</f>
        <v>-1.3738164384357598E-2</v>
      </c>
      <c r="KB19" s="57">
        <f>IFERROR(Inv_SY_B!KB19/Inv_SY_B!$NE19-1,"")</f>
        <v>2.2489154772855624E-3</v>
      </c>
      <c r="KC19" s="57">
        <f>IFERROR(Inv_SY_B!KC19/Inv_SY_B!$NE19-1,"")</f>
        <v>-1.9513629429259716E-2</v>
      </c>
      <c r="KD19" s="57">
        <f>IFERROR(Inv_SY_B!KD19/Inv_SY_B!$NE19-1,"")</f>
        <v>-2.495426565589598E-2</v>
      </c>
      <c r="KE19" s="57">
        <f>IFERROR(Inv_SY_B!KE19/Inv_SY_B!$NE19-1,"")</f>
        <v>5.9318281273277318E-3</v>
      </c>
      <c r="KF19" s="57">
        <f>IFERROR(Inv_SY_B!KF19/Inv_SY_B!$NE19-1,"")</f>
        <v>4.4361045137695232E-3</v>
      </c>
      <c r="KG19" s="57">
        <f>IFERROR(Inv_SY_B!KG19/Inv_SY_B!$NE19-1,"")</f>
        <v>9.1124464622669432E-3</v>
      </c>
      <c r="KH19" s="57">
        <f>IFERROR(Inv_SY_B!KH19/Inv_SY_B!$NE19-1,"")</f>
        <v>1.3297551251987283E-2</v>
      </c>
      <c r="KI19" s="57">
        <f>IFERROR(Inv_SY_B!KI19/Inv_SY_B!$NE19-1,"")</f>
        <v>6.0447421728142547E-3</v>
      </c>
      <c r="KJ19" s="57">
        <f>IFERROR(Inv_SY_B!KJ19/Inv_SY_B!$NE19-1,"")</f>
        <v>-1.1619653614161063E-3</v>
      </c>
      <c r="KK19" s="57">
        <f>IFERROR(Inv_SY_B!KK19/Inv_SY_B!$NE19-1,"")</f>
        <v>-2.1287031110077681E-3</v>
      </c>
      <c r="KL19" s="57">
        <f>IFERROR(Inv_SY_B!KL19/Inv_SY_B!$NE19-1,"")</f>
        <v>-7.4664919367961602E-4</v>
      </c>
      <c r="KM19" s="57">
        <f>IFERROR(Inv_SY_B!KM19/Inv_SY_B!$NE19-1,"")</f>
        <v>1.0630529512073661E-2</v>
      </c>
      <c r="KN19" s="57">
        <f>IFERROR(Inv_SY_B!KN19/Inv_SY_B!$NE19-1,"")</f>
        <v>-2.0958355333400291E-4</v>
      </c>
      <c r="KO19" s="57">
        <f>IFERROR(Inv_SY_B!KO19/Inv_SY_B!$NE19-1,"")</f>
        <v>-1.3854328168263486E-3</v>
      </c>
      <c r="KP19" s="57">
        <f>IFERROR(Inv_SY_B!KP19/Inv_SY_B!$NE19-1,"")</f>
        <v>4.4097437128622907E-3</v>
      </c>
      <c r="KQ19" s="57">
        <f>IFERROR(Inv_SY_B!KQ19/Inv_SY_B!$NE19-1,"")</f>
        <v>-1.796320543569907E-2</v>
      </c>
      <c r="KR19" s="57">
        <f>IFERROR(Inv_SY_B!KR19/Inv_SY_B!$NE19-1,"")</f>
        <v>-3.1491554500043817E-3</v>
      </c>
      <c r="KS19" s="57">
        <f>IFERROR(Inv_SY_B!KS19/Inv_SY_B!$NE19-1,"")</f>
        <v>-4.5770090285739418E-3</v>
      </c>
      <c r="KT19" s="57">
        <f>IFERROR(Inv_SY_B!KT19/Inv_SY_B!$NE19-1,"")</f>
        <v>2.9818901342928417E-3</v>
      </c>
      <c r="KU19" s="57">
        <f>IFERROR(Inv_SY_B!KU19/Inv_SY_B!$NE19-1,"")</f>
        <v>-6.2952239571545388E-4</v>
      </c>
      <c r="KV19" s="57">
        <f>IFERROR(Inv_SY_B!KV19/Inv_SY_B!$NE19-1,"")</f>
        <v>1.4238148386873872E-2</v>
      </c>
      <c r="KW19" s="57">
        <f>IFERROR(Inv_SY_B!KW19/Inv_SY_B!$NE19-1,"")</f>
        <v>9.7009116123965011E-3</v>
      </c>
      <c r="KX19" s="57">
        <f>IFERROR(Inv_SY_B!KX19/Inv_SY_B!$NE19-1,"")</f>
        <v>1.7566337702422219E-2</v>
      </c>
      <c r="KY19" s="57">
        <f>IFERROR(Inv_SY_B!KY19/Inv_SY_B!$NE19-1,"")</f>
        <v>2.6874073081753602E-2</v>
      </c>
      <c r="KZ19" s="57">
        <f>IFERROR(Inv_SY_B!KZ19/Inv_SY_B!$NE19-1,"")</f>
        <v>2.6172271773776679E-3</v>
      </c>
      <c r="LA19" s="57">
        <f>IFERROR(Inv_SY_B!LA19/Inv_SY_B!$NE19-1,"")</f>
        <v>5.5937807836496933E-3</v>
      </c>
      <c r="LB19" s="57">
        <f>IFERROR(Inv_SY_B!LB19/Inv_SY_B!$NE19-1,"")</f>
        <v>-2.6026755142681157E-2</v>
      </c>
      <c r="LC19" s="57">
        <f>IFERROR(Inv_SY_B!LC19/Inv_SY_B!$NE19-1,"")</f>
        <v>1.307571821954423E-2</v>
      </c>
      <c r="LD19" s="57">
        <f>IFERROR(Inv_SY_B!LD19/Inv_SY_B!$NE19-1,"")</f>
        <v>2.7419500055128054E-3</v>
      </c>
      <c r="LE19" s="57">
        <f>IFERROR(Inv_SY_B!LE19/Inv_SY_B!$NE19-1,"")</f>
        <v>-1.3144025396661929E-3</v>
      </c>
      <c r="LF19" s="57">
        <f>IFERROR(Inv_SY_B!LF19/Inv_SY_B!$NE19-1,"")</f>
        <v>-7.1919250997574125E-3</v>
      </c>
      <c r="LG19" s="57">
        <f>IFERROR(Inv_SY_B!LG19/Inv_SY_B!$NE19-1,"")</f>
        <v>-1.0736186807447368E-4</v>
      </c>
      <c r="LH19" s="57">
        <f>IFERROR(Inv_SY_B!LH19/Inv_SY_B!$NE19-1,"")</f>
        <v>-1.6415655695301234E-2</v>
      </c>
      <c r="LI19" s="57">
        <f>IFERROR(Inv_SY_B!LI19/Inv_SY_B!$NE19-1,"")</f>
        <v>-1.2655637249738505E-2</v>
      </c>
      <c r="LJ19" s="57">
        <f>IFERROR(Inv_SY_B!LJ19/Inv_SY_B!$NE19-1,"")</f>
        <v>-2.5927142039799955E-2</v>
      </c>
      <c r="LK19" s="57">
        <f>IFERROR(Inv_SY_B!LK19/Inv_SY_B!$NE19-1,"")</f>
        <v>-1.2225107686428371E-2</v>
      </c>
      <c r="LL19" s="57">
        <f>IFERROR(Inv_SY_B!LL19/Inv_SY_B!$NE19-1,"")</f>
        <v>-1.1703600464446184E-2</v>
      </c>
      <c r="LM19" s="57">
        <f>IFERROR(Inv_SY_B!LM19/Inv_SY_B!$NE19-1,"")</f>
        <v>2.9074741695549466E-3</v>
      </c>
      <c r="LN19" s="57">
        <f>IFERROR(Inv_SY_B!LN19/Inv_SY_B!$NE19-1,"")</f>
        <v>-1.3897371637897282E-2</v>
      </c>
      <c r="LO19" s="57">
        <f>IFERROR(Inv_SY_B!LO19/Inv_SY_B!$NE19-1,"")</f>
        <v>-1.6960276040985045E-2</v>
      </c>
      <c r="LP19" s="57">
        <f>IFERROR(Inv_SY_B!LP19/Inv_SY_B!$NE19-1,"")</f>
        <v>-2.0188805660716347E-2</v>
      </c>
      <c r="LQ19" s="57">
        <f>IFERROR(Inv_SY_B!LQ19/Inv_SY_B!$NE19-1,"")</f>
        <v>-2.4990117996699479E-2</v>
      </c>
      <c r="LR19" s="57">
        <f>IFERROR(Inv_SY_B!LR19/Inv_SY_B!$NE19-1,"")</f>
        <v>-2.2837798601084591E-2</v>
      </c>
      <c r="LS19" s="57">
        <f>IFERROR(Inv_SY_B!LS19/Inv_SY_B!$NE19-1,"")</f>
        <v>-9.5313158333143466E-4</v>
      </c>
      <c r="LT19" s="57">
        <f>IFERROR(Inv_SY_B!LT19/Inv_SY_B!$NE19-1,"")</f>
        <v>-1.9961134145701998E-2</v>
      </c>
      <c r="LU19" s="57">
        <f>IFERROR(Inv_SY_B!LU19/Inv_SY_B!$NE19-1,"")</f>
        <v>-9.0959582493127522E-3</v>
      </c>
      <c r="LV19" s="57">
        <f>IFERROR(Inv_SY_B!LV19/Inv_SY_B!$NE19-1,"")</f>
        <v>-3.8910043351093493E-2</v>
      </c>
      <c r="LW19" s="57">
        <f>IFERROR(Inv_SY_B!LW19/Inv_SY_B!$NE19-1,"")</f>
        <v>3.7684524541095055E-3</v>
      </c>
      <c r="LX19" s="57">
        <f>IFERROR(Inv_SY_B!LX19/Inv_SY_B!$NE19-1,"")</f>
        <v>-9.6017365420425715E-2</v>
      </c>
      <c r="LY19" s="57">
        <f>IFERROR(Inv_SY_B!LY19/Inv_SY_B!$NE19-1,"")</f>
        <v>-9.836420097194809E-2</v>
      </c>
      <c r="LZ19" s="57">
        <f>IFERROR(Inv_SY_B!LZ19/Inv_SY_B!$NE19-1,"")</f>
        <v>-3.0288204930037144E-2</v>
      </c>
      <c r="MA19" s="57">
        <f>IFERROR(Inv_SY_B!MA19/Inv_SY_B!$NE19-1,"")</f>
        <v>8.1227990208674328E-3</v>
      </c>
      <c r="MB19" s="57">
        <f>IFERROR(Inv_SY_B!MB19/Inv_SY_B!$NE19-1,"")</f>
        <v>1.5002156173540282E-3</v>
      </c>
      <c r="MC19" s="57">
        <f>IFERROR(Inv_SY_B!MC19/Inv_SY_B!$NE19-1,"")</f>
        <v>5.887616490617642E-3</v>
      </c>
      <c r="MD19" s="57">
        <f>IFERROR(Inv_SY_B!MD19/Inv_SY_B!$NE19-1,"")</f>
        <v>1.251828318676651E-3</v>
      </c>
      <c r="ME19" s="57">
        <f>IFERROR(Inv_SY_B!ME19/Inv_SY_B!$NE19-1,"")</f>
        <v>7.9571738042154561E-3</v>
      </c>
      <c r="MF19" s="57">
        <f>IFERROR(Inv_SY_B!MF19/Inv_SY_B!$NE19-1,"")</f>
        <v>-1.00065432567773E-2</v>
      </c>
      <c r="MG19" s="57">
        <f>IFERROR(Inv_SY_B!MG19/Inv_SY_B!$NE19-1,"")</f>
        <v>8.4538473489603749E-3</v>
      </c>
      <c r="MH19" s="57">
        <f>IFERROR(Inv_SY_B!MH19/Inv_SY_B!$NE19-1,"")</f>
        <v>1.2841349274825165E-2</v>
      </c>
      <c r="MI19" s="57">
        <f>IFERROR(Inv_SY_B!MI19/Inv_SY_B!$NE19-1,"")</f>
        <v>-2.4733748457995697E-3</v>
      </c>
      <c r="MJ19" s="57">
        <f>IFERROR(Inv_SY_B!MJ19/Inv_SY_B!$NE19-1,"")</f>
        <v>1.350360761517666E-2</v>
      </c>
      <c r="MK19" s="57">
        <f>IFERROR(Inv_SY_B!MK19/Inv_SY_B!$NE19-1,"")</f>
        <v>1.6980463902021015E-2</v>
      </c>
      <c r="ML19" s="57">
        <f>IFERROR(Inv_SY_B!ML19/Inv_SY_B!$NE19-1,"")</f>
        <v>8.2055611028843956E-3</v>
      </c>
      <c r="MM19" s="57">
        <f>IFERROR(Inv_SY_B!MM19/Inv_SY_B!$NE19-1,"")</f>
        <v>-7.3575077679488565E-3</v>
      </c>
      <c r="MN19" s="57">
        <f>IFERROR(Inv_SY_B!MN19/Inv_SY_B!$NE19-1,"")</f>
        <v>6.4629948553609484E-3</v>
      </c>
      <c r="MO19" s="57">
        <f>IFERROR(Inv_SY_B!MO19/Inv_SY_B!$NE19-1,"")</f>
        <v>1.924039926742549E-2</v>
      </c>
      <c r="MP19" s="57">
        <f>IFERROR(Inv_SY_B!MP19/Inv_SY_B!$NE19-1,"")</f>
        <v>1.4926688252085984E-3</v>
      </c>
      <c r="MQ19" s="57">
        <f>IFERROR(Inv_SY_B!MQ19/Inv_SY_B!$NE19-1,"")</f>
        <v>-9.5437929793655396E-2</v>
      </c>
      <c r="MR19" s="57">
        <f>IFERROR(Inv_SY_B!MR19/Inv_SY_B!$NE19-1,"")</f>
        <v>-4.4030045281800545E-2</v>
      </c>
      <c r="MS19" s="57">
        <f>IFERROR(Inv_SY_B!MS19/Inv_SY_B!$NE19-1,"")</f>
        <v>2.0978827410847778E-2</v>
      </c>
      <c r="MT19" s="57">
        <f>IFERROR(Inv_SY_B!MT19/Inv_SY_B!$NE19-1,"")</f>
        <v>-3.3354894212434538E-2</v>
      </c>
      <c r="MU19" s="57">
        <f>IFERROR(Inv_SY_B!MU19/Inv_SY_B!$NE19-1,"")</f>
        <v>1.6483790357276096E-2</v>
      </c>
      <c r="MV19" s="57">
        <f>IFERROR(Inv_SY_B!MV19/Inv_SY_B!$NE19-1,"")</f>
        <v>-1.7471097865752183E-3</v>
      </c>
      <c r="MW19" s="57">
        <f>IFERROR(Inv_SY_B!MW19/Inv_SY_B!$NE19-1,"")</f>
        <v>-1.3615828980113043E-2</v>
      </c>
      <c r="MX19" s="57">
        <f>IFERROR(Inv_SY_B!MX19/Inv_SY_B!$NE19-1,"")</f>
        <v>6.7154394160566788E-3</v>
      </c>
      <c r="MY19" s="57">
        <f>IFERROR(Inv_SY_B!MY19/Inv_SY_B!$NE19-1,"")</f>
        <v>-1.2920521385886286E-2</v>
      </c>
      <c r="MZ19" s="57">
        <f>IFERROR(Inv_SY_B!MZ19/Inv_SY_B!$NE19-1,"")</f>
        <v>-5.8799086260705735E-3</v>
      </c>
      <c r="NA19" s="57">
        <f>IFERROR(Inv_SY_B!NA19/Inv_SY_B!$NE19-1,"")</f>
        <v>1.7620892752661987E-2</v>
      </c>
      <c r="NB19" s="57">
        <f>IFERROR(Inv_SY_B!NB19/Inv_SY_B!$NE19-1,"")</f>
        <v>6.5498950414875079E-3</v>
      </c>
      <c r="NC19" s="57">
        <f>IFERROR(Inv_SY_B!NC19/Inv_SY_B!$NE19-1,"")</f>
        <v>2.1413434446703405E-2</v>
      </c>
      <c r="ND19" s="57">
        <f>IFERROR(Inv_SY_B!ND19/Inv_SY_B!$NE19-1,"")</f>
        <v>1.8979698709054249E-2</v>
      </c>
    </row>
    <row r="20" spans="2:368" ht="14.5" x14ac:dyDescent="0.35">
      <c r="B20" s="86">
        <f t="shared" si="0"/>
        <v>45761</v>
      </c>
      <c r="C20" s="57">
        <f>IFERROR(Inv_SY_B!C20/Inv_SY_B!$NE20-1,"")</f>
        <v>-7.2412353071532598E-2</v>
      </c>
      <c r="D20" s="57">
        <f>IFERROR(Inv_SY_B!D20/Inv_SY_B!$NE20-1,"")</f>
        <v>-9.9320616801931272E-2</v>
      </c>
      <c r="E20" s="57">
        <f>IFERROR(Inv_SY_B!E20/Inv_SY_B!$NE20-1,"")</f>
        <v>-6.6423395762093218E-2</v>
      </c>
      <c r="F20" s="57">
        <f>IFERROR(Inv_SY_B!F20/Inv_SY_B!$NE20-1,"")</f>
        <v>-6.7133474943867566E-2</v>
      </c>
      <c r="G20" s="57">
        <f>IFERROR(Inv_SY_B!G20/Inv_SY_B!$NE20-1,"")</f>
        <v>-6.961875208007795E-2</v>
      </c>
      <c r="H20" s="57">
        <f>IFERROR(Inv_SY_B!H20/Inv_SY_B!$NE20-1,"")</f>
        <v>-0.10166087297109305</v>
      </c>
      <c r="I20" s="57">
        <f>IFERROR(Inv_SY_B!I20/Inv_SY_B!$NE20-1,"")</f>
        <v>-4.6918357304350455E-2</v>
      </c>
      <c r="J20" s="57">
        <f>IFERROR(Inv_SY_B!J20/Inv_SY_B!$NE20-1,"")</f>
        <v>-8.7370731624438203E-2</v>
      </c>
      <c r="K20" s="57">
        <f>IFERROR(Inv_SY_B!K20/Inv_SY_B!$NE20-1,"")</f>
        <v>-5.9145084148905291E-2</v>
      </c>
      <c r="L20" s="57">
        <f>IFERROR(Inv_SY_B!L20/Inv_SY_B!$NE20-1,"")</f>
        <v>-5.7547405989913147E-2</v>
      </c>
      <c r="M20" s="57">
        <f>IFERROR(Inv_SY_B!M20/Inv_SY_B!$NE20-1,"")</f>
        <v>-5.4707089262815312E-2</v>
      </c>
      <c r="N20" s="57">
        <f>IFERROR(Inv_SY_B!N20/Inv_SY_B!$NE20-1,"")</f>
        <v>-5.9145084148905291E-2</v>
      </c>
      <c r="O20" s="57">
        <f>IFERROR(Inv_SY_B!O20/Inv_SY_B!$NE20-1,"")</f>
        <v>-5.9500123739792632E-2</v>
      </c>
      <c r="P20" s="57">
        <f>IFERROR(Inv_SY_B!P20/Inv_SY_B!$NE20-1,"")</f>
        <v>-5.6127247626364118E-2</v>
      </c>
      <c r="Q20" s="57">
        <f>IFERROR(Inv_SY_B!Q20/Inv_SY_B!$NE20-1,"")</f>
        <v>-4.9026455808619973E-2</v>
      </c>
      <c r="R20" s="57">
        <f>IFERROR(Inv_SY_B!R20/Inv_SY_B!$NE20-1,"")</f>
        <v>-5.0269094376725332E-2</v>
      </c>
      <c r="S20" s="57">
        <f>IFERROR(Inv_SY_B!S20/Inv_SY_B!$NE20-1,"")</f>
        <v>-6.4937835368644059E-2</v>
      </c>
      <c r="T20" s="57">
        <f>IFERROR(Inv_SY_B!T20/Inv_SY_B!$NE20-1,"")</f>
        <v>-5.746331766575552E-2</v>
      </c>
      <c r="U20" s="57">
        <f>IFERROR(Inv_SY_B!U20/Inv_SY_B!$NE20-1,"")</f>
        <v>-6.4115638421326282E-2</v>
      </c>
      <c r="V20" s="57">
        <f>IFERROR(Inv_SY_B!V20/Inv_SY_B!$NE20-1,"")</f>
        <v>-5.3109411103822945E-2</v>
      </c>
      <c r="W20" s="57">
        <f>IFERROR(Inv_SY_B!W20/Inv_SY_B!$NE20-1,"")</f>
        <v>-2.683648137816963E-2</v>
      </c>
      <c r="X20" s="57">
        <f>IFERROR(Inv_SY_B!X20/Inv_SY_B!$NE20-1,"")</f>
        <v>-3.6422550332124493E-2</v>
      </c>
      <c r="Y20" s="57">
        <f>IFERROR(Inv_SY_B!Y20/Inv_SY_B!$NE20-1,"")</f>
        <v>-2.7724080355387648E-2</v>
      </c>
      <c r="Z20" s="57">
        <f>IFERROR(Inv_SY_B!Z20/Inv_SY_B!$NE20-1,"")</f>
        <v>-3.0209357491598143E-2</v>
      </c>
      <c r="AA20" s="57">
        <f>IFERROR(Inv_SY_B!AA20/Inv_SY_B!$NE20-1,"")</f>
        <v>-3.1984555446034291E-2</v>
      </c>
      <c r="AB20" s="57">
        <f>IFERROR(Inv_SY_B!AB20/Inv_SY_B!$NE20-1,"")</f>
        <v>-3.0564397082485262E-2</v>
      </c>
      <c r="AC20" s="57">
        <f>IFERROR(Inv_SY_B!AC20/Inv_SY_B!$NE20-1,"")</f>
        <v>-2.8966718923493007E-2</v>
      </c>
      <c r="AD20" s="57">
        <f>IFERROR(Inv_SY_B!AD20/Inv_SY_B!$NE20-1,"")</f>
        <v>-3.180703565059062E-2</v>
      </c>
      <c r="AE20" s="57">
        <f>IFERROR(Inv_SY_B!AE20/Inv_SY_B!$NE20-1,"")</f>
        <v>-2.5948882400951612E-2</v>
      </c>
      <c r="AF20" s="57">
        <f>IFERROR(Inv_SY_B!AF20/Inv_SY_B!$NE20-1,"")</f>
        <v>-2.4706243832846475E-2</v>
      </c>
      <c r="AG20" s="57">
        <f>IFERROR(Inv_SY_B!AG20/Inv_SY_B!$NE20-1,"")</f>
        <v>-3.3937273195913775E-2</v>
      </c>
      <c r="AH20" s="57">
        <f>IFERROR(Inv_SY_B!AH20/Inv_SY_B!$NE20-1,"")</f>
        <v>-3.0031837696154473E-2</v>
      </c>
      <c r="AI20" s="57">
        <f>IFERROR(Inv_SY_B!AI20/Inv_SY_B!$NE20-1,"")</f>
        <v>-7.3169147988950023E-2</v>
      </c>
      <c r="AJ20" s="57">
        <f>IFERROR(Inv_SY_B!AJ20/Inv_SY_B!$NE20-1,"")</f>
        <v>-8.2876677855576619E-2</v>
      </c>
      <c r="AK20" s="57">
        <f>IFERROR(Inv_SY_B!AK20/Inv_SY_B!$NE20-1,"")</f>
        <v>-7.7270789578410159E-2</v>
      </c>
      <c r="AL20" s="57">
        <f>IFERROR(Inv_SY_B!AL20/Inv_SY_B!$NE20-1,"")</f>
        <v>-6.8675094220088329E-2</v>
      </c>
      <c r="AM20" s="57">
        <f>IFERROR(Inv_SY_B!AM20/Inv_SY_B!$NE20-1,"")</f>
        <v>-5.4847236469744542E-2</v>
      </c>
      <c r="AN20" s="57">
        <f>IFERROR(Inv_SY_B!AN20/Inv_SY_B!$NE20-1,"")</f>
        <v>-5.2978607044022352E-2</v>
      </c>
      <c r="AO20" s="57">
        <f>IFERROR(Inv_SY_B!AO20/Inv_SY_B!$NE20-1,"")</f>
        <v>-6.5890836375762207E-2</v>
      </c>
      <c r="AP20" s="57">
        <f>IFERROR(Inv_SY_B!AP20/Inv_SY_B!$NE20-1,"")</f>
        <v>-6.4750972426071862E-2</v>
      </c>
      <c r="AQ20" s="57">
        <f>IFERROR(Inv_SY_B!AQ20/Inv_SY_B!$NE20-1,"")</f>
        <v>-9.0388568146979487E-2</v>
      </c>
      <c r="AR20" s="57">
        <f>IFERROR(Inv_SY_B!AR20/Inv_SY_B!$NE20-1,"")</f>
        <v>-6.1692657818181673E-2</v>
      </c>
      <c r="AS20" s="57">
        <f>IFERROR(Inv_SY_B!AS20/Inv_SY_B!$NE20-1,"")</f>
        <v>-3.9132866432322833E-2</v>
      </c>
      <c r="AT20" s="57">
        <f>IFERROR(Inv_SY_B!AT20/Inv_SY_B!$NE20-1,"")</f>
        <v>-4.4538630804510815E-2</v>
      </c>
      <c r="AU20" s="57">
        <f>IFERROR(Inv_SY_B!AU20/Inv_SY_B!$NE20-1,"")</f>
        <v>-4.1626683282760424E-2</v>
      </c>
      <c r="AV20" s="57">
        <f>IFERROR(Inv_SY_B!AV20/Inv_SY_B!$NE20-1,"")</f>
        <v>-1.7932746109740716E-2</v>
      </c>
      <c r="AW20" s="57">
        <f>IFERROR(Inv_SY_B!AW20/Inv_SY_B!$NE20-1,"")</f>
        <v>-2.2646443096439262E-2</v>
      </c>
      <c r="AX20" s="57">
        <f>IFERROR(Inv_SY_B!AX20/Inv_SY_B!$NE20-1,"")</f>
        <v>-3.1200032479073658E-2</v>
      </c>
      <c r="AY20" s="57">
        <f>IFERROR(Inv_SY_B!AY20/Inv_SY_B!$NE20-1,"")</f>
        <v>-4.6653593408399585E-2</v>
      </c>
      <c r="AZ20" s="57">
        <f>IFERROR(Inv_SY_B!AZ20/Inv_SY_B!$NE20-1,"")</f>
        <v>-3.7349666974901496E-2</v>
      </c>
      <c r="BA20" s="57">
        <f>IFERROR(Inv_SY_B!BA20/Inv_SY_B!$NE20-1,"")</f>
        <v>-3.6067510741237152E-2</v>
      </c>
      <c r="BB20" s="57">
        <f>IFERROR(Inv_SY_B!BB20/Inv_SY_B!$NE20-1,"")</f>
        <v>-5.8277438448187446E-2</v>
      </c>
      <c r="BC20" s="57">
        <f>IFERROR(Inv_SY_B!BC20/Inv_SY_B!$NE20-1,"")</f>
        <v>-6.6414942438500435E-2</v>
      </c>
      <c r="BD20" s="57">
        <f>IFERROR(Inv_SY_B!BD20/Inv_SY_B!$NE20-1,"")</f>
        <v>-6.4312637614613588E-2</v>
      </c>
      <c r="BE20" s="57">
        <f>IFERROR(Inv_SY_B!BE20/Inv_SY_B!$NE20-1,"")</f>
        <v>-7.8069086652133635E-2</v>
      </c>
      <c r="BF20" s="57">
        <f>IFERROR(Inv_SY_B!BF20/Inv_SY_B!$NE20-1,"")</f>
        <v>-5.8104065334477539E-2</v>
      </c>
      <c r="BG20" s="57">
        <f>IFERROR(Inv_SY_B!BG20/Inv_SY_B!$NE20-1,"")</f>
        <v>-6.1593139392522978E-2</v>
      </c>
      <c r="BH20" s="57">
        <f>IFERROR(Inv_SY_B!BH20/Inv_SY_B!$NE20-1,"")</f>
        <v>-0.10361217456437166</v>
      </c>
      <c r="BI20" s="57">
        <f>IFERROR(Inv_SY_B!BI20/Inv_SY_B!$NE20-1,"")</f>
        <v>-0.10349667521500683</v>
      </c>
      <c r="BJ20" s="57">
        <f>IFERROR(Inv_SY_B!BJ20/Inv_SY_B!$NE20-1,"")</f>
        <v>-0.10750750074347126</v>
      </c>
      <c r="BK20" s="57">
        <f>IFERROR(Inv_SY_B!BK20/Inv_SY_B!$NE20-1,"")</f>
        <v>-0.15695849143833052</v>
      </c>
      <c r="BL20" s="57">
        <f>IFERROR(Inv_SY_B!BL20/Inv_SY_B!$NE20-1,"")</f>
        <v>-7.426253424496243E-2</v>
      </c>
      <c r="BM20" s="57">
        <f>IFERROR(Inv_SY_B!BM20/Inv_SY_B!$NE20-1,"")</f>
        <v>-6.6990313818509839E-2</v>
      </c>
      <c r="BN20" s="57">
        <f>IFERROR(Inv_SY_B!BN20/Inv_SY_B!$NE20-1,"")</f>
        <v>-3.8309449889422087E-3</v>
      </c>
      <c r="BO20" s="57">
        <f>IFERROR(Inv_SY_B!BO20/Inv_SY_B!$NE20-1,"")</f>
        <v>-3.0223662105243188E-3</v>
      </c>
      <c r="BP20" s="57">
        <f>IFERROR(Inv_SY_B!BP20/Inv_SY_B!$NE20-1,"")</f>
        <v>3.8956423784084482E-3</v>
      </c>
      <c r="BQ20" s="57">
        <f>IFERROR(Inv_SY_B!BQ20/Inv_SY_B!$NE20-1,"")</f>
        <v>1.2906635724311721E-2</v>
      </c>
      <c r="BR20" s="57">
        <f>IFERROR(Inv_SY_B!BR20/Inv_SY_B!$NE20-1,"")</f>
        <v>2.6571617079576892E-2</v>
      </c>
      <c r="BS20" s="57">
        <f>IFERROR(Inv_SY_B!BS20/Inv_SY_B!$NE20-1,"")</f>
        <v>1.5210770865362155E-2</v>
      </c>
      <c r="BT20" s="57">
        <f>IFERROR(Inv_SY_B!BT20/Inv_SY_B!$NE20-1,"")</f>
        <v>-4.3160922559930537E-3</v>
      </c>
      <c r="BU20" s="57">
        <f>IFERROR(Inv_SY_B!BU20/Inv_SY_B!$NE20-1,"")</f>
        <v>1.6868671738560215E-2</v>
      </c>
      <c r="BV20" s="57">
        <f>IFERROR(Inv_SY_B!BV20/Inv_SY_B!$NE20-1,"")</f>
        <v>2.9967647948932807E-2</v>
      </c>
      <c r="BW20" s="57">
        <f>IFERROR(Inv_SY_B!BW20/Inv_SY_B!$NE20-1,"")</f>
        <v>-4.3491411958629378E-4</v>
      </c>
      <c r="BX20" s="57">
        <f>IFERROR(Inv_SY_B!BX20/Inv_SY_B!$NE20-1,"")</f>
        <v>7.041823065980779E-4</v>
      </c>
      <c r="BY20" s="57">
        <f>IFERROR(Inv_SY_B!BY20/Inv_SY_B!$NE20-1,"")</f>
        <v>-1.1626350201627833E-3</v>
      </c>
      <c r="BZ20" s="57">
        <f>IFERROR(Inv_SY_B!BZ20/Inv_SY_B!$NE20-1,"")</f>
        <v>1.1778300792610219E-2</v>
      </c>
      <c r="CA20" s="57">
        <f>IFERROR(Inv_SY_B!CA20/Inv_SY_B!$NE20-1,"")</f>
        <v>-5.3819461002714286E-3</v>
      </c>
      <c r="CB20" s="57">
        <f>IFERROR(Inv_SY_B!CB20/Inv_SY_B!$NE20-1,"")</f>
        <v>1.3230067235678877E-2</v>
      </c>
      <c r="CC20" s="57">
        <f>IFERROR(Inv_SY_B!CC20/Inv_SY_B!$NE20-1,"")</f>
        <v>2.2124433798277554E-2</v>
      </c>
      <c r="CD20" s="57">
        <f>IFERROR(Inv_SY_B!CD20/Inv_SY_B!$NE20-1,"")</f>
        <v>1.7677250516978216E-2</v>
      </c>
      <c r="CE20" s="57">
        <f>IFERROR(Inv_SY_B!CE20/Inv_SY_B!$NE20-1,"")</f>
        <v>1.0723473022582919E-2</v>
      </c>
      <c r="CF20" s="57">
        <f>IFERROR(Inv_SY_B!CF20/Inv_SY_B!$NE20-1,"")</f>
        <v>2.2077266702870135E-2</v>
      </c>
      <c r="CG20" s="57">
        <f>IFERROR(Inv_SY_B!CG20/Inv_SY_B!$NE20-1,"")</f>
        <v>2.7380195857995115E-2</v>
      </c>
      <c r="CH20" s="57">
        <f>IFERROR(Inv_SY_B!CH20/Inv_SY_B!$NE20-1,"")</f>
        <v>2.9445747101044972E-2</v>
      </c>
      <c r="CI20" s="57">
        <f>IFERROR(Inv_SY_B!CI20/Inv_SY_B!$NE20-1,"")</f>
        <v>3.659799393196117E-2</v>
      </c>
      <c r="CJ20" s="57">
        <f>IFERROR(Inv_SY_B!CJ20/Inv_SY_B!$NE20-1,"")</f>
        <v>4.001240159173558E-2</v>
      </c>
      <c r="CK20" s="57">
        <f>IFERROR(Inv_SY_B!CK20/Inv_SY_B!$NE20-1,"")</f>
        <v>2.6825216787353723E-2</v>
      </c>
      <c r="CL20" s="57">
        <f>IFERROR(Inv_SY_B!CL20/Inv_SY_B!$NE20-1,"")</f>
        <v>1.5291754494180188E-2</v>
      </c>
      <c r="CM20" s="57">
        <f>IFERROR(Inv_SY_B!CM20/Inv_SY_B!$NE20-1,"")</f>
        <v>1.4928082670357057E-2</v>
      </c>
      <c r="CN20" s="57">
        <f>IFERROR(Inv_SY_B!CN20/Inv_SY_B!$NE20-1,"")</f>
        <v>6.4380054969670475E-3</v>
      </c>
      <c r="CO20" s="57">
        <f>IFERROR(Inv_SY_B!CO20/Inv_SY_B!$NE20-1,"")</f>
        <v>1.0400041511215541E-2</v>
      </c>
      <c r="CP20" s="57">
        <f>IFERROR(Inv_SY_B!CP20/Inv_SY_B!$NE20-1,"")</f>
        <v>-3.5883713554168972E-3</v>
      </c>
      <c r="CQ20" s="57">
        <f>IFERROR(Inv_SY_B!CQ20/Inv_SY_B!$NE20-1,"")</f>
        <v>1.6302666593667636E-2</v>
      </c>
      <c r="CR20" s="57">
        <f>IFERROR(Inv_SY_B!CR20/Inv_SY_B!$NE20-1,"")</f>
        <v>1.597923508230048E-2</v>
      </c>
      <c r="CS20" s="57">
        <f>IFERROR(Inv_SY_B!CS20/Inv_SY_B!$NE20-1,"")</f>
        <v>2.5843896179000625E-2</v>
      </c>
      <c r="CT20" s="57">
        <f>IFERROR(Inv_SY_B!CT20/Inv_SY_B!$NE20-1,"")</f>
        <v>3.2635957917712455E-2</v>
      </c>
      <c r="CU20" s="57">
        <f>IFERROR(Inv_SY_B!CU20/Inv_SY_B!$NE20-1,"")</f>
        <v>2.6869174070034862E-2</v>
      </c>
      <c r="CV20" s="57">
        <f>IFERROR(Inv_SY_B!CV20/Inv_SY_B!$NE20-1,"")</f>
        <v>2.3741591355113778E-2</v>
      </c>
      <c r="CW20" s="57">
        <f>IFERROR(Inv_SY_B!CW20/Inv_SY_B!$NE20-1,"")</f>
        <v>2.7137622224469693E-2</v>
      </c>
      <c r="CX20" s="57">
        <f>IFERROR(Inv_SY_B!CX20/Inv_SY_B!$NE20-1,"")</f>
        <v>2.454281941736447E-2</v>
      </c>
      <c r="CY20" s="57">
        <f>IFERROR(Inv_SY_B!CY20/Inv_SY_B!$NE20-1,"")</f>
        <v>1.5920429352960896E-2</v>
      </c>
      <c r="CZ20" s="57">
        <f>IFERROR(Inv_SY_B!CZ20/Inv_SY_B!$NE20-1,"")</f>
        <v>2.9644216437565651E-2</v>
      </c>
      <c r="DA20" s="57">
        <f>IFERROR(Inv_SY_B!DA20/Inv_SY_B!$NE20-1,"")</f>
        <v>1.017348808125651E-2</v>
      </c>
      <c r="DB20" s="57">
        <f>IFERROR(Inv_SY_B!DB20/Inv_SY_B!$NE20-1,"")</f>
        <v>2.9401642804040007E-2</v>
      </c>
      <c r="DC20" s="57">
        <f>IFERROR(Inv_SY_B!DC20/Inv_SY_B!$NE20-1,"")</f>
        <v>7.8644090409700329E-2</v>
      </c>
      <c r="DD20" s="57">
        <f>IFERROR(Inv_SY_B!DD20/Inv_SY_B!$NE20-1,"")</f>
        <v>3.077622672735103E-2</v>
      </c>
      <c r="DE20" s="57">
        <f>IFERROR(Inv_SY_B!DE20/Inv_SY_B!$NE20-1,"")</f>
        <v>4.1368608724627665E-2</v>
      </c>
      <c r="DF20" s="57">
        <f>IFERROR(Inv_SY_B!DF20/Inv_SY_B!$NE20-1,"")</f>
        <v>3.6759709687644637E-2</v>
      </c>
      <c r="DG20" s="57">
        <f>IFERROR(Inv_SY_B!DG20/Inv_SY_B!$NE20-1,"")</f>
        <v>3.3525394573972411E-2</v>
      </c>
      <c r="DH20" s="57">
        <f>IFERROR(Inv_SY_B!DH20/Inv_SY_B!$NE20-1,"")</f>
        <v>4.2419761136571088E-2</v>
      </c>
      <c r="DI20" s="57">
        <f>IFERROR(Inv_SY_B!DI20/Inv_SY_B!$NE20-1,"")</f>
        <v>3.0857084605192764E-2</v>
      </c>
      <c r="DJ20" s="57">
        <f>IFERROR(Inv_SY_B!DJ20/Inv_SY_B!$NE20-1,"")</f>
        <v>4.8322386219022961E-2</v>
      </c>
      <c r="DK20" s="57">
        <f>IFERROR(Inv_SY_B!DK20/Inv_SY_B!$NE20-1,"")</f>
        <v>2.7102968848251585E-2</v>
      </c>
      <c r="DL20" s="57">
        <f>IFERROR(Inv_SY_B!DL20/Inv_SY_B!$NE20-1,"")</f>
        <v>1.7864693779247931E-2</v>
      </c>
      <c r="DM20" s="57">
        <f>IFERROR(Inv_SY_B!DM20/Inv_SY_B!$NE20-1,"")</f>
        <v>1.7596392639136482E-2</v>
      </c>
      <c r="DN20" s="57">
        <f>IFERROR(Inv_SY_B!DN20/Inv_SY_B!$NE20-1,"")</f>
        <v>3.9266303900740596E-2</v>
      </c>
      <c r="DO20" s="57">
        <f>IFERROR(Inv_SY_B!DO20/Inv_SY_B!$NE20-1,"")</f>
        <v>2.9239927048356762E-2</v>
      </c>
      <c r="DP20" s="57">
        <f>IFERROR(Inv_SY_B!DP20/Inv_SY_B!$NE20-1,"")</f>
        <v>3.3282820940446989E-2</v>
      </c>
      <c r="DQ20" s="57">
        <f>IFERROR(Inv_SY_B!DQ20/Inv_SY_B!$NE20-1,"")</f>
        <v>3.8700298755848017E-2</v>
      </c>
      <c r="DR20" s="57">
        <f>IFERROR(Inv_SY_B!DR20/Inv_SY_B!$NE20-1,"")</f>
        <v>8.8637418322214945E-3</v>
      </c>
      <c r="DS20" s="57">
        <f>IFERROR(Inv_SY_B!DS20/Inv_SY_B!$NE20-1,"")</f>
        <v>2.7218480102311648E-2</v>
      </c>
      <c r="DT20" s="57">
        <f>IFERROR(Inv_SY_B!DT20/Inv_SY_B!$NE20-1,"")</f>
        <v>2.7784485247204005E-2</v>
      </c>
      <c r="DU20" s="57">
        <f>IFERROR(Inv_SY_B!DU20/Inv_SY_B!$NE20-1,"")</f>
        <v>1.8540959666652368E-2</v>
      </c>
      <c r="DV20" s="57">
        <f>IFERROR(Inv_SY_B!DV20/Inv_SY_B!$NE20-1,"")</f>
        <v>3.0037479752523577E-2</v>
      </c>
      <c r="DW20" s="57">
        <f>IFERROR(Inv_SY_B!DW20/Inv_SY_B!$NE20-1,"")</f>
        <v>3.2555100039870721E-2</v>
      </c>
      <c r="DX20" s="57">
        <f>IFERROR(Inv_SY_B!DX20/Inv_SY_B!$NE20-1,"")</f>
        <v>2.6005611934684314E-2</v>
      </c>
      <c r="DY20" s="57">
        <f>IFERROR(Inv_SY_B!DY20/Inv_SY_B!$NE20-1,"")</f>
        <v>6.518863374809003E-3</v>
      </c>
      <c r="DZ20" s="57">
        <f>IFERROR(Inv_SY_B!DZ20/Inv_SY_B!$NE20-1,"")</f>
        <v>2.4711885889215468E-2</v>
      </c>
      <c r="EA20" s="57">
        <f>IFERROR(Inv_SY_B!EA20/Inv_SY_B!$NE20-1,"")</f>
        <v>1.8081539906187327E-2</v>
      </c>
      <c r="EB20" s="57">
        <f>IFERROR(Inv_SY_B!EB20/Inv_SY_B!$NE20-1,"")</f>
        <v>1.5170656303882257E-2</v>
      </c>
      <c r="EC20" s="57">
        <f>IFERROR(Inv_SY_B!EC20/Inv_SY_B!$NE20-1,"")</f>
        <v>1.4685509036831412E-2</v>
      </c>
      <c r="ED20" s="57">
        <f>IFERROR(Inv_SY_B!ED20/Inv_SY_B!$NE20-1,"")</f>
        <v>3.6840567565486371E-2</v>
      </c>
      <c r="EE20" s="57">
        <f>IFERROR(Inv_SY_B!EE20/Inv_SY_B!$NE20-1,"")</f>
        <v>2.2286149553961243E-2</v>
      </c>
      <c r="EF20" s="57">
        <f>IFERROR(Inv_SY_B!EF20/Inv_SY_B!$NE20-1,"")</f>
        <v>3.7568288466062638E-2</v>
      </c>
      <c r="EG20" s="57">
        <f>IFERROR(Inv_SY_B!EG20/Inv_SY_B!$NE20-1,"")</f>
        <v>1.1046904533950075E-2</v>
      </c>
      <c r="EH20" s="57">
        <f>IFERROR(Inv_SY_B!EH20/Inv_SY_B!$NE20-1,"")</f>
        <v>1.1451193923159186E-2</v>
      </c>
      <c r="EI20" s="57">
        <f>IFERROR(Inv_SY_B!EI20/Inv_SY_B!$NE20-1,"")</f>
        <v>4.2041199253948225E-2</v>
      </c>
      <c r="EJ20" s="57">
        <f>IFERROR(Inv_SY_B!EJ20/Inv_SY_B!$NE20-1,"")</f>
        <v>3.8134293610955439E-2</v>
      </c>
      <c r="EK20" s="57">
        <f>IFERROR(Inv_SY_B!EK20/Inv_SY_B!$NE20-1,"")</f>
        <v>2.0620477270419935E-2</v>
      </c>
      <c r="EL20" s="57">
        <f>IFERROR(Inv_SY_B!EL20/Inv_SY_B!$NE20-1,"")</f>
        <v>9.8340363663229624E-3</v>
      </c>
      <c r="EM20" s="57">
        <f>IFERROR(Inv_SY_B!EM20/Inv_SY_B!$NE20-1,"")</f>
        <v>4.0122691617130446E-3</v>
      </c>
      <c r="EN20" s="57">
        <f>IFERROR(Inv_SY_B!EN20/Inv_SY_B!$NE20-1,"")</f>
        <v>2.7380195857995115E-2</v>
      </c>
      <c r="EO20" s="57">
        <f>IFERROR(Inv_SY_B!EO20/Inv_SY_B!$NE20-1,"")</f>
        <v>3.1261373994401875E-2</v>
      </c>
      <c r="EP20" s="57">
        <f>IFERROR(Inv_SY_B!EP20/Inv_SY_B!$NE20-1,"")</f>
        <v>1.9941271096548752E-2</v>
      </c>
      <c r="EQ20" s="57">
        <f>IFERROR(Inv_SY_B!EQ20/Inv_SY_B!$NE20-1,"")</f>
        <v>1.3634356624887989E-2</v>
      </c>
      <c r="ER20" s="57">
        <f>IFERROR(Inv_SY_B!ER20/Inv_SY_B!$NE20-1,"")</f>
        <v>3.7810862099588061E-2</v>
      </c>
      <c r="ES20" s="57">
        <f>IFERROR(Inv_SY_B!ES20/Inv_SY_B!$NE20-1,"")</f>
        <v>1.0723473022582919E-2</v>
      </c>
      <c r="ET20" s="57">
        <f>IFERROR(Inv_SY_B!ET20/Inv_SY_B!$NE20-1,"")</f>
        <v>3.1643611235108837E-2</v>
      </c>
      <c r="EU20" s="57">
        <f>IFERROR(Inv_SY_B!EU20/Inv_SY_B!$NE20-1,"")</f>
        <v>3.3235653845039348E-2</v>
      </c>
      <c r="EV20" s="57">
        <f>IFERROR(Inv_SY_B!EV20/Inv_SY_B!$NE20-1,"")</f>
        <v>5.9455075137488933E-3</v>
      </c>
      <c r="EW20" s="57">
        <f>IFERROR(Inv_SY_B!EW20/Inv_SY_B!$NE20-1,"")</f>
        <v>1.876074608005851E-2</v>
      </c>
      <c r="EX20" s="57">
        <f>IFERROR(Inv_SY_B!EX20/Inv_SY_B!$NE20-1,"")</f>
        <v>2.9401642804040007E-2</v>
      </c>
      <c r="EY20" s="57">
        <f>IFERROR(Inv_SY_B!EY20/Inv_SY_B!$NE20-1,"")</f>
        <v>5.6947226522148897E-2</v>
      </c>
      <c r="EZ20" s="57">
        <f>IFERROR(Inv_SY_B!EZ20/Inv_SY_B!$NE20-1,"")</f>
        <v>2.4307596500006357E-2</v>
      </c>
      <c r="FA20" s="57">
        <f>IFERROR(Inv_SY_B!FA20/Inv_SY_B!$NE20-1,"")</f>
        <v>3.4253115474548457E-2</v>
      </c>
      <c r="FB20" s="57">
        <f>IFERROR(Inv_SY_B!FB20/Inv_SY_B!$NE20-1,"")</f>
        <v>1.8081539906187327E-2</v>
      </c>
      <c r="FC20" s="57">
        <f>IFERROR(Inv_SY_B!FC20/Inv_SY_B!$NE20-1,"")</f>
        <v>3.0614510971667341E-2</v>
      </c>
      <c r="FD20" s="57">
        <f>IFERROR(Inv_SY_B!FD20/Inv_SY_B!$NE20-1,"")</f>
        <v>3.2959389429079611E-2</v>
      </c>
      <c r="FE20" s="57">
        <f>IFERROR(Inv_SY_B!FE20/Inv_SY_B!$NE20-1,"")</f>
        <v>3.4333973352390634E-2</v>
      </c>
      <c r="FF20" s="57">
        <f>IFERROR(Inv_SY_B!FF20/Inv_SY_B!$NE20-1,"")</f>
        <v>-2.7279729563066235E-2</v>
      </c>
      <c r="FG20" s="57">
        <f>IFERROR(Inv_SY_B!FG20/Inv_SY_B!$NE20-1,"")</f>
        <v>1.8970976562447284E-2</v>
      </c>
      <c r="FH20" s="57">
        <f>IFERROR(Inv_SY_B!FH20/Inv_SY_B!$NE20-1,"")</f>
        <v>1.791982415050386E-2</v>
      </c>
      <c r="FI20" s="57">
        <f>IFERROR(Inv_SY_B!FI20/Inv_SY_B!$NE20-1,"")</f>
        <v>4.5782743066056231E-3</v>
      </c>
      <c r="FJ20" s="57">
        <f>IFERROR(Inv_SY_B!FJ20/Inv_SY_B!$NE20-1,"")</f>
        <v>3.7962470620541477E-2</v>
      </c>
      <c r="FK20" s="57">
        <f>IFERROR(Inv_SY_B!FK20/Inv_SY_B!$NE20-1,"")</f>
        <v>5.3659006156582256E-2</v>
      </c>
      <c r="FL20" s="57">
        <f>IFERROR(Inv_SY_B!FL20/Inv_SY_B!$NE20-1,"")</f>
        <v>1.4906030521854685E-2</v>
      </c>
      <c r="FM20" s="57">
        <f>IFERROR(Inv_SY_B!FM20/Inv_SY_B!$NE20-1,"")</f>
        <v>-9.7011626339660317E-4</v>
      </c>
      <c r="FN20" s="57">
        <f>IFERROR(Inv_SY_B!FN20/Inv_SY_B!$NE20-1,"")</f>
        <v>1.6387374846644764E-2</v>
      </c>
      <c r="FO20" s="57">
        <f>IFERROR(Inv_SY_B!FO20/Inv_SY_B!$NE20-1,"")</f>
        <v>2.8379047454392126E-3</v>
      </c>
      <c r="FP20" s="57">
        <f>IFERROR(Inv_SY_B!FP20/Inv_SY_B!$NE20-1,"")</f>
        <v>2.4836702329891214E-3</v>
      </c>
      <c r="FQ20" s="57">
        <f>IFERROR(Inv_SY_B!FQ20/Inv_SY_B!$NE20-1,"")</f>
        <v>6.6459257542748063E-3</v>
      </c>
      <c r="FR20" s="57">
        <f>IFERROR(Inv_SY_B!FR20/Inv_SY_B!$NE20-1,"")</f>
        <v>7.531512035399146E-3</v>
      </c>
      <c r="FS20" s="57">
        <f>IFERROR(Inv_SY_B!FS20/Inv_SY_B!$NE20-1,"")</f>
        <v>1.2667912465921471E-2</v>
      </c>
      <c r="FT20" s="57">
        <f>IFERROR(Inv_SY_B!FT20/Inv_SY_B!$NE20-1,"")</f>
        <v>2.9848286319738015E-2</v>
      </c>
      <c r="FU20" s="57">
        <f>IFERROR(Inv_SY_B!FU20/Inv_SY_B!$NE20-1,"")</f>
        <v>3.2947838303673649E-2</v>
      </c>
      <c r="FV20" s="57">
        <f>IFERROR(Inv_SY_B!FV20/Inv_SY_B!$NE20-1,"")</f>
        <v>1.4881878168732765E-2</v>
      </c>
      <c r="FW20" s="57">
        <f>IFERROR(Inv_SY_B!FW20/Inv_SY_B!$NE20-1,"")</f>
        <v>2.1169540764716999E-2</v>
      </c>
      <c r="FX20" s="57">
        <f>IFERROR(Inv_SY_B!FX20/Inv_SY_B!$NE20-1,"")</f>
        <v>2.2675037442628776E-2</v>
      </c>
      <c r="FY20" s="57">
        <f>IFERROR(Inv_SY_B!FY20/Inv_SY_B!$NE20-1,"")</f>
        <v>2.4623327261102945E-2</v>
      </c>
      <c r="FZ20" s="57">
        <f>IFERROR(Inv_SY_B!FZ20/Inv_SY_B!$NE20-1,"")</f>
        <v>2.3951116048768206E-3</v>
      </c>
      <c r="GA20" s="57">
        <f>IFERROR(Inv_SY_B!GA20/Inv_SY_B!$NE20-1,"")</f>
        <v>1.8202826722949927E-2</v>
      </c>
      <c r="GB20" s="57">
        <f>IFERROR(Inv_SY_B!GB20/Inv_SY_B!$NE20-1,"")</f>
        <v>2.8178070673878786E-4</v>
      </c>
      <c r="GC20" s="57">
        <f>IFERROR(Inv_SY_B!GC20/Inv_SY_B!$NE20-1,"")</f>
        <v>2.3294947839416213E-2</v>
      </c>
      <c r="GD20" s="57">
        <f>IFERROR(Inv_SY_B!GD20/Inv_SY_B!$NE20-1,"")</f>
        <v>2.2763596070741521E-2</v>
      </c>
      <c r="GE20" s="57">
        <f>IFERROR(Inv_SY_B!GE20/Inv_SY_B!$NE20-1,"")</f>
        <v>2.8431348269938539E-2</v>
      </c>
      <c r="GF20" s="57">
        <f>IFERROR(Inv_SY_B!GF20/Inv_SY_B!$NE20-1,"")</f>
        <v>2.9228375922950578E-2</v>
      </c>
      <c r="GG20" s="57">
        <f>IFERROR(Inv_SY_B!GG20/Inv_SY_B!$NE20-1,"")</f>
        <v>2.2055127045841783E-2</v>
      </c>
      <c r="GH20" s="57">
        <f>IFERROR(Inv_SY_B!GH20/Inv_SY_B!$NE20-1,"")</f>
        <v>3.0645313972749832E-2</v>
      </c>
      <c r="GI20" s="57">
        <f>IFERROR(Inv_SY_B!GI20/Inv_SY_B!$NE20-1,"")</f>
        <v>1.222511932535908E-2</v>
      </c>
      <c r="GJ20" s="57">
        <f>IFERROR(Inv_SY_B!GJ20/Inv_SY_B!$NE20-1,"")</f>
        <v>2.9936844947850316E-2</v>
      </c>
      <c r="GK20" s="57">
        <f>IFERROR(Inv_SY_B!GK20/Inv_SY_B!$NE20-1,"")</f>
        <v>3.0733872600862355E-2</v>
      </c>
      <c r="GL20" s="57">
        <f>IFERROR(Inv_SY_B!GL20/Inv_SY_B!$NE20-1,"")</f>
        <v>2.807711375748867E-2</v>
      </c>
      <c r="GM20" s="57">
        <f>IFERROR(Inv_SY_B!GM20/Inv_SY_B!$NE20-1,"")</f>
        <v>3.7234910265637744E-3</v>
      </c>
      <c r="GN20" s="57">
        <f>IFERROR(Inv_SY_B!GN20/Inv_SY_B!$NE20-1,"")</f>
        <v>1.5324671309295157E-2</v>
      </c>
      <c r="GO20" s="57">
        <f>IFERROR(Inv_SY_B!GO20/Inv_SY_B!$NE20-1,"")</f>
        <v>2.2945141258372104E-2</v>
      </c>
      <c r="GP20" s="57">
        <f>IFERROR(Inv_SY_B!GP20/Inv_SY_B!$NE20-1,"")</f>
        <v>1.522725681837156E-2</v>
      </c>
      <c r="GQ20" s="57">
        <f>IFERROR(Inv_SY_B!GQ20/Inv_SY_B!$NE20-1,"")</f>
        <v>2.1271383187046577E-2</v>
      </c>
      <c r="GR20" s="57">
        <f>IFERROR(Inv_SY_B!GR20/Inv_SY_B!$NE20-1,"")</f>
        <v>-4.9416301241318461E-3</v>
      </c>
      <c r="GS20" s="57">
        <f>IFERROR(Inv_SY_B!GS20/Inv_SY_B!$NE20-1,"")</f>
        <v>1.9256299829272905E-2</v>
      </c>
      <c r="GT20" s="57">
        <f>IFERROR(Inv_SY_B!GT20/Inv_SY_B!$NE20-1,"")</f>
        <v>1.6210257590419719E-2</v>
      </c>
      <c r="GU20" s="57">
        <f>IFERROR(Inv_SY_B!GU20/Inv_SY_B!$NE20-1,"")</f>
        <v>1.5861486522745993E-2</v>
      </c>
      <c r="GV20" s="57">
        <f>IFERROR(Inv_SY_B!GV20/Inv_SY_B!$NE20-1,"")</f>
        <v>1.8089536839160703E-2</v>
      </c>
      <c r="GW20" s="57">
        <f>IFERROR(Inv_SY_B!GW20/Inv_SY_B!$NE20-1,"")</f>
        <v>2.7808450353167036E-2</v>
      </c>
      <c r="GX20" s="57">
        <f>IFERROR(Inv_SY_B!GX20/Inv_SY_B!$NE20-1,"")</f>
        <v>1.5980345767435677E-2</v>
      </c>
      <c r="GY20" s="57">
        <f>IFERROR(Inv_SY_B!GY20/Inv_SY_B!$NE20-1,"")</f>
        <v>2.8885396353204307E-2</v>
      </c>
      <c r="GZ20" s="57">
        <f>IFERROR(Inv_SY_B!GZ20/Inv_SY_B!$NE20-1,"")</f>
        <v>3.1476402636574585E-2</v>
      </c>
      <c r="HA20" s="57">
        <f>IFERROR(Inv_SY_B!HA20/Inv_SY_B!$NE20-1,"")</f>
        <v>3.6722390667102589E-2</v>
      </c>
      <c r="HB20" s="57">
        <f>IFERROR(Inv_SY_B!HB20/Inv_SY_B!$NE20-1,"")</f>
        <v>9.4383093497927284E-3</v>
      </c>
      <c r="HC20" s="57">
        <f>IFERROR(Inv_SY_B!HC20/Inv_SY_B!$NE20-1,"")</f>
        <v>2.0557681152304053E-2</v>
      </c>
      <c r="HD20" s="57">
        <f>IFERROR(Inv_SY_B!HD20/Inv_SY_B!$NE20-1,"")</f>
        <v>8.8092865267359599E-3</v>
      </c>
      <c r="HE20" s="57">
        <f>IFERROR(Inv_SY_B!HE20/Inv_SY_B!$NE20-1,"")</f>
        <v>3.775026816836613E-3</v>
      </c>
      <c r="HF20" s="57">
        <f>IFERROR(Inv_SY_B!HF20/Inv_SY_B!$NE20-1,"")</f>
        <v>3.4014278116644148E-2</v>
      </c>
      <c r="HG20" s="57">
        <f>IFERROR(Inv_SY_B!HG20/Inv_SY_B!$NE20-1,"")</f>
        <v>1.5060698475498402E-2</v>
      </c>
      <c r="HH20" s="57">
        <f>IFERROR(Inv_SY_B!HH20/Inv_SY_B!$NE20-1,"")</f>
        <v>1.4554892464933022E-2</v>
      </c>
      <c r="HI20" s="57">
        <f>IFERROR(Inv_SY_B!HI20/Inv_SY_B!$NE20-1,"")</f>
        <v>2.568262469737137E-2</v>
      </c>
      <c r="HJ20" s="57">
        <f>IFERROR(Inv_SY_B!HJ20/Inv_SY_B!$NE20-1,"")</f>
        <v>-1.8531052870452869E-2</v>
      </c>
      <c r="HK20" s="57">
        <f>IFERROR(Inv_SY_B!HK20/Inv_SY_B!$NE20-1,"")</f>
        <v>2.7100817626516172E-2</v>
      </c>
      <c r="HL20" s="57">
        <f>IFERROR(Inv_SY_B!HL20/Inv_SY_B!$NE20-1,"")</f>
        <v>1.4984061201170462E-2</v>
      </c>
      <c r="HM20" s="57">
        <f>IFERROR(Inv_SY_B!HM20/Inv_SY_B!$NE20-1,"")</f>
        <v>-4.4818064781634304E-3</v>
      </c>
      <c r="HN20" s="57">
        <f>IFERROR(Inv_SY_B!HN20/Inv_SY_B!$NE20-1,"")</f>
        <v>-1.3067860334854298E-2</v>
      </c>
      <c r="HO20" s="57">
        <f>IFERROR(Inv_SY_B!HO20/Inv_SY_B!$NE20-1,"")</f>
        <v>1.7438383570533844E-4</v>
      </c>
      <c r="HP20" s="57">
        <f>IFERROR(Inv_SY_B!HP20/Inv_SY_B!$NE20-1,"")</f>
        <v>-1.0730594482468381E-2</v>
      </c>
      <c r="HQ20" s="57">
        <f>IFERROR(Inv_SY_B!HQ20/Inv_SY_B!$NE20-1,"")</f>
        <v>-3.2181228876602352E-2</v>
      </c>
      <c r="HR20" s="57">
        <f>IFERROR(Inv_SY_B!HR20/Inv_SY_B!$NE20-1,"")</f>
        <v>-3.424620374902354E-2</v>
      </c>
      <c r="HS20" s="57">
        <f>IFERROR(Inv_SY_B!HS20/Inv_SY_B!$NE20-1,"")</f>
        <v>-7.131266533505598E-3</v>
      </c>
      <c r="HT20" s="57">
        <f>IFERROR(Inv_SY_B!HT20/Inv_SY_B!$NE20-1,"")</f>
        <v>-2.3061683591377724E-2</v>
      </c>
      <c r="HU20" s="57">
        <f>IFERROR(Inv_SY_B!HU20/Inv_SY_B!$NE20-1,"")</f>
        <v>5.0908857879083946E-3</v>
      </c>
      <c r="HV20" s="57">
        <f>IFERROR(Inv_SY_B!HV20/Inv_SY_B!$NE20-1,"")</f>
        <v>1.6210257590419941E-2</v>
      </c>
      <c r="HW20" s="57">
        <f>IFERROR(Inv_SY_B!HW20/Inv_SY_B!$NE20-1,"")</f>
        <v>1.6486151778000835E-2</v>
      </c>
      <c r="HX20" s="57">
        <f>IFERROR(Inv_SY_B!HX20/Inv_SY_B!$NE20-1,"")</f>
        <v>2.090045877929847E-2</v>
      </c>
      <c r="HY20" s="57">
        <f>IFERROR(Inv_SY_B!HY20/Inv_SY_B!$NE20-1,"")</f>
        <v>1.6486151778000835E-2</v>
      </c>
      <c r="HZ20" s="57">
        <f>IFERROR(Inv_SY_B!HZ20/Inv_SY_B!$NE20-1,"")</f>
        <v>9.3347992649859268E-3</v>
      </c>
      <c r="IA20" s="57">
        <f>IFERROR(Inv_SY_B!IA20/Inv_SY_B!$NE20-1,"")</f>
        <v>2.7429954552051772E-2</v>
      </c>
      <c r="IB20" s="57">
        <f>IFERROR(Inv_SY_B!IB20/Inv_SY_B!$NE20-1,"")</f>
        <v>4.0108271474026402E-4</v>
      </c>
      <c r="IC20" s="57">
        <f>IFERROR(Inv_SY_B!IC20/Inv_SY_B!$NE20-1,"")</f>
        <v>2.5130836322209138E-2</v>
      </c>
      <c r="ID20" s="57">
        <f>IFERROR(Inv_SY_B!ID20/Inv_SY_B!$NE20-1,"")</f>
        <v>7.7495025045990484E-3</v>
      </c>
      <c r="IE20" s="57">
        <f>IFERROR(Inv_SY_B!IE20/Inv_SY_B!$NE20-1,"")</f>
        <v>9.1289734425046287E-3</v>
      </c>
      <c r="IF20" s="57">
        <f>IFERROR(Inv_SY_B!IF20/Inv_SY_B!$NE20-1,"")</f>
        <v>1.2347738964284316E-2</v>
      </c>
      <c r="IG20" s="57">
        <f>IFERROR(Inv_SY_B!IG20/Inv_SY_B!$NE20-1,"")</f>
        <v>-4.1533610167573398E-3</v>
      </c>
      <c r="IH20" s="57">
        <f>IFERROR(Inv_SY_B!IH20/Inv_SY_B!$NE20-1,"")</f>
        <v>-3.3650919093826115E-3</v>
      </c>
      <c r="II20" s="57">
        <f>IFERROR(Inv_SY_B!II20/Inv_SY_B!$NE20-1,"")</f>
        <v>-1.072227024487904E-2</v>
      </c>
      <c r="IJ20" s="57">
        <f>IFERROR(Inv_SY_B!IJ20/Inv_SY_B!$NE20-1,"")</f>
        <v>-3.8030191912575839E-3</v>
      </c>
      <c r="IK20" s="57">
        <f>IFERROR(Inv_SY_B!IK20/Inv_SY_B!$NE20-1,"")</f>
        <v>1.7681693257519004E-2</v>
      </c>
      <c r="IL20" s="57">
        <f>IFERROR(Inv_SY_B!IL20/Inv_SY_B!$NE20-1,"")</f>
        <v>2.7889778198020077E-2</v>
      </c>
      <c r="IM20" s="57">
        <f>IFERROR(Inv_SY_B!IM20/Inv_SY_B!$NE20-1,"")</f>
        <v>-1.2630409563838541E-3</v>
      </c>
      <c r="IN20" s="57">
        <f>IFERROR(Inv_SY_B!IN20/Inv_SY_B!$NE20-1,"")</f>
        <v>7.9334319629864591E-3</v>
      </c>
      <c r="IO20" s="57">
        <f>IFERROR(Inv_SY_B!IO20/Inv_SY_B!$NE20-1,"")</f>
        <v>8.5771850673426187E-3</v>
      </c>
      <c r="IP20" s="57">
        <f>IFERROR(Inv_SY_B!IP20/Inv_SY_B!$NE20-1,"")</f>
        <v>-8.8829756610050437E-3</v>
      </c>
      <c r="IQ20" s="57">
        <f>IFERROR(Inv_SY_B!IQ20/Inv_SY_B!$NE20-1,"")</f>
        <v>4.5638970932404765E-2</v>
      </c>
      <c r="IR20" s="57">
        <f>IFERROR(Inv_SY_B!IR20/Inv_SY_B!$NE20-1,"")</f>
        <v>-4.5037028422573178E-3</v>
      </c>
      <c r="IS20" s="57">
        <f>IFERROR(Inv_SY_B!IS20/Inv_SY_B!$NE20-1,"")</f>
        <v>4.0108271474026402E-4</v>
      </c>
      <c r="IT20" s="57">
        <f>IFERROR(Inv_SY_B!IT20/Inv_SY_B!$NE20-1,"")</f>
        <v>-3.8718639263435328E-4</v>
      </c>
      <c r="IU20" s="57">
        <f>IFERROR(Inv_SY_B!IU20/Inv_SY_B!$NE20-1,"")</f>
        <v>1.1017663657399979E-3</v>
      </c>
      <c r="IV20" s="57">
        <f>IFERROR(Inv_SY_B!IV20/Inv_SY_B!$NE20-1,"")</f>
        <v>8.5465301576110875E-3</v>
      </c>
      <c r="IW20" s="57">
        <f>IFERROR(Inv_SY_B!IW20/Inv_SY_B!$NE20-1,"")</f>
        <v>1.9776209294894986E-3</v>
      </c>
      <c r="IX20" s="57">
        <f>IFERROR(Inv_SY_B!IX20/Inv_SY_B!$NE20-1,"")</f>
        <v>3.1349725836538056E-4</v>
      </c>
      <c r="IY20" s="57">
        <f>IFERROR(Inv_SY_B!IY20/Inv_SY_B!$NE20-1,"")</f>
        <v>8.2837737884864371E-3</v>
      </c>
      <c r="IZ20" s="57">
        <f>IFERROR(Inv_SY_B!IZ20/Inv_SY_B!$NE20-1,"")</f>
        <v>6.9301803717827237E-3</v>
      </c>
      <c r="JA20" s="57">
        <f>IFERROR(Inv_SY_B!JA20/Inv_SY_B!$NE20-1,"")</f>
        <v>-2.6258070199616235E-3</v>
      </c>
      <c r="JB20" s="57">
        <f>IFERROR(Inv_SY_B!JB20/Inv_SY_B!$NE20-1,"")</f>
        <v>1.7289843541824279E-2</v>
      </c>
      <c r="JC20" s="57">
        <f>IFERROR(Inv_SY_B!JC20/Inv_SY_B!$NE20-1,"")</f>
        <v>1.7574539158638602E-2</v>
      </c>
      <c r="JD20" s="57">
        <f>IFERROR(Inv_SY_B!JD20/Inv_SY_B!$NE20-1,"")</f>
        <v>2.9217200264336274E-2</v>
      </c>
      <c r="JE20" s="57">
        <f>IFERROR(Inv_SY_B!JE20/Inv_SY_B!$NE20-1,"")</f>
        <v>3.6212586190050189E-2</v>
      </c>
      <c r="JF20" s="57">
        <f>IFERROR(Inv_SY_B!JF20/Inv_SY_B!$NE20-1,"")</f>
        <v>2.4821117184458785E-2</v>
      </c>
      <c r="JG20" s="57">
        <f>IFERROR(Inv_SY_B!JG20/Inv_SY_B!$NE20-1,"")</f>
        <v>3.0259413096816568E-2</v>
      </c>
      <c r="JH20" s="57">
        <f>IFERROR(Inv_SY_B!JH20/Inv_SY_B!$NE20-1,"")</f>
        <v>3.5690059319631651E-2</v>
      </c>
      <c r="JI20" s="57">
        <f>IFERROR(Inv_SY_B!JI20/Inv_SY_B!$NE20-1,"")</f>
        <v>2.5686623163857947E-2</v>
      </c>
      <c r="JJ20" s="57">
        <f>IFERROR(Inv_SY_B!JJ20/Inv_SY_B!$NE20-1,"")</f>
        <v>1.569045694715121E-2</v>
      </c>
      <c r="JK20" s="57">
        <f>IFERROR(Inv_SY_B!JK20/Inv_SY_B!$NE20-1,"")</f>
        <v>2.7664046589999325E-2</v>
      </c>
      <c r="JL20" s="57">
        <f>IFERROR(Inv_SY_B!JL20/Inv_SY_B!$NE20-1,"")</f>
        <v>3.4407102168379833E-2</v>
      </c>
      <c r="JM20" s="57">
        <f>IFERROR(Inv_SY_B!JM20/Inv_SY_B!$NE20-1,"")</f>
        <v>-4.0778286073406278E-5</v>
      </c>
      <c r="JN20" s="57">
        <f>IFERROR(Inv_SY_B!JN20/Inv_SY_B!$NE20-1,"")</f>
        <v>4.8436019158051291E-3</v>
      </c>
      <c r="JO20" s="57">
        <f>IFERROR(Inv_SY_B!JO20/Inv_SY_B!$NE20-1,"")</f>
        <v>1.3613160150953263E-2</v>
      </c>
      <c r="JP20" s="57">
        <f>IFERROR(Inv_SY_B!JP20/Inv_SY_B!$NE20-1,"")</f>
        <v>1.283821751998393E-2</v>
      </c>
      <c r="JQ20" s="57">
        <f>IFERROR(Inv_SY_B!JQ20/Inv_SY_B!$NE20-1,"")</f>
        <v>2.6326377801727086E-2</v>
      </c>
      <c r="JR20" s="57">
        <f>IFERROR(Inv_SY_B!JR20/Inv_SY_B!$NE20-1,"")</f>
        <v>1.9888846758167933E-2</v>
      </c>
      <c r="JS20" s="57">
        <f>IFERROR(Inv_SY_B!JS20/Inv_SY_B!$NE20-1,"")</f>
        <v>2.384732857998384E-2</v>
      </c>
      <c r="JT20" s="57">
        <f>IFERROR(Inv_SY_B!JT20/Inv_SY_B!$NE20-1,"")</f>
        <v>3.5619655699196118E-2</v>
      </c>
      <c r="JU20" s="57">
        <f>IFERROR(Inv_SY_B!JU20/Inv_SY_B!$NE20-1,"")</f>
        <v>2.3483831626649243E-2</v>
      </c>
      <c r="JV20" s="57">
        <f>IFERROR(Inv_SY_B!JV20/Inv_SY_B!$NE20-1,"")</f>
        <v>2.1294357205392522E-3</v>
      </c>
      <c r="JW20" s="57">
        <f>IFERROR(Inv_SY_B!JW20/Inv_SY_B!$NE20-1,"")</f>
        <v>-4.6843485625648218E-2</v>
      </c>
      <c r="JX20" s="57">
        <f>IFERROR(Inv_SY_B!JX20/Inv_SY_B!$NE20-1,"")</f>
        <v>-4.9552545284570204E-3</v>
      </c>
      <c r="JY20" s="57">
        <f>IFERROR(Inv_SY_B!JY20/Inv_SY_B!$NE20-1,"")</f>
        <v>-5.7522821814689484E-3</v>
      </c>
      <c r="JZ20" s="57">
        <f>IFERROR(Inv_SY_B!JZ20/Inv_SY_B!$NE20-1,"")</f>
        <v>-3.0725815309181392E-2</v>
      </c>
      <c r="KA20" s="57">
        <f>IFERROR(Inv_SY_B!KA20/Inv_SY_B!$NE20-1,"")</f>
        <v>-1.4342469108377331E-2</v>
      </c>
      <c r="KB20" s="57">
        <f>IFERROR(Inv_SY_B!KB20/Inv_SY_B!$NE20-1,"")</f>
        <v>2.3065529767642978E-3</v>
      </c>
      <c r="KC20" s="57">
        <f>IFERROR(Inv_SY_B!KC20/Inv_SY_B!$NE20-1,"")</f>
        <v>-1.4165351852152286E-2</v>
      </c>
      <c r="KD20" s="57">
        <f>IFERROR(Inv_SY_B!KD20/Inv_SY_B!$NE20-1,"")</f>
        <v>-2.5058063109984263E-2</v>
      </c>
      <c r="KE20" s="57">
        <f>IFERROR(Inv_SY_B!KE20/Inv_SY_B!$NE20-1,"")</f>
        <v>1.2667912465921471E-2</v>
      </c>
      <c r="KF20" s="57">
        <f>IFERROR(Inv_SY_B!KF20/Inv_SY_B!$NE20-1,"")</f>
        <v>2.123499714201782E-2</v>
      </c>
      <c r="KG20" s="57">
        <f>IFERROR(Inv_SY_B!KG20/Inv_SY_B!$NE20-1,"")</f>
        <v>9.0370087133109234E-3</v>
      </c>
      <c r="KH20" s="57">
        <f>IFERROR(Inv_SY_B!KH20/Inv_SY_B!$NE20-1,"")</f>
        <v>1.4527643656283118E-2</v>
      </c>
      <c r="KI20" s="57">
        <f>IFERROR(Inv_SY_B!KI20/Inv_SY_B!$NE20-1,"")</f>
        <v>1.1786754116202447E-2</v>
      </c>
      <c r="KJ20" s="57">
        <f>IFERROR(Inv_SY_B!KJ20/Inv_SY_B!$NE20-1,"")</f>
        <v>-3.0910954066898366E-3</v>
      </c>
      <c r="KK20" s="57">
        <f>IFERROR(Inv_SY_B!KK20/Inv_SY_B!$NE20-1,"")</f>
        <v>-5.0438131565693212E-3</v>
      </c>
      <c r="KL20" s="57">
        <f>IFERROR(Inv_SY_B!KL20/Inv_SY_B!$NE20-1,"")</f>
        <v>-3.4006260089211038E-3</v>
      </c>
      <c r="KM20" s="57">
        <f>IFERROR(Inv_SY_B!KM20/Inv_SY_B!$NE20-1,"")</f>
        <v>8.4583448008501705E-3</v>
      </c>
      <c r="KN20" s="57">
        <f>IFERROR(Inv_SY_B!KN20/Inv_SY_B!$NE20-1,"")</f>
        <v>4.0298391142723489E-5</v>
      </c>
      <c r="KO20" s="57">
        <f>IFERROR(Inv_SY_B!KO20/Inv_SY_B!$NE20-1,"")</f>
        <v>8.4004627505240848E-4</v>
      </c>
      <c r="KP20" s="57">
        <f>IFERROR(Inv_SY_B!KP20/Inv_SY_B!$NE20-1,"")</f>
        <v>2.9727072988117165E-3</v>
      </c>
      <c r="KQ20" s="57">
        <f>IFERROR(Inv_SY_B!KQ20/Inv_SY_B!$NE20-1,"")</f>
        <v>6.5125151671874271E-4</v>
      </c>
      <c r="KR20" s="57">
        <f>IFERROR(Inv_SY_B!KR20/Inv_SY_B!$NE20-1,"")</f>
        <v>-3.0794425577377549E-2</v>
      </c>
      <c r="KS20" s="57">
        <f>IFERROR(Inv_SY_B!KS20/Inv_SY_B!$NE20-1,"")</f>
        <v>-6.9797108120651652E-3</v>
      </c>
      <c r="KT20" s="57">
        <f>IFERROR(Inv_SY_B!KT20/Inv_SY_B!$NE20-1,"")</f>
        <v>7.9489163542501018E-3</v>
      </c>
      <c r="KU20" s="57">
        <f>IFERROR(Inv_SY_B!KU20/Inv_SY_B!$NE20-1,"")</f>
        <v>-1.7369191286566998E-3</v>
      </c>
      <c r="KV20" s="57">
        <f>IFERROR(Inv_SY_B!KV20/Inv_SY_B!$NE20-1,"")</f>
        <v>1.305523114510021E-2</v>
      </c>
      <c r="KW20" s="57">
        <f>IFERROR(Inv_SY_B!KW20/Inv_SY_B!$NE20-1,"")</f>
        <v>8.9263859901400622E-3</v>
      </c>
      <c r="KX20" s="57">
        <f>IFERROR(Inv_SY_B!KX20/Inv_SY_B!$NE20-1,"")</f>
        <v>2.5066120401665115E-2</v>
      </c>
      <c r="KY20" s="57">
        <f>IFERROR(Inv_SY_B!KY20/Inv_SY_B!$NE20-1,"")</f>
        <v>2.6664603639095175E-2</v>
      </c>
      <c r="KZ20" s="57">
        <f>IFERROR(Inv_SY_B!KZ20/Inv_SY_B!$NE20-1,"")</f>
        <v>6.3935336641540719E-3</v>
      </c>
      <c r="LA20" s="57">
        <f>IFERROR(Inv_SY_B!LA20/Inv_SY_B!$NE20-1,"")</f>
        <v>1.1152197484766146E-2</v>
      </c>
      <c r="LB20" s="57">
        <f>IFERROR(Inv_SY_B!LB20/Inv_SY_B!$NE20-1,"")</f>
        <v>-3.7420901781270999E-3</v>
      </c>
      <c r="LC20" s="57">
        <f>IFERROR(Inv_SY_B!LC20/Inv_SY_B!$NE20-1,"")</f>
        <v>1.3832458425600436E-2</v>
      </c>
      <c r="LD20" s="57">
        <f>IFERROR(Inv_SY_B!LD20/Inv_SY_B!$NE20-1,"")</f>
        <v>3.5541591442387332E-3</v>
      </c>
      <c r="LE20" s="57">
        <f>IFERROR(Inv_SY_B!LE20/Inv_SY_B!$NE20-1,"")</f>
        <v>-3.6844567134375339E-5</v>
      </c>
      <c r="LF20" s="57">
        <f>IFERROR(Inv_SY_B!LF20/Inv_SY_B!$NE20-1,"")</f>
        <v>-6.4305828825060862E-3</v>
      </c>
      <c r="LG20" s="57">
        <f>IFERROR(Inv_SY_B!LG20/Inv_SY_B!$NE20-1,"")</f>
        <v>2.5642073596121584E-4</v>
      </c>
      <c r="LH20" s="57">
        <f>IFERROR(Inv_SY_B!LH20/Inv_SY_B!$NE20-1,"")</f>
        <v>-1.7139057364560006E-2</v>
      </c>
      <c r="LI20" s="57">
        <f>IFERROR(Inv_SY_B!LI20/Inv_SY_B!$NE20-1,"")</f>
        <v>-1.6940837647500762E-2</v>
      </c>
      <c r="LJ20" s="57">
        <f>IFERROR(Inv_SY_B!LJ20/Inv_SY_B!$NE20-1,"")</f>
        <v>-1.6228210525177089E-2</v>
      </c>
      <c r="LK20" s="57">
        <f>IFERROR(Inv_SY_B!LK20/Inv_SY_B!$NE20-1,"")</f>
        <v>-1.2666667376403096E-2</v>
      </c>
      <c r="LL20" s="57">
        <f>IFERROR(Inv_SY_B!LL20/Inv_SY_B!$NE20-1,"")</f>
        <v>-1.0367549146560462E-2</v>
      </c>
      <c r="LM20" s="57">
        <f>IFERROR(Inv_SY_B!LM20/Inv_SY_B!$NE20-1,"")</f>
        <v>4.8679409898630954E-3</v>
      </c>
      <c r="LN20" s="57">
        <f>IFERROR(Inv_SY_B!LN20/Inv_SY_B!$NE20-1,"")</f>
        <v>-6.8685101643809476E-3</v>
      </c>
      <c r="LO20" s="57">
        <f>IFERROR(Inv_SY_B!LO20/Inv_SY_B!$NE20-1,"")</f>
        <v>-1.5977397627376377E-2</v>
      </c>
      <c r="LP20" s="57">
        <f>IFERROR(Inv_SY_B!LP20/Inv_SY_B!$NE20-1,"")</f>
        <v>-1.6940837647500762E-2</v>
      </c>
      <c r="LQ20" s="57">
        <f>IFERROR(Inv_SY_B!LQ20/Inv_SY_B!$NE20-1,"")</f>
        <v>-1.8254619493125124E-2</v>
      </c>
      <c r="LR20" s="57">
        <f>IFERROR(Inv_SY_B!LR20/Inv_SY_B!$NE20-1,"")</f>
        <v>-1.2123637546878285E-2</v>
      </c>
      <c r="LS20" s="57">
        <f>IFERROR(Inv_SY_B!LS20/Inv_SY_B!$NE20-1,"")</f>
        <v>6.5195116965555133E-3</v>
      </c>
      <c r="LT20" s="57">
        <f>IFERROR(Inv_SY_B!LT20/Inv_SY_B!$NE20-1,"")</f>
        <v>-2.0391704628674123E-2</v>
      </c>
      <c r="LU20" s="57">
        <f>IFERROR(Inv_SY_B!LU20/Inv_SY_B!$NE20-1,"")</f>
        <v>-2.0391704628674123E-2</v>
      </c>
      <c r="LV20" s="57">
        <f>IFERROR(Inv_SY_B!LV20/Inv_SY_B!$NE20-1,"")</f>
        <v>-5.8612774160690106E-3</v>
      </c>
      <c r="LW20" s="57">
        <f>IFERROR(Inv_SY_B!LW20/Inv_SY_B!$NE20-1,"")</f>
        <v>-4.113947561388609E-3</v>
      </c>
      <c r="LX20" s="57">
        <f>IFERROR(Inv_SY_B!LX20/Inv_SY_B!$NE20-1,"")</f>
        <v>2.0256705674942754E-2</v>
      </c>
      <c r="LY20" s="57">
        <f>IFERROR(Inv_SY_B!LY20/Inv_SY_B!$NE20-1,"")</f>
        <v>1.3635245172996191E-2</v>
      </c>
      <c r="LZ20" s="57">
        <f>IFERROR(Inv_SY_B!LZ20/Inv_SY_B!$NE20-1,"")</f>
        <v>-1</v>
      </c>
      <c r="MA20" s="57">
        <f>IFERROR(Inv_SY_B!MA20/Inv_SY_B!$NE20-1,"")</f>
        <v>-1</v>
      </c>
      <c r="MB20" s="57">
        <f>IFERROR(Inv_SY_B!MB20/Inv_SY_B!$NE20-1,"")</f>
        <v>-1</v>
      </c>
      <c r="MC20" s="57">
        <f>IFERROR(Inv_SY_B!MC20/Inv_SY_B!$NE20-1,"")</f>
        <v>-1</v>
      </c>
      <c r="MD20" s="57">
        <f>IFERROR(Inv_SY_B!MD20/Inv_SY_B!$NE20-1,"")</f>
        <v>-1</v>
      </c>
      <c r="ME20" s="57">
        <f>IFERROR(Inv_SY_B!ME20/Inv_SY_B!$NE20-1,"")</f>
        <v>-1</v>
      </c>
      <c r="MF20" s="57">
        <f>IFERROR(Inv_SY_B!MF20/Inv_SY_B!$NE20-1,"")</f>
        <v>-1</v>
      </c>
      <c r="MG20" s="57">
        <f>IFERROR(Inv_SY_B!MG20/Inv_SY_B!$NE20-1,"")</f>
        <v>-1</v>
      </c>
      <c r="MH20" s="57">
        <f>IFERROR(Inv_SY_B!MH20/Inv_SY_B!$NE20-1,"")</f>
        <v>-1</v>
      </c>
      <c r="MI20" s="57">
        <f>IFERROR(Inv_SY_B!MI20/Inv_SY_B!$NE20-1,"")</f>
        <v>-1</v>
      </c>
      <c r="MJ20" s="57">
        <f>IFERROR(Inv_SY_B!MJ20/Inv_SY_B!$NE20-1,"")</f>
        <v>-1</v>
      </c>
      <c r="MK20" s="57">
        <f>IFERROR(Inv_SY_B!MK20/Inv_SY_B!$NE20-1,"")</f>
        <v>-1</v>
      </c>
      <c r="ML20" s="57">
        <f>IFERROR(Inv_SY_B!ML20/Inv_SY_B!$NE20-1,"")</f>
        <v>-1</v>
      </c>
      <c r="MM20" s="57">
        <f>IFERROR(Inv_SY_B!MM20/Inv_SY_B!$NE20-1,"")</f>
        <v>-1</v>
      </c>
      <c r="MN20" s="57">
        <f>IFERROR(Inv_SY_B!MN20/Inv_SY_B!$NE20-1,"")</f>
        <v>-1</v>
      </c>
      <c r="MO20" s="57">
        <f>IFERROR(Inv_SY_B!MO20/Inv_SY_B!$NE20-1,"")</f>
        <v>-1</v>
      </c>
      <c r="MP20" s="57">
        <f>IFERROR(Inv_SY_B!MP20/Inv_SY_B!$NE20-1,"")</f>
        <v>-1</v>
      </c>
      <c r="MQ20" s="57">
        <f>IFERROR(Inv_SY_B!MQ20/Inv_SY_B!$NE20-1,"")</f>
        <v>-1</v>
      </c>
      <c r="MR20" s="57">
        <f>IFERROR(Inv_SY_B!MR20/Inv_SY_B!$NE20-1,"")</f>
        <v>-1</v>
      </c>
      <c r="MS20" s="57">
        <f>IFERROR(Inv_SY_B!MS20/Inv_SY_B!$NE20-1,"")</f>
        <v>-1</v>
      </c>
      <c r="MT20" s="57">
        <f>IFERROR(Inv_SY_B!MT20/Inv_SY_B!$NE20-1,"")</f>
        <v>-1</v>
      </c>
      <c r="MU20" s="57">
        <f>IFERROR(Inv_SY_B!MU20/Inv_SY_B!$NE20-1,"")</f>
        <v>-1</v>
      </c>
      <c r="MV20" s="57">
        <f>IFERROR(Inv_SY_B!MV20/Inv_SY_B!$NE20-1,"")</f>
        <v>-1</v>
      </c>
      <c r="MW20" s="57">
        <f>IFERROR(Inv_SY_B!MW20/Inv_SY_B!$NE20-1,"")</f>
        <v>-1</v>
      </c>
      <c r="MX20" s="57">
        <f>IFERROR(Inv_SY_B!MX20/Inv_SY_B!$NE20-1,"")</f>
        <v>-1</v>
      </c>
      <c r="MY20" s="57">
        <f>IFERROR(Inv_SY_B!MY20/Inv_SY_B!$NE20-1,"")</f>
        <v>-1</v>
      </c>
      <c r="MZ20" s="57">
        <f>IFERROR(Inv_SY_B!MZ20/Inv_SY_B!$NE20-1,"")</f>
        <v>-1</v>
      </c>
      <c r="NA20" s="57">
        <f>IFERROR(Inv_SY_B!NA20/Inv_SY_B!$NE20-1,"")</f>
        <v>-1</v>
      </c>
      <c r="NB20" s="57">
        <f>IFERROR(Inv_SY_B!NB20/Inv_SY_B!$NE20-1,"")</f>
        <v>-1</v>
      </c>
      <c r="NC20" s="57">
        <f>IFERROR(Inv_SY_B!NC20/Inv_SY_B!$NE20-1,"")</f>
        <v>-1</v>
      </c>
      <c r="ND20" s="57">
        <f>IFERROR(Inv_SY_B!ND20/Inv_SY_B!$NE20-1,"")</f>
        <v>-1</v>
      </c>
    </row>
    <row r="21" spans="2:368" ht="14.5" x14ac:dyDescent="0.35">
      <c r="B21" s="86">
        <f t="shared" si="0"/>
        <v>45762</v>
      </c>
      <c r="C21" s="57">
        <f>IFERROR(Inv_SY_B!C21/Inv_SY_B!$NE21-1,"")</f>
        <v>-6.5120659101825074E-2</v>
      </c>
      <c r="D21" s="57">
        <f>IFERROR(Inv_SY_B!D21/Inv_SY_B!$NE21-1,"")</f>
        <v>-8.8038242268390632E-2</v>
      </c>
      <c r="E21" s="57">
        <f>IFERROR(Inv_SY_B!E21/Inv_SY_B!$NE21-1,"")</f>
        <v>-5.7810740333179123E-2</v>
      </c>
      <c r="F21" s="57">
        <f>IFERROR(Inv_SY_B!F21/Inv_SY_B!$NE21-1,"")</f>
        <v>-5.7810740333179123E-2</v>
      </c>
      <c r="G21" s="57">
        <f>IFERROR(Inv_SY_B!G21/Inv_SY_B!$NE21-1,"")</f>
        <v>-6.3629040542277138E-2</v>
      </c>
      <c r="H21" s="57">
        <f>IFERROR(Inv_SY_B!H21/Inv_SY_B!$NE21-1,"")</f>
        <v>-9.7237858070192029E-2</v>
      </c>
      <c r="I21" s="57">
        <f>IFERROR(Inv_SY_B!I21/Inv_SY_B!$NE21-1,"")</f>
        <v>-3.7634735708496736E-2</v>
      </c>
      <c r="J21" s="57">
        <f>IFERROR(Inv_SY_B!J21/Inv_SY_B!$NE21-1,"")</f>
        <v>-7.8644008823820055E-2</v>
      </c>
      <c r="K21" s="57">
        <f>IFERROR(Inv_SY_B!K21/Inv_SY_B!$NE21-1,"")</f>
        <v>-5.3493936952235588E-2</v>
      </c>
      <c r="L21" s="57">
        <f>IFERROR(Inv_SY_B!L21/Inv_SY_B!$NE21-1,"")</f>
        <v>-5.1429378813523385E-2</v>
      </c>
      <c r="M21" s="57">
        <f>IFERROR(Inv_SY_B!M21/Inv_SY_B!$NE21-1,"")</f>
        <v>-4.711257543257974E-2</v>
      </c>
      <c r="N21" s="57">
        <f>IFERROR(Inv_SY_B!N21/Inv_SY_B!$NE21-1,"")</f>
        <v>-5.1992440124081218E-2</v>
      </c>
      <c r="O21" s="57">
        <f>IFERROR(Inv_SY_B!O21/Inv_SY_B!$NE21-1,"")</f>
        <v>-5.2743188538158403E-2</v>
      </c>
      <c r="P21" s="57">
        <f>IFERROR(Inv_SY_B!P21/Inv_SY_B!$NE21-1,"")</f>
        <v>-4.9927881985369016E-2</v>
      </c>
      <c r="Q21" s="57">
        <f>IFERROR(Inv_SY_B!Q21/Inv_SY_B!$NE21-1,"")</f>
        <v>-4.2232710741078261E-2</v>
      </c>
      <c r="R21" s="57">
        <f>IFERROR(Inv_SY_B!R21/Inv_SY_B!$NE21-1,"")</f>
        <v>-4.0918901016443354E-2</v>
      </c>
      <c r="S21" s="57">
        <f>IFERROR(Inv_SY_B!S21/Inv_SY_B!$NE21-1,"")</f>
        <v>-5.7810740333179234E-2</v>
      </c>
      <c r="T21" s="57">
        <f>IFERROR(Inv_SY_B!T21/Inv_SY_B!$NE21-1,"")</f>
        <v>-5.0698386936658846E-2</v>
      </c>
      <c r="U21" s="57">
        <f>IFERROR(Inv_SY_B!U21/Inv_SY_B!$NE21-1,"")</f>
        <v>-5.6872304815582697E-2</v>
      </c>
      <c r="V21" s="57">
        <f>IFERROR(Inv_SY_B!V21/Inv_SY_B!$NE21-1,"")</f>
        <v>-4.6174139914983314E-2</v>
      </c>
      <c r="W21" s="57">
        <f>IFERROR(Inv_SY_B!W21/Inv_SY_B!$NE21-1,"")</f>
        <v>-1.8396448594128922E-2</v>
      </c>
      <c r="X21" s="57">
        <f>IFERROR(Inv_SY_B!X21/Inv_SY_B!$NE21-1,"")</f>
        <v>-2.8906926391208954E-2</v>
      </c>
      <c r="Y21" s="57">
        <f>IFERROR(Inv_SY_B!Y21/Inv_SY_B!$NE21-1,"")</f>
        <v>-1.8021074387090219E-2</v>
      </c>
      <c r="Z21" s="57">
        <f>IFERROR(Inv_SY_B!Z21/Inv_SY_B!$NE21-1,"")</f>
        <v>-2.2337877768033976E-2</v>
      </c>
      <c r="AA21" s="57">
        <f>IFERROR(Inv_SY_B!AA21/Inv_SY_B!$NE21-1,"")</f>
        <v>-2.5153184320823252E-2</v>
      </c>
      <c r="AB21" s="57">
        <f>IFERROR(Inv_SY_B!AB21/Inv_SY_B!$NE21-1,"")</f>
        <v>-2.2713251975072346E-2</v>
      </c>
      <c r="AC21" s="57">
        <f>IFERROR(Inv_SY_B!AC21/Inv_SY_B!$NE21-1,"")</f>
        <v>-2.1024068043398847E-2</v>
      </c>
      <c r="AD21" s="57">
        <f>IFERROR(Inv_SY_B!AD21/Inv_SY_B!$NE21-1,"")</f>
        <v>-2.3088626182111049E-2</v>
      </c>
      <c r="AE21" s="57">
        <f>IFERROR(Inv_SY_B!AE21/Inv_SY_B!$NE21-1,"")</f>
        <v>-1.7458013076532497E-2</v>
      </c>
      <c r="AF21" s="57">
        <f>IFERROR(Inv_SY_B!AF21/Inv_SY_B!$NE21-1,"")</f>
        <v>-1.6331890455416609E-2</v>
      </c>
      <c r="AG21" s="57">
        <f>IFERROR(Inv_SY_B!AG21/Inv_SY_B!$NE21-1,"")</f>
        <v>-2.6654681148977399E-2</v>
      </c>
      <c r="AH21" s="57">
        <f>IFERROR(Inv_SY_B!AH21/Inv_SY_B!$NE21-1,"")</f>
        <v>-2.1024068043398847E-2</v>
      </c>
      <c r="AI21" s="57">
        <f>IFERROR(Inv_SY_B!AI21/Inv_SY_B!$NE21-1,"")</f>
        <v>-6.5693598680989118E-2</v>
      </c>
      <c r="AJ21" s="57">
        <f>IFERROR(Inv_SY_B!AJ21/Inv_SY_B!$NE21-1,"")</f>
        <v>-7.9345365894865738E-2</v>
      </c>
      <c r="AK21" s="57">
        <f>IFERROR(Inv_SY_B!AK21/Inv_SY_B!$NE21-1,"")</f>
        <v>-7.0454924149215392E-2</v>
      </c>
      <c r="AL21" s="57">
        <f>IFERROR(Inv_SY_B!AL21/Inv_SY_B!$NE21-1,"")</f>
        <v>-6.1959613147816062E-2</v>
      </c>
      <c r="AM21" s="57">
        <f>IFERROR(Inv_SY_B!AM21/Inv_SY_B!$NE21-1,"")</f>
        <v>-4.6944644866273144E-2</v>
      </c>
      <c r="AN21" s="57">
        <f>IFERROR(Inv_SY_B!AN21/Inv_SY_B!$NE21-1,"")</f>
        <v>-4.3783598912264021E-2</v>
      </c>
      <c r="AO21" s="57">
        <f>IFERROR(Inv_SY_B!AO21/Inv_SY_B!$NE21-1,"")</f>
        <v>-5.8749175850775548E-2</v>
      </c>
      <c r="AP21" s="57">
        <f>IFERROR(Inv_SY_B!AP21/Inv_SY_B!$NE21-1,"")</f>
        <v>-5.4452129007044547E-2</v>
      </c>
      <c r="AQ21" s="57">
        <f>IFERROR(Inv_SY_B!AQ21/Inv_SY_B!$NE21-1,"")</f>
        <v>-8.0333192755493665E-2</v>
      </c>
      <c r="AR21" s="57">
        <f>IFERROR(Inv_SY_B!AR21/Inv_SY_B!$NE21-1,"")</f>
        <v>-5.3542933728189746E-2</v>
      </c>
      <c r="AS21" s="57">
        <f>IFERROR(Inv_SY_B!AS21/Inv_SY_B!$NE21-1,"")</f>
        <v>-3.289339005735914E-2</v>
      </c>
      <c r="AT21" s="57">
        <f>IFERROR(Inv_SY_B!AT21/Inv_SY_B!$NE21-1,"")</f>
        <v>-3.0382081169746722E-2</v>
      </c>
      <c r="AU21" s="57">
        <f>IFERROR(Inv_SY_B!AU21/Inv_SY_B!$NE21-1,"")</f>
        <v>-3.2736401854242869E-2</v>
      </c>
      <c r="AV21" s="57">
        <f>IFERROR(Inv_SY_B!AV21/Inv_SY_B!$NE21-1,"")</f>
        <v>-8.6535594432795016E-3</v>
      </c>
      <c r="AW21" s="57">
        <f>IFERROR(Inv_SY_B!AW21/Inv_SY_B!$NE21-1,"")</f>
        <v>-1.7148555787887987E-2</v>
      </c>
      <c r="AX21" s="57">
        <f>IFERROR(Inv_SY_B!AX21/Inv_SY_B!$NE21-1,"")</f>
        <v>-2.5994749075312962E-2</v>
      </c>
      <c r="AY21" s="57">
        <f>IFERROR(Inv_SY_B!AY21/Inv_SY_B!$NE21-1,"")</f>
        <v>-4.5204958588252908E-2</v>
      </c>
      <c r="AZ21" s="57">
        <f>IFERROR(Inv_SY_B!AZ21/Inv_SY_B!$NE21-1,"")</f>
        <v>-2.8375430043629635E-2</v>
      </c>
      <c r="BA21" s="57">
        <f>IFERROR(Inv_SY_B!BA21/Inv_SY_B!$NE21-1,"")</f>
        <v>-2.6085565415725487E-2</v>
      </c>
      <c r="BB21" s="57">
        <f>IFERROR(Inv_SY_B!BB21/Inv_SY_B!$NE21-1,"")</f>
        <v>-4.8895943175446543E-2</v>
      </c>
      <c r="BC21" s="57">
        <f>IFERROR(Inv_SY_B!BC21/Inv_SY_B!$NE21-1,"")</f>
        <v>-8.7840676896264958E-2</v>
      </c>
      <c r="BD21" s="57">
        <f>IFERROR(Inv_SY_B!BD21/Inv_SY_B!$NE21-1,"")</f>
        <v>-5.6201993731585298E-2</v>
      </c>
      <c r="BE21" s="57">
        <f>IFERROR(Inv_SY_B!BE21/Inv_SY_B!$NE21-1,"")</f>
        <v>-6.8895685839373444E-2</v>
      </c>
      <c r="BF21" s="57">
        <f>IFERROR(Inv_SY_B!BF21/Inv_SY_B!$NE21-1,"")</f>
        <v>-4.8367281450718225E-2</v>
      </c>
      <c r="BG21" s="57">
        <f>IFERROR(Inv_SY_B!BG21/Inv_SY_B!$NE21-1,"")</f>
        <v>-5.3799685298291378E-2</v>
      </c>
      <c r="BH21" s="57">
        <f>IFERROR(Inv_SY_B!BH21/Inv_SY_B!$NE21-1,"")</f>
        <v>-9.3100127567114055E-2</v>
      </c>
      <c r="BI21" s="57">
        <f>IFERROR(Inv_SY_B!BI21/Inv_SY_B!$NE21-1,"")</f>
        <v>-9.449667321915356E-2</v>
      </c>
      <c r="BJ21" s="57">
        <f>IFERROR(Inv_SY_B!BJ21/Inv_SY_B!$NE21-1,"")</f>
        <v>-9.6877850086581785E-2</v>
      </c>
      <c r="BK21" s="57">
        <f>IFERROR(Inv_SY_B!BK21/Inv_SY_B!$NE21-1,"")</f>
        <v>-0.1480882371259562</v>
      </c>
      <c r="BL21" s="57">
        <f>IFERROR(Inv_SY_B!BL21/Inv_SY_B!$NE21-1,"")</f>
        <v>-6.5031314252010253E-2</v>
      </c>
      <c r="BM21" s="57">
        <f>IFERROR(Inv_SY_B!BM21/Inv_SY_B!$NE21-1,"")</f>
        <v>-5.8052917240945967E-2</v>
      </c>
      <c r="BN21" s="57">
        <f>IFERROR(Inv_SY_B!BN21/Inv_SY_B!$NE21-1,"")</f>
        <v>2.680777656611677E-2</v>
      </c>
      <c r="BO21" s="57">
        <f>IFERROR(Inv_SY_B!BO21/Inv_SY_B!$NE21-1,"")</f>
        <v>8.6841191993682898E-3</v>
      </c>
      <c r="BP21" s="57">
        <f>IFERROR(Inv_SY_B!BP21/Inv_SY_B!$NE21-1,"")</f>
        <v>1.0711618810445911E-2</v>
      </c>
      <c r="BQ21" s="57">
        <f>IFERROR(Inv_SY_B!BQ21/Inv_SY_B!$NE21-1,"")</f>
        <v>1.9113771080232711E-2</v>
      </c>
      <c r="BR21" s="57">
        <f>IFERROR(Inv_SY_B!BR21/Inv_SY_B!$NE21-1,"")</f>
        <v>2.6380331816900915E-2</v>
      </c>
      <c r="BS21" s="57">
        <f>IFERROR(Inv_SY_B!BS21/Inv_SY_B!$NE21-1,"")</f>
        <v>2.02705974450621E-2</v>
      </c>
      <c r="BT21" s="57">
        <f>IFERROR(Inv_SY_B!BT21/Inv_SY_B!$NE21-1,"")</f>
        <v>-1.5745547818102335E-3</v>
      </c>
      <c r="BU21" s="57">
        <f>IFERROR(Inv_SY_B!BU21/Inv_SY_B!$NE21-1,"")</f>
        <v>2.3644685421920331E-2</v>
      </c>
      <c r="BV21" s="57">
        <f>IFERROR(Inv_SY_B!BV21/Inv_SY_B!$NE21-1,"")</f>
        <v>2.7662666064548258E-2</v>
      </c>
      <c r="BW21" s="57">
        <f>IFERROR(Inv_SY_B!BW21/Inv_SY_B!$NE21-1,"")</f>
        <v>1.0756026633274018E-3</v>
      </c>
      <c r="BX21" s="57">
        <f>IFERROR(Inv_SY_B!BX21/Inv_SY_B!$NE21-1,"")</f>
        <v>-5.6862142677005512E-4</v>
      </c>
      <c r="BY21" s="57">
        <f>IFERROR(Inv_SY_B!BY21/Inv_SY_B!$NE21-1,"")</f>
        <v>-8.9064318306508738E-4</v>
      </c>
      <c r="BZ21" s="57">
        <f>IFERROR(Inv_SY_B!BZ21/Inv_SY_B!$NE21-1,"")</f>
        <v>1.6549102584938469E-2</v>
      </c>
      <c r="CA21" s="57">
        <f>IFERROR(Inv_SY_B!CA21/Inv_SY_B!$NE21-1,"")</f>
        <v>1.8022587369945775E-3</v>
      </c>
      <c r="CB21" s="57">
        <f>IFERROR(Inv_SY_B!CB21/Inv_SY_B!$NE21-1,"")</f>
        <v>-2.4058148590559658E-2</v>
      </c>
      <c r="CC21" s="57">
        <f>IFERROR(Inv_SY_B!CC21/Inv_SY_B!$NE21-1,"")</f>
        <v>-3.575368463348827E-5</v>
      </c>
      <c r="CD21" s="57">
        <f>IFERROR(Inv_SY_B!CD21/Inv_SY_B!$NE21-1,"")</f>
        <v>2.4499574920351597E-2</v>
      </c>
      <c r="CE21" s="57">
        <f>IFERROR(Inv_SY_B!CE21/Inv_SY_B!$NE21-1,"")</f>
        <v>1.073585399560395E-2</v>
      </c>
      <c r="CF21" s="57">
        <f>IFERROR(Inv_SY_B!CF21/Inv_SY_B!$NE21-1,"")</f>
        <v>1.8679202251863813E-2</v>
      </c>
      <c r="CG21" s="57">
        <f>IFERROR(Inv_SY_B!CG21/Inv_SY_B!$NE21-1,"")</f>
        <v>2.9457934011254627E-2</v>
      </c>
      <c r="CH21" s="57">
        <f>IFERROR(Inv_SY_B!CH21/Inv_SY_B!$NE21-1,"")</f>
        <v>3.129594643288236E-2</v>
      </c>
      <c r="CI21" s="57">
        <f>IFERROR(Inv_SY_B!CI21/Inv_SY_B!$NE21-1,"")</f>
        <v>3.2193580406235434E-2</v>
      </c>
      <c r="CJ21" s="57">
        <f>IFERROR(Inv_SY_B!CJ21/Inv_SY_B!$NE21-1,"")</f>
        <v>3.9875928308049868E-2</v>
      </c>
      <c r="CK21" s="57">
        <f>IFERROR(Inv_SY_B!CK21/Inv_SY_B!$NE21-1,"")</f>
        <v>2.6112207383302E-2</v>
      </c>
      <c r="CL21" s="57">
        <f>IFERROR(Inv_SY_B!CL21/Inv_SY_B!$NE21-1,"")</f>
        <v>1.393457661500741E-2</v>
      </c>
      <c r="CM21" s="57">
        <f>IFERROR(Inv_SY_B!CM21/Inv_SY_B!$NE21-1,"")</f>
        <v>2.1080016926625422E-2</v>
      </c>
      <c r="CN21" s="57">
        <f>IFERROR(Inv_SY_B!CN21/Inv_SY_B!$NE21-1,"")</f>
        <v>8.7696081492114608E-3</v>
      </c>
      <c r="CO21" s="57">
        <f>IFERROR(Inv_SY_B!CO21/Inv_SY_B!$NE21-1,"")</f>
        <v>1.6207146785565785E-2</v>
      </c>
      <c r="CP21" s="57">
        <f>IFERROR(Inv_SY_B!CP21/Inv_SY_B!$NE21-1,"")</f>
        <v>-4.1392232771046977E-3</v>
      </c>
      <c r="CQ21" s="57">
        <f>IFERROR(Inv_SY_B!CQ21/Inv_SY_B!$NE21-1,"")</f>
        <v>1.4497367788702809E-2</v>
      </c>
      <c r="CR21" s="57">
        <f>IFERROR(Inv_SY_B!CR21/Inv_SY_B!$NE21-1,"")</f>
        <v>1.9797682678978079E-2</v>
      </c>
      <c r="CS21" s="57">
        <f>IFERROR(Inv_SY_B!CS21/Inv_SY_B!$NE21-1,"")</f>
        <v>3.0312823509686115E-2</v>
      </c>
      <c r="CT21" s="57">
        <f>IFERROR(Inv_SY_B!CT21/Inv_SY_B!$NE21-1,"")</f>
        <v>2.6038376017528231E-2</v>
      </c>
      <c r="CU21" s="57">
        <f>IFERROR(Inv_SY_B!CU21/Inv_SY_B!$NE21-1,"")</f>
        <v>1.8200749095907964E-2</v>
      </c>
      <c r="CV21" s="57">
        <f>IFERROR(Inv_SY_B!CV21/Inv_SY_B!$NE21-1,"")</f>
        <v>2.3901152271449622E-2</v>
      </c>
      <c r="CW21" s="57">
        <f>IFERROR(Inv_SY_B!CW21/Inv_SY_B!$NE21-1,"")</f>
        <v>2.3815663321606451E-2</v>
      </c>
      <c r="CX21" s="57">
        <f>IFERROR(Inv_SY_B!CX21/Inv_SY_B!$NE21-1,"")</f>
        <v>2.4324711159308787E-2</v>
      </c>
      <c r="CY21" s="57">
        <f>IFERROR(Inv_SY_B!CY21/Inv_SY_B!$NE21-1,"")</f>
        <v>1.7532225508134713E-2</v>
      </c>
      <c r="CZ21" s="57">
        <f>IFERROR(Inv_SY_B!CZ21/Inv_SY_B!$NE21-1,"")</f>
        <v>2.7235221315332403E-2</v>
      </c>
      <c r="DA21" s="57">
        <f>IFERROR(Inv_SY_B!DA21/Inv_SY_B!$NE21-1,"")</f>
        <v>1.0141165653403172E-2</v>
      </c>
      <c r="DB21" s="57">
        <f>IFERROR(Inv_SY_B!DB21/Inv_SY_B!$NE21-1,"")</f>
        <v>2.5696420218155769E-2</v>
      </c>
      <c r="DC21" s="57">
        <f>IFERROR(Inv_SY_B!DC21/Inv_SY_B!$NE21-1,"")</f>
        <v>5.2197994669533232E-2</v>
      </c>
      <c r="DD21" s="57">
        <f>IFERROR(Inv_SY_B!DD21/Inv_SY_B!$NE21-1,"")</f>
        <v>2.5354464418783085E-2</v>
      </c>
      <c r="DE21" s="57">
        <f>IFERROR(Inv_SY_B!DE21/Inv_SY_B!$NE21-1,"")</f>
        <v>4.1511875939139076E-2</v>
      </c>
      <c r="DF21" s="57">
        <f>IFERROR(Inv_SY_B!DF21/Inv_SY_B!$NE21-1,"")</f>
        <v>3.0654779309058577E-2</v>
      </c>
      <c r="DG21" s="57">
        <f>IFERROR(Inv_SY_B!DG21/Inv_SY_B!$NE21-1,"")</f>
        <v>3.2450047255764947E-2</v>
      </c>
      <c r="DH21" s="57">
        <f>IFERROR(Inv_SY_B!DH21/Inv_SY_B!$NE21-1,"")</f>
        <v>4.3649099685218129E-2</v>
      </c>
      <c r="DI21" s="57">
        <f>IFERROR(Inv_SY_B!DI21/Inv_SY_B!$NE21-1,"")</f>
        <v>3.2706514105294238E-2</v>
      </c>
      <c r="DJ21" s="57">
        <f>IFERROR(Inv_SY_B!DJ21/Inv_SY_B!$NE21-1,"")</f>
        <v>-2.0673158431960825E-4</v>
      </c>
      <c r="DK21" s="57">
        <f>IFERROR(Inv_SY_B!DK21/Inv_SY_B!$NE21-1,"")</f>
        <v>8.9650114631385502E-3</v>
      </c>
      <c r="DL21" s="57">
        <f>IFERROR(Inv_SY_B!DL21/Inv_SY_B!$NE21-1,"")</f>
        <v>1.6995976640936661E-2</v>
      </c>
      <c r="DM21" s="57">
        <f>IFERROR(Inv_SY_B!DM21/Inv_SY_B!$NE21-1,"")</f>
        <v>-4.8080543496485717E-2</v>
      </c>
      <c r="DN21" s="57">
        <f>IFERROR(Inv_SY_B!DN21/Inv_SY_B!$NE21-1,"")</f>
        <v>3.8690740594315098E-2</v>
      </c>
      <c r="DO21" s="57">
        <f>IFERROR(Inv_SY_B!DO21/Inv_SY_B!$NE21-1,"")</f>
        <v>9.7099865974858979E-3</v>
      </c>
      <c r="DP21" s="57">
        <f>IFERROR(Inv_SY_B!DP21/Inv_SY_B!$NE21-1,"")</f>
        <v>3.6297049998706976E-2</v>
      </c>
      <c r="DQ21" s="57">
        <f>IFERROR(Inv_SY_B!DQ21/Inv_SY_B!$NE21-1,"")</f>
        <v>-5.3295369436918039E-2</v>
      </c>
      <c r="DR21" s="57">
        <f>IFERROR(Inv_SY_B!DR21/Inv_SY_B!$NE21-1,"")</f>
        <v>-4.3102011767911508E-3</v>
      </c>
      <c r="DS21" s="57">
        <f>IFERROR(Inv_SY_B!DS21/Inv_SY_B!$NE21-1,"")</f>
        <v>3.2364558305921776E-2</v>
      </c>
      <c r="DT21" s="57">
        <f>IFERROR(Inv_SY_B!DT21/Inv_SY_B!$NE21-1,"")</f>
        <v>3.0996735108431261E-2</v>
      </c>
      <c r="DU21" s="57">
        <f>IFERROR(Inv_SY_B!DU21/Inv_SY_B!$NE21-1,"")</f>
        <v>2.3967211914510456E-2</v>
      </c>
      <c r="DV21" s="57">
        <f>IFERROR(Inv_SY_B!DV21/Inv_SY_B!$NE21-1,"")</f>
        <v>3.5854061804065029E-2</v>
      </c>
      <c r="DW21" s="57">
        <f>IFERROR(Inv_SY_B!DW21/Inv_SY_B!$NE21-1,"")</f>
        <v>4.1426386989296127E-2</v>
      </c>
      <c r="DX21" s="57">
        <f>IFERROR(Inv_SY_B!DX21/Inv_SY_B!$NE21-1,"")</f>
        <v>3.680998369776578E-2</v>
      </c>
      <c r="DY21" s="57">
        <f>IFERROR(Inv_SY_B!DY21/Inv_SY_B!$NE21-1,"")</f>
        <v>1.6292635735408956E-2</v>
      </c>
      <c r="DZ21" s="57">
        <f>IFERROR(Inv_SY_B!DZ21/Inv_SY_B!$NE21-1,"")</f>
        <v>3.5698627349804779E-2</v>
      </c>
      <c r="EA21" s="57">
        <f>IFERROR(Inv_SY_B!EA21/Inv_SY_B!$NE21-1,"")</f>
        <v>1.3522421505296478E-4</v>
      </c>
      <c r="EB21" s="57">
        <f>IFERROR(Inv_SY_B!EB21/Inv_SY_B!$NE21-1,"")</f>
        <v>1.9626704779291959E-2</v>
      </c>
      <c r="EC21" s="57">
        <f>IFERROR(Inv_SY_B!EC21/Inv_SY_B!$NE21-1,"")</f>
        <v>1.8600837381173907E-2</v>
      </c>
      <c r="ED21" s="57">
        <f>IFERROR(Inv_SY_B!ED21/Inv_SY_B!$NE21-1,"")</f>
        <v>3.9716607992432928E-2</v>
      </c>
      <c r="EE21" s="57">
        <f>IFERROR(Inv_SY_B!EE21/Inv_SY_B!$NE21-1,"")</f>
        <v>2.373017437176328E-2</v>
      </c>
      <c r="EF21" s="57">
        <f>IFERROR(Inv_SY_B!EF21/Inv_SY_B!$NE21-1,"")</f>
        <v>4.2024809638198102E-2</v>
      </c>
      <c r="EG21" s="57">
        <f>IFERROR(Inv_SY_B!EG21/Inv_SY_B!$NE21-1,"")</f>
        <v>1.5352257287134075E-2</v>
      </c>
      <c r="EH21" s="57">
        <f>IFERROR(Inv_SY_B!EH21/Inv_SY_B!$NE21-1,"")</f>
        <v>3.287749200498058E-2</v>
      </c>
      <c r="EI21" s="57">
        <f>IFERROR(Inv_SY_B!EI21/Inv_SY_B!$NE21-1,"")</f>
        <v>2.6737831061699691E-2</v>
      </c>
      <c r="EJ21" s="57">
        <f>IFERROR(Inv_SY_B!EJ21/Inv_SY_B!$NE21-1,"")</f>
        <v>4.0742475390550759E-2</v>
      </c>
      <c r="EK21" s="57">
        <f>IFERROR(Inv_SY_B!EK21/Inv_SY_B!$NE21-1,"")</f>
        <v>1.8515348431330736E-2</v>
      </c>
      <c r="EL21" s="57">
        <f>IFERROR(Inv_SY_B!EL21/Inv_SY_B!$NE21-1,"")</f>
        <v>1.47538346382321E-2</v>
      </c>
      <c r="EM21" s="57">
        <f>IFERROR(Inv_SY_B!EM21/Inv_SY_B!$NE21-1,"")</f>
        <v>1.3727967240114269E-2</v>
      </c>
      <c r="EN21" s="57">
        <f>IFERROR(Inv_SY_B!EN21/Inv_SY_B!$NE21-1,"")</f>
        <v>2.073806112725296E-2</v>
      </c>
      <c r="EO21" s="57">
        <f>IFERROR(Inv_SY_B!EO21/Inv_SY_B!$NE21-1,"")</f>
        <v>3.2450047255764947E-2</v>
      </c>
      <c r="EP21" s="57">
        <f>IFERROR(Inv_SY_B!EP21/Inv_SY_B!$NE21-1,"")</f>
        <v>2.3302729622547425E-2</v>
      </c>
      <c r="EQ21" s="57">
        <f>IFERROR(Inv_SY_B!EQ21/Inv_SY_B!$NE21-1,"")</f>
        <v>1.7318503133526564E-2</v>
      </c>
      <c r="ER21" s="57">
        <f>IFERROR(Inv_SY_B!ER21/Inv_SY_B!$NE21-1,"")</f>
        <v>4.2794210186786419E-2</v>
      </c>
      <c r="ES21" s="57">
        <f>IFERROR(Inv_SY_B!ES21/Inv_SY_B!$NE21-1,"")</f>
        <v>3.1338690907803946E-2</v>
      </c>
      <c r="ET21" s="57">
        <f>IFERROR(Inv_SY_B!ET21/Inv_SY_B!$NE21-1,"")</f>
        <v>4.1216550476044667E-2</v>
      </c>
      <c r="EU21" s="57">
        <f>IFERROR(Inv_SY_B!EU21/Inv_SY_B!$NE21-1,"")</f>
        <v>3.6866976330994561E-2</v>
      </c>
      <c r="EV21" s="57">
        <f>IFERROR(Inv_SY_B!EV21/Inv_SY_B!$NE21-1,"")</f>
        <v>1.4940355983344311E-2</v>
      </c>
      <c r="EW21" s="57">
        <f>IFERROR(Inv_SY_B!EW21/Inv_SY_B!$NE21-1,"")</f>
        <v>3.0607760386645033E-2</v>
      </c>
      <c r="EX21" s="57">
        <f>IFERROR(Inv_SY_B!EX21/Inv_SY_B!$NE21-1,"")</f>
        <v>3.1082224058274432E-2</v>
      </c>
      <c r="EY21" s="57">
        <f>IFERROR(Inv_SY_B!EY21/Inv_SY_B!$NE21-1,"")</f>
        <v>6.0930080260655162E-2</v>
      </c>
      <c r="EZ21" s="57">
        <f>IFERROR(Inv_SY_B!EZ21/Inv_SY_B!$NE21-1,"")</f>
        <v>2.2362351174272987E-2</v>
      </c>
      <c r="FA21" s="57">
        <f>IFERROR(Inv_SY_B!FA21/Inv_SY_B!$NE21-1,"")</f>
        <v>3.7066450547295071E-2</v>
      </c>
      <c r="FB21" s="57">
        <f>IFERROR(Inv_SY_B!FB21/Inv_SY_B!$NE21-1,"")</f>
        <v>-9.761321329082584E-4</v>
      </c>
      <c r="FC21" s="57">
        <f>IFERROR(Inv_SY_B!FC21/Inv_SY_B!$NE21-1,"")</f>
        <v>3.6639005798079216E-2</v>
      </c>
      <c r="FD21" s="57">
        <f>IFERROR(Inv_SY_B!FD21/Inv_SY_B!$NE21-1,"")</f>
        <v>1.4582856738545757E-2</v>
      </c>
      <c r="FE21" s="57">
        <f>IFERROR(Inv_SY_B!FE21/Inv_SY_B!$NE21-1,"")</f>
        <v>-1.0978339264557047E-2</v>
      </c>
      <c r="FF21" s="57">
        <f>IFERROR(Inv_SY_B!FF21/Inv_SY_B!$NE21-1,"")</f>
        <v>-3.8163825314679989E-2</v>
      </c>
      <c r="FG21" s="57">
        <f>IFERROR(Inv_SY_B!FG21/Inv_SY_B!$NE21-1,"")</f>
        <v>2.2618818023802278E-2</v>
      </c>
      <c r="FH21" s="57">
        <f>IFERROR(Inv_SY_B!FH21/Inv_SY_B!$NE21-1,"")</f>
        <v>-0.34344486520458106</v>
      </c>
      <c r="FI21" s="57">
        <f>IFERROR(Inv_SY_B!FI21/Inv_SY_B!$NE21-1,"")</f>
        <v>1.5694213086506759E-2</v>
      </c>
      <c r="FJ21" s="57">
        <f>IFERROR(Inv_SY_B!FJ21/Inv_SY_B!$NE21-1,"")</f>
        <v>3.7440464702859E-2</v>
      </c>
      <c r="FK21" s="57">
        <f>IFERROR(Inv_SY_B!FK21/Inv_SY_B!$NE21-1,"")</f>
        <v>5.3394839967337404E-2</v>
      </c>
      <c r="FL21" s="57">
        <f>IFERROR(Inv_SY_B!FL21/Inv_SY_B!$NE21-1,"")</f>
        <v>2.4682210404107563E-2</v>
      </c>
      <c r="FM21" s="57">
        <f>IFERROR(Inv_SY_B!FM21/Inv_SY_B!$NE21-1,"")</f>
        <v>7.2796578805163215E-3</v>
      </c>
      <c r="FN21" s="57">
        <f>IFERROR(Inv_SY_B!FN21/Inv_SY_B!$NE21-1,"")</f>
        <v>2.3384147670017175E-2</v>
      </c>
      <c r="FO21" s="57">
        <f>IFERROR(Inv_SY_B!FO21/Inv_SY_B!$NE21-1,"")</f>
        <v>9.9013190090395664E-3</v>
      </c>
      <c r="FP21" s="57">
        <f>IFERROR(Inv_SY_B!FP21/Inv_SY_B!$NE21-1,"")</f>
        <v>1.0182211272810049E-2</v>
      </c>
      <c r="FQ21" s="57">
        <f>IFERROR(Inv_SY_B!FQ21/Inv_SY_B!$NE21-1,"")</f>
        <v>1.1212149573301522E-2</v>
      </c>
      <c r="FR21" s="57">
        <f>IFERROR(Inv_SY_B!FR21/Inv_SY_B!$NE21-1,"")</f>
        <v>1.4301964474775497E-2</v>
      </c>
      <c r="FS21" s="57">
        <f>IFERROR(Inv_SY_B!FS21/Inv_SY_B!$NE21-1,"")</f>
        <v>1.9732548241002457E-2</v>
      </c>
      <c r="FT21" s="57">
        <f>IFERROR(Inv_SY_B!FT21/Inv_SY_B!$NE21-1,"")</f>
        <v>3.3589899920340338E-2</v>
      </c>
      <c r="FU21" s="57">
        <f>IFERROR(Inv_SY_B!FU21/Inv_SY_B!$NE21-1,"")</f>
        <v>3.6773345576404326E-2</v>
      </c>
      <c r="FV21" s="57">
        <f>IFERROR(Inv_SY_B!FV21/Inv_SY_B!$NE21-1,"")</f>
        <v>2.0200702013952743E-2</v>
      </c>
      <c r="FW21" s="57">
        <f>IFERROR(Inv_SY_B!FW21/Inv_SY_B!$NE21-1,"")</f>
        <v>2.6380331816900915E-2</v>
      </c>
      <c r="FX21" s="57">
        <f>IFERROR(Inv_SY_B!FX21/Inv_SY_B!$NE21-1,"")</f>
        <v>2.8814731436244134E-2</v>
      </c>
      <c r="FY21" s="57">
        <f>IFERROR(Inv_SY_B!FY21/Inv_SY_B!$NE21-1,"")</f>
        <v>2.9844669736735607E-2</v>
      </c>
      <c r="FZ21" s="57">
        <f>IFERROR(Inv_SY_B!FZ21/Inv_SY_B!$NE21-1,"")</f>
        <v>1.3599733815349513E-2</v>
      </c>
      <c r="GA21" s="57">
        <f>IFERROR(Inv_SY_B!GA21/Inv_SY_B!$NE21-1,"")</f>
        <v>3.1405182313237523E-2</v>
      </c>
      <c r="GB21" s="57">
        <f>IFERROR(Inv_SY_B!GB21/Inv_SY_B!$NE21-1,"")</f>
        <v>9.9788543619760972E-4</v>
      </c>
      <c r="GC21" s="57">
        <f>IFERROR(Inv_SY_B!GC21/Inv_SY_B!$NE21-1,"")</f>
        <v>2.8814731436244134E-2</v>
      </c>
      <c r="GD21" s="57">
        <f>IFERROR(Inv_SY_B!GD21/Inv_SY_B!$NE21-1,"")</f>
        <v>2.7035747099031893E-2</v>
      </c>
      <c r="GE21" s="57">
        <f>IFERROR(Inv_SY_B!GE21/Inv_SY_B!$NE21-1,"")</f>
        <v>3.293448463820936E-2</v>
      </c>
      <c r="GF21" s="57">
        <f>IFERROR(Inv_SY_B!GF21/Inv_SY_B!$NE21-1,"")</f>
        <v>3.2840853883619125E-2</v>
      </c>
      <c r="GG21" s="57">
        <f>IFERROR(Inv_SY_B!GG21/Inv_SY_B!$NE21-1,"")</f>
        <v>2.600580879854042E-2</v>
      </c>
      <c r="GH21" s="57">
        <f>IFERROR(Inv_SY_B!GH21/Inv_SY_B!$NE21-1,"")</f>
        <v>3.4245315202471094E-2</v>
      </c>
      <c r="GI21" s="57">
        <f>IFERROR(Inv_SY_B!GI21/Inv_SY_B!$NE21-1,"")</f>
        <v>1.6829994848708507E-2</v>
      </c>
      <c r="GJ21" s="57">
        <f>IFERROR(Inv_SY_B!GJ21/Inv_SY_B!$NE21-1,"")</f>
        <v>3.2559961619848865E-2</v>
      </c>
      <c r="GK21" s="57">
        <f>IFERROR(Inv_SY_B!GK21/Inv_SY_B!$NE21-1,"")</f>
        <v>1.1493041837071782E-2</v>
      </c>
      <c r="GL21" s="57">
        <f>IFERROR(Inv_SY_B!GL21/Inv_SY_B!$NE21-1,"")</f>
        <v>3.1342761810177366E-2</v>
      </c>
      <c r="GM21" s="57">
        <f>IFERROR(Inv_SY_B!GM21/Inv_SY_B!$NE21-1,"")</f>
        <v>7.8414424080570644E-3</v>
      </c>
      <c r="GN21" s="57">
        <f>IFERROR(Inv_SY_B!GN21/Inv_SY_B!$NE21-1,"")</f>
        <v>1.9077132958871701E-2</v>
      </c>
      <c r="GO21" s="57">
        <f>IFERROR(Inv_SY_B!GO21/Inv_SY_B!$NE21-1,"")</f>
        <v>2.9624637463448789E-2</v>
      </c>
      <c r="GP21" s="57">
        <f>IFERROR(Inv_SY_B!GP21/Inv_SY_B!$NE21-1,"")</f>
        <v>2.2349527831796445E-2</v>
      </c>
      <c r="GQ21" s="57">
        <f>IFERROR(Inv_SY_B!GQ21/Inv_SY_B!$NE21-1,"")</f>
        <v>2.7560079324736586E-2</v>
      </c>
      <c r="GR21" s="57">
        <f>IFERROR(Inv_SY_B!GR21/Inv_SY_B!$NE21-1,"")</f>
        <v>-7.9388096511068262E-4</v>
      </c>
      <c r="GS21" s="57">
        <f>IFERROR(Inv_SY_B!GS21/Inv_SY_B!$NE21-1,"")</f>
        <v>3.058607821945647E-2</v>
      </c>
      <c r="GT21" s="57">
        <f>IFERROR(Inv_SY_B!GT21/Inv_SY_B!$NE21-1,"")</f>
        <v>2.8324970566080188E-2</v>
      </c>
      <c r="GU21" s="57">
        <f>IFERROR(Inv_SY_B!GU21/Inv_SY_B!$NE21-1,"")</f>
        <v>2.03038704781211E-2</v>
      </c>
      <c r="GV21" s="57">
        <f>IFERROR(Inv_SY_B!GV21/Inv_SY_B!$NE21-1,"")</f>
        <v>2.3979125709218563E-2</v>
      </c>
      <c r="GW21" s="57">
        <f>IFERROR(Inv_SY_B!GW21/Inv_SY_B!$NE21-1,"")</f>
        <v>3.9258057625322307E-2</v>
      </c>
      <c r="GX21" s="57">
        <f>IFERROR(Inv_SY_B!GX21/Inv_SY_B!$NE21-1,"")</f>
        <v>1.8666598111822807E-2</v>
      </c>
      <c r="GY21" s="57">
        <f>IFERROR(Inv_SY_B!GY21/Inv_SY_B!$NE21-1,"")</f>
        <v>1.3748634898318013E-2</v>
      </c>
      <c r="GZ21" s="57">
        <f>IFERROR(Inv_SY_B!GZ21/Inv_SY_B!$NE21-1,"")</f>
        <v>4.2793082859975407E-2</v>
      </c>
      <c r="HA21" s="57">
        <f>IFERROR(Inv_SY_B!HA21/Inv_SY_B!$NE21-1,"")</f>
        <v>-5.2115434041280717E-2</v>
      </c>
      <c r="HB21" s="57">
        <f>IFERROR(Inv_SY_B!HB21/Inv_SY_B!$NE21-1,"")</f>
        <v>1.3863929685818954E-2</v>
      </c>
      <c r="HC21" s="57">
        <f>IFERROR(Inv_SY_B!HC21/Inv_SY_B!$NE21-1,"")</f>
        <v>1.1830898266222523E-2</v>
      </c>
      <c r="HD21" s="57">
        <f>IFERROR(Inv_SY_B!HD21/Inv_SY_B!$NE21-1,"")</f>
        <v>2.2416972842382865E-2</v>
      </c>
      <c r="HE21" s="57">
        <f>IFERROR(Inv_SY_B!HE21/Inv_SY_B!$NE21-1,"")</f>
        <v>1.2564941746643576E-2</v>
      </c>
      <c r="HF21" s="57">
        <f>IFERROR(Inv_SY_B!HF21/Inv_SY_B!$NE21-1,"")</f>
        <v>6.2128281162816101E-2</v>
      </c>
      <c r="HG21" s="57">
        <f>IFERROR(Inv_SY_B!HG21/Inv_SY_B!$NE21-1,"")</f>
        <v>-3.5783286865201269E-2</v>
      </c>
      <c r="HH21" s="57">
        <f>IFERROR(Inv_SY_B!HH21/Inv_SY_B!$NE21-1,"")</f>
        <v>2.3560605630590814E-2</v>
      </c>
      <c r="HI21" s="57">
        <f>IFERROR(Inv_SY_B!HI21/Inv_SY_B!$NE21-1,"")</f>
        <v>3.7367540749764894E-2</v>
      </c>
      <c r="HJ21" s="57">
        <f>IFERROR(Inv_SY_B!HJ21/Inv_SY_B!$NE21-1,"")</f>
        <v>-4.4245093314333572E-2</v>
      </c>
      <c r="HK21" s="57">
        <f>IFERROR(Inv_SY_B!HK21/Inv_SY_B!$NE21-1,"")</f>
        <v>3.946058614032899E-2</v>
      </c>
      <c r="HL21" s="57">
        <f>IFERROR(Inv_SY_B!HL21/Inv_SY_B!$NE21-1,"")</f>
        <v>2.5472833733950484E-2</v>
      </c>
      <c r="HM21" s="57">
        <f>IFERROR(Inv_SY_B!HM21/Inv_SY_B!$NE21-1,"")</f>
        <v>-4.2508495872780161E-2</v>
      </c>
      <c r="HN21" s="57">
        <f>IFERROR(Inv_SY_B!HN21/Inv_SY_B!$NE21-1,"")</f>
        <v>-2.9150285697730371E-2</v>
      </c>
      <c r="HO21" s="57">
        <f>IFERROR(Inv_SY_B!HO21/Inv_SY_B!$NE21-1,"")</f>
        <v>-2.4836121628138752E-2</v>
      </c>
      <c r="HP21" s="57">
        <f>IFERROR(Inv_SY_B!HP21/Inv_SY_B!$NE21-1,"")</f>
        <v>-6.0708496314120231E-3</v>
      </c>
      <c r="HQ21" s="57">
        <f>IFERROR(Inv_SY_B!HQ21/Inv_SY_B!$NE21-1,"")</f>
        <v>-2.6789406918454106E-2</v>
      </c>
      <c r="HR21" s="57">
        <f>IFERROR(Inv_SY_B!HR21/Inv_SY_B!$NE21-1,"")</f>
        <v>-1.8989572341181149E-2</v>
      </c>
      <c r="HS21" s="57">
        <f>IFERROR(Inv_SY_B!HS21/Inv_SY_B!$NE21-1,"")</f>
        <v>-8.3499902249913882E-3</v>
      </c>
      <c r="HT21" s="57">
        <f>IFERROR(Inv_SY_B!HT21/Inv_SY_B!$NE21-1,"")</f>
        <v>-2.7345939809538033E-2</v>
      </c>
      <c r="HU21" s="57">
        <f>IFERROR(Inv_SY_B!HU21/Inv_SY_B!$NE21-1,"")</f>
        <v>3.433594576583987E-3</v>
      </c>
      <c r="HV21" s="57">
        <f>IFERROR(Inv_SY_B!HV21/Inv_SY_B!$NE21-1,"")</f>
        <v>1.2714824970395E-2</v>
      </c>
      <c r="HW21" s="57">
        <f>IFERROR(Inv_SY_B!HW21/Inv_SY_B!$NE21-1,"")</f>
        <v>2.1907662693788188E-2</v>
      </c>
      <c r="HX21" s="57">
        <f>IFERROR(Inv_SY_B!HX21/Inv_SY_B!$NE21-1,"")</f>
        <v>2.4727388880098733E-2</v>
      </c>
      <c r="HY21" s="57">
        <f>IFERROR(Inv_SY_B!HY21/Inv_SY_B!$NE21-1,"")</f>
        <v>2.0449183631903844E-2</v>
      </c>
      <c r="HZ21" s="57">
        <f>IFERROR(Inv_SY_B!HZ21/Inv_SY_B!$NE21-1,"")</f>
        <v>1.0008325585714184E-2</v>
      </c>
      <c r="IA21" s="57">
        <f>IFERROR(Inv_SY_B!IA21/Inv_SY_B!$NE21-1,"")</f>
        <v>2.9102826065752208E-2</v>
      </c>
      <c r="IB21" s="57">
        <f>IFERROR(Inv_SY_B!IB21/Inv_SY_B!$NE21-1,"")</f>
        <v>2.229770588996427E-3</v>
      </c>
      <c r="IC21" s="57">
        <f>IFERROR(Inv_SY_B!IC21/Inv_SY_B!$NE21-1,"")</f>
        <v>3.1436392564767379E-2</v>
      </c>
      <c r="ID21" s="57">
        <f>IFERROR(Inv_SY_B!ID21/Inv_SY_B!$NE21-1,"")</f>
        <v>1.2476164760268027E-2</v>
      </c>
      <c r="IE21" s="57">
        <f>IFERROR(Inv_SY_B!IE21/Inv_SY_B!$NE21-1,"")</f>
        <v>1.3934643822152815E-2</v>
      </c>
      <c r="IF21" s="57">
        <f>IFERROR(Inv_SY_B!IF21/Inv_SY_B!$NE21-1,"")</f>
        <v>1.2378932822808997E-2</v>
      </c>
      <c r="IG21" s="57">
        <f>IFERROR(Inv_SY_B!IG21/Inv_SY_B!$NE21-1,"")</f>
        <v>-1.6012792915210627E-2</v>
      </c>
      <c r="IH21" s="57">
        <f>IFERROR(Inv_SY_B!IH21/Inv_SY_B!$NE21-1,"")</f>
        <v>4.7033553021513796E-4</v>
      </c>
      <c r="II21" s="57">
        <f>IFERROR(Inv_SY_B!II21/Inv_SY_B!$NE21-1,"")</f>
        <v>-2.1754107317549676E-2</v>
      </c>
      <c r="IJ21" s="57">
        <f>IFERROR(Inv_SY_B!IJ21/Inv_SY_B!$NE21-1,"")</f>
        <v>-3.6308107657601063E-4</v>
      </c>
      <c r="IK21" s="57">
        <f>IFERROR(Inv_SY_B!IK21/Inv_SY_B!$NE21-1,"")</f>
        <v>2.2004894631247218E-2</v>
      </c>
      <c r="IL21" s="57">
        <f>IFERROR(Inv_SY_B!IL21/Inv_SY_B!$NE21-1,"")</f>
        <v>3.2894871626651945E-2</v>
      </c>
      <c r="IM21" s="57">
        <f>IFERROR(Inv_SY_B!IM21/Inv_SY_B!$NE21-1,"")</f>
        <v>1.8778835772401692E-3</v>
      </c>
      <c r="IN21" s="57">
        <f>IFERROR(Inv_SY_B!IN21/Inv_SY_B!$NE21-1,"")</f>
        <v>7.6932794557387219E-3</v>
      </c>
      <c r="IO21" s="57">
        <f>IFERROR(Inv_SY_B!IO21/Inv_SY_B!$NE21-1,"")</f>
        <v>1.5587586758955219E-2</v>
      </c>
      <c r="IP21" s="57">
        <f>IFERROR(Inv_SY_B!IP21/Inv_SY_B!$NE21-1,"")</f>
        <v>-3.5115438133429544E-3</v>
      </c>
      <c r="IQ21" s="57">
        <f>IFERROR(Inv_SY_B!IQ21/Inv_SY_B!$NE21-1,"")</f>
        <v>4.7187966433120954E-2</v>
      </c>
      <c r="IR21" s="57">
        <f>IFERROR(Inv_SY_B!IR21/Inv_SY_B!$NE21-1,"")</f>
        <v>3.433594576583765E-3</v>
      </c>
      <c r="IS21" s="57">
        <f>IFERROR(Inv_SY_B!IS21/Inv_SY_B!$NE21-1,"")</f>
        <v>2.6001779697926164E-3</v>
      </c>
      <c r="IT21" s="57">
        <f>IFERROR(Inv_SY_B!IT21/Inv_SY_B!$NE21-1,"")</f>
        <v>5.629373754141298E-4</v>
      </c>
      <c r="IU21" s="57">
        <f>IFERROR(Inv_SY_B!IU21/Inv_SY_B!$NE21-1,"")</f>
        <v>-6.104395478915281E-3</v>
      </c>
      <c r="IV21" s="57">
        <f>IFERROR(Inv_SY_B!IV21/Inv_SY_B!$NE21-1,"")</f>
        <v>1.3619797548475976E-2</v>
      </c>
      <c r="IW21" s="57">
        <f>IFERROR(Inv_SY_B!IW21/Inv_SY_B!$NE21-1,"")</f>
        <v>-1.937312444959538E-3</v>
      </c>
      <c r="IX21" s="57">
        <f>IFERROR(Inv_SY_B!IX21/Inv_SY_B!$NE21-1,"")</f>
        <v>2.0445668985984433E-3</v>
      </c>
      <c r="IY21" s="57">
        <f>IFERROR(Inv_SY_B!IY21/Inv_SY_B!$NE21-1,"")</f>
        <v>7.4154739201415243E-3</v>
      </c>
      <c r="IZ21" s="57">
        <f>IFERROR(Inv_SY_B!IZ21/Inv_SY_B!$NE21-1,"")</f>
        <v>-1.1593159394348018E-2</v>
      </c>
      <c r="JA21" s="57">
        <f>IFERROR(Inv_SY_B!JA21/Inv_SY_B!$NE21-1,"")</f>
        <v>-2.5439457138646704E-2</v>
      </c>
      <c r="JB21" s="57">
        <f>IFERROR(Inv_SY_B!JB21/Inv_SY_B!$NE21-1,"")</f>
        <v>1.9159803591687119E-2</v>
      </c>
      <c r="JC21" s="57">
        <f>IFERROR(Inv_SY_B!JC21/Inv_SY_B!$NE21-1,"")</f>
        <v>1.8285067386257792E-2</v>
      </c>
      <c r="JD21" s="57">
        <f>IFERROR(Inv_SY_B!JD21/Inv_SY_B!$NE21-1,"")</f>
        <v>-2.11253708886745E-2</v>
      </c>
      <c r="JE21" s="57">
        <f>IFERROR(Inv_SY_B!JE21/Inv_SY_B!$NE21-1,"")</f>
        <v>3.0577510450546797E-2</v>
      </c>
      <c r="JF21" s="57">
        <f>IFERROR(Inv_SY_B!JF21/Inv_SY_B!$NE21-1,"")</f>
        <v>-8.0120543101646069E-3</v>
      </c>
      <c r="JG21" s="57">
        <f>IFERROR(Inv_SY_B!JG21/Inv_SY_B!$NE21-1,"")</f>
        <v>4.8123352714579681E-3</v>
      </c>
      <c r="JH21" s="57">
        <f>IFERROR(Inv_SY_B!JH21/Inv_SY_B!$NE21-1,"")</f>
        <v>3.8702270073065259E-2</v>
      </c>
      <c r="JI21" s="57">
        <f>IFERROR(Inv_SY_B!JI21/Inv_SY_B!$NE21-1,"")</f>
        <v>3.2603175814275298E-2</v>
      </c>
      <c r="JJ21" s="57">
        <f>IFERROR(Inv_SY_B!JJ21/Inv_SY_B!$NE21-1,"")</f>
        <v>1.7891560929178985E-2</v>
      </c>
      <c r="JK21" s="57">
        <f>IFERROR(Inv_SY_B!JK21/Inv_SY_B!$NE21-1,"")</f>
        <v>3.2779961155109838E-2</v>
      </c>
      <c r="JL21" s="57">
        <f>IFERROR(Inv_SY_B!JL21/Inv_SY_B!$NE21-1,"")</f>
        <v>3.1438716122096588E-2</v>
      </c>
      <c r="JM21" s="57">
        <f>IFERROR(Inv_SY_B!JM21/Inv_SY_B!$NE21-1,"")</f>
        <v>-3.3512518017401183E-3</v>
      </c>
      <c r="JN21" s="57">
        <f>IFERROR(Inv_SY_B!JN21/Inv_SY_B!$NE21-1,"")</f>
        <v>9.4844504232767246E-3</v>
      </c>
      <c r="JO21" s="57">
        <f>IFERROR(Inv_SY_B!JO21/Inv_SY_B!$NE21-1,"")</f>
        <v>1.1571310625509978E-2</v>
      </c>
      <c r="JP21" s="57">
        <f>IFERROR(Inv_SY_B!JP21/Inv_SY_B!$NE21-1,"")</f>
        <v>1.9719944100961673E-2</v>
      </c>
      <c r="JQ21" s="57">
        <f>IFERROR(Inv_SY_B!JQ21/Inv_SY_B!$NE21-1,"")</f>
        <v>3.6168346854437594E-2</v>
      </c>
      <c r="JR21" s="57">
        <f>IFERROR(Inv_SY_B!JR21/Inv_SY_B!$NE21-1,"")</f>
        <v>2.8821933801981725E-2</v>
      </c>
      <c r="JS21" s="57">
        <f>IFERROR(Inv_SY_B!JS21/Inv_SY_B!$NE21-1,"")</f>
        <v>2.5416467393394759E-2</v>
      </c>
      <c r="JT21" s="57">
        <f>IFERROR(Inv_SY_B!JT21/Inv_SY_B!$NE21-1,"")</f>
        <v>4.468040594075795E-2</v>
      </c>
      <c r="JU21" s="57">
        <f>IFERROR(Inv_SY_B!JU21/Inv_SY_B!$NE21-1,"")</f>
        <v>2.7653186270909291E-2</v>
      </c>
      <c r="JV21" s="57">
        <f>IFERROR(Inv_SY_B!JV21/Inv_SY_B!$NE21-1,"")</f>
        <v>-1.1717173210301635E-4</v>
      </c>
      <c r="JW21" s="57">
        <f>IFERROR(Inv_SY_B!JW21/Inv_SY_B!$NE21-1,"")</f>
        <v>-5.0209625437817706E-2</v>
      </c>
      <c r="JX21" s="57">
        <f>IFERROR(Inv_SY_B!JX21/Inv_SY_B!$NE21-1,"")</f>
        <v>-5.4541247437399631E-3</v>
      </c>
      <c r="JY21" s="57">
        <f>IFERROR(Inv_SY_B!JY21/Inv_SY_B!$NE21-1,"")</f>
        <v>-6.2968015350510775E-3</v>
      </c>
      <c r="JZ21" s="57">
        <f>IFERROR(Inv_SY_B!JZ21/Inv_SY_B!$NE21-1,"")</f>
        <v>-2.7550982827008519E-2</v>
      </c>
      <c r="KA21" s="57">
        <f>IFERROR(Inv_SY_B!KA21/Inv_SY_B!$NE21-1,"")</f>
        <v>-1.575350774865325E-2</v>
      </c>
      <c r="KB21" s="57">
        <f>IFERROR(Inv_SY_B!KB21/Inv_SY_B!$NE21-1,"")</f>
        <v>1.9427048688795967E-3</v>
      </c>
      <c r="KC21" s="57">
        <f>IFERROR(Inv_SY_B!KC21/Inv_SY_B!$NE21-1,"")</f>
        <v>-1.2570062092589374E-2</v>
      </c>
      <c r="KD21" s="57">
        <f>IFERROR(Inv_SY_B!KD21/Inv_SY_B!$NE21-1,"")</f>
        <v>-2.3337598870453058E-2</v>
      </c>
      <c r="KE21" s="57">
        <f>IFERROR(Inv_SY_B!KE21/Inv_SY_B!$NE21-1,"")</f>
        <v>1.0275842027400284E-2</v>
      </c>
      <c r="KF21" s="57">
        <f>IFERROR(Inv_SY_B!KF21/Inv_SY_B!$NE21-1,"")</f>
        <v>1.1505254544192267E-2</v>
      </c>
      <c r="KG21" s="57">
        <f>IFERROR(Inv_SY_B!KG21/Inv_SY_B!$NE21-1,"")</f>
        <v>7.7478116534668295E-3</v>
      </c>
      <c r="KH21" s="57">
        <f>IFERROR(Inv_SY_B!KH21/Inv_SY_B!$NE21-1,"")</f>
        <v>1.3927441456415002E-2</v>
      </c>
      <c r="KI21" s="57">
        <f>IFERROR(Inv_SY_B!KI21/Inv_SY_B!$NE21-1,"")</f>
        <v>1.4189607569267348E-2</v>
      </c>
      <c r="KJ21" s="57">
        <f>IFERROR(Inv_SY_B!KJ21/Inv_SY_B!$NE21-1,"")</f>
        <v>-1.9336083711514185E-3</v>
      </c>
      <c r="KK21" s="57">
        <f>IFERROR(Inv_SY_B!KK21/Inv_SY_B!$NE21-1,"")</f>
        <v>-4.4897279714617433E-3</v>
      </c>
      <c r="KL21" s="57">
        <f>IFERROR(Inv_SY_B!KL21/Inv_SY_B!$NE21-1,"")</f>
        <v>-4.1099462394873498E-3</v>
      </c>
      <c r="KM21" s="57">
        <f>IFERROR(Inv_SY_B!KM21/Inv_SY_B!$NE21-1,"")</f>
        <v>7.296973157050024E-3</v>
      </c>
      <c r="KN21" s="57">
        <f>IFERROR(Inv_SY_B!KN21/Inv_SY_B!$NE21-1,"")</f>
        <v>2.889876163068017E-4</v>
      </c>
      <c r="KO21" s="57">
        <f>IFERROR(Inv_SY_B!KO21/Inv_SY_B!$NE21-1,"")</f>
        <v>4.7688824326574952E-4</v>
      </c>
      <c r="KP21" s="57">
        <f>IFERROR(Inv_SY_B!KP21/Inv_SY_B!$NE21-1,"")</f>
        <v>3.38934796113044E-3</v>
      </c>
      <c r="KQ21" s="57">
        <f>IFERROR(Inv_SY_B!KQ21/Inv_SY_B!$NE21-1,"")</f>
        <v>5.7962772888551894E-2</v>
      </c>
      <c r="KR21" s="57">
        <f>IFERROR(Inv_SY_B!KR21/Inv_SY_B!$NE21-1,"")</f>
        <v>-4.9410728214352329E-2</v>
      </c>
      <c r="KS21" s="57">
        <f>IFERROR(Inv_SY_B!KS21/Inv_SY_B!$NE21-1,"")</f>
        <v>-8.5423418507670767E-3</v>
      </c>
      <c r="KT21" s="57">
        <f>IFERROR(Inv_SY_B!KT21/Inv_SY_B!$NE21-1,"")</f>
        <v>1.071747241253207E-2</v>
      </c>
      <c r="KU21" s="57">
        <f>IFERROR(Inv_SY_B!KU21/Inv_SY_B!$NE21-1,"")</f>
        <v>-6.5051551848849254E-4</v>
      </c>
      <c r="KV21" s="57">
        <f>IFERROR(Inv_SY_B!KV21/Inv_SY_B!$NE21-1,"")</f>
        <v>1.5918419954963348E-2</v>
      </c>
      <c r="KW21" s="57">
        <f>IFERROR(Inv_SY_B!KW21/Inv_SY_B!$NE21-1,"")</f>
        <v>9.1203170833802361E-3</v>
      </c>
      <c r="KX21" s="57">
        <f>IFERROR(Inv_SY_B!KX21/Inv_SY_B!$NE21-1,"")</f>
        <v>2.3009624651656457E-2</v>
      </c>
      <c r="KY21" s="57">
        <f>IFERROR(Inv_SY_B!KY21/Inv_SY_B!$NE21-1,"")</f>
        <v>2.8543202247932831E-2</v>
      </c>
      <c r="KZ21" s="57">
        <f>IFERROR(Inv_SY_B!KZ21/Inv_SY_B!$NE21-1,"")</f>
        <v>1.1240238799678393E-2</v>
      </c>
      <c r="LA21" s="57">
        <f>IFERROR(Inv_SY_B!LA21/Inv_SY_B!$NE21-1,"")</f>
        <v>7.5173359498605929E-3</v>
      </c>
      <c r="LB21" s="57">
        <f>IFERROR(Inv_SY_B!LB21/Inv_SY_B!$NE21-1,"")</f>
        <v>-1.6942837534383193E-2</v>
      </c>
      <c r="LC21" s="57">
        <f>IFERROR(Inv_SY_B!LC21/Inv_SY_B!$NE21-1,"")</f>
        <v>1.6450790292618755E-2</v>
      </c>
      <c r="LD21" s="57">
        <f>IFERROR(Inv_SY_B!LD21/Inv_SY_B!$NE21-1,"")</f>
        <v>9.333447562103192E-4</v>
      </c>
      <c r="LE21" s="57">
        <f>IFERROR(Inv_SY_B!LE21/Inv_SY_B!$NE21-1,"")</f>
        <v>-1.0112939929692866E-3</v>
      </c>
      <c r="LF21" s="57">
        <f>IFERROR(Inv_SY_B!LF21/Inv_SY_B!$NE21-1,"")</f>
        <v>-7.2156176213036272E-3</v>
      </c>
      <c r="LG21" s="57">
        <f>IFERROR(Inv_SY_B!LG21/Inv_SY_B!$NE21-1,"")</f>
        <v>4.0634414603457625E-3</v>
      </c>
      <c r="LH21" s="57">
        <f>IFERROR(Inv_SY_B!LH21/Inv_SY_B!$NE21-1,"")</f>
        <v>-1.0588274299078271E-2</v>
      </c>
      <c r="LI21" s="57">
        <f>IFERROR(Inv_SY_B!LI21/Inv_SY_B!$NE21-1,"")</f>
        <v>-3.647780070419393E-2</v>
      </c>
      <c r="LJ21" s="57">
        <f>IFERROR(Inv_SY_B!LJ21/Inv_SY_B!$NE21-1,"")</f>
        <v>-1.8311002346058869E-2</v>
      </c>
      <c r="LK21" s="57">
        <f>IFERROR(Inv_SY_B!LK21/Inv_SY_B!$NE21-1,"")</f>
        <v>-1.0567804417508042E-2</v>
      </c>
      <c r="LL21" s="57">
        <f>IFERROR(Inv_SY_B!LL21/Inv_SY_B!$NE21-1,"")</f>
        <v>-8.5259337308695171E-3</v>
      </c>
      <c r="LM21" s="57">
        <f>IFERROR(Inv_SY_B!LM21/Inv_SY_B!$NE21-1,"")</f>
        <v>1.5815576726032621E-3</v>
      </c>
      <c r="LN21" s="57">
        <f>IFERROR(Inv_SY_B!LN21/Inv_SY_B!$NE21-1,"")</f>
        <v>-8.6046452992889488E-3</v>
      </c>
      <c r="LO21" s="57">
        <f>IFERROR(Inv_SY_B!LO21/Inv_SY_B!$NE21-1,"")</f>
        <v>-1.7401820593195838E-2</v>
      </c>
      <c r="LP21" s="57">
        <f>IFERROR(Inv_SY_B!LP21/Inv_SY_B!$NE21-1,"")</f>
        <v>-1.4438561546827211E-2</v>
      </c>
      <c r="LQ21" s="57">
        <f>IFERROR(Inv_SY_B!LQ21/Inv_SY_B!$NE21-1,"")</f>
        <v>-1.6290598450807714E-2</v>
      </c>
      <c r="LR21" s="57">
        <f>IFERROR(Inv_SY_B!LR21/Inv_SY_B!$NE21-1,"")</f>
        <v>-1.703141321239976E-2</v>
      </c>
      <c r="LS21" s="57">
        <f>IFERROR(Inv_SY_B!LS21/Inv_SY_B!$NE21-1,"")</f>
        <v>2.622800570411199E-3</v>
      </c>
      <c r="LT21" s="57">
        <f>IFERROR(Inv_SY_B!LT21/Inv_SY_B!$NE21-1,"")</f>
        <v>-1.7276808102177132E-2</v>
      </c>
      <c r="LU21" s="57">
        <f>IFERROR(Inv_SY_B!LU21/Inv_SY_B!$NE21-1,"")</f>
        <v>-4.0532646077571233E-3</v>
      </c>
      <c r="LV21" s="57">
        <f>IFERROR(Inv_SY_B!LV21/Inv_SY_B!$NE21-1,"")</f>
        <v>-1.2804138979064517E-2</v>
      </c>
      <c r="LW21" s="57">
        <f>IFERROR(Inv_SY_B!LW21/Inv_SY_B!$NE21-1,"")</f>
        <v>2.4921852755016349E-2</v>
      </c>
      <c r="LX21" s="57">
        <f>IFERROR(Inv_SY_B!LX21/Inv_SY_B!$NE21-1,"")</f>
        <v>4.6215647058531095E-2</v>
      </c>
      <c r="LY21" s="57">
        <f>IFERROR(Inv_SY_B!LY21/Inv_SY_B!$NE21-1,"")</f>
        <v>1.3156788322480795E-2</v>
      </c>
      <c r="LZ21" s="57">
        <f>IFERROR(Inv_SY_B!LZ21/Inv_SY_B!$NE21-1,"")</f>
        <v>-1</v>
      </c>
      <c r="MA21" s="57">
        <f>IFERROR(Inv_SY_B!MA21/Inv_SY_B!$NE21-1,"")</f>
        <v>-1</v>
      </c>
      <c r="MB21" s="57">
        <f>IFERROR(Inv_SY_B!MB21/Inv_SY_B!$NE21-1,"")</f>
        <v>-1</v>
      </c>
      <c r="MC21" s="57">
        <f>IFERROR(Inv_SY_B!MC21/Inv_SY_B!$NE21-1,"")</f>
        <v>-1</v>
      </c>
      <c r="MD21" s="57">
        <f>IFERROR(Inv_SY_B!MD21/Inv_SY_B!$NE21-1,"")</f>
        <v>-1</v>
      </c>
      <c r="ME21" s="57">
        <f>IFERROR(Inv_SY_B!ME21/Inv_SY_B!$NE21-1,"")</f>
        <v>-1</v>
      </c>
      <c r="MF21" s="57">
        <f>IFERROR(Inv_SY_B!MF21/Inv_SY_B!$NE21-1,"")</f>
        <v>-1</v>
      </c>
      <c r="MG21" s="57">
        <f>IFERROR(Inv_SY_B!MG21/Inv_SY_B!$NE21-1,"")</f>
        <v>-1</v>
      </c>
      <c r="MH21" s="57">
        <f>IFERROR(Inv_SY_B!MH21/Inv_SY_B!$NE21-1,"")</f>
        <v>-1</v>
      </c>
      <c r="MI21" s="57">
        <f>IFERROR(Inv_SY_B!MI21/Inv_SY_B!$NE21-1,"")</f>
        <v>-1</v>
      </c>
      <c r="MJ21" s="57">
        <f>IFERROR(Inv_SY_B!MJ21/Inv_SY_B!$NE21-1,"")</f>
        <v>-1</v>
      </c>
      <c r="MK21" s="57">
        <f>IFERROR(Inv_SY_B!MK21/Inv_SY_B!$NE21-1,"")</f>
        <v>-1</v>
      </c>
      <c r="ML21" s="57">
        <f>IFERROR(Inv_SY_B!ML21/Inv_SY_B!$NE21-1,"")</f>
        <v>-1</v>
      </c>
      <c r="MM21" s="57">
        <f>IFERROR(Inv_SY_B!MM21/Inv_SY_B!$NE21-1,"")</f>
        <v>-1</v>
      </c>
      <c r="MN21" s="57">
        <f>IFERROR(Inv_SY_B!MN21/Inv_SY_B!$NE21-1,"")</f>
        <v>-1</v>
      </c>
      <c r="MO21" s="57">
        <f>IFERROR(Inv_SY_B!MO21/Inv_SY_B!$NE21-1,"")</f>
        <v>-1</v>
      </c>
      <c r="MP21" s="57">
        <f>IFERROR(Inv_SY_B!MP21/Inv_SY_B!$NE21-1,"")</f>
        <v>-1</v>
      </c>
      <c r="MQ21" s="57">
        <f>IFERROR(Inv_SY_B!MQ21/Inv_SY_B!$NE21-1,"")</f>
        <v>-1</v>
      </c>
      <c r="MR21" s="57">
        <f>IFERROR(Inv_SY_B!MR21/Inv_SY_B!$NE21-1,"")</f>
        <v>-1</v>
      </c>
      <c r="MS21" s="57">
        <f>IFERROR(Inv_SY_B!MS21/Inv_SY_B!$NE21-1,"")</f>
        <v>-1</v>
      </c>
      <c r="MT21" s="57">
        <f>IFERROR(Inv_SY_B!MT21/Inv_SY_B!$NE21-1,"")</f>
        <v>-1</v>
      </c>
      <c r="MU21" s="57">
        <f>IFERROR(Inv_SY_B!MU21/Inv_SY_B!$NE21-1,"")</f>
        <v>-1</v>
      </c>
      <c r="MV21" s="57">
        <f>IFERROR(Inv_SY_B!MV21/Inv_SY_B!$NE21-1,"")</f>
        <v>-1</v>
      </c>
      <c r="MW21" s="57">
        <f>IFERROR(Inv_SY_B!MW21/Inv_SY_B!$NE21-1,"")</f>
        <v>-1</v>
      </c>
      <c r="MX21" s="57">
        <f>IFERROR(Inv_SY_B!MX21/Inv_SY_B!$NE21-1,"")</f>
        <v>-1</v>
      </c>
      <c r="MY21" s="57">
        <f>IFERROR(Inv_SY_B!MY21/Inv_SY_B!$NE21-1,"")</f>
        <v>-1</v>
      </c>
      <c r="MZ21" s="57">
        <f>IFERROR(Inv_SY_B!MZ21/Inv_SY_B!$NE21-1,"")</f>
        <v>-1</v>
      </c>
      <c r="NA21" s="57">
        <f>IFERROR(Inv_SY_B!NA21/Inv_SY_B!$NE21-1,"")</f>
        <v>-1</v>
      </c>
      <c r="NB21" s="57">
        <f>IFERROR(Inv_SY_B!NB21/Inv_SY_B!$NE21-1,"")</f>
        <v>-1</v>
      </c>
      <c r="NC21" s="57">
        <f>IFERROR(Inv_SY_B!NC21/Inv_SY_B!$NE21-1,"")</f>
        <v>-1</v>
      </c>
      <c r="ND21" s="57">
        <f>IFERROR(Inv_SY_B!ND21/Inv_SY_B!$NE21-1,"")</f>
        <v>-1</v>
      </c>
    </row>
    <row r="22" spans="2:368" ht="14.5" x14ac:dyDescent="0.35">
      <c r="B22" s="86">
        <f t="shared" si="0"/>
        <v>45763</v>
      </c>
      <c r="C22" s="57">
        <f>IFERROR(Inv_SY_B!C22/Inv_SY_B!$NE22-1,"")</f>
        <v>-9.0233693360578182E-2</v>
      </c>
      <c r="D22" s="57">
        <f>IFERROR(Inv_SY_B!D22/Inv_SY_B!$NE22-1,"")</f>
        <v>-0.10797736246170153</v>
      </c>
      <c r="E22" s="57">
        <f>IFERROR(Inv_SY_B!E22/Inv_SY_B!$NE22-1,"")</f>
        <v>-8.4276890162343854E-2</v>
      </c>
      <c r="F22" s="57">
        <f>IFERROR(Inv_SY_B!F22/Inv_SY_B!$NE22-1,"")</f>
        <v>-8.3839059366342061E-2</v>
      </c>
      <c r="G22" s="57">
        <f>IFERROR(Inv_SY_B!G22/Inv_SY_B!$NE22-1,"")</f>
        <v>-8.340122857034038E-2</v>
      </c>
      <c r="H22" s="57">
        <f>IFERROR(Inv_SY_B!H22/Inv_SY_B!$NE22-1,"")</f>
        <v>-0.11576131267619605</v>
      </c>
      <c r="I22" s="57">
        <f>IFERROR(Inv_SY_B!I22/Inv_SY_B!$NE22-1,"")</f>
        <v>-6.2787504815661199E-2</v>
      </c>
      <c r="J22" s="57">
        <f>IFERROR(Inv_SY_B!J22/Inv_SY_B!$NE22-1,"")</f>
        <v>-0.10638734536043215</v>
      </c>
      <c r="K22" s="57">
        <f>IFERROR(Inv_SY_B!K22/Inv_SY_B!$NE22-1,"")</f>
        <v>-7.6833766630314049E-2</v>
      </c>
      <c r="L22" s="57">
        <f>IFERROR(Inv_SY_B!L22/Inv_SY_B!$NE22-1,"")</f>
        <v>-7.1798712476293991E-2</v>
      </c>
      <c r="M22" s="57">
        <f>IFERROR(Inv_SY_B!M22/Inv_SY_B!$NE22-1,"")</f>
        <v>-7.1798712476293991E-2</v>
      </c>
      <c r="N22" s="57">
        <f>IFERROR(Inv_SY_B!N22/Inv_SY_B!$NE22-1,"")</f>
        <v>-7.8147259018319315E-2</v>
      </c>
      <c r="O22" s="57">
        <f>IFERROR(Inv_SY_B!O22/Inv_SY_B!$NE22-1,"")</f>
        <v>-7.0923050884290628E-2</v>
      </c>
      <c r="P22" s="57">
        <f>IFERROR(Inv_SY_B!P22/Inv_SY_B!$NE22-1,"")</f>
        <v>-6.8733896904281777E-2</v>
      </c>
      <c r="Q22" s="57">
        <f>IFERROR(Inv_SY_B!Q22/Inv_SY_B!$NE22-1,"")</f>
        <v>-6.0634027178249394E-2</v>
      </c>
      <c r="R22" s="57">
        <f>IFERROR(Inv_SY_B!R22/Inv_SY_B!$NE22-1,"")</f>
        <v>-5.9320534790244128E-2</v>
      </c>
      <c r="S22" s="57">
        <f>IFERROR(Inv_SY_B!S22/Inv_SY_B!$NE22-1,"")</f>
        <v>-8.2168389223703731E-2</v>
      </c>
      <c r="T22" s="57">
        <f>IFERROR(Inv_SY_B!T22/Inv_SY_B!$NE22-1,"")</f>
        <v>-7.0416088909972863E-2</v>
      </c>
      <c r="U22" s="57">
        <f>IFERROR(Inv_SY_B!U22/Inv_SY_B!$NE22-1,"")</f>
        <v>-7.5520274242308894E-2</v>
      </c>
      <c r="V22" s="57">
        <f>IFERROR(Inv_SY_B!V22/Inv_SY_B!$NE22-1,"")</f>
        <v>-6.6106912128271245E-2</v>
      </c>
      <c r="W22" s="57">
        <f>IFERROR(Inv_SY_B!W22/Inv_SY_B!$NE22-1,"")</f>
        <v>-3.6553333398153143E-2</v>
      </c>
      <c r="X22" s="57">
        <f>IFERROR(Inv_SY_B!X22/Inv_SY_B!$NE22-1,"")</f>
        <v>-4.9031511084203228E-2</v>
      </c>
      <c r="Y22" s="57">
        <f>IFERROR(Inv_SY_B!Y22/Inv_SY_B!$NE22-1,"")</f>
        <v>-3.5896587204150787E-2</v>
      </c>
      <c r="Z22" s="57">
        <f>IFERROR(Inv_SY_B!Z22/Inv_SY_B!$NE22-1,"")</f>
        <v>-4.115055675617163E-2</v>
      </c>
      <c r="AA22" s="57">
        <f>IFERROR(Inv_SY_B!AA22/Inv_SY_B!$NE22-1,"")</f>
        <v>-4.0493810562169053E-2</v>
      </c>
      <c r="AB22" s="57">
        <f>IFERROR(Inv_SY_B!AB22/Inv_SY_B!$NE22-1,"")</f>
        <v>-4.115055675617163E-2</v>
      </c>
      <c r="AC22" s="57">
        <f>IFERROR(Inv_SY_B!AC22/Inv_SY_B!$NE22-1,"")</f>
        <v>-3.6991164194155046E-2</v>
      </c>
      <c r="AD22" s="57">
        <f>IFERROR(Inv_SY_B!AD22/Inv_SY_B!$NE22-1,"")</f>
        <v>-3.6991164194155046E-2</v>
      </c>
      <c r="AE22" s="57">
        <f>IFERROR(Inv_SY_B!AE22/Inv_SY_B!$NE22-1,"")</f>
        <v>-3.0642617652129722E-2</v>
      </c>
      <c r="AF22" s="57">
        <f>IFERROR(Inv_SY_B!AF22/Inv_SY_B!$NE22-1,"")</f>
        <v>-3.12993638461323E-2</v>
      </c>
      <c r="AG22" s="57">
        <f>IFERROR(Inv_SY_B!AG22/Inv_SY_B!$NE22-1,"")</f>
        <v>-4.2026218348174993E-2</v>
      </c>
      <c r="AH22" s="57">
        <f>IFERROR(Inv_SY_B!AH22/Inv_SY_B!$NE22-1,"")</f>
        <v>-3.458309481614541E-2</v>
      </c>
      <c r="AI22" s="57">
        <f>IFERROR(Inv_SY_B!AI22/Inv_SY_B!$NE22-1,"")</f>
        <v>-7.8585089814321107E-2</v>
      </c>
      <c r="AJ22" s="57">
        <f>IFERROR(Inv_SY_B!AJ22/Inv_SY_B!$NE22-1,"")</f>
        <v>-9.0694567882685151E-2</v>
      </c>
      <c r="AK22" s="57">
        <f>IFERROR(Inv_SY_B!AK22/Inv_SY_B!$NE22-1,"")</f>
        <v>-8.6316259922667782E-2</v>
      </c>
      <c r="AL22" s="57">
        <f>IFERROR(Inv_SY_B!AL22/Inv_SY_B!$NE22-1,"")</f>
        <v>-7.7329206741579282E-2</v>
      </c>
      <c r="AM22" s="57">
        <f>IFERROR(Inv_SY_B!AM22/Inv_SY_B!$NE22-1,"")</f>
        <v>-6.304209655625892E-2</v>
      </c>
      <c r="AN22" s="57">
        <f>IFERROR(Inv_SY_B!AN22/Inv_SY_B!$NE22-1,"")</f>
        <v>-6.0276849423616441E-2</v>
      </c>
      <c r="AO22" s="57">
        <f>IFERROR(Inv_SY_B!AO22/Inv_SY_B!$NE22-1,"")</f>
        <v>-7.3550035660300939E-2</v>
      </c>
      <c r="AP22" s="57">
        <f>IFERROR(Inv_SY_B!AP22/Inv_SY_B!$NE22-1,"")</f>
        <v>-6.9263902604705052E-2</v>
      </c>
      <c r="AQ22" s="57">
        <f>IFERROR(Inv_SY_B!AQ22/Inv_SY_B!$NE22-1,"")</f>
        <v>-9.6755067848393606E-2</v>
      </c>
      <c r="AR22" s="57">
        <f>IFERROR(Inv_SY_B!AR22/Inv_SY_B!$NE22-1,"")</f>
        <v>-6.7345454879300437E-2</v>
      </c>
      <c r="AS22" s="57">
        <f>IFERROR(Inv_SY_B!AS22/Inv_SY_B!$NE22-1,"")</f>
        <v>-4.2516880322057693E-2</v>
      </c>
      <c r="AT22" s="57">
        <f>IFERROR(Inv_SY_B!AT22/Inv_SY_B!$NE22-1,"")</f>
        <v>-4.0785697759503581E-2</v>
      </c>
      <c r="AU22" s="57">
        <f>IFERROR(Inv_SY_B!AU22/Inv_SY_B!$NE22-1,"")</f>
        <v>-4.45879125668871E-2</v>
      </c>
      <c r="AV22" s="57">
        <f>IFERROR(Inv_SY_B!AV22/Inv_SY_B!$NE22-1,"")</f>
        <v>-1.8511346421667296E-2</v>
      </c>
      <c r="AW22" s="57">
        <f>IFERROR(Inv_SY_B!AW22/Inv_SY_B!$NE22-1,"")</f>
        <v>-2.7540240188771326E-2</v>
      </c>
      <c r="AX22" s="57">
        <f>IFERROR(Inv_SY_B!AX22/Inv_SY_B!$NE22-1,"")</f>
        <v>-3.6189651365990616E-2</v>
      </c>
      <c r="AY22" s="57">
        <f>IFERROR(Inv_SY_B!AY22/Inv_SY_B!$NE22-1,"")</f>
        <v>-4.9371927204321708E-2</v>
      </c>
      <c r="AZ22" s="57">
        <f>IFERROR(Inv_SY_B!AZ22/Inv_SY_B!$NE22-1,"")</f>
        <v>-3.5898420410554133E-2</v>
      </c>
      <c r="BA22" s="57">
        <f>IFERROR(Inv_SY_B!BA22/Inv_SY_B!$NE22-1,"")</f>
        <v>-3.9879435090360182E-2</v>
      </c>
      <c r="BB22" s="57">
        <f>IFERROR(Inv_SY_B!BB22/Inv_SY_B!$NE22-1,"")</f>
        <v>-6.3105596309123713E-2</v>
      </c>
      <c r="BC22" s="57">
        <f>IFERROR(Inv_SY_B!BC22/Inv_SY_B!$NE22-1,"")</f>
        <v>-0.14706391121754681</v>
      </c>
      <c r="BD22" s="57">
        <f>IFERROR(Inv_SY_B!BD22/Inv_SY_B!$NE22-1,"")</f>
        <v>-6.2099355297787429E-2</v>
      </c>
      <c r="BE22" s="57">
        <f>IFERROR(Inv_SY_B!BE22/Inv_SY_B!$NE22-1,"")</f>
        <v>-7.7815862227975541E-2</v>
      </c>
      <c r="BF22" s="57">
        <f>IFERROR(Inv_SY_B!BF22/Inv_SY_B!$NE22-1,"")</f>
        <v>-5.9690193891277166E-2</v>
      </c>
      <c r="BG22" s="57">
        <f>IFERROR(Inv_SY_B!BG22/Inv_SY_B!$NE22-1,"")</f>
        <v>-6.5319522874171421E-2</v>
      </c>
      <c r="BH22" s="57">
        <f>IFERROR(Inv_SY_B!BH22/Inv_SY_B!$NE22-1,"")</f>
        <v>-0.10553563243749453</v>
      </c>
      <c r="BI22" s="57">
        <f>IFERROR(Inv_SY_B!BI22/Inv_SY_B!$NE22-1,"")</f>
        <v>-0.10424435245476216</v>
      </c>
      <c r="BJ22" s="57">
        <f>IFERROR(Inv_SY_B!BJ22/Inv_SY_B!$NE22-1,"")</f>
        <v>-0.22010704400094738</v>
      </c>
      <c r="BK22" s="57">
        <f>IFERROR(Inv_SY_B!BK22/Inv_SY_B!$NE22-1,"")</f>
        <v>-2.911020986612356E-2</v>
      </c>
      <c r="BL22" s="57">
        <f>IFERROR(Inv_SY_B!BL22/Inv_SY_B!$NE22-1,"")</f>
        <v>-0.11791038261571385</v>
      </c>
      <c r="BM22" s="57">
        <f>IFERROR(Inv_SY_B!BM22/Inv_SY_B!$NE22-1,"")</f>
        <v>-0.14919589835015135</v>
      </c>
      <c r="BN22" s="57">
        <f>IFERROR(Inv_SY_B!BN22/Inv_SY_B!$NE22-1,"")</f>
        <v>1.9067041128706386E-2</v>
      </c>
      <c r="BO22" s="57">
        <f>IFERROR(Inv_SY_B!BO22/Inv_SY_B!$NE22-1,"")</f>
        <v>-2.2715446640081405E-3</v>
      </c>
      <c r="BP22" s="57">
        <f>IFERROR(Inv_SY_B!BP22/Inv_SY_B!$NE22-1,"")</f>
        <v>2.6370693735566775E-3</v>
      </c>
      <c r="BQ22" s="57">
        <f>IFERROR(Inv_SY_B!BQ22/Inv_SY_B!$NE22-1,"")</f>
        <v>5.8052097715519668E-3</v>
      </c>
      <c r="BR22" s="57">
        <f>IFERROR(Inv_SY_B!BR22/Inv_SY_B!$NE22-1,"")</f>
        <v>1.9067041128706386E-2</v>
      </c>
      <c r="BS22" s="57">
        <f>IFERROR(Inv_SY_B!BS22/Inv_SY_B!$NE22-1,"")</f>
        <v>2.2761753324829215E-3</v>
      </c>
      <c r="BT22" s="57">
        <f>IFERROR(Inv_SY_B!BT22/Inv_SY_B!$NE22-1,"")</f>
        <v>-1.4735671879378853E-2</v>
      </c>
      <c r="BU22" s="57">
        <f>IFERROR(Inv_SY_B!BU22/Inv_SY_B!$NE22-1,"")</f>
        <v>1.8166890626334364E-3</v>
      </c>
      <c r="BV22" s="57">
        <f>IFERROR(Inv_SY_B!BV22/Inv_SY_B!$NE22-1,"")</f>
        <v>1.497880740206492E-2</v>
      </c>
      <c r="BW22" s="57">
        <f>IFERROR(Inv_SY_B!BW22/Inv_SY_B!$NE22-1,"")</f>
        <v>-1.5234236967993642E-2</v>
      </c>
      <c r="BX22" s="57">
        <f>IFERROR(Inv_SY_B!BX22/Inv_SY_B!$NE22-1,"")</f>
        <v>-1.1648937601479004E-2</v>
      </c>
      <c r="BY22" s="57">
        <f>IFERROR(Inv_SY_B!BY22/Inv_SY_B!$NE22-1,"")</f>
        <v>-1.7328210340175954E-2</v>
      </c>
      <c r="BZ22" s="57">
        <f>IFERROR(Inv_SY_B!BZ22/Inv_SY_B!$NE22-1,"")</f>
        <v>-8.1047562008015328E-3</v>
      </c>
      <c r="CA22" s="57">
        <f>IFERROR(Inv_SY_B!CA22/Inv_SY_B!$NE22-1,"")</f>
        <v>-2.6139215178968778E-2</v>
      </c>
      <c r="CB22" s="57">
        <f>IFERROR(Inv_SY_B!CB22/Inv_SY_B!$NE22-1,"")</f>
        <v>-4.2755029859532168E-2</v>
      </c>
      <c r="CC22" s="57">
        <f>IFERROR(Inv_SY_B!CC22/Inv_SY_B!$NE22-1,"")</f>
        <v>3.2628011539029611E-2</v>
      </c>
      <c r="CD22" s="57">
        <f>IFERROR(Inv_SY_B!CD22/Inv_SY_B!$NE22-1,"")</f>
        <v>2.3354700890793945E-2</v>
      </c>
      <c r="CE22" s="57">
        <f>IFERROR(Inv_SY_B!CE22/Inv_SY_B!$NE22-1,"")</f>
        <v>6.3037748601668664E-3</v>
      </c>
      <c r="CF22" s="57">
        <f>IFERROR(Inv_SY_B!CF22/Inv_SY_B!$NE22-1,"")</f>
        <v>2.8876309247203302E-2</v>
      </c>
      <c r="CG22" s="57">
        <f>IFERROR(Inv_SY_B!CG22/Inv_SY_B!$NE22-1,"")</f>
        <v>3.2129446450414711E-2</v>
      </c>
      <c r="CH22" s="57">
        <f>IFERROR(Inv_SY_B!CH22/Inv_SY_B!$NE22-1,"")</f>
        <v>3.0257561163161029E-2</v>
      </c>
      <c r="CI22" s="57">
        <f>IFERROR(Inv_SY_B!CI22/Inv_SY_B!$NE22-1,"")</f>
        <v>4.4593573665785424E-2</v>
      </c>
      <c r="CJ22" s="57">
        <f>IFERROR(Inv_SY_B!CJ22/Inv_SY_B!$NE22-1,"")</f>
        <v>4.3079748760355141E-2</v>
      </c>
      <c r="CK22" s="57">
        <f>IFERROR(Inv_SY_B!CK22/Inv_SY_B!$NE22-1,"")</f>
        <v>2.8172652610771731E-2</v>
      </c>
      <c r="CL22" s="57">
        <f>IFERROR(Inv_SY_B!CL22/Inv_SY_B!$NE22-1,"")</f>
        <v>1.9453487225387089E-2</v>
      </c>
      <c r="CM22" s="57">
        <f>IFERROR(Inv_SY_B!CM22/Inv_SY_B!$NE22-1,"")</f>
        <v>1.8568476040091708E-2</v>
      </c>
      <c r="CN22" s="57">
        <f>IFERROR(Inv_SY_B!CN22/Inv_SY_B!$NE22-1,"")</f>
        <v>3.4120973462008486E-3</v>
      </c>
      <c r="CO22" s="57">
        <f>IFERROR(Inv_SY_B!CO22/Inv_SY_B!$NE22-1,"")</f>
        <v>1.7169760449105009E-3</v>
      </c>
      <c r="CP22" s="57">
        <f>IFERROR(Inv_SY_B!CP22/Inv_SY_B!$NE22-1,"")</f>
        <v>1.2485981958990644E-2</v>
      </c>
      <c r="CQ22" s="57">
        <f>IFERROR(Inv_SY_B!CQ22/Inv_SY_B!$NE22-1,"")</f>
        <v>2.7343221599712475E-2</v>
      </c>
      <c r="CR22" s="57">
        <f>IFERROR(Inv_SY_B!CR22/Inv_SY_B!$NE22-1,"")</f>
        <v>3.3026863609921575E-2</v>
      </c>
      <c r="CS22" s="57">
        <f>IFERROR(Inv_SY_B!CS22/Inv_SY_B!$NE22-1,"")</f>
        <v>3.7613662425177941E-2</v>
      </c>
      <c r="CT22" s="57">
        <f>IFERROR(Inv_SY_B!CT22/Inv_SY_B!$NE22-1,"")</f>
        <v>4.6188981949353058E-2</v>
      </c>
      <c r="CU22" s="57">
        <f>IFERROR(Inv_SY_B!CU22/Inv_SY_B!$NE22-1,"")</f>
        <v>4.468929816279954E-2</v>
      </c>
      <c r="CV22" s="57">
        <f>IFERROR(Inv_SY_B!CV22/Inv_SY_B!$NE22-1,"")</f>
        <v>4.0206200885975152E-2</v>
      </c>
      <c r="CW22" s="57">
        <f>IFERROR(Inv_SY_B!CW22/Inv_SY_B!$NE22-1,"")</f>
        <v>3.8511079584684582E-2</v>
      </c>
      <c r="CX22" s="57">
        <f>IFERROR(Inv_SY_B!CX22/Inv_SY_B!$NE22-1,"")</f>
        <v>2.7234443762196525E-2</v>
      </c>
      <c r="CY22" s="57">
        <f>IFERROR(Inv_SY_B!CY22/Inv_SY_B!$NE22-1,"")</f>
        <v>2.2543399519320717E-2</v>
      </c>
      <c r="CZ22" s="57">
        <f>IFERROR(Inv_SY_B!CZ22/Inv_SY_B!$NE22-1,"")</f>
        <v>3.5918541123887593E-2</v>
      </c>
      <c r="DA22" s="57">
        <f>IFERROR(Inv_SY_B!DA22/Inv_SY_B!$NE22-1,"")</f>
        <v>1.5721910499822522E-2</v>
      </c>
      <c r="DB22" s="57">
        <f>IFERROR(Inv_SY_B!DB22/Inv_SY_B!$NE22-1,"")</f>
        <v>3.6417106212502492E-2</v>
      </c>
      <c r="DC22" s="57">
        <f>IFERROR(Inv_SY_B!DC22/Inv_SY_B!$NE22-1,"")</f>
        <v>9.1957257084194E-2</v>
      </c>
      <c r="DD22" s="57">
        <f>IFERROR(Inv_SY_B!DD22/Inv_SY_B!$NE22-1,"")</f>
        <v>3.0035473078232622E-2</v>
      </c>
      <c r="DE22" s="57">
        <f>IFERROR(Inv_SY_B!DE22/Inv_SY_B!$NE22-1,"")</f>
        <v>4.0904192010035922E-2</v>
      </c>
      <c r="DF22" s="57">
        <f>IFERROR(Inv_SY_B!DF22/Inv_SY_B!$NE22-1,"")</f>
        <v>2.5747813316145285E-2</v>
      </c>
      <c r="DG22" s="57">
        <f>IFERROR(Inv_SY_B!DG22/Inv_SY_B!$NE22-1,"")</f>
        <v>3.4522558875766052E-2</v>
      </c>
      <c r="DH22" s="57">
        <f>IFERROR(Inv_SY_B!DH22/Inv_SY_B!$NE22-1,"")</f>
        <v>3.7015384318840328E-2</v>
      </c>
      <c r="DI22" s="57">
        <f>IFERROR(Inv_SY_B!DI22/Inv_SY_B!$NE22-1,"")</f>
        <v>2.7941499706050532E-2</v>
      </c>
      <c r="DJ22" s="57">
        <f>IFERROR(Inv_SY_B!DJ22/Inv_SY_B!$NE22-1,"")</f>
        <v>4.7385538162028729E-2</v>
      </c>
      <c r="DK22" s="57">
        <f>IFERROR(Inv_SY_B!DK22/Inv_SY_B!$NE22-1,"")</f>
        <v>3.2575780910698571E-2</v>
      </c>
      <c r="DL22" s="57">
        <f>IFERROR(Inv_SY_B!DL22/Inv_SY_B!$NE22-1,"")</f>
        <v>2.5983498630763213E-2</v>
      </c>
      <c r="DM22" s="57">
        <f>IFERROR(Inv_SY_B!DM22/Inv_SY_B!$NE22-1,"")</f>
        <v>1.2884834029882608E-2</v>
      </c>
      <c r="DN22" s="57">
        <f>IFERROR(Inv_SY_B!DN22/Inv_SY_B!$NE22-1,"")</f>
        <v>4.0605052956866894E-2</v>
      </c>
      <c r="DO22" s="57">
        <f>IFERROR(Inv_SY_B!DO22/Inv_SY_B!$NE22-1,"")</f>
        <v>3.5719115088441722E-2</v>
      </c>
      <c r="DP22" s="57">
        <f>IFERROR(Inv_SY_B!DP22/Inv_SY_B!$NE22-1,"")</f>
        <v>3.8411366566961869E-2</v>
      </c>
      <c r="DQ22" s="57">
        <f>IFERROR(Inv_SY_B!DQ22/Inv_SY_B!$NE22-1,"")</f>
        <v>4.9180372481042012E-2</v>
      </c>
      <c r="DR22" s="57">
        <f>IFERROR(Inv_SY_B!DR22/Inv_SY_B!$NE22-1,"")</f>
        <v>-7.3569085678794055E-3</v>
      </c>
      <c r="DS22" s="57">
        <f>IFERROR(Inv_SY_B!DS22/Inv_SY_B!$NE22-1,"")</f>
        <v>2.3354700890793945E-2</v>
      </c>
      <c r="DT22" s="57">
        <f>IFERROR(Inv_SY_B!DT22/Inv_SY_B!$NE22-1,"")</f>
        <v>2.395297899713178E-2</v>
      </c>
      <c r="DU22" s="57">
        <f>IFERROR(Inv_SY_B!DU22/Inv_SY_B!$NE22-1,"")</f>
        <v>2.3168872085037595E-2</v>
      </c>
      <c r="DV22" s="57">
        <f>IFERROR(Inv_SY_B!DV22/Inv_SY_B!$NE22-1,"")</f>
        <v>3.3072187708886647E-2</v>
      </c>
      <c r="DW22" s="57">
        <f>IFERROR(Inv_SY_B!DW22/Inv_SY_B!$NE22-1,"")</f>
        <v>3.2229159468137869E-2</v>
      </c>
      <c r="DX22" s="57">
        <f>IFERROR(Inv_SY_B!DX22/Inv_SY_B!$NE22-1,"")</f>
        <v>2.1659579589503375E-2</v>
      </c>
      <c r="DY22" s="57">
        <f>IFERROR(Inv_SY_B!DY22/Inv_SY_B!$NE22-1,"")</f>
        <v>1.3483112136220221E-2</v>
      </c>
      <c r="DZ22" s="57">
        <f>IFERROR(Inv_SY_B!DZ22/Inv_SY_B!$NE22-1,"")</f>
        <v>2.8140925741496181E-2</v>
      </c>
      <c r="EA22" s="57">
        <f>IFERROR(Inv_SY_B!EA22/Inv_SY_B!$NE22-1,"")</f>
        <v>3.292715059219864E-2</v>
      </c>
      <c r="EB22" s="57">
        <f>IFERROR(Inv_SY_B!EB22/Inv_SY_B!$NE22-1,"")</f>
        <v>2.6246378404759962E-2</v>
      </c>
      <c r="EC22" s="57">
        <f>IFERROR(Inv_SY_B!EC22/Inv_SY_B!$NE22-1,"")</f>
        <v>1.8867615093260515E-2</v>
      </c>
      <c r="ED22" s="57">
        <f>IFERROR(Inv_SY_B!ED22/Inv_SY_B!$NE22-1,"")</f>
        <v>3.8311653549238711E-2</v>
      </c>
      <c r="EE22" s="57">
        <f>IFERROR(Inv_SY_B!EE22/Inv_SY_B!$NE22-1,"")</f>
        <v>2.2856135802179045E-2</v>
      </c>
      <c r="EF22" s="57">
        <f>IFERROR(Inv_SY_B!EF22/Inv_SY_B!$NE22-1,"")</f>
        <v>3.3924280769428439E-2</v>
      </c>
      <c r="EG22" s="57">
        <f>IFERROR(Inv_SY_B!EG22/Inv_SY_B!$NE22-1,"")</f>
        <v>4.4092275234306477E-3</v>
      </c>
      <c r="EH22" s="57">
        <f>IFERROR(Inv_SY_B!EH22/Inv_SY_B!$NE22-1,"")</f>
        <v>1.7571345862861909E-2</v>
      </c>
      <c r="EI22" s="57">
        <f>IFERROR(Inv_SY_B!EI22/Inv_SY_B!$NE22-1,"")</f>
        <v>1.6080183006914162E-2</v>
      </c>
      <c r="EJ22" s="57">
        <f>IFERROR(Inv_SY_B!EJ22/Inv_SY_B!$NE22-1,"")</f>
        <v>6.3339620997703072E-2</v>
      </c>
      <c r="EK22" s="57">
        <f>IFERROR(Inv_SY_B!EK22/Inv_SY_B!$NE22-1,"")</f>
        <v>3.3222301124658626E-2</v>
      </c>
      <c r="EL22" s="57">
        <f>IFERROR(Inv_SY_B!EL22/Inv_SY_B!$NE22-1,"")</f>
        <v>2.5348961245253321E-2</v>
      </c>
      <c r="EM22" s="57">
        <f>IFERROR(Inv_SY_B!EM22/Inv_SY_B!$NE22-1,"")</f>
        <v>-6.6589174438186349E-3</v>
      </c>
      <c r="EN22" s="57">
        <f>IFERROR(Inv_SY_B!EN22/Inv_SY_B!$NE22-1,"")</f>
        <v>5.1174632835501388E-2</v>
      </c>
      <c r="EO22" s="57">
        <f>IFERROR(Inv_SY_B!EO22/Inv_SY_B!$NE22-1,"")</f>
        <v>4.947951153421104E-2</v>
      </c>
      <c r="EP22" s="57">
        <f>IFERROR(Inv_SY_B!EP22/Inv_SY_B!$NE22-1,"")</f>
        <v>3.8012514496069905E-2</v>
      </c>
      <c r="EQ22" s="57">
        <f>IFERROR(Inv_SY_B!EQ22/Inv_SY_B!$NE22-1,"")</f>
        <v>2.1958718642672626E-2</v>
      </c>
      <c r="ER22" s="57">
        <f>IFERROR(Inv_SY_B!ER22/Inv_SY_B!$NE22-1,"")</f>
        <v>5.9051961235615513E-2</v>
      </c>
      <c r="ES22" s="57">
        <f>IFERROR(Inv_SY_B!ES22/Inv_SY_B!$NE22-1,"")</f>
        <v>4.2798739346772141E-2</v>
      </c>
      <c r="ET22" s="57">
        <f>IFERROR(Inv_SY_B!ET22/Inv_SY_B!$NE22-1,"")</f>
        <v>5.2357591818487537E-2</v>
      </c>
      <c r="EU22" s="57">
        <f>IFERROR(Inv_SY_B!EU22/Inv_SY_B!$NE22-1,"")</f>
        <v>4.3401172162181867E-2</v>
      </c>
      <c r="EV22" s="57">
        <f>IFERROR(Inv_SY_B!EV22/Inv_SY_B!$NE22-1,"")</f>
        <v>2.7025952906957862E-2</v>
      </c>
      <c r="EW22" s="57">
        <f>IFERROR(Inv_SY_B!EW22/Inv_SY_B!$NE22-1,"")</f>
        <v>3.3405773077268996E-2</v>
      </c>
      <c r="EX22" s="57">
        <f>IFERROR(Inv_SY_B!EX22/Inv_SY_B!$NE22-1,"")</f>
        <v>3.9807348815083188E-2</v>
      </c>
      <c r="EY22" s="57">
        <f>IFERROR(Inv_SY_B!EY22/Inv_SY_B!$NE22-1,"")</f>
        <v>5.8567640863818049E-2</v>
      </c>
      <c r="EZ22" s="57">
        <f>IFERROR(Inv_SY_B!EZ22/Inv_SY_B!$NE22-1,"")</f>
        <v>2.9038342901003045E-2</v>
      </c>
      <c r="FA22" s="57">
        <f>IFERROR(Inv_SY_B!FA22/Inv_SY_B!$NE22-1,"")</f>
        <v>3.5918541123887593E-2</v>
      </c>
      <c r="FB22" s="57">
        <f>IFERROR(Inv_SY_B!FB22/Inv_SY_B!$NE22-1,"")</f>
        <v>2.7442934617435633E-2</v>
      </c>
      <c r="FC22" s="57">
        <f>IFERROR(Inv_SY_B!FC22/Inv_SY_B!$NE22-1,"")</f>
        <v>2.8440064794665432E-2</v>
      </c>
      <c r="FD22" s="57">
        <f>IFERROR(Inv_SY_B!FD22/Inv_SY_B!$NE22-1,"")</f>
        <v>4.1801609169542564E-2</v>
      </c>
      <c r="FE22" s="57">
        <f>IFERROR(Inv_SY_B!FE22/Inv_SY_B!$NE22-1,"")</f>
        <v>3.7912801478346969E-2</v>
      </c>
      <c r="FF22" s="57">
        <f>IFERROR(Inv_SY_B!FF22/Inv_SY_B!$NE22-1,"")</f>
        <v>-1.3937967737595147E-2</v>
      </c>
      <c r="FG22" s="57">
        <f>IFERROR(Inv_SY_B!FG22/Inv_SY_B!$NE22-1,"")</f>
        <v>3.2229159468137869E-2</v>
      </c>
      <c r="FH22" s="57">
        <f>IFERROR(Inv_SY_B!FH22/Inv_SY_B!$NE22-1,"")</f>
        <v>1.8069910951476809E-2</v>
      </c>
      <c r="FI22" s="57">
        <f>IFERROR(Inv_SY_B!FI22/Inv_SY_B!$NE22-1,"")</f>
        <v>2.4750683138915486E-2</v>
      </c>
      <c r="FJ22" s="57">
        <f>IFERROR(Inv_SY_B!FJ22/Inv_SY_B!$NE22-1,"")</f>
        <v>3.2125291741343043E-2</v>
      </c>
      <c r="FK22" s="57">
        <f>IFERROR(Inv_SY_B!FK22/Inv_SY_B!$NE22-1,"")</f>
        <v>4.7584964197474378E-2</v>
      </c>
      <c r="FL22" s="57">
        <f>IFERROR(Inv_SY_B!FL22/Inv_SY_B!$NE22-1,"")</f>
        <v>2.733868918981619E-2</v>
      </c>
      <c r="FM22" s="57">
        <f>IFERROR(Inv_SY_B!FM22/Inv_SY_B!$NE22-1,"")</f>
        <v>3.366787586671216E-2</v>
      </c>
      <c r="FN22" s="57">
        <f>IFERROR(Inv_SY_B!FN22/Inv_SY_B!$NE22-1,"")</f>
        <v>5.2997956588149764E-2</v>
      </c>
      <c r="FO22" s="57">
        <f>IFERROR(Inv_SY_B!FO22/Inv_SY_B!$NE22-1,"")</f>
        <v>3.9565188629184567E-2</v>
      </c>
      <c r="FP22" s="57">
        <f>IFERROR(Inv_SY_B!FP22/Inv_SY_B!$NE22-1,"")</f>
        <v>3.7927046195164404E-2</v>
      </c>
      <c r="FQ22" s="57">
        <f>IFERROR(Inv_SY_B!FQ22/Inv_SY_B!$NE22-1,"")</f>
        <v>3.738099871715761E-2</v>
      </c>
      <c r="FR22" s="57">
        <f>IFERROR(Inv_SY_B!FR22/Inv_SY_B!$NE22-1,"")</f>
        <v>4.1312540558806177E-2</v>
      </c>
      <c r="FS22" s="57">
        <f>IFERROR(Inv_SY_B!FS22/Inv_SY_B!$NE22-1,"")</f>
        <v>3.9674398124786014E-2</v>
      </c>
      <c r="FT22" s="57">
        <f>IFERROR(Inv_SY_B!FT22/Inv_SY_B!$NE22-1,"")</f>
        <v>5.5400565491379172E-2</v>
      </c>
      <c r="FU22" s="57">
        <f>IFERROR(Inv_SY_B!FU22/Inv_SY_B!$NE22-1,"")</f>
        <v>5.7147917421000782E-2</v>
      </c>
      <c r="FV22" s="57">
        <f>IFERROR(Inv_SY_B!FV22/Inv_SY_B!$NE22-1,"")</f>
        <v>4.5353291896055969E-2</v>
      </c>
      <c r="FW22" s="57">
        <f>IFERROR(Inv_SY_B!FW22/Inv_SY_B!$NE22-1,"")</f>
        <v>6.0861040271446454E-2</v>
      </c>
      <c r="FX22" s="57">
        <f>IFERROR(Inv_SY_B!FX22/Inv_SY_B!$NE22-1,"")</f>
        <v>5.8349221872615598E-2</v>
      </c>
      <c r="FY22" s="57">
        <f>IFERROR(Inv_SY_B!FY22/Inv_SY_B!$NE22-1,"")</f>
        <v>6.2171554218662495E-2</v>
      </c>
      <c r="FZ22" s="57">
        <f>IFERROR(Inv_SY_B!FZ22/Inv_SY_B!$NE22-1,"")</f>
        <v>3.8451251774050954E-2</v>
      </c>
      <c r="GA22" s="57">
        <f>IFERROR(Inv_SY_B!GA22/Inv_SY_B!$NE22-1,"")</f>
        <v>6.0824637106246193E-2</v>
      </c>
      <c r="GB22" s="57">
        <f>IFERROR(Inv_SY_B!GB22/Inv_SY_B!$NE22-1,"")</f>
        <v>3.6408041392709478E-2</v>
      </c>
      <c r="GC22" s="57">
        <f>IFERROR(Inv_SY_B!GC22/Inv_SY_B!$NE22-1,"")</f>
        <v>6.4246534635088004E-2</v>
      </c>
      <c r="GD22" s="57">
        <f>IFERROR(Inv_SY_B!GD22/Inv_SY_B!$NE22-1,"")</f>
        <v>5.8130802881412924E-2</v>
      </c>
      <c r="GE22" s="57">
        <f>IFERROR(Inv_SY_B!GE22/Inv_SY_B!$NE22-1,"")</f>
        <v>6.2171554218662495E-2</v>
      </c>
      <c r="GF22" s="57">
        <f>IFERROR(Inv_SY_B!GF22/Inv_SY_B!$NE22-1,"")</f>
        <v>5.4199261039764357E-2</v>
      </c>
      <c r="GG22" s="57">
        <f>IFERROR(Inv_SY_B!GG22/Inv_SY_B!$NE22-1,"")</f>
        <v>5.8676850359419497E-2</v>
      </c>
      <c r="GH22" s="57">
        <f>IFERROR(Inv_SY_B!GH22/Inv_SY_B!$NE22-1,"")</f>
        <v>6.0533411784642555E-2</v>
      </c>
      <c r="GI22" s="57">
        <f>IFERROR(Inv_SY_B!GI22/Inv_SY_B!$NE22-1,"")</f>
        <v>4.3933568453238259E-2</v>
      </c>
      <c r="GJ22" s="57">
        <f>IFERROR(Inv_SY_B!GJ22/Inv_SY_B!$NE22-1,"")</f>
        <v>6.4246534635088004E-2</v>
      </c>
      <c r="GK22" s="57">
        <f>IFERROR(Inv_SY_B!GK22/Inv_SY_B!$NE22-1,"")</f>
        <v>3.8036255690765852E-2</v>
      </c>
      <c r="GL22" s="57">
        <f>IFERROR(Inv_SY_B!GL22/Inv_SY_B!$NE22-1,"")</f>
        <v>5.3980842048561906E-2</v>
      </c>
      <c r="GM22" s="57">
        <f>IFERROR(Inv_SY_B!GM22/Inv_SY_B!$NE22-1,"")</f>
        <v>2.2200878828571025E-2</v>
      </c>
      <c r="GN22" s="57">
        <f>IFERROR(Inv_SY_B!GN22/Inv_SY_B!$NE22-1,"")</f>
        <v>3.7927046195164404E-2</v>
      </c>
      <c r="GO22" s="57">
        <f>IFERROR(Inv_SY_B!GO22/Inv_SY_B!$NE22-1,"")</f>
        <v>5.0835608575243274E-2</v>
      </c>
      <c r="GP22" s="57">
        <f>IFERROR(Inv_SY_B!GP22/Inv_SY_B!$NE22-1,"")</f>
        <v>4.3267390530070005E-2</v>
      </c>
      <c r="GQ22" s="57">
        <f>IFERROR(Inv_SY_B!GQ22/Inv_SY_B!$NE22-1,"")</f>
        <v>4.1891350885493228E-2</v>
      </c>
      <c r="GR22" s="57">
        <f>IFERROR(Inv_SY_B!GR22/Inv_SY_B!$NE22-1,"")</f>
        <v>2.5520993594511765E-2</v>
      </c>
      <c r="GS22" s="57">
        <f>IFERROR(Inv_SY_B!GS22/Inv_SY_B!$NE22-1,"")</f>
        <v>5.7908424633572153E-2</v>
      </c>
      <c r="GT22" s="57">
        <f>IFERROR(Inv_SY_B!GT22/Inv_SY_B!$NE22-1,"")</f>
        <v>5.5165345039314806E-2</v>
      </c>
      <c r="GU22" s="57">
        <f>IFERROR(Inv_SY_B!GU22/Inv_SY_B!$NE22-1,"")</f>
        <v>5.2463033750297594E-2</v>
      </c>
      <c r="GV22" s="57">
        <f>IFERROR(Inv_SY_B!GV22/Inv_SY_B!$NE22-1,"")</f>
        <v>5.0273928433652193E-2</v>
      </c>
      <c r="GW22" s="57">
        <f>IFERROR(Inv_SY_B!GW22/Inv_SY_B!$NE22-1,"")</f>
        <v>5.82905382159431E-2</v>
      </c>
      <c r="GX22" s="57">
        <f>IFERROR(Inv_SY_B!GX22/Inv_SY_B!$NE22-1,"")</f>
        <v>5.4711705596047766E-2</v>
      </c>
      <c r="GY22" s="57">
        <f>IFERROR(Inv_SY_B!GY22/Inv_SY_B!$NE22-1,"")</f>
        <v>6.7334716191306931E-2</v>
      </c>
      <c r="GZ22" s="57">
        <f>IFERROR(Inv_SY_B!GZ22/Inv_SY_B!$NE22-1,"")</f>
        <v>6.8593072560021673E-2</v>
      </c>
      <c r="HA22" s="57">
        <f>IFERROR(Inv_SY_B!HA22/Inv_SY_B!$NE22-1,"")</f>
        <v>4.8400200298418294E-2</v>
      </c>
      <c r="HB22" s="57">
        <f>IFERROR(Inv_SY_B!HB22/Inv_SY_B!$NE22-1,"")</f>
        <v>4.6979215085813042E-2</v>
      </c>
      <c r="HC22" s="57">
        <f>IFERROR(Inv_SY_B!HC22/Inv_SY_B!$NE22-1,"")</f>
        <v>6.1516297245054696E-2</v>
      </c>
      <c r="HD22" s="57">
        <f>IFERROR(Inv_SY_B!HD22/Inv_SY_B!$NE22-1,"")</f>
        <v>5.0067301772122486E-2</v>
      </c>
      <c r="HE22" s="57">
        <f>IFERROR(Inv_SY_B!HE22/Inv_SY_B!$NE22-1,"")</f>
        <v>4.7019558514562076E-2</v>
      </c>
      <c r="HF22" s="57">
        <f>IFERROR(Inv_SY_B!HF22/Inv_SY_B!$NE22-1,"")</f>
        <v>9.8896551922303733E-2</v>
      </c>
      <c r="HG22" s="57">
        <f>IFERROR(Inv_SY_B!HG22/Inv_SY_B!$NE22-1,"")</f>
        <v>4.6583998904178747E-2</v>
      </c>
      <c r="HH22" s="57">
        <f>IFERROR(Inv_SY_B!HH22/Inv_SY_B!$NE22-1,"")</f>
        <v>4.7453474503774018E-2</v>
      </c>
      <c r="HI22" s="57">
        <f>IFERROR(Inv_SY_B!HI22/Inv_SY_B!$NE22-1,"")</f>
        <v>6.0155378915253133E-2</v>
      </c>
      <c r="HJ22" s="57">
        <f>IFERROR(Inv_SY_B!HJ22/Inv_SY_B!$NE22-1,"")</f>
        <v>1.2918071702456846E-2</v>
      </c>
      <c r="HK22" s="57">
        <f>IFERROR(Inv_SY_B!HK22/Inv_SY_B!$NE22-1,"")</f>
        <v>6.5336418872567137E-2</v>
      </c>
      <c r="HL22" s="57">
        <f>IFERROR(Inv_SY_B!HL22/Inv_SY_B!$NE22-1,"")</f>
        <v>4.8915201598745739E-2</v>
      </c>
      <c r="HM22" s="57">
        <f>IFERROR(Inv_SY_B!HM22/Inv_SY_B!$NE22-1,"")</f>
        <v>3.2785799171470398E-2</v>
      </c>
      <c r="HN22" s="57">
        <f>IFERROR(Inv_SY_B!HN22/Inv_SY_B!$NE22-1,"")</f>
        <v>8.8636566196673705E-3</v>
      </c>
      <c r="HO22" s="57">
        <f>IFERROR(Inv_SY_B!HO22/Inv_SY_B!$NE22-1,"")</f>
        <v>2.9751102926492745E-2</v>
      </c>
      <c r="HP22" s="57">
        <f>IFERROR(Inv_SY_B!HP22/Inv_SY_B!$NE22-1,"")</f>
        <v>2.4163942075950517E-2</v>
      </c>
      <c r="HQ22" s="57">
        <f>IFERROR(Inv_SY_B!HQ22/Inv_SY_B!$NE22-1,"")</f>
        <v>8.6648072953980915E-3</v>
      </c>
      <c r="HR22" s="57">
        <f>IFERROR(Inv_SY_B!HR22/Inv_SY_B!$NE22-1,"")</f>
        <v>9.8538879209151276E-3</v>
      </c>
      <c r="HS22" s="57">
        <f>IFERROR(Inv_SY_B!HS22/Inv_SY_B!$NE22-1,"")</f>
        <v>1.8339543091238086E-2</v>
      </c>
      <c r="HT22" s="57">
        <f>IFERROR(Inv_SY_B!HT22/Inv_SY_B!$NE22-1,"")</f>
        <v>7.9322518042657109E-4</v>
      </c>
      <c r="HU22" s="57">
        <f>IFERROR(Inv_SY_B!HU22/Inv_SY_B!$NE22-1,"")</f>
        <v>1.5533753677524187E-2</v>
      </c>
      <c r="HV22" s="57">
        <f>IFERROR(Inv_SY_B!HV22/Inv_SY_B!$NE22-1,"")</f>
        <v>2.893673722859802E-2</v>
      </c>
      <c r="HW22" s="57">
        <f>IFERROR(Inv_SY_B!HW22/Inv_SY_B!$NE22-1,"")</f>
        <v>2.6812879835120151E-2</v>
      </c>
      <c r="HX22" s="57">
        <f>IFERROR(Inv_SY_B!HX22/Inv_SY_B!$NE22-1,"")</f>
        <v>2.6812879835120151E-2</v>
      </c>
      <c r="HY22" s="57">
        <f>IFERROR(Inv_SY_B!HY22/Inv_SY_B!$NE22-1,"")</f>
        <v>3.0895634824524176E-2</v>
      </c>
      <c r="HZ22" s="57">
        <f>IFERROR(Inv_SY_B!HZ22/Inv_SY_B!$NE22-1,"")</f>
        <v>-3.3964004623548316E-2</v>
      </c>
      <c r="IA22" s="57">
        <f>IFERROR(Inv_SY_B!IA22/Inv_SY_B!$NE22-1,"")</f>
        <v>6.4351543765474029E-2</v>
      </c>
      <c r="IB22" s="57">
        <f>IFERROR(Inv_SY_B!IB22/Inv_SY_B!$NE22-1,"")</f>
        <v>-2.2190980976854013E-2</v>
      </c>
      <c r="IC22" s="57">
        <f>IFERROR(Inv_SY_B!IC22/Inv_SY_B!$NE22-1,"")</f>
        <v>6.3557674739756598E-2</v>
      </c>
      <c r="ID22" s="57">
        <f>IFERROR(Inv_SY_B!ID22/Inv_SY_B!$NE22-1,"")</f>
        <v>4.2917080071102731E-2</v>
      </c>
      <c r="IE22" s="57">
        <f>IFERROR(Inv_SY_B!IE22/Inv_SY_B!$NE22-1,"")</f>
        <v>2.9988355937990097E-2</v>
      </c>
      <c r="IF22" s="57">
        <f>IFERROR(Inv_SY_B!IF22/Inv_SY_B!$NE22-1,"")</f>
        <v>2.1482616376731434E-2</v>
      </c>
      <c r="IG22" s="57">
        <f>IFERROR(Inv_SY_B!IG22/Inv_SY_B!$NE22-1,"")</f>
        <v>-3.6772248796154261E-2</v>
      </c>
      <c r="IH22" s="57">
        <f>IFERROR(Inv_SY_B!IH22/Inv_SY_B!$NE22-1,"")</f>
        <v>-2.9653093336284853E-3</v>
      </c>
      <c r="II22" s="57">
        <f>IFERROR(Inv_SY_B!II22/Inv_SY_B!$NE22-1,"")</f>
        <v>1.7232446830883541E-2</v>
      </c>
      <c r="IJ22" s="57">
        <f>IFERROR(Inv_SY_B!IJ22/Inv_SY_B!$NE22-1,"")</f>
        <v>-6.5296192450130519E-3</v>
      </c>
      <c r="IK22" s="57">
        <f>IFERROR(Inv_SY_B!IK22/Inv_SY_B!$NE22-1,"")</f>
        <v>7.1156135414480737E-2</v>
      </c>
      <c r="IL22" s="57">
        <f>IFERROR(Inv_SY_B!IL22/Inv_SY_B!$NE22-1,"")</f>
        <v>3.8153865916797924E-2</v>
      </c>
      <c r="IM22" s="57">
        <f>IFERROR(Inv_SY_B!IM22/Inv_SY_B!$NE22-1,"")</f>
        <v>5.0855770328277261E-2</v>
      </c>
      <c r="IN22" s="57">
        <f>IFERROR(Inv_SY_B!IN22/Inv_SY_B!$NE22-1,"")</f>
        <v>-2.6403347235762986E-2</v>
      </c>
      <c r="IO22" s="57">
        <f>IFERROR(Inv_SY_B!IO22/Inv_SY_B!$NE22-1,"")</f>
        <v>8.4425089130043984E-2</v>
      </c>
      <c r="IP22" s="57">
        <f>IFERROR(Inv_SY_B!IP22/Inv_SY_B!$NE22-1,"")</f>
        <v>-1.3442220285273865E-2</v>
      </c>
      <c r="IQ22" s="57">
        <f>IFERROR(Inv_SY_B!IQ22/Inv_SY_B!$NE22-1,"")</f>
        <v>7.2063414301015039E-2</v>
      </c>
      <c r="IR22" s="57">
        <f>IFERROR(Inv_SY_B!IR22/Inv_SY_B!$NE22-1,"")</f>
        <v>2.6089216913717683E-2</v>
      </c>
      <c r="IS22" s="57">
        <f>IFERROR(Inv_SY_B!IS22/Inv_SY_B!$NE22-1,"")</f>
        <v>2.3605000914874052E-2</v>
      </c>
      <c r="IT22" s="57">
        <f>IFERROR(Inv_SY_B!IT22/Inv_SY_B!$NE22-1,"")</f>
        <v>2.11207849160302E-2</v>
      </c>
      <c r="IU22" s="57">
        <f>IFERROR(Inv_SY_B!IU22/Inv_SY_B!$NE22-1,"")</f>
        <v>2.3172963349857634E-2</v>
      </c>
      <c r="IV22" s="57">
        <f>IFERROR(Inv_SY_B!IV22/Inv_SY_B!$NE22-1,"")</f>
        <v>1.1615958485671651E-2</v>
      </c>
      <c r="IW22" s="57">
        <f>IFERROR(Inv_SY_B!IW22/Inv_SY_B!$NE22-1,"")</f>
        <v>3.7646221777903888E-2</v>
      </c>
      <c r="IX22" s="57">
        <f>IFERROR(Inv_SY_B!IX22/Inv_SY_B!$NE22-1,"")</f>
        <v>9.8878082256064204E-3</v>
      </c>
      <c r="IY22" s="57">
        <f>IFERROR(Inv_SY_B!IY22/Inv_SY_B!$NE22-1,"")</f>
        <v>2.598120752246369E-2</v>
      </c>
      <c r="IZ22" s="57">
        <f>IFERROR(Inv_SY_B!IZ22/Inv_SY_B!$NE22-1,"")</f>
        <v>2.2132145579591311E-2</v>
      </c>
      <c r="JA22" s="57">
        <f>IFERROR(Inv_SY_B!JA22/Inv_SY_B!$NE22-1,"")</f>
        <v>1.1014214004282596E-2</v>
      </c>
      <c r="JB22" s="57">
        <f>IFERROR(Inv_SY_B!JB22/Inv_SY_B!$NE22-1,"")</f>
        <v>2.7690573540571695E-2</v>
      </c>
      <c r="JC22" s="57">
        <f>IFERROR(Inv_SY_B!JC22/Inv_SY_B!$NE22-1,"")</f>
        <v>2.5831356655318327E-2</v>
      </c>
      <c r="JD22" s="57">
        <f>IFERROR(Inv_SY_B!JD22/Inv_SY_B!$NE22-1,"")</f>
        <v>3.9824221859191322E-2</v>
      </c>
      <c r="JE22" s="57">
        <f>IFERROR(Inv_SY_B!JE22/Inv_SY_B!$NE22-1,"")</f>
        <v>4.4693834557232526E-2</v>
      </c>
      <c r="JF22" s="57">
        <f>IFERROR(Inv_SY_B!JF22/Inv_SY_B!$NE22-1,"")</f>
        <v>3.2192129928904745E-2</v>
      </c>
      <c r="JG22" s="57">
        <f>IFERROR(Inv_SY_B!JG22/Inv_SY_B!$NE22-1,"")</f>
        <v>3.7527399260599337E-2</v>
      </c>
      <c r="JH22" s="57">
        <f>IFERROR(Inv_SY_B!JH22/Inv_SY_B!$NE22-1,"")</f>
        <v>3.7081627232712133E-2</v>
      </c>
      <c r="JI22" s="57">
        <f>IFERROR(Inv_SY_B!JI22/Inv_SY_B!$NE22-1,"")</f>
        <v>2.8282277162224645E-2</v>
      </c>
      <c r="JJ22" s="57">
        <f>IFERROR(Inv_SY_B!JJ22/Inv_SY_B!$NE22-1,"")</f>
        <v>2.1379068242942445E-2</v>
      </c>
      <c r="JK22" s="57">
        <f>IFERROR(Inv_SY_B!JK22/Inv_SY_B!$NE22-1,"")</f>
        <v>3.1720433812282733E-2</v>
      </c>
      <c r="JL22" s="57">
        <f>IFERROR(Inv_SY_B!JL22/Inv_SY_B!$NE22-1,"")</f>
        <v>4.6258084537003086E-2</v>
      </c>
      <c r="JM22" s="57">
        <f>IFERROR(Inv_SY_B!JM22/Inv_SY_B!$NE22-1,"")</f>
        <v>6.2999362288704841E-3</v>
      </c>
      <c r="JN22" s="57">
        <f>IFERROR(Inv_SY_B!JN22/Inv_SY_B!$NE22-1,"")</f>
        <v>4.9584007265679464E-3</v>
      </c>
      <c r="JO22" s="57">
        <f>IFERROR(Inv_SY_B!JO22/Inv_SY_B!$NE22-1,"")</f>
        <v>1.5854015337642524E-2</v>
      </c>
      <c r="JP22" s="57">
        <f>IFERROR(Inv_SY_B!JP22/Inv_SY_B!$NE22-1,"")</f>
        <v>1.1332433833629807E-2</v>
      </c>
      <c r="JQ22" s="57">
        <f>IFERROR(Inv_SY_B!JQ22/Inv_SY_B!$NE22-1,"")</f>
        <v>2.8501426651725614E-2</v>
      </c>
      <c r="JR22" s="57">
        <f>IFERROR(Inv_SY_B!JR22/Inv_SY_B!$NE22-1,"")</f>
        <v>1.8294539178215441E-2</v>
      </c>
      <c r="JS22" s="57">
        <f>IFERROR(Inv_SY_B!JS22/Inv_SY_B!$NE22-1,"")</f>
        <v>3.2917288865171423E-2</v>
      </c>
      <c r="JT22" s="57">
        <f>IFERROR(Inv_SY_B!JT22/Inv_SY_B!$NE22-1,"")</f>
        <v>3.6207991462783751E-2</v>
      </c>
      <c r="JU22" s="57">
        <f>IFERROR(Inv_SY_B!JU22/Inv_SY_B!$NE22-1,"")</f>
        <v>2.7905738493900101E-2</v>
      </c>
      <c r="JV22" s="57">
        <f>IFERROR(Inv_SY_B!JV22/Inv_SY_B!$NE22-1,"")</f>
        <v>-1.2746159763858733E-2</v>
      </c>
      <c r="JW22" s="57">
        <f>IFERROR(Inv_SY_B!JW22/Inv_SY_B!$NE22-1,"")</f>
        <v>-6.6477231599719633E-2</v>
      </c>
      <c r="JX22" s="57">
        <f>IFERROR(Inv_SY_B!JX22/Inv_SY_B!$NE22-1,"")</f>
        <v>-1.9953986473547403E-2</v>
      </c>
      <c r="JY22" s="57">
        <f>IFERROR(Inv_SY_B!JY22/Inv_SY_B!$NE22-1,"")</f>
        <v>-1.7005330092311088E-2</v>
      </c>
      <c r="JZ22" s="57">
        <f>IFERROR(Inv_SY_B!JZ22/Inv_SY_B!$NE22-1,"")</f>
        <v>-4.0594581142201158E-2</v>
      </c>
      <c r="KA22" s="57">
        <f>IFERROR(Inv_SY_B!KA22/Inv_SY_B!$NE22-1,"")</f>
        <v>-2.8472327130452113E-2</v>
      </c>
      <c r="KB22" s="57">
        <f>IFERROR(Inv_SY_B!KB22/Inv_SY_B!$NE22-1,"")</f>
        <v>-1.045276035623055E-2</v>
      </c>
      <c r="KC22" s="57">
        <f>IFERROR(Inv_SY_B!KC22/Inv_SY_B!$NE22-1,"")</f>
        <v>-3.2185449980897674E-2</v>
      </c>
      <c r="KD22" s="57">
        <f>IFERROR(Inv_SY_B!KD22/Inv_SY_B!$NE22-1,"")</f>
        <v>-3.9393276690586343E-2</v>
      </c>
      <c r="KE22" s="57">
        <f>IFERROR(Inv_SY_B!KE22/Inv_SY_B!$NE22-1,"")</f>
        <v>-1.1981693294649265E-2</v>
      </c>
      <c r="KF22" s="57">
        <f>IFERROR(Inv_SY_B!KF22/Inv_SY_B!$NE22-1,"")</f>
        <v>-2.9695357880689111E-3</v>
      </c>
      <c r="KG22" s="57">
        <f>IFERROR(Inv_SY_B!KG22/Inv_SY_B!$NE22-1,"")</f>
        <v>-1.2746159763858733E-2</v>
      </c>
      <c r="KH22" s="57">
        <f>IFERROR(Inv_SY_B!KH22/Inv_SY_B!$NE22-1,"")</f>
        <v>-3.5024896866532651E-2</v>
      </c>
      <c r="KI22" s="57">
        <f>IFERROR(Inv_SY_B!KI22/Inv_SY_B!$NE22-1,"")</f>
        <v>-2.371257681731076E-3</v>
      </c>
      <c r="KJ22" s="57">
        <f>IFERROR(Inv_SY_B!KJ22/Inv_SY_B!$NE22-1,"")</f>
        <v>-1.8883733416654169E-2</v>
      </c>
      <c r="KK22" s="57">
        <f>IFERROR(Inv_SY_B!KK22/Inv_SY_B!$NE22-1,"")</f>
        <v>-2.2667842439240693E-2</v>
      </c>
      <c r="KL22" s="57">
        <f>IFERROR(Inv_SY_B!KL22/Inv_SY_B!$NE22-1,"")</f>
        <v>-1.8849175343388702E-2</v>
      </c>
      <c r="KM22" s="57">
        <f>IFERROR(Inv_SY_B!KM22/Inv_SY_B!$NE22-1,"")</f>
        <v>-1.5990280191413686E-2</v>
      </c>
      <c r="KN22" s="57">
        <f>IFERROR(Inv_SY_B!KN22/Inv_SY_B!$NE22-1,"")</f>
        <v>-2.0773244054884232E-2</v>
      </c>
      <c r="KO22" s="57">
        <f>IFERROR(Inv_SY_B!KO22/Inv_SY_B!$NE22-1,"")</f>
        <v>-2.1759484073181623E-2</v>
      </c>
      <c r="KP22" s="57">
        <f>IFERROR(Inv_SY_B!KP22/Inv_SY_B!$NE22-1,"")</f>
        <v>-1.9567839588076175E-2</v>
      </c>
      <c r="KQ22" s="57">
        <f>IFERROR(Inv_SY_B!KQ22/Inv_SY_B!$NE22-1,"")</f>
        <v>0.23399177223279821</v>
      </c>
      <c r="KR22" s="57">
        <f>IFERROR(Inv_SY_B!KR22/Inv_SY_B!$NE22-1,"")</f>
        <v>-7.6769760649328611E-2</v>
      </c>
      <c r="KS22" s="57">
        <f>IFERROR(Inv_SY_B!KS22/Inv_SY_B!$NE22-1,"")</f>
        <v>-2.7129013061690133E-2</v>
      </c>
      <c r="KT22" s="57">
        <f>IFERROR(Inv_SY_B!KT22/Inv_SY_B!$NE22-1,"")</f>
        <v>-1.2883323908504773E-2</v>
      </c>
      <c r="KU22" s="57">
        <f>IFERROR(Inv_SY_B!KU22/Inv_SY_B!$NE22-1,"")</f>
        <v>-2.7457759734455967E-2</v>
      </c>
      <c r="KV22" s="57">
        <f>IFERROR(Inv_SY_B!KV22/Inv_SY_B!$NE22-1,"")</f>
        <v>-1.0965014707296383E-2</v>
      </c>
      <c r="KW22" s="57">
        <f>IFERROR(Inv_SY_B!KW22/Inv_SY_B!$NE22-1,"")</f>
        <v>-1.5951626187652335E-2</v>
      </c>
      <c r="KX22" s="57">
        <f>IFERROR(Inv_SY_B!KX22/Inv_SY_B!$NE22-1,"")</f>
        <v>9.5325773388152957E-3</v>
      </c>
      <c r="KY22" s="57">
        <f>IFERROR(Inv_SY_B!KY22/Inv_SY_B!$NE22-1,"")</f>
        <v>1.8715312223811509E-3</v>
      </c>
      <c r="KZ22" s="57">
        <f>IFERROR(Inv_SY_B!KZ22/Inv_SY_B!$NE22-1,"")</f>
        <v>-1.7851703683221531E-2</v>
      </c>
      <c r="LA22" s="57">
        <f>IFERROR(Inv_SY_B!LA22/Inv_SY_B!$NE22-1,"")</f>
        <v>-1.7870605326691047E-2</v>
      </c>
      <c r="LB22" s="57">
        <f>IFERROR(Inv_SY_B!LB22/Inv_SY_B!$NE22-1,"")</f>
        <v>-3.3156282219387267E-2</v>
      </c>
      <c r="LC22" s="57">
        <f>IFERROR(Inv_SY_B!LC22/Inv_SY_B!$NE22-1,"")</f>
        <v>9.7837591786984479E-3</v>
      </c>
      <c r="LD22" s="57">
        <f>IFERROR(Inv_SY_B!LD22/Inv_SY_B!$NE22-1,"")</f>
        <v>-6.0975816799967442E-3</v>
      </c>
      <c r="LE22" s="57">
        <f>IFERROR(Inv_SY_B!LE22/Inv_SY_B!$NE22-1,"")</f>
        <v>-1.1930088807716843E-2</v>
      </c>
      <c r="LF22" s="57">
        <f>IFERROR(Inv_SY_B!LF22/Inv_SY_B!$NE22-1,"")</f>
        <v>-1.7546577152928733E-2</v>
      </c>
      <c r="LG22" s="57">
        <f>IFERROR(Inv_SY_B!LG22/Inv_SY_B!$NE22-1,"")</f>
        <v>-1.9801093179705465E-2</v>
      </c>
      <c r="LH22" s="57">
        <f>IFERROR(Inv_SY_B!LH22/Inv_SY_B!$NE22-1,"")</f>
        <v>-2.6107742586015004E-2</v>
      </c>
      <c r="LI22" s="57">
        <f>IFERROR(Inv_SY_B!LI22/Inv_SY_B!$NE22-1,"")</f>
        <v>-4.3144802880144661E-2</v>
      </c>
      <c r="LJ22" s="57">
        <f>IFERROR(Inv_SY_B!LJ22/Inv_SY_B!$NE22-1,"")</f>
        <v>-1.4468309502187471E-2</v>
      </c>
      <c r="LK22" s="57">
        <f>IFERROR(Inv_SY_B!LK22/Inv_SY_B!$NE22-1,"")</f>
        <v>-1.8551064491591718E-2</v>
      </c>
      <c r="LL22" s="57">
        <f>IFERROR(Inv_SY_B!LL22/Inv_SY_B!$NE22-1,"")</f>
        <v>-1.8437654630774847E-2</v>
      </c>
      <c r="LM22" s="57">
        <f>IFERROR(Inv_SY_B!LM22/Inv_SY_B!$NE22-1,"")</f>
        <v>7.5116016180167833E-3</v>
      </c>
      <c r="LN22" s="57">
        <f>IFERROR(Inv_SY_B!LN22/Inv_SY_B!$NE22-1,"")</f>
        <v>-9.7699009826354155E-3</v>
      </c>
      <c r="LO22" s="57">
        <f>IFERROR(Inv_SY_B!LO22/Inv_SY_B!$NE22-1,"")</f>
        <v>-1.2362126372733151E-2</v>
      </c>
      <c r="LP22" s="57">
        <f>IFERROR(Inv_SY_B!LP22/Inv_SY_B!$NE22-1,"")</f>
        <v>-9.2298540263650031E-3</v>
      </c>
      <c r="LQ22" s="57">
        <f>IFERROR(Inv_SY_B!LQ22/Inv_SY_B!$NE22-1,"")</f>
        <v>-9.2298540263650031E-3</v>
      </c>
      <c r="LR22" s="57">
        <f>IFERROR(Inv_SY_B!LR22/Inv_SY_B!$NE22-1,"")</f>
        <v>-4.4332906183939591E-2</v>
      </c>
      <c r="LS22" s="57">
        <f>IFERROR(Inv_SY_B!LS22/Inv_SY_B!$NE22-1,"")</f>
        <v>9.5324678830441822E-3</v>
      </c>
      <c r="LT22" s="57">
        <f>IFERROR(Inv_SY_B!LT22/Inv_SY_B!$NE22-1,"")</f>
        <v>-1.5262178527905013E-2</v>
      </c>
      <c r="LU22" s="57">
        <f>IFERROR(Inv_SY_B!LU22/Inv_SY_B!$NE22-1,"")</f>
        <v>-1.0859459258076853E-3</v>
      </c>
      <c r="LV22" s="57">
        <f>IFERROR(Inv_SY_B!LV22/Inv_SY_B!$NE22-1,"")</f>
        <v>-3.5902773196558879E-2</v>
      </c>
      <c r="LW22" s="57">
        <f>IFERROR(Inv_SY_B!LW22/Inv_SY_B!$NE22-1,"")</f>
        <v>2.5225141783685068E-2</v>
      </c>
      <c r="LX22" s="57">
        <f>IFERROR(Inv_SY_B!LX22/Inv_SY_B!$NE22-1,"")</f>
        <v>4.110252229803435E-2</v>
      </c>
      <c r="LY22" s="57">
        <f>IFERROR(Inv_SY_B!LY22/Inv_SY_B!$NE22-1,"")</f>
        <v>-9.5916854870661261E-3</v>
      </c>
      <c r="LZ22" s="57">
        <f>IFERROR(Inv_SY_B!LZ22/Inv_SY_B!$NE22-1,"")</f>
        <v>-7.8787901993989662E-2</v>
      </c>
      <c r="MA22" s="57">
        <f>IFERROR(Inv_SY_B!MA22/Inv_SY_B!$NE22-1,"")</f>
        <v>-4.60610564440046E-2</v>
      </c>
      <c r="MB22" s="57">
        <f>IFERROR(Inv_SY_B!MB22/Inv_SY_B!$NE22-1,"")</f>
        <v>-7.6843732951416222E-2</v>
      </c>
      <c r="MC22" s="57">
        <f>IFERROR(Inv_SY_B!MC22/Inv_SY_B!$NE22-1,"")</f>
        <v>-5.1353516615454398E-2</v>
      </c>
      <c r="MD22" s="57">
        <f>IFERROR(Inv_SY_B!MD22/Inv_SY_B!$NE22-1,"")</f>
        <v>-5.4593798353076761E-2</v>
      </c>
      <c r="ME22" s="57">
        <f>IFERROR(Inv_SY_B!ME22/Inv_SY_B!$NE22-1,"")</f>
        <v>-5.7078014351920392E-2</v>
      </c>
      <c r="MF22" s="57">
        <f>IFERROR(Inv_SY_B!MF22/Inv_SY_B!$NE22-1,"")</f>
        <v>-5.9022183394493721E-2</v>
      </c>
      <c r="MG22" s="57">
        <f>IFERROR(Inv_SY_B!MG22/Inv_SY_B!$NE22-1,"")</f>
        <v>-5.362171383178993E-2</v>
      </c>
      <c r="MH22" s="57">
        <f>IFERROR(Inv_SY_B!MH22/Inv_SY_B!$NE22-1,"")</f>
        <v>-4.044456809879271E-2</v>
      </c>
      <c r="MI22" s="57">
        <f>IFERROR(Inv_SY_B!MI22/Inv_SY_B!$NE22-1,"")</f>
        <v>-5.5349864091855161E-2</v>
      </c>
      <c r="MJ22" s="57">
        <f>IFERROR(Inv_SY_B!MJ22/Inv_SY_B!$NE22-1,"")</f>
        <v>-3.8057560552077652E-2</v>
      </c>
      <c r="MK22" s="57">
        <f>IFERROR(Inv_SY_B!MK22/Inv_SY_B!$NE22-1,"")</f>
        <v>-3.6016183057375639E-2</v>
      </c>
      <c r="ML22" s="57">
        <f>IFERROR(Inv_SY_B!ML22/Inv_SY_B!$NE22-1,"")</f>
        <v>-4.260475592387436E-2</v>
      </c>
      <c r="MM22" s="57">
        <f>IFERROR(Inv_SY_B!MM22/Inv_SY_B!$NE22-1,"")</f>
        <v>-7.0636035306708256E-2</v>
      </c>
      <c r="MN22" s="57">
        <f>IFERROR(Inv_SY_B!MN22/Inv_SY_B!$NE22-1,"")</f>
        <v>-4.6336480391702572E-2</v>
      </c>
      <c r="MO22" s="57">
        <f>IFERROR(Inv_SY_B!MO22/Inv_SY_B!$NE22-1,"")</f>
        <v>-3.5222314031658097E-2</v>
      </c>
      <c r="MP22" s="57">
        <f>IFERROR(Inv_SY_B!MP22/Inv_SY_B!$NE22-1,"")</f>
        <v>-5.1378064204375518E-2</v>
      </c>
      <c r="MQ22" s="57">
        <f>IFERROR(Inv_SY_B!MQ22/Inv_SY_B!$NE22-1,"")</f>
        <v>-8.4836427904217859E-2</v>
      </c>
      <c r="MR22" s="57">
        <f>IFERROR(Inv_SY_B!MR22/Inv_SY_B!$NE22-1,"")</f>
        <v>-7.997600529778448E-2</v>
      </c>
      <c r="MS22" s="57">
        <f>IFERROR(Inv_SY_B!MS22/Inv_SY_B!$NE22-1,"")</f>
        <v>-4.5202381783534862E-2</v>
      </c>
      <c r="MT22" s="57">
        <f>IFERROR(Inv_SY_B!MT22/Inv_SY_B!$NE22-1,"")</f>
        <v>-6.9729841682000027E-2</v>
      </c>
      <c r="MU22" s="57">
        <f>IFERROR(Inv_SY_B!MU22/Inv_SY_B!$NE22-1,"")</f>
        <v>-3.9472483577506101E-2</v>
      </c>
      <c r="MV22" s="57">
        <f>IFERROR(Inv_SY_B!MV22/Inv_SY_B!$NE22-1,"")</f>
        <v>-4.4882772175778296E-2</v>
      </c>
      <c r="MW22" s="57">
        <f>IFERROR(Inv_SY_B!MW22/Inv_SY_B!$NE22-1,"")</f>
        <v>-6.2327270766868503E-2</v>
      </c>
      <c r="MX22" s="57">
        <f>IFERROR(Inv_SY_B!MX22/Inv_SY_B!$NE22-1,"")</f>
        <v>-4.649309400902113E-2</v>
      </c>
      <c r="MY22" s="57">
        <f>IFERROR(Inv_SY_B!MY22/Inv_SY_B!$NE22-1,"")</f>
        <v>-7.0152551163226273E-2</v>
      </c>
      <c r="MZ22" s="57">
        <f>IFERROR(Inv_SY_B!MZ22/Inv_SY_B!$NE22-1,"")</f>
        <v>-7.1286649771393984E-2</v>
      </c>
      <c r="NA22" s="57">
        <f>IFERROR(Inv_SY_B!NA22/Inv_SY_B!$NE22-1,"")</f>
        <v>-4.2343259502943265E-2</v>
      </c>
      <c r="NB22" s="57">
        <f>IFERROR(Inv_SY_B!NB22/Inv_SY_B!$NE22-1,"")</f>
        <v>-4.7470578999870394E-2</v>
      </c>
      <c r="NC22" s="57">
        <f>IFERROR(Inv_SY_B!NC22/Inv_SY_B!$NE22-1,"")</f>
        <v>-3.692346194390983E-2</v>
      </c>
      <c r="ND22" s="57">
        <f>IFERROR(Inv_SY_B!ND22/Inv_SY_B!$NE22-1,"")</f>
        <v>-3.8851429577795193E-2</v>
      </c>
    </row>
    <row r="23" spans="2:368" ht="14.5" x14ac:dyDescent="0.35">
      <c r="B23" s="86">
        <f t="shared" si="0"/>
        <v>45764</v>
      </c>
      <c r="C23" s="57">
        <f>IFERROR(Inv_SY_B!C23/Inv_SY_B!$NE23-1,"")</f>
        <v>-6.1984345171885669E-2</v>
      </c>
      <c r="D23" s="57">
        <f>IFERROR(Inv_SY_B!D23/Inv_SY_B!$NE23-1,"")</f>
        <v>-8.5439748380880975E-2</v>
      </c>
      <c r="E23" s="57">
        <f>IFERROR(Inv_SY_B!E23/Inv_SY_B!$NE23-1,"")</f>
        <v>-5.2511970799022034E-2</v>
      </c>
      <c r="F23" s="57">
        <f>IFERROR(Inv_SY_B!F23/Inv_SY_B!$NE23-1,"")</f>
        <v>-5.0797922102980175E-2</v>
      </c>
      <c r="G23" s="57">
        <f>IFERROR(Inv_SY_B!G23/Inv_SY_B!$NE23-1,"")</f>
        <v>-5.61305180462216E-2</v>
      </c>
      <c r="H23" s="57">
        <f>IFERROR(Inv_SY_B!H23/Inv_SY_B!$NE23-1,"")</f>
        <v>-9.6165767316162665E-2</v>
      </c>
      <c r="I23" s="57">
        <f>IFERROR(Inv_SY_B!I23/Inv_SY_B!$NE23-1,"")</f>
        <v>-2.4238108796428737E-2</v>
      </c>
      <c r="J23" s="57">
        <f>IFERROR(Inv_SY_B!J23/Inv_SY_B!$NE23-1,"")</f>
        <v>-6.8319308773631238E-2</v>
      </c>
      <c r="K23" s="57">
        <f>IFERROR(Inv_SY_B!K23/Inv_SY_B!$NE23-1,"")</f>
        <v>-4.3370377753464862E-2</v>
      </c>
      <c r="L23" s="57">
        <f>IFERROR(Inv_SY_B!L23/Inv_SY_B!$NE23-1,"")</f>
        <v>-3.8609131375570427E-2</v>
      </c>
      <c r="M23" s="57">
        <f>IFERROR(Inv_SY_B!M23/Inv_SY_B!$NE23-1,"")</f>
        <v>-2.9467538330013254E-2</v>
      </c>
      <c r="N23" s="57">
        <f>IFERROR(Inv_SY_B!N23/Inv_SY_B!$NE23-1,"")</f>
        <v>-3.7466432244875891E-2</v>
      </c>
      <c r="O23" s="57">
        <f>IFERROR(Inv_SY_B!O23/Inv_SY_B!$NE23-1,"")</f>
        <v>-4.0132730216496659E-2</v>
      </c>
      <c r="P23" s="57">
        <f>IFERROR(Inv_SY_B!P23/Inv_SY_B!$NE23-1,"")</f>
        <v>-3.5181033983486487E-2</v>
      </c>
      <c r="Q23" s="57">
        <f>IFERROR(Inv_SY_B!Q23/Inv_SY_B!$NE23-1,"")</f>
        <v>-2.9277088474897517E-2</v>
      </c>
      <c r="R23" s="57">
        <f>IFERROR(Inv_SY_B!R23/Inv_SY_B!$NE23-1,"")</f>
        <v>-2.8324839199318608E-2</v>
      </c>
      <c r="S23" s="57">
        <f>IFERROR(Inv_SY_B!S23/Inv_SY_B!$NE23-1,"")</f>
        <v>-4.1936992001804119E-2</v>
      </c>
      <c r="T23" s="57">
        <f>IFERROR(Inv_SY_B!T23/Inv_SY_B!$NE23-1,"")</f>
        <v>-3.4920418392275554E-2</v>
      </c>
      <c r="U23" s="57">
        <f>IFERROR(Inv_SY_B!U23/Inv_SY_B!$NE23-1,"")</f>
        <v>-3.84186815204548E-2</v>
      </c>
      <c r="V23" s="57">
        <f>IFERROR(Inv_SY_B!V23/Inv_SY_B!$NE23-1,"")</f>
        <v>-2.7943939489087133E-2</v>
      </c>
      <c r="W23" s="57">
        <f>IFERROR(Inv_SY_B!W23/Inv_SY_B!$NE23-1,"")</f>
        <v>2.3375874743210012E-3</v>
      </c>
      <c r="X23" s="57">
        <f>IFERROR(Inv_SY_B!X23/Inv_SY_B!$NE23-1,"")</f>
        <v>-1.1374802094014758E-2</v>
      </c>
      <c r="Y23" s="57">
        <f>IFERROR(Inv_SY_B!Y23/Inv_SY_B!$NE23-1,"")</f>
        <v>-3.2871049729976676E-4</v>
      </c>
      <c r="Z23" s="57">
        <f>IFERROR(Inv_SY_B!Z23/Inv_SY_B!$NE23-1,"")</f>
        <v>-9.8512032530885252E-3</v>
      </c>
      <c r="AA23" s="57">
        <f>IFERROR(Inv_SY_B!AA23/Inv_SY_B!$NE23-1,"")</f>
        <v>-4.5186073098466562E-3</v>
      </c>
      <c r="AB23" s="57">
        <f>IFERROR(Inv_SY_B!AB23/Inv_SY_B!$NE23-1,"")</f>
        <v>-2.2332090484575851E-3</v>
      </c>
      <c r="AC23" s="57">
        <f>IFERROR(Inv_SY_B!AC23/Inv_SY_B!$NE23-1,"")</f>
        <v>5.2189212931708084E-5</v>
      </c>
      <c r="AD23" s="57">
        <f>IFERROR(Inv_SY_B!AD23/Inv_SY_B!$NE23-1,"")</f>
        <v>-5.0899568751942015E-3</v>
      </c>
      <c r="AE23" s="57">
        <f>IFERROR(Inv_SY_B!AE23/Inv_SY_B!$NE23-1,"")</f>
        <v>4.8134355908260318E-3</v>
      </c>
      <c r="AF23" s="57">
        <f>IFERROR(Inv_SY_B!AF23/Inv_SY_B!$NE23-1,"")</f>
        <v>5.5752350112892035E-3</v>
      </c>
      <c r="AG23" s="57">
        <f>IFERROR(Inv_SY_B!AG23/Inv_SY_B!$NE23-1,"")</f>
        <v>-6.232656005888848E-3</v>
      </c>
      <c r="AH23" s="57">
        <f>IFERROR(Inv_SY_B!AH23/Inv_SY_B!$NE23-1,"")</f>
        <v>-3.3759081791523426E-3</v>
      </c>
      <c r="AI23" s="57">
        <f>IFERROR(Inv_SY_B!AI23/Inv_SY_B!$NE23-1,"")</f>
        <v>-6.222491340992653E-2</v>
      </c>
      <c r="AJ23" s="57">
        <f>IFERROR(Inv_SY_B!AJ23/Inv_SY_B!$NE23-1,"")</f>
        <v>-7.240896882032799E-2</v>
      </c>
      <c r="AK23" s="57">
        <f>IFERROR(Inv_SY_B!AK23/Inv_SY_B!$NE23-1,"")</f>
        <v>-6.1783871640184729E-2</v>
      </c>
      <c r="AL23" s="57">
        <f>IFERROR(Inv_SY_B!AL23/Inv_SY_B!$NE23-1,"")</f>
        <v>-5.4165877435553789E-2</v>
      </c>
      <c r="AM23" s="57">
        <f>IFERROR(Inv_SY_B!AM23/Inv_SY_B!$NE23-1,"")</f>
        <v>-3.7727047836086935E-2</v>
      </c>
      <c r="AN23" s="57">
        <f>IFERROR(Inv_SY_B!AN23/Inv_SY_B!$NE23-1,"")</f>
        <v>-3.4318997797173068E-2</v>
      </c>
      <c r="AO23" s="57">
        <f>IFERROR(Inv_SY_B!AO23/Inv_SY_B!$NE23-1,"")</f>
        <v>-5.460691920529559E-2</v>
      </c>
      <c r="AP23" s="57">
        <f>IFERROR(Inv_SY_B!AP23/Inv_SY_B!$NE23-1,"")</f>
        <v>-4.7951197952828539E-2</v>
      </c>
      <c r="AQ23" s="57">
        <f>IFERROR(Inv_SY_B!AQ23/Inv_SY_B!$NE23-1,"")</f>
        <v>-7.9936749935693441E-2</v>
      </c>
      <c r="AR23" s="57">
        <f>IFERROR(Inv_SY_B!AR23/Inv_SY_B!$NE23-1,"")</f>
        <v>-5.4314588186601398E-2</v>
      </c>
      <c r="AS23" s="57">
        <f>IFERROR(Inv_SY_B!AS23/Inv_SY_B!$NE23-1,"")</f>
        <v>-3.6439957713696902E-2</v>
      </c>
      <c r="AT23" s="57">
        <f>IFERROR(Inv_SY_B!AT23/Inv_SY_B!$NE23-1,"")</f>
        <v>-4.3674429276544524E-2</v>
      </c>
      <c r="AU23" s="57">
        <f>IFERROR(Inv_SY_B!AU23/Inv_SY_B!$NE23-1,"")</f>
        <v>-3.2832152437058837E-2</v>
      </c>
      <c r="AV23" s="57">
        <f>IFERROR(Inv_SY_B!AV23/Inv_SY_B!$NE23-1,"")</f>
        <v>-1.3706779263529145E-2</v>
      </c>
      <c r="AW23" s="57">
        <f>IFERROR(Inv_SY_B!AW23/Inv_SY_B!$NE23-1,"")</f>
        <v>-1.7340018333471985E-2</v>
      </c>
      <c r="AX23" s="57">
        <f>IFERROR(Inv_SY_B!AX23/Inv_SY_B!$NE23-1,"")</f>
        <v>-2.2132147136199376E-2</v>
      </c>
      <c r="AY23" s="57">
        <f>IFERROR(Inv_SY_B!AY23/Inv_SY_B!$NE23-1,"")</f>
        <v>-5.2663306258466047E-2</v>
      </c>
      <c r="AZ23" s="57">
        <f>IFERROR(Inv_SY_B!AZ23/Inv_SY_B!$NE23-1,"")</f>
        <v>-1.6704607076365119E-2</v>
      </c>
      <c r="BA23" s="57">
        <f>IFERROR(Inv_SY_B!BA23/Inv_SY_B!$NE23-1,"")</f>
        <v>-1.9674729650834499E-2</v>
      </c>
      <c r="BB23" s="57">
        <f>IFERROR(Inv_SY_B!BB23/Inv_SY_B!$NE23-1,"")</f>
        <v>-4.0911654932126118E-2</v>
      </c>
      <c r="BC23" s="57">
        <f>IFERROR(Inv_SY_B!BC23/Inv_SY_B!$NE23-1,"")</f>
        <v>-0.12719552112656507</v>
      </c>
      <c r="BD23" s="57">
        <f>IFERROR(Inv_SY_B!BD23/Inv_SY_B!$NE23-1,"")</f>
        <v>-4.4738225677681376E-2</v>
      </c>
      <c r="BE23" s="57">
        <f>IFERROR(Inv_SY_B!BE23/Inv_SY_B!$NE23-1,"")</f>
        <v>-5.7273217176916469E-2</v>
      </c>
      <c r="BF23" s="57">
        <f>IFERROR(Inv_SY_B!BF23/Inv_SY_B!$NE23-1,"")</f>
        <v>-4.0340639085622465E-2</v>
      </c>
      <c r="BG23" s="57">
        <f>IFERROR(Inv_SY_B!BG23/Inv_SY_B!$NE23-1,"")</f>
        <v>-4.2574788842577926E-2</v>
      </c>
      <c r="BH23" s="57">
        <f>IFERROR(Inv_SY_B!BH23/Inv_SY_B!$NE23-1,"")</f>
        <v>-8.2042382765816324E-2</v>
      </c>
      <c r="BI23" s="57">
        <f>IFERROR(Inv_SY_B!BI23/Inv_SY_B!$NE23-1,"")</f>
        <v>-8.1167676635052088E-2</v>
      </c>
      <c r="BJ23" s="57">
        <f>IFERROR(Inv_SY_B!BJ23/Inv_SY_B!$NE23-1,"")</f>
        <v>-8.7255163074766884E-2</v>
      </c>
      <c r="BK23" s="57">
        <f>IFERROR(Inv_SY_B!BK23/Inv_SY_B!$NE23-1,"")</f>
        <v>-0.13383405893345779</v>
      </c>
      <c r="BL23" s="57">
        <f>IFERROR(Inv_SY_B!BL23/Inv_SY_B!$NE23-1,"")</f>
        <v>-5.3670439662942715E-2</v>
      </c>
      <c r="BM23" s="57">
        <f>IFERROR(Inv_SY_B!BM23/Inv_SY_B!$NE23-1,"")</f>
        <v>-5.1375415212040809E-2</v>
      </c>
      <c r="BN23" s="57">
        <f>IFERROR(Inv_SY_B!BN23/Inv_SY_B!$NE23-1,"")</f>
        <v>3.2380164930068345E-2</v>
      </c>
      <c r="BO23" s="57">
        <f>IFERROR(Inv_SY_B!BO23/Inv_SY_B!$NE23-1,"")</f>
        <v>1.7633116107438784E-2</v>
      </c>
      <c r="BP23" s="57">
        <f>IFERROR(Inv_SY_B!BP23/Inv_SY_B!$NE23-1,"")</f>
        <v>2.5937350361985301E-2</v>
      </c>
      <c r="BQ23" s="57">
        <f>IFERROR(Inv_SY_B!BQ23/Inv_SY_B!$NE23-1,"")</f>
        <v>2.6654840093047527E-2</v>
      </c>
      <c r="BR23" s="57">
        <f>IFERROR(Inv_SY_B!BR23/Inv_SY_B!$NE23-1,"")</f>
        <v>1.7372874069392585E-2</v>
      </c>
      <c r="BS23" s="57">
        <f>IFERROR(Inv_SY_B!BS23/Inv_SY_B!$NE23-1,"")</f>
        <v>2.7990857149954529E-2</v>
      </c>
      <c r="BT23" s="57">
        <f>IFERROR(Inv_SY_B!BT23/Inv_SY_B!$NE23-1,"")</f>
        <v>2.3618682982506245E-2</v>
      </c>
      <c r="BU23" s="57">
        <f>IFERROR(Inv_SY_B!BU23/Inv_SY_B!$NE23-1,"")</f>
        <v>2.7956050283279632E-2</v>
      </c>
      <c r="BV23" s="57">
        <f>IFERROR(Inv_SY_B!BV23/Inv_SY_B!$NE23-1,"")</f>
        <v>1.7459621415408355E-2</v>
      </c>
      <c r="BW23" s="57">
        <f>IFERROR(Inv_SY_B!BW23/Inv_SY_B!$NE23-1,"")</f>
        <v>-1.7982894000254657E-3</v>
      </c>
      <c r="BX23" s="57">
        <f>IFERROR(Inv_SY_B!BX23/Inv_SY_B!$NE23-1,"")</f>
        <v>-1.1647710676175982E-2</v>
      </c>
      <c r="BY23" s="57">
        <f>IFERROR(Inv_SY_B!BY23/Inv_SY_B!$NE23-1,"")</f>
        <v>-7.5236142370463943E-3</v>
      </c>
      <c r="BZ23" s="57">
        <f>IFERROR(Inv_SY_B!BZ23/Inv_SY_B!$NE23-1,"")</f>
        <v>1.9450867312581277E-2</v>
      </c>
      <c r="CA23" s="57">
        <f>IFERROR(Inv_SY_B!CA23/Inv_SY_B!$NE23-1,"")</f>
        <v>1.766237908973789E-3</v>
      </c>
      <c r="CB23" s="57">
        <f>IFERROR(Inv_SY_B!CB23/Inv_SY_B!$NE23-1,"")</f>
        <v>1.8413842221578269E-2</v>
      </c>
      <c r="CC23" s="57">
        <f>IFERROR(Inv_SY_B!CC23/Inv_SY_B!$NE23-1,"")</f>
        <v>2.4572903788676159E-2</v>
      </c>
      <c r="CD23" s="57">
        <f>IFERROR(Inv_SY_B!CD23/Inv_SY_B!$NE23-1,"")</f>
        <v>4.4004309296140853E-2</v>
      </c>
      <c r="CE23" s="57">
        <f>IFERROR(Inv_SY_B!CE23/Inv_SY_B!$NE23-1,"")</f>
        <v>1.0866823118232505E-2</v>
      </c>
      <c r="CF23" s="57">
        <f>IFERROR(Inv_SY_B!CF23/Inv_SY_B!$NE23-1,"")</f>
        <v>1.7712634507953462E-2</v>
      </c>
      <c r="CG23" s="57">
        <f>IFERROR(Inv_SY_B!CG23/Inv_SY_B!$NE23-1,"")</f>
        <v>4.0968152185599571E-2</v>
      </c>
      <c r="CH23" s="57">
        <f>IFERROR(Inv_SY_B!CH23/Inv_SY_B!$NE23-1,"")</f>
        <v>3.7588948752178997E-2</v>
      </c>
      <c r="CI23" s="57">
        <f>IFERROR(Inv_SY_B!CI23/Inv_SY_B!$NE23-1,"")</f>
        <v>2.431266175062996E-2</v>
      </c>
      <c r="CJ23" s="57">
        <f>IFERROR(Inv_SY_B!CJ23/Inv_SY_B!$NE23-1,"")</f>
        <v>4.5932466214393841E-2</v>
      </c>
      <c r="CK23" s="57">
        <f>IFERROR(Inv_SY_B!CK23/Inv_SY_B!$NE23-1,"")</f>
        <v>2.5164362966054732E-2</v>
      </c>
      <c r="CL23" s="57">
        <f>IFERROR(Inv_SY_B!CL23/Inv_SY_B!$NE23-1,"")</f>
        <v>9.5718188034543683E-3</v>
      </c>
      <c r="CM23" s="57">
        <f>IFERROR(Inv_SY_B!CM23/Inv_SY_B!$NE23-1,"")</f>
        <v>1.2775264730572999E-2</v>
      </c>
      <c r="CN23" s="57">
        <f>IFERROR(Inv_SY_B!CN23/Inv_SY_B!$NE23-1,"")</f>
        <v>3.1859680853975503E-2</v>
      </c>
      <c r="CO23" s="57">
        <f>IFERROR(Inv_SY_B!CO23/Inv_SY_B!$NE23-1,"")</f>
        <v>3.6630784884826184E-2</v>
      </c>
      <c r="CP23" s="57">
        <f>IFERROR(Inv_SY_B!CP23/Inv_SY_B!$NE23-1,"")</f>
        <v>-1.9147758603118792E-2</v>
      </c>
      <c r="CQ23" s="57">
        <f>IFERROR(Inv_SY_B!CQ23/Inv_SY_B!$NE23-1,"")</f>
        <v>-6.3342479716177458E-5</v>
      </c>
      <c r="CR23" s="57">
        <f>IFERROR(Inv_SY_B!CR23/Inv_SY_B!$NE23-1,"")</f>
        <v>1.216803330846461E-2</v>
      </c>
      <c r="CS23" s="57">
        <f>IFERROR(Inv_SY_B!CS23/Inv_SY_B!$NE23-1,"")</f>
        <v>2.5787366632892716E-2</v>
      </c>
      <c r="CT23" s="57">
        <f>IFERROR(Inv_SY_B!CT23/Inv_SY_B!$NE23-1,"")</f>
        <v>1.3382496152681389E-2</v>
      </c>
      <c r="CU23" s="57">
        <f>IFERROR(Inv_SY_B!CU23/Inv_SY_B!$NE23-1,"")</f>
        <v>-3.3052430544378009E-4</v>
      </c>
      <c r="CV23" s="57">
        <f>IFERROR(Inv_SY_B!CV23/Inv_SY_B!$NE23-1,"")</f>
        <v>2.1536746678135099E-2</v>
      </c>
      <c r="CW23" s="57">
        <f>IFERROR(Inv_SY_B!CW23/Inv_SY_B!$NE23-1,"")</f>
        <v>1.5724674495098956E-2</v>
      </c>
      <c r="CX23" s="57">
        <f>IFERROR(Inv_SY_B!CX23/Inv_SY_B!$NE23-1,"")</f>
        <v>1.3918752473504048E-2</v>
      </c>
      <c r="CY23" s="57">
        <f>IFERROR(Inv_SY_B!CY23/Inv_SY_B!$NE23-1,"")</f>
        <v>1.147011147915844E-2</v>
      </c>
      <c r="CZ23" s="57">
        <f>IFERROR(Inv_SY_B!CZ23/Inv_SY_B!$NE23-1,"")</f>
        <v>2.4399409096645508E-2</v>
      </c>
      <c r="DA23" s="57">
        <f>IFERROR(Inv_SY_B!DA23/Inv_SY_B!$NE23-1,"")</f>
        <v>1.3244728916731452E-2</v>
      </c>
      <c r="DB23" s="57">
        <f>IFERROR(Inv_SY_B!DB23/Inv_SY_B!$NE23-1,"")</f>
        <v>1.6765642647284418E-2</v>
      </c>
      <c r="DC23" s="57">
        <f>IFERROR(Inv_SY_B!DC23/Inv_SY_B!$NE23-1,"")</f>
        <v>7.2197196751167647E-2</v>
      </c>
      <c r="DD23" s="57">
        <f>IFERROR(Inv_SY_B!DD23/Inv_SY_B!$NE23-1,"")</f>
        <v>1.3035506768619198E-2</v>
      </c>
      <c r="DE23" s="57">
        <f>IFERROR(Inv_SY_B!DE23/Inv_SY_B!$NE23-1,"")</f>
        <v>3.8625973843181782E-2</v>
      </c>
      <c r="DF23" s="57">
        <f>IFERROR(Inv_SY_B!DF23/Inv_SY_B!$NE23-1,"")</f>
        <v>1.615841122517625E-2</v>
      </c>
      <c r="DG23" s="57">
        <f>IFERROR(Inv_SY_B!DG23/Inv_SY_B!$NE23-1,"")</f>
        <v>2.0669273217980288E-2</v>
      </c>
      <c r="DH23" s="57">
        <f>IFERROR(Inv_SY_B!DH23/Inv_SY_B!$NE23-1,"")</f>
        <v>3.9840436687398562E-2</v>
      </c>
      <c r="DI23" s="57">
        <f>IFERROR(Inv_SY_B!DI23/Inv_SY_B!$NE23-1,"")</f>
        <v>3.6630784884826184E-2</v>
      </c>
      <c r="DJ23" s="57">
        <f>IFERROR(Inv_SY_B!DJ23/Inv_SY_B!$NE23-1,"")</f>
        <v>-5.2681832406441531E-3</v>
      </c>
      <c r="DK23" s="57">
        <f>IFERROR(Inv_SY_B!DK23/Inv_SY_B!$NE23-1,"")</f>
        <v>4.3198798225997148E-2</v>
      </c>
      <c r="DL23" s="57">
        <f>IFERROR(Inv_SY_B!DL23/Inv_SY_B!$NE23-1,"")</f>
        <v>9.2028512992088363E-3</v>
      </c>
      <c r="DM23" s="57">
        <f>IFERROR(Inv_SY_B!DM23/Inv_SY_B!$NE23-1,"")</f>
        <v>1.9021073643686659E-2</v>
      </c>
      <c r="DN23" s="57">
        <f>IFERROR(Inv_SY_B!DN23/Inv_SY_B!$NE23-1,"")</f>
        <v>2.3965672366567992E-2</v>
      </c>
      <c r="DO23" s="57">
        <f>IFERROR(Inv_SY_B!DO23/Inv_SY_B!$NE23-1,"")</f>
        <v>1.7719863453454554E-2</v>
      </c>
      <c r="DP23" s="57">
        <f>IFERROR(Inv_SY_B!DP23/Inv_SY_B!$NE23-1,"")</f>
        <v>3.3681375120300228E-2</v>
      </c>
      <c r="DQ23" s="57">
        <f>IFERROR(Inv_SY_B!DQ23/Inv_SY_B!$NE23-1,"")</f>
        <v>5.5541706316197814E-2</v>
      </c>
      <c r="DR23" s="57">
        <f>IFERROR(Inv_SY_B!DR23/Inv_SY_B!$NE23-1,"")</f>
        <v>1.355599084471204E-2</v>
      </c>
      <c r="DS23" s="57">
        <f>IFERROR(Inv_SY_B!DS23/Inv_SY_B!$NE23-1,"")</f>
        <v>3.5156080002563206E-2</v>
      </c>
      <c r="DT23" s="57">
        <f>IFERROR(Inv_SY_B!DT23/Inv_SY_B!$NE23-1,"")</f>
        <v>2.7609060899217663E-2</v>
      </c>
      <c r="DU23" s="57">
        <f>IFERROR(Inv_SY_B!DU23/Inv_SY_B!$NE23-1,"")</f>
        <v>2.0901913827749308E-2</v>
      </c>
      <c r="DV23" s="57">
        <f>IFERROR(Inv_SY_B!DV23/Inv_SY_B!$NE23-1,"")</f>
        <v>3.8949304860148803E-2</v>
      </c>
      <c r="DW23" s="57">
        <f>IFERROR(Inv_SY_B!DW23/Inv_SY_B!$NE23-1,"")</f>
        <v>5.3806759395888637E-2</v>
      </c>
      <c r="DX23" s="57">
        <f>IFERROR(Inv_SY_B!DX23/Inv_SY_B!$NE23-1,"")</f>
        <v>4.7907939866836724E-2</v>
      </c>
      <c r="DY23" s="57">
        <f>IFERROR(Inv_SY_B!DY23/Inv_SY_B!$NE23-1,"")</f>
        <v>2.6568092747032201E-2</v>
      </c>
      <c r="DZ23" s="57">
        <f>IFERROR(Inv_SY_B!DZ23/Inv_SY_B!$NE23-1,"")</f>
        <v>4.8515171288945114E-2</v>
      </c>
      <c r="EA23" s="57">
        <f>IFERROR(Inv_SY_B!EA23/Inv_SY_B!$NE23-1,"")</f>
        <v>2.5093387864769001E-2</v>
      </c>
      <c r="EB23" s="57">
        <f>IFERROR(Inv_SY_B!EB23/Inv_SY_B!$NE23-1,"")</f>
        <v>1.780661079946988E-2</v>
      </c>
      <c r="EC23" s="57">
        <f>IFERROR(Inv_SY_B!EC23/Inv_SY_B!$NE23-1,"")</f>
        <v>1.2341528000495483E-2</v>
      </c>
      <c r="ED23" s="57">
        <f>IFERROR(Inv_SY_B!ED23/Inv_SY_B!$NE23-1,"")</f>
        <v>3.0211481279681651E-2</v>
      </c>
      <c r="EE23" s="57">
        <f>IFERROR(Inv_SY_B!EE23/Inv_SY_B!$NE23-1,"")</f>
        <v>7.9174133537067704E-3</v>
      </c>
      <c r="EF23" s="57">
        <f>IFERROR(Inv_SY_B!EF23/Inv_SY_B!$NE23-1,"")</f>
        <v>3.5763311424671596E-2</v>
      </c>
      <c r="EG23" s="57">
        <f>IFERROR(Inv_SY_B!EG23/Inv_SY_B!$NE23-1,"")</f>
        <v>1.0693328426201631E-2</v>
      </c>
      <c r="EH23" s="57">
        <f>IFERROR(Inv_SY_B!EH23/Inv_SY_B!$NE23-1,"")</f>
        <v>2.1970483408212393E-2</v>
      </c>
      <c r="EI23" s="57">
        <f>IFERROR(Inv_SY_B!EI23/Inv_SY_B!$NE23-1,"")</f>
        <v>4.3483825220048011E-2</v>
      </c>
      <c r="EJ23" s="57">
        <f>IFERROR(Inv_SY_B!EJ23/Inv_SY_B!$NE23-1,"")</f>
        <v>1.468370634291305E-2</v>
      </c>
      <c r="EK23" s="57">
        <f>IFERROR(Inv_SY_B!EK23/Inv_SY_B!$NE23-1,"")</f>
        <v>-1.5892998180618623E-2</v>
      </c>
      <c r="EL23" s="57">
        <f>IFERROR(Inv_SY_B!EL23/Inv_SY_B!$NE23-1,"")</f>
        <v>2.105341170670405E-3</v>
      </c>
      <c r="EM23" s="57">
        <f>IFERROR(Inv_SY_B!EM23/Inv_SY_B!$NE23-1,"")</f>
        <v>1.615841122517625E-2</v>
      </c>
      <c r="EN23" s="57">
        <f>IFERROR(Inv_SY_B!EN23/Inv_SY_B!$NE23-1,"")</f>
        <v>5.2282456272272348E-3</v>
      </c>
      <c r="EO23" s="57">
        <f>IFERROR(Inv_SY_B!EO23/Inv_SY_B!$NE23-1,"")</f>
        <v>1.6592147955253544E-2</v>
      </c>
      <c r="EP23" s="57">
        <f>IFERROR(Inv_SY_B!EP23/Inv_SY_B!$NE23-1,"")</f>
        <v>3.6370542846779763E-2</v>
      </c>
      <c r="EQ23" s="57">
        <f>IFERROR(Inv_SY_B!EQ23/Inv_SY_B!$NE23-1,"")</f>
        <v>1.468370634291305E-2</v>
      </c>
      <c r="ER23" s="57">
        <f>IFERROR(Inv_SY_B!ER23/Inv_SY_B!$NE23-1,"")</f>
        <v>3.1686186161944629E-2</v>
      </c>
      <c r="ES23" s="57">
        <f>IFERROR(Inv_SY_B!ES23/Inv_SY_B!$NE23-1,"")</f>
        <v>1.9368063027748184E-2</v>
      </c>
      <c r="ET23" s="57">
        <f>IFERROR(Inv_SY_B!ET23/Inv_SY_B!$NE23-1,"")</f>
        <v>5.0104224945501263E-2</v>
      </c>
      <c r="EU23" s="57">
        <f>IFERROR(Inv_SY_B!EU23/Inv_SY_B!$NE23-1,"")</f>
        <v>3.8578985697423684E-2</v>
      </c>
      <c r="EV23" s="57">
        <f>IFERROR(Inv_SY_B!EV23/Inv_SY_B!$NE23-1,"")</f>
        <v>2.5527124594846518E-2</v>
      </c>
      <c r="EW23" s="57">
        <f>IFERROR(Inv_SY_B!EW23/Inv_SY_B!$NE23-1,"")</f>
        <v>4.6376849209664117E-2</v>
      </c>
      <c r="EX23" s="57">
        <f>IFERROR(Inv_SY_B!EX23/Inv_SY_B!$NE23-1,"")</f>
        <v>2.1103009948057583E-2</v>
      </c>
      <c r="EY23" s="57">
        <f>IFERROR(Inv_SY_B!EY23/Inv_SY_B!$NE23-1,"")</f>
        <v>6.4195786787740738E-2</v>
      </c>
      <c r="EZ23" s="57">
        <f>IFERROR(Inv_SY_B!EZ23/Inv_SY_B!$NE23-1,"")</f>
        <v>2.625825246763247E-3</v>
      </c>
      <c r="FA23" s="57">
        <f>IFERROR(Inv_SY_B!FA23/Inv_SY_B!$NE23-1,"")</f>
        <v>2.4659651134691707E-2</v>
      </c>
      <c r="FB23" s="57">
        <f>IFERROR(Inv_SY_B!FB23/Inv_SY_B!$NE23-1,"")</f>
        <v>2.6221103362970233E-2</v>
      </c>
      <c r="FC23" s="57">
        <f>IFERROR(Inv_SY_B!FC23/Inv_SY_B!$NE23-1,"")</f>
        <v>3.5936806116702469E-2</v>
      </c>
      <c r="FD23" s="57">
        <f>IFERROR(Inv_SY_B!FD23/Inv_SY_B!$NE23-1,"")</f>
        <v>2.2788358627015004E-3</v>
      </c>
      <c r="FE23" s="57">
        <f>IFERROR(Inv_SY_B!FE23/Inv_SY_B!$NE23-1,"")</f>
        <v>2.1623494024150425E-2</v>
      </c>
      <c r="FF23" s="57">
        <f>IFERROR(Inv_SY_B!FF23/Inv_SY_B!$NE23-1,"")</f>
        <v>-6.569393430876147E-3</v>
      </c>
      <c r="FG23" s="57">
        <f>IFERROR(Inv_SY_B!FG23/Inv_SY_B!$NE23-1,"")</f>
        <v>2.118975729407313E-2</v>
      </c>
      <c r="FH23" s="57">
        <f>IFERROR(Inv_SY_B!FH23/Inv_SY_B!$NE23-1,"")</f>
        <v>-3.4502038847856409E-2</v>
      </c>
      <c r="FI23" s="57">
        <f>IFERROR(Inv_SY_B!FI23/Inv_SY_B!$NE23-1,"")</f>
        <v>-1.191057977917187E-3</v>
      </c>
      <c r="FJ23" s="57">
        <f>IFERROR(Inv_SY_B!FJ23/Inv_SY_B!$NE23-1,"")</f>
        <v>1.3888522337771381E-2</v>
      </c>
      <c r="FK23" s="57">
        <f>IFERROR(Inv_SY_B!FK23/Inv_SY_B!$NE23-1,"")</f>
        <v>3.6370542846779763E-2</v>
      </c>
      <c r="FL23" s="57">
        <f>IFERROR(Inv_SY_B!FL23/Inv_SY_B!$NE23-1,"")</f>
        <v>3.6500663865803196E-2</v>
      </c>
      <c r="FM23" s="57">
        <f>IFERROR(Inv_SY_B!FM23/Inv_SY_B!$NE23-1,"")</f>
        <v>3.5800460529333833E-3</v>
      </c>
      <c r="FN23" s="57">
        <f>IFERROR(Inv_SY_B!FN23/Inv_SY_B!$NE23-1,"")</f>
        <v>1.108575689627167E-2</v>
      </c>
      <c r="FO23" s="57">
        <f>IFERROR(Inv_SY_B!FO23/Inv_SY_B!$NE23-1,"")</f>
        <v>-5.6358267547098606E-3</v>
      </c>
      <c r="FP23" s="57">
        <f>IFERROR(Inv_SY_B!FP23/Inv_SY_B!$NE23-1,"")</f>
        <v>-6.2058807428113649E-3</v>
      </c>
      <c r="FQ23" s="57">
        <f>IFERROR(Inv_SY_B!FQ23/Inv_SY_B!$NE23-1,"")</f>
        <v>-1.6181825534590022E-2</v>
      </c>
      <c r="FR23" s="57">
        <f>IFERROR(Inv_SY_B!FR23/Inv_SY_B!$NE23-1,"")</f>
        <v>-4.6857367745404277E-3</v>
      </c>
      <c r="FS23" s="57">
        <f>IFERROR(Inv_SY_B!FS23/Inv_SY_B!$NE23-1,"")</f>
        <v>-7.9036785584585267E-4</v>
      </c>
      <c r="FT23" s="57">
        <f>IFERROR(Inv_SY_B!FT23/Inv_SY_B!$NE23-1,"")</f>
        <v>1.6216242789186319E-2</v>
      </c>
      <c r="FU23" s="57">
        <f>IFERROR(Inv_SY_B!FU23/Inv_SY_B!$NE23-1,"")</f>
        <v>2.3436926638473743E-2</v>
      </c>
      <c r="FV23" s="57">
        <f>IFERROR(Inv_SY_B!FV23/Inv_SY_B!$NE23-1,"")</f>
        <v>3.9600820450012009E-3</v>
      </c>
      <c r="FW23" s="57">
        <f>IFERROR(Inv_SY_B!FW23/Inv_SY_B!$NE23-1,"")</f>
        <v>1.5836206797118502E-2</v>
      </c>
      <c r="FX23" s="57">
        <f>IFERROR(Inv_SY_B!FX23/Inv_SY_B!$NE23-1,"")</f>
        <v>1.6216242789186319E-2</v>
      </c>
      <c r="FY23" s="57">
        <f>IFERROR(Inv_SY_B!FY23/Inv_SY_B!$NE23-1,"")</f>
        <v>1.1845828880407083E-2</v>
      </c>
      <c r="FZ23" s="57">
        <f>IFERROR(Inv_SY_B!FZ23/Inv_SY_B!$NE23-1,"")</f>
        <v>7.6701834175627592E-3</v>
      </c>
      <c r="GA23" s="57">
        <f>IFERROR(Inv_SY_B!GA23/Inv_SY_B!$NE23-1,"")</f>
        <v>3.3507880428269354E-2</v>
      </c>
      <c r="GB23" s="57">
        <f>IFERROR(Inv_SY_B!GB23/Inv_SY_B!$NE23-1,"")</f>
        <v>-1.0930419098744593E-2</v>
      </c>
      <c r="GC23" s="57">
        <f>IFERROR(Inv_SY_B!GC23/Inv_SY_B!$NE23-1,"")</f>
        <v>1.3650999842728995E-2</v>
      </c>
      <c r="GD23" s="57">
        <f>IFERROR(Inv_SY_B!GD23/Inv_SY_B!$NE23-1,"")</f>
        <v>2.0111611707881005E-2</v>
      </c>
      <c r="GE23" s="57">
        <f>IFERROR(Inv_SY_B!GE23/Inv_SY_B!$NE23-1,"")</f>
        <v>2.4006980626575469E-2</v>
      </c>
      <c r="GF23" s="57">
        <f>IFERROR(Inv_SY_B!GF23/Inv_SY_B!$NE23-1,"")</f>
        <v>1.7831395755474322E-2</v>
      </c>
      <c r="GG23" s="57">
        <f>IFERROR(Inv_SY_B!GG23/Inv_SY_B!$NE23-1,"")</f>
        <v>1.5646188801084815E-2</v>
      </c>
      <c r="GH23" s="57">
        <f>IFERROR(Inv_SY_B!GH23/Inv_SY_B!$NE23-1,"")</f>
        <v>2.1061701688050327E-2</v>
      </c>
      <c r="GI23" s="57">
        <f>IFERROR(Inv_SY_B!GI23/Inv_SY_B!$NE23-1,"")</f>
        <v>1.3175954852644445E-2</v>
      </c>
      <c r="GJ23" s="57">
        <f>IFERROR(Inv_SY_B!GJ23/Inv_SY_B!$NE23-1,"")</f>
        <v>2.4482025616660019E-2</v>
      </c>
      <c r="GK23" s="57">
        <f>IFERROR(Inv_SY_B!GK23/Inv_SY_B!$NE23-1,"")</f>
        <v>3.0099920648316569E-3</v>
      </c>
      <c r="GL23" s="57">
        <f>IFERROR(Inv_SY_B!GL23/Inv_SY_B!$NE23-1,"")</f>
        <v>2.3056890646405925E-2</v>
      </c>
      <c r="GM23" s="57">
        <f>IFERROR(Inv_SY_B!GM23/Inv_SY_B!$NE23-1,"")</f>
        <v>7.5704239696450237E-3</v>
      </c>
      <c r="GN23" s="57">
        <f>IFERROR(Inv_SY_B!GN23/Inv_SY_B!$NE23-1,"")</f>
        <v>1.4221053830830721E-2</v>
      </c>
      <c r="GO23" s="57">
        <f>IFERROR(Inv_SY_B!GO23/Inv_SY_B!$NE23-1,"")</f>
        <v>3.2510285949091555E-2</v>
      </c>
      <c r="GP23" s="57">
        <f>IFERROR(Inv_SY_B!GP23/Inv_SY_B!$NE23-1,"")</f>
        <v>2.7023516313613438E-2</v>
      </c>
      <c r="GQ23" s="57">
        <f>IFERROR(Inv_SY_B!GQ23/Inv_SY_B!$NE23-1,"")</f>
        <v>2.8819186376133565E-2</v>
      </c>
      <c r="GR23" s="57">
        <f>IFERROR(Inv_SY_B!GR23/Inv_SY_B!$NE23-1,"")</f>
        <v>-1.851574222500596E-2</v>
      </c>
      <c r="GS23" s="57">
        <f>IFERROR(Inv_SY_B!GS23/Inv_SY_B!$NE23-1,"")</f>
        <v>2.1705523991832676E-2</v>
      </c>
      <c r="GT23" s="57">
        <f>IFERROR(Inv_SY_B!GT23/Inv_SY_B!$NE23-1,"")</f>
        <v>1.919075526556302E-2</v>
      </c>
      <c r="GU23" s="57">
        <f>IFERROR(Inv_SY_B!GU23/Inv_SY_B!$NE23-1,"")</f>
        <v>3.2050535801291247E-3</v>
      </c>
      <c r="GV23" s="57">
        <f>IFERROR(Inv_SY_B!GV23/Inv_SY_B!$NE23-1,"")</f>
        <v>-1.851574222500596E-2</v>
      </c>
      <c r="GW23" s="57">
        <f>IFERROR(Inv_SY_B!GW23/Inv_SY_B!$NE23-1,"")</f>
        <v>3.7854026978519029E-2</v>
      </c>
      <c r="GX23" s="57">
        <f>IFERROR(Inv_SY_B!GX23/Inv_SY_B!$NE23-1,"")</f>
        <v>-4.4061910688364403E-3</v>
      </c>
      <c r="GY23" s="57">
        <f>IFERROR(Inv_SY_B!GY23/Inv_SY_B!$NE23-1,"")</f>
        <v>1.1169008927978785E-2</v>
      </c>
      <c r="GZ23" s="57">
        <f>IFERROR(Inv_SY_B!GZ23/Inv_SY_B!$NE23-1,"")</f>
        <v>4.1488636261692413E-2</v>
      </c>
      <c r="HA23" s="57">
        <f>IFERROR(Inv_SY_B!HA23/Inv_SY_B!$NE23-1,"")</f>
        <v>2.283700360082852E-2</v>
      </c>
      <c r="HB23" s="57">
        <f>IFERROR(Inv_SY_B!HB23/Inv_SY_B!$NE23-1,"")</f>
        <v>1.2519934022245938E-3</v>
      </c>
      <c r="HC23" s="57">
        <f>IFERROR(Inv_SY_B!HC23/Inv_SY_B!$NE23-1,"")</f>
        <v>1.1746169092277547E-2</v>
      </c>
      <c r="HD23" s="57">
        <f>IFERROR(Inv_SY_B!HD23/Inv_SY_B!$NE23-1,"")</f>
        <v>3.3144549314973792E-2</v>
      </c>
      <c r="HE23" s="57">
        <f>IFERROR(Inv_SY_B!HE23/Inv_SY_B!$NE23-1,"")</f>
        <v>1.0482656300164317E-2</v>
      </c>
      <c r="HF23" s="57">
        <f>IFERROR(Inv_SY_B!HF23/Inv_SY_B!$NE23-1,"")</f>
        <v>6.1528710992580393E-2</v>
      </c>
      <c r="HG23" s="57">
        <f>IFERROR(Inv_SY_B!HG23/Inv_SY_B!$NE23-1,"")</f>
        <v>7.6800497365874243E-3</v>
      </c>
      <c r="HH23" s="57">
        <f>IFERROR(Inv_SY_B!HH23/Inv_SY_B!$NE23-1,"")</f>
        <v>2.7873116007418375E-2</v>
      </c>
      <c r="HI23" s="57">
        <f>IFERROR(Inv_SY_B!HI23/Inv_SY_B!$NE23-1,"")</f>
        <v>4.53365006813784E-2</v>
      </c>
      <c r="HJ23" s="57">
        <f>IFERROR(Inv_SY_B!HJ23/Inv_SY_B!$NE23-1,"")</f>
        <v>-2.3156474456313969E-3</v>
      </c>
      <c r="HK23" s="57">
        <f>IFERROR(Inv_SY_B!HK23/Inv_SY_B!$NE23-1,"")</f>
        <v>4.593367262235537E-2</v>
      </c>
      <c r="HL23" s="57">
        <f>IFERROR(Inv_SY_B!HL23/Inv_SY_B!$NE23-1,"")</f>
        <v>3.0482209260652926E-2</v>
      </c>
      <c r="HM23" s="57">
        <f>IFERROR(Inv_SY_B!HM23/Inv_SY_B!$NE23-1,"")</f>
        <v>-1.8383476354020822E-2</v>
      </c>
      <c r="HN23" s="57">
        <f>IFERROR(Inv_SY_B!HN23/Inv_SY_B!$NE23-1,"")</f>
        <v>-4.90547640388872E-2</v>
      </c>
      <c r="HO23" s="57">
        <f>IFERROR(Inv_SY_B!HO23/Inv_SY_B!$NE23-1,"")</f>
        <v>-6.104054171799711E-3</v>
      </c>
      <c r="HP23" s="57">
        <f>IFERROR(Inv_SY_B!HP23/Inv_SY_B!$NE23-1,"")</f>
        <v>-1.9471806540300562E-2</v>
      </c>
      <c r="HQ23" s="57">
        <f>IFERROR(Inv_SY_B!HQ23/Inv_SY_B!$NE23-1,"")</f>
        <v>-3.6740692859832058E-2</v>
      </c>
      <c r="HR23" s="57">
        <f>IFERROR(Inv_SY_B!HR23/Inv_SY_B!$NE23-1,"")</f>
        <v>-2.0296264787554974E-2</v>
      </c>
      <c r="HS23" s="57">
        <f>IFERROR(Inv_SY_B!HS23/Inv_SY_B!$NE23-1,"")</f>
        <v>-2.4291522151035805E-2</v>
      </c>
      <c r="HT23" s="57">
        <f>IFERROR(Inv_SY_B!HT23/Inv_SY_B!$NE23-1,"")</f>
        <v>-4.9185470498545603E-2</v>
      </c>
      <c r="HU23" s="57">
        <f>IFERROR(Inv_SY_B!HU23/Inv_SY_B!$NE23-1,"")</f>
        <v>-1.2650547041862414E-2</v>
      </c>
      <c r="HV23" s="57">
        <f>IFERROR(Inv_SY_B!HV23/Inv_SY_B!$NE23-1,"")</f>
        <v>-1.1697394493259683E-3</v>
      </c>
      <c r="HW23" s="57">
        <f>IFERROR(Inv_SY_B!HW23/Inv_SY_B!$NE23-1,"")</f>
        <v>2.0966692690033373E-2</v>
      </c>
      <c r="HX23" s="57">
        <f>IFERROR(Inv_SY_B!HX23/Inv_SY_B!$NE23-1,"")</f>
        <v>1.8993428885066166E-2</v>
      </c>
      <c r="HY23" s="57">
        <f>IFERROR(Inv_SY_B!HY23/Inv_SY_B!$NE23-1,"")</f>
        <v>2.6097178582948244E-2</v>
      </c>
      <c r="HZ23" s="57">
        <f>IFERROR(Inv_SY_B!HZ23/Inv_SY_B!$NE23-1,"")</f>
        <v>-2.1300548328129221E-4</v>
      </c>
      <c r="IA23" s="57">
        <f>IFERROR(Inv_SY_B!IA23/Inv_SY_B!$NE23-1,"")</f>
        <v>3.8232750983496544E-2</v>
      </c>
      <c r="IB23" s="57">
        <f>IFERROR(Inv_SY_B!IB23/Inv_SY_B!$NE23-1,"")</f>
        <v>2.3240479802479896E-3</v>
      </c>
      <c r="IC23" s="57">
        <f>IFERROR(Inv_SY_B!IC23/Inv_SY_B!$NE23-1,"")</f>
        <v>3.0043706192882436E-2</v>
      </c>
      <c r="ID23" s="57">
        <f>IFERROR(Inv_SY_B!ID23/Inv_SY_B!$NE23-1,"")</f>
        <v>1.2087005567680942E-2</v>
      </c>
      <c r="IE23" s="57">
        <f>IFERROR(Inv_SY_B!IE23/Inv_SY_B!$NE23-1,"")</f>
        <v>1.3961606182399944E-2</v>
      </c>
      <c r="IF23" s="57">
        <f>IFERROR(Inv_SY_B!IF23/Inv_SY_B!$NE23-1,"")</f>
        <v>1.8796102504569312E-2</v>
      </c>
      <c r="IG23" s="57">
        <f>IFERROR(Inv_SY_B!IG23/Inv_SY_B!$NE23-1,"")</f>
        <v>-1.6224796296865351E-3</v>
      </c>
      <c r="IH23" s="57">
        <f>IFERROR(Inv_SY_B!IH23/Inv_SY_B!$NE23-1,"")</f>
        <v>-6.6965865567450988E-3</v>
      </c>
      <c r="II23" s="57">
        <f>IFERROR(Inv_SY_B!II23/Inv_SY_B!$NE23-1,"")</f>
        <v>-5.9448670119955915E-3</v>
      </c>
      <c r="IJ23" s="57">
        <f>IFERROR(Inv_SY_B!IJ23/Inv_SY_B!$NE23-1,"")</f>
        <v>-1.4345497434991028E-3</v>
      </c>
      <c r="IK23" s="57">
        <f>IFERROR(Inv_SY_B!IK23/Inv_SY_B!$NE23-1,"")</f>
        <v>2.9057074290398832E-2</v>
      </c>
      <c r="IL23" s="57">
        <f>IFERROR(Inv_SY_B!IL23/Inv_SY_B!$NE23-1,"")</f>
        <v>3.5766171227287424E-2</v>
      </c>
      <c r="IM23" s="57">
        <f>IFERROR(Inv_SY_B!IM23/Inv_SY_B!$NE23-1,"")</f>
        <v>5.1805822502957177E-3</v>
      </c>
      <c r="IN23" s="57">
        <f>IFERROR(Inv_SY_B!IN23/Inv_SY_B!$NE23-1,"")</f>
        <v>-1.9043744589675171E-3</v>
      </c>
      <c r="IO23" s="57">
        <f>IFERROR(Inv_SY_B!IO23/Inv_SY_B!$NE23-1,"")</f>
        <v>2.0078723977798196E-2</v>
      </c>
      <c r="IP23" s="57">
        <f>IFERROR(Inv_SY_B!IP23/Inv_SY_B!$NE23-1,"")</f>
        <v>-7.4483061014944951E-3</v>
      </c>
      <c r="IQ23" s="57">
        <f>IFERROR(Inv_SY_B!IQ23/Inv_SY_B!$NE23-1,"")</f>
        <v>5.5696135657456125E-2</v>
      </c>
      <c r="IR23" s="57">
        <f>IFERROR(Inv_SY_B!IR23/Inv_SY_B!$NE23-1,"")</f>
        <v>1.0311068143210367E-2</v>
      </c>
      <c r="IS23" s="57">
        <f>IFERROR(Inv_SY_B!IS23/Inv_SY_B!$NE23-1,"")</f>
        <v>-2.1300548328129221E-4</v>
      </c>
      <c r="IT23" s="57">
        <f>IFERROR(Inv_SY_B!IT23/Inv_SY_B!$NE23-1,"")</f>
        <v>-2.5621290606232527E-3</v>
      </c>
      <c r="IU23" s="57">
        <f>IFERROR(Inv_SY_B!IU23/Inv_SY_B!$NE23-1,"")</f>
        <v>1.0686927915585009E-2</v>
      </c>
      <c r="IV23" s="57">
        <f>IFERROR(Inv_SY_B!IV23/Inv_SY_B!$NE23-1,"")</f>
        <v>2.4029949834887265E-2</v>
      </c>
      <c r="IW23" s="57">
        <f>IFERROR(Inv_SY_B!IW23/Inv_SY_B!$NE23-1,"")</f>
        <v>5.3871406146810408E-4</v>
      </c>
      <c r="IX23" s="57">
        <f>IFERROR(Inv_SY_B!IX23/Inv_SY_B!$NE23-1,"")</f>
        <v>-4.949003125623852E-4</v>
      </c>
      <c r="IY23" s="57">
        <f>IFERROR(Inv_SY_B!IY23/Inv_SY_B!$NE23-1,"")</f>
        <v>4.2973117852151965E-3</v>
      </c>
      <c r="IZ23" s="57">
        <f>IFERROR(Inv_SY_B!IZ23/Inv_SY_B!$NE23-1,"")</f>
        <v>9.3244362407267634E-3</v>
      </c>
      <c r="JA23" s="57">
        <f>IFERROR(Inv_SY_B!JA23/Inv_SY_B!$NE23-1,"")</f>
        <v>-1.2724805970034669E-2</v>
      </c>
      <c r="JB23" s="57">
        <f>IFERROR(Inv_SY_B!JB23/Inv_SY_B!$NE23-1,"")</f>
        <v>1.331386088989972E-2</v>
      </c>
      <c r="JC23" s="57">
        <f>IFERROR(Inv_SY_B!JC23/Inv_SY_B!$NE23-1,"")</f>
        <v>5.8628298160969816E-3</v>
      </c>
      <c r="JD23" s="57">
        <f>IFERROR(Inv_SY_B!JD23/Inv_SY_B!$NE23-1,"")</f>
        <v>-1.0493093655239205E-2</v>
      </c>
      <c r="JE23" s="57">
        <f>IFERROR(Inv_SY_B!JE23/Inv_SY_B!$NE23-1,"")</f>
        <v>1.0228848818003566E-2</v>
      </c>
      <c r="JF23" s="57">
        <f>IFERROR(Inv_SY_B!JF23/Inv_SY_B!$NE23-1,"")</f>
        <v>1.6307608470171875E-2</v>
      </c>
      <c r="JG23" s="57">
        <f>IFERROR(Inv_SY_B!JG23/Inv_SY_B!$NE23-1,"")</f>
        <v>2.5791949142196069E-2</v>
      </c>
      <c r="JH23" s="57">
        <f>IFERROR(Inv_SY_B!JH23/Inv_SY_B!$NE23-1,"")</f>
        <v>4.269053330653616E-2</v>
      </c>
      <c r="JI23" s="57">
        <f>IFERROR(Inv_SY_B!JI23/Inv_SY_B!$NE23-1,"")</f>
        <v>4.6087198868050683E-2</v>
      </c>
      <c r="JJ23" s="57">
        <f>IFERROR(Inv_SY_B!JJ23/Inv_SY_B!$NE23-1,"")</f>
        <v>1.8204123363079416E-2</v>
      </c>
      <c r="JK23" s="57">
        <f>IFERROR(Inv_SY_B!JK23/Inv_SY_B!$NE23-1,"")</f>
        <v>3.7757373794118143E-2</v>
      </c>
      <c r="JL23" s="57">
        <f>IFERROR(Inv_SY_B!JL23/Inv_SY_B!$NE23-1,"")</f>
        <v>1.1962407016760546E-2</v>
      </c>
      <c r="JM23" s="57">
        <f>IFERROR(Inv_SY_B!JM23/Inv_SY_B!$NE23-1,"")</f>
        <v>-4.7027528690034681E-2</v>
      </c>
      <c r="JN23" s="57">
        <f>IFERROR(Inv_SY_B!JN23/Inv_SY_B!$NE23-1,"")</f>
        <v>1.9020201811063231E-2</v>
      </c>
      <c r="JO23" s="57">
        <f>IFERROR(Inv_SY_B!JO23/Inv_SY_B!$NE23-1,"")</f>
        <v>1.2224645691932157E-2</v>
      </c>
      <c r="JP23" s="57">
        <f>IFERROR(Inv_SY_B!JP23/Inv_SY_B!$NE23-1,"")</f>
        <v>1.705305281018199E-2</v>
      </c>
      <c r="JQ23" s="57">
        <f>IFERROR(Inv_SY_B!JQ23/Inv_SY_B!$NE23-1,"")</f>
        <v>5.0214847310325217E-2</v>
      </c>
      <c r="JR23" s="57">
        <f>IFERROR(Inv_SY_B!JR23/Inv_SY_B!$NE23-1,"")</f>
        <v>4.1335160187972786E-2</v>
      </c>
      <c r="JS23" s="57">
        <f>IFERROR(Inv_SY_B!JS23/Inv_SY_B!$NE23-1,"")</f>
        <v>8.2520102597665179E-3</v>
      </c>
      <c r="JT23" s="57">
        <f>IFERROR(Inv_SY_B!JT23/Inv_SY_B!$NE23-1,"")</f>
        <v>5.7980967431628949E-2</v>
      </c>
      <c r="JU23" s="57">
        <f>IFERROR(Inv_SY_B!JU23/Inv_SY_B!$NE23-1,"")</f>
        <v>2.8429217625182135E-2</v>
      </c>
      <c r="JV23" s="57">
        <f>IFERROR(Inv_SY_B!JV23/Inv_SY_B!$NE23-1,"")</f>
        <v>-1.1241357637709171E-2</v>
      </c>
      <c r="JW23" s="57">
        <f>IFERROR(Inv_SY_B!JW23/Inv_SY_B!$NE23-1,"")</f>
        <v>-4.64896959019937E-2</v>
      </c>
      <c r="JX23" s="57">
        <f>IFERROR(Inv_SY_B!JX23/Inv_SY_B!$NE23-1,"")</f>
        <v>-1.589679854053927E-2</v>
      </c>
      <c r="JY23" s="57">
        <f>IFERROR(Inv_SY_B!JY23/Inv_SY_B!$NE23-1,"")</f>
        <v>-7.6310157130654588E-3</v>
      </c>
      <c r="JZ23" s="57">
        <f>IFERROR(Inv_SY_B!JZ23/Inv_SY_B!$NE23-1,"")</f>
        <v>-3.4518562151859444E-2</v>
      </c>
      <c r="KA23" s="57">
        <f>IFERROR(Inv_SY_B!KA23/Inv_SY_B!$NE23-1,"")</f>
        <v>-2.0172203451301551E-2</v>
      </c>
      <c r="KB23" s="57">
        <f>IFERROR(Inv_SY_B!KB23/Inv_SY_B!$NE23-1,"")</f>
        <v>-4.7807457725572711E-3</v>
      </c>
      <c r="KC23" s="57">
        <f>IFERROR(Inv_SY_B!KC23/Inv_SY_B!$NE23-1,"")</f>
        <v>-2.3877554373961996E-2</v>
      </c>
      <c r="KD23" s="57">
        <f>IFERROR(Inv_SY_B!KD23/Inv_SY_B!$NE23-1,"")</f>
        <v>-2.8057950286707434E-2</v>
      </c>
      <c r="KE23" s="57">
        <f>IFERROR(Inv_SY_B!KE23/Inv_SY_B!$NE23-1,"")</f>
        <v>-1.9304758320490834E-3</v>
      </c>
      <c r="KF23" s="57">
        <f>IFERROR(Inv_SY_B!KF23/Inv_SY_B!$NE23-1,"")</f>
        <v>-1.0386276655556692E-2</v>
      </c>
      <c r="KG23" s="57">
        <f>IFERROR(Inv_SY_B!KG23/Inv_SY_B!$NE23-1,"")</f>
        <v>-3.7356467943709948E-3</v>
      </c>
      <c r="KH23" s="57">
        <f>IFERROR(Inv_SY_B!KH23/Inv_SY_B!$NE23-1,"")</f>
        <v>-2.3782545375945263E-2</v>
      </c>
      <c r="KI23" s="57">
        <f>IFERROR(Inv_SY_B!KI23/Inv_SY_B!$NE23-1,"")</f>
        <v>3.3805271570979123E-3</v>
      </c>
      <c r="KJ23" s="57">
        <f>IFERROR(Inv_SY_B!KJ23/Inv_SY_B!$NE23-1,"")</f>
        <v>1.6846165424955206E-3</v>
      </c>
      <c r="KK23" s="57">
        <f>IFERROR(Inv_SY_B!KK23/Inv_SY_B!$NE23-1,"")</f>
        <v>-3.7023936450648609E-3</v>
      </c>
      <c r="KL23" s="57">
        <f>IFERROR(Inv_SY_B!KL23/Inv_SY_B!$NE23-1,"")</f>
        <v>-1.0304282588775027E-2</v>
      </c>
      <c r="KM23" s="57">
        <f>IFERROR(Inv_SY_B!KM23/Inv_SY_B!$NE23-1,"")</f>
        <v>-1.1209471092197276E-3</v>
      </c>
      <c r="KN23" s="57">
        <f>IFERROR(Inv_SY_B!KN23/Inv_SY_B!$NE23-1,"")</f>
        <v>-5.0067569384881772E-3</v>
      </c>
      <c r="KO23" s="57">
        <f>IFERROR(Inv_SY_B!KO23/Inv_SY_B!$NE23-1,"")</f>
        <v>-4.8160904168705887E-3</v>
      </c>
      <c r="KP23" s="57">
        <f>IFERROR(Inv_SY_B!KP23/Inv_SY_B!$NE23-1,"")</f>
        <v>-2.8140919398856878E-3</v>
      </c>
      <c r="KQ23" s="57">
        <f>IFERROR(Inv_SY_B!KQ23/Inv_SY_B!$NE23-1,"")</f>
        <v>-0.31369229157718603</v>
      </c>
      <c r="KR23" s="57">
        <f>IFERROR(Inv_SY_B!KR23/Inv_SY_B!$NE23-1,"")</f>
        <v>-3.2558069312233373E-2</v>
      </c>
      <c r="KS23" s="57">
        <f>IFERROR(Inv_SY_B!KS23/Inv_SY_B!$NE23-1,"")</f>
        <v>-7.2947551978996827E-3</v>
      </c>
      <c r="KT23" s="57">
        <f>IFERROR(Inv_SY_B!KT23/Inv_SY_B!$NE23-1,"")</f>
        <v>1.119989739900884E-2</v>
      </c>
      <c r="KU23" s="57">
        <f>IFERROR(Inv_SY_B!KU23/Inv_SY_B!$NE23-1,"")</f>
        <v>-9.0742672370958122E-4</v>
      </c>
      <c r="KV23" s="57">
        <f>IFERROR(Inv_SY_B!KV23/Inv_SY_B!$NE23-1,"")</f>
        <v>2.0859135333787693E-2</v>
      </c>
      <c r="KW23" s="57">
        <f>IFERROR(Inv_SY_B!KW23/Inv_SY_B!$NE23-1,"")</f>
        <v>5.1939019680540266E-3</v>
      </c>
      <c r="KX23" s="57">
        <f>IFERROR(Inv_SY_B!KX23/Inv_SY_B!$NE23-1,"")</f>
        <v>1.289092785859336E-2</v>
      </c>
      <c r="KY23" s="57">
        <f>IFERROR(Inv_SY_B!KY23/Inv_SY_B!$NE23-1,"")</f>
        <v>3.2909323740762941E-2</v>
      </c>
      <c r="KZ23" s="57">
        <f>IFERROR(Inv_SY_B!KZ23/Inv_SY_B!$NE23-1,"")</f>
        <v>1.8344444344765787E-2</v>
      </c>
      <c r="LA23" s="57">
        <f>IFERROR(Inv_SY_B!LA23/Inv_SY_B!$NE23-1,"")</f>
        <v>-3.6991048720567132E-3</v>
      </c>
      <c r="LB23" s="57">
        <f>IFERROR(Inv_SY_B!LB23/Inv_SY_B!$NE23-1,"")</f>
        <v>-4.7685728907129965E-2</v>
      </c>
      <c r="LC23" s="57">
        <f>IFERROR(Inv_SY_B!LC23/Inv_SY_B!$NE23-1,"")</f>
        <v>6.2735511467137961E-3</v>
      </c>
      <c r="LD23" s="57">
        <f>IFERROR(Inv_SY_B!LD23/Inv_SY_B!$NE23-1,"")</f>
        <v>-1.3274132573302455E-2</v>
      </c>
      <c r="LE23" s="57">
        <f>IFERROR(Inv_SY_B!LE23/Inv_SY_B!$NE23-1,"")</f>
        <v>-1.5529291207550533E-2</v>
      </c>
      <c r="LF23" s="57">
        <f>IFERROR(Inv_SY_B!LF23/Inv_SY_B!$NE23-1,"")</f>
        <v>-1.6656870524674794E-2</v>
      </c>
      <c r="LG23" s="57">
        <f>IFERROR(Inv_SY_B!LG23/Inv_SY_B!$NE23-1,"")</f>
        <v>-5.7973420513384166E-3</v>
      </c>
      <c r="LH23" s="57">
        <f>IFERROR(Inv_SY_B!LH23/Inv_SY_B!$NE23-1,"")</f>
        <v>-1.8768608982622115E-2</v>
      </c>
      <c r="LI23" s="57">
        <f>IFERROR(Inv_SY_B!LI23/Inv_SY_B!$NE23-1,"")</f>
        <v>-3.3664525224630149E-2</v>
      </c>
      <c r="LJ23" s="57">
        <f>IFERROR(Inv_SY_B!LJ23/Inv_SY_B!$NE23-1,"")</f>
        <v>-3.4535836515135032E-2</v>
      </c>
      <c r="LK23" s="57">
        <f>IFERROR(Inv_SY_B!LK23/Inv_SY_B!$NE23-1,"")</f>
        <v>-1.6426656414095242E-2</v>
      </c>
      <c r="LL23" s="57">
        <f>IFERROR(Inv_SY_B!LL23/Inv_SY_B!$NE23-1,"")</f>
        <v>-1.6821309175088617E-2</v>
      </c>
      <c r="LM23" s="57">
        <f>IFERROR(Inv_SY_B!LM23/Inv_SY_B!$NE23-1,"")</f>
        <v>-6.8845164429323091E-3</v>
      </c>
      <c r="LN23" s="57">
        <f>IFERROR(Inv_SY_B!LN23/Inv_SY_B!$NE23-1,"")</f>
        <v>-2.2764591825763736E-2</v>
      </c>
      <c r="LO23" s="57">
        <f>IFERROR(Inv_SY_B!LO23/Inv_SY_B!$NE23-1,"")</f>
        <v>-2.6617154492604267E-2</v>
      </c>
      <c r="LP23" s="57">
        <f>IFERROR(Inv_SY_B!LP23/Inv_SY_B!$NE23-1,"")</f>
        <v>-2.4174065972168868E-2</v>
      </c>
      <c r="LQ23" s="57">
        <f>IFERROR(Inv_SY_B!LQ23/Inv_SY_B!$NE23-1,"")</f>
        <v>-2.9436102785414642E-2</v>
      </c>
      <c r="LR23" s="57">
        <f>IFERROR(Inv_SY_B!LR23/Inv_SY_B!$NE23-1,"")</f>
        <v>-3.6483473517440412E-2</v>
      </c>
      <c r="LS23" s="57">
        <f>IFERROR(Inv_SY_B!LS23/Inv_SY_B!$NE23-1,"")</f>
        <v>-1.2493948078364903E-2</v>
      </c>
      <c r="LT23" s="57">
        <f>IFERROR(Inv_SY_B!LT23/Inv_SY_B!$NE23-1,"")</f>
        <v>-2.4221048443715754E-2</v>
      </c>
      <c r="LU23" s="57">
        <f>IFERROR(Inv_SY_B!LU23/Inv_SY_B!$NE23-1,"")</f>
        <v>-9.8162226674550768E-3</v>
      </c>
      <c r="LV23" s="57">
        <f>IFERROR(Inv_SY_B!LV23/Inv_SY_B!$NE23-1,"")</f>
        <v>-2.0669173594774715E-2</v>
      </c>
      <c r="LW23" s="57">
        <f>IFERROR(Inv_SY_B!LW23/Inv_SY_B!$NE23-1,"")</f>
        <v>1.1692352806687678E-2</v>
      </c>
      <c r="LX23" s="57">
        <f>IFERROR(Inv_SY_B!LX23/Inv_SY_B!$NE23-1,"")</f>
        <v>-2.5151465890763669E-3</v>
      </c>
      <c r="LY23" s="57">
        <f>IFERROR(Inv_SY_B!LY23/Inv_SY_B!$NE23-1,"")</f>
        <v>-1.0605528189442048E-2</v>
      </c>
      <c r="LZ23" s="57">
        <f>IFERROR(Inv_SY_B!LZ23/Inv_SY_B!$NE23-1,"")</f>
        <v>-5.8886525565615688E-4</v>
      </c>
      <c r="MA23" s="57">
        <f>IFERROR(Inv_SY_B!MA23/Inv_SY_B!$NE23-1,"")</f>
        <v>1.4539490582425874E-2</v>
      </c>
      <c r="MB23" s="57">
        <f>IFERROR(Inv_SY_B!MB23/Inv_SY_B!$NE23-1,"")</f>
        <v>9.6533135415548532E-3</v>
      </c>
      <c r="MC23" s="57">
        <f>IFERROR(Inv_SY_B!MC23/Inv_SY_B!$NE23-1,"")</f>
        <v>9.7472784846481808E-3</v>
      </c>
      <c r="MD23" s="57">
        <f>IFERROR(Inv_SY_B!MD23/Inv_SY_B!$NE23-1,"")</f>
        <v>-6.8283019874981754E-4</v>
      </c>
      <c r="ME23" s="57">
        <f>IFERROR(Inv_SY_B!ME23/Inv_SY_B!$NE23-1,"")</f>
        <v>1.384398549311161E-3</v>
      </c>
      <c r="MF23" s="57">
        <f>IFERROR(Inv_SY_B!MF23/Inv_SY_B!$NE23-1,"")</f>
        <v>-1.1864658426897323E-2</v>
      </c>
      <c r="MG23" s="57">
        <f>IFERROR(Inv_SY_B!MG23/Inv_SY_B!$NE23-1,"")</f>
        <v>-3.2198836622789884E-3</v>
      </c>
      <c r="MH23" s="57">
        <f>IFERROR(Inv_SY_B!MH23/Inv_SY_B!$NE23-1,"")</f>
        <v>-4.0093536946883557E-4</v>
      </c>
      <c r="MI23" s="57">
        <f>IFERROR(Inv_SY_B!MI23/Inv_SY_B!$NE23-1,"")</f>
        <v>-1.5529291207550533E-2</v>
      </c>
      <c r="MJ23" s="57">
        <f>IFERROR(Inv_SY_B!MJ23/Inv_SY_B!$NE23-1,"")</f>
        <v>5.6738982015374084E-3</v>
      </c>
      <c r="MK23" s="57">
        <f>IFERROR(Inv_SY_B!MK23/Inv_SY_B!$NE23-1,"")</f>
        <v>6.3645405332761751E-3</v>
      </c>
      <c r="ML23" s="57">
        <f>IFERROR(Inv_SY_B!ML23/Inv_SY_B!$NE23-1,"")</f>
        <v>-8.6698503617121947E-3</v>
      </c>
      <c r="MM23" s="57">
        <f>IFERROR(Inv_SY_B!MM23/Inv_SY_B!$NE23-1,"")</f>
        <v>-1.606835324950906E-2</v>
      </c>
      <c r="MN23" s="57">
        <f>IFERROR(Inv_SY_B!MN23/Inv_SY_B!$NE23-1,"")</f>
        <v>-7.9416220527362968E-3</v>
      </c>
      <c r="MO23" s="57">
        <f>IFERROR(Inv_SY_B!MO23/Inv_SY_B!$NE23-1,"")</f>
        <v>7.1538460552629246E-3</v>
      </c>
      <c r="MP23" s="57">
        <f>IFERROR(Inv_SY_B!MP23/Inv_SY_B!$NE23-1,"")</f>
        <v>1.6107686394915E-3</v>
      </c>
      <c r="MQ23" s="57">
        <f>IFERROR(Inv_SY_B!MQ23/Inv_SY_B!$NE23-1,"")</f>
        <v>-1.1526549142181208E-3</v>
      </c>
      <c r="MR23" s="57">
        <f>IFERROR(Inv_SY_B!MR23/Inv_SY_B!$NE23-1,"")</f>
        <v>-5.3810773534335166E-3</v>
      </c>
      <c r="MS23" s="57">
        <f>IFERROR(Inv_SY_B!MS23/Inv_SY_B!$NE23-1,"")</f>
        <v>1.8105460172830989E-2</v>
      </c>
      <c r="MT23" s="57">
        <f>IFERROR(Inv_SY_B!MT23/Inv_SY_B!$NE23-1,"")</f>
        <v>-1.238146561391229E-2</v>
      </c>
      <c r="MU23" s="57">
        <f>IFERROR(Inv_SY_B!MU23/Inv_SY_B!$NE23-1,"")</f>
        <v>5.4248911023393465E-3</v>
      </c>
      <c r="MV23" s="57">
        <f>IFERROR(Inv_SY_B!MV23/Inv_SY_B!$NE23-1,"")</f>
        <v>-5.4750422965270662E-3</v>
      </c>
      <c r="MW23" s="57">
        <f>IFERROR(Inv_SY_B!MW23/Inv_SY_B!$NE23-1,"")</f>
        <v>-1.3368097516396005E-2</v>
      </c>
      <c r="MX23" s="57">
        <f>IFERROR(Inv_SY_B!MX23/Inv_SY_B!$NE23-1,"")</f>
        <v>-4.6293578086841203E-3</v>
      </c>
      <c r="MY23" s="57">
        <f>IFERROR(Inv_SY_B!MY23/Inv_SY_B!$NE23-1,"")</f>
        <v>-1.001354904795182E-2</v>
      </c>
      <c r="MZ23" s="57">
        <f>IFERROR(Inv_SY_B!MZ23/Inv_SY_B!$NE23-1,"")</f>
        <v>-1.7258410670896174E-3</v>
      </c>
      <c r="NA23" s="57">
        <f>IFERROR(Inv_SY_B!NA23/Inv_SY_B!$NE23-1,"")</f>
        <v>1.0518780122680704E-2</v>
      </c>
      <c r="NB23" s="57">
        <f>IFERROR(Inv_SY_B!NB23/Inv_SY_B!$NE23-1,"")</f>
        <v>7.6471620065048374E-3</v>
      </c>
      <c r="NC23" s="57">
        <f>IFERROR(Inv_SY_B!NC23/Inv_SY_B!$NE23-1,"")</f>
        <v>9.2257730504783364E-3</v>
      </c>
      <c r="ND23" s="57">
        <f>IFERROR(Inv_SY_B!ND23/Inv_SY_B!$NE23-1,"")</f>
        <v>7.5484988162564104E-3</v>
      </c>
    </row>
    <row r="24" spans="2:368" ht="14.5" x14ac:dyDescent="0.35">
      <c r="B24" s="86">
        <f t="shared" si="0"/>
        <v>45765</v>
      </c>
      <c r="C24" s="57">
        <f>IFERROR(Inv_SY_B!C24/Inv_SY_B!$NE24-1,"")</f>
        <v>-5.8781276130422722E-2</v>
      </c>
      <c r="D24" s="57">
        <f>IFERROR(Inv_SY_B!D24/Inv_SY_B!$NE24-1,"")</f>
        <v>-8.4870135608209663E-2</v>
      </c>
      <c r="E24" s="57">
        <f>IFERROR(Inv_SY_B!E24/Inv_SY_B!$NE24-1,"")</f>
        <v>-5.0516998708749705E-2</v>
      </c>
      <c r="F24" s="57">
        <f>IFERROR(Inv_SY_B!F24/Inv_SY_B!$NE24-1,"")</f>
        <v>-5.2755591167166216E-2</v>
      </c>
      <c r="G24" s="57">
        <f>IFERROR(Inv_SY_B!G24/Inv_SY_B!$NE24-1,"")</f>
        <v>-5.4834284164267166E-2</v>
      </c>
      <c r="H24" s="57">
        <f>IFERROR(Inv_SY_B!H24/Inv_SY_B!$NE24-1,"")</f>
        <v>-8.5535344972512029E-2</v>
      </c>
      <c r="I24" s="57">
        <f>IFERROR(Inv_SY_B!I24/Inv_SY_B!$NE24-1,"")</f>
        <v>-2.6861910381900778E-2</v>
      </c>
      <c r="J24" s="57">
        <f>IFERROR(Inv_SY_B!J24/Inv_SY_B!$NE24-1,"")</f>
        <v>-7.4182118983438849E-2</v>
      </c>
      <c r="K24" s="57">
        <f>IFERROR(Inv_SY_B!K24/Inv_SY_B!$NE24-1,"")</f>
        <v>-4.4280919717446299E-2</v>
      </c>
      <c r="L24" s="57">
        <f>IFERROR(Inv_SY_B!L24/Inv_SY_B!$NE24-1,"")</f>
        <v>-4.2841824565607034E-2</v>
      </c>
      <c r="M24" s="57">
        <f>IFERROR(Inv_SY_B!M24/Inv_SY_B!$NE24-1,"")</f>
        <v>-3.3727555270625431E-2</v>
      </c>
      <c r="N24" s="57">
        <f>IFERROR(Inv_SY_B!N24/Inv_SY_B!$NE24-1,"")</f>
        <v>-4.0923031029821422E-2</v>
      </c>
      <c r="O24" s="57">
        <f>IFERROR(Inv_SY_B!O24/Inv_SY_B!$NE24-1,"")</f>
        <v>-4.3481422410868942E-2</v>
      </c>
      <c r="P24" s="57">
        <f>IFERROR(Inv_SY_B!P24/Inv_SY_B!$NE24-1,"")</f>
        <v>-4.0603232107190412E-2</v>
      </c>
      <c r="Q24" s="57">
        <f>IFERROR(Inv_SY_B!Q24/Inv_SY_B!$NE24-1,"")</f>
        <v>-3.2608259041417176E-2</v>
      </c>
      <c r="R24" s="57">
        <f>IFERROR(Inv_SY_B!R24/Inv_SY_B!$NE24-1,"")</f>
        <v>-3.2288460118786166E-2</v>
      </c>
      <c r="S24" s="57">
        <f>IFERROR(Inv_SY_B!S24/Inv_SY_B!$NE24-1,"")</f>
        <v>-4.7335841004684021E-2</v>
      </c>
      <c r="T24" s="57">
        <f>IFERROR(Inv_SY_B!T24/Inv_SY_B!$NE24-1,"")</f>
        <v>-4.4474482223249234E-2</v>
      </c>
      <c r="U24" s="57">
        <f>IFERROR(Inv_SY_B!U24/Inv_SY_B!$NE24-1,"")</f>
        <v>-4.7638808405071065E-2</v>
      </c>
      <c r="V24" s="57">
        <f>IFERROR(Inv_SY_B!V24/Inv_SY_B!$NE24-1,"")</f>
        <v>-3.7085443958250197E-2</v>
      </c>
      <c r="W24" s="57">
        <f>IFERROR(Inv_SY_B!W24/Inv_SY_B!$NE24-1,"")</f>
        <v>-6.5446468469959607E-3</v>
      </c>
      <c r="X24" s="57">
        <f>IFERROR(Inv_SY_B!X24/Inv_SY_B!$NE24-1,"")</f>
        <v>-1.9976201597495247E-2</v>
      </c>
      <c r="Y24" s="57">
        <f>IFERROR(Inv_SY_B!Y24/Inv_SY_B!$NE24-1,"")</f>
        <v>-6.864445769626748E-3</v>
      </c>
      <c r="Z24" s="57">
        <f>IFERROR(Inv_SY_B!Z24/Inv_SY_B!$NE24-1,"")</f>
        <v>-1.6938111832501268E-2</v>
      </c>
      <c r="AA24" s="57">
        <f>IFERROR(Inv_SY_B!AA24/Inv_SY_B!$NE24-1,"")</f>
        <v>-1.4219820990138188E-2</v>
      </c>
      <c r="AB24" s="57">
        <f>IFERROR(Inv_SY_B!AB24/Inv_SY_B!$NE24-1,"")</f>
        <v>-9.9025355346205046E-3</v>
      </c>
      <c r="AC24" s="57">
        <f>IFERROR(Inv_SY_B!AC24/Inv_SY_B!$NE24-1,"")</f>
        <v>-1.0702032841197862E-2</v>
      </c>
      <c r="AD24" s="57">
        <f>IFERROR(Inv_SY_B!AD24/Inv_SY_B!$NE24-1,"")</f>
        <v>-1.917670429091789E-2</v>
      </c>
      <c r="AE24" s="57">
        <f>IFERROR(Inv_SY_B!AE24/Inv_SY_B!$NE24-1,"")</f>
        <v>-7.9837419988350034E-3</v>
      </c>
      <c r="AF24" s="57">
        <f>IFERROR(Inv_SY_B!AF24/Inv_SY_B!$NE24-1,"")</f>
        <v>-5.7451495404186037E-3</v>
      </c>
      <c r="AG24" s="57">
        <f>IFERROR(Inv_SY_B!AG24/Inv_SY_B!$NE24-1,"")</f>
        <v>-1.4379720451453748E-2</v>
      </c>
      <c r="AH24" s="57">
        <f>IFERROR(Inv_SY_B!AH24/Inv_SY_B!$NE24-1,"")</f>
        <v>-1.0062434995936065E-2</v>
      </c>
      <c r="AI24" s="57">
        <f>IFERROR(Inv_SY_B!AI24/Inv_SY_B!$NE24-1,"")</f>
        <v>-5.3075390089797114E-2</v>
      </c>
      <c r="AJ24" s="57">
        <f>IFERROR(Inv_SY_B!AJ24/Inv_SY_B!$NE24-1,"")</f>
        <v>-6.4672308915729504E-2</v>
      </c>
      <c r="AK24" s="57">
        <f>IFERROR(Inv_SY_B!AK24/Inv_SY_B!$NE24-1,"")</f>
        <v>-5.9454537020172116E-2</v>
      </c>
      <c r="AL24" s="57">
        <f>IFERROR(Inv_SY_B!AL24/Inv_SY_B!$NE24-1,"")</f>
        <v>-5.1712036788054694E-2</v>
      </c>
      <c r="AM24" s="57">
        <f>IFERROR(Inv_SY_B!AM24/Inv_SY_B!$NE24-1,"")</f>
        <v>-3.6900297213569133E-2</v>
      </c>
      <c r="AN24" s="57">
        <f>IFERROR(Inv_SY_B!AN24/Inv_SY_B!$NE24-1,"")</f>
        <v>-3.5048829766758605E-2</v>
      </c>
      <c r="AO24" s="57">
        <f>IFERROR(Inv_SY_B!AO24/Inv_SY_B!$NE24-1,"")</f>
        <v>-4.6359612714547471E-2</v>
      </c>
      <c r="AP24" s="57">
        <f>IFERROR(Inv_SY_B!AP24/Inv_SY_B!$NE24-1,"")</f>
        <v>-4.5316058335435949E-2</v>
      </c>
      <c r="AQ24" s="57">
        <f>IFERROR(Inv_SY_B!AQ24/Inv_SY_B!$NE24-1,"")</f>
        <v>-6.9385135143974819E-2</v>
      </c>
      <c r="AR24" s="57">
        <f>IFERROR(Inv_SY_B!AR24/Inv_SY_B!$NE24-1,"")</f>
        <v>-4.7487348715608002E-2</v>
      </c>
      <c r="AS24" s="57">
        <f>IFERROR(Inv_SY_B!AS24/Inv_SY_B!$NE24-1,"")</f>
        <v>-2.4582237536553198E-2</v>
      </c>
      <c r="AT24" s="57">
        <f>IFERROR(Inv_SY_B!AT24/Inv_SY_B!$NE24-1,"")</f>
        <v>-2.6590989839282431E-2</v>
      </c>
      <c r="AU24" s="57">
        <f>IFERROR(Inv_SY_B!AU24/Inv_SY_B!$NE24-1,"")</f>
        <v>-2.7671012516588545E-2</v>
      </c>
      <c r="AV24" s="57">
        <f>IFERROR(Inv_SY_B!AV24/Inv_SY_B!$NE24-1,"")</f>
        <v>-4.379409134218859E-3</v>
      </c>
      <c r="AW24" s="57">
        <f>IFERROR(Inv_SY_B!AW24/Inv_SY_B!$NE24-1,"")</f>
        <v>-2.2186929538524192E-2</v>
      </c>
      <c r="AX24" s="57">
        <f>IFERROR(Inv_SY_B!AX24/Inv_SY_B!$NE24-1,"")</f>
        <v>-3.0196872003837139E-2</v>
      </c>
      <c r="AY24" s="57">
        <f>IFERROR(Inv_SY_B!AY24/Inv_SY_B!$NE24-1,"")</f>
        <v>-6.3227637550530735E-2</v>
      </c>
      <c r="AZ24" s="57">
        <f>IFERROR(Inv_SY_B!AZ24/Inv_SY_B!$NE24-1,"")</f>
        <v>-2.6851655266633467E-2</v>
      </c>
      <c r="BA24" s="57">
        <f>IFERROR(Inv_SY_B!BA24/Inv_SY_B!$NE24-1,"")</f>
        <v>-2.2962710891096916E-2</v>
      </c>
      <c r="BB24" s="57">
        <f>IFERROR(Inv_SY_B!BB24/Inv_SY_B!$NE24-1,"")</f>
        <v>-4.3998341771669836E-2</v>
      </c>
      <c r="BC24" s="57">
        <f>IFERROR(Inv_SY_B!BC24/Inv_SY_B!$NE24-1,"")</f>
        <v>-0.13288806406640363</v>
      </c>
      <c r="BD24" s="57">
        <f>IFERROR(Inv_SY_B!BD24/Inv_SY_B!$NE24-1,"")</f>
        <v>-5.4931283216369753E-2</v>
      </c>
      <c r="BE24" s="57">
        <f>IFERROR(Inv_SY_B!BE24/Inv_SY_B!$NE24-1,"")</f>
        <v>-6.696014055109667E-2</v>
      </c>
      <c r="BF24" s="57">
        <f>IFERROR(Inv_SY_B!BF24/Inv_SY_B!$NE24-1,"")</f>
        <v>-5.883781308407543E-2</v>
      </c>
      <c r="BG24" s="57">
        <f>IFERROR(Inv_SY_B!BG24/Inv_SY_B!$NE24-1,"")</f>
        <v>-5.47362812686224E-2</v>
      </c>
      <c r="BH24" s="57">
        <f>IFERROR(Inv_SY_B!BH24/Inv_SY_B!$NE24-1,"")</f>
        <v>-9.460125776713213E-2</v>
      </c>
      <c r="BI24" s="57">
        <f>IFERROR(Inv_SY_B!BI24/Inv_SY_B!$NE24-1,"")</f>
        <v>-9.1668887548386313E-2</v>
      </c>
      <c r="BJ24" s="57">
        <f>IFERROR(Inv_SY_B!BJ24/Inv_SY_B!$NE24-1,"")</f>
        <v>-9.8780838616406852E-2</v>
      </c>
      <c r="BK24" s="57">
        <f>IFERROR(Inv_SY_B!BK24/Inv_SY_B!$NE24-1,"")</f>
        <v>-0.13590331105120967</v>
      </c>
      <c r="BL24" s="57">
        <f>IFERROR(Inv_SY_B!BL24/Inv_SY_B!$NE24-1,"")</f>
        <v>-5.994393765101691E-2</v>
      </c>
      <c r="BM24" s="57">
        <f>IFERROR(Inv_SY_B!BM24/Inv_SY_B!$NE24-1,"")</f>
        <v>-5.5458407868111514E-2</v>
      </c>
      <c r="BN24" s="57">
        <f>IFERROR(Inv_SY_B!BN24/Inv_SY_B!$NE24-1,"")</f>
        <v>1.4987487445797809E-2</v>
      </c>
      <c r="BO24" s="57">
        <f>IFERROR(Inv_SY_B!BO24/Inv_SY_B!$NE24-1,"")</f>
        <v>-1.8367167447862487E-3</v>
      </c>
      <c r="BP24" s="57">
        <f>IFERROR(Inv_SY_B!BP24/Inv_SY_B!$NE24-1,"")</f>
        <v>1.5665438142639099E-2</v>
      </c>
      <c r="BQ24" s="57">
        <f>IFERROR(Inv_SY_B!BQ24/Inv_SY_B!$NE24-1,"")</f>
        <v>1.2219869440420306E-2</v>
      </c>
      <c r="BR24" s="57">
        <f>IFERROR(Inv_SY_B!BR24/Inv_SY_B!$NE24-1,"")</f>
        <v>4.4996718464729302E-3</v>
      </c>
      <c r="BS24" s="57">
        <f>IFERROR(Inv_SY_B!BS24/Inv_SY_B!$NE24-1,"")</f>
        <v>1.8316693814548479E-2</v>
      </c>
      <c r="BT24" s="57">
        <f>IFERROR(Inv_SY_B!BT24/Inv_SY_B!$NE24-1,"")</f>
        <v>-1.1450547710834202E-2</v>
      </c>
      <c r="BU24" s="57">
        <f>IFERROR(Inv_SY_B!BU24/Inv_SY_B!$NE24-1,"")</f>
        <v>2.7660264628315723E-2</v>
      </c>
      <c r="BV24" s="57">
        <f>IFERROR(Inv_SY_B!BV24/Inv_SY_B!$NE24-1,"")</f>
        <v>8.7239309073119387E-3</v>
      </c>
      <c r="BW24" s="57">
        <f>IFERROR(Inv_SY_B!BW24/Inv_SY_B!$NE24-1,"")</f>
        <v>-8.901425863776069E-3</v>
      </c>
      <c r="BX24" s="57">
        <f>IFERROR(Inv_SY_B!BX24/Inv_SY_B!$NE24-1,"")</f>
        <v>-1.8909621309628366E-2</v>
      </c>
      <c r="BY24" s="57">
        <f>IFERROR(Inv_SY_B!BY24/Inv_SY_B!$NE24-1,"")</f>
        <v>-9.5569143387337352E-3</v>
      </c>
      <c r="BZ24" s="57">
        <f>IFERROR(Inv_SY_B!BZ24/Inv_SY_B!$NE24-1,"")</f>
        <v>1.6960573966378067E-2</v>
      </c>
      <c r="CA24" s="57">
        <f>IFERROR(Inv_SY_B!CA24/Inv_SY_B!$NE24-1,"")</f>
        <v>4.2447596617671834E-3</v>
      </c>
      <c r="CB24" s="57">
        <f>IFERROR(Inv_SY_B!CB24/Inv_SY_B!$NE24-1,"")</f>
        <v>5.082328268657621E-3</v>
      </c>
      <c r="CC24" s="57">
        <f>IFERROR(Inv_SY_B!CC24/Inv_SY_B!$NE24-1,"")</f>
        <v>1.6516960554032734E-2</v>
      </c>
      <c r="CD24" s="57">
        <f>IFERROR(Inv_SY_B!CD24/Inv_SY_B!$NE24-1,"")</f>
        <v>3.924056101923723E-2</v>
      </c>
      <c r="CE24" s="57">
        <f>IFERROR(Inv_SY_B!CE24/Inv_SY_B!$NE24-1,"")</f>
        <v>-3.8031821696596912E-3</v>
      </c>
      <c r="CF24" s="57">
        <f>IFERROR(Inv_SY_B!CF24/Inv_SY_B!$NE24-1,"")</f>
        <v>3.3373936709688579E-3</v>
      </c>
      <c r="CG24" s="57">
        <f>IFERROR(Inv_SY_B!CG24/Inv_SY_B!$NE24-1,"")</f>
        <v>3.6982767383271442E-2</v>
      </c>
      <c r="CH24" s="57">
        <f>IFERROR(Inv_SY_B!CH24/Inv_SY_B!$NE24-1,"")</f>
        <v>2.2975839415864785E-2</v>
      </c>
      <c r="CI24" s="57">
        <f>IFERROR(Inv_SY_B!CI24/Inv_SY_B!$NE24-1,"")</f>
        <v>8.4326026962195932E-3</v>
      </c>
      <c r="CJ24" s="57">
        <f>IFERROR(Inv_SY_B!CJ24/Inv_SY_B!$NE24-1,"")</f>
        <v>3.5082512915464603E-2</v>
      </c>
      <c r="CK24" s="57">
        <f>IFERROR(Inv_SY_B!CK24/Inv_SY_B!$NE24-1,"")</f>
        <v>8.8894582999783367E-3</v>
      </c>
      <c r="CL24" s="57">
        <f>IFERROR(Inv_SY_B!CL24/Inv_SY_B!$NE24-1,"")</f>
        <v>-9.9131457632616327E-3</v>
      </c>
      <c r="CM24" s="57">
        <f>IFERROR(Inv_SY_B!CM24/Inv_SY_B!$NE24-1,"")</f>
        <v>2.4892646622938219E-2</v>
      </c>
      <c r="CN24" s="57">
        <f>IFERROR(Inv_SY_B!CN24/Inv_SY_B!$NE24-1,"")</f>
        <v>1.1637213018235615E-2</v>
      </c>
      <c r="CO24" s="57">
        <f>IFERROR(Inv_SY_B!CO24/Inv_SY_B!$NE24-1,"")</f>
        <v>9.3794193822698269E-3</v>
      </c>
      <c r="CP24" s="57">
        <f>IFERROR(Inv_SY_B!CP24/Inv_SY_B!$NE24-1,"")</f>
        <v>-4.2841162456036419E-2</v>
      </c>
      <c r="CQ24" s="57">
        <f>IFERROR(Inv_SY_B!CQ24/Inv_SY_B!$NE24-1,"")</f>
        <v>-1.8952249146462652E-2</v>
      </c>
      <c r="CR24" s="57">
        <f>IFERROR(Inv_SY_B!CR24/Inv_SY_B!$NE24-1,"")</f>
        <v>-2.5650372725170012E-3</v>
      </c>
      <c r="CS24" s="57">
        <f>IFERROR(Inv_SY_B!CS24/Inv_SY_B!$NE24-1,"")</f>
        <v>8.8695950128583334E-3</v>
      </c>
      <c r="CT24" s="57">
        <f>IFERROR(Inv_SY_B!CT24/Inv_SY_B!$NE24-1,"")</f>
        <v>-3.5846860113404322E-3</v>
      </c>
      <c r="CU24" s="57">
        <f>IFERROR(Inv_SY_B!CU24/Inv_SY_B!$NE24-1,"")</f>
        <v>-2.1518850686186308E-2</v>
      </c>
      <c r="CV24" s="57">
        <f>IFERROR(Inv_SY_B!CV24/Inv_SY_B!$NE24-1,"")</f>
        <v>2.0886883720418359E-2</v>
      </c>
      <c r="CW24" s="57">
        <f>IFERROR(Inv_SY_B!CW24/Inv_SY_B!$NE24-1,"")</f>
        <v>1.804885893868402E-3</v>
      </c>
      <c r="CX24" s="57">
        <f>IFERROR(Inv_SY_B!CX24/Inv_SY_B!$NE24-1,"")</f>
        <v>-2.6842169952366879E-3</v>
      </c>
      <c r="CY24" s="57">
        <f>IFERROR(Inv_SY_B!CY24/Inv_SY_B!$NE24-1,"")</f>
        <v>2.4173372467330978E-3</v>
      </c>
      <c r="CZ24" s="57">
        <f>IFERROR(Inv_SY_B!CZ24/Inv_SY_B!$NE24-1,"")</f>
        <v>8.5782668017657659E-3</v>
      </c>
      <c r="DA24" s="57">
        <f>IFERROR(Inv_SY_B!DA24/Inv_SY_B!$NE24-1,"")</f>
        <v>6.0544827827397896E-3</v>
      </c>
      <c r="DB24" s="57">
        <f>IFERROR(Inv_SY_B!DB24/Inv_SY_B!$NE24-1,"")</f>
        <v>-5.6239834889869611E-3</v>
      </c>
      <c r="DC24" s="57">
        <f>IFERROR(Inv_SY_B!DC24/Inv_SY_B!$NE24-1,"")</f>
        <v>3.2685676269659014E-2</v>
      </c>
      <c r="DD24" s="57">
        <f>IFERROR(Inv_SY_B!DD24/Inv_SY_B!$NE24-1,"")</f>
        <v>-2.4922052197440259E-3</v>
      </c>
      <c r="DE24" s="57">
        <f>IFERROR(Inv_SY_B!DE24/Inv_SY_B!$NE24-1,"")</f>
        <v>2.0741219614871964E-2</v>
      </c>
      <c r="DF24" s="57">
        <f>IFERROR(Inv_SY_B!DF24/Inv_SY_B!$NE24-1,"")</f>
        <v>6.9031295879846688E-3</v>
      </c>
      <c r="DG24" s="57">
        <f>IFERROR(Inv_SY_B!DG24/Inv_SY_B!$NE24-1,"")</f>
        <v>2.7517025799186356E-3</v>
      </c>
      <c r="DH24" s="57">
        <f>IFERROR(Inv_SY_B!DH24/Inv_SY_B!$NE24-1,"")</f>
        <v>2.5329638939576959E-2</v>
      </c>
      <c r="DI24" s="57">
        <f>IFERROR(Inv_SY_B!DI24/Inv_SY_B!$NE24-1,"")</f>
        <v>-5.0413270668021593E-3</v>
      </c>
      <c r="DJ24" s="57">
        <f>IFERROR(Inv_SY_B!DJ24/Inv_SY_B!$NE24-1,"")</f>
        <v>2.3071845303611171E-2</v>
      </c>
      <c r="DK24" s="57">
        <f>IFERROR(Inv_SY_B!DK24/Inv_SY_B!$NE24-1,"")</f>
        <v>3.5314566555468607E-2</v>
      </c>
      <c r="DL24" s="57">
        <f>IFERROR(Inv_SY_B!DL24/Inv_SY_B!$NE24-1,"")</f>
        <v>-8.1664842403385007E-3</v>
      </c>
      <c r="DM24" s="57">
        <f>IFERROR(Inv_SY_B!DM24/Inv_SY_B!$NE24-1,"")</f>
        <v>-4.3858385918443821E-3</v>
      </c>
      <c r="DN24" s="57">
        <f>IFERROR(Inv_SY_B!DN24/Inv_SY_B!$NE24-1,"")</f>
        <v>1.5570143867982722E-2</v>
      </c>
      <c r="DO24" s="57">
        <f>IFERROR(Inv_SY_B!DO24/Inv_SY_B!$NE24-1,"")</f>
        <v>9.0152591184045061E-3</v>
      </c>
      <c r="DP24" s="57">
        <f>IFERROR(Inv_SY_B!DP24/Inv_SY_B!$NE24-1,"")</f>
        <v>2.6713447942265711E-2</v>
      </c>
      <c r="DQ24" s="57">
        <f>IFERROR(Inv_SY_B!DQ24/Inv_SY_B!$NE24-1,"")</f>
        <v>6.1019770074808299E-3</v>
      </c>
      <c r="DR24" s="57">
        <f>IFERROR(Inv_SY_B!DR24/Inv_SY_B!$NE24-1,"")</f>
        <v>4.2809331605118794E-2</v>
      </c>
      <c r="DS24" s="57">
        <f>IFERROR(Inv_SY_B!DS24/Inv_SY_B!$NE24-1,"")</f>
        <v>2.8534249261592759E-2</v>
      </c>
      <c r="DT24" s="57">
        <f>IFERROR(Inv_SY_B!DT24/Inv_SY_B!$NE24-1,"")</f>
        <v>4.3540077409265354E-3</v>
      </c>
      <c r="DU24" s="57">
        <f>IFERROR(Inv_SY_B!DU24/Inv_SY_B!$NE24-1,"")</f>
        <v>1.5209294151970587E-2</v>
      </c>
      <c r="DV24" s="57">
        <f>IFERROR(Inv_SY_B!DV24/Inv_SY_B!$NE24-1,"")</f>
        <v>3.6681507528619095E-2</v>
      </c>
      <c r="DW24" s="57">
        <f>IFERROR(Inv_SY_B!DW24/Inv_SY_B!$NE24-1,"")</f>
        <v>4.5941109874361397E-2</v>
      </c>
      <c r="DX24" s="57">
        <f>IFERROR(Inv_SY_B!DX24/Inv_SY_B!$NE24-1,"")</f>
        <v>3.9823217441421921E-2</v>
      </c>
      <c r="DY24" s="57">
        <f>IFERROR(Inv_SY_B!DY24/Inv_SY_B!$NE24-1,"")</f>
        <v>2.0668387562098989E-2</v>
      </c>
      <c r="DZ24" s="57">
        <f>IFERROR(Inv_SY_B!DZ24/Inv_SY_B!$NE24-1,"")</f>
        <v>3.8876400755371909E-2</v>
      </c>
      <c r="EA24" s="57">
        <f>IFERROR(Inv_SY_B!EA24/Inv_SY_B!$NE24-1,"")</f>
        <v>1.418633486529397E-2</v>
      </c>
      <c r="EB24" s="57">
        <f>IFERROR(Inv_SY_B!EB24/Inv_SY_B!$NE24-1,"")</f>
        <v>8.2141065379002232E-3</v>
      </c>
      <c r="EC24" s="57">
        <f>IFERROR(Inv_SY_B!EC24/Inv_SY_B!$NE24-1,"")</f>
        <v>3.1158628437839564E-3</v>
      </c>
      <c r="ED24" s="57">
        <f>IFERROR(Inv_SY_B!ED24/Inv_SY_B!$NE24-1,"")</f>
        <v>1.9211746506637262E-2</v>
      </c>
      <c r="EE24" s="57">
        <f>IFERROR(Inv_SY_B!EE24/Inv_SY_B!$NE24-1,"")</f>
        <v>-1.1812282698282495E-3</v>
      </c>
      <c r="EF24" s="57">
        <f>IFERROR(Inv_SY_B!EF24/Inv_SY_B!$NE24-1,"")</f>
        <v>2.4965478675711417E-2</v>
      </c>
      <c r="EG24" s="57">
        <f>IFERROR(Inv_SY_B!EG24/Inv_SY_B!$NE24-1,"")</f>
        <v>1.1493974189105138E-3</v>
      </c>
      <c r="EH24" s="57">
        <f>IFERROR(Inv_SY_B!EH24/Inv_SY_B!$NE24-1,"")</f>
        <v>1.0690396332185381E-2</v>
      </c>
      <c r="EI24" s="57">
        <f>IFERROR(Inv_SY_B!EI24/Inv_SY_B!$NE24-1,"")</f>
        <v>5.7676116742952921E-3</v>
      </c>
      <c r="EJ24" s="57">
        <f>IFERROR(Inv_SY_B!EJ24/Inv_SY_B!$NE24-1,"")</f>
        <v>-2.9148736534695407E-2</v>
      </c>
      <c r="EK24" s="57">
        <f>IFERROR(Inv_SY_B!EK24/Inv_SY_B!$NE24-1,"")</f>
        <v>-4.0304181743116008E-3</v>
      </c>
      <c r="EL24" s="57">
        <f>IFERROR(Inv_SY_B!EL24/Inv_SY_B!$NE24-1,"")</f>
        <v>1.2802525862605219E-2</v>
      </c>
      <c r="EM24" s="57">
        <f>IFERROR(Inv_SY_B!EM24/Inv_SY_B!$NE24-1,"")</f>
        <v>2.6276455625626971E-2</v>
      </c>
      <c r="EN24" s="57">
        <f>IFERROR(Inv_SY_B!EN24/Inv_SY_B!$NE24-1,"")</f>
        <v>1.2001373282101158E-2</v>
      </c>
      <c r="EO24" s="57">
        <f>IFERROR(Inv_SY_B!EO24/Inv_SY_B!$NE24-1,"")</f>
        <v>2.1323876037056655E-2</v>
      </c>
      <c r="EP24" s="57">
        <f>IFERROR(Inv_SY_B!EP24/Inv_SY_B!$NE24-1,"")</f>
        <v>4.4848629082765212E-2</v>
      </c>
      <c r="EQ24" s="57">
        <f>IFERROR(Inv_SY_B!EQ24/Inv_SY_B!$NE24-1,"")</f>
        <v>1.5497311815209525E-2</v>
      </c>
      <c r="ER24" s="57">
        <f>IFERROR(Inv_SY_B!ER24/Inv_SY_B!$NE24-1,"")</f>
        <v>3.4943469905624802E-2</v>
      </c>
      <c r="ES24" s="57">
        <f>IFERROR(Inv_SY_B!ES24/Inv_SY_B!$NE24-1,"")</f>
        <v>1.4477663076386316E-2</v>
      </c>
      <c r="ET24" s="57">
        <f>IFERROR(Inv_SY_B!ET24/Inv_SY_B!$NE24-1,"")</f>
        <v>5.0767888644505765E-2</v>
      </c>
      <c r="EU24" s="57">
        <f>IFERROR(Inv_SY_B!EU24/Inv_SY_B!$NE24-1,"")</f>
        <v>2.5602759137476117E-2</v>
      </c>
      <c r="EV24" s="57">
        <f>IFERROR(Inv_SY_B!EV24/Inv_SY_B!$NE24-1,"")</f>
        <v>1.292501613317798E-2</v>
      </c>
      <c r="EW24" s="57">
        <f>IFERROR(Inv_SY_B!EW24/Inv_SY_B!$NE24-1,"")</f>
        <v>2.8534249261592759E-2</v>
      </c>
      <c r="EX24" s="57">
        <f>IFERROR(Inv_SY_B!EX24/Inv_SY_B!$NE24-1,"")</f>
        <v>1.2511197651512873E-2</v>
      </c>
      <c r="EY24" s="57">
        <f>IFERROR(Inv_SY_B!EY24/Inv_SY_B!$NE24-1,"")</f>
        <v>4.7758443000699646E-2</v>
      </c>
      <c r="EZ24" s="57">
        <f>IFERROR(Inv_SY_B!EZ24/Inv_SY_B!$NE24-1,"")</f>
        <v>-9.1927540748681924E-3</v>
      </c>
      <c r="FA24" s="57">
        <f>IFERROR(Inv_SY_B!FA24/Inv_SY_B!$NE24-1,"")</f>
        <v>8.2869385906736426E-3</v>
      </c>
      <c r="FB24" s="57">
        <f>IFERROR(Inv_SY_B!FB24/Inv_SY_B!$NE24-1,"")</f>
        <v>9.6707475933621723E-3</v>
      </c>
      <c r="FC24" s="57">
        <f>IFERROR(Inv_SY_B!FC24/Inv_SY_B!$NE24-1,"")</f>
        <v>2.0668387562098989E-2</v>
      </c>
      <c r="FD24" s="57">
        <f>IFERROR(Inv_SY_B!FD24/Inv_SY_B!$NE24-1,"")</f>
        <v>1.4040670759747576E-2</v>
      </c>
      <c r="FE24" s="57">
        <f>IFERROR(Inv_SY_B!FE24/Inv_SY_B!$NE24-1,"")</f>
        <v>8.3597706434466179E-3</v>
      </c>
      <c r="FF24" s="57">
        <f>IFERROR(Inv_SY_B!FF24/Inv_SY_B!$NE24-1,"")</f>
        <v>8.7239309073119387E-3</v>
      </c>
      <c r="FG24" s="57">
        <f>IFERROR(Inv_SY_B!FG24/Inv_SY_B!$NE24-1,"")</f>
        <v>7.0487936935310636E-3</v>
      </c>
      <c r="FH24" s="57">
        <f>IFERROR(Inv_SY_B!FH24/Inv_SY_B!$NE24-1,"")</f>
        <v>8.6510988545391854E-3</v>
      </c>
      <c r="FI24" s="57">
        <f>IFERROR(Inv_SY_B!FI24/Inv_SY_B!$NE24-1,"")</f>
        <v>1.5205983604117179E-2</v>
      </c>
      <c r="FJ24" s="57">
        <f>IFERROR(Inv_SY_B!FJ24/Inv_SY_B!$NE24-1,"")</f>
        <v>-3.0839656485253109E-3</v>
      </c>
      <c r="FK24" s="57">
        <f>IFERROR(Inv_SY_B!FK24/Inv_SY_B!$NE24-1,"")</f>
        <v>2.1396708089830074E-2</v>
      </c>
      <c r="FL24" s="57">
        <f>IFERROR(Inv_SY_B!FL24/Inv_SY_B!$NE24-1,"")</f>
        <v>2.0539276195819411E-2</v>
      </c>
      <c r="FM24" s="57">
        <f>IFERROR(Inv_SY_B!FM24/Inv_SY_B!$NE24-1,"")</f>
        <v>6.9170023599414154E-3</v>
      </c>
      <c r="FN24" s="57">
        <f>IFERROR(Inv_SY_B!FN24/Inv_SY_B!$NE24-1,"")</f>
        <v>1.7526204713888216E-2</v>
      </c>
      <c r="FO24" s="57">
        <f>IFERROR(Inv_SY_B!FO24/Inv_SY_B!$NE24-1,"")</f>
        <v>7.8742236249591535E-3</v>
      </c>
      <c r="FP24" s="57">
        <f>IFERROR(Inv_SY_B!FP24/Inv_SY_B!$NE24-1,"")</f>
        <v>9.3100555224858716E-3</v>
      </c>
      <c r="FQ24" s="57">
        <f>IFERROR(Inv_SY_B!FQ24/Inv_SY_B!$NE24-1,"")</f>
        <v>1.8118222798468864E-3</v>
      </c>
      <c r="FR24" s="57">
        <f>IFERROR(Inv_SY_B!FR24/Inv_SY_B!$NE24-1,"")</f>
        <v>1.664875188762216E-2</v>
      </c>
      <c r="FS24" s="57">
        <f>IFERROR(Inv_SY_B!FS24/Inv_SY_B!$NE24-1,"")</f>
        <v>2.3588606059000927E-2</v>
      </c>
      <c r="FT24" s="57">
        <f>IFERROR(Inv_SY_B!FT24/Inv_SY_B!$NE24-1,"")</f>
        <v>3.9223220054291241E-2</v>
      </c>
      <c r="FU24" s="57">
        <f>IFERROR(Inv_SY_B!FU24/Inv_SY_B!$NE24-1,"")</f>
        <v>3.9382756931794161E-2</v>
      </c>
      <c r="FV24" s="57">
        <f>IFERROR(Inv_SY_B!FV24/Inv_SY_B!$NE24-1,"")</f>
        <v>1.8084583785148878E-2</v>
      </c>
      <c r="FW24" s="57">
        <f>IFERROR(Inv_SY_B!FW24/Inv_SY_B!$NE24-1,"")</f>
        <v>1.601060437761026E-2</v>
      </c>
      <c r="FX24" s="57">
        <f>IFERROR(Inv_SY_B!FX24/Inv_SY_B!$NE24-1,"")</f>
        <v>1.9440647243923914E-2</v>
      </c>
      <c r="FY24" s="57">
        <f>IFERROR(Inv_SY_B!FY24/Inv_SY_B!$NE24-1,"")</f>
        <v>2.1355089773959612E-2</v>
      </c>
      <c r="FZ24" s="57">
        <f>IFERROR(Inv_SY_B!FZ24/Inv_SY_B!$NE24-1,"")</f>
        <v>1.2871716312739423E-2</v>
      </c>
      <c r="GA24" s="57">
        <f>IFERROR(Inv_SY_B!GA24/Inv_SY_B!$NE24-1,"")</f>
        <v>3.4397229509826488E-2</v>
      </c>
      <c r="GB24" s="57">
        <f>IFERROR(Inv_SY_B!GB24/Inv_SY_B!$NE24-1,"")</f>
        <v>-1.5171603497968311E-2</v>
      </c>
      <c r="GC24" s="57">
        <f>IFERROR(Inv_SY_B!GC24/Inv_SY_B!$NE24-1,"")</f>
        <v>1.8164352223900337E-2</v>
      </c>
      <c r="GD24" s="57">
        <f>IFERROR(Inv_SY_B!GD24/Inv_SY_B!$NE24-1,"")</f>
        <v>1.760597315264012E-2</v>
      </c>
      <c r="GE24" s="57">
        <f>IFERROR(Inv_SY_B!GE24/Inv_SY_B!$NE24-1,"")</f>
        <v>2.6540038292805823E-2</v>
      </c>
      <c r="GF24" s="57">
        <f>IFERROR(Inv_SY_B!GF24/Inv_SY_B!$NE24-1,"")</f>
        <v>3.1964292127906413E-2</v>
      </c>
      <c r="GG24" s="57">
        <f>IFERROR(Inv_SY_B!GG24/Inv_SY_B!$NE24-1,"")</f>
        <v>2.0637173825196031E-2</v>
      </c>
      <c r="GH24" s="57">
        <f>IFERROR(Inv_SY_B!GH24/Inv_SY_B!$NE24-1,"")</f>
        <v>2.9571238965361957E-2</v>
      </c>
      <c r="GI24" s="57">
        <f>IFERROR(Inv_SY_B!GI24/Inv_SY_B!$NE24-1,"")</f>
        <v>7.7944551862079159E-3</v>
      </c>
      <c r="GJ24" s="57">
        <f>IFERROR(Inv_SY_B!GJ24/Inv_SY_B!$NE24-1,"")</f>
        <v>2.5024437956527645E-2</v>
      </c>
      <c r="GK24" s="57">
        <f>IFERROR(Inv_SY_B!GK24/Inv_SY_B!$NE24-1,"")</f>
        <v>3.1678857386219228E-3</v>
      </c>
      <c r="GL24" s="57">
        <f>IFERROR(Inv_SY_B!GL24/Inv_SY_B!$NE24-1,"")</f>
        <v>2.1753931967717133E-2</v>
      </c>
      <c r="GM24" s="57">
        <f>IFERROR(Inv_SY_B!GM24/Inv_SY_B!$NE24-1,"")</f>
        <v>2.8488119836158621E-3</v>
      </c>
      <c r="GN24" s="57">
        <f>IFERROR(Inv_SY_B!GN24/Inv_SY_B!$NE24-1,"")</f>
        <v>1.7207130958882599E-2</v>
      </c>
      <c r="GO24" s="57">
        <f>IFERROR(Inv_SY_B!GO24/Inv_SY_B!$NE24-1,"")</f>
        <v>3.0460657057441054E-2</v>
      </c>
      <c r="GP24" s="57">
        <f>IFERROR(Inv_SY_B!GP24/Inv_SY_B!$NE24-1,"")</f>
        <v>2.1498672963712107E-2</v>
      </c>
      <c r="GQ24" s="57">
        <f>IFERROR(Inv_SY_B!GQ24/Inv_SY_B!$NE24-1,"")</f>
        <v>3.3643417763625116E-2</v>
      </c>
      <c r="GR24" s="57">
        <f>IFERROR(Inv_SY_B!GR24/Inv_SY_B!$NE24-1,"")</f>
        <v>-1.9792618986152033E-2</v>
      </c>
      <c r="GS24" s="57">
        <f>IFERROR(Inv_SY_B!GS24/Inv_SY_B!$NE24-1,"")</f>
        <v>1.996119053003631E-2</v>
      </c>
      <c r="GT24" s="57">
        <f>IFERROR(Inv_SY_B!GT24/Inv_SY_B!$NE24-1,"")</f>
        <v>2.7586232047200232E-2</v>
      </c>
      <c r="GU24" s="57">
        <f>IFERROR(Inv_SY_B!GU24/Inv_SY_B!$NE24-1,"")</f>
        <v>-6.6700691135370693E-3</v>
      </c>
      <c r="GV24" s="57">
        <f>IFERROR(Inv_SY_B!GV24/Inv_SY_B!$NE24-1,"")</f>
        <v>-4.8812324014158026E-4</v>
      </c>
      <c r="GW24" s="57">
        <f>IFERROR(Inv_SY_B!GW24/Inv_SY_B!$NE24-1,"")</f>
        <v>2.8235550095762063E-2</v>
      </c>
      <c r="GX24" s="57">
        <f>IFERROR(Inv_SY_B!GX24/Inv_SY_B!$NE24-1,"")</f>
        <v>-9.0688995675425321E-3</v>
      </c>
      <c r="GY24" s="57">
        <f>IFERROR(Inv_SY_B!GY24/Inv_SY_B!$NE24-1,"")</f>
        <v>6.1387932099816744E-3</v>
      </c>
      <c r="GZ24" s="57">
        <f>IFERROR(Inv_SY_B!GZ24/Inv_SY_B!$NE24-1,"")</f>
        <v>3.0883122981136379E-2</v>
      </c>
      <c r="HA24" s="57">
        <f>IFERROR(Inv_SY_B!HA24/Inv_SY_B!$NE24-1,"")</f>
        <v>1.4062280269911298E-2</v>
      </c>
      <c r="HB24" s="57">
        <f>IFERROR(Inv_SY_B!HB24/Inv_SY_B!$NE24-1,"")</f>
        <v>-8.3723202815920716E-3</v>
      </c>
      <c r="HC24" s="57">
        <f>IFERROR(Inv_SY_B!HC24/Inv_SY_B!$NE24-1,"")</f>
        <v>1.3165158181307701E-2</v>
      </c>
      <c r="HD24" s="57">
        <f>IFERROR(Inv_SY_B!HD24/Inv_SY_B!$NE24-1,"")</f>
        <v>2.2517429881480977E-2</v>
      </c>
      <c r="HE24" s="57">
        <f>IFERROR(Inv_SY_B!HE24/Inv_SY_B!$NE24-1,"")</f>
        <v>1.1686058723894277E-3</v>
      </c>
      <c r="HF24" s="57">
        <f>IFERROR(Inv_SY_B!HF24/Inv_SY_B!$NE24-1,"")</f>
        <v>4.4962541193430905E-2</v>
      </c>
      <c r="HG24" s="57">
        <f>IFERROR(Inv_SY_B!HG24/Inv_SY_B!$NE24-1,"")</f>
        <v>-6.9289577971904937E-3</v>
      </c>
      <c r="HH24" s="57">
        <f>IFERROR(Inv_SY_B!HH24/Inv_SY_B!$NE24-1,"")</f>
        <v>1.4332399146954167E-2</v>
      </c>
      <c r="HI24" s="57">
        <f>IFERROR(Inv_SY_B!HI24/Inv_SY_B!$NE24-1,"")</f>
        <v>3.048550799412908E-2</v>
      </c>
      <c r="HJ24" s="57">
        <f>IFERROR(Inv_SY_B!HJ24/Inv_SY_B!$NE24-1,"")</f>
        <v>5.9123512124228395E-3</v>
      </c>
      <c r="HK24" s="57">
        <f>IFERROR(Inv_SY_B!HK24/Inv_SY_B!$NE24-1,"")</f>
        <v>3.6414854291607623E-2</v>
      </c>
      <c r="HL24" s="57">
        <f>IFERROR(Inv_SY_B!HL24/Inv_SY_B!$NE24-1,"")</f>
        <v>6.7669872519819263E-2</v>
      </c>
      <c r="HM24" s="57">
        <f>IFERROR(Inv_SY_B!HM24/Inv_SY_B!$NE24-1,"")</f>
        <v>-3.2815350180483538E-2</v>
      </c>
      <c r="HN24" s="57">
        <f>IFERROR(Inv_SY_B!HN24/Inv_SY_B!$NE24-1,"")</f>
        <v>-3.0308220134730779E-2</v>
      </c>
      <c r="HO24" s="57">
        <f>IFERROR(Inv_SY_B!HO24/Inv_SY_B!$NE24-1,"")</f>
        <v>-2.219451504682135E-2</v>
      </c>
      <c r="HP24" s="57">
        <f>IFERROR(Inv_SY_B!HP24/Inv_SY_B!$NE24-1,"")</f>
        <v>-3.1812222762141018E-2</v>
      </c>
      <c r="HQ24" s="57">
        <f>IFERROR(Inv_SY_B!HQ24/Inv_SY_B!$NE24-1,"")</f>
        <v>-5.4038806852003574E-2</v>
      </c>
      <c r="HR24" s="57">
        <f>IFERROR(Inv_SY_B!HR24/Inv_SY_B!$NE24-1,"")</f>
        <v>-3.5619352793461734E-2</v>
      </c>
      <c r="HS24" s="57">
        <f>IFERROR(Inv_SY_B!HS24/Inv_SY_B!$NE24-1,"")</f>
        <v>-4.4274393208820984E-2</v>
      </c>
      <c r="HT24" s="57">
        <f>IFERROR(Inv_SY_B!HT24/Inv_SY_B!$NE24-1,"")</f>
        <v>-6.6922298046477313E-2</v>
      </c>
      <c r="HU24" s="57">
        <f>IFERROR(Inv_SY_B!HU24/Inv_SY_B!$NE24-1,"")</f>
        <v>-1.1158637425393914E-2</v>
      </c>
      <c r="HV24" s="57">
        <f>IFERROR(Inv_SY_B!HV24/Inv_SY_B!$NE24-1,"")</f>
        <v>-5.3600855315363294E-3</v>
      </c>
      <c r="HW24" s="57">
        <f>IFERROR(Inv_SY_B!HW24/Inv_SY_B!$NE24-1,"")</f>
        <v>1.9302586484546413E-2</v>
      </c>
      <c r="HX24" s="57">
        <f>IFERROR(Inv_SY_B!HX24/Inv_SY_B!$NE24-1,"")</f>
        <v>9.36221180936192E-3</v>
      </c>
      <c r="HY24" s="57">
        <f>IFERROR(Inv_SY_B!HY24/Inv_SY_B!$NE24-1,"")</f>
        <v>1.3421198135062262E-2</v>
      </c>
      <c r="HZ24" s="57">
        <f>IFERROR(Inv_SY_B!HZ24/Inv_SY_B!$NE24-1,"")</f>
        <v>9.0105955607988619E-4</v>
      </c>
      <c r="IA24" s="57">
        <f>IFERROR(Inv_SY_B!IA24/Inv_SY_B!$NE24-1,"")</f>
        <v>2.2450371798354851E-2</v>
      </c>
      <c r="IB24" s="57">
        <f>IFERROR(Inv_SY_B!IB24/Inv_SY_B!$NE24-1,"")</f>
        <v>-1.0222693056626708E-2</v>
      </c>
      <c r="IC24" s="57">
        <f>IFERROR(Inv_SY_B!IC24/Inv_SY_B!$NE24-1,"")</f>
        <v>2.3692918632752802E-2</v>
      </c>
      <c r="ID24" s="57">
        <f>IFERROR(Inv_SY_B!ID24/Inv_SY_B!$NE24-1,"")</f>
        <v>1.0853268010639461E-2</v>
      </c>
      <c r="IE24" s="57">
        <f>IFERROR(Inv_SY_B!IE24/Inv_SY_B!$NE24-1,"")</f>
        <v>1.2261487756290768E-2</v>
      </c>
      <c r="IF24" s="57">
        <f>IFERROR(Inv_SY_B!IF24/Inv_SY_B!$NE24-1,"")</f>
        <v>4.3920244717696733E-3</v>
      </c>
      <c r="IG24" s="57">
        <f>IFERROR(Inv_SY_B!IG24/Inv_SY_B!$NE24-1,"")</f>
        <v>-2.7736686531951715E-2</v>
      </c>
      <c r="IH24" s="57">
        <f>IFERROR(Inv_SY_B!IH24/Inv_SY_B!$NE24-1,"")</f>
        <v>-9.7493418816178012E-3</v>
      </c>
      <c r="II24" s="57">
        <f>IFERROR(Inv_SY_B!II24/Inv_SY_B!$NE24-1,"")</f>
        <v>-3.0103442406995695E-2</v>
      </c>
      <c r="IJ24" s="57">
        <f>IFERROR(Inv_SY_B!IJ24/Inv_SY_B!$NE24-1,"")</f>
        <v>-1.3141691969180691E-2</v>
      </c>
      <c r="IK24" s="57">
        <f>IFERROR(Inv_SY_B!IK24/Inv_SY_B!$NE24-1,"")</f>
        <v>1.5740618892605474E-2</v>
      </c>
      <c r="IL24" s="57">
        <f>IFERROR(Inv_SY_B!IL24/Inv_SY_B!$NE24-1,"")</f>
        <v>2.3610082177126568E-2</v>
      </c>
      <c r="IM24" s="57">
        <f>IFERROR(Inv_SY_B!IM24/Inv_SY_B!$NE24-1,"")</f>
        <v>-9.5245000734887064E-3</v>
      </c>
      <c r="IN24" s="57">
        <f>IFERROR(Inv_SY_B!IN24/Inv_SY_B!$NE24-1,"")</f>
        <v>-5.9788583144804175E-4</v>
      </c>
      <c r="IO24" s="57">
        <f>IFERROR(Inv_SY_B!IO24/Inv_SY_B!$NE24-1,"")</f>
        <v>6.7942816849393406E-3</v>
      </c>
      <c r="IP24" s="57">
        <f>IFERROR(Inv_SY_B!IP24/Inv_SY_B!$NE24-1,"")</f>
        <v>-1.6691825781746661E-2</v>
      </c>
      <c r="IQ24" s="57">
        <f>IFERROR(Inv_SY_B!IQ24/Inv_SY_B!$NE24-1,"")</f>
        <v>3.5455695331721326E-2</v>
      </c>
      <c r="IR24" s="57">
        <f>IFERROR(Inv_SY_B!IR24/Inv_SY_B!$NE24-1,"")</f>
        <v>8.2216769357823516E-4</v>
      </c>
      <c r="IS24" s="57">
        <f>IFERROR(Inv_SY_B!IS24/Inv_SY_B!$NE24-1,"")</f>
        <v>-7.9348290440842684E-3</v>
      </c>
      <c r="IT24" s="57">
        <f>IFERROR(Inv_SY_B!IT24/Inv_SY_B!$NE24-1,"")</f>
        <v>-6.9881266940665654E-3</v>
      </c>
      <c r="IU24" s="57">
        <f>IFERROR(Inv_SY_B!IU24/Inv_SY_B!$NE24-1,"")</f>
        <v>-1.811187930677316E-2</v>
      </c>
      <c r="IV24" s="57">
        <f>IFERROR(Inv_SY_B!IV24/Inv_SY_B!$NE24-1,"")</f>
        <v>1.0999217956267238E-2</v>
      </c>
      <c r="IW24" s="57">
        <f>IFERROR(Inv_SY_B!IW24/Inv_SY_B!$NE24-1,"")</f>
        <v>-1.5271772256720273E-2</v>
      </c>
      <c r="IX24" s="57">
        <f>IFERROR(Inv_SY_B!IX24/Inv_SY_B!$NE24-1,"")</f>
        <v>-5.2525057190342395E-3</v>
      </c>
      <c r="IY24" s="57">
        <f>IFERROR(Inv_SY_B!IY24/Inv_SY_B!$NE24-1,"")</f>
        <v>-4.2269115065154406E-3</v>
      </c>
      <c r="IZ24" s="57">
        <f>IFERROR(Inv_SY_B!IZ24/Inv_SY_B!$NE24-1,"")</f>
        <v>-4.4564151065195068E-3</v>
      </c>
      <c r="JA24" s="57">
        <f>IFERROR(Inv_SY_B!JA24/Inv_SY_B!$NE24-1,"")</f>
        <v>-9.7392729871207395E-3</v>
      </c>
      <c r="JB24" s="57">
        <f>IFERROR(Inv_SY_B!JB24/Inv_SY_B!$NE24-1,"")</f>
        <v>1.262164625901474E-2</v>
      </c>
      <c r="JC24" s="57">
        <f>IFERROR(Inv_SY_B!JC24/Inv_SY_B!$NE24-1,"")</f>
        <v>6.5160042624341497E-3</v>
      </c>
      <c r="JD24" s="57">
        <f>IFERROR(Inv_SY_B!JD24/Inv_SY_B!$NE24-1,"")</f>
        <v>2.0795727468223557E-3</v>
      </c>
      <c r="JE24" s="57">
        <f>IFERROR(Inv_SY_B!JE24/Inv_SY_B!$NE24-1,"")</f>
        <v>5.082328268657621E-3</v>
      </c>
      <c r="JF24" s="57">
        <f>IFERROR(Inv_SY_B!JF24/Inv_SY_B!$NE24-1,"")</f>
        <v>1.0535277239457796E-2</v>
      </c>
      <c r="JG24" s="57">
        <f>IFERROR(Inv_SY_B!JG24/Inv_SY_B!$NE24-1,"")</f>
        <v>2.2536471070573993E-2</v>
      </c>
      <c r="JH24" s="57">
        <f>IFERROR(Inv_SY_B!JH24/Inv_SY_B!$NE24-1,"")</f>
        <v>3.7639565525512175E-2</v>
      </c>
      <c r="JI24" s="57">
        <f>IFERROR(Inv_SY_B!JI24/Inv_SY_B!$NE24-1,"")</f>
        <v>3.7760709749155463E-2</v>
      </c>
      <c r="JJ24" s="57">
        <f>IFERROR(Inv_SY_B!JJ24/Inv_SY_B!$NE24-1,"")</f>
        <v>7.7234906219674215E-3</v>
      </c>
      <c r="JK24" s="57">
        <f>IFERROR(Inv_SY_B!JK24/Inv_SY_B!$NE24-1,"")</f>
        <v>2.7322661506570478E-2</v>
      </c>
      <c r="JL24" s="57">
        <f>IFERROR(Inv_SY_B!JL24/Inv_SY_B!$NE24-1,"")</f>
        <v>7.946073873099424E-3</v>
      </c>
      <c r="JM24" s="57">
        <f>IFERROR(Inv_SY_B!JM24/Inv_SY_B!$NE24-1,"")</f>
        <v>-6.0326329208037821E-2</v>
      </c>
      <c r="JN24" s="57">
        <f>IFERROR(Inv_SY_B!JN24/Inv_SY_B!$NE24-1,"")</f>
        <v>1.5638218047961505E-2</v>
      </c>
      <c r="JO24" s="57">
        <f>IFERROR(Inv_SY_B!JO24/Inv_SY_B!$NE24-1,"")</f>
        <v>-2.5019472901075313E-2</v>
      </c>
      <c r="JP24" s="57">
        <f>IFERROR(Inv_SY_B!JP24/Inv_SY_B!$NE24-1,"")</f>
        <v>1.2192457376602128E-2</v>
      </c>
      <c r="JQ24" s="57">
        <f>IFERROR(Inv_SY_B!JQ24/Inv_SY_B!$NE24-1,"")</f>
        <v>4.1622409250585912E-2</v>
      </c>
      <c r="JR24" s="57">
        <f>IFERROR(Inv_SY_B!JR24/Inv_SY_B!$NE24-1,"")</f>
        <v>3.4811411787959434E-2</v>
      </c>
      <c r="JS24" s="57">
        <f>IFERROR(Inv_SY_B!JS24/Inv_SY_B!$NE24-1,"")</f>
        <v>-1.0643768445000035E-3</v>
      </c>
      <c r="JT24" s="57">
        <f>IFERROR(Inv_SY_B!JT24/Inv_SY_B!$NE24-1,"")</f>
        <v>4.9145509577370072E-2</v>
      </c>
      <c r="JU24" s="57">
        <f>IFERROR(Inv_SY_B!JU24/Inv_SY_B!$NE24-1,"")</f>
        <v>2.1072274400204538E-2</v>
      </c>
      <c r="JV24" s="57">
        <f>IFERROR(Inv_SY_B!JV24/Inv_SY_B!$NE24-1,"")</f>
        <v>9.0707502062314926E-3</v>
      </c>
      <c r="JW24" s="57">
        <f>IFERROR(Inv_SY_B!JW24/Inv_SY_B!$NE24-1,"")</f>
        <v>2.5297382286100234E-3</v>
      </c>
      <c r="JX24" s="57">
        <f>IFERROR(Inv_SY_B!JX24/Inv_SY_B!$NE24-1,"")</f>
        <v>2.9285804223675438E-3</v>
      </c>
      <c r="JY24" s="57">
        <f>IFERROR(Inv_SY_B!JY24/Inv_SY_B!$NE24-1,"")</f>
        <v>-1.2991468314609289E-3</v>
      </c>
      <c r="JZ24" s="57">
        <f>IFERROR(Inv_SY_B!JZ24/Inv_SY_B!$NE24-1,"")</f>
        <v>-2.2996162171863732E-2</v>
      </c>
      <c r="KA24" s="57">
        <f>IFERROR(Inv_SY_B!KA24/Inv_SY_B!$NE24-1,"")</f>
        <v>-8.7176116353486766E-3</v>
      </c>
      <c r="KB24" s="57">
        <f>IFERROR(Inv_SY_B!KB24/Inv_SY_B!$NE24-1,"")</f>
        <v>1.122449805252157E-2</v>
      </c>
      <c r="KC24" s="57">
        <f>IFERROR(Inv_SY_B!KC24/Inv_SY_B!$NE24-1,"")</f>
        <v>-7.9996956865854285E-3</v>
      </c>
      <c r="KD24" s="57">
        <f>IFERROR(Inv_SY_B!KD24/Inv_SY_B!$NE24-1,"")</f>
        <v>-1.1349970114147512E-2</v>
      </c>
      <c r="KE24" s="57">
        <f>IFERROR(Inv_SY_B!KE24/Inv_SY_B!$NE24-1,"")</f>
        <v>1.1623340246278868E-2</v>
      </c>
      <c r="KF24" s="57">
        <f>IFERROR(Inv_SY_B!KF24/Inv_SY_B!$NE24-1,"")</f>
        <v>-8.6100976526835016E-3</v>
      </c>
      <c r="KG24" s="57">
        <f>IFERROR(Inv_SY_B!KG24/Inv_SY_B!$NE24-1,"")</f>
        <v>1.2500793072545147E-2</v>
      </c>
      <c r="KH24" s="57">
        <f>IFERROR(Inv_SY_B!KH24/Inv_SY_B!$NE24-1,"")</f>
        <v>1.3218709021308506E-2</v>
      </c>
      <c r="KI24" s="57">
        <f>IFERROR(Inv_SY_B!KI24/Inv_SY_B!$NE24-1,"")</f>
        <v>1.923723772510777E-2</v>
      </c>
      <c r="KJ24" s="57">
        <f>IFERROR(Inv_SY_B!KJ24/Inv_SY_B!$NE24-1,"")</f>
        <v>1.1782877123781788E-2</v>
      </c>
      <c r="KK24" s="57">
        <f>IFERROR(Inv_SY_B!KK24/Inv_SY_B!$NE24-1,"")</f>
        <v>1.2787959452050579E-2</v>
      </c>
      <c r="KL24" s="57">
        <f>IFERROR(Inv_SY_B!KL24/Inv_SY_B!$NE24-1,"")</f>
        <v>7.4688251211674217E-3</v>
      </c>
      <c r="KM24" s="57">
        <f>IFERROR(Inv_SY_B!KM24/Inv_SY_B!$NE24-1,"")</f>
        <v>1.8311322840504074E-2</v>
      </c>
      <c r="KN24" s="57">
        <f>IFERROR(Inv_SY_B!KN24/Inv_SY_B!$NE24-1,"")</f>
        <v>9.6332129859606486E-3</v>
      </c>
      <c r="KO24" s="57">
        <f>IFERROR(Inv_SY_B!KO24/Inv_SY_B!$NE24-1,"")</f>
        <v>8.8328061261333524E-3</v>
      </c>
      <c r="KP24" s="57">
        <f>IFERROR(Inv_SY_B!KP24/Inv_SY_B!$NE24-1,"")</f>
        <v>1.291488111125183E-2</v>
      </c>
      <c r="KQ24" s="57">
        <f>IFERROR(Inv_SY_B!KQ24/Inv_SY_B!$NE24-1,"")</f>
        <v>-9.8671809065908556E-2</v>
      </c>
      <c r="KR24" s="57">
        <f>IFERROR(Inv_SY_B!KR24/Inv_SY_B!$NE24-1,"")</f>
        <v>5.0708938849459706E-3</v>
      </c>
      <c r="KS24" s="57">
        <f>IFERROR(Inv_SY_B!KS24/Inv_SY_B!$NE24-1,"")</f>
        <v>4.5906497690493264E-3</v>
      </c>
      <c r="KT24" s="57">
        <f>IFERROR(Inv_SY_B!KT24/Inv_SY_B!$NE24-1,"")</f>
        <v>1.2514677681338293E-2</v>
      </c>
      <c r="KU24" s="57">
        <f>IFERROR(Inv_SY_B!KU24/Inv_SY_B!$NE24-1,"")</f>
        <v>4.7507311410148745E-3</v>
      </c>
      <c r="KV24" s="57">
        <f>IFERROR(Inv_SY_B!KV24/Inv_SY_B!$NE24-1,"")</f>
        <v>3.3477484360373344E-2</v>
      </c>
      <c r="KW24" s="57">
        <f>IFERROR(Inv_SY_B!KW24/Inv_SY_B!$NE24-1,"")</f>
        <v>1.3555206599113578E-2</v>
      </c>
      <c r="KX24" s="57">
        <f>IFERROR(Inv_SY_B!KX24/Inv_SY_B!$NE24-1,"")</f>
        <v>1.0187508348752372E-2</v>
      </c>
      <c r="KY24" s="57">
        <f>IFERROR(Inv_SY_B!KY24/Inv_SY_B!$NE24-1,"")</f>
        <v>3.6491151027053137E-2</v>
      </c>
      <c r="KZ24" s="57">
        <f>IFERROR(Inv_SY_B!KZ24/Inv_SY_B!$NE24-1,"")</f>
        <v>2.2755025874047874E-2</v>
      </c>
      <c r="LA24" s="57">
        <f>IFERROR(Inv_SY_B!LA24/Inv_SY_B!$NE24-1,"")</f>
        <v>9.0308659868556518E-3</v>
      </c>
      <c r="LB24" s="57">
        <f>IFERROR(Inv_SY_B!LB24/Inv_SY_B!$NE24-1,"")</f>
        <v>-3.808867092453494E-2</v>
      </c>
      <c r="LC24" s="57">
        <f>IFERROR(Inv_SY_B!LC24/Inv_SY_B!$NE24-1,"")</f>
        <v>3.4313472649137866E-2</v>
      </c>
      <c r="LD24" s="57">
        <f>IFERROR(Inv_SY_B!LD24/Inv_SY_B!$NE24-1,"")</f>
        <v>1.4470459906331667E-2</v>
      </c>
      <c r="LE24" s="57">
        <f>IFERROR(Inv_SY_B!LE24/Inv_SY_B!$NE24-1,"")</f>
        <v>8.2380027687161128E-3</v>
      </c>
      <c r="LF24" s="57">
        <f>IFERROR(Inv_SY_B!LF24/Inv_SY_B!$NE24-1,"")</f>
        <v>1.7688700435960492E-3</v>
      </c>
      <c r="LG24" s="57">
        <f>IFERROR(Inv_SY_B!LG24/Inv_SY_B!$NE24-1,"")</f>
        <v>1.1615363402403878E-2</v>
      </c>
      <c r="LH24" s="57">
        <f>IFERROR(Inv_SY_B!LH24/Inv_SY_B!$NE24-1,"")</f>
        <v>1.4120635409220483E-4</v>
      </c>
      <c r="LI24" s="57">
        <f>IFERROR(Inv_SY_B!LI24/Inv_SY_B!$NE24-1,"")</f>
        <v>-3.8702655419655341E-2</v>
      </c>
      <c r="LJ24" s="57">
        <f>IFERROR(Inv_SY_B!LJ24/Inv_SY_B!$NE24-1,"")</f>
        <v>-2.4412470325639868E-2</v>
      </c>
      <c r="LK24" s="57">
        <f>IFERROR(Inv_SY_B!LK24/Inv_SY_B!$NE24-1,"")</f>
        <v>1.2924179401303082E-2</v>
      </c>
      <c r="LL24" s="57">
        <f>IFERROR(Inv_SY_B!LL24/Inv_SY_B!$NE24-1,"")</f>
        <v>1.1350286744398863E-2</v>
      </c>
      <c r="LM24" s="57">
        <f>IFERROR(Inv_SY_B!LM24/Inv_SY_B!$NE24-1,"")</f>
        <v>1.6048297156361135E-2</v>
      </c>
      <c r="LN24" s="57">
        <f>IFERROR(Inv_SY_B!LN24/Inv_SY_B!$NE24-1,"")</f>
        <v>-5.4891813065388595E-3</v>
      </c>
      <c r="LO24" s="57">
        <f>IFERROR(Inv_SY_B!LO24/Inv_SY_B!$NE24-1,"")</f>
        <v>4.2770838107109022E-4</v>
      </c>
      <c r="LP24" s="57">
        <f>IFERROR(Inv_SY_B!LP24/Inv_SY_B!$NE24-1,"")</f>
        <v>-2.1757230814772877E-3</v>
      </c>
      <c r="LQ24" s="57">
        <f>IFERROR(Inv_SY_B!LQ24/Inv_SY_B!$NE24-1,"")</f>
        <v>-9.5915581566149433E-3</v>
      </c>
      <c r="LR24" s="57">
        <f>IFERROR(Inv_SY_B!LR24/Inv_SY_B!$NE24-1,"")</f>
        <v>-1.0932719819139791E-2</v>
      </c>
      <c r="LS24" s="57">
        <f>IFERROR(Inv_SY_B!LS24/Inv_SY_B!$NE24-1,"")</f>
        <v>3.9238770759648656E-3</v>
      </c>
      <c r="LT24" s="57">
        <f>IFERROR(Inv_SY_B!LT24/Inv_SY_B!$NE24-1,"")</f>
        <v>6.1315900399268042E-3</v>
      </c>
      <c r="LU24" s="57">
        <f>IFERROR(Inv_SY_B!LU24/Inv_SY_B!$NE24-1,"")</f>
        <v>4.8062067499023975E-3</v>
      </c>
      <c r="LV24" s="57">
        <f>IFERROR(Inv_SY_B!LV24/Inv_SY_B!$NE24-1,"")</f>
        <v>1.0770431555013227E-2</v>
      </c>
      <c r="LW24" s="57">
        <f>IFERROR(Inv_SY_B!LW24/Inv_SY_B!$NE24-1,"")</f>
        <v>2.5680993567789967E-2</v>
      </c>
      <c r="LX24" s="57">
        <f>IFERROR(Inv_SY_B!LX24/Inv_SY_B!$NE24-1,"")</f>
        <v>1.0604758643759871E-2</v>
      </c>
      <c r="LY24" s="57">
        <f>IFERROR(Inv_SY_B!LY24/Inv_SY_B!$NE24-1,"")</f>
        <v>1.4746581425086891E-2</v>
      </c>
      <c r="LZ24" s="57">
        <f>IFERROR(Inv_SY_B!LZ24/Inv_SY_B!$NE24-1,"")</f>
        <v>5.5556794436661949E-3</v>
      </c>
      <c r="MA24" s="57">
        <f>IFERROR(Inv_SY_B!MA24/Inv_SY_B!$NE24-1,"")</f>
        <v>2.3148564781492853E-2</v>
      </c>
      <c r="MB24" s="57">
        <f>IFERROR(Inv_SY_B!MB24/Inv_SY_B!$NE24-1,"")</f>
        <v>1.3444865693812647E-2</v>
      </c>
      <c r="MC24" s="57">
        <f>IFERROR(Inv_SY_B!MC24/Inv_SY_B!$NE24-1,"")</f>
        <v>1.880951234391226E-2</v>
      </c>
      <c r="MD24" s="57">
        <f>IFERROR(Inv_SY_B!MD24/Inv_SY_B!$NE24-1,"")</f>
        <v>9.8947318812467877E-3</v>
      </c>
      <c r="ME24" s="57">
        <f>IFERROR(Inv_SY_B!ME24/Inv_SY_B!$NE24-1,"")</f>
        <v>2.354302409400022E-2</v>
      </c>
      <c r="MF24" s="57">
        <f>IFERROR(Inv_SY_B!MF24/Inv_SY_B!$NE24-1,"")</f>
        <v>7.9224353187101748E-3</v>
      </c>
      <c r="MG24" s="57">
        <f>IFERROR(Inv_SY_B!MG24/Inv_SY_B!$NE24-1,"")</f>
        <v>2.2596321743982628E-2</v>
      </c>
      <c r="MH24" s="57">
        <f>IFERROR(Inv_SY_B!MH24/Inv_SY_B!$NE24-1,"")</f>
        <v>2.4253050856513303E-2</v>
      </c>
      <c r="MI24" s="57">
        <f>IFERROR(Inv_SY_B!MI24/Inv_SY_B!$NE24-1,"")</f>
        <v>1.3444865693812647E-2</v>
      </c>
      <c r="MJ24" s="57">
        <f>IFERROR(Inv_SY_B!MJ24/Inv_SY_B!$NE24-1,"")</f>
        <v>3.3550456852311061E-2</v>
      </c>
      <c r="MK24" s="57">
        <f>IFERROR(Inv_SY_B!MK24/Inv_SY_B!$NE24-1,"")</f>
        <v>3.5455695331721326E-2</v>
      </c>
      <c r="ML24" s="57">
        <f>IFERROR(Inv_SY_B!ML24/Inv_SY_B!$NE24-1,"")</f>
        <v>1.8730620481410609E-2</v>
      </c>
      <c r="MM24" s="57">
        <f>IFERROR(Inv_SY_B!MM24/Inv_SY_B!$NE24-1,"")</f>
        <v>1.5836534788594037E-2</v>
      </c>
      <c r="MN24" s="57">
        <f>IFERROR(Inv_SY_B!MN24/Inv_SY_B!$NE24-1,"")</f>
        <v>1.9551095851426004E-2</v>
      </c>
      <c r="MO24" s="57">
        <f>IFERROR(Inv_SY_B!MO24/Inv_SY_B!$NE24-1,"")</f>
        <v>2.3692918632752802E-2</v>
      </c>
      <c r="MP24" s="57">
        <f>IFERROR(Inv_SY_B!MP24/Inv_SY_B!$NE24-1,"")</f>
        <v>4.5802891436481641E-3</v>
      </c>
      <c r="MQ24" s="57">
        <f>IFERROR(Inv_SY_B!MQ24/Inv_SY_B!$NE24-1,"")</f>
        <v>3.188923568622215E-3</v>
      </c>
      <c r="MR24" s="57">
        <f>IFERROR(Inv_SY_B!MR24/Inv_SY_B!$NE24-1,"")</f>
        <v>1.6110863185927471E-3</v>
      </c>
      <c r="MS24" s="57">
        <f>IFERROR(Inv_SY_B!MS24/Inv_SY_B!$NE24-1,"")</f>
        <v>3.5704204698600917E-2</v>
      </c>
      <c r="MT24" s="57">
        <f>IFERROR(Inv_SY_B!MT24/Inv_SY_B!$NE24-1,"")</f>
        <v>-7.0921205128182674E-3</v>
      </c>
      <c r="MU24" s="57">
        <f>IFERROR(Inv_SY_B!MU24/Inv_SY_B!$NE24-1,"")</f>
        <v>2.0387349593941506E-2</v>
      </c>
      <c r="MV24" s="57">
        <f>IFERROR(Inv_SY_B!MV24/Inv_SY_B!$NE24-1,"")</f>
        <v>8.9030157482983263E-4</v>
      </c>
      <c r="MW24" s="57">
        <f>IFERROR(Inv_SY_B!MW24/Inv_SY_B!$NE24-1,"")</f>
        <v>8.6166837087231496E-3</v>
      </c>
      <c r="MX24" s="57">
        <f>IFERROR(Inv_SY_B!MX24/Inv_SY_B!$NE24-1,"")</f>
        <v>1.0446974918757013E-2</v>
      </c>
      <c r="MY24" s="57">
        <f>IFERROR(Inv_SY_B!MY24/Inv_SY_B!$NE24-1,"")</f>
        <v>8.3681743418435595E-3</v>
      </c>
      <c r="MZ24" s="57">
        <f>IFERROR(Inv_SY_B!MZ24/Inv_SY_B!$NE24-1,"")</f>
        <v>1.3089852312556216E-2</v>
      </c>
      <c r="NA24" s="57">
        <f>IFERROR(Inv_SY_B!NA24/Inv_SY_B!$NE24-1,"")</f>
        <v>3.484532144815744E-2</v>
      </c>
      <c r="NB24" s="57">
        <f>IFERROR(Inv_SY_B!NB24/Inv_SY_B!$NE24-1,"")</f>
        <v>2.6095175845922469E-2</v>
      </c>
      <c r="NC24" s="57">
        <f>IFERROR(Inv_SY_B!NC24/Inv_SY_B!$NE24-1,"")</f>
        <v>3.5041513053588602E-2</v>
      </c>
      <c r="ND24" s="57">
        <f>IFERROR(Inv_SY_B!ND24/Inv_SY_B!$NE24-1,"")</f>
        <v>3.0568344449755536E-2</v>
      </c>
    </row>
    <row r="25" spans="2:368" ht="14.5" x14ac:dyDescent="0.35">
      <c r="B25" s="86">
        <f t="shared" si="0"/>
        <v>45766</v>
      </c>
      <c r="C25" s="57">
        <f>IFERROR(Inv_SY_B!C25/Inv_SY_B!$NE25-1,"")</f>
        <v>-6.9326968169415193E-2</v>
      </c>
      <c r="D25" s="57">
        <f>IFERROR(Inv_SY_B!D25/Inv_SY_B!$NE25-1,"")</f>
        <v>-8.9842091546934455E-2</v>
      </c>
      <c r="E25" s="57">
        <f>IFERROR(Inv_SY_B!E25/Inv_SY_B!$NE25-1,"")</f>
        <v>-5.976513675171935E-2</v>
      </c>
      <c r="F25" s="57">
        <f>IFERROR(Inv_SY_B!F25/Inv_SY_B!$NE25-1,"")</f>
        <v>-5.8578827443367176E-2</v>
      </c>
      <c r="G25" s="57">
        <f>IFERROR(Inv_SY_B!G25/Inv_SY_B!$NE25-1,"")</f>
        <v>-6.5866156051816338E-2</v>
      </c>
      <c r="H25" s="57">
        <f>IFERROR(Inv_SY_B!H25/Inv_SY_B!$NE25-1,"")</f>
        <v>-9.6690895932488696E-2</v>
      </c>
      <c r="I25" s="57">
        <f>IFERROR(Inv_SY_B!I25/Inv_SY_B!$NE25-1,"")</f>
        <v>-3.7918581116304306E-2</v>
      </c>
      <c r="J25" s="57">
        <f>IFERROR(Inv_SY_B!J25/Inv_SY_B!$NE25-1,"")</f>
        <v>-8.4508159468779209E-2</v>
      </c>
      <c r="K25" s="57">
        <f>IFERROR(Inv_SY_B!K25/Inv_SY_B!$NE25-1,"")</f>
        <v>-5.8239881926695047E-2</v>
      </c>
      <c r="L25" s="57">
        <f>IFERROR(Inv_SY_B!L25/Inv_SY_B!$NE25-1,"")</f>
        <v>-5.4003062968294269E-2</v>
      </c>
      <c r="M25" s="57">
        <f>IFERROR(Inv_SY_B!M25/Inv_SY_B!$NE25-1,"")</f>
        <v>-4.6885207118181227E-2</v>
      </c>
      <c r="N25" s="57">
        <f>IFERROR(Inv_SY_B!N25/Inv_SY_B!$NE25-1,"")</f>
        <v>-5.4003062968294269E-2</v>
      </c>
      <c r="O25" s="57">
        <f>IFERROR(Inv_SY_B!O25/Inv_SY_B!$NE25-1,"")</f>
        <v>-5.2986226418278215E-2</v>
      </c>
      <c r="P25" s="57">
        <f>IFERROR(Inv_SY_B!P25/Inv_SY_B!$NE25-1,"")</f>
        <v>-5.2647280901606308E-2</v>
      </c>
      <c r="Q25" s="57">
        <f>IFERROR(Inv_SY_B!Q25/Inv_SY_B!$NE25-1,"")</f>
        <v>-4.4682061259812889E-2</v>
      </c>
      <c r="R25" s="57">
        <f>IFERROR(Inv_SY_B!R25/Inv_SY_B!$NE25-1,"")</f>
        <v>-4.230944264310843E-2</v>
      </c>
      <c r="S25" s="57">
        <f>IFERROR(Inv_SY_B!S25/Inv_SY_B!$NE25-1,"")</f>
        <v>-5.89802102920578E-2</v>
      </c>
      <c r="T25" s="57">
        <f>IFERROR(Inv_SY_B!T25/Inv_SY_B!$NE25-1,"")</f>
        <v>-5.4520400862162255E-2</v>
      </c>
      <c r="U25" s="57">
        <f>IFERROR(Inv_SY_B!U25/Inv_SY_B!$NE25-1,"")</f>
        <v>-6.1629337093415448E-2</v>
      </c>
      <c r="V25" s="57">
        <f>IFERROR(Inv_SY_B!V25/Inv_SY_B!$NE25-1,"")</f>
        <v>-4.9427298493221694E-2</v>
      </c>
      <c r="W25" s="57">
        <f>IFERROR(Inv_SY_B!W25/Inv_SY_B!$NE25-1,"")</f>
        <v>-2.0447456817760945E-2</v>
      </c>
      <c r="X25" s="57">
        <f>IFERROR(Inv_SY_B!X25/Inv_SY_B!$NE25-1,"")</f>
        <v>-3.2818968176290819E-2</v>
      </c>
      <c r="Y25" s="57">
        <f>IFERROR(Inv_SY_B!Y25/Inv_SY_B!$NE25-1,"")</f>
        <v>-2.0616929576096954E-2</v>
      </c>
      <c r="Z25" s="57">
        <f>IFERROR(Inv_SY_B!Z25/Inv_SY_B!$NE25-1,"")</f>
        <v>-2.7395839909538089E-2</v>
      </c>
      <c r="AA25" s="57">
        <f>IFERROR(Inv_SY_B!AA25/Inv_SY_B!$NE25-1,"")</f>
        <v>-2.9768458526242436E-2</v>
      </c>
      <c r="AB25" s="57">
        <f>IFERROR(Inv_SY_B!AB25/Inv_SY_B!$NE25-1,"")</f>
        <v>-2.6379003359521813E-2</v>
      </c>
      <c r="AC25" s="57">
        <f>IFERROR(Inv_SY_B!AC25/Inv_SY_B!$NE25-1,"")</f>
        <v>-2.4175857501153697E-2</v>
      </c>
      <c r="AD25" s="57">
        <f>IFERROR(Inv_SY_B!AD25/Inv_SY_B!$NE25-1,"")</f>
        <v>-2.6379003359521813E-2</v>
      </c>
      <c r="AE25" s="57">
        <f>IFERROR(Inv_SY_B!AE25/Inv_SY_B!$NE25-1,"")</f>
        <v>-2.1294820609441101E-2</v>
      </c>
      <c r="AF25" s="57">
        <f>IFERROR(Inv_SY_B!AF25/Inv_SY_B!$NE25-1,"")</f>
        <v>-2.0955875092768972E-2</v>
      </c>
      <c r="AG25" s="57">
        <f>IFERROR(Inv_SY_B!AG25/Inv_SY_B!$NE25-1,"")</f>
        <v>-3.1971604384610663E-2</v>
      </c>
      <c r="AH25" s="57">
        <f>IFERROR(Inv_SY_B!AH25/Inv_SY_B!$NE25-1,"")</f>
        <v>-2.5023221292833631E-2</v>
      </c>
      <c r="AI25" s="57">
        <f>IFERROR(Inv_SY_B!AI25/Inv_SY_B!$NE25-1,"")</f>
        <v>-6.8238774668520685E-2</v>
      </c>
      <c r="AJ25" s="57">
        <f>IFERROR(Inv_SY_B!AJ25/Inv_SY_B!$NE25-1,"")</f>
        <v>-8.0387295555556015E-2</v>
      </c>
      <c r="AK25" s="57">
        <f>IFERROR(Inv_SY_B!AK25/Inv_SY_B!$NE25-1,"")</f>
        <v>-7.1289284318569179E-2</v>
      </c>
      <c r="AL25" s="57">
        <f>IFERROR(Inv_SY_B!AL25/Inv_SY_B!$NE25-1,"")</f>
        <v>-6.4867158739519759E-2</v>
      </c>
      <c r="AM25" s="57">
        <f>IFERROR(Inv_SY_B!AM25/Inv_SY_B!$NE25-1,"")</f>
        <v>-4.8098275283112724E-2</v>
      </c>
      <c r="AN25" s="57">
        <f>IFERROR(Inv_SY_B!AN25/Inv_SY_B!$NE25-1,"")</f>
        <v>-4.5957566756763102E-2</v>
      </c>
      <c r="AO25" s="57">
        <f>IFERROR(Inv_SY_B!AO25/Inv_SY_B!$NE25-1,"")</f>
        <v>-6.2307228126759817E-2</v>
      </c>
      <c r="AP25" s="57">
        <f>IFERROR(Inv_SY_B!AP25/Inv_SY_B!$NE25-1,"")</f>
        <v>-5.8445033160470339E-2</v>
      </c>
      <c r="AQ25" s="57">
        <f>IFERROR(Inv_SY_B!AQ25/Inv_SY_B!$NE25-1,"")</f>
        <v>-7.7898721893674194E-2</v>
      </c>
      <c r="AR25" s="57">
        <f>IFERROR(Inv_SY_B!AR25/Inv_SY_B!$NE25-1,"")</f>
        <v>-5.3964865114061622E-2</v>
      </c>
      <c r="AS25" s="57">
        <f>IFERROR(Inv_SY_B!AS25/Inv_SY_B!$NE25-1,"")</f>
        <v>-3.27359946898933E-2</v>
      </c>
      <c r="AT25" s="57">
        <f>IFERROR(Inv_SY_B!AT25/Inv_SY_B!$NE25-1,"")</f>
        <v>-3.4867507307756229E-2</v>
      </c>
      <c r="AU25" s="57">
        <f>IFERROR(Inv_SY_B!AU25/Inv_SY_B!$NE25-1,"")</f>
        <v>-3.8138034223012984E-2</v>
      </c>
      <c r="AV25" s="57">
        <f>IFERROR(Inv_SY_B!AV25/Inv_SY_B!$NE25-1,"")</f>
        <v>-1.227058017098337E-2</v>
      </c>
      <c r="AW25" s="57">
        <f>IFERROR(Inv_SY_B!AW25/Inv_SY_B!$NE25-1,"")</f>
        <v>-1.9720495924094306E-2</v>
      </c>
      <c r="AX25" s="57">
        <f>IFERROR(Inv_SY_B!AX25/Inv_SY_B!$NE25-1,"")</f>
        <v>-3.076616105515606E-2</v>
      </c>
      <c r="AY25" s="57">
        <f>IFERROR(Inv_SY_B!AY25/Inv_SY_B!$NE25-1,"")</f>
        <v>-4.7616964798429251E-2</v>
      </c>
      <c r="AZ25" s="57">
        <f>IFERROR(Inv_SY_B!AZ25/Inv_SY_B!$NE25-1,"")</f>
        <v>-3.4310399408234993E-2</v>
      </c>
      <c r="BA25" s="57">
        <f>IFERROR(Inv_SY_B!BA25/Inv_SY_B!$NE25-1,"")</f>
        <v>-3.6137354121773768E-2</v>
      </c>
      <c r="BB25" s="57">
        <f>IFERROR(Inv_SY_B!BB25/Inv_SY_B!$NE25-1,"")</f>
        <v>-5.8950586032175289E-2</v>
      </c>
      <c r="BC25" s="57">
        <f>IFERROR(Inv_SY_B!BC25/Inv_SY_B!$NE25-1,"")</f>
        <v>-0.14618010324039465</v>
      </c>
      <c r="BD25" s="57">
        <f>IFERROR(Inv_SY_B!BD25/Inv_SY_B!$NE25-1,"")</f>
        <v>-6.4889319283270797E-2</v>
      </c>
      <c r="BE25" s="57">
        <f>IFERROR(Inv_SY_B!BE25/Inv_SY_B!$NE25-1,"")</f>
        <v>-7.6911847378281051E-2</v>
      </c>
      <c r="BF25" s="57">
        <f>IFERROR(Inv_SY_B!BF25/Inv_SY_B!$NE25-1,"")</f>
        <v>-6.6986644939681206E-2</v>
      </c>
      <c r="BG25" s="57">
        <f>IFERROR(Inv_SY_B!BG25/Inv_SY_B!$NE25-1,"")</f>
        <v>-5.7526456282732119E-2</v>
      </c>
      <c r="BH25" s="57">
        <f>IFERROR(Inv_SY_B!BH25/Inv_SY_B!$NE25-1,"")</f>
        <v>-9.7496950986353803E-2</v>
      </c>
      <c r="BI25" s="57">
        <f>IFERROR(Inv_SY_B!BI25/Inv_SY_B!$NE25-1,"")</f>
        <v>-9.8394096722088431E-2</v>
      </c>
      <c r="BJ25" s="57">
        <f>IFERROR(Inv_SY_B!BJ25/Inv_SY_B!$NE25-1,"")</f>
        <v>-0.10191694804344187</v>
      </c>
      <c r="BK25" s="57">
        <f>IFERROR(Inv_SY_B!BK25/Inv_SY_B!$NE25-1,"")</f>
        <v>-0.14873833487813382</v>
      </c>
      <c r="BL25" s="57">
        <f>IFERROR(Inv_SY_B!BL25/Inv_SY_B!$NE25-1,"")</f>
        <v>-7.1165148221698837E-2</v>
      </c>
      <c r="BM25" s="57">
        <f>IFERROR(Inv_SY_B!BM25/Inv_SY_B!$NE25-1,"")</f>
        <v>-6.6478444727094854E-2</v>
      </c>
      <c r="BN25" s="57">
        <f>IFERROR(Inv_SY_B!BN25/Inv_SY_B!$NE25-1,"")</f>
        <v>2.2801429709151666E-2</v>
      </c>
      <c r="BO25" s="57">
        <f>IFERROR(Inv_SY_B!BO25/Inv_SY_B!$NE25-1,"")</f>
        <v>1.1454123281434914E-2</v>
      </c>
      <c r="BP25" s="57">
        <f>IFERROR(Inv_SY_B!BP25/Inv_SY_B!$NE25-1,"")</f>
        <v>1.0423686761996231E-2</v>
      </c>
      <c r="BQ25" s="57">
        <f>IFERROR(Inv_SY_B!BQ25/Inv_SY_B!$NE25-1,"")</f>
        <v>2.3573355316479194E-2</v>
      </c>
      <c r="BR25" s="57">
        <f>IFERROR(Inv_SY_B!BR25/Inv_SY_B!$NE25-1,"")</f>
        <v>1.7706720700789047E-2</v>
      </c>
      <c r="BS25" s="57">
        <f>IFERROR(Inv_SY_B!BS25/Inv_SY_B!$NE25-1,"")</f>
        <v>-4.9093790368851531E-3</v>
      </c>
      <c r="BT25" s="57">
        <f>IFERROR(Inv_SY_B!BT25/Inv_SY_B!$NE25-1,"")</f>
        <v>-3.8300037436528322E-3</v>
      </c>
      <c r="BU25" s="57">
        <f>IFERROR(Inv_SY_B!BU25/Inv_SY_B!$NE25-1,"")</f>
        <v>2.5040013970401898E-2</v>
      </c>
      <c r="BV25" s="57">
        <f>IFERROR(Inv_SY_B!BV25/Inv_SY_B!$NE25-1,"")</f>
        <v>1.6703217411262905E-2</v>
      </c>
      <c r="BW25" s="57">
        <f>IFERROR(Inv_SY_B!BW25/Inv_SY_B!$NE25-1,"")</f>
        <v>-1.6686120431352869E-3</v>
      </c>
      <c r="BX25" s="57">
        <f>IFERROR(Inv_SY_B!BX25/Inv_SY_B!$NE25-1,"")</f>
        <v>-1.4784220042066587E-2</v>
      </c>
      <c r="BY25" s="57">
        <f>IFERROR(Inv_SY_B!BY25/Inv_SY_B!$NE25-1,"")</f>
        <v>-5.3738549583079998E-3</v>
      </c>
      <c r="BZ25" s="57">
        <f>IFERROR(Inv_SY_B!BZ25/Inv_SY_B!$NE25-1,"")</f>
        <v>1.4899718492324743E-2</v>
      </c>
      <c r="CA25" s="57">
        <f>IFERROR(Inv_SY_B!CA25/Inv_SY_B!$NE25-1,"")</f>
        <v>8.5768994448276459E-4</v>
      </c>
      <c r="CB25" s="57">
        <f>IFERROR(Inv_SY_B!CB25/Inv_SY_B!$NE25-1,"")</f>
        <v>-4.8215726164993367E-2</v>
      </c>
      <c r="CC25" s="57">
        <f>IFERROR(Inv_SY_B!CC25/Inv_SY_B!$NE25-1,"")</f>
        <v>-5.825075906025301E-2</v>
      </c>
      <c r="CD25" s="57">
        <f>IFERROR(Inv_SY_B!CD25/Inv_SY_B!$NE25-1,"")</f>
        <v>2.0254075204970245E-2</v>
      </c>
      <c r="CE25" s="57">
        <f>IFERROR(Inv_SY_B!CE25/Inv_SY_B!$NE25-1,"")</f>
        <v>-1.2826492394715228E-3</v>
      </c>
      <c r="CF25" s="57">
        <f>IFERROR(Inv_SY_B!CF25/Inv_SY_B!$NE25-1,"")</f>
        <v>6.1503510877545242E-3</v>
      </c>
      <c r="CG25" s="57">
        <f>IFERROR(Inv_SY_B!CG25/Inv_SY_B!$NE25-1,"")</f>
        <v>2.797333127824686E-2</v>
      </c>
      <c r="CH25" s="57">
        <f>IFERROR(Inv_SY_B!CH25/Inv_SY_B!$NE25-1,"")</f>
        <v>2.8215435218726936E-2</v>
      </c>
      <c r="CI25" s="57">
        <f>IFERROR(Inv_SY_B!CI25/Inv_SY_B!$NE25-1,"")</f>
        <v>1.7166372775659688E-2</v>
      </c>
      <c r="CJ25" s="57">
        <f>IFERROR(Inv_SY_B!CJ25/Inv_SY_B!$NE25-1,"")</f>
        <v>4.1692554572115847E-2</v>
      </c>
      <c r="CK25" s="57">
        <f>IFERROR(Inv_SY_B!CK25/Inv_SY_B!$NE25-1,"")</f>
        <v>1.9499693361445747E-2</v>
      </c>
      <c r="CL25" s="57">
        <f>IFERROR(Inv_SY_B!CL25/Inv_SY_B!$NE25-1,"")</f>
        <v>3.2084451571268158E-3</v>
      </c>
      <c r="CM25" s="57">
        <f>IFERROR(Inv_SY_B!CM25/Inv_SY_B!$NE25-1,"")</f>
        <v>2.0794423130099826E-2</v>
      </c>
      <c r="CN25" s="57">
        <f>IFERROR(Inv_SY_B!CN25/Inv_SY_B!$NE25-1,"")</f>
        <v>1.539094387880624E-2</v>
      </c>
      <c r="CO25" s="57">
        <f>IFERROR(Inv_SY_B!CO25/Inv_SY_B!$NE25-1,"")</f>
        <v>1.7320757897125061E-2</v>
      </c>
      <c r="CP25" s="57">
        <f>IFERROR(Inv_SY_B!CP25/Inv_SY_B!$NE25-1,"")</f>
        <v>-1.1240489573998258E-2</v>
      </c>
      <c r="CQ25" s="57">
        <f>IFERROR(Inv_SY_B!CQ25/Inv_SY_B!$NE25-1,"")</f>
        <v>1.0605005113374588E-2</v>
      </c>
      <c r="CR25" s="57">
        <f>IFERROR(Inv_SY_B!CR25/Inv_SY_B!$NE25-1,"")</f>
        <v>1.739795045785808E-2</v>
      </c>
      <c r="CS25" s="57">
        <f>IFERROR(Inv_SY_B!CS25/Inv_SY_B!$NE25-1,"")</f>
        <v>3.2218922118548932E-2</v>
      </c>
      <c r="CT25" s="57">
        <f>IFERROR(Inv_SY_B!CT25/Inv_SY_B!$NE25-1,"")</f>
        <v>2.0871615690832401E-2</v>
      </c>
      <c r="CU25" s="57">
        <f>IFERROR(Inv_SY_B!CU25/Inv_SY_B!$NE25-1,"")</f>
        <v>2.6912237870513334E-3</v>
      </c>
      <c r="CV25" s="57">
        <f>IFERROR(Inv_SY_B!CV25/Inv_SY_B!$NE25-1,"")</f>
        <v>2.0099690083504651E-2</v>
      </c>
      <c r="CW25" s="57">
        <f>IFERROR(Inv_SY_B!CW25/Inv_SY_B!$NE25-1,"")</f>
        <v>2.2647044587686072E-2</v>
      </c>
      <c r="CX25" s="57">
        <f>IFERROR(Inv_SY_B!CX25/Inv_SY_B!$NE25-1,"")</f>
        <v>2.797333127824686E-2</v>
      </c>
      <c r="CY25" s="57">
        <f>IFERROR(Inv_SY_B!CY25/Inv_SY_B!$NE25-1,"")</f>
        <v>1.6997952643151848E-2</v>
      </c>
      <c r="CZ25" s="57">
        <f>IFERROR(Inv_SY_B!CZ25/Inv_SY_B!$NE25-1,"")</f>
        <v>2.7510175913850299E-2</v>
      </c>
      <c r="DA25" s="57">
        <f>IFERROR(Inv_SY_B!DA25/Inv_SY_B!$NE25-1,"")</f>
        <v>1.3938856675505651E-2</v>
      </c>
      <c r="DB25" s="57">
        <f>IFERROR(Inv_SY_B!DB25/Inv_SY_B!$NE25-1,"")</f>
        <v>1.9096186793978731E-2</v>
      </c>
      <c r="DC25" s="57">
        <f>IFERROR(Inv_SY_B!DC25/Inv_SY_B!$NE25-1,"")</f>
        <v>8.3937937809502428E-2</v>
      </c>
      <c r="DD25" s="57">
        <f>IFERROR(Inv_SY_B!DD25/Inv_SY_B!$NE25-1,"")</f>
        <v>1.4773403392943862E-2</v>
      </c>
      <c r="DE25" s="57">
        <f>IFERROR(Inv_SY_B!DE25/Inv_SY_B!$NE25-1,"")</f>
        <v>4.4801309517989996E-2</v>
      </c>
      <c r="DF25" s="57">
        <f>IFERROR(Inv_SY_B!DF25/Inv_SY_B!$NE25-1,"")</f>
        <v>1.8324261186650981E-2</v>
      </c>
      <c r="DG25" s="57">
        <f>IFERROR(Inv_SY_B!DG25/Inv_SY_B!$NE25-1,"")</f>
        <v>2.8359294081910624E-2</v>
      </c>
      <c r="DH25" s="57">
        <f>IFERROR(Inv_SY_B!DH25/Inv_SY_B!$NE25-1,"")</f>
        <v>4.2948688060403528E-2</v>
      </c>
      <c r="DI25" s="57">
        <f>IFERROR(Inv_SY_B!DI25/Inv_SY_B!$NE25-1,"")</f>
        <v>3.6464512958851225E-2</v>
      </c>
      <c r="DJ25" s="57">
        <f>IFERROR(Inv_SY_B!DJ25/Inv_SY_B!$NE25-1,"")</f>
        <v>4.2099569892343203E-2</v>
      </c>
      <c r="DK25" s="57">
        <f>IFERROR(Inv_SY_B!DK25/Inv_SY_B!$NE25-1,"")</f>
        <v>3.431414876701E-2</v>
      </c>
      <c r="DL25" s="57">
        <f>IFERROR(Inv_SY_B!DL25/Inv_SY_B!$NE25-1,"")</f>
        <v>4.6506516786699592E-3</v>
      </c>
      <c r="DM25" s="57">
        <f>IFERROR(Inv_SY_B!DM25/Inv_SY_B!$NE25-1,"")</f>
        <v>1.3229552178288362E-2</v>
      </c>
      <c r="DN25" s="57">
        <f>IFERROR(Inv_SY_B!DN25/Inv_SY_B!$NE25-1,"")</f>
        <v>1.9096186793978731E-2</v>
      </c>
      <c r="DO25" s="57">
        <f>IFERROR(Inv_SY_B!DO25/Inv_SY_B!$NE25-1,"")</f>
        <v>-2.4054454655637492E-2</v>
      </c>
      <c r="DP25" s="57">
        <f>IFERROR(Inv_SY_B!DP25/Inv_SY_B!$NE25-1,"")</f>
        <v>2.7664561035315893E-2</v>
      </c>
      <c r="DQ25" s="57">
        <f>IFERROR(Inv_SY_B!DQ25/Inv_SY_B!$NE25-1,"")</f>
        <v>3.5229431987126913E-2</v>
      </c>
      <c r="DR25" s="57">
        <f>IFERROR(Inv_SY_B!DR25/Inv_SY_B!$NE25-1,"")</f>
        <v>3.3145232847342276E-2</v>
      </c>
      <c r="DS25" s="57">
        <f>IFERROR(Inv_SY_B!DS25/Inv_SY_B!$NE25-1,"")</f>
        <v>2.9208412249971172E-2</v>
      </c>
      <c r="DT25" s="57">
        <f>IFERROR(Inv_SY_B!DT25/Inv_SY_B!$NE25-1,"")</f>
        <v>2.5811939577729648E-2</v>
      </c>
      <c r="DU25" s="57">
        <f>IFERROR(Inv_SY_B!DU25/Inv_SY_B!$NE25-1,"")</f>
        <v>1.7562861837605359E-2</v>
      </c>
      <c r="DV25" s="57">
        <f>IFERROR(Inv_SY_B!DV25/Inv_SY_B!$NE25-1,"")</f>
        <v>3.0232968056060683E-2</v>
      </c>
      <c r="DW25" s="57">
        <f>IFERROR(Inv_SY_B!DW25/Inv_SY_B!$NE25-1,"")</f>
        <v>3.2373307240014526E-2</v>
      </c>
      <c r="DX25" s="57">
        <f>IFERROR(Inv_SY_B!DX25/Inv_SY_B!$NE25-1,"")</f>
        <v>2.7818946156781488E-2</v>
      </c>
      <c r="DY25" s="57">
        <f>IFERROR(Inv_SY_B!DY25/Inv_SY_B!$NE25-1,"")</f>
        <v>6.8997621982018753E-3</v>
      </c>
      <c r="DZ25" s="57">
        <f>IFERROR(Inv_SY_B!DZ25/Inv_SY_B!$NE25-1,"")</f>
        <v>2.6661057745789973E-2</v>
      </c>
      <c r="EA25" s="57">
        <f>IFERROR(Inv_SY_B!EA25/Inv_SY_B!$NE25-1,"")</f>
        <v>1.7552335579323675E-2</v>
      </c>
      <c r="EB25" s="57">
        <f>IFERROR(Inv_SY_B!EB25/Inv_SY_B!$NE25-1,"")</f>
        <v>1.1685700963633083E-2</v>
      </c>
      <c r="EC25" s="57">
        <f>IFERROR(Inv_SY_B!EC25/Inv_SY_B!$NE25-1,"")</f>
        <v>9.0611538987190876E-3</v>
      </c>
      <c r="ED25" s="57">
        <f>IFERROR(Inv_SY_B!ED25/Inv_SY_B!$NE25-1,"")</f>
        <v>2.7124213110186313E-2</v>
      </c>
      <c r="EE25" s="57">
        <f>IFERROR(Inv_SY_B!EE25/Inv_SY_B!$NE25-1,"")</f>
        <v>6.3594142730725167E-3</v>
      </c>
      <c r="EF25" s="57">
        <f>IFERROR(Inv_SY_B!EF25/Inv_SY_B!$NE25-1,"")</f>
        <v>3.1369803950488384E-2</v>
      </c>
      <c r="EG25" s="57">
        <f>IFERROR(Inv_SY_B!EG25/Inv_SY_B!$NE25-1,"")</f>
        <v>6.0506440301411057E-3</v>
      </c>
      <c r="EH25" s="57">
        <f>IFERROR(Inv_SY_B!EH25/Inv_SY_B!$NE25-1,"")</f>
        <v>2.0176882644237448E-2</v>
      </c>
      <c r="EI25" s="57">
        <f>IFERROR(Inv_SY_B!EI25/Inv_SY_B!$NE25-1,"")</f>
        <v>-2.7468471091682045E-2</v>
      </c>
      <c r="EJ25" s="57">
        <f>IFERROR(Inv_SY_B!EJ25/Inv_SY_B!$NE25-1,"")</f>
        <v>3.0057530418031719E-2</v>
      </c>
      <c r="EK25" s="57">
        <f>IFERROR(Inv_SY_B!EK25/Inv_SY_B!$NE25-1,"")</f>
        <v>-1.8538741888939336E-3</v>
      </c>
      <c r="EL25" s="57">
        <f>IFERROR(Inv_SY_B!EL25/Inv_SY_B!$NE25-1,"")</f>
        <v>1.2534819131693853E-2</v>
      </c>
      <c r="EM25" s="57">
        <f>IFERROR(Inv_SY_B!EM25/Inv_SY_B!$NE25-1,"")</f>
        <v>1.2457626570960834E-2</v>
      </c>
      <c r="EN25" s="57">
        <f>IFERROR(Inv_SY_B!EN25/Inv_SY_B!$NE25-1,"")</f>
        <v>1.5699714121736985E-2</v>
      </c>
      <c r="EO25" s="57">
        <f>IFERROR(Inv_SY_B!EO25/Inv_SY_B!$NE25-1,"")</f>
        <v>2.0485652887168637E-2</v>
      </c>
      <c r="EP25" s="57">
        <f>IFERROR(Inv_SY_B!EP25/Inv_SY_B!$NE25-1,"")</f>
        <v>2.6275094942125987E-2</v>
      </c>
      <c r="EQ25" s="57">
        <f>IFERROR(Inv_SY_B!EQ25/Inv_SY_B!$NE25-1,"")</f>
        <v>1.940495703690992E-2</v>
      </c>
      <c r="ER25" s="57">
        <f>IFERROR(Inv_SY_B!ER25/Inv_SY_B!$NE25-1,"")</f>
        <v>3.9166252584498018E-2</v>
      </c>
      <c r="ES25" s="57">
        <f>IFERROR(Inv_SY_B!ES25/Inv_SY_B!$NE25-1,"")</f>
        <v>2.1643541298160152E-2</v>
      </c>
      <c r="ET25" s="57">
        <f>IFERROR(Inv_SY_B!ET25/Inv_SY_B!$NE25-1,"")</f>
        <v>3.7011878389501707E-2</v>
      </c>
      <c r="EU25" s="57">
        <f>IFERROR(Inv_SY_B!EU25/Inv_SY_B!$NE25-1,"")</f>
        <v>3.3447570376879066E-2</v>
      </c>
      <c r="EV25" s="57">
        <f>IFERROR(Inv_SY_B!EV25/Inv_SY_B!$NE25-1,"")</f>
        <v>1.1429562012110983E-2</v>
      </c>
      <c r="EW25" s="57">
        <f>IFERROR(Inv_SY_B!EW25/Inv_SY_B!$NE25-1,"")</f>
        <v>2.6996845384977375E-2</v>
      </c>
      <c r="EX25" s="57">
        <f>IFERROR(Inv_SY_B!EX25/Inv_SY_B!$NE25-1,"")</f>
        <v>2.1797926419625746E-2</v>
      </c>
      <c r="EY25" s="57">
        <f>IFERROR(Inv_SY_B!EY25/Inv_SY_B!$NE25-1,"")</f>
        <v>5.4689308964234629E-2</v>
      </c>
      <c r="EZ25" s="57">
        <f>IFERROR(Inv_SY_B!EZ25/Inv_SY_B!$NE25-1,"")</f>
        <v>2.6120197518397781E-4</v>
      </c>
      <c r="FA25" s="57">
        <f>IFERROR(Inv_SY_B!FA25/Inv_SY_B!$NE25-1,"")</f>
        <v>1.8864609111780561E-2</v>
      </c>
      <c r="FB25" s="57">
        <f>IFERROR(Inv_SY_B!FB25/Inv_SY_B!$NE25-1,"")</f>
        <v>1.739795045785808E-2</v>
      </c>
      <c r="FC25" s="57">
        <f>IFERROR(Inv_SY_B!FC25/Inv_SY_B!$NE25-1,"")</f>
        <v>2.7047020549453737E-2</v>
      </c>
      <c r="FD25" s="57">
        <f>IFERROR(Inv_SY_B!FD25/Inv_SY_B!$NE25-1,"")</f>
        <v>2.4268088363074147E-2</v>
      </c>
      <c r="FE25" s="57">
        <f>IFERROR(Inv_SY_B!FE25/Inv_SY_B!$NE25-1,"")</f>
        <v>-5.451047519040797E-3</v>
      </c>
      <c r="FF25" s="57">
        <f>IFERROR(Inv_SY_B!FF25/Inv_SY_B!$NE25-1,"")</f>
        <v>5.699722181149447E-4</v>
      </c>
      <c r="FG25" s="57">
        <f>IFERROR(Inv_SY_B!FG25/Inv_SY_B!$NE25-1,"")</f>
        <v>1.3461129860486976E-2</v>
      </c>
      <c r="FH25" s="57">
        <f>IFERROR(Inv_SY_B!FH25/Inv_SY_B!$NE25-1,"")</f>
        <v>1.7475143018590655E-2</v>
      </c>
      <c r="FI25" s="57">
        <f>IFERROR(Inv_SY_B!FI25/Inv_SY_B!$NE25-1,"")</f>
        <v>9.1383464594518848E-3</v>
      </c>
      <c r="FJ25" s="57">
        <f>IFERROR(Inv_SY_B!FJ25/Inv_SY_B!$NE25-1,"")</f>
        <v>1.0884828146030756E-2</v>
      </c>
      <c r="FK25" s="57">
        <f>IFERROR(Inv_SY_B!FK25/Inv_SY_B!$NE25-1,"")</f>
        <v>3.0675070903893875E-2</v>
      </c>
      <c r="FL25" s="57">
        <f>IFERROR(Inv_SY_B!FL25/Inv_SY_B!$NE25-1,"")</f>
        <v>2.0145303869392395E-2</v>
      </c>
      <c r="FM25" s="57">
        <f>IFERROR(Inv_SY_B!FM25/Inv_SY_B!$NE25-1,"")</f>
        <v>1.5460784767088009E-2</v>
      </c>
      <c r="FN25" s="57">
        <f>IFERROR(Inv_SY_B!FN25/Inv_SY_B!$NE25-1,"")</f>
        <v>3.0847835206486041E-2</v>
      </c>
      <c r="FO25" s="57">
        <f>IFERROR(Inv_SY_B!FO25/Inv_SY_B!$NE25-1,"")</f>
        <v>1.6221682865739551E-2</v>
      </c>
      <c r="FP25" s="57">
        <f>IFERROR(Inv_SY_B!FP25/Inv_SY_B!$NE25-1,"")</f>
        <v>1.512260783435404E-2</v>
      </c>
      <c r="FQ25" s="57">
        <f>IFERROR(Inv_SY_B!FQ25/Inv_SY_B!$NE25-1,"")</f>
        <v>7.0909056819210559E-3</v>
      </c>
      <c r="FR25" s="57">
        <f>IFERROR(Inv_SY_B!FR25/Inv_SY_B!$NE25-1,"")</f>
        <v>2.1547969556300339E-2</v>
      </c>
      <c r="FS25" s="57">
        <f>IFERROR(Inv_SY_B!FS25/Inv_SY_B!$NE25-1,"")</f>
        <v>2.7804242811879876E-2</v>
      </c>
      <c r="FT25" s="57">
        <f>IFERROR(Inv_SY_B!FT25/Inv_SY_B!$NE25-1,"")</f>
        <v>3.8118639260267706E-2</v>
      </c>
      <c r="FU25" s="57">
        <f>IFERROR(Inv_SY_B!FU25/Inv_SY_B!$NE25-1,"")</f>
        <v>3.8541360426185278E-2</v>
      </c>
      <c r="FV25" s="57">
        <f>IFERROR(Inv_SY_B!FV25/Inv_SY_B!$NE25-1,"")</f>
        <v>2.053343875809821E-2</v>
      </c>
      <c r="FW25" s="57">
        <f>IFERROR(Inv_SY_B!FW25/Inv_SY_B!$NE25-1,"")</f>
        <v>3.0763290973302437E-2</v>
      </c>
      <c r="FX25" s="57">
        <f>IFERROR(Inv_SY_B!FX25/Inv_SY_B!$NE25-1,"")</f>
        <v>3.3468706435174855E-2</v>
      </c>
      <c r="FY25" s="57">
        <f>IFERROR(Inv_SY_B!FY25/Inv_SY_B!$NE25-1,"")</f>
        <v>3.6765931529331386E-2</v>
      </c>
      <c r="FZ25" s="57">
        <f>IFERROR(Inv_SY_B!FZ25/Inv_SY_B!$NE25-1,"")</f>
        <v>1.6610586338383637E-2</v>
      </c>
      <c r="GA25" s="57">
        <f>IFERROR(Inv_SY_B!GA25/Inv_SY_B!$NE25-1,"")</f>
        <v>2.4817013239396113E-2</v>
      </c>
      <c r="GB25" s="57">
        <f>IFERROR(Inv_SY_B!GB25/Inv_SY_B!$NE25-1,"")</f>
        <v>2.3103135873627778E-3</v>
      </c>
      <c r="GC25" s="57">
        <f>IFERROR(Inv_SY_B!GC25/Inv_SY_B!$NE25-1,"")</f>
        <v>3.2792352569706473E-2</v>
      </c>
      <c r="GD25" s="57">
        <f>IFERROR(Inv_SY_B!GD25/Inv_SY_B!$NE25-1,"")</f>
        <v>2.8057875511430463E-2</v>
      </c>
      <c r="GE25" s="57">
        <f>IFERROR(Inv_SY_B!GE25/Inv_SY_B!$NE25-1,"")</f>
        <v>3.6596843062964179E-2</v>
      </c>
      <c r="GF25" s="57">
        <f>IFERROR(Inv_SY_B!GF25/Inv_SY_B!$NE25-1,"")</f>
        <v>3.7273196928432561E-2</v>
      </c>
      <c r="GG25" s="57">
        <f>IFERROR(Inv_SY_B!GG25/Inv_SY_B!$NE25-1,"")</f>
        <v>2.7719698578696272E-2</v>
      </c>
      <c r="GH25" s="57">
        <f>IFERROR(Inv_SY_B!GH25/Inv_SY_B!$NE25-1,"")</f>
        <v>3.7273196928432561E-2</v>
      </c>
      <c r="GI25" s="57">
        <f>IFERROR(Inv_SY_B!GI25/Inv_SY_B!$NE25-1,"")</f>
        <v>1.9096186793978731E-2</v>
      </c>
      <c r="GJ25" s="57">
        <f>IFERROR(Inv_SY_B!GJ25/Inv_SY_B!$NE25-1,"")</f>
        <v>3.4905958399294112E-2</v>
      </c>
      <c r="GK25" s="57">
        <f>IFERROR(Inv_SY_B!GK25/Inv_SY_B!$NE25-1,"")</f>
        <v>1.2079015439747653E-2</v>
      </c>
      <c r="GL25" s="57">
        <f>IFERROR(Inv_SY_B!GL25/Inv_SY_B!$NE25-1,"")</f>
        <v>3.431414876701E-2</v>
      </c>
      <c r="GM25" s="57">
        <f>IFERROR(Inv_SY_B!GM25/Inv_SY_B!$NE25-1,"")</f>
        <v>1.0219042309710602E-2</v>
      </c>
      <c r="GN25" s="57">
        <f>IFERROR(Inv_SY_B!GN25/Inv_SY_B!$NE25-1,"")</f>
        <v>2.2985221520420041E-2</v>
      </c>
      <c r="GO25" s="57">
        <f>IFERROR(Inv_SY_B!GO25/Inv_SY_B!$NE25-1,"")</f>
        <v>2.9393674395729708E-2</v>
      </c>
      <c r="GP25" s="57">
        <f>IFERROR(Inv_SY_B!GP25/Inv_SY_B!$NE25-1,"")</f>
        <v>2.2203187363472709E-2</v>
      </c>
      <c r="GQ25" s="57">
        <f>IFERROR(Inv_SY_B!GQ25/Inv_SY_B!$NE25-1,"")</f>
        <v>2.6552988160764235E-2</v>
      </c>
      <c r="GR25" s="57">
        <f>IFERROR(Inv_SY_B!GR25/Inv_SY_B!$NE25-1,"")</f>
        <v>-7.9822848951569547E-3</v>
      </c>
      <c r="GS25" s="57">
        <f>IFERROR(Inv_SY_B!GS25/Inv_SY_B!$NE25-1,"")</f>
        <v>2.6879109239098309E-2</v>
      </c>
      <c r="GT25" s="57">
        <f>IFERROR(Inv_SY_B!GT25/Inv_SY_B!$NE25-1,"")</f>
        <v>2.238365678430676E-2</v>
      </c>
      <c r="GU25" s="57">
        <f>IFERROR(Inv_SY_B!GU25/Inv_SY_B!$NE25-1,"")</f>
        <v>1.2147305831831545E-2</v>
      </c>
      <c r="GV25" s="57">
        <f>IFERROR(Inv_SY_B!GV25/Inv_SY_B!$NE25-1,"")</f>
        <v>1.4844658064389726E-2</v>
      </c>
      <c r="GW25" s="57">
        <f>IFERROR(Inv_SY_B!GW25/Inv_SY_B!$NE25-1,"")</f>
        <v>3.4044014662910183E-2</v>
      </c>
      <c r="GX25" s="57">
        <f>IFERROR(Inv_SY_B!GX25/Inv_SY_B!$NE25-1,"")</f>
        <v>7.970490877157177E-3</v>
      </c>
      <c r="GY25" s="57">
        <f>IFERROR(Inv_SY_B!GY25/Inv_SY_B!$NE25-1,"")</f>
        <v>2.4464038709549829E-2</v>
      </c>
      <c r="GZ25" s="57">
        <f>IFERROR(Inv_SY_B!GZ25/Inv_SY_B!$NE25-1,"")</f>
        <v>4.1470492935866021E-2</v>
      </c>
      <c r="HA25" s="57">
        <f>IFERROR(Inv_SY_B!HA25/Inv_SY_B!$NE25-1,"")</f>
        <v>2.9655450486302914E-2</v>
      </c>
      <c r="HB25" s="57">
        <f>IFERROR(Inv_SY_B!HB25/Inv_SY_B!$NE25-1,"")</f>
        <v>3.7469743330684757E-3</v>
      </c>
      <c r="HC25" s="57">
        <f>IFERROR(Inv_SY_B!HC25/Inv_SY_B!$NE25-1,"")</f>
        <v>3.0325198128624775E-2</v>
      </c>
      <c r="HD25" s="57">
        <f>IFERROR(Inv_SY_B!HD25/Inv_SY_B!$NE25-1,"")</f>
        <v>2.1192140530923664E-2</v>
      </c>
      <c r="HE25" s="57">
        <f>IFERROR(Inv_SY_B!HE25/Inv_SY_B!$NE25-1,"")</f>
        <v>9.9586234509749794E-3</v>
      </c>
      <c r="HF25" s="57">
        <f>IFERROR(Inv_SY_B!HF25/Inv_SY_B!$NE25-1,"")</f>
        <v>0.12598396185689009</v>
      </c>
      <c r="HG25" s="57">
        <f>IFERROR(Inv_SY_B!HG25/Inv_SY_B!$NE25-1,"")</f>
        <v>7.5315112048579547E-3</v>
      </c>
      <c r="HH25" s="57">
        <f>IFERROR(Inv_SY_B!HH25/Inv_SY_B!$NE25-1,"")</f>
        <v>0.2090378134458295</v>
      </c>
      <c r="HI25" s="57">
        <f>IFERROR(Inv_SY_B!HI25/Inv_SY_B!$NE25-1,"")</f>
        <v>1.5447777961982823E-2</v>
      </c>
      <c r="HJ25" s="57">
        <f>IFERROR(Inv_SY_B!HJ25/Inv_SY_B!$NE25-1,"")</f>
        <v>-6.0462221610975475E-2</v>
      </c>
      <c r="HK25" s="57">
        <f>IFERROR(Inv_SY_B!HK25/Inv_SY_B!$NE25-1,"")</f>
        <v>0.19189912287154676</v>
      </c>
      <c r="HL25" s="57">
        <f>IFERROR(Inv_SY_B!HL25/Inv_SY_B!$NE25-1,"")</f>
        <v>8.7206321727121505E-2</v>
      </c>
      <c r="HM25" s="57">
        <f>IFERROR(Inv_SY_B!HM25/Inv_SY_B!$NE25-1,"")</f>
        <v>-0.23676067642951992</v>
      </c>
      <c r="HN25" s="57">
        <f>IFERROR(Inv_SY_B!HN25/Inv_SY_B!$NE25-1,"")</f>
        <v>-8.3404779800296813E-3</v>
      </c>
      <c r="HO25" s="57">
        <f>IFERROR(Inv_SY_B!HO25/Inv_SY_B!$NE25-1,"")</f>
        <v>-1.0104473572119632E-2</v>
      </c>
      <c r="HP25" s="57">
        <f>IFERROR(Inv_SY_B!HP25/Inv_SY_B!$NE25-1,"")</f>
        <v>5.6117309575449692E-3</v>
      </c>
      <c r="HQ25" s="57">
        <f>IFERROR(Inv_SY_B!HQ25/Inv_SY_B!$NE25-1,"")</f>
        <v>-1.8420529785364348E-2</v>
      </c>
      <c r="HR25" s="57">
        <f>IFERROR(Inv_SY_B!HR25/Inv_SY_B!$NE25-1,"")</f>
        <v>-3.2317886384327865E-2</v>
      </c>
      <c r="HS25" s="57">
        <f>IFERROR(Inv_SY_B!HS25/Inv_SY_B!$NE25-1,"")</f>
        <v>-9.5957946539624528E-2</v>
      </c>
      <c r="HT25" s="57">
        <f>IFERROR(Inv_SY_B!HT25/Inv_SY_B!$NE25-1,"")</f>
        <v>-2.8398605899893403E-2</v>
      </c>
      <c r="HU25" s="57">
        <f>IFERROR(Inv_SY_B!HU25/Inv_SY_B!$NE25-1,"")</f>
        <v>6.9395537679701746E-3</v>
      </c>
      <c r="HV25" s="57">
        <f>IFERROR(Inv_SY_B!HV25/Inv_SY_B!$NE25-1,"")</f>
        <v>7.5780696549505588E-3</v>
      </c>
      <c r="HW25" s="57">
        <f>IFERROR(Inv_SY_B!HW25/Inv_SY_B!$NE25-1,"")</f>
        <v>2.045214622619107E-2</v>
      </c>
      <c r="HX25" s="57">
        <f>IFERROR(Inv_SY_B!HX25/Inv_SY_B!$NE25-1,"")</f>
        <v>2.1681289308628227E-2</v>
      </c>
      <c r="HY25" s="57">
        <f>IFERROR(Inv_SY_B!HY25/Inv_SY_B!$NE25-1,"")</f>
        <v>1.8520635668075602E-2</v>
      </c>
      <c r="HZ25" s="57">
        <f>IFERROR(Inv_SY_B!HZ25/Inv_SY_B!$NE25-1,"")</f>
        <v>8.8170945308763127E-3</v>
      </c>
      <c r="IA25" s="57">
        <f>IFERROR(Inv_SY_B!IA25/Inv_SY_B!$NE25-1,"")</f>
        <v>2.9143943737710787E-2</v>
      </c>
      <c r="IB25" s="57">
        <f>IFERROR(Inv_SY_B!IB25/Inv_SY_B!$NE25-1,"")</f>
        <v>1.4589590713889322E-3</v>
      </c>
      <c r="IC25" s="57">
        <f>IFERROR(Inv_SY_B!IC25/Inv_SY_B!$NE25-1,"")</f>
        <v>3.0724270557987099E-2</v>
      </c>
      <c r="ID25" s="57">
        <f>IFERROR(Inv_SY_B!ID25/Inv_SY_B!$NE25-1,"")</f>
        <v>8.0729194673601068E-3</v>
      </c>
      <c r="IE25" s="57">
        <f>IFERROR(Inv_SY_B!IE25/Inv_SY_B!$NE25-1,"")</f>
        <v>1.0092225959935419E-2</v>
      </c>
      <c r="IF25" s="57">
        <f>IFERROR(Inv_SY_B!IF25/Inv_SY_B!$NE25-1,"")</f>
        <v>1.49210023552242E-2</v>
      </c>
      <c r="IG25" s="57">
        <f>IFERROR(Inv_SY_B!IG25/Inv_SY_B!$NE25-1,"")</f>
        <v>1.5425742470649428E-3</v>
      </c>
      <c r="IH25" s="57">
        <f>IFERROR(Inv_SY_B!IH25/Inv_SY_B!$NE25-1,"")</f>
        <v>1.291728720036911E-3</v>
      </c>
      <c r="II25" s="57">
        <f>IFERROR(Inv_SY_B!II25/Inv_SY_B!$NE25-1,"")</f>
        <v>-6.5680977935067553E-3</v>
      </c>
      <c r="IJ25" s="57">
        <f>IFERROR(Inv_SY_B!IJ25/Inv_SY_B!$NE25-1,"")</f>
        <v>1.7934197740929747E-3</v>
      </c>
      <c r="IK25" s="57">
        <f>IFERROR(Inv_SY_B!IK25/Inv_SY_B!$NE25-1,"")</f>
        <v>2.0364350291731448E-2</v>
      </c>
      <c r="IL25" s="57">
        <f>IFERROR(Inv_SY_B!IL25/Inv_SY_B!$NE25-1,"")</f>
        <v>3.0285290885688099E-2</v>
      </c>
      <c r="IM25" s="57">
        <f>IFERROR(Inv_SY_B!IM25/Inv_SY_B!$NE25-1,"")</f>
        <v>-1.7602251921368106E-3</v>
      </c>
      <c r="IN25" s="57">
        <f>IFERROR(Inv_SY_B!IN25/Inv_SY_B!$NE25-1,"")</f>
        <v>4.134644693020828E-3</v>
      </c>
      <c r="IO25" s="57">
        <f>IFERROR(Inv_SY_B!IO25/Inv_SY_B!$NE25-1,"")</f>
        <v>1.0882389370073797E-2</v>
      </c>
      <c r="IP25" s="57">
        <f>IFERROR(Inv_SY_B!IP25/Inv_SY_B!$NE25-1,"")</f>
        <v>-1.4675720772707734E-3</v>
      </c>
      <c r="IQ25" s="57">
        <f>IFERROR(Inv_SY_B!IQ25/Inv_SY_B!$NE25-1,"")</f>
        <v>4.4771620071554219E-2</v>
      </c>
      <c r="IR25" s="57">
        <f>IFERROR(Inv_SY_B!IR25/Inv_SY_B!$NE25-1,"")</f>
        <v>-4.9794094556626645E-3</v>
      </c>
      <c r="IS25" s="57">
        <f>IFERROR(Inv_SY_B!IS25/Inv_SY_B!$NE25-1,"")</f>
        <v>1.8770349497687633E-3</v>
      </c>
      <c r="IT25" s="57">
        <f>IFERROR(Inv_SY_B!IT25/Inv_SY_B!$NE25-1,"")</f>
        <v>-2.0528783070028478E-3</v>
      </c>
      <c r="IU25" s="57">
        <f>IFERROR(Inv_SY_B!IU25/Inv_SY_B!$NE25-1,"")</f>
        <v>3.6329536389647643E-3</v>
      </c>
      <c r="IV25" s="57">
        <f>IFERROR(Inv_SY_B!IV25/Inv_SY_B!$NE25-1,"")</f>
        <v>1.1325549801156187E-2</v>
      </c>
      <c r="IW25" s="57">
        <f>IFERROR(Inv_SY_B!IW25/Inv_SY_B!$NE25-1,"")</f>
        <v>2.8804170578808908E-3</v>
      </c>
      <c r="IX25" s="57">
        <f>IFERROR(Inv_SY_B!IX25/Inv_SY_B!$NE25-1,"")</f>
        <v>4.6363357470766697E-3</v>
      </c>
      <c r="IY25" s="57">
        <f>IFERROR(Inv_SY_B!IY25/Inv_SY_B!$NE25-1,"")</f>
        <v>8.1481731254684497E-3</v>
      </c>
      <c r="IZ25" s="57">
        <f>IFERROR(Inv_SY_B!IZ25/Inv_SY_B!$NE25-1,"")</f>
        <v>8.6156579712937109E-3</v>
      </c>
      <c r="JA25" s="57">
        <f>IFERROR(Inv_SY_B!JA25/Inv_SY_B!$NE25-1,"")</f>
        <v>-1.2396459240650248E-2</v>
      </c>
      <c r="JB25" s="57">
        <f>IFERROR(Inv_SY_B!JB25/Inv_SY_B!$NE25-1,"")</f>
        <v>1.3928526574374267E-2</v>
      </c>
      <c r="JC25" s="57">
        <f>IFERROR(Inv_SY_B!JC25/Inv_SY_B!$NE25-1,"")</f>
        <v>9.8351657914721446E-3</v>
      </c>
      <c r="JD25" s="57">
        <f>IFERROR(Inv_SY_B!JD25/Inv_SY_B!$NE25-1,"")</f>
        <v>8.3791140839082345E-3</v>
      </c>
      <c r="JE25" s="57">
        <f>IFERROR(Inv_SY_B!JE25/Inv_SY_B!$NE25-1,"")</f>
        <v>8.4094705494561772E-3</v>
      </c>
      <c r="JF25" s="57">
        <f>IFERROR(Inv_SY_B!JF25/Inv_SY_B!$NE25-1,"")</f>
        <v>1.0199789719818941E-2</v>
      </c>
      <c r="JG25" s="57">
        <f>IFERROR(Inv_SY_B!JG25/Inv_SY_B!$NE25-1,"")</f>
        <v>1.9506671636886574E-2</v>
      </c>
      <c r="JH25" s="57">
        <f>IFERROR(Inv_SY_B!JH25/Inv_SY_B!$NE25-1,"")</f>
        <v>3.3677406535271182E-2</v>
      </c>
      <c r="JI25" s="57">
        <f>IFERROR(Inv_SY_B!JI25/Inv_SY_B!$NE25-1,"")</f>
        <v>2.7517810342933879E-2</v>
      </c>
      <c r="JJ25" s="57">
        <f>IFERROR(Inv_SY_B!JJ25/Inv_SY_B!$NE25-1,"")</f>
        <v>8.279049052613674E-3</v>
      </c>
      <c r="JK25" s="57">
        <f>IFERROR(Inv_SY_B!JK25/Inv_SY_B!$NE25-1,"")</f>
        <v>2.6893175236105238E-2</v>
      </c>
      <c r="JL25" s="57">
        <f>IFERROR(Inv_SY_B!JL25/Inv_SY_B!$NE25-1,"")</f>
        <v>1.0941942127087767E-2</v>
      </c>
      <c r="JM25" s="57">
        <f>IFERROR(Inv_SY_B!JM25/Inv_SY_B!$NE25-1,"")</f>
        <v>-2.3253732190181342E-2</v>
      </c>
      <c r="JN25" s="57">
        <f>IFERROR(Inv_SY_B!JN25/Inv_SY_B!$NE25-1,"")</f>
        <v>9.4785367899175021E-3</v>
      </c>
      <c r="JO25" s="57">
        <f>IFERROR(Inv_SY_B!JO25/Inv_SY_B!$NE25-1,"")</f>
        <v>-1.5857467904021982E-2</v>
      </c>
      <c r="JP25" s="57">
        <f>IFERROR(Inv_SY_B!JP25/Inv_SY_B!$NE25-1,"")</f>
        <v>1.6530594486987127E-2</v>
      </c>
      <c r="JQ25" s="57">
        <f>IFERROR(Inv_SY_B!JQ25/Inv_SY_B!$NE25-1,"")</f>
        <v>2.6529575911574677E-2</v>
      </c>
      <c r="JR25" s="57">
        <f>IFERROR(Inv_SY_B!JR25/Inv_SY_B!$NE25-1,"")</f>
        <v>1.7945084542172696E-2</v>
      </c>
      <c r="JS25" s="57">
        <f>IFERROR(Inv_SY_B!JS25/Inv_SY_B!$NE25-1,"")</f>
        <v>7.2865732717639631E-3</v>
      </c>
      <c r="JT25" s="57">
        <f>IFERROR(Inv_SY_B!JT25/Inv_SY_B!$NE25-1,"")</f>
        <v>3.599202662557488E-2</v>
      </c>
      <c r="JU25" s="57">
        <f>IFERROR(Inv_SY_B!JU25/Inv_SY_B!$NE25-1,"")</f>
        <v>2.1066717767409981E-2</v>
      </c>
      <c r="JV25" s="57">
        <f>IFERROR(Inv_SY_B!JV25/Inv_SY_B!$NE25-1,"")</f>
        <v>-2.7234052990582569E-2</v>
      </c>
      <c r="JW25" s="57">
        <f>IFERROR(Inv_SY_B!JW25/Inv_SY_B!$NE25-1,"")</f>
        <v>-7.4507024256420529E-3</v>
      </c>
      <c r="JX25" s="57">
        <f>IFERROR(Inv_SY_B!JX25/Inv_SY_B!$NE25-1,"")</f>
        <v>-1.0494294820248218E-2</v>
      </c>
      <c r="JY25" s="57">
        <f>IFERROR(Inv_SY_B!JY25/Inv_SY_B!$NE25-1,"")</f>
        <v>-1.1086104452532886E-2</v>
      </c>
      <c r="JZ25" s="57">
        <f>IFERROR(Inv_SY_B!JZ25/Inv_SY_B!$NE25-1,"")</f>
        <v>-4.7355580488256721E-2</v>
      </c>
      <c r="KA25" s="57">
        <f>IFERROR(Inv_SY_B!KA25/Inv_SY_B!$NE25-1,"")</f>
        <v>-2.4866814461444231E-2</v>
      </c>
      <c r="KB25" s="57">
        <f>IFERROR(Inv_SY_B!KB25/Inv_SY_B!$NE25-1,"")</f>
        <v>-1.363517636429723E-3</v>
      </c>
      <c r="KC25" s="57">
        <f>IFERROR(Inv_SY_B!KC25/Inv_SY_B!$NE25-1,"")</f>
        <v>-1.9371439304516236E-2</v>
      </c>
      <c r="KD25" s="57">
        <f>IFERROR(Inv_SY_B!KD25/Inv_SY_B!$NE25-1,"")</f>
        <v>-3.2475795447959643E-2</v>
      </c>
      <c r="KE25" s="57">
        <f>IFERROR(Inv_SY_B!KE25/Inv_SY_B!$NE25-1,"")</f>
        <v>3.7936805877640811E-3</v>
      </c>
      <c r="KF25" s="57">
        <f>IFERROR(Inv_SY_B!KF25/Inv_SY_B!$NE25-1,"")</f>
        <v>-3.2896558185233626E-3</v>
      </c>
      <c r="KG25" s="57">
        <f>IFERROR(Inv_SY_B!KG25/Inv_SY_B!$NE25-1,"")</f>
        <v>2.7791497895619521E-3</v>
      </c>
      <c r="KH25" s="57">
        <f>IFERROR(Inv_SY_B!KH25/Inv_SY_B!$NE25-1,"")</f>
        <v>1.2755369305215813E-2</v>
      </c>
      <c r="KI25" s="57">
        <f>IFERROR(Inv_SY_B!KI25/Inv_SY_B!$NE25-1,"")</f>
        <v>8.088527633486331E-3</v>
      </c>
      <c r="KJ25" s="57">
        <f>IFERROR(Inv_SY_B!KJ25/Inv_SY_B!$NE25-1,"")</f>
        <v>-1.2240133235487671E-2</v>
      </c>
      <c r="KK25" s="57">
        <f>IFERROR(Inv_SY_B!KK25/Inv_SY_B!$NE25-1,"")</f>
        <v>-1.1263647342218186E-2</v>
      </c>
      <c r="KL25" s="57">
        <f>IFERROR(Inv_SY_B!KL25/Inv_SY_B!$NE25-1,"")</f>
        <v>-7.5474071307217727E-3</v>
      </c>
      <c r="KM25" s="57">
        <f>IFERROR(Inv_SY_B!KM25/Inv_SY_B!$NE25-1,"")</f>
        <v>4.4549786308845096E-3</v>
      </c>
      <c r="KN25" s="57">
        <f>IFERROR(Inv_SY_B!KN25/Inv_SY_B!$NE25-1,"")</f>
        <v>-2.0775219831607572E-2</v>
      </c>
      <c r="KO25" s="57">
        <f>IFERROR(Inv_SY_B!KO25/Inv_SY_B!$NE25-1,"")</f>
        <v>-2.451339339848535E-3</v>
      </c>
      <c r="KP25" s="57">
        <f>IFERROR(Inv_SY_B!KP25/Inv_SY_B!$NE25-1,"")</f>
        <v>7.7230630222002716E-4</v>
      </c>
      <c r="KQ25" s="57">
        <f>IFERROR(Inv_SY_B!KQ25/Inv_SY_B!$NE25-1,"")</f>
        <v>-0.15822546564566942</v>
      </c>
      <c r="KR25" s="57">
        <f>IFERROR(Inv_SY_B!KR25/Inv_SY_B!$NE25-1,"")</f>
        <v>-6.3536472223528762E-3</v>
      </c>
      <c r="KS25" s="57">
        <f>IFERROR(Inv_SY_B!KS25/Inv_SY_B!$NE25-1,"")</f>
        <v>-9.0682961840951037E-3</v>
      </c>
      <c r="KT25" s="57">
        <f>IFERROR(Inv_SY_B!KT25/Inv_SY_B!$NE25-1,"")</f>
        <v>9.6797482079362673E-3</v>
      </c>
      <c r="KU25" s="57">
        <f>IFERROR(Inv_SY_B!KU25/Inv_SY_B!$NE25-1,"")</f>
        <v>-3.2148343603385365E-3</v>
      </c>
      <c r="KV25" s="57">
        <f>IFERROR(Inv_SY_B!KV25/Inv_SY_B!$NE25-1,"")</f>
        <v>9.3413774588131382E-3</v>
      </c>
      <c r="KW25" s="57">
        <f>IFERROR(Inv_SY_B!KW25/Inv_SY_B!$NE25-1,"")</f>
        <v>6.2864370057587049E-3</v>
      </c>
      <c r="KX25" s="57">
        <f>IFERROR(Inv_SY_B!KX25/Inv_SY_B!$NE25-1,"")</f>
        <v>8.0208922469395816E-3</v>
      </c>
      <c r="KY25" s="57">
        <f>IFERROR(Inv_SY_B!KY25/Inv_SY_B!$NE25-1,"")</f>
        <v>2.5842816602022589E-2</v>
      </c>
      <c r="KZ25" s="57">
        <f>IFERROR(Inv_SY_B!KZ25/Inv_SY_B!$NE25-1,"")</f>
        <v>7.9109847438010306E-3</v>
      </c>
      <c r="LA25" s="57">
        <f>IFERROR(Inv_SY_B!LA25/Inv_SY_B!$NE25-1,"")</f>
        <v>-5.9744300462069022E-3</v>
      </c>
      <c r="LB25" s="57">
        <f>IFERROR(Inv_SY_B!LB25/Inv_SY_B!$NE25-1,"")</f>
        <v>-3.8749034101502322E-2</v>
      </c>
      <c r="LC25" s="57">
        <f>IFERROR(Inv_SY_B!LC25/Inv_SY_B!$NE25-1,"")</f>
        <v>1.3059728544676519E-2</v>
      </c>
      <c r="LD25" s="57">
        <f>IFERROR(Inv_SY_B!LD25/Inv_SY_B!$NE25-1,"")</f>
        <v>-1.3003417259188632E-3</v>
      </c>
      <c r="LE25" s="57">
        <f>IFERROR(Inv_SY_B!LE25/Inv_SY_B!$NE25-1,"")</f>
        <v>-3.8924121718747484E-3</v>
      </c>
      <c r="LF25" s="57">
        <f>IFERROR(Inv_SY_B!LF25/Inv_SY_B!$NE25-1,"")</f>
        <v>-9.243783415138318E-3</v>
      </c>
      <c r="LG25" s="57">
        <f>IFERROR(Inv_SY_B!LG25/Inv_SY_B!$NE25-1,"")</f>
        <v>-4.3353107141097524E-4</v>
      </c>
      <c r="LH25" s="57">
        <f>IFERROR(Inv_SY_B!LH25/Inv_SY_B!$NE25-1,"")</f>
        <v>-2.0474621748040156E-2</v>
      </c>
      <c r="LI25" s="57">
        <f>IFERROR(Inv_SY_B!LI25/Inv_SY_B!$NE25-1,"")</f>
        <v>-2.4378130212493576E-2</v>
      </c>
      <c r="LJ25" s="57">
        <f>IFERROR(Inv_SY_B!LJ25/Inv_SY_B!$NE25-1,"")</f>
        <v>-1.5967203677448749E-2</v>
      </c>
      <c r="LK25" s="57">
        <f>IFERROR(Inv_SY_B!LK25/Inv_SY_B!$NE25-1,"")</f>
        <v>-1.5368595033405041E-2</v>
      </c>
      <c r="LL25" s="57">
        <f>IFERROR(Inv_SY_B!LL25/Inv_SY_B!$NE25-1,"")</f>
        <v>-1.3173696671910151E-2</v>
      </c>
      <c r="LM25" s="57">
        <f>IFERROR(Inv_SY_B!LM25/Inv_SY_B!$NE25-1,"")</f>
        <v>2.8834661192500555E-4</v>
      </c>
      <c r="LN25" s="57">
        <f>IFERROR(Inv_SY_B!LN25/Inv_SY_B!$NE25-1,"")</f>
        <v>-1.4177078780022057E-2</v>
      </c>
      <c r="LO25" s="57">
        <f>IFERROR(Inv_SY_B!LO25/Inv_SY_B!$NE25-1,"")</f>
        <v>-1.9193989320581806E-2</v>
      </c>
      <c r="LP25" s="57">
        <f>IFERROR(Inv_SY_B!LP25/Inv_SY_B!$NE25-1,"")</f>
        <v>-1.1585008334066282E-2</v>
      </c>
      <c r="LQ25" s="57">
        <f>IFERROR(Inv_SY_B!LQ25/Inv_SY_B!$NE25-1,"")</f>
        <v>-1.82742223881458E-2</v>
      </c>
      <c r="LR25" s="57">
        <f>IFERROR(Inv_SY_B!LR25/Inv_SY_B!$NE25-1,"")</f>
        <v>-3.056565321251703E-2</v>
      </c>
      <c r="LS25" s="57">
        <f>IFERROR(Inv_SY_B!LS25/Inv_SY_B!$NE25-1,"")</f>
        <v>8.507744222538971E-4</v>
      </c>
      <c r="LT25" s="57">
        <f>IFERROR(Inv_SY_B!LT25/Inv_SY_B!$NE25-1,"")</f>
        <v>-1.8353656805038199E-2</v>
      </c>
      <c r="LU25" s="57">
        <f>IFERROR(Inv_SY_B!LU25/Inv_SY_B!$NE25-1,"")</f>
        <v>-5.7988381772872133E-3</v>
      </c>
      <c r="LV25" s="57">
        <f>IFERROR(Inv_SY_B!LV25/Inv_SY_B!$NE25-1,"")</f>
        <v>-1.5105207230025619E-2</v>
      </c>
      <c r="LW25" s="57">
        <f>IFERROR(Inv_SY_B!LW25/Inv_SY_B!$NE25-1,"")</f>
        <v>1.9486390947133447E-2</v>
      </c>
      <c r="LX25" s="57">
        <f>IFERROR(Inv_SY_B!LX25/Inv_SY_B!$NE25-1,"")</f>
        <v>9.6532462876364189E-3</v>
      </c>
      <c r="LY25" s="57">
        <f>IFERROR(Inv_SY_B!LY25/Inv_SY_B!$NE25-1,"")</f>
        <v>-7.7303487354027922E-3</v>
      </c>
      <c r="LZ25" s="57">
        <f>IFERROR(Inv_SY_B!LZ25/Inv_SY_B!$NE25-1,"")</f>
        <v>6.6430999633007026E-3</v>
      </c>
      <c r="MA25" s="57">
        <f>IFERROR(Inv_SY_B!MA25/Inv_SY_B!$NE25-1,"")</f>
        <v>3.3985262409350847E-2</v>
      </c>
      <c r="MB25" s="57">
        <f>IFERROR(Inv_SY_B!MB25/Inv_SY_B!$NE25-1,"")</f>
        <v>1.843283973361598E-2</v>
      </c>
      <c r="MC25" s="57">
        <f>IFERROR(Inv_SY_B!MC25/Inv_SY_B!$NE25-1,"")</f>
        <v>2.6459896598511223E-2</v>
      </c>
      <c r="MD25" s="57">
        <f>IFERROR(Inv_SY_B!MD25/Inv_SY_B!$NE25-1,"")</f>
        <v>1.1241934625480399E-2</v>
      </c>
      <c r="ME25" s="57">
        <f>IFERROR(Inv_SY_B!ME25/Inv_SY_B!$NE25-1,"")</f>
        <v>2.1359370882275686E-2</v>
      </c>
      <c r="MF25" s="57">
        <f>IFERROR(Inv_SY_B!MF25/Inv_SY_B!$NE25-1,"")</f>
        <v>1.0656628395748324E-2</v>
      </c>
      <c r="MG25" s="57">
        <f>IFERROR(Inv_SY_B!MG25/Inv_SY_B!$NE25-1,"")</f>
        <v>2.060683430119159E-2</v>
      </c>
      <c r="MH25" s="57">
        <f>IFERROR(Inv_SY_B!MH25/Inv_SY_B!$NE25-1,"")</f>
        <v>2.579097519310336E-2</v>
      </c>
      <c r="MI25" s="57">
        <f>IFERROR(Inv_SY_B!MI25/Inv_SY_B!$NE25-1,"")</f>
        <v>1.0656628395748324E-2</v>
      </c>
      <c r="MJ25" s="57">
        <f>IFERROR(Inv_SY_B!MJ25/Inv_SY_B!$NE25-1,"")</f>
        <v>1.8081655995776602E-2</v>
      </c>
      <c r="MK25" s="57">
        <f>IFERROR(Inv_SY_B!MK25/Inv_SY_B!$NE25-1,"")</f>
        <v>1.843283973361598E-2</v>
      </c>
      <c r="ML25" s="57">
        <f>IFERROR(Inv_SY_B!ML25/Inv_SY_B!$NE25-1,"")</f>
        <v>1.6258845166039926E-2</v>
      </c>
      <c r="MM25" s="57">
        <f>IFERROR(Inv_SY_B!MM25/Inv_SY_B!$NE25-1,"")</f>
        <v>-3.3775187216592562E-3</v>
      </c>
      <c r="MN25" s="57">
        <f>IFERROR(Inv_SY_B!MN25/Inv_SY_B!$NE25-1,"")</f>
        <v>1.0004430025475575E-2</v>
      </c>
      <c r="MO25" s="57">
        <f>IFERROR(Inv_SY_B!MO25/Inv_SY_B!$NE25-1,"")</f>
        <v>2.2910432391065383E-2</v>
      </c>
      <c r="MP25" s="57">
        <f>IFERROR(Inv_SY_B!MP25/Inv_SY_B!$NE25-1,"")</f>
        <v>1.683655001616513E-2</v>
      </c>
      <c r="MQ25" s="57">
        <f>IFERROR(Inv_SY_B!MQ25/Inv_SY_B!$NE25-1,"")</f>
        <v>-9.1601682394624184E-3</v>
      </c>
      <c r="MR25" s="57">
        <f>IFERROR(Inv_SY_B!MR25/Inv_SY_B!$NE25-1,"")</f>
        <v>1.3834005071436062E-2</v>
      </c>
      <c r="MS25" s="57">
        <f>IFERROR(Inv_SY_B!MS25/Inv_SY_B!$NE25-1,"")</f>
        <v>3.054867868906741E-2</v>
      </c>
      <c r="MT25" s="57">
        <f>IFERROR(Inv_SY_B!MT25/Inv_SY_B!$NE25-1,"")</f>
        <v>1.0451391146362177E-2</v>
      </c>
      <c r="MU25" s="57">
        <f>IFERROR(Inv_SY_B!MU25/Inv_SY_B!$NE25-1,"")</f>
        <v>2.5289284139047519E-2</v>
      </c>
      <c r="MV25" s="57">
        <f>IFERROR(Inv_SY_B!MV25/Inv_SY_B!$NE25-1,"")</f>
        <v>2.0986903281537517E-2</v>
      </c>
      <c r="MW25" s="57">
        <f>IFERROR(Inv_SY_B!MW25/Inv_SY_B!$NE25-1,"")</f>
        <v>-2.4235984413844225E-2</v>
      </c>
      <c r="MX25" s="57">
        <f>IFERROR(Inv_SY_B!MX25/Inv_SY_B!$NE25-1,"")</f>
        <v>1.7513072801179863E-2</v>
      </c>
      <c r="MY25" s="57">
        <f>IFERROR(Inv_SY_B!MY25/Inv_SY_B!$NE25-1,"")</f>
        <v>2.8051633997723258E-3</v>
      </c>
      <c r="MZ25" s="57">
        <f>IFERROR(Inv_SY_B!MZ25/Inv_SY_B!$NE25-1,"")</f>
        <v>6.5803885815436391E-3</v>
      </c>
      <c r="NA25" s="57">
        <f>IFERROR(Inv_SY_B!NA25/Inv_SY_B!$NE25-1,"")</f>
        <v>2.3885429347434872E-2</v>
      </c>
      <c r="NB25" s="57">
        <f>IFERROR(Inv_SY_B!NB25/Inv_SY_B!$NE25-1,"")</f>
        <v>2.9056147803250942E-2</v>
      </c>
      <c r="NC25" s="57">
        <f>IFERROR(Inv_SY_B!NC25/Inv_SY_B!$NE25-1,"")</f>
        <v>2.8265984393112786E-2</v>
      </c>
      <c r="ND25" s="57">
        <f>IFERROR(Inv_SY_B!ND25/Inv_SY_B!$NE25-1,"")</f>
        <v>2.3437207997824228E-2</v>
      </c>
    </row>
    <row r="26" spans="2:368" ht="14.5" x14ac:dyDescent="0.35">
      <c r="B26" s="86">
        <f t="shared" si="0"/>
        <v>45767</v>
      </c>
      <c r="C26" s="57">
        <f>IFERROR(Inv_SY_B!C26/Inv_SY_B!$NE26-1,"")</f>
        <v>-5.6689289418725308E-2</v>
      </c>
      <c r="D26" s="57">
        <f>IFERROR(Inv_SY_B!D26/Inv_SY_B!$NE26-1,"")</f>
        <v>-7.6117341904952673E-2</v>
      </c>
      <c r="E26" s="57">
        <f>IFERROR(Inv_SY_B!E26/Inv_SY_B!$NE26-1,"")</f>
        <v>-4.8734289549364873E-2</v>
      </c>
      <c r="F26" s="57">
        <f>IFERROR(Inv_SY_B!F26/Inv_SY_B!$NE26-1,"")</f>
        <v>-4.8484875362041602E-2</v>
      </c>
      <c r="G26" s="57">
        <f>IFERROR(Inv_SY_B!G26/Inv_SY_B!$NE26-1,"")</f>
        <v>-5.9708513791585038E-2</v>
      </c>
      <c r="H26" s="57">
        <f>IFERROR(Inv_SY_B!H26/Inv_SY_B!$NE26-1,"")</f>
        <v>-8.6814552236207376E-2</v>
      </c>
      <c r="I26" s="57">
        <f>IFERROR(Inv_SY_B!I26/Inv_SY_B!$NE26-1,"")</f>
        <v>-2.5922146641186861E-2</v>
      </c>
      <c r="J26" s="57">
        <f>IFERROR(Inv_SY_B!J26/Inv_SY_B!$NE26-1,"")</f>
        <v>-7.8414577840824062E-2</v>
      </c>
      <c r="K26" s="57">
        <f>IFERROR(Inv_SY_B!K26/Inv_SY_B!$NE26-1,"")</f>
        <v>-5.4470815857798005E-2</v>
      </c>
      <c r="L26" s="57">
        <f>IFERROR(Inv_SY_B!L26/Inv_SY_B!$NE26-1,"")</f>
        <v>-4.9731946298657514E-2</v>
      </c>
      <c r="M26" s="57">
        <f>IFERROR(Inv_SY_B!M26/Inv_SY_B!$NE26-1,"")</f>
        <v>-3.7760065307144486E-2</v>
      </c>
      <c r="N26" s="57">
        <f>IFERROR(Inv_SY_B!N26/Inv_SY_B!$NE26-1,"")</f>
        <v>-4.5242490926840184E-2</v>
      </c>
      <c r="O26" s="57">
        <f>IFERROR(Inv_SY_B!O26/Inv_SY_B!$NE26-1,"")</f>
        <v>-4.8983703736687922E-2</v>
      </c>
      <c r="P26" s="57">
        <f>IFERROR(Inv_SY_B!P26/Inv_SY_B!$NE26-1,"")</f>
        <v>-4.8484875362041602E-2</v>
      </c>
      <c r="Q26" s="57">
        <f>IFERROR(Inv_SY_B!Q26/Inv_SY_B!$NE26-1,"")</f>
        <v>-4.2748349053608248E-2</v>
      </c>
      <c r="R26" s="57">
        <f>IFERROR(Inv_SY_B!R26/Inv_SY_B!$NE26-1,"")</f>
        <v>-3.476709505926634E-2</v>
      </c>
      <c r="S26" s="57">
        <f>IFERROR(Inv_SY_B!S26/Inv_SY_B!$NE26-1,"")</f>
        <v>-5.1963546922075499E-2</v>
      </c>
      <c r="T26" s="57">
        <f>IFERROR(Inv_SY_B!T26/Inv_SY_B!$NE26-1,"")</f>
        <v>-4.2512061928775879E-2</v>
      </c>
      <c r="U26" s="57">
        <f>IFERROR(Inv_SY_B!U26/Inv_SY_B!$NE26-1,"")</f>
        <v>-4.8484875362041602E-2</v>
      </c>
      <c r="V26" s="57">
        <f>IFERROR(Inv_SY_B!V26/Inv_SY_B!$NE26-1,"")</f>
        <v>-3.8009479494467757E-2</v>
      </c>
      <c r="W26" s="57">
        <f>IFERROR(Inv_SY_B!W26/Inv_SY_B!$NE26-1,"")</f>
        <v>-9.3268479523013204E-3</v>
      </c>
      <c r="X26" s="57">
        <f>IFERROR(Inv_SY_B!X26/Inv_SY_B!$NE26-1,"")</f>
        <v>-2.0051658007198214E-2</v>
      </c>
      <c r="Y26" s="57">
        <f>IFERROR(Inv_SY_B!Y26/Inv_SY_B!$NE26-1,"")</f>
        <v>-1.1322161450886714E-2</v>
      </c>
      <c r="Z26" s="57">
        <f>IFERROR(Inv_SY_B!Z26/Inv_SY_B!$NE26-1,"")</f>
        <v>-2.1298728943814238E-2</v>
      </c>
      <c r="AA26" s="57">
        <f>IFERROR(Inv_SY_B!AA26/Inv_SY_B!$NE26-1,"")</f>
        <v>-1.5811616822704044E-2</v>
      </c>
      <c r="AB26" s="57">
        <f>IFERROR(Inv_SY_B!AB26/Inv_SY_B!$NE26-1,"")</f>
        <v>-1.4315131698765082E-2</v>
      </c>
      <c r="AC26" s="57">
        <f>IFERROR(Inv_SY_B!AC26/Inv_SY_B!$NE26-1,"")</f>
        <v>-1.3317474949472219E-2</v>
      </c>
      <c r="AD26" s="57">
        <f>IFERROR(Inv_SY_B!AD26/Inv_SY_B!$NE26-1,"")</f>
        <v>-1.4315131698765082E-2</v>
      </c>
      <c r="AE26" s="57">
        <f>IFERROR(Inv_SY_B!AE26/Inv_SY_B!$NE26-1,"")</f>
        <v>-4.0891500185142871E-3</v>
      </c>
      <c r="AF26" s="57">
        <f>IFERROR(Inv_SY_B!AF26/Inv_SY_B!$NE26-1,"")</f>
        <v>-4.0891500185142871E-3</v>
      </c>
      <c r="AG26" s="57">
        <f>IFERROR(Inv_SY_B!AG26/Inv_SY_B!$NE26-1,"")</f>
        <v>-2.0051658007198214E-2</v>
      </c>
      <c r="AH26" s="57">
        <f>IFERROR(Inv_SY_B!AH26/Inv_SY_B!$NE26-1,"")</f>
        <v>-1.6809273571996908E-2</v>
      </c>
      <c r="AI26" s="57">
        <f>IFERROR(Inv_SY_B!AI26/Inv_SY_B!$NE26-1,"")</f>
        <v>-6.1953241477493592E-2</v>
      </c>
      <c r="AJ26" s="57">
        <f>IFERROR(Inv_SY_B!AJ26/Inv_SY_B!$NE26-1,"")</f>
        <v>-7.7692589403835832E-2</v>
      </c>
      <c r="AK26" s="57">
        <f>IFERROR(Inv_SY_B!AK26/Inv_SY_B!$NE26-1,"")</f>
        <v>-6.8241104410536324E-2</v>
      </c>
      <c r="AL26" s="57">
        <f>IFERROR(Inv_SY_B!AL26/Inv_SY_B!$NE26-1,"")</f>
        <v>-5.852707816742253E-2</v>
      </c>
      <c r="AM26" s="57">
        <f>IFERROR(Inv_SY_B!AM26/Inv_SY_B!$NE26-1,"")</f>
        <v>-4.1199355679706451E-2</v>
      </c>
      <c r="AN26" s="57">
        <f>IFERROR(Inv_SY_B!AN26/Inv_SY_B!$NE26-1,"")</f>
        <v>-4.093681442989261E-2</v>
      </c>
      <c r="AO26" s="57">
        <f>IFERROR(Inv_SY_B!AO26/Inv_SY_B!$NE26-1,"")</f>
        <v>-5.9708513791585038E-2</v>
      </c>
      <c r="AP26" s="57">
        <f>IFERROR(Inv_SY_B!AP26/Inv_SY_B!$NE26-1,"")</f>
        <v>-4.9863216923564546E-2</v>
      </c>
      <c r="AQ26" s="57">
        <f>IFERROR(Inv_SY_B!AQ26/Inv_SY_B!$NE26-1,"")</f>
        <v>-6.8188596160573267E-2</v>
      </c>
      <c r="AR26" s="57">
        <f>IFERROR(Inv_SY_B!AR26/Inv_SY_B!$NE26-1,"")</f>
        <v>-4.4725872667220501E-2</v>
      </c>
      <c r="AS26" s="57">
        <f>IFERROR(Inv_SY_B!AS26/Inv_SY_B!$NE26-1,"")</f>
        <v>-2.9671573590097755E-2</v>
      </c>
      <c r="AT26" s="57">
        <f>IFERROR(Inv_SY_B!AT26/Inv_SY_B!$NE26-1,"")</f>
        <v>-2.2427656318014022E-2</v>
      </c>
      <c r="AU26" s="57">
        <f>IFERROR(Inv_SY_B!AU26/Inv_SY_B!$NE26-1,"")</f>
        <v>-2.531561006596672E-2</v>
      </c>
      <c r="AV26" s="57">
        <f>IFERROR(Inv_SY_B!AV26/Inv_SY_B!$NE26-1,"")</f>
        <v>-6.4680109738357583E-4</v>
      </c>
      <c r="AW26" s="57">
        <f>IFERROR(Inv_SY_B!AW26/Inv_SY_B!$NE26-1,"")</f>
        <v>-1.1437172818767549E-2</v>
      </c>
      <c r="AX26" s="57">
        <f>IFERROR(Inv_SY_B!AX26/Inv_SY_B!$NE26-1,"")</f>
        <v>-2.1169999040679843E-2</v>
      </c>
      <c r="AY26" s="57">
        <f>IFERROR(Inv_SY_B!AY26/Inv_SY_B!$NE26-1,"")</f>
        <v>-4.9347763076130313E-2</v>
      </c>
      <c r="AZ26" s="57">
        <f>IFERROR(Inv_SY_B!AZ26/Inv_SY_B!$NE26-1,"")</f>
        <v>-2.4955875422554619E-2</v>
      </c>
      <c r="BA26" s="57">
        <f>IFERROR(Inv_SY_B!BA26/Inv_SY_B!$NE26-1,"")</f>
        <v>-2.3905509482288978E-2</v>
      </c>
      <c r="BB26" s="57">
        <f>IFERROR(Inv_SY_B!BB26/Inv_SY_B!$NE26-1,"")</f>
        <v>-5.4577345920403864E-2</v>
      </c>
      <c r="BC26" s="57">
        <f>IFERROR(Inv_SY_B!BC26/Inv_SY_B!$NE26-1,"")</f>
        <v>-0.13655183721925257</v>
      </c>
      <c r="BD26" s="57">
        <f>IFERROR(Inv_SY_B!BD26/Inv_SY_B!$NE26-1,"")</f>
        <v>-5.29903386837699E-2</v>
      </c>
      <c r="BE26" s="57">
        <f>IFERROR(Inv_SY_B!BE26/Inv_SY_B!$NE26-1,"")</f>
        <v>-6.5296218374985671E-2</v>
      </c>
      <c r="BF26" s="57">
        <f>IFERROR(Inv_SY_B!BF26/Inv_SY_B!$NE26-1,"")</f>
        <v>-4.2270465187344675E-2</v>
      </c>
      <c r="BG26" s="57">
        <f>IFERROR(Inv_SY_B!BG26/Inv_SY_B!$NE26-1,"")</f>
        <v>-4.8826814167242882E-2</v>
      </c>
      <c r="BH26" s="57">
        <f>IFERROR(Inv_SY_B!BH26/Inv_SY_B!$NE26-1,"")</f>
        <v>-8.4583468715220045E-2</v>
      </c>
      <c r="BI26" s="57">
        <f>IFERROR(Inv_SY_B!BI26/Inv_SY_B!$NE26-1,"")</f>
        <v>-8.4108074225565765E-2</v>
      </c>
      <c r="BJ26" s="57">
        <f>IFERROR(Inv_SY_B!BJ26/Inv_SY_B!$NE26-1,"")</f>
        <v>-8.9017282479952442E-2</v>
      </c>
      <c r="BK26" s="57">
        <f>IFERROR(Inv_SY_B!BK26/Inv_SY_B!$NE26-1,"")</f>
        <v>-0.1415163672335904</v>
      </c>
      <c r="BL26" s="57">
        <f>IFERROR(Inv_SY_B!BL26/Inv_SY_B!$NE26-1,"")</f>
        <v>-5.5308021441997646E-2</v>
      </c>
      <c r="BM26" s="57">
        <f>IFERROR(Inv_SY_B!BM26/Inv_SY_B!$NE26-1,"")</f>
        <v>-5.7697109055107831E-2</v>
      </c>
      <c r="BN26" s="57">
        <f>IFERROR(Inv_SY_B!BN26/Inv_SY_B!$NE26-1,"")</f>
        <v>3.1418032040553268E-2</v>
      </c>
      <c r="BO26" s="57">
        <f>IFERROR(Inv_SY_B!BO26/Inv_SY_B!$NE26-1,"")</f>
        <v>2.0852785099285454E-2</v>
      </c>
      <c r="BP26" s="57">
        <f>IFERROR(Inv_SY_B!BP26/Inv_SY_B!$NE26-1,"")</f>
        <v>2.6654062286210145E-2</v>
      </c>
      <c r="BQ26" s="57">
        <f>IFERROR(Inv_SY_B!BQ26/Inv_SY_B!$NE26-1,"")</f>
        <v>3.3235708933674557E-2</v>
      </c>
      <c r="BR26" s="57">
        <f>IFERROR(Inv_SY_B!BR26/Inv_SY_B!$NE26-1,"")</f>
        <v>3.0168379176532367E-2</v>
      </c>
      <c r="BS26" s="57">
        <f>IFERROR(Inv_SY_B!BS26/Inv_SY_B!$NE26-1,"")</f>
        <v>2.3464458877874073E-2</v>
      </c>
      <c r="BT26" s="57">
        <f>IFERROR(Inv_SY_B!BT26/Inv_SY_B!$NE26-1,"")</f>
        <v>5.4025315077537162E-3</v>
      </c>
      <c r="BU26" s="57">
        <f>IFERROR(Inv_SY_B!BU26/Inv_SY_B!$NE26-1,"")</f>
        <v>-5.9579490742547314E-3</v>
      </c>
      <c r="BV26" s="57">
        <f>IFERROR(Inv_SY_B!BV26/Inv_SY_B!$NE26-1,"")</f>
        <v>-9.3660932488571769E-3</v>
      </c>
      <c r="BW26" s="57">
        <f>IFERROR(Inv_SY_B!BW26/Inv_SY_B!$NE26-1,"")</f>
        <v>-2.7770878325050763E-4</v>
      </c>
      <c r="BX26" s="57">
        <f>IFERROR(Inv_SY_B!BX26/Inv_SY_B!$NE26-1,"")</f>
        <v>-9.2857342938797993E-3</v>
      </c>
      <c r="BY26" s="57">
        <f>IFERROR(Inv_SY_B!BY26/Inv_SY_B!$NE26-1,"")</f>
        <v>4.0392738379126936E-3</v>
      </c>
      <c r="BZ26" s="57">
        <f>IFERROR(Inv_SY_B!BZ26/Inv_SY_B!$NE26-1,"")</f>
        <v>2.057910079435521E-2</v>
      </c>
      <c r="CA26" s="57">
        <f>IFERROR(Inv_SY_B!CA26/Inv_SY_B!$NE26-1,"")</f>
        <v>7.2770108037853998E-3</v>
      </c>
      <c r="CB26" s="57">
        <f>IFERROR(Inv_SY_B!CB26/Inv_SY_B!$NE26-1,"")</f>
        <v>2.0057551458544598E-2</v>
      </c>
      <c r="CC26" s="57">
        <f>IFERROR(Inv_SY_B!CC26/Inv_SY_B!$NE26-1,"")</f>
        <v>2.6419420584469444E-2</v>
      </c>
      <c r="CD26" s="57">
        <f>IFERROR(Inv_SY_B!CD26/Inv_SY_B!$NE26-1,"")</f>
        <v>3.3803732962774946E-2</v>
      </c>
      <c r="CE26" s="57">
        <f>IFERROR(Inv_SY_B!CE26/Inv_SY_B!$NE26-1,"")</f>
        <v>7.5610228183353723E-3</v>
      </c>
      <c r="CF26" s="57">
        <f>IFERROR(Inv_SY_B!CF26/Inv_SY_B!$NE26-1,"")</f>
        <v>2.0014949656362413E-2</v>
      </c>
      <c r="CG26" s="57">
        <f>IFERROR(Inv_SY_B!CG26/Inv_SY_B!$NE26-1,"")</f>
        <v>3.6189433884996847E-2</v>
      </c>
      <c r="CH26" s="57">
        <f>IFERROR(Inv_SY_B!CH26/Inv_SY_B!$NE26-1,"")</f>
        <v>3.5306414712486411E-2</v>
      </c>
      <c r="CI26" s="57">
        <f>IFERROR(Inv_SY_B!CI26/Inv_SY_B!$NE26-1,"")</f>
        <v>2.9600355147431756E-2</v>
      </c>
      <c r="CJ26" s="57">
        <f>IFERROR(Inv_SY_B!CJ26/Inv_SY_B!$NE26-1,"")</f>
        <v>4.3382683635332153E-2</v>
      </c>
      <c r="CK26" s="57">
        <f>IFERROR(Inv_SY_B!CK26/Inv_SY_B!$NE26-1,"")</f>
        <v>2.6398765165229543E-2</v>
      </c>
      <c r="CL26" s="57">
        <f>IFERROR(Inv_SY_B!CL26/Inv_SY_B!$NE26-1,"")</f>
        <v>1.4589503036576135E-2</v>
      </c>
      <c r="CM26" s="57">
        <f>IFERROR(Inv_SY_B!CM26/Inv_SY_B!$NE26-1,"")</f>
        <v>3.4826176215155824E-2</v>
      </c>
      <c r="CN26" s="57">
        <f>IFERROR(Inv_SY_B!CN26/Inv_SY_B!$NE26-1,"")</f>
        <v>2.3352090827327254E-2</v>
      </c>
      <c r="CO26" s="57">
        <f>IFERROR(Inv_SY_B!CO26/Inv_SY_B!$NE26-1,"")</f>
        <v>2.7782678254310689E-2</v>
      </c>
      <c r="CP26" s="57">
        <f>IFERROR(Inv_SY_B!CP26/Inv_SY_B!$NE26-1,"")</f>
        <v>1.9943873331511597E-3</v>
      </c>
      <c r="CQ26" s="57">
        <f>IFERROR(Inv_SY_B!CQ26/Inv_SY_B!$NE26-1,"")</f>
        <v>2.3579300438967277E-2</v>
      </c>
      <c r="CR26" s="57">
        <f>IFERROR(Inv_SY_B!CR26/Inv_SY_B!$NE26-1,"")</f>
        <v>2.9600355147431756E-2</v>
      </c>
      <c r="CS26" s="57">
        <f>IFERROR(Inv_SY_B!CS26/Inv_SY_B!$NE26-1,"")</f>
        <v>4.3800955874942593E-2</v>
      </c>
      <c r="CT26" s="57">
        <f>IFERROR(Inv_SY_B!CT26/Inv_SY_B!$NE26-1,"")</f>
        <v>3.0963612817273001E-2</v>
      </c>
      <c r="CU26" s="57">
        <f>IFERROR(Inv_SY_B!CU26/Inv_SY_B!$NE26-1,"")</f>
        <v>2.039382168377224E-2</v>
      </c>
      <c r="CV26" s="57">
        <f>IFERROR(Inv_SY_B!CV26/Inv_SY_B!$NE26-1,"")</f>
        <v>3.4144547380235313E-2</v>
      </c>
      <c r="CW26" s="57">
        <f>IFERROR(Inv_SY_B!CW26/Inv_SY_B!$NE26-1,"")</f>
        <v>3.1758846458013412E-2</v>
      </c>
      <c r="CX26" s="57">
        <f>IFERROR(Inv_SY_B!CX26/Inv_SY_B!$NE26-1,"")</f>
        <v>3.5187646051856314E-2</v>
      </c>
      <c r="CY26" s="57">
        <f>IFERROR(Inv_SY_B!CY26/Inv_SY_B!$NE26-1,"")</f>
        <v>2.3192011328217133E-2</v>
      </c>
      <c r="CZ26" s="57">
        <f>IFERROR(Inv_SY_B!CZ26/Inv_SY_B!$NE26-1,"")</f>
        <v>3.6871062719917358E-2</v>
      </c>
      <c r="DA26" s="57">
        <f>IFERROR(Inv_SY_B!DA26/Inv_SY_B!$NE26-1,"")</f>
        <v>2.2434745312623905E-2</v>
      </c>
      <c r="DB26" s="57">
        <f>IFERROR(Inv_SY_B!DB26/Inv_SY_B!$NE26-1,"")</f>
        <v>2.97139599532521E-2</v>
      </c>
      <c r="DC26" s="57">
        <f>IFERROR(Inv_SY_B!DC26/Inv_SY_B!$NE26-1,"")</f>
        <v>8.7084386892394949E-2</v>
      </c>
      <c r="DD26" s="57">
        <f>IFERROR(Inv_SY_B!DD26/Inv_SY_B!$NE26-1,"")</f>
        <v>2.2784066798226865E-2</v>
      </c>
      <c r="DE26" s="57">
        <f>IFERROR(Inv_SY_B!DE26/Inv_SY_B!$NE26-1,"")</f>
        <v>5.0730849029967828E-2</v>
      </c>
      <c r="DF26" s="57">
        <f>IFERROR(Inv_SY_B!DF26/Inv_SY_B!$NE26-1,"")</f>
        <v>2.7555468642670444E-2</v>
      </c>
      <c r="DG26" s="57">
        <f>IFERROR(Inv_SY_B!DG26/Inv_SY_B!$NE26-1,"")</f>
        <v>3.9029554030499014E-2</v>
      </c>
      <c r="DH26" s="57">
        <f>IFERROR(Inv_SY_B!DH26/Inv_SY_B!$NE26-1,"")</f>
        <v>5.4934226845311018E-2</v>
      </c>
      <c r="DI26" s="57">
        <f>IFERROR(Inv_SY_B!DI26/Inv_SY_B!$NE26-1,"")</f>
        <v>4.7890728884465661E-2</v>
      </c>
      <c r="DJ26" s="57">
        <f>IFERROR(Inv_SY_B!DJ26/Inv_SY_B!$NE26-1,"")</f>
        <v>4.7436309661185172E-2</v>
      </c>
      <c r="DK26" s="57">
        <f>IFERROR(Inv_SY_B!DK26/Inv_SY_B!$NE26-1,"")</f>
        <v>4.4790940611374896E-2</v>
      </c>
      <c r="DL26" s="57">
        <f>IFERROR(Inv_SY_B!DL26/Inv_SY_B!$NE26-1,"")</f>
        <v>1.5709585708521656E-2</v>
      </c>
      <c r="DM26" s="57">
        <f>IFERROR(Inv_SY_B!DM26/Inv_SY_B!$NE26-1,"")</f>
        <v>1.8012664953783286E-2</v>
      </c>
      <c r="DN26" s="57">
        <f>IFERROR(Inv_SY_B!DN26/Inv_SY_B!$NE26-1,"")</f>
        <v>2.9145935924151489E-2</v>
      </c>
      <c r="DO26" s="57">
        <f>IFERROR(Inv_SY_B!DO26/Inv_SY_B!$NE26-1,"")</f>
        <v>-1.6977615238803034E-2</v>
      </c>
      <c r="DP26" s="57">
        <f>IFERROR(Inv_SY_B!DP26/Inv_SY_B!$NE26-1,"")</f>
        <v>3.4939781020975946E-2</v>
      </c>
      <c r="DQ26" s="57">
        <f>IFERROR(Inv_SY_B!DQ26/Inv_SY_B!$NE26-1,"")</f>
        <v>-2.9246934267372238E-2</v>
      </c>
      <c r="DR26" s="57">
        <f>IFERROR(Inv_SY_B!DR26/Inv_SY_B!$NE26-1,"")</f>
        <v>4.0506416506160159E-2</v>
      </c>
      <c r="DS26" s="57">
        <f>IFERROR(Inv_SY_B!DS26/Inv_SY_B!$NE26-1,"")</f>
        <v>3.3008499322034313E-2</v>
      </c>
      <c r="DT26" s="57">
        <f>IFERROR(Inv_SY_B!DT26/Inv_SY_B!$NE26-1,"")</f>
        <v>2.9600355147431756E-2</v>
      </c>
      <c r="DU26" s="57">
        <f>IFERROR(Inv_SY_B!DU26/Inv_SY_B!$NE26-1,"")</f>
        <v>2.010402615183482E-2</v>
      </c>
      <c r="DV26" s="57">
        <f>IFERROR(Inv_SY_B!DV26/Inv_SY_B!$NE26-1,"")</f>
        <v>3.4593802748705826E-2</v>
      </c>
      <c r="DW26" s="57">
        <f>IFERROR(Inv_SY_B!DW26/Inv_SY_B!$NE26-1,"")</f>
        <v>4.5277818350603738E-2</v>
      </c>
      <c r="DX26" s="57">
        <f>IFERROR(Inv_SY_B!DX26/Inv_SY_B!$NE26-1,"")</f>
        <v>4.0392811700340037E-2</v>
      </c>
      <c r="DY26" s="57">
        <f>IFERROR(Inv_SY_B!DY26/Inv_SY_B!$NE26-1,"")</f>
        <v>1.9943946652724698E-2</v>
      </c>
      <c r="DZ26" s="57">
        <f>IFERROR(Inv_SY_B!DZ26/Inv_SY_B!$NE26-1,"")</f>
        <v>4.0620021311980059E-2</v>
      </c>
      <c r="EA26" s="57">
        <f>IFERROR(Inv_SY_B!EA26/Inv_SY_B!$NE26-1,"")</f>
        <v>2.1420809128385843E-2</v>
      </c>
      <c r="EB26" s="57">
        <f>IFERROR(Inv_SY_B!EB26/Inv_SY_B!$NE26-1,"")</f>
        <v>2.1875228351666109E-2</v>
      </c>
      <c r="EC26" s="57">
        <f>IFERROR(Inv_SY_B!EC26/Inv_SY_B!$NE26-1,"")</f>
        <v>1.6876616895582508E-2</v>
      </c>
      <c r="ED26" s="57">
        <f>IFERROR(Inv_SY_B!ED26/Inv_SY_B!$NE26-1,"")</f>
        <v>3.4598966603515802E-2</v>
      </c>
      <c r="EE26" s="57">
        <f>IFERROR(Inv_SY_B!EE26/Inv_SY_B!$NE26-1,"")</f>
        <v>1.8580688982883675E-2</v>
      </c>
      <c r="EF26" s="57">
        <f>IFERROR(Inv_SY_B!EF26/Inv_SY_B!$NE26-1,"")</f>
        <v>3.8575134807218747E-2</v>
      </c>
      <c r="EG26" s="57">
        <f>IFERROR(Inv_SY_B!EG26/Inv_SY_B!$NE26-1,"")</f>
        <v>1.3014053497699463E-2</v>
      </c>
      <c r="EH26" s="57">
        <f>IFERROR(Inv_SY_B!EH26/Inv_SY_B!$NE26-1,"")</f>
        <v>2.5737791749548933E-2</v>
      </c>
      <c r="EI26" s="57">
        <f>IFERROR(Inv_SY_B!EI26/Inv_SY_B!$NE26-1,"")</f>
        <v>-1.992101248050504E-2</v>
      </c>
      <c r="EJ26" s="57">
        <f>IFERROR(Inv_SY_B!EJ26/Inv_SY_B!$NE26-1,"")</f>
        <v>3.3803732962774946E-2</v>
      </c>
      <c r="EK26" s="57">
        <f>IFERROR(Inv_SY_B!EK26/Inv_SY_B!$NE26-1,"")</f>
        <v>-2.0772089074405642E-3</v>
      </c>
      <c r="EL26" s="57">
        <f>IFERROR(Inv_SY_B!EL26/Inv_SY_B!$NE26-1,"")</f>
        <v>5.4025315077537162E-3</v>
      </c>
      <c r="EM26" s="57">
        <f>IFERROR(Inv_SY_B!EM26/Inv_SY_B!$NE26-1,"")</f>
        <v>1.0969166992937929E-2</v>
      </c>
      <c r="EN26" s="57">
        <f>IFERROR(Inv_SY_B!EN26/Inv_SY_B!$NE26-1,"")</f>
        <v>1.0287538158017417E-2</v>
      </c>
      <c r="EO26" s="57">
        <f>IFERROR(Inv_SY_B!EO26/Inv_SY_B!$NE26-1,"")</f>
        <v>1.7899060147963164E-2</v>
      </c>
      <c r="EP26" s="57">
        <f>IFERROR(Inv_SY_B!EP26/Inv_SY_B!$NE26-1,"")</f>
        <v>2.6646630196109689E-2</v>
      </c>
      <c r="EQ26" s="57">
        <f>IFERROR(Inv_SY_B!EQ26/Inv_SY_B!$NE26-1,"")</f>
        <v>1.9148713011984064E-2</v>
      </c>
      <c r="ER26" s="57">
        <f>IFERROR(Inv_SY_B!ER26/Inv_SY_B!$NE26-1,"")</f>
        <v>3.8007110778118358E-2</v>
      </c>
      <c r="ES26" s="57">
        <f>IFERROR(Inv_SY_B!ES26/Inv_SY_B!$NE26-1,"")</f>
        <v>2.4488138885528032E-2</v>
      </c>
      <c r="ET26" s="57">
        <f>IFERROR(Inv_SY_B!ET26/Inv_SY_B!$NE26-1,"")</f>
        <v>4.7539586757385566E-2</v>
      </c>
      <c r="EU26" s="57">
        <f>IFERROR(Inv_SY_B!EU26/Inv_SY_B!$NE26-1,"")</f>
        <v>3.0466591791810105E-2</v>
      </c>
      <c r="EV26" s="57">
        <f>IFERROR(Inv_SY_B!EV26/Inv_SY_B!$NE26-1,"")</f>
        <v>1.2977906514029414E-2</v>
      </c>
      <c r="EW26" s="57">
        <f>IFERROR(Inv_SY_B!EW26/Inv_SY_B!$NE26-1,"")</f>
        <v>3.1446433242008354E-2</v>
      </c>
      <c r="EX26" s="57">
        <f>IFERROR(Inv_SY_B!EX26/Inv_SY_B!$NE26-1,"")</f>
        <v>2.426092927388801E-2</v>
      </c>
      <c r="EY26" s="57">
        <f>IFERROR(Inv_SY_B!EY26/Inv_SY_B!$NE26-1,"")</f>
        <v>5.3251793768641864E-2</v>
      </c>
      <c r="EZ26" s="57">
        <f>IFERROR(Inv_SY_B!EZ26/Inv_SY_B!$NE26-1,"")</f>
        <v>7.9018372357957389E-3</v>
      </c>
      <c r="FA26" s="57">
        <f>IFERROR(Inv_SY_B!FA26/Inv_SY_B!$NE26-1,"")</f>
        <v>2.7441863836850322E-2</v>
      </c>
      <c r="FB26" s="57">
        <f>IFERROR(Inv_SY_B!FB26/Inv_SY_B!$NE26-1,"")</f>
        <v>2.130720432256572E-2</v>
      </c>
      <c r="FC26" s="57">
        <f>IFERROR(Inv_SY_B!FC26/Inv_SY_B!$NE26-1,"")</f>
        <v>3.1645241652193512E-2</v>
      </c>
      <c r="FD26" s="57">
        <f>IFERROR(Inv_SY_B!FD26/Inv_SY_B!$NE26-1,"")</f>
        <v>2.8464307089230978E-2</v>
      </c>
      <c r="FE26" s="57">
        <f>IFERROR(Inv_SY_B!FE26/Inv_SY_B!$NE26-1,"")</f>
        <v>2.0284761070185064E-2</v>
      </c>
      <c r="FF26" s="57">
        <f>IFERROR(Inv_SY_B!FF26/Inv_SY_B!$NE26-1,"")</f>
        <v>1.7785455342143042E-2</v>
      </c>
      <c r="FG26" s="57">
        <f>IFERROR(Inv_SY_B!FG26/Inv_SY_B!$NE26-1,"")</f>
        <v>2.0511970681825087E-2</v>
      </c>
      <c r="FH26" s="57">
        <f>IFERROR(Inv_SY_B!FH26/Inv_SY_B!$NE26-1,"")</f>
        <v>2.2897671604046987E-2</v>
      </c>
      <c r="FI26" s="57">
        <f>IFERROR(Inv_SY_B!FI26/Inv_SY_B!$NE26-1,"")</f>
        <v>1.5172544808281119E-2</v>
      </c>
      <c r="FJ26" s="57">
        <f>IFERROR(Inv_SY_B!FJ26/Inv_SY_B!$NE26-1,"")</f>
        <v>2.4805285635109087E-2</v>
      </c>
      <c r="FK26" s="57">
        <f>IFERROR(Inv_SY_B!FK26/Inv_SY_B!$NE26-1,"")</f>
        <v>4.6527471214624638E-2</v>
      </c>
      <c r="FL26" s="57">
        <f>IFERROR(Inv_SY_B!FL26/Inv_SY_B!$NE26-1,"")</f>
        <v>2.1648018740026087E-2</v>
      </c>
      <c r="FM26" s="57">
        <f>IFERROR(Inv_SY_B!FM26/Inv_SY_B!$NE26-1,"")</f>
        <v>-1.2444242511315817E-2</v>
      </c>
      <c r="FN26" s="57">
        <f>IFERROR(Inv_SY_B!FN26/Inv_SY_B!$NE26-1,"")</f>
        <v>4.3530394920825444E-3</v>
      </c>
      <c r="FO26" s="57">
        <f>IFERROR(Inv_SY_B!FO26/Inv_SY_B!$NE26-1,"")</f>
        <v>-1.381290993381501E-2</v>
      </c>
      <c r="FP26" s="57">
        <f>IFERROR(Inv_SY_B!FP26/Inv_SY_B!$NE26-1,"")</f>
        <v>-1.4061758556087489E-2</v>
      </c>
      <c r="FQ26" s="57">
        <f>IFERROR(Inv_SY_B!FQ26/Inv_SY_B!$NE26-1,"")</f>
        <v>-1.4435031489496319E-2</v>
      </c>
      <c r="FR26" s="57">
        <f>IFERROR(Inv_SY_B!FR26/Inv_SY_B!$NE26-1,"")</f>
        <v>-1.0329029221998964E-2</v>
      </c>
      <c r="FS26" s="57">
        <f>IFERROR(Inv_SY_B!FS26/Inv_SY_B!$NE26-1,"")</f>
        <v>-3.6101164206397973E-3</v>
      </c>
      <c r="FT26" s="57">
        <f>IFERROR(Inv_SY_B!FT26/Inv_SY_B!$NE26-1,"")</f>
        <v>4.6018881143550239E-3</v>
      </c>
      <c r="FU26" s="57">
        <f>IFERROR(Inv_SY_B!FU26/Inv_SY_B!$NE26-1,"")</f>
        <v>1.4555833005257757E-2</v>
      </c>
      <c r="FV26" s="57">
        <f>IFERROR(Inv_SY_B!FV26/Inv_SY_B!$NE26-1,"")</f>
        <v>-7.4835726450506179E-4</v>
      </c>
      <c r="FW26" s="57">
        <f>IFERROR(Inv_SY_B!FW26/Inv_SY_B!$NE26-1,"")</f>
        <v>5.0995853589002049E-3</v>
      </c>
      <c r="FX26" s="57">
        <f>IFERROR(Inv_SY_B!FX26/Inv_SY_B!$NE26-1,"")</f>
        <v>1.0325406426624051E-2</v>
      </c>
      <c r="FY26" s="57">
        <f>IFERROR(Inv_SY_B!FY26/Inv_SY_B!$NE26-1,"")</f>
        <v>1.0947527982305472E-2</v>
      </c>
      <c r="FZ26" s="57">
        <f>IFERROR(Inv_SY_B!FZ26/Inv_SY_B!$NE26-1,"")</f>
        <v>-1.4762394846523641E-3</v>
      </c>
      <c r="GA26" s="57">
        <f>IFERROR(Inv_SY_B!GA26/Inv_SY_B!$NE26-1,"")</f>
        <v>1.9180269902489666E-2</v>
      </c>
      <c r="GB26" s="57">
        <f>IFERROR(Inv_SY_B!GB26/Inv_SY_B!$NE26-1,"")</f>
        <v>-1.6001646679712267E-2</v>
      </c>
      <c r="GC26" s="57">
        <f>IFERROR(Inv_SY_B!GC26/Inv_SY_B!$NE26-1,"")</f>
        <v>9.5788605598063903E-3</v>
      </c>
      <c r="GD26" s="57">
        <f>IFERROR(Inv_SY_B!GD26/Inv_SY_B!$NE26-1,"")</f>
        <v>9.8277091820788698E-3</v>
      </c>
      <c r="GE26" s="57">
        <f>IFERROR(Inv_SY_B!GE26/Inv_SY_B!$NE26-1,"")</f>
        <v>1.704431922798344E-2</v>
      </c>
      <c r="GF26" s="57">
        <f>IFERROR(Inv_SY_B!GF26/Inv_SY_B!$NE26-1,"")</f>
        <v>1.3809287138440096E-2</v>
      </c>
      <c r="GG26" s="57">
        <f>IFERROR(Inv_SY_B!GG26/Inv_SY_B!$NE26-1,"")</f>
        <v>8.8323146929887297E-3</v>
      </c>
      <c r="GH26" s="57">
        <f>IFERROR(Inv_SY_B!GH26/Inv_SY_B!$NE26-1,"")</f>
        <v>1.5426803183211657E-2</v>
      </c>
      <c r="GI26" s="57">
        <f>IFERROR(Inv_SY_B!GI26/Inv_SY_B!$NE26-1,"")</f>
        <v>2.7355234473107615E-3</v>
      </c>
      <c r="GJ26" s="57">
        <f>IFERROR(Inv_SY_B!GJ26/Inv_SY_B!$NE26-1,"")</f>
        <v>1.0947527982305472E-2</v>
      </c>
      <c r="GK26" s="57">
        <f>IFERROR(Inv_SY_B!GK26/Inv_SY_B!$NE26-1,"")</f>
        <v>-3.734540731775926E-3</v>
      </c>
      <c r="GL26" s="57">
        <f>IFERROR(Inv_SY_B!GL26/Inv_SY_B!$NE26-1,"")</f>
        <v>1.4804681627530236E-2</v>
      </c>
      <c r="GM26" s="57">
        <f>IFERROR(Inv_SY_B!GM26/Inv_SY_B!$NE26-1,"")</f>
        <v>-1.8681760647316636E-3</v>
      </c>
      <c r="GN26" s="57">
        <f>IFERROR(Inv_SY_B!GN26/Inv_SY_B!$NE26-1,"")</f>
        <v>5.0995853589002049E-3</v>
      </c>
      <c r="GO26" s="57">
        <f>IFERROR(Inv_SY_B!GO26/Inv_SY_B!$NE26-1,"")</f>
        <v>1.3547996085053748E-2</v>
      </c>
      <c r="GP26" s="57">
        <f>IFERROR(Inv_SY_B!GP26/Inv_SY_B!$NE26-1,"")</f>
        <v>1.0151212391033448E-2</v>
      </c>
      <c r="GQ26" s="57">
        <f>IFERROR(Inv_SY_B!GQ26/Inv_SY_B!$NE26-1,"")</f>
        <v>1.3025413978281497E-2</v>
      </c>
      <c r="GR26" s="57">
        <f>IFERROR(Inv_SY_B!GR26/Inv_SY_B!$NE26-1,"")</f>
        <v>-5.5334915580037558E-3</v>
      </c>
      <c r="GS26" s="57">
        <f>IFERROR(Inv_SY_B!GS26/Inv_SY_B!$NE26-1,"")</f>
        <v>2.7915846425483393E-2</v>
      </c>
      <c r="GT26" s="57">
        <f>IFERROR(Inv_SY_B!GT26/Inv_SY_B!$NE26-1,"")</f>
        <v>0.1112048094555802</v>
      </c>
      <c r="GU26" s="57">
        <f>IFERROR(Inv_SY_B!GU26/Inv_SY_B!$NE26-1,"")</f>
        <v>-1.320851906993048E-3</v>
      </c>
      <c r="GV26" s="57">
        <f>IFERROR(Inv_SY_B!GV26/Inv_SY_B!$NE26-1,"")</f>
        <v>2.131968836716136E-2</v>
      </c>
      <c r="GW26" s="57">
        <f>IFERROR(Inv_SY_B!GW26/Inv_SY_B!$NE26-1,"")</f>
        <v>3.4712571409335702E-2</v>
      </c>
      <c r="GX26" s="57">
        <f>IFERROR(Inv_SY_B!GX26/Inv_SY_B!$NE26-1,"")</f>
        <v>5.5757476265179129E-3</v>
      </c>
      <c r="GY26" s="57">
        <f>IFERROR(Inv_SY_B!GY26/Inv_SY_B!$NE26-1,"")</f>
        <v>2.2330895979406185E-2</v>
      </c>
      <c r="GZ26" s="57">
        <f>IFERROR(Inv_SY_B!GZ26/Inv_SY_B!$NE26-1,"")</f>
        <v>4.1121380542940011E-2</v>
      </c>
      <c r="HA26" s="57">
        <f>IFERROR(Inv_SY_B!HA26/Inv_SY_B!$NE26-1,"")</f>
        <v>2.660043923110611E-2</v>
      </c>
      <c r="HB26" s="57">
        <f>IFERROR(Inv_SY_B!HB26/Inv_SY_B!$NE26-1,"")</f>
        <v>2.9034527623410522E-3</v>
      </c>
      <c r="HC26" s="57">
        <f>IFERROR(Inv_SY_B!HC26/Inv_SY_B!$NE26-1,"")</f>
        <v>1.9818198276252641E-2</v>
      </c>
      <c r="HD26" s="57">
        <f>IFERROR(Inv_SY_B!HD26/Inv_SY_B!$NE26-1,"")</f>
        <v>1.9650393261233523E-2</v>
      </c>
      <c r="HE26" s="57">
        <f>IFERROR(Inv_SY_B!HE26/Inv_SY_B!$NE26-1,"")</f>
        <v>4.6909409658038026E-3</v>
      </c>
      <c r="HF26" s="57">
        <f>IFERROR(Inv_SY_B!HF26/Inv_SY_B!$NE26-1,"")</f>
        <v>0.10907618893357185</v>
      </c>
      <c r="HG26" s="57">
        <f>IFERROR(Inv_SY_B!HG26/Inv_SY_B!$NE26-1,"")</f>
        <v>1.6773935628783487E-2</v>
      </c>
      <c r="HH26" s="57">
        <f>IFERROR(Inv_SY_B!HH26/Inv_SY_B!$NE26-1,"")</f>
        <v>0.20552800839773999</v>
      </c>
      <c r="HI26" s="57">
        <f>IFERROR(Inv_SY_B!HI26/Inv_SY_B!$NE26-1,"")</f>
        <v>3.7813608086886275E-2</v>
      </c>
      <c r="HJ26" s="57">
        <f>IFERROR(Inv_SY_B!HJ26/Inv_SY_B!$NE26-1,"")</f>
        <v>3.4689031674796311E-2</v>
      </c>
      <c r="HK26" s="57">
        <f>IFERROR(Inv_SY_B!HK26/Inv_SY_B!$NE26-1,"")</f>
        <v>3.7487183173459782E-2</v>
      </c>
      <c r="HL26" s="57">
        <f>IFERROR(Inv_SY_B!HL26/Inv_SY_B!$NE26-1,"")</f>
        <v>2.5926300822942672E-2</v>
      </c>
      <c r="HM26" s="57">
        <f>IFERROR(Inv_SY_B!HM26/Inv_SY_B!$NE26-1,"")</f>
        <v>-1.0252460415145825E-2</v>
      </c>
      <c r="HN26" s="57">
        <f>IFERROR(Inv_SY_B!HN26/Inv_SY_B!$NE26-1,"")</f>
        <v>-1.2298184166320447E-2</v>
      </c>
      <c r="HO26" s="57">
        <f>IFERROR(Inv_SY_B!HO26/Inv_SY_B!$NE26-1,"")</f>
        <v>1.3662656464506817E-2</v>
      </c>
      <c r="HP26" s="57">
        <f>IFERROR(Inv_SY_B!HP26/Inv_SY_B!$NE26-1,"")</f>
        <v>-1.2060686576986557E-2</v>
      </c>
      <c r="HQ26" s="57">
        <f>IFERROR(Inv_SY_B!HQ26/Inv_SY_B!$NE26-1,"")</f>
        <v>-4.5341642618959233E-2</v>
      </c>
      <c r="HR26" s="57">
        <f>IFERROR(Inv_SY_B!HR26/Inv_SY_B!$NE26-1,"")</f>
        <v>-2.4369438678650379E-2</v>
      </c>
      <c r="HS26" s="57">
        <f>IFERROR(Inv_SY_B!HS26/Inv_SY_B!$NE26-1,"")</f>
        <v>-1.8858760122930862E-2</v>
      </c>
      <c r="HT26" s="57">
        <f>IFERROR(Inv_SY_B!HT26/Inv_SY_B!$NE26-1,"")</f>
        <v>-4.0212278167840343E-2</v>
      </c>
      <c r="HU26" s="57">
        <f>IFERROR(Inv_SY_B!HU26/Inv_SY_B!$NE26-1,"")</f>
        <v>-1.4481146793623667E-2</v>
      </c>
      <c r="HV26" s="57">
        <f>IFERROR(Inv_SY_B!HV26/Inv_SY_B!$NE26-1,"")</f>
        <v>-1.1427095520278541E-2</v>
      </c>
      <c r="HW26" s="57">
        <f>IFERROR(Inv_SY_B!HW26/Inv_SY_B!$NE26-1,"")</f>
        <v>1.2876104804917965E-2</v>
      </c>
      <c r="HX26" s="57">
        <f>IFERROR(Inv_SY_B!HX26/Inv_SY_B!$NE26-1,"")</f>
        <v>1.0421117435190475E-2</v>
      </c>
      <c r="HY26" s="57">
        <f>IFERROR(Inv_SY_B!HY26/Inv_SY_B!$NE26-1,"")</f>
        <v>7.3200807576401239E-3</v>
      </c>
      <c r="HZ26" s="57">
        <f>IFERROR(Inv_SY_B!HZ26/Inv_SY_B!$NE26-1,"")</f>
        <v>-1.0006346393118037E-2</v>
      </c>
      <c r="IA26" s="57">
        <f>IFERROR(Inv_SY_B!IA26/Inv_SY_B!$NE26-1,"")</f>
        <v>2.2050004976004844E-2</v>
      </c>
      <c r="IB26" s="57">
        <f>IFERROR(Inv_SY_B!IB26/Inv_SY_B!$NE26-1,"")</f>
        <v>-3.2382107873532018E-3</v>
      </c>
      <c r="IC26" s="57">
        <f>IFERROR(Inv_SY_B!IC26/Inv_SY_B!$NE26-1,"")</f>
        <v>2.2437634560698472E-2</v>
      </c>
      <c r="ID26" s="57">
        <f>IFERROR(Inv_SY_B!ID26/Inv_SY_B!$NE26-1,"")</f>
        <v>-1.0785602440591679E-3</v>
      </c>
      <c r="IE26" s="57">
        <f>IFERROR(Inv_SY_B!IE26/Inv_SY_B!$NE26-1,"")</f>
        <v>5.3819328341710992E-3</v>
      </c>
      <c r="IF26" s="57">
        <f>IFERROR(Inv_SY_B!IF26/Inv_SY_B!$NE26-1,"")</f>
        <v>1.1842425912401255E-2</v>
      </c>
      <c r="IG26" s="57">
        <f>IFERROR(Inv_SY_B!IG26/Inv_SY_B!$NE26-1,"")</f>
        <v>-2.6619042879995503E-2</v>
      </c>
      <c r="IH26" s="57">
        <f>IFERROR(Inv_SY_B!IH26/Inv_SY_B!$NE26-1,"")</f>
        <v>-1.1606087536298881E-2</v>
      </c>
      <c r="II26" s="57">
        <f>IFERROR(Inv_SY_B!II26/Inv_SY_B!$NE26-1,"")</f>
        <v>-3.8309458926316653E-2</v>
      </c>
      <c r="IJ26" s="57">
        <f>IFERROR(Inv_SY_B!IJ26/Inv_SY_B!$NE26-1,"")</f>
        <v>-8.8988332939928805E-3</v>
      </c>
      <c r="IK26" s="57">
        <f>IFERROR(Inv_SY_B!IK26/Inv_SY_B!$NE26-1,"")</f>
        <v>1.0808747019884324E-2</v>
      </c>
      <c r="IL26" s="57">
        <f>IFERROR(Inv_SY_B!IL26/Inv_SY_B!$NE26-1,"")</f>
        <v>2.0628696498794064E-2</v>
      </c>
      <c r="IM26" s="57">
        <f>IFERROR(Inv_SY_B!IM26/Inv_SY_B!$NE26-1,"")</f>
        <v>-9.8648308304521981E-3</v>
      </c>
      <c r="IN26" s="57">
        <f>IFERROR(Inv_SY_B!IN26/Inv_SY_B!$NE26-1,"")</f>
        <v>-1.5913082921785615E-2</v>
      </c>
      <c r="IO26" s="57">
        <f>IFERROR(Inv_SY_B!IO26/Inv_SY_B!$NE26-1,"")</f>
        <v>3.9606243569603183E-3</v>
      </c>
      <c r="IP26" s="57">
        <f>IFERROR(Inv_SY_B!IP26/Inv_SY_B!$NE26-1,"")</f>
        <v>-9.6371753600763554E-3</v>
      </c>
      <c r="IQ26" s="57">
        <f>IFERROR(Inv_SY_B!IQ26/Inv_SY_B!$NE26-1,"")</f>
        <v>3.6263089748110877E-2</v>
      </c>
      <c r="IR26" s="57">
        <f>IFERROR(Inv_SY_B!IR26/Inv_SY_B!$NE26-1,"")</f>
        <v>-9.0218903050069965E-3</v>
      </c>
      <c r="IS26" s="57">
        <f>IFERROR(Inv_SY_B!IS26/Inv_SY_B!$NE26-1,"")</f>
        <v>-9.1449473160206685E-3</v>
      </c>
      <c r="IT26" s="57">
        <f>IFERROR(Inv_SY_B!IT26/Inv_SY_B!$NE26-1,"")</f>
        <v>-1.3328885690493619E-2</v>
      </c>
      <c r="IU26" s="57">
        <f>IFERROR(Inv_SY_B!IU26/Inv_SY_B!$NE26-1,"")</f>
        <v>-7.6682631838538295E-3</v>
      </c>
      <c r="IV26" s="57">
        <f>IFERROR(Inv_SY_B!IV26/Inv_SY_B!$NE26-1,"")</f>
        <v>5.9910650386898467E-3</v>
      </c>
      <c r="IW26" s="57">
        <f>IFERROR(Inv_SY_B!IW26/Inv_SY_B!$NE26-1,"")</f>
        <v>-1.5420854877730039E-2</v>
      </c>
      <c r="IX26" s="57">
        <f>IFERROR(Inv_SY_B!IX26/Inv_SY_B!$NE26-1,"")</f>
        <v>-8.0374342168955115E-3</v>
      </c>
      <c r="IY26" s="57">
        <f>IFERROR(Inv_SY_B!IY26/Inv_SY_B!$NE26-1,"")</f>
        <v>-6.0685220406729856E-3</v>
      </c>
      <c r="IZ26" s="57">
        <f>IFERROR(Inv_SY_B!IZ26/Inv_SY_B!$NE26-1,"")</f>
        <v>1.2887851155969354E-2</v>
      </c>
      <c r="JA26" s="57">
        <f>IFERROR(Inv_SY_B!JA26/Inv_SY_B!$NE26-1,"")</f>
        <v>-3.4509573718626618E-2</v>
      </c>
      <c r="JB26" s="57">
        <f>IFERROR(Inv_SY_B!JB26/Inv_SY_B!$NE26-1,"")</f>
        <v>1.8510778333148403E-2</v>
      </c>
      <c r="JC26" s="57">
        <f>IFERROR(Inv_SY_B!JC26/Inv_SY_B!$NE26-1,"")</f>
        <v>1.7858121479199074E-2</v>
      </c>
      <c r="JD26" s="57">
        <f>IFERROR(Inv_SY_B!JD26/Inv_SY_B!$NE26-1,"")</f>
        <v>-1.3826113660904915E-2</v>
      </c>
      <c r="JE26" s="57">
        <f>IFERROR(Inv_SY_B!JE26/Inv_SY_B!$NE26-1,"")</f>
        <v>2.2157679860641988E-2</v>
      </c>
      <c r="JF26" s="57">
        <f>IFERROR(Inv_SY_B!JF26/Inv_SY_B!$NE26-1,"")</f>
        <v>-2.1768770554596917E-2</v>
      </c>
      <c r="JG26" s="57">
        <f>IFERROR(Inv_SY_B!JG26/Inv_SY_B!$NE26-1,"")</f>
        <v>2.4028289378166034E-2</v>
      </c>
      <c r="JH26" s="57">
        <f>IFERROR(Inv_SY_B!JH26/Inv_SY_B!$NE26-1,"")</f>
        <v>3.5323381664004838E-2</v>
      </c>
      <c r="JI26" s="57">
        <f>IFERROR(Inv_SY_B!JI26/Inv_SY_B!$NE26-1,"")</f>
        <v>3.2330615700492782E-2</v>
      </c>
      <c r="JJ26" s="57">
        <f>IFERROR(Inv_SY_B!JJ26/Inv_SY_B!$NE26-1,"")</f>
        <v>1.2780601863761509E-2</v>
      </c>
      <c r="JK26" s="57">
        <f>IFERROR(Inv_SY_B!JK26/Inv_SY_B!$NE26-1,"")</f>
        <v>3.4618600600925253E-2</v>
      </c>
      <c r="JL26" s="57">
        <f>IFERROR(Inv_SY_B!JL26/Inv_SY_B!$NE26-1,"")</f>
        <v>1.9323296867987061E-2</v>
      </c>
      <c r="JM26" s="57">
        <f>IFERROR(Inv_SY_B!JM26/Inv_SY_B!$NE26-1,"")</f>
        <v>-1.2039606896364741E-2</v>
      </c>
      <c r="JN26" s="57">
        <f>IFERROR(Inv_SY_B!JN26/Inv_SY_B!$NE26-1,"")</f>
        <v>1.2259923103285608E-2</v>
      </c>
      <c r="JO26" s="57">
        <f>IFERROR(Inv_SY_B!JO26/Inv_SY_B!$NE26-1,"")</f>
        <v>-2.3399848412402058E-3</v>
      </c>
      <c r="JP26" s="57">
        <f>IFERROR(Inv_SY_B!JP26/Inv_SY_B!$NE26-1,"")</f>
        <v>9.8827430120047577E-3</v>
      </c>
      <c r="JQ26" s="57">
        <f>IFERROR(Inv_SY_B!JQ26/Inv_SY_B!$NE26-1,"")</f>
        <v>3.2673926926871877E-2</v>
      </c>
      <c r="JR26" s="57">
        <f>IFERROR(Inv_SY_B!JR26/Inv_SY_B!$NE26-1,"")</f>
        <v>3.3678892516818992E-2</v>
      </c>
      <c r="JS26" s="57">
        <f>IFERROR(Inv_SY_B!JS26/Inv_SY_B!$NE26-1,"")</f>
        <v>1.4465947884169328E-2</v>
      </c>
      <c r="JT26" s="57">
        <f>IFERROR(Inv_SY_B!JT26/Inv_SY_B!$NE26-1,"")</f>
        <v>3.9799359643563292E-2</v>
      </c>
      <c r="JU26" s="57">
        <f>IFERROR(Inv_SY_B!JU26/Inv_SY_B!$NE26-1,"")</f>
        <v>2.7218399438589058E-2</v>
      </c>
      <c r="JV26" s="57">
        <f>IFERROR(Inv_SY_B!JV26/Inv_SY_B!$NE26-1,"")</f>
        <v>-4.591438220697619E-2</v>
      </c>
      <c r="JW26" s="57">
        <f>IFERROR(Inv_SY_B!JW26/Inv_SY_B!$NE26-1,"")</f>
        <v>-6.2393295336893306E-4</v>
      </c>
      <c r="JX26" s="57">
        <f>IFERROR(Inv_SY_B!JX26/Inv_SY_B!$NE26-1,"")</f>
        <v>-7.5916943770006906E-3</v>
      </c>
      <c r="JY26" s="57">
        <f>IFERROR(Inv_SY_B!JY26/Inv_SY_B!$NE26-1,"")</f>
        <v>-6.9695728213193808E-3</v>
      </c>
      <c r="JZ26" s="57">
        <f>IFERROR(Inv_SY_B!JZ26/Inv_SY_B!$NE26-1,"")</f>
        <v>-3.6582558871754989E-2</v>
      </c>
      <c r="KA26" s="57">
        <f>IFERROR(Inv_SY_B!KA26/Inv_SY_B!$NE26-1,"")</f>
        <v>-1.6674669089949523E-2</v>
      </c>
      <c r="KB26" s="57">
        <f>IFERROR(Inv_SY_B!KB26/Inv_SY_B!$NE26-1,"")</f>
        <v>1.6157046470841596E-3</v>
      </c>
      <c r="KC26" s="57">
        <f>IFERROR(Inv_SY_B!KC26/Inv_SY_B!$NE26-1,"")</f>
        <v>-2.1029519979719469E-2</v>
      </c>
      <c r="KD26" s="57">
        <f>IFERROR(Inv_SY_B!KD26/Inv_SY_B!$NE26-1,"")</f>
        <v>-2.9863646070395489E-2</v>
      </c>
      <c r="KE26" s="57">
        <f>IFERROR(Inv_SY_B!KE26/Inv_SY_B!$NE26-1,"")</f>
        <v>4.7263124254912636E-3</v>
      </c>
      <c r="KF26" s="57">
        <f>IFERROR(Inv_SY_B!KF26/Inv_SY_B!$NE26-1,"")</f>
        <v>-1.0615746112878299E-2</v>
      </c>
      <c r="KG26" s="57">
        <f>IFERROR(Inv_SY_B!KG26/Inv_SY_B!$NE26-1,"")</f>
        <v>-4.4545714784477108E-2</v>
      </c>
      <c r="KH26" s="57">
        <f>IFERROR(Inv_SY_B!KH26/Inv_SY_B!$NE26-1,"")</f>
        <v>6.094979847990567E-3</v>
      </c>
      <c r="KI26" s="57">
        <f>IFERROR(Inv_SY_B!KI26/Inv_SY_B!$NE26-1,"")</f>
        <v>7.5383018571715255E-3</v>
      </c>
      <c r="KJ26" s="57">
        <f>IFERROR(Inv_SY_B!KJ26/Inv_SY_B!$NE26-1,"")</f>
        <v>-1.4762394846523641E-3</v>
      </c>
      <c r="KK26" s="57">
        <f>IFERROR(Inv_SY_B!KK26/Inv_SY_B!$NE26-1,"")</f>
        <v>-1.1927881620100167E-2</v>
      </c>
      <c r="KL26" s="57">
        <f>IFERROR(Inv_SY_B!KL26/Inv_SY_B!$NE26-1,"")</f>
        <v>-9.4384579539343871E-3</v>
      </c>
      <c r="KM26" s="57">
        <f>IFERROR(Inv_SY_B!KM26/Inv_SY_B!$NE26-1,"")</f>
        <v>-2.9327108541754576E-4</v>
      </c>
      <c r="KN26" s="57">
        <f>IFERROR(Inv_SY_B!KN26/Inv_SY_B!$NE26-1,"")</f>
        <v>-4.8900565674246943E-2</v>
      </c>
      <c r="KO26" s="57">
        <f>IFERROR(Inv_SY_B!KO26/Inv_SY_B!$NE26-1,"")</f>
        <v>-7.4507084681363356E-3</v>
      </c>
      <c r="KP26" s="57">
        <f>IFERROR(Inv_SY_B!KP26/Inv_SY_B!$NE26-1,"")</f>
        <v>-4.5791822159058082E-3</v>
      </c>
      <c r="KQ26" s="57">
        <f>IFERROR(Inv_SY_B!KQ26/Inv_SY_B!$NE26-1,"")</f>
        <v>-2.9185708001307042E-2</v>
      </c>
      <c r="KR26" s="57">
        <f>IFERROR(Inv_SY_B!KR26/Inv_SY_B!$NE26-1,"")</f>
        <v>-1.2444667167667678E-2</v>
      </c>
      <c r="KS26" s="57">
        <f>IFERROR(Inv_SY_B!KS26/Inv_SY_B!$NE26-1,"")</f>
        <v>-1.7563474834687454E-2</v>
      </c>
      <c r="KT26" s="57">
        <f>IFERROR(Inv_SY_B!KT26/Inv_SY_B!$NE26-1,"")</f>
        <v>1.5384171910202138E-3</v>
      </c>
      <c r="KU26" s="57">
        <f>IFERROR(Inv_SY_B!KU26/Inv_SY_B!$NE26-1,"")</f>
        <v>-1.069678162283183E-2</v>
      </c>
      <c r="KV26" s="57">
        <f>IFERROR(Inv_SY_B!KV26/Inv_SY_B!$NE26-1,"")</f>
        <v>8.3862652757078493E-3</v>
      </c>
      <c r="KW26" s="57">
        <f>IFERROR(Inv_SY_B!KW26/Inv_SY_B!$NE26-1,"")</f>
        <v>-6.9513125981831569E-3</v>
      </c>
      <c r="KX26" s="57">
        <f>IFERROR(Inv_SY_B!KX26/Inv_SY_B!$NE26-1,"")</f>
        <v>1.3668560248116801E-3</v>
      </c>
      <c r="KY26" s="57">
        <f>IFERROR(Inv_SY_B!KY26/Inv_SY_B!$NE26-1,"")</f>
        <v>1.5507678985450246E-2</v>
      </c>
      <c r="KZ26" s="57">
        <f>IFERROR(Inv_SY_B!KZ26/Inv_SY_B!$NE26-1,"")</f>
        <v>-2.390758171504026E-3</v>
      </c>
      <c r="LA26" s="57">
        <f>IFERROR(Inv_SY_B!LA26/Inv_SY_B!$NE26-1,"")</f>
        <v>1.4943462589951606E-2</v>
      </c>
      <c r="LB26" s="57">
        <f>IFERROR(Inv_SY_B!LB26/Inv_SY_B!$NE26-1,"")</f>
        <v>-3.1263107469563733E-2</v>
      </c>
      <c r="LC26" s="57">
        <f>IFERROR(Inv_SY_B!LC26/Inv_SY_B!$NE26-1,"")</f>
        <v>1.7206070832460618E-2</v>
      </c>
      <c r="LD26" s="57">
        <f>IFERROR(Inv_SY_B!LD26/Inv_SY_B!$NE26-1,"")</f>
        <v>-2.9920967653254138E-3</v>
      </c>
      <c r="LE26" s="57">
        <f>IFERROR(Inv_SY_B!LE26/Inv_SY_B!$NE26-1,"")</f>
        <v>-6.3146360627009956E-3</v>
      </c>
      <c r="LF26" s="57">
        <f>IFERROR(Inv_SY_B!LF26/Inv_SY_B!$NE26-1,"")</f>
        <v>-1.3328885690493619E-2</v>
      </c>
      <c r="LG26" s="57">
        <f>IFERROR(Inv_SY_B!LG26/Inv_SY_B!$NE26-1,"")</f>
        <v>-1.8681760647316636E-3</v>
      </c>
      <c r="LH26" s="57">
        <f>IFERROR(Inv_SY_B!LH26/Inv_SY_B!$NE26-1,"")</f>
        <v>-2.2085363526851531E-2</v>
      </c>
      <c r="LI26" s="57">
        <f>IFERROR(Inv_SY_B!LI26/Inv_SY_B!$NE26-1,"")</f>
        <v>-1.2590543624410144E-2</v>
      </c>
      <c r="LJ26" s="57">
        <f>IFERROR(Inv_SY_B!LJ26/Inv_SY_B!$NE26-1,"")</f>
        <v>-2.0354322319287355E-2</v>
      </c>
      <c r="LK26" s="57">
        <f>IFERROR(Inv_SY_B!LK26/Inv_SY_B!$NE26-1,"")</f>
        <v>-2.0072409894055676E-2</v>
      </c>
      <c r="LL26" s="57">
        <f>IFERROR(Inv_SY_B!LL26/Inv_SY_B!$NE26-1,"")</f>
        <v>-1.6971373216505214E-2</v>
      </c>
      <c r="LM26" s="57">
        <f>IFERROR(Inv_SY_B!LM26/Inv_SY_B!$NE26-1,"")</f>
        <v>-3.3612677983672068E-3</v>
      </c>
      <c r="LN26" s="57">
        <f>IFERROR(Inv_SY_B!LN26/Inv_SY_B!$NE26-1,"")</f>
        <v>-1.308277166846572E-2</v>
      </c>
      <c r="LO26" s="57">
        <f>IFERROR(Inv_SY_B!LO26/Inv_SY_B!$NE26-1,"")</f>
        <v>-2.9203240111287609E-2</v>
      </c>
      <c r="LP26" s="57">
        <f>IFERROR(Inv_SY_B!LP26/Inv_SY_B!$NE26-1,"")</f>
        <v>-1.6036139932799509E-2</v>
      </c>
      <c r="LQ26" s="57">
        <f>IFERROR(Inv_SY_B!LQ26/Inv_SY_B!$NE26-1,"")</f>
        <v>-1.7512824064966459E-2</v>
      </c>
      <c r="LR26" s="57">
        <f>IFERROR(Inv_SY_B!LR26/Inv_SY_B!$NE26-1,"")</f>
        <v>-1.1113859492243194E-2</v>
      </c>
      <c r="LS26" s="57">
        <f>IFERROR(Inv_SY_B!LS26/Inv_SY_B!$NE26-1,"")</f>
        <v>-1.607605182126437E-3</v>
      </c>
      <c r="LT26" s="57">
        <f>IFERROR(Inv_SY_B!LT26/Inv_SY_B!$NE26-1,"")</f>
        <v>-2.2915026848476794E-2</v>
      </c>
      <c r="LU26" s="57">
        <f>IFERROR(Inv_SY_B!LU26/Inv_SY_B!$NE26-1,"")</f>
        <v>-1.1802978753921223E-2</v>
      </c>
      <c r="LV26" s="57">
        <f>IFERROR(Inv_SY_B!LV26/Inv_SY_B!$NE26-1,"")</f>
        <v>1.093795688144894E-2</v>
      </c>
      <c r="LW26" s="57">
        <f>IFERROR(Inv_SY_B!LW26/Inv_SY_B!$NE26-1,"")</f>
        <v>1.6493980928726781E-2</v>
      </c>
      <c r="LX26" s="57">
        <f>IFERROR(Inv_SY_B!LX26/Inv_SY_B!$NE26-1,"")</f>
        <v>7.8369202038983676E-3</v>
      </c>
      <c r="LY26" s="57">
        <f>IFERROR(Inv_SY_B!LY26/Inv_SY_B!$NE26-1,"")</f>
        <v>1.7786079544372946E-2</v>
      </c>
      <c r="LZ26" s="57">
        <f>IFERROR(Inv_SY_B!LZ26/Inv_SY_B!$NE26-1,"")</f>
        <v>-2.8587955056218028E-2</v>
      </c>
      <c r="MA26" s="57">
        <f>IFERROR(Inv_SY_B!MA26/Inv_SY_B!$NE26-1,"")</f>
        <v>2.0532406862447949E-3</v>
      </c>
      <c r="MB26" s="57">
        <f>IFERROR(Inv_SY_B!MB26/Inv_SY_B!$NE26-1,"")</f>
        <v>-1.0867745470215517E-2</v>
      </c>
      <c r="MC26" s="57">
        <f>IFERROR(Inv_SY_B!MC26/Inv_SY_B!$NE26-1,"")</f>
        <v>4.3913238955091138E-3</v>
      </c>
      <c r="MD26" s="57">
        <f>IFERROR(Inv_SY_B!MD26/Inv_SY_B!$NE26-1,"")</f>
        <v>-1.9112565208147081E-2</v>
      </c>
      <c r="ME26" s="57">
        <f>IFERROR(Inv_SY_B!ME26/Inv_SY_B!$NE26-1,"")</f>
        <v>-2.7459827432976258E-3</v>
      </c>
      <c r="MF26" s="57">
        <f>IFERROR(Inv_SY_B!MF26/Inv_SY_B!$NE26-1,"")</f>
        <v>-2.0076406772141508E-3</v>
      </c>
      <c r="MG26" s="57">
        <f>IFERROR(Inv_SY_B!MG26/Inv_SY_B!$NE26-1,"")</f>
        <v>1.068784598133643E-3</v>
      </c>
      <c r="MH26" s="57">
        <f>IFERROR(Inv_SY_B!MH26/Inv_SY_B!$NE26-1,"")</f>
        <v>1.0298060424176469E-2</v>
      </c>
      <c r="MI26" s="57">
        <f>IFERROR(Inv_SY_B!MI26/Inv_SY_B!$NE26-1,"")</f>
        <v>-4.4687808974923637E-3</v>
      </c>
      <c r="MJ26" s="57">
        <f>IFERROR(Inv_SY_B!MJ26/Inv_SY_B!$NE26-1,"")</f>
        <v>2.410106018185143E-3</v>
      </c>
      <c r="MK26" s="57">
        <f>IFERROR(Inv_SY_B!MK26/Inv_SY_B!$NE26-1,"")</f>
        <v>-1.2077701056236734E-3</v>
      </c>
      <c r="ML26" s="57">
        <f>IFERROR(Inv_SY_B!ML26/Inv_SY_B!$NE26-1,"")</f>
        <v>5.3757799836202658E-3</v>
      </c>
      <c r="MM26" s="57">
        <f>IFERROR(Inv_SY_B!MM26/Inv_SY_B!$NE26-1,"")</f>
        <v>-9.4363981315800372E-3</v>
      </c>
      <c r="MN26" s="57">
        <f>IFERROR(Inv_SY_B!MN26/Inv_SY_B!$NE26-1,"")</f>
        <v>1.7640567103620608E-3</v>
      </c>
      <c r="MO26" s="57">
        <f>IFERROR(Inv_SY_B!MO26/Inv_SY_B!$NE26-1,"")</f>
        <v>1.7656869682808329E-2</v>
      </c>
      <c r="MP26" s="57">
        <f>IFERROR(Inv_SY_B!MP26/Inv_SY_B!$NE26-1,"")</f>
        <v>-2.2938519550579461E-2</v>
      </c>
      <c r="MQ26" s="57">
        <f>IFERROR(Inv_SY_B!MQ26/Inv_SY_B!$NE26-1,"")</f>
        <v>-5.6644953567388856E-2</v>
      </c>
      <c r="MR26" s="57">
        <f>IFERROR(Inv_SY_B!MR26/Inv_SY_B!$NE26-1,"")</f>
        <v>-1.0498574437173724E-2</v>
      </c>
      <c r="MS26" s="57">
        <f>IFERROR(Inv_SY_B!MS26/Inv_SY_B!$NE26-1,"")</f>
        <v>-6.9093065936542963E-4</v>
      </c>
      <c r="MT26" s="57">
        <f>IFERROR(Inv_SY_B!MT26/Inv_SY_B!$NE26-1,"")</f>
        <v>-1.095724147822541E-2</v>
      </c>
      <c r="MU26" s="57">
        <f>IFERROR(Inv_SY_B!MU26/Inv_SY_B!$NE26-1,"")</f>
        <v>-3.3612677983672068E-3</v>
      </c>
      <c r="MV26" s="57">
        <f>IFERROR(Inv_SY_B!MV26/Inv_SY_B!$NE26-1,"")</f>
        <v>-5.5539199946147422E-3</v>
      </c>
      <c r="MW26" s="57">
        <f>IFERROR(Inv_SY_B!MW26/Inv_SY_B!$NE26-1,"")</f>
        <v>-6.7880058672958543E-2</v>
      </c>
      <c r="MX26" s="57">
        <f>IFERROR(Inv_SY_B!MX26/Inv_SY_B!$NE26-1,"")</f>
        <v>-4.0996098644506818E-3</v>
      </c>
      <c r="MY26" s="57">
        <f>IFERROR(Inv_SY_B!MY26/Inv_SY_B!$NE26-1,"")</f>
        <v>-1.9038731001538745E-2</v>
      </c>
      <c r="MZ26" s="57">
        <f>IFERROR(Inv_SY_B!MZ26/Inv_SY_B!$NE26-1,"")</f>
        <v>-1.4661898287529063E-3</v>
      </c>
      <c r="NA26" s="57">
        <f>IFERROR(Inv_SY_B!NA26/Inv_SY_B!$NE26-1,"")</f>
        <v>1.3957387330642668E-2</v>
      </c>
      <c r="NB26" s="57">
        <f>IFERROR(Inv_SY_B!NB26/Inv_SY_B!$NE26-1,"")</f>
        <v>1.6881610513420631E-2</v>
      </c>
      <c r="NC26" s="57">
        <f>IFERROR(Inv_SY_B!NC26/Inv_SY_B!$NE26-1,"")</f>
        <v>1.5331092174645455E-2</v>
      </c>
      <c r="ND26" s="57">
        <f>IFERROR(Inv_SY_B!ND26/Inv_SY_B!$NE26-1,"")</f>
        <v>1.197163577396565E-2</v>
      </c>
    </row>
    <row r="27" spans="2:368" ht="14.5" x14ac:dyDescent="0.35">
      <c r="B27" s="86">
        <f t="shared" si="0"/>
        <v>45768</v>
      </c>
      <c r="C27" s="57">
        <f>IFERROR(Inv_SY_B!C27/Inv_SY_B!$NE27-1,"")</f>
        <v>-6.3617353617381189E-2</v>
      </c>
      <c r="D27" s="57">
        <f>IFERROR(Inv_SY_B!D27/Inv_SY_B!$NE27-1,"")</f>
        <v>-8.3800523611949451E-2</v>
      </c>
      <c r="E27" s="57">
        <f>IFERROR(Inv_SY_B!E27/Inv_SY_B!$NE27-1,"")</f>
        <v>-5.6233030364560621E-2</v>
      </c>
      <c r="F27" s="57">
        <f>IFERROR(Inv_SY_B!F27/Inv_SY_B!$NE27-1,"")</f>
        <v>-5.4389375413133823E-2</v>
      </c>
      <c r="G27" s="57">
        <f>IFERROR(Inv_SY_B!G27/Inv_SY_B!$NE27-1,"")</f>
        <v>-6.3054553684840142E-2</v>
      </c>
      <c r="H27" s="57">
        <f>IFERROR(Inv_SY_B!H27/Inv_SY_B!$NE27-1,"")</f>
        <v>-9.7323017631658848E-2</v>
      </c>
      <c r="I27" s="57">
        <f>IFERROR(Inv_SY_B!I27/Inv_SY_B!$NE27-1,"")</f>
        <v>-3.492915306164146E-2</v>
      </c>
      <c r="J27" s="57">
        <f>IFERROR(Inv_SY_B!J27/Inv_SY_B!$NE27-1,"")</f>
        <v>-8.1306737703966681E-2</v>
      </c>
      <c r="K27" s="57">
        <f>IFERROR(Inv_SY_B!K27/Inv_SY_B!$NE27-1,"")</f>
        <v>-5.660176135484607E-2</v>
      </c>
      <c r="L27" s="57">
        <f>IFERROR(Inv_SY_B!L27/Inv_SY_B!$NE27-1,"")</f>
        <v>-5.0702065510279892E-2</v>
      </c>
      <c r="M27" s="57">
        <f>IFERROR(Inv_SY_B!M27/Inv_SY_B!$NE27-1,"")</f>
        <v>-4.7752217587996748E-2</v>
      </c>
      <c r="N27" s="57">
        <f>IFERROR(Inv_SY_B!N27/Inv_SY_B!$NE27-1,"")</f>
        <v>-5.3098816947134808E-2</v>
      </c>
      <c r="O27" s="57">
        <f>IFERROR(Inv_SY_B!O27/Inv_SY_B!$NE27-1,"")</f>
        <v>-5.0517700015137224E-2</v>
      </c>
      <c r="P27" s="57">
        <f>IFERROR(Inv_SY_B!P27/Inv_SY_B!$NE27-1,"")</f>
        <v>-5.0517700015137224E-2</v>
      </c>
      <c r="Q27" s="57">
        <f>IFERROR(Inv_SY_B!Q27/Inv_SY_B!$NE27-1,"")</f>
        <v>-4.3880542190000149E-2</v>
      </c>
      <c r="R27" s="57">
        <f>IFERROR(Inv_SY_B!R27/Inv_SY_B!$NE27-1,"")</f>
        <v>-4.2036887238573351E-2</v>
      </c>
      <c r="S27" s="57">
        <f>IFERROR(Inv_SY_B!S27/Inv_SY_B!$NE27-1,"")</f>
        <v>-5.7795285349717118E-2</v>
      </c>
      <c r="T27" s="57">
        <f>IFERROR(Inv_SY_B!T27/Inv_SY_B!$NE27-1,"")</f>
        <v>-5.1779148139797671E-2</v>
      </c>
      <c r="U27" s="57">
        <f>IFERROR(Inv_SY_B!U27/Inv_SY_B!$NE27-1,"")</f>
        <v>-5.8998512791700986E-2</v>
      </c>
      <c r="V27" s="57">
        <f>IFERROR(Inv_SY_B!V27/Inv_SY_B!$NE27-1,"")</f>
        <v>-4.7567852092853968E-2</v>
      </c>
      <c r="W27" s="57">
        <f>IFERROR(Inv_SY_B!W27/Inv_SY_B!$NE27-1,"")</f>
        <v>-2.1941048268020014E-2</v>
      </c>
      <c r="X27" s="57">
        <f>IFERROR(Inv_SY_B!X27/Inv_SY_B!$NE27-1,"")</f>
        <v>-3.1343688520297341E-2</v>
      </c>
      <c r="Y27" s="57">
        <f>IFERROR(Inv_SY_B!Y27/Inv_SY_B!$NE27-1,"")</f>
        <v>-2.1756682772877234E-2</v>
      </c>
      <c r="Z27" s="57">
        <f>IFERROR(Inv_SY_B!Z27/Inv_SY_B!$NE27-1,"")</f>
        <v>-2.6918916636872736E-2</v>
      </c>
      <c r="AA27" s="57">
        <f>IFERROR(Inv_SY_B!AA27/Inv_SY_B!$NE27-1,"")</f>
        <v>-2.9684399064013101E-2</v>
      </c>
      <c r="AB27" s="57">
        <f>IFERROR(Inv_SY_B!AB27/Inv_SY_B!$NE27-1,"")</f>
        <v>-2.7840744112586191E-2</v>
      </c>
      <c r="AC27" s="57">
        <f>IFERROR(Inv_SY_B!AC27/Inv_SY_B!$NE27-1,"")</f>
        <v>-2.4522165200017487E-2</v>
      </c>
      <c r="AD27" s="57">
        <f>IFERROR(Inv_SY_B!AD27/Inv_SY_B!$NE27-1,"")</f>
        <v>-2.4522165200017487E-2</v>
      </c>
      <c r="AE27" s="57">
        <f>IFERROR(Inv_SY_B!AE27/Inv_SY_B!$NE27-1,"")</f>
        <v>-2.0466124306878553E-2</v>
      </c>
      <c r="AF27" s="57">
        <f>IFERROR(Inv_SY_B!AF27/Inv_SY_B!$NE27-1,"")</f>
        <v>-1.880683485059409E-2</v>
      </c>
      <c r="AG27" s="57">
        <f>IFERROR(Inv_SY_B!AG27/Inv_SY_B!$NE27-1,"")</f>
        <v>-3.152805401544001E-2</v>
      </c>
      <c r="AH27" s="57">
        <f>IFERROR(Inv_SY_B!AH27/Inv_SY_B!$NE27-1,"")</f>
        <v>-2.4337799704874818E-2</v>
      </c>
      <c r="AI27" s="57">
        <f>IFERROR(Inv_SY_B!AI27/Inv_SY_B!$NE27-1,"")</f>
        <v>-6.3423284675125591E-2</v>
      </c>
      <c r="AJ27" s="57">
        <f>IFERROR(Inv_SY_B!AJ27/Inv_SY_B!$NE27-1,"")</f>
        <v>-7.7008110633008164E-2</v>
      </c>
      <c r="AK27" s="57">
        <f>IFERROR(Inv_SY_B!AK27/Inv_SY_B!$NE27-1,"")</f>
        <v>-6.9439421885045038E-2</v>
      </c>
      <c r="AL27" s="57">
        <f>IFERROR(Inv_SY_B!AL27/Inv_SY_B!$NE27-1,"")</f>
        <v>-5.9930043714527259E-2</v>
      </c>
      <c r="AM27" s="57">
        <f>IFERROR(Inv_SY_B!AM27/Inv_SY_B!$NE27-1,"")</f>
        <v>-4.4210459391834656E-2</v>
      </c>
      <c r="AN27" s="57">
        <f>IFERROR(Inv_SY_B!AN27/Inv_SY_B!$NE27-1,"")</f>
        <v>-4.382232150732368E-2</v>
      </c>
      <c r="AO27" s="57">
        <f>IFERROR(Inv_SY_B!AO27/Inv_SY_B!$NE27-1,"")</f>
        <v>-5.9735974772271772E-2</v>
      </c>
      <c r="AP27" s="57">
        <f>IFERROR(Inv_SY_B!AP27/Inv_SY_B!$NE27-1,"")</f>
        <v>-5.410797544686341E-2</v>
      </c>
      <c r="AQ27" s="57">
        <f>IFERROR(Inv_SY_B!AQ27/Inv_SY_B!$NE27-1,"")</f>
        <v>-7.4669579878829828E-2</v>
      </c>
      <c r="AR27" s="57">
        <f>IFERROR(Inv_SY_B!AR27/Inv_SY_B!$NE27-1,"")</f>
        <v>-5.067813218637407E-2</v>
      </c>
      <c r="AS27" s="57">
        <f>IFERROR(Inv_SY_B!AS27/Inv_SY_B!$NE27-1,"")</f>
        <v>-3.093813557259073E-2</v>
      </c>
      <c r="AT27" s="57">
        <f>IFERROR(Inv_SY_B!AT27/Inv_SY_B!$NE27-1,"")</f>
        <v>-3.064180584580678E-2</v>
      </c>
      <c r="AU27" s="57">
        <f>IFERROR(Inv_SY_B!AU27/Inv_SY_B!$NE27-1,"")</f>
        <v>-3.0286012785004979E-2</v>
      </c>
      <c r="AV27" s="57">
        <f>IFERROR(Inv_SY_B!AV27/Inv_SY_B!$NE27-1,"")</f>
        <v>-5.9471414571246051E-3</v>
      </c>
      <c r="AW27" s="57">
        <f>IFERROR(Inv_SY_B!AW27/Inv_SY_B!$NE27-1,"")</f>
        <v>-1.4806153033744329E-2</v>
      </c>
      <c r="AX27" s="57">
        <f>IFERROR(Inv_SY_B!AX27/Inv_SY_B!$NE27-1,"")</f>
        <v>-2.5732435466518933E-2</v>
      </c>
      <c r="AY27" s="57">
        <f>IFERROR(Inv_SY_B!AY27/Inv_SY_B!$NE27-1,"")</f>
        <v>-4.2020659468829713E-2</v>
      </c>
      <c r="AZ27" s="57">
        <f>IFERROR(Inv_SY_B!AZ27/Inv_SY_B!$NE27-1,"")</f>
        <v>-3.2154484996493649E-2</v>
      </c>
      <c r="BA27" s="57">
        <f>IFERROR(Inv_SY_B!BA27/Inv_SY_B!$NE27-1,"")</f>
        <v>-2.9940131847597917E-2</v>
      </c>
      <c r="BB27" s="57">
        <f>IFERROR(Inv_SY_B!BB27/Inv_SY_B!$NE27-1,"")</f>
        <v>-5.6198403342630376E-2</v>
      </c>
      <c r="BC27" s="57">
        <f>IFERROR(Inv_SY_B!BC27/Inv_SY_B!$NE27-1,"")</f>
        <v>-0.13980327551995497</v>
      </c>
      <c r="BD27" s="57">
        <f>IFERROR(Inv_SY_B!BD27/Inv_SY_B!$NE27-1,"")</f>
        <v>-5.963673040635642E-2</v>
      </c>
      <c r="BE27" s="57">
        <f>IFERROR(Inv_SY_B!BE27/Inv_SY_B!$NE27-1,"")</f>
        <v>-7.4449563597333568E-2</v>
      </c>
      <c r="BF27" s="57">
        <f>IFERROR(Inv_SY_B!BF27/Inv_SY_B!$NE27-1,"")</f>
        <v>-5.1244066521542564E-2</v>
      </c>
      <c r="BG27" s="57">
        <f>IFERROR(Inv_SY_B!BG27/Inv_SY_B!$NE27-1,"")</f>
        <v>-5.5662092057022106E-2</v>
      </c>
      <c r="BH27" s="57">
        <f>IFERROR(Inv_SY_B!BH27/Inv_SY_B!$NE27-1,"")</f>
        <v>-9.2083973990154999E-2</v>
      </c>
      <c r="BI27" s="57">
        <f>IFERROR(Inv_SY_B!BI27/Inv_SY_B!$NE27-1,"")</f>
        <v>-9.2833409826801661E-2</v>
      </c>
      <c r="BJ27" s="57">
        <f>IFERROR(Inv_SY_B!BJ27/Inv_SY_B!$NE27-1,"")</f>
        <v>-9.8814280001404353E-2</v>
      </c>
      <c r="BK27" s="57">
        <f>IFERROR(Inv_SY_B!BK27/Inv_SY_B!$NE27-1,"")</f>
        <v>-0.14657212298447964</v>
      </c>
      <c r="BL27" s="57">
        <f>IFERROR(Inv_SY_B!BL27/Inv_SY_B!$NE27-1,"")</f>
        <v>-7.014616658399131E-2</v>
      </c>
      <c r="BM27" s="57">
        <f>IFERROR(Inv_SY_B!BM27/Inv_SY_B!$NE27-1,"")</f>
        <v>-6.1163320541118393E-2</v>
      </c>
      <c r="BN27" s="57">
        <f>IFERROR(Inv_SY_B!BN27/Inv_SY_B!$NE27-1,"")</f>
        <v>2.1987943467997928E-2</v>
      </c>
      <c r="BO27" s="57">
        <f>IFERROR(Inv_SY_B!BO27/Inv_SY_B!$NE27-1,"")</f>
        <v>7.6280471382503823E-3</v>
      </c>
      <c r="BP27" s="57">
        <f>IFERROR(Inv_SY_B!BP27/Inv_SY_B!$NE27-1,"")</f>
        <v>6.5551948519324554E-3</v>
      </c>
      <c r="BQ27" s="57">
        <f>IFERROR(Inv_SY_B!BQ27/Inv_SY_B!$NE27-1,"")</f>
        <v>1.9132759402434196E-2</v>
      </c>
      <c r="BR27" s="57">
        <f>IFERROR(Inv_SY_B!BR27/Inv_SY_B!$NE27-1,"")</f>
        <v>2.8202167610695827E-2</v>
      </c>
      <c r="BS27" s="57">
        <f>IFERROR(Inv_SY_B!BS27/Inv_SY_B!$NE27-1,"")</f>
        <v>-1.368187550350175E-2</v>
      </c>
      <c r="BT27" s="57">
        <f>IFERROR(Inv_SY_B!BT27/Inv_SY_B!$NE27-1,"")</f>
        <v>-2.3650970912229008E-3</v>
      </c>
      <c r="BU27" s="57">
        <f>IFERROR(Inv_SY_B!BU27/Inv_SY_B!$NE27-1,"")</f>
        <v>2.2239871473783035E-2</v>
      </c>
      <c r="BV27" s="57">
        <f>IFERROR(Inv_SY_B!BV27/Inv_SY_B!$NE27-1,"")</f>
        <v>2.6858551579842072E-2</v>
      </c>
      <c r="BW27" s="57">
        <f>IFERROR(Inv_SY_B!BW27/Inv_SY_B!$NE27-1,"")</f>
        <v>2.5055110206211317E-3</v>
      </c>
      <c r="BX27" s="57">
        <f>IFERROR(Inv_SY_B!BX27/Inv_SY_B!$NE27-1,"")</f>
        <v>-2.0879768539851185E-2</v>
      </c>
      <c r="BY27" s="57">
        <f>IFERROR(Inv_SY_B!BY27/Inv_SY_B!$NE27-1,"")</f>
        <v>7.0206964699170982E-5</v>
      </c>
      <c r="BZ27" s="57">
        <f>IFERROR(Inv_SY_B!BZ27/Inv_SY_B!$NE27-1,"")</f>
        <v>3.7714358374579593E-2</v>
      </c>
      <c r="CA27" s="57">
        <f>IFERROR(Inv_SY_B!CA27/Inv_SY_B!$NE27-1,"")</f>
        <v>2.2670769556576431E-4</v>
      </c>
      <c r="CB27" s="57">
        <f>IFERROR(Inv_SY_B!CB27/Inv_SY_B!$NE27-1,"")</f>
        <v>6.1164791035399624E-3</v>
      </c>
      <c r="CC27" s="57">
        <f>IFERROR(Inv_SY_B!CC27/Inv_SY_B!$NE27-1,"")</f>
        <v>1.6697455346512236E-2</v>
      </c>
      <c r="CD27" s="57">
        <f>IFERROR(Inv_SY_B!CD27/Inv_SY_B!$NE27-1,"")</f>
        <v>1.5689743323371808E-2</v>
      </c>
      <c r="CE27" s="57">
        <f>IFERROR(Inv_SY_B!CE27/Inv_SY_B!$NE27-1,"")</f>
        <v>6.7882871189670624E-3</v>
      </c>
      <c r="CF27" s="57">
        <f>IFERROR(Inv_SY_B!CF27/Inv_SY_B!$NE27-1,"")</f>
        <v>1.6183102334700994E-2</v>
      </c>
      <c r="CG27" s="57">
        <f>IFERROR(Inv_SY_B!CG27/Inv_SY_B!$NE27-1,"")</f>
        <v>2.2323847475711478E-2</v>
      </c>
      <c r="CH27" s="57">
        <f>IFERROR(Inv_SY_B!CH27/Inv_SY_B!$NE27-1,"")</f>
        <v>2.5598911550916981E-2</v>
      </c>
      <c r="CI27" s="57">
        <f>IFERROR(Inv_SY_B!CI27/Inv_SY_B!$NE27-1,"")</f>
        <v>3.0133615655047796E-2</v>
      </c>
      <c r="CJ27" s="57">
        <f>IFERROR(Inv_SY_B!CJ27/Inv_SY_B!$NE27-1,"")</f>
        <v>2.9286221453771022E-2</v>
      </c>
      <c r="CK27" s="57">
        <f>IFERROR(Inv_SY_B!CK27/Inv_SY_B!$NE27-1,"")</f>
        <v>2.1999394740988221E-2</v>
      </c>
      <c r="CL27" s="57">
        <f>IFERROR(Inv_SY_B!CL27/Inv_SY_B!$NE27-1,"")</f>
        <v>1.062493254454866E-2</v>
      </c>
      <c r="CM27" s="57">
        <f>IFERROR(Inv_SY_B!CM27/Inv_SY_B!$NE27-1,"")</f>
        <v>1.5185887311801816E-2</v>
      </c>
      <c r="CN27" s="57">
        <f>IFERROR(Inv_SY_B!CN27/Inv_SY_B!$NE27-1,"")</f>
        <v>9.1396151729608022E-3</v>
      </c>
      <c r="CO27" s="57">
        <f>IFERROR(Inv_SY_B!CO27/Inv_SY_B!$NE27-1,"")</f>
        <v>1.1071063217312771E-2</v>
      </c>
      <c r="CP27" s="57">
        <f>IFERROR(Inv_SY_B!CP27/Inv_SY_B!$NE27-1,"")</f>
        <v>-9.0831772454907922E-3</v>
      </c>
      <c r="CQ27" s="57">
        <f>IFERROR(Inv_SY_B!CQ27/Inv_SY_B!$NE27-1,"")</f>
        <v>1.300251126166474E-2</v>
      </c>
      <c r="CR27" s="57">
        <f>IFERROR(Inv_SY_B!CR27/Inv_SY_B!$NE27-1,"")</f>
        <v>1.4346127292518496E-2</v>
      </c>
      <c r="CS27" s="57">
        <f>IFERROR(Inv_SY_B!CS27/Inv_SY_B!$NE27-1,"")</f>
        <v>2.8034215606839163E-2</v>
      </c>
      <c r="CT27" s="57">
        <f>IFERROR(Inv_SY_B!CT27/Inv_SY_B!$NE27-1,"")</f>
        <v>2.5011079537418546E-2</v>
      </c>
      <c r="CU27" s="57">
        <f>IFERROR(Inv_SY_B!CU27/Inv_SY_B!$NE27-1,"")</f>
        <v>1.8722956513023803E-2</v>
      </c>
      <c r="CV27" s="57">
        <f>IFERROR(Inv_SY_B!CV27/Inv_SY_B!$NE27-1,"")</f>
        <v>1.2582631252022969E-2</v>
      </c>
      <c r="CW27" s="57">
        <f>IFERROR(Inv_SY_B!CW27/Inv_SY_B!$NE27-1,"")</f>
        <v>1.9132759402434196E-2</v>
      </c>
      <c r="CX27" s="57">
        <f>IFERROR(Inv_SY_B!CX27/Inv_SY_B!$NE27-1,"")</f>
        <v>2.1209256904662688E-2</v>
      </c>
      <c r="CY27" s="57">
        <f>IFERROR(Inv_SY_B!CY27/Inv_SY_B!$NE27-1,"")</f>
        <v>8.4792584305244389E-3</v>
      </c>
      <c r="CZ27" s="57">
        <f>IFERROR(Inv_SY_B!CZ27/Inv_SY_B!$NE27-1,"")</f>
        <v>2.6186743564415416E-2</v>
      </c>
      <c r="DA27" s="57">
        <f>IFERROR(Inv_SY_B!DA27/Inv_SY_B!$NE27-1,"")</f>
        <v>1.2915927150549678E-3</v>
      </c>
      <c r="DB27" s="57">
        <f>IFERROR(Inv_SY_B!DB27/Inv_SY_B!$NE27-1,"")</f>
        <v>2.6438671570200301E-2</v>
      </c>
      <c r="DC27" s="57">
        <f>IFERROR(Inv_SY_B!DC27/Inv_SY_B!$NE27-1,"")</f>
        <v>7.3633184653932204E-2</v>
      </c>
      <c r="DD27" s="57">
        <f>IFERROR(Inv_SY_B!DD27/Inv_SY_B!$NE27-1,"")</f>
        <v>2.1400111454499493E-2</v>
      </c>
      <c r="DE27" s="57">
        <f>IFERROR(Inv_SY_B!DE27/Inv_SY_B!$NE27-1,"")</f>
        <v>4.1134471907661396E-2</v>
      </c>
      <c r="DF27" s="57">
        <f>IFERROR(Inv_SY_B!DF27/Inv_SY_B!$NE27-1,"")</f>
        <v>3.1225303680116223E-2</v>
      </c>
      <c r="DG27" s="57">
        <f>IFERROR(Inv_SY_B!DG27/Inv_SY_B!$NE27-1,"")</f>
        <v>3.147723168590133E-2</v>
      </c>
      <c r="DH27" s="57">
        <f>IFERROR(Inv_SY_B!DH27/Inv_SY_B!$NE27-1,"")</f>
        <v>4.718074404650241E-2</v>
      </c>
      <c r="DI27" s="57">
        <f>IFERROR(Inv_SY_B!DI27/Inv_SY_B!$NE27-1,"")</f>
        <v>3.6431815799673917E-2</v>
      </c>
      <c r="DJ27" s="57">
        <f>IFERROR(Inv_SY_B!DJ27/Inv_SY_B!$NE27-1,"")</f>
        <v>4.4325559980938456E-2</v>
      </c>
      <c r="DK27" s="57">
        <f>IFERROR(Inv_SY_B!DK27/Inv_SY_B!$NE27-1,"")</f>
        <v>2.780628074446212E-2</v>
      </c>
      <c r="DL27" s="57">
        <f>IFERROR(Inv_SY_B!DL27/Inv_SY_B!$NE27-1,"")</f>
        <v>1.4449188749430464E-2</v>
      </c>
      <c r="DM27" s="57">
        <f>IFERROR(Inv_SY_B!DM27/Inv_SY_B!$NE27-1,"")</f>
        <v>1.3422391271306511E-2</v>
      </c>
      <c r="DN27" s="57">
        <f>IFERROR(Inv_SY_B!DN27/Inv_SY_B!$NE27-1,"")</f>
        <v>3.4920247764963719E-2</v>
      </c>
      <c r="DO27" s="57">
        <f>IFERROR(Inv_SY_B!DO27/Inv_SY_B!$NE27-1,"")</f>
        <v>2.249179947956792E-2</v>
      </c>
      <c r="DP27" s="57">
        <f>IFERROR(Inv_SY_B!DP27/Inv_SY_B!$NE27-1,"")</f>
        <v>3.1729159691686437E-2</v>
      </c>
      <c r="DQ27" s="57">
        <f>IFERROR(Inv_SY_B!DQ27/Inv_SY_B!$NE27-1,"")</f>
        <v>3.1393255683973109E-2</v>
      </c>
      <c r="DR27" s="57">
        <f>IFERROR(Inv_SY_B!DR27/Inv_SY_B!$NE27-1,"")</f>
        <v>3.063747166661801E-2</v>
      </c>
      <c r="DS27" s="57">
        <f>IFERROR(Inv_SY_B!DS27/Inv_SY_B!$NE27-1,"")</f>
        <v>2.8202167610695827E-2</v>
      </c>
      <c r="DT27" s="57">
        <f>IFERROR(Inv_SY_B!DT27/Inv_SY_B!$NE27-1,"")</f>
        <v>2.4927103535490103E-2</v>
      </c>
      <c r="DU27" s="57">
        <f>IFERROR(Inv_SY_B!DU27/Inv_SY_B!$NE27-1,"")</f>
        <v>1.515153349283116E-2</v>
      </c>
      <c r="DV27" s="57">
        <f>IFERROR(Inv_SY_B!DV27/Inv_SY_B!$NE27-1,"")</f>
        <v>2.6828014851868254E-2</v>
      </c>
      <c r="DW27" s="57">
        <f>IFERROR(Inv_SY_B!DW27/Inv_SY_B!$NE27-1,"")</f>
        <v>3.2568919710969757E-2</v>
      </c>
      <c r="DX27" s="57">
        <f>IFERROR(Inv_SY_B!DX27/Inv_SY_B!$NE27-1,"")</f>
        <v>2.8873975626122483E-2</v>
      </c>
      <c r="DY27" s="57">
        <f>IFERROR(Inv_SY_B!DY27/Inv_SY_B!$NE27-1,"")</f>
        <v>7.5440711363221613E-3</v>
      </c>
      <c r="DZ27" s="57">
        <f>IFERROR(Inv_SY_B!DZ27/Inv_SY_B!$NE27-1,"")</f>
        <v>2.6774575577913851E-2</v>
      </c>
      <c r="EA27" s="57">
        <f>IFERROR(Inv_SY_B!EA27/Inv_SY_B!$NE27-1,"")</f>
        <v>1.5269863313730037E-2</v>
      </c>
      <c r="EB27" s="57">
        <f>IFERROR(Inv_SY_B!EB27/Inv_SY_B!$NE27-1,"")</f>
        <v>1.2666607253951412E-2</v>
      </c>
      <c r="EC27" s="57">
        <f>IFERROR(Inv_SY_B!EC27/Inv_SY_B!$NE27-1,"")</f>
        <v>1.1071063217312771E-2</v>
      </c>
      <c r="ED27" s="57">
        <f>IFERROR(Inv_SY_B!ED27/Inv_SY_B!$NE27-1,"")</f>
        <v>3.2652895712898422E-2</v>
      </c>
      <c r="EE27" s="57">
        <f>IFERROR(Inv_SY_B!EE27/Inv_SY_B!$NE27-1,"")</f>
        <v>1.8712879392792425E-2</v>
      </c>
      <c r="EF27" s="57">
        <f>IFERROR(Inv_SY_B!EF27/Inv_SY_B!$NE27-1,"")</f>
        <v>3.5088199768820161E-2</v>
      </c>
      <c r="EG27" s="57">
        <f>IFERROR(Inv_SY_B!EG27/Inv_SY_B!$NE27-1,"")</f>
        <v>9.3915431787456871E-3</v>
      </c>
      <c r="EH27" s="57">
        <f>IFERROR(Inv_SY_B!EH27/Inv_SY_B!$NE27-1,"")</f>
        <v>2.2323847475711478E-2</v>
      </c>
      <c r="EI27" s="57">
        <f>IFERROR(Inv_SY_B!EI27/Inv_SY_B!$NE27-1,"")</f>
        <v>-1.7925334417113747E-3</v>
      </c>
      <c r="EJ27" s="57">
        <f>IFERROR(Inv_SY_B!EJ27/Inv_SY_B!$NE27-1,"")</f>
        <v>4.2562063940443373E-2</v>
      </c>
      <c r="EK27" s="57">
        <f>IFERROR(Inv_SY_B!EK27/Inv_SY_B!$NE27-1,"")</f>
        <v>2.0345372870279599E-2</v>
      </c>
      <c r="EL27" s="57">
        <f>IFERROR(Inv_SY_B!EL27/Inv_SY_B!$NE27-1,"")</f>
        <v>1.4010223284804724E-2</v>
      </c>
      <c r="EM27" s="57">
        <f>IFERROR(Inv_SY_B!EM27/Inv_SY_B!$NE27-1,"")</f>
        <v>1.1239015221169435E-2</v>
      </c>
      <c r="EN27" s="57">
        <f>IFERROR(Inv_SY_B!EN27/Inv_SY_B!$NE27-1,"")</f>
        <v>2.6186743564415416E-2</v>
      </c>
      <c r="EO27" s="57">
        <f>IFERROR(Inv_SY_B!EO27/Inv_SY_B!$NE27-1,"")</f>
        <v>2.282770348728147E-2</v>
      </c>
      <c r="EP27" s="57">
        <f>IFERROR(Inv_SY_B!EP27/Inv_SY_B!$NE27-1,"")</f>
        <v>2.6606623574057187E-2</v>
      </c>
      <c r="EQ27" s="57">
        <f>IFERROR(Inv_SY_B!EQ27/Inv_SY_B!$NE27-1,"")</f>
        <v>1.8628903390864204E-2</v>
      </c>
      <c r="ER27" s="57">
        <f>IFERROR(Inv_SY_B!ER27/Inv_SY_B!$NE27-1,"")</f>
        <v>3.9454951869094534E-2</v>
      </c>
      <c r="ES27" s="57">
        <f>IFERROR(Inv_SY_B!ES27/Inv_SY_B!$NE27-1,"")</f>
        <v>3.0133615655047796E-2</v>
      </c>
      <c r="ET27" s="57">
        <f>IFERROR(Inv_SY_B!ET27/Inv_SY_B!$NE27-1,"")</f>
        <v>3.5607324144377506E-2</v>
      </c>
      <c r="EU27" s="57">
        <f>IFERROR(Inv_SY_B!EU27/Inv_SY_B!$NE27-1,"")</f>
        <v>3.1312778682125231E-2</v>
      </c>
      <c r="EV27" s="57">
        <f>IFERROR(Inv_SY_B!EV27/Inv_SY_B!$NE27-1,"")</f>
        <v>2.7179187223568713E-2</v>
      </c>
      <c r="EW27" s="57">
        <f>IFERROR(Inv_SY_B!EW27/Inv_SY_B!$NE27-1,"")</f>
        <v>2.5888628757569698E-2</v>
      </c>
      <c r="EX27" s="57">
        <f>IFERROR(Inv_SY_B!EX27/Inv_SY_B!$NE27-1,"")</f>
        <v>3.063747166661801E-2</v>
      </c>
      <c r="EY27" s="57">
        <f>IFERROR(Inv_SY_B!EY27/Inv_SY_B!$NE27-1,"")</f>
        <v>7.2413533197353663E-2</v>
      </c>
      <c r="EZ27" s="57">
        <f>IFERROR(Inv_SY_B!EZ27/Inv_SY_B!$NE27-1,"")</f>
        <v>1.7789143371580662E-2</v>
      </c>
      <c r="FA27" s="57">
        <f>IFERROR(Inv_SY_B!FA27/Inv_SY_B!$NE27-1,"")</f>
        <v>1.812504737929399E-2</v>
      </c>
      <c r="FB27" s="57">
        <f>IFERROR(Inv_SY_B!FB27/Inv_SY_B!$NE27-1,"")</f>
        <v>1.7957095375437326E-2</v>
      </c>
      <c r="FC27" s="57">
        <f>IFERROR(Inv_SY_B!FC27/Inv_SY_B!$NE27-1,"")</f>
        <v>2.9881687649262911E-2</v>
      </c>
      <c r="FD27" s="57">
        <f>IFERROR(Inv_SY_B!FD27/Inv_SY_B!$NE27-1,"")</f>
        <v>2.8118191608767384E-2</v>
      </c>
      <c r="FE27" s="57">
        <f>IFERROR(Inv_SY_B!FE27/Inv_SY_B!$NE27-1,"")</f>
        <v>2.7614335597197393E-2</v>
      </c>
      <c r="FF27" s="57">
        <f>IFERROR(Inv_SY_B!FF27/Inv_SY_B!$NE27-1,"")</f>
        <v>1.3254439267449625E-2</v>
      </c>
      <c r="FG27" s="57">
        <f>IFERROR(Inv_SY_B!FG27/Inv_SY_B!$NE27-1,"")</f>
        <v>1.5941671329156915E-2</v>
      </c>
      <c r="FH27" s="57">
        <f>IFERROR(Inv_SY_B!FH27/Inv_SY_B!$NE27-1,"")</f>
        <v>1.7705167369652219E-2</v>
      </c>
      <c r="FI27" s="57">
        <f>IFERROR(Inv_SY_B!FI27/Inv_SY_B!$NE27-1,"")</f>
        <v>8.8037111652472522E-3</v>
      </c>
      <c r="FJ27" s="57">
        <f>IFERROR(Inv_SY_B!FJ27/Inv_SY_B!$NE27-1,"")</f>
        <v>3.4290427750501173E-2</v>
      </c>
      <c r="FK27" s="57">
        <f>IFERROR(Inv_SY_B!FK27/Inv_SY_B!$NE27-1,"")</f>
        <v>4.6173032023362426E-2</v>
      </c>
      <c r="FL27" s="57">
        <f>IFERROR(Inv_SY_B!FL27/Inv_SY_B!$NE27-1,"")</f>
        <v>1.7258567723033469E-2</v>
      </c>
      <c r="FM27" s="57">
        <f>IFERROR(Inv_SY_B!FM27/Inv_SY_B!$NE27-1,"")</f>
        <v>6.928247122180764E-3</v>
      </c>
      <c r="FN27" s="57">
        <f>IFERROR(Inv_SY_B!FN27/Inv_SY_B!$NE27-1,"")</f>
        <v>2.3575489790167214E-2</v>
      </c>
      <c r="FO27" s="57">
        <f>IFERROR(Inv_SY_B!FO27/Inv_SY_B!$NE27-1,"")</f>
        <v>9.871406046907838E-3</v>
      </c>
      <c r="FP27" s="57">
        <f>IFERROR(Inv_SY_B!FP27/Inv_SY_B!$NE27-1,"")</f>
        <v>9.2275900321234783E-3</v>
      </c>
      <c r="FQ27" s="57">
        <f>IFERROR(Inv_SY_B!FQ27/Inv_SY_B!$NE27-1,"")</f>
        <v>8.8596951665329549E-3</v>
      </c>
      <c r="FR27" s="57">
        <f>IFERROR(Inv_SY_B!FR27/Inv_SY_B!$NE27-1,"")</f>
        <v>1.272259125523667E-2</v>
      </c>
      <c r="FS27" s="57">
        <f>IFERROR(Inv_SY_B!FS27/Inv_SY_B!$NE27-1,"")</f>
        <v>1.9988514850656447E-2</v>
      </c>
      <c r="FT27" s="57">
        <f>IFERROR(Inv_SY_B!FT27/Inv_SY_B!$NE27-1,"")</f>
        <v>2.9645755072416291E-2</v>
      </c>
      <c r="FU27" s="57">
        <f>IFERROR(Inv_SY_B!FU27/Inv_SY_B!$NE27-1,"")</f>
        <v>3.5532072921870217E-2</v>
      </c>
      <c r="FV27" s="57">
        <f>IFERROR(Inv_SY_B!FV27/Inv_SY_B!$NE27-1,"")</f>
        <v>1.8700882821088172E-2</v>
      </c>
      <c r="FW27" s="57">
        <f>IFERROR(Inv_SY_B!FW27/Inv_SY_B!$NE27-1,"")</f>
        <v>2.5690885267314556E-2</v>
      </c>
      <c r="FX27" s="57">
        <f>IFERROR(Inv_SY_B!FX27/Inv_SY_B!$NE27-1,"")</f>
        <v>2.7714307028064322E-2</v>
      </c>
      <c r="FY27" s="57">
        <f>IFERROR(Inv_SY_B!FY27/Inv_SY_B!$NE27-1,"")</f>
        <v>3.0197597370802631E-2</v>
      </c>
      <c r="FZ27" s="57">
        <f>IFERROR(Inv_SY_B!FZ27/Inv_SY_B!$NE27-1,"")</f>
        <v>1.3527361273717009E-2</v>
      </c>
      <c r="GA27" s="57">
        <f>IFERROR(Inv_SY_B!GA27/Inv_SY_B!$NE27-1,"")</f>
        <v>2.9676412977882372E-2</v>
      </c>
      <c r="GB27" s="57">
        <f>IFERROR(Inv_SY_B!GB27/Inv_SY_B!$NE27-1,"")</f>
        <v>8.4125934604140085E-4</v>
      </c>
      <c r="GC27" s="57">
        <f>IFERROR(Inv_SY_B!GC27/Inv_SY_B!$NE27-1,"")</f>
        <v>2.9737728788813866E-2</v>
      </c>
      <c r="GD27" s="57">
        <f>IFERROR(Inv_SY_B!GD27/Inv_SY_B!$NE27-1,"")</f>
        <v>2.7070491013280407E-2</v>
      </c>
      <c r="GE27" s="57">
        <f>IFERROR(Inv_SY_B!GE27/Inv_SY_B!$NE27-1,"")</f>
        <v>3.4244440892302164E-2</v>
      </c>
      <c r="GF27" s="57">
        <f>IFERROR(Inv_SY_B!GF27/Inv_SY_B!$NE27-1,"")</f>
        <v>3.157720311676826E-2</v>
      </c>
      <c r="GG27" s="57">
        <f>IFERROR(Inv_SY_B!GG27/Inv_SY_B!$NE27-1,"")</f>
        <v>2.4955095536132843E-2</v>
      </c>
      <c r="GH27" s="57">
        <f>IFERROR(Inv_SY_B!GH27/Inv_SY_B!$NE27-1,"")</f>
        <v>3.3508651161120451E-2</v>
      </c>
      <c r="GI27" s="57">
        <f>IFERROR(Inv_SY_B!GI27/Inv_SY_B!$NE27-1,"")</f>
        <v>1.6677461060338628E-2</v>
      </c>
      <c r="GJ27" s="57">
        <f>IFERROR(Inv_SY_B!GJ27/Inv_SY_B!$NE27-1,"")</f>
        <v>3.0565492236393599E-2</v>
      </c>
      <c r="GK27" s="57">
        <f>IFERROR(Inv_SY_B!GK27/Inv_SY_B!$NE27-1,"")</f>
        <v>8.1239054353510198E-3</v>
      </c>
      <c r="GL27" s="57">
        <f>IFERROR(Inv_SY_B!GL27/Inv_SY_B!$NE27-1,"")</f>
        <v>3.0565492236393599E-2</v>
      </c>
      <c r="GM27" s="57">
        <f>IFERROR(Inv_SY_B!GM27/Inv_SY_B!$NE27-1,"")</f>
        <v>6.928247122180764E-3</v>
      </c>
      <c r="GN27" s="57">
        <f>IFERROR(Inv_SY_B!GN27/Inv_SY_B!$NE27-1,"")</f>
        <v>1.9160751403076937E-2</v>
      </c>
      <c r="GO27" s="57">
        <f>IFERROR(Inv_SY_B!GO27/Inv_SY_B!$NE27-1,"")</f>
        <v>2.6950925181963514E-2</v>
      </c>
      <c r="GP27" s="57">
        <f>IFERROR(Inv_SY_B!GP27/Inv_SY_B!$NE27-1,"")</f>
        <v>2.0287429428949011E-2</v>
      </c>
      <c r="GQ27" s="57">
        <f>IFERROR(Inv_SY_B!GQ27/Inv_SY_B!$NE27-1,"")</f>
        <v>2.4246897919870447E-2</v>
      </c>
      <c r="GR27" s="57">
        <f>IFERROR(Inv_SY_B!GR27/Inv_SY_B!$NE27-1,"")</f>
        <v>-4.0261608656297909E-3</v>
      </c>
      <c r="GS27" s="57">
        <f>IFERROR(Inv_SY_B!GS27/Inv_SY_B!$NE27-1,"")</f>
        <v>2.7314457548015092E-2</v>
      </c>
      <c r="GT27" s="57">
        <f>IFERROR(Inv_SY_B!GT27/Inv_SY_B!$NE27-1,"")</f>
        <v>2.168295370275275E-2</v>
      </c>
      <c r="GU27" s="57">
        <f>IFERROR(Inv_SY_B!GU27/Inv_SY_B!$NE27-1,"")</f>
        <v>1.8457818853219399E-2</v>
      </c>
      <c r="GV27" s="57">
        <f>IFERROR(Inv_SY_B!GV27/Inv_SY_B!$NE27-1,"")</f>
        <v>2.1886434015117917E-2</v>
      </c>
      <c r="GW27" s="57">
        <f>IFERROR(Inv_SY_B!GW27/Inv_SY_B!$NE27-1,"")</f>
        <v>3.3431747836807135E-2</v>
      </c>
      <c r="GX27" s="57">
        <f>IFERROR(Inv_SY_B!GX27/Inv_SY_B!$NE27-1,"")</f>
        <v>1.8069447883511724E-2</v>
      </c>
      <c r="GY27" s="57">
        <f>IFERROR(Inv_SY_B!GY27/Inv_SY_B!$NE27-1,"")</f>
        <v>3.243418898260142E-2</v>
      </c>
      <c r="GZ27" s="57">
        <f>IFERROR(Inv_SY_B!GZ27/Inv_SY_B!$NE27-1,"")</f>
        <v>4.0613267007781007E-2</v>
      </c>
      <c r="HA27" s="57">
        <f>IFERROR(Inv_SY_B!HA27/Inv_SY_B!$NE27-1,"")</f>
        <v>3.4593571889330432E-2</v>
      </c>
      <c r="HB27" s="57">
        <f>IFERROR(Inv_SY_B!HB27/Inv_SY_B!$NE27-1,"")</f>
        <v>7.5559838159167114E-3</v>
      </c>
      <c r="HC27" s="57">
        <f>IFERROR(Inv_SY_B!HC27/Inv_SY_B!$NE27-1,"")</f>
        <v>2.5355792216663176E-2</v>
      </c>
      <c r="HD27" s="57">
        <f>IFERROR(Inv_SY_B!HD27/Inv_SY_B!$NE27-1,"")</f>
        <v>1.7148447344309314E-2</v>
      </c>
      <c r="HE27" s="57">
        <f>IFERROR(Inv_SY_B!HE27/Inv_SY_B!$NE27-1,"")</f>
        <v>5.6910622146506551E-3</v>
      </c>
      <c r="HF27" s="57">
        <f>IFERROR(Inv_SY_B!HF27/Inv_SY_B!$NE27-1,"")</f>
        <v>0.10531989037402267</v>
      </c>
      <c r="HG27" s="57">
        <f>IFERROR(Inv_SY_B!HG27/Inv_SY_B!$NE27-1,"")</f>
        <v>1.5124520233469552E-2</v>
      </c>
      <c r="HH27" s="57">
        <f>IFERROR(Inv_SY_B!HH27/Inv_SY_B!$NE27-1,"")</f>
        <v>1.7766995854588519E-2</v>
      </c>
      <c r="HI27" s="57">
        <f>IFERROR(Inv_SY_B!HI27/Inv_SY_B!$NE27-1,"")</f>
        <v>3.276224907804659E-2</v>
      </c>
      <c r="HJ27" s="57">
        <f>IFERROR(Inv_SY_B!HJ27/Inv_SY_B!$NE27-1,"")</f>
        <v>3.6282777309764924E-2</v>
      </c>
      <c r="HK27" s="57">
        <f>IFERROR(Inv_SY_B!HK27/Inv_SY_B!$NE27-1,"")</f>
        <v>3.3631903388357864E-2</v>
      </c>
      <c r="HL27" s="57">
        <f>IFERROR(Inv_SY_B!HL27/Inv_SY_B!$NE27-1,"")</f>
        <v>7.8214952231671075E-2</v>
      </c>
      <c r="HM27" s="57">
        <f>IFERROR(Inv_SY_B!HM27/Inv_SY_B!$NE27-1,"")</f>
        <v>-1.3051274039907135E-2</v>
      </c>
      <c r="HN27" s="57">
        <f>IFERROR(Inv_SY_B!HN27/Inv_SY_B!$NE27-1,"")</f>
        <v>-9.6309140013989269E-3</v>
      </c>
      <c r="HO27" s="57">
        <f>IFERROR(Inv_SY_B!HO27/Inv_SY_B!$NE27-1,"")</f>
        <v>1.5476133714050988E-2</v>
      </c>
      <c r="HP27" s="57">
        <f>IFERROR(Inv_SY_B!HP27/Inv_SY_B!$NE27-1,"")</f>
        <v>-8.0178618491270059E-3</v>
      </c>
      <c r="HQ27" s="57">
        <f>IFERROR(Inv_SY_B!HQ27/Inv_SY_B!$NE27-1,"")</f>
        <v>-2.1228524032176677E-2</v>
      </c>
      <c r="HR27" s="57">
        <f>IFERROR(Inv_SY_B!HR27/Inv_SY_B!$NE27-1,"")</f>
        <v>-1.5919240212385333E-2</v>
      </c>
      <c r="HS27" s="57">
        <f>IFERROR(Inv_SY_B!HS27/Inv_SY_B!$NE27-1,"")</f>
        <v>-8.5764835128787298E-2</v>
      </c>
      <c r="HT27" s="57">
        <f>IFERROR(Inv_SY_B!HT27/Inv_SY_B!$NE27-1,"")</f>
        <v>-2.3484758992049604E-2</v>
      </c>
      <c r="HU27" s="57">
        <f>IFERROR(Inv_SY_B!HU27/Inv_SY_B!$NE27-1,"")</f>
        <v>6.9654545660435829E-4</v>
      </c>
      <c r="HV27" s="57">
        <f>IFERROR(Inv_SY_B!HV27/Inv_SY_B!$NE27-1,"")</f>
        <v>7.2954988149298572E-3</v>
      </c>
      <c r="HW27" s="57">
        <f>IFERROR(Inv_SY_B!HW27/Inv_SY_B!$NE27-1,"")</f>
        <v>1.6047794848077279E-2</v>
      </c>
      <c r="HX27" s="57">
        <f>IFERROR(Inv_SY_B!HX27/Inv_SY_B!$NE27-1,"")</f>
        <v>1.7480462353503423E-2</v>
      </c>
      <c r="HY27" s="57">
        <f>IFERROR(Inv_SY_B!HY27/Inv_SY_B!$NE27-1,"")</f>
        <v>1.1367747663685979E-2</v>
      </c>
      <c r="HZ27" s="57">
        <f>IFERROR(Inv_SY_B!HZ27/Inv_SY_B!$NE27-1,"")</f>
        <v>8.6606744137318614E-4</v>
      </c>
      <c r="IA27" s="57">
        <f>IFERROR(Inv_SY_B!IA27/Inv_SY_B!$NE27-1,"")</f>
        <v>2.3593177043320646E-2</v>
      </c>
      <c r="IB27" s="57">
        <f>IFERROR(Inv_SY_B!IB27/Inv_SY_B!$NE27-1,"")</f>
        <v>-1.2260819316297633E-3</v>
      </c>
      <c r="IC27" s="57">
        <f>IFERROR(Inv_SY_B!IC27/Inv_SY_B!$NE27-1,"")</f>
        <v>2.6171978553087394E-2</v>
      </c>
      <c r="ID27" s="57">
        <f>IFERROR(Inv_SY_B!ID27/Inv_SY_B!$NE27-1,"")</f>
        <v>6.6877004792946781E-3</v>
      </c>
      <c r="IE27" s="57">
        <f>IFERROR(Inv_SY_B!IE27/Inv_SY_B!$NE27-1,"")</f>
        <v>9.3620131560896436E-3</v>
      </c>
      <c r="IF27" s="57">
        <f>IFERROR(Inv_SY_B!IF27/Inv_SY_B!$NE27-1,"")</f>
        <v>1.0317124826373592E-2</v>
      </c>
      <c r="IG27" s="57">
        <f>IFERROR(Inv_SY_B!IG27/Inv_SY_B!$NE27-1,"")</f>
        <v>-1.9236759142698623E-2</v>
      </c>
      <c r="IH27" s="57">
        <f>IFERROR(Inv_SY_B!IH27/Inv_SY_B!$NE27-1,"")</f>
        <v>-9.5319288297723848E-4</v>
      </c>
      <c r="II27" s="57">
        <f>IFERROR(Inv_SY_B!II27/Inv_SY_B!$NE27-1,"")</f>
        <v>-2.3966835986009682E-2</v>
      </c>
      <c r="IJ27" s="57">
        <f>IFERROR(Inv_SY_B!IJ27/Inv_SY_B!$NE27-1,"")</f>
        <v>-5.8934081810702033E-4</v>
      </c>
      <c r="IK27" s="57">
        <f>IFERROR(Inv_SY_B!IK27/Inv_SY_B!$NE27-1,"")</f>
        <v>1.2800415169111901E-2</v>
      </c>
      <c r="IL27" s="57">
        <f>IFERROR(Inv_SY_B!IL27/Inv_SY_B!$NE27-1,"")</f>
        <v>2.3497665876291984E-2</v>
      </c>
      <c r="IM27" s="57">
        <f>IFERROR(Inv_SY_B!IM27/Inv_SY_B!$NE27-1,"")</f>
        <v>-8.5940862452489331E-3</v>
      </c>
      <c r="IN27" s="57">
        <f>IFERROR(Inv_SY_B!IN27/Inv_SY_B!$NE27-1,"")</f>
        <v>-2.4995641586751383E-3</v>
      </c>
      <c r="IO27" s="57">
        <f>IFERROR(Inv_SY_B!IO27/Inv_SY_B!$NE27-1,"")</f>
        <v>1.0603658327458687E-2</v>
      </c>
      <c r="IP27" s="57">
        <f>IFERROR(Inv_SY_B!IP27/Inv_SY_B!$NE27-1,"")</f>
        <v>-2.8634162235451344E-3</v>
      </c>
      <c r="IQ27" s="57">
        <f>IFERROR(Inv_SY_B!IQ27/Inv_SY_B!$NE27-1,"")</f>
        <v>4.7757502301504884E-2</v>
      </c>
      <c r="IR27" s="57">
        <f>IFERROR(Inv_SY_B!IR27/Inv_SY_B!$NE27-1,"")</f>
        <v>-4.045935434372705E-3</v>
      </c>
      <c r="IS27" s="57">
        <f>IFERROR(Inv_SY_B!IS27/Inv_SY_B!$NE27-1,"")</f>
        <v>1.2299195062432933E-3</v>
      </c>
      <c r="IT27" s="57">
        <f>IFERROR(Inv_SY_B!IT27/Inv_SY_B!$NE27-1,"")</f>
        <v>-3.6820833695029309E-3</v>
      </c>
      <c r="IU27" s="57">
        <f>IFERROR(Inv_SY_B!IU27/Inv_SY_B!$NE27-1,"")</f>
        <v>-8.1392711641611326E-3</v>
      </c>
      <c r="IV27" s="57">
        <f>IFERROR(Inv_SY_B!IV27/Inv_SY_B!$NE27-1,"")</f>
        <v>9.5075539820377308E-3</v>
      </c>
      <c r="IW27" s="57">
        <f>IFERROR(Inv_SY_B!IW27/Inv_SY_B!$NE27-1,"")</f>
        <v>-3.7730463857201801E-3</v>
      </c>
      <c r="IX27" s="57">
        <f>IFERROR(Inv_SY_B!IX27/Inv_SY_B!$NE27-1,"")</f>
        <v>1.6847345873309827E-3</v>
      </c>
      <c r="IY27" s="57">
        <f>IFERROR(Inv_SY_B!IY27/Inv_SY_B!$NE27-1,"")</f>
        <v>6.0509593657718241E-3</v>
      </c>
      <c r="IZ27" s="57">
        <f>IFERROR(Inv_SY_B!IZ27/Inv_SY_B!$NE27-1,"")</f>
        <v>4.6906488050644235E-3</v>
      </c>
      <c r="JA27" s="57">
        <f>IFERROR(Inv_SY_B!JA27/Inv_SY_B!$NE27-1,"")</f>
        <v>-1.4269056637997268E-2</v>
      </c>
      <c r="JB27" s="57">
        <f>IFERROR(Inv_SY_B!JB27/Inv_SY_B!$NE27-1,"")</f>
        <v>1.1836998179955982E-2</v>
      </c>
      <c r="JC27" s="57">
        <f>IFERROR(Inv_SY_B!JC27/Inv_SY_B!$NE27-1,"")</f>
        <v>1.3488210299844816E-2</v>
      </c>
      <c r="JD27" s="57">
        <f>IFERROR(Inv_SY_B!JD27/Inv_SY_B!$NE27-1,"")</f>
        <v>2.5864808796028482E-2</v>
      </c>
      <c r="JE27" s="57">
        <f>IFERROR(Inv_SY_B!JE27/Inv_SY_B!$NE27-1,"")</f>
        <v>2.9451195287729215E-2</v>
      </c>
      <c r="JF27" s="57">
        <f>IFERROR(Inv_SY_B!JF27/Inv_SY_B!$NE27-1,"")</f>
        <v>1.6722760467470676E-2</v>
      </c>
      <c r="JG27" s="57">
        <f>IFERROR(Inv_SY_B!JG27/Inv_SY_B!$NE27-1,"")</f>
        <v>2.3641708224406255E-2</v>
      </c>
      <c r="JH27" s="57">
        <f>IFERROR(Inv_SY_B!JH27/Inv_SY_B!$NE27-1,"")</f>
        <v>3.1173290572028778E-2</v>
      </c>
      <c r="JI27" s="57">
        <f>IFERROR(Inv_SY_B!JI27/Inv_SY_B!$NE27-1,"")</f>
        <v>2.3962763733126335E-2</v>
      </c>
      <c r="JJ27" s="57">
        <f>IFERROR(Inv_SY_B!JJ27/Inv_SY_B!$NE27-1,"")</f>
        <v>1.1587838613794865E-2</v>
      </c>
      <c r="JK27" s="57">
        <f>IFERROR(Inv_SY_B!JK27/Inv_SY_B!$NE27-1,"")</f>
        <v>2.3185083875108647E-2</v>
      </c>
      <c r="JL27" s="57">
        <f>IFERROR(Inv_SY_B!JL27/Inv_SY_B!$NE27-1,"")</f>
        <v>2.372959648593298E-2</v>
      </c>
      <c r="JM27" s="57">
        <f>IFERROR(Inv_SY_B!JM27/Inv_SY_B!$NE27-1,"")</f>
        <v>-9.6770130428119883E-3</v>
      </c>
      <c r="JN27" s="57">
        <f>IFERROR(Inv_SY_B!JN27/Inv_SY_B!$NE27-1,"")</f>
        <v>-2.703111048733553E-3</v>
      </c>
      <c r="JO27" s="57">
        <f>IFERROR(Inv_SY_B!JO27/Inv_SY_B!$NE27-1,"")</f>
        <v>4.8221248886664014E-3</v>
      </c>
      <c r="JP27" s="57">
        <f>IFERROR(Inv_SY_B!JP27/Inv_SY_B!$NE27-1,"")</f>
        <v>7.4040342320076391E-3</v>
      </c>
      <c r="JQ27" s="57">
        <f>IFERROR(Inv_SY_B!JQ27/Inv_SY_B!$NE27-1,"")</f>
        <v>2.3985834063326328E-2</v>
      </c>
      <c r="JR27" s="57">
        <f>IFERROR(Inv_SY_B!JR27/Inv_SY_B!$NE27-1,"")</f>
        <v>1.2099999944237272E-2</v>
      </c>
      <c r="JS27" s="57">
        <f>IFERROR(Inv_SY_B!JS27/Inv_SY_B!$NE27-1,"")</f>
        <v>1.9560944730947938E-2</v>
      </c>
      <c r="JT27" s="57">
        <f>IFERROR(Inv_SY_B!JT27/Inv_SY_B!$NE27-1,"")</f>
        <v>3.2727060753352077E-2</v>
      </c>
      <c r="JU27" s="57">
        <f>IFERROR(Inv_SY_B!JU27/Inv_SY_B!$NE27-1,"")</f>
        <v>2.0580233865243214E-2</v>
      </c>
      <c r="JV27" s="57">
        <f>IFERROR(Inv_SY_B!JV27/Inv_SY_B!$NE27-1,"")</f>
        <v>-2.7469922810564373E-2</v>
      </c>
      <c r="JW27" s="57">
        <f>IFERROR(Inv_SY_B!JW27/Inv_SY_B!$NE27-1,"")</f>
        <v>-1.0730706426180348E-2</v>
      </c>
      <c r="JX27" s="57">
        <f>IFERROR(Inv_SY_B!JX27/Inv_SY_B!$NE27-1,"")</f>
        <v>-1.1650443590157544E-2</v>
      </c>
      <c r="JY27" s="57">
        <f>IFERROR(Inv_SY_B!JY27/Inv_SY_B!$NE27-1,"")</f>
        <v>-1.0730706426180348E-2</v>
      </c>
      <c r="JZ27" s="57">
        <f>IFERROR(Inv_SY_B!JZ27/Inv_SY_B!$NE27-1,"")</f>
        <v>-3.6023478435552092E-2</v>
      </c>
      <c r="KA27" s="57">
        <f>IFERROR(Inv_SY_B!KA27/Inv_SY_B!$NE27-1,"")</f>
        <v>-2.4158869020246887E-2</v>
      </c>
      <c r="KB27" s="57">
        <f>IFERROR(Inv_SY_B!KB27/Inv_SY_B!$NE27-1,"")</f>
        <v>-2.7289930995793021E-3</v>
      </c>
      <c r="KC27" s="57">
        <f>IFERROR(Inv_SY_B!KC27/Inv_SY_B!$NE27-1,"")</f>
        <v>-2.0571894080735675E-2</v>
      </c>
      <c r="KD27" s="57">
        <f>IFERROR(Inv_SY_B!KD27/Inv_SY_B!$NE27-1,"")</f>
        <v>-2.8849528556530113E-2</v>
      </c>
      <c r="KE27" s="57">
        <f>IFERROR(Inv_SY_B!KE27/Inv_SY_B!$NE27-1,"")</f>
        <v>7.4800894205671042E-3</v>
      </c>
      <c r="KF27" s="57">
        <f>IFERROR(Inv_SY_B!KF27/Inv_SY_B!$NE27-1,"")</f>
        <v>9.5594951826025731E-3</v>
      </c>
      <c r="KG27" s="57">
        <f>IFERROR(Inv_SY_B!KG27/Inv_SY_B!$NE27-1,"")</f>
        <v>-1.7720708872406732E-2</v>
      </c>
      <c r="KH27" s="57">
        <f>IFERROR(Inv_SY_B!KH27/Inv_SY_B!$NE27-1,"")</f>
        <v>1.3366407270020808E-2</v>
      </c>
      <c r="KI27" s="57">
        <f>IFERROR(Inv_SY_B!KI27/Inv_SY_B!$NE27-1,"")</f>
        <v>8.2158791517490393E-3</v>
      </c>
      <c r="KJ27" s="57">
        <f>IFERROR(Inv_SY_B!KJ27/Inv_SY_B!$NE27-1,"")</f>
        <v>-1.0036304867377721E-2</v>
      </c>
      <c r="KK27" s="57">
        <f>IFERROR(Inv_SY_B!KK27/Inv_SY_B!$NE27-1,"")</f>
        <v>-9.9397324651600005E-3</v>
      </c>
      <c r="KL27" s="57">
        <f>IFERROR(Inv_SY_B!KL27/Inv_SY_B!$NE27-1,"")</f>
        <v>-7.7516399546407877E-3</v>
      </c>
      <c r="KM27" s="57">
        <f>IFERROR(Inv_SY_B!KM27/Inv_SY_B!$NE27-1,"")</f>
        <v>4.2868375820739324E-3</v>
      </c>
      <c r="KN27" s="57">
        <f>IFERROR(Inv_SY_B!KN27/Inv_SY_B!$NE27-1,"")</f>
        <v>-2.6827048506187223E-2</v>
      </c>
      <c r="KO27" s="57">
        <f>IFERROR(Inv_SY_B!KO27/Inv_SY_B!$NE27-1,"")</f>
        <v>-2.9245549607250787E-3</v>
      </c>
      <c r="KP27" s="57">
        <f>IFERROR(Inv_SY_B!KP27/Inv_SY_B!$NE27-1,"")</f>
        <v>5.8237459420773519E-4</v>
      </c>
      <c r="KQ27" s="57">
        <f>IFERROR(Inv_SY_B!KQ27/Inv_SY_B!$NE27-1,"")</f>
        <v>-1.2566742484362514E-2</v>
      </c>
      <c r="KR27" s="57">
        <f>IFERROR(Inv_SY_B!KR27/Inv_SY_B!$NE27-1,"")</f>
        <v>-6.9852102348577638E-3</v>
      </c>
      <c r="KS27" s="57">
        <f>IFERROR(Inv_SY_B!KS27/Inv_SY_B!$NE27-1,"")</f>
        <v>-9.4769759712571844E-3</v>
      </c>
      <c r="KT27" s="57">
        <f>IFERROR(Inv_SY_B!KT27/Inv_SY_B!$NE27-1,"")</f>
        <v>6.304207025940034E-3</v>
      </c>
      <c r="KU27" s="57">
        <f>IFERROR(Inv_SY_B!KU27/Inv_SY_B!$NE27-1,"")</f>
        <v>-3.939718779258361E-3</v>
      </c>
      <c r="KV27" s="57">
        <f>IFERROR(Inv_SY_B!KV27/Inv_SY_B!$NE27-1,"")</f>
        <v>1.1408234787319449E-2</v>
      </c>
      <c r="KW27" s="57">
        <f>IFERROR(Inv_SY_B!KW27/Inv_SY_B!$NE27-1,"")</f>
        <v>4.1815917690066762E-3</v>
      </c>
      <c r="KX27" s="57">
        <f>IFERROR(Inv_SY_B!KX27/Inv_SY_B!$NE27-1,"")</f>
        <v>2.2471805193394756E-2</v>
      </c>
      <c r="KY27" s="57">
        <f>IFERROR(Inv_SY_B!KY27/Inv_SY_B!$NE27-1,"")</f>
        <v>2.3570891104347513E-2</v>
      </c>
      <c r="KZ27" s="57">
        <f>IFERROR(Inv_SY_B!KZ27/Inv_SY_B!$NE27-1,"")</f>
        <v>4.8358450741328163E-3</v>
      </c>
      <c r="LA27" s="57">
        <f>IFERROR(Inv_SY_B!LA27/Inv_SY_B!$NE27-1,"")</f>
        <v>-4.2960837289709453E-3</v>
      </c>
      <c r="LB27" s="57">
        <f>IFERROR(Inv_SY_B!LB27/Inv_SY_B!$NE27-1,"")</f>
        <v>-3.3593096050072435E-2</v>
      </c>
      <c r="LC27" s="57">
        <f>IFERROR(Inv_SY_B!LC27/Inv_SY_B!$NE27-1,"")</f>
        <v>8.9884583694896936E-3</v>
      </c>
      <c r="LD27" s="57">
        <f>IFERROR(Inv_SY_B!LD27/Inv_SY_B!$NE27-1,"")</f>
        <v>-6.8657889371160907E-3</v>
      </c>
      <c r="LE27" s="57">
        <f>IFERROR(Inv_SY_B!LE27/Inv_SY_B!$NE27-1,"")</f>
        <v>-9.230827358771454E-3</v>
      </c>
      <c r="LF27" s="57">
        <f>IFERROR(Inv_SY_B!LF27/Inv_SY_B!$NE27-1,"")</f>
        <v>-1.3597052137212406E-2</v>
      </c>
      <c r="LG27" s="57">
        <f>IFERROR(Inv_SY_B!LG27/Inv_SY_B!$NE27-1,"")</f>
        <v>-4.4351055387567007E-3</v>
      </c>
      <c r="LH27" s="57">
        <f>IFERROR(Inv_SY_B!LH27/Inv_SY_B!$NE27-1,"")</f>
        <v>-2.146295927644315E-2</v>
      </c>
      <c r="LI27" s="57">
        <f>IFERROR(Inv_SY_B!LI27/Inv_SY_B!$NE27-1,"")</f>
        <v>-2.2875279791399361E-2</v>
      </c>
      <c r="LJ27" s="57">
        <f>IFERROR(Inv_SY_B!LJ27/Inv_SY_B!$NE27-1,"")</f>
        <v>-1.910031461837236E-2</v>
      </c>
      <c r="LK27" s="57">
        <f>IFERROR(Inv_SY_B!LK27/Inv_SY_B!$NE27-1,"")</f>
        <v>-2.148809379408223E-2</v>
      </c>
      <c r="LL27" s="57">
        <f>IFERROR(Inv_SY_B!LL27/Inv_SY_B!$NE27-1,"")</f>
        <v>-2.1010537958940367E-2</v>
      </c>
      <c r="LM27" s="57">
        <f>IFERROR(Inv_SY_B!LM27/Inv_SY_B!$NE27-1,"")</f>
        <v>-6.320010839810819E-3</v>
      </c>
      <c r="LN27" s="57">
        <f>IFERROR(Inv_SY_B!LN27/Inv_SY_B!$NE27-1,"")</f>
        <v>-2.0146389304874002E-2</v>
      </c>
      <c r="LO27" s="57">
        <f>IFERROR(Inv_SY_B!LO27/Inv_SY_B!$NE27-1,"")</f>
        <v>-3.0789062202323692E-2</v>
      </c>
      <c r="LP27" s="57">
        <f>IFERROR(Inv_SY_B!LP27/Inv_SY_B!$NE27-1,"")</f>
        <v>-1.9327722158916427E-2</v>
      </c>
      <c r="LQ27" s="57">
        <f>IFERROR(Inv_SY_B!LQ27/Inv_SY_B!$NE27-1,"")</f>
        <v>-2.4148762018444847E-2</v>
      </c>
      <c r="LR27" s="57">
        <f>IFERROR(Inv_SY_B!LR27/Inv_SY_B!$NE27-1,"")</f>
        <v>-3.5519139045634862E-2</v>
      </c>
      <c r="LS27" s="57">
        <f>IFERROR(Inv_SY_B!LS27/Inv_SY_B!$NE27-1,"")</f>
        <v>2.0396977581080833E-3</v>
      </c>
      <c r="LT27" s="57">
        <f>IFERROR(Inv_SY_B!LT27/Inv_SY_B!$NE27-1,"")</f>
        <v>-2.5213029308189694E-2</v>
      </c>
      <c r="LU27" s="57">
        <f>IFERROR(Inv_SY_B!LU27/Inv_SY_B!$NE27-1,"")</f>
        <v>-9.1671532474192352E-3</v>
      </c>
      <c r="LV27" s="57">
        <f>IFERROR(Inv_SY_B!LV27/Inv_SY_B!$NE27-1,"")</f>
        <v>-1.9673381620542663E-2</v>
      </c>
      <c r="LW27" s="57">
        <f>IFERROR(Inv_SY_B!LW27/Inv_SY_B!$NE27-1,"")</f>
        <v>1.7480462353503423E-2</v>
      </c>
      <c r="LX27" s="57">
        <f>IFERROR(Inv_SY_B!LX27/Inv_SY_B!$NE27-1,"")</f>
        <v>1.8149040522702053E-2</v>
      </c>
      <c r="LY27" s="57">
        <f>IFERROR(Inv_SY_B!LY27/Inv_SY_B!$NE27-1,"")</f>
        <v>-2.559507397630334E-2</v>
      </c>
      <c r="LZ27" s="57">
        <f>IFERROR(Inv_SY_B!LZ27/Inv_SY_B!$NE27-1,"")</f>
        <v>-1.7781350883218305E-2</v>
      </c>
      <c r="MA27" s="57">
        <f>IFERROR(Inv_SY_B!MA27/Inv_SY_B!$NE27-1,"")</f>
        <v>8.3250347712098272E-3</v>
      </c>
      <c r="MB27" s="57">
        <f>IFERROR(Inv_SY_B!MB27/Inv_SY_B!$NE27-1,"")</f>
        <v>-5.4103806776355512E-3</v>
      </c>
      <c r="MC27" s="57">
        <f>IFERROR(Inv_SY_B!MC27/Inv_SY_B!$NE27-1,"")</f>
        <v>-3.1645176945449549E-4</v>
      </c>
      <c r="MD27" s="57">
        <f>IFERROR(Inv_SY_B!MD27/Inv_SY_B!$NE27-1,"")</f>
        <v>-9.5037164074239788E-3</v>
      </c>
      <c r="ME27" s="57">
        <f>IFERROR(Inv_SY_B!ME27/Inv_SY_B!$NE27-1,"")</f>
        <v>3.6859209441164609E-3</v>
      </c>
      <c r="MF27" s="57">
        <f>IFERROR(Inv_SY_B!MF27/Inv_SY_B!$NE27-1,"")</f>
        <v>-3.5001573370676553E-3</v>
      </c>
      <c r="MG27" s="57">
        <f>IFERROR(Inv_SY_B!MG27/Inv_SY_B!$NE27-1,"")</f>
        <v>-3.0453422559801879E-3</v>
      </c>
      <c r="MH27" s="57">
        <f>IFERROR(Inv_SY_B!MH27/Inv_SY_B!$NE27-1,"")</f>
        <v>1.0144295095560141E-2</v>
      </c>
      <c r="MI27" s="57">
        <f>IFERROR(Inv_SY_B!MI27/Inv_SY_B!$NE27-1,"")</f>
        <v>-3.0453422559801879E-3</v>
      </c>
      <c r="MJ27" s="57">
        <f>IFERROR(Inv_SY_B!MJ27/Inv_SY_B!$NE27-1,"")</f>
        <v>4.8729883057549994E-3</v>
      </c>
      <c r="MK27" s="57">
        <f>IFERROR(Inv_SY_B!MK27/Inv_SY_B!$NE27-1,"")</f>
        <v>3.8223654684426123E-3</v>
      </c>
      <c r="ML27" s="57">
        <f>IFERROR(Inv_SY_B!ML27/Inv_SY_B!$NE27-1,"")</f>
        <v>4.3226620576388708E-3</v>
      </c>
      <c r="MM27" s="57">
        <f>IFERROR(Inv_SY_B!MM27/Inv_SY_B!$NE27-1,"")</f>
        <v>-1.3721527843615355E-2</v>
      </c>
      <c r="MN27" s="57">
        <f>IFERROR(Inv_SY_B!MN27/Inv_SY_B!$NE27-1,"")</f>
        <v>5.7498578947723367E-4</v>
      </c>
      <c r="MO27" s="57">
        <f>IFERROR(Inv_SY_B!MO27/Inv_SY_B!$NE27-1,"")</f>
        <v>1.2704904002083461E-2</v>
      </c>
      <c r="MP27" s="57">
        <f>IFERROR(Inv_SY_B!MP27/Inv_SY_B!$NE27-1,"")</f>
        <v>-4.1658412284776292E-3</v>
      </c>
      <c r="MQ27" s="57">
        <f>IFERROR(Inv_SY_B!MQ27/Inv_SY_B!$NE27-1,"")</f>
        <v>-3.5792028094287387E-2</v>
      </c>
      <c r="MR27" s="57">
        <f>IFERROR(Inv_SY_B!MR27/Inv_SY_B!$NE27-1,"")</f>
        <v>-5.1374916289830264E-3</v>
      </c>
      <c r="MS27" s="57">
        <f>IFERROR(Inv_SY_B!MS27/Inv_SY_B!$NE27-1,"")</f>
        <v>1.8149040522702053E-2</v>
      </c>
      <c r="MT27" s="57">
        <f>IFERROR(Inv_SY_B!MT27/Inv_SY_B!$NE27-1,"")</f>
        <v>-4.3394978958019026E-3</v>
      </c>
      <c r="MU27" s="57">
        <f>IFERROR(Inv_SY_B!MU27/Inv_SY_B!$NE27-1,"")</f>
        <v>4.5045880900740354E-3</v>
      </c>
      <c r="MV27" s="57">
        <f>IFERROR(Inv_SY_B!MV27/Inv_SY_B!$NE27-1,"")</f>
        <v>5.472103808024098E-3</v>
      </c>
      <c r="MW27" s="57">
        <f>IFERROR(Inv_SY_B!MW27/Inv_SY_B!$NE27-1,"")</f>
        <v>-5.1669622575055474E-2</v>
      </c>
      <c r="MX27" s="57">
        <f>IFERROR(Inv_SY_B!MX27/Inv_SY_B!$NE27-1,"")</f>
        <v>7.7510442515582589E-4</v>
      </c>
      <c r="MY27" s="57">
        <f>IFERROR(Inv_SY_B!MY27/Inv_SY_B!$NE27-1,"")</f>
        <v>-1.2892088761526699E-2</v>
      </c>
      <c r="MZ27" s="57">
        <f>IFERROR(Inv_SY_B!MZ27/Inv_SY_B!$NE27-1,"")</f>
        <v>-6.3018182365671693E-3</v>
      </c>
      <c r="NA27" s="57">
        <f>IFERROR(Inv_SY_B!NA27/Inv_SY_B!$NE27-1,"")</f>
        <v>9.8043806665368827E-3</v>
      </c>
      <c r="NB27" s="57">
        <f>IFERROR(Inv_SY_B!NB27/Inv_SY_B!$NE27-1,"")</f>
        <v>1.3755526839395849E-2</v>
      </c>
      <c r="NC27" s="57">
        <f>IFERROR(Inv_SY_B!NC27/Inv_SY_B!$NE27-1,"")</f>
        <v>1.4042060340480944E-2</v>
      </c>
      <c r="ND27" s="57">
        <f>IFERROR(Inv_SY_B!ND27/Inv_SY_B!$NE27-1,"")</f>
        <v>1.2800415169111901E-2</v>
      </c>
    </row>
    <row r="28" spans="2:368" ht="14.5" x14ac:dyDescent="0.35">
      <c r="B28" s="86">
        <f t="shared" si="0"/>
        <v>45769</v>
      </c>
      <c r="C28" s="57">
        <f>IFERROR(Inv_SY_B!C28/Inv_SY_B!$NE28-1,"")</f>
        <v>-9.3419368381719492E-2</v>
      </c>
      <c r="D28" s="57">
        <f>IFERROR(Inv_SY_B!D28/Inv_SY_B!$NE28-1,"")</f>
        <v>-0.13245023706195858</v>
      </c>
      <c r="E28" s="57">
        <f>IFERROR(Inv_SY_B!E28/Inv_SY_B!$NE28-1,"")</f>
        <v>-8.565754790553548E-2</v>
      </c>
      <c r="F28" s="57">
        <f>IFERROR(Inv_SY_B!F28/Inv_SY_B!$NE28-1,"")</f>
        <v>-8.9871107592606747E-2</v>
      </c>
      <c r="G28" s="57">
        <f>IFERROR(Inv_SY_B!G28/Inv_SY_B!$NE28-1,"")</f>
        <v>-9.2399243404849507E-2</v>
      </c>
      <c r="H28" s="57">
        <f>IFERROR(Inv_SY_B!H28/Inv_SY_B!$NE28-1,"")</f>
        <v>-0.13002949877872561</v>
      </c>
      <c r="I28" s="57">
        <f>IFERROR(Inv_SY_B!I28/Inv_SY_B!$NE28-1,"")</f>
        <v>-5.9541215063175557E-2</v>
      </c>
      <c r="J28" s="57">
        <f>IFERROR(Inv_SY_B!J28/Inv_SY_B!$NE28-1,"")</f>
        <v>-0.11683788958986285</v>
      </c>
      <c r="K28" s="57">
        <f>IFERROR(Inv_SY_B!K28/Inv_SY_B!$NE28-1,"")</f>
        <v>-7.4702292719150298E-2</v>
      </c>
      <c r="L28" s="57">
        <f>IFERROR(Inv_SY_B!L28/Inv_SY_B!$NE28-1,"")</f>
        <v>-8.3972124030706974E-2</v>
      </c>
      <c r="M28" s="57">
        <f>IFERROR(Inv_SY_B!M28/Inv_SY_B!$NE28-1,"")</f>
        <v>-7.4702292719150298E-2</v>
      </c>
      <c r="N28" s="57">
        <f>IFERROR(Inv_SY_B!N28/Inv_SY_B!$NE28-1,"")</f>
        <v>-7.9758564343635707E-2</v>
      </c>
      <c r="O28" s="57">
        <f>IFERROR(Inv_SY_B!O28/Inv_SY_B!$NE28-1,"")</f>
        <v>-7.6387716593978805E-2</v>
      </c>
      <c r="P28" s="57">
        <f>IFERROR(Inv_SY_B!P28/Inv_SY_B!$NE28-1,"")</f>
        <v>-8.1443988218464214E-2</v>
      </c>
      <c r="Q28" s="57">
        <f>IFERROR(Inv_SY_B!Q28/Inv_SY_B!$NE28-1,"")</f>
        <v>-6.6275173345007765E-2</v>
      </c>
      <c r="R28" s="57">
        <f>IFERROR(Inv_SY_B!R28/Inv_SY_B!$NE28-1,"")</f>
        <v>-6.9646021094664667E-2</v>
      </c>
      <c r="S28" s="57">
        <f>IFERROR(Inv_SY_B!S28/Inv_SY_B!$NE28-1,"")</f>
        <v>-9.0758172789885072E-2</v>
      </c>
      <c r="T28" s="57">
        <f>IFERROR(Inv_SY_B!T28/Inv_SY_B!$NE28-1,"")</f>
        <v>-6.5920347266096524E-2</v>
      </c>
      <c r="U28" s="57">
        <f>IFERROR(Inv_SY_B!U28/Inv_SY_B!$NE28-1,"")</f>
        <v>-6.4589749470179147E-2</v>
      </c>
      <c r="V28" s="57">
        <f>IFERROR(Inv_SY_B!V28/Inv_SY_B!$NE28-1,"")</f>
        <v>-6.3747037532764894E-2</v>
      </c>
      <c r="W28" s="57">
        <f>IFERROR(Inv_SY_B!W28/Inv_SY_B!$NE28-1,"")</f>
        <v>-2.4139576474295099E-2</v>
      </c>
      <c r="X28" s="57">
        <f>IFERROR(Inv_SY_B!X28/Inv_SY_B!$NE28-1,"")</f>
        <v>-3.5094831660680281E-2</v>
      </c>
      <c r="Y28" s="57">
        <f>IFERROR(Inv_SY_B!Y28/Inv_SY_B!$NE28-1,"")</f>
        <v>-2.1611440662052339E-2</v>
      </c>
      <c r="Z28" s="57">
        <f>IFERROR(Inv_SY_B!Z28/Inv_SY_B!$NE28-1,"")</f>
        <v>-3.0881271973609015E-2</v>
      </c>
      <c r="AA28" s="57">
        <f>IFERROR(Inv_SY_B!AA28/Inv_SY_B!$NE28-1,"")</f>
        <v>-2.1611440662052339E-2</v>
      </c>
      <c r="AB28" s="57">
        <f>IFERROR(Inv_SY_B!AB28/Inv_SY_B!$NE28-1,"")</f>
        <v>-2.7510424223952001E-2</v>
      </c>
      <c r="AC28" s="57">
        <f>IFERROR(Inv_SY_B!AC28/Inv_SY_B!$NE28-1,"")</f>
        <v>-1.6555169037566708E-2</v>
      </c>
      <c r="AD28" s="57">
        <f>IFERROR(Inv_SY_B!AD28/Inv_SY_B!$NE28-1,"")</f>
        <v>-2.0768728724637975E-2</v>
      </c>
      <c r="AE28" s="57">
        <f>IFERROR(Inv_SY_B!AE28/Inv_SY_B!$NE28-1,"")</f>
        <v>-8.128049663424175E-3</v>
      </c>
      <c r="AF28" s="57">
        <f>IFERROR(Inv_SY_B!AF28/Inv_SY_B!$NE28-1,"")</f>
        <v>-2.2454152599466481E-2</v>
      </c>
      <c r="AG28" s="57">
        <f>IFERROR(Inv_SY_B!AG28/Inv_SY_B!$NE28-1,"")</f>
        <v>-2.4982288411709241E-2</v>
      </c>
      <c r="AH28" s="57">
        <f>IFERROR(Inv_SY_B!AH28/Inv_SY_B!$NE28-1,"")</f>
        <v>-3.0038560036194872E-2</v>
      </c>
      <c r="AI28" s="57">
        <f>IFERROR(Inv_SY_B!AI28/Inv_SY_B!$NE28-1,"")</f>
        <v>-8.6500259842949734E-2</v>
      </c>
      <c r="AJ28" s="57">
        <f>IFERROR(Inv_SY_B!AJ28/Inv_SY_B!$NE28-1,"")</f>
        <v>-0.11293480272183898</v>
      </c>
      <c r="AK28" s="57">
        <f>IFERROR(Inv_SY_B!AK28/Inv_SY_B!$NE28-1,"")</f>
        <v>-0.11382186791911708</v>
      </c>
      <c r="AL28" s="57">
        <f>IFERROR(Inv_SY_B!AL28/Inv_SY_B!$NE28-1,"")</f>
        <v>-9.4306433578997595E-2</v>
      </c>
      <c r="AM28" s="57">
        <f>IFERROR(Inv_SY_B!AM28/Inv_SY_B!$NE28-1,"")</f>
        <v>-7.8339260027990631E-2</v>
      </c>
      <c r="AN28" s="57">
        <f>IFERROR(Inv_SY_B!AN28/Inv_SY_B!$NE28-1,"")</f>
        <v>-9.0758172789885072E-2</v>
      </c>
      <c r="AO28" s="57">
        <f>IFERROR(Inv_SY_B!AO28/Inv_SY_B!$NE28-1,"")</f>
        <v>-9.6612803091920774E-2</v>
      </c>
      <c r="AP28" s="57">
        <f>IFERROR(Inv_SY_B!AP28/Inv_SY_B!$NE28-1,"")</f>
        <v>-7.6565129633434426E-2</v>
      </c>
      <c r="AQ28" s="57">
        <f>IFERROR(Inv_SY_B!AQ28/Inv_SY_B!$NE28-1,"")</f>
        <v>-0.11599517765244849</v>
      </c>
      <c r="AR28" s="57">
        <f>IFERROR(Inv_SY_B!AR28/Inv_SY_B!$NE28-1,"")</f>
        <v>-6.7727378794931181E-2</v>
      </c>
      <c r="AS28" s="57">
        <f>IFERROR(Inv_SY_B!AS28/Inv_SY_B!$NE28-1,"")</f>
        <v>-4.7303051059143342E-2</v>
      </c>
      <c r="AT28" s="57">
        <f>IFERROR(Inv_SY_B!AT28/Inv_SY_B!$NE28-1,"")</f>
        <v>-6.0006579284242134E-2</v>
      </c>
      <c r="AU28" s="57">
        <f>IFERROR(Inv_SY_B!AU28/Inv_SY_B!$NE28-1,"")</f>
        <v>-4.7809432821667386E-2</v>
      </c>
      <c r="AV28" s="57">
        <f>IFERROR(Inv_SY_B!AV28/Inv_SY_B!$NE28-1,"")</f>
        <v>-2.4454221452374303E-2</v>
      </c>
      <c r="AW28" s="57">
        <f>IFERROR(Inv_SY_B!AW28/Inv_SY_B!$NE28-1,"")</f>
        <v>-2.1821553826072426E-2</v>
      </c>
      <c r="AX28" s="57">
        <f>IFERROR(Inv_SY_B!AX28/Inv_SY_B!$NE28-1,"")</f>
        <v>-2.1434742997755829E-2</v>
      </c>
      <c r="AY28" s="57">
        <f>IFERROR(Inv_SY_B!AY28/Inv_SY_B!$NE28-1,"")</f>
        <v>-5.9644740546476949E-2</v>
      </c>
      <c r="AZ28" s="57">
        <f>IFERROR(Inv_SY_B!AZ28/Inv_SY_B!$NE28-1,"")</f>
        <v>-2.9675717562095416E-2</v>
      </c>
      <c r="BA28" s="57">
        <f>IFERROR(Inv_SY_B!BA28/Inv_SY_B!$NE28-1,"")</f>
        <v>-3.196864221543394E-2</v>
      </c>
      <c r="BB28" s="57">
        <f>IFERROR(Inv_SY_B!BB28/Inv_SY_B!$NE28-1,"")</f>
        <v>-7.9604566223093087E-2</v>
      </c>
      <c r="BC28" s="57">
        <f>IFERROR(Inv_SY_B!BC28/Inv_SY_B!$NE28-1,"")</f>
        <v>-7.8634948427083406E-2</v>
      </c>
      <c r="BD28" s="57">
        <f>IFERROR(Inv_SY_B!BD28/Inv_SY_B!$NE28-1,"")</f>
        <v>-6.1885394391520632E-2</v>
      </c>
      <c r="BE28" s="57">
        <f>IFERROR(Inv_SY_B!BE28/Inv_SY_B!$NE28-1,"")</f>
        <v>-7.1992578091663595E-2</v>
      </c>
      <c r="BF28" s="57">
        <f>IFERROR(Inv_SY_B!BF28/Inv_SY_B!$NE28-1,"")</f>
        <v>-6.6659671723729885E-2</v>
      </c>
      <c r="BG28" s="57">
        <f>IFERROR(Inv_SY_B!BG28/Inv_SY_B!$NE28-1,"")</f>
        <v>-5.6570393936721031E-2</v>
      </c>
      <c r="BH28" s="57">
        <f>IFERROR(Inv_SY_B!BH28/Inv_SY_B!$NE28-1,"")</f>
        <v>-0.11384052987978921</v>
      </c>
      <c r="BI28" s="57">
        <f>IFERROR(Inv_SY_B!BI28/Inv_SY_B!$NE28-1,"")</f>
        <v>-9.9967496619135399E-2</v>
      </c>
      <c r="BJ28" s="57">
        <f>IFERROR(Inv_SY_B!BJ28/Inv_SY_B!$NE28-1,"")</f>
        <v>-0.11040561822334072</v>
      </c>
      <c r="BK28" s="57">
        <f>IFERROR(Inv_SY_B!BK28/Inv_SY_B!$NE28-1,"")</f>
        <v>-7.6387716593978805E-2</v>
      </c>
      <c r="BL28" s="57">
        <f>IFERROR(Inv_SY_B!BL28/Inv_SY_B!$NE28-1,"")</f>
        <v>-6.7407735248156686E-2</v>
      </c>
      <c r="BM28" s="57">
        <f>IFERROR(Inv_SY_B!BM28/Inv_SY_B!$NE28-1,"")</f>
        <v>-9.6395329043555855E-2</v>
      </c>
      <c r="BN28" s="57">
        <f>IFERROR(Inv_SY_B!BN28/Inv_SY_B!$NE28-1,"")</f>
        <v>2.6398713337591584E-2</v>
      </c>
      <c r="BO28" s="57">
        <f>IFERROR(Inv_SY_B!BO28/Inv_SY_B!$NE28-1,"")</f>
        <v>4.9034523252859952E-3</v>
      </c>
      <c r="BP28" s="57">
        <f>IFERROR(Inv_SY_B!BP28/Inv_SY_B!$NE28-1,"")</f>
        <v>1.5349747396686819E-2</v>
      </c>
      <c r="BQ28" s="57">
        <f>IFERROR(Inv_SY_B!BQ28/Inv_SY_B!$NE28-1,"")</f>
        <v>9.125735738417351E-3</v>
      </c>
      <c r="BR28" s="57">
        <f>IFERROR(Inv_SY_B!BR28/Inv_SY_B!$NE28-1,"")</f>
        <v>2.6014869390943218E-2</v>
      </c>
      <c r="BS28" s="57">
        <f>IFERROR(Inv_SY_B!BS28/Inv_SY_B!$NE28-1,"")</f>
        <v>7.235169985640999E-3</v>
      </c>
      <c r="BT28" s="57">
        <f>IFERROR(Inv_SY_B!BT28/Inv_SY_B!$NE28-1,"")</f>
        <v>2.9732496550627374E-4</v>
      </c>
      <c r="BU28" s="57">
        <f>IFERROR(Inv_SY_B!BU28/Inv_SY_B!$NE28-1,"")</f>
        <v>1.7570302564680507E-2</v>
      </c>
      <c r="BV28" s="57">
        <f>IFERROR(Inv_SY_B!BV28/Inv_SY_B!$NE28-1,"")</f>
        <v>3.1388684644019671E-2</v>
      </c>
      <c r="BW28" s="57">
        <f>IFERROR(Inv_SY_B!BW28/Inv_SY_B!$NE28-1,"")</f>
        <v>-1.6218947677352213E-3</v>
      </c>
      <c r="BX28" s="57">
        <f>IFERROR(Inv_SY_B!BX28/Inv_SY_B!$NE28-1,"")</f>
        <v>1.9348188599714877E-3</v>
      </c>
      <c r="BY28" s="57">
        <f>IFERROR(Inv_SY_B!BY28/Inv_SY_B!$NE28-1,"")</f>
        <v>-4.6926463409218133E-3</v>
      </c>
      <c r="BZ28" s="57">
        <f>IFERROR(Inv_SY_B!BZ28/Inv_SY_B!$NE28-1,"")</f>
        <v>7.6427023081853118E-3</v>
      </c>
      <c r="CA28" s="57">
        <f>IFERROR(Inv_SY_B!CA28/Inv_SY_B!$NE28-1,"")</f>
        <v>-1.0014119237637065E-2</v>
      </c>
      <c r="CB28" s="57">
        <f>IFERROR(Inv_SY_B!CB28/Inv_SY_B!$NE28-1,"")</f>
        <v>1.9873366244570256E-2</v>
      </c>
      <c r="CC28" s="57">
        <f>IFERROR(Inv_SY_B!CC28/Inv_SY_B!$NE28-1,"")</f>
        <v>3.0237152804074574E-2</v>
      </c>
      <c r="CD28" s="57">
        <f>IFERROR(Inv_SY_B!CD28/Inv_SY_B!$NE28-1,"")</f>
        <v>3.4459436217206152E-2</v>
      </c>
      <c r="CE28" s="57">
        <f>IFERROR(Inv_SY_B!CE28/Inv_SY_B!$NE28-1,"")</f>
        <v>1.3348019151548929E-2</v>
      </c>
      <c r="CF28" s="57">
        <f>IFERROR(Inv_SY_B!CF28/Inv_SY_B!$NE28-1,"")</f>
        <v>3.4027611777226907E-2</v>
      </c>
      <c r="CG28" s="57">
        <f>IFERROR(Inv_SY_B!CG28/Inv_SY_B!$NE28-1,"")</f>
        <v>3.4843280163854518E-2</v>
      </c>
      <c r="CH28" s="57">
        <f>IFERROR(Inv_SY_B!CH28/Inv_SY_B!$NE28-1,"")</f>
        <v>3.2121477633075601E-2</v>
      </c>
      <c r="CI28" s="57">
        <f>IFERROR(Inv_SY_B!CI28/Inv_SY_B!$NE28-1,"")</f>
        <v>4.5207066723359057E-2</v>
      </c>
      <c r="CJ28" s="57">
        <f>IFERROR(Inv_SY_B!CJ28/Inv_SY_B!$NE28-1,"")</f>
        <v>3.7739557215837438E-2</v>
      </c>
      <c r="CK28" s="57">
        <f>IFERROR(Inv_SY_B!CK28/Inv_SY_B!$NE28-1,"")</f>
        <v>2.8911146442925917E-2</v>
      </c>
      <c r="CL28" s="57">
        <f>IFERROR(Inv_SY_B!CL28/Inv_SY_B!$NE28-1,"")</f>
        <v>2.261280616862793E-2</v>
      </c>
      <c r="CM28" s="57">
        <f>IFERROR(Inv_SY_B!CM28/Inv_SY_B!$NE28-1,"")</f>
        <v>1.3348019151548929E-2</v>
      </c>
      <c r="CN28" s="57">
        <f>IFERROR(Inv_SY_B!CN28/Inv_SY_B!$NE28-1,"")</f>
        <v>8.7418917917692074E-3</v>
      </c>
      <c r="CO28" s="57">
        <f>IFERROR(Inv_SY_B!CO28/Inv_SY_B!$NE28-1,"")</f>
        <v>1.2196487311603832E-2</v>
      </c>
      <c r="CP28" s="57">
        <f>IFERROR(Inv_SY_B!CP28/Inv_SY_B!$NE28-1,"")</f>
        <v>-2.2349467886744301E-2</v>
      </c>
      <c r="CQ28" s="57">
        <f>IFERROR(Inv_SY_B!CQ28/Inv_SY_B!$NE28-1,"")</f>
        <v>-5.8441781808667992E-3</v>
      </c>
      <c r="CR28" s="57">
        <f>IFERROR(Inv_SY_B!CR28/Inv_SY_B!$NE28-1,"")</f>
        <v>-8.542068744386011E-4</v>
      </c>
      <c r="CS28" s="57">
        <f>IFERROR(Inv_SY_B!CS28/Inv_SY_B!$NE28-1,"")</f>
        <v>6.8226720585276013E-3</v>
      </c>
      <c r="CT28" s="57">
        <f>IFERROR(Inv_SY_B!CT28/Inv_SY_B!$NE28-1,"")</f>
        <v>2.0641054137866766E-2</v>
      </c>
      <c r="CU28" s="57">
        <f>IFERROR(Inv_SY_B!CU28/Inv_SY_B!$NE28-1,"")</f>
        <v>1.5620375315706925E-2</v>
      </c>
      <c r="CV28" s="57">
        <f>IFERROR(Inv_SY_B!CV28/Inv_SY_B!$NE28-1,"")</f>
        <v>2.2944117817756737E-2</v>
      </c>
      <c r="CW28" s="57">
        <f>IFERROR(Inv_SY_B!CW28/Inv_SY_B!$NE28-1,"")</f>
        <v>1.2196487311603832E-2</v>
      </c>
      <c r="CX28" s="57">
        <f>IFERROR(Inv_SY_B!CX28/Inv_SY_B!$NE28-1,"")</f>
        <v>1.8165731580310762E-5</v>
      </c>
      <c r="CY28" s="57">
        <f>IFERROR(Inv_SY_B!CY28/Inv_SY_B!$NE28-1,"")</f>
        <v>-2.3895826610319526E-3</v>
      </c>
      <c r="CZ28" s="57">
        <f>IFERROR(Inv_SY_B!CZ28/Inv_SY_B!$NE28-1,"")</f>
        <v>1.8337990457977016E-2</v>
      </c>
      <c r="DA28" s="57">
        <f>IFERROR(Inv_SY_B!DA28/Inv_SY_B!$NE28-1,"")</f>
        <v>-4.6621064949325941E-3</v>
      </c>
      <c r="DB28" s="57">
        <f>IFERROR(Inv_SY_B!DB28/Inv_SY_B!$NE28-1,"")</f>
        <v>2.5631025444294853E-2</v>
      </c>
      <c r="DC28" s="57">
        <f>IFERROR(Inv_SY_B!DC28/Inv_SY_B!$NE28-1,"")</f>
        <v>4.2136315150172354E-2</v>
      </c>
      <c r="DD28" s="57">
        <f>IFERROR(Inv_SY_B!DD28/Inv_SY_B!$NE28-1,"")</f>
        <v>2.3327961764405103E-2</v>
      </c>
      <c r="DE28" s="57">
        <f>IFERROR(Inv_SY_B!DE28/Inv_SY_B!$NE28-1,"")</f>
        <v>3.2540216483964546E-2</v>
      </c>
      <c r="DF28" s="57">
        <f>IFERROR(Inv_SY_B!DF28/Inv_SY_B!$NE28-1,"")</f>
        <v>2.4095649657701612E-2</v>
      </c>
      <c r="DG28" s="57">
        <f>IFERROR(Inv_SY_B!DG28/Inv_SY_B!$NE28-1,"")</f>
        <v>1.1812643364955688E-2</v>
      </c>
      <c r="DH28" s="57">
        <f>IFERROR(Inv_SY_B!DH28/Inv_SY_B!$NE28-1,"")</f>
        <v>3.5610968057151249E-2</v>
      </c>
      <c r="DI28" s="57">
        <f>IFERROR(Inv_SY_B!DI28/Inv_SY_B!$NE28-1,"")</f>
        <v>3.215637253731618E-2</v>
      </c>
      <c r="DJ28" s="57">
        <f>IFERROR(Inv_SY_B!DJ28/Inv_SY_B!$NE28-1,"")</f>
        <v>4.4439378830062326E-2</v>
      </c>
      <c r="DK28" s="57">
        <f>IFERROR(Inv_SY_B!DK28/Inv_SY_B!$NE28-1,"")</f>
        <v>2.7038453248672045E-2</v>
      </c>
      <c r="DL28" s="57">
        <f>IFERROR(Inv_SY_B!DL28/Inv_SY_B!$NE28-1,"")</f>
        <v>2.4496941056470378E-2</v>
      </c>
      <c r="DM28" s="57">
        <f>IFERROR(Inv_SY_B!DM28/Inv_SY_B!$NE28-1,"")</f>
        <v>2.2176429924460228E-2</v>
      </c>
      <c r="DN28" s="57">
        <f>IFERROR(Inv_SY_B!DN28/Inv_SY_B!$NE28-1,"")</f>
        <v>5.2500101709676894E-2</v>
      </c>
      <c r="DO28" s="57">
        <f>IFERROR(Inv_SY_B!DO28/Inv_SY_B!$NE28-1,"")</f>
        <v>4.2520159096820942E-2</v>
      </c>
      <c r="DP28" s="57">
        <f>IFERROR(Inv_SY_B!DP28/Inv_SY_B!$NE28-1,"")</f>
        <v>4.3287846990117451E-2</v>
      </c>
      <c r="DQ28" s="57">
        <f>IFERROR(Inv_SY_B!DQ28/Inv_SY_B!$NE28-1,"")</f>
        <v>5.5187009336215009E-2</v>
      </c>
      <c r="DR28" s="57">
        <f>IFERROR(Inv_SY_B!DR28/Inv_SY_B!$NE28-1,"")</f>
        <v>4.1368627256875845E-2</v>
      </c>
      <c r="DS28" s="57">
        <f>IFERROR(Inv_SY_B!DS28/Inv_SY_B!$NE28-1,"")</f>
        <v>3.4075592270557786E-2</v>
      </c>
      <c r="DT28" s="57">
        <f>IFERROR(Inv_SY_B!DT28/Inv_SY_B!$NE28-1,"")</f>
        <v>3.7914031737040776E-2</v>
      </c>
      <c r="DU28" s="57">
        <f>IFERROR(Inv_SY_B!DU28/Inv_SY_B!$NE28-1,"")</f>
        <v>2.6904689449082531E-2</v>
      </c>
      <c r="DV28" s="57">
        <f>IFERROR(Inv_SY_B!DV28/Inv_SY_B!$NE28-1,"")</f>
        <v>4.0147305608449368E-2</v>
      </c>
      <c r="DW28" s="57">
        <f>IFERROR(Inv_SY_B!DW28/Inv_SY_B!$NE28-1,"")</f>
        <v>5.1348569869732019E-2</v>
      </c>
      <c r="DX28" s="57">
        <f>IFERROR(Inv_SY_B!DX28/Inv_SY_B!$NE28-1,"")</f>
        <v>4.2904003043469086E-2</v>
      </c>
      <c r="DY28" s="57">
        <f>IFERROR(Inv_SY_B!DY28/Inv_SY_B!$NE28-1,"")</f>
        <v>2.2944117817756737E-2</v>
      </c>
      <c r="DZ28" s="57">
        <f>IFERROR(Inv_SY_B!DZ28/Inv_SY_B!$NE28-1,"")</f>
        <v>4.3671690936765595E-2</v>
      </c>
      <c r="EA28" s="57">
        <f>IFERROR(Inv_SY_B!EA28/Inv_SY_B!$NE28-1,"")</f>
        <v>2.7166401230888315E-2</v>
      </c>
      <c r="EB28" s="57">
        <f>IFERROR(Inv_SY_B!EB28/Inv_SY_B!$NE28-1,"")</f>
        <v>2.4863337550998343E-2</v>
      </c>
      <c r="EC28" s="57">
        <f>IFERROR(Inv_SY_B!EC28/Inv_SY_B!$NE28-1,"")</f>
        <v>2.2944117817756737E-2</v>
      </c>
      <c r="ED28" s="57">
        <f>IFERROR(Inv_SY_B!ED28/Inv_SY_B!$NE28-1,"")</f>
        <v>4.8277818296545538E-2</v>
      </c>
      <c r="EE28" s="57">
        <f>IFERROR(Inv_SY_B!EE28/Inv_SY_B!$NE28-1,"")</f>
        <v>3.6378655950447758E-2</v>
      </c>
      <c r="EF28" s="57">
        <f>IFERROR(Inv_SY_B!EF28/Inv_SY_B!$NE28-1,"")</f>
        <v>4.8277818296545538E-2</v>
      </c>
      <c r="EG28" s="57">
        <f>IFERROR(Inv_SY_B!EG28/Inv_SY_B!$NE28-1,"")</f>
        <v>1.795414651132865E-2</v>
      </c>
      <c r="EH28" s="57">
        <f>IFERROR(Inv_SY_B!EH28/Inv_SY_B!$NE28-1,"")</f>
        <v>2.7934089124184824E-2</v>
      </c>
      <c r="EI28" s="57">
        <f>IFERROR(Inv_SY_B!EI28/Inv_SY_B!$NE28-1,"")</f>
        <v>9.6491593020289201E-3</v>
      </c>
      <c r="EJ28" s="57">
        <f>IFERROR(Inv_SY_B!EJ28/Inv_SY_B!$NE28-1,"")</f>
        <v>4.7893974349897173E-2</v>
      </c>
      <c r="EK28" s="57">
        <f>IFERROR(Inv_SY_B!EK28/Inv_SY_B!$NE28-1,"")</f>
        <v>-7.6866291247785767E-3</v>
      </c>
      <c r="EL28" s="57">
        <f>IFERROR(Inv_SY_B!EL28/Inv_SY_B!$NE28-1,"")</f>
        <v>4.021709541693097E-2</v>
      </c>
      <c r="EM28" s="57">
        <f>IFERROR(Inv_SY_B!EM28/Inv_SY_B!$NE28-1,"")</f>
        <v>1.3348019151548929E-2</v>
      </c>
      <c r="EN28" s="57">
        <f>IFERROR(Inv_SY_B!EN28/Inv_SY_B!$NE28-1,"")</f>
        <v>3.6378655950447758E-2</v>
      </c>
      <c r="EO28" s="57">
        <f>IFERROR(Inv_SY_B!EO28/Inv_SY_B!$NE28-1,"")</f>
        <v>3.7146343843744267E-2</v>
      </c>
      <c r="EP28" s="57">
        <f>IFERROR(Inv_SY_B!EP28/Inv_SY_B!$NE28-1,"")</f>
        <v>3.3691748323909643E-2</v>
      </c>
      <c r="EQ28" s="57">
        <f>IFERROR(Inv_SY_B!EQ28/Inv_SY_B!$NE28-1,"")</f>
        <v>1.7186458618031919E-2</v>
      </c>
      <c r="ER28" s="57">
        <f>IFERROR(Inv_SY_B!ER28/Inv_SY_B!$NE28-1,"")</f>
        <v>4.3671690936765595E-2</v>
      </c>
      <c r="ES28" s="57">
        <f>IFERROR(Inv_SY_B!ES28/Inv_SY_B!$NE28-1,"")</f>
        <v>3.4843280163854518E-2</v>
      </c>
      <c r="ET28" s="57">
        <f>IFERROR(Inv_SY_B!ET28/Inv_SY_B!$NE28-1,"")</f>
        <v>3.653568301953114E-2</v>
      </c>
      <c r="EU28" s="57">
        <f>IFERROR(Inv_SY_B!EU28/Inv_SY_B!$NE28-1,"")</f>
        <v>3.4395462226098239E-2</v>
      </c>
      <c r="EV28" s="57">
        <f>IFERROR(Inv_SY_B!EV28/Inv_SY_B!$NE28-1,"")</f>
        <v>7.6427023081853118E-3</v>
      </c>
      <c r="EW28" s="57">
        <f>IFERROR(Inv_SY_B!EW28/Inv_SY_B!$NE28-1,"")</f>
        <v>1.9681444271246074E-2</v>
      </c>
      <c r="EX28" s="57">
        <f>IFERROR(Inv_SY_B!EX28/Inv_SY_B!$NE28-1,"")</f>
        <v>3.4459436217206152E-2</v>
      </c>
      <c r="EY28" s="57">
        <f>IFERROR(Inv_SY_B!EY28/Inv_SY_B!$NE28-1,"")</f>
        <v>5.7727690697363387E-2</v>
      </c>
      <c r="EZ28" s="57">
        <f>IFERROR(Inv_SY_B!EZ28/Inv_SY_B!$NE28-1,"")</f>
        <v>3.0237152804074574E-2</v>
      </c>
      <c r="FA28" s="57">
        <f>IFERROR(Inv_SY_B!FA28/Inv_SY_B!$NE28-1,"")</f>
        <v>4.021709541693097E-2</v>
      </c>
      <c r="FB28" s="57">
        <f>IFERROR(Inv_SY_B!FB28/Inv_SY_B!$NE28-1,"")</f>
        <v>2.1024898084515131E-2</v>
      </c>
      <c r="FC28" s="57">
        <f>IFERROR(Inv_SY_B!FC28/Inv_SY_B!$NE28-1,"")</f>
        <v>3.3307904377261055E-2</v>
      </c>
      <c r="FD28" s="57">
        <f>IFERROR(Inv_SY_B!FD28/Inv_SY_B!$NE28-1,"")</f>
        <v>3.9833251470282605E-2</v>
      </c>
      <c r="FE28" s="57">
        <f>IFERROR(Inv_SY_B!FE28/Inv_SY_B!$NE28-1,"")</f>
        <v>4.482322277671047E-2</v>
      </c>
      <c r="FF28" s="57">
        <f>IFERROR(Inv_SY_B!FF28/Inv_SY_B!$NE28-1,"")</f>
        <v>2.1024898084515131E-2</v>
      </c>
      <c r="FG28" s="57">
        <f>IFERROR(Inv_SY_B!FG28/Inv_SY_B!$NE28-1,"")</f>
        <v>2.4863337550998343E-2</v>
      </c>
      <c r="FH28" s="57">
        <f>IFERROR(Inv_SY_B!FH28/Inv_SY_B!$NE28-1,"")</f>
        <v>2.4863337550998343E-2</v>
      </c>
      <c r="FI28" s="57">
        <f>IFERROR(Inv_SY_B!FI28/Inv_SY_B!$NE28-1,"")</f>
        <v>1.6034926778087044E-2</v>
      </c>
      <c r="FJ28" s="57">
        <f>IFERROR(Inv_SY_B!FJ28/Inv_SY_B!$NE28-1,"")</f>
        <v>4.9109480180950182E-2</v>
      </c>
      <c r="FK28" s="57">
        <f>IFERROR(Inv_SY_B!FK28/Inv_SY_B!$NE28-1,"")</f>
        <v>6.7086171682313012E-2</v>
      </c>
      <c r="FL28" s="57">
        <f>IFERROR(Inv_SY_B!FL28/Inv_SY_B!$NE28-1,"")</f>
        <v>1.8878861473708763E-2</v>
      </c>
      <c r="FM28" s="57">
        <f>IFERROR(Inv_SY_B!FM28/Inv_SY_B!$NE28-1,"")</f>
        <v>-1.8364802154871351E-2</v>
      </c>
      <c r="FN28" s="57">
        <f>IFERROR(Inv_SY_B!FN28/Inv_SY_B!$NE28-1,"")</f>
        <v>1.3165236319811591E-2</v>
      </c>
      <c r="FO28" s="57">
        <f>IFERROR(Inv_SY_B!FO28/Inv_SY_B!$NE28-1,"")</f>
        <v>-2.2989207797824873E-2</v>
      </c>
      <c r="FP28" s="57">
        <f>IFERROR(Inv_SY_B!FP28/Inv_SY_B!$NE28-1,"")</f>
        <v>-1.8785202667867096E-2</v>
      </c>
      <c r="FQ28" s="57">
        <f>IFERROR(Inv_SY_B!FQ28/Inv_SY_B!$NE28-1,"")</f>
        <v>-1.4160797024913685E-2</v>
      </c>
      <c r="FR28" s="57">
        <f>IFERROR(Inv_SY_B!FR28/Inv_SY_B!$NE28-1,"")</f>
        <v>-2.7613613440778284E-2</v>
      </c>
      <c r="FS28" s="57">
        <f>IFERROR(Inv_SY_B!FS28/Inv_SY_B!$NE28-1,"")</f>
        <v>-9.1159908689644187E-3</v>
      </c>
      <c r="FT28" s="57">
        <f>IFERROR(Inv_SY_B!FT28/Inv_SY_B!$NE28-1,"")</f>
        <v>1.0222432728841158E-2</v>
      </c>
      <c r="FU28" s="57">
        <f>IFERROR(Inv_SY_B!FU28/Inv_SY_B!$NE28-1,"")</f>
        <v>3.1662858891625678E-2</v>
      </c>
      <c r="FV28" s="57">
        <f>IFERROR(Inv_SY_B!FV28/Inv_SY_B!$NE28-1,"")</f>
        <v>1.3165236319811591E-2</v>
      </c>
      <c r="FW28" s="57">
        <f>IFERROR(Inv_SY_B!FW28/Inv_SY_B!$NE28-1,"")</f>
        <v>-1.9691821480362082E-3</v>
      </c>
      <c r="FX28" s="57">
        <f>IFERROR(Inv_SY_B!FX28/Inv_SY_B!$NE28-1,"")</f>
        <v>2.1152846066731179E-2</v>
      </c>
      <c r="FY28" s="57">
        <f>IFERROR(Inv_SY_B!FY28/Inv_SY_B!$NE28-1,"")</f>
        <v>3.5026062995591634E-2</v>
      </c>
      <c r="FZ28" s="57">
        <f>IFERROR(Inv_SY_B!FZ28/Inv_SY_B!$NE28-1,"")</f>
        <v>-9.8937318180064571E-3</v>
      </c>
      <c r="GA28" s="57">
        <f>IFERROR(Inv_SY_B!GA28/Inv_SY_B!$NE28-1,"")</f>
        <v>2.556705145318694E-2</v>
      </c>
      <c r="GB28" s="57">
        <f>IFERROR(Inv_SY_B!GB28/Inv_SY_B!$NE28-1,"")</f>
        <v>1.8477570074939997E-2</v>
      </c>
      <c r="GC28" s="57">
        <f>IFERROR(Inv_SY_B!GC28/Inv_SY_B!$NE28-1,"")</f>
        <v>2.4095649657701612E-2</v>
      </c>
      <c r="GD28" s="57">
        <f>IFERROR(Inv_SY_B!GD28/Inv_SY_B!$NE28-1,"")</f>
        <v>3.37648614566044E-2</v>
      </c>
      <c r="GE28" s="57">
        <f>IFERROR(Inv_SY_B!GE28/Inv_SY_B!$NE28-1,"")</f>
        <v>3.0401657352638223E-2</v>
      </c>
      <c r="GF28" s="57">
        <f>IFERROR(Inv_SY_B!GF28/Inv_SY_B!$NE28-1,"")</f>
        <v>1.6528440423777768E-2</v>
      </c>
      <c r="GG28" s="57">
        <f>IFERROR(Inv_SY_B!GG28/Inv_SY_B!$NE28-1,"")</f>
        <v>2.3254848631710123E-2</v>
      </c>
      <c r="GH28" s="57">
        <f>IFERROR(Inv_SY_B!GH28/Inv_SY_B!$NE28-1,"")</f>
        <v>2.3254848631710123E-2</v>
      </c>
      <c r="GI28" s="57">
        <f>IFERROR(Inv_SY_B!GI28/Inv_SY_B!$NE28-1,"")</f>
        <v>1.9891644527743724E-2</v>
      </c>
      <c r="GJ28" s="57">
        <f>IFERROR(Inv_SY_B!GJ28/Inv_SY_B!$NE28-1,"")</f>
        <v>1.1483634267828391E-2</v>
      </c>
      <c r="GK28" s="57">
        <f>IFERROR(Inv_SY_B!GK28/Inv_SY_B!$NE28-1,"")</f>
        <v>2.6552234949173137E-3</v>
      </c>
      <c r="GL28" s="57">
        <f>IFERROR(Inv_SY_B!GL28/Inv_SY_B!$NE28-1,"")</f>
        <v>1.0642833241836902E-2</v>
      </c>
      <c r="GM28" s="57">
        <f>IFERROR(Inv_SY_B!GM28/Inv_SY_B!$NE28-1,"")</f>
        <v>1.3940219559298583E-3</v>
      </c>
      <c r="GN28" s="57">
        <f>IFERROR(Inv_SY_B!GN28/Inv_SY_B!$NE28-1,"")</f>
        <v>6.0184275988834912E-3</v>
      </c>
      <c r="GO28" s="57">
        <f>IFERROR(Inv_SY_B!GO28/Inv_SY_B!$NE28-1,"")</f>
        <v>2.9074638027146715E-3</v>
      </c>
      <c r="GP28" s="57">
        <f>IFERROR(Inv_SY_B!GP28/Inv_SY_B!$NE28-1,"")</f>
        <v>-3.2724237383230381E-3</v>
      </c>
      <c r="GQ28" s="57">
        <f>IFERROR(Inv_SY_B!GQ28/Inv_SY_B!$NE28-1,"")</f>
        <v>3.6455424739777476E-2</v>
      </c>
      <c r="GR28" s="57">
        <f>IFERROR(Inv_SY_B!GR28/Inv_SY_B!$NE28-1,"")</f>
        <v>-1.5839321796051742E-3</v>
      </c>
      <c r="GS28" s="57">
        <f>IFERROR(Inv_SY_B!GS28/Inv_SY_B!$NE28-1,"")</f>
        <v>2.2602021248991466E-2</v>
      </c>
      <c r="GT28" s="57">
        <f>IFERROR(Inv_SY_B!GT28/Inv_SY_B!$NE28-1,"")</f>
        <v>2.6375513978178722E-2</v>
      </c>
      <c r="GU28" s="57">
        <f>IFERROR(Inv_SY_B!GU28/Inv_SY_B!$NE28-1,"")</f>
        <v>1.4570592410600991E-2</v>
      </c>
      <c r="GV28" s="57">
        <f>IFERROR(Inv_SY_B!GV28/Inv_SY_B!$NE28-1,"")</f>
        <v>2.081399481712598E-2</v>
      </c>
      <c r="GW28" s="57">
        <f>IFERROR(Inv_SY_B!GW28/Inv_SY_B!$NE28-1,"")</f>
        <v>2.890341070511826E-2</v>
      </c>
      <c r="GX28" s="57">
        <f>IFERROR(Inv_SY_B!GX28/Inv_SY_B!$NE28-1,"")</f>
        <v>2.1209438443480666E-2</v>
      </c>
      <c r="GY28" s="57">
        <f>IFERROR(Inv_SY_B!GY28/Inv_SY_B!$NE28-1,"")</f>
        <v>3.4480526543945178E-2</v>
      </c>
      <c r="GZ28" s="57">
        <f>IFERROR(Inv_SY_B!GZ28/Inv_SY_B!$NE28-1,"")</f>
        <v>4.5322641713888334E-2</v>
      </c>
      <c r="HA28" s="57">
        <f>IFERROR(Inv_SY_B!HA28/Inv_SY_B!$NE28-1,"")</f>
        <v>3.8656411238251032E-2</v>
      </c>
      <c r="HB28" s="57">
        <f>IFERROR(Inv_SY_B!HB28/Inv_SY_B!$NE28-1,"")</f>
        <v>2.0779483373371432E-2</v>
      </c>
      <c r="HC28" s="57">
        <f>IFERROR(Inv_SY_B!HC28/Inv_SY_B!$NE28-1,"")</f>
        <v>2.7129589024216916E-2</v>
      </c>
      <c r="HD28" s="57">
        <f>IFERROR(Inv_SY_B!HD28/Inv_SY_B!$NE28-1,"")</f>
        <v>1.7831220035478879E-2</v>
      </c>
      <c r="HE28" s="57">
        <f>IFERROR(Inv_SY_B!HE28/Inv_SY_B!$NE28-1,"")</f>
        <v>1.360110307241591E-2</v>
      </c>
      <c r="HF28" s="57">
        <f>IFERROR(Inv_SY_B!HF28/Inv_SY_B!$NE28-1,"")</f>
        <v>1.6765412358838994E-3</v>
      </c>
      <c r="HG28" s="57">
        <f>IFERROR(Inv_SY_B!HG28/Inv_SY_B!$NE28-1,"")</f>
        <v>3.2851298803363571E-2</v>
      </c>
      <c r="HH28" s="57">
        <f>IFERROR(Inv_SY_B!HH28/Inv_SY_B!$NE28-1,"")</f>
        <v>3.2487490667117314E-2</v>
      </c>
      <c r="HI28" s="57">
        <f>IFERROR(Inv_SY_B!HI28/Inv_SY_B!$NE28-1,"")</f>
        <v>2.6375513978178722E-2</v>
      </c>
      <c r="HJ28" s="57">
        <f>IFERROR(Inv_SY_B!HJ28/Inv_SY_B!$NE28-1,"")</f>
        <v>3.8332456219423383E-2</v>
      </c>
      <c r="HK28" s="57">
        <f>IFERROR(Inv_SY_B!HK28/Inv_SY_B!$NE28-1,"")</f>
        <v>3.0304641849639324E-2</v>
      </c>
      <c r="HL28" s="57">
        <f>IFERROR(Inv_SY_B!HL28/Inv_SY_B!$NE28-1,"")</f>
        <v>7.0209211298732921E-3</v>
      </c>
      <c r="HM28" s="57">
        <f>IFERROR(Inv_SY_B!HM28/Inv_SY_B!$NE28-1,"")</f>
        <v>-4.9847473662557595E-3</v>
      </c>
      <c r="HN28" s="57">
        <f>IFERROR(Inv_SY_B!HN28/Inv_SY_B!$NE28-1,"")</f>
        <v>-5.8900840806498378E-3</v>
      </c>
      <c r="HO28" s="57">
        <f>IFERROR(Inv_SY_B!HO28/Inv_SY_B!$NE28-1,"")</f>
        <v>7.2672530418120829E-3</v>
      </c>
      <c r="HP28" s="57">
        <f>IFERROR(Inv_SY_B!HP28/Inv_SY_B!$NE28-1,"")</f>
        <v>-1.5741641929153838E-2</v>
      </c>
      <c r="HQ28" s="57">
        <f>IFERROR(Inv_SY_B!HQ28/Inv_SY_B!$NE28-1,"")</f>
        <v>-2.2643947614832904E-2</v>
      </c>
      <c r="HR28" s="57">
        <f>IFERROR(Inv_SY_B!HR28/Inv_SY_B!$NE28-1,"")</f>
        <v>-1.5741641929153838E-2</v>
      </c>
      <c r="HS28" s="57">
        <f>IFERROR(Inv_SY_B!HS28/Inv_SY_B!$NE28-1,"")</f>
        <v>-6.465966206687157E-3</v>
      </c>
      <c r="HT28" s="57">
        <f>IFERROR(Inv_SY_B!HT28/Inv_SY_B!$NE28-1,"")</f>
        <v>-2.1202817487409376E-2</v>
      </c>
      <c r="HU28" s="57">
        <f>IFERROR(Inv_SY_B!HU28/Inv_SY_B!$NE28-1,"")</f>
        <v>-8.1928736586098783E-3</v>
      </c>
      <c r="HV28" s="57">
        <f>IFERROR(Inv_SY_B!HV28/Inv_SY_B!$NE28-1,"")</f>
        <v>1.8398193754304515E-2</v>
      </c>
      <c r="HW28" s="57">
        <f>IFERROR(Inv_SY_B!HW28/Inv_SY_B!$NE28-1,"")</f>
        <v>2.2882955870213939E-2</v>
      </c>
      <c r="HX28" s="57">
        <f>IFERROR(Inv_SY_B!HX28/Inv_SY_B!$NE28-1,"")</f>
        <v>1.2841851309814967E-2</v>
      </c>
      <c r="HY28" s="57">
        <f>IFERROR(Inv_SY_B!HY28/Inv_SY_B!$NE28-1,"")</f>
        <v>-1.1283811220446083E-3</v>
      </c>
      <c r="HZ28" s="57">
        <f>IFERROR(Inv_SY_B!HZ28/Inv_SY_B!$NE28-1,"")</f>
        <v>-2.0420606861279333E-2</v>
      </c>
      <c r="IA28" s="57">
        <f>IFERROR(Inv_SY_B!IA28/Inv_SY_B!$NE28-1,"")</f>
        <v>1.7644118708266543E-2</v>
      </c>
      <c r="IB28" s="57">
        <f>IFERROR(Inv_SY_B!IB28/Inv_SY_B!$NE28-1,"")</f>
        <v>-4.7351231484138445E-5</v>
      </c>
      <c r="IC28" s="57">
        <f>IFERROR(Inv_SY_B!IC28/Inv_SY_B!$NE28-1,"")</f>
        <v>3.2924060430612911E-2</v>
      </c>
      <c r="ID28" s="57">
        <f>IFERROR(Inv_SY_B!ID28/Inv_SY_B!$NE28-1,"")</f>
        <v>3.2373165129113701E-3</v>
      </c>
      <c r="IE28" s="57">
        <f>IFERROR(Inv_SY_B!IE28/Inv_SY_B!$NE28-1,"")</f>
        <v>9.7858629653455598E-3</v>
      </c>
      <c r="IF28" s="57">
        <f>IFERROR(Inv_SY_B!IF28/Inv_SY_B!$NE28-1,"")</f>
        <v>1.1532142019327951E-2</v>
      </c>
      <c r="IG28" s="57">
        <f>IFERROR(Inv_SY_B!IG28/Inv_SY_B!$NE28-1,"")</f>
        <v>-2.6657317768359445E-2</v>
      </c>
      <c r="IH28" s="57">
        <f>IFERROR(Inv_SY_B!IH28/Inv_SY_B!$NE28-1,"")</f>
        <v>-2.7904659949775423E-2</v>
      </c>
      <c r="II28" s="57">
        <f>IFERROR(Inv_SY_B!II28/Inv_SY_B!$NE28-1,"")</f>
        <v>-2.9152002131191512E-2</v>
      </c>
      <c r="IJ28" s="57">
        <f>IFERROR(Inv_SY_B!IJ28/Inv_SY_B!$NE28-1,"")</f>
        <v>-1.0026088682812406E-2</v>
      </c>
      <c r="IK28" s="57">
        <f>IFERROR(Inv_SY_B!IK28/Inv_SY_B!$NE28-1,"")</f>
        <v>6.7413071746766029E-2</v>
      </c>
      <c r="IL28" s="57">
        <f>IFERROR(Inv_SY_B!IL28/Inv_SY_B!$NE28-1,"")</f>
        <v>-0.65030761944001658</v>
      </c>
      <c r="IM28" s="57">
        <f>IFERROR(Inv_SY_B!IM28/Inv_SY_B!$NE28-1,"")</f>
        <v>4.3838304518003079E-2</v>
      </c>
      <c r="IN28" s="57">
        <f>IFERROR(Inv_SY_B!IN28/Inv_SY_B!$NE28-1,"")</f>
        <v>1.1178728401260107E-2</v>
      </c>
      <c r="IO28" s="57">
        <f>IFERROR(Inv_SY_B!IO28/Inv_SY_B!$NE28-1,"")</f>
        <v>1.7644118708266543E-2</v>
      </c>
      <c r="IP28" s="57">
        <f>IFERROR(Inv_SY_B!IP28/Inv_SY_B!$NE28-1,"")</f>
        <v>-2.0004826134140563E-2</v>
      </c>
      <c r="IQ28" s="57">
        <f>IFERROR(Inv_SY_B!IQ28/Inv_SY_B!$NE28-1,"")</f>
        <v>8.4761536748587663E-3</v>
      </c>
      <c r="IR28" s="57">
        <f>IFERROR(Inv_SY_B!IR28/Inv_SY_B!$NE28-1,"")</f>
        <v>-6.6998428657029097E-3</v>
      </c>
      <c r="IS28" s="57">
        <f>IFERROR(Inv_SY_B!IS28/Inv_SY_B!$NE28-1,"")</f>
        <v>7.0209211298732921E-3</v>
      </c>
      <c r="IT28" s="57">
        <f>IFERROR(Inv_SY_B!IT28/Inv_SY_B!$NE28-1,"")</f>
        <v>-5.0367199571482724E-3</v>
      </c>
      <c r="IU28" s="57">
        <f>IFERROR(Inv_SY_B!IU28/Inv_SY_B!$NE28-1,"")</f>
        <v>4.5272748026631504E-2</v>
      </c>
      <c r="IV28" s="57">
        <f>IFERROR(Inv_SY_B!IV28/Inv_SY_B!$NE28-1,"")</f>
        <v>7.4367018570120624E-3</v>
      </c>
      <c r="IW28" s="57">
        <f>IFERROR(Inv_SY_B!IW28/Inv_SY_B!$NE28-1,"")</f>
        <v>-2.9567782858330061E-2</v>
      </c>
      <c r="IX28" s="57">
        <f>IFERROR(Inv_SY_B!IX28/Inv_SY_B!$NE28-1,"")</f>
        <v>-2.1262548671774351E-3</v>
      </c>
      <c r="IY28" s="57">
        <f>IFERROR(Inv_SY_B!IY28/Inv_SY_B!$NE28-1,"")</f>
        <v>3.6842949565452088E-4</v>
      </c>
      <c r="IZ28" s="57">
        <f>IFERROR(Inv_SY_B!IZ28/Inv_SY_B!$NE28-1,"")</f>
        <v>2.3160772992438572E-2</v>
      </c>
      <c r="JA28" s="57">
        <f>IFERROR(Inv_SY_B!JA28/Inv_SY_B!$NE28-1,"")</f>
        <v>1.104715725337968E-2</v>
      </c>
      <c r="JB28" s="57">
        <f>IFERROR(Inv_SY_B!JB28/Inv_SY_B!$NE28-1,"")</f>
        <v>3.1443519493540961E-2</v>
      </c>
      <c r="JC28" s="57">
        <f>IFERROR(Inv_SY_B!JC28/Inv_SY_B!$NE28-1,"")</f>
        <v>3.2764989966236113E-2</v>
      </c>
      <c r="JD28" s="57">
        <f>IFERROR(Inv_SY_B!JD28/Inv_SY_B!$NE28-1,"")</f>
        <v>4.9407699282903117E-2</v>
      </c>
      <c r="JE28" s="57">
        <f>IFERROR(Inv_SY_B!JE28/Inv_SY_B!$NE28-1,"")</f>
        <v>5.6498827659375861E-2</v>
      </c>
      <c r="JF28" s="57">
        <f>IFERROR(Inv_SY_B!JF28/Inv_SY_B!$NE28-1,"")</f>
        <v>3.882486835631016E-2</v>
      </c>
      <c r="JG28" s="57">
        <f>IFERROR(Inv_SY_B!JG28/Inv_SY_B!$NE28-1,"")</f>
        <v>4.2130999842674433E-2</v>
      </c>
      <c r="JH28" s="57">
        <f>IFERROR(Inv_SY_B!JH28/Inv_SY_B!$NE28-1,"")</f>
        <v>4.379861635768556E-2</v>
      </c>
      <c r="JI28" s="57">
        <f>IFERROR(Inv_SY_B!JI28/Inv_SY_B!$NE28-1,"")</f>
        <v>3.5999030069147286E-2</v>
      </c>
      <c r="JJ28" s="57">
        <f>IFERROR(Inv_SY_B!JJ28/Inv_SY_B!$NE28-1,"")</f>
        <v>2.2332498342328311E-2</v>
      </c>
      <c r="JK28" s="57">
        <f>IFERROR(Inv_SY_B!JK28/Inv_SY_B!$NE28-1,"")</f>
        <v>3.3876576278239812E-2</v>
      </c>
      <c r="JL28" s="57">
        <f>IFERROR(Inv_SY_B!JL28/Inv_SY_B!$NE28-1,"")</f>
        <v>4.8333207542523349E-2</v>
      </c>
      <c r="JM28" s="57">
        <f>IFERROR(Inv_SY_B!JM28/Inv_SY_B!$NE28-1,"")</f>
        <v>1.8504053100339979E-2</v>
      </c>
      <c r="JN28" s="57">
        <f>IFERROR(Inv_SY_B!JN28/Inv_SY_B!$NE28-1,"")</f>
        <v>1.6553791208480995E-2</v>
      </c>
      <c r="JO28" s="57">
        <f>IFERROR(Inv_SY_B!JO28/Inv_SY_B!$NE28-1,"")</f>
        <v>3.379800026881119E-2</v>
      </c>
      <c r="JP28" s="57">
        <f>IFERROR(Inv_SY_B!JP28/Inv_SY_B!$NE28-1,"")</f>
        <v>2.6666560487175861E-2</v>
      </c>
      <c r="JQ28" s="57">
        <f>IFERROR(Inv_SY_B!JQ28/Inv_SY_B!$NE28-1,"")</f>
        <v>3.2244951909619735E-2</v>
      </c>
      <c r="JR28" s="57">
        <f>IFERROR(Inv_SY_B!JR28/Inv_SY_B!$NE28-1,"")</f>
        <v>2.0603091549736829E-2</v>
      </c>
      <c r="JS28" s="57">
        <f>IFERROR(Inv_SY_B!JS28/Inv_SY_B!$NE28-1,"")</f>
        <v>3.2582397137442598E-2</v>
      </c>
      <c r="JT28" s="57">
        <f>IFERROR(Inv_SY_B!JT28/Inv_SY_B!$NE28-1,"")</f>
        <v>4.6388791031056531E-2</v>
      </c>
      <c r="JU28" s="57">
        <f>IFERROR(Inv_SY_B!JU28/Inv_SY_B!$NE28-1,"")</f>
        <v>3.5860984294129095E-2</v>
      </c>
      <c r="JV28" s="57">
        <f>IFERROR(Inv_SY_B!JV28/Inv_SY_B!$NE28-1,"")</f>
        <v>1.2324435293820102E-2</v>
      </c>
      <c r="JW28" s="57">
        <f>IFERROR(Inv_SY_B!JW28/Inv_SY_B!$NE28-1,"")</f>
        <v>1.3940219559298583E-3</v>
      </c>
      <c r="JX28" s="57">
        <f>IFERROR(Inv_SY_B!JX28/Inv_SY_B!$NE28-1,"")</f>
        <v>-2.5932011388795306E-2</v>
      </c>
      <c r="JY28" s="57">
        <f>IFERROR(Inv_SY_B!JY28/Inv_SY_B!$NE28-1,"")</f>
        <v>-2.9295215492761484E-2</v>
      </c>
      <c r="JZ28" s="57">
        <f>IFERROR(Inv_SY_B!JZ28/Inv_SY_B!$NE28-1,"")</f>
        <v>-2.719321292778254E-2</v>
      </c>
      <c r="KA28" s="57">
        <f>IFERROR(Inv_SY_B!KA28/Inv_SY_B!$NE28-1,"")</f>
        <v>-1.1638393946939107E-2</v>
      </c>
      <c r="KB28" s="57">
        <f>IFERROR(Inv_SY_B!KB28/Inv_SY_B!$NE28-1,"")</f>
        <v>-2.8758009605311941E-4</v>
      </c>
      <c r="KC28" s="57">
        <f>IFERROR(Inv_SY_B!KC28/Inv_SY_B!$NE28-1,"")</f>
        <v>-1.4581197537909429E-2</v>
      </c>
      <c r="KD28" s="57">
        <f>IFERROR(Inv_SY_B!KD28/Inv_SY_B!$NE28-1,"")</f>
        <v>-2.9715616005757228E-2</v>
      </c>
      <c r="KE28" s="57">
        <f>IFERROR(Inv_SY_B!KE28/Inv_SY_B!$NE28-1,"")</f>
        <v>1.9891644527743724E-2</v>
      </c>
      <c r="KF28" s="57">
        <f>IFERROR(Inv_SY_B!KF28/Inv_SY_B!$NE28-1,"")</f>
        <v>9.8934236317140822E-3</v>
      </c>
      <c r="KG28" s="57">
        <f>IFERROR(Inv_SY_B!KG28/Inv_SY_B!$NE28-1,"")</f>
        <v>1.8144224689256028E-3</v>
      </c>
      <c r="KH28" s="57">
        <f>IFERROR(Inv_SY_B!KH28/Inv_SY_B!$NE28-1,"")</f>
        <v>1.484683837179479E-2</v>
      </c>
      <c r="KI28" s="57">
        <f>IFERROR(Inv_SY_B!KI28/Inv_SY_B!$NE28-1,"")</f>
        <v>3.1158378276030518E-2</v>
      </c>
      <c r="KJ28" s="57">
        <f>IFERROR(Inv_SY_B!KJ28/Inv_SY_B!$NE28-1,"")</f>
        <v>9.0873513437526032E-3</v>
      </c>
      <c r="KK28" s="57">
        <f>IFERROR(Inv_SY_B!KK28/Inv_SY_B!$NE28-1,"")</f>
        <v>1.2618715652917167E-2</v>
      </c>
      <c r="KL28" s="57">
        <f>IFERROR(Inv_SY_B!KL28/Inv_SY_B!$NE28-1,"")</f>
        <v>-2.7302632239384228E-2</v>
      </c>
      <c r="KM28" s="57">
        <f>IFERROR(Inv_SY_B!KM28/Inv_SY_B!$NE28-1,"")</f>
        <v>8.2528851200116549E-3</v>
      </c>
      <c r="KN28" s="57">
        <f>IFERROR(Inv_SY_B!KN28/Inv_SY_B!$NE28-1,"")</f>
        <v>-8.2651461447100782E-3</v>
      </c>
      <c r="KO28" s="57">
        <f>IFERROR(Inv_SY_B!KO28/Inv_SY_B!$NE28-1,"")</f>
        <v>-1.3749005396142877E-2</v>
      </c>
      <c r="KP28" s="57">
        <f>IFERROR(Inv_SY_B!KP28/Inv_SY_B!$NE28-1,"")</f>
        <v>1.2826620206954908E-2</v>
      </c>
      <c r="KQ28" s="57">
        <f>IFERROR(Inv_SY_B!KQ28/Inv_SY_B!$NE28-1,"")</f>
        <v>1.0729270730490459E-2</v>
      </c>
      <c r="KR28" s="57">
        <f>IFERROR(Inv_SY_B!KR28/Inv_SY_B!$NE28-1,"")</f>
        <v>-6.7211025811053648E-4</v>
      </c>
      <c r="KS28" s="57">
        <f>IFERROR(Inv_SY_B!KS28/Inv_SY_B!$NE28-1,"")</f>
        <v>-2.345121791790894E-2</v>
      </c>
      <c r="KT28" s="57">
        <f>IFERROR(Inv_SY_B!KT28/Inv_SY_B!$NE28-1,"")</f>
        <v>-3.2031222203103837E-3</v>
      </c>
      <c r="KU28" s="57">
        <f>IFERROR(Inv_SY_B!KU28/Inv_SY_B!$NE28-1,"")</f>
        <v>7.3427609555221096E-3</v>
      </c>
      <c r="KV28" s="57">
        <f>IFERROR(Inv_SY_B!KV28/Inv_SY_B!$NE28-1,"")</f>
        <v>-8.8859603995892211E-3</v>
      </c>
      <c r="KW28" s="57">
        <f>IFERROR(Inv_SY_B!KW28/Inv_SY_B!$NE28-1,"")</f>
        <v>-6.1559695095434463E-3</v>
      </c>
      <c r="KX28" s="57">
        <f>IFERROR(Inv_SY_B!KX28/Inv_SY_B!$NE28-1,"")</f>
        <v>3.4605662482595889E-2</v>
      </c>
      <c r="KY28" s="57">
        <f>IFERROR(Inv_SY_B!KY28/Inv_SY_B!$NE28-1,"")</f>
        <v>1.8357182655309501E-2</v>
      </c>
      <c r="KZ28" s="57">
        <f>IFERROR(Inv_SY_B!KZ28/Inv_SY_B!$NE28-1,"")</f>
        <v>-6.2390050644967054E-4</v>
      </c>
      <c r="LA28" s="57">
        <f>IFERROR(Inv_SY_B!LA28/Inv_SY_B!$NE28-1,"")</f>
        <v>4.3401734754507482E-2</v>
      </c>
      <c r="LB28" s="57">
        <f>IFERROR(Inv_SY_B!LB28/Inv_SY_B!$NE28-1,"")</f>
        <v>3.3512042773016226E-3</v>
      </c>
      <c r="LC28" s="57">
        <f>IFERROR(Inv_SY_B!LC28/Inv_SY_B!$NE28-1,"")</f>
        <v>3.336548096925851E-2</v>
      </c>
      <c r="LD28" s="57">
        <f>IFERROR(Inv_SY_B!LD28/Inv_SY_B!$NE28-1,"")</f>
        <v>1.4504974218369604E-2</v>
      </c>
      <c r="LE28" s="57">
        <f>IFERROR(Inv_SY_B!LE28/Inv_SY_B!$NE28-1,"")</f>
        <v>1.6157716770706099E-3</v>
      </c>
      <c r="LF28" s="57">
        <f>IFERROR(Inv_SY_B!LF28/Inv_SY_B!$NE28-1,"")</f>
        <v>-5.868281411425591E-3</v>
      </c>
      <c r="LG28" s="57">
        <f>IFERROR(Inv_SY_B!LG28/Inv_SY_B!$NE28-1,"")</f>
        <v>1.9240023732600697E-2</v>
      </c>
      <c r="LH28" s="57">
        <f>IFERROR(Inv_SY_B!LH28/Inv_SY_B!$NE28-1,"")</f>
        <v>-2.5760106725586374E-2</v>
      </c>
      <c r="LI28" s="57">
        <f>IFERROR(Inv_SY_B!LI28/Inv_SY_B!$NE28-1,"")</f>
        <v>-1.7925922498447266E-2</v>
      </c>
      <c r="LJ28" s="57">
        <f>IFERROR(Inv_SY_B!LJ28/Inv_SY_B!$NE28-1,"")</f>
        <v>3.1098405055995038E-2</v>
      </c>
      <c r="LK28" s="57">
        <f>IFERROR(Inv_SY_B!LK28/Inv_SY_B!$NE28-1,"")</f>
        <v>-3.081512503974615E-2</v>
      </c>
      <c r="LL28" s="57">
        <f>IFERROR(Inv_SY_B!LL28/Inv_SY_B!$NE28-1,"")</f>
        <v>4.5470258033981636E-3</v>
      </c>
      <c r="LM28" s="57">
        <f>IFERROR(Inv_SY_B!LM28/Inv_SY_B!$NE28-1,"")</f>
        <v>6.564600365642681E-2</v>
      </c>
      <c r="LN28" s="57">
        <f>IFERROR(Inv_SY_B!LN28/Inv_SY_B!$NE28-1,"")</f>
        <v>5.0262116752295638E-2</v>
      </c>
      <c r="LO28" s="57">
        <f>IFERROR(Inv_SY_B!LO28/Inv_SY_B!$NE28-1,"")</f>
        <v>4.5272748026631504E-2</v>
      </c>
      <c r="LP28" s="57">
        <f>IFERROR(Inv_SY_B!LP28/Inv_SY_B!$NE28-1,"")</f>
        <v>2.3236369488281783E-2</v>
      </c>
      <c r="LQ28" s="57">
        <f>IFERROR(Inv_SY_B!LQ28/Inv_SY_B!$NE28-1,"")</f>
        <v>3.5294010575303458E-2</v>
      </c>
      <c r="LR28" s="57">
        <f>IFERROR(Inv_SY_B!LR28/Inv_SY_B!$NE28-1,"")</f>
        <v>1.9078562216894968E-2</v>
      </c>
      <c r="LS28" s="57">
        <f>IFERROR(Inv_SY_B!LS28/Inv_SY_B!$NE28-1,"")</f>
        <v>5.2773053130520831E-2</v>
      </c>
      <c r="LT28" s="57">
        <f>IFERROR(Inv_SY_B!LT28/Inv_SY_B!$NE28-1,"")</f>
        <v>1.1095572255832353E-2</v>
      </c>
      <c r="LU28" s="57">
        <f>IFERROR(Inv_SY_B!LU28/Inv_SY_B!$NE28-1,"")</f>
        <v>3.1614351140126118E-2</v>
      </c>
      <c r="LV28" s="57">
        <f>IFERROR(Inv_SY_B!LV28/Inv_SY_B!$NE28-1,"")</f>
        <v>-3.7363671492180339E-2</v>
      </c>
      <c r="LW28" s="57">
        <f>IFERROR(Inv_SY_B!LW28/Inv_SY_B!$NE28-1,"")</f>
        <v>4.8640571916454878E-2</v>
      </c>
      <c r="LX28" s="57">
        <f>IFERROR(Inv_SY_B!LX28/Inv_SY_B!$NE28-1,"")</f>
        <v>5.3442839314906676E-2</v>
      </c>
      <c r="LY28" s="57">
        <f>IFERROR(Inv_SY_B!LY28/Inv_SY_B!$NE28-1,"")</f>
        <v>6.8286211273757225E-2</v>
      </c>
      <c r="LZ28" s="57">
        <f>IFERROR(Inv_SY_B!LZ28/Inv_SY_B!$NE28-1,"")</f>
        <v>3.6842949565452088E-4</v>
      </c>
      <c r="MA28" s="57">
        <f>IFERROR(Inv_SY_B!MA28/Inv_SY_B!$NE28-1,"")</f>
        <v>1.741543930834033E-2</v>
      </c>
      <c r="MB28" s="57">
        <f>IFERROR(Inv_SY_B!MB28/Inv_SY_B!$NE28-1,"")</f>
        <v>2.9057299668223235E-2</v>
      </c>
      <c r="MC28" s="57">
        <f>IFERROR(Inv_SY_B!MC28/Inv_SY_B!$NE28-1,"")</f>
        <v>1.4504974218369604E-2</v>
      </c>
      <c r="MD28" s="57">
        <f>IFERROR(Inv_SY_B!MD28/Inv_SY_B!$NE28-1,"")</f>
        <v>-1.5847018862753859E-2</v>
      </c>
      <c r="ME28" s="57">
        <f>IFERROR(Inv_SY_B!ME28/Inv_SY_B!$NE28-1,"")</f>
        <v>1.2426070582676196E-2</v>
      </c>
      <c r="MF28" s="57">
        <f>IFERROR(Inv_SY_B!MF28/Inv_SY_B!$NE28-1,"")</f>
        <v>-8.362965774257658E-3</v>
      </c>
      <c r="MG28" s="57">
        <f>IFERROR(Inv_SY_B!MG28/Inv_SY_B!$NE28-1,"")</f>
        <v>4.1104560399025658E-3</v>
      </c>
      <c r="MH28" s="57">
        <f>IFERROR(Inv_SY_B!MH28/Inv_SY_B!$NE28-1,"")</f>
        <v>2.9888861122500554E-2</v>
      </c>
      <c r="MI28" s="57">
        <f>IFERROR(Inv_SY_B!MI28/Inv_SY_B!$NE28-1,"")</f>
        <v>-1.459967668133777E-2</v>
      </c>
      <c r="MJ28" s="57">
        <f>IFERROR(Inv_SY_B!MJ28/Inv_SY_B!$NE28-1,"")</f>
        <v>1.6334409417779749E-2</v>
      </c>
      <c r="MK28" s="57">
        <f>IFERROR(Inv_SY_B!MK28/Inv_SY_B!$NE28-1,"")</f>
        <v>2.9868072086143505E-2</v>
      </c>
      <c r="ML28" s="57">
        <f>IFERROR(Inv_SY_B!ML28/Inv_SY_B!$NE28-1,"")</f>
        <v>2.3652150215420331E-2</v>
      </c>
      <c r="MM28" s="57">
        <f>IFERROR(Inv_SY_B!MM28/Inv_SY_B!$NE28-1,"")</f>
        <v>-1.9785994172488497E-2</v>
      </c>
      <c r="MN28" s="57">
        <f>IFERROR(Inv_SY_B!MN28/Inv_SY_B!$NE28-1,"")</f>
        <v>-9.8597763919567871E-3</v>
      </c>
      <c r="MO28" s="57">
        <f>IFERROR(Inv_SY_B!MO28/Inv_SY_B!$NE28-1,"")</f>
        <v>3.5106909248090901E-2</v>
      </c>
      <c r="MP28" s="57">
        <f>IFERROR(Inv_SY_B!MP28/Inv_SY_B!$NE28-1,"")</f>
        <v>8.0792720716811317E-3</v>
      </c>
      <c r="MQ28" s="57">
        <f>IFERROR(Inv_SY_B!MQ28/Inv_SY_B!$NE28-1,"")</f>
        <v>-2.0420606861279333E-2</v>
      </c>
      <c r="MR28" s="57">
        <f>IFERROR(Inv_SY_B!MR28/Inv_SY_B!$NE28-1,"")</f>
        <v>-2.1667949042695311E-2</v>
      </c>
      <c r="MS28" s="57">
        <f>IFERROR(Inv_SY_B!MS28/Inv_SY_B!$NE28-1,"")</f>
        <v>1.2405281546319147E-2</v>
      </c>
      <c r="MT28" s="57">
        <f>IFERROR(Inv_SY_B!MT28/Inv_SY_B!$NE28-1,"")</f>
        <v>-1.4542979309455029E-2</v>
      </c>
      <c r="MU28" s="57">
        <f>IFERROR(Inv_SY_B!MU28/Inv_SY_B!$NE28-1,"")</f>
        <v>7.4367018570120624E-3</v>
      </c>
      <c r="MV28" s="57">
        <f>IFERROR(Inv_SY_B!MV28/Inv_SY_B!$NE28-1,"")</f>
        <v>1.0857443293925906E-2</v>
      </c>
      <c r="MW28" s="57">
        <f>IFERROR(Inv_SY_B!MW28/Inv_SY_B!$NE28-1,"")</f>
        <v>-2.0774020479347066E-2</v>
      </c>
      <c r="MX28" s="57">
        <f>IFERROR(Inv_SY_B!MX28/Inv_SY_B!$NE28-1,"")</f>
        <v>-1.1689211591367044E-2</v>
      </c>
      <c r="MY28" s="57">
        <f>IFERROR(Inv_SY_B!MY28/Inv_SY_B!$NE28-1,"")</f>
        <v>-2.426657858731196E-2</v>
      </c>
      <c r="MZ28" s="57">
        <f>IFERROR(Inv_SY_B!MZ28/Inv_SY_B!$NE28-1,"")</f>
        <v>2.5065804687691928E-2</v>
      </c>
      <c r="NA28" s="57">
        <f>IFERROR(Inv_SY_B!NA28/Inv_SY_B!$NE28-1,"")</f>
        <v>9.6250214735313921E-3</v>
      </c>
      <c r="NB28" s="57">
        <f>IFERROR(Inv_SY_B!NB28/Inv_SY_B!$NE28-1,"")</f>
        <v>2.3756095397205135E-2</v>
      </c>
      <c r="NC28" s="57">
        <f>IFERROR(Inv_SY_B!NC28/Inv_SY_B!$NE28-1,"")</f>
        <v>3.9036037119551503E-2</v>
      </c>
      <c r="ND28" s="57">
        <f>IFERROR(Inv_SY_B!ND28/Inv_SY_B!$NE28-1,"")</f>
        <v>-6.9181135854901044E-4</v>
      </c>
    </row>
    <row r="29" spans="2:368" ht="14.5" x14ac:dyDescent="0.35">
      <c r="B29" s="86">
        <f t="shared" si="0"/>
        <v>45770</v>
      </c>
      <c r="C29" s="57">
        <f>IFERROR(Inv_SY_B!C29/Inv_SY_B!$NE29-1,"")</f>
        <v>-6.74454763900314E-2</v>
      </c>
      <c r="D29" s="57">
        <f>IFERROR(Inv_SY_B!D29/Inv_SY_B!$NE29-1,"")</f>
        <v>-9.7721365977368801E-2</v>
      </c>
      <c r="E29" s="57">
        <f>IFERROR(Inv_SY_B!E29/Inv_SY_B!$NE29-1,"")</f>
        <v>-6.0890460672772817E-2</v>
      </c>
      <c r="F29" s="57">
        <f>IFERROR(Inv_SY_B!F29/Inv_SY_B!$NE29-1,"")</f>
        <v>-6.0347779632999865E-2</v>
      </c>
      <c r="G29" s="57">
        <f>IFERROR(Inv_SY_B!G29/Inv_SY_B!$NE29-1,"")</f>
        <v>-6.5231908990957099E-2</v>
      </c>
      <c r="H29" s="57">
        <f>IFERROR(Inv_SY_B!H29/Inv_SY_B!$NE29-1,"")</f>
        <v>-0.10199267760200592</v>
      </c>
      <c r="I29" s="57">
        <f>IFERROR(Inv_SY_B!I29/Inv_SY_B!$NE29-1,"")</f>
        <v>-3.8395771039059334E-2</v>
      </c>
      <c r="J29" s="57">
        <f>IFERROR(Inv_SY_B!J29/Inv_SY_B!$NE29-1,"")</f>
        <v>-8.4225745383013195E-2</v>
      </c>
      <c r="K29" s="57">
        <f>IFERROR(Inv_SY_B!K29/Inv_SY_B!$NE29-1,"")</f>
        <v>-5.2750245076177316E-2</v>
      </c>
      <c r="L29" s="57">
        <f>IFERROR(Inv_SY_B!L29/Inv_SY_B!$NE29-1,"")</f>
        <v>-5.5734990794929162E-2</v>
      </c>
      <c r="M29" s="57">
        <f>IFERROR(Inv_SY_B!M29/Inv_SY_B!$NE29-1,"")</f>
        <v>-5.0036839877312222E-2</v>
      </c>
      <c r="N29" s="57">
        <f>IFERROR(Inv_SY_B!N29/Inv_SY_B!$NE29-1,"")</f>
        <v>-5.6006331314815694E-2</v>
      </c>
      <c r="O29" s="57">
        <f>IFERROR(Inv_SY_B!O29/Inv_SY_B!$NE29-1,"")</f>
        <v>-5.2207564036404253E-2</v>
      </c>
      <c r="P29" s="57">
        <f>IFERROR(Inv_SY_B!P29/Inv_SY_B!$NE29-1,"")</f>
        <v>-5.4378288195496505E-2</v>
      </c>
      <c r="Q29" s="57">
        <f>IFERROR(Inv_SY_B!Q29/Inv_SY_B!$NE29-1,"")</f>
        <v>-4.2439305320489895E-2</v>
      </c>
      <c r="R29" s="57">
        <f>IFERROR(Inv_SY_B!R29/Inv_SY_B!$NE29-1,"")</f>
        <v>-4.4067348439808973E-2</v>
      </c>
      <c r="S29" s="57">
        <f>IFERROR(Inv_SY_B!S29/Inv_SY_B!$NE29-1,"")</f>
        <v>-6.1733044392420555E-2</v>
      </c>
      <c r="T29" s="57">
        <f>IFERROR(Inv_SY_B!T29/Inv_SY_B!$NE29-1,"")</f>
        <v>-5.2307531596362478E-2</v>
      </c>
      <c r="U29" s="57">
        <f>IFERROR(Inv_SY_B!U29/Inv_SY_B!$NE29-1,"")</f>
        <v>-5.8448395993794144E-2</v>
      </c>
      <c r="V29" s="57">
        <f>IFERROR(Inv_SY_B!V29/Inv_SY_B!$NE29-1,"")</f>
        <v>-4.8951477797766207E-2</v>
      </c>
      <c r="W29" s="57">
        <f>IFERROR(Inv_SY_B!W29/Inv_SY_B!$NE29-1,"")</f>
        <v>-2.1274744769341769E-2</v>
      </c>
      <c r="X29" s="57">
        <f>IFERROR(Inv_SY_B!X29/Inv_SY_B!$NE29-1,"")</f>
        <v>-3.3213727644348379E-2</v>
      </c>
      <c r="Y29" s="57">
        <f>IFERROR(Inv_SY_B!Y29/Inv_SY_B!$NE29-1,"")</f>
        <v>-2.2902787888660847E-2</v>
      </c>
      <c r="Z29" s="57">
        <f>IFERROR(Inv_SY_B!Z29/Inv_SY_B!$NE29-1,"")</f>
        <v>-3.2399706084688784E-2</v>
      </c>
      <c r="AA29" s="57">
        <f>IFERROR(Inv_SY_B!AA29/Inv_SY_B!$NE29-1,"")</f>
        <v>-3.2399706084688784E-2</v>
      </c>
      <c r="AB29" s="57">
        <f>IFERROR(Inv_SY_B!AB29/Inv_SY_B!$NE29-1,"")</f>
        <v>-3.0771662965369706E-2</v>
      </c>
      <c r="AC29" s="57">
        <f>IFERROR(Inv_SY_B!AC29/Inv_SY_B!$NE29-1,"")</f>
        <v>-2.2902787888660847E-2</v>
      </c>
      <c r="AD29" s="57">
        <f>IFERROR(Inv_SY_B!AD29/Inv_SY_B!$NE29-1,"")</f>
        <v>-2.6430214647185424E-2</v>
      </c>
      <c r="AE29" s="57">
        <f>IFERROR(Inv_SY_B!AE29/Inv_SY_B!$NE29-1,"")</f>
        <v>-2.0460723209682175E-2</v>
      </c>
      <c r="AF29" s="57">
        <f>IFERROR(Inv_SY_B!AF29/Inv_SY_B!$NE29-1,"")</f>
        <v>-2.2631447368774427E-2</v>
      </c>
      <c r="AG29" s="57">
        <f>IFERROR(Inv_SY_B!AG29/Inv_SY_B!$NE29-1,"")</f>
        <v>-3.0500322445483175E-2</v>
      </c>
      <c r="AH29" s="57">
        <f>IFERROR(Inv_SY_B!AH29/Inv_SY_B!$NE29-1,"")</f>
        <v>-2.968630088582358E-2</v>
      </c>
      <c r="AI29" s="57">
        <f>IFERROR(Inv_SY_B!AI29/Inv_SY_B!$NE29-1,"")</f>
        <v>-6.0890460672772817E-2</v>
      </c>
      <c r="AJ29" s="57">
        <f>IFERROR(Inv_SY_B!AJ29/Inv_SY_B!$NE29-1,"")</f>
        <v>-7.8870340385252979E-2</v>
      </c>
      <c r="AK29" s="57">
        <f>IFERROR(Inv_SY_B!AK29/Inv_SY_B!$NE29-1,"")</f>
        <v>-7.2586665187881039E-2</v>
      </c>
      <c r="AL29" s="57">
        <f>IFERROR(Inv_SY_B!AL29/Inv_SY_B!$NE29-1,"")</f>
        <v>-6.3161152391823294E-2</v>
      </c>
      <c r="AM29" s="57">
        <f>IFERROR(Inv_SY_B!AM29/Inv_SY_B!$NE29-1,"")</f>
        <v>-4.8880072397796126E-2</v>
      </c>
      <c r="AN29" s="57">
        <f>IFERROR(Inv_SY_B!AN29/Inv_SY_B!$NE29-1,"")</f>
        <v>-5.4021261195645986E-2</v>
      </c>
      <c r="AO29" s="57">
        <f>IFERROR(Inv_SY_B!AO29/Inv_SY_B!$NE29-1,"")</f>
        <v>-6.0347779632999865E-2</v>
      </c>
      <c r="AP29" s="57">
        <f>IFERROR(Inv_SY_B!AP29/Inv_SY_B!$NE29-1,"")</f>
        <v>-5.3164396396004232E-2</v>
      </c>
      <c r="AQ29" s="57">
        <f>IFERROR(Inv_SY_B!AQ29/Inv_SY_B!$NE29-1,"")</f>
        <v>-7.8256253945509835E-2</v>
      </c>
      <c r="AR29" s="57">
        <f>IFERROR(Inv_SY_B!AR29/Inv_SY_B!$NE29-1,"")</f>
        <v>-5.118297294348062E-2</v>
      </c>
      <c r="AS29" s="57">
        <f>IFERROR(Inv_SY_B!AS29/Inv_SY_B!$NE29-1,"")</f>
        <v>-2.5590225686870971E-2</v>
      </c>
      <c r="AT29" s="57">
        <f>IFERROR(Inv_SY_B!AT29/Inv_SY_B!$NE29-1,"")</f>
        <v>-3.4670397803739261E-2</v>
      </c>
      <c r="AU29" s="57">
        <f>IFERROR(Inv_SY_B!AU29/Inv_SY_B!$NE29-1,"")</f>
        <v>-3.0481281005491301E-2</v>
      </c>
      <c r="AV29" s="57">
        <f>IFERROR(Inv_SY_B!AV29/Inv_SY_B!$NE29-1,"")</f>
        <v>-5.5742990289329164E-3</v>
      </c>
      <c r="AW29" s="57">
        <f>IFERROR(Inv_SY_B!AW29/Inv_SY_B!$NE29-1,"")</f>
        <v>-1.0472773241741562E-2</v>
      </c>
      <c r="AX29" s="57">
        <f>IFERROR(Inv_SY_B!AX29/Inv_SY_B!$NE29-1,"")</f>
        <v>-1.9125902910240522E-2</v>
      </c>
      <c r="AY29" s="57">
        <f>IFERROR(Inv_SY_B!AY29/Inv_SY_B!$NE29-1,"")</f>
        <v>-5.4660243503447004E-2</v>
      </c>
      <c r="AZ29" s="57">
        <f>IFERROR(Inv_SY_B!AZ29/Inv_SY_B!$NE29-1,"")</f>
        <v>-3.0967830989516609E-2</v>
      </c>
      <c r="BA29" s="57">
        <f>IFERROR(Inv_SY_B!BA29/Inv_SY_B!$NE29-1,"")</f>
        <v>-2.7375530006790161E-2</v>
      </c>
      <c r="BB29" s="57">
        <f>IFERROR(Inv_SY_B!BB29/Inv_SY_B!$NE29-1,"")</f>
        <v>-5.6396125056581536E-2</v>
      </c>
      <c r="BC29" s="57">
        <f>IFERROR(Inv_SY_B!BC29/Inv_SY_B!$NE29-1,"")</f>
        <v>-6.2712318449153703E-2</v>
      </c>
      <c r="BD29" s="57">
        <f>IFERROR(Inv_SY_B!BD29/Inv_SY_B!$NE29-1,"")</f>
        <v>-5.6993381611794236E-2</v>
      </c>
      <c r="BE29" s="57">
        <f>IFERROR(Inv_SY_B!BE29/Inv_SY_B!$NE29-1,"")</f>
        <v>-7.4399021030217005E-2</v>
      </c>
      <c r="BF29" s="57">
        <f>IFERROR(Inv_SY_B!BF29/Inv_SY_B!$NE29-1,"")</f>
        <v>-5.8332568340098923E-2</v>
      </c>
      <c r="BG29" s="57">
        <f>IFERROR(Inv_SY_B!BG29/Inv_SY_B!$NE29-1,"")</f>
        <v>-5.4028171395642977E-2</v>
      </c>
      <c r="BH29" s="57">
        <f>IFERROR(Inv_SY_B!BH29/Inv_SY_B!$NE29-1,"")</f>
        <v>-9.8045844933754678E-2</v>
      </c>
      <c r="BI29" s="57">
        <f>IFERROR(Inv_SY_B!BI29/Inv_SY_B!$NE29-1,"")</f>
        <v>-9.5707870577571796E-2</v>
      </c>
      <c r="BJ29" s="57">
        <f>IFERROR(Inv_SY_B!BJ29/Inv_SY_B!$NE29-1,"")</f>
        <v>-0.10407813488041251</v>
      </c>
      <c r="BK29" s="57">
        <f>IFERROR(Inv_SY_B!BK29/Inv_SY_B!$NE29-1,"")</f>
        <v>-5.8177055473907613E-2</v>
      </c>
      <c r="BL29" s="57">
        <f>IFERROR(Inv_SY_B!BL29/Inv_SY_B!$NE29-1,"")</f>
        <v>-7.149693691827308E-2</v>
      </c>
      <c r="BM29" s="57">
        <f>IFERROR(Inv_SY_B!BM29/Inv_SY_B!$NE29-1,"")</f>
        <v>-6.3087443591854031E-2</v>
      </c>
      <c r="BN29" s="57">
        <f>IFERROR(Inv_SY_B!BN29/Inv_SY_B!$NE29-1,"")</f>
        <v>2.0745958226499717E-2</v>
      </c>
      <c r="BO29" s="57">
        <f>IFERROR(Inv_SY_B!BO29/Inv_SY_B!$NE29-1,"")</f>
        <v>3.3194925393780217E-3</v>
      </c>
      <c r="BP29" s="57">
        <f>IFERROR(Inv_SY_B!BP29/Inv_SY_B!$NE29-1,"")</f>
        <v>4.2135128510261133E-3</v>
      </c>
      <c r="BQ29" s="57">
        <f>IFERROR(Inv_SY_B!BQ29/Inv_SY_B!$NE29-1,"")</f>
        <v>1.2094521360552779E-2</v>
      </c>
      <c r="BR29" s="57">
        <f>IFERROR(Inv_SY_B!BR29/Inv_SY_B!$NE29-1,"")</f>
        <v>2.3464981241511529E-2</v>
      </c>
      <c r="BS29" s="57">
        <f>IFERROR(Inv_SY_B!BS29/Inv_SY_B!$NE29-1,"")</f>
        <v>1.5401519167231648E-2</v>
      </c>
      <c r="BT29" s="57">
        <f>IFERROR(Inv_SY_B!BT29/Inv_SY_B!$NE29-1,"")</f>
        <v>-6.3545002791176586E-4</v>
      </c>
      <c r="BU29" s="57">
        <f>IFERROR(Inv_SY_B!BU29/Inv_SY_B!$NE29-1,"")</f>
        <v>2.1734693868322275E-2</v>
      </c>
      <c r="BV29" s="57">
        <f>IFERROR(Inv_SY_B!BV29/Inv_SY_B!$NE29-1,"")</f>
        <v>2.5936820346067924E-2</v>
      </c>
      <c r="BW29" s="57">
        <f>IFERROR(Inv_SY_B!BW29/Inv_SY_B!$NE29-1,"")</f>
        <v>4.8025960021118586E-3</v>
      </c>
      <c r="BX29" s="57">
        <f>IFERROR(Inv_SY_B!BX29/Inv_SY_B!$NE29-1,"")</f>
        <v>2.8247378891861352E-3</v>
      </c>
      <c r="BY29" s="57">
        <f>IFERROR(Inv_SY_B!BY29/Inv_SY_B!$NE29-1,"")</f>
        <v>2.8251247184669648E-3</v>
      </c>
      <c r="BZ29" s="57">
        <f>IFERROR(Inv_SY_B!BZ29/Inv_SY_B!$NE29-1,"")</f>
        <v>1.7656159345804445E-2</v>
      </c>
      <c r="CA29" s="57">
        <f>IFERROR(Inv_SY_B!CA29/Inv_SY_B!$NE29-1,"")</f>
        <v>4.7125975299189271E-4</v>
      </c>
      <c r="CB29" s="57">
        <f>IFERROR(Inv_SY_B!CB29/Inv_SY_B!$NE29-1,"")</f>
        <v>-6.9386397445303505E-3</v>
      </c>
      <c r="CC29" s="57">
        <f>IFERROR(Inv_SY_B!CC29/Inv_SY_B!$NE29-1,"")</f>
        <v>2.0375182360816257E-2</v>
      </c>
      <c r="CD29" s="57">
        <f>IFERROR(Inv_SY_B!CD29/Inv_SY_B!$NE29-1,"")</f>
        <v>1.5925871972614969E-2</v>
      </c>
      <c r="CE29" s="57">
        <f>IFERROR(Inv_SY_B!CE29/Inv_SY_B!$NE29-1,"")</f>
        <v>-1.9915795043450424E-2</v>
      </c>
      <c r="CF29" s="57">
        <f>IFERROR(Inv_SY_B!CF29/Inv_SY_B!$NE29-1,"")</f>
        <v>1.5642640408551456E-2</v>
      </c>
      <c r="CG29" s="57">
        <f>IFERROR(Inv_SY_B!CG29/Inv_SY_B!$NE29-1,"")</f>
        <v>2.5442452525156645E-2</v>
      </c>
      <c r="CH29" s="57">
        <f>IFERROR(Inv_SY_B!CH29/Inv_SY_B!$NE29-1,"")</f>
        <v>2.4891906542778175E-2</v>
      </c>
      <c r="CI29" s="57">
        <f>IFERROR(Inv_SY_B!CI29/Inv_SY_B!$NE29-1,"")</f>
        <v>2.5936820346067924E-2</v>
      </c>
      <c r="CJ29" s="57">
        <f>IFERROR(Inv_SY_B!CJ29/Inv_SY_B!$NE29-1,"")</f>
        <v>3.0318716940508583E-2</v>
      </c>
      <c r="CK29" s="57">
        <f>IFERROR(Inv_SY_B!CK29/Inv_SY_B!$NE29-1,"")</f>
        <v>2.0886403630167694E-2</v>
      </c>
      <c r="CL29" s="57">
        <f>IFERROR(Inv_SY_B!CL29/Inv_SY_B!$NE29-1,"")</f>
        <v>9.2123108338948434E-3</v>
      </c>
      <c r="CM29" s="57">
        <f>IFERROR(Inv_SY_B!CM29/Inv_SY_B!$NE29-1,"")</f>
        <v>1.2465297226236238E-2</v>
      </c>
      <c r="CN29" s="57">
        <f>IFERROR(Inv_SY_B!CN29/Inv_SY_B!$NE29-1,"")</f>
        <v>7.6452109723514905E-3</v>
      </c>
      <c r="CO29" s="57">
        <f>IFERROR(Inv_SY_B!CO29/Inv_SY_B!$NE29-1,"")</f>
        <v>1.0735009853046762E-2</v>
      </c>
      <c r="CP29" s="57">
        <f>IFERROR(Inv_SY_B!CP29/Inv_SY_B!$NE29-1,"")</f>
        <v>-4.5903925952018865E-3</v>
      </c>
      <c r="CQ29" s="57">
        <f>IFERROR(Inv_SY_B!CQ29/Inv_SY_B!$NE29-1,"")</f>
        <v>9.6226822559963843E-3</v>
      </c>
      <c r="CR29" s="57">
        <f>IFERROR(Inv_SY_B!CR29/Inv_SY_B!$NE29-1,"")</f>
        <v>1.5678688062159329E-2</v>
      </c>
      <c r="CS29" s="57">
        <f>IFERROR(Inv_SY_B!CS29/Inv_SY_B!$NE29-1,"")</f>
        <v>2.1363918002638593E-2</v>
      </c>
      <c r="CT29" s="57">
        <f>IFERROR(Inv_SY_B!CT29/Inv_SY_B!$NE29-1,"")</f>
        <v>2.5813228390839882E-2</v>
      </c>
      <c r="CU29" s="57">
        <f>IFERROR(Inv_SY_B!CU29/Inv_SY_B!$NE29-1,"")</f>
        <v>3.670493692225163E-3</v>
      </c>
      <c r="CV29" s="57">
        <f>IFERROR(Inv_SY_B!CV29/Inv_SY_B!$NE29-1,"")</f>
        <v>2.2599837554916791E-2</v>
      </c>
      <c r="CW29" s="57">
        <f>IFERROR(Inv_SY_B!CW29/Inv_SY_B!$NE29-1,"")</f>
        <v>2.2599837554916791E-2</v>
      </c>
      <c r="CX29" s="57">
        <f>IFERROR(Inv_SY_B!CX29/Inv_SY_B!$NE29-1,"")</f>
        <v>1.2616978262197875E-2</v>
      </c>
      <c r="CY29" s="57">
        <f>IFERROR(Inv_SY_B!CY29/Inv_SY_B!$NE29-1,"")</f>
        <v>9.386733977834405E-3</v>
      </c>
      <c r="CZ29" s="57">
        <f>IFERROR(Inv_SY_B!CZ29/Inv_SY_B!$NE29-1,"")</f>
        <v>2.3217797331055889E-2</v>
      </c>
      <c r="DA29" s="57">
        <f>IFERROR(Inv_SY_B!DA29/Inv_SY_B!$NE29-1,"")</f>
        <v>2.1792073237507648E-3</v>
      </c>
      <c r="DB29" s="57">
        <f>IFERROR(Inv_SY_B!DB29/Inv_SY_B!$NE29-1,"")</f>
        <v>2.3712165151967168E-2</v>
      </c>
      <c r="DC29" s="57">
        <f>IFERROR(Inv_SY_B!DC29/Inv_SY_B!$NE29-1,"")</f>
        <v>6.6351389705562314E-2</v>
      </c>
      <c r="DD29" s="57">
        <f>IFERROR(Inv_SY_B!DD29/Inv_SY_B!$NE29-1,"")</f>
        <v>2.297061342060025E-2</v>
      </c>
      <c r="DE29" s="57">
        <f>IFERROR(Inv_SY_B!DE29/Inv_SY_B!$NE29-1,"")</f>
        <v>3.6565728495659755E-2</v>
      </c>
      <c r="DF29" s="57">
        <f>IFERROR(Inv_SY_B!DF29/Inv_SY_B!$NE29-1,"")</f>
        <v>2.4330124928106267E-2</v>
      </c>
      <c r="DG29" s="57">
        <f>IFERROR(Inv_SY_B!DG29/Inv_SY_B!$NE29-1,"")</f>
        <v>1.9757222584677159E-2</v>
      </c>
      <c r="DH29" s="57">
        <f>IFERROR(Inv_SY_B!DH29/Inv_SY_B!$NE29-1,"")</f>
        <v>4.2745326257050298E-2</v>
      </c>
      <c r="DI29" s="57">
        <f>IFERROR(Inv_SY_B!DI29/Inv_SY_B!$NE29-1,"")</f>
        <v>3.3970297435875541E-2</v>
      </c>
      <c r="DJ29" s="57">
        <f>IFERROR(Inv_SY_B!DJ29/Inv_SY_B!$NE29-1,"")</f>
        <v>4.188018257045556E-2</v>
      </c>
      <c r="DK29" s="57">
        <f>IFERROR(Inv_SY_B!DK29/Inv_SY_B!$NE29-1,"")</f>
        <v>2.9838794932545598E-2</v>
      </c>
      <c r="DL29" s="57">
        <f>IFERROR(Inv_SY_B!DL29/Inv_SY_B!$NE29-1,"")</f>
        <v>1.2100139176699498E-2</v>
      </c>
      <c r="DM29" s="57">
        <f>IFERROR(Inv_SY_B!DM29/Inv_SY_B!$NE29-1,"")</f>
        <v>-8.4217432072640763E-3</v>
      </c>
      <c r="DN29" s="57">
        <f>IFERROR(Inv_SY_B!DN29/Inv_SY_B!$NE29-1,"")</f>
        <v>2.9891762913357711E-2</v>
      </c>
      <c r="DO29" s="57">
        <f>IFERROR(Inv_SY_B!DO29/Inv_SY_B!$NE29-1,"")</f>
        <v>-2.7702088222802623E-2</v>
      </c>
      <c r="DP29" s="57">
        <f>IFERROR(Inv_SY_B!DP29/Inv_SY_B!$NE29-1,"")</f>
        <v>3.1745642241774785E-2</v>
      </c>
      <c r="DQ29" s="57">
        <f>IFERROR(Inv_SY_B!DQ29/Inv_SY_B!$NE29-1,"")</f>
        <v>3.3228745704508622E-2</v>
      </c>
      <c r="DR29" s="57">
        <f>IFERROR(Inv_SY_B!DR29/Inv_SY_B!$NE29-1,"")</f>
        <v>2.9644579002902294E-2</v>
      </c>
      <c r="DS29" s="57">
        <f>IFERROR(Inv_SY_B!DS29/Inv_SY_B!$NE29-1,"")</f>
        <v>2.7419923808801538E-2</v>
      </c>
      <c r="DT29" s="57">
        <f>IFERROR(Inv_SY_B!DT29/Inv_SY_B!$NE29-1,"")</f>
        <v>-1.9421427222539256E-2</v>
      </c>
      <c r="DU29" s="57">
        <f>IFERROR(Inv_SY_B!DU29/Inv_SY_B!$NE29-1,"")</f>
        <v>1.9981935230545922E-2</v>
      </c>
      <c r="DV29" s="57">
        <f>IFERROR(Inv_SY_B!DV29/Inv_SY_B!$NE29-1,"")</f>
        <v>2.9543458312261128E-2</v>
      </c>
      <c r="DW29" s="57">
        <f>IFERROR(Inv_SY_B!DW29/Inv_SY_B!$NE29-1,"")</f>
        <v>3.5576992853837197E-2</v>
      </c>
      <c r="DX29" s="57">
        <f>IFERROR(Inv_SY_B!DX29/Inv_SY_B!$NE29-1,"")</f>
        <v>3.1127682465635909E-2</v>
      </c>
      <c r="DY29" s="57">
        <f>IFERROR(Inv_SY_B!DY29/Inv_SY_B!$NE29-1,"")</f>
        <v>1.1229377673958041E-2</v>
      </c>
      <c r="DZ29" s="57">
        <f>IFERROR(Inv_SY_B!DZ29/Inv_SY_B!$NE29-1,"")</f>
        <v>3.1251274420863728E-2</v>
      </c>
      <c r="EA29" s="57">
        <f>IFERROR(Inv_SY_B!EA29/Inv_SY_B!$NE29-1,"")</f>
        <v>-2.3252777834601557E-2</v>
      </c>
      <c r="EB29" s="57">
        <f>IFERROR(Inv_SY_B!EB29/Inv_SY_B!$NE29-1,"")</f>
        <v>1.901567085331024E-2</v>
      </c>
      <c r="EC29" s="57">
        <f>IFERROR(Inv_SY_B!EC29/Inv_SY_B!$NE29-1,"")</f>
        <v>1.7161791524893166E-2</v>
      </c>
      <c r="ED29" s="57">
        <f>IFERROR(Inv_SY_B!ED29/Inv_SY_B!$NE29-1,"")</f>
        <v>3.8296015868849009E-2</v>
      </c>
      <c r="EE29" s="57">
        <f>IFERROR(Inv_SY_B!EE29/Inv_SY_B!$NE29-1,"")</f>
        <v>2.1981877778777692E-2</v>
      </c>
      <c r="EF29" s="57">
        <f>IFERROR(Inv_SY_B!EF29/Inv_SY_B!$NE29-1,"")</f>
        <v>4.3239694077961355E-2</v>
      </c>
      <c r="EG29" s="57">
        <f>IFERROR(Inv_SY_B!EG29/Inv_SY_B!$NE29-1,"")</f>
        <v>1.8150527166715502E-2</v>
      </c>
      <c r="EH29" s="57">
        <f>IFERROR(Inv_SY_B!EH29/Inv_SY_B!$NE29-1,"")</f>
        <v>2.680196403266244E-2</v>
      </c>
      <c r="EI29" s="57">
        <f>IFERROR(Inv_SY_B!EI29/Inv_SY_B!$NE29-1,"")</f>
        <v>2.7970356377333694E-3</v>
      </c>
      <c r="EJ29" s="57">
        <f>IFERROR(Inv_SY_B!EJ29/Inv_SY_B!$NE29-1,"")</f>
        <v>4.8306964242301742E-2</v>
      </c>
      <c r="EK29" s="57">
        <f>IFERROR(Inv_SY_B!EK29/Inv_SY_B!$NE29-1,"")</f>
        <v>2.1181001908901598E-2</v>
      </c>
      <c r="EL29" s="57">
        <f>IFERROR(Inv_SY_B!EL29/Inv_SY_B!$NE29-1,"")</f>
        <v>5.0902395302085734E-2</v>
      </c>
      <c r="EM29" s="57">
        <f>IFERROR(Inv_SY_B!EM29/Inv_SY_B!$NE29-1,"")</f>
        <v>2.1858285823549872E-2</v>
      </c>
      <c r="EN29" s="57">
        <f>IFERROR(Inv_SY_B!EN29/Inv_SY_B!$NE29-1,"")</f>
        <v>4.6700268824340085E-2</v>
      </c>
      <c r="EO29" s="57">
        <f>IFERROR(Inv_SY_B!EO29/Inv_SY_B!$NE29-1,"")</f>
        <v>4.0397079107721723E-2</v>
      </c>
      <c r="EP29" s="57">
        <f>IFERROR(Inv_SY_B!EP29/Inv_SY_B!$NE29-1,"")</f>
        <v>3.5453400898609155E-2</v>
      </c>
      <c r="EQ29" s="57">
        <f>IFERROR(Inv_SY_B!EQ29/Inv_SY_B!$NE29-1,"")</f>
        <v>3.1127682465635909E-2</v>
      </c>
      <c r="ER29" s="57">
        <f>IFERROR(Inv_SY_B!ER29/Inv_SY_B!$NE29-1,"")</f>
        <v>5.1025987257313554E-2</v>
      </c>
      <c r="ES29" s="57">
        <f>IFERROR(Inv_SY_B!ES29/Inv_SY_B!$NE29-1,"")</f>
        <v>-1.0062258935953361E-3</v>
      </c>
      <c r="ET29" s="57">
        <f>IFERROR(Inv_SY_B!ET29/Inv_SY_B!$NE29-1,"")</f>
        <v>4.5823889505452131E-2</v>
      </c>
      <c r="EU29" s="57">
        <f>IFERROR(Inv_SY_B!EU29/Inv_SY_B!$NE29-1,"")</f>
        <v>6.0769153061106307E-2</v>
      </c>
      <c r="EV29" s="57">
        <f>IFERROR(Inv_SY_B!EV29/Inv_SY_B!$NE29-1,"")</f>
        <v>9.8809883849004798E-4</v>
      </c>
      <c r="EW29" s="57">
        <f>IFERROR(Inv_SY_B!EW29/Inv_SY_B!$NE29-1,"")</f>
        <v>3.3859064676170503E-2</v>
      </c>
      <c r="EX29" s="57">
        <f>IFERROR(Inv_SY_B!EX29/Inv_SY_B!$NE29-1,"")</f>
        <v>3.9655527376355026E-2</v>
      </c>
      <c r="EY29" s="57">
        <f>IFERROR(Inv_SY_B!EY29/Inv_SY_B!$NE29-1,"")</f>
        <v>2.428892760969692E-2</v>
      </c>
      <c r="EZ29" s="57">
        <f>IFERROR(Inv_SY_B!EZ29/Inv_SY_B!$NE29-1,"")</f>
        <v>2.1981877778777692E-2</v>
      </c>
      <c r="FA29" s="57">
        <f>IFERROR(Inv_SY_B!FA29/Inv_SY_B!$NE29-1,"")</f>
        <v>3.6812912406115172E-2</v>
      </c>
      <c r="FB29" s="57">
        <f>IFERROR(Inv_SY_B!FB29/Inv_SY_B!$NE29-1,"")</f>
        <v>2.692555598789026E-2</v>
      </c>
      <c r="FC29" s="57">
        <f>IFERROR(Inv_SY_B!FC29/Inv_SY_B!$NE29-1,"")</f>
        <v>4.4318201364286214E-3</v>
      </c>
      <c r="FD29" s="57">
        <f>IFERROR(Inv_SY_B!FD29/Inv_SY_B!$NE29-1,"")</f>
        <v>-1.5005937145066151E-3</v>
      </c>
      <c r="FE29" s="57">
        <f>IFERROR(Inv_SY_B!FE29/Inv_SY_B!$NE29-1,"")</f>
        <v>-6.3206799683912518E-3</v>
      </c>
      <c r="FF29" s="57">
        <f>IFERROR(Inv_SY_B!FF29/Inv_SY_B!$NE29-1,"")</f>
        <v>2.3835757107194988E-2</v>
      </c>
      <c r="FG29" s="57">
        <f>IFERROR(Inv_SY_B!FG29/Inv_SY_B!$NE29-1,"")</f>
        <v>2.7419923808801538E-2</v>
      </c>
      <c r="FH29" s="57">
        <f>IFERROR(Inv_SY_B!FH29/Inv_SY_B!$NE29-1,"")</f>
        <v>2.3341389286283709E-2</v>
      </c>
      <c r="FI29" s="57">
        <f>IFERROR(Inv_SY_B!FI29/Inv_SY_B!$NE29-1,"")</f>
        <v>1.6667423703981887E-2</v>
      </c>
      <c r="FJ29" s="57">
        <f>IFERROR(Inv_SY_B!FJ29/Inv_SY_B!$NE29-1,"")</f>
        <v>3.1869234197002827E-2</v>
      </c>
      <c r="FK29" s="57">
        <f>IFERROR(Inv_SY_B!FK29/Inv_SY_B!$NE29-1,"")</f>
        <v>5.1396763122997013E-2</v>
      </c>
      <c r="FL29" s="57">
        <f>IFERROR(Inv_SY_B!FL29/Inv_SY_B!$NE29-1,"")</f>
        <v>3.5722942659806023E-3</v>
      </c>
      <c r="FM29" s="57">
        <f>IFERROR(Inv_SY_B!FM29/Inv_SY_B!$NE29-1,"")</f>
        <v>1.2647742493477221E-2</v>
      </c>
      <c r="FN29" s="57">
        <f>IFERROR(Inv_SY_B!FN29/Inv_SY_B!$NE29-1,"")</f>
        <v>2.6590092109414654E-2</v>
      </c>
      <c r="FO29" s="57">
        <f>IFERROR(Inv_SY_B!FO29/Inv_SY_B!$NE29-1,"")</f>
        <v>9.9404901408679525E-3</v>
      </c>
      <c r="FP29" s="57">
        <f>IFERROR(Inv_SY_B!FP29/Inv_SY_B!$NE29-1,"")</f>
        <v>9.5344022879766399E-3</v>
      </c>
      <c r="FQ29" s="57">
        <f>IFERROR(Inv_SY_B!FQ29/Inv_SY_B!$NE29-1,"")</f>
        <v>8.7222265821940148E-3</v>
      </c>
      <c r="FR29" s="57">
        <f>IFERROR(Inv_SY_B!FR29/Inv_SY_B!$NE29-1,"")</f>
        <v>9.5344022879766399E-3</v>
      </c>
      <c r="FS29" s="57">
        <f>IFERROR(Inv_SY_B!FS29/Inv_SY_B!$NE29-1,"")</f>
        <v>7.3686004058894916E-3</v>
      </c>
      <c r="FT29" s="57">
        <f>IFERROR(Inv_SY_B!FT29/Inv_SY_B!$NE29-1,"")</f>
        <v>2.7537630432828086E-2</v>
      </c>
      <c r="FU29" s="57">
        <f>IFERROR(Inv_SY_B!FU29/Inv_SY_B!$NE29-1,"")</f>
        <v>3.6200837961177346E-2</v>
      </c>
      <c r="FV29" s="57">
        <f>IFERROR(Inv_SY_B!FV29/Inv_SY_B!$NE29-1,"")</f>
        <v>2.1581675257087651E-2</v>
      </c>
      <c r="FW29" s="57">
        <f>IFERROR(Inv_SY_B!FW29/Inv_SY_B!$NE29-1,"")</f>
        <v>2.7943718285719399E-2</v>
      </c>
      <c r="FX29" s="57">
        <f>IFERROR(Inv_SY_B!FX29/Inv_SY_B!$NE29-1,"")</f>
        <v>3.1327783726480707E-2</v>
      </c>
      <c r="FY29" s="57">
        <f>IFERROR(Inv_SY_B!FY29/Inv_SY_B!$NE29-1,"")</f>
        <v>3.2410684667524503E-2</v>
      </c>
      <c r="FZ29" s="57">
        <f>IFERROR(Inv_SY_B!FZ29/Inv_SY_B!$NE29-1,"")</f>
        <v>1.5950590363660533E-2</v>
      </c>
      <c r="GA29" s="57">
        <f>IFERROR(Inv_SY_B!GA29/Inv_SY_B!$NE29-1,"")</f>
        <v>3.1237541981393946E-2</v>
      </c>
      <c r="GB29" s="57">
        <f>IFERROR(Inv_SY_B!GB29/Inv_SY_B!$NE29-1,"")</f>
        <v>3.4430844946060635E-3</v>
      </c>
      <c r="GC29" s="57">
        <f>IFERROR(Inv_SY_B!GC29/Inv_SY_B!$NE29-1,"")</f>
        <v>2.9026619226763195E-2</v>
      </c>
      <c r="GD29" s="57">
        <f>IFERROR(Inv_SY_B!GD29/Inv_SY_B!$NE29-1,"")</f>
        <v>3.0515608020698082E-2</v>
      </c>
      <c r="GE29" s="57">
        <f>IFERROR(Inv_SY_B!GE29/Inv_SY_B!$NE29-1,"")</f>
        <v>3.4576486549611873E-2</v>
      </c>
      <c r="GF29" s="57">
        <f>IFERROR(Inv_SY_B!GF29/Inv_SY_B!$NE29-1,"")</f>
        <v>2.8485168756241075E-2</v>
      </c>
      <c r="GG29" s="57">
        <f>IFERROR(Inv_SY_B!GG29/Inv_SY_B!$NE29-1,"")</f>
        <v>2.4559652844957869E-2</v>
      </c>
      <c r="GH29" s="57">
        <f>IFERROR(Inv_SY_B!GH29/Inv_SY_B!$NE29-1,"")</f>
        <v>2.889125660913261E-2</v>
      </c>
      <c r="GI29" s="57">
        <f>IFERROR(Inv_SY_B!GI29/Inv_SY_B!$NE29-1,"")</f>
        <v>1.8739060286848019E-2</v>
      </c>
      <c r="GJ29" s="57">
        <f>IFERROR(Inv_SY_B!GJ29/Inv_SY_B!$NE29-1,"")</f>
        <v>2.9838794932545598E-2</v>
      </c>
      <c r="GK29" s="57">
        <f>IFERROR(Inv_SY_B!GK29/Inv_SY_B!$NE29-1,"")</f>
        <v>1.0346577993759487E-2</v>
      </c>
      <c r="GL29" s="57">
        <f>IFERROR(Inv_SY_B!GL29/Inv_SY_B!$NE29-1,"")</f>
        <v>2.6319366874153927E-2</v>
      </c>
      <c r="GM29" s="57">
        <f>IFERROR(Inv_SY_B!GM29/Inv_SY_B!$NE29-1,"")</f>
        <v>6.962512552997735E-3</v>
      </c>
      <c r="GN29" s="57">
        <f>IFERROR(Inv_SY_B!GN29/Inv_SY_B!$NE29-1,"")</f>
        <v>7.7746882587808042E-3</v>
      </c>
      <c r="GO29" s="57">
        <f>IFERROR(Inv_SY_B!GO29/Inv_SY_B!$NE29-1,"")</f>
        <v>2.021451281901987E-2</v>
      </c>
      <c r="GP29" s="57">
        <f>IFERROR(Inv_SY_B!GP29/Inv_SY_B!$NE29-1,"")</f>
        <v>7.8491376984775041E-3</v>
      </c>
      <c r="GQ29" s="57">
        <f>IFERROR(Inv_SY_B!GQ29/Inv_SY_B!$NE29-1,"")</f>
        <v>2.6894657999083416E-2</v>
      </c>
      <c r="GR29" s="57">
        <f>IFERROR(Inv_SY_B!GR29/Inv_SY_B!$NE29-1,"")</f>
        <v>1.062907389142298E-2</v>
      </c>
      <c r="GS29" s="57">
        <f>IFERROR(Inv_SY_B!GS29/Inv_SY_B!$NE29-1,"")</f>
        <v>4.0345551343910824E-2</v>
      </c>
      <c r="GT29" s="57">
        <f>IFERROR(Inv_SY_B!GT29/Inv_SY_B!$NE29-1,"")</f>
        <v>3.4586899058660414E-2</v>
      </c>
      <c r="GU29" s="57">
        <f>IFERROR(Inv_SY_B!GU29/Inv_SY_B!$NE29-1,"")</f>
        <v>3.2028290127905645E-2</v>
      </c>
      <c r="GV29" s="57">
        <f>IFERROR(Inv_SY_B!GV29/Inv_SY_B!$NE29-1,"")</f>
        <v>3.7764977907375874E-2</v>
      </c>
      <c r="GW29" s="57">
        <f>IFERROR(Inv_SY_B!GW29/Inv_SY_B!$NE29-1,"")</f>
        <v>5.1575748099122132E-2</v>
      </c>
      <c r="GX29" s="57">
        <f>IFERROR(Inv_SY_B!GX29/Inv_SY_B!$NE29-1,"")</f>
        <v>2.8495581265289838E-2</v>
      </c>
      <c r="GY29" s="57">
        <f>IFERROR(Inv_SY_B!GY29/Inv_SY_B!$NE29-1,"")</f>
        <v>3.9062147883717202E-3</v>
      </c>
      <c r="GZ29" s="57">
        <f>IFERROR(Inv_SY_B!GZ29/Inv_SY_B!$NE29-1,"")</f>
        <v>5.7977559385204103E-2</v>
      </c>
      <c r="HA29" s="57">
        <f>IFERROR(Inv_SY_B!HA29/Inv_SY_B!$NE29-1,"")</f>
        <v>5.2677501735962418E-2</v>
      </c>
      <c r="HB29" s="57">
        <f>IFERROR(Inv_SY_B!HB29/Inv_SY_B!$NE29-1,"")</f>
        <v>3.0242043010242359E-2</v>
      </c>
      <c r="HC29" s="57">
        <f>IFERROR(Inv_SY_B!HC29/Inv_SY_B!$NE29-1,"")</f>
        <v>4.57046189472603E-2</v>
      </c>
      <c r="HD29" s="57">
        <f>IFERROR(Inv_SY_B!HD29/Inv_SY_B!$NE29-1,"")</f>
        <v>3.6862776036403311E-2</v>
      </c>
      <c r="HE29" s="57">
        <f>IFERROR(Inv_SY_B!HE29/Inv_SY_B!$NE29-1,"")</f>
        <v>3.1408820209945398E-2</v>
      </c>
      <c r="HF29" s="57">
        <f>IFERROR(Inv_SY_B!HF29/Inv_SY_B!$NE29-1,"")</f>
        <v>2.963768864276628E-2</v>
      </c>
      <c r="HG29" s="57">
        <f>IFERROR(Inv_SY_B!HG29/Inv_SY_B!$NE29-1,"")</f>
        <v>3.1424099435179542E-2</v>
      </c>
      <c r="HH29" s="57">
        <f>IFERROR(Inv_SY_B!HH29/Inv_SY_B!$NE29-1,"")</f>
        <v>3.4868036802969904E-2</v>
      </c>
      <c r="HI29" s="57">
        <f>IFERROR(Inv_SY_B!HI29/Inv_SY_B!$NE29-1,"")</f>
        <v>4.2599324771478875E-2</v>
      </c>
      <c r="HJ29" s="57">
        <f>IFERROR(Inv_SY_B!HJ29/Inv_SY_B!$NE29-1,"")</f>
        <v>5.2151676146820813E-2</v>
      </c>
      <c r="HK29" s="57">
        <f>IFERROR(Inv_SY_B!HK29/Inv_SY_B!$NE29-1,"")</f>
        <v>4.5536474363343071E-2</v>
      </c>
      <c r="HL29" s="57">
        <f>IFERROR(Inv_SY_B!HL29/Inv_SY_B!$NE29-1,"")</f>
        <v>3.2712647429930852E-2</v>
      </c>
      <c r="HM29" s="57">
        <f>IFERROR(Inv_SY_B!HM29/Inv_SY_B!$NE29-1,"")</f>
        <v>1.1393035153133502E-2</v>
      </c>
      <c r="HN29" s="57">
        <f>IFERROR(Inv_SY_B!HN29/Inv_SY_B!$NE29-1,"")</f>
        <v>-3.3144795954909489E-2</v>
      </c>
      <c r="HO29" s="57">
        <f>IFERROR(Inv_SY_B!HO29/Inv_SY_B!$NE29-1,"")</f>
        <v>2.6636416758686554E-2</v>
      </c>
      <c r="HP29" s="57">
        <f>IFERROR(Inv_SY_B!HP29/Inv_SY_B!$NE29-1,"")</f>
        <v>1.1125192719964261E-2</v>
      </c>
      <c r="HQ29" s="57">
        <f>IFERROR(Inv_SY_B!HQ29/Inv_SY_B!$NE29-1,"")</f>
        <v>-5.736138731933349E-3</v>
      </c>
      <c r="HR29" s="57">
        <f>IFERROR(Inv_SY_B!HR29/Inv_SY_B!$NE29-1,"")</f>
        <v>-6.3768581298584426E-3</v>
      </c>
      <c r="HS29" s="57">
        <f>IFERROR(Inv_SY_B!HS29/Inv_SY_B!$NE29-1,"")</f>
        <v>3.4358329258044051E-3</v>
      </c>
      <c r="HT29" s="57">
        <f>IFERROR(Inv_SY_B!HT29/Inv_SY_B!$NE29-1,"")</f>
        <v>-1.8303703283230055E-2</v>
      </c>
      <c r="HU29" s="57">
        <f>IFERROR(Inv_SY_B!HU29/Inv_SY_B!$NE29-1,"")</f>
        <v>-8.2227120066371562E-3</v>
      </c>
      <c r="HV29" s="57">
        <f>IFERROR(Inv_SY_B!HV29/Inv_SY_B!$NE29-1,"")</f>
        <v>3.53395730084749E-3</v>
      </c>
      <c r="HW29" s="57">
        <f>IFERROR(Inv_SY_B!HW29/Inv_SY_B!$NE29-1,"")</f>
        <v>1.3642137107608754E-2</v>
      </c>
      <c r="HX29" s="57">
        <f>IFERROR(Inv_SY_B!HX29/Inv_SY_B!$NE29-1,"")</f>
        <v>1.2720763579943117E-3</v>
      </c>
      <c r="HY29" s="57">
        <f>IFERROR(Inv_SY_B!HY29/Inv_SY_B!$NE29-1,"")</f>
        <v>8.8627954543487597E-3</v>
      </c>
      <c r="HZ29" s="57">
        <f>IFERROR(Inv_SY_B!HZ29/Inv_SY_B!$NE29-1,"")</f>
        <v>-8.2531381694416206E-3</v>
      </c>
      <c r="IA29" s="57">
        <f>IFERROR(Inv_SY_B!IA29/Inv_SY_B!$NE29-1,"")</f>
        <v>2.7277317706615456E-2</v>
      </c>
      <c r="IB29" s="57">
        <f>IFERROR(Inv_SY_B!IB29/Inv_SY_B!$NE29-1,"")</f>
        <v>-8.6756072834592857E-5</v>
      </c>
      <c r="IC29" s="57">
        <f>IFERROR(Inv_SY_B!IC29/Inv_SY_B!$NE29-1,"")</f>
        <v>2.6293335601532686E-2</v>
      </c>
      <c r="ID29" s="57">
        <f>IFERROR(Inv_SY_B!ID29/Inv_SY_B!$NE29-1,"")</f>
        <v>7.8788133492657675E-3</v>
      </c>
      <c r="IE29" s="57">
        <f>IFERROR(Inv_SY_B!IE29/Inv_SY_B!$NE29-1,"")</f>
        <v>9.1439331986580275E-3</v>
      </c>
      <c r="IF29" s="57">
        <f>IFERROR(Inv_SY_B!IF29/Inv_SY_B!$NE29-1,"")</f>
        <v>1.3501568235454009E-2</v>
      </c>
      <c r="IG29" s="57">
        <f>IFERROR(Inv_SY_B!IG29/Inv_SY_B!$NE29-1,"")</f>
        <v>-6.7805118897255046E-3</v>
      </c>
      <c r="IH29" s="57">
        <f>IFERROR(Inv_SY_B!IH29/Inv_SY_B!$NE29-1,"")</f>
        <v>-8.1192630531036203E-3</v>
      </c>
      <c r="II29" s="57">
        <f>IFERROR(Inv_SY_B!II29/Inv_SY_B!$NE29-1,"")</f>
        <v>-7.985387936765842E-3</v>
      </c>
      <c r="IJ29" s="57">
        <f>IFERROR(Inv_SY_B!IJ29/Inv_SY_B!$NE29-1,"")</f>
        <v>-2.094882817901933E-3</v>
      </c>
      <c r="IK29" s="57">
        <f>IFERROR(Inv_SY_B!IK29/Inv_SY_B!$NE29-1,"")</f>
        <v>2.123285620396298E-2</v>
      </c>
      <c r="IL29" s="57">
        <f>IFERROR(Inv_SY_B!IL29/Inv_SY_B!$NE29-1,"")</f>
        <v>-6.3811311449636032E-2</v>
      </c>
      <c r="IM29" s="57">
        <f>IFERROR(Inv_SY_B!IM29/Inv_SY_B!$NE29-1,"")</f>
        <v>1.6937829744585464E-3</v>
      </c>
      <c r="IN29" s="57">
        <f>IFERROR(Inv_SY_B!IN29/Inv_SY_B!$NE29-1,"")</f>
        <v>7.142500209407654E-3</v>
      </c>
      <c r="IO29" s="57">
        <f>IFERROR(Inv_SY_B!IO29/Inv_SY_B!$NE29-1,"")</f>
        <v>1.2798723874680507E-2</v>
      </c>
      <c r="IP29" s="57">
        <f>IFERROR(Inv_SY_B!IP29/Inv_SY_B!$NE29-1,"")</f>
        <v>-9.0563888674684012E-3</v>
      </c>
      <c r="IQ29" s="57">
        <f>IFERROR(Inv_SY_B!IQ29/Inv_SY_B!$NE29-1,"")</f>
        <v>1.6594083422857731E-2</v>
      </c>
      <c r="IR29" s="57">
        <f>IFERROR(Inv_SY_B!IR29/Inv_SY_B!$NE29-1,"")</f>
        <v>-4.8838142184803868E-4</v>
      </c>
      <c r="IS29" s="57">
        <f>IFERROR(Inv_SY_B!IS29/Inv_SY_B!$NE29-1,"")</f>
        <v>4.1972476499756439E-3</v>
      </c>
      <c r="IT29" s="57">
        <f>IFERROR(Inv_SY_B!IT29/Inv_SY_B!$NE29-1,"")</f>
        <v>-2.2063118917237112E-4</v>
      </c>
      <c r="IU29" s="57">
        <f>IFERROR(Inv_SY_B!IU29/Inv_SY_B!$NE29-1,"")</f>
        <v>1.4639506724325457E-2</v>
      </c>
      <c r="IV29" s="57">
        <f>IFERROR(Inv_SY_B!IV29/Inv_SY_B!$NE29-1,"")</f>
        <v>1.7852509516433024E-2</v>
      </c>
      <c r="IW29" s="57">
        <f>IFERROR(Inv_SY_B!IW29/Inv_SY_B!$NE29-1,"")</f>
        <v>-8.9000677086159552E-4</v>
      </c>
      <c r="IX29" s="57">
        <f>IFERROR(Inv_SY_B!IX29/Inv_SY_B!$NE29-1,"")</f>
        <v>3.6617471846243088E-3</v>
      </c>
      <c r="IY29" s="57">
        <f>IFERROR(Inv_SY_B!IY29/Inv_SY_B!$NE29-1,"")</f>
        <v>1.0221627885177442E-2</v>
      </c>
      <c r="IZ29" s="57">
        <f>IFERROR(Inv_SY_B!IZ29/Inv_SY_B!$NE29-1,"")</f>
        <v>1.4651677189447376E-2</v>
      </c>
      <c r="JA29" s="57">
        <f>IFERROR(Inv_SY_B!JA29/Inv_SY_B!$NE29-1,"")</f>
        <v>8.3961877616456349E-4</v>
      </c>
      <c r="JB29" s="57">
        <f>IFERROR(Inv_SY_B!JB29/Inv_SY_B!$NE29-1,"")</f>
        <v>2.1141180852557895E-2</v>
      </c>
      <c r="JC29" s="57">
        <f>IFERROR(Inv_SY_B!JC29/Inv_SY_B!$NE29-1,"")</f>
        <v>2.1164612056820742E-2</v>
      </c>
      <c r="JD29" s="57">
        <f>IFERROR(Inv_SY_B!JD29/Inv_SY_B!$NE29-1,"")</f>
        <v>-1.5792124644358085E-2</v>
      </c>
      <c r="JE29" s="57">
        <f>IFERROR(Inv_SY_B!JE29/Inv_SY_B!$NE29-1,"")</f>
        <v>2.6738470363355971E-2</v>
      </c>
      <c r="JF29" s="57">
        <f>IFERROR(Inv_SY_B!JF29/Inv_SY_B!$NE29-1,"")</f>
        <v>-1.8841293780455182E-2</v>
      </c>
      <c r="JG29" s="57">
        <f>IFERROR(Inv_SY_B!JG29/Inv_SY_B!$NE29-1,"")</f>
        <v>3.0409292340813243E-2</v>
      </c>
      <c r="JH29" s="57">
        <f>IFERROR(Inv_SY_B!JH29/Inv_SY_B!$NE29-1,"")</f>
        <v>3.7909436036862809E-2</v>
      </c>
      <c r="JI29" s="57">
        <f>IFERROR(Inv_SY_B!JI29/Inv_SY_B!$NE29-1,"")</f>
        <v>3.0919885002450798E-2</v>
      </c>
      <c r="JJ29" s="57">
        <f>IFERROR(Inv_SY_B!JJ29/Inv_SY_B!$NE29-1,"")</f>
        <v>1.3929386542012034E-2</v>
      </c>
      <c r="JK29" s="57">
        <f>IFERROR(Inv_SY_B!JK29/Inv_SY_B!$NE29-1,"")</f>
        <v>3.3053420453336591E-2</v>
      </c>
      <c r="JL29" s="57">
        <f>IFERROR(Inv_SY_B!JL29/Inv_SY_B!$NE29-1,"")</f>
        <v>2.6633388240789202E-2</v>
      </c>
      <c r="JM29" s="57">
        <f>IFERROR(Inv_SY_B!JM29/Inv_SY_B!$NE29-1,"")</f>
        <v>-2.0626647031584899E-2</v>
      </c>
      <c r="JN29" s="57">
        <f>IFERROR(Inv_SY_B!JN29/Inv_SY_B!$NE29-1,"")</f>
        <v>5.8571645447089704E-3</v>
      </c>
      <c r="JO29" s="57">
        <f>IFERROR(Inv_SY_B!JO29/Inv_SY_B!$NE29-1,"")</f>
        <v>4.7801040099204606E-4</v>
      </c>
      <c r="JP29" s="57">
        <f>IFERROR(Inv_SY_B!JP29/Inv_SY_B!$NE29-1,"")</f>
        <v>1.842147876086897E-2</v>
      </c>
      <c r="JQ29" s="57">
        <f>IFERROR(Inv_SY_B!JQ29/Inv_SY_B!$NE29-1,"")</f>
        <v>3.2244084522748739E-2</v>
      </c>
      <c r="JR29" s="57">
        <f>IFERROR(Inv_SY_B!JR29/Inv_SY_B!$NE29-1,"")</f>
        <v>2.0217636571734809E-2</v>
      </c>
      <c r="JS29" s="57">
        <f>IFERROR(Inv_SY_B!JS29/Inv_SY_B!$NE29-1,"")</f>
        <v>2.0285544239442288E-2</v>
      </c>
      <c r="JT29" s="57">
        <f>IFERROR(Inv_SY_B!JT29/Inv_SY_B!$NE29-1,"")</f>
        <v>4.0209653944848878E-2</v>
      </c>
      <c r="JU29" s="57">
        <f>IFERROR(Inv_SY_B!JU29/Inv_SY_B!$NE29-1,"")</f>
        <v>2.7686245334702209E-2</v>
      </c>
      <c r="JV29" s="57">
        <f>IFERROR(Inv_SY_B!JV29/Inv_SY_B!$NE29-1,"")</f>
        <v>-5.6262108866348415E-3</v>
      </c>
      <c r="JW29" s="57">
        <f>IFERROR(Inv_SY_B!JW29/Inv_SY_B!$NE29-1,"")</f>
        <v>-1.415405579735407E-2</v>
      </c>
      <c r="JX29" s="57">
        <f>IFERROR(Inv_SY_B!JX29/Inv_SY_B!$NE29-1,"")</f>
        <v>-2.3494076413855813E-2</v>
      </c>
      <c r="JY29" s="57">
        <f>IFERROR(Inv_SY_B!JY29/Inv_SY_B!$NE29-1,"")</f>
        <v>-2.3900164266747126E-2</v>
      </c>
      <c r="JZ29" s="57">
        <f>IFERROR(Inv_SY_B!JZ29/Inv_SY_B!$NE29-1,"")</f>
        <v>-3.2292646559835658E-2</v>
      </c>
      <c r="KA29" s="57">
        <f>IFERROR(Inv_SY_B!KA29/Inv_SY_B!$NE29-1,"")</f>
        <v>-2.7961042795660918E-2</v>
      </c>
      <c r="KB29" s="57">
        <f>IFERROR(Inv_SY_B!KB29/Inv_SY_B!$NE29-1,"")</f>
        <v>-6.1676613571567396E-3</v>
      </c>
      <c r="KC29" s="57">
        <f>IFERROR(Inv_SY_B!KC29/Inv_SY_B!$NE29-1,"")</f>
        <v>-2.5524515678312709E-2</v>
      </c>
      <c r="KD29" s="57">
        <f>IFERROR(Inv_SY_B!KD29/Inv_SY_B!$NE29-1,"")</f>
        <v>-3.0262207295378762E-2</v>
      </c>
      <c r="KE29" s="57">
        <f>IFERROR(Inv_SY_B!KE29/Inv_SY_B!$NE29-1,"")</f>
        <v>7.2332377882589061E-3</v>
      </c>
      <c r="KF29" s="57">
        <f>IFERROR(Inv_SY_B!KF29/Inv_SY_B!$NE29-1,"")</f>
        <v>-1.2129501864098446E-2</v>
      </c>
      <c r="KG29" s="57">
        <f>IFERROR(Inv_SY_B!KG29/Inv_SY_B!$NE29-1,"")</f>
        <v>-2.9189585340257951E-3</v>
      </c>
      <c r="KH29" s="57">
        <f>IFERROR(Inv_SY_B!KH29/Inv_SY_B!$NE29-1,"")</f>
        <v>4.9320732885409502E-3</v>
      </c>
      <c r="KI29" s="57">
        <f>IFERROR(Inv_SY_B!KI29/Inv_SY_B!$NE29-1,"")</f>
        <v>9.1283144350853274E-3</v>
      </c>
      <c r="KJ29" s="57">
        <f>IFERROR(Inv_SY_B!KJ29/Inv_SY_B!$NE29-1,"")</f>
        <v>-1.1338513350640289E-2</v>
      </c>
      <c r="KK29" s="57">
        <f>IFERROR(Inv_SY_B!KK29/Inv_SY_B!$NE29-1,"")</f>
        <v>-2.441454221374284E-2</v>
      </c>
      <c r="KL29" s="57">
        <f>IFERROR(Inv_SY_B!KL29/Inv_SY_B!$NE29-1,"")</f>
        <v>-1.5851651365034525E-2</v>
      </c>
      <c r="KM29" s="57">
        <f>IFERROR(Inv_SY_B!KM29/Inv_SY_B!$NE29-1,"")</f>
        <v>-1.6775164449353008E-3</v>
      </c>
      <c r="KN29" s="57">
        <f>IFERROR(Inv_SY_B!KN29/Inv_SY_B!$NE29-1,"")</f>
        <v>-1.1196867690007051E-2</v>
      </c>
      <c r="KO29" s="57">
        <f>IFERROR(Inv_SY_B!KO29/Inv_SY_B!$NE29-1,"")</f>
        <v>-1.2690938356959003E-2</v>
      </c>
      <c r="KP29" s="57">
        <f>IFERROR(Inv_SY_B!KP29/Inv_SY_B!$NE29-1,"")</f>
        <v>-9.159498598709126E-3</v>
      </c>
      <c r="KQ29" s="57">
        <f>IFERROR(Inv_SY_B!KQ29/Inv_SY_B!$NE29-1,"")</f>
        <v>-3.4095373009587093E-2</v>
      </c>
      <c r="KR29" s="57">
        <f>IFERROR(Inv_SY_B!KR29/Inv_SY_B!$NE29-1,"")</f>
        <v>-1.214763993261303E-2</v>
      </c>
      <c r="KS29" s="57">
        <f>IFERROR(Inv_SY_B!KS29/Inv_SY_B!$NE29-1,"")</f>
        <v>-2.6816697389958954E-2</v>
      </c>
      <c r="KT29" s="57">
        <f>IFERROR(Inv_SY_B!KT29/Inv_SY_B!$NE29-1,"")</f>
        <v>3.4822382734844837E-4</v>
      </c>
      <c r="KU29" s="57">
        <f>IFERROR(Inv_SY_B!KU29/Inv_SY_B!$NE29-1,"")</f>
        <v>-9.159498598709126E-3</v>
      </c>
      <c r="KV29" s="57">
        <f>IFERROR(Inv_SY_B!KV29/Inv_SY_B!$NE29-1,"")</f>
        <v>-9.4398610874990574E-3</v>
      </c>
      <c r="KW29" s="57">
        <f>IFERROR(Inv_SY_B!KW29/Inv_SY_B!$NE29-1,"")</f>
        <v>-4.9489358100264225E-3</v>
      </c>
      <c r="KX29" s="57">
        <f>IFERROR(Inv_SY_B!KX29/Inv_SY_B!$NE29-1,"")</f>
        <v>1.3189192963999119E-2</v>
      </c>
      <c r="KY29" s="57">
        <f>IFERROR(Inv_SY_B!KY29/Inv_SY_B!$NE29-1,"")</f>
        <v>1.467141362705271E-2</v>
      </c>
      <c r="KZ29" s="57">
        <f>IFERROR(Inv_SY_B!KZ29/Inv_SY_B!$NE29-1,"")</f>
        <v>-3.379191433969142E-3</v>
      </c>
      <c r="LA29" s="57">
        <f>IFERROR(Inv_SY_B!LA29/Inv_SY_B!$NE29-1,"")</f>
        <v>-5.8969361218957905E-3</v>
      </c>
      <c r="LB29" s="57">
        <f>IFERROR(Inv_SY_B!LB29/Inv_SY_B!$NE29-1,"")</f>
        <v>-3.5330835613073042E-2</v>
      </c>
      <c r="LC29" s="57">
        <f>IFERROR(Inv_SY_B!LC29/Inv_SY_B!$NE29-1,"")</f>
        <v>4.0116074886538122E-3</v>
      </c>
      <c r="LD29" s="57">
        <f>IFERROR(Inv_SY_B!LD29/Inv_SY_B!$NE29-1,"")</f>
        <v>-7.985387936765842E-3</v>
      </c>
      <c r="LE29" s="57">
        <f>IFERROR(Inv_SY_B!LE29/Inv_SY_B!$NE29-1,"")</f>
        <v>-1.6419520266048204E-2</v>
      </c>
      <c r="LF29" s="57">
        <f>IFERROR(Inv_SY_B!LF29/Inv_SY_B!$NE29-1,"")</f>
        <v>-2.284552585026367E-2</v>
      </c>
      <c r="LG29" s="57">
        <f>IFERROR(Inv_SY_B!LG29/Inv_SY_B!$NE29-1,"")</f>
        <v>-8.9222906259366352E-3</v>
      </c>
      <c r="LH29" s="57">
        <f>IFERROR(Inv_SY_B!LH29/Inv_SY_B!$NE29-1,"")</f>
        <v>-3.0962585535588172E-2</v>
      </c>
      <c r="LI29" s="57">
        <f>IFERROR(Inv_SY_B!LI29/Inv_SY_B!$NE29-1,"")</f>
        <v>-4.2792918184598627E-2</v>
      </c>
      <c r="LJ29" s="57">
        <f>IFERROR(Inv_SY_B!LJ29/Inv_SY_B!$NE29-1,"")</f>
        <v>-2.662445527052637E-2</v>
      </c>
      <c r="LK29" s="57">
        <f>IFERROR(Inv_SY_B!LK29/Inv_SY_B!$NE29-1,"")</f>
        <v>-2.7544542433721064E-2</v>
      </c>
      <c r="LL29" s="57">
        <f>IFERROR(Inv_SY_B!LL29/Inv_SY_B!$NE29-1,"")</f>
        <v>-1.7845290255046109E-2</v>
      </c>
      <c r="LM29" s="57">
        <f>IFERROR(Inv_SY_B!LM29/Inv_SY_B!$NE29-1,"")</f>
        <v>-6.2225653818581694E-4</v>
      </c>
      <c r="LN29" s="57">
        <f>IFERROR(Inv_SY_B!LN29/Inv_SY_B!$NE29-1,"")</f>
        <v>-1.5214644219008089E-2</v>
      </c>
      <c r="LO29" s="57">
        <f>IFERROR(Inv_SY_B!LO29/Inv_SY_B!$NE29-1,"")</f>
        <v>-2.2042275152236779E-2</v>
      </c>
      <c r="LP29" s="57">
        <f>IFERROR(Inv_SY_B!LP29/Inv_SY_B!$NE29-1,"")</f>
        <v>-2.391652678096623E-2</v>
      </c>
      <c r="LQ29" s="57">
        <f>IFERROR(Inv_SY_B!LQ29/Inv_SY_B!$NE29-1,"")</f>
        <v>-1.7490521196750985E-2</v>
      </c>
      <c r="LR29" s="57">
        <f>IFERROR(Inv_SY_B!LR29/Inv_SY_B!$NE29-1,"")</f>
        <v>-2.4184277013641786E-2</v>
      </c>
      <c r="LS29" s="57">
        <f>IFERROR(Inv_SY_B!LS29/Inv_SY_B!$NE29-1,"")</f>
        <v>-3.7101057199059317E-3</v>
      </c>
      <c r="LT29" s="57">
        <f>IFERROR(Inv_SY_B!LT29/Inv_SY_B!$NE29-1,"")</f>
        <v>-3.0637057621124675E-2</v>
      </c>
      <c r="LU29" s="57">
        <f>IFERROR(Inv_SY_B!LU29/Inv_SY_B!$NE29-1,"")</f>
        <v>-5.0535228889676542E-3</v>
      </c>
      <c r="LV29" s="57">
        <f>IFERROR(Inv_SY_B!LV29/Inv_SY_B!$NE29-1,"")</f>
        <v>-3.6540950251622517E-2</v>
      </c>
      <c r="LW29" s="57">
        <f>IFERROR(Inv_SY_B!LW29/Inv_SY_B!$NE29-1,"")</f>
        <v>8.8627954543487597E-3</v>
      </c>
      <c r="LX29" s="57">
        <f>IFERROR(Inv_SY_B!LX29/Inv_SY_B!$NE29-1,"")</f>
        <v>-1.0957415519465386E-2</v>
      </c>
      <c r="LY29" s="57">
        <f>IFERROR(Inv_SY_B!LY29/Inv_SY_B!$NE29-1,"")</f>
        <v>-1.8126427999355599E-2</v>
      </c>
      <c r="LZ29" s="57">
        <f>IFERROR(Inv_SY_B!LZ29/Inv_SY_B!$NE29-1,"")</f>
        <v>-6.6466367733877263E-3</v>
      </c>
      <c r="MA29" s="57">
        <f>IFERROR(Inv_SY_B!MA29/Inv_SY_B!$NE29-1,"")</f>
        <v>1.1694254164893669E-2</v>
      </c>
      <c r="MB29" s="57">
        <f>IFERROR(Inv_SY_B!MB29/Inv_SY_B!$NE29-1,"")</f>
        <v>8.2135011401101021E-3</v>
      </c>
      <c r="MC29" s="57">
        <f>IFERROR(Inv_SY_B!MC29/Inv_SY_B!$NE29-1,"")</f>
        <v>8.615126489123659E-3</v>
      </c>
      <c r="MD29" s="57">
        <f>IFERROR(Inv_SY_B!MD29/Inv_SY_B!$NE29-1,"")</f>
        <v>-7.5837625877523962E-3</v>
      </c>
      <c r="ME29" s="57">
        <f>IFERROR(Inv_SY_B!ME29/Inv_SY_B!$NE29-1,"")</f>
        <v>9.4183771871505506E-3</v>
      </c>
      <c r="MF29" s="57">
        <f>IFERROR(Inv_SY_B!MF29/Inv_SY_B!$NE29-1,"")</f>
        <v>-9.0563888674684012E-3</v>
      </c>
      <c r="MG29" s="57">
        <f>IFERROR(Inv_SY_B!MG29/Inv_SY_B!$NE29-1,"")</f>
        <v>6.6069997440563188E-3</v>
      </c>
      <c r="MH29" s="57">
        <f>IFERROR(Inv_SY_B!MH29/Inv_SY_B!$NE29-1,"")</f>
        <v>8.8828767217992155E-3</v>
      </c>
      <c r="MI29" s="57">
        <f>IFERROR(Inv_SY_B!MI29/Inv_SY_B!$NE29-1,"")</f>
        <v>-5.8433860753607236E-3</v>
      </c>
      <c r="MJ29" s="57">
        <f>IFERROR(Inv_SY_B!MJ29/Inv_SY_B!$NE29-1,"")</f>
        <v>9.8467775594315299E-3</v>
      </c>
      <c r="MK29" s="57">
        <f>IFERROR(Inv_SY_B!MK29/Inv_SY_B!$NE29-1,"")</f>
        <v>1.1111897408824012E-2</v>
      </c>
      <c r="ML29" s="57">
        <f>IFERROR(Inv_SY_B!ML29/Inv_SY_B!$NE29-1,"")</f>
        <v>1.0757128350528777E-2</v>
      </c>
      <c r="MM29" s="57">
        <f>IFERROR(Inv_SY_B!MM29/Inv_SY_B!$NE29-1,"")</f>
        <v>-8.6195332246817857E-3</v>
      </c>
      <c r="MN29" s="57">
        <f>IFERROR(Inv_SY_B!MN29/Inv_SY_B!$NE29-1,"")</f>
        <v>1.2720763579943117E-3</v>
      </c>
      <c r="MO29" s="57">
        <f>IFERROR(Inv_SY_B!MO29/Inv_SY_B!$NE29-1,"")</f>
        <v>2.1373425076117947E-2</v>
      </c>
      <c r="MP29" s="57">
        <f>IFERROR(Inv_SY_B!MP29/Inv_SY_B!$NE29-1,"")</f>
        <v>-7.0726030526442329E-3</v>
      </c>
      <c r="MQ29" s="57">
        <f>IFERROR(Inv_SY_B!MQ29/Inv_SY_B!$NE29-1,"")</f>
        <v>-1.2403266775913857E-2</v>
      </c>
      <c r="MR29" s="57">
        <f>IFERROR(Inv_SY_B!MR29/Inv_SY_B!$NE29-1,"")</f>
        <v>-1.2403266775913857E-2</v>
      </c>
      <c r="MS29" s="57">
        <f>IFERROR(Inv_SY_B!MS29/Inv_SY_B!$NE29-1,"")</f>
        <v>1.2658155002525762E-2</v>
      </c>
      <c r="MT29" s="57">
        <f>IFERROR(Inv_SY_B!MT29/Inv_SY_B!$NE29-1,"")</f>
        <v>-1.3462097241494608E-2</v>
      </c>
      <c r="MU29" s="57">
        <f>IFERROR(Inv_SY_B!MU29/Inv_SY_B!$NE29-1,"")</f>
        <v>7.6780006747589891E-3</v>
      </c>
      <c r="MV29" s="57">
        <f>IFERROR(Inv_SY_B!MV29/Inv_SY_B!$NE29-1,"")</f>
        <v>-4.5168053771039718E-3</v>
      </c>
      <c r="MW29" s="57">
        <f>IFERROR(Inv_SY_B!MW29/Inv_SY_B!$NE29-1,"")</f>
        <v>-1.8407565743664978E-2</v>
      </c>
      <c r="MX29" s="57">
        <f>IFERROR(Inv_SY_B!MX29/Inv_SY_B!$NE29-1,"")</f>
        <v>-1.157757003537041E-3</v>
      </c>
      <c r="MY29" s="57">
        <f>IFERROR(Inv_SY_B!MY29/Inv_SY_B!$NE29-1,"")</f>
        <v>-1.6158463789189614E-2</v>
      </c>
      <c r="MZ29" s="57">
        <f>IFERROR(Inv_SY_B!MZ29/Inv_SY_B!$NE29-1,"")</f>
        <v>-3.2261275509563037E-3</v>
      </c>
      <c r="NA29" s="57">
        <f>IFERROR(Inv_SY_B!NA29/Inv_SY_B!$NE29-1,"")</f>
        <v>1.2095879513907004E-2</v>
      </c>
      <c r="NB29" s="57">
        <f>IFERROR(Inv_SY_B!NB29/Inv_SY_B!$NE29-1,"")</f>
        <v>1.2095879513907004E-2</v>
      </c>
      <c r="NC29" s="57">
        <f>IFERROR(Inv_SY_B!NC29/Inv_SY_B!$NE29-1,"")</f>
        <v>2.0530011843189477E-2</v>
      </c>
      <c r="ND29" s="57">
        <f>IFERROR(Inv_SY_B!ND29/Inv_SY_B!$NE29-1,"")</f>
        <v>1.3360999363299264E-2</v>
      </c>
    </row>
    <row r="30" spans="2:368" ht="14.5" x14ac:dyDescent="0.35">
      <c r="B30" s="86">
        <f t="shared" si="0"/>
        <v>45771</v>
      </c>
      <c r="C30" s="57">
        <f>IFERROR(Inv_SY_B!C30/Inv_SY_B!$NE30-1,"")</f>
        <v>-6.926309904245298E-2</v>
      </c>
      <c r="D30" s="57">
        <f>IFERROR(Inv_SY_B!D30/Inv_SY_B!$NE30-1,"")</f>
        <v>-9.7282665432536164E-2</v>
      </c>
      <c r="E30" s="57">
        <f>IFERROR(Inv_SY_B!E30/Inv_SY_B!$NE30-1,"")</f>
        <v>-5.9553710167280616E-2</v>
      </c>
      <c r="F30" s="57">
        <f>IFERROR(Inv_SY_B!F30/Inv_SY_B!$NE30-1,"")</f>
        <v>-6.2562767949172149E-2</v>
      </c>
      <c r="G30" s="57">
        <f>IFERROR(Inv_SY_B!G30/Inv_SY_B!$NE30-1,"")</f>
        <v>-7.0895543345179668E-2</v>
      </c>
      <c r="H30" s="57">
        <f>IFERROR(Inv_SY_B!H30/Inv_SY_B!$NE30-1,"")</f>
        <v>-0.10729001021969242</v>
      </c>
      <c r="I30" s="57">
        <f>IFERROR(Inv_SY_B!I30/Inv_SY_B!$NE30-1,"")</f>
        <v>-3.1731924017119884E-2</v>
      </c>
      <c r="J30" s="57">
        <f>IFERROR(Inv_SY_B!J30/Inv_SY_B!$NE30-1,"")</f>
        <v>-8.6172298237859546E-2</v>
      </c>
      <c r="K30" s="57">
        <f>IFERROR(Inv_SY_B!K30/Inv_SY_B!$NE30-1,"")</f>
        <v>-5.9322244184058182E-2</v>
      </c>
      <c r="L30" s="57">
        <f>IFERROR(Inv_SY_B!L30/Inv_SY_B!$NE30-1,"")</f>
        <v>-5.7470516318278708E-2</v>
      </c>
      <c r="M30" s="57">
        <f>IFERROR(Inv_SY_B!M30/Inv_SY_B!$NE30-1,"")</f>
        <v>-4.2193761425598608E-2</v>
      </c>
      <c r="N30" s="57">
        <f>IFERROR(Inv_SY_B!N30/Inv_SY_B!$NE30-1,"")</f>
        <v>-5.5618788452499346E-2</v>
      </c>
      <c r="O30" s="57">
        <f>IFERROR(Inv_SY_B!O30/Inv_SY_B!$NE30-1,"")</f>
        <v>-5.7933448284723577E-2</v>
      </c>
      <c r="P30" s="57">
        <f>IFERROR(Inv_SY_B!P30/Inv_SY_B!$NE30-1,"")</f>
        <v>-6.0248108116947918E-2</v>
      </c>
      <c r="Q30" s="57">
        <f>IFERROR(Inv_SY_B!Q30/Inv_SY_B!$NE30-1,"")</f>
        <v>-4.8906274939048977E-2</v>
      </c>
      <c r="R30" s="57">
        <f>IFERROR(Inv_SY_B!R30/Inv_SY_B!$NE30-1,"")</f>
        <v>-5.4229992553164741E-2</v>
      </c>
      <c r="S30" s="57">
        <f>IFERROR(Inv_SY_B!S30/Inv_SY_B!$NE30-1,"")</f>
        <v>-6.5852021394964599E-2</v>
      </c>
      <c r="T30" s="57">
        <f>IFERROR(Inv_SY_B!T30/Inv_SY_B!$NE30-1,"")</f>
        <v>-5.050217198126683E-2</v>
      </c>
      <c r="U30" s="57">
        <f>IFERROR(Inv_SY_B!U30/Inv_SY_B!$NE30-1,"")</f>
        <v>-4.4508421257822839E-2</v>
      </c>
      <c r="V30" s="57">
        <f>IFERROR(Inv_SY_B!V30/Inv_SY_B!$NE30-1,"")</f>
        <v>-4.2656693392043477E-2</v>
      </c>
      <c r="W30" s="57">
        <f>IFERROR(Inv_SY_B!W30/Inv_SY_B!$NE30-1,"")</f>
        <v>-6.0850680429000992E-3</v>
      </c>
      <c r="X30" s="57">
        <f>IFERROR(Inv_SY_B!X30/Inv_SY_B!$NE30-1,"")</f>
        <v>-2.0898890969135331E-2</v>
      </c>
      <c r="Y30" s="57">
        <f>IFERROR(Inv_SY_B!Y30/Inv_SY_B!$NE30-1,"")</f>
        <v>-1.6038105321464324E-2</v>
      </c>
      <c r="Z30" s="57">
        <f>IFERROR(Inv_SY_B!Z30/Inv_SY_B!$NE30-1,"")</f>
        <v>-2.6685540549696074E-2</v>
      </c>
      <c r="AA30" s="57">
        <f>IFERROR(Inv_SY_B!AA30/Inv_SY_B!$NE30-1,"")</f>
        <v>-9.3255918080140665E-3</v>
      </c>
      <c r="AB30" s="57">
        <f>IFERROR(Inv_SY_B!AB30/Inv_SY_B!$NE30-1,"")</f>
        <v>-1.8352765153688666E-2</v>
      </c>
      <c r="AC30" s="57">
        <f>IFERROR(Inv_SY_B!AC30/Inv_SY_B!$NE30-1,"")</f>
        <v>-1.5575173355019456E-2</v>
      </c>
      <c r="AD30" s="57">
        <f>IFERROR(Inv_SY_B!AD30/Inv_SY_B!$NE30-1,"")</f>
        <v>-2.3445016784582218E-2</v>
      </c>
      <c r="AE30" s="57">
        <f>IFERROR(Inv_SY_B!AE30/Inv_SY_B!$NE30-1,"")</f>
        <v>3.959794873278355E-4</v>
      </c>
      <c r="AF30" s="57">
        <f>IFERROR(Inv_SY_B!AF30/Inv_SY_B!$NE30-1,"")</f>
        <v>-1.68721436167385E-3</v>
      </c>
      <c r="AG30" s="57">
        <f>IFERROR(Inv_SY_B!AG30/Inv_SY_B!$NE30-1,"")</f>
        <v>-2.2287686868470047E-2</v>
      </c>
      <c r="AH30" s="57">
        <f>IFERROR(Inv_SY_B!AH30/Inv_SY_B!$NE30-1,"")</f>
        <v>-2.0204493019468028E-2</v>
      </c>
      <c r="AI30" s="57">
        <f>IFERROR(Inv_SY_B!AI30/Inv_SY_B!$NE30-1,"")</f>
        <v>-7.5987794976072998E-2</v>
      </c>
      <c r="AJ30" s="57">
        <f>IFERROR(Inv_SY_B!AJ30/Inv_SY_B!$NE30-1,"")</f>
        <v>-8.6074838876502802E-2</v>
      </c>
      <c r="AK30" s="57">
        <f>IFERROR(Inv_SY_B!AK30/Inv_SY_B!$NE30-1,"")</f>
        <v>-7.9009035178134068E-2</v>
      </c>
      <c r="AL30" s="57">
        <f>IFERROR(Inv_SY_B!AL30/Inv_SY_B!$NE30-1,"")</f>
        <v>-6.7801208622100706E-2</v>
      </c>
      <c r="AM30" s="57">
        <f>IFERROR(Inv_SY_B!AM30/Inv_SY_B!$NE30-1,"")</f>
        <v>-5.4644194838931237E-2</v>
      </c>
      <c r="AN30" s="57">
        <f>IFERROR(Inv_SY_B!AN30/Inv_SY_B!$NE30-1,"")</f>
        <v>-5.7324327276243592E-2</v>
      </c>
      <c r="AO30" s="57">
        <f>IFERROR(Inv_SY_B!AO30/Inv_SY_B!$NE30-1,"")</f>
        <v>-7.2978737194181353E-2</v>
      </c>
      <c r="AP30" s="57">
        <f>IFERROR(Inv_SY_B!AP30/Inv_SY_B!$NE30-1,"")</f>
        <v>-6.5121076184788462E-2</v>
      </c>
      <c r="AQ30" s="57">
        <f>IFERROR(Inv_SY_B!AQ30/Inv_SY_B!$NE30-1,"")</f>
        <v>-9.2421879784865157E-2</v>
      </c>
      <c r="AR30" s="57">
        <f>IFERROR(Inv_SY_B!AR30/Inv_SY_B!$NE30-1,"")</f>
        <v>-6.5742536021115017E-2</v>
      </c>
      <c r="AS30" s="57">
        <f>IFERROR(Inv_SY_B!AS30/Inv_SY_B!$NE30-1,"")</f>
        <v>-4.4832024185822994E-2</v>
      </c>
      <c r="AT30" s="57">
        <f>IFERROR(Inv_SY_B!AT30/Inv_SY_B!$NE30-1,"")</f>
        <v>-6.0166891982483928E-2</v>
      </c>
      <c r="AU30" s="57">
        <f>IFERROR(Inv_SY_B!AU30/Inv_SY_B!$NE30-1,"")</f>
        <v>-4.8329640384354611E-2</v>
      </c>
      <c r="AV30" s="57">
        <f>IFERROR(Inv_SY_B!AV30/Inv_SY_B!$NE30-1,"")</f>
        <v>-2.7682083675725888E-2</v>
      </c>
      <c r="AW30" s="57">
        <f>IFERROR(Inv_SY_B!AW30/Inv_SY_B!$NE30-1,"")</f>
        <v>-2.8513066878355642E-2</v>
      </c>
      <c r="AX30" s="57">
        <f>IFERROR(Inv_SY_B!AX30/Inv_SY_B!$NE30-1,"")</f>
        <v>-3.9658835577082163E-2</v>
      </c>
      <c r="AY30" s="57">
        <f>IFERROR(Inv_SY_B!AY30/Inv_SY_B!$NE30-1,"")</f>
        <v>-4.6603499668310344E-2</v>
      </c>
      <c r="AZ30" s="57">
        <f>IFERROR(Inv_SY_B!AZ30/Inv_SY_B!$NE30-1,"")</f>
        <v>-3.9472703537695719E-2</v>
      </c>
      <c r="BA30" s="57">
        <f>IFERROR(Inv_SY_B!BA30/Inv_SY_B!$NE30-1,"")</f>
        <v>-4.7554812262814883E-2</v>
      </c>
      <c r="BB30" s="57">
        <f>IFERROR(Inv_SY_B!BB30/Inv_SY_B!$NE30-1,"")</f>
        <v>-7.120875257265824E-2</v>
      </c>
      <c r="BC30" s="57">
        <f>IFERROR(Inv_SY_B!BC30/Inv_SY_B!$NE30-1,"")</f>
        <v>-7.6781392632835455E-2</v>
      </c>
      <c r="BD30" s="57">
        <f>IFERROR(Inv_SY_B!BD30/Inv_SY_B!$NE30-1,"")</f>
        <v>-6.7369401099733106E-2</v>
      </c>
      <c r="BE30" s="57">
        <f>IFERROR(Inv_SY_B!BE30/Inv_SY_B!$NE30-1,"")</f>
        <v>-8.0229632911701598E-2</v>
      </c>
      <c r="BF30" s="57">
        <f>IFERROR(Inv_SY_B!BF30/Inv_SY_B!$NE30-1,"")</f>
        <v>-5.9020317947020673E-2</v>
      </c>
      <c r="BG30" s="57">
        <f>IFERROR(Inv_SY_B!BG30/Inv_SY_B!$NE30-1,"")</f>
        <v>-5.998677555524512E-2</v>
      </c>
      <c r="BH30" s="57">
        <f>IFERROR(Inv_SY_B!BH30/Inv_SY_B!$NE30-1,"")</f>
        <v>-0.10010700491926139</v>
      </c>
      <c r="BI30" s="57">
        <f>IFERROR(Inv_SY_B!BI30/Inv_SY_B!$NE30-1,"")</f>
        <v>-9.6328700198168971E-2</v>
      </c>
      <c r="BJ30" s="57">
        <f>IFERROR(Inv_SY_B!BJ30/Inv_SY_B!$NE30-1,"")</f>
        <v>-0.10315462584140545</v>
      </c>
      <c r="BK30" s="57">
        <f>IFERROR(Inv_SY_B!BK30/Inv_SY_B!$NE30-1,"")</f>
        <v>-6.2562767949172149E-2</v>
      </c>
      <c r="BL30" s="57">
        <f>IFERROR(Inv_SY_B!BL30/Inv_SY_B!$NE30-1,"")</f>
        <v>-7.5367112307686557E-2</v>
      </c>
      <c r="BM30" s="57">
        <f>IFERROR(Inv_SY_B!BM30/Inv_SY_B!$NE30-1,"")</f>
        <v>-7.9810717021552957E-2</v>
      </c>
      <c r="BN30" s="57">
        <f>IFERROR(Inv_SY_B!BN30/Inv_SY_B!$NE30-1,"")</f>
        <v>4.3648010232166135E-2</v>
      </c>
      <c r="BO30" s="57">
        <f>IFERROR(Inv_SY_B!BO30/Inv_SY_B!$NE30-1,"")</f>
        <v>2.6146689927232236E-2</v>
      </c>
      <c r="BP30" s="57">
        <f>IFERROR(Inv_SY_B!BP30/Inv_SY_B!$NE30-1,"")</f>
        <v>2.8814618179249463E-2</v>
      </c>
      <c r="BQ30" s="57">
        <f>IFERROR(Inv_SY_B!BQ30/Inv_SY_B!$NE30-1,"")</f>
        <v>3.700594288752268E-2</v>
      </c>
      <c r="BR30" s="57">
        <f>IFERROR(Inv_SY_B!BR30/Inv_SY_B!$NE30-1,"")</f>
        <v>4.9973788655636175E-2</v>
      </c>
      <c r="BS30" s="57">
        <f>IFERROR(Inv_SY_B!BS30/Inv_SY_B!$NE30-1,"")</f>
        <v>2.8481718712318749E-2</v>
      </c>
      <c r="BT30" s="57">
        <f>IFERROR(Inv_SY_B!BT30/Inv_SY_B!$NE30-1,"")</f>
        <v>1.5076577686159665E-2</v>
      </c>
      <c r="BU30" s="57">
        <f>IFERROR(Inv_SY_B!BU30/Inv_SY_B!$NE30-1,"")</f>
        <v>3.7111372527913744E-2</v>
      </c>
      <c r="BV30" s="57">
        <f>IFERROR(Inv_SY_B!BV30/Inv_SY_B!$NE30-1,"")</f>
        <v>5.3347537148153545E-2</v>
      </c>
      <c r="BW30" s="57">
        <f>IFERROR(Inv_SY_B!BW30/Inv_SY_B!$NE30-1,"")</f>
        <v>1.8450326178677035E-2</v>
      </c>
      <c r="BX30" s="57">
        <f>IFERROR(Inv_SY_B!BX30/Inv_SY_B!$NE30-1,"")</f>
        <v>1.8875344572491848E-2</v>
      </c>
      <c r="BY30" s="57">
        <f>IFERROR(Inv_SY_B!BY30/Inv_SY_B!$NE30-1,"")</f>
        <v>1.201911811481593E-2</v>
      </c>
      <c r="BZ30" s="57">
        <f>IFERROR(Inv_SY_B!BZ30/Inv_SY_B!$NE30-1,"")</f>
        <v>2.5173861881804926E-2</v>
      </c>
      <c r="CA30" s="57">
        <f>IFERROR(Inv_SY_B!CA30/Inv_SY_B!$NE30-1,"")</f>
        <v>2.9090387337427082E-3</v>
      </c>
      <c r="CB30" s="57">
        <f>IFERROR(Inv_SY_B!CB30/Inv_SY_B!$NE30-1,"")</f>
        <v>2.8360712375446795E-2</v>
      </c>
      <c r="CC30" s="57">
        <f>IFERROR(Inv_SY_B!CC30/Inv_SY_B!$NE30-1,"")</f>
        <v>3.9114535695345953E-2</v>
      </c>
      <c r="CD30" s="57">
        <f>IFERROR(Inv_SY_B!CD30/Inv_SY_B!$NE30-1,"")</f>
        <v>3.2050749789137578E-2</v>
      </c>
      <c r="CE30" s="57">
        <f>IFERROR(Inv_SY_B!CE30/Inv_SY_B!$NE30-1,"")</f>
        <v>2.0348059705717958E-2</v>
      </c>
      <c r="CF30" s="57">
        <f>IFERROR(Inv_SY_B!CF30/Inv_SY_B!$NE30-1,"")</f>
        <v>4.3608474117019735E-2</v>
      </c>
      <c r="CG30" s="57">
        <f>IFERROR(Inv_SY_B!CG30/Inv_SY_B!$NE30-1,"")</f>
        <v>5.0606366497983224E-2</v>
      </c>
      <c r="CH30" s="57">
        <f>IFERROR(Inv_SY_B!CH30/Inv_SY_B!$NE30-1,"")</f>
        <v>4.413202812668926E-2</v>
      </c>
      <c r="CI30" s="57">
        <f>IFERROR(Inv_SY_B!CI30/Inv_SY_B!$NE30-1,"")</f>
        <v>6.2519915862184972E-2</v>
      </c>
      <c r="CJ30" s="57">
        <f>IFERROR(Inv_SY_B!CJ30/Inv_SY_B!$NE30-1,"")</f>
        <v>5.8460874707125132E-2</v>
      </c>
      <c r="CK30" s="57">
        <f>IFERROR(Inv_SY_B!CK30/Inv_SY_B!$NE30-1,"")</f>
        <v>4.8761347791137943E-2</v>
      </c>
      <c r="CL30" s="57">
        <f>IFERROR(Inv_SY_B!CL30/Inv_SY_B!$NE30-1,"")</f>
        <v>4.0836170569540808E-2</v>
      </c>
      <c r="CM30" s="57">
        <f>IFERROR(Inv_SY_B!CM30/Inv_SY_B!$NE30-1,"")</f>
        <v>3.879824677417254E-2</v>
      </c>
      <c r="CN30" s="57">
        <f>IFERROR(Inv_SY_B!CN30/Inv_SY_B!$NE30-1,"")</f>
        <v>2.4248956400191313E-2</v>
      </c>
      <c r="CO30" s="57">
        <f>IFERROR(Inv_SY_B!CO30/Inv_SY_B!$NE30-1,"")</f>
        <v>2.9415008779358542E-2</v>
      </c>
      <c r="CP30" s="57">
        <f>IFERROR(Inv_SY_B!CP30/Inv_SY_B!$NE30-1,"")</f>
        <v>6.2836204783358607E-2</v>
      </c>
      <c r="CQ30" s="57">
        <f>IFERROR(Inv_SY_B!CQ30/Inv_SY_B!$NE30-1,"")</f>
        <v>7.5171472709125275E-2</v>
      </c>
      <c r="CR30" s="57">
        <f>IFERROR(Inv_SY_B!CR30/Inv_SY_B!$NE30-1,"")</f>
        <v>8.3816703221200939E-2</v>
      </c>
      <c r="CS30" s="57">
        <f>IFERROR(Inv_SY_B!CS30/Inv_SY_B!$NE30-1,"")</f>
        <v>8.1918969694160015E-2</v>
      </c>
      <c r="CT30" s="57">
        <f>IFERROR(Inv_SY_B!CT30/Inv_SY_B!$NE30-1,"")</f>
        <v>9.3305370856406E-2</v>
      </c>
      <c r="CU30" s="57">
        <f>IFERROR(Inv_SY_B!CU30/Inv_SY_B!$NE30-1,"")</f>
        <v>9.2457716547660995E-2</v>
      </c>
      <c r="CV30" s="57">
        <f>IFERROR(Inv_SY_B!CV30/Inv_SY_B!$NE30-1,"")</f>
        <v>8.6979592432935959E-2</v>
      </c>
      <c r="CW30" s="57">
        <f>IFERROR(Inv_SY_B!CW30/Inv_SY_B!$NE30-1,"")</f>
        <v>7.8545221201642645E-2</v>
      </c>
      <c r="CX30" s="57">
        <f>IFERROR(Inv_SY_B!CX30/Inv_SY_B!$NE30-1,"")</f>
        <v>6.2759528681256116E-2</v>
      </c>
      <c r="CY30" s="57">
        <f>IFERROR(Inv_SY_B!CY30/Inv_SY_B!$NE30-1,"")</f>
        <v>6.2539084887710761E-2</v>
      </c>
      <c r="CZ30" s="57">
        <f>IFERROR(Inv_SY_B!CZ30/Inv_SY_B!$NE30-1,"")</f>
        <v>6.989999068956676E-2</v>
      </c>
      <c r="DA30" s="57">
        <f>IFERROR(Inv_SY_B!DA30/Inv_SY_B!$NE30-1,"")</f>
        <v>5.0333170503147562E-2</v>
      </c>
      <c r="DB30" s="57">
        <f>IFERROR(Inv_SY_B!DB30/Inv_SY_B!$NE30-1,"")</f>
        <v>7.2219442778172604E-2</v>
      </c>
      <c r="DC30" s="57">
        <f>IFERROR(Inv_SY_B!DC30/Inv_SY_B!$NE30-1,"")</f>
        <v>7.1165146374260857E-2</v>
      </c>
      <c r="DD30" s="57">
        <f>IFERROR(Inv_SY_B!DD30/Inv_SY_B!$NE30-1,"")</f>
        <v>6.6209953275875977E-2</v>
      </c>
      <c r="DE30" s="57">
        <f>IFERROR(Inv_SY_B!DE30/Inv_SY_B!$NE30-1,"")</f>
        <v>6.8951123926046298E-2</v>
      </c>
      <c r="DF30" s="57">
        <f>IFERROR(Inv_SY_B!DF30/Inv_SY_B!$NE30-1,"")</f>
        <v>5.461269283284742E-2</v>
      </c>
      <c r="DG30" s="57">
        <f>IFERROR(Inv_SY_B!DG30/Inv_SY_B!$NE30-1,"")</f>
        <v>4.986835901524489E-2</v>
      </c>
      <c r="DH30" s="57">
        <f>IFERROR(Inv_SY_B!DH30/Inv_SY_B!$NE30-1,"")</f>
        <v>7.1270576014651921E-2</v>
      </c>
      <c r="DI30" s="57">
        <f>IFERROR(Inv_SY_B!DI30/Inv_SY_B!$NE30-1,"")</f>
        <v>6.2730775142967543E-2</v>
      </c>
      <c r="DJ30" s="57">
        <f>IFERROR(Inv_SY_B!DJ30/Inv_SY_B!$NE30-1,"")</f>
        <v>8.1075532571030617E-2</v>
      </c>
      <c r="DK30" s="57">
        <f>IFERROR(Inv_SY_B!DK30/Inv_SY_B!$NE30-1,"")</f>
        <v>6.3830255678475334E-2</v>
      </c>
      <c r="DL30" s="57">
        <f>IFERROR(Inv_SY_B!DL30/Inv_SY_B!$NE30-1,"")</f>
        <v>4.9532901068545909E-2</v>
      </c>
      <c r="DM30" s="57">
        <f>IFERROR(Inv_SY_B!DM30/Inv_SY_B!$NE30-1,"")</f>
        <v>2.4038097119408963E-2</v>
      </c>
      <c r="DN30" s="57">
        <f>IFERROR(Inv_SY_B!DN30/Inv_SY_B!$NE30-1,"")</f>
        <v>4.0906839581995813E-2</v>
      </c>
      <c r="DO30" s="57">
        <f>IFERROR(Inv_SY_B!DO30/Inv_SY_B!$NE30-1,"")</f>
        <v>1.180825883403358E-2</v>
      </c>
      <c r="DP30" s="57">
        <f>IFERROR(Inv_SY_B!DP30/Inv_SY_B!$NE30-1,"")</f>
        <v>3.9325394976128081E-2</v>
      </c>
      <c r="DQ30" s="57">
        <f>IFERROR(Inv_SY_B!DQ30/Inv_SY_B!$NE30-1,"")</f>
        <v>4.9341210813289127E-2</v>
      </c>
      <c r="DR30" s="57">
        <f>IFERROR(Inv_SY_B!DR30/Inv_SY_B!$NE30-1,"")</f>
        <v>3.7533091089478443E-2</v>
      </c>
      <c r="DS30" s="57">
        <f>IFERROR(Inv_SY_B!DS30/Inv_SY_B!$NE30-1,"")</f>
        <v>2.3827237838626836E-2</v>
      </c>
      <c r="DT30" s="57">
        <f>IFERROR(Inv_SY_B!DT30/Inv_SY_B!$NE30-1,"")</f>
        <v>3.1642803139630971E-4</v>
      </c>
      <c r="DU30" s="57">
        <f>IFERROR(Inv_SY_B!DU30/Inv_SY_B!$NE30-1,"")</f>
        <v>1.6466332036770615E-2</v>
      </c>
      <c r="DV30" s="57">
        <f>IFERROR(Inv_SY_B!DV30/Inv_SY_B!$NE30-1,"")</f>
        <v>3.2228063275250296E-2</v>
      </c>
      <c r="DW30" s="57">
        <f>IFERROR(Inv_SY_B!DW30/Inv_SY_B!$NE30-1,"")</f>
        <v>2.0875207907673943E-2</v>
      </c>
      <c r="DX30" s="57">
        <f>IFERROR(Inv_SY_B!DX30/Inv_SY_B!$NE30-1,"")</f>
        <v>9.0670881838632589E-3</v>
      </c>
      <c r="DY30" s="57">
        <f>IFERROR(Inv_SY_B!DY30/Inv_SY_B!$NE30-1,"")</f>
        <v>-3.1614981095051675E-4</v>
      </c>
      <c r="DZ30" s="57">
        <f>IFERROR(Inv_SY_B!DZ30/Inv_SY_B!$NE30-1,"")</f>
        <v>1.201911811481593E-2</v>
      </c>
      <c r="EA30" s="57">
        <f>IFERROR(Inv_SY_B!EA30/Inv_SY_B!$NE30-1,"")</f>
        <v>1.2967984878336392E-2</v>
      </c>
      <c r="EB30" s="57">
        <f>IFERROR(Inv_SY_B!EB30/Inv_SY_B!$NE30-1,"")</f>
        <v>5.6933396913458889E-3</v>
      </c>
      <c r="EC30" s="57">
        <f>IFERROR(Inv_SY_B!EC30/Inv_SY_B!$NE30-1,"")</f>
        <v>-1.052905301683893E-4</v>
      </c>
      <c r="ED30" s="57">
        <f>IFERROR(Inv_SY_B!ED30/Inv_SY_B!$NE30-1,"")</f>
        <v>2.3510948917452978E-2</v>
      </c>
      <c r="EE30" s="57">
        <f>IFERROR(Inv_SY_B!EE30/Inv_SY_B!$NE30-1,"")</f>
        <v>8.8562289030809094E-3</v>
      </c>
      <c r="EF30" s="57">
        <f>IFERROR(Inv_SY_B!EF30/Inv_SY_B!$NE30-1,"")</f>
        <v>2.5619541725276473E-2</v>
      </c>
      <c r="EG30" s="57">
        <f>IFERROR(Inv_SY_B!EG30/Inv_SY_B!$NE30-1,"")</f>
        <v>-9.0668099634175769E-3</v>
      </c>
      <c r="EH30" s="57">
        <f>IFERROR(Inv_SY_B!EH30/Inv_SY_B!$NE30-1,"")</f>
        <v>-5.3767725497266827E-3</v>
      </c>
      <c r="EI30" s="57">
        <f>IFERROR(Inv_SY_B!EI30/Inv_SY_B!$NE30-1,"")</f>
        <v>-2.4315769769085338E-2</v>
      </c>
      <c r="EJ30" s="57">
        <f>IFERROR(Inv_SY_B!EJ30/Inv_SY_B!$NE30-1,"")</f>
        <v>7.2747842972133991E-3</v>
      </c>
      <c r="EK30" s="57">
        <f>IFERROR(Inv_SY_B!EK30/Inv_SY_B!$NE30-1,"")</f>
        <v>-1.2103183606683166E-2</v>
      </c>
      <c r="EL30" s="57">
        <f>IFERROR(Inv_SY_B!EL30/Inv_SY_B!$NE30-1,"")</f>
        <v>-2.6673559908742428E-2</v>
      </c>
      <c r="EM30" s="57">
        <f>IFERROR(Inv_SY_B!EM30/Inv_SY_B!$NE30-1,"")</f>
        <v>-3.0574456603215783E-2</v>
      </c>
      <c r="EN30" s="57">
        <f>IFERROR(Inv_SY_B!EN30/Inv_SY_B!$NE30-1,"")</f>
        <v>-6.8527875152030182E-3</v>
      </c>
      <c r="EO30" s="57">
        <f>IFERROR(Inv_SY_B!EO30/Inv_SY_B!$NE30-1,"")</f>
        <v>-6.536498594029605E-3</v>
      </c>
      <c r="EP30" s="57">
        <f>IFERROR(Inv_SY_B!EP30/Inv_SY_B!$NE30-1,"")</f>
        <v>-1.497086982532303E-2</v>
      </c>
      <c r="EQ30" s="57">
        <f>IFERROR(Inv_SY_B!EQ30/Inv_SY_B!$NE30-1,"")</f>
        <v>-2.0558640766054848E-2</v>
      </c>
      <c r="ER30" s="57">
        <f>IFERROR(Inv_SY_B!ER30/Inv_SY_B!$NE30-1,"")</f>
        <v>1.3707244353080572E-3</v>
      </c>
      <c r="ES30" s="57">
        <f>IFERROR(Inv_SY_B!ES30/Inv_SY_B!$NE30-1,"")</f>
        <v>6.9584953760399859E-3</v>
      </c>
      <c r="ET30" s="57">
        <f>IFERROR(Inv_SY_B!ET30/Inv_SY_B!$NE30-1,"")</f>
        <v>-2.4536213562630582E-2</v>
      </c>
      <c r="EU30" s="57">
        <f>IFERROR(Inv_SY_B!EU30/Inv_SY_B!$NE30-1,"")</f>
        <v>-1.6559848242549968E-3</v>
      </c>
      <c r="EV30" s="57">
        <f>IFERROR(Inv_SY_B!EV30/Inv_SY_B!$NE30-1,"")</f>
        <v>-2.1890888040088652E-2</v>
      </c>
      <c r="EW30" s="57">
        <f>IFERROR(Inv_SY_B!EW30/Inv_SY_B!$NE30-1,"")</f>
        <v>-7.7383964944888195E-3</v>
      </c>
      <c r="EX30" s="57">
        <f>IFERROR(Inv_SY_B!EX30/Inv_SY_B!$NE30-1,"")</f>
        <v>-2.9518908207298855E-3</v>
      </c>
      <c r="EY30" s="57">
        <f>IFERROR(Inv_SY_B!EY30/Inv_SY_B!$NE30-1,"")</f>
        <v>1.8225657512700444E-3</v>
      </c>
      <c r="EZ30" s="57">
        <f>IFERROR(Inv_SY_B!EZ30/Inv_SY_B!$NE30-1,"")</f>
        <v>-1.897594416818138E-3</v>
      </c>
      <c r="FA30" s="57">
        <f>IFERROR(Inv_SY_B!FA30/Inv_SY_B!$NE30-1,"")</f>
        <v>9.0670881838632589E-3</v>
      </c>
      <c r="FB30" s="57">
        <f>IFERROR(Inv_SY_B!FB30/Inv_SY_B!$NE30-1,"")</f>
        <v>4.2185767178737343E-4</v>
      </c>
      <c r="FC30" s="57">
        <f>IFERROR(Inv_SY_B!FC30/Inv_SY_B!$NE30-1,"")</f>
        <v>-8.1179431998971152E-3</v>
      </c>
      <c r="FD30" s="57">
        <f>IFERROR(Inv_SY_B!FD30/Inv_SY_B!$NE30-1,"")</f>
        <v>1.7712318695938922E-2</v>
      </c>
      <c r="FE30" s="57">
        <f>IFERROR(Inv_SY_B!FE30/Inv_SY_B!$NE30-1,"")</f>
        <v>-3.4580782938079979E-2</v>
      </c>
      <c r="FF30" s="57">
        <f>IFERROR(Inv_SY_B!FF30/Inv_SY_B!$NE30-1,"")</f>
        <v>1.5815837160904067E-3</v>
      </c>
      <c r="FG30" s="57">
        <f>IFERROR(Inv_SY_B!FG30/Inv_SY_B!$NE30-1,"")</f>
        <v>6.7476360952574144E-3</v>
      </c>
      <c r="FH30" s="57">
        <f>IFERROR(Inv_SY_B!FH30/Inv_SY_B!$NE30-1,"")</f>
        <v>-7.2745060767677172E-3</v>
      </c>
      <c r="FI30" s="57">
        <f>IFERROR(Inv_SY_B!FI30/Inv_SY_B!$NE30-1,"")</f>
        <v>-1.5603447667669967E-2</v>
      </c>
      <c r="FJ30" s="57">
        <f>IFERROR(Inv_SY_B!FJ30/Inv_SY_B!$NE30-1,"")</f>
        <v>1.7338922052887007E-2</v>
      </c>
      <c r="FK30" s="57">
        <f>IFERROR(Inv_SY_B!FK30/Inv_SY_B!$NE30-1,"")</f>
        <v>2.8571571656229144E-2</v>
      </c>
      <c r="FL30" s="57">
        <f>IFERROR(Inv_SY_B!FL30/Inv_SY_B!$NE30-1,"")</f>
        <v>-5.9087130080638373E-3</v>
      </c>
      <c r="FM30" s="57">
        <f>IFERROR(Inv_SY_B!FM30/Inv_SY_B!$NE30-1,"")</f>
        <v>-2.369642768245861E-2</v>
      </c>
      <c r="FN30" s="57">
        <f>IFERROR(Inv_SY_B!FN30/Inv_SY_B!$NE30-1,"")</f>
        <v>-6.8377261380042631E-3</v>
      </c>
      <c r="FO30" s="57">
        <f>IFERROR(Inv_SY_B!FO30/Inv_SY_B!$NE30-1,"")</f>
        <v>-2.1156075394938023E-2</v>
      </c>
      <c r="FP30" s="57">
        <f>IFERROR(Inv_SY_B!FP30/Inv_SY_B!$NE30-1,"")</f>
        <v>-1.5151606351707758E-2</v>
      </c>
      <c r="FQ30" s="57">
        <f>IFERROR(Inv_SY_B!FQ30/Inv_SY_B!$NE30-1,"")</f>
        <v>-1.1572019037474401E-2</v>
      </c>
      <c r="FR30" s="57">
        <f>IFERROR(Inv_SY_B!FR30/Inv_SY_B!$NE30-1,"")</f>
        <v>-1.2264842388616359E-2</v>
      </c>
      <c r="FS30" s="57">
        <f>IFERROR(Inv_SY_B!FS30/Inv_SY_B!$NE30-1,"")</f>
        <v>-8.5697845158592134E-3</v>
      </c>
      <c r="FT30" s="57">
        <f>IFERROR(Inv_SY_B!FT30/Inv_SY_B!$NE30-1,"")</f>
        <v>6.6786016603348486E-4</v>
      </c>
      <c r="FU30" s="57">
        <f>IFERROR(Inv_SY_B!FU30/Inv_SY_B!$NE30-1,"")</f>
        <v>8.4043875871187002E-3</v>
      </c>
      <c r="FV30" s="57">
        <f>IFERROR(Inv_SY_B!FV30/Inv_SY_B!$NE30-1,"")</f>
        <v>-3.4890799408182627E-3</v>
      </c>
      <c r="FW30" s="57">
        <f>IFERROR(Inv_SY_B!FW30/Inv_SY_B!$NE30-1,"")</f>
        <v>-6.9531966965280523E-3</v>
      </c>
      <c r="FX30" s="57">
        <f>IFERROR(Inv_SY_B!FX30/Inv_SY_B!$NE30-1,"")</f>
        <v>-2.9117271481998719E-3</v>
      </c>
      <c r="FY30" s="57">
        <f>IFERROR(Inv_SY_B!FY30/Inv_SY_B!$NE30-1,"")</f>
        <v>7.7115642359768533E-3</v>
      </c>
      <c r="FZ30" s="57">
        <f>IFERROR(Inv_SY_B!FZ30/Inv_SY_B!$NE30-1,"")</f>
        <v>-1.7316679324026363E-2</v>
      </c>
      <c r="GA30" s="57">
        <f>IFERROR(Inv_SY_B!GA30/Inv_SY_B!$NE30-1,"")</f>
        <v>-1.404337436320402E-4</v>
      </c>
      <c r="GB30" s="57">
        <f>IFERROR(Inv_SY_B!GB30/Inv_SY_B!$NE30-1,"")</f>
        <v>-2.2441997523951596E-2</v>
      </c>
      <c r="GC30" s="57">
        <f>IFERROR(Inv_SY_B!GC30/Inv_SY_B!$NE30-1,"")</f>
        <v>7.3651525604057078E-3</v>
      </c>
      <c r="GD30" s="57">
        <f>IFERROR(Inv_SY_B!GD30/Inv_SY_B!$NE30-1,"")</f>
        <v>3.5546241291248837E-3</v>
      </c>
      <c r="GE30" s="57">
        <f>IFERROR(Inv_SY_B!GE30/Inv_SY_B!$NE30-1,"")</f>
        <v>8.4043875871187002E-3</v>
      </c>
      <c r="GF30" s="57">
        <f>IFERROR(Inv_SY_B!GF30/Inv_SY_B!$NE30-1,"")</f>
        <v>2.1689774268411899E-3</v>
      </c>
      <c r="GG30" s="57">
        <f>IFERROR(Inv_SY_B!GG30/Inv_SY_B!$NE30-1,"")</f>
        <v>-1.1796687703451436E-3</v>
      </c>
      <c r="GH30" s="57">
        <f>IFERROR(Inv_SY_B!GH30/Inv_SY_B!$NE30-1,"")</f>
        <v>5.979505858122014E-3</v>
      </c>
      <c r="GI30" s="57">
        <f>IFERROR(Inv_SY_B!GI30/Inv_SY_B!$NE30-1,"")</f>
        <v>-8.1079022817646118E-3</v>
      </c>
      <c r="GJ30" s="57">
        <f>IFERROR(Inv_SY_B!GJ30/Inv_SY_B!$NE30-1,"")</f>
        <v>7.2496820018821406E-3</v>
      </c>
      <c r="GK30" s="57">
        <f>IFERROR(Inv_SY_B!GK30/Inv_SY_B!$NE30-1,"")</f>
        <v>-1.5036135793184191E-2</v>
      </c>
      <c r="GL30" s="57">
        <f>IFERROR(Inv_SY_B!GL30/Inv_SY_B!$NE30-1,"")</f>
        <v>7.8270347945004204E-3</v>
      </c>
      <c r="GM30" s="57">
        <f>IFERROR(Inv_SY_B!GM30/Inv_SY_B!$NE30-1,"")</f>
        <v>-1.3765959649423953E-2</v>
      </c>
      <c r="GN30" s="57">
        <f>IFERROR(Inv_SY_B!GN30/Inv_SY_B!$NE30-1,"")</f>
        <v>-7.7614906061936884E-3</v>
      </c>
      <c r="GO30" s="57">
        <f>IFERROR(Inv_SY_B!GO30/Inv_SY_B!$NE30-1,"")</f>
        <v>2.8098390266475537E-3</v>
      </c>
      <c r="GP30" s="57">
        <f>IFERROR(Inv_SY_B!GP30/Inv_SY_B!$NE30-1,"")</f>
        <v>-4.2223179874434358E-3</v>
      </c>
      <c r="GQ30" s="57">
        <f>IFERROR(Inv_SY_B!GQ30/Inv_SY_B!$NE30-1,"")</f>
        <v>-9.4872765329767628E-4</v>
      </c>
      <c r="GR30" s="57">
        <f>IFERROR(Inv_SY_B!GR30/Inv_SY_B!$NE30-1,"")</f>
        <v>-3.6848099490228492E-2</v>
      </c>
      <c r="GS30" s="57">
        <f>IFERROR(Inv_SY_B!GS30/Inv_SY_B!$NE30-1,"")</f>
        <v>-1.3527343752051668E-2</v>
      </c>
      <c r="GT30" s="57">
        <f>IFERROR(Inv_SY_B!GT30/Inv_SY_B!$NE30-1,"")</f>
        <v>-2.1040604836414456E-2</v>
      </c>
      <c r="GU30" s="57">
        <f>IFERROR(Inv_SY_B!GU30/Inv_SY_B!$NE30-1,"")</f>
        <v>-2.2045546598257415E-2</v>
      </c>
      <c r="GV30" s="57">
        <f>IFERROR(Inv_SY_B!GV30/Inv_SY_B!$NE30-1,"")</f>
        <v>-1.8913474948961673E-2</v>
      </c>
      <c r="GW30" s="57">
        <f>IFERROR(Inv_SY_B!GW30/Inv_SY_B!$NE30-1,"")</f>
        <v>-1.0087318072938722E-2</v>
      </c>
      <c r="GX30" s="57">
        <f>IFERROR(Inv_SY_B!GX30/Inv_SY_B!$NE30-1,"")</f>
        <v>-1.6623855972884405E-2</v>
      </c>
      <c r="GY30" s="57">
        <f>IFERROR(Inv_SY_B!GY30/Inv_SY_B!$NE30-1,"")</f>
        <v>-2.0998896407248613E-2</v>
      </c>
      <c r="GZ30" s="57">
        <f>IFERROR(Inv_SY_B!GZ30/Inv_SY_B!$NE30-1,"")</f>
        <v>1.5987305147473485E-3</v>
      </c>
      <c r="HA30" s="57">
        <f>IFERROR(Inv_SY_B!HA30/Inv_SY_B!$NE30-1,"")</f>
        <v>-4.2270195281774225E-2</v>
      </c>
      <c r="HB30" s="57">
        <f>IFERROR(Inv_SY_B!HB30/Inv_SY_B!$NE30-1,"")</f>
        <v>-1.5633675746383413E-2</v>
      </c>
      <c r="HC30" s="57">
        <f>IFERROR(Inv_SY_B!HC30/Inv_SY_B!$NE30-1,"")</f>
        <v>-4.0785450297848858E-3</v>
      </c>
      <c r="HD30" s="57">
        <f>IFERROR(Inv_SY_B!HD30/Inv_SY_B!$NE30-1,"")</f>
        <v>-1.4668152694592429E-2</v>
      </c>
      <c r="HE30" s="57">
        <f>IFERROR(Inv_SY_B!HE30/Inv_SY_B!$NE30-1,"")</f>
        <v>-2.3501402157192874E-2</v>
      </c>
      <c r="HF30" s="57">
        <f>IFERROR(Inv_SY_B!HF30/Inv_SY_B!$NE30-1,"")</f>
        <v>-2.4444869449283257E-2</v>
      </c>
      <c r="HG30" s="57">
        <f>IFERROR(Inv_SY_B!HG30/Inv_SY_B!$NE30-1,"")</f>
        <v>-2.1919957551325364E-2</v>
      </c>
      <c r="HH30" s="57">
        <f>IFERROR(Inv_SY_B!HH30/Inv_SY_B!$NE30-1,"")</f>
        <v>-1.1927313063700984E-2</v>
      </c>
      <c r="HI30" s="57">
        <f>IFERROR(Inv_SY_B!HI30/Inv_SY_B!$NE30-1,"")</f>
        <v>-1.1087930926740541E-2</v>
      </c>
      <c r="HJ30" s="57">
        <f>IFERROR(Inv_SY_B!HJ30/Inv_SY_B!$NE30-1,"")</f>
        <v>-2.6879670106624509E-2</v>
      </c>
      <c r="HK30" s="57">
        <f>IFERROR(Inv_SY_B!HK30/Inv_SY_B!$NE30-1,"")</f>
        <v>-9.9077470198863926E-3</v>
      </c>
      <c r="HL30" s="57">
        <f>IFERROR(Inv_SY_B!HL30/Inv_SY_B!$NE30-1,"")</f>
        <v>-2.9114661582414936E-2</v>
      </c>
      <c r="HM30" s="57">
        <f>IFERROR(Inv_SY_B!HM30/Inv_SY_B!$NE30-1,"")</f>
        <v>-2.1420325326944045E-2</v>
      </c>
      <c r="HN30" s="57">
        <f>IFERROR(Inv_SY_B!HN30/Inv_SY_B!$NE30-1,"")</f>
        <v>-3.9807066970129479E-2</v>
      </c>
      <c r="HO30" s="57">
        <f>IFERROR(Inv_SY_B!HO30/Inv_SY_B!$NE30-1,"")</f>
        <v>-1.7320583227454001E-2</v>
      </c>
      <c r="HP30" s="57">
        <f>IFERROR(Inv_SY_B!HP30/Inv_SY_B!$NE30-1,"")</f>
        <v>-3.0047308401259909E-2</v>
      </c>
      <c r="HQ30" s="57">
        <f>IFERROR(Inv_SY_B!HQ30/Inv_SY_B!$NE30-1,"")</f>
        <v>-3.8026525089709717E-2</v>
      </c>
      <c r="HR30" s="57">
        <f>IFERROR(Inv_SY_B!HR30/Inv_SY_B!$NE30-1,"")</f>
        <v>-3.8564454970050455E-2</v>
      </c>
      <c r="HS30" s="57">
        <f>IFERROR(Inv_SY_B!HS30/Inv_SY_B!$NE30-1,"")</f>
        <v>-4.0841743648962536E-2</v>
      </c>
      <c r="HT30" s="57">
        <f>IFERROR(Inv_SY_B!HT30/Inv_SY_B!$NE30-1,"")</f>
        <v>-3.8507154365500673E-2</v>
      </c>
      <c r="HU30" s="57">
        <f>IFERROR(Inv_SY_B!HU30/Inv_SY_B!$NE30-1,"")</f>
        <v>-3.9695343626472424E-3</v>
      </c>
      <c r="HV30" s="57">
        <f>IFERROR(Inv_SY_B!HV30/Inv_SY_B!$NE30-1,"")</f>
        <v>7.8036176882265718E-3</v>
      </c>
      <c r="HW30" s="57">
        <f>IFERROR(Inv_SY_B!HW30/Inv_SY_B!$NE30-1,"")</f>
        <v>1.9969208140796058E-2</v>
      </c>
      <c r="HX30" s="57">
        <f>IFERROR(Inv_SY_B!HX30/Inv_SY_B!$NE30-1,"")</f>
        <v>1.0855916368082585E-2</v>
      </c>
      <c r="HY30" s="57">
        <f>IFERROR(Inv_SY_B!HY30/Inv_SY_B!$NE30-1,"")</f>
        <v>1.7930708665320649E-2</v>
      </c>
      <c r="HZ30" s="57">
        <f>IFERROR(Inv_SY_B!HZ30/Inv_SY_B!$NE30-1,"")</f>
        <v>7.9437742602606054E-3</v>
      </c>
      <c r="IA30" s="57">
        <f>IFERROR(Inv_SY_B!IA30/Inv_SY_B!$NE30-1,"")</f>
        <v>2.9682058582767068E-2</v>
      </c>
      <c r="IB30" s="57">
        <f>IFERROR(Inv_SY_B!IB30/Inv_SY_B!$NE30-1,"")</f>
        <v>1.5484817881810109E-3</v>
      </c>
      <c r="IC30" s="57">
        <f>IFERROR(Inv_SY_B!IC30/Inv_SY_B!$NE30-1,"")</f>
        <v>9.8966224972707462E-3</v>
      </c>
      <c r="ID30" s="57">
        <f>IFERROR(Inv_SY_B!ID30/Inv_SY_B!$NE30-1,"")</f>
        <v>-4.9724325003144276E-3</v>
      </c>
      <c r="IE30" s="57">
        <f>IFERROR(Inv_SY_B!IE30/Inv_SY_B!$NE30-1,"")</f>
        <v>5.2200648770623914E-3</v>
      </c>
      <c r="IF30" s="57">
        <f>IFERROR(Inv_SY_B!IF30/Inv_SY_B!$NE30-1,"")</f>
        <v>1.2174945440448948E-2</v>
      </c>
      <c r="IG30" s="57">
        <f>IFERROR(Inv_SY_B!IG30/Inv_SY_B!$NE30-1,"")</f>
        <v>-2.1177646817958973E-2</v>
      </c>
      <c r="IH30" s="57">
        <f>IFERROR(Inv_SY_B!IH30/Inv_SY_B!$NE30-1,"")</f>
        <v>-1.3183531227859424E-2</v>
      </c>
      <c r="II30" s="57">
        <f>IFERROR(Inv_SY_B!II30/Inv_SY_B!$NE30-1,"")</f>
        <v>-2.9971173967068498E-2</v>
      </c>
      <c r="IJ30" s="57">
        <f>IFERROR(Inv_SY_B!IJ30/Inv_SY_B!$NE30-1,"")</f>
        <v>-1.6952185720335078E-2</v>
      </c>
      <c r="IK30" s="57">
        <f>IFERROR(Inv_SY_B!IK30/Inv_SY_B!$NE30-1,"")</f>
        <v>-5.9772094870446546E-2</v>
      </c>
      <c r="IL30" s="57">
        <f>IFERROR(Inv_SY_B!IL30/Inv_SY_B!$NE30-1,"")</f>
        <v>-0.16349574465198757</v>
      </c>
      <c r="IM30" s="57">
        <f>IFERROR(Inv_SY_B!IM30/Inv_SY_B!$NE30-1,"")</f>
        <v>-1.3006518668364442E-2</v>
      </c>
      <c r="IN30" s="57">
        <f>IFERROR(Inv_SY_B!IN30/Inv_SY_B!$NE30-1,"")</f>
        <v>-2.9285964059345582E-2</v>
      </c>
      <c r="IO30" s="57">
        <f>IFERROR(Inv_SY_B!IO30/Inv_SY_B!$NE30-1,"")</f>
        <v>-1.3006518668364442E-2</v>
      </c>
      <c r="IP30" s="57">
        <f>IFERROR(Inv_SY_B!IP30/Inv_SY_B!$NE30-1,"")</f>
        <v>-3.122739213122705E-2</v>
      </c>
      <c r="IQ30" s="57">
        <f>IFERROR(Inv_SY_B!IQ30/Inv_SY_B!$NE30-1,"")</f>
        <v>-1.0368460523631717E-2</v>
      </c>
      <c r="IR30" s="57">
        <f>IFERROR(Inv_SY_B!IR30/Inv_SY_B!$NE30-1,"")</f>
        <v>-3.2597811946672661E-2</v>
      </c>
      <c r="IS30" s="57">
        <f>IFERROR(Inv_SY_B!IS30/Inv_SY_B!$NE30-1,"")</f>
        <v>-8.1586585712255522E-3</v>
      </c>
      <c r="IT30" s="57">
        <f>IFERROR(Inv_SY_B!IT30/Inv_SY_B!$NE30-1,"")</f>
        <v>-1.8665210489642092E-2</v>
      </c>
      <c r="IU30" s="57">
        <f>IFERROR(Inv_SY_B!IU30/Inv_SY_B!$NE30-1,"")</f>
        <v>-2.9628569013206985E-2</v>
      </c>
      <c r="IV30" s="57">
        <f>IFERROR(Inv_SY_B!IV30/Inv_SY_B!$NE30-1,"")</f>
        <v>-1.6266975812612161E-2</v>
      </c>
      <c r="IW30" s="57">
        <f>IFERROR(Inv_SY_B!IW30/Inv_SY_B!$NE30-1,"")</f>
        <v>-1.8893613792216324E-2</v>
      </c>
      <c r="IX30" s="57">
        <f>IFERROR(Inv_SY_B!IX30/Inv_SY_B!$NE30-1,"")</f>
        <v>-1.6381177463899443E-2</v>
      </c>
      <c r="IY30" s="57">
        <f>IFERROR(Inv_SY_B!IY30/Inv_SY_B!$NE30-1,"")</f>
        <v>-1.1813111412414035E-2</v>
      </c>
      <c r="IZ30" s="57">
        <f>IFERROR(Inv_SY_B!IZ30/Inv_SY_B!$NE30-1,"")</f>
        <v>1.358118304652578E-2</v>
      </c>
      <c r="JA30" s="57">
        <f>IFERROR(Inv_SY_B!JA30/Inv_SY_B!$NE30-1,"")</f>
        <v>-6.0562775282768655E-4</v>
      </c>
      <c r="JB30" s="57">
        <f>IFERROR(Inv_SY_B!JB30/Inv_SY_B!$NE30-1,"")</f>
        <v>2.1543701341802723E-2</v>
      </c>
      <c r="JC30" s="57">
        <f>IFERROR(Inv_SY_B!JC30/Inv_SY_B!$NE30-1,"")</f>
        <v>2.3147169167274662E-2</v>
      </c>
      <c r="JD30" s="57">
        <f>IFERROR(Inv_SY_B!JD30/Inv_SY_B!$NE30-1,"")</f>
        <v>3.8931999291188735E-2</v>
      </c>
      <c r="JE30" s="57">
        <f>IFERROR(Inv_SY_B!JE30/Inv_SY_B!$NE30-1,"")</f>
        <v>4.2732452283604561E-2</v>
      </c>
      <c r="JF30" s="57">
        <f>IFERROR(Inv_SY_B!JF30/Inv_SY_B!$NE30-1,"")</f>
        <v>9.2179745063427632E-3</v>
      </c>
      <c r="JG30" s="57">
        <f>IFERROR(Inv_SY_B!JG30/Inv_SY_B!$NE30-1,"")</f>
        <v>3.3075728339412969E-2</v>
      </c>
      <c r="JH30" s="57">
        <f>IFERROR(Inv_SY_B!JH30/Inv_SY_B!$NE30-1,"")</f>
        <v>3.6909465813998121E-2</v>
      </c>
      <c r="JI30" s="57">
        <f>IFERROR(Inv_SY_B!JI30/Inv_SY_B!$NE30-1,"")</f>
        <v>2.8008507862491872E-2</v>
      </c>
      <c r="JJ30" s="57">
        <f>IFERROR(Inv_SY_B!JJ30/Inv_SY_B!$NE30-1,"")</f>
        <v>1.4557539456541813E-2</v>
      </c>
      <c r="JK30" s="57">
        <f>IFERROR(Inv_SY_B!JK30/Inv_SY_B!$NE30-1,"")</f>
        <v>2.5463345764537237E-2</v>
      </c>
      <c r="JL30" s="57">
        <f>IFERROR(Inv_SY_B!JL30/Inv_SY_B!$NE30-1,"")</f>
        <v>3.3427536857775442E-2</v>
      </c>
      <c r="JM30" s="57">
        <f>IFERROR(Inv_SY_B!JM30/Inv_SY_B!$NE30-1,"")</f>
        <v>-6.1977944441449218E-4</v>
      </c>
      <c r="JN30" s="57">
        <f>IFERROR(Inv_SY_B!JN30/Inv_SY_B!$NE30-1,"")</f>
        <v>-3.7757254479071634E-3</v>
      </c>
      <c r="JO30" s="57">
        <f>IFERROR(Inv_SY_B!JO30/Inv_SY_B!$NE30-1,"")</f>
        <v>1.2882655481026184E-2</v>
      </c>
      <c r="JP30" s="57">
        <f>IFERROR(Inv_SY_B!JP30/Inv_SY_B!$NE30-1,"")</f>
        <v>7.1586379076615803E-3</v>
      </c>
      <c r="JQ30" s="57">
        <f>IFERROR(Inv_SY_B!JQ30/Inv_SY_B!$NE30-1,"")</f>
        <v>1.7784149879502165E-2</v>
      </c>
      <c r="JR30" s="57">
        <f>IFERROR(Inv_SY_B!JR30/Inv_SY_B!$NE30-1,"")</f>
        <v>5.1268001951780828E-3</v>
      </c>
      <c r="JS30" s="57">
        <f>IFERROR(Inv_SY_B!JS30/Inv_SY_B!$NE30-1,"")</f>
        <v>2.112661705014518E-2</v>
      </c>
      <c r="JT30" s="57">
        <f>IFERROR(Inv_SY_B!JT30/Inv_SY_B!$NE30-1,"")</f>
        <v>2.7201779035207041E-2</v>
      </c>
      <c r="JU30" s="57">
        <f>IFERROR(Inv_SY_B!JU30/Inv_SY_B!$NE30-1,"")</f>
        <v>2.1975004416130206E-2</v>
      </c>
      <c r="JV30" s="57">
        <f>IFERROR(Inv_SY_B!JV30/Inv_SY_B!$NE30-1,"")</f>
        <v>2.7226088626475242E-2</v>
      </c>
      <c r="JW30" s="57">
        <f>IFERROR(Inv_SY_B!JW30/Inv_SY_B!$NE30-1,"")</f>
        <v>1.6487326683774839E-2</v>
      </c>
      <c r="JX30" s="57">
        <f>IFERROR(Inv_SY_B!JX30/Inv_SY_B!$NE30-1,"")</f>
        <v>1.2445857135446659E-2</v>
      </c>
      <c r="JY30" s="57">
        <f>IFERROR(Inv_SY_B!JY30/Inv_SY_B!$NE30-1,"")</f>
        <v>2.1452560700292223E-2</v>
      </c>
      <c r="JZ30" s="57">
        <f>IFERROR(Inv_SY_B!JZ30/Inv_SY_B!$NE30-1,"")</f>
        <v>-5.9139616698150599E-3</v>
      </c>
      <c r="KA30" s="57">
        <f>IFERROR(Inv_SY_B!KA30/Inv_SY_B!$NE30-1,"")</f>
        <v>1.1637563225781244E-2</v>
      </c>
      <c r="KB30" s="57">
        <f>IFERROR(Inv_SY_B!KB30/Inv_SY_B!$NE30-1,"")</f>
        <v>1.8912208412771747E-2</v>
      </c>
      <c r="KC30" s="57">
        <f>IFERROR(Inv_SY_B!KC30/Inv_SY_B!$NE30-1,"")</f>
        <v>-2.6807860311525156E-3</v>
      </c>
      <c r="KD30" s="57">
        <f>IFERROR(Inv_SY_B!KD30/Inv_SY_B!$NE30-1,"")</f>
        <v>-7.0686672550517304E-3</v>
      </c>
      <c r="KE30" s="57">
        <f>IFERROR(Inv_SY_B!KE30/Inv_SY_B!$NE30-1,"")</f>
        <v>2.9304558679901005E-2</v>
      </c>
      <c r="KF30" s="57">
        <f>IFERROR(Inv_SY_B!KF30/Inv_SY_B!$NE30-1,"")</f>
        <v>1.9188333661415369E-2</v>
      </c>
      <c r="KG30" s="57">
        <f>IFERROR(Inv_SY_B!KG30/Inv_SY_B!$NE30-1,"")</f>
        <v>2.2491795727005215E-2</v>
      </c>
      <c r="KH30" s="57">
        <f>IFERROR(Inv_SY_B!KH30/Inv_SY_B!$NE30-1,"")</f>
        <v>2.8034382536140656E-2</v>
      </c>
      <c r="KI30" s="57">
        <f>IFERROR(Inv_SY_B!KI30/Inv_SY_B!$NE30-1,"")</f>
        <v>2.8877317613363651E-2</v>
      </c>
      <c r="KJ30" s="57">
        <f>IFERROR(Inv_SY_B!KJ30/Inv_SY_B!$NE30-1,"")</f>
        <v>2.5239995019868289E-2</v>
      </c>
      <c r="KK30" s="57">
        <f>IFERROR(Inv_SY_B!KK30/Inv_SY_B!$NE30-1,"")</f>
        <v>1.4449271325832402E-2</v>
      </c>
      <c r="KL30" s="57">
        <f>IFERROR(Inv_SY_B!KL30/Inv_SY_B!$NE30-1,"")</f>
        <v>2.1124339592159869E-2</v>
      </c>
      <c r="KM30" s="57">
        <f>IFERROR(Inv_SY_B!KM30/Inv_SY_B!$NE30-1,"")</f>
        <v>3.1471608887810865E-2</v>
      </c>
      <c r="KN30" s="57">
        <f>IFERROR(Inv_SY_B!KN30/Inv_SY_B!$NE30-1,"")</f>
        <v>2.5054611570279661E-2</v>
      </c>
      <c r="KO30" s="57">
        <f>IFERROR(Inv_SY_B!KO30/Inv_SY_B!$NE30-1,"")</f>
        <v>2.331664173038428E-2</v>
      </c>
      <c r="KP30" s="57">
        <f>IFERROR(Inv_SY_B!KP30/Inv_SY_B!$NE30-1,"")</f>
        <v>2.3432506386377172E-2</v>
      </c>
      <c r="KQ30" s="57">
        <f>IFERROR(Inv_SY_B!KQ30/Inv_SY_B!$NE30-1,"")</f>
        <v>1.771001960720775E-2</v>
      </c>
      <c r="KR30" s="57">
        <f>IFERROR(Inv_SY_B!KR30/Inv_SY_B!$NE30-1,"")</f>
        <v>1.2657093379026207E-2</v>
      </c>
      <c r="KS30" s="57">
        <f>IFERROR(Inv_SY_B!KS30/Inv_SY_B!$NE30-1,"")</f>
        <v>1.1614311475088845E-2</v>
      </c>
      <c r="KT30" s="57">
        <f>IFERROR(Inv_SY_B!KT30/Inv_SY_B!$NE30-1,"")</f>
        <v>1.3931604594949354E-2</v>
      </c>
      <c r="KU30" s="57">
        <f>IFERROR(Inv_SY_B!KU30/Inv_SY_B!$NE30-1,"")</f>
        <v>1.5206115810872722E-2</v>
      </c>
      <c r="KV30" s="57">
        <f>IFERROR(Inv_SY_B!KV30/Inv_SY_B!$NE30-1,"")</f>
        <v>3.0236166431311107E-2</v>
      </c>
      <c r="KW30" s="57">
        <f>IFERROR(Inv_SY_B!KW30/Inv_SY_B!$NE30-1,"")</f>
        <v>2.2157995170454026E-2</v>
      </c>
      <c r="KX30" s="57">
        <f>IFERROR(Inv_SY_B!KX30/Inv_SY_B!$NE30-1,"")</f>
        <v>4.2930084585693029E-2</v>
      </c>
      <c r="KY30" s="57">
        <f>IFERROR(Inv_SY_B!KY30/Inv_SY_B!$NE30-1,"")</f>
        <v>3.7485647751302587E-2</v>
      </c>
      <c r="KZ30" s="57">
        <f>IFERROR(Inv_SY_B!KZ30/Inv_SY_B!$NE30-1,"")</f>
        <v>1.9662767043175711E-2</v>
      </c>
      <c r="LA30" s="57">
        <f>IFERROR(Inv_SY_B!LA30/Inv_SY_B!$NE30-1,"")</f>
        <v>2.3086913220934813E-2</v>
      </c>
      <c r="LB30" s="57">
        <f>IFERROR(Inv_SY_B!LB30/Inv_SY_B!$NE30-1,"")</f>
        <v>-7.2351147825554518E-3</v>
      </c>
      <c r="LC30" s="57">
        <f>IFERROR(Inv_SY_B!LC30/Inv_SY_B!$NE30-1,"")</f>
        <v>4.0759238085448235E-2</v>
      </c>
      <c r="LD30" s="57">
        <f>IFERROR(Inv_SY_B!LD30/Inv_SY_B!$NE30-1,"")</f>
        <v>1.9478141040261354E-2</v>
      </c>
      <c r="LE30" s="57">
        <f>IFERROR(Inv_SY_B!LE30/Inv_SY_B!$NE30-1,"")</f>
        <v>1.331125187075588E-2</v>
      </c>
      <c r="LF30" s="57">
        <f>IFERROR(Inv_SY_B!LF30/Inv_SY_B!$NE30-1,"")</f>
        <v>4.8603296755078684E-3</v>
      </c>
      <c r="LG30" s="57">
        <f>IFERROR(Inv_SY_B!LG30/Inv_SY_B!$NE30-1,"")</f>
        <v>1.9056546610926484E-2</v>
      </c>
      <c r="LH30" s="57">
        <f>IFERROR(Inv_SY_B!LH30/Inv_SY_B!$NE30-1,"")</f>
        <v>1.5785348543091438E-3</v>
      </c>
      <c r="LI30" s="57">
        <f>IFERROR(Inv_SY_B!LI30/Inv_SY_B!$NE30-1,"")</f>
        <v>-3.2479875658787405E-3</v>
      </c>
      <c r="LJ30" s="57">
        <f>IFERROR(Inv_SY_B!LJ30/Inv_SY_B!$NE30-1,"")</f>
        <v>-2.3343743555813701E-3</v>
      </c>
      <c r="LK30" s="57">
        <f>IFERROR(Inv_SY_B!LK30/Inv_SY_B!$NE30-1,"")</f>
        <v>4.5005944739535675E-3</v>
      </c>
      <c r="LL30" s="57">
        <f>IFERROR(Inv_SY_B!LL30/Inv_SY_B!$NE30-1,"")</f>
        <v>1.2774504109706486E-2</v>
      </c>
      <c r="LM30" s="57">
        <f>IFERROR(Inv_SY_B!LM30/Inv_SY_B!$NE30-1,"")</f>
        <v>2.5302425255905092E-2</v>
      </c>
      <c r="LN30" s="57">
        <f>IFERROR(Inv_SY_B!LN30/Inv_SY_B!$NE30-1,"")</f>
        <v>8.2863792141221193E-3</v>
      </c>
      <c r="LO30" s="57">
        <f>IFERROR(Inv_SY_B!LO30/Inv_SY_B!$NE30-1,"")</f>
        <v>5.5455395832306742E-3</v>
      </c>
      <c r="LP30" s="57">
        <f>IFERROR(Inv_SY_B!LP30/Inv_SY_B!$NE30-1,"")</f>
        <v>6.8017577473891144E-3</v>
      </c>
      <c r="LQ30" s="57">
        <f>IFERROR(Inv_SY_B!LQ30/Inv_SY_B!$NE30-1,"")</f>
        <v>-2.676979309442995E-3</v>
      </c>
      <c r="LR30" s="57">
        <f>IFERROR(Inv_SY_B!LR30/Inv_SY_B!$NE30-1,"")</f>
        <v>-1.7865798930632115E-2</v>
      </c>
      <c r="LS30" s="57">
        <f>IFERROR(Inv_SY_B!LS30/Inv_SY_B!$NE30-1,"")</f>
        <v>2.5303913225303232E-2</v>
      </c>
      <c r="LT30" s="57">
        <f>IFERROR(Inv_SY_B!LT30/Inv_SY_B!$NE30-1,"")</f>
        <v>2.9417419338839679E-3</v>
      </c>
      <c r="LU30" s="57">
        <f>IFERROR(Inv_SY_B!LU30/Inv_SY_B!$NE30-1,"")</f>
        <v>2.5365236164113236E-2</v>
      </c>
      <c r="LV30" s="57">
        <f>IFERROR(Inv_SY_B!LV30/Inv_SY_B!$NE30-1,"")</f>
        <v>-1.6124223748503197E-2</v>
      </c>
      <c r="LW30" s="57">
        <f>IFERROR(Inv_SY_B!LW30/Inv_SY_B!$NE30-1,"")</f>
        <v>1.7211238262211603E-2</v>
      </c>
      <c r="LX30" s="57">
        <f>IFERROR(Inv_SY_B!LX30/Inv_SY_B!$NE30-1,"")</f>
        <v>1.8050620399172157E-2</v>
      </c>
      <c r="LY30" s="57">
        <f>IFERROR(Inv_SY_B!LY30/Inv_SY_B!$NE30-1,"")</f>
        <v>-1.7203429353166655E-2</v>
      </c>
      <c r="LZ30" s="57">
        <f>IFERROR(Inv_SY_B!LZ30/Inv_SY_B!$NE30-1,"")</f>
        <v>1.2854445265607417E-2</v>
      </c>
      <c r="MA30" s="57">
        <f>IFERROR(Inv_SY_B!MA30/Inv_SY_B!$NE30-1,"")</f>
        <v>3.2839734240856178E-2</v>
      </c>
      <c r="MB30" s="57">
        <f>IFERROR(Inv_SY_B!MB30/Inv_SY_B!$NE30-1,"")</f>
        <v>2.3246795532736675E-2</v>
      </c>
      <c r="MC30" s="57">
        <f>IFERROR(Inv_SY_B!MC30/Inv_SY_B!$NE30-1,"")</f>
        <v>2.6444441768776583E-2</v>
      </c>
      <c r="MD30" s="57">
        <f>IFERROR(Inv_SY_B!MD30/Inv_SY_B!$NE30-1,"")</f>
        <v>1.685150306065708E-2</v>
      </c>
      <c r="ME30" s="57">
        <f>IFERROR(Inv_SY_B!ME30/Inv_SY_B!$NE30-1,"")</f>
        <v>2.8728474794519343E-2</v>
      </c>
      <c r="MF30" s="57">
        <f>IFERROR(Inv_SY_B!MF30/Inv_SY_B!$NE30-1,"")</f>
        <v>1.205503370659744E-2</v>
      </c>
      <c r="MG30" s="57">
        <f>IFERROR(Inv_SY_B!MG30/Inv_SY_B!$NE30-1,"")</f>
        <v>2.9756289656103663E-2</v>
      </c>
      <c r="MH30" s="57">
        <f>IFERROR(Inv_SY_B!MH30/Inv_SY_B!$NE30-1,"")</f>
        <v>3.2154524333133372E-2</v>
      </c>
      <c r="MI30" s="57">
        <f>IFERROR(Inv_SY_B!MI30/Inv_SY_B!$NE30-1,"")</f>
        <v>1.4795873337488663E-2</v>
      </c>
      <c r="MJ30" s="57">
        <f>IFERROR(Inv_SY_B!MJ30/Inv_SY_B!$NE30-1,"")</f>
        <v>2.908249991350953E-2</v>
      </c>
      <c r="MK30" s="57">
        <f>IFERROR(Inv_SY_B!MK30/Inv_SY_B!$NE30-1,"")</f>
        <v>3.2559940195202808E-2</v>
      </c>
      <c r="ML30" s="57">
        <f>IFERROR(Inv_SY_B!ML30/Inv_SY_B!$NE30-1,"")</f>
        <v>2.5188223604618143E-2</v>
      </c>
      <c r="MM30" s="57">
        <f>IFERROR(Inv_SY_B!MM30/Inv_SY_B!$NE30-1,"")</f>
        <v>4.2292152868159683E-3</v>
      </c>
      <c r="MN30" s="57">
        <f>IFERROR(Inv_SY_B!MN30/Inv_SY_B!$NE30-1,"")</f>
        <v>2.0448855076202088E-2</v>
      </c>
      <c r="MO30" s="57">
        <f>IFERROR(Inv_SY_B!MO30/Inv_SY_B!$NE30-1,"")</f>
        <v>3.4118792735272185E-2</v>
      </c>
      <c r="MP30" s="57">
        <f>IFERROR(Inv_SY_B!MP30/Inv_SY_B!$NE30-1,"")</f>
        <v>1.9467759071962742E-2</v>
      </c>
      <c r="MQ30" s="57">
        <f>IFERROR(Inv_SY_B!MQ30/Inv_SY_B!$NE30-1,"")</f>
        <v>6.3449511422406513E-3</v>
      </c>
      <c r="MR30" s="57">
        <f>IFERROR(Inv_SY_B!MR30/Inv_SY_B!$NE30-1,"")</f>
        <v>7.6011693063990915E-3</v>
      </c>
      <c r="MS30" s="57">
        <f>IFERROR(Inv_SY_B!MS30/Inv_SY_B!$NE30-1,"")</f>
        <v>2.6444441768776583E-2</v>
      </c>
      <c r="MT30" s="57">
        <f>IFERROR(Inv_SY_B!MT30/Inv_SY_B!$NE30-1,"")</f>
        <v>8.6757030253283851E-3</v>
      </c>
      <c r="MU30" s="57">
        <f>IFERROR(Inv_SY_B!MU30/Inv_SY_B!$NE30-1,"")</f>
        <v>2.1647972414716943E-2</v>
      </c>
      <c r="MV30" s="57">
        <f>IFERROR(Inv_SY_B!MV30/Inv_SY_B!$NE30-1,"")</f>
        <v>2.5354335097399705E-2</v>
      </c>
      <c r="MW30" s="57">
        <f>IFERROR(Inv_SY_B!MW30/Inv_SY_B!$NE30-1,"")</f>
        <v>8.8174168926071772E-3</v>
      </c>
      <c r="MX30" s="57">
        <f>IFERROR(Inv_SY_B!MX30/Inv_SY_B!$NE30-1,"")</f>
        <v>1.4224865081053251E-2</v>
      </c>
      <c r="MY30" s="57">
        <f>IFERROR(Inv_SY_B!MY30/Inv_SY_B!$NE30-1,"")</f>
        <v>1.0256357698825047E-2</v>
      </c>
      <c r="MZ30" s="57">
        <f>IFERROR(Inv_SY_B!MZ30/Inv_SY_B!$NE30-1,"")</f>
        <v>1.361388624666704E-2</v>
      </c>
      <c r="NA30" s="57">
        <f>IFERROR(Inv_SY_B!NA30/Inv_SY_B!$NE30-1,"")</f>
        <v>2.4551098602700439E-2</v>
      </c>
      <c r="NB30" s="57">
        <f>IFERROR(Inv_SY_B!NB30/Inv_SY_B!$NE30-1,"")</f>
        <v>3.0041793784321369E-2</v>
      </c>
      <c r="NC30" s="57">
        <f>IFERROR(Inv_SY_B!NC30/Inv_SY_B!$NE30-1,"")</f>
        <v>3.531791007378704E-2</v>
      </c>
      <c r="ND30" s="57">
        <f>IFERROR(Inv_SY_B!ND30/Inv_SY_B!$NE30-1,"")</f>
        <v>2.9682058582767068E-2</v>
      </c>
    </row>
    <row r="31" spans="2:368" ht="14.5" x14ac:dyDescent="0.35">
      <c r="B31" s="86">
        <f t="shared" si="0"/>
        <v>45772</v>
      </c>
      <c r="C31" s="57">
        <f>IFERROR(Inv_SY_B!C31/Inv_SY_B!$NE31-1,"")</f>
        <v>-6.3060168668327976E-2</v>
      </c>
      <c r="D31" s="57">
        <f>IFERROR(Inv_SY_B!D31/Inv_SY_B!$NE31-1,"")</f>
        <v>-8.6162794646369112E-2</v>
      </c>
      <c r="E31" s="57">
        <f>IFERROR(Inv_SY_B!E31/Inv_SY_B!$NE31-1,"")</f>
        <v>-5.6095154762355492E-2</v>
      </c>
      <c r="F31" s="57">
        <f>IFERROR(Inv_SY_B!F31/Inv_SY_B!$NE31-1,"")</f>
        <v>-5.4957136519733552E-2</v>
      </c>
      <c r="G31" s="57">
        <f>IFERROR(Inv_SY_B!G31/Inv_SY_B!$NE31-1,"")</f>
        <v>-6.308583825274805E-2</v>
      </c>
      <c r="H31" s="57">
        <f>IFERROR(Inv_SY_B!H31/Inv_SY_B!$NE31-1,"")</f>
        <v>-9.3866398705730436E-2</v>
      </c>
      <c r="I31" s="57">
        <f>IFERROR(Inv_SY_B!I31/Inv_SY_B!$NE31-1,"")</f>
        <v>-3.5213284991353011E-2</v>
      </c>
      <c r="J31" s="57">
        <f>IFERROR(Inv_SY_B!J31/Inv_SY_B!$NE31-1,"")</f>
        <v>-8.2269574342662244E-2</v>
      </c>
      <c r="K31" s="57">
        <f>IFERROR(Inv_SY_B!K31/Inv_SY_B!$NE31-1,"")</f>
        <v>-5.5282284589054043E-2</v>
      </c>
      <c r="L31" s="57">
        <f>IFERROR(Inv_SY_B!L31/Inv_SY_B!$NE31-1,"")</f>
        <v>-5.0892785653226302E-2</v>
      </c>
      <c r="M31" s="57">
        <f>IFERROR(Inv_SY_B!M31/Inv_SY_B!$NE31-1,"")</f>
        <v>-4.6991008821379077E-2</v>
      </c>
      <c r="N31" s="57">
        <f>IFERROR(Inv_SY_B!N31/Inv_SY_B!$NE31-1,"")</f>
        <v>-5.2843674069149582E-2</v>
      </c>
      <c r="O31" s="57">
        <f>IFERROR(Inv_SY_B!O31/Inv_SY_B!$NE31-1,"")</f>
        <v>-4.9104471271963046E-2</v>
      </c>
      <c r="P31" s="57">
        <f>IFERROR(Inv_SY_B!P31/Inv_SY_B!$NE31-1,"")</f>
        <v>-5.1868229861187776E-2</v>
      </c>
      <c r="Q31" s="57">
        <f>IFERROR(Inv_SY_B!Q31/Inv_SY_B!$NE31-1,"")</f>
        <v>-4.0975769538948548E-2</v>
      </c>
      <c r="R31" s="57">
        <f>IFERROR(Inv_SY_B!R31/Inv_SY_B!$NE31-1,"")</f>
        <v>-4.0162899365647098E-2</v>
      </c>
      <c r="S31" s="57">
        <f>IFERROR(Inv_SY_B!S31/Inv_SY_B!$NE31-1,"")</f>
        <v>-5.6214946156315726E-2</v>
      </c>
      <c r="T31" s="57">
        <f>IFERROR(Inv_SY_B!T31/Inv_SY_B!$NE31-1,"")</f>
        <v>-5.1765551523507702E-2</v>
      </c>
      <c r="U31" s="57">
        <f>IFERROR(Inv_SY_B!U31/Inv_SY_B!$NE31-1,"")</f>
        <v>-5.9671783524881894E-2</v>
      </c>
      <c r="V31" s="57">
        <f>IFERROR(Inv_SY_B!V31/Inv_SY_B!$NE31-1,"")</f>
        <v>-4.812902706400124E-2</v>
      </c>
      <c r="W31" s="57">
        <f>IFERROR(Inv_SY_B!W31/Inv_SY_B!$NE31-1,"")</f>
        <v>-2.0816589241072547E-2</v>
      </c>
      <c r="X31" s="57">
        <f>IFERROR(Inv_SY_B!X31/Inv_SY_B!$NE31-1,"")</f>
        <v>-3.3659937979235499E-2</v>
      </c>
      <c r="Y31" s="57">
        <f>IFERROR(Inv_SY_B!Y31/Inv_SY_B!$NE31-1,"")</f>
        <v>-2.0979163275732682E-2</v>
      </c>
      <c r="Z31" s="57">
        <f>IFERROR(Inv_SY_B!Z31/Inv_SY_B!$NE31-1,"")</f>
        <v>-2.5693810280881246E-2</v>
      </c>
      <c r="AA31" s="57">
        <f>IFERROR(Inv_SY_B!AA31/Inv_SY_B!$NE31-1,"")</f>
        <v>-2.9920735182048741E-2</v>
      </c>
      <c r="AB31" s="57">
        <f>IFERROR(Inv_SY_B!AB31/Inv_SY_B!$NE31-1,"")</f>
        <v>-3.0571031320690056E-2</v>
      </c>
      <c r="AC31" s="57">
        <f>IFERROR(Inv_SY_B!AC31/Inv_SY_B!$NE31-1,"")</f>
        <v>-2.4068069934278458E-2</v>
      </c>
      <c r="AD31" s="57">
        <f>IFERROR(Inv_SY_B!AD31/Inv_SY_B!$NE31-1,"")</f>
        <v>-2.5693810280881246E-2</v>
      </c>
      <c r="AE31" s="57">
        <f>IFERROR(Inv_SY_B!AE31/Inv_SY_B!$NE31-1,"")</f>
        <v>-1.9028274859809291E-2</v>
      </c>
      <c r="AF31" s="57">
        <f>IFERROR(Inv_SY_B!AF31/Inv_SY_B!$NE31-1,"")</f>
        <v>-1.9028274859809291E-2</v>
      </c>
      <c r="AG31" s="57">
        <f>IFERROR(Inv_SY_B!AG31/Inv_SY_B!$NE31-1,"")</f>
        <v>-2.9920735182048741E-2</v>
      </c>
      <c r="AH31" s="57">
        <f>IFERROR(Inv_SY_B!AH31/Inv_SY_B!$NE31-1,"")</f>
        <v>-2.2930051691656295E-2</v>
      </c>
      <c r="AI31" s="57">
        <f>IFERROR(Inv_SY_B!AI31/Inv_SY_B!$NE31-1,"")</f>
        <v>-6.2923264218087693E-2</v>
      </c>
      <c r="AJ31" s="57">
        <f>IFERROR(Inv_SY_B!AJ31/Inv_SY_B!$NE31-1,"")</f>
        <v>-7.6579483129552095E-2</v>
      </c>
      <c r="AK31" s="57">
        <f>IFERROR(Inv_SY_B!AK31/Inv_SY_B!$NE31-1,"")</f>
        <v>-6.8365216115137351E-2</v>
      </c>
      <c r="AL31" s="57">
        <f>IFERROR(Inv_SY_B!AL31/Inv_SY_B!$NE31-1,"")</f>
        <v>-5.9124165723920985E-2</v>
      </c>
      <c r="AM31" s="57">
        <f>IFERROR(Inv_SY_B!AM31/Inv_SY_B!$NE31-1,"")</f>
        <v>-4.4920329011495452E-2</v>
      </c>
      <c r="AN31" s="57">
        <f>IFERROR(Inv_SY_B!AN31/Inv_SY_B!$NE31-1,"")</f>
        <v>-4.4406937323094753E-2</v>
      </c>
      <c r="AO31" s="57">
        <f>IFERROR(Inv_SY_B!AO31/Inv_SY_B!$NE31-1,"")</f>
        <v>-5.820861721293924E-2</v>
      </c>
      <c r="AP31" s="57">
        <f>IFERROR(Inv_SY_B!AP31/Inv_SY_B!$NE31-1,"")</f>
        <v>-5.3134596025910308E-2</v>
      </c>
      <c r="AQ31" s="57">
        <f>IFERROR(Inv_SY_B!AQ31/Inv_SY_B!$NE31-1,"")</f>
        <v>-7.2352558228384378E-2</v>
      </c>
      <c r="AR31" s="57">
        <f>IFERROR(Inv_SY_B!AR31/Inv_SY_B!$NE31-1,"")</f>
        <v>-5.068823458536531E-2</v>
      </c>
      <c r="AS31" s="57">
        <f>IFERROR(Inv_SY_B!AS31/Inv_SY_B!$NE31-1,"")</f>
        <v>-2.9399190463367142E-2</v>
      </c>
      <c r="AT31" s="57">
        <f>IFERROR(Inv_SY_B!AT31/Inv_SY_B!$NE31-1,"")</f>
        <v>-3.1172840466537788E-2</v>
      </c>
      <c r="AU31" s="57">
        <f>IFERROR(Inv_SY_B!AU31/Inv_SY_B!$NE31-1,"")</f>
        <v>-3.2898406974774197E-2</v>
      </c>
      <c r="AV31" s="57">
        <f>IFERROR(Inv_SY_B!AV31/Inv_SY_B!$NE31-1,"")</f>
        <v>-6.8255760440485425E-3</v>
      </c>
      <c r="AW31" s="57">
        <f>IFERROR(Inv_SY_B!AW31/Inv_SY_B!$NE31-1,"")</f>
        <v>-1.5036711831876381E-2</v>
      </c>
      <c r="AX31" s="57">
        <f>IFERROR(Inv_SY_B!AX31/Inv_SY_B!$NE31-1,"")</f>
        <v>-5.1039626716790298E-2</v>
      </c>
      <c r="AY31" s="57">
        <f>IFERROR(Inv_SY_B!AY31/Inv_SY_B!$NE31-1,"")</f>
        <v>-4.8214487742367917E-2</v>
      </c>
      <c r="AZ31" s="57">
        <f>IFERROR(Inv_SY_B!AZ31/Inv_SY_B!$NE31-1,"")</f>
        <v>-3.1390027800950127E-2</v>
      </c>
      <c r="BA31" s="57">
        <f>IFERROR(Inv_SY_B!BA31/Inv_SY_B!$NE31-1,"")</f>
        <v>-2.738772683556745E-2</v>
      </c>
      <c r="BB31" s="57">
        <f>IFERROR(Inv_SY_B!BB31/Inv_SY_B!$NE31-1,"")</f>
        <v>-5.3062247136778651E-2</v>
      </c>
      <c r="BC31" s="57">
        <f>IFERROR(Inv_SY_B!BC31/Inv_SY_B!$NE31-1,"")</f>
        <v>-6.0941409319371642E-2</v>
      </c>
      <c r="BD31" s="57">
        <f>IFERROR(Inv_SY_B!BD31/Inv_SY_B!$NE31-1,"")</f>
        <v>-5.7487973303606665E-2</v>
      </c>
      <c r="BE31" s="57">
        <f>IFERROR(Inv_SY_B!BE31/Inv_SY_B!$NE31-1,"")</f>
        <v>-7.3435786326728758E-2</v>
      </c>
      <c r="BF31" s="57">
        <f>IFERROR(Inv_SY_B!BF31/Inv_SY_B!$NE31-1,"")</f>
        <v>-5.0003349821893583E-2</v>
      </c>
      <c r="BG31" s="57">
        <f>IFERROR(Inv_SY_B!BG31/Inv_SY_B!$NE31-1,"")</f>
        <v>-5.6808382785381362E-2</v>
      </c>
      <c r="BH31" s="57">
        <f>IFERROR(Inv_SY_B!BH31/Inv_SY_B!$NE31-1,"")</f>
        <v>-9.6010842503675198E-2</v>
      </c>
      <c r="BI31" s="57">
        <f>IFERROR(Inv_SY_B!BI31/Inv_SY_B!$NE31-1,"")</f>
        <v>-9.3958803256495416E-2</v>
      </c>
      <c r="BJ31" s="57">
        <f>IFERROR(Inv_SY_B!BJ31/Inv_SY_B!$NE31-1,"")</f>
        <v>-9.7585224186493513E-2</v>
      </c>
      <c r="BK31" s="57">
        <f>IFERROR(Inv_SY_B!BK31/Inv_SY_B!$NE31-1,"")</f>
        <v>-5.1543081791867285E-2</v>
      </c>
      <c r="BL31" s="57">
        <f>IFERROR(Inv_SY_B!BL31/Inv_SY_B!$NE31-1,"")</f>
        <v>-6.8994420684414304E-2</v>
      </c>
      <c r="BM31" s="57">
        <f>IFERROR(Inv_SY_B!BM31/Inv_SY_B!$NE31-1,"")</f>
        <v>-6.0584295848458924E-2</v>
      </c>
      <c r="BN31" s="57">
        <f>IFERROR(Inv_SY_B!BN31/Inv_SY_B!$NE31-1,"")</f>
        <v>2.0561027021503309E-2</v>
      </c>
      <c r="BO31" s="57">
        <f>IFERROR(Inv_SY_B!BO31/Inv_SY_B!$NE31-1,"")</f>
        <v>5.3807186091241466E-3</v>
      </c>
      <c r="BP31" s="57">
        <f>IFERROR(Inv_SY_B!BP31/Inv_SY_B!$NE31-1,"")</f>
        <v>6.9528453750289376E-3</v>
      </c>
      <c r="BQ31" s="57">
        <f>IFERROR(Inv_SY_B!BQ31/Inv_SY_B!$NE31-1,"")</f>
        <v>1.7376864769150568E-2</v>
      </c>
      <c r="BR31" s="57">
        <f>IFERROR(Inv_SY_B!BR31/Inv_SY_B!$NE31-1,"")</f>
        <v>2.0412926451626401E-2</v>
      </c>
      <c r="BS31" s="57">
        <f>IFERROR(Inv_SY_B!BS31/Inv_SY_B!$NE31-1,"")</f>
        <v>1.5769985102360495E-2</v>
      </c>
      <c r="BT31" s="57">
        <f>IFERROR(Inv_SY_B!BT31/Inv_SY_B!$NE31-1,"")</f>
        <v>-4.9863212822566227E-3</v>
      </c>
      <c r="BU31" s="57">
        <f>IFERROR(Inv_SY_B!BU31/Inv_SY_B!$NE31-1,"")</f>
        <v>2.0486976736564966E-2</v>
      </c>
      <c r="BV31" s="57">
        <f>IFERROR(Inv_SY_B!BV31/Inv_SY_B!$NE31-1,"")</f>
        <v>1.7376864769150568E-2</v>
      </c>
      <c r="BW31" s="57">
        <f>IFERROR(Inv_SY_B!BW31/Inv_SY_B!$NE31-1,"")</f>
        <v>-1.7305276125845204E-4</v>
      </c>
      <c r="BX31" s="57">
        <f>IFERROR(Inv_SY_B!BX31/Inv_SY_B!$NE31-1,"")</f>
        <v>-1.1753404833085734E-2</v>
      </c>
      <c r="BY31" s="57">
        <f>IFERROR(Inv_SY_B!BY31/Inv_SY_B!$NE31-1,"")</f>
        <v>-1.8021590299038825E-3</v>
      </c>
      <c r="BZ31" s="57">
        <f>IFERROR(Inv_SY_B!BZ31/Inv_SY_B!$NE31-1,"")</f>
        <v>1.5081305936059275E-2</v>
      </c>
      <c r="CA31" s="57">
        <f>IFERROR(Inv_SY_B!CA31/Inv_SY_B!$NE31-1,"")</f>
        <v>1.2238048864439133E-3</v>
      </c>
      <c r="CB31" s="57">
        <f>IFERROR(Inv_SY_B!CB31/Inv_SY_B!$NE31-1,"")</f>
        <v>1.5673708215566684E-2</v>
      </c>
      <c r="CC31" s="57">
        <f>IFERROR(Inv_SY_B!CC31/Inv_SY_B!$NE31-1,"")</f>
        <v>2.1745831580518127E-2</v>
      </c>
      <c r="CD31" s="57">
        <f>IFERROR(Inv_SY_B!CD31/Inv_SY_B!$NE31-1,"")</f>
        <v>1.900597103779611E-2</v>
      </c>
      <c r="CE31" s="57">
        <f>IFERROR(Inv_SY_B!CE31/Inv_SY_B!$NE31-1,"")</f>
        <v>2.7889586362790375E-3</v>
      </c>
      <c r="CF31" s="57">
        <f>IFERROR(Inv_SY_B!CF31/Inv_SY_B!$NE31-1,"")</f>
        <v>1.7636040766435102E-2</v>
      </c>
      <c r="CG31" s="57">
        <f>IFERROR(Inv_SY_B!CG31/Inv_SY_B!$NE31-1,"")</f>
        <v>3.1742620047206849E-2</v>
      </c>
      <c r="CH31" s="57">
        <f>IFERROR(Inv_SY_B!CH31/Inv_SY_B!$NE31-1,"")</f>
        <v>2.9093639399636606E-2</v>
      </c>
      <c r="CI31" s="57">
        <f>IFERROR(Inv_SY_B!CI31/Inv_SY_B!$NE31-1,"")</f>
        <v>2.5522396112378498E-2</v>
      </c>
      <c r="CJ31" s="57">
        <f>IFERROR(Inv_SY_B!CJ31/Inv_SY_B!$NE31-1,"")</f>
        <v>1.5390970763983436E-2</v>
      </c>
      <c r="CK31" s="57">
        <f>IFERROR(Inv_SY_B!CK31/Inv_SY_B!$NE31-1,"")</f>
        <v>2.0577856631716518E-2</v>
      </c>
      <c r="CL31" s="57">
        <f>IFERROR(Inv_SY_B!CL31/Inv_SY_B!$NE31-1,"")</f>
        <v>7.4634548503553777E-3</v>
      </c>
      <c r="CM31" s="57">
        <f>IFERROR(Inv_SY_B!CM31/Inv_SY_B!$NE31-1,"")</f>
        <v>1.7080663629396975E-2</v>
      </c>
      <c r="CN31" s="57">
        <f>IFERROR(Inv_SY_B!CN31/Inv_SY_B!$NE31-1,"")</f>
        <v>1.2859797387906102E-2</v>
      </c>
      <c r="CO31" s="57">
        <f>IFERROR(Inv_SY_B!CO31/Inv_SY_B!$NE31-1,"")</f>
        <v>1.4340803086674736E-2</v>
      </c>
      <c r="CP31" s="57">
        <f>IFERROR(Inv_SY_B!CP31/Inv_SY_B!$NE31-1,"")</f>
        <v>-7.6521315400402967E-3</v>
      </c>
      <c r="CQ31" s="57">
        <f>IFERROR(Inv_SY_B!CQ31/Inv_SY_B!$NE31-1,"")</f>
        <v>1.3378149382475168E-2</v>
      </c>
      <c r="CR31" s="57">
        <f>IFERROR(Inv_SY_B!CR31/Inv_SY_B!$NE31-1,"")</f>
        <v>1.9746473887180427E-2</v>
      </c>
      <c r="CS31" s="57">
        <f>IFERROR(Inv_SY_B!CS31/Inv_SY_B!$NE31-1,"")</f>
        <v>3.1076167482760875E-2</v>
      </c>
      <c r="CT31" s="57">
        <f>IFERROR(Inv_SY_B!CT31/Inv_SY_B!$NE31-1,"")</f>
        <v>2.3226837279286983E-2</v>
      </c>
      <c r="CU31" s="57">
        <f>IFERROR(Inv_SY_B!CU31/Inv_SY_B!$NE31-1,"")</f>
        <v>7.7917958867197434E-3</v>
      </c>
      <c r="CV31" s="57">
        <f>IFERROR(Inv_SY_B!CV31/Inv_SY_B!$NE31-1,"")</f>
        <v>1.9672423602242084E-2</v>
      </c>
      <c r="CW31" s="57">
        <f>IFERROR(Inv_SY_B!CW31/Inv_SY_B!$NE31-1,"")</f>
        <v>2.3523038419040576E-2</v>
      </c>
      <c r="CX31" s="57">
        <f>IFERROR(Inv_SY_B!CX31/Inv_SY_B!$NE31-1,"")</f>
        <v>2.3829337324922317E-2</v>
      </c>
      <c r="CY31" s="57">
        <f>IFERROR(Inv_SY_B!CY31/Inv_SY_B!$NE31-1,"")</f>
        <v>1.4539392487191494E-2</v>
      </c>
      <c r="CZ31" s="57">
        <f>IFERROR(Inv_SY_B!CZ31/Inv_SY_B!$NE31-1,"")</f>
        <v>2.8114156085223607E-2</v>
      </c>
      <c r="DA31" s="57">
        <f>IFERROR(Inv_SY_B!DA31/Inv_SY_B!$NE31-1,"")</f>
        <v>5.5478804847965968E-3</v>
      </c>
      <c r="DB31" s="57">
        <f>IFERROR(Inv_SY_B!DB31/Inv_SY_B!$NE31-1,"")</f>
        <v>2.3152786994348418E-2</v>
      </c>
      <c r="DC31" s="57">
        <f>IFERROR(Inv_SY_B!DC31/Inv_SY_B!$NE31-1,"")</f>
        <v>5.3291252964291491E-2</v>
      </c>
      <c r="DD31" s="57">
        <f>IFERROR(Inv_SY_B!DD31/Inv_SY_B!$NE31-1,"")</f>
        <v>2.1153429301010718E-2</v>
      </c>
      <c r="DE31" s="57">
        <f>IFERROR(Inv_SY_B!DE31/Inv_SY_B!$NE31-1,"")</f>
        <v>4.3886866777110178E-2</v>
      </c>
      <c r="DF31" s="57">
        <f>IFERROR(Inv_SY_B!DF31/Inv_SY_B!$NE31-1,"")</f>
        <v>2.2782535569656259E-2</v>
      </c>
      <c r="DG31" s="57">
        <f>IFERROR(Inv_SY_B!DG31/Inv_SY_B!$NE31-1,"")</f>
        <v>2.7817954945470014E-2</v>
      </c>
      <c r="DH31" s="57">
        <f>IFERROR(Inv_SY_B!DH31/Inv_SY_B!$NE31-1,"")</f>
        <v>4.6552677034893852E-2</v>
      </c>
      <c r="DI31" s="57">
        <f>IFERROR(Inv_SY_B!DI31/Inv_SY_B!$NE31-1,"")</f>
        <v>4.0036251960311464E-2</v>
      </c>
      <c r="DJ31" s="57">
        <f>IFERROR(Inv_SY_B!DJ31/Inv_SY_B!$NE31-1,"")</f>
        <v>4.3664715922294928E-2</v>
      </c>
      <c r="DK31" s="57">
        <f>IFERROR(Inv_SY_B!DK31/Inv_SY_B!$NE31-1,"")</f>
        <v>3.7708957290817802E-2</v>
      </c>
      <c r="DL31" s="57">
        <f>IFERROR(Inv_SY_B!DL31/Inv_SY_B!$NE31-1,"")</f>
        <v>7.6493500658743052E-3</v>
      </c>
      <c r="DM31" s="57">
        <f>IFERROR(Inv_SY_B!DM31/Inv_SY_B!$NE31-1,"")</f>
        <v>1.3896501377044235E-2</v>
      </c>
      <c r="DN31" s="57">
        <f>IFERROR(Inv_SY_B!DN31/Inv_SY_B!$NE31-1,"")</f>
        <v>2.3152786994348418E-2</v>
      </c>
      <c r="DO31" s="57">
        <f>IFERROR(Inv_SY_B!DO31/Inv_SY_B!$NE31-1,"")</f>
        <v>1.7821166478781292E-2</v>
      </c>
      <c r="DP31" s="57">
        <f>IFERROR(Inv_SY_B!DP31/Inv_SY_B!$NE31-1,"")</f>
        <v>3.1224268052637782E-2</v>
      </c>
      <c r="DQ31" s="57">
        <f>IFERROR(Inv_SY_B!DQ31/Inv_SY_B!$NE31-1,"")</f>
        <v>-1.2169198921284763E-2</v>
      </c>
      <c r="DR31" s="57">
        <f>IFERROR(Inv_SY_B!DR31/Inv_SY_B!$NE31-1,"")</f>
        <v>3.2779324036344981E-2</v>
      </c>
      <c r="DS31" s="57">
        <f>IFERROR(Inv_SY_B!DS31/Inv_SY_B!$NE31-1,"")</f>
        <v>2.7521753805715976E-2</v>
      </c>
      <c r="DT31" s="57">
        <f>IFERROR(Inv_SY_B!DT31/Inv_SY_B!$NE31-1,"")</f>
        <v>2.5448345827439933E-2</v>
      </c>
      <c r="DU31" s="57">
        <f>IFERROR(Inv_SY_B!DU31/Inv_SY_B!$NE31-1,"")</f>
        <v>1.8565035250208473E-2</v>
      </c>
      <c r="DV31" s="57">
        <f>IFERROR(Inv_SY_B!DV31/Inv_SY_B!$NE31-1,"")</f>
        <v>2.9093639399636606E-2</v>
      </c>
      <c r="DW31" s="57">
        <f>IFERROR(Inv_SY_B!DW31/Inv_SY_B!$NE31-1,"")</f>
        <v>3.2927424606221889E-2</v>
      </c>
      <c r="DX31" s="57">
        <f>IFERROR(Inv_SY_B!DX31/Inv_SY_B!$NE31-1,"")</f>
        <v>2.9817312638807714E-2</v>
      </c>
      <c r="DY31" s="57">
        <f>IFERROR(Inv_SY_B!DY31/Inv_SY_B!$NE31-1,"")</f>
        <v>9.6756351355533621E-3</v>
      </c>
      <c r="DZ31" s="57">
        <f>IFERROR(Inv_SY_B!DZ31/Inv_SY_B!$NE31-1,"")</f>
        <v>2.8484407509915766E-2</v>
      </c>
      <c r="EA31" s="57">
        <f>IFERROR(Inv_SY_B!EA31/Inv_SY_B!$NE31-1,"")</f>
        <v>-3.5793658684263319E-3</v>
      </c>
      <c r="EB31" s="57">
        <f>IFERROR(Inv_SY_B!EB31/Inv_SY_B!$NE31-1,"")</f>
        <v>1.5599657930628119E-2</v>
      </c>
      <c r="EC31" s="57">
        <f>IFERROR(Inv_SY_B!EC31/Inv_SY_B!$NE31-1,"")</f>
        <v>1.3230048812598261E-2</v>
      </c>
      <c r="ED31" s="57">
        <f>IFERROR(Inv_SY_B!ED31/Inv_SY_B!$NE31-1,"")</f>
        <v>3.3445776600790955E-2</v>
      </c>
      <c r="EE31" s="57">
        <f>IFERROR(Inv_SY_B!EE31/Inv_SY_B!$NE31-1,"")</f>
        <v>1.4711054511366894E-2</v>
      </c>
      <c r="EF31" s="57">
        <f>IFERROR(Inv_SY_B!EF31/Inv_SY_B!$NE31-1,"")</f>
        <v>3.9443849680804055E-2</v>
      </c>
      <c r="EG31" s="57">
        <f>IFERROR(Inv_SY_B!EG31/Inv_SY_B!$NE31-1,"")</f>
        <v>1.3230048812598261E-2</v>
      </c>
      <c r="EH31" s="57">
        <f>IFERROR(Inv_SY_B!EH31/Inv_SY_B!$NE31-1,"")</f>
        <v>-1.2838070353348163E-3</v>
      </c>
      <c r="EI31" s="57">
        <f>IFERROR(Inv_SY_B!EI31/Inv_SY_B!$NE31-1,"")</f>
        <v>-1.6968683921569916E-4</v>
      </c>
      <c r="EJ31" s="57">
        <f>IFERROR(Inv_SY_B!EJ31/Inv_SY_B!$NE31-1,"")</f>
        <v>2.818820637016195E-2</v>
      </c>
      <c r="EK31" s="57">
        <f>IFERROR(Inv_SY_B!EK31/Inv_SY_B!$NE31-1,"")</f>
        <v>-2.9721535319310322E-3</v>
      </c>
      <c r="EL31" s="57">
        <f>IFERROR(Inv_SY_B!EL31/Inv_SY_B!$NE31-1,"")</f>
        <v>1.0564238554814587E-2</v>
      </c>
      <c r="EM31" s="57">
        <f>IFERROR(Inv_SY_B!EM31/Inv_SY_B!$NE31-1,"")</f>
        <v>-4.9863212822566227E-3</v>
      </c>
      <c r="EN31" s="57">
        <f>IFERROR(Inv_SY_B!EN31/Inv_SY_B!$NE31-1,"")</f>
        <v>1.3304099097536826E-2</v>
      </c>
      <c r="EO31" s="57">
        <f>IFERROR(Inv_SY_B!EO31/Inv_SY_B!$NE31-1,"")</f>
        <v>2.1523680725702876E-2</v>
      </c>
      <c r="EP31" s="57">
        <f>IFERROR(Inv_SY_B!EP31/Inv_SY_B!$NE31-1,"")</f>
        <v>2.4855943547932524E-2</v>
      </c>
      <c r="EQ31" s="57">
        <f>IFERROR(Inv_SY_B!EQ31/Inv_SY_B!$NE31-1,"")</f>
        <v>2.1079379016072375E-2</v>
      </c>
      <c r="ER31" s="57">
        <f>IFERROR(Inv_SY_B!ER31/Inv_SY_B!$NE31-1,"")</f>
        <v>3.7518542272404698E-2</v>
      </c>
      <c r="ES31" s="57">
        <f>IFERROR(Inv_SY_B!ES31/Inv_SY_B!$NE31-1,"")</f>
        <v>-3.24589769944158E-2</v>
      </c>
      <c r="ET31" s="57">
        <f>IFERROR(Inv_SY_B!ET31/Inv_SY_B!$NE31-1,"")</f>
        <v>3.8615832858310606E-2</v>
      </c>
      <c r="EU31" s="57">
        <f>IFERROR(Inv_SY_B!EU31/Inv_SY_B!$NE31-1,"")</f>
        <v>3.6441727712258398E-2</v>
      </c>
      <c r="EV31" s="57">
        <f>IFERROR(Inv_SY_B!EV31/Inv_SY_B!$NE31-1,"")</f>
        <v>1.3068484554550786E-2</v>
      </c>
      <c r="EW31" s="57">
        <f>IFERROR(Inv_SY_B!EW31/Inv_SY_B!$NE31-1,"")</f>
        <v>2.972845229688148E-2</v>
      </c>
      <c r="EX31" s="57">
        <f>IFERROR(Inv_SY_B!EX31/Inv_SY_B!$NE31-1,"")</f>
        <v>2.6114798391885907E-2</v>
      </c>
      <c r="EY31" s="57">
        <f>IFERROR(Inv_SY_B!EY31/Inv_SY_B!$NE31-1,"")</f>
        <v>5.5875960529047086E-2</v>
      </c>
      <c r="EZ31" s="57">
        <f>IFERROR(Inv_SY_B!EZ31/Inv_SY_B!$NE31-1,"")</f>
        <v>-1.4390707469437714E-2</v>
      </c>
      <c r="FA31" s="57">
        <f>IFERROR(Inv_SY_B!FA31/Inv_SY_B!$NE31-1,"")</f>
        <v>2.5300245257563025E-2</v>
      </c>
      <c r="FB31" s="57">
        <f>IFERROR(Inv_SY_B!FB31/Inv_SY_B!$NE31-1,"")</f>
        <v>-1.2838070353348163E-3</v>
      </c>
      <c r="FC31" s="57">
        <f>IFERROR(Inv_SY_B!FC31/Inv_SY_B!$NE31-1,"")</f>
        <v>1.819141790347345E-2</v>
      </c>
      <c r="FD31" s="57">
        <f>IFERROR(Inv_SY_B!FD31/Inv_SY_B!$NE31-1,"")</f>
        <v>3.2705273751406416E-2</v>
      </c>
      <c r="FE31" s="57">
        <f>IFERROR(Inv_SY_B!FE31/Inv_SY_B!$NE31-1,"")</f>
        <v>4.1218637651709855E-3</v>
      </c>
      <c r="FF31" s="57">
        <f>IFERROR(Inv_SY_B!FF31/Inv_SY_B!$NE31-1,"")</f>
        <v>1.7080663629396975E-2</v>
      </c>
      <c r="FG31" s="57">
        <f>IFERROR(Inv_SY_B!FG31/Inv_SY_B!$NE31-1,"")</f>
        <v>2.1671781295579784E-2</v>
      </c>
      <c r="FH31" s="57">
        <f>IFERROR(Inv_SY_B!FH31/Inv_SY_B!$NE31-1,"")</f>
        <v>1.9672423602242084E-2</v>
      </c>
      <c r="FI31" s="57">
        <f>IFERROR(Inv_SY_B!FI31/Inv_SY_B!$NE31-1,"")</f>
        <v>9.8237357054302699E-3</v>
      </c>
      <c r="FJ31" s="57">
        <f>IFERROR(Inv_SY_B!FJ31/Inv_SY_B!$NE31-1,"")</f>
        <v>1.9906916171213984E-2</v>
      </c>
      <c r="FK31" s="57">
        <f>IFERROR(Inv_SY_B!FK31/Inv_SY_B!$NE31-1,"")</f>
        <v>4.0480553669941965E-2</v>
      </c>
      <c r="FL31" s="57">
        <f>IFERROR(Inv_SY_B!FL31/Inv_SY_B!$NE31-1,"")</f>
        <v>2.220359697831964E-2</v>
      </c>
      <c r="FM31" s="57">
        <f>IFERROR(Inv_SY_B!FM31/Inv_SY_B!$NE31-1,"")</f>
        <v>8.9986039589733391E-3</v>
      </c>
      <c r="FN31" s="57">
        <f>IFERROR(Inv_SY_B!FN31/Inv_SY_B!$NE31-1,"")</f>
        <v>1.0539555126501732E-2</v>
      </c>
      <c r="FO31" s="57">
        <f>IFERROR(Inv_SY_B!FO31/Inv_SY_B!$NE31-1,"")</f>
        <v>1.240491706614133E-2</v>
      </c>
      <c r="FP31" s="57">
        <f>IFERROR(Inv_SY_B!FP31/Inv_SY_B!$NE31-1,"")</f>
        <v>1.0539555126501732E-2</v>
      </c>
      <c r="FQ31" s="57">
        <f>IFERROR(Inv_SY_B!FQ31/Inv_SY_B!$NE31-1,"")</f>
        <v>-1.9711749372871012E-2</v>
      </c>
      <c r="FR31" s="57">
        <f>IFERROR(Inv_SY_B!FR31/Inv_SY_B!$NE31-1,"")</f>
        <v>1.0134041661362669E-2</v>
      </c>
      <c r="FS31" s="57">
        <f>IFERROR(Inv_SY_B!FS31/Inv_SY_B!$NE31-1,"")</f>
        <v>1.4432484391836642E-2</v>
      </c>
      <c r="FT31" s="57">
        <f>IFERROR(Inv_SY_B!FT31/Inv_SY_B!$NE31-1,"")</f>
        <v>2.1812829457367178E-2</v>
      </c>
      <c r="FU31" s="57">
        <f>IFERROR(Inv_SY_B!FU31/Inv_SY_B!$NE31-1,"")</f>
        <v>2.927427721592557E-2</v>
      </c>
      <c r="FV31" s="57">
        <f>IFERROR(Inv_SY_B!FV31/Inv_SY_B!$NE31-1,"")</f>
        <v>1.516240862908691E-2</v>
      </c>
      <c r="FW31" s="57">
        <f>IFERROR(Inv_SY_B!FW31/Inv_SY_B!$NE31-1,"")</f>
        <v>1.9866364824699945E-2</v>
      </c>
      <c r="FX31" s="57">
        <f>IFERROR(Inv_SY_B!FX31/Inv_SY_B!$NE31-1,"")</f>
        <v>2.4732526406368249E-2</v>
      </c>
      <c r="FY31" s="57">
        <f>IFERROR(Inv_SY_B!FY31/Inv_SY_B!$NE31-1,"")</f>
        <v>2.659788834600807E-2</v>
      </c>
      <c r="FZ31" s="57">
        <f>IFERROR(Inv_SY_B!FZ31/Inv_SY_B!$NE31-1,"")</f>
        <v>1.4910990280700753E-2</v>
      </c>
      <c r="GA31" s="57">
        <f>IFERROR(Inv_SY_B!GA31/Inv_SY_B!$NE31-1,"")</f>
        <v>2.927427721592557E-2</v>
      </c>
      <c r="GB31" s="57">
        <f>IFERROR(Inv_SY_B!GB31/Inv_SY_B!$NE31-1,"")</f>
        <v>-2.2599244277050623E-3</v>
      </c>
      <c r="GC31" s="57">
        <f>IFERROR(Inv_SY_B!GC31/Inv_SY_B!$NE31-1,"")</f>
        <v>2.5949066801785658E-2</v>
      </c>
      <c r="GD31" s="57">
        <f>IFERROR(Inv_SY_B!GD31/Inv_SY_B!$NE31-1,"")</f>
        <v>2.4408115634257044E-2</v>
      </c>
      <c r="GE31" s="57">
        <f>IFERROR(Inv_SY_B!GE31/Inv_SY_B!$NE31-1,"")</f>
        <v>2.9679790681064633E-2</v>
      </c>
      <c r="GF31" s="57">
        <f>IFERROR(Inv_SY_B!GF31/Inv_SY_B!$NE31-1,"")</f>
        <v>2.5543553336646374E-2</v>
      </c>
      <c r="GG31" s="57">
        <f>IFERROR(Inv_SY_B!GG31/Inv_SY_B!$NE31-1,"")</f>
        <v>2.1488418685255972E-2</v>
      </c>
      <c r="GH31" s="57">
        <f>IFERROR(Inv_SY_B!GH31/Inv_SY_B!$NE31-1,"")</f>
        <v>2.659788834600807E-2</v>
      </c>
      <c r="GI31" s="57">
        <f>IFERROR(Inv_SY_B!GI31/Inv_SY_B!$NE31-1,"")</f>
        <v>1.5649024787253829E-2</v>
      </c>
      <c r="GJ31" s="57">
        <f>IFERROR(Inv_SY_B!GJ31/Inv_SY_B!$NE31-1,"")</f>
        <v>2.8544352978675303E-2</v>
      </c>
      <c r="GK31" s="57">
        <f>IFERROR(Inv_SY_B!GK31/Inv_SY_B!$NE31-1,"")</f>
        <v>8.7552958798899905E-3</v>
      </c>
      <c r="GL31" s="57">
        <f>IFERROR(Inv_SY_B!GL31/Inv_SY_B!$NE31-1,"")</f>
        <v>2.9923098760148426E-2</v>
      </c>
      <c r="GM31" s="57">
        <f>IFERROR(Inv_SY_B!GM31/Inv_SY_B!$NE31-1,"")</f>
        <v>9.079706652001196E-3</v>
      </c>
      <c r="GN31" s="57">
        <f>IFERROR(Inv_SY_B!GN31/Inv_SY_B!$NE31-1,"")</f>
        <v>1.6946667875698651E-2</v>
      </c>
      <c r="GO31" s="57">
        <f>IFERROR(Inv_SY_B!GO31/Inv_SY_B!$NE31-1,"")</f>
        <v>2.4618982636129605E-2</v>
      </c>
      <c r="GP31" s="57">
        <f>IFERROR(Inv_SY_B!GP31/Inv_SY_B!$NE31-1,"")</f>
        <v>1.976498645841529E-2</v>
      </c>
      <c r="GQ31" s="57">
        <f>IFERROR(Inv_SY_B!GQ31/Inv_SY_B!$NE31-1,"")</f>
        <v>2.1212669528961614E-2</v>
      </c>
      <c r="GR31" s="57">
        <f>IFERROR(Inv_SY_B!GR31/Inv_SY_B!$NE31-1,"")</f>
        <v>6.3092176093038077E-4</v>
      </c>
      <c r="GS31" s="57">
        <f>IFERROR(Inv_SY_B!GS31/Inv_SY_B!$NE31-1,"")</f>
        <v>3.1541722295319374E-2</v>
      </c>
      <c r="GT31" s="57">
        <f>IFERROR(Inv_SY_B!GT31/Inv_SY_B!$NE31-1,"")</f>
        <v>2.1613192059144914E-2</v>
      </c>
      <c r="GU31" s="57">
        <f>IFERROR(Inv_SY_B!GU31/Inv_SY_B!$NE31-1,"")</f>
        <v>1.4270046286432247E-2</v>
      </c>
      <c r="GV31" s="57">
        <f>IFERROR(Inv_SY_B!GV31/Inv_SY_B!$NE31-1,"")</f>
        <v>2.0331552512133699E-2</v>
      </c>
      <c r="GW31" s="57">
        <f>IFERROR(Inv_SY_B!GW31/Inv_SY_B!$NE31-1,"")</f>
        <v>3.4649138339645669E-2</v>
      </c>
      <c r="GX31" s="57">
        <f>IFERROR(Inv_SY_B!GX31/Inv_SY_B!$NE31-1,"")</f>
        <v>9.5413681353904156E-3</v>
      </c>
      <c r="GY31" s="57">
        <f>IFERROR(Inv_SY_B!GY31/Inv_SY_B!$NE31-1,"")</f>
        <v>-1.4162860438857838E-2</v>
      </c>
      <c r="GZ31" s="57">
        <f>IFERROR(Inv_SY_B!GZ31/Inv_SY_B!$NE31-1,"")</f>
        <v>3.8154398235601406E-2</v>
      </c>
      <c r="HA31" s="57">
        <f>IFERROR(Inv_SY_B!HA31/Inv_SY_B!$NE31-1,"")</f>
        <v>3.1317034343659733E-2</v>
      </c>
      <c r="HB31" s="57">
        <f>IFERROR(Inv_SY_B!HB31/Inv_SY_B!$NE31-1,"")</f>
        <v>1.2467745302735533E-3</v>
      </c>
      <c r="HC31" s="57">
        <f>IFERROR(Inv_SY_B!HC31/Inv_SY_B!$NE31-1,"")</f>
        <v>2.5747727948464805E-2</v>
      </c>
      <c r="HD31" s="57">
        <f>IFERROR(Inv_SY_B!HD31/Inv_SY_B!$NE31-1,"")</f>
        <v>1.5316592869678125E-2</v>
      </c>
      <c r="HE31" s="57">
        <f>IFERROR(Inv_SY_B!HE31/Inv_SY_B!$NE31-1,"")</f>
        <v>3.3406739460402068E-3</v>
      </c>
      <c r="HF31" s="57">
        <f>IFERROR(Inv_SY_B!HF31/Inv_SY_B!$NE31-1,"")</f>
        <v>-1.5317172862615247E-2</v>
      </c>
      <c r="HG31" s="57">
        <f>IFERROR(Inv_SY_B!HG31/Inv_SY_B!$NE31-1,"")</f>
        <v>1.7191535621955856E-2</v>
      </c>
      <c r="HH31" s="57">
        <f>IFERROR(Inv_SY_B!HH31/Inv_SY_B!$NE31-1,"")</f>
        <v>2.0265639621144471E-2</v>
      </c>
      <c r="HI31" s="57">
        <f>IFERROR(Inv_SY_B!HI31/Inv_SY_B!$NE31-1,"")</f>
        <v>3.6773156986650957E-2</v>
      </c>
      <c r="HJ31" s="57">
        <f>IFERROR(Inv_SY_B!HJ31/Inv_SY_B!$NE31-1,"")</f>
        <v>1.3531586909824922E-2</v>
      </c>
      <c r="HK31" s="57">
        <f>IFERROR(Inv_SY_B!HK31/Inv_SY_B!$NE31-1,"")</f>
        <v>3.4335150931057878E-2</v>
      </c>
      <c r="HL31" s="57">
        <f>IFERROR(Inv_SY_B!HL31/Inv_SY_B!$NE31-1,"")</f>
        <v>2.0115911572477607E-2</v>
      </c>
      <c r="HM31" s="57">
        <f>IFERROR(Inv_SY_B!HM31/Inv_SY_B!$NE31-1,"")</f>
        <v>-1.1022843548680106E-2</v>
      </c>
      <c r="HN31" s="57">
        <f>IFERROR(Inv_SY_B!HN31/Inv_SY_B!$NE31-1,"")</f>
        <v>-1.366553241592372E-2</v>
      </c>
      <c r="HO31" s="57">
        <f>IFERROR(Inv_SY_B!HO31/Inv_SY_B!$NE31-1,"")</f>
        <v>1.1012218935454232E-2</v>
      </c>
      <c r="HP31" s="57">
        <f>IFERROR(Inv_SY_B!HP31/Inv_SY_B!$NE31-1,"")</f>
        <v>-1.0480118041697351E-2</v>
      </c>
      <c r="HQ31" s="57">
        <f>IFERROR(Inv_SY_B!HQ31/Inv_SY_B!$NE31-1,"")</f>
        <v>-2.4166227440343468E-2</v>
      </c>
      <c r="HR31" s="57">
        <f>IFERROR(Inv_SY_B!HR31/Inv_SY_B!$NE31-1,"")</f>
        <v>-2.4203900188345062E-2</v>
      </c>
      <c r="HS31" s="57">
        <f>IFERROR(Inv_SY_B!HS31/Inv_SY_B!$NE31-1,"")</f>
        <v>-1.3689874415556025E-2</v>
      </c>
      <c r="HT31" s="57">
        <f>IFERROR(Inv_SY_B!HT31/Inv_SY_B!$NE31-1,"")</f>
        <v>-3.7669618367061175E-2</v>
      </c>
      <c r="HU31" s="57">
        <f>IFERROR(Inv_SY_B!HU31/Inv_SY_B!$NE31-1,"")</f>
        <v>-2.0796957893154389E-4</v>
      </c>
      <c r="HV31" s="57">
        <f>IFERROR(Inv_SY_B!HV31/Inv_SY_B!$NE31-1,"")</f>
        <v>5.2281794607298426E-3</v>
      </c>
      <c r="HW31" s="57">
        <f>IFERROR(Inv_SY_B!HW31/Inv_SY_B!$NE31-1,"")</f>
        <v>1.6728314471393224E-2</v>
      </c>
      <c r="HX31" s="57">
        <f>IFERROR(Inv_SY_B!HX31/Inv_SY_B!$NE31-1,"")</f>
        <v>2.1192081922269956E-2</v>
      </c>
      <c r="HY31" s="57">
        <f>IFERROR(Inv_SY_B!HY31/Inv_SY_B!$NE31-1,"")</f>
        <v>1.3022545266891727E-2</v>
      </c>
      <c r="HZ31" s="57">
        <f>IFERROR(Inv_SY_B!HZ31/Inv_SY_B!$NE31-1,"")</f>
        <v>1.760857035030261E-3</v>
      </c>
      <c r="IA31" s="57">
        <f>IFERROR(Inv_SY_B!IA31/Inv_SY_B!$NE31-1,"")</f>
        <v>2.5571627345771564E-2</v>
      </c>
      <c r="IB31" s="57">
        <f>IFERROR(Inv_SY_B!IB31/Inv_SY_B!$NE31-1,"")</f>
        <v>1.1191653978870342E-3</v>
      </c>
      <c r="IC31" s="57">
        <f>IFERROR(Inv_SY_B!IC31/Inv_SY_B!$NE31-1,"")</f>
        <v>2.6498069646896827E-2</v>
      </c>
      <c r="ID31" s="57">
        <f>IFERROR(Inv_SY_B!ID31/Inv_SY_B!$NE31-1,"")</f>
        <v>1.0327440390890619E-2</v>
      </c>
      <c r="IE31" s="57">
        <f>IFERROR(Inv_SY_B!IE31/Inv_SY_B!$NE31-1,"")</f>
        <v>1.2348769047891395E-2</v>
      </c>
      <c r="IF31" s="57">
        <f>IFERROR(Inv_SY_B!IF31/Inv_SY_B!$NE31-1,"")</f>
        <v>1.3443655403766686E-2</v>
      </c>
      <c r="IG31" s="57">
        <f>IFERROR(Inv_SY_B!IG31/Inv_SY_B!$NE31-1,"")</f>
        <v>-8.7468435231883301E-3</v>
      </c>
      <c r="IH31" s="57">
        <f>IFERROR(Inv_SY_B!IH31/Inv_SY_B!$NE31-1,"")</f>
        <v>-4.0945791539007681E-3</v>
      </c>
      <c r="II31" s="57">
        <f>IFERROR(Inv_SY_B!II31/Inv_SY_B!$NE31-1,"")</f>
        <v>-1.6126297350333885E-2</v>
      </c>
      <c r="IJ31" s="57">
        <f>IFERROR(Inv_SY_B!IJ31/Inv_SY_B!$NE31-1,"")</f>
        <v>-3.2122531528289144E-3</v>
      </c>
      <c r="IK31" s="57">
        <f>IFERROR(Inv_SY_B!IK31/Inv_SY_B!$NE31-1,"")</f>
        <v>3.0035394796648296E-2</v>
      </c>
      <c r="IL31" s="57">
        <f>IFERROR(Inv_SY_B!IL31/Inv_SY_B!$NE31-1,"")</f>
        <v>1.6728314471393224E-2</v>
      </c>
      <c r="IM31" s="57">
        <f>IFERROR(Inv_SY_B!IM31/Inv_SY_B!$NE31-1,"")</f>
        <v>-2.7269738522394116E-3</v>
      </c>
      <c r="IN31" s="57">
        <f>IFERROR(Inv_SY_B!IN31/Inv_SY_B!$NE31-1,"")</f>
        <v>5.3703724939602182E-3</v>
      </c>
      <c r="IO31" s="57">
        <f>IFERROR(Inv_SY_B!IO31/Inv_SY_B!$NE31-1,"")</f>
        <v>1.5043873923892503E-2</v>
      </c>
      <c r="IP31" s="57">
        <f>IFERROR(Inv_SY_B!IP31/Inv_SY_B!$NE31-1,"")</f>
        <v>5.5768521538679394E-4</v>
      </c>
      <c r="IQ31" s="57">
        <f>IFERROR(Inv_SY_B!IQ31/Inv_SY_B!$NE31-1,"")</f>
        <v>1.4875429869142476E-2</v>
      </c>
      <c r="IR31" s="57">
        <f>IFERROR(Inv_SY_B!IR31/Inv_SY_B!$NE31-1,"")</f>
        <v>9.5874248860128297E-4</v>
      </c>
      <c r="IS31" s="57">
        <f>IFERROR(Inv_SY_B!IS31/Inv_SY_B!$NE31-1,"")</f>
        <v>3.0442403093162707E-3</v>
      </c>
      <c r="IT31" s="57">
        <f>IFERROR(Inv_SY_B!IT31/Inv_SY_B!$NE31-1,"")</f>
        <v>-1.2069667867566913E-3</v>
      </c>
      <c r="IU31" s="57">
        <f>IFERROR(Inv_SY_B!IU31/Inv_SY_B!$NE31-1,"")</f>
        <v>3.1705085145805612E-4</v>
      </c>
      <c r="IV31" s="57">
        <f>IFERROR(Inv_SY_B!IV31/Inv_SY_B!$NE31-1,"")</f>
        <v>1.2749826321105662E-2</v>
      </c>
      <c r="IW31" s="57">
        <f>IFERROR(Inv_SY_B!IW31/Inv_SY_B!$NE31-1,"")</f>
        <v>8.7853103395829635E-4</v>
      </c>
      <c r="IX31" s="57">
        <f>IFERROR(Inv_SY_B!IX31/Inv_SY_B!$NE31-1,"")</f>
        <v>3.3650861278879951E-3</v>
      </c>
      <c r="IY31" s="57">
        <f>IFERROR(Inv_SY_B!IY31/Inv_SY_B!$NE31-1,"")</f>
        <v>8.4986192250326997E-3</v>
      </c>
      <c r="IZ31" s="57">
        <f>IFERROR(Inv_SY_B!IZ31/Inv_SY_B!$NE31-1,"")</f>
        <v>1.7827328862967118E-3</v>
      </c>
      <c r="JA31" s="57">
        <f>IFERROR(Inv_SY_B!JA31/Inv_SY_B!$NE31-1,"")</f>
        <v>-3.6185985886259542E-2</v>
      </c>
      <c r="JB31" s="57">
        <f>IFERROR(Inv_SY_B!JB31/Inv_SY_B!$NE31-1,"")</f>
        <v>1.3300844139957135E-2</v>
      </c>
      <c r="JC31" s="57">
        <f>IFERROR(Inv_SY_B!JC31/Inv_SY_B!$NE31-1,"")</f>
        <v>1.2227367927350796E-2</v>
      </c>
      <c r="JD31" s="57">
        <f>IFERROR(Inv_SY_B!JD31/Inv_SY_B!$NE31-1,"")</f>
        <v>1.4444657549394613E-2</v>
      </c>
      <c r="JE31" s="57">
        <f>IFERROR(Inv_SY_B!JE31/Inv_SY_B!$NE31-1,"")</f>
        <v>1.5015799914767536E-2</v>
      </c>
      <c r="JF31" s="57">
        <f>IFERROR(Inv_SY_B!JF31/Inv_SY_B!$NE31-1,"")</f>
        <v>1.7381001331094437E-2</v>
      </c>
      <c r="JG31" s="57">
        <f>IFERROR(Inv_SY_B!JG31/Inv_SY_B!$NE31-1,"")</f>
        <v>2.2323695728384108E-2</v>
      </c>
      <c r="JH31" s="57">
        <f>IFERROR(Inv_SY_B!JH31/Inv_SY_B!$NE31-1,"")</f>
        <v>3.531841287744597E-2</v>
      </c>
      <c r="JI31" s="57">
        <f>IFERROR(Inv_SY_B!JI31/Inv_SY_B!$NE31-1,"")</f>
        <v>3.0072013069420089E-2</v>
      </c>
      <c r="JJ31" s="57">
        <f>IFERROR(Inv_SY_B!JJ31/Inv_SY_B!$NE31-1,"")</f>
        <v>1.1469930501369463E-2</v>
      </c>
      <c r="JK31" s="57">
        <f>IFERROR(Inv_SY_B!JK31/Inv_SY_B!$NE31-1,"")</f>
        <v>2.9652567399489183E-2</v>
      </c>
      <c r="JL31" s="57">
        <f>IFERROR(Inv_SY_B!JL31/Inv_SY_B!$NE31-1,"")</f>
        <v>2.0297222881410226E-2</v>
      </c>
      <c r="JM31" s="57">
        <f>IFERROR(Inv_SY_B!JM31/Inv_SY_B!$NE31-1,"")</f>
        <v>-1.7843785605315854E-2</v>
      </c>
      <c r="JN31" s="57">
        <f>IFERROR(Inv_SY_B!JN31/Inv_SY_B!$NE31-1,"")</f>
        <v>-1.5736822713502407E-3</v>
      </c>
      <c r="JO31" s="57">
        <f>IFERROR(Inv_SY_B!JO31/Inv_SY_B!$NE31-1,"")</f>
        <v>-8.5708709139419303E-3</v>
      </c>
      <c r="JP31" s="57">
        <f>IFERROR(Inv_SY_B!JP31/Inv_SY_B!$NE31-1,"")</f>
        <v>1.2138213979453916E-2</v>
      </c>
      <c r="JQ31" s="57">
        <f>IFERROR(Inv_SY_B!JQ31/Inv_SY_B!$NE31-1,"")</f>
        <v>3.0222554857481931E-2</v>
      </c>
      <c r="JR31" s="57">
        <f>IFERROR(Inv_SY_B!JR31/Inv_SY_B!$NE31-1,"")</f>
        <v>1.8337890994560624E-2</v>
      </c>
      <c r="JS31" s="57">
        <f>IFERROR(Inv_SY_B!JS31/Inv_SY_B!$NE31-1,"")</f>
        <v>1.9306240874524594E-2</v>
      </c>
      <c r="JT31" s="57">
        <f>IFERROR(Inv_SY_B!JT31/Inv_SY_B!$NE31-1,"")</f>
        <v>3.9477127339217599E-2</v>
      </c>
      <c r="JU31" s="57">
        <f>IFERROR(Inv_SY_B!JU31/Inv_SY_B!$NE31-1,"")</f>
        <v>2.4139852880395996E-2</v>
      </c>
      <c r="JV31" s="57">
        <f>IFERROR(Inv_SY_B!JV31/Inv_SY_B!$NE31-1,"")</f>
        <v>-1.5447461346417279E-3</v>
      </c>
      <c r="JW31" s="57">
        <f>IFERROR(Inv_SY_B!JW31/Inv_SY_B!$NE31-1,"")</f>
        <v>-5.6809834790600977E-3</v>
      </c>
      <c r="JX31" s="57">
        <f>IFERROR(Inv_SY_B!JX31/Inv_SY_B!$NE31-1,"")</f>
        <v>-7.46524272567195E-3</v>
      </c>
      <c r="JY31" s="57">
        <f>IFERROR(Inv_SY_B!JY31/Inv_SY_B!$NE31-1,"")</f>
        <v>-2.5990811440033124E-3</v>
      </c>
      <c r="JZ31" s="57">
        <f>IFERROR(Inv_SY_B!JZ31/Inv_SY_B!$NE31-1,"")</f>
        <v>-3.4553542196959941E-2</v>
      </c>
      <c r="KA31" s="57">
        <f>IFERROR(Inv_SY_B!KA31/Inv_SY_B!$NE31-1,"")</f>
        <v>-1.6062128186619451E-2</v>
      </c>
      <c r="KB31" s="57">
        <f>IFERROR(Inv_SY_B!KB31/Inv_SY_B!$NE31-1,"")</f>
        <v>3.2061580499798126E-4</v>
      </c>
      <c r="KC31" s="57">
        <f>IFERROR(Inv_SY_B!KC31/Inv_SY_B!$NE31-1,"")</f>
        <v>-1.8576311670481793E-2</v>
      </c>
      <c r="KD31" s="57">
        <f>IFERROR(Inv_SY_B!KD31/Inv_SY_B!$NE31-1,"")</f>
        <v>-2.7659813289596213E-2</v>
      </c>
      <c r="KE31" s="57">
        <f>IFERROR(Inv_SY_B!KE31/Inv_SY_B!$NE31-1,"")</f>
        <v>9.3230147310845446E-3</v>
      </c>
      <c r="KF31" s="57">
        <f>IFERROR(Inv_SY_B!KF31/Inv_SY_B!$NE31-1,"")</f>
        <v>-1.5353361173637281E-2</v>
      </c>
      <c r="KG31" s="57">
        <f>IFERROR(Inv_SY_B!KG31/Inv_SY_B!$NE31-1,"")</f>
        <v>5.0245720006107941E-3</v>
      </c>
      <c r="KH31" s="57">
        <f>IFERROR(Inv_SY_B!KH31/Inv_SY_B!$NE31-1,"")</f>
        <v>9.4852201171402584E-3</v>
      </c>
      <c r="KI31" s="57">
        <f>IFERROR(Inv_SY_B!KI31/Inv_SY_B!$NE31-1,"")</f>
        <v>8.7796266877981921E-3</v>
      </c>
      <c r="KJ31" s="57">
        <f>IFERROR(Inv_SY_B!KJ31/Inv_SY_B!$NE31-1,"")</f>
        <v>-2.7166800488935827E-3</v>
      </c>
      <c r="KK31" s="57">
        <f>IFERROR(Inv_SY_B!KK31/Inv_SY_B!$NE31-1,"")</f>
        <v>-5.0159413962318489E-3</v>
      </c>
      <c r="KL31" s="57">
        <f>IFERROR(Inv_SY_B!KL31/Inv_SY_B!$NE31-1,"")</f>
        <v>-1.9735905114736108E-3</v>
      </c>
      <c r="KM31" s="57">
        <f>IFERROR(Inv_SY_B!KM31/Inv_SY_B!$NE31-1,"")</f>
        <v>8.886948881585921E-3</v>
      </c>
      <c r="KN31" s="57">
        <f>IFERROR(Inv_SY_B!KN31/Inv_SY_B!$NE31-1,"")</f>
        <v>3.8974383282242009E-3</v>
      </c>
      <c r="KO31" s="57">
        <f>IFERROR(Inv_SY_B!KO31/Inv_SY_B!$NE31-1,"")</f>
        <v>1.7001919894710227E-3</v>
      </c>
      <c r="KP31" s="57">
        <f>IFERROR(Inv_SY_B!KP31/Inv_SY_B!$NE31-1,"")</f>
        <v>4.7949957905246698E-4</v>
      </c>
      <c r="KQ31" s="57">
        <f>IFERROR(Inv_SY_B!KQ31/Inv_SY_B!$NE31-1,"")</f>
        <v>-9.3146873143431508E-3</v>
      </c>
      <c r="KR31" s="57">
        <f>IFERROR(Inv_SY_B!KR31/Inv_SY_B!$NE31-1,"")</f>
        <v>-3.7522341103986001E-3</v>
      </c>
      <c r="KS31" s="57">
        <f>IFERROR(Inv_SY_B!KS31/Inv_SY_B!$NE31-1,"")</f>
        <v>-6.8446548834588672E-3</v>
      </c>
      <c r="KT31" s="57">
        <f>IFERROR(Inv_SY_B!KT31/Inv_SY_B!$NE31-1,"")</f>
        <v>5.1995102326707343E-3</v>
      </c>
      <c r="KU31" s="57">
        <f>IFERROR(Inv_SY_B!KU31/Inv_SY_B!$NE31-1,"")</f>
        <v>-6.1122394372078448E-3</v>
      </c>
      <c r="KV31" s="57">
        <f>IFERROR(Inv_SY_B!KV31/Inv_SY_B!$NE31-1,"")</f>
        <v>1.2973248013132599E-2</v>
      </c>
      <c r="KW31" s="57">
        <f>IFERROR(Inv_SY_B!KW31/Inv_SY_B!$NE31-1,"")</f>
        <v>4.8739922565592675E-3</v>
      </c>
      <c r="KX31" s="57">
        <f>IFERROR(Inv_SY_B!KX31/Inv_SY_B!$NE31-1,"")</f>
        <v>1.4432484391836642E-2</v>
      </c>
      <c r="KY31" s="57">
        <f>IFERROR(Inv_SY_B!KY31/Inv_SY_B!$NE31-1,"")</f>
        <v>1.5932884212851217E-2</v>
      </c>
      <c r="KZ31" s="57">
        <f>IFERROR(Inv_SY_B!KZ31/Inv_SY_B!$NE31-1,"")</f>
        <v>6.7358388234977085E-3</v>
      </c>
      <c r="LA31" s="57">
        <f>IFERROR(Inv_SY_B!LA31/Inv_SY_B!$NE31-1,"")</f>
        <v>-5.0851906187403539E-3</v>
      </c>
      <c r="LB31" s="57">
        <f>IFERROR(Inv_SY_B!LB31/Inv_SY_B!$NE31-1,"")</f>
        <v>-3.752531846723639E-2</v>
      </c>
      <c r="LC31" s="57">
        <f>IFERROR(Inv_SY_B!LC31/Inv_SY_B!$NE31-1,"")</f>
        <v>1.4485201142304671E-2</v>
      </c>
      <c r="LD31" s="57">
        <f>IFERROR(Inv_SY_B!LD31/Inv_SY_B!$NE31-1,"")</f>
        <v>-4.0143676992576705E-3</v>
      </c>
      <c r="LE31" s="57">
        <f>IFERROR(Inv_SY_B!LE31/Inv_SY_B!$NE31-1,"")</f>
        <v>-7.2228258849733606E-3</v>
      </c>
      <c r="LF31" s="57">
        <f>IFERROR(Inv_SY_B!LF31/Inv_SY_B!$NE31-1,"")</f>
        <v>-1.0832341343903318E-2</v>
      </c>
      <c r="LG31" s="57">
        <f>IFERROR(Inv_SY_B!LG31/Inv_SY_B!$NE31-1,"")</f>
        <v>-1.7799439444222687E-3</v>
      </c>
      <c r="LH31" s="57">
        <f>IFERROR(Inv_SY_B!LH31/Inv_SY_B!$NE31-1,"")</f>
        <v>-1.9123672760673394E-2</v>
      </c>
      <c r="LI31" s="57">
        <f>IFERROR(Inv_SY_B!LI31/Inv_SY_B!$NE31-1,"")</f>
        <v>-2.2543213721764932E-2</v>
      </c>
      <c r="LJ31" s="57">
        <f>IFERROR(Inv_SY_B!LJ31/Inv_SY_B!$NE31-1,"")</f>
        <v>-2.3790137243940523E-2</v>
      </c>
      <c r="LK31" s="57">
        <f>IFERROR(Inv_SY_B!LK31/Inv_SY_B!$NE31-1,"")</f>
        <v>-1.3338949301493486E-2</v>
      </c>
      <c r="LL31" s="57">
        <f>IFERROR(Inv_SY_B!LL31/Inv_SY_B!$NE31-1,"")</f>
        <v>-1.2075618890867945E-2</v>
      </c>
      <c r="LM31" s="57">
        <f>IFERROR(Inv_SY_B!LM31/Inv_SY_B!$NE31-1,"")</f>
        <v>-3.0518302435429412E-3</v>
      </c>
      <c r="LN31" s="57">
        <f>IFERROR(Inv_SY_B!LN31/Inv_SY_B!$NE31-1,"")</f>
        <v>-1.7329469169977241E-2</v>
      </c>
      <c r="LO31" s="57">
        <f>IFERROR(Inv_SY_B!LO31/Inv_SY_B!$NE31-1,"")</f>
        <v>-2.5430826088908898E-2</v>
      </c>
      <c r="LP31" s="57">
        <f>IFERROR(Inv_SY_B!LP31/Inv_SY_B!$NE31-1,"")</f>
        <v>-1.8612852444263472E-2</v>
      </c>
      <c r="LQ31" s="57">
        <f>IFERROR(Inv_SY_B!LQ31/Inv_SY_B!$NE31-1,"")</f>
        <v>-2.0618138810335696E-2</v>
      </c>
      <c r="LR31" s="57">
        <f>IFERROR(Inv_SY_B!LR31/Inv_SY_B!$NE31-1,"")</f>
        <v>-2.8960130093195979E-2</v>
      </c>
      <c r="LS31" s="57">
        <f>IFERROR(Inv_SY_B!LS31/Inv_SY_B!$NE31-1,"")</f>
        <v>-3.9414719473184201E-3</v>
      </c>
      <c r="LT31" s="57">
        <f>IFERROR(Inv_SY_B!LT31/Inv_SY_B!$NE31-1,"")</f>
        <v>-2.2182262175871936E-2</v>
      </c>
      <c r="LU31" s="57">
        <f>IFERROR(Inv_SY_B!LU31/Inv_SY_B!$NE31-1,"")</f>
        <v>-3.6534161533648968E-3</v>
      </c>
      <c r="LV31" s="57">
        <f>IFERROR(Inv_SY_B!LV31/Inv_SY_B!$NE31-1,"")</f>
        <v>-2.0413599600996424E-2</v>
      </c>
      <c r="LW31" s="57">
        <f>IFERROR(Inv_SY_B!LW31/Inv_SY_B!$NE31-1,"")</f>
        <v>1.7233646635643307E-2</v>
      </c>
      <c r="LX31" s="57">
        <f>IFERROR(Inv_SY_B!LX31/Inv_SY_B!$NE31-1,"")</f>
        <v>1.6559870416642974E-2</v>
      </c>
      <c r="LY31" s="57">
        <f>IFERROR(Inv_SY_B!LY31/Inv_SY_B!$NE31-1,"")</f>
        <v>-1.4518057684744012E-2</v>
      </c>
      <c r="LZ31" s="57">
        <f>IFERROR(Inv_SY_B!LZ31/Inv_SY_B!$NE31-1,"")</f>
        <v>-9.1479007964027081E-3</v>
      </c>
      <c r="MA31" s="57">
        <f>IFERROR(Inv_SY_B!MA31/Inv_SY_B!$NE31-1,"")</f>
        <v>1.5878073052178365E-2</v>
      </c>
      <c r="MB31" s="57">
        <f>IFERROR(Inv_SY_B!MB31/Inv_SY_B!$NE31-1,"")</f>
        <v>5.2901610393170095E-3</v>
      </c>
      <c r="MC31" s="57">
        <f>IFERROR(Inv_SY_B!MC31/Inv_SY_B!$NE31-1,"")</f>
        <v>1.2188346138605644E-2</v>
      </c>
      <c r="MD31" s="57">
        <f>IFERROR(Inv_SY_B!MD31/Inv_SY_B!$NE31-1,"")</f>
        <v>7.1810812467254515E-4</v>
      </c>
      <c r="ME31" s="57">
        <f>IFERROR(Inv_SY_B!ME31/Inv_SY_B!$NE31-1,"")</f>
        <v>6.9746015868179523E-3</v>
      </c>
      <c r="MF31" s="57">
        <f>IFERROR(Inv_SY_B!MF31/Inv_SY_B!$NE31-1,"")</f>
        <v>4.0067777650309999E-3</v>
      </c>
      <c r="MG31" s="57">
        <f>IFERROR(Inv_SY_B!MG31/Inv_SY_B!$NE31-1,"")</f>
        <v>1.2348769047891395E-2</v>
      </c>
      <c r="MH31" s="57">
        <f>IFERROR(Inv_SY_B!MH31/Inv_SY_B!$NE31-1,"")</f>
        <v>1.7241667781107584E-2</v>
      </c>
      <c r="MI31" s="57">
        <f>IFERROR(Inv_SY_B!MI31/Inv_SY_B!$NE31-1,"")</f>
        <v>3.3650861278879951E-3</v>
      </c>
      <c r="MJ31" s="57">
        <f>IFERROR(Inv_SY_B!MJ31/Inv_SY_B!$NE31-1,"")</f>
        <v>1.2180324993141367E-2</v>
      </c>
      <c r="MK31" s="57">
        <f>IFERROR(Inv_SY_B!MK31/Inv_SY_B!$NE31-1,"")</f>
        <v>1.6559870416642974E-2</v>
      </c>
      <c r="ML31" s="57">
        <f>IFERROR(Inv_SY_B!ML31/Inv_SY_B!$NE31-1,"")</f>
        <v>1.0985174318962176E-2</v>
      </c>
      <c r="MM31" s="57">
        <f>IFERROR(Inv_SY_B!MM31/Inv_SY_B!$NE31-1,"")</f>
        <v>-2.8111958796145364E-3</v>
      </c>
      <c r="MN31" s="57">
        <f>IFERROR(Inv_SY_B!MN31/Inv_SY_B!$NE31-1,"")</f>
        <v>8.3061117338898427E-3</v>
      </c>
      <c r="MO31" s="57">
        <f>IFERROR(Inv_SY_B!MO31/Inv_SY_B!$NE31-1,"")</f>
        <v>2.1107859894894831E-2</v>
      </c>
      <c r="MP31" s="57">
        <f>IFERROR(Inv_SY_B!MP31/Inv_SY_B!$NE31-1,"")</f>
        <v>-5.1847257420015724E-3</v>
      </c>
      <c r="MQ31" s="57">
        <f>IFERROR(Inv_SY_B!MQ31/Inv_SY_B!$NE31-1,"")</f>
        <v>-2.6507729703285632E-3</v>
      </c>
      <c r="MR31" s="57">
        <f>IFERROR(Inv_SY_B!MR31/Inv_SY_B!$NE31-1,"")</f>
        <v>3.1705085145805612E-4</v>
      </c>
      <c r="MS31" s="57">
        <f>IFERROR(Inv_SY_B!MS31/Inv_SY_B!$NE31-1,"")</f>
        <v>1.9591863402144138E-2</v>
      </c>
      <c r="MT31" s="57">
        <f>IFERROR(Inv_SY_B!MT31/Inv_SY_B!$NE31-1,"")</f>
        <v>-1.5095827292729291E-3</v>
      </c>
      <c r="MU31" s="57">
        <f>IFERROR(Inv_SY_B!MU31/Inv_SY_B!$NE31-1,"")</f>
        <v>1.4835324141820871E-2</v>
      </c>
      <c r="MV31" s="57">
        <f>IFERROR(Inv_SY_B!MV31/Inv_SY_B!$NE31-1,"")</f>
        <v>4.3859591869792602E-3</v>
      </c>
      <c r="MW31" s="57">
        <f>IFERROR(Inv_SY_B!MW31/Inv_SY_B!$NE31-1,"")</f>
        <v>-7.8645175221163655E-3</v>
      </c>
      <c r="MX31" s="57">
        <f>IFERROR(Inv_SY_B!MX31/Inv_SY_B!$NE31-1,"")</f>
        <v>6.4933328589604766E-3</v>
      </c>
      <c r="MY31" s="57">
        <f>IFERROR(Inv_SY_B!MY31/Inv_SY_B!$NE31-1,"")</f>
        <v>-4.9167465639902153E-3</v>
      </c>
      <c r="MZ31" s="57">
        <f>IFERROR(Inv_SY_B!MZ31/Inv_SY_B!$NE31-1,"")</f>
        <v>2.8316799545127225E-3</v>
      </c>
      <c r="NA31" s="57">
        <f>IFERROR(Inv_SY_B!NA31/Inv_SY_B!$NE31-1,"")</f>
        <v>1.9795769363157412E-2</v>
      </c>
      <c r="NB31" s="57">
        <f>IFERROR(Inv_SY_B!NB31/Inv_SY_B!$NE31-1,"")</f>
        <v>2.0602527730644526E-2</v>
      </c>
      <c r="NC31" s="57">
        <f>IFERROR(Inv_SY_B!NC31/Inv_SY_B!$NE31-1,"")</f>
        <v>2.1528970031770012E-2</v>
      </c>
      <c r="ND31" s="57">
        <f>IFERROR(Inv_SY_B!ND31/Inv_SY_B!$NE31-1,"")</f>
        <v>2.1276303949644859E-2</v>
      </c>
    </row>
    <row r="32" spans="2:368" ht="14.5" x14ac:dyDescent="0.35">
      <c r="B32" s="86">
        <f t="shared" si="0"/>
        <v>45773</v>
      </c>
      <c r="C32" s="57">
        <f>IFERROR(Inv_SY_B!C32/Inv_SY_B!$NE32-1,"")</f>
        <v>-6.3638034558972656E-2</v>
      </c>
      <c r="D32" s="57">
        <f>IFERROR(Inv_SY_B!D32/Inv_SY_B!$NE32-1,"")</f>
        <v>-8.7009788343214933E-2</v>
      </c>
      <c r="E32" s="57">
        <f>IFERROR(Inv_SY_B!E32/Inv_SY_B!$NE32-1,"")</f>
        <v>-5.7861398960526889E-2</v>
      </c>
      <c r="F32" s="57">
        <f>IFERROR(Inv_SY_B!F32/Inv_SY_B!$NE32-1,"")</f>
        <v>-5.7546460434356184E-2</v>
      </c>
      <c r="G32" s="57">
        <f>IFERROR(Inv_SY_B!G32/Inv_SY_B!$NE32-1,"")</f>
        <v>-6.1955599800745054E-2</v>
      </c>
      <c r="H32" s="57">
        <f>IFERROR(Inv_SY_B!H32/Inv_SY_B!$NE32-1,"")</f>
        <v>-9.2015728853909406E-2</v>
      </c>
      <c r="I32" s="57">
        <f>IFERROR(Inv_SY_B!I32/Inv_SY_B!$NE32-1,"")</f>
        <v>-3.6562807637680828E-2</v>
      </c>
      <c r="J32" s="57">
        <f>IFERROR(Inv_SY_B!J32/Inv_SY_B!$NE32-1,"")</f>
        <v>-8.4001296632689959E-2</v>
      </c>
      <c r="K32" s="57">
        <f>IFERROR(Inv_SY_B!K32/Inv_SY_B!$NE32-1,"")</f>
        <v>-5.4239605909564448E-2</v>
      </c>
      <c r="L32" s="57">
        <f>IFERROR(Inv_SY_B!L32/Inv_SY_B!$NE32-1,"")</f>
        <v>-5.0617812858602118E-2</v>
      </c>
      <c r="M32" s="57">
        <f>IFERROR(Inv_SY_B!M32/Inv_SY_B!$NE32-1,"")</f>
        <v>-4.8570712438492758E-2</v>
      </c>
      <c r="N32" s="57">
        <f>IFERROR(Inv_SY_B!N32/Inv_SY_B!$NE32-1,"")</f>
        <v>-5.3452259594137908E-2</v>
      </c>
      <c r="O32" s="57">
        <f>IFERROR(Inv_SY_B!O32/Inv_SY_B!$NE32-1,"")</f>
        <v>-5.0617812858602118E-2</v>
      </c>
      <c r="P32" s="57">
        <f>IFERROR(Inv_SY_B!P32/Inv_SY_B!$NE32-1,"")</f>
        <v>-5.2349974752540662E-2</v>
      </c>
      <c r="Q32" s="57">
        <f>IFERROR(Inv_SY_B!Q32/Inv_SY_B!$NE32-1,"")</f>
        <v>-4.1642064862738914E-2</v>
      </c>
      <c r="R32" s="57">
        <f>IFERROR(Inv_SY_B!R32/Inv_SY_B!$NE32-1,"")</f>
        <v>-4.3374226756677237E-2</v>
      </c>
      <c r="S32" s="57">
        <f>IFERROR(Inv_SY_B!S32/Inv_SY_B!$NE32-1,"")</f>
        <v>-5.7173506916522676E-2</v>
      </c>
      <c r="T32" s="57">
        <f>IFERROR(Inv_SY_B!T32/Inv_SY_B!$NE32-1,"")</f>
        <v>-5.2366550464444384E-2</v>
      </c>
      <c r="U32" s="57">
        <f>IFERROR(Inv_SY_B!U32/Inv_SY_B!$NE32-1,"")</f>
        <v>-6.0380907169891973E-2</v>
      </c>
      <c r="V32" s="57">
        <f>IFERROR(Inv_SY_B!V32/Inv_SY_B!$NE32-1,"")</f>
        <v>-4.8885650964663463E-2</v>
      </c>
      <c r="W32" s="57">
        <f>IFERROR(Inv_SY_B!W32/Inv_SY_B!$NE32-1,"")</f>
        <v>-2.1643468450903258E-2</v>
      </c>
      <c r="X32" s="57">
        <f>IFERROR(Inv_SY_B!X32/Inv_SY_B!$NE32-1,"")</f>
        <v>-3.4555948023899385E-2</v>
      </c>
      <c r="Y32" s="57">
        <f>IFERROR(Inv_SY_B!Y32/Inv_SY_B!$NE32-1,"")</f>
        <v>-2.0541183609305902E-2</v>
      </c>
      <c r="Z32" s="57">
        <f>IFERROR(Inv_SY_B!Z32/Inv_SY_B!$NE32-1,"")</f>
        <v>-2.7312361921974615E-2</v>
      </c>
      <c r="AA32" s="57">
        <f>IFERROR(Inv_SY_B!AA32/Inv_SY_B!$NE32-1,"")</f>
        <v>-3.1564032025278244E-2</v>
      </c>
      <c r="AB32" s="57">
        <f>IFERROR(Inv_SY_B!AB32/Inv_SY_B!$NE32-1,"")</f>
        <v>-3.2981255393046194E-2</v>
      </c>
      <c r="AC32" s="57">
        <f>IFERROR(Inv_SY_B!AC32/Inv_SY_B!$NE32-1,"")</f>
        <v>-2.6997423395804021E-2</v>
      </c>
      <c r="AD32" s="57">
        <f>IFERROR(Inv_SY_B!AD32/Inv_SY_B!$NE32-1,"")</f>
        <v>-2.9674400868254347E-2</v>
      </c>
      <c r="AE32" s="57">
        <f>IFERROR(Inv_SY_B!AE32/Inv_SY_B!$NE32-1,"")</f>
        <v>-2.3060691818670986E-2</v>
      </c>
      <c r="AF32" s="57">
        <f>IFERROR(Inv_SY_B!AF32/Inv_SY_B!$NE32-1,"")</f>
        <v>-2.2115876240159094E-2</v>
      </c>
      <c r="AG32" s="57">
        <f>IFERROR(Inv_SY_B!AG32/Inv_SY_B!$NE32-1,"")</f>
        <v>-3.3768601708472845E-2</v>
      </c>
      <c r="AH32" s="57">
        <f>IFERROR(Inv_SY_B!AH32/Inv_SY_B!$NE32-1,"")</f>
        <v>-2.6052607817292128E-2</v>
      </c>
      <c r="AI32" s="57">
        <f>IFERROR(Inv_SY_B!AI32/Inv_SY_B!$NE32-1,"")</f>
        <v>-6.3215353905427762E-2</v>
      </c>
      <c r="AJ32" s="57">
        <f>IFERROR(Inv_SY_B!AJ32/Inv_SY_B!$NE32-1,"")</f>
        <v>-7.62355756057983E-2</v>
      </c>
      <c r="AK32" s="57">
        <f>IFERROR(Inv_SY_B!AK32/Inv_SY_B!$NE32-1,"")</f>
        <v>-6.8776505249125264E-2</v>
      </c>
      <c r="AL32" s="57">
        <f>IFERROR(Inv_SY_B!AL32/Inv_SY_B!$NE32-1,"")</f>
        <v>-6.0654406416303153E-2</v>
      </c>
      <c r="AM32" s="57">
        <f>IFERROR(Inv_SY_B!AM32/Inv_SY_B!$NE32-1,"")</f>
        <v>-4.805686536947773E-2</v>
      </c>
      <c r="AN32" s="57">
        <f>IFERROR(Inv_SY_B!AN32/Inv_SY_B!$NE32-1,"")</f>
        <v>-4.7228079774291776E-2</v>
      </c>
      <c r="AO32" s="57">
        <f>IFERROR(Inv_SY_B!AO32/Inv_SY_B!$NE32-1,"")</f>
        <v>-5.8333806749782835E-2</v>
      </c>
      <c r="AP32" s="57">
        <f>IFERROR(Inv_SY_B!AP32/Inv_SY_B!$NE32-1,"")</f>
        <v>-5.6344721321336722E-2</v>
      </c>
      <c r="AQ32" s="57">
        <f>IFERROR(Inv_SY_B!AQ32/Inv_SY_B!$NE32-1,"")</f>
        <v>-7.5497956426082591E-2</v>
      </c>
      <c r="AR32" s="57">
        <f>IFERROR(Inv_SY_B!AR32/Inv_SY_B!$NE32-1,"")</f>
        <v>-5.3068358066872712E-2</v>
      </c>
      <c r="AS32" s="57">
        <f>IFERROR(Inv_SY_B!AS32/Inv_SY_B!$NE32-1,"")</f>
        <v>-2.8451775438640414E-2</v>
      </c>
      <c r="AT32" s="57">
        <f>IFERROR(Inv_SY_B!AT32/Inv_SY_B!$NE32-1,"")</f>
        <v>-3.3180163935890961E-2</v>
      </c>
      <c r="AU32" s="57">
        <f>IFERROR(Inv_SY_B!AU32/Inv_SY_B!$NE32-1,"")</f>
        <v>-3.4699604193731637E-2</v>
      </c>
      <c r="AV32" s="57">
        <f>IFERROR(Inv_SY_B!AV32/Inv_SY_B!$NE32-1,"")</f>
        <v>-8.5315885809462699E-3</v>
      </c>
      <c r="AW32" s="57">
        <f>IFERROR(Inv_SY_B!AW32/Inv_SY_B!$NE32-1,"")</f>
        <v>-1.7822411345848832E-2</v>
      </c>
      <c r="AX32" s="57">
        <f>IFERROR(Inv_SY_B!AX32/Inv_SY_B!$NE32-1,"")</f>
        <v>-5.77877439826322E-2</v>
      </c>
      <c r="AY32" s="57">
        <f>IFERROR(Inv_SY_B!AY32/Inv_SY_B!$NE32-1,"")</f>
        <v>-4.4304026928684848E-2</v>
      </c>
      <c r="AZ32" s="57">
        <f>IFERROR(Inv_SY_B!AZ32/Inv_SY_B!$NE32-1,"")</f>
        <v>-3.3083780740191138E-2</v>
      </c>
      <c r="BA32" s="57">
        <f>IFERROR(Inv_SY_B!BA32/Inv_SY_B!$NE32-1,"")</f>
        <v>-2.9887746321466846E-2</v>
      </c>
      <c r="BB32" s="57">
        <f>IFERROR(Inv_SY_B!BB32/Inv_SY_B!$NE32-1,"")</f>
        <v>-5.6568415301415209E-2</v>
      </c>
      <c r="BC32" s="57">
        <f>IFERROR(Inv_SY_B!BC32/Inv_SY_B!$NE32-1,"")</f>
        <v>-6.4332635819699835E-2</v>
      </c>
      <c r="BD32" s="57">
        <f>IFERROR(Inv_SY_B!BD32/Inv_SY_B!$NE32-1,"")</f>
        <v>-5.9253192509411523E-2</v>
      </c>
      <c r="BE32" s="57">
        <f>IFERROR(Inv_SY_B!BE32/Inv_SY_B!$NE32-1,"")</f>
        <v>-7.654717151603263E-2</v>
      </c>
      <c r="BF32" s="57">
        <f>IFERROR(Inv_SY_B!BF32/Inv_SY_B!$NE32-1,"")</f>
        <v>-5.1032257854028207E-2</v>
      </c>
      <c r="BG32" s="57">
        <f>IFERROR(Inv_SY_B!BG32/Inv_SY_B!$NE32-1,"")</f>
        <v>-5.9184648735808421E-2</v>
      </c>
      <c r="BH32" s="57">
        <f>IFERROR(Inv_SY_B!BH32/Inv_SY_B!$NE32-1,"")</f>
        <v>-0.10034475096309214</v>
      </c>
      <c r="BI32" s="57">
        <f>IFERROR(Inv_SY_B!BI32/Inv_SY_B!$NE32-1,"")</f>
        <v>-9.6674805279278964E-2</v>
      </c>
      <c r="BJ32" s="57">
        <f>IFERROR(Inv_SY_B!BJ32/Inv_SY_B!$NE32-1,"")</f>
        <v>-0.10351587764616899</v>
      </c>
      <c r="BK32" s="57">
        <f>IFERROR(Inv_SY_B!BK32/Inv_SY_B!$NE32-1,"")</f>
        <v>-5.5184421488076341E-2</v>
      </c>
      <c r="BL32" s="57">
        <f>IFERROR(Inv_SY_B!BL32/Inv_SY_B!$NE32-1,"")</f>
        <v>-7.4231181398842216E-2</v>
      </c>
      <c r="BM32" s="57">
        <f>IFERROR(Inv_SY_B!BM32/Inv_SY_B!$NE32-1,"")</f>
        <v>-6.0670447427823126E-2</v>
      </c>
      <c r="BN32" s="57">
        <f>IFERROR(Inv_SY_B!BN32/Inv_SY_B!$NE32-1,"")</f>
        <v>2.2011379988822632E-2</v>
      </c>
      <c r="BO32" s="57">
        <f>IFERROR(Inv_SY_B!BO32/Inv_SY_B!$NE32-1,"")</f>
        <v>5.1559743956319792E-3</v>
      </c>
      <c r="BP32" s="57">
        <f>IFERROR(Inv_SY_B!BP32/Inv_SY_B!$NE32-1,"")</f>
        <v>-3.584213119224966E-3</v>
      </c>
      <c r="BQ32" s="57">
        <f>IFERROR(Inv_SY_B!BQ32/Inv_SY_B!$NE32-1,"")</f>
        <v>1.3906440278054211E-2</v>
      </c>
      <c r="BR32" s="57">
        <f>IFERROR(Inv_SY_B!BR32/Inv_SY_B!$NE32-1,"")</f>
        <v>2.5310735977276844E-2</v>
      </c>
      <c r="BS32" s="57">
        <f>IFERROR(Inv_SY_B!BS32/Inv_SY_B!$NE32-1,"")</f>
        <v>1.2609810552927758E-2</v>
      </c>
      <c r="BT32" s="57">
        <f>IFERROR(Inv_SY_B!BT32/Inv_SY_B!$NE32-1,"")</f>
        <v>-4.3858575870381333E-4</v>
      </c>
      <c r="BU32" s="57">
        <f>IFERROR(Inv_SY_B!BU32/Inv_SY_B!$NE32-1,"")</f>
        <v>2.0003076343676485E-2</v>
      </c>
      <c r="BV32" s="57">
        <f>IFERROR(Inv_SY_B!BV32/Inv_SY_B!$NE32-1,"")</f>
        <v>2.6243162669666198E-2</v>
      </c>
      <c r="BW32" s="57">
        <f>IFERROR(Inv_SY_B!BW32/Inv_SY_B!$NE32-1,"")</f>
        <v>5.8015005672860109E-3</v>
      </c>
      <c r="BX32" s="57">
        <f>IFERROR(Inv_SY_B!BX32/Inv_SY_B!$NE32-1,"")</f>
        <v>-2.8096681530735967E-3</v>
      </c>
      <c r="BY32" s="57">
        <f>IFERROR(Inv_SY_B!BY32/Inv_SY_B!$NE32-1,"")</f>
        <v>4.5821733541615561E-3</v>
      </c>
      <c r="BZ32" s="57">
        <f>IFERROR(Inv_SY_B!BZ32/Inv_SY_B!$NE32-1,"")</f>
        <v>1.7101468804423092E-2</v>
      </c>
      <c r="CA32" s="57">
        <f>IFERROR(Inv_SY_B!CA32/Inv_SY_B!$NE32-1,"")</f>
        <v>2.3293522197527228E-3</v>
      </c>
      <c r="CB32" s="57">
        <f>IFERROR(Inv_SY_B!CB32/Inv_SY_B!$NE32-1,"")</f>
        <v>8.3836052539025818E-3</v>
      </c>
      <c r="CC32" s="57">
        <f>IFERROR(Inv_SY_B!CC32/Inv_SY_B!$NE32-1,"")</f>
        <v>1.2041586893275724E-2</v>
      </c>
      <c r="CD32" s="57">
        <f>IFERROR(Inv_SY_B!CD32/Inv_SY_B!$NE32-1,"")</f>
        <v>1.3906440278054211E-2</v>
      </c>
      <c r="CE32" s="57">
        <f>IFERROR(Inv_SY_B!CE32/Inv_SY_B!$NE32-1,"")</f>
        <v>6.4470267389402647E-3</v>
      </c>
      <c r="CF32" s="57">
        <f>IFERROR(Inv_SY_B!CF32/Inv_SY_B!$NE32-1,"")</f>
        <v>1.8744898018369094E-2</v>
      </c>
      <c r="CG32" s="57">
        <f>IFERROR(Inv_SY_B!CG32/Inv_SY_B!$NE32-1,"")</f>
        <v>2.4593484675438981E-2</v>
      </c>
      <c r="CH32" s="57">
        <f>IFERROR(Inv_SY_B!CH32/Inv_SY_B!$NE32-1,"")</f>
        <v>2.6924551406412256E-2</v>
      </c>
      <c r="CI32" s="57">
        <f>IFERROR(Inv_SY_B!CI32/Inv_SY_B!$NE32-1,"")</f>
        <v>2.7032139101687891E-2</v>
      </c>
      <c r="CJ32" s="57">
        <f>IFERROR(Inv_SY_B!CJ32/Inv_SY_B!$NE32-1,"")</f>
        <v>7.8782691094259061E-3</v>
      </c>
      <c r="CK32" s="57">
        <f>IFERROR(Inv_SY_B!CK32/Inv_SY_B!$NE32-1,"")</f>
        <v>2.2575400330722362E-2</v>
      </c>
      <c r="CL32" s="57">
        <f>IFERROR(Inv_SY_B!CL32/Inv_SY_B!$NE32-1,"")</f>
        <v>9.5208334066607669E-3</v>
      </c>
      <c r="CM32" s="57">
        <f>IFERROR(Inv_SY_B!CM32/Inv_SY_B!$NE32-1,"")</f>
        <v>5.2276995258155878E-3</v>
      </c>
      <c r="CN32" s="57">
        <f>IFERROR(Inv_SY_B!CN32/Inv_SY_B!$NE32-1,"")</f>
        <v>9.3877570764755447E-3</v>
      </c>
      <c r="CO32" s="57">
        <f>IFERROR(Inv_SY_B!CO32/Inv_SY_B!$NE32-1,"")</f>
        <v>1.3978165408238041E-2</v>
      </c>
      <c r="CP32" s="57">
        <f>IFERROR(Inv_SY_B!CP32/Inv_SY_B!$NE32-1,"")</f>
        <v>-4.3858575870381333E-4</v>
      </c>
      <c r="CQ32" s="57">
        <f>IFERROR(Inv_SY_B!CQ32/Inv_SY_B!$NE32-1,"")</f>
        <v>2.0792052775698178E-2</v>
      </c>
      <c r="CR32" s="57">
        <f>IFERROR(Inv_SY_B!CR32/Inv_SY_B!$NE32-1,"")</f>
        <v>1.9357550172022453E-2</v>
      </c>
      <c r="CS32" s="57">
        <f>IFERROR(Inv_SY_B!CS32/Inv_SY_B!$NE32-1,"")</f>
        <v>2.8610091965731277E-2</v>
      </c>
      <c r="CT32" s="57">
        <f>IFERROR(Inv_SY_B!CT32/Inv_SY_B!$NE32-1,"")</f>
        <v>2.990114430903934E-2</v>
      </c>
      <c r="CU32" s="57">
        <f>IFERROR(Inv_SY_B!CU32/Inv_SY_B!$NE32-1,"")</f>
        <v>1.5673747485782874E-2</v>
      </c>
      <c r="CV32" s="57">
        <f>IFERROR(Inv_SY_B!CV32/Inv_SY_B!$NE32-1,"")</f>
        <v>1.8640298870184369E-2</v>
      </c>
      <c r="CW32" s="57">
        <f>IFERROR(Inv_SY_B!CW32/Inv_SY_B!$NE32-1,"")</f>
        <v>2.5669361628195775E-2</v>
      </c>
      <c r="CX32" s="57">
        <f>IFERROR(Inv_SY_B!CX32/Inv_SY_B!$NE32-1,"")</f>
        <v>2.6249683136046587E-2</v>
      </c>
      <c r="CY32" s="57">
        <f>IFERROR(Inv_SY_B!CY32/Inv_SY_B!$NE32-1,"")</f>
        <v>1.447698108633455E-2</v>
      </c>
      <c r="CZ32" s="57">
        <f>IFERROR(Inv_SY_B!CZ32/Inv_SY_B!$NE32-1,"")</f>
        <v>2.674523858095279E-2</v>
      </c>
      <c r="DA32" s="57">
        <f>IFERROR(Inv_SY_B!DA32/Inv_SY_B!$NE32-1,"")</f>
        <v>-1.203943068395219E-5</v>
      </c>
      <c r="DB32" s="57">
        <f>IFERROR(Inv_SY_B!DB32/Inv_SY_B!$NE32-1,"")</f>
        <v>2.6601788320585129E-2</v>
      </c>
      <c r="DC32" s="57">
        <f>IFERROR(Inv_SY_B!DC32/Inv_SY_B!$NE32-1,"")</f>
        <v>5.357043726969013E-2</v>
      </c>
      <c r="DD32" s="57">
        <f>IFERROR(Inv_SY_B!DD32/Inv_SY_B!$NE32-1,"")</f>
        <v>2.8753542226098716E-2</v>
      </c>
      <c r="DE32" s="57">
        <f>IFERROR(Inv_SY_B!DE32/Inv_SY_B!$NE32-1,"")</f>
        <v>4.1018539487526873E-2</v>
      </c>
      <c r="DF32" s="57">
        <f>IFERROR(Inv_SY_B!DF32/Inv_SY_B!$NE32-1,"")</f>
        <v>2.9255618137385309E-2</v>
      </c>
      <c r="DG32" s="57">
        <f>IFERROR(Inv_SY_B!DG32/Inv_SY_B!$NE32-1,"")</f>
        <v>2.9112167877017647E-2</v>
      </c>
      <c r="DH32" s="57">
        <f>IFERROR(Inv_SY_B!DH32/Inv_SY_B!$NE32-1,"")</f>
        <v>4.6756549902230216E-2</v>
      </c>
      <c r="DI32" s="57">
        <f>IFERROR(Inv_SY_B!DI32/Inv_SY_B!$NE32-1,"")</f>
        <v>3.7575733238705E-2</v>
      </c>
      <c r="DJ32" s="57">
        <f>IFERROR(Inv_SY_B!DJ32/Inv_SY_B!$NE32-1,"")</f>
        <v>4.5537222689105761E-2</v>
      </c>
      <c r="DK32" s="57">
        <f>IFERROR(Inv_SY_B!DK32/Inv_SY_B!$NE32-1,"")</f>
        <v>-1.0900208318368021E-2</v>
      </c>
      <c r="DL32" s="57">
        <f>IFERROR(Inv_SY_B!DL32/Inv_SY_B!$NE32-1,"")</f>
        <v>1.0052844647270742E-2</v>
      </c>
      <c r="DM32" s="57">
        <f>IFERROR(Inv_SY_B!DM32/Inv_SY_B!$NE32-1,"")</f>
        <v>1.4336791059156972E-2</v>
      </c>
      <c r="DN32" s="57">
        <f>IFERROR(Inv_SY_B!DN32/Inv_SY_B!$NE32-1,"")</f>
        <v>2.8108016054444906E-2</v>
      </c>
      <c r="DO32" s="57">
        <f>IFERROR(Inv_SY_B!DO32/Inv_SY_B!$NE32-1,"")</f>
        <v>2.2872081551027934E-2</v>
      </c>
      <c r="DP32" s="57">
        <f>IFERROR(Inv_SY_B!DP32/Inv_SY_B!$NE32-1,"")</f>
        <v>3.1192196652347626E-2</v>
      </c>
      <c r="DQ32" s="57">
        <f>IFERROR(Inv_SY_B!DQ32/Inv_SY_B!$NE32-1,"")</f>
        <v>3.1335646912715287E-2</v>
      </c>
      <c r="DR32" s="57">
        <f>IFERROR(Inv_SY_B!DR32/Inv_SY_B!$NE32-1,"")</f>
        <v>2.7605940143158092E-2</v>
      </c>
      <c r="DS32" s="57">
        <f>IFERROR(Inv_SY_B!DS32/Inv_SY_B!$NE32-1,"")</f>
        <v>2.5382461107460674E-2</v>
      </c>
      <c r="DT32" s="57">
        <f>IFERROR(Inv_SY_B!DT32/Inv_SY_B!$NE32-1,"")</f>
        <v>2.6386612930033859E-2</v>
      </c>
      <c r="DU32" s="57">
        <f>IFERROR(Inv_SY_B!DU32/Inv_SY_B!$NE32-1,"")</f>
        <v>1.8226249255032689E-2</v>
      </c>
      <c r="DV32" s="57">
        <f>IFERROR(Inv_SY_B!DV32/Inv_SY_B!$NE32-1,"")</f>
        <v>2.6624609952916378E-2</v>
      </c>
      <c r="DW32" s="57">
        <f>IFERROR(Inv_SY_B!DW32/Inv_SY_B!$NE32-1,"")</f>
        <v>3.0761845871244864E-2</v>
      </c>
      <c r="DX32" s="57">
        <f>IFERROR(Inv_SY_B!DX32/Inv_SY_B!$NE32-1,"")</f>
        <v>2.6027987279114928E-2</v>
      </c>
      <c r="DY32" s="57">
        <f>IFERROR(Inv_SY_B!DY32/Inv_SY_B!$NE32-1,"")</f>
        <v>7.3077283011455663E-3</v>
      </c>
      <c r="DZ32" s="57">
        <f>IFERROR(Inv_SY_B!DZ32/Inv_SY_B!$NE32-1,"")</f>
        <v>1.7134071136324813E-2</v>
      </c>
      <c r="EA32" s="57">
        <f>IFERROR(Inv_SY_B!EA32/Inv_SY_B!$NE32-1,"")</f>
        <v>-6.391771563958315E-3</v>
      </c>
      <c r="EB32" s="57">
        <f>IFERROR(Inv_SY_B!EB32/Inv_SY_B!$NE32-1,"")</f>
        <v>1.634509470430312E-2</v>
      </c>
      <c r="EC32" s="57">
        <f>IFERROR(Inv_SY_B!EC32/Inv_SY_B!$NE32-1,"")</f>
        <v>1.3906440278054211E-2</v>
      </c>
      <c r="ED32" s="57">
        <f>IFERROR(Inv_SY_B!ED32/Inv_SY_B!$NE32-1,"")</f>
        <v>3.3487400818229096E-2</v>
      </c>
      <c r="EE32" s="57">
        <f>IFERROR(Inv_SY_B!EE32/Inv_SY_B!$NE32-1,"")</f>
        <v>1.8066497828714168E-2</v>
      </c>
      <c r="EF32" s="57">
        <f>IFERROR(Inv_SY_B!EF32/Inv_SY_B!$NE32-1,"")</f>
        <v>3.7575733238705E-2</v>
      </c>
      <c r="EG32" s="57">
        <f>IFERROR(Inv_SY_B!EG32/Inv_SY_B!$NE32-1,"")</f>
        <v>1.2471937674378486E-2</v>
      </c>
      <c r="EH32" s="57">
        <f>IFERROR(Inv_SY_B!EH32/Inv_SY_B!$NE32-1,"")</f>
        <v>-4.3834679188121672E-3</v>
      </c>
      <c r="EI32" s="57">
        <f>IFERROR(Inv_SY_B!EI32/Inv_SY_B!$NE32-1,"")</f>
        <v>-6.8938474752445744E-3</v>
      </c>
      <c r="EJ32" s="57">
        <f>IFERROR(Inv_SY_B!EJ32/Inv_SY_B!$NE32-1,"")</f>
        <v>3.5137078812456091E-2</v>
      </c>
      <c r="EK32" s="57">
        <f>IFERROR(Inv_SY_B!EK32/Inv_SY_B!$NE32-1,"")</f>
        <v>5.5777181611127435E-3</v>
      </c>
      <c r="EL32" s="57">
        <f>IFERROR(Inv_SY_B!EL32/Inv_SY_B!$NE32-1,"")</f>
        <v>1.4336791059156972E-2</v>
      </c>
      <c r="EM32" s="57">
        <f>IFERROR(Inv_SY_B!EM32/Inv_SY_B!$NE32-1,"")</f>
        <v>9.4594822066593753E-3</v>
      </c>
      <c r="EN32" s="57">
        <f>IFERROR(Inv_SY_B!EN32/Inv_SY_B!$NE32-1,"")</f>
        <v>2.0361701994595194E-2</v>
      </c>
      <c r="EO32" s="57">
        <f>IFERROR(Inv_SY_B!EO32/Inv_SY_B!$NE32-1,"")</f>
        <v>1.7779597307979067E-2</v>
      </c>
      <c r="EP32" s="57">
        <f>IFERROR(Inv_SY_B!EP32/Inv_SY_B!$NE32-1,"")</f>
        <v>1.5340942881730157E-2</v>
      </c>
      <c r="EQ32" s="57">
        <f>IFERROR(Inv_SY_B!EQ32/Inv_SY_B!$NE32-1,"")</f>
        <v>2.1222403556800939E-2</v>
      </c>
      <c r="ER32" s="57">
        <f>IFERROR(Inv_SY_B!ER32/Inv_SY_B!$NE32-1,"")</f>
        <v>3.6428131155764154E-2</v>
      </c>
      <c r="ES32" s="57">
        <f>IFERROR(Inv_SY_B!ES32/Inv_SY_B!$NE32-1,"")</f>
        <v>6.9491026502268571E-3</v>
      </c>
      <c r="ET32" s="57">
        <f>IFERROR(Inv_SY_B!ET32/Inv_SY_B!$NE32-1,"")</f>
        <v>3.2473468296085661E-2</v>
      </c>
      <c r="EU32" s="57">
        <f>IFERROR(Inv_SY_B!EU32/Inv_SY_B!$NE32-1,"")</f>
        <v>4.5483428841467832E-2</v>
      </c>
      <c r="EV32" s="57">
        <f>IFERROR(Inv_SY_B!EV32/Inv_SY_B!$NE32-1,"")</f>
        <v>7.4283569291822005E-3</v>
      </c>
      <c r="EW32" s="57">
        <f>IFERROR(Inv_SY_B!EW32/Inv_SY_B!$NE32-1,"")</f>
        <v>2.6099712409298759E-2</v>
      </c>
      <c r="EX32" s="57">
        <f>IFERROR(Inv_SY_B!EX32/Inv_SY_B!$NE32-1,"")</f>
        <v>2.9255618137385309E-2</v>
      </c>
      <c r="EY32" s="57">
        <f>IFERROR(Inv_SY_B!EY32/Inv_SY_B!$NE32-1,"")</f>
        <v>5.3751457836344496E-2</v>
      </c>
      <c r="EZ32" s="57">
        <f>IFERROR(Inv_SY_B!EZ32/Inv_SY_B!$NE32-1,"")</f>
        <v>1.1898136632908063E-2</v>
      </c>
      <c r="FA32" s="57">
        <f>IFERROR(Inv_SY_B!FA32/Inv_SY_B!$NE32-1,"")</f>
        <v>2.5310735977276844E-2</v>
      </c>
      <c r="FB32" s="57">
        <f>IFERROR(Inv_SY_B!FB32/Inv_SY_B!$NE32-1,"")</f>
        <v>1.9357550172022453E-2</v>
      </c>
      <c r="FC32" s="57">
        <f>IFERROR(Inv_SY_B!FC32/Inv_SY_B!$NE32-1,"")</f>
        <v>3.0833571001428695E-2</v>
      </c>
      <c r="FD32" s="57">
        <f>IFERROR(Inv_SY_B!FD32/Inv_SY_B!$NE32-1,"")</f>
        <v>7.953254472799598E-3</v>
      </c>
      <c r="FE32" s="57">
        <f>IFERROR(Inv_SY_B!FE32/Inv_SY_B!$NE32-1,"")</f>
        <v>2.6530063190401298E-2</v>
      </c>
      <c r="FF32" s="57">
        <f>IFERROR(Inv_SY_B!FF32/Inv_SY_B!$NE32-1,"")</f>
        <v>1.311746384603274E-2</v>
      </c>
      <c r="FG32" s="57">
        <f>IFERROR(Inv_SY_B!FG32/Inv_SY_B!$NE32-1,"")</f>
        <v>1.7564421917427575E-2</v>
      </c>
      <c r="FH32" s="57">
        <f>IFERROR(Inv_SY_B!FH32/Inv_SY_B!$NE32-1,"")</f>
        <v>-2.5186145340335697E-3</v>
      </c>
      <c r="FI32" s="57">
        <f>IFERROR(Inv_SY_B!FI32/Inv_SY_B!$NE32-1,"")</f>
        <v>-2.5186145340335697E-3</v>
      </c>
      <c r="FJ32" s="57">
        <f>IFERROR(Inv_SY_B!FJ32/Inv_SY_B!$NE32-1,"")</f>
        <v>2.3556458834865124E-2</v>
      </c>
      <c r="FK32" s="57">
        <f>IFERROR(Inv_SY_B!FK32/Inv_SY_B!$NE32-1,"")</f>
        <v>4.1735790789364957E-2</v>
      </c>
      <c r="FL32" s="57">
        <f>IFERROR(Inv_SY_B!FL32/Inv_SY_B!$NE32-1,"")</f>
        <v>-2.3947256728069632E-3</v>
      </c>
      <c r="FM32" s="57">
        <f>IFERROR(Inv_SY_B!FM32/Inv_SY_B!$NE32-1,"")</f>
        <v>-3.7369159329936341E-4</v>
      </c>
      <c r="FN32" s="57">
        <f>IFERROR(Inv_SY_B!FN32/Inv_SY_B!$NE32-1,"")</f>
        <v>1.7222873678457207E-2</v>
      </c>
      <c r="FO32" s="57">
        <f>IFERROR(Inv_SY_B!FO32/Inv_SY_B!$NE32-1,"")</f>
        <v>6.7749130483516495E-3</v>
      </c>
      <c r="FP32" s="57">
        <f>IFERROR(Inv_SY_B!FP32/Inv_SY_B!$NE32-1,"")</f>
        <v>6.3821325735355927E-3</v>
      </c>
      <c r="FQ32" s="57">
        <f>IFERROR(Inv_SY_B!FQ32/Inv_SY_B!$NE32-1,"")</f>
        <v>6.5392447634620154E-3</v>
      </c>
      <c r="FR32" s="57">
        <f>IFERROR(Inv_SY_B!FR32/Inv_SY_B!$NE32-1,"")</f>
        <v>1.1016942176364397E-2</v>
      </c>
      <c r="FS32" s="57">
        <f>IFERROR(Inv_SY_B!FS32/Inv_SY_B!$NE32-1,"")</f>
        <v>1.7615654153273042E-2</v>
      </c>
      <c r="FT32" s="57">
        <f>IFERROR(Inv_SY_B!FT32/Inv_SY_B!$NE32-1,"")</f>
        <v>2.9084844017900124E-2</v>
      </c>
      <c r="FU32" s="57">
        <f>IFERROR(Inv_SY_B!FU32/Inv_SY_B!$NE32-1,"")</f>
        <v>3.4269546285470964E-2</v>
      </c>
      <c r="FV32" s="57">
        <f>IFERROR(Inv_SY_B!FV32/Inv_SY_B!$NE32-1,"")</f>
        <v>1.7458541963346619E-2</v>
      </c>
      <c r="FW32" s="57">
        <f>IFERROR(Inv_SY_B!FW32/Inv_SY_B!$NE32-1,"")</f>
        <v>1.9265332147500258E-2</v>
      </c>
      <c r="FX32" s="57">
        <f>IFERROR(Inv_SY_B!FX32/Inv_SY_B!$NE32-1,"")</f>
        <v>1.8636883387794789E-2</v>
      </c>
      <c r="FY32" s="57">
        <f>IFERROR(Inv_SY_B!FY32/Inv_SY_B!$NE32-1,"")</f>
        <v>2.5235595364703212E-2</v>
      </c>
      <c r="FZ32" s="57">
        <f>IFERROR(Inv_SY_B!FZ32/Inv_SY_B!$NE32-1,"")</f>
        <v>7.7882866733769429E-3</v>
      </c>
      <c r="GA32" s="57">
        <f>IFERROR(Inv_SY_B!GA32/Inv_SY_B!$NE32-1,"")</f>
        <v>2.1333975981531417E-2</v>
      </c>
      <c r="GB32" s="57">
        <f>IFERROR(Inv_SY_B!GB32/Inv_SY_B!$NE32-1,"")</f>
        <v>-3.3695353966685104E-3</v>
      </c>
      <c r="GC32" s="57">
        <f>IFERROR(Inv_SY_B!GC32/Inv_SY_B!$NE32-1,"")</f>
        <v>2.5314151459666645E-2</v>
      </c>
      <c r="GD32" s="57">
        <f>IFERROR(Inv_SY_B!GD32/Inv_SY_B!$NE32-1,"")</f>
        <v>2.3350249085586583E-2</v>
      </c>
      <c r="GE32" s="57">
        <f>IFERROR(Inv_SY_B!GE32/Inv_SY_B!$NE32-1,"")</f>
        <v>3.0027517157458661E-2</v>
      </c>
      <c r="GF32" s="57">
        <f>IFERROR(Inv_SY_B!GF32/Inv_SY_B!$NE32-1,"")</f>
        <v>2.8534951353157645E-2</v>
      </c>
      <c r="GG32" s="57">
        <f>IFERROR(Inv_SY_B!GG32/Inv_SY_B!$NE32-1,"")</f>
        <v>2.005089309713215E-2</v>
      </c>
      <c r="GH32" s="57">
        <f>IFERROR(Inv_SY_B!GH32/Inv_SY_B!$NE32-1,"")</f>
        <v>2.9241956207826547E-2</v>
      </c>
      <c r="GI32" s="57">
        <f>IFERROR(Inv_SY_B!GI32/Inv_SY_B!$NE32-1,"")</f>
        <v>1.2588064075628402E-2</v>
      </c>
      <c r="GJ32" s="57">
        <f>IFERROR(Inv_SY_B!GJ32/Inv_SY_B!$NE32-1,"")</f>
        <v>2.9006287922936913E-2</v>
      </c>
      <c r="GK32" s="57">
        <f>IFERROR(Inv_SY_B!GK32/Inv_SY_B!$NE32-1,"")</f>
        <v>3.6326692498238611E-3</v>
      </c>
      <c r="GL32" s="57">
        <f>IFERROR(Inv_SY_B!GL32/Inv_SY_B!$NE32-1,"")</f>
        <v>2.7356609928709696E-2</v>
      </c>
      <c r="GM32" s="57">
        <f>IFERROR(Inv_SY_B!GM32/Inv_SY_B!$NE32-1,"")</f>
        <v>5.9893520987195359E-3</v>
      </c>
      <c r="GN32" s="57">
        <f>IFERROR(Inv_SY_B!GN32/Inv_SY_B!$NE32-1,"")</f>
        <v>1.6437312728825315E-2</v>
      </c>
      <c r="GO32" s="57">
        <f>IFERROR(Inv_SY_B!GO32/Inv_SY_B!$NE32-1,"")</f>
        <v>2.0655775028349144E-2</v>
      </c>
      <c r="GP32" s="57">
        <f>IFERROR(Inv_SY_B!GP32/Inv_SY_B!$NE32-1,"")</f>
        <v>1.4964385948265324E-2</v>
      </c>
      <c r="GQ32" s="57">
        <f>IFERROR(Inv_SY_B!GQ32/Inv_SY_B!$NE32-1,"")</f>
        <v>2.1975517423730828E-2</v>
      </c>
      <c r="GR32" s="57">
        <f>IFERROR(Inv_SY_B!GR32/Inv_SY_B!$NE32-1,"")</f>
        <v>-7.9468669689319871E-3</v>
      </c>
      <c r="GS32" s="57">
        <f>IFERROR(Inv_SY_B!GS32/Inv_SY_B!$NE32-1,"")</f>
        <v>1.8887978096166602E-2</v>
      </c>
      <c r="GT32" s="57">
        <f>IFERROR(Inv_SY_B!GT32/Inv_SY_B!$NE32-1,"")</f>
        <v>1.213183444718835E-2</v>
      </c>
      <c r="GU32" s="57">
        <f>IFERROR(Inv_SY_B!GU32/Inv_SY_B!$NE32-1,"")</f>
        <v>1.0753210092843801E-2</v>
      </c>
      <c r="GV32" s="57">
        <f>IFERROR(Inv_SY_B!GV32/Inv_SY_B!$NE32-1,"")</f>
        <v>1.4965765277692E-2</v>
      </c>
      <c r="GW32" s="57">
        <f>IFERROR(Inv_SY_B!GW32/Inv_SY_B!$NE32-1,"")</f>
        <v>2.6346170326508656E-2</v>
      </c>
      <c r="GX32" s="57">
        <f>IFERROR(Inv_SY_B!GX32/Inv_SY_B!$NE32-1,"")</f>
        <v>1.0745017232260956E-2</v>
      </c>
      <c r="GY32" s="57">
        <f>IFERROR(Inv_SY_B!GY32/Inv_SY_B!$NE32-1,"")</f>
        <v>2.3194450542733502E-2</v>
      </c>
      <c r="GZ32" s="57">
        <f>IFERROR(Inv_SY_B!GZ32/Inv_SY_B!$NE32-1,"")</f>
        <v>3.0878340093675405E-2</v>
      </c>
      <c r="HA32" s="57">
        <f>IFERROR(Inv_SY_B!HA32/Inv_SY_B!$NE32-1,"")</f>
        <v>2.8230973420474204E-2</v>
      </c>
      <c r="HB32" s="57">
        <f>IFERROR(Inv_SY_B!HB32/Inv_SY_B!$NE32-1,"")</f>
        <v>-8.2539632946132535E-5</v>
      </c>
      <c r="HC32" s="57">
        <f>IFERROR(Inv_SY_B!HC32/Inv_SY_B!$NE32-1,"")</f>
        <v>-6.2379315494679455E-3</v>
      </c>
      <c r="HD32" s="57">
        <f>IFERROR(Inv_SY_B!HD32/Inv_SY_B!$NE32-1,"")</f>
        <v>4.7238220414005383E-3</v>
      </c>
      <c r="HE32" s="57">
        <f>IFERROR(Inv_SY_B!HE32/Inv_SY_B!$NE32-1,"")</f>
        <v>-1.5625421943308293E-3</v>
      </c>
      <c r="HF32" s="57">
        <f>IFERROR(Inv_SY_B!HF32/Inv_SY_B!$NE32-1,"")</f>
        <v>-1.9390303280837018E-2</v>
      </c>
      <c r="HG32" s="57">
        <f>IFERROR(Inv_SY_B!HG32/Inv_SY_B!$NE32-1,"")</f>
        <v>1.1016942176364619E-2</v>
      </c>
      <c r="HH32" s="57">
        <f>IFERROR(Inv_SY_B!HH32/Inv_SY_B!$NE32-1,"")</f>
        <v>7.8898053191756023E-3</v>
      </c>
      <c r="HI32" s="57">
        <f>IFERROR(Inv_SY_B!HI32/Inv_SY_B!$NE32-1,"")</f>
        <v>2.2084287401372027E-2</v>
      </c>
      <c r="HJ32" s="57">
        <f>IFERROR(Inv_SY_B!HJ32/Inv_SY_B!$NE32-1,"")</f>
        <v>2.6515847398833392E-2</v>
      </c>
      <c r="HK32" s="57">
        <f>IFERROR(Inv_SY_B!HK32/Inv_SY_B!$NE32-1,"")</f>
        <v>2.186531626217314E-2</v>
      </c>
      <c r="HL32" s="57">
        <f>IFERROR(Inv_SY_B!HL32/Inv_SY_B!$NE32-1,"")</f>
        <v>8.1164094392618402E-3</v>
      </c>
      <c r="HM32" s="57">
        <f>IFERROR(Inv_SY_B!HM32/Inv_SY_B!$NE32-1,"")</f>
        <v>-1.100897829600922E-2</v>
      </c>
      <c r="HN32" s="57">
        <f>IFERROR(Inv_SY_B!HN32/Inv_SY_B!$NE32-1,"")</f>
        <v>-1.7728301201820562E-2</v>
      </c>
      <c r="HO32" s="57">
        <f>IFERROR(Inv_SY_B!HO32/Inv_SY_B!$NE32-1,"")</f>
        <v>-2.7036350170468459E-3</v>
      </c>
      <c r="HP32" s="57">
        <f>IFERROR(Inv_SY_B!HP32/Inv_SY_B!$NE32-1,"")</f>
        <v>-1.5714852948508939E-2</v>
      </c>
      <c r="HQ32" s="57">
        <f>IFERROR(Inv_SY_B!HQ32/Inv_SY_B!$NE32-1,"")</f>
        <v>-2.5004015520028289E-2</v>
      </c>
      <c r="HR32" s="57">
        <f>IFERROR(Inv_SY_B!HR32/Inv_SY_B!$NE32-1,"")</f>
        <v>-3.0098409013878169E-2</v>
      </c>
      <c r="HS32" s="57">
        <f>IFERROR(Inv_SY_B!HS32/Inv_SY_B!$NE32-1,"")</f>
        <v>-1.865201154634355E-2</v>
      </c>
      <c r="HT32" s="57">
        <f>IFERROR(Inv_SY_B!HT32/Inv_SY_B!$NE32-1,"")</f>
        <v>-3.5976852317940455E-2</v>
      </c>
      <c r="HU32" s="57">
        <f>IFERROR(Inv_SY_B!HU32/Inv_SY_B!$NE32-1,"")</f>
        <v>-5.2750772329701601E-4</v>
      </c>
      <c r="HV32" s="57">
        <f>IFERROR(Inv_SY_B!HV32/Inv_SY_B!$NE32-1,"")</f>
        <v>8.2976927353306529E-3</v>
      </c>
      <c r="HW32" s="57">
        <f>IFERROR(Inv_SY_B!HW32/Inv_SY_B!$NE32-1,"")</f>
        <v>1.0010819883181865E-2</v>
      </c>
      <c r="HX32" s="57">
        <f>IFERROR(Inv_SY_B!HX32/Inv_SY_B!$NE32-1,"")</f>
        <v>1.4334426494425845E-2</v>
      </c>
      <c r="HY32" s="57">
        <f>IFERROR(Inv_SY_B!HY32/Inv_SY_B!$NE32-1,"")</f>
        <v>6.5845655874794407E-3</v>
      </c>
      <c r="HZ32" s="57">
        <f>IFERROR(Inv_SY_B!HZ32/Inv_SY_B!$NE32-1,"")</f>
        <v>-3.2008477581837447E-3</v>
      </c>
      <c r="IA32" s="57">
        <f>IFERROR(Inv_SY_B!IA32/Inv_SY_B!$NE32-1,"")</f>
        <v>2.2410597334296067E-2</v>
      </c>
      <c r="IB32" s="57">
        <f>IFERROR(Inv_SY_B!IB32/Inv_SY_B!$NE32-1,"")</f>
        <v>-4.2108546934247482E-3</v>
      </c>
      <c r="IC32" s="57">
        <f>IFERROR(Inv_SY_B!IC32/Inv_SY_B!$NE32-1,"")</f>
        <v>1.9881695354134754E-2</v>
      </c>
      <c r="ID32" s="57">
        <f>IFERROR(Inv_SY_B!ID32/Inv_SY_B!$NE32-1,"")</f>
        <v>4.3003960570109356E-3</v>
      </c>
      <c r="IE32" s="57">
        <f>IFERROR(Inv_SY_B!IE32/Inv_SY_B!$NE32-1,"")</f>
        <v>6.829298037172471E-3</v>
      </c>
      <c r="IF32" s="57">
        <f>IFERROR(Inv_SY_B!IF32/Inv_SY_B!$NE32-1,"")</f>
        <v>7.0740304868655013E-3</v>
      </c>
      <c r="IG32" s="57">
        <f>IFERROR(Inv_SY_B!IG32/Inv_SY_B!$NE32-1,"")</f>
        <v>-1.2679374381215913E-2</v>
      </c>
      <c r="IH32" s="57">
        <f>IFERROR(Inv_SY_B!IH32/Inv_SY_B!$NE32-1,"")</f>
        <v>-4.7547045816315192E-3</v>
      </c>
      <c r="II32" s="57">
        <f>IFERROR(Inv_SY_B!II32/Inv_SY_B!$NE32-1,"")</f>
        <v>-1.8040180422110863E-2</v>
      </c>
      <c r="IJ32" s="57">
        <f>IFERROR(Inv_SY_B!IJ32/Inv_SY_B!$NE32-1,"")</f>
        <v>-3.511619122873233E-3</v>
      </c>
      <c r="IK32" s="57">
        <f>IFERROR(Inv_SY_B!IK32/Inv_SY_B!$NE32-1,"")</f>
        <v>1.80054132398213E-2</v>
      </c>
      <c r="IL32" s="57">
        <f>IFERROR(Inv_SY_B!IL32/Inv_SY_B!$NE32-1,"")</f>
        <v>4.8714384396280064E-3</v>
      </c>
      <c r="IM32" s="57">
        <f>IFERROR(Inv_SY_B!IM32/Inv_SY_B!$NE32-1,"")</f>
        <v>-1.7562369448900661E-2</v>
      </c>
      <c r="IN32" s="57">
        <f>IFERROR(Inv_SY_B!IN32/Inv_SY_B!$NE32-1,"")</f>
        <v>-2.3462265052873743E-3</v>
      </c>
      <c r="IO32" s="57">
        <f>IFERROR(Inv_SY_B!IO32/Inv_SY_B!$NE32-1,"")</f>
        <v>2.9135788420837638E-3</v>
      </c>
      <c r="IP32" s="57">
        <f>IFERROR(Inv_SY_B!IP32/Inv_SY_B!$NE32-1,"")</f>
        <v>-1.2368603016526203E-2</v>
      </c>
      <c r="IQ32" s="57">
        <f>IFERROR(Inv_SY_B!IQ32/Inv_SY_B!$NE32-1,"")</f>
        <v>1.7714940768494003E-3</v>
      </c>
      <c r="IR32" s="57">
        <f>IFERROR(Inv_SY_B!IR32/Inv_SY_B!$NE32-1,"")</f>
        <v>-1.2290910175353775E-2</v>
      </c>
      <c r="IS32" s="57">
        <f>IFERROR(Inv_SY_B!IS32/Inv_SY_B!$NE32-1,"")</f>
        <v>9.1687282395302994E-4</v>
      </c>
      <c r="IT32" s="57">
        <f>IFERROR(Inv_SY_B!IT32/Inv_SY_B!$NE32-1,"")</f>
        <v>-6.075482881562233E-3</v>
      </c>
      <c r="IU32" s="57">
        <f>IFERROR(Inv_SY_B!IU32/Inv_SY_B!$NE32-1,"")</f>
        <v>-2.1458665433696233E-2</v>
      </c>
      <c r="IV32" s="57">
        <f>IFERROR(Inv_SY_B!IV32/Inv_SY_B!$NE32-1,"")</f>
        <v>4.0245864708490231E-3</v>
      </c>
      <c r="IW32" s="57">
        <f>IFERROR(Inv_SY_B!IW32/Inv_SY_B!$NE32-1,"")</f>
        <v>-2.9677692346665729E-3</v>
      </c>
      <c r="IX32" s="57">
        <f>IFERROR(Inv_SY_B!IX32/Inv_SY_B!$NE32-1,"")</f>
        <v>-1.7082695246029012E-4</v>
      </c>
      <c r="IY32" s="57">
        <f>IFERROR(Inv_SY_B!IY32/Inv_SY_B!$NE32-1,"")</f>
        <v>4.1799721531936562E-3</v>
      </c>
      <c r="IZ32" s="57">
        <f>IFERROR(Inv_SY_B!IZ32/Inv_SY_B!$NE32-1,"")</f>
        <v>1.2005760154922385E-2</v>
      </c>
      <c r="JA32" s="57">
        <f>IFERROR(Inv_SY_B!JA32/Inv_SY_B!$NE32-1,"")</f>
        <v>-2.5046946473917808E-3</v>
      </c>
      <c r="JB32" s="57">
        <f>IFERROR(Inv_SY_B!JB32/Inv_SY_B!$NE32-1,"")</f>
        <v>2.0427909807072986E-2</v>
      </c>
      <c r="JC32" s="57">
        <f>IFERROR(Inv_SY_B!JC32/Inv_SY_B!$NE32-1,"")</f>
        <v>1.9976583277572457E-2</v>
      </c>
      <c r="JD32" s="57">
        <f>IFERROR(Inv_SY_B!JD32/Inv_SY_B!$NE32-1,"")</f>
        <v>2.6877237506004237E-2</v>
      </c>
      <c r="JE32" s="57">
        <f>IFERROR(Inv_SY_B!JE32/Inv_SY_B!$NE32-1,"")</f>
        <v>2.6652626462308815E-2</v>
      </c>
      <c r="JF32" s="57">
        <f>IFERROR(Inv_SY_B!JF32/Inv_SY_B!$NE32-1,"")</f>
        <v>2.1485489754217602E-2</v>
      </c>
      <c r="JG32" s="57">
        <f>IFERROR(Inv_SY_B!JG32/Inv_SY_B!$NE32-1,"")</f>
        <v>2.9027472041683211E-2</v>
      </c>
      <c r="JH32" s="57">
        <f>IFERROR(Inv_SY_B!JH32/Inv_SY_B!$NE32-1,"")</f>
        <v>3.6330682427442973E-2</v>
      </c>
      <c r="JI32" s="57">
        <f>IFERROR(Inv_SY_B!JI32/Inv_SY_B!$NE32-1,"")</f>
        <v>2.9153153665694376E-2</v>
      </c>
      <c r="JJ32" s="57">
        <f>IFERROR(Inv_SY_B!JJ32/Inv_SY_B!$NE32-1,"")</f>
        <v>1.5391386929332063E-2</v>
      </c>
      <c r="JK32" s="57">
        <f>IFERROR(Inv_SY_B!JK32/Inv_SY_B!$NE32-1,"")</f>
        <v>2.7802127362382301E-2</v>
      </c>
      <c r="JL32" s="57">
        <f>IFERROR(Inv_SY_B!JL32/Inv_SY_B!$NE32-1,"")</f>
        <v>2.2648731605198424E-2</v>
      </c>
      <c r="JM32" s="57">
        <f>IFERROR(Inv_SY_B!JM32/Inv_SY_B!$NE32-1,"")</f>
        <v>-2.0377054326320421E-2</v>
      </c>
      <c r="JN32" s="57">
        <f>IFERROR(Inv_SY_B!JN32/Inv_SY_B!$NE32-1,"")</f>
        <v>-1.9046751694023922E-2</v>
      </c>
      <c r="JO32" s="57">
        <f>IFERROR(Inv_SY_B!JO32/Inv_SY_B!$NE32-1,"")</f>
        <v>-7.5848674966579877E-3</v>
      </c>
      <c r="JP32" s="57">
        <f>IFERROR(Inv_SY_B!JP32/Inv_SY_B!$NE32-1,"")</f>
        <v>8.0257677912272118E-3</v>
      </c>
      <c r="JQ32" s="57">
        <f>IFERROR(Inv_SY_B!JQ32/Inv_SY_B!$NE32-1,"")</f>
        <v>2.0443673571948429E-2</v>
      </c>
      <c r="JR32" s="57">
        <f>IFERROR(Inv_SY_B!JR32/Inv_SY_B!$NE32-1,"")</f>
        <v>9.4760341597788234E-3</v>
      </c>
      <c r="JS32" s="57">
        <f>IFERROR(Inv_SY_B!JS32/Inv_SY_B!$NE32-1,"")</f>
        <v>1.9647603445732686E-2</v>
      </c>
      <c r="JT32" s="57">
        <f>IFERROR(Inv_SY_B!JT32/Inv_SY_B!$NE32-1,"")</f>
        <v>3.0538290795154577E-2</v>
      </c>
      <c r="JU32" s="57">
        <f>IFERROR(Inv_SY_B!JU32/Inv_SY_B!$NE32-1,"")</f>
        <v>2.2314187581386813E-2</v>
      </c>
      <c r="JV32" s="57">
        <f>IFERROR(Inv_SY_B!JV32/Inv_SY_B!$NE32-1,"")</f>
        <v>6.3035764785726034E-3</v>
      </c>
      <c r="JW32" s="57">
        <f>IFERROR(Inv_SY_B!JW32/Inv_SY_B!$NE32-1,"")</f>
        <v>-5.3080378322578614E-4</v>
      </c>
      <c r="JX32" s="57">
        <f>IFERROR(Inv_SY_B!JX32/Inv_SY_B!$NE32-1,"")</f>
        <v>-1.159252542931366E-3</v>
      </c>
      <c r="JY32" s="57">
        <f>IFERROR(Inv_SY_B!JY32/Inv_SY_B!$NE32-1,"")</f>
        <v>1.9829912555966445E-3</v>
      </c>
      <c r="JZ32" s="57">
        <f>IFERROR(Inv_SY_B!JZ32/Inv_SY_B!$NE32-1,"")</f>
        <v>-2.6375759026117884E-2</v>
      </c>
      <c r="KA32" s="57">
        <f>IFERROR(Inv_SY_B!KA32/Inv_SY_B!$NE32-1,"")</f>
        <v>-1.3178335072300595E-2</v>
      </c>
      <c r="KB32" s="57">
        <f>IFERROR(Inv_SY_B!KB32/Inv_SY_B!$NE32-1,"")</f>
        <v>7.3248057130941291E-3</v>
      </c>
      <c r="KC32" s="57">
        <f>IFERROR(Inv_SY_B!KC32/Inv_SY_B!$NE32-1,"")</f>
        <v>-1.1921437552889436E-2</v>
      </c>
      <c r="KD32" s="57">
        <f>IFERROR(Inv_SY_B!KD32/Inv_SY_B!$NE32-1,"")</f>
        <v>-1.9855603144172562E-2</v>
      </c>
      <c r="KE32" s="57">
        <f>IFERROR(Inv_SY_B!KE32/Inv_SY_B!$NE32-1,"")</f>
        <v>1.9265332147500258E-2</v>
      </c>
      <c r="KF32" s="57">
        <f>IFERROR(Inv_SY_B!KF32/Inv_SY_B!$NE32-1,"")</f>
        <v>5.9449508276536722E-3</v>
      </c>
      <c r="KG32" s="57">
        <f>IFERROR(Inv_SY_B!KG32/Inv_SY_B!$NE32-1,"")</f>
        <v>1.4080629879929196E-2</v>
      </c>
      <c r="KH32" s="57">
        <f>IFERROR(Inv_SY_B!KH32/Inv_SY_B!$NE32-1,"")</f>
        <v>1.9422444337426681E-2</v>
      </c>
      <c r="KI32" s="57">
        <f>IFERROR(Inv_SY_B!KI32/Inv_SY_B!$NE32-1,"")</f>
        <v>1.7108967340760506E-2</v>
      </c>
      <c r="KJ32" s="57">
        <f>IFERROR(Inv_SY_B!KJ32/Inv_SY_B!$NE32-1,"")</f>
        <v>-3.9244270856358954E-3</v>
      </c>
      <c r="KK32" s="57">
        <f>IFERROR(Inv_SY_B!KK32/Inv_SY_B!$NE32-1,"")</f>
        <v>-2.2747490914086788E-3</v>
      </c>
      <c r="KL32" s="57">
        <f>IFERROR(Inv_SY_B!KL32/Inv_SY_B!$NE32-1,"")</f>
        <v>-2.1481984507556451E-3</v>
      </c>
      <c r="KM32" s="57">
        <f>IFERROR(Inv_SY_B!KM32/Inv_SY_B!$NE32-1,"")</f>
        <v>1.2642407675568679E-2</v>
      </c>
      <c r="KN32" s="57">
        <f>IFERROR(Inv_SY_B!KN32/Inv_SY_B!$NE32-1,"")</f>
        <v>3.9050685415733533E-3</v>
      </c>
      <c r="KO32" s="57">
        <f>IFERROR(Inv_SY_B!KO32/Inv_SY_B!$NE32-1,"")</f>
        <v>4.3780137685873743E-3</v>
      </c>
      <c r="KP32" s="57">
        <f>IFERROR(Inv_SY_B!KP32/Inv_SY_B!$NE32-1,"")</f>
        <v>6.0333220631361151E-3</v>
      </c>
      <c r="KQ32" s="57">
        <f>IFERROR(Inv_SY_B!KQ32/Inv_SY_B!$NE32-1,"")</f>
        <v>7.999507126843497E-3</v>
      </c>
      <c r="KR32" s="57">
        <f>IFERROR(Inv_SY_B!KR32/Inv_SY_B!$NE32-1,"")</f>
        <v>-8.2438372856596942E-4</v>
      </c>
      <c r="KS32" s="57">
        <f>IFERROR(Inv_SY_B!KS32/Inv_SY_B!$NE32-1,"")</f>
        <v>-3.3467582726401934E-3</v>
      </c>
      <c r="KT32" s="57">
        <f>IFERROR(Inv_SY_B!KT32/Inv_SY_B!$NE32-1,"")</f>
        <v>1.1708664787303258E-2</v>
      </c>
      <c r="KU32" s="57">
        <f>IFERROR(Inv_SY_B!KU32/Inv_SY_B!$NE32-1,"")</f>
        <v>1.1462213839921187E-3</v>
      </c>
      <c r="KV32" s="57">
        <f>IFERROR(Inv_SY_B!KV32/Inv_SY_B!$NE32-1,"")</f>
        <v>1.5853033245155412E-2</v>
      </c>
      <c r="KW32" s="57">
        <f>IFERROR(Inv_SY_B!KW32/Inv_SY_B!$NE32-1,"")</f>
        <v>1.0605125924270764E-2</v>
      </c>
      <c r="KX32" s="57">
        <f>IFERROR(Inv_SY_B!KX32/Inv_SY_B!$NE32-1,"")</f>
        <v>2.6806717263967217E-2</v>
      </c>
      <c r="KY32" s="57">
        <f>IFERROR(Inv_SY_B!KY32/Inv_SY_B!$NE32-1,"")</f>
        <v>2.4944937813339507E-2</v>
      </c>
      <c r="KZ32" s="57">
        <f>IFERROR(Inv_SY_B!KZ32/Inv_SY_B!$NE32-1,"")</f>
        <v>9.4379646676041595E-3</v>
      </c>
      <c r="LA32" s="57">
        <f>IFERROR(Inv_SY_B!LA32/Inv_SY_B!$NE32-1,"")</f>
        <v>9.5571924453929924E-4</v>
      </c>
      <c r="LB32" s="57">
        <f>IFERROR(Inv_SY_B!LB32/Inv_SY_B!$NE32-1,"")</f>
        <v>-2.5326417744234941E-2</v>
      </c>
      <c r="LC32" s="57">
        <f>IFERROR(Inv_SY_B!LC32/Inv_SY_B!$NE32-1,"")</f>
        <v>1.9006097034121927E-2</v>
      </c>
      <c r="LD32" s="57">
        <f>IFERROR(Inv_SY_B!LD32/Inv_SY_B!$NE32-1,"")</f>
        <v>3.3253509002975079E-3</v>
      </c>
      <c r="LE32" s="57">
        <f>IFERROR(Inv_SY_B!LE32/Inv_SY_B!$NE32-1,"")</f>
        <v>1.3053370298152789E-3</v>
      </c>
      <c r="LF32" s="57">
        <f>IFERROR(Inv_SY_B!LF32/Inv_SY_B!$NE32-1,"")</f>
        <v>-3.1231549170113171E-3</v>
      </c>
      <c r="LG32" s="57">
        <f>IFERROR(Inv_SY_B!LG32/Inv_SY_B!$NE32-1,"")</f>
        <v>5.0663179829022464E-3</v>
      </c>
      <c r="LH32" s="57">
        <f>IFERROR(Inv_SY_B!LH32/Inv_SY_B!$NE32-1,"")</f>
        <v>-1.4372260499393219E-2</v>
      </c>
      <c r="LI32" s="57">
        <f>IFERROR(Inv_SY_B!LI32/Inv_SY_B!$NE32-1,"")</f>
        <v>-2.9461028074452944E-2</v>
      </c>
      <c r="LJ32" s="57">
        <f>IFERROR(Inv_SY_B!LJ32/Inv_SY_B!$NE32-1,"")</f>
        <v>-1.3802389085434741E-2</v>
      </c>
      <c r="LK32" s="57">
        <f>IFERROR(Inv_SY_B!LK32/Inv_SY_B!$NE32-1,"")</f>
        <v>-7.691493977947883E-3</v>
      </c>
      <c r="LL32" s="57">
        <f>IFERROR(Inv_SY_B!LL32/Inv_SY_B!$NE32-1,"")</f>
        <v>-7.4467615282548527E-3</v>
      </c>
      <c r="LM32" s="57">
        <f>IFERROR(Inv_SY_B!LM32/Inv_SY_B!$NE32-1,"")</f>
        <v>6.9769144353999391E-3</v>
      </c>
      <c r="LN32" s="57">
        <f>IFERROR(Inv_SY_B!LN32/Inv_SY_B!$NE32-1,"")</f>
        <v>-1.4388616887008432E-2</v>
      </c>
      <c r="LO32" s="57">
        <f>IFERROR(Inv_SY_B!LO32/Inv_SY_B!$NE32-1,"")</f>
        <v>-1.5631702345766829E-2</v>
      </c>
      <c r="LP32" s="57">
        <f>IFERROR(Inv_SY_B!LP32/Inv_SY_B!$NE32-1,"")</f>
        <v>-1.1280903240112772E-2</v>
      </c>
      <c r="LQ32" s="57">
        <f>IFERROR(Inv_SY_B!LQ32/Inv_SY_B!$NE32-1,"")</f>
        <v>-1.5554009504594402E-2</v>
      </c>
      <c r="LR32" s="57">
        <f>IFERROR(Inv_SY_B!LR32/Inv_SY_B!$NE32-1,"")</f>
        <v>-2.3789450668868062E-2</v>
      </c>
      <c r="LS32" s="57">
        <f>IFERROR(Inv_SY_B!LS32/Inv_SY_B!$NE32-1,"")</f>
        <v>9.126753802694676E-3</v>
      </c>
      <c r="LT32" s="57">
        <f>IFERROR(Inv_SY_B!LT32/Inv_SY_B!$NE32-1,"")</f>
        <v>-1.3728227737043075E-2</v>
      </c>
      <c r="LU32" s="57">
        <f>IFERROR(Inv_SY_B!LU32/Inv_SY_B!$NE32-1,"")</f>
        <v>1.0372967277705314E-3</v>
      </c>
      <c r="LV32" s="57">
        <f>IFERROR(Inv_SY_B!LV32/Inv_SY_B!$NE32-1,"")</f>
        <v>-1.0138818474878408E-2</v>
      </c>
      <c r="LW32" s="57">
        <f>IFERROR(Inv_SY_B!LW32/Inv_SY_B!$NE32-1,"")</f>
        <v>2.0534315219982835E-2</v>
      </c>
      <c r="LX32" s="57">
        <f>IFERROR(Inv_SY_B!LX32/Inv_SY_B!$NE32-1,"")</f>
        <v>7.4819179030205518E-3</v>
      </c>
      <c r="LY32" s="57">
        <f>IFERROR(Inv_SY_B!LY32/Inv_SY_B!$NE32-1,"")</f>
        <v>3.2398887750078043E-3</v>
      </c>
      <c r="LZ32" s="57">
        <f>IFERROR(Inv_SY_B!LZ32/Inv_SY_B!$NE32-1,"")</f>
        <v>-9.9601249401819469E-3</v>
      </c>
      <c r="MA32" s="57">
        <f>IFERROR(Inv_SY_B!MA32/Inv_SY_B!$NE32-1,"")</f>
        <v>1.5290048440846027E-2</v>
      </c>
      <c r="MB32" s="57">
        <f>IFERROR(Inv_SY_B!MB32/Inv_SY_B!$NE32-1,"")</f>
        <v>5.9669075001587135E-3</v>
      </c>
      <c r="MC32" s="57">
        <f>IFERROR(Inv_SY_B!MC32/Inv_SY_B!$NE32-1,"")</f>
        <v>1.0550785129330276E-2</v>
      </c>
      <c r="MD32" s="57">
        <f>IFERROR(Inv_SY_B!MD32/Inv_SY_B!$NE32-1,"")</f>
        <v>2.3153439650560603E-3</v>
      </c>
      <c r="ME32" s="57">
        <f>IFERROR(Inv_SY_B!ME32/Inv_SY_B!$NE32-1,"")</f>
        <v>1.2415413317467427E-2</v>
      </c>
      <c r="MF32" s="57">
        <f>IFERROR(Inv_SY_B!MF32/Inv_SY_B!$NE32-1,"")</f>
        <v>2.936886694435703E-3</v>
      </c>
      <c r="MG32" s="57">
        <f>IFERROR(Inv_SY_B!MG32/Inv_SY_B!$NE32-1,"")</f>
        <v>1.4124655823260168E-2</v>
      </c>
      <c r="MH32" s="57">
        <f>IFERROR(Inv_SY_B!MH32/Inv_SY_B!$NE32-1,"")</f>
        <v>2.034008311705171E-2</v>
      </c>
      <c r="MI32" s="57">
        <f>IFERROR(Inv_SY_B!MI32/Inv_SY_B!$NE32-1,"")</f>
        <v>4.6461292002279997E-3</v>
      </c>
      <c r="MJ32" s="57">
        <f>IFERROR(Inv_SY_B!MJ32/Inv_SY_B!$NE32-1,"")</f>
        <v>1.4823891393811683E-2</v>
      </c>
      <c r="MK32" s="57">
        <f>IFERROR(Inv_SY_B!MK32/Inv_SY_B!$NE32-1,"")</f>
        <v>1.237656689688138E-2</v>
      </c>
      <c r="ML32" s="57">
        <f>IFERROR(Inv_SY_B!ML32/Inv_SY_B!$NE32-1,"")</f>
        <v>1.6300055376087252E-2</v>
      </c>
      <c r="MM32" s="57">
        <f>IFERROR(Inv_SY_B!MM32/Inv_SY_B!$NE32-1,"")</f>
        <v>-1.0622500774909449E-3</v>
      </c>
      <c r="MN32" s="57">
        <f>IFERROR(Inv_SY_B!MN32/Inv_SY_B!$NE32-1,"")</f>
        <v>9.7660874334888348E-3</v>
      </c>
      <c r="MO32" s="57">
        <f>IFERROR(Inv_SY_B!MO32/Inv_SY_B!$NE32-1,"")</f>
        <v>2.3307949649837401E-2</v>
      </c>
      <c r="MP32" s="57">
        <f>IFERROR(Inv_SY_B!MP32/Inv_SY_B!$NE32-1,"")</f>
        <v>2.7355916059434993E-3</v>
      </c>
      <c r="MQ32" s="57">
        <f>IFERROR(Inv_SY_B!MQ32/Inv_SY_B!$NE32-1,"")</f>
        <v>-3.8223904875628323E-3</v>
      </c>
      <c r="MR32" s="57">
        <f>IFERROR(Inv_SY_B!MR32/Inv_SY_B!$NE32-1,"")</f>
        <v>-7.9236968183948875E-4</v>
      </c>
      <c r="MS32" s="57">
        <f>IFERROR(Inv_SY_B!MS32/Inv_SY_B!$NE32-1,"")</f>
        <v>1.80054132398213E-2</v>
      </c>
      <c r="MT32" s="57">
        <f>IFERROR(Inv_SY_B!MT32/Inv_SY_B!$NE32-1,"")</f>
        <v>2.5131075607680575E-3</v>
      </c>
      <c r="MU32" s="57">
        <f>IFERROR(Inv_SY_B!MU32/Inv_SY_B!$NE32-1,"")</f>
        <v>1.5833898329052909E-2</v>
      </c>
      <c r="MV32" s="57">
        <f>IFERROR(Inv_SY_B!MV32/Inv_SY_B!$NE32-1,"")</f>
        <v>7.4077565546288859E-3</v>
      </c>
      <c r="MW32" s="57">
        <f>IFERROR(Inv_SY_B!MW32/Inv_SY_B!$NE32-1,"")</f>
        <v>-8.1809588773341657E-3</v>
      </c>
      <c r="MX32" s="57">
        <f>IFERROR(Inv_SY_B!MX32/Inv_SY_B!$NE32-1,"")</f>
        <v>1.0395399446985198E-2</v>
      </c>
      <c r="MY32" s="57">
        <f>IFERROR(Inv_SY_B!MY32/Inv_SY_B!$NE32-1,"")</f>
        <v>-4.2652396822455696E-3</v>
      </c>
      <c r="MZ32" s="57">
        <f>IFERROR(Inv_SY_B!MZ32/Inv_SY_B!$NE32-1,"")</f>
        <v>9.5571924453929924E-4</v>
      </c>
      <c r="NA32" s="57">
        <f>IFERROR(Inv_SY_B!NA32/Inv_SY_B!$NE32-1,"")</f>
        <v>1.8602216932932514E-2</v>
      </c>
      <c r="NB32" s="57">
        <f>IFERROR(Inv_SY_B!NB32/Inv_SY_B!$NE32-1,"")</f>
        <v>1.80054132398213E-2</v>
      </c>
      <c r="NC32" s="57">
        <f>IFERROR(Inv_SY_B!NC32/Inv_SY_B!$NE32-1,"")</f>
        <v>2.3144794683375158E-2</v>
      </c>
      <c r="ND32" s="57">
        <f>IFERROR(Inv_SY_B!ND32/Inv_SY_B!$NE32-1,"")</f>
        <v>2.2818484750451118E-2</v>
      </c>
    </row>
    <row r="33" spans="2:368" ht="14.5" x14ac:dyDescent="0.35">
      <c r="B33" s="86">
        <f t="shared" si="0"/>
        <v>45774</v>
      </c>
      <c r="C33" s="57">
        <f>IFERROR(Inv_SY_B!C33/Inv_SY_B!$NE33-1,"")</f>
        <v>-3.6867778514543259E-2</v>
      </c>
      <c r="D33" s="57">
        <f>IFERROR(Inv_SY_B!D33/Inv_SY_B!$NE33-1,"")</f>
        <v>-6.6763243226973468E-2</v>
      </c>
      <c r="E33" s="57">
        <f>IFERROR(Inv_SY_B!E33/Inv_SY_B!$NE33-1,"")</f>
        <v>-2.9958604447670623E-2</v>
      </c>
      <c r="F33" s="57">
        <f>IFERROR(Inv_SY_B!F33/Inv_SY_B!$NE33-1,"")</f>
        <v>-3.3903144930560569E-2</v>
      </c>
      <c r="G33" s="57">
        <f>IFERROR(Inv_SY_B!G33/Inv_SY_B!$NE33-1,"")</f>
        <v>-3.9741064845237983E-2</v>
      </c>
      <c r="H33" s="57">
        <f>IFERROR(Inv_SY_B!H33/Inv_SY_B!$NE33-1,"")</f>
        <v>-6.9340034041404652E-2</v>
      </c>
      <c r="I33" s="57">
        <f>IFERROR(Inv_SY_B!I33/Inv_SY_B!$NE33-1,"")</f>
        <v>-5.4905021298711221E-3</v>
      </c>
      <c r="J33" s="57">
        <f>IFERROR(Inv_SY_B!J33/Inv_SY_B!$NE33-1,"")</f>
        <v>-5.5519226776798214E-2</v>
      </c>
      <c r="K33" s="57">
        <f>IFERROR(Inv_SY_B!K33/Inv_SY_B!$NE33-1,"")</f>
        <v>-2.94852595897237E-2</v>
      </c>
      <c r="L33" s="57">
        <f>IFERROR(Inv_SY_B!L33/Inv_SY_B!$NE33-1,"")</f>
        <v>-2.3647339675046508E-2</v>
      </c>
      <c r="M33" s="57">
        <f>IFERROR(Inv_SY_B!M33/Inv_SY_B!$NE33-1,"")</f>
        <v>-1.5284913851319359E-2</v>
      </c>
      <c r="N33" s="57">
        <f>IFERROR(Inv_SY_B!N33/Inv_SY_B!$NE33-1,"")</f>
        <v>-1.8756109476262828E-2</v>
      </c>
      <c r="O33" s="57">
        <f>IFERROR(Inv_SY_B!O33/Inv_SY_B!$NE33-1,"")</f>
        <v>-2.7434098538620888E-2</v>
      </c>
      <c r="P33" s="57">
        <f>IFERROR(Inv_SY_B!P33/Inv_SY_B!$NE33-1,"")</f>
        <v>-2.0176144050103262E-2</v>
      </c>
      <c r="Q33" s="57">
        <f>IFERROR(Inv_SY_B!Q33/Inv_SY_B!$NE33-1,"")</f>
        <v>-1.4338224135425626E-2</v>
      </c>
      <c r="R33" s="57">
        <f>IFERROR(Inv_SY_B!R33/Inv_SY_B!$NE33-1,"")</f>
        <v>-1.260262632295428E-2</v>
      </c>
      <c r="S33" s="57">
        <f>IFERROR(Inv_SY_B!S33/Inv_SY_B!$NE33-1,"")</f>
        <v>-2.5075678544640323E-2</v>
      </c>
      <c r="T33" s="57">
        <f>IFERROR(Inv_SY_B!T33/Inv_SY_B!$NE33-1,"")</f>
        <v>-1.8266156026809033E-2</v>
      </c>
      <c r="U33" s="57">
        <f>IFERROR(Inv_SY_B!U33/Inv_SY_B!$NE33-1,"")</f>
        <v>-2.459402939094002E-2</v>
      </c>
      <c r="V33" s="57">
        <f>IFERROR(Inv_SY_B!V33/Inv_SY_B!$NE33-1,"")</f>
        <v>-1.3549316038847792E-2</v>
      </c>
      <c r="W33" s="57">
        <f>IFERROR(Inv_SY_B!W33/Inv_SY_B!$NE33-1,"")</f>
        <v>1.5482501915223157E-2</v>
      </c>
      <c r="X33" s="57">
        <f>IFERROR(Inv_SY_B!X33/Inv_SY_B!$NE33-1,"")</f>
        <v>1.7555010347656275E-3</v>
      </c>
      <c r="Y33" s="57">
        <f>IFERROR(Inv_SY_B!Y33/Inv_SY_B!$NE33-1,"")</f>
        <v>9.8023636198616426E-3</v>
      </c>
      <c r="Z33" s="57">
        <f>IFERROR(Inv_SY_B!Z33/Inv_SY_B!$NE33-1,"")</f>
        <v>7.9089841880741751E-3</v>
      </c>
      <c r="AA33" s="57">
        <f>IFERROR(Inv_SY_B!AA33/Inv_SY_B!$NE33-1,"")</f>
        <v>3.1755356086060615E-3</v>
      </c>
      <c r="AB33" s="57">
        <f>IFERROR(Inv_SY_B!AB33/Inv_SY_B!$NE33-1,"")</f>
        <v>1.7555010347656275E-3</v>
      </c>
      <c r="AC33" s="57">
        <f>IFERROR(Inv_SY_B!AC33/Inv_SY_B!$NE33-1,"")</f>
        <v>5.5422598983403404E-3</v>
      </c>
      <c r="AD33" s="57">
        <f>IFERROR(Inv_SY_B!AD33/Inv_SY_B!$NE33-1,"")</f>
        <v>4.7533518017621734E-3</v>
      </c>
      <c r="AE33" s="57">
        <f>IFERROR(Inv_SY_B!AE33/Inv_SY_B!$NE33-1,"")</f>
        <v>1.153796143233321E-2</v>
      </c>
      <c r="AF33" s="57">
        <f>IFERROR(Inv_SY_B!AF33/Inv_SY_B!$NE33-1,"")</f>
        <v>1.043349009712391E-2</v>
      </c>
      <c r="AG33" s="57">
        <f>IFERROR(Inv_SY_B!AG33/Inv_SY_B!$NE33-1,"")</f>
        <v>-2.0312578288086414E-3</v>
      </c>
      <c r="AH33" s="57">
        <f>IFERROR(Inv_SY_B!AH33/Inv_SY_B!$NE33-1,"")</f>
        <v>5.5422598983403404E-3</v>
      </c>
      <c r="AI33" s="57">
        <f>IFERROR(Inv_SY_B!AI33/Inv_SY_B!$NE33-1,"")</f>
        <v>-4.7472364191702421E-2</v>
      </c>
      <c r="AJ33" s="57">
        <f>IFERROR(Inv_SY_B!AJ33/Inv_SY_B!$NE33-1,"")</f>
        <v>-5.7462431983106299E-2</v>
      </c>
      <c r="AK33" s="57">
        <f>IFERROR(Inv_SY_B!AK33/Inv_SY_B!$NE33-1,"")</f>
        <v>-5.0320737635137003E-2</v>
      </c>
      <c r="AL33" s="57">
        <f>IFERROR(Inv_SY_B!AL33/Inv_SY_B!$NE33-1,"")</f>
        <v>-3.919298132551019E-2</v>
      </c>
      <c r="AM33" s="57">
        <f>IFERROR(Inv_SY_B!AM33/Inv_SY_B!$NE33-1,"")</f>
        <v>-2.2418303903535386E-2</v>
      </c>
      <c r="AN33" s="57">
        <f>IFERROR(Inv_SY_B!AN33/Inv_SY_B!$NE33-1,"")</f>
        <v>-1.5110523640497031E-2</v>
      </c>
      <c r="AO33" s="57">
        <f>IFERROR(Inv_SY_B!AO33/Inv_SY_B!$NE33-1,"")</f>
        <v>-3.5796524362347815E-2</v>
      </c>
      <c r="AP33" s="57">
        <f>IFERROR(Inv_SY_B!AP33/Inv_SY_B!$NE33-1,"")</f>
        <v>-2.9227826421366676E-2</v>
      </c>
      <c r="AQ33" s="57">
        <f>IFERROR(Inv_SY_B!AQ33/Inv_SY_B!$NE33-1,"")</f>
        <v>-5.4888100299535836E-2</v>
      </c>
      <c r="AR33" s="57">
        <f>IFERROR(Inv_SY_B!AR33/Inv_SY_B!$NE33-1,"")</f>
        <v>-3.7820225559589526E-2</v>
      </c>
      <c r="AS33" s="57">
        <f>IFERROR(Inv_SY_B!AS33/Inv_SY_B!$NE33-1,"")</f>
        <v>-2.060287658500648E-2</v>
      </c>
      <c r="AT33" s="57">
        <f>IFERROR(Inv_SY_B!AT33/Inv_SY_B!$NE33-1,"")</f>
        <v>-3.3698305635308845E-2</v>
      </c>
      <c r="AU33" s="57">
        <f>IFERROR(Inv_SY_B!AU33/Inv_SY_B!$NE33-1,"")</f>
        <v>-1.923499053137856E-2</v>
      </c>
      <c r="AV33" s="57">
        <f>IFERROR(Inv_SY_B!AV33/Inv_SY_B!$NE33-1,"")</f>
        <v>-4.0029572250318557E-3</v>
      </c>
      <c r="AW33" s="57">
        <f>IFERROR(Inv_SY_B!AW33/Inv_SY_B!$NE33-1,"")</f>
        <v>-9.8716929870250603E-3</v>
      </c>
      <c r="AX33" s="57">
        <f>IFERROR(Inv_SY_B!AX33/Inv_SY_B!$NE33-1,"")</f>
        <v>-1.5328176553389916E-2</v>
      </c>
      <c r="AY33" s="57">
        <f>IFERROR(Inv_SY_B!AY33/Inv_SY_B!$NE33-1,"")</f>
        <v>-5.0428551352620588E-2</v>
      </c>
      <c r="AZ33" s="57">
        <f>IFERROR(Inv_SY_B!AZ33/Inv_SY_B!$NE33-1,"")</f>
        <v>-8.4928170259729319E-3</v>
      </c>
      <c r="BA33" s="57">
        <f>IFERROR(Inv_SY_B!BA33/Inv_SY_B!$NE33-1,"")</f>
        <v>-9.9457874428657833E-3</v>
      </c>
      <c r="BB33" s="57">
        <f>IFERROR(Inv_SY_B!BB33/Inv_SY_B!$NE33-1,"")</f>
        <v>-3.56671182626771E-2</v>
      </c>
      <c r="BC33" s="57">
        <f>IFERROR(Inv_SY_B!BC33/Inv_SY_B!$NE33-1,"")</f>
        <v>-4.083802277000359E-2</v>
      </c>
      <c r="BD33" s="57">
        <f>IFERROR(Inv_SY_B!BD33/Inv_SY_B!$NE33-1,"")</f>
        <v>-3.2521004078957527E-2</v>
      </c>
      <c r="BE33" s="57">
        <f>IFERROR(Inv_SY_B!BE33/Inv_SY_B!$NE33-1,"")</f>
        <v>-4.8537608052496295E-2</v>
      </c>
      <c r="BF33" s="57">
        <f>IFERROR(Inv_SY_B!BF33/Inv_SY_B!$NE33-1,"")</f>
        <v>-3.2826277097680934E-2</v>
      </c>
      <c r="BG33" s="57">
        <f>IFERROR(Inv_SY_B!BG33/Inv_SY_B!$NE33-1,"")</f>
        <v>-3.296408980915011E-2</v>
      </c>
      <c r="BH33" s="57">
        <f>IFERROR(Inv_SY_B!BH33/Inv_SY_B!$NE33-1,"")</f>
        <v>-7.387721776583589E-2</v>
      </c>
      <c r="BI33" s="57">
        <f>IFERROR(Inv_SY_B!BI33/Inv_SY_B!$NE33-1,"")</f>
        <v>-6.7767718106288788E-2</v>
      </c>
      <c r="BJ33" s="57">
        <f>IFERROR(Inv_SY_B!BJ33/Inv_SY_B!$NE33-1,"")</f>
        <v>-7.4798428978958387E-2</v>
      </c>
      <c r="BK33" s="57">
        <f>IFERROR(Inv_SY_B!BK33/Inv_SY_B!$NE33-1,"")</f>
        <v>-2.128061538531234E-2</v>
      </c>
      <c r="BL33" s="57">
        <f>IFERROR(Inv_SY_B!BL33/Inv_SY_B!$NE33-1,"")</f>
        <v>-3.9728000125167195E-2</v>
      </c>
      <c r="BM33" s="57">
        <f>IFERROR(Inv_SY_B!BM33/Inv_SY_B!$NE33-1,"")</f>
        <v>-3.9262630257635767E-2</v>
      </c>
      <c r="BN33" s="57">
        <f>IFERROR(Inv_SY_B!BN33/Inv_SY_B!$NE33-1,"")</f>
        <v>4.2867902972087757E-2</v>
      </c>
      <c r="BO33" s="57">
        <f>IFERROR(Inv_SY_B!BO33/Inv_SY_B!$NE33-1,"")</f>
        <v>2.511665412403441E-2</v>
      </c>
      <c r="BP33" s="57">
        <f>IFERROR(Inv_SY_B!BP33/Inv_SY_B!$NE33-1,"")</f>
        <v>4.5035343285102725E-2</v>
      </c>
      <c r="BQ33" s="57">
        <f>IFERROR(Inv_SY_B!BQ33/Inv_SY_B!$NE33-1,"")</f>
        <v>4.5598864333326938E-2</v>
      </c>
      <c r="BR33" s="57">
        <f>IFERROR(Inv_SY_B!BR33/Inv_SY_B!$NE33-1,"")</f>
        <v>3.474688629261391E-2</v>
      </c>
      <c r="BS33" s="57">
        <f>IFERROR(Inv_SY_B!BS33/Inv_SY_B!$NE33-1,"")</f>
        <v>4.3338114744484235E-2</v>
      </c>
      <c r="BT33" s="57">
        <f>IFERROR(Inv_SY_B!BT33/Inv_SY_B!$NE33-1,"")</f>
        <v>1.5845758976670288E-2</v>
      </c>
      <c r="BU33" s="57">
        <f>IFERROR(Inv_SY_B!BU33/Inv_SY_B!$NE33-1,"")</f>
        <v>5.5444698714635976E-2</v>
      </c>
      <c r="BV33" s="57">
        <f>IFERROR(Inv_SY_B!BV33/Inv_SY_B!$NE33-1,"")</f>
        <v>3.4459416675641563E-2</v>
      </c>
      <c r="BW33" s="57">
        <f>IFERROR(Inv_SY_B!BW33/Inv_SY_B!$NE33-1,"")</f>
        <v>1.6995637444560341E-2</v>
      </c>
      <c r="BX33" s="57">
        <f>IFERROR(Inv_SY_B!BX33/Inv_SY_B!$NE33-1,"")</f>
        <v>4.6730206278173814E-3</v>
      </c>
      <c r="BY33" s="57">
        <f>IFERROR(Inv_SY_B!BY33/Inv_SY_B!$NE33-1,"")</f>
        <v>1.5342687146968403E-2</v>
      </c>
      <c r="BZ33" s="57">
        <f>IFERROR(Inv_SY_B!BZ33/Inv_SY_B!$NE33-1,"")</f>
        <v>4.8571561508838235E-2</v>
      </c>
      <c r="CA33" s="57">
        <f>IFERROR(Inv_SY_B!CA33/Inv_SY_B!$NE33-1,"")</f>
        <v>3.2192326741790067E-2</v>
      </c>
      <c r="CB33" s="57">
        <f>IFERROR(Inv_SY_B!CB33/Inv_SY_B!$NE33-1,"")</f>
        <v>4.7108079822432591E-2</v>
      </c>
      <c r="CC33" s="57">
        <f>IFERROR(Inv_SY_B!CC33/Inv_SY_B!$NE33-1,"")</f>
        <v>4.4520853269680138E-2</v>
      </c>
      <c r="CD33" s="57">
        <f>IFERROR(Inv_SY_B!CD33/Inv_SY_B!$NE33-1,"")</f>
        <v>5.8031925267388873E-2</v>
      </c>
      <c r="CE33" s="57">
        <f>IFERROR(Inv_SY_B!CE33/Inv_SY_B!$NE33-1,"")</f>
        <v>-2.4471854803726711E-2</v>
      </c>
      <c r="CF33" s="57">
        <f>IFERROR(Inv_SY_B!CF33/Inv_SY_B!$NE33-1,"")</f>
        <v>3.5160123867012061E-2</v>
      </c>
      <c r="CG33" s="57">
        <f>IFERROR(Inv_SY_B!CG33/Inv_SY_B!$NE33-1,"")</f>
        <v>6.9674444754776133E-2</v>
      </c>
      <c r="CH33" s="57">
        <f>IFERROR(Inv_SY_B!CH33/Inv_SY_B!$NE33-1,"")</f>
        <v>5.2628803148382364E-2</v>
      </c>
      <c r="CI33" s="57">
        <f>IFERROR(Inv_SY_B!CI33/Inv_SY_B!$NE33-1,"")</f>
        <v>3.7190378036880523E-2</v>
      </c>
      <c r="CJ33" s="57">
        <f>IFERROR(Inv_SY_B!CJ33/Inv_SY_B!$NE33-1,"")</f>
        <v>6.8482099184378864E-2</v>
      </c>
      <c r="CK33" s="57">
        <f>IFERROR(Inv_SY_B!CK33/Inv_SY_B!$NE33-1,"")</f>
        <v>3.5949031963590006E-2</v>
      </c>
      <c r="CL33" s="57">
        <f>IFERROR(Inv_SY_B!CL33/Inv_SY_B!$NE33-1,"")</f>
        <v>2.2608112878570896E-2</v>
      </c>
      <c r="CM33" s="57">
        <f>IFERROR(Inv_SY_B!CM33/Inv_SY_B!$NE33-1,"")</f>
        <v>5.5444698714635976E-2</v>
      </c>
      <c r="CN33" s="57">
        <f>IFERROR(Inv_SY_B!CN33/Inv_SY_B!$NE33-1,"")</f>
        <v>4.150242229146861E-2</v>
      </c>
      <c r="CO33" s="57">
        <f>IFERROR(Inv_SY_B!CO33/Inv_SY_B!$NE33-1,"")</f>
        <v>3.4459416675641563E-2</v>
      </c>
      <c r="CP33" s="57">
        <f>IFERROR(Inv_SY_B!CP33/Inv_SY_B!$NE33-1,"")</f>
        <v>3.0866046463484897E-2</v>
      </c>
      <c r="CQ33" s="57">
        <f>IFERROR(Inv_SY_B!CQ33/Inv_SY_B!$NE33-1,"")</f>
        <v>4.3514709610276148E-2</v>
      </c>
      <c r="CR33" s="57">
        <f>IFERROR(Inv_SY_B!CR33/Inv_SY_B!$NE33-1,"")</f>
        <v>7.3483417179662114E-2</v>
      </c>
      <c r="CS33" s="57">
        <f>IFERROR(Inv_SY_B!CS33/Inv_SY_B!$NE33-1,"")</f>
        <v>7.0321251392964301E-2</v>
      </c>
      <c r="CT33" s="57">
        <f>IFERROR(Inv_SY_B!CT33/Inv_SY_B!$NE33-1,"")</f>
        <v>5.3288676587342154E-2</v>
      </c>
      <c r="CU33" s="57">
        <f>IFERROR(Inv_SY_B!CU33/Inv_SY_B!$NE33-1,"")</f>
        <v>3.554030243545836E-2</v>
      </c>
      <c r="CV33" s="57">
        <f>IFERROR(Inv_SY_B!CV33/Inv_SY_B!$NE33-1,"")</f>
        <v>7.3986489009363998E-2</v>
      </c>
      <c r="CW33" s="57">
        <f>IFERROR(Inv_SY_B!CW33/Inv_SY_B!$NE33-1,"")</f>
        <v>5.113265446004811E-2</v>
      </c>
      <c r="CX33" s="57">
        <f>IFERROR(Inv_SY_B!CX33/Inv_SY_B!$NE33-1,"")</f>
        <v>4.2410564945086326E-2</v>
      </c>
      <c r="CY33" s="57">
        <f>IFERROR(Inv_SY_B!CY33/Inv_SY_B!$NE33-1,"")</f>
        <v>5.4957960385898286E-2</v>
      </c>
      <c r="CZ33" s="57">
        <f>IFERROR(Inv_SY_B!CZ33/Inv_SY_B!$NE33-1,"")</f>
        <v>4.5455129524840654E-2</v>
      </c>
      <c r="DA33" s="57">
        <f>IFERROR(Inv_SY_B!DA33/Inv_SY_B!$NE33-1,"")</f>
        <v>3.8217824046996141E-2</v>
      </c>
      <c r="DB33" s="57">
        <f>IFERROR(Inv_SY_B!DB33/Inv_SY_B!$NE33-1,"")</f>
        <v>3.5249958122315794E-2</v>
      </c>
      <c r="DC33" s="57">
        <f>IFERROR(Inv_SY_B!DC33/Inv_SY_B!$NE33-1,"")</f>
        <v>7.7723594030006726E-2</v>
      </c>
      <c r="DD33" s="57">
        <f>IFERROR(Inv_SY_B!DD33/Inv_SY_B!$NE33-1,"")</f>
        <v>3.5393692930802301E-2</v>
      </c>
      <c r="DE33" s="57">
        <f>IFERROR(Inv_SY_B!DE33/Inv_SY_B!$NE33-1,"")</f>
        <v>5.8534997097090757E-2</v>
      </c>
      <c r="DF33" s="57">
        <f>IFERROR(Inv_SY_B!DF33/Inv_SY_B!$NE33-1,"")</f>
        <v>3.3237670803508257E-2</v>
      </c>
      <c r="DG33" s="57">
        <f>IFERROR(Inv_SY_B!DG33/Inv_SY_B!$NE33-1,"")</f>
        <v>3.4962488505343448E-2</v>
      </c>
      <c r="DH33" s="57">
        <f>IFERROR(Inv_SY_B!DH33/Inv_SY_B!$NE33-1,"")</f>
        <v>6.1697162883788348E-2</v>
      </c>
      <c r="DI33" s="57">
        <f>IFERROR(Inv_SY_B!DI33/Inv_SY_B!$NE33-1,"")</f>
        <v>6.0978488841357148E-2</v>
      </c>
      <c r="DJ33" s="57">
        <f>IFERROR(Inv_SY_B!DJ33/Inv_SY_B!$NE33-1,"")</f>
        <v>2.5547858549493041E-2</v>
      </c>
      <c r="DK33" s="57">
        <f>IFERROR(Inv_SY_B!DK33/Inv_SY_B!$NE33-1,"")</f>
        <v>2.8213797021178655E-2</v>
      </c>
      <c r="DL33" s="57">
        <f>IFERROR(Inv_SY_B!DL33/Inv_SY_B!$NE33-1,"")</f>
        <v>2.3025966000597808E-2</v>
      </c>
      <c r="DM33" s="57">
        <f>IFERROR(Inv_SY_B!DM33/Inv_SY_B!$NE33-1,"")</f>
        <v>-2.6699744335263897E-2</v>
      </c>
      <c r="DN33" s="57">
        <f>IFERROR(Inv_SY_B!DN33/Inv_SY_B!$NE33-1,"")</f>
        <v>5.6405875741454281E-3</v>
      </c>
      <c r="DO33" s="57">
        <f>IFERROR(Inv_SY_B!DO33/Inv_SY_B!$NE33-1,"")</f>
        <v>2.8710024336190854E-2</v>
      </c>
      <c r="DP33" s="57">
        <f>IFERROR(Inv_SY_B!DP33/Inv_SY_B!$NE33-1,"")</f>
        <v>4.3874046631491748E-2</v>
      </c>
      <c r="DQ33" s="57">
        <f>IFERROR(Inv_SY_B!DQ33/Inv_SY_B!$NE33-1,"")</f>
        <v>4.0595046807967439E-3</v>
      </c>
      <c r="DR33" s="57">
        <f>IFERROR(Inv_SY_B!DR33/Inv_SY_B!$NE33-1,"")</f>
        <v>5.7528853437686767E-2</v>
      </c>
      <c r="DS33" s="57">
        <f>IFERROR(Inv_SY_B!DS33/Inv_SY_B!$NE33-1,"")</f>
        <v>4.329910739754661E-2</v>
      </c>
      <c r="DT33" s="57">
        <f>IFERROR(Inv_SY_B!DT33/Inv_SY_B!$NE33-1,"")</f>
        <v>3.5968632164747216E-2</v>
      </c>
      <c r="DU33" s="57">
        <f>IFERROR(Inv_SY_B!DU33/Inv_SY_B!$NE33-1,"")</f>
        <v>2.9562633086529955E-2</v>
      </c>
      <c r="DV33" s="57">
        <f>IFERROR(Inv_SY_B!DV33/Inv_SY_B!$NE33-1,"")</f>
        <v>5.0750450537482505E-2</v>
      </c>
      <c r="DW33" s="57">
        <f>IFERROR(Inv_SY_B!DW33/Inv_SY_B!$NE33-1,"")</f>
        <v>5.6091505352824145E-2</v>
      </c>
      <c r="DX33" s="57">
        <f>IFERROR(Inv_SY_B!DX33/Inv_SY_B!$NE33-1,"")</f>
        <v>4.9264101949726635E-2</v>
      </c>
      <c r="DY33" s="57">
        <f>IFERROR(Inv_SY_B!DY33/Inv_SY_B!$NE33-1,"")</f>
        <v>3.0362974633783013E-2</v>
      </c>
      <c r="DZ33" s="57">
        <f>IFERROR(Inv_SY_B!DZ33/Inv_SY_B!$NE33-1,"")</f>
        <v>4.5095792503625054E-2</v>
      </c>
      <c r="EA33" s="57">
        <f>IFERROR(Inv_SY_B!EA33/Inv_SY_B!$NE33-1,"")</f>
        <v>2.5907195570708641E-2</v>
      </c>
      <c r="EB33" s="57">
        <f>IFERROR(Inv_SY_B!EB33/Inv_SY_B!$NE33-1,"")</f>
        <v>2.0229670635501185E-2</v>
      </c>
      <c r="EC33" s="57">
        <f>IFERROR(Inv_SY_B!EC33/Inv_SY_B!$NE33-1,"")</f>
        <v>-0.10316666244995609</v>
      </c>
      <c r="ED33" s="57">
        <f>IFERROR(Inv_SY_B!ED33/Inv_SY_B!$NE33-1,"")</f>
        <v>-0.70462496856072754</v>
      </c>
      <c r="EE33" s="57">
        <f>IFERROR(Inv_SY_B!EE33/Inv_SY_B!$NE33-1,"")</f>
        <v>9.3058251905453471E-3</v>
      </c>
      <c r="EF33" s="57">
        <f>IFERROR(Inv_SY_B!EF33/Inv_SY_B!$NE33-1,"")</f>
        <v>2.8350687314975254E-2</v>
      </c>
      <c r="EG33" s="57">
        <f>IFERROR(Inv_SY_B!EG33/Inv_SY_B!$NE33-1,"")</f>
        <v>1.0743173275407969E-2</v>
      </c>
      <c r="EH33" s="57">
        <f>IFERROR(Inv_SY_B!EH33/Inv_SY_B!$NE33-1,"")</f>
        <v>1.2827327998458538E-2</v>
      </c>
      <c r="EI33" s="57">
        <f>IFERROR(Inv_SY_B!EI33/Inv_SY_B!$NE33-1,"")</f>
        <v>-2.956790710460333E-2</v>
      </c>
      <c r="EJ33" s="57">
        <f>IFERROR(Inv_SY_B!EJ33/Inv_SY_B!$NE33-1,"")</f>
        <v>-6.4331363387006846E-3</v>
      </c>
      <c r="EK33" s="57">
        <f>IFERROR(Inv_SY_B!EK33/Inv_SY_B!$NE33-1,"")</f>
        <v>-3.3883610063407343E-2</v>
      </c>
      <c r="EL33" s="57">
        <f>IFERROR(Inv_SY_B!EL33/Inv_SY_B!$NE33-1,"")</f>
        <v>-1.2541865699366772E-2</v>
      </c>
      <c r="EM33" s="57">
        <f>IFERROR(Inv_SY_B!EM33/Inv_SY_B!$NE33-1,"")</f>
        <v>1.0410737025852157E-3</v>
      </c>
      <c r="EN33" s="57">
        <f>IFERROR(Inv_SY_B!EN33/Inv_SY_B!$NE33-1,"")</f>
        <v>-2.2818904506134663E-2</v>
      </c>
      <c r="EO33" s="57">
        <f>IFERROR(Inv_SY_B!EO33/Inv_SY_B!$NE33-1,"")</f>
        <v>-1.2757467912096088E-2</v>
      </c>
      <c r="EP33" s="57">
        <f>IFERROR(Inv_SY_B!EP33/Inv_SY_B!$NE33-1,"")</f>
        <v>7.2935378717375876E-3</v>
      </c>
      <c r="EQ33" s="57">
        <f>IFERROR(Inv_SY_B!EQ33/Inv_SY_B!$NE33-1,"")</f>
        <v>1.1129411068282469E-3</v>
      </c>
      <c r="ER33" s="57">
        <f>IFERROR(Inv_SY_B!ER33/Inv_SY_B!$NE33-1,"")</f>
        <v>4.7781787232277217E-3</v>
      </c>
      <c r="ES33" s="57">
        <f>IFERROR(Inv_SY_B!ES33/Inv_SY_B!$NE33-1,"")</f>
        <v>-2.1956495655217179E-2</v>
      </c>
      <c r="ET33" s="57">
        <f>IFERROR(Inv_SY_B!ET33/Inv_SY_B!$NE33-1,"")</f>
        <v>1.9795199509849759E-2</v>
      </c>
      <c r="EU33" s="57">
        <f>IFERROR(Inv_SY_B!EU33/Inv_SY_B!$NE33-1,"")</f>
        <v>1.8768366749224441E-2</v>
      </c>
      <c r="EV33" s="57">
        <f>IFERROR(Inv_SY_B!EV33/Inv_SY_B!$NE33-1,"")</f>
        <v>-1.7682884632828078E-3</v>
      </c>
      <c r="EW33" s="57">
        <f>IFERROR(Inv_SY_B!EW33/Inv_SY_B!$NE33-1,"")</f>
        <v>1.9539743554767286E-2</v>
      </c>
      <c r="EX33" s="57">
        <f>IFERROR(Inv_SY_B!EX33/Inv_SY_B!$NE33-1,"")</f>
        <v>-1.1868158289520814E-3</v>
      </c>
      <c r="EY33" s="57">
        <f>IFERROR(Inv_SY_B!EY33/Inv_SY_B!$NE33-1,"")</f>
        <v>4.1909670915512898E-2</v>
      </c>
      <c r="EZ33" s="57">
        <f>IFERROR(Inv_SY_B!EZ33/Inv_SY_B!$NE33-1,"")</f>
        <v>-1.2398130890880488E-2</v>
      </c>
      <c r="FA33" s="57">
        <f>IFERROR(Inv_SY_B!FA33/Inv_SY_B!$NE33-1,"")</f>
        <v>4.490709106255597E-3</v>
      </c>
      <c r="FB33" s="57">
        <f>IFERROR(Inv_SY_B!FB33/Inv_SY_B!$NE33-1,"")</f>
        <v>-2.9646307909232283E-2</v>
      </c>
      <c r="FC33" s="57">
        <f>IFERROR(Inv_SY_B!FC33/Inv_SY_B!$NE33-1,"")</f>
        <v>-0.68126806218170977</v>
      </c>
      <c r="FD33" s="57">
        <f>IFERROR(Inv_SY_B!FD33/Inv_SY_B!$NE33-1,"")</f>
        <v>-8.2298214447789064E-3</v>
      </c>
      <c r="FE33" s="57">
        <f>IFERROR(Inv_SY_B!FE33/Inv_SY_B!$NE33-1,"")</f>
        <v>3.6283002553378907E-3</v>
      </c>
      <c r="FF33" s="57">
        <f>IFERROR(Inv_SY_B!FF33/Inv_SY_B!$NE33-1,"")</f>
        <v>-3.812666160992173E-2</v>
      </c>
      <c r="FG33" s="57">
        <f>IFERROR(Inv_SY_B!FG33/Inv_SY_B!$NE33-1,"")</f>
        <v>7.1498030632513032E-3</v>
      </c>
      <c r="FH33" s="57">
        <f>IFERROR(Inv_SY_B!FH33/Inv_SY_B!$NE33-1,"")</f>
        <v>-1.0817047997531581E-2</v>
      </c>
      <c r="FI33" s="57">
        <f>IFERROR(Inv_SY_B!FI33/Inv_SY_B!$NE33-1,"")</f>
        <v>1.0410737025852157E-3</v>
      </c>
      <c r="FJ33" s="57">
        <f>IFERROR(Inv_SY_B!FJ33/Inv_SY_B!$NE33-1,"")</f>
        <v>5.2003997231564458E-3</v>
      </c>
      <c r="FK33" s="57">
        <f>IFERROR(Inv_SY_B!FK33/Inv_SY_B!$NE33-1,"")</f>
        <v>2.5691593357979325E-2</v>
      </c>
      <c r="FL33" s="57">
        <f>IFERROR(Inv_SY_B!FL33/Inv_SY_B!$NE33-1,"")</f>
        <v>1.5136885034817471E-2</v>
      </c>
      <c r="FM33" s="57">
        <f>IFERROR(Inv_SY_B!FM33/Inv_SY_B!$NE33-1,"")</f>
        <v>-8.3085333637118453E-3</v>
      </c>
      <c r="FN33" s="57">
        <f>IFERROR(Inv_SY_B!FN33/Inv_SY_B!$NE33-1,"")</f>
        <v>9.0080888015380278E-3</v>
      </c>
      <c r="FO33" s="57">
        <f>IFERROR(Inv_SY_B!FO33/Inv_SY_B!$NE33-1,"")</f>
        <v>4.7576451791584429E-3</v>
      </c>
      <c r="FP33" s="57">
        <f>IFERROR(Inv_SY_B!FP33/Inv_SY_B!$NE33-1,"")</f>
        <v>4.206661746627649E-3</v>
      </c>
      <c r="FQ33" s="57">
        <f>IFERROR(Inv_SY_B!FQ33/Inv_SY_B!$NE33-1,"")</f>
        <v>-3.4283943898687497E-3</v>
      </c>
      <c r="FR33" s="57">
        <f>IFERROR(Inv_SY_B!FR33/Inv_SY_B!$NE33-1,"")</f>
        <v>-3.9793778223994325E-3</v>
      </c>
      <c r="FS33" s="57">
        <f>IFERROR(Inv_SY_B!FS33/Inv_SY_B!$NE33-1,"")</f>
        <v>-6.57687114718708E-3</v>
      </c>
      <c r="FT33" s="57">
        <f>IFERROR(Inv_SY_B!FT33/Inv_SY_B!$NE33-1,"")</f>
        <v>-4.5303612549300043E-3</v>
      </c>
      <c r="FU33" s="57">
        <f>IFERROR(Inv_SY_B!FU33/Inv_SY_B!$NE33-1,"")</f>
        <v>-4.6090731738631652E-3</v>
      </c>
      <c r="FV33" s="57">
        <f>IFERROR(Inv_SY_B!FV33/Inv_SY_B!$NE33-1,"")</f>
        <v>-9.2530763909073332E-3</v>
      </c>
      <c r="FW33" s="57">
        <f>IFERROR(Inv_SY_B!FW33/Inv_SY_B!$NE33-1,"")</f>
        <v>7.1977146660799907E-3</v>
      </c>
      <c r="FX33" s="57">
        <f>IFERROR(Inv_SY_B!FX33/Inv_SY_B!$NE33-1,"")</f>
        <v>1.1212022531660759E-2</v>
      </c>
      <c r="FY33" s="57">
        <f>IFERROR(Inv_SY_B!FY33/Inv_SY_B!$NE33-1,"")</f>
        <v>5.7809001252868697E-3</v>
      </c>
      <c r="FZ33" s="57">
        <f>IFERROR(Inv_SY_B!FZ33/Inv_SY_B!$NE33-1,"")</f>
        <v>1.5159425266148441E-2</v>
      </c>
      <c r="GA33" s="57">
        <f>IFERROR(Inv_SY_B!GA33/Inv_SY_B!$NE33-1,"")</f>
        <v>2.7492271097626864E-2</v>
      </c>
      <c r="GB33" s="57">
        <f>IFERROR(Inv_SY_B!GB33/Inv_SY_B!$NE33-1,"")</f>
        <v>-3.3324612326403491E-2</v>
      </c>
      <c r="GC33" s="57">
        <f>IFERROR(Inv_SY_B!GC33/Inv_SY_B!$NE33-1,"")</f>
        <v>1.8453041786390401E-3</v>
      </c>
      <c r="GD33" s="57">
        <f>IFERROR(Inv_SY_B!GD33/Inv_SY_B!$NE33-1,"")</f>
        <v>-2.5625632816062005E-3</v>
      </c>
      <c r="GE33" s="57">
        <f>IFERROR(Inv_SY_B!GE33/Inv_SY_B!$NE33-1,"")</f>
        <v>-4.3729374170642377E-3</v>
      </c>
      <c r="GF33" s="57">
        <f>IFERROR(Inv_SY_B!GF33/Inv_SY_B!$NE33-1,"")</f>
        <v>-1.019761941810271E-2</v>
      </c>
      <c r="GG33" s="57">
        <f>IFERROR(Inv_SY_B!GG33/Inv_SY_B!$NE33-1,"")</f>
        <v>-1.3582231932219746E-2</v>
      </c>
      <c r="GH33" s="57">
        <f>IFERROR(Inv_SY_B!GH33/Inv_SY_B!$NE33-1,"")</f>
        <v>-1.2165417391426736E-2</v>
      </c>
      <c r="GI33" s="57">
        <f>IFERROR(Inv_SY_B!GI33/Inv_SY_B!$NE33-1,"")</f>
        <v>-1.3739655770085735E-2</v>
      </c>
      <c r="GJ33" s="57">
        <f>IFERROR(Inv_SY_B!GJ33/Inv_SY_B!$NE33-1,"")</f>
        <v>-7.9149737690470401E-3</v>
      </c>
      <c r="GK33" s="57">
        <f>IFERROR(Inv_SY_B!GK33/Inv_SY_B!$NE33-1,"")</f>
        <v>-1.6809420608471015E-2</v>
      </c>
      <c r="GL33" s="57">
        <f>IFERROR(Inv_SY_B!GL33/Inv_SY_B!$NE33-1,"")</f>
        <v>-9.6466359855721384E-3</v>
      </c>
      <c r="GM33" s="57">
        <f>IFERROR(Inv_SY_B!GM33/Inv_SY_B!$NE33-1,"")</f>
        <v>-2.6884546231889184E-2</v>
      </c>
      <c r="GN33" s="57">
        <f>IFERROR(Inv_SY_B!GN33/Inv_SY_B!$NE33-1,"")</f>
        <v>-2.2870238366308304E-2</v>
      </c>
      <c r="GO33" s="57">
        <f>IFERROR(Inv_SY_B!GO33/Inv_SY_B!$NE33-1,"")</f>
        <v>-4.0147981859193216E-3</v>
      </c>
      <c r="GP33" s="57">
        <f>IFERROR(Inv_SY_B!GP33/Inv_SY_B!$NE33-1,"")</f>
        <v>-1.0543951861407774E-2</v>
      </c>
      <c r="GQ33" s="57">
        <f>IFERROR(Inv_SY_B!GQ33/Inv_SY_B!$NE33-1,"")</f>
        <v>-6.163633572788707E-3</v>
      </c>
      <c r="GR33" s="57">
        <f>IFERROR(Inv_SY_B!GR33/Inv_SY_B!$NE33-1,"")</f>
        <v>-1.9483783098236285E-2</v>
      </c>
      <c r="GS33" s="57">
        <f>IFERROR(Inv_SY_B!GS33/Inv_SY_B!$NE33-1,"")</f>
        <v>2.1807930941976528E-2</v>
      </c>
      <c r="GT33" s="57">
        <f>IFERROR(Inv_SY_B!GT33/Inv_SY_B!$NE33-1,"")</f>
        <v>1.732733315645163E-2</v>
      </c>
      <c r="GU33" s="57">
        <f>IFERROR(Inv_SY_B!GU33/Inv_SY_B!$NE33-1,"")</f>
        <v>-4.8859765099082964E-3</v>
      </c>
      <c r="GV33" s="57">
        <f>IFERROR(Inv_SY_B!GV33/Inv_SY_B!$NE33-1,"")</f>
        <v>2.5502891916910908E-3</v>
      </c>
      <c r="GW33" s="57">
        <f>IFERROR(Inv_SY_B!GW33/Inv_SY_B!$NE33-1,"")</f>
        <v>3.0604553016720715E-2</v>
      </c>
      <c r="GX33" s="57">
        <f>IFERROR(Inv_SY_B!GX33/Inv_SY_B!$NE33-1,"")</f>
        <v>-9.8646074533863537E-3</v>
      </c>
      <c r="GY33" s="57">
        <f>IFERROR(Inv_SY_B!GY33/Inv_SY_B!$NE33-1,"")</f>
        <v>-3.0998362811037072E-2</v>
      </c>
      <c r="GZ33" s="57">
        <f>IFERROR(Inv_SY_B!GZ33/Inv_SY_B!$NE33-1,"")</f>
        <v>2.7364919249301733E-2</v>
      </c>
      <c r="HA33" s="57">
        <f>IFERROR(Inv_SY_B!HA33/Inv_SY_B!$NE33-1,"")</f>
        <v>-3.3912546565511237E-2</v>
      </c>
      <c r="HB33" s="57">
        <f>IFERROR(Inv_SY_B!HB33/Inv_SY_B!$NE33-1,"")</f>
        <v>-1.2440633891192099E-2</v>
      </c>
      <c r="HC33" s="57">
        <f>IFERROR(Inv_SY_B!HC33/Inv_SY_B!$NE33-1,"")</f>
        <v>-1.8088076466381553E-2</v>
      </c>
      <c r="HD33" s="57">
        <f>IFERROR(Inv_SY_B!HD33/Inv_SY_B!$NE33-1,"")</f>
        <v>1.7381826023405544E-2</v>
      </c>
      <c r="HE33" s="57">
        <f>IFERROR(Inv_SY_B!HE33/Inv_SY_B!$NE33-1,"")</f>
        <v>8.0943460904467912E-3</v>
      </c>
      <c r="HF33" s="57">
        <f>IFERROR(Inv_SY_B!HF33/Inv_SY_B!$NE33-1,"")</f>
        <v>-2.118111458512828E-2</v>
      </c>
      <c r="HG33" s="57">
        <f>IFERROR(Inv_SY_B!HG33/Inv_SY_B!$NE33-1,"")</f>
        <v>7.4368778043765182E-3</v>
      </c>
      <c r="HH33" s="57">
        <f>IFERROR(Inv_SY_B!HH33/Inv_SY_B!$NE33-1,"")</f>
        <v>2.1169080276679519E-2</v>
      </c>
      <c r="HI33" s="57">
        <f>IFERROR(Inv_SY_B!HI33/Inv_SY_B!$NE33-1,"")</f>
        <v>1.9289076366780789E-2</v>
      </c>
      <c r="HJ33" s="57">
        <f>IFERROR(Inv_SY_B!HJ33/Inv_SY_B!$NE33-1,"")</f>
        <v>7.7040237662433508E-3</v>
      </c>
      <c r="HK33" s="57">
        <f>IFERROR(Inv_SY_B!HK33/Inv_SY_B!$NE33-1,"")</f>
        <v>3.6712453563781944E-2</v>
      </c>
      <c r="HL33" s="57">
        <f>IFERROR(Inv_SY_B!HL33/Inv_SY_B!$NE33-1,"")</f>
        <v>2.246782693907301E-2</v>
      </c>
      <c r="HM33" s="57">
        <f>IFERROR(Inv_SY_B!HM33/Inv_SY_B!$NE33-1,"")</f>
        <v>-2.1853038183174744E-2</v>
      </c>
      <c r="HN33" s="57">
        <f>IFERROR(Inv_SY_B!HN33/Inv_SY_B!$NE33-1,"")</f>
        <v>-1.961191250041483E-2</v>
      </c>
      <c r="HO33" s="57">
        <f>IFERROR(Inv_SY_B!HO33/Inv_SY_B!$NE33-1,"")</f>
        <v>7.5545613417946633E-3</v>
      </c>
      <c r="HP33" s="57">
        <f>IFERROR(Inv_SY_B!HP33/Inv_SY_B!$NE33-1,"")</f>
        <v>-1.9909759498011881E-2</v>
      </c>
      <c r="HQ33" s="57">
        <f>IFERROR(Inv_SY_B!HQ33/Inv_SY_B!$NE33-1,"")</f>
        <v>-2.8387936668850533E-2</v>
      </c>
      <c r="HR33" s="57">
        <f>IFERROR(Inv_SY_B!HR33/Inv_SY_B!$NE33-1,"")</f>
        <v>-2.1139226661510246E-2</v>
      </c>
      <c r="HS33" s="57">
        <f>IFERROR(Inv_SY_B!HS33/Inv_SY_B!$NE33-1,"")</f>
        <v>-3.0557300592099823E-2</v>
      </c>
      <c r="HT33" s="57">
        <f>IFERROR(Inv_SY_B!HT33/Inv_SY_B!$NE33-1,"")</f>
        <v>-3.8668210985854712E-2</v>
      </c>
      <c r="HU33" s="57">
        <f>IFERROR(Inv_SY_B!HU33/Inv_SY_B!$NE33-1,"")</f>
        <v>-2.2695200672457339E-2</v>
      </c>
      <c r="HV33" s="57">
        <f>IFERROR(Inv_SY_B!HV33/Inv_SY_B!$NE33-1,"")</f>
        <v>-1.3703877625116045E-2</v>
      </c>
      <c r="HW33" s="57">
        <f>IFERROR(Inv_SY_B!HW33/Inv_SY_B!$NE33-1,"")</f>
        <v>1.4629936242249286E-2</v>
      </c>
      <c r="HX33" s="57">
        <f>IFERROR(Inv_SY_B!HX33/Inv_SY_B!$NE33-1,"")</f>
        <v>1.7082115255160568E-2</v>
      </c>
      <c r="HY33" s="57">
        <f>IFERROR(Inv_SY_B!HY33/Inv_SY_B!$NE33-1,"")</f>
        <v>1.3812543237945452E-2</v>
      </c>
      <c r="HZ33" s="57">
        <f>IFERROR(Inv_SY_B!HZ33/Inv_SY_B!$NE33-1,"")</f>
        <v>-6.0501067666356434E-3</v>
      </c>
      <c r="IA33" s="57">
        <f>IFERROR(Inv_SY_B!IA33/Inv_SY_B!$NE33-1,"")</f>
        <v>2.3294302087869312E-2</v>
      </c>
      <c r="IB33" s="57">
        <f>IFERROR(Inv_SY_B!IB33/Inv_SY_B!$NE33-1,"")</f>
        <v>-8.6969031615238279E-3</v>
      </c>
      <c r="IC33" s="57">
        <f>IFERROR(Inv_SY_B!IC33/Inv_SY_B!$NE33-1,"")</f>
        <v>2.4683870195185476E-2</v>
      </c>
      <c r="ID33" s="57">
        <f>IFERROR(Inv_SY_B!ID33/Inv_SY_B!$NE33-1,"")</f>
        <v>7.1916599030852346E-3</v>
      </c>
      <c r="IE33" s="57">
        <f>IFERROR(Inv_SY_B!IE33/Inv_SY_B!$NE33-1,"")</f>
        <v>6.4560061992118278E-3</v>
      </c>
      <c r="IF33" s="57">
        <f>IFERROR(Inv_SY_B!IF33/Inv_SY_B!$NE33-1,"")</f>
        <v>1.1769060727186087E-2</v>
      </c>
      <c r="IG33" s="57">
        <f>IFERROR(Inv_SY_B!IG33/Inv_SY_B!$NE33-1,"")</f>
        <v>-1.7260067968515536E-2</v>
      </c>
      <c r="IH33" s="57">
        <f>IFERROR(Inv_SY_B!IH33/Inv_SY_B!$NE33-1,"")</f>
        <v>-2.7769406595278157E-2</v>
      </c>
      <c r="II33" s="57">
        <f>IFERROR(Inv_SY_B!II33/Inv_SY_B!$NE33-1,"")</f>
        <v>-3.0260509084584886E-2</v>
      </c>
      <c r="IJ33" s="57">
        <f>IFERROR(Inv_SY_B!IJ33/Inv_SY_B!$NE33-1,"")</f>
        <v>-3.2128835951565016E-2</v>
      </c>
      <c r="IK33" s="57">
        <f>IFERROR(Inv_SY_B!IK33/Inv_SY_B!$NE33-1,"")</f>
        <v>2.6400395504223573E-2</v>
      </c>
      <c r="IL33" s="57">
        <f>IFERROR(Inv_SY_B!IL33/Inv_SY_B!$NE33-1,"")</f>
        <v>1.577428644827461E-2</v>
      </c>
      <c r="IM33" s="57">
        <f>IFERROR(Inv_SY_B!IM33/Inv_SY_B!$NE33-1,"")</f>
        <v>-2.6170561485597821E-3</v>
      </c>
      <c r="IN33" s="57">
        <f>IFERROR(Inv_SY_B!IN33/Inv_SY_B!$NE33-1,"")</f>
        <v>-1.6128304575581121E-3</v>
      </c>
      <c r="IO33" s="57">
        <f>IFERROR(Inv_SY_B!IO33/Inv_SY_B!$NE33-1,"")</f>
        <v>1.4629936242249286E-2</v>
      </c>
      <c r="IP33" s="57">
        <f>IFERROR(Inv_SY_B!IP33/Inv_SY_B!$NE33-1,"")</f>
        <v>-8.2298214447789064E-3</v>
      </c>
      <c r="IQ33" s="57">
        <f>IFERROR(Inv_SY_B!IQ33/Inv_SY_B!$NE33-1,"")</f>
        <v>1.111514632374333E-2</v>
      </c>
      <c r="IR33" s="57">
        <f>IFERROR(Inv_SY_B!IR33/Inv_SY_B!$NE33-1,"")</f>
        <v>9.6749776971127854E-3</v>
      </c>
      <c r="IS33" s="57">
        <f>IFERROR(Inv_SY_B!IS33/Inv_SY_B!$NE33-1,"")</f>
        <v>-1.9595476552240587E-2</v>
      </c>
      <c r="IT33" s="57">
        <f>IFERROR(Inv_SY_B!IT33/Inv_SY_B!$NE33-1,"")</f>
        <v>-1.8505619213169067E-2</v>
      </c>
      <c r="IU33" s="57">
        <f>IFERROR(Inv_SY_B!IU33/Inv_SY_B!$NE33-1,"")</f>
        <v>-5.9722598138446381E-3</v>
      </c>
      <c r="IV33" s="57">
        <f>IFERROR(Inv_SY_B!IV33/Inv_SY_B!$NE33-1,"")</f>
        <v>2.2986806624345268E-2</v>
      </c>
      <c r="IW33" s="57">
        <f>IFERROR(Inv_SY_B!IW33/Inv_SY_B!$NE33-1,"")</f>
        <v>-3.0494049942957346E-2</v>
      </c>
      <c r="IX33" s="57">
        <f>IFERROR(Inv_SY_B!IX33/Inv_SY_B!$NE33-1,"")</f>
        <v>-2.5589691917134783E-2</v>
      </c>
      <c r="IY33" s="57">
        <f>IFERROR(Inv_SY_B!IY33/Inv_SY_B!$NE33-1,"")</f>
        <v>-1.3601261187346503E-2</v>
      </c>
      <c r="IZ33" s="57">
        <f>IFERROR(Inv_SY_B!IZ33/Inv_SY_B!$NE33-1,"")</f>
        <v>-7.2390420456226456E-3</v>
      </c>
      <c r="JA33" s="57">
        <f>IFERROR(Inv_SY_B!JA33/Inv_SY_B!$NE33-1,"")</f>
        <v>-1.9482942622468524E-3</v>
      </c>
      <c r="JB33" s="57">
        <f>IFERROR(Inv_SY_B!JB33/Inv_SY_B!$NE33-1,"")</f>
        <v>2.138586711695134E-2</v>
      </c>
      <c r="JC33" s="57">
        <f>IFERROR(Inv_SY_B!JC33/Inv_SY_B!$NE33-1,"")</f>
        <v>1.6043232474815872E-2</v>
      </c>
      <c r="JD33" s="57">
        <f>IFERROR(Inv_SY_B!JD33/Inv_SY_B!$NE33-1,"")</f>
        <v>-1.2543926905989378E-2</v>
      </c>
      <c r="JE33" s="57">
        <f>IFERROR(Inv_SY_B!JE33/Inv_SY_B!$NE33-1,"")</f>
        <v>1.1319494574819178E-2</v>
      </c>
      <c r="JF33" s="57">
        <f>IFERROR(Inv_SY_B!JF33/Inv_SY_B!$NE33-1,"")</f>
        <v>-5.2714401780592501E-3</v>
      </c>
      <c r="JG33" s="57">
        <f>IFERROR(Inv_SY_B!JG33/Inv_SY_B!$NE33-1,"")</f>
        <v>3.1538161570601186E-3</v>
      </c>
      <c r="JH33" s="57">
        <f>IFERROR(Inv_SY_B!JH33/Inv_SY_B!$NE33-1,"")</f>
        <v>3.979820992931149E-2</v>
      </c>
      <c r="JI33" s="57">
        <f>IFERROR(Inv_SY_B!JI33/Inv_SY_B!$NE33-1,"")</f>
        <v>3.8870969643796771E-2</v>
      </c>
      <c r="JJ33" s="57">
        <f>IFERROR(Inv_SY_B!JJ33/Inv_SY_B!$NE33-1,"")</f>
        <v>9.1605108786692035E-3</v>
      </c>
      <c r="JK33" s="57">
        <f>IFERROR(Inv_SY_B!JK33/Inv_SY_B!$NE33-1,"")</f>
        <v>2.7685931774628525E-2</v>
      </c>
      <c r="JL33" s="57">
        <f>IFERROR(Inv_SY_B!JL33/Inv_SY_B!$NE33-1,"")</f>
        <v>6.6968666745610417E-3</v>
      </c>
      <c r="JM33" s="57">
        <f>IFERROR(Inv_SY_B!JM33/Inv_SY_B!$NE33-1,"")</f>
        <v>-2.7501615931828094E-2</v>
      </c>
      <c r="JN33" s="57">
        <f>IFERROR(Inv_SY_B!JN33/Inv_SY_B!$NE33-1,"")</f>
        <v>2.6347965916551086E-3</v>
      </c>
      <c r="JO33" s="57">
        <f>IFERROR(Inv_SY_B!JO33/Inv_SY_B!$NE33-1,"")</f>
        <v>-2.7092544822433284E-2</v>
      </c>
      <c r="JP33" s="57">
        <f>IFERROR(Inv_SY_B!JP33/Inv_SY_B!$NE33-1,"")</f>
        <v>3.962957536085554E-3</v>
      </c>
      <c r="JQ33" s="57">
        <f>IFERROR(Inv_SY_B!JQ33/Inv_SY_B!$NE33-1,"")</f>
        <v>2.9551899643039059E-2</v>
      </c>
      <c r="JR33" s="57">
        <f>IFERROR(Inv_SY_B!JR33/Inv_SY_B!$NE33-1,"")</f>
        <v>1.6382790129256364E-2</v>
      </c>
      <c r="JS33" s="57">
        <f>IFERROR(Inv_SY_B!JS33/Inv_SY_B!$NE33-1,"")</f>
        <v>4.1795961524648817E-4</v>
      </c>
      <c r="JT33" s="57">
        <f>IFERROR(Inv_SY_B!JT33/Inv_SY_B!$NE33-1,"")</f>
        <v>3.4561419341929911E-2</v>
      </c>
      <c r="JU33" s="57">
        <f>IFERROR(Inv_SY_B!JU33/Inv_SY_B!$NE33-1,"")</f>
        <v>2.1889872289565737E-2</v>
      </c>
      <c r="JV33" s="57">
        <f>IFERROR(Inv_SY_B!JV33/Inv_SY_B!$NE33-1,"")</f>
        <v>1.7666399884163075E-2</v>
      </c>
      <c r="JW33" s="57">
        <f>IFERROR(Inv_SY_B!JW33/Inv_SY_B!$NE33-1,"")</f>
        <v>1.1448158288459576E-2</v>
      </c>
      <c r="JX33" s="57">
        <f>IFERROR(Inv_SY_B!JX33/Inv_SY_B!$NE33-1,"")</f>
        <v>1.4124363532180162E-2</v>
      </c>
      <c r="JY33" s="57">
        <f>IFERROR(Inv_SY_B!JY33/Inv_SY_B!$NE33-1,"")</f>
        <v>1.5698601910839161E-2</v>
      </c>
      <c r="JZ33" s="57">
        <f>IFERROR(Inv_SY_B!JZ33/Inv_SY_B!$NE33-1,"")</f>
        <v>-1.1693145877828992E-2</v>
      </c>
      <c r="KA33" s="57">
        <f>IFERROR(Inv_SY_B!KA33/Inv_SY_B!$NE33-1,"")</f>
        <v>5.5447643684880532E-3</v>
      </c>
      <c r="KB33" s="57">
        <f>IFERROR(Inv_SY_B!KB33/Inv_SY_B!$NE33-1,"")</f>
        <v>1.262883707245388E-2</v>
      </c>
      <c r="KC33" s="57">
        <f>IFERROR(Inv_SY_B!KC33/Inv_SY_B!$NE33-1,"")</f>
        <v>-5.3174804442596146E-3</v>
      </c>
      <c r="KD33" s="57">
        <f>IFERROR(Inv_SY_B!KD33/Inv_SY_B!$NE33-1,"")</f>
        <v>-6.1833115525222748E-3</v>
      </c>
      <c r="KE33" s="57">
        <f>IFERROR(Inv_SY_B!KE33/Inv_SY_B!$NE33-1,"")</f>
        <v>2.0893588560414011E-2</v>
      </c>
      <c r="KF33" s="57">
        <f>IFERROR(Inv_SY_B!KF33/Inv_SY_B!$NE33-1,"")</f>
        <v>-1.7788186209115375E-2</v>
      </c>
      <c r="KG33" s="57">
        <f>IFERROR(Inv_SY_B!KG33/Inv_SY_B!$NE33-1,"")</f>
        <v>1.7508976046296976E-2</v>
      </c>
      <c r="KH33" s="57">
        <f>IFERROR(Inv_SY_B!KH33/Inv_SY_B!$NE33-1,"")</f>
        <v>1.3179820504984452E-2</v>
      </c>
      <c r="KI33" s="57">
        <f>IFERROR(Inv_SY_B!KI33/Inv_SY_B!$NE33-1,"")</f>
        <v>2.4663889477302581E-2</v>
      </c>
      <c r="KJ33" s="57">
        <f>IFERROR(Inv_SY_B!KJ33/Inv_SY_B!$NE33-1,"")</f>
        <v>2.2845644149951161E-2</v>
      </c>
      <c r="KK33" s="57">
        <f>IFERROR(Inv_SY_B!KK33/Inv_SY_B!$NE33-1,"")</f>
        <v>2.4250651902904652E-2</v>
      </c>
      <c r="KL33" s="57">
        <f>IFERROR(Inv_SY_B!KL33/Inv_SY_B!$NE33-1,"")</f>
        <v>1.9326897900008966E-2</v>
      </c>
      <c r="KM33" s="57">
        <f>IFERROR(Inv_SY_B!KM33/Inv_SY_B!$NE33-1,"")</f>
        <v>1.9485399983339535E-2</v>
      </c>
      <c r="KN33" s="57">
        <f>IFERROR(Inv_SY_B!KN33/Inv_SY_B!$NE33-1,"")</f>
        <v>1.7585538834337777E-2</v>
      </c>
      <c r="KO33" s="57">
        <f>IFERROR(Inv_SY_B!KO33/Inv_SY_B!$NE33-1,"")</f>
        <v>1.9007188919638818E-2</v>
      </c>
      <c r="KP33" s="57">
        <f>IFERROR(Inv_SY_B!KP33/Inv_SY_B!$NE33-1,"")</f>
        <v>1.1267094010777745E-2</v>
      </c>
      <c r="KQ33" s="57">
        <f>IFERROR(Inv_SY_B!KQ33/Inv_SY_B!$NE33-1,"")</f>
        <v>-1.8837539865462882E-2</v>
      </c>
      <c r="KR33" s="57">
        <f>IFERROR(Inv_SY_B!KR33/Inv_SY_B!$NE33-1,"")</f>
        <v>-1.3697956363422081E-3</v>
      </c>
      <c r="KS33" s="57">
        <f>IFERROR(Inv_SY_B!KS33/Inv_SY_B!$NE33-1,"")</f>
        <v>-2.7126111335817882E-5</v>
      </c>
      <c r="KT33" s="57">
        <f>IFERROR(Inv_SY_B!KT33/Inv_SY_B!$NE33-1,"")</f>
        <v>8.423793840175664E-3</v>
      </c>
      <c r="KU33" s="57">
        <f>IFERROR(Inv_SY_B!KU33/Inv_SY_B!$NE33-1,"")</f>
        <v>-1.4487761966367474E-3</v>
      </c>
      <c r="KV33" s="57">
        <f>IFERROR(Inv_SY_B!KV33/Inv_SY_B!$NE33-1,"")</f>
        <v>3.4896587451641148E-2</v>
      </c>
      <c r="KW33" s="57">
        <f>IFERROR(Inv_SY_B!KW33/Inv_SY_B!$NE33-1,"")</f>
        <v>5.7384547901628835E-3</v>
      </c>
      <c r="KX33" s="57">
        <f>IFERROR(Inv_SY_B!KX33/Inv_SY_B!$NE33-1,"")</f>
        <v>1.4045651613247001E-2</v>
      </c>
      <c r="KY33" s="57">
        <f>IFERROR(Inv_SY_B!KY33/Inv_SY_B!$NE33-1,"")</f>
        <v>2.9044207765921426E-2</v>
      </c>
      <c r="KZ33" s="57">
        <f>IFERROR(Inv_SY_B!KZ33/Inv_SY_B!$NE33-1,"")</f>
        <v>1.3423827453676873E-2</v>
      </c>
      <c r="LA33" s="57">
        <f>IFERROR(Inv_SY_B!LA33/Inv_SY_B!$NE33-1,"")</f>
        <v>3.2367364435640811E-2</v>
      </c>
      <c r="LB33" s="57">
        <f>IFERROR(Inv_SY_B!LB33/Inv_SY_B!$NE33-1,"")</f>
        <v>-2.0976413801747529E-2</v>
      </c>
      <c r="LC33" s="57">
        <f>IFERROR(Inv_SY_B!LC33/Inv_SY_B!$NE33-1,"")</f>
        <v>3.673042664972459E-2</v>
      </c>
      <c r="LD33" s="57">
        <f>IFERROR(Inv_SY_B!LD33/Inv_SY_B!$NE33-1,"")</f>
        <v>1.0764835036184417E-2</v>
      </c>
      <c r="LE33" s="57">
        <f>IFERROR(Inv_SY_B!LE33/Inv_SY_B!$NE33-1,"")</f>
        <v>5.3933952936169316E-3</v>
      </c>
      <c r="LF33" s="57">
        <f>IFERROR(Inv_SY_B!LF33/Inv_SY_B!$NE33-1,"")</f>
        <v>1.4232007012844328E-3</v>
      </c>
      <c r="LG33" s="57">
        <f>IFERROR(Inv_SY_B!LG33/Inv_SY_B!$NE33-1,"")</f>
        <v>1.6812375563740378E-2</v>
      </c>
      <c r="LH33" s="57">
        <f>IFERROR(Inv_SY_B!LH33/Inv_SY_B!$NE33-1,"")</f>
        <v>-2.7210945449884782E-5</v>
      </c>
      <c r="LI33" s="57">
        <f>IFERROR(Inv_SY_B!LI33/Inv_SY_B!$NE33-1,"")</f>
        <v>-3.4386397582498951E-2</v>
      </c>
      <c r="LJ33" s="57">
        <f>IFERROR(Inv_SY_B!LJ33/Inv_SY_B!$NE33-1,"")</f>
        <v>-2.9457270071697628E-2</v>
      </c>
      <c r="LK33" s="57">
        <f>IFERROR(Inv_SY_B!LK33/Inv_SY_B!$NE33-1,"")</f>
        <v>1.2504714431059716E-2</v>
      </c>
      <c r="LL33" s="57">
        <f>IFERROR(Inv_SY_B!LL33/Inv_SY_B!$NE33-1,"")</f>
        <v>1.1196885624173536E-2</v>
      </c>
      <c r="LM33" s="57">
        <f>IFERROR(Inv_SY_B!LM33/Inv_SY_B!$NE33-1,"")</f>
        <v>8.7408142636227204E-3</v>
      </c>
      <c r="LN33" s="57">
        <f>IFERROR(Inv_SY_B!LN33/Inv_SY_B!$NE33-1,"")</f>
        <v>2.9022928043100915E-3</v>
      </c>
      <c r="LO33" s="57">
        <f>IFERROR(Inv_SY_B!LO33/Inv_SY_B!$NE33-1,"")</f>
        <v>-9.5532196422232207E-3</v>
      </c>
      <c r="LP33" s="57">
        <f>IFERROR(Inv_SY_B!LP33/Inv_SY_B!$NE33-1,"")</f>
        <v>-8.9304440198965107E-3</v>
      </c>
      <c r="LQ33" s="57">
        <f>IFERROR(Inv_SY_B!LQ33/Inv_SY_B!$NE33-1,"")</f>
        <v>-7.2178110584981692E-3</v>
      </c>
      <c r="LR33" s="57">
        <f>IFERROR(Inv_SY_B!LR33/Inv_SY_B!$NE33-1,"")</f>
        <v>-1.2235956936039738E-3</v>
      </c>
      <c r="LS33" s="57">
        <f>IFERROR(Inv_SY_B!LS33/Inv_SY_B!$NE33-1,"")</f>
        <v>-7.8819191020134127E-3</v>
      </c>
      <c r="LT33" s="57">
        <f>IFERROR(Inv_SY_B!LT33/Inv_SY_B!$NE33-1,"")</f>
        <v>-5.4779316636228703E-3</v>
      </c>
      <c r="LU33" s="57">
        <f>IFERROR(Inv_SY_B!LU33/Inv_SY_B!$NE33-1,"")</f>
        <v>1.0706449821591413E-2</v>
      </c>
      <c r="LV33" s="57">
        <f>IFERROR(Inv_SY_B!LV33/Inv_SY_B!$NE33-1,"")</f>
        <v>2.8852574517134633E-2</v>
      </c>
      <c r="LW33" s="57">
        <f>IFERROR(Inv_SY_B!LW33/Inv_SY_B!$NE33-1,"")</f>
        <v>2.5256045298198249E-2</v>
      </c>
      <c r="LX33" s="57">
        <f>IFERROR(Inv_SY_B!LX33/Inv_SY_B!$NE33-1,"")</f>
        <v>2.7463006409818247E-2</v>
      </c>
      <c r="LY33" s="57">
        <f>IFERROR(Inv_SY_B!LY33/Inv_SY_B!$NE33-1,"")</f>
        <v>3.2285625135210605E-2</v>
      </c>
      <c r="LZ33" s="57">
        <f>IFERROR(Inv_SY_B!LZ33/Inv_SY_B!$NE33-1,"")</f>
        <v>-2.1463803419220717E-2</v>
      </c>
      <c r="MA33" s="57">
        <f>IFERROR(Inv_SY_B!MA33/Inv_SY_B!$NE33-1,"")</f>
        <v>-2.2553660758292349E-2</v>
      </c>
      <c r="MB33" s="57">
        <f>IFERROR(Inv_SY_B!MB33/Inv_SY_B!$NE33-1,"")</f>
        <v>-2.9248498698304037E-2</v>
      </c>
      <c r="MC33" s="57">
        <f>IFERROR(Inv_SY_B!MC33/Inv_SY_B!$NE33-1,"")</f>
        <v>4.1119031500347347E-4</v>
      </c>
      <c r="MD33" s="57">
        <f>IFERROR(Inv_SY_B!MD33/Inv_SY_B!$NE33-1,"")</f>
        <v>7.2257812616705053E-4</v>
      </c>
      <c r="ME33" s="57">
        <f>IFERROR(Inv_SY_B!ME33/Inv_SY_B!$NE33-1,"")</f>
        <v>-2.8943226011390877E-4</v>
      </c>
      <c r="MF33" s="57">
        <f>IFERROR(Inv_SY_B!MF33/Inv_SY_B!$NE33-1,"")</f>
        <v>-1.1457487408131906E-3</v>
      </c>
      <c r="MG33" s="57">
        <f>IFERROR(Inv_SY_B!MG33/Inv_SY_B!$NE33-1,"")</f>
        <v>4.7706196712902216E-3</v>
      </c>
      <c r="MH33" s="57">
        <f>IFERROR(Inv_SY_B!MH33/Inv_SY_B!$NE33-1,"")</f>
        <v>1.1231916752929338E-2</v>
      </c>
      <c r="MI33" s="57">
        <f>IFERROR(Inv_SY_B!MI33/Inv_SY_B!$NE33-1,"")</f>
        <v>4.5370788129177608E-3</v>
      </c>
      <c r="MJ33" s="57">
        <f>IFERROR(Inv_SY_B!MJ33/Inv_SY_B!$NE33-1,"")</f>
        <v>2.4275173693033558E-2</v>
      </c>
      <c r="MK33" s="57">
        <f>IFERROR(Inv_SY_B!MK33/Inv_SY_B!$NE33-1,"")</f>
        <v>2.0923862375388236E-2</v>
      </c>
      <c r="ML33" s="57">
        <f>IFERROR(Inv_SY_B!ML33/Inv_SY_B!$NE33-1,"")</f>
        <v>1.169899846967426E-2</v>
      </c>
      <c r="MM33" s="57">
        <f>IFERROR(Inv_SY_B!MM33/Inv_SY_B!$NE33-1,"")</f>
        <v>-1.6619969540575541E-3</v>
      </c>
      <c r="MN33" s="57">
        <f>IFERROR(Inv_SY_B!MN33/Inv_SY_B!$NE33-1,"")</f>
        <v>1.9779512169362912E-2</v>
      </c>
      <c r="MO33" s="57">
        <f>IFERROR(Inv_SY_B!MO33/Inv_SY_B!$NE33-1,"")</f>
        <v>2.8443878014982937E-2</v>
      </c>
      <c r="MP33" s="57">
        <f>IFERROR(Inv_SY_B!MP33/Inv_SY_B!$NE33-1,"")</f>
        <v>-9.6169126035972052E-3</v>
      </c>
      <c r="MQ33" s="57">
        <f>IFERROR(Inv_SY_B!MQ33/Inv_SY_B!$NE33-1,"")</f>
        <v>-3.0805437754120812E-2</v>
      </c>
      <c r="MR33" s="57">
        <f>IFERROR(Inv_SY_B!MR33/Inv_SY_B!$NE33-1,"")</f>
        <v>-3.5709795779943154E-2</v>
      </c>
      <c r="MS33" s="57">
        <f>IFERROR(Inv_SY_B!MS33/Inv_SY_B!$NE33-1,"")</f>
        <v>1.6755158053439301E-2</v>
      </c>
      <c r="MT33" s="57">
        <f>IFERROR(Inv_SY_B!MT33/Inv_SY_B!$NE33-1,"")</f>
        <v>-3.406439427777308E-2</v>
      </c>
      <c r="MU33" s="57">
        <f>IFERROR(Inv_SY_B!MU33/Inv_SY_B!$NE33-1,"")</f>
        <v>1.8938765079222097E-2</v>
      </c>
      <c r="MV33" s="57">
        <f>IFERROR(Inv_SY_B!MV33/Inv_SY_B!$NE33-1,"")</f>
        <v>1.0091964523515351E-3</v>
      </c>
      <c r="MW33" s="57">
        <f>IFERROR(Inv_SY_B!MW33/Inv_SY_B!$NE33-1,"")</f>
        <v>-2.5353168481294652E-3</v>
      </c>
      <c r="MX33" s="57">
        <f>IFERROR(Inv_SY_B!MX33/Inv_SY_B!$NE33-1,"")</f>
        <v>1.4968570486889377E-2</v>
      </c>
      <c r="MY33" s="57">
        <f>IFERROR(Inv_SY_B!MY33/Inv_SY_B!$NE33-1,"")</f>
        <v>-1.3985347877554233E-6</v>
      </c>
      <c r="MZ33" s="57">
        <f>IFERROR(Inv_SY_B!MZ33/Inv_SY_B!$NE33-1,"")</f>
        <v>5.8020917957688489E-3</v>
      </c>
      <c r="NA33" s="57">
        <f>IFERROR(Inv_SY_B!NA33/Inv_SY_B!$NE33-1,"")</f>
        <v>3.4303295235307729E-2</v>
      </c>
      <c r="NB33" s="57">
        <f>IFERROR(Inv_SY_B!NB33/Inv_SY_B!$NE33-1,"")</f>
        <v>3.2285625135210605E-2</v>
      </c>
      <c r="NC33" s="57">
        <f>IFERROR(Inv_SY_B!NC33/Inv_SY_B!$NE33-1,"")</f>
        <v>3.5391718551564866E-2</v>
      </c>
      <c r="ND33" s="57">
        <f>IFERROR(Inv_SY_B!ND33/Inv_SY_B!$NE33-1,"")</f>
        <v>4.2490450875916075E-3</v>
      </c>
    </row>
    <row r="34" spans="2:368" ht="14.5" x14ac:dyDescent="0.35">
      <c r="B34" s="86">
        <f t="shared" si="0"/>
        <v>45775</v>
      </c>
      <c r="C34" s="57">
        <f>IFERROR(Inv_SY_B!C34/Inv_SY_B!$NE34-1,"")</f>
        <v>-5.432503109508624E-2</v>
      </c>
      <c r="D34" s="57">
        <f>IFERROR(Inv_SY_B!D34/Inv_SY_B!$NE34-1,"")</f>
        <v>-9.4022715241180999E-2</v>
      </c>
      <c r="E34" s="57">
        <f>IFERROR(Inv_SY_B!E34/Inv_SY_B!$NE34-1,"")</f>
        <v>-4.7880954970000889E-2</v>
      </c>
      <c r="F34" s="57">
        <f>IFERROR(Inv_SY_B!F34/Inv_SY_B!$NE34-1,"")</f>
        <v>-4.9947409761167405E-2</v>
      </c>
      <c r="G34" s="57">
        <f>IFERROR(Inv_SY_B!G34/Inv_SY_B!$NE34-1,"")</f>
        <v>-4.9947409761167405E-2</v>
      </c>
      <c r="H34" s="57">
        <f>IFERROR(Inv_SY_B!H34/Inv_SY_B!$NE34-1,"")</f>
        <v>-8.765314892048881E-2</v>
      </c>
      <c r="I34" s="57">
        <f>IFERROR(Inv_SY_B!I34/Inv_SY_B!$NE34-1,"")</f>
        <v>-2.2236440739684005E-2</v>
      </c>
      <c r="J34" s="57">
        <f>IFERROR(Inv_SY_B!J34/Inv_SY_B!$NE34-1,"")</f>
        <v>-7.319502616179141E-2</v>
      </c>
      <c r="K34" s="57">
        <f>IFERROR(Inv_SY_B!K34/Inv_SY_B!$NE34-1,"")</f>
        <v>-3.2382544036251626E-2</v>
      </c>
      <c r="L34" s="57">
        <f>IFERROR(Inv_SY_B!L34/Inv_SY_B!$NE34-1,"")</f>
        <v>-2.9799475547293341E-2</v>
      </c>
      <c r="M34" s="57">
        <f>IFERROR(Inv_SY_B!M34/Inv_SY_B!$NE34-1,"")</f>
        <v>-3.8065294711959852E-2</v>
      </c>
      <c r="N34" s="57">
        <f>IFERROR(Inv_SY_B!N34/Inv_SY_B!$NE34-1,"")</f>
        <v>-4.0131749503126146E-2</v>
      </c>
      <c r="O34" s="57">
        <f>IFERROR(Inv_SY_B!O34/Inv_SY_B!$NE34-1,"")</f>
        <v>-3.3932385129626486E-2</v>
      </c>
      <c r="P34" s="57">
        <f>IFERROR(Inv_SY_B!P34/Inv_SY_B!$NE34-1,"")</f>
        <v>-3.1349316640668312E-2</v>
      </c>
      <c r="Q34" s="57">
        <f>IFERROR(Inv_SY_B!Q34/Inv_SY_B!$NE34-1,"")</f>
        <v>-2.1017042684835507E-2</v>
      </c>
      <c r="R34" s="57">
        <f>IFERROR(Inv_SY_B!R34/Inv_SY_B!$NE34-1,"")</f>
        <v>-3.1349316640668312E-2</v>
      </c>
      <c r="S34" s="57">
        <f>IFERROR(Inv_SY_B!S34/Inv_SY_B!$NE34-1,"")</f>
        <v>-4.2361345462016531E-2</v>
      </c>
      <c r="T34" s="57">
        <f>IFERROR(Inv_SY_B!T34/Inv_SY_B!$NE34-1,"")</f>
        <v>-2.169679755035081E-2</v>
      </c>
      <c r="U34" s="57">
        <f>IFERROR(Inv_SY_B!U34/Inv_SY_B!$NE34-1,"")</f>
        <v>-2.3083497476002024E-2</v>
      </c>
      <c r="V34" s="57">
        <f>IFERROR(Inv_SY_B!V34/Inv_SY_B!$NE34-1,"")</f>
        <v>-1.7400746800293909E-2</v>
      </c>
      <c r="W34" s="57">
        <f>IFERROR(Inv_SY_B!W34/Inv_SY_B!$NE34-1,"")</f>
        <v>1.7728984649537871E-2</v>
      </c>
      <c r="X34" s="57">
        <f>IFERROR(Inv_SY_B!X34/Inv_SY_B!$NE34-1,"")</f>
        <v>5.8468696003299847E-3</v>
      </c>
      <c r="Y34" s="57">
        <f>IFERROR(Inv_SY_B!Y34/Inv_SY_B!$NE34-1,"")</f>
        <v>1.5662529858371244E-2</v>
      </c>
      <c r="Z34" s="57">
        <f>IFERROR(Inv_SY_B!Z34/Inv_SY_B!$NE34-1,"")</f>
        <v>4.8136422047466709E-3</v>
      </c>
      <c r="AA34" s="57">
        <f>IFERROR(Inv_SY_B!AA34/Inv_SY_B!$NE34-1,"")</f>
        <v>1.6695757253954557E-2</v>
      </c>
      <c r="AB34" s="57">
        <f>IFERROR(Inv_SY_B!AB34/Inv_SY_B!$NE34-1,"")</f>
        <v>8.946551787079926E-3</v>
      </c>
      <c r="AC34" s="57">
        <f>IFERROR(Inv_SY_B!AC34/Inv_SY_B!$NE34-1,"")</f>
        <v>2.1861894231870904E-2</v>
      </c>
      <c r="AD34" s="57">
        <f>IFERROR(Inv_SY_B!AD34/Inv_SY_B!$NE34-1,"")</f>
        <v>1.4112688764996495E-2</v>
      </c>
      <c r="AE34" s="57">
        <f>IFERROR(Inv_SY_B!AE34/Inv_SY_B!$NE34-1,"")</f>
        <v>2.4961576418620846E-2</v>
      </c>
      <c r="AF34" s="57">
        <f>IFERROR(Inv_SY_B!AF34/Inv_SY_B!$NE34-1,"")</f>
        <v>2.5478190116412502E-2</v>
      </c>
      <c r="AG34" s="57">
        <f>IFERROR(Inv_SY_B!AG34/Inv_SY_B!$NE34-1,"")</f>
        <v>1.0496392880454675E-2</v>
      </c>
      <c r="AH34" s="57">
        <f>IFERROR(Inv_SY_B!AH34/Inv_SY_B!$NE34-1,"")</f>
        <v>1.2562847671621302E-2</v>
      </c>
      <c r="AI34" s="57">
        <f>IFERROR(Inv_SY_B!AI34/Inv_SY_B!$NE34-1,"")</f>
        <v>-4.3748045387667744E-2</v>
      </c>
      <c r="AJ34" s="57">
        <f>IFERROR(Inv_SY_B!AJ34/Inv_SY_B!$NE34-1,"")</f>
        <v>-6.0306873911620928E-2</v>
      </c>
      <c r="AK34" s="57">
        <f>IFERROR(Inv_SY_B!AK34/Inv_SY_B!$NE34-1,"")</f>
        <v>-5.8675462234384246E-2</v>
      </c>
      <c r="AL34" s="57">
        <f>IFERROR(Inv_SY_B!AL34/Inv_SY_B!$NE34-1,"")</f>
        <v>-4.3992757139253214E-2</v>
      </c>
      <c r="AM34" s="57">
        <f>IFERROR(Inv_SY_B!AM34/Inv_SY_B!$NE34-1,"")</f>
        <v>-3.5291894860657202E-2</v>
      </c>
      <c r="AN34" s="57">
        <f>IFERROR(Inv_SY_B!AN34/Inv_SY_B!$NE34-1,"")</f>
        <v>-3.8554718215130679E-2</v>
      </c>
      <c r="AO34" s="57">
        <f>IFERROR(Inv_SY_B!AO34/Inv_SY_B!$NE34-1,"")</f>
        <v>-5.098063715675083E-2</v>
      </c>
      <c r="AP34" s="57">
        <f>IFERROR(Inv_SY_B!AP34/Inv_SY_B!$NE34-1,"")</f>
        <v>-4.3992757139253214E-2</v>
      </c>
      <c r="AQ34" s="57">
        <f>IFERROR(Inv_SY_B!AQ34/Inv_SY_B!$NE34-1,"")</f>
        <v>-7.4744867255166492E-2</v>
      </c>
      <c r="AR34" s="57">
        <f>IFERROR(Inv_SY_B!AR34/Inv_SY_B!$NE34-1,"")</f>
        <v>-3.6931839837204161E-2</v>
      </c>
      <c r="AS34" s="57">
        <f>IFERROR(Inv_SY_B!AS34/Inv_SY_B!$NE34-1,"")</f>
        <v>-9.2624688814070266E-3</v>
      </c>
      <c r="AT34" s="57">
        <f>IFERROR(Inv_SY_B!AT34/Inv_SY_B!$NE34-1,"")</f>
        <v>-2.6455081608958042E-2</v>
      </c>
      <c r="AU34" s="57">
        <f>IFERROR(Inv_SY_B!AU34/Inv_SY_B!$NE34-1,"")</f>
        <v>-9.0080400607314148E-3</v>
      </c>
      <c r="AV34" s="57">
        <f>IFERROR(Inv_SY_B!AV34/Inv_SY_B!$NE34-1,"")</f>
        <v>1.203950528601494E-2</v>
      </c>
      <c r="AW34" s="57">
        <f>IFERROR(Inv_SY_B!AW34/Inv_SY_B!$NE34-1,"")</f>
        <v>1.6496313896094073E-2</v>
      </c>
      <c r="AX34" s="57">
        <f>IFERROR(Inv_SY_B!AX34/Inv_SY_B!$NE34-1,"")</f>
        <v>1.6020826455226622E-2</v>
      </c>
      <c r="AY34" s="57">
        <f>IFERROR(Inv_SY_B!AY34/Inv_SY_B!$NE34-1,"")</f>
        <v>-1.1701575640303941E-2</v>
      </c>
      <c r="AZ34" s="57">
        <f>IFERROR(Inv_SY_B!AZ34/Inv_SY_B!$NE34-1,"")</f>
        <v>6.0015292488664329E-3</v>
      </c>
      <c r="BA34" s="57">
        <f>IFERROR(Inv_SY_B!BA34/Inv_SY_B!$NE34-1,"")</f>
        <v>9.8964543926967075E-3</v>
      </c>
      <c r="BB34" s="57">
        <f>IFERROR(Inv_SY_B!BB34/Inv_SY_B!$NE34-1,"")</f>
        <v>-1.9385532420961082E-2</v>
      </c>
      <c r="BC34" s="57">
        <f>IFERROR(Inv_SY_B!BC34/Inv_SY_B!$NE34-1,"")</f>
        <v>-3.6638456879963699E-2</v>
      </c>
      <c r="BD34" s="57">
        <f>IFERROR(Inv_SY_B!BD34/Inv_SY_B!$NE34-1,"")</f>
        <v>-2.2049200486841558E-2</v>
      </c>
      <c r="BE34" s="57">
        <f>IFERROR(Inv_SY_B!BE34/Inv_SY_B!$NE34-1,"")</f>
        <v>-4.0211667644221127E-2</v>
      </c>
      <c r="BF34" s="57">
        <f>IFERROR(Inv_SY_B!BF34/Inv_SY_B!$NE34-1,"")</f>
        <v>-2.3632648075684104E-2</v>
      </c>
      <c r="BG34" s="57">
        <f>IFERROR(Inv_SY_B!BG34/Inv_SY_B!$NE34-1,"")</f>
        <v>-2.0183794785171516E-2</v>
      </c>
      <c r="BH34" s="57">
        <f>IFERROR(Inv_SY_B!BH34/Inv_SY_B!$NE34-1,"")</f>
        <v>-6.8443339443533868E-2</v>
      </c>
      <c r="BI34" s="57">
        <f>IFERROR(Inv_SY_B!BI34/Inv_SY_B!$NE34-1,"")</f>
        <v>-6.4252492568707908E-2</v>
      </c>
      <c r="BJ34" s="57">
        <f>IFERROR(Inv_SY_B!BJ34/Inv_SY_B!$NE34-1,"")</f>
        <v>-7.2423338941446258E-2</v>
      </c>
      <c r="BK34" s="57">
        <f>IFERROR(Inv_SY_B!BK34/Inv_SY_B!$NE34-1,"")</f>
        <v>-4.5814500178834372E-2</v>
      </c>
      <c r="BL34" s="57">
        <f>IFERROR(Inv_SY_B!BL34/Inv_SY_B!$NE34-1,"")</f>
        <v>-3.5742178338450836E-2</v>
      </c>
      <c r="BM34" s="57">
        <f>IFERROR(Inv_SY_B!BM34/Inv_SY_B!$NE34-1,"")</f>
        <v>-3.6598778408551302E-2</v>
      </c>
      <c r="BN34" s="57">
        <f>IFERROR(Inv_SY_B!BN34/Inv_SY_B!$NE34-1,"")</f>
        <v>5.7956399088344712E-2</v>
      </c>
      <c r="BO34" s="57">
        <f>IFERROR(Inv_SY_B!BO34/Inv_SY_B!$NE34-1,"")</f>
        <v>3.2307545106887936E-2</v>
      </c>
      <c r="BP34" s="57">
        <f>IFERROR(Inv_SY_B!BP34/Inv_SY_B!$NE34-1,"")</f>
        <v>4.307685299912789E-2</v>
      </c>
      <c r="BQ34" s="57">
        <f>IFERROR(Inv_SY_B!BQ34/Inv_SY_B!$NE34-1,"")</f>
        <v>4.0778726238378082E-2</v>
      </c>
      <c r="BR34" s="57">
        <f>IFERROR(Inv_SY_B!BR34/Inv_SY_B!$NE34-1,"")</f>
        <v>6.1486057893132218E-2</v>
      </c>
      <c r="BS34" s="57">
        <f>IFERROR(Inv_SY_B!BS34/Inv_SY_B!$NE34-1,"")</f>
        <v>4.1454649495241025E-2</v>
      </c>
      <c r="BT34" s="57">
        <f>IFERROR(Inv_SY_B!BT34/Inv_SY_B!$NE34-1,"")</f>
        <v>3.0895681584973023E-2</v>
      </c>
      <c r="BU34" s="57">
        <f>IFERROR(Inv_SY_B!BU34/Inv_SY_B!$NE34-1,"")</f>
        <v>5.0661770891783586E-2</v>
      </c>
      <c r="BV34" s="57">
        <f>IFERROR(Inv_SY_B!BV34/Inv_SY_B!$NE34-1,"")</f>
        <v>6.8310064915721558E-2</v>
      </c>
      <c r="BW34" s="57">
        <f>IFERROR(Inv_SY_B!BW34/Inv_SY_B!$NE34-1,"")</f>
        <v>3.183692393291615E-2</v>
      </c>
      <c r="BX34" s="57">
        <f>IFERROR(Inv_SY_B!BX34/Inv_SY_B!$NE34-1,"")</f>
        <v>3.8962157966701882E-2</v>
      </c>
      <c r="BY34" s="57">
        <f>IFERROR(Inv_SY_B!BY34/Inv_SY_B!$NE34-1,"")</f>
        <v>2.9248507476071772E-2</v>
      </c>
      <c r="BZ34" s="57">
        <f>IFERROR(Inv_SY_B!BZ34/Inv_SY_B!$NE34-1,"")</f>
        <v>4.5281715198425498E-2</v>
      </c>
      <c r="CA34" s="57">
        <f>IFERROR(Inv_SY_B!CA34/Inv_SY_B!$NE34-1,"")</f>
        <v>4.690638943367853E-3</v>
      </c>
      <c r="CB34" s="57">
        <f>IFERROR(Inv_SY_B!CB34/Inv_SY_B!$NE34-1,"")</f>
        <v>4.2425900347279111E-2</v>
      </c>
      <c r="CC34" s="57">
        <f>IFERROR(Inv_SY_B!CC34/Inv_SY_B!$NE34-1,"")</f>
        <v>5.3014876761641849E-2</v>
      </c>
      <c r="CD34" s="57">
        <f>IFERROR(Inv_SY_B!CD34/Inv_SY_B!$NE34-1,"")</f>
        <v>5.4191429696571092E-2</v>
      </c>
      <c r="CE34" s="57">
        <f>IFERROR(Inv_SY_B!CE34/Inv_SY_B!$NE34-1,"")</f>
        <v>4.2425900347279111E-2</v>
      </c>
      <c r="CF34" s="57">
        <f>IFERROR(Inv_SY_B!CF34/Inv_SY_B!$NE34-1,"")</f>
        <v>5.9427090257006432E-2</v>
      </c>
      <c r="CG34" s="57">
        <f>IFERROR(Inv_SY_B!CG34/Inv_SY_B!$NE34-1,"")</f>
        <v>6.5015716697919945E-2</v>
      </c>
      <c r="CH34" s="57">
        <f>IFERROR(Inv_SY_B!CH34/Inv_SY_B!$NE34-1,"")</f>
        <v>5.9058080472869312E-2</v>
      </c>
      <c r="CI34" s="57">
        <f>IFERROR(Inv_SY_B!CI34/Inv_SY_B!$NE34-1,"")</f>
        <v>7.3722208416395985E-2</v>
      </c>
      <c r="CJ34" s="57">
        <f>IFERROR(Inv_SY_B!CJ34/Inv_SY_B!$NE34-1,"")</f>
        <v>7.1358406610765535E-2</v>
      </c>
      <c r="CK34" s="57">
        <f>IFERROR(Inv_SY_B!CK34/Inv_SY_B!$NE34-1,"")</f>
        <v>5.9304086995627392E-2</v>
      </c>
      <c r="CL34" s="57">
        <f>IFERROR(Inv_SY_B!CL34/Inv_SY_B!$NE34-1,"")</f>
        <v>5.1353064358060863E-2</v>
      </c>
      <c r="CM34" s="57">
        <f>IFERROR(Inv_SY_B!CM34/Inv_SY_B!$NE34-1,"")</f>
        <v>5.583860380547212E-2</v>
      </c>
      <c r="CN34" s="57">
        <f>IFERROR(Inv_SY_B!CN34/Inv_SY_B!$NE34-1,"")</f>
        <v>3.5837203911675442E-2</v>
      </c>
      <c r="CO34" s="57">
        <f>IFERROR(Inv_SY_B!CO34/Inv_SY_B!$NE34-1,"")</f>
        <v>4.0778726238378082E-2</v>
      </c>
      <c r="CP34" s="57">
        <f>IFERROR(Inv_SY_B!CP34/Inv_SY_B!$NE34-1,"")</f>
        <v>3.5131272150717763E-2</v>
      </c>
      <c r="CQ34" s="57">
        <f>IFERROR(Inv_SY_B!CQ34/Inv_SY_B!$NE34-1,"")</f>
        <v>4.9485217956854344E-2</v>
      </c>
      <c r="CR34" s="57">
        <f>IFERROR(Inv_SY_B!CR34/Inv_SY_B!$NE34-1,"")</f>
        <v>5.6544535566429577E-2</v>
      </c>
      <c r="CS34" s="57">
        <f>IFERROR(Inv_SY_B!CS34/Inv_SY_B!$NE34-1,"")</f>
        <v>5.4662050870542878E-2</v>
      </c>
      <c r="CT34" s="57">
        <f>IFERROR(Inv_SY_B!CT34/Inv_SY_B!$NE34-1,"")</f>
        <v>7.5369382525297013E-2</v>
      </c>
      <c r="CU34" s="57">
        <f>IFERROR(Inv_SY_B!CU34/Inv_SY_B!$NE34-1,"")</f>
        <v>6.8357127033118914E-2</v>
      </c>
      <c r="CV34" s="57">
        <f>IFERROR(Inv_SY_B!CV34/Inv_SY_B!$NE34-1,"")</f>
        <v>7.1133791959551607E-2</v>
      </c>
      <c r="CW34" s="57">
        <f>IFERROR(Inv_SY_B!CW34/Inv_SY_B!$NE34-1,"")</f>
        <v>5.9368262610259626E-2</v>
      </c>
      <c r="CX34" s="57">
        <f>IFERROR(Inv_SY_B!CX34/Inv_SY_B!$NE34-1,"")</f>
        <v>4.4789702152909561E-2</v>
      </c>
      <c r="CY34" s="57">
        <f>IFERROR(Inv_SY_B!CY34/Inv_SY_B!$NE34-1,"")</f>
        <v>5.1431878267373499E-2</v>
      </c>
      <c r="CZ34" s="57">
        <f>IFERROR(Inv_SY_B!CZ34/Inv_SY_B!$NE34-1,"")</f>
        <v>5.7250467327387256E-2</v>
      </c>
      <c r="DA34" s="57">
        <f>IFERROR(Inv_SY_B!DA34/Inv_SY_B!$NE34-1,"")</f>
        <v>3.6666113904521236E-2</v>
      </c>
      <c r="DB34" s="57">
        <f>IFERROR(Inv_SY_B!DB34/Inv_SY_B!$NE34-1,"")</f>
        <v>6.6427580219834859E-2</v>
      </c>
      <c r="DC34" s="57">
        <f>IFERROR(Inv_SY_B!DC34/Inv_SY_B!$NE34-1,"")</f>
        <v>0.10901879646427237</v>
      </c>
      <c r="DD34" s="57">
        <f>IFERROR(Inv_SY_B!DD34/Inv_SY_B!$NE34-1,"")</f>
        <v>7.3722208416395985E-2</v>
      </c>
      <c r="DE34" s="57">
        <f>IFERROR(Inv_SY_B!DE34/Inv_SY_B!$NE34-1,"")</f>
        <v>7.2075034307495178E-2</v>
      </c>
      <c r="DF34" s="57">
        <f>IFERROR(Inv_SY_B!DF34/Inv_SY_B!$NE34-1,"")</f>
        <v>6.4309784936962489E-2</v>
      </c>
      <c r="DG34" s="57">
        <f>IFERROR(Inv_SY_B!DG34/Inv_SY_B!$NE34-1,"")</f>
        <v>4.6661490913024295E-2</v>
      </c>
      <c r="DH34" s="57">
        <f>IFERROR(Inv_SY_B!DH34/Inv_SY_B!$NE34-1,"")</f>
        <v>7.9134351917070411E-2</v>
      </c>
      <c r="DI34" s="57">
        <f>IFERROR(Inv_SY_B!DI34/Inv_SY_B!$NE34-1,"")</f>
        <v>6.9486617850651022E-2</v>
      </c>
      <c r="DJ34" s="57">
        <f>IFERROR(Inv_SY_B!DJ34/Inv_SY_B!$NE34-1,"")</f>
        <v>8.3134631895829703E-2</v>
      </c>
      <c r="DK34" s="57">
        <f>IFERROR(Inv_SY_B!DK34/Inv_SY_B!$NE34-1,"")</f>
        <v>6.7223154109168126E-2</v>
      </c>
      <c r="DL34" s="57">
        <f>IFERROR(Inv_SY_B!DL34/Inv_SY_B!$NE34-1,"")</f>
        <v>5.5859995677016272E-2</v>
      </c>
      <c r="DM34" s="57">
        <f>IFERROR(Inv_SY_B!DM34/Inv_SY_B!$NE34-1,"")</f>
        <v>1.3247387561034829E-2</v>
      </c>
      <c r="DN34" s="57">
        <f>IFERROR(Inv_SY_B!DN34/Inv_SY_B!$NE34-1,"")</f>
        <v>7.4428140177353663E-2</v>
      </c>
      <c r="DO34" s="57">
        <f>IFERROR(Inv_SY_B!DO34/Inv_SY_B!$NE34-1,"")</f>
        <v>6.4545095523948159E-2</v>
      </c>
      <c r="DP34" s="57">
        <f>IFERROR(Inv_SY_B!DP34/Inv_SY_B!$NE34-1,"")</f>
        <v>6.1721368480118111E-2</v>
      </c>
      <c r="DQ34" s="57">
        <f>IFERROR(Inv_SY_B!DQ34/Inv_SY_B!$NE34-1,"")</f>
        <v>7.4428140177353663E-2</v>
      </c>
      <c r="DR34" s="57">
        <f>IFERROR(Inv_SY_B!DR34/Inv_SY_B!$NE34-1,"")</f>
        <v>5.5132672044514441E-2</v>
      </c>
      <c r="DS34" s="57">
        <f>IFERROR(Inv_SY_B!DS34/Inv_SY_B!$NE34-1,"")</f>
        <v>5.5132672044514441E-2</v>
      </c>
      <c r="DT34" s="57">
        <f>IFERROR(Inv_SY_B!DT34/Inv_SY_B!$NE34-1,"")</f>
        <v>6.360385317600481E-2</v>
      </c>
      <c r="DU34" s="57">
        <f>IFERROR(Inv_SY_B!DU34/Inv_SY_B!$NE34-1,"")</f>
        <v>5.0447852176341845E-2</v>
      </c>
      <c r="DV34" s="57">
        <f>IFERROR(Inv_SY_B!DV34/Inv_SY_B!$NE34-1,"")</f>
        <v>6.0780126132174761E-2</v>
      </c>
      <c r="DW34" s="57">
        <f>IFERROR(Inv_SY_B!DW34/Inv_SY_B!$NE34-1,"")</f>
        <v>7.3957519003381877E-2</v>
      </c>
      <c r="DX34" s="57">
        <f>IFERROR(Inv_SY_B!DX34/Inv_SY_B!$NE34-1,"")</f>
        <v>6.360385317600481E-2</v>
      </c>
      <c r="DY34" s="57">
        <f>IFERROR(Inv_SY_B!DY34/Inv_SY_B!$NE34-1,"")</f>
        <v>4.4073074456179917E-2</v>
      </c>
      <c r="DZ34" s="57">
        <f>IFERROR(Inv_SY_B!DZ34/Inv_SY_B!$NE34-1,"")</f>
        <v>6.2191989654089674E-2</v>
      </c>
      <c r="EA34" s="57">
        <f>IFERROR(Inv_SY_B!EA34/Inv_SY_B!$NE34-1,"")</f>
        <v>4.6426180326038402E-2</v>
      </c>
      <c r="EB34" s="57">
        <f>IFERROR(Inv_SY_B!EB34/Inv_SY_B!$NE34-1,"")</f>
        <v>4.5014316804123489E-2</v>
      </c>
      <c r="EC34" s="57">
        <f>IFERROR(Inv_SY_B!EC34/Inv_SY_B!$NE34-1,"")</f>
        <v>-2.2990442834785019E-2</v>
      </c>
      <c r="ED34" s="57">
        <f>IFERROR(Inv_SY_B!ED34/Inv_SY_B!$NE34-1,"")</f>
        <v>-0.18982564900774679</v>
      </c>
      <c r="EE34" s="57">
        <f>IFERROR(Inv_SY_B!EE34/Inv_SY_B!$NE34-1,"")</f>
        <v>5.8191709675330383E-2</v>
      </c>
      <c r="EF34" s="57">
        <f>IFERROR(Inv_SY_B!EF34/Inv_SY_B!$NE34-1,"")</f>
        <v>7.3251587242424421E-2</v>
      </c>
      <c r="EG34" s="57">
        <f>IFERROR(Inv_SY_B!EG34/Inv_SY_B!$NE34-1,"")</f>
        <v>4.5014316804123489E-2</v>
      </c>
      <c r="EH34" s="57">
        <f>IFERROR(Inv_SY_B!EH34/Inv_SY_B!$NE34-1,"")</f>
        <v>5.3250187348627964E-2</v>
      </c>
      <c r="EI34" s="57">
        <f>IFERROR(Inv_SY_B!EI34/Inv_SY_B!$NE34-1,"")</f>
        <v>3.1997362969497622E-2</v>
      </c>
      <c r="EJ34" s="57">
        <f>IFERROR(Inv_SY_B!EJ34/Inv_SY_B!$NE34-1,"")</f>
        <v>6.8074754328735665E-2</v>
      </c>
      <c r="EK34" s="57">
        <f>IFERROR(Inv_SY_B!EK34/Inv_SY_B!$NE34-1,"")</f>
        <v>5.8831754471931896E-2</v>
      </c>
      <c r="EL34" s="57">
        <f>IFERROR(Inv_SY_B!EL34/Inv_SY_B!$NE34-1,"")</f>
        <v>3.9366862716463169E-2</v>
      </c>
      <c r="EM34" s="57">
        <f>IFERROR(Inv_SY_B!EM34/Inv_SY_B!$NE34-1,"")</f>
        <v>3.8425620368519819E-2</v>
      </c>
      <c r="EN34" s="57">
        <f>IFERROR(Inv_SY_B!EN34/Inv_SY_B!$NE34-1,"")</f>
        <v>5.9603573197245519E-2</v>
      </c>
      <c r="EO34" s="57">
        <f>IFERROR(Inv_SY_B!EO34/Inv_SY_B!$NE34-1,"")</f>
        <v>6.1956679067103781E-2</v>
      </c>
      <c r="EP34" s="57">
        <f>IFERROR(Inv_SY_B!EP34/Inv_SY_B!$NE34-1,"")</f>
        <v>5.6309224979443684E-2</v>
      </c>
      <c r="EQ34" s="57">
        <f>IFERROR(Inv_SY_B!EQ34/Inv_SY_B!$NE34-1,"")</f>
        <v>4.4779006217137374E-2</v>
      </c>
      <c r="ER34" s="57">
        <f>IFERROR(Inv_SY_B!ER34/Inv_SY_B!$NE34-1,"")</f>
        <v>6.5956959045863295E-2</v>
      </c>
      <c r="ES34" s="57">
        <f>IFERROR(Inv_SY_B!ES34/Inv_SY_B!$NE34-1,"")</f>
        <v>6.3368542589018917E-2</v>
      </c>
      <c r="ET34" s="57">
        <f>IFERROR(Inv_SY_B!ET34/Inv_SY_B!$NE34-1,"")</f>
        <v>6.1272139177690699E-2</v>
      </c>
      <c r="EU34" s="57">
        <f>IFERROR(Inv_SY_B!EU34/Inv_SY_B!$NE34-1,"")</f>
        <v>6.1907656028148628E-2</v>
      </c>
      <c r="EV34" s="57">
        <f>IFERROR(Inv_SY_B!EV34/Inv_SY_B!$NE34-1,"")</f>
        <v>3.1997362969497622E-2</v>
      </c>
      <c r="EW34" s="57">
        <f>IFERROR(Inv_SY_B!EW34/Inv_SY_B!$NE34-1,"")</f>
        <v>4.319065975498293E-2</v>
      </c>
      <c r="EX34" s="57">
        <f>IFERROR(Inv_SY_B!EX34/Inv_SY_B!$NE34-1,"")</f>
        <v>6.3368542589018917E-2</v>
      </c>
      <c r="EY34" s="57">
        <f>IFERROR(Inv_SY_B!EY34/Inv_SY_B!$NE34-1,"")</f>
        <v>8.9129449230945346E-2</v>
      </c>
      <c r="EZ34" s="57">
        <f>IFERROR(Inv_SY_B!EZ34/Inv_SY_B!$NE34-1,"")</f>
        <v>5.9838883784231411E-2</v>
      </c>
      <c r="FA34" s="57">
        <f>IFERROR(Inv_SY_B!FA34/Inv_SY_B!$NE34-1,"")</f>
        <v>6.5015716697919945E-2</v>
      </c>
      <c r="FB34" s="57">
        <f>IFERROR(Inv_SY_B!FB34/Inv_SY_B!$NE34-1,"")</f>
        <v>-0.14205759984962085</v>
      </c>
      <c r="FC34" s="57">
        <f>IFERROR(Inv_SY_B!FC34/Inv_SY_B!$NE34-1,"")</f>
        <v>-1</v>
      </c>
      <c r="FD34" s="57">
        <f>IFERROR(Inv_SY_B!FD34/Inv_SY_B!$NE34-1,"")</f>
        <v>0.13702075631558741</v>
      </c>
      <c r="FE34" s="57">
        <f>IFERROR(Inv_SY_B!FE34/Inv_SY_B!$NE34-1,"")</f>
        <v>0.14525662686009189</v>
      </c>
      <c r="FF34" s="57">
        <f>IFERROR(Inv_SY_B!FF34/Inv_SY_B!$NE34-1,"")</f>
        <v>4.3602453282208353E-2</v>
      </c>
      <c r="FG34" s="57">
        <f>IFERROR(Inv_SY_B!FG34/Inv_SY_B!$NE34-1,"")</f>
        <v>4.7367422673981752E-2</v>
      </c>
      <c r="FH34" s="57">
        <f>IFERROR(Inv_SY_B!FH34/Inv_SY_B!$NE34-1,"")</f>
        <v>4.5955559152066616E-2</v>
      </c>
      <c r="FI34" s="57">
        <f>IFERROR(Inv_SY_B!FI34/Inv_SY_B!$NE34-1,"")</f>
        <v>3.3719408628802849E-2</v>
      </c>
      <c r="FJ34" s="57">
        <f>IFERROR(Inv_SY_B!FJ34/Inv_SY_B!$NE34-1,"")</f>
        <v>6.5741257674459819E-2</v>
      </c>
      <c r="FK34" s="57">
        <f>IFERROR(Inv_SY_B!FK34/Inv_SY_B!$NE34-1,"")</f>
        <v>7.9369662504056082E-2</v>
      </c>
      <c r="FL34" s="57">
        <f>IFERROR(Inv_SY_B!FL34/Inv_SY_B!$NE34-1,"")</f>
        <v>4.1837623879814601E-2</v>
      </c>
      <c r="FM34" s="57">
        <f>IFERROR(Inv_SY_B!FM34/Inv_SY_B!$NE34-1,"")</f>
        <v>-2.2979237568737987E-2</v>
      </c>
      <c r="FN34" s="57">
        <f>IFERROR(Inv_SY_B!FN34/Inv_SY_B!$NE34-1,"")</f>
        <v>-2.6587333235854271E-2</v>
      </c>
      <c r="FO34" s="57">
        <f>IFERROR(Inv_SY_B!FO34/Inv_SY_B!$NE34-1,"")</f>
        <v>-2.1948353092419159E-2</v>
      </c>
      <c r="FP34" s="57">
        <f>IFERROR(Inv_SY_B!FP34/Inv_SY_B!$NE34-1,"")</f>
        <v>-2.0917468616100221E-2</v>
      </c>
      <c r="FQ34" s="57">
        <f>IFERROR(Inv_SY_B!FQ34/Inv_SY_B!$NE34-1,"")</f>
        <v>-2.1948353092419159E-2</v>
      </c>
      <c r="FR34" s="57">
        <f>IFERROR(Inv_SY_B!FR34/Inv_SY_B!$NE34-1,"")</f>
        <v>-2.3494679806897678E-2</v>
      </c>
      <c r="FS34" s="57">
        <f>IFERROR(Inv_SY_B!FS34/Inv_SY_B!$NE34-1,"")</f>
        <v>-2.6329612116774537E-2</v>
      </c>
      <c r="FT34" s="57">
        <f>IFERROR(Inv_SY_B!FT34/Inv_SY_B!$NE34-1,"")</f>
        <v>-6.4850859476353051E-3</v>
      </c>
      <c r="FU34" s="57">
        <f>IFERROR(Inv_SY_B!FU34/Inv_SY_B!$NE34-1,"")</f>
        <v>-2.619269161439286E-3</v>
      </c>
      <c r="FV34" s="57">
        <f>IFERROR(Inv_SY_B!FV34/Inv_SY_B!$NE34-1,"")</f>
        <v>-1.8855699663462344E-2</v>
      </c>
      <c r="FW34" s="57">
        <f>IFERROR(Inv_SY_B!FW34/Inv_SY_B!$NE34-1,"")</f>
        <v>-2.0144305258861128E-2</v>
      </c>
      <c r="FX34" s="57">
        <f>IFERROR(Inv_SY_B!FX34/Inv_SY_B!$NE34-1,"")</f>
        <v>-1.8340257425302986E-2</v>
      </c>
      <c r="FY34" s="57">
        <f>IFERROR(Inv_SY_B!FY34/Inv_SY_B!$NE34-1,"")</f>
        <v>-1.4474440639106967E-2</v>
      </c>
      <c r="FZ34" s="57">
        <f>IFERROR(Inv_SY_B!FZ34/Inv_SY_B!$NE34-1,"")</f>
        <v>-6.6010604512208859E-3</v>
      </c>
      <c r="GA34" s="57">
        <f>IFERROR(Inv_SY_B!GA34/Inv_SY_B!$NE34-1,"")</f>
        <v>-2.6114844517541425E-2</v>
      </c>
      <c r="GB34" s="57">
        <f>IFERROR(Inv_SY_B!GB34/Inv_SY_B!$NE34-1,"")</f>
        <v>-2.0894039423456467E-2</v>
      </c>
      <c r="GC34" s="57">
        <f>IFERROR(Inv_SY_B!GC34/Inv_SY_B!$NE34-1,"")</f>
        <v>-1.6278488472665109E-2</v>
      </c>
      <c r="GD34" s="57">
        <f>IFERROR(Inv_SY_B!GD34/Inv_SY_B!$NE34-1,"")</f>
        <v>-1.576304623450564E-2</v>
      </c>
      <c r="GE34" s="57">
        <f>IFERROR(Inv_SY_B!GE34/Inv_SY_B!$NE34-1,"")</f>
        <v>-5.4542014713163667E-3</v>
      </c>
      <c r="GF34" s="57">
        <f>IFERROR(Inv_SY_B!GF34/Inv_SY_B!$NE34-1,"")</f>
        <v>-5.9696437094758359E-3</v>
      </c>
      <c r="GG34" s="57">
        <f>IFERROR(Inv_SY_B!GG34/Inv_SY_B!$NE34-1,"")</f>
        <v>-1.5505325115425905E-2</v>
      </c>
      <c r="GH34" s="57">
        <f>IFERROR(Inv_SY_B!GH34/Inv_SY_B!$NE34-1,"")</f>
        <v>-8.0314126621136017E-3</v>
      </c>
      <c r="GI34" s="57">
        <f>IFERROR(Inv_SY_B!GI34/Inv_SY_B!$NE34-1,"")</f>
        <v>-2.761821771217321E-2</v>
      </c>
      <c r="GJ34" s="57">
        <f>IFERROR(Inv_SY_B!GJ34/Inv_SY_B!$NE34-1,"")</f>
        <v>-4.4233169949973172E-3</v>
      </c>
      <c r="GK34" s="57">
        <f>IFERROR(Inv_SY_B!GK34/Inv_SY_B!$NE34-1,"")</f>
        <v>-3.2257197855608322E-2</v>
      </c>
      <c r="GL34" s="57">
        <f>IFERROR(Inv_SY_B!GL34/Inv_SY_B!$NE34-1,"")</f>
        <v>-9.835460495671855E-3</v>
      </c>
      <c r="GM34" s="57">
        <f>IFERROR(Inv_SY_B!GM34/Inv_SY_B!$NE34-1,"")</f>
        <v>-2.5298727640455709E-2</v>
      </c>
      <c r="GN34" s="57">
        <f>IFERROR(Inv_SY_B!GN34/Inv_SY_B!$NE34-1,"")</f>
        <v>-2.3236958687817721E-2</v>
      </c>
      <c r="GO34" s="57">
        <f>IFERROR(Inv_SY_B!GO34/Inv_SY_B!$NE34-1,"")</f>
        <v>-2.3108098128277854E-2</v>
      </c>
      <c r="GP34" s="57">
        <f>IFERROR(Inv_SY_B!GP34/Inv_SY_B!$NE34-1,"")</f>
        <v>-2.4731741178480315E-2</v>
      </c>
      <c r="GQ34" s="57">
        <f>IFERROR(Inv_SY_B!GQ34/Inv_SY_B!$NE34-1,"")</f>
        <v>-1.3095632652030287E-2</v>
      </c>
      <c r="GR34" s="57">
        <f>IFERROR(Inv_SY_B!GR34/Inv_SY_B!$NE34-1,"")</f>
        <v>1.630901102247706E-2</v>
      </c>
      <c r="GS34" s="57">
        <f>IFERROR(Inv_SY_B!GS34/Inv_SY_B!$NE34-1,"")</f>
        <v>4.2859554299125913E-2</v>
      </c>
      <c r="GT34" s="57">
        <f>IFERROR(Inv_SY_B!GT34/Inv_SY_B!$NE34-1,"")</f>
        <v>3.8417862876641173E-2</v>
      </c>
      <c r="GU34" s="57">
        <f>IFERROR(Inv_SY_B!GU34/Inv_SY_B!$NE34-1,"")</f>
        <v>3.4286247187697017E-2</v>
      </c>
      <c r="GV34" s="57">
        <f>IFERROR(Inv_SY_B!GV34/Inv_SY_B!$NE34-1,"")</f>
        <v>3.934876190207981E-2</v>
      </c>
      <c r="GW34" s="57">
        <f>IFERROR(Inv_SY_B!GW34/Inv_SY_B!$NE34-1,"")</f>
        <v>5.3294414398711965E-2</v>
      </c>
      <c r="GX34" s="57">
        <f>IFERROR(Inv_SY_B!GX34/Inv_SY_B!$NE34-1,"")</f>
        <v>4.087116968326554E-2</v>
      </c>
      <c r="GY34" s="57">
        <f>IFERROR(Inv_SY_B!GY34/Inv_SY_B!$NE34-1,"")</f>
        <v>5.7501292898130218E-2</v>
      </c>
      <c r="GZ34" s="57">
        <f>IFERROR(Inv_SY_B!GZ34/Inv_SY_B!$NE34-1,"")</f>
        <v>6.389656920289255E-2</v>
      </c>
      <c r="HA34" s="57">
        <f>IFERROR(Inv_SY_B!HA34/Inv_SY_B!$NE34-1,"")</f>
        <v>6.611210888343666E-2</v>
      </c>
      <c r="HB34" s="57">
        <f>IFERROR(Inv_SY_B!HB34/Inv_SY_B!$NE34-1,"")</f>
        <v>4.2067410192280885E-2</v>
      </c>
      <c r="HC34" s="57">
        <f>IFERROR(Inv_SY_B!HC34/Inv_SY_B!$NE34-1,"")</f>
        <v>4.8393292206055927E-2</v>
      </c>
      <c r="HD34" s="57">
        <f>IFERROR(Inv_SY_B!HD34/Inv_SY_B!$NE34-1,"")</f>
        <v>3.433963857472011E-2</v>
      </c>
      <c r="HE34" s="57">
        <f>IFERROR(Inv_SY_B!HE34/Inv_SY_B!$NE34-1,"")</f>
        <v>3.2599743967650419E-2</v>
      </c>
      <c r="HF34" s="57">
        <f>IFERROR(Inv_SY_B!HF34/Inv_SY_B!$NE34-1,"")</f>
        <v>-1.8964043499057337E-2</v>
      </c>
      <c r="HG34" s="57">
        <f>IFERROR(Inv_SY_B!HG34/Inv_SY_B!$NE34-1,"")</f>
        <v>4.31014485983785E-2</v>
      </c>
      <c r="HH34" s="57">
        <f>IFERROR(Inv_SY_B!HH34/Inv_SY_B!$NE34-1,"")</f>
        <v>4.7785034320116049E-2</v>
      </c>
      <c r="HI34" s="57">
        <f>IFERROR(Inv_SY_B!HI34/Inv_SY_B!$NE34-1,"")</f>
        <v>4.4841066152166542E-2</v>
      </c>
      <c r="HJ34" s="57">
        <f>IFERROR(Inv_SY_B!HJ34/Inv_SY_B!$NE34-1,"")</f>
        <v>5.7562094861503432E-2</v>
      </c>
      <c r="HK34" s="57">
        <f>IFERROR(Inv_SY_B!HK34/Inv_SY_B!$NE34-1,"")</f>
        <v>5.1658676646365143E-2</v>
      </c>
      <c r="HL34" s="57">
        <f>IFERROR(Inv_SY_B!HL34/Inv_SY_B!$NE34-1,"")</f>
        <v>2.9794117738203951E-2</v>
      </c>
      <c r="HM34" s="57">
        <f>IFERROR(Inv_SY_B!HM34/Inv_SY_B!$NE34-1,"")</f>
        <v>1.6115073725510687E-2</v>
      </c>
      <c r="HN34" s="57">
        <f>IFERROR(Inv_SY_B!HN34/Inv_SY_B!$NE34-1,"")</f>
        <v>2.6406600260344693E-3</v>
      </c>
      <c r="HO34" s="57">
        <f>IFERROR(Inv_SY_B!HO34/Inv_SY_B!$NE34-1,"")</f>
        <v>2.3029553894720278E-2</v>
      </c>
      <c r="HP34" s="57">
        <f>IFERROR(Inv_SY_B!HP34/Inv_SY_B!$NE34-1,"")</f>
        <v>8.1794587206618363E-3</v>
      </c>
      <c r="HQ34" s="57">
        <f>IFERROR(Inv_SY_B!HQ34/Inv_SY_B!$NE34-1,"")</f>
        <v>-2.8269725362422449E-2</v>
      </c>
      <c r="HR34" s="57">
        <f>IFERROR(Inv_SY_B!HR34/Inv_SY_B!$NE34-1,"")</f>
        <v>-2.9168804279859462E-2</v>
      </c>
      <c r="HS34" s="57">
        <f>IFERROR(Inv_SY_B!HS34/Inv_SY_B!$NE34-1,"")</f>
        <v>1.5191101032106635E-2</v>
      </c>
      <c r="HT34" s="57">
        <f>IFERROR(Inv_SY_B!HT34/Inv_SY_B!$NE34-1,"")</f>
        <v>-8.8825806310623978E-3</v>
      </c>
      <c r="HU34" s="57">
        <f>IFERROR(Inv_SY_B!HU34/Inv_SY_B!$NE34-1,"")</f>
        <v>-3.0923536120510353E-2</v>
      </c>
      <c r="HV34" s="57">
        <f>IFERROR(Inv_SY_B!HV34/Inv_SY_B!$NE34-1,"")</f>
        <v>-2.3624441489231041E-2</v>
      </c>
      <c r="HW34" s="57">
        <f>IFERROR(Inv_SY_B!HW34/Inv_SY_B!$NE34-1,"")</f>
        <v>-2.7687604167309976E-2</v>
      </c>
      <c r="HX34" s="57">
        <f>IFERROR(Inv_SY_B!HX34/Inv_SY_B!$NE34-1,"")</f>
        <v>-2.2602568240852272E-2</v>
      </c>
      <c r="HY34" s="57">
        <f>IFERROR(Inv_SY_B!HY34/Inv_SY_B!$NE34-1,"")</f>
        <v>-1.7785165784208079E-2</v>
      </c>
      <c r="HZ34" s="57">
        <f>IFERROR(Inv_SY_B!HZ34/Inv_SY_B!$NE34-1,"")</f>
        <v>-3.2186395350366714E-2</v>
      </c>
      <c r="IA34" s="57">
        <f>IFERROR(Inv_SY_B!IA34/Inv_SY_B!$NE34-1,"")</f>
        <v>-1.0559062099241734E-2</v>
      </c>
      <c r="IB34" s="57">
        <f>IFERROR(Inv_SY_B!IB34/Inv_SY_B!$NE34-1,"")</f>
        <v>-3.2951062406976983E-2</v>
      </c>
      <c r="IC34" s="57">
        <f>IFERROR(Inv_SY_B!IC34/Inv_SY_B!$NE34-1,"")</f>
        <v>-2.0996767421970874E-2</v>
      </c>
      <c r="ID34" s="57">
        <f>IFERROR(Inv_SY_B!ID34/Inv_SY_B!$NE34-1,"")</f>
        <v>-2.5011269469174424E-2</v>
      </c>
      <c r="IE34" s="57">
        <f>IFERROR(Inv_SY_B!IE34/Inv_SY_B!$NE34-1,"")</f>
        <v>-1.9658600072902876E-2</v>
      </c>
      <c r="IF34" s="57">
        <f>IFERROR(Inv_SY_B!IF34/Inv_SY_B!$NE34-1,"")</f>
        <v>-2.3940735589920159E-2</v>
      </c>
      <c r="IG34" s="57">
        <f>IFERROR(Inv_SY_B!IG34/Inv_SY_B!$NE34-1,"")</f>
        <v>-2.8617949086185757E-2</v>
      </c>
      <c r="IH34" s="57">
        <f>IFERROR(Inv_SY_B!IH34/Inv_SY_B!$NE34-1,"")</f>
        <v>-3.3970618482457193E-2</v>
      </c>
      <c r="II34" s="57">
        <f>IFERROR(Inv_SY_B!II34/Inv_SY_B!$NE34-1,"")</f>
        <v>-3.1676617312626609E-2</v>
      </c>
      <c r="IJ34" s="57">
        <f>IFERROR(Inv_SY_B!IJ34/Inv_SY_B!$NE34-1,"")</f>
        <v>-3.3460840444716977E-2</v>
      </c>
      <c r="IK34" s="57">
        <f>IFERROR(Inv_SY_B!IK34/Inv_SY_B!$NE34-1,"")</f>
        <v>-6.0092931124111626E-3</v>
      </c>
      <c r="IL34" s="57">
        <f>IFERROR(Inv_SY_B!IL34/Inv_SY_B!$NE34-1,"")</f>
        <v>-0.304152978484725</v>
      </c>
      <c r="IM34" s="57">
        <f>IFERROR(Inv_SY_B!IM34/Inv_SY_B!$NE34-1,"")</f>
        <v>-3.0096305395632239E-2</v>
      </c>
      <c r="IN34" s="57">
        <f>IFERROR(Inv_SY_B!IN34/Inv_SY_B!$NE34-1,"")</f>
        <v>-2.9382616142795914E-2</v>
      </c>
      <c r="IO34" s="57">
        <f>IFERROR(Inv_SY_B!IO34/Inv_SY_B!$NE34-1,"")</f>
        <v>-1.2700129857750375E-2</v>
      </c>
      <c r="IP34" s="57">
        <f>IFERROR(Inv_SY_B!IP34/Inv_SY_B!$NE34-1,"")</f>
        <v>-3.3970618482457193E-2</v>
      </c>
      <c r="IQ34" s="57">
        <f>IFERROR(Inv_SY_B!IQ34/Inv_SY_B!$NE34-1,"")</f>
        <v>-1.7785165784208079E-2</v>
      </c>
      <c r="IR34" s="57">
        <f>IFERROR(Inv_SY_B!IR34/Inv_SY_B!$NE34-1,"")</f>
        <v>-1.1540384821891458E-2</v>
      </c>
      <c r="IS34" s="57">
        <f>IFERROR(Inv_SY_B!IS34/Inv_SY_B!$NE34-1,"")</f>
        <v>-1.9696833425733473E-2</v>
      </c>
      <c r="IT34" s="57">
        <f>IFERROR(Inv_SY_B!IT34/Inv_SY_B!$NE34-1,"")</f>
        <v>-1.8167499312513158E-2</v>
      </c>
      <c r="IU34" s="57">
        <f>IFERROR(Inv_SY_B!IU34/Inv_SY_B!$NE34-1,"")</f>
        <v>-1.9951722444603637E-2</v>
      </c>
      <c r="IV34" s="57">
        <f>IFERROR(Inv_SY_B!IV34/Inv_SY_B!$NE34-1,"")</f>
        <v>-2.2755501652174326E-2</v>
      </c>
      <c r="IW34" s="57">
        <f>IFERROR(Inv_SY_B!IW34/Inv_SY_B!$NE34-1,"")</f>
        <v>-3.371572946358703E-2</v>
      </c>
      <c r="IX34" s="57">
        <f>IFERROR(Inv_SY_B!IX34/Inv_SY_B!$NE34-1,"")</f>
        <v>-3.371572946358703E-2</v>
      </c>
      <c r="IY34" s="57">
        <f>IFERROR(Inv_SY_B!IY34/Inv_SY_B!$NE34-1,"")</f>
        <v>-3.2696173388106708E-2</v>
      </c>
      <c r="IZ34" s="57">
        <f>IFERROR(Inv_SY_B!IZ34/Inv_SY_B!$NE34-1,"")</f>
        <v>2.7225917775346442E-2</v>
      </c>
      <c r="JA34" s="57">
        <f>IFERROR(Inv_SY_B!JA34/Inv_SY_B!$NE34-1,"")</f>
        <v>2.5642586444718285E-2</v>
      </c>
      <c r="JB34" s="57">
        <f>IFERROR(Inv_SY_B!JB34/Inv_SY_B!$NE34-1,"")</f>
        <v>2.4221652738704247E-2</v>
      </c>
      <c r="JC34" s="57">
        <f>IFERROR(Inv_SY_B!JC34/Inv_SY_B!$NE34-1,"")</f>
        <v>4.1228148260369135E-2</v>
      </c>
      <c r="JD34" s="57">
        <f>IFERROR(Inv_SY_B!JD34/Inv_SY_B!$NE34-1,"")</f>
        <v>5.8472462651007806E-2</v>
      </c>
      <c r="JE34" s="57">
        <f>IFERROR(Inv_SY_B!JE34/Inv_SY_B!$NE34-1,"")</f>
        <v>6.5850293532531801E-2</v>
      </c>
      <c r="JF34" s="57">
        <f>IFERROR(Inv_SY_B!JF34/Inv_SY_B!$NE34-1,"")</f>
        <v>5.4865332557805013E-2</v>
      </c>
      <c r="JG34" s="57">
        <f>IFERROR(Inv_SY_B!JG34/Inv_SY_B!$NE34-1,"")</f>
        <v>5.5059875169927386E-2</v>
      </c>
      <c r="JH34" s="57">
        <f>IFERROR(Inv_SY_B!JH34/Inv_SY_B!$NE34-1,"")</f>
        <v>5.7882115226718822E-2</v>
      </c>
      <c r="JI34" s="57">
        <f>IFERROR(Inv_SY_B!JI34/Inv_SY_B!$NE34-1,"")</f>
        <v>4.7028678861947171E-2</v>
      </c>
      <c r="JJ34" s="57">
        <f>IFERROR(Inv_SY_B!JJ34/Inv_SY_B!$NE34-1,"")</f>
        <v>4.4003257029272325E-2</v>
      </c>
      <c r="JK34" s="57">
        <f>IFERROR(Inv_SY_B!JK34/Inv_SY_B!$NE34-1,"")</f>
        <v>5.0826323749815661E-2</v>
      </c>
      <c r="JL34" s="57">
        <f>IFERROR(Inv_SY_B!JL34/Inv_SY_B!$NE34-1,"")</f>
        <v>6.3948816766301375E-2</v>
      </c>
      <c r="JM34" s="57">
        <f>IFERROR(Inv_SY_B!JM34/Inv_SY_B!$NE34-1,"")</f>
        <v>2.8654515398566005E-2</v>
      </c>
      <c r="JN34" s="57">
        <f>IFERROR(Inv_SY_B!JN34/Inv_SY_B!$NE34-1,"")</f>
        <v>2.3384662245605536E-2</v>
      </c>
      <c r="JO34" s="57">
        <f>IFERROR(Inv_SY_B!JO34/Inv_SY_B!$NE34-1,"")</f>
        <v>4.1378757451022263E-2</v>
      </c>
      <c r="JP34" s="57">
        <f>IFERROR(Inv_SY_B!JP34/Inv_SY_B!$NE34-1,"")</f>
        <v>3.0611886673745481E-2</v>
      </c>
      <c r="JQ34" s="57">
        <f>IFERROR(Inv_SY_B!JQ34/Inv_SY_B!$NE34-1,"")</f>
        <v>5.0907424801274193E-2</v>
      </c>
      <c r="JR34" s="57">
        <f>IFERROR(Inv_SY_B!JR34/Inv_SY_B!$NE34-1,"")</f>
        <v>3.9309974442686357E-2</v>
      </c>
      <c r="JS34" s="57">
        <f>IFERROR(Inv_SY_B!JS34/Inv_SY_B!$NE34-1,"")</f>
        <v>4.9588651181903254E-2</v>
      </c>
      <c r="JT34" s="57">
        <f>IFERROR(Inv_SY_B!JT34/Inv_SY_B!$NE34-1,"")</f>
        <v>6.2645734880816706E-2</v>
      </c>
      <c r="JU34" s="57">
        <f>IFERROR(Inv_SY_B!JU34/Inv_SY_B!$NE34-1,"")</f>
        <v>5.0826323749815661E-2</v>
      </c>
      <c r="JV34" s="57">
        <f>IFERROR(Inv_SY_B!JV34/Inv_SY_B!$NE34-1,"")</f>
        <v>-1.0608623852911059E-2</v>
      </c>
      <c r="JW34" s="57">
        <f>IFERROR(Inv_SY_B!JW34/Inv_SY_B!$NE34-1,"")</f>
        <v>-2.1690631973339314E-2</v>
      </c>
      <c r="JX34" s="57">
        <f>IFERROR(Inv_SY_B!JX34/Inv_SY_B!$NE34-1,"")</f>
        <v>-2.1690631973339314E-2</v>
      </c>
      <c r="JY34" s="57">
        <f>IFERROR(Inv_SY_B!JY34/Inv_SY_B!$NE34-1,"")</f>
        <v>-2.0917468616100221E-2</v>
      </c>
      <c r="JZ34" s="57">
        <f>IFERROR(Inv_SY_B!JZ34/Inv_SY_B!$NE34-1,"")</f>
        <v>-2.2206074211498894E-2</v>
      </c>
      <c r="KA34" s="57">
        <f>IFERROR(Inv_SY_B!KA34/Inv_SY_B!$NE34-1,"")</f>
        <v>-2.4010122045057036E-2</v>
      </c>
      <c r="KB34" s="57">
        <f>IFERROR(Inv_SY_B!KB34/Inv_SY_B!$NE34-1,"")</f>
        <v>-2.2979237568737987E-2</v>
      </c>
      <c r="KC34" s="57">
        <f>IFERROR(Inv_SY_B!KC34/Inv_SY_B!$NE34-1,"")</f>
        <v>-3.096859226020976E-2</v>
      </c>
      <c r="KD34" s="57">
        <f>IFERROR(Inv_SY_B!KD34/Inv_SY_B!$NE34-1,"")</f>
        <v>-2.5814169878615179E-2</v>
      </c>
      <c r="KE34" s="57">
        <f>IFERROR(Inv_SY_B!KE34/Inv_SY_B!$NE34-1,"")</f>
        <v>-1.808253630622314E-2</v>
      </c>
      <c r="KF34" s="57">
        <f>IFERROR(Inv_SY_B!KF34/Inv_SY_B!$NE34-1,"")</f>
        <v>-2.0166715790954859E-2</v>
      </c>
      <c r="KG34" s="57">
        <f>IFERROR(Inv_SY_B!KG34/Inv_SY_B!$NE34-1,"")</f>
        <v>-2.5556448759535222E-2</v>
      </c>
      <c r="KH34" s="57">
        <f>IFERROR(Inv_SY_B!KH34/Inv_SY_B!$NE34-1,"")</f>
        <v>-2.9937707783890821E-2</v>
      </c>
      <c r="KI34" s="57">
        <f>IFERROR(Inv_SY_B!KI34/Inv_SY_B!$NE34-1,"")</f>
        <v>-2.1755062253109192E-2</v>
      </c>
      <c r="KJ34" s="57">
        <f>IFERROR(Inv_SY_B!KJ34/Inv_SY_B!$NE34-1,"")</f>
        <v>-2.8249634453918482E-2</v>
      </c>
      <c r="KK34" s="57">
        <f>IFERROR(Inv_SY_B!KK34/Inv_SY_B!$NE34-1,"")</f>
        <v>-2.9061455979019546E-2</v>
      </c>
      <c r="KL34" s="57">
        <f>IFERROR(Inv_SY_B!KL34/Inv_SY_B!$NE34-1,"")</f>
        <v>-2.4850363501782713E-2</v>
      </c>
      <c r="KM34" s="57">
        <f>IFERROR(Inv_SY_B!KM34/Inv_SY_B!$NE34-1,"")</f>
        <v>-2.8223685820696121E-2</v>
      </c>
      <c r="KN34" s="57">
        <f>IFERROR(Inv_SY_B!KN34/Inv_SY_B!$NE34-1,"")</f>
        <v>-2.7919918544406452E-2</v>
      </c>
      <c r="KO34" s="57">
        <f>IFERROR(Inv_SY_B!KO34/Inv_SY_B!$NE34-1,"")</f>
        <v>-3.6970943511404508E-2</v>
      </c>
      <c r="KP34" s="57">
        <f>IFERROR(Inv_SY_B!KP34/Inv_SY_B!$NE34-1,"")</f>
        <v>-3.6195141371376027E-2</v>
      </c>
      <c r="KQ34" s="57">
        <f>IFERROR(Inv_SY_B!KQ34/Inv_SY_B!$NE34-1,"")</f>
        <v>-2.5139759473546408E-2</v>
      </c>
      <c r="KR34" s="57">
        <f>IFERROR(Inv_SY_B!KR34/Inv_SY_B!$NE34-1,"")</f>
        <v>-3.7488144938090051E-2</v>
      </c>
      <c r="KS34" s="57">
        <f>IFERROR(Inv_SY_B!KS34/Inv_SY_B!$NE34-1,"")</f>
        <v>-2.8437119971092106E-2</v>
      </c>
      <c r="KT34" s="57">
        <f>IFERROR(Inv_SY_B!KT34/Inv_SY_B!$NE34-1,"")</f>
        <v>-2.5592512124321121E-2</v>
      </c>
      <c r="KU34" s="57">
        <f>IFERROR(Inv_SY_B!KU34/Inv_SY_B!$NE34-1,"")</f>
        <v>-2.5075310697635578E-2</v>
      </c>
      <c r="KV34" s="57">
        <f>IFERROR(Inv_SY_B!KV34/Inv_SY_B!$NE34-1,"")</f>
        <v>-1.0415089880469797E-2</v>
      </c>
      <c r="KW34" s="57">
        <f>IFERROR(Inv_SY_B!KW34/Inv_SY_B!$NE34-1,"")</f>
        <v>-2.9730123537806019E-2</v>
      </c>
      <c r="KX34" s="57">
        <f>IFERROR(Inv_SY_B!KX34/Inv_SY_B!$NE34-1,"")</f>
        <v>-1.576304623450564E-2</v>
      </c>
      <c r="KY34" s="57">
        <f>IFERROR(Inv_SY_B!KY34/Inv_SY_B!$NE34-1,"")</f>
        <v>-1.5531097227333701E-2</v>
      </c>
      <c r="KZ34" s="57">
        <f>IFERROR(Inv_SY_B!KZ34/Inv_SY_B!$NE34-1,"")</f>
        <v>-3.3391170779559221E-2</v>
      </c>
      <c r="LA34" s="57">
        <f>IFERROR(Inv_SY_B!LA34/Inv_SY_B!$NE34-1,"")</f>
        <v>-7.639689567337915E-2</v>
      </c>
      <c r="LB34" s="57">
        <f>IFERROR(Inv_SY_B!LB34/Inv_SY_B!$NE34-1,"")</f>
        <v>-6.095560808891809E-2</v>
      </c>
      <c r="LC34" s="57">
        <f>IFERROR(Inv_SY_B!LC34/Inv_SY_B!$NE34-1,"")</f>
        <v>-7.4523461384684242E-2</v>
      </c>
      <c r="LD34" s="57">
        <f>IFERROR(Inv_SY_B!LD34/Inv_SY_B!$NE34-1,"")</f>
        <v>-6.7870857992175626E-2</v>
      </c>
      <c r="LE34" s="57">
        <f>IFERROR(Inv_SY_B!LE34/Inv_SY_B!$NE34-1,"")</f>
        <v>-8.0105530897938704E-2</v>
      </c>
      <c r="LF34" s="57">
        <f>IFERROR(Inv_SY_B!LF34/Inv_SY_B!$NE34-1,"")</f>
        <v>-8.4438644218729819E-2</v>
      </c>
      <c r="LG34" s="57">
        <f>IFERROR(Inv_SY_B!LG34/Inv_SY_B!$NE34-1,"")</f>
        <v>-8.3182890985763147E-2</v>
      </c>
      <c r="LH34" s="57">
        <f>IFERROR(Inv_SY_B!LH34/Inv_SY_B!$NE34-1,"")</f>
        <v>-0.11089344133513845</v>
      </c>
      <c r="LI34" s="57">
        <f>IFERROR(Inv_SY_B!LI34/Inv_SY_B!$NE34-1,"")</f>
        <v>-0.10381020965285459</v>
      </c>
      <c r="LJ34" s="57">
        <f>IFERROR(Inv_SY_B!LJ34/Inv_SY_B!$NE34-1,"")</f>
        <v>-9.2965840486382678E-2</v>
      </c>
      <c r="LK34" s="57">
        <f>IFERROR(Inv_SY_B!LK34/Inv_SY_B!$NE34-1,"")</f>
        <v>-8.7102234465921913E-2</v>
      </c>
      <c r="LL34" s="57">
        <f>IFERROR(Inv_SY_B!LL34/Inv_SY_B!$NE34-1,"")</f>
        <v>-8.442589976778625E-2</v>
      </c>
      <c r="LM34" s="57">
        <f>IFERROR(Inv_SY_B!LM34/Inv_SY_B!$NE34-1,"")</f>
        <v>-6.2008410558164195E-2</v>
      </c>
      <c r="LN34" s="57">
        <f>IFERROR(Inv_SY_B!LN34/Inv_SY_B!$NE34-1,"")</f>
        <v>-7.8831085803588441E-2</v>
      </c>
      <c r="LO34" s="57">
        <f>IFERROR(Inv_SY_B!LO34/Inv_SY_B!$NE34-1,"")</f>
        <v>-9.3614648898052044E-2</v>
      </c>
      <c r="LP34" s="57">
        <f>IFERROR(Inv_SY_B!LP34/Inv_SY_B!$NE34-1,"")</f>
        <v>-0.10228087553963439</v>
      </c>
      <c r="LQ34" s="57">
        <f>IFERROR(Inv_SY_B!LQ34/Inv_SY_B!$NE34-1,"")</f>
        <v>-8.0870197954548861E-2</v>
      </c>
      <c r="LR34" s="57">
        <f>IFERROR(Inv_SY_B!LR34/Inv_SY_B!$NE34-1,"")</f>
        <v>-6.4302411727994668E-2</v>
      </c>
      <c r="LS34" s="57">
        <f>IFERROR(Inv_SY_B!LS34/Inv_SY_B!$NE34-1,"")</f>
        <v>-5.8034798687440659E-2</v>
      </c>
      <c r="LT34" s="57">
        <f>IFERROR(Inv_SY_B!LT34/Inv_SY_B!$NE34-1,"")</f>
        <v>-0.1144008483869059</v>
      </c>
      <c r="LU34" s="57">
        <f>IFERROR(Inv_SY_B!LU34/Inv_SY_B!$NE34-1,"")</f>
        <v>-8.1749565069650476E-2</v>
      </c>
      <c r="LV34" s="57">
        <f>IFERROR(Inv_SY_B!LV34/Inv_SY_B!$NE34-1,"")</f>
        <v>-5.7127285846802378E-2</v>
      </c>
      <c r="LW34" s="57">
        <f>IFERROR(Inv_SY_B!LW34/Inv_SY_B!$NE34-1,"")</f>
        <v>-5.9535987075124641E-2</v>
      </c>
      <c r="LX34" s="57">
        <f>IFERROR(Inv_SY_B!LX34/Inv_SY_B!$NE34-1,"")</f>
        <v>-6.5959190350650121E-2</v>
      </c>
      <c r="LY34" s="57">
        <f>IFERROR(Inv_SY_B!LY34/Inv_SY_B!$NE34-1,"")</f>
        <v>-4.7492480933514103E-2</v>
      </c>
      <c r="LZ34" s="57">
        <f>IFERROR(Inv_SY_B!LZ34/Inv_SY_B!$NE34-1,"")</f>
        <v>-5.5636185086412548E-2</v>
      </c>
      <c r="MA34" s="57">
        <f>IFERROR(Inv_SY_B!MA34/Inv_SY_B!$NE34-1,"")</f>
        <v>-2.7853282029575599E-2</v>
      </c>
      <c r="MB34" s="57">
        <f>IFERROR(Inv_SY_B!MB34/Inv_SY_B!$NE34-1,"")</f>
        <v>-2.3265279689914431E-2</v>
      </c>
      <c r="MC34" s="57">
        <f>IFERROR(Inv_SY_B!MC34/Inv_SY_B!$NE34-1,"")</f>
        <v>-3.9323287878728519E-2</v>
      </c>
      <c r="MD34" s="57">
        <f>IFERROR(Inv_SY_B!MD34/Inv_SY_B!$NE34-1,"")</f>
        <v>-3.6009730633417725E-2</v>
      </c>
      <c r="ME34" s="57">
        <f>IFERROR(Inv_SY_B!ME34/Inv_SY_B!$NE34-1,"")</f>
        <v>-3.1676617312626609E-2</v>
      </c>
      <c r="MF34" s="57">
        <f>IFERROR(Inv_SY_B!MF34/Inv_SY_B!$NE34-1,"")</f>
        <v>-4.6460180407090323E-2</v>
      </c>
      <c r="MG34" s="57">
        <f>IFERROR(Inv_SY_B!MG34/Inv_SY_B!$NE34-1,"")</f>
        <v>-3.3205951425846925E-2</v>
      </c>
      <c r="MH34" s="57">
        <f>IFERROR(Inv_SY_B!MH34/Inv_SY_B!$NE34-1,"")</f>
        <v>-2.7598393010705435E-2</v>
      </c>
      <c r="MI34" s="57">
        <f>IFERROR(Inv_SY_B!MI34/Inv_SY_B!$NE34-1,"")</f>
        <v>-4.7734625501440586E-2</v>
      </c>
      <c r="MJ34" s="57">
        <f>IFERROR(Inv_SY_B!MJ34/Inv_SY_B!$NE34-1,"")</f>
        <v>-3.464607438246281E-2</v>
      </c>
      <c r="MK34" s="57">
        <f>IFERROR(Inv_SY_B!MK34/Inv_SY_B!$NE34-1,"")</f>
        <v>-3.9195843369293493E-2</v>
      </c>
      <c r="ML34" s="57">
        <f>IFERROR(Inv_SY_B!ML34/Inv_SY_B!$NE34-1,"")</f>
        <v>-2.6833725954095278E-2</v>
      </c>
      <c r="MM34" s="57">
        <f>IFERROR(Inv_SY_B!MM34/Inv_SY_B!$NE34-1,"")</f>
        <v>-5.6803308488607041E-2</v>
      </c>
      <c r="MN34" s="57">
        <f>IFERROR(Inv_SY_B!MN34/Inv_SY_B!$NE34-1,"")</f>
        <v>-3.9998743778734136E-2</v>
      </c>
      <c r="MO34" s="57">
        <f>IFERROR(Inv_SY_B!MO34/Inv_SY_B!$NE34-1,"")</f>
        <v>-2.1799667831411518E-2</v>
      </c>
      <c r="MP34" s="57">
        <f>IFERROR(Inv_SY_B!MP34/Inv_SY_B!$NE34-1,"")</f>
        <v>-2.435435095235905E-2</v>
      </c>
      <c r="MQ34" s="57">
        <f>IFERROR(Inv_SY_B!MQ34/Inv_SY_B!$NE34-1,"")</f>
        <v>-5.4106850973192122E-2</v>
      </c>
      <c r="MR34" s="57">
        <f>IFERROR(Inv_SY_B!MR34/Inv_SY_B!$NE34-1,"")</f>
        <v>-5.6145963124152654E-2</v>
      </c>
      <c r="MS34" s="57">
        <f>IFERROR(Inv_SY_B!MS34/Inv_SY_B!$NE34-1,"")</f>
        <v>-1.0826695569055245E-2</v>
      </c>
      <c r="MT34" s="57">
        <f>IFERROR(Inv_SY_B!MT34/Inv_SY_B!$NE34-1,"")</f>
        <v>-4.5521725383068423E-2</v>
      </c>
      <c r="MU34" s="57">
        <f>IFERROR(Inv_SY_B!MU34/Inv_SY_B!$NE34-1,"")</f>
        <v>-1.5363720104942358E-2</v>
      </c>
      <c r="MV34" s="57">
        <f>IFERROR(Inv_SY_B!MV34/Inv_SY_B!$NE34-1,"")</f>
        <v>-2.9220414039878517E-2</v>
      </c>
      <c r="MW34" s="57">
        <f>IFERROR(Inv_SY_B!MW34/Inv_SY_B!$NE34-1,"")</f>
        <v>-4.9901182161836144E-2</v>
      </c>
      <c r="MX34" s="57">
        <f>IFERROR(Inv_SY_B!MX34/Inv_SY_B!$NE34-1,"")</f>
        <v>-2.7088614972965441E-2</v>
      </c>
      <c r="MY34" s="57">
        <f>IFERROR(Inv_SY_B!MY34/Inv_SY_B!$NE34-1,"")</f>
        <v>-5.6324385437361624E-2</v>
      </c>
      <c r="MZ34" s="57">
        <f>IFERROR(Inv_SY_B!MZ34/Inv_SY_B!$NE34-1,"")</f>
        <v>-3.1434472744700015E-2</v>
      </c>
      <c r="NA34" s="57">
        <f>IFERROR(Inv_SY_B!NA34/Inv_SY_B!$NE34-1,"")</f>
        <v>-2.6941047646251159E-2</v>
      </c>
      <c r="NB34" s="57">
        <f>IFERROR(Inv_SY_B!NB34/Inv_SY_B!$NE34-1,"")</f>
        <v>-3.866057642966636E-2</v>
      </c>
      <c r="NC34" s="57">
        <f>IFERROR(Inv_SY_B!NC34/Inv_SY_B!$NE34-1,"")</f>
        <v>-3.1702106214513526E-2</v>
      </c>
      <c r="ND34" s="57">
        <f>IFERROR(Inv_SY_B!ND34/Inv_SY_B!$NE34-1,"")</f>
        <v>-7.8805596901701525E-2</v>
      </c>
    </row>
    <row r="35" spans="2:368" ht="14.5" x14ac:dyDescent="0.35">
      <c r="B35" s="86">
        <f t="shared" si="0"/>
        <v>45776</v>
      </c>
      <c r="C35" s="57">
        <f>IFERROR(Inv_SY_B!C35/Inv_SY_B!$NE35-1,"")</f>
        <v>-7.9445434151364402E-2</v>
      </c>
      <c r="D35" s="57">
        <f>IFERROR(Inv_SY_B!D35/Inv_SY_B!$NE35-1,"")</f>
        <v>-0.11490051978953153</v>
      </c>
      <c r="E35" s="57">
        <f>IFERROR(Inv_SY_B!E35/Inv_SY_B!$NE35-1,"")</f>
        <v>-7.3887609916192032E-2</v>
      </c>
      <c r="F35" s="57">
        <f>IFERROR(Inv_SY_B!F35/Inv_SY_B!$NE35-1,"")</f>
        <v>-7.6011720902622759E-2</v>
      </c>
      <c r="G35" s="57">
        <f>IFERROR(Inv_SY_B!G35/Inv_SY_B!$NE35-1,"")</f>
        <v>-7.6618609755888745E-2</v>
      </c>
      <c r="H35" s="57">
        <f>IFERROR(Inv_SY_B!H35/Inv_SY_B!$NE35-1,"")</f>
        <v>-0.11466114029939301</v>
      </c>
      <c r="I35" s="57">
        <f>IFERROR(Inv_SY_B!I35/Inv_SY_B!$NE35-1,"")</f>
        <v>-4.8740030333042528E-2</v>
      </c>
      <c r="J35" s="57">
        <f>IFERROR(Inv_SY_B!J35/Inv_SY_B!$NE35-1,"")</f>
        <v>-9.6342497487031276E-2</v>
      </c>
      <c r="K35" s="57">
        <f>IFERROR(Inv_SY_B!K35/Inv_SY_B!$NE35-1,"")</f>
        <v>-6.0232610717708579E-2</v>
      </c>
      <c r="L35" s="57">
        <f>IFERROR(Inv_SY_B!L35/Inv_SY_B!$NE35-1,"")</f>
        <v>-5.9929166291075586E-2</v>
      </c>
      <c r="M35" s="57">
        <f>IFERROR(Inv_SY_B!M35/Inv_SY_B!$NE35-1,"")</f>
        <v>-6.1142943997607557E-2</v>
      </c>
      <c r="N35" s="57">
        <f>IFERROR(Inv_SY_B!N35/Inv_SY_B!$NE35-1,"")</f>
        <v>-6.5694610397102005E-2</v>
      </c>
      <c r="O35" s="57">
        <f>IFERROR(Inv_SY_B!O35/Inv_SY_B!$NE35-1,"")</f>
        <v>-6.2963610557405292E-2</v>
      </c>
      <c r="P35" s="57">
        <f>IFERROR(Inv_SY_B!P35/Inv_SY_B!$NE35-1,"")</f>
        <v>-6.0536055144341461E-2</v>
      </c>
      <c r="Q35" s="57">
        <f>IFERROR(Inv_SY_B!Q35/Inv_SY_B!$NE35-1,"")</f>
        <v>-5.0825833492086692E-2</v>
      </c>
      <c r="R35" s="57">
        <f>IFERROR(Inv_SY_B!R35/Inv_SY_B!$NE35-1,"")</f>
        <v>-5.8108499731277852E-2</v>
      </c>
      <c r="S35" s="57">
        <f>IFERROR(Inv_SY_B!S35/Inv_SY_B!$NE35-1,"")</f>
        <v>-7.0182393759410377E-2</v>
      </c>
      <c r="T35" s="57">
        <f>IFERROR(Inv_SY_B!T35/Inv_SY_B!$NE35-1,"")</f>
        <v>-5.3892219277009379E-2</v>
      </c>
      <c r="U35" s="57">
        <f>IFERROR(Inv_SY_B!U35/Inv_SY_B!$NE35-1,"")</f>
        <v>-5.9322277437809601E-2</v>
      </c>
      <c r="V35" s="57">
        <f>IFERROR(Inv_SY_B!V35/Inv_SY_B!$NE35-1,"")</f>
        <v>-5.173616677198567E-2</v>
      </c>
      <c r="W35" s="57">
        <f>IFERROR(Inv_SY_B!W35/Inv_SY_B!$NE35-1,"")</f>
        <v>-2.0481390828790302E-2</v>
      </c>
      <c r="X35" s="57">
        <f>IFERROR(Inv_SY_B!X35/Inv_SY_B!$NE35-1,"")</f>
        <v>-3.1405390187577042E-2</v>
      </c>
      <c r="Y35" s="57">
        <f>IFERROR(Inv_SY_B!Y35/Inv_SY_B!$NE35-1,"")</f>
        <v>-1.8053835415726471E-2</v>
      </c>
      <c r="Z35" s="57">
        <f>IFERROR(Inv_SY_B!Z35/Inv_SY_B!$NE35-1,"")</f>
        <v>-3.0798501334311168E-2</v>
      </c>
      <c r="AA35" s="57">
        <f>IFERROR(Inv_SY_B!AA35/Inv_SY_B!$NE35-1,"")</f>
        <v>-2.7460612641348359E-2</v>
      </c>
      <c r="AB35" s="57">
        <f>IFERROR(Inv_SY_B!AB35/Inv_SY_B!$NE35-1,"")</f>
        <v>-3.4743278880539408E-2</v>
      </c>
      <c r="AC35" s="57">
        <f>IFERROR(Inv_SY_B!AC35/Inv_SY_B!$NE35-1,"")</f>
        <v>-1.9874501975524317E-2</v>
      </c>
      <c r="AD35" s="57">
        <f>IFERROR(Inv_SY_B!AD35/Inv_SY_B!$NE35-1,"")</f>
        <v>-2.5336501654917742E-2</v>
      </c>
      <c r="AE35" s="57">
        <f>IFERROR(Inv_SY_B!AE35/Inv_SY_B!$NE35-1,"")</f>
        <v>-1.5929724429295633E-2</v>
      </c>
      <c r="AF35" s="57">
        <f>IFERROR(Inv_SY_B!AF35/Inv_SY_B!$NE35-1,"")</f>
        <v>-1.775039098909359E-2</v>
      </c>
      <c r="AG35" s="57">
        <f>IFERROR(Inv_SY_B!AG35/Inv_SY_B!$NE35-1,"")</f>
        <v>-2.9584723627779086E-2</v>
      </c>
      <c r="AH35" s="57">
        <f>IFERROR(Inv_SY_B!AH35/Inv_SY_B!$NE35-1,"")</f>
        <v>-3.0798501334311168E-2</v>
      </c>
      <c r="AI35" s="57">
        <f>IFERROR(Inv_SY_B!AI35/Inv_SY_B!$NE35-1,"")</f>
        <v>-7.6922054182521626E-2</v>
      </c>
      <c r="AJ35" s="57">
        <f>IFERROR(Inv_SY_B!AJ35/Inv_SY_B!$NE35-1,"")</f>
        <v>-9.1263796030753297E-2</v>
      </c>
      <c r="AK35" s="57">
        <f>IFERROR(Inv_SY_B!AK35/Inv_SY_B!$NE35-1,"")</f>
        <v>-8.551432268402348E-2</v>
      </c>
      <c r="AL35" s="57">
        <f>IFERROR(Inv_SY_B!AL35/Inv_SY_B!$NE35-1,"")</f>
        <v>-7.4015375990563959E-2</v>
      </c>
      <c r="AM35" s="57">
        <f>IFERROR(Inv_SY_B!AM35/Inv_SY_B!$NE35-1,"")</f>
        <v>-6.3474674854892443E-2</v>
      </c>
      <c r="AN35" s="57">
        <f>IFERROR(Inv_SY_B!AN35/Inv_SY_B!$NE35-1,"")</f>
        <v>-6.5391165970468901E-2</v>
      </c>
      <c r="AO35" s="57">
        <f>IFERROR(Inv_SY_B!AO35/Inv_SY_B!$NE35-1,"")</f>
        <v>-7.5404832049356885E-2</v>
      </c>
      <c r="AP35" s="57">
        <f>IFERROR(Inv_SY_B!AP35/Inv_SY_B!$NE35-1,"")</f>
        <v>-6.922414820162226E-2</v>
      </c>
      <c r="AQ35" s="57">
        <f>IFERROR(Inv_SY_B!AQ35/Inv_SY_B!$NE35-1,"")</f>
        <v>-0.10150105273979182</v>
      </c>
      <c r="AR35" s="57">
        <f>IFERROR(Inv_SY_B!AR35/Inv_SY_B!$NE35-1,"")</f>
        <v>-6.8057667636744257E-2</v>
      </c>
      <c r="AS35" s="57">
        <f>IFERROR(Inv_SY_B!AS35/Inv_SY_B!$NE35-1,"")</f>
        <v>-4.2799076065257347E-2</v>
      </c>
      <c r="AT35" s="57">
        <f>IFERROR(Inv_SY_B!AT35/Inv_SY_B!$NE35-1,"")</f>
        <v>-5.6900045611178229E-2</v>
      </c>
      <c r="AU35" s="57">
        <f>IFERROR(Inv_SY_B!AU35/Inv_SY_B!$NE35-1,"")</f>
        <v>-4.2845777430283172E-2</v>
      </c>
      <c r="AV35" s="57">
        <f>IFERROR(Inv_SY_B!AV35/Inv_SY_B!$NE35-1,"")</f>
        <v>-2.1240221464422282E-2</v>
      </c>
      <c r="AW35" s="57">
        <f>IFERROR(Inv_SY_B!AW35/Inv_SY_B!$NE35-1,"")</f>
        <v>-2.1721201301145743E-2</v>
      </c>
      <c r="AX35" s="57">
        <f>IFERROR(Inv_SY_B!AX35/Inv_SY_B!$NE35-1,"")</f>
        <v>-2.8243695032659444E-2</v>
      </c>
      <c r="AY35" s="57">
        <f>IFERROR(Inv_SY_B!AY35/Inv_SY_B!$NE35-1,"")</f>
        <v>-5.2986298456280334E-2</v>
      </c>
      <c r="AZ35" s="57">
        <f>IFERROR(Inv_SY_B!AZ35/Inv_SY_B!$NE35-1,"")</f>
        <v>-3.9302991957083644E-2</v>
      </c>
      <c r="BA35" s="57">
        <f>IFERROR(Inv_SY_B!BA35/Inv_SY_B!$NE35-1,"")</f>
        <v>-3.2110164339756664E-2</v>
      </c>
      <c r="BB35" s="57">
        <f>IFERROR(Inv_SY_B!BB35/Inv_SY_B!$NE35-1,"")</f>
        <v>-5.861372699998646E-2</v>
      </c>
      <c r="BC35" s="57">
        <f>IFERROR(Inv_SY_B!BC35/Inv_SY_B!$NE35-1,"")</f>
        <v>-6.9726086350939909E-2</v>
      </c>
      <c r="BD35" s="57">
        <f>IFERROR(Inv_SY_B!BD35/Inv_SY_B!$NE35-1,"")</f>
        <v>-6.1797579799991675E-2</v>
      </c>
      <c r="BE35" s="57">
        <f>IFERROR(Inv_SY_B!BE35/Inv_SY_B!$NE35-1,"")</f>
        <v>-7.6363783497058968E-2</v>
      </c>
      <c r="BF35" s="57">
        <f>IFERROR(Inv_SY_B!BF35/Inv_SY_B!$NE35-1,"")</f>
        <v>-5.9878627611202551E-2</v>
      </c>
      <c r="BG35" s="57">
        <f>IFERROR(Inv_SY_B!BG35/Inv_SY_B!$NE35-1,"")</f>
        <v>-5.8930736242154169E-2</v>
      </c>
      <c r="BH35" s="57">
        <f>IFERROR(Inv_SY_B!BH35/Inv_SY_B!$NE35-1,"")</f>
        <v>-0.10565181500199572</v>
      </c>
      <c r="BI35" s="57">
        <f>IFERROR(Inv_SY_B!BI35/Inv_SY_B!$NE35-1,"")</f>
        <v>-9.6210649429452899E-2</v>
      </c>
      <c r="BJ35" s="57">
        <f>IFERROR(Inv_SY_B!BJ35/Inv_SY_B!$NE35-1,"")</f>
        <v>-0.10503729870746592</v>
      </c>
      <c r="BK35" s="57">
        <f>IFERROR(Inv_SY_B!BK35/Inv_SY_B!$NE35-1,"")</f>
        <v>-6.8122165810165614E-2</v>
      </c>
      <c r="BL35" s="57">
        <f>IFERROR(Inv_SY_B!BL35/Inv_SY_B!$NE35-1,"")</f>
        <v>-7.4214247547408352E-2</v>
      </c>
      <c r="BM35" s="57">
        <f>IFERROR(Inv_SY_B!BM35/Inv_SY_B!$NE35-1,"")</f>
        <v>-6.9698119122678759E-2</v>
      </c>
      <c r="BN35" s="57">
        <f>IFERROR(Inv_SY_B!BN35/Inv_SY_B!$NE35-1,"")</f>
        <v>2.2789910058936602E-2</v>
      </c>
      <c r="BO35" s="57">
        <f>IFERROR(Inv_SY_B!BO35/Inv_SY_B!$NE35-1,"")</f>
        <v>-8.4482975458743947E-4</v>
      </c>
      <c r="BP35" s="57">
        <f>IFERROR(Inv_SY_B!BP35/Inv_SY_B!$NE35-1,"")</f>
        <v>5.1793571746181488E-3</v>
      </c>
      <c r="BQ35" s="57">
        <f>IFERROR(Inv_SY_B!BQ35/Inv_SY_B!$NE35-1,"")</f>
        <v>6.2041277336566392E-3</v>
      </c>
      <c r="BR35" s="57">
        <f>IFERROR(Inv_SY_B!BR35/Inv_SY_B!$NE35-1,"")</f>
        <v>2.4448488291464621E-2</v>
      </c>
      <c r="BS35" s="57">
        <f>IFERROR(Inv_SY_B!BS35/Inv_SY_B!$NE35-1,"")</f>
        <v>7.6305566023779914E-3</v>
      </c>
      <c r="BT35" s="57">
        <f>IFERROR(Inv_SY_B!BT35/Inv_SY_B!$NE35-1,"")</f>
        <v>-4.1619862196434765E-3</v>
      </c>
      <c r="BU35" s="57">
        <f>IFERROR(Inv_SY_B!BU35/Inv_SY_B!$NE35-1,"")</f>
        <v>1.4358804043585804E-2</v>
      </c>
      <c r="BV35" s="57">
        <f>IFERROR(Inv_SY_B!BV35/Inv_SY_B!$NE35-1,"")</f>
        <v>3.0529941810734096E-2</v>
      </c>
      <c r="BW35" s="57">
        <f>IFERROR(Inv_SY_B!BW35/Inv_SY_B!$NE35-1,"")</f>
        <v>-2.7798376925367574E-3</v>
      </c>
      <c r="BX35" s="57">
        <f>IFERROR(Inv_SY_B!BX35/Inv_SY_B!$NE35-1,"")</f>
        <v>3.6301735125972012E-3</v>
      </c>
      <c r="BY35" s="57">
        <f>IFERROR(Inv_SY_B!BY35/Inv_SY_B!$NE35-1,"")</f>
        <v>-3.7473416615115829E-3</v>
      </c>
      <c r="BZ35" s="57">
        <f>IFERROR(Inv_SY_B!BZ35/Inv_SY_B!$NE35-1,"")</f>
        <v>1.0036448649725083E-2</v>
      </c>
      <c r="CA35" s="57">
        <f>IFERROR(Inv_SY_B!CA35/Inv_SY_B!$NE35-1,"")</f>
        <v>-1.033767713848821E-2</v>
      </c>
      <c r="CB35" s="57">
        <f>IFERROR(Inv_SY_B!CB35/Inv_SY_B!$NE35-1,"")</f>
        <v>1.9194672996258877E-3</v>
      </c>
      <c r="CC35" s="57">
        <f>IFERROR(Inv_SY_B!CC35/Inv_SY_B!$NE35-1,"")</f>
        <v>1.1732721842083071E-2</v>
      </c>
      <c r="CD35" s="57">
        <f>IFERROR(Inv_SY_B!CD35/Inv_SY_B!$NE35-1,"")</f>
        <v>1.0212358462265758E-2</v>
      </c>
      <c r="CE35" s="57">
        <f>IFERROR(Inv_SY_B!CE35/Inv_SY_B!$NE35-1,"")</f>
        <v>4.6837643538391038E-3</v>
      </c>
      <c r="CF35" s="57">
        <f>IFERROR(Inv_SY_B!CF35/Inv_SY_B!$NE35-1,"")</f>
        <v>1.8850786756682725E-2</v>
      </c>
      <c r="CG35" s="57">
        <f>IFERROR(Inv_SY_B!CG35/Inv_SY_B!$NE35-1,"")</f>
        <v>2.4724917996886031E-2</v>
      </c>
      <c r="CH35" s="57">
        <f>IFERROR(Inv_SY_B!CH35/Inv_SY_B!$NE35-1,"")</f>
        <v>2.4052691213247934E-2</v>
      </c>
      <c r="CI35" s="57">
        <f>IFERROR(Inv_SY_B!CI35/Inv_SY_B!$NE35-1,"")</f>
        <v>3.7440684446267358E-2</v>
      </c>
      <c r="CJ35" s="57">
        <f>IFERROR(Inv_SY_B!CJ35/Inv_SY_B!$NE35-1,"")</f>
        <v>3.7057452354660514E-2</v>
      </c>
      <c r="CK35" s="57">
        <f>IFERROR(Inv_SY_B!CK35/Inv_SY_B!$NE35-1,"")</f>
        <v>2.7520627517624519E-2</v>
      </c>
      <c r="CL35" s="57">
        <f>IFERROR(Inv_SY_B!CL35/Inv_SY_B!$NE35-1,"")</f>
        <v>2.1473537184908409E-2</v>
      </c>
      <c r="CM35" s="57">
        <f>IFERROR(Inv_SY_B!CM35/Inv_SY_B!$NE35-1,"")</f>
        <v>1.8228819919484662E-2</v>
      </c>
      <c r="CN35" s="57">
        <f>IFERROR(Inv_SY_B!CN35/Inv_SY_B!$NE35-1,"")</f>
        <v>5.0984089119712195E-3</v>
      </c>
      <c r="CO35" s="57">
        <f>IFERROR(Inv_SY_B!CO35/Inv_SY_B!$NE35-1,"")</f>
        <v>6.8952019972097212E-3</v>
      </c>
      <c r="CP35" s="57">
        <f>IFERROR(Inv_SY_B!CP35/Inv_SY_B!$NE35-1,"")</f>
        <v>-1.1212594600087389E-3</v>
      </c>
      <c r="CQ35" s="57">
        <f>IFERROR(Inv_SY_B!CQ35/Inv_SY_B!$NE35-1,"")</f>
        <v>1.4358804043585804E-2</v>
      </c>
      <c r="CR35" s="57">
        <f>IFERROR(Inv_SY_B!CR35/Inv_SY_B!$NE35-1,"")</f>
        <v>1.9196323888459155E-2</v>
      </c>
      <c r="CS35" s="57">
        <f>IFERROR(Inv_SY_B!CS35/Inv_SY_B!$NE35-1,"")</f>
        <v>2.044025756285528E-2</v>
      </c>
      <c r="CT35" s="57">
        <f>IFERROR(Inv_SY_B!CT35/Inv_SY_B!$NE35-1,"")</f>
        <v>3.9375692384216565E-2</v>
      </c>
      <c r="CU35" s="57">
        <f>IFERROR(Inv_SY_B!CU35/Inv_SY_B!$NE35-1,"")</f>
        <v>3.3537497005718064E-2</v>
      </c>
      <c r="CV35" s="57">
        <f>IFERROR(Inv_SY_B!CV35/Inv_SY_B!$NE35-1,"")</f>
        <v>3.6334965624581939E-2</v>
      </c>
      <c r="CW35" s="57">
        <f>IFERROR(Inv_SY_B!CW35/Inv_SY_B!$NE35-1,"")</f>
        <v>2.7903859609231363E-2</v>
      </c>
      <c r="CX35" s="57">
        <f>IFERROR(Inv_SY_B!CX35/Inv_SY_B!$NE35-1,"")</f>
        <v>1.1192427417850537E-2</v>
      </c>
      <c r="CY35" s="57">
        <f>IFERROR(Inv_SY_B!CY35/Inv_SY_B!$NE35-1,"")</f>
        <v>1.4660363722227565E-2</v>
      </c>
      <c r="CZ35" s="57">
        <f>IFERROR(Inv_SY_B!CZ35/Inv_SY_B!$NE35-1,"")</f>
        <v>2.6107066523992417E-2</v>
      </c>
      <c r="DA35" s="57">
        <f>IFERROR(Inv_SY_B!DA35/Inv_SY_B!$NE35-1,"")</f>
        <v>6.0531910770302844E-3</v>
      </c>
      <c r="DB35" s="57">
        <f>IFERROR(Inv_SY_B!DB35/Inv_SY_B!$NE35-1,"")</f>
        <v>3.3432453717658017E-2</v>
      </c>
      <c r="DC35" s="57">
        <f>IFERROR(Inv_SY_B!DC35/Inv_SY_B!$NE35-1,"")</f>
        <v>7.4758694678147553E-2</v>
      </c>
      <c r="DD35" s="57">
        <f>IFERROR(Inv_SY_B!DD35/Inv_SY_B!$NE35-1,"")</f>
        <v>3.6611395330003349E-2</v>
      </c>
      <c r="DE35" s="57">
        <f>IFERROR(Inv_SY_B!DE35/Inv_SY_B!$NE35-1,"")</f>
        <v>3.7717114151688547E-2</v>
      </c>
      <c r="DF35" s="57">
        <f>IFERROR(Inv_SY_B!DF35/Inv_SY_B!$NE35-1,"")</f>
        <v>2.9977082399891497E-2</v>
      </c>
      <c r="DG35" s="57">
        <f>IFERROR(Inv_SY_B!DG35/Inv_SY_B!$NE35-1,"")</f>
        <v>1.6017382276113823E-2</v>
      </c>
      <c r="DH35" s="57">
        <f>IFERROR(Inv_SY_B!DH35/Inv_SY_B!$NE35-1,"")</f>
        <v>4.3383923112825906E-2</v>
      </c>
      <c r="DI35" s="57">
        <f>IFERROR(Inv_SY_B!DI35/Inv_SY_B!$NE35-1,"")</f>
        <v>3.4261742833922026E-2</v>
      </c>
      <c r="DJ35" s="57">
        <f>IFERROR(Inv_SY_B!DJ35/Inv_SY_B!$NE35-1,"")</f>
        <v>5.11239548646234E-2</v>
      </c>
      <c r="DK35" s="57">
        <f>IFERROR(Inv_SY_B!DK35/Inv_SY_B!$NE35-1,"")</f>
        <v>3.4518427560384701E-2</v>
      </c>
      <c r="DL35" s="57">
        <f>IFERROR(Inv_SY_B!DL35/Inv_SY_B!$NE35-1,"")</f>
        <v>2.506417263535754E-2</v>
      </c>
      <c r="DM35" s="57">
        <f>IFERROR(Inv_SY_B!DM35/Inv_SY_B!$NE35-1,"")</f>
        <v>9.2448544932912657E-3</v>
      </c>
      <c r="DN35" s="57">
        <f>IFERROR(Inv_SY_B!DN35/Inv_SY_B!$NE35-1,"")</f>
        <v>3.3156024012236607E-2</v>
      </c>
      <c r="DO35" s="57">
        <f>IFERROR(Inv_SY_B!DO35/Inv_SY_B!$NE35-1,"")</f>
        <v>2.4033843733332505E-2</v>
      </c>
      <c r="DP35" s="57">
        <f>IFERROR(Inv_SY_B!DP35/Inv_SY_B!$NE35-1,"")</f>
        <v>2.2651695206225897E-2</v>
      </c>
      <c r="DQ35" s="57">
        <f>IFERROR(Inv_SY_B!DQ35/Inv_SY_B!$NE35-1,"")</f>
        <v>2.9700652694469865E-2</v>
      </c>
      <c r="DR35" s="57">
        <f>IFERROR(Inv_SY_B!DR35/Inv_SY_B!$NE35-1,"")</f>
        <v>1.8228819919484662E-2</v>
      </c>
      <c r="DS35" s="57">
        <f>IFERROR(Inv_SY_B!DS35/Inv_SY_B!$NE35-1,"")</f>
        <v>1.6708456539667349E-2</v>
      </c>
      <c r="DT35" s="57">
        <f>IFERROR(Inv_SY_B!DT35/Inv_SY_B!$NE35-1,"")</f>
        <v>2.3066339764358013E-2</v>
      </c>
      <c r="DU35" s="57">
        <f>IFERROR(Inv_SY_B!DU35/Inv_SY_B!$NE35-1,"")</f>
        <v>1.2203908839960587E-2</v>
      </c>
      <c r="DV35" s="57">
        <f>IFERROR(Inv_SY_B!DV35/Inv_SY_B!$NE35-1,"")</f>
        <v>2.0584754908870906E-2</v>
      </c>
      <c r="DW35" s="57">
        <f>IFERROR(Inv_SY_B!DW35/Inv_SY_B!$NE35-1,"")</f>
        <v>2.9700652694469865E-2</v>
      </c>
      <c r="DX35" s="57">
        <f>IFERROR(Inv_SY_B!DX35/Inv_SY_B!$NE35-1,"")</f>
        <v>2.1545976384540699E-2</v>
      </c>
      <c r="DY35" s="57">
        <f>IFERROR(Inv_SY_B!DY35/Inv_SY_B!$NE35-1,"")</f>
        <v>3.1634009740217905E-3</v>
      </c>
      <c r="DZ35" s="57">
        <f>IFERROR(Inv_SY_B!DZ35/Inv_SY_B!$NE35-1,"")</f>
        <v>2.1131331826408584E-2</v>
      </c>
      <c r="EA35" s="57">
        <f>IFERROR(Inv_SY_B!EA35/Inv_SY_B!$NE35-1,"")</f>
        <v>1.1179862431240473E-2</v>
      </c>
      <c r="EB35" s="57">
        <f>IFERROR(Inv_SY_B!EB35/Inv_SY_B!$NE35-1,"")</f>
        <v>9.7977139041340866E-3</v>
      </c>
      <c r="EC35" s="57">
        <f>IFERROR(Inv_SY_B!EC35/Inv_SY_B!$NE35-1,"")</f>
        <v>8.5537802297379617E-3</v>
      </c>
      <c r="ED35" s="57">
        <f>IFERROR(Inv_SY_B!ED35/Inv_SY_B!$NE35-1,"")</f>
        <v>-0.15495439052698134</v>
      </c>
      <c r="EE35" s="57">
        <f>IFERROR(Inv_SY_B!EE35/Inv_SY_B!$NE35-1,"")</f>
        <v>2.0716687268276468E-2</v>
      </c>
      <c r="EF35" s="57">
        <f>IFERROR(Inv_SY_B!EF35/Inv_SY_B!$NE35-1,"")</f>
        <v>3.4952817097475108E-2</v>
      </c>
      <c r="EG35" s="57">
        <f>IFERROR(Inv_SY_B!EG35/Inv_SY_B!$NE35-1,"")</f>
        <v>6.8952019972097212E-3</v>
      </c>
      <c r="EH35" s="57">
        <f>IFERROR(Inv_SY_B!EH35/Inv_SY_B!$NE35-1,"")</f>
        <v>1.3944159485453911E-2</v>
      </c>
      <c r="EI35" s="57">
        <f>IFERROR(Inv_SY_B!EI35/Inv_SY_B!$NE35-1,"")</f>
        <v>-7.1587355261428787E-3</v>
      </c>
      <c r="EJ35" s="57">
        <f>IFERROR(Inv_SY_B!EJ35/Inv_SY_B!$NE35-1,"")</f>
        <v>2.6245281376703344E-2</v>
      </c>
      <c r="EK35" s="57">
        <f>IFERROR(Inv_SY_B!EK35/Inv_SY_B!$NE35-1,"")</f>
        <v>1.5226793318608989E-2</v>
      </c>
      <c r="EL35" s="57">
        <f>IFERROR(Inv_SY_B!EL35/Inv_SY_B!$NE35-1,"")</f>
        <v>-3.4709119560901724E-3</v>
      </c>
      <c r="EM35" s="57">
        <f>IFERROR(Inv_SY_B!EM35/Inv_SY_B!$NE35-1,"")</f>
        <v>-4.9912753359075968E-3</v>
      </c>
      <c r="EN35" s="57">
        <f>IFERROR(Inv_SY_B!EN35/Inv_SY_B!$NE35-1,"")</f>
        <v>1.7675960508641841E-2</v>
      </c>
      <c r="EO35" s="57">
        <f>IFERROR(Inv_SY_B!EO35/Inv_SY_B!$NE35-1,"")</f>
        <v>2.044025756285528E-2</v>
      </c>
      <c r="EP35" s="57">
        <f>IFERROR(Inv_SY_B!EP35/Inv_SY_B!$NE35-1,"")</f>
        <v>1.1456292136661883E-2</v>
      </c>
      <c r="EQ35" s="57">
        <f>IFERROR(Inv_SY_B!EQ35/Inv_SY_B!$NE35-1,"")</f>
        <v>3.439830679443201E-3</v>
      </c>
      <c r="ER35" s="57">
        <f>IFERROR(Inv_SY_B!ER35/Inv_SY_B!$NE35-1,"")</f>
        <v>2.4310273438753915E-2</v>
      </c>
      <c r="ES35" s="57">
        <f>IFERROR(Inv_SY_B!ES35/Inv_SY_B!$NE35-1,"")</f>
        <v>2.3342769469779201E-2</v>
      </c>
      <c r="ET35" s="57">
        <f>IFERROR(Inv_SY_B!ET35/Inv_SY_B!$NE35-1,"")</f>
        <v>2.1885231023012208E-2</v>
      </c>
      <c r="EU35" s="57">
        <f>IFERROR(Inv_SY_B!EU35/Inv_SY_B!$NE35-1,"")</f>
        <v>2.41490227772585E-2</v>
      </c>
      <c r="EV35" s="57">
        <f>IFERROR(Inv_SY_B!EV35/Inv_SY_B!$NE35-1,"")</f>
        <v>-7.8365571373639753E-5</v>
      </c>
      <c r="EW35" s="57">
        <f>IFERROR(Inv_SY_B!EW35/Inv_SY_B!$NE35-1,"")</f>
        <v>1.3446586015695594E-2</v>
      </c>
      <c r="EX35" s="57">
        <f>IFERROR(Inv_SY_B!EX35/Inv_SY_B!$NE35-1,"")</f>
        <v>2.3066339764358013E-2</v>
      </c>
      <c r="EY35" s="57">
        <f>IFERROR(Inv_SY_B!EY35/Inv_SY_B!$NE35-1,"")</f>
        <v>5.1775539170259233E-2</v>
      </c>
      <c r="EZ35" s="57">
        <f>IFERROR(Inv_SY_B!EZ35/Inv_SY_B!$NE35-1,"")</f>
        <v>0.11553207622779427</v>
      </c>
      <c r="FA35" s="57">
        <f>IFERROR(Inv_SY_B!FA35/Inv_SY_B!$NE35-1,"")</f>
        <v>0.15437044983949177</v>
      </c>
      <c r="FB35" s="57">
        <f>IFERROR(Inv_SY_B!FB35/Inv_SY_B!$NE35-1,"")</f>
        <v>0.14967114484732891</v>
      </c>
      <c r="FC35" s="57">
        <f>IFERROR(Inv_SY_B!FC35/Inv_SY_B!$NE35-1,"")</f>
        <v>-1</v>
      </c>
      <c r="FD35" s="57">
        <f>IFERROR(Inv_SY_B!FD35/Inv_SY_B!$NE35-1,"")</f>
        <v>0.16141940732773552</v>
      </c>
      <c r="FE35" s="57">
        <f>IFERROR(Inv_SY_B!FE35/Inv_SY_B!$NE35-1,"")</f>
        <v>0.16860657966869042</v>
      </c>
      <c r="FF35" s="57">
        <f>IFERROR(Inv_SY_B!FF35/Inv_SY_B!$NE35-1,"")</f>
        <v>1.2562010958347303E-2</v>
      </c>
      <c r="FG35" s="57">
        <f>IFERROR(Inv_SY_B!FG35/Inv_SY_B!$NE35-1,"")</f>
        <v>1.5049878307139331E-2</v>
      </c>
      <c r="FH35" s="57">
        <f>IFERROR(Inv_SY_B!FH35/Inv_SY_B!$NE35-1,"")</f>
        <v>1.6293811981535233E-2</v>
      </c>
      <c r="FI35" s="57">
        <f>IFERROR(Inv_SY_B!FI35/Inv_SY_B!$NE35-1,"")</f>
        <v>1.3666078887832889E-3</v>
      </c>
      <c r="FJ35" s="57">
        <f>IFERROR(Inv_SY_B!FJ35/Inv_SY_B!$NE35-1,"")</f>
        <v>3.9911274938470687E-2</v>
      </c>
      <c r="FK35" s="57">
        <f>IFERROR(Inv_SY_B!FK35/Inv_SY_B!$NE35-1,"")</f>
        <v>5.3611822213415206E-2</v>
      </c>
      <c r="FL35" s="57">
        <f>IFERROR(Inv_SY_B!FL35/Inv_SY_B!$NE35-1,"")</f>
        <v>1.061443803378781E-2</v>
      </c>
      <c r="FM35" s="57">
        <f>IFERROR(Inv_SY_B!FM35/Inv_SY_B!$NE35-1,"")</f>
        <v>-8.6243514643021824E-3</v>
      </c>
      <c r="FN35" s="57">
        <f>IFERROR(Inv_SY_B!FN35/Inv_SY_B!$NE35-1,"")</f>
        <v>1.3930996166148013E-2</v>
      </c>
      <c r="FO35" s="57">
        <f>IFERROR(Inv_SY_B!FO35/Inv_SY_B!$NE35-1,"")</f>
        <v>-2.1150900675950268E-3</v>
      </c>
      <c r="FP35" s="57">
        <f>IFERROR(Inv_SY_B!FP35/Inv_SY_B!$NE35-1,"")</f>
        <v>7.6109520071754311E-4</v>
      </c>
      <c r="FQ35" s="57">
        <f>IFERROR(Inv_SY_B!FQ35/Inv_SY_B!$NE35-1,"")</f>
        <v>3.9400368130628749E-3</v>
      </c>
      <c r="FR35" s="57">
        <f>IFERROR(Inv_SY_B!FR35/Inv_SY_B!$NE35-1,"")</f>
        <v>-4.4993017541428149E-4</v>
      </c>
      <c r="FS35" s="57">
        <f>IFERROR(Inv_SY_B!FS35/Inv_SY_B!$NE35-1,"")</f>
        <v>3.0317677809641452E-3</v>
      </c>
      <c r="FT35" s="57">
        <f>IFERROR(Inv_SY_B!FT35/Inv_SY_B!$NE35-1,"")</f>
        <v>1.7715450466559091E-2</v>
      </c>
      <c r="FU35" s="57">
        <f>IFERROR(Inv_SY_B!FU35/Inv_SY_B!$NE35-1,"")</f>
        <v>2.7100897131578705E-2</v>
      </c>
      <c r="FV35" s="57">
        <f>IFERROR(Inv_SY_B!FV35/Inv_SY_B!$NE35-1,"")</f>
        <v>1.4082374338164616E-2</v>
      </c>
      <c r="FW35" s="57">
        <f>IFERROR(Inv_SY_B!FW35/Inv_SY_B!$NE35-1,"")</f>
        <v>1.5293399714296108E-2</v>
      </c>
      <c r="FX35" s="57">
        <f>IFERROR(Inv_SY_B!FX35/Inv_SY_B!$NE35-1,"")</f>
        <v>1.7412694122526329E-2</v>
      </c>
      <c r="FY35" s="57">
        <f>IFERROR(Inv_SY_B!FY35/Inv_SY_B!$NE35-1,"")</f>
        <v>2.6041249927463594E-2</v>
      </c>
      <c r="FZ35" s="57">
        <f>IFERROR(Inv_SY_B!FZ35/Inv_SY_B!$NE35-1,"")</f>
        <v>9.5031243845022928E-5</v>
      </c>
      <c r="GA35" s="57">
        <f>IFERROR(Inv_SY_B!GA35/Inv_SY_B!$NE35-1,"")</f>
        <v>2.0263649695502872E-2</v>
      </c>
      <c r="GB35" s="57">
        <f>IFERROR(Inv_SY_B!GB35/Inv_SY_B!$NE35-1,"")</f>
        <v>5.5570309232384485E-3</v>
      </c>
      <c r="GC35" s="57">
        <f>IFERROR(Inv_SY_B!GC35/Inv_SY_B!$NE35-1,"")</f>
        <v>2.1499904766970168E-2</v>
      </c>
      <c r="GD35" s="57">
        <f>IFERROR(Inv_SY_B!GD35/Inv_SY_B!$NE35-1,"")</f>
        <v>2.46788463793155E-2</v>
      </c>
      <c r="GE35" s="57">
        <f>IFERROR(Inv_SY_B!GE35/Inv_SY_B!$NE35-1,"")</f>
        <v>2.5435737239397849E-2</v>
      </c>
      <c r="GF35" s="57">
        <f>IFERROR(Inv_SY_B!GF35/Inv_SY_B!$NE35-1,"")</f>
        <v>1.9077854014707407E-2</v>
      </c>
      <c r="GG35" s="57">
        <f>IFERROR(Inv_SY_B!GG35/Inv_SY_B!$NE35-1,"")</f>
        <v>1.6655803262444202E-2</v>
      </c>
      <c r="GH35" s="57">
        <f>IFERROR(Inv_SY_B!GH35/Inv_SY_B!$NE35-1,"")</f>
        <v>2.2256795627052517E-2</v>
      </c>
      <c r="GI35" s="57">
        <f>IFERROR(Inv_SY_B!GI35/Inv_SY_B!$NE35-1,"")</f>
        <v>1.4082374338164616E-2</v>
      </c>
      <c r="GJ35" s="57">
        <f>IFERROR(Inv_SY_B!GJ35/Inv_SY_B!$NE35-1,"")</f>
        <v>2.6646762615529562E-2</v>
      </c>
      <c r="GK35" s="57">
        <f>IFERROR(Inv_SY_B!GK35/Inv_SY_B!$NE35-1,"")</f>
        <v>4.3941713291120177E-3</v>
      </c>
      <c r="GL35" s="57">
        <f>IFERROR(Inv_SY_B!GL35/Inv_SY_B!$NE35-1,"")</f>
        <v>2.7857787991661054E-2</v>
      </c>
      <c r="GM35" s="57">
        <f>IFERROR(Inv_SY_B!GM35/Inv_SY_B!$NE35-1,"")</f>
        <v>4.9996840171777635E-3</v>
      </c>
      <c r="GN35" s="57">
        <f>IFERROR(Inv_SY_B!GN35/Inv_SY_B!$NE35-1,"")</f>
        <v>1.0146541865736936E-2</v>
      </c>
      <c r="GO35" s="57">
        <f>IFERROR(Inv_SY_B!GO35/Inv_SY_B!$NE35-1,"")</f>
        <v>1.6625527628040926E-2</v>
      </c>
      <c r="GP35" s="57">
        <f>IFERROR(Inv_SY_B!GP35/Inv_SY_B!$NE35-1,"")</f>
        <v>9.4729090002638738E-3</v>
      </c>
      <c r="GQ35" s="57">
        <f>IFERROR(Inv_SY_B!GQ35/Inv_SY_B!$NE35-1,"")</f>
        <v>2.5049722900756022E-2</v>
      </c>
      <c r="GR35" s="57">
        <f>IFERROR(Inv_SY_B!GR35/Inv_SY_B!$NE35-1,"")</f>
        <v>-1.5105261096350686E-2</v>
      </c>
      <c r="GS35" s="57">
        <f>IFERROR(Inv_SY_B!GS35/Inv_SY_B!$NE35-1,"")</f>
        <v>8.5696477959100736E-3</v>
      </c>
      <c r="GT35" s="57">
        <f>IFERROR(Inv_SY_B!GT35/Inv_SY_B!$NE35-1,"")</f>
        <v>1.9954095263898797E-3</v>
      </c>
      <c r="GU35" s="57">
        <f>IFERROR(Inv_SY_B!GU35/Inv_SY_B!$NE35-1,"")</f>
        <v>1.5718480215745068E-3</v>
      </c>
      <c r="GV35" s="57">
        <f>IFERROR(Inv_SY_B!GV35/Inv_SY_B!$NE35-1,"")</f>
        <v>5.1257481136062211E-3</v>
      </c>
      <c r="GW35" s="57">
        <f>IFERROR(Inv_SY_B!GW35/Inv_SY_B!$NE35-1,"")</f>
        <v>1.9084419814939357E-2</v>
      </c>
      <c r="GX35" s="57">
        <f>IFERROR(Inv_SY_B!GX35/Inv_SY_B!$NE35-1,"")</f>
        <v>5.6896191473299051E-3</v>
      </c>
      <c r="GY35" s="57">
        <f>IFERROR(Inv_SY_B!GY35/Inv_SY_B!$NE35-1,"")</f>
        <v>1.9615524980197252E-2</v>
      </c>
      <c r="GZ35" s="57">
        <f>IFERROR(Inv_SY_B!GZ35/Inv_SY_B!$NE35-1,"")</f>
        <v>2.7336115521942705E-2</v>
      </c>
      <c r="HA35" s="57">
        <f>IFERROR(Inv_SY_B!HA35/Inv_SY_B!$NE35-1,"")</f>
        <v>3.0824597650578767E-2</v>
      </c>
      <c r="HB35" s="57">
        <f>IFERROR(Inv_SY_B!HB35/Inv_SY_B!$NE35-1,"")</f>
        <v>5.0822539291870417E-3</v>
      </c>
      <c r="HC35" s="57">
        <f>IFERROR(Inv_SY_B!HC35/Inv_SY_B!$NE35-1,"")</f>
        <v>1.1513179768347204E-2</v>
      </c>
      <c r="HD35" s="57">
        <f>IFERROR(Inv_SY_B!HD35/Inv_SY_B!$NE35-1,"")</f>
        <v>-5.0482555647513028E-4</v>
      </c>
      <c r="HE35" s="57">
        <f>IFERROR(Inv_SY_B!HE35/Inv_SY_B!$NE35-1,"")</f>
        <v>-3.2127083850920224E-3</v>
      </c>
      <c r="HF35" s="57">
        <f>IFERROR(Inv_SY_B!HF35/Inv_SY_B!$NE35-1,"")</f>
        <v>-2.5720657030070981E-2</v>
      </c>
      <c r="HG35" s="57">
        <f>IFERROR(Inv_SY_B!HG35/Inv_SY_B!$NE35-1,"")</f>
        <v>7.2616232413467152E-3</v>
      </c>
      <c r="HH35" s="57">
        <f>IFERROR(Inv_SY_B!HH35/Inv_SY_B!$NE35-1,"")</f>
        <v>9.698229587072893E-3</v>
      </c>
      <c r="HI35" s="57">
        <f>IFERROR(Inv_SY_B!HI35/Inv_SY_B!$NE35-1,"")</f>
        <v>1.1899035318696738E-2</v>
      </c>
      <c r="HJ35" s="57">
        <f>IFERROR(Inv_SY_B!HJ35/Inv_SY_B!$NE35-1,"")</f>
        <v>2.2559551971085279E-2</v>
      </c>
      <c r="HK35" s="57">
        <f>IFERROR(Inv_SY_B!HK35/Inv_SY_B!$NE35-1,"")</f>
        <v>1.5183696504616151E-2</v>
      </c>
      <c r="HL35" s="57">
        <f>IFERROR(Inv_SY_B!HL35/Inv_SY_B!$NE35-1,"")</f>
        <v>-1.4280660561356573E-3</v>
      </c>
      <c r="HM35" s="57">
        <f>IFERROR(Inv_SY_B!HM35/Inv_SY_B!$NE35-1,"")</f>
        <v>-1.5139435098394438E-2</v>
      </c>
      <c r="HN35" s="57">
        <f>IFERROR(Inv_SY_B!HN35/Inv_SY_B!$NE35-1,"")</f>
        <v>-2.8375651722580497E-2</v>
      </c>
      <c r="HO35" s="57">
        <f>IFERROR(Inv_SY_B!HO35/Inv_SY_B!$NE35-1,"")</f>
        <v>-1.0346051869674189E-2</v>
      </c>
      <c r="HP35" s="57">
        <f>IFERROR(Inv_SY_B!HP35/Inv_SY_B!$NE35-1,"")</f>
        <v>-2.3460663381186797E-2</v>
      </c>
      <c r="HQ35" s="57">
        <f>IFERROR(Inv_SY_B!HQ35/Inv_SY_B!$NE35-1,"")</f>
        <v>-3.4035904109379844E-2</v>
      </c>
      <c r="HR35" s="57">
        <f>IFERROR(Inv_SY_B!HR35/Inv_SY_B!$NE35-1,"")</f>
        <v>-3.7779036759105766E-2</v>
      </c>
      <c r="HS35" s="57">
        <f>IFERROR(Inv_SY_B!HS35/Inv_SY_B!$NE35-1,"")</f>
        <v>-1.6150009158834022E-2</v>
      </c>
      <c r="HT35" s="57">
        <f>IFERROR(Inv_SY_B!HT35/Inv_SY_B!$NE35-1,"")</f>
        <v>-2.4284580577089487E-2</v>
      </c>
      <c r="HU35" s="57">
        <f>IFERROR(Inv_SY_B!HU35/Inv_SY_B!$NE35-1,"")</f>
        <v>1.2236984256910333E-3</v>
      </c>
      <c r="HV35" s="57">
        <f>IFERROR(Inv_SY_B!HV35/Inv_SY_B!$NE35-1,"")</f>
        <v>2.0516475943171297E-2</v>
      </c>
      <c r="HW35" s="57">
        <f>IFERROR(Inv_SY_B!HW35/Inv_SY_B!$NE35-1,"")</f>
        <v>1.8344252104165903E-2</v>
      </c>
      <c r="HX35" s="57">
        <f>IFERROR(Inv_SY_B!HX35/Inv_SY_B!$NE35-1,"")</f>
        <v>1.6772248010149093E-2</v>
      </c>
      <c r="HY35" s="57">
        <f>IFERROR(Inv_SY_B!HY35/Inv_SY_B!$NE35-1,"")</f>
        <v>1.551464473493569E-2</v>
      </c>
      <c r="HZ35" s="57">
        <f>IFERROR(Inv_SY_B!HZ35/Inv_SY_B!$NE35-1,"")</f>
        <v>1.1420358753522208E-3</v>
      </c>
      <c r="IA35" s="57">
        <f>IFERROR(Inv_SY_B!IA35/Inv_SY_B!$NE35-1,"")</f>
        <v>2.6047072164849139E-2</v>
      </c>
      <c r="IB35" s="57">
        <f>IFERROR(Inv_SY_B!IB35/Inv_SY_B!$NE35-1,"")</f>
        <v>-3.5511088085427023E-4</v>
      </c>
      <c r="IC35" s="57">
        <f>IFERROR(Inv_SY_B!IC35/Inv_SY_B!$NE35-1,"")</f>
        <v>2.620427257425062E-2</v>
      </c>
      <c r="ID35" s="57">
        <f>IFERROR(Inv_SY_B!ID35/Inv_SY_B!$NE35-1,"")</f>
        <v>1.3313839003311845E-2</v>
      </c>
      <c r="IE35" s="57">
        <f>IFERROR(Inv_SY_B!IE35/Inv_SY_B!$NE35-1,"")</f>
        <v>1.504304350673058E-2</v>
      </c>
      <c r="IF35" s="57">
        <f>IFERROR(Inv_SY_B!IF35/Inv_SY_B!$NE35-1,"")</f>
        <v>5.9254197614322379E-3</v>
      </c>
      <c r="IG35" s="57">
        <f>IFERROR(Inv_SY_B!IG35/Inv_SY_B!$NE35-1,"")</f>
        <v>-1.7871727928471692E-2</v>
      </c>
      <c r="IH35" s="57">
        <f>IFERROR(Inv_SY_B!IH35/Inv_SY_B!$NE35-1,"")</f>
        <v>-6.9425566081635637E-3</v>
      </c>
      <c r="II35" s="57">
        <f>IFERROR(Inv_SY_B!II35/Inv_SY_B!$NE35-1,"")</f>
        <v>-1.8171157279712968E-2</v>
      </c>
      <c r="IJ35" s="57">
        <f>IFERROR(Inv_SY_B!IJ35/Inv_SY_B!$NE35-1,"")</f>
        <v>-2.6008310151641734E-3</v>
      </c>
      <c r="IK35" s="57">
        <f>IFERROR(Inv_SY_B!IK35/Inv_SY_B!$NE35-1,"")</f>
        <v>3.9880708192197911E-2</v>
      </c>
      <c r="IL35" s="57">
        <f>IFERROR(Inv_SY_B!IL35/Inv_SY_B!$NE35-1,"")</f>
        <v>9.2266283588677833E-3</v>
      </c>
      <c r="IM35" s="57">
        <f>IFERROR(Inv_SY_B!IM35/Inv_SY_B!$NE35-1,"")</f>
        <v>6.0826201708339411E-3</v>
      </c>
      <c r="IN35" s="57">
        <f>IFERROR(Inv_SY_B!IN35/Inv_SY_B!$NE35-1,"")</f>
        <v>1.5065500708073554E-2</v>
      </c>
      <c r="IO35" s="57">
        <f>IFERROR(Inv_SY_B!IO35/Inv_SY_B!$NE35-1,"")</f>
        <v>1.504304350673058E-2</v>
      </c>
      <c r="IP35" s="57">
        <f>IFERROR(Inv_SY_B!IP35/Inv_SY_B!$NE35-1,"")</f>
        <v>-1.7422583901609778E-2</v>
      </c>
      <c r="IQ35" s="57">
        <f>IFERROR(Inv_SY_B!IQ35/Inv_SY_B!$NE35-1,"")</f>
        <v>7.6546242648509732E-3</v>
      </c>
      <c r="IR35" s="57">
        <f>IFERROR(Inv_SY_B!IR35/Inv_SY_B!$NE35-1,"")</f>
        <v>-3.0499750420263094E-3</v>
      </c>
      <c r="IS35" s="57">
        <f>IFERROR(Inv_SY_B!IS35/Inv_SY_B!$NE35-1,"")</f>
        <v>9.8254870613505574E-3</v>
      </c>
      <c r="IT35" s="57">
        <f>IFERROR(Inv_SY_B!IT35/Inv_SY_B!$NE35-1,"")</f>
        <v>-5.0482555647513028E-4</v>
      </c>
      <c r="IU35" s="57">
        <f>IFERROR(Inv_SY_B!IU35/Inv_SY_B!$NE35-1,"")</f>
        <v>8.4260652411072279E-4</v>
      </c>
      <c r="IV35" s="57">
        <f>IFERROR(Inv_SY_B!IV35/Inv_SY_B!$NE35-1,"")</f>
        <v>5.1843321171101131E-3</v>
      </c>
      <c r="IW35" s="57">
        <f>IFERROR(Inv_SY_B!IW35/Inv_SY_B!$NE35-1,"")</f>
        <v>-6.3436979056809006E-3</v>
      </c>
      <c r="IX35" s="57">
        <f>IFERROR(Inv_SY_B!IX35/Inv_SY_B!$NE35-1,"")</f>
        <v>2.9386119828000989E-3</v>
      </c>
      <c r="IY35" s="57">
        <f>IFERROR(Inv_SY_B!IY35/Inv_SY_B!$NE35-1,"")</f>
        <v>8.3283403051437332E-3</v>
      </c>
      <c r="IZ35" s="57">
        <f>IFERROR(Inv_SY_B!IZ35/Inv_SY_B!$NE35-1,"")</f>
        <v>-1.491581373065598E-3</v>
      </c>
      <c r="JA35" s="57">
        <f>IFERROR(Inv_SY_B!JA35/Inv_SY_B!$NE35-1,"")</f>
        <v>-9.9845841973638105E-3</v>
      </c>
      <c r="JB35" s="57">
        <f>IFERROR(Inv_SY_B!JB35/Inv_SY_B!$NE35-1,"")</f>
        <v>-1.1961252908316733E-2</v>
      </c>
      <c r="JC35" s="57">
        <f>IFERROR(Inv_SY_B!JC35/Inv_SY_B!$NE35-1,"")</f>
        <v>6.3784527731112206E-3</v>
      </c>
      <c r="JD35" s="57">
        <f>IFERROR(Inv_SY_B!JD35/Inv_SY_B!$NE35-1,"")</f>
        <v>2.4068992061077488E-2</v>
      </c>
      <c r="JE35" s="57">
        <f>IFERROR(Inv_SY_B!JE35/Inv_SY_B!$NE35-1,"")</f>
        <v>3.0055682604592127E-2</v>
      </c>
      <c r="JF35" s="57">
        <f>IFERROR(Inv_SY_B!JF35/Inv_SY_B!$NE35-1,"")</f>
        <v>2.3118319858453695E-2</v>
      </c>
      <c r="JG35" s="57">
        <f>IFERROR(Inv_SY_B!JG35/Inv_SY_B!$NE35-1,"")</f>
        <v>2.1669900482144788E-2</v>
      </c>
      <c r="JH35" s="57">
        <f>IFERROR(Inv_SY_B!JH35/Inv_SY_B!$NE35-1,"")</f>
        <v>2.9805591044180346E-2</v>
      </c>
      <c r="JI35" s="57">
        <f>IFERROR(Inv_SY_B!JI35/Inv_SY_B!$NE35-1,"")</f>
        <v>2.3989797241809496E-2</v>
      </c>
      <c r="JJ35" s="57">
        <f>IFERROR(Inv_SY_B!JJ35/Inv_SY_B!$NE35-1,"")</f>
        <v>9.6367163833941394E-3</v>
      </c>
      <c r="JK35" s="57">
        <f>IFERROR(Inv_SY_B!JK35/Inv_SY_B!$NE35-1,"")</f>
        <v>2.5089578762129694E-2</v>
      </c>
      <c r="JL35" s="57">
        <f>IFERROR(Inv_SY_B!JL35/Inv_SY_B!$NE35-1,"")</f>
        <v>3.2527832425238268E-2</v>
      </c>
      <c r="JM35" s="57">
        <f>IFERROR(Inv_SY_B!JM35/Inv_SY_B!$NE35-1,"")</f>
        <v>-1.5941286865874371E-2</v>
      </c>
      <c r="JN35" s="57">
        <f>IFERROR(Inv_SY_B!JN35/Inv_SY_B!$NE35-1,"")</f>
        <v>-2.3649585904849002E-2</v>
      </c>
      <c r="JO35" s="57">
        <f>IFERROR(Inv_SY_B!JO35/Inv_SY_B!$NE35-1,"")</f>
        <v>9.889434851304113E-3</v>
      </c>
      <c r="JP35" s="57">
        <f>IFERROR(Inv_SY_B!JP35/Inv_SY_B!$NE35-1,"")</f>
        <v>3.462613347472443E-3</v>
      </c>
      <c r="JQ35" s="57">
        <f>IFERROR(Inv_SY_B!JQ35/Inv_SY_B!$NE35-1,"")</f>
        <v>2.1453326867888478E-2</v>
      </c>
      <c r="JR35" s="57">
        <f>IFERROR(Inv_SY_B!JR35/Inv_SY_B!$NE35-1,"")</f>
        <v>9.9252968450977974E-3</v>
      </c>
      <c r="JS35" s="57">
        <f>IFERROR(Inv_SY_B!JS35/Inv_SY_B!$NE35-1,"")</f>
        <v>2.234944514370496E-2</v>
      </c>
      <c r="JT35" s="57">
        <f>IFERROR(Inv_SY_B!JT35/Inv_SY_B!$NE35-1,"")</f>
        <v>2.9910892753827412E-2</v>
      </c>
      <c r="JU35" s="57">
        <f>IFERROR(Inv_SY_B!JU35/Inv_SY_B!$NE35-1,"")</f>
        <v>2.1802661111003374E-2</v>
      </c>
      <c r="JV35" s="57">
        <f>IFERROR(Inv_SY_B!JV35/Inv_SY_B!$NE35-1,"")</f>
        <v>9.9951636937205546E-3</v>
      </c>
      <c r="JW35" s="57">
        <f>IFERROR(Inv_SY_B!JW35/Inv_SY_B!$NE35-1,"")</f>
        <v>-2.7206027556608836E-3</v>
      </c>
      <c r="JX35" s="57">
        <f>IFERROR(Inv_SY_B!JX35/Inv_SY_B!$NE35-1,"")</f>
        <v>-9.9867550124502769E-3</v>
      </c>
      <c r="JY35" s="57">
        <f>IFERROR(Inv_SY_B!JY35/Inv_SY_B!$NE35-1,"")</f>
        <v>-6.8078134001049451E-3</v>
      </c>
      <c r="JZ35" s="57">
        <f>IFERROR(Inv_SY_B!JZ35/Inv_SY_B!$NE35-1,"")</f>
        <v>-3.0120051890637378E-2</v>
      </c>
      <c r="KA35" s="57">
        <f>IFERROR(Inv_SY_B!KA35/Inv_SY_B!$NE35-1,"")</f>
        <v>-6.2023007120390883E-3</v>
      </c>
      <c r="KB35" s="57">
        <f>IFERROR(Inv_SY_B!KB35/Inv_SY_B!$NE35-1,"")</f>
        <v>-7.5268651944715437E-4</v>
      </c>
      <c r="KC35" s="57">
        <f>IFERROR(Inv_SY_B!KC35/Inv_SY_B!$NE35-1,"")</f>
        <v>-1.619326006512456E-2</v>
      </c>
      <c r="KD35" s="57">
        <f>IFERROR(Inv_SY_B!KD35/Inv_SY_B!$NE35-1,"")</f>
        <v>-2.134011791368351E-2</v>
      </c>
      <c r="KE35" s="57">
        <f>IFERROR(Inv_SY_B!KE35/Inv_SY_B!$NE35-1,"")</f>
        <v>2.2105417455036136E-2</v>
      </c>
      <c r="KF35" s="57">
        <f>IFERROR(Inv_SY_B!KF35/Inv_SY_B!$NE35-1,"")</f>
        <v>1.1870936694793999E-2</v>
      </c>
      <c r="KG35" s="57">
        <f>IFERROR(Inv_SY_B!KG35/Inv_SY_B!$NE35-1,"")</f>
        <v>1.2719970790016522E-2</v>
      </c>
      <c r="KH35" s="57">
        <f>IFERROR(Inv_SY_B!KH35/Inv_SY_B!$NE35-1,"")</f>
        <v>1.4385130682197378E-2</v>
      </c>
      <c r="KI35" s="57">
        <f>IFERROR(Inv_SY_B!KI35/Inv_SY_B!$NE35-1,"")</f>
        <v>2.2665516691496856E-2</v>
      </c>
      <c r="KJ35" s="57">
        <f>IFERROR(Inv_SY_B!KJ35/Inv_SY_B!$NE35-1,"")</f>
        <v>8.2013323553256079E-3</v>
      </c>
      <c r="KK35" s="57">
        <f>IFERROR(Inv_SY_B!KK35/Inv_SY_B!$NE35-1,"")</f>
        <v>-5.4681165777592522E-3</v>
      </c>
      <c r="KL35" s="57">
        <f>IFERROR(Inv_SY_B!KL35/Inv_SY_B!$NE35-1,"")</f>
        <v>-3.0534273667380818E-3</v>
      </c>
      <c r="KM35" s="57">
        <f>IFERROR(Inv_SY_B!KM35/Inv_SY_B!$NE35-1,"")</f>
        <v>1.5083958681780141E-2</v>
      </c>
      <c r="KN35" s="57">
        <f>IFERROR(Inv_SY_B!KN35/Inv_SY_B!$NE35-1,"")</f>
        <v>1.7463449414525378E-3</v>
      </c>
      <c r="KO35" s="57">
        <f>IFERROR(Inv_SY_B!KO35/Inv_SY_B!$NE35-1,"")</f>
        <v>1.5944501203848382E-3</v>
      </c>
      <c r="KP35" s="57">
        <f>IFERROR(Inv_SY_B!KP35/Inv_SY_B!$NE35-1,"")</f>
        <v>9.1891911737695953E-3</v>
      </c>
      <c r="KQ35" s="57">
        <f>IFERROR(Inv_SY_B!KQ35/Inv_SY_B!$NE35-1,"")</f>
        <v>-1.1874030540206415E-2</v>
      </c>
      <c r="KR35" s="57">
        <f>IFERROR(Inv_SY_B!KR35/Inv_SY_B!$NE35-1,"")</f>
        <v>-7.6392911359857152E-5</v>
      </c>
      <c r="KS35" s="57">
        <f>IFERROR(Inv_SY_B!KS35/Inv_SY_B!$NE35-1,"")</f>
        <v>-4.1775530801876348E-3</v>
      </c>
      <c r="KT35" s="57">
        <f>IFERROR(Inv_SY_B!KT35/Inv_SY_B!$NE35-1,"")</f>
        <v>4.1766620785357311E-3</v>
      </c>
      <c r="KU35" s="57">
        <f>IFERROR(Inv_SY_B!KU35/Inv_SY_B!$NE35-1,"")</f>
        <v>7.5183481420248999E-3</v>
      </c>
      <c r="KV35" s="57">
        <f>IFERROR(Inv_SY_B!KV35/Inv_SY_B!$NE35-1,"")</f>
        <v>1.5557883086536384E-2</v>
      </c>
      <c r="KW35" s="57">
        <f>IFERROR(Inv_SY_B!KW35/Inv_SY_B!$NE35-1,"")</f>
        <v>1.1315718668717389E-2</v>
      </c>
      <c r="KX35" s="57">
        <f>IFERROR(Inv_SY_B!KX35/Inv_SY_B!$NE35-1,"")</f>
        <v>2.8009166163677435E-2</v>
      </c>
      <c r="KY35" s="57">
        <f>IFERROR(Inv_SY_B!KY35/Inv_SY_B!$NE35-1,"")</f>
        <v>2.4890775820138655E-2</v>
      </c>
      <c r="KZ35" s="57">
        <f>IFERROR(Inv_SY_B!KZ35/Inv_SY_B!$NE35-1,"")</f>
        <v>1.0585538564584773E-2</v>
      </c>
      <c r="LA35" s="57">
        <f>IFERROR(Inv_SY_B!LA35/Inv_SY_B!$NE35-1,"")</f>
        <v>-2.1741852293265751E-2</v>
      </c>
      <c r="LB35" s="57">
        <f>IFERROR(Inv_SY_B!LB35/Inv_SY_B!$NE35-1,"")</f>
        <v>-2.9595037962941384E-2</v>
      </c>
      <c r="LC35" s="57">
        <f>IFERROR(Inv_SY_B!LC35/Inv_SY_B!$NE35-1,"")</f>
        <v>2.3142357933348956E-2</v>
      </c>
      <c r="LD35" s="57">
        <f>IFERROR(Inv_SY_B!LD35/Inv_SY_B!$NE35-1,"")</f>
        <v>6.9809082245577692E-3</v>
      </c>
      <c r="LE35" s="57">
        <f>IFERROR(Inv_SY_B!LE35/Inv_SY_B!$NE35-1,"")</f>
        <v>-5.0482555647513028E-4</v>
      </c>
      <c r="LF35" s="57">
        <f>IFERROR(Inv_SY_B!LF35/Inv_SY_B!$NE35-1,"")</f>
        <v>-5.7448392031981266E-3</v>
      </c>
      <c r="LG35" s="57">
        <f>IFERROR(Inv_SY_B!LG35/Inv_SY_B!$NE35-1,"")</f>
        <v>9.3139619196465073E-3</v>
      </c>
      <c r="LH35" s="57">
        <f>IFERROR(Inv_SY_B!LH35/Inv_SY_B!$NE35-1,"")</f>
        <v>-1.5429014799923979E-2</v>
      </c>
      <c r="LI35" s="57">
        <f>IFERROR(Inv_SY_B!LI35/Inv_SY_B!$NE35-1,"")</f>
        <v>-2.7303752492573108E-2</v>
      </c>
      <c r="LJ35" s="57">
        <f>IFERROR(Inv_SY_B!LJ35/Inv_SY_B!$NE35-1,"")</f>
        <v>-1.3210157346646323E-2</v>
      </c>
      <c r="LK35" s="57">
        <f>IFERROR(Inv_SY_B!LK35/Inv_SY_B!$NE35-1,"")</f>
        <v>-7.7510158565149423E-3</v>
      </c>
      <c r="LL35" s="57">
        <f>IFERROR(Inv_SY_B!LL35/Inv_SY_B!$NE35-1,"")</f>
        <v>6.5542213990390508E-3</v>
      </c>
      <c r="LM35" s="57">
        <f>IFERROR(Inv_SY_B!LM35/Inv_SY_B!$NE35-1,"")</f>
        <v>2.6892960082105732E-2</v>
      </c>
      <c r="LN35" s="57">
        <f>IFERROR(Inv_SY_B!LN35/Inv_SY_B!$NE35-1,"")</f>
        <v>-1.3530002335472524E-2</v>
      </c>
      <c r="LO35" s="57">
        <f>IFERROR(Inv_SY_B!LO35/Inv_SY_B!$NE35-1,"")</f>
        <v>8.9271990076265073E-3</v>
      </c>
      <c r="LP35" s="57">
        <f>IFERROR(Inv_SY_B!LP35/Inv_SY_B!$NE35-1,"")</f>
        <v>-5.2956951763362126E-3</v>
      </c>
      <c r="LQ35" s="57">
        <f>IFERROR(Inv_SY_B!LQ35/Inv_SY_B!$NE35-1,"")</f>
        <v>-4.8465511494740765E-3</v>
      </c>
      <c r="LR35" s="57">
        <f>IFERROR(Inv_SY_B!LR35/Inv_SY_B!$NE35-1,"")</f>
        <v>-2.9549472626883011E-2</v>
      </c>
      <c r="LS35" s="57">
        <f>IFERROR(Inv_SY_B!LS35/Inv_SY_B!$NE35-1,"")</f>
        <v>1.9539384858379583E-2</v>
      </c>
      <c r="LT35" s="57">
        <f>IFERROR(Inv_SY_B!LT35/Inv_SY_B!$NE35-1,"")</f>
        <v>-4.2926068496778047E-3</v>
      </c>
      <c r="LU35" s="57">
        <f>IFERROR(Inv_SY_B!LU35/Inv_SY_B!$NE35-1,"")</f>
        <v>7.0258226272441604E-3</v>
      </c>
      <c r="LV35" s="57">
        <f>IFERROR(Inv_SY_B!LV35/Inv_SY_B!$NE35-1,"")</f>
        <v>-0.10741607541718823</v>
      </c>
      <c r="LW35" s="57">
        <f>IFERROR(Inv_SY_B!LW35/Inv_SY_B!$NE35-1,"")</f>
        <v>2.667587380245573E-2</v>
      </c>
      <c r="LX35" s="57">
        <f>IFERROR(Inv_SY_B!LX35/Inv_SY_B!$NE35-1,"")</f>
        <v>3.5950697957155553E-2</v>
      </c>
      <c r="LY35" s="57">
        <f>IFERROR(Inv_SY_B!LY35/Inv_SY_B!$NE35-1,"")</f>
        <v>-1.2624228547967409E-2</v>
      </c>
      <c r="LZ35" s="57">
        <f>IFERROR(Inv_SY_B!LZ35/Inv_SY_B!$NE35-1,"")</f>
        <v>6.5317641976958551E-3</v>
      </c>
      <c r="MA35" s="57">
        <f>IFERROR(Inv_SY_B!MA35/Inv_SY_B!$NE35-1,"")</f>
        <v>2.210209046224465E-2</v>
      </c>
      <c r="MB35" s="57">
        <f>IFERROR(Inv_SY_B!MB35/Inv_SY_B!$NE35-1,"")</f>
        <v>2.6443816055243818E-2</v>
      </c>
      <c r="MC35" s="57">
        <f>IFERROR(Inv_SY_B!MC35/Inv_SY_B!$NE35-1,"")</f>
        <v>1.0574060439453747E-2</v>
      </c>
      <c r="MD35" s="57">
        <f>IFERROR(Inv_SY_B!MD35/Inv_SY_B!$NE35-1,"")</f>
        <v>9.3763430344886434E-3</v>
      </c>
      <c r="ME35" s="57">
        <f>IFERROR(Inv_SY_B!ME35/Inv_SY_B!$NE35-1,"")</f>
        <v>2.0006085003555274E-2</v>
      </c>
      <c r="MF35" s="57">
        <f>IFERROR(Inv_SY_B!MF35/Inv_SY_B!$NE35-1,"")</f>
        <v>-1.7025429614403453E-3</v>
      </c>
      <c r="MG35" s="57">
        <f>IFERROR(Inv_SY_B!MG35/Inv_SY_B!$NE35-1,"")</f>
        <v>1.5065500708073554E-2</v>
      </c>
      <c r="MH35" s="57">
        <f>IFERROR(Inv_SY_B!MH35/Inv_SY_B!$NE35-1,"")</f>
        <v>2.5844957352761044E-2</v>
      </c>
      <c r="MI35" s="57">
        <f>IFERROR(Inv_SY_B!MI35/Inv_SY_B!$NE35-1,"")</f>
        <v>-9.5396958333715531E-4</v>
      </c>
      <c r="MJ35" s="57">
        <f>IFERROR(Inv_SY_B!MJ35/Inv_SY_B!$NE35-1,"")</f>
        <v>2.3217464795618481E-2</v>
      </c>
      <c r="MK35" s="57">
        <f>IFERROR(Inv_SY_B!MK35/Inv_SY_B!$NE35-1,"")</f>
        <v>3.5950697957155553E-2</v>
      </c>
      <c r="ML35" s="57">
        <f>IFERROR(Inv_SY_B!ML35/Inv_SY_B!$NE35-1,"")</f>
        <v>2.1054087732899962E-2</v>
      </c>
      <c r="MM35" s="57">
        <f>IFERROR(Inv_SY_B!MM35/Inv_SY_B!$NE35-1,"")</f>
        <v>-5.3634443555305999E-4</v>
      </c>
      <c r="MN35" s="57">
        <f>IFERROR(Inv_SY_B!MN35/Inv_SY_B!$NE35-1,"")</f>
        <v>1.1270233681089925E-2</v>
      </c>
      <c r="MO35" s="57">
        <f>IFERROR(Inv_SY_B!MO35/Inv_SY_B!$NE35-1,"")</f>
        <v>3.2649489359720008E-2</v>
      </c>
      <c r="MP35" s="57">
        <f>IFERROR(Inv_SY_B!MP35/Inv_SY_B!$NE35-1,"")</f>
        <v>2.251720842646554E-2</v>
      </c>
      <c r="MQ35" s="57">
        <f>IFERROR(Inv_SY_B!MQ35/Inv_SY_B!$NE35-1,"")</f>
        <v>2.4374782162817077E-4</v>
      </c>
      <c r="MR35" s="57">
        <f>IFERROR(Inv_SY_B!MR35/Inv_SY_B!$NE35-1,"")</f>
        <v>-1.6674010523506477E-2</v>
      </c>
      <c r="MS35" s="57">
        <f>IFERROR(Inv_SY_B!MS35/Inv_SY_B!$NE35-1,"")</f>
        <v>3.0134282809292756E-2</v>
      </c>
      <c r="MT35" s="57">
        <f>IFERROR(Inv_SY_B!MT35/Inv_SY_B!$NE35-1,"")</f>
        <v>-9.1994352069579843E-4</v>
      </c>
      <c r="MU35" s="57">
        <f>IFERROR(Inv_SY_B!MU35/Inv_SY_B!$NE35-1,"")</f>
        <v>2.4647239947795718E-2</v>
      </c>
      <c r="MV35" s="57">
        <f>IFERROR(Inv_SY_B!MV35/Inv_SY_B!$NE35-1,"")</f>
        <v>1.4228459567103613E-2</v>
      </c>
      <c r="MW35" s="57">
        <f>IFERROR(Inv_SY_B!MW35/Inv_SY_B!$NE35-1,"")</f>
        <v>-3.3494043932675854E-3</v>
      </c>
      <c r="MX35" s="57">
        <f>IFERROR(Inv_SY_B!MX35/Inv_SY_B!$NE35-1,"")</f>
        <v>1.0274631088212471E-2</v>
      </c>
      <c r="MY35" s="57">
        <f>IFERROR(Inv_SY_B!MY35/Inv_SY_B!$NE35-1,"")</f>
        <v>-3.6259661463544646E-4</v>
      </c>
      <c r="MZ35" s="57">
        <f>IFERROR(Inv_SY_B!MZ35/Inv_SY_B!$NE35-1,"")</f>
        <v>1.0012630405876299E-2</v>
      </c>
      <c r="NA35" s="57">
        <f>IFERROR(Inv_SY_B!NA35/Inv_SY_B!$NE35-1,"")</f>
        <v>2.1637186995843605E-2</v>
      </c>
      <c r="NB35" s="57">
        <f>IFERROR(Inv_SY_B!NB35/Inv_SY_B!$NE35-1,"")</f>
        <v>2.1645460701601449E-2</v>
      </c>
      <c r="NC35" s="57">
        <f>IFERROR(Inv_SY_B!NC35/Inv_SY_B!$NE35-1,"")</f>
        <v>3.579349754775385E-2</v>
      </c>
      <c r="ND35" s="57">
        <f>IFERROR(Inv_SY_B!ND35/Inv_SY_B!$NE35-1,"")</f>
        <v>5.7682193520305347E-3</v>
      </c>
    </row>
    <row r="36" spans="2:368" ht="14.5" x14ac:dyDescent="0.35">
      <c r="B36" s="86">
        <f t="shared" si="0"/>
        <v>45777</v>
      </c>
      <c r="C36" s="57">
        <f>IFERROR(Inv_SY_B!C36/Inv_SY_B!$NE36-1,"")</f>
        <v>-6.7815199097098211E-2</v>
      </c>
      <c r="D36" s="57">
        <f>IFERROR(Inv_SY_B!D36/Inv_SY_B!$NE36-1,"")</f>
        <v>-9.6058276252299901E-2</v>
      </c>
      <c r="E36" s="57">
        <f>IFERROR(Inv_SY_B!E36/Inv_SY_B!$NE36-1,"")</f>
        <v>-6.3554249306631339E-2</v>
      </c>
      <c r="F36" s="57">
        <f>IFERROR(Inv_SY_B!F36/Inv_SY_B!$NE36-1,"")</f>
        <v>-6.5260261770630379E-2</v>
      </c>
      <c r="G36" s="57">
        <f>IFERROR(Inv_SY_B!G36/Inv_SY_B!$NE36-1,"")</f>
        <v>-6.4019525433176461E-2</v>
      </c>
      <c r="H36" s="57">
        <f>IFERROR(Inv_SY_B!H36/Inv_SY_B!$NE36-1,"")</f>
        <v>-9.1422063592235592E-2</v>
      </c>
      <c r="I36" s="57">
        <f>IFERROR(Inv_SY_B!I36/Inv_SY_B!$NE36-1,"")</f>
        <v>-4.1395903931906064E-2</v>
      </c>
      <c r="J36" s="57">
        <f>IFERROR(Inv_SY_B!J36/Inv_SY_B!$NE36-1,"")</f>
        <v>-8.7438423802620013E-2</v>
      </c>
      <c r="K36" s="57">
        <f>IFERROR(Inv_SY_B!K36/Inv_SY_B!$NE36-1,"")</f>
        <v>-5.3318174522636319E-2</v>
      </c>
      <c r="L36" s="57">
        <f>IFERROR(Inv_SY_B!L36/Inv_SY_B!$NE36-1,"")</f>
        <v>-5.0061241636819576E-2</v>
      </c>
      <c r="M36" s="57">
        <f>IFERROR(Inv_SY_B!M36/Inv_SY_B!$NE36-1,"")</f>
        <v>-5.2387622269545742E-2</v>
      </c>
      <c r="N36" s="57">
        <f>IFERROR(Inv_SY_B!N36/Inv_SY_B!$NE36-1,"")</f>
        <v>-5.4714002902272019E-2</v>
      </c>
      <c r="O36" s="57">
        <f>IFERROR(Inv_SY_B!O36/Inv_SY_B!$NE36-1,"")</f>
        <v>-5.2852898396090975E-2</v>
      </c>
      <c r="P36" s="57">
        <f>IFERROR(Inv_SY_B!P36/Inv_SY_B!$NE36-1,"")</f>
        <v>-5.0526517763364698E-2</v>
      </c>
      <c r="Q36" s="57">
        <f>IFERROR(Inv_SY_B!Q36/Inv_SY_B!$NE36-1,"")</f>
        <v>-4.2771915654277626E-2</v>
      </c>
      <c r="R36" s="57">
        <f>IFERROR(Inv_SY_B!R36/Inv_SY_B!$NE36-1,"")</f>
        <v>-4.6804308751002943E-2</v>
      </c>
      <c r="S36" s="57">
        <f>IFERROR(Inv_SY_B!S36/Inv_SY_B!$NE36-1,"")</f>
        <v>-5.8836186128681467E-2</v>
      </c>
      <c r="T36" s="57">
        <f>IFERROR(Inv_SY_B!T36/Inv_SY_B!$NE36-1,"")</f>
        <v>-5.2469249660167971E-2</v>
      </c>
      <c r="U36" s="57">
        <f>IFERROR(Inv_SY_B!U36/Inv_SY_B!$NE36-1,"")</f>
        <v>-6.1382960716086954E-2</v>
      </c>
      <c r="V36" s="57">
        <f>IFERROR(Inv_SY_B!V36/Inv_SY_B!$NE36-1,"")</f>
        <v>-4.8975597341547439E-2</v>
      </c>
      <c r="W36" s="57">
        <f>IFERROR(Inv_SY_B!W36/Inv_SY_B!$NE36-1,"")</f>
        <v>-2.4005778550286849E-2</v>
      </c>
      <c r="X36" s="57">
        <f>IFERROR(Inv_SY_B!X36/Inv_SY_B!$NE36-1,"")</f>
        <v>-3.3621485165554743E-2</v>
      </c>
      <c r="Y36" s="57">
        <f>IFERROR(Inv_SY_B!Y36/Inv_SY_B!$NE36-1,"")</f>
        <v>-2.586688305646756E-2</v>
      </c>
      <c r="Z36" s="57">
        <f>IFERROR(Inv_SY_B!Z36/Inv_SY_B!$NE36-1,"")</f>
        <v>-2.6952527351739808E-2</v>
      </c>
      <c r="AA36" s="57">
        <f>IFERROR(Inv_SY_B!AA36/Inv_SY_B!$NE36-1,"")</f>
        <v>-3.3156209039009621E-2</v>
      </c>
      <c r="AB36" s="57">
        <f>IFERROR(Inv_SY_B!AB36/Inv_SY_B!$NE36-1,"")</f>
        <v>-4.1220995232460145E-2</v>
      </c>
      <c r="AC36" s="57">
        <f>IFERROR(Inv_SY_B!AC36/Inv_SY_B!$NE36-1,"")</f>
        <v>-2.9123815942284303E-2</v>
      </c>
      <c r="AD36" s="57">
        <f>IFERROR(Inv_SY_B!AD36/Inv_SY_B!$NE36-1,"")</f>
        <v>-3.3156209039009621E-2</v>
      </c>
      <c r="AE36" s="57">
        <f>IFERROR(Inv_SY_B!AE36/Inv_SY_B!$NE36-1,"")</f>
        <v>-2.586688305646756E-2</v>
      </c>
      <c r="AF36" s="57">
        <f>IFERROR(Inv_SY_B!AF36/Inv_SY_B!$NE36-1,"")</f>
        <v>-2.4781238761195423E-2</v>
      </c>
      <c r="AG36" s="57">
        <f>IFERROR(Inv_SY_B!AG36/Inv_SY_B!$NE36-1,"")</f>
        <v>-3.6878418051371487E-2</v>
      </c>
      <c r="AH36" s="57">
        <f>IFERROR(Inv_SY_B!AH36/Inv_SY_B!$NE36-1,"")</f>
        <v>-3.2225656785919043E-2</v>
      </c>
      <c r="AI36" s="57">
        <f>IFERROR(Inv_SY_B!AI36/Inv_SY_B!$NE36-1,"")</f>
        <v>-6.6035721981539175E-2</v>
      </c>
      <c r="AJ36" s="57">
        <f>IFERROR(Inv_SY_B!AJ36/Inv_SY_B!$NE36-1,"")</f>
        <v>-7.4998409471831673E-2</v>
      </c>
      <c r="AK36" s="57">
        <f>IFERROR(Inv_SY_B!AK36/Inv_SY_B!$NE36-1,"")</f>
        <v>-7.2712842534416455E-2</v>
      </c>
      <c r="AL36" s="57">
        <f>IFERROR(Inv_SY_B!AL36/Inv_SY_B!$NE36-1,"")</f>
        <v>-6.2427791316048253E-2</v>
      </c>
      <c r="AM36" s="57">
        <f>IFERROR(Inv_SY_B!AM36/Inv_SY_B!$NE36-1,"")</f>
        <v>-5.2959014003899574E-2</v>
      </c>
      <c r="AN36" s="57">
        <f>IFERROR(Inv_SY_B!AN36/Inv_SY_B!$NE36-1,"")</f>
        <v>-4.7898115785337425E-2</v>
      </c>
      <c r="AO36" s="57">
        <f>IFERROR(Inv_SY_B!AO36/Inv_SY_B!$NE36-1,"")</f>
        <v>-6.0142224378633036E-2</v>
      </c>
      <c r="AP36" s="57">
        <f>IFERROR(Inv_SY_B!AP36/Inv_SY_B!$NE36-1,"")</f>
        <v>-6.0795243503608765E-2</v>
      </c>
      <c r="AQ36" s="57">
        <f>IFERROR(Inv_SY_B!AQ36/Inv_SY_B!$NE36-1,"")</f>
        <v>-8.0769465988804856E-2</v>
      </c>
      <c r="AR36" s="57">
        <f>IFERROR(Inv_SY_B!AR36/Inv_SY_B!$NE36-1,"")</f>
        <v>-5.9770534462990521E-2</v>
      </c>
      <c r="AS36" s="57">
        <f>IFERROR(Inv_SY_B!AS36/Inv_SY_B!$NE36-1,"")</f>
        <v>-3.3038760696386449E-2</v>
      </c>
      <c r="AT36" s="57">
        <f>IFERROR(Inv_SY_B!AT36/Inv_SY_B!$NE36-1,"")</f>
        <v>-3.7150509353444772E-2</v>
      </c>
      <c r="AU36" s="57">
        <f>IFERROR(Inv_SY_B!AU36/Inv_SY_B!$NE36-1,"")</f>
        <v>-3.6402258272743349E-2</v>
      </c>
      <c r="AV36" s="57">
        <f>IFERROR(Inv_SY_B!AV36/Inv_SY_B!$NE36-1,"")</f>
        <v>-1.2833540368404339E-2</v>
      </c>
      <c r="AW36" s="57">
        <f>IFERROR(Inv_SY_B!AW36/Inv_SY_B!$NE36-1,"")</f>
        <v>-1.728193561698621E-2</v>
      </c>
      <c r="AX36" s="57">
        <f>IFERROR(Inv_SY_B!AX36/Inv_SY_B!$NE36-1,"")</f>
        <v>-2.5096425814661649E-2</v>
      </c>
      <c r="AY36" s="57">
        <f>IFERROR(Inv_SY_B!AY36/Inv_SY_B!$NE36-1,"")</f>
        <v>-4.2338871370239728E-2</v>
      </c>
      <c r="AZ36" s="57">
        <f>IFERROR(Inv_SY_B!AZ36/Inv_SY_B!$NE36-1,"")</f>
        <v>-3.796611869612132E-2</v>
      </c>
      <c r="BA36" s="57">
        <f>IFERROR(Inv_SY_B!BA36/Inv_SY_B!$NE36-1,"")</f>
        <v>-3.17753895666818E-2</v>
      </c>
      <c r="BB36" s="57">
        <f>IFERROR(Inv_SY_B!BB36/Inv_SY_B!$NE36-1,"")</f>
        <v>-5.7746676518972917E-2</v>
      </c>
      <c r="BC36" s="57">
        <f>IFERROR(Inv_SY_B!BC36/Inv_SY_B!$NE36-1,"")</f>
        <v>-6.8118386547979748E-2</v>
      </c>
      <c r="BD36" s="57">
        <f>IFERROR(Inv_SY_B!BD36/Inv_SY_B!$NE36-1,"")</f>
        <v>-6.3423882082768501E-2</v>
      </c>
      <c r="BE36" s="57">
        <f>IFERROR(Inv_SY_B!BE36/Inv_SY_B!$NE36-1,"")</f>
        <v>-7.9318798434033E-2</v>
      </c>
      <c r="BF36" s="57">
        <f>IFERROR(Inv_SY_B!BF36/Inv_SY_B!$NE36-1,"")</f>
        <v>-6.1060403998547397E-2</v>
      </c>
      <c r="BG36" s="57">
        <f>IFERROR(Inv_SY_B!BG36/Inv_SY_B!$NE36-1,"")</f>
        <v>-6.4582359457223348E-2</v>
      </c>
      <c r="BH36" s="57">
        <f>IFERROR(Inv_SY_B!BH36/Inv_SY_B!$NE36-1,"")</f>
        <v>-0.10631745399201387</v>
      </c>
      <c r="BI36" s="57">
        <f>IFERROR(Inv_SY_B!BI36/Inv_SY_B!$NE36-1,"")</f>
        <v>-0.103607636328098</v>
      </c>
      <c r="BJ36" s="57">
        <f>IFERROR(Inv_SY_B!BJ36/Inv_SY_B!$NE36-1,"")</f>
        <v>-0.10936183798785459</v>
      </c>
      <c r="BK36" s="57">
        <f>IFERROR(Inv_SY_B!BK36/Inv_SY_B!$NE36-1,"")</f>
        <v>-6.2468605011359202E-2</v>
      </c>
      <c r="BL36" s="57">
        <f>IFERROR(Inv_SY_B!BL36/Inv_SY_B!$NE36-1,"")</f>
        <v>-7.7938295333436214E-2</v>
      </c>
      <c r="BM36" s="57">
        <f>IFERROR(Inv_SY_B!BM36/Inv_SY_B!$NE36-1,"")</f>
        <v>-5.9691957159395681E-2</v>
      </c>
      <c r="BN36" s="57">
        <f>IFERROR(Inv_SY_B!BN36/Inv_SY_B!$NE36-1,"")</f>
        <v>1.9863434482657372E-2</v>
      </c>
      <c r="BO36" s="57">
        <f>IFERROR(Inv_SY_B!BO36/Inv_SY_B!$NE36-1,"")</f>
        <v>5.0743385591722756E-4</v>
      </c>
      <c r="BP36" s="57">
        <f>IFERROR(Inv_SY_B!BP36/Inv_SY_B!$NE36-1,"")</f>
        <v>4.3547110032982062E-4</v>
      </c>
      <c r="BQ36" s="57">
        <f>IFERROR(Inv_SY_B!BQ36/Inv_SY_B!$NE36-1,"")</f>
        <v>7.5010253232430379E-3</v>
      </c>
      <c r="BR36" s="57">
        <f>IFERROR(Inv_SY_B!BR36/Inv_SY_B!$NE36-1,"")</f>
        <v>2.3395551385347213E-2</v>
      </c>
      <c r="BS36" s="57">
        <f>IFERROR(Inv_SY_B!BS36/Inv_SY_B!$NE36-1,"")</f>
        <v>4.5397600356813506E-3</v>
      </c>
      <c r="BT36" s="57">
        <f>IFERROR(Inv_SY_B!BT36/Inv_SY_B!$NE36-1,"")</f>
        <v>-2.9540407087188525E-3</v>
      </c>
      <c r="BU36" s="57">
        <f>IFERROR(Inv_SY_B!BU36/Inv_SY_B!$NE36-1,"")</f>
        <v>1.583682121359109E-2</v>
      </c>
      <c r="BV36" s="57">
        <f>IFERROR(Inv_SY_B!BV36/Inv_SY_B!$NE36-1,"")</f>
        <v>2.8764369077435736E-2</v>
      </c>
      <c r="BW36" s="57">
        <f>IFERROR(Inv_SY_B!BW36/Inv_SY_B!$NE36-1,"")</f>
        <v>2.2028499692081649E-3</v>
      </c>
      <c r="BX36" s="57">
        <f>IFERROR(Inv_SY_B!BX36/Inv_SY_B!$NE36-1,"")</f>
        <v>-1.2040122088883276E-3</v>
      </c>
      <c r="BY36" s="57">
        <f>IFERROR(Inv_SY_B!BY36/Inv_SY_B!$NE36-1,"")</f>
        <v>1.990922955046992E-3</v>
      </c>
      <c r="BZ36" s="57">
        <f>IFERROR(Inv_SY_B!BZ36/Inv_SY_B!$NE36-1,"")</f>
        <v>1.1864795205748013E-2</v>
      </c>
      <c r="CA36" s="57">
        <f>IFERROR(Inv_SY_B!CA36/Inv_SY_B!$NE36-1,"")</f>
        <v>-2.8320221248075983E-3</v>
      </c>
      <c r="CB36" s="57">
        <f>IFERROR(Inv_SY_B!CB36/Inv_SY_B!$NE36-1,"")</f>
        <v>6.7946019427049809E-3</v>
      </c>
      <c r="CC36" s="57">
        <f>IFERROR(Inv_SY_B!CC36/Inv_SY_B!$NE36-1,"")</f>
        <v>1.753223732688225E-2</v>
      </c>
      <c r="CD36" s="57">
        <f>IFERROR(Inv_SY_B!CD36/Inv_SY_B!$NE36-1,"")</f>
        <v>1.0609288197610089E-2</v>
      </c>
      <c r="CE36" s="57">
        <f>IFERROR(Inv_SY_B!CE36/Inv_SY_B!$NE36-1,"")</f>
        <v>4.8872588152526486E-3</v>
      </c>
      <c r="CF36" s="57">
        <f>IFERROR(Inv_SY_B!CF36/Inv_SY_B!$NE36-1,"")</f>
        <v>2.1711908995065254E-2</v>
      </c>
      <c r="CG36" s="57">
        <f>IFERROR(Inv_SY_B!CG36/Inv_SY_B!$NE36-1,"")</f>
        <v>2.7492806992467367E-2</v>
      </c>
      <c r="CH36" s="57">
        <f>IFERROR(Inv_SY_B!CH36/Inv_SY_B!$NE36-1,"")</f>
        <v>2.51583988213262E-2</v>
      </c>
      <c r="CI36" s="57">
        <f>IFERROR(Inv_SY_B!CI36/Inv_SY_B!$NE36-1,"")</f>
        <v>3.4274471445631782E-2</v>
      </c>
      <c r="CJ36" s="57">
        <f>IFERROR(Inv_SY_B!CJ36/Inv_SY_B!$NE36-1,"")</f>
        <v>1.9914810728514976E-2</v>
      </c>
      <c r="CK36" s="57">
        <f>IFERROR(Inv_SY_B!CK36/Inv_SY_B!$NE36-1,"")</f>
        <v>2.3090504925569411E-2</v>
      </c>
      <c r="CL36" s="57">
        <f>IFERROR(Inv_SY_B!CL36/Inv_SY_B!$NE36-1,"")</f>
        <v>1.2322502224998644E-2</v>
      </c>
      <c r="CM36" s="57">
        <f>IFERROR(Inv_SY_B!CM36/Inv_SY_B!$NE36-1,"")</f>
        <v>1.067993053566374E-2</v>
      </c>
      <c r="CN36" s="57">
        <f>IFERROR(Inv_SY_B!CN36/Inv_SY_B!$NE36-1,"")</f>
        <v>3.827623744445674E-3</v>
      </c>
      <c r="CO36" s="57">
        <f>IFERROR(Inv_SY_B!CO36/Inv_SY_B!$NE36-1,"")</f>
        <v>7.5716676612969103E-3</v>
      </c>
      <c r="CP36" s="57">
        <f>IFERROR(Inv_SY_B!CP36/Inv_SY_B!$NE36-1,"")</f>
        <v>5.0743385591722756E-4</v>
      </c>
      <c r="CQ36" s="57">
        <f>IFERROR(Inv_SY_B!CQ36/Inv_SY_B!$NE36-1,"")</f>
        <v>1.9086368764065442E-2</v>
      </c>
      <c r="CR36" s="57">
        <f>IFERROR(Inv_SY_B!CR36/Inv_SY_B!$NE36-1,"")</f>
        <v>1.8379945383527607E-2</v>
      </c>
      <c r="CS36" s="57">
        <f>IFERROR(Inv_SY_B!CS36/Inv_SY_B!$NE36-1,"")</f>
        <v>2.1982704624271321E-2</v>
      </c>
      <c r="CT36" s="57">
        <f>IFERROR(Inv_SY_B!CT36/Inv_SY_B!$NE36-1,"")</f>
        <v>3.2084558965964183E-2</v>
      </c>
      <c r="CU36" s="57">
        <f>IFERROR(Inv_SY_B!CU36/Inv_SY_B!$NE36-1,"")</f>
        <v>2.6207116439888267E-2</v>
      </c>
      <c r="CV36" s="57">
        <f>IFERROR(Inv_SY_B!CV36/Inv_SY_B!$NE36-1,"")</f>
        <v>2.1982704624271321E-2</v>
      </c>
      <c r="CW36" s="57">
        <f>IFERROR(Inv_SY_B!CW36/Inv_SY_B!$NE36-1,"")</f>
        <v>2.0781784877356602E-2</v>
      </c>
      <c r="CX36" s="57">
        <f>IFERROR(Inv_SY_B!CX36/Inv_SY_B!$NE36-1,"")</f>
        <v>1.8954717134056276E-2</v>
      </c>
      <c r="CY36" s="57">
        <f>IFERROR(Inv_SY_B!CY36/Inv_SY_B!$NE36-1,"")</f>
        <v>1.3932689101504803E-2</v>
      </c>
      <c r="CZ36" s="57">
        <f>IFERROR(Inv_SY_B!CZ36/Inv_SY_B!$NE36-1,"")</f>
        <v>2.50203251605845E-2</v>
      </c>
      <c r="DA36" s="57">
        <f>IFERROR(Inv_SY_B!DA36/Inv_SY_B!$NE36-1,"")</f>
        <v>2.1381587797582036E-3</v>
      </c>
      <c r="DB36" s="57">
        <f>IFERROR(Inv_SY_B!DB36/Inv_SY_B!$NE36-1,"")</f>
        <v>2.9188223105758526E-2</v>
      </c>
      <c r="DC36" s="57">
        <f>IFERROR(Inv_SY_B!DC36/Inv_SY_B!$NE36-1,"")</f>
        <v>7.249197633273563E-2</v>
      </c>
      <c r="DD36" s="57">
        <f>IFERROR(Inv_SY_B!DD36/Inv_SY_B!$NE36-1,"")</f>
        <v>3.286162468455589E-2</v>
      </c>
      <c r="DE36" s="57">
        <f>IFERROR(Inv_SY_B!DE36/Inv_SY_B!$NE36-1,"")</f>
        <v>3.6958880291676044E-2</v>
      </c>
      <c r="DF36" s="57">
        <f>IFERROR(Inv_SY_B!DF36/Inv_SY_B!$NE36-1,"")</f>
        <v>2.8481799725220469E-2</v>
      </c>
      <c r="DG36" s="57">
        <f>IFERROR(Inv_SY_B!DG36/Inv_SY_B!$NE36-1,"")</f>
        <v>1.9651507468495977E-2</v>
      </c>
      <c r="DH36" s="57">
        <f>IFERROR(Inv_SY_B!DH36/Inv_SY_B!$NE36-1,"")</f>
        <v>4.1409347589065337E-2</v>
      </c>
      <c r="DI36" s="57">
        <f>IFERROR(Inv_SY_B!DI36/Inv_SY_B!$NE36-1,"")</f>
        <v>3.3426763388986425E-2</v>
      </c>
      <c r="DJ36" s="57">
        <f>IFERROR(Inv_SY_B!DJ36/Inv_SY_B!$NE36-1,"")</f>
        <v>4.847358139444502E-2</v>
      </c>
      <c r="DK36" s="57">
        <f>IFERROR(Inv_SY_B!DK36/Inv_SY_B!$NE36-1,"")</f>
        <v>3.1035015657736142E-2</v>
      </c>
      <c r="DL36" s="57">
        <f>IFERROR(Inv_SY_B!DL36/Inv_SY_B!$NE36-1,"")</f>
        <v>1.8216183599857549E-2</v>
      </c>
      <c r="DM36" s="57">
        <f>IFERROR(Inv_SY_B!DM36/Inv_SY_B!$NE36-1,"")</f>
        <v>1.2940485353385434E-2</v>
      </c>
      <c r="DN36" s="57">
        <f>IFERROR(Inv_SY_B!DN36/Inv_SY_B!$NE36-1,"")</f>
        <v>3.1024923895157208E-2</v>
      </c>
      <c r="DO36" s="57">
        <f>IFERROR(Inv_SY_B!DO36/Inv_SY_B!$NE36-1,"")</f>
        <v>2.6503814259714265E-2</v>
      </c>
      <c r="DP36" s="57">
        <f>IFERROR(Inv_SY_B!DP36/Inv_SY_B!$NE36-1,"")</f>
        <v>2.6574456597768137E-2</v>
      </c>
      <c r="DQ36" s="57">
        <f>IFERROR(Inv_SY_B!DQ36/Inv_SY_B!$NE36-1,"")</f>
        <v>3.0530427528780546E-2</v>
      </c>
      <c r="DR36" s="57">
        <f>IFERROR(Inv_SY_B!DR36/Inv_SY_B!$NE36-1,"")</f>
        <v>2.1417565919841008E-2</v>
      </c>
      <c r="DS36" s="57">
        <f>IFERROR(Inv_SY_B!DS36/Inv_SY_B!$NE36-1,"")</f>
        <v>1.7673522002989772E-2</v>
      </c>
      <c r="DT36" s="57">
        <f>IFERROR(Inv_SY_B!DT36/Inv_SY_B!$NE36-1,"")</f>
        <v>2.5090967498638372E-2</v>
      </c>
      <c r="DU36" s="57">
        <f>IFERROR(Inv_SY_B!DU36/Inv_SY_B!$NE36-1,"")</f>
        <v>1.5779022937001841E-2</v>
      </c>
      <c r="DV36" s="57">
        <f>IFERROR(Inv_SY_B!DV36/Inv_SY_B!$NE36-1,"")</f>
        <v>2.4936838761066449E-2</v>
      </c>
      <c r="DW36" s="57">
        <f>IFERROR(Inv_SY_B!DW36/Inv_SY_B!$NE36-1,"")</f>
        <v>2.9400150119919921E-2</v>
      </c>
      <c r="DX36" s="57">
        <f>IFERROR(Inv_SY_B!DX36/Inv_SY_B!$NE36-1,"")</f>
        <v>2.1346923581787136E-2</v>
      </c>
      <c r="DY36" s="57">
        <f>IFERROR(Inv_SY_B!DY36/Inv_SY_B!$NE36-1,"")</f>
        <v>5.0991858294138215E-3</v>
      </c>
      <c r="DZ36" s="57">
        <f>IFERROR(Inv_SY_B!DZ36/Inv_SY_B!$NE36-1,"")</f>
        <v>2.0287288510980162E-2</v>
      </c>
      <c r="EA36" s="57">
        <f>IFERROR(Inv_SY_B!EA36/Inv_SY_B!$NE36-1,"")</f>
        <v>1.4494616790568848E-2</v>
      </c>
      <c r="EB36" s="57">
        <f>IFERROR(Inv_SY_B!EB36/Inv_SY_B!$NE36-1,"")</f>
        <v>1.4212047438353803E-2</v>
      </c>
      <c r="EC36" s="57">
        <f>IFERROR(Inv_SY_B!EC36/Inv_SY_B!$NE36-1,"")</f>
        <v>1.2587273663116516E-2</v>
      </c>
      <c r="ED36" s="57">
        <f>IFERROR(Inv_SY_B!ED36/Inv_SY_B!$NE36-1,"")</f>
        <v>-0.15554149090491876</v>
      </c>
      <c r="EE36" s="57">
        <f>IFERROR(Inv_SY_B!EE36/Inv_SY_B!$NE36-1,"")</f>
        <v>2.1064354229572091E-2</v>
      </c>
      <c r="EF36" s="57">
        <f>IFERROR(Inv_SY_B!EF36/Inv_SY_B!$NE36-1,"")</f>
        <v>3.6676310939460999E-2</v>
      </c>
      <c r="EG36" s="57">
        <f>IFERROR(Inv_SY_B!EG36/Inv_SY_B!$NE36-1,"")</f>
        <v>1.1033142225932879E-2</v>
      </c>
      <c r="EH36" s="57">
        <f>IFERROR(Inv_SY_B!EH36/Inv_SY_B!$NE36-1,"")</f>
        <v>1.6472602256075275E-2</v>
      </c>
      <c r="EI36" s="57">
        <f>IFERROR(Inv_SY_B!EI36/Inv_SY_B!$NE36-1,"")</f>
        <v>-7.9279035107792106E-3</v>
      </c>
      <c r="EJ36" s="57">
        <f>IFERROR(Inv_SY_B!EJ36/Inv_SY_B!$NE36-1,"")</f>
        <v>3.6817595615568521E-2</v>
      </c>
      <c r="EK36" s="57">
        <f>IFERROR(Inv_SY_B!EK36/Inv_SY_B!$NE36-1,"")</f>
        <v>2.0162957996005648E-2</v>
      </c>
      <c r="EL36" s="57">
        <f>IFERROR(Inv_SY_B!EL36/Inv_SY_B!$NE36-1,"")</f>
        <v>1.3152412367546829E-2</v>
      </c>
      <c r="EM36" s="57">
        <f>IFERROR(Inv_SY_B!EM36/Inv_SY_B!$NE36-1,"")</f>
        <v>7.8542370135119555E-3</v>
      </c>
      <c r="EN36" s="57">
        <f>IFERROR(Inv_SY_B!EN36/Inv_SY_B!$NE36-1,"")</f>
        <v>2.7563449330521017E-2</v>
      </c>
      <c r="EO36" s="57">
        <f>IFERROR(Inv_SY_B!EO36/Inv_SY_B!$NE36-1,"")</f>
        <v>3.1236850909318603E-2</v>
      </c>
      <c r="EP36" s="57">
        <f>IFERROR(Inv_SY_B!EP36/Inv_SY_B!$NE36-1,"")</f>
        <v>2.1488208257894659E-2</v>
      </c>
      <c r="EQ36" s="57">
        <f>IFERROR(Inv_SY_B!EQ36/Inv_SY_B!$NE36-1,"")</f>
        <v>1.8309303045473957E-2</v>
      </c>
      <c r="ER36" s="57">
        <f>IFERROR(Inv_SY_B!ER36/Inv_SY_B!$NE36-1,"")</f>
        <v>2.5726748541122335E-2</v>
      </c>
      <c r="ES36" s="57">
        <f>IFERROR(Inv_SY_B!ES36/Inv_SY_B!$NE36-1,"")</f>
        <v>3.2932267022609762E-2</v>
      </c>
      <c r="ET36" s="57">
        <f>IFERROR(Inv_SY_B!ET36/Inv_SY_B!$NE36-1,"")</f>
        <v>3.3799241171451833E-2</v>
      </c>
      <c r="EU36" s="57">
        <f>IFERROR(Inv_SY_B!EU36/Inv_SY_B!$NE36-1,"")</f>
        <v>3.3559217772837213E-2</v>
      </c>
      <c r="EV36" s="57">
        <f>IFERROR(Inv_SY_B!EV36/Inv_SY_B!$NE36-1,"")</f>
        <v>9.1322211292126365E-3</v>
      </c>
      <c r="EW36" s="57">
        <f>IFERROR(Inv_SY_B!EW36/Inv_SY_B!$NE36-1,"")</f>
        <v>2.0357930849034034E-2</v>
      </c>
      <c r="EX36" s="57">
        <f>IFERROR(Inv_SY_B!EX36/Inv_SY_B!$NE36-1,"")</f>
        <v>3.1660704937641615E-2</v>
      </c>
      <c r="EY36" s="57">
        <f>IFERROR(Inv_SY_B!EY36/Inv_SY_B!$NE36-1,"")</f>
        <v>5.56387328256156E-2</v>
      </c>
      <c r="EZ36" s="57">
        <f>IFERROR(Inv_SY_B!EZ36/Inv_SY_B!$NE36-1,"")</f>
        <v>6.9948852162798891E-2</v>
      </c>
      <c r="FA36" s="57">
        <f>IFERROR(Inv_SY_B!FA36/Inv_SY_B!$NE36-1,"")</f>
        <v>0.10194983130116886</v>
      </c>
      <c r="FB36" s="57">
        <f>IFERROR(Inv_SY_B!FB36/Inv_SY_B!$NE36-1,"")</f>
        <v>0.14129761359713333</v>
      </c>
      <c r="FC36" s="57">
        <f>IFERROR(Inv_SY_B!FC36/Inv_SY_B!$NE36-1,"")</f>
        <v>-1</v>
      </c>
      <c r="FD36" s="57">
        <f>IFERROR(Inv_SY_B!FD36/Inv_SY_B!$NE36-1,"")</f>
        <v>0.14645450427506046</v>
      </c>
      <c r="FE36" s="57">
        <f>IFERROR(Inv_SY_B!FE36/Inv_SY_B!$NE36-1,"")</f>
        <v>0.1363526499333676</v>
      </c>
      <c r="FF36" s="57">
        <f>IFERROR(Inv_SY_B!FF36/Inv_SY_B!$NE36-1,"")</f>
        <v>1.8026733693258468E-2</v>
      </c>
      <c r="FG36" s="57">
        <f>IFERROR(Inv_SY_B!FG36/Inv_SY_B!$NE36-1,"")</f>
        <v>1.9863434482657372E-2</v>
      </c>
      <c r="FH36" s="57">
        <f>IFERROR(Inv_SY_B!FH36/Inv_SY_B!$NE36-1,"")</f>
        <v>2.0923069553464346E-2</v>
      </c>
      <c r="FI36" s="57">
        <f>IFERROR(Inv_SY_B!FI36/Inv_SY_B!$NE36-1,"")</f>
        <v>4.1808354347145915E-3</v>
      </c>
      <c r="FJ36" s="57">
        <f>IFERROR(Inv_SY_B!FJ36/Inv_SY_B!$NE36-1,"")</f>
        <v>3.4236206845852823E-2</v>
      </c>
      <c r="FK36" s="57">
        <f>IFERROR(Inv_SY_B!FK36/Inv_SY_B!$NE36-1,"")</f>
        <v>5.0734136212166492E-2</v>
      </c>
      <c r="FL36" s="57">
        <f>IFERROR(Inv_SY_B!FL36/Inv_SY_B!$NE36-1,"")</f>
        <v>1.4745075989123224E-2</v>
      </c>
      <c r="FM36" s="57">
        <f>IFERROR(Inv_SY_B!FM36/Inv_SY_B!$NE36-1,"")</f>
        <v>1.7890877034645314E-3</v>
      </c>
      <c r="FN36" s="57">
        <f>IFERROR(Inv_SY_B!FN36/Inv_SY_B!$NE36-1,"")</f>
        <v>1.8501046534477039E-2</v>
      </c>
      <c r="FO36" s="57">
        <f>IFERROR(Inv_SY_B!FO36/Inv_SY_B!$NE36-1,"")</f>
        <v>1.0377177658290382E-2</v>
      </c>
      <c r="FP36" s="57">
        <f>IFERROR(Inv_SY_B!FP36/Inv_SY_B!$NE36-1,"")</f>
        <v>9.5261056807851574E-3</v>
      </c>
      <c r="FQ36" s="57">
        <f>IFERROR(Inv_SY_B!FQ36/Inv_SY_B!$NE36-1,"")</f>
        <v>1.1150879456022444E-2</v>
      </c>
      <c r="FR36" s="57">
        <f>IFERROR(Inv_SY_B!FR36/Inv_SY_B!$NE36-1,"")</f>
        <v>1.0454547838063766E-2</v>
      </c>
      <c r="FS36" s="57">
        <f>IFERROR(Inv_SY_B!FS36/Inv_SY_B!$NE36-1,"")</f>
        <v>1.6257311321054013E-2</v>
      </c>
      <c r="FT36" s="57">
        <f>IFERROR(Inv_SY_B!FT36/Inv_SY_B!$NE36-1,"")</f>
        <v>3.0106573500457978E-2</v>
      </c>
      <c r="FU36" s="57">
        <f>IFERROR(Inv_SY_B!FU36/Inv_SY_B!$NE36-1,"")</f>
        <v>3.3201380691386229E-2</v>
      </c>
      <c r="FV36" s="57">
        <f>IFERROR(Inv_SY_B!FV36/Inv_SY_B!$NE36-1,"")</f>
        <v>1.919737815243594E-2</v>
      </c>
      <c r="FW36" s="57">
        <f>IFERROR(Inv_SY_B!FW36/Inv_SY_B!$NE36-1,"")</f>
        <v>2.0125820309714326E-2</v>
      </c>
      <c r="FX36" s="57">
        <f>IFERROR(Inv_SY_B!FX36/Inv_SY_B!$NE36-1,"")</f>
        <v>1.919737815243594E-2</v>
      </c>
      <c r="FY36" s="57">
        <f>IFERROR(Inv_SY_B!FY36/Inv_SY_B!$NE36-1,"")</f>
        <v>2.5928583792704574E-2</v>
      </c>
      <c r="FZ36" s="57">
        <f>IFERROR(Inv_SY_B!FZ36/Inv_SY_B!$NE36-1,"")</f>
        <v>8.0096501572302081E-3</v>
      </c>
      <c r="GA36" s="57">
        <f>IFERROR(Inv_SY_B!GA36/Inv_SY_B!$NE36-1,"")</f>
        <v>2.2343765463212817E-2</v>
      </c>
      <c r="GB36" s="57">
        <f>IFERROR(Inv_SY_B!GB36/Inv_SY_B!$NE36-1,"")</f>
        <v>2.1161525543242909E-3</v>
      </c>
      <c r="GC36" s="57">
        <f>IFERROR(Inv_SY_B!GC36/Inv_SY_B!$NE36-1,"")</f>
        <v>2.4149069657920963E-2</v>
      </c>
      <c r="GD36" s="57">
        <f>IFERROR(Inv_SY_B!GD36/Inv_SY_B!$NE36-1,"")</f>
        <v>2.6238064511797665E-2</v>
      </c>
      <c r="GE36" s="57">
        <f>IFERROR(Inv_SY_B!GE36/Inv_SY_B!$NE36-1,"")</f>
        <v>2.9874462961138049E-2</v>
      </c>
      <c r="GF36" s="57">
        <f>IFERROR(Inv_SY_B!GF36/Inv_SY_B!$NE36-1,"")</f>
        <v>2.8791280444313339E-2</v>
      </c>
      <c r="GG36" s="57">
        <f>IFERROR(Inv_SY_B!GG36/Inv_SY_B!$NE36-1,"")</f>
        <v>2.128637300631242E-2</v>
      </c>
      <c r="GH36" s="57">
        <f>IFERROR(Inv_SY_B!GH36/Inv_SY_B!$NE36-1,"")</f>
        <v>3.1344496376829234E-2</v>
      </c>
      <c r="GI36" s="57">
        <f>IFERROR(Inv_SY_B!GI36/Inv_SY_B!$NE36-1,"")</f>
        <v>1.5715720062641436E-2</v>
      </c>
      <c r="GJ36" s="57">
        <f>IFERROR(Inv_SY_B!GJ36/Inv_SY_B!$NE36-1,"")</f>
        <v>3.3433491230705714E-2</v>
      </c>
      <c r="GK36" s="57">
        <f>IFERROR(Inv_SY_B!GK36/Inv_SY_B!$NE36-1,"")</f>
        <v>7.3597406471352933E-3</v>
      </c>
      <c r="GL36" s="57">
        <f>IFERROR(Inv_SY_B!GL36/Inv_SY_B!$NE36-1,"")</f>
        <v>3.1035015657736142E-2</v>
      </c>
      <c r="GM36" s="57">
        <f>IFERROR(Inv_SY_B!GM36/Inv_SY_B!$NE36-1,"")</f>
        <v>8.1334424448675779E-3</v>
      </c>
      <c r="GN36" s="57">
        <f>IFERROR(Inv_SY_B!GN36/Inv_SY_B!$NE36-1,"")</f>
        <v>1.78820850962913E-2</v>
      </c>
      <c r="GO36" s="57">
        <f>IFERROR(Inv_SY_B!GO36/Inv_SY_B!$NE36-1,"")</f>
        <v>2.3038807578175557E-2</v>
      </c>
      <c r="GP36" s="57">
        <f>IFERROR(Inv_SY_B!GP36/Inv_SY_B!$NE36-1,"")</f>
        <v>1.6702189854749916E-2</v>
      </c>
      <c r="GQ36" s="57">
        <f>IFERROR(Inv_SY_B!GQ36/Inv_SY_B!$NE36-1,"")</f>
        <v>2.6450832506174082E-2</v>
      </c>
      <c r="GR36" s="57">
        <f>IFERROR(Inv_SY_B!GR36/Inv_SY_B!$NE36-1,"")</f>
        <v>-3.2210842723506827E-3</v>
      </c>
      <c r="GS36" s="57">
        <f>IFERROR(Inv_SY_B!GS36/Inv_SY_B!$NE36-1,"")</f>
        <v>2.1766722611852973E-2</v>
      </c>
      <c r="GT36" s="57">
        <f>IFERROR(Inv_SY_B!GT36/Inv_SY_B!$NE36-1,"")</f>
        <v>1.3323196041962415E-2</v>
      </c>
      <c r="GU36" s="57">
        <f>IFERROR(Inv_SY_B!GU36/Inv_SY_B!$NE36-1,"")</f>
        <v>1.2628017163686778E-2</v>
      </c>
      <c r="GV36" s="57">
        <f>IFERROR(Inv_SY_B!GV36/Inv_SY_B!$NE36-1,"")</f>
        <v>1.5712614904925148E-2</v>
      </c>
      <c r="GW36" s="57">
        <f>IFERROR(Inv_SY_B!GW36/Inv_SY_B!$NE36-1,"")</f>
        <v>2.9174775528153285E-2</v>
      </c>
      <c r="GX36" s="57">
        <f>IFERROR(Inv_SY_B!GX36/Inv_SY_B!$NE36-1,"")</f>
        <v>1.5840702660736783E-2</v>
      </c>
      <c r="GY36" s="57">
        <f>IFERROR(Inv_SY_B!GY36/Inv_SY_B!$NE36-1,"")</f>
        <v>3.0803681407846062E-2</v>
      </c>
      <c r="GZ36" s="57">
        <f>IFERROR(Inv_SY_B!GZ36/Inv_SY_B!$NE36-1,"")</f>
        <v>3.3377546639177469E-2</v>
      </c>
      <c r="HA36" s="57">
        <f>IFERROR(Inv_SY_B!HA36/Inv_SY_B!$NE36-1,"")</f>
        <v>-7.1335829953301788E-3</v>
      </c>
      <c r="HB36" s="57">
        <f>IFERROR(Inv_SY_B!HB36/Inv_SY_B!$NE36-1,"")</f>
        <v>1.0386916562038051E-2</v>
      </c>
      <c r="HC36" s="57">
        <f>IFERROR(Inv_SY_B!HC36/Inv_SY_B!$NE36-1,"")</f>
        <v>2.1927517503034455E-2</v>
      </c>
      <c r="HD36" s="57">
        <f>IFERROR(Inv_SY_B!HD36/Inv_SY_B!$NE36-1,"")</f>
        <v>9.2217262922269505E-3</v>
      </c>
      <c r="HE36" s="57">
        <f>IFERROR(Inv_SY_B!HE36/Inv_SY_B!$NE36-1,"")</f>
        <v>3.9751187359866602E-3</v>
      </c>
      <c r="HF36" s="57">
        <f>IFERROR(Inv_SY_B!HF36/Inv_SY_B!$NE36-1,"")</f>
        <v>1.5748828748310517E-2</v>
      </c>
      <c r="HG36" s="57">
        <f>IFERROR(Inv_SY_B!HG36/Inv_SY_B!$NE36-1,"")</f>
        <v>1.383205376277874E-2</v>
      </c>
      <c r="HH36" s="57">
        <f>IFERROR(Inv_SY_B!HH36/Inv_SY_B!$NE36-1,"")</f>
        <v>1.4849769204410723E-2</v>
      </c>
      <c r="HI36" s="57">
        <f>IFERROR(Inv_SY_B!HI36/Inv_SY_B!$NE36-1,"")</f>
        <v>2.3527132443590171E-2</v>
      </c>
      <c r="HJ36" s="57">
        <f>IFERROR(Inv_SY_B!HJ36/Inv_SY_B!$NE36-1,"")</f>
        <v>3.1072655204652966E-2</v>
      </c>
      <c r="HK36" s="57">
        <f>IFERROR(Inv_SY_B!HK36/Inv_SY_B!$NE36-1,"")</f>
        <v>2.5468121589196313E-2</v>
      </c>
      <c r="HL36" s="57">
        <f>IFERROR(Inv_SY_B!HL36/Inv_SY_B!$NE36-1,"")</f>
        <v>1.5751429376382964E-2</v>
      </c>
      <c r="HM36" s="57">
        <f>IFERROR(Inv_SY_B!HM36/Inv_SY_B!$NE36-1,"")</f>
        <v>-2.5872239453528789E-2</v>
      </c>
      <c r="HN36" s="57">
        <f>IFERROR(Inv_SY_B!HN36/Inv_SY_B!$NE36-1,"")</f>
        <v>-1.6279447260296065E-2</v>
      </c>
      <c r="HO36" s="57">
        <f>IFERROR(Inv_SY_B!HO36/Inv_SY_B!$NE36-1,"")</f>
        <v>-1.8179143482253135E-3</v>
      </c>
      <c r="HP36" s="57">
        <f>IFERROR(Inv_SY_B!HP36/Inv_SY_B!$NE36-1,"")</f>
        <v>-1.0902179471234286E-2</v>
      </c>
      <c r="HQ36" s="57">
        <f>IFERROR(Inv_SY_B!HQ36/Inv_SY_B!$NE36-1,"")</f>
        <v>-2.8397196422935922E-2</v>
      </c>
      <c r="HR36" s="57">
        <f>IFERROR(Inv_SY_B!HR36/Inv_SY_B!$NE36-1,"")</f>
        <v>-3.4602391977795133E-2</v>
      </c>
      <c r="HS36" s="57">
        <f>IFERROR(Inv_SY_B!HS36/Inv_SY_B!$NE36-1,"")</f>
        <v>-3.8727515235100762E-3</v>
      </c>
      <c r="HT36" s="57">
        <f>IFERROR(Inv_SY_B!HT36/Inv_SY_B!$NE36-1,"")</f>
        <v>-1.5011031807170561E-2</v>
      </c>
      <c r="HU36" s="57">
        <f>IFERROR(Inv_SY_B!HU36/Inv_SY_B!$NE36-1,"")</f>
        <v>3.8019296130098468E-4</v>
      </c>
      <c r="HV36" s="57">
        <f>IFERROR(Inv_SY_B!HV36/Inv_SY_B!$NE36-1,"")</f>
        <v>1.3308587686341022E-2</v>
      </c>
      <c r="HW36" s="57">
        <f>IFERROR(Inv_SY_B!HW36/Inv_SY_B!$NE36-1,"")</f>
        <v>1.300181221828911E-2</v>
      </c>
      <c r="HX36" s="57">
        <f>IFERROR(Inv_SY_B!HX36/Inv_SY_B!$NE36-1,"")</f>
        <v>1.7983261485225555E-2</v>
      </c>
      <c r="HY36" s="57">
        <f>IFERROR(Inv_SY_B!HY36/Inv_SY_B!$NE36-1,"")</f>
        <v>1.0270049717066021E-2</v>
      </c>
      <c r="HZ36" s="57">
        <f>IFERROR(Inv_SY_B!HZ36/Inv_SY_B!$NE36-1,"")</f>
        <v>3.8653292310051324E-3</v>
      </c>
      <c r="IA36" s="57">
        <f>IFERROR(Inv_SY_B!IA36/Inv_SY_B!$NE36-1,"")</f>
        <v>2.2643326928488694E-2</v>
      </c>
      <c r="IB36" s="57">
        <f>IFERROR(Inv_SY_B!IB36/Inv_SY_B!$NE36-1,"")</f>
        <v>4.2193112021937651E-4</v>
      </c>
      <c r="IC36" s="57">
        <f>IFERROR(Inv_SY_B!IC36/Inv_SY_B!$NE36-1,"")</f>
        <v>2.1438137589713691E-2</v>
      </c>
      <c r="ID36" s="57">
        <f>IFERROR(Inv_SY_B!ID36/Inv_SY_B!$NE36-1,"")</f>
        <v>1.091281736441263E-2</v>
      </c>
      <c r="IE36" s="57">
        <f>IFERROR(Inv_SY_B!IE36/Inv_SY_B!$NE36-1,"")</f>
        <v>1.0993163320330845E-2</v>
      </c>
      <c r="IF36" s="57">
        <f>IFERROR(Inv_SY_B!IF36/Inv_SY_B!$NE36-1,"")</f>
        <v>8.2614008191077559E-3</v>
      </c>
      <c r="IG36" s="57">
        <f>IFERROR(Inv_SY_B!IG36/Inv_SY_B!$NE36-1,"")</f>
        <v>-4.3988262348804152E-3</v>
      </c>
      <c r="IH36" s="57">
        <f>IFERROR(Inv_SY_B!IH36/Inv_SY_B!$NE36-1,"")</f>
        <v>-4.6283861089327916E-3</v>
      </c>
      <c r="II36" s="57">
        <f>IFERROR(Inv_SY_B!II36/Inv_SY_B!$NE36-1,"")</f>
        <v>-8.6839438838578475E-3</v>
      </c>
      <c r="IJ36" s="57">
        <f>IFERROR(Inv_SY_B!IJ36/Inv_SY_B!$NE36-1,"")</f>
        <v>-1.0319480821123772E-3</v>
      </c>
      <c r="IK36" s="57">
        <f>IFERROR(Inv_SY_B!IK36/Inv_SY_B!$NE36-1,"")</f>
        <v>2.5053705606038479E-2</v>
      </c>
      <c r="IL36" s="57">
        <f>IFERROR(Inv_SY_B!IL36/Inv_SY_B!$NE36-1,"")</f>
        <v>2.5214397517875131E-2</v>
      </c>
      <c r="IM36" s="57">
        <f>IFERROR(Inv_SY_B!IM36/Inv_SY_B!$NE36-1,"")</f>
        <v>-7.4864065408846159E-3</v>
      </c>
      <c r="IN36" s="57">
        <f>IFERROR(Inv_SY_B!IN36/Inv_SY_B!$NE36-1,"")</f>
        <v>1.0981685326628243E-2</v>
      </c>
      <c r="IO36" s="57">
        <f>IFERROR(Inv_SY_B!IO36/Inv_SY_B!$NE36-1,"")</f>
        <v>8.2614008191077559E-3</v>
      </c>
      <c r="IP36" s="57">
        <f>IFERROR(Inv_SY_B!IP36/Inv_SY_B!$NE36-1,"")</f>
        <v>-1.2203861952660655E-2</v>
      </c>
      <c r="IQ36" s="57">
        <f>IFERROR(Inv_SY_B!IQ36/Inv_SY_B!$NE36-1,"")</f>
        <v>1.8786721044408816E-2</v>
      </c>
      <c r="IR36" s="57">
        <f>IFERROR(Inv_SY_B!IR36/Inv_SY_B!$NE36-1,"")</f>
        <v>-4.6283861089327916E-3</v>
      </c>
      <c r="IS36" s="57">
        <f>IFERROR(Inv_SY_B!IS36/Inv_SY_B!$NE36-1,"")</f>
        <v>4.7070487691969198E-3</v>
      </c>
      <c r="IT36" s="57">
        <f>IFERROR(Inv_SY_B!IT36/Inv_SY_B!$NE36-1,"")</f>
        <v>3.4541116220188073E-4</v>
      </c>
      <c r="IU36" s="57">
        <f>IFERROR(Inv_SY_B!IU36/Inv_SY_B!$NE36-1,"")</f>
        <v>4.2193112021937651E-4</v>
      </c>
      <c r="IV36" s="57">
        <f>IFERROR(Inv_SY_B!IV36/Inv_SY_B!$NE36-1,"")</f>
        <v>1.1440805074732996E-2</v>
      </c>
      <c r="IW36" s="57">
        <f>IFERROR(Inv_SY_B!IW36/Inv_SY_B!$NE36-1,"")</f>
        <v>3.1766496088478924E-3</v>
      </c>
      <c r="IX36" s="57">
        <f>IFERROR(Inv_SY_B!IX36/Inv_SY_B!$NE36-1,"")</f>
        <v>4.0948891050573977E-3</v>
      </c>
      <c r="IY36" s="57">
        <f>IFERROR(Inv_SY_B!IY36/Inv_SY_B!$NE36-1,"")</f>
        <v>1.205296473887274E-2</v>
      </c>
      <c r="IZ36" s="57">
        <f>IFERROR(Inv_SY_B!IZ36/Inv_SY_B!$NE36-1,"")</f>
        <v>2.644488082635732E-3</v>
      </c>
      <c r="JA36" s="57">
        <f>IFERROR(Inv_SY_B!JA36/Inv_SY_B!$NE36-1,"")</f>
        <v>-5.8201881127962762E-3</v>
      </c>
      <c r="JB36" s="57">
        <f>IFERROR(Inv_SY_B!JB36/Inv_SY_B!$NE36-1,"")</f>
        <v>-2.9979780895585173E-2</v>
      </c>
      <c r="JC36" s="57">
        <f>IFERROR(Inv_SY_B!JC36/Inv_SY_B!$NE36-1,"")</f>
        <v>1.2702465223366266E-2</v>
      </c>
      <c r="JD36" s="57">
        <f>IFERROR(Inv_SY_B!JD36/Inv_SY_B!$NE36-1,"")</f>
        <v>2.388707618109831E-2</v>
      </c>
      <c r="JE36" s="57">
        <f>IFERROR(Inv_SY_B!JE36/Inv_SY_B!$NE36-1,"")</f>
        <v>2.802650597501688E-2</v>
      </c>
      <c r="JF36" s="57">
        <f>IFERROR(Inv_SY_B!JF36/Inv_SY_B!$NE36-1,"")</f>
        <v>1.9090481693267769E-2</v>
      </c>
      <c r="JG36" s="57">
        <f>IFERROR(Inv_SY_B!JG36/Inv_SY_B!$NE36-1,"")</f>
        <v>2.1332561789395799E-2</v>
      </c>
      <c r="JH36" s="57">
        <f>IFERROR(Inv_SY_B!JH36/Inv_SY_B!$NE36-1,"")</f>
        <v>2.952386242622218E-2</v>
      </c>
      <c r="JI36" s="57">
        <f>IFERROR(Inv_SY_B!JI36/Inv_SY_B!$NE36-1,"")</f>
        <v>2.2838951864637913E-2</v>
      </c>
      <c r="JJ36" s="57">
        <f>IFERROR(Inv_SY_B!JJ36/Inv_SY_B!$NE36-1,"")</f>
        <v>1.1101455695699425E-2</v>
      </c>
      <c r="JK36" s="57">
        <f>IFERROR(Inv_SY_B!JK36/Inv_SY_B!$NE36-1,"")</f>
        <v>2.2804018840325346E-2</v>
      </c>
      <c r="JL36" s="57">
        <f>IFERROR(Inv_SY_B!JL36/Inv_SY_B!$NE36-1,"")</f>
        <v>2.7773947915052943E-2</v>
      </c>
      <c r="JM36" s="57">
        <f>IFERROR(Inv_SY_B!JM36/Inv_SY_B!$NE36-1,"")</f>
        <v>-7.2200350261671931E-3</v>
      </c>
      <c r="JN36" s="57">
        <f>IFERROR(Inv_SY_B!JN36/Inv_SY_B!$NE36-1,"")</f>
        <v>-2.4302936239147699E-2</v>
      </c>
      <c r="JO36" s="57">
        <f>IFERROR(Inv_SY_B!JO36/Inv_SY_B!$NE36-1,"")</f>
        <v>5.5385966378573848E-4</v>
      </c>
      <c r="JP36" s="57">
        <f>IFERROR(Inv_SY_B!JP36/Inv_SY_B!$NE36-1,"")</f>
        <v>3.3201245301306415E-3</v>
      </c>
      <c r="JQ36" s="57">
        <f>IFERROR(Inv_SY_B!JQ36/Inv_SY_B!$NE36-1,"")</f>
        <v>2.1643466143727474E-2</v>
      </c>
      <c r="JR36" s="57">
        <f>IFERROR(Inv_SY_B!JR36/Inv_SY_B!$NE36-1,"")</f>
        <v>8.6988399124410254E-3</v>
      </c>
      <c r="JS36" s="57">
        <f>IFERROR(Inv_SY_B!JS36/Inv_SY_B!$NE36-1,"")</f>
        <v>1.9136051287532263E-2</v>
      </c>
      <c r="JT36" s="57">
        <f>IFERROR(Inv_SY_B!JT36/Inv_SY_B!$NE36-1,"")</f>
        <v>2.7244190088443476E-2</v>
      </c>
      <c r="JU36" s="57">
        <f>IFERROR(Inv_SY_B!JU36/Inv_SY_B!$NE36-1,"")</f>
        <v>-1.4666413328858763E-2</v>
      </c>
      <c r="JV36" s="57">
        <f>IFERROR(Inv_SY_B!JV36/Inv_SY_B!$NE36-1,"")</f>
        <v>2.4168410800040618E-4</v>
      </c>
      <c r="JW36" s="57">
        <f>IFERROR(Inv_SY_B!JW36/Inv_SY_B!$NE36-1,"")</f>
        <v>-9.7390690827429127E-3</v>
      </c>
      <c r="JX36" s="57">
        <f>IFERROR(Inv_SY_B!JX36/Inv_SY_B!$NE36-1,"")</f>
        <v>-8.501146206371657E-3</v>
      </c>
      <c r="JY36" s="57">
        <f>IFERROR(Inv_SY_B!JY36/Inv_SY_B!$NE36-1,"")</f>
        <v>-5.3289688356703557E-3</v>
      </c>
      <c r="JZ36" s="57">
        <f>IFERROR(Inv_SY_B!JZ36/Inv_SY_B!$NE36-1,"")</f>
        <v>-3.4033305531529501E-2</v>
      </c>
      <c r="KA36" s="57">
        <f>IFERROR(Inv_SY_B!KA36/Inv_SY_B!$NE36-1,"")</f>
        <v>-1.8404529217342036E-2</v>
      </c>
      <c r="KB36" s="57">
        <f>IFERROR(Inv_SY_B!KB36/Inv_SY_B!$NE36-1,"")</f>
        <v>-4.5552670379384042E-3</v>
      </c>
      <c r="KC36" s="57">
        <f>IFERROR(Inv_SY_B!KC36/Inv_SY_B!$NE36-1,"")</f>
        <v>-2.2891999644187866E-2</v>
      </c>
      <c r="KD36" s="57">
        <f>IFERROR(Inv_SY_B!KD36/Inv_SY_B!$NE36-1,"")</f>
        <v>-2.6605768273301855E-2</v>
      </c>
      <c r="KE36" s="57">
        <f>IFERROR(Inv_SY_B!KE36/Inv_SY_B!$NE36-1,"")</f>
        <v>1.5174128804229081E-2</v>
      </c>
      <c r="KF36" s="57">
        <f>IFERROR(Inv_SY_B!KF36/Inv_SY_B!$NE36-1,"")</f>
        <v>4.1101930966609412E-3</v>
      </c>
      <c r="KG36" s="57">
        <f>IFERROR(Inv_SY_B!KG36/Inv_SY_B!$NE36-1,"")</f>
        <v>8.5976635235065491E-3</v>
      </c>
      <c r="KH36" s="57">
        <f>IFERROR(Inv_SY_B!KH36/Inv_SY_B!$NE36-1,"")</f>
        <v>7.5918511864550009E-3</v>
      </c>
      <c r="KI36" s="57">
        <f>IFERROR(Inv_SY_B!KI36/Inv_SY_B!$NE36-1,"")</f>
        <v>1.0690526886371954E-2</v>
      </c>
      <c r="KJ36" s="57">
        <f>IFERROR(Inv_SY_B!KJ36/Inv_SY_B!$NE36-1,"")</f>
        <v>-9.1317131715232813E-3</v>
      </c>
      <c r="KK36" s="57">
        <f>IFERROR(Inv_SY_B!KK36/Inv_SY_B!$NE36-1,"")</f>
        <v>-8.0756102176190447E-3</v>
      </c>
      <c r="KL36" s="57">
        <f>IFERROR(Inv_SY_B!KL36/Inv_SY_B!$NE36-1,"")</f>
        <v>-5.2934633422127009E-3</v>
      </c>
      <c r="KM36" s="57">
        <f>IFERROR(Inv_SY_B!KM36/Inv_SY_B!$NE36-1,"")</f>
        <v>6.9368543220735823E-3</v>
      </c>
      <c r="KN36" s="57">
        <f>IFERROR(Inv_SY_B!KN36/Inv_SY_B!$NE36-1,"")</f>
        <v>-4.4961171394084509E-3</v>
      </c>
      <c r="KO36" s="57">
        <f>IFERROR(Inv_SY_B!KO36/Inv_SY_B!$NE36-1,"")</f>
        <v>7.8301130436608801E-4</v>
      </c>
      <c r="KP36" s="57">
        <f>IFERROR(Inv_SY_B!KP36/Inv_SY_B!$NE36-1,"")</f>
        <v>3.1720585344485741E-4</v>
      </c>
      <c r="KQ36" s="57">
        <f>IFERROR(Inv_SY_B!KQ36/Inv_SY_B!$NE36-1,"")</f>
        <v>1.0497932985600311E-2</v>
      </c>
      <c r="KR36" s="57">
        <f>IFERROR(Inv_SY_B!KR36/Inv_SY_B!$NE36-1,"")</f>
        <v>-7.9896580213181245E-3</v>
      </c>
      <c r="KS36" s="57">
        <f>IFERROR(Inv_SY_B!KS36/Inv_SY_B!$NE36-1,"")</f>
        <v>-1.0784490726845619E-2</v>
      </c>
      <c r="KT36" s="57">
        <f>IFERROR(Inv_SY_B!KT36/Inv_SY_B!$NE36-1,"")</f>
        <v>5.2857973299385019E-3</v>
      </c>
      <c r="KU36" s="57">
        <f>IFERROR(Inv_SY_B!KU36/Inv_SY_B!$NE36-1,"")</f>
        <v>-4.8842883485096245E-3</v>
      </c>
      <c r="KV36" s="57">
        <f>IFERROR(Inv_SY_B!KV36/Inv_SY_B!$NE36-1,"")</f>
        <v>8.4143107955914065E-3</v>
      </c>
      <c r="KW36" s="57">
        <f>IFERROR(Inv_SY_B!KW36/Inv_SY_B!$NE36-1,"")</f>
        <v>4.0436494608149243E-3</v>
      </c>
      <c r="KX36" s="57">
        <f>IFERROR(Inv_SY_B!KX36/Inv_SY_B!$NE36-1,"")</f>
        <v>1.9584229051301971E-2</v>
      </c>
      <c r="KY36" s="57">
        <f>IFERROR(Inv_SY_B!KY36/Inv_SY_B!$NE36-1,"")</f>
        <v>1.767705411989251E-2</v>
      </c>
      <c r="KZ36" s="57">
        <f>IFERROR(Inv_SY_B!KZ36/Inv_SY_B!$NE36-1,"")</f>
        <v>1.3480776787573312E-3</v>
      </c>
      <c r="LA36" s="57">
        <f>IFERROR(Inv_SY_B!LA36/Inv_SY_B!$NE36-1,"")</f>
        <v>-7.4864065408846159E-3</v>
      </c>
      <c r="LB36" s="57">
        <f>IFERROR(Inv_SY_B!LB36/Inv_SY_B!$NE36-1,"")</f>
        <v>-1.6844963754154119E-2</v>
      </c>
      <c r="LC36" s="57">
        <f>IFERROR(Inv_SY_B!LC36/Inv_SY_B!$NE36-1,"")</f>
        <v>6.4661150707550075E-3</v>
      </c>
      <c r="LD36" s="57">
        <f>IFERROR(Inv_SY_B!LD36/Inv_SY_B!$NE36-1,"")</f>
        <v>-5.3935856891071943E-3</v>
      </c>
      <c r="LE36" s="57">
        <f>IFERROR(Inv_SY_B!LE36/Inv_SY_B!$NE36-1,"")</f>
        <v>-8.9900237159278307E-3</v>
      </c>
      <c r="LF36" s="57">
        <f>IFERROR(Inv_SY_B!LF36/Inv_SY_B!$NE36-1,"")</f>
        <v>-1.1362142414468757E-2</v>
      </c>
      <c r="LG36" s="57">
        <f>IFERROR(Inv_SY_B!LG36/Inv_SY_B!$NE36-1,"")</f>
        <v>-4.2573918458113091E-3</v>
      </c>
      <c r="LH36" s="57">
        <f>IFERROR(Inv_SY_B!LH36/Inv_SY_B!$NE36-1,"")</f>
        <v>-2.5868715508093776E-2</v>
      </c>
      <c r="LI36" s="57">
        <f>IFERROR(Inv_SY_B!LI36/Inv_SY_B!$NE36-1,"")</f>
        <v>-2.2381016368982487E-2</v>
      </c>
      <c r="LJ36" s="57">
        <f>IFERROR(Inv_SY_B!LJ36/Inv_SY_B!$NE36-1,"")</f>
        <v>-2.2774050698799231E-2</v>
      </c>
      <c r="LK36" s="57">
        <f>IFERROR(Inv_SY_B!LK36/Inv_SY_B!$NE36-1,"")</f>
        <v>-1.5681694044554328E-2</v>
      </c>
      <c r="LL36" s="57">
        <f>IFERROR(Inv_SY_B!LL36/Inv_SY_B!$NE36-1,"")</f>
        <v>-1.2307163895984297E-2</v>
      </c>
      <c r="LM36" s="57">
        <f>IFERROR(Inv_SY_B!LM36/Inv_SY_B!$NE36-1,"")</f>
        <v>8.0453091030663337E-4</v>
      </c>
      <c r="LN36" s="57">
        <f>IFERROR(Inv_SY_B!LN36/Inv_SY_B!$NE36-1,"")</f>
        <v>-2.0850617208633349E-2</v>
      </c>
      <c r="LO36" s="57">
        <f>IFERROR(Inv_SY_B!LO36/Inv_SY_B!$NE36-1,"")</f>
        <v>-2.016193758647622E-2</v>
      </c>
      <c r="LP36" s="57">
        <f>IFERROR(Inv_SY_B!LP36/Inv_SY_B!$NE36-1,"")</f>
        <v>-2.2763616159069855E-2</v>
      </c>
      <c r="LQ36" s="57">
        <f>IFERROR(Inv_SY_B!LQ36/Inv_SY_B!$NE36-1,"")</f>
        <v>-2.1768856704842743E-2</v>
      </c>
      <c r="LR36" s="57">
        <f>IFERROR(Inv_SY_B!LR36/Inv_SY_B!$NE36-1,"")</f>
        <v>-2.4064455445366395E-2</v>
      </c>
      <c r="LS36" s="57">
        <f>IFERROR(Inv_SY_B!LS36/Inv_SY_B!$NE36-1,"")</f>
        <v>-1.1244200834950036E-3</v>
      </c>
      <c r="LT36" s="57">
        <f>IFERROR(Inv_SY_B!LT36/Inv_SY_B!$NE36-1,"")</f>
        <v>-2.3475251768631966E-2</v>
      </c>
      <c r="LU36" s="57">
        <f>IFERROR(Inv_SY_B!LU36/Inv_SY_B!$NE36-1,"")</f>
        <v>-2.9870330094582398E-3</v>
      </c>
      <c r="LV36" s="57">
        <f>IFERROR(Inv_SY_B!LV36/Inv_SY_B!$NE36-1,"")</f>
        <v>-1.0298514998026254E-2</v>
      </c>
      <c r="LW36" s="57">
        <f>IFERROR(Inv_SY_B!LW36/Inv_SY_B!$NE36-1,"")</f>
        <v>9.3862442019643222E-3</v>
      </c>
      <c r="LX36" s="57">
        <f>IFERROR(Inv_SY_B!LX36/Inv_SY_B!$NE36-1,"")</f>
        <v>1.0752125452575978E-2</v>
      </c>
      <c r="LY36" s="57">
        <f>IFERROR(Inv_SY_B!LY36/Inv_SY_B!$NE36-1,"")</f>
        <v>-1.3801138910914945E-3</v>
      </c>
      <c r="LZ36" s="57">
        <f>IFERROR(Inv_SY_B!LZ36/Inv_SY_B!$NE36-1,"")</f>
        <v>-1.0520422876276969E-2</v>
      </c>
      <c r="MA36" s="57">
        <f>IFERROR(Inv_SY_B!MA36/Inv_SY_B!$NE36-1,"")</f>
        <v>6.8496075936856915E-3</v>
      </c>
      <c r="MB36" s="57">
        <f>IFERROR(Inv_SY_B!MB36/Inv_SY_B!$NE36-1,"")</f>
        <v>6.4670078035984346E-3</v>
      </c>
      <c r="MC36" s="57">
        <f>IFERROR(Inv_SY_B!MC36/Inv_SY_B!$NE36-1,"")</f>
        <v>-2.2562674103914215E-3</v>
      </c>
      <c r="MD36" s="57">
        <f>IFERROR(Inv_SY_B!MD36/Inv_SY_B!$NE36-1,"")</f>
        <v>-6.493482920248983E-4</v>
      </c>
      <c r="ME36" s="57">
        <f>IFERROR(Inv_SY_B!ME36/Inv_SY_B!$NE36-1,"")</f>
        <v>4.4009689371269367E-3</v>
      </c>
      <c r="MF36" s="57">
        <f>IFERROR(Inv_SY_B!MF36/Inv_SY_B!$NE36-1,"")</f>
        <v>-9.6787033380848486E-3</v>
      </c>
      <c r="MG36" s="57">
        <f>IFERROR(Inv_SY_B!MG36/Inv_SY_B!$NE36-1,"")</f>
        <v>5.2426884753191683E-3</v>
      </c>
      <c r="MH36" s="57">
        <f>IFERROR(Inv_SY_B!MH36/Inv_SY_B!$NE36-1,"")</f>
        <v>1.0752125452575978E-2</v>
      </c>
      <c r="MI36" s="57">
        <f>IFERROR(Inv_SY_B!MI36/Inv_SY_B!$NE36-1,"")</f>
        <v>-5.2405457730723137E-3</v>
      </c>
      <c r="MJ36" s="57">
        <f>IFERROR(Inv_SY_B!MJ36/Inv_SY_B!$NE36-1,"")</f>
        <v>9.0648603782912396E-3</v>
      </c>
      <c r="MK36" s="57">
        <f>IFERROR(Inv_SY_B!MK36/Inv_SY_B!$NE36-1,"")</f>
        <v>9.9486658933927163E-3</v>
      </c>
      <c r="ML36" s="57">
        <f>IFERROR(Inv_SY_B!ML36/Inv_SY_B!$NE36-1,"")</f>
        <v>6.9261275517031873E-3</v>
      </c>
      <c r="MM36" s="57">
        <f>IFERROR(Inv_SY_B!MM36/Inv_SY_B!$NE36-1,"")</f>
        <v>-9.7995243244280994E-3</v>
      </c>
      <c r="MN36" s="57">
        <f>IFERROR(Inv_SY_B!MN36/Inv_SY_B!$NE36-1,"")</f>
        <v>3.1192596403346595E-3</v>
      </c>
      <c r="MO36" s="57">
        <f>IFERROR(Inv_SY_B!MO36/Inv_SY_B!$NE36-1,"")</f>
        <v>1.4448039424818981E-2</v>
      </c>
      <c r="MP36" s="57">
        <f>IFERROR(Inv_SY_B!MP36/Inv_SY_B!$NE36-1,"")</f>
        <v>8.049579662595896E-3</v>
      </c>
      <c r="MQ36" s="57">
        <f>IFERROR(Inv_SY_B!MQ36/Inv_SY_B!$NE36-1,"")</f>
        <v>-9.3726235060150875E-3</v>
      </c>
      <c r="MR36" s="57">
        <f>IFERROR(Inv_SY_B!MR36/Inv_SY_B!$NE36-1,"")</f>
        <v>-9.6021833800673528E-3</v>
      </c>
      <c r="MS36" s="57">
        <f>IFERROR(Inv_SY_B!MS36/Inv_SY_B!$NE36-1,"")</f>
        <v>1.9268796779918773E-2</v>
      </c>
      <c r="MT36" s="57">
        <f>IFERROR(Inv_SY_B!MT36/Inv_SY_B!$NE36-1,"")</f>
        <v>-6.3396506245955164E-3</v>
      </c>
      <c r="MU36" s="57">
        <f>IFERROR(Inv_SY_B!MU36/Inv_SY_B!$NE36-1,"")</f>
        <v>1.488420318551853E-2</v>
      </c>
      <c r="MV36" s="57">
        <f>IFERROR(Inv_SY_B!MV36/Inv_SY_B!$NE36-1,"")</f>
        <v>4.324448979109885E-3</v>
      </c>
      <c r="MW36" s="57">
        <f>IFERROR(Inv_SY_B!MW36/Inv_SY_B!$NE36-1,"")</f>
        <v>-1.053955286578101E-2</v>
      </c>
      <c r="MX36" s="57">
        <f>IFERROR(Inv_SY_B!MX36/Inv_SY_B!$NE36-1,"")</f>
        <v>6.9261275517031873E-3</v>
      </c>
      <c r="MY36" s="57">
        <f>IFERROR(Inv_SY_B!MY36/Inv_SY_B!$NE36-1,"")</f>
        <v>-1.0218169042107705E-2</v>
      </c>
      <c r="MZ36" s="57">
        <f>IFERROR(Inv_SY_B!MZ36/Inv_SY_B!$NE36-1,"")</f>
        <v>-6.2008712461912863E-3</v>
      </c>
      <c r="NA36" s="57">
        <f>IFERROR(Inv_SY_B!NA36/Inv_SY_B!$NE36-1,"")</f>
        <v>1.109042421433748E-2</v>
      </c>
      <c r="NB36" s="57">
        <f>IFERROR(Inv_SY_B!NB36/Inv_SY_B!$NE36-1,"")</f>
        <v>3.7620272876814909E-3</v>
      </c>
      <c r="NC36" s="57">
        <f>IFERROR(Inv_SY_B!NC36/Inv_SY_B!$NE36-1,"")</f>
        <v>1.533184493992068E-2</v>
      </c>
      <c r="ND36" s="57">
        <f>IFERROR(Inv_SY_B!ND36/Inv_SY_B!$NE36-1,"")</f>
        <v>1.364457986563572E-2</v>
      </c>
    </row>
    <row r="37" spans="2:368" ht="14.5" x14ac:dyDescent="0.35">
      <c r="B37" s="86">
        <f t="shared" si="0"/>
        <v>45778</v>
      </c>
      <c r="C37" s="57">
        <f>IFERROR(Inv_SY_B!C37/Inv_SY_B!$NE37-1,"")</f>
        <v>-7.3175709071456652E-2</v>
      </c>
      <c r="D37" s="57">
        <f>IFERROR(Inv_SY_B!D37/Inv_SY_B!$NE37-1,"")</f>
        <v>-0.10342955898259565</v>
      </c>
      <c r="E37" s="57">
        <f>IFERROR(Inv_SY_B!E37/Inv_SY_B!$NE37-1,"")</f>
        <v>-6.4315653026051689E-2</v>
      </c>
      <c r="F37" s="57">
        <f>IFERROR(Inv_SY_B!F37/Inv_SY_B!$NE37-1,"")</f>
        <v>-6.5228070721784381E-2</v>
      </c>
      <c r="G37" s="57">
        <f>IFERROR(Inv_SY_B!G37/Inv_SY_B!$NE37-1,"")</f>
        <v>-7.1158785744047326E-2</v>
      </c>
      <c r="H37" s="57">
        <f>IFERROR(Inv_SY_B!H37/Inv_SY_B!$NE37-1,"")</f>
        <v>-0.10790905839996234</v>
      </c>
      <c r="I37" s="57">
        <f>IFERROR(Inv_SY_B!I37/Inv_SY_B!$NE37-1,"")</f>
        <v>-3.9343541623676259E-2</v>
      </c>
      <c r="J37" s="57">
        <f>IFERROR(Inv_SY_B!J37/Inv_SY_B!$NE37-1,"")</f>
        <v>-8.9863348506568963E-2</v>
      </c>
      <c r="K37" s="57">
        <f>IFERROR(Inv_SY_B!K37/Inv_SY_B!$NE37-1,"")</f>
        <v>-5.3822849525124838E-2</v>
      </c>
      <c r="L37" s="57">
        <f>IFERROR(Inv_SY_B!L37/Inv_SY_B!$NE37-1,"")</f>
        <v>-5.1085596437926539E-2</v>
      </c>
      <c r="M37" s="57">
        <f>IFERROR(Inv_SY_B!M37/Inv_SY_B!$NE37-1,"")</f>
        <v>-5.5191476068723988E-2</v>
      </c>
      <c r="N37" s="57">
        <f>IFERROR(Inv_SY_B!N37/Inv_SY_B!$NE37-1,"")</f>
        <v>-6.020977339525424E-2</v>
      </c>
      <c r="O37" s="57">
        <f>IFERROR(Inv_SY_B!O37/Inv_SY_B!$NE37-1,"")</f>
        <v>-5.2454222981525689E-2</v>
      </c>
      <c r="P37" s="57">
        <f>IFERROR(Inv_SY_B!P37/Inv_SY_B!$NE37-1,"")</f>
        <v>-5.1998014133659343E-2</v>
      </c>
      <c r="Q37" s="57">
        <f>IFERROR(Inv_SY_B!Q37/Inv_SY_B!$NE37-1,"")</f>
        <v>-4.1961419480598949E-2</v>
      </c>
      <c r="R37" s="57">
        <f>IFERROR(Inv_SY_B!R37/Inv_SY_B!$NE37-1,"")</f>
        <v>-4.834834335072824E-2</v>
      </c>
      <c r="S37" s="57">
        <f>IFERROR(Inv_SY_B!S37/Inv_SY_B!$NE37-1,"")</f>
        <v>-6.213065275469154E-2</v>
      </c>
      <c r="T37" s="57">
        <f>IFERROR(Inv_SY_B!T37/Inv_SY_B!$NE37-1,"")</f>
        <v>-4.3882298840036471E-2</v>
      </c>
      <c r="U37" s="57">
        <f>IFERROR(Inv_SY_B!U37/Inv_SY_B!$NE37-1,"")</f>
        <v>-4.697971680712909E-2</v>
      </c>
      <c r="V37" s="57">
        <f>IFERROR(Inv_SY_B!V37/Inv_SY_B!$NE37-1,"")</f>
        <v>-4.0136584089133343E-2</v>
      </c>
      <c r="W37" s="57">
        <f>IFERROR(Inv_SY_B!W37/Inv_SY_B!$NE37-1,"")</f>
        <v>-7.2895470427539744E-3</v>
      </c>
      <c r="X37" s="57">
        <f>IFERROR(Inv_SY_B!X37/Inv_SY_B!$NE37-1,"")</f>
        <v>-1.686993284794791E-2</v>
      </c>
      <c r="Y37" s="57">
        <f>IFERROR(Inv_SY_B!Y37/Inv_SY_B!$NE37-1,"")</f>
        <v>-7.2895470427539744E-3</v>
      </c>
      <c r="Z37" s="57">
        <f>IFERROR(Inv_SY_B!Z37/Inv_SY_B!$NE37-1,"")</f>
        <v>-1.5957515152215218E-2</v>
      </c>
      <c r="AA37" s="57">
        <f>IFERROR(Inv_SY_B!AA37/Inv_SY_B!$NE37-1,"")</f>
        <v>-1.0483008977818509E-2</v>
      </c>
      <c r="AB37" s="57">
        <f>IFERROR(Inv_SY_B!AB37/Inv_SY_B!$NE37-1,"")</f>
        <v>-2.4169274413810005E-2</v>
      </c>
      <c r="AC37" s="57">
        <f>IFERROR(Inv_SY_B!AC37/Inv_SY_B!$NE37-1,"")</f>
        <v>-3.1836674119565256E-3</v>
      </c>
      <c r="AD37" s="57">
        <f>IFERROR(Inv_SY_B!AD37/Inv_SY_B!$NE37-1,"")</f>
        <v>-9.1143824342195812E-3</v>
      </c>
      <c r="AE37" s="57">
        <f>IFERROR(Inv_SY_B!AE37/Inv_SY_B!$NE37-1,"")</f>
        <v>1.3784210667073804E-3</v>
      </c>
      <c r="AF37" s="57">
        <f>IFERROR(Inv_SY_B!AF37/Inv_SY_B!$NE37-1,"")</f>
        <v>4.6600337097446598E-4</v>
      </c>
      <c r="AG37" s="57">
        <f>IFERROR(Inv_SY_B!AG37/Inv_SY_B!$NE37-1,"")</f>
        <v>-1.4588888608615957E-2</v>
      </c>
      <c r="AH37" s="57">
        <f>IFERROR(Inv_SY_B!AH37/Inv_SY_B!$NE37-1,"")</f>
        <v>-1.3220262065016919E-2</v>
      </c>
      <c r="AI37" s="57">
        <f>IFERROR(Inv_SY_B!AI37/Inv_SY_B!$NE37-1,"")</f>
        <v>-6.2490817634586082E-2</v>
      </c>
      <c r="AJ37" s="57">
        <f>IFERROR(Inv_SY_B!AJ37/Inv_SY_B!$NE37-1,"")</f>
        <v>-7.845812730990942E-2</v>
      </c>
      <c r="AK37" s="57">
        <f>IFERROR(Inv_SY_B!AK37/Inv_SY_B!$NE37-1,"")</f>
        <v>-7.5096588430894062E-2</v>
      </c>
      <c r="AL37" s="57">
        <f>IFERROR(Inv_SY_B!AL37/Inv_SY_B!$NE37-1,"")</f>
        <v>-6.2610872594551004E-2</v>
      </c>
      <c r="AM37" s="57">
        <f>IFERROR(Inv_SY_B!AM37/Inv_SY_B!$NE37-1,"")</f>
        <v>-5.2526255957504486E-2</v>
      </c>
      <c r="AN37" s="57">
        <f>IFERROR(Inv_SY_B!AN37/Inv_SY_B!$NE37-1,"")</f>
        <v>-5.5887794836520066E-2</v>
      </c>
      <c r="AO37" s="57">
        <f>IFERROR(Inv_SY_B!AO37/Inv_SY_B!$NE37-1,"")</f>
        <v>-6.5228070721784381E-2</v>
      </c>
      <c r="AP37" s="57">
        <f>IFERROR(Inv_SY_B!AP37/Inv_SY_B!$NE37-1,"")</f>
        <v>-5.6368014676379419E-2</v>
      </c>
      <c r="AQ37" s="57">
        <f>IFERROR(Inv_SY_B!AQ37/Inv_SY_B!$NE37-1,"")</f>
        <v>-8.621367772363786E-2</v>
      </c>
      <c r="AR37" s="57">
        <f>IFERROR(Inv_SY_B!AR37/Inv_SY_B!$NE37-1,"")</f>
        <v>-4.902907723784411E-2</v>
      </c>
      <c r="AS37" s="57">
        <f>IFERROR(Inv_SY_B!AS37/Inv_SY_B!$NE37-1,"")</f>
        <v>-2.487731560765527E-2</v>
      </c>
      <c r="AT37" s="57">
        <f>IFERROR(Inv_SY_B!AT37/Inv_SY_B!$NE37-1,"")</f>
        <v>-3.7719477561841352E-2</v>
      </c>
      <c r="AU37" s="57">
        <f>IFERROR(Inv_SY_B!AU37/Inv_SY_B!$NE37-1,"")</f>
        <v>-2.5834036525322457E-2</v>
      </c>
      <c r="AV37" s="57">
        <f>IFERROR(Inv_SY_B!AV37/Inv_SY_B!$NE37-1,"")</f>
        <v>-2.1504302963111233E-3</v>
      </c>
      <c r="AW37" s="57">
        <f>IFERROR(Inv_SY_B!AW37/Inv_SY_B!$NE37-1,"")</f>
        <v>-3.0674748099529525E-3</v>
      </c>
      <c r="AX37" s="57">
        <f>IFERROR(Inv_SY_B!AX37/Inv_SY_B!$NE37-1,"")</f>
        <v>-8.4815766129854309E-3</v>
      </c>
      <c r="AY37" s="57">
        <f>IFERROR(Inv_SY_B!AY37/Inv_SY_B!$NE37-1,"")</f>
        <v>-3.4867316125023917E-2</v>
      </c>
      <c r="AZ37" s="57">
        <f>IFERROR(Inv_SY_B!AZ37/Inv_SY_B!$NE37-1,"")</f>
        <v>-1.6651856741326632E-2</v>
      </c>
      <c r="BA37" s="57">
        <f>IFERROR(Inv_SY_B!BA37/Inv_SY_B!$NE37-1,"")</f>
        <v>-1.3705903741777936E-2</v>
      </c>
      <c r="BB37" s="57">
        <f>IFERROR(Inv_SY_B!BB37/Inv_SY_B!$NE37-1,"")</f>
        <v>-4.1901870827505405E-2</v>
      </c>
      <c r="BC37" s="57">
        <f>IFERROR(Inv_SY_B!BC37/Inv_SY_B!$NE37-1,"")</f>
        <v>-5.8906319544207331E-2</v>
      </c>
      <c r="BD37" s="57">
        <f>IFERROR(Inv_SY_B!BD37/Inv_SY_B!$NE37-1,"")</f>
        <v>-4.7874188399115725E-2</v>
      </c>
      <c r="BE37" s="57">
        <f>IFERROR(Inv_SY_B!BE37/Inv_SY_B!$NE37-1,"")</f>
        <v>-6.2604239723834665E-2</v>
      </c>
      <c r="BF37" s="57">
        <f>IFERROR(Inv_SY_B!BF37/Inv_SY_B!$NE37-1,"")</f>
        <v>-4.3398046363313236E-2</v>
      </c>
      <c r="BG37" s="57">
        <f>IFERROR(Inv_SY_B!BG37/Inv_SY_B!$NE37-1,"")</f>
        <v>-4.1667091191652905E-2</v>
      </c>
      <c r="BH37" s="57">
        <f>IFERROR(Inv_SY_B!BH37/Inv_SY_B!$NE37-1,"")</f>
        <v>-8.4459865027983194E-2</v>
      </c>
      <c r="BI37" s="57">
        <f>IFERROR(Inv_SY_B!BI37/Inv_SY_B!$NE37-1,"")</f>
        <v>-8.4681807119460273E-2</v>
      </c>
      <c r="BJ37" s="57">
        <f>IFERROR(Inv_SY_B!BJ37/Inv_SY_B!$NE37-1,"")</f>
        <v>-8.9587338981086617E-2</v>
      </c>
      <c r="BK37" s="57">
        <f>IFERROR(Inv_SY_B!BK37/Inv_SY_B!$NE37-1,"")</f>
        <v>-6.020977339525424E-2</v>
      </c>
      <c r="BL37" s="57">
        <f>IFERROR(Inv_SY_B!BL37/Inv_SY_B!$NE37-1,"")</f>
        <v>-6.0267889172052391E-2</v>
      </c>
      <c r="BM37" s="57">
        <f>IFERROR(Inv_SY_B!BM37/Inv_SY_B!$NE37-1,"")</f>
        <v>-5.7855147083685776E-2</v>
      </c>
      <c r="BN37" s="57">
        <f>IFERROR(Inv_SY_B!BN37/Inv_SY_B!$NE37-1,"")</f>
        <v>3.2335450029068902E-2</v>
      </c>
      <c r="BO37" s="57">
        <f>IFERROR(Inv_SY_B!BO37/Inv_SY_B!$NE37-1,"")</f>
        <v>1.0932359982169793E-2</v>
      </c>
      <c r="BP37" s="57">
        <f>IFERROR(Inv_SY_B!BP37/Inv_SY_B!$NE37-1,"")</f>
        <v>1.7416791310234325E-2</v>
      </c>
      <c r="BQ37" s="57">
        <f>IFERROR(Inv_SY_B!BQ37/Inv_SY_B!$NE37-1,"")</f>
        <v>1.9244239612033587E-2</v>
      </c>
      <c r="BR37" s="57">
        <f>IFERROR(Inv_SY_B!BR37/Inv_SY_B!$NE37-1,"")</f>
        <v>3.7945968779226957E-2</v>
      </c>
      <c r="BS37" s="57">
        <f>IFERROR(Inv_SY_B!BS37/Inv_SY_B!$NE37-1,"")</f>
        <v>1.7707576017943261E-2</v>
      </c>
      <c r="BT37" s="57">
        <f>IFERROR(Inv_SY_B!BT37/Inv_SY_B!$NE37-1,"")</f>
        <v>8.6465930839572103E-3</v>
      </c>
      <c r="BU37" s="57">
        <f>IFERROR(Inv_SY_B!BU37/Inv_SY_B!$NE37-1,"")</f>
        <v>2.8387307204883472E-2</v>
      </c>
      <c r="BV37" s="57">
        <f>IFERROR(Inv_SY_B!BV37/Inv_SY_B!$NE37-1,"")</f>
        <v>4.2101908594158743E-2</v>
      </c>
      <c r="BW37" s="57">
        <f>IFERROR(Inv_SY_B!BW37/Inv_SY_B!$NE37-1,"")</f>
        <v>1.030896900993028E-2</v>
      </c>
      <c r="BX37" s="57">
        <f>IFERROR(Inv_SY_B!BX37/Inv_SY_B!$NE37-1,"")</f>
        <v>1.4235324043223363E-2</v>
      </c>
      <c r="BY37" s="57">
        <f>IFERROR(Inv_SY_B!BY37/Inv_SY_B!$NE37-1,"")</f>
        <v>8.8543900747040105E-3</v>
      </c>
      <c r="BZ37" s="57">
        <f>IFERROR(Inv_SY_B!BZ37/Inv_SY_B!$NE37-1,"")</f>
        <v>1.9952638444124204E-2</v>
      </c>
      <c r="CA37" s="57">
        <f>IFERROR(Inv_SY_B!CA37/Inv_SY_B!$NE37-1,"")</f>
        <v>3.6594653060393334E-3</v>
      </c>
      <c r="CB37" s="57">
        <f>IFERROR(Inv_SY_B!CB37/Inv_SY_B!$NE37-1,"")</f>
        <v>1.9867630584273321E-2</v>
      </c>
      <c r="CC37" s="57">
        <f>IFERROR(Inv_SY_B!CC37/Inv_SY_B!$NE37-1,"")</f>
        <v>3.2127653038322324E-2</v>
      </c>
      <c r="CD37" s="57">
        <f>IFERROR(Inv_SY_B!CD37/Inv_SY_B!$NE37-1,"")</f>
        <v>2.9634089149363163E-2</v>
      </c>
      <c r="CE37" s="57">
        <f>IFERROR(Inv_SY_B!CE37/Inv_SY_B!$NE37-1,"")</f>
        <v>1.7789660676807539E-2</v>
      </c>
      <c r="CF37" s="57">
        <f>IFERROR(Inv_SY_B!CF37/Inv_SY_B!$NE37-1,"")</f>
        <v>3.5521670553850138E-2</v>
      </c>
      <c r="CG37" s="57">
        <f>IFERROR(Inv_SY_B!CG37/Inv_SY_B!$NE37-1,"")</f>
        <v>4.0023938686692739E-2</v>
      </c>
      <c r="CH37" s="57">
        <f>IFERROR(Inv_SY_B!CH37/Inv_SY_B!$NE37-1,"")</f>
        <v>3.6897538507732808E-2</v>
      </c>
      <c r="CI37" s="57">
        <f>IFERROR(Inv_SY_B!CI37/Inv_SY_B!$NE37-1,"")</f>
        <v>5.0621585214768894E-2</v>
      </c>
      <c r="CJ37" s="57">
        <f>IFERROR(Inv_SY_B!CJ37/Inv_SY_B!$NE37-1,"")</f>
        <v>4.4283776996997926E-2</v>
      </c>
      <c r="CK37" s="57">
        <f>IFERROR(Inv_SY_B!CK37/Inv_SY_B!$NE37-1,"")</f>
        <v>3.6245811582209297E-2</v>
      </c>
      <c r="CL37" s="57">
        <f>IFERROR(Inv_SY_B!CL37/Inv_SY_B!$NE37-1,"")</f>
        <v>2.8946064587466402E-2</v>
      </c>
      <c r="CM37" s="57">
        <f>IFERROR(Inv_SY_B!CM37/Inv_SY_B!$NE37-1,"")</f>
        <v>2.9841886140109741E-2</v>
      </c>
      <c r="CN37" s="57">
        <f>IFERROR(Inv_SY_B!CN37/Inv_SY_B!$NE37-1,"")</f>
        <v>1.5503893778594957E-2</v>
      </c>
      <c r="CO37" s="57">
        <f>IFERROR(Inv_SY_B!CO37/Inv_SY_B!$NE37-1,"")</f>
        <v>1.9036442621287009E-2</v>
      </c>
      <c r="CP37" s="57">
        <f>IFERROR(Inv_SY_B!CP37/Inv_SY_B!$NE37-1,"")</f>
        <v>6.1530291949982718E-3</v>
      </c>
      <c r="CQ37" s="57">
        <f>IFERROR(Inv_SY_B!CQ37/Inv_SY_B!$NE37-1,"")</f>
        <v>2.1945600491739325E-2</v>
      </c>
      <c r="CR37" s="57">
        <f>IFERROR(Inv_SY_B!CR37/Inv_SY_B!$NE37-1,"")</f>
        <v>2.630933729741769E-2</v>
      </c>
      <c r="CS37" s="57">
        <f>IFERROR(Inv_SY_B!CS37/Inv_SY_B!$NE37-1,"")</f>
        <v>3.1919856047575745E-2</v>
      </c>
      <c r="CT37" s="57">
        <f>IFERROR(Inv_SY_B!CT37/Inv_SY_B!$NE37-1,"")</f>
        <v>4.646564539983733E-2</v>
      </c>
      <c r="CU37" s="57">
        <f>IFERROR(Inv_SY_B!CU37/Inv_SY_B!$NE37-1,"")</f>
        <v>4.1894111603412165E-2</v>
      </c>
      <c r="CV37" s="57">
        <f>IFERROR(Inv_SY_B!CV37/Inv_SY_B!$NE37-1,"")</f>
        <v>4.1894111603412165E-2</v>
      </c>
      <c r="CW37" s="57">
        <f>IFERROR(Inv_SY_B!CW37/Inv_SY_B!$NE37-1,"")</f>
        <v>3.3166637992055215E-2</v>
      </c>
      <c r="CX37" s="57">
        <f>IFERROR(Inv_SY_B!CX37/Inv_SY_B!$NE37-1,"")</f>
        <v>2.2342303837710187E-2</v>
      </c>
      <c r="CY37" s="57">
        <f>IFERROR(Inv_SY_B!CY37/Inv_SY_B!$NE37-1,"")</f>
        <v>2.1038849986663388E-2</v>
      </c>
      <c r="CZ37" s="57">
        <f>IFERROR(Inv_SY_B!CZ37/Inv_SY_B!$NE37-1,"")</f>
        <v>3.503681090877464E-2</v>
      </c>
      <c r="DA37" s="57">
        <f>IFERROR(Inv_SY_B!DA37/Inv_SY_B!$NE37-1,"")</f>
        <v>1.1070783250576754E-2</v>
      </c>
      <c r="DB37" s="57">
        <f>IFERROR(Inv_SY_B!DB37/Inv_SY_B!$NE37-1,"")</f>
        <v>4.2933096557145056E-2</v>
      </c>
      <c r="DC37" s="57">
        <f>IFERROR(Inv_SY_B!DC37/Inv_SY_B!$NE37-1,"")</f>
        <v>5.0621585214768894E-2</v>
      </c>
      <c r="DD37" s="57">
        <f>IFERROR(Inv_SY_B!DD37/Inv_SY_B!$NE37-1,"")</f>
        <v>4.2725299566398478E-2</v>
      </c>
      <c r="DE37" s="57">
        <f>IFERROR(Inv_SY_B!DE37/Inv_SY_B!$NE37-1,"")</f>
        <v>5.0621585214768894E-2</v>
      </c>
      <c r="DF37" s="57">
        <f>IFERROR(Inv_SY_B!DF37/Inv_SY_B!$NE37-1,"")</f>
        <v>3.877715674221327E-2</v>
      </c>
      <c r="DG37" s="57">
        <f>IFERROR(Inv_SY_B!DG37/Inv_SY_B!$NE37-1,"")</f>
        <v>2.6724931278911068E-2</v>
      </c>
      <c r="DH37" s="57">
        <f>IFERROR(Inv_SY_B!DH37/Inv_SY_B!$NE37-1,"")</f>
        <v>5.7478885909406419E-2</v>
      </c>
      <c r="DI37" s="57">
        <f>IFERROR(Inv_SY_B!DI37/Inv_SY_B!$NE37-1,"")</f>
        <v>4.7920224335063155E-2</v>
      </c>
      <c r="DJ37" s="57">
        <f>IFERROR(Inv_SY_B!DJ37/Inv_SY_B!$NE37-1,"")</f>
        <v>6.0388043779858958E-2</v>
      </c>
      <c r="DK37" s="57">
        <f>IFERROR(Inv_SY_B!DK37/Inv_SY_B!$NE37-1,"")</f>
        <v>4.2804460324778137E-2</v>
      </c>
      <c r="DL37" s="57">
        <f>IFERROR(Inv_SY_B!DL37/Inv_SY_B!$NE37-1,"")</f>
        <v>3.3204419263100249E-2</v>
      </c>
      <c r="DM37" s="57">
        <f>IFERROR(Inv_SY_B!DM37/Inv_SY_B!$NE37-1,"")</f>
        <v>2.4854758362191642E-2</v>
      </c>
      <c r="DN37" s="57">
        <f>IFERROR(Inv_SY_B!DN37/Inv_SY_B!$NE37-1,"")</f>
        <v>5.2283961140741742E-2</v>
      </c>
      <c r="DO37" s="57">
        <f>IFERROR(Inv_SY_B!DO37/Inv_SY_B!$NE37-1,"")</f>
        <v>4.1894111603412165E-2</v>
      </c>
      <c r="DP37" s="57">
        <f>IFERROR(Inv_SY_B!DP37/Inv_SY_B!$NE37-1,"")</f>
        <v>4.1270720631172431E-2</v>
      </c>
      <c r="DQ37" s="57">
        <f>IFERROR(Inv_SY_B!DQ37/Inv_SY_B!$NE37-1,"")</f>
        <v>4.8335818316556534E-2</v>
      </c>
      <c r="DR37" s="57">
        <f>IFERROR(Inv_SY_B!DR37/Inv_SY_B!$NE37-1,"")</f>
        <v>3.4413419936534906E-2</v>
      </c>
      <c r="DS37" s="57">
        <f>IFERROR(Inv_SY_B!DS37/Inv_SY_B!$NE37-1,"")</f>
        <v>3.2958841001308636E-2</v>
      </c>
      <c r="DT37" s="57">
        <f>IFERROR(Inv_SY_B!DT37/Inv_SY_B!$NE37-1,"")</f>
        <v>4.0023938686692739E-2</v>
      </c>
      <c r="DU37" s="57">
        <f>IFERROR(Inv_SY_B!DU37/Inv_SY_B!$NE37-1,"")</f>
        <v>2.6252665390850582E-2</v>
      </c>
      <c r="DV37" s="57">
        <f>IFERROR(Inv_SY_B!DV37/Inv_SY_B!$NE37-1,"")</f>
        <v>3.5376842348178172E-2</v>
      </c>
      <c r="DW37" s="57">
        <f>IFERROR(Inv_SY_B!DW37/Inv_SY_B!$NE37-1,"")</f>
        <v>4.7920224335063155E-2</v>
      </c>
      <c r="DX37" s="57">
        <f>IFERROR(Inv_SY_B!DX37/Inv_SY_B!$NE37-1,"")</f>
        <v>3.9608344705199583E-2</v>
      </c>
      <c r="DY37" s="57">
        <f>IFERROR(Inv_SY_B!DY37/Inv_SY_B!$NE37-1,"")</f>
        <v>1.7997457667553896E-2</v>
      </c>
      <c r="DZ37" s="57">
        <f>IFERROR(Inv_SY_B!DZ37/Inv_SY_B!$NE37-1,"")</f>
        <v>3.8569359751466692E-2</v>
      </c>
      <c r="EA37" s="57">
        <f>IFERROR(Inv_SY_B!EA37/Inv_SY_B!$NE37-1,"")</f>
        <v>-2.0652782611311982E-2</v>
      </c>
      <c r="EB37" s="57">
        <f>IFERROR(Inv_SY_B!EB37/Inv_SY_B!$NE37-1,"")</f>
        <v>2.2361194473232482E-2</v>
      </c>
      <c r="EC37" s="57">
        <f>IFERROR(Inv_SY_B!EC37/Inv_SY_B!$NE37-1,"")</f>
        <v>1.9452036602780165E-2</v>
      </c>
      <c r="ED37" s="57">
        <f>IFERROR(Inv_SY_B!ED37/Inv_SY_B!$NE37-1,"")</f>
        <v>-0.14200622520732176</v>
      </c>
      <c r="EE37" s="57">
        <f>IFERROR(Inv_SY_B!EE37/Inv_SY_B!$NE37-1,"")</f>
        <v>3.4829013918028062E-2</v>
      </c>
      <c r="EF37" s="57">
        <f>IFERROR(Inv_SY_B!EF37/Inv_SY_B!$NE37-1,"")</f>
        <v>4.9374803270289425E-2</v>
      </c>
      <c r="EG37" s="57">
        <f>IFERROR(Inv_SY_B!EG37/Inv_SY_B!$NE37-1,"")</f>
        <v>2.2776788454725638E-2</v>
      </c>
      <c r="EH37" s="57">
        <f>IFERROR(Inv_SY_B!EH37/Inv_SY_B!$NE37-1,"")</f>
        <v>2.7971713223390315E-2</v>
      </c>
      <c r="EI37" s="57">
        <f>IFERROR(Inv_SY_B!EI37/Inv_SY_B!$NE37-1,"")</f>
        <v>9.0905230187341424E-3</v>
      </c>
      <c r="EJ37" s="57">
        <f>IFERROR(Inv_SY_B!EJ37/Inv_SY_B!$NE37-1,"")</f>
        <v>5.5608712992687215E-2</v>
      </c>
      <c r="EK37" s="57">
        <f>IFERROR(Inv_SY_B!EK37/Inv_SY_B!$NE37-1,"")</f>
        <v>4.2849977760846425E-2</v>
      </c>
      <c r="EL37" s="57">
        <f>IFERROR(Inv_SY_B!EL37/Inv_SY_B!$NE37-1,"")</f>
        <v>2.2984585445472216E-2</v>
      </c>
      <c r="EM37" s="57">
        <f>IFERROR(Inv_SY_B!EM37/Inv_SY_B!$NE37-1,"")</f>
        <v>2.2984585445472216E-2</v>
      </c>
      <c r="EN37" s="57">
        <f>IFERROR(Inv_SY_B!EN37/Inv_SY_B!$NE37-1,"")</f>
        <v>4.25175025756519E-2</v>
      </c>
      <c r="EO37" s="57">
        <f>IFERROR(Inv_SY_B!EO37/Inv_SY_B!$NE37-1,"")</f>
        <v>4.480326947386426E-2</v>
      </c>
      <c r="EP37" s="57">
        <f>IFERROR(Inv_SY_B!EP37/Inv_SY_B!$NE37-1,"")</f>
        <v>3.6699186834747266E-2</v>
      </c>
      <c r="EQ37" s="57">
        <f>IFERROR(Inv_SY_B!EQ37/Inv_SY_B!$NE37-1,"")</f>
        <v>2.8595104195630272E-2</v>
      </c>
      <c r="ER37" s="57">
        <f>IFERROR(Inv_SY_B!ER37/Inv_SY_B!$NE37-1,"")</f>
        <v>4.8335818316556534E-2</v>
      </c>
      <c r="ES37" s="57">
        <f>IFERROR(Inv_SY_B!ES37/Inv_SY_B!$NE37-1,"")</f>
        <v>4.3556487529384791E-2</v>
      </c>
      <c r="ET37" s="57">
        <f>IFERROR(Inv_SY_B!ET37/Inv_SY_B!$NE37-1,"")</f>
        <v>3.9938930826842078E-2</v>
      </c>
      <c r="EU37" s="57">
        <f>IFERROR(Inv_SY_B!EU37/Inv_SY_B!$NE37-1,"")</f>
        <v>3.9305307427027536E-2</v>
      </c>
      <c r="EV37" s="57">
        <f>IFERROR(Inv_SY_B!EV37/Inv_SY_B!$NE37-1,"")</f>
        <v>1.1914673029335798E-2</v>
      </c>
      <c r="EW37" s="57">
        <f>IFERROR(Inv_SY_B!EW37/Inv_SY_B!$NE37-1,"")</f>
        <v>2.4449554230235648E-2</v>
      </c>
      <c r="EX37" s="57">
        <f>IFERROR(Inv_SY_B!EX37/Inv_SY_B!$NE37-1,"")</f>
        <v>4.6050051418343951E-2</v>
      </c>
      <c r="EY37" s="57">
        <f>IFERROR(Inv_SY_B!EY37/Inv_SY_B!$NE37-1,"")</f>
        <v>6.6701114260636185E-2</v>
      </c>
      <c r="EZ37" s="57">
        <f>IFERROR(Inv_SY_B!EZ37/Inv_SY_B!$NE37-1,"")</f>
        <v>0.13000003567996687</v>
      </c>
      <c r="FA37" s="57">
        <f>IFERROR(Inv_SY_B!FA37/Inv_SY_B!$NE37-1,"")</f>
        <v>0.13332478753191257</v>
      </c>
      <c r="FB37" s="57">
        <f>IFERROR(Inv_SY_B!FB37/Inv_SY_B!$NE37-1,"")</f>
        <v>0.16013059933822293</v>
      </c>
      <c r="FC37" s="57">
        <f>IFERROR(Inv_SY_B!FC37/Inv_SY_B!$NE37-1,"")</f>
        <v>-1</v>
      </c>
      <c r="FD37" s="57">
        <f>IFERROR(Inv_SY_B!FD37/Inv_SY_B!$NE37-1,"")</f>
        <v>0.17301401276451167</v>
      </c>
      <c r="FE37" s="57">
        <f>IFERROR(Inv_SY_B!FE37/Inv_SY_B!$NE37-1,"")</f>
        <v>0.18132589239437547</v>
      </c>
      <c r="FF37" s="57">
        <f>IFERROR(Inv_SY_B!FF37/Inv_SY_B!$NE37-1,"")</f>
        <v>1.9867630584273321E-2</v>
      </c>
      <c r="FG37" s="57">
        <f>IFERROR(Inv_SY_B!FG37/Inv_SY_B!$NE37-1,"")</f>
        <v>2.3815773408458529E-2</v>
      </c>
      <c r="FH37" s="57">
        <f>IFERROR(Inv_SY_B!FH37/Inv_SY_B!$NE37-1,"")</f>
        <v>2.2776788454725638E-2</v>
      </c>
      <c r="FI37" s="57">
        <f>IFERROR(Inv_SY_B!FI37/Inv_SY_B!$NE37-1,"")</f>
        <v>1.0724562991423214E-2</v>
      </c>
      <c r="FJ37" s="57">
        <f>IFERROR(Inv_SY_B!FJ37/Inv_SY_B!$NE37-1,"")</f>
        <v>5.7825214227317678E-2</v>
      </c>
      <c r="FK37" s="57">
        <f>IFERROR(Inv_SY_B!FK37/Inv_SY_B!$NE37-1,"")</f>
        <v>7.1816878270921203E-2</v>
      </c>
      <c r="FL37" s="57">
        <f>IFERROR(Inv_SY_B!FL37/Inv_SY_B!$NE37-1,"")</f>
        <v>1.9952638444124204E-2</v>
      </c>
      <c r="FM37" s="57">
        <f>IFERROR(Inv_SY_B!FM37/Inv_SY_B!$NE37-1,"")</f>
        <v>1.0714667896625896E-2</v>
      </c>
      <c r="FN37" s="57">
        <f>IFERROR(Inv_SY_B!FN37/Inv_SY_B!$NE37-1,"")</f>
        <v>3.506649619316704E-2</v>
      </c>
      <c r="FO37" s="57">
        <f>IFERROR(Inv_SY_B!FO37/Inv_SY_B!$NE37-1,"")</f>
        <v>2.1866439733359444E-2</v>
      </c>
      <c r="FP37" s="57">
        <f>IFERROR(Inv_SY_B!FP37/Inv_SY_B!$NE37-1,"")</f>
        <v>2.2776788454725638E-2</v>
      </c>
      <c r="FQ37" s="57">
        <f>IFERROR(Inv_SY_B!FQ37/Inv_SY_B!$NE37-1,"")</f>
        <v>2.8921642323946228E-2</v>
      </c>
      <c r="FR37" s="57">
        <f>IFERROR(Inv_SY_B!FR37/Inv_SY_B!$NE37-1,"")</f>
        <v>2.4597485897457583E-2</v>
      </c>
      <c r="FS37" s="57">
        <f>IFERROR(Inv_SY_B!FS37/Inv_SY_B!$NE37-1,"")</f>
        <v>2.9376816684629325E-2</v>
      </c>
      <c r="FT37" s="57">
        <f>IFERROR(Inv_SY_B!FT37/Inv_SY_B!$NE37-1,"")</f>
        <v>4.4852744947851741E-2</v>
      </c>
      <c r="FU37" s="57">
        <f>IFERROR(Inv_SY_B!FU37/Inv_SY_B!$NE37-1,"")</f>
        <v>5.0770011636730672E-2</v>
      </c>
      <c r="FV37" s="57">
        <f>IFERROR(Inv_SY_B!FV37/Inv_SY_B!$NE37-1,"")</f>
        <v>3.620443209487445E-2</v>
      </c>
      <c r="FW37" s="57">
        <f>IFERROR(Inv_SY_B!FW37/Inv_SY_B!$NE37-1,"")</f>
        <v>3.3245798750434874E-2</v>
      </c>
      <c r="FX37" s="57">
        <f>IFERROR(Inv_SY_B!FX37/Inv_SY_B!$NE37-1,"")</f>
        <v>3.734236799658186E-2</v>
      </c>
      <c r="FY37" s="57">
        <f>IFERROR(Inv_SY_B!FY37/Inv_SY_B!$NE37-1,"")</f>
        <v>5.0542424456389234E-2</v>
      </c>
      <c r="FZ37" s="57">
        <f>IFERROR(Inv_SY_B!FZ37/Inv_SY_B!$NE37-1,"")</f>
        <v>2.0387123061139878E-2</v>
      </c>
      <c r="GA37" s="57">
        <f>IFERROR(Inv_SY_B!GA37/Inv_SY_B!$NE37-1,"")</f>
        <v>4.0832038095151679E-2</v>
      </c>
      <c r="GB37" s="57">
        <f>IFERROR(Inv_SY_B!GB37/Inv_SY_B!$NE37-1,"")</f>
        <v>2.3645757688756985E-2</v>
      </c>
      <c r="GC37" s="57">
        <f>IFERROR(Inv_SY_B!GC37/Inv_SY_B!$NE37-1,"")</f>
        <v>4.5080332128193179E-2</v>
      </c>
      <c r="GD37" s="57">
        <f>IFERROR(Inv_SY_B!GD37/Inv_SY_B!$NE37-1,"")</f>
        <v>4.3942396226485547E-2</v>
      </c>
      <c r="GE37" s="57">
        <f>IFERROR(Inv_SY_B!GE37/Inv_SY_B!$NE37-1,"")</f>
        <v>4.6673442390583686E-2</v>
      </c>
      <c r="GF37" s="57">
        <f>IFERROR(Inv_SY_B!GF37/Inv_SY_B!$NE37-1,"")</f>
        <v>4.3942396226485547E-2</v>
      </c>
      <c r="GG37" s="57">
        <f>IFERROR(Inv_SY_B!GG37/Inv_SY_B!$NE37-1,"")</f>
        <v>3.8025129537606395E-2</v>
      </c>
      <c r="GH37" s="57">
        <f>IFERROR(Inv_SY_B!GH37/Inv_SY_B!$NE37-1,"")</f>
        <v>4.5763093669217714E-2</v>
      </c>
      <c r="GI37" s="57">
        <f>IFERROR(Inv_SY_B!GI37/Inv_SY_B!$NE37-1,"")</f>
        <v>3.1652688488044367E-2</v>
      </c>
      <c r="GJ37" s="57">
        <f>IFERROR(Inv_SY_B!GJ37/Inv_SY_B!$NE37-1,"")</f>
        <v>4.348722186580245E-2</v>
      </c>
      <c r="GK37" s="57">
        <f>IFERROR(Inv_SY_B!GK37/Inv_SY_B!$NE37-1,"")</f>
        <v>1.7997457667554118E-2</v>
      </c>
      <c r="GL37" s="57">
        <f>IFERROR(Inv_SY_B!GL37/Inv_SY_B!$NE37-1,"")</f>
        <v>4.371480904614411E-2</v>
      </c>
      <c r="GM37" s="57">
        <f>IFERROR(Inv_SY_B!GM37/Inv_SY_B!$NE37-1,"")</f>
        <v>1.754228330687102E-2</v>
      </c>
      <c r="GN37" s="57">
        <f>IFERROR(Inv_SY_B!GN37/Inv_SY_B!$NE37-1,"")</f>
        <v>2.9376816684629325E-2</v>
      </c>
      <c r="GO37" s="57">
        <f>IFERROR(Inv_SY_B!GO37/Inv_SY_B!$NE37-1,"")</f>
        <v>3.4247182343937643E-2</v>
      </c>
      <c r="GP37" s="57">
        <f>IFERROR(Inv_SY_B!GP37/Inv_SY_B!$NE37-1,"")</f>
        <v>2.4927487308952889E-2</v>
      </c>
      <c r="GQ37" s="57">
        <f>IFERROR(Inv_SY_B!GQ37/Inv_SY_B!$NE37-1,"")</f>
        <v>4.6912408929942417E-2</v>
      </c>
      <c r="GR37" s="57">
        <f>IFERROR(Inv_SY_B!GR37/Inv_SY_B!$NE37-1,"")</f>
        <v>-9.9884086014800921E-4</v>
      </c>
      <c r="GS37" s="57">
        <f>IFERROR(Inv_SY_B!GS37/Inv_SY_B!$NE37-1,"")</f>
        <v>2.813368187478793E-2</v>
      </c>
      <c r="GT37" s="57">
        <f>IFERROR(Inv_SY_B!GT37/Inv_SY_B!$NE37-1,"")</f>
        <v>2.2645488158374638E-2</v>
      </c>
      <c r="GU37" s="57">
        <f>IFERROR(Inv_SY_B!GU37/Inv_SY_B!$NE37-1,"")</f>
        <v>2.0527691613703825E-2</v>
      </c>
      <c r="GV37" s="57">
        <f>IFERROR(Inv_SY_B!GV37/Inv_SY_B!$NE37-1,"")</f>
        <v>2.1813158453681147E-2</v>
      </c>
      <c r="GW37" s="57">
        <f>IFERROR(Inv_SY_B!GW37/Inv_SY_B!$NE37-1,"")</f>
        <v>3.4408412780131403E-2</v>
      </c>
      <c r="GX37" s="57">
        <f>IFERROR(Inv_SY_B!GX37/Inv_SY_B!$NE37-1,"")</f>
        <v>2.7490469093722103E-2</v>
      </c>
      <c r="GY37" s="57">
        <f>IFERROR(Inv_SY_B!GY37/Inv_SY_B!$NE37-1,"")</f>
        <v>4.2981049708855856E-2</v>
      </c>
      <c r="GZ37" s="57">
        <f>IFERROR(Inv_SY_B!GZ37/Inv_SY_B!$NE37-1,"")</f>
        <v>4.8973823582650899E-2</v>
      </c>
      <c r="HA37" s="57">
        <f>IFERROR(Inv_SY_B!HA37/Inv_SY_B!$NE37-1,"")</f>
        <v>5.0996076494795872E-2</v>
      </c>
      <c r="HB37" s="57">
        <f>IFERROR(Inv_SY_B!HB37/Inv_SY_B!$NE37-1,"")</f>
        <v>2.5073350001808326E-2</v>
      </c>
      <c r="HC37" s="57">
        <f>IFERROR(Inv_SY_B!HC37/Inv_SY_B!$NE37-1,"")</f>
        <v>5.521542236106125E-3</v>
      </c>
      <c r="HD37" s="57">
        <f>IFERROR(Inv_SY_B!HD37/Inv_SY_B!$NE37-1,"")</f>
        <v>2.0991104424353813E-2</v>
      </c>
      <c r="HE37" s="57">
        <f>IFERROR(Inv_SY_B!HE37/Inv_SY_B!$NE37-1,"")</f>
        <v>1.5442239726395579E-2</v>
      </c>
      <c r="HF37" s="57">
        <f>IFERROR(Inv_SY_B!HF37/Inv_SY_B!$NE37-1,"")</f>
        <v>3.4841538096274771E-2</v>
      </c>
      <c r="HG37" s="57">
        <f>IFERROR(Inv_SY_B!HG37/Inv_SY_B!$NE37-1,"")</f>
        <v>2.1975856646985203E-2</v>
      </c>
      <c r="HH37" s="57">
        <f>IFERROR(Inv_SY_B!HH37/Inv_SY_B!$NE37-1,"")</f>
        <v>2.3354509758669373E-2</v>
      </c>
      <c r="HI37" s="57">
        <f>IFERROR(Inv_SY_B!HI37/Inv_SY_B!$NE37-1,"")</f>
        <v>2.5954255626416733E-2</v>
      </c>
      <c r="HJ37" s="57">
        <f>IFERROR(Inv_SY_B!HJ37/Inv_SY_B!$NE37-1,"")</f>
        <v>3.6598096406816438E-2</v>
      </c>
      <c r="HK37" s="57">
        <f>IFERROR(Inv_SY_B!HK37/Inv_SY_B!$NE37-1,"")</f>
        <v>3.243496183261918E-2</v>
      </c>
      <c r="HL37" s="57">
        <f>IFERROR(Inv_SY_B!HL37/Inv_SY_B!$NE37-1,"")</f>
        <v>1.3638287828705131E-2</v>
      </c>
      <c r="HM37" s="57">
        <f>IFERROR(Inv_SY_B!HM37/Inv_SY_B!$NE37-1,"")</f>
        <v>-2.0520975852235113E-3</v>
      </c>
      <c r="HN37" s="57">
        <f>IFERROR(Inv_SY_B!HN37/Inv_SY_B!$NE37-1,"")</f>
        <v>-2.0808773728560714E-2</v>
      </c>
      <c r="HO37" s="57">
        <f>IFERROR(Inv_SY_B!HO37/Inv_SY_B!$NE37-1,"")</f>
        <v>3.7254174328171796E-3</v>
      </c>
      <c r="HP37" s="57">
        <f>IFERROR(Inv_SY_B!HP37/Inv_SY_B!$NE37-1,"")</f>
        <v>-1.2732454335913079E-2</v>
      </c>
      <c r="HQ37" s="57">
        <f>IFERROR(Inv_SY_B!HQ37/Inv_SY_B!$NE37-1,"")</f>
        <v>-1.9667699168469444E-2</v>
      </c>
      <c r="HR37" s="57">
        <f>IFERROR(Inv_SY_B!HR37/Inv_SY_B!$NE37-1,"")</f>
        <v>-2.2212118707162554E-2</v>
      </c>
      <c r="HS37" s="57">
        <f>IFERROR(Inv_SY_B!HS37/Inv_SY_B!$NE37-1,"")</f>
        <v>-2.741424141065596E-3</v>
      </c>
      <c r="HT37" s="57">
        <f>IFERROR(Inv_SY_B!HT37/Inv_SY_B!$NE37-1,"")</f>
        <v>-1.7917420189245914E-2</v>
      </c>
      <c r="HU37" s="57">
        <f>IFERROR(Inv_SY_B!HU37/Inv_SY_B!$NE37-1,"")</f>
        <v>5.521542236106125E-3</v>
      </c>
      <c r="HV37" s="57">
        <f>IFERROR(Inv_SY_B!HV37/Inv_SY_B!$NE37-1,"")</f>
        <v>2.8081320427300938E-2</v>
      </c>
      <c r="HW37" s="57">
        <f>IFERROR(Inv_SY_B!HW37/Inv_SY_B!$NE37-1,"")</f>
        <v>2.4772552959258842E-2</v>
      </c>
      <c r="HX37" s="57">
        <f>IFERROR(Inv_SY_B!HX37/Inv_SY_B!$NE37-1,"")</f>
        <v>1.4609910021701644E-2</v>
      </c>
      <c r="HY37" s="57">
        <f>IFERROR(Inv_SY_B!HY37/Inv_SY_B!$NE37-1,"")</f>
        <v>-2.2968234793916964E-2</v>
      </c>
      <c r="HZ37" s="57">
        <f>IFERROR(Inv_SY_B!HZ37/Inv_SY_B!$NE37-1,"")</f>
        <v>7.0357586407756578E-3</v>
      </c>
      <c r="IA37" s="57">
        <f>IFERROR(Inv_SY_B!IA37/Inv_SY_B!$NE37-1,"")</f>
        <v>-6.1491741743261663E-2</v>
      </c>
      <c r="IB37" s="57">
        <f>IFERROR(Inv_SY_B!IB37/Inv_SY_B!$NE37-1,"")</f>
        <v>-2.6502088484274711E-2</v>
      </c>
      <c r="IC37" s="57">
        <f>IFERROR(Inv_SY_B!IC37/Inv_SY_B!$NE37-1,"")</f>
        <v>3.5880558030542353E-2</v>
      </c>
      <c r="ID37" s="57">
        <f>IFERROR(Inv_SY_B!ID37/Inv_SY_B!$NE37-1,"")</f>
        <v>2.1700126024648547E-2</v>
      </c>
      <c r="IE37" s="57">
        <f>IFERROR(Inv_SY_B!IE37/Inv_SY_B!$NE37-1,"")</f>
        <v>2.2645488158374638E-2</v>
      </c>
      <c r="IF37" s="57">
        <f>IFERROR(Inv_SY_B!IF37/Inv_SY_B!$NE37-1,"")</f>
        <v>-0.1579186793833397</v>
      </c>
      <c r="IG37" s="57">
        <f>IFERROR(Inv_SY_B!IG37/Inv_SY_B!$NE37-1,"")</f>
        <v>-0.38056271618698823</v>
      </c>
      <c r="IH37" s="57">
        <f>IFERROR(Inv_SY_B!IH37/Inv_SY_B!$NE37-1,"")</f>
        <v>3.6594653060391114E-3</v>
      </c>
      <c r="II37" s="57">
        <f>IFERROR(Inv_SY_B!II37/Inv_SY_B!$NE37-1,"")</f>
        <v>-0.38483935441098793</v>
      </c>
      <c r="IJ37" s="57">
        <f>IFERROR(Inv_SY_B!IJ37/Inv_SY_B!$NE37-1,"")</f>
        <v>1.2888000420985923E-2</v>
      </c>
      <c r="IK37" s="57">
        <f>IFERROR(Inv_SY_B!IK37/Inv_SY_B!$NE37-1,"")</f>
        <v>5.5496822305362237E-2</v>
      </c>
      <c r="IL37" s="57">
        <f>IFERROR(Inv_SY_B!IL37/Inv_SY_B!$NE37-1,"")</f>
        <v>6.1168995107719448E-2</v>
      </c>
      <c r="IM37" s="57">
        <f>IFERROR(Inv_SY_B!IM37/Inv_SY_B!$NE37-1,"")</f>
        <v>-1.2249057182130985E-3</v>
      </c>
      <c r="IN37" s="57">
        <f>IFERROR(Inv_SY_B!IN37/Inv_SY_B!$NE37-1,"")</f>
        <v>1.4463603977196371E-2</v>
      </c>
      <c r="IO37" s="57">
        <f>IFERROR(Inv_SY_B!IO37/Inv_SY_B!$NE37-1,"")</f>
        <v>2.0754763890922234E-2</v>
      </c>
      <c r="IP37" s="57">
        <f>IFERROR(Inv_SY_B!IP37/Inv_SY_B!$NE37-1,"")</f>
        <v>-1.0520966699854584E-2</v>
      </c>
      <c r="IQ37" s="57">
        <f>IFERROR(Inv_SY_B!IQ37/Inv_SY_B!$NE37-1,"")</f>
        <v>4.9351968436141425E-2</v>
      </c>
      <c r="IR37" s="57">
        <f>IFERROR(Inv_SY_B!IR37/Inv_SY_B!$NE37-1,"")</f>
        <v>9.5843063824974095E-4</v>
      </c>
      <c r="IS37" s="57">
        <f>IFERROR(Inv_SY_B!IS37/Inv_SY_B!$NE37-1,"")</f>
        <v>2.1891449313616862E-2</v>
      </c>
      <c r="IT37" s="57">
        <f>IFERROR(Inv_SY_B!IT37/Inv_SY_B!$NE37-1,"")</f>
        <v>1.0186965753196775E-2</v>
      </c>
      <c r="IU37" s="57">
        <f>IFERROR(Inv_SY_B!IU37/Inv_SY_B!$NE37-1,"")</f>
        <v>-0.23763296501647135</v>
      </c>
      <c r="IV37" s="57">
        <f>IFERROR(Inv_SY_B!IV37/Inv_SY_B!$NE37-1,"")</f>
        <v>-4.9460883160483693E-2</v>
      </c>
      <c r="IW37" s="57">
        <f>IFERROR(Inv_SY_B!IW37/Inv_SY_B!$NE37-1,"")</f>
        <v>-9.9880196959217238E-2</v>
      </c>
      <c r="IX37" s="57">
        <f>IFERROR(Inv_SY_B!IX37/Inv_SY_B!$NE37-1,"")</f>
        <v>1.0862224420143951E-2</v>
      </c>
      <c r="IY37" s="57">
        <f>IFERROR(Inv_SY_B!IY37/Inv_SY_B!$NE37-1,"")</f>
        <v>9.5117070862493769E-3</v>
      </c>
      <c r="IZ37" s="57">
        <f>IFERROR(Inv_SY_B!IZ37/Inv_SY_B!$NE37-1,"")</f>
        <v>2.9432818713981401E-3</v>
      </c>
      <c r="JA37" s="57">
        <f>IFERROR(Inv_SY_B!JA37/Inv_SY_B!$NE37-1,"")</f>
        <v>-7.3064944350810235E-3</v>
      </c>
      <c r="JB37" s="57">
        <f>IFERROR(Inv_SY_B!JB37/Inv_SY_B!$NE37-1,"")</f>
        <v>-2.2319219041387894E-3</v>
      </c>
      <c r="JC37" s="57">
        <f>IFERROR(Inv_SY_B!JC37/Inv_SY_B!$NE37-1,"")</f>
        <v>1.334729798273826E-2</v>
      </c>
      <c r="JD37" s="57">
        <f>IFERROR(Inv_SY_B!JD37/Inv_SY_B!$NE37-1,"")</f>
        <v>3.114290190722202E-2</v>
      </c>
      <c r="JE37" s="57">
        <f>IFERROR(Inv_SY_B!JE37/Inv_SY_B!$NE37-1,"")</f>
        <v>3.7928842653615957E-2</v>
      </c>
      <c r="JF37" s="57">
        <f>IFERROR(Inv_SY_B!JF37/Inv_SY_B!$NE37-1,"")</f>
        <v>3.2915476197303839E-4</v>
      </c>
      <c r="JG37" s="57">
        <f>IFERROR(Inv_SY_B!JG37/Inv_SY_B!$NE37-1,"")</f>
        <v>2.6617313368737738E-2</v>
      </c>
      <c r="JH37" s="57">
        <f>IFERROR(Inv_SY_B!JH37/Inv_SY_B!$NE37-1,"")</f>
        <v>3.1733855943970379E-2</v>
      </c>
      <c r="JI37" s="57">
        <f>IFERROR(Inv_SY_B!JI37/Inv_SY_B!$NE37-1,"")</f>
        <v>2.6950996136976046E-2</v>
      </c>
      <c r="JJ37" s="57">
        <f>IFERROR(Inv_SY_B!JJ37/Inv_SY_B!$NE37-1,"")</f>
        <v>1.646980726305447E-2</v>
      </c>
      <c r="JK37" s="57">
        <f>IFERROR(Inv_SY_B!JK37/Inv_SY_B!$NE37-1,"")</f>
        <v>2.8081320427300938E-2</v>
      </c>
      <c r="JL37" s="57">
        <f>IFERROR(Inv_SY_B!JL37/Inv_SY_B!$NE37-1,"")</f>
        <v>3.7593592448411206E-2</v>
      </c>
      <c r="JM37" s="57">
        <f>IFERROR(Inv_SY_B!JM37/Inv_SY_B!$NE37-1,"")</f>
        <v>3.5937549835758364E-3</v>
      </c>
      <c r="JN37" s="57">
        <f>IFERROR(Inv_SY_B!JN37/Inv_SY_B!$NE37-1,"")</f>
        <v>-1.9108401961491994E-2</v>
      </c>
      <c r="JO37" s="57">
        <f>IFERROR(Inv_SY_B!JO37/Inv_SY_B!$NE37-1,"")</f>
        <v>2.0744149146524338E-2</v>
      </c>
      <c r="JP37" s="57">
        <f>IFERROR(Inv_SY_B!JP37/Inv_SY_B!$NE37-1,"")</f>
        <v>1.3310037087828075E-2</v>
      </c>
      <c r="JQ37" s="57">
        <f>IFERROR(Inv_SY_B!JQ37/Inv_SY_B!$NE37-1,"")</f>
        <v>2.4667512722178264E-2</v>
      </c>
      <c r="JR37" s="57">
        <f>IFERROR(Inv_SY_B!JR37/Inv_SY_B!$NE37-1,"")</f>
        <v>1.1537483087091349E-2</v>
      </c>
      <c r="JS37" s="57">
        <f>IFERROR(Inv_SY_B!JS37/Inv_SY_B!$NE37-1,"")</f>
        <v>2.5717915092985155E-2</v>
      </c>
      <c r="JT37" s="57">
        <f>IFERROR(Inv_SY_B!JT37/Inv_SY_B!$NE37-1,"")</f>
        <v>3.4673977412496892E-2</v>
      </c>
      <c r="JU37" s="57">
        <f>IFERROR(Inv_SY_B!JU37/Inv_SY_B!$NE37-1,"")</f>
        <v>2.4428784910631274E-2</v>
      </c>
      <c r="JV37" s="57">
        <f>IFERROR(Inv_SY_B!JV37/Inv_SY_B!$NE37-1,"")</f>
        <v>9.1215576342351667E-3</v>
      </c>
      <c r="JW37" s="57">
        <f>IFERROR(Inv_SY_B!JW37/Inv_SY_B!$NE37-1,"")</f>
        <v>-3.395737284547562E-3</v>
      </c>
      <c r="JX37" s="57">
        <f>IFERROR(Inv_SY_B!JX37/Inv_SY_B!$NE37-1,"")</f>
        <v>-5.444021907621055E-3</v>
      </c>
      <c r="JY37" s="57">
        <f>IFERROR(Inv_SY_B!JY37/Inv_SY_B!$NE37-1,"")</f>
        <v>2.5215294043317016E-3</v>
      </c>
      <c r="JZ37" s="57">
        <f>IFERROR(Inv_SY_B!JZ37/Inv_SY_B!$NE37-1,"")</f>
        <v>-2.1830298892209443E-2</v>
      </c>
      <c r="KA37" s="57">
        <f>IFERROR(Inv_SY_B!KA37/Inv_SY_B!$NE37-1,"")</f>
        <v>-6.1267834486455897E-3</v>
      </c>
      <c r="KB37" s="57">
        <f>IFERROR(Inv_SY_B!KB37/Inv_SY_B!$NE37-1,"")</f>
        <v>-6.6469112044942325E-4</v>
      </c>
      <c r="KC37" s="57">
        <f>IFERROR(Inv_SY_B!KC37/Inv_SY_B!$NE37-1,"")</f>
        <v>-1.3864747580256798E-2</v>
      </c>
      <c r="KD37" s="57">
        <f>IFERROR(Inv_SY_B!KD37/Inv_SY_B!$NE37-1,"")</f>
        <v>-1.727855528537936E-2</v>
      </c>
      <c r="KE37" s="57">
        <f>IFERROR(Inv_SY_B!KE37/Inv_SY_B!$NE37-1,"")</f>
        <v>2.4369898717116145E-2</v>
      </c>
      <c r="KF37" s="57">
        <f>IFERROR(Inv_SY_B!KF37/Inv_SY_B!$NE37-1,"")</f>
        <v>1.0101172019183702E-2</v>
      </c>
      <c r="KG37" s="57">
        <f>IFERROR(Inv_SY_B!KG37/Inv_SY_B!$NE37-1,"")</f>
        <v>1.5266411503455979E-2</v>
      </c>
      <c r="KH37" s="57">
        <f>IFERROR(Inv_SY_B!KH37/Inv_SY_B!$NE37-1,"")</f>
        <v>1.4128475601748569E-2</v>
      </c>
      <c r="KI37" s="57">
        <f>IFERROR(Inv_SY_B!KI37/Inv_SY_B!$NE37-1,"")</f>
        <v>2.3971621151518629E-2</v>
      </c>
      <c r="KJ37" s="57">
        <f>IFERROR(Inv_SY_B!KJ37/Inv_SY_B!$NE37-1,"")</f>
        <v>7.0049968570593535E-3</v>
      </c>
      <c r="KK37" s="57">
        <f>IFERROR(Inv_SY_B!KK37/Inv_SY_B!$NE37-1,"")</f>
        <v>-2.3146981779251785E-3</v>
      </c>
      <c r="KL37" s="57">
        <f>IFERROR(Inv_SY_B!KL37/Inv_SY_B!$NE37-1,"")</f>
        <v>6.8056734965127319E-4</v>
      </c>
      <c r="KM37" s="57">
        <f>IFERROR(Inv_SY_B!KM37/Inv_SY_B!$NE37-1,"")</f>
        <v>1.6262495121525999E-2</v>
      </c>
      <c r="KN37" s="57">
        <f>IFERROR(Inv_SY_B!KN37/Inv_SY_B!$NE37-1,"")</f>
        <v>7.9983799455876081E-3</v>
      </c>
      <c r="KO37" s="57">
        <f>IFERROR(Inv_SY_B!KO37/Inv_SY_B!$NE37-1,"")</f>
        <v>1.210893065673857E-2</v>
      </c>
      <c r="KP37" s="57">
        <f>IFERROR(Inv_SY_B!KP37/Inv_SY_B!$NE37-1,"")</f>
        <v>1.4164206012314162E-2</v>
      </c>
      <c r="KQ37" s="57">
        <f>IFERROR(Inv_SY_B!KQ37/Inv_SY_B!$NE37-1,"")</f>
        <v>1.095501697493062E-2</v>
      </c>
      <c r="KR37" s="57">
        <f>IFERROR(Inv_SY_B!KR37/Inv_SY_B!$NE37-1,"")</f>
        <v>9.1909816527202537E-4</v>
      </c>
      <c r="KS37" s="57">
        <f>IFERROR(Inv_SY_B!KS37/Inv_SY_B!$NE37-1,"")</f>
        <v>-4.5108540511185069E-4</v>
      </c>
      <c r="KT37" s="57">
        <f>IFERROR(Inv_SY_B!KT37/Inv_SY_B!$NE37-1,"")</f>
        <v>5.0296488764229874E-3</v>
      </c>
      <c r="KU37" s="57">
        <f>IFERROR(Inv_SY_B!KU37/Inv_SY_B!$NE37-1,"")</f>
        <v>8.2267438739846988E-3</v>
      </c>
      <c r="KV37" s="57">
        <f>IFERROR(Inv_SY_B!KV37/Inv_SY_B!$NE37-1,"")</f>
        <v>1.5779126773885821E-2</v>
      </c>
      <c r="KW37" s="57">
        <f>IFERROR(Inv_SY_B!KW37/Inv_SY_B!$NE37-1,"")</f>
        <v>1.210893065673857E-2</v>
      </c>
      <c r="KX37" s="57">
        <f>IFERROR(Inv_SY_B!KX37/Inv_SY_B!$NE37-1,"")</f>
        <v>3.5521670553849916E-2</v>
      </c>
      <c r="KY37" s="57">
        <f>IFERROR(Inv_SY_B!KY37/Inv_SY_B!$NE37-1,"")</f>
        <v>2.468852076959438E-2</v>
      </c>
      <c r="KZ37" s="57">
        <f>IFERROR(Inv_SY_B!KZ37/Inv_SY_B!$NE37-1,"")</f>
        <v>9.8725953293623547E-3</v>
      </c>
      <c r="LA37" s="57">
        <f>IFERROR(Inv_SY_B!LA37/Inv_SY_B!$NE37-1,"")</f>
        <v>-0.28128843783461566</v>
      </c>
      <c r="LB37" s="57">
        <f>IFERROR(Inv_SY_B!LB37/Inv_SY_B!$NE37-1,"")</f>
        <v>-0.17321916000419157</v>
      </c>
      <c r="LC37" s="57">
        <f>IFERROR(Inv_SY_B!LC37/Inv_SY_B!$NE37-1,"")</f>
        <v>2.6839219623821631E-2</v>
      </c>
      <c r="LD37" s="57">
        <f>IFERROR(Inv_SY_B!LD37/Inv_SY_B!$NE37-1,"")</f>
        <v>3.43437908372346E-3</v>
      </c>
      <c r="LE37" s="57">
        <f>IFERROR(Inv_SY_B!LE37/Inv_SY_B!$NE37-1,"")</f>
        <v>2.7591204167760619E-3</v>
      </c>
      <c r="LF37" s="57">
        <f>IFERROR(Inv_SY_B!LF37/Inv_SY_B!$NE37-1,"")</f>
        <v>-3.9208669564472221E-4</v>
      </c>
      <c r="LG37" s="57">
        <f>IFERROR(Inv_SY_B!LG37/Inv_SY_B!$NE37-1,"")</f>
        <v>1.3457093419741106E-2</v>
      </c>
      <c r="LH37" s="57">
        <f>IFERROR(Inv_SY_B!LH37/Inv_SY_B!$NE37-1,"")</f>
        <v>-1.0603893202812964E-2</v>
      </c>
      <c r="LI37" s="57">
        <f>IFERROR(Inv_SY_B!LI37/Inv_SY_B!$NE37-1,"")</f>
        <v>-0.27342167436467935</v>
      </c>
      <c r="LJ37" s="57">
        <f>IFERROR(Inv_SY_B!LJ37/Inv_SY_B!$NE37-1,"")</f>
        <v>-2.4987872079604734E-2</v>
      </c>
      <c r="LK37" s="57">
        <f>IFERROR(Inv_SY_B!LK37/Inv_SY_B!$NE37-1,"")</f>
        <v>-1.1151208122338829E-2</v>
      </c>
      <c r="LL37" s="57">
        <f>IFERROR(Inv_SY_B!LL37/Inv_SY_B!$NE37-1,"")</f>
        <v>3.5019049504181332E-3</v>
      </c>
      <c r="LM37" s="57">
        <f>IFERROR(Inv_SY_B!LM37/Inv_SY_B!$NE37-1,"")</f>
        <v>3.3595932874037171E-2</v>
      </c>
      <c r="LN37" s="57">
        <f>IFERROR(Inv_SY_B!LN37/Inv_SY_B!$NE37-1,"")</f>
        <v>-6.2290797832482814E-2</v>
      </c>
      <c r="LO37" s="57">
        <f>IFERROR(Inv_SY_B!LO37/Inv_SY_B!$NE37-1,"")</f>
        <v>1.4913776421827896E-2</v>
      </c>
      <c r="LP37" s="57">
        <f>IFERROR(Inv_SY_B!LP37/Inv_SY_B!$NE37-1,"")</f>
        <v>7.4859310854074046E-3</v>
      </c>
      <c r="LQ37" s="57">
        <f>IFERROR(Inv_SY_B!LQ37/Inv_SY_B!$NE37-1,"")</f>
        <v>-2.9653295596695495E-2</v>
      </c>
      <c r="LR37" s="57">
        <f>IFERROR(Inv_SY_B!LR37/Inv_SY_B!$NE37-1,"")</f>
        <v>-0.40667271797561799</v>
      </c>
      <c r="LS37" s="57">
        <f>IFERROR(Inv_SY_B!LS37/Inv_SY_B!$NE37-1,"")</f>
        <v>3.0352345097082845E-2</v>
      </c>
      <c r="LT37" s="57">
        <f>IFERROR(Inv_SY_B!LT37/Inv_SY_B!$NE37-1,"")</f>
        <v>9.6467588196387233E-3</v>
      </c>
      <c r="LU37" s="57">
        <f>IFERROR(Inv_SY_B!LU37/Inv_SY_B!$NE37-1,"")</f>
        <v>-1.2332910789496609E-2</v>
      </c>
      <c r="LV37" s="57">
        <f>IFERROR(Inv_SY_B!LV37/Inv_SY_B!$NE37-1,"")</f>
        <v>-0.53984498140874615</v>
      </c>
      <c r="LW37" s="57">
        <f>IFERROR(Inv_SY_B!LW37/Inv_SY_B!$NE37-1,"")</f>
        <v>-1.697586785076366E-3</v>
      </c>
      <c r="LX37" s="57">
        <f>IFERROR(Inv_SY_B!LX37/Inv_SY_B!$NE37-1,"")</f>
        <v>5.880558977340411E-2</v>
      </c>
      <c r="LY37" s="57">
        <f>IFERROR(Inv_SY_B!LY37/Inv_SY_B!$NE37-1,"")</f>
        <v>-0.36140787866791568</v>
      </c>
      <c r="LZ37" s="57">
        <f>IFERROR(Inv_SY_B!LZ37/Inv_SY_B!$NE37-1,"")</f>
        <v>-1.1421311589117744E-2</v>
      </c>
      <c r="MA37" s="57">
        <f>IFERROR(Inv_SY_B!MA37/Inv_SY_B!$NE37-1,"")</f>
        <v>5.0099826399339076E-3</v>
      </c>
      <c r="MB37" s="57">
        <f>IFERROR(Inv_SY_B!MB37/Inv_SY_B!$NE37-1,"")</f>
        <v>7.0357586407756578E-3</v>
      </c>
      <c r="MC37" s="57">
        <f>IFERROR(Inv_SY_B!MC37/Inv_SY_B!$NE37-1,"")</f>
        <v>-3.3182075857497439E-3</v>
      </c>
      <c r="MD37" s="57">
        <f>IFERROR(Inv_SY_B!MD37/Inv_SY_B!$NE37-1,"")</f>
        <v>-3.5432938080656173E-3</v>
      </c>
      <c r="ME37" s="57">
        <f>IFERROR(Inv_SY_B!ME37/Inv_SY_B!$NE37-1,"")</f>
        <v>4.1096377506708581E-3</v>
      </c>
      <c r="MF37" s="57">
        <f>IFERROR(Inv_SY_B!MF37/Inv_SY_B!$NE37-1,"")</f>
        <v>-1.4122346256907115E-2</v>
      </c>
      <c r="MG37" s="57">
        <f>IFERROR(Inv_SY_B!MG37/Inv_SY_B!$NE37-1,"")</f>
        <v>3.8845515283549847E-3</v>
      </c>
      <c r="MH37" s="57">
        <f>IFERROR(Inv_SY_B!MH37/Inv_SY_B!$NE37-1,"")</f>
        <v>1.5138862644143769E-2</v>
      </c>
      <c r="MI37" s="57">
        <f>IFERROR(Inv_SY_B!MI37/Inv_SY_B!$NE37-1,"")</f>
        <v>-1.0070794255223059E-2</v>
      </c>
      <c r="MJ37" s="57">
        <f>IFERROR(Inv_SY_B!MJ37/Inv_SY_B!$NE37-1,"")</f>
        <v>1.0828461486796614E-2</v>
      </c>
      <c r="MK37" s="57">
        <f>IFERROR(Inv_SY_B!MK37/Inv_SY_B!$NE37-1,"")</f>
        <v>1.390088842140691E-2</v>
      </c>
      <c r="ML37" s="57">
        <f>IFERROR(Inv_SY_B!ML37/Inv_SY_B!$NE37-1,"")</f>
        <v>9.0615346416176301E-3</v>
      </c>
      <c r="MM37" s="57">
        <f>IFERROR(Inv_SY_B!MM37/Inv_SY_B!$NE37-1,"")</f>
        <v>-1.6325821906945648E-2</v>
      </c>
      <c r="MN37" s="57">
        <f>IFERROR(Inv_SY_B!MN37/Inv_SY_B!$NE37-1,"")</f>
        <v>-2.7954358448689653E-4</v>
      </c>
      <c r="MO37" s="57">
        <f>IFERROR(Inv_SY_B!MO37/Inv_SY_B!$NE37-1,"")</f>
        <v>1.886403962346983E-2</v>
      </c>
      <c r="MP37" s="57">
        <f>IFERROR(Inv_SY_B!MP37/Inv_SY_B!$NE37-1,"")</f>
        <v>5.0918321753214979E-3</v>
      </c>
      <c r="MQ37" s="57">
        <f>IFERROR(Inv_SY_B!MQ37/Inv_SY_B!$NE37-1,"")</f>
        <v>-1.6823380924696374E-2</v>
      </c>
      <c r="MR37" s="57">
        <f>IFERROR(Inv_SY_B!MR37/Inv_SY_B!$NE37-1,"")</f>
        <v>-1.5022691146170053E-2</v>
      </c>
      <c r="MS37" s="57">
        <f>IFERROR(Inv_SY_B!MS37/Inv_SY_B!$NE37-1,"")</f>
        <v>9.6467588196387233E-3</v>
      </c>
      <c r="MT37" s="57">
        <f>IFERROR(Inv_SY_B!MT37/Inv_SY_B!$NE37-1,"")</f>
        <v>-9.0885998305723081E-3</v>
      </c>
      <c r="MU37" s="57">
        <f>IFERROR(Inv_SY_B!MU37/Inv_SY_B!$NE37-1,"")</f>
        <v>8.8364484193019788E-3</v>
      </c>
      <c r="MV37" s="57">
        <f>IFERROR(Inv_SY_B!MV37/Inv_SY_B!$NE37-1,"")</f>
        <v>7.947315674750044E-4</v>
      </c>
      <c r="MW37" s="57">
        <f>IFERROR(Inv_SY_B!MW37/Inv_SY_B!$NE37-1,"")</f>
        <v>-1.3041932389791233E-2</v>
      </c>
      <c r="MX37" s="57">
        <f>IFERROR(Inv_SY_B!MX37/Inv_SY_B!$NE37-1,"")</f>
        <v>-2.1927764741709321E-3</v>
      </c>
      <c r="MY37" s="57">
        <f>IFERROR(Inv_SY_B!MY37/Inv_SY_B!$NE37-1,"")</f>
        <v>-1.1623889189201986E-2</v>
      </c>
      <c r="MZ37" s="57">
        <f>IFERROR(Inv_SY_B!MZ37/Inv_SY_B!$NE37-1,"")</f>
        <v>1.3191866821112175E-2</v>
      </c>
      <c r="NA37" s="57">
        <f>IFERROR(Inv_SY_B!NA37/Inv_SY_B!$NE37-1,"")</f>
        <v>6.3131134007095024E-3</v>
      </c>
      <c r="NB37" s="57">
        <f>IFERROR(Inv_SY_B!NB37/Inv_SY_B!$NE37-1,"")</f>
        <v>1.011943988650188E-2</v>
      </c>
      <c r="NC37" s="57">
        <f>IFERROR(Inv_SY_B!NC37/Inv_SY_B!$NE37-1,"")</f>
        <v>2.2645488158374638E-2</v>
      </c>
      <c r="ND37" s="57">
        <f>IFERROR(Inv_SY_B!ND37/Inv_SY_B!$NE37-1,"")</f>
        <v>1.2010164153954506E-2</v>
      </c>
    </row>
    <row r="38" spans="2:368" ht="14.5" x14ac:dyDescent="0.35">
      <c r="B38" s="86">
        <f t="shared" si="0"/>
        <v>45779</v>
      </c>
      <c r="C38" s="57">
        <f>IFERROR(Inv_SY_B!C38/Inv_SY_B!$NE38-1,"")</f>
        <v>-2.7036391765411172E-2</v>
      </c>
      <c r="D38" s="57">
        <f>IFERROR(Inv_SY_B!D38/Inv_SY_B!$NE38-1,"")</f>
        <v>-5.1746578641210239E-2</v>
      </c>
      <c r="E38" s="57">
        <f>IFERROR(Inv_SY_B!E38/Inv_SY_B!$NE38-1,"")</f>
        <v>-1.8281649774649633E-2</v>
      </c>
      <c r="F38" s="57">
        <f>IFERROR(Inv_SY_B!F38/Inv_SY_B!$NE38-1,"")</f>
        <v>-1.7364670183555475E-2</v>
      </c>
      <c r="G38" s="57">
        <f>IFERROR(Inv_SY_B!G38/Inv_SY_B!$NE38-1,"")</f>
        <v>-2.7818237522028277E-2</v>
      </c>
      <c r="H38" s="57">
        <f>IFERROR(Inv_SY_B!H38/Inv_SY_B!$NE38-1,"")</f>
        <v>-5.3543379317009476E-2</v>
      </c>
      <c r="I38" s="57">
        <f>IFERROR(Inv_SY_B!I38/Inv_SY_B!$NE38-1,"")</f>
        <v>4.8187990550723203E-3</v>
      </c>
      <c r="J38" s="57">
        <f>IFERROR(Inv_SY_B!J38/Inv_SY_B!$NE38-1,"")</f>
        <v>-4.6891413016785566E-2</v>
      </c>
      <c r="K38" s="57">
        <f>IFERROR(Inv_SY_B!K38/Inv_SY_B!$NE38-1,"")</f>
        <v>-1.4430335492054303E-2</v>
      </c>
      <c r="L38" s="57">
        <f>IFERROR(Inv_SY_B!L38/Inv_SY_B!$NE38-1,"")</f>
        <v>-1.2412980391647288E-2</v>
      </c>
      <c r="M38" s="57">
        <f>IFERROR(Inv_SY_B!M38/Inv_SY_B!$NE38-1,"")</f>
        <v>-8.0114783543955292E-3</v>
      </c>
      <c r="N38" s="57">
        <f>IFERROR(Inv_SY_B!N38/Inv_SY_B!$NE38-1,"")</f>
        <v>-1.2963168146303494E-2</v>
      </c>
      <c r="O38" s="57">
        <f>IFERROR(Inv_SY_B!O38/Inv_SY_B!$NE38-1,"")</f>
        <v>-1.4430335492054303E-2</v>
      </c>
      <c r="P38" s="57">
        <f>IFERROR(Inv_SY_B!P38/Inv_SY_B!$NE38-1,"")</f>
        <v>-1.3146564064522415E-2</v>
      </c>
      <c r="Q38" s="57">
        <f>IFERROR(Inv_SY_B!Q38/Inv_SY_B!$NE38-1,"")</f>
        <v>-3.9767681535815003E-3</v>
      </c>
      <c r="R38" s="57">
        <f>IFERROR(Inv_SY_B!R38/Inv_SY_B!$NE38-1,"")</f>
        <v>-7.0944987633013712E-3</v>
      </c>
      <c r="S38" s="57">
        <f>IFERROR(Inv_SY_B!S38/Inv_SY_B!$NE38-1,"")</f>
        <v>-1.9507506701691213E-2</v>
      </c>
      <c r="T38" s="57">
        <f>IFERROR(Inv_SY_B!T38/Inv_SY_B!$NE38-1,"")</f>
        <v>-1.4681298327511749E-2</v>
      </c>
      <c r="U38" s="57">
        <f>IFERROR(Inv_SY_B!U38/Inv_SY_B!$NE38-1,"")</f>
        <v>-2.1399380384369393E-2</v>
      </c>
      <c r="V38" s="57">
        <f>IFERROR(Inv_SY_B!V38/Inv_SY_B!$NE38-1,"")</f>
        <v>-8.378270190833037E-3</v>
      </c>
      <c r="W38" s="57">
        <f>IFERROR(Inv_SY_B!W38/Inv_SY_B!$NE38-1,"")</f>
        <v>1.6563574686926597E-2</v>
      </c>
      <c r="X38" s="57">
        <f>IFERROR(Inv_SY_B!X38/Inv_SY_B!$NE38-1,"")</f>
        <v>5.9266114302349848E-3</v>
      </c>
      <c r="Y38" s="57">
        <f>IFERROR(Inv_SY_B!Y38/Inv_SY_B!$NE38-1,"")</f>
        <v>1.7297158359802056E-2</v>
      </c>
      <c r="Z38" s="57">
        <f>IFERROR(Inv_SY_B!Z38/Inv_SY_B!$NE38-1,"")</f>
        <v>8.6775502035172369E-3</v>
      </c>
      <c r="AA38" s="57">
        <f>IFERROR(Inv_SY_B!AA38/Inv_SY_B!$NE38-1,"")</f>
        <v>5.559819593797144E-3</v>
      </c>
      <c r="AB38" s="57">
        <f>IFERROR(Inv_SY_B!AB38/Inv_SY_B!$NE38-1,"")</f>
        <v>-1.592621216736867E-3</v>
      </c>
      <c r="AC38" s="57">
        <f>IFERROR(Inv_SY_B!AC38/Inv_SY_B!$NE38-1,"")</f>
        <v>1.1978676731455806E-2</v>
      </c>
      <c r="AD38" s="57">
        <f>IFERROR(Inv_SY_B!AD38/Inv_SY_B!$NE38-1,"")</f>
        <v>-1.592621216736867E-3</v>
      </c>
      <c r="AE38" s="57">
        <f>IFERROR(Inv_SY_B!AE38/Inv_SY_B!$NE38-1,"")</f>
        <v>1.472961550473828E-2</v>
      </c>
      <c r="AF38" s="57">
        <f>IFERROR(Inv_SY_B!AF38/Inv_SY_B!$NE38-1,"")</f>
        <v>1.5829991014051359E-2</v>
      </c>
      <c r="AG38" s="57">
        <f>IFERROR(Inv_SY_B!AG38/Inv_SY_B!$NE38-1,"")</f>
        <v>3.7258604116088279E-3</v>
      </c>
      <c r="AH38" s="57">
        <f>IFERROR(Inv_SY_B!AH38/Inv_SY_B!$NE38-1,"")</f>
        <v>9.2277379581737762E-3</v>
      </c>
      <c r="AI38" s="57">
        <f>IFERROR(Inv_SY_B!AI38/Inv_SY_B!$NE38-1,"")</f>
        <v>-3.423709465968694E-2</v>
      </c>
      <c r="AJ38" s="57">
        <f>IFERROR(Inv_SY_B!AJ38/Inv_SY_B!$NE38-1,"")</f>
        <v>-4.3638548572588753E-2</v>
      </c>
      <c r="AK38" s="57">
        <f>IFERROR(Inv_SY_B!AK38/Inv_SY_B!$NE38-1,"")</f>
        <v>-3.7074905183704598E-2</v>
      </c>
      <c r="AL38" s="57">
        <f>IFERROR(Inv_SY_B!AL38/Inv_SY_B!$NE38-1,"")</f>
        <v>-2.8194681775214336E-2</v>
      </c>
      <c r="AM38" s="57">
        <f>IFERROR(Inv_SY_B!AM38/Inv_SY_B!$NE38-1,"")</f>
        <v>-1.5067394997446137E-2</v>
      </c>
      <c r="AN38" s="57">
        <f>IFERROR(Inv_SY_B!AN38/Inv_SY_B!$NE38-1,"")</f>
        <v>-8.69679994352901E-3</v>
      </c>
      <c r="AO38" s="57">
        <f>IFERROR(Inv_SY_B!AO38/Inv_SY_B!$NE38-1,"")</f>
        <v>-2.8001633440246976E-2</v>
      </c>
      <c r="AP38" s="57">
        <f>IFERROR(Inv_SY_B!AP38/Inv_SY_B!$NE38-1,"")</f>
        <v>-2.1051893381428433E-2</v>
      </c>
      <c r="AQ38" s="57">
        <f>IFERROR(Inv_SY_B!AQ38/Inv_SY_B!$NE38-1,"")</f>
        <v>-4.2489910979533918E-2</v>
      </c>
      <c r="AR38" s="57">
        <f>IFERROR(Inv_SY_B!AR38/Inv_SY_B!$NE38-1,"")</f>
        <v>-2.8561501150643931E-2</v>
      </c>
      <c r="AS38" s="57">
        <f>IFERROR(Inv_SY_B!AS38/Inv_SY_B!$NE38-1,"")</f>
        <v>-1.5049455693086911E-2</v>
      </c>
      <c r="AT38" s="57">
        <f>IFERROR(Inv_SY_B!AT38/Inv_SY_B!$NE38-1,"")</f>
        <v>-2.6479521145573726E-3</v>
      </c>
      <c r="AU38" s="57">
        <f>IFERROR(Inv_SY_B!AU38/Inv_SY_B!$NE38-1,"")</f>
        <v>-2.8249130882773699E-3</v>
      </c>
      <c r="AV38" s="57">
        <f>IFERROR(Inv_SY_B!AV38/Inv_SY_B!$NE38-1,"")</f>
        <v>1.5275556754776209E-2</v>
      </c>
      <c r="AW38" s="57">
        <f>IFERROR(Inv_SY_B!AW38/Inv_SY_B!$NE38-1,"")</f>
        <v>-1.2848115479110023E-2</v>
      </c>
      <c r="AX38" s="57">
        <f>IFERROR(Inv_SY_B!AX38/Inv_SY_B!$NE38-1,"")</f>
        <v>-1.735283818883171E-2</v>
      </c>
      <c r="AY38" s="57">
        <f>IFERROR(Inv_SY_B!AY38/Inv_SY_B!$NE38-1,"")</f>
        <v>-6.0672114128323629E-2</v>
      </c>
      <c r="AZ38" s="57">
        <f>IFERROR(Inv_SY_B!AZ38/Inv_SY_B!$NE38-1,"")</f>
        <v>-9.3702462983797918E-3</v>
      </c>
      <c r="BA38" s="57">
        <f>IFERROR(Inv_SY_B!BA38/Inv_SY_B!$NE38-1,"")</f>
        <v>-2.5560581294814533E-4</v>
      </c>
      <c r="BB38" s="57">
        <f>IFERROR(Inv_SY_B!BB38/Inv_SY_B!$NE38-1,"")</f>
        <v>-2.4823125503024679E-2</v>
      </c>
      <c r="BC38" s="57">
        <f>IFERROR(Inv_SY_B!BC38/Inv_SY_B!$NE38-1,"")</f>
        <v>-3.4988144610487715E-2</v>
      </c>
      <c r="BD38" s="57">
        <f>IFERROR(Inv_SY_B!BD38/Inv_SY_B!$NE38-1,"")</f>
        <v>-3.4676789221379511E-2</v>
      </c>
      <c r="BE38" s="57">
        <f>IFERROR(Inv_SY_B!BE38/Inv_SY_B!$NE38-1,"")</f>
        <v>-4.6047386498132226E-2</v>
      </c>
      <c r="BF38" s="57">
        <f>IFERROR(Inv_SY_B!BF38/Inv_SY_B!$NE38-1,"")</f>
        <v>-5.0812543520172504E-2</v>
      </c>
      <c r="BG38" s="57">
        <f>IFERROR(Inv_SY_B!BG38/Inv_SY_B!$NE38-1,"")</f>
        <v>-3.5736799990927937E-2</v>
      </c>
      <c r="BH38" s="57">
        <f>IFERROR(Inv_SY_B!BH38/Inv_SY_B!$NE38-1,"")</f>
        <v>-6.8677973562441097E-2</v>
      </c>
      <c r="BI38" s="57">
        <f>IFERROR(Inv_SY_B!BI38/Inv_SY_B!$NE38-1,"")</f>
        <v>-6.608704776683938E-2</v>
      </c>
      <c r="BJ38" s="57">
        <f>IFERROR(Inv_SY_B!BJ38/Inv_SY_B!$NE38-1,"")</f>
        <v>-7.4429623752054974E-2</v>
      </c>
      <c r="BK38" s="57">
        <f>IFERROR(Inv_SY_B!BK38/Inv_SY_B!$NE38-1,"")</f>
        <v>-1.9565421202181299E-2</v>
      </c>
      <c r="BL38" s="57">
        <f>IFERROR(Inv_SY_B!BL38/Inv_SY_B!$NE38-1,"")</f>
        <v>-3.8222743532060344E-2</v>
      </c>
      <c r="BM38" s="57">
        <f>IFERROR(Inv_SY_B!BM38/Inv_SY_B!$NE38-1,"")</f>
        <v>-3.0782152200338753E-2</v>
      </c>
      <c r="BN38" s="57">
        <f>IFERROR(Inv_SY_B!BN38/Inv_SY_B!$NE38-1,"")</f>
        <v>1.5694437509280901E-2</v>
      </c>
      <c r="BO38" s="57">
        <f>IFERROR(Inv_SY_B!BO38/Inv_SY_B!$NE38-1,"")</f>
        <v>6.7562596317010115E-3</v>
      </c>
      <c r="BP38" s="57">
        <f>IFERROR(Inv_SY_B!BP38/Inv_SY_B!$NE38-1,"")</f>
        <v>4.1985905443882698E-2</v>
      </c>
      <c r="BQ38" s="57">
        <f>IFERROR(Inv_SY_B!BQ38/Inv_SY_B!$NE38-1,"")</f>
        <v>2.4214943523422239E-2</v>
      </c>
      <c r="BR38" s="57">
        <f>IFERROR(Inv_SY_B!BR38/Inv_SY_B!$NE38-1,"")</f>
        <v>1.2018925111023648E-2</v>
      </c>
      <c r="BS38" s="57">
        <f>IFERROR(Inv_SY_B!BS38/Inv_SY_B!$NE38-1,"")</f>
        <v>3.3504927126100315E-2</v>
      </c>
      <c r="BT38" s="57">
        <f>IFERROR(Inv_SY_B!BT38/Inv_SY_B!$NE38-1,"")</f>
        <v>-6.2751025075743483E-3</v>
      </c>
      <c r="BU38" s="57">
        <f>IFERROR(Inv_SY_B!BU38/Inv_SY_B!$NE38-1,"")</f>
        <v>4.1172421179017871E-2</v>
      </c>
      <c r="BV38" s="57">
        <f>IFERROR(Inv_SY_B!BV38/Inv_SY_B!$NE38-1,"")</f>
        <v>1.1684787620272807E-2</v>
      </c>
      <c r="BW38" s="57">
        <f>IFERROR(Inv_SY_B!BW38/Inv_SY_B!$NE38-1,"")</f>
        <v>-9.289026555640012E-4</v>
      </c>
      <c r="BX38" s="57">
        <f>IFERROR(Inv_SY_B!BX38/Inv_SY_B!$NE38-1,"")</f>
        <v>-1.1043490266815392E-2</v>
      </c>
      <c r="BY38" s="57">
        <f>IFERROR(Inv_SY_B!BY38/Inv_SY_B!$NE38-1,"")</f>
        <v>-2.7666588546925164E-3</v>
      </c>
      <c r="BZ38" s="57">
        <f>IFERROR(Inv_SY_B!BZ38/Inv_SY_B!$NE38-1,"")</f>
        <v>2.9113095376471554E-2</v>
      </c>
      <c r="CA38" s="57">
        <f>IFERROR(Inv_SY_B!CA38/Inv_SY_B!$NE38-1,"")</f>
        <v>2.2213915595858724E-2</v>
      </c>
      <c r="CB38" s="57">
        <f>IFERROR(Inv_SY_B!CB38/Inv_SY_B!$NE38-1,"")</f>
        <v>-1.3291989813338012E-2</v>
      </c>
      <c r="CC38" s="57">
        <f>IFERROR(Inv_SY_B!CC38/Inv_SY_B!$NE38-1,"")</f>
        <v>-1.5046211639778928E-2</v>
      </c>
      <c r="CD38" s="57">
        <f>IFERROR(Inv_SY_B!CD38/Inv_SY_B!$NE38-1,"")</f>
        <v>4.9943530311222117E-2</v>
      </c>
      <c r="CE38" s="57">
        <f>IFERROR(Inv_SY_B!CE38/Inv_SY_B!$NE38-1,"")</f>
        <v>-8.4469961974534824E-3</v>
      </c>
      <c r="CF38" s="57">
        <f>IFERROR(Inv_SY_B!CF38/Inv_SY_B!$NE38-1,"")</f>
        <v>9.1233414242664068E-4</v>
      </c>
      <c r="CG38" s="57">
        <f>IFERROR(Inv_SY_B!CG38/Inv_SY_B!$NE38-1,"")</f>
        <v>4.4096124223085731E-2</v>
      </c>
      <c r="CH38" s="57">
        <f>IFERROR(Inv_SY_B!CH38/Inv_SY_B!$NE38-1,"")</f>
        <v>2.0554619192926671E-2</v>
      </c>
      <c r="CI38" s="57">
        <f>IFERROR(Inv_SY_B!CI38/Inv_SY_B!$NE38-1,"")</f>
        <v>5.0855721779476948E-3</v>
      </c>
      <c r="CJ38" s="57">
        <f>IFERROR(Inv_SY_B!CJ38/Inv_SY_B!$NE38-1,"")</f>
        <v>3.5226292650432534E-2</v>
      </c>
      <c r="CK38" s="57">
        <f>IFERROR(Inv_SY_B!CK38/Inv_SY_B!$NE38-1,"")</f>
        <v>7.4549107487251742E-3</v>
      </c>
      <c r="CL38" s="57">
        <f>IFERROR(Inv_SY_B!CL38/Inv_SY_B!$NE38-1,"")</f>
        <v>-7.2395802413741661E-3</v>
      </c>
      <c r="CM38" s="57">
        <f>IFERROR(Inv_SY_B!CM38/Inv_SY_B!$NE38-1,"")</f>
        <v>-8.4469961974534824E-3</v>
      </c>
      <c r="CN38" s="57">
        <f>IFERROR(Inv_SY_B!CN38/Inv_SY_B!$NE38-1,"")</f>
        <v>1.8618140553348983E-2</v>
      </c>
      <c r="CO38" s="57">
        <f>IFERROR(Inv_SY_B!CO38/Inv_SY_B!$NE38-1,"")</f>
        <v>1.4775559409716532E-2</v>
      </c>
      <c r="CP38" s="57">
        <f>IFERROR(Inv_SY_B!CP38/Inv_SY_B!$NE38-1,"")</f>
        <v>-1.2122508595710735E-2</v>
      </c>
      <c r="CQ38" s="57">
        <f>IFERROR(Inv_SY_B!CQ38/Inv_SY_B!$NE38-1,"")</f>
        <v>1.9948003885041921E-3</v>
      </c>
      <c r="CR38" s="57">
        <f>IFERROR(Inv_SY_B!CR38/Inv_SY_B!$NE38-1,"")</f>
        <v>3.190010581068714E-2</v>
      </c>
      <c r="CS38" s="57">
        <f>IFERROR(Inv_SY_B!CS38/Inv_SY_B!$NE38-1,"")</f>
        <v>3.8248718134949566E-2</v>
      </c>
      <c r="CT38" s="57">
        <f>IFERROR(Inv_SY_B!CT38/Inv_SY_B!$NE38-1,"")</f>
        <v>5.503244041386024E-3</v>
      </c>
      <c r="CU38" s="57">
        <f>IFERROR(Inv_SY_B!CU38/Inv_SY_B!$NE38-1,"")</f>
        <v>-1.291775582369703E-2</v>
      </c>
      <c r="CV38" s="57">
        <f>IFERROR(Inv_SY_B!CV38/Inv_SY_B!$NE38-1,"")</f>
        <v>4.7604567875967341E-2</v>
      </c>
      <c r="CW38" s="57">
        <f>IFERROR(Inv_SY_B!CW38/Inv_SY_B!$NE38-1,"")</f>
        <v>7.0903971224514084E-3</v>
      </c>
      <c r="CX38" s="57">
        <f>IFERROR(Inv_SY_B!CX38/Inv_SY_B!$NE38-1,"")</f>
        <v>1.3917433581197791E-2</v>
      </c>
      <c r="CY38" s="57">
        <f>IFERROR(Inv_SY_B!CY38/Inv_SY_B!$NE38-1,"")</f>
        <v>2.1602595868462693E-2</v>
      </c>
      <c r="CZ38" s="57">
        <f>IFERROR(Inv_SY_B!CZ38/Inv_SY_B!$NE38-1,"")</f>
        <v>1.2353062601774267E-2</v>
      </c>
      <c r="DA38" s="57">
        <f>IFERROR(Inv_SY_B!DA38/Inv_SY_B!$NE38-1,"")</f>
        <v>2.0532002951618944E-2</v>
      </c>
      <c r="DB38" s="57">
        <f>IFERROR(Inv_SY_B!DB38/Inv_SY_B!$NE38-1,"")</f>
        <v>7.5080689858897376E-3</v>
      </c>
      <c r="DC38" s="57">
        <f>IFERROR(Inv_SY_B!DC38/Inv_SY_B!$NE38-1,"")</f>
        <v>7.1495398464638926E-2</v>
      </c>
      <c r="DD38" s="57">
        <f>IFERROR(Inv_SY_B!DD38/Inv_SY_B!$NE38-1,"")</f>
        <v>8.0928095947034873E-3</v>
      </c>
      <c r="DE38" s="57">
        <f>IFERROR(Inv_SY_B!DE38/Inv_SY_B!$NE38-1,"")</f>
        <v>3.5659152581632103E-2</v>
      </c>
      <c r="DF38" s="57">
        <f>IFERROR(Inv_SY_B!DF38/Inv_SY_B!$NE38-1,"")</f>
        <v>5.503244041386024E-3</v>
      </c>
      <c r="DG38" s="57">
        <f>IFERROR(Inv_SY_B!DG38/Inv_SY_B!$NE38-1,"")</f>
        <v>1.0264703284582843E-2</v>
      </c>
      <c r="DH38" s="57">
        <f>IFERROR(Inv_SY_B!DH38/Inv_SY_B!$NE38-1,"")</f>
        <v>3.7329840035385198E-2</v>
      </c>
      <c r="DI38" s="57">
        <f>IFERROR(Inv_SY_B!DI38/Inv_SY_B!$NE38-1,"")</f>
        <v>3.2902518282939219E-2</v>
      </c>
      <c r="DJ38" s="57">
        <f>IFERROR(Inv_SY_B!DJ38/Inv_SY_B!$NE38-1,"")</f>
        <v>3.0062349611558625E-2</v>
      </c>
      <c r="DK38" s="57">
        <f>IFERROR(Inv_SY_B!DK38/Inv_SY_B!$NE38-1,"")</f>
        <v>5.5977894281088014E-2</v>
      </c>
      <c r="DL38" s="57">
        <f>IFERROR(Inv_SY_B!DL38/Inv_SY_B!$NE38-1,"")</f>
        <v>-1.3329959982741224E-2</v>
      </c>
      <c r="DM38" s="57">
        <f>IFERROR(Inv_SY_B!DM38/Inv_SY_B!$NE38-1,"")</f>
        <v>7.9257408493280668E-3</v>
      </c>
      <c r="DN38" s="57">
        <f>IFERROR(Inv_SY_B!DN38/Inv_SY_B!$NE38-1,"")</f>
        <v>7.5916033585774478E-3</v>
      </c>
      <c r="DO38" s="57">
        <f>IFERROR(Inv_SY_B!DO38/Inv_SY_B!$NE38-1,"")</f>
        <v>-2.4151458262733794E-2</v>
      </c>
      <c r="DP38" s="57">
        <f>IFERROR(Inv_SY_B!DP38/Inv_SY_B!$NE38-1,"")</f>
        <v>2.2878393560419763E-2</v>
      </c>
      <c r="DQ38" s="57">
        <f>IFERROR(Inv_SY_B!DQ38/Inv_SY_B!$NE38-1,"")</f>
        <v>1.91193467894748E-2</v>
      </c>
      <c r="DR38" s="57">
        <f>IFERROR(Inv_SY_B!DR38/Inv_SY_B!$NE38-1,"")</f>
        <v>4.4012589850398021E-2</v>
      </c>
      <c r="DS38" s="57">
        <f>IFERROR(Inv_SY_B!DS38/Inv_SY_B!$NE38-1,"")</f>
        <v>2.5133821622986607E-2</v>
      </c>
      <c r="DT38" s="57">
        <f>IFERROR(Inv_SY_B!DT38/Inv_SY_B!$NE38-1,"")</f>
        <v>2.396434040535933E-2</v>
      </c>
      <c r="DU38" s="57">
        <f>IFERROR(Inv_SY_B!DU38/Inv_SY_B!$NE38-1,"")</f>
        <v>1.9768636686274599E-2</v>
      </c>
      <c r="DV38" s="57">
        <f>IFERROR(Inv_SY_B!DV38/Inv_SY_B!$NE38-1,"")</f>
        <v>3.6710926274108546E-2</v>
      </c>
      <c r="DW38" s="57">
        <f>IFERROR(Inv_SY_B!DW38/Inv_SY_B!$NE38-1,"")</f>
        <v>6.8655229793258332E-2</v>
      </c>
      <c r="DX38" s="57">
        <f>IFERROR(Inv_SY_B!DX38/Inv_SY_B!$NE38-1,"")</f>
        <v>6.2139548723620708E-2</v>
      </c>
      <c r="DY38" s="57">
        <f>IFERROR(Inv_SY_B!DY38/Inv_SY_B!$NE38-1,"")</f>
        <v>4.4764399204586969E-2</v>
      </c>
      <c r="DZ38" s="57">
        <f>IFERROR(Inv_SY_B!DZ38/Inv_SY_B!$NE38-1,"")</f>
        <v>6.1972479978245287E-2</v>
      </c>
      <c r="EA38" s="57">
        <f>IFERROR(Inv_SY_B!EA38/Inv_SY_B!$NE38-1,"")</f>
        <v>-8.0293243340151532E-3</v>
      </c>
      <c r="EB38" s="57">
        <f>IFERROR(Inv_SY_B!EB38/Inv_SY_B!$NE38-1,"")</f>
        <v>1.2269528229086557E-2</v>
      </c>
      <c r="EC38" s="57">
        <f>IFERROR(Inv_SY_B!EC38/Inv_SY_B!$NE38-1,"")</f>
        <v>8.5940158308295267E-3</v>
      </c>
      <c r="ED38" s="57">
        <f>IFERROR(Inv_SY_B!ED38/Inv_SY_B!$NE38-1,"")</f>
        <v>-0.12213727742536129</v>
      </c>
      <c r="EE38" s="57">
        <f>IFERROR(Inv_SY_B!EE38/Inv_SY_B!$NE38-1,"")</f>
        <v>1.5704418937545483E-4</v>
      </c>
      <c r="EF38" s="57">
        <f>IFERROR(Inv_SY_B!EF38/Inv_SY_B!$NE38-1,"")</f>
        <v>3.1398899574561323E-2</v>
      </c>
      <c r="EG38" s="57">
        <f>IFERROR(Inv_SY_B!EG38/Inv_SY_B!$NE38-1,"")</f>
        <v>7.1739314951393407E-3</v>
      </c>
      <c r="EH38" s="57">
        <f>IFERROR(Inv_SY_B!EH38/Inv_SY_B!$NE38-1,"")</f>
        <v>1.0097634539207423E-2</v>
      </c>
      <c r="EI38" s="57">
        <f>IFERROR(Inv_SY_B!EI38/Inv_SY_B!$NE38-1,"")</f>
        <v>2.8239781480191795E-2</v>
      </c>
      <c r="EJ38" s="57">
        <f>IFERROR(Inv_SY_B!EJ38/Inv_SY_B!$NE38-1,"")</f>
        <v>2.7472784058241162E-2</v>
      </c>
      <c r="EK38" s="57">
        <f>IFERROR(Inv_SY_B!EK38/Inv_SY_B!$NE38-1,"")</f>
        <v>-6.3853678795219304E-3</v>
      </c>
      <c r="EL38" s="57">
        <f>IFERROR(Inv_SY_B!EL38/Inv_SY_B!$NE38-1,"")</f>
        <v>1.4942628155091731E-2</v>
      </c>
      <c r="EM38" s="57">
        <f>IFERROR(Inv_SY_B!EM38/Inv_SY_B!$NE38-1,"")</f>
        <v>3.8916993116450804E-2</v>
      </c>
      <c r="EN38" s="57">
        <f>IFERROR(Inv_SY_B!EN38/Inv_SY_B!$NE38-1,"")</f>
        <v>1.2937803210587795E-2</v>
      </c>
      <c r="EO38" s="57">
        <f>IFERROR(Inv_SY_B!EO38/Inv_SY_B!$NE38-1,"")</f>
        <v>1.7448659335721706E-2</v>
      </c>
      <c r="EP38" s="57">
        <f>IFERROR(Inv_SY_B!EP38/Inv_SY_B!$NE38-1,"")</f>
        <v>6.6316267358003778E-2</v>
      </c>
      <c r="EQ38" s="57">
        <f>IFERROR(Inv_SY_B!EQ38/Inv_SY_B!$NE38-1,"")</f>
        <v>1.7114521844970865E-2</v>
      </c>
      <c r="ER38" s="57">
        <f>IFERROR(Inv_SY_B!ER38/Inv_SY_B!$NE38-1,"")</f>
        <v>1.5777971881968389E-2</v>
      </c>
      <c r="ES38" s="57">
        <f>IFERROR(Inv_SY_B!ES38/Inv_SY_B!$NE38-1,"")</f>
        <v>1.7532193708409194E-2</v>
      </c>
      <c r="ET38" s="57">
        <f>IFERROR(Inv_SY_B!ET38/Inv_SY_B!$NE38-1,"")</f>
        <v>6.5442953461723796E-2</v>
      </c>
      <c r="EU38" s="57">
        <f>IFERROR(Inv_SY_B!EU38/Inv_SY_B!$NE38-1,"")</f>
        <v>3.3013897446522833E-2</v>
      </c>
      <c r="EV38" s="57">
        <f>IFERROR(Inv_SY_B!EV38/Inv_SY_B!$NE38-1,"")</f>
        <v>3.4090984585268158E-2</v>
      </c>
      <c r="EW38" s="57">
        <f>IFERROR(Inv_SY_B!EW38/Inv_SY_B!$NE38-1,"")</f>
        <v>4.6142716353933411E-2</v>
      </c>
      <c r="EX38" s="57">
        <f>IFERROR(Inv_SY_B!EX38/Inv_SY_B!$NE38-1,"")</f>
        <v>1.3021337583275505E-2</v>
      </c>
      <c r="EY38" s="57">
        <f>IFERROR(Inv_SY_B!EY38/Inv_SY_B!$NE38-1,"")</f>
        <v>5.3965113682042265E-2</v>
      </c>
      <c r="EZ38" s="57">
        <f>IFERROR(Inv_SY_B!EZ38/Inv_SY_B!$NE38-1,"")</f>
        <v>4.7353964757904432E-2</v>
      </c>
      <c r="FA38" s="57">
        <f>IFERROR(Inv_SY_B!FA38/Inv_SY_B!$NE38-1,"")</f>
        <v>6.0134723779116772E-2</v>
      </c>
      <c r="FB38" s="57">
        <f>IFERROR(Inv_SY_B!FB38/Inv_SY_B!$NE38-1,"")</f>
        <v>9.9813550805756046E-2</v>
      </c>
      <c r="FC38" s="57">
        <f>IFERROR(Inv_SY_B!FC38/Inv_SY_B!$NE38-1,"")</f>
        <v>-1</v>
      </c>
      <c r="FD38" s="57">
        <f>IFERROR(Inv_SY_B!FD38/Inv_SY_B!$NE38-1,"")</f>
        <v>8.0350041969531105E-2</v>
      </c>
      <c r="FE38" s="57">
        <f>IFERROR(Inv_SY_B!FE38/Inv_SY_B!$NE38-1,"")</f>
        <v>8.9789426083236812E-2</v>
      </c>
      <c r="FF38" s="57">
        <f>IFERROR(Inv_SY_B!FF38/Inv_SY_B!$NE38-1,"")</f>
        <v>1.6195643745406718E-2</v>
      </c>
      <c r="FG38" s="57">
        <f>IFERROR(Inv_SY_B!FG38/Inv_SY_B!$NE38-1,"")</f>
        <v>1.1517718874897609E-2</v>
      </c>
      <c r="FH38" s="57">
        <f>IFERROR(Inv_SY_B!FH38/Inv_SY_B!$NE38-1,"")</f>
        <v>2.0706499870540629E-2</v>
      </c>
      <c r="FI38" s="57">
        <f>IFERROR(Inv_SY_B!FI38/Inv_SY_B!$NE38-1,"")</f>
        <v>4.3511383614272203E-2</v>
      </c>
      <c r="FJ38" s="57">
        <f>IFERROR(Inv_SY_B!FJ38/Inv_SY_B!$NE38-1,"")</f>
        <v>1.6328181068576697E-3</v>
      </c>
      <c r="FK38" s="57">
        <f>IFERROR(Inv_SY_B!FK38/Inv_SY_B!$NE38-1,"")</f>
        <v>2.6386837213301595E-2</v>
      </c>
      <c r="FL38" s="57">
        <f>IFERROR(Inv_SY_B!FL38/Inv_SY_B!$NE38-1,"")</f>
        <v>9.987521047937431E-3</v>
      </c>
      <c r="FM38" s="57">
        <f>IFERROR(Inv_SY_B!FM38/Inv_SY_B!$NE38-1,"")</f>
        <v>1.2154171238232037E-2</v>
      </c>
      <c r="FN38" s="57">
        <f>IFERROR(Inv_SY_B!FN38/Inv_SY_B!$NE38-1,"")</f>
        <v>2.157764404285456E-2</v>
      </c>
      <c r="FO38" s="57">
        <f>IFERROR(Inv_SY_B!FO38/Inv_SY_B!$NE38-1,"")</f>
        <v>1.3160561537755022E-2</v>
      </c>
      <c r="FP38" s="57">
        <f>IFERROR(Inv_SY_B!FP38/Inv_SY_B!$NE38-1,"")</f>
        <v>1.2520131347149688E-2</v>
      </c>
      <c r="FQ38" s="57">
        <f>IFERROR(Inv_SY_B!FQ38/Inv_SY_B!$NE38-1,"")</f>
        <v>6.0243394138661532E-3</v>
      </c>
      <c r="FR38" s="57">
        <f>IFERROR(Inv_SY_B!FR38/Inv_SY_B!$NE38-1,"")</f>
        <v>1.3252051564984324E-2</v>
      </c>
      <c r="FS38" s="57">
        <f>IFERROR(Inv_SY_B!FS38/Inv_SY_B!$NE38-1,"")</f>
        <v>1.7735062899222109E-2</v>
      </c>
      <c r="FT38" s="57">
        <f>IFERROR(Inv_SY_B!FT38/Inv_SY_B!$NE38-1,"")</f>
        <v>2.578618529540444E-2</v>
      </c>
      <c r="FU38" s="57">
        <f>IFERROR(Inv_SY_B!FU38/Inv_SY_B!$NE38-1,"")</f>
        <v>2.825641603059692E-2</v>
      </c>
      <c r="FV38" s="57">
        <f>IFERROR(Inv_SY_B!FV38/Inv_SY_B!$NE38-1,"")</f>
        <v>2.0296783661643669E-2</v>
      </c>
      <c r="FW38" s="57">
        <f>IFERROR(Inv_SY_B!FW38/Inv_SY_B!$NE38-1,"")</f>
        <v>2.0388273688873193E-2</v>
      </c>
      <c r="FX38" s="57">
        <f>IFERROR(Inv_SY_B!FX38/Inv_SY_B!$NE38-1,"")</f>
        <v>2.1669134070084084E-2</v>
      </c>
      <c r="FY38" s="57">
        <f>IFERROR(Inv_SY_B!FY38/Inv_SY_B!$NE38-1,"")</f>
        <v>2.6426615486009997E-2</v>
      </c>
      <c r="FZ38" s="57">
        <f>IFERROR(Inv_SY_B!FZ38/Inv_SY_B!$NE38-1,"")</f>
        <v>3.3462198579946589E-2</v>
      </c>
      <c r="GA38" s="57">
        <f>IFERROR(Inv_SY_B!GA38/Inv_SY_B!$NE38-1,"")</f>
        <v>7.0372325231838007E-2</v>
      </c>
      <c r="GB38" s="57">
        <f>IFERROR(Inv_SY_B!GB38/Inv_SY_B!$NE38-1,"")</f>
        <v>-1.3242628593113315E-2</v>
      </c>
      <c r="GC38" s="57">
        <f>IFERROR(Inv_SY_B!GC38/Inv_SY_B!$NE38-1,"")</f>
        <v>2.4230854832505644E-2</v>
      </c>
      <c r="GD38" s="57">
        <f>IFERROR(Inv_SY_B!GD38/Inv_SY_B!$NE38-1,"")</f>
        <v>2.2675524369606848E-2</v>
      </c>
      <c r="GE38" s="57">
        <f>IFERROR(Inv_SY_B!GE38/Inv_SY_B!$NE38-1,"")</f>
        <v>2.7981945948908571E-2</v>
      </c>
      <c r="GF38" s="57">
        <f>IFERROR(Inv_SY_B!GF38/Inv_SY_B!$NE38-1,"")</f>
        <v>2.4688304968652375E-2</v>
      </c>
      <c r="GG38" s="57">
        <f>IFERROR(Inv_SY_B!GG38/Inv_SY_B!$NE38-1,"")</f>
        <v>1.8741453198744873E-2</v>
      </c>
      <c r="GH38" s="57">
        <f>IFERROR(Inv_SY_B!GH38/Inv_SY_B!$NE38-1,"")</f>
        <v>2.3498934614670786E-2</v>
      </c>
      <c r="GI38" s="57">
        <f>IFERROR(Inv_SY_B!GI38/Inv_SY_B!$NE38-1,"")</f>
        <v>1.5081852109571248E-2</v>
      </c>
      <c r="GJ38" s="57">
        <f>IFERROR(Inv_SY_B!GJ38/Inv_SY_B!$NE38-1,"")</f>
        <v>2.4779794995881455E-2</v>
      </c>
      <c r="GK38" s="57">
        <f>IFERROR(Inv_SY_B!GK38/Inv_SY_B!$NE38-1,"")</f>
        <v>8.4030801218291096E-3</v>
      </c>
      <c r="GL38" s="57">
        <f>IFERROR(Inv_SY_B!GL38/Inv_SY_B!$NE38-1,"")</f>
        <v>2.2949994451294753E-2</v>
      </c>
      <c r="GM38" s="57">
        <f>IFERROR(Inv_SY_B!GM38/Inv_SY_B!$NE38-1,"")</f>
        <v>5.9328493866366294E-3</v>
      </c>
      <c r="GN38" s="57">
        <f>IFERROR(Inv_SY_B!GN38/Inv_SY_B!$NE38-1,"")</f>
        <v>1.224566126546156E-2</v>
      </c>
      <c r="GO38" s="57">
        <f>IFERROR(Inv_SY_B!GO38/Inv_SY_B!$NE38-1,"")</f>
        <v>3.461497292303628E-2</v>
      </c>
      <c r="GP38" s="57">
        <f>IFERROR(Inv_SY_B!GP38/Inv_SY_B!$NE38-1,"")</f>
        <v>2.9811746493495717E-2</v>
      </c>
      <c r="GQ38" s="57">
        <f>IFERROR(Inv_SY_B!GQ38/Inv_SY_B!$NE38-1,"")</f>
        <v>3.461497292303628E-2</v>
      </c>
      <c r="GR38" s="57">
        <f>IFERROR(Inv_SY_B!GR38/Inv_SY_B!$NE38-1,"")</f>
        <v>-1.0942516138867653E-5</v>
      </c>
      <c r="GS38" s="57">
        <f>IFERROR(Inv_SY_B!GS38/Inv_SY_B!$NE38-1,"")</f>
        <v>5.255959468367033E-2</v>
      </c>
      <c r="GT38" s="57">
        <f>IFERROR(Inv_SY_B!GT38/Inv_SY_B!$NE38-1,"")</f>
        <v>7.3125236692187734E-2</v>
      </c>
      <c r="GU38" s="57">
        <f>IFERROR(Inv_SY_B!GU38/Inv_SY_B!$NE38-1,"")</f>
        <v>1.2440192428092578E-2</v>
      </c>
      <c r="GV38" s="57">
        <f>IFERROR(Inv_SY_B!GV38/Inv_SY_B!$NE38-1,"")</f>
        <v>5.5243571245928713E-3</v>
      </c>
      <c r="GW38" s="57">
        <f>IFERROR(Inv_SY_B!GW38/Inv_SY_B!$NE38-1,"")</f>
        <v>6.4163495994402631E-2</v>
      </c>
      <c r="GX38" s="57">
        <f>IFERROR(Inv_SY_B!GX38/Inv_SY_B!$NE38-1,"")</f>
        <v>5.6689358465524808E-3</v>
      </c>
      <c r="GY38" s="57">
        <f>IFERROR(Inv_SY_B!GY38/Inv_SY_B!$NE38-1,"")</f>
        <v>-1.7112539913623936E-2</v>
      </c>
      <c r="GZ38" s="57">
        <f>IFERROR(Inv_SY_B!GZ38/Inv_SY_B!$NE38-1,"")</f>
        <v>6.637960660762432E-2</v>
      </c>
      <c r="HA38" s="57">
        <f>IFERROR(Inv_SY_B!HA38/Inv_SY_B!$NE38-1,"")</f>
        <v>3.2705156852962824E-2</v>
      </c>
      <c r="HB38" s="57">
        <f>IFERROR(Inv_SY_B!HB38/Inv_SY_B!$NE38-1,"")</f>
        <v>1.0548937124117419E-2</v>
      </c>
      <c r="HC38" s="57">
        <f>IFERROR(Inv_SY_B!HC38/Inv_SY_B!$NE38-1,"")</f>
        <v>2.212274546382953E-2</v>
      </c>
      <c r="HD38" s="57">
        <f>IFERROR(Inv_SY_B!HD38/Inv_SY_B!$NE38-1,"")</f>
        <v>6.7628294671567613E-2</v>
      </c>
      <c r="HE38" s="57">
        <f>IFERROR(Inv_SY_B!HE38/Inv_SY_B!$NE38-1,"")</f>
        <v>2.816125416280979E-2</v>
      </c>
      <c r="HF38" s="57">
        <f>IFERROR(Inv_SY_B!HF38/Inv_SY_B!$NE38-1,"")</f>
        <v>3.0896392702798092E-2</v>
      </c>
      <c r="HG38" s="57">
        <f>IFERROR(Inv_SY_B!HG38/Inv_SY_B!$NE38-1,"")</f>
        <v>1.3427993925041015E-2</v>
      </c>
      <c r="HH38" s="57">
        <f>IFERROR(Inv_SY_B!HH38/Inv_SY_B!$NE38-1,"")</f>
        <v>4.3387458995449935E-2</v>
      </c>
      <c r="HI38" s="57">
        <f>IFERROR(Inv_SY_B!HI38/Inv_SY_B!$NE38-1,"")</f>
        <v>6.7424704226359378E-2</v>
      </c>
      <c r="HJ38" s="57">
        <f>IFERROR(Inv_SY_B!HJ38/Inv_SY_B!$NE38-1,"")</f>
        <v>8.8853437182967454E-4</v>
      </c>
      <c r="HK38" s="57">
        <f>IFERROR(Inv_SY_B!HK38/Inv_SY_B!$NE38-1,"")</f>
        <v>8.3601215214916147E-2</v>
      </c>
      <c r="HL38" s="57">
        <f>IFERROR(Inv_SY_B!HL38/Inv_SY_B!$NE38-1,"")</f>
        <v>7.3072453984170727E-2</v>
      </c>
      <c r="HM38" s="57">
        <f>IFERROR(Inv_SY_B!HM38/Inv_SY_B!$NE38-1,"")</f>
        <v>-2.6950777707910101E-2</v>
      </c>
      <c r="HN38" s="57">
        <f>IFERROR(Inv_SY_B!HN38/Inv_SY_B!$NE38-1,"")</f>
        <v>-2.4383848274700526E-2</v>
      </c>
      <c r="HO38" s="57">
        <f>IFERROR(Inv_SY_B!HO38/Inv_SY_B!$NE38-1,"")</f>
        <v>5.9116164228512069E-4</v>
      </c>
      <c r="HP38" s="57">
        <f>IFERROR(Inv_SY_B!HP38/Inv_SY_B!$NE38-1,"")</f>
        <v>-4.2633738959061418E-3</v>
      </c>
      <c r="HQ38" s="57">
        <f>IFERROR(Inv_SY_B!HQ38/Inv_SY_B!$NE38-1,"")</f>
        <v>-1.8768200082235231E-2</v>
      </c>
      <c r="HR38" s="57">
        <f>IFERROR(Inv_SY_B!HR38/Inv_SY_B!$NE38-1,"")</f>
        <v>6.4545693766224765E-3</v>
      </c>
      <c r="HS38" s="57">
        <f>IFERROR(Inv_SY_B!HS38/Inv_SY_B!$NE38-1,"")</f>
        <v>-2.0288845917487475E-2</v>
      </c>
      <c r="HT38" s="57">
        <f>IFERROR(Inv_SY_B!HT38/Inv_SY_B!$NE38-1,"")</f>
        <v>-2.5395019136004615E-2</v>
      </c>
      <c r="HU38" s="57">
        <f>IFERROR(Inv_SY_B!HU38/Inv_SY_B!$NE38-1,"")</f>
        <v>-2.443160300710201E-2</v>
      </c>
      <c r="HV38" s="57">
        <f>IFERROR(Inv_SY_B!HV38/Inv_SY_B!$NE38-1,"")</f>
        <v>-1.5967176012387174E-2</v>
      </c>
      <c r="HW38" s="57">
        <f>IFERROR(Inv_SY_B!HW38/Inv_SY_B!$NE38-1,"")</f>
        <v>1.8780160517957389E-2</v>
      </c>
      <c r="HX38" s="57">
        <f>IFERROR(Inv_SY_B!HX38/Inv_SY_B!$NE38-1,"")</f>
        <v>8.0441577073140369E-3</v>
      </c>
      <c r="HY38" s="57">
        <f>IFERROR(Inv_SY_B!HY38/Inv_SY_B!$NE38-1,"")</f>
        <v>7.6641222095921169E-3</v>
      </c>
      <c r="HZ38" s="57">
        <f>IFERROR(Inv_SY_B!HZ38/Inv_SY_B!$NE38-1,"")</f>
        <v>-1.2722067703917816E-2</v>
      </c>
      <c r="IA38" s="57">
        <f>IFERROR(Inv_SY_B!IA38/Inv_SY_B!$NE38-1,"")</f>
        <v>2.2295488871884928E-2</v>
      </c>
      <c r="IB38" s="57">
        <f>IFERROR(Inv_SY_B!IB38/Inv_SY_B!$NE38-1,"")</f>
        <v>-8.7407434420694319E-3</v>
      </c>
      <c r="IC38" s="57">
        <f>IFERROR(Inv_SY_B!IC38/Inv_SY_B!$NE38-1,"")</f>
        <v>3.0656269821766502E-2</v>
      </c>
      <c r="ID38" s="57">
        <f>IFERROR(Inv_SY_B!ID38/Inv_SY_B!$NE38-1,"")</f>
        <v>1.9255204890109789E-2</v>
      </c>
      <c r="IE38" s="57">
        <f>IFERROR(Inv_SY_B!IE38/Inv_SY_B!$NE38-1,"")</f>
        <v>1.8685151643526909E-2</v>
      </c>
      <c r="IF38" s="57">
        <f>IFERROR(Inv_SY_B!IF38/Inv_SY_B!$NE38-1,"")</f>
        <v>1.6594956406056349E-2</v>
      </c>
      <c r="IG38" s="57">
        <f>IFERROR(Inv_SY_B!IG38/Inv_SY_B!$NE38-1,"")</f>
        <v>-4.7594191802210473E-3</v>
      </c>
      <c r="IH38" s="57">
        <f>IFERROR(Inv_SY_B!IH38/Inv_SY_B!$NE38-1,"")</f>
        <v>-8.5597741574400255E-3</v>
      </c>
      <c r="II38" s="57">
        <f>IFERROR(Inv_SY_B!II38/Inv_SY_B!$NE38-1,"")</f>
        <v>-6.9310505957748125E-3</v>
      </c>
      <c r="IJ38" s="57">
        <f>IFERROR(Inv_SY_B!IJ38/Inv_SY_B!$NE38-1,"")</f>
        <v>-4.7594191802210473E-3</v>
      </c>
      <c r="IK38" s="57">
        <f>IFERROR(Inv_SY_B!IK38/Inv_SY_B!$NE38-1,"")</f>
        <v>3.094129644505772E-2</v>
      </c>
      <c r="IL38" s="57">
        <f>IFERROR(Inv_SY_B!IL38/Inv_SY_B!$NE38-1,"")</f>
        <v>2.7045932593408484E-2</v>
      </c>
      <c r="IM38" s="57">
        <f>IFERROR(Inv_SY_B!IM38/Inv_SY_B!$NE38-1,"")</f>
        <v>6.3339979675653968E-3</v>
      </c>
      <c r="IN38" s="57">
        <f>IFERROR(Inv_SY_B!IN38/Inv_SY_B!$NE38-1,"")</f>
        <v>-3.3116649031852408E-3</v>
      </c>
      <c r="IO38" s="57">
        <f>IFERROR(Inv_SY_B!IO38/Inv_SY_B!$NE38-1,"")</f>
        <v>1.9445222638970749E-2</v>
      </c>
      <c r="IP38" s="57">
        <f>IFERROR(Inv_SY_B!IP38/Inv_SY_B!$NE38-1,"")</f>
        <v>-9.2836512959577622E-3</v>
      </c>
      <c r="IQ38" s="57">
        <f>IFERROR(Inv_SY_B!IQ38/Inv_SY_B!$NE38-1,"")</f>
        <v>-0.74442612778202877</v>
      </c>
      <c r="IR38" s="57">
        <f>IFERROR(Inv_SY_B!IR38/Inv_SY_B!$NE38-1,"")</f>
        <v>-0.74818124043809031</v>
      </c>
      <c r="IS38" s="57">
        <f>IFERROR(Inv_SY_B!IS38/Inv_SY_B!$NE38-1,"")</f>
        <v>-2.587787764667504E-3</v>
      </c>
      <c r="IT38" s="57">
        <f>IFERROR(Inv_SY_B!IT38/Inv_SY_B!$NE38-1,"")</f>
        <v>-6.3881427418864822E-3</v>
      </c>
      <c r="IU38" s="57">
        <f>IFERROR(Inv_SY_B!IU38/Inv_SY_B!$NE38-1,"")</f>
        <v>7.1845536053238845E-3</v>
      </c>
      <c r="IV38" s="57">
        <f>IFERROR(Inv_SY_B!IV38/Inv_SY_B!$NE38-1,"")</f>
        <v>4.2021140896497222E-2</v>
      </c>
      <c r="IW38" s="57">
        <f>IFERROR(Inv_SY_B!IW38/Inv_SY_B!$NE38-1,"")</f>
        <v>-2.3163338377233389E-3</v>
      </c>
      <c r="IX38" s="57">
        <f>IFERROR(Inv_SY_B!IX38/Inv_SY_B!$NE38-1,"")</f>
        <v>-1.2305181299464563E-3</v>
      </c>
      <c r="IY38" s="57">
        <f>IFERROR(Inv_SY_B!IY38/Inv_SY_B!$NE38-1,"")</f>
        <v>3.3841986281053504E-3</v>
      </c>
      <c r="IZ38" s="57">
        <f>IFERROR(Inv_SY_B!IZ38/Inv_SY_B!$NE38-1,"")</f>
        <v>1.5644867661751993E-2</v>
      </c>
      <c r="JA38" s="57">
        <f>IFERROR(Inv_SY_B!JA38/Inv_SY_B!$NE38-1,"")</f>
        <v>-3.2264674314440356E-2</v>
      </c>
      <c r="JB38" s="57">
        <f>IFERROR(Inv_SY_B!JB38/Inv_SY_B!$NE38-1,"")</f>
        <v>1.2381519366096549E-2</v>
      </c>
      <c r="JC38" s="57">
        <f>IFERROR(Inv_SY_B!JC38/Inv_SY_B!$NE38-1,"")</f>
        <v>7.6390147592921842E-3</v>
      </c>
      <c r="JD38" s="57">
        <f>IFERROR(Inv_SY_B!JD38/Inv_SY_B!$NE38-1,"")</f>
        <v>-2.8958438148790955E-2</v>
      </c>
      <c r="JE38" s="57">
        <f>IFERROR(Inv_SY_B!JE38/Inv_SY_B!$NE38-1,"")</f>
        <v>2.8509962882572459E-4</v>
      </c>
      <c r="JF38" s="57">
        <f>IFERROR(Inv_SY_B!JF38/Inv_SY_B!$NE38-1,"")</f>
        <v>3.3431148304297054E-3</v>
      </c>
      <c r="JG38" s="57">
        <f>IFERROR(Inv_SY_B!JG38/Inv_SY_B!$NE38-1,"")</f>
        <v>1.105723875154041E-2</v>
      </c>
      <c r="JH38" s="57">
        <f>IFERROR(Inv_SY_B!JH38/Inv_SY_B!$NE38-1,"")</f>
        <v>3.2400978243126266E-2</v>
      </c>
      <c r="JI38" s="57">
        <f>IFERROR(Inv_SY_B!JI38/Inv_SY_B!$NE38-1,"")</f>
        <v>4.113203093288309E-2</v>
      </c>
      <c r="JJ38" s="57">
        <f>IFERROR(Inv_SY_B!JJ38/Inv_SY_B!$NE38-1,"")</f>
        <v>3.9546452861765058E-3</v>
      </c>
      <c r="JK38" s="57">
        <f>IFERROR(Inv_SY_B!JK38/Inv_SY_B!$NE38-1,"")</f>
        <v>2.920522519410107E-2</v>
      </c>
      <c r="JL38" s="57">
        <f>IFERROR(Inv_SY_B!JL38/Inv_SY_B!$NE38-1,"")</f>
        <v>1.6581292265231973E-3</v>
      </c>
      <c r="JM38" s="57">
        <f>IFERROR(Inv_SY_B!JM38/Inv_SY_B!$NE38-1,"")</f>
        <v>-2.843628921080632E-2</v>
      </c>
      <c r="JN38" s="57">
        <f>IFERROR(Inv_SY_B!JN38/Inv_SY_B!$NE38-1,"")</f>
        <v>5.1728844870886359E-3</v>
      </c>
      <c r="JO38" s="57">
        <f>IFERROR(Inv_SY_B!JO38/Inv_SY_B!$NE38-1,"")</f>
        <v>-2.7960809417598043E-2</v>
      </c>
      <c r="JP38" s="57">
        <f>IFERROR(Inv_SY_B!JP38/Inv_SY_B!$NE38-1,"")</f>
        <v>1.0894423940228215E-2</v>
      </c>
      <c r="JQ38" s="57">
        <f>IFERROR(Inv_SY_B!JQ38/Inv_SY_B!$NE38-1,"")</f>
        <v>5.7554337827193658E-2</v>
      </c>
      <c r="JR38" s="57">
        <f>IFERROR(Inv_SY_B!JR38/Inv_SY_B!$NE38-1,"")</f>
        <v>4.3303006662622767E-2</v>
      </c>
      <c r="JS38" s="57">
        <f>IFERROR(Inv_SY_B!JS38/Inv_SY_B!$NE38-1,"")</f>
        <v>-2.3242020674897335E-3</v>
      </c>
      <c r="JT38" s="57">
        <f>IFERROR(Inv_SY_B!JT38/Inv_SY_B!$NE38-1,"")</f>
        <v>6.2099206791177641E-2</v>
      </c>
      <c r="JU38" s="57">
        <f>IFERROR(Inv_SY_B!JU38/Inv_SY_B!$NE38-1,"")</f>
        <v>2.2295488871884928E-2</v>
      </c>
      <c r="JV38" s="57">
        <f>IFERROR(Inv_SY_B!JV38/Inv_SY_B!$NE38-1,"")</f>
        <v>-1.4469426685506881E-2</v>
      </c>
      <c r="JW38" s="57">
        <f>IFERROR(Inv_SY_B!JW38/Inv_SY_B!$NE38-1,"")</f>
        <v>-1.657369731178171E-2</v>
      </c>
      <c r="JX38" s="57">
        <f>IFERROR(Inv_SY_B!JX38/Inv_SY_B!$NE38-1,"")</f>
        <v>-1.6207737202864614E-2</v>
      </c>
      <c r="JY38" s="57">
        <f>IFERROR(Inv_SY_B!JY38/Inv_SY_B!$NE38-1,"")</f>
        <v>-1.657369731178171E-2</v>
      </c>
      <c r="JZ38" s="57">
        <f>IFERROR(Inv_SY_B!JZ38/Inv_SY_B!$NE38-1,"")</f>
        <v>-3.0846141559559559E-2</v>
      </c>
      <c r="KA38" s="57">
        <f>IFERROR(Inv_SY_B!KA38/Inv_SY_B!$NE38-1,"")</f>
        <v>-3.3590842376439833E-2</v>
      </c>
      <c r="KB38" s="57">
        <f>IFERROR(Inv_SY_B!KB38/Inv_SY_B!$NE38-1,"")</f>
        <v>-1.2365156059231941E-2</v>
      </c>
      <c r="KC38" s="57">
        <f>IFERROR(Inv_SY_B!KC38/Inv_SY_B!$NE38-1,"")</f>
        <v>-2.9016341014972524E-2</v>
      </c>
      <c r="KD38" s="57">
        <f>IFERROR(Inv_SY_B!KD38/Inv_SY_B!$NE38-1,"")</f>
        <v>-2.9107831042201937E-2</v>
      </c>
      <c r="KE38" s="57">
        <f>IFERROR(Inv_SY_B!KE38/Inv_SY_B!$NE38-1,"")</f>
        <v>-2.9416832546096394E-3</v>
      </c>
      <c r="KF38" s="57">
        <f>IFERROR(Inv_SY_B!KF38/Inv_SY_B!$NE38-1,"")</f>
        <v>-2.8495245642492284E-2</v>
      </c>
      <c r="KG38" s="57">
        <f>IFERROR(Inv_SY_B!KG38/Inv_SY_B!$NE38-1,"")</f>
        <v>-4.771483799196452E-3</v>
      </c>
      <c r="KH38" s="57">
        <f>IFERROR(Inv_SY_B!KH38/Inv_SY_B!$NE38-1,"")</f>
        <v>-4.5885037447376265E-3</v>
      </c>
      <c r="KI38" s="57">
        <f>IFERROR(Inv_SY_B!KI38/Inv_SY_B!$NE38-1,"")</f>
        <v>1.1463421532651008E-2</v>
      </c>
      <c r="KJ38" s="57">
        <f>IFERROR(Inv_SY_B!KJ38/Inv_SY_B!$NE38-1,"")</f>
        <v>-2.7541286987893265E-3</v>
      </c>
      <c r="KK38" s="57">
        <f>IFERROR(Inv_SY_B!KK38/Inv_SY_B!$NE38-1,"")</f>
        <v>-1.8895479414721139E-3</v>
      </c>
      <c r="KL38" s="57">
        <f>IFERROR(Inv_SY_B!KL38/Inv_SY_B!$NE38-1,"")</f>
        <v>-1.1219650786798763E-2</v>
      </c>
      <c r="KM38" s="57">
        <f>IFERROR(Inv_SY_B!KM38/Inv_SY_B!$NE38-1,"")</f>
        <v>-1.8237503191497195E-3</v>
      </c>
      <c r="KN38" s="57">
        <f>IFERROR(Inv_SY_B!KN38/Inv_SY_B!$NE38-1,"")</f>
        <v>-1.1748457070228535E-2</v>
      </c>
      <c r="KO38" s="57">
        <f>IFERROR(Inv_SY_B!KO38/Inv_SY_B!$NE38-1,"")</f>
        <v>-1.0187818312234587E-2</v>
      </c>
      <c r="KP38" s="57">
        <f>IFERROR(Inv_SY_B!KP38/Inv_SY_B!$NE38-1,"")</f>
        <v>-6.6993316767183231E-3</v>
      </c>
      <c r="KQ38" s="57">
        <f>IFERROR(Inv_SY_B!KQ38/Inv_SY_B!$NE38-1,"")</f>
        <v>-2.7144643168196425E-2</v>
      </c>
      <c r="KR38" s="57">
        <f>IFERROR(Inv_SY_B!KR38/Inv_SY_B!$NE38-1,"")</f>
        <v>-9.1779932335326331E-3</v>
      </c>
      <c r="KS38" s="57">
        <f>IFERROR(Inv_SY_B!KS38/Inv_SY_B!$NE38-1,"")</f>
        <v>-1.4869734586216876E-2</v>
      </c>
      <c r="KT38" s="57">
        <f>IFERROR(Inv_SY_B!KT38/Inv_SY_B!$NE38-1,"")</f>
        <v>-2.2010199625001059E-3</v>
      </c>
      <c r="KU38" s="57">
        <f>IFERROR(Inv_SY_B!KU38/Inv_SY_B!$NE38-1,"")</f>
        <v>-9.7288069128244059E-3</v>
      </c>
      <c r="KV38" s="57">
        <f>IFERROR(Inv_SY_B!KV38/Inv_SY_B!$NE38-1,"")</f>
        <v>2.9434738532233551E-2</v>
      </c>
      <c r="KW38" s="57">
        <f>IFERROR(Inv_SY_B!KW38/Inv_SY_B!$NE38-1,"")</f>
        <v>-3.1190427613202454E-3</v>
      </c>
      <c r="KX38" s="57">
        <f>IFERROR(Inv_SY_B!KX38/Inv_SY_B!$NE38-1,"")</f>
        <v>-5.4119139898020086E-3</v>
      </c>
      <c r="KY38" s="57">
        <f>IFERROR(Inv_SY_B!KY38/Inv_SY_B!$NE38-1,"")</f>
        <v>2.3183294020729717E-2</v>
      </c>
      <c r="KZ38" s="57">
        <f>IFERROR(Inv_SY_B!KZ38/Inv_SY_B!$NE38-1,"")</f>
        <v>1.232800228996811E-2</v>
      </c>
      <c r="LA38" s="57">
        <f>IFERROR(Inv_SY_B!LA38/Inv_SY_B!$NE38-1,"")</f>
        <v>-2.7868539777599066E-3</v>
      </c>
      <c r="LB38" s="57">
        <f>IFERROR(Inv_SY_B!LB38/Inv_SY_B!$NE38-1,"")</f>
        <v>-2.5208948343351301E-2</v>
      </c>
      <c r="LC38" s="57">
        <f>IFERROR(Inv_SY_B!LC38/Inv_SY_B!$NE38-1,"")</f>
        <v>1.3766460306157136E-3</v>
      </c>
      <c r="LD38" s="57">
        <f>IFERROR(Inv_SY_B!LD38/Inv_SY_B!$NE38-1,"")</f>
        <v>-2.6837671905016736E-2</v>
      </c>
      <c r="LE38" s="57">
        <f>IFERROR(Inv_SY_B!LE38/Inv_SY_B!$NE38-1,"")</f>
        <v>-2.7923487612793618E-2</v>
      </c>
      <c r="LF38" s="57">
        <f>IFERROR(Inv_SY_B!LF38/Inv_SY_B!$NE38-1,"")</f>
        <v>-2.3761194066315494E-2</v>
      </c>
      <c r="LG38" s="57">
        <f>IFERROR(Inv_SY_B!LG38/Inv_SY_B!$NE38-1,"")</f>
        <v>-6.6927743710126775E-3</v>
      </c>
      <c r="LH38" s="57">
        <f>IFERROR(Inv_SY_B!LH38/Inv_SY_B!$NE38-1,"")</f>
        <v>-1.3007808679648569E-2</v>
      </c>
      <c r="LI38" s="57">
        <f>IFERROR(Inv_SY_B!LI38/Inv_SY_B!$NE38-1,"")</f>
        <v>-2.6204279408813425E-2</v>
      </c>
      <c r="LJ38" s="57">
        <f>IFERROR(Inv_SY_B!LJ38/Inv_SY_B!$NE38-1,"")</f>
        <v>-3.1945941257512045E-2</v>
      </c>
      <c r="LK38" s="57">
        <f>IFERROR(Inv_SY_B!LK38/Inv_SY_B!$NE38-1,"")</f>
        <v>-2.0268486872966784E-2</v>
      </c>
      <c r="LL38" s="57">
        <f>IFERROR(Inv_SY_B!LL38/Inv_SY_B!$NE38-1,"")</f>
        <v>-1.9793442500814495E-2</v>
      </c>
      <c r="LM38" s="57">
        <f>IFERROR(Inv_SY_B!LM38/Inv_SY_B!$NE38-1,"")</f>
        <v>-2.4937494416407358E-2</v>
      </c>
      <c r="LN38" s="57">
        <f>IFERROR(Inv_SY_B!LN38/Inv_SY_B!$NE38-1,"")</f>
        <v>-3.4528866501769118E-2</v>
      </c>
      <c r="LO38" s="57">
        <f>IFERROR(Inv_SY_B!LO38/Inv_SY_B!$NE38-1,"")</f>
        <v>-3.5524197567231242E-2</v>
      </c>
      <c r="LP38" s="57">
        <f>IFERROR(Inv_SY_B!LP38/Inv_SY_B!$NE38-1,"")</f>
        <v>-3.8148252194358578E-2</v>
      </c>
      <c r="LQ38" s="57">
        <f>IFERROR(Inv_SY_B!LQ38/Inv_SY_B!$NE38-1,"")</f>
        <v>-3.8238736836673337E-2</v>
      </c>
      <c r="LR38" s="57">
        <f>IFERROR(Inv_SY_B!LR38/Inv_SY_B!$NE38-1,"")</f>
        <v>-3.0457057597605974E-2</v>
      </c>
      <c r="LS38" s="57">
        <f>IFERROR(Inv_SY_B!LS38/Inv_SY_B!$NE38-1,"")</f>
        <v>-3.3731894277603036E-2</v>
      </c>
      <c r="LT38" s="57">
        <f>IFERROR(Inv_SY_B!LT38/Inv_SY_B!$NE38-1,"")</f>
        <v>-2.691910808309983E-2</v>
      </c>
      <c r="LU38" s="57">
        <f>IFERROR(Inv_SY_B!LU38/Inv_SY_B!$NE38-1,"")</f>
        <v>-9.1524485646014009E-3</v>
      </c>
      <c r="LV38" s="57">
        <f>IFERROR(Inv_SY_B!LV38/Inv_SY_B!$NE38-1,"")</f>
        <v>4.5288293533864987E-3</v>
      </c>
      <c r="LW38" s="57">
        <f>IFERROR(Inv_SY_B!LW38/Inv_SY_B!$NE38-1,"")</f>
        <v>5.0038737255388988E-3</v>
      </c>
      <c r="LX38" s="57">
        <f>IFERROR(Inv_SY_B!LX38/Inv_SY_B!$NE38-1,"")</f>
        <v>6.1439802187046588E-3</v>
      </c>
      <c r="LY38" s="57">
        <f>IFERROR(Inv_SY_B!LY38/Inv_SY_B!$NE38-1,"")</f>
        <v>5.5739269721217788E-3</v>
      </c>
      <c r="LZ38" s="57">
        <f>IFERROR(Inv_SY_B!LZ38/Inv_SY_B!$NE38-1,"")</f>
        <v>-3.2719173655474498E-2</v>
      </c>
      <c r="MA38" s="57">
        <f>IFERROR(Inv_SY_B!MA38/Inv_SY_B!$NE38-1,"")</f>
        <v>-1.5889030184933817E-2</v>
      </c>
      <c r="MB38" s="57">
        <f>IFERROR(Inv_SY_B!MB38/Inv_SY_B!$NE38-1,"")</f>
        <v>-2.231343978927991E-2</v>
      </c>
      <c r="MC38" s="57">
        <f>IFERROR(Inv_SY_B!MC38/Inv_SY_B!$NE38-1,"")</f>
        <v>-1.7789207673543195E-2</v>
      </c>
      <c r="MD38" s="57">
        <f>IFERROR(Inv_SY_B!MD38/Inv_SY_B!$NE38-1,"")</f>
        <v>-2.4575555847148212E-2</v>
      </c>
      <c r="ME38" s="57">
        <f>IFERROR(Inv_SY_B!ME38/Inv_SY_B!$NE38-1,"")</f>
        <v>-1.4803214477156934E-2</v>
      </c>
      <c r="MF38" s="57">
        <f>IFERROR(Inv_SY_B!MF38/Inv_SY_B!$NE38-1,"")</f>
        <v>-2.358022478168631E-2</v>
      </c>
      <c r="MG38" s="57">
        <f>IFERROR(Inv_SY_B!MG38/Inv_SY_B!$NE38-1,"")</f>
        <v>-1.6431938038822147E-2</v>
      </c>
      <c r="MH38" s="57">
        <f>IFERROR(Inv_SY_B!MH38/Inv_SY_B!$NE38-1,"")</f>
        <v>-1.1364798069196769E-2</v>
      </c>
      <c r="MI38" s="57">
        <f>IFERROR(Inv_SY_B!MI38/Inv_SY_B!$NE38-1,"")</f>
        <v>-1.9146477308264021E-2</v>
      </c>
      <c r="MJ38" s="57">
        <f>IFERROR(Inv_SY_B!MJ38/Inv_SY_B!$NE38-1,"")</f>
        <v>1.7735719949028006E-3</v>
      </c>
      <c r="MK38" s="57">
        <f>IFERROR(Inv_SY_B!MK38/Inv_SY_B!$NE38-1,"")</f>
        <v>6.1439802187046588E-3</v>
      </c>
      <c r="ML38" s="57">
        <f>IFERROR(Inv_SY_B!ML38/Inv_SY_B!$NE38-1,"")</f>
        <v>-1.3174490915491721E-2</v>
      </c>
      <c r="MM38" s="57">
        <f>IFERROR(Inv_SY_B!MM38/Inv_SY_B!$NE38-1,"")</f>
        <v>1.1935178141693203E-3</v>
      </c>
      <c r="MN38" s="57">
        <f>IFERROR(Inv_SY_B!MN38/Inv_SY_B!$NE38-1,"")</f>
        <v>-4.6870314663692847E-3</v>
      </c>
      <c r="MO38" s="57">
        <f>IFERROR(Inv_SY_B!MO38/Inv_SY_B!$NE38-1,"")</f>
        <v>3.6737494835121787E-3</v>
      </c>
      <c r="MP38" s="57">
        <f>IFERROR(Inv_SY_B!MP38/Inv_SY_B!$NE38-1,"")</f>
        <v>-2.6245408791683578E-2</v>
      </c>
      <c r="MQ38" s="57">
        <f>IFERROR(Inv_SY_B!MQ38/Inv_SY_B!$NE38-1,"")</f>
        <v>-2.8466395466681949E-2</v>
      </c>
      <c r="MR38" s="57">
        <f>IFERROR(Inv_SY_B!MR38/Inv_SY_B!$NE38-1,"")</f>
        <v>-2.8285426182052209E-2</v>
      </c>
      <c r="MS38" s="57">
        <f>IFERROR(Inv_SY_B!MS38/Inv_SY_B!$NE38-1,"")</f>
        <v>4.4344775287630256E-4</v>
      </c>
      <c r="MT38" s="57">
        <f>IFERROR(Inv_SY_B!MT38/Inv_SY_B!$NE38-1,"")</f>
        <v>-3.2464171481678128E-2</v>
      </c>
      <c r="MU38" s="57">
        <f>IFERROR(Inv_SY_B!MU38/Inv_SY_B!$NE38-1,"")</f>
        <v>-1.7155815177339884E-2</v>
      </c>
      <c r="MV38" s="57">
        <f>IFERROR(Inv_SY_B!MV38/Inv_SY_B!$NE38-1,"")</f>
        <v>-3.5832667938758722E-2</v>
      </c>
      <c r="MW38" s="57">
        <f>IFERROR(Inv_SY_B!MW38/Inv_SY_B!$NE38-1,"")</f>
        <v>-1.8558327133218255E-2</v>
      </c>
      <c r="MX38" s="57">
        <f>IFERROR(Inv_SY_B!MX38/Inv_SY_B!$NE38-1,"")</f>
        <v>-1.9960839089096738E-2</v>
      </c>
      <c r="MY38" s="57">
        <f>IFERROR(Inv_SY_B!MY38/Inv_SY_B!$NE38-1,"")</f>
        <v>-1.6943176267900206E-2</v>
      </c>
      <c r="MZ38" s="57">
        <f>IFERROR(Inv_SY_B!MZ38/Inv_SY_B!$NE38-1,"")</f>
        <v>-1.1432661550932921E-2</v>
      </c>
      <c r="NA38" s="57">
        <f>IFERROR(Inv_SY_B!NA38/Inv_SY_B!$NE38-1,"")</f>
        <v>1.559486299099877E-2</v>
      </c>
      <c r="NB38" s="57">
        <f>IFERROR(Inv_SY_B!NB38/Inv_SY_B!$NE38-1,"")</f>
        <v>-8.1073509458663429E-3</v>
      </c>
      <c r="NC38" s="57">
        <f>IFERROR(Inv_SY_B!NC38/Inv_SY_B!$NE38-1,"")</f>
        <v>1.6785631204723206E-3</v>
      </c>
      <c r="ND38" s="57">
        <f>IFERROR(Inv_SY_B!ND38/Inv_SY_B!$NE38-1,"")</f>
        <v>3.9587761068036187E-3</v>
      </c>
    </row>
    <row r="39" spans="2:368" ht="14.5" x14ac:dyDescent="0.35">
      <c r="B39" s="86">
        <f t="shared" si="0"/>
        <v>45780</v>
      </c>
      <c r="C39" s="57">
        <f>IFERROR(Inv_SY_B!C39/Inv_SY_B!$NE39-1,"")</f>
        <v>-6.979979206574638E-2</v>
      </c>
      <c r="D39" s="57">
        <f>IFERROR(Inv_SY_B!D39/Inv_SY_B!$NE39-1,"")</f>
        <v>-9.0813109403112824E-2</v>
      </c>
      <c r="E39" s="57">
        <f>IFERROR(Inv_SY_B!E39/Inv_SY_B!$NE39-1,"")</f>
        <v>-5.825048788032372E-2</v>
      </c>
      <c r="F39" s="57">
        <f>IFERROR(Inv_SY_B!F39/Inv_SY_B!$NE39-1,"")</f>
        <v>-5.5050368178946041E-2</v>
      </c>
      <c r="G39" s="57">
        <f>IFERROR(Inv_SY_B!G39/Inv_SY_B!$NE39-1,"")</f>
        <v>-6.4498340630632311E-2</v>
      </c>
      <c r="H39" s="57">
        <f>IFERROR(Inv_SY_B!H39/Inv_SY_B!$NE39-1,"")</f>
        <v>-9.1386774537607574E-2</v>
      </c>
      <c r="I39" s="57">
        <f>IFERROR(Inv_SY_B!I39/Inv_SY_B!$NE39-1,"")</f>
        <v>-3.0876854933574616E-2</v>
      </c>
      <c r="J39" s="57">
        <f>IFERROR(Inv_SY_B!J39/Inv_SY_B!$NE39-1,"")</f>
        <v>-8.2022805661985498E-2</v>
      </c>
      <c r="K39" s="57">
        <f>IFERROR(Inv_SY_B!K39/Inv_SY_B!$NE39-1,"")</f>
        <v>-5.1240701867782401E-2</v>
      </c>
      <c r="L39" s="57">
        <f>IFERROR(Inv_SY_B!L39/Inv_SY_B!$NE39-1,"")</f>
        <v>-4.468807581258083E-2</v>
      </c>
      <c r="M39" s="57">
        <f>IFERROR(Inv_SY_B!M39/Inv_SY_B!$NE39-1,"")</f>
        <v>-3.9964089586737805E-2</v>
      </c>
      <c r="N39" s="57">
        <f>IFERROR(Inv_SY_B!N39/Inv_SY_B!$NE39-1,"")</f>
        <v>-4.5145235769920466E-2</v>
      </c>
      <c r="O39" s="57">
        <f>IFERROR(Inv_SY_B!O39/Inv_SY_B!$NE39-1,"")</f>
        <v>-4.0421249544077442E-2</v>
      </c>
      <c r="P39" s="57">
        <f>IFERROR(Inv_SY_B!P39/Inv_SY_B!$NE39-1,"")</f>
        <v>-4.0421249544077442E-2</v>
      </c>
      <c r="Q39" s="57">
        <f>IFERROR(Inv_SY_B!Q39/Inv_SY_B!$NE39-1,"")</f>
        <v>-2.9906570525265352E-2</v>
      </c>
      <c r="R39" s="57">
        <f>IFERROR(Inv_SY_B!R39/Inv_SY_B!$NE39-1,"")</f>
        <v>-2.7315997433674299E-2</v>
      </c>
      <c r="S39" s="57">
        <f>IFERROR(Inv_SY_B!S39/Inv_SY_B!$NE39-1,"")</f>
        <v>-4.7021997700051665E-2</v>
      </c>
      <c r="T39" s="57">
        <f>IFERROR(Inv_SY_B!T39/Inv_SY_B!$NE39-1,"")</f>
        <v>-4.3011822635668717E-2</v>
      </c>
      <c r="U39" s="57">
        <f>IFERROR(Inv_SY_B!U39/Inv_SY_B!$NE39-1,"")</f>
        <v>-5.2612181739801311E-2</v>
      </c>
      <c r="V39" s="57">
        <f>IFERROR(Inv_SY_B!V39/Inv_SY_B!$NE39-1,"")</f>
        <v>-3.8897383019611875E-2</v>
      </c>
      <c r="W39" s="57">
        <f>IFERROR(Inv_SY_B!W39/Inv_SY_B!$NE39-1,"")</f>
        <v>-6.8961860058364133E-3</v>
      </c>
      <c r="X39" s="57">
        <f>IFERROR(Inv_SY_B!X39/Inv_SY_B!$NE39-1,"")</f>
        <v>-2.0763371378472506E-2</v>
      </c>
      <c r="Y39" s="57">
        <f>IFERROR(Inv_SY_B!Y39/Inv_SY_B!$NE39-1,"")</f>
        <v>-6.4390260484968875E-3</v>
      </c>
      <c r="Z39" s="57">
        <f>IFERROR(Inv_SY_B!Z39/Inv_SY_B!$NE39-1,"")</f>
        <v>-1.2991652103698459E-2</v>
      </c>
      <c r="AA39" s="57">
        <f>IFERROR(Inv_SY_B!AA39/Inv_SY_B!$NE39-1,"")</f>
        <v>-1.8782344896667413E-2</v>
      </c>
      <c r="AB39" s="57">
        <f>IFERROR(Inv_SY_B!AB39/Inv_SY_B!$NE39-1,"")</f>
        <v>-2.2744397860277599E-2</v>
      </c>
      <c r="AC39" s="57">
        <f>IFERROR(Inv_SY_B!AC39/Inv_SY_B!$NE39-1,"")</f>
        <v>-1.0096305707213871E-2</v>
      </c>
      <c r="AD39" s="57">
        <f>IFERROR(Inv_SY_B!AD39/Inv_SY_B!$NE39-1,"")</f>
        <v>-1.4515518628163915E-2</v>
      </c>
      <c r="AE39" s="57">
        <f>IFERROR(Inv_SY_B!AE39/Inv_SY_B!$NE39-1,"")</f>
        <v>-4.762772871584664E-3</v>
      </c>
      <c r="AF39" s="57">
        <f>IFERROR(Inv_SY_B!AF39/Inv_SY_B!$NE39-1,"")</f>
        <v>-5.3723194813708464E-3</v>
      </c>
      <c r="AG39" s="57">
        <f>IFERROR(Inv_SY_B!AG39/Inv_SY_B!$NE39-1,"")</f>
        <v>-1.6344158457522462E-2</v>
      </c>
      <c r="AH39" s="57">
        <f>IFERROR(Inv_SY_B!AH39/Inv_SY_B!$NE39-1,"")</f>
        <v>-9.9439190547675471E-3</v>
      </c>
      <c r="AI39" s="57">
        <f>IFERROR(Inv_SY_B!AI39/Inv_SY_B!$NE39-1,"")</f>
        <v>-5.3678888306927242E-2</v>
      </c>
      <c r="AJ39" s="57">
        <f>IFERROR(Inv_SY_B!AJ39/Inv_SY_B!$NE39-1,"")</f>
        <v>-6.7554094029692147E-2</v>
      </c>
      <c r="AK39" s="57">
        <f>IFERROR(Inv_SY_B!AK39/Inv_SY_B!$NE39-1,"")</f>
        <v>-6.145862793182999E-2</v>
      </c>
      <c r="AL39" s="57">
        <f>IFERROR(Inv_SY_B!AL39/Inv_SY_B!$NE39-1,"")</f>
        <v>-5.1673800774735823E-2</v>
      </c>
      <c r="AM39" s="57">
        <f>IFERROR(Inv_SY_B!AM39/Inv_SY_B!$NE39-1,"")</f>
        <v>-3.4670658501752438E-2</v>
      </c>
      <c r="AN39" s="57">
        <f>IFERROR(Inv_SY_B!AN39/Inv_SY_B!$NE39-1,"")</f>
        <v>-2.8735599406465751E-2</v>
      </c>
      <c r="AO39" s="57">
        <f>IFERROR(Inv_SY_B!AO39/Inv_SY_B!$NE39-1,"")</f>
        <v>-4.4840462465027375E-2</v>
      </c>
      <c r="AP39" s="57">
        <f>IFERROR(Inv_SY_B!AP39/Inv_SY_B!$NE39-1,"")</f>
        <v>-3.8520426563559917E-2</v>
      </c>
      <c r="AQ39" s="57">
        <f>IFERROR(Inv_SY_B!AQ39/Inv_SY_B!$NE39-1,"")</f>
        <v>-5.5507528136285789E-2</v>
      </c>
      <c r="AR39" s="57">
        <f>IFERROR(Inv_SY_B!AR39/Inv_SY_B!$NE39-1,"")</f>
        <v>-3.7864153691397062E-2</v>
      </c>
      <c r="AS39" s="57">
        <f>IFERROR(Inv_SY_B!AS39/Inv_SY_B!$NE39-1,"")</f>
        <v>-2.0193982138956401E-2</v>
      </c>
      <c r="AT39" s="57">
        <f>IFERROR(Inv_SY_B!AT39/Inv_SY_B!$NE39-1,"")</f>
        <v>-1.5568857945075232E-2</v>
      </c>
      <c r="AU39" s="57">
        <f>IFERROR(Inv_SY_B!AU39/Inv_SY_B!$NE39-1,"")</f>
        <v>-1.4098460421468229E-2</v>
      </c>
      <c r="AV39" s="57">
        <f>IFERROR(Inv_SY_B!AV39/Inv_SY_B!$NE39-1,"")</f>
        <v>-0.65373606588650457</v>
      </c>
      <c r="AW39" s="57">
        <f>IFERROR(Inv_SY_B!AW39/Inv_SY_B!$NE39-1,"")</f>
        <v>-8.8085772125449102E-3</v>
      </c>
      <c r="AX39" s="57">
        <f>IFERROR(Inv_SY_B!AX39/Inv_SY_B!$NE39-1,"")</f>
        <v>-1.49308951485424E-2</v>
      </c>
      <c r="AY39" s="57">
        <f>IFERROR(Inv_SY_B!AY39/Inv_SY_B!$NE39-1,"")</f>
        <v>-5.7814565182615962E-2</v>
      </c>
      <c r="AZ39" s="57">
        <f>IFERROR(Inv_SY_B!AZ39/Inv_SY_B!$NE39-1,"")</f>
        <v>-1.432102093987031E-2</v>
      </c>
      <c r="BA39" s="57">
        <f>IFERROR(Inv_SY_B!BA39/Inv_SY_B!$NE39-1,"")</f>
        <v>-8.9951892508260967E-3</v>
      </c>
      <c r="BB39" s="57">
        <f>IFERROR(Inv_SY_B!BB39/Inv_SY_B!$NE39-1,"")</f>
        <v>-3.2319340771471472E-2</v>
      </c>
      <c r="BC39" s="57">
        <f>IFERROR(Inv_SY_B!BC39/Inv_SY_B!$NE39-1,"")</f>
        <v>-4.2721562345294339E-2</v>
      </c>
      <c r="BD39" s="57">
        <f>IFERROR(Inv_SY_B!BD39/Inv_SY_B!$NE39-1,"")</f>
        <v>-4.2002221625670799E-2</v>
      </c>
      <c r="BE39" s="57">
        <f>IFERROR(Inv_SY_B!BE39/Inv_SY_B!$NE39-1,"")</f>
        <v>-5.537113787277026E-2</v>
      </c>
      <c r="BF39" s="57">
        <f>IFERROR(Inv_SY_B!BF39/Inv_SY_B!$NE39-1,"")</f>
        <v>-6.4911138903285037E-2</v>
      </c>
      <c r="BG39" s="57">
        <f>IFERROR(Inv_SY_B!BG39/Inv_SY_B!$NE39-1,"")</f>
        <v>-4.88615038102298E-2</v>
      </c>
      <c r="BH39" s="57">
        <f>IFERROR(Inv_SY_B!BH39/Inv_SY_B!$NE39-1,"")</f>
        <v>-8.5936556545016529E-2</v>
      </c>
      <c r="BI39" s="57">
        <f>IFERROR(Inv_SY_B!BI39/Inv_SY_B!$NE39-1,"")</f>
        <v>-8.6629459034027745E-2</v>
      </c>
      <c r="BJ39" s="57">
        <f>IFERROR(Inv_SY_B!BJ39/Inv_SY_B!$NE39-1,"")</f>
        <v>-8.5730951519015774E-2</v>
      </c>
      <c r="BK39" s="57">
        <f>IFERROR(Inv_SY_B!BK39/Inv_SY_B!$NE39-1,"")</f>
        <v>-3.1887597007070667E-2</v>
      </c>
      <c r="BL39" s="57">
        <f>IFERROR(Inv_SY_B!BL39/Inv_SY_B!$NE39-1,"")</f>
        <v>-5.3824480650028983E-2</v>
      </c>
      <c r="BM39" s="57">
        <f>IFERROR(Inv_SY_B!BM39/Inv_SY_B!$NE39-1,"")</f>
        <v>-3.9816618632757206E-2</v>
      </c>
      <c r="BN39" s="57">
        <f>IFERROR(Inv_SY_B!BN39/Inv_SY_B!$NE39-1,"")</f>
        <v>1.1998812396588621E-2</v>
      </c>
      <c r="BO39" s="57">
        <f>IFERROR(Inv_SY_B!BO39/Inv_SY_B!$NE39-1,"")</f>
        <v>-5.2148848238744439E-3</v>
      </c>
      <c r="BP39" s="57">
        <f>IFERROR(Inv_SY_B!BP39/Inv_SY_B!$NE39-1,"")</f>
        <v>1.5917345973983421E-2</v>
      </c>
      <c r="BQ39" s="57">
        <f>IFERROR(Inv_SY_B!BQ39/Inv_SY_B!$NE39-1,"")</f>
        <v>1.0888251285591233E-2</v>
      </c>
      <c r="BR39" s="57">
        <f>IFERROR(Inv_SY_B!BR39/Inv_SY_B!$NE39-1,"")</f>
        <v>-5.6313452404986863E-3</v>
      </c>
      <c r="BS39" s="57">
        <f>IFERROR(Inv_SY_B!BS39/Inv_SY_B!$NE39-1,"")</f>
        <v>5.9257011888975697E-3</v>
      </c>
      <c r="BT39" s="57">
        <f>IFERROR(Inv_SY_B!BT39/Inv_SY_B!$NE39-1,"")</f>
        <v>-1.9652179266843595E-2</v>
      </c>
      <c r="BU39" s="57">
        <f>IFERROR(Inv_SY_B!BU39/Inv_SY_B!$NE39-1,"")</f>
        <v>2.3382063784314511E-2</v>
      </c>
      <c r="BV39" s="57">
        <f>IFERROR(Inv_SY_B!BV39/Inv_SY_B!$NE39-1,"")</f>
        <v>-6.2560358654347725E-3</v>
      </c>
      <c r="BW39" s="57">
        <f>IFERROR(Inv_SY_B!BW39/Inv_SY_B!$NE39-1,"")</f>
        <v>-2.1456841072214905E-2</v>
      </c>
      <c r="BX39" s="57">
        <f>IFERROR(Inv_SY_B!BX39/Inv_SY_B!$NE39-1,"")</f>
        <v>-3.7933857399213067E-2</v>
      </c>
      <c r="BY39" s="57">
        <f>IFERROR(Inv_SY_B!BY39/Inv_SY_B!$NE39-1,"")</f>
        <v>-2.5829675446767952E-2</v>
      </c>
      <c r="BZ39" s="57">
        <f>IFERROR(Inv_SY_B!BZ39/Inv_SY_B!$NE39-1,"")</f>
        <v>-1.5771661847258089E-3</v>
      </c>
      <c r="CA39" s="57">
        <f>IFERROR(Inv_SY_B!CA39/Inv_SY_B!$NE39-1,"")</f>
        <v>-1.0720365331518877E-2</v>
      </c>
      <c r="CB39" s="57">
        <f>IFERROR(Inv_SY_B!CB39/Inv_SY_B!$NE39-1,"")</f>
        <v>1.1014314949244763E-3</v>
      </c>
      <c r="CC39" s="57">
        <f>IFERROR(Inv_SY_B!CC39/Inv_SY_B!$NE39-1,"")</f>
        <v>2.0328020729070806E-2</v>
      </c>
      <c r="CD39" s="57">
        <f>IFERROR(Inv_SY_B!CD39/Inv_SY_B!$NE39-1,"")</f>
        <v>4.5107415518205407E-2</v>
      </c>
      <c r="CE39" s="57">
        <f>IFERROR(Inv_SY_B!CE39/Inv_SY_B!$NE39-1,"")</f>
        <v>-1.3266452878607282E-2</v>
      </c>
      <c r="CF39" s="57">
        <f>IFERROR(Inv_SY_B!CF39/Inv_SY_B!$NE39-1,"")</f>
        <v>3.1577048020061671E-3</v>
      </c>
      <c r="CG39" s="57">
        <f>IFERROR(Inv_SY_B!CG39/Inv_SY_B!$NE39-1,"")</f>
        <v>5.0313170726006939E-2</v>
      </c>
      <c r="CH39" s="57">
        <f>IFERROR(Inv_SY_B!CH39/Inv_SY_B!$NE39-1,"")</f>
        <v>2.4691390094155219E-2</v>
      </c>
      <c r="CI39" s="57">
        <f>IFERROR(Inv_SY_B!CI39/Inv_SY_B!$NE39-1,"")</f>
        <v>6.8497107830056692E-4</v>
      </c>
      <c r="CJ39" s="57">
        <f>IFERROR(Inv_SY_B!CJ39/Inv_SY_B!$NE39-1,"")</f>
        <v>3.8551318959532122E-2</v>
      </c>
      <c r="CK39" s="57">
        <f>IFERROR(Inv_SY_B!CK39/Inv_SY_B!$NE39-1,"")</f>
        <v>3.2600983006857431E-2</v>
      </c>
      <c r="CL39" s="57">
        <f>IFERROR(Inv_SY_B!CL39/Inv_SY_B!$NE39-1,"")</f>
        <v>-1.3122235378190128E-2</v>
      </c>
      <c r="CM39" s="57">
        <f>IFERROR(Inv_SY_B!CM39/Inv_SY_B!$NE39-1,"")</f>
        <v>3.0114840519737562E-2</v>
      </c>
      <c r="CN39" s="57">
        <f>IFERROR(Inv_SY_B!CN39/Inv_SY_B!$NE39-1,"")</f>
        <v>1.7898668298763631E-2</v>
      </c>
      <c r="CO39" s="57">
        <f>IFERROR(Inv_SY_B!CO39/Inv_SY_B!$NE39-1,"")</f>
        <v>8.5977189941586207E-3</v>
      </c>
      <c r="CP39" s="57">
        <f>IFERROR(Inv_SY_B!CP39/Inv_SY_B!$NE39-1,"")</f>
        <v>-3.4991804612498512E-2</v>
      </c>
      <c r="CQ39" s="57">
        <f>IFERROR(Inv_SY_B!CQ39/Inv_SY_B!$NE39-1,"")</f>
        <v>-2.6384956002266757E-2</v>
      </c>
      <c r="CR39" s="57">
        <f>IFERROR(Inv_SY_B!CR39/Inv_SY_B!$NE39-1,"")</f>
        <v>-6.4642660737468383E-3</v>
      </c>
      <c r="CS39" s="57">
        <f>IFERROR(Inv_SY_B!CS39/Inv_SY_B!$NE39-1,"")</f>
        <v>9.7082801051562306E-3</v>
      </c>
      <c r="CT39" s="57">
        <f>IFERROR(Inv_SY_B!CT39/Inv_SY_B!$NE39-1,"")</f>
        <v>-1.6459316072725438E-2</v>
      </c>
      <c r="CU39" s="57">
        <f>IFERROR(Inv_SY_B!CU39/Inv_SY_B!$NE39-1,"")</f>
        <v>-3.4222741043132388E-2</v>
      </c>
      <c r="CV39" s="57">
        <f>IFERROR(Inv_SY_B!CV39/Inv_SY_B!$NE39-1,"")</f>
        <v>1.4011704410271886E-2</v>
      </c>
      <c r="CW39" s="57">
        <f>IFERROR(Inv_SY_B!CW39/Inv_SY_B!$NE39-1,"")</f>
        <v>-5.5619351710612941E-3</v>
      </c>
      <c r="CX39" s="57">
        <f>IFERROR(Inv_SY_B!CX39/Inv_SY_B!$NE39-1,"")</f>
        <v>-5.060289669218565E-3</v>
      </c>
      <c r="CY39" s="57">
        <f>IFERROR(Inv_SY_B!CY39/Inv_SY_B!$NE39-1,"")</f>
        <v>-1.2143408217579754E-3</v>
      </c>
      <c r="CZ39" s="57">
        <f>IFERROR(Inv_SY_B!CZ39/Inv_SY_B!$NE39-1,"")</f>
        <v>3.9472443418560044E-3</v>
      </c>
      <c r="DA39" s="57">
        <f>IFERROR(Inv_SY_B!DA39/Inv_SY_B!$NE39-1,"")</f>
        <v>5.3683640786670317E-3</v>
      </c>
      <c r="DB39" s="57">
        <f>IFERROR(Inv_SY_B!DB39/Inv_SY_B!$NE39-1,"")</f>
        <v>-1.3474683086919459E-2</v>
      </c>
      <c r="DC39" s="57">
        <f>IFERROR(Inv_SY_B!DC39/Inv_SY_B!$NE39-1,"")</f>
        <v>5.5727156142120204E-2</v>
      </c>
      <c r="DD39" s="57">
        <f>IFERROR(Inv_SY_B!DD39/Inv_SY_B!$NE39-1,"")</f>
        <v>-1.5626395239477286E-2</v>
      </c>
      <c r="DE39" s="57">
        <f>IFERROR(Inv_SY_B!DE39/Inv_SY_B!$NE39-1,"")</f>
        <v>1.7273977673827545E-2</v>
      </c>
      <c r="DF39" s="57">
        <f>IFERROR(Inv_SY_B!DF39/Inv_SY_B!$NE39-1,"")</f>
        <v>-1.534875496172794E-2</v>
      </c>
      <c r="DG39" s="57">
        <f>IFERROR(Inv_SY_B!DG39/Inv_SY_B!$NE39-1,"")</f>
        <v>-1.1114740726049455E-2</v>
      </c>
      <c r="DH39" s="57">
        <f>IFERROR(Inv_SY_B!DH39/Inv_SY_B!$NE39-1,"")</f>
        <v>1.8731589132011894E-2</v>
      </c>
      <c r="DI39" s="57">
        <f>IFERROR(Inv_SY_B!DI39/Inv_SY_B!$NE39-1,"")</f>
        <v>2.0328020729070806E-2</v>
      </c>
      <c r="DJ39" s="57">
        <f>IFERROR(Inv_SY_B!DJ39/Inv_SY_B!$NE39-1,"")</f>
        <v>1.3525833924210584E-2</v>
      </c>
      <c r="DK39" s="57">
        <f>IFERROR(Inv_SY_B!DK39/Inv_SY_B!$NE39-1,"")</f>
        <v>4.2013709566140811E-2</v>
      </c>
      <c r="DL39" s="57">
        <f>IFERROR(Inv_SY_B!DL39/Inv_SY_B!$NE39-1,"")</f>
        <v>-2.0081259696092646E-2</v>
      </c>
      <c r="DM39" s="57">
        <f>IFERROR(Inv_SY_B!DM39/Inv_SY_B!$NE39-1,"")</f>
        <v>-8.5465681568672736E-3</v>
      </c>
      <c r="DN39" s="57">
        <f>IFERROR(Inv_SY_B!DN39/Inv_SY_B!$NE39-1,"")</f>
        <v>1.5178919115486078E-3</v>
      </c>
      <c r="DO39" s="57">
        <f>IFERROR(Inv_SY_B!DO39/Inv_SY_B!$NE39-1,"")</f>
        <v>1.864942258735347E-3</v>
      </c>
      <c r="DP39" s="57">
        <f>IFERROR(Inv_SY_B!DP39/Inv_SY_B!$NE39-1,"")</f>
        <v>2.7338437742243427E-2</v>
      </c>
      <c r="DQ39" s="57">
        <f>IFERROR(Inv_SY_B!DQ39/Inv_SY_B!$NE39-1,"")</f>
        <v>6.468105509953892E-2</v>
      </c>
      <c r="DR39" s="57">
        <f>IFERROR(Inv_SY_B!DR39/Inv_SY_B!$NE39-1,"")</f>
        <v>5.3714264128437161E-2</v>
      </c>
      <c r="DS39" s="57">
        <f>IFERROR(Inv_SY_B!DS39/Inv_SY_B!$NE39-1,"")</f>
        <v>2.4423214825874728E-2</v>
      </c>
      <c r="DT39" s="57">
        <f>IFERROR(Inv_SY_B!DT39/Inv_SY_B!$NE39-1,"")</f>
        <v>3.6696040641064354E-3</v>
      </c>
      <c r="DU39" s="57">
        <f>IFERROR(Inv_SY_B!DU39/Inv_SY_B!$NE39-1,"")</f>
        <v>2.3240088642283441E-2</v>
      </c>
      <c r="DV39" s="57">
        <f>IFERROR(Inv_SY_B!DV39/Inv_SY_B!$NE39-1,"")</f>
        <v>4.1961877371430978E-2</v>
      </c>
      <c r="DW39" s="57">
        <f>IFERROR(Inv_SY_B!DW39/Inv_SY_B!$NE39-1,"")</f>
        <v>5.9683530100049342E-2</v>
      </c>
      <c r="DX39" s="57">
        <f>IFERROR(Inv_SY_B!DX39/Inv_SY_B!$NE39-1,"")</f>
        <v>5.3783674197874554E-2</v>
      </c>
      <c r="DY39" s="57">
        <f>IFERROR(Inv_SY_B!DY39/Inv_SY_B!$NE39-1,"")</f>
        <v>3.9415789824342573E-2</v>
      </c>
      <c r="DZ39" s="57">
        <f>IFERROR(Inv_SY_B!DZ39/Inv_SY_B!$NE39-1,"")</f>
        <v>5.5727156142120204E-2</v>
      </c>
      <c r="EA39" s="57">
        <f>IFERROR(Inv_SY_B!EA39/Inv_SY_B!$NE39-1,"")</f>
        <v>2.7963128367179735E-2</v>
      </c>
      <c r="EB39" s="57">
        <f>IFERROR(Inv_SY_B!EB39/Inv_SY_B!$NE39-1,"")</f>
        <v>2.1438581840068638E-2</v>
      </c>
      <c r="EC39" s="57">
        <f>IFERROR(Inv_SY_B!EC39/Inv_SY_B!$NE39-1,"")</f>
        <v>1.303996343814906E-2</v>
      </c>
      <c r="ED39" s="57">
        <f>IFERROR(Inv_SY_B!ED39/Inv_SY_B!$NE39-1,"")</f>
        <v>-0.13251295217197767</v>
      </c>
      <c r="EE39" s="57">
        <f>IFERROR(Inv_SY_B!EE39/Inv_SY_B!$NE39-1,"")</f>
        <v>-5.6441017157182749E-4</v>
      </c>
      <c r="EF39" s="57">
        <f>IFERROR(Inv_SY_B!EF39/Inv_SY_B!$NE39-1,"")</f>
        <v>3.1988912394546043E-2</v>
      </c>
      <c r="EG39" s="57">
        <f>IFERROR(Inv_SY_B!EG39/Inv_SY_B!$NE39-1,"")</f>
        <v>1.1027071424465795E-2</v>
      </c>
      <c r="EH39" s="57">
        <f>IFERROR(Inv_SY_B!EH39/Inv_SY_B!$NE39-1,"")</f>
        <v>-9.1018487123661895E-3</v>
      </c>
      <c r="EI39" s="57">
        <f>IFERROR(Inv_SY_B!EI39/Inv_SY_B!$NE39-1,"")</f>
        <v>2.2732133134128585E-2</v>
      </c>
      <c r="EJ39" s="57">
        <f>IFERROR(Inv_SY_B!EJ39/Inv_SY_B!$NE39-1,"")</f>
        <v>1.7955321892979548E-3</v>
      </c>
      <c r="EK39" s="57">
        <f>IFERROR(Inv_SY_B!EK39/Inv_SY_B!$NE39-1,"")</f>
        <v>-3.8245748667721458E-2</v>
      </c>
      <c r="EL39" s="57">
        <f>IFERROR(Inv_SY_B!EL39/Inv_SY_B!$NE39-1,"")</f>
        <v>-3.0631726713166163E-3</v>
      </c>
      <c r="EM39" s="57">
        <f>IFERROR(Inv_SY_B!EM39/Inv_SY_B!$NE39-1,"")</f>
        <v>2.4423214825874728E-2</v>
      </c>
      <c r="EN39" s="57">
        <f>IFERROR(Inv_SY_B!EN39/Inv_SY_B!$NE39-1,"")</f>
        <v>-7.9912876013684686E-3</v>
      </c>
      <c r="EO39" s="57">
        <f>IFERROR(Inv_SY_B!EO39/Inv_SY_B!$NE39-1,"")</f>
        <v>5.9601363555390474E-3</v>
      </c>
      <c r="EP39" s="57">
        <f>IFERROR(Inv_SY_B!EP39/Inv_SY_B!$NE39-1,"")</f>
        <v>4.4205084615519974E-2</v>
      </c>
      <c r="EQ39" s="57">
        <f>IFERROR(Inv_SY_B!EQ39/Inv_SY_B!$NE39-1,"")</f>
        <v>1.3317603715898629E-2</v>
      </c>
      <c r="ER39" s="57">
        <f>IFERROR(Inv_SY_B!ER39/Inv_SY_B!$NE39-1,"")</f>
        <v>3.0600711005798864E-2</v>
      </c>
      <c r="ES39" s="57">
        <f>IFERROR(Inv_SY_B!ES39/Inv_SY_B!$NE39-1,"")</f>
        <v>-1.3266452878607282E-2</v>
      </c>
      <c r="ET39" s="57">
        <f>IFERROR(Inv_SY_B!ET39/Inv_SY_B!$NE39-1,"")</f>
        <v>5.8942104358332248E-2</v>
      </c>
      <c r="EU39" s="57">
        <f>IFERROR(Inv_SY_B!EU39/Inv_SY_B!$NE39-1,"")</f>
        <v>3.4487674894290832E-2</v>
      </c>
      <c r="EV39" s="57">
        <f>IFERROR(Inv_SY_B!EV39/Inv_SY_B!$NE39-1,"")</f>
        <v>2.9698380103113653E-2</v>
      </c>
      <c r="EW39" s="57">
        <f>IFERROR(Inv_SY_B!EW39/Inv_SY_B!$NE39-1,"")</f>
        <v>4.6700376611792827E-2</v>
      </c>
      <c r="EX39" s="57">
        <f>IFERROR(Inv_SY_B!EX39/Inv_SY_B!$NE39-1,"")</f>
        <v>8.5283089247212285E-3</v>
      </c>
      <c r="EY39" s="57">
        <f>IFERROR(Inv_SY_B!EY39/Inv_SY_B!$NE39-1,"")</f>
        <v>5.3416792402277036E-2</v>
      </c>
      <c r="EZ39" s="57">
        <f>IFERROR(Inv_SY_B!EZ39/Inv_SY_B!$NE39-1,"")</f>
        <v>1.4705805104645364E-2</v>
      </c>
      <c r="FA39" s="57">
        <f>IFERROR(Inv_SY_B!FA39/Inv_SY_B!$NE39-1,"")</f>
        <v>3.7680538088408877E-2</v>
      </c>
      <c r="FB39" s="57">
        <f>IFERROR(Inv_SY_B!FB39/Inv_SY_B!$NE39-1,"")</f>
        <v>7.2246752668210013E-2</v>
      </c>
      <c r="FC39" s="57">
        <f>IFERROR(Inv_SY_B!FC39/Inv_SY_B!$NE39-1,"")</f>
        <v>-1</v>
      </c>
      <c r="FD39" s="57">
        <f>IFERROR(Inv_SY_B!FD39/Inv_SY_B!$NE39-1,"")</f>
        <v>7.7105457528824806E-2</v>
      </c>
      <c r="FE39" s="57">
        <f>IFERROR(Inv_SY_B!FE39/Inv_SY_B!$NE39-1,"")</f>
        <v>5.6004796419869773E-2</v>
      </c>
      <c r="FF39" s="57">
        <f>IFERROR(Inv_SY_B!FF39/Inv_SY_B!$NE39-1,"")</f>
        <v>1.8523358923699718E-2</v>
      </c>
      <c r="FG39" s="57">
        <f>IFERROR(Inv_SY_B!FG39/Inv_SY_B!$NE39-1,"")</f>
        <v>9.1529995496575367E-3</v>
      </c>
      <c r="FH39" s="57">
        <f>IFERROR(Inv_SY_B!FH39/Inv_SY_B!$NE39-1,"")</f>
        <v>-1.3279209353828092E-3</v>
      </c>
      <c r="FI39" s="57">
        <f>IFERROR(Inv_SY_B!FI39/Inv_SY_B!$NE39-1,"")</f>
        <v>3.2127732533420827E-2</v>
      </c>
      <c r="FJ39" s="57">
        <f>IFERROR(Inv_SY_B!FJ39/Inv_SY_B!$NE39-1,"")</f>
        <v>-1.0877589655471698E-2</v>
      </c>
      <c r="FK39" s="57">
        <f>IFERROR(Inv_SY_B!FK39/Inv_SY_B!$NE39-1,"")</f>
        <v>1.2692913090962321E-2</v>
      </c>
      <c r="FL39" s="57">
        <f>IFERROR(Inv_SY_B!FL39/Inv_SY_B!$NE39-1,"")</f>
        <v>3.3471763877980454E-2</v>
      </c>
      <c r="FM39" s="57">
        <f>IFERROR(Inv_SY_B!FM39/Inv_SY_B!$NE39-1,"")</f>
        <v>4.1554745501679591E-3</v>
      </c>
      <c r="FN39" s="57">
        <f>IFERROR(Inv_SY_B!FN39/Inv_SY_B!$NE39-1,"")</f>
        <v>1.5406516281822658E-2</v>
      </c>
      <c r="FO39" s="57">
        <f>IFERROR(Inv_SY_B!FO39/Inv_SY_B!$NE39-1,"")</f>
        <v>8.9447693413453599E-3</v>
      </c>
      <c r="FP39" s="57">
        <f>IFERROR(Inv_SY_B!FP39/Inv_SY_B!$NE39-1,"")</f>
        <v>8.7167076846226266E-3</v>
      </c>
      <c r="FQ39" s="57">
        <f>IFERROR(Inv_SY_B!FQ39/Inv_SY_B!$NE39-1,"")</f>
        <v>-9.3790244997282723E-4</v>
      </c>
      <c r="FR39" s="57">
        <f>IFERROR(Inv_SY_B!FR39/Inv_SY_B!$NE39-1,"")</f>
        <v>1.1529468117535968E-2</v>
      </c>
      <c r="FS39" s="57">
        <f>IFERROR(Inv_SY_B!FS39/Inv_SY_B!$NE39-1,"")</f>
        <v>1.6926927326640806E-2</v>
      </c>
      <c r="FT39" s="57">
        <f>IFERROR(Inv_SY_B!FT39/Inv_SY_B!$NE39-1,"")</f>
        <v>2.4072859237286082E-2</v>
      </c>
      <c r="FU39" s="57">
        <f>IFERROR(Inv_SY_B!FU39/Inv_SY_B!$NE39-1,"")</f>
        <v>2.9926441759836164E-2</v>
      </c>
      <c r="FV39" s="57">
        <f>IFERROR(Inv_SY_B!FV39/Inv_SY_B!$NE39-1,"")</f>
        <v>2.1184078252131533E-2</v>
      </c>
      <c r="FW39" s="57">
        <f>IFERROR(Inv_SY_B!FW39/Inv_SY_B!$NE39-1,"")</f>
        <v>1.3658043580281554E-2</v>
      </c>
      <c r="FX39" s="57">
        <f>IFERROR(Inv_SY_B!FX39/Inv_SY_B!$NE39-1,"")</f>
        <v>1.973968775955437E-2</v>
      </c>
      <c r="FY39" s="57">
        <f>IFERROR(Inv_SY_B!FY39/Inv_SY_B!$NE39-1,"")</f>
        <v>2.9926441759836164E-2</v>
      </c>
      <c r="FZ39" s="57">
        <f>IFERROR(Inv_SY_B!FZ39/Inv_SY_B!$NE39-1,"")</f>
        <v>2.8261591665760477E-2</v>
      </c>
      <c r="GA39" s="57">
        <f>IFERROR(Inv_SY_B!GA39/Inv_SY_B!$NE39-1,"")</f>
        <v>5.0274609576319573E-2</v>
      </c>
      <c r="GB39" s="57">
        <f>IFERROR(Inv_SY_B!GB39/Inv_SY_B!$NE39-1,"")</f>
        <v>-7.7451973551814213E-3</v>
      </c>
      <c r="GC39" s="57">
        <f>IFERROR(Inv_SY_B!GC39/Inv_SY_B!$NE39-1,"")</f>
        <v>2.749378408812686E-2</v>
      </c>
      <c r="GD39" s="57">
        <f>IFERROR(Inv_SY_B!GD39/Inv_SY_B!$NE39-1,"")</f>
        <v>2.8253989610536046E-2</v>
      </c>
      <c r="GE39" s="57">
        <f>IFERROR(Inv_SY_B!GE39/Inv_SY_B!$NE39-1,"")</f>
        <v>3.2815222744990713E-2</v>
      </c>
      <c r="GF39" s="57">
        <f>IFERROR(Inv_SY_B!GF39/Inv_SY_B!$NE39-1,"")</f>
        <v>3.0610626730004364E-2</v>
      </c>
      <c r="GG39" s="57">
        <f>IFERROR(Inv_SY_B!GG39/Inv_SY_B!$NE39-1,"")</f>
        <v>2.6733578565717897E-2</v>
      </c>
      <c r="GH39" s="57">
        <f>IFERROR(Inv_SY_B!GH39/Inv_SY_B!$NE39-1,"")</f>
        <v>3.327134605843618E-2</v>
      </c>
      <c r="GI39" s="57">
        <f>IFERROR(Inv_SY_B!GI39/Inv_SY_B!$NE39-1,"")</f>
        <v>2.0651934386445081E-2</v>
      </c>
      <c r="GJ39" s="57">
        <f>IFERROR(Inv_SY_B!GJ39/Inv_SY_B!$NE39-1,"")</f>
        <v>3.2435119983786009E-2</v>
      </c>
      <c r="GK39" s="57">
        <f>IFERROR(Inv_SY_B!GK39/Inv_SY_B!$NE39-1,"")</f>
        <v>1.2517735296668109E-2</v>
      </c>
      <c r="GL39" s="57">
        <f>IFERROR(Inv_SY_B!GL39/Inv_SY_B!$NE39-1,"")</f>
        <v>3.0458585625522616E-2</v>
      </c>
      <c r="GM39" s="57">
        <f>IFERROR(Inv_SY_B!GM39/Inv_SY_B!$NE39-1,"")</f>
        <v>1.7154988983363317E-2</v>
      </c>
      <c r="GN39" s="57">
        <f>IFERROR(Inv_SY_B!GN39/Inv_SY_B!$NE39-1,"")</f>
        <v>2.6809599117958882E-2</v>
      </c>
      <c r="GO39" s="57">
        <f>IFERROR(Inv_SY_B!GO39/Inv_SY_B!$NE39-1,"")</f>
        <v>4.1591795501203732E-2</v>
      </c>
      <c r="GP39" s="57">
        <f>IFERROR(Inv_SY_B!GP39/Inv_SY_B!$NE39-1,"")</f>
        <v>3.7520894928702919E-2</v>
      </c>
      <c r="GQ39" s="57">
        <f>IFERROR(Inv_SY_B!GQ39/Inv_SY_B!$NE39-1,"")</f>
        <v>4.2150546560174362E-2</v>
      </c>
      <c r="GR39" s="57">
        <f>IFERROR(Inv_SY_B!GR39/Inv_SY_B!$NE39-1,"")</f>
        <v>-1.6215236707670999E-2</v>
      </c>
      <c r="GS39" s="57">
        <f>IFERROR(Inv_SY_B!GS39/Inv_SY_B!$NE39-1,"")</f>
        <v>3.5413701681708654E-2</v>
      </c>
      <c r="GT39" s="57">
        <f>IFERROR(Inv_SY_B!GT39/Inv_SY_B!$NE39-1,"")</f>
        <v>3.9934839849091297E-2</v>
      </c>
      <c r="GU39" s="57">
        <f>IFERROR(Inv_SY_B!GU39/Inv_SY_B!$NE39-1,"")</f>
        <v>-7.6471251910736893E-3</v>
      </c>
      <c r="GV39" s="57">
        <f>IFERROR(Inv_SY_B!GV39/Inv_SY_B!$NE39-1,"")</f>
        <v>-2.5544197447811001E-3</v>
      </c>
      <c r="GW39" s="57">
        <f>IFERROR(Inv_SY_B!GW39/Inv_SY_B!$NE39-1,"")</f>
        <v>3.3933732364227032E-2</v>
      </c>
      <c r="GX39" s="57">
        <f>IFERROR(Inv_SY_B!GX39/Inv_SY_B!$NE39-1,"")</f>
        <v>-1.3326328597847215E-2</v>
      </c>
      <c r="GY39" s="57">
        <f>IFERROR(Inv_SY_B!GY39/Inv_SY_B!$NE39-1,"")</f>
        <v>-9.0688403066374601E-4</v>
      </c>
      <c r="GZ39" s="57">
        <f>IFERROR(Inv_SY_B!GZ39/Inv_SY_B!$NE39-1,"")</f>
        <v>3.6129718822694334E-2</v>
      </c>
      <c r="HA39" s="57">
        <f>IFERROR(Inv_SY_B!HA39/Inv_SY_B!$NE39-1,"")</f>
        <v>-1.9716250100170418E-2</v>
      </c>
      <c r="HB39" s="57">
        <f>IFERROR(Inv_SY_B!HB39/Inv_SY_B!$NE39-1,"")</f>
        <v>-2.0012681715399827E-2</v>
      </c>
      <c r="HC39" s="57">
        <f>IFERROR(Inv_SY_B!HC39/Inv_SY_B!$NE39-1,"")</f>
        <v>-4.9414743305761233E-3</v>
      </c>
      <c r="HD39" s="57">
        <f>IFERROR(Inv_SY_B!HD39/Inv_SY_B!$NE39-1,"")</f>
        <v>2.3871530082450132E-2</v>
      </c>
      <c r="HE39" s="57">
        <f>IFERROR(Inv_SY_B!HE39/Inv_SY_B!$NE39-1,"")</f>
        <v>-3.1035983161535885E-3</v>
      </c>
      <c r="HF39" s="57">
        <f>IFERROR(Inv_SY_B!HF39/Inv_SY_B!$NE39-1,"")</f>
        <v>-4.1345838536461788E-3</v>
      </c>
      <c r="HG39" s="57">
        <f>IFERROR(Inv_SY_B!HG39/Inv_SY_B!$NE39-1,"")</f>
        <v>-1.0234338828817857E-2</v>
      </c>
      <c r="HH39" s="57">
        <f>IFERROR(Inv_SY_B!HH39/Inv_SY_B!$NE39-1,"")</f>
        <v>4.680300435731799E-2</v>
      </c>
      <c r="HI39" s="57">
        <f>IFERROR(Inv_SY_B!HI39/Inv_SY_B!$NE39-1,"")</f>
        <v>4.4671505027178426E-2</v>
      </c>
      <c r="HJ39" s="57">
        <f>IFERROR(Inv_SY_B!HJ39/Inv_SY_B!$NE39-1,"")</f>
        <v>2.782868543989081E-2</v>
      </c>
      <c r="HK39" s="57">
        <f>IFERROR(Inv_SY_B!HK39/Inv_SY_B!$NE39-1,"")</f>
        <v>4.9129787251817048E-2</v>
      </c>
      <c r="HL39" s="57">
        <f>IFERROR(Inv_SY_B!HL39/Inv_SY_B!$NE39-1,"")</f>
        <v>3.2593008823055714E-2</v>
      </c>
      <c r="HM39" s="57">
        <f>IFERROR(Inv_SY_B!HM39/Inv_SY_B!$NE39-1,"")</f>
        <v>-3.3062433506544808E-2</v>
      </c>
      <c r="HN39" s="57">
        <f>IFERROR(Inv_SY_B!HN39/Inv_SY_B!$NE39-1,"")</f>
        <v>-3.8462052665527158E-2</v>
      </c>
      <c r="HO39" s="57">
        <f>IFERROR(Inv_SY_B!HO39/Inv_SY_B!$NE39-1,"")</f>
        <v>-2.3459707896476112E-2</v>
      </c>
      <c r="HP39" s="57">
        <f>IFERROR(Inv_SY_B!HP39/Inv_SY_B!$NE39-1,"")</f>
        <v>-3.3960979035813077E-2</v>
      </c>
      <c r="HQ39" s="57">
        <f>IFERROR(Inv_SY_B!HQ39/Inv_SY_B!$NE39-1,"")</f>
        <v>-3.4480803991306264E-2</v>
      </c>
      <c r="HR39" s="57">
        <f>IFERROR(Inv_SY_B!HR39/Inv_SY_B!$NE39-1,"")</f>
        <v>-3.3631137796751309E-2</v>
      </c>
      <c r="HS39" s="57">
        <f>IFERROR(Inv_SY_B!HS39/Inv_SY_B!$NE39-1,"")</f>
        <v>-3.5054840287803812E-2</v>
      </c>
      <c r="HT39" s="57">
        <f>IFERROR(Inv_SY_B!HT39/Inv_SY_B!$NE39-1,"")</f>
        <v>-4.4252473126488834E-2</v>
      </c>
      <c r="HU39" s="57">
        <f>IFERROR(Inv_SY_B!HU39/Inv_SY_B!$NE39-1,"")</f>
        <v>-1.5634854808379783E-2</v>
      </c>
      <c r="HV39" s="57">
        <f>IFERROR(Inv_SY_B!HV39/Inv_SY_B!$NE39-1,"")</f>
        <v>-1.4343037032537476E-2</v>
      </c>
      <c r="HW39" s="57">
        <f>IFERROR(Inv_SY_B!HW39/Inv_SY_B!$NE39-1,"")</f>
        <v>3.1724620207073118E-2</v>
      </c>
      <c r="HX39" s="57">
        <f>IFERROR(Inv_SY_B!HX39/Inv_SY_B!$NE39-1,"")</f>
        <v>-1.3194754565122535E-2</v>
      </c>
      <c r="HY39" s="57">
        <f>IFERROR(Inv_SY_B!HY39/Inv_SY_B!$NE39-1,"")</f>
        <v>2.3435456145419975E-2</v>
      </c>
      <c r="HZ39" s="57">
        <f>IFERROR(Inv_SY_B!HZ39/Inv_SY_B!$NE39-1,"")</f>
        <v>7.4059797014798256E-3</v>
      </c>
      <c r="IA39" s="57">
        <f>IFERROR(Inv_SY_B!IA39/Inv_SY_B!$NE39-1,"")</f>
        <v>4.1671617081056489E-2</v>
      </c>
      <c r="IB39" s="57">
        <f>IFERROR(Inv_SY_B!IB39/Inv_SY_B!$NE39-1,"")</f>
        <v>1.0864497133099116E-2</v>
      </c>
      <c r="IC39" s="57">
        <f>IFERROR(Inv_SY_B!IC39/Inv_SY_B!$NE39-1,"")</f>
        <v>3.811911819749092E-2</v>
      </c>
      <c r="ID39" s="57">
        <f>IFERROR(Inv_SY_B!ID39/Inv_SY_B!$NE39-1,"")</f>
        <v>2.7382677127159694E-2</v>
      </c>
      <c r="IE39" s="57">
        <f>IFERROR(Inv_SY_B!IE39/Inv_SY_B!$NE39-1,"")</f>
        <v>3.2671953242690455E-2</v>
      </c>
      <c r="IF39" s="57">
        <f>IFERROR(Inv_SY_B!IF39/Inv_SY_B!$NE39-1,"")</f>
        <v>2.9356287618029331E-2</v>
      </c>
      <c r="IG39" s="57">
        <f>IFERROR(Inv_SY_B!IG39/Inv_SY_B!$NE39-1,"")</f>
        <v>-3.7351292657583635E-5</v>
      </c>
      <c r="IH39" s="57">
        <f>IFERROR(Inv_SY_B!IH39/Inv_SY_B!$NE39-1,"")</f>
        <v>7.7819055092647194E-3</v>
      </c>
      <c r="II39" s="57">
        <f>IFERROR(Inv_SY_B!II39/Inv_SY_B!$NE39-1,"")</f>
        <v>-6.8040158327824507E-3</v>
      </c>
      <c r="IJ39" s="57">
        <f>IFERROR(Inv_SY_B!IJ39/Inv_SY_B!$NE39-1,"")</f>
        <v>7.1052390552521771E-3</v>
      </c>
      <c r="IK39" s="57">
        <f>IFERROR(Inv_SY_B!IK39/Inv_SY_B!$NE39-1,"")</f>
        <v>2.9829954135837999E-2</v>
      </c>
      <c r="IL39" s="57">
        <f>IFERROR(Inv_SY_B!IL39/Inv_SY_B!$NE39-1,"")</f>
        <v>3.3382453019403568E-2</v>
      </c>
      <c r="IM39" s="57">
        <f>IFERROR(Inv_SY_B!IM39/Inv_SY_B!$NE39-1,"")</f>
        <v>-3.0898688518695705E-3</v>
      </c>
      <c r="IN39" s="57">
        <f>IFERROR(Inv_SY_B!IN39/Inv_SY_B!$NE39-1,"")</f>
        <v>-8.68364487170592E-3</v>
      </c>
      <c r="IO39" s="57">
        <f>IFERROR(Inv_SY_B!IO39/Inv_SY_B!$NE39-1,"")</f>
        <v>1.5225236503402018E-2</v>
      </c>
      <c r="IP39" s="57">
        <f>IFERROR(Inv_SY_B!IP39/Inv_SY_B!$NE39-1,"")</f>
        <v>-1.3796235857578165E-2</v>
      </c>
      <c r="IQ39" s="57">
        <f>IFERROR(Inv_SY_B!IQ39/Inv_SY_B!$NE39-1,"")</f>
        <v>-0.7813239576116312</v>
      </c>
      <c r="IR39" s="57">
        <f>IFERROR(Inv_SY_B!IR39/Inv_SY_B!$NE39-1,"")</f>
        <v>-0.78466969730091518</v>
      </c>
      <c r="IS39" s="57">
        <f>IFERROR(Inv_SY_B!IS39/Inv_SY_B!$NE39-1,"")</f>
        <v>1.1541163587111658E-2</v>
      </c>
      <c r="IT39" s="57">
        <f>IFERROR(Inv_SY_B!IT39/Inv_SY_B!$NE39-1,"")</f>
        <v>1.8422777462658857E-3</v>
      </c>
      <c r="IU39" s="57">
        <f>IFERROR(Inv_SY_B!IU39/Inv_SY_B!$NE39-1,"")</f>
        <v>-6.3883258511321372E-4</v>
      </c>
      <c r="IV39" s="57">
        <f>IFERROR(Inv_SY_B!IV39/Inv_SY_B!$NE39-1,"")</f>
        <v>2.7630788160297515E-2</v>
      </c>
      <c r="IW39" s="57">
        <f>IFERROR(Inv_SY_B!IW39/Inv_SY_B!$NE39-1,"")</f>
        <v>7.8968548446867182E-4</v>
      </c>
      <c r="IX39" s="57">
        <f>IFERROR(Inv_SY_B!IX39/Inv_SY_B!$NE39-1,"")</f>
        <v>7.8570906708212984E-3</v>
      </c>
      <c r="IY39" s="57">
        <f>IFERROR(Inv_SY_B!IY39/Inv_SY_B!$NE39-1,"")</f>
        <v>7.3307945399228025E-3</v>
      </c>
      <c r="IZ39" s="57">
        <f>IFERROR(Inv_SY_B!IZ39/Inv_SY_B!$NE39-1,"")</f>
        <v>2.9865837962944841E-2</v>
      </c>
      <c r="JA39" s="57">
        <f>IFERROR(Inv_SY_B!JA39/Inv_SY_B!$NE39-1,"")</f>
        <v>-1.7187259152770973E-2</v>
      </c>
      <c r="JB39" s="57">
        <f>IFERROR(Inv_SY_B!JB39/Inv_SY_B!$NE39-1,"")</f>
        <v>1.4676057932029529E-2</v>
      </c>
      <c r="JC39" s="57">
        <f>IFERROR(Inv_SY_B!JC39/Inv_SY_B!$NE39-1,"")</f>
        <v>2.1644310784617149E-2</v>
      </c>
      <c r="JD39" s="57">
        <f>IFERROR(Inv_SY_B!JD39/Inv_SY_B!$NE39-1,"")</f>
        <v>-1.1967568844987175E-2</v>
      </c>
      <c r="JE39" s="57">
        <f>IFERROR(Inv_SY_B!JE39/Inv_SY_B!$NE39-1,"")</f>
        <v>6.0808412290387359E-3</v>
      </c>
      <c r="JF39" s="57">
        <f>IFERROR(Inv_SY_B!JF39/Inv_SY_B!$NE39-1,"")</f>
        <v>-1.9397912324829458E-2</v>
      </c>
      <c r="JG39" s="57">
        <f>IFERROR(Inv_SY_B!JG39/Inv_SY_B!$NE39-1,"")</f>
        <v>3.7917783170087205E-3</v>
      </c>
      <c r="JH39" s="57">
        <f>IFERROR(Inv_SY_B!JH39/Inv_SY_B!$NE39-1,"")</f>
        <v>4.3573459917712887E-2</v>
      </c>
      <c r="JI39" s="57">
        <f>IFERROR(Inv_SY_B!JI39/Inv_SY_B!$NE39-1,"")</f>
        <v>5.1814258821091919E-2</v>
      </c>
      <c r="JJ39" s="57">
        <f>IFERROR(Inv_SY_B!JJ39/Inv_SY_B!$NE39-1,"")</f>
        <v>1.4401468646343396E-2</v>
      </c>
      <c r="JK39" s="57">
        <f>IFERROR(Inv_SY_B!JK39/Inv_SY_B!$NE39-1,"")</f>
        <v>3.5607250300020654E-2</v>
      </c>
      <c r="JL39" s="57">
        <f>IFERROR(Inv_SY_B!JL39/Inv_SY_B!$NE39-1,"")</f>
        <v>-1.0490685332589234E-3</v>
      </c>
      <c r="JM39" s="57">
        <f>IFERROR(Inv_SY_B!JM39/Inv_SY_B!$NE39-1,"")</f>
        <v>-2.308921830560029E-2</v>
      </c>
      <c r="JN39" s="57">
        <f>IFERROR(Inv_SY_B!JN39/Inv_SY_B!$NE39-1,"")</f>
        <v>1.3477351513899949E-2</v>
      </c>
      <c r="JO39" s="57">
        <f>IFERROR(Inv_SY_B!JO39/Inv_SY_B!$NE39-1,"")</f>
        <v>-3.5468513732841433E-2</v>
      </c>
      <c r="JP39" s="57">
        <f>IFERROR(Inv_SY_B!JP39/Inv_SY_B!$NE39-1,"")</f>
        <v>1.2659542865271378E-2</v>
      </c>
      <c r="JQ39" s="57">
        <f>IFERROR(Inv_SY_B!JQ39/Inv_SY_B!$NE39-1,"")</f>
        <v>4.6715288335501537E-2</v>
      </c>
      <c r="JR39" s="57">
        <f>IFERROR(Inv_SY_B!JR39/Inv_SY_B!$NE39-1,"")</f>
        <v>3.4785909368466594E-2</v>
      </c>
      <c r="JS39" s="57">
        <f>IFERROR(Inv_SY_B!JS39/Inv_SY_B!$NE39-1,"")</f>
        <v>-4.2706027803200985E-3</v>
      </c>
      <c r="JT39" s="57">
        <f>IFERROR(Inv_SY_B!JT39/Inv_SY_B!$NE39-1,"")</f>
        <v>5.4780545709886219E-2</v>
      </c>
      <c r="JU39" s="57">
        <f>IFERROR(Inv_SY_B!JU39/Inv_SY_B!$NE39-1,"")</f>
        <v>2.7712808336541661E-2</v>
      </c>
      <c r="JV39" s="57">
        <f>IFERROR(Inv_SY_B!JV39/Inv_SY_B!$NE39-1,"")</f>
        <v>2.316061261039537E-2</v>
      </c>
      <c r="JW39" s="57">
        <f>IFERROR(Inv_SY_B!JW39/Inv_SY_B!$NE39-1,"")</f>
        <v>2.5821331938826964E-2</v>
      </c>
      <c r="JX39" s="57">
        <f>IFERROR(Inv_SY_B!JX39/Inv_SY_B!$NE39-1,"")</f>
        <v>2.9318277341908727E-2</v>
      </c>
      <c r="JY39" s="57">
        <f>IFERROR(Inv_SY_B!JY39/Inv_SY_B!$NE39-1,"")</f>
        <v>2.3464694819358867E-2</v>
      </c>
      <c r="JZ39" s="57">
        <f>IFERROR(Inv_SY_B!JZ39/Inv_SY_B!$NE39-1,"")</f>
        <v>1.646796326217892E-3</v>
      </c>
      <c r="KA39" s="57">
        <f>IFERROR(Inv_SY_B!KA39/Inv_SY_B!$NE39-1,"")</f>
        <v>-2.7623957037548053E-3</v>
      </c>
      <c r="KB39" s="57">
        <f>IFERROR(Inv_SY_B!KB39/Inv_SY_B!$NE39-1,"")</f>
        <v>2.9318277341908727E-2</v>
      </c>
      <c r="KC39" s="57">
        <f>IFERROR(Inv_SY_B!KC39/Inv_SY_B!$NE39-1,"")</f>
        <v>6.5881322218770411E-3</v>
      </c>
      <c r="KD39" s="57">
        <f>IFERROR(Inv_SY_B!KD39/Inv_SY_B!$NE39-1,"")</f>
        <v>1.4418249102690739E-2</v>
      </c>
      <c r="KE39" s="57">
        <f>IFERROR(Inv_SY_B!KE39/Inv_SY_B!$NE39-1,"")</f>
        <v>3.6464209252554225E-2</v>
      </c>
      <c r="KF39" s="57">
        <f>IFERROR(Inv_SY_B!KF39/Inv_SY_B!$NE39-1,"")</f>
        <v>7.5438114773773712E-4</v>
      </c>
      <c r="KG39" s="57">
        <f>IFERROR(Inv_SY_B!KG39/Inv_SY_B!$NE39-1,"")</f>
        <v>4.0569319073563426E-2</v>
      </c>
      <c r="KH39" s="57">
        <f>IFERROR(Inv_SY_B!KH39/Inv_SY_B!$NE39-1,"")</f>
        <v>3.7452476431686144E-2</v>
      </c>
      <c r="KI39" s="57">
        <f>IFERROR(Inv_SY_B!KI39/Inv_SY_B!$NE39-1,"")</f>
        <v>3.6084106491349965E-2</v>
      </c>
      <c r="KJ39" s="57">
        <f>IFERROR(Inv_SY_B!KJ39/Inv_SY_B!$NE39-1,"")</f>
        <v>3.4088566995025937E-2</v>
      </c>
      <c r="KK39" s="57">
        <f>IFERROR(Inv_SY_B!KK39/Inv_SY_B!$NE39-1,"")</f>
        <v>4.2230368140027341E-2</v>
      </c>
      <c r="KL39" s="57">
        <f>IFERROR(Inv_SY_B!KL39/Inv_SY_B!$NE39-1,"")</f>
        <v>3.185246931284369E-2</v>
      </c>
      <c r="KM39" s="57">
        <f>IFERROR(Inv_SY_B!KM39/Inv_SY_B!$NE39-1,"")</f>
        <v>4.0654712022655914E-2</v>
      </c>
      <c r="KN39" s="57">
        <f>IFERROR(Inv_SY_B!KN39/Inv_SY_B!$NE39-1,"")</f>
        <v>2.8407068538256919E-2</v>
      </c>
      <c r="KO39" s="57">
        <f>IFERROR(Inv_SY_B!KO39/Inv_SY_B!$NE39-1,"")</f>
        <v>2.573726825648559E-2</v>
      </c>
      <c r="KP39" s="57">
        <f>IFERROR(Inv_SY_B!KP39/Inv_SY_B!$NE39-1,"")</f>
        <v>3.2373628956888334E-2</v>
      </c>
      <c r="KQ39" s="57">
        <f>IFERROR(Inv_SY_B!KQ39/Inv_SY_B!$NE39-1,"")</f>
        <v>2.6187226389804419E-3</v>
      </c>
      <c r="KR39" s="57">
        <f>IFERROR(Inv_SY_B!KR39/Inv_SY_B!$NE39-1,"")</f>
        <v>2.6805188369194211E-2</v>
      </c>
      <c r="KS39" s="57">
        <f>IFERROR(Inv_SY_B!KS39/Inv_SY_B!$NE39-1,"")</f>
        <v>2.9169868618762917E-2</v>
      </c>
      <c r="KT39" s="57">
        <f>IFERROR(Inv_SY_B!KT39/Inv_SY_B!$NE39-1,"")</f>
        <v>3.0161508723420827E-2</v>
      </c>
      <c r="KU39" s="57">
        <f>IFERROR(Inv_SY_B!KU39/Inv_SY_B!$NE39-1,"")</f>
        <v>2.764426845775092E-2</v>
      </c>
      <c r="KV39" s="57">
        <f>IFERROR(Inv_SY_B!KV39/Inv_SY_B!$NE39-1,"")</f>
        <v>6.6476549537248353E-2</v>
      </c>
      <c r="KW39" s="57">
        <f>IFERROR(Inv_SY_B!KW39/Inv_SY_B!$NE39-1,"")</f>
        <v>3.8476029600936767E-2</v>
      </c>
      <c r="KX39" s="57">
        <f>IFERROR(Inv_SY_B!KX39/Inv_SY_B!$NE39-1,"")</f>
        <v>2.4833064759695267E-2</v>
      </c>
      <c r="KY39" s="57">
        <f>IFERROR(Inv_SY_B!KY39/Inv_SY_B!$NE39-1,"")</f>
        <v>6.1068260985324585E-2</v>
      </c>
      <c r="KZ39" s="57">
        <f>IFERROR(Inv_SY_B!KZ39/Inv_SY_B!$NE39-1,"")</f>
        <v>4.4305729216204126E-2</v>
      </c>
      <c r="LA39" s="57">
        <f>IFERROR(Inv_SY_B!LA39/Inv_SY_B!$NE39-1,"")</f>
        <v>3.764547095322035E-2</v>
      </c>
      <c r="LB39" s="57">
        <f>IFERROR(Inv_SY_B!LB39/Inv_SY_B!$NE39-1,"")</f>
        <v>-2.623774563521819E-2</v>
      </c>
      <c r="LC39" s="57">
        <f>IFERROR(Inv_SY_B!LC39/Inv_SY_B!$NE39-1,"")</f>
        <v>4.885555926782259E-2</v>
      </c>
      <c r="LD39" s="57">
        <f>IFERROR(Inv_SY_B!LD39/Inv_SY_B!$NE39-1,"")</f>
        <v>1.9360457100542128E-2</v>
      </c>
      <c r="LE39" s="57">
        <f>IFERROR(Inv_SY_B!LE39/Inv_SY_B!$NE39-1,"")</f>
        <v>1.7856753869403219E-2</v>
      </c>
      <c r="LF39" s="57">
        <f>IFERROR(Inv_SY_B!LF39/Inv_SY_B!$NE39-1,"")</f>
        <v>1.289445978363557E-2</v>
      </c>
      <c r="LG39" s="57">
        <f>IFERROR(Inv_SY_B!LG39/Inv_SY_B!$NE39-1,"")</f>
        <v>3.2971045389396325E-2</v>
      </c>
      <c r="LH39" s="57">
        <f>IFERROR(Inv_SY_B!LH39/Inv_SY_B!$NE39-1,"")</f>
        <v>9.9069161775675596E-3</v>
      </c>
      <c r="LI39" s="57">
        <f>IFERROR(Inv_SY_B!LI39/Inv_SY_B!$NE39-1,"")</f>
        <v>-1.7179604839141493E-2</v>
      </c>
      <c r="LJ39" s="57">
        <f>IFERROR(Inv_SY_B!LJ39/Inv_SY_B!$NE39-1,"")</f>
        <v>-6.376827414845132E-3</v>
      </c>
      <c r="LK39" s="57">
        <f>IFERROR(Inv_SY_B!LK39/Inv_SY_B!$NE39-1,"")</f>
        <v>2.067242073174036E-2</v>
      </c>
      <c r="LL39" s="57">
        <f>IFERROR(Inv_SY_B!LL39/Inv_SY_B!$NE39-1,"")</f>
        <v>1.6488327944020664E-2</v>
      </c>
      <c r="LM39" s="57">
        <f>IFERROR(Inv_SY_B!LM39/Inv_SY_B!$NE39-1,"")</f>
        <v>2.1991937755035051E-2</v>
      </c>
      <c r="LN39" s="57">
        <f>IFERROR(Inv_SY_B!LN39/Inv_SY_B!$NE39-1,"")</f>
        <v>4.0978325929743598E-3</v>
      </c>
      <c r="LO39" s="57">
        <f>IFERROR(Inv_SY_B!LO39/Inv_SY_B!$NE39-1,"")</f>
        <v>5.6416671130654628E-4</v>
      </c>
      <c r="LP39" s="57">
        <f>IFERROR(Inv_SY_B!LP39/Inv_SY_B!$NE39-1,"")</f>
        <v>9.5863860981395543E-3</v>
      </c>
      <c r="LQ39" s="57">
        <f>IFERROR(Inv_SY_B!LQ39/Inv_SY_B!$NE39-1,"")</f>
        <v>4.0226657871678118E-3</v>
      </c>
      <c r="LR39" s="57">
        <f>IFERROR(Inv_SY_B!LR39/Inv_SY_B!$NE39-1,"")</f>
        <v>-3.4206835627199617E-3</v>
      </c>
      <c r="LS39" s="57">
        <f>IFERROR(Inv_SY_B!LS39/Inv_SY_B!$NE39-1,"")</f>
        <v>7.5879600650872181E-3</v>
      </c>
      <c r="LT39" s="57">
        <f>IFERROR(Inv_SY_B!LT39/Inv_SY_B!$NE39-1,"")</f>
        <v>1.909353233904465E-2</v>
      </c>
      <c r="LU39" s="57">
        <f>IFERROR(Inv_SY_B!LU39/Inv_SY_B!$NE39-1,"")</f>
        <v>2.9751028989741357E-2</v>
      </c>
      <c r="LV39" s="57">
        <f>IFERROR(Inv_SY_B!LV39/Inv_SY_B!$NE39-1,"")</f>
        <v>2.3119678466880789E-2</v>
      </c>
      <c r="LW39" s="57">
        <f>IFERROR(Inv_SY_B!LW39/Inv_SY_B!$NE39-1,"")</f>
        <v>4.6645154065132255E-2</v>
      </c>
      <c r="LX39" s="57">
        <f>IFERROR(Inv_SY_B!LX39/Inv_SY_B!$NE39-1,"")</f>
        <v>2.9435232037664072E-2</v>
      </c>
      <c r="LY39" s="57">
        <f>IFERROR(Inv_SY_B!LY39/Inv_SY_B!$NE39-1,"")</f>
        <v>2.469856685957672E-2</v>
      </c>
      <c r="LZ39" s="57">
        <f>IFERROR(Inv_SY_B!LZ39/Inv_SY_B!$NE39-1,"")</f>
        <v>1.97363461968183E-2</v>
      </c>
      <c r="MA39" s="57">
        <f>IFERROR(Inv_SY_B!MA39/Inv_SY_B!$NE39-1,"")</f>
        <v>3.8607821747611126E-2</v>
      </c>
      <c r="MB39" s="57">
        <f>IFERROR(Inv_SY_B!MB39/Inv_SY_B!$NE39-1,"")</f>
        <v>2.9284861714550248E-2</v>
      </c>
      <c r="MC39" s="57">
        <f>IFERROR(Inv_SY_B!MC39/Inv_SY_B!$NE39-1,"")</f>
        <v>3.2893749469283362E-2</v>
      </c>
      <c r="MD39" s="57">
        <f>IFERROR(Inv_SY_B!MD39/Inv_SY_B!$NE39-1,"")</f>
        <v>2.1164864266400407E-2</v>
      </c>
      <c r="ME39" s="57">
        <f>IFERROR(Inv_SY_B!ME39/Inv_SY_B!$NE39-1,"")</f>
        <v>3.3570415923295904E-2</v>
      </c>
      <c r="MF39" s="57">
        <f>IFERROR(Inv_SY_B!MF39/Inv_SY_B!$NE39-1,"")</f>
        <v>2.0037086843046392E-2</v>
      </c>
      <c r="MG39" s="57">
        <f>IFERROR(Inv_SY_B!MG39/Inv_SY_B!$NE39-1,"")</f>
        <v>-4.3980906629602634E-3</v>
      </c>
      <c r="MH39" s="57">
        <f>IFERROR(Inv_SY_B!MH39/Inv_SY_B!$NE39-1,"")</f>
        <v>3.3194490115511455E-2</v>
      </c>
      <c r="MI39" s="57">
        <f>IFERROR(Inv_SY_B!MI39/Inv_SY_B!$NE39-1,"")</f>
        <v>2.3721159759336308E-2</v>
      </c>
      <c r="MJ39" s="57">
        <f>IFERROR(Inv_SY_B!MJ39/Inv_SY_B!$NE39-1,"")</f>
        <v>4.2066339179230638E-2</v>
      </c>
      <c r="MK39" s="57">
        <f>IFERROR(Inv_SY_B!MK39/Inv_SY_B!$NE39-1,"")</f>
        <v>4.0487450786534707E-2</v>
      </c>
      <c r="ML39" s="57">
        <f>IFERROR(Inv_SY_B!ML39/Inv_SY_B!$NE39-1,"")</f>
        <v>3.063819462257511E-2</v>
      </c>
      <c r="MM39" s="57">
        <f>IFERROR(Inv_SY_B!MM39/Inv_SY_B!$NE39-1,"")</f>
        <v>3.1180319208538476E-2</v>
      </c>
      <c r="MN39" s="57">
        <f>IFERROR(Inv_SY_B!MN39/Inv_SY_B!$NE39-1,"")</f>
        <v>3.2593008823055714E-2</v>
      </c>
      <c r="MO39" s="57">
        <f>IFERROR(Inv_SY_B!MO39/Inv_SY_B!$NE39-1,"")</f>
        <v>4.5855671321700431E-2</v>
      </c>
      <c r="MP39" s="57">
        <f>IFERROR(Inv_SY_B!MP39/Inv_SY_B!$NE39-1,"")</f>
        <v>3.8859471376775367E-3</v>
      </c>
      <c r="MQ39" s="57">
        <f>IFERROR(Inv_SY_B!MQ39/Inv_SY_B!$NE39-1,"")</f>
        <v>2.4924122344247568E-2</v>
      </c>
      <c r="MR39" s="57">
        <f>IFERROR(Inv_SY_B!MR39/Inv_SY_B!$NE39-1,"")</f>
        <v>2.281893782065314E-2</v>
      </c>
      <c r="MS39" s="57">
        <f>IFERROR(Inv_SY_B!MS39/Inv_SY_B!$NE39-1,"")</f>
        <v>4.8460837169648663E-2</v>
      </c>
      <c r="MT39" s="57">
        <f>IFERROR(Inv_SY_B!MT39/Inv_SY_B!$NE39-1,"")</f>
        <v>2.8094323244758357E-3</v>
      </c>
      <c r="MU39" s="57">
        <f>IFERROR(Inv_SY_B!MU39/Inv_SY_B!$NE39-1,"")</f>
        <v>2.6578195898500301E-2</v>
      </c>
      <c r="MV39" s="57">
        <f>IFERROR(Inv_SY_B!MV39/Inv_SY_B!$NE39-1,"")</f>
        <v>7.1872592314961015E-3</v>
      </c>
      <c r="MW39" s="57">
        <f>IFERROR(Inv_SY_B!MW39/Inv_SY_B!$NE39-1,"")</f>
        <v>2.264601194907212E-2</v>
      </c>
      <c r="MX39" s="57">
        <f>IFERROR(Inv_SY_B!MX39/Inv_SY_B!$NE39-1,"")</f>
        <v>2.3796344920893331E-2</v>
      </c>
      <c r="MY39" s="57">
        <f>IFERROR(Inv_SY_B!MY39/Inv_SY_B!$NE39-1,"")</f>
        <v>2.3356511725785234E-2</v>
      </c>
      <c r="MZ39" s="57">
        <f>IFERROR(Inv_SY_B!MZ39/Inv_SY_B!$NE39-1,"")</f>
        <v>2.5330122216655093E-2</v>
      </c>
      <c r="NA39" s="57">
        <f>IFERROR(Inv_SY_B!NA39/Inv_SY_B!$NE39-1,"")</f>
        <v>4.5972010466425406E-2</v>
      </c>
      <c r="NB39" s="57">
        <f>IFERROR(Inv_SY_B!NB39/Inv_SY_B!$NE39-1,"")</f>
        <v>3.1487786948168672E-2</v>
      </c>
      <c r="NC39" s="57">
        <f>IFERROR(Inv_SY_B!NC39/Inv_SY_B!$NE39-1,"")</f>
        <v>4.5855671321700431E-2</v>
      </c>
      <c r="ND39" s="57">
        <f>IFERROR(Inv_SY_B!ND39/Inv_SY_B!$NE39-1,"")</f>
        <v>4.6724059937683249E-2</v>
      </c>
    </row>
    <row r="40" spans="2:368" ht="14.5" x14ac:dyDescent="0.35">
      <c r="B40" s="86">
        <f t="shared" si="0"/>
        <v>45781</v>
      </c>
      <c r="C40" s="57">
        <f>IFERROR(Inv_SY_B!C40/Inv_SY_B!$NE40-1,"")</f>
        <v>-4.9489540117466202E-2</v>
      </c>
      <c r="D40" s="57">
        <f>IFERROR(Inv_SY_B!D40/Inv_SY_B!$NE40-1,"")</f>
        <v>-7.054088800643088E-2</v>
      </c>
      <c r="E40" s="57">
        <f>IFERROR(Inv_SY_B!E40/Inv_SY_B!$NE40-1,"")</f>
        <v>-3.8778614311561155E-2</v>
      </c>
      <c r="F40" s="57">
        <f>IFERROR(Inv_SY_B!F40/Inv_SY_B!$NE40-1,"")</f>
        <v>-3.6858731384087351E-2</v>
      </c>
      <c r="G40" s="57">
        <f>IFERROR(Inv_SY_B!G40/Inv_SY_B!$NE40-1,"")</f>
        <v>-4.5498204557718469E-2</v>
      </c>
      <c r="H40" s="57">
        <f>IFERROR(Inv_SY_B!H40/Inv_SY_B!$NE40-1,"")</f>
        <v>-7.2829203089030736E-2</v>
      </c>
      <c r="I40" s="57">
        <f>IFERROR(Inv_SY_B!I40/Inv_SY_B!$NE40-1,"")</f>
        <v>-1.3706049867742487E-2</v>
      </c>
      <c r="J40" s="57">
        <f>IFERROR(Inv_SY_B!J40/Inv_SY_B!$NE40-1,"")</f>
        <v>-6.7256877735752285E-2</v>
      </c>
      <c r="K40" s="57">
        <f>IFERROR(Inv_SY_B!K40/Inv_SY_B!$NE40-1,"")</f>
        <v>-3.7338702115955691E-2</v>
      </c>
      <c r="L40" s="57">
        <f>IFERROR(Inv_SY_B!L40/Inv_SY_B!$NE40-1,"")</f>
        <v>-3.0779102113754453E-2</v>
      </c>
      <c r="M40" s="57">
        <f>IFERROR(Inv_SY_B!M40/Inv_SY_B!$NE40-1,"")</f>
        <v>-2.9019209430236947E-2</v>
      </c>
      <c r="N40" s="57">
        <f>IFERROR(Inv_SY_B!N40/Inv_SY_B!$NE40-1,"")</f>
        <v>-3.4618867968701506E-2</v>
      </c>
      <c r="O40" s="57">
        <f>IFERROR(Inv_SY_B!O40/Inv_SY_B!$NE40-1,"")</f>
        <v>-3.1099082601666606E-2</v>
      </c>
      <c r="P40" s="57">
        <f>IFERROR(Inv_SY_B!P40/Inv_SY_B!$NE40-1,"")</f>
        <v>-3.4458877724745318E-2</v>
      </c>
      <c r="Q40" s="57">
        <f>IFERROR(Inv_SY_B!Q40/Inv_SY_B!$NE40-1,"")</f>
        <v>-2.5659414307158235E-2</v>
      </c>
      <c r="R40" s="57">
        <f>IFERROR(Inv_SY_B!R40/Inv_SY_B!$NE40-1,"")</f>
        <v>-3.0299131381886002E-2</v>
      </c>
      <c r="S40" s="57">
        <f>IFERROR(Inv_SY_B!S40/Inv_SY_B!$NE40-1,"")</f>
        <v>-3.7532374516534239E-2</v>
      </c>
      <c r="T40" s="57">
        <f>IFERROR(Inv_SY_B!T40/Inv_SY_B!$NE40-1,"")</f>
        <v>-3.7532374516534239E-2</v>
      </c>
      <c r="U40" s="57">
        <f>IFERROR(Inv_SY_B!U40/Inv_SY_B!$NE40-1,"")</f>
        <v>-4.3898302118157151E-2</v>
      </c>
      <c r="V40" s="57">
        <f>IFERROR(Inv_SY_B!V40/Inv_SY_B!$NE40-1,"")</f>
        <v>-3.1579053333535168E-2</v>
      </c>
      <c r="W40" s="57">
        <f>IFERROR(Inv_SY_B!W40/Inv_SY_B!$NE40-1,"")</f>
        <v>-3.2607801532997804E-3</v>
      </c>
      <c r="X40" s="57">
        <f>IFERROR(Inv_SY_B!X40/Inv_SY_B!$NE40-1,"")</f>
        <v>-1.6859950889570929E-2</v>
      </c>
      <c r="Y40" s="57">
        <f>IFERROR(Inv_SY_B!Y40/Inv_SY_B!$NE40-1,"")</f>
        <v>-6.6205752763786041E-3</v>
      </c>
      <c r="Z40" s="57">
        <f>IFERROR(Inv_SY_B!Z40/Inv_SY_B!$NE40-1,"")</f>
        <v>-1.6219989913746402E-2</v>
      </c>
      <c r="AA40" s="57">
        <f>IFERROR(Inv_SY_B!AA40/Inv_SY_B!$NE40-1,"")</f>
        <v>-1.5740019181877951E-2</v>
      </c>
      <c r="AB40" s="57">
        <f>IFERROR(Inv_SY_B!AB40/Inv_SY_B!$NE40-1,"")</f>
        <v>-1.9899765524737489E-2</v>
      </c>
      <c r="AC40" s="57">
        <f>IFERROR(Inv_SY_B!AC40/Inv_SY_B!$NE40-1,"")</f>
        <v>-1.1740263082974711E-2</v>
      </c>
      <c r="AD40" s="57">
        <f>IFERROR(Inv_SY_B!AD40/Inv_SY_B!$NE40-1,"")</f>
        <v>-1.8139872841219984E-2</v>
      </c>
      <c r="AE40" s="57">
        <f>IFERROR(Inv_SY_B!AE40/Inv_SY_B!$NE40-1,"")</f>
        <v>-6.4605850324224168E-3</v>
      </c>
      <c r="AF40" s="57">
        <f>IFERROR(Inv_SY_B!AF40/Inv_SY_B!$NE40-1,"")</f>
        <v>-7.100546008246722E-3</v>
      </c>
      <c r="AG40" s="57">
        <f>IFERROR(Inv_SY_B!AG40/Inv_SY_B!$NE40-1,"")</f>
        <v>-2.0379736256605829E-2</v>
      </c>
      <c r="AH40" s="57">
        <f>IFERROR(Inv_SY_B!AH40/Inv_SY_B!$NE40-1,"")</f>
        <v>-1.4940067962097237E-2</v>
      </c>
      <c r="AI40" s="57">
        <f>IFERROR(Inv_SY_B!AI40/Inv_SY_B!$NE40-1,"")</f>
        <v>-4.8857999680797182E-2</v>
      </c>
      <c r="AJ40" s="57">
        <f>IFERROR(Inv_SY_B!AJ40/Inv_SY_B!$NE40-1,"")</f>
        <v>-5.791007927305214E-2</v>
      </c>
      <c r="AK40" s="57">
        <f>IFERROR(Inv_SY_B!AK40/Inv_SY_B!$NE40-1,"")</f>
        <v>-5.0331594033024785E-2</v>
      </c>
      <c r="AL40" s="57">
        <f>IFERROR(Inv_SY_B!AL40/Inv_SY_B!$NE40-1,"")</f>
        <v>-4.5616092105896566E-2</v>
      </c>
      <c r="AM40" s="57">
        <f>IFERROR(Inv_SY_B!AM40/Inv_SY_B!$NE40-1,"")</f>
        <v>-3.2648461806294549E-2</v>
      </c>
      <c r="AN40" s="57">
        <f>IFERROR(Inv_SY_B!AN40/Inv_SY_B!$NE40-1,"")</f>
        <v>-3.416415885430002E-2</v>
      </c>
      <c r="AO40" s="57">
        <f>IFERROR(Inv_SY_B!AO40/Inv_SY_B!$NE40-1,"")</f>
        <v>-4.5338214313762393E-2</v>
      </c>
      <c r="AP40" s="57">
        <f>IFERROR(Inv_SY_B!AP40/Inv_SY_B!$NE40-1,"")</f>
        <v>-4.3258341142332624E-2</v>
      </c>
      <c r="AQ40" s="57">
        <f>IFERROR(Inv_SY_B!AQ40/Inv_SY_B!$NE40-1,"")</f>
        <v>-6.0377297245638784E-2</v>
      </c>
      <c r="AR40" s="57">
        <f>IFERROR(Inv_SY_B!AR40/Inv_SY_B!$NE40-1,"")</f>
        <v>-3.7908596037722453E-2</v>
      </c>
      <c r="AS40" s="57">
        <f>IFERROR(Inv_SY_B!AS40/Inv_SY_B!$NE40-1,"")</f>
        <v>-1.4069552390613249E-2</v>
      </c>
      <c r="AT40" s="57">
        <f>IFERROR(Inv_SY_B!AT40/Inv_SY_B!$NE40-1,"")</f>
        <v>-1.6775745498015304E-2</v>
      </c>
      <c r="AU40" s="57">
        <f>IFERROR(Inv_SY_B!AU40/Inv_SY_B!$NE40-1,"")</f>
        <v>-2.3259560647816202E-2</v>
      </c>
      <c r="AV40" s="57">
        <f>IFERROR(Inv_SY_B!AV40/Inv_SY_B!$NE40-1,"")</f>
        <v>3.1179504821010617E-4</v>
      </c>
      <c r="AW40" s="57">
        <f>IFERROR(Inv_SY_B!AW40/Inv_SY_B!$NE40-1,"")</f>
        <v>-7.4771450275322726E-3</v>
      </c>
      <c r="AX40" s="57">
        <f>IFERROR(Inv_SY_B!AX40/Inv_SY_B!$NE40-1,"")</f>
        <v>-2.1840292354656898E-2</v>
      </c>
      <c r="AY40" s="57">
        <f>IFERROR(Inv_SY_B!AY40/Inv_SY_B!$NE40-1,"")</f>
        <v>-4.4881714033330078E-2</v>
      </c>
      <c r="AZ40" s="57">
        <f>IFERROR(Inv_SY_B!AZ40/Inv_SY_B!$NE40-1,"")</f>
        <v>-3.1604620511389903E-2</v>
      </c>
      <c r="BA40" s="57">
        <f>IFERROR(Inv_SY_B!BA40/Inv_SY_B!$NE40-1,"")</f>
        <v>-2.8291511869017016E-2</v>
      </c>
      <c r="BB40" s="57">
        <f>IFERROR(Inv_SY_B!BB40/Inv_SY_B!$NE40-1,"")</f>
        <v>-5.5094602700276551E-2</v>
      </c>
      <c r="BC40" s="57">
        <f>IFERROR(Inv_SY_B!BC40/Inv_SY_B!$NE40-1,"")</f>
        <v>-6.7028320244386541E-2</v>
      </c>
      <c r="BD40" s="57">
        <f>IFERROR(Inv_SY_B!BD40/Inv_SY_B!$NE40-1,"")</f>
        <v>-6.3576770882020295E-2</v>
      </c>
      <c r="BE40" s="57">
        <f>IFERROR(Inv_SY_B!BE40/Inv_SY_B!$NE40-1,"")</f>
        <v>-7.3431086874059526E-2</v>
      </c>
      <c r="BF40" s="57">
        <f>IFERROR(Inv_SY_B!BF40/Inv_SY_B!$NE40-1,"")</f>
        <v>-6.0224696334153838E-2</v>
      </c>
      <c r="BG40" s="57">
        <f>IFERROR(Inv_SY_B!BG40/Inv_SY_B!$NE40-1,"")</f>
        <v>-5.363190212142388E-2</v>
      </c>
      <c r="BH40" s="57">
        <f>IFERROR(Inv_SY_B!BH40/Inv_SY_B!$NE40-1,"")</f>
        <v>-9.2310048475867434E-2</v>
      </c>
      <c r="BI40" s="57">
        <f>IFERROR(Inv_SY_B!BI40/Inv_SY_B!$NE40-1,"")</f>
        <v>-9.2165263000871467E-2</v>
      </c>
      <c r="BJ40" s="57">
        <f>IFERROR(Inv_SY_B!BJ40/Inv_SY_B!$NE40-1,"")</f>
        <v>-9.591938583587678E-2</v>
      </c>
      <c r="BK40" s="57">
        <f>IFERROR(Inv_SY_B!BK40/Inv_SY_B!$NE40-1,"")</f>
        <v>-4.6778126509367524E-2</v>
      </c>
      <c r="BL40" s="57">
        <f>IFERROR(Inv_SY_B!BL40/Inv_SY_B!$NE40-1,"")</f>
        <v>-6.815363833881849E-2</v>
      </c>
      <c r="BM40" s="57">
        <f>IFERROR(Inv_SY_B!BM40/Inv_SY_B!$NE40-1,"")</f>
        <v>-5.9257365537945916E-2</v>
      </c>
      <c r="BN40" s="57">
        <f>IFERROR(Inv_SY_B!BN40/Inv_SY_B!$NE40-1,"")</f>
        <v>3.5749677467225238E-2</v>
      </c>
      <c r="BO40" s="57">
        <f>IFERROR(Inv_SY_B!BO40/Inv_SY_B!$NE40-1,"")</f>
        <v>2.1612237276650514E-2</v>
      </c>
      <c r="BP40" s="57">
        <f>IFERROR(Inv_SY_B!BP40/Inv_SY_B!$NE40-1,"")</f>
        <v>2.8449851065710741E-2</v>
      </c>
      <c r="BQ40" s="57">
        <f>IFERROR(Inv_SY_B!BQ40/Inv_SY_B!$NE40-1,"")</f>
        <v>4.0340701859010064E-2</v>
      </c>
      <c r="BR40" s="57">
        <f>IFERROR(Inv_SY_B!BR40/Inv_SY_B!$NE40-1,"")</f>
        <v>4.2308283741203434E-2</v>
      </c>
      <c r="BS40" s="57">
        <f>IFERROR(Inv_SY_B!BS40/Inv_SY_B!$NE40-1,"")</f>
        <v>3.5389843789674247E-2</v>
      </c>
      <c r="BT40" s="57">
        <f>IFERROR(Inv_SY_B!BT40/Inv_SY_B!$NE40-1,"")</f>
        <v>1.228444168699272E-2</v>
      </c>
      <c r="BU40" s="57">
        <f>IFERROR(Inv_SY_B!BU40/Inv_SY_B!$NE40-1,"")</f>
        <v>4.3255637980778028E-2</v>
      </c>
      <c r="BV40" s="57">
        <f>IFERROR(Inv_SY_B!BV40/Inv_SY_B!$NE40-1,"")</f>
        <v>4.0923689083363746E-2</v>
      </c>
      <c r="BW40" s="57">
        <f>IFERROR(Inv_SY_B!BW40/Inv_SY_B!$NE40-1,"")</f>
        <v>2.0664883037075699E-2</v>
      </c>
      <c r="BX40" s="57">
        <f>IFERROR(Inv_SY_B!BX40/Inv_SY_B!$NE40-1,"")</f>
        <v>6.765108217305249E-3</v>
      </c>
      <c r="BY40" s="57">
        <f>IFERROR(Inv_SY_B!BY40/Inv_SY_B!$NE40-1,"")</f>
        <v>1.8697301154882551E-2</v>
      </c>
      <c r="BZ40" s="57">
        <f>IFERROR(Inv_SY_B!BZ40/Inv_SY_B!$NE40-1,"")</f>
        <v>3.3917905108887147E-2</v>
      </c>
      <c r="CA40" s="57">
        <f>IFERROR(Inv_SY_B!CA40/Inv_SY_B!$NE40-1,"")</f>
        <v>2.1423428914217668E-2</v>
      </c>
      <c r="CB40" s="57">
        <f>IFERROR(Inv_SY_B!CB40/Inv_SY_B!$NE40-1,"")</f>
        <v>1.8697301154882551E-2</v>
      </c>
      <c r="CC40" s="57">
        <f>IFERROR(Inv_SY_B!CC40/Inv_SY_B!$NE40-1,"")</f>
        <v>2.6203261668435118E-2</v>
      </c>
      <c r="CD40" s="57">
        <f>IFERROR(Inv_SY_B!CD40/Inv_SY_B!$NE40-1,"")</f>
        <v>2.8972450984114717E-2</v>
      </c>
      <c r="CE40" s="57">
        <f>IFERROR(Inv_SY_B!CE40/Inv_SY_B!$NE40-1,"")</f>
        <v>1.0171112998710985E-2</v>
      </c>
      <c r="CF40" s="57">
        <f>IFERROR(Inv_SY_B!CF40/Inv_SY_B!$NE40-1,"")</f>
        <v>2.1436126552627055E-2</v>
      </c>
      <c r="CG40" s="57">
        <f>IFERROR(Inv_SY_B!CG40/Inv_SY_B!$NE40-1,"")</f>
        <v>4.0632195471186794E-2</v>
      </c>
      <c r="CH40" s="57">
        <f>IFERROR(Inv_SY_B!CH40/Inv_SY_B!$NE40-1,"")</f>
        <v>3.7422453309831072E-2</v>
      </c>
      <c r="CI40" s="57">
        <f>IFERROR(Inv_SY_B!CI40/Inv_SY_B!$NE40-1,"")</f>
        <v>3.181451370283872E-2</v>
      </c>
      <c r="CJ40" s="57">
        <f>IFERROR(Inv_SY_B!CJ40/Inv_SY_B!$NE40-1,"")</f>
        <v>4.5269593846726908E-2</v>
      </c>
      <c r="CK40" s="57">
        <f>IFERROR(Inv_SY_B!CK40/Inv_SY_B!$NE40-1,"")</f>
        <v>3.2394188499780929E-2</v>
      </c>
      <c r="CL40" s="57">
        <f>IFERROR(Inv_SY_B!CL40/Inv_SY_B!$NE40-1,"")</f>
        <v>1.7581080087102796E-2</v>
      </c>
      <c r="CM40" s="57">
        <f>IFERROR(Inv_SY_B!CM40/Inv_SY_B!$NE40-1,"")</f>
        <v>3.6551284900711689E-2</v>
      </c>
      <c r="CN40" s="57">
        <f>IFERROR(Inv_SY_B!CN40/Inv_SY_B!$NE40-1,"")</f>
        <v>2.6057514862346531E-2</v>
      </c>
      <c r="CO40" s="57">
        <f>IFERROR(Inv_SY_B!CO40/Inv_SY_B!$NE40-1,"")</f>
        <v>2.9555438208468177E-2</v>
      </c>
      <c r="CP40" s="57">
        <f>IFERROR(Inv_SY_B!CP40/Inv_SY_B!$NE40-1,"")</f>
        <v>1.2721682105257814E-2</v>
      </c>
      <c r="CQ40" s="57">
        <f>IFERROR(Inv_SY_B!CQ40/Inv_SY_B!$NE40-1,"")</f>
        <v>3.8664613588993424E-2</v>
      </c>
      <c r="CR40" s="57">
        <f>IFERROR(Inv_SY_B!CR40/Inv_SY_B!$NE40-1,"")</f>
        <v>4.362000499599894E-2</v>
      </c>
      <c r="CS40" s="57">
        <f>IFERROR(Inv_SY_B!CS40/Inv_SY_B!$NE40-1,"")</f>
        <v>5.644572393177838E-2</v>
      </c>
      <c r="CT40" s="57">
        <f>IFERROR(Inv_SY_B!CT40/Inv_SY_B!$NE40-1,"")</f>
        <v>4.3182764577733845E-2</v>
      </c>
      <c r="CU40" s="57">
        <f>IFERROR(Inv_SY_B!CU40/Inv_SY_B!$NE40-1,"")</f>
        <v>2.7308022458585102E-2</v>
      </c>
      <c r="CV40" s="57">
        <f>IFERROR(Inv_SY_B!CV40/Inv_SY_B!$NE40-1,"")</f>
        <v>3.7280018931153514E-2</v>
      </c>
      <c r="CW40" s="57">
        <f>IFERROR(Inv_SY_B!CW40/Inv_SY_B!$NE40-1,"")</f>
        <v>3.7498639140286283E-2</v>
      </c>
      <c r="CX40" s="57">
        <f>IFERROR(Inv_SY_B!CX40/Inv_SY_B!$NE40-1,"")</f>
        <v>5.1593017774516747E-2</v>
      </c>
      <c r="CY40" s="57">
        <f>IFERROR(Inv_SY_B!CY40/Inv_SY_B!$NE40-1,"")</f>
        <v>3.8946169918936846E-2</v>
      </c>
      <c r="CZ40" s="57">
        <f>IFERROR(Inv_SY_B!CZ40/Inv_SY_B!$NE40-1,"")</f>
        <v>4.5806207087324857E-2</v>
      </c>
      <c r="DA40" s="57">
        <f>IFERROR(Inv_SY_B!DA40/Inv_SY_B!$NE40-1,"")</f>
        <v>2.3464995232050478E-2</v>
      </c>
      <c r="DB40" s="57">
        <f>IFERROR(Inv_SY_B!DB40/Inv_SY_B!$NE40-1,"")</f>
        <v>4.4202992220352622E-2</v>
      </c>
      <c r="DC40" s="57">
        <f>IFERROR(Inv_SY_B!DC40/Inv_SY_B!$NE40-1,"")</f>
        <v>7.4518327886740288E-2</v>
      </c>
      <c r="DD40" s="57">
        <f>IFERROR(Inv_SY_B!DD40/Inv_SY_B!$NE40-1,"")</f>
        <v>4.4567359235573756E-2</v>
      </c>
      <c r="DE40" s="57">
        <f>IFERROR(Inv_SY_B!DE40/Inv_SY_B!$NE40-1,"")</f>
        <v>6.7230987582320045E-2</v>
      </c>
      <c r="DF40" s="57">
        <f>IFERROR(Inv_SY_B!DF40/Inv_SY_B!$NE40-1,"")</f>
        <v>3.8591740185949019E-2</v>
      </c>
      <c r="DG40" s="57">
        <f>IFERROR(Inv_SY_B!DG40/Inv_SY_B!$NE40-1,"")</f>
        <v>4.7628042163430084E-2</v>
      </c>
      <c r="DH40" s="57">
        <f>IFERROR(Inv_SY_B!DH40/Inv_SY_B!$NE40-1,"")</f>
        <v>6.9198569464513637E-2</v>
      </c>
      <c r="DI40" s="57">
        <f>IFERROR(Inv_SY_B!DI40/Inv_SY_B!$NE40-1,"")</f>
        <v>6.1182495129651349E-2</v>
      </c>
      <c r="DJ40" s="57">
        <f>IFERROR(Inv_SY_B!DJ40/Inv_SY_B!$NE40-1,"")</f>
        <v>6.5627772715347588E-2</v>
      </c>
      <c r="DK40" s="57">
        <f>IFERROR(Inv_SY_B!DK40/Inv_SY_B!$NE40-1,"")</f>
        <v>3.6301433233131508E-2</v>
      </c>
      <c r="DL40" s="57">
        <f>IFERROR(Inv_SY_B!DL40/Inv_SY_B!$NE40-1,"")</f>
        <v>1.9137854000558674E-2</v>
      </c>
      <c r="DM40" s="57">
        <f>IFERROR(Inv_SY_B!DM40/Inv_SY_B!$NE40-1,"")</f>
        <v>2.2122351097959791E-2</v>
      </c>
      <c r="DN40" s="57">
        <f>IFERROR(Inv_SY_B!DN40/Inv_SY_B!$NE40-1,"")</f>
        <v>2.5984641459302571E-2</v>
      </c>
      <c r="DO40" s="57">
        <f>IFERROR(Inv_SY_B!DO40/Inv_SY_B!$NE40-1,"")</f>
        <v>-1.7801251005380436E-3</v>
      </c>
      <c r="DP40" s="57">
        <f>IFERROR(Inv_SY_B!DP40/Inv_SY_B!$NE40-1,"")</f>
        <v>3.5312437048960144E-2</v>
      </c>
      <c r="DQ40" s="57">
        <f>IFERROR(Inv_SY_B!DQ40/Inv_SY_B!$NE40-1,"")</f>
        <v>1.1628581059594856E-2</v>
      </c>
      <c r="DR40" s="57">
        <f>IFERROR(Inv_SY_B!DR40/Inv_SY_B!$NE40-1,"")</f>
        <v>3.9101854007258519E-2</v>
      </c>
      <c r="DS40" s="57">
        <f>IFERROR(Inv_SY_B!DS40/Inv_SY_B!$NE40-1,"")</f>
        <v>2.6130388265390714E-2</v>
      </c>
      <c r="DT40" s="57">
        <f>IFERROR(Inv_SY_B!DT40/Inv_SY_B!$NE40-1,"")</f>
        <v>5.8715822191028888E-3</v>
      </c>
      <c r="DU40" s="57">
        <f>IFERROR(Inv_SY_B!DU40/Inv_SY_B!$NE40-1,"")</f>
        <v>2.0433013118299037E-2</v>
      </c>
      <c r="DV40" s="57">
        <f>IFERROR(Inv_SY_B!DV40/Inv_SY_B!$NE40-1,"")</f>
        <v>3.368934761752107E-2</v>
      </c>
      <c r="DW40" s="57">
        <f>IFERROR(Inv_SY_B!DW40/Inv_SY_B!$NE40-1,"")</f>
        <v>3.3126234957634226E-2</v>
      </c>
      <c r="DX40" s="57">
        <f>IFERROR(Inv_SY_B!DX40/Inv_SY_B!$NE40-1,"")</f>
        <v>2.6640502086700213E-2</v>
      </c>
      <c r="DY40" s="57">
        <f>IFERROR(Inv_SY_B!DY40/Inv_SY_B!$NE40-1,"")</f>
        <v>1.1118467238285579E-2</v>
      </c>
      <c r="DZ40" s="57">
        <f>IFERROR(Inv_SY_B!DZ40/Inv_SY_B!$NE40-1,"")</f>
        <v>2.85352105658494E-2</v>
      </c>
      <c r="EA40" s="57">
        <f>IFERROR(Inv_SY_B!EA40/Inv_SY_B!$NE40-1,"")</f>
        <v>2.0810629843164286E-2</v>
      </c>
      <c r="EB40" s="57">
        <f>IFERROR(Inv_SY_B!EB40/Inv_SY_B!$NE40-1,"")</f>
        <v>1.3304669329611496E-2</v>
      </c>
      <c r="EC40" s="57">
        <f>IFERROR(Inv_SY_B!EC40/Inv_SY_B!$NE40-1,"")</f>
        <v>9.2237587591363912E-3</v>
      </c>
      <c r="ED40" s="57">
        <f>IFERROR(Inv_SY_B!ED40/Inv_SY_B!$NE40-1,"")</f>
        <v>-0.15211795558072416</v>
      </c>
      <c r="EE40" s="57">
        <f>IFERROR(Inv_SY_B!EE40/Inv_SY_B!$NE40-1,"")</f>
        <v>9.2966321621803516E-3</v>
      </c>
      <c r="EF40" s="57">
        <f>IFERROR(Inv_SY_B!EF40/Inv_SY_B!$NE40-1,"")</f>
        <v>3.2178880718059633E-2</v>
      </c>
      <c r="EG40" s="57">
        <f>IFERROR(Inv_SY_B!EG40/Inv_SY_B!$NE40-1,"")</f>
        <v>7.4747970860753465E-3</v>
      </c>
      <c r="EH40" s="57">
        <f>IFERROR(Inv_SY_B!EH40/Inv_SY_B!$NE40-1,"")</f>
        <v>1.1920074671771586E-2</v>
      </c>
      <c r="EI40" s="57">
        <f>IFERROR(Inv_SY_B!EI40/Inv_SY_B!$NE40-1,"")</f>
        <v>-2.6954573424898265E-2</v>
      </c>
      <c r="EJ40" s="57">
        <f>IFERROR(Inv_SY_B!EJ40/Inv_SY_B!$NE40-1,"")</f>
        <v>3.7425765737241878E-2</v>
      </c>
      <c r="EK40" s="57">
        <f>IFERROR(Inv_SY_B!EK40/Inv_SY_B!$NE40-1,"")</f>
        <v>6.7256585027810623E-3</v>
      </c>
      <c r="EL40" s="57">
        <f>IFERROR(Inv_SY_B!EL40/Inv_SY_B!$NE40-1,"")</f>
        <v>1.8770174557926511E-2</v>
      </c>
      <c r="EM40" s="57">
        <f>IFERROR(Inv_SY_B!EM40/Inv_SY_B!$NE40-1,"")</f>
        <v>2.3871312771020614E-2</v>
      </c>
      <c r="EN40" s="57">
        <f>IFERROR(Inv_SY_B!EN40/Inv_SY_B!$NE40-1,"")</f>
        <v>2.3069705337534607E-2</v>
      </c>
      <c r="EO40" s="57">
        <f>IFERROR(Inv_SY_B!EO40/Inv_SY_B!$NE40-1,"")</f>
        <v>2.9555438208468177E-2</v>
      </c>
      <c r="EP40" s="57">
        <f>IFERROR(Inv_SY_B!EP40/Inv_SY_B!$NE40-1,"")</f>
        <v>3.3854968988076051E-2</v>
      </c>
      <c r="EQ40" s="57">
        <f>IFERROR(Inv_SY_B!EQ40/Inv_SY_B!$NE40-1,"")</f>
        <v>2.4672920204506843E-2</v>
      </c>
      <c r="ER40" s="57">
        <f>IFERROR(Inv_SY_B!ER40/Inv_SY_B!$NE40-1,"")</f>
        <v>4.0996562486407706E-2</v>
      </c>
      <c r="ES40" s="57">
        <f>IFERROR(Inv_SY_B!ES40/Inv_SY_B!$NE40-1,"")</f>
        <v>9.5881257743575254E-3</v>
      </c>
      <c r="ET40" s="57">
        <f>IFERROR(Inv_SY_B!ET40/Inv_SY_B!$NE40-1,"")</f>
        <v>4.3364948085344412E-2</v>
      </c>
      <c r="EU40" s="57">
        <f>IFERROR(Inv_SY_B!EU40/Inv_SY_B!$NE40-1,"")</f>
        <v>3.687010603902996E-2</v>
      </c>
      <c r="EV40" s="57">
        <f>IFERROR(Inv_SY_B!EV40/Inv_SY_B!$NE40-1,"")</f>
        <v>1.7157022408720746E-2</v>
      </c>
      <c r="EW40" s="57">
        <f>IFERROR(Inv_SY_B!EW40/Inv_SY_B!$NE40-1,"")</f>
        <v>3.0794286060219722E-2</v>
      </c>
      <c r="EX40" s="57">
        <f>IFERROR(Inv_SY_B!EX40/Inv_SY_B!$NE40-1,"")</f>
        <v>2.85352105658494E-2</v>
      </c>
      <c r="EY40" s="57">
        <f>IFERROR(Inv_SY_B!EY40/Inv_SY_B!$NE40-1,"")</f>
        <v>5.4099894386165026E-2</v>
      </c>
      <c r="EZ40" s="57">
        <f>IFERROR(Inv_SY_B!EZ40/Inv_SY_B!$NE40-1,"")</f>
        <v>-2.2767665177267915E-2</v>
      </c>
      <c r="FA40" s="57">
        <f>IFERROR(Inv_SY_B!FA40/Inv_SY_B!$NE40-1,"")</f>
        <v>1.9353161782280193E-2</v>
      </c>
      <c r="FB40" s="57">
        <f>IFERROR(Inv_SY_B!FB40/Inv_SY_B!$NE40-1,"")</f>
        <v>-1.1242644731402907E-3</v>
      </c>
      <c r="FC40" s="57">
        <f>IFERROR(Inv_SY_B!FC40/Inv_SY_B!$NE40-1,"")</f>
        <v>-3.7342345786108067E-2</v>
      </c>
      <c r="FD40" s="57">
        <f>IFERROR(Inv_SY_B!FD40/Inv_SY_B!$NE40-1,"")</f>
        <v>2.5838894653213984E-2</v>
      </c>
      <c r="FE40" s="57">
        <f>IFERROR(Inv_SY_B!FE40/Inv_SY_B!$NE40-1,"")</f>
        <v>-4.5493144162177535E-3</v>
      </c>
      <c r="FF40" s="57">
        <f>IFERROR(Inv_SY_B!FF40/Inv_SY_B!$NE40-1,"")</f>
        <v>1.7312706497042418E-2</v>
      </c>
      <c r="FG40" s="57">
        <f>IFERROR(Inv_SY_B!FG40/Inv_SY_B!$NE40-1,"")</f>
        <v>1.5345124614849048E-2</v>
      </c>
      <c r="FH40" s="57">
        <f>IFERROR(Inv_SY_B!FH40/Inv_SY_B!$NE40-1,"")</f>
        <v>-7.0270101197206225E-3</v>
      </c>
      <c r="FI40" s="57">
        <f>IFERROR(Inv_SY_B!FI40/Inv_SY_B!$NE40-1,"")</f>
        <v>1.2211568283948315E-2</v>
      </c>
      <c r="FJ40" s="57">
        <f>IFERROR(Inv_SY_B!FJ40/Inv_SY_B!$NE40-1,"")</f>
        <v>1.2008130033783537E-2</v>
      </c>
      <c r="FK40" s="57">
        <f>IFERROR(Inv_SY_B!FK40/Inv_SY_B!$NE40-1,"")</f>
        <v>3.1523020090661769E-2</v>
      </c>
      <c r="FL40" s="57">
        <f>IFERROR(Inv_SY_B!FL40/Inv_SY_B!$NE40-1,"")</f>
        <v>2.1423428914217668E-2</v>
      </c>
      <c r="FM40" s="57">
        <f>IFERROR(Inv_SY_B!FM40/Inv_SY_B!$NE40-1,"")</f>
        <v>1.6028746538644612E-2</v>
      </c>
      <c r="FN40" s="57">
        <f>IFERROR(Inv_SY_B!FN40/Inv_SY_B!$NE40-1,"")</f>
        <v>2.7920991883048307E-2</v>
      </c>
      <c r="FO40" s="57">
        <f>IFERROR(Inv_SY_B!FO40/Inv_SY_B!$NE40-1,"")</f>
        <v>1.8502972080097768E-2</v>
      </c>
      <c r="FP40" s="57">
        <f>IFERROR(Inv_SY_B!FP40/Inv_SY_B!$NE40-1,"")</f>
        <v>1.339489354290424E-2</v>
      </c>
      <c r="FQ40" s="57">
        <f>IFERROR(Inv_SY_B!FQ40/Inv_SY_B!$NE40-1,"")</f>
        <v>6.131844372832207E-3</v>
      </c>
      <c r="FR40" s="57">
        <f>IFERROR(Inv_SY_B!FR40/Inv_SY_B!$NE40-1,"")</f>
        <v>1.8183717171523339E-2</v>
      </c>
      <c r="FS40" s="57">
        <f>IFERROR(Inv_SY_B!FS40/Inv_SY_B!$NE40-1,"")</f>
        <v>2.4089932980153161E-2</v>
      </c>
      <c r="FT40" s="57">
        <f>IFERROR(Inv_SY_B!FT40/Inv_SY_B!$NE40-1,"")</f>
        <v>3.5662923415981984E-2</v>
      </c>
      <c r="FU40" s="57">
        <f>IFERROR(Inv_SY_B!FU40/Inv_SY_B!$NE40-1,"")</f>
        <v>3.8057335230291534E-2</v>
      </c>
      <c r="FV40" s="57">
        <f>IFERROR(Inv_SY_B!FV40/Inv_SY_B!$NE40-1,"")</f>
        <v>2.3611050617291296E-2</v>
      </c>
      <c r="FW40" s="57">
        <f>IFERROR(Inv_SY_B!FW40/Inv_SY_B!$NE40-1,"")</f>
        <v>2.3611050617291296E-2</v>
      </c>
      <c r="FX40" s="57">
        <f>IFERROR(Inv_SY_B!FX40/Inv_SY_B!$NE40-1,"")</f>
        <v>2.4249560434440376E-2</v>
      </c>
      <c r="FY40" s="57">
        <f>IFERROR(Inv_SY_B!FY40/Inv_SY_B!$NE40-1,"")</f>
        <v>3.255018805737997E-2</v>
      </c>
      <c r="FZ40" s="57">
        <f>IFERROR(Inv_SY_B!FZ40/Inv_SY_B!$NE40-1,"")</f>
        <v>1.7553188727088331E-2</v>
      </c>
      <c r="GA40" s="57">
        <f>IFERROR(Inv_SY_B!GA40/Inv_SY_B!$NE40-1,"")</f>
        <v>3.1911678240230668E-2</v>
      </c>
      <c r="GB40" s="57">
        <f>IFERROR(Inv_SY_B!GB40/Inv_SY_B!$NE40-1,"")</f>
        <v>-1.2799485614617412E-3</v>
      </c>
      <c r="GC40" s="57">
        <f>IFERROR(Inv_SY_B!GC40/Inv_SY_B!$NE40-1,"")</f>
        <v>2.9676893880208555E-2</v>
      </c>
      <c r="GD40" s="57">
        <f>IFERROR(Inv_SY_B!GD40/Inv_SY_B!$NE40-1,"")</f>
        <v>2.7920991883048307E-2</v>
      </c>
      <c r="GE40" s="57">
        <f>IFERROR(Inv_SY_B!GE40/Inv_SY_B!$NE40-1,"")</f>
        <v>3.5662923415981984E-2</v>
      </c>
      <c r="GF40" s="57">
        <f>IFERROR(Inv_SY_B!GF40/Inv_SY_B!$NE40-1,"")</f>
        <v>3.4625344963114868E-2</v>
      </c>
      <c r="GG40" s="57">
        <f>IFERROR(Inv_SY_B!GG40/Inv_SY_B!$NE40-1,"")</f>
        <v>2.4329374161584205E-2</v>
      </c>
      <c r="GH40" s="57">
        <f>IFERROR(Inv_SY_B!GH40/Inv_SY_B!$NE40-1,"")</f>
        <v>3.2949256693098228E-2</v>
      </c>
      <c r="GI40" s="57">
        <f>IFERROR(Inv_SY_B!GI40/Inv_SY_B!$NE40-1,"")</f>
        <v>1.8662599534384983E-2</v>
      </c>
      <c r="GJ40" s="57">
        <f>IFERROR(Inv_SY_B!GJ40/Inv_SY_B!$NE40-1,"")</f>
        <v>3.4545531235971039E-2</v>
      </c>
      <c r="GK40" s="57">
        <f>IFERROR(Inv_SY_B!GK40/Inv_SY_B!$NE40-1,"")</f>
        <v>1.0282158184302004E-2</v>
      </c>
      <c r="GL40" s="57">
        <f>IFERROR(Inv_SY_B!GL40/Inv_SY_B!$NE40-1,"")</f>
        <v>3.4545531235971039E-2</v>
      </c>
      <c r="GM40" s="57">
        <f>IFERROR(Inv_SY_B!GM40/Inv_SY_B!$NE40-1,"")</f>
        <v>1.0361971911445611E-2</v>
      </c>
      <c r="GN40" s="57">
        <f>IFERROR(Inv_SY_B!GN40/Inv_SY_B!$NE40-1,"")</f>
        <v>2.0977197621550925E-2</v>
      </c>
      <c r="GO40" s="57">
        <f>IFERROR(Inv_SY_B!GO40/Inv_SY_B!$NE40-1,"")</f>
        <v>2.6604065385178011E-2</v>
      </c>
      <c r="GP40" s="57">
        <f>IFERROR(Inv_SY_B!GP40/Inv_SY_B!$NE40-1,"")</f>
        <v>2.1827213815630797E-2</v>
      </c>
      <c r="GQ40" s="57">
        <f>IFERROR(Inv_SY_B!GQ40/Inv_SY_B!$NE40-1,"")</f>
        <v>2.6268847731174771E-2</v>
      </c>
      <c r="GR40" s="57">
        <f>IFERROR(Inv_SY_B!GR40/Inv_SY_B!$NE40-1,"")</f>
        <v>1.7370176046282992E-3</v>
      </c>
      <c r="GS40" s="57">
        <f>IFERROR(Inv_SY_B!GS40/Inv_SY_B!$NE40-1,"")</f>
        <v>3.7250517311794074E-2</v>
      </c>
      <c r="GT40" s="57">
        <f>IFERROR(Inv_SY_B!GT40/Inv_SY_B!$NE40-1,"")</f>
        <v>2.9744428572407111E-2</v>
      </c>
      <c r="GU40" s="57">
        <f>IFERROR(Inv_SY_B!GU40/Inv_SY_B!$NE40-1,"")</f>
        <v>1.6329908808928595E-2</v>
      </c>
      <c r="GV40" s="57">
        <f>IFERROR(Inv_SY_B!GV40/Inv_SY_B!$NE40-1,"")</f>
        <v>2.0908328251641128E-2</v>
      </c>
      <c r="GW40" s="57">
        <f>IFERROR(Inv_SY_B!GW40/Inv_SY_B!$NE40-1,"")</f>
        <v>4.2050329454283109E-2</v>
      </c>
      <c r="GX40" s="57">
        <f>IFERROR(Inv_SY_B!GX40/Inv_SY_B!$NE40-1,"")</f>
        <v>1.2698058309765559E-2</v>
      </c>
      <c r="GY40" s="57">
        <f>IFERROR(Inv_SY_B!GY40/Inv_SY_B!$NE40-1,"")</f>
        <v>2.9340822032470237E-2</v>
      </c>
      <c r="GZ40" s="57">
        <f>IFERROR(Inv_SY_B!GZ40/Inv_SY_B!$NE40-1,"")</f>
        <v>4.9503851606185423E-2</v>
      </c>
      <c r="HA40" s="57">
        <f>IFERROR(Inv_SY_B!HA40/Inv_SY_B!$NE40-1,"")</f>
        <v>3.5827355710030817E-2</v>
      </c>
      <c r="HB40" s="57">
        <f>IFERROR(Inv_SY_B!HB40/Inv_SY_B!$NE40-1,"")</f>
        <v>1.019899562944615E-2</v>
      </c>
      <c r="HC40" s="57">
        <f>IFERROR(Inv_SY_B!HC40/Inv_SY_B!$NE40-1,"")</f>
        <v>3.815333495804496E-2</v>
      </c>
      <c r="HD40" s="57">
        <f>IFERROR(Inv_SY_B!HD40/Inv_SY_B!$NE40-1,"")</f>
        <v>3.0518007773953082E-2</v>
      </c>
      <c r="HE40" s="57">
        <f>IFERROR(Inv_SY_B!HE40/Inv_SY_B!$NE40-1,"")</f>
        <v>1.629568208093124E-2</v>
      </c>
      <c r="HF40" s="57">
        <f>IFERROR(Inv_SY_B!HF40/Inv_SY_B!$NE40-1,"")</f>
        <v>-5.9643248439870122E-3</v>
      </c>
      <c r="HG40" s="57">
        <f>IFERROR(Inv_SY_B!HG40/Inv_SY_B!$NE40-1,"")</f>
        <v>1.6358745602796265E-2</v>
      </c>
      <c r="HH40" s="57">
        <f>IFERROR(Inv_SY_B!HH40/Inv_SY_B!$NE40-1,"")</f>
        <v>2.0958779069133016E-2</v>
      </c>
      <c r="HI40" s="57">
        <f>IFERROR(Inv_SY_B!HI40/Inv_SY_B!$NE40-1,"")</f>
        <v>4.35030872284774E-2</v>
      </c>
      <c r="HJ40" s="57">
        <f>IFERROR(Inv_SY_B!HJ40/Inv_SY_B!$NE40-1,"")</f>
        <v>3.7136241676498649E-2</v>
      </c>
      <c r="HK40" s="57">
        <f>IFERROR(Inv_SY_B!HK40/Inv_SY_B!$NE40-1,"")</f>
        <v>4.0144124905974632E-2</v>
      </c>
      <c r="HL40" s="57">
        <f>IFERROR(Inv_SY_B!HL40/Inv_SY_B!$NE40-1,"")</f>
        <v>2.6650111766222562E-2</v>
      </c>
      <c r="HM40" s="57">
        <f>IFERROR(Inv_SY_B!HM40/Inv_SY_B!$NE40-1,"")</f>
        <v>-5.3290998691220004E-3</v>
      </c>
      <c r="HN40" s="57">
        <f>IFERROR(Inv_SY_B!HN40/Inv_SY_B!$NE40-1,"")</f>
        <v>-2.8925031968983328E-2</v>
      </c>
      <c r="HO40" s="57">
        <f>IFERROR(Inv_SY_B!HO40/Inv_SY_B!$NE40-1,"")</f>
        <v>1.6593022981238104E-2</v>
      </c>
      <c r="HP40" s="57">
        <f>IFERROR(Inv_SY_B!HP40/Inv_SY_B!$NE40-1,"")</f>
        <v>-6.813810246351526E-3</v>
      </c>
      <c r="HQ40" s="57">
        <f>IFERROR(Inv_SY_B!HQ40/Inv_SY_B!$NE40-1,"")</f>
        <v>-2.4535062285012676E-2</v>
      </c>
      <c r="HR40" s="57">
        <f>IFERROR(Inv_SY_B!HR40/Inv_SY_B!$NE40-1,"")</f>
        <v>-2.1773936953937922E-2</v>
      </c>
      <c r="HS40" s="57">
        <f>IFERROR(Inv_SY_B!HS40/Inv_SY_B!$NE40-1,"")</f>
        <v>-1.2240990566609988E-2</v>
      </c>
      <c r="HT40" s="57">
        <f>IFERROR(Inv_SY_B!HT40/Inv_SY_B!$NE40-1,"")</f>
        <v>-2.6298580805903637E-2</v>
      </c>
      <c r="HU40" s="57">
        <f>IFERROR(Inv_SY_B!HU40/Inv_SY_B!$NE40-1,"")</f>
        <v>-3.8911969701440619E-3</v>
      </c>
      <c r="HV40" s="57">
        <f>IFERROR(Inv_SY_B!HV40/Inv_SY_B!$NE40-1,"")</f>
        <v>-3.8158483466169679E-3</v>
      </c>
      <c r="HW40" s="57">
        <f>IFERROR(Inv_SY_B!HW40/Inv_SY_B!$NE40-1,"")</f>
        <v>9.8523919612207855E-3</v>
      </c>
      <c r="HX40" s="57">
        <f>IFERROR(Inv_SY_B!HX40/Inv_SY_B!$NE40-1,"")</f>
        <v>2.3790759914765758E-4</v>
      </c>
      <c r="HY40" s="57">
        <f>IFERROR(Inv_SY_B!HY40/Inv_SY_B!$NE40-1,"")</f>
        <v>3.8847809778650433E-3</v>
      </c>
      <c r="HZ40" s="57">
        <f>IFERROR(Inv_SY_B!HZ40/Inv_SY_B!$NE40-1,"")</f>
        <v>-7.5294590776014969E-3</v>
      </c>
      <c r="IA40" s="57">
        <f>IFERROR(Inv_SY_B!IA40/Inv_SY_B!$NE40-1,"")</f>
        <v>2.0627245125613314E-2</v>
      </c>
      <c r="IB40" s="57">
        <f>IFERROR(Inv_SY_B!IB40/Inv_SY_B!$NE40-1,"")</f>
        <v>-6.1085993196596799E-3</v>
      </c>
      <c r="IC40" s="57">
        <f>IFERROR(Inv_SY_B!IC40/Inv_SY_B!$NE40-1,"")</f>
        <v>2.4191235018450996E-2</v>
      </c>
      <c r="ID40" s="57">
        <f>IFERROR(Inv_SY_B!ID40/Inv_SY_B!$NE40-1,"")</f>
        <v>4.382081893144596E-3</v>
      </c>
      <c r="IE40" s="57">
        <f>IFERROR(Inv_SY_B!IE40/Inv_SY_B!$NE40-1,"")</f>
        <v>5.0451497801842216E-3</v>
      </c>
      <c r="IF40" s="57">
        <f>IFERROR(Inv_SY_B!IF40/Inv_SY_B!$NE40-1,"")</f>
        <v>9.3550910459410108E-3</v>
      </c>
      <c r="IG40" s="57">
        <f>IFERROR(Inv_SY_B!IG40/Inv_SY_B!$NE40-1,"")</f>
        <v>3.3637990666195439E-3</v>
      </c>
      <c r="IH40" s="57">
        <f>IFERROR(Inv_SY_B!IH40/Inv_SY_B!$NE40-1,"")</f>
        <v>-6.5822192389735079E-3</v>
      </c>
      <c r="II40" s="57">
        <f>IFERROR(Inv_SY_B!II40/Inv_SY_B!$NE40-1,"")</f>
        <v>-2.55644992480486E-3</v>
      </c>
      <c r="IJ40" s="57">
        <f>IFERROR(Inv_SY_B!IJ40/Inv_SY_B!$NE40-1,"")</f>
        <v>-1.2145268200820514E-3</v>
      </c>
      <c r="IK40" s="57">
        <f>IFERROR(Inv_SY_B!IK40/Inv_SY_B!$NE40-1,"")</f>
        <v>2.4191235018450996E-2</v>
      </c>
      <c r="IL40" s="57">
        <f>IFERROR(Inv_SY_B!IL40/Inv_SY_B!$NE40-1,"")</f>
        <v>-4.5693345818892395E-3</v>
      </c>
      <c r="IM40" s="57">
        <f>IFERROR(Inv_SY_B!IM40/Inv_SY_B!$NE40-1,"")</f>
        <v>-1.0039644649965429E-2</v>
      </c>
      <c r="IN40" s="57">
        <f>IFERROR(Inv_SY_B!IN40/Inv_SY_B!$NE40-1,"")</f>
        <v>-1.846020045833896E-3</v>
      </c>
      <c r="IO40" s="57">
        <f>IFERROR(Inv_SY_B!IO40/Inv_SY_B!$NE40-1,"")</f>
        <v>-1.6587440034480982E-2</v>
      </c>
      <c r="IP40" s="57">
        <f>IFERROR(Inv_SY_B!IP40/Inv_SY_B!$NE40-1,"")</f>
        <v>-2.7974052261320659E-2</v>
      </c>
      <c r="IQ40" s="57">
        <f>IFERROR(Inv_SY_B!IQ40/Inv_SY_B!$NE40-1,"")</f>
        <v>-0.37306931280411404</v>
      </c>
      <c r="IR40" s="57">
        <f>IFERROR(Inv_SY_B!IR40/Inv_SY_B!$NE40-1,"")</f>
        <v>-0.37008550731243617</v>
      </c>
      <c r="IS40" s="57">
        <f>IFERROR(Inv_SY_B!IS40/Inv_SY_B!$NE40-1,"")</f>
        <v>-8.1984355398712072E-4</v>
      </c>
      <c r="IT40" s="57">
        <f>IFERROR(Inv_SY_B!IT40/Inv_SY_B!$NE40-1,"")</f>
        <v>-5.161359481031691E-3</v>
      </c>
      <c r="IU40" s="57">
        <f>IFERROR(Inv_SY_B!IU40/Inv_SY_B!$NE40-1,"")</f>
        <v>9.2840480580440587E-3</v>
      </c>
      <c r="IV40" s="57">
        <f>IFERROR(Inv_SY_B!IV40/Inv_SY_B!$NE40-1,"")</f>
        <v>1.709877672672433E-2</v>
      </c>
      <c r="IW40" s="57">
        <f>IFERROR(Inv_SY_B!IW40/Inv_SY_B!$NE40-1,"")</f>
        <v>2.5744325344296826E-3</v>
      </c>
      <c r="IX40" s="57">
        <f>IFERROR(Inv_SY_B!IX40/Inv_SY_B!$NE40-1,"")</f>
        <v>5.0214687842184969E-3</v>
      </c>
      <c r="IY40" s="57">
        <f>IFERROR(Inv_SY_B!IY40/Inv_SY_B!$NE40-1,"")</f>
        <v>9.8366046305771171E-3</v>
      </c>
      <c r="IZ40" s="57">
        <f>IFERROR(Inv_SY_B!IZ40/Inv_SY_B!$NE40-1,"")</f>
        <v>-1.2254894181665588E-2</v>
      </c>
      <c r="JA40" s="57">
        <f>IFERROR(Inv_SY_B!JA40/Inv_SY_B!$NE40-1,"")</f>
        <v>-3.5712447827963567E-2</v>
      </c>
      <c r="JB40" s="57">
        <f>IFERROR(Inv_SY_B!JB40/Inv_SY_B!$NE40-1,"")</f>
        <v>-2.3992899316362504E-2</v>
      </c>
      <c r="JC40" s="57">
        <f>IFERROR(Inv_SY_B!JC40/Inv_SY_B!$NE40-1,"")</f>
        <v>1.2221416041116484E-2</v>
      </c>
      <c r="JD40" s="57">
        <f>IFERROR(Inv_SY_B!JD40/Inv_SY_B!$NE40-1,"")</f>
        <v>1.5050913925503506E-2</v>
      </c>
      <c r="JE40" s="57">
        <f>IFERROR(Inv_SY_B!JE40/Inv_SY_B!$NE40-1,"")</f>
        <v>9.037371016734852E-3</v>
      </c>
      <c r="JF40" s="57">
        <f>IFERROR(Inv_SY_B!JF40/Inv_SY_B!$NE40-1,"")</f>
        <v>6.268745132468112E-3</v>
      </c>
      <c r="JG40" s="57">
        <f>IFERROR(Inv_SY_B!JG40/Inv_SY_B!$NE40-1,"")</f>
        <v>1.8856734616112147E-2</v>
      </c>
      <c r="JH40" s="57">
        <f>IFERROR(Inv_SY_B!JH40/Inv_SY_B!$NE40-1,"")</f>
        <v>3.0543123981795928E-2</v>
      </c>
      <c r="JI40" s="57">
        <f>IFERROR(Inv_SY_B!JI40/Inv_SY_B!$NE40-1,"")</f>
        <v>2.6529990772193868E-2</v>
      </c>
      <c r="JJ40" s="57">
        <f>IFERROR(Inv_SY_B!JJ40/Inv_SY_B!$NE40-1,"")</f>
        <v>8.4397690714410611E-3</v>
      </c>
      <c r="JK40" s="57">
        <f>IFERROR(Inv_SY_B!JK40/Inv_SY_B!$NE40-1,"")</f>
        <v>2.2104078146746975E-2</v>
      </c>
      <c r="JL40" s="57">
        <f>IFERROR(Inv_SY_B!JL40/Inv_SY_B!$NE40-1,"")</f>
        <v>5.6067463407605267E-3</v>
      </c>
      <c r="JM40" s="57">
        <f>IFERROR(Inv_SY_B!JM40/Inv_SY_B!$NE40-1,"")</f>
        <v>-2.5088125325531396E-2</v>
      </c>
      <c r="JN40" s="57">
        <f>IFERROR(Inv_SY_B!JN40/Inv_SY_B!$NE40-1,"")</f>
        <v>-1.6835257492262667E-2</v>
      </c>
      <c r="JO40" s="57">
        <f>IFERROR(Inv_SY_B!JO40/Inv_SY_B!$NE40-1,"")</f>
        <v>-2.2737607403326643E-2</v>
      </c>
      <c r="JP40" s="57">
        <f>IFERROR(Inv_SY_B!JP40/Inv_SY_B!$NE40-1,"")</f>
        <v>9.1064405883014565E-3</v>
      </c>
      <c r="JQ40" s="57">
        <f>IFERROR(Inv_SY_B!JQ40/Inv_SY_B!$NE40-1,"")</f>
        <v>2.3518957855202638E-2</v>
      </c>
      <c r="JR40" s="57">
        <f>IFERROR(Inv_SY_B!JR40/Inv_SY_B!$NE40-1,"")</f>
        <v>1.025760011441168E-2</v>
      </c>
      <c r="JS40" s="57">
        <f>IFERROR(Inv_SY_B!JS40/Inv_SY_B!$NE40-1,"")</f>
        <v>4.9802844434088112E-3</v>
      </c>
      <c r="JT40" s="57">
        <f>IFERROR(Inv_SY_B!JT40/Inv_SY_B!$NE40-1,"")</f>
        <v>2.8453191108172238E-2</v>
      </c>
      <c r="JU40" s="57">
        <f>IFERROR(Inv_SY_B!JU40/Inv_SY_B!$NE40-1,"")</f>
        <v>1.29868946999534E-2</v>
      </c>
      <c r="JV40" s="57">
        <f>IFERROR(Inv_SY_B!JV40/Inv_SY_B!$NE40-1,"")</f>
        <v>-7.3566755144442997E-3</v>
      </c>
      <c r="JW40" s="57">
        <f>IFERROR(Inv_SY_B!JW40/Inv_SY_B!$NE40-1,"")</f>
        <v>-8.7933226030298961E-3</v>
      </c>
      <c r="JX40" s="57">
        <f>IFERROR(Inv_SY_B!JX40/Inv_SY_B!$NE40-1,"")</f>
        <v>-8.9529500573172216E-3</v>
      </c>
      <c r="JY40" s="57">
        <f>IFERROR(Inv_SY_B!JY40/Inv_SY_B!$NE40-1,"")</f>
        <v>-8.7933226030298961E-3</v>
      </c>
      <c r="JZ40" s="57">
        <f>IFERROR(Inv_SY_B!JZ40/Inv_SY_B!$NE40-1,"")</f>
        <v>-4.1277509550494806E-2</v>
      </c>
      <c r="KA40" s="57">
        <f>IFERROR(Inv_SY_B!KA40/Inv_SY_B!$NE40-1,"")</f>
        <v>-3.0821911294676929E-2</v>
      </c>
      <c r="KB40" s="57">
        <f>IFERROR(Inv_SY_B!KB40/Inv_SY_B!$NE40-1,"")</f>
        <v>-4.4833813372731068E-3</v>
      </c>
      <c r="KC40" s="57">
        <f>IFERROR(Inv_SY_B!KC40/Inv_SY_B!$NE40-1,"")</f>
        <v>-2.9704519114665762E-2</v>
      </c>
      <c r="KD40" s="57">
        <f>IFERROR(Inv_SY_B!KD40/Inv_SY_B!$NE40-1,"")</f>
        <v>-3.1540234838969727E-2</v>
      </c>
      <c r="KE40" s="57">
        <f>IFERROR(Inv_SY_B!KE40/Inv_SY_B!$NE40-1,"")</f>
        <v>4.7750110113904398E-3</v>
      </c>
      <c r="KF40" s="57">
        <f>IFERROR(Inv_SY_B!KF40/Inv_SY_B!$NE40-1,"")</f>
        <v>-1.2711135557168185E-2</v>
      </c>
      <c r="KG40" s="57">
        <f>IFERROR(Inv_SY_B!KG40/Inv_SY_B!$NE40-1,"")</f>
        <v>4.5355698299593961E-3</v>
      </c>
      <c r="KH40" s="57">
        <f>IFERROR(Inv_SY_B!KH40/Inv_SY_B!$NE40-1,"")</f>
        <v>8.1271875514234981E-3</v>
      </c>
      <c r="KI40" s="57">
        <f>IFERROR(Inv_SY_B!KI40/Inv_SY_B!$NE40-1,"")</f>
        <v>5.7367664234710958E-3</v>
      </c>
      <c r="KJ40" s="57">
        <f>IFERROR(Inv_SY_B!KJ40/Inv_SY_B!$NE40-1,"")</f>
        <v>-1.7812273770262066E-2</v>
      </c>
      <c r="KK40" s="57">
        <f>IFERROR(Inv_SY_B!KK40/Inv_SY_B!$NE40-1,"")</f>
        <v>-1.3035422200714852E-2</v>
      </c>
      <c r="KL40" s="57">
        <f>IFERROR(Inv_SY_B!KL40/Inv_SY_B!$NE40-1,"")</f>
        <v>-6.6651387689873332E-3</v>
      </c>
      <c r="KM40" s="57">
        <f>IFERROR(Inv_SY_B!KM40/Inv_SY_B!$NE40-1,"")</f>
        <v>4.0227939665298251E-3</v>
      </c>
      <c r="KN40" s="57">
        <f>IFERROR(Inv_SY_B!KN40/Inv_SY_B!$NE40-1,"")</f>
        <v>-5.3302785307527412E-3</v>
      </c>
      <c r="KO40" s="57">
        <f>IFERROR(Inv_SY_B!KO40/Inv_SY_B!$NE40-1,"")</f>
        <v>-4.7696756281532249E-3</v>
      </c>
      <c r="KP40" s="57">
        <f>IFERROR(Inv_SY_B!KP40/Inv_SY_B!$NE40-1,"")</f>
        <v>2.2779037188107587E-3</v>
      </c>
      <c r="KQ40" s="57">
        <f>IFERROR(Inv_SY_B!KQ40/Inv_SY_B!$NE40-1,"")</f>
        <v>-1.3875293846297709E-2</v>
      </c>
      <c r="KR40" s="57">
        <f>IFERROR(Inv_SY_B!KR40/Inv_SY_B!$NE40-1,"")</f>
        <v>-5.6506230465237506E-3</v>
      </c>
      <c r="KS40" s="57">
        <f>IFERROR(Inv_SY_B!KS40/Inv_SY_B!$NE40-1,"")</f>
        <v>-1.2698202393487845E-2</v>
      </c>
      <c r="KT40" s="57">
        <f>IFERROR(Inv_SY_B!KT40/Inv_SY_B!$NE40-1,"")</f>
        <v>6.6826408106634982E-3</v>
      </c>
      <c r="KU40" s="57">
        <f>IFERROR(Inv_SY_B!KU40/Inv_SY_B!$NE40-1,"")</f>
        <v>-5.970967562294871E-3</v>
      </c>
      <c r="KV40" s="57">
        <f>IFERROR(Inv_SY_B!KV40/Inv_SY_B!$NE40-1,"")</f>
        <v>6.7914370613024744E-3</v>
      </c>
      <c r="KW40" s="57">
        <f>IFERROR(Inv_SY_B!KW40/Inv_SY_B!$NE40-1,"")</f>
        <v>2.1978175898680341E-3</v>
      </c>
      <c r="KX40" s="57">
        <f>IFERROR(Inv_SY_B!KX40/Inv_SY_B!$NE40-1,"")</f>
        <v>4.3759423756721816E-3</v>
      </c>
      <c r="KY40" s="57">
        <f>IFERROR(Inv_SY_B!KY40/Inv_SY_B!$NE40-1,"")</f>
        <v>1.5877100457071691E-2</v>
      </c>
      <c r="KZ40" s="57">
        <f>IFERROR(Inv_SY_B!KZ40/Inv_SY_B!$NE40-1,"")</f>
        <v>7.9230602692237362E-4</v>
      </c>
      <c r="LA40" s="57">
        <f>IFERROR(Inv_SY_B!LA40/Inv_SY_B!$NE40-1,"")</f>
        <v>4.7136158366645198E-3</v>
      </c>
      <c r="LB40" s="57">
        <f>IFERROR(Inv_SY_B!LB40/Inv_SY_B!$NE40-1,"")</f>
        <v>-3.3362336850617069E-2</v>
      </c>
      <c r="LC40" s="57">
        <f>IFERROR(Inv_SY_B!LC40/Inv_SY_B!$NE40-1,"")</f>
        <v>3.8930693264531691E-3</v>
      </c>
      <c r="LD40" s="57">
        <f>IFERROR(Inv_SY_B!LD40/Inv_SY_B!$NE40-1,"")</f>
        <v>-1.4870567826967829E-2</v>
      </c>
      <c r="LE40" s="57">
        <f>IFERROR(Inv_SY_B!LE40/Inv_SY_B!$NE40-1,"")</f>
        <v>-1.3449708069026012E-2</v>
      </c>
      <c r="LF40" s="57">
        <f>IFERROR(Inv_SY_B!LF40/Inv_SY_B!$NE40-1,"")</f>
        <v>-1.6765047504223807E-2</v>
      </c>
      <c r="LG40" s="57">
        <f>IFERROR(Inv_SY_B!LG40/Inv_SY_B!$NE40-1,"")</f>
        <v>-1.0269876555187407E-2</v>
      </c>
      <c r="LH40" s="57">
        <f>IFERROR(Inv_SY_B!LH40/Inv_SY_B!$NE40-1,"")</f>
        <v>-3.5323470132078261E-2</v>
      </c>
      <c r="LI40" s="57">
        <f>IFERROR(Inv_SY_B!LI40/Inv_SY_B!$NE40-1,"")</f>
        <v>-2.0238260245859285E-2</v>
      </c>
      <c r="LJ40" s="57">
        <f>IFERROR(Inv_SY_B!LJ40/Inv_SY_B!$NE40-1,"")</f>
        <v>-2.6269738157728484E-2</v>
      </c>
      <c r="LK40" s="57">
        <f>IFERROR(Inv_SY_B!LK40/Inv_SY_B!$NE40-1,"")</f>
        <v>-2.3715419820155903E-2</v>
      </c>
      <c r="LL40" s="57">
        <f>IFERROR(Inv_SY_B!LL40/Inv_SY_B!$NE40-1,"")</f>
        <v>-2.6284807882434258E-2</v>
      </c>
      <c r="LM40" s="57">
        <f>IFERROR(Inv_SY_B!LM40/Inv_SY_B!$NE40-1,"")</f>
        <v>-1.2502468230398023E-2</v>
      </c>
      <c r="LN40" s="57">
        <f>IFERROR(Inv_SY_B!LN40/Inv_SY_B!$NE40-1,"")</f>
        <v>-2.3711472987495097E-2</v>
      </c>
      <c r="LO40" s="57">
        <f>IFERROR(Inv_SY_B!LO40/Inv_SY_B!$NE40-1,"")</f>
        <v>-3.705176738150473E-2</v>
      </c>
      <c r="LP40" s="57">
        <f>IFERROR(Inv_SY_B!LP40/Inv_SY_B!$NE40-1,"")</f>
        <v>-2.4658712826122975E-2</v>
      </c>
      <c r="LQ40" s="57">
        <f>IFERROR(Inv_SY_B!LQ40/Inv_SY_B!$NE40-1,"")</f>
        <v>-2.5763825971188759E-2</v>
      </c>
      <c r="LR40" s="57">
        <f>IFERROR(Inv_SY_B!LR40/Inv_SY_B!$NE40-1,"")</f>
        <v>-2.047507020551631E-2</v>
      </c>
      <c r="LS40" s="57">
        <f>IFERROR(Inv_SY_B!LS40/Inv_SY_B!$NE40-1,"")</f>
        <v>-7.3744141203017088E-3</v>
      </c>
      <c r="LT40" s="57">
        <f>IFERROR(Inv_SY_B!LT40/Inv_SY_B!$NE40-1,"")</f>
        <v>-2.8605545487072503E-2</v>
      </c>
      <c r="LU40" s="57">
        <f>IFERROR(Inv_SY_B!LU40/Inv_SY_B!$NE40-1,"")</f>
        <v>-1.2111731796964009E-2</v>
      </c>
      <c r="LV40" s="57">
        <f>IFERROR(Inv_SY_B!LV40/Inv_SY_B!$NE40-1,"")</f>
        <v>8.6091396730216818E-3</v>
      </c>
      <c r="LW40" s="57">
        <f>IFERROR(Inv_SY_B!LW40/Inv_SY_B!$NE40-1,"")</f>
        <v>8.3604892153816834E-3</v>
      </c>
      <c r="LX40" s="57">
        <f>IFERROR(Inv_SY_B!LX40/Inv_SY_B!$NE40-1,"")</f>
        <v>1.034969287650056E-2</v>
      </c>
      <c r="LY40" s="57">
        <f>IFERROR(Inv_SY_B!LY40/Inv_SY_B!$NE40-1,"")</f>
        <v>1.0929877277660038E-2</v>
      </c>
      <c r="LZ40" s="57">
        <f>IFERROR(Inv_SY_B!LZ40/Inv_SY_B!$NE40-1,"")</f>
        <v>-2.9789595285357517E-2</v>
      </c>
      <c r="MA40" s="57">
        <f>IFERROR(Inv_SY_B!MA40/Inv_SY_B!$NE40-1,"")</f>
        <v>-4.2930562956227103E-3</v>
      </c>
      <c r="MB40" s="57">
        <f>IFERROR(Inv_SY_B!MB40/Inv_SY_B!$NE40-1,"")</f>
        <v>-1.4396947907654001E-2</v>
      </c>
      <c r="MC40" s="57">
        <f>IFERROR(Inv_SY_B!MC40/Inv_SY_B!$NE40-1,"")</f>
        <v>-4.7666762149367603E-3</v>
      </c>
      <c r="MD40" s="57">
        <f>IFERROR(Inv_SY_B!MD40/Inv_SY_B!$NE40-1,"")</f>
        <v>-1.6528237544566671E-2</v>
      </c>
      <c r="ME40" s="57">
        <f>IFERROR(Inv_SY_B!ME40/Inv_SY_B!$NE40-1,"")</f>
        <v>-2.6353865780238683E-3</v>
      </c>
      <c r="MF40" s="57">
        <f>IFERROR(Inv_SY_B!MF40/Inv_SY_B!$NE40-1,"")</f>
        <v>-1.1002671819236975E-2</v>
      </c>
      <c r="MG40" s="57">
        <f>IFERROR(Inv_SY_B!MG40/Inv_SY_B!$NE40-1,"")</f>
        <v>-4.7866088872506873E-2</v>
      </c>
      <c r="MH40" s="57">
        <f>IFERROR(Inv_SY_B!MH40/Inv_SY_B!$NE40-1,"")</f>
        <v>5.2582787438752998E-3</v>
      </c>
      <c r="MI40" s="57">
        <f>IFERROR(Inv_SY_B!MI40/Inv_SY_B!$NE40-1,"")</f>
        <v>-6.4243459325356023E-3</v>
      </c>
      <c r="MJ40" s="57">
        <f>IFERROR(Inv_SY_B!MJ40/Inv_SY_B!$NE40-1,"")</f>
        <v>-1.4197621184514064E-3</v>
      </c>
      <c r="MK40" s="57">
        <f>IFERROR(Inv_SY_B!MK40/Inv_SY_B!$NE40-1,"")</f>
        <v>4.5478488649044468E-3</v>
      </c>
      <c r="ML40" s="57">
        <f>IFERROR(Inv_SY_B!ML40/Inv_SY_B!$NE40-1,"")</f>
        <v>1.7061293490208129E-3</v>
      </c>
      <c r="MM40" s="57">
        <f>IFERROR(Inv_SY_B!MM40/Inv_SY_B!$NE40-1,"")</f>
        <v>-1.3599272254072425E-2</v>
      </c>
      <c r="MN40" s="57">
        <f>IFERROR(Inv_SY_B!MN40/Inv_SY_B!$NE40-1,"")</f>
        <v>-7.1387226441673723E-3</v>
      </c>
      <c r="MO40" s="57">
        <f>IFERROR(Inv_SY_B!MO40/Inv_SY_B!$NE40-1,"")</f>
        <v>5.2109167519438504E-3</v>
      </c>
      <c r="MP40" s="57">
        <f>IFERROR(Inv_SY_B!MP40/Inv_SY_B!$NE40-1,"")</f>
        <v>-1.95637106638058E-2</v>
      </c>
      <c r="MQ40" s="57">
        <f>IFERROR(Inv_SY_B!MQ40/Inv_SY_B!$NE40-1,"")</f>
        <v>-1.6370364238128654E-2</v>
      </c>
      <c r="MR40" s="57">
        <f>IFERROR(Inv_SY_B!MR40/Inv_SY_B!$NE40-1,"")</f>
        <v>-1.4002264641558848E-2</v>
      </c>
      <c r="MS40" s="57">
        <f>IFERROR(Inv_SY_B!MS40/Inv_SY_B!$NE40-1,"")</f>
        <v>4.8655805678721187E-4</v>
      </c>
      <c r="MT40" s="57">
        <f>IFERROR(Inv_SY_B!MT40/Inv_SY_B!$NE40-1,"")</f>
        <v>-1.6097673981553817E-2</v>
      </c>
      <c r="MU40" s="57">
        <f>IFERROR(Inv_SY_B!MU40/Inv_SY_B!$NE40-1,"")</f>
        <v>-4.5298662552798463E-3</v>
      </c>
      <c r="MV40" s="57">
        <f>IFERROR(Inv_SY_B!MV40/Inv_SY_B!$NE40-1,"")</f>
        <v>-9.5423437346855433E-3</v>
      </c>
      <c r="MW40" s="57">
        <f>IFERROR(Inv_SY_B!MW40/Inv_SY_B!$NE40-1,"")</f>
        <v>-2.0814497814357957E-2</v>
      </c>
      <c r="MX40" s="57">
        <f>IFERROR(Inv_SY_B!MX40/Inv_SY_B!$NE40-1,"")</f>
        <v>-5.2402961342505883E-3</v>
      </c>
      <c r="MY40" s="57">
        <f>IFERROR(Inv_SY_B!MY40/Inv_SY_B!$NE40-1,"")</f>
        <v>3.9358912934480461E-2</v>
      </c>
      <c r="MZ40" s="57">
        <f>IFERROR(Inv_SY_B!MZ40/Inv_SY_B!$NE40-1,"")</f>
        <v>-1.6836090492120759E-2</v>
      </c>
      <c r="NA40" s="57">
        <f>IFERROR(Inv_SY_B!NA40/Inv_SY_B!$NE40-1,"")</f>
        <v>3.1519164711368841E-3</v>
      </c>
      <c r="NB40" s="57">
        <f>IFERROR(Inv_SY_B!NB40/Inv_SY_B!$NE40-1,"")</f>
        <v>9.8385897206698658E-4</v>
      </c>
      <c r="NC40" s="57">
        <f>IFERROR(Inv_SY_B!NC40/Inv_SY_B!$NE40-1,"")</f>
        <v>4.8793828084243707E-3</v>
      </c>
      <c r="ND40" s="57">
        <f>IFERROR(Inv_SY_B!ND40/Inv_SY_B!$NE40-1,"")</f>
        <v>7.5316543565822069E-3</v>
      </c>
    </row>
    <row r="41" spans="2:368" ht="14.5" x14ac:dyDescent="0.35">
      <c r="B41" s="86">
        <f t="shared" si="0"/>
        <v>45782</v>
      </c>
      <c r="C41" s="57">
        <f>IFERROR(Inv_SY_B!C41/Inv_SY_B!$NE41-1,"")</f>
        <v>-6.0400642436999719E-2</v>
      </c>
      <c r="D41" s="57">
        <f>IFERROR(Inv_SY_B!D41/Inv_SY_B!$NE41-1,"")</f>
        <v>-7.4421523918434485E-2</v>
      </c>
      <c r="E41" s="57">
        <f>IFERROR(Inv_SY_B!E41/Inv_SY_B!$NE41-1,"")</f>
        <v>-4.5157941283611502E-2</v>
      </c>
      <c r="F41" s="57">
        <f>IFERROR(Inv_SY_B!F41/Inv_SY_B!$NE41-1,"")</f>
        <v>-4.230369041060511E-2</v>
      </c>
      <c r="G41" s="57">
        <f>IFERROR(Inv_SY_B!G41/Inv_SY_B!$NE41-1,"")</f>
        <v>-4.9915026071955415E-2</v>
      </c>
      <c r="H41" s="57">
        <f>IFERROR(Inv_SY_B!H41/Inv_SY_B!$NE41-1,"")</f>
        <v>-8.0363402848884213E-2</v>
      </c>
      <c r="I41" s="57">
        <f>IFERROR(Inv_SY_B!I41/Inv_SY_B!$NE41-1,"")</f>
        <v>-2.259268957176519E-2</v>
      </c>
      <c r="J41" s="57">
        <f>IFERROR(Inv_SY_B!J41/Inv_SY_B!$NE41-1,"")</f>
        <v>-7.1226765923736113E-2</v>
      </c>
      <c r="K41" s="57">
        <f>IFERROR(Inv_SY_B!K41/Inv_SY_B!$NE41-1,"")</f>
        <v>-4.0210573103733993E-2</v>
      </c>
      <c r="L41" s="57">
        <f>IFERROR(Inv_SY_B!L41/Inv_SY_B!$NE41-1,"")</f>
        <v>-3.431178796618739E-2</v>
      </c>
      <c r="M41" s="57">
        <f>IFERROR(Inv_SY_B!M41/Inv_SY_B!$NE41-1,"")</f>
        <v>-3.7736889013795016E-2</v>
      </c>
      <c r="N41" s="57">
        <f>IFERROR(Inv_SY_B!N41/Inv_SY_B!$NE41-1,"")</f>
        <v>-4.0781423278335005E-2</v>
      </c>
      <c r="O41" s="57">
        <f>IFERROR(Inv_SY_B!O41/Inv_SY_B!$NE41-1,"")</f>
        <v>-3.3740937791586156E-2</v>
      </c>
      <c r="P41" s="57">
        <f>IFERROR(Inv_SY_B!P41/Inv_SY_B!$NE41-1,"")</f>
        <v>-3.4882638140788735E-2</v>
      </c>
      <c r="Q41" s="57">
        <f>IFERROR(Inv_SY_B!Q41/Inv_SY_B!$NE41-1,"")</f>
        <v>-2.6129602130235852E-2</v>
      </c>
      <c r="R41" s="57">
        <f>IFERROR(Inv_SY_B!R41/Inv_SY_B!$NE41-1,"")</f>
        <v>-2.8222719437107302E-2</v>
      </c>
      <c r="S41" s="57">
        <f>IFERROR(Inv_SY_B!S41/Inv_SY_B!$NE41-1,"")</f>
        <v>-4.1772899897379534E-2</v>
      </c>
      <c r="T41" s="57">
        <f>IFERROR(Inv_SY_B!T41/Inv_SY_B!$NE41-1,"")</f>
        <v>-3.6765442225438538E-2</v>
      </c>
      <c r="U41" s="57">
        <f>IFERROR(Inv_SY_B!U41/Inv_SY_B!$NE41-1,"")</f>
        <v>-4.8202475548151713E-2</v>
      </c>
      <c r="V41" s="57">
        <f>IFERROR(Inv_SY_B!V41/Inv_SY_B!$NE41-1,"")</f>
        <v>-3.3931221183119864E-2</v>
      </c>
      <c r="W41" s="57">
        <f>IFERROR(Inv_SY_B!W41/Inv_SY_B!$NE41-1,"")</f>
        <v>-9.1943802837314292E-3</v>
      </c>
      <c r="X41" s="57">
        <f>IFERROR(Inv_SY_B!X41/Inv_SY_B!$NE41-1,"")</f>
        <v>-1.8898833251953184E-2</v>
      </c>
      <c r="Y41" s="57">
        <f>IFERROR(Inv_SY_B!Y41/Inv_SY_B!$NE41-1,"")</f>
        <v>-8.0526799345291833E-3</v>
      </c>
      <c r="Z41" s="57">
        <f>IFERROR(Inv_SY_B!Z41/Inv_SY_B!$NE41-1,"")</f>
        <v>-1.0145797241400301E-2</v>
      </c>
      <c r="AA41" s="57">
        <f>IFERROR(Inv_SY_B!AA41/Inv_SY_B!$NE41-1,"")</f>
        <v>-2.0611383775756997E-2</v>
      </c>
      <c r="AB41" s="57">
        <f>IFERROR(Inv_SY_B!AB41/Inv_SY_B!$NE41-1,"")</f>
        <v>-2.7461585870972138E-2</v>
      </c>
      <c r="AC41" s="57">
        <f>IFERROR(Inv_SY_B!AC41/Inv_SY_B!$NE41-1,"")</f>
        <v>-1.0526364024467938E-2</v>
      </c>
      <c r="AD41" s="57">
        <f>IFERROR(Inv_SY_B!AD41/Inv_SY_B!$NE41-1,"")</f>
        <v>-1.4522315246676798E-2</v>
      </c>
      <c r="AE41" s="57">
        <f>IFERROR(Inv_SY_B!AE41/Inv_SY_B!$NE41-1,"")</f>
        <v>-9.0040968921979436E-3</v>
      </c>
      <c r="AF41" s="57">
        <f>IFERROR(Inv_SY_B!AF41/Inv_SY_B!$NE41-1,"")</f>
        <v>-7.2915463683940196E-3</v>
      </c>
      <c r="AG41" s="57">
        <f>IFERROR(Inv_SY_B!AG41/Inv_SY_B!$NE41-1,"")</f>
        <v>-2.0801667167290705E-2</v>
      </c>
      <c r="AH41" s="57">
        <f>IFERROR(Inv_SY_B!AH41/Inv_SY_B!$NE41-1,"")</f>
        <v>-1.2429197939805459E-2</v>
      </c>
      <c r="AI41" s="57">
        <f>IFERROR(Inv_SY_B!AI41/Inv_SY_B!$NE41-1,"")</f>
        <v>-4.6870491807415426E-2</v>
      </c>
      <c r="AJ41" s="57">
        <f>IFERROR(Inv_SY_B!AJ41/Inv_SY_B!$NE41-1,"")</f>
        <v>-5.7195869526957654E-2</v>
      </c>
      <c r="AK41" s="57">
        <f>IFERROR(Inv_SY_B!AK41/Inv_SY_B!$NE41-1,"")</f>
        <v>-5.2589008468772014E-2</v>
      </c>
      <c r="AL41" s="57">
        <f>IFERROR(Inv_SY_B!AL41/Inv_SY_B!$NE41-1,"")</f>
        <v>-4.4577076193666465E-2</v>
      </c>
      <c r="AM41" s="57">
        <f>IFERROR(Inv_SY_B!AM41/Inv_SY_B!$NE41-1,"")</f>
        <v>-3.1958282860375165E-2</v>
      </c>
      <c r="AN41" s="57">
        <f>IFERROR(Inv_SY_B!AN41/Inv_SY_B!$NE41-1,"")</f>
        <v>-3.1357387939742298E-2</v>
      </c>
      <c r="AO41" s="57">
        <f>IFERROR(Inv_SY_B!AO41/Inv_SY_B!$NE41-1,"")</f>
        <v>-4.4016240934409034E-2</v>
      </c>
      <c r="AP41" s="57">
        <f>IFERROR(Inv_SY_B!AP41/Inv_SY_B!$NE41-1,"")</f>
        <v>-3.9970215135480713E-2</v>
      </c>
      <c r="AQ41" s="57">
        <f>IFERROR(Inv_SY_B!AQ41/Inv_SY_B!$NE41-1,"")</f>
        <v>-5.847777869097448E-2</v>
      </c>
      <c r="AR41" s="57">
        <f>IFERROR(Inv_SY_B!AR41/Inv_SY_B!$NE41-1,"")</f>
        <v>-3.6867448638498668E-2</v>
      </c>
      <c r="AS41" s="57">
        <f>IFERROR(Inv_SY_B!AS41/Inv_SY_B!$NE41-1,"")</f>
        <v>-1.585746597867288E-2</v>
      </c>
      <c r="AT41" s="57">
        <f>IFERROR(Inv_SY_B!AT41/Inv_SY_B!$NE41-1,"")</f>
        <v>-1.9356181052657129E-2</v>
      </c>
      <c r="AU41" s="57">
        <f>IFERROR(Inv_SY_B!AU41/Inv_SY_B!$NE41-1,"")</f>
        <v>-1.7152899677003286E-2</v>
      </c>
      <c r="AV41" s="57">
        <f>IFERROR(Inv_SY_B!AV41/Inv_SY_B!$NE41-1,"")</f>
        <v>3.4240797021605207E-3</v>
      </c>
      <c r="AW41" s="57">
        <f>IFERROR(Inv_SY_B!AW41/Inv_SY_B!$NE41-1,"")</f>
        <v>-6.919652018720801E-3</v>
      </c>
      <c r="AX41" s="57">
        <f>IFERROR(Inv_SY_B!AX41/Inv_SY_B!$NE41-1,"")</f>
        <v>-1.4884467507983001E-2</v>
      </c>
      <c r="AY41" s="57">
        <f>IFERROR(Inv_SY_B!AY41/Inv_SY_B!$NE41-1,"")</f>
        <v>-5.1034860114551384E-2</v>
      </c>
      <c r="AZ41" s="57">
        <f>IFERROR(Inv_SY_B!AZ41/Inv_SY_B!$NE41-1,"")</f>
        <v>-2.106963079891333E-2</v>
      </c>
      <c r="BA41" s="57">
        <f>IFERROR(Inv_SY_B!BA41/Inv_SY_B!$NE41-1,"")</f>
        <v>-1.3349924027872162E-2</v>
      </c>
      <c r="BB41" s="57">
        <f>IFERROR(Inv_SY_B!BB41/Inv_SY_B!$NE41-1,"")</f>
        <v>-3.9017817747375894E-2</v>
      </c>
      <c r="BC41" s="57">
        <f>IFERROR(Inv_SY_B!BC41/Inv_SY_B!$NE41-1,"")</f>
        <v>-5.057648738538234E-2</v>
      </c>
      <c r="BD41" s="57">
        <f>IFERROR(Inv_SY_B!BD41/Inv_SY_B!$NE41-1,"")</f>
        <v>-5.0946811170147877E-2</v>
      </c>
      <c r="BE41" s="57">
        <f>IFERROR(Inv_SY_B!BE41/Inv_SY_B!$NE41-1,"")</f>
        <v>-6.2954169194569642E-2</v>
      </c>
      <c r="BF41" s="57">
        <f>IFERROR(Inv_SY_B!BF41/Inv_SY_B!$NE41-1,"")</f>
        <v>-5.4362118043301044E-2</v>
      </c>
      <c r="BG41" s="57">
        <f>IFERROR(Inv_SY_B!BG41/Inv_SY_B!$NE41-1,"")</f>
        <v>-4.6112427328240613E-2</v>
      </c>
      <c r="BH41" s="57">
        <f>IFERROR(Inv_SY_B!BH41/Inv_SY_B!$NE41-1,"")</f>
        <v>-8.2668588988570324E-2</v>
      </c>
      <c r="BI41" s="57">
        <f>IFERROR(Inv_SY_B!BI41/Inv_SY_B!$NE41-1,"")</f>
        <v>-8.3776350752590156E-2</v>
      </c>
      <c r="BJ41" s="57">
        <f>IFERROR(Inv_SY_B!BJ41/Inv_SY_B!$NE41-1,"")</f>
        <v>-8.822762098456649E-2</v>
      </c>
      <c r="BK41" s="57">
        <f>IFERROR(Inv_SY_B!BK41/Inv_SY_B!$NE41-1,"")</f>
        <v>-4.4206524325942742E-2</v>
      </c>
      <c r="BL41" s="57">
        <f>IFERROR(Inv_SY_B!BL41/Inv_SY_B!$NE41-1,"")</f>
        <v>-5.8697149989494268E-2</v>
      </c>
      <c r="BM41" s="57">
        <f>IFERROR(Inv_SY_B!BM41/Inv_SY_B!$NE41-1,"")</f>
        <v>-4.4102175369295171E-2</v>
      </c>
      <c r="BN41" s="57">
        <f>IFERROR(Inv_SY_B!BN41/Inv_SY_B!$NE41-1,"")</f>
        <v>1.6136948478647328E-2</v>
      </c>
      <c r="BO41" s="57">
        <f>IFERROR(Inv_SY_B!BO41/Inv_SY_B!$NE41-1,"")</f>
        <v>-7.0626526940120726E-5</v>
      </c>
      <c r="BP41" s="57">
        <f>IFERROR(Inv_SY_B!BP41/Inv_SY_B!$NE41-1,"")</f>
        <v>1.6346472163061732E-2</v>
      </c>
      <c r="BQ41" s="57">
        <f>IFERROR(Inv_SY_B!BQ41/Inv_SY_B!$NE41-1,"")</f>
        <v>1.9690480966503277E-2</v>
      </c>
      <c r="BR41" s="57">
        <f>IFERROR(Inv_SY_B!BR41/Inv_SY_B!$NE41-1,"")</f>
        <v>1.2756759038979215E-2</v>
      </c>
      <c r="BS41" s="57">
        <f>IFERROR(Inv_SY_B!BS41/Inv_SY_B!$NE41-1,"")</f>
        <v>2.1102701118810074E-2</v>
      </c>
      <c r="BT41" s="57">
        <f>IFERROR(Inv_SY_B!BT41/Inv_SY_B!$NE41-1,"")</f>
        <v>-7.9577352194989404E-3</v>
      </c>
      <c r="BU41" s="57">
        <f>IFERROR(Inv_SY_B!BU41/Inv_SY_B!$NE41-1,"")</f>
        <v>2.9744377761413032E-2</v>
      </c>
      <c r="BV41" s="57">
        <f>IFERROR(Inv_SY_B!BV41/Inv_SY_B!$NE41-1,"")</f>
        <v>1.371014580401364E-2</v>
      </c>
      <c r="BW41" s="57">
        <f>IFERROR(Inv_SY_B!BW41/Inv_SY_B!$NE41-1,"")</f>
        <v>-3.01745834613798E-3</v>
      </c>
      <c r="BX41" s="57">
        <f>IFERROR(Inv_SY_B!BX41/Inv_SY_B!$NE41-1,"")</f>
        <v>-1.23368851833493E-2</v>
      </c>
      <c r="BY41" s="57">
        <f>IFERROR(Inv_SY_B!BY41/Inv_SY_B!$NE41-1,"")</f>
        <v>-2.7574437738558943E-3</v>
      </c>
      <c r="BZ41" s="57">
        <f>IFERROR(Inv_SY_B!BZ41/Inv_SY_B!$NE41-1,"")</f>
        <v>2.2365479369224062E-2</v>
      </c>
      <c r="CA41" s="57">
        <f>IFERROR(Inv_SY_B!CA41/Inv_SY_B!$NE41-1,"")</f>
        <v>-1.0707586302119099E-2</v>
      </c>
      <c r="CB41" s="57">
        <f>IFERROR(Inv_SY_B!CB41/Inv_SY_B!$NE41-1,"")</f>
        <v>-1.2637997520577593E-2</v>
      </c>
      <c r="CC41" s="57">
        <f>IFERROR(Inv_SY_B!CC41/Inv_SY_B!$NE41-1,"")</f>
        <v>1.8043722008716179E-2</v>
      </c>
      <c r="CD41" s="57">
        <f>IFERROR(Inv_SY_B!CD41/Inv_SY_B!$NE41-1,"")</f>
        <v>2.9311020140942778E-2</v>
      </c>
      <c r="CE41" s="57">
        <f>IFERROR(Inv_SY_B!CE41/Inv_SY_B!$NE41-1,"")</f>
        <v>-4.7508888280189954E-3</v>
      </c>
      <c r="CF41" s="57">
        <f>IFERROR(Inv_SY_B!CF41/Inv_SY_B!$NE41-1,"")</f>
        <v>9.6799199336403685E-3</v>
      </c>
      <c r="CG41" s="57">
        <f>IFERROR(Inv_SY_B!CG41/Inv_SY_B!$NE41-1,"")</f>
        <v>4.0144960652699124E-2</v>
      </c>
      <c r="CH41" s="57">
        <f>IFERROR(Inv_SY_B!CH41/Inv_SY_B!$NE41-1,"")</f>
        <v>2.3634035312782853E-2</v>
      </c>
      <c r="CI41" s="57">
        <f>IFERROR(Inv_SY_B!CI41/Inv_SY_B!$NE41-1,"")</f>
        <v>1.4316846472672173E-2</v>
      </c>
      <c r="CJ41" s="57">
        <f>IFERROR(Inv_SY_B!CJ41/Inv_SY_B!$NE41-1,"")</f>
        <v>3.3873094000075099E-2</v>
      </c>
      <c r="CK41" s="57">
        <f>IFERROR(Inv_SY_B!CK41/Inv_SY_B!$NE41-1,"")</f>
        <v>1.2488865237234137E-2</v>
      </c>
      <c r="CL41" s="57">
        <f>IFERROR(Inv_SY_B!CL41/Inv_SY_B!$NE41-1,"")</f>
        <v>1.3108609543037719E-3</v>
      </c>
      <c r="CM41" s="57">
        <f>IFERROR(Inv_SY_B!CM41/Inv_SY_B!$NE41-1,"")</f>
        <v>2.653753136993342E-2</v>
      </c>
      <c r="CN41" s="57">
        <f>IFERROR(Inv_SY_B!CN41/Inv_SY_B!$NE41-1,"")</f>
        <v>1.4403517996766313E-2</v>
      </c>
      <c r="CO41" s="57">
        <f>IFERROR(Inv_SY_B!CO41/Inv_SY_B!$NE41-1,"")</f>
        <v>1.0589970936627946E-2</v>
      </c>
      <c r="CP41" s="57">
        <f>IFERROR(Inv_SY_B!CP41/Inv_SY_B!$NE41-1,"")</f>
        <v>-2.53787115624029E-2</v>
      </c>
      <c r="CQ41" s="57">
        <f>IFERROR(Inv_SY_B!CQ41/Inv_SY_B!$NE41-1,"")</f>
        <v>-1.8040570088212471E-3</v>
      </c>
      <c r="CR41" s="57">
        <f>IFERROR(Inv_SY_B!CR41/Inv_SY_B!$NE41-1,"")</f>
        <v>1.1110000081192117E-2</v>
      </c>
      <c r="CS41" s="57">
        <f>IFERROR(Inv_SY_B!CS41/Inv_SY_B!$NE41-1,"")</f>
        <v>2.2637312785700914E-2</v>
      </c>
      <c r="CT41" s="57">
        <f>IFERROR(Inv_SY_B!CT41/Inv_SY_B!$NE41-1,"")</f>
        <v>2.4428476717870407E-3</v>
      </c>
      <c r="CU41" s="57">
        <f>IFERROR(Inv_SY_B!CU41/Inv_SY_B!$NE41-1,"")</f>
        <v>-1.1968893354571519E-2</v>
      </c>
      <c r="CV41" s="57">
        <f>IFERROR(Inv_SY_B!CV41/Inv_SY_B!$NE41-1,"")</f>
        <v>5.3030079668909824E-3</v>
      </c>
      <c r="CW41" s="57">
        <f>IFERROR(Inv_SY_B!CW41/Inv_SY_B!$NE41-1,"")</f>
        <v>3.4829059609158275E-3</v>
      </c>
      <c r="CX41" s="57">
        <f>IFERROR(Inv_SY_B!CX41/Inv_SY_B!$NE41-1,"")</f>
        <v>8.7738085453843428E-3</v>
      </c>
      <c r="CY41" s="57">
        <f>IFERROR(Inv_SY_B!CY41/Inv_SY_B!$NE41-1,"")</f>
        <v>8.6831974065588735E-3</v>
      </c>
      <c r="CZ41" s="57">
        <f>IFERROR(Inv_SY_B!CZ41/Inv_SY_B!$NE41-1,"")</f>
        <v>1.5270233237706821E-2</v>
      </c>
      <c r="DA41" s="57">
        <f>IFERROR(Inv_SY_B!DA41/Inv_SY_B!$NE41-1,"")</f>
        <v>3.9996899938137265E-3</v>
      </c>
      <c r="DB41" s="57">
        <f>IFERROR(Inv_SY_B!DB41/Inv_SY_B!$NE41-1,"")</f>
        <v>8.1631682619944801E-3</v>
      </c>
      <c r="DC41" s="57">
        <f>IFERROR(Inv_SY_B!DC41/Inv_SY_B!$NE41-1,"")</f>
        <v>6.5279702639973625E-2</v>
      </c>
      <c r="DD41" s="57">
        <f>IFERROR(Inv_SY_B!DD41/Inv_SY_B!$NE41-1,"")</f>
        <v>8.8565404547469306E-3</v>
      </c>
      <c r="DE41" s="57">
        <f>IFERROR(Inv_SY_B!DE41/Inv_SY_B!$NE41-1,"")</f>
        <v>3.4597983110679964E-2</v>
      </c>
      <c r="DF41" s="57">
        <f>IFERROR(Inv_SY_B!DF41/Inv_SY_B!$NE41-1,"")</f>
        <v>7.7298106415242263E-3</v>
      </c>
      <c r="DG41" s="57">
        <f>IFERROR(Inv_SY_B!DG41/Inv_SY_B!$NE41-1,"")</f>
        <v>9.0298835029349878E-3</v>
      </c>
      <c r="DH41" s="57">
        <f>IFERROR(Inv_SY_B!DH41/Inv_SY_B!$NE41-1,"")</f>
        <v>3.7371471881689766E-2</v>
      </c>
      <c r="DI41" s="57">
        <f>IFERROR(Inv_SY_B!DI41/Inv_SY_B!$NE41-1,"")</f>
        <v>3.3991282442021653E-2</v>
      </c>
      <c r="DJ41" s="57">
        <f>IFERROR(Inv_SY_B!DJ41/Inv_SY_B!$NE41-1,"")</f>
        <v>1.2843430563073133E-2</v>
      </c>
      <c r="DK41" s="57">
        <f>IFERROR(Inv_SY_B!DK41/Inv_SY_B!$NE41-1,"")</f>
        <v>2.9092277722990945E-2</v>
      </c>
      <c r="DL41" s="57">
        <f>IFERROR(Inv_SY_B!DL41/Inv_SY_B!$NE41-1,"")</f>
        <v>-1.1934167254313843E-3</v>
      </c>
      <c r="DM41" s="57">
        <f>IFERROR(Inv_SY_B!DM41/Inv_SY_B!$NE41-1,"")</f>
        <v>-8.1310782676868865E-3</v>
      </c>
      <c r="DN41" s="57">
        <f>IFERROR(Inv_SY_B!DN41/Inv_SY_B!$NE41-1,"")</f>
        <v>-1.0124523321850099E-2</v>
      </c>
      <c r="DO41" s="57">
        <f>IFERROR(Inv_SY_B!DO41/Inv_SY_B!$NE41-1,"")</f>
        <v>-7.1776915026523502E-3</v>
      </c>
      <c r="DP41" s="57">
        <f>IFERROR(Inv_SY_B!DP41/Inv_SY_B!$NE41-1,"")</f>
        <v>2.4110728695299732E-2</v>
      </c>
      <c r="DQ41" s="57">
        <f>IFERROR(Inv_SY_B!DQ41/Inv_SY_B!$NE41-1,"")</f>
        <v>-2.9278930146635185E-2</v>
      </c>
      <c r="DR41" s="57">
        <f>IFERROR(Inv_SY_B!DR41/Inv_SY_B!$NE41-1,"")</f>
        <v>3.8324858646724191E-2</v>
      </c>
      <c r="DS41" s="57">
        <f>IFERROR(Inv_SY_B!DS41/Inv_SY_B!$NE41-1,"")</f>
        <v>2.1077225352008178E-2</v>
      </c>
      <c r="DT41" s="57">
        <f>IFERROR(Inv_SY_B!DT41/Inv_SY_B!$NE41-1,"")</f>
        <v>-5.9642901653356173E-3</v>
      </c>
      <c r="DU41" s="57">
        <f>IFERROR(Inv_SY_B!DU41/Inv_SY_B!$NE41-1,"")</f>
        <v>2.1459367980968258E-2</v>
      </c>
      <c r="DV41" s="57">
        <f>IFERROR(Inv_SY_B!DV41/Inv_SY_B!$NE41-1,"")</f>
        <v>3.4869816527156816E-2</v>
      </c>
      <c r="DW41" s="57">
        <f>IFERROR(Inv_SY_B!DW41/Inv_SY_B!$NE41-1,"")</f>
        <v>4.7858726297069554E-2</v>
      </c>
      <c r="DX41" s="57">
        <f>IFERROR(Inv_SY_B!DX41/Inv_SY_B!$NE41-1,"")</f>
        <v>4.1358361990015746E-2</v>
      </c>
      <c r="DY41" s="57">
        <f>IFERROR(Inv_SY_B!DY41/Inv_SY_B!$NE41-1,"")</f>
        <v>2.4110728695299732E-2</v>
      </c>
      <c r="DZ41" s="57">
        <f>IFERROR(Inv_SY_B!DZ41/Inv_SY_B!$NE41-1,"")</f>
        <v>4.2138405706862336E-2</v>
      </c>
      <c r="EA41" s="57">
        <f>IFERROR(Inv_SY_B!EA41/Inv_SY_B!$NE41-1,"")</f>
        <v>-3.3439163303149666E-2</v>
      </c>
      <c r="EB41" s="57">
        <f>IFERROR(Inv_SY_B!EB41/Inv_SY_B!$NE41-1,"")</f>
        <v>1.943046639422108E-2</v>
      </c>
      <c r="EC41" s="57">
        <f>IFERROR(Inv_SY_B!EC41/Inv_SY_B!$NE41-1,"")</f>
        <v>1.4056831900389977E-2</v>
      </c>
      <c r="ED41" s="57">
        <f>IFERROR(Inv_SY_B!ED41/Inv_SY_B!$NE41-1,"")</f>
        <v>-0.1392650942219853</v>
      </c>
      <c r="EE41" s="57">
        <f>IFERROR(Inv_SY_B!EE41/Inv_SY_B!$NE41-1,"")</f>
        <v>1.2323401418508961E-2</v>
      </c>
      <c r="EF41" s="57">
        <f>IFERROR(Inv_SY_B!EF41/Inv_SY_B!$NE41-1,"")</f>
        <v>3.9798274556323232E-2</v>
      </c>
      <c r="EG41" s="57">
        <f>IFERROR(Inv_SY_B!EG41/Inv_SY_B!$NE41-1,"")</f>
        <v>1.5530247809988795E-2</v>
      </c>
      <c r="EH41" s="57">
        <f>IFERROR(Inv_SY_B!EH41/Inv_SY_B!$NE41-1,"")</f>
        <v>4.176278153668278E-3</v>
      </c>
      <c r="EI41" s="57">
        <f>IFERROR(Inv_SY_B!EI41/Inv_SY_B!$NE41-1,"")</f>
        <v>-1.0121944477800016E-3</v>
      </c>
      <c r="EJ41" s="57">
        <f>IFERROR(Inv_SY_B!EJ41/Inv_SY_B!$NE41-1,"")</f>
        <v>3.1304465195106213E-2</v>
      </c>
      <c r="EK41" s="57">
        <f>IFERROR(Inv_SY_B!EK41/Inv_SY_B!$NE41-1,"")</f>
        <v>3.819191474400796E-3</v>
      </c>
      <c r="EL41" s="57">
        <f>IFERROR(Inv_SY_B!EL41/Inv_SY_B!$NE41-1,"")</f>
        <v>1.7177006767775671E-2</v>
      </c>
      <c r="EM41" s="57">
        <f>IFERROR(Inv_SY_B!EM41/Inv_SY_B!$NE41-1,"")</f>
        <v>2.7144232038591731E-2</v>
      </c>
      <c r="EN41" s="57">
        <f>IFERROR(Inv_SY_B!EN41/Inv_SY_B!$NE41-1,"")</f>
        <v>1.9777152490597194E-2</v>
      </c>
      <c r="EO41" s="57">
        <f>IFERROR(Inv_SY_B!EO41/Inv_SY_B!$NE41-1,"")</f>
        <v>3.1217793671012073E-2</v>
      </c>
      <c r="EP41" s="57">
        <f>IFERROR(Inv_SY_B!EP41/Inv_SY_B!$NE41-1,"")</f>
        <v>2.090388230382012E-2</v>
      </c>
      <c r="EQ41" s="57">
        <f>IFERROR(Inv_SY_B!EQ41/Inv_SY_B!$NE41-1,"")</f>
        <v>2.7317575086779566E-2</v>
      </c>
      <c r="ER41" s="57">
        <f>IFERROR(Inv_SY_B!ER41/Inv_SY_B!$NE41-1,"")</f>
        <v>4.5778609718812424E-2</v>
      </c>
      <c r="ES41" s="57">
        <f>IFERROR(Inv_SY_B!ES41/Inv_SY_B!$NE41-1,"")</f>
        <v>4.3496212018563352E-3</v>
      </c>
      <c r="ET41" s="57">
        <f>IFERROR(Inv_SY_B!ET41/Inv_SY_B!$NE41-1,"")</f>
        <v>5.5438545040567666E-2</v>
      </c>
      <c r="EU41" s="57">
        <f>IFERROR(Inv_SY_B!EU41/Inv_SY_B!$NE41-1,"")</f>
        <v>4.0910559115530098E-2</v>
      </c>
      <c r="EV41" s="57">
        <f>IFERROR(Inv_SY_B!EV41/Inv_SY_B!$NE41-1,"")</f>
        <v>2.8073981115237068E-2</v>
      </c>
      <c r="EW41" s="57">
        <f>IFERROR(Inv_SY_B!EW41/Inv_SY_B!$NE41-1,"")</f>
        <v>4.3867502612538578E-2</v>
      </c>
      <c r="EX41" s="57">
        <f>IFERROR(Inv_SY_B!EX41/Inv_SY_B!$NE41-1,"")</f>
        <v>3.1564479767388187E-2</v>
      </c>
      <c r="EY41" s="57">
        <f>IFERROR(Inv_SY_B!EY41/Inv_SY_B!$NE41-1,"")</f>
        <v>6.5353992517768633E-2</v>
      </c>
      <c r="EZ41" s="57">
        <f>IFERROR(Inv_SY_B!EZ41/Inv_SY_B!$NE41-1,"")</f>
        <v>-3.0145645387575803E-2</v>
      </c>
      <c r="FA41" s="57">
        <f>IFERROR(Inv_SY_B!FA41/Inv_SY_B!$NE41-1,"")</f>
        <v>2.3590699550735561E-2</v>
      </c>
      <c r="FB41" s="57">
        <f>IFERROR(Inv_SY_B!FB41/Inv_SY_B!$NE41-1,"")</f>
        <v>2.6104173749463166E-2</v>
      </c>
      <c r="FC41" s="57">
        <f>IFERROR(Inv_SY_B!FC41/Inv_SY_B!$NE41-1,"")</f>
        <v>-4.0199542182485559E-2</v>
      </c>
      <c r="FD41" s="57">
        <f>IFERROR(Inv_SY_B!FD41/Inv_SY_B!$NE41-1,"")</f>
        <v>-2.4974292015735866E-3</v>
      </c>
      <c r="FE41" s="57">
        <f>IFERROR(Inv_SY_B!FE41/Inv_SY_B!$NE41-1,"")</f>
        <v>-9.2578080809095908E-3</v>
      </c>
      <c r="FF41" s="57">
        <f>IFERROR(Inv_SY_B!FF41/Inv_SY_B!$NE41-1,"")</f>
        <v>-1.0211194845944127E-2</v>
      </c>
      <c r="FG41" s="57">
        <f>IFERROR(Inv_SY_B!FG41/Inv_SY_B!$NE41-1,"")</f>
        <v>1.8997108773750826E-2</v>
      </c>
      <c r="FH41" s="57">
        <f>IFERROR(Inv_SY_B!FH41/Inv_SY_B!$NE41-1,"")</f>
        <v>2.4717429363958265E-2</v>
      </c>
      <c r="FI41" s="57">
        <f>IFERROR(Inv_SY_B!FI41/Inv_SY_B!$NE41-1,"")</f>
        <v>2.2203955165230882E-2</v>
      </c>
      <c r="FJ41" s="57">
        <f>IFERROR(Inv_SY_B!FJ41/Inv_SY_B!$NE41-1,"")</f>
        <v>2.039468709976755E-2</v>
      </c>
      <c r="FK41" s="57">
        <f>IFERROR(Inv_SY_B!FK41/Inv_SY_B!$NE41-1,"")</f>
        <v>4.2398420279144533E-2</v>
      </c>
      <c r="FL41" s="57">
        <f>IFERROR(Inv_SY_B!FL41/Inv_SY_B!$NE41-1,"")</f>
        <v>3.1335982112958627E-2</v>
      </c>
      <c r="FM41" s="57">
        <f>IFERROR(Inv_SY_B!FM41/Inv_SY_B!$NE41-1,"")</f>
        <v>1.6372199758331041E-2</v>
      </c>
      <c r="FN41" s="57">
        <f>IFERROR(Inv_SY_B!FN41/Inv_SY_B!$NE41-1,"")</f>
        <v>2.8997351768031088E-2</v>
      </c>
      <c r="FO41" s="57">
        <f>IFERROR(Inv_SY_B!FO41/Inv_SY_B!$NE41-1,"")</f>
        <v>1.9789534136896325E-2</v>
      </c>
      <c r="FP41" s="57">
        <f>IFERROR(Inv_SY_B!FP41/Inv_SY_B!$NE41-1,"")</f>
        <v>1.7985940992653715E-2</v>
      </c>
      <c r="FQ41" s="57">
        <f>IFERROR(Inv_SY_B!FQ41/Inv_SY_B!$NE41-1,"")</f>
        <v>1.1341124145443082E-2</v>
      </c>
      <c r="FR41" s="57">
        <f>IFERROR(Inv_SY_B!FR41/Inv_SY_B!$NE41-1,"")</f>
        <v>1.9789534136896325E-2</v>
      </c>
      <c r="FS41" s="57">
        <f>IFERROR(Inv_SY_B!FS41/Inv_SY_B!$NE41-1,"")</f>
        <v>2.4345979974983445E-2</v>
      </c>
      <c r="FT41" s="57">
        <f>IFERROR(Inv_SY_B!FT41/Inv_SY_B!$NE41-1,"")</f>
        <v>3.3458871651158129E-2</v>
      </c>
      <c r="FU41" s="57">
        <f>IFERROR(Inv_SY_B!FU41/Inv_SY_B!$NE41-1,"")</f>
        <v>3.6401576254922574E-2</v>
      </c>
      <c r="FV41" s="57">
        <f>IFERROR(Inv_SY_B!FV41/Inv_SY_B!$NE41-1,"")</f>
        <v>2.6719128848987195E-2</v>
      </c>
      <c r="FW41" s="57">
        <f>IFERROR(Inv_SY_B!FW41/Inv_SY_B!$NE41-1,"")</f>
        <v>2.9282129632911325E-2</v>
      </c>
      <c r="FX41" s="57">
        <f>IFERROR(Inv_SY_B!FX41/Inv_SY_B!$NE41-1,"")</f>
        <v>2.7288684578748335E-2</v>
      </c>
      <c r="FY41" s="57">
        <f>IFERROR(Inv_SY_B!FY41/Inv_SY_B!$NE41-1,"")</f>
        <v>3.5926946480121957E-2</v>
      </c>
      <c r="FZ41" s="57">
        <f>IFERROR(Inv_SY_B!FZ41/Inv_SY_B!$NE41-1,"")</f>
        <v>3.0411748496937285E-2</v>
      </c>
      <c r="GA41" s="57">
        <f>IFERROR(Inv_SY_B!GA41/Inv_SY_B!$NE41-1,"")</f>
        <v>4.8884339332182503E-2</v>
      </c>
      <c r="GB41" s="57">
        <f>IFERROR(Inv_SY_B!GB41/Inv_SY_B!$NE41-1,"")</f>
        <v>-4.0023620290248196E-3</v>
      </c>
      <c r="GC41" s="57">
        <f>IFERROR(Inv_SY_B!GC41/Inv_SY_B!$NE41-1,"")</f>
        <v>3.2224834236676214E-2</v>
      </c>
      <c r="GD41" s="57">
        <f>IFERROR(Inv_SY_B!GD41/Inv_SY_B!$NE41-1,"")</f>
        <v>3.042124109243316E-2</v>
      </c>
      <c r="GE41" s="57">
        <f>IFERROR(Inv_SY_B!GE41/Inv_SY_B!$NE41-1,"")</f>
        <v>3.6496502209883097E-2</v>
      </c>
      <c r="GF41" s="57">
        <f>IFERROR(Inv_SY_B!GF41/Inv_SY_B!$NE41-1,"")</f>
        <v>3.6211724345002416E-2</v>
      </c>
      <c r="GG41" s="57">
        <f>IFERROR(Inv_SY_B!GG41/Inv_SY_B!$NE41-1,"")</f>
        <v>2.9092277722990945E-2</v>
      </c>
      <c r="GH41" s="57">
        <f>IFERROR(Inv_SY_B!GH41/Inv_SY_B!$NE41-1,"")</f>
        <v>3.7066057939643793E-2</v>
      </c>
      <c r="GI41" s="57">
        <f>IFERROR(Inv_SY_B!GI41/Inv_SY_B!$NE41-1,"")</f>
        <v>1.9125052452175328E-2</v>
      </c>
      <c r="GJ41" s="57">
        <f>IFERROR(Inv_SY_B!GJ41/Inv_SY_B!$NE41-1,"")</f>
        <v>3.4597983110679964E-2</v>
      </c>
      <c r="GK41" s="57">
        <f>IFERROR(Inv_SY_B!GK41/Inv_SY_B!$NE41-1,"")</f>
        <v>8.3034935867183357E-3</v>
      </c>
      <c r="GL41" s="57">
        <f>IFERROR(Inv_SY_B!GL41/Inv_SY_B!$NE41-1,"")</f>
        <v>3.3553797606117985E-2</v>
      </c>
      <c r="GM41" s="57">
        <f>IFERROR(Inv_SY_B!GM41/Inv_SY_B!$NE41-1,"")</f>
        <v>1.5612792118649965E-2</v>
      </c>
      <c r="GN41" s="57">
        <f>IFERROR(Inv_SY_B!GN41/Inv_SY_B!$NE41-1,"")</f>
        <v>2.7383610533708413E-2</v>
      </c>
      <c r="GO41" s="57">
        <f>IFERROR(Inv_SY_B!GO41/Inv_SY_B!$NE41-1,"")</f>
        <v>3.6890444922967669E-2</v>
      </c>
      <c r="GP41" s="57">
        <f>IFERROR(Inv_SY_B!GP41/Inv_SY_B!$NE41-1,"")</f>
        <v>3.1009782013186493E-2</v>
      </c>
      <c r="GQ41" s="57">
        <f>IFERROR(Inv_SY_B!GQ41/Inv_SY_B!$NE41-1,"")</f>
        <v>4.3369141348997831E-2</v>
      </c>
      <c r="GR41" s="57">
        <f>IFERROR(Inv_SY_B!GR41/Inv_SY_B!$NE41-1,"")</f>
        <v>-4.6299296680194502E-3</v>
      </c>
      <c r="GS41" s="57">
        <f>IFERROR(Inv_SY_B!GS41/Inv_SY_B!$NE41-1,"")</f>
        <v>4.0957735307647569E-2</v>
      </c>
      <c r="GT41" s="57">
        <f>IFERROR(Inv_SY_B!GT41/Inv_SY_B!$NE41-1,"")</f>
        <v>3.6142355377916102E-2</v>
      </c>
      <c r="GU41" s="57">
        <f>IFERROR(Inv_SY_B!GU41/Inv_SY_B!$NE41-1,"")</f>
        <v>1.2023719391153653E-2</v>
      </c>
      <c r="GV41" s="57">
        <f>IFERROR(Inv_SY_B!GV41/Inv_SY_B!$NE41-1,"")</f>
        <v>2.0657201812167791E-2</v>
      </c>
      <c r="GW41" s="57">
        <f>IFERROR(Inv_SY_B!GW41/Inv_SY_B!$NE41-1,"")</f>
        <v>5.354771983037554E-2</v>
      </c>
      <c r="GX41" s="57">
        <f>IFERROR(Inv_SY_B!GX41/Inv_SY_B!$NE41-1,"")</f>
        <v>8.3600840598676562E-3</v>
      </c>
      <c r="GY41" s="57">
        <f>IFERROR(Inv_SY_B!GY41/Inv_SY_B!$NE41-1,"")</f>
        <v>2.5286032659388447E-2</v>
      </c>
      <c r="GZ41" s="57">
        <f>IFERROR(Inv_SY_B!GZ41/Inv_SY_B!$NE41-1,"")</f>
        <v>5.6981523290283498E-2</v>
      </c>
      <c r="HA41" s="57">
        <f>IFERROR(Inv_SY_B!HA41/Inv_SY_B!$NE41-1,"")</f>
        <v>1.8085629119267255E-2</v>
      </c>
      <c r="HB41" s="57">
        <f>IFERROR(Inv_SY_B!HB41/Inv_SY_B!$NE41-1,"")</f>
        <v>1.2295694237979271E-2</v>
      </c>
      <c r="HC41" s="57">
        <f>IFERROR(Inv_SY_B!HC41/Inv_SY_B!$NE41-1,"")</f>
        <v>4.1779164794308876E-2</v>
      </c>
      <c r="HD41" s="57">
        <f>IFERROR(Inv_SY_B!HD41/Inv_SY_B!$NE41-1,"")</f>
        <v>2.2571594816882534E-2</v>
      </c>
      <c r="HE41" s="57">
        <f>IFERROR(Inv_SY_B!HE41/Inv_SY_B!$NE41-1,"")</f>
        <v>1.8685662747611076E-2</v>
      </c>
      <c r="HF41" s="57">
        <f>IFERROR(Inv_SY_B!HF41/Inv_SY_B!$NE41-1,"")</f>
        <v>-1.4190858699624664E-2</v>
      </c>
      <c r="HG41" s="57">
        <f>IFERROR(Inv_SY_B!HG41/Inv_SY_B!$NE41-1,"")</f>
        <v>1.4931880941724263E-2</v>
      </c>
      <c r="HH41" s="57">
        <f>IFERROR(Inv_SY_B!HH41/Inv_SY_B!$NE41-1,"")</f>
        <v>3.4269393266587178E-2</v>
      </c>
      <c r="HI41" s="57">
        <f>IFERROR(Inv_SY_B!HI41/Inv_SY_B!$NE41-1,"")</f>
        <v>3.2100700295574436E-2</v>
      </c>
      <c r="HJ41" s="57">
        <f>IFERROR(Inv_SY_B!HJ41/Inv_SY_B!$NE41-1,"")</f>
        <v>4.5930089679841579E-2</v>
      </c>
      <c r="HK41" s="57">
        <f>IFERROR(Inv_SY_B!HK41/Inv_SY_B!$NE41-1,"")</f>
        <v>5.0103964911397458E-2</v>
      </c>
      <c r="HL41" s="57">
        <f>IFERROR(Inv_SY_B!HL41/Inv_SY_B!$NE41-1,"")</f>
        <v>3.96582667097094E-2</v>
      </c>
      <c r="HM41" s="57">
        <f>IFERROR(Inv_SY_B!HM41/Inv_SY_B!$NE41-1,"")</f>
        <v>-2.244521382383502E-2</v>
      </c>
      <c r="HN41" s="57">
        <f>IFERROR(Inv_SY_B!HN41/Inv_SY_B!$NE41-1,"")</f>
        <v>-2.6118648769020147E-2</v>
      </c>
      <c r="HO41" s="57">
        <f>IFERROR(Inv_SY_B!HO41/Inv_SY_B!$NE41-1,"")</f>
        <v>2.7275236007392456E-2</v>
      </c>
      <c r="HP41" s="57">
        <f>IFERROR(Inv_SY_B!HP41/Inv_SY_B!$NE41-1,"")</f>
        <v>-9.2083838233684157E-3</v>
      </c>
      <c r="HQ41" s="57">
        <f>IFERROR(Inv_SY_B!HQ41/Inv_SY_B!$NE41-1,"")</f>
        <v>-3.042925431609611E-2</v>
      </c>
      <c r="HR41" s="57">
        <f>IFERROR(Inv_SY_B!HR41/Inv_SY_B!$NE41-1,"")</f>
        <v>-1.7281012555103392E-2</v>
      </c>
      <c r="HS41" s="57">
        <f>IFERROR(Inv_SY_B!HS41/Inv_SY_B!$NE41-1,"")</f>
        <v>-1.4541454538244958E-2</v>
      </c>
      <c r="HT41" s="57">
        <f>IFERROR(Inv_SY_B!HT41/Inv_SY_B!$NE41-1,"")</f>
        <v>-4.0814068639457468E-2</v>
      </c>
      <c r="HU41" s="57">
        <f>IFERROR(Inv_SY_B!HU41/Inv_SY_B!$NE41-1,"")</f>
        <v>-3.8350799265776114E-3</v>
      </c>
      <c r="HV41" s="57">
        <f>IFERROR(Inv_SY_B!HV41/Inv_SY_B!$NE41-1,"")</f>
        <v>3.6029992715238546E-3</v>
      </c>
      <c r="HW41" s="57">
        <f>IFERROR(Inv_SY_B!HW41/Inv_SY_B!$NE41-1,"")</f>
        <v>2.352450536475148E-2</v>
      </c>
      <c r="HX41" s="57">
        <f>IFERROR(Inv_SY_B!HX41/Inv_SY_B!$NE41-1,"")</f>
        <v>2.3228774505067884E-2</v>
      </c>
      <c r="HY41" s="57">
        <f>IFERROR(Inv_SY_B!HY41/Inv_SY_B!$NE41-1,"")</f>
        <v>1.9088542469498426E-2</v>
      </c>
      <c r="HZ41" s="57">
        <f>IFERROR(Inv_SY_B!HZ41/Inv_SY_B!$NE41-1,"")</f>
        <v>1.6357276075393834E-3</v>
      </c>
      <c r="IA41" s="57">
        <f>IFERROR(Inv_SY_B!IA41/Inv_SY_B!$NE41-1,"")</f>
        <v>2.8354776072916366E-2</v>
      </c>
      <c r="IB41" s="57">
        <f>IFERROR(Inv_SY_B!IB41/Inv_SY_B!$NE41-1,"")</f>
        <v>4.1525104376582966E-4</v>
      </c>
      <c r="IC41" s="57">
        <f>IFERROR(Inv_SY_B!IC41/Inv_SY_B!$NE41-1,"")</f>
        <v>3.7916740536017457E-2</v>
      </c>
      <c r="ID41" s="57">
        <f>IFERROR(Inv_SY_B!ID41/Inv_SY_B!$NE41-1,"")</f>
        <v>1.7807042077536472E-2</v>
      </c>
      <c r="IE41" s="57">
        <f>IFERROR(Inv_SY_B!IE41/Inv_SY_B!$NE41-1,"")</f>
        <v>1.721558035816928E-2</v>
      </c>
      <c r="IF41" s="57">
        <f>IFERROR(Inv_SY_B!IF41/Inv_SY_B!$NE41-1,"")</f>
        <v>1.4455425667789346E-2</v>
      </c>
      <c r="IG41" s="57">
        <f>IFERROR(Inv_SY_B!IG41/Inv_SY_B!$NE41-1,"")</f>
        <v>-8.785264590833286E-3</v>
      </c>
      <c r="IH41" s="57">
        <f>IFERROR(Inv_SY_B!IH41/Inv_SY_B!$NE41-1,"")</f>
        <v>2.2748541857020577E-4</v>
      </c>
      <c r="II41" s="57">
        <f>IFERROR(Inv_SY_B!II41/Inv_SY_B!$NE41-1,"")</f>
        <v>-1.0756803655390224E-2</v>
      </c>
      <c r="IJ41" s="57">
        <f>IFERROR(Inv_SY_B!IJ41/Inv_SY_B!$NE41-1,"")</f>
        <v>4.7338604232716186E-3</v>
      </c>
      <c r="IK41" s="57">
        <f>IFERROR(Inv_SY_B!IK41/Inv_SY_B!$NE41-1,"")</f>
        <v>3.9099663974751619E-2</v>
      </c>
      <c r="IL41" s="57">
        <f>IFERROR(Inv_SY_B!IL41/Inv_SY_B!$NE41-1,"")</f>
        <v>1.3371079182283196E-2</v>
      </c>
      <c r="IM41" s="57">
        <f>IFERROR(Inv_SY_B!IM41/Inv_SY_B!$NE41-1,"")</f>
        <v>9.822308866080709E-3</v>
      </c>
      <c r="IN41" s="57">
        <f>IFERROR(Inv_SY_B!IN41/Inv_SY_B!$NE41-1,"")</f>
        <v>1.0179063553952927E-2</v>
      </c>
      <c r="IO41" s="57">
        <f>IFERROR(Inv_SY_B!IO41/Inv_SY_B!$NE41-1,"")</f>
        <v>2.3031620598612301E-2</v>
      </c>
      <c r="IP41" s="57">
        <f>IFERROR(Inv_SY_B!IP41/Inv_SY_B!$NE41-1,"")</f>
        <v>2.1051416705291093E-3</v>
      </c>
      <c r="IQ41" s="57">
        <f>IFERROR(Inv_SY_B!IQ41/Inv_SY_B!$NE41-1,"")</f>
        <v>-0.37088188449987047</v>
      </c>
      <c r="IR41" s="57">
        <f>IFERROR(Inv_SY_B!IR41/Inv_SY_B!$NE41-1,"")</f>
        <v>-0.37530376497323403</v>
      </c>
      <c r="IS41" s="57">
        <f>IFERROR(Inv_SY_B!IS41/Inv_SY_B!$NE41-1,"")</f>
        <v>3.7011494846941329E-3</v>
      </c>
      <c r="IT41" s="57">
        <f>IFERROR(Inv_SY_B!IT41/Inv_SY_B!$NE41-1,"")</f>
        <v>-5.5932489625029058E-3</v>
      </c>
      <c r="IU41" s="57">
        <f>IFERROR(Inv_SY_B!IU41/Inv_SY_B!$NE41-1,"")</f>
        <v>-1.4804583182181918E-4</v>
      </c>
      <c r="IV41" s="57">
        <f>IFERROR(Inv_SY_B!IV41/Inv_SY_B!$NE41-1,"")</f>
        <v>2.6796321383790289E-2</v>
      </c>
      <c r="IW41" s="57">
        <f>IFERROR(Inv_SY_B!IW41/Inv_SY_B!$NE41-1,"")</f>
        <v>5.3910401114574125E-3</v>
      </c>
      <c r="IX41" s="57">
        <f>IFERROR(Inv_SY_B!IX41/Inv_SY_B!$NE41-1,"")</f>
        <v>6.0482197996427622E-3</v>
      </c>
      <c r="IY41" s="57">
        <f>IFERROR(Inv_SY_B!IY41/Inv_SY_B!$NE41-1,"")</f>
        <v>6.4237510500348982E-3</v>
      </c>
      <c r="IZ41" s="57">
        <f>IFERROR(Inv_SY_B!IZ41/Inv_SY_B!$NE41-1,"")</f>
        <v>-1.6560468434172471E-2</v>
      </c>
      <c r="JA41" s="57">
        <f>IFERROR(Inv_SY_B!JA41/Inv_SY_B!$NE41-1,"")</f>
        <v>-6.6411732249190836E-3</v>
      </c>
      <c r="JB41" s="57">
        <f>IFERROR(Inv_SY_B!JB41/Inv_SY_B!$NE41-1,"")</f>
        <v>-1.6973478593941382E-2</v>
      </c>
      <c r="JC41" s="57">
        <f>IFERROR(Inv_SY_B!JC41/Inv_SY_B!$NE41-1,"")</f>
        <v>1.0371340065039369E-2</v>
      </c>
      <c r="JD41" s="57">
        <f>IFERROR(Inv_SY_B!JD41/Inv_SY_B!$NE41-1,"")</f>
        <v>-3.1250105815814333E-3</v>
      </c>
      <c r="JE41" s="57">
        <f>IFERROR(Inv_SY_B!JE41/Inv_SY_B!$NE41-1,"")</f>
        <v>9.5922959752157144E-3</v>
      </c>
      <c r="JF41" s="57">
        <f>IFERROR(Inv_SY_B!JF41/Inv_SY_B!$NE41-1,"")</f>
        <v>1.0435857919749436E-2</v>
      </c>
      <c r="JG41" s="57">
        <f>IFERROR(Inv_SY_B!JG41/Inv_SY_B!$NE41-1,"")</f>
        <v>2.0171935104088101E-2</v>
      </c>
      <c r="JH41" s="57">
        <f>IFERROR(Inv_SY_B!JH41/Inv_SY_B!$NE41-1,"")</f>
        <v>3.5237239716460644E-2</v>
      </c>
      <c r="JI41" s="57">
        <f>IFERROR(Inv_SY_B!JI41/Inv_SY_B!$NE41-1,"")</f>
        <v>3.9172525201050634E-2</v>
      </c>
      <c r="JJ41" s="57">
        <f>IFERROR(Inv_SY_B!JJ41/Inv_SY_B!$NE41-1,"")</f>
        <v>9.9423155917495176E-3</v>
      </c>
      <c r="JK41" s="57">
        <f>IFERROR(Inv_SY_B!JK41/Inv_SY_B!$NE41-1,"")</f>
        <v>3.1383776999372115E-2</v>
      </c>
      <c r="JL41" s="57">
        <f>IFERROR(Inv_SY_B!JL41/Inv_SY_B!$NE41-1,"")</f>
        <v>1.1242795513788595E-2</v>
      </c>
      <c r="JM41" s="57">
        <f>IFERROR(Inv_SY_B!JM41/Inv_SY_B!$NE41-1,"")</f>
        <v>-3.0018140533156878E-2</v>
      </c>
      <c r="JN41" s="57">
        <f>IFERROR(Inv_SY_B!JN41/Inv_SY_B!$NE41-1,"")</f>
        <v>-1.6145991546457905E-3</v>
      </c>
      <c r="JO41" s="57">
        <f>IFERROR(Inv_SY_B!JO41/Inv_SY_B!$NE41-1,"")</f>
        <v>-1.3244698189236015E-2</v>
      </c>
      <c r="JP41" s="57">
        <f>IFERROR(Inv_SY_B!JP41/Inv_SY_B!$NE41-1,"")</f>
        <v>1.2467457111028146E-2</v>
      </c>
      <c r="JQ41" s="57">
        <f>IFERROR(Inv_SY_B!JQ41/Inv_SY_B!$NE41-1,"")</f>
        <v>3.8343907333338256E-2</v>
      </c>
      <c r="JR41" s="57">
        <f>IFERROR(Inv_SY_B!JR41/Inv_SY_B!$NE41-1,"")</f>
        <v>2.3447834401129963E-2</v>
      </c>
      <c r="JS41" s="57">
        <f>IFERROR(Inv_SY_B!JS41/Inv_SY_B!$NE41-1,"")</f>
        <v>5.1420465650020564E-3</v>
      </c>
      <c r="JT41" s="57">
        <f>IFERROR(Inv_SY_B!JT41/Inv_SY_B!$NE41-1,"")</f>
        <v>4.3878052075954299E-2</v>
      </c>
      <c r="JU41" s="57">
        <f>IFERROR(Inv_SY_B!JU41/Inv_SY_B!$NE41-1,"")</f>
        <v>2.2601466620890909E-2</v>
      </c>
      <c r="JV41" s="57">
        <f>IFERROR(Inv_SY_B!JV41/Inv_SY_B!$NE41-1,"")</f>
        <v>-6.4100294321050022E-3</v>
      </c>
      <c r="JW41" s="57">
        <f>IFERROR(Inv_SY_B!JW41/Inv_SY_B!$NE41-1,"")</f>
        <v>-8.0237706664275654E-3</v>
      </c>
      <c r="JX41" s="57">
        <f>IFERROR(Inv_SY_B!JX41/Inv_SY_B!$NE41-1,"")</f>
        <v>-6.2201775221847333E-3</v>
      </c>
      <c r="JY41" s="57">
        <f>IFERROR(Inv_SY_B!JY41/Inv_SY_B!$NE41-1,"")</f>
        <v>-3.8470286481808724E-3</v>
      </c>
      <c r="JZ41" s="57">
        <f>IFERROR(Inv_SY_B!JZ41/Inv_SY_B!$NE41-1,"")</f>
        <v>-2.2642367730290935E-2</v>
      </c>
      <c r="KA41" s="57">
        <f>IFERROR(Inv_SY_B!KA41/Inv_SY_B!$NE41-1,"")</f>
        <v>-2.093370054100796E-2</v>
      </c>
      <c r="KB41" s="57">
        <f>IFERROR(Inv_SY_B!KB41/Inv_SY_B!$NE41-1,"")</f>
        <v>-3.0876210084997968E-3</v>
      </c>
      <c r="KC41" s="57">
        <f>IFERROR(Inv_SY_B!KC41/Inv_SY_B!$NE41-1,"")</f>
        <v>-1.7611292117402755E-2</v>
      </c>
      <c r="KD41" s="57">
        <f>IFERROR(Inv_SY_B!KD41/Inv_SY_B!$NE41-1,"")</f>
        <v>-2.093370054100796E-2</v>
      </c>
      <c r="KE41" s="57">
        <f>IFERROR(Inv_SY_B!KE41/Inv_SY_B!$NE41-1,"")</f>
        <v>1.2005605830164079E-2</v>
      </c>
      <c r="KF41" s="57">
        <f>IFERROR(Inv_SY_B!KF41/Inv_SY_B!$NE41-1,"")</f>
        <v>-1.8965018779443121E-2</v>
      </c>
      <c r="KG41" s="57">
        <f>IFERROR(Inv_SY_B!KG41/Inv_SY_B!$NE41-1,"")</f>
        <v>9.3476790912798702E-3</v>
      </c>
      <c r="KH41" s="57">
        <f>IFERROR(Inv_SY_B!KH41/Inv_SY_B!$NE41-1,"")</f>
        <v>1.2765013469845377E-2</v>
      </c>
      <c r="KI41" s="57">
        <f>IFERROR(Inv_SY_B!KI41/Inv_SY_B!$NE41-1,"")</f>
        <v>2.0045834215288938E-2</v>
      </c>
      <c r="KJ41" s="57">
        <f>IFERROR(Inv_SY_B!KJ41/Inv_SY_B!$NE41-1,"")</f>
        <v>2.902206749485714E-3</v>
      </c>
      <c r="KK41" s="57">
        <f>IFERROR(Inv_SY_B!KK41/Inv_SY_B!$NE41-1,"")</f>
        <v>5.194668561773419E-3</v>
      </c>
      <c r="KL41" s="57">
        <f>IFERROR(Inv_SY_B!KL41/Inv_SY_B!$NE41-1,"")</f>
        <v>3.3582414399586646E-3</v>
      </c>
      <c r="KM41" s="57">
        <f>IFERROR(Inv_SY_B!KM41/Inv_SY_B!$NE41-1,"")</f>
        <v>1.2724702447875824E-2</v>
      </c>
      <c r="KN41" s="57">
        <f>IFERROR(Inv_SY_B!KN41/Inv_SY_B!$NE41-1,"")</f>
        <v>3.1723083489747506E-3</v>
      </c>
      <c r="KO41" s="57">
        <f>IFERROR(Inv_SY_B!KO41/Inv_SY_B!$NE41-1,"")</f>
        <v>2.6960586773316919E-3</v>
      </c>
      <c r="KP41" s="57">
        <f>IFERROR(Inv_SY_B!KP41/Inv_SY_B!$NE41-1,"")</f>
        <v>7.6490552624197683E-3</v>
      </c>
      <c r="KQ41" s="57">
        <f>IFERROR(Inv_SY_B!KQ41/Inv_SY_B!$NE41-1,"")</f>
        <v>-1.6517425739216995E-2</v>
      </c>
      <c r="KR41" s="57">
        <f>IFERROR(Inv_SY_B!KR41/Inv_SY_B!$NE41-1,"")</f>
        <v>4.1006025344492159E-4</v>
      </c>
      <c r="KS41" s="57">
        <f>IFERROR(Inv_SY_B!KS41/Inv_SY_B!$NE41-1,"")</f>
        <v>-1.7806882361132148E-3</v>
      </c>
      <c r="KT41" s="57">
        <f>IFERROR(Inv_SY_B!KT41/Inv_SY_B!$NE41-1,"")</f>
        <v>1.4411800599751334E-2</v>
      </c>
      <c r="KU41" s="57">
        <f>IFERROR(Inv_SY_B!KU41/Inv_SY_B!$NE41-1,"")</f>
        <v>4.6963072982326715E-3</v>
      </c>
      <c r="KV41" s="57">
        <f>IFERROR(Inv_SY_B!KV41/Inv_SY_B!$NE41-1,"")</f>
        <v>2.5864437043195299E-2</v>
      </c>
      <c r="KW41" s="57">
        <f>IFERROR(Inv_SY_B!KW41/Inv_SY_B!$NE41-1,"")</f>
        <v>1.1363802701235715E-2</v>
      </c>
      <c r="KX41" s="57">
        <f>IFERROR(Inv_SY_B!KX41/Inv_SY_B!$NE41-1,"")</f>
        <v>1.2954865379765534E-2</v>
      </c>
      <c r="KY41" s="57">
        <f>IFERROR(Inv_SY_B!KY41/Inv_SY_B!$NE41-1,"")</f>
        <v>2.9813714980688522E-2</v>
      </c>
      <c r="KZ41" s="57">
        <f>IFERROR(Inv_SY_B!KZ41/Inv_SY_B!$NE41-1,"")</f>
        <v>1.6856322128627754E-2</v>
      </c>
      <c r="LA41" s="57">
        <f>IFERROR(Inv_SY_B!LA41/Inv_SY_B!$NE41-1,"")</f>
        <v>1.3446908884857667E-3</v>
      </c>
      <c r="LB41" s="57">
        <f>IFERROR(Inv_SY_B!LB41/Inv_SY_B!$NE41-1,"")</f>
        <v>-2.9745622968679886E-2</v>
      </c>
      <c r="LC41" s="57">
        <f>IFERROR(Inv_SY_B!LC41/Inv_SY_B!$NE41-1,"")</f>
        <v>1.0178281197181338E-2</v>
      </c>
      <c r="LD41" s="57">
        <f>IFERROR(Inv_SY_B!LD41/Inv_SY_B!$NE41-1,"")</f>
        <v>-1.1601748968771752E-2</v>
      </c>
      <c r="LE41" s="57">
        <f>IFERROR(Inv_SY_B!LE41/Inv_SY_B!$NE41-1,"")</f>
        <v>-1.0662920842792301E-2</v>
      </c>
      <c r="LF41" s="57">
        <f>IFERROR(Inv_SY_B!LF41/Inv_SY_B!$NE41-1,"")</f>
        <v>-1.1038452093183992E-2</v>
      </c>
      <c r="LG41" s="57">
        <f>IFERROR(Inv_SY_B!LG41/Inv_SY_B!$NE41-1,"")</f>
        <v>6.7894246051038998E-3</v>
      </c>
      <c r="LH41" s="57">
        <f>IFERROR(Inv_SY_B!LH41/Inv_SY_B!$NE41-1,"")</f>
        <v>-1.257022429872956E-2</v>
      </c>
      <c r="LI41" s="57">
        <f>IFERROR(Inv_SY_B!LI41/Inv_SY_B!$NE41-1,"")</f>
        <v>-1.7328600537246719E-2</v>
      </c>
      <c r="LJ41" s="57">
        <f>IFERROR(Inv_SY_B!LJ41/Inv_SY_B!$NE41-1,"")</f>
        <v>-2.4177778456324295E-2</v>
      </c>
      <c r="LK41" s="57">
        <f>IFERROR(Inv_SY_B!LK41/Inv_SY_B!$NE41-1,"")</f>
        <v>-1.3146121236008002E-2</v>
      </c>
      <c r="LL41" s="57">
        <f>IFERROR(Inv_SY_B!LL41/Inv_SY_B!$NE41-1,"")</f>
        <v>-1.3146121236008002E-2</v>
      </c>
      <c r="LM41" s="57">
        <f>IFERROR(Inv_SY_B!LM41/Inv_SY_B!$NE41-1,"")</f>
        <v>-3.5278270853479343E-3</v>
      </c>
      <c r="LN41" s="57">
        <f>IFERROR(Inv_SY_B!LN41/Inv_SY_B!$NE41-1,"")</f>
        <v>-1.7328600537246719E-2</v>
      </c>
      <c r="LO41" s="57">
        <f>IFERROR(Inv_SY_B!LO41/Inv_SY_B!$NE41-1,"")</f>
        <v>-2.3149334918319719E-2</v>
      </c>
      <c r="LP41" s="57">
        <f>IFERROR(Inv_SY_B!LP41/Inv_SY_B!$NE41-1,"")</f>
        <v>-1.1038452093183992E-2</v>
      </c>
      <c r="LQ41" s="57">
        <f>IFERROR(Inv_SY_B!LQ41/Inv_SY_B!$NE41-1,"")</f>
        <v>-2.0896147415968902E-2</v>
      </c>
      <c r="LR41" s="57">
        <f>IFERROR(Inv_SY_B!LR41/Inv_SY_B!$NE41-1,"")</f>
        <v>-2.5402522420670648E-2</v>
      </c>
      <c r="LS41" s="57">
        <f>IFERROR(Inv_SY_B!LS41/Inv_SY_B!$NE41-1,"")</f>
        <v>-6.5241261010962059E-3</v>
      </c>
      <c r="LT41" s="57">
        <f>IFERROR(Inv_SY_B!LT41/Inv_SY_B!$NE41-1,"")</f>
        <v>-7.7243888084763679E-3</v>
      </c>
      <c r="LU41" s="57">
        <f>IFERROR(Inv_SY_B!LU41/Inv_SY_B!$NE41-1,"")</f>
        <v>9.4280010531693215E-3</v>
      </c>
      <c r="LV41" s="57">
        <f>IFERROR(Inv_SY_B!LV41/Inv_SY_B!$NE41-1,"")</f>
        <v>-1.2258928656957435E-2</v>
      </c>
      <c r="LW41" s="57">
        <f>IFERROR(Inv_SY_B!LW41/Inv_SY_B!$NE41-1,"")</f>
        <v>2.4214544037346686E-2</v>
      </c>
      <c r="LX41" s="57">
        <f>IFERROR(Inv_SY_B!LX41/Inv_SY_B!$NE41-1,"")</f>
        <v>8.4422315208907417E-3</v>
      </c>
      <c r="LY41" s="57">
        <f>IFERROR(Inv_SY_B!LY41/Inv_SY_B!$NE41-1,"")</f>
        <v>7.6536158950679667E-3</v>
      </c>
      <c r="LZ41" s="57">
        <f>IFERROR(Inv_SY_B!LZ41/Inv_SY_B!$NE41-1,"")</f>
        <v>-1.6202006786071199E-2</v>
      </c>
      <c r="MA41" s="57">
        <f>IFERROR(Inv_SY_B!MA41/Inv_SY_B!$NE41-1,"")</f>
        <v>4.2644463602821148E-3</v>
      </c>
      <c r="MB41" s="57">
        <f>IFERROR(Inv_SY_B!MB41/Inv_SY_B!$NE41-1,"")</f>
        <v>-1.4804583182181918E-4</v>
      </c>
      <c r="MC41" s="57">
        <f>IFERROR(Inv_SY_B!MC41/Inv_SY_B!$NE41-1,"")</f>
        <v>2.2929072957249552E-3</v>
      </c>
      <c r="MD41" s="57">
        <f>IFERROR(Inv_SY_B!MD41/Inv_SY_B!$NE41-1,"")</f>
        <v>-2.3618748981309556E-2</v>
      </c>
      <c r="ME41" s="57">
        <f>IFERROR(Inv_SY_B!ME41/Inv_SY_B!$NE41-1,"")</f>
        <v>4.4522119854779607E-3</v>
      </c>
      <c r="MF41" s="57">
        <f>IFERROR(Inv_SY_B!MF41/Inv_SY_B!$NE41-1,"")</f>
        <v>-6.8137255262762375E-3</v>
      </c>
      <c r="MG41" s="57">
        <f>IFERROR(Inv_SY_B!MG41/Inv_SY_B!$NE41-1,"")</f>
        <v>-2.3055452105721908E-2</v>
      </c>
      <c r="MH41" s="57">
        <f>IFERROR(Inv_SY_B!MH41/Inv_SY_B!$NE41-1,"")</f>
        <v>8.3952901145916137E-3</v>
      </c>
      <c r="MI41" s="57">
        <f>IFERROR(Inv_SY_B!MI41/Inv_SY_B!$NE41-1,"")</f>
        <v>-2.6828817719665166E-3</v>
      </c>
      <c r="MJ41" s="57">
        <f>IFERROR(Inv_SY_B!MJ41/Inv_SY_B!$NE41-1,"")</f>
        <v>1.3666810041966793E-2</v>
      </c>
      <c r="MK41" s="57">
        <f>IFERROR(Inv_SY_B!MK41/Inv_SY_B!$NE41-1,"")</f>
        <v>1.3173925275827392E-2</v>
      </c>
      <c r="ML41" s="57">
        <f>IFERROR(Inv_SY_B!ML41/Inv_SY_B!$NE41-1,"")</f>
        <v>7.174813550818282E-3</v>
      </c>
      <c r="MM41" s="57">
        <f>IFERROR(Inv_SY_B!MM41/Inv_SY_B!$NE41-1,"")</f>
        <v>3.6171490734224765E-3</v>
      </c>
      <c r="MN41" s="57">
        <f>IFERROR(Inv_SY_B!MN41/Inv_SY_B!$NE41-1,"")</f>
        <v>8.6393854273465465E-3</v>
      </c>
      <c r="MO41" s="57">
        <f>IFERROR(Inv_SY_B!MO41/Inv_SY_B!$NE41-1,"")</f>
        <v>2.0271465908232589E-2</v>
      </c>
      <c r="MP41" s="57">
        <f>IFERROR(Inv_SY_B!MP41/Inv_SY_B!$NE41-1,"")</f>
        <v>-2.1130854447463765E-2</v>
      </c>
      <c r="MQ41" s="57">
        <f>IFERROR(Inv_SY_B!MQ41/Inv_SY_B!$NE41-1,"")</f>
        <v>-7.1892567766680404E-3</v>
      </c>
      <c r="MR41" s="57">
        <f>IFERROR(Inv_SY_B!MR41/Inv_SY_B!$NE41-1,"")</f>
        <v>-6.5320770884823576E-3</v>
      </c>
      <c r="MS41" s="57">
        <f>IFERROR(Inv_SY_B!MS41/Inv_SY_B!$NE41-1,"")</f>
        <v>1.2779617462916226E-2</v>
      </c>
      <c r="MT41" s="57">
        <f>IFERROR(Inv_SY_B!MT41/Inv_SY_B!$NE41-1,"")</f>
        <v>-1.6560468434172471E-2</v>
      </c>
      <c r="MU41" s="57">
        <f>IFERROR(Inv_SY_B!MU41/Inv_SY_B!$NE41-1,"")</f>
        <v>2.0112588579310753E-3</v>
      </c>
      <c r="MV41" s="57">
        <f>IFERROR(Inv_SY_B!MV41/Inv_SY_B!$NE41-1,"")</f>
        <v>-1.7725468790501631E-2</v>
      </c>
      <c r="MW41" s="57">
        <f>IFERROR(Inv_SY_B!MW41/Inv_SY_B!$NE41-1,"")</f>
        <v>-7.6258118552484655E-3</v>
      </c>
      <c r="MX41" s="57">
        <f>IFERROR(Inv_SY_B!MX41/Inv_SY_B!$NE41-1,"")</f>
        <v>5.091338563640857E-4</v>
      </c>
      <c r="MY41" s="57">
        <f>IFERROR(Inv_SY_B!MY41/Inv_SY_B!$NE41-1,"")</f>
        <v>-5.8514266971473328E-3</v>
      </c>
      <c r="MZ41" s="57">
        <f>IFERROR(Inv_SY_B!MZ41/Inv_SY_B!$NE41-1,"")</f>
        <v>1.3446908884857667E-3</v>
      </c>
      <c r="NA41" s="57">
        <f>IFERROR(Inv_SY_B!NA41/Inv_SY_B!$NE41-1,"")</f>
        <v>1.9389461589878199E-2</v>
      </c>
      <c r="NB41" s="57">
        <f>IFERROR(Inv_SY_B!NB41/Inv_SY_B!$NE41-1,"")</f>
        <v>1.0709501445131275E-2</v>
      </c>
      <c r="NC41" s="57">
        <f>IFERROR(Inv_SY_B!NC41/Inv_SY_B!$NE41-1,"")</f>
        <v>1.93842733291818E-2</v>
      </c>
      <c r="ND41" s="57">
        <f>IFERROR(Inv_SY_B!ND41/Inv_SY_B!$NE41-1,"")</f>
        <v>2.037004286146038E-2</v>
      </c>
    </row>
    <row r="42" spans="2:368" ht="14.5" x14ac:dyDescent="0.35">
      <c r="B42" s="86">
        <f t="shared" si="0"/>
        <v>45783</v>
      </c>
      <c r="C42" s="57">
        <f>IFERROR(Inv_SY_B!C42/Inv_SY_B!$NE42-1,"")</f>
        <v>-6.899775229811711E-2</v>
      </c>
      <c r="D42" s="57">
        <f>IFERROR(Inv_SY_B!D42/Inv_SY_B!$NE42-1,"")</f>
        <v>-9.1717718409533022E-2</v>
      </c>
      <c r="E42" s="57">
        <f>IFERROR(Inv_SY_B!E42/Inv_SY_B!$NE42-1,"")</f>
        <v>-5.9380493915727972E-2</v>
      </c>
      <c r="F42" s="57">
        <f>IFERROR(Inv_SY_B!F42/Inv_SY_B!$NE42-1,"")</f>
        <v>-5.398450196426674E-2</v>
      </c>
      <c r="G42" s="57">
        <f>IFERROR(Inv_SY_B!G42/Inv_SY_B!$NE42-1,"")</f>
        <v>-6.1097400445738415E-2</v>
      </c>
      <c r="H42" s="57">
        <f>IFERROR(Inv_SY_B!H42/Inv_SY_B!$NE42-1,"")</f>
        <v>-9.730831682160368E-2</v>
      </c>
      <c r="I42" s="57">
        <f>IFERROR(Inv_SY_B!I42/Inv_SY_B!$NE42-1,"")</f>
        <v>-3.0703144327407728E-2</v>
      </c>
      <c r="J42" s="57">
        <f>IFERROR(Inv_SY_B!J42/Inv_SY_B!$NE42-1,"")</f>
        <v>-7.7285376300122222E-2</v>
      </c>
      <c r="K42" s="57">
        <f>IFERROR(Inv_SY_B!K42/Inv_SY_B!$NE42-1,"")</f>
        <v>-4.4418879868494465E-2</v>
      </c>
      <c r="L42" s="57">
        <f>IFERROR(Inv_SY_B!L42/Inv_SY_B!$NE42-1,"")</f>
        <v>-4.0739794447043565E-2</v>
      </c>
      <c r="M42" s="57">
        <f>IFERROR(Inv_SY_B!M42/Inv_SY_B!$NE42-1,"")</f>
        <v>-4.0249249724183533E-2</v>
      </c>
      <c r="N42" s="57">
        <f>IFERROR(Inv_SY_B!N42/Inv_SY_B!$NE42-1,"")</f>
        <v>-4.3683062784204307E-2</v>
      </c>
      <c r="O42" s="57">
        <f>IFERROR(Inv_SY_B!O42/Inv_SY_B!$NE42-1,"")</f>
        <v>-4.3192518061344054E-2</v>
      </c>
      <c r="P42" s="57">
        <f>IFERROR(Inv_SY_B!P42/Inv_SY_B!$NE42-1,"")</f>
        <v>-4.1966156254193754E-2</v>
      </c>
      <c r="Q42" s="57">
        <f>IFERROR(Inv_SY_B!Q42/Inv_SY_B!$NE42-1,"")</f>
        <v>-3.2891078881281732E-2</v>
      </c>
      <c r="R42" s="57">
        <f>IFERROR(Inv_SY_B!R42/Inv_SY_B!$NE42-1,"")</f>
        <v>-4.1475611531333612E-2</v>
      </c>
      <c r="S42" s="57">
        <f>IFERROR(Inv_SY_B!S42/Inv_SY_B!$NE42-1,"")</f>
        <v>-4.6535967619785512E-2</v>
      </c>
      <c r="T42" s="57">
        <f>IFERROR(Inv_SY_B!T42/Inv_SY_B!$NE42-1,"")</f>
        <v>-3.6466891729499018E-2</v>
      </c>
      <c r="U42" s="57">
        <f>IFERROR(Inv_SY_B!U42/Inv_SY_B!$NE42-1,"")</f>
        <v>-4.4664152229924481E-2</v>
      </c>
      <c r="V42" s="57">
        <f>IFERROR(Inv_SY_B!V42/Inv_SY_B!$NE42-1,"")</f>
        <v>-3.1419444712701416E-2</v>
      </c>
      <c r="W42" s="57">
        <f>IFERROR(Inv_SY_B!W42/Inv_SY_B!$NE42-1,"")</f>
        <v>-6.4016638468353815E-3</v>
      </c>
      <c r="X42" s="57">
        <f>IFERROR(Inv_SY_B!X42/Inv_SY_B!$NE42-1,"")</f>
        <v>-1.4495651774027341E-2</v>
      </c>
      <c r="Y42" s="57">
        <f>IFERROR(Inv_SY_B!Y42/Inv_SY_B!$NE42-1,"")</f>
        <v>-6.8922085696956348E-3</v>
      </c>
      <c r="Z42" s="57">
        <f>IFERROR(Inv_SY_B!Z42/Inv_SY_B!$NE42-1,"")</f>
        <v>-1.7438920111187972E-2</v>
      </c>
      <c r="AA42" s="57">
        <f>IFERROR(Inv_SY_B!AA42/Inv_SY_B!$NE42-1,"")</f>
        <v>-1.5476741219747736E-2</v>
      </c>
      <c r="AB42" s="57">
        <f>IFERROR(Inv_SY_B!AB42/Inv_SY_B!$NE42-1,"")</f>
        <v>-2.25896397012193E-2</v>
      </c>
      <c r="AC42" s="57">
        <f>IFERROR(Inv_SY_B!AC42/Inv_SY_B!$NE42-1,"")</f>
        <v>-6.8922085696956348E-3</v>
      </c>
      <c r="AD42" s="57">
        <f>IFERROR(Inv_SY_B!AD42/Inv_SY_B!$NE42-1,"")</f>
        <v>-1.5967285942607878E-2</v>
      </c>
      <c r="AE42" s="57">
        <f>IFERROR(Inv_SY_B!AE42/Inv_SY_B!$NE42-1,"")</f>
        <v>-4.4394849553951454E-3</v>
      </c>
      <c r="AF42" s="57">
        <f>IFERROR(Inv_SY_B!AF42/Inv_SY_B!$NE42-1,"")</f>
        <v>-1.0056718953741495E-3</v>
      </c>
      <c r="AG42" s="57">
        <f>IFERROR(Inv_SY_B!AG42/Inv_SY_B!$NE42-1,"")</f>
        <v>-1.6457830665467799E-2</v>
      </c>
      <c r="AH42" s="57">
        <f>IFERROR(Inv_SY_B!AH42/Inv_SY_B!$NE42-1,"")</f>
        <v>-1.4005107051167309E-2</v>
      </c>
      <c r="AI42" s="57">
        <f>IFERROR(Inv_SY_B!AI42/Inv_SY_B!$NE42-1,"")</f>
        <v>-5.6682497939997245E-2</v>
      </c>
      <c r="AJ42" s="57">
        <f>IFERROR(Inv_SY_B!AJ42/Inv_SY_B!$NE42-1,"")</f>
        <v>-6.8481389431948592E-2</v>
      </c>
      <c r="AK42" s="57">
        <f>IFERROR(Inv_SY_B!AK42/Inv_SY_B!$NE42-1,"")</f>
        <v>-6.5383212234937371E-2</v>
      </c>
      <c r="AL42" s="57">
        <f>IFERROR(Inv_SY_B!AL42/Inv_SY_B!$NE42-1,"")</f>
        <v>-5.4023229179229526E-2</v>
      </c>
      <c r="AM42" s="57">
        <f>IFERROR(Inv_SY_B!AM42/Inv_SY_B!$NE42-1,"")</f>
        <v>-4.2663246123521348E-2</v>
      </c>
      <c r="AN42" s="57">
        <f>IFERROR(Inv_SY_B!AN42/Inv_SY_B!$NE42-1,"")</f>
        <v>-4.8343237651375381E-2</v>
      </c>
      <c r="AO42" s="57">
        <f>IFERROR(Inv_SY_B!AO42/Inv_SY_B!$NE42-1,"")</f>
        <v>-5.6191953217137214E-2</v>
      </c>
      <c r="AP42" s="57">
        <f>IFERROR(Inv_SY_B!AP42/Inv_SY_B!$NE42-1,"")</f>
        <v>-5.2732322013808064E-2</v>
      </c>
      <c r="AQ42" s="57">
        <f>IFERROR(Inv_SY_B!AQ42/Inv_SY_B!$NE42-1,"")</f>
        <v>-7.5323197408681763E-2</v>
      </c>
      <c r="AR42" s="57">
        <f>IFERROR(Inv_SY_B!AR42/Inv_SY_B!$NE42-1,"")</f>
        <v>-4.7195600924569869E-2</v>
      </c>
      <c r="AS42" s="57">
        <f>IFERROR(Inv_SY_B!AS42/Inv_SY_B!$NE42-1,"")</f>
        <v>-2.0638686867930245E-2</v>
      </c>
      <c r="AT42" s="57">
        <f>IFERROR(Inv_SY_B!AT42/Inv_SY_B!$NE42-1,"")</f>
        <v>-2.7301450855007348E-2</v>
      </c>
      <c r="AU42" s="57">
        <f>IFERROR(Inv_SY_B!AU42/Inv_SY_B!$NE42-1,"")</f>
        <v>-2.6354785600364972E-2</v>
      </c>
      <c r="AV42" s="57">
        <f>IFERROR(Inv_SY_B!AV42/Inv_SY_B!$NE42-1,"")</f>
        <v>-1.5462649582654864E-3</v>
      </c>
      <c r="AW42" s="57">
        <f>IFERROR(Inv_SY_B!AW42/Inv_SY_B!$NE42-1,"")</f>
        <v>-1.3748656056642439E-2</v>
      </c>
      <c r="AX42" s="57">
        <f>IFERROR(Inv_SY_B!AX42/Inv_SY_B!$NE42-1,"")</f>
        <v>-2.1106137515150558E-2</v>
      </c>
      <c r="AY42" s="57">
        <f>IFERROR(Inv_SY_B!AY42/Inv_SY_B!$NE42-1,"")</f>
        <v>-4.8313253255112487E-2</v>
      </c>
      <c r="AZ42" s="57">
        <f>IFERROR(Inv_SY_B!AZ42/Inv_SY_B!$NE42-1,"")</f>
        <v>-3.3691936787165533E-2</v>
      </c>
      <c r="BA42" s="57">
        <f>IFERROR(Inv_SY_B!BA42/Inv_SY_B!$NE42-1,"")</f>
        <v>-2.9670890136054839E-2</v>
      </c>
      <c r="BB42" s="57">
        <f>IFERROR(Inv_SY_B!BB42/Inv_SY_B!$NE42-1,"")</f>
        <v>-5.6894865742424972E-2</v>
      </c>
      <c r="BC42" s="57">
        <f>IFERROR(Inv_SY_B!BC42/Inv_SY_B!$NE42-1,"")</f>
        <v>-6.8665804741294356E-2</v>
      </c>
      <c r="BD42" s="57">
        <f>IFERROR(Inv_SY_B!BD42/Inv_SY_B!$NE42-1,"")</f>
        <v>-6.9386895327693376E-2</v>
      </c>
      <c r="BE42" s="57">
        <f>IFERROR(Inv_SY_B!BE42/Inv_SY_B!$NE42-1,"")</f>
        <v>-7.7017067308060683E-2</v>
      </c>
      <c r="BF42" s="57">
        <f>IFERROR(Inv_SY_B!BF42/Inv_SY_B!$NE42-1,"")</f>
        <v>-5.6588782957953554E-2</v>
      </c>
      <c r="BG42" s="57">
        <f>IFERROR(Inv_SY_B!BG42/Inv_SY_B!$NE42-1,"")</f>
        <v>-5.2655284005549086E-2</v>
      </c>
      <c r="BH42" s="57">
        <f>IFERROR(Inv_SY_B!BH42/Inv_SY_B!$NE42-1,"")</f>
        <v>-9.6833549106047023E-2</v>
      </c>
      <c r="BI42" s="57">
        <f>IFERROR(Inv_SY_B!BI42/Inv_SY_B!$NE42-1,"")</f>
        <v>-9.000819438375951E-2</v>
      </c>
      <c r="BJ42" s="57">
        <f>IFERROR(Inv_SY_B!BJ42/Inv_SY_B!$NE42-1,"")</f>
        <v>-0.10121836424617237</v>
      </c>
      <c r="BK42" s="57">
        <f>IFERROR(Inv_SY_B!BK42/Inv_SY_B!$NE42-1,"")</f>
        <v>-5.4720319048557009E-2</v>
      </c>
      <c r="BL42" s="57">
        <f>IFERROR(Inv_SY_B!BL42/Inv_SY_B!$NE42-1,"")</f>
        <v>-6.8933618056777668E-2</v>
      </c>
      <c r="BM42" s="57">
        <f>IFERROR(Inv_SY_B!BM42/Inv_SY_B!$NE42-1,"")</f>
        <v>-6.2426618404456069E-2</v>
      </c>
      <c r="BN42" s="57">
        <f>IFERROR(Inv_SY_B!BN42/Inv_SY_B!$NE42-1,"")</f>
        <v>2.7249399455205214E-2</v>
      </c>
      <c r="BO42" s="57">
        <f>IFERROR(Inv_SY_B!BO42/Inv_SY_B!$NE42-1,"")</f>
        <v>1.0379942215646976E-2</v>
      </c>
      <c r="BP42" s="57">
        <f>IFERROR(Inv_SY_B!BP42/Inv_SY_B!$NE42-1,"")</f>
        <v>1.6553333161063666E-2</v>
      </c>
      <c r="BQ42" s="57">
        <f>IFERROR(Inv_SY_B!BQ42/Inv_SY_B!$NE42-1,"")</f>
        <v>1.831193866603531E-2</v>
      </c>
      <c r="BR42" s="57">
        <f>IFERROR(Inv_SY_B!BR42/Inv_SY_B!$NE42-1,"")</f>
        <v>3.1718129849790166E-2</v>
      </c>
      <c r="BS42" s="57">
        <f>IFERROR(Inv_SY_B!BS42/Inv_SY_B!$NE42-1,"")</f>
        <v>1.4077243257512029E-2</v>
      </c>
      <c r="BT42" s="57">
        <f>IFERROR(Inv_SY_B!BT42/Inv_SY_B!$NE42-1,"")</f>
        <v>1.1385406554428545E-2</v>
      </c>
      <c r="BU42" s="57">
        <f>IFERROR(Inv_SY_B!BU42/Inv_SY_B!$NE42-1,"")</f>
        <v>3.3170467228030187E-2</v>
      </c>
      <c r="BV42" s="57">
        <f>IFERROR(Inv_SY_B!BV42/Inv_SY_B!$NE42-1,"")</f>
        <v>3.8532943701532041E-2</v>
      </c>
      <c r="BW42" s="57">
        <f>IFERROR(Inv_SY_B!BW42/Inv_SY_B!$NE42-1,"")</f>
        <v>8.369013538083836E-3</v>
      </c>
      <c r="BX42" s="57">
        <f>IFERROR(Inv_SY_B!BX42/Inv_SY_B!$NE42-1,"")</f>
        <v>2.6355415286936079E-3</v>
      </c>
      <c r="BY42" s="57">
        <f>IFERROR(Inv_SY_B!BY42/Inv_SY_B!$NE42-1,"")</f>
        <v>1.1073266468835108E-3</v>
      </c>
      <c r="BZ42" s="57">
        <f>IFERROR(Inv_SY_B!BZ42/Inv_SY_B!$NE42-1,"")</f>
        <v>5.4998855006516134E-3</v>
      </c>
      <c r="CA42" s="57">
        <f>IFERROR(Inv_SY_B!CA42/Inv_SY_B!$NE42-1,"")</f>
        <v>-6.4133434830939695E-3</v>
      </c>
      <c r="CB42" s="57">
        <f>IFERROR(Inv_SY_B!CB42/Inv_SY_B!$NE42-1,"")</f>
        <v>8.369013538083836E-3</v>
      </c>
      <c r="CC42" s="57">
        <f>IFERROR(Inv_SY_B!CC42/Inv_SY_B!$NE42-1,"")</f>
        <v>3.048922899127926E-2</v>
      </c>
      <c r="CD42" s="57">
        <f>IFERROR(Inv_SY_B!CD42/Inv_SY_B!$NE42-1,"")</f>
        <v>3.0265792471549924E-2</v>
      </c>
      <c r="CE42" s="57">
        <f>IFERROR(Inv_SY_B!CE42/Inv_SY_B!$NE42-1,"")</f>
        <v>1.2167434373481223E-2</v>
      </c>
      <c r="CF42" s="57">
        <f>IFERROR(Inv_SY_B!CF42/Inv_SY_B!$NE42-1,"")</f>
        <v>2.7058547427936563E-2</v>
      </c>
      <c r="CG42" s="57">
        <f>IFERROR(Inv_SY_B!CG42/Inv_SY_B!$NE42-1,"")</f>
        <v>5.9112118210622455E-3</v>
      </c>
      <c r="CH42" s="57">
        <f>IFERROR(Inv_SY_B!CH42/Inv_SY_B!$NE42-1,"")</f>
        <v>3.0844696181757669E-2</v>
      </c>
      <c r="CI42" s="57">
        <f>IFERROR(Inv_SY_B!CI42/Inv_SY_B!$NE42-1,"")</f>
        <v>3.4064213306947089E-2</v>
      </c>
      <c r="CJ42" s="57">
        <f>IFERROR(Inv_SY_B!CJ42/Inv_SY_B!$NE42-1,"")</f>
        <v>3.6450921585873264E-2</v>
      </c>
      <c r="CK42" s="57">
        <f>IFERROR(Inv_SY_B!CK42/Inv_SY_B!$NE42-1,"")</f>
        <v>2.5822452590570588E-2</v>
      </c>
      <c r="CL42" s="57">
        <f>IFERROR(Inv_SY_B!CL42/Inv_SY_B!$NE42-1,"")</f>
        <v>1.6426975367012986E-2</v>
      </c>
      <c r="CM42" s="57">
        <f>IFERROR(Inv_SY_B!CM42/Inv_SY_B!$NE42-1,"")</f>
        <v>2.5015034257912738E-2</v>
      </c>
      <c r="CN42" s="57">
        <f>IFERROR(Inv_SY_B!CN42/Inv_SY_B!$NE42-1,"")</f>
        <v>1.6747883027930621E-2</v>
      </c>
      <c r="CO42" s="57">
        <f>IFERROR(Inv_SY_B!CO42/Inv_SY_B!$NE42-1,"")</f>
        <v>2.0099430823869335E-2</v>
      </c>
      <c r="CP42" s="57">
        <f>IFERROR(Inv_SY_B!CP42/Inv_SY_B!$NE42-1,"")</f>
        <v>-1.2387568102736335E-3</v>
      </c>
      <c r="CQ42" s="57">
        <f>IFERROR(Inv_SY_B!CQ42/Inv_SY_B!$NE42-1,"")</f>
        <v>1.7529910846983077E-2</v>
      </c>
      <c r="CR42" s="57">
        <f>IFERROR(Inv_SY_B!CR42/Inv_SY_B!$NE42-1,"")</f>
        <v>2.1216613422515573E-2</v>
      </c>
      <c r="CS42" s="57">
        <f>IFERROR(Inv_SY_B!CS42/Inv_SY_B!$NE42-1,"")</f>
        <v>2.4679879478318956E-2</v>
      </c>
      <c r="CT42" s="57">
        <f>IFERROR(Inv_SY_B!CT42/Inv_SY_B!$NE42-1,"")</f>
        <v>3.1606411589925276E-2</v>
      </c>
      <c r="CU42" s="57">
        <f>IFERROR(Inv_SY_B!CU42/Inv_SY_B!$NE42-1,"")</f>
        <v>2.7705209955452892E-2</v>
      </c>
      <c r="CV42" s="57">
        <f>IFERROR(Inv_SY_B!CV42/Inv_SY_B!$NE42-1,"")</f>
        <v>3.350562200762397E-2</v>
      </c>
      <c r="CW42" s="57">
        <f>IFERROR(Inv_SY_B!CW42/Inv_SY_B!$NE42-1,"")</f>
        <v>2.1886922981703361E-2</v>
      </c>
      <c r="CX42" s="57">
        <f>IFERROR(Inv_SY_B!CX42/Inv_SY_B!$NE42-1,"")</f>
        <v>1.5310779957854015E-2</v>
      </c>
      <c r="CY42" s="57">
        <f>IFERROR(Inv_SY_B!CY42/Inv_SY_B!$NE42-1,"")</f>
        <v>1.1573296355110285E-2</v>
      </c>
      <c r="CZ42" s="57">
        <f>IFERROR(Inv_SY_B!CZ42/Inv_SY_B!$NE42-1,"")</f>
        <v>2.8590018573580567E-2</v>
      </c>
      <c r="DA42" s="57">
        <f>IFERROR(Inv_SY_B!DA42/Inv_SY_B!$NE42-1,"")</f>
        <v>7.9252776728493401E-3</v>
      </c>
      <c r="DB42" s="57">
        <f>IFERROR(Inv_SY_B!DB42/Inv_SY_B!$NE42-1,"")</f>
        <v>2.8925173353174571E-2</v>
      </c>
      <c r="DC42" s="57">
        <f>IFERROR(Inv_SY_B!DC42/Inv_SY_B!$NE42-1,"")</f>
        <v>7.1601548621460287E-2</v>
      </c>
      <c r="DD42" s="57">
        <f>IFERROR(Inv_SY_B!DD42/Inv_SY_B!$NE42-1,"")</f>
        <v>2.9818919432091473E-2</v>
      </c>
      <c r="DE42" s="57">
        <f>IFERROR(Inv_SY_B!DE42/Inv_SY_B!$NE42-1,"")</f>
        <v>4.2443082796793874E-2</v>
      </c>
      <c r="DF42" s="57">
        <f>IFERROR(Inv_SY_B!DF42/Inv_SY_B!$NE42-1,"")</f>
        <v>3.1159538550466825E-2</v>
      </c>
      <c r="DG42" s="57">
        <f>IFERROR(Inv_SY_B!DG42/Inv_SY_B!$NE42-1,"")</f>
        <v>2.38978516592665E-2</v>
      </c>
      <c r="DH42" s="57">
        <f>IFERROR(Inv_SY_B!DH42/Inv_SY_B!$NE42-1,"")</f>
        <v>4.9369614908400417E-2</v>
      </c>
      <c r="DI42" s="57">
        <f>IFERROR(Inv_SY_B!DI42/Inv_SY_B!$NE42-1,"")</f>
        <v>4.054387237909518E-2</v>
      </c>
      <c r="DJ42" s="57">
        <f>IFERROR(Inv_SY_B!DJ42/Inv_SY_B!$NE42-1,"")</f>
        <v>5.3391472263526918E-2</v>
      </c>
      <c r="DK42" s="57">
        <f>IFERROR(Inv_SY_B!DK42/Inv_SY_B!$NE42-1,"")</f>
        <v>4.3102752521708698E-2</v>
      </c>
      <c r="DL42" s="57">
        <f>IFERROR(Inv_SY_B!DL42/Inv_SY_B!$NE42-1,"")</f>
        <v>2.5238470777641853E-2</v>
      </c>
      <c r="DM42" s="57">
        <f>IFERROR(Inv_SY_B!DM42/Inv_SY_B!$NE42-1,"")</f>
        <v>2.0211149083734004E-2</v>
      </c>
      <c r="DN42" s="57">
        <f>IFERROR(Inv_SY_B!DN42/Inv_SY_B!$NE42-1,"")</f>
        <v>3.451108634640554E-2</v>
      </c>
      <c r="DO42" s="57">
        <f>IFERROR(Inv_SY_B!DO42/Inv_SY_B!$NE42-1,"")</f>
        <v>-7.4949793626926109E-3</v>
      </c>
      <c r="DP42" s="57">
        <f>IFERROR(Inv_SY_B!DP42/Inv_SY_B!$NE42-1,"")</f>
        <v>3.3282185487894855E-2</v>
      </c>
      <c r="DQ42" s="57">
        <f>IFERROR(Inv_SY_B!DQ42/Inv_SY_B!$NE42-1,"")</f>
        <v>4.2889955836252325E-2</v>
      </c>
      <c r="DR42" s="57">
        <f>IFERROR(Inv_SY_B!DR42/Inv_SY_B!$NE42-1,"")</f>
        <v>3.1606411589925276E-2</v>
      </c>
      <c r="DS42" s="57">
        <f>IFERROR(Inv_SY_B!DS42/Inv_SY_B!$NE42-1,"")</f>
        <v>2.3004105580349599E-2</v>
      </c>
      <c r="DT42" s="57">
        <f>IFERROR(Inv_SY_B!DT42/Inv_SY_B!$NE42-1,"")</f>
        <v>2.7807990754528333E-2</v>
      </c>
      <c r="DU42" s="57">
        <f>IFERROR(Inv_SY_B!DU42/Inv_SY_B!$NE42-1,"")</f>
        <v>1.9398652648354942E-2</v>
      </c>
      <c r="DV42" s="57">
        <f>IFERROR(Inv_SY_B!DV42/Inv_SY_B!$NE42-1,"")</f>
        <v>3.2830234345715192E-2</v>
      </c>
      <c r="DW42" s="57">
        <f>IFERROR(Inv_SY_B!DW42/Inv_SY_B!$NE42-1,"")</f>
        <v>3.1941566369519281E-2</v>
      </c>
      <c r="DX42" s="57">
        <f>IFERROR(Inv_SY_B!DX42/Inv_SY_B!$NE42-1,"")</f>
        <v>1.8982248225223097E-2</v>
      </c>
      <c r="DY42" s="57">
        <f>IFERROR(Inv_SY_B!DY42/Inv_SY_B!$NE42-1,"")</f>
        <v>7.3635491993024882E-3</v>
      </c>
      <c r="DZ42" s="57">
        <f>IFERROR(Inv_SY_B!DZ42/Inv_SY_B!$NE42-1,"")</f>
        <v>1.7865065626576859E-2</v>
      </c>
      <c r="EA42" s="57">
        <f>IFERROR(Inv_SY_B!EA42/Inv_SY_B!$NE42-1,"")</f>
        <v>-1.5873848852539174E-2</v>
      </c>
      <c r="EB42" s="57">
        <f>IFERROR(Inv_SY_B!EB42/Inv_SY_B!$NE42-1,"")</f>
        <v>3.5651283639051012E-3</v>
      </c>
      <c r="EC42" s="57">
        <f>IFERROR(Inv_SY_B!EC42/Inv_SY_B!$NE42-1,"")</f>
        <v>-4.255149826618454E-3</v>
      </c>
      <c r="ED42" s="57">
        <f>IFERROR(Inv_SY_B!ED42/Inv_SY_B!$NE42-1,"")</f>
        <v>-0.16300679709424726</v>
      </c>
      <c r="EE42" s="57">
        <f>IFERROR(Inv_SY_B!EE42/Inv_SY_B!$NE42-1,"")</f>
        <v>6.1346483407915819E-3</v>
      </c>
      <c r="EF42" s="57">
        <f>IFERROR(Inv_SY_B!EF42/Inv_SY_B!$NE42-1,"")</f>
        <v>2.1886922981703361E-2</v>
      </c>
      <c r="EG42" s="57">
        <f>IFERROR(Inv_SY_B!EG42/Inv_SY_B!$NE42-1,"")</f>
        <v>-2.3329247149206367E-4</v>
      </c>
      <c r="EH42" s="57">
        <f>IFERROR(Inv_SY_B!EH42/Inv_SY_B!$NE42-1,"")</f>
        <v>-8.7238802212034061E-3</v>
      </c>
      <c r="EI42" s="57">
        <f>IFERROR(Inv_SY_B!EI42/Inv_SY_B!$NE42-1,"")</f>
        <v>-1.5523459764781866E-2</v>
      </c>
      <c r="EJ42" s="57">
        <f>IFERROR(Inv_SY_B!EJ42/Inv_SY_B!$NE42-1,"")</f>
        <v>3.5181395905593327E-2</v>
      </c>
      <c r="EK42" s="57">
        <f>IFERROR(Inv_SY_B!EK42/Inv_SY_B!$NE42-1,"")</f>
        <v>1.5165952468247701E-2</v>
      </c>
      <c r="EL42" s="57">
        <f>IFERROR(Inv_SY_B!EL42/Inv_SY_B!$NE42-1,"")</f>
        <v>6.9166761598438153E-3</v>
      </c>
      <c r="EM42" s="57">
        <f>IFERROR(Inv_SY_B!EM42/Inv_SY_B!$NE42-1,"")</f>
        <v>1.2837743932668788E-2</v>
      </c>
      <c r="EN42" s="57">
        <f>IFERROR(Inv_SY_B!EN42/Inv_SY_B!$NE42-1,"")</f>
        <v>2.1551768202109356E-2</v>
      </c>
      <c r="EO42" s="57">
        <f>IFERROR(Inv_SY_B!EO42/Inv_SY_B!$NE42-1,"")</f>
        <v>2.5350189037506521E-2</v>
      </c>
      <c r="EP42" s="57">
        <f>IFERROR(Inv_SY_B!EP42/Inv_SY_B!$NE42-1,"")</f>
        <v>1.4401799570773477E-2</v>
      </c>
      <c r="EQ42" s="57">
        <f>IFERROR(Inv_SY_B!EQ42/Inv_SY_B!$NE42-1,"")</f>
        <v>1.3843208271450358E-2</v>
      </c>
      <c r="ER42" s="57">
        <f>IFERROR(Inv_SY_B!ER42/Inv_SY_B!$NE42-1,"")</f>
        <v>2.803142727425767E-2</v>
      </c>
      <c r="ES42" s="57">
        <f>IFERROR(Inv_SY_B!ES42/Inv_SY_B!$NE42-1,"")</f>
        <v>2.0434585603463118E-2</v>
      </c>
      <c r="ET42" s="57">
        <f>IFERROR(Inv_SY_B!ET42/Inv_SY_B!$NE42-1,"")</f>
        <v>2.1384190812312687E-2</v>
      </c>
      <c r="EU42" s="57">
        <f>IFERROR(Inv_SY_B!EU42/Inv_SY_B!$NE42-1,"")</f>
        <v>1.5495707531948177E-2</v>
      </c>
      <c r="EV42" s="57">
        <f>IFERROR(Inv_SY_B!EV42/Inv_SY_B!$NE42-1,"")</f>
        <v>-5.5957689449938064E-3</v>
      </c>
      <c r="EW42" s="57">
        <f>IFERROR(Inv_SY_B!EW42/Inv_SY_B!$NE42-1,"")</f>
        <v>6.095546949838937E-3</v>
      </c>
      <c r="EX42" s="57">
        <f>IFERROR(Inv_SY_B!EX42/Inv_SY_B!$NE42-1,"")</f>
        <v>2.0658022123192454E-2</v>
      </c>
      <c r="EY42" s="57">
        <f>IFERROR(Inv_SY_B!EY42/Inv_SY_B!$NE42-1,"")</f>
        <v>4.1512097297921935E-2</v>
      </c>
      <c r="EZ42" s="57">
        <f>IFERROR(Inv_SY_B!EZ42/Inv_SY_B!$NE42-1,"")</f>
        <v>7.1401126795731518E-3</v>
      </c>
      <c r="FA42" s="57">
        <f>IFERROR(Inv_SY_B!FA42/Inv_SY_B!$NE42-1,"")</f>
        <v>1.272602567280412E-2</v>
      </c>
      <c r="FB42" s="57">
        <f>IFERROR(Inv_SY_B!FB42/Inv_SY_B!$NE42-1,"")</f>
        <v>5.4643387816037947E-3</v>
      </c>
      <c r="FC42" s="57">
        <f>IFERROR(Inv_SY_B!FC42/Inv_SY_B!$NE42-1,"")</f>
        <v>-4.2462794700319328E-2</v>
      </c>
      <c r="FD42" s="57">
        <f>IFERROR(Inv_SY_B!FD42/Inv_SY_B!$NE42-1,"")</f>
        <v>1.5407263909555047E-2</v>
      </c>
      <c r="FE42" s="57">
        <f>IFERROR(Inv_SY_B!FE42/Inv_SY_B!$NE42-1,"")</f>
        <v>1.7083037807524404E-2</v>
      </c>
      <c r="FF42" s="57">
        <f>IFERROR(Inv_SY_B!FF42/Inv_SY_B!$NE42-1,"")</f>
        <v>-1.6856298497320843E-3</v>
      </c>
      <c r="FG42" s="57">
        <f>IFERROR(Inv_SY_B!FG42/Inv_SY_B!$NE42-1,"")</f>
        <v>4.3471561829575567E-3</v>
      </c>
      <c r="FH42" s="57">
        <f>IFERROR(Inv_SY_B!FH42/Inv_SY_B!$NE42-1,"")</f>
        <v>-3.2631587832232523E-2</v>
      </c>
      <c r="FI42" s="57">
        <f>IFERROR(Inv_SY_B!FI42/Inv_SY_B!$NE42-1,"")</f>
        <v>-1.0511372379037209E-2</v>
      </c>
      <c r="FJ42" s="57">
        <f>IFERROR(Inv_SY_B!FJ42/Inv_SY_B!$NE42-1,"")</f>
        <v>2.6309104101344571E-2</v>
      </c>
      <c r="FK42" s="57">
        <f>IFERROR(Inv_SY_B!FK42/Inv_SY_B!$NE42-1,"")</f>
        <v>3.8532943701532041E-2</v>
      </c>
      <c r="FL42" s="57">
        <f>IFERROR(Inv_SY_B!FL42/Inv_SY_B!$NE42-1,"")</f>
        <v>-1.7414889796643074E-3</v>
      </c>
      <c r="FM42" s="57">
        <f>IFERROR(Inv_SY_B!FM42/Inv_SY_B!$NE42-1,"")</f>
        <v>-4.5672899122128907E-4</v>
      </c>
      <c r="FN42" s="57">
        <f>IFERROR(Inv_SY_B!FN42/Inv_SY_B!$NE42-1,"")</f>
        <v>1.4103884211134288E-2</v>
      </c>
      <c r="FO42" s="57">
        <f>IFERROR(Inv_SY_B!FO42/Inv_SY_B!$NE42-1,"")</f>
        <v>1.6233586091152219E-3</v>
      </c>
      <c r="FP42" s="57">
        <f>IFERROR(Inv_SY_B!FP42/Inv_SY_B!$NE42-1,"")</f>
        <v>5.2213576187831734E-4</v>
      </c>
      <c r="FQ42" s="57">
        <f>IFERROR(Inv_SY_B!FQ42/Inv_SY_B!$NE42-1,"")</f>
        <v>1.8680747973900402E-3</v>
      </c>
      <c r="FR42" s="57">
        <f>IFERROR(Inv_SY_B!FR42/Inv_SY_B!$NE42-1,"")</f>
        <v>2.8469395504897577E-3</v>
      </c>
      <c r="FS42" s="57">
        <f>IFERROR(Inv_SY_B!FS42/Inv_SY_B!$NE42-1,"")</f>
        <v>6.5176823746129209E-3</v>
      </c>
      <c r="FT42" s="57">
        <f>IFERROR(Inv_SY_B!FT42/Inv_SY_B!$NE42-1,"")</f>
        <v>2.0588863200418972E-2</v>
      </c>
      <c r="FU42" s="57">
        <f>IFERROR(Inv_SY_B!FU42/Inv_SY_B!$NE42-1,"")</f>
        <v>2.1934802235930917E-2</v>
      </c>
      <c r="FV42" s="57">
        <f>IFERROR(Inv_SY_B!FV42/Inv_SY_B!$NE42-1,"")</f>
        <v>1.5205107058371636E-2</v>
      </c>
      <c r="FW42" s="57">
        <f>IFERROR(Inv_SY_B!FW42/Inv_SY_B!$NE42-1,"")</f>
        <v>1.7040478470433218E-2</v>
      </c>
      <c r="FX42" s="57">
        <f>IFERROR(Inv_SY_B!FX42/Inv_SY_B!$NE42-1,"")</f>
        <v>1.5449823246646233E-2</v>
      </c>
      <c r="FY42" s="57">
        <f>IFERROR(Inv_SY_B!FY42/Inv_SY_B!$NE42-1,"")</f>
        <v>2.4626680306954585E-2</v>
      </c>
      <c r="FZ42" s="57">
        <f>IFERROR(Inv_SY_B!FZ42/Inv_SY_B!$NE42-1,"")</f>
        <v>7.3803069382820663E-3</v>
      </c>
      <c r="GA42" s="57">
        <f>IFERROR(Inv_SY_B!GA42/Inv_SY_B!$NE42-1,"")</f>
        <v>2.3097204130236859E-2</v>
      </c>
      <c r="GB42" s="57">
        <f>IFERROR(Inv_SY_B!GB42/Inv_SY_B!$NE42-1,"")</f>
        <v>-3.8438235062077108E-3</v>
      </c>
      <c r="GC42" s="57">
        <f>IFERROR(Inv_SY_B!GC42/Inv_SY_B!$NE42-1,"")</f>
        <v>2.120065367110624E-2</v>
      </c>
      <c r="GD42" s="57">
        <f>IFERROR(Inv_SY_B!GD42/Inv_SY_B!$NE42-1,"")</f>
        <v>2.1567727953518689E-2</v>
      </c>
      <c r="GE42" s="57">
        <f>IFERROR(Inv_SY_B!GE42/Inv_SY_B!$NE42-1,"")</f>
        <v>2.8052706942803152E-2</v>
      </c>
      <c r="GF42" s="57">
        <f>IFERROR(Inv_SY_B!GF42/Inv_SY_B!$NE42-1,"")</f>
        <v>1.8998207976632209E-2</v>
      </c>
      <c r="GG42" s="57">
        <f>IFERROR(Inv_SY_B!GG42/Inv_SY_B!$NE42-1,"")</f>
        <v>1.7896985129395304E-2</v>
      </c>
      <c r="GH42" s="57">
        <f>IFERROR(Inv_SY_B!GH42/Inv_SY_B!$NE42-1,"")</f>
        <v>1.9487640353182067E-2</v>
      </c>
      <c r="GI42" s="57">
        <f>IFERROR(Inv_SY_B!GI42/Inv_SY_B!$NE42-1,"")</f>
        <v>1.1534364234248251E-2</v>
      </c>
      <c r="GJ42" s="57">
        <f>IFERROR(Inv_SY_B!GJ42/Inv_SY_B!$NE42-1,"")</f>
        <v>2.1812444141793508E-2</v>
      </c>
      <c r="GK42" s="57">
        <f>IFERROR(Inv_SY_B!GK42/Inv_SY_B!$NE42-1,"")</f>
        <v>-2.1201280294647074E-4</v>
      </c>
      <c r="GL42" s="57">
        <f>IFERROR(Inv_SY_B!GL42/Inv_SY_B!$NE42-1,"")</f>
        <v>1.4593316587684368E-2</v>
      </c>
      <c r="GM42" s="57">
        <f>IFERROR(Inv_SY_B!GM42/Inv_SY_B!$NE42-1,"")</f>
        <v>-1.4283193628752411E-2</v>
      </c>
      <c r="GN42" s="57">
        <f>IFERROR(Inv_SY_B!GN42/Inv_SY_B!$NE42-1,"")</f>
        <v>1.5506147946586779E-4</v>
      </c>
      <c r="GO42" s="57">
        <f>IFERROR(Inv_SY_B!GO42/Inv_SY_B!$NE42-1,"")</f>
        <v>6.7379269440603906E-3</v>
      </c>
      <c r="GP42" s="57">
        <f>IFERROR(Inv_SY_B!GP42/Inv_SY_B!$NE42-1,"")</f>
        <v>-3.4116769646403977E-3</v>
      </c>
      <c r="GQ42" s="57">
        <f>IFERROR(Inv_SY_B!GQ42/Inv_SY_B!$NE42-1,"")</f>
        <v>1.483191487125235E-2</v>
      </c>
      <c r="GR42" s="57">
        <f>IFERROR(Inv_SY_B!GR42/Inv_SY_B!$NE42-1,"")</f>
        <v>4.9226238103550202E-4</v>
      </c>
      <c r="GS42" s="57">
        <f>IFERROR(Inv_SY_B!GS42/Inv_SY_B!$NE42-1,"")</f>
        <v>3.4949858968230441E-2</v>
      </c>
      <c r="GT42" s="57">
        <f>IFERROR(Inv_SY_B!GT42/Inv_SY_B!$NE42-1,"")</f>
        <v>2.5153761327854296E-2</v>
      </c>
      <c r="GU42" s="57">
        <f>IFERROR(Inv_SY_B!GU42/Inv_SY_B!$NE42-1,"")</f>
        <v>1.7928057414420051E-2</v>
      </c>
      <c r="GV42" s="57">
        <f>IFERROR(Inv_SY_B!GV42/Inv_SY_B!$NE42-1,"")</f>
        <v>2.5684116143915192E-2</v>
      </c>
      <c r="GW42" s="57">
        <f>IFERROR(Inv_SY_B!GW42/Inv_SY_B!$NE42-1,"")</f>
        <v>4.6506666248978146E-2</v>
      </c>
      <c r="GX42" s="57">
        <f>IFERROR(Inv_SY_B!GX42/Inv_SY_B!$NE42-1,"")</f>
        <v>1.6831057886236511E-2</v>
      </c>
      <c r="GY42" s="57">
        <f>IFERROR(Inv_SY_B!GY42/Inv_SY_B!$NE42-1,"")</f>
        <v>3.6843665398524239E-2</v>
      </c>
      <c r="GZ42" s="57">
        <f>IFERROR(Inv_SY_B!GZ42/Inv_SY_B!$NE42-1,"")</f>
        <v>5.4327695834656131E-2</v>
      </c>
      <c r="HA42" s="57">
        <f>IFERROR(Inv_SY_B!HA42/Inv_SY_B!$NE42-1,"")</f>
        <v>4.6345855852943707E-2</v>
      </c>
      <c r="HB42" s="57">
        <f>IFERROR(Inv_SY_B!HB42/Inv_SY_B!$NE42-1,"")</f>
        <v>2.321314484181447E-2</v>
      </c>
      <c r="HC42" s="57">
        <f>IFERROR(Inv_SY_B!HC42/Inv_SY_B!$NE42-1,"")</f>
        <v>-7.1667441955975963E-3</v>
      </c>
      <c r="HD42" s="57">
        <f>IFERROR(Inv_SY_B!HD42/Inv_SY_B!$NE42-1,"")</f>
        <v>2.8493733919474185E-2</v>
      </c>
      <c r="HE42" s="57">
        <f>IFERROR(Inv_SY_B!HE42/Inv_SY_B!$NE42-1,"")</f>
        <v>2.1927436196818917E-2</v>
      </c>
      <c r="HF42" s="57">
        <f>IFERROR(Inv_SY_B!HF42/Inv_SY_B!$NE42-1,"")</f>
        <v>-2.2622329830163102E-3</v>
      </c>
      <c r="HG42" s="57">
        <f>IFERROR(Inv_SY_B!HG42/Inv_SY_B!$NE42-1,"")</f>
        <v>2.5937323738388418E-2</v>
      </c>
      <c r="HH42" s="57">
        <f>IFERROR(Inv_SY_B!HH42/Inv_SY_B!$NE42-1,"")</f>
        <v>3.214229093531995E-2</v>
      </c>
      <c r="HI42" s="57">
        <f>IFERROR(Inv_SY_B!HI42/Inv_SY_B!$NE42-1,"")</f>
        <v>3.7478986271930026E-2</v>
      </c>
      <c r="HJ42" s="57">
        <f>IFERROR(Inv_SY_B!HJ42/Inv_SY_B!$NE42-1,"")</f>
        <v>4.6674286080315097E-2</v>
      </c>
      <c r="HK42" s="57">
        <f>IFERROR(Inv_SY_B!HK42/Inv_SY_B!$NE42-1,"")</f>
        <v>3.8314934789569488E-2</v>
      </c>
      <c r="HL42" s="57">
        <f>IFERROR(Inv_SY_B!HL42/Inv_SY_B!$NE42-1,"")</f>
        <v>2.8937450085027461E-2</v>
      </c>
      <c r="HM42" s="57">
        <f>IFERROR(Inv_SY_B!HM42/Inv_SY_B!$NE42-1,"")</f>
        <v>4.1246404181172203E-3</v>
      </c>
      <c r="HN42" s="57">
        <f>IFERROR(Inv_SY_B!HN42/Inv_SY_B!$NE42-1,"")</f>
        <v>-4.4469311264413447E-3</v>
      </c>
      <c r="HO42" s="57">
        <f>IFERROR(Inv_SY_B!HO42/Inv_SY_B!$NE42-1,"")</f>
        <v>2.1827415279346729E-2</v>
      </c>
      <c r="HP42" s="57">
        <f>IFERROR(Inv_SY_B!HP42/Inv_SY_B!$NE42-1,"")</f>
        <v>-2.2405279834398772E-3</v>
      </c>
      <c r="HQ42" s="57">
        <f>IFERROR(Inv_SY_B!HQ42/Inv_SY_B!$NE42-1,"")</f>
        <v>-2.060308452035553E-2</v>
      </c>
      <c r="HR42" s="57">
        <f>IFERROR(Inv_SY_B!HR42/Inv_SY_B!$NE42-1,"")</f>
        <v>-2.2839159203107084E-2</v>
      </c>
      <c r="HS42" s="57">
        <f>IFERROR(Inv_SY_B!HS42/Inv_SY_B!$NE42-1,"")</f>
        <v>2.8993787336915045E-3</v>
      </c>
      <c r="HT42" s="57">
        <f>IFERROR(Inv_SY_B!HT42/Inv_SY_B!$NE42-1,"")</f>
        <v>-1.7722291158929981E-2</v>
      </c>
      <c r="HU42" s="57">
        <f>IFERROR(Inv_SY_B!HU42/Inv_SY_B!$NE42-1,"")</f>
        <v>-1.6221256640547299E-3</v>
      </c>
      <c r="HV42" s="57">
        <f>IFERROR(Inv_SY_B!HV42/Inv_SY_B!$NE42-1,"")</f>
        <v>8.4274954243668265E-3</v>
      </c>
      <c r="HW42" s="57">
        <f>IFERROR(Inv_SY_B!HW42/Inv_SY_B!$NE42-1,"")</f>
        <v>8.6354186192993954E-3</v>
      </c>
      <c r="HX42" s="57">
        <f>IFERROR(Inv_SY_B!HX42/Inv_SY_B!$NE42-1,"")</f>
        <v>1.2320279685054336E-2</v>
      </c>
      <c r="HY42" s="57">
        <f>IFERROR(Inv_SY_B!HY42/Inv_SY_B!$NE42-1,"")</f>
        <v>5.2046859029073467E-3</v>
      </c>
      <c r="HZ42" s="57">
        <f>IFERROR(Inv_SY_B!HZ42/Inv_SY_B!$NE42-1,"")</f>
        <v>-1.0714639982150498E-2</v>
      </c>
      <c r="IA42" s="57">
        <f>IFERROR(Inv_SY_B!IA42/Inv_SY_B!$NE42-1,"")</f>
        <v>1.646889011833963E-3</v>
      </c>
      <c r="IB42" s="57">
        <f>IFERROR(Inv_SY_B!IB42/Inv_SY_B!$NE42-1,"")</f>
        <v>-1.6160247468487321E-2</v>
      </c>
      <c r="IC42" s="57">
        <f>IFERROR(Inv_SY_B!IC42/Inv_SY_B!$NE42-1,"")</f>
        <v>2.8711558218927902E-2</v>
      </c>
      <c r="ID42" s="57">
        <f>IFERROR(Inv_SY_B!ID42/Inv_SY_B!$NE42-1,"")</f>
        <v>8.6354186192993954E-3</v>
      </c>
      <c r="IE42" s="57">
        <f>IFERROR(Inv_SY_B!IE42/Inv_SY_B!$NE42-1,"")</f>
        <v>-1.8175122238431762E-2</v>
      </c>
      <c r="IF42" s="57">
        <f>IFERROR(Inv_SY_B!IF42/Inv_SY_B!$NE42-1,"")</f>
        <v>-1.6142095443532845E-2</v>
      </c>
      <c r="IG42" s="57">
        <f>IFERROR(Inv_SY_B!IG42/Inv_SY_B!$NE42-1,"")</f>
        <v>-3.7700650414441705E-2</v>
      </c>
      <c r="IH42" s="57">
        <f>IFERROR(Inv_SY_B!IH42/Inv_SY_B!$NE42-1,"")</f>
        <v>-2.6809435441768059E-2</v>
      </c>
      <c r="II42" s="57">
        <f>IFERROR(Inv_SY_B!II42/Inv_SY_B!$NE42-1,"")</f>
        <v>-3.2860110426586764E-2</v>
      </c>
      <c r="IJ42" s="57">
        <f>IFERROR(Inv_SY_B!IJ42/Inv_SY_B!$NE42-1,"")</f>
        <v>-2.8987678436302899E-2</v>
      </c>
      <c r="IK42" s="57">
        <f>IFERROR(Inv_SY_B!IK42/Inv_SY_B!$NE42-1,"")</f>
        <v>3.2015226760638837E-2</v>
      </c>
      <c r="IL42" s="57">
        <f>IFERROR(Inv_SY_B!IL42/Inv_SY_B!$NE42-1,"")</f>
        <v>3.9384948892147831E-2</v>
      </c>
      <c r="IM42" s="57">
        <f>IFERROR(Inv_SY_B!IM42/Inv_SY_B!$NE42-1,"")</f>
        <v>-1.0424207582879319E-2</v>
      </c>
      <c r="IN42" s="57">
        <f>IFERROR(Inv_SY_B!IN42/Inv_SY_B!$NE42-1,"")</f>
        <v>3.2019124829323342E-3</v>
      </c>
      <c r="IO42" s="57">
        <f>IFERROR(Inv_SY_B!IO42/Inv_SY_B!$NE42-1,"")</f>
        <v>1.2066151335691666E-2</v>
      </c>
      <c r="IP42" s="57">
        <f>IFERROR(Inv_SY_B!IP42/Inv_SY_B!$NE42-1,"")</f>
        <v>-3.4312272422943324E-2</v>
      </c>
      <c r="IQ42" s="57">
        <f>IFERROR(Inv_SY_B!IQ42/Inv_SY_B!$NE42-1,"")</f>
        <v>4.8234933788637857E-3</v>
      </c>
      <c r="IR42" s="57">
        <f>IFERROR(Inv_SY_B!IR42/Inv_SY_B!$NE42-1,"")</f>
        <v>-4.2849250795873317E-4</v>
      </c>
      <c r="IS42" s="57">
        <f>IFERROR(Inv_SY_B!IS42/Inv_SY_B!$NE42-1,"")</f>
        <v>-1.7128355466058176E-2</v>
      </c>
      <c r="IT42" s="57">
        <f>IFERROR(Inv_SY_B!IT42/Inv_SY_B!$NE42-1,"")</f>
        <v>-1.4587071972434473E-2</v>
      </c>
      <c r="IU42" s="57">
        <f>IFERROR(Inv_SY_B!IU42/Inv_SY_B!$NE42-1,"")</f>
        <v>-1.7128355466058176E-2</v>
      </c>
      <c r="IV42" s="57">
        <f>IFERROR(Inv_SY_B!IV42/Inv_SY_B!$NE42-1,"")</f>
        <v>6.3482634750380296E-3</v>
      </c>
      <c r="IW42" s="57">
        <f>IFERROR(Inv_SY_B!IW42/Inv_SY_B!$NE42-1,"")</f>
        <v>-1.7370382465451084E-2</v>
      </c>
      <c r="IX42" s="57">
        <f>IFERROR(Inv_SY_B!IX42/Inv_SY_B!$NE42-1,"")</f>
        <v>-1.4950112471523558E-2</v>
      </c>
      <c r="IY42" s="57">
        <f>IFERROR(Inv_SY_B!IY42/Inv_SY_B!$NE42-1,"")</f>
        <v>-5.6320729949027593E-3</v>
      </c>
      <c r="IZ42" s="57">
        <f>IFERROR(Inv_SY_B!IZ42/Inv_SY_B!$NE42-1,"")</f>
        <v>-1.2711362727140463E-2</v>
      </c>
      <c r="JA42" s="57">
        <f>IFERROR(Inv_SY_B!JA42/Inv_SY_B!$NE42-1,"")</f>
        <v>-5.7709847388609514E-4</v>
      </c>
      <c r="JB42" s="57">
        <f>IFERROR(Inv_SY_B!JB42/Inv_SY_B!$NE42-1,"")</f>
        <v>-2.348419492837206E-2</v>
      </c>
      <c r="JC42" s="57">
        <f>IFERROR(Inv_SY_B!JC42/Inv_SY_B!$NE42-1,"")</f>
        <v>1.6928041302847419E-2</v>
      </c>
      <c r="JD42" s="57">
        <f>IFERROR(Inv_SY_B!JD42/Inv_SY_B!$NE42-1,"")</f>
        <v>2.4075733921911091E-3</v>
      </c>
      <c r="JE42" s="57">
        <f>IFERROR(Inv_SY_B!JE42/Inv_SY_B!$NE42-1,"")</f>
        <v>2.4878455616045292E-2</v>
      </c>
      <c r="JF42" s="57">
        <f>IFERROR(Inv_SY_B!JF42/Inv_SY_B!$NE42-1,"")</f>
        <v>9.7203562030394597E-3</v>
      </c>
      <c r="JG42" s="57">
        <f>IFERROR(Inv_SY_B!JG42/Inv_SY_B!$NE42-1,"")</f>
        <v>1.7650097646599194E-2</v>
      </c>
      <c r="JH42" s="57">
        <f>IFERROR(Inv_SY_B!JH42/Inv_SY_B!$NE42-1,"")</f>
        <v>2.4599299474700409E-2</v>
      </c>
      <c r="JI42" s="57">
        <f>IFERROR(Inv_SY_B!JI42/Inv_SY_B!$NE42-1,"")</f>
        <v>1.9054680943157321E-2</v>
      </c>
      <c r="JJ42" s="57">
        <f>IFERROR(Inv_SY_B!JJ42/Inv_SY_B!$NE42-1,"")</f>
        <v>3.5859988080557681E-3</v>
      </c>
      <c r="JK42" s="57">
        <f>IFERROR(Inv_SY_B!JK42/Inv_SY_B!$NE42-1,"")</f>
        <v>1.6744423221681348E-2</v>
      </c>
      <c r="JL42" s="57">
        <f>IFERROR(Inv_SY_B!JL42/Inv_SY_B!$NE42-1,"")</f>
        <v>2.2163548893537222E-2</v>
      </c>
      <c r="JM42" s="57">
        <f>IFERROR(Inv_SY_B!JM42/Inv_SY_B!$NE42-1,"")</f>
        <v>-1.0428633282822286E-2</v>
      </c>
      <c r="JN42" s="57">
        <f>IFERROR(Inv_SY_B!JN42/Inv_SY_B!$NE42-1,"")</f>
        <v>-1.9540902487894529E-2</v>
      </c>
      <c r="JO42" s="57">
        <f>IFERROR(Inv_SY_B!JO42/Inv_SY_B!$NE42-1,"")</f>
        <v>2.8193500993827225E-3</v>
      </c>
      <c r="JP42" s="57">
        <f>IFERROR(Inv_SY_B!JP42/Inv_SY_B!$NE42-1,"")</f>
        <v>2.9598854835397592E-3</v>
      </c>
      <c r="JQ42" s="57">
        <f>IFERROR(Inv_SY_B!JQ42/Inv_SY_B!$NE42-1,"")</f>
        <v>1.36897491232848E-2</v>
      </c>
      <c r="JR42" s="57">
        <f>IFERROR(Inv_SY_B!JR42/Inv_SY_B!$NE42-1,"")</f>
        <v>1.4068789041028484E-3</v>
      </c>
      <c r="JS42" s="57">
        <f>IFERROR(Inv_SY_B!JS42/Inv_SY_B!$NE42-1,"")</f>
        <v>8.1161128619069434E-3</v>
      </c>
      <c r="JT42" s="57">
        <f>IFERROR(Inv_SY_B!JT42/Inv_SY_B!$NE42-1,"")</f>
        <v>2.2264723250892571E-2</v>
      </c>
      <c r="JU42" s="57">
        <f>IFERROR(Inv_SY_B!JU42/Inv_SY_B!$NE42-1,"")</f>
        <v>1.2470446436950278E-2</v>
      </c>
      <c r="JV42" s="57">
        <f>IFERROR(Inv_SY_B!JV42/Inv_SY_B!$NE42-1,"")</f>
        <v>-4.616904191894422E-3</v>
      </c>
      <c r="JW42" s="57">
        <f>IFERROR(Inv_SY_B!JW42/Inv_SY_B!$NE42-1,"")</f>
        <v>-1.2203106028416011E-2</v>
      </c>
      <c r="JX42" s="57">
        <f>IFERROR(Inv_SY_B!JX42/Inv_SY_B!$NE42-1,"")</f>
        <v>-1.1836031746003561E-2</v>
      </c>
      <c r="JY42" s="57">
        <f>IFERROR(Inv_SY_B!JY42/Inv_SY_B!$NE42-1,"")</f>
        <v>-8.8994374867048531E-3</v>
      </c>
      <c r="JZ42" s="57">
        <f>IFERROR(Inv_SY_B!JZ42/Inv_SY_B!$NE42-1,"")</f>
        <v>-3.0679178243169902E-2</v>
      </c>
      <c r="KA42" s="57">
        <f>IFERROR(Inv_SY_B!KA42/Inv_SY_B!$NE42-1,"")</f>
        <v>-2.0156382147349827E-2</v>
      </c>
      <c r="KB42" s="57">
        <f>IFERROR(Inv_SY_B!KB42/Inv_SY_B!$NE42-1,"")</f>
        <v>-8.5323632042926256E-3</v>
      </c>
      <c r="KC42" s="57">
        <f>IFERROR(Inv_SY_B!KC42/Inv_SY_B!$NE42-1,"")</f>
        <v>-2.8232016360420942E-2</v>
      </c>
      <c r="KD42" s="57">
        <f>IFERROR(Inv_SY_B!KD42/Inv_SY_B!$NE42-1,"")</f>
        <v>-2.9945029678345336E-2</v>
      </c>
      <c r="KE42" s="57">
        <f>IFERROR(Inv_SY_B!KE42/Inv_SY_B!$NE42-1,"")</f>
        <v>5.2941014332386072E-3</v>
      </c>
      <c r="KF42" s="57">
        <f>IFERROR(Inv_SY_B!KF42/Inv_SY_B!$NE42-1,"")</f>
        <v>-1.1069963678360328E-2</v>
      </c>
      <c r="KG42" s="57">
        <f>IFERROR(Inv_SY_B!KG42/Inv_SY_B!$NE42-1,"")</f>
        <v>1.0115681384281761E-3</v>
      </c>
      <c r="KH42" s="57">
        <f>IFERROR(Inv_SY_B!KH42/Inv_SY_B!$NE42-1,"")</f>
        <v>-1.1908775560459661E-3</v>
      </c>
      <c r="KI42" s="57">
        <f>IFERROR(Inv_SY_B!KI42/Inv_SY_B!$NE42-1,"")</f>
        <v>6.9948789417488832E-3</v>
      </c>
      <c r="KJ42" s="57">
        <f>IFERROR(Inv_SY_B!KJ42/Inv_SY_B!$NE42-1,"")</f>
        <v>-5.7242449438382748E-3</v>
      </c>
      <c r="KK42" s="57">
        <f>IFERROR(Inv_SY_B!KK42/Inv_SY_B!$NE42-1,"")</f>
        <v>-9.9639529057005127E-3</v>
      </c>
      <c r="KL42" s="57">
        <f>IFERROR(Inv_SY_B!KL42/Inv_SY_B!$NE42-1,"")</f>
        <v>-4.3286084084471765E-3</v>
      </c>
      <c r="KM42" s="57">
        <f>IFERROR(Inv_SY_B!KM42/Inv_SY_B!$NE42-1,"")</f>
        <v>6.5126539597855082E-3</v>
      </c>
      <c r="KN42" s="57">
        <f>IFERROR(Inv_SY_B!KN42/Inv_SY_B!$NE42-1,"")</f>
        <v>-1.8335707535800383E-3</v>
      </c>
      <c r="KO42" s="57">
        <f>IFERROR(Inv_SY_B!KO42/Inv_SY_B!$NE42-1,"")</f>
        <v>-7.2858946659137835E-4</v>
      </c>
      <c r="KP42" s="57">
        <f>IFERROR(Inv_SY_B!KP42/Inv_SY_B!$NE42-1,"")</f>
        <v>4.059662777025963E-3</v>
      </c>
      <c r="KQ42" s="57">
        <f>IFERROR(Inv_SY_B!KQ42/Inv_SY_B!$NE42-1,"")</f>
        <v>-4.8513285778585269E-3</v>
      </c>
      <c r="KR42" s="57">
        <f>IFERROR(Inv_SY_B!KR42/Inv_SY_B!$NE42-1,"")</f>
        <v>-1.3006159322020983E-2</v>
      </c>
      <c r="KS42" s="57">
        <f>IFERROR(Inv_SY_B!KS42/Inv_SY_B!$NE42-1,"")</f>
        <v>-1.9881598441061521E-2</v>
      </c>
      <c r="KT42" s="57">
        <f>IFERROR(Inv_SY_B!KT42/Inv_SY_B!$NE42-1,"")</f>
        <v>-6.4990472986432568E-3</v>
      </c>
      <c r="KU42" s="57">
        <f>IFERROR(Inv_SY_B!KU42/Inv_SY_B!$NE42-1,"")</f>
        <v>-1.6443878881541196E-2</v>
      </c>
      <c r="KV42" s="57">
        <f>IFERROR(Inv_SY_B!KV42/Inv_SY_B!$NE42-1,"")</f>
        <v>1.8219019316780827E-3</v>
      </c>
      <c r="KW42" s="57">
        <f>IFERROR(Inv_SY_B!KW42/Inv_SY_B!$NE42-1,"")</f>
        <v>-6.3762716000890229E-3</v>
      </c>
      <c r="KX42" s="57">
        <f>IFERROR(Inv_SY_B!KX42/Inv_SY_B!$NE42-1,"")</f>
        <v>9.6989928221864474E-3</v>
      </c>
      <c r="KY42" s="57">
        <f>IFERROR(Inv_SY_B!KY42/Inv_SY_B!$NE42-1,"")</f>
        <v>7.7657349348150273E-3</v>
      </c>
      <c r="KZ42" s="57">
        <f>IFERROR(Inv_SY_B!KZ42/Inv_SY_B!$NE42-1,"")</f>
        <v>-7.5229089276585004E-3</v>
      </c>
      <c r="LA42" s="57">
        <f>IFERROR(Inv_SY_B!LA42/Inv_SY_B!$NE42-1,"")</f>
        <v>-1.7666865539707199E-2</v>
      </c>
      <c r="LB42" s="57">
        <f>IFERROR(Inv_SY_B!LB42/Inv_SY_B!$NE42-1,"")</f>
        <v>-2.2821251408296273E-2</v>
      </c>
      <c r="LC42" s="57">
        <f>IFERROR(Inv_SY_B!LC42/Inv_SY_B!$NE42-1,"")</f>
        <v>2.8836469787310026E-3</v>
      </c>
      <c r="LD42" s="57">
        <f>IFERROR(Inv_SY_B!LD42/Inv_SY_B!$NE42-1,"")</f>
        <v>-1.2287815478203234E-2</v>
      </c>
      <c r="LE42" s="57">
        <f>IFERROR(Inv_SY_B!LE42/Inv_SY_B!$NE42-1,"")</f>
        <v>-1.8943557961503821E-2</v>
      </c>
      <c r="LF42" s="57">
        <f>IFERROR(Inv_SY_B!LF42/Inv_SY_B!$NE42-1,"")</f>
        <v>-1.9185584960896618E-2</v>
      </c>
      <c r="LG42" s="57">
        <f>IFERROR(Inv_SY_B!LG42/Inv_SY_B!$NE42-1,"")</f>
        <v>-7.6513849265029688E-3</v>
      </c>
      <c r="LH42" s="57">
        <f>IFERROR(Inv_SY_B!LH42/Inv_SY_B!$NE42-1,"")</f>
        <v>-2.6688421942071661E-2</v>
      </c>
      <c r="LI42" s="57">
        <f>IFERROR(Inv_SY_B!LI42/Inv_SY_B!$NE42-1,"")</f>
        <v>-3.455429942233601E-2</v>
      </c>
      <c r="LJ42" s="57">
        <f>IFERROR(Inv_SY_B!LJ42/Inv_SY_B!$NE42-1,"")</f>
        <v>-1.5368159106838197E-2</v>
      </c>
      <c r="LK42" s="57">
        <f>IFERROR(Inv_SY_B!LK42/Inv_SY_B!$NE42-1,"")</f>
        <v>-1.6904480491619966E-2</v>
      </c>
      <c r="LL42" s="57">
        <f>IFERROR(Inv_SY_B!LL42/Inv_SY_B!$NE42-1,"")</f>
        <v>-1.6523287967576405E-2</v>
      </c>
      <c r="LM42" s="57">
        <f>IFERROR(Inv_SY_B!LM42/Inv_SY_B!$NE42-1,"")</f>
        <v>2.2338044853615902E-3</v>
      </c>
      <c r="LN42" s="57">
        <f>IFERROR(Inv_SY_B!LN42/Inv_SY_B!$NE42-1,"")</f>
        <v>-2.3058016951180593E-2</v>
      </c>
      <c r="LO42" s="57">
        <f>IFERROR(Inv_SY_B!LO42/Inv_SY_B!$NE42-1,"")</f>
        <v>-1.6886328466665601E-2</v>
      </c>
      <c r="LP42" s="57">
        <f>IFERROR(Inv_SY_B!LP42/Inv_SY_B!$NE42-1,"")</f>
        <v>-9.6255184848831332E-3</v>
      </c>
      <c r="LQ42" s="57">
        <f>IFERROR(Inv_SY_B!LQ42/Inv_SY_B!$NE42-1,"")</f>
        <v>-1.9790652459378388E-2</v>
      </c>
      <c r="LR42" s="57">
        <f>IFERROR(Inv_SY_B!LR42/Inv_SY_B!$NE42-1,"")</f>
        <v>-1.8459503962718338E-2</v>
      </c>
      <c r="LS42" s="57">
        <f>IFERROR(Inv_SY_B!LS42/Inv_SY_B!$NE42-1,"")</f>
        <v>4.7589265669736314E-3</v>
      </c>
      <c r="LT42" s="57">
        <f>IFERROR(Inv_SY_B!LT42/Inv_SY_B!$NE42-1,"")</f>
        <v>-1.3982004473952481E-2</v>
      </c>
      <c r="LU42" s="57">
        <f>IFERROR(Inv_SY_B!LU42/Inv_SY_B!$NE42-1,"")</f>
        <v>1.7529910846982855E-2</v>
      </c>
      <c r="LV42" s="57">
        <f>IFERROR(Inv_SY_B!LV42/Inv_SY_B!$NE42-1,"")</f>
        <v>-1.0043015058835647E-2</v>
      </c>
      <c r="LW42" s="57">
        <f>IFERROR(Inv_SY_B!LW42/Inv_SY_B!$NE42-1,"")</f>
        <v>3.6970729573205352E-2</v>
      </c>
      <c r="LX42" s="57">
        <f>IFERROR(Inv_SY_B!LX42/Inv_SY_B!$NE42-1,"")</f>
        <v>1.7784039196345303E-2</v>
      </c>
      <c r="LY42" s="57">
        <f>IFERROR(Inv_SY_B!LY42/Inv_SY_B!$NE42-1,"")</f>
        <v>1.4480370654634367E-2</v>
      </c>
      <c r="LZ42" s="57">
        <f>IFERROR(Inv_SY_B!LZ42/Inv_SY_B!$NE42-1,"")</f>
        <v>6.8323174738236236E-3</v>
      </c>
      <c r="MA42" s="57">
        <f>IFERROR(Inv_SY_B!MA42/Inv_SY_B!$NE42-1,"")</f>
        <v>1.7844545946193557E-2</v>
      </c>
      <c r="MB42" s="57">
        <f>IFERROR(Inv_SY_B!MB42/Inv_SY_B!$NE42-1,"")</f>
        <v>2.0990896938299253E-2</v>
      </c>
      <c r="MC42" s="57">
        <f>IFERROR(Inv_SY_B!MC42/Inv_SY_B!$NE42-1,"")</f>
        <v>1.264096545924942E-2</v>
      </c>
      <c r="MD42" s="57">
        <f>IFERROR(Inv_SY_B!MD42/Inv_SY_B!$NE42-1,"")</f>
        <v>-1.7370382465451084E-2</v>
      </c>
      <c r="ME42" s="57">
        <f>IFERROR(Inv_SY_B!ME42/Inv_SY_B!$NE42-1,"")</f>
        <v>1.9901775441031777E-2</v>
      </c>
      <c r="MF42" s="57">
        <f>IFERROR(Inv_SY_B!MF42/Inv_SY_B!$NE42-1,"")</f>
        <v>1.5424275952266031E-2</v>
      </c>
      <c r="MG42" s="57">
        <f>IFERROR(Inv_SY_B!MG42/Inv_SY_B!$NE42-1,"")</f>
        <v>1.3609073456820386E-2</v>
      </c>
      <c r="MH42" s="57">
        <f>IFERROR(Inv_SY_B!MH42/Inv_SY_B!$NE42-1,"")</f>
        <v>3.5149476402774882E-2</v>
      </c>
      <c r="MI42" s="57">
        <f>IFERROR(Inv_SY_B!MI42/Inv_SY_B!$NE42-1,"")</f>
        <v>1.6150356950444422E-2</v>
      </c>
      <c r="MJ42" s="57">
        <f>IFERROR(Inv_SY_B!MJ42/Inv_SY_B!$NE42-1,"")</f>
        <v>3.3285868507450855E-2</v>
      </c>
      <c r="MK42" s="57">
        <f>IFERROR(Inv_SY_B!MK42/Inv_SY_B!$NE42-1,"")</f>
        <v>3.8114307145336035E-2</v>
      </c>
      <c r="ML42" s="57">
        <f>IFERROR(Inv_SY_B!ML42/Inv_SY_B!$NE42-1,"")</f>
        <v>3.1398057912187305E-2</v>
      </c>
      <c r="MM42" s="57">
        <f>IFERROR(Inv_SY_B!MM42/Inv_SY_B!$NE42-1,"")</f>
        <v>1.3704610430264941E-2</v>
      </c>
      <c r="MN42" s="57">
        <f>IFERROR(Inv_SY_B!MN42/Inv_SY_B!$NE42-1,"")</f>
        <v>2.8457429869565454E-2</v>
      </c>
      <c r="MO42" s="57">
        <f>IFERROR(Inv_SY_B!MO42/Inv_SY_B!$NE42-1,"")</f>
        <v>4.0782654813641184E-2</v>
      </c>
      <c r="MP42" s="57">
        <f>IFERROR(Inv_SY_B!MP42/Inv_SY_B!$NE42-1,"")</f>
        <v>2.1480451550707436E-2</v>
      </c>
      <c r="MQ42" s="57">
        <f>IFERROR(Inv_SY_B!MQ42/Inv_SY_B!$NE42-1,"")</f>
        <v>1.4577181454391352E-2</v>
      </c>
      <c r="MR42" s="57">
        <f>IFERROR(Inv_SY_B!MR42/Inv_SY_B!$NE42-1,"")</f>
        <v>1.3609073456820386E-2</v>
      </c>
      <c r="MS42" s="57">
        <f>IFERROR(Inv_SY_B!MS42/Inv_SY_B!$NE42-1,"")</f>
        <v>4.1799168211090532E-2</v>
      </c>
      <c r="MT42" s="57">
        <f>IFERROR(Inv_SY_B!MT42/Inv_SY_B!$NE42-1,"")</f>
        <v>1.3625575297688375E-2</v>
      </c>
      <c r="MU42" s="57">
        <f>IFERROR(Inv_SY_B!MU42/Inv_SY_B!$NE42-1,"")</f>
        <v>3.0187922915223542E-2</v>
      </c>
      <c r="MV42" s="57">
        <f>IFERROR(Inv_SY_B!MV42/Inv_SY_B!$NE42-1,"")</f>
        <v>2.3444170613962312E-2</v>
      </c>
      <c r="MW42" s="57">
        <f>IFERROR(Inv_SY_B!MW42/Inv_SY_B!$NE42-1,"")</f>
        <v>1.282853638377901E-2</v>
      </c>
      <c r="MX42" s="57">
        <f>IFERROR(Inv_SY_B!MX42/Inv_SY_B!$NE42-1,"")</f>
        <v>2.268508593404861E-2</v>
      </c>
      <c r="MY42" s="57">
        <f>IFERROR(Inv_SY_B!MY42/Inv_SY_B!$NE42-1,"")</f>
        <v>3.9340441560955508E-3</v>
      </c>
      <c r="MZ42" s="57">
        <f>IFERROR(Inv_SY_B!MZ42/Inv_SY_B!$NE42-1,"")</f>
        <v>2.286660618359293E-2</v>
      </c>
      <c r="NA42" s="57">
        <f>IFERROR(Inv_SY_B!NA42/Inv_SY_B!$NE42-1,"")</f>
        <v>3.2831112513854954E-2</v>
      </c>
      <c r="NB42" s="57">
        <f>IFERROR(Inv_SY_B!NB42/Inv_SY_B!$NE42-1,"")</f>
        <v>1.9054680943157321E-2</v>
      </c>
      <c r="NC42" s="57">
        <f>IFERROR(Inv_SY_B!NC42/Inv_SY_B!$NE42-1,"")</f>
        <v>2.972807161637725E-2</v>
      </c>
      <c r="ND42" s="57">
        <f>IFERROR(Inv_SY_B!ND42/Inv_SY_B!$NE42-1,"")</f>
        <v>3.6843665398524017E-2</v>
      </c>
    </row>
    <row r="43" spans="2:368" ht="14.5" x14ac:dyDescent="0.35">
      <c r="B43" s="86">
        <f t="shared" si="0"/>
        <v>45784</v>
      </c>
      <c r="C43" s="57">
        <f>IFERROR(Inv_SY_B!C43/Inv_SY_B!$NE43-1,"")</f>
        <v>-7.357275259193774E-2</v>
      </c>
      <c r="D43" s="57">
        <f>IFERROR(Inv_SY_B!D43/Inv_SY_B!$NE43-1,"")</f>
        <v>-9.7119280238575745E-2</v>
      </c>
      <c r="E43" s="57">
        <f>IFERROR(Inv_SY_B!E43/Inv_SY_B!$NE43-1,"")</f>
        <v>-6.2749264673693128E-2</v>
      </c>
      <c r="F43" s="57">
        <f>IFERROR(Inv_SY_B!F43/Inv_SY_B!$NE43-1,"")</f>
        <v>-6.3125217636118447E-2</v>
      </c>
      <c r="G43" s="57">
        <f>IFERROR(Inv_SY_B!G43/Inv_SY_B!$NE43-1,"")</f>
        <v>-7.8163336133130978E-2</v>
      </c>
      <c r="H43" s="57">
        <f>IFERROR(Inv_SY_B!H43/Inv_SY_B!$NE43-1,"")</f>
        <v>-0.11336760579003236</v>
      </c>
      <c r="I43" s="57">
        <f>IFERROR(Inv_SY_B!I43/Inv_SY_B!$NE43-1,"")</f>
        <v>-3.7100183031380296E-2</v>
      </c>
      <c r="J43" s="57">
        <f>IFERROR(Inv_SY_B!J43/Inv_SY_B!$NE43-1,"")</f>
        <v>-9.3953360554994148E-2</v>
      </c>
      <c r="K43" s="57">
        <f>IFERROR(Inv_SY_B!K43/Inv_SY_B!$NE43-1,"")</f>
        <v>-6.5944864854308283E-2</v>
      </c>
      <c r="L43" s="57">
        <f>IFERROR(Inv_SY_B!L43/Inv_SY_B!$NE43-1,"")</f>
        <v>-5.8425805605802017E-2</v>
      </c>
      <c r="M43" s="57">
        <f>IFERROR(Inv_SY_B!M43/Inv_SY_B!$NE43-1,"")</f>
        <v>-5.0906746357295751E-2</v>
      </c>
      <c r="N43" s="57">
        <f>IFERROR(Inv_SY_B!N43/Inv_SY_B!$NE43-1,"")</f>
        <v>-5.9177711530652655E-2</v>
      </c>
      <c r="O43" s="57">
        <f>IFERROR(Inv_SY_B!O43/Inv_SY_B!$NE43-1,"")</f>
        <v>-5.9741640974290688E-2</v>
      </c>
      <c r="P43" s="57">
        <f>IFERROR(Inv_SY_B!P43/Inv_SY_B!$NE43-1,"")</f>
        <v>-5.8801758568227336E-2</v>
      </c>
      <c r="Q43" s="57">
        <f>IFERROR(Inv_SY_B!Q43/Inv_SY_B!$NE43-1,"")</f>
        <v>-4.9778887470019795E-2</v>
      </c>
      <c r="R43" s="57">
        <f>IFERROR(Inv_SY_B!R43/Inv_SY_B!$NE43-1,"")</f>
        <v>-4.7899122657893201E-2</v>
      </c>
      <c r="S43" s="57">
        <f>IFERROR(Inv_SY_B!S43/Inv_SY_B!$NE43-1,"")</f>
        <v>-6.1898423758730559E-2</v>
      </c>
      <c r="T43" s="57">
        <f>IFERROR(Inv_SY_B!T43/Inv_SY_B!$NE43-1,"")</f>
        <v>-5.2202794727762014E-2</v>
      </c>
      <c r="U43" s="57">
        <f>IFERROR(Inv_SY_B!U43/Inv_SY_B!$NE43-1,"")</f>
        <v>-5.7485923199738775E-2</v>
      </c>
      <c r="V43" s="57">
        <f>IFERROR(Inv_SY_B!V43/Inv_SY_B!$NE43-1,"")</f>
        <v>-4.6959240251829959E-2</v>
      </c>
      <c r="W43" s="57">
        <f>IFERROR(Inv_SY_B!W43/Inv_SY_B!$NE43-1,"")</f>
        <v>-1.7258956220230215E-2</v>
      </c>
      <c r="X43" s="57">
        <f>IFERROR(Inv_SY_B!X43/Inv_SY_B!$NE43-1,"")</f>
        <v>-2.8725521574202162E-2</v>
      </c>
      <c r="Y43" s="57">
        <f>IFERROR(Inv_SY_B!Y43/Inv_SY_B!$NE43-1,"")</f>
        <v>-1.9326697513569302E-2</v>
      </c>
      <c r="Z43" s="57">
        <f>IFERROR(Inv_SY_B!Z43/Inv_SY_B!$NE43-1,"")</f>
        <v>-2.5341944912374292E-2</v>
      </c>
      <c r="AA43" s="57">
        <f>IFERROR(Inv_SY_B!AA43/Inv_SY_B!$NE43-1,"")</f>
        <v>-2.6845756762075568E-2</v>
      </c>
      <c r="AB43" s="57">
        <f>IFERROR(Inv_SY_B!AB43/Inv_SY_B!$NE43-1,"")</f>
        <v>-3.1545168792391998E-2</v>
      </c>
      <c r="AC43" s="57">
        <f>IFERROR(Inv_SY_B!AC43/Inv_SY_B!$NE43-1,"")</f>
        <v>-1.8950744551144094E-2</v>
      </c>
      <c r="AD43" s="57">
        <f>IFERROR(Inv_SY_B!AD43/Inv_SY_B!$NE43-1,"")</f>
        <v>-2.5341944912374292E-2</v>
      </c>
      <c r="AE43" s="57">
        <f>IFERROR(Inv_SY_B!AE43/Inv_SY_B!$NE43-1,"")</f>
        <v>-1.0867755858999684E-2</v>
      </c>
      <c r="AF43" s="57">
        <f>IFERROR(Inv_SY_B!AF43/Inv_SY_B!$NE43-1,"")</f>
        <v>-1.2183591227488466E-2</v>
      </c>
      <c r="AG43" s="57">
        <f>IFERROR(Inv_SY_B!AG43/Inv_SY_B!$NE43-1,"")</f>
        <v>-2.609385083722493E-2</v>
      </c>
      <c r="AH43" s="57">
        <f>IFERROR(Inv_SY_B!AH43/Inv_SY_B!$NE43-1,"")</f>
        <v>-2.1958368250546645E-2</v>
      </c>
      <c r="AI43" s="57">
        <f>IFERROR(Inv_SY_B!AI43/Inv_SY_B!$NE43-1,"")</f>
        <v>-7.9855124464044858E-2</v>
      </c>
      <c r="AJ43" s="57">
        <f>IFERROR(Inv_SY_B!AJ43/Inv_SY_B!$NE43-1,"")</f>
        <v>-9.1578920792307894E-2</v>
      </c>
      <c r="AK43" s="57">
        <f>IFERROR(Inv_SY_B!AK43/Inv_SY_B!$NE43-1,"")</f>
        <v>-7.9508851998653207E-2</v>
      </c>
      <c r="AL43" s="57">
        <f>IFERROR(Inv_SY_B!AL43/Inv_SY_B!$NE43-1,"")</f>
        <v>-7.4166362532609331E-2</v>
      </c>
      <c r="AM43" s="57">
        <f>IFERROR(Inv_SY_B!AM43/Inv_SY_B!$NE43-1,"")</f>
        <v>-5.7347414213582137E-2</v>
      </c>
      <c r="AN43" s="57">
        <f>IFERROR(Inv_SY_B!AN43/Inv_SY_B!$NE43-1,"")</f>
        <v>-5.477510447067202E-2</v>
      </c>
      <c r="AO43" s="57">
        <f>IFERROR(Inv_SY_B!AO43/Inv_SY_B!$NE43-1,"")</f>
        <v>-7.477975947130322E-2</v>
      </c>
      <c r="AP43" s="57">
        <f>IFERROR(Inv_SY_B!AP43/Inv_SY_B!$NE43-1,"")</f>
        <v>-6.3481383600521357E-2</v>
      </c>
      <c r="AQ43" s="57">
        <f>IFERROR(Inv_SY_B!AQ43/Inv_SY_B!$NE43-1,"")</f>
        <v>-8.3614654088297935E-2</v>
      </c>
      <c r="AR43" s="57">
        <f>IFERROR(Inv_SY_B!AR43/Inv_SY_B!$NE43-1,"")</f>
        <v>-6.2879587883207022E-2</v>
      </c>
      <c r="AS43" s="57">
        <f>IFERROR(Inv_SY_B!AS43/Inv_SY_B!$NE43-1,"")</f>
        <v>-4.2931172797272876E-2</v>
      </c>
      <c r="AT43" s="57">
        <f>IFERROR(Inv_SY_B!AT43/Inv_SY_B!$NE43-1,"")</f>
        <v>-4.7387958542314923E-2</v>
      </c>
      <c r="AU43" s="57">
        <f>IFERROR(Inv_SY_B!AU43/Inv_SY_B!$NE43-1,"")</f>
        <v>-4.3216199792595611E-2</v>
      </c>
      <c r="AV43" s="57">
        <f>IFERROR(Inv_SY_B!AV43/Inv_SY_B!$NE43-1,"")</f>
        <v>-2.2386279979848323E-2</v>
      </c>
      <c r="AW43" s="57">
        <f>IFERROR(Inv_SY_B!AW43/Inv_SY_B!$NE43-1,"")</f>
        <v>-2.1786518437963309E-2</v>
      </c>
      <c r="AX43" s="57">
        <f>IFERROR(Inv_SY_B!AX43/Inv_SY_B!$NE43-1,"")</f>
        <v>-3.1329905402616376E-2</v>
      </c>
      <c r="AY43" s="57">
        <f>IFERROR(Inv_SY_B!AY43/Inv_SY_B!$NE43-1,"")</f>
        <v>-4.5704531709750196E-2</v>
      </c>
      <c r="AZ43" s="57">
        <f>IFERROR(Inv_SY_B!AZ43/Inv_SY_B!$NE43-1,"")</f>
        <v>-3.3284049626275625E-2</v>
      </c>
      <c r="BA43" s="57">
        <f>IFERROR(Inv_SY_B!BA43/Inv_SY_B!$NE43-1,"")</f>
        <v>-3.4043436865282883E-2</v>
      </c>
      <c r="BB43" s="57">
        <f>IFERROR(Inv_SY_B!BB43/Inv_SY_B!$NE43-1,"")</f>
        <v>-5.9844966697828794E-2</v>
      </c>
      <c r="BC43" s="57">
        <f>IFERROR(Inv_SY_B!BC43/Inv_SY_B!$NE43-1,"")</f>
        <v>-7.1396182809475128E-2</v>
      </c>
      <c r="BD43" s="57">
        <f>IFERROR(Inv_SY_B!BD43/Inv_SY_B!$NE43-1,"")</f>
        <v>-6.7932433983817764E-2</v>
      </c>
      <c r="BE43" s="57">
        <f>IFERROR(Inv_SY_B!BE43/Inv_SY_B!$NE43-1,"")</f>
        <v>-7.6370809024992603E-2</v>
      </c>
      <c r="BF43" s="57">
        <f>IFERROR(Inv_SY_B!BF43/Inv_SY_B!$NE43-1,"")</f>
        <v>-5.2456467088692671E-2</v>
      </c>
      <c r="BG43" s="57">
        <f>IFERROR(Inv_SY_B!BG43/Inv_SY_B!$NE43-1,"")</f>
        <v>-5.6843164909140653E-2</v>
      </c>
      <c r="BH43" s="57">
        <f>IFERROR(Inv_SY_B!BH43/Inv_SY_B!$NE43-1,"")</f>
        <v>-9.6399954868673587E-2</v>
      </c>
      <c r="BI43" s="57">
        <f>IFERROR(Inv_SY_B!BI43/Inv_SY_B!$NE43-1,"")</f>
        <v>-9.3893304171220104E-2</v>
      </c>
      <c r="BJ43" s="57">
        <f>IFERROR(Inv_SY_B!BJ43/Inv_SY_B!$NE43-1,"")</f>
        <v>-9.8073679531227032E-2</v>
      </c>
      <c r="BK43" s="57">
        <f>IFERROR(Inv_SY_B!BK43/Inv_SY_B!$NE43-1,"")</f>
        <v>-5.429032301912351E-2</v>
      </c>
      <c r="BL43" s="57">
        <f>IFERROR(Inv_SY_B!BL43/Inv_SY_B!$NE43-1,"")</f>
        <v>-7.0109082699261194E-2</v>
      </c>
      <c r="BM43" s="57">
        <f>IFERROR(Inv_SY_B!BM43/Inv_SY_B!$NE43-1,"")</f>
        <v>-6.7515378036052676E-2</v>
      </c>
      <c r="BN43" s="57">
        <f>IFERROR(Inv_SY_B!BN43/Inv_SY_B!$NE43-1,"")</f>
        <v>2.6935365313071058E-2</v>
      </c>
      <c r="BO43" s="57">
        <f>IFERROR(Inv_SY_B!BO43/Inv_SY_B!$NE43-1,"")</f>
        <v>8.1844194231623923E-3</v>
      </c>
      <c r="BP43" s="57">
        <f>IFERROR(Inv_SY_B!BP43/Inv_SY_B!$NE43-1,"")</f>
        <v>1.0036868522088849E-2</v>
      </c>
      <c r="BQ43" s="57">
        <f>IFERROR(Inv_SY_B!BQ43/Inv_SY_B!$NE43-1,"")</f>
        <v>1.9400738654112404E-2</v>
      </c>
      <c r="BR43" s="57">
        <f>IFERROR(Inv_SY_B!BR43/Inv_SY_B!$NE43-1,"")</f>
        <v>2.9675229552692306E-2</v>
      </c>
      <c r="BS43" s="57">
        <f>IFERROR(Inv_SY_B!BS43/Inv_SY_B!$NE43-1,"")</f>
        <v>1.0609897024479675E-2</v>
      </c>
      <c r="BT43" s="57">
        <f>IFERROR(Inv_SY_B!BT43/Inv_SY_B!$NE43-1,"")</f>
        <v>3.0471739738724413E-3</v>
      </c>
      <c r="BU43" s="57">
        <f>IFERROR(Inv_SY_B!BU43/Inv_SY_B!$NE43-1,"")</f>
        <v>2.1626878348804723E-2</v>
      </c>
      <c r="BV43" s="57">
        <f>IFERROR(Inv_SY_B!BV43/Inv_SY_B!$NE43-1,"")</f>
        <v>2.9675229552692306E-2</v>
      </c>
      <c r="BW43" s="57">
        <f>IFERROR(Inv_SY_B!BW43/Inv_SY_B!$NE43-1,"")</f>
        <v>3.6465192762897836E-3</v>
      </c>
      <c r="BX43" s="57">
        <f>IFERROR(Inv_SY_B!BX43/Inv_SY_B!$NE43-1,"")</f>
        <v>-2.9970619408907773E-3</v>
      </c>
      <c r="BY43" s="57">
        <f>IFERROR(Inv_SY_B!BY43/Inv_SY_B!$NE43-1,"")</f>
        <v>1.5060003390854337E-3</v>
      </c>
      <c r="BZ43" s="57">
        <f>IFERROR(Inv_SY_B!BZ43/Inv_SY_B!$NE43-1,"")</f>
        <v>9.4337041119672005E-3</v>
      </c>
      <c r="CA43" s="57">
        <f>IFERROR(Inv_SY_B!CA43/Inv_SY_B!$NE43-1,"")</f>
        <v>-6.3205152658556418E-3</v>
      </c>
      <c r="CB43" s="57">
        <f>IFERROR(Inv_SY_B!CB43/Inv_SY_B!$NE43-1,"")</f>
        <v>-5.8573848048970589E-3</v>
      </c>
      <c r="CC43" s="57">
        <f>IFERROR(Inv_SY_B!CC43/Inv_SY_B!$NE43-1,"")</f>
        <v>3.3100059852218866E-2</v>
      </c>
      <c r="CD43" s="57">
        <f>IFERROR(Inv_SY_B!CD43/Inv_SY_B!$NE43-1,"")</f>
        <v>2.5051708648331283E-2</v>
      </c>
      <c r="CE43" s="57">
        <f>IFERROR(Inv_SY_B!CE43/Inv_SY_B!$NE43-1,"")</f>
        <v>1.3921010174869686E-2</v>
      </c>
      <c r="CF43" s="57">
        <f>IFERROR(Inv_SY_B!CF43/Inv_SY_B!$NE43-1,"")</f>
        <v>3.1983422473311096E-2</v>
      </c>
      <c r="CG43" s="57">
        <f>IFERROR(Inv_SY_B!CG43/Inv_SY_B!$NE43-1,"")</f>
        <v>-6.0286263198729984E-3</v>
      </c>
      <c r="CH43" s="57">
        <f>IFERROR(Inv_SY_B!CH43/Inv_SY_B!$NE43-1,"")</f>
        <v>3.6556024972650425E-2</v>
      </c>
      <c r="CI43" s="57">
        <f>IFERROR(Inv_SY_B!CI43/Inv_SY_B!$NE43-1,"")</f>
        <v>4.3374550750798768E-2</v>
      </c>
      <c r="CJ43" s="57">
        <f>IFERROR(Inv_SY_B!CJ43/Inv_SY_B!$NE43-1,"")</f>
        <v>3.7719688903966819E-2</v>
      </c>
      <c r="CK43" s="57">
        <f>IFERROR(Inv_SY_B!CK43/Inv_SY_B!$NE43-1,"")</f>
        <v>3.3333571009005247E-2</v>
      </c>
      <c r="CL43" s="57">
        <f>IFERROR(Inv_SY_B!CL43/Inv_SY_B!$NE43-1,"")</f>
        <v>2.0900366913570556E-2</v>
      </c>
      <c r="CM43" s="57">
        <f>IFERROR(Inv_SY_B!CM43/Inv_SY_B!$NE43-1,"")</f>
        <v>2.0770670773923028E-2</v>
      </c>
      <c r="CN43" s="57">
        <f>IFERROR(Inv_SY_B!CN43/Inv_SY_B!$NE43-1,"")</f>
        <v>1.811642729178975E-2</v>
      </c>
      <c r="CO43" s="57">
        <f>IFERROR(Inv_SY_B!CO43/Inv_SY_B!$NE43-1,"")</f>
        <v>1.9058255624159637E-2</v>
      </c>
      <c r="CP43" s="57">
        <f>IFERROR(Inv_SY_B!CP43/Inv_SY_B!$NE43-1,"")</f>
        <v>-7.7410414696363894E-3</v>
      </c>
      <c r="CQ43" s="57">
        <f>IFERROR(Inv_SY_B!CQ43/Inv_SY_B!$NE43-1,"")</f>
        <v>1.7945185776813588E-2</v>
      </c>
      <c r="CR43" s="57">
        <f>IFERROR(Inv_SY_B!CR43/Inv_SY_B!$NE43-1,"")</f>
        <v>2.0256946228993877E-2</v>
      </c>
      <c r="CS43" s="57">
        <f>IFERROR(Inv_SY_B!CS43/Inv_SY_B!$NE43-1,"")</f>
        <v>3.2928818337242705E-2</v>
      </c>
      <c r="CT43" s="57">
        <f>IFERROR(Inv_SY_B!CT43/Inv_SY_B!$NE43-1,"")</f>
        <v>3.5839924091840114E-2</v>
      </c>
      <c r="CU43" s="57">
        <f>IFERROR(Inv_SY_B!CU43/Inv_SY_B!$NE43-1,"")</f>
        <v>2.9459465243822258E-2</v>
      </c>
      <c r="CV43" s="57">
        <f>IFERROR(Inv_SY_B!CV43/Inv_SY_B!$NE43-1,"")</f>
        <v>2.0685050016434614E-2</v>
      </c>
      <c r="CW43" s="57">
        <f>IFERROR(Inv_SY_B!CW43/Inv_SY_B!$NE43-1,"")</f>
        <v>2.9589608795204114E-2</v>
      </c>
      <c r="CX43" s="57">
        <f>IFERROR(Inv_SY_B!CX43/Inv_SY_B!$NE43-1,"")</f>
        <v>2.4650847829182254E-2</v>
      </c>
      <c r="CY43" s="57">
        <f>IFERROR(Inv_SY_B!CY43/Inv_SY_B!$NE43-1,"")</f>
        <v>1.4088359837233222E-2</v>
      </c>
      <c r="CZ43" s="57">
        <f>IFERROR(Inv_SY_B!CZ43/Inv_SY_B!$NE43-1,"")</f>
        <v>3.5240578789423216E-2</v>
      </c>
      <c r="DA43" s="57">
        <f>IFERROR(Inv_SY_B!DA43/Inv_SY_B!$NE43-1,"")</f>
        <v>8.17172991932269E-3</v>
      </c>
      <c r="DB43" s="57">
        <f>IFERROR(Inv_SY_B!DB43/Inv_SY_B!$NE43-1,"")</f>
        <v>3.5668682576863953E-2</v>
      </c>
      <c r="DC43" s="57">
        <f>IFERROR(Inv_SY_B!DC43/Inv_SY_B!$NE43-1,"")</f>
        <v>6.015621921847969E-2</v>
      </c>
      <c r="DD43" s="57">
        <f>IFERROR(Inv_SY_B!DD43/Inv_SY_B!$NE43-1,"")</f>
        <v>2.6935365313071058E-2</v>
      </c>
      <c r="DE43" s="57">
        <f>IFERROR(Inv_SY_B!DE43/Inv_SY_B!$NE43-1,"")</f>
        <v>4.4401999840657069E-2</v>
      </c>
      <c r="DF43" s="57">
        <f>IFERROR(Inv_SY_B!DF43/Inv_SY_B!$NE43-1,"")</f>
        <v>2.7106606828047219E-2</v>
      </c>
      <c r="DG43" s="57">
        <f>IFERROR(Inv_SY_B!DG43/Inv_SY_B!$NE43-1,"")</f>
        <v>2.5736674708236595E-2</v>
      </c>
      <c r="DH43" s="57">
        <f>IFERROR(Inv_SY_B!DH43/Inv_SY_B!$NE43-1,"")</f>
        <v>5.2193488772080299E-2</v>
      </c>
      <c r="DI43" s="57">
        <f>IFERROR(Inv_SY_B!DI43/Inv_SY_B!$NE43-1,"")</f>
        <v>4.4915724385585998E-2</v>
      </c>
      <c r="DJ43" s="57">
        <f>IFERROR(Inv_SY_B!DJ43/Inv_SY_B!$NE43-1,"")</f>
        <v>1.2208595025106295E-2</v>
      </c>
      <c r="DK43" s="57">
        <f>IFERROR(Inv_SY_B!DK43/Inv_SY_B!$NE43-1,"")</f>
        <v>4.0153579397672834E-2</v>
      </c>
      <c r="DL43" s="57">
        <f>IFERROR(Inv_SY_B!DL43/Inv_SY_B!$NE43-1,"")</f>
        <v>2.662012525141022E-2</v>
      </c>
      <c r="DM43" s="57">
        <f>IFERROR(Inv_SY_B!DM43/Inv_SY_B!$NE43-1,"")</f>
        <v>2.1969361378757268E-2</v>
      </c>
      <c r="DN43" s="57">
        <f>IFERROR(Inv_SY_B!DN43/Inv_SY_B!$NE43-1,"")</f>
        <v>4.3631413023263566E-2</v>
      </c>
      <c r="DO43" s="57">
        <f>IFERROR(Inv_SY_B!DO43/Inv_SY_B!$NE43-1,"")</f>
        <v>4.6739683661478626E-3</v>
      </c>
      <c r="DP43" s="57">
        <f>IFERROR(Inv_SY_B!DP43/Inv_SY_B!$NE43-1,"")</f>
        <v>4.0206582723737005E-2</v>
      </c>
      <c r="DQ43" s="57">
        <f>IFERROR(Inv_SY_B!DQ43/Inv_SY_B!$NE43-1,"")</f>
        <v>3.7038614696674799E-2</v>
      </c>
      <c r="DR43" s="57">
        <f>IFERROR(Inv_SY_B!DR43/Inv_SY_B!$NE43-1,"")</f>
        <v>3.6268027879281073E-2</v>
      </c>
      <c r="DS43" s="57">
        <f>IFERROR(Inv_SY_B!DS43/Inv_SY_B!$NE43-1,"")</f>
        <v>2.3168051983591509E-2</v>
      </c>
      <c r="DT43" s="57">
        <f>IFERROR(Inv_SY_B!DT43/Inv_SY_B!$NE43-1,"")</f>
        <v>2.8733401220322419E-2</v>
      </c>
      <c r="DU43" s="57">
        <f>IFERROR(Inv_SY_B!DU43/Inv_SY_B!$NE43-1,"")</f>
        <v>2.286059562715681E-2</v>
      </c>
      <c r="DV43" s="57">
        <f>IFERROR(Inv_SY_B!DV43/Inv_SY_B!$NE43-1,"")</f>
        <v>3.3512596229207325E-2</v>
      </c>
      <c r="DW43" s="57">
        <f>IFERROR(Inv_SY_B!DW43/Inv_SY_B!$NE43-1,"")</f>
        <v>3.0017712582644851E-2</v>
      </c>
      <c r="DX43" s="57">
        <f>IFERROR(Inv_SY_B!DX43/Inv_SY_B!$NE43-1,"")</f>
        <v>2.2911189711127156E-2</v>
      </c>
      <c r="DY43" s="57">
        <f>IFERROR(Inv_SY_B!DY43/Inv_SY_B!$NE43-1,"")</f>
        <v>9.1262477555322796E-3</v>
      </c>
      <c r="DZ43" s="57">
        <f>IFERROR(Inv_SY_B!DZ43/Inv_SY_B!$NE43-1,"")</f>
        <v>2.6849744555582866E-2</v>
      </c>
      <c r="EA43" s="57">
        <f>IFERROR(Inv_SY_B!EA43/Inv_SY_B!$NE43-1,"")</f>
        <v>2.3424914256056084E-2</v>
      </c>
      <c r="EB43" s="57">
        <f>IFERROR(Inv_SY_B!EB43/Inv_SY_B!$NE43-1,"")</f>
        <v>1.9400738654112404E-2</v>
      </c>
      <c r="EC43" s="57">
        <f>IFERROR(Inv_SY_B!EC43/Inv_SY_B!$NE43-1,"")</f>
        <v>1.4862838507239351E-2</v>
      </c>
      <c r="ED43" s="57">
        <f>IFERROR(Inv_SY_B!ED43/Inv_SY_B!$NE43-1,"")</f>
        <v>-5.0637040971208025E-2</v>
      </c>
      <c r="EE43" s="57">
        <f>IFERROR(Inv_SY_B!EE43/Inv_SY_B!$NE43-1,"")</f>
        <v>2.2397465166198005E-2</v>
      </c>
      <c r="EF43" s="57">
        <f>IFERROR(Inv_SY_B!EF43/Inv_SY_B!$NE43-1,"")</f>
        <v>3.6268027879281073E-2</v>
      </c>
      <c r="EG43" s="57">
        <f>IFERROR(Inv_SY_B!EG43/Inv_SY_B!$NE43-1,"")</f>
        <v>1.1266766692736407E-2</v>
      </c>
      <c r="EH43" s="57">
        <f>IFERROR(Inv_SY_B!EH43/Inv_SY_B!$NE43-1,"")</f>
        <v>1.1352387450224599E-2</v>
      </c>
      <c r="EI43" s="57">
        <f>IFERROR(Inv_SY_B!EI43/Inv_SY_B!$NE43-1,"")</f>
        <v>-9.2744313991972582E-3</v>
      </c>
      <c r="EJ43" s="57">
        <f>IFERROR(Inv_SY_B!EJ43/Inv_SY_B!$NE43-1,"")</f>
        <v>3.0959540915014516E-2</v>
      </c>
      <c r="EK43" s="57">
        <f>IFERROR(Inv_SY_B!EK43/Inv_SY_B!$NE43-1,"")</f>
        <v>1.2366137218884576E-2</v>
      </c>
      <c r="EL43" s="57">
        <f>IFERROR(Inv_SY_B!EL43/Inv_SY_B!$NE43-1,"")</f>
        <v>-6.3451859811858302E-4</v>
      </c>
      <c r="EM43" s="57">
        <f>IFERROR(Inv_SY_B!EM43/Inv_SY_B!$NE43-1,"")</f>
        <v>-3.4600035952281338E-3</v>
      </c>
      <c r="EN43" s="57">
        <f>IFERROR(Inv_SY_B!EN43/Inv_SY_B!$NE43-1,"")</f>
        <v>1.6660874414490934E-2</v>
      </c>
      <c r="EO43" s="57">
        <f>IFERROR(Inv_SY_B!EO43/Inv_SY_B!$NE43-1,"")</f>
        <v>1.8887014109183253E-2</v>
      </c>
      <c r="EP43" s="57">
        <f>IFERROR(Inv_SY_B!EP43/Inv_SY_B!$NE43-1,"")</f>
        <v>1.0496179875343126E-2</v>
      </c>
      <c r="EQ43" s="57">
        <f>IFERROR(Inv_SY_B!EQ43/Inv_SY_B!$NE43-1,"")</f>
        <v>8.4412816956267456E-3</v>
      </c>
      <c r="ER43" s="57">
        <f>IFERROR(Inv_SY_B!ER43/Inv_SY_B!$NE43-1,"")</f>
        <v>2.7449089857999986E-2</v>
      </c>
      <c r="ES43" s="57">
        <f>IFERROR(Inv_SY_B!ES43/Inv_SY_B!$NE43-1,"")</f>
        <v>2.4623604860890547E-2</v>
      </c>
      <c r="ET43" s="57">
        <f>IFERROR(Inv_SY_B!ET43/Inv_SY_B!$NE43-1,"")</f>
        <v>2.4113772168574688E-2</v>
      </c>
      <c r="EU43" s="57">
        <f>IFERROR(Inv_SY_B!EU43/Inv_SY_B!$NE43-1,"")</f>
        <v>2.3285780525138078E-2</v>
      </c>
      <c r="EV43" s="57">
        <f>IFERROR(Inv_SY_B!EV43/Inv_SY_B!$NE43-1,"")</f>
        <v>2.0041574735623069E-3</v>
      </c>
      <c r="EW43" s="57">
        <f>IFERROR(Inv_SY_B!EW43/Inv_SY_B!$NE43-1,"")</f>
        <v>1.9199529874015075E-2</v>
      </c>
      <c r="EX43" s="57">
        <f>IFERROR(Inv_SY_B!EX43/Inv_SY_B!$NE43-1,"")</f>
        <v>2.6421640768141907E-2</v>
      </c>
      <c r="EY43" s="57">
        <f>IFERROR(Inv_SY_B!EY43/Inv_SY_B!$NE43-1,"")</f>
        <v>4.5404985856946745E-2</v>
      </c>
      <c r="EZ43" s="57">
        <f>IFERROR(Inv_SY_B!EZ43/Inv_SY_B!$NE43-1,"")</f>
        <v>1.8287668806766133E-2</v>
      </c>
      <c r="FA43" s="57">
        <f>IFERROR(Inv_SY_B!FA43/Inv_SY_B!$NE43-1,"")</f>
        <v>2.7449089857999986E-2</v>
      </c>
      <c r="FB43" s="57">
        <f>IFERROR(Inv_SY_B!FB43/Inv_SY_B!$NE43-1,"")</f>
        <v>-6.7992131372667242E-3</v>
      </c>
      <c r="FC43" s="57">
        <f>IFERROR(Inv_SY_B!FC43/Inv_SY_B!$NE43-1,"")</f>
        <v>-3.3341647958598397E-2</v>
      </c>
      <c r="FD43" s="57">
        <f>IFERROR(Inv_SY_B!FD43/Inv_SY_B!$NE43-1,"")</f>
        <v>2.8647780462834449E-2</v>
      </c>
      <c r="FE43" s="57">
        <f>IFERROR(Inv_SY_B!FE43/Inv_SY_B!$NE43-1,"")</f>
        <v>3.0274574855109426E-2</v>
      </c>
      <c r="FF43" s="57">
        <f>IFERROR(Inv_SY_B!FF43/Inv_SY_B!$NE43-1,"")</f>
        <v>2.1909663989907457E-3</v>
      </c>
      <c r="FG43" s="57">
        <f>IFERROR(Inv_SY_B!FG43/Inv_SY_B!$NE43-1,"")</f>
        <v>1.7688323504349013E-2</v>
      </c>
      <c r="FH43" s="57">
        <f>IFERROR(Inv_SY_B!FH43/Inv_SY_B!$NE43-1,"")</f>
        <v>1.811642729178975E-2</v>
      </c>
      <c r="FI43" s="57">
        <f>IFERROR(Inv_SY_B!FI43/Inv_SY_B!$NE43-1,"")</f>
        <v>-2.9203556816614906E-4</v>
      </c>
      <c r="FJ43" s="57">
        <f>IFERROR(Inv_SY_B!FJ43/Inv_SY_B!$NE43-1,"")</f>
        <v>3.354243376590782E-2</v>
      </c>
      <c r="FK43" s="57">
        <f>IFERROR(Inv_SY_B!FK43/Inv_SY_B!$NE43-1,"")</f>
        <v>4.6200035747908652E-2</v>
      </c>
      <c r="FL43" s="57">
        <f>IFERROR(Inv_SY_B!FL43/Inv_SY_B!$NE43-1,"")</f>
        <v>1.3193233736220389E-2</v>
      </c>
      <c r="FM43" s="57">
        <f>IFERROR(Inv_SY_B!FM43/Inv_SY_B!$NE43-1,"")</f>
        <v>-1.4704863078674135E-2</v>
      </c>
      <c r="FN43" s="57">
        <f>IFERROR(Inv_SY_B!FN43/Inv_SY_B!$NE43-1,"")</f>
        <v>1.6120069912135548E-3</v>
      </c>
      <c r="FO43" s="57">
        <f>IFERROR(Inv_SY_B!FO43/Inv_SY_B!$NE43-1,"")</f>
        <v>-8.984581042679074E-3</v>
      </c>
      <c r="FP43" s="57">
        <f>IFERROR(Inv_SY_B!FP43/Inv_SY_B!$NE43-1,"")</f>
        <v>-1.2172934964381099E-2</v>
      </c>
      <c r="FQ43" s="57">
        <f>IFERROR(Inv_SY_B!FQ43/Inv_SY_B!$NE43-1,"")</f>
        <v>-1.048498288818589E-2</v>
      </c>
      <c r="FR43" s="57">
        <f>IFERROR(Inv_SY_B!FR43/Inv_SY_B!$NE43-1,"")</f>
        <v>-8.7970308119905694E-3</v>
      </c>
      <c r="FS43" s="57">
        <f>IFERROR(Inv_SY_B!FS43/Inv_SY_B!$NE43-1,"")</f>
        <v>-7.3237089239108766E-4</v>
      </c>
      <c r="FT43" s="57">
        <f>IFERROR(Inv_SY_B!FT43/Inv_SY_B!$NE43-1,"")</f>
        <v>9.9579922568460155E-3</v>
      </c>
      <c r="FU43" s="57">
        <f>IFERROR(Inv_SY_B!FU43/Inv_SY_B!$NE43-1,"")</f>
        <v>1.8866628214543102E-2</v>
      </c>
      <c r="FV43" s="57">
        <f>IFERROR(Inv_SY_B!FV43/Inv_SY_B!$NE43-1,"")</f>
        <v>6.3007627584226178E-3</v>
      </c>
      <c r="FW43" s="57">
        <f>IFERROR(Inv_SY_B!FW43/Inv_SY_B!$NE43-1,"")</f>
        <v>3.9563848748180863E-3</v>
      </c>
      <c r="FX43" s="57">
        <f>IFERROR(Inv_SY_B!FX43/Inv_SY_B!$NE43-1,"")</f>
        <v>4.7065857975716607E-3</v>
      </c>
      <c r="FY43" s="57">
        <f>IFERROR(Inv_SY_B!FY43/Inv_SY_B!$NE43-1,"")</f>
        <v>1.5490724062152683E-2</v>
      </c>
      <c r="FZ43" s="57">
        <f>IFERROR(Inv_SY_B!FZ43/Inv_SY_B!$NE43-1,"")</f>
        <v>-2.3640578993796568E-3</v>
      </c>
      <c r="GA43" s="57">
        <f>IFERROR(Inv_SY_B!GA43/Inv_SY_B!$NE43-1,"")</f>
        <v>1.4943702555978433E-2</v>
      </c>
      <c r="GB43" s="57">
        <f>IFERROR(Inv_SY_B!GB43/Inv_SY_B!$NE43-1,"")</f>
        <v>-8.5583305183871694E-3</v>
      </c>
      <c r="GC43" s="57">
        <f>IFERROR(Inv_SY_B!GC43/Inv_SY_B!$NE43-1,"")</f>
        <v>1.652225033093857E-2</v>
      </c>
      <c r="GD43" s="57">
        <f>IFERROR(Inv_SY_B!GD43/Inv_SY_B!$NE43-1,"")</f>
        <v>1.5303173831464179E-2</v>
      </c>
      <c r="GE43" s="57">
        <f>IFERROR(Inv_SY_B!GE43/Inv_SY_B!$NE43-1,"")</f>
        <v>2.2336307482278217E-2</v>
      </c>
      <c r="GF43" s="57">
        <f>IFERROR(Inv_SY_B!GF43/Inv_SY_B!$NE43-1,"")</f>
        <v>1.5490724062152683E-2</v>
      </c>
      <c r="GG43" s="57">
        <f>IFERROR(Inv_SY_B!GG43/Inv_SY_B!$NE43-1,"")</f>
        <v>8.0824899499620795E-3</v>
      </c>
      <c r="GH43" s="57">
        <f>IFERROR(Inv_SY_B!GH43/Inv_SY_B!$NE43-1,"")</f>
        <v>1.9898154483329211E-2</v>
      </c>
      <c r="GI43" s="57">
        <f>IFERROR(Inv_SY_B!GI43/Inv_SY_B!$NE43-1,"")</f>
        <v>7.8949397192740189E-3</v>
      </c>
      <c r="GJ43" s="57">
        <f>IFERROR(Inv_SY_B!GJ43/Inv_SY_B!$NE43-1,"")</f>
        <v>2.1867431905557178E-2</v>
      </c>
      <c r="GK43" s="57">
        <f>IFERROR(Inv_SY_B!GK43/Inv_SY_B!$NE43-1,"")</f>
        <v>-2.0452225072095098E-3</v>
      </c>
      <c r="GL43" s="57">
        <f>IFERROR(Inv_SY_B!GL43/Inv_SY_B!$NE43-1,"")</f>
        <v>2.5055785827259092E-2</v>
      </c>
      <c r="GM43" s="57">
        <f>IFERROR(Inv_SY_B!GM43/Inv_SY_B!$NE43-1,"")</f>
        <v>-3.572704310140784E-4</v>
      </c>
      <c r="GN43" s="57">
        <f>IFERROR(Inv_SY_B!GN43/Inv_SY_B!$NE43-1,"")</f>
        <v>7.8011646039297666E-3</v>
      </c>
      <c r="GO43" s="57">
        <f>IFERROR(Inv_SY_B!GO43/Inv_SY_B!$NE43-1,"")</f>
        <v>1.476865567400254E-2</v>
      </c>
      <c r="GP43" s="57">
        <f>IFERROR(Inv_SY_B!GP43/Inv_SY_B!$NE43-1,"")</f>
        <v>9.943925989544411E-3</v>
      </c>
      <c r="GQ43" s="57">
        <f>IFERROR(Inv_SY_B!GQ43/Inv_SY_B!$NE43-1,"")</f>
        <v>1.0337781473989782E-2</v>
      </c>
      <c r="GR43" s="57">
        <f>IFERROR(Inv_SY_B!GR43/Inv_SY_B!$NE43-1,"")</f>
        <v>-9.2455204940713465E-3</v>
      </c>
      <c r="GS43" s="57">
        <f>IFERROR(Inv_SY_B!GS43/Inv_SY_B!$NE43-1,"")</f>
        <v>2.0930530677631953E-2</v>
      </c>
      <c r="GT43" s="57">
        <f>IFERROR(Inv_SY_B!GT43/Inv_SY_B!$NE43-1,"")</f>
        <v>6.5388072819885235E-3</v>
      </c>
      <c r="GU43" s="57">
        <f>IFERROR(Inv_SY_B!GU43/Inv_SY_B!$NE43-1,"")</f>
        <v>8.0609633811601356E-3</v>
      </c>
      <c r="GV43" s="57">
        <f>IFERROR(Inv_SY_B!GV43/Inv_SY_B!$NE43-1,"")</f>
        <v>9.0453314352689773E-3</v>
      </c>
      <c r="GW43" s="57">
        <f>IFERROR(Inv_SY_B!GW43/Inv_SY_B!$NE43-1,"")</f>
        <v>1.9335955719530951E-2</v>
      </c>
      <c r="GX43" s="57">
        <f>IFERROR(Inv_SY_B!GX43/Inv_SY_B!$NE43-1,"")</f>
        <v>7.8210016475603883E-3</v>
      </c>
      <c r="GY43" s="57">
        <f>IFERROR(Inv_SY_B!GY43/Inv_SY_B!$NE43-1,"")</f>
        <v>-1.8783718003091421E-3</v>
      </c>
      <c r="GZ43" s="57">
        <f>IFERROR(Inv_SY_B!GZ43/Inv_SY_B!$NE43-1,"")</f>
        <v>2.6404704794133371E-2</v>
      </c>
      <c r="HA43" s="57">
        <f>IFERROR(Inv_SY_B!HA43/Inv_SY_B!$NE43-1,"")</f>
        <v>2.6574064534219843E-2</v>
      </c>
      <c r="HB43" s="57">
        <f>IFERROR(Inv_SY_B!HB43/Inv_SY_B!$NE43-1,"")</f>
        <v>-9.5074231483549543E-4</v>
      </c>
      <c r="HC43" s="57">
        <f>IFERROR(Inv_SY_B!HC43/Inv_SY_B!$NE43-1,"")</f>
        <v>5.6004003585099493E-3</v>
      </c>
      <c r="HD43" s="57">
        <f>IFERROR(Inv_SY_B!HD43/Inv_SY_B!$NE43-1,"")</f>
        <v>6.5232835921191779E-5</v>
      </c>
      <c r="HE43" s="57">
        <f>IFERROR(Inv_SY_B!HE43/Inv_SY_B!$NE43-1,"")</f>
        <v>-7.6366029632496391E-3</v>
      </c>
      <c r="HF43" s="57">
        <f>IFERROR(Inv_SY_B!HF43/Inv_SY_B!$NE43-1,"")</f>
        <v>-1.1899475235758183E-2</v>
      </c>
      <c r="HG43" s="57">
        <f>IFERROR(Inv_SY_B!HG43/Inv_SY_B!$NE43-1,"")</f>
        <v>1.3095851885670529E-2</v>
      </c>
      <c r="HH43" s="57">
        <f>IFERROR(Inv_SY_B!HH43/Inv_SY_B!$NE43-1,"")</f>
        <v>9.1681172468314198E-3</v>
      </c>
      <c r="HI43" s="57">
        <f>IFERROR(Inv_SY_B!HI43/Inv_SY_B!$NE43-1,"")</f>
        <v>2.4262304082039332E-2</v>
      </c>
      <c r="HJ43" s="57">
        <f>IFERROR(Inv_SY_B!HJ43/Inv_SY_B!$NE43-1,"")</f>
        <v>2.5975795742662955E-2</v>
      </c>
      <c r="HK43" s="57">
        <f>IFERROR(Inv_SY_B!HK43/Inv_SY_B!$NE43-1,"")</f>
        <v>2.2201909138829468E-2</v>
      </c>
      <c r="HL43" s="57">
        <f>IFERROR(Inv_SY_B!HL43/Inv_SY_B!$NE43-1,"")</f>
        <v>7.2529408526866845E-3</v>
      </c>
      <c r="HM43" s="57">
        <f>IFERROR(Inv_SY_B!HM43/Inv_SY_B!$NE43-1,"")</f>
        <v>-8.5716098616439584E-3</v>
      </c>
      <c r="HN43" s="57">
        <f>IFERROR(Inv_SY_B!HN43/Inv_SY_B!$NE43-1,"")</f>
        <v>-2.1865158201444856E-2</v>
      </c>
      <c r="HO43" s="57">
        <f>IFERROR(Inv_SY_B!HO43/Inv_SY_B!$NE43-1,"")</f>
        <v>-2.9513989668003004E-3</v>
      </c>
      <c r="HP43" s="57">
        <f>IFERROR(Inv_SY_B!HP43/Inv_SY_B!$NE43-1,"")</f>
        <v>-1.6907415787832614E-2</v>
      </c>
      <c r="HQ43" s="57">
        <f>IFERROR(Inv_SY_B!HQ43/Inv_SY_B!$NE43-1,"")</f>
        <v>-2.9350198164053709E-2</v>
      </c>
      <c r="HR43" s="57">
        <f>IFERROR(Inv_SY_B!HR43/Inv_SY_B!$NE43-1,"")</f>
        <v>-1.2675910583045513E-2</v>
      </c>
      <c r="HS43" s="57">
        <f>IFERROR(Inv_SY_B!HS43/Inv_SY_B!$NE43-1,"")</f>
        <v>-3.0533049971592785E-3</v>
      </c>
      <c r="HT43" s="57">
        <f>IFERROR(Inv_SY_B!HT43/Inv_SY_B!$NE43-1,"")</f>
        <v>-1.9835781036630751E-2</v>
      </c>
      <c r="HU43" s="57">
        <f>IFERROR(Inv_SY_B!HU43/Inv_SY_B!$NE43-1,"")</f>
        <v>3.5642343924697784E-3</v>
      </c>
      <c r="HV43" s="57">
        <f>IFERROR(Inv_SY_B!HV43/Inv_SY_B!$NE43-1,"")</f>
        <v>1.241712989699062E-2</v>
      </c>
      <c r="HW43" s="57">
        <f>IFERROR(Inv_SY_B!HW43/Inv_SY_B!$NE43-1,"")</f>
        <v>1.5790083084212814E-2</v>
      </c>
      <c r="HX43" s="57">
        <f>IFERROR(Inv_SY_B!HX43/Inv_SY_B!$NE43-1,"")</f>
        <v>1.5303173831464179E-2</v>
      </c>
      <c r="HY43" s="57">
        <f>IFERROR(Inv_SY_B!HY43/Inv_SY_B!$NE43-1,"")</f>
        <v>1.014193575232869E-2</v>
      </c>
      <c r="HZ43" s="57">
        <f>IFERROR(Inv_SY_B!HZ43/Inv_SY_B!$NE43-1,"")</f>
        <v>-1.4186810772175429E-3</v>
      </c>
      <c r="IA43" s="57">
        <f>IFERROR(Inv_SY_B!IA43/Inv_SY_B!$NE43-1,"")</f>
        <v>2.3093721875442341E-2</v>
      </c>
      <c r="IB43" s="57">
        <f>IFERROR(Inv_SY_B!IB43/Inv_SY_B!$NE43-1,"")</f>
        <v>1.5797745549228637E-4</v>
      </c>
      <c r="IC43" s="57">
        <f>IFERROR(Inv_SY_B!IC43/Inv_SY_B!$NE43-1,"")</f>
        <v>2.8254959954578274E-2</v>
      </c>
      <c r="ID43" s="57">
        <f>IFERROR(Inv_SY_B!ID43/Inv_SY_B!$NE43-1,"")</f>
        <v>8.7785898446326449E-3</v>
      </c>
      <c r="IE43" s="57">
        <f>IFERROR(Inv_SY_B!IE43/Inv_SY_B!$NE43-1,"")</f>
        <v>3.422588064397436E-3</v>
      </c>
      <c r="IF43" s="57">
        <f>IFERROR(Inv_SY_B!IF43/Inv_SY_B!$NE43-1,"")</f>
        <v>7.4152439369363776E-3</v>
      </c>
      <c r="IG43" s="57">
        <f>IFERROR(Inv_SY_B!IG43/Inv_SY_B!$NE43-1,"")</f>
        <v>-2.7108940698431505E-2</v>
      </c>
      <c r="IH43" s="57">
        <f>IFERROR(Inv_SY_B!IH43/Inv_SY_B!$NE43-1,"")</f>
        <v>-4.201019664352712E-3</v>
      </c>
      <c r="II43" s="57">
        <f>IFERROR(Inv_SY_B!II43/Inv_SY_B!$NE43-1,"")</f>
        <v>-3.898025200354116E-2</v>
      </c>
      <c r="IJ43" s="57">
        <f>IFERROR(Inv_SY_B!IJ43/Inv_SY_B!$NE43-1,"")</f>
        <v>-5.3139550992067353E-3</v>
      </c>
      <c r="IK43" s="57">
        <f>IFERROR(Inv_SY_B!IK43/Inv_SY_B!$NE43-1,"")</f>
        <v>2.7378523299630642E-2</v>
      </c>
      <c r="IL43" s="57">
        <f>IFERROR(Inv_SY_B!IL43/Inv_SY_B!$NE43-1,"")</f>
        <v>2.8352341805127912E-2</v>
      </c>
      <c r="IM43" s="57">
        <f>IFERROR(Inv_SY_B!IM43/Inv_SY_B!$NE43-1,"")</f>
        <v>-1.1768980621360114E-2</v>
      </c>
      <c r="IN43" s="57">
        <f>IFERROR(Inv_SY_B!IN43/Inv_SY_B!$NE43-1,"")</f>
        <v>-1.2331918380752427E-3</v>
      </c>
      <c r="IO43" s="57">
        <f>IFERROR(Inv_SY_B!IO43/Inv_SY_B!$NE43-1,"")</f>
        <v>1.2186954613873091E-2</v>
      </c>
      <c r="IP43" s="57">
        <f>IFERROR(Inv_SY_B!IP43/Inv_SY_B!$NE43-1,"")</f>
        <v>-2.4141112872154036E-2</v>
      </c>
      <c r="IQ43" s="57">
        <f>IFERROR(Inv_SY_B!IQ43/Inv_SY_B!$NE43-1,"")</f>
        <v>3.0636884680612653E-4</v>
      </c>
      <c r="IR43" s="57">
        <f>IFERROR(Inv_SY_B!IR43/Inv_SY_B!$NE43-1,"")</f>
        <v>-1.0043930697336223E-2</v>
      </c>
      <c r="IS43" s="57">
        <f>IFERROR(Inv_SY_B!IS43/Inv_SY_B!$NE43-1,"")</f>
        <v>1.3636575099176262E-3</v>
      </c>
      <c r="IT43" s="57">
        <f>IFERROR(Inv_SY_B!IT43/Inv_SY_B!$NE43-1,"")</f>
        <v>-7.9108044471993821E-3</v>
      </c>
      <c r="IU43" s="57">
        <f>IFERROR(Inv_SY_B!IU43/Inv_SY_B!$NE43-1,"")</f>
        <v>-2.2935432817728918E-2</v>
      </c>
      <c r="IV43" s="57">
        <f>IFERROR(Inv_SY_B!IV43/Inv_SY_B!$NE43-1,"")</f>
        <v>-3.0574564236351964E-4</v>
      </c>
      <c r="IW43" s="57">
        <f>IFERROR(Inv_SY_B!IW43/Inv_SY_B!$NE43-1,"")</f>
        <v>-1.4402927817181221E-2</v>
      </c>
      <c r="IX43" s="57">
        <f>IFERROR(Inv_SY_B!IX43/Inv_SY_B!$NE43-1,"")</f>
        <v>-1.9751487946446655E-3</v>
      </c>
      <c r="IY43" s="57">
        <f>IFERROR(Inv_SY_B!IY43/Inv_SY_B!$NE43-1,"")</f>
        <v>-3.0574564236351964E-4</v>
      </c>
      <c r="IZ43" s="57">
        <f>IFERROR(Inv_SY_B!IZ43/Inv_SY_B!$NE43-1,"")</f>
        <v>2.1978257041873173E-2</v>
      </c>
      <c r="JA43" s="57">
        <f>IFERROR(Inv_SY_B!JA43/Inv_SY_B!$NE43-1,"")</f>
        <v>2.4958777963555168E-3</v>
      </c>
      <c r="JB43" s="57">
        <f>IFERROR(Inv_SY_B!JB43/Inv_SY_B!$NE43-1,"")</f>
        <v>-1.3140794516060428E-2</v>
      </c>
      <c r="JC43" s="57">
        <f>IFERROR(Inv_SY_B!JC43/Inv_SY_B!$NE43-1,"")</f>
        <v>2.9612749540471217E-2</v>
      </c>
      <c r="JD43" s="57">
        <f>IFERROR(Inv_SY_B!JD43/Inv_SY_B!$NE43-1,"")</f>
        <v>4.4178289008711458E-2</v>
      </c>
      <c r="JE43" s="57">
        <f>IFERROR(Inv_SY_B!JE43/Inv_SY_B!$NE43-1,"")</f>
        <v>4.4744953314332259E-2</v>
      </c>
      <c r="JF43" s="57">
        <f>IFERROR(Inv_SY_B!JF43/Inv_SY_B!$NE43-1,"")</f>
        <v>6.4730026378923E-4</v>
      </c>
      <c r="JG43" s="57">
        <f>IFERROR(Inv_SY_B!JG43/Inv_SY_B!$NE43-1,"")</f>
        <v>3.8091392565340332E-2</v>
      </c>
      <c r="JH43" s="57">
        <f>IFERROR(Inv_SY_B!JH43/Inv_SY_B!$NE43-1,"")</f>
        <v>4.6412248634350339E-2</v>
      </c>
      <c r="JI43" s="57">
        <f>IFERROR(Inv_SY_B!JI43/Inv_SY_B!$NE43-1,"")</f>
        <v>3.7328408029711602E-2</v>
      </c>
      <c r="JJ43" s="57">
        <f>IFERROR(Inv_SY_B!JJ43/Inv_SY_B!$NE43-1,"")</f>
        <v>2.471110739326865E-2</v>
      </c>
      <c r="JK43" s="57">
        <f>IFERROR(Inv_SY_B!JK43/Inv_SY_B!$NE43-1,"")</f>
        <v>3.508054238856384E-2</v>
      </c>
      <c r="JL43" s="57">
        <f>IFERROR(Inv_SY_B!JL43/Inv_SY_B!$NE43-1,"")</f>
        <v>3.7264392227220222E-2</v>
      </c>
      <c r="JM43" s="57">
        <f>IFERROR(Inv_SY_B!JM43/Inv_SY_B!$NE43-1,"")</f>
        <v>-4.5762910879062479E-3</v>
      </c>
      <c r="JN43" s="57">
        <f>IFERROR(Inv_SY_B!JN43/Inv_SY_B!$NE43-1,"")</f>
        <v>-5.4357348433972108E-3</v>
      </c>
      <c r="JO43" s="57">
        <f>IFERROR(Inv_SY_B!JO43/Inv_SY_B!$NE43-1,"")</f>
        <v>2.1822134485037781E-2</v>
      </c>
      <c r="JP43" s="57">
        <f>IFERROR(Inv_SY_B!JP43/Inv_SY_B!$NE43-1,"")</f>
        <v>1.8451853665905515E-2</v>
      </c>
      <c r="JQ43" s="57">
        <f>IFERROR(Inv_SY_B!JQ43/Inv_SY_B!$NE43-1,"")</f>
        <v>2.4348865726972591E-2</v>
      </c>
      <c r="JR43" s="57">
        <f>IFERROR(Inv_SY_B!JR43/Inv_SY_B!$NE43-1,"")</f>
        <v>1.2338437492506182E-2</v>
      </c>
      <c r="JS43" s="57">
        <f>IFERROR(Inv_SY_B!JS43/Inv_SY_B!$NE43-1,"")</f>
        <v>2.8098302194998093E-2</v>
      </c>
      <c r="JT43" s="57">
        <f>IFERROR(Inv_SY_B!JT43/Inv_SY_B!$NE43-1,"")</f>
        <v>3.4092745627006593E-2</v>
      </c>
      <c r="JU43" s="57">
        <f>IFERROR(Inv_SY_B!JU43/Inv_SY_B!$NE43-1,"")</f>
        <v>2.8529399715218506E-2</v>
      </c>
      <c r="JV43" s="57">
        <f>IFERROR(Inv_SY_B!JV43/Inv_SY_B!$NE43-1,"")</f>
        <v>4.0501599901625607E-3</v>
      </c>
      <c r="JW43" s="57">
        <f>IFERROR(Inv_SY_B!JW43/Inv_SY_B!$NE43-1,"")</f>
        <v>1.6120069912135548E-3</v>
      </c>
      <c r="JX43" s="57">
        <f>IFERROR(Inv_SY_B!JX43/Inv_SY_B!$NE43-1,"")</f>
        <v>2.6435332599996642E-3</v>
      </c>
      <c r="JY43" s="57">
        <f>IFERROR(Inv_SY_B!JY43/Inv_SY_B!$NE43-1,"")</f>
        <v>4.8941360282599433E-3</v>
      </c>
      <c r="JZ43" s="57">
        <f>IFERROR(Inv_SY_B!JZ43/Inv_SY_B!$NE43-1,"")</f>
        <v>-2.1269121152766912E-2</v>
      </c>
      <c r="KA43" s="57">
        <f>IFERROR(Inv_SY_B!KA43/Inv_SY_B!$NE43-1,"")</f>
        <v>-1.2829360771790421E-2</v>
      </c>
      <c r="KB43" s="57">
        <f>IFERROR(Inv_SY_B!KB43/Inv_SY_B!$NE43-1,"")</f>
        <v>5.738112066357548E-3</v>
      </c>
      <c r="KC43" s="57">
        <f>IFERROR(Inv_SY_B!KC43/Inv_SY_B!$NE43-1,"")</f>
        <v>-1.3392011463855713E-2</v>
      </c>
      <c r="KD43" s="57">
        <f>IFERROR(Inv_SY_B!KD43/Inv_SY_B!$NE43-1,"")</f>
        <v>-1.4798638194018388E-2</v>
      </c>
      <c r="KE43" s="57">
        <f>IFERROR(Inv_SY_B!KE43/Inv_SY_B!$NE43-1,"")</f>
        <v>2.1679881674868673E-2</v>
      </c>
      <c r="KF43" s="57">
        <f>IFERROR(Inv_SY_B!KF43/Inv_SY_B!$NE43-1,"")</f>
        <v>1.4006630932357655E-2</v>
      </c>
      <c r="KG43" s="57">
        <f>IFERROR(Inv_SY_B!KG43/Inv_SY_B!$NE43-1,"")</f>
        <v>1.9991929598673241E-2</v>
      </c>
      <c r="KH43" s="57">
        <f>IFERROR(Inv_SY_B!KH43/Inv_SY_B!$NE43-1,"")</f>
        <v>2.4774460481226779E-2</v>
      </c>
      <c r="KI43" s="57">
        <f>IFERROR(Inv_SY_B!KI43/Inv_SY_B!$NE43-1,"")</f>
        <v>2.5501217625144124E-2</v>
      </c>
      <c r="KJ43" s="57">
        <f>IFERROR(Inv_SY_B!KJ43/Inv_SY_B!$NE43-1,"")</f>
        <v>-2.0686662860454064E-3</v>
      </c>
      <c r="KK43" s="57">
        <f>IFERROR(Inv_SY_B!KK43/Inv_SY_B!$NE43-1,"")</f>
        <v>2.9529911406354081E-3</v>
      </c>
      <c r="KL43" s="57">
        <f>IFERROR(Inv_SY_B!KL43/Inv_SY_B!$NE43-1,"")</f>
        <v>6.584014990386855E-3</v>
      </c>
      <c r="KM43" s="57">
        <f>IFERROR(Inv_SY_B!KM43/Inv_SY_B!$NE43-1,"")</f>
        <v>1.9802452482053257E-2</v>
      </c>
      <c r="KN43" s="57">
        <f>IFERROR(Inv_SY_B!KN43/Inv_SY_B!$NE43-1,"")</f>
        <v>8.323808847469083E-3</v>
      </c>
      <c r="KO43" s="57">
        <f>IFERROR(Inv_SY_B!KO43/Inv_SY_B!$NE43-1,"")</f>
        <v>9.3588556837254089E-3</v>
      </c>
      <c r="KP43" s="57">
        <f>IFERROR(Inv_SY_B!KP43/Inv_SY_B!$NE43-1,"")</f>
        <v>1.5663231868195515E-2</v>
      </c>
      <c r="KQ43" s="57">
        <f>IFERROR(Inv_SY_B!KQ43/Inv_SY_B!$NE43-1,"")</f>
        <v>2.7364319723968134E-3</v>
      </c>
      <c r="KR43" s="57">
        <f>IFERROR(Inv_SY_B!KR43/Inv_SY_B!$NE43-1,"")</f>
        <v>6.4419055088213995E-3</v>
      </c>
      <c r="KS43" s="57">
        <f>IFERROR(Inv_SY_B!KS43/Inv_SY_B!$NE43-1,"")</f>
        <v>3.9013360016471044E-3</v>
      </c>
      <c r="KT43" s="57">
        <f>IFERROR(Inv_SY_B!KT43/Inv_SY_B!$NE43-1,"")</f>
        <v>2.1026656383341669E-2</v>
      </c>
      <c r="KU43" s="57">
        <f>IFERROR(Inv_SY_B!KU43/Inv_SY_B!$NE43-1,"")</f>
        <v>1.0017521852252464E-2</v>
      </c>
      <c r="KV43" s="57">
        <f>IFERROR(Inv_SY_B!KV43/Inv_SY_B!$NE43-1,"")</f>
        <v>2.6119867985145762E-2</v>
      </c>
      <c r="KW43" s="57">
        <f>IFERROR(Inv_SY_B!KW43/Inv_SY_B!$NE43-1,"")</f>
        <v>1.9332943378558731E-2</v>
      </c>
      <c r="KX43" s="57">
        <f>IFERROR(Inv_SY_B!KX43/Inv_SY_B!$NE43-1,"")</f>
        <v>3.5464823630463549E-2</v>
      </c>
      <c r="KY43" s="57">
        <f>IFERROR(Inv_SY_B!KY43/Inv_SY_B!$NE43-1,"")</f>
        <v>3.3969110540723824E-2</v>
      </c>
      <c r="KZ43" s="57">
        <f>IFERROR(Inv_SY_B!KZ43/Inv_SY_B!$NE43-1,"")</f>
        <v>1.9101066002903622E-2</v>
      </c>
      <c r="LA43" s="57">
        <f>IFERROR(Inv_SY_B!LA43/Inv_SY_B!$NE43-1,"")</f>
        <v>-2.9072322213349322E-3</v>
      </c>
      <c r="LB43" s="57">
        <f>IFERROR(Inv_SY_B!LB43/Inv_SY_B!$NE43-1,"")</f>
        <v>-3.3379283456395292E-2</v>
      </c>
      <c r="LC43" s="57">
        <f>IFERROR(Inv_SY_B!LC43/Inv_SY_B!$NE43-1,"")</f>
        <v>1.8904138260680936E-2</v>
      </c>
      <c r="LD43" s="57">
        <f>IFERROR(Inv_SY_B!LD43/Inv_SY_B!$NE43-1,"")</f>
        <v>-1.1404472185041481E-3</v>
      </c>
      <c r="LE43" s="57">
        <f>IFERROR(Inv_SY_B!LE43/Inv_SY_B!$NE43-1,"")</f>
        <v>-3.1189703959563109E-2</v>
      </c>
      <c r="LF43" s="57">
        <f>IFERROR(Inv_SY_B!LF43/Inv_SY_B!$NE43-1,"")</f>
        <v>-1.8824041750733489E-3</v>
      </c>
      <c r="LG43" s="57">
        <f>IFERROR(Inv_SY_B!LG43/Inv_SY_B!$NE43-1,"")</f>
        <v>9.6485343762102715E-3</v>
      </c>
      <c r="LH43" s="57">
        <f>IFERROR(Inv_SY_B!LH43/Inv_SY_B!$NE43-1,"")</f>
        <v>-1.5315730125592286E-2</v>
      </c>
      <c r="LI43" s="57">
        <f>IFERROR(Inv_SY_B!LI43/Inv_SY_B!$NE43-1,"")</f>
        <v>-2.6923451459289094E-2</v>
      </c>
      <c r="LJ43" s="57">
        <f>IFERROR(Inv_SY_B!LJ43/Inv_SY_B!$NE43-1,"")</f>
        <v>-7.3248270780904567E-3</v>
      </c>
      <c r="LK43" s="57">
        <f>IFERROR(Inv_SY_B!LK43/Inv_SY_B!$NE43-1,"")</f>
        <v>-8.1658521510200588E-3</v>
      </c>
      <c r="LL43" s="57">
        <f>IFERROR(Inv_SY_B!LL43/Inv_SY_B!$NE43-1,"")</f>
        <v>-5.341778485078108E-3</v>
      </c>
      <c r="LM43" s="57">
        <f>IFERROR(Inv_SY_B!LM43/Inv_SY_B!$NE43-1,"")</f>
        <v>5.8153992493337192E-3</v>
      </c>
      <c r="LN43" s="57">
        <f>IFERROR(Inv_SY_B!LN43/Inv_SY_B!$NE43-1,"")</f>
        <v>-1.069314303433444E-2</v>
      </c>
      <c r="LO43" s="57">
        <f>IFERROR(Inv_SY_B!LO43/Inv_SY_B!$NE43-1,"")</f>
        <v>-1.9040158795739837E-2</v>
      </c>
      <c r="LP43" s="57">
        <f>IFERROR(Inv_SY_B!LP43/Inv_SY_B!$NE43-1,"")</f>
        <v>-4.2937642839238066E-3</v>
      </c>
      <c r="LQ43" s="57">
        <f>IFERROR(Inv_SY_B!LQ43/Inv_SY_B!$NE43-1,"")</f>
        <v>-9.8584414581940338E-3</v>
      </c>
      <c r="LR43" s="57">
        <f>IFERROR(Inv_SY_B!LR43/Inv_SY_B!$NE43-1,"")</f>
        <v>-3.5919679557692707E-2</v>
      </c>
      <c r="LS43" s="57">
        <f>IFERROR(Inv_SY_B!LS43/Inv_SY_B!$NE43-1,"")</f>
        <v>1.3405655167006758E-2</v>
      </c>
      <c r="LT43" s="57">
        <f>IFERROR(Inv_SY_B!LT43/Inv_SY_B!$NE43-1,"")</f>
        <v>-1.1963744322459502E-2</v>
      </c>
      <c r="LU43" s="57">
        <f>IFERROR(Inv_SY_B!LU43/Inv_SY_B!$NE43-1,"")</f>
        <v>7.9021531896850128E-3</v>
      </c>
      <c r="LV43" s="57">
        <f>IFERROR(Inv_SY_B!LV43/Inv_SY_B!$NE43-1,"")</f>
        <v>-3.8062080269786636E-2</v>
      </c>
      <c r="LW43" s="57">
        <f>IFERROR(Inv_SY_B!LW43/Inv_SY_B!$NE43-1,"")</f>
        <v>2.6112559242484235E-2</v>
      </c>
      <c r="LX43" s="57">
        <f>IFERROR(Inv_SY_B!LX43/Inv_SY_B!$NE43-1,"")</f>
        <v>-3.7836688762823423E-3</v>
      </c>
      <c r="LY43" s="57">
        <f>IFERROR(Inv_SY_B!LY43/Inv_SY_B!$NE43-1,"")</f>
        <v>-1.527472724115031E-2</v>
      </c>
      <c r="LZ43" s="57">
        <f>IFERROR(Inv_SY_B!LZ43/Inv_SY_B!$NE43-1,"")</f>
        <v>-2.6243611316425497E-3</v>
      </c>
      <c r="MA43" s="57">
        <f>IFERROR(Inv_SY_B!MA43/Inv_SY_B!$NE43-1,"")</f>
        <v>1.9634347565438137E-2</v>
      </c>
      <c r="MB43" s="57">
        <f>IFERROR(Inv_SY_B!MB43/Inv_SY_B!$NE43-1,"")</f>
        <v>1.3142224195456187E-2</v>
      </c>
      <c r="MC43" s="57">
        <f>IFERROR(Inv_SY_B!MC43/Inv_SY_B!$NE43-1,"")</f>
        <v>1.8428667511012575E-2</v>
      </c>
      <c r="MD43" s="57">
        <f>IFERROR(Inv_SY_B!MD43/Inv_SY_B!$NE43-1,"")</f>
        <v>-1.069314303433444E-2</v>
      </c>
      <c r="ME43" s="57">
        <f>IFERROR(Inv_SY_B!ME43/Inv_SY_B!$NE43-1,"")</f>
        <v>1.8985135228439809E-2</v>
      </c>
      <c r="MF43" s="57">
        <f>IFERROR(Inv_SY_B!MF43/Inv_SY_B!$NE43-1,"")</f>
        <v>1.0359885608320907E-2</v>
      </c>
      <c r="MG43" s="57">
        <f>IFERROR(Inv_SY_B!MG43/Inv_SY_B!$NE43-1,"")</f>
        <v>1.9356113706724409E-2</v>
      </c>
      <c r="MH43" s="57">
        <f>IFERROR(Inv_SY_B!MH43/Inv_SY_B!$NE43-1,"")</f>
        <v>2.4178833924425103E-2</v>
      </c>
      <c r="MI43" s="57">
        <f>IFERROR(Inv_SY_B!MI43/Inv_SY_B!$NE43-1,"")</f>
        <v>1.0638119467034413E-2</v>
      </c>
      <c r="MJ43" s="57">
        <f>IFERROR(Inv_SY_B!MJ43/Inv_SY_B!$NE43-1,"")</f>
        <v>1.744557454355844E-2</v>
      </c>
      <c r="MK43" s="57">
        <f>IFERROR(Inv_SY_B!MK43/Inv_SY_B!$NE43-1,"")</f>
        <v>1.8322011198506072E-2</v>
      </c>
      <c r="ML43" s="57">
        <f>IFERROR(Inv_SY_B!ML43/Inv_SY_B!$NE43-1,"")</f>
        <v>2.1581984576432678E-2</v>
      </c>
      <c r="MM43" s="57">
        <f>IFERROR(Inv_SY_B!MM43/Inv_SY_B!$NE43-1,"")</f>
        <v>5.2882193065082461E-3</v>
      </c>
      <c r="MN43" s="57">
        <f>IFERROR(Inv_SY_B!MN43/Inv_SY_B!$NE43-1,"")</f>
        <v>1.3842446073218273E-2</v>
      </c>
      <c r="MO43" s="57">
        <f>IFERROR(Inv_SY_B!MO43/Inv_SY_B!$NE43-1,"")</f>
        <v>2.6988995897431645E-2</v>
      </c>
      <c r="MP43" s="57">
        <f>IFERROR(Inv_SY_B!MP43/Inv_SY_B!$NE43-1,"")</f>
        <v>3.0330606621988832E-3</v>
      </c>
      <c r="MQ43" s="57">
        <f>IFERROR(Inv_SY_B!MQ43/Inv_SY_B!$NE43-1,"")</f>
        <v>1.0081651749607401E-2</v>
      </c>
      <c r="MR43" s="57">
        <f>IFERROR(Inv_SY_B!MR43/Inv_SY_B!$NE43-1,"")</f>
        <v>1.3791436532454071E-2</v>
      </c>
      <c r="MS43" s="57">
        <f>IFERROR(Inv_SY_B!MS43/Inv_SY_B!$NE43-1,"")</f>
        <v>2.1048703013898384E-2</v>
      </c>
      <c r="MT43" s="57">
        <f>IFERROR(Inv_SY_B!MT43/Inv_SY_B!$NE43-1,"")</f>
        <v>1.3656535267623671E-2</v>
      </c>
      <c r="MU43" s="57">
        <f>IFERROR(Inv_SY_B!MU43/Inv_SY_B!$NE43-1,"")</f>
        <v>8.6904824560396499E-3</v>
      </c>
      <c r="MV43" s="57">
        <f>IFERROR(Inv_SY_B!MV43/Inv_SY_B!$NE43-1,"")</f>
        <v>1.5161527503392058E-2</v>
      </c>
      <c r="MW43" s="57">
        <f>IFERROR(Inv_SY_B!MW43/Inv_SY_B!$NE43-1,"")</f>
        <v>8.9065995010439991E-4</v>
      </c>
      <c r="MX43" s="57">
        <f>IFERROR(Inv_SY_B!MX43/Inv_SY_B!$NE43-1,"")</f>
        <v>1.8799645989297398E-2</v>
      </c>
      <c r="MY43" s="57">
        <f>IFERROR(Inv_SY_B!MY43/Inv_SY_B!$NE43-1,"")</f>
        <v>3.812115466596433E-3</v>
      </c>
      <c r="MZ43" s="57">
        <f>IFERROR(Inv_SY_B!MZ43/Inv_SY_B!$NE43-1,"")</f>
        <v>8.8759716951822831E-3</v>
      </c>
      <c r="NA43" s="57">
        <f>IFERROR(Inv_SY_B!NA43/Inv_SY_B!$NE43-1,"")</f>
        <v>2.4867096627558594E-2</v>
      </c>
      <c r="NB43" s="57">
        <f>IFERROR(Inv_SY_B!NB43/Inv_SY_B!$NE43-1,"")</f>
        <v>2.9131396609525684E-2</v>
      </c>
      <c r="NC43" s="57">
        <f>IFERROR(Inv_SY_B!NC43/Inv_SY_B!$NE43-1,"")</f>
        <v>2.9910451413923456E-2</v>
      </c>
      <c r="ND43" s="57">
        <f>IFERROR(Inv_SY_B!ND43/Inv_SY_B!$NE43-1,"")</f>
        <v>2.9228778460075544E-2</v>
      </c>
    </row>
    <row r="44" spans="2:368" ht="14.5" x14ac:dyDescent="0.35">
      <c r="B44" s="86">
        <f t="shared" si="0"/>
        <v>45785</v>
      </c>
      <c r="C44" s="57">
        <f>IFERROR(Inv_SY_B!C44/Inv_SY_B!$NE44-1,"")</f>
        <v>-7.8992419618721943E-2</v>
      </c>
      <c r="D44" s="57">
        <f>IFERROR(Inv_SY_B!D44/Inv_SY_B!$NE44-1,"")</f>
        <v>-9.9709171105447414E-2</v>
      </c>
      <c r="E44" s="57">
        <f>IFERROR(Inv_SY_B!E44/Inv_SY_B!$NE44-1,"")</f>
        <v>-6.909277194399388E-2</v>
      </c>
      <c r="F44" s="57">
        <f>IFERROR(Inv_SY_B!F44/Inv_SY_B!$NE44-1,"")</f>
        <v>-6.8530460117925629E-2</v>
      </c>
      <c r="G44" s="57">
        <f>IFERROR(Inv_SY_B!G44/Inv_SY_B!$NE44-1,"")</f>
        <v>-8.2025943943563773E-2</v>
      </c>
      <c r="H44" s="57">
        <f>IFERROR(Inv_SY_B!H44/Inv_SY_B!$NE44-1,"")</f>
        <v>-0.11854098809308755</v>
      </c>
      <c r="I44" s="57">
        <f>IFERROR(Inv_SY_B!I44/Inv_SY_B!$NE44-1,"")</f>
        <v>-4.5919888684792798E-2</v>
      </c>
      <c r="J44" s="57">
        <f>IFERROR(Inv_SY_B!J44/Inv_SY_B!$NE44-1,"")</f>
        <v>-0.10283148150808952</v>
      </c>
      <c r="K44" s="57">
        <f>IFERROR(Inv_SY_B!K44/Inv_SY_B!$NE44-1,"")</f>
        <v>-7.2185486987369263E-2</v>
      </c>
      <c r="L44" s="57">
        <f>IFERROR(Inv_SY_B!L44/Inv_SY_B!$NE44-1,"")</f>
        <v>-6.375080959634527E-2</v>
      </c>
      <c r="M44" s="57">
        <f>IFERROR(Inv_SY_B!M44/Inv_SY_B!$NE44-1,"")</f>
        <v>-6.2345030031174753E-2</v>
      </c>
      <c r="N44" s="57">
        <f>IFERROR(Inv_SY_B!N44/Inv_SY_B!$NE44-1,"")</f>
        <v>-6.9373927857027895E-2</v>
      </c>
      <c r="O44" s="57">
        <f>IFERROR(Inv_SY_B!O44/Inv_SY_B!$NE44-1,"")</f>
        <v>-6.2345030031174753E-2</v>
      </c>
      <c r="P44" s="57">
        <f>IFERROR(Inv_SY_B!P44/Inv_SY_B!$NE44-1,"")</f>
        <v>-6.4594277335447758E-2</v>
      </c>
      <c r="Q44" s="57">
        <f>IFERROR(Inv_SY_B!Q44/Inv_SY_B!$NE44-1,"")</f>
        <v>-5.5597288118355626E-2</v>
      </c>
      <c r="R44" s="57">
        <f>IFERROR(Inv_SY_B!R44/Inv_SY_B!$NE44-1,"")</f>
        <v>-5.391035264015076E-2</v>
      </c>
      <c r="S44" s="57">
        <f>IFERROR(Inv_SY_B!S44/Inv_SY_B!$NE44-1,"")</f>
        <v>-7.1593579802034402E-2</v>
      </c>
      <c r="T44" s="57">
        <f>IFERROR(Inv_SY_B!T44/Inv_SY_B!$NE44-1,"")</f>
        <v>-5.6499946575991555E-2</v>
      </c>
      <c r="U44" s="57">
        <f>IFERROR(Inv_SY_B!U44/Inv_SY_B!$NE44-1,"")</f>
        <v>-6.5437745074550135E-2</v>
      </c>
      <c r="V44" s="57">
        <f>IFERROR(Inv_SY_B!V44/Inv_SY_B!$NE44-1,"")</f>
        <v>-5.5034976292287263E-2</v>
      </c>
      <c r="W44" s="57">
        <f>IFERROR(Inv_SY_B!W44/Inv_SY_B!$NE44-1,"")</f>
        <v>-2.7200540901908377E-2</v>
      </c>
      <c r="X44" s="57">
        <f>IFERROR(Inv_SY_B!X44/Inv_SY_B!$NE44-1,"")</f>
        <v>-3.4229438727761741E-2</v>
      </c>
      <c r="Y44" s="57">
        <f>IFERROR(Inv_SY_B!Y44/Inv_SY_B!$NE44-1,"")</f>
        <v>-2.6638229075840236E-2</v>
      </c>
      <c r="Z44" s="57">
        <f>IFERROR(Inv_SY_B!Z44/Inv_SY_B!$NE44-1,"")</f>
        <v>-3.0574411858317885E-2</v>
      </c>
      <c r="AA44" s="57">
        <f>IFERROR(Inv_SY_B!AA44/Inv_SY_B!$NE44-1,"")</f>
        <v>-3.8165621510239389E-2</v>
      </c>
      <c r="AB44" s="57">
        <f>IFERROR(Inv_SY_B!AB44/Inv_SY_B!$NE44-1,"")</f>
        <v>-4.3507583857887999E-2</v>
      </c>
      <c r="AC44" s="57">
        <f>IFERROR(Inv_SY_B!AC44/Inv_SY_B!$NE44-1,"")</f>
        <v>-2.3264358119430506E-2</v>
      </c>
      <c r="AD44" s="57">
        <f>IFERROR(Inv_SY_B!AD44/Inv_SY_B!$NE44-1,"")</f>
        <v>-2.6638229075840236E-2</v>
      </c>
      <c r="AE44" s="57">
        <f>IFERROR(Inv_SY_B!AE44/Inv_SY_B!$NE44-1,"")</f>
        <v>-1.9609331249986872E-2</v>
      </c>
      <c r="AF44" s="57">
        <f>IFERROR(Inv_SY_B!AF44/Inv_SY_B!$NE44-1,"")</f>
        <v>-1.7078928032679741E-2</v>
      </c>
      <c r="AG44" s="57">
        <f>IFERROR(Inv_SY_B!AG44/Inv_SY_B!$NE44-1,"")</f>
        <v>-3.3385970988659253E-2</v>
      </c>
      <c r="AH44" s="57">
        <f>IFERROR(Inv_SY_B!AH44/Inv_SY_B!$NE44-1,"")</f>
        <v>-2.3545514032464632E-2</v>
      </c>
      <c r="AI44" s="57">
        <f>IFERROR(Inv_SY_B!AI44/Inv_SY_B!$NE44-1,"")</f>
        <v>-7.6121669769847022E-2</v>
      </c>
      <c r="AJ44" s="57">
        <f>IFERROR(Inv_SY_B!AJ44/Inv_SY_B!$NE44-1,"")</f>
        <v>-9.2310331288759762E-2</v>
      </c>
      <c r="AK44" s="57">
        <f>IFERROR(Inv_SY_B!AK44/Inv_SY_B!$NE44-1,"")</f>
        <v>-8.2247909138064457E-2</v>
      </c>
      <c r="AL44" s="57">
        <f>IFERROR(Inv_SY_B!AL44/Inv_SY_B!$NE44-1,"")</f>
        <v>-7.5145022914044457E-2</v>
      </c>
      <c r="AM44" s="57">
        <f>IFERROR(Inv_SY_B!AM44/Inv_SY_B!$NE44-1,"")</f>
        <v>-5.8275668131996583E-2</v>
      </c>
      <c r="AN44" s="57">
        <f>IFERROR(Inv_SY_B!AN44/Inv_SY_B!$NE44-1,"")</f>
        <v>-6.1235204058671555E-2</v>
      </c>
      <c r="AO44" s="57">
        <f>IFERROR(Inv_SY_B!AO44/Inv_SY_B!$NE44-1,"")</f>
        <v>-7.6121669769847022E-2</v>
      </c>
      <c r="AP44" s="57">
        <f>IFERROR(Inv_SY_B!AP44/Inv_SY_B!$NE44-1,"")</f>
        <v>-6.3306879207344124E-2</v>
      </c>
      <c r="AQ44" s="57">
        <f>IFERROR(Inv_SY_B!AQ44/Inv_SY_B!$NE44-1,"")</f>
        <v>-8.0339008465359019E-2</v>
      </c>
      <c r="AR44" s="57">
        <f>IFERROR(Inv_SY_B!AR44/Inv_SY_B!$NE44-1,"")</f>
        <v>-5.3655667897245296E-2</v>
      </c>
      <c r="AS44" s="57">
        <f>IFERROR(Inv_SY_B!AS44/Inv_SY_B!$NE44-1,"")</f>
        <v>-3.5381749023206566E-2</v>
      </c>
      <c r="AT44" s="57">
        <f>IFERROR(Inv_SY_B!AT44/Inv_SY_B!$NE44-1,"")</f>
        <v>-3.9630591793943681E-2</v>
      </c>
      <c r="AU44" s="57">
        <f>IFERROR(Inv_SY_B!AU44/Inv_SY_B!$NE44-1,"")</f>
        <v>-3.5289939101486811E-2</v>
      </c>
      <c r="AV44" s="57">
        <f>IFERROR(Inv_SY_B!AV44/Inv_SY_B!$NE44-1,"")</f>
        <v>-1.3374668362255981E-2</v>
      </c>
      <c r="AW44" s="57">
        <f>IFERROR(Inv_SY_B!AW44/Inv_SY_B!$NE44-1,"")</f>
        <v>-1.4974404415544873E-2</v>
      </c>
      <c r="AX44" s="57">
        <f>IFERROR(Inv_SY_B!AX44/Inv_SY_B!$NE44-1,"")</f>
        <v>-2.6044173840235829E-2</v>
      </c>
      <c r="AY44" s="57">
        <f>IFERROR(Inv_SY_B!AY44/Inv_SY_B!$NE44-1,"")</f>
        <v>-3.9746006459054684E-2</v>
      </c>
      <c r="AZ44" s="57">
        <f>IFERROR(Inv_SY_B!AZ44/Inv_SY_B!$NE44-1,"")</f>
        <v>-3.2949227749012544E-2</v>
      </c>
      <c r="BA44" s="57">
        <f>IFERROR(Inv_SY_B!BA44/Inv_SY_B!$NE44-1,"")</f>
        <v>-3.5725913748749782E-2</v>
      </c>
      <c r="BB44" s="57">
        <f>IFERROR(Inv_SY_B!BB44/Inv_SY_B!$NE44-1,"")</f>
        <v>-6.2900613688185558E-2</v>
      </c>
      <c r="BC44" s="57">
        <f>IFERROR(Inv_SY_B!BC44/Inv_SY_B!$NE44-1,"")</f>
        <v>-7.6202000030713868E-2</v>
      </c>
      <c r="BD44" s="57">
        <f>IFERROR(Inv_SY_B!BD44/Inv_SY_B!$NE44-1,"")</f>
        <v>-7.0264545966639225E-2</v>
      </c>
      <c r="BE44" s="57">
        <f>IFERROR(Inv_SY_B!BE44/Inv_SY_B!$NE44-1,"")</f>
        <v>-7.6798929317266507E-2</v>
      </c>
      <c r="BF44" s="57">
        <f>IFERROR(Inv_SY_B!BF44/Inv_SY_B!$NE44-1,"")</f>
        <v>-5.5174472123176943E-2</v>
      </c>
      <c r="BG44" s="57">
        <f>IFERROR(Inv_SY_B!BG44/Inv_SY_B!$NE44-1,"")</f>
        <v>-5.5474849253002056E-2</v>
      </c>
      <c r="BH44" s="57">
        <f>IFERROR(Inv_SY_B!BH44/Inv_SY_B!$NE44-1,"")</f>
        <v>-9.3266265543897497E-2</v>
      </c>
      <c r="BI44" s="57">
        <f>IFERROR(Inv_SY_B!BI44/Inv_SY_B!$NE44-1,"")</f>
        <v>-9.3528185050279711E-2</v>
      </c>
      <c r="BJ44" s="57">
        <f>IFERROR(Inv_SY_B!BJ44/Inv_SY_B!$NE44-1,"")</f>
        <v>-9.6703533923725327E-2</v>
      </c>
      <c r="BK44" s="57">
        <f>IFERROR(Inv_SY_B!BK44/Inv_SY_B!$NE44-1,"")</f>
        <v>-6.262618594420899E-2</v>
      </c>
      <c r="BL44" s="57">
        <f>IFERROR(Inv_SY_B!BL44/Inv_SY_B!$NE44-1,"")</f>
        <v>-7.1594522329399557E-2</v>
      </c>
      <c r="BM44" s="57">
        <f>IFERROR(Inv_SY_B!BM44/Inv_SY_B!$NE44-1,"")</f>
        <v>-6.7832105108131091E-2</v>
      </c>
      <c r="BN44" s="57">
        <f>IFERROR(Inv_SY_B!BN44/Inv_SY_B!$NE44-1,"")</f>
        <v>1.1055290577600907E-2</v>
      </c>
      <c r="BO44" s="57">
        <f>IFERROR(Inv_SY_B!BO44/Inv_SY_B!$NE44-1,"")</f>
        <v>-3.5438611799476494E-3</v>
      </c>
      <c r="BP44" s="57">
        <f>IFERROR(Inv_SY_B!BP44/Inv_SY_B!$NE44-1,"")</f>
        <v>-5.4251396286786324E-5</v>
      </c>
      <c r="BQ44" s="57">
        <f>IFERROR(Inv_SY_B!BQ44/Inv_SY_B!$NE44-1,"")</f>
        <v>7.3414712708561591E-3</v>
      </c>
      <c r="BR44" s="57">
        <f>IFERROR(Inv_SY_B!BR44/Inv_SY_B!$NE44-1,"")</f>
        <v>2.2708999436696908E-2</v>
      </c>
      <c r="BS44" s="57">
        <f>IFERROR(Inv_SY_B!BS44/Inv_SY_B!$NE44-1,"")</f>
        <v>-3.267579857689773E-4</v>
      </c>
      <c r="BT44" s="57">
        <f>IFERROR(Inv_SY_B!BT44/Inv_SY_B!$NE44-1,"")</f>
        <v>-8.9224960379918894E-3</v>
      </c>
      <c r="BU44" s="57">
        <f>IFERROR(Inv_SY_B!BU44/Inv_SY_B!$NE44-1,"")</f>
        <v>1.2335917924754414E-2</v>
      </c>
      <c r="BV44" s="57">
        <f>IFERROR(Inv_SY_B!BV44/Inv_SY_B!$NE44-1,"")</f>
        <v>2.0147744742390117E-2</v>
      </c>
      <c r="BW44" s="57">
        <f>IFERROR(Inv_SY_B!BW44/Inv_SY_B!$NE44-1,"")</f>
        <v>-4.6964257923857167E-3</v>
      </c>
      <c r="BX44" s="57">
        <f>IFERROR(Inv_SY_B!BX44/Inv_SY_B!$NE44-1,"")</f>
        <v>-1.2654352349626197E-2</v>
      </c>
      <c r="BY44" s="57">
        <f>IFERROR(Inv_SY_B!BY44/Inv_SY_B!$NE44-1,"")</f>
        <v>-7.1296177519771797E-3</v>
      </c>
      <c r="BZ44" s="57">
        <f>IFERROR(Inv_SY_B!BZ44/Inv_SY_B!$NE44-1,"")</f>
        <v>-1.2270898882791315E-3</v>
      </c>
      <c r="CA44" s="57">
        <f>IFERROR(Inv_SY_B!CA44/Inv_SY_B!$NE44-1,"")</f>
        <v>-1.287497771397883E-2</v>
      </c>
      <c r="CB44" s="57">
        <f>IFERROR(Inv_SY_B!CB44/Inv_SY_B!$NE44-1,"")</f>
        <v>1.1944600045199483E-3</v>
      </c>
      <c r="CC44" s="57">
        <f>IFERROR(Inv_SY_B!CC44/Inv_SY_B!$NE44-1,"")</f>
        <v>1.5665549027353398E-2</v>
      </c>
      <c r="CD44" s="57">
        <f>IFERROR(Inv_SY_B!CD44/Inv_SY_B!$NE44-1,"")</f>
        <v>1.1055290577600907E-2</v>
      </c>
      <c r="CE44" s="57">
        <f>IFERROR(Inv_SY_B!CE44/Inv_SY_B!$NE44-1,"")</f>
        <v>1.0663972698046198E-3</v>
      </c>
      <c r="CF44" s="57">
        <f>IFERROR(Inv_SY_B!CF44/Inv_SY_B!$NE44-1,"")</f>
        <v>1.568689281647262E-2</v>
      </c>
      <c r="CG44" s="57">
        <f>IFERROR(Inv_SY_B!CG44/Inv_SY_B!$NE44-1,"")</f>
        <v>-2.5954839755131909E-2</v>
      </c>
      <c r="CH44" s="57">
        <f>IFERROR(Inv_SY_B!CH44/Inv_SY_B!$NE44-1,"")</f>
        <v>1.8587707792221408E-2</v>
      </c>
      <c r="CI44" s="57">
        <f>IFERROR(Inv_SY_B!CI44/Inv_SY_B!$NE44-1,"")</f>
        <v>-2.5442588816270595E-2</v>
      </c>
      <c r="CJ44" s="57">
        <f>IFERROR(Inv_SY_B!CJ44/Inv_SY_B!$NE44-1,"")</f>
        <v>2.2202569531231786E-2</v>
      </c>
      <c r="CK44" s="57">
        <f>IFERROR(Inv_SY_B!CK44/Inv_SY_B!$NE44-1,"")</f>
        <v>2.1533150690674185E-2</v>
      </c>
      <c r="CL44" s="57">
        <f>IFERROR(Inv_SY_B!CL44/Inv_SY_B!$NE44-1,"")</f>
        <v>1.1345074837337821E-2</v>
      </c>
      <c r="CM44" s="57">
        <f>IFERROR(Inv_SY_B!CM44/Inv_SY_B!$NE44-1,"")</f>
        <v>1.0543039638739815E-2</v>
      </c>
      <c r="CN44" s="57">
        <f>IFERROR(Inv_SY_B!CN44/Inv_SY_B!$NE44-1,"")</f>
        <v>2.475087351673233E-3</v>
      </c>
      <c r="CO44" s="57">
        <f>IFERROR(Inv_SY_B!CO44/Inv_SY_B!$NE44-1,"")</f>
        <v>5.8047184542719954E-3</v>
      </c>
      <c r="CP44" s="57">
        <f>IFERROR(Inv_SY_B!CP44/Inv_SY_B!$NE44-1,"")</f>
        <v>-1.4941444569612772E-2</v>
      </c>
      <c r="CQ44" s="57">
        <f>IFERROR(Inv_SY_B!CQ44/Inv_SY_B!$NE44-1,"")</f>
        <v>1.1439478781746892E-2</v>
      </c>
      <c r="CR44" s="57">
        <f>IFERROR(Inv_SY_B!CR44/Inv_SY_B!$NE44-1,"")</f>
        <v>1.3616545271907698E-2</v>
      </c>
      <c r="CS44" s="57">
        <f>IFERROR(Inv_SY_B!CS44/Inv_SY_B!$NE44-1,"")</f>
        <v>2.6166693274010999E-2</v>
      </c>
      <c r="CT44" s="57">
        <f>IFERROR(Inv_SY_B!CT44/Inv_SY_B!$NE44-1,"")</f>
        <v>3.0008575315471075E-2</v>
      </c>
      <c r="CU44" s="57">
        <f>IFERROR(Inv_SY_B!CU44/Inv_SY_B!$NE44-1,"")</f>
        <v>2.9373384151283322E-2</v>
      </c>
      <c r="CV44" s="57">
        <f>IFERROR(Inv_SY_B!CV44/Inv_SY_B!$NE44-1,"")</f>
        <v>1.451298441491522E-2</v>
      </c>
      <c r="CW44" s="57">
        <f>IFERROR(Inv_SY_B!CW44/Inv_SY_B!$NE44-1,"")</f>
        <v>1.9123242864667267E-2</v>
      </c>
      <c r="CX44" s="57">
        <f>IFERROR(Inv_SY_B!CX44/Inv_SY_B!$NE44-1,"")</f>
        <v>1.3767892140208016E-2</v>
      </c>
      <c r="CY44" s="57">
        <f>IFERROR(Inv_SY_B!CY44/Inv_SY_B!$NE44-1,"")</f>
        <v>2.253888082619504E-3</v>
      </c>
      <c r="CZ44" s="57">
        <f>IFERROR(Inv_SY_B!CZ44/Inv_SY_B!$NE44-1,"")</f>
        <v>2.4758003192142386E-2</v>
      </c>
      <c r="DA44" s="57">
        <f>IFERROR(Inv_SY_B!DA44/Inv_SY_B!$NE44-1,"")</f>
        <v>-3.7694194131669967E-3</v>
      </c>
      <c r="DB44" s="57">
        <f>IFERROR(Inv_SY_B!DB44/Inv_SY_B!$NE44-1,"")</f>
        <v>2.9496324376609762E-2</v>
      </c>
      <c r="DC44" s="57">
        <f>IFERROR(Inv_SY_B!DC44/Inv_SY_B!$NE44-1,"")</f>
        <v>7.0476399485518204E-2</v>
      </c>
      <c r="DD44" s="57">
        <f>IFERROR(Inv_SY_B!DD44/Inv_SY_B!$NE44-1,"")</f>
        <v>1.451298441491522E-2</v>
      </c>
      <c r="DE44" s="57">
        <f>IFERROR(Inv_SY_B!DE44/Inv_SY_B!$NE44-1,"")</f>
        <v>3.4746896499938673E-2</v>
      </c>
      <c r="DF44" s="57">
        <f>IFERROR(Inv_SY_B!DF44/Inv_SY_B!$NE44-1,"")</f>
        <v>1.7970678252229311E-2</v>
      </c>
      <c r="DG44" s="57">
        <f>IFERROR(Inv_SY_B!DG44/Inv_SY_B!$NE44-1,"")</f>
        <v>1.7458427313367997E-2</v>
      </c>
      <c r="DH44" s="57">
        <f>IFERROR(Inv_SY_B!DH44/Inv_SY_B!$NE44-1,"")</f>
        <v>4.3199036991151241E-2</v>
      </c>
      <c r="DI44" s="57">
        <f>IFERROR(Inv_SY_B!DI44/Inv_SY_B!$NE44-1,"")</f>
        <v>3.4234645561077359E-2</v>
      </c>
      <c r="DJ44" s="57">
        <f>IFERROR(Inv_SY_B!DJ44/Inv_SY_B!$NE44-1,"")</f>
        <v>4.1790346909282405E-2</v>
      </c>
      <c r="DK44" s="57">
        <f>IFERROR(Inv_SY_B!DK44/Inv_SY_B!$NE44-1,"")</f>
        <v>2.6697238889260344E-2</v>
      </c>
      <c r="DL44" s="57">
        <f>IFERROR(Inv_SY_B!DL44/Inv_SY_B!$NE44-1,"")</f>
        <v>1.8989359096555969E-2</v>
      </c>
      <c r="DM44" s="57">
        <f>IFERROR(Inv_SY_B!DM44/Inv_SY_B!$NE44-1,"")</f>
        <v>9.6466004957322937E-3</v>
      </c>
      <c r="DN44" s="57">
        <f>IFERROR(Inv_SY_B!DN44/Inv_SY_B!$NE44-1,"")</f>
        <v>4.038165682741357E-2</v>
      </c>
      <c r="DO44" s="57">
        <f>IFERROR(Inv_SY_B!DO44/Inv_SY_B!$NE44-1,"")</f>
        <v>2.4501877722711729E-2</v>
      </c>
      <c r="DP44" s="57">
        <f>IFERROR(Inv_SY_B!DP44/Inv_SY_B!$NE44-1,"")</f>
        <v>3.0008575315471075E-2</v>
      </c>
      <c r="DQ44" s="57">
        <f>IFERROR(Inv_SY_B!DQ44/Inv_SY_B!$NE44-1,"")</f>
        <v>1.9251305599382595E-2</v>
      </c>
      <c r="DR44" s="57">
        <f>IFERROR(Inv_SY_B!DR44/Inv_SY_B!$NE44-1,"")</f>
        <v>2.0788058415966759E-2</v>
      </c>
      <c r="DS44" s="57">
        <f>IFERROR(Inv_SY_B!DS44/Inv_SY_B!$NE44-1,"")</f>
        <v>1.8610991925805953E-2</v>
      </c>
      <c r="DT44" s="57">
        <f>IFERROR(Inv_SY_B!DT44/Inv_SY_B!$NE44-1,"")</f>
        <v>2.4117689518565522E-2</v>
      </c>
      <c r="DU44" s="57">
        <f>IFERROR(Inv_SY_B!DU44/Inv_SY_B!$NE44-1,"")</f>
        <v>1.2964589531538895E-2</v>
      </c>
      <c r="DV44" s="57">
        <f>IFERROR(Inv_SY_B!DV44/Inv_SY_B!$NE44-1,"")</f>
        <v>2.1399266922562665E-2</v>
      </c>
      <c r="DW44" s="57">
        <f>IFERROR(Inv_SY_B!DW44/Inv_SY_B!$NE44-1,"")</f>
        <v>2.6807006947587642E-2</v>
      </c>
      <c r="DX44" s="57">
        <f>IFERROR(Inv_SY_B!DX44/Inv_SY_B!$NE44-1,"")</f>
        <v>2.1812560293689387E-2</v>
      </c>
      <c r="DY44" s="57">
        <f>IFERROR(Inv_SY_B!DY44/Inv_SY_B!$NE44-1,"")</f>
        <v>2.6031500863885615E-3</v>
      </c>
      <c r="DZ44" s="57">
        <f>IFERROR(Inv_SY_B!DZ44/Inv_SY_B!$NE44-1,"")</f>
        <v>2.4629940457426835E-2</v>
      </c>
      <c r="EA44" s="57">
        <f>IFERROR(Inv_SY_B!EA44/Inv_SY_B!$NE44-1,"")</f>
        <v>1.3232357067761935E-2</v>
      </c>
      <c r="EB44" s="57">
        <f>IFERROR(Inv_SY_B!EB44/Inv_SY_B!$NE44-1,"")</f>
        <v>1.2207855190039085E-2</v>
      </c>
      <c r="EC44" s="57">
        <f>IFERROR(Inv_SY_B!EC44/Inv_SY_B!$NE44-1,"")</f>
        <v>6.8292203319948452E-3</v>
      </c>
      <c r="ED44" s="57">
        <f>IFERROR(Inv_SY_B!ED44/Inv_SY_B!$NE44-1,"")</f>
        <v>-5.8226648903397349E-2</v>
      </c>
      <c r="EE44" s="57">
        <f>IFERROR(Inv_SY_B!EE44/Inv_SY_B!$NE44-1,"")</f>
        <v>2.0531932946536102E-2</v>
      </c>
      <c r="EF44" s="57">
        <f>IFERROR(Inv_SY_B!EF44/Inv_SY_B!$NE44-1,"")</f>
        <v>3.2569830009777867E-2</v>
      </c>
      <c r="EG44" s="57">
        <f>IFERROR(Inv_SY_B!EG44/Inv_SY_B!$NE44-1,"")</f>
        <v>8.6220986180094439E-3</v>
      </c>
      <c r="EH44" s="57">
        <f>IFERROR(Inv_SY_B!EH44/Inv_SY_B!$NE44-1,"")</f>
        <v>1.0927227842885578E-2</v>
      </c>
      <c r="EI44" s="57">
        <f>IFERROR(Inv_SY_B!EI44/Inv_SY_B!$NE44-1,"")</f>
        <v>-8.724580902522705E-3</v>
      </c>
      <c r="EJ44" s="57">
        <f>IFERROR(Inv_SY_B!EJ44/Inv_SY_B!$NE44-1,"")</f>
        <v>3.7820402133106779E-2</v>
      </c>
      <c r="EK44" s="57">
        <f>IFERROR(Inv_SY_B!EK44/Inv_SY_B!$NE44-1,"")</f>
        <v>2.0890508603738978E-2</v>
      </c>
      <c r="EL44" s="57">
        <f>IFERROR(Inv_SY_B!EL44/Inv_SY_B!$NE44-1,"")</f>
        <v>3.8837774335420683E-3</v>
      </c>
      <c r="EM44" s="57">
        <f>IFERROR(Inv_SY_B!EM44/Inv_SY_B!$NE44-1,"")</f>
        <v>4.0118401682573968E-3</v>
      </c>
      <c r="EN44" s="57">
        <f>IFERROR(Inv_SY_B!EN44/Inv_SY_B!$NE44-1,"")</f>
        <v>2.0403870211820774E-2</v>
      </c>
      <c r="EO44" s="57">
        <f>IFERROR(Inv_SY_B!EO44/Inv_SY_B!$NE44-1,"")</f>
        <v>2.258093670198158E-2</v>
      </c>
      <c r="EP44" s="57">
        <f>IFERROR(Inv_SY_B!EP44/Inv_SY_B!$NE44-1,"")</f>
        <v>1.6561988170360475E-2</v>
      </c>
      <c r="EQ44" s="57">
        <f>IFERROR(Inv_SY_B!EQ44/Inv_SY_B!$NE44-1,"")</f>
        <v>1.3488482537192592E-2</v>
      </c>
      <c r="ER44" s="57">
        <f>IFERROR(Inv_SY_B!ER44/Inv_SY_B!$NE44-1,"")</f>
        <v>3.167339086677079E-2</v>
      </c>
      <c r="ES44" s="57">
        <f>IFERROR(Inv_SY_B!ES44/Inv_SY_B!$NE44-1,"")</f>
        <v>2.8984073437748448E-2</v>
      </c>
      <c r="ET44" s="57">
        <f>IFERROR(Inv_SY_B!ET44/Inv_SY_B!$NE44-1,"")</f>
        <v>2.3675290980458064E-2</v>
      </c>
      <c r="EU44" s="57">
        <f>IFERROR(Inv_SY_B!EU44/Inv_SY_B!$NE44-1,"")</f>
        <v>2.1332325038507127E-2</v>
      </c>
      <c r="EV44" s="57">
        <f>IFERROR(Inv_SY_B!EV44/Inv_SY_B!$NE44-1,"")</f>
        <v>-2.8990351149871252E-4</v>
      </c>
      <c r="EW44" s="57">
        <f>IFERROR(Inv_SY_B!EW44/Inv_SY_B!$NE44-1,"")</f>
        <v>1.6325072111137207E-2</v>
      </c>
      <c r="EX44" s="57">
        <f>IFERROR(Inv_SY_B!EX44/Inv_SY_B!$NE44-1,"")</f>
        <v>3.0648888989047718E-2</v>
      </c>
      <c r="EY44" s="57">
        <f>IFERROR(Inv_SY_B!EY44/Inv_SY_B!$NE44-1,"")</f>
        <v>4.3388081980492599E-2</v>
      </c>
      <c r="EZ44" s="57">
        <f>IFERROR(Inv_SY_B!EZ44/Inv_SY_B!$NE44-1,"")</f>
        <v>1.8610991925805953E-2</v>
      </c>
      <c r="FA44" s="57">
        <f>IFERROR(Inv_SY_B!FA44/Inv_SY_B!$NE44-1,"")</f>
        <v>2.6038630539295671E-2</v>
      </c>
      <c r="FB44" s="57">
        <f>IFERROR(Inv_SY_B!FB44/Inv_SY_B!$NE44-1,"")</f>
        <v>1.5921674496783833E-2</v>
      </c>
      <c r="FC44" s="57">
        <f>IFERROR(Inv_SY_B!FC44/Inv_SY_B!$NE44-1,"")</f>
        <v>-1.9295577549934384E-2</v>
      </c>
      <c r="FD44" s="57">
        <f>IFERROR(Inv_SY_B!FD44/Inv_SY_B!$NE44-1,"")</f>
        <v>2.1812560293689387E-2</v>
      </c>
      <c r="FE44" s="57">
        <f>IFERROR(Inv_SY_B!FE44/Inv_SY_B!$NE44-1,"")</f>
        <v>2.5654442335149685E-2</v>
      </c>
      <c r="FF44" s="57">
        <f>IFERROR(Inv_SY_B!FF44/Inv_SY_B!$NE44-1,"")</f>
        <v>5.42053025012601E-3</v>
      </c>
      <c r="FG44" s="57">
        <f>IFERROR(Inv_SY_B!FG44/Inv_SY_B!$NE44-1,"")</f>
        <v>1.0671102373455144E-2</v>
      </c>
      <c r="FH44" s="57">
        <f>IFERROR(Inv_SY_B!FH44/Inv_SY_B!$NE44-1,"")</f>
        <v>1.0414976904024265E-2</v>
      </c>
      <c r="FI44" s="57">
        <f>IFERROR(Inv_SY_B!FI44/Inv_SY_B!$NE44-1,"")</f>
        <v>-1.8790456286482682E-3</v>
      </c>
      <c r="FJ44" s="57">
        <f>IFERROR(Inv_SY_B!FJ44/Inv_SY_B!$NE44-1,"")</f>
        <v>4.0232250303579242E-2</v>
      </c>
      <c r="FK44" s="57">
        <f>IFERROR(Inv_SY_B!FK44/Inv_SY_B!$NE44-1,"")</f>
        <v>6.5730948625641883E-3</v>
      </c>
      <c r="FL44" s="57">
        <f>IFERROR(Inv_SY_B!FL44/Inv_SY_B!$NE44-1,"")</f>
        <v>5.199330981072281E-3</v>
      </c>
      <c r="FM44" s="57">
        <f>IFERROR(Inv_SY_B!FM44/Inv_SY_B!$NE44-1,"")</f>
        <v>-6.824706478845366E-3</v>
      </c>
      <c r="FN44" s="57">
        <f>IFERROR(Inv_SY_B!FN44/Inv_SY_B!$NE44-1,"")</f>
        <v>1.5476504038011596E-2</v>
      </c>
      <c r="FO44" s="57">
        <f>IFERROR(Inv_SY_B!FO44/Inv_SY_B!$NE44-1,"")</f>
        <v>4.1155100011220913E-3</v>
      </c>
      <c r="FP44" s="57">
        <f>IFERROR(Inv_SY_B!FP44/Inv_SY_B!$NE44-1,"")</f>
        <v>-4.1597819516738799E-3</v>
      </c>
      <c r="FQ44" s="57">
        <f>IFERROR(Inv_SY_B!FQ44/Inv_SY_B!$NE44-1,"")</f>
        <v>3.4142140729189752E-3</v>
      </c>
      <c r="FR44" s="57">
        <f>IFERROR(Inv_SY_B!FR44/Inv_SY_B!$NE44-1,"")</f>
        <v>7.0609528995748683E-3</v>
      </c>
      <c r="FS44" s="57">
        <f>IFERROR(Inv_SY_B!FS44/Inv_SY_B!$NE44-1,"")</f>
        <v>1.3512875439043004E-2</v>
      </c>
      <c r="FT44" s="57">
        <f>IFERROR(Inv_SY_B!FT44/Inv_SY_B!$NE44-1,"")</f>
        <v>2.136738983491715E-2</v>
      </c>
      <c r="FU44" s="57">
        <f>IFERROR(Inv_SY_B!FU44/Inv_SY_B!$NE44-1,"")</f>
        <v>3.0343977715916237E-2</v>
      </c>
      <c r="FV44" s="57">
        <f>IFERROR(Inv_SY_B!FV44/Inv_SY_B!$NE44-1,"")</f>
        <v>1.561676322365213E-2</v>
      </c>
      <c r="FW44" s="57">
        <f>IFERROR(Inv_SY_B!FW44/Inv_SY_B!$NE44-1,"")</f>
        <v>1.0567432540590005E-2</v>
      </c>
      <c r="FX44" s="57">
        <f>IFERROR(Inv_SY_B!FX44/Inv_SY_B!$NE44-1,"")</f>
        <v>1.6458318337495781E-2</v>
      </c>
      <c r="FY44" s="57">
        <f>IFERROR(Inv_SY_B!FY44/Inv_SY_B!$NE44-1,"")</f>
        <v>2.8941385859510005E-2</v>
      </c>
      <c r="FZ44" s="57">
        <f>IFERROR(Inv_SY_B!FZ44/Inv_SY_B!$NE44-1,"")</f>
        <v>3.80693979271296E-3</v>
      </c>
      <c r="GA44" s="57">
        <f>IFERROR(Inv_SY_B!GA44/Inv_SY_B!$NE44-1,"")</f>
        <v>1.9123242864667267E-2</v>
      </c>
      <c r="GB44" s="57">
        <f>IFERROR(Inv_SY_B!GB44/Inv_SY_B!$NE44-1,"")</f>
        <v>-5.6452542359582969E-3</v>
      </c>
      <c r="GC44" s="57">
        <f>IFERROR(Inv_SY_B!GC44/Inv_SY_B!$NE44-1,"")</f>
        <v>2.4873869475932286E-2</v>
      </c>
      <c r="GD44" s="57">
        <f>IFERROR(Inv_SY_B!GD44/Inv_SY_B!$NE44-1,"")</f>
        <v>2.1647908206198219E-2</v>
      </c>
      <c r="GE44" s="57">
        <f>IFERROR(Inv_SY_B!GE44/Inv_SY_B!$NE44-1,"")</f>
        <v>3.13257920154002E-2</v>
      </c>
      <c r="GF44" s="57">
        <f>IFERROR(Inv_SY_B!GF44/Inv_SY_B!$NE44-1,"")</f>
        <v>2.6416720517978831E-2</v>
      </c>
      <c r="GG44" s="57">
        <f>IFERROR(Inv_SY_B!GG44/Inv_SY_B!$NE44-1,"")</f>
        <v>1.8562206122104907E-2</v>
      </c>
      <c r="GH44" s="57">
        <f>IFERROR(Inv_SY_B!GH44/Inv_SY_B!$NE44-1,"")</f>
        <v>3.0624496087197084E-2</v>
      </c>
      <c r="GI44" s="57">
        <f>IFERROR(Inv_SY_B!GI44/Inv_SY_B!$NE44-1,"")</f>
        <v>1.2951838696480644E-2</v>
      </c>
      <c r="GJ44" s="57">
        <f>IFERROR(Inv_SY_B!GJ44/Inv_SY_B!$NE44-1,"")</f>
        <v>2.5434906218494646E-2</v>
      </c>
      <c r="GK44" s="57">
        <f>IFERROR(Inv_SY_B!GK44/Inv_SY_B!$NE44-1,"")</f>
        <v>-3.7278393937723031E-4</v>
      </c>
      <c r="GL44" s="57">
        <f>IFERROR(Inv_SY_B!GL44/Inv_SY_B!$NE44-1,"")</f>
        <v>2.8660867488228714E-2</v>
      </c>
      <c r="GM44" s="57">
        <f>IFERROR(Inv_SY_B!GM44/Inv_SY_B!$NE44-1,"")</f>
        <v>5.2375834862470327E-3</v>
      </c>
      <c r="GN44" s="57">
        <f>IFERROR(Inv_SY_B!GN44/Inv_SY_B!$NE44-1,"")</f>
        <v>2.0666093906714034E-2</v>
      </c>
      <c r="GO44" s="57">
        <f>IFERROR(Inv_SY_B!GO44/Inv_SY_B!$NE44-1,"")</f>
        <v>2.0006875734203344E-2</v>
      </c>
      <c r="GP44" s="57">
        <f>IFERROR(Inv_SY_B!GP44/Inv_SY_B!$NE44-1,"")</f>
        <v>1.4410534227142779E-2</v>
      </c>
      <c r="GQ44" s="57">
        <f>IFERROR(Inv_SY_B!GQ44/Inv_SY_B!$NE44-1,"")</f>
        <v>2.3246862922501332E-2</v>
      </c>
      <c r="GR44" s="57">
        <f>IFERROR(Inv_SY_B!GR44/Inv_SY_B!$NE44-1,"")</f>
        <v>-2.3359810273647308E-2</v>
      </c>
      <c r="GS44" s="57">
        <f>IFERROR(Inv_SY_B!GS44/Inv_SY_B!$NE44-1,"")</f>
        <v>6.166853559086416E-3</v>
      </c>
      <c r="GT44" s="57">
        <f>IFERROR(Inv_SY_B!GT44/Inv_SY_B!$NE44-1,"")</f>
        <v>-3.4369076872182713E-3</v>
      </c>
      <c r="GU44" s="57">
        <f>IFERROR(Inv_SY_B!GU44/Inv_SY_B!$NE44-1,"")</f>
        <v>-4.1698435862247418E-3</v>
      </c>
      <c r="GV44" s="57">
        <f>IFERROR(Inv_SY_B!GV44/Inv_SY_B!$NE44-1,"")</f>
        <v>-2.7149716112956357E-3</v>
      </c>
      <c r="GW44" s="57">
        <f>IFERROR(Inv_SY_B!GW44/Inv_SY_B!$NE44-1,"")</f>
        <v>7.2137171210437945E-3</v>
      </c>
      <c r="GX44" s="57">
        <f>IFERROR(Inv_SY_B!GX44/Inv_SY_B!$NE44-1,"")</f>
        <v>1.8551792786831722E-3</v>
      </c>
      <c r="GY44" s="57">
        <f>IFERROR(Inv_SY_B!GY44/Inv_SY_B!$NE44-1,"")</f>
        <v>1.8436488858721622E-2</v>
      </c>
      <c r="GZ44" s="57">
        <f>IFERROR(Inv_SY_B!GZ44/Inv_SY_B!$NE44-1,"")</f>
        <v>2.44703545880125E-2</v>
      </c>
      <c r="HA44" s="57">
        <f>IFERROR(Inv_SY_B!HA44/Inv_SY_B!$NE44-1,"")</f>
        <v>2.6795748685195298E-2</v>
      </c>
      <c r="HB44" s="57">
        <f>IFERROR(Inv_SY_B!HB44/Inv_SY_B!$NE44-1,"")</f>
        <v>-6.8272731463903114E-4</v>
      </c>
      <c r="HC44" s="57">
        <f>IFERROR(Inv_SY_B!HC44/Inv_SY_B!$NE44-1,"")</f>
        <v>7.5268487959336827E-3</v>
      </c>
      <c r="HD44" s="57">
        <f>IFERROR(Inv_SY_B!HD44/Inv_SY_B!$NE44-1,"")</f>
        <v>-9.5385770845990425E-4</v>
      </c>
      <c r="HE44" s="57">
        <f>IFERROR(Inv_SY_B!HE44/Inv_SY_B!$NE44-1,"")</f>
        <v>-1.2087475053099372E-2</v>
      </c>
      <c r="HF44" s="57">
        <f>IFERROR(Inv_SY_B!HF44/Inv_SY_B!$NE44-1,"")</f>
        <v>-2.8048224870172445E-2</v>
      </c>
      <c r="HG44" s="57">
        <f>IFERROR(Inv_SY_B!HG44/Inv_SY_B!$NE44-1,"")</f>
        <v>-4.456484075144207E-3</v>
      </c>
      <c r="HH44" s="57">
        <f>IFERROR(Inv_SY_B!HH44/Inv_SY_B!$NE44-1,"")</f>
        <v>-1.1593518790625978E-2</v>
      </c>
      <c r="HI44" s="57">
        <f>IFERROR(Inv_SY_B!HI44/Inv_SY_B!$NE44-1,"")</f>
        <v>4.1370883373745837E-3</v>
      </c>
      <c r="HJ44" s="57">
        <f>IFERROR(Inv_SY_B!HJ44/Inv_SY_B!$NE44-1,"")</f>
        <v>6.8903674035254436E-3</v>
      </c>
      <c r="HK44" s="57">
        <f>IFERROR(Inv_SY_B!HK44/Inv_SY_B!$NE44-1,"")</f>
        <v>5.7776097435111584E-3</v>
      </c>
      <c r="HL44" s="57">
        <f>IFERROR(Inv_SY_B!HL44/Inv_SY_B!$NE44-1,"")</f>
        <v>-1.3276629018313391E-2</v>
      </c>
      <c r="HM44" s="57">
        <f>IFERROR(Inv_SY_B!HM44/Inv_SY_B!$NE44-1,"")</f>
        <v>-1.9871508035453456E-2</v>
      </c>
      <c r="HN44" s="57">
        <f>IFERROR(Inv_SY_B!HN44/Inv_SY_B!$NE44-1,"")</f>
        <v>-3.0117408791895839E-2</v>
      </c>
      <c r="HO44" s="57">
        <f>IFERROR(Inv_SY_B!HO44/Inv_SY_B!$NE44-1,"")</f>
        <v>-2.4508331699166108E-2</v>
      </c>
      <c r="HP44" s="57">
        <f>IFERROR(Inv_SY_B!HP44/Inv_SY_B!$NE44-1,"")</f>
        <v>-2.5082743115417472E-2</v>
      </c>
      <c r="HQ44" s="57">
        <f>IFERROR(Inv_SY_B!HQ44/Inv_SY_B!$NE44-1,"")</f>
        <v>-2.8084836440874006E-2</v>
      </c>
      <c r="HR44" s="57">
        <f>IFERROR(Inv_SY_B!HR44/Inv_SY_B!$NE44-1,"")</f>
        <v>-2.5082743115417472E-2</v>
      </c>
      <c r="HS44" s="57">
        <f>IFERROR(Inv_SY_B!HS44/Inv_SY_B!$NE44-1,"")</f>
        <v>-1.9212598124889069E-2</v>
      </c>
      <c r="HT44" s="57">
        <f>IFERROR(Inv_SY_B!HT44/Inv_SY_B!$NE44-1,"")</f>
        <v>-2.358380626576051E-2</v>
      </c>
      <c r="HU44" s="57">
        <f>IFERROR(Inv_SY_B!HU44/Inv_SY_B!$NE44-1,"")</f>
        <v>3.9517108122972822E-3</v>
      </c>
      <c r="HV44" s="57">
        <f>IFERROR(Inv_SY_B!HV44/Inv_SY_B!$NE44-1,"")</f>
        <v>1.5339187352769068E-2</v>
      </c>
      <c r="HW44" s="57">
        <f>IFERROR(Inv_SY_B!HW44/Inv_SY_B!$NE44-1,"")</f>
        <v>1.9430734156264062E-2</v>
      </c>
      <c r="HX44" s="57">
        <f>IFERROR(Inv_SY_B!HX44/Inv_SY_B!$NE44-1,"")</f>
        <v>1.0400200434634188E-2</v>
      </c>
      <c r="HY44" s="57">
        <f>IFERROR(Inv_SY_B!HY44/Inv_SY_B!$NE44-1,"")</f>
        <v>1.5206774834856551E-2</v>
      </c>
      <c r="HZ44" s="57">
        <f>IFERROR(Inv_SY_B!HZ44/Inv_SY_B!$NE44-1,"")</f>
        <v>-3.0346258470843601E-3</v>
      </c>
      <c r="IA44" s="57">
        <f>IFERROR(Inv_SY_B!IA44/Inv_SY_B!$NE44-1,"")</f>
        <v>2.8606921647597927E-2</v>
      </c>
      <c r="IB44" s="57">
        <f>IFERROR(Inv_SY_B!IB44/Inv_SY_B!$NE44-1,"")</f>
        <v>4.5948573278720151E-3</v>
      </c>
      <c r="IC44" s="57">
        <f>IFERROR(Inv_SY_B!IC44/Inv_SY_B!$NE44-1,"")</f>
        <v>2.5256884944412361E-2</v>
      </c>
      <c r="ID44" s="57">
        <f>IFERROR(Inv_SY_B!ID44/Inv_SY_B!$NE44-1,"")</f>
        <v>4.2827421070781302E-3</v>
      </c>
      <c r="IE44" s="57">
        <f>IFERROR(Inv_SY_B!IE44/Inv_SY_B!$NE44-1,"")</f>
        <v>1.0691507974041503E-2</v>
      </c>
      <c r="IF44" s="57">
        <f>IFERROR(Inv_SY_B!IF44/Inv_SY_B!$NE44-1,"")</f>
        <v>1.9867695465375368E-2</v>
      </c>
      <c r="IG44" s="57">
        <f>IFERROR(Inv_SY_B!IG44/Inv_SY_B!$NE44-1,"")</f>
        <v>-9.8318017665907087E-3</v>
      </c>
      <c r="IH44" s="57">
        <f>IFERROR(Inv_SY_B!IH44/Inv_SY_B!$NE44-1,"")</f>
        <v>-2.0636007157261993E-3</v>
      </c>
      <c r="II44" s="57">
        <f>IFERROR(Inv_SY_B!II44/Inv_SY_B!$NE44-1,"")</f>
        <v>-1.1218980525673827E-2</v>
      </c>
      <c r="IJ44" s="57">
        <f>IFERROR(Inv_SY_B!IJ44/Inv_SY_B!$NE44-1,"")</f>
        <v>9.8819255425630637E-4</v>
      </c>
      <c r="IK44" s="57">
        <f>IFERROR(Inv_SY_B!IK44/Inv_SY_B!$NE44-1,"")</f>
        <v>2.3800347247375342E-2</v>
      </c>
      <c r="IL44" s="57">
        <f>IFERROR(Inv_SY_B!IL44/Inv_SY_B!$NE44-1,"")</f>
        <v>2.540253871411613E-2</v>
      </c>
      <c r="IM44" s="57">
        <f>IFERROR(Inv_SY_B!IM44/Inv_SY_B!$NE44-1,"")</f>
        <v>-1.2176133869440831E-2</v>
      </c>
      <c r="IN44" s="57">
        <f>IFERROR(Inv_SY_B!IN44/Inv_SY_B!$NE44-1,"")</f>
        <v>-1.5103081051106027E-2</v>
      </c>
      <c r="IO44" s="57">
        <f>IFERROR(Inv_SY_B!IO44/Inv_SY_B!$NE44-1,"")</f>
        <v>4.5740496464858893E-3</v>
      </c>
      <c r="IP44" s="57">
        <f>IFERROR(Inv_SY_B!IP44/Inv_SY_B!$NE44-1,"")</f>
        <v>-1.787743856927182E-2</v>
      </c>
      <c r="IQ44" s="57">
        <f>IFERROR(Inv_SY_B!IQ44/Inv_SY_B!$NE44-1,"")</f>
        <v>-4.7477916145518551E-3</v>
      </c>
      <c r="IR44" s="57">
        <f>IFERROR(Inv_SY_B!IR44/Inv_SY_B!$NE44-1,"")</f>
        <v>-2.3842307233328475E-2</v>
      </c>
      <c r="IS44" s="57">
        <f>IFERROR(Inv_SY_B!IS44/Inv_SY_B!$NE44-1,"")</f>
        <v>2.7915249410639387E-3</v>
      </c>
      <c r="IT44" s="57">
        <f>IFERROR(Inv_SY_B!IT44/Inv_SY_B!$NE44-1,"")</f>
        <v>-1.2051287781123521E-2</v>
      </c>
      <c r="IU44" s="57">
        <f>IFERROR(Inv_SY_B!IU44/Inv_SY_B!$NE44-1,"")</f>
        <v>-3.989862048265902E-4</v>
      </c>
      <c r="IV44" s="57">
        <f>IFERROR(Inv_SY_B!IV44/Inv_SY_B!$NE44-1,"")</f>
        <v>-3.3120615989008506E-3</v>
      </c>
      <c r="IW44" s="57">
        <f>IFERROR(Inv_SY_B!IW44/Inv_SY_B!$NE44-1,"")</f>
        <v>-4.1443688543506552E-3</v>
      </c>
      <c r="IX44" s="57">
        <f>IFERROR(Inv_SY_B!IX44/Inv_SY_B!$NE44-1,"")</f>
        <v>-1.6474470880012415E-3</v>
      </c>
      <c r="IY44" s="57">
        <f>IFERROR(Inv_SY_B!IY44/Inv_SY_B!$NE44-1,"")</f>
        <v>9.8819255425630637E-4</v>
      </c>
      <c r="IZ44" s="57">
        <f>IFERROR(Inv_SY_B!IZ44/Inv_SY_B!$NE44-1,"")</f>
        <v>-5.5031479672651429E-4</v>
      </c>
      <c r="JA44" s="57">
        <f>IFERROR(Inv_SY_B!JA44/Inv_SY_B!$NE44-1,"")</f>
        <v>-1.8711337234387782E-2</v>
      </c>
      <c r="JB44" s="57">
        <f>IFERROR(Inv_SY_B!JB44/Inv_SY_B!$NE44-1,"")</f>
        <v>-6.8946015245323622E-3</v>
      </c>
      <c r="JC44" s="57">
        <f>IFERROR(Inv_SY_B!JC44/Inv_SY_B!$NE44-1,"")</f>
        <v>7.8191106597944593E-3</v>
      </c>
      <c r="JD44" s="57">
        <f>IFERROR(Inv_SY_B!JD44/Inv_SY_B!$NE44-1,"")</f>
        <v>2.5765976896646503E-2</v>
      </c>
      <c r="JE44" s="57">
        <f>IFERROR(Inv_SY_B!JE44/Inv_SY_B!$NE44-1,"")</f>
        <v>2.843699224961016E-2</v>
      </c>
      <c r="JF44" s="57">
        <f>IFERROR(Inv_SY_B!JF44/Inv_SY_B!$NE44-1,"")</f>
        <v>1.271526977070514E-2</v>
      </c>
      <c r="JG44" s="57">
        <f>IFERROR(Inv_SY_B!JG44/Inv_SY_B!$NE44-1,"")</f>
        <v>1.5783523324253146E-2</v>
      </c>
      <c r="JH44" s="57">
        <f>IFERROR(Inv_SY_B!JH44/Inv_SY_B!$NE44-1,"")</f>
        <v>2.3681175981254299E-2</v>
      </c>
      <c r="JI44" s="57">
        <f>IFERROR(Inv_SY_B!JI44/Inv_SY_B!$NE44-1,"")</f>
        <v>1.8689799762553916E-2</v>
      </c>
      <c r="JJ44" s="57">
        <f>IFERROR(Inv_SY_B!JJ44/Inv_SY_B!$NE44-1,"")</f>
        <v>9.8239181284152099E-3</v>
      </c>
      <c r="JK44" s="57">
        <f>IFERROR(Inv_SY_B!JK44/Inv_SY_B!$NE44-1,"")</f>
        <v>2.2092225766304763E-2</v>
      </c>
      <c r="JL44" s="57">
        <f>IFERROR(Inv_SY_B!JL44/Inv_SY_B!$NE44-1,"")</f>
        <v>2.2837532990289899E-2</v>
      </c>
      <c r="JM44" s="57">
        <f>IFERROR(Inv_SY_B!JM44/Inv_SY_B!$NE44-1,"")</f>
        <v>-3.0580209792263613E-3</v>
      </c>
      <c r="JN44" s="57">
        <f>IFERROR(Inv_SY_B!JN44/Inv_SY_B!$NE44-1,"")</f>
        <v>-2.5028798170934174E-2</v>
      </c>
      <c r="JO44" s="57">
        <f>IFERROR(Inv_SY_B!JO44/Inv_SY_B!$NE44-1,"")</f>
        <v>1.6380282291956094E-2</v>
      </c>
      <c r="JP44" s="57">
        <f>IFERROR(Inv_SY_B!JP44/Inv_SY_B!$NE44-1,"")</f>
        <v>3.4507157386842735E-5</v>
      </c>
      <c r="JQ44" s="57">
        <f>IFERROR(Inv_SY_B!JQ44/Inv_SY_B!$NE44-1,"")</f>
        <v>1.002797413428036E-2</v>
      </c>
      <c r="JR44" s="57">
        <f>IFERROR(Inv_SY_B!JR44/Inv_SY_B!$NE44-1,"")</f>
        <v>-2.433515051481594E-3</v>
      </c>
      <c r="JS44" s="57">
        <f>IFERROR(Inv_SY_B!JS44/Inv_SY_B!$NE44-1,"")</f>
        <v>1.7549900695307485E-2</v>
      </c>
      <c r="JT44" s="57">
        <f>IFERROR(Inv_SY_B!JT44/Inv_SY_B!$NE44-1,"")</f>
        <v>1.9423068168384905E-2</v>
      </c>
      <c r="JU44" s="57">
        <f>IFERROR(Inv_SY_B!JU44/Inv_SY_B!$NE44-1,"")</f>
        <v>1.5074362316944256E-2</v>
      </c>
      <c r="JV44" s="57">
        <f>IFERROR(Inv_SY_B!JV44/Inv_SY_B!$NE44-1,"")</f>
        <v>4.3960283724033822E-3</v>
      </c>
      <c r="JW44" s="57">
        <f>IFERROR(Inv_SY_B!JW44/Inv_SY_B!$NE44-1,"")</f>
        <v>-2.3252475373691794E-4</v>
      </c>
      <c r="JX44" s="57">
        <f>IFERROR(Inv_SY_B!JX44/Inv_SY_B!$NE44-1,"")</f>
        <v>-4.861077879876885E-3</v>
      </c>
      <c r="JY44" s="57">
        <f>IFERROR(Inv_SY_B!JY44/Inv_SY_B!$NE44-1,"")</f>
        <v>6.0903036010695466E-4</v>
      </c>
      <c r="JZ44" s="57">
        <f>IFERROR(Inv_SY_B!JZ44/Inv_SY_B!$NE44-1,"")</f>
        <v>-2.7863584324936852E-2</v>
      </c>
      <c r="KA44" s="57">
        <f>IFERROR(Inv_SY_B!KA44/Inv_SY_B!$NE44-1,"")</f>
        <v>-2.3094772013156017E-2</v>
      </c>
      <c r="KB44" s="57">
        <f>IFERROR(Inv_SY_B!KB44/Inv_SY_B!$NE44-1,"")</f>
        <v>8.8954873138802348E-4</v>
      </c>
      <c r="KC44" s="57">
        <f>IFERROR(Inv_SY_B!KC44/Inv_SY_B!$NE44-1,"")</f>
        <v>-1.4959739246000803E-2</v>
      </c>
      <c r="KD44" s="57">
        <f>IFERROR(Inv_SY_B!KD44/Inv_SY_B!$NE44-1,"")</f>
        <v>-2.1692180156750007E-2</v>
      </c>
      <c r="KE44" s="57">
        <f>IFERROR(Inv_SY_B!KE44/Inv_SY_B!$NE44-1,"")</f>
        <v>1.5336244852370839E-2</v>
      </c>
      <c r="KF44" s="57">
        <f>IFERROR(Inv_SY_B!KF44/Inv_SY_B!$NE44-1,"")</f>
        <v>9.5185377610169652E-3</v>
      </c>
      <c r="KG44" s="57">
        <f>IFERROR(Inv_SY_B!KG44/Inv_SY_B!$NE44-1,"")</f>
        <v>9.8661366123871108E-3</v>
      </c>
      <c r="KH44" s="57">
        <f>IFERROR(Inv_SY_B!KH44/Inv_SY_B!$NE44-1,"")</f>
        <v>1.3933652995964829E-2</v>
      </c>
      <c r="KI44" s="57">
        <f>IFERROR(Inv_SY_B!KI44/Inv_SY_B!$NE44-1,"")</f>
        <v>1.8239609995131634E-2</v>
      </c>
      <c r="KJ44" s="57">
        <f>IFERROR(Inv_SY_B!KJ44/Inv_SY_B!$NE44-1,"")</f>
        <v>-6.5021103518718704E-3</v>
      </c>
      <c r="KK44" s="57">
        <f>IFERROR(Inv_SY_B!KK44/Inv_SY_B!$NE44-1,"")</f>
        <v>-9.7420975401700804E-3</v>
      </c>
      <c r="KL44" s="57">
        <f>IFERROR(Inv_SY_B!KL44/Inv_SY_B!$NE44-1,"")</f>
        <v>-4.3999517900994434E-3</v>
      </c>
      <c r="KM44" s="57">
        <f>IFERROR(Inv_SY_B!KM44/Inv_SY_B!$NE44-1,"")</f>
        <v>8.4510559243831107E-3</v>
      </c>
      <c r="KN44" s="57">
        <f>IFERROR(Inv_SY_B!KN44/Inv_SY_B!$NE44-1,"")</f>
        <v>-5.7320446758990506E-5</v>
      </c>
      <c r="KO44" s="57">
        <f>IFERROR(Inv_SY_B!KO44/Inv_SY_B!$NE44-1,"")</f>
        <v>-5.7320446758990506E-5</v>
      </c>
      <c r="KP44" s="57">
        <f>IFERROR(Inv_SY_B!KP44/Inv_SY_B!$NE44-1,"")</f>
        <v>9.0906421388794456E-3</v>
      </c>
      <c r="KQ44" s="57">
        <f>IFERROR(Inv_SY_B!KQ44/Inv_SY_B!$NE44-1,"")</f>
        <v>7.5249879623486837E-3</v>
      </c>
      <c r="KR44" s="57">
        <f>IFERROR(Inv_SY_B!KR44/Inv_SY_B!$NE44-1,"")</f>
        <v>-5.1238843403432766E-3</v>
      </c>
      <c r="KS44" s="57">
        <f>IFERROR(Inv_SY_B!KS44/Inv_SY_B!$NE44-1,"")</f>
        <v>-6.8127389715380016E-3</v>
      </c>
      <c r="KT44" s="57">
        <f>IFERROR(Inv_SY_B!KT44/Inv_SY_B!$NE44-1,"")</f>
        <v>1.1905399857537358E-2</v>
      </c>
      <c r="KU44" s="57">
        <f>IFERROR(Inv_SY_B!KU44/Inv_SY_B!$NE44-1,"")</f>
        <v>1.7722720703685635E-3</v>
      </c>
      <c r="KV44" s="57">
        <f>IFERROR(Inv_SY_B!KV44/Inv_SY_B!$NE44-1,"")</f>
        <v>1.5188575747488997E-2</v>
      </c>
      <c r="KW44" s="57">
        <f>IFERROR(Inv_SY_B!KW44/Inv_SY_B!$NE44-1,"")</f>
        <v>7.1203117358189516E-3</v>
      </c>
      <c r="KX44" s="57">
        <f>IFERROR(Inv_SY_B!KX44/Inv_SY_B!$NE44-1,"")</f>
        <v>2.6416720517978831E-2</v>
      </c>
      <c r="KY44" s="57">
        <f>IFERROR(Inv_SY_B!KY44/Inv_SY_B!$NE44-1,"")</f>
        <v>1.94177871545127E-2</v>
      </c>
      <c r="KZ44" s="57">
        <f>IFERROR(Inv_SY_B!KZ44/Inv_SY_B!$NE44-1,"")</f>
        <v>6.4578384013203038E-3</v>
      </c>
      <c r="LA44" s="57">
        <f>IFERROR(Inv_SY_B!LA44/Inv_SY_B!$NE44-1,"")</f>
        <v>2.1615540701819702E-2</v>
      </c>
      <c r="LB44" s="57">
        <f>IFERROR(Inv_SY_B!LB44/Inv_SY_B!$NE44-1,"")</f>
        <v>-1.3227374120345803E-2</v>
      </c>
      <c r="LC44" s="57">
        <f>IFERROR(Inv_SY_B!LC44/Inv_SY_B!$NE44-1,"")</f>
        <v>2.7370482980335176E-2</v>
      </c>
      <c r="LD44" s="57">
        <f>IFERROR(Inv_SY_B!LD44/Inv_SY_B!$NE44-1,"")</f>
        <v>3.0689606928806512E-3</v>
      </c>
      <c r="LE44" s="57">
        <f>IFERROR(Inv_SY_B!LE44/Inv_SY_B!$NE44-1,"")</f>
        <v>-2.1345385466979172E-2</v>
      </c>
      <c r="LF44" s="57">
        <f>IFERROR(Inv_SY_B!LF44/Inv_SY_B!$NE44-1,"")</f>
        <v>-1.2155045301021072E-4</v>
      </c>
      <c r="LG44" s="57">
        <f>IFERROR(Inv_SY_B!LG44/Inv_SY_B!$NE44-1,"")</f>
        <v>7.7832877056240868E-3</v>
      </c>
      <c r="LH44" s="57">
        <f>IFERROR(Inv_SY_B!LH44/Inv_SY_B!$NE44-1,"")</f>
        <v>-1.3234040196762553E-2</v>
      </c>
      <c r="LI44" s="57">
        <f>IFERROR(Inv_SY_B!LI44/Inv_SY_B!$NE44-1,"")</f>
        <v>-2.2023185916346666E-3</v>
      </c>
      <c r="LJ44" s="57">
        <f>IFERROR(Inv_SY_B!LJ44/Inv_SY_B!$NE44-1,"")</f>
        <v>6.7323736884588037E-3</v>
      </c>
      <c r="LK44" s="57">
        <f>IFERROR(Inv_SY_B!LK44/Inv_SY_B!$NE44-1,"")</f>
        <v>-9.1174047056631347E-3</v>
      </c>
      <c r="LL44" s="57">
        <f>IFERROR(Inv_SY_B!LL44/Inv_SY_B!$NE44-1,"")</f>
        <v>-1.397754911366289E-3</v>
      </c>
      <c r="LM44" s="57">
        <f>IFERROR(Inv_SY_B!LM44/Inv_SY_B!$NE44-1,"")</f>
        <v>1.9437670050059364E-2</v>
      </c>
      <c r="LN44" s="57">
        <f>IFERROR(Inv_SY_B!LN44/Inv_SY_B!$NE44-1,"")</f>
        <v>8.7563936051207047E-3</v>
      </c>
      <c r="LO44" s="57">
        <f>IFERROR(Inv_SY_B!LO44/Inv_SY_B!$NE44-1,"")</f>
        <v>-8.4446230075078121E-3</v>
      </c>
      <c r="LP44" s="57">
        <f>IFERROR(Inv_SY_B!LP44/Inv_SY_B!$NE44-1,"")</f>
        <v>9.8661366123871108E-3</v>
      </c>
      <c r="LQ44" s="57">
        <f>IFERROR(Inv_SY_B!LQ44/Inv_SY_B!$NE44-1,"")</f>
        <v>-6.7642195664330274E-4</v>
      </c>
      <c r="LR44" s="57">
        <f>IFERROR(Inv_SY_B!LR44/Inv_SY_B!$NE44-1,"")</f>
        <v>-6.3638548688833563E-3</v>
      </c>
      <c r="LS44" s="57">
        <f>IFERROR(Inv_SY_B!LS44/Inv_SY_B!$NE44-1,"")</f>
        <v>2.4491609600659769E-2</v>
      </c>
      <c r="LT44" s="57">
        <f>IFERROR(Inv_SY_B!LT44/Inv_SY_B!$NE44-1,"")</f>
        <v>-2.8542926084035303E-3</v>
      </c>
      <c r="LU44" s="57">
        <f>IFERROR(Inv_SY_B!LU44/Inv_SY_B!$NE44-1,"")</f>
        <v>1.3458929598411995E-2</v>
      </c>
      <c r="LV44" s="57">
        <f>IFERROR(Inv_SY_B!LV44/Inv_SY_B!$NE44-1,"")</f>
        <v>-3.0528508852108338E-2</v>
      </c>
      <c r="LW44" s="57">
        <f>IFERROR(Inv_SY_B!LW44/Inv_SY_B!$NE44-1,"")</f>
        <v>4.0550530763302062E-2</v>
      </c>
      <c r="LX44" s="57">
        <f>IFERROR(Inv_SY_B!LX44/Inv_SY_B!$NE44-1,"")</f>
        <v>3.8511377987449968E-2</v>
      </c>
      <c r="LY44" s="57">
        <f>IFERROR(Inv_SY_B!LY44/Inv_SY_B!$NE44-1,"")</f>
        <v>2.1615540701819702E-2</v>
      </c>
      <c r="LZ44" s="57">
        <f>IFERROR(Inv_SY_B!LZ44/Inv_SY_B!$NE44-1,"")</f>
        <v>-4.5605224820755019E-3</v>
      </c>
      <c r="MA44" s="57">
        <f>IFERROR(Inv_SY_B!MA44/Inv_SY_B!$NE44-1,"")</f>
        <v>1.9298952174151118E-2</v>
      </c>
      <c r="MB44" s="57">
        <f>IFERROR(Inv_SY_B!MB44/Inv_SY_B!$NE44-1,"")</f>
        <v>1.3611519261911065E-2</v>
      </c>
      <c r="MC44" s="57">
        <f>IFERROR(Inv_SY_B!MC44/Inv_SY_B!$NE44-1,"")</f>
        <v>-1.2883595036573325E-2</v>
      </c>
      <c r="MD44" s="57">
        <f>IFERROR(Inv_SY_B!MD44/Inv_SY_B!$NE44-1,"")</f>
        <v>5.7046003351381991E-3</v>
      </c>
      <c r="ME44" s="57">
        <f>IFERROR(Inv_SY_B!ME44/Inv_SY_B!$NE44-1,"")</f>
        <v>1.9021516422334628E-2</v>
      </c>
      <c r="MF44" s="57">
        <f>IFERROR(Inv_SY_B!MF44/Inv_SY_B!$NE44-1,"")</f>
        <v>1.2501776254644659E-2</v>
      </c>
      <c r="MG44" s="57">
        <f>IFERROR(Inv_SY_B!MG44/Inv_SY_B!$NE44-1,"")</f>
        <v>1.832792704279318E-2</v>
      </c>
      <c r="MH44" s="57">
        <f>IFERROR(Inv_SY_B!MH44/Inv_SY_B!$NE44-1,"")</f>
        <v>2.60961280936578E-2</v>
      </c>
      <c r="MI44" s="57">
        <f>IFERROR(Inv_SY_B!MI44/Inv_SY_B!$NE44-1,"")</f>
        <v>7.3692148460378082E-3</v>
      </c>
      <c r="MJ44" s="57">
        <f>IFERROR(Inv_SY_B!MJ44/Inv_SY_B!$NE44-1,"")</f>
        <v>1.5061121065152783E-2</v>
      </c>
      <c r="MK44" s="57">
        <f>IFERROR(Inv_SY_B!MK44/Inv_SY_B!$NE44-1,"")</f>
        <v>1.9576387925967831E-2</v>
      </c>
      <c r="ML44" s="57">
        <f>IFERROR(Inv_SY_B!ML44/Inv_SY_B!$NE44-1,"")</f>
        <v>2.5125102962299639E-2</v>
      </c>
      <c r="MM44" s="57">
        <f>IFERROR(Inv_SY_B!MM44/Inv_SY_B!$NE44-1,"")</f>
        <v>0.89150584929964882</v>
      </c>
      <c r="MN44" s="57">
        <f>IFERROR(Inv_SY_B!MN44/Inv_SY_B!$NE44-1,"")</f>
        <v>1.375023713781931E-2</v>
      </c>
      <c r="MO44" s="57">
        <f>IFERROR(Inv_SY_B!MO44/Inv_SY_B!$NE44-1,"")</f>
        <v>3.0791728193153345E-2</v>
      </c>
      <c r="MP44" s="57">
        <f>IFERROR(Inv_SY_B!MP44/Inv_SY_B!$NE44-1,"")</f>
        <v>1.1764049369132445E-2</v>
      </c>
      <c r="MQ44" s="57">
        <f>IFERROR(Inv_SY_B!MQ44/Inv_SY_B!$NE44-1,"")</f>
        <v>1.4305108641452513E-2</v>
      </c>
      <c r="MR44" s="57">
        <f>IFERROR(Inv_SY_B!MR44/Inv_SY_B!$NE44-1,"")</f>
        <v>1.6524594655985103E-2</v>
      </c>
      <c r="MS44" s="57">
        <f>IFERROR(Inv_SY_B!MS44/Inv_SY_B!$NE44-1,"")</f>
        <v>1.8702465307745442E-2</v>
      </c>
      <c r="MT44" s="57">
        <f>IFERROR(Inv_SY_B!MT44/Inv_SY_B!$NE44-1,"")</f>
        <v>1.9311562890142797E-2</v>
      </c>
      <c r="MU44" s="57">
        <f>IFERROR(Inv_SY_B!MU44/Inv_SY_B!$NE44-1,"")</f>
        <v>1.638587678007708E-2</v>
      </c>
      <c r="MV44" s="57">
        <f>IFERROR(Inv_SY_B!MV44/Inv_SY_B!$NE44-1,"")</f>
        <v>2.4740476124553989E-2</v>
      </c>
      <c r="MW44" s="57">
        <f>IFERROR(Inv_SY_B!MW44/Inv_SY_B!$NE44-1,"")</f>
        <v>4.1370883373745837E-3</v>
      </c>
      <c r="MX44" s="57">
        <f>IFERROR(Inv_SY_B!MX44/Inv_SY_B!$NE44-1,"")</f>
        <v>1.860536279460967E-2</v>
      </c>
      <c r="MY44" s="57">
        <f>IFERROR(Inv_SY_B!MY44/Inv_SY_B!$NE44-1,"")</f>
        <v>6.467548652633992E-3</v>
      </c>
      <c r="MZ44" s="57">
        <f>IFERROR(Inv_SY_B!MZ44/Inv_SY_B!$NE44-1,"")</f>
        <v>1.5061121065152783E-2</v>
      </c>
      <c r="NA44" s="57">
        <f>IFERROR(Inv_SY_B!NA44/Inv_SY_B!$NE44-1,"")</f>
        <v>2.3716021380705055E-2</v>
      </c>
      <c r="NB44" s="57">
        <f>IFERROR(Inv_SY_B!NB44/Inv_SY_B!$NE44-1,"")</f>
        <v>3.6326571441894329E-2</v>
      </c>
      <c r="NC44" s="57">
        <f>IFERROR(Inv_SY_B!NC44/Inv_SY_B!$NE44-1,"")</f>
        <v>3.5015687514561078E-2</v>
      </c>
      <c r="ND44" s="57">
        <f>IFERROR(Inv_SY_B!ND44/Inv_SY_B!$NE44-1,"")</f>
        <v>3.050042065374603E-2</v>
      </c>
    </row>
    <row r="45" spans="2:368" ht="14.5" x14ac:dyDescent="0.35">
      <c r="B45" s="86">
        <f t="shared" si="0"/>
        <v>45786</v>
      </c>
      <c r="C45" s="57">
        <f>IFERROR(Inv_SY_B!C45/Inv_SY_B!$NE45-1,"")</f>
        <v>-6.580000995130364E-2</v>
      </c>
      <c r="D45" s="57">
        <f>IFERROR(Inv_SY_B!D45/Inv_SY_B!$NE45-1,"")</f>
        <v>-9.3616077070731163E-2</v>
      </c>
      <c r="E45" s="57">
        <f>IFERROR(Inv_SY_B!E45/Inv_SY_B!$NE45-1,"")</f>
        <v>-5.9327088671940031E-2</v>
      </c>
      <c r="F45" s="57">
        <f>IFERROR(Inv_SY_B!F45/Inv_SY_B!$NE45-1,"")</f>
        <v>-6.1986234711030153E-2</v>
      </c>
      <c r="G45" s="57">
        <f>IFERROR(Inv_SY_B!G45/Inv_SY_B!$NE45-1,"")</f>
        <v>-7.3952391886934588E-2</v>
      </c>
      <c r="H45" s="57">
        <f>IFERROR(Inv_SY_B!H45/Inv_SY_B!$NE45-1,"")</f>
        <v>-0.10032730450813565</v>
      </c>
      <c r="I45" s="57">
        <f>IFERROR(Inv_SY_B!I45/Inv_SY_B!$NE45-1,"")</f>
        <v>-3.7549862645996024E-2</v>
      </c>
      <c r="J45" s="57">
        <f>IFERROR(Inv_SY_B!J45/Inv_SY_B!$NE45-1,"")</f>
        <v>-9.1735431023348468E-2</v>
      </c>
      <c r="K45" s="57">
        <f>IFERROR(Inv_SY_B!K45/Inv_SY_B!$NE45-1,"")</f>
        <v>-5.8828498789610828E-2</v>
      </c>
      <c r="L45" s="57">
        <f>IFERROR(Inv_SY_B!L45/Inv_SY_B!$NE45-1,"")</f>
        <v>-5.7332729142622663E-2</v>
      </c>
      <c r="M45" s="57">
        <f>IFERROR(Inv_SY_B!M45/Inv_SY_B!$NE45-1,"")</f>
        <v>-4.9687684280239286E-2</v>
      </c>
      <c r="N45" s="57">
        <f>IFERROR(Inv_SY_B!N45/Inv_SY_B!$NE45-1,"")</f>
        <v>-5.716653251517978E-2</v>
      </c>
      <c r="O45" s="57">
        <f>IFERROR(Inv_SY_B!O45/Inv_SY_B!$NE45-1,"")</f>
        <v>-6.1986234711030153E-2</v>
      </c>
      <c r="P45" s="57">
        <f>IFERROR(Inv_SY_B!P45/Inv_SY_B!$NE45-1,"")</f>
        <v>-5.6834139260293348E-2</v>
      </c>
      <c r="Q45" s="57">
        <f>IFERROR(Inv_SY_B!Q45/Inv_SY_B!$NE45-1,"")</f>
        <v>-5.1349650554670334E-2</v>
      </c>
      <c r="R45" s="57">
        <f>IFERROR(Inv_SY_B!R45/Inv_SY_B!$NE45-1,"")</f>
        <v>-5.1848240436999649E-2</v>
      </c>
      <c r="S45" s="57">
        <f>IFERROR(Inv_SY_B!S45/Inv_SY_B!$NE45-1,"")</f>
        <v>-6.0901583037190954E-2</v>
      </c>
      <c r="T45" s="57">
        <f>IFERROR(Inv_SY_B!T45/Inv_SY_B!$NE45-1,"")</f>
        <v>-5.4428661757827124E-2</v>
      </c>
      <c r="U45" s="57">
        <f>IFERROR(Inv_SY_B!U45/Inv_SY_B!$NE45-1,"")</f>
        <v>-5.9991875181712562E-2</v>
      </c>
      <c r="V45" s="57">
        <f>IFERROR(Inv_SY_B!V45/Inv_SY_B!$NE45-1,"")</f>
        <v>-4.9022897770466645E-2</v>
      </c>
      <c r="W45" s="57">
        <f>IFERROR(Inv_SY_B!W45/Inv_SY_B!$NE45-1,"")</f>
        <v>-1.8110325066046373E-2</v>
      </c>
      <c r="X45" s="57">
        <f>IFERROR(Inv_SY_B!X45/Inv_SY_B!$NE45-1,"")</f>
        <v>-3.1738448516382078E-2</v>
      </c>
      <c r="Y45" s="57">
        <f>IFERROR(Inv_SY_B!Y45/Inv_SY_B!$NE45-1,"")</f>
        <v>-2.4591993536328016E-2</v>
      </c>
      <c r="Z45" s="57">
        <f>IFERROR(Inv_SY_B!Z45/Inv_SY_B!$NE45-1,"")</f>
        <v>-2.9744088987064932E-2</v>
      </c>
      <c r="AA45" s="57">
        <f>IFERROR(Inv_SY_B!AA45/Inv_SY_B!$NE45-1,"")</f>
        <v>-2.9245499104735395E-2</v>
      </c>
      <c r="AB45" s="57">
        <f>IFERROR(Inv_SY_B!AB45/Inv_SY_B!$NE45-1,"")</f>
        <v>-3.4563791182915304E-2</v>
      </c>
      <c r="AC45" s="57">
        <f>IFERROR(Inv_SY_B!AC45/Inv_SY_B!$NE45-1,"")</f>
        <v>-2.6918746320531706E-2</v>
      </c>
      <c r="AD45" s="57">
        <f>IFERROR(Inv_SY_B!AD45/Inv_SY_B!$NE45-1,"")</f>
        <v>-3.4729987810358409E-2</v>
      </c>
      <c r="AE45" s="57">
        <f>IFERROR(Inv_SY_B!AE45/Inv_SY_B!$NE45-1,"")</f>
        <v>-1.8775111575818793E-2</v>
      </c>
      <c r="AF45" s="57">
        <f>IFERROR(Inv_SY_B!AF45/Inv_SY_B!$NE45-1,"")</f>
        <v>-2.0104684595363742E-2</v>
      </c>
      <c r="AG45" s="57">
        <f>IFERROR(Inv_SY_B!AG45/Inv_SY_B!$NE45-1,"")</f>
        <v>-3.4896184437801403E-2</v>
      </c>
      <c r="AH45" s="57">
        <f>IFERROR(Inv_SY_B!AH45/Inv_SY_B!$NE45-1,"")</f>
        <v>-3.2735628281040929E-2</v>
      </c>
      <c r="AI45" s="57">
        <f>IFERROR(Inv_SY_B!AI45/Inv_SY_B!$NE45-1,"")</f>
        <v>-7.7442521063240233E-2</v>
      </c>
      <c r="AJ45" s="57">
        <f>IFERROR(Inv_SY_B!AJ45/Inv_SY_B!$NE45-1,"")</f>
        <v>-8.4693942334310934E-2</v>
      </c>
      <c r="AK45" s="57">
        <f>IFERROR(Inv_SY_B!AK45/Inv_SY_B!$NE45-1,"")</f>
        <v>-7.6296639052974569E-2</v>
      </c>
      <c r="AL45" s="57">
        <f>IFERROR(Inv_SY_B!AL45/Inv_SY_B!$NE45-1,"")</f>
        <v>-7.384742559591817E-2</v>
      </c>
      <c r="AM45" s="57">
        <f>IFERROR(Inv_SY_B!AM45/Inv_SY_B!$NE45-1,"")</f>
        <v>-6.0376751582107202E-2</v>
      </c>
      <c r="AN45" s="57">
        <f>IFERROR(Inv_SY_B!AN45/Inv_SY_B!$NE45-1,"")</f>
        <v>-5.8102481943411943E-2</v>
      </c>
      <c r="AO45" s="57">
        <f>IFERROR(Inv_SY_B!AO45/Inv_SY_B!$NE45-1,"")</f>
        <v>-7.2290425612503317E-2</v>
      </c>
      <c r="AP45" s="57">
        <f>IFERROR(Inv_SY_B!AP45/Inv_SY_B!$NE45-1,"")</f>
        <v>-6.5974953769665112E-2</v>
      </c>
      <c r="AQ45" s="57">
        <f>IFERROR(Inv_SY_B!AQ45/Inv_SY_B!$NE45-1,"")</f>
        <v>-8.6250942317725565E-2</v>
      </c>
      <c r="AR45" s="57">
        <f>IFERROR(Inv_SY_B!AR45/Inv_SY_B!$NE45-1,"")</f>
        <v>-6.6150396714469317E-2</v>
      </c>
      <c r="AS45" s="57">
        <f>IFERROR(Inv_SY_B!AS45/Inv_SY_B!$NE45-1,"")</f>
        <v>-4.2610612358243705E-2</v>
      </c>
      <c r="AT45" s="57">
        <f>IFERROR(Inv_SY_B!AT45/Inv_SY_B!$NE45-1,"")</f>
        <v>-5.4326611197116459E-2</v>
      </c>
      <c r="AU45" s="57">
        <f>IFERROR(Inv_SY_B!AU45/Inv_SY_B!$NE45-1,"")</f>
        <v>-4.951565619218401E-2</v>
      </c>
      <c r="AV45" s="57">
        <f>IFERROR(Inv_SY_B!AV45/Inv_SY_B!$NE45-1,"")</f>
        <v>-3.0094761465808695E-2</v>
      </c>
      <c r="AW45" s="57">
        <f>IFERROR(Inv_SY_B!AW45/Inv_SY_B!$NE45-1,"")</f>
        <v>-2.9995388981375326E-2</v>
      </c>
      <c r="AX45" s="57">
        <f>IFERROR(Inv_SY_B!AX45/Inv_SY_B!$NE45-1,"")</f>
        <v>-3.9477314055548218E-2</v>
      </c>
      <c r="AY45" s="57">
        <f>IFERROR(Inv_SY_B!AY45/Inv_SY_B!$NE45-1,"")</f>
        <v>-5.1813700795599549E-2</v>
      </c>
      <c r="AZ45" s="57">
        <f>IFERROR(Inv_SY_B!AZ45/Inv_SY_B!$NE45-1,"")</f>
        <v>-4.6548620834059529E-2</v>
      </c>
      <c r="BA45" s="57">
        <f>IFERROR(Inv_SY_B!BA45/Inv_SY_B!$NE45-1,"")</f>
        <v>-4.2868261373540717E-2</v>
      </c>
      <c r="BB45" s="57">
        <f>IFERROR(Inv_SY_B!BB45/Inv_SY_B!$NE45-1,"")</f>
        <v>-6.7119890651978098E-2</v>
      </c>
      <c r="BC45" s="57">
        <f>IFERROR(Inv_SY_B!BC45/Inv_SY_B!$NE45-1,"")</f>
        <v>-7.9270683965114497E-2</v>
      </c>
      <c r="BD45" s="57">
        <f>IFERROR(Inv_SY_B!BD45/Inv_SY_B!$NE45-1,"")</f>
        <v>-7.6910210126067358E-2</v>
      </c>
      <c r="BE45" s="57">
        <f>IFERROR(Inv_SY_B!BE45/Inv_SY_B!$NE45-1,"")</f>
        <v>-8.293894654320999E-2</v>
      </c>
      <c r="BF45" s="57">
        <f>IFERROR(Inv_SY_B!BF45/Inv_SY_B!$NE45-1,"")</f>
        <v>-6.3990828882205419E-2</v>
      </c>
      <c r="BG45" s="57">
        <f>IFERROR(Inv_SY_B!BG45/Inv_SY_B!$NE45-1,"")</f>
        <v>-6.8816379980789377E-2</v>
      </c>
      <c r="BH45" s="57">
        <f>IFERROR(Inv_SY_B!BH45/Inv_SY_B!$NE45-1,"")</f>
        <v>-0.1109436120674584</v>
      </c>
      <c r="BI45" s="57">
        <f>IFERROR(Inv_SY_B!BI45/Inv_SY_B!$NE45-1,"")</f>
        <v>-0.10636126521798361</v>
      </c>
      <c r="BJ45" s="57">
        <f>IFERROR(Inv_SY_B!BJ45/Inv_SY_B!$NE45-1,"")</f>
        <v>-0.11042966223956874</v>
      </c>
      <c r="BK45" s="57">
        <f>IFERROR(Inv_SY_B!BK45/Inv_SY_B!$NE45-1,"")</f>
        <v>-6.2651021220802572E-2</v>
      </c>
      <c r="BL45" s="57">
        <f>IFERROR(Inv_SY_B!BL45/Inv_SY_B!$NE45-1,"")</f>
        <v>-7.8990160995226599E-2</v>
      </c>
      <c r="BM45" s="57">
        <f>IFERROR(Inv_SY_B!BM45/Inv_SY_B!$NE45-1,"")</f>
        <v>-7.1818641637826364E-2</v>
      </c>
      <c r="BN45" s="57">
        <f>IFERROR(Inv_SY_B!BN45/Inv_SY_B!$NE45-1,"")</f>
        <v>2.5285231593615176E-2</v>
      </c>
      <c r="BO45" s="57">
        <f>IFERROR(Inv_SY_B!BO45/Inv_SY_B!$NE45-1,"")</f>
        <v>8.0255569920686387E-3</v>
      </c>
      <c r="BP45" s="57">
        <f>IFERROR(Inv_SY_B!BP45/Inv_SY_B!$NE45-1,"")</f>
        <v>3.0406550719799252E-3</v>
      </c>
      <c r="BQ45" s="57">
        <f>IFERROR(Inv_SY_B!BQ45/Inv_SY_B!$NE45-1,"")</f>
        <v>2.2938521450422522E-2</v>
      </c>
      <c r="BR45" s="57">
        <f>IFERROR(Inv_SY_B!BR45/Inv_SY_B!$NE45-1,"")</f>
        <v>4.0273896379168672E-2</v>
      </c>
      <c r="BS45" s="57">
        <f>IFERROR(Inv_SY_B!BS45/Inv_SY_B!$NE45-1,"")</f>
        <v>2.0207776365821273E-2</v>
      </c>
      <c r="BT45" s="57">
        <f>IFERROR(Inv_SY_B!BT45/Inv_SY_B!$NE45-1,"")</f>
        <v>6.4358501208736651E-3</v>
      </c>
      <c r="BU45" s="57">
        <f>IFERROR(Inv_SY_B!BU45/Inv_SY_B!$NE45-1,"")</f>
        <v>2.5966534538413022E-2</v>
      </c>
      <c r="BV45" s="57">
        <f>IFERROR(Inv_SY_B!BV45/Inv_SY_B!$NE45-1,"")</f>
        <v>3.9668293761570439E-2</v>
      </c>
      <c r="BW45" s="57">
        <f>IFERROR(Inv_SY_B!BW45/Inv_SY_B!$NE45-1,"")</f>
        <v>1.0220866480862068E-2</v>
      </c>
      <c r="BX45" s="57">
        <f>IFERROR(Inv_SY_B!BX45/Inv_SY_B!$NE45-1,"")</f>
        <v>1.0267423959092969E-2</v>
      </c>
      <c r="BY45" s="57">
        <f>IFERROR(Inv_SY_B!BY45/Inv_SY_B!$NE45-1,"")</f>
        <v>9.0853615728654358E-3</v>
      </c>
      <c r="BZ45" s="57">
        <f>IFERROR(Inv_SY_B!BZ45/Inv_SY_B!$NE45-1,"")</f>
        <v>1.9497597486796803E-2</v>
      </c>
      <c r="CA45" s="57">
        <f>IFERROR(Inv_SY_B!CA45/Inv_SY_B!$NE45-1,"")</f>
        <v>4.2233360122627683E-3</v>
      </c>
      <c r="CB45" s="57">
        <f>IFERROR(Inv_SY_B!CB45/Inv_SY_B!$NE45-1,"")</f>
        <v>-6.584606157485795E-3</v>
      </c>
      <c r="CC45" s="57">
        <f>IFERROR(Inv_SY_B!CC45/Inv_SY_B!$NE45-1,"")</f>
        <v>7.7984560104695788E-3</v>
      </c>
      <c r="CD45" s="57">
        <f>IFERROR(Inv_SY_B!CD45/Inv_SY_B!$NE45-1,"")</f>
        <v>4.770442922479079E-3</v>
      </c>
      <c r="CE45" s="57">
        <f>IFERROR(Inv_SY_B!CE45/Inv_SY_B!$NE45-1,"")</f>
        <v>-1.0584822719030829E-3</v>
      </c>
      <c r="CF45" s="57">
        <f>IFERROR(Inv_SY_B!CF45/Inv_SY_B!$NE45-1,"")</f>
        <v>9.3345418165649008E-3</v>
      </c>
      <c r="CG45" s="57">
        <f>IFERROR(Inv_SY_B!CG45/Inv_SY_B!$NE45-1,"")</f>
        <v>5.6031465216763721E-3</v>
      </c>
      <c r="CH45" s="57">
        <f>IFERROR(Inv_SY_B!CH45/Inv_SY_B!$NE45-1,"")</f>
        <v>2.0130727496104006E-2</v>
      </c>
      <c r="CI45" s="57">
        <f>IFERROR(Inv_SY_B!CI45/Inv_SY_B!$NE45-1,"")</f>
        <v>2.0743211961629315E-2</v>
      </c>
      <c r="CJ45" s="57">
        <f>IFERROR(Inv_SY_B!CJ45/Inv_SY_B!$NE45-1,"")</f>
        <v>2.10804225100647E-2</v>
      </c>
      <c r="CK45" s="57">
        <f>IFERROR(Inv_SY_B!CK45/Inv_SY_B!$NE45-1,"")</f>
        <v>1.6094523686771334E-2</v>
      </c>
      <c r="CL45" s="57">
        <f>IFERROR(Inv_SY_B!CL45/Inv_SY_B!$NE45-1,"")</f>
        <v>3.376167689155718E-3</v>
      </c>
      <c r="CM45" s="57">
        <f>IFERROR(Inv_SY_B!CM45/Inv_SY_B!$NE45-1,"")</f>
        <v>7.3442540472710149E-3</v>
      </c>
      <c r="CN45" s="57">
        <f>IFERROR(Inv_SY_B!CN45/Inv_SY_B!$NE45-1,"")</f>
        <v>-2.9900306935013332E-2</v>
      </c>
      <c r="CO45" s="57">
        <f>IFERROR(Inv_SY_B!CO45/Inv_SY_B!$NE45-1,"")</f>
        <v>7.5713550288702969E-3</v>
      </c>
      <c r="CP45" s="57">
        <f>IFERROR(Inv_SY_B!CP45/Inv_SY_B!$NE45-1,"")</f>
        <v>3.156835875119568E-2</v>
      </c>
      <c r="CQ45" s="57">
        <f>IFERROR(Inv_SY_B!CQ45/Inv_SY_B!$NE45-1,"")</f>
        <v>4.8146730407944149E-2</v>
      </c>
      <c r="CR45" s="57">
        <f>IFERROR(Inv_SY_B!CR45/Inv_SY_B!$NE45-1,"")</f>
        <v>5.0190639242337909E-2</v>
      </c>
      <c r="CS45" s="57">
        <f>IFERROR(Inv_SY_B!CS45/Inv_SY_B!$NE45-1,"")</f>
        <v>4.9509336297539841E-2</v>
      </c>
      <c r="CT45" s="57">
        <f>IFERROR(Inv_SY_B!CT45/Inv_SY_B!$NE45-1,"")</f>
        <v>5.45812582199241E-2</v>
      </c>
      <c r="CU45" s="57">
        <f>IFERROR(Inv_SY_B!CU45/Inv_SY_B!$NE45-1,"")</f>
        <v>4.4664515356755086E-2</v>
      </c>
      <c r="CV45" s="57">
        <f>IFERROR(Inv_SY_B!CV45/Inv_SY_B!$NE45-1,"")</f>
        <v>4.3226209139959559E-2</v>
      </c>
      <c r="CW45" s="57">
        <f>IFERROR(Inv_SY_B!CW45/Inv_SY_B!$NE45-1,"")</f>
        <v>3.8532788853574251E-2</v>
      </c>
      <c r="CX45" s="57">
        <f>IFERROR(Inv_SY_B!CX45/Inv_SY_B!$NE45-1,"")</f>
        <v>4.0865735300912309E-2</v>
      </c>
      <c r="CY45" s="57">
        <f>IFERROR(Inv_SY_B!CY45/Inv_SY_B!$NE45-1,"")</f>
        <v>3.3109892686900233E-2</v>
      </c>
      <c r="CZ45" s="57">
        <f>IFERROR(Inv_SY_B!CZ45/Inv_SY_B!$NE45-1,"")</f>
        <v>3.3536567258389383E-2</v>
      </c>
      <c r="DA45" s="57">
        <f>IFERROR(Inv_SY_B!DA45/Inv_SY_B!$NE45-1,"")</f>
        <v>8.3321374123661585E-3</v>
      </c>
      <c r="DB45" s="57">
        <f>IFERROR(Inv_SY_B!DB45/Inv_SY_B!$NE45-1,"")</f>
        <v>4.3226209139959559E-2</v>
      </c>
      <c r="DC45" s="57">
        <f>IFERROR(Inv_SY_B!DC45/Inv_SY_B!$NE45-1,"")</f>
        <v>9.0236112331013585E-2</v>
      </c>
      <c r="DD45" s="57">
        <f>IFERROR(Inv_SY_B!DD45/Inv_SY_B!$NE45-1,"")</f>
        <v>4.7162626154347187E-2</v>
      </c>
      <c r="DE45" s="57">
        <f>IFERROR(Inv_SY_B!DE45/Inv_SY_B!$NE45-1,"")</f>
        <v>5.571676312792051E-2</v>
      </c>
      <c r="DF45" s="57">
        <f>IFERROR(Inv_SY_B!DF45/Inv_SY_B!$NE45-1,"")</f>
        <v>4.3074808485560112E-2</v>
      </c>
      <c r="DG45" s="57">
        <f>IFERROR(Inv_SY_B!DG45/Inv_SY_B!$NE45-1,"")</f>
        <v>3.9289792125571932E-2</v>
      </c>
      <c r="DH45" s="57">
        <f>IFERROR(Inv_SY_B!DH45/Inv_SY_B!$NE45-1,"")</f>
        <v>5.9728880469508194E-2</v>
      </c>
      <c r="DI45" s="57">
        <f>IFERROR(Inv_SY_B!DI45/Inv_SY_B!$NE45-1,"")</f>
        <v>4.701122549994774E-2</v>
      </c>
      <c r="DJ45" s="57">
        <f>IFERROR(Inv_SY_B!DJ45/Inv_SY_B!$NE45-1,"")</f>
        <v>5.851767523431195E-2</v>
      </c>
      <c r="DK45" s="57">
        <f>IFERROR(Inv_SY_B!DK45/Inv_SY_B!$NE45-1,"")</f>
        <v>3.6622256786151164E-2</v>
      </c>
      <c r="DL45" s="57">
        <f>IFERROR(Inv_SY_B!DL45/Inv_SY_B!$NE45-1,"")</f>
        <v>2.0526433751921092E-2</v>
      </c>
      <c r="DM45" s="57">
        <f>IFERROR(Inv_SY_B!DM45/Inv_SY_B!$NE45-1,"")</f>
        <v>1.423298382244953E-2</v>
      </c>
      <c r="DN45" s="57">
        <f>IFERROR(Inv_SY_B!DN45/Inv_SY_B!$NE45-1,"")</f>
        <v>2.7177739773609266E-2</v>
      </c>
      <c r="DO45" s="57">
        <f>IFERROR(Inv_SY_B!DO45/Inv_SY_B!$NE45-1,"")</f>
        <v>2.195441719682556E-2</v>
      </c>
      <c r="DP45" s="57">
        <f>IFERROR(Inv_SY_B!DP45/Inv_SY_B!$NE45-1,"")</f>
        <v>2.5360931920815011E-2</v>
      </c>
      <c r="DQ45" s="57">
        <f>IFERROR(Inv_SY_B!DQ45/Inv_SY_B!$NE45-1,"")</f>
        <v>1.8850703781635225E-2</v>
      </c>
      <c r="DR45" s="57">
        <f>IFERROR(Inv_SY_B!DR45/Inv_SY_B!$NE45-1,"")</f>
        <v>1.5292788403246327E-2</v>
      </c>
      <c r="DS45" s="57">
        <f>IFERROR(Inv_SY_B!DS45/Inv_SY_B!$NE45-1,"")</f>
        <v>1.5065687421647045E-2</v>
      </c>
      <c r="DT45" s="57">
        <f>IFERROR(Inv_SY_B!DT45/Inv_SY_B!$NE45-1,"")</f>
        <v>2.2257218505624676E-2</v>
      </c>
      <c r="DU45" s="57">
        <f>IFERROR(Inv_SY_B!DU45/Inv_SY_B!$NE45-1,"")</f>
        <v>1.1662613621621354E-2</v>
      </c>
      <c r="DV45" s="57">
        <f>IFERROR(Inv_SY_B!DV45/Inv_SY_B!$NE45-1,"")</f>
        <v>2.0130727496104006E-2</v>
      </c>
      <c r="DW45" s="57">
        <f>IFERROR(Inv_SY_B!DW45/Inv_SY_B!$NE45-1,"")</f>
        <v>2.3241322759221639E-2</v>
      </c>
      <c r="DX45" s="57">
        <f>IFERROR(Inv_SY_B!DX45/Inv_SY_B!$NE45-1,"")</f>
        <v>1.4157283495249695E-2</v>
      </c>
      <c r="DY45" s="57">
        <f>IFERROR(Inv_SY_B!DY45/Inv_SY_B!$NE45-1,"")</f>
        <v>4.5552427209227808E-4</v>
      </c>
      <c r="DZ45" s="57">
        <f>IFERROR(Inv_SY_B!DZ45/Inv_SY_B!$NE45-1,"")</f>
        <v>1.9077804763234507E-2</v>
      </c>
      <c r="EA45" s="57">
        <f>IFERROR(Inv_SY_B!EA45/Inv_SY_B!$NE45-1,"")</f>
        <v>1.0220866480862068E-2</v>
      </c>
      <c r="EB45" s="57">
        <f>IFERROR(Inv_SY_B!EB45/Inv_SY_B!$NE45-1,"")</f>
        <v>1.0902169425660135E-2</v>
      </c>
      <c r="EC45" s="57">
        <f>IFERROR(Inv_SY_B!EC45/Inv_SY_B!$NE45-1,"")</f>
        <v>8.5554592824672593E-3</v>
      </c>
      <c r="ED45" s="57">
        <f>IFERROR(Inv_SY_B!ED45/Inv_SY_B!$NE45-1,"")</f>
        <v>-7.1762587876483375E-2</v>
      </c>
      <c r="EE45" s="57">
        <f>IFERROR(Inv_SY_B!EE45/Inv_SY_B!$NE45-1,"")</f>
        <v>1.5974091348043951E-2</v>
      </c>
      <c r="EF45" s="57">
        <f>IFERROR(Inv_SY_B!EF45/Inv_SY_B!$NE45-1,"")</f>
        <v>3.247676267759303E-2</v>
      </c>
      <c r="EG45" s="57">
        <f>IFERROR(Inv_SY_B!EG45/Inv_SY_B!$NE45-1,"")</f>
        <v>9.5395635360639996E-3</v>
      </c>
      <c r="EH45" s="57">
        <f>IFERROR(Inv_SY_B!EH45/Inv_SY_B!$NE45-1,"")</f>
        <v>1.1659172697657594E-2</v>
      </c>
      <c r="EI45" s="57">
        <f>IFERROR(Inv_SY_B!EI45/Inv_SY_B!$NE45-1,"")</f>
        <v>-1.7382225555343189E-2</v>
      </c>
      <c r="EJ45" s="57">
        <f>IFERROR(Inv_SY_B!EJ45/Inv_SY_B!$NE45-1,"")</f>
        <v>2.8086143700006394E-2</v>
      </c>
      <c r="EK45" s="57">
        <f>IFERROR(Inv_SY_B!EK45/Inv_SY_B!$NE45-1,"")</f>
        <v>6.9173042018644271E-3</v>
      </c>
      <c r="EL45" s="57">
        <f>IFERROR(Inv_SY_B!EL45/Inv_SY_B!$NE45-1,"")</f>
        <v>6.5872507752733345E-3</v>
      </c>
      <c r="EM45" s="57">
        <f>IFERROR(Inv_SY_B!EM45/Inv_SY_B!$NE45-1,"")</f>
        <v>7.5832558089139468E-4</v>
      </c>
      <c r="EN45" s="57">
        <f>IFERROR(Inv_SY_B!EN45/Inv_SY_B!$NE45-1,"")</f>
        <v>1.6503993638442349E-2</v>
      </c>
      <c r="EO45" s="57">
        <f>IFERROR(Inv_SY_B!EO45/Inv_SY_B!$NE45-1,"")</f>
        <v>2.2938521450422522E-2</v>
      </c>
      <c r="EP45" s="57">
        <f>IFERROR(Inv_SY_B!EP45/Inv_SY_B!$NE45-1,"")</f>
        <v>1.4384384476848977E-2</v>
      </c>
      <c r="EQ45" s="57">
        <f>IFERROR(Inv_SY_B!EQ45/Inv_SY_B!$NE45-1,"")</f>
        <v>1.0447967462461127E-2</v>
      </c>
      <c r="ER45" s="57">
        <f>IFERROR(Inv_SY_B!ER45/Inv_SY_B!$NE45-1,"")</f>
        <v>2.8616045990404793E-2</v>
      </c>
      <c r="ES45" s="57">
        <f>IFERROR(Inv_SY_B!ES45/Inv_SY_B!$NE45-1,"")</f>
        <v>2.3468423740820699E-2</v>
      </c>
      <c r="ET45" s="57">
        <f>IFERROR(Inv_SY_B!ET45/Inv_SY_B!$NE45-1,"")</f>
        <v>2.8203135114769795E-2</v>
      </c>
      <c r="EU45" s="57">
        <f>IFERROR(Inv_SY_B!EU45/Inv_SY_B!$NE45-1,"")</f>
        <v>2.2828125139922939E-2</v>
      </c>
      <c r="EV45" s="57">
        <f>IFERROR(Inv_SY_B!EV45/Inv_SY_B!$NE45-1,"")</f>
        <v>-1.7223943053016333E-2</v>
      </c>
      <c r="EW45" s="57">
        <f>IFERROR(Inv_SY_B!EW45/Inv_SY_B!$NE45-1,"")</f>
        <v>3.247676267759303E-2</v>
      </c>
      <c r="EX45" s="57">
        <f>IFERROR(Inv_SY_B!EX45/Inv_SY_B!$NE45-1,"")</f>
        <v>2.1197413924827879E-2</v>
      </c>
      <c r="EY45" s="57">
        <f>IFERROR(Inv_SY_B!EY45/Inv_SY_B!$NE45-1,"")</f>
        <v>4.018738171951175E-2</v>
      </c>
      <c r="EZ45" s="57">
        <f>IFERROR(Inv_SY_B!EZ45/Inv_SY_B!$NE45-1,"")</f>
        <v>8.7825602640663192E-3</v>
      </c>
      <c r="FA45" s="57">
        <f>IFERROR(Inv_SY_B!FA45/Inv_SY_B!$NE45-1,"")</f>
        <v>1.726099691044003E-2</v>
      </c>
      <c r="FB45" s="57">
        <f>IFERROR(Inv_SY_B!FB45/Inv_SY_B!$NE45-1,"")</f>
        <v>1.5444189057645996E-2</v>
      </c>
      <c r="FC45" s="57">
        <f>IFERROR(Inv_SY_B!FC45/Inv_SY_B!$NE45-1,"")</f>
        <v>-2.233027421503686E-2</v>
      </c>
      <c r="FD45" s="57">
        <f>IFERROR(Inv_SY_B!FD45/Inv_SY_B!$NE45-1,"")</f>
        <v>4.6947425952792443E-3</v>
      </c>
      <c r="FE45" s="57">
        <f>IFERROR(Inv_SY_B!FE45/Inv_SY_B!$NE45-1,"")</f>
        <v>7.7022636093548869E-5</v>
      </c>
      <c r="FF45" s="57">
        <f>IFERROR(Inv_SY_B!FF45/Inv_SY_B!$NE45-1,"")</f>
        <v>1.6201192329643455E-2</v>
      </c>
      <c r="FG45" s="57">
        <f>IFERROR(Inv_SY_B!FG45/Inv_SY_B!$NE45-1,"")</f>
        <v>1.5595589712045221E-2</v>
      </c>
      <c r="FH45" s="57">
        <f>IFERROR(Inv_SY_B!FH45/Inv_SY_B!$NE45-1,"")</f>
        <v>1.8547902472836109E-2</v>
      </c>
      <c r="FI45" s="57">
        <f>IFERROR(Inv_SY_B!FI45/Inv_SY_B!$NE45-1,"")</f>
        <v>-6.7998063590424263E-4</v>
      </c>
      <c r="FJ45" s="57">
        <f>IFERROR(Inv_SY_B!FJ45/Inv_SY_B!$NE45-1,"")</f>
        <v>2.0071371557731421E-2</v>
      </c>
      <c r="FK45" s="57">
        <f>IFERROR(Inv_SY_B!FK45/Inv_SY_B!$NE45-1,"")</f>
        <v>3.3839368567188721E-2</v>
      </c>
      <c r="FL45" s="57">
        <f>IFERROR(Inv_SY_B!FL45/Inv_SY_B!$NE45-1,"")</f>
        <v>-1.6353389290219011E-2</v>
      </c>
      <c r="FM45" s="57">
        <f>IFERROR(Inv_SY_B!FM45/Inv_SY_B!$NE45-1,"")</f>
        <v>1.2661300838682887E-2</v>
      </c>
      <c r="FN45" s="57">
        <f>IFERROR(Inv_SY_B!FN45/Inv_SY_B!$NE45-1,"")</f>
        <v>1.0588553784403709E-2</v>
      </c>
      <c r="FO45" s="57">
        <f>IFERROR(Inv_SY_B!FO45/Inv_SY_B!$NE45-1,"")</f>
        <v>2.2113027406196473E-2</v>
      </c>
      <c r="FP45" s="57">
        <f>IFERROR(Inv_SY_B!FP45/Inv_SY_B!$NE45-1,"")</f>
        <v>1.9874460587574694E-2</v>
      </c>
      <c r="FQ45" s="57">
        <f>IFERROR(Inv_SY_B!FQ45/Inv_SY_B!$NE45-1,"")</f>
        <v>1.8547902472836109E-2</v>
      </c>
      <c r="FR45" s="57">
        <f>IFERROR(Inv_SY_B!FR45/Inv_SY_B!$NE45-1,"")</f>
        <v>2.0703559409286587E-2</v>
      </c>
      <c r="FS45" s="57">
        <f>IFERROR(Inv_SY_B!FS45/Inv_SY_B!$NE45-1,"")</f>
        <v>2.3522495403106358E-2</v>
      </c>
      <c r="FT45" s="57">
        <f>IFERROR(Inv_SY_B!FT45/Inv_SY_B!$NE45-1,"")</f>
        <v>3.3720410910160314E-2</v>
      </c>
      <c r="FU45" s="57">
        <f>IFERROR(Inv_SY_B!FU45/Inv_SY_B!$NE45-1,"")</f>
        <v>3.7036806197007222E-2</v>
      </c>
      <c r="FV45" s="57">
        <f>IFERROR(Inv_SY_B!FV45/Inv_SY_B!$NE45-1,"")</f>
        <v>2.9409097037259357E-2</v>
      </c>
      <c r="FW45" s="57">
        <f>IFERROR(Inv_SY_B!FW45/Inv_SY_B!$NE45-1,"")</f>
        <v>2.8745817979890065E-2</v>
      </c>
      <c r="FX45" s="57">
        <f>IFERROR(Inv_SY_B!FX45/Inv_SY_B!$NE45-1,"")</f>
        <v>2.8828727862061365E-2</v>
      </c>
      <c r="FY45" s="57">
        <f>IFERROR(Inv_SY_B!FY45/Inv_SY_B!$NE45-1,"")</f>
        <v>3.819754454740365E-2</v>
      </c>
      <c r="FZ45" s="57">
        <f>IFERROR(Inv_SY_B!FZ45/Inv_SY_B!$NE45-1,"")</f>
        <v>1.9592566988192894E-2</v>
      </c>
      <c r="GA45" s="57">
        <f>IFERROR(Inv_SY_B!GA45/Inv_SY_B!$NE45-1,"")</f>
        <v>3.4411326594920189E-2</v>
      </c>
      <c r="GB45" s="57">
        <f>IFERROR(Inv_SY_B!GB45/Inv_SY_B!$NE45-1,"")</f>
        <v>1.0871201109987183E-2</v>
      </c>
      <c r="GC45" s="57">
        <f>IFERROR(Inv_SY_B!GC45/Inv_SY_B!$NE45-1,"")</f>
        <v>3.5627338200097336E-2</v>
      </c>
      <c r="GD45" s="57">
        <f>IFERROR(Inv_SY_B!GD45/Inv_SY_B!$NE45-1,"")</f>
        <v>3.2725492324106265E-2</v>
      </c>
      <c r="GE45" s="57">
        <f>IFERROR(Inv_SY_B!GE45/Inv_SY_B!$NE45-1,"")</f>
        <v>3.7368445725691979E-2</v>
      </c>
      <c r="GF45" s="57">
        <f>IFERROR(Inv_SY_B!GF45/Inv_SY_B!$NE45-1,"")</f>
        <v>3.1979303384565894E-2</v>
      </c>
      <c r="GG45" s="57">
        <f>IFERROR(Inv_SY_B!GG45/Inv_SY_B!$NE45-1,"")</f>
        <v>2.5263602928701001E-2</v>
      </c>
      <c r="GH45" s="57">
        <f>IFERROR(Inv_SY_B!GH45/Inv_SY_B!$NE45-1,"")</f>
        <v>3.3886230674502693E-2</v>
      </c>
      <c r="GI45" s="57">
        <f>IFERROR(Inv_SY_B!GI45/Inv_SY_B!$NE45-1,"")</f>
        <v>2.3854134931791116E-2</v>
      </c>
      <c r="GJ45" s="57">
        <f>IFERROR(Inv_SY_B!GJ45/Inv_SY_B!$NE45-1,"")</f>
        <v>3.5627338200097336E-2</v>
      </c>
      <c r="GK45" s="57">
        <f>IFERROR(Inv_SY_B!GK45/Inv_SY_B!$NE45-1,"")</f>
        <v>1.3904949071250616E-2</v>
      </c>
      <c r="GL45" s="57">
        <f>IFERROR(Inv_SY_B!GL45/Inv_SY_B!$NE45-1,"")</f>
        <v>3.5378608553583879E-2</v>
      </c>
      <c r="GM45" s="57">
        <f>IFERROR(Inv_SY_B!GM45/Inv_SY_B!$NE45-1,"")</f>
        <v>1.2329661309998352E-2</v>
      </c>
      <c r="GN45" s="57">
        <f>IFERROR(Inv_SY_B!GN45/Inv_SY_B!$NE45-1,"")</f>
        <v>2.4019954696133272E-2</v>
      </c>
      <c r="GO45" s="57">
        <f>IFERROR(Inv_SY_B!GO45/Inv_SY_B!$NE45-1,"")</f>
        <v>2.7514606229648297E-2</v>
      </c>
      <c r="GP45" s="57">
        <f>IFERROR(Inv_SY_B!GP45/Inv_SY_B!$NE45-1,"")</f>
        <v>2.2900671286822716E-2</v>
      </c>
      <c r="GQ45" s="57">
        <f>IFERROR(Inv_SY_B!GQ45/Inv_SY_B!$NE45-1,"")</f>
        <v>3.2215596548753833E-2</v>
      </c>
      <c r="GR45" s="57">
        <f>IFERROR(Inv_SY_B!GR45/Inv_SY_B!$NE45-1,"")</f>
        <v>-5.6720428724512661E-3</v>
      </c>
      <c r="GS45" s="57">
        <f>IFERROR(Inv_SY_B!GS45/Inv_SY_B!$NE45-1,"")</f>
        <v>2.1388380007038688E-2</v>
      </c>
      <c r="GT45" s="57">
        <f>IFERROR(Inv_SY_B!GT45/Inv_SY_B!$NE45-1,"")</f>
        <v>9.0770428555908556E-3</v>
      </c>
      <c r="GU45" s="57">
        <f>IFERROR(Inv_SY_B!GU45/Inv_SY_B!$NE45-1,"")</f>
        <v>1.0042205019967332E-2</v>
      </c>
      <c r="GV45" s="57">
        <f>IFERROR(Inv_SY_B!GV45/Inv_SY_B!$NE45-1,"")</f>
        <v>1.2820465629205469E-2</v>
      </c>
      <c r="GW45" s="57">
        <f>IFERROR(Inv_SY_B!GW45/Inv_SY_B!$NE45-1,"")</f>
        <v>2.7949883111046958E-2</v>
      </c>
      <c r="GX45" s="57">
        <f>IFERROR(Inv_SY_B!GX45/Inv_SY_B!$NE45-1,"")</f>
        <v>1.0512021585476594E-2</v>
      </c>
      <c r="GY45" s="57">
        <f>IFERROR(Inv_SY_B!GY45/Inv_SY_B!$NE45-1,"")</f>
        <v>2.5997313792329724E-2</v>
      </c>
      <c r="GZ45" s="57">
        <f>IFERROR(Inv_SY_B!GZ45/Inv_SY_B!$NE45-1,"")</f>
        <v>3.1669347978910745E-2</v>
      </c>
      <c r="HA45" s="57">
        <f>IFERROR(Inv_SY_B!HA45/Inv_SY_B!$NE45-1,"")</f>
        <v>2.951613119952734E-2</v>
      </c>
      <c r="HB45" s="57">
        <f>IFERROR(Inv_SY_B!HB45/Inv_SY_B!$NE45-1,"")</f>
        <v>2.9718606229864886E-3</v>
      </c>
      <c r="HC45" s="57">
        <f>IFERROR(Inv_SY_B!HC45/Inv_SY_B!$NE45-1,"")</f>
        <v>1.7452100533650983E-2</v>
      </c>
      <c r="HD45" s="57">
        <f>IFERROR(Inv_SY_B!HD45/Inv_SY_B!$NE45-1,"")</f>
        <v>8.8310465018961448E-3</v>
      </c>
      <c r="HE45" s="57">
        <f>IFERROR(Inv_SY_B!HE45/Inv_SY_B!$NE45-1,"")</f>
        <v>4.8095408936699169E-3</v>
      </c>
      <c r="HF45" s="57">
        <f>IFERROR(Inv_SY_B!HF45/Inv_SY_B!$NE45-1,"")</f>
        <v>-1.4625836343552967E-2</v>
      </c>
      <c r="HG45" s="57">
        <f>IFERROR(Inv_SY_B!HG45/Inv_SY_B!$NE45-1,"")</f>
        <v>8.21605561765959E-3</v>
      </c>
      <c r="HH45" s="57">
        <f>IFERROR(Inv_SY_B!HH45/Inv_SY_B!$NE45-1,"")</f>
        <v>8.8187466842115647E-3</v>
      </c>
      <c r="HI45" s="57">
        <f>IFERROR(Inv_SY_B!HI45/Inv_SY_B!$NE45-1,"")</f>
        <v>2.2077950148354786E-2</v>
      </c>
      <c r="HJ45" s="57">
        <f>IFERROR(Inv_SY_B!HJ45/Inv_SY_B!$NE45-1,"")</f>
        <v>2.6704442232378334E-2</v>
      </c>
      <c r="HK45" s="57">
        <f>IFERROR(Inv_SY_B!HK45/Inv_SY_B!$NE45-1,"")</f>
        <v>2.0858973479915388E-2</v>
      </c>
      <c r="HL45" s="57">
        <f>IFERROR(Inv_SY_B!HL45/Inv_SY_B!$NE45-1,"")</f>
        <v>1.1564339320726091E-2</v>
      </c>
      <c r="HM45" s="57">
        <f>IFERROR(Inv_SY_B!HM45/Inv_SY_B!$NE45-1,"")</f>
        <v>-7.35346360159983E-3</v>
      </c>
      <c r="HN45" s="57">
        <f>IFERROR(Inv_SY_B!HN45/Inv_SY_B!$NE45-1,"")</f>
        <v>-9.5628952035071713E-3</v>
      </c>
      <c r="HO45" s="57">
        <f>IFERROR(Inv_SY_B!HO45/Inv_SY_B!$NE45-1,"")</f>
        <v>-7.6926105859975724E-4</v>
      </c>
      <c r="HP45" s="57">
        <f>IFERROR(Inv_SY_B!HP45/Inv_SY_B!$NE45-1,"")</f>
        <v>-1.2101345704986111E-2</v>
      </c>
      <c r="HQ45" s="57">
        <f>IFERROR(Inv_SY_B!HQ45/Inv_SY_B!$NE45-1,"")</f>
        <v>-1.3984157022348009E-2</v>
      </c>
      <c r="HR45" s="57">
        <f>IFERROR(Inv_SY_B!HR45/Inv_SY_B!$NE45-1,"")</f>
        <v>-3.2246391455667323E-2</v>
      </c>
      <c r="HS45" s="57">
        <f>IFERROR(Inv_SY_B!HS45/Inv_SY_B!$NE45-1,"")</f>
        <v>-1.010042288452373E-2</v>
      </c>
      <c r="HT45" s="57">
        <f>IFERROR(Inv_SY_B!HT45/Inv_SY_B!$NE45-1,"")</f>
        <v>-3.8014104828537842E-2</v>
      </c>
      <c r="HU45" s="57">
        <f>IFERROR(Inv_SY_B!HU45/Inv_SY_B!$NE45-1,"")</f>
        <v>1.9330618143682976E-2</v>
      </c>
      <c r="HV45" s="57">
        <f>IFERROR(Inv_SY_B!HV45/Inv_SY_B!$NE45-1,"")</f>
        <v>3.0601723803875602E-2</v>
      </c>
      <c r="HW45" s="57">
        <f>IFERROR(Inv_SY_B!HW45/Inv_SY_B!$NE45-1,"")</f>
        <v>3.0773921251461944E-2</v>
      </c>
      <c r="HX45" s="57">
        <f>IFERROR(Inv_SY_B!HX45/Inv_SY_B!$NE45-1,"")</f>
        <v>3.0860019975255115E-2</v>
      </c>
      <c r="HY45" s="57">
        <f>IFERROR(Inv_SY_B!HY45/Inv_SY_B!$NE45-1,"")</f>
        <v>2.4402615690769514E-2</v>
      </c>
      <c r="HZ45" s="57">
        <f>IFERROR(Inv_SY_B!HZ45/Inv_SY_B!$NE45-1,"")</f>
        <v>1.6456933466431289E-2</v>
      </c>
      <c r="IA45" s="57">
        <f>IFERROR(Inv_SY_B!IA45/Inv_SY_B!$NE45-1,"")</f>
        <v>3.9900385973534735E-2</v>
      </c>
      <c r="IB45" s="57">
        <f>IFERROR(Inv_SY_B!IB45/Inv_SY_B!$NE45-1,"")</f>
        <v>1.4324965067743944E-2</v>
      </c>
      <c r="IC45" s="57">
        <f>IFERROR(Inv_SY_B!IC45/Inv_SY_B!$NE45-1,"")</f>
        <v>4.0072583421120855E-2</v>
      </c>
      <c r="ID45" s="57">
        <f>IFERROR(Inv_SY_B!ID45/Inv_SY_B!$NE45-1,"")</f>
        <v>2.6727281233184241E-2</v>
      </c>
      <c r="IE45" s="57">
        <f>IFERROR(Inv_SY_B!IE45/Inv_SY_B!$NE45-1,"")</f>
        <v>2.8104860813874311E-2</v>
      </c>
      <c r="IF45" s="57">
        <f>IFERROR(Inv_SY_B!IF45/Inv_SY_B!$NE45-1,"")</f>
        <v>2.8707551880426507E-2</v>
      </c>
      <c r="IG45" s="57">
        <f>IFERROR(Inv_SY_B!IG45/Inv_SY_B!$NE45-1,"")</f>
        <v>7.5190659488577616E-3</v>
      </c>
      <c r="IH45" s="57">
        <f>IFERROR(Inv_SY_B!IH45/Inv_SY_B!$NE45-1,"")</f>
        <v>8.6670489327662636E-3</v>
      </c>
      <c r="II45" s="57">
        <f>IFERROR(Inv_SY_B!II45/Inv_SY_B!$NE45-1,"")</f>
        <v>2.025147383009962E-3</v>
      </c>
      <c r="IJ45" s="57">
        <f>IFERROR(Inv_SY_B!IJ45/Inv_SY_B!$NE45-1,"")</f>
        <v>8.7490477173310932E-3</v>
      </c>
      <c r="IK45" s="57">
        <f>IFERROR(Inv_SY_B!IK45/Inv_SY_B!$NE45-1,"")</f>
        <v>4.2827742582501216E-2</v>
      </c>
      <c r="IL45" s="57">
        <f>IFERROR(Inv_SY_B!IL45/Inv_SY_B!$NE45-1,"")</f>
        <v>4.3516532372846584E-2</v>
      </c>
      <c r="IM45" s="57">
        <f>IFERROR(Inv_SY_B!IM45/Inv_SY_B!$NE45-1,"")</f>
        <v>8.0438581700732481E-3</v>
      </c>
      <c r="IN45" s="57">
        <f>IFERROR(Inv_SY_B!IN45/Inv_SY_B!$NE45-1,"")</f>
        <v>2.1950852032279089E-2</v>
      </c>
      <c r="IO45" s="57">
        <f>IFERROR(Inv_SY_B!IO45/Inv_SY_B!$NE45-1,"")</f>
        <v>2.4747010585942197E-2</v>
      </c>
      <c r="IP45" s="57">
        <f>IFERROR(Inv_SY_B!IP45/Inv_SY_B!$NE45-1,"")</f>
        <v>3.0911315823534125E-3</v>
      </c>
      <c r="IQ45" s="57">
        <f>IFERROR(Inv_SY_B!IQ45/Inv_SY_B!$NE45-1,"")</f>
        <v>1.4242966283179337E-2</v>
      </c>
      <c r="IR45" s="57">
        <f>IFERROR(Inv_SY_B!IR45/Inv_SY_B!$NE45-1,"")</f>
        <v>4.9771036273460467E-3</v>
      </c>
      <c r="IS45" s="57">
        <f>IFERROR(Inv_SY_B!IS45/Inv_SY_B!$NE45-1,"")</f>
        <v>1.9326890926202545E-2</v>
      </c>
      <c r="IT45" s="57">
        <f>IFERROR(Inv_SY_B!IT45/Inv_SY_B!$NE45-1,"")</f>
        <v>8.7490477173310932E-3</v>
      </c>
      <c r="IU45" s="57">
        <f>IFERROR(Inv_SY_B!IU45/Inv_SY_B!$NE45-1,"")</f>
        <v>1.4898956559698417E-2</v>
      </c>
      <c r="IV45" s="57">
        <f>IFERROR(Inv_SY_B!IV45/Inv_SY_B!$NE45-1,"")</f>
        <v>2.3344831369882302E-2</v>
      </c>
      <c r="IW45" s="57">
        <f>IFERROR(Inv_SY_B!IW45/Inv_SY_B!$NE45-1,"")</f>
        <v>8.5030513636366045E-3</v>
      </c>
      <c r="IX45" s="57">
        <f>IFERROR(Inv_SY_B!IX45/Inv_SY_B!$NE45-1,"")</f>
        <v>1.161900517710257E-2</v>
      </c>
      <c r="IY45" s="57">
        <f>IFERROR(Inv_SY_B!IY45/Inv_SY_B!$NE45-1,"")</f>
        <v>1.9162893357072885E-2</v>
      </c>
      <c r="IZ45" s="57">
        <f>IFERROR(Inv_SY_B!IZ45/Inv_SY_B!$NE45-1,"")</f>
        <v>-5.0118392196499828E-3</v>
      </c>
      <c r="JA45" s="57">
        <f>IFERROR(Inv_SY_B!JA45/Inv_SY_B!$NE45-1,"")</f>
        <v>-1.9054027740530888E-2</v>
      </c>
      <c r="JB45" s="57">
        <f>IFERROR(Inv_SY_B!JB45/Inv_SY_B!$NE45-1,"")</f>
        <v>-5.6908712029124509E-5</v>
      </c>
      <c r="JC45" s="57">
        <f>IFERROR(Inv_SY_B!JC45/Inv_SY_B!$NE45-1,"")</f>
        <v>1.1725974694742902E-4</v>
      </c>
      <c r="JD45" s="57">
        <f>IFERROR(Inv_SY_B!JD45/Inv_SY_B!$NE45-1,"")</f>
        <v>7.2373617114449562E-3</v>
      </c>
      <c r="JE45" s="57">
        <f>IFERROR(Inv_SY_B!JE45/Inv_SY_B!$NE45-1,"")</f>
        <v>1.0153276903005048E-2</v>
      </c>
      <c r="JF45" s="57">
        <f>IFERROR(Inv_SY_B!JF45/Inv_SY_B!$NE45-1,"")</f>
        <v>4.8548389599627484E-3</v>
      </c>
      <c r="JG45" s="57">
        <f>IFERROR(Inv_SY_B!JG45/Inv_SY_B!$NE45-1,"")</f>
        <v>7.0741663992053283E-3</v>
      </c>
      <c r="JH45" s="57">
        <f>IFERROR(Inv_SY_B!JH45/Inv_SY_B!$NE45-1,"")</f>
        <v>1.7921729936158926E-2</v>
      </c>
      <c r="JI45" s="57">
        <f>IFERROR(Inv_SY_B!JI45/Inv_SY_B!$NE45-1,"")</f>
        <v>1.5665466937152761E-2</v>
      </c>
      <c r="JJ45" s="57">
        <f>IFERROR(Inv_SY_B!JJ45/Inv_SY_B!$NE45-1,"")</f>
        <v>6.1571730921714529E-3</v>
      </c>
      <c r="JK45" s="57">
        <f>IFERROR(Inv_SY_B!JK45/Inv_SY_B!$NE45-1,"")</f>
        <v>1.588666919195747E-2</v>
      </c>
      <c r="JL45" s="57">
        <f>IFERROR(Inv_SY_B!JL45/Inv_SY_B!$NE45-1,"")</f>
        <v>1.1634681415328307E-2</v>
      </c>
      <c r="JM45" s="57">
        <f>IFERROR(Inv_SY_B!JM45/Inv_SY_B!$NE45-1,"")</f>
        <v>-3.2727793950036665E-2</v>
      </c>
      <c r="JN45" s="57">
        <f>IFERROR(Inv_SY_B!JN45/Inv_SY_B!$NE45-1,"")</f>
        <v>-1.0036008512679162E-2</v>
      </c>
      <c r="JO45" s="57">
        <f>IFERROR(Inv_SY_B!JO45/Inv_SY_B!$NE45-1,"")</f>
        <v>-1.3409639415368879E-2</v>
      </c>
      <c r="JP45" s="57">
        <f>IFERROR(Inv_SY_B!JP45/Inv_SY_B!$NE45-1,"")</f>
        <v>1.6151534601853701E-3</v>
      </c>
      <c r="JQ45" s="57">
        <f>IFERROR(Inv_SY_B!JQ45/Inv_SY_B!$NE45-1,"")</f>
        <v>1.280798755329382E-2</v>
      </c>
      <c r="JR45" s="57">
        <f>IFERROR(Inv_SY_B!JR45/Inv_SY_B!$NE45-1,"")</f>
        <v>-1.4461344969038947E-3</v>
      </c>
      <c r="JS45" s="57">
        <f>IFERROR(Inv_SY_B!JS45/Inv_SY_B!$NE45-1,"")</f>
        <v>9.1519113110631878E-3</v>
      </c>
      <c r="JT45" s="57">
        <f>IFERROR(Inv_SY_B!JT45/Inv_SY_B!$NE45-1,"")</f>
        <v>1.7052503585902601E-2</v>
      </c>
      <c r="JU45" s="57">
        <f>IFERROR(Inv_SY_B!JU45/Inv_SY_B!$NE45-1,"")</f>
        <v>8.8422281543369952E-3</v>
      </c>
      <c r="JV45" s="57">
        <f>IFERROR(Inv_SY_B!JV45/Inv_SY_B!$NE45-1,"")</f>
        <v>1.9659260386017952E-3</v>
      </c>
      <c r="JW45" s="57">
        <f>IFERROR(Inv_SY_B!JW45/Inv_SY_B!$NE45-1,"")</f>
        <v>-6.5737918250287075E-3</v>
      </c>
      <c r="JX45" s="57">
        <f>IFERROR(Inv_SY_B!JX45/Inv_SY_B!$NE45-1,"")</f>
        <v>-7.1541610002270328E-3</v>
      </c>
      <c r="JY45" s="57">
        <f>IFERROR(Inv_SY_B!JY45/Inv_SY_B!$NE45-1,"")</f>
        <v>-5.2137042653321863E-4</v>
      </c>
      <c r="JZ45" s="57">
        <f>IFERROR(Inv_SY_B!JZ45/Inv_SY_B!$NE45-1,"")</f>
        <v>-2.6886712956965653E-2</v>
      </c>
      <c r="KA45" s="57">
        <f>IFERROR(Inv_SY_B!KA45/Inv_SY_B!$NE45-1,"")</f>
        <v>-1.7103346860767421E-2</v>
      </c>
      <c r="KB45" s="57">
        <f>IFERROR(Inv_SY_B!KB45/Inv_SY_B!$NE45-1,"")</f>
        <v>-5.8276028854883366E-3</v>
      </c>
      <c r="KC45" s="57">
        <f>IFERROR(Inv_SY_B!KC45/Inv_SY_B!$NE45-1,"")</f>
        <v>-2.0253922383271949E-2</v>
      </c>
      <c r="KD45" s="57">
        <f>IFERROR(Inv_SY_B!KD45/Inv_SY_B!$NE45-1,"")</f>
        <v>-2.2824128730578264E-2</v>
      </c>
      <c r="KE45" s="57">
        <f>IFERROR(Inv_SY_B!KE45/Inv_SY_B!$NE45-1,"")</f>
        <v>1.2412571192169208E-2</v>
      </c>
      <c r="KF45" s="57">
        <f>IFERROR(Inv_SY_B!KF45/Inv_SY_B!$NE45-1,"")</f>
        <v>-1.2867733315066299E-2</v>
      </c>
      <c r="KG45" s="57">
        <f>IFERROR(Inv_SY_B!KG45/Inv_SY_B!$NE45-1,"")</f>
        <v>7.4379782618989587E-3</v>
      </c>
      <c r="KH45" s="57">
        <f>IFERROR(Inv_SY_B!KH45/Inv_SY_B!$NE45-1,"")</f>
        <v>6.1943300293314518E-3</v>
      </c>
      <c r="KI45" s="57">
        <f>IFERROR(Inv_SY_B!KI45/Inv_SY_B!$NE45-1,"")</f>
        <v>1.3759856777451063E-2</v>
      </c>
      <c r="KJ45" s="57">
        <f>IFERROR(Inv_SY_B!KJ45/Inv_SY_B!$NE45-1,"")</f>
        <v>-6.8722674008449003E-3</v>
      </c>
      <c r="KK45" s="57">
        <f>IFERROR(Inv_SY_B!KK45/Inv_SY_B!$NE45-1,"")</f>
        <v>-6.7852120245650571E-3</v>
      </c>
      <c r="KL45" s="57">
        <f>IFERROR(Inv_SY_B!KL45/Inv_SY_B!$NE45-1,"")</f>
        <v>-4.193823905991878E-3</v>
      </c>
      <c r="KM45" s="57">
        <f>IFERROR(Inv_SY_B!KM45/Inv_SY_B!$NE45-1,"")</f>
        <v>7.9104510150938001E-3</v>
      </c>
      <c r="KN45" s="57">
        <f>IFERROR(Inv_SY_B!KN45/Inv_SY_B!$NE45-1,"")</f>
        <v>-1.6025945213319348E-3</v>
      </c>
      <c r="KO45" s="57">
        <f>IFERROR(Inv_SY_B!KO45/Inv_SY_B!$NE45-1,"")</f>
        <v>-2.5177158829071677E-3</v>
      </c>
      <c r="KP45" s="57">
        <f>IFERROR(Inv_SY_B!KP45/Inv_SY_B!$NE45-1,"")</f>
        <v>4.8032550096952509E-3</v>
      </c>
      <c r="KQ45" s="57">
        <f>IFERROR(Inv_SY_B!KQ45/Inv_SY_B!$NE45-1,"")</f>
        <v>-1.2877056925824082E-3</v>
      </c>
      <c r="KR45" s="57">
        <f>IFERROR(Inv_SY_B!KR45/Inv_SY_B!$NE45-1,"")</f>
        <v>-8.1748297544637083E-3</v>
      </c>
      <c r="KS45" s="57">
        <f>IFERROR(Inv_SY_B!KS45/Inv_SY_B!$NE45-1,"")</f>
        <v>-1.0337843881823683E-2</v>
      </c>
      <c r="KT45" s="57">
        <f>IFERROR(Inv_SY_B!KT45/Inv_SY_B!$NE45-1,"")</f>
        <v>1.2290611604402368E-2</v>
      </c>
      <c r="KU45" s="57">
        <f>IFERROR(Inv_SY_B!KU45/Inv_SY_B!$NE45-1,"")</f>
        <v>-9.3705171291347256E-4</v>
      </c>
      <c r="KV45" s="57">
        <f>IFERROR(Inv_SY_B!KV45/Inv_SY_B!$NE45-1,"")</f>
        <v>1.0249718303681377E-2</v>
      </c>
      <c r="KW45" s="57">
        <f>IFERROR(Inv_SY_B!KW45/Inv_SY_B!$NE45-1,"")</f>
        <v>4.8864478607475448E-3</v>
      </c>
      <c r="KX45" s="57">
        <f>IFERROR(Inv_SY_B!KX45/Inv_SY_B!$NE45-1,"")</f>
        <v>1.7221344358097301E-2</v>
      </c>
      <c r="KY45" s="57">
        <f>IFERROR(Inv_SY_B!KY45/Inv_SY_B!$NE45-1,"")</f>
        <v>1.5152742797926777E-2</v>
      </c>
      <c r="KZ45" s="57">
        <f>IFERROR(Inv_SY_B!KZ45/Inv_SY_B!$NE45-1,"")</f>
        <v>5.1413745257578025E-3</v>
      </c>
      <c r="LA45" s="57">
        <f>IFERROR(Inv_SY_B!LA45/Inv_SY_B!$NE45-1,"")</f>
        <v>5.2886990086926655E-3</v>
      </c>
      <c r="LB45" s="57">
        <f>IFERROR(Inv_SY_B!LB45/Inv_SY_B!$NE45-1,"")</f>
        <v>-1.5180336717432463E-2</v>
      </c>
      <c r="LC45" s="57">
        <f>IFERROR(Inv_SY_B!LC45/Inv_SY_B!$NE45-1,"")</f>
        <v>1.7851459462598473E-2</v>
      </c>
      <c r="LD45" s="57">
        <f>IFERROR(Inv_SY_B!LD45/Inv_SY_B!$NE45-1,"")</f>
        <v>-3.8787651056626515E-3</v>
      </c>
      <c r="LE45" s="57">
        <f>IFERROR(Inv_SY_B!LE45/Inv_SY_B!$NE45-1,"")</f>
        <v>-2.6674427214703256E-2</v>
      </c>
      <c r="LF45" s="57">
        <f>IFERROR(Inv_SY_B!LF45/Inv_SY_B!$NE45-1,"")</f>
        <v>-8.3886982567317192E-3</v>
      </c>
      <c r="LG45" s="57">
        <f>IFERROR(Inv_SY_B!LG45/Inv_SY_B!$NE45-1,"")</f>
        <v>7.0155033549168522E-4</v>
      </c>
      <c r="LH45" s="57">
        <f>IFERROR(Inv_SY_B!LH45/Inv_SY_B!$NE45-1,"")</f>
        <v>-2.0740304647506758E-2</v>
      </c>
      <c r="LI45" s="57">
        <f>IFERROR(Inv_SY_B!LI45/Inv_SY_B!$NE45-1,"")</f>
        <v>-2.8560399259695668E-2</v>
      </c>
      <c r="LJ45" s="57">
        <f>IFERROR(Inv_SY_B!LJ45/Inv_SY_B!$NE45-1,"")</f>
        <v>-1.3621711598963748E-2</v>
      </c>
      <c r="LK45" s="57">
        <f>IFERROR(Inv_SY_B!LK45/Inv_SY_B!$NE45-1,"")</f>
        <v>-1.1156157235796993E-2</v>
      </c>
      <c r="LL45" s="57">
        <f>IFERROR(Inv_SY_B!LL45/Inv_SY_B!$NE45-1,"")</f>
        <v>-6.0763325320015715E-3</v>
      </c>
      <c r="LM45" s="57">
        <f>IFERROR(Inv_SY_B!LM45/Inv_SY_B!$NE45-1,"")</f>
        <v>5.7970914729950085E-3</v>
      </c>
      <c r="LN45" s="57">
        <f>IFERROR(Inv_SY_B!LN45/Inv_SY_B!$NE45-1,"")</f>
        <v>-8.8806909641210297E-3</v>
      </c>
      <c r="LO45" s="57">
        <f>IFERROR(Inv_SY_B!LO45/Inv_SY_B!$NE45-1,"")</f>
        <v>-1.4538607099098932E-2</v>
      </c>
      <c r="LP45" s="57">
        <f>IFERROR(Inv_SY_B!LP45/Inv_SY_B!$NE45-1,"")</f>
        <v>-1.1586650854762515E-2</v>
      </c>
      <c r="LQ45" s="57">
        <f>IFERROR(Inv_SY_B!LQ45/Inv_SY_B!$NE45-1,"")</f>
        <v>-1.4128613176274452E-2</v>
      </c>
      <c r="LR45" s="57">
        <f>IFERROR(Inv_SY_B!LR45/Inv_SY_B!$NE45-1,"")</f>
        <v>-1.7162568205175477E-2</v>
      </c>
      <c r="LS45" s="57">
        <f>IFERROR(Inv_SY_B!LS45/Inv_SY_B!$NE45-1,"")</f>
        <v>5.7677108010010247E-3</v>
      </c>
      <c r="LT45" s="57">
        <f>IFERROR(Inv_SY_B!LT45/Inv_SY_B!$NE45-1,"")</f>
        <v>-1.1844947026141917E-2</v>
      </c>
      <c r="LU45" s="57">
        <f>IFERROR(Inv_SY_B!LU45/Inv_SY_B!$NE45-1,"")</f>
        <v>5.0304028373133747E-3</v>
      </c>
      <c r="LV45" s="57">
        <f>IFERROR(Inv_SY_B!LV45/Inv_SY_B!$NE45-1,"")</f>
        <v>5.8052913514516913E-3</v>
      </c>
      <c r="LW45" s="57">
        <f>IFERROR(Inv_SY_B!LW45/Inv_SY_B!$NE45-1,"")</f>
        <v>2.5005306757321488E-2</v>
      </c>
      <c r="LX45" s="57">
        <f>IFERROR(Inv_SY_B!LX45/Inv_SY_B!$NE45-1,"")</f>
        <v>2.9740736565944115E-2</v>
      </c>
      <c r="LY45" s="57">
        <f>IFERROR(Inv_SY_B!LY45/Inv_SY_B!$NE45-1,"")</f>
        <v>1.4329065006972286E-2</v>
      </c>
      <c r="LZ45" s="57">
        <f>IFERROR(Inv_SY_B!LZ45/Inv_SY_B!$NE45-1,"")</f>
        <v>-9.2680886132634477E-4</v>
      </c>
      <c r="MA45" s="57">
        <f>IFERROR(Inv_SY_B!MA45/Inv_SY_B!$NE45-1,"")</f>
        <v>1.0799017331453609E-2</v>
      </c>
      <c r="MB45" s="57">
        <f>IFERROR(Inv_SY_B!MB45/Inv_SY_B!$NE45-1,"")</f>
        <v>1.1045013685148319E-2</v>
      </c>
      <c r="MC45" s="57">
        <f>IFERROR(Inv_SY_B!MC45/Inv_SY_B!$NE45-1,"")</f>
        <v>-2.462445760058074E-2</v>
      </c>
      <c r="MD45" s="57">
        <f>IFERROR(Inv_SY_B!MD45/Inv_SY_B!$NE45-1,"")</f>
        <v>1.0411619682311191E-3</v>
      </c>
      <c r="ME45" s="57">
        <f>IFERROR(Inv_SY_B!ME45/Inv_SY_B!$NE45-1,"")</f>
        <v>1.4488962636873826E-2</v>
      </c>
      <c r="MF45" s="57">
        <f>IFERROR(Inv_SY_B!MF45/Inv_SY_B!$NE45-1,"")</f>
        <v>-3.5507699674028892E-3</v>
      </c>
      <c r="MG45" s="57">
        <f>IFERROR(Inv_SY_B!MG45/Inv_SY_B!$NE45-1,"")</f>
        <v>1.3094983299270613E-2</v>
      </c>
      <c r="MH45" s="57">
        <f>IFERROR(Inv_SY_B!MH45/Inv_SY_B!$NE45-1,"")</f>
        <v>1.5800943189911987E-2</v>
      </c>
      <c r="MI45" s="57">
        <f>IFERROR(Inv_SY_B!MI45/Inv_SY_B!$NE45-1,"")</f>
        <v>4.6717047627664599E-4</v>
      </c>
      <c r="MJ45" s="57">
        <f>IFERROR(Inv_SY_B!MJ45/Inv_SY_B!$NE45-1,"")</f>
        <v>1.1660004569384874E-2</v>
      </c>
      <c r="MK45" s="57">
        <f>IFERROR(Inv_SY_B!MK45/Inv_SY_B!$NE45-1,"")</f>
        <v>9.9380300935223431E-3</v>
      </c>
      <c r="ML45" s="57">
        <f>IFERROR(Inv_SY_B!ML45/Inv_SY_B!$NE45-1,"")</f>
        <v>9.3230392092855663E-3</v>
      </c>
      <c r="MM45" s="57">
        <f>IFERROR(Inv_SY_B!MM45/Inv_SY_B!$NE45-1,"")</f>
        <v>-6.3300971916024906E-3</v>
      </c>
      <c r="MN45" s="57">
        <f>IFERROR(Inv_SY_B!MN45/Inv_SY_B!$NE45-1,"")</f>
        <v>3.9111194280025963E-3</v>
      </c>
      <c r="MO45" s="57">
        <f>IFERROR(Inv_SY_B!MO45/Inv_SY_B!$NE45-1,"")</f>
        <v>1.4673459902144748E-2</v>
      </c>
      <c r="MP45" s="57">
        <f>IFERROR(Inv_SY_B!MP45/Inv_SY_B!$NE45-1,"")</f>
        <v>4.6938350988492417E-3</v>
      </c>
      <c r="MQ45" s="57">
        <f>IFERROR(Inv_SY_B!MQ45/Inv_SY_B!$NE45-1,"")</f>
        <v>-2.5667845526241573E-3</v>
      </c>
      <c r="MR45" s="57">
        <f>IFERROR(Inv_SY_B!MR45/Inv_SY_B!$NE45-1,"")</f>
        <v>-2.3207881989294465E-3</v>
      </c>
      <c r="MS45" s="57">
        <f>IFERROR(Inv_SY_B!MS45/Inv_SY_B!$NE45-1,"")</f>
        <v>1.5878842035248919E-2</v>
      </c>
      <c r="MT45" s="57">
        <f>IFERROR(Inv_SY_B!MT45/Inv_SY_B!$NE45-1,"")</f>
        <v>-1.802704969178448E-3</v>
      </c>
      <c r="MU45" s="57">
        <f>IFERROR(Inv_SY_B!MU45/Inv_SY_B!$NE45-1,"")</f>
        <v>7.0270732414683401E-3</v>
      </c>
      <c r="MV45" s="57">
        <f>IFERROR(Inv_SY_B!MV45/Inv_SY_B!$NE45-1,"")</f>
        <v>4.4590203975951592E-3</v>
      </c>
      <c r="MW45" s="57">
        <f>IFERROR(Inv_SY_B!MW45/Inv_SY_B!$NE45-1,"")</f>
        <v>-6.8512210461399992E-3</v>
      </c>
      <c r="MX45" s="57">
        <f>IFERROR(Inv_SY_B!MX45/Inv_SY_B!$NE45-1,"")</f>
        <v>4.2391145662621366E-3</v>
      </c>
      <c r="MY45" s="57">
        <f>IFERROR(Inv_SY_B!MY45/Inv_SY_B!$NE45-1,"")</f>
        <v>-6.7651223223469392E-3</v>
      </c>
      <c r="MZ45" s="57">
        <f>IFERROR(Inv_SY_B!MZ45/Inv_SY_B!$NE45-1,"")</f>
        <v>-1.6852976185516289E-3</v>
      </c>
      <c r="NA45" s="57">
        <f>IFERROR(Inv_SY_B!NA45/Inv_SY_B!$NE45-1,"")</f>
        <v>8.7145219133040186E-3</v>
      </c>
      <c r="NB45" s="57">
        <f>IFERROR(Inv_SY_B!NB45/Inv_SY_B!$NE45-1,"")</f>
        <v>9.0770428555908556E-3</v>
      </c>
      <c r="NC45" s="57">
        <f>IFERROR(Inv_SY_B!NC45/Inv_SY_B!$NE45-1,"")</f>
        <v>1.5878842035248919E-2</v>
      </c>
      <c r="ND45" s="57">
        <f>IFERROR(Inv_SY_B!ND45/Inv_SY_B!$NE45-1,"")</f>
        <v>1.3984670111799824E-2</v>
      </c>
    </row>
    <row r="46" spans="2:368" ht="14.5" x14ac:dyDescent="0.35">
      <c r="B46" s="86">
        <f t="shared" si="0"/>
        <v>45787</v>
      </c>
      <c r="C46" s="57">
        <f>IFERROR(Inv_SY_B!C46/Inv_SY_B!$NE46-1,"")</f>
        <v>-7.65148486001751E-2</v>
      </c>
      <c r="D46" s="57">
        <f>IFERROR(Inv_SY_B!D46/Inv_SY_B!$NE46-1,"")</f>
        <v>-0.10152835297366603</v>
      </c>
      <c r="E46" s="57">
        <f>IFERROR(Inv_SY_B!E46/Inv_SY_B!$NE46-1,"")</f>
        <v>-6.8146236566493879E-2</v>
      </c>
      <c r="F46" s="57">
        <f>IFERROR(Inv_SY_B!F46/Inv_SY_B!$NE46-1,"")</f>
        <v>-6.9262611090545434E-2</v>
      </c>
      <c r="G46" s="57">
        <f>IFERROR(Inv_SY_B!G46/Inv_SY_B!$NE46-1,"")</f>
        <v>-7.8831535582417844E-2</v>
      </c>
      <c r="H46" s="57">
        <f>IFERROR(Inv_SY_B!H46/Inv_SY_B!$NE46-1,"")</f>
        <v>-0.10550536670964783</v>
      </c>
      <c r="I46" s="57">
        <f>IFERROR(Inv_SY_B!I46/Inv_SY_B!$NE46-1,"")</f>
        <v>-4.518679683853899E-2</v>
      </c>
      <c r="J46" s="57">
        <f>IFERROR(Inv_SY_B!J46/Inv_SY_B!$NE46-1,"")</f>
        <v>-9.8447830790756363E-2</v>
      </c>
      <c r="K46" s="57">
        <f>IFERROR(Inv_SY_B!K46/Inv_SY_B!$NE46-1,"")</f>
        <v>-6.3361774320557562E-2</v>
      </c>
      <c r="L46" s="57">
        <f>IFERROR(Inv_SY_B!L46/Inv_SY_B!$NE46-1,"")</f>
        <v>-5.8896276224350452E-2</v>
      </c>
      <c r="M46" s="57">
        <f>IFERROR(Inv_SY_B!M46/Inv_SY_B!$NE46-1,"")</f>
        <v>-5.7939383775163056E-2</v>
      </c>
      <c r="N46" s="57">
        <f>IFERROR(Inv_SY_B!N46/Inv_SY_B!$NE46-1,"")</f>
        <v>-6.3361774320557562E-2</v>
      </c>
      <c r="O46" s="57">
        <f>IFERROR(Inv_SY_B!O46/Inv_SY_B!$NE46-1,"")</f>
        <v>-5.9374722448944151E-2</v>
      </c>
      <c r="P46" s="57">
        <f>IFERROR(Inv_SY_B!P46/Inv_SY_B!$NE46-1,"")</f>
        <v>-5.8258347924892262E-2</v>
      </c>
      <c r="Q46" s="57">
        <f>IFERROR(Inv_SY_B!Q46/Inv_SY_B!$NE46-1,"")</f>
        <v>-4.8051495133561883E-2</v>
      </c>
      <c r="R46" s="57">
        <f>IFERROR(Inv_SY_B!R46/Inv_SY_B!$NE46-1,"")</f>
        <v>-5.1241136630852502E-2</v>
      </c>
      <c r="S46" s="57">
        <f>IFERROR(Inv_SY_B!S46/Inv_SY_B!$NE46-1,"")</f>
        <v>-6.4259910215847538E-2</v>
      </c>
      <c r="T46" s="57">
        <f>IFERROR(Inv_SY_B!T46/Inv_SY_B!$NE46-1,"")</f>
        <v>-5.9727261772328899E-2</v>
      </c>
      <c r="U46" s="57">
        <f>IFERROR(Inv_SY_B!U46/Inv_SY_B!$NE46-1,"")</f>
        <v>-6.9103129015681053E-2</v>
      </c>
      <c r="V46" s="57">
        <f>IFERROR(Inv_SY_B!V46/Inv_SY_B!$NE46-1,"")</f>
        <v>-5.5706634727059723E-2</v>
      </c>
      <c r="W46" s="57">
        <f>IFERROR(Inv_SY_B!W46/Inv_SY_B!$NE46-1,"")</f>
        <v>-2.875416407495246E-2</v>
      </c>
      <c r="X46" s="57">
        <f>IFERROR(Inv_SY_B!X46/Inv_SY_B!$NE46-1,"")</f>
        <v>-3.9439463090876647E-2</v>
      </c>
      <c r="Y46" s="57">
        <f>IFERROR(Inv_SY_B!Y46/Inv_SY_B!$NE46-1,"")</f>
        <v>-3.0508466898462316E-2</v>
      </c>
      <c r="Z46" s="57">
        <f>IFERROR(Inv_SY_B!Z46/Inv_SY_B!$NE46-1,"")</f>
        <v>-3.1943805572243189E-2</v>
      </c>
      <c r="AA46" s="57">
        <f>IFERROR(Inv_SY_B!AA46/Inv_SY_B!$NE46-1,"")</f>
        <v>-4.2310140438438393E-2</v>
      </c>
      <c r="AB46" s="57">
        <f>IFERROR(Inv_SY_B!AB46/Inv_SY_B!$NE46-1,"")</f>
        <v>-4.3267032887625456E-2</v>
      </c>
      <c r="AC46" s="57">
        <f>IFERROR(Inv_SY_B!AC46/Inv_SY_B!$NE46-1,"")</f>
        <v>-3.2581733871701379E-2</v>
      </c>
      <c r="AD46" s="57">
        <f>IFERROR(Inv_SY_B!AD46/Inv_SY_B!$NE46-1,"")</f>
        <v>-3.7525678192502077E-2</v>
      </c>
      <c r="AE46" s="57">
        <f>IFERROR(Inv_SY_B!AE46/Inv_SY_B!$NE46-1,"")</f>
        <v>-3.1146395197920507E-2</v>
      </c>
      <c r="AF46" s="57">
        <f>IFERROR(Inv_SY_B!AF46/Inv_SY_B!$NE46-1,"")</f>
        <v>-3.0348984823597713E-2</v>
      </c>
      <c r="AG46" s="57">
        <f>IFERROR(Inv_SY_B!AG46/Inv_SY_B!$NE46-1,"")</f>
        <v>-4.151273006411571E-2</v>
      </c>
      <c r="AH46" s="57">
        <f>IFERROR(Inv_SY_B!AH46/Inv_SY_B!$NE46-1,"")</f>
        <v>-3.7525678192502077E-2</v>
      </c>
      <c r="AI46" s="57">
        <f>IFERROR(Inv_SY_B!AI46/Inv_SY_B!$NE46-1,"")</f>
        <v>-7.9788428031605241E-2</v>
      </c>
      <c r="AJ46" s="57">
        <f>IFERROR(Inv_SY_B!AJ46/Inv_SY_B!$NE46-1,"")</f>
        <v>-8.6251648960326222E-2</v>
      </c>
      <c r="AK46" s="57">
        <f>IFERROR(Inv_SY_B!AK46/Inv_SY_B!$NE46-1,"")</f>
        <v>-7.8025731414681276E-2</v>
      </c>
      <c r="AL46" s="57">
        <f>IFERROR(Inv_SY_B!AL46/Inv_SY_B!$NE46-1,"")</f>
        <v>-7.4164586444276703E-2</v>
      </c>
      <c r="AM46" s="57">
        <f>IFERROR(Inv_SY_B!AM46/Inv_SY_B!$NE46-1,"")</f>
        <v>-5.7041247879873413E-2</v>
      </c>
      <c r="AN46" s="57">
        <f>IFERROR(Inv_SY_B!AN46/Inv_SY_B!$NE46-1,"")</f>
        <v>-5.4355233987418039E-2</v>
      </c>
      <c r="AO46" s="57">
        <f>IFERROR(Inv_SY_B!AO46/Inv_SY_B!$NE46-1,"")</f>
        <v>-7.085743183919091E-2</v>
      </c>
      <c r="AP46" s="57">
        <f>IFERROR(Inv_SY_B!AP46/Inv_SY_B!$NE46-1,"")</f>
        <v>-6.3420530874455094E-2</v>
      </c>
      <c r="AQ46" s="57">
        <f>IFERROR(Inv_SY_B!AQ46/Inv_SY_B!$NE46-1,"")</f>
        <v>-8.4253926127812129E-2</v>
      </c>
      <c r="AR46" s="57">
        <f>IFERROR(Inv_SY_B!AR46/Inv_SY_B!$NE46-1,"")</f>
        <v>-6.5139282809739574E-2</v>
      </c>
      <c r="AS46" s="57">
        <f>IFERROR(Inv_SY_B!AS46/Inv_SY_B!$NE46-1,"")</f>
        <v>-4.1143333302640195E-2</v>
      </c>
      <c r="AT46" s="57">
        <f>IFERROR(Inv_SY_B!AT46/Inv_SY_B!$NE46-1,"")</f>
        <v>-5.3292020154987796E-2</v>
      </c>
      <c r="AU46" s="57">
        <f>IFERROR(Inv_SY_B!AU46/Inv_SY_B!$NE46-1,"")</f>
        <v>-4.7752116501798669E-2</v>
      </c>
      <c r="AV46" s="57">
        <f>IFERROR(Inv_SY_B!AV46/Inv_SY_B!$NE46-1,"")</f>
        <v>-2.7847124199094631E-2</v>
      </c>
      <c r="AW46" s="57">
        <f>IFERROR(Inv_SY_B!AW46/Inv_SY_B!$NE46-1,"")</f>
        <v>-2.8831125934136392E-2</v>
      </c>
      <c r="AX46" s="57">
        <f>IFERROR(Inv_SY_B!AX46/Inv_SY_B!$NE46-1,"")</f>
        <v>-3.7397063615998483E-2</v>
      </c>
      <c r="AY46" s="57">
        <f>IFERROR(Inv_SY_B!AY46/Inv_SY_B!$NE46-1,"")</f>
        <v>-4.7658054024666052E-2</v>
      </c>
      <c r="AZ46" s="57">
        <f>IFERROR(Inv_SY_B!AZ46/Inv_SY_B!$NE46-1,"")</f>
        <v>-4.2907224410279499E-2</v>
      </c>
      <c r="BA46" s="57">
        <f>IFERROR(Inv_SY_B!BA46/Inv_SY_B!$NE46-1,"")</f>
        <v>-3.9866463484868775E-2</v>
      </c>
      <c r="BB46" s="57">
        <f>IFERROR(Inv_SY_B!BB46/Inv_SY_B!$NE46-1,"")</f>
        <v>-6.4660182771974606E-2</v>
      </c>
      <c r="BC46" s="57">
        <f>IFERROR(Inv_SY_B!BC46/Inv_SY_B!$NE46-1,"")</f>
        <v>-7.697850576018217E-2</v>
      </c>
      <c r="BD46" s="57">
        <f>IFERROR(Inv_SY_B!BD46/Inv_SY_B!$NE46-1,"")</f>
        <v>-7.3379427880216674E-2</v>
      </c>
      <c r="BE46" s="57">
        <f>IFERROR(Inv_SY_B!BE46/Inv_SY_B!$NE46-1,"")</f>
        <v>-8.2044086107037506E-2</v>
      </c>
      <c r="BF46" s="57">
        <f>IFERROR(Inv_SY_B!BF46/Inv_SY_B!$NE46-1,"")</f>
        <v>-6.2473071897781951E-2</v>
      </c>
      <c r="BG46" s="57">
        <f>IFERROR(Inv_SY_B!BG46/Inv_SY_B!$NE46-1,"")</f>
        <v>-6.9229171300654646E-2</v>
      </c>
      <c r="BH46" s="57">
        <f>IFERROR(Inv_SY_B!BH46/Inv_SY_B!$NE46-1,"")</f>
        <v>-0.10951293424303388</v>
      </c>
      <c r="BI46" s="57">
        <f>IFERROR(Inv_SY_B!BI46/Inv_SY_B!$NE46-1,"")</f>
        <v>-0.10648256829407576</v>
      </c>
      <c r="BJ46" s="57">
        <f>IFERROR(Inv_SY_B!BJ46/Inv_SY_B!$NE46-1,"")</f>
        <v>-0.10991700971289942</v>
      </c>
      <c r="BK46" s="57">
        <f>IFERROR(Inv_SY_B!BK46/Inv_SY_B!$NE46-1,"")</f>
        <v>-6.3361774320557562E-2</v>
      </c>
      <c r="BL46" s="57">
        <f>IFERROR(Inv_SY_B!BL46/Inv_SY_B!$NE46-1,"")</f>
        <v>-7.949384330733289E-2</v>
      </c>
      <c r="BM46" s="57">
        <f>IFERROR(Inv_SY_B!BM46/Inv_SY_B!$NE46-1,"")</f>
        <v>-6.9036249435899033E-2</v>
      </c>
      <c r="BN46" s="57">
        <f>IFERROR(Inv_SY_B!BN46/Inv_SY_B!$NE46-1,"")</f>
        <v>1.306447936520061E-2</v>
      </c>
      <c r="BO46" s="57">
        <f>IFERROR(Inv_SY_B!BO46/Inv_SY_B!$NE46-1,"")</f>
        <v>-5.7497827999783979E-3</v>
      </c>
      <c r="BP46" s="57">
        <f>IFERROR(Inv_SY_B!BP46/Inv_SY_B!$NE46-1,"")</f>
        <v>-1.9557861253324149E-2</v>
      </c>
      <c r="BQ46" s="57">
        <f>IFERROR(Inv_SY_B!BQ46/Inv_SY_B!$NE46-1,"")</f>
        <v>5.5097177235843287E-3</v>
      </c>
      <c r="BR46" s="57">
        <f>IFERROR(Inv_SY_B!BR46/Inv_SY_B!$NE46-1,"")</f>
        <v>2.0038105495923553E-2</v>
      </c>
      <c r="BS46" s="57">
        <f>IFERROR(Inv_SY_B!BS46/Inv_SY_B!$NE46-1,"")</f>
        <v>1.3986132831846909E-3</v>
      </c>
      <c r="BT46" s="57">
        <f>IFERROR(Inv_SY_B!BT46/Inv_SY_B!$NE46-1,"")</f>
        <v>-6.1129924942867619E-3</v>
      </c>
      <c r="BU46" s="57">
        <f>IFERROR(Inv_SY_B!BU46/Inv_SY_B!$NE46-1,"")</f>
        <v>1.408146650926434E-2</v>
      </c>
      <c r="BV46" s="57">
        <f>IFERROR(Inv_SY_B!BV46/Inv_SY_B!$NE46-1,"")</f>
        <v>2.2871141111529436E-2</v>
      </c>
      <c r="BW46" s="57">
        <f>IFERROR(Inv_SY_B!BW46/Inv_SY_B!$NE46-1,"")</f>
        <v>4.9742394212737295E-4</v>
      </c>
      <c r="BX46" s="57">
        <f>IFERROR(Inv_SY_B!BX46/Inv_SY_B!$NE46-1,"")</f>
        <v>-5.0714503286360957E-3</v>
      </c>
      <c r="BY46" s="57">
        <f>IFERROR(Inv_SY_B!BY46/Inv_SY_B!$NE46-1,"")</f>
        <v>2.7949812554228792E-4</v>
      </c>
      <c r="BZ46" s="57">
        <f>IFERROR(Inv_SY_B!BZ46/Inv_SY_B!$NE46-1,"")</f>
        <v>6.7875554662879534E-3</v>
      </c>
      <c r="CA46" s="57">
        <f>IFERROR(Inv_SY_B!CA46/Inv_SY_B!$NE46-1,"")</f>
        <v>-5.5912912970071948E-3</v>
      </c>
      <c r="CB46" s="57">
        <f>IFERROR(Inv_SY_B!CB46/Inv_SY_B!$NE46-1,"")</f>
        <v>-1.1633779847775805E-2</v>
      </c>
      <c r="CC46" s="57">
        <f>IFERROR(Inv_SY_B!CC46/Inv_SY_B!$NE46-1,"")</f>
        <v>1.5316379469913377E-2</v>
      </c>
      <c r="CD46" s="57">
        <f>IFERROR(Inv_SY_B!CD46/Inv_SY_B!$NE46-1,"")</f>
        <v>6.0908532344778887E-3</v>
      </c>
      <c r="CE46" s="57">
        <f>IFERROR(Inv_SY_B!CE46/Inv_SY_B!$NE46-1,"")</f>
        <v>-1.5365503459999763E-3</v>
      </c>
      <c r="CF46" s="57">
        <f>IFERROR(Inv_SY_B!CF46/Inv_SY_B!$NE46-1,"")</f>
        <v>1.0812579260488286E-2</v>
      </c>
      <c r="CG46" s="57">
        <f>IFERROR(Inv_SY_B!CG46/Inv_SY_B!$NE46-1,"")</f>
        <v>1.669657630828536E-2</v>
      </c>
      <c r="CH46" s="57">
        <f>IFERROR(Inv_SY_B!CH46/Inv_SY_B!$NE46-1,"")</f>
        <v>-7.4139435811734211E-3</v>
      </c>
      <c r="CI46" s="57">
        <f>IFERROR(Inv_SY_B!CI46/Inv_SY_B!$NE46-1,"")</f>
        <v>1.9166402229582991E-2</v>
      </c>
      <c r="CJ46" s="57">
        <f>IFERROR(Inv_SY_B!CJ46/Inv_SY_B!$NE46-1,"")</f>
        <v>2.4558415236908049E-2</v>
      </c>
      <c r="CK46" s="57">
        <f>IFERROR(Inv_SY_B!CK46/Inv_SY_B!$NE46-1,"")</f>
        <v>1.4381939983646896E-2</v>
      </c>
      <c r="CL46" s="57">
        <f>IFERROR(Inv_SY_B!CL46/Inv_SY_B!$NE46-1,"")</f>
        <v>5.1091138119145896E-3</v>
      </c>
      <c r="CM46" s="57">
        <f>IFERROR(Inv_SY_B!CM46/Inv_SY_B!$NE46-1,"")</f>
        <v>6.5267048676480588E-3</v>
      </c>
      <c r="CN46" s="57">
        <f>IFERROR(Inv_SY_B!CN46/Inv_SY_B!$NE46-1,"")</f>
        <v>-2.9285770991167692E-2</v>
      </c>
      <c r="CO46" s="57">
        <f>IFERROR(Inv_SY_B!CO46/Inv_SY_B!$NE46-1,"")</f>
        <v>3.5483853743187854E-3</v>
      </c>
      <c r="CP46" s="57">
        <f>IFERROR(Inv_SY_B!CP46/Inv_SY_B!$NE46-1,"")</f>
        <v>5.2917919069994657E-3</v>
      </c>
      <c r="CQ46" s="57">
        <f>IFERROR(Inv_SY_B!CQ46/Inv_SY_B!$NE46-1,"")</f>
        <v>2.2943783050391131E-2</v>
      </c>
      <c r="CR46" s="57">
        <f>IFERROR(Inv_SY_B!CR46/Inv_SY_B!$NE46-1,"")</f>
        <v>2.2290005600636098E-2</v>
      </c>
      <c r="CS46" s="57">
        <f>IFERROR(Inv_SY_B!CS46/Inv_SY_B!$NE46-1,"")</f>
        <v>2.7229657443231137E-2</v>
      </c>
      <c r="CT46" s="57">
        <f>IFERROR(Inv_SY_B!CT46/Inv_SY_B!$NE46-1,"")</f>
        <v>3.405799969623069E-2</v>
      </c>
      <c r="CU46" s="57">
        <f>IFERROR(Inv_SY_B!CU46/Inv_SY_B!$NE46-1,"")</f>
        <v>2.1639133828435186E-2</v>
      </c>
      <c r="CV46" s="57">
        <f>IFERROR(Inv_SY_B!CV46/Inv_SY_B!$NE46-1,"")</f>
        <v>2.4469263766486726E-2</v>
      </c>
      <c r="CW46" s="57">
        <f>IFERROR(Inv_SY_B!CW46/Inv_SY_B!$NE46-1,"")</f>
        <v>2.4977757338518813E-2</v>
      </c>
      <c r="CX46" s="57">
        <f>IFERROR(Inv_SY_B!CX46/Inv_SY_B!$NE46-1,"")</f>
        <v>2.0761222978228577E-2</v>
      </c>
      <c r="CY46" s="57">
        <f>IFERROR(Inv_SY_B!CY46/Inv_SY_B!$NE46-1,"")</f>
        <v>1.4457883828820517E-2</v>
      </c>
      <c r="CZ46" s="57">
        <f>IFERROR(Inv_SY_B!CZ46/Inv_SY_B!$NE46-1,"")</f>
        <v>2.3089066928114743E-2</v>
      </c>
      <c r="DA46" s="57">
        <f>IFERROR(Inv_SY_B!DA46/Inv_SY_B!$NE46-1,"")</f>
        <v>-1.6803609862737767E-3</v>
      </c>
      <c r="DB46" s="57">
        <f>IFERROR(Inv_SY_B!DB46/Inv_SY_B!$NE46-1,"")</f>
        <v>2.5486250910550678E-2</v>
      </c>
      <c r="DC46" s="57">
        <f>IFERROR(Inv_SY_B!DC46/Inv_SY_B!$NE46-1,"")</f>
        <v>7.379314025357786E-2</v>
      </c>
      <c r="DD46" s="57">
        <f>IFERROR(Inv_SY_B!DD46/Inv_SY_B!$NE46-1,"")</f>
        <v>2.9626841425667072E-2</v>
      </c>
      <c r="DE46" s="57">
        <f>IFERROR(Inv_SY_B!DE46/Inv_SY_B!$NE46-1,"")</f>
        <v>3.6600467556389793E-2</v>
      </c>
      <c r="DF46" s="57">
        <f>IFERROR(Inv_SY_B!DF46/Inv_SY_B!$NE46-1,"")</f>
        <v>2.1418302334295536E-2</v>
      </c>
      <c r="DG46" s="57">
        <f>IFERROR(Inv_SY_B!DG46/Inv_SY_B!$NE46-1,"")</f>
        <v>1.7495637635764005E-2</v>
      </c>
      <c r="DH46" s="57">
        <f>IFERROR(Inv_SY_B!DH46/Inv_SY_B!$NE46-1,"")</f>
        <v>4.0232564499474766E-2</v>
      </c>
      <c r="DI46" s="57">
        <f>IFERROR(Inv_SY_B!DI46/Inv_SY_B!$NE46-1,"")</f>
        <v>3.2677802857858484E-2</v>
      </c>
      <c r="DJ46" s="57">
        <f>IFERROR(Inv_SY_B!DJ46/Inv_SY_B!$NE46-1,"")</f>
        <v>1.0376727627318116E-2</v>
      </c>
      <c r="DK46" s="57">
        <f>IFERROR(Inv_SY_B!DK46/Inv_SY_B!$NE46-1,"")</f>
        <v>2.9588790886263316E-2</v>
      </c>
      <c r="DL46" s="57">
        <f>IFERROR(Inv_SY_B!DL46/Inv_SY_B!$NE46-1,"")</f>
        <v>1.2863063080175152E-2</v>
      </c>
      <c r="DM46" s="57">
        <f>IFERROR(Inv_SY_B!DM46/Inv_SY_B!$NE46-1,"")</f>
        <v>8.4880372169138241E-3</v>
      </c>
      <c r="DN46" s="57">
        <f>IFERROR(Inv_SY_B!DN46/Inv_SY_B!$NE46-1,"")</f>
        <v>2.5558892849412151E-2</v>
      </c>
      <c r="DO46" s="57">
        <f>IFERROR(Inv_SY_B!DO46/Inv_SY_B!$NE46-1,"")</f>
        <v>1.8004131207796092E-2</v>
      </c>
      <c r="DP46" s="57">
        <f>IFERROR(Inv_SY_B!DP46/Inv_SY_B!$NE46-1,"")</f>
        <v>2.6793805810060967E-2</v>
      </c>
      <c r="DQ46" s="57">
        <f>IFERROR(Inv_SY_B!DQ46/Inv_SY_B!$NE46-1,"")</f>
        <v>2.2144721722912486E-2</v>
      </c>
      <c r="DR46" s="57">
        <f>IFERROR(Inv_SY_B!DR46/Inv_SY_B!$NE46-1,"")</f>
        <v>1.8948476412998128E-2</v>
      </c>
      <c r="DS46" s="57">
        <f>IFERROR(Inv_SY_B!DS46/Inv_SY_B!$NE46-1,"")</f>
        <v>1.4154108448126035E-2</v>
      </c>
      <c r="DT46" s="57">
        <f>IFERROR(Inv_SY_B!DT46/Inv_SY_B!$NE46-1,"")</f>
        <v>2.4396621827625253E-2</v>
      </c>
      <c r="DU46" s="57">
        <f>IFERROR(Inv_SY_B!DU46/Inv_SY_B!$NE46-1,"")</f>
        <v>1.6280536112986743E-2</v>
      </c>
      <c r="DV46" s="57">
        <f>IFERROR(Inv_SY_B!DV46/Inv_SY_B!$NE46-1,"")</f>
        <v>2.440652754656103E-2</v>
      </c>
      <c r="DW46" s="57">
        <f>IFERROR(Inv_SY_B!DW46/Inv_SY_B!$NE46-1,"")</f>
        <v>2.6648521932337799E-2</v>
      </c>
      <c r="DX46" s="57">
        <f>IFERROR(Inv_SY_B!DX46/Inv_SY_B!$NE46-1,"")</f>
        <v>1.843998284096604E-2</v>
      </c>
      <c r="DY46" s="57">
        <f>IFERROR(Inv_SY_B!DY46/Inv_SY_B!$NE46-1,"")</f>
        <v>4.9285822126909906E-3</v>
      </c>
      <c r="DZ46" s="57">
        <f>IFERROR(Inv_SY_B!DZ46/Inv_SY_B!$NE46-1,"")</f>
        <v>2.3452276622423218E-2</v>
      </c>
      <c r="EA46" s="57">
        <f>IFERROR(Inv_SY_B!EA46/Inv_SY_B!$NE46-1,"")</f>
        <v>1.6478650491700275E-2</v>
      </c>
      <c r="EB46" s="57">
        <f>IFERROR(Inv_SY_B!EB46/Inv_SY_B!$NE46-1,"")</f>
        <v>1.6333366613976885E-2</v>
      </c>
      <c r="EC46" s="57">
        <f>IFERROR(Inv_SY_B!EC46/Inv_SY_B!$NE46-1,"")</f>
        <v>1.277391160975383E-2</v>
      </c>
      <c r="ED46" s="57">
        <f>IFERROR(Inv_SY_B!ED46/Inv_SY_B!$NE46-1,"")</f>
        <v>-7.0619034203471931E-2</v>
      </c>
      <c r="EE46" s="57">
        <f>IFERROR(Inv_SY_B!EE46/Inv_SY_B!$NE46-1,"")</f>
        <v>2.0038105495923553E-2</v>
      </c>
      <c r="EF46" s="57">
        <f>IFERROR(Inv_SY_B!EF46/Inv_SY_B!$NE46-1,"")</f>
        <v>3.420328357395408E-2</v>
      </c>
      <c r="EG46" s="57">
        <f>IFERROR(Inv_SY_B!EG46/Inv_SY_B!$NE46-1,"")</f>
        <v>1.2991837426339137E-2</v>
      </c>
      <c r="EH46" s="57">
        <f>IFERROR(Inv_SY_B!EH46/Inv_SY_B!$NE46-1,"")</f>
        <v>1.4444676203572815E-2</v>
      </c>
      <c r="EI46" s="57">
        <f>IFERROR(Inv_SY_B!EI46/Inv_SY_B!$NE46-1,"")</f>
        <v>-1.2274349672283247E-2</v>
      </c>
      <c r="EJ46" s="57">
        <f>IFERROR(Inv_SY_B!EJ46/Inv_SY_B!$NE46-1,"")</f>
        <v>2.7229657443231137E-2</v>
      </c>
      <c r="EK46" s="57">
        <f>IFERROR(Inv_SY_B!EK46/Inv_SY_B!$NE46-1,"")</f>
        <v>4.3300126364704816E-3</v>
      </c>
      <c r="EL46" s="57">
        <f>IFERROR(Inv_SY_B!EL46/Inv_SY_B!$NE46-1,"")</f>
        <v>8.60633636435848E-4</v>
      </c>
      <c r="EM46" s="57">
        <f>IFERROR(Inv_SY_B!EM46/Inv_SY_B!$NE46-1,"")</f>
        <v>-4.0063762672977177E-3</v>
      </c>
      <c r="EN46" s="57">
        <f>IFERROR(Inv_SY_B!EN46/Inv_SY_B!$NE46-1,"")</f>
        <v>1.8730550596413043E-2</v>
      </c>
      <c r="EO46" s="57">
        <f>IFERROR(Inv_SY_B!EO46/Inv_SY_B!$NE46-1,"")</f>
        <v>2.0473957129093501E-2</v>
      </c>
      <c r="EP46" s="57">
        <f>IFERROR(Inv_SY_B!EP46/Inv_SY_B!$NE46-1,"")</f>
        <v>1.0013517933009641E-2</v>
      </c>
      <c r="EQ46" s="57">
        <f>IFERROR(Inv_SY_B!EQ46/Inv_SY_B!$NE46-1,"")</f>
        <v>7.834259767158569E-3</v>
      </c>
      <c r="ER46" s="57">
        <f>IFERROR(Inv_SY_B!ER46/Inv_SY_B!$NE46-1,"")</f>
        <v>2.3742844377869776E-2</v>
      </c>
      <c r="ES46" s="57">
        <f>IFERROR(Inv_SY_B!ES46/Inv_SY_B!$NE46-1,"")</f>
        <v>5.7006588098929001E-4</v>
      </c>
      <c r="ET46" s="57">
        <f>IFERROR(Inv_SY_B!ET46/Inv_SY_B!$NE46-1,"")</f>
        <v>2.5165965998297013E-2</v>
      </c>
      <c r="EU46" s="57">
        <f>IFERROR(Inv_SY_B!EU46/Inv_SY_B!$NE46-1,"")</f>
        <v>1.9862554143674549E-2</v>
      </c>
      <c r="EV46" s="57">
        <f>IFERROR(Inv_SY_B!EV46/Inv_SY_B!$NE46-1,"")</f>
        <v>1.6993178396573771E-3</v>
      </c>
      <c r="EW46" s="57">
        <f>IFERROR(Inv_SY_B!EW46/Inv_SY_B!$NE46-1,"")</f>
        <v>1.2399805624616178E-2</v>
      </c>
      <c r="EX46" s="57">
        <f>IFERROR(Inv_SY_B!EX46/Inv_SY_B!$NE46-1,"")</f>
        <v>2.0256031312508416E-2</v>
      </c>
      <c r="EY46" s="57">
        <f>IFERROR(Inv_SY_B!EY46/Inv_SY_B!$NE46-1,"")</f>
        <v>4.1125022605489558E-2</v>
      </c>
      <c r="EZ46" s="57">
        <f>IFERROR(Inv_SY_B!EZ46/Inv_SY_B!$NE46-1,"")</f>
        <v>1.1974850282275185E-2</v>
      </c>
      <c r="FA46" s="57">
        <f>IFERROR(Inv_SY_B!FA46/Inv_SY_B!$NE46-1,"")</f>
        <v>2.0619241006817113E-2</v>
      </c>
      <c r="FB46" s="57">
        <f>IFERROR(Inv_SY_B!FB46/Inv_SY_B!$NE46-1,"")</f>
        <v>1.4735243959019817E-2</v>
      </c>
      <c r="FC46" s="57">
        <f>IFERROR(Inv_SY_B!FC46/Inv_SY_B!$NE46-1,"")</f>
        <v>-2.1948935166136274E-2</v>
      </c>
      <c r="FD46" s="57">
        <f>IFERROR(Inv_SY_B!FD46/Inv_SY_B!$NE46-1,"")</f>
        <v>1.1030505077073149E-2</v>
      </c>
      <c r="FE46" s="57">
        <f>IFERROR(Inv_SY_B!FE46/Inv_SY_B!$NE46-1,"")</f>
        <v>3.6936692520419534E-3</v>
      </c>
      <c r="FF46" s="57">
        <f>IFERROR(Inv_SY_B!FF46/Inv_SY_B!$NE46-1,"")</f>
        <v>9.6503082387011663E-3</v>
      </c>
      <c r="FG46" s="57">
        <f>IFERROR(Inv_SY_B!FG46/Inv_SY_B!$NE46-1,"")</f>
        <v>1.2555985793168745E-2</v>
      </c>
      <c r="FH46" s="57">
        <f>IFERROR(Inv_SY_B!FH46/Inv_SY_B!$NE46-1,"")</f>
        <v>1.0739937321626591E-2</v>
      </c>
      <c r="FI46" s="57">
        <f>IFERROR(Inv_SY_B!FI46/Inv_SY_B!$NE46-1,"")</f>
        <v>-7.0573376994889081E-3</v>
      </c>
      <c r="FJ46" s="57">
        <f>IFERROR(Inv_SY_B!FJ46/Inv_SY_B!$NE46-1,"")</f>
        <v>2.5710230222040886E-2</v>
      </c>
      <c r="FK46" s="57">
        <f>IFERROR(Inv_SY_B!FK46/Inv_SY_B!$NE46-1,"")</f>
        <v>3.7181603067283353E-2</v>
      </c>
      <c r="FL46" s="57">
        <f>IFERROR(Inv_SY_B!FL46/Inv_SY_B!$NE46-1,"")</f>
        <v>5.2686785628162092E-3</v>
      </c>
      <c r="FM46" s="57">
        <f>IFERROR(Inv_SY_B!FM46/Inv_SY_B!$NE46-1,"")</f>
        <v>-1.07482400216522E-2</v>
      </c>
      <c r="FN46" s="57">
        <f>IFERROR(Inv_SY_B!FN46/Inv_SY_B!$NE46-1,"")</f>
        <v>-2.3796115897190884E-2</v>
      </c>
      <c r="FO46" s="57">
        <f>IFERROR(Inv_SY_B!FO46/Inv_SY_B!$NE46-1,"")</f>
        <v>5.879845697784436E-3</v>
      </c>
      <c r="FP46" s="57">
        <f>IFERROR(Inv_SY_B!FP46/Inv_SY_B!$NE46-1,"")</f>
        <v>6.4367672290575051E-3</v>
      </c>
      <c r="FQ46" s="57">
        <f>IFERROR(Inv_SY_B!FQ46/Inv_SY_B!$NE46-1,"")</f>
        <v>1.2403783635553722E-2</v>
      </c>
      <c r="FR46" s="57">
        <f>IFERROR(Inv_SY_B!FR46/Inv_SY_B!$NE46-1,"")</f>
        <v>1.5267951510671951E-2</v>
      </c>
      <c r="FS46" s="57">
        <f>IFERROR(Inv_SY_B!FS46/Inv_SY_B!$NE46-1,"")</f>
        <v>1.9882444198362714E-2</v>
      </c>
      <c r="FT46" s="57">
        <f>IFERROR(Inv_SY_B!FT46/Inv_SY_B!$NE46-1,"")</f>
        <v>3.1020874823822542E-2</v>
      </c>
      <c r="FU46" s="57">
        <f>IFERROR(Inv_SY_B!FU46/Inv_SY_B!$NE46-1,"")</f>
        <v>3.6590090136552567E-2</v>
      </c>
      <c r="FV46" s="57">
        <f>IFERROR(Inv_SY_B!FV46/Inv_SY_B!$NE46-1,"")</f>
        <v>2.6724623011145088E-2</v>
      </c>
      <c r="FW46" s="57">
        <f>IFERROR(Inv_SY_B!FW46/Inv_SY_B!$NE46-1,"")</f>
        <v>1.5427071948178606E-2</v>
      </c>
      <c r="FX46" s="57">
        <f>IFERROR(Inv_SY_B!FX46/Inv_SY_B!$NE46-1,"")</f>
        <v>1.6381794573218089E-2</v>
      </c>
      <c r="FY46" s="57">
        <f>IFERROR(Inv_SY_B!FY46/Inv_SY_B!$NE46-1,"")</f>
        <v>3.2293838323875113E-2</v>
      </c>
      <c r="FZ46" s="57">
        <f>IFERROR(Inv_SY_B!FZ46/Inv_SY_B!$NE46-1,"")</f>
        <v>1.0060735193269554E-2</v>
      </c>
      <c r="GA46" s="57">
        <f>IFERROR(Inv_SY_B!GA46/Inv_SY_B!$NE46-1,"")</f>
        <v>2.9190989792496902E-2</v>
      </c>
      <c r="GB46" s="57">
        <f>IFERROR(Inv_SY_B!GB46/Inv_SY_B!$NE46-1,"")</f>
        <v>7.8507692987179745E-3</v>
      </c>
      <c r="GC46" s="57">
        <f>IFERROR(Inv_SY_B!GC46/Inv_SY_B!$NE46-1,"")</f>
        <v>3.3009880292654614E-2</v>
      </c>
      <c r="GD46" s="57">
        <f>IFERROR(Inv_SY_B!GD46/Inv_SY_B!$NE46-1,"")</f>
        <v>3.2055157667615353E-2</v>
      </c>
      <c r="GE46" s="57">
        <f>IFERROR(Inv_SY_B!GE46/Inv_SY_B!$NE46-1,"")</f>
        <v>3.8658655824137966E-2</v>
      </c>
      <c r="GF46" s="57">
        <f>IFERROR(Inv_SY_B!GF46/Inv_SY_B!$NE46-1,"")</f>
        <v>3.3805482480187665E-2</v>
      </c>
      <c r="GG46" s="57">
        <f>IFERROR(Inv_SY_B!GG46/Inv_SY_B!$NE46-1,"")</f>
        <v>2.8554508042470728E-2</v>
      </c>
      <c r="GH46" s="57">
        <f>IFERROR(Inv_SY_B!GH46/Inv_SY_B!$NE46-1,"")</f>
        <v>3.6351409480292585E-2</v>
      </c>
      <c r="GI46" s="57">
        <f>IFERROR(Inv_SY_B!GI46/Inv_SY_B!$NE46-1,"")</f>
        <v>2.5053858417326325E-2</v>
      </c>
      <c r="GJ46" s="57">
        <f>IFERROR(Inv_SY_B!GJ46/Inv_SY_B!$NE46-1,"")</f>
        <v>3.8976896699151053E-2</v>
      </c>
      <c r="GK46" s="57">
        <f>IFERROR(Inv_SY_B!GK46/Inv_SY_B!$NE46-1,"")</f>
        <v>1.4551909541892449E-2</v>
      </c>
      <c r="GL46" s="57">
        <f>IFERROR(Inv_SY_B!GL46/Inv_SY_B!$NE46-1,"")</f>
        <v>3.802217407411157E-2</v>
      </c>
      <c r="GM46" s="57">
        <f>IFERROR(Inv_SY_B!GM46/Inv_SY_B!$NE46-1,"")</f>
        <v>1.0494338385474755E-2</v>
      </c>
      <c r="GN46" s="57">
        <f>IFERROR(Inv_SY_B!GN46/Inv_SY_B!$NE46-1,"")</f>
        <v>2.2507931417220961E-2</v>
      </c>
      <c r="GO46" s="57">
        <f>IFERROR(Inv_SY_B!GO46/Inv_SY_B!$NE46-1,"")</f>
        <v>2.7436686968987045E-2</v>
      </c>
      <c r="GP46" s="57">
        <f>IFERROR(Inv_SY_B!GP46/Inv_SY_B!$NE46-1,"")</f>
        <v>2.200670203907551E-2</v>
      </c>
      <c r="GQ46" s="57">
        <f>IFERROR(Inv_SY_B!GQ46/Inv_SY_B!$NE46-1,"")</f>
        <v>2.9942833859715634E-2</v>
      </c>
      <c r="GR46" s="57">
        <f>IFERROR(Inv_SY_B!GR46/Inv_SY_B!$NE46-1,"")</f>
        <v>-9.9941475134688318E-3</v>
      </c>
      <c r="GS46" s="57">
        <f>IFERROR(Inv_SY_B!GS46/Inv_SY_B!$NE46-1,"")</f>
        <v>1.5935920839721618E-2</v>
      </c>
      <c r="GT46" s="57">
        <f>IFERROR(Inv_SY_B!GT46/Inv_SY_B!$NE46-1,"")</f>
        <v>3.7531398503409807E-3</v>
      </c>
      <c r="GU46" s="57">
        <f>IFERROR(Inv_SY_B!GU46/Inv_SY_B!$NE46-1,"")</f>
        <v>1.4519827915309147E-3</v>
      </c>
      <c r="GV46" s="57">
        <f>IFERROR(Inv_SY_B!GV46/Inv_SY_B!$NE46-1,"")</f>
        <v>3.2969325090284052E-3</v>
      </c>
      <c r="GW46" s="57">
        <f>IFERROR(Inv_SY_B!GW46/Inv_SY_B!$NE46-1,"")</f>
        <v>1.3884370549846814E-2</v>
      </c>
      <c r="GX46" s="57">
        <f>IFERROR(Inv_SY_B!GX46/Inv_SY_B!$NE46-1,"")</f>
        <v>5.143913674316769E-3</v>
      </c>
      <c r="GY46" s="57">
        <f>IFERROR(Inv_SY_B!GY46/Inv_SY_B!$NE46-1,"")</f>
        <v>1.7521980316889785E-2</v>
      </c>
      <c r="GZ46" s="57">
        <f>IFERROR(Inv_SY_B!GZ46/Inv_SY_B!$NE46-1,"")</f>
        <v>1.4444197245734092E-2</v>
      </c>
      <c r="HA46" s="57">
        <f>IFERROR(Inv_SY_B!HA46/Inv_SY_B!$NE46-1,"")</f>
        <v>-3.887435070699774E-3</v>
      </c>
      <c r="HB46" s="57">
        <f>IFERROR(Inv_SY_B!HB46/Inv_SY_B!$NE46-1,"")</f>
        <v>-1.8321482662698951E-2</v>
      </c>
      <c r="HC46" s="57">
        <f>IFERROR(Inv_SY_B!HC46/Inv_SY_B!$NE46-1,"")</f>
        <v>-8.1817275104009157E-3</v>
      </c>
      <c r="HD46" s="57">
        <f>IFERROR(Inv_SY_B!HD46/Inv_SY_B!$NE46-1,"")</f>
        <v>-1.6661924852940269E-2</v>
      </c>
      <c r="HE46" s="57">
        <f>IFERROR(Inv_SY_B!HE46/Inv_SY_B!$NE46-1,"")</f>
        <v>-2.2279416074803771E-2</v>
      </c>
      <c r="HF46" s="57">
        <f>IFERROR(Inv_SY_B!HF46/Inv_SY_B!$NE46-1,"")</f>
        <v>-1.8939785718845026E-2</v>
      </c>
      <c r="HG46" s="57">
        <f>IFERROR(Inv_SY_B!HG46/Inv_SY_B!$NE46-1,"")</f>
        <v>5.9701159459852882E-3</v>
      </c>
      <c r="HH46" s="57">
        <f>IFERROR(Inv_SY_B!HH46/Inv_SY_B!$NE46-1,"")</f>
        <v>7.2231893913494716E-3</v>
      </c>
      <c r="HI46" s="57">
        <f>IFERROR(Inv_SY_B!HI46/Inv_SY_B!$NE46-1,"")</f>
        <v>1.5485212108036883E-2</v>
      </c>
      <c r="HJ46" s="57">
        <f>IFERROR(Inv_SY_B!HJ46/Inv_SY_B!$NE46-1,"")</f>
        <v>2.2628346883442063E-2</v>
      </c>
      <c r="HK46" s="57">
        <f>IFERROR(Inv_SY_B!HK46/Inv_SY_B!$NE46-1,"")</f>
        <v>1.509820157025521E-2</v>
      </c>
      <c r="HL46" s="57">
        <f>IFERROR(Inv_SY_B!HL46/Inv_SY_B!$NE46-1,"")</f>
        <v>6.9569686593673463E-3</v>
      </c>
      <c r="HM46" s="57">
        <f>IFERROR(Inv_SY_B!HM46/Inv_SY_B!$NE46-1,"")</f>
        <v>-2.308466394103148E-2</v>
      </c>
      <c r="HN46" s="57">
        <f>IFERROR(Inv_SY_B!HN46/Inv_SY_B!$NE46-1,"")</f>
        <v>-2.7167727191459545E-2</v>
      </c>
      <c r="HO46" s="57">
        <f>IFERROR(Inv_SY_B!HO46/Inv_SY_B!$NE46-1,"")</f>
        <v>-1.2089345714583533E-2</v>
      </c>
      <c r="HP46" s="57">
        <f>IFERROR(Inv_SY_B!HP46/Inv_SY_B!$NE46-1,"")</f>
        <v>-2.3845430082368502E-2</v>
      </c>
      <c r="HQ46" s="57">
        <f>IFERROR(Inv_SY_B!HQ46/Inv_SY_B!$NE46-1,"")</f>
        <v>-2.4463371627340136E-2</v>
      </c>
      <c r="HR46" s="57">
        <f>IFERROR(Inv_SY_B!HR46/Inv_SY_B!$NE46-1,"")</f>
        <v>-2.2740792334389082E-2</v>
      </c>
      <c r="HS46" s="57">
        <f>IFERROR(Inv_SY_B!HS46/Inv_SY_B!$NE46-1,"")</f>
        <v>-1.2693203226531558E-2</v>
      </c>
      <c r="HT46" s="57">
        <f>IFERROR(Inv_SY_B!HT46/Inv_SY_B!$NE46-1,"")</f>
        <v>-3.8251523001830656E-2</v>
      </c>
      <c r="HU46" s="57">
        <f>IFERROR(Inv_SY_B!HU46/Inv_SY_B!$NE46-1,"")</f>
        <v>8.2672086255493049E-3</v>
      </c>
      <c r="HV46" s="57">
        <f>IFERROR(Inv_SY_B!HV46/Inv_SY_B!$NE46-1,"")</f>
        <v>2.0059368321184712E-2</v>
      </c>
      <c r="HW46" s="57">
        <f>IFERROR(Inv_SY_B!HW46/Inv_SY_B!$NE46-1,"")</f>
        <v>1.6972376197040617E-2</v>
      </c>
      <c r="HX46" s="57">
        <f>IFERROR(Inv_SY_B!HX46/Inv_SY_B!$NE46-1,"")</f>
        <v>1.7963818923042885E-2</v>
      </c>
      <c r="HY46" s="57">
        <f>IFERROR(Inv_SY_B!HY46/Inv_SY_B!$NE46-1,"")</f>
        <v>1.0775859159525059E-2</v>
      </c>
      <c r="HZ46" s="57">
        <f>IFERROR(Inv_SY_B!HZ46/Inv_SY_B!$NE46-1,"")</f>
        <v>1.829268846312182E-3</v>
      </c>
      <c r="IA46" s="57">
        <f>IFERROR(Inv_SY_B!IA46/Inv_SY_B!$NE46-1,"")</f>
        <v>2.5482259595228429E-2</v>
      </c>
      <c r="IB46" s="57">
        <f>IFERROR(Inv_SY_B!IB46/Inv_SY_B!$NE46-1,"")</f>
        <v>-2.5771432692545115E-3</v>
      </c>
      <c r="IC46" s="57">
        <f>IFERROR(Inv_SY_B!IC46/Inv_SY_B!$NE46-1,"")</f>
        <v>3.2422358677245855E-2</v>
      </c>
      <c r="ID46" s="57">
        <f>IFERROR(Inv_SY_B!ID46/Inv_SY_B!$NE46-1,"")</f>
        <v>2.0277185283715582E-2</v>
      </c>
      <c r="IE46" s="57">
        <f>IFERROR(Inv_SY_B!IE46/Inv_SY_B!$NE46-1,"")</f>
        <v>1.8707400967544752E-2</v>
      </c>
      <c r="IF46" s="57">
        <f>IFERROR(Inv_SY_B!IF46/Inv_SY_B!$NE46-1,"")</f>
        <v>9.619175979189043E-3</v>
      </c>
      <c r="IG46" s="57">
        <f>IFERROR(Inv_SY_B!IG46/Inv_SY_B!$NE46-1,"")</f>
        <v>-1.1389967500387455E-2</v>
      </c>
      <c r="IH46" s="57">
        <f>IFERROR(Inv_SY_B!IH46/Inv_SY_B!$NE46-1,"")</f>
        <v>1.9866407075825876E-3</v>
      </c>
      <c r="II46" s="57">
        <f>IFERROR(Inv_SY_B!II46/Inv_SY_B!$NE46-1,"")</f>
        <v>-1.1862083084198227E-2</v>
      </c>
      <c r="IJ46" s="57">
        <f>IFERROR(Inv_SY_B!IJ46/Inv_SY_B!$NE46-1,"")</f>
        <v>5.7029395615026957E-4</v>
      </c>
      <c r="IK46" s="57">
        <f>IFERROR(Inv_SY_B!IK46/Inv_SY_B!$NE46-1,"")</f>
        <v>3.5479307082419975E-2</v>
      </c>
      <c r="IL46" s="57">
        <f>IFERROR(Inv_SY_B!IL46/Inv_SY_B!$NE46-1,"")</f>
        <v>5.3095099083289021E-4</v>
      </c>
      <c r="IM46" s="57">
        <f>IFERROR(Inv_SY_B!IM46/Inv_SY_B!$NE46-1,"")</f>
        <v>6.1357121799954228E-4</v>
      </c>
      <c r="IN46" s="57">
        <f>IFERROR(Inv_SY_B!IN46/Inv_SY_B!$NE46-1,"")</f>
        <v>1.9140173586037923E-2</v>
      </c>
      <c r="IO46" s="57">
        <f>IFERROR(Inv_SY_B!IO46/Inv_SY_B!$NE46-1,"")</f>
        <v>2.168172914555222E-2</v>
      </c>
      <c r="IP46" s="57">
        <f>IFERROR(Inv_SY_B!IP46/Inv_SY_B!$NE46-1,"")</f>
        <v>-2.4197714079841059E-3</v>
      </c>
      <c r="IQ46" s="57">
        <f>IFERROR(Inv_SY_B!IQ46/Inv_SY_B!$NE46-1,"")</f>
        <v>1.0032277115023192E-2</v>
      </c>
      <c r="IR46" s="57">
        <f>IFERROR(Inv_SY_B!IR46/Inv_SY_B!$NE46-1,"")</f>
        <v>-6.8868093401153185E-4</v>
      </c>
      <c r="IS46" s="57">
        <f>IFERROR(Inv_SY_B!IS46/Inv_SY_B!$NE46-1,"")</f>
        <v>1.3632158441579945E-2</v>
      </c>
      <c r="IT46" s="57">
        <f>IFERROR(Inv_SY_B!IT46/Inv_SY_B!$NE46-1,"")</f>
        <v>6.5504246844192426E-3</v>
      </c>
      <c r="IU46" s="57">
        <f>IFERROR(Inv_SY_B!IU46/Inv_SY_B!$NE46-1,"")</f>
        <v>4.9767060717169631E-3</v>
      </c>
      <c r="IV46" s="57">
        <f>IFERROR(Inv_SY_B!IV46/Inv_SY_B!$NE46-1,"")</f>
        <v>8.5962588809322948E-3</v>
      </c>
      <c r="IW46" s="57">
        <f>IFERROR(Inv_SY_B!IW46/Inv_SY_B!$NE46-1,"")</f>
        <v>2.3800703607581575E-3</v>
      </c>
      <c r="IX46" s="57">
        <f>IFERROR(Inv_SY_B!IX46/Inv_SY_B!$NE46-1,"")</f>
        <v>1.0642093077445569E-2</v>
      </c>
      <c r="IY46" s="57">
        <f>IFERROR(Inv_SY_B!IY46/Inv_SY_B!$NE46-1,"")</f>
        <v>1.3002670996498766E-2</v>
      </c>
      <c r="IZ46" s="57">
        <f>IFERROR(Inv_SY_B!IZ46/Inv_SY_B!$NE46-1,"")</f>
        <v>5.4130553234208456E-3</v>
      </c>
      <c r="JA46" s="57">
        <f>IFERROR(Inv_SY_B!JA46/Inv_SY_B!$NE46-1,"")</f>
        <v>-3.1956477832905117E-3</v>
      </c>
      <c r="JB46" s="57">
        <f>IFERROR(Inv_SY_B!JB46/Inv_SY_B!$NE46-1,"")</f>
        <v>1.3570578148039303E-2</v>
      </c>
      <c r="JC46" s="57">
        <f>IFERROR(Inv_SY_B!JC46/Inv_SY_B!$NE46-1,"")</f>
        <v>9.8342035974408049E-3</v>
      </c>
      <c r="JD46" s="57">
        <f>IFERROR(Inv_SY_B!JD46/Inv_SY_B!$NE46-1,"")</f>
        <v>1.8080245514672244E-2</v>
      </c>
      <c r="JE46" s="57">
        <f>IFERROR(Inv_SY_B!JE46/Inv_SY_B!$NE46-1,"")</f>
        <v>1.8776251156850776E-2</v>
      </c>
      <c r="JF46" s="57">
        <f>IFERROR(Inv_SY_B!JF46/Inv_SY_B!$NE46-1,"")</f>
        <v>1.4018597797424759E-2</v>
      </c>
      <c r="JG46" s="57">
        <f>IFERROR(Inv_SY_B!JG46/Inv_SY_B!$NE46-1,"")</f>
        <v>1.7492038696747647E-2</v>
      </c>
      <c r="JH46" s="57">
        <f>IFERROR(Inv_SY_B!JH46/Inv_SY_B!$NE46-1,"")</f>
        <v>2.9673358391511861E-2</v>
      </c>
      <c r="JI46" s="57">
        <f>IFERROR(Inv_SY_B!JI46/Inv_SY_B!$NE46-1,"")</f>
        <v>2.420344216603687E-2</v>
      </c>
      <c r="JJ46" s="57">
        <f>IFERROR(Inv_SY_B!JJ46/Inv_SY_B!$NE46-1,"")</f>
        <v>1.3929796527025751E-2</v>
      </c>
      <c r="JK46" s="57">
        <f>IFERROR(Inv_SY_B!JK46/Inv_SY_B!$NE46-1,"")</f>
        <v>2.2387756541342174E-2</v>
      </c>
      <c r="JL46" s="57">
        <f>IFERROR(Inv_SY_B!JL46/Inv_SY_B!$NE46-1,"")</f>
        <v>1.6302453730068223E-2</v>
      </c>
      <c r="JM46" s="57">
        <f>IFERROR(Inv_SY_B!JM46/Inv_SY_B!$NE46-1,"")</f>
        <v>-1.550464305370014E-2</v>
      </c>
      <c r="JN46" s="57">
        <f>IFERROR(Inv_SY_B!JN46/Inv_SY_B!$NE46-1,"")</f>
        <v>-2.6456385724247911E-2</v>
      </c>
      <c r="JO46" s="57">
        <f>IFERROR(Inv_SY_B!JO46/Inv_SY_B!$NE46-1,"")</f>
        <v>-1.040505909639744E-2</v>
      </c>
      <c r="JP46" s="57">
        <f>IFERROR(Inv_SY_B!JP46/Inv_SY_B!$NE46-1,"")</f>
        <v>2.252205723476175E-3</v>
      </c>
      <c r="JQ46" s="57">
        <f>IFERROR(Inv_SY_B!JQ46/Inv_SY_B!$NE46-1,"")</f>
        <v>9.9863769888193232E-3</v>
      </c>
      <c r="JR46" s="57">
        <f>IFERROR(Inv_SY_B!JR46/Inv_SY_B!$NE46-1,"")</f>
        <v>-3.870515332433655E-4</v>
      </c>
      <c r="JS46" s="57">
        <f>IFERROR(Inv_SY_B!JS46/Inv_SY_B!$NE46-1,"")</f>
        <v>-1.6460078335223893E-2</v>
      </c>
      <c r="JT46" s="57">
        <f>IFERROR(Inv_SY_B!JT46/Inv_SY_B!$NE46-1,"")</f>
        <v>1.7446355394997948E-2</v>
      </c>
      <c r="JU46" s="57">
        <f>IFERROR(Inv_SY_B!JU46/Inv_SY_B!$NE46-1,"")</f>
        <v>1.5252373286021248E-2</v>
      </c>
      <c r="JV46" s="57">
        <f>IFERROR(Inv_SY_B!JV46/Inv_SY_B!$NE46-1,"")</f>
        <v>1.972332376085606E-2</v>
      </c>
      <c r="JW46" s="57">
        <f>IFERROR(Inv_SY_B!JW46/Inv_SY_B!$NE46-1,"")</f>
        <v>1.2483343854306828E-2</v>
      </c>
      <c r="JX46" s="57">
        <f>IFERROR(Inv_SY_B!JX46/Inv_SY_B!$NE46-1,"")</f>
        <v>1.3597186916852966E-2</v>
      </c>
      <c r="JY46" s="57">
        <f>IFERROR(Inv_SY_B!JY46/Inv_SY_B!$NE46-1,"")</f>
        <v>1.7575197854517333E-2</v>
      </c>
      <c r="JZ46" s="57">
        <f>IFERROR(Inv_SY_B!JZ46/Inv_SY_B!$NE46-1,"")</f>
        <v>-2.6103362241036376E-2</v>
      </c>
      <c r="KA46" s="57">
        <f>IFERROR(Inv_SY_B!KA46/Inv_SY_B!$NE46-1,"")</f>
        <v>1.1857927913407895E-3</v>
      </c>
      <c r="KB46" s="57">
        <f>IFERROR(Inv_SY_B!KB46/Inv_SY_B!$NE46-1,"")</f>
        <v>1.375630735435962E-2</v>
      </c>
      <c r="KC46" s="57">
        <f>IFERROR(Inv_SY_B!KC46/Inv_SY_B!$NE46-1,"")</f>
        <v>5.4931104131417108E-4</v>
      </c>
      <c r="KD46" s="57">
        <f>IFERROR(Inv_SY_B!KD46/Inv_SY_B!$NE46-1,"")</f>
        <v>-1.9966159587907484E-3</v>
      </c>
      <c r="KE46" s="57">
        <f>IFERROR(Inv_SY_B!KE46/Inv_SY_B!$NE46-1,"")</f>
        <v>3.0702633948809455E-2</v>
      </c>
      <c r="KF46" s="57">
        <f>IFERROR(Inv_SY_B!KF46/Inv_SY_B!$NE46-1,"")</f>
        <v>1.61154407973918E-2</v>
      </c>
      <c r="KG46" s="57">
        <f>IFERROR(Inv_SY_B!KG46/Inv_SY_B!$NE46-1,"")</f>
        <v>2.6485942354885328E-2</v>
      </c>
      <c r="KH46" s="57">
        <f>IFERROR(Inv_SY_B!KH46/Inv_SY_B!$NE46-1,"")</f>
        <v>2.2826172292234048E-2</v>
      </c>
      <c r="KI46" s="57">
        <f>IFERROR(Inv_SY_B!KI46/Inv_SY_B!$NE46-1,"")</f>
        <v>3.1028830845698074E-2</v>
      </c>
      <c r="KJ46" s="57">
        <f>IFERROR(Inv_SY_B!KJ46/Inv_SY_B!$NE46-1,"")</f>
        <v>1.0645502801106321E-2</v>
      </c>
      <c r="KK46" s="57">
        <f>IFERROR(Inv_SY_B!KK46/Inv_SY_B!$NE46-1,"")</f>
        <v>1.1230270408942866E-2</v>
      </c>
      <c r="KL46" s="57">
        <f>IFERROR(Inv_SY_B!KL46/Inv_SY_B!$NE46-1,"")</f>
        <v>1.1888277012672921E-2</v>
      </c>
      <c r="KM46" s="57">
        <f>IFERROR(Inv_SY_B!KM46/Inv_SY_B!$NE46-1,"")</f>
        <v>2.3663734321164531E-2</v>
      </c>
      <c r="KN46" s="57">
        <f>IFERROR(Inv_SY_B!KN46/Inv_SY_B!$NE46-1,"")</f>
        <v>1.3783461012637277E-2</v>
      </c>
      <c r="KO46" s="57">
        <f>IFERROR(Inv_SY_B!KO46/Inv_SY_B!$NE46-1,"")</f>
        <v>1.5140600853350339E-2</v>
      </c>
      <c r="KP46" s="57">
        <f>IFERROR(Inv_SY_B!KP46/Inv_SY_B!$NE46-1,"")</f>
        <v>1.8174207556120647E-2</v>
      </c>
      <c r="KQ46" s="57">
        <f>IFERROR(Inv_SY_B!KQ46/Inv_SY_B!$NE46-1,"")</f>
        <v>2.2341375445251721E-2</v>
      </c>
      <c r="KR46" s="57">
        <f>IFERROR(Inv_SY_B!KR46/Inv_SY_B!$NE46-1,"")</f>
        <v>6.6784347877280048E-3</v>
      </c>
      <c r="KS46" s="57">
        <f>IFERROR(Inv_SY_B!KS46/Inv_SY_B!$NE46-1,"")</f>
        <v>6.7582665430638844E-3</v>
      </c>
      <c r="KT46" s="57">
        <f>IFERROR(Inv_SY_B!KT46/Inv_SY_B!$NE46-1,"")</f>
        <v>2.0409496705530383E-2</v>
      </c>
      <c r="KU46" s="57">
        <f>IFERROR(Inv_SY_B!KU46/Inv_SY_B!$NE46-1,"")</f>
        <v>1.1628003618563643E-2</v>
      </c>
      <c r="KV46" s="57">
        <f>IFERROR(Inv_SY_B!KV46/Inv_SY_B!$NE46-1,"")</f>
        <v>2.8484855322656433E-2</v>
      </c>
      <c r="KW46" s="57">
        <f>IFERROR(Inv_SY_B!KW46/Inv_SY_B!$NE46-1,"")</f>
        <v>2.0648991971538466E-2</v>
      </c>
      <c r="KX46" s="57">
        <f>IFERROR(Inv_SY_B!KX46/Inv_SY_B!$NE46-1,"")</f>
        <v>2.9907031761276626E-2</v>
      </c>
      <c r="KY46" s="57">
        <f>IFERROR(Inv_SY_B!KY46/Inv_SY_B!$NE46-1,"")</f>
        <v>2.7436686968987045E-2</v>
      </c>
      <c r="KZ46" s="57">
        <f>IFERROR(Inv_SY_B!KZ46/Inv_SY_B!$NE46-1,"")</f>
        <v>1.6075487731018079E-2</v>
      </c>
      <c r="LA46" s="57">
        <f>IFERROR(Inv_SY_B!LA46/Inv_SY_B!$NE46-1,"")</f>
        <v>1.581569301670438E-2</v>
      </c>
      <c r="LB46" s="57">
        <f>IFERROR(Inv_SY_B!LB46/Inv_SY_B!$NE46-1,"")</f>
        <v>-6.9048694541856692E-3</v>
      </c>
      <c r="LC46" s="57">
        <f>IFERROR(Inv_SY_B!LC46/Inv_SY_B!$NE46-1,"")</f>
        <v>3.2950210128589674E-2</v>
      </c>
      <c r="LD46" s="57">
        <f>IFERROR(Inv_SY_B!LD46/Inv_SY_B!$NE46-1,"")</f>
        <v>1.3081356927133969E-2</v>
      </c>
      <c r="LE46" s="57">
        <f>IFERROR(Inv_SY_B!LE46/Inv_SY_B!$NE46-1,"")</f>
        <v>-2.5160005361532956E-2</v>
      </c>
      <c r="LF46" s="57">
        <f>IFERROR(Inv_SY_B!LF46/Inv_SY_B!$NE46-1,"")</f>
        <v>1.0248663424269777E-2</v>
      </c>
      <c r="LG46" s="57">
        <f>IFERROR(Inv_SY_B!LG46/Inv_SY_B!$NE46-1,"")</f>
        <v>1.9166402229582991E-2</v>
      </c>
      <c r="LH46" s="57">
        <f>IFERROR(Inv_SY_B!LH46/Inv_SY_B!$NE46-1,"")</f>
        <v>-2.3824991250516181E-3</v>
      </c>
      <c r="LI46" s="57">
        <f>IFERROR(Inv_SY_B!LI46/Inv_SY_B!$NE46-1,"")</f>
        <v>-5.0950930495780034E-3</v>
      </c>
      <c r="LJ46" s="57">
        <f>IFERROR(Inv_SY_B!LJ46/Inv_SY_B!$NE46-1,"")</f>
        <v>-6.7079776795797574E-4</v>
      </c>
      <c r="LK46" s="57">
        <f>IFERROR(Inv_SY_B!LK46/Inv_SY_B!$NE46-1,"")</f>
        <v>8.2972523445188351E-3</v>
      </c>
      <c r="LL46" s="57">
        <f>IFERROR(Inv_SY_B!LL46/Inv_SY_B!$NE46-1,"")</f>
        <v>1.2758744611530037E-2</v>
      </c>
      <c r="LM46" s="57">
        <f>IFERROR(Inv_SY_B!LM46/Inv_SY_B!$NE46-1,"")</f>
        <v>2.0949949990645589E-2</v>
      </c>
      <c r="LN46" s="57">
        <f>IFERROR(Inv_SY_B!LN46/Inv_SY_B!$NE46-1,"")</f>
        <v>3.8751030428252342E-3</v>
      </c>
      <c r="LO46" s="57">
        <f>IFERROR(Inv_SY_B!LO46/Inv_SY_B!$NE46-1,"")</f>
        <v>6.5504246844192426E-3</v>
      </c>
      <c r="LP46" s="57">
        <f>IFERROR(Inv_SY_B!LP46/Inv_SY_B!$NE46-1,"")</f>
        <v>5.9996231699732672E-3</v>
      </c>
      <c r="LQ46" s="57">
        <f>IFERROR(Inv_SY_B!LQ46/Inv_SY_B!$NE46-1,"")</f>
        <v>6.3143668925138563E-3</v>
      </c>
      <c r="LR46" s="57">
        <f>IFERROR(Inv_SY_B!LR46/Inv_SY_B!$NE46-1,"")</f>
        <v>-2.734515130524473E-3</v>
      </c>
      <c r="LS46" s="57">
        <f>IFERROR(Inv_SY_B!LS46/Inv_SY_B!$NE46-1,"")</f>
        <v>2.594407167932733E-2</v>
      </c>
      <c r="LT46" s="57">
        <f>IFERROR(Inv_SY_B!LT46/Inv_SY_B!$NE46-1,"")</f>
        <v>8.5451130260194574E-3</v>
      </c>
      <c r="LU46" s="57">
        <f>IFERROR(Inv_SY_B!LU46/Inv_SY_B!$NE46-1,"")</f>
        <v>1.6724515515539995E-2</v>
      </c>
      <c r="LV46" s="57">
        <f>IFERROR(Inv_SY_B!LV46/Inv_SY_B!$NE46-1,"")</f>
        <v>1.5733072789537506E-2</v>
      </c>
      <c r="LW46" s="57">
        <f>IFERROR(Inv_SY_B!LW46/Inv_SY_B!$NE46-1,"")</f>
        <v>3.1017814815408995E-2</v>
      </c>
      <c r="LX46" s="57">
        <f>IFERROR(Inv_SY_B!LX46/Inv_SY_B!$NE46-1,"")</f>
        <v>2.8621828227569646E-2</v>
      </c>
      <c r="LY46" s="57">
        <f>IFERROR(Inv_SY_B!LY46/Inv_SY_B!$NE46-1,"")</f>
        <v>2.5977980958229674E-2</v>
      </c>
      <c r="LZ46" s="57">
        <f>IFERROR(Inv_SY_B!LZ46/Inv_SY_B!$NE46-1,"")</f>
        <v>6.8651684069596097E-3</v>
      </c>
      <c r="MA46" s="57">
        <f>IFERROR(Inv_SY_B!MA46/Inv_SY_B!$NE46-1,"")</f>
        <v>1.8904115794132759E-2</v>
      </c>
      <c r="MB46" s="57">
        <f>IFERROR(Inv_SY_B!MB46/Inv_SY_B!$NE46-1,"")</f>
        <v>2.4726874661131326E-2</v>
      </c>
      <c r="MC46" s="57">
        <f>IFERROR(Inv_SY_B!MC46/Inv_SY_B!$NE46-1,"")</f>
        <v>-1.5166892170873192E-2</v>
      </c>
      <c r="MD46" s="57">
        <f>IFERROR(Inv_SY_B!MD46/Inv_SY_B!$NE46-1,"")</f>
        <v>1.9297545447308329E-2</v>
      </c>
      <c r="ME46" s="57">
        <f>IFERROR(Inv_SY_B!ME46/Inv_SY_B!$NE46-1,"")</f>
        <v>2.4884246522401732E-2</v>
      </c>
      <c r="MF46" s="57">
        <f>IFERROR(Inv_SY_B!MF46/Inv_SY_B!$NE46-1,"")</f>
        <v>1.3868216233485109E-2</v>
      </c>
      <c r="MG46" s="57">
        <f>IFERROR(Inv_SY_B!MG46/Inv_SY_B!$NE46-1,"")</f>
        <v>2.6143221412563422E-2</v>
      </c>
      <c r="MH46" s="57">
        <f>IFERROR(Inv_SY_B!MH46/Inv_SY_B!$NE46-1,"")</f>
        <v>3.4247872267980428E-2</v>
      </c>
      <c r="MI46" s="57">
        <f>IFERROR(Inv_SY_B!MI46/Inv_SY_B!$NE46-1,"")</f>
        <v>1.5441934846187388E-2</v>
      </c>
      <c r="MJ46" s="57">
        <f>IFERROR(Inv_SY_B!MJ46/Inv_SY_B!$NE46-1,"")</f>
        <v>2.9613270953572135E-2</v>
      </c>
      <c r="MK46" s="57">
        <f>IFERROR(Inv_SY_B!MK46/Inv_SY_B!$NE46-1,"")</f>
        <v>2.8621828227569646E-2</v>
      </c>
      <c r="ML46" s="57">
        <f>IFERROR(Inv_SY_B!ML46/Inv_SY_B!$NE46-1,"")</f>
        <v>3.0549633528129894E-2</v>
      </c>
      <c r="MM46" s="57">
        <f>IFERROR(Inv_SY_B!MM46/Inv_SY_B!$NE46-1,"")</f>
        <v>1.8316041996754517E-2</v>
      </c>
      <c r="MN46" s="57">
        <f>IFERROR(Inv_SY_B!MN46/Inv_SY_B!$NE46-1,"")</f>
        <v>2.5564879822395303E-2</v>
      </c>
      <c r="MO46" s="57">
        <f>IFERROR(Inv_SY_B!MO46/Inv_SY_B!$NE46-1,"")</f>
        <v>3.7875293670259547E-2</v>
      </c>
      <c r="MP46" s="57">
        <f>IFERROR(Inv_SY_B!MP46/Inv_SY_B!$NE46-1,"")</f>
        <v>2.1711772864522194E-2</v>
      </c>
      <c r="MQ46" s="57">
        <f>IFERROR(Inv_SY_B!MQ46/Inv_SY_B!$NE46-1,"")</f>
        <v>1.1665010175701873E-2</v>
      </c>
      <c r="MR46" s="57">
        <f>IFERROR(Inv_SY_B!MR46/Inv_SY_B!$NE46-1,"")</f>
        <v>1.3317414719039355E-2</v>
      </c>
      <c r="MS46" s="57">
        <f>IFERROR(Inv_SY_B!MS46/Inv_SY_B!$NE46-1,"")</f>
        <v>3.5231446400919353E-2</v>
      </c>
      <c r="MT46" s="57">
        <f>IFERROR(Inv_SY_B!MT46/Inv_SY_B!$NE46-1,"")</f>
        <v>1.8932728859818226E-2</v>
      </c>
      <c r="MU46" s="57">
        <f>IFERROR(Inv_SY_B!MU46/Inv_SY_B!$NE46-1,"")</f>
        <v>2.7795625955900904E-2</v>
      </c>
      <c r="MV46" s="57">
        <f>IFERROR(Inv_SY_B!MV46/Inv_SY_B!$NE46-1,"")</f>
        <v>2.3514396002708438E-2</v>
      </c>
      <c r="MW46" s="57">
        <f>IFERROR(Inv_SY_B!MW46/Inv_SY_B!$NE46-1,"")</f>
        <v>1.2758744611530037E-2</v>
      </c>
      <c r="MX46" s="57">
        <f>IFERROR(Inv_SY_B!MX46/Inv_SY_B!$NE46-1,"")</f>
        <v>2.7795625955900904E-2</v>
      </c>
      <c r="MY46" s="57">
        <f>IFERROR(Inv_SY_B!MY46/Inv_SY_B!$NE46-1,"")</f>
        <v>1.8211679604543729E-2</v>
      </c>
      <c r="MZ46" s="57">
        <f>IFERROR(Inv_SY_B!MZ46/Inv_SY_B!$NE46-1,"")</f>
        <v>1.7881198695876233E-2</v>
      </c>
      <c r="NA46" s="57">
        <f>IFERROR(Inv_SY_B!NA46/Inv_SY_B!$NE46-1,"")</f>
        <v>3.136134102310284E-2</v>
      </c>
      <c r="NB46" s="57">
        <f>IFERROR(Inv_SY_B!NB46/Inv_SY_B!$NE46-1,"")</f>
        <v>3.4900965492251856E-2</v>
      </c>
      <c r="NC46" s="57">
        <f>IFERROR(Inv_SY_B!NC46/Inv_SY_B!$NE46-1,"")</f>
        <v>4.1097482529767415E-2</v>
      </c>
      <c r="ND46" s="57">
        <f>IFERROR(Inv_SY_B!ND46/Inv_SY_B!$NE46-1,"")</f>
        <v>3.7875293670259547E-2</v>
      </c>
    </row>
    <row r="47" spans="2:368" ht="14.5" x14ac:dyDescent="0.35">
      <c r="B47" s="86">
        <f t="shared" si="0"/>
        <v>45788</v>
      </c>
      <c r="C47" s="57">
        <f>IFERROR(Inv_SY_B!C47/Inv_SY_B!$NE47-1,"")</f>
        <v>-7.4320294215420746E-2</v>
      </c>
      <c r="D47" s="57">
        <f>IFERROR(Inv_SY_B!D47/Inv_SY_B!$NE47-1,"")</f>
        <v>-9.7730231930265421E-2</v>
      </c>
      <c r="E47" s="57">
        <f>IFERROR(Inv_SY_B!E47/Inv_SY_B!$NE47-1,"")</f>
        <v>-6.4067869686088019E-2</v>
      </c>
      <c r="F47" s="57">
        <f>IFERROR(Inv_SY_B!F47/Inv_SY_B!$NE47-1,"")</f>
        <v>-6.4603759826548313E-2</v>
      </c>
      <c r="G47" s="57">
        <f>IFERROR(Inv_SY_B!G47/Inv_SY_B!$NE47-1,"")</f>
        <v>-7.9340738689206658E-2</v>
      </c>
      <c r="H47" s="57">
        <f>IFERROR(Inv_SY_B!H47/Inv_SY_B!$NE47-1,"")</f>
        <v>-0.1169897676461007</v>
      </c>
      <c r="I47" s="57">
        <f>IFERROR(Inv_SY_B!I47/Inv_SY_B!$NE47-1,"")</f>
        <v>-3.9604505274845936E-2</v>
      </c>
      <c r="J47" s="57">
        <f>IFERROR(Inv_SY_B!J47/Inv_SY_B!$NE47-1,"")</f>
        <v>-9.9168673886237735E-2</v>
      </c>
      <c r="K47" s="57">
        <f>IFERROR(Inv_SY_B!K47/Inv_SY_B!$NE47-1,"")</f>
        <v>-6.567554010746901E-2</v>
      </c>
      <c r="L47" s="57">
        <f>IFERROR(Inv_SY_B!L47/Inv_SY_B!$NE47-1,"")</f>
        <v>-5.8708968281485086E-2</v>
      </c>
      <c r="M47" s="57">
        <f>IFERROR(Inv_SY_B!M47/Inv_SY_B!$NE47-1,"")</f>
        <v>-5.3885957017342334E-2</v>
      </c>
      <c r="N47" s="57">
        <f>IFERROR(Inv_SY_B!N47/Inv_SY_B!$NE47-1,"")</f>
        <v>-6.2728144334937341E-2</v>
      </c>
      <c r="O47" s="57">
        <f>IFERROR(Inv_SY_B!O47/Inv_SY_B!$NE47-1,"")</f>
        <v>-5.9244858421945268E-2</v>
      </c>
      <c r="P47" s="57">
        <f>IFERROR(Inv_SY_B!P47/Inv_SY_B!$NE47-1,"")</f>
        <v>-6.0048693632635874E-2</v>
      </c>
      <c r="Q47" s="57">
        <f>IFERROR(Inv_SY_B!Q47/Inv_SY_B!$NE47-1,"")</f>
        <v>-5.0134726034120392E-2</v>
      </c>
      <c r="R47" s="57">
        <f>IFERROR(Inv_SY_B!R47/Inv_SY_B!$NE47-1,"")</f>
        <v>-5.0134726034120392E-2</v>
      </c>
      <c r="S47" s="57">
        <f>IFERROR(Inv_SY_B!S47/Inv_SY_B!$NE47-1,"")</f>
        <v>-6.4166586290909655E-2</v>
      </c>
      <c r="T47" s="57">
        <f>IFERROR(Inv_SY_B!T47/Inv_SY_B!$NE47-1,"")</f>
        <v>-5.232059371231379E-2</v>
      </c>
      <c r="U47" s="57">
        <f>IFERROR(Inv_SY_B!U47/Inv_SY_B!$NE47-1,"")</f>
        <v>-5.8173078141024792E-2</v>
      </c>
      <c r="V47" s="57">
        <f>IFERROR(Inv_SY_B!V47/Inv_SY_B!$NE47-1,"")</f>
        <v>-4.7991165472279107E-2</v>
      </c>
      <c r="W47" s="57">
        <f>IFERROR(Inv_SY_B!W47/Inv_SY_B!$NE47-1,"")</f>
        <v>-1.9588988027883336E-2</v>
      </c>
      <c r="X47" s="57">
        <f>IFERROR(Inv_SY_B!X47/Inv_SY_B!$NE47-1,"")</f>
        <v>-3.0574735907319295E-2</v>
      </c>
      <c r="Y47" s="57">
        <f>IFERROR(Inv_SY_B!Y47/Inv_SY_B!$NE47-1,"")</f>
        <v>-2.2804328870645207E-2</v>
      </c>
      <c r="Z47" s="57">
        <f>IFERROR(Inv_SY_B!Z47/Inv_SY_B!$NE47-1,"")</f>
        <v>-2.6823504924097352E-2</v>
      </c>
      <c r="AA47" s="57">
        <f>IFERROR(Inv_SY_B!AA47/Inv_SY_B!$NE47-1,"")</f>
        <v>-2.8431175345478232E-2</v>
      </c>
      <c r="AB47" s="57">
        <f>IFERROR(Inv_SY_B!AB47/Inv_SY_B!$NE47-1,"")</f>
        <v>-3.9148978154684211E-2</v>
      </c>
      <c r="AC47" s="57">
        <f>IFERROR(Inv_SY_B!AC47/Inv_SY_B!$NE47-1,"")</f>
        <v>-1.9053097887423043E-2</v>
      </c>
      <c r="AD47" s="57">
        <f>IFERROR(Inv_SY_B!AD47/Inv_SY_B!$NE47-1,"")</f>
        <v>-2.3876109151565683E-2</v>
      </c>
      <c r="AE47" s="57">
        <f>IFERROR(Inv_SY_B!AE47/Inv_SY_B!$NE47-1,"")</f>
        <v>-1.101474578051842E-2</v>
      </c>
      <c r="AF47" s="57">
        <f>IFERROR(Inv_SY_B!AF47/Inv_SY_B!$NE47-1,"")</f>
        <v>-1.5033921833970676E-2</v>
      </c>
      <c r="AG47" s="57">
        <f>IFERROR(Inv_SY_B!AG47/Inv_SY_B!$NE47-1,"")</f>
        <v>-2.8431175345478232E-2</v>
      </c>
      <c r="AH47" s="57">
        <f>IFERROR(Inv_SY_B!AH47/Inv_SY_B!$NE47-1,"")</f>
        <v>-2.5215834502716361E-2</v>
      </c>
      <c r="AI47" s="57">
        <f>IFERROR(Inv_SY_B!AI47/Inv_SY_B!$NE47-1,"")</f>
        <v>-7.6125397846444787E-2</v>
      </c>
      <c r="AJ47" s="57">
        <f>IFERROR(Inv_SY_B!AJ47/Inv_SY_B!$NE47-1,"")</f>
        <v>-8.8704713775144439E-2</v>
      </c>
      <c r="AK47" s="57">
        <f>IFERROR(Inv_SY_B!AK47/Inv_SY_B!$NE47-1,"")</f>
        <v>-7.9115100735328681E-2</v>
      </c>
      <c r="AL47" s="57">
        <f>IFERROR(Inv_SY_B!AL47/Inv_SY_B!$NE47-1,"")</f>
        <v>-7.3474151888378136E-2</v>
      </c>
      <c r="AM47" s="57">
        <f>IFERROR(Inv_SY_B!AM47/Inv_SY_B!$NE47-1,"")</f>
        <v>-5.7115400232221614E-2</v>
      </c>
      <c r="AN47" s="57">
        <f>IFERROR(Inv_SY_B!AN47/Inv_SY_B!$NE47-1,"")</f>
        <v>-5.8807684886306832E-2</v>
      </c>
      <c r="AO47" s="57">
        <f>IFERROR(Inv_SY_B!AO47/Inv_SY_B!$NE47-1,"")</f>
        <v>-7.4249782354833815E-2</v>
      </c>
      <c r="AP47" s="57">
        <f>IFERROR(Inv_SY_B!AP47/Inv_SY_B!$NE47-1,"")</f>
        <v>-6.1910206752129548E-2</v>
      </c>
      <c r="AQ47" s="57">
        <f>IFERROR(Inv_SY_B!AQ47/Inv_SY_B!$NE47-1,"")</f>
        <v>-8.0948409110587427E-2</v>
      </c>
      <c r="AR47" s="57">
        <f>IFERROR(Inv_SY_B!AR47/Inv_SY_B!$NE47-1,"")</f>
        <v>-5.8515176340534047E-2</v>
      </c>
      <c r="AS47" s="57">
        <f>IFERROR(Inv_SY_B!AS47/Inv_SY_B!$NE47-1,"")</f>
        <v>-3.876471296381323E-2</v>
      </c>
      <c r="AT47" s="57">
        <f>IFERROR(Inv_SY_B!AT47/Inv_SY_B!$NE47-1,"")</f>
        <v>-4.4681808815401514E-2</v>
      </c>
      <c r="AU47" s="57">
        <f>IFERROR(Inv_SY_B!AU47/Inv_SY_B!$NE47-1,"")</f>
        <v>-3.8735308572574567E-2</v>
      </c>
      <c r="AV47" s="57">
        <f>IFERROR(Inv_SY_B!AV47/Inv_SY_B!$NE47-1,"")</f>
        <v>-1.5458911409907405E-2</v>
      </c>
      <c r="AW47" s="57">
        <f>IFERROR(Inv_SY_B!AW47/Inv_SY_B!$NE47-1,"")</f>
        <v>-1.6217764932467404E-2</v>
      </c>
      <c r="AX47" s="57">
        <f>IFERROR(Inv_SY_B!AX47/Inv_SY_B!$NE47-1,"")</f>
        <v>-2.498246298993545E-2</v>
      </c>
      <c r="AY47" s="57">
        <f>IFERROR(Inv_SY_B!AY47/Inv_SY_B!$NE47-1,"")</f>
        <v>-4.0547009401312839E-2</v>
      </c>
      <c r="AZ47" s="57">
        <f>IFERROR(Inv_SY_B!AZ47/Inv_SY_B!$NE47-1,"")</f>
        <v>-3.3468093909232444E-2</v>
      </c>
      <c r="BA47" s="57">
        <f>IFERROR(Inv_SY_B!BA47/Inv_SY_B!$NE47-1,"")</f>
        <v>-3.0989618596708013E-2</v>
      </c>
      <c r="BB47" s="57">
        <f>IFERROR(Inv_SY_B!BB47/Inv_SY_B!$NE47-1,"")</f>
        <v>-6.1791988172233303E-2</v>
      </c>
      <c r="BC47" s="57">
        <f>IFERROR(Inv_SY_B!BC47/Inv_SY_B!$NE47-1,"")</f>
        <v>-7.8524144189457412E-2</v>
      </c>
      <c r="BD47" s="57">
        <f>IFERROR(Inv_SY_B!BD47/Inv_SY_B!$NE47-1,"")</f>
        <v>-6.781743641421567E-2</v>
      </c>
      <c r="BE47" s="57">
        <f>IFERROR(Inv_SY_B!BE47/Inv_SY_B!$NE47-1,"")</f>
        <v>-7.5478480743182086E-2</v>
      </c>
      <c r="BF47" s="57">
        <f>IFERROR(Inv_SY_B!BF47/Inv_SY_B!$NE47-1,"")</f>
        <v>-5.5018301509378698E-2</v>
      </c>
      <c r="BG47" s="57">
        <f>IFERROR(Inv_SY_B!BG47/Inv_SY_B!$NE47-1,"")</f>
        <v>-5.3030261470478512E-2</v>
      </c>
      <c r="BH47" s="57">
        <f>IFERROR(Inv_SY_B!BH47/Inv_SY_B!$NE47-1,"")</f>
        <v>-9.4450886492592034E-2</v>
      </c>
      <c r="BI47" s="57">
        <f>IFERROR(Inv_SY_B!BI47/Inv_SY_B!$NE47-1,"")</f>
        <v>-8.9508954485352787E-2</v>
      </c>
      <c r="BJ47" s="57">
        <f>IFERROR(Inv_SY_B!BJ47/Inv_SY_B!$NE47-1,"")</f>
        <v>-9.7088466122642769E-2</v>
      </c>
      <c r="BK47" s="57">
        <f>IFERROR(Inv_SY_B!BK47/Inv_SY_B!$NE47-1,"")</f>
        <v>-5.8976913351715288E-2</v>
      </c>
      <c r="BL47" s="57">
        <f>IFERROR(Inv_SY_B!BL47/Inv_SY_B!$NE47-1,"")</f>
        <v>-6.8754348430368317E-2</v>
      </c>
      <c r="BM47" s="57">
        <f>IFERROR(Inv_SY_B!BM47/Inv_SY_B!$NE47-1,"")</f>
        <v>-6.5736043833004798E-2</v>
      </c>
      <c r="BN47" s="57">
        <f>IFERROR(Inv_SY_B!BN47/Inv_SY_B!$NE47-1,"")</f>
        <v>2.5425229019083506E-2</v>
      </c>
      <c r="BO47" s="57">
        <f>IFERROR(Inv_SY_B!BO47/Inv_SY_B!$NE47-1,"")</f>
        <v>7.8506952201371494E-3</v>
      </c>
      <c r="BP47" s="57">
        <f>IFERROR(Inv_SY_B!BP47/Inv_SY_B!$NE47-1,"")</f>
        <v>1.466318432989655E-2</v>
      </c>
      <c r="BQ47" s="57">
        <f>IFERROR(Inv_SY_B!BQ47/Inv_SY_B!$NE47-1,"")</f>
        <v>1.5783644504383743E-2</v>
      </c>
      <c r="BR47" s="57">
        <f>IFERROR(Inv_SY_B!BR47/Inv_SY_B!$NE47-1,"")</f>
        <v>3.2992042182518722E-2</v>
      </c>
      <c r="BS47" s="57">
        <f>IFERROR(Inv_SY_B!BS47/Inv_SY_B!$NE47-1,"")</f>
        <v>9.2958794730442218E-3</v>
      </c>
      <c r="BT47" s="57">
        <f>IFERROR(Inv_SY_B!BT47/Inv_SY_B!$NE47-1,"")</f>
        <v>7.720635511170304E-4</v>
      </c>
      <c r="BU47" s="57">
        <f>IFERROR(Inv_SY_B!BU47/Inv_SY_B!$NE47-1,"")</f>
        <v>2.0787504822139313E-2</v>
      </c>
      <c r="BV47" s="57">
        <f>IFERROR(Inv_SY_B!BV47/Inv_SY_B!$NE47-1,"")</f>
        <v>3.1649543072877151E-2</v>
      </c>
      <c r="BW47" s="57">
        <f>IFERROR(Inv_SY_B!BW47/Inv_SY_B!$NE47-1,"")</f>
        <v>2.8468349023815787E-3</v>
      </c>
      <c r="BX47" s="57">
        <f>IFERROR(Inv_SY_B!BX47/Inv_SY_B!$NE47-1,"")</f>
        <v>-4.8042067583297099E-3</v>
      </c>
      <c r="BY47" s="57">
        <f>IFERROR(Inv_SY_B!BY47/Inv_SY_B!$NE47-1,"")</f>
        <v>1.3822904191360674E-3</v>
      </c>
      <c r="BZ47" s="57">
        <f>IFERROR(Inv_SY_B!BZ47/Inv_SY_B!$NE47-1,"")</f>
        <v>7.3458711747760308E-3</v>
      </c>
      <c r="CA47" s="57">
        <f>IFERROR(Inv_SY_B!CA47/Inv_SY_B!$NE47-1,"")</f>
        <v>-7.3273112425893405E-3</v>
      </c>
      <c r="CB47" s="57">
        <f>IFERROR(Inv_SY_B!CB47/Inv_SY_B!$NE47-1,"")</f>
        <v>1.114592030743955E-2</v>
      </c>
      <c r="CC47" s="57">
        <f>IFERROR(Inv_SY_B!CC47/Inv_SY_B!$NE47-1,"")</f>
        <v>2.3594548415026839E-2</v>
      </c>
      <c r="CD47" s="57">
        <f>IFERROR(Inv_SY_B!CD47/Inv_SY_B!$NE47-1,"")</f>
        <v>1.8590688097271046E-2</v>
      </c>
      <c r="CE47" s="57">
        <f>IFERROR(Inv_SY_B!CE47/Inv_SY_B!$NE47-1,"")</f>
        <v>6.0200146160800383E-3</v>
      </c>
      <c r="CF47" s="57">
        <f>IFERROR(Inv_SY_B!CF47/Inv_SY_B!$NE47-1,"")</f>
        <v>2.8430596344077186E-2</v>
      </c>
      <c r="CG47" s="57">
        <f>IFERROR(Inv_SY_B!CG47/Inv_SY_B!$NE47-1,"")</f>
        <v>3.2503860688103625E-2</v>
      </c>
      <c r="CH47" s="57">
        <f>IFERROR(Inv_SY_B!CH47/Inv_SY_B!$NE47-1,"")</f>
        <v>2.8271105230844862E-2</v>
      </c>
      <c r="CI47" s="57">
        <f>IFERROR(Inv_SY_B!CI47/Inv_SY_B!$NE47-1,"")</f>
        <v>4.3732035059652841E-2</v>
      </c>
      <c r="CJ47" s="57">
        <f>IFERROR(Inv_SY_B!CJ47/Inv_SY_B!$NE47-1,"")</f>
        <v>3.6692236009506773E-2</v>
      </c>
      <c r="CK47" s="57">
        <f>IFERROR(Inv_SY_B!CK47/Inv_SY_B!$NE47-1,"")</f>
        <v>3.2226484839004144E-2</v>
      </c>
      <c r="CL47" s="57">
        <f>IFERROR(Inv_SY_B!CL47/Inv_SY_B!$NE47-1,"")</f>
        <v>2.1763867810969506E-2</v>
      </c>
      <c r="CM47" s="57">
        <f>IFERROR(Inv_SY_B!CM47/Inv_SY_B!$NE47-1,"")</f>
        <v>2.3594548415026839E-2</v>
      </c>
      <c r="CN47" s="57">
        <f>IFERROR(Inv_SY_B!CN47/Inv_SY_B!$NE47-1,"")</f>
        <v>1.3830918526723135E-2</v>
      </c>
      <c r="CO47" s="57">
        <f>IFERROR(Inv_SY_B!CO47/Inv_SY_B!$NE47-1,"")</f>
        <v>1.4685236141949609E-2</v>
      </c>
      <c r="CP47" s="57">
        <f>IFERROR(Inv_SY_B!CP47/Inv_SY_B!$NE47-1,"")</f>
        <v>1.3822904191360674E-3</v>
      </c>
      <c r="CQ47" s="57">
        <f>IFERROR(Inv_SY_B!CQ47/Inv_SY_B!$NE47-1,"")</f>
        <v>2.3594548415026839E-2</v>
      </c>
      <c r="CR47" s="57">
        <f>IFERROR(Inv_SY_B!CR47/Inv_SY_B!$NE47-1,"")</f>
        <v>2.6279546634310202E-2</v>
      </c>
      <c r="CS47" s="57">
        <f>IFERROR(Inv_SY_B!CS47/Inv_SY_B!$NE47-1,"")</f>
        <v>3.6531358017028781E-2</v>
      </c>
      <c r="CT47" s="57">
        <f>IFERROR(Inv_SY_B!CT47/Inv_SY_B!$NE47-1,"")</f>
        <v>4.4708398048483255E-2</v>
      </c>
      <c r="CU47" s="57">
        <f>IFERROR(Inv_SY_B!CU47/Inv_SY_B!$NE47-1,"")</f>
        <v>4.2648272142051136E-2</v>
      </c>
      <c r="CV47" s="57">
        <f>IFERROR(Inv_SY_B!CV47/Inv_SY_B!$NE47-1,"")</f>
        <v>3.5677040401802307E-2</v>
      </c>
      <c r="CW47" s="57">
        <f>IFERROR(Inv_SY_B!CW47/Inv_SY_B!$NE47-1,"")</f>
        <v>3.3846359797745418E-2</v>
      </c>
      <c r="CX47" s="57">
        <f>IFERROR(Inv_SY_B!CX47/Inv_SY_B!$NE47-1,"")</f>
        <v>2.4060539841513906E-2</v>
      </c>
      <c r="CY47" s="57">
        <f>IFERROR(Inv_SY_B!CY47/Inv_SY_B!$NE47-1,"")</f>
        <v>1.6277373515781068E-2</v>
      </c>
      <c r="CZ47" s="57">
        <f>IFERROR(Inv_SY_B!CZ47/Inv_SY_B!$NE47-1,"")</f>
        <v>3.8117947873878233E-2</v>
      </c>
      <c r="DA47" s="57">
        <f>IFERROR(Inv_SY_B!DA47/Inv_SY_B!$NE47-1,"")</f>
        <v>1.1341459462963943E-2</v>
      </c>
      <c r="DB47" s="57">
        <f>IFERROR(Inv_SY_B!DB47/Inv_SY_B!$NE47-1,"")</f>
        <v>4.4220216554068159E-2</v>
      </c>
      <c r="DC47" s="57">
        <f>IFERROR(Inv_SY_B!DC47/Inv_SY_B!$NE47-1,"")</f>
        <v>8.2420418492055614E-2</v>
      </c>
      <c r="DD47" s="57">
        <f>IFERROR(Inv_SY_B!DD47/Inv_SY_B!$NE47-1,"")</f>
        <v>3.2747951435311284E-2</v>
      </c>
      <c r="DE47" s="57">
        <f>IFERROR(Inv_SY_B!DE47/Inv_SY_B!$NE47-1,"")</f>
        <v>4.8125668509389374E-2</v>
      </c>
      <c r="DF47" s="57">
        <f>IFERROR(Inv_SY_B!DF47/Inv_SY_B!$NE47-1,"")</f>
        <v>3.0917270831254395E-2</v>
      </c>
      <c r="DG47" s="57">
        <f>IFERROR(Inv_SY_B!DG47/Inv_SY_B!$NE47-1,"")</f>
        <v>2.5425229019083506E-2</v>
      </c>
      <c r="DH47" s="57">
        <f>IFERROR(Inv_SY_B!DH47/Inv_SY_B!$NE47-1,"")</f>
        <v>5.4472027936786738E-2</v>
      </c>
      <c r="DI47" s="57">
        <f>IFERROR(Inv_SY_B!DI47/Inv_SY_B!$NE47-1,"")</f>
        <v>4.72713508941629E-2</v>
      </c>
      <c r="DJ47" s="57">
        <f>IFERROR(Inv_SY_B!DJ47/Inv_SY_B!$NE47-1,"")</f>
        <v>5.6790890035258723E-2</v>
      </c>
      <c r="DK47" s="57">
        <f>IFERROR(Inv_SY_B!DK47/Inv_SY_B!$NE47-1,"")</f>
        <v>3.9942816793477665E-2</v>
      </c>
      <c r="DL47" s="57">
        <f>IFERROR(Inv_SY_B!DL47/Inv_SY_B!$NE47-1,"")</f>
        <v>3.4012785307205196E-2</v>
      </c>
      <c r="DM47" s="57">
        <f>IFERROR(Inv_SY_B!DM47/Inv_SY_B!$NE47-1,"")</f>
        <v>1.2488419417081342E-2</v>
      </c>
      <c r="DN47" s="57">
        <f>IFERROR(Inv_SY_B!DN47/Inv_SY_B!$NE47-1,"")</f>
        <v>3.9216356236312366E-2</v>
      </c>
      <c r="DO47" s="57">
        <f>IFERROR(Inv_SY_B!DO47/Inv_SY_B!$NE47-1,"")</f>
        <v>2.8720454106385906E-2</v>
      </c>
      <c r="DP47" s="57">
        <f>IFERROR(Inv_SY_B!DP47/Inv_SY_B!$NE47-1,"")</f>
        <v>3.0917270831254395E-2</v>
      </c>
      <c r="DQ47" s="57">
        <f>IFERROR(Inv_SY_B!DQ47/Inv_SY_B!$NE47-1,"")</f>
        <v>2.5181138271876069E-2</v>
      </c>
      <c r="DR47" s="57">
        <f>IFERROR(Inv_SY_B!DR47/Inv_SY_B!$NE47-1,"")</f>
        <v>2.2130003931781106E-2</v>
      </c>
      <c r="DS47" s="57">
        <f>IFERROR(Inv_SY_B!DS47/Inv_SY_B!$NE47-1,"")</f>
        <v>1.7614325108440632E-2</v>
      </c>
      <c r="DT47" s="57">
        <f>IFERROR(Inv_SY_B!DT47/Inv_SY_B!$NE47-1,"")</f>
        <v>2.2984321547007802E-2</v>
      </c>
      <c r="DU47" s="57">
        <f>IFERROR(Inv_SY_B!DU47/Inv_SY_B!$NE47-1,"")</f>
        <v>1.398070148523689E-2</v>
      </c>
      <c r="DV47" s="57">
        <f>IFERROR(Inv_SY_B!DV47/Inv_SY_B!$NE47-1,"")</f>
        <v>2.3294982497999328E-2</v>
      </c>
      <c r="DW47" s="57">
        <f>IFERROR(Inv_SY_B!DW47/Inv_SY_B!$NE47-1,"")</f>
        <v>2.7866136491159654E-2</v>
      </c>
      <c r="DX47" s="57">
        <f>IFERROR(Inv_SY_B!DX47/Inv_SY_B!$NE47-1,"")</f>
        <v>1.968909645970518E-2</v>
      </c>
      <c r="DY47" s="57">
        <f>IFERROR(Inv_SY_B!DY47/Inv_SY_B!$NE47-1,"")</f>
        <v>3.9452432648157121E-3</v>
      </c>
      <c r="DZ47" s="57">
        <f>IFERROR(Inv_SY_B!DZ47/Inv_SY_B!$NE47-1,"")</f>
        <v>2.3472503041422899E-2</v>
      </c>
      <c r="EA47" s="57">
        <f>IFERROR(Inv_SY_B!EA47/Inv_SY_B!$NE47-1,"")</f>
        <v>1.3708873153119416E-2</v>
      </c>
      <c r="EB47" s="57">
        <f>IFERROR(Inv_SY_B!EB47/Inv_SY_B!$NE47-1,"")</f>
        <v>1.2976600911496439E-2</v>
      </c>
      <c r="EC47" s="57">
        <f>IFERROR(Inv_SY_B!EC47/Inv_SY_B!$NE47-1,"")</f>
        <v>6.3861507368916381E-3</v>
      </c>
      <c r="ED47" s="57">
        <f>IFERROR(Inv_SY_B!ED47/Inv_SY_B!$NE47-1,"")</f>
        <v>-3.3888822552360698E-2</v>
      </c>
      <c r="EE47" s="57">
        <f>IFERROR(Inv_SY_B!EE47/Inv_SY_B!$NE47-1,"")</f>
        <v>1.8346597350063387E-2</v>
      </c>
      <c r="EF47" s="57">
        <f>IFERROR(Inv_SY_B!EF47/Inv_SY_B!$NE47-1,"")</f>
        <v>3.0062953216027699E-2</v>
      </c>
      <c r="EG47" s="57">
        <f>IFERROR(Inv_SY_B!EG47/Inv_SY_B!$NE47-1,"")</f>
        <v>7.4845590993257716E-3</v>
      </c>
      <c r="EH47" s="57">
        <f>IFERROR(Inv_SY_B!EH47/Inv_SY_B!$NE47-1,"")</f>
        <v>1.1634101801854868E-2</v>
      </c>
      <c r="EI47" s="57">
        <f>IFERROR(Inv_SY_B!EI47/Inv_SY_B!$NE47-1,"")</f>
        <v>-1.141028374133457E-2</v>
      </c>
      <c r="EJ47" s="57">
        <f>IFERROR(Inv_SY_B!EJ47/Inv_SY_B!$NE47-1,"")</f>
        <v>3.9704537730727463E-2</v>
      </c>
      <c r="EK47" s="57">
        <f>IFERROR(Inv_SY_B!EK47/Inv_SY_B!$NE47-1,"")</f>
        <v>2.3111248735555812E-2</v>
      </c>
      <c r="EL47" s="57">
        <f>IFERROR(Inv_SY_B!EL47/Inv_SY_B!$NE47-1,"")</f>
        <v>4.3113793856268678E-3</v>
      </c>
      <c r="EM47" s="57">
        <f>IFERROR(Inv_SY_B!EM47/Inv_SY_B!$NE47-1,"")</f>
        <v>4.3113793856268678E-3</v>
      </c>
      <c r="EN47" s="57">
        <f>IFERROR(Inv_SY_B!EN47/Inv_SY_B!$NE47-1,"")</f>
        <v>2.3960684535837995E-2</v>
      </c>
      <c r="EO47" s="57">
        <f>IFERROR(Inv_SY_B!EO47/Inv_SY_B!$NE47-1,"")</f>
        <v>2.5547274392687225E-2</v>
      </c>
      <c r="EP47" s="57">
        <f>IFERROR(Inv_SY_B!EP47/Inv_SY_B!$NE47-1,"")</f>
        <v>1.7126143614025535E-2</v>
      </c>
      <c r="EQ47" s="57">
        <f>IFERROR(Inv_SY_B!EQ47/Inv_SY_B!$NE47-1,"")</f>
        <v>1.2732510164288779E-2</v>
      </c>
      <c r="ER47" s="57">
        <f>IFERROR(Inv_SY_B!ER47/Inv_SY_B!$NE47-1,"")</f>
        <v>2.2740230799799921E-2</v>
      </c>
      <c r="ES47" s="57">
        <f>IFERROR(Inv_SY_B!ES47/Inv_SY_B!$NE47-1,"")</f>
        <v>2.8110227238366869E-2</v>
      </c>
      <c r="ET47" s="57">
        <f>IFERROR(Inv_SY_B!ET47/Inv_SY_B!$NE47-1,"")</f>
        <v>2.546406163795778E-2</v>
      </c>
      <c r="EU47" s="57">
        <f>IFERROR(Inv_SY_B!EU47/Inv_SY_B!$NE47-1,"")</f>
        <v>2.1997788110377003E-2</v>
      </c>
      <c r="EV47" s="57">
        <f>IFERROR(Inv_SY_B!EV47/Inv_SY_B!$NE47-1,"")</f>
        <v>2.880120004273623E-3</v>
      </c>
      <c r="EW47" s="57">
        <f>IFERROR(Inv_SY_B!EW47/Inv_SY_B!$NE47-1,"")</f>
        <v>1.7834006780927503E-2</v>
      </c>
      <c r="EX47" s="57">
        <f>IFERROR(Inv_SY_B!EX47/Inv_SY_B!$NE47-1,"")</f>
        <v>2.9452726348008884E-2</v>
      </c>
      <c r="EY47" s="57">
        <f>IFERROR(Inv_SY_B!EY47/Inv_SY_B!$NE47-1,"")</f>
        <v>4.4888560266660216E-2</v>
      </c>
      <c r="EZ47" s="57">
        <f>IFERROR(Inv_SY_B!EZ47/Inv_SY_B!$NE47-1,"")</f>
        <v>2.1031595569346972E-2</v>
      </c>
      <c r="FA47" s="57">
        <f>IFERROR(Inv_SY_B!FA47/Inv_SY_B!$NE47-1,"")</f>
        <v>2.5059092898272128E-2</v>
      </c>
      <c r="FB47" s="57">
        <f>IFERROR(Inv_SY_B!FB47/Inv_SY_B!$NE47-1,"")</f>
        <v>1.7004098240421595E-2</v>
      </c>
      <c r="FC47" s="57">
        <f>IFERROR(Inv_SY_B!FC47/Inv_SY_B!$NE47-1,"")</f>
        <v>-2.0952012950358423E-2</v>
      </c>
      <c r="FD47" s="57">
        <f>IFERROR(Inv_SY_B!FD47/Inv_SY_B!$NE47-1,"")</f>
        <v>2.2862276173403862E-2</v>
      </c>
      <c r="FE47" s="57">
        <f>IFERROR(Inv_SY_B!FE47/Inv_SY_B!$NE47-1,"")</f>
        <v>2.7011818875932736E-2</v>
      </c>
      <c r="FF47" s="57">
        <f>IFERROR(Inv_SY_B!FF47/Inv_SY_B!$NE47-1,"")</f>
        <v>9.5593304505903198E-3</v>
      </c>
      <c r="FG47" s="57">
        <f>IFERROR(Inv_SY_B!FG47/Inv_SY_B!$NE47-1,"")</f>
        <v>1.4563190768345669E-2</v>
      </c>
      <c r="FH47" s="57">
        <f>IFERROR(Inv_SY_B!FH47/Inv_SY_B!$NE47-1,"")</f>
        <v>1.4319100021138231E-2</v>
      </c>
      <c r="FI47" s="57">
        <f>IFERROR(Inv_SY_B!FI47/Inv_SY_B!$NE47-1,"")</f>
        <v>1.6183668309799337E-4</v>
      </c>
      <c r="FJ47" s="57">
        <f>IFERROR(Inv_SY_B!FJ47/Inv_SY_B!$NE47-1,"")</f>
        <v>3.6383886523924325E-2</v>
      </c>
      <c r="FK47" s="57">
        <f>IFERROR(Inv_SY_B!FK47/Inv_SY_B!$NE47-1,"")</f>
        <v>4.8247713882993093E-2</v>
      </c>
      <c r="FL47" s="57">
        <f>IFERROR(Inv_SY_B!FL47/Inv_SY_B!$NE47-1,"")</f>
        <v>9.5149503147344827E-3</v>
      </c>
      <c r="FM47" s="57">
        <f>IFERROR(Inv_SY_B!FM47/Inv_SY_B!$NE47-1,"")</f>
        <v>4.6542687686090822E-3</v>
      </c>
      <c r="FN47" s="57">
        <f>IFERROR(Inv_SY_B!FN47/Inv_SY_B!$NE47-1,"")</f>
        <v>2.3367892721190886E-2</v>
      </c>
      <c r="FO47" s="57">
        <f>IFERROR(Inv_SY_B!FO47/Inv_SY_B!$NE47-1,"")</f>
        <v>1.2273387092160304E-2</v>
      </c>
      <c r="FP47" s="57">
        <f>IFERROR(Inv_SY_B!FP47/Inv_SY_B!$NE47-1,"")</f>
        <v>8.5306623016438987E-3</v>
      </c>
      <c r="FQ47" s="57">
        <f>IFERROR(Inv_SY_B!FQ47/Inv_SY_B!$NE47-1,"")</f>
        <v>1.3075399547270994E-2</v>
      </c>
      <c r="FR47" s="57">
        <f>IFERROR(Inv_SY_B!FR47/Inv_SY_B!$NE47-1,"")</f>
        <v>1.3743743259863272E-2</v>
      </c>
      <c r="FS47" s="57">
        <f>IFERROR(Inv_SY_B!FS47/Inv_SY_B!$NE47-1,"")</f>
        <v>1.8154811762971734E-2</v>
      </c>
      <c r="FT47" s="57">
        <f>IFERROR(Inv_SY_B!FT47/Inv_SY_B!$NE47-1,"")</f>
        <v>2.6575942541633646E-2</v>
      </c>
      <c r="FU47" s="57">
        <f>IFERROR(Inv_SY_B!FU47/Inv_SY_B!$NE47-1,"")</f>
        <v>3.5398079547850791E-2</v>
      </c>
      <c r="FV47" s="57">
        <f>IFERROR(Inv_SY_B!FV47/Inv_SY_B!$NE47-1,"")</f>
        <v>2.4036236433783165E-2</v>
      </c>
      <c r="FW47" s="57">
        <f>IFERROR(Inv_SY_B!FW47/Inv_SY_B!$NE47-1,"")</f>
        <v>2.3501561463709519E-2</v>
      </c>
      <c r="FX47" s="57">
        <f>IFERROR(Inv_SY_B!FX47/Inv_SY_B!$NE47-1,"")</f>
        <v>3.3259379667555766E-2</v>
      </c>
      <c r="FY47" s="57">
        <f>IFERROR(Inv_SY_B!FY47/Inv_SY_B!$NE47-1,"")</f>
        <v>3.6467429487998304E-2</v>
      </c>
      <c r="FZ47" s="57">
        <f>IFERROR(Inv_SY_B!FZ47/Inv_SY_B!$NE47-1,"")</f>
        <v>1.5448019726973294E-2</v>
      </c>
      <c r="GA47" s="57">
        <f>IFERROR(Inv_SY_B!GA47/Inv_SY_B!$NE47-1,"")</f>
        <v>3.1432573519803553E-2</v>
      </c>
      <c r="GB47" s="57">
        <f>IFERROR(Inv_SY_B!GB47/Inv_SY_B!$NE47-1,"")</f>
        <v>9.7701360959059347E-3</v>
      </c>
      <c r="GC47" s="57">
        <f>IFERROR(Inv_SY_B!GC47/Inv_SY_B!$NE47-1,"")</f>
        <v>3.5130742062813747E-2</v>
      </c>
      <c r="GD47" s="57">
        <f>IFERROR(Inv_SY_B!GD47/Inv_SY_B!$NE47-1,"")</f>
        <v>3.1655354757334386E-2</v>
      </c>
      <c r="GE47" s="57">
        <f>IFERROR(Inv_SY_B!GE47/Inv_SY_B!$NE47-1,"")</f>
        <v>3.8205123140738095E-2</v>
      </c>
      <c r="GF47" s="57">
        <f>IFERROR(Inv_SY_B!GF47/Inv_SY_B!$NE47-1,"")</f>
        <v>3.1655354757334386E-2</v>
      </c>
      <c r="GG47" s="57">
        <f>IFERROR(Inv_SY_B!GG47/Inv_SY_B!$NE47-1,"")</f>
        <v>2.5372923858967722E-2</v>
      </c>
      <c r="GH47" s="57">
        <f>IFERROR(Inv_SY_B!GH47/Inv_SY_B!$NE47-1,"")</f>
        <v>3.5398079547850791E-2</v>
      </c>
      <c r="GI47" s="57">
        <f>IFERROR(Inv_SY_B!GI47/Inv_SY_B!$NE47-1,"")</f>
        <v>2.4437242661338399E-2</v>
      </c>
      <c r="GJ47" s="57">
        <f>IFERROR(Inv_SY_B!GJ47/Inv_SY_B!$NE47-1,"")</f>
        <v>3.4596067092740102E-2</v>
      </c>
      <c r="GK47" s="57">
        <f>IFERROR(Inv_SY_B!GK47/Inv_SY_B!$NE47-1,"")</f>
        <v>1.0134687211865279E-2</v>
      </c>
      <c r="GL47" s="57">
        <f>IFERROR(Inv_SY_B!GL47/Inv_SY_B!$NE47-1,"")</f>
        <v>3.5531748290369203E-2</v>
      </c>
      <c r="GM47" s="57">
        <f>IFERROR(Inv_SY_B!GM47/Inv_SY_B!$NE47-1,"")</f>
        <v>9.065337271717544E-3</v>
      </c>
      <c r="GN47" s="57">
        <f>IFERROR(Inv_SY_B!GN47/Inv_SY_B!$NE47-1,"")</f>
        <v>2.3367892721190886E-2</v>
      </c>
      <c r="GO47" s="57">
        <f>IFERROR(Inv_SY_B!GO47/Inv_SY_B!$NE47-1,"")</f>
        <v>2.5693728841011954E-2</v>
      </c>
      <c r="GP47" s="57">
        <f>IFERROR(Inv_SY_B!GP47/Inv_SY_B!$NE47-1,"")</f>
        <v>1.965858511630425E-2</v>
      </c>
      <c r="GQ47" s="57">
        <f>IFERROR(Inv_SY_B!GQ47/Inv_SY_B!$NE47-1,"")</f>
        <v>2.9623589871054179E-2</v>
      </c>
      <c r="GR47" s="57">
        <f>IFERROR(Inv_SY_B!GR47/Inv_SY_B!$NE47-1,"")</f>
        <v>-9.9840232214370994E-3</v>
      </c>
      <c r="GS47" s="57">
        <f>IFERROR(Inv_SY_B!GS47/Inv_SY_B!$NE47-1,"")</f>
        <v>2.2365982901891179E-2</v>
      </c>
      <c r="GT47" s="57">
        <f>IFERROR(Inv_SY_B!GT47/Inv_SY_B!$NE47-1,"")</f>
        <v>1.122974267942034E-2</v>
      </c>
      <c r="GU47" s="57">
        <f>IFERROR(Inv_SY_B!GU47/Inv_SY_B!$NE47-1,"")</f>
        <v>1.1743890107808186E-2</v>
      </c>
      <c r="GV47" s="57">
        <f>IFERROR(Inv_SY_B!GV47/Inv_SY_B!$NE47-1,"")</f>
        <v>1.6329495790721626E-2</v>
      </c>
      <c r="GW47" s="57">
        <f>IFERROR(Inv_SY_B!GW47/Inv_SY_B!$NE47-1,"")</f>
        <v>2.6972117368857074E-2</v>
      </c>
      <c r="GX47" s="57">
        <f>IFERROR(Inv_SY_B!GX47/Inv_SY_B!$NE47-1,"")</f>
        <v>1.6203762232750663E-2</v>
      </c>
      <c r="GY47" s="57">
        <f>IFERROR(Inv_SY_B!GY47/Inv_SY_B!$NE47-1,"")</f>
        <v>3.1538226962886995E-2</v>
      </c>
      <c r="GZ47" s="57">
        <f>IFERROR(Inv_SY_B!GZ47/Inv_SY_B!$NE47-1,"")</f>
        <v>3.8075567282604972E-2</v>
      </c>
      <c r="HA47" s="57">
        <f>IFERROR(Inv_SY_B!HA47/Inv_SY_B!$NE47-1,"")</f>
        <v>3.8418367255056873E-2</v>
      </c>
      <c r="HB47" s="57">
        <f>IFERROR(Inv_SY_B!HB47/Inv_SY_B!$NE47-1,"")</f>
        <v>9.2737857303304416E-3</v>
      </c>
      <c r="HC47" s="57">
        <f>IFERROR(Inv_SY_B!HC47/Inv_SY_B!$NE47-1,"")</f>
        <v>1.6214278130326498E-2</v>
      </c>
      <c r="HD47" s="57">
        <f>IFERROR(Inv_SY_B!HD47/Inv_SY_B!$NE47-1,"")</f>
        <v>1.4369489241323086E-2</v>
      </c>
      <c r="HE47" s="57">
        <f>IFERROR(Inv_SY_B!HE47/Inv_SY_B!$NE47-1,"")</f>
        <v>7.0352711855097283E-3</v>
      </c>
      <c r="HF47" s="57">
        <f>IFERROR(Inv_SY_B!HF47/Inv_SY_B!$NE47-1,"")</f>
        <v>2.0179178208556081E-2</v>
      </c>
      <c r="HG47" s="57">
        <f>IFERROR(Inv_SY_B!HG47/Inv_SY_B!$NE47-1,"")</f>
        <v>1.8401584826082784E-2</v>
      </c>
      <c r="HH47" s="57">
        <f>IFERROR(Inv_SY_B!HH47/Inv_SY_B!$NE47-1,"")</f>
        <v>1.3589510095418866E-2</v>
      </c>
      <c r="HI47" s="57">
        <f>IFERROR(Inv_SY_B!HI47/Inv_SY_B!$NE47-1,"")</f>
        <v>2.2889769911413449E-2</v>
      </c>
      <c r="HJ47" s="57">
        <f>IFERROR(Inv_SY_B!HJ47/Inv_SY_B!$NE47-1,"")</f>
        <v>2.7479109720812245E-2</v>
      </c>
      <c r="HK47" s="57">
        <f>IFERROR(Inv_SY_B!HK47/Inv_SY_B!$NE47-1,"")</f>
        <v>2.0763787502572795E-2</v>
      </c>
      <c r="HL47" s="57">
        <f>IFERROR(Inv_SY_B!HL47/Inv_SY_B!$NE47-1,"")</f>
        <v>1.3003424070530123E-2</v>
      </c>
      <c r="HM47" s="57">
        <f>IFERROR(Inv_SY_B!HM47/Inv_SY_B!$NE47-1,"")</f>
        <v>3.1325015460916816E-3</v>
      </c>
      <c r="HN47" s="57">
        <f>IFERROR(Inv_SY_B!HN47/Inv_SY_B!$NE47-1,"")</f>
        <v>-2.2931910023154534E-2</v>
      </c>
      <c r="HO47" s="57">
        <f>IFERROR(Inv_SY_B!HO47/Inv_SY_B!$NE47-1,"")</f>
        <v>7.9791403971405384E-3</v>
      </c>
      <c r="HP47" s="57">
        <f>IFERROR(Inv_SY_B!HP47/Inv_SY_B!$NE47-1,"")</f>
        <v>-8.8352272222396167E-3</v>
      </c>
      <c r="HQ47" s="57">
        <f>IFERROR(Inv_SY_B!HQ47/Inv_SY_B!$NE47-1,"")</f>
        <v>-2.1304054005107487E-2</v>
      </c>
      <c r="HR47" s="57">
        <f>IFERROR(Inv_SY_B!HR47/Inv_SY_B!$NE47-1,"")</f>
        <v>-2.7278199588730345E-2</v>
      </c>
      <c r="HS47" s="57">
        <f>IFERROR(Inv_SY_B!HS47/Inv_SY_B!$NE47-1,"")</f>
        <v>1.085793058656348E-2</v>
      </c>
      <c r="HT47" s="57">
        <f>IFERROR(Inv_SY_B!HT47/Inv_SY_B!$NE47-1,"")</f>
        <v>-6.8134780672756134E-3</v>
      </c>
      <c r="HU47" s="57">
        <f>IFERROR(Inv_SY_B!HU47/Inv_SY_B!$NE47-1,"")</f>
        <v>1.0283311897602676E-2</v>
      </c>
      <c r="HV47" s="57">
        <f>IFERROR(Inv_SY_B!HV47/Inv_SY_B!$NE47-1,"")</f>
        <v>2.3407152072140613E-2</v>
      </c>
      <c r="HW47" s="57">
        <f>IFERROR(Inv_SY_B!HW47/Inv_SY_B!$NE47-1,"")</f>
        <v>2.4000248695412951E-2</v>
      </c>
      <c r="HX47" s="57">
        <f>IFERROR(Inv_SY_B!HX47/Inv_SY_B!$NE47-1,"")</f>
        <v>1.8586664623415849E-2</v>
      </c>
      <c r="HY47" s="57">
        <f>IFERROR(Inv_SY_B!HY47/Inv_SY_B!$NE47-1,"")</f>
        <v>2.1779291127414169E-2</v>
      </c>
      <c r="HZ47" s="57">
        <f>IFERROR(Inv_SY_B!HZ47/Inv_SY_B!$NE47-1,"")</f>
        <v>1.9427028489491516E-3</v>
      </c>
      <c r="IA47" s="57">
        <f>IFERROR(Inv_SY_B!IA47/Inv_SY_B!$NE47-1,"")</f>
        <v>2.7192875199411048E-2</v>
      </c>
      <c r="IB47" s="57">
        <f>IFERROR(Inv_SY_B!IB47/Inv_SY_B!$NE47-1,"")</f>
        <v>5.7764986508517246E-3</v>
      </c>
      <c r="IC47" s="57">
        <f>IFERROR(Inv_SY_B!IC47/Inv_SY_B!$NE47-1,"")</f>
        <v>3.5243846383406385E-2</v>
      </c>
      <c r="ID47" s="57">
        <f>IFERROR(Inv_SY_B!ID47/Inv_SY_B!$NE47-1,"")</f>
        <v>1.9280713863415455E-2</v>
      </c>
      <c r="IE47" s="57">
        <f>IFERROR(Inv_SY_B!IE47/Inv_SY_B!$NE47-1,"")</f>
        <v>2.0113572951415026E-2</v>
      </c>
      <c r="IF47" s="57">
        <f>IFERROR(Inv_SY_B!IF47/Inv_SY_B!$NE47-1,"")</f>
        <v>1.2340221463419621E-2</v>
      </c>
      <c r="IG47" s="57">
        <f>IFERROR(Inv_SY_B!IG47/Inv_SY_B!$NE47-1,"")</f>
        <v>-4.4062846773881392E-2</v>
      </c>
      <c r="IH47" s="57">
        <f>IFERROR(Inv_SY_B!IH47/Inv_SY_B!$NE47-1,"")</f>
        <v>4.0579005327576745E-3</v>
      </c>
      <c r="II47" s="57">
        <f>IFERROR(Inv_SY_B!II47/Inv_SY_B!$NE47-1,"")</f>
        <v>-5.5564234179589223E-2</v>
      </c>
      <c r="IJ47" s="57">
        <f>IFERROR(Inv_SY_B!IJ47/Inv_SY_B!$NE47-1,"")</f>
        <v>3.9257006775195169E-3</v>
      </c>
      <c r="IK47" s="57">
        <f>IFERROR(Inv_SY_B!IK47/Inv_SY_B!$NE47-1,"")</f>
        <v>3.9824571367403916E-2</v>
      </c>
      <c r="IL47" s="57">
        <f>IFERROR(Inv_SY_B!IL47/Inv_SY_B!$NE47-1,"")</f>
        <v>3.8297663039404739E-2</v>
      </c>
      <c r="IM47" s="57">
        <f>IFERROR(Inv_SY_B!IM47/Inv_SY_B!$NE47-1,"")</f>
        <v>-1.3855008573315786E-5</v>
      </c>
      <c r="IN47" s="57">
        <f>IFERROR(Inv_SY_B!IN47/Inv_SY_B!$NE47-1,"")</f>
        <v>7.2306970584701258E-3</v>
      </c>
      <c r="IO47" s="57">
        <f>IFERROR(Inv_SY_B!IO47/Inv_SY_B!$NE47-1,"")</f>
        <v>2.0946432039414598E-2</v>
      </c>
      <c r="IP47" s="57">
        <f>IFERROR(Inv_SY_B!IP47/Inv_SY_B!$NE47-1,"")</f>
        <v>4.8850444133097248E-4</v>
      </c>
      <c r="IQ47" s="57">
        <f>IFERROR(Inv_SY_B!IQ47/Inv_SY_B!$NE47-1,"")</f>
        <v>1.0119263895420838E-2</v>
      </c>
      <c r="IR47" s="57">
        <f>IFERROR(Inv_SY_B!IR47/Inv_SY_B!$NE47-1,"")</f>
        <v>-3.0808916500953965E-3</v>
      </c>
      <c r="IS47" s="57">
        <f>IFERROR(Inv_SY_B!IS47/Inv_SY_B!$NE47-1,"")</f>
        <v>1.1989891847038914E-2</v>
      </c>
      <c r="IT47" s="57">
        <f>IFERROR(Inv_SY_B!IT47/Inv_SY_B!$NE47-1,"")</f>
        <v>8.8510400704500114E-4</v>
      </c>
      <c r="IU47" s="57">
        <f>IFERROR(Inv_SY_B!IU47/Inv_SY_B!$NE47-1,"")</f>
        <v>-1.9738073410085821E-2</v>
      </c>
      <c r="IV47" s="57">
        <f>IFERROR(Inv_SY_B!IV47/Inv_SY_B!$NE47-1,"")</f>
        <v>3.3969012565675527E-3</v>
      </c>
      <c r="IW47" s="57">
        <f>IFERROR(Inv_SY_B!IW47/Inv_SY_B!$NE47-1,"")</f>
        <v>-9.8230842672344387E-3</v>
      </c>
      <c r="IX47" s="57">
        <f>IFERROR(Inv_SY_B!IX47/Inv_SY_B!$NE47-1,"")</f>
        <v>7.8916963346602476E-3</v>
      </c>
      <c r="IY47" s="57">
        <f>IFERROR(Inv_SY_B!IY47/Inv_SY_B!$NE47-1,"")</f>
        <v>1.1593292281324885E-2</v>
      </c>
      <c r="IZ47" s="57">
        <f>IFERROR(Inv_SY_B!IZ47/Inv_SY_B!$NE47-1,"")</f>
        <v>2.2071025594254667E-3</v>
      </c>
      <c r="JA47" s="57">
        <f>IFERROR(Inv_SY_B!JA47/Inv_SY_B!$NE47-1,"")</f>
        <v>-1.2529832068099545E-2</v>
      </c>
      <c r="JB47" s="57">
        <f>IFERROR(Inv_SY_B!JB47/Inv_SY_B!$NE47-1,"")</f>
        <v>1.0052876576812197E-2</v>
      </c>
      <c r="JC47" s="57">
        <f>IFERROR(Inv_SY_B!JC47/Inv_SY_B!$NE47-1,"")</f>
        <v>9.5241461987403131E-3</v>
      </c>
      <c r="JD47" s="57">
        <f>IFERROR(Inv_SY_B!JD47/Inv_SY_B!$NE47-1,"")</f>
        <v>2.7200837523388088E-2</v>
      </c>
      <c r="JE47" s="57">
        <f>IFERROR(Inv_SY_B!JE47/Inv_SY_B!$NE47-1,"")</f>
        <v>3.0316096779409385E-2</v>
      </c>
      <c r="JF47" s="57">
        <f>IFERROR(Inv_SY_B!JF47/Inv_SY_B!$NE47-1,"")</f>
        <v>1.6308602850167997E-2</v>
      </c>
      <c r="JG47" s="57">
        <f>IFERROR(Inv_SY_B!JG47/Inv_SY_B!$NE47-1,"")</f>
        <v>1.7394220301927055E-2</v>
      </c>
      <c r="JH47" s="57">
        <f>IFERROR(Inv_SY_B!JH47/Inv_SY_B!$NE47-1,"")</f>
        <v>2.6435730573956873E-2</v>
      </c>
      <c r="JI47" s="57">
        <f>IFERROR(Inv_SY_B!JI47/Inv_SY_B!$NE47-1,"")</f>
        <v>2.1640481279414425E-2</v>
      </c>
      <c r="JJ47" s="57">
        <f>IFERROR(Inv_SY_B!JJ47/Inv_SY_B!$NE47-1,"")</f>
        <v>1.2225552458550171E-2</v>
      </c>
      <c r="JK47" s="57">
        <f>IFERROR(Inv_SY_B!JK47/Inv_SY_B!$NE47-1,"")</f>
        <v>2.2397625904868601E-2</v>
      </c>
      <c r="JL47" s="57">
        <f>IFERROR(Inv_SY_B!JL47/Inv_SY_B!$NE47-1,"")</f>
        <v>2.4467711271765724E-2</v>
      </c>
      <c r="JM47" s="57">
        <f>IFERROR(Inv_SY_B!JM47/Inv_SY_B!$NE47-1,"")</f>
        <v>1.389002355356217E-3</v>
      </c>
      <c r="JN47" s="57">
        <f>IFERROR(Inv_SY_B!JN47/Inv_SY_B!$NE47-1,"")</f>
        <v>-2.1836995232319634E-2</v>
      </c>
      <c r="JO47" s="57">
        <f>IFERROR(Inv_SY_B!JO47/Inv_SY_B!$NE47-1,"")</f>
        <v>1.5977395729939836E-2</v>
      </c>
      <c r="JP47" s="57">
        <f>IFERROR(Inv_SY_B!JP47/Inv_SY_B!$NE47-1,"")</f>
        <v>5.5616738860901904E-3</v>
      </c>
      <c r="JQ47" s="57">
        <f>IFERROR(Inv_SY_B!JQ47/Inv_SY_B!$NE47-1,"")</f>
        <v>1.2694957741641533E-2</v>
      </c>
      <c r="JR47" s="57">
        <f>IFERROR(Inv_SY_B!JR47/Inv_SY_B!$NE47-1,"")</f>
        <v>8.1900407942625542E-4</v>
      </c>
      <c r="JS47" s="57">
        <f>IFERROR(Inv_SY_B!JS47/Inv_SY_B!$NE47-1,"")</f>
        <v>1.7777946378547016E-2</v>
      </c>
      <c r="JT47" s="57">
        <f>IFERROR(Inv_SY_B!JT47/Inv_SY_B!$NE47-1,"")</f>
        <v>2.1348250020467141E-2</v>
      </c>
      <c r="JU47" s="57">
        <f>IFERROR(Inv_SY_B!JU47/Inv_SY_B!$NE47-1,"")</f>
        <v>1.3942844253964193E-2</v>
      </c>
      <c r="JV47" s="57">
        <f>IFERROR(Inv_SY_B!JV47/Inv_SY_B!$NE47-1,"")</f>
        <v>1.0669362181938924E-2</v>
      </c>
      <c r="JW47" s="57">
        <f>IFERROR(Inv_SY_B!JW47/Inv_SY_B!$NE47-1,"")</f>
        <v>4.2532625410536262E-3</v>
      </c>
      <c r="JX47" s="57">
        <f>IFERROR(Inv_SY_B!JX47/Inv_SY_B!$NE47-1,"")</f>
        <v>2.114562660758823E-3</v>
      </c>
      <c r="JY47" s="57">
        <f>IFERROR(Inv_SY_B!JY47/Inv_SY_B!$NE47-1,"")</f>
        <v>6.3919624213488735E-3</v>
      </c>
      <c r="JZ47" s="57">
        <f>IFERROR(Inv_SY_B!JZ47/Inv_SY_B!$NE47-1,"")</f>
        <v>-3.5713691471960352E-2</v>
      </c>
      <c r="KA47" s="57">
        <f>IFERROR(Inv_SY_B!KA47/Inv_SY_B!$NE47-1,"")</f>
        <v>-9.6482866808641488E-3</v>
      </c>
      <c r="KB47" s="57">
        <f>IFERROR(Inv_SY_B!KB47/Inv_SY_B!$NE47-1,"")</f>
        <v>4.6542687686090822E-3</v>
      </c>
      <c r="KC47" s="57">
        <f>IFERROR(Inv_SY_B!KC47/Inv_SY_B!$NE47-1,"")</f>
        <v>-1.4995036381601934E-2</v>
      </c>
      <c r="KD47" s="57">
        <f>IFERROR(Inv_SY_B!KD47/Inv_SY_B!$NE47-1,"")</f>
        <v>-1.4727698896564889E-2</v>
      </c>
      <c r="KE47" s="57">
        <f>IFERROR(Inv_SY_B!KE47/Inv_SY_B!$NE47-1,"")</f>
        <v>2.0828186613340627E-2</v>
      </c>
      <c r="KF47" s="57">
        <f>IFERROR(Inv_SY_B!KF47/Inv_SY_B!$NE47-1,"")</f>
        <v>1.114592030743955E-2</v>
      </c>
      <c r="KG47" s="57">
        <f>IFERROR(Inv_SY_B!KG47/Inv_SY_B!$NE47-1,"")</f>
        <v>1.3342737032308039E-2</v>
      </c>
      <c r="KH47" s="57">
        <f>IFERROR(Inv_SY_B!KH47/Inv_SY_B!$NE47-1,"")</f>
        <v>1.6016111882676709E-2</v>
      </c>
      <c r="KI47" s="57">
        <f>IFERROR(Inv_SY_B!KI47/Inv_SY_B!$NE47-1,"")</f>
        <v>2.2746333068480507E-2</v>
      </c>
      <c r="KJ47" s="57">
        <f>IFERROR(Inv_SY_B!KJ47/Inv_SY_B!$NE47-1,"")</f>
        <v>-6.9248093212836981E-4</v>
      </c>
      <c r="KK47" s="57">
        <f>IFERROR(Inv_SY_B!KK47/Inv_SY_B!$NE47-1,"")</f>
        <v>-1.3107221355113108E-4</v>
      </c>
      <c r="KL47" s="57">
        <f>IFERROR(Inv_SY_B!KL47/Inv_SY_B!$NE47-1,"")</f>
        <v>2.3837312244601172E-3</v>
      </c>
      <c r="KM47" s="57">
        <f>IFERROR(Inv_SY_B!KM47/Inv_SY_B!$NE47-1,"")</f>
        <v>1.5976743691386908E-2</v>
      </c>
      <c r="KN47" s="57">
        <f>IFERROR(Inv_SY_B!KN47/Inv_SY_B!$NE47-1,"")</f>
        <v>1.0229122125521739E-2</v>
      </c>
      <c r="KO47" s="57">
        <f>IFERROR(Inv_SY_B!KO47/Inv_SY_B!$NE47-1,"")</f>
        <v>7.8148730285674262E-3</v>
      </c>
      <c r="KP47" s="57">
        <f>IFERROR(Inv_SY_B!KP47/Inv_SY_B!$NE47-1,"")</f>
        <v>1.5191745269260926E-2</v>
      </c>
      <c r="KQ47" s="57">
        <f>IFERROR(Inv_SY_B!KQ47/Inv_SY_B!$NE47-1,"")</f>
        <v>1.3683779711817667E-2</v>
      </c>
      <c r="KR47" s="57">
        <f>IFERROR(Inv_SY_B!KR47/Inv_SY_B!$NE47-1,"")</f>
        <v>1.779250286181755E-3</v>
      </c>
      <c r="KS47" s="57">
        <f>IFERROR(Inv_SY_B!KS47/Inv_SY_B!$NE47-1,"")</f>
        <v>1.6975088821258311E-4</v>
      </c>
      <c r="KT47" s="57">
        <f>IFERROR(Inv_SY_B!KT47/Inv_SY_B!$NE47-1,"")</f>
        <v>1.3850495770953097E-2</v>
      </c>
      <c r="KU47" s="57">
        <f>IFERROR(Inv_SY_B!KU47/Inv_SY_B!$NE47-1,"")</f>
        <v>5.9371237309364666E-3</v>
      </c>
      <c r="KV47" s="57">
        <f>IFERROR(Inv_SY_B!KV47/Inv_SY_B!$NE47-1,"")</f>
        <v>2.0874087955111031E-2</v>
      </c>
      <c r="KW47" s="57">
        <f>IFERROR(Inv_SY_B!KW47/Inv_SY_B!$NE47-1,"")</f>
        <v>1.2375121322814264E-2</v>
      </c>
      <c r="KX47" s="57">
        <f>IFERROR(Inv_SY_B!KX47/Inv_SY_B!$NE47-1,"")</f>
        <v>3.1120679787260519E-2</v>
      </c>
      <c r="KY47" s="57">
        <f>IFERROR(Inv_SY_B!KY47/Inv_SY_B!$NE47-1,"")</f>
        <v>2.1202459092392267E-2</v>
      </c>
      <c r="KZ47" s="57">
        <f>IFERROR(Inv_SY_B!KZ47/Inv_SY_B!$NE47-1,"")</f>
        <v>8.8514672836881303E-3</v>
      </c>
      <c r="LA47" s="57">
        <f>IFERROR(Inv_SY_B!LA47/Inv_SY_B!$NE47-1,"")</f>
        <v>-7.3583074448531183E-2</v>
      </c>
      <c r="LB47" s="57">
        <f>IFERROR(Inv_SY_B!LB47/Inv_SY_B!$NE47-1,"")</f>
        <v>-0.11403105711355133</v>
      </c>
      <c r="LC47" s="57">
        <f>IFERROR(Inv_SY_B!LC47/Inv_SY_B!$NE47-1,"")</f>
        <v>3.5518381416117295E-2</v>
      </c>
      <c r="LD47" s="57">
        <f>IFERROR(Inv_SY_B!LD47/Inv_SY_B!$NE47-1,"")</f>
        <v>5.6442987956137891E-3</v>
      </c>
      <c r="LE47" s="57">
        <f>IFERROR(Inv_SY_B!LE47/Inv_SY_B!$NE47-1,"")</f>
        <v>4.1901003879958321E-3</v>
      </c>
      <c r="LF47" s="57">
        <f>IFERROR(Inv_SY_B!LF47/Inv_SY_B!$NE47-1,"")</f>
        <v>2.2071025594254667E-3</v>
      </c>
      <c r="LG47" s="57">
        <f>IFERROR(Inv_SY_B!LG47/Inv_SY_B!$NE47-1,"")</f>
        <v>1.1798863056220021E-2</v>
      </c>
      <c r="LH47" s="57">
        <f>IFERROR(Inv_SY_B!LH47/Inv_SY_B!$NE47-1,"")</f>
        <v>-1.2696691646881808E-2</v>
      </c>
      <c r="LI47" s="57">
        <f>IFERROR(Inv_SY_B!LI47/Inv_SY_B!$NE47-1,"")</f>
        <v>-0.11531856874717394</v>
      </c>
      <c r="LJ47" s="57">
        <f>IFERROR(Inv_SY_B!LJ47/Inv_SY_B!$NE47-1,"")</f>
        <v>-2.8204873229647931E-2</v>
      </c>
      <c r="LK47" s="57">
        <f>IFERROR(Inv_SY_B!LK47/Inv_SY_B!$NE47-1,"")</f>
        <v>-5.28862923257023E-3</v>
      </c>
      <c r="LL47" s="57">
        <f>IFERROR(Inv_SY_B!LL47/Inv_SY_B!$NE47-1,"")</f>
        <v>-6.3991080165697323E-3</v>
      </c>
      <c r="LM47" s="57">
        <f>IFERROR(Inv_SY_B!LM47/Inv_SY_B!$NE47-1,"")</f>
        <v>1.780668547751163E-2</v>
      </c>
      <c r="LN47" s="57">
        <f>IFERROR(Inv_SY_B!LN47/Inv_SY_B!$NE47-1,"")</f>
        <v>-4.3005247931977353E-2</v>
      </c>
      <c r="LO47" s="57">
        <f>IFERROR(Inv_SY_B!LO47/Inv_SY_B!$NE47-1,"")</f>
        <v>-8.3349411104916005E-4</v>
      </c>
      <c r="LP47" s="57">
        <f>IFERROR(Inv_SY_B!LP47/Inv_SY_B!$NE47-1,"")</f>
        <v>-1.5772077752945424E-2</v>
      </c>
      <c r="LQ47" s="57">
        <f>IFERROR(Inv_SY_B!LQ47/Inv_SY_B!$NE47-1,"")</f>
        <v>-1.7755075581515567E-2</v>
      </c>
      <c r="LR47" s="57">
        <f>IFERROR(Inv_SY_B!LR47/Inv_SY_B!$NE47-1,"")</f>
        <v>-0.14241953907096783</v>
      </c>
      <c r="LS47" s="57">
        <f>IFERROR(Inv_SY_B!LS47/Inv_SY_B!$NE47-1,"")</f>
        <v>2.5727911331268727E-2</v>
      </c>
      <c r="LT47" s="57">
        <f>IFERROR(Inv_SY_B!LT47/Inv_SY_B!$NE47-1,"")</f>
        <v>2.6235321034251413E-3</v>
      </c>
      <c r="LU47" s="57">
        <f>IFERROR(Inv_SY_B!LU47/Inv_SY_B!$NE47-1,"")</f>
        <v>6.0937783034229476E-3</v>
      </c>
      <c r="LV47" s="57">
        <f>IFERROR(Inv_SY_B!LV47/Inv_SY_B!$NE47-1,"")</f>
        <v>-0.2638913760564221</v>
      </c>
      <c r="LW47" s="57">
        <f>IFERROR(Inv_SY_B!LW47/Inv_SY_B!$NE47-1,"")</f>
        <v>-1.6393417072563921E-2</v>
      </c>
      <c r="LX47" s="57">
        <f>IFERROR(Inv_SY_B!LX47/Inv_SY_B!$NE47-1,"")</f>
        <v>-5.6909440057306693E-4</v>
      </c>
      <c r="LY47" s="57">
        <f>IFERROR(Inv_SY_B!LY47/Inv_SY_B!$NE47-1,"")</f>
        <v>-0.20739576792045444</v>
      </c>
      <c r="LZ47" s="57">
        <f>IFERROR(Inv_SY_B!LZ47/Inv_SY_B!$NE47-1,"")</f>
        <v>-4.7994897681897797E-3</v>
      </c>
      <c r="MA47" s="57">
        <f>IFERROR(Inv_SY_B!MA47/Inv_SY_B!$NE47-1,"")</f>
        <v>1.1196692715610634E-2</v>
      </c>
      <c r="MB47" s="57">
        <f>IFERROR(Inv_SY_B!MB47/Inv_SY_B!$NE47-1,"")</f>
        <v>1.1857691991800756E-2</v>
      </c>
      <c r="MC47" s="57">
        <f>IFERROR(Inv_SY_B!MC47/Inv_SY_B!$NE47-1,"")</f>
        <v>-1.9870273265323979E-2</v>
      </c>
      <c r="MD47" s="57">
        <f>IFERROR(Inv_SY_B!MD47/Inv_SY_B!$NE47-1,"")</f>
        <v>3.3969012565675527E-3</v>
      </c>
      <c r="ME47" s="57">
        <f>IFERROR(Inv_SY_B!ME47/Inv_SY_B!$NE47-1,"")</f>
        <v>1.5030488517513207E-2</v>
      </c>
      <c r="MF47" s="57">
        <f>IFERROR(Inv_SY_B!MF47/Inv_SY_B!$NE47-1,"")</f>
        <v>7.0984972032319682E-3</v>
      </c>
      <c r="MG47" s="57">
        <f>IFERROR(Inv_SY_B!MG47/Inv_SY_B!$NE47-1,"")</f>
        <v>1.5427088083227236E-2</v>
      </c>
      <c r="MH47" s="57">
        <f>IFERROR(Inv_SY_B!MH47/Inv_SY_B!$NE47-1,"")</f>
        <v>2.3623479107984346E-2</v>
      </c>
      <c r="MI47" s="57">
        <f>IFERROR(Inv_SY_B!MI47/Inv_SY_B!$NE47-1,"")</f>
        <v>4.4545000984714811E-3</v>
      </c>
      <c r="MJ47" s="57">
        <f>IFERROR(Inv_SY_B!MJ47/Inv_SY_B!$NE47-1,"")</f>
        <v>1.4977608575418078E-2</v>
      </c>
      <c r="MK47" s="57">
        <f>IFERROR(Inv_SY_B!MK47/Inv_SY_B!$NE47-1,"")</f>
        <v>1.8864284319415781E-2</v>
      </c>
      <c r="ML47" s="57">
        <f>IFERROR(Inv_SY_B!ML47/Inv_SY_B!$NE47-1,"")</f>
        <v>2.1243881713700175E-2</v>
      </c>
      <c r="MM47" s="57">
        <f>IFERROR(Inv_SY_B!MM47/Inv_SY_B!$NE47-1,"")</f>
        <v>2.7915650773198131E-3</v>
      </c>
      <c r="MN47" s="57">
        <f>IFERROR(Inv_SY_B!MN47/Inv_SY_B!$NE47-1,"")</f>
        <v>1.0674503287420478E-2</v>
      </c>
      <c r="MO47" s="57">
        <f>IFERROR(Inv_SY_B!MO47/Inv_SY_B!$NE47-1,"")</f>
        <v>2.5527157023411906E-2</v>
      </c>
      <c r="MP47" s="57">
        <f>IFERROR(Inv_SY_B!MP47/Inv_SY_B!$NE47-1,"")</f>
        <v>6.497588770332241E-3</v>
      </c>
      <c r="MQ47" s="57">
        <f>IFERROR(Inv_SY_B!MQ47/Inv_SY_B!$NE47-1,"")</f>
        <v>-7.0129425581100246E-4</v>
      </c>
      <c r="MR47" s="57">
        <f>IFERROR(Inv_SY_B!MR47/Inv_SY_B!$NE47-1,"")</f>
        <v>7.6272966241841544E-3</v>
      </c>
      <c r="MS47" s="57">
        <f>IFERROR(Inv_SY_B!MS47/Inv_SY_B!$NE47-1,"")</f>
        <v>1.5394038119417752E-2</v>
      </c>
      <c r="MT47" s="57">
        <f>IFERROR(Inv_SY_B!MT47/Inv_SY_B!$NE47-1,"")</f>
        <v>1.1419028835783829E-2</v>
      </c>
      <c r="MU47" s="57">
        <f>IFERROR(Inv_SY_B!MU47/Inv_SY_B!$NE47-1,"")</f>
        <v>1.0800093149896606E-2</v>
      </c>
      <c r="MV47" s="57">
        <f>IFERROR(Inv_SY_B!MV47/Inv_SY_B!$NE47-1,"")</f>
        <v>1.8485712006689026E-2</v>
      </c>
      <c r="MW47" s="57">
        <f>IFERROR(Inv_SY_B!MW47/Inv_SY_B!$NE47-1,"")</f>
        <v>-1.3855008573315786E-5</v>
      </c>
      <c r="MX47" s="57">
        <f>IFERROR(Inv_SY_B!MX47/Inv_SY_B!$NE47-1,"")</f>
        <v>1.2518691267990878E-2</v>
      </c>
      <c r="MY47" s="57">
        <f>IFERROR(Inv_SY_B!MY47/Inv_SY_B!$NE47-1,"")</f>
        <v>2.9011517994250724E-3</v>
      </c>
      <c r="MZ47" s="57">
        <f>IFERROR(Inv_SY_B!MZ47/Inv_SY_B!$NE47-1,"")</f>
        <v>1.0952122983420187E-2</v>
      </c>
      <c r="NA47" s="57">
        <f>IFERROR(Inv_SY_B!NA47/Inv_SY_B!$NE47-1,"")</f>
        <v>1.6088087359417358E-2</v>
      </c>
      <c r="NB47" s="57">
        <f>IFERROR(Inv_SY_B!NB47/Inv_SY_B!$NE47-1,"")</f>
        <v>2.9830262311409506E-2</v>
      </c>
      <c r="NC47" s="57">
        <f>IFERROR(Inv_SY_B!NC47/Inv_SY_B!$NE47-1,"")</f>
        <v>2.9830262311409506E-2</v>
      </c>
      <c r="ND47" s="57">
        <f>IFERROR(Inv_SY_B!ND47/Inv_SY_B!$NE47-1,"")</f>
        <v>2.5110727479412231E-2</v>
      </c>
    </row>
    <row r="48" spans="2:368" ht="14.5" x14ac:dyDescent="0.35">
      <c r="B48" s="86">
        <f t="shared" si="0"/>
        <v>45789</v>
      </c>
      <c r="C48" s="57">
        <f>IFERROR(Inv_SY_B!C48/Inv_SY_B!$NE48-1,"")</f>
        <v>-3.2044911863161718E-2</v>
      </c>
      <c r="D48" s="57">
        <f>IFERROR(Inv_SY_B!D48/Inv_SY_B!$NE48-1,"")</f>
        <v>-5.6586795710911519E-2</v>
      </c>
      <c r="E48" s="57">
        <f>IFERROR(Inv_SY_B!E48/Inv_SY_B!$NE48-1,"")</f>
        <v>-2.0228091412059945E-2</v>
      </c>
      <c r="F48" s="57">
        <f>IFERROR(Inv_SY_B!F48/Inv_SY_B!$NE48-1,"")</f>
        <v>-2.1329577537510302E-2</v>
      </c>
      <c r="G48" s="57">
        <f>IFERROR(Inv_SY_B!G48/Inv_SY_B!$NE48-1,"")</f>
        <v>-3.9687679628346739E-2</v>
      </c>
      <c r="H48" s="57">
        <f>IFERROR(Inv_SY_B!H48/Inv_SY_B!$NE48-1,"")</f>
        <v>-7.1724031406863564E-2</v>
      </c>
      <c r="I48" s="57">
        <f>IFERROR(Inv_SY_B!I48/Inv_SY_B!$NE48-1,"")</f>
        <v>4.1643061946479154E-3</v>
      </c>
      <c r="J48" s="57">
        <f>IFERROR(Inv_SY_B!J48/Inv_SY_B!$NE48-1,"")</f>
        <v>-5.2905513133749027E-2</v>
      </c>
      <c r="K48" s="57">
        <f>IFERROR(Inv_SY_B!K48/Inv_SY_B!$NE48-1,"")</f>
        <v>-2.1513158558418621E-2</v>
      </c>
      <c r="L48" s="57">
        <f>IFERROR(Inv_SY_B!L48/Inv_SY_B!$NE48-1,"")</f>
        <v>-1.6556470993892791E-2</v>
      </c>
      <c r="M48" s="57">
        <f>IFERROR(Inv_SY_B!M48/Inv_SY_B!$NE48-1,"")</f>
        <v>-9.9475542411918694E-3</v>
      </c>
      <c r="N48" s="57">
        <f>IFERROR(Inv_SY_B!N48/Inv_SY_B!$NE48-1,"")</f>
        <v>-1.6372889972984583E-2</v>
      </c>
      <c r="O48" s="57">
        <f>IFERROR(Inv_SY_B!O48/Inv_SY_B!$NE48-1,"")</f>
        <v>-2.2063901621143689E-2</v>
      </c>
      <c r="P48" s="57">
        <f>IFERROR(Inv_SY_B!P48/Inv_SY_B!$NE48-1,"")</f>
        <v>-1.3802755680267231E-2</v>
      </c>
      <c r="Q48" s="57">
        <f>IFERROR(Inv_SY_B!Q48/Inv_SY_B!$NE48-1,"")</f>
        <v>-8.6624870948331933E-3</v>
      </c>
      <c r="R48" s="57">
        <f>IFERROR(Inv_SY_B!R48/Inv_SY_B!$NE48-1,"")</f>
        <v>-7.0102579066579906E-3</v>
      </c>
      <c r="S48" s="57">
        <f>IFERROR(Inv_SY_B!S48/Inv_SY_B!$NE48-1,"")</f>
        <v>-1.7551673370396204E-2</v>
      </c>
      <c r="T48" s="57">
        <f>IFERROR(Inv_SY_B!T48/Inv_SY_B!$NE48-1,"")</f>
        <v>-1.1561134793386385E-2</v>
      </c>
      <c r="U48" s="57">
        <f>IFERROR(Inv_SY_B!U48/Inv_SY_B!$NE48-1,"")</f>
        <v>-2.4266873872044181E-2</v>
      </c>
      <c r="V48" s="57">
        <f>IFERROR(Inv_SY_B!V48/Inv_SY_B!$NE48-1,"")</f>
        <v>-7.0102579066579906E-3</v>
      </c>
      <c r="W48" s="57">
        <f>IFERROR(Inv_SY_B!W48/Inv_SY_B!$NE48-1,"")</f>
        <v>2.1261219313229995E-2</v>
      </c>
      <c r="X48" s="57">
        <f>IFERROR(Inv_SY_B!X48/Inv_SY_B!$NE48-1,"")</f>
        <v>7.6762237660110699E-3</v>
      </c>
      <c r="Y48" s="57">
        <f>IFERROR(Inv_SY_B!Y48/Inv_SY_B!$NE48-1,"")</f>
        <v>1.3917978476895465E-2</v>
      </c>
      <c r="Z48" s="57">
        <f>IFERROR(Inv_SY_B!Z48/Inv_SY_B!$NE48-1,"")</f>
        <v>1.3734397455987368E-2</v>
      </c>
      <c r="AA48" s="57">
        <f>IFERROR(Inv_SY_B!AA48/Inv_SY_B!$NE48-1,"")</f>
        <v>9.8791960169117843E-3</v>
      </c>
      <c r="AB48" s="57">
        <f>IFERROR(Inv_SY_B!AB48/Inv_SY_B!$NE48-1,"")</f>
        <v>7.0014497149339938E-4</v>
      </c>
      <c r="AC48" s="57">
        <f>IFERROR(Inv_SY_B!AC48/Inv_SY_B!$NE48-1,"")</f>
        <v>1.6855274811429455E-2</v>
      </c>
      <c r="AD48" s="57">
        <f>IFERROR(Inv_SY_B!AD48/Inv_SY_B!$NE48-1,"")</f>
        <v>4.9225084523856211E-3</v>
      </c>
      <c r="AE48" s="57">
        <f>IFERROR(Inv_SY_B!AE48/Inv_SY_B!$NE48-1,"")</f>
        <v>2.1995543396863715E-2</v>
      </c>
      <c r="AF48" s="57">
        <f>IFERROR(Inv_SY_B!AF48/Inv_SY_B!$NE48-1,"")</f>
        <v>2.0159733187780082E-2</v>
      </c>
      <c r="AG48" s="57">
        <f>IFERROR(Inv_SY_B!AG48/Inv_SY_B!$NE48-1,"")</f>
        <v>6.0239945778359782E-3</v>
      </c>
      <c r="AH48" s="57">
        <f>IFERROR(Inv_SY_B!AH48/Inv_SY_B!$NE48-1,"")</f>
        <v>9.5120339750949245E-3</v>
      </c>
      <c r="AI48" s="57">
        <f>IFERROR(Inv_SY_B!AI48/Inv_SY_B!$NE48-1,"")</f>
        <v>-4.6480177401956313E-2</v>
      </c>
      <c r="AJ48" s="57">
        <f>IFERROR(Inv_SY_B!AJ48/Inv_SY_B!$NE48-1,"")</f>
        <v>-5.4267877552069077E-2</v>
      </c>
      <c r="AK48" s="57">
        <f>IFERROR(Inv_SY_B!AK48/Inv_SY_B!$NE48-1,"")</f>
        <v>-4.2673286757856643E-2</v>
      </c>
      <c r="AL48" s="57">
        <f>IFERROR(Inv_SY_B!AL48/Inv_SY_B!$NE48-1,"")</f>
        <v>-3.9001666339689267E-2</v>
      </c>
      <c r="AM48" s="57">
        <f>IFERROR(Inv_SY_B!AM48/Inv_SY_B!$NE48-1,"")</f>
        <v>-2.0450321068949395E-2</v>
      </c>
      <c r="AN48" s="57">
        <f>IFERROR(Inv_SY_B!AN48/Inv_SY_B!$NE48-1,"")</f>
        <v>-1.6005727931167835E-2</v>
      </c>
      <c r="AO48" s="57">
        <f>IFERROR(Inv_SY_B!AO48/Inv_SY_B!$NE48-1,"")</f>
        <v>-3.9871260649255169E-2</v>
      </c>
      <c r="AP48" s="57">
        <f>IFERROR(Inv_SY_B!AP48/Inv_SY_B!$NE48-1,"")</f>
        <v>-2.7986805085187472E-2</v>
      </c>
      <c r="AQ48" s="57">
        <f>IFERROR(Inv_SY_B!AQ48/Inv_SY_B!$NE48-1,"")</f>
        <v>-4.9968216799215148E-2</v>
      </c>
      <c r="AR48" s="57">
        <f>IFERROR(Inv_SY_B!AR48/Inv_SY_B!$NE48-1,"")</f>
        <v>-3.5531834805529572E-2</v>
      </c>
      <c r="AS48" s="57">
        <f>IFERROR(Inv_SY_B!AS48/Inv_SY_B!$NE48-1,"")</f>
        <v>-1.909681474646252E-2</v>
      </c>
      <c r="AT48" s="57">
        <f>IFERROR(Inv_SY_B!AT48/Inv_SY_B!$NE48-1,"")</f>
        <v>-2.7857976298585108E-2</v>
      </c>
      <c r="AU48" s="57">
        <f>IFERROR(Inv_SY_B!AU48/Inv_SY_B!$NE48-1,"")</f>
        <v>-1.9178136801251022E-2</v>
      </c>
      <c r="AV48" s="57">
        <f>IFERROR(Inv_SY_B!AV48/Inv_SY_B!$NE48-1,"")</f>
        <v>-2.1109560158167895E-3</v>
      </c>
      <c r="AW48" s="57">
        <f>IFERROR(Inv_SY_B!AW48/Inv_SY_B!$NE48-1,"")</f>
        <v>-7.6289210253759343E-3</v>
      </c>
      <c r="AX48" s="57">
        <f>IFERROR(Inv_SY_B!AX48/Inv_SY_B!$NE48-1,"")</f>
        <v>-1.5546775378896815E-2</v>
      </c>
      <c r="AY48" s="57">
        <f>IFERROR(Inv_SY_B!AY48/Inv_SY_B!$NE48-1,"")</f>
        <v>-3.4839614574969646E-2</v>
      </c>
      <c r="AZ48" s="57">
        <f>IFERROR(Inv_SY_B!AZ48/Inv_SY_B!$NE48-1,"")</f>
        <v>-8.8777111807551989E-3</v>
      </c>
      <c r="BA48" s="57">
        <f>IFERROR(Inv_SY_B!BA48/Inv_SY_B!$NE48-1,"")</f>
        <v>-1.186035003968855E-2</v>
      </c>
      <c r="BB48" s="57">
        <f>IFERROR(Inv_SY_B!BB48/Inv_SY_B!$NE48-1,"")</f>
        <v>-3.9478538378276418E-2</v>
      </c>
      <c r="BC48" s="57">
        <f>IFERROR(Inv_SY_B!BC48/Inv_SY_B!$NE48-1,"")</f>
        <v>-5.3071610247904188E-2</v>
      </c>
      <c r="BD48" s="57">
        <f>IFERROR(Inv_SY_B!BD48/Inv_SY_B!$NE48-1,"")</f>
        <v>-4.1562638585160405E-2</v>
      </c>
      <c r="BE48" s="57">
        <f>IFERROR(Inv_SY_B!BE48/Inv_SY_B!$NE48-1,"")</f>
        <v>-4.4917203074775092E-2</v>
      </c>
      <c r="BF48" s="57">
        <f>IFERROR(Inv_SY_B!BF48/Inv_SY_B!$NE48-1,"")</f>
        <v>-3.8153641160420415E-2</v>
      </c>
      <c r="BG48" s="57">
        <f>IFERROR(Inv_SY_B!BG48/Inv_SY_B!$NE48-1,"")</f>
        <v>-2.8737960026425369E-2</v>
      </c>
      <c r="BH48" s="57">
        <f>IFERROR(Inv_SY_B!BH48/Inv_SY_B!$NE48-1,"")</f>
        <v>-6.9607266406207402E-2</v>
      </c>
      <c r="BI48" s="57">
        <f>IFERROR(Inv_SY_B!BI48/Inv_SY_B!$NE48-1,"")</f>
        <v>-6.398313211744322E-2</v>
      </c>
      <c r="BJ48" s="57">
        <f>IFERROR(Inv_SY_B!BJ48/Inv_SY_B!$NE48-1,"")</f>
        <v>-7.4675056143023055E-2</v>
      </c>
      <c r="BK48" s="57">
        <f>IFERROR(Inv_SY_B!BK48/Inv_SY_B!$NE48-1,"")</f>
        <v>-1.9126605286610143E-2</v>
      </c>
      <c r="BL48" s="57">
        <f>IFERROR(Inv_SY_B!BL48/Inv_SY_B!$NE48-1,"")</f>
        <v>-3.9953112059851081E-2</v>
      </c>
      <c r="BM48" s="57">
        <f>IFERROR(Inv_SY_B!BM48/Inv_SY_B!$NE48-1,"")</f>
        <v>-4.3483661383258543E-2</v>
      </c>
      <c r="BN48" s="57">
        <f>IFERROR(Inv_SY_B!BN48/Inv_SY_B!$NE48-1,"")</f>
        <v>4.3393944838105769E-2</v>
      </c>
      <c r="BO48" s="57">
        <f>IFERROR(Inv_SY_B!BO48/Inv_SY_B!$NE48-1,"")</f>
        <v>2.7590013472951203E-2</v>
      </c>
      <c r="BP48" s="57">
        <f>IFERROR(Inv_SY_B!BP48/Inv_SY_B!$NE48-1,"")</f>
        <v>4.8825251913605427E-2</v>
      </c>
      <c r="BQ48" s="57">
        <f>IFERROR(Inv_SY_B!BQ48/Inv_SY_B!$NE48-1,"")</f>
        <v>4.331032615363406E-2</v>
      </c>
      <c r="BR48" s="57">
        <f>IFERROR(Inv_SY_B!BR48/Inv_SY_B!$NE48-1,"")</f>
        <v>3.8711298507689618E-2</v>
      </c>
      <c r="BS48" s="57">
        <f>IFERROR(Inv_SY_B!BS48/Inv_SY_B!$NE48-1,"")</f>
        <v>3.8232994430726697E-2</v>
      </c>
      <c r="BT48" s="57">
        <f>IFERROR(Inv_SY_B!BT48/Inv_SY_B!$NE48-1,"")</f>
        <v>2.090051871521359E-2</v>
      </c>
      <c r="BU48" s="57">
        <f>IFERROR(Inv_SY_B!BU48/Inv_SY_B!$NE48-1,"")</f>
        <v>5.61039848778071E-2</v>
      </c>
      <c r="BV48" s="57">
        <f>IFERROR(Inv_SY_B!BV48/Inv_SY_B!$NE48-1,"")</f>
        <v>4.0383672197123799E-2</v>
      </c>
      <c r="BW48" s="57">
        <f>IFERROR(Inv_SY_B!BW48/Inv_SY_B!$NE48-1,"")</f>
        <v>2.5583165045629519E-2</v>
      </c>
      <c r="BX48" s="57">
        <f>IFERROR(Inv_SY_B!BX48/Inv_SY_B!$NE48-1,"")</f>
        <v>1.0095911640445987E-2</v>
      </c>
      <c r="BY48" s="57">
        <f>IFERROR(Inv_SY_B!BY48/Inv_SY_B!$NE48-1,"")</f>
        <v>2.3994410040667047E-2</v>
      </c>
      <c r="BZ48" s="57">
        <f>IFERROR(Inv_SY_B!BZ48/Inv_SY_B!$NE48-1,"")</f>
        <v>4.1778583888084198E-2</v>
      </c>
      <c r="CA48" s="57">
        <f>IFERROR(Inv_SY_B!CA48/Inv_SY_B!$NE48-1,"")</f>
        <v>3.2861791443963506E-2</v>
      </c>
      <c r="CB48" s="57">
        <f>IFERROR(Inv_SY_B!CB48/Inv_SY_B!$NE48-1,"")</f>
        <v>-1.8316644302022511E-2</v>
      </c>
      <c r="CC48" s="57">
        <f>IFERROR(Inv_SY_B!CC48/Inv_SY_B!$NE48-1,"")</f>
        <v>4.3393944838105769E-2</v>
      </c>
      <c r="CD48" s="57">
        <f>IFERROR(Inv_SY_B!CD48/Inv_SY_B!$NE48-1,"")</f>
        <v>5.6772934353580773E-2</v>
      </c>
      <c r="CE48" s="57">
        <f>IFERROR(Inv_SY_B!CE48/Inv_SY_B!$NE48-1,"")</f>
        <v>2.1402230822043844E-2</v>
      </c>
      <c r="CF48" s="57">
        <f>IFERROR(Inv_SY_B!CF48/Inv_SY_B!$NE48-1,"")</f>
        <v>3.5098274516141004E-2</v>
      </c>
      <c r="CG48" s="57">
        <f>IFERROR(Inv_SY_B!CG48/Inv_SY_B!$NE48-1,"")</f>
        <v>6.2793479635544491E-2</v>
      </c>
      <c r="CH48" s="57">
        <f>IFERROR(Inv_SY_B!CH48/Inv_SY_B!$NE48-1,"")</f>
        <v>5.0520537264672871E-2</v>
      </c>
      <c r="CI48" s="57">
        <f>IFERROR(Inv_SY_B!CI48/Inv_SY_B!$NE48-1,"")</f>
        <v>6.697441385913061E-2</v>
      </c>
      <c r="CJ48" s="57">
        <f>IFERROR(Inv_SY_B!CJ48/Inv_SY_B!$NE48-1,"")</f>
        <v>6.1535398519174667E-2</v>
      </c>
      <c r="CK48" s="57">
        <f>IFERROR(Inv_SY_B!CK48/Inv_SY_B!$NE48-1,"")</f>
        <v>4.0467290881595952E-2</v>
      </c>
      <c r="CL48" s="57">
        <f>IFERROR(Inv_SY_B!CL48/Inv_SY_B!$NE48-1,"")</f>
        <v>2.4833197777591742E-2</v>
      </c>
      <c r="CM48" s="57">
        <f>IFERROR(Inv_SY_B!CM48/Inv_SY_B!$NE48-1,"")</f>
        <v>5.526779803309001E-2</v>
      </c>
      <c r="CN48" s="57">
        <f>IFERROR(Inv_SY_B!CN48/Inv_SY_B!$NE48-1,"")</f>
        <v>3.6035500604594484E-2</v>
      </c>
      <c r="CO48" s="57">
        <f>IFERROR(Inv_SY_B!CO48/Inv_SY_B!$NE48-1,"")</f>
        <v>3.846044245427449E-2</v>
      </c>
      <c r="CP48" s="57">
        <f>IFERROR(Inv_SY_B!CP48/Inv_SY_B!$NE48-1,"")</f>
        <v>9.193902889172989E-3</v>
      </c>
      <c r="CQ48" s="57">
        <f>IFERROR(Inv_SY_B!CQ48/Inv_SY_B!$NE48-1,"")</f>
        <v>3.0433048744989533E-2</v>
      </c>
      <c r="CR48" s="57">
        <f>IFERROR(Inv_SY_B!CR48/Inv_SY_B!$NE48-1,"")</f>
        <v>4.4731843789653336E-2</v>
      </c>
      <c r="CS48" s="57">
        <f>IFERROR(Inv_SY_B!CS48/Inv_SY_B!$NE48-1,"")</f>
        <v>5.5685891455448555E-2</v>
      </c>
      <c r="CT48" s="57">
        <f>IFERROR(Inv_SY_B!CT48/Inv_SY_B!$NE48-1,"")</f>
        <v>4.1888808517614784E-2</v>
      </c>
      <c r="CU48" s="57">
        <f>IFERROR(Inv_SY_B!CU48/Inv_SY_B!$NE48-1,"")</f>
        <v>3.0697283787920027E-2</v>
      </c>
      <c r="CV48" s="57">
        <f>IFERROR(Inv_SY_B!CV48/Inv_SY_B!$NE48-1,"")</f>
        <v>5.4264373819429057E-2</v>
      </c>
      <c r="CW48" s="57">
        <f>IFERROR(Inv_SY_B!CW48/Inv_SY_B!$NE48-1,"")</f>
        <v>4.138709641078453E-2</v>
      </c>
      <c r="CX48" s="57">
        <f>IFERROR(Inv_SY_B!CX48/Inv_SY_B!$NE48-1,"")</f>
        <v>4.0467290881595952E-2</v>
      </c>
      <c r="CY48" s="57">
        <f>IFERROR(Inv_SY_B!CY48/Inv_SY_B!$NE48-1,"")</f>
        <v>4.2215681556913465E-2</v>
      </c>
      <c r="CZ48" s="57">
        <f>IFERROR(Inv_SY_B!CZ48/Inv_SY_B!$NE48-1,"")</f>
        <v>4.8996396697710942E-2</v>
      </c>
      <c r="DA48" s="57">
        <f>IFERROR(Inv_SY_B!DA48/Inv_SY_B!$NE48-1,"")</f>
        <v>3.8784089811800815E-2</v>
      </c>
      <c r="DB48" s="57">
        <f>IFERROR(Inv_SY_B!DB48/Inv_SY_B!$NE48-1,"")</f>
        <v>4.43973690517665E-2</v>
      </c>
      <c r="DC48" s="57">
        <f>IFERROR(Inv_SY_B!DC48/Inv_SY_B!$NE48-1,"")</f>
        <v>8.9467839982023012E-2</v>
      </c>
      <c r="DD48" s="57">
        <f>IFERROR(Inv_SY_B!DD48/Inv_SY_B!$NE48-1,"")</f>
        <v>4.0550909566067439E-2</v>
      </c>
      <c r="DE48" s="57">
        <f>IFERROR(Inv_SY_B!DE48/Inv_SY_B!$NE48-1,"")</f>
        <v>6.1371961999525215E-2</v>
      </c>
      <c r="DF48" s="57">
        <f>IFERROR(Inv_SY_B!DF48/Inv_SY_B!$NE48-1,"")</f>
        <v>3.3777796123858117E-2</v>
      </c>
      <c r="DG48" s="57">
        <f>IFERROR(Inv_SY_B!DG48/Inv_SY_B!$NE48-1,"")</f>
        <v>3.3610558754914477E-2</v>
      </c>
      <c r="DH48" s="57">
        <f>IFERROR(Inv_SY_B!DH48/Inv_SY_B!$NE48-1,"")</f>
        <v>6.4633090693922535E-2</v>
      </c>
      <c r="DI48" s="57">
        <f>IFERROR(Inv_SY_B!DI48/Inv_SY_B!$NE48-1,"")</f>
        <v>6.0117681732449579E-2</v>
      </c>
      <c r="DJ48" s="57">
        <f>IFERROR(Inv_SY_B!DJ48/Inv_SY_B!$NE48-1,"")</f>
        <v>4.5735268003313845E-2</v>
      </c>
      <c r="DK48" s="57">
        <f>IFERROR(Inv_SY_B!DK48/Inv_SY_B!$NE48-1,"")</f>
        <v>4.2573685361859459E-2</v>
      </c>
      <c r="DL48" s="57">
        <f>IFERROR(Inv_SY_B!DL48/Inv_SY_B!$NE48-1,"")</f>
        <v>3.3735986781622262E-2</v>
      </c>
      <c r="DM48" s="57">
        <f>IFERROR(Inv_SY_B!DM48/Inv_SY_B!$NE48-1,"")</f>
        <v>3.6119119289066193E-2</v>
      </c>
      <c r="DN48" s="57">
        <f>IFERROR(Inv_SY_B!DN48/Inv_SY_B!$NE48-1,"")</f>
        <v>4.2139664571029911E-2</v>
      </c>
      <c r="DO48" s="57">
        <f>IFERROR(Inv_SY_B!DO48/Inv_SY_B!$NE48-1,"")</f>
        <v>-7.3625966362275141E-3</v>
      </c>
      <c r="DP48" s="57">
        <f>IFERROR(Inv_SY_B!DP48/Inv_SY_B!$NE48-1,"")</f>
        <v>5.200666933869269E-2</v>
      </c>
      <c r="DQ48" s="57">
        <f>IFERROR(Inv_SY_B!DQ48/Inv_SY_B!$NE48-1,"")</f>
        <v>2.6001258467988286E-2</v>
      </c>
      <c r="DR48" s="57">
        <f>IFERROR(Inv_SY_B!DR48/Inv_SY_B!$NE48-1,"")</f>
        <v>5.8445308043014954E-2</v>
      </c>
      <c r="DS48" s="57">
        <f>IFERROR(Inv_SY_B!DS48/Inv_SY_B!$NE48-1,"")</f>
        <v>4.331032615363406E-2</v>
      </c>
      <c r="DT48" s="57">
        <f>IFERROR(Inv_SY_B!DT48/Inv_SY_B!$NE48-1,"")</f>
        <v>2.0984137399685077E-2</v>
      </c>
      <c r="DU48" s="57">
        <f>IFERROR(Inv_SY_B!DU48/Inv_SY_B!$NE48-1,"")</f>
        <v>3.9680515077702871E-2</v>
      </c>
      <c r="DV48" s="57">
        <f>IFERROR(Inv_SY_B!DV48/Inv_SY_B!$NE48-1,"")</f>
        <v>5.672732416205073E-2</v>
      </c>
      <c r="DW48" s="57">
        <f>IFERROR(Inv_SY_B!DW48/Inv_SY_B!$NE48-1,"")</f>
        <v>6.2709860951073004E-2</v>
      </c>
      <c r="DX48" s="57">
        <f>IFERROR(Inv_SY_B!DX48/Inv_SY_B!$NE48-1,"")</f>
        <v>4.5066318527540172E-2</v>
      </c>
      <c r="DY48" s="57">
        <f>IFERROR(Inv_SY_B!DY48/Inv_SY_B!$NE48-1,"")</f>
        <v>3.9213010614519872E-2</v>
      </c>
      <c r="DZ48" s="57">
        <f>IFERROR(Inv_SY_B!DZ48/Inv_SY_B!$NE48-1,"")</f>
        <v>5.5435035402033206E-2</v>
      </c>
      <c r="EA48" s="57">
        <f>IFERROR(Inv_SY_B!EA48/Inv_SY_B!$NE48-1,"")</f>
        <v>3.846044245427449E-2</v>
      </c>
      <c r="EB48" s="57">
        <f>IFERROR(Inv_SY_B!EB48/Inv_SY_B!$NE48-1,"")</f>
        <v>3.4195889546216662E-2</v>
      </c>
      <c r="EC48" s="57">
        <f>IFERROR(Inv_SY_B!EC48/Inv_SY_B!$NE48-1,"")</f>
        <v>2.1067756084156786E-2</v>
      </c>
      <c r="ED48" s="57">
        <f>IFERROR(Inv_SY_B!ED48/Inv_SY_B!$NE48-1,"")</f>
        <v>-1.0623725330624501E-2</v>
      </c>
      <c r="EE48" s="57">
        <f>IFERROR(Inv_SY_B!EE48/Inv_SY_B!$NE48-1,"")</f>
        <v>2.064966266179824E-2</v>
      </c>
      <c r="EF48" s="57">
        <f>IFERROR(Inv_SY_B!EF48/Inv_SY_B!$NE48-1,"")</f>
        <v>3.1603710327593459E-2</v>
      </c>
      <c r="EG48" s="57">
        <f>IFERROR(Inv_SY_B!EG48/Inv_SY_B!$NE48-1,"")</f>
        <v>1.4378261326419395E-2</v>
      </c>
      <c r="EH48" s="57">
        <f>IFERROR(Inv_SY_B!EH48/Inv_SY_B!$NE48-1,"")</f>
        <v>-1.1459912175341702E-2</v>
      </c>
      <c r="EI48" s="57">
        <f>IFERROR(Inv_SY_B!EI48/Inv_SY_B!$NE48-1,"")</f>
        <v>-2.8927978662847131E-3</v>
      </c>
      <c r="EJ48" s="57">
        <f>IFERROR(Inv_SY_B!EJ48/Inv_SY_B!$NE48-1,"")</f>
        <v>-1.070734401509621E-2</v>
      </c>
      <c r="EK48" s="57">
        <f>IFERROR(Inv_SY_B!EK48/Inv_SY_B!$NE48-1,"")</f>
        <v>-2.8461263102131262E-2</v>
      </c>
      <c r="EL48" s="57">
        <f>IFERROR(Inv_SY_B!EL48/Inv_SY_B!$NE48-1,"")</f>
        <v>-2.5424232482118669E-2</v>
      </c>
      <c r="EM48" s="57">
        <f>IFERROR(Inv_SY_B!EM48/Inv_SY_B!$NE48-1,"")</f>
        <v>-1.7062364034946764E-2</v>
      </c>
      <c r="EN48" s="57">
        <f>IFERROR(Inv_SY_B!EN48/Inv_SY_B!$NE48-1,"")</f>
        <v>-2.1243298258532883E-2</v>
      </c>
      <c r="EO48" s="57">
        <f>IFERROR(Inv_SY_B!EO48/Inv_SY_B!$NE48-1,"")</f>
        <v>-1.0623725330624501E-2</v>
      </c>
      <c r="EP48" s="57">
        <f>IFERROR(Inv_SY_B!EP48/Inv_SY_B!$NE48-1,"")</f>
        <v>4.9755970411413664E-4</v>
      </c>
      <c r="EQ48" s="57">
        <f>IFERROR(Inv_SY_B!EQ48/Inv_SY_B!$NE48-1,"")</f>
        <v>-1.2212480335587195E-2</v>
      </c>
      <c r="ER48" s="57">
        <f>IFERROR(Inv_SY_B!ER48/Inv_SY_B!$NE48-1,"")</f>
        <v>1.6682212867182855E-3</v>
      </c>
      <c r="ES48" s="57">
        <f>IFERROR(Inv_SY_B!ES48/Inv_SY_B!$NE48-1,"")</f>
        <v>-4.9376547865476184E-3</v>
      </c>
      <c r="ET48" s="57">
        <f>IFERROR(Inv_SY_B!ET48/Inv_SY_B!$NE48-1,"")</f>
        <v>1.0832068934959693E-2</v>
      </c>
      <c r="EU48" s="57">
        <f>IFERROR(Inv_SY_B!EU48/Inv_SY_B!$NE48-1,"")</f>
        <v>5.6027371746791843E-4</v>
      </c>
      <c r="EV48" s="57">
        <f>IFERROR(Inv_SY_B!EV48/Inv_SY_B!$NE48-1,"")</f>
        <v>-3.0255111935007517E-2</v>
      </c>
      <c r="EW48" s="57">
        <f>IFERROR(Inv_SY_B!EW48/Inv_SY_B!$NE48-1,"")</f>
        <v>7.0030933560139008E-3</v>
      </c>
      <c r="EX48" s="57">
        <f>IFERROR(Inv_SY_B!EX48/Inv_SY_B!$NE48-1,"")</f>
        <v>-2.8471876747545588E-3</v>
      </c>
      <c r="EY48" s="57">
        <f>IFERROR(Inv_SY_B!EY48/Inv_SY_B!$NE48-1,"")</f>
        <v>1.5923216068087331E-2</v>
      </c>
      <c r="EZ48" s="57">
        <f>IFERROR(Inv_SY_B!EZ48/Inv_SY_B!$NE48-1,"")</f>
        <v>-1.1376293490869882E-2</v>
      </c>
      <c r="FA48" s="57">
        <f>IFERROR(Inv_SY_B!FA48/Inv_SY_B!$NE48-1,"")</f>
        <v>1.2501278643597402E-3</v>
      </c>
      <c r="FB48" s="57">
        <f>IFERROR(Inv_SY_B!FB48/Inv_SY_B!$NE48-1,"")</f>
        <v>-1.4888278238682107E-2</v>
      </c>
      <c r="FC48" s="57">
        <f>IFERROR(Inv_SY_B!FC48/Inv_SY_B!$NE48-1,"")</f>
        <v>-2.0239874044872042E-2</v>
      </c>
      <c r="FD48" s="57">
        <f>IFERROR(Inv_SY_B!FD48/Inv_SY_B!$NE48-1,"")</f>
        <v>3.3032233517071852E-4</v>
      </c>
      <c r="FE48" s="57">
        <f>IFERROR(Inv_SY_B!FE48/Inv_SY_B!$NE48-1,"")</f>
        <v>1.2287794214626224E-2</v>
      </c>
      <c r="FF48" s="57">
        <f>IFERROR(Inv_SY_B!FF48/Inv_SY_B!$NE48-1,"")</f>
        <v>-1.6895126666003457E-2</v>
      </c>
      <c r="FG48" s="57">
        <f>IFERROR(Inv_SY_B!FG48/Inv_SY_B!$NE48-1,"")</f>
        <v>-1.9273821455658702E-3</v>
      </c>
      <c r="FH48" s="57">
        <f>IFERROR(Inv_SY_B!FH48/Inv_SY_B!$NE48-1,"")</f>
        <v>-3.0144250436980879E-3</v>
      </c>
      <c r="FI48" s="57">
        <f>IFERROR(Inv_SY_B!FI48/Inv_SY_B!$NE48-1,"")</f>
        <v>-1.0958200068511337E-2</v>
      </c>
      <c r="FJ48" s="57">
        <f>IFERROR(Inv_SY_B!FJ48/Inv_SY_B!$NE48-1,"")</f>
        <v>1.3141401618608661E-2</v>
      </c>
      <c r="FK48" s="57">
        <f>IFERROR(Inv_SY_B!FK48/Inv_SY_B!$NE48-1,"")</f>
        <v>2.3492697933836793E-2</v>
      </c>
      <c r="FL48" s="57">
        <f>IFERROR(Inv_SY_B!FL48/Inv_SY_B!$NE48-1,"")</f>
        <v>-2.2808611299234283E-3</v>
      </c>
      <c r="FM48" s="57">
        <f>IFERROR(Inv_SY_B!FM48/Inv_SY_B!$NE48-1,"")</f>
        <v>-5.3954131255445681E-2</v>
      </c>
      <c r="FN48" s="57">
        <f>IFERROR(Inv_SY_B!FN48/Inv_SY_B!$NE48-1,"")</f>
        <v>-4.0033611211963249E-2</v>
      </c>
      <c r="FO48" s="57">
        <f>IFERROR(Inv_SY_B!FO48/Inv_SY_B!$NE48-1,"")</f>
        <v>-4.781811255206847E-2</v>
      </c>
      <c r="FP48" s="57">
        <f>IFERROR(Inv_SY_B!FP48/Inv_SY_B!$NE48-1,"")</f>
        <v>-5.0474001244575017E-2</v>
      </c>
      <c r="FQ48" s="57">
        <f>IFERROR(Inv_SY_B!FQ48/Inv_SY_B!$NE48-1,"")</f>
        <v>-5.0107671769746509E-2</v>
      </c>
      <c r="FR48" s="57">
        <f>IFERROR(Inv_SY_B!FR48/Inv_SY_B!$NE48-1,"")</f>
        <v>-4.7360200708532862E-2</v>
      </c>
      <c r="FS48" s="57">
        <f>IFERROR(Inv_SY_B!FS48/Inv_SY_B!$NE48-1,"")</f>
        <v>-3.8018799100406508E-2</v>
      </c>
      <c r="FT48" s="57">
        <f>IFERROR(Inv_SY_B!FT48/Inv_SY_B!$NE48-1,"")</f>
        <v>-2.8402650386158967E-2</v>
      </c>
      <c r="FU48" s="57">
        <f>IFERROR(Inv_SY_B!FU48/Inv_SY_B!$NE48-1,"")</f>
        <v>-1.7779095616133112E-2</v>
      </c>
      <c r="FV48" s="57">
        <f>IFERROR(Inv_SY_B!FV48/Inv_SY_B!$NE48-1,"")</f>
        <v>-2.9684803548058691E-2</v>
      </c>
      <c r="FW48" s="57">
        <f>IFERROR(Inv_SY_B!FW48/Inv_SY_B!$NE48-1,"")</f>
        <v>-3.5637657514021481E-2</v>
      </c>
      <c r="FX48" s="57">
        <f>IFERROR(Inv_SY_B!FX48/Inv_SY_B!$NE48-1,"")</f>
        <v>-3.0234297760301287E-2</v>
      </c>
      <c r="FY48" s="57">
        <f>IFERROR(Inv_SY_B!FY48/Inv_SY_B!$NE48-1,"")</f>
        <v>-2.5197267481409602E-2</v>
      </c>
      <c r="FZ48" s="57">
        <f>IFERROR(Inv_SY_B!FZ48/Inv_SY_B!$NE48-1,"")</f>
        <v>-3.6269575858100533E-2</v>
      </c>
      <c r="GA48" s="57">
        <f>IFERROR(Inv_SY_B!GA48/Inv_SY_B!$NE48-1,"")</f>
        <v>-1.402421849914115E-2</v>
      </c>
      <c r="GB48" s="57">
        <f>IFERROR(Inv_SY_B!GB48/Inv_SY_B!$NE48-1,"")</f>
        <v>-4.6252886614164823E-2</v>
      </c>
      <c r="GC48" s="57">
        <f>IFERROR(Inv_SY_B!GC48/Inv_SY_B!$NE48-1,"")</f>
        <v>-2.3457202475974492E-2</v>
      </c>
      <c r="GD48" s="57">
        <f>IFERROR(Inv_SY_B!GD48/Inv_SY_B!$NE48-1,"")</f>
        <v>-2.1900302207953359E-2</v>
      </c>
      <c r="GE48" s="57">
        <f>IFERROR(Inv_SY_B!GE48/Inv_SY_B!$NE48-1,"")</f>
        <v>-1.5489536398455073E-2</v>
      </c>
      <c r="GF48" s="57">
        <f>IFERROR(Inv_SY_B!GF48/Inv_SY_B!$NE48-1,"")</f>
        <v>-1.5581118767162061E-2</v>
      </c>
      <c r="GG48" s="57">
        <f>IFERROR(Inv_SY_B!GG48/Inv_SY_B!$NE48-1,"")</f>
        <v>-2.3365620107267282E-2</v>
      </c>
      <c r="GH48" s="57">
        <f>IFERROR(Inv_SY_B!GH48/Inv_SY_B!$NE48-1,"")</f>
        <v>-1.0818835594391896E-2</v>
      </c>
      <c r="GI48" s="57">
        <f>IFERROR(Inv_SY_B!GI48/Inv_SY_B!$NE48-1,"")</f>
        <v>-2.39151143195101E-2</v>
      </c>
      <c r="GJ48" s="57">
        <f>IFERROR(Inv_SY_B!GJ48/Inv_SY_B!$NE48-1,"")</f>
        <v>-9.7198471699064815E-3</v>
      </c>
      <c r="GK48" s="57">
        <f>IFERROR(Inv_SY_B!GK48/Inv_SY_B!$NE48-1,"")</f>
        <v>-2.9501638810644382E-2</v>
      </c>
      <c r="GL48" s="57">
        <f>IFERROR(Inv_SY_B!GL48/Inv_SY_B!$NE48-1,"")</f>
        <v>-7.7050350583498517E-3</v>
      </c>
      <c r="GM48" s="57">
        <f>IFERROR(Inv_SY_B!GM48/Inv_SY_B!$NE48-1,"")</f>
        <v>-2.6204673537188139E-2</v>
      </c>
      <c r="GN48" s="57">
        <f>IFERROR(Inv_SY_B!GN48/Inv_SY_B!$NE48-1,"")</f>
        <v>-1.4665295080090734E-2</v>
      </c>
      <c r="GO48" s="57">
        <f>IFERROR(Inv_SY_B!GO48/Inv_SY_B!$NE48-1,"")</f>
        <v>-7.9980986382125474E-3</v>
      </c>
      <c r="GP48" s="57">
        <f>IFERROR(Inv_SY_B!GP48/Inv_SY_B!$NE48-1,"")</f>
        <v>-1.1940719611053918E-2</v>
      </c>
      <c r="GQ48" s="57">
        <f>IFERROR(Inv_SY_B!GQ48/Inv_SY_B!$NE48-1,"")</f>
        <v>-9.1520364839220436E-3</v>
      </c>
      <c r="GR48" s="57">
        <f>IFERROR(Inv_SY_B!GR48/Inv_SY_B!$NE48-1,"")</f>
        <v>-4.2253641340355252E-2</v>
      </c>
      <c r="GS48" s="57">
        <f>IFERROR(Inv_SY_B!GS48/Inv_SY_B!$NE48-1,"")</f>
        <v>-6.6896051696634373E-3</v>
      </c>
      <c r="GT48" s="57">
        <f>IFERROR(Inv_SY_B!GT48/Inv_SY_B!$NE48-1,"")</f>
        <v>-2.0706209015964427E-2</v>
      </c>
      <c r="GU48" s="57">
        <f>IFERROR(Inv_SY_B!GU48/Inv_SY_B!$NE48-1,"")</f>
        <v>-3.7778083319242262E-2</v>
      </c>
      <c r="GV48" s="57">
        <f>IFERROR(Inv_SY_B!GV48/Inv_SY_B!$NE48-1,"")</f>
        <v>-3.1750767016050396E-2</v>
      </c>
      <c r="GW48" s="57">
        <f>IFERROR(Inv_SY_B!GW48/Inv_SY_B!$NE48-1,"")</f>
        <v>-9.0871564444041653E-3</v>
      </c>
      <c r="GX48" s="57">
        <f>IFERROR(Inv_SY_B!GX48/Inv_SY_B!$NE48-1,"")</f>
        <v>-4.1581705482993225E-2</v>
      </c>
      <c r="GY48" s="57">
        <f>IFERROR(Inv_SY_B!GY48/Inv_SY_B!$NE48-1,"")</f>
        <v>-2.4390485009253782E-2</v>
      </c>
      <c r="GZ48" s="57">
        <f>IFERROR(Inv_SY_B!GZ48/Inv_SY_B!$NE48-1,"")</f>
        <v>-8.3235682870022032E-3</v>
      </c>
      <c r="HA48" s="57">
        <f>IFERROR(Inv_SY_B!HA48/Inv_SY_B!$NE48-1,"")</f>
        <v>-3.6878154481459036E-2</v>
      </c>
      <c r="HB48" s="57">
        <f>IFERROR(Inv_SY_B!HB48/Inv_SY_B!$NE48-1,"")</f>
        <v>-4.4110627709792016E-2</v>
      </c>
      <c r="HC48" s="57">
        <f>IFERROR(Inv_SY_B!HC48/Inv_SY_B!$NE48-1,"")</f>
        <v>-2.9844912584259919E-2</v>
      </c>
      <c r="HD48" s="57">
        <f>IFERROR(Inv_SY_B!HD48/Inv_SY_B!$NE48-1,"")</f>
        <v>-2.4043933475493828E-2</v>
      </c>
      <c r="HE48" s="57">
        <f>IFERROR(Inv_SY_B!HE48/Inv_SY_B!$NE48-1,"")</f>
        <v>-3.4645259940071282E-2</v>
      </c>
      <c r="HF48" s="57">
        <f>IFERROR(Inv_SY_B!HF48/Inv_SY_B!$NE48-1,"")</f>
        <v>-2.4571876278525639E-2</v>
      </c>
      <c r="HG48" s="57">
        <f>IFERROR(Inv_SY_B!HG48/Inv_SY_B!$NE48-1,"")</f>
        <v>-2.1371942388489273E-2</v>
      </c>
      <c r="HH48" s="57">
        <f>IFERROR(Inv_SY_B!HH48/Inv_SY_B!$NE48-1,"")</f>
        <v>-1.3668456220701786E-2</v>
      </c>
      <c r="HI48" s="57">
        <f>IFERROR(Inv_SY_B!HI48/Inv_SY_B!$NE48-1,"")</f>
        <v>1.8336208823765965E-3</v>
      </c>
      <c r="HJ48" s="57">
        <f>IFERROR(Inv_SY_B!HJ48/Inv_SY_B!$NE48-1,"")</f>
        <v>-4.4276102562341713E-2</v>
      </c>
      <c r="HK48" s="57">
        <f>IFERROR(Inv_SY_B!HK48/Inv_SY_B!$NE48-1,"")</f>
        <v>4.0204385574416079E-4</v>
      </c>
      <c r="HL48" s="57">
        <f>IFERROR(Inv_SY_B!HL48/Inv_SY_B!$NE48-1,"")</f>
        <v>-1.3552217060419758E-2</v>
      </c>
      <c r="HM48" s="57">
        <f>IFERROR(Inv_SY_B!HM48/Inv_SY_B!$NE48-1,"")</f>
        <v>-4.9982626612473213E-2</v>
      </c>
      <c r="HN48" s="57">
        <f>IFERROR(Inv_SY_B!HN48/Inv_SY_B!$NE48-1,"")</f>
        <v>-4.5931195597547214E-2</v>
      </c>
      <c r="HO48" s="57">
        <f>IFERROR(Inv_SY_B!HO48/Inv_SY_B!$NE48-1,"")</f>
        <v>-2.6026563944320569E-2</v>
      </c>
      <c r="HP48" s="57">
        <f>IFERROR(Inv_SY_B!HP48/Inv_SY_B!$NE48-1,"")</f>
        <v>-4.9352306447682737E-2</v>
      </c>
      <c r="HQ48" s="57">
        <f>IFERROR(Inv_SY_B!HQ48/Inv_SY_B!$NE48-1,"")</f>
        <v>-5.9741616507977602E-2</v>
      </c>
      <c r="HR48" s="57">
        <f>IFERROR(Inv_SY_B!HR48/Inv_SY_B!$NE48-1,"")</f>
        <v>-4.6332358917588579E-2</v>
      </c>
      <c r="HS48" s="57">
        <f>IFERROR(Inv_SY_B!HS48/Inv_SY_B!$NE48-1,"")</f>
        <v>-4.5278337219886944E-2</v>
      </c>
      <c r="HT48" s="57">
        <f>IFERROR(Inv_SY_B!HT48/Inv_SY_B!$NE48-1,"")</f>
        <v>-6.1905763624496957E-2</v>
      </c>
      <c r="HU48" s="57">
        <f>IFERROR(Inv_SY_B!HU48/Inv_SY_B!$NE48-1,"")</f>
        <v>-1.7654210567895845E-2</v>
      </c>
      <c r="HV48" s="57">
        <f>IFERROR(Inv_SY_B!HV48/Inv_SY_B!$NE48-1,"")</f>
        <v>-1.3244807710913298E-2</v>
      </c>
      <c r="HW48" s="57">
        <f>IFERROR(Inv_SY_B!HW48/Inv_SY_B!$NE48-1,"")</f>
        <v>2.4993542549012204E-3</v>
      </c>
      <c r="HX48" s="57">
        <f>IFERROR(Inv_SY_B!HX48/Inv_SY_B!$NE48-1,"")</f>
        <v>-1.3573351453198268E-2</v>
      </c>
      <c r="HY48" s="57">
        <f>IFERROR(Inv_SY_B!HY48/Inv_SY_B!$NE48-1,"")</f>
        <v>-1.1481046568120101E-2</v>
      </c>
      <c r="HZ48" s="57">
        <f>IFERROR(Inv_SY_B!HZ48/Inv_SY_B!$NE48-1,"")</f>
        <v>-2.1598382311116771E-2</v>
      </c>
      <c r="IA48" s="57">
        <f>IFERROR(Inv_SY_B!IA48/Inv_SY_B!$NE48-1,"")</f>
        <v>-3.302036562815025E-3</v>
      </c>
      <c r="IB48" s="57">
        <f>IFERROR(Inv_SY_B!IB48/Inv_SY_B!$NE48-1,"")</f>
        <v>-2.9931371463808643E-2</v>
      </c>
      <c r="IC48" s="57">
        <f>IFERROR(Inv_SY_B!IC48/Inv_SY_B!$NE48-1,"")</f>
        <v>7.7301164675964706E-3</v>
      </c>
      <c r="ID48" s="57">
        <f>IFERROR(Inv_SY_B!ID48/Inv_SY_B!$NE48-1,"")</f>
        <v>-1.0149579823070631E-2</v>
      </c>
      <c r="IE48" s="57">
        <f>IFERROR(Inv_SY_B!IE48/Inv_SY_B!$NE48-1,"")</f>
        <v>-7.3915415654677297E-3</v>
      </c>
      <c r="IF48" s="57">
        <f>IFERROR(Inv_SY_B!IF48/Inv_SY_B!$NE48-1,"")</f>
        <v>-2.6317390298673637E-2</v>
      </c>
      <c r="IG48" s="57">
        <f>IFERROR(Inv_SY_B!IG48/Inv_SY_B!$NE48-1,"")</f>
        <v>-4.5601014109631355E-2</v>
      </c>
      <c r="IH48" s="57">
        <f>IFERROR(Inv_SY_B!IH48/Inv_SY_B!$NE48-1,"")</f>
        <v>-3.3010954411542559E-2</v>
      </c>
      <c r="II48" s="57">
        <f>IFERROR(Inv_SY_B!II48/Inv_SY_B!$NE48-1,"")</f>
        <v>-4.4332950542917415E-2</v>
      </c>
      <c r="IJ48" s="57">
        <f>IFERROR(Inv_SY_B!IJ48/Inv_SY_B!$NE48-1,"")</f>
        <v>-3.3826138133001504E-2</v>
      </c>
      <c r="IK48" s="57">
        <f>IFERROR(Inv_SY_B!IK48/Inv_SY_B!$NE48-1,"")</f>
        <v>1.1914726237752582E-2</v>
      </c>
      <c r="IL48" s="57">
        <f>IFERROR(Inv_SY_B!IL48/Inv_SY_B!$NE48-1,"")</f>
        <v>1.5718916937894623E-2</v>
      </c>
      <c r="IM48" s="57">
        <f>IFERROR(Inv_SY_B!IM48/Inv_SY_B!$NE48-1,"")</f>
        <v>-2.5081028321127574E-2</v>
      </c>
      <c r="IN48" s="57">
        <f>IFERROR(Inv_SY_B!IN48/Inv_SY_B!$NE48-1,"")</f>
        <v>-1.7069583858566939E-2</v>
      </c>
      <c r="IO48" s="57">
        <f>IFERROR(Inv_SY_B!IO48/Inv_SY_B!$NE48-1,"")</f>
        <v>-6.4404938904319975E-3</v>
      </c>
      <c r="IP48" s="57">
        <f>IFERROR(Inv_SY_B!IP48/Inv_SY_B!$NE48-1,"")</f>
        <v>-3.0746555185267699E-2</v>
      </c>
      <c r="IQ48" s="57">
        <f>IFERROR(Inv_SY_B!IQ48/Inv_SY_B!$NE48-1,"")</f>
        <v>-1.1385941800616695E-2</v>
      </c>
      <c r="IR48" s="57">
        <f>IFERROR(Inv_SY_B!IR48/Inv_SY_B!$NE48-1,"")</f>
        <v>-2.6580060608921596E-2</v>
      </c>
      <c r="IS48" s="57">
        <f>IFERROR(Inv_SY_B!IS48/Inv_SY_B!$NE48-1,"")</f>
        <v>-2.8210428051839598E-2</v>
      </c>
      <c r="IT48" s="57">
        <f>IFERROR(Inv_SY_B!IT48/Inv_SY_B!$NE48-1,"")</f>
        <v>-3.3554410225848486E-2</v>
      </c>
      <c r="IU48" s="57">
        <f>IFERROR(Inv_SY_B!IU48/Inv_SY_B!$NE48-1,"")</f>
        <v>-3.6271689297378451E-2</v>
      </c>
      <c r="IV48" s="57">
        <f>IFERROR(Inv_SY_B!IV48/Inv_SY_B!$NE48-1,"")</f>
        <v>-2.3681629599289655E-2</v>
      </c>
      <c r="IW48" s="57">
        <f>IFERROR(Inv_SY_B!IW48/Inv_SY_B!$NE48-1,"")</f>
        <v>-3.4822473792562647E-2</v>
      </c>
      <c r="IX48" s="57">
        <f>IFERROR(Inv_SY_B!IX48/Inv_SY_B!$NE48-1,"")</f>
        <v>-2.8301004020890752E-2</v>
      </c>
      <c r="IY48" s="57">
        <f>IFERROR(Inv_SY_B!IY48/Inv_SY_B!$NE48-1,"")</f>
        <v>-3.5094201699715555E-2</v>
      </c>
      <c r="IZ48" s="57">
        <f>IFERROR(Inv_SY_B!IZ48/Inv_SY_B!$NE48-1,"")</f>
        <v>2.8082536713355699E-2</v>
      </c>
      <c r="JA48" s="57">
        <f>IFERROR(Inv_SY_B!JA48/Inv_SY_B!$NE48-1,"")</f>
        <v>-3.8568993751415759E-2</v>
      </c>
      <c r="JB48" s="57">
        <f>IFERROR(Inv_SY_B!JB48/Inv_SY_B!$NE48-1,"")</f>
        <v>3.1928077312412428E-2</v>
      </c>
      <c r="JC48" s="57">
        <f>IFERROR(Inv_SY_B!JC48/Inv_SY_B!$NE48-1,"")</f>
        <v>2.7801696809316434E-2</v>
      </c>
      <c r="JD48" s="57">
        <f>IFERROR(Inv_SY_B!JD48/Inv_SY_B!$NE48-1,"")</f>
        <v>9.4198172317321305E-3</v>
      </c>
      <c r="JE48" s="57">
        <f>IFERROR(Inv_SY_B!JE48/Inv_SY_B!$NE48-1,"")</f>
        <v>3.3392552898970695E-2</v>
      </c>
      <c r="JF48" s="57">
        <f>IFERROR(Inv_SY_B!JF48/Inv_SY_B!$NE48-1,"")</f>
        <v>3.7683563959345356E-4</v>
      </c>
      <c r="JG48" s="57">
        <f>IFERROR(Inv_SY_B!JG48/Inv_SY_B!$NE48-1,"")</f>
        <v>1.5474773403714392E-2</v>
      </c>
      <c r="JH48" s="57">
        <f>IFERROR(Inv_SY_B!JH48/Inv_SY_B!$NE48-1,"")</f>
        <v>5.3155611782473189E-2</v>
      </c>
      <c r="JI48" s="57">
        <f>IFERROR(Inv_SY_B!JI48/Inv_SY_B!$NE48-1,"")</f>
        <v>5.3595424343655607E-2</v>
      </c>
      <c r="JJ48" s="57">
        <f>IFERROR(Inv_SY_B!JJ48/Inv_SY_B!$NE48-1,"")</f>
        <v>3.0274081355828875E-2</v>
      </c>
      <c r="JK48" s="57">
        <f>IFERROR(Inv_SY_B!JK48/Inv_SY_B!$NE48-1,"")</f>
        <v>4.1915957441144736E-2</v>
      </c>
      <c r="JL48" s="57">
        <f>IFERROR(Inv_SY_B!JL48/Inv_SY_B!$NE48-1,"")</f>
        <v>2.5419078748435631E-2</v>
      </c>
      <c r="JM48" s="57">
        <f>IFERROR(Inv_SY_B!JM48/Inv_SY_B!$NE48-1,"")</f>
        <v>-2.626452742326979E-3</v>
      </c>
      <c r="JN48" s="57">
        <f>IFERROR(Inv_SY_B!JN48/Inv_SY_B!$NE48-1,"")</f>
        <v>2.8821628919382114E-3</v>
      </c>
      <c r="JO48" s="57">
        <f>IFERROR(Inv_SY_B!JO48/Inv_SY_B!$NE48-1,"")</f>
        <v>-4.3716383018329585E-3</v>
      </c>
      <c r="JP48" s="57">
        <f>IFERROR(Inv_SY_B!JP48/Inv_SY_B!$NE48-1,"")</f>
        <v>1.0884424589797659E-2</v>
      </c>
      <c r="JQ48" s="57">
        <f>IFERROR(Inv_SY_B!JQ48/Inv_SY_B!$NE48-1,"")</f>
        <v>2.0051467457500749E-2</v>
      </c>
      <c r="JR48" s="57">
        <f>IFERROR(Inv_SY_B!JR48/Inv_SY_B!$NE48-1,"")</f>
        <v>1.1703382309967036E-2</v>
      </c>
      <c r="JS48" s="57">
        <f>IFERROR(Inv_SY_B!JS48/Inv_SY_B!$NE48-1,"")</f>
        <v>1.257632462038627E-2</v>
      </c>
      <c r="JT48" s="57">
        <f>IFERROR(Inv_SY_B!JT48/Inv_SY_B!$NE48-1,"")</f>
        <v>3.3338326496446635E-2</v>
      </c>
      <c r="JU48" s="57">
        <f>IFERROR(Inv_SY_B!JU48/Inv_SY_B!$NE48-1,"")</f>
        <v>3.4307576040860877E-2</v>
      </c>
      <c r="JV48" s="57">
        <f>IFERROR(Inv_SY_B!JV48/Inv_SY_B!$NE48-1,"")</f>
        <v>1.2351503688509791E-2</v>
      </c>
      <c r="JW48" s="57">
        <f>IFERROR(Inv_SY_B!JW48/Inv_SY_B!$NE48-1,"")</f>
        <v>1.0428273945660038E-2</v>
      </c>
      <c r="JX48" s="57">
        <f>IFERROR(Inv_SY_B!JX48/Inv_SY_B!$NE48-1,"")</f>
        <v>1.1160932895317055E-2</v>
      </c>
      <c r="JY48" s="57">
        <f>IFERROR(Inv_SY_B!JY48/Inv_SY_B!$NE48-1,"")</f>
        <v>1.390840395653048E-2</v>
      </c>
      <c r="JZ48" s="57">
        <f>IFERROR(Inv_SY_B!JZ48/Inv_SY_B!$NE48-1,"")</f>
        <v>-1.8420172197082807E-2</v>
      </c>
      <c r="KA48" s="57">
        <f>IFERROR(Inv_SY_B!KA48/Inv_SY_B!$NE48-1,"")</f>
        <v>-4.3164874161861766E-3</v>
      </c>
      <c r="KB48" s="57">
        <f>IFERROR(Inv_SY_B!KB48/Inv_SY_B!$NE48-1,"")</f>
        <v>1.2809415532045287E-2</v>
      </c>
      <c r="KC48" s="57">
        <f>IFERROR(Inv_SY_B!KC48/Inv_SY_B!$NE48-1,"")</f>
        <v>-6.5319266790153652E-4</v>
      </c>
      <c r="KD48" s="57">
        <f>IFERROR(Inv_SY_B!KD48/Inv_SY_B!$NE48-1,"")</f>
        <v>-5.5986405780859005E-3</v>
      </c>
      <c r="KE48" s="57">
        <f>IFERROR(Inv_SY_B!KE48/Inv_SY_B!$NE48-1,"")</f>
        <v>2.8470000580962829E-2</v>
      </c>
      <c r="KF48" s="57">
        <f>IFERROR(Inv_SY_B!KF48/Inv_SY_B!$NE48-1,"")</f>
        <v>3.2569762916807576E-3</v>
      </c>
      <c r="KG48" s="57">
        <f>IFERROR(Inv_SY_B!KG48/Inv_SY_B!$NE48-1,"")</f>
        <v>2.4806705832677967E-2</v>
      </c>
      <c r="KH48" s="57">
        <f>IFERROR(Inv_SY_B!KH48/Inv_SY_B!$NE48-1,"")</f>
        <v>2.6729935575527497E-2</v>
      </c>
      <c r="KI48" s="57">
        <f>IFERROR(Inv_SY_B!KI48/Inv_SY_B!$NE48-1,"")</f>
        <v>3.7678607754463744E-2</v>
      </c>
      <c r="KJ48" s="57">
        <f>IFERROR(Inv_SY_B!KJ48/Inv_SY_B!$NE48-1,"")</f>
        <v>1.7869341403113692E-2</v>
      </c>
      <c r="KK48" s="57">
        <f>IFERROR(Inv_SY_B!KK48/Inv_SY_B!$NE48-1,"")</f>
        <v>2.1138831965958005E-2</v>
      </c>
      <c r="KL48" s="57">
        <f>IFERROR(Inv_SY_B!KL48/Inv_SY_B!$NE48-1,"")</f>
        <v>1.8086692709668339E-2</v>
      </c>
      <c r="KM48" s="57">
        <f>IFERROR(Inv_SY_B!KM48/Inv_SY_B!$NE48-1,"")</f>
        <v>2.8875221198666923E-2</v>
      </c>
      <c r="KN48" s="57">
        <f>IFERROR(Inv_SY_B!KN48/Inv_SY_B!$NE48-1,"")</f>
        <v>2.0677059909953055E-2</v>
      </c>
      <c r="KO48" s="57">
        <f>IFERROR(Inv_SY_B!KO48/Inv_SY_B!$NE48-1,"")</f>
        <v>2.2606853576839558E-2</v>
      </c>
      <c r="KP48" s="57">
        <f>IFERROR(Inv_SY_B!KP48/Inv_SY_B!$NE48-1,"")</f>
        <v>2.7017810529723185E-2</v>
      </c>
      <c r="KQ48" s="57">
        <f>IFERROR(Inv_SY_B!KQ48/Inv_SY_B!$NE48-1,"")</f>
        <v>-5.2768184226289483E-3</v>
      </c>
      <c r="KR48" s="57">
        <f>IFERROR(Inv_SY_B!KR48/Inv_SY_B!$NE48-1,"")</f>
        <v>1.5530943464922009E-2</v>
      </c>
      <c r="KS48" s="57">
        <f>IFERROR(Inv_SY_B!KS48/Inv_SY_B!$NE48-1,"")</f>
        <v>1.0844301702483516E-2</v>
      </c>
      <c r="KT48" s="57">
        <f>IFERROR(Inv_SY_B!KT48/Inv_SY_B!$NE48-1,"")</f>
        <v>2.9774658625275174E-2</v>
      </c>
      <c r="KU48" s="57">
        <f>IFERROR(Inv_SY_B!KU48/Inv_SY_B!$NE48-1,"")</f>
        <v>1.8379686496992953E-2</v>
      </c>
      <c r="KV48" s="57">
        <f>IFERROR(Inv_SY_B!KV48/Inv_SY_B!$NE48-1,"")</f>
        <v>4.2056676970969376E-2</v>
      </c>
      <c r="KW48" s="57">
        <f>IFERROR(Inv_SY_B!KW48/Inv_SY_B!$NE48-1,"")</f>
        <v>2.6190756101057255E-2</v>
      </c>
      <c r="KX48" s="57">
        <f>IFERROR(Inv_SY_B!KX48/Inv_SY_B!$NE48-1,"")</f>
        <v>3.0026900848983962E-2</v>
      </c>
      <c r="KY48" s="57">
        <f>IFERROR(Inv_SY_B!KY48/Inv_SY_B!$NE48-1,"")</f>
        <v>4.3832942931582464E-2</v>
      </c>
      <c r="KZ48" s="57">
        <f>IFERROR(Inv_SY_B!KZ48/Inv_SY_B!$NE48-1,"")</f>
        <v>3.3351340833052356E-2</v>
      </c>
      <c r="LA48" s="57">
        <f>IFERROR(Inv_SY_B!LA48/Inv_SY_B!$NE48-1,"")</f>
        <v>7.1594878625753644E-3</v>
      </c>
      <c r="LB48" s="57">
        <f>IFERROR(Inv_SY_B!LB48/Inv_SY_B!$NE48-1,"")</f>
        <v>-4.4486535881742673E-2</v>
      </c>
      <c r="LC48" s="57">
        <f>IFERROR(Inv_SY_B!LC48/Inv_SY_B!$NE48-1,"")</f>
        <v>2.8927912424498547E-2</v>
      </c>
      <c r="LD48" s="57">
        <f>IFERROR(Inv_SY_B!LD48/Inv_SY_B!$NE48-1,"")</f>
        <v>2.857129332652697E-3</v>
      </c>
      <c r="LE48" s="57">
        <f>IFERROR(Inv_SY_B!LE48/Inv_SY_B!$NE48-1,"")</f>
        <v>6.842471970896602E-3</v>
      </c>
      <c r="LF48" s="57">
        <f>IFERROR(Inv_SY_B!LF48/Inv_SY_B!$NE48-1,"")</f>
        <v>6.5707440637434722E-3</v>
      </c>
      <c r="LG48" s="57">
        <f>IFERROR(Inv_SY_B!LG48/Inv_SY_B!$NE48-1,"")</f>
        <v>2.3254384683092377E-2</v>
      </c>
      <c r="LH48" s="57">
        <f>IFERROR(Inv_SY_B!LH48/Inv_SY_B!$NE48-1,"")</f>
        <v>5.8079990612089905E-3</v>
      </c>
      <c r="LI48" s="57">
        <f>IFERROR(Inv_SY_B!LI48/Inv_SY_B!$NE48-1,"")</f>
        <v>-3.1290010999573514E-2</v>
      </c>
      <c r="LJ48" s="57">
        <f>IFERROR(Inv_SY_B!LJ48/Inv_SY_B!$NE48-1,"")</f>
        <v>-1.3158348831364353E-2</v>
      </c>
      <c r="LK48" s="57">
        <f>IFERROR(Inv_SY_B!LK48/Inv_SY_B!$NE48-1,"")</f>
        <v>2.2140399523906673E-3</v>
      </c>
      <c r="LL48" s="57">
        <f>IFERROR(Inv_SY_B!LL48/Inv_SY_B!$NE48-1,"")</f>
        <v>3.4504019299366195E-3</v>
      </c>
      <c r="LM48" s="57">
        <f>IFERROR(Inv_SY_B!LM48/Inv_SY_B!$NE48-1,"")</f>
        <v>7.2953518161515962E-3</v>
      </c>
      <c r="LN48" s="57">
        <f>IFERROR(Inv_SY_B!LN48/Inv_SY_B!$NE48-1,"")</f>
        <v>-9.9140823035380743E-3</v>
      </c>
      <c r="LO48" s="57">
        <f>IFERROR(Inv_SY_B!LO48/Inv_SY_B!$NE48-1,"")</f>
        <v>-1.2178481529813046E-2</v>
      </c>
      <c r="LP48" s="57">
        <f>IFERROR(Inv_SY_B!LP48/Inv_SY_B!$NE48-1,"")</f>
        <v>-4.3889481914271E-3</v>
      </c>
      <c r="LQ48" s="57">
        <f>IFERROR(Inv_SY_B!LQ48/Inv_SY_B!$NE48-1,"")</f>
        <v>-1.0366962148792958E-2</v>
      </c>
      <c r="LR48" s="57">
        <f>IFERROR(Inv_SY_B!LR48/Inv_SY_B!$NE48-1,"")</f>
        <v>-3.1471162937675601E-2</v>
      </c>
      <c r="LS48" s="57">
        <f>IFERROR(Inv_SY_B!LS48/Inv_SY_B!$NE48-1,"")</f>
        <v>1.0440137660173265E-2</v>
      </c>
      <c r="LT48" s="57">
        <f>IFERROR(Inv_SY_B!LT48/Inv_SY_B!$NE48-1,"")</f>
        <v>4.4965543724759804E-3</v>
      </c>
      <c r="LU48" s="57">
        <f>IFERROR(Inv_SY_B!LU48/Inv_SY_B!$NE48-1,"")</f>
        <v>3.1194460231964705E-4</v>
      </c>
      <c r="LV48" s="57">
        <f>IFERROR(Inv_SY_B!LV48/Inv_SY_B!$NE48-1,"")</f>
        <v>-5.4183087177213318E-2</v>
      </c>
      <c r="LW48" s="57">
        <f>IFERROR(Inv_SY_B!LW48/Inv_SY_B!$NE48-1,"")</f>
        <v>2.71314890383203E-2</v>
      </c>
      <c r="LX48" s="57">
        <f>IFERROR(Inv_SY_B!LX48/Inv_SY_B!$NE48-1,"")</f>
        <v>2.0474155313072062E-2</v>
      </c>
      <c r="LY48" s="57">
        <f>IFERROR(Inv_SY_B!LY48/Inv_SY_B!$NE48-1,"")</f>
        <v>-3.8110381469113719E-2</v>
      </c>
      <c r="LZ48" s="57">
        <f>IFERROR(Inv_SY_B!LZ48/Inv_SY_B!$NE48-1,"")</f>
        <v>-9.1894745511299503E-3</v>
      </c>
      <c r="MA48" s="57">
        <f>IFERROR(Inv_SY_B!MA48/Inv_SY_B!$NE48-1,"")</f>
        <v>4.5780727446216307E-3</v>
      </c>
      <c r="MB48" s="57">
        <f>IFERROR(Inv_SY_B!MB48/Inv_SY_B!$NE48-1,"")</f>
        <v>2.6759773945508325E-3</v>
      </c>
      <c r="MC48" s="57">
        <f>IFERROR(Inv_SY_B!MC48/Inv_SY_B!$NE48-1,"")</f>
        <v>-2.1326654403963863E-2</v>
      </c>
      <c r="MD48" s="57">
        <f>IFERROR(Inv_SY_B!MD48/Inv_SY_B!$NE48-1,"")</f>
        <v>-2.215124934203283E-3</v>
      </c>
      <c r="ME48" s="57">
        <f>IFERROR(Inv_SY_B!ME48/Inv_SY_B!$NE48-1,"")</f>
        <v>9.1068711971715732E-3</v>
      </c>
      <c r="MF48" s="57">
        <f>IFERROR(Inv_SY_B!MF48/Inv_SY_B!$NE48-1,"")</f>
        <v>8.644580135308555E-4</v>
      </c>
      <c r="MG48" s="57">
        <f>IFERROR(Inv_SY_B!MG48/Inv_SY_B!$NE48-1,"")</f>
        <v>7.2953518161515962E-3</v>
      </c>
      <c r="MH48" s="57">
        <f>IFERROR(Inv_SY_B!MH48/Inv_SY_B!$NE48-1,"")</f>
        <v>1.2639333990160706E-2</v>
      </c>
      <c r="MI48" s="57">
        <f>IFERROR(Inv_SY_B!MI48/Inv_SY_B!$NE48-1,"")</f>
        <v>2.3042623017377473E-4</v>
      </c>
      <c r="MJ48" s="57">
        <f>IFERROR(Inv_SY_B!MJ48/Inv_SY_B!$NE48-1,"")</f>
        <v>1.9998631475554252E-2</v>
      </c>
      <c r="MK48" s="57">
        <f>IFERROR(Inv_SY_B!MK48/Inv_SY_B!$NE48-1,"")</f>
        <v>2.5229393688249502E-2</v>
      </c>
      <c r="ML48" s="57">
        <f>IFERROR(Inv_SY_B!ML48/Inv_SY_B!$NE48-1,"")</f>
        <v>1.6081220814098351E-2</v>
      </c>
      <c r="MM48" s="57">
        <f>IFERROR(Inv_SY_B!MM48/Inv_SY_B!$NE48-1,"")</f>
        <v>1.6920240316886659E-2</v>
      </c>
      <c r="MN48" s="57">
        <f>IFERROR(Inv_SY_B!MN48/Inv_SY_B!$NE48-1,"")</f>
        <v>1.0868573795213665E-2</v>
      </c>
      <c r="MO48" s="57">
        <f>IFERROR(Inv_SY_B!MO48/Inv_SY_B!$NE48-1,"")</f>
        <v>2.3137088803171224E-2</v>
      </c>
      <c r="MP48" s="57">
        <f>IFERROR(Inv_SY_B!MP48/Inv_SY_B!$NE48-1,"")</f>
        <v>-1.0651041324452715E-2</v>
      </c>
      <c r="MQ48" s="57">
        <f>IFERROR(Inv_SY_B!MQ48/Inv_SY_B!$NE48-1,"")</f>
        <v>-2.3057009032539932E-3</v>
      </c>
      <c r="MR48" s="57">
        <f>IFERROR(Inv_SY_B!MR48/Inv_SY_B!$NE48-1,"")</f>
        <v>-2.577428810407012E-3</v>
      </c>
      <c r="MS48" s="57">
        <f>IFERROR(Inv_SY_B!MS48/Inv_SY_B!$NE48-1,"")</f>
        <v>1.7621012287965421E-2</v>
      </c>
      <c r="MT48" s="57">
        <f>IFERROR(Inv_SY_B!MT48/Inv_SY_B!$NE48-1,"")</f>
        <v>-7.9708160584435195E-3</v>
      </c>
      <c r="MU48" s="57">
        <f>IFERROR(Inv_SY_B!MU48/Inv_SY_B!$NE48-1,"")</f>
        <v>4.2157688684176797E-3</v>
      </c>
      <c r="MV48" s="57">
        <f>IFERROR(Inv_SY_B!MV48/Inv_SY_B!$NE48-1,"")</f>
        <v>-4.9447552742397649E-3</v>
      </c>
      <c r="MW48" s="57">
        <f>IFERROR(Inv_SY_B!MW48/Inv_SY_B!$NE48-1,"")</f>
        <v>-3.8726651678363533E-3</v>
      </c>
      <c r="MX48" s="57">
        <f>IFERROR(Inv_SY_B!MX48/Inv_SY_B!$NE48-1,"")</f>
        <v>7.1141998780497318E-3</v>
      </c>
      <c r="MY48" s="57">
        <f>IFERROR(Inv_SY_B!MY48/Inv_SY_B!$NE48-1,"")</f>
        <v>-1.3999412127442268E-3</v>
      </c>
      <c r="MZ48" s="57">
        <f>IFERROR(Inv_SY_B!MZ48/Inv_SY_B!$NE48-1,"")</f>
        <v>4.7818686749865336E-3</v>
      </c>
      <c r="NA48" s="57">
        <f>IFERROR(Inv_SY_B!NA48/Inv_SY_B!$NE48-1,"")</f>
        <v>2.4428511435587774E-2</v>
      </c>
      <c r="NB48" s="57">
        <f>IFERROR(Inv_SY_B!NB48/Inv_SY_B!$NE48-1,"")</f>
        <v>1.6574859845426504E-2</v>
      </c>
      <c r="NC48" s="57">
        <f>IFERROR(Inv_SY_B!NC48/Inv_SY_B!$NE48-1,"")</f>
        <v>2.3422403105681999E-2</v>
      </c>
      <c r="ND48" s="57">
        <f>IFERROR(Inv_SY_B!ND48/Inv_SY_B!$NE48-1,"")</f>
        <v>2.4468555548220916E-2</v>
      </c>
    </row>
    <row r="49" spans="2:368" ht="14.5" x14ac:dyDescent="0.35">
      <c r="B49" s="86">
        <f t="shared" si="0"/>
        <v>45790</v>
      </c>
      <c r="C49" s="57">
        <f>IFERROR(Inv_SY_B!C49/Inv_SY_B!$NE49-1,"")</f>
        <v>-5.3945938315534403E-2</v>
      </c>
      <c r="D49" s="57">
        <f>IFERROR(Inv_SY_B!D49/Inv_SY_B!$NE49-1,"")</f>
        <v>-7.7099058164689538E-2</v>
      </c>
      <c r="E49" s="57">
        <f>IFERROR(Inv_SY_B!E49/Inv_SY_B!$NE49-1,"")</f>
        <v>-4.4450228402716285E-2</v>
      </c>
      <c r="F49" s="57">
        <f>IFERROR(Inv_SY_B!F49/Inv_SY_B!$NE49-1,"")</f>
        <v>-4.6399193554575557E-2</v>
      </c>
      <c r="G49" s="57">
        <f>IFERROR(Inv_SY_B!G49/Inv_SY_B!$NE49-1,"")</f>
        <v>-6.0598796803836064E-2</v>
      </c>
      <c r="H49" s="57">
        <f>IFERROR(Inv_SY_B!H49/Inv_SY_B!$NE49-1,"")</f>
        <v>-9.6689851451314923E-2</v>
      </c>
      <c r="I49" s="57">
        <f>IFERROR(Inv_SY_B!I49/Inv_SY_B!$NE49-1,"")</f>
        <v>-1.807433275919168E-2</v>
      </c>
      <c r="J49" s="57">
        <f>IFERROR(Inv_SY_B!J49/Inv_SY_B!$NE49-1,"")</f>
        <v>-7.841790676369198E-2</v>
      </c>
      <c r="K49" s="57">
        <f>IFERROR(Inv_SY_B!K49/Inv_SY_B!$NE49-1,"")</f>
        <v>-4.4728651995838975E-2</v>
      </c>
      <c r="L49" s="57">
        <f>IFERROR(Inv_SY_B!L49/Inv_SY_B!$NE49-1,"")</f>
        <v>-4.4171804809593485E-2</v>
      </c>
      <c r="M49" s="57">
        <f>IFERROR(Inv_SY_B!M49/Inv_SY_B!$NE49-1,"")</f>
        <v>-2.858008359471953E-2</v>
      </c>
      <c r="N49" s="57">
        <f>IFERROR(Inv_SY_B!N49/Inv_SY_B!$NE49-1,"")</f>
        <v>-4.0273874505875051E-2</v>
      </c>
      <c r="O49" s="57">
        <f>IFERROR(Inv_SY_B!O49/Inv_SY_B!$NE49-1,"")</f>
        <v>-4.3336534030225304E-2</v>
      </c>
      <c r="P49" s="57">
        <f>IFERROR(Inv_SY_B!P49/Inv_SY_B!$NE49-1,"")</f>
        <v>-4.4171804809593485E-2</v>
      </c>
      <c r="Q49" s="57">
        <f>IFERROR(Inv_SY_B!Q49/Inv_SY_B!$NE49-1,"")</f>
        <v>-3.2756437491560764E-2</v>
      </c>
      <c r="R49" s="57">
        <f>IFERROR(Inv_SY_B!R49/Inv_SY_B!$NE49-1,"")</f>
        <v>-3.2756437491560764E-2</v>
      </c>
      <c r="S49" s="57">
        <f>IFERROR(Inv_SY_B!S49/Inv_SY_B!$NE49-1,"")</f>
        <v>-4.6912079120854377E-2</v>
      </c>
      <c r="T49" s="57">
        <f>IFERROR(Inv_SY_B!T49/Inv_SY_B!$NE49-1,"")</f>
        <v>-3.2844360731494326E-2</v>
      </c>
      <c r="U49" s="57">
        <f>IFERROR(Inv_SY_B!U49/Inv_SY_B!$NE49-1,"")</f>
        <v>-3.4983826236542725E-2</v>
      </c>
      <c r="V49" s="57">
        <f>IFERROR(Inv_SY_B!V49/Inv_SY_B!$NE49-1,"")</f>
        <v>-2.8301660001596729E-2</v>
      </c>
      <c r="W49" s="57">
        <f>IFERROR(Inv_SY_B!W49/Inv_SY_B!$NE49-1,"")</f>
        <v>7.8934071043608167E-3</v>
      </c>
      <c r="X49" s="57">
        <f>IFERROR(Inv_SY_B!X49/Inv_SY_B!$NE49-1,"")</f>
        <v>-7.4198905173904484E-3</v>
      </c>
      <c r="Y49" s="57">
        <f>IFERROR(Inv_SY_B!Y49/Inv_SY_B!$NE49-1,"")</f>
        <v>-5.4709253655310652E-3</v>
      </c>
      <c r="Z49" s="57">
        <f>IFERROR(Inv_SY_B!Z49/Inv_SY_B!$NE49-1,"")</f>
        <v>-1.2431515193599973E-2</v>
      </c>
      <c r="AA49" s="57">
        <f>IFERROR(Inv_SY_B!AA49/Inv_SY_B!$NE49-1,"")</f>
        <v>-4.635654586162774E-3</v>
      </c>
      <c r="AB49" s="57">
        <f>IFERROR(Inv_SY_B!AB49/Inv_SY_B!$NE49-1,"")</f>
        <v>-1.1039397227986192E-2</v>
      </c>
      <c r="AC49" s="57">
        <f>IFERROR(Inv_SY_B!AC49/Inv_SY_B!$NE49-1,"")</f>
        <v>2.0465116487831114E-3</v>
      </c>
      <c r="AD49" s="57">
        <f>IFERROR(Inv_SY_B!AD49/Inv_SY_B!$NE49-1,"")</f>
        <v>-5.1925017724082645E-3</v>
      </c>
      <c r="AE49" s="57">
        <f>IFERROR(Inv_SY_B!AE49/Inv_SY_B!$NE49-1,"")</f>
        <v>1.4575573339306924E-2</v>
      </c>
      <c r="AF49" s="57">
        <f>IFERROR(Inv_SY_B!AF49/Inv_SY_B!$NE49-1,"")</f>
        <v>6.7797127318700579E-3</v>
      </c>
      <c r="AG49" s="57">
        <f>IFERROR(Inv_SY_B!AG49/Inv_SY_B!$NE49-1,"")</f>
        <v>-5.4709253655310652E-3</v>
      </c>
      <c r="AH49" s="57">
        <f>IFERROR(Inv_SY_B!AH49/Inv_SY_B!$NE49-1,"")</f>
        <v>-9.6472792623722992E-3</v>
      </c>
      <c r="AI49" s="57">
        <f>IFERROR(Inv_SY_B!AI49/Inv_SY_B!$NE49-1,"")</f>
        <v>-6.1990914769449734E-2</v>
      </c>
      <c r="AJ49" s="57">
        <f>IFERROR(Inv_SY_B!AJ49/Inv_SY_B!$NE49-1,"")</f>
        <v>-7.4461360966684542E-2</v>
      </c>
      <c r="AK49" s="57">
        <f>IFERROR(Inv_SY_B!AK49/Inv_SY_B!$NE49-1,"")</f>
        <v>-6.5669036973334483E-2</v>
      </c>
      <c r="AL49" s="57">
        <f>IFERROR(Inv_SY_B!AL49/Inv_SY_B!$NE49-1,"")</f>
        <v>-6.0100565110879467E-2</v>
      </c>
      <c r="AM49" s="57">
        <f>IFERROR(Inv_SY_B!AM49/Inv_SY_B!$NE49-1,"")</f>
        <v>-4.1929762191289521E-2</v>
      </c>
      <c r="AN49" s="57">
        <f>IFERROR(Inv_SY_B!AN49/Inv_SY_B!$NE49-1,"")</f>
        <v>-4.339514952351442E-2</v>
      </c>
      <c r="AO49" s="57">
        <f>IFERROR(Inv_SY_B!AO49/Inv_SY_B!$NE49-1,"")</f>
        <v>-5.8649831651976569E-2</v>
      </c>
      <c r="AP49" s="57">
        <f>IFERROR(Inv_SY_B!AP49/Inv_SY_B!$NE49-1,"")</f>
        <v>-4.4567459389294406E-2</v>
      </c>
      <c r="AQ49" s="57">
        <f>IFERROR(Inv_SY_B!AQ49/Inv_SY_B!$NE49-1,"")</f>
        <v>-9.7350711096039211E-2</v>
      </c>
      <c r="AR49" s="57">
        <f>IFERROR(Inv_SY_B!AR49/Inv_SY_B!$NE49-1,"")</f>
        <v>-4.5813352185308687E-2</v>
      </c>
      <c r="AS49" s="57">
        <f>IFERROR(Inv_SY_B!AS49/Inv_SY_B!$NE49-1,"")</f>
        <v>-2.6660466838251851E-2</v>
      </c>
      <c r="AT49" s="57">
        <f>IFERROR(Inv_SY_B!AT49/Inv_SY_B!$NE49-1,"")</f>
        <v>-3.4724941141183074E-2</v>
      </c>
      <c r="AU49" s="57">
        <f>IFERROR(Inv_SY_B!AU49/Inv_SY_B!$NE49-1,"")</f>
        <v>-2.9889162944840564E-2</v>
      </c>
      <c r="AV49" s="57">
        <f>IFERROR(Inv_SY_B!AV49/Inv_SY_B!$NE49-1,"")</f>
        <v>-7.0068888054498624E-3</v>
      </c>
      <c r="AW49" s="57">
        <f>IFERROR(Inv_SY_B!AW49/Inv_SY_B!$NE49-1,"")</f>
        <v>-1.0260109744822166E-2</v>
      </c>
      <c r="AX49" s="57">
        <f>IFERROR(Inv_SY_B!AX49/Inv_SY_B!$NE49-1,"")</f>
        <v>-2.0936906893188612E-2</v>
      </c>
      <c r="AY49" s="57">
        <f>IFERROR(Inv_SY_B!AY49/Inv_SY_B!$NE49-1,"")</f>
        <v>-4.5258950233107109E-2</v>
      </c>
      <c r="AZ49" s="57">
        <f>IFERROR(Inv_SY_B!AZ49/Inv_SY_B!$NE49-1,"")</f>
        <v>-2.6189682013289528E-2</v>
      </c>
      <c r="BA49" s="57">
        <f>IFERROR(Inv_SY_B!BA49/Inv_SY_B!$NE49-1,"")</f>
        <v>-2.5697052194964654E-2</v>
      </c>
      <c r="BB49" s="57">
        <f>IFERROR(Inv_SY_B!BB49/Inv_SY_B!$NE49-1,"")</f>
        <v>-5.3351707281321104E-2</v>
      </c>
      <c r="BC49" s="57">
        <f>IFERROR(Inv_SY_B!BC49/Inv_SY_B!$NE49-1,"")</f>
        <v>-6.5822553741472278E-2</v>
      </c>
      <c r="BD49" s="57">
        <f>IFERROR(Inv_SY_B!BD49/Inv_SY_B!$NE49-1,"")</f>
        <v>-5.900895773585968E-2</v>
      </c>
      <c r="BE49" s="57">
        <f>IFERROR(Inv_SY_B!BE49/Inv_SY_B!$NE49-1,"")</f>
        <v>-6.1912463922768723E-2</v>
      </c>
      <c r="BF49" s="57">
        <f>IFERROR(Inv_SY_B!BF49/Inv_SY_B!$NE49-1,"")</f>
        <v>-4.6610592853762678E-2</v>
      </c>
      <c r="BG49" s="57">
        <f>IFERROR(Inv_SY_B!BG49/Inv_SY_B!$NE49-1,"")</f>
        <v>-4.4400830668452795E-2</v>
      </c>
      <c r="BH49" s="57">
        <f>IFERROR(Inv_SY_B!BH49/Inv_SY_B!$NE49-1,"")</f>
        <v>-8.7645325424969167E-2</v>
      </c>
      <c r="BI49" s="57">
        <f>IFERROR(Inv_SY_B!BI49/Inv_SY_B!$NE49-1,"")</f>
        <v>-7.7386049357869746E-2</v>
      </c>
      <c r="BJ49" s="57">
        <f>IFERROR(Inv_SY_B!BJ49/Inv_SY_B!$NE49-1,"")</f>
        <v>-8.759155755795911E-2</v>
      </c>
      <c r="BK49" s="57">
        <f>IFERROR(Inv_SY_B!BK49/Inv_SY_B!$NE49-1,"")</f>
        <v>-3.6375944202156507E-2</v>
      </c>
      <c r="BL49" s="57">
        <f>IFERROR(Inv_SY_B!BL49/Inv_SY_B!$NE49-1,"")</f>
        <v>-5.2526286001958411E-2</v>
      </c>
      <c r="BM49" s="57">
        <f>IFERROR(Inv_SY_B!BM49/Inv_SY_B!$NE49-1,"")</f>
        <v>-5.7760672435229976E-2</v>
      </c>
      <c r="BN49" s="57">
        <f>IFERROR(Inv_SY_B!BN49/Inv_SY_B!$NE49-1,"")</f>
        <v>5.1576512460141721E-2</v>
      </c>
      <c r="BO49" s="57">
        <f>IFERROR(Inv_SY_B!BO49/Inv_SY_B!$NE49-1,"")</f>
        <v>3.5851055689150702E-2</v>
      </c>
      <c r="BP49" s="57">
        <f>IFERROR(Inv_SY_B!BP49/Inv_SY_B!$NE49-1,"")</f>
        <v>4.6329162524650469E-2</v>
      </c>
      <c r="BQ49" s="57">
        <f>IFERROR(Inv_SY_B!BQ49/Inv_SY_B!$NE49-1,"")</f>
        <v>4.8152421066458118E-2</v>
      </c>
      <c r="BR49" s="57">
        <f>IFERROR(Inv_SY_B!BR49/Inv_SY_B!$NE49-1,"")</f>
        <v>5.601514945195385E-2</v>
      </c>
      <c r="BS49" s="57">
        <f>IFERROR(Inv_SY_B!BS49/Inv_SY_B!$NE49-1,"")</f>
        <v>3.7716052418525159E-2</v>
      </c>
      <c r="BT49" s="57">
        <f>IFERROR(Inv_SY_B!BT49/Inv_SY_B!$NE49-1,"")</f>
        <v>2.8876054702017484E-2</v>
      </c>
      <c r="BU49" s="57">
        <f>IFERROR(Inv_SY_B!BU49/Inv_SY_B!$NE49-1,"")</f>
        <v>5.1322876060609479E-2</v>
      </c>
      <c r="BV49" s="57">
        <f>IFERROR(Inv_SY_B!BV49/Inv_SY_B!$NE49-1,"")</f>
        <v>5.4366512854995053E-2</v>
      </c>
      <c r="BW49" s="57">
        <f>IFERROR(Inv_SY_B!BW49/Inv_SY_B!$NE49-1,"")</f>
        <v>2.6086054307164375E-2</v>
      </c>
      <c r="BX49" s="57">
        <f>IFERROR(Inv_SY_B!BX49/Inv_SY_B!$NE49-1,"")</f>
        <v>1.8905445096310425E-2</v>
      </c>
      <c r="BY49" s="57">
        <f>IFERROR(Inv_SY_B!BY49/Inv_SY_B!$NE49-1,"")</f>
        <v>2.1520599115586236E-2</v>
      </c>
      <c r="BZ49" s="57">
        <f>IFERROR(Inv_SY_B!BZ49/Inv_SY_B!$NE49-1,"")</f>
        <v>3.1890869178274439E-2</v>
      </c>
      <c r="CA49" s="57">
        <f>IFERROR(Inv_SY_B!CA49/Inv_SY_B!$NE49-1,"")</f>
        <v>1.6511280224827285E-2</v>
      </c>
      <c r="CB49" s="57">
        <f>IFERROR(Inv_SY_B!CB49/Inv_SY_B!$NE49-1,"")</f>
        <v>8.585142739448548E-3</v>
      </c>
      <c r="CC49" s="57">
        <f>IFERROR(Inv_SY_B!CC49/Inv_SY_B!$NE49-1,"")</f>
        <v>4.5489238871371018E-2</v>
      </c>
      <c r="CD49" s="57">
        <f>IFERROR(Inv_SY_B!CD49/Inv_SY_B!$NE49-1,"")</f>
        <v>4.6376966269733311E-2</v>
      </c>
      <c r="CE49" s="57">
        <f>IFERROR(Inv_SY_B!CE49/Inv_SY_B!$NE49-1,"")</f>
        <v>3.0144236699678029E-2</v>
      </c>
      <c r="CF49" s="57">
        <f>IFERROR(Inv_SY_B!CF49/Inv_SY_B!$NE49-1,"")</f>
        <v>4.4707193306147142E-2</v>
      </c>
      <c r="CG49" s="57">
        <f>IFERROR(Inv_SY_B!CG49/Inv_SY_B!$NE49-1,"")</f>
        <v>5.5000603853825325E-2</v>
      </c>
      <c r="CH49" s="57">
        <f>IFERROR(Inv_SY_B!CH49/Inv_SY_B!$NE49-1,"")</f>
        <v>5.2706347330784942E-2</v>
      </c>
      <c r="CI49" s="57">
        <f>IFERROR(Inv_SY_B!CI49/Inv_SY_B!$NE49-1,"")</f>
        <v>5.1322876060609479E-2</v>
      </c>
      <c r="CJ49" s="57">
        <f>IFERROR(Inv_SY_B!CJ49/Inv_SY_B!$NE49-1,"")</f>
        <v>5.7081575222713843E-2</v>
      </c>
      <c r="CK49" s="57">
        <f>IFERROR(Inv_SY_B!CK49/Inv_SY_B!$NE49-1,"")</f>
        <v>5.124793803347516E-2</v>
      </c>
      <c r="CL49" s="57">
        <f>IFERROR(Inv_SY_B!CL49/Inv_SY_B!$NE49-1,"")</f>
        <v>3.7843067847217915E-2</v>
      </c>
      <c r="CM49" s="57">
        <f>IFERROR(Inv_SY_B!CM49/Inv_SY_B!$NE49-1,"")</f>
        <v>5.2591058058270246E-2</v>
      </c>
      <c r="CN49" s="57">
        <f>IFERROR(Inv_SY_B!CN49/Inv_SY_B!$NE49-1,"")</f>
        <v>4.2699238476517909E-2</v>
      </c>
      <c r="CO49" s="57">
        <f>IFERROR(Inv_SY_B!CO49/Inv_SY_B!$NE49-1,"")</f>
        <v>4.3333329475348181E-2</v>
      </c>
      <c r="CP49" s="57">
        <f>IFERROR(Inv_SY_B!CP49/Inv_SY_B!$NE49-1,"")</f>
        <v>2.6339690706696395E-2</v>
      </c>
      <c r="CQ49" s="57">
        <f>IFERROR(Inv_SY_B!CQ49/Inv_SY_B!$NE49-1,"")</f>
        <v>4.3967420474178454E-2</v>
      </c>
      <c r="CR49" s="57">
        <f>IFERROR(Inv_SY_B!CR49/Inv_SY_B!$NE49-1,"")</f>
        <v>4.9547421263884894E-2</v>
      </c>
      <c r="CS49" s="57">
        <f>IFERROR(Inv_SY_B!CS49/Inv_SY_B!$NE49-1,"")</f>
        <v>5.8931968046572969E-2</v>
      </c>
      <c r="CT49" s="57">
        <f>IFERROR(Inv_SY_B!CT49/Inv_SY_B!$NE49-1,"")</f>
        <v>5.5381058453123577E-2</v>
      </c>
      <c r="CU49" s="57">
        <f>IFERROR(Inv_SY_B!CU49/Inv_SY_B!$NE49-1,"")</f>
        <v>4.8537948393746921E-2</v>
      </c>
      <c r="CV49" s="57">
        <f>IFERROR(Inv_SY_B!CV49/Inv_SY_B!$NE49-1,"")</f>
        <v>5.3986058255696801E-2</v>
      </c>
      <c r="CW49" s="57">
        <f>IFERROR(Inv_SY_B!CW49/Inv_SY_B!$NE49-1,"")</f>
        <v>4.8152421066458118E-2</v>
      </c>
      <c r="CX49" s="57">
        <f>IFERROR(Inv_SY_B!CX49/Inv_SY_B!$NE49-1,"")</f>
        <v>4.753562345850515E-2</v>
      </c>
      <c r="CY49" s="57">
        <f>IFERROR(Inv_SY_B!CY49/Inv_SY_B!$NE49-1,"")</f>
        <v>3.9050333001430904E-2</v>
      </c>
      <c r="CZ49" s="57">
        <f>IFERROR(Inv_SY_B!CZ49/Inv_SY_B!$NE49-1,"")</f>
        <v>5.4746967454293083E-2</v>
      </c>
      <c r="DA49" s="57">
        <f>IFERROR(Inv_SY_B!DA49/Inv_SY_B!$NE49-1,"")</f>
        <v>2.8849741409398444E-2</v>
      </c>
      <c r="DB49" s="57">
        <f>IFERROR(Inv_SY_B!DB49/Inv_SY_B!$NE49-1,"")</f>
        <v>6.1341513842128048E-2</v>
      </c>
      <c r="DC49" s="57">
        <f>IFERROR(Inv_SY_B!DC49/Inv_SY_B!$NE49-1,"")</f>
        <v>6.0961059242830018E-2</v>
      </c>
      <c r="DD49" s="57">
        <f>IFERROR(Inv_SY_B!DD49/Inv_SY_B!$NE49-1,"")</f>
        <v>5.4112876455462811E-2</v>
      </c>
      <c r="DE49" s="57">
        <f>IFERROR(Inv_SY_B!DE49/Inv_SY_B!$NE49-1,"")</f>
        <v>7.262833362130694E-2</v>
      </c>
      <c r="DF49" s="57">
        <f>IFERROR(Inv_SY_B!DF49/Inv_SY_B!$NE49-1,"")</f>
        <v>5.1703330659907731E-2</v>
      </c>
      <c r="DG49" s="57">
        <f>IFERROR(Inv_SY_B!DG49/Inv_SY_B!$NE49-1,"")</f>
        <v>4.8152421066458118E-2</v>
      </c>
      <c r="DH49" s="57">
        <f>IFERROR(Inv_SY_B!DH49/Inv_SY_B!$NE49-1,"")</f>
        <v>7.8335152610779613E-2</v>
      </c>
      <c r="DI49" s="57">
        <f>IFERROR(Inv_SY_B!DI49/Inv_SY_B!$NE49-1,"")</f>
        <v>7.0852878824582355E-2</v>
      </c>
      <c r="DJ49" s="57">
        <f>IFERROR(Inv_SY_B!DJ49/Inv_SY_B!$NE49-1,"")</f>
        <v>7.3896515618967706E-2</v>
      </c>
      <c r="DK49" s="57">
        <f>IFERROR(Inv_SY_B!DK49/Inv_SY_B!$NE49-1,"")</f>
        <v>4.3109887885284026E-2</v>
      </c>
      <c r="DL49" s="57">
        <f>IFERROR(Inv_SY_B!DL49/Inv_SY_B!$NE49-1,"")</f>
        <v>5.1778268687042273E-2</v>
      </c>
      <c r="DM49" s="57">
        <f>IFERROR(Inv_SY_B!DM49/Inv_SY_B!$NE49-1,"")</f>
        <v>3.6865601287279226E-2</v>
      </c>
      <c r="DN49" s="57">
        <f>IFERROR(Inv_SY_B!DN49/Inv_SY_B!$NE49-1,"")</f>
        <v>5.3225149057100518E-2</v>
      </c>
      <c r="DO49" s="57">
        <f>IFERROR(Inv_SY_B!DO49/Inv_SY_B!$NE49-1,"")</f>
        <v>4.5362420671604786E-2</v>
      </c>
      <c r="DP49" s="57">
        <f>IFERROR(Inv_SY_B!DP49/Inv_SY_B!$NE49-1,"")</f>
        <v>5.2844694457802266E-2</v>
      </c>
      <c r="DQ49" s="57">
        <f>IFERROR(Inv_SY_B!DQ49/Inv_SY_B!$NE49-1,"")</f>
        <v>-6.6364413322290816E-2</v>
      </c>
      <c r="DR49" s="57">
        <f>IFERROR(Inv_SY_B!DR49/Inv_SY_B!$NE49-1,"")</f>
        <v>4.7391511867861835E-2</v>
      </c>
      <c r="DS49" s="57">
        <f>IFERROR(Inv_SY_B!DS49/Inv_SY_B!$NE49-1,"")</f>
        <v>3.9401965282600315E-2</v>
      </c>
      <c r="DT49" s="57">
        <f>IFERROR(Inv_SY_B!DT49/Inv_SY_B!$NE49-1,"")</f>
        <v>4.2952874876049929E-2</v>
      </c>
      <c r="DU49" s="57">
        <f>IFERROR(Inv_SY_B!DU49/Inv_SY_B!$NE49-1,"")</f>
        <v>3.7857089030904678E-2</v>
      </c>
      <c r="DV49" s="57">
        <f>IFERROR(Inv_SY_B!DV49/Inv_SY_B!$NE49-1,"")</f>
        <v>5.0187276726340935E-2</v>
      </c>
      <c r="DW49" s="57">
        <f>IFERROR(Inv_SY_B!DW49/Inv_SY_B!$NE49-1,"")</f>
        <v>4.9166966664586642E-2</v>
      </c>
      <c r="DX49" s="57">
        <f>IFERROR(Inv_SY_B!DX49/Inv_SY_B!$NE49-1,"")</f>
        <v>1.3404234330558706E-2</v>
      </c>
      <c r="DY49" s="57">
        <f>IFERROR(Inv_SY_B!DY49/Inv_SY_B!$NE49-1,"")</f>
        <v>2.8495600102719454E-2</v>
      </c>
      <c r="DZ49" s="57">
        <f>IFERROR(Inv_SY_B!DZ49/Inv_SY_B!$NE49-1,"")</f>
        <v>4.5489238871371018E-2</v>
      </c>
      <c r="EA49" s="57">
        <f>IFERROR(Inv_SY_B!EA49/Inv_SY_B!$NE49-1,"")</f>
        <v>8.0778699403842857E-3</v>
      </c>
      <c r="EB49" s="57">
        <f>IFERROR(Inv_SY_B!EB49/Inv_SY_B!$NE49-1,"")</f>
        <v>3.2300146095701088E-2</v>
      </c>
      <c r="EC49" s="57">
        <f>IFERROR(Inv_SY_B!EC49/Inv_SY_B!$NE49-1,"")</f>
        <v>2.2027871914650499E-2</v>
      </c>
      <c r="ED49" s="57">
        <f>IFERROR(Inv_SY_B!ED49/Inv_SY_B!$NE49-1,"")</f>
        <v>-7.6129414704277365E-2</v>
      </c>
      <c r="EE49" s="57">
        <f>IFERROR(Inv_SY_B!EE49/Inv_SY_B!$NE49-1,"")</f>
        <v>2.7988327303655192E-2</v>
      </c>
      <c r="EF49" s="57">
        <f>IFERROR(Inv_SY_B!EF49/Inv_SY_B!$NE49-1,"")</f>
        <v>4.0289692680962608E-2</v>
      </c>
      <c r="EG49" s="57">
        <f>IFERROR(Inv_SY_B!EG49/Inv_SY_B!$NE49-1,"")</f>
        <v>1.9618326119095419E-2</v>
      </c>
      <c r="EH49" s="57">
        <f>IFERROR(Inv_SY_B!EH49/Inv_SY_B!$NE49-1,"")</f>
        <v>2.0506053517457934E-2</v>
      </c>
      <c r="EI49" s="57">
        <f>IFERROR(Inv_SY_B!EI49/Inv_SY_B!$NE49-1,"")</f>
        <v>2.9878485588648029E-3</v>
      </c>
      <c r="EJ49" s="57">
        <f>IFERROR(Inv_SY_B!EJ49/Inv_SY_B!$NE49-1,"")</f>
        <v>2.7607872704356939E-2</v>
      </c>
      <c r="EK49" s="57">
        <f>IFERROR(Inv_SY_B!EK49/Inv_SY_B!$NE49-1,"")</f>
        <v>8.635870019354952E-3</v>
      </c>
      <c r="EL49" s="57">
        <f>IFERROR(Inv_SY_B!EL49/Inv_SY_B!$NE49-1,"")</f>
        <v>1.4833235525493205E-3</v>
      </c>
      <c r="EM49" s="57">
        <f>IFERROR(Inv_SY_B!EM49/Inv_SY_B!$NE49-1,"")</f>
        <v>5.9219605443612267E-3</v>
      </c>
      <c r="EN49" s="57">
        <f>IFERROR(Inv_SY_B!EN49/Inv_SY_B!$NE49-1,"")</f>
        <v>1.2643325131962202E-2</v>
      </c>
      <c r="EO49" s="57">
        <f>IFERROR(Inv_SY_B!EO49/Inv_SY_B!$NE49-1,"")</f>
        <v>1.8476962321200885E-2</v>
      </c>
      <c r="EP49" s="57">
        <f>IFERROR(Inv_SY_B!EP49/Inv_SY_B!$NE49-1,"")</f>
        <v>1.7716053122604603E-2</v>
      </c>
      <c r="EQ49" s="57">
        <f>IFERROR(Inv_SY_B!EQ49/Inv_SY_B!$NE49-1,"")</f>
        <v>1.3277416130792696E-2</v>
      </c>
      <c r="ER49" s="57">
        <f>IFERROR(Inv_SY_B!ER49/Inv_SY_B!$NE49-1,"")</f>
        <v>2.6212872506930385E-2</v>
      </c>
      <c r="ES49" s="57">
        <f>IFERROR(Inv_SY_B!ES49/Inv_SY_B!$NE49-1,"")</f>
        <v>2.3676508511609295E-2</v>
      </c>
      <c r="ET49" s="57">
        <f>IFERROR(Inv_SY_B!ET49/Inv_SY_B!$NE49-1,"")</f>
        <v>2.884146792026332E-2</v>
      </c>
      <c r="EU49" s="57">
        <f>IFERROR(Inv_SY_B!EU49/Inv_SY_B!$NE49-1,"")</f>
        <v>2.270951973839308E-2</v>
      </c>
      <c r="EV49" s="57">
        <f>IFERROR(Inv_SY_B!EV49/Inv_SY_B!$NE49-1,"")</f>
        <v>-3.8112777092588979E-2</v>
      </c>
      <c r="EW49" s="57">
        <f>IFERROR(Inv_SY_B!EW49/Inv_SY_B!$NE49-1,"")</f>
        <v>2.5261736008684865E-2</v>
      </c>
      <c r="EX49" s="57">
        <f>IFERROR(Inv_SY_B!EX49/Inv_SY_B!$NE49-1,"")</f>
        <v>2.5705599707866122E-2</v>
      </c>
      <c r="EY49" s="57">
        <f>IFERROR(Inv_SY_B!EY49/Inv_SY_B!$NE49-1,"")</f>
        <v>4.9915797939395823E-2</v>
      </c>
      <c r="EZ49" s="57">
        <f>IFERROR(Inv_SY_B!EZ49/Inv_SY_B!$NE49-1,"")</f>
        <v>1.9237871519797389E-2</v>
      </c>
      <c r="FA49" s="57">
        <f>IFERROR(Inv_SY_B!FA49/Inv_SY_B!$NE49-1,"")</f>
        <v>2.6720145305994647E-2</v>
      </c>
      <c r="FB49" s="57">
        <f>IFERROR(Inv_SY_B!FB49/Inv_SY_B!$NE49-1,"")</f>
        <v>-1.2720314821249135E-2</v>
      </c>
      <c r="FC49" s="57">
        <f>IFERROR(Inv_SY_B!FC49/Inv_SY_B!$NE49-1,"")</f>
        <v>-2.4387589199726278E-2</v>
      </c>
      <c r="FD49" s="57">
        <f>IFERROR(Inv_SY_B!FD49/Inv_SY_B!$NE49-1,"")</f>
        <v>2.9129691101549726E-2</v>
      </c>
      <c r="FE49" s="57">
        <f>IFERROR(Inv_SY_B!FE49/Inv_SY_B!$NE49-1,"")</f>
        <v>3.2046509696169068E-2</v>
      </c>
      <c r="FF49" s="57">
        <f>IFERROR(Inv_SY_B!FF49/Inv_SY_B!$NE49-1,"")</f>
        <v>1.3657870730090726E-2</v>
      </c>
      <c r="FG49" s="57">
        <f>IFERROR(Inv_SY_B!FG49/Inv_SY_B!$NE49-1,"")</f>
        <v>2.0506053517457934E-2</v>
      </c>
      <c r="FH49" s="57">
        <f>IFERROR(Inv_SY_B!FH49/Inv_SY_B!$NE49-1,"")</f>
        <v>1.4418779928687009E-2</v>
      </c>
      <c r="FI49" s="57">
        <f>IFERROR(Inv_SY_B!FI49/Inv_SY_B!$NE49-1,"")</f>
        <v>4.526960346934672E-3</v>
      </c>
      <c r="FJ49" s="57">
        <f>IFERROR(Inv_SY_B!FJ49/Inv_SY_B!$NE49-1,"")</f>
        <v>3.534906698174356E-2</v>
      </c>
      <c r="FK49" s="57">
        <f>IFERROR(Inv_SY_B!FK49/Inv_SY_B!$NE49-1,"")</f>
        <v>4.8025602866692108E-2</v>
      </c>
      <c r="FL49" s="57">
        <f>IFERROR(Inv_SY_B!FL49/Inv_SY_B!$NE49-1,"")</f>
        <v>-4.7260980866622115E-2</v>
      </c>
      <c r="FM49" s="57">
        <f>IFERROR(Inv_SY_B!FM49/Inv_SY_B!$NE49-1,"")</f>
        <v>-3.175512270994485E-2</v>
      </c>
      <c r="FN49" s="57">
        <f>IFERROR(Inv_SY_B!FN49/Inv_SY_B!$NE49-1,"")</f>
        <v>-2.1476809567000599E-2</v>
      </c>
      <c r="FO49" s="57">
        <f>IFERROR(Inv_SY_B!FO49/Inv_SY_B!$NE49-1,"")</f>
        <v>-2.8838304115325508E-2</v>
      </c>
      <c r="FP49" s="57">
        <f>IFERROR(Inv_SY_B!FP49/Inv_SY_B!$NE49-1,"")</f>
        <v>-2.9671680856645288E-2</v>
      </c>
      <c r="FQ49" s="57">
        <f>IFERROR(Inv_SY_B!FQ49/Inv_SY_B!$NE49-1,"")</f>
        <v>-2.8004927374005728E-2</v>
      </c>
      <c r="FR49" s="57">
        <f>IFERROR(Inv_SY_B!FR49/Inv_SY_B!$NE49-1,"")</f>
        <v>-2.5365901026492832E-2</v>
      </c>
      <c r="FS49" s="57">
        <f>IFERROR(Inv_SY_B!FS49/Inv_SY_B!$NE49-1,"")</f>
        <v>-1.7448821983954921E-2</v>
      </c>
      <c r="FT49" s="57">
        <f>IFERROR(Inv_SY_B!FT49/Inv_SY_B!$NE49-1,"")</f>
        <v>-6.0593398525842224E-3</v>
      </c>
      <c r="FU49" s="57">
        <f>IFERROR(Inv_SY_B!FU49/Inv_SY_B!$NE49-1,"")</f>
        <v>4.2189732903599175E-3</v>
      </c>
      <c r="FV49" s="57">
        <f>IFERROR(Inv_SY_B!FV49/Inv_SY_B!$NE49-1,"")</f>
        <v>-9.5317429414166766E-3</v>
      </c>
      <c r="FW49" s="57">
        <f>IFERROR(Inv_SY_B!FW49/Inv_SY_B!$NE49-1,"")</f>
        <v>-1.869888709593448E-2</v>
      </c>
      <c r="FX49" s="57">
        <f>IFERROR(Inv_SY_B!FX49/Inv_SY_B!$NE49-1,"")</f>
        <v>-6.4760282232441124E-3</v>
      </c>
      <c r="FY49" s="57">
        <f>IFERROR(Inv_SY_B!FY49/Inv_SY_B!$NE49-1,"")</f>
        <v>-6.1982359761375561E-3</v>
      </c>
      <c r="FZ49" s="57">
        <f>IFERROR(Inv_SY_B!FZ49/Inv_SY_B!$NE49-1,"")</f>
        <v>-1.703213361329492E-2</v>
      </c>
      <c r="GA49" s="57">
        <f>IFERROR(Inv_SY_B!GA49/Inv_SY_B!$NE49-1,"")</f>
        <v>3.0673247694190664E-4</v>
      </c>
      <c r="GB49" s="57">
        <f>IFERROR(Inv_SY_B!GB49/Inv_SY_B!$NE49-1,"")</f>
        <v>-2.7638746684637727E-2</v>
      </c>
      <c r="GC49" s="57">
        <f>IFERROR(Inv_SY_B!GC49/Inv_SY_B!$NE49-1,"")</f>
        <v>-9.2539506943102312E-3</v>
      </c>
      <c r="GD49" s="57">
        <f>IFERROR(Inv_SY_B!GD49/Inv_SY_B!$NE49-1,"")</f>
        <v>-4.1147941228379947E-3</v>
      </c>
      <c r="GE49" s="57">
        <f>IFERROR(Inv_SY_B!GE49/Inv_SY_B!$NE49-1,"")</f>
        <v>5.8857267729994778E-3</v>
      </c>
      <c r="GF49" s="57">
        <f>IFERROR(Inv_SY_B!GF49/Inv_SY_B!$NE49-1,"")</f>
        <v>2.2744275606136899E-3</v>
      </c>
      <c r="GG49" s="57">
        <f>IFERROR(Inv_SY_B!GG49/Inv_SY_B!$NE49-1,"")</f>
        <v>-6.3371320996908898E-3</v>
      </c>
      <c r="GH49" s="57">
        <f>IFERROR(Inv_SY_B!GH49/Inv_SY_B!$NE49-1,"")</f>
        <v>4.6356616610199186E-3</v>
      </c>
      <c r="GI49" s="57">
        <f>IFERROR(Inv_SY_B!GI49/Inv_SY_B!$NE49-1,"")</f>
        <v>-6.6149243467973351E-3</v>
      </c>
      <c r="GJ49" s="57">
        <f>IFERROR(Inv_SY_B!GJ49/Inv_SY_B!$NE49-1,"")</f>
        <v>4.913453908126364E-3</v>
      </c>
      <c r="GK49" s="57">
        <f>IFERROR(Inv_SY_B!GK49/Inv_SY_B!$NE49-1,"")</f>
        <v>-1.7171029736848142E-2</v>
      </c>
      <c r="GL49" s="57">
        <f>IFERROR(Inv_SY_B!GL49/Inv_SY_B!$NE49-1,"")</f>
        <v>3.6633887961468048E-3</v>
      </c>
      <c r="GM49" s="57">
        <f>IFERROR(Inv_SY_B!GM49/Inv_SY_B!$NE49-1,"")</f>
        <v>-1.203187316537635E-2</v>
      </c>
      <c r="GN49" s="57">
        <f>IFERROR(Inv_SY_B!GN49/Inv_SY_B!$NE49-1,"")</f>
        <v>-3.0036251344116582E-3</v>
      </c>
      <c r="GO49" s="57">
        <f>IFERROR(Inv_SY_B!GO49/Inv_SY_B!$NE49-1,"")</f>
        <v>-2.593881569929346E-3</v>
      </c>
      <c r="GP49" s="57">
        <f>IFERROR(Inv_SY_B!GP49/Inv_SY_B!$NE49-1,"")</f>
        <v>-5.3648592348176649E-3</v>
      </c>
      <c r="GQ49" s="57">
        <f>IFERROR(Inv_SY_B!GQ49/Inv_SY_B!$NE49-1,"")</f>
        <v>6.594097003121524E-3</v>
      </c>
      <c r="GR49" s="57">
        <f>IFERROR(Inv_SY_B!GR49/Inv_SY_B!$NE49-1,"")</f>
        <v>-1.9806804335648853E-2</v>
      </c>
      <c r="GS49" s="57">
        <f>IFERROR(Inv_SY_B!GS49/Inv_SY_B!$NE49-1,"")</f>
        <v>1.1457517493666414E-2</v>
      </c>
      <c r="GT49" s="57">
        <f>IFERROR(Inv_SY_B!GT49/Inv_SY_B!$NE49-1,"")</f>
        <v>1.8791078243467485E-3</v>
      </c>
      <c r="GU49" s="57">
        <f>IFERROR(Inv_SY_B!GU49/Inv_SY_B!$NE49-1,"")</f>
        <v>-1.0583328083440757E-2</v>
      </c>
      <c r="GV49" s="57">
        <f>IFERROR(Inv_SY_B!GV49/Inv_SY_B!$NE49-1,"")</f>
        <v>-6.3863728659001584E-3</v>
      </c>
      <c r="GW49" s="57">
        <f>IFERROR(Inv_SY_B!GW49/Inv_SY_B!$NE49-1,"")</f>
        <v>7.4199432317185732E-3</v>
      </c>
      <c r="GX49" s="57">
        <f>IFERROR(Inv_SY_B!GX49/Inv_SY_B!$NE49-1,"")</f>
        <v>-6.1982359761375561E-3</v>
      </c>
      <c r="GY49" s="57">
        <f>IFERROR(Inv_SY_B!GY49/Inv_SY_B!$NE49-1,"")</f>
        <v>7.5357569765492904E-3</v>
      </c>
      <c r="GZ49" s="57">
        <f>IFERROR(Inv_SY_B!GZ49/Inv_SY_B!$NE49-1,"")</f>
        <v>1.3706646960770064E-2</v>
      </c>
      <c r="HA49" s="57">
        <f>IFERROR(Inv_SY_B!HA49/Inv_SY_B!$NE49-1,"")</f>
        <v>-3.8495068718756742E-2</v>
      </c>
      <c r="HB49" s="57">
        <f>IFERROR(Inv_SY_B!HB49/Inv_SY_B!$NE49-1,"")</f>
        <v>-1.5508161460461856E-2</v>
      </c>
      <c r="HC49" s="57">
        <f>IFERROR(Inv_SY_B!HC49/Inv_SY_B!$NE49-1,"")</f>
        <v>4.8917528725045401E-4</v>
      </c>
      <c r="HD49" s="57">
        <f>IFERROR(Inv_SY_B!HD49/Inv_SY_B!$NE49-1,"")</f>
        <v>1.1510479239627003E-3</v>
      </c>
      <c r="HE49" s="57">
        <f>IFERROR(Inv_SY_B!HE49/Inv_SY_B!$NE49-1,"")</f>
        <v>-9.7728368816313305E-3</v>
      </c>
      <c r="HF49" s="57">
        <f>IFERROR(Inv_SY_B!HF49/Inv_SY_B!$NE49-1,"")</f>
        <v>-2.6945800830667554E-2</v>
      </c>
      <c r="HG49" s="57">
        <f>IFERROR(Inv_SY_B!HG49/Inv_SY_B!$NE49-1,"")</f>
        <v>-3.433668901566822E-3</v>
      </c>
      <c r="HH49" s="57">
        <f>IFERROR(Inv_SY_B!HH49/Inv_SY_B!$NE49-1,"")</f>
        <v>1.9764654811133209E-2</v>
      </c>
      <c r="HI49" s="57">
        <f>IFERROR(Inv_SY_B!HI49/Inv_SY_B!$NE49-1,"")</f>
        <v>1.3562408678618576E-2</v>
      </c>
      <c r="HJ49" s="57">
        <f>IFERROR(Inv_SY_B!HJ49/Inv_SY_B!$NE49-1,"")</f>
        <v>9.981285443179333E-3</v>
      </c>
      <c r="HK49" s="57">
        <f>IFERROR(Inv_SY_B!HK49/Inv_SY_B!$NE49-1,"")</f>
        <v>1.2400910932872211E-2</v>
      </c>
      <c r="HL49" s="57">
        <f>IFERROR(Inv_SY_B!HL49/Inv_SY_B!$NE49-1,"")</f>
        <v>1.9752666791144069E-3</v>
      </c>
      <c r="HM49" s="57">
        <f>IFERROR(Inv_SY_B!HM49/Inv_SY_B!$NE49-1,"")</f>
        <v>-5.0431309169265415E-2</v>
      </c>
      <c r="HN49" s="57">
        <f>IFERROR(Inv_SY_B!HN49/Inv_SY_B!$NE49-1,"")</f>
        <v>-5.511982738700838E-2</v>
      </c>
      <c r="HO49" s="57">
        <f>IFERROR(Inv_SY_B!HO49/Inv_SY_B!$NE49-1,"")</f>
        <v>-1.430583398851748E-2</v>
      </c>
      <c r="HP49" s="57">
        <f>IFERROR(Inv_SY_B!HP49/Inv_SY_B!$NE49-1,"")</f>
        <v>-1.1656509261227965E-2</v>
      </c>
      <c r="HQ49" s="57">
        <f>IFERROR(Inv_SY_B!HQ49/Inv_SY_B!$NE49-1,"")</f>
        <v>-4.7636003872329913E-2</v>
      </c>
      <c r="HR49" s="57">
        <f>IFERROR(Inv_SY_B!HR49/Inv_SY_B!$NE49-1,"")</f>
        <v>-4.8659125316935725E-2</v>
      </c>
      <c r="HS49" s="57">
        <f>IFERROR(Inv_SY_B!HS49/Inv_SY_B!$NE49-1,"")</f>
        <v>-2.3944696047992209E-2</v>
      </c>
      <c r="HT49" s="57">
        <f>IFERROR(Inv_SY_B!HT49/Inv_SY_B!$NE49-1,"")</f>
        <v>-4.4423520780145775E-2</v>
      </c>
      <c r="HU49" s="57">
        <f>IFERROR(Inv_SY_B!HU49/Inv_SY_B!$NE49-1,"")</f>
        <v>-1.9573058502913132E-2</v>
      </c>
      <c r="HV49" s="57">
        <f>IFERROR(Inv_SY_B!HV49/Inv_SY_B!$NE49-1,"")</f>
        <v>-1.1574390129057144E-2</v>
      </c>
      <c r="HW49" s="57">
        <f>IFERROR(Inv_SY_B!HW49/Inv_SY_B!$NE49-1,"")</f>
        <v>-1.2941343829864227E-3</v>
      </c>
      <c r="HX49" s="57">
        <f>IFERROR(Inv_SY_B!HX49/Inv_SY_B!$NE49-1,"")</f>
        <v>-8.0733336441070058E-3</v>
      </c>
      <c r="HY49" s="57">
        <f>IFERROR(Inv_SY_B!HY49/Inv_SY_B!$NE49-1,"")</f>
        <v>-2.3038023580469469E-3</v>
      </c>
      <c r="HZ49" s="57">
        <f>IFERROR(Inv_SY_B!HZ49/Inv_SY_B!$NE49-1,"")</f>
        <v>-2.3575514730580727E-2</v>
      </c>
      <c r="IA49" s="57">
        <f>IFERROR(Inv_SY_B!IA49/Inv_SY_B!$NE49-1,"")</f>
        <v>1.514902978228494E-2</v>
      </c>
      <c r="IB49" s="57">
        <f>IFERROR(Inv_SY_B!IB49/Inv_SY_B!$NE49-1,"")</f>
        <v>-1.5470696971591313E-2</v>
      </c>
      <c r="IC49" s="57">
        <f>IFERROR(Inv_SY_B!IC49/Inv_SY_B!$NE49-1,"")</f>
        <v>4.7638734673767225E-3</v>
      </c>
      <c r="ID49" s="57">
        <f>IFERROR(Inv_SY_B!ID49/Inv_SY_B!$NE49-1,"")</f>
        <v>-1.2256243826500701E-2</v>
      </c>
      <c r="IE49" s="57">
        <f>IFERROR(Inv_SY_B!IE49/Inv_SY_B!$NE49-1,"")</f>
        <v>-7.2079039511980803E-3</v>
      </c>
      <c r="IF49" s="57">
        <f>IFERROR(Inv_SY_B!IF49/Inv_SY_B!$NE49-1,"")</f>
        <v>-7.1718125438047231E-4</v>
      </c>
      <c r="IG49" s="57">
        <f>IFERROR(Inv_SY_B!IG49/Inv_SY_B!$NE49-1,"")</f>
        <v>-1.9042311577247673E-2</v>
      </c>
      <c r="IH49" s="57">
        <f>IFERROR(Inv_SY_B!IH49/Inv_SY_B!$NE49-1,"")</f>
        <v>-2.9070306431590365E-2</v>
      </c>
      <c r="II49" s="57">
        <f>IFERROR(Inv_SY_B!II49/Inv_SY_B!$NE49-1,"")</f>
        <v>-2.4262363693207001E-2</v>
      </c>
      <c r="IJ49" s="57">
        <f>IFERROR(Inv_SY_B!IJ49/Inv_SY_B!$NE49-1,"")</f>
        <v>-2.5086582448358263E-2</v>
      </c>
      <c r="IK49" s="57">
        <f>IFERROR(Inv_SY_B!IK49/Inv_SY_B!$NE49-1,"")</f>
        <v>8.3698305211643564E-3</v>
      </c>
      <c r="IL49" s="57">
        <f>IFERROR(Inv_SY_B!IL49/Inv_SY_B!$NE49-1,"")</f>
        <v>1.1110357882042843E-2</v>
      </c>
      <c r="IM49" s="57">
        <f>IFERROR(Inv_SY_B!IM49/Inv_SY_B!$NE49-1,"")</f>
        <v>-2.4949212655833053E-2</v>
      </c>
      <c r="IN49" s="57">
        <f>IFERROR(Inv_SY_B!IN49/Inv_SY_B!$NE49-1,"")</f>
        <v>-2.4262363693207001E-2</v>
      </c>
      <c r="IO49" s="57">
        <f>IFERROR(Inv_SY_B!IO49/Inv_SY_B!$NE49-1,"")</f>
        <v>-1.2833196955106763E-2</v>
      </c>
      <c r="IP49" s="57">
        <f>IFERROR(Inv_SY_B!IP49/Inv_SY_B!$NE49-1,"")</f>
        <v>-3.7175124190579556E-2</v>
      </c>
      <c r="IQ49" s="57">
        <f>IFERROR(Inv_SY_B!IQ49/Inv_SY_B!$NE49-1,"")</f>
        <v>-1.744882198395481E-2</v>
      </c>
      <c r="IR49" s="57">
        <f>IFERROR(Inv_SY_B!IR49/Inv_SY_B!$NE49-1,"")</f>
        <v>-3.2779290829771823E-2</v>
      </c>
      <c r="IS49" s="57">
        <f>IFERROR(Inv_SY_B!IS49/Inv_SY_B!$NE49-1,"")</f>
        <v>-2.1102858465126162E-2</v>
      </c>
      <c r="IT49" s="57">
        <f>IFERROR(Inv_SY_B!IT49/Inv_SY_B!$NE49-1,"")</f>
        <v>-2.6460280373610701E-2</v>
      </c>
      <c r="IU49" s="57">
        <f>IFERROR(Inv_SY_B!IU49/Inv_SY_B!$NE49-1,"")</f>
        <v>-8.602207345329238E-3</v>
      </c>
      <c r="IV49" s="57">
        <f>IFERROR(Inv_SY_B!IV49/Inv_SY_B!$NE49-1,"")</f>
        <v>-5.5800719097740537E-3</v>
      </c>
      <c r="IW49" s="57">
        <f>IFERROR(Inv_SY_B!IW49/Inv_SY_B!$NE49-1,"")</f>
        <v>-2.3026035560479663E-2</v>
      </c>
      <c r="IX49" s="57">
        <f>IFERROR(Inv_SY_B!IX49/Inv_SY_B!$NE49-1,"")</f>
        <v>-1.8630202199672041E-2</v>
      </c>
      <c r="IY49" s="57">
        <f>IFERROR(Inv_SY_B!IY49/Inv_SY_B!$NE49-1,"")</f>
        <v>-1.2998040706136971E-2</v>
      </c>
      <c r="IZ49" s="57">
        <f>IFERROR(Inv_SY_B!IZ49/Inv_SY_B!$NE49-1,"")</f>
        <v>1.0136781314376009E-3</v>
      </c>
      <c r="JA49" s="57">
        <f>IFERROR(Inv_SY_B!JA49/Inv_SY_B!$NE49-1,"")</f>
        <v>-9.2994969375020942E-3</v>
      </c>
      <c r="JB49" s="57">
        <f>IFERROR(Inv_SY_B!JB49/Inv_SY_B!$NE49-1,"")</f>
        <v>3.2495251018418214E-2</v>
      </c>
      <c r="JC49" s="57">
        <f>IFERROR(Inv_SY_B!JC49/Inv_SY_B!$NE49-1,"")</f>
        <v>3.1266177890401092E-2</v>
      </c>
      <c r="JD49" s="57">
        <f>IFERROR(Inv_SY_B!JD49/Inv_SY_B!$NE49-1,"")</f>
        <v>2.1444217217065686E-2</v>
      </c>
      <c r="JE49" s="57">
        <f>IFERROR(Inv_SY_B!JE49/Inv_SY_B!$NE49-1,"")</f>
        <v>4.4765957050727501E-2</v>
      </c>
      <c r="JF49" s="57">
        <f>IFERROR(Inv_SY_B!JF49/Inv_SY_B!$NE49-1,"")</f>
        <v>-3.7985673164098843E-2</v>
      </c>
      <c r="JG49" s="57">
        <f>IFERROR(Inv_SY_B!JG49/Inv_SY_B!$NE49-1,"")</f>
        <v>8.855518083858982E-4</v>
      </c>
      <c r="JH49" s="57">
        <f>IFERROR(Inv_SY_B!JH49/Inv_SY_B!$NE49-1,"")</f>
        <v>4.9661316929808796E-2</v>
      </c>
      <c r="JI49" s="57">
        <f>IFERROR(Inv_SY_B!JI49/Inv_SY_B!$NE49-1,"")</f>
        <v>4.6041107081342014E-2</v>
      </c>
      <c r="JJ49" s="57">
        <f>IFERROR(Inv_SY_B!JJ49/Inv_SY_B!$NE49-1,"")</f>
        <v>3.2871524797943863E-2</v>
      </c>
      <c r="JK49" s="57">
        <f>IFERROR(Inv_SY_B!JK49/Inv_SY_B!$NE49-1,"")</f>
        <v>4.0351391445484275E-2</v>
      </c>
      <c r="JL49" s="57">
        <f>IFERROR(Inv_SY_B!JL49/Inv_SY_B!$NE49-1,"")</f>
        <v>3.3285668043331773E-2</v>
      </c>
      <c r="JM49" s="57">
        <f>IFERROR(Inv_SY_B!JM49/Inv_SY_B!$NE49-1,"")</f>
        <v>9.5106482449822671E-3</v>
      </c>
      <c r="JN49" s="57">
        <f>IFERROR(Inv_SY_B!JN49/Inv_SY_B!$NE49-1,"")</f>
        <v>-3.5033719910155803E-3</v>
      </c>
      <c r="JO49" s="57">
        <f>IFERROR(Inv_SY_B!JO49/Inv_SY_B!$NE49-1,"")</f>
        <v>1.6247937757760234E-2</v>
      </c>
      <c r="JP49" s="57">
        <f>IFERROR(Inv_SY_B!JP49/Inv_SY_B!$NE49-1,"")</f>
        <v>1.6278896325805148E-2</v>
      </c>
      <c r="JQ49" s="57">
        <f>IFERROR(Inv_SY_B!JQ49/Inv_SY_B!$NE49-1,"")</f>
        <v>2.8418951740223575E-2</v>
      </c>
      <c r="JR49" s="57">
        <f>IFERROR(Inv_SY_B!JR49/Inv_SY_B!$NE49-1,"")</f>
        <v>1.7200418683995355E-2</v>
      </c>
      <c r="JS49" s="57">
        <f>IFERROR(Inv_SY_B!JS49/Inv_SY_B!$NE49-1,"")</f>
        <v>2.5346049207430665E-2</v>
      </c>
      <c r="JT49" s="57">
        <f>IFERROR(Inv_SY_B!JT49/Inv_SY_B!$NE49-1,"")</f>
        <v>3.6845504013284902E-2</v>
      </c>
      <c r="JU49" s="57">
        <f>IFERROR(Inv_SY_B!JU49/Inv_SY_B!$NE49-1,"")</f>
        <v>3.1434843094300335E-2</v>
      </c>
      <c r="JV49" s="57">
        <f>IFERROR(Inv_SY_B!JV49/Inv_SY_B!$NE49-1,"")</f>
        <v>1.0243624486341307E-3</v>
      </c>
      <c r="JW49" s="57">
        <f>IFERROR(Inv_SY_B!JW49/Inv_SY_B!$NE49-1,"")</f>
        <v>-2.7258328873051019E-3</v>
      </c>
      <c r="JX49" s="57">
        <f>IFERROR(Inv_SY_B!JX49/Inv_SY_B!$NE49-1,"")</f>
        <v>-3.4203135050714373E-3</v>
      </c>
      <c r="JY49" s="57">
        <f>IFERROR(Inv_SY_B!JY49/Inv_SY_B!$NE49-1,"")</f>
        <v>-5.9204437290309997E-3</v>
      </c>
      <c r="JZ49" s="57">
        <f>IFERROR(Inv_SY_B!JZ49/Inv_SY_B!$NE49-1,"")</f>
        <v>-2.6615966138472724E-2</v>
      </c>
      <c r="KA49" s="57">
        <f>IFERROR(Inv_SY_B!KA49/Inv_SY_B!$NE49-1,"")</f>
        <v>-1.6754341366188363E-2</v>
      </c>
      <c r="KB49" s="57">
        <f>IFERROR(Inv_SY_B!KB49/Inv_SY_B!$NE49-1,"")</f>
        <v>-6.4239103400554054E-4</v>
      </c>
      <c r="KC49" s="57">
        <f>IFERROR(Inv_SY_B!KC49/Inv_SY_B!$NE49-1,"")</f>
        <v>-1.6893237489741697E-2</v>
      </c>
      <c r="KD49" s="57">
        <f>IFERROR(Inv_SY_B!KD49/Inv_SY_B!$NE49-1,"")</f>
        <v>-2.0782328949234041E-2</v>
      </c>
      <c r="KE49" s="57">
        <f>IFERROR(Inv_SY_B!KE49/Inv_SY_B!$NE49-1,"")</f>
        <v>1.7136312780816843E-2</v>
      </c>
      <c r="KF49" s="57">
        <f>IFERROR(Inv_SY_B!KF49/Inv_SY_B!$NE49-1,"")</f>
        <v>-8.4084960292030164E-3</v>
      </c>
      <c r="KG49" s="57">
        <f>IFERROR(Inv_SY_B!KG49/Inv_SY_B!$NE49-1,"")</f>
        <v>1.296942907421772E-2</v>
      </c>
      <c r="KH49" s="57">
        <f>IFERROR(Inv_SY_B!KH49/Inv_SY_B!$NE49-1,"")</f>
        <v>1.7691897275030177E-2</v>
      </c>
      <c r="KI49" s="57">
        <f>IFERROR(Inv_SY_B!KI49/Inv_SY_B!$NE49-1,"")</f>
        <v>2.2344917414065746E-2</v>
      </c>
      <c r="KJ49" s="57">
        <f>IFERROR(Inv_SY_B!KJ49/Inv_SY_B!$NE49-1,"")</f>
        <v>-4.0626762396478444E-4</v>
      </c>
      <c r="KK49" s="57">
        <f>IFERROR(Inv_SY_B!KK49/Inv_SY_B!$NE49-1,"")</f>
        <v>-4.1981317969700394E-3</v>
      </c>
      <c r="KL49" s="57">
        <f>IFERROR(Inv_SY_B!KL49/Inv_SY_B!$NE49-1,"")</f>
        <v>2.0071000899393177E-3</v>
      </c>
      <c r="KM49" s="57">
        <f>IFERROR(Inv_SY_B!KM49/Inv_SY_B!$NE49-1,"")</f>
        <v>1.9907575848698622E-2</v>
      </c>
      <c r="KN49" s="57">
        <f>IFERROR(Inv_SY_B!KN49/Inv_SY_B!$NE49-1,"")</f>
        <v>1.1548706609066928E-2</v>
      </c>
      <c r="KO49" s="57">
        <f>IFERROR(Inv_SY_B!KO49/Inv_SY_B!$NE49-1,"")</f>
        <v>1.029437506325781E-2</v>
      </c>
      <c r="KP49" s="57">
        <f>IFERROR(Inv_SY_B!KP49/Inv_SY_B!$NE49-1,"")</f>
        <v>1.8099104681625011E-2</v>
      </c>
      <c r="KQ49" s="57">
        <f>IFERROR(Inv_SY_B!KQ49/Inv_SY_B!$NE49-1,"")</f>
        <v>-1.0368176975661392E-4</v>
      </c>
      <c r="KR49" s="57">
        <f>IFERROR(Inv_SY_B!KR49/Inv_SY_B!$NE49-1,"")</f>
        <v>1.015500489150134E-2</v>
      </c>
      <c r="KS49" s="57">
        <f>IFERROR(Inv_SY_B!KS49/Inv_SY_B!$NE49-1,"")</f>
        <v>-1.2733491925358553E-3</v>
      </c>
      <c r="KT49" s="57">
        <f>IFERROR(Inv_SY_B!KT49/Inv_SY_B!$NE49-1,"")</f>
        <v>2.2419580006078021E-2</v>
      </c>
      <c r="KU49" s="57">
        <f>IFERROR(Inv_SY_B!KU49/Inv_SY_B!$NE49-1,"")</f>
        <v>1.029437506325781E-2</v>
      </c>
      <c r="KV49" s="57">
        <f>IFERROR(Inv_SY_B!KV49/Inv_SY_B!$NE49-1,"")</f>
        <v>2.1194700270149802E-2</v>
      </c>
      <c r="KW49" s="57">
        <f>IFERROR(Inv_SY_B!KW49/Inv_SY_B!$NE49-1,"")</f>
        <v>1.5032960902980674E-2</v>
      </c>
      <c r="KX49" s="57">
        <f>IFERROR(Inv_SY_B!KX49/Inv_SY_B!$NE49-1,"")</f>
        <v>2.6997937553101092E-2</v>
      </c>
      <c r="KY49" s="57">
        <f>IFERROR(Inv_SY_B!KY49/Inv_SY_B!$NE49-1,"")</f>
        <v>2.6282622516801801E-2</v>
      </c>
      <c r="KZ49" s="57">
        <f>IFERROR(Inv_SY_B!KZ49/Inv_SY_B!$NE49-1,"")</f>
        <v>1.5782075576172172E-2</v>
      </c>
      <c r="LA49" s="57">
        <f>IFERROR(Inv_SY_B!LA49/Inv_SY_B!$NE49-1,"")</f>
        <v>7.2520156713462569E-4</v>
      </c>
      <c r="LB49" s="57">
        <f>IFERROR(Inv_SY_B!LB49/Inv_SY_B!$NE49-1,"")</f>
        <v>-4.9783282104526649E-2</v>
      </c>
      <c r="LC49" s="57">
        <f>IFERROR(Inv_SY_B!LC49/Inv_SY_B!$NE49-1,"")</f>
        <v>1.1406847684243271E-2</v>
      </c>
      <c r="LD49" s="57">
        <f>IFERROR(Inv_SY_B!LD49/Inv_SY_B!$NE49-1,"")</f>
        <v>-9.8385354780565759E-3</v>
      </c>
      <c r="LE49" s="57">
        <f>IFERROR(Inv_SY_B!LE49/Inv_SY_B!$NE49-1,"")</f>
        <v>-1.1624342780884644E-2</v>
      </c>
      <c r="LF49" s="57">
        <f>IFERROR(Inv_SY_B!LF49/Inv_SY_B!$NE49-1,"")</f>
        <v>-1.4096999046338987E-2</v>
      </c>
      <c r="LG49" s="57">
        <f>IFERROR(Inv_SY_B!LG49/Inv_SY_B!$NE49-1,"")</f>
        <v>5.8648923544666332E-3</v>
      </c>
      <c r="LH49" s="57">
        <f>IFERROR(Inv_SY_B!LH49/Inv_SY_B!$NE49-1,"")</f>
        <v>-1.9179681369772772E-2</v>
      </c>
      <c r="LI49" s="57">
        <f>IFERROR(Inv_SY_B!LI49/Inv_SY_B!$NE49-1,"")</f>
        <v>-4.2395176306538773E-2</v>
      </c>
      <c r="LJ49" s="57">
        <f>IFERROR(Inv_SY_B!LJ49/Inv_SY_B!$NE49-1,"")</f>
        <v>-1.2230018684291188E-2</v>
      </c>
      <c r="LK49" s="57">
        <f>IFERROR(Inv_SY_B!LK49/Inv_SY_B!$NE49-1,"")</f>
        <v>-2.2064447012802968E-2</v>
      </c>
      <c r="LL49" s="57">
        <f>IFERROR(Inv_SY_B!LL49/Inv_SY_B!$NE49-1,"")</f>
        <v>-1.2256243826500701E-2</v>
      </c>
      <c r="LM49" s="57">
        <f>IFERROR(Inv_SY_B!LM49/Inv_SY_B!$NE49-1,"")</f>
        <v>-3.6001979381472538E-4</v>
      </c>
      <c r="LN49" s="57">
        <f>IFERROR(Inv_SY_B!LN49/Inv_SY_B!$NE49-1,"")</f>
        <v>-1.1761712573409855E-2</v>
      </c>
      <c r="LO49" s="57">
        <f>IFERROR(Inv_SY_B!LO49/Inv_SY_B!$NE49-1,"")</f>
        <v>-2.2751295975429242E-2</v>
      </c>
      <c r="LP49" s="57">
        <f>IFERROR(Inv_SY_B!LP49/Inv_SY_B!$NE49-1,"")</f>
        <v>-1.3822259461288455E-2</v>
      </c>
      <c r="LQ49" s="57">
        <f>IFERROR(Inv_SY_B!LQ49/Inv_SY_B!$NE49-1,"")</f>
        <v>-9.2890563079554012E-3</v>
      </c>
      <c r="LR49" s="57">
        <f>IFERROR(Inv_SY_B!LR49/Inv_SY_B!$NE49-1,"")</f>
        <v>-1.3547519876237923E-2</v>
      </c>
      <c r="LS49" s="57">
        <f>IFERROR(Inv_SY_B!LS49/Inv_SY_B!$NE49-1,"")</f>
        <v>6.7738127867387199E-3</v>
      </c>
      <c r="LT49" s="57">
        <f>IFERROR(Inv_SY_B!LT49/Inv_SY_B!$NE49-1,"")</f>
        <v>-1.8314251676863846E-2</v>
      </c>
      <c r="LU49" s="57">
        <f>IFERROR(Inv_SY_B!LU49/Inv_SY_B!$NE49-1,"")</f>
        <v>-1.5141009469530897E-2</v>
      </c>
      <c r="LV49" s="57">
        <f>IFERROR(Inv_SY_B!LV49/Inv_SY_B!$NE49-1,"")</f>
        <v>-3.6019468974104463E-3</v>
      </c>
      <c r="LW49" s="57">
        <f>IFERROR(Inv_SY_B!LW49/Inv_SY_B!$NE49-1,"")</f>
        <v>2.3370611864920843E-2</v>
      </c>
      <c r="LX49" s="57">
        <f>IFERROR(Inv_SY_B!LX49/Inv_SY_B!$NE49-1,"")</f>
        <v>3.4188483026283523E-2</v>
      </c>
      <c r="LY49" s="57">
        <f>IFERROR(Inv_SY_B!LY49/Inv_SY_B!$NE49-1,"")</f>
        <v>6.2062562888918205E-3</v>
      </c>
      <c r="LZ49" s="57">
        <f>IFERROR(Inv_SY_B!LZ49/Inv_SY_B!$NE49-1,"")</f>
        <v>-2.2201816805328289E-2</v>
      </c>
      <c r="MA49" s="57">
        <f>IFERROR(Inv_SY_B!MA49/Inv_SY_B!$NE49-1,"")</f>
        <v>-1.1761712573409855E-2</v>
      </c>
      <c r="MB49" s="57">
        <f>IFERROR(Inv_SY_B!MB49/Inv_SY_B!$NE49-1,"")</f>
        <v>-2.1789707427752436E-2</v>
      </c>
      <c r="MC49" s="57">
        <f>IFERROR(Inv_SY_B!MC49/Inv_SY_B!$NE49-1,"")</f>
        <v>-3.5938796057852551E-2</v>
      </c>
      <c r="MD49" s="57">
        <f>IFERROR(Inv_SY_B!MD49/Inv_SY_B!$NE49-1,"")</f>
        <v>-1.849283240714672E-2</v>
      </c>
      <c r="ME49" s="57">
        <f>IFERROR(Inv_SY_B!ME49/Inv_SY_B!$NE49-1,"")</f>
        <v>-6.3475937886525724E-4</v>
      </c>
      <c r="MF49" s="57">
        <f>IFERROR(Inv_SY_B!MF49/Inv_SY_B!$NE49-1,"")</f>
        <v>-1.0250644855632207E-2</v>
      </c>
      <c r="MG49" s="57">
        <f>IFERROR(Inv_SY_B!MG49/Inv_SY_B!$NE49-1,"")</f>
        <v>-1.3216083414915314E-3</v>
      </c>
      <c r="MH49" s="57">
        <f>IFERROR(Inv_SY_B!MH49/Inv_SY_B!$NE49-1,"")</f>
        <v>6.7832094174977708E-3</v>
      </c>
      <c r="MI49" s="57">
        <f>IFERROR(Inv_SY_B!MI49/Inv_SY_B!$NE49-1,"")</f>
        <v>-1.0662754233207949E-2</v>
      </c>
      <c r="MJ49" s="57">
        <f>IFERROR(Inv_SY_B!MJ49/Inv_SY_B!$NE49-1,"")</f>
        <v>8.6943984928611329E-4</v>
      </c>
      <c r="MK49" s="57">
        <f>IFERROR(Inv_SY_B!MK49/Inv_SY_B!$NE49-1,"")</f>
        <v>8.2255922390128688E-3</v>
      </c>
      <c r="ML49" s="57">
        <f>IFERROR(Inv_SY_B!ML49/Inv_SY_B!$NE49-1,"")</f>
        <v>8.8437563053764823E-3</v>
      </c>
      <c r="MM49" s="57">
        <f>IFERROR(Inv_SY_B!MM49/Inv_SY_B!$NE49-1,"")</f>
        <v>-3.5412149891361766E-3</v>
      </c>
      <c r="MN49" s="57">
        <f>IFERROR(Inv_SY_B!MN49/Inv_SY_B!$NE49-1,"")</f>
        <v>-2.4480406401983235E-3</v>
      </c>
      <c r="MO49" s="57">
        <f>IFERROR(Inv_SY_B!MO49/Inv_SY_B!$NE49-1,"")</f>
        <v>1.1543072728497306E-2</v>
      </c>
      <c r="MP49" s="57">
        <f>IFERROR(Inv_SY_B!MP49/Inv_SY_B!$NE49-1,"")</f>
        <v>-1.74750471261641E-2</v>
      </c>
      <c r="MQ49" s="57">
        <f>IFERROR(Inv_SY_B!MQ49/Inv_SY_B!$NE49-1,"")</f>
        <v>-1.6707025104318651E-2</v>
      </c>
      <c r="MR49" s="57">
        <f>IFERROR(Inv_SY_B!MR49/Inv_SY_B!$NE49-1,"")</f>
        <v>-1.8355462614621509E-2</v>
      </c>
      <c r="MS49" s="57">
        <f>IFERROR(Inv_SY_B!MS49/Inv_SY_B!$NE49-1,"")</f>
        <v>-2.0153257937438607E-3</v>
      </c>
      <c r="MT49" s="57">
        <f>IFERROR(Inv_SY_B!MT49/Inv_SY_B!$NE49-1,"")</f>
        <v>-1.6032664304649002E-2</v>
      </c>
      <c r="MU49" s="57">
        <f>IFERROR(Inv_SY_B!MU49/Inv_SY_B!$NE49-1,"")</f>
        <v>-1.1761712573409855E-2</v>
      </c>
      <c r="MV49" s="57">
        <f>IFERROR(Inv_SY_B!MV49/Inv_SY_B!$NE49-1,"")</f>
        <v>-8.5584987749801611E-3</v>
      </c>
      <c r="MW49" s="57">
        <f>IFERROR(Inv_SY_B!MW49/Inv_SY_B!$NE49-1,"")</f>
        <v>-2.0189349344833518E-2</v>
      </c>
      <c r="MX49" s="57">
        <f>IFERROR(Inv_SY_B!MX49/Inv_SY_B!$NE49-1,"")</f>
        <v>-8.0527281752281743E-3</v>
      </c>
      <c r="MY49" s="57">
        <f>IFERROR(Inv_SY_B!MY49/Inv_SY_B!$NE49-1,"")</f>
        <v>-1.8314251676863846E-2</v>
      </c>
      <c r="MZ49" s="57">
        <f>IFERROR(Inv_SY_B!MZ49/Inv_SY_B!$NE49-1,"")</f>
        <v>-8.6502867727132893E-3</v>
      </c>
      <c r="NA49" s="57">
        <f>IFERROR(Inv_SY_B!NA49/Inv_SY_B!$NE49-1,"")</f>
        <v>1.6209972141809637E-3</v>
      </c>
      <c r="NB49" s="57">
        <f>IFERROR(Inv_SY_B!NB49/Inv_SY_B!$NE49-1,"")</f>
        <v>7.9371156747096716E-3</v>
      </c>
      <c r="NC49" s="57">
        <f>IFERROR(Inv_SY_B!NC49/Inv_SY_B!$NE49-1,"")</f>
        <v>1.197578757495199E-2</v>
      </c>
      <c r="ND49" s="57">
        <f>IFERROR(Inv_SY_B!ND49/Inv_SY_B!$NE49-1,"")</f>
        <v>1.0533404753436892E-2</v>
      </c>
    </row>
    <row r="50" spans="2:368" ht="14.5" x14ac:dyDescent="0.35">
      <c r="B50" s="86">
        <f t="shared" si="0"/>
        <v>45791</v>
      </c>
      <c r="C50" s="57">
        <f>IFERROR(Inv_SY_B!C50/Inv_SY_B!$NE50-1,"")</f>
        <v>-5.3482718771323268E-2</v>
      </c>
      <c r="D50" s="57">
        <f>IFERROR(Inv_SY_B!D50/Inv_SY_B!$NE50-1,"")</f>
        <v>-7.7315887723124477E-2</v>
      </c>
      <c r="E50" s="57">
        <f>IFERROR(Inv_SY_B!E50/Inv_SY_B!$NE50-1,"")</f>
        <v>-4.4811275603592104E-2</v>
      </c>
      <c r="F50" s="57">
        <f>IFERROR(Inv_SY_B!F50/Inv_SY_B!$NE50-1,"")</f>
        <v>-4.4204806572229249E-2</v>
      </c>
      <c r="G50" s="57">
        <f>IFERROR(Inv_SY_B!G50/Inv_SY_B!$NE50-1,"")</f>
        <v>-6.3005346544476093E-2</v>
      </c>
      <c r="H50" s="57">
        <f>IFERROR(Inv_SY_B!H50/Inv_SY_B!$NE50-1,"")</f>
        <v>-9.7544609792286741E-2</v>
      </c>
      <c r="I50" s="57">
        <f>IFERROR(Inv_SY_B!I50/Inv_SY_B!$NE50-1,"")</f>
        <v>-2.2039685921779184E-2</v>
      </c>
      <c r="J50" s="57">
        <f>IFERROR(Inv_SY_B!J50/Inv_SY_B!$NE50-1,"")</f>
        <v>-8.0592948453997226E-2</v>
      </c>
      <c r="K50" s="57">
        <f>IFERROR(Inv_SY_B!K50/Inv_SY_B!$NE50-1,"")</f>
        <v>-4.8247933447981173E-2</v>
      </c>
      <c r="L50" s="57">
        <f>IFERROR(Inv_SY_B!L50/Inv_SY_B!$NE50-1,"")</f>
        <v>-4.3800493884654013E-2</v>
      </c>
      <c r="M50" s="57">
        <f>IFERROR(Inv_SY_B!M50/Inv_SY_B!$NE50-1,"")</f>
        <v>-3.6522865508300417E-2</v>
      </c>
      <c r="N50" s="57">
        <f>IFERROR(Inv_SY_B!N50/Inv_SY_B!$NE50-1,"")</f>
        <v>-4.5013431947379723E-2</v>
      </c>
      <c r="O50" s="57">
        <f>IFERROR(Inv_SY_B!O50/Inv_SY_B!$NE50-1,"")</f>
        <v>-4.7641464416618429E-2</v>
      </c>
      <c r="P50" s="57">
        <f>IFERROR(Inv_SY_B!P50/Inv_SY_B!$NE50-1,"")</f>
        <v>-4.2789712165716143E-2</v>
      </c>
      <c r="Q50" s="57">
        <f>IFERROR(Inv_SY_B!Q50/Inv_SY_B!$NE50-1,"")</f>
        <v>-3.6118552820725291E-2</v>
      </c>
      <c r="R50" s="57">
        <f>IFERROR(Inv_SY_B!R50/Inv_SY_B!$NE50-1,"")</f>
        <v>-3.7129334539663272E-2</v>
      </c>
      <c r="S50" s="57">
        <f>IFERROR(Inv_SY_B!S50/Inv_SY_B!$NE50-1,"")</f>
        <v>-4.7950018836083852E-2</v>
      </c>
      <c r="T50" s="57">
        <f>IFERROR(Inv_SY_B!T50/Inv_SY_B!$NE50-1,"")</f>
        <v>-3.752300741967074E-2</v>
      </c>
      <c r="U50" s="57">
        <f>IFERROR(Inv_SY_B!U50/Inv_SY_B!$NE50-1,"")</f>
        <v>-4.4204806572229249E-2</v>
      </c>
      <c r="V50" s="57">
        <f>IFERROR(Inv_SY_B!V50/Inv_SY_B!$NE50-1,"")</f>
        <v>-3.2681894976336112E-2</v>
      </c>
      <c r="W50" s="57">
        <f>IFERROR(Inv_SY_B!W50/Inv_SY_B!$NE50-1,"")</f>
        <v>-6.4015702839481659E-3</v>
      </c>
      <c r="X50" s="57">
        <f>IFERROR(Inv_SY_B!X50/Inv_SY_B!$NE50-1,"")</f>
        <v>-1.7722325536053796E-2</v>
      </c>
      <c r="Y50" s="57">
        <f>IFERROR(Inv_SY_B!Y50/Inv_SY_B!$NE50-1,"")</f>
        <v>-1.2061947910000925E-2</v>
      </c>
      <c r="Z50" s="57">
        <f>IFERROR(Inv_SY_B!Z50/Inv_SY_B!$NE50-1,"")</f>
        <v>-1.3274885972726524E-2</v>
      </c>
      <c r="AA50" s="57">
        <f>IFERROR(Inv_SY_B!AA50/Inv_SY_B!$NE50-1,"")</f>
        <v>-1.610507478575296E-2</v>
      </c>
      <c r="AB50" s="57">
        <f>IFERROR(Inv_SY_B!AB50/Inv_SY_B!$NE50-1,"")</f>
        <v>-2.5606422943770135E-2</v>
      </c>
      <c r="AC50" s="57">
        <f>IFERROR(Inv_SY_B!AC50/Inv_SY_B!$NE50-1,"")</f>
        <v>-1.4083511347876887E-2</v>
      </c>
      <c r="AD50" s="57">
        <f>IFERROR(Inv_SY_B!AD50/Inv_SY_B!$NE50-1,"")</f>
        <v>-1.7318012848478559E-2</v>
      </c>
      <c r="AE50" s="57">
        <f>IFERROR(Inv_SY_B!AE50/Inv_SY_B!$NE50-1,"")</f>
        <v>-1.5498180330457689E-3</v>
      </c>
      <c r="AF50" s="57">
        <f>IFERROR(Inv_SY_B!AF50/Inv_SY_B!$NE50-1,"")</f>
        <v>-5.7951012525853107E-3</v>
      </c>
      <c r="AG50" s="57">
        <f>IFERROR(Inv_SY_B!AG50/Inv_SY_B!$NE50-1,"")</f>
        <v>-2.3382703162106444E-2</v>
      </c>
      <c r="AH50" s="57">
        <f>IFERROR(Inv_SY_B!AH50/Inv_SY_B!$NE50-1,"")</f>
        <v>-2.2978390474531207E-2</v>
      </c>
      <c r="AI50" s="57">
        <f>IFERROR(Inv_SY_B!AI50/Inv_SY_B!$NE50-1,"")</f>
        <v>-7.1900225671130413E-2</v>
      </c>
      <c r="AJ50" s="57">
        <f>IFERROR(Inv_SY_B!AJ50/Inv_SY_B!$NE50-1,"")</f>
        <v>-7.8592664631256692E-2</v>
      </c>
      <c r="AK50" s="57">
        <f>IFERROR(Inv_SY_B!AK50/Inv_SY_B!$NE50-1,"")</f>
        <v>-6.7527264760777639E-2</v>
      </c>
      <c r="AL50" s="57">
        <f>IFERROR(Inv_SY_B!AL50/Inv_SY_B!$NE50-1,"")</f>
        <v>-6.1994564825538001E-2</v>
      </c>
      <c r="AM50" s="57">
        <f>IFERROR(Inv_SY_B!AM50/Inv_SY_B!$NE50-1,"")</f>
        <v>-4.3906891960331706E-2</v>
      </c>
      <c r="AN50" s="57">
        <f>IFERROR(Inv_SY_B!AN50/Inv_SY_B!$NE50-1,"")</f>
        <v>-4.0502153538645946E-2</v>
      </c>
      <c r="AO50" s="57">
        <f>IFERROR(Inv_SY_B!AO50/Inv_SY_B!$NE50-1,"")</f>
        <v>-6.6239848045077654E-2</v>
      </c>
      <c r="AP50" s="57">
        <f>IFERROR(Inv_SY_B!AP50/Inv_SY_B!$NE50-1,"")</f>
        <v>-5.0290776500992784E-2</v>
      </c>
      <c r="AQ50" s="57">
        <f>IFERROR(Inv_SY_B!AQ50/Inv_SY_B!$NE50-1,"")</f>
        <v>-0.11880049742985355</v>
      </c>
      <c r="AR50" s="57">
        <f>IFERROR(Inv_SY_B!AR50/Inv_SY_B!$NE50-1,"")</f>
        <v>-5.4808065414429619E-2</v>
      </c>
      <c r="AS50" s="57">
        <f>IFERROR(Inv_SY_B!AS50/Inv_SY_B!$NE50-1,"")</f>
        <v>-3.6614270457086429E-2</v>
      </c>
      <c r="AT50" s="57">
        <f>IFERROR(Inv_SY_B!AT50/Inv_SY_B!$NE50-1,"")</f>
        <v>-4.0679483664775473E-2</v>
      </c>
      <c r="AU50" s="57">
        <f>IFERROR(Inv_SY_B!AU50/Inv_SY_B!$NE50-1,"")</f>
        <v>-3.541277891873007E-2</v>
      </c>
      <c r="AV50" s="57">
        <f>IFERROR(Inv_SY_B!AV50/Inv_SY_B!$NE50-1,"")</f>
        <v>-1.6221219602661208E-2</v>
      </c>
      <c r="AW50" s="57">
        <f>IFERROR(Inv_SY_B!AW50/Inv_SY_B!$NE50-1,"")</f>
        <v>-1.8642055604170316E-2</v>
      </c>
      <c r="AX50" s="57">
        <f>IFERROR(Inv_SY_B!AX50/Inv_SY_B!$NE50-1,"")</f>
        <v>-2.6046602079436654E-2</v>
      </c>
      <c r="AY50" s="57">
        <f>IFERROR(Inv_SY_B!AY50/Inv_SY_B!$NE50-1,"")</f>
        <v>-4.5812171926745804E-2</v>
      </c>
      <c r="AZ50" s="57">
        <f>IFERROR(Inv_SY_B!AZ50/Inv_SY_B!$NE50-1,"")</f>
        <v>-3.2239633889264097E-2</v>
      </c>
      <c r="BA50" s="57">
        <f>IFERROR(Inv_SY_B!BA50/Inv_SY_B!$NE50-1,"")</f>
        <v>-3.1214631190780939E-2</v>
      </c>
      <c r="BB50" s="57">
        <f>IFERROR(Inv_SY_B!BB50/Inv_SY_B!$NE50-1,"")</f>
        <v>-6.0716244798106667E-2</v>
      </c>
      <c r="BC50" s="57">
        <f>IFERROR(Inv_SY_B!BC50/Inv_SY_B!$NE50-1,"")</f>
        <v>-7.8167072328546028E-2</v>
      </c>
      <c r="BD50" s="57">
        <f>IFERROR(Inv_SY_B!BD50/Inv_SY_B!$NE50-1,"")</f>
        <v>-6.6866407147872842E-2</v>
      </c>
      <c r="BE50" s="57">
        <f>IFERROR(Inv_SY_B!BE50/Inv_SY_B!$NE50-1,"")</f>
        <v>-6.9539128926561555E-2</v>
      </c>
      <c r="BF50" s="57">
        <f>IFERROR(Inv_SY_B!BF50/Inv_SY_B!$NE50-1,"")</f>
        <v>-4.9884989578359185E-2</v>
      </c>
      <c r="BG50" s="57">
        <f>IFERROR(Inv_SY_B!BG50/Inv_SY_B!$NE50-1,"")</f>
        <v>-4.9359793338813018E-2</v>
      </c>
      <c r="BH50" s="57">
        <f>IFERROR(Inv_SY_B!BH50/Inv_SY_B!$NE50-1,"")</f>
        <v>-8.7931819144878354E-2</v>
      </c>
      <c r="BI50" s="57">
        <f>IFERROR(Inv_SY_B!BI50/Inv_SY_B!$NE50-1,"")</f>
        <v>-8.2875442124749177E-2</v>
      </c>
      <c r="BJ50" s="57">
        <f>IFERROR(Inv_SY_B!BJ50/Inv_SY_B!$NE50-1,"")</f>
        <v>-8.9790359188322677E-2</v>
      </c>
      <c r="BK50" s="57">
        <f>IFERROR(Inv_SY_B!BK50/Inv_SY_B!$NE50-1,"")</f>
        <v>-4.5822057322530085E-2</v>
      </c>
      <c r="BL50" s="57">
        <f>IFERROR(Inv_SY_B!BL50/Inv_SY_B!$NE50-1,"")</f>
        <v>-5.8601686061969027E-2</v>
      </c>
      <c r="BM50" s="57">
        <f>IFERROR(Inv_SY_B!BM50/Inv_SY_B!$NE50-1,"")</f>
        <v>-6.1733717930328225E-2</v>
      </c>
      <c r="BN50" s="57">
        <f>IFERROR(Inv_SY_B!BN50/Inv_SY_B!$NE50-1,"")</f>
        <v>3.9393329002843203E-2</v>
      </c>
      <c r="BO50" s="57">
        <f>IFERROR(Inv_SY_B!BO50/Inv_SY_B!$NE50-1,"")</f>
        <v>2.5489325399066676E-2</v>
      </c>
      <c r="BP50" s="57">
        <f>IFERROR(Inv_SY_B!BP50/Inv_SY_B!$NE50-1,"")</f>
        <v>3.8474828878247269E-2</v>
      </c>
      <c r="BQ50" s="57">
        <f>IFERROR(Inv_SY_B!BQ50/Inv_SY_B!$NE50-1,"")</f>
        <v>4.4273542188274506E-2</v>
      </c>
      <c r="BR50" s="57">
        <f>IFERROR(Inv_SY_B!BR50/Inv_SY_B!$NE50-1,"")</f>
        <v>5.1363663231259959E-2</v>
      </c>
      <c r="BS50" s="57">
        <f>IFERROR(Inv_SY_B!BS50/Inv_SY_B!$NE50-1,"")</f>
        <v>3.3078651910651846E-2</v>
      </c>
      <c r="BT50" s="57">
        <f>IFERROR(Inv_SY_B!BT50/Inv_SY_B!$NE50-1,"")</f>
        <v>1.5084342569750442E-2</v>
      </c>
      <c r="BU50" s="57">
        <f>IFERROR(Inv_SY_B!BU50/Inv_SY_B!$NE50-1,"")</f>
        <v>4.012996495536103E-2</v>
      </c>
      <c r="BV50" s="57">
        <f>IFERROR(Inv_SY_B!BV50/Inv_SY_B!$NE50-1,"")</f>
        <v>4.7220085998346484E-2</v>
      </c>
      <c r="BW50" s="57">
        <f>IFERROR(Inv_SY_B!BW50/Inv_SY_B!$NE50-1,"")</f>
        <v>2.033287373144077E-2</v>
      </c>
      <c r="BX50" s="57">
        <f>IFERROR(Inv_SY_B!BX50/Inv_SY_B!$NE50-1,"")</f>
        <v>1.6902300155229089E-2</v>
      </c>
      <c r="BY50" s="57">
        <f>IFERROR(Inv_SY_B!BY50/Inv_SY_B!$NE50-1,"")</f>
        <v>1.98724762611171E-2</v>
      </c>
      <c r="BZ50" s="57">
        <f>IFERROR(Inv_SY_B!BZ50/Inv_SY_B!$NE50-1,"")</f>
        <v>3.4077830936378506E-2</v>
      </c>
      <c r="CA50" s="57">
        <f>IFERROR(Inv_SY_B!CA50/Inv_SY_B!$NE50-1,"")</f>
        <v>1.6461349549173443E-2</v>
      </c>
      <c r="CB50" s="57">
        <f>IFERROR(Inv_SY_B!CB50/Inv_SY_B!$NE50-1,"")</f>
        <v>-4.620669160104951E-3</v>
      </c>
      <c r="CC50" s="57">
        <f>IFERROR(Inv_SY_B!CC50/Inv_SY_B!$NE50-1,"")</f>
        <v>3.0922015548886517E-2</v>
      </c>
      <c r="CD50" s="57">
        <f>IFERROR(Inv_SY_B!CD50/Inv_SY_B!$NE50-1,"")</f>
        <v>2.6870517810037908E-2</v>
      </c>
      <c r="CE50" s="57">
        <f>IFERROR(Inv_SY_B!CE50/Inv_SY_B!$NE50-1,"")</f>
        <v>-4.1602716897813918E-3</v>
      </c>
      <c r="CF50" s="57">
        <f>IFERROR(Inv_SY_B!CF50/Inv_SY_B!$NE50-1,"")</f>
        <v>3.3411998534220722E-2</v>
      </c>
      <c r="CG50" s="57">
        <f>IFERROR(Inv_SY_B!CG50/Inv_SY_B!$NE50-1,"")</f>
        <v>4.5654734599245739E-2</v>
      </c>
      <c r="CH50" s="57">
        <f>IFERROR(Inv_SY_B!CH50/Inv_SY_B!$NE50-1,"")</f>
        <v>3.8698547365809244E-2</v>
      </c>
      <c r="CI50" s="57">
        <f>IFERROR(Inv_SY_B!CI50/Inv_SY_B!$NE50-1,"")</f>
        <v>4.8601278409317494E-2</v>
      </c>
      <c r="CJ50" s="57">
        <f>IFERROR(Inv_SY_B!CJ50/Inv_SY_B!$NE50-1,"")</f>
        <v>5.4582260091977641E-2</v>
      </c>
      <c r="CK50" s="57">
        <f>IFERROR(Inv_SY_B!CK50/Inv_SY_B!$NE50-1,"")</f>
        <v>4.0816375729298304E-2</v>
      </c>
      <c r="CL50" s="57">
        <f>IFERROR(Inv_SY_B!CL50/Inv_SY_B!$NE50-1,"")</f>
        <v>3.6398669003026685E-2</v>
      </c>
      <c r="CM50" s="57">
        <f>IFERROR(Inv_SY_B!CM50/Inv_SY_B!$NE50-1,"")</f>
        <v>4.3168588259497653E-2</v>
      </c>
      <c r="CN50" s="57">
        <f>IFERROR(Inv_SY_B!CN50/Inv_SY_B!$NE50-1,"")</f>
        <v>2.7699233256620381E-2</v>
      </c>
      <c r="CO50" s="57">
        <f>IFERROR(Inv_SY_B!CO50/Inv_SY_B!$NE50-1,"")</f>
        <v>2.8804187185397234E-2</v>
      </c>
      <c r="CP50" s="57">
        <f>IFERROR(Inv_SY_B!CP50/Inv_SY_B!$NE50-1,"")</f>
        <v>3.0922015548886517E-2</v>
      </c>
      <c r="CQ50" s="57">
        <f>IFERROR(Inv_SY_B!CQ50/Inv_SY_B!$NE50-1,"")</f>
        <v>5.661219439295051E-2</v>
      </c>
      <c r="CR50" s="57">
        <f>IFERROR(Inv_SY_B!CR50/Inv_SY_B!$NE50-1,"")</f>
        <v>6.4991428352842107E-2</v>
      </c>
      <c r="CS50" s="57">
        <f>IFERROR(Inv_SY_B!CS50/Inv_SY_B!$NE50-1,"")</f>
        <v>7.2726105854280743E-2</v>
      </c>
      <c r="CT50" s="57">
        <f>IFERROR(Inv_SY_B!CT50/Inv_SY_B!$NE50-1,"")</f>
        <v>7.4107298265251975E-2</v>
      </c>
      <c r="CU50" s="57">
        <f>IFERROR(Inv_SY_B!CU50/Inv_SY_B!$NE50-1,"")</f>
        <v>6.7300782063986153E-2</v>
      </c>
      <c r="CV50" s="57">
        <f>IFERROR(Inv_SY_B!CV50/Inv_SY_B!$NE50-1,"")</f>
        <v>6.5728064305360379E-2</v>
      </c>
      <c r="CW50" s="57">
        <f>IFERROR(Inv_SY_B!CW50/Inv_SY_B!$NE50-1,"")</f>
        <v>6.4623110376583304E-2</v>
      </c>
      <c r="CX50" s="57">
        <f>IFERROR(Inv_SY_B!CX50/Inv_SY_B!$NE50-1,"")</f>
        <v>5.4389730240751444E-2</v>
      </c>
      <c r="CY50" s="57">
        <f>IFERROR(Inv_SY_B!CY50/Inv_SY_B!$NE50-1,"")</f>
        <v>5.1212987695517631E-2</v>
      </c>
      <c r="CZ50" s="57">
        <f>IFERROR(Inv_SY_B!CZ50/Inv_SY_B!$NE50-1,"")</f>
        <v>6.6833018234137231E-2</v>
      </c>
      <c r="DA50" s="57">
        <f>IFERROR(Inv_SY_B!DA50/Inv_SY_B!$NE50-1,"")</f>
        <v>4.3425290374776493E-2</v>
      </c>
      <c r="DB50" s="57">
        <f>IFERROR(Inv_SY_B!DB50/Inv_SY_B!$NE50-1,"")</f>
        <v>6.6280541269748694E-2</v>
      </c>
      <c r="DC50" s="57">
        <f>IFERROR(Inv_SY_B!DC50/Inv_SY_B!$NE50-1,"")</f>
        <v>0.11627970654690523</v>
      </c>
      <c r="DD50" s="57">
        <f>IFERROR(Inv_SY_B!DD50/Inv_SY_B!$NE50-1,"")</f>
        <v>5.82696252861159E-2</v>
      </c>
      <c r="DE50" s="57">
        <f>IFERROR(Inv_SY_B!DE50/Inv_SY_B!$NE50-1,"")</f>
        <v>7.6225126628741258E-2</v>
      </c>
      <c r="DF50" s="57">
        <f>IFERROR(Inv_SY_B!DF50/Inv_SY_B!$NE50-1,"")</f>
        <v>5.0719106772806777E-2</v>
      </c>
      <c r="DG50" s="57">
        <f>IFERROR(Inv_SY_B!DG50/Inv_SY_B!$NE50-1,"")</f>
        <v>5.2008219689713142E-2</v>
      </c>
      <c r="DH50" s="57">
        <f>IFERROR(Inv_SY_B!DH50/Inv_SY_B!$NE50-1,"")</f>
        <v>7.8711272968489121E-2</v>
      </c>
      <c r="DI50" s="57">
        <f>IFERROR(Inv_SY_B!DI50/Inv_SY_B!$NE50-1,"")</f>
        <v>7.1989469901762915E-2</v>
      </c>
      <c r="DJ50" s="57">
        <f>IFERROR(Inv_SY_B!DJ50/Inv_SY_B!$NE50-1,"")</f>
        <v>5.0995345255001157E-2</v>
      </c>
      <c r="DK50" s="57">
        <f>IFERROR(Inv_SY_B!DK50/Inv_SY_B!$NE50-1,"")</f>
        <v>7.2226245743643558E-2</v>
      </c>
      <c r="DL50" s="57">
        <f>IFERROR(Inv_SY_B!DL50/Inv_SY_B!$NE50-1,"")</f>
        <v>4.9480219034481188E-2</v>
      </c>
      <c r="DM50" s="57">
        <f>IFERROR(Inv_SY_B!DM50/Inv_SY_B!$NE50-1,"")</f>
        <v>-1.5670208447874479E-2</v>
      </c>
      <c r="DN50" s="57">
        <f>IFERROR(Inv_SY_B!DN50/Inv_SY_B!$NE50-1,"")</f>
        <v>2.9356664149785994E-2</v>
      </c>
      <c r="DO50" s="57">
        <f>IFERROR(Inv_SY_B!DO50/Inv_SY_B!$NE50-1,"")</f>
        <v>2.300317905931859E-2</v>
      </c>
      <c r="DP50" s="57">
        <f>IFERROR(Inv_SY_B!DP50/Inv_SY_B!$NE50-1,"")</f>
        <v>2.6962597304102554E-2</v>
      </c>
      <c r="DQ50" s="57">
        <f>IFERROR(Inv_SY_B!DQ50/Inv_SY_B!$NE50-1,"")</f>
        <v>3.1934889983598724E-2</v>
      </c>
      <c r="DR50" s="57">
        <f>IFERROR(Inv_SY_B!DR50/Inv_SY_B!$NE50-1,"")</f>
        <v>2.0424953225505638E-2</v>
      </c>
      <c r="DS50" s="57">
        <f>IFERROR(Inv_SY_B!DS50/Inv_SY_B!$NE50-1,"")</f>
        <v>2.4384371470289601E-2</v>
      </c>
      <c r="DT50" s="57">
        <f>IFERROR(Inv_SY_B!DT50/Inv_SY_B!$NE50-1,"")</f>
        <v>-2.727222470003221E-2</v>
      </c>
      <c r="DU50" s="57">
        <f>IFERROR(Inv_SY_B!DU50/Inv_SY_B!$NE50-1,"")</f>
        <v>1.424725626007084E-2</v>
      </c>
      <c r="DV50" s="57">
        <f>IFERROR(Inv_SY_B!DV50/Inv_SY_B!$NE50-1,"")</f>
        <v>2.3007364490867044E-2</v>
      </c>
      <c r="DW50" s="57">
        <f>IFERROR(Inv_SY_B!DW50/Inv_SY_B!$NE50-1,"")</f>
        <v>2.8159630726944052E-2</v>
      </c>
      <c r="DX50" s="57">
        <f>IFERROR(Inv_SY_B!DX50/Inv_SY_B!$NE50-1,"")</f>
        <v>2.0424953225505638E-2</v>
      </c>
      <c r="DY50" s="57">
        <f>IFERROR(Inv_SY_B!DY50/Inv_SY_B!$NE50-1,"")</f>
        <v>7.9942215267652106E-3</v>
      </c>
      <c r="DZ50" s="57">
        <f>IFERROR(Inv_SY_B!DZ50/Inv_SY_B!$NE50-1,"")</f>
        <v>2.5581404893131321E-2</v>
      </c>
      <c r="EA50" s="57">
        <f>IFERROR(Inv_SY_B!EA50/Inv_SY_B!$NE50-1,"")</f>
        <v>-4.620669160104951E-3</v>
      </c>
      <c r="EB50" s="57">
        <f>IFERROR(Inv_SY_B!EB50/Inv_SY_B!$NE50-1,"")</f>
        <v>1.8859601826404893E-2</v>
      </c>
      <c r="EC50" s="57">
        <f>IFERROR(Inv_SY_B!EC50/Inv_SY_B!$NE50-1,"")</f>
        <v>9.743731913995024E-3</v>
      </c>
      <c r="ED50" s="57">
        <f>IFERROR(Inv_SY_B!ED50/Inv_SY_B!$NE50-1,"")</f>
        <v>-3.6203935624312567E-2</v>
      </c>
      <c r="EE50" s="57">
        <f>IFERROR(Inv_SY_B!EE50/Inv_SY_B!$NE50-1,"")</f>
        <v>1.2045719265613819E-2</v>
      </c>
      <c r="EF50" s="57">
        <f>IFERROR(Inv_SY_B!EF50/Inv_SY_B!$NE50-1,"")</f>
        <v>2.6870517810037908E-2</v>
      </c>
      <c r="EG50" s="57">
        <f>IFERROR(Inv_SY_B!EG50/Inv_SY_B!$NE50-1,"")</f>
        <v>5.3578250752073231E-4</v>
      </c>
      <c r="EH50" s="57">
        <f>IFERROR(Inv_SY_B!EH50/Inv_SY_B!$NE50-1,"")</f>
        <v>3.4823263175924879E-3</v>
      </c>
      <c r="EI50" s="57">
        <f>IFERROR(Inv_SY_B!EI50/Inv_SY_B!$NE50-1,"")</f>
        <v>-1.3476616892580395E-3</v>
      </c>
      <c r="EJ50" s="57">
        <f>IFERROR(Inv_SY_B!EJ50/Inv_SY_B!$NE50-1,"")</f>
        <v>3.2579446442052129E-2</v>
      </c>
      <c r="EK50" s="57">
        <f>IFERROR(Inv_SY_B!EK50/Inv_SY_B!$NE50-1,"")</f>
        <v>7.8321616172112307E-3</v>
      </c>
      <c r="EL50" s="57">
        <f>IFERROR(Inv_SY_B!EL50/Inv_SY_B!$NE50-1,"")</f>
        <v>-1.5820458559685502E-3</v>
      </c>
      <c r="EM50" s="57">
        <f>IFERROR(Inv_SY_B!EM50/Inv_SY_B!$NE50-1,"")</f>
        <v>2.6686358821908396E-2</v>
      </c>
      <c r="EN50" s="57">
        <f>IFERROR(Inv_SY_B!EN50/Inv_SY_B!$NE50-1,"")</f>
        <v>1.6097217004462649E-2</v>
      </c>
      <c r="EO50" s="57">
        <f>IFERROR(Inv_SY_B!EO50/Inv_SY_B!$NE50-1,"")</f>
        <v>1.5452660546009245E-2</v>
      </c>
      <c r="EP50" s="57">
        <f>IFERROR(Inv_SY_B!EP50/Inv_SY_B!$NE50-1,"")</f>
        <v>1.1124924324966257E-2</v>
      </c>
      <c r="EQ50" s="57">
        <f>IFERROR(Inv_SY_B!EQ50/Inv_SY_B!$NE50-1,"")</f>
        <v>7.9021420327001213E-3</v>
      </c>
      <c r="ER50" s="57">
        <f>IFERROR(Inv_SY_B!ER50/Inv_SY_B!$NE50-1,"")</f>
        <v>2.4844768940613271E-2</v>
      </c>
      <c r="ES50" s="57">
        <f>IFERROR(Inv_SY_B!ES50/Inv_SY_B!$NE50-1,"")</f>
        <v>2.0056635249246613E-2</v>
      </c>
      <c r="ET50" s="57">
        <f>IFERROR(Inv_SY_B!ET50/Inv_SY_B!$NE50-1,"")</f>
        <v>2.3873748821385155E-2</v>
      </c>
      <c r="EU50" s="57">
        <f>IFERROR(Inv_SY_B!EU50/Inv_SY_B!$NE50-1,"")</f>
        <v>5.008989689669785E-2</v>
      </c>
      <c r="EV50" s="57">
        <f>IFERROR(Inv_SY_B!EV50/Inv_SY_B!$NE50-1,"")</f>
        <v>-3.850549755199939E-3</v>
      </c>
      <c r="EW50" s="57">
        <f>IFERROR(Inv_SY_B!EW50/Inv_SY_B!$NE50-1,"")</f>
        <v>1.5816374547565015E-2</v>
      </c>
      <c r="EX50" s="57">
        <f>IFERROR(Inv_SY_B!EX50/Inv_SY_B!$NE50-1,"")</f>
        <v>1.821504536795171E-2</v>
      </c>
      <c r="EY50" s="57">
        <f>IFERROR(Inv_SY_B!EY50/Inv_SY_B!$NE50-1,"")</f>
        <v>4.1265612048826172E-2</v>
      </c>
      <c r="EZ50" s="57">
        <f>IFERROR(Inv_SY_B!EZ50/Inv_SY_B!$NE50-1,"")</f>
        <v>8.2704600089591462E-3</v>
      </c>
      <c r="FA50" s="57">
        <f>IFERROR(Inv_SY_B!FA50/Inv_SY_B!$NE50-1,"")</f>
        <v>1.4439786111297259E-2</v>
      </c>
      <c r="FB50" s="57">
        <f>IFERROR(Inv_SY_B!FB50/Inv_SY_B!$NE50-1,"")</f>
        <v>1.342691167658483E-2</v>
      </c>
      <c r="FC50" s="57">
        <f>IFERROR(Inv_SY_B!FC50/Inv_SY_B!$NE50-1,"")</f>
        <v>-3.0034609521974676E-2</v>
      </c>
      <c r="FD50" s="57">
        <f>IFERROR(Inv_SY_B!FD50/Inv_SY_B!$NE50-1,"")</f>
        <v>2.033287373144077E-2</v>
      </c>
      <c r="FE50" s="57">
        <f>IFERROR(Inv_SY_B!FE50/Inv_SY_B!$NE50-1,"")</f>
        <v>6.4288701276644655E-3</v>
      </c>
      <c r="FF50" s="57">
        <f>IFERROR(Inv_SY_B!FF50/Inv_SY_B!$NE50-1,"")</f>
        <v>-1.7419718835104736E-2</v>
      </c>
      <c r="FG50" s="57">
        <f>IFERROR(Inv_SY_B!FG50/Inv_SY_B!$NE50-1,"")</f>
        <v>1.1585321795289927E-2</v>
      </c>
      <c r="FH50" s="57">
        <f>IFERROR(Inv_SY_B!FH50/Inv_SY_B!$NE50-1,"")</f>
        <v>1.2598196230002356E-2</v>
      </c>
      <c r="FI50" s="57">
        <f>IFERROR(Inv_SY_B!FI50/Inv_SY_B!$NE50-1,"")</f>
        <v>7.1994149565002274E-4</v>
      </c>
      <c r="FJ50" s="57">
        <f>IFERROR(Inv_SY_B!FJ50/Inv_SY_B!$NE50-1,"")</f>
        <v>1.5939914535435307E-2</v>
      </c>
      <c r="FK50" s="57">
        <f>IFERROR(Inv_SY_B!FK50/Inv_SY_B!$NE50-1,"")</f>
        <v>3.3039843912375799E-2</v>
      </c>
      <c r="FL50" s="57">
        <f>IFERROR(Inv_SY_B!FL50/Inv_SY_B!$NE50-1,"")</f>
        <v>-1.7616434117879276E-2</v>
      </c>
      <c r="FM50" s="57">
        <f>IFERROR(Inv_SY_B!FM50/Inv_SY_B!$NE50-1,"")</f>
        <v>-1.4806415098790993E-2</v>
      </c>
      <c r="FN50" s="57">
        <f>IFERROR(Inv_SY_B!FN50/Inv_SY_B!$NE50-1,"")</f>
        <v>3.144701506021752E-3</v>
      </c>
      <c r="FO50" s="57">
        <f>IFERROR(Inv_SY_B!FO50/Inv_SY_B!$NE50-1,"")</f>
        <v>-1.9985959481662041E-3</v>
      </c>
      <c r="FP50" s="57">
        <f>IFERROR(Inv_SY_B!FP50/Inv_SY_B!$NE50-1,"")</f>
        <v>-3.007085645065688E-3</v>
      </c>
      <c r="FQ50" s="57">
        <f>IFERROR(Inv_SY_B!FQ50/Inv_SY_B!$NE50-1,"")</f>
        <v>-2.2002938875460565E-3</v>
      </c>
      <c r="FR50" s="57">
        <f>IFERROR(Inv_SY_B!FR50/Inv_SY_B!$NE50-1,"")</f>
        <v>-1.1918041906464616E-3</v>
      </c>
      <c r="FS50" s="57">
        <f>IFERROR(Inv_SY_B!FS50/Inv_SY_B!$NE50-1,"")</f>
        <v>3.3463994454017154E-3</v>
      </c>
      <c r="FT50" s="57">
        <f>IFERROR(Inv_SY_B!FT50/Inv_SY_B!$NE50-1,"")</f>
        <v>1.2725353626567903E-2</v>
      </c>
      <c r="FU50" s="57">
        <f>IFERROR(Inv_SY_B!FU50/Inv_SY_B!$NE50-1,"")</f>
        <v>1.7969500050445619E-2</v>
      </c>
      <c r="FV50" s="57">
        <f>IFERROR(Inv_SY_B!FV50/Inv_SY_B!$NE50-1,"")</f>
        <v>2.2370607788120278E-3</v>
      </c>
      <c r="FW50" s="57">
        <f>IFERROR(Inv_SY_B!FW50/Inv_SY_B!$NE50-1,"")</f>
        <v>3.3463994454017154E-3</v>
      </c>
      <c r="FX50" s="57">
        <f>IFERROR(Inv_SY_B!FX50/Inv_SY_B!$NE50-1,"")</f>
        <v>1.050667629338875E-2</v>
      </c>
      <c r="FY50" s="57">
        <f>IFERROR(Inv_SY_B!FY50/Inv_SY_B!$NE50-1,"")</f>
        <v>1.3632994353777628E-2</v>
      </c>
      <c r="FZ50" s="57">
        <f>IFERROR(Inv_SY_B!FZ50/Inv_SY_B!$NE50-1,"")</f>
        <v>2.5799472757579434E-3</v>
      </c>
      <c r="GA50" s="57">
        <f>IFERROR(Inv_SY_B!GA50/Inv_SY_B!$NE50-1,"")</f>
        <v>1.3145557666942809E-2</v>
      </c>
      <c r="GB50" s="57">
        <f>IFERROR(Inv_SY_B!GB50/Inv_SY_B!$NE50-1,"")</f>
        <v>-1.6268725159295228E-2</v>
      </c>
      <c r="GC50" s="57">
        <f>IFERROR(Inv_SY_B!GC50/Inv_SY_B!$NE50-1,"")</f>
        <v>1.1616014959978216E-2</v>
      </c>
      <c r="GD50" s="57">
        <f>IFERROR(Inv_SY_B!GD50/Inv_SY_B!$NE50-1,"")</f>
        <v>7.682905142069929E-3</v>
      </c>
      <c r="GE50" s="57">
        <f>IFERROR(Inv_SY_B!GE50/Inv_SY_B!$NE50-1,"")</f>
        <v>1.6456765505096227E-2</v>
      </c>
      <c r="GF50" s="57">
        <f>IFERROR(Inv_SY_B!GF50/Inv_SY_B!$NE50-1,"")</f>
        <v>1.3733843323467498E-2</v>
      </c>
      <c r="GG50" s="57">
        <f>IFERROR(Inv_SY_B!GG50/Inv_SY_B!$NE50-1,"")</f>
        <v>4.5565870816810516E-3</v>
      </c>
      <c r="GH50" s="57">
        <f>IFERROR(Inv_SY_B!GH50/Inv_SY_B!$NE50-1,"")</f>
        <v>1.4843181990056964E-2</v>
      </c>
      <c r="GI50" s="57">
        <f>IFERROR(Inv_SY_B!GI50/Inv_SY_B!$NE50-1,"")</f>
        <v>2.7413056272618253E-3</v>
      </c>
      <c r="GJ50" s="57">
        <f>IFERROR(Inv_SY_B!GJ50/Inv_SY_B!$NE50-1,"")</f>
        <v>1.4742333020367093E-2</v>
      </c>
      <c r="GK50" s="57">
        <f>IFERROR(Inv_SY_B!GK50/Inv_SY_B!$NE50-1,"")</f>
        <v>-5.931705766074491E-3</v>
      </c>
      <c r="GL50" s="57">
        <f>IFERROR(Inv_SY_B!GL50/Inv_SY_B!$NE50-1,"")</f>
        <v>1.4439786111297037E-2</v>
      </c>
      <c r="GM50" s="57">
        <f>IFERROR(Inv_SY_B!GM50/Inv_SY_B!$NE50-1,"")</f>
        <v>-5.2257629782448412E-3</v>
      </c>
      <c r="GN50" s="57">
        <f>IFERROR(Inv_SY_B!GN50/Inv_SY_B!$NE50-1,"")</f>
        <v>4.0523422332314762E-3</v>
      </c>
      <c r="GO50" s="57">
        <f>IFERROR(Inv_SY_B!GO50/Inv_SY_B!$NE50-1,"")</f>
        <v>9.2511066207487946E-3</v>
      </c>
      <c r="GP50" s="57">
        <f>IFERROR(Inv_SY_B!GP50/Inv_SY_B!$NE50-1,"")</f>
        <v>3.532970039328065E-3</v>
      </c>
      <c r="GQ50" s="57">
        <f>IFERROR(Inv_SY_B!GQ50/Inv_SY_B!$NE50-1,"")</f>
        <v>8.9334323662253468E-3</v>
      </c>
      <c r="GR50" s="57">
        <f>IFERROR(Inv_SY_B!GR50/Inv_SY_B!$NE50-1,"")</f>
        <v>-1.337328040911645E-2</v>
      </c>
      <c r="GS50" s="57">
        <f>IFERROR(Inv_SY_B!GS50/Inv_SY_B!$NE50-1,"")</f>
        <v>2.0204630085628672E-2</v>
      </c>
      <c r="GT50" s="57">
        <f>IFERROR(Inv_SY_B!GT50/Inv_SY_B!$NE50-1,"")</f>
        <v>2.9779128253808462E-3</v>
      </c>
      <c r="GU50" s="57">
        <f>IFERROR(Inv_SY_B!GU50/Inv_SY_B!$NE50-1,"")</f>
        <v>1.0613093760853953E-3</v>
      </c>
      <c r="GV50" s="57">
        <f>IFERROR(Inv_SY_B!GV50/Inv_SY_B!$NE50-1,"")</f>
        <v>6.5705308877639368E-3</v>
      </c>
      <c r="GW50" s="57">
        <f>IFERROR(Inv_SY_B!GW50/Inv_SY_B!$NE50-1,"")</f>
        <v>1.9711392616078571E-2</v>
      </c>
      <c r="GX50" s="57">
        <f>IFERROR(Inv_SY_B!GX50/Inv_SY_B!$NE50-1,"")</f>
        <v>2.5066378324065663E-3</v>
      </c>
      <c r="GY50" s="57">
        <f>IFERROR(Inv_SY_B!GY50/Inv_SY_B!$NE50-1,"")</f>
        <v>-2.171961735525918E-3</v>
      </c>
      <c r="GZ50" s="57">
        <f>IFERROR(Inv_SY_B!GZ50/Inv_SY_B!$NE50-1,"")</f>
        <v>2.8510544666962456E-2</v>
      </c>
      <c r="HA50" s="57">
        <f>IFERROR(Inv_SY_B!HA50/Inv_SY_B!$NE50-1,"")</f>
        <v>-3.5502714861819551E-2</v>
      </c>
      <c r="HB50" s="57">
        <f>IFERROR(Inv_SY_B!HB50/Inv_SY_B!$NE50-1,"")</f>
        <v>-6.8950602597561694E-3</v>
      </c>
      <c r="HC50" s="57">
        <f>IFERROR(Inv_SY_B!HC50/Inv_SY_B!$NE50-1,"")</f>
        <v>-1.7367837881405834E-2</v>
      </c>
      <c r="HD50" s="57">
        <f>IFERROR(Inv_SY_B!HD50/Inv_SY_B!$NE50-1,"")</f>
        <v>2.1949480222382967E-3</v>
      </c>
      <c r="HE50" s="57">
        <f>IFERROR(Inv_SY_B!HE50/Inv_SY_B!$NE50-1,"")</f>
        <v>-1.4283956724042479E-2</v>
      </c>
      <c r="HF50" s="57">
        <f>IFERROR(Inv_SY_B!HF50/Inv_SY_B!$NE50-1,"")</f>
        <v>4.1063579183031607E-4</v>
      </c>
      <c r="HG50" s="57">
        <f>IFERROR(Inv_SY_B!HG50/Inv_SY_B!$NE50-1,"")</f>
        <v>1.8084526576298554E-3</v>
      </c>
      <c r="HH50" s="57">
        <f>IFERROR(Inv_SY_B!HH50/Inv_SY_B!$NE50-1,"")</f>
        <v>6.7390174861792218E-4</v>
      </c>
      <c r="HI50" s="57">
        <f>IFERROR(Inv_SY_B!HI50/Inv_SY_B!$NE50-1,"")</f>
        <v>1.9105990362721093E-2</v>
      </c>
      <c r="HJ50" s="57">
        <f>IFERROR(Inv_SY_B!HJ50/Inv_SY_B!$NE50-1,"")</f>
        <v>1.9419544695717494E-2</v>
      </c>
      <c r="HK50" s="57">
        <f>IFERROR(Inv_SY_B!HK50/Inv_SY_B!$NE50-1,"")</f>
        <v>1.8284704117654815E-2</v>
      </c>
      <c r="HL50" s="57">
        <f>IFERROR(Inv_SY_B!HL50/Inv_SY_B!$NE50-1,"")</f>
        <v>6.0848368531367658E-3</v>
      </c>
      <c r="HM50" s="57">
        <f>IFERROR(Inv_SY_B!HM50/Inv_SY_B!$NE50-1,"")</f>
        <v>-4.0693569856897982E-2</v>
      </c>
      <c r="HN50" s="57">
        <f>IFERROR(Inv_SY_B!HN50/Inv_SY_B!$NE50-1,"")</f>
        <v>-5.0396545333221354E-2</v>
      </c>
      <c r="HO50" s="57">
        <f>IFERROR(Inv_SY_B!HO50/Inv_SY_B!$NE50-1,"")</f>
        <v>-6.559251700741453E-3</v>
      </c>
      <c r="HP50" s="57">
        <f>IFERROR(Inv_SY_B!HP50/Inv_SY_B!$NE50-1,"")</f>
        <v>-2.5186357813821836E-2</v>
      </c>
      <c r="HQ50" s="57">
        <f>IFERROR(Inv_SY_B!HQ50/Inv_SY_B!$NE50-1,"")</f>
        <v>-3.8154569232767721E-2</v>
      </c>
      <c r="HR50" s="57">
        <f>IFERROR(Inv_SY_B!HR50/Inv_SY_B!$NE50-1,"")</f>
        <v>-4.3126639405361988E-2</v>
      </c>
      <c r="HS50" s="57">
        <f>IFERROR(Inv_SY_B!HS50/Inv_SY_B!$NE50-1,"")</f>
        <v>-1.6425401237206261E-2</v>
      </c>
      <c r="HT50" s="57">
        <f>IFERROR(Inv_SY_B!HT50/Inv_SY_B!$NE50-1,"")</f>
        <v>-3.8089359872642059E-2</v>
      </c>
      <c r="HU50" s="57">
        <f>IFERROR(Inv_SY_B!HU50/Inv_SY_B!$NE50-1,"")</f>
        <v>-1.1845827862717706E-2</v>
      </c>
      <c r="HV50" s="57">
        <f>IFERROR(Inv_SY_B!HV50/Inv_SY_B!$NE50-1,"")</f>
        <v>-3.9436411118365378E-3</v>
      </c>
      <c r="HW50" s="57">
        <f>IFERROR(Inv_SY_B!HW50/Inv_SY_B!$NE50-1,"")</f>
        <v>9.7852182794531117E-3</v>
      </c>
      <c r="HX50" s="57">
        <f>IFERROR(Inv_SY_B!HX50/Inv_SY_B!$NE50-1,"")</f>
        <v>2.454273944298313E-3</v>
      </c>
      <c r="HY50" s="57">
        <f>IFERROR(Inv_SY_B!HY50/Inv_SY_B!$NE50-1,"")</f>
        <v>6.8528405453909258E-3</v>
      </c>
      <c r="HZ50" s="57">
        <f>IFERROR(Inv_SY_B!HZ50/Inv_SY_B!$NE50-1,"")</f>
        <v>-1.0272644384487384E-2</v>
      </c>
      <c r="IA50" s="57">
        <f>IFERROR(Inv_SY_B!IA50/Inv_SY_B!$NE50-1,"")</f>
        <v>1.8058712600556026E-2</v>
      </c>
      <c r="IB50" s="57">
        <f>IFERROR(Inv_SY_B!IB50/Inv_SY_B!$NE50-1,"")</f>
        <v>-6.0835333358276733E-3</v>
      </c>
      <c r="IC50" s="57">
        <f>IFERROR(Inv_SY_B!IC50/Inv_SY_B!$NE50-1,"")</f>
        <v>1.219395713243232E-2</v>
      </c>
      <c r="ID50" s="57">
        <f>IFERROR(Inv_SY_B!ID50/Inv_SY_B!$NE50-1,"")</f>
        <v>-4.6672148384235834E-3</v>
      </c>
      <c r="IE50" s="57">
        <f>IFERROR(Inv_SY_B!IE50/Inv_SY_B!$NE50-1,"")</f>
        <v>1.5026286753516693E-4</v>
      </c>
      <c r="IF50" s="57">
        <f>IFERROR(Inv_SY_B!IF50/Inv_SY_B!$NE50-1,"")</f>
        <v>2.6637294967313263E-3</v>
      </c>
      <c r="IG50" s="57">
        <f>IFERROR(Inv_SY_B!IG50/Inv_SY_B!$NE50-1,"")</f>
        <v>-3.2514829238086018E-2</v>
      </c>
      <c r="IH50" s="57">
        <f>IFERROR(Inv_SY_B!IH50/Inv_SY_B!$NE50-1,"")</f>
        <v>-1.73542368715075E-2</v>
      </c>
      <c r="II50" s="57">
        <f>IFERROR(Inv_SY_B!II50/Inv_SY_B!$NE50-1,"")</f>
        <v>-3.6304977329730592E-2</v>
      </c>
      <c r="IJ50" s="57">
        <f>IFERROR(Inv_SY_B!IJ50/Inv_SY_B!$NE50-1,"")</f>
        <v>-1.5558903564939164E-2</v>
      </c>
      <c r="IK50" s="57">
        <f>IFERROR(Inv_SY_B!IK50/Inv_SY_B!$NE50-1,"")</f>
        <v>8.2143016362055121E-3</v>
      </c>
      <c r="IL50" s="57">
        <f>IFERROR(Inv_SY_B!IL50/Inv_SY_B!$NE50-1,"")</f>
        <v>1.2717596013514854E-2</v>
      </c>
      <c r="IM50" s="57">
        <f>IFERROR(Inv_SY_B!IM50/Inv_SY_B!$NE50-1,"")</f>
        <v>-2.8859331144434175E-2</v>
      </c>
      <c r="IN50" s="57">
        <f>IFERROR(Inv_SY_B!IN50/Inv_SY_B!$NE50-1,"")</f>
        <v>-2.1044644223898401E-2</v>
      </c>
      <c r="IO50" s="57">
        <f>IFERROR(Inv_SY_B!IO50/Inv_SY_B!$NE50-1,"")</f>
        <v>-8.7515981108667873E-3</v>
      </c>
      <c r="IP50" s="57">
        <f>IFERROR(Inv_SY_B!IP50/Inv_SY_B!$NE50-1,"")</f>
        <v>-2.6530384882857638E-2</v>
      </c>
      <c r="IQ50" s="57">
        <f>IFERROR(Inv_SY_B!IQ50/Inv_SY_B!$NE50-1,"")</f>
        <v>-1.8177097970351497E-2</v>
      </c>
      <c r="IR50" s="57">
        <f>IFERROR(Inv_SY_B!IR50/Inv_SY_B!$NE50-1,"")</f>
        <v>-2.5832199708081038E-2</v>
      </c>
      <c r="IS50" s="57">
        <f>IFERROR(Inv_SY_B!IS50/Inv_SY_B!$NE50-1,"")</f>
        <v>-1.1968236951802158E-2</v>
      </c>
      <c r="IT50" s="57">
        <f>IFERROR(Inv_SY_B!IT50/Inv_SY_B!$NE50-1,"")</f>
        <v>-2.1643088659421217E-2</v>
      </c>
      <c r="IU50" s="57">
        <f>IFERROR(Inv_SY_B!IU50/Inv_SY_B!$NE50-1,"")</f>
        <v>-2.3438421965989664E-2</v>
      </c>
      <c r="IV50" s="57">
        <f>IFERROR(Inv_SY_B!IV50/Inv_SY_B!$NE50-1,"")</f>
        <v>-8.876274034934073E-3</v>
      </c>
      <c r="IW50" s="57">
        <f>IFERROR(Inv_SY_B!IW50/Inv_SY_B!$NE50-1,"")</f>
        <v>-1.9947496092106554E-2</v>
      </c>
      <c r="IX50" s="57">
        <f>IFERROR(Inv_SY_B!IX50/Inv_SY_B!$NE50-1,"")</f>
        <v>-1.0472125862994952E-2</v>
      </c>
      <c r="IY50" s="57">
        <f>IFERROR(Inv_SY_B!IY50/Inv_SY_B!$NE50-1,"")</f>
        <v>-6.5822370320965939E-3</v>
      </c>
      <c r="IZ50" s="57">
        <f>IFERROR(Inv_SY_B!IZ50/Inv_SY_B!$NE50-1,"")</f>
        <v>1.7097121200750243E-2</v>
      </c>
      <c r="JA50" s="57">
        <f>IFERROR(Inv_SY_B!JA50/Inv_SY_B!$NE50-1,"")</f>
        <v>2.1834593429170823E-4</v>
      </c>
      <c r="JB50" s="57">
        <f>IFERROR(Inv_SY_B!JB50/Inv_SY_B!$NE50-1,"")</f>
        <v>2.4328719028821943E-2</v>
      </c>
      <c r="JC50" s="57">
        <f>IFERROR(Inv_SY_B!JC50/Inv_SY_B!$NE50-1,"")</f>
        <v>2.3330849330990278E-2</v>
      </c>
      <c r="JD50" s="57">
        <f>IFERROR(Inv_SY_B!JD50/Inv_SY_B!$NE50-1,"")</f>
        <v>2.8605696573829054E-3</v>
      </c>
      <c r="JE50" s="57">
        <f>IFERROR(Inv_SY_B!JE50/Inv_SY_B!$NE50-1,"")</f>
        <v>3.610679936853245E-2</v>
      </c>
      <c r="JF50" s="57">
        <f>IFERROR(Inv_SY_B!JF50/Inv_SY_B!$NE50-1,"")</f>
        <v>2.5103402924729012E-2</v>
      </c>
      <c r="JG50" s="57">
        <f>IFERROR(Inv_SY_B!JG50/Inv_SY_B!$NE50-1,"")</f>
        <v>3.9014773882257714E-3</v>
      </c>
      <c r="JH50" s="57">
        <f>IFERROR(Inv_SY_B!JH50/Inv_SY_B!$NE50-1,"")</f>
        <v>4.0232439037666934E-2</v>
      </c>
      <c r="JI50" s="57">
        <f>IFERROR(Inv_SY_B!JI50/Inv_SY_B!$NE50-1,"")</f>
        <v>3.6713916911816469E-2</v>
      </c>
      <c r="JJ50" s="57">
        <f>IFERROR(Inv_SY_B!JJ50/Inv_SY_B!$NE50-1,"")</f>
        <v>2.0868149032102989E-2</v>
      </c>
      <c r="JK50" s="57">
        <f>IFERROR(Inv_SY_B!JK50/Inv_SY_B!$NE50-1,"")</f>
        <v>3.7090605751172179E-2</v>
      </c>
      <c r="JL50" s="57">
        <f>IFERROR(Inv_SY_B!JL50/Inv_SY_B!$NE50-1,"")</f>
        <v>2.6689320937985705E-2</v>
      </c>
      <c r="JM50" s="57">
        <f>IFERROR(Inv_SY_B!JM50/Inv_SY_B!$NE50-1,"")</f>
        <v>-2.050923483852729E-2</v>
      </c>
      <c r="JN50" s="57">
        <f>IFERROR(Inv_SY_B!JN50/Inv_SY_B!$NE50-1,"")</f>
        <v>-1.3932728547306095E-2</v>
      </c>
      <c r="JO50" s="57">
        <f>IFERROR(Inv_SY_B!JO50/Inv_SY_B!$NE50-1,"")</f>
        <v>9.2781860943240702E-3</v>
      </c>
      <c r="JP50" s="57">
        <f>IFERROR(Inv_SY_B!JP50/Inv_SY_B!$NE50-1,"")</f>
        <v>7.219387762148699E-3</v>
      </c>
      <c r="JQ50" s="57">
        <f>IFERROR(Inv_SY_B!JQ50/Inv_SY_B!$NE50-1,"")</f>
        <v>2.0164904544465845E-2</v>
      </c>
      <c r="JR50" s="57">
        <f>IFERROR(Inv_SY_B!JR50/Inv_SY_B!$NE50-1,"")</f>
        <v>1.0157583706000617E-2</v>
      </c>
      <c r="JS50" s="57">
        <f>IFERROR(Inv_SY_B!JS50/Inv_SY_B!$NE50-1,"")</f>
        <v>2.3144839819418284E-2</v>
      </c>
      <c r="JT50" s="57">
        <f>IFERROR(Inv_SY_B!JT50/Inv_SY_B!$NE50-1,"")</f>
        <v>2.9749639619250257E-2</v>
      </c>
      <c r="JU50" s="57">
        <f>IFERROR(Inv_SY_B!JU50/Inv_SY_B!$NE50-1,"")</f>
        <v>2.9950075554592948E-2</v>
      </c>
      <c r="JV50" s="57">
        <f>IFERROR(Inv_SY_B!JV50/Inv_SY_B!$NE50-1,"")</f>
        <v>2.842154596951918E-3</v>
      </c>
      <c r="JW50" s="57">
        <f>IFERROR(Inv_SY_B!JW50/Inv_SY_B!$NE50-1,"")</f>
        <v>-7.8840831188664584E-4</v>
      </c>
      <c r="JX50" s="57">
        <f>IFERROR(Inv_SY_B!JX50/Inv_SY_B!$NE50-1,"")</f>
        <v>-4.8586140281681178E-4</v>
      </c>
      <c r="JY50" s="57">
        <f>IFERROR(Inv_SY_B!JY50/Inv_SY_B!$NE50-1,"")</f>
        <v>3.5480973847816788E-3</v>
      </c>
      <c r="JZ50" s="57">
        <f>IFERROR(Inv_SY_B!JZ50/Inv_SY_B!$NE50-1,"")</f>
        <v>-2.6706593522206057E-2</v>
      </c>
      <c r="KA50" s="57">
        <f>IFERROR(Inv_SY_B!KA50/Inv_SY_B!$NE50-1,"")</f>
        <v>-1.8336129037939575E-2</v>
      </c>
      <c r="KB50" s="57">
        <f>IFERROR(Inv_SY_B!KB50/Inv_SY_B!$NE50-1,"")</f>
        <v>2.1362118091221571E-3</v>
      </c>
      <c r="KC50" s="57">
        <f>IFERROR(Inv_SY_B!KC50/Inv_SY_B!$NE50-1,"")</f>
        <v>-1.873952491669939E-2</v>
      </c>
      <c r="KD50" s="57">
        <f>IFERROR(Inv_SY_B!KD50/Inv_SY_B!$NE50-1,"")</f>
        <v>-1.7125941401660016E-2</v>
      </c>
      <c r="KE50" s="57">
        <f>IFERROR(Inv_SY_B!KE50/Inv_SY_B!$NE50-1,"")</f>
        <v>1.3431296414397442E-2</v>
      </c>
      <c r="KF50" s="57">
        <f>IFERROR(Inv_SY_B!KF50/Inv_SY_B!$NE50-1,"")</f>
        <v>-4.0681921957167466E-3</v>
      </c>
      <c r="KG50" s="57">
        <f>IFERROR(Inv_SY_B!KG50/Inv_SY_B!$NE50-1,"")</f>
        <v>1.0002431444938953E-2</v>
      </c>
      <c r="KH50" s="57">
        <f>IFERROR(Inv_SY_B!KH50/Inv_SY_B!$NE50-1,"")</f>
        <v>8.0863010208298558E-3</v>
      </c>
      <c r="KI50" s="57">
        <f>IFERROR(Inv_SY_B!KI50/Inv_SY_B!$NE50-1,"")</f>
        <v>1.422800327494822E-2</v>
      </c>
      <c r="KJ50" s="57">
        <f>IFERROR(Inv_SY_B!KJ50/Inv_SY_B!$NE50-1,"")</f>
        <v>-3.2440807238371949E-3</v>
      </c>
      <c r="KK50" s="57">
        <f>IFERROR(Inv_SY_B!KK50/Inv_SY_B!$NE50-1,"")</f>
        <v>-1.3380351966968407E-3</v>
      </c>
      <c r="KL50" s="57">
        <f>IFERROR(Inv_SY_B!KL50/Inv_SY_B!$NE50-1,"")</f>
        <v>-1.4584322885938805E-3</v>
      </c>
      <c r="KM50" s="57">
        <f>IFERROR(Inv_SY_B!KM50/Inv_SY_B!$NE50-1,"")</f>
        <v>8.3909201690028912E-3</v>
      </c>
      <c r="KN50" s="57">
        <f>IFERROR(Inv_SY_B!KN50/Inv_SY_B!$NE50-1,"")</f>
        <v>1.3063590244037915E-3</v>
      </c>
      <c r="KO50" s="57">
        <f>IFERROR(Inv_SY_B!KO50/Inv_SY_B!$NE50-1,"")</f>
        <v>1.9323421902051052E-4</v>
      </c>
      <c r="KP50" s="57">
        <f>IFERROR(Inv_SY_B!KP50/Inv_SY_B!$NE50-1,"")</f>
        <v>1.1039726961523666E-3</v>
      </c>
      <c r="KQ50" s="57">
        <f>IFERROR(Inv_SY_B!KQ50/Inv_SY_B!$NE50-1,"")</f>
        <v>-2.1840395106231592E-2</v>
      </c>
      <c r="KR50" s="57">
        <f>IFERROR(Inv_SY_B!KR50/Inv_SY_B!$NE50-1,"")</f>
        <v>-9.5213095370525469E-3</v>
      </c>
      <c r="KS50" s="57">
        <f>IFERROR(Inv_SY_B!KS50/Inv_SY_B!$NE50-1,"")</f>
        <v>-1.0533241178310115E-2</v>
      </c>
      <c r="KT50" s="57">
        <f>IFERROR(Inv_SY_B!KT50/Inv_SY_B!$NE50-1,"")</f>
        <v>7.9851078567041434E-3</v>
      </c>
      <c r="KU50" s="57">
        <f>IFERROR(Inv_SY_B!KU50/Inv_SY_B!$NE50-1,"")</f>
        <v>-5.8783556285252336E-3</v>
      </c>
      <c r="KV50" s="57">
        <f>IFERROR(Inv_SY_B!KV50/Inv_SY_B!$NE50-1,"")</f>
        <v>1.5918270063167039E-2</v>
      </c>
      <c r="KW50" s="57">
        <f>IFERROR(Inv_SY_B!KW50/Inv_SY_B!$NE50-1,"")</f>
        <v>4.7469266046797909E-3</v>
      </c>
      <c r="KX50" s="57">
        <f>IFERROR(Inv_SY_B!KX50/Inv_SY_B!$NE50-1,"")</f>
        <v>2.1196667080524367E-2</v>
      </c>
      <c r="KY50" s="57">
        <f>IFERROR(Inv_SY_B!KY50/Inv_SY_B!$NE50-1,"")</f>
        <v>1.8569551420100971E-2</v>
      </c>
      <c r="KZ50" s="57">
        <f>IFERROR(Inv_SY_B!KZ50/Inv_SY_B!$NE50-1,"")</f>
        <v>1.0098237966144508E-2</v>
      </c>
      <c r="LA50" s="57">
        <f>IFERROR(Inv_SY_B!LA50/Inv_SY_B!$NE50-1,"")</f>
        <v>-7.0759536914029031E-3</v>
      </c>
      <c r="LB50" s="57">
        <f>IFERROR(Inv_SY_B!LB50/Inv_SY_B!$NE50-1,"")</f>
        <v>-3.4045632757937705E-2</v>
      </c>
      <c r="LC50" s="57">
        <f>IFERROR(Inv_SY_B!LC50/Inv_SY_B!$NE50-1,"")</f>
        <v>1.2851414838680242E-2</v>
      </c>
      <c r="LD50" s="57">
        <f>IFERROR(Inv_SY_B!LD50/Inv_SY_B!$NE50-1,"")</f>
        <v>-9.8736814274721363E-3</v>
      </c>
      <c r="LE50" s="57">
        <f>IFERROR(Inv_SY_B!LE50/Inv_SY_B!$NE50-1,"")</f>
        <v>-8.5770518171727206E-3</v>
      </c>
      <c r="LF50" s="57">
        <f>IFERROR(Inv_SY_B!LF50/Inv_SY_B!$NE50-1,"")</f>
        <v>-1.7055014653746148E-2</v>
      </c>
      <c r="LG50" s="57">
        <f>IFERROR(Inv_SY_B!LG50/Inv_SY_B!$NE50-1,"")</f>
        <v>2.1563816030603089E-3</v>
      </c>
      <c r="LH50" s="57">
        <f>IFERROR(Inv_SY_B!LH50/Inv_SY_B!$NE50-1,"")</f>
        <v>-1.7212500031515199E-2</v>
      </c>
      <c r="LI50" s="57">
        <f>IFERROR(Inv_SY_B!LI50/Inv_SY_B!$NE50-1,"")</f>
        <v>-1.5658644304192948E-2</v>
      </c>
      <c r="LJ50" s="57">
        <f>IFERROR(Inv_SY_B!LJ50/Inv_SY_B!$NE50-1,"")</f>
        <v>-1.3845176317760055E-2</v>
      </c>
      <c r="LK50" s="57">
        <f>IFERROR(Inv_SY_B!LK50/Inv_SY_B!$NE50-1,"")</f>
        <v>-1.7129820208186541E-2</v>
      </c>
      <c r="LL50" s="57">
        <f>IFERROR(Inv_SY_B!LL50/Inv_SY_B!$NE50-1,"")</f>
        <v>-1.6082542446021475E-2</v>
      </c>
      <c r="LM50" s="57">
        <f>IFERROR(Inv_SY_B!LM50/Inv_SY_B!$NE50-1,"")</f>
        <v>-4.4876815077665722E-3</v>
      </c>
      <c r="LN50" s="57">
        <f>IFERROR(Inv_SY_B!LN50/Inv_SY_B!$NE50-1,"")</f>
        <v>-1.895008869956849E-2</v>
      </c>
      <c r="LO50" s="57">
        <f>IFERROR(Inv_SY_B!LO50/Inv_SY_B!$NE50-1,"")</f>
        <v>-2.6829607100619102E-2</v>
      </c>
      <c r="LP50" s="57">
        <f>IFERROR(Inv_SY_B!LP50/Inv_SY_B!$NE50-1,"")</f>
        <v>-1.2167718430309726E-2</v>
      </c>
      <c r="LQ50" s="57">
        <f>IFERROR(Inv_SY_B!LQ50/Inv_SY_B!$NE50-1,"")</f>
        <v>-1.9249310917330065E-2</v>
      </c>
      <c r="LR50" s="57">
        <f>IFERROR(Inv_SY_B!LR50/Inv_SY_B!$NE50-1,"")</f>
        <v>-2.9821829278233292E-2</v>
      </c>
      <c r="LS50" s="57">
        <f>IFERROR(Inv_SY_B!LS50/Inv_SY_B!$NE50-1,"")</f>
        <v>5.3184251140496741E-3</v>
      </c>
      <c r="LT50" s="57">
        <f>IFERROR(Inv_SY_B!LT50/Inv_SY_B!$NE50-1,"")</f>
        <v>-1.5663631341155559E-2</v>
      </c>
      <c r="LU50" s="57">
        <f>IFERROR(Inv_SY_B!LU50/Inv_SY_B!$NE50-1,"")</f>
        <v>7.7953905313394856E-3</v>
      </c>
      <c r="LV50" s="57">
        <f>IFERROR(Inv_SY_B!LV50/Inv_SY_B!$NE50-1,"")</f>
        <v>-2.0481109047114421E-2</v>
      </c>
      <c r="LW50" s="57">
        <f>IFERROR(Inv_SY_B!LW50/Inv_SY_B!$NE50-1,"")</f>
        <v>2.2562006977865368E-2</v>
      </c>
      <c r="LX50" s="57">
        <f>IFERROR(Inv_SY_B!LX50/Inv_SY_B!$NE50-1,"")</f>
        <v>1.5859429300009609E-2</v>
      </c>
      <c r="LY50" s="57">
        <f>IFERROR(Inv_SY_B!LY50/Inv_SY_B!$NE50-1,"")</f>
        <v>-9.5894203205987294E-3</v>
      </c>
      <c r="LZ50" s="57">
        <f>IFERROR(Inv_SY_B!LZ50/Inv_SY_B!$NE50-1,"")</f>
        <v>-1.2865903605086326E-2</v>
      </c>
      <c r="MA50" s="57">
        <f>IFERROR(Inv_SY_B!MA50/Inv_SY_B!$NE50-1,"")</f>
        <v>1.4967628474615857E-3</v>
      </c>
      <c r="MB50" s="57">
        <f>IFERROR(Inv_SY_B!MB50/Inv_SY_B!$NE50-1,"")</f>
        <v>4.993554549235224E-4</v>
      </c>
      <c r="MC50" s="57">
        <f>IFERROR(Inv_SY_B!MC50/Inv_SY_B!$NE50-1,"")</f>
        <v>-2.7727273753903381E-2</v>
      </c>
      <c r="MD50" s="57">
        <f>IFERROR(Inv_SY_B!MD50/Inv_SY_B!$NE50-1,"")</f>
        <v>-5.2856074217971782E-3</v>
      </c>
      <c r="ME50" s="57">
        <f>IFERROR(Inv_SY_B!ME50/Inv_SY_B!$NE50-1,"")</f>
        <v>4.1897628073144233E-3</v>
      </c>
      <c r="MF50" s="57">
        <f>IFERROR(Inv_SY_B!MF50/Inv_SY_B!$NE50-1,"")</f>
        <v>-3.4902741152286199E-3</v>
      </c>
      <c r="MG50" s="57">
        <f>IFERROR(Inv_SY_B!MG50/Inv_SY_B!$NE50-1,"")</f>
        <v>6.0848368531367658E-3</v>
      </c>
      <c r="MH50" s="57">
        <f>IFERROR(Inv_SY_B!MH50/Inv_SY_B!$NE50-1,"")</f>
        <v>7.9799108989591083E-3</v>
      </c>
      <c r="MI50" s="57">
        <f>IFERROR(Inv_SY_B!MI50/Inv_SY_B!$NE50-1,"")</f>
        <v>-5.5848296395585306E-3</v>
      </c>
      <c r="MJ50" s="57">
        <f>IFERROR(Inv_SY_B!MJ50/Inv_SY_B!$NE50-1,"")</f>
        <v>5.1771961259270416E-3</v>
      </c>
      <c r="MK50" s="57">
        <f>IFERROR(Inv_SY_B!MK50/Inv_SY_B!$NE50-1,"")</f>
        <v>7.4812072026899656E-3</v>
      </c>
      <c r="ML50" s="57">
        <f>IFERROR(Inv_SY_B!ML50/Inv_SY_B!$NE50-1,"")</f>
        <v>6.982503506421045E-3</v>
      </c>
      <c r="MM50" s="57">
        <f>IFERROR(Inv_SY_B!MM50/Inv_SY_B!$NE50-1,"")</f>
        <v>9.5142985316210016E-5</v>
      </c>
      <c r="MN50" s="57">
        <f>IFERROR(Inv_SY_B!MN50/Inv_SY_B!$NE50-1,"")</f>
        <v>2.1400906156485711E-3</v>
      </c>
      <c r="MO50" s="57">
        <f>IFERROR(Inv_SY_B!MO50/Inv_SY_B!$NE50-1,"")</f>
        <v>1.3869601551896205E-2</v>
      </c>
      <c r="MP50" s="57">
        <f>IFERROR(Inv_SY_B!MP50/Inv_SY_B!$NE50-1,"")</f>
        <v>-1.6586714489313925E-3</v>
      </c>
      <c r="MQ50" s="57">
        <f>IFERROR(Inv_SY_B!MQ50/Inv_SY_B!$NE50-1,"")</f>
        <v>1.8957258044767222E-3</v>
      </c>
      <c r="MR50" s="57">
        <f>IFERROR(Inv_SY_B!MR50/Inv_SY_B!$NE50-1,"")</f>
        <v>1.9954665437307284E-3</v>
      </c>
      <c r="MS50" s="57">
        <f>IFERROR(Inv_SY_B!MS50/Inv_SY_B!$NE50-1,"")</f>
        <v>1.313650711838088E-2</v>
      </c>
      <c r="MT50" s="57">
        <f>IFERROR(Inv_SY_B!MT50/Inv_SY_B!$NE50-1,"")</f>
        <v>-2.4203280032331076E-3</v>
      </c>
      <c r="MU50" s="57">
        <f>IFERROR(Inv_SY_B!MU50/Inv_SY_B!$NE50-1,"")</f>
        <v>6.2843183316443341E-3</v>
      </c>
      <c r="MV50" s="57">
        <f>IFERROR(Inv_SY_B!MV50/Inv_SY_B!$NE50-1,"")</f>
        <v>9.0997273805815126E-3</v>
      </c>
      <c r="MW50" s="57">
        <f>IFERROR(Inv_SY_B!MW50/Inv_SY_B!$NE50-1,"")</f>
        <v>-3.7337601354725525E-4</v>
      </c>
      <c r="MX50" s="57">
        <f>IFERROR(Inv_SY_B!MX50/Inv_SY_B!$NE50-1,"")</f>
        <v>5.0874294605987025E-3</v>
      </c>
      <c r="MY50" s="57">
        <f>IFERROR(Inv_SY_B!MY50/Inv_SY_B!$NE50-1,"")</f>
        <v>1.4069961821332466E-3</v>
      </c>
      <c r="MZ50" s="57">
        <f>IFERROR(Inv_SY_B!MZ50/Inv_SY_B!$NE50-1,"")</f>
        <v>4.5535091318882337E-5</v>
      </c>
      <c r="NA50" s="57">
        <f>IFERROR(Inv_SY_B!NA50/Inv_SY_B!$NE50-1,"")</f>
        <v>1.1890797780226725E-2</v>
      </c>
      <c r="NB50" s="57">
        <f>IFERROR(Inv_SY_B!NB50/Inv_SY_B!$NE50-1,"")</f>
        <v>1.7639801495690222E-2</v>
      </c>
      <c r="NC50" s="57">
        <f>IFERROR(Inv_SY_B!NC50/Inv_SY_B!$NE50-1,"")</f>
        <v>1.9839084796236417E-2</v>
      </c>
      <c r="ND50" s="57">
        <f>IFERROR(Inv_SY_B!ND50/Inv_SY_B!$NE50-1,"")</f>
        <v>1.9105990362721093E-2</v>
      </c>
    </row>
    <row r="51" spans="2:368" ht="14.5" x14ac:dyDescent="0.35">
      <c r="B51" s="86">
        <f t="shared" si="0"/>
        <v>45792</v>
      </c>
      <c r="C51" s="57">
        <f>IFERROR(Inv_SY_B!C51/Inv_SY_B!$NE51-1,"")</f>
        <v>-7.1623107814899001E-2</v>
      </c>
      <c r="D51" s="57">
        <f>IFERROR(Inv_SY_B!D51/Inv_SY_B!$NE51-1,"")</f>
        <v>-0.10078468833534326</v>
      </c>
      <c r="E51" s="57">
        <f>IFERROR(Inv_SY_B!E51/Inv_SY_B!$NE51-1,"")</f>
        <v>-6.1496449373895423E-2</v>
      </c>
      <c r="F51" s="57">
        <f>IFERROR(Inv_SY_B!F51/Inv_SY_B!$NE51-1,"")</f>
        <v>-6.1496449373895423E-2</v>
      </c>
      <c r="G51" s="57">
        <f>IFERROR(Inv_SY_B!G51/Inv_SY_B!$NE51-1,"")</f>
        <v>-7.5537950131342235E-2</v>
      </c>
      <c r="H51" s="57">
        <f>IFERROR(Inv_SY_B!H51/Inv_SY_B!$NE51-1,"")</f>
        <v>-0.11603293637045053</v>
      </c>
      <c r="I51" s="57">
        <f>IFERROR(Inv_SY_B!I51/Inv_SY_B!$NE51-1,"")</f>
        <v>-3.5680866114443432E-2</v>
      </c>
      <c r="J51" s="57">
        <f>IFERROR(Inv_SY_B!J51/Inv_SY_B!$NE51-1,"")</f>
        <v>-9.7169451298219633E-2</v>
      </c>
      <c r="K51" s="57">
        <f>IFERROR(Inv_SY_B!K51/Inv_SY_B!$NE51-1,"")</f>
        <v>-5.8080949189651676E-2</v>
      </c>
      <c r="L51" s="57">
        <f>IFERROR(Inv_SY_B!L51/Inv_SY_B!$NE51-1,"")</f>
        <v>-5.8460449210123167E-2</v>
      </c>
      <c r="M51" s="57">
        <f>IFERROR(Inv_SY_B!M51/Inv_SY_B!$NE51-1,"")</f>
        <v>-5.4285948984936327E-2</v>
      </c>
      <c r="N51" s="57">
        <f>IFERROR(Inv_SY_B!N51/Inv_SY_B!$NE51-1,"")</f>
        <v>-5.997844929200935E-2</v>
      </c>
      <c r="O51" s="57">
        <f>IFERROR(Inv_SY_B!O51/Inv_SY_B!$NE51-1,"")</f>
        <v>-5.2767948903050144E-2</v>
      </c>
      <c r="P51" s="57">
        <f>IFERROR(Inv_SY_B!P51/Inv_SY_B!$NE51-1,"")</f>
        <v>-5.7321949148708584E-2</v>
      </c>
      <c r="Q51" s="57">
        <f>IFERROR(Inv_SY_B!Q51/Inv_SY_B!$NE51-1,"")</f>
        <v>-4.3659948411733263E-2</v>
      </c>
      <c r="R51" s="57">
        <f>IFERROR(Inv_SY_B!R51/Inv_SY_B!$NE51-1,"")</f>
        <v>-4.7834448636920102E-2</v>
      </c>
      <c r="S51" s="57">
        <f>IFERROR(Inv_SY_B!S51/Inv_SY_B!$NE51-1,"")</f>
        <v>-6.68294233457849E-2</v>
      </c>
      <c r="T51" s="57">
        <f>IFERROR(Inv_SY_B!T51/Inv_SY_B!$NE51-1,"")</f>
        <v>-4.1263106177176212E-2</v>
      </c>
      <c r="U51" s="57">
        <f>IFERROR(Inv_SY_B!U51/Inv_SY_B!$NE51-1,"")</f>
        <v>-5.2388448882578653E-2</v>
      </c>
      <c r="V51" s="57">
        <f>IFERROR(Inv_SY_B!V51/Inv_SY_B!$NE51-1,"")</f>
        <v>-4.4418948452676354E-2</v>
      </c>
      <c r="W51" s="57">
        <f>IFERROR(Inv_SY_B!W51/Inv_SY_B!$NE51-1,"")</f>
        <v>-1.5576946896839861E-2</v>
      </c>
      <c r="X51" s="57">
        <f>IFERROR(Inv_SY_B!X51/Inv_SY_B!$NE51-1,"")</f>
        <v>-2.3546447326741937E-2</v>
      </c>
      <c r="Y51" s="57">
        <f>IFERROR(Inv_SY_B!Y51/Inv_SY_B!$NE51-1,"")</f>
        <v>-2.5443947429099611E-2</v>
      </c>
      <c r="Z51" s="57">
        <f>IFERROR(Inv_SY_B!Z51/Inv_SY_B!$NE51-1,"")</f>
        <v>-2.6582447490514305E-2</v>
      </c>
      <c r="AA51" s="57">
        <f>IFERROR(Inv_SY_B!AA51/Inv_SY_B!$NE51-1,"")</f>
        <v>-3.6069948002302565E-2</v>
      </c>
      <c r="AB51" s="57">
        <f>IFERROR(Inv_SY_B!AB51/Inv_SY_B!$NE51-1,"")</f>
        <v>-3.4172447899945002E-2</v>
      </c>
      <c r="AC51" s="57">
        <f>IFERROR(Inv_SY_B!AC51/Inv_SY_B!$NE51-1,"")</f>
        <v>-1.2540946733067493E-2</v>
      </c>
      <c r="AD51" s="57">
        <f>IFERROR(Inv_SY_B!AD51/Inv_SY_B!$NE51-1,"")</f>
        <v>-1.7094946978725933E-2</v>
      </c>
      <c r="AE51" s="57">
        <f>IFERROR(Inv_SY_B!AE51/Inv_SY_B!$NE51-1,"")</f>
        <v>-5.3304463441081751E-3</v>
      </c>
      <c r="AF51" s="57">
        <f>IFERROR(Inv_SY_B!AF51/Inv_SY_B!$NE51-1,"")</f>
        <v>-1.7474446999197535E-2</v>
      </c>
      <c r="AG51" s="57">
        <f>IFERROR(Inv_SY_B!AG51/Inv_SY_B!$NE51-1,"")</f>
        <v>-2.3546447326741937E-2</v>
      </c>
      <c r="AH51" s="57">
        <f>IFERROR(Inv_SY_B!AH51/Inv_SY_B!$NE51-1,"")</f>
        <v>-3.9105948166075044E-2</v>
      </c>
      <c r="AI51" s="57">
        <f>IFERROR(Inv_SY_B!AI51/Inv_SY_B!$NE51-1,"")</f>
        <v>-6.491194955813917E-2</v>
      </c>
      <c r="AJ51" s="57">
        <f>IFERROR(Inv_SY_B!AJ51/Inv_SY_B!$NE51-1,"")</f>
        <v>-8.1210476753127314E-2</v>
      </c>
      <c r="AK51" s="57">
        <f>IFERROR(Inv_SY_B!AK51/Inv_SY_B!$NE51-1,"")</f>
        <v>-7.9213108224329809E-2</v>
      </c>
      <c r="AL51" s="57">
        <f>IFERROR(Inv_SY_B!AL51/Inv_SY_B!$NE51-1,"")</f>
        <v>-6.603047593426592E-2</v>
      </c>
      <c r="AM51" s="57">
        <f>IFERROR(Inv_SY_B!AM51/Inv_SY_B!$NE51-1,"")</f>
        <v>-5.3247317349961576E-2</v>
      </c>
      <c r="AN51" s="57">
        <f>IFERROR(Inv_SY_B!AN51/Inv_SY_B!$NE51-1,"")</f>
        <v>-6.0837317759392384E-2</v>
      </c>
      <c r="AO51" s="57">
        <f>IFERROR(Inv_SY_B!AO51/Inv_SY_B!$NE51-1,"")</f>
        <v>-7.0224949844740814E-2</v>
      </c>
      <c r="AP51" s="57">
        <f>IFERROR(Inv_SY_B!AP51/Inv_SY_B!$NE51-1,"")</f>
        <v>-5.3247317349961576E-2</v>
      </c>
      <c r="AQ51" s="57">
        <f>IFERROR(Inv_SY_B!AQ51/Inv_SY_B!$NE51-1,"")</f>
        <v>-0.11918045248556863</v>
      </c>
      <c r="AR51" s="57">
        <f>IFERROR(Inv_SY_B!AR51/Inv_SY_B!$NE51-1,"")</f>
        <v>-4.7070576270464626E-2</v>
      </c>
      <c r="AS51" s="57">
        <f>IFERROR(Inv_SY_B!AS51/Inv_SY_B!$NE51-1,"")</f>
        <v>-2.7995703461340837E-2</v>
      </c>
      <c r="AT51" s="57">
        <f>IFERROR(Inv_SY_B!AT51/Inv_SY_B!$NE51-1,"")</f>
        <v>-3.2907447831706516E-2</v>
      </c>
      <c r="AU51" s="57">
        <f>IFERROR(Inv_SY_B!AU51/Inv_SY_B!$NE51-1,"")</f>
        <v>-2.4851394765556423E-2</v>
      </c>
      <c r="AV51" s="57">
        <f>IFERROR(Inv_SY_B!AV51/Inv_SY_B!$NE51-1,"")</f>
        <v>1.1551046569746592E-3</v>
      </c>
      <c r="AW51" s="57">
        <f>IFERROR(Inv_SY_B!AW51/Inv_SY_B!$NE51-1,"")</f>
        <v>-1.1417021503246083E-3</v>
      </c>
      <c r="AX51" s="57">
        <f>IFERROR(Inv_SY_B!AX51/Inv_SY_B!$NE51-1,"")</f>
        <v>-6.8729302982829532E-3</v>
      </c>
      <c r="AY51" s="57">
        <f>IFERROR(Inv_SY_B!AY51/Inv_SY_B!$NE51-1,"")</f>
        <v>-3.5782307399989222E-2</v>
      </c>
      <c r="AZ51" s="57">
        <f>IFERROR(Inv_SY_B!AZ51/Inv_SY_B!$NE51-1,"")</f>
        <v>-2.6085893032465335E-2</v>
      </c>
      <c r="BA51" s="57">
        <f>IFERROR(Inv_SY_B!BA51/Inv_SY_B!$NE51-1,"")</f>
        <v>-2.4195269942386965E-2</v>
      </c>
      <c r="BB51" s="57">
        <f>IFERROR(Inv_SY_B!BB51/Inv_SY_B!$NE51-1,"")</f>
        <v>-5.551554005924153E-2</v>
      </c>
      <c r="BC51" s="57">
        <f>IFERROR(Inv_SY_B!BC51/Inv_SY_B!$NE51-1,"")</f>
        <v>-6.6068521049100215E-2</v>
      </c>
      <c r="BD51" s="57">
        <f>IFERROR(Inv_SY_B!BD51/Inv_SY_B!$NE51-1,"")</f>
        <v>-5.9311377827453771E-2</v>
      </c>
      <c r="BE51" s="57">
        <f>IFERROR(Inv_SY_B!BE51/Inv_SY_B!$NE51-1,"")</f>
        <v>-6.9732228823686682E-2</v>
      </c>
      <c r="BF51" s="57">
        <f>IFERROR(Inv_SY_B!BF51/Inv_SY_B!$NE51-1,"")</f>
        <v>-4.6496239677398798E-2</v>
      </c>
      <c r="BG51" s="57">
        <f>IFERROR(Inv_SY_B!BG51/Inv_SY_B!$NE51-1,"")</f>
        <v>-4.2221520914784816E-2</v>
      </c>
      <c r="BH51" s="57">
        <f>IFERROR(Inv_SY_B!BH51/Inv_SY_B!$NE51-1,"")</f>
        <v>-8.4888660313170994E-2</v>
      </c>
      <c r="BI51" s="57">
        <f>IFERROR(Inv_SY_B!BI51/Inv_SY_B!$NE51-1,"")</f>
        <v>-8.2143432915779635E-2</v>
      </c>
      <c r="BJ51" s="57">
        <f>IFERROR(Inv_SY_B!BJ51/Inv_SY_B!$NE51-1,"")</f>
        <v>-8.6603093982754342E-2</v>
      </c>
      <c r="BK51" s="57">
        <f>IFERROR(Inv_SY_B!BK51/Inv_SY_B!$NE51-1,"")</f>
        <v>-6.0737449332952331E-2</v>
      </c>
      <c r="BL51" s="57">
        <f>IFERROR(Inv_SY_B!BL51/Inv_SY_B!$NE51-1,"")</f>
        <v>-6.1136286934084794E-2</v>
      </c>
      <c r="BM51" s="57">
        <f>IFERROR(Inv_SY_B!BM51/Inv_SY_B!$NE51-1,"")</f>
        <v>-5.6513981363188637E-2</v>
      </c>
      <c r="BN51" s="57">
        <f>IFERROR(Inv_SY_B!BN51/Inv_SY_B!$NE51-1,"")</f>
        <v>1.6054340523746102E-2</v>
      </c>
      <c r="BO51" s="57">
        <f>IFERROR(Inv_SY_B!BO51/Inv_SY_B!$NE51-1,"")</f>
        <v>6.7005397957919932E-4</v>
      </c>
      <c r="BP51" s="57">
        <f>IFERROR(Inv_SY_B!BP51/Inv_SY_B!$NE51-1,"")</f>
        <v>9.5094625560960822E-3</v>
      </c>
      <c r="BQ51" s="57">
        <f>IFERROR(Inv_SY_B!BQ51/Inv_SY_B!$NE51-1,"")</f>
        <v>9.3129115886616542E-3</v>
      </c>
      <c r="BR51" s="57">
        <f>IFERROR(Inv_SY_B!BR51/Inv_SY_B!$NE51-1,"")</f>
        <v>2.5907198198100279E-2</v>
      </c>
      <c r="BS51" s="57">
        <f>IFERROR(Inv_SY_B!BS51/Inv_SY_B!$NE51-1,"")</f>
        <v>4.4769437650293842E-3</v>
      </c>
      <c r="BT51" s="57">
        <f>IFERROR(Inv_SY_B!BT51/Inv_SY_B!$NE51-1,"")</f>
        <v>-2.0245661434400652E-2</v>
      </c>
      <c r="BU51" s="57">
        <f>IFERROR(Inv_SY_B!BU51/Inv_SY_B!$NE51-1,"")</f>
        <v>2.0202912176105814E-2</v>
      </c>
      <c r="BV51" s="57">
        <f>IFERROR(Inv_SY_B!BV51/Inv_SY_B!$NE51-1,"")</f>
        <v>2.8845769785188491E-2</v>
      </c>
      <c r="BW51" s="57">
        <f>IFERROR(Inv_SY_B!BW51/Inv_SY_B!$NE51-1,"")</f>
        <v>3.7814827188489275E-3</v>
      </c>
      <c r="BX51" s="57">
        <f>IFERROR(Inv_SY_B!BX51/Inv_SY_B!$NE51-1,"")</f>
        <v>-2.649398468654085E-3</v>
      </c>
      <c r="BY51" s="57">
        <f>IFERROR(Inv_SY_B!BY51/Inv_SY_B!$NE51-1,"")</f>
        <v>1.0157682839424531E-3</v>
      </c>
      <c r="BZ51" s="57">
        <f>IFERROR(Inv_SY_B!BZ51/Inv_SY_B!$NE51-1,"")</f>
        <v>5.4943399541036442E-3</v>
      </c>
      <c r="CA51" s="57">
        <f>IFERROR(Inv_SY_B!CA51/Inv_SY_B!$NE51-1,"")</f>
        <v>-6.6135178418929019E-3</v>
      </c>
      <c r="CB51" s="57">
        <f>IFERROR(Inv_SY_B!CB51/Inv_SY_B!$NE51-1,"")</f>
        <v>1.0157682839424531E-3</v>
      </c>
      <c r="CC51" s="57">
        <f>IFERROR(Inv_SY_B!CC51/Inv_SY_B!$NE51-1,"")</f>
        <v>1.622719767592784E-2</v>
      </c>
      <c r="CD51" s="57">
        <f>IFERROR(Inv_SY_B!CD51/Inv_SY_B!$NE51-1,"")</f>
        <v>1.5535769067201333E-2</v>
      </c>
      <c r="CE51" s="57">
        <f>IFERROR(Inv_SY_B!CE51/Inv_SY_B!$NE51-1,"")</f>
        <v>2.7443398057591661E-3</v>
      </c>
      <c r="CF51" s="57">
        <f>IFERROR(Inv_SY_B!CF51/Inv_SY_B!$NE51-1,"")</f>
        <v>1.9439459753970212E-2</v>
      </c>
      <c r="CG51" s="57">
        <f>IFERROR(Inv_SY_B!CG51/Inv_SY_B!$NE51-1,"")</f>
        <v>2.2104340850103821E-2</v>
      </c>
      <c r="CH51" s="57">
        <f>IFERROR(Inv_SY_B!CH51/Inv_SY_B!$NE51-1,"")</f>
        <v>1.9951483591114316E-2</v>
      </c>
      <c r="CI51" s="57">
        <f>IFERROR(Inv_SY_B!CI51/Inv_SY_B!$NE51-1,"")</f>
        <v>3.1092912763549974E-2</v>
      </c>
      <c r="CJ51" s="57">
        <f>IFERROR(Inv_SY_B!CJ51/Inv_SY_B!$NE51-1,"")</f>
        <v>2.2662198023053914E-2</v>
      </c>
      <c r="CK51" s="57">
        <f>IFERROR(Inv_SY_B!CK51/Inv_SY_B!$NE51-1,"")</f>
        <v>2.0493626477502414E-2</v>
      </c>
      <c r="CL51" s="57">
        <f>IFERROR(Inv_SY_B!CL51/Inv_SY_B!$NE51-1,"")</f>
        <v>1.4518250683052569E-2</v>
      </c>
      <c r="CM51" s="57">
        <f>IFERROR(Inv_SY_B!CM51/Inv_SY_B!$NE51-1,"")</f>
        <v>1.7264340589017602E-2</v>
      </c>
      <c r="CN51" s="57">
        <f>IFERROR(Inv_SY_B!CN51/Inv_SY_B!$NE51-1,"")</f>
        <v>7.0657686103003936E-3</v>
      </c>
      <c r="CO51" s="57">
        <f>IFERROR(Inv_SY_B!CO51/Inv_SY_B!$NE51-1,"")</f>
        <v>8.4486258277534088E-3</v>
      </c>
      <c r="CP51" s="57">
        <f>IFERROR(Inv_SY_B!CP51/Inv_SY_B!$NE51-1,"")</f>
        <v>-1.730708984731244E-2</v>
      </c>
      <c r="CQ51" s="57">
        <f>IFERROR(Inv_SY_B!CQ51/Inv_SY_B!$NE51-1,"")</f>
        <v>3.0900541101221979E-3</v>
      </c>
      <c r="CR51" s="57">
        <f>IFERROR(Inv_SY_B!CR51/Inv_SY_B!$NE51-1,"")</f>
        <v>7.9300543712086391E-3</v>
      </c>
      <c r="CS51" s="57">
        <f>IFERROR(Inv_SY_B!CS51/Inv_SY_B!$NE51-1,"")</f>
        <v>1.6918626284654348E-2</v>
      </c>
      <c r="CT51" s="57">
        <f>IFERROR(Inv_SY_B!CT51/Inv_SY_B!$NE51-1,"")</f>
        <v>2.5907198198100279E-2</v>
      </c>
      <c r="CU51" s="57">
        <f>IFERROR(Inv_SY_B!CU51/Inv_SY_B!$NE51-1,"")</f>
        <v>2.2394740865769203E-2</v>
      </c>
      <c r="CV51" s="57">
        <f>IFERROR(Inv_SY_B!CV51/Inv_SY_B!$NE51-1,"")</f>
        <v>1.6745769132472832E-2</v>
      </c>
      <c r="CW51" s="57">
        <f>IFERROR(Inv_SY_B!CW51/Inv_SY_B!$NE51-1,"")</f>
        <v>1.3461483241021366E-2</v>
      </c>
      <c r="CX51" s="57">
        <f>IFERROR(Inv_SY_B!CX51/Inv_SY_B!$NE51-1,"")</f>
        <v>-2.8851750070069127E-4</v>
      </c>
      <c r="CY51" s="57">
        <f>IFERROR(Inv_SY_B!CY51/Inv_SY_B!$NE51-1,"")</f>
        <v>-3.5413748190282757E-3</v>
      </c>
      <c r="CZ51" s="57">
        <f>IFERROR(Inv_SY_B!CZ51/Inv_SY_B!$NE51-1,"")</f>
        <v>1.8301483502107807E-2</v>
      </c>
      <c r="DA51" s="57">
        <f>IFERROR(Inv_SY_B!DA51/Inv_SY_B!$NE51-1,"")</f>
        <v>-9.7555784080880503E-3</v>
      </c>
      <c r="DB51" s="57">
        <f>IFERROR(Inv_SY_B!DB51/Inv_SY_B!$NE51-1,"")</f>
        <v>2.6771483959008746E-2</v>
      </c>
      <c r="DC51" s="57">
        <f>IFERROR(Inv_SY_B!DC51/Inv_SY_B!$NE51-1,"")</f>
        <v>6.3417200221518533E-2</v>
      </c>
      <c r="DD51" s="57">
        <f>IFERROR(Inv_SY_B!DD51/Inv_SY_B!$NE51-1,"")</f>
        <v>1.7610054893381077E-2</v>
      </c>
      <c r="DE51" s="57">
        <f>IFERROR(Inv_SY_B!DE51/Inv_SY_B!$NE51-1,"")</f>
        <v>3.299434143754798E-2</v>
      </c>
      <c r="DF51" s="57">
        <f>IFERROR(Inv_SY_B!DF51/Inv_SY_B!$NE51-1,"")</f>
        <v>1.8301483502107807E-2</v>
      </c>
      <c r="DG51" s="57">
        <f>IFERROR(Inv_SY_B!DG51/Inv_SY_B!$NE51-1,"")</f>
        <v>7.4114829146636474E-3</v>
      </c>
      <c r="DH51" s="57">
        <f>IFERROR(Inv_SY_B!DH51/Inv_SY_B!$NE51-1,"")</f>
        <v>4.1810056198812173E-2</v>
      </c>
      <c r="DI51" s="57">
        <f>IFERROR(Inv_SY_B!DI51/Inv_SY_B!$NE51-1,"")</f>
        <v>3.3858627198456226E-2</v>
      </c>
      <c r="DJ51" s="57">
        <f>IFERROR(Inv_SY_B!DJ51/Inv_SY_B!$NE51-1,"")</f>
        <v>4.1637199046630657E-2</v>
      </c>
      <c r="DK51" s="57">
        <f>IFERROR(Inv_SY_B!DK51/Inv_SY_B!$NE51-1,"")</f>
        <v>2.6491619998333382E-2</v>
      </c>
      <c r="DL51" s="57">
        <f>IFERROR(Inv_SY_B!DL51/Inv_SY_B!$NE51-1,"")</f>
        <v>1.9047912113801191E-2</v>
      </c>
      <c r="DM51" s="57">
        <f>IFERROR(Inv_SY_B!DM51/Inv_SY_B!$NE51-1,"")</f>
        <v>9.831483045206646E-3</v>
      </c>
      <c r="DN51" s="57">
        <f>IFERROR(Inv_SY_B!DN51/Inv_SY_B!$NE51-1,"")</f>
        <v>3.8525770307360707E-2</v>
      </c>
      <c r="DO51" s="57">
        <f>IFERROR(Inv_SY_B!DO51/Inv_SY_B!$NE51-1,"")</f>
        <v>2.5561483893736803E-2</v>
      </c>
      <c r="DP51" s="57">
        <f>IFERROR(Inv_SY_B!DP51/Inv_SY_B!$NE51-1,"")</f>
        <v>2.7808626872098507E-2</v>
      </c>
      <c r="DQ51" s="57">
        <f>IFERROR(Inv_SY_B!DQ51/Inv_SY_B!$NE51-1,"")</f>
        <v>2.2277198002285781E-2</v>
      </c>
      <c r="DR51" s="57">
        <f>IFERROR(Inv_SY_B!DR51/Inv_SY_B!$NE51-1,"")</f>
        <v>1.6400054828109578E-2</v>
      </c>
      <c r="DS51" s="57">
        <f>IFERROR(Inv_SY_B!DS51/Inv_SY_B!$NE51-1,"")</f>
        <v>2.2795769458830772E-2</v>
      </c>
      <c r="DT51" s="57">
        <f>IFERROR(Inv_SY_B!DT51/Inv_SY_B!$NE51-1,"")</f>
        <v>2.6944341111190262E-2</v>
      </c>
      <c r="DU51" s="57">
        <f>IFERROR(Inv_SY_B!DU51/Inv_SY_B!$NE51-1,"")</f>
        <v>1.5433626204548467E-2</v>
      </c>
      <c r="DV51" s="57">
        <f>IFERROR(Inv_SY_B!DV51/Inv_SY_B!$NE51-1,"")</f>
        <v>2.4107912386755137E-2</v>
      </c>
      <c r="DW51" s="57">
        <f>IFERROR(Inv_SY_B!DW51/Inv_SY_B!$NE51-1,"")</f>
        <v>3.420434150281948E-2</v>
      </c>
      <c r="DX51" s="57">
        <f>IFERROR(Inv_SY_B!DX51/Inv_SY_B!$NE51-1,"")</f>
        <v>3.1784341372276481E-2</v>
      </c>
      <c r="DY51" s="57">
        <f>IFERROR(Inv_SY_B!DY51/Inv_SY_B!$NE51-1,"")</f>
        <v>8.9671972842984005E-3</v>
      </c>
      <c r="DZ51" s="57">
        <f>IFERROR(Inv_SY_B!DZ51/Inv_SY_B!$NE51-1,"")</f>
        <v>3.3685770046274488E-2</v>
      </c>
      <c r="EA51" s="57">
        <f>IFERROR(Inv_SY_B!EA51/Inv_SY_B!$NE51-1,"")</f>
        <v>1.6400054828109578E-2</v>
      </c>
      <c r="EB51" s="57">
        <f>IFERROR(Inv_SY_B!EB51/Inv_SY_B!$NE51-1,"")</f>
        <v>1.7955769197744109E-2</v>
      </c>
      <c r="EC51" s="57">
        <f>IFERROR(Inv_SY_B!EC51/Inv_SY_B!$NE51-1,"")</f>
        <v>1.328862608883985E-2</v>
      </c>
      <c r="ED51" s="57">
        <f>IFERROR(Inv_SY_B!ED51/Inv_SY_B!$NE51-1,"")</f>
        <v>-1.7825661303857321E-2</v>
      </c>
      <c r="EE51" s="57">
        <f>IFERROR(Inv_SY_B!EE51/Inv_SY_B!$NE51-1,"")</f>
        <v>2.7462912567735254E-2</v>
      </c>
      <c r="EF51" s="57">
        <f>IFERROR(Inv_SY_B!EF51/Inv_SY_B!$NE51-1,"")</f>
        <v>3.9390056068269175E-2</v>
      </c>
      <c r="EG51" s="57">
        <f>IFERROR(Inv_SY_B!EG51/Inv_SY_B!$NE51-1,"")</f>
        <v>1.6054340523746102E-2</v>
      </c>
      <c r="EH51" s="57">
        <f>IFERROR(Inv_SY_B!EH51/Inv_SY_B!$NE51-1,"")</f>
        <v>1.9684340719560822E-2</v>
      </c>
      <c r="EI51" s="57">
        <f>IFERROR(Inv_SY_B!EI51/Inv_SY_B!$NE51-1,"")</f>
        <v>4.8865770865136104E-2</v>
      </c>
      <c r="EJ51" s="57">
        <f>IFERROR(Inv_SY_B!EJ51/Inv_SY_B!$NE51-1,"")</f>
        <v>5.2354342481892857E-2</v>
      </c>
      <c r="EK51" s="57">
        <f>IFERROR(Inv_SY_B!EK51/Inv_SY_B!$NE51-1,"")</f>
        <v>3.6548284486402682E-2</v>
      </c>
      <c r="EL51" s="57">
        <f>IFERROR(Inv_SY_B!EL51/Inv_SY_B!$NE51-1,"")</f>
        <v>1.7610054893381077E-2</v>
      </c>
      <c r="EM51" s="57">
        <f>IFERROR(Inv_SY_B!EM51/Inv_SY_B!$NE51-1,"")</f>
        <v>1.8474340654289545E-2</v>
      </c>
      <c r="EN51" s="57">
        <f>IFERROR(Inv_SY_B!EN51/Inv_SY_B!$NE51-1,"")</f>
        <v>3.420434150281948E-2</v>
      </c>
      <c r="EO51" s="57">
        <f>IFERROR(Inv_SY_B!EO51/Inv_SY_B!$NE51-1,"")</f>
        <v>3.6970055937725954E-2</v>
      </c>
      <c r="EP51" s="57">
        <f>IFERROR(Inv_SY_B!EP51/Inv_SY_B!$NE51-1,"")</f>
        <v>3.1265769915731711E-2</v>
      </c>
      <c r="EQ51" s="57">
        <f>IFERROR(Inv_SY_B!EQ51/Inv_SY_B!$NE51-1,"")</f>
        <v>2.5042912437192033E-2</v>
      </c>
      <c r="ER51" s="57">
        <f>IFERROR(Inv_SY_B!ER51/Inv_SY_B!$NE51-1,"")</f>
        <v>4.388434202499214E-2</v>
      </c>
      <c r="ES51" s="57">
        <f>IFERROR(Inv_SY_B!ES51/Inv_SY_B!$NE51-1,"")</f>
        <v>4.094577043790415E-2</v>
      </c>
      <c r="ET51" s="57">
        <f>IFERROR(Inv_SY_B!ET51/Inv_SY_B!$NE51-1,"")</f>
        <v>3.8565056023766031E-2</v>
      </c>
      <c r="EU51" s="57">
        <f>IFERROR(Inv_SY_B!EU51/Inv_SY_B!$NE51-1,"")</f>
        <v>3.1863567567026241E-2</v>
      </c>
      <c r="EV51" s="57">
        <f>IFERROR(Inv_SY_B!EV51/Inv_SY_B!$NE51-1,"")</f>
        <v>1.453005472723512E-2</v>
      </c>
      <c r="EW51" s="57">
        <f>IFERROR(Inv_SY_B!EW51/Inv_SY_B!$NE51-1,"")</f>
        <v>2.8119769746025591E-2</v>
      </c>
      <c r="EX51" s="57">
        <f>IFERROR(Inv_SY_B!EX51/Inv_SY_B!$NE51-1,"")</f>
        <v>3.9735770372632429E-2</v>
      </c>
      <c r="EY51" s="57">
        <f>IFERROR(Inv_SY_B!EY51/Inv_SY_B!$NE51-1,"")</f>
        <v>5.5646859666305337E-2</v>
      </c>
      <c r="EZ51" s="57">
        <f>IFERROR(Inv_SY_B!EZ51/Inv_SY_B!$NE51-1,"")</f>
        <v>2.988291269827803E-2</v>
      </c>
      <c r="FA51" s="57">
        <f>IFERROR(Inv_SY_B!FA51/Inv_SY_B!$NE51-1,"")</f>
        <v>3.2475769981002989E-2</v>
      </c>
      <c r="FB51" s="57">
        <f>IFERROR(Inv_SY_B!FB51/Inv_SY_B!$NE51-1,"")</f>
        <v>2.6598626806827008E-2</v>
      </c>
      <c r="FC51" s="57">
        <f>IFERROR(Inv_SY_B!FC51/Inv_SY_B!$NE51-1,"")</f>
        <v>-1.1775660977499491E-2</v>
      </c>
      <c r="FD51" s="57">
        <f>IFERROR(Inv_SY_B!FD51/Inv_SY_B!$NE51-1,"")</f>
        <v>3.2475769981002989E-2</v>
      </c>
      <c r="FE51" s="57">
        <f>IFERROR(Inv_SY_B!FE51/Inv_SY_B!$NE51-1,"")</f>
        <v>3.4895770111546431E-2</v>
      </c>
      <c r="FF51" s="57">
        <f>IFERROR(Inv_SY_B!FF51/Inv_SY_B!$NE51-1,"")</f>
        <v>1.7955769197744109E-2</v>
      </c>
      <c r="FG51" s="57">
        <f>IFERROR(Inv_SY_B!FG51/Inv_SY_B!$NE51-1,"")</f>
        <v>2.400576952410205E-2</v>
      </c>
      <c r="FH51" s="57">
        <f>IFERROR(Inv_SY_B!FH51/Inv_SY_B!$NE51-1,"")</f>
        <v>2.4697198132828557E-2</v>
      </c>
      <c r="FI51" s="57">
        <f>IFERROR(Inv_SY_B!FI51/Inv_SY_B!$NE51-1,"")</f>
        <v>1.2251483175749867E-2</v>
      </c>
      <c r="FJ51" s="57">
        <f>IFERROR(Inv_SY_B!FJ51/Inv_SY_B!$NE51-1,"")</f>
        <v>4.5281604005127152E-2</v>
      </c>
      <c r="FK51" s="57">
        <f>IFERROR(Inv_SY_B!FK51/Inv_SY_B!$NE51-1,"")</f>
        <v>5.9614342873522519E-2</v>
      </c>
      <c r="FL51" s="57">
        <f>IFERROR(Inv_SY_B!FL51/Inv_SY_B!$NE51-1,"")</f>
        <v>1.8686483522876163E-2</v>
      </c>
      <c r="FM51" s="57">
        <f>IFERROR(Inv_SY_B!FM51/Inv_SY_B!$NE51-1,"")</f>
        <v>5.2878093307175966E-3</v>
      </c>
      <c r="FN51" s="57">
        <f>IFERROR(Inv_SY_B!FN51/Inv_SY_B!$NE51-1,"")</f>
        <v>3.0467334498511356E-2</v>
      </c>
      <c r="FO51" s="57">
        <f>IFERROR(Inv_SY_B!FO51/Inv_SY_B!$NE51-1,"")</f>
        <v>7.938285664169431E-3</v>
      </c>
      <c r="FP51" s="57">
        <f>IFERROR(Inv_SY_B!FP51/Inv_SY_B!$NE51-1,"")</f>
        <v>1.0778081735725253E-2</v>
      </c>
      <c r="FQ51" s="57">
        <f>IFERROR(Inv_SY_B!FQ51/Inv_SY_B!$NE51-1,"")</f>
        <v>1.380719754538462E-2</v>
      </c>
      <c r="FR51" s="57">
        <f>IFERROR(Inv_SY_B!FR51/Inv_SY_B!$NE51-1,"")</f>
        <v>1.6079034402629366E-2</v>
      </c>
      <c r="FS51" s="57">
        <f>IFERROR(Inv_SY_B!FS51/Inv_SY_B!$NE51-1,"")</f>
        <v>2.0812027855222182E-2</v>
      </c>
      <c r="FT51" s="57">
        <f>IFERROR(Inv_SY_B!FT51/Inv_SY_B!$NE51-1,"")</f>
        <v>2.9710055546096514E-2</v>
      </c>
      <c r="FU51" s="57">
        <f>IFERROR(Inv_SY_B!FU51/Inv_SY_B!$NE51-1,"")</f>
        <v>4.3530396427667872E-2</v>
      </c>
      <c r="FV51" s="57">
        <f>IFERROR(Inv_SY_B!FV51/Inv_SY_B!$NE51-1,"")</f>
        <v>2.6870259474540914E-2</v>
      </c>
      <c r="FW51" s="57">
        <f>IFERROR(Inv_SY_B!FW51/Inv_SY_B!$NE51-1,"")</f>
        <v>2.4787742355399933E-2</v>
      </c>
      <c r="FX51" s="57">
        <f>IFERROR(Inv_SY_B!FX51/Inv_SY_B!$NE51-1,"")</f>
        <v>4.1447879308526892E-2</v>
      </c>
      <c r="FY51" s="57">
        <f>IFERROR(Inv_SY_B!FY51/Inv_SY_B!$NE51-1,"")</f>
        <v>4.769543066594939E-2</v>
      </c>
      <c r="FZ51" s="57">
        <f>IFERROR(Inv_SY_B!FZ51/Inv_SY_B!$NE51-1,"")</f>
        <v>2.2951340895794203E-2</v>
      </c>
      <c r="GA51" s="57">
        <f>IFERROR(Inv_SY_B!GA51/Inv_SY_B!$NE51-1,"")</f>
        <v>4.1637199046630657E-2</v>
      </c>
      <c r="GB51" s="57">
        <f>IFERROR(Inv_SY_B!GB51/Inv_SY_B!$NE51-1,"")</f>
        <v>2.0132197886577163E-2</v>
      </c>
      <c r="GC51" s="57">
        <f>IFERROR(Inv_SY_B!GC51/Inv_SY_B!$NE51-1,"")</f>
        <v>4.1258559570423126E-2</v>
      </c>
      <c r="GD51" s="57">
        <f>IFERROR(Inv_SY_B!GD51/Inv_SY_B!$NE51-1,"")</f>
        <v>4.2205158260941733E-2</v>
      </c>
      <c r="GE51" s="57">
        <f>IFERROR(Inv_SY_B!GE51/Inv_SY_B!$NE51-1,"")</f>
        <v>4.5612913546808409E-2</v>
      </c>
      <c r="GF51" s="57">
        <f>IFERROR(Inv_SY_B!GF51/Inv_SY_B!$NE51-1,"")</f>
        <v>3.3496450308170722E-2</v>
      </c>
      <c r="GG51" s="57">
        <f>IFERROR(Inv_SY_B!GG51/Inv_SY_B!$NE51-1,"")</f>
        <v>2.9331416069889205E-2</v>
      </c>
      <c r="GH51" s="57">
        <f>IFERROR(Inv_SY_B!GH51/Inv_SY_B!$NE51-1,"")</f>
        <v>3.8797402975075057E-2</v>
      </c>
      <c r="GI51" s="57">
        <f>IFERROR(Inv_SY_B!GI51/Inv_SY_B!$NE51-1,"")</f>
        <v>3.2549851617652337E-2</v>
      </c>
      <c r="GJ51" s="57">
        <f>IFERROR(Inv_SY_B!GJ51/Inv_SY_B!$NE51-1,"")</f>
        <v>3.6714885855934076E-2</v>
      </c>
      <c r="GK51" s="57">
        <f>IFERROR(Inv_SY_B!GK51/Inv_SY_B!$NE51-1,"")</f>
        <v>1.3617877807280854E-2</v>
      </c>
      <c r="GL51" s="57">
        <f>IFERROR(Inv_SY_B!GL51/Inv_SY_B!$NE51-1,"")</f>
        <v>3.1981892403341261E-2</v>
      </c>
      <c r="GM51" s="57">
        <f>IFERROR(Inv_SY_B!GM51/Inv_SY_B!$NE51-1,"")</f>
        <v>1.7972231783666581E-2</v>
      </c>
      <c r="GN51" s="57">
        <f>IFERROR(Inv_SY_B!GN51/Inv_SY_B!$NE51-1,"")</f>
        <v>2.743821868885199E-2</v>
      </c>
      <c r="GO51" s="57">
        <f>IFERROR(Inv_SY_B!GO51/Inv_SY_B!$NE51-1,"")</f>
        <v>2.2553769445776251E-2</v>
      </c>
      <c r="GP51" s="57">
        <f>IFERROR(Inv_SY_B!GP51/Inv_SY_B!$NE51-1,"")</f>
        <v>1.83792692205893E-2</v>
      </c>
      <c r="GQ51" s="57">
        <f>IFERROR(Inv_SY_B!GQ51/Inv_SY_B!$NE51-1,"")</f>
        <v>4.2432341946666119E-2</v>
      </c>
      <c r="GR51" s="57">
        <f>IFERROR(Inv_SY_B!GR51/Inv_SY_B!$NE51-1,"")</f>
        <v>-4.0008881876149038E-3</v>
      </c>
      <c r="GS51" s="57">
        <f>IFERROR(Inv_SY_B!GS51/Inv_SY_B!$NE51-1,"")</f>
        <v>2.9481842327053309E-2</v>
      </c>
      <c r="GT51" s="57">
        <f>IFERROR(Inv_SY_B!GT51/Inv_SY_B!$NE51-1,"")</f>
        <v>2.036057309512862E-2</v>
      </c>
      <c r="GU51" s="57">
        <f>IFERROR(Inv_SY_B!GU51/Inv_SY_B!$NE51-1,"")</f>
        <v>2.3817784271083831E-2</v>
      </c>
      <c r="GV51" s="57">
        <f>IFERROR(Inv_SY_B!GV51/Inv_SY_B!$NE51-1,"")</f>
        <v>3.1387339781002055E-2</v>
      </c>
      <c r="GW51" s="57">
        <f>IFERROR(Inv_SY_B!GW51/Inv_SY_B!$NE51-1,"")</f>
        <v>3.6885501716297231E-2</v>
      </c>
      <c r="GX51" s="57">
        <f>IFERROR(Inv_SY_B!GX51/Inv_SY_B!$NE51-1,"")</f>
        <v>2.3801095258744409E-2</v>
      </c>
      <c r="GY51" s="57">
        <f>IFERROR(Inv_SY_B!GY51/Inv_SY_B!$NE51-1,"")</f>
        <v>4.1644797163209901E-2</v>
      </c>
      <c r="GZ51" s="57">
        <f>IFERROR(Inv_SY_B!GZ51/Inv_SY_B!$NE51-1,"")</f>
        <v>4.9378920029394813E-2</v>
      </c>
      <c r="HA51" s="57">
        <f>IFERROR(Inv_SY_B!HA51/Inv_SY_B!$NE51-1,"")</f>
        <v>4.5747780116093262E-2</v>
      </c>
      <c r="HB51" s="57">
        <f>IFERROR(Inv_SY_B!HB51/Inv_SY_B!$NE51-1,"")</f>
        <v>2.0896758367380697E-2</v>
      </c>
      <c r="HC51" s="57">
        <f>IFERROR(Inv_SY_B!HC51/Inv_SY_B!$NE51-1,"")</f>
        <v>1.9466930974709085E-2</v>
      </c>
      <c r="HD51" s="57">
        <f>IFERROR(Inv_SY_B!HD51/Inv_SY_B!$NE51-1,"")</f>
        <v>2.1203149951524392E-2</v>
      </c>
      <c r="HE51" s="57">
        <f>IFERROR(Inv_SY_B!HE51/Inv_SY_B!$NE51-1,"")</f>
        <v>1.463349272339598E-2</v>
      </c>
      <c r="HF51" s="57">
        <f>IFERROR(Inv_SY_B!HF51/Inv_SY_B!$NE51-1,"")</f>
        <v>1.5394687765194481E-2</v>
      </c>
      <c r="HG51" s="57">
        <f>IFERROR(Inv_SY_B!HG51/Inv_SY_B!$NE51-1,"")</f>
        <v>2.7733120588590454E-2</v>
      </c>
      <c r="HH51" s="57">
        <f>IFERROR(Inv_SY_B!HH51/Inv_SY_B!$NE51-1,"")</f>
        <v>2.6258611089898132E-2</v>
      </c>
      <c r="HI51" s="57">
        <f>IFERROR(Inv_SY_B!HI51/Inv_SY_B!$NE51-1,"")</f>
        <v>3.2156649084667643E-2</v>
      </c>
      <c r="HJ51" s="57">
        <f>IFERROR(Inv_SY_B!HJ51/Inv_SY_B!$NE51-1,"")</f>
        <v>3.6909322343716244E-2</v>
      </c>
      <c r="HK51" s="57">
        <f>IFERROR(Inv_SY_B!HK51/Inv_SY_B!$NE51-1,"")</f>
        <v>3.1846226032311575E-2</v>
      </c>
      <c r="HL51" s="57">
        <f>IFERROR(Inv_SY_B!HL51/Inv_SY_B!$NE51-1,"")</f>
        <v>2.6040165238240043E-2</v>
      </c>
      <c r="HM51" s="57">
        <f>IFERROR(Inv_SY_B!HM51/Inv_SY_B!$NE51-1,"")</f>
        <v>6.4346500519227856E-3</v>
      </c>
      <c r="HN51" s="57">
        <f>IFERROR(Inv_SY_B!HN51/Inv_SY_B!$NE51-1,"")</f>
        <v>-4.0780314388565442E-3</v>
      </c>
      <c r="HO51" s="57">
        <f>IFERROR(Inv_SY_B!HO51/Inv_SY_B!$NE51-1,"")</f>
        <v>1.4026648207768222E-2</v>
      </c>
      <c r="HP51" s="57">
        <f>IFERROR(Inv_SY_B!HP51/Inv_SY_B!$NE51-1,"")</f>
        <v>-2.6213747694002754E-3</v>
      </c>
      <c r="HQ51" s="57">
        <f>IFERROR(Inv_SY_B!HQ51/Inv_SY_B!$NE51-1,"")</f>
        <v>-1.8224452735609131E-2</v>
      </c>
      <c r="HR51" s="57">
        <f>IFERROR(Inv_SY_B!HR51/Inv_SY_B!$NE51-1,"")</f>
        <v>-2.6278518902690728E-2</v>
      </c>
      <c r="HS51" s="57">
        <f>IFERROR(Inv_SY_B!HS51/Inv_SY_B!$NE51-1,"")</f>
        <v>1.3502933680575202E-2</v>
      </c>
      <c r="HT51" s="57">
        <f>IFERROR(Inv_SY_B!HT51/Inv_SY_B!$NE51-1,"")</f>
        <v>-4.6725436561630973E-3</v>
      </c>
      <c r="HU51" s="57">
        <f>IFERROR(Inv_SY_B!HU51/Inv_SY_B!$NE51-1,"")</f>
        <v>8.9219539537574999E-3</v>
      </c>
      <c r="HV51" s="57">
        <f>IFERROR(Inv_SY_B!HV51/Inv_SY_B!$NE51-1,"")</f>
        <v>2.6616067938066257E-2</v>
      </c>
      <c r="HW51" s="57">
        <f>IFERROR(Inv_SY_B!HW51/Inv_SY_B!$NE51-1,"")</f>
        <v>2.9207630087282999E-2</v>
      </c>
      <c r="HX51" s="57">
        <f>IFERROR(Inv_SY_B!HX51/Inv_SY_B!$NE51-1,"")</f>
        <v>1.6035345232297438E-2</v>
      </c>
      <c r="HY51" s="57">
        <f>IFERROR(Inv_SY_B!HY51/Inv_SY_B!$NE51-1,"")</f>
        <v>8.5644971055893748E-3</v>
      </c>
      <c r="HZ51" s="57">
        <f>IFERROR(Inv_SY_B!HZ51/Inv_SY_B!$NE51-1,"")</f>
        <v>-6.1337880559790836E-3</v>
      </c>
      <c r="IA51" s="57">
        <f>IFERROR(Inv_SY_B!IA51/Inv_SY_B!$NE51-1,"")</f>
        <v>2.2719788293036558E-2</v>
      </c>
      <c r="IB51" s="57">
        <f>IFERROR(Inv_SY_B!IB51/Inv_SY_B!$NE51-1,"")</f>
        <v>2.1047412065562376E-3</v>
      </c>
      <c r="IC51" s="57">
        <f>IFERROR(Inv_SY_B!IC51/Inv_SY_B!$NE51-1,"")</f>
        <v>4.2379914942268337E-2</v>
      </c>
      <c r="ID51" s="57">
        <f>IFERROR(Inv_SY_B!ID51/Inv_SY_B!$NE51-1,"")</f>
        <v>2.1343579427590242E-2</v>
      </c>
      <c r="IE51" s="57">
        <f>IFERROR(Inv_SY_B!IE51/Inv_SY_B!$NE51-1,"")</f>
        <v>2.4882402224451816E-2</v>
      </c>
      <c r="IF51" s="57">
        <f>IFERROR(Inv_SY_B!IF51/Inv_SY_B!$NE51-1,"")</f>
        <v>-3.8213826834264664E-3</v>
      </c>
      <c r="IG51" s="57">
        <f>IFERROR(Inv_SY_B!IG51/Inv_SY_B!$NE51-1,"")</f>
        <v>-8.5523251858591109E-2</v>
      </c>
      <c r="IH51" s="57">
        <f>IFERROR(Inv_SY_B!IH51/Inv_SY_B!$NE51-1,"")</f>
        <v>-8.910876161838388E-4</v>
      </c>
      <c r="II51" s="57">
        <f>IFERROR(Inv_SY_B!II51/Inv_SY_B!$NE51-1,"")</f>
        <v>-9.0578712996964961E-2</v>
      </c>
      <c r="IJ51" s="57">
        <f>IFERROR(Inv_SY_B!IJ51/Inv_SY_B!$NE51-1,"")</f>
        <v>3.7898949193475584E-3</v>
      </c>
      <c r="IK51" s="57">
        <f>IFERROR(Inv_SY_B!IK51/Inv_SY_B!$NE51-1,"")</f>
        <v>5.3389585865837752E-2</v>
      </c>
      <c r="IL51" s="57">
        <f>IFERROR(Inv_SY_B!IL51/Inv_SY_B!$NE51-1,"")</f>
        <v>5.9680826393592179E-2</v>
      </c>
      <c r="IM51" s="57">
        <f>IFERROR(Inv_SY_B!IM51/Inv_SY_B!$NE51-1,"")</f>
        <v>8.7610983720818325E-3</v>
      </c>
      <c r="IN51" s="57">
        <f>IFERROR(Inv_SY_B!IN51/Inv_SY_B!$NE51-1,"")</f>
        <v>1.708388532025662E-2</v>
      </c>
      <c r="IO51" s="57">
        <f>IFERROR(Inv_SY_B!IO51/Inv_SY_B!$NE51-1,"")</f>
        <v>2.9404231353775234E-2</v>
      </c>
      <c r="IP51" s="57">
        <f>IFERROR(Inv_SY_B!IP51/Inv_SY_B!$NE51-1,"")</f>
        <v>-1.0783269176050103E-3</v>
      </c>
      <c r="IQ51" s="57">
        <f>IFERROR(Inv_SY_B!IQ51/Inv_SY_B!$NE51-1,"")</f>
        <v>1.9770769295651691E-2</v>
      </c>
      <c r="IR51" s="57">
        <f>IFERROR(Inv_SY_B!IR51/Inv_SY_B!$NE51-1,"")</f>
        <v>2.2919805079775202E-3</v>
      </c>
      <c r="IS51" s="57">
        <f>IFERROR(Inv_SY_B!IS51/Inv_SY_B!$NE51-1,"")</f>
        <v>2.1015910650102887E-2</v>
      </c>
      <c r="IT51" s="57">
        <f>IFERROR(Inv_SY_B!IT51/Inv_SY_B!$NE51-1,"")</f>
        <v>7.7219202491940475E-3</v>
      </c>
      <c r="IU51" s="57">
        <f>IFERROR(Inv_SY_B!IU51/Inv_SY_B!$NE51-1,"")</f>
        <v>-4.1522016024596153E-2</v>
      </c>
      <c r="IV51" s="57">
        <f>IFERROR(Inv_SY_B!IV51/Inv_SY_B!$NE51-1,"")</f>
        <v>7.9406609660748195E-4</v>
      </c>
      <c r="IW51" s="57">
        <f>IFERROR(Inv_SY_B!IW51/Inv_SY_B!$NE51-1,"")</f>
        <v>-2.6542871910895771E-2</v>
      </c>
      <c r="IX51" s="57">
        <f>IFERROR(Inv_SY_B!IX51/Inv_SY_B!$NE51-1,"")</f>
        <v>1.6896646018835337E-2</v>
      </c>
      <c r="IY51" s="57">
        <f>IFERROR(Inv_SY_B!IY51/Inv_SY_B!$NE51-1,"")</f>
        <v>1.127946697619775E-2</v>
      </c>
      <c r="IZ51" s="57">
        <f>IFERROR(Inv_SY_B!IZ51/Inv_SY_B!$NE51-1,"")</f>
        <v>4.0962865034914753E-3</v>
      </c>
      <c r="JA51" s="57">
        <f>IFERROR(Inv_SY_B!JA51/Inv_SY_B!$NE51-1,"")</f>
        <v>-1.1050520266435382E-2</v>
      </c>
      <c r="JB51" s="57">
        <f>IFERROR(Inv_SY_B!JB51/Inv_SY_B!$NE51-1,"")</f>
        <v>1.224008600088089E-2</v>
      </c>
      <c r="JC51" s="57">
        <f>IFERROR(Inv_SY_B!JC51/Inv_SY_B!$NE51-1,"")</f>
        <v>1.2911766351650922E-2</v>
      </c>
      <c r="JD51" s="57">
        <f>IFERROR(Inv_SY_B!JD51/Inv_SY_B!$NE51-1,"")</f>
        <v>2.9827882648874482E-2</v>
      </c>
      <c r="JE51" s="57">
        <f>IFERROR(Inv_SY_B!JE51/Inv_SY_B!$NE51-1,"")</f>
        <v>3.4122661749590888E-2</v>
      </c>
      <c r="JF51" s="57">
        <f>IFERROR(Inv_SY_B!JF51/Inv_SY_B!$NE51-1,"")</f>
        <v>1.9427435007152383E-2</v>
      </c>
      <c r="JG51" s="57">
        <f>IFERROR(Inv_SY_B!JG51/Inv_SY_B!$NE51-1,"")</f>
        <v>2.2022477943998364E-2</v>
      </c>
      <c r="JH51" s="57">
        <f>IFERROR(Inv_SY_B!JH51/Inv_SY_B!$NE51-1,"")</f>
        <v>2.8224623754821376E-2</v>
      </c>
      <c r="JI51" s="57">
        <f>IFERROR(Inv_SY_B!JI51/Inv_SY_B!$NE51-1,"")</f>
        <v>2.5403822974714219E-2</v>
      </c>
      <c r="JJ51" s="57">
        <f>IFERROR(Inv_SY_B!JJ51/Inv_SY_B!$NE51-1,"")</f>
        <v>1.5488280838579893E-2</v>
      </c>
      <c r="JK51" s="57">
        <f>IFERROR(Inv_SY_B!JK51/Inv_SY_B!$NE51-1,"")</f>
        <v>2.6437339513982305E-2</v>
      </c>
      <c r="JL51" s="57">
        <f>IFERROR(Inv_SY_B!JL51/Inv_SY_B!$NE51-1,"")</f>
        <v>2.8387253478941998E-2</v>
      </c>
      <c r="JM51" s="57">
        <f>IFERROR(Inv_SY_B!JM51/Inv_SY_B!$NE51-1,"")</f>
        <v>4.4054162342397341E-3</v>
      </c>
      <c r="JN51" s="57">
        <f>IFERROR(Inv_SY_B!JN51/Inv_SY_B!$NE51-1,"")</f>
        <v>-1.3564572568016686E-3</v>
      </c>
      <c r="JO51" s="57">
        <f>IFERROR(Inv_SY_B!JO51/Inv_SY_B!$NE51-1,"")</f>
        <v>2.4083563164543076E-2</v>
      </c>
      <c r="JP51" s="57">
        <f>IFERROR(Inv_SY_B!JP51/Inv_SY_B!$NE51-1,"")</f>
        <v>8.7283314943333856E-3</v>
      </c>
      <c r="JQ51" s="57">
        <f>IFERROR(Inv_SY_B!JQ51/Inv_SY_B!$NE51-1,"")</f>
        <v>1.9049897985179864E-2</v>
      </c>
      <c r="JR51" s="57">
        <f>IFERROR(Inv_SY_B!JR51/Inv_SY_B!$NE51-1,"")</f>
        <v>6.1615927373501744E-3</v>
      </c>
      <c r="JS51" s="57">
        <f>IFERROR(Inv_SY_B!JS51/Inv_SY_B!$NE51-1,"")</f>
        <v>2.2155628137015215E-2</v>
      </c>
      <c r="JT51" s="57">
        <f>IFERROR(Inv_SY_B!JT51/Inv_SY_B!$NE51-1,"")</f>
        <v>2.7500303299323292E-2</v>
      </c>
      <c r="JU51" s="57">
        <f>IFERROR(Inv_SY_B!JU51/Inv_SY_B!$NE51-1,"")</f>
        <v>2.0896758367380697E-2</v>
      </c>
      <c r="JV51" s="57">
        <f>IFERROR(Inv_SY_B!JV51/Inv_SY_B!$NE51-1,"")</f>
        <v>9.3345535433231319E-4</v>
      </c>
      <c r="JW51" s="57">
        <f>IFERROR(Inv_SY_B!JW51/Inv_SY_B!$NE51-1,"")</f>
        <v>-6.6393341698162134E-3</v>
      </c>
      <c r="JX51" s="57">
        <f>IFERROR(Inv_SY_B!JX51/Inv_SY_B!$NE51-1,"")</f>
        <v>-1.9134436884661321E-2</v>
      </c>
      <c r="JY51" s="57">
        <f>IFERROR(Inv_SY_B!JY51/Inv_SY_B!$NE51-1,"")</f>
        <v>-1.6862600027417018E-2</v>
      </c>
      <c r="JZ51" s="57">
        <f>IFERROR(Inv_SY_B!JZ51/Inv_SY_B!$NE51-1,"")</f>
        <v>-3.3522736980543644E-2</v>
      </c>
      <c r="KA51" s="57">
        <f>IFERROR(Inv_SY_B!KA51/Inv_SY_B!$NE51-1,"")</f>
        <v>-2.1784913218113378E-2</v>
      </c>
      <c r="KB51" s="57">
        <f>IFERROR(Inv_SY_B!KB51/Inv_SY_B!$NE51-1,"")</f>
        <v>-7.2072933841276221E-3</v>
      </c>
      <c r="KC51" s="57">
        <f>IFERROR(Inv_SY_B!KC51/Inv_SY_B!$NE51-1,"")</f>
        <v>-2.9168383004158249E-2</v>
      </c>
      <c r="KD51" s="57">
        <f>IFERROR(Inv_SY_B!KD51/Inv_SY_B!$NE51-1,"")</f>
        <v>-3.0493621170884277E-2</v>
      </c>
      <c r="KE51" s="57">
        <f>IFERROR(Inv_SY_B!KE51/Inv_SY_B!$NE51-1,"")</f>
        <v>1.2671279116762246E-2</v>
      </c>
      <c r="KF51" s="57">
        <f>IFERROR(Inv_SY_B!KF51/Inv_SY_B!$NE51-1,"")</f>
        <v>4.3000541753939192E-3</v>
      </c>
      <c r="KG51" s="57">
        <f>IFERROR(Inv_SY_B!KG51/Inv_SY_B!$NE51-1,"")</f>
        <v>3.7732514258879135E-3</v>
      </c>
      <c r="KH51" s="57">
        <f>IFERROR(Inv_SY_B!KH51/Inv_SY_B!$NE51-1,"")</f>
        <v>1.0020802783310412E-2</v>
      </c>
      <c r="KI51" s="57">
        <f>IFERROR(Inv_SY_B!KI51/Inv_SY_B!$NE51-1,"")</f>
        <v>2.0764697920696129E-2</v>
      </c>
      <c r="KJ51" s="57">
        <f>IFERROR(Inv_SY_B!KJ51/Inv_SY_B!$NE51-1,"")</f>
        <v>-3.4871605303894437E-3</v>
      </c>
      <c r="KK51" s="57">
        <f>IFERROR(Inv_SY_B!KK51/Inv_SY_B!$NE51-1,"")</f>
        <v>-2.0781518606163618E-2</v>
      </c>
      <c r="KL51" s="57">
        <f>IFERROR(Inv_SY_B!KL51/Inv_SY_B!$NE51-1,"")</f>
        <v>-1.8134673062209505E-2</v>
      </c>
      <c r="KM51" s="57">
        <f>IFERROR(Inv_SY_B!KM51/Inv_SY_B!$NE51-1,"")</f>
        <v>1.064841068222977E-2</v>
      </c>
      <c r="KN51" s="57">
        <f>IFERROR(Inv_SY_B!KN51/Inv_SY_B!$NE51-1,"")</f>
        <v>-6.8583764606598985E-3</v>
      </c>
      <c r="KO51" s="57">
        <f>IFERROR(Inv_SY_B!KO51/Inv_SY_B!$NE51-1,"")</f>
        <v>-8.9480011467600873E-3</v>
      </c>
      <c r="KP51" s="57">
        <f>IFERROR(Inv_SY_B!KP51/Inv_SY_B!$NE51-1,"")</f>
        <v>6.0593034170517424E-3</v>
      </c>
      <c r="KQ51" s="57">
        <f>IFERROR(Inv_SY_B!KQ51/Inv_SY_B!$NE51-1,"")</f>
        <v>-8.4297583002620691E-2</v>
      </c>
      <c r="KR51" s="57">
        <f>IFERROR(Inv_SY_B!KR51/Inv_SY_B!$NE51-1,"")</f>
        <v>-1.9192635662407254E-3</v>
      </c>
      <c r="KS51" s="57">
        <f>IFERROR(Inv_SY_B!KS51/Inv_SY_B!$NE51-1,"")</f>
        <v>-1.6926568130052444E-2</v>
      </c>
      <c r="KT51" s="57">
        <f>IFERROR(Inv_SY_B!KT51/Inv_SY_B!$NE51-1,"")</f>
        <v>1.1758279833689045E-2</v>
      </c>
      <c r="KU51" s="57">
        <f>IFERROR(Inv_SY_B!KU51/Inv_SY_B!$NE51-1,"")</f>
        <v>4.1596446115059749E-3</v>
      </c>
      <c r="KV51" s="57">
        <f>IFERROR(Inv_SY_B!KV51/Inv_SY_B!$NE51-1,"")</f>
        <v>1.4599785504925133E-3</v>
      </c>
      <c r="KW51" s="57">
        <f>IFERROR(Inv_SY_B!KW51/Inv_SY_B!$NE51-1,"")</f>
        <v>7.4025876152328252E-4</v>
      </c>
      <c r="KX51" s="57">
        <f>IFERROR(Inv_SY_B!KX51/Inv_SY_B!$NE51-1,"")</f>
        <v>2.327318445057025E-2</v>
      </c>
      <c r="KY51" s="57">
        <f>IFERROR(Inv_SY_B!KY51/Inv_SY_B!$NE51-1,"")</f>
        <v>1.2813268920340182E-2</v>
      </c>
      <c r="KZ51" s="57">
        <f>IFERROR(Inv_SY_B!KZ51/Inv_SY_B!$NE51-1,"")</f>
        <v>3.8679112949397965E-3</v>
      </c>
      <c r="LA51" s="57">
        <f>IFERROR(Inv_SY_B!LA51/Inv_SY_B!$NE51-1,"")</f>
        <v>-2.2498503000196624E-2</v>
      </c>
      <c r="LB51" s="57">
        <f>IFERROR(Inv_SY_B!LB51/Inv_SY_B!$NE51-1,"")</f>
        <v>-6.7597123957303884E-2</v>
      </c>
      <c r="LC51" s="57">
        <f>IFERROR(Inv_SY_B!LC51/Inv_SY_B!$NE51-1,"")</f>
        <v>1.798169777057157E-2</v>
      </c>
      <c r="LD51" s="57">
        <f>IFERROR(Inv_SY_B!LD51/Inv_SY_B!$NE51-1,"")</f>
        <v>-3.6996771375025217E-3</v>
      </c>
      <c r="LE51" s="57">
        <f>IFERROR(Inv_SY_B!LE51/Inv_SY_B!$NE51-1,"")</f>
        <v>-1.0253052687246522E-2</v>
      </c>
      <c r="LF51" s="57">
        <f>IFERROR(Inv_SY_B!LF51/Inv_SY_B!$NE51-1,"")</f>
        <v>-1.324888150998671E-2</v>
      </c>
      <c r="LG51" s="57">
        <f>IFERROR(Inv_SY_B!LG51/Inv_SY_B!$NE51-1,"")</f>
        <v>8.2411972451355009E-3</v>
      </c>
      <c r="LH51" s="57">
        <f>IFERROR(Inv_SY_B!LH51/Inv_SY_B!$NE51-1,"")</f>
        <v>-2.8375846124808923E-2</v>
      </c>
      <c r="LI51" s="57">
        <f>IFERROR(Inv_SY_B!LI51/Inv_SY_B!$NE51-1,"")</f>
        <v>-5.9309749659615441E-2</v>
      </c>
      <c r="LJ51" s="57">
        <f>IFERROR(Inv_SY_B!LJ51/Inv_SY_B!$NE51-1,"")</f>
        <v>-5.5550483970403519E-3</v>
      </c>
      <c r="LK51" s="57">
        <f>IFERROR(Inv_SY_B!LK51/Inv_SY_B!$NE51-1,"")</f>
        <v>-2.8199939728473788E-2</v>
      </c>
      <c r="LL51" s="57">
        <f>IFERROR(Inv_SY_B!LL51/Inv_SY_B!$NE51-1,"")</f>
        <v>-1.561745867296549E-2</v>
      </c>
      <c r="LM51" s="57">
        <f>IFERROR(Inv_SY_B!LM51/Inv_SY_B!$NE51-1,"")</f>
        <v>1.202842418188288E-2</v>
      </c>
      <c r="LN51" s="57">
        <f>IFERROR(Inv_SY_B!LN51/Inv_SY_B!$NE51-1,"")</f>
        <v>-2.5981154006631924E-2</v>
      </c>
      <c r="LO51" s="57">
        <f>IFERROR(Inv_SY_B!LO51/Inv_SY_B!$NE51-1,"")</f>
        <v>-2.5762413289749375E-3</v>
      </c>
      <c r="LP51" s="57">
        <f>IFERROR(Inv_SY_B!LP51/Inv_SY_B!$NE51-1,"")</f>
        <v>-1.8272841232900294E-3</v>
      </c>
      <c r="LQ51" s="57">
        <f>IFERROR(Inv_SY_B!LQ51/Inv_SY_B!$NE51-1,"")</f>
        <v>-1.0627531290089087E-2</v>
      </c>
      <c r="LR51" s="57">
        <f>IFERROR(Inv_SY_B!LR51/Inv_SY_B!$NE51-1,"")</f>
        <v>-8.6272209064276018E-2</v>
      </c>
      <c r="LS51" s="57">
        <f>IFERROR(Inv_SY_B!LS51/Inv_SY_B!$NE51-1,"")</f>
        <v>2.2070427758107414E-2</v>
      </c>
      <c r="LT51" s="57">
        <f>IFERROR(Inv_SY_B!LT51/Inv_SY_B!$NE51-1,"")</f>
        <v>-9.5228194117036313E-3</v>
      </c>
      <c r="LU51" s="57">
        <f>IFERROR(Inv_SY_B!LU51/Inv_SY_B!$NE51-1,"")</f>
        <v>1.2902502453737696E-3</v>
      </c>
      <c r="LV51" s="57">
        <f>IFERROR(Inv_SY_B!LV51/Inv_SY_B!$NE51-1,"")</f>
        <v>-0.16818004147100396</v>
      </c>
      <c r="LW51" s="57">
        <f>IFERROR(Inv_SY_B!LW51/Inv_SY_B!$NE51-1,"")</f>
        <v>-4.2145852164110487E-3</v>
      </c>
      <c r="LX51" s="57">
        <f>IFERROR(Inv_SY_B!LX51/Inv_SY_B!$NE51-1,"")</f>
        <v>-7.1636042137958045E-3</v>
      </c>
      <c r="LY51" s="57">
        <f>IFERROR(Inv_SY_B!LY51/Inv_SY_B!$NE51-1,"")</f>
        <v>-0.14675050342334139</v>
      </c>
      <c r="LZ51" s="57">
        <f>IFERROR(Inv_SY_B!LZ51/Inv_SY_B!$NE51-1,"")</f>
        <v>-1.8678821251202904E-2</v>
      </c>
      <c r="MA51" s="57">
        <f>IFERROR(Inv_SY_B!MA51/Inv_SY_B!$NE51-1,"")</f>
        <v>-1.2312685002880297E-2</v>
      </c>
      <c r="MB51" s="57">
        <f>IFERROR(Inv_SY_B!MB51/Inv_SY_B!$NE51-1,"")</f>
        <v>7.534680947772765E-3</v>
      </c>
      <c r="MC51" s="57">
        <f>IFERROR(Inv_SY_B!MC51/Inv_SY_B!$NE51-1,"")</f>
        <v>-3.4219683269167245E-2</v>
      </c>
      <c r="MD51" s="57">
        <f>IFERROR(Inv_SY_B!MD51/Inv_SY_B!$NE51-1,"")</f>
        <v>-1.9240539155466863E-2</v>
      </c>
      <c r="ME51" s="57">
        <f>IFERROR(Inv_SY_B!ME51/Inv_SY_B!$NE51-1,"")</f>
        <v>7.9406609660748195E-4</v>
      </c>
      <c r="MF51" s="57">
        <f>IFERROR(Inv_SY_B!MF51/Inv_SY_B!$NE51-1,"")</f>
        <v>-1.2312685002880297E-2</v>
      </c>
      <c r="MG51" s="57">
        <f>IFERROR(Inv_SY_B!MG51/Inv_SY_B!$NE51-1,"")</f>
        <v>-3.6996771375025217E-3</v>
      </c>
      <c r="MH51" s="57">
        <f>IFERROR(Inv_SY_B!MH51/Inv_SY_B!$NE51-1,"")</f>
        <v>1.0156031167670054E-2</v>
      </c>
      <c r="MI51" s="57">
        <f>IFERROR(Inv_SY_B!MI51/Inv_SY_B!$NE51-1,"")</f>
        <v>-1.7929864045517996E-2</v>
      </c>
      <c r="MJ51" s="57">
        <f>IFERROR(Inv_SY_B!MJ51/Inv_SY_B!$NE51-1,"")</f>
        <v>-5.1975915488725599E-3</v>
      </c>
      <c r="MK51" s="57">
        <f>IFERROR(Inv_SY_B!MK51/Inv_SY_B!$NE51-1,"")</f>
        <v>2.6664591108200852E-3</v>
      </c>
      <c r="ML51" s="57">
        <f>IFERROR(Inv_SY_B!ML51/Inv_SY_B!$NE51-1,"")</f>
        <v>1.0717749071933902E-2</v>
      </c>
      <c r="MM51" s="57">
        <f>IFERROR(Inv_SY_B!MM51/Inv_SY_B!$NE51-1,"")</f>
        <v>-1.471723182113216E-2</v>
      </c>
      <c r="MN51" s="57">
        <f>IFERROR(Inv_SY_B!MN51/Inv_SY_B!$NE51-1,"")</f>
        <v>-9.5228194117036313E-3</v>
      </c>
      <c r="MO51" s="57">
        <f>IFERROR(Inv_SY_B!MO51/Inv_SY_B!$NE51-1,"")</f>
        <v>1.8001357897220682E-2</v>
      </c>
      <c r="MP51" s="57">
        <f>IFERROR(Inv_SY_B!MP51/Inv_SY_B!$NE51-1,"")</f>
        <v>-1.8017514912780364E-3</v>
      </c>
      <c r="MQ51" s="57">
        <f>IFERROR(Inv_SY_B!MQ51/Inv_SY_B!$NE51-1,"")</f>
        <v>-1.7180906839832977E-2</v>
      </c>
      <c r="MR51" s="57">
        <f>IFERROR(Inv_SY_B!MR51/Inv_SY_B!$NE51-1,"")</f>
        <v>-1.6431949634148069E-2</v>
      </c>
      <c r="MS51" s="57">
        <f>IFERROR(Inv_SY_B!MS51/Inv_SY_B!$NE51-1,"")</f>
        <v>1.8800540448509206E-3</v>
      </c>
      <c r="MT51" s="57">
        <f>IFERROR(Inv_SY_B!MT51/Inv_SY_B!$NE51-1,"")</f>
        <v>-6.4486905174601095E-3</v>
      </c>
      <c r="MU51" s="57">
        <f>IFERROR(Inv_SY_B!MU51/Inv_SY_B!$NE51-1,"")</f>
        <v>1.9175019051349551E-3</v>
      </c>
      <c r="MV51" s="57">
        <f>IFERROR(Inv_SY_B!MV51/Inv_SY_B!$NE51-1,"")</f>
        <v>6.7772128647503038E-3</v>
      </c>
      <c r="MW51" s="57">
        <f>IFERROR(Inv_SY_B!MW51/Inv_SY_B!$NE51-1,"")</f>
        <v>-1.6207262472442419E-2</v>
      </c>
      <c r="MX51" s="57">
        <f>IFERROR(Inv_SY_B!MX51/Inv_SY_B!$NE51-1,"")</f>
        <v>-3.3251985346601787E-3</v>
      </c>
      <c r="MY51" s="57">
        <f>IFERROR(Inv_SY_B!MY51/Inv_SY_B!$NE51-1,"")</f>
        <v>-1.7190268804904152E-2</v>
      </c>
      <c r="MZ51" s="57">
        <f>IFERROR(Inv_SY_B!MZ51/Inv_SY_B!$NE51-1,"")</f>
        <v>-3.6247814169340087E-3</v>
      </c>
      <c r="NA51" s="57">
        <f>IFERROR(Inv_SY_B!NA51/Inv_SY_B!$NE51-1,"")</f>
        <v>5.9697209511155869E-4</v>
      </c>
      <c r="NB51" s="57">
        <f>IFERROR(Inv_SY_B!NB51/Inv_SY_B!$NE51-1,"")</f>
        <v>2.0163971828636384E-2</v>
      </c>
      <c r="NC51" s="57">
        <f>IFERROR(Inv_SY_B!NC51/Inv_SY_B!$NE51-1,"")</f>
        <v>2.3309592092513487E-2</v>
      </c>
      <c r="ND51" s="57">
        <f>IFERROR(Inv_SY_B!ND51/Inv_SY_B!$NE51-1,"")</f>
        <v>4.0426679762661788E-3</v>
      </c>
    </row>
    <row r="52" spans="2:368" ht="14.5" x14ac:dyDescent="0.35">
      <c r="B52" s="86">
        <f t="shared" si="0"/>
        <v>45793</v>
      </c>
      <c r="C52" s="57">
        <f>IFERROR(Inv_SY_B!C52/Inv_SY_B!$NE52-1,"")</f>
        <v>-5.1779916257112757E-2</v>
      </c>
      <c r="D52" s="57">
        <f>IFERROR(Inv_SY_B!D52/Inv_SY_B!$NE52-1,"")</f>
        <v>-7.9559801523017559E-2</v>
      </c>
      <c r="E52" s="57">
        <f>IFERROR(Inv_SY_B!E52/Inv_SY_B!$NE52-1,"")</f>
        <v>-3.9371567505008365E-2</v>
      </c>
      <c r="F52" s="57">
        <f>IFERROR(Inv_SY_B!F52/Inv_SY_B!$NE52-1,"")</f>
        <v>-4.3141694791095642E-2</v>
      </c>
      <c r="G52" s="57">
        <f>IFERROR(Inv_SY_B!G52/Inv_SY_B!$NE52-1,"")</f>
        <v>-6.3500382135965761E-2</v>
      </c>
      <c r="H52" s="57">
        <f>IFERROR(Inv_SY_B!H52/Inv_SY_B!$NE52-1,"")</f>
        <v>-0.10116959317025798</v>
      </c>
      <c r="I52" s="57">
        <f>IFERROR(Inv_SY_B!I52/Inv_SY_B!$NE52-1,"")</f>
        <v>-1.5093909287239859E-2</v>
      </c>
      <c r="J52" s="57">
        <f>IFERROR(Inv_SY_B!J52/Inv_SY_B!$NE52-1,"")</f>
        <v>-7.9837600375676554E-2</v>
      </c>
      <c r="K52" s="57">
        <f>IFERROR(Inv_SY_B!K52/Inv_SY_B!$NE52-1,"")</f>
        <v>-4.5403771162747741E-2</v>
      </c>
      <c r="L52" s="57">
        <f>IFERROR(Inv_SY_B!L52/Inv_SY_B!$NE52-1,"")</f>
        <v>-4.0628276600370827E-2</v>
      </c>
      <c r="M52" s="57">
        <f>IFERROR(Inv_SY_B!M52/Inv_SY_B!$NE52-1,"")</f>
        <v>-3.3088022028196717E-2</v>
      </c>
      <c r="N52" s="57">
        <f>IFERROR(Inv_SY_B!N52/Inv_SY_B!$NE52-1,"")</f>
        <v>-4.2639011152950657E-2</v>
      </c>
      <c r="O52" s="57">
        <f>IFERROR(Inv_SY_B!O52/Inv_SY_B!$NE52-1,"")</f>
        <v>-4.5906454800892615E-2</v>
      </c>
      <c r="P52" s="57">
        <f>IFERROR(Inv_SY_B!P52/Inv_SY_B!$NE52-1,"")</f>
        <v>-4.2387669333878164E-2</v>
      </c>
      <c r="Q52" s="57">
        <f>IFERROR(Inv_SY_B!Q52/Inv_SY_B!$NE52-1,"")</f>
        <v>-3.5350098399848817E-2</v>
      </c>
      <c r="R52" s="57">
        <f>IFERROR(Inv_SY_B!R52/Inv_SY_B!$NE52-1,"")</f>
        <v>-3.8366200228718506E-2</v>
      </c>
      <c r="S52" s="57">
        <f>IFERROR(Inv_SY_B!S52/Inv_SY_B!$NE52-1,"")</f>
        <v>-4.6488509539797551E-2</v>
      </c>
      <c r="T52" s="57">
        <f>IFERROR(Inv_SY_B!T52/Inv_SY_B!$NE52-1,"")</f>
        <v>-3.1408000395448998E-2</v>
      </c>
      <c r="U52" s="57">
        <f>IFERROR(Inv_SY_B!U52/Inv_SY_B!$NE52-1,"")</f>
        <v>-3.1579971113761762E-2</v>
      </c>
      <c r="V52" s="57">
        <f>IFERROR(Inv_SY_B!V52/Inv_SY_B!$NE52-1,"")</f>
        <v>-2.5045083817877511E-2</v>
      </c>
      <c r="W52" s="57">
        <f>IFERROR(Inv_SY_B!W52/Inv_SY_B!$NE52-1,"")</f>
        <v>4.8645926517467686E-3</v>
      </c>
      <c r="X52" s="57">
        <f>IFERROR(Inv_SY_B!X52/Inv_SY_B!$NE52-1,"")</f>
        <v>-8.707865578166718E-3</v>
      </c>
      <c r="Y52" s="57">
        <f>IFERROR(Inv_SY_B!Y52/Inv_SY_B!$NE52-1,"")</f>
        <v>-2.1729782822823562E-3</v>
      </c>
      <c r="Z52" s="57">
        <f>IFERROR(Inv_SY_B!Z52/Inv_SY_B!$NE52-1,"")</f>
        <v>-8.4565237590942255E-3</v>
      </c>
      <c r="AA52" s="57">
        <f>IFERROR(Inv_SY_B!AA52/Inv_SY_B!$NE52-1,"")</f>
        <v>-4.435054653934567E-3</v>
      </c>
      <c r="AB52" s="57">
        <f>IFERROR(Inv_SY_B!AB52/Inv_SY_B!$NE52-1,"")</f>
        <v>-1.423738559776111E-2</v>
      </c>
      <c r="AC52" s="57">
        <f>IFERROR(Inv_SY_B!AC52/Inv_SY_B!$NE52-1,"")</f>
        <v>-1.9216364632099747E-3</v>
      </c>
      <c r="AD52" s="57">
        <f>IFERROR(Inv_SY_B!AD52/Inv_SY_B!$NE52-1,"")</f>
        <v>-9.9645746735291807E-3</v>
      </c>
      <c r="AE52" s="57">
        <f>IFERROR(Inv_SY_B!AE52/Inv_SY_B!$NE52-1,"")</f>
        <v>1.2153505404848497E-2</v>
      </c>
      <c r="AF52" s="57">
        <f>IFERROR(Inv_SY_B!AF52/Inv_SY_B!$NE52-1,"")</f>
        <v>7.1266690233990904E-3</v>
      </c>
      <c r="AG52" s="57">
        <f>IFERROR(Inv_SY_B!AG52/Inv_SY_B!$NE52-1,"")</f>
        <v>-1.0467258311674055E-2</v>
      </c>
      <c r="AH52" s="57">
        <f>IFERROR(Inv_SY_B!AH52/Inv_SY_B!$NE52-1,"")</f>
        <v>-1.1723967407036517E-2</v>
      </c>
      <c r="AI52" s="57">
        <f>IFERROR(Inv_SY_B!AI52/Inv_SY_B!$NE52-1,"")</f>
        <v>-6.2243673040603409E-2</v>
      </c>
      <c r="AJ52" s="57">
        <f>IFERROR(Inv_SY_B!AJ52/Inv_SY_B!$NE52-1,"")</f>
        <v>-7.2945543126373691E-2</v>
      </c>
      <c r="AK52" s="57">
        <f>IFERROR(Inv_SY_B!AK52/Inv_SY_B!$NE52-1,"")</f>
        <v>-6.606671439386369E-2</v>
      </c>
      <c r="AL52" s="57">
        <f>IFERROR(Inv_SY_B!AL52/Inv_SY_B!$NE52-1,"")</f>
        <v>-5.6806752638562052E-2</v>
      </c>
      <c r="AM52" s="57">
        <f>IFERROR(Inv_SY_B!AM52/Inv_SY_B!$NE52-1,"")</f>
        <v>-4.3842806181139893E-2</v>
      </c>
      <c r="AN52" s="57">
        <f>IFERROR(Inv_SY_B!AN52/Inv_SY_B!$NE52-1,"")</f>
        <v>-4.4636517188737068E-2</v>
      </c>
      <c r="AO52" s="57">
        <f>IFERROR(Inv_SY_B!AO52/Inv_SY_B!$NE52-1,"")</f>
        <v>-6.0986963945241057E-2</v>
      </c>
      <c r="AP52" s="57">
        <f>IFERROR(Inv_SY_B!AP52/Inv_SY_B!$NE52-1,"")</f>
        <v>-4.8869642562589299E-2</v>
      </c>
      <c r="AQ52" s="57">
        <f>IFERROR(Inv_SY_B!AQ52/Inv_SY_B!$NE52-1,"")</f>
        <v>-8.2853702204546353E-2</v>
      </c>
      <c r="AR52" s="57">
        <f>IFERROR(Inv_SY_B!AR52/Inv_SY_B!$NE52-1,"")</f>
        <v>-4.8938332721116362E-2</v>
      </c>
      <c r="AS52" s="57">
        <f>IFERROR(Inv_SY_B!AS52/Inv_SY_B!$NE52-1,"")</f>
        <v>-2.7233953834459923E-2</v>
      </c>
      <c r="AT52" s="57">
        <f>IFERROR(Inv_SY_B!AT52/Inv_SY_B!$NE52-1,"")</f>
        <v>-3.5486793073379652E-2</v>
      </c>
      <c r="AU52" s="57">
        <f>IFERROR(Inv_SY_B!AU52/Inv_SY_B!$NE52-1,"")</f>
        <v>-2.6998494797686345E-2</v>
      </c>
      <c r="AV52" s="57">
        <f>IFERROR(Inv_SY_B!AV52/Inv_SY_B!$NE52-1,"")</f>
        <v>-4.6863964730069485E-3</v>
      </c>
      <c r="AW52" s="57">
        <f>IFERROR(Inv_SY_B!AW52/Inv_SY_B!$NE52-1,"")</f>
        <v>-6.9100640412085301E-3</v>
      </c>
      <c r="AX52" s="57">
        <f>IFERROR(Inv_SY_B!AX52/Inv_SY_B!$NE52-1,"")</f>
        <v>-1.4496835217448933E-2</v>
      </c>
      <c r="AY52" s="57">
        <f>IFERROR(Inv_SY_B!AY52/Inv_SY_B!$NE52-1,"")</f>
        <v>-3.2874780924973757E-2</v>
      </c>
      <c r="AZ52" s="57">
        <f>IFERROR(Inv_SY_B!AZ52/Inv_SY_B!$NE52-1,"")</f>
        <v>-2.5060343230480009E-2</v>
      </c>
      <c r="BA52" s="57">
        <f>IFERROR(Inv_SY_B!BA52/Inv_SY_B!$NE52-1,"")</f>
        <v>-2.0983075709641752E-2</v>
      </c>
      <c r="BB52" s="57">
        <f>IFERROR(Inv_SY_B!BB52/Inv_SY_B!$NE52-1,"")</f>
        <v>-5.3766400127710279E-2</v>
      </c>
      <c r="BC52" s="57">
        <f>IFERROR(Inv_SY_B!BC52/Inv_SY_B!$NE52-1,"")</f>
        <v>-6.8599030465721578E-2</v>
      </c>
      <c r="BD52" s="57">
        <f>IFERROR(Inv_SY_B!BD52/Inv_SY_B!$NE52-1,"")</f>
        <v>-5.9638148220529263E-2</v>
      </c>
      <c r="BE52" s="57">
        <f>IFERROR(Inv_SY_B!BE52/Inv_SY_B!$NE52-1,"")</f>
        <v>-6.7008058572303297E-2</v>
      </c>
      <c r="BF52" s="57">
        <f>IFERROR(Inv_SY_B!BF52/Inv_SY_B!$NE52-1,"")</f>
        <v>-4.0672775886742674E-2</v>
      </c>
      <c r="BG52" s="57">
        <f>IFERROR(Inv_SY_B!BG52/Inv_SY_B!$NE52-1,"")</f>
        <v>-4.0360719180067894E-2</v>
      </c>
      <c r="BH52" s="57">
        <f>IFERROR(Inv_SY_B!BH52/Inv_SY_B!$NE52-1,"")</f>
        <v>-8.4022988058492176E-2</v>
      </c>
      <c r="BI52" s="57">
        <f>IFERROR(Inv_SY_B!BI52/Inv_SY_B!$NE52-1,"")</f>
        <v>-7.8089449768262043E-2</v>
      </c>
      <c r="BJ52" s="57">
        <f>IFERROR(Inv_SY_B!BJ52/Inv_SY_B!$NE52-1,"")</f>
        <v>-8.3822364486395795E-2</v>
      </c>
      <c r="BK52" s="57">
        <f>IFERROR(Inv_SY_B!BK52/Inv_SY_B!$NE52-1,"")</f>
        <v>-4.6660480258110093E-2</v>
      </c>
      <c r="BL52" s="57">
        <f>IFERROR(Inv_SY_B!BL52/Inv_SY_B!$NE52-1,"")</f>
        <v>-5.6723758440846095E-2</v>
      </c>
      <c r="BM52" s="57">
        <f>IFERROR(Inv_SY_B!BM52/Inv_SY_B!$NE52-1,"")</f>
        <v>-5.6008774367483083E-2</v>
      </c>
      <c r="BN52" s="57">
        <f>IFERROR(Inv_SY_B!BN52/Inv_SY_B!$NE52-1,"")</f>
        <v>4.4884662915903428E-2</v>
      </c>
      <c r="BO52" s="57">
        <f>IFERROR(Inv_SY_B!BO52/Inv_SY_B!$NE52-1,"")</f>
        <v>2.9086034288490659E-2</v>
      </c>
      <c r="BP52" s="57">
        <f>IFERROR(Inv_SY_B!BP52/Inv_SY_B!$NE52-1,"")</f>
        <v>4.4809410971337504E-2</v>
      </c>
      <c r="BQ52" s="57">
        <f>IFERROR(Inv_SY_B!BQ52/Inv_SY_B!$NE52-1,"")</f>
        <v>4.7059836422576051E-2</v>
      </c>
      <c r="BR52" s="57">
        <f>IFERROR(Inv_SY_B!BR52/Inv_SY_B!$NE52-1,"")</f>
        <v>6.6865363614912132E-2</v>
      </c>
      <c r="BS52" s="57">
        <f>IFERROR(Inv_SY_B!BS52/Inv_SY_B!$NE52-1,"")</f>
        <v>4.5133747612296382E-2</v>
      </c>
      <c r="BT52" s="57">
        <f>IFERROR(Inv_SY_B!BT52/Inv_SY_B!$NE52-1,"")</f>
        <v>2.794120612708384E-2</v>
      </c>
      <c r="BU52" s="57">
        <f>IFERROR(Inv_SY_B!BU52/Inv_SY_B!$NE52-1,"")</f>
        <v>4.7403284870997986E-2</v>
      </c>
      <c r="BV52" s="57">
        <f>IFERROR(Inv_SY_B!BV52/Inv_SY_B!$NE52-1,"")</f>
        <v>6.1599154072441209E-2</v>
      </c>
      <c r="BW52" s="57">
        <f>IFERROR(Inv_SY_B!BW52/Inv_SY_B!$NE52-1,"")</f>
        <v>3.1261207795163504E-2</v>
      </c>
      <c r="BX52" s="57">
        <f>IFERROR(Inv_SY_B!BX52/Inv_SY_B!$NE52-1,"")</f>
        <v>3.1254041421696188E-2</v>
      </c>
      <c r="BY52" s="57">
        <f>IFERROR(Inv_SY_B!BY52/Inv_SY_B!$NE52-1,"")</f>
        <v>3.0345345266038271E-2</v>
      </c>
      <c r="BZ52" s="57">
        <f>IFERROR(Inv_SY_B!BZ52/Inv_SY_B!$NE52-1,"")</f>
        <v>4.5941027083019614E-2</v>
      </c>
      <c r="CA52" s="57">
        <f>IFERROR(Inv_SY_B!CA52/Inv_SY_B!$NE52-1,"")</f>
        <v>2.3799009688539874E-2</v>
      </c>
      <c r="CB52" s="57">
        <f>IFERROR(Inv_SY_B!CB52/Inv_SY_B!$NE52-1,"")</f>
        <v>-7.6629496926646778E-3</v>
      </c>
      <c r="CC52" s="57">
        <f>IFERROR(Inv_SY_B!CC52/Inv_SY_B!$NE52-1,"")</f>
        <v>2.7368792046380763E-2</v>
      </c>
      <c r="CD52" s="57">
        <f>IFERROR(Inv_SY_B!CD52/Inv_SY_B!$NE52-1,"")</f>
        <v>2.977293118533475E-2</v>
      </c>
      <c r="CE52" s="57">
        <f>IFERROR(Inv_SY_B!CE52/Inv_SY_B!$NE52-1,"")</f>
        <v>2.0385340261799723E-2</v>
      </c>
      <c r="CF52" s="57">
        <f>IFERROR(Inv_SY_B!CF52/Inv_SY_B!$NE52-1,"")</f>
        <v>9.6029861026748264E-2</v>
      </c>
      <c r="CG52" s="57">
        <f>IFERROR(Inv_SY_B!CG52/Inv_SY_B!$NE52-1,"")</f>
        <v>4.0992247167120466E-2</v>
      </c>
      <c r="CH52" s="57">
        <f>IFERROR(Inv_SY_B!CH52/Inv_SY_B!$NE52-1,"")</f>
        <v>4.4145728375359017E-2</v>
      </c>
      <c r="CI52" s="57">
        <f>IFERROR(Inv_SY_B!CI52/Inv_SY_B!$NE52-1,"")</f>
        <v>5.3012942861890844E-2</v>
      </c>
      <c r="CJ52" s="57">
        <f>IFERROR(Inv_SY_B!CJ52/Inv_SY_B!$NE52-1,"")</f>
        <v>5.4917520621322158E-2</v>
      </c>
      <c r="CK52" s="57">
        <f>IFERROR(Inv_SY_B!CK52/Inv_SY_B!$NE52-1,"")</f>
        <v>5.324190849417243E-2</v>
      </c>
      <c r="CL52" s="57">
        <f>IFERROR(Inv_SY_B!CL52/Inv_SY_B!$NE52-1,"")</f>
        <v>4.6051034499942967E-2</v>
      </c>
      <c r="CM52" s="57">
        <f>IFERROR(Inv_SY_B!CM52/Inv_SY_B!$NE52-1,"")</f>
        <v>4.9807424009952195E-2</v>
      </c>
      <c r="CN52" s="57">
        <f>IFERROR(Inv_SY_B!CN52/Inv_SY_B!$NE52-1,"")</f>
        <v>3.2062587508148166E-2</v>
      </c>
      <c r="CO52" s="57">
        <f>IFERROR(Inv_SY_B!CO52/Inv_SY_B!$NE52-1,"")</f>
        <v>3.7901211131322388E-2</v>
      </c>
      <c r="CP52" s="57">
        <f>IFERROR(Inv_SY_B!CP52/Inv_SY_B!$NE52-1,"")</f>
        <v>5.5073633552422896E-2</v>
      </c>
      <c r="CQ52" s="57">
        <f>IFERROR(Inv_SY_B!CQ52/Inv_SY_B!$NE52-1,"")</f>
        <v>7.2818470054226925E-2</v>
      </c>
      <c r="CR52" s="57">
        <f>IFERROR(Inv_SY_B!CR52/Inv_SY_B!$NE52-1,"")</f>
        <v>7.6939851435291251E-2</v>
      </c>
      <c r="CS52" s="57">
        <f>IFERROR(Inv_SY_B!CS52/Inv_SY_B!$NE52-1,"")</f>
        <v>8.0030887471089329E-2</v>
      </c>
      <c r="CT52" s="57">
        <f>IFERROR(Inv_SY_B!CT52/Inv_SY_B!$NE52-1,"")</f>
        <v>8.4381234484434797E-2</v>
      </c>
      <c r="CU52" s="57">
        <f>IFERROR(Inv_SY_B!CU52/Inv_SY_B!$NE52-1,"")</f>
        <v>8.3469951267955089E-2</v>
      </c>
      <c r="CV52" s="57">
        <f>IFERROR(Inv_SY_B!CV52/Inv_SY_B!$NE52-1,"")</f>
        <v>7.247502160580499E-2</v>
      </c>
      <c r="CW52" s="57">
        <f>IFERROR(Inv_SY_B!CW52/Inv_SY_B!$NE52-1,"")</f>
        <v>6.7666743327896794E-2</v>
      </c>
      <c r="CX52" s="57">
        <f>IFERROR(Inv_SY_B!CX52/Inv_SY_B!$NE52-1,"")</f>
        <v>5.9226237519707459E-2</v>
      </c>
      <c r="CY52" s="57">
        <f>IFERROR(Inv_SY_B!CY52/Inv_SY_B!$NE52-1,"")</f>
        <v>5.048911714242621E-2</v>
      </c>
      <c r="CZ52" s="57">
        <f>IFERROR(Inv_SY_B!CZ52/Inv_SY_B!$NE52-1,"")</f>
        <v>6.5606052637364742E-2</v>
      </c>
      <c r="DA52" s="57">
        <f>IFERROR(Inv_SY_B!DA52/Inv_SY_B!$NE52-1,"")</f>
        <v>3.8043019799053557E-2</v>
      </c>
      <c r="DB52" s="57">
        <f>IFERROR(Inv_SY_B!DB52/Inv_SY_B!$NE52-1,"")</f>
        <v>7.888605930968251E-2</v>
      </c>
      <c r="DC52" s="57">
        <f>IFERROR(Inv_SY_B!DC52/Inv_SY_B!$NE52-1,"")</f>
        <v>0.11803918242979217</v>
      </c>
      <c r="DD52" s="57">
        <f>IFERROR(Inv_SY_B!DD52/Inv_SY_B!$NE52-1,"")</f>
        <v>7.247502160580499E-2</v>
      </c>
      <c r="DE52" s="57">
        <f>IFERROR(Inv_SY_B!DE52/Inv_SY_B!$NE52-1,"")</f>
        <v>8.4152268852153433E-2</v>
      </c>
      <c r="DF52" s="57">
        <f>IFERROR(Inv_SY_B!DF52/Inv_SY_B!$NE52-1,"")</f>
        <v>6.8926054305444184E-2</v>
      </c>
      <c r="DG52" s="57">
        <f>IFERROR(Inv_SY_B!DG52/Inv_SY_B!$NE52-1,"")</f>
        <v>6.2171568153144507E-2</v>
      </c>
      <c r="DH52" s="57">
        <f>IFERROR(Inv_SY_B!DH52/Inv_SY_B!$NE52-1,"")</f>
        <v>8.6556407991107642E-2</v>
      </c>
      <c r="DI52" s="57">
        <f>IFERROR(Inv_SY_B!DI52/Inv_SY_B!$NE52-1,"")</f>
        <v>7.8199162412838641E-2</v>
      </c>
      <c r="DJ52" s="57">
        <f>IFERROR(Inv_SY_B!DJ52/Inv_SY_B!$NE52-1,"")</f>
        <v>9.033434092374959E-2</v>
      </c>
      <c r="DK52" s="57">
        <f>IFERROR(Inv_SY_B!DK52/Inv_SY_B!$NE52-1,"")</f>
        <v>5.0608803722936857E-2</v>
      </c>
      <c r="DL52" s="57">
        <f>IFERROR(Inv_SY_B!DL52/Inv_SY_B!$NE52-1,"")</f>
        <v>5.6593132748472108E-2</v>
      </c>
      <c r="DM52" s="57">
        <f>IFERROR(Inv_SY_B!DM52/Inv_SY_B!$NE52-1,"")</f>
        <v>2.2102582503909618E-2</v>
      </c>
      <c r="DN52" s="57">
        <f>IFERROR(Inv_SY_B!DN52/Inv_SY_B!$NE52-1,"")</f>
        <v>4.763225050327935E-2</v>
      </c>
      <c r="DO52" s="57">
        <f>IFERROR(Inv_SY_B!DO52/Inv_SY_B!$NE52-1,"")</f>
        <v>3.2863967221132828E-2</v>
      </c>
      <c r="DP52" s="57">
        <f>IFERROR(Inv_SY_B!DP52/Inv_SY_B!$NE52-1,"")</f>
        <v>3.3207415669554985E-2</v>
      </c>
      <c r="DQ52" s="57">
        <f>IFERROR(Inv_SY_B!DQ52/Inv_SY_B!$NE52-1,"")</f>
        <v>2.9887414001475321E-2</v>
      </c>
      <c r="DR52" s="57">
        <f>IFERROR(Inv_SY_B!DR52/Inv_SY_B!$NE52-1,"")</f>
        <v>2.2217065320050411E-2</v>
      </c>
      <c r="DS52" s="57">
        <f>IFERROR(Inv_SY_B!DS52/Inv_SY_B!$NE52-1,"")</f>
        <v>3.2749484404992257E-2</v>
      </c>
      <c r="DT52" s="57">
        <f>IFERROR(Inv_SY_B!DT52/Inv_SY_B!$NE52-1,"")</f>
        <v>1.1455680602827423E-2</v>
      </c>
      <c r="DU52" s="57">
        <f>IFERROR(Inv_SY_B!DU52/Inv_SY_B!$NE52-1,"")</f>
        <v>2.068715859526149E-2</v>
      </c>
      <c r="DV52" s="57">
        <f>IFERROR(Inv_SY_B!DV52/Inv_SY_B!$NE52-1,"")</f>
        <v>3.1099891099692467E-2</v>
      </c>
      <c r="DW52" s="57">
        <f>IFERROR(Inv_SY_B!DW52/Inv_SY_B!$NE52-1,"")</f>
        <v>3.9275004925010348E-2</v>
      </c>
      <c r="DX52" s="57">
        <f>IFERROR(Inv_SY_B!DX52/Inv_SY_B!$NE52-1,"")</f>
        <v>3.2177070324288959E-2</v>
      </c>
      <c r="DY52" s="57">
        <f>IFERROR(Inv_SY_B!DY52/Inv_SY_B!$NE52-1,"")</f>
        <v>1.6836372961438917E-2</v>
      </c>
      <c r="DZ52" s="57">
        <f>IFERROR(Inv_SY_B!DZ52/Inv_SY_B!$NE52-1,"")</f>
        <v>3.8931556476588414E-2</v>
      </c>
      <c r="EA52" s="57">
        <f>IFERROR(Inv_SY_B!EA52/Inv_SY_B!$NE52-1,"")</f>
        <v>2.4850170091285984E-2</v>
      </c>
      <c r="EB52" s="57">
        <f>IFERROR(Inv_SY_B!EB52/Inv_SY_B!$NE52-1,"")</f>
        <v>2.7712240494802698E-2</v>
      </c>
      <c r="EC52" s="57">
        <f>IFERROR(Inv_SY_B!EC52/Inv_SY_B!$NE52-1,"")</f>
        <v>1.695085577757971E-2</v>
      </c>
      <c r="ED52" s="57">
        <f>IFERROR(Inv_SY_B!ED52/Inv_SY_B!$NE52-1,"")</f>
        <v>-3.5367791198706922E-2</v>
      </c>
      <c r="EE52" s="57">
        <f>IFERROR(Inv_SY_B!EE52/Inv_SY_B!$NE52-1,"")</f>
        <v>2.7826723310943269E-2</v>
      </c>
      <c r="EF52" s="57">
        <f>IFERROR(Inv_SY_B!EF52/Inv_SY_B!$NE52-1,"")</f>
        <v>3.7557762682900231E-2</v>
      </c>
      <c r="EG52" s="57">
        <f>IFERROR(Inv_SY_B!EG52/Inv_SY_B!$NE52-1,"")</f>
        <v>1.5806027616172891E-2</v>
      </c>
      <c r="EH52" s="57">
        <f>IFERROR(Inv_SY_B!EH52/Inv_SY_B!$NE52-1,"")</f>
        <v>1.3401888477218904E-2</v>
      </c>
      <c r="EI52" s="57">
        <f>IFERROR(Inv_SY_B!EI52/Inv_SY_B!$NE52-1,"")</f>
        <v>4.3068549150762747E-2</v>
      </c>
      <c r="EJ52" s="57">
        <f>IFERROR(Inv_SY_B!EJ52/Inv_SY_B!$NE52-1,"")</f>
        <v>4.1908109696245921E-2</v>
      </c>
      <c r="EK52" s="57">
        <f>IFERROR(Inv_SY_B!EK52/Inv_SY_B!$NE52-1,"")</f>
        <v>2.1960623811895452E-2</v>
      </c>
      <c r="EL52" s="57">
        <f>IFERROR(Inv_SY_B!EL52/Inv_SY_B!$NE52-1,"")</f>
        <v>4.7011944505277459E-3</v>
      </c>
      <c r="EM52" s="57">
        <f>IFERROR(Inv_SY_B!EM52/Inv_SY_B!$NE52-1,"")</f>
        <v>9.7384383607173053E-3</v>
      </c>
      <c r="EN52" s="57">
        <f>IFERROR(Inv_SY_B!EN52/Inv_SY_B!$NE52-1,"")</f>
        <v>2.2331548136191204E-2</v>
      </c>
      <c r="EO52" s="57">
        <f>IFERROR(Inv_SY_B!EO52/Inv_SY_B!$NE52-1,"")</f>
        <v>2.7483274862521334E-2</v>
      </c>
      <c r="EP52" s="57">
        <f>IFERROR(Inv_SY_B!EP52/Inv_SY_B!$NE52-1,"")</f>
        <v>2.1873616871628476E-2</v>
      </c>
      <c r="EQ52" s="57">
        <f>IFERROR(Inv_SY_B!EQ52/Inv_SY_B!$NE52-1,"")</f>
        <v>1.901154646811154E-2</v>
      </c>
      <c r="ER52" s="57">
        <f>IFERROR(Inv_SY_B!ER52/Inv_SY_B!$NE52-1,"")</f>
        <v>3.103224216288214E-2</v>
      </c>
      <c r="ES52" s="57">
        <f>IFERROR(Inv_SY_B!ES52/Inv_SY_B!$NE52-1,"")</f>
        <v>2.4735687275145191E-2</v>
      </c>
      <c r="ET52" s="57">
        <f>IFERROR(Inv_SY_B!ET52/Inv_SY_B!$NE52-1,"")</f>
        <v>2.5953368137732413E-2</v>
      </c>
      <c r="EU52" s="57">
        <f>IFERROR(Inv_SY_B!EU52/Inv_SY_B!$NE52-1,"")</f>
        <v>2.2961203624964899E-2</v>
      </c>
      <c r="EV52" s="57">
        <f>IFERROR(Inv_SY_B!EV52/Inv_SY_B!$NE52-1,"")</f>
        <v>8.0003810611273263E-3</v>
      </c>
      <c r="EW52" s="57">
        <f>IFERROR(Inv_SY_B!EW52/Inv_SY_B!$NE52-1,"")</f>
        <v>2.2961203624964899E-2</v>
      </c>
      <c r="EX52" s="57">
        <f>IFERROR(Inv_SY_B!EX52/Inv_SY_B!$NE52-1,"")</f>
        <v>2.7826723310943269E-2</v>
      </c>
      <c r="EY52" s="57">
        <f>IFERROR(Inv_SY_B!EY52/Inv_SY_B!$NE52-1,"")</f>
        <v>5.1486505313348641E-2</v>
      </c>
      <c r="EZ52" s="57">
        <f>IFERROR(Inv_SY_B!EZ52/Inv_SY_B!$NE52-1,"")</f>
        <v>2.1415685607065971E-2</v>
      </c>
      <c r="FA52" s="57">
        <f>IFERROR(Inv_SY_B!FA52/Inv_SY_B!$NE52-1,"")</f>
        <v>2.3705341929879165E-2</v>
      </c>
      <c r="FB52" s="57">
        <f>IFERROR(Inv_SY_B!FB52/Inv_SY_B!$NE52-1,"")</f>
        <v>2.0614305894081086E-2</v>
      </c>
      <c r="FC52" s="57">
        <f>IFERROR(Inv_SY_B!FC52/Inv_SY_B!$NE52-1,"")</f>
        <v>-4.0634000741177956E-2</v>
      </c>
      <c r="FD52" s="57">
        <f>IFERROR(Inv_SY_B!FD52/Inv_SY_B!$NE52-1,"")</f>
        <v>2.5422584171989282E-2</v>
      </c>
      <c r="FE52" s="57">
        <f>IFERROR(Inv_SY_B!FE52/Inv_SY_B!$NE52-1,"")</f>
        <v>2.7597757678662127E-2</v>
      </c>
      <c r="FF52" s="57">
        <f>IFERROR(Inv_SY_B!FF52/Inv_SY_B!$NE52-1,"")</f>
        <v>7.906713302466617E-3</v>
      </c>
      <c r="FG52" s="57">
        <f>IFERROR(Inv_SY_B!FG52/Inv_SY_B!$NE52-1,"")</f>
        <v>1.3630854109500046E-2</v>
      </c>
      <c r="FH52" s="57">
        <f>IFERROR(Inv_SY_B!FH52/Inv_SY_B!$NE52-1,"")</f>
        <v>1.9469477732674489E-2</v>
      </c>
      <c r="FI52" s="57">
        <f>IFERROR(Inv_SY_B!FI52/Inv_SY_B!$NE52-1,"")</f>
        <v>5.6170569796532011E-3</v>
      </c>
      <c r="FJ52" s="57">
        <f>IFERROR(Inv_SY_B!FJ52/Inv_SY_B!$NE52-1,"")</f>
        <v>3.4042186203914193E-2</v>
      </c>
      <c r="FK52" s="57">
        <f>IFERROR(Inv_SY_B!FK52/Inv_SY_B!$NE52-1,"")</f>
        <v>4.7746733319420143E-2</v>
      </c>
      <c r="FL52" s="57">
        <f>IFERROR(Inv_SY_B!FL52/Inv_SY_B!$NE52-1,"")</f>
        <v>1.3386277184108897E-2</v>
      </c>
      <c r="FM52" s="57">
        <f>IFERROR(Inv_SY_B!FM52/Inv_SY_B!$NE52-1,"")</f>
        <v>-2.6802214092087606E-3</v>
      </c>
      <c r="FN52" s="57">
        <f>IFERROR(Inv_SY_B!FN52/Inv_SY_B!$NE52-1,"")</f>
        <v>1.2616863452254101E-2</v>
      </c>
      <c r="FO52" s="57">
        <f>IFERROR(Inv_SY_B!FO52/Inv_SY_B!$NE52-1,"")</f>
        <v>1.708286542850157E-3</v>
      </c>
      <c r="FP52" s="57">
        <f>IFERROR(Inv_SY_B!FP52/Inv_SY_B!$NE52-1,"")</f>
        <v>-5.689484004906431E-3</v>
      </c>
      <c r="FQ52" s="57">
        <f>IFERROR(Inv_SY_B!FQ52/Inv_SY_B!$NE52-1,"")</f>
        <v>-1.0203377898452937E-2</v>
      </c>
      <c r="FR52" s="57">
        <f>IFERROR(Inv_SY_B!FR52/Inv_SY_B!$NE52-1,"")</f>
        <v>-1.1582623254814406E-2</v>
      </c>
      <c r="FS52" s="57">
        <f>IFERROR(Inv_SY_B!FS52/Inv_SY_B!$NE52-1,"")</f>
        <v>-8.4479747176293696E-3</v>
      </c>
      <c r="FT52" s="57">
        <f>IFERROR(Inv_SY_B!FT52/Inv_SY_B!$NE52-1,"")</f>
        <v>1.9590584258251109E-3</v>
      </c>
      <c r="FU52" s="57">
        <f>IFERROR(Inv_SY_B!FU52/Inv_SY_B!$NE52-1,"")</f>
        <v>7.6014257927581319E-3</v>
      </c>
      <c r="FV52" s="57">
        <f>IFERROR(Inv_SY_B!FV52/Inv_SY_B!$NE52-1,"")</f>
        <v>-3.808694882595387E-3</v>
      </c>
      <c r="FW52" s="57">
        <f>IFERROR(Inv_SY_B!FW52/Inv_SY_B!$NE52-1,"")</f>
        <v>1.7256143287287973E-2</v>
      </c>
      <c r="FX52" s="57">
        <f>IFERROR(Inv_SY_B!FX52/Inv_SY_B!$NE52-1,"")</f>
        <v>1.9763862117035957E-2</v>
      </c>
      <c r="FY52" s="57">
        <f>IFERROR(Inv_SY_B!FY52/Inv_SY_B!$NE52-1,"")</f>
        <v>9.356828973581699E-3</v>
      </c>
      <c r="FZ52" s="57">
        <f>IFERROR(Inv_SY_B!FZ52/Inv_SY_B!$NE52-1,"")</f>
        <v>2.4229864093285869E-3</v>
      </c>
      <c r="GA52" s="57">
        <f>IFERROR(Inv_SY_B!GA52/Inv_SY_B!$NE52-1,"")</f>
        <v>5.8460226119345648E-3</v>
      </c>
      <c r="GB52" s="57">
        <f>IFERROR(Inv_SY_B!GB52/Inv_SY_B!$NE52-1,"")</f>
        <v>-2.5631548062379883E-2</v>
      </c>
      <c r="GC52" s="57">
        <f>IFERROR(Inv_SY_B!GC52/Inv_SY_B!$NE52-1,"")</f>
        <v>9.231443032094333E-3</v>
      </c>
      <c r="GD52" s="57">
        <f>IFERROR(Inv_SY_B!GD52/Inv_SY_B!$NE52-1,"")</f>
        <v>1.9590584258251109E-3</v>
      </c>
      <c r="GE52" s="57">
        <f>IFERROR(Inv_SY_B!GE52/Inv_SY_B!$NE52-1,"")</f>
        <v>1.1488389978867586E-2</v>
      </c>
      <c r="GF52" s="57">
        <f>IFERROR(Inv_SY_B!GF52/Inv_SY_B!$NE52-1,"")</f>
        <v>4.5921631970604615E-3</v>
      </c>
      <c r="GG52" s="57">
        <f>IFERROR(Inv_SY_B!GG52/Inv_SY_B!$NE52-1,"")</f>
        <v>-3.6833089411080211E-3</v>
      </c>
      <c r="GH52" s="57">
        <f>IFERROR(Inv_SY_B!GH52/Inv_SY_B!$NE52-1,"")</f>
        <v>6.3475663778840286E-3</v>
      </c>
      <c r="GI52" s="57">
        <f>IFERROR(Inv_SY_B!GI52/Inv_SY_B!$NE52-1,"")</f>
        <v>-5.814869946393908E-3</v>
      </c>
      <c r="GJ52" s="57">
        <f>IFERROR(Inv_SY_B!GJ52/Inv_SY_B!$NE52-1,"")</f>
        <v>9.8583727395311627E-3</v>
      </c>
      <c r="GK52" s="57">
        <f>IFERROR(Inv_SY_B!GK52/Inv_SY_B!$NE52-1,"")</f>
        <v>-1.4842657733486697E-2</v>
      </c>
      <c r="GL52" s="57">
        <f>IFERROR(Inv_SY_B!GL52/Inv_SY_B!$NE52-1,"")</f>
        <v>5.8460226119345648E-3</v>
      </c>
      <c r="GM52" s="57">
        <f>IFERROR(Inv_SY_B!GM52/Inv_SY_B!$NE52-1,"")</f>
        <v>-1.4215728026049645E-2</v>
      </c>
      <c r="GN52" s="57">
        <f>IFERROR(Inv_SY_B!GN52/Inv_SY_B!$NE52-1,"")</f>
        <v>-7.3195012442425211E-3</v>
      </c>
      <c r="GO52" s="57">
        <f>IFERROR(Inv_SY_B!GO52/Inv_SY_B!$NE52-1,"")</f>
        <v>-4.0281202801982774E-3</v>
      </c>
      <c r="GP52" s="57">
        <f>IFERROR(Inv_SY_B!GP52/Inv_SY_B!$NE52-1,"")</f>
        <v>-1.0479226969725031E-2</v>
      </c>
      <c r="GQ52" s="57">
        <f>IFERROR(Inv_SY_B!GQ52/Inv_SY_B!$NE52-1,"")</f>
        <v>-3.7648098030746979E-3</v>
      </c>
      <c r="GR52" s="57">
        <f>IFERROR(Inv_SY_B!GR52/Inv_SY_B!$NE52-1,"")</f>
        <v>-3.9617579884242415E-3</v>
      </c>
      <c r="GS52" s="57">
        <f>IFERROR(Inv_SY_B!GS52/Inv_SY_B!$NE52-1,"")</f>
        <v>2.8939385605579293E-2</v>
      </c>
      <c r="GT52" s="57">
        <f>IFERROR(Inv_SY_B!GT52/Inv_SY_B!$NE52-1,"")</f>
        <v>1.5365709092554969E-2</v>
      </c>
      <c r="GU52" s="57">
        <f>IFERROR(Inv_SY_B!GU52/Inv_SY_B!$NE52-1,"")</f>
        <v>2.9177521990915833E-2</v>
      </c>
      <c r="GV52" s="57">
        <f>IFERROR(Inv_SY_B!GV52/Inv_SY_B!$NE52-1,"")</f>
        <v>4.1101697771562806E-2</v>
      </c>
      <c r="GW52" s="57">
        <f>IFERROR(Inv_SY_B!GW52/Inv_SY_B!$NE52-1,"")</f>
        <v>5.4472805664340207E-2</v>
      </c>
      <c r="GX52" s="57">
        <f>IFERROR(Inv_SY_B!GX52/Inv_SY_B!$NE52-1,"")</f>
        <v>1.9532380378905589E-2</v>
      </c>
      <c r="GY52" s="57">
        <f>IFERROR(Inv_SY_B!GY52/Inv_SY_B!$NE52-1,"")</f>
        <v>3.1024693845334461E-2</v>
      </c>
      <c r="GZ52" s="57">
        <f>IFERROR(Inv_SY_B!GZ52/Inv_SY_B!$NE52-1,"")</f>
        <v>5.9272007772473989E-2</v>
      </c>
      <c r="HA52" s="57">
        <f>IFERROR(Inv_SY_B!HA52/Inv_SY_B!$NE52-1,"")</f>
        <v>6.3067301835476153E-2</v>
      </c>
      <c r="HB52" s="57">
        <f>IFERROR(Inv_SY_B!HB52/Inv_SY_B!$NE52-1,"")</f>
        <v>3.4565540985909138E-2</v>
      </c>
      <c r="HC52" s="57">
        <f>IFERROR(Inv_SY_B!HC52/Inv_SY_B!$NE52-1,"")</f>
        <v>-2.0112041130206926E-3</v>
      </c>
      <c r="HD52" s="57">
        <f>IFERROR(Inv_SY_B!HD52/Inv_SY_B!$NE52-1,"")</f>
        <v>4.1171789291648775E-2</v>
      </c>
      <c r="HE52" s="57">
        <f>IFERROR(Inv_SY_B!HE52/Inv_SY_B!$NE52-1,"")</f>
        <v>4.1781046350859219E-2</v>
      </c>
      <c r="HF52" s="57">
        <f>IFERROR(Inv_SY_B!HF52/Inv_SY_B!$NE52-1,"")</f>
        <v>-1.872390487264175E-4</v>
      </c>
      <c r="HG52" s="57">
        <f>IFERROR(Inv_SY_B!HG52/Inv_SY_B!$NE52-1,"")</f>
        <v>2.4632212422095012E-2</v>
      </c>
      <c r="HH52" s="57">
        <f>IFERROR(Inv_SY_B!HH52/Inv_SY_B!$NE52-1,"")</f>
        <v>2.8646973817797239E-2</v>
      </c>
      <c r="HI52" s="57">
        <f>IFERROR(Inv_SY_B!HI52/Inv_SY_B!$NE52-1,"")</f>
        <v>3.0600100983274148E-2</v>
      </c>
      <c r="HJ52" s="57">
        <f>IFERROR(Inv_SY_B!HJ52/Inv_SY_B!$NE52-1,"")</f>
        <v>3.1892410349020128E-2</v>
      </c>
      <c r="HK52" s="57">
        <f>IFERROR(Inv_SY_B!HK52/Inv_SY_B!$NE52-1,"")</f>
        <v>3.330706670384731E-2</v>
      </c>
      <c r="HL52" s="57">
        <f>IFERROR(Inv_SY_B!HL52/Inv_SY_B!$NE52-1,"")</f>
        <v>3.2697904235082564E-2</v>
      </c>
      <c r="HM52" s="57">
        <f>IFERROR(Inv_SY_B!HM52/Inv_SY_B!$NE52-1,"")</f>
        <v>1.6819703760187821E-2</v>
      </c>
      <c r="HN52" s="57">
        <f>IFERROR(Inv_SY_B!HN52/Inv_SY_B!$NE52-1,"")</f>
        <v>-1.6437262384012885E-2</v>
      </c>
      <c r="HO52" s="57">
        <f>IFERROR(Inv_SY_B!HO52/Inv_SY_B!$NE52-1,"")</f>
        <v>2.4440054096757979E-2</v>
      </c>
      <c r="HP52" s="57">
        <f>IFERROR(Inv_SY_B!HP52/Inv_SY_B!$NE52-1,"")</f>
        <v>1.1786829244556651E-2</v>
      </c>
      <c r="HQ52" s="57">
        <f>IFERROR(Inv_SY_B!HQ52/Inv_SY_B!$NE52-1,"")</f>
        <v>3.307043492466244E-3</v>
      </c>
      <c r="HR52" s="57">
        <f>IFERROR(Inv_SY_B!HR52/Inv_SY_B!$NE52-1,"")</f>
        <v>-5.5133219383538545E-3</v>
      </c>
      <c r="HS52" s="57">
        <f>IFERROR(Inv_SY_B!HS52/Inv_SY_B!$NE52-1,"")</f>
        <v>2.2679085256618325E-2</v>
      </c>
      <c r="HT52" s="57">
        <f>IFERROR(Inv_SY_B!HT52/Inv_SY_B!$NE52-1,"")</f>
        <v>7.1876893923605856E-3</v>
      </c>
      <c r="HU52" s="57">
        <f>IFERROR(Inv_SY_B!HU52/Inv_SY_B!$NE52-1,"")</f>
        <v>-1.704436472002413E-2</v>
      </c>
      <c r="HV52" s="57">
        <f>IFERROR(Inv_SY_B!HV52/Inv_SY_B!$NE52-1,"")</f>
        <v>-7.2195432209588573E-3</v>
      </c>
      <c r="HW52" s="57">
        <f>IFERROR(Inv_SY_B!HW52/Inv_SY_B!$NE52-1,"")</f>
        <v>-8.0718168931670498E-3</v>
      </c>
      <c r="HX52" s="57">
        <f>IFERROR(Inv_SY_B!HX52/Inv_SY_B!$NE52-1,"")</f>
        <v>-7.0301490715793946E-3</v>
      </c>
      <c r="HY52" s="57">
        <f>IFERROR(Inv_SY_B!HY52/Inv_SY_B!$NE52-1,"")</f>
        <v>-1.9660371408329547E-2</v>
      </c>
      <c r="HZ52" s="57">
        <f>IFERROR(Inv_SY_B!HZ52/Inv_SY_B!$NE52-1,"")</f>
        <v>-2.2196336521599469E-2</v>
      </c>
      <c r="IA52" s="57">
        <f>IFERROR(Inv_SY_B!IA52/Inv_SY_B!$NE52-1,"")</f>
        <v>3.9073630550907623E-3</v>
      </c>
      <c r="IB52" s="57">
        <f>IFERROR(Inv_SY_B!IB52/Inv_SY_B!$NE52-1,"")</f>
        <v>-2.1576296151606944E-2</v>
      </c>
      <c r="IC52" s="57">
        <f>IFERROR(Inv_SY_B!IC52/Inv_SY_B!$NE52-1,"")</f>
        <v>6.120907175964696E-3</v>
      </c>
      <c r="ID52" s="57">
        <f>IFERROR(Inv_SY_B!ID52/Inv_SY_B!$NE52-1,"")</f>
        <v>-8.0718168931670498E-3</v>
      </c>
      <c r="IE52" s="57">
        <f>IFERROR(Inv_SY_B!IE52/Inv_SY_B!$NE52-1,"")</f>
        <v>-8.9832762370561925E-3</v>
      </c>
      <c r="IF52" s="57">
        <f>IFERROR(Inv_SY_B!IF52/Inv_SY_B!$NE52-1,"")</f>
        <v>-8.2020253708654511E-3</v>
      </c>
      <c r="IG52" s="57">
        <f>IFERROR(Inv_SY_B!IG52/Inv_SY_B!$NE52-1,"")</f>
        <v>-1.2027674453720105E-2</v>
      </c>
      <c r="IH52" s="57">
        <f>IFERROR(Inv_SY_B!IH52/Inv_SY_B!$NE52-1,"")</f>
        <v>-2.3436417261584852E-2</v>
      </c>
      <c r="II52" s="57">
        <f>IFERROR(Inv_SY_B!II52/Inv_SY_B!$NE52-1,"")</f>
        <v>-2.2444352669596657E-2</v>
      </c>
      <c r="IJ52" s="57">
        <f>IFERROR(Inv_SY_B!IJ52/Inv_SY_B!$NE52-1,"")</f>
        <v>-2.182431229960391E-2</v>
      </c>
      <c r="IK52" s="57">
        <f>IFERROR(Inv_SY_B!IK52/Inv_SY_B!$NE52-1,"")</f>
        <v>7.4229919529491539E-3</v>
      </c>
      <c r="IL52" s="57">
        <f>IFERROR(Inv_SY_B!IL52/Inv_SY_B!$NE52-1,"")</f>
        <v>2.6052782781063044E-3</v>
      </c>
      <c r="IM52" s="57">
        <f>IFERROR(Inv_SY_B!IM52/Inv_SY_B!$NE52-1,"")</f>
        <v>-2.473850203856931E-2</v>
      </c>
      <c r="IN52" s="57">
        <f>IFERROR(Inv_SY_B!IN52/Inv_SY_B!$NE52-1,"")</f>
        <v>-1.5499900525678956E-2</v>
      </c>
      <c r="IO52" s="57">
        <f>IFERROR(Inv_SY_B!IO52/Inv_SY_B!$NE52-1,"")</f>
        <v>-1.0806194924834478E-2</v>
      </c>
      <c r="IP52" s="57">
        <f>IFERROR(Inv_SY_B!IP52/Inv_SY_B!$NE52-1,"")</f>
        <v>-2.6784635259545109E-2</v>
      </c>
      <c r="IQ52" s="57">
        <f>IFERROR(Inv_SY_B!IQ52/Inv_SY_B!$NE52-1,"")</f>
        <v>-2.2134332484600172E-2</v>
      </c>
      <c r="IR52" s="57">
        <f>IFERROR(Inv_SY_B!IR52/Inv_SY_B!$NE52-1,"")</f>
        <v>-2.8148724073528864E-2</v>
      </c>
      <c r="IS52" s="57">
        <f>IFERROR(Inv_SY_B!IS52/Inv_SY_B!$NE52-1,"")</f>
        <v>-1.5995932821672998E-2</v>
      </c>
      <c r="IT52" s="57">
        <f>IFERROR(Inv_SY_B!IT52/Inv_SY_B!$NE52-1,"")</f>
        <v>-2.3436417261584852E-2</v>
      </c>
      <c r="IU52" s="57">
        <f>IFERROR(Inv_SY_B!IU52/Inv_SY_B!$NE52-1,"")</f>
        <v>-3.3471092738230901E-3</v>
      </c>
      <c r="IV52" s="57">
        <f>IFERROR(Inv_SY_B!IV52/Inv_SY_B!$NE52-1,"")</f>
        <v>-5.2072303838009981E-3</v>
      </c>
      <c r="IW52" s="57">
        <f>IFERROR(Inv_SY_B!IW52/Inv_SY_B!$NE52-1,"")</f>
        <v>-2.0336215411621672E-2</v>
      </c>
      <c r="IX52" s="57">
        <f>IFERROR(Inv_SY_B!IX52/Inv_SY_B!$NE52-1,"")</f>
        <v>-1.649196511766704E-2</v>
      </c>
      <c r="IY52" s="57">
        <f>IFERROR(Inv_SY_B!IY52/Inv_SY_B!$NE52-1,"")</f>
        <v>-9.051480677755408E-3</v>
      </c>
      <c r="IZ52" s="57">
        <f>IFERROR(Inv_SY_B!IZ52/Inv_SY_B!$NE52-1,"")</f>
        <v>-6.8644291908720456E-3</v>
      </c>
      <c r="JA52" s="57">
        <f>IFERROR(Inv_SY_B!JA52/Inv_SY_B!$NE52-1,"")</f>
        <v>-2.081730983254515E-2</v>
      </c>
      <c r="JB52" s="57">
        <f>IFERROR(Inv_SY_B!JB52/Inv_SY_B!$NE52-1,"")</f>
        <v>4.7565487792111671E-3</v>
      </c>
      <c r="JC52" s="57">
        <f>IFERROR(Inv_SY_B!JC52/Inv_SY_B!$NE52-1,"")</f>
        <v>3.1891961760932563E-3</v>
      </c>
      <c r="JD52" s="57">
        <f>IFERROR(Inv_SY_B!JD52/Inv_SY_B!$NE52-1,"")</f>
        <v>1.9849810224155107E-2</v>
      </c>
      <c r="JE52" s="57">
        <f>IFERROR(Inv_SY_B!JE52/Inv_SY_B!$NE52-1,"")</f>
        <v>3.0383086853776886E-2</v>
      </c>
      <c r="JF52" s="57">
        <f>IFERROR(Inv_SY_B!JF52/Inv_SY_B!$NE52-1,"")</f>
        <v>1.8704307376171458E-2</v>
      </c>
      <c r="JG52" s="57">
        <f>IFERROR(Inv_SY_B!JG52/Inv_SY_B!$NE52-1,"")</f>
        <v>-9.8024361259707593E-3</v>
      </c>
      <c r="JH52" s="57">
        <f>IFERROR(Inv_SY_B!JH52/Inv_SY_B!$NE52-1,"")</f>
        <v>2.6161175607190668E-2</v>
      </c>
      <c r="JI52" s="57">
        <f>IFERROR(Inv_SY_B!JI52/Inv_SY_B!$NE52-1,"")</f>
        <v>2.7627950948853064E-2</v>
      </c>
      <c r="JJ52" s="57">
        <f>IFERROR(Inv_SY_B!JJ52/Inv_SY_B!$NE52-1,"")</f>
        <v>2.0041891813377788E-2</v>
      </c>
      <c r="JK52" s="57">
        <f>IFERROR(Inv_SY_B!JK52/Inv_SY_B!$NE52-1,"")</f>
        <v>3.0659286654955542E-2</v>
      </c>
      <c r="JL52" s="57">
        <f>IFERROR(Inv_SY_B!JL52/Inv_SY_B!$NE52-1,"")</f>
        <v>2.6765652798110162E-2</v>
      </c>
      <c r="JM52" s="57">
        <f>IFERROR(Inv_SY_B!JM52/Inv_SY_B!$NE52-1,"")</f>
        <v>-6.9019695069156839E-3</v>
      </c>
      <c r="JN52" s="57">
        <f>IFERROR(Inv_SY_B!JN52/Inv_SY_B!$NE52-1,"")</f>
        <v>-1.361778200357977E-2</v>
      </c>
      <c r="JO52" s="57">
        <f>IFERROR(Inv_SY_B!JO52/Inv_SY_B!$NE52-1,"")</f>
        <v>1.8294743427729632E-2</v>
      </c>
      <c r="JP52" s="57">
        <f>IFERROR(Inv_SY_B!JP52/Inv_SY_B!$NE52-1,"")</f>
        <v>3.9073630550909844E-3</v>
      </c>
      <c r="JQ52" s="57">
        <f>IFERROR(Inv_SY_B!JQ52/Inv_SY_B!$NE52-1,"")</f>
        <v>5.4988000047386798E-3</v>
      </c>
      <c r="JR52" s="57">
        <f>IFERROR(Inv_SY_B!JR52/Inv_SY_B!$NE52-1,"")</f>
        <v>4.0520391414224921E-3</v>
      </c>
      <c r="JS52" s="57">
        <f>IFERROR(Inv_SY_B!JS52/Inv_SY_B!$NE52-1,"")</f>
        <v>2.2306387077698719E-2</v>
      </c>
      <c r="JT52" s="57">
        <f>IFERROR(Inv_SY_B!JT52/Inv_SY_B!$NE52-1,"")</f>
        <v>2.220508071061067E-2</v>
      </c>
      <c r="JU52" s="57">
        <f>IFERROR(Inv_SY_B!JU52/Inv_SY_B!$NE52-1,"")</f>
        <v>1.9414009035543467E-2</v>
      </c>
      <c r="JV52" s="57">
        <f>IFERROR(Inv_SY_B!JV52/Inv_SY_B!$NE52-1,"")</f>
        <v>-3.0390514477924624E-2</v>
      </c>
      <c r="JW52" s="57">
        <f>IFERROR(Inv_SY_B!JW52/Inv_SY_B!$NE52-1,"")</f>
        <v>-3.7537513142706369E-2</v>
      </c>
      <c r="JX52" s="57">
        <f>IFERROR(Inv_SY_B!JX52/Inv_SY_B!$NE52-1,"")</f>
        <v>-3.7286741259731637E-2</v>
      </c>
      <c r="JY52" s="57">
        <f>IFERROR(Inv_SY_B!JY52/Inv_SY_B!$NE52-1,"")</f>
        <v>-2.9638198829000206E-2</v>
      </c>
      <c r="JZ52" s="57">
        <f>IFERROR(Inv_SY_B!JZ52/Inv_SY_B!$NE52-1,"")</f>
        <v>-5.5467702775404804E-2</v>
      </c>
      <c r="KA52" s="57">
        <f>IFERROR(Inv_SY_B!KA52/Inv_SY_B!$NE52-1,"")</f>
        <v>-3.9167530382042681E-2</v>
      </c>
      <c r="KB52" s="57">
        <f>IFERROR(Inv_SY_B!KB52/Inv_SY_B!$NE52-1,"")</f>
        <v>-3.7035969376756794E-2</v>
      </c>
      <c r="KC52" s="57">
        <f>IFERROR(Inv_SY_B!KC52/Inv_SY_B!$NE52-1,"")</f>
        <v>-3.5405952137420593E-2</v>
      </c>
      <c r="KD52" s="57">
        <f>IFERROR(Inv_SY_B!KD52/Inv_SY_B!$NE52-1,"")</f>
        <v>-4.2678336743689815E-2</v>
      </c>
      <c r="KE52" s="57">
        <f>IFERROR(Inv_SY_B!KE52/Inv_SY_B!$NE52-1,"")</f>
        <v>-1.948193756852068E-2</v>
      </c>
      <c r="KF52" s="57">
        <f>IFERROR(Inv_SY_B!KF52/Inv_SY_B!$NE52-1,"")</f>
        <v>-2.2889164239373927E-2</v>
      </c>
      <c r="KG52" s="57">
        <f>IFERROR(Inv_SY_B!KG52/Inv_SY_B!$NE52-1,"")</f>
        <v>-2.0735796983394672E-2</v>
      </c>
      <c r="KH52" s="57">
        <f>IFERROR(Inv_SY_B!KH52/Inv_SY_B!$NE52-1,"")</f>
        <v>-2.1362726690831724E-2</v>
      </c>
      <c r="KI52" s="57">
        <f>IFERROR(Inv_SY_B!KI52/Inv_SY_B!$NE52-1,"")</f>
        <v>-2.1801577486037393E-2</v>
      </c>
      <c r="KJ52" s="57">
        <f>IFERROR(Inv_SY_B!KJ52/Inv_SY_B!$NE52-1,"")</f>
        <v>-4.1154897554617875E-2</v>
      </c>
      <c r="KK52" s="57">
        <f>IFERROR(Inv_SY_B!KK52/Inv_SY_B!$NE52-1,"")</f>
        <v>-3.9048413737629573E-2</v>
      </c>
      <c r="KL52" s="57">
        <f>IFERROR(Inv_SY_B!KL52/Inv_SY_B!$NE52-1,"")</f>
        <v>-3.3975178311954735E-2</v>
      </c>
      <c r="KM52" s="57">
        <f>IFERROR(Inv_SY_B!KM52/Inv_SY_B!$NE52-1,"")</f>
        <v>-1.8825808395257604E-2</v>
      </c>
      <c r="KN52" s="57">
        <f>IFERROR(Inv_SY_B!KN52/Inv_SY_B!$NE52-1,"")</f>
        <v>-2.9220103044586332E-2</v>
      </c>
      <c r="KO52" s="57">
        <f>IFERROR(Inv_SY_B!KO52/Inv_SY_B!$NE52-1,"")</f>
        <v>-2.4690803369833203E-2</v>
      </c>
      <c r="KP52" s="57">
        <f>IFERROR(Inv_SY_B!KP52/Inv_SY_B!$NE52-1,"")</f>
        <v>-1.8525923256974886E-2</v>
      </c>
      <c r="KQ52" s="57">
        <f>IFERROR(Inv_SY_B!KQ52/Inv_SY_B!$NE52-1,"")</f>
        <v>-1.2380640321663972E-2</v>
      </c>
      <c r="KR52" s="57">
        <f>IFERROR(Inv_SY_B!KR52/Inv_SY_B!$NE52-1,"")</f>
        <v>-2.5319872769104523E-2</v>
      </c>
      <c r="KS52" s="57">
        <f>IFERROR(Inv_SY_B!KS52/Inv_SY_B!$NE52-1,"")</f>
        <v>-4.1801491030011628E-2</v>
      </c>
      <c r="KT52" s="57">
        <f>IFERROR(Inv_SY_B!KT52/Inv_SY_B!$NE52-1,"")</f>
        <v>-5.4412797521325995E-3</v>
      </c>
      <c r="KU52" s="57">
        <f>IFERROR(Inv_SY_B!KU52/Inv_SY_B!$NE52-1,"")</f>
        <v>-2.5068245009396084E-2</v>
      </c>
      <c r="KV52" s="57">
        <f>IFERROR(Inv_SY_B!KV52/Inv_SY_B!$NE52-1,"")</f>
        <v>-2.026642772318521E-2</v>
      </c>
      <c r="KW52" s="57">
        <f>IFERROR(Inv_SY_B!KW52/Inv_SY_B!$NE52-1,"")</f>
        <v>-1.7519412218140906E-2</v>
      </c>
      <c r="KX52" s="57">
        <f>IFERROR(Inv_SY_B!KX52/Inv_SY_B!$NE52-1,"")</f>
        <v>-7.4448871857299981E-3</v>
      </c>
      <c r="KY52" s="57">
        <f>IFERROR(Inv_SY_B!KY52/Inv_SY_B!$NE52-1,"")</f>
        <v>-1.074253744684861E-2</v>
      </c>
      <c r="KZ52" s="57">
        <f>IFERROR(Inv_SY_B!KZ52/Inv_SY_B!$NE52-1,"")</f>
        <v>-1.8115230806307947E-2</v>
      </c>
      <c r="LA52" s="57">
        <f>IFERROR(Inv_SY_B!LA52/Inv_SY_B!$NE52-1,"")</f>
        <v>-3.6327056553731807E-2</v>
      </c>
      <c r="LB52" s="57">
        <f>IFERROR(Inv_SY_B!LB52/Inv_SY_B!$NE52-1,"")</f>
        <v>-3.7363063137158536E-2</v>
      </c>
      <c r="LC52" s="57">
        <f>IFERROR(Inv_SY_B!LC52/Inv_SY_B!$NE52-1,"")</f>
        <v>-3.4308825149405808E-2</v>
      </c>
      <c r="LD52" s="57">
        <f>IFERROR(Inv_SY_B!LD52/Inv_SY_B!$NE52-1,"")</f>
        <v>-4.7617991691297878E-2</v>
      </c>
      <c r="LE52" s="57">
        <f>IFERROR(Inv_SY_B!LE52/Inv_SY_B!$NE52-1,"")</f>
        <v>-5.5678516501202258E-2</v>
      </c>
      <c r="LF52" s="57">
        <f>IFERROR(Inv_SY_B!LF52/Inv_SY_B!$NE52-1,"")</f>
        <v>-5.8034669907174319E-2</v>
      </c>
      <c r="LG52" s="57">
        <f>IFERROR(Inv_SY_B!LG52/Inv_SY_B!$NE52-1,"")</f>
        <v>-5.1950627116683079E-2</v>
      </c>
      <c r="LH52" s="57">
        <f>IFERROR(Inv_SY_B!LH52/Inv_SY_B!$NE52-1,"")</f>
        <v>-4.4132712137865626E-2</v>
      </c>
      <c r="LI52" s="57">
        <f>IFERROR(Inv_SY_B!LI52/Inv_SY_B!$NE52-1,"")</f>
        <v>-3.5217184291445158E-2</v>
      </c>
      <c r="LJ52" s="57">
        <f>IFERROR(Inv_SY_B!LJ52/Inv_SY_B!$NE52-1,"")</f>
        <v>-5.3265995788867149E-2</v>
      </c>
      <c r="LK52" s="57">
        <f>IFERROR(Inv_SY_B!LK52/Inv_SY_B!$NE52-1,"")</f>
        <v>-5.2342699310641949E-2</v>
      </c>
      <c r="LL52" s="57">
        <f>IFERROR(Inv_SY_B!LL52/Inv_SY_B!$NE52-1,"")</f>
        <v>-3.1118717445793642E-2</v>
      </c>
      <c r="LM52" s="57">
        <f>IFERROR(Inv_SY_B!LM52/Inv_SY_B!$NE52-1,"")</f>
        <v>-4.1665604139368484E-2</v>
      </c>
      <c r="LN52" s="57">
        <f>IFERROR(Inv_SY_B!LN52/Inv_SY_B!$NE52-1,"")</f>
        <v>-4.4269773693337511E-2</v>
      </c>
      <c r="LO52" s="57">
        <f>IFERROR(Inv_SY_B!LO52/Inv_SY_B!$NE52-1,"")</f>
        <v>-5.1710258133249365E-2</v>
      </c>
      <c r="LP52" s="57">
        <f>IFERROR(Inv_SY_B!LP52/Inv_SY_B!$NE52-1,"")</f>
        <v>-5.3694387317225867E-2</v>
      </c>
      <c r="LQ52" s="57">
        <f>IFERROR(Inv_SY_B!LQ52/Inv_SY_B!$NE52-1,"")</f>
        <v>-4.0673539547380289E-2</v>
      </c>
      <c r="LR52" s="57">
        <f>IFERROR(Inv_SY_B!LR52/Inv_SY_B!$NE52-1,"")</f>
        <v>-2.7156659481540557E-2</v>
      </c>
      <c r="LS52" s="57">
        <f>IFERROR(Inv_SY_B!LS52/Inv_SY_B!$NE52-1,"")</f>
        <v>-3.4031230854117078E-2</v>
      </c>
      <c r="LT52" s="57">
        <f>IFERROR(Inv_SY_B!LT52/Inv_SY_B!$NE52-1,"")</f>
        <v>-4.2577063483257738E-2</v>
      </c>
      <c r="LU52" s="57">
        <f>IFERROR(Inv_SY_B!LU52/Inv_SY_B!$NE52-1,"")</f>
        <v>-4.140518718397157E-2</v>
      </c>
      <c r="LV52" s="57">
        <f>IFERROR(Inv_SY_B!LV52/Inv_SY_B!$NE52-1,"")</f>
        <v>-2.3827042694680056E-2</v>
      </c>
      <c r="LW52" s="57">
        <f>IFERROR(Inv_SY_B!LW52/Inv_SY_B!$NE52-1,"")</f>
        <v>-1.8879120542138805E-2</v>
      </c>
      <c r="LX52" s="57">
        <f>IFERROR(Inv_SY_B!LX52/Inv_SY_B!$NE52-1,"")</f>
        <v>-1.0415569491739163E-2</v>
      </c>
      <c r="LY52" s="57">
        <f>IFERROR(Inv_SY_B!LY52/Inv_SY_B!$NE52-1,"")</f>
        <v>-1.3149947523406924E-2</v>
      </c>
      <c r="LZ52" s="57">
        <f>IFERROR(Inv_SY_B!LZ52/Inv_SY_B!$NE52-1,"")</f>
        <v>-2.0956255781614197E-2</v>
      </c>
      <c r="MA52" s="57">
        <f>IFERROR(Inv_SY_B!MA52/Inv_SY_B!$NE52-1,"")</f>
        <v>-1.1655650231724546E-2</v>
      </c>
      <c r="MB52" s="57">
        <f>IFERROR(Inv_SY_B!MB52/Inv_SY_B!$NE52-1,"")</f>
        <v>-3.0990931258260135E-3</v>
      </c>
      <c r="MC52" s="57">
        <f>IFERROR(Inv_SY_B!MC52/Inv_SY_B!$NE52-1,"")</f>
        <v>-1.7856053931651017E-2</v>
      </c>
      <c r="MD52" s="57">
        <f>IFERROR(Inv_SY_B!MD52/Inv_SY_B!$NE52-1,"")</f>
        <v>-1.6243948969670186E-2</v>
      </c>
      <c r="ME52" s="57">
        <f>IFERROR(Inv_SY_B!ME52/Inv_SY_B!$NE52-1,"")</f>
        <v>-6.9433434197804234E-3</v>
      </c>
      <c r="MF52" s="57">
        <f>IFERROR(Inv_SY_B!MF52/Inv_SY_B!$NE52-1,"")</f>
        <v>-1.4755852081687837E-2</v>
      </c>
      <c r="MG52" s="57">
        <f>IFERROR(Inv_SY_B!MG52/Inv_SY_B!$NE52-1,"")</f>
        <v>-8.6794564557598486E-3</v>
      </c>
      <c r="MH52" s="57">
        <f>IFERROR(Inv_SY_B!MH52/Inv_SY_B!$NE52-1,"")</f>
        <v>-1.2151682527718588E-2</v>
      </c>
      <c r="MI52" s="57">
        <f>IFERROR(Inv_SY_B!MI52/Inv_SY_B!$NE52-1,"")</f>
        <v>-2.4924514149567312E-2</v>
      </c>
      <c r="MJ52" s="57">
        <f>IFERROR(Inv_SY_B!MJ52/Inv_SY_B!$NE52-1,"")</f>
        <v>-2.0181205319123485E-2</v>
      </c>
      <c r="MK52" s="57">
        <f>IFERROR(Inv_SY_B!MK52/Inv_SY_B!$NE52-1,"")</f>
        <v>-1.0415569491739163E-2</v>
      </c>
      <c r="ML52" s="57">
        <f>IFERROR(Inv_SY_B!ML52/Inv_SY_B!$NE52-1,"")</f>
        <v>-8.0594160857672126E-3</v>
      </c>
      <c r="MM52" s="57">
        <f>IFERROR(Inv_SY_B!MM52/Inv_SY_B!$NE52-1,"")</f>
        <v>-1.8365139709118461E-2</v>
      </c>
      <c r="MN52" s="57">
        <f>IFERROR(Inv_SY_B!MN52/Inv_SY_B!$NE52-1,"")</f>
        <v>-1.3540572956502017E-2</v>
      </c>
      <c r="MO52" s="57">
        <f>IFERROR(Inv_SY_B!MO52/Inv_SY_B!$NE52-1,"")</f>
        <v>2.9959037112017306E-3</v>
      </c>
      <c r="MP52" s="57">
        <f>IFERROR(Inv_SY_B!MP52/Inv_SY_B!$NE52-1,"")</f>
        <v>1.5399361878465356E-3</v>
      </c>
      <c r="MQ52" s="57">
        <f>IFERROR(Inv_SY_B!MQ52/Inv_SY_B!$NE52-1,"")</f>
        <v>-5.5792546057966685E-3</v>
      </c>
      <c r="MR52" s="57">
        <f>IFERROR(Inv_SY_B!MR52/Inv_SY_B!$NE52-1,"")</f>
        <v>-8.8034645297584424E-3</v>
      </c>
      <c r="MS52" s="57">
        <f>IFERROR(Inv_SY_B!MS52/Inv_SY_B!$NE52-1,"")</f>
        <v>9.5063275961242422E-3</v>
      </c>
      <c r="MT52" s="57">
        <f>IFERROR(Inv_SY_B!MT52/Inv_SY_B!$NE52-1,"")</f>
        <v>-2.1660847111151127E-2</v>
      </c>
      <c r="MU52" s="57">
        <f>IFERROR(Inv_SY_B!MU52/Inv_SY_B!$NE52-1,"")</f>
        <v>9.1777062000282239E-3</v>
      </c>
      <c r="MV52" s="57">
        <f>IFERROR(Inv_SY_B!MV52/Inv_SY_B!$NE52-1,"")</f>
        <v>9.9443015665647838E-3</v>
      </c>
      <c r="MW52" s="57">
        <f>IFERROR(Inv_SY_B!MW52/Inv_SY_B!$NE52-1,"")</f>
        <v>-1.0415569491739163E-2</v>
      </c>
      <c r="MX52" s="57">
        <f>IFERROR(Inv_SY_B!MX52/Inv_SY_B!$NE52-1,"")</f>
        <v>3.473334796096017E-3</v>
      </c>
      <c r="MY52" s="57">
        <f>IFERROR(Inv_SY_B!MY52/Inv_SY_B!$NE52-1,"")</f>
        <v>-1.0285361014040761E-2</v>
      </c>
      <c r="MZ52" s="57">
        <f>IFERROR(Inv_SY_B!MZ52/Inv_SY_B!$NE52-1,"")</f>
        <v>-6.3791066830871657E-3</v>
      </c>
      <c r="NA52" s="57">
        <f>IFERROR(Inv_SY_B!NA52/Inv_SY_B!$NE52-1,"")</f>
        <v>3.83883227735482E-3</v>
      </c>
      <c r="NB52" s="57">
        <f>IFERROR(Inv_SY_B!NB52/Inv_SY_B!$NE52-1,"")</f>
        <v>8.7250767299338339E-3</v>
      </c>
      <c r="NC52" s="57">
        <f>IFERROR(Inv_SY_B!NC52/Inv_SY_B!$NE52-1,"")</f>
        <v>7.2927834752507525E-3</v>
      </c>
      <c r="ND52" s="57">
        <f>IFERROR(Inv_SY_B!ND52/Inv_SY_B!$NE52-1,"")</f>
        <v>7.1625749975523512E-3</v>
      </c>
    </row>
    <row r="53" spans="2:368" ht="14.5" x14ac:dyDescent="0.35">
      <c r="B53" s="86">
        <f t="shared" si="0"/>
        <v>45794</v>
      </c>
      <c r="C53" s="57">
        <f>IFERROR(Inv_SY_B!C53/Inv_SY_B!$NE53-1,"")</f>
        <v>-7.255037928911845E-2</v>
      </c>
      <c r="D53" s="57">
        <f>IFERROR(Inv_SY_B!D53/Inv_SY_B!$NE53-1,"")</f>
        <v>-9.6797428196592539E-2</v>
      </c>
      <c r="E53" s="57">
        <f>IFERROR(Inv_SY_B!E53/Inv_SY_B!$NE53-1,"")</f>
        <v>-6.2487853992516773E-2</v>
      </c>
      <c r="F53" s="57">
        <f>IFERROR(Inv_SY_B!F53/Inv_SY_B!$NE53-1,"")</f>
        <v>-6.1336119169411729E-2</v>
      </c>
      <c r="G53" s="57">
        <f>IFERROR(Inv_SY_B!G53/Inv_SY_B!$NE53-1,"")</f>
        <v>-7.5444870752448212E-2</v>
      </c>
      <c r="H53" s="57">
        <f>IFERROR(Inv_SY_B!H53/Inv_SY_B!$NE53-1,"")</f>
        <v>-0.11172123825308333</v>
      </c>
      <c r="I53" s="57">
        <f>IFERROR(Inv_SY_B!I53/Inv_SY_B!$NE53-1,"")</f>
        <v>-3.6587479148826763E-2</v>
      </c>
      <c r="J53" s="57">
        <f>IFERROR(Inv_SY_B!J53/Inv_SY_B!$NE53-1,"")</f>
        <v>-9.6464031274114737E-2</v>
      </c>
      <c r="K53" s="57">
        <f>IFERROR(Inv_SY_B!K53/Inv_SY_B!$NE53-1,"")</f>
        <v>-5.6153312465439198E-2</v>
      </c>
      <c r="L53" s="57">
        <f>IFERROR(Inv_SY_B!L53/Inv_SY_B!$NE53-1,"")</f>
        <v>-5.2986041701900355E-2</v>
      </c>
      <c r="M53" s="57">
        <f>IFERROR(Inv_SY_B!M53/Inv_SY_B!$NE53-1,"")</f>
        <v>-5.1834306878795422E-2</v>
      </c>
      <c r="N53" s="57">
        <f>IFERROR(Inv_SY_B!N53/Inv_SY_B!$NE53-1,"")</f>
        <v>-5.7017113582767953E-2</v>
      </c>
      <c r="O53" s="57">
        <f>IFERROR(Inv_SY_B!O53/Inv_SY_B!$NE53-1,"")</f>
        <v>-5.3849842819228999E-2</v>
      </c>
      <c r="P53" s="57">
        <f>IFERROR(Inv_SY_B!P53/Inv_SY_B!$NE53-1,"")</f>
        <v>-5.1546373173019244E-2</v>
      </c>
      <c r="Q53" s="57">
        <f>IFERROR(Inv_SY_B!Q53/Inv_SY_B!$NE53-1,"")</f>
        <v>-3.9165223824640272E-2</v>
      </c>
      <c r="R53" s="57">
        <f>IFERROR(Inv_SY_B!R53/Inv_SY_B!$NE53-1,"")</f>
        <v>-4.118075976507396E-2</v>
      </c>
      <c r="S53" s="57">
        <f>IFERROR(Inv_SY_B!S53/Inv_SY_B!$NE53-1,"")</f>
        <v>-5.9214502390007917E-2</v>
      </c>
      <c r="T53" s="57">
        <f>IFERROR(Inv_SY_B!T53/Inv_SY_B!$NE53-1,"")</f>
        <v>-4.0119951375372054E-2</v>
      </c>
      <c r="U53" s="57">
        <f>IFERROR(Inv_SY_B!U53/Inv_SY_B!$NE53-1,"")</f>
        <v>-4.8667036115256579E-2</v>
      </c>
      <c r="V53" s="57">
        <f>IFERROR(Inv_SY_B!V53/Inv_SY_B!$NE53-1,"")</f>
        <v>-3.9165223824640272E-2</v>
      </c>
      <c r="W53" s="57">
        <f>IFERROR(Inv_SY_B!W53/Inv_SY_B!$NE53-1,"")</f>
        <v>-1.0083919541238551E-2</v>
      </c>
      <c r="X53" s="57">
        <f>IFERROR(Inv_SY_B!X53/Inv_SY_B!$NE53-1,"")</f>
        <v>-2.0161599243407435E-2</v>
      </c>
      <c r="Y53" s="57">
        <f>IFERROR(Inv_SY_B!Y53/Inv_SY_B!$NE53-1,"")</f>
        <v>-1.0947720658567417E-2</v>
      </c>
      <c r="Z53" s="57">
        <f>IFERROR(Inv_SY_B!Z53/Inv_SY_B!$NE53-1,"")</f>
        <v>-1.6706394774092415E-2</v>
      </c>
      <c r="AA53" s="57">
        <f>IFERROR(Inv_SY_B!AA53/Inv_SY_B!$NE53-1,"")</f>
        <v>-1.9873665537631258E-2</v>
      </c>
      <c r="AB53" s="57">
        <f>IFERROR(Inv_SY_B!AB53/Inv_SY_B!$NE53-1,"")</f>
        <v>-2.3616803712722345E-2</v>
      </c>
      <c r="AC53" s="57">
        <f>IFERROR(Inv_SY_B!AC53/Inv_SY_B!$NE53-1,"")</f>
        <v>-9.795985835462373E-3</v>
      </c>
      <c r="AD53" s="57">
        <f>IFERROR(Inv_SY_B!AD53/Inv_SY_B!$NE53-1,"")</f>
        <v>-1.3251190304777394E-2</v>
      </c>
      <c r="AE53" s="57">
        <f>IFERROR(Inv_SY_B!AE53/Inv_SY_B!$NE53-1,"")</f>
        <v>2.5851635129165995E-3</v>
      </c>
      <c r="AF53" s="57">
        <f>IFERROR(Inv_SY_B!AF53/Inv_SY_B!$NE53-1,"")</f>
        <v>-4.6131791314898418E-3</v>
      </c>
      <c r="AG53" s="57">
        <f>IFERROR(Inv_SY_B!AG53/Inv_SY_B!$NE53-1,"")</f>
        <v>-1.6130527362539948E-2</v>
      </c>
      <c r="AH53" s="57">
        <f>IFERROR(Inv_SY_B!AH53/Inv_SY_B!$NE53-1,"")</f>
        <v>-1.9009864420302391E-2</v>
      </c>
      <c r="AI53" s="57">
        <f>IFERROR(Inv_SY_B!AI53/Inv_SY_B!$NE53-1,"")</f>
        <v>-7.7748340398658189E-2</v>
      </c>
      <c r="AJ53" s="57">
        <f>IFERROR(Inv_SY_B!AJ53/Inv_SY_B!$NE53-1,"")</f>
        <v>-8.6492432410916087E-2</v>
      </c>
      <c r="AK53" s="57">
        <f>IFERROR(Inv_SY_B!AK53/Inv_SY_B!$NE53-1,"")</f>
        <v>-7.6490524736583132E-2</v>
      </c>
      <c r="AL53" s="57">
        <f>IFERROR(Inv_SY_B!AL53/Inv_SY_B!$NE53-1,"")</f>
        <v>-6.6791705173593563E-2</v>
      </c>
      <c r="AM53" s="57">
        <f>IFERROR(Inv_SY_B!AM53/Inv_SY_B!$NE53-1,"")</f>
        <v>-4.8606418492988079E-2</v>
      </c>
      <c r="AN53" s="57">
        <f>IFERROR(Inv_SY_B!AN53/Inv_SY_B!$NE53-1,"")</f>
        <v>-4.8606418492988079E-2</v>
      </c>
      <c r="AO53" s="57">
        <f>IFERROR(Inv_SY_B!AO53/Inv_SY_B!$NE53-1,"")</f>
        <v>-7.3141401106238235E-2</v>
      </c>
      <c r="AP53" s="57">
        <f>IFERROR(Inv_SY_B!AP53/Inv_SY_B!$NE53-1,"")</f>
        <v>-5.163729960642216E-2</v>
      </c>
      <c r="AQ53" s="57">
        <f>IFERROR(Inv_SY_B!AQ53/Inv_SY_B!$NE53-1,"")</f>
        <v>-7.7460406692882011E-2</v>
      </c>
      <c r="AR53" s="57">
        <f>IFERROR(Inv_SY_B!AR53/Inv_SY_B!$NE53-1,"")</f>
        <v>-5.9849214725888111E-2</v>
      </c>
      <c r="AS53" s="57">
        <f>IFERROR(Inv_SY_B!AS53/Inv_SY_B!$NE53-1,"")</f>
        <v>-4.3493015183166284E-2</v>
      </c>
      <c r="AT53" s="57">
        <f>IFERROR(Inv_SY_B!AT53/Inv_SY_B!$NE53-1,"")</f>
        <v>-4.9263109400898841E-2</v>
      </c>
      <c r="AU53" s="57">
        <f>IFERROR(Inv_SY_B!AU53/Inv_SY_B!$NE53-1,"")</f>
        <v>-3.5093740195593637E-2</v>
      </c>
      <c r="AV53" s="57">
        <f>IFERROR(Inv_SY_B!AV53/Inv_SY_B!$NE53-1,"")</f>
        <v>-1.6541801700602266E-2</v>
      </c>
      <c r="AW53" s="57">
        <f>IFERROR(Inv_SY_B!AW53/Inv_SY_B!$NE53-1,"")</f>
        <v>-1.4155132314064067E-2</v>
      </c>
      <c r="AX53" s="57">
        <f>IFERROR(Inv_SY_B!AX53/Inv_SY_B!$NE53-1,"")</f>
        <v>-1.7379788118246697E-2</v>
      </c>
      <c r="AY53" s="57">
        <f>IFERROR(Inv_SY_B!AY53/Inv_SY_B!$NE53-1,"")</f>
        <v>-3.7505909045875807E-2</v>
      </c>
      <c r="AZ53" s="57">
        <f>IFERROR(Inv_SY_B!AZ53/Inv_SY_B!$NE53-1,"")</f>
        <v>-2.0511017746090654E-2</v>
      </c>
      <c r="BA53" s="57">
        <f>IFERROR(Inv_SY_B!BA53/Inv_SY_B!$NE53-1,"")</f>
        <v>-1.8889118027557439E-2</v>
      </c>
      <c r="BB53" s="57">
        <f>IFERROR(Inv_SY_B!BB53/Inv_SY_B!$NE53-1,"")</f>
        <v>-4.5822359677623714E-2</v>
      </c>
      <c r="BC53" s="57">
        <f>IFERROR(Inv_SY_B!BC53/Inv_SY_B!$NE53-1,"")</f>
        <v>-5.9690783707833206E-2</v>
      </c>
      <c r="BD53" s="57">
        <f>IFERROR(Inv_SY_B!BD53/Inv_SY_B!$NE53-1,"")</f>
        <v>-5.388441870936389E-2</v>
      </c>
      <c r="BE53" s="57">
        <f>IFERROR(Inv_SY_B!BE53/Inv_SY_B!$NE53-1,"")</f>
        <v>-6.3205302066025704E-2</v>
      </c>
      <c r="BF53" s="57">
        <f>IFERROR(Inv_SY_B!BF53/Inv_SY_B!$NE53-1,"")</f>
        <v>-3.9844860206434074E-2</v>
      </c>
      <c r="BG53" s="57">
        <f>IFERROR(Inv_SY_B!BG53/Inv_SY_B!$NE53-1,"")</f>
        <v>-4.4199419583695998E-2</v>
      </c>
      <c r="BH53" s="57">
        <f>IFERROR(Inv_SY_B!BH53/Inv_SY_B!$NE53-1,"")</f>
        <v>-8.4734266312015083E-2</v>
      </c>
      <c r="BI53" s="57">
        <f>IFERROR(Inv_SY_B!BI53/Inv_SY_B!$NE53-1,"")</f>
        <v>-7.7443848205009935E-2</v>
      </c>
      <c r="BJ53" s="57">
        <f>IFERROR(Inv_SY_B!BJ53/Inv_SY_B!$NE53-1,"")</f>
        <v>-8.4971511818806134E-2</v>
      </c>
      <c r="BK53" s="57">
        <f>IFERROR(Inv_SY_B!BK53/Inv_SY_B!$NE53-1,"")</f>
        <v>-5.1258439467242956E-2</v>
      </c>
      <c r="BL53" s="57">
        <f>IFERROR(Inv_SY_B!BL53/Inv_SY_B!$NE53-1,"")</f>
        <v>-5.4660458729758443E-2</v>
      </c>
      <c r="BM53" s="57">
        <f>IFERROR(Inv_SY_B!BM53/Inv_SY_B!$NE53-1,"")</f>
        <v>-5.2047935112113253E-2</v>
      </c>
      <c r="BN53" s="57">
        <f>IFERROR(Inv_SY_B!BN53/Inv_SY_B!$NE53-1,"")</f>
        <v>2.7297386782582755E-2</v>
      </c>
      <c r="BO53" s="57">
        <f>IFERROR(Inv_SY_B!BO53/Inv_SY_B!$NE53-1,"")</f>
        <v>7.624897568056177E-3</v>
      </c>
      <c r="BP53" s="57">
        <f>IFERROR(Inv_SY_B!BP53/Inv_SY_B!$NE53-1,"")</f>
        <v>1.62893727242861E-2</v>
      </c>
      <c r="BQ53" s="57">
        <f>IFERROR(Inv_SY_B!BQ53/Inv_SY_B!$NE53-1,"")</f>
        <v>1.4706993685285941E-2</v>
      </c>
      <c r="BR53" s="57">
        <f>IFERROR(Inv_SY_B!BR53/Inv_SY_B!$NE53-1,"")</f>
        <v>2.8871185919745024E-2</v>
      </c>
      <c r="BS53" s="57">
        <f>IFERROR(Inv_SY_B!BS53/Inv_SY_B!$NE53-1,"")</f>
        <v>7.2216574314347692E-3</v>
      </c>
      <c r="BT53" s="57">
        <f>IFERROR(Inv_SY_B!BT53/Inv_SY_B!$NE53-1,"")</f>
        <v>7.231447783765832E-3</v>
      </c>
      <c r="BU53" s="57">
        <f>IFERROR(Inv_SY_B!BU53/Inv_SY_B!$NE53-1,"")</f>
        <v>2.5330137861130142E-2</v>
      </c>
      <c r="BV53" s="57">
        <f>IFERROR(Inv_SY_B!BV53/Inv_SY_B!$NE53-1,"")</f>
        <v>3.1756484337875701E-2</v>
      </c>
      <c r="BW53" s="57">
        <f>IFERROR(Inv_SY_B!BW53/Inv_SY_B!$NE53-1,"")</f>
        <v>5.2641988623129965E-3</v>
      </c>
      <c r="BX53" s="57">
        <f>IFERROR(Inv_SY_B!BX53/Inv_SY_B!$NE53-1,"")</f>
        <v>-1.4092595290311483E-3</v>
      </c>
      <c r="BY53" s="57">
        <f>IFERROR(Inv_SY_B!BY53/Inv_SY_B!$NE53-1,"")</f>
        <v>6.7395137892334311E-4</v>
      </c>
      <c r="BZ53" s="57">
        <f>IFERROR(Inv_SY_B!BZ53/Inv_SY_B!$NE53-1,"")</f>
        <v>5.7113008899158935E-3</v>
      </c>
      <c r="CA53" s="57">
        <f>IFERROR(Inv_SY_B!CA53/Inv_SY_B!$NE53-1,"")</f>
        <v>-7.7256053796423974E-3</v>
      </c>
      <c r="CB53" s="57">
        <f>IFERROR(Inv_SY_B!CB53/Inv_SY_B!$NE53-1,"")</f>
        <v>2.44120883644523E-2</v>
      </c>
      <c r="CC53" s="57">
        <f>IFERROR(Inv_SY_B!CC53/Inv_SY_B!$NE53-1,"")</f>
        <v>3.6477881749362062E-2</v>
      </c>
      <c r="CD53" s="57">
        <f>IFERROR(Inv_SY_B!CD53/Inv_SY_B!$NE53-1,"")</f>
        <v>3.3461433403134455E-2</v>
      </c>
      <c r="CE53" s="57">
        <f>IFERROR(Inv_SY_B!CE53/Inv_SY_B!$NE53-1,"")</f>
        <v>1.4706993685285941E-2</v>
      </c>
      <c r="CF53" s="57">
        <f>IFERROR(Inv_SY_B!CF53/Inv_SY_B!$NE53-1,"")</f>
        <v>3.4767468103765742E-2</v>
      </c>
      <c r="CG53" s="57">
        <f>IFERROR(Inv_SY_B!CG53/Inv_SY_B!$NE53-1,"")</f>
        <v>4.5264926931850802E-2</v>
      </c>
      <c r="CH53" s="57">
        <f>IFERROR(Inv_SY_B!CH53/Inv_SY_B!$NE53-1,"")</f>
        <v>3.5738673063725246E-2</v>
      </c>
      <c r="CI53" s="57">
        <f>IFERROR(Inv_SY_B!CI53/Inv_SY_B!$NE53-1,"")</f>
        <v>4.8019075421884549E-2</v>
      </c>
      <c r="CJ53" s="57">
        <f>IFERROR(Inv_SY_B!CJ53/Inv_SY_B!$NE53-1,"")</f>
        <v>4.2182903621574841E-2</v>
      </c>
      <c r="CK53" s="57">
        <f>IFERROR(Inv_SY_B!CK53/Inv_SY_B!$NE53-1,"")</f>
        <v>3.5053116621400759E-2</v>
      </c>
      <c r="CL53" s="57">
        <f>IFERROR(Inv_SY_B!CL53/Inv_SY_B!$NE53-1,"")</f>
        <v>2.5873910346831952E-2</v>
      </c>
      <c r="CM53" s="57">
        <f>IFERROR(Inv_SY_B!CM53/Inv_SY_B!$NE53-1,"")</f>
        <v>2.4936688076839797E-2</v>
      </c>
      <c r="CN53" s="57">
        <f>IFERROR(Inv_SY_B!CN53/Inv_SY_B!$NE53-1,"")</f>
        <v>2.0608740449643781E-2</v>
      </c>
      <c r="CO53" s="57">
        <f>IFERROR(Inv_SY_B!CO53/Inv_SY_B!$NE53-1,"")</f>
        <v>1.942839109677208E-2</v>
      </c>
      <c r="CP53" s="57">
        <f>IFERROR(Inv_SY_B!CP53/Inv_SY_B!$NE53-1,"")</f>
        <v>-5.0966454573375675E-3</v>
      </c>
      <c r="CQ53" s="57">
        <f>IFERROR(Inv_SY_B!CQ53/Inv_SY_B!$NE53-1,"")</f>
        <v>1.4313543900995152E-2</v>
      </c>
      <c r="CR53" s="57">
        <f>IFERROR(Inv_SY_B!CR53/Inv_SY_B!$NE53-1,"")</f>
        <v>1.851034160009446E-2</v>
      </c>
      <c r="CS53" s="57">
        <f>IFERROR(Inv_SY_B!CS53/Inv_SY_B!$NE53-1,"")</f>
        <v>2.690393699829241E-2</v>
      </c>
      <c r="CT53" s="57">
        <f>IFERROR(Inv_SY_B!CT53/Inv_SY_B!$NE53-1,"")</f>
        <v>3.8838580455105243E-2</v>
      </c>
      <c r="CU53" s="57">
        <f>IFERROR(Inv_SY_B!CU53/Inv_SY_B!$NE53-1,"")</f>
        <v>3.1263360608231539E-2</v>
      </c>
      <c r="CV53" s="57">
        <f>IFERROR(Inv_SY_B!CV53/Inv_SY_B!$NE53-1,"")</f>
        <v>3.1100734697391497E-2</v>
      </c>
      <c r="CW53" s="57">
        <f>IFERROR(Inv_SY_B!CW53/Inv_SY_B!$NE53-1,"")</f>
        <v>2.9264635704035591E-2</v>
      </c>
      <c r="CX53" s="57">
        <f>IFERROR(Inv_SY_B!CX53/Inv_SY_B!$NE53-1,"")</f>
        <v>9.2761943900030452E-3</v>
      </c>
      <c r="CY53" s="57">
        <f>IFERROR(Inv_SY_B!CY53/Inv_SY_B!$NE53-1,"")</f>
        <v>9.5504169669327066E-3</v>
      </c>
      <c r="CZ53" s="57">
        <f>IFERROR(Inv_SY_B!CZ53/Inv_SY_B!$NE53-1,"")</f>
        <v>3.0707284913100708E-2</v>
      </c>
      <c r="DA53" s="57">
        <f>IFERROR(Inv_SY_B!DA53/Inv_SY_B!$NE53-1,"")</f>
        <v>5.7525840079717394E-3</v>
      </c>
      <c r="DB53" s="57">
        <f>IFERROR(Inv_SY_B!DB53/Inv_SY_B!$NE53-1,"")</f>
        <v>3.3986033115521952E-2</v>
      </c>
      <c r="DC53" s="57">
        <f>IFERROR(Inv_SY_B!DC53/Inv_SY_B!$NE53-1,"")</f>
        <v>7.3199861616478401E-2</v>
      </c>
      <c r="DD53" s="57">
        <f>IFERROR(Inv_SY_B!DD53/Inv_SY_B!$NE53-1,"")</f>
        <v>2.44120883644523E-2</v>
      </c>
      <c r="DE53" s="57">
        <f>IFERROR(Inv_SY_B!DE53/Inv_SY_B!$NE53-1,"")</f>
        <v>3.8445130670814676E-2</v>
      </c>
      <c r="DF53" s="57">
        <f>IFERROR(Inv_SY_B!DF53/Inv_SY_B!$NE53-1,"")</f>
        <v>2.1526789946321845E-2</v>
      </c>
      <c r="DG53" s="57">
        <f>IFERROR(Inv_SY_B!DG53/Inv_SY_B!$NE53-1,"")</f>
        <v>1.0116746201896509E-2</v>
      </c>
      <c r="DH53" s="57">
        <f>IFERROR(Inv_SY_B!DH53/Inv_SY_B!$NE53-1,"")</f>
        <v>4.7232175853303193E-2</v>
      </c>
      <c r="DI53" s="57">
        <f>IFERROR(Inv_SY_B!DI53/Inv_SY_B!$NE53-1,"")</f>
        <v>4.0805829376557856E-2</v>
      </c>
      <c r="DJ53" s="57">
        <f>IFERROR(Inv_SY_B!DJ53/Inv_SY_B!$NE53-1,"")</f>
        <v>1.6674242606738554E-2</v>
      </c>
      <c r="DK53" s="57">
        <f>IFERROR(Inv_SY_B!DK53/Inv_SY_B!$NE53-1,"")</f>
        <v>4.0961960243339979E-2</v>
      </c>
      <c r="DL53" s="57">
        <f>IFERROR(Inv_SY_B!DL53/Inv_SY_B!$NE53-1,"")</f>
        <v>2.9842887659735418E-2</v>
      </c>
      <c r="DM53" s="57">
        <f>IFERROR(Inv_SY_B!DM53/Inv_SY_B!$NE53-1,"")</f>
        <v>2.1133340162031278E-2</v>
      </c>
      <c r="DN53" s="57">
        <f>IFERROR(Inv_SY_B!DN53/Inv_SY_B!$NE53-1,"")</f>
        <v>4.5789526644238077E-2</v>
      </c>
      <c r="DO53" s="57">
        <f>IFERROR(Inv_SY_B!DO53/Inv_SY_B!$NE53-1,"")</f>
        <v>3.7395931246039904E-2</v>
      </c>
      <c r="DP53" s="57">
        <f>IFERROR(Inv_SY_B!DP53/Inv_SY_B!$NE53-1,"")</f>
        <v>3.8313980742717968E-2</v>
      </c>
      <c r="DQ53" s="57">
        <f>IFERROR(Inv_SY_B!DQ53/Inv_SY_B!$NE53-1,"")</f>
        <v>4.2248478585623195E-2</v>
      </c>
      <c r="DR53" s="57">
        <f>IFERROR(Inv_SY_B!DR53/Inv_SY_B!$NE53-1,"")</f>
        <v>2.690393699829241E-2</v>
      </c>
      <c r="DS53" s="57">
        <f>IFERROR(Inv_SY_B!DS53/Inv_SY_B!$NE53-1,"")</f>
        <v>3.1494184481682064E-2</v>
      </c>
      <c r="DT53" s="57">
        <f>IFERROR(Inv_SY_B!DT53/Inv_SY_B!$NE53-1,"")</f>
        <v>3.5690982180780928E-2</v>
      </c>
      <c r="DU53" s="57">
        <f>IFERROR(Inv_SY_B!DU53/Inv_SY_B!$NE53-1,"")</f>
        <v>2.6963550601972752E-2</v>
      </c>
      <c r="DV53" s="57">
        <f>IFERROR(Inv_SY_B!DV53/Inv_SY_B!$NE53-1,"")</f>
        <v>3.6698452082979394E-2</v>
      </c>
      <c r="DW53" s="57">
        <f>IFERROR(Inv_SY_B!DW53/Inv_SY_B!$NE53-1,"")</f>
        <v>4.3822277722785241E-2</v>
      </c>
      <c r="DX53" s="57">
        <f>IFERROR(Inv_SY_B!DX53/Inv_SY_B!$NE53-1,"")</f>
        <v>4.0674679448461148E-2</v>
      </c>
      <c r="DY53" s="57">
        <f>IFERROR(Inv_SY_B!DY53/Inv_SY_B!$NE53-1,"")</f>
        <v>2.0739890377740711E-2</v>
      </c>
      <c r="DZ53" s="57">
        <f>IFERROR(Inv_SY_B!DZ53/Inv_SY_B!$NE53-1,"")</f>
        <v>4.2379628513720125E-2</v>
      </c>
      <c r="EA53" s="57">
        <f>IFERROR(Inv_SY_B!EA53/Inv_SY_B!$NE53-1,"")</f>
        <v>2.6379337285905136E-2</v>
      </c>
      <c r="EB53" s="57">
        <f>IFERROR(Inv_SY_B!EB53/Inv_SY_B!$NE53-1,"")</f>
        <v>2.808428635116389E-2</v>
      </c>
      <c r="EC53" s="57">
        <f>IFERROR(Inv_SY_B!EC53/Inv_SY_B!$NE53-1,"")</f>
        <v>2.1789089802515482E-2</v>
      </c>
      <c r="ED53" s="57">
        <f>IFERROR(Inv_SY_B!ED53/Inv_SY_B!$NE53-1,"")</f>
        <v>5.919948502797201E-3</v>
      </c>
      <c r="EE53" s="57">
        <f>IFERROR(Inv_SY_B!EE53/Inv_SY_B!$NE53-1,"")</f>
        <v>3.2149934122166268E-2</v>
      </c>
      <c r="EF53" s="57">
        <f>IFERROR(Inv_SY_B!EF53/Inv_SY_B!$NE53-1,"")</f>
        <v>4.3297678010397966E-2</v>
      </c>
      <c r="EG53" s="57">
        <f>IFERROR(Inv_SY_B!EG53/Inv_SY_B!$NE53-1,"")</f>
        <v>2.1264490090128207E-2</v>
      </c>
      <c r="EH53" s="57">
        <f>IFERROR(Inv_SY_B!EH53/Inv_SY_B!$NE53-1,"")</f>
        <v>2.1789089802515482E-2</v>
      </c>
      <c r="EI53" s="57">
        <f>IFERROR(Inv_SY_B!EI53/Inv_SY_B!$NE53-1,"")</f>
        <v>2.518110385192962E-2</v>
      </c>
      <c r="EJ53" s="57">
        <f>IFERROR(Inv_SY_B!EJ53/Inv_SY_B!$NE53-1,"")</f>
        <v>3.0051535272616503E-2</v>
      </c>
      <c r="EK53" s="57">
        <f>IFERROR(Inv_SY_B!EK53/Inv_SY_B!$NE53-1,"")</f>
        <v>1.1716775324677853E-2</v>
      </c>
      <c r="EL53" s="57">
        <f>IFERROR(Inv_SY_B!EL53/Inv_SY_B!$NE53-1,"")</f>
        <v>-2.2113470392071122E-3</v>
      </c>
      <c r="EM53" s="57">
        <f>IFERROR(Inv_SY_B!EM53/Inv_SY_B!$NE53-1,"")</f>
        <v>-3.129396535884954E-3</v>
      </c>
      <c r="EN53" s="57">
        <f>IFERROR(Inv_SY_B!EN53/Inv_SY_B!$NE53-1,"")</f>
        <v>1.7067692391028899E-2</v>
      </c>
      <c r="EO53" s="57">
        <f>IFERROR(Inv_SY_B!EO53/Inv_SY_B!$NE53-1,"")</f>
        <v>1.8772641456287875E-2</v>
      </c>
      <c r="EP53" s="57">
        <f>IFERROR(Inv_SY_B!EP53/Inv_SY_B!$NE53-1,"")</f>
        <v>1.4313543900995152E-2</v>
      </c>
      <c r="EQ53" s="57">
        <f>IFERROR(Inv_SY_B!EQ53/Inv_SY_B!$NE53-1,"")</f>
        <v>6.5756981432814055E-3</v>
      </c>
      <c r="ER53" s="57">
        <f>IFERROR(Inv_SY_B!ER53/Inv_SY_B!$NE53-1,"")</f>
        <v>2.5592437717323779E-2</v>
      </c>
      <c r="ES53" s="57">
        <f>IFERROR(Inv_SY_B!ES53/Inv_SY_B!$NE53-1,"")</f>
        <v>2.2182539586805827E-2</v>
      </c>
      <c r="ET53" s="57">
        <f>IFERROR(Inv_SY_B!ET53/Inv_SY_B!$NE53-1,"")</f>
        <v>2.5866660294253885E-2</v>
      </c>
      <c r="EU53" s="57">
        <f>IFERROR(Inv_SY_B!EU53/Inv_SY_B!$NE53-1,"")</f>
        <v>5.5756921179598296E-2</v>
      </c>
      <c r="EV53" s="57">
        <f>IFERROR(Inv_SY_B!EV53/Inv_SY_B!$NE53-1,"")</f>
        <v>4.8886331591266874E-3</v>
      </c>
      <c r="EW53" s="57">
        <f>IFERROR(Inv_SY_B!EW53/Inv_SY_B!$NE53-1,"")</f>
        <v>1.9861185859491925E-2</v>
      </c>
      <c r="EX53" s="57">
        <f>IFERROR(Inv_SY_B!EX53/Inv_SY_B!$NE53-1,"")</f>
        <v>2.1657939874418553E-2</v>
      </c>
      <c r="EY53" s="57">
        <f>IFERROR(Inv_SY_B!EY53/Inv_SY_B!$NE53-1,"")</f>
        <v>4.5702093358840123E-2</v>
      </c>
      <c r="EZ53" s="57">
        <f>IFERROR(Inv_SY_B!EZ53/Inv_SY_B!$NE53-1,"")</f>
        <v>2.1133340162031278E-2</v>
      </c>
      <c r="FA53" s="57">
        <f>IFERROR(Inv_SY_B!FA53/Inv_SY_B!$NE53-1,"")</f>
        <v>2.5067838004936505E-2</v>
      </c>
      <c r="FB53" s="57">
        <f>IFERROR(Inv_SY_B!FB53/Inv_SY_B!$NE53-1,"")</f>
        <v>1.7329992247222759E-2</v>
      </c>
      <c r="FC53" s="57">
        <f>IFERROR(Inv_SY_B!FC53/Inv_SY_B!$NE53-1,"")</f>
        <v>-0.11054118764720067</v>
      </c>
      <c r="FD53" s="57">
        <f>IFERROR(Inv_SY_B!FD53/Inv_SY_B!$NE53-1,"")</f>
        <v>3.3592583331231385E-2</v>
      </c>
      <c r="FE53" s="57">
        <f>IFERROR(Inv_SY_B!FE53/Inv_SY_B!$NE53-1,"")</f>
        <v>1.0510195986186854E-2</v>
      </c>
      <c r="FF53" s="57">
        <f>IFERROR(Inv_SY_B!FF53/Inv_SY_B!$NE53-1,"")</f>
        <v>1.6674242606738554E-2</v>
      </c>
      <c r="FG53" s="57">
        <f>IFERROR(Inv_SY_B!FG53/Inv_SY_B!$NE53-1,"")</f>
        <v>2.3756338723968318E-2</v>
      </c>
      <c r="FH53" s="57">
        <f>IFERROR(Inv_SY_B!FH53/Inv_SY_B!$NE53-1,"")</f>
        <v>-6.0146949540156314E-3</v>
      </c>
      <c r="FI53" s="57">
        <f>IFERROR(Inv_SY_B!FI53/Inv_SY_B!$NE53-1,"")</f>
        <v>4.4772992937320844E-3</v>
      </c>
      <c r="FJ53" s="57">
        <f>IFERROR(Inv_SY_B!FJ53/Inv_SY_B!$NE53-1,"")</f>
        <v>3.8160972493271661E-2</v>
      </c>
      <c r="FK53" s="57">
        <f>IFERROR(Inv_SY_B!FK53/Inv_SY_B!$NE53-1,"")</f>
        <v>4.9986324343336941E-2</v>
      </c>
      <c r="FL53" s="57">
        <f>IFERROR(Inv_SY_B!FL53/Inv_SY_B!$NE53-1,"")</f>
        <v>1.4349312063203667E-2</v>
      </c>
      <c r="FM53" s="57">
        <f>IFERROR(Inv_SY_B!FM53/Inv_SY_B!$NE53-1,"")</f>
        <v>-2.9421834501966559E-2</v>
      </c>
      <c r="FN53" s="57">
        <f>IFERROR(Inv_SY_B!FN53/Inv_SY_B!$NE53-1,"")</f>
        <v>-8.7376172706929989E-3</v>
      </c>
      <c r="FO53" s="57">
        <f>IFERROR(Inv_SY_B!FO53/Inv_SY_B!$NE53-1,"")</f>
        <v>-2.080341065560265E-2</v>
      </c>
      <c r="FP53" s="57">
        <f>IFERROR(Inv_SY_B!FP53/Inv_SY_B!$NE53-1,"")</f>
        <v>-2.3388937809512012E-2</v>
      </c>
      <c r="FQ53" s="57">
        <f>IFERROR(Inv_SY_B!FQ53/Inv_SY_B!$NE53-1,"")</f>
        <v>-2.367621860439062E-2</v>
      </c>
      <c r="FR53" s="57">
        <f>IFERROR(Inv_SY_B!FR53/Inv_SY_B!$NE53-1,"")</f>
        <v>-2.4968982181345356E-2</v>
      </c>
      <c r="FS53" s="57">
        <f>IFERROR(Inv_SY_B!FS53/Inv_SY_B!$NE53-1,"")</f>
        <v>-1.8505164296572341E-2</v>
      </c>
      <c r="FT53" s="57">
        <f>IFERROR(Inv_SY_B!FT53/Inv_SY_B!$NE53-1,"")</f>
        <v>-8.4503364758141686E-3</v>
      </c>
      <c r="FU53" s="57">
        <f>IFERROR(Inv_SY_B!FU53/Inv_SY_B!$NE53-1,"")</f>
        <v>4.553681654286823E-4</v>
      </c>
      <c r="FV53" s="57">
        <f>IFERROR(Inv_SY_B!FV53/Inv_SY_B!$NE53-1,"")</f>
        <v>-9.0248980655718292E-3</v>
      </c>
      <c r="FW53" s="57">
        <f>IFERROR(Inv_SY_B!FW53/Inv_SY_B!$NE53-1,"")</f>
        <v>-5.1466073347078423E-3</v>
      </c>
      <c r="FX53" s="57">
        <f>IFERROR(Inv_SY_B!FX53/Inv_SY_B!$NE53-1,"")</f>
        <v>2.0354125372621379E-3</v>
      </c>
      <c r="FY53" s="57">
        <f>IFERROR(Inv_SY_B!FY53/Inv_SY_B!$NE53-1,"")</f>
        <v>4.3336588962925582E-3</v>
      </c>
      <c r="FZ53" s="57">
        <f>IFERROR(Inv_SY_B!FZ53/Inv_SY_B!$NE53-1,"")</f>
        <v>-9.0967182642913702E-3</v>
      </c>
      <c r="GA53" s="57">
        <f>IFERROR(Inv_SY_B!GA53/Inv_SY_B!$NE53-1,"")</f>
        <v>5.6503625394872525E-3</v>
      </c>
      <c r="GB53" s="57">
        <f>IFERROR(Inv_SY_B!GB53/Inv_SY_B!$NE53-1,"")</f>
        <v>-1.979139876455227E-2</v>
      </c>
      <c r="GC53" s="57">
        <f>IFERROR(Inv_SY_B!GC53/Inv_SY_B!$NE53-1,"")</f>
        <v>3.3281761142167632E-3</v>
      </c>
      <c r="GD53" s="57">
        <f>IFERROR(Inv_SY_B!GD53/Inv_SY_B!$NE53-1,"")</f>
        <v>3.0408953193379329E-3</v>
      </c>
      <c r="GE53" s="57">
        <f>IFERROR(Inv_SY_B!GE53/Inv_SY_B!$NE53-1,"")</f>
        <v>7.4937476399592473E-3</v>
      </c>
      <c r="GF53" s="57">
        <f>IFERROR(Inv_SY_B!GF53/Inv_SY_B!$NE53-1,"")</f>
        <v>-4.0647421920769755E-4</v>
      </c>
      <c r="GG53" s="57">
        <f>IFERROR(Inv_SY_B!GG53/Inv_SY_B!$NE53-1,"")</f>
        <v>-6.0084497193443331E-3</v>
      </c>
      <c r="GH53" s="57">
        <f>IFERROR(Inv_SY_B!GH53/Inv_SY_B!$NE53-1,"")</f>
        <v>1.4608509475044773E-3</v>
      </c>
      <c r="GI53" s="57">
        <f>IFERROR(Inv_SY_B!GI53/Inv_SY_B!$NE53-1,"")</f>
        <v>-4.2847649500714624E-3</v>
      </c>
      <c r="GJ53" s="57">
        <f>IFERROR(Inv_SY_B!GJ53/Inv_SY_B!$NE53-1,"")</f>
        <v>5.3391416783683532E-3</v>
      </c>
      <c r="GK53" s="57">
        <f>IFERROR(Inv_SY_B!GK53/Inv_SY_B!$NE53-1,"")</f>
        <v>-1.5488715950344845E-2</v>
      </c>
      <c r="GL53" s="57">
        <f>IFERROR(Inv_SY_B!GL53/Inv_SY_B!$NE53-1,"")</f>
        <v>4.0463781014137279E-3</v>
      </c>
      <c r="GM53" s="57">
        <f>IFERROR(Inv_SY_B!GM53/Inv_SY_B!$NE53-1,"")</f>
        <v>-1.4339592770829523E-2</v>
      </c>
      <c r="GN53" s="57">
        <f>IFERROR(Inv_SY_B!GN53/Inv_SY_B!$NE53-1,"")</f>
        <v>-9.1685384630112443E-3</v>
      </c>
      <c r="GO53" s="57">
        <f>IFERROR(Inv_SY_B!GO53/Inv_SY_B!$NE53-1,"")</f>
        <v>-5.326157831507139E-3</v>
      </c>
      <c r="GP53" s="57">
        <f>IFERROR(Inv_SY_B!GP53/Inv_SY_B!$NE53-1,"")</f>
        <v>-1.0906587272027979E-2</v>
      </c>
      <c r="GQ53" s="57">
        <f>IFERROR(Inv_SY_B!GQ53/Inv_SY_B!$NE53-1,"")</f>
        <v>-1.7064198160342547E-3</v>
      </c>
      <c r="GR53" s="57">
        <f>IFERROR(Inv_SY_B!GR53/Inv_SY_B!$NE53-1,"")</f>
        <v>-9.8343782230014831E-4</v>
      </c>
      <c r="GS53" s="57">
        <f>IFERROR(Inv_SY_B!GS53/Inv_SY_B!$NE53-1,"")</f>
        <v>2.7551762171822203E-2</v>
      </c>
      <c r="GT53" s="57">
        <f>IFERROR(Inv_SY_B!GT53/Inv_SY_B!$NE53-1,"")</f>
        <v>-1.9836600288221984E-2</v>
      </c>
      <c r="GU53" s="57">
        <f>IFERROR(Inv_SY_B!GU53/Inv_SY_B!$NE53-1,"")</f>
        <v>1.3604544002761676E-2</v>
      </c>
      <c r="GV53" s="57">
        <f>IFERROR(Inv_SY_B!GV53/Inv_SY_B!$NE53-1,"")</f>
        <v>2.2623549235131879E-2</v>
      </c>
      <c r="GW53" s="57">
        <f>IFERROR(Inv_SY_B!GW53/Inv_SY_B!$NE53-1,"")</f>
        <v>3.3457009068210919E-2</v>
      </c>
      <c r="GX53" s="57">
        <f>IFERROR(Inv_SY_B!GX53/Inv_SY_B!$NE53-1,"")</f>
        <v>1.0717369636339846E-2</v>
      </c>
      <c r="GY53" s="57">
        <f>IFERROR(Inv_SY_B!GY53/Inv_SY_B!$NE53-1,"")</f>
        <v>2.9757528840399727E-2</v>
      </c>
      <c r="GZ53" s="57">
        <f>IFERROR(Inv_SY_B!GZ53/Inv_SY_B!$NE53-1,"")</f>
        <v>3.6279283286815289E-2</v>
      </c>
      <c r="HA53" s="57">
        <f>IFERROR(Inv_SY_B!HA53/Inv_SY_B!$NE53-1,"")</f>
        <v>3.7280634605955099E-2</v>
      </c>
      <c r="HB53" s="57">
        <f>IFERROR(Inv_SY_B!HB53/Inv_SY_B!$NE53-1,"")</f>
        <v>1.1338890586798822E-2</v>
      </c>
      <c r="HC53" s="57">
        <f>IFERROR(Inv_SY_B!HC53/Inv_SY_B!$NE53-1,"")</f>
        <v>-1.4425977904953924E-2</v>
      </c>
      <c r="HD53" s="57">
        <f>IFERROR(Inv_SY_B!HD53/Inv_SY_B!$NE53-1,"")</f>
        <v>1.0344457066064461E-2</v>
      </c>
      <c r="HE53" s="57">
        <f>IFERROR(Inv_SY_B!HE53/Inv_SY_B!$NE53-1,"")</f>
        <v>6.4099592231592339E-3</v>
      </c>
      <c r="HF53" s="57">
        <f>IFERROR(Inv_SY_B!HF53/Inv_SY_B!$NE53-1,"")</f>
        <v>2.1289718830691085E-2</v>
      </c>
      <c r="HG53" s="57">
        <f>IFERROR(Inv_SY_B!HG53/Inv_SY_B!$NE53-1,"")</f>
        <v>1.9915879703132466E-2</v>
      </c>
      <c r="HH53" s="57">
        <f>IFERROR(Inv_SY_B!HH53/Inv_SY_B!$NE53-1,"")</f>
        <v>2.9537024016236924E-2</v>
      </c>
      <c r="HI53" s="57">
        <f>IFERROR(Inv_SY_B!HI53/Inv_SY_B!$NE53-1,"")</f>
        <v>3.3713644803320841E-2</v>
      </c>
      <c r="HJ53" s="57">
        <f>IFERROR(Inv_SY_B!HJ53/Inv_SY_B!$NE53-1,"")</f>
        <v>4.1082307603356627E-2</v>
      </c>
      <c r="HK53" s="57">
        <f>IFERROR(Inv_SY_B!HK53/Inv_SY_B!$NE53-1,"")</f>
        <v>3.7560532370372046E-2</v>
      </c>
      <c r="HL53" s="57">
        <f>IFERROR(Inv_SY_B!HL53/Inv_SY_B!$NE53-1,"")</f>
        <v>2.5592437717323779E-2</v>
      </c>
      <c r="HM53" s="57">
        <f>IFERROR(Inv_SY_B!HM53/Inv_SY_B!$NE53-1,"")</f>
        <v>-3.6021005838172915E-2</v>
      </c>
      <c r="HN53" s="57">
        <f>IFERROR(Inv_SY_B!HN53/Inv_SY_B!$NE53-1,"")</f>
        <v>-1.5477880152193868E-2</v>
      </c>
      <c r="HO53" s="57">
        <f>IFERROR(Inv_SY_B!HO53/Inv_SY_B!$NE53-1,"")</f>
        <v>4.1276465875454971E-3</v>
      </c>
      <c r="HP53" s="57">
        <f>IFERROR(Inv_SY_B!HP53/Inv_SY_B!$NE53-1,"")</f>
        <v>-1.0804377038808544E-2</v>
      </c>
      <c r="HQ53" s="57">
        <f>IFERROR(Inv_SY_B!HQ53/Inv_SY_B!$NE53-1,"")</f>
        <v>-2.3317710078059273E-2</v>
      </c>
      <c r="HR53" s="57">
        <f>IFERROR(Inv_SY_B!HR53/Inv_SY_B!$NE53-1,"")</f>
        <v>-3.4611882581347286E-2</v>
      </c>
      <c r="HS53" s="57">
        <f>IFERROR(Inv_SY_B!HS53/Inv_SY_B!$NE53-1,"")</f>
        <v>3.0460253335322651E-3</v>
      </c>
      <c r="HT53" s="57">
        <f>IFERROR(Inv_SY_B!HT53/Inv_SY_B!$NE53-1,"")</f>
        <v>-1.4891137798386134E-2</v>
      </c>
      <c r="HU53" s="57">
        <f>IFERROR(Inv_SY_B!HU53/Inv_SY_B!$NE53-1,"")</f>
        <v>-1.7544883038165926E-2</v>
      </c>
      <c r="HV53" s="57">
        <f>IFERROR(Inv_SY_B!HV53/Inv_SY_B!$NE53-1,"")</f>
        <v>-7.5101447834834412E-3</v>
      </c>
      <c r="HW53" s="57">
        <f>IFERROR(Inv_SY_B!HW53/Inv_SY_B!$NE53-1,"")</f>
        <v>-7.4347669012309048E-4</v>
      </c>
      <c r="HX53" s="57">
        <f>IFERROR(Inv_SY_B!HX53/Inv_SY_B!$NE53-1,"")</f>
        <v>-5.6659226177580013E-3</v>
      </c>
      <c r="HY53" s="57">
        <f>IFERROR(Inv_SY_B!HY53/Inv_SY_B!$NE53-1,"")</f>
        <v>-4.1742723366565704E-3</v>
      </c>
      <c r="HZ53" s="57">
        <f>IFERROR(Inv_SY_B!HZ53/Inv_SY_B!$NE53-1,"")</f>
        <v>-2.5739273543438079E-2</v>
      </c>
      <c r="IA53" s="57">
        <f>IFERROR(Inv_SY_B!IA53/Inv_SY_B!$NE53-1,"")</f>
        <v>1.3427200980340892E-2</v>
      </c>
      <c r="IB53" s="57">
        <f>IFERROR(Inv_SY_B!IB53/Inv_SY_B!$NE53-1,"")</f>
        <v>-1.3521947431559322E-2</v>
      </c>
      <c r="IC53" s="57">
        <f>IFERROR(Inv_SY_B!IC53/Inv_SY_B!$NE53-1,"")</f>
        <v>8.9522501370364882E-3</v>
      </c>
      <c r="ID53" s="57">
        <f>IFERROR(Inv_SY_B!ID53/Inv_SY_B!$NE53-1,"")</f>
        <v>-8.7983882080712172E-3</v>
      </c>
      <c r="IE53" s="57">
        <f>IFERROR(Inv_SY_B!IE53/Inv_SY_B!$NE53-1,"")</f>
        <v>-5.0692625053174734E-3</v>
      </c>
      <c r="IF53" s="57">
        <f>IFERROR(Inv_SY_B!IF53/Inv_SY_B!$NE53-1,"")</f>
        <v>-5.9431166201306951E-4</v>
      </c>
      <c r="IG53" s="57">
        <f>IFERROR(Inv_SY_B!IG53/Inv_SY_B!$NE53-1,"")</f>
        <v>-2.2471849118167908E-2</v>
      </c>
      <c r="IH53" s="57">
        <f>IFERROR(Inv_SY_B!IH53/Inv_SY_B!$NE53-1,"")</f>
        <v>-2.8864636037174374E-2</v>
      </c>
      <c r="II53" s="57">
        <f>IFERROR(Inv_SY_B!II53/Inv_SY_B!$NE53-1,"")</f>
        <v>-2.730195479030606E-2</v>
      </c>
      <c r="IJ53" s="57">
        <f>IFERROR(Inv_SY_B!IJ53/Inv_SY_B!$NE53-1,"")</f>
        <v>-2.2898034912768428E-2</v>
      </c>
      <c r="IK53" s="57">
        <f>IFERROR(Inv_SY_B!IK53/Inv_SY_B!$NE53-1,"")</f>
        <v>1.6857996626874261E-2</v>
      </c>
      <c r="IL53" s="57">
        <f>IFERROR(Inv_SY_B!IL53/Inv_SY_B!$NE53-1,"")</f>
        <v>2.028879227340763E-2</v>
      </c>
      <c r="IM53" s="57">
        <f>IFERROR(Inv_SY_B!IM53/Inv_SY_B!$NE53-1,"")</f>
        <v>-1.4914154360587184E-2</v>
      </c>
      <c r="IN53" s="57">
        <f>IFERROR(Inv_SY_B!IN53/Inv_SY_B!$NE53-1,"")</f>
        <v>-1.0254523006289151E-2</v>
      </c>
      <c r="IO53" s="57">
        <f>IFERROR(Inv_SY_B!IO53/Inv_SY_B!$NE53-1,"")</f>
        <v>-4.3234373647668134E-3</v>
      </c>
      <c r="IP53" s="57">
        <f>IFERROR(Inv_SY_B!IP53/Inv_SY_B!$NE53-1,"")</f>
        <v>-3.5541546819247594E-2</v>
      </c>
      <c r="IQ53" s="57">
        <f>IFERROR(Inv_SY_B!IQ53/Inv_SY_B!$NE53-1,"")</f>
        <v>-1.3571669107595996E-2</v>
      </c>
      <c r="IR53" s="57">
        <f>IFERROR(Inv_SY_B!IR53/Inv_SY_B!$NE53-1,"")</f>
        <v>-2.2613911049701452E-2</v>
      </c>
      <c r="IS53" s="57">
        <f>IFERROR(Inv_SY_B!IS53/Inv_SY_B!$NE53-1,"")</f>
        <v>-1.6363186062228641E-2</v>
      </c>
      <c r="IT53" s="57">
        <f>IFERROR(Inv_SY_B!IT53/Inv_SY_B!$NE53-1,"")</f>
        <v>-2.304009684430175E-2</v>
      </c>
      <c r="IU53" s="57">
        <f>IFERROR(Inv_SY_B!IU53/Inv_SY_B!$NE53-1,"")</f>
        <v>-1.5887451827474308E-3</v>
      </c>
      <c r="IV53" s="57">
        <f>IFERROR(Inv_SY_B!IV53/Inv_SY_B!$NE53-1,"")</f>
        <v>-4.522497304796369E-4</v>
      </c>
      <c r="IW53" s="57">
        <f>IFERROR(Inv_SY_B!IW53/Inv_SY_B!$NE53-1,"")</f>
        <v>-2.2613911049701452E-2</v>
      </c>
      <c r="IX53" s="57">
        <f>IFERROR(Inv_SY_B!IX53/Inv_SY_B!$NE53-1,"")</f>
        <v>-1.9062362761364637E-2</v>
      </c>
      <c r="IY53" s="57">
        <f>IFERROR(Inv_SY_B!IY53/Inv_SY_B!$NE53-1,"")</f>
        <v>-9.4021514170884446E-3</v>
      </c>
      <c r="IZ53" s="57">
        <f>IFERROR(Inv_SY_B!IZ53/Inv_SY_B!$NE53-1,"")</f>
        <v>3.0459135099099699E-2</v>
      </c>
      <c r="JA53" s="57">
        <f>IFERROR(Inv_SY_B!JA53/Inv_SY_B!$NE53-1,"")</f>
        <v>1.3509341569434064E-2</v>
      </c>
      <c r="JB53" s="57">
        <f>IFERROR(Inv_SY_B!JB53/Inv_SY_B!$NE53-1,"")</f>
        <v>3.5205295084422605E-2</v>
      </c>
      <c r="JC53" s="57">
        <f>IFERROR(Inv_SY_B!JC53/Inv_SY_B!$NE53-1,"")</f>
        <v>3.1163355834230355E-2</v>
      </c>
      <c r="JD53" s="57">
        <f>IFERROR(Inv_SY_B!JD53/Inv_SY_B!$NE53-1,"")</f>
        <v>4.5303168545683947E-2</v>
      </c>
      <c r="JE53" s="57">
        <f>IFERROR(Inv_SY_B!JE53/Inv_SY_B!$NE53-1,"")</f>
        <v>4.7760018283693029E-2</v>
      </c>
      <c r="JF53" s="57">
        <f>IFERROR(Inv_SY_B!JF53/Inv_SY_B!$NE53-1,"")</f>
        <v>1.1145573529387498E-3</v>
      </c>
      <c r="JG53" s="57">
        <f>IFERROR(Inv_SY_B!JG53/Inv_SY_B!$NE53-1,"")</f>
        <v>3.4682934425926071E-2</v>
      </c>
      <c r="JH53" s="57">
        <f>IFERROR(Inv_SY_B!JH53/Inv_SY_B!$NE53-1,"")</f>
        <v>4.0765082495800575E-2</v>
      </c>
      <c r="JI53" s="57">
        <f>IFERROR(Inv_SY_B!JI53/Inv_SY_B!$NE53-1,"")</f>
        <v>3.7280634605955099E-2</v>
      </c>
      <c r="JJ53" s="57">
        <f>IFERROR(Inv_SY_B!JJ53/Inv_SY_B!$NE53-1,"")</f>
        <v>2.5866267237526275E-2</v>
      </c>
      <c r="JK53" s="57">
        <f>IFERROR(Inv_SY_B!JK53/Inv_SY_B!$NE53-1,"")</f>
        <v>3.7646177362588684E-2</v>
      </c>
      <c r="JL53" s="57">
        <f>IFERROR(Inv_SY_B!JL53/Inv_SY_B!$NE53-1,"")</f>
        <v>1.4308481128035844E-2</v>
      </c>
      <c r="JM53" s="57">
        <f>IFERROR(Inv_SY_B!JM53/Inv_SY_B!$NE53-1,"")</f>
        <v>8.2844939525359429E-3</v>
      </c>
      <c r="JN53" s="57">
        <f>IFERROR(Inv_SY_B!JN53/Inv_SY_B!$NE53-1,"")</f>
        <v>-6.3000613804776728E-3</v>
      </c>
      <c r="JO53" s="57">
        <f>IFERROR(Inv_SY_B!JO53/Inv_SY_B!$NE53-1,"")</f>
        <v>2.6947212868241754E-2</v>
      </c>
      <c r="JP53" s="57">
        <f>IFERROR(Inv_SY_B!JP53/Inv_SY_B!$NE53-1,"")</f>
        <v>1.6808274950837587E-2</v>
      </c>
      <c r="JQ53" s="57">
        <f>IFERROR(Inv_SY_B!JQ53/Inv_SY_B!$NE53-1,"")</f>
        <v>2.8741477199649479E-2</v>
      </c>
      <c r="JR53" s="57">
        <f>IFERROR(Inv_SY_B!JR53/Inv_SY_B!$NE53-1,"")</f>
        <v>1.7636969551449555E-2</v>
      </c>
      <c r="JS53" s="57">
        <f>IFERROR(Inv_SY_B!JS53/Inv_SY_B!$NE53-1,"")</f>
        <v>2.9238693960016438E-2</v>
      </c>
      <c r="JT53" s="57">
        <f>IFERROR(Inv_SY_B!JT53/Inv_SY_B!$NE53-1,"")</f>
        <v>3.6147389998802293E-2</v>
      </c>
      <c r="JU53" s="57">
        <f>IFERROR(Inv_SY_B!JU53/Inv_SY_B!$NE53-1,"")</f>
        <v>3.0865948812127231E-2</v>
      </c>
      <c r="JV53" s="57">
        <f>IFERROR(Inv_SY_B!JV53/Inv_SY_B!$NE53-1,"")</f>
        <v>7.2064668450806391E-3</v>
      </c>
      <c r="JW53" s="57">
        <f>IFERROR(Inv_SY_B!JW53/Inv_SY_B!$NE53-1,"")</f>
        <v>-1.1246762064047733E-3</v>
      </c>
      <c r="JX53" s="57">
        <f>IFERROR(Inv_SY_B!JX53/Inv_SY_B!$NE53-1,"")</f>
        <v>-6.870292103980713E-3</v>
      </c>
      <c r="JY53" s="57">
        <f>IFERROR(Inv_SY_B!JY53/Inv_SY_B!$NE53-1,"")</f>
        <v>-1.9865185910411531E-3</v>
      </c>
      <c r="JZ53" s="57">
        <f>IFERROR(Inv_SY_B!JZ53/Inv_SY_B!$NE53-1,"")</f>
        <v>-2.1808893437678556E-2</v>
      </c>
      <c r="KA53" s="57">
        <f>IFERROR(Inv_SY_B!KA53/Inv_SY_B!$NE53-1,"")</f>
        <v>-1.879244509145106E-2</v>
      </c>
      <c r="KB53" s="57">
        <f>IFERROR(Inv_SY_B!KB53/Inv_SY_B!$NE53-1,"")</f>
        <v>-1.4119570012834926E-3</v>
      </c>
      <c r="KC53" s="57">
        <f>IFERROR(Inv_SY_B!KC53/Inv_SY_B!$NE53-1,"")</f>
        <v>-2.2814376219754351E-2</v>
      </c>
      <c r="KD53" s="57">
        <f>IFERROR(Inv_SY_B!KD53/Inv_SY_B!$NE53-1,"")</f>
        <v>-2.3101657014632959E-2</v>
      </c>
      <c r="KE53" s="57">
        <f>IFERROR(Inv_SY_B!KE53/Inv_SY_B!$NE53-1,"")</f>
        <v>1.2521161550338444E-2</v>
      </c>
      <c r="KF53" s="57">
        <f>IFERROR(Inv_SY_B!KF53/Inv_SY_B!$NE53-1,"")</f>
        <v>-5.6212451697249533E-3</v>
      </c>
      <c r="KG53" s="57">
        <f>IFERROR(Inv_SY_B!KG53/Inv_SY_B!$NE53-1,"")</f>
        <v>7.9246688322776038E-3</v>
      </c>
      <c r="KH53" s="57">
        <f>IFERROR(Inv_SY_B!KH53/Inv_SY_B!$NE53-1,"")</f>
        <v>6.9191860502018088E-3</v>
      </c>
      <c r="KI53" s="57">
        <f>IFERROR(Inv_SY_B!KI53/Inv_SY_B!$NE53-1,"")</f>
        <v>1.7297204765198471E-2</v>
      </c>
      <c r="KJ53" s="57">
        <f>IFERROR(Inv_SY_B!KJ53/Inv_SY_B!$NE53-1,"")</f>
        <v>-1.9819564292045122E-4</v>
      </c>
      <c r="KK53" s="57">
        <f>IFERROR(Inv_SY_B!KK53/Inv_SY_B!$NE53-1,"")</f>
        <v>-8.1917837604231769E-3</v>
      </c>
      <c r="KL53" s="57">
        <f>IFERROR(Inv_SY_B!KL53/Inv_SY_B!$NE53-1,"")</f>
        <v>-7.4438698553996874E-3</v>
      </c>
      <c r="KM53" s="57">
        <f>IFERROR(Inv_SY_B!KM53/Inv_SY_B!$NE53-1,"")</f>
        <v>9.1879172590734193E-3</v>
      </c>
      <c r="KN53" s="57">
        <f>IFERROR(Inv_SY_B!KN53/Inv_SY_B!$NE53-1,"")</f>
        <v>-4.777946655955545E-3</v>
      </c>
      <c r="KO53" s="57">
        <f>IFERROR(Inv_SY_B!KO53/Inv_SY_B!$NE53-1,"")</f>
        <v>-5.6427304821777824E-3</v>
      </c>
      <c r="KP53" s="57">
        <f>IFERROR(Inv_SY_B!KP53/Inv_SY_B!$NE53-1,"")</f>
        <v>-1.0305500756593311E-3</v>
      </c>
      <c r="KQ53" s="57">
        <f>IFERROR(Inv_SY_B!KQ53/Inv_SY_B!$NE53-1,"")</f>
        <v>-1.5543913209381532E-4</v>
      </c>
      <c r="KR53" s="57">
        <f>IFERROR(Inv_SY_B!KR53/Inv_SY_B!$NE53-1,"")</f>
        <v>-7.948820685437008E-3</v>
      </c>
      <c r="KS53" s="57">
        <f>IFERROR(Inv_SY_B!KS53/Inv_SY_B!$NE53-1,"")</f>
        <v>-1.4290568744399712E-2</v>
      </c>
      <c r="KT53" s="57">
        <f>IFERROR(Inv_SY_B!KT53/Inv_SY_B!$NE53-1,"")</f>
        <v>4.1581528816738711E-3</v>
      </c>
      <c r="KU53" s="57">
        <f>IFERROR(Inv_SY_B!KU53/Inv_SY_B!$NE53-1,"")</f>
        <v>-8.5253432362516479E-3</v>
      </c>
      <c r="KV53" s="57">
        <f>IFERROR(Inv_SY_B!KV53/Inv_SY_B!$NE53-1,"")</f>
        <v>7.7897010626080121E-3</v>
      </c>
      <c r="KW53" s="57">
        <f>IFERROR(Inv_SY_B!KW53/Inv_SY_B!$NE53-1,"")</f>
        <v>5.5488693908145592E-4</v>
      </c>
      <c r="KX53" s="57">
        <f>IFERROR(Inv_SY_B!KX53/Inv_SY_B!$NE53-1,"")</f>
        <v>1.5968531088883964E-2</v>
      </c>
      <c r="KY53" s="57">
        <f>IFERROR(Inv_SY_B!KY53/Inv_SY_B!$NE53-1,"")</f>
        <v>7.0412803880255392E-3</v>
      </c>
      <c r="KZ53" s="57">
        <f>IFERROR(Inv_SY_B!KZ53/Inv_SY_B!$NE53-1,"")</f>
        <v>-2.7621767372137951E-3</v>
      </c>
      <c r="LA53" s="57">
        <f>IFERROR(Inv_SY_B!LA53/Inv_SY_B!$NE53-1,"")</f>
        <v>-8.9264171823333349E-4</v>
      </c>
      <c r="LB53" s="57">
        <f>IFERROR(Inv_SY_B!LB53/Inv_SY_B!$NE53-1,"")</f>
        <v>-2.7184599281647848E-2</v>
      </c>
      <c r="LC53" s="57">
        <f>IFERROR(Inv_SY_B!LC53/Inv_SY_B!$NE53-1,"")</f>
        <v>1.1716775324677853E-2</v>
      </c>
      <c r="LD53" s="57">
        <f>IFERROR(Inv_SY_B!LD53/Inv_SY_B!$NE53-1,"")</f>
        <v>-5.9926650602849518E-3</v>
      </c>
      <c r="LE53" s="57">
        <f>IFERROR(Inv_SY_B!LE53/Inv_SY_B!$NE53-1,"")</f>
        <v>-1.4942566746893982E-2</v>
      </c>
      <c r="LF53" s="57">
        <f>IFERROR(Inv_SY_B!LF53/Inv_SY_B!$NE53-1,"")</f>
        <v>-1.5226690609960847E-2</v>
      </c>
      <c r="LG53" s="57">
        <f>IFERROR(Inv_SY_B!LG53/Inv_SY_B!$NE53-1,"")</f>
        <v>-3.5162888237706413E-3</v>
      </c>
      <c r="LH53" s="57">
        <f>IFERROR(Inv_SY_B!LH53/Inv_SY_B!$NE53-1,"")</f>
        <v>-2.7444016721839604E-2</v>
      </c>
      <c r="LI53" s="57">
        <f>IFERROR(Inv_SY_B!LI53/Inv_SY_B!$NE53-1,"")</f>
        <v>-3.3694741709312415E-2</v>
      </c>
      <c r="LJ53" s="57">
        <f>IFERROR(Inv_SY_B!LJ53/Inv_SY_B!$NE53-1,"")</f>
        <v>-1.1713886484769342E-2</v>
      </c>
      <c r="LK53" s="57">
        <f>IFERROR(Inv_SY_B!LK53/Inv_SY_B!$NE53-1,"")</f>
        <v>-1.6405804641688726E-2</v>
      </c>
      <c r="LL53" s="57">
        <f>IFERROR(Inv_SY_B!LL53/Inv_SY_B!$NE53-1,"")</f>
        <v>-6.5609127864189043E-3</v>
      </c>
      <c r="LM53" s="57">
        <f>IFERROR(Inv_SY_B!LM53/Inv_SY_B!$NE53-1,"")</f>
        <v>3.3834224209241537E-3</v>
      </c>
      <c r="LN53" s="57">
        <f>IFERROR(Inv_SY_B!LN53/Inv_SY_B!$NE53-1,"")</f>
        <v>-4.8561696080172689E-3</v>
      </c>
      <c r="LO53" s="57">
        <f>IFERROR(Inv_SY_B!LO53/Inv_SY_B!$NE53-1,"")</f>
        <v>-2.3324220707368837E-2</v>
      </c>
      <c r="LP53" s="57">
        <f>IFERROR(Inv_SY_B!LP53/Inv_SY_B!$NE53-1,"")</f>
        <v>-1.0822770732423215E-2</v>
      </c>
      <c r="LQ53" s="57">
        <f>IFERROR(Inv_SY_B!LQ53/Inv_SY_B!$NE53-1,"")</f>
        <v>-1.1959266184691009E-2</v>
      </c>
      <c r="LR53" s="57">
        <f>IFERROR(Inv_SY_B!LR53/Inv_SY_B!$NE53-1,"")</f>
        <v>-6.1347269918186065E-3</v>
      </c>
      <c r="LS53" s="57">
        <f>IFERROR(Inv_SY_B!LS53/Inv_SY_B!$NE53-1,"")</f>
        <v>8.5110714871210469E-3</v>
      </c>
      <c r="LT53" s="57">
        <f>IFERROR(Inv_SY_B!LT53/Inv_SY_B!$NE53-1,"")</f>
        <v>-2.2074075709874297E-2</v>
      </c>
      <c r="LU53" s="57">
        <f>IFERROR(Inv_SY_B!LU53/Inv_SY_B!$NE53-1,"")</f>
        <v>2.5381539283000354E-3</v>
      </c>
      <c r="LV53" s="57">
        <f>IFERROR(Inv_SY_B!LV53/Inv_SY_B!$NE53-1,"")</f>
        <v>-1.2825843967045225E-2</v>
      </c>
      <c r="LW53" s="57">
        <f>IFERROR(Inv_SY_B!LW53/Inv_SY_B!$NE53-1,"")</f>
        <v>2.6404558425923819E-2</v>
      </c>
      <c r="LX53" s="57">
        <f>IFERROR(Inv_SY_B!LX53/Inv_SY_B!$NE53-1,"")</f>
        <v>2.4763743116712034E-2</v>
      </c>
      <c r="LY53" s="57">
        <f>IFERROR(Inv_SY_B!LY53/Inv_SY_B!$NE53-1,"")</f>
        <v>2.6255393397813576E-2</v>
      </c>
      <c r="LZ53" s="57">
        <f>IFERROR(Inv_SY_B!LZ53/Inv_SY_B!$NE53-1,"")</f>
        <v>4.0937320785914277E-3</v>
      </c>
      <c r="MA53" s="57">
        <f>IFERROR(Inv_SY_B!MA53/Inv_SY_B!$NE53-1,"")</f>
        <v>1.2901571833666914E-2</v>
      </c>
      <c r="MB53" s="57">
        <f>IFERROR(Inv_SY_B!MB53/Inv_SY_B!$NE53-1,"")</f>
        <v>2.6823641123947306E-2</v>
      </c>
      <c r="MC53" s="57">
        <f>IFERROR(Inv_SY_B!MC53/Inv_SY_B!$NE53-1,"")</f>
        <v>-1.4090195157693053E-2</v>
      </c>
      <c r="MD53" s="57">
        <f>IFERROR(Inv_SY_B!MD53/Inv_SY_B!$NE53-1,"")</f>
        <v>1.0344457066064461E-2</v>
      </c>
      <c r="ME53" s="57">
        <f>IFERROR(Inv_SY_B!ME53/Inv_SY_B!$NE53-1,"")</f>
        <v>2.1425287725675313E-2</v>
      </c>
      <c r="MF53" s="57">
        <f>IFERROR(Inv_SY_B!MF53/Inv_SY_B!$NE53-1,"")</f>
        <v>8.9238377507296907E-3</v>
      </c>
      <c r="MG53" s="57">
        <f>IFERROR(Inv_SY_B!MG53/Inv_SY_B!$NE53-1,"")</f>
        <v>1.7873739437338498E-2</v>
      </c>
      <c r="MH53" s="57">
        <f>IFERROR(Inv_SY_B!MH53/Inv_SY_B!$NE53-1,"")</f>
        <v>2.3414154767144035E-2</v>
      </c>
      <c r="MI53" s="57">
        <f>IFERROR(Inv_SY_B!MI53/Inv_SY_B!$NE53-1,"")</f>
        <v>1.2524934479218874E-3</v>
      </c>
      <c r="MJ53" s="57">
        <f>IFERROR(Inv_SY_B!MJ53/Inv_SY_B!$NE53-1,"")</f>
        <v>1.3278035952230649E-2</v>
      </c>
      <c r="MK53" s="57">
        <f>IFERROR(Inv_SY_B!MK53/Inv_SY_B!$NE53-1,"")</f>
        <v>5.3722894623928763E-3</v>
      </c>
      <c r="ML53" s="57">
        <f>IFERROR(Inv_SY_B!ML53/Inv_SY_B!$NE53-1,"")</f>
        <v>2.2845907041010083E-2</v>
      </c>
      <c r="MM53" s="57">
        <f>IFERROR(Inv_SY_B!MM53/Inv_SY_B!$NE53-1,"")</f>
        <v>8.826637481785804E-3</v>
      </c>
      <c r="MN53" s="57">
        <f>IFERROR(Inv_SY_B!MN53/Inv_SY_B!$NE53-1,"")</f>
        <v>1.4769686233331969E-2</v>
      </c>
      <c r="MO53" s="57">
        <f>IFERROR(Inv_SY_B!MO53/Inv_SY_B!$NE53-1,"")</f>
        <v>3.296781966277007E-2</v>
      </c>
      <c r="MP53" s="57">
        <f>IFERROR(Inv_SY_B!MP53/Inv_SY_B!$NE53-1,"")</f>
        <v>1.7034282569186265E-2</v>
      </c>
      <c r="MQ53" s="57">
        <f>IFERROR(Inv_SY_B!MQ53/Inv_SY_B!$NE53-1,"")</f>
        <v>1.4748376943602093E-2</v>
      </c>
      <c r="MR53" s="57">
        <f>IFERROR(Inv_SY_B!MR53/Inv_SY_B!$NE53-1,"")</f>
        <v>1.077064286066487E-2</v>
      </c>
      <c r="MS53" s="57">
        <f>IFERROR(Inv_SY_B!MS53/Inv_SY_B!$NE53-1,"")</f>
        <v>3.3713644803320841E-2</v>
      </c>
      <c r="MT53" s="57">
        <f>IFERROR(Inv_SY_B!MT53/Inv_SY_B!$NE53-1,"")</f>
        <v>-2.7579621292848522E-2</v>
      </c>
      <c r="MU53" s="57">
        <f>IFERROR(Inv_SY_B!MU53/Inv_SY_B!$NE53-1,"")</f>
        <v>3.1369622933018482E-2</v>
      </c>
      <c r="MV53" s="57">
        <f>IFERROR(Inv_SY_B!MV53/Inv_SY_B!$NE53-1,"")</f>
        <v>2.3407697406619965E-2</v>
      </c>
      <c r="MW53" s="57">
        <f>IFERROR(Inv_SY_B!MW53/Inv_SY_B!$NE53-1,"")</f>
        <v>8.5047550527059812E-3</v>
      </c>
      <c r="MX53" s="57">
        <f>IFERROR(Inv_SY_B!MX53/Inv_SY_B!$NE53-1,"")</f>
        <v>2.3698278630211123E-2</v>
      </c>
      <c r="MY53" s="57">
        <f>IFERROR(Inv_SY_B!MY53/Inv_SY_B!$NE53-1,"")</f>
        <v>1.0294735390027565E-2</v>
      </c>
      <c r="MZ53" s="57">
        <f>IFERROR(Inv_SY_B!MZ53/Inv_SY_B!$NE53-1,"")</f>
        <v>2.2227937638839457E-2</v>
      </c>
      <c r="NA53" s="57">
        <f>IFERROR(Inv_SY_B!NA53/Inv_SY_B!$NE53-1,"")</f>
        <v>3.0494820512522836E-2</v>
      </c>
      <c r="NB53" s="57">
        <f>IFERROR(Inv_SY_B!NB53/Inv_SY_B!$NE53-1,"")</f>
        <v>3.4459469943871612E-2</v>
      </c>
      <c r="NC53" s="57">
        <f>IFERROR(Inv_SY_B!NC53/Inv_SY_B!$NE53-1,"")</f>
        <v>3.5652790168752668E-2</v>
      </c>
      <c r="ND53" s="57">
        <f>IFERROR(Inv_SY_B!ND53/Inv_SY_B!$NE53-1,"")</f>
        <v>2.9089528931906194E-2</v>
      </c>
    </row>
    <row r="54" spans="2:368" ht="14.5" x14ac:dyDescent="0.35">
      <c r="B54" s="86">
        <f t="shared" si="0"/>
        <v>45795</v>
      </c>
      <c r="C54" s="57">
        <f>IFERROR(Inv_SY_B!C54/Inv_SY_B!$NE54-1,"")</f>
        <v>-5.9041455331791393E-2</v>
      </c>
      <c r="D54" s="57">
        <f>IFERROR(Inv_SY_B!D54/Inv_SY_B!$NE54-1,"")</f>
        <v>-8.7419570170991334E-2</v>
      </c>
      <c r="E54" s="57">
        <f>IFERROR(Inv_SY_B!E54/Inv_SY_B!$NE54-1,"")</f>
        <v>-4.7914247144841826E-2</v>
      </c>
      <c r="F54" s="57">
        <f>IFERROR(Inv_SY_B!F54/Inv_SY_B!$NE54-1,"")</f>
        <v>-4.744127856418856E-2</v>
      </c>
      <c r="G54" s="57">
        <f>IFERROR(Inv_SY_B!G54/Inv_SY_B!$NE54-1,"")</f>
        <v>-6.1630335983788531E-2</v>
      </c>
      <c r="H54" s="57">
        <f>IFERROR(Inv_SY_B!H54/Inv_SY_B!$NE54-1,"")</f>
        <v>-0.1007348179960742</v>
      </c>
      <c r="I54" s="57">
        <f>IFERROR(Inv_SY_B!I54/Inv_SY_B!$NE54-1,"")</f>
        <v>-2.0770482595319439E-2</v>
      </c>
      <c r="J54" s="57">
        <f>IFERROR(Inv_SY_B!J54/Inv_SY_B!$NE54-1,"")</f>
        <v>-8.4805796435801883E-2</v>
      </c>
      <c r="K54" s="57">
        <f>IFERROR(Inv_SY_B!K54/Inv_SY_B!$NE54-1,"")</f>
        <v>-4.365752991896199E-2</v>
      </c>
      <c r="L54" s="57">
        <f>IFERROR(Inv_SY_B!L54/Inv_SY_B!$NE54-1,"")</f>
        <v>-3.8927844112428667E-2</v>
      </c>
      <c r="M54" s="57">
        <f>IFERROR(Inv_SY_B!M54/Inv_SY_B!$NE54-1,"")</f>
        <v>-3.9873781273735309E-2</v>
      </c>
      <c r="N54" s="57">
        <f>IFERROR(Inv_SY_B!N54/Inv_SY_B!$NE54-1,"")</f>
        <v>-4.4603467080268633E-2</v>
      </c>
      <c r="O54" s="57">
        <f>IFERROR(Inv_SY_B!O54/Inv_SY_B!$NE54-1,"")</f>
        <v>-3.8454875531775179E-2</v>
      </c>
      <c r="P54" s="57">
        <f>IFERROR(Inv_SY_B!P54/Inv_SY_B!$NE54-1,"")</f>
        <v>-3.9400812693082043E-2</v>
      </c>
      <c r="Q54" s="57">
        <f>IFERROR(Inv_SY_B!Q54/Inv_SY_B!$NE54-1,"")</f>
        <v>-2.6630661015441981E-2</v>
      </c>
      <c r="R54" s="57">
        <f>IFERROR(Inv_SY_B!R54/Inv_SY_B!$NE54-1,"")</f>
        <v>-3.1360346821975305E-2</v>
      </c>
      <c r="S54" s="57">
        <f>IFERROR(Inv_SY_B!S54/Inv_SY_B!$NE54-1,"")</f>
        <v>-4.8586360391033701E-2</v>
      </c>
      <c r="T54" s="57">
        <f>IFERROR(Inv_SY_B!T54/Inv_SY_B!$NE54-1,"")</f>
        <v>-2.3693277198753027E-2</v>
      </c>
      <c r="U54" s="57">
        <f>IFERROR(Inv_SY_B!U54/Inv_SY_B!$NE54-1,"")</f>
        <v>-2.9941441080015396E-2</v>
      </c>
      <c r="V54" s="57">
        <f>IFERROR(Inv_SY_B!V54/Inv_SY_B!$NE54-1,"")</f>
        <v>-2.3319880950868677E-2</v>
      </c>
      <c r="W54" s="57">
        <f>IFERROR(Inv_SY_B!W54/Inv_SY_B!$NE54-1,"")</f>
        <v>7.8960453722511925E-3</v>
      </c>
      <c r="X54" s="57">
        <f>IFERROR(Inv_SY_B!X54/Inv_SY_B!$NE54-1,"")</f>
        <v>-1.5633262408154547E-3</v>
      </c>
      <c r="Y54" s="57">
        <f>IFERROR(Inv_SY_B!Y54/Inv_SY_B!$NE54-1,"")</f>
        <v>6.950108210944661E-3</v>
      </c>
      <c r="Z54" s="57">
        <f>IFERROR(Inv_SY_B!Z54/Inv_SY_B!$NE54-1,"")</f>
        <v>2.6933909850646032E-3</v>
      </c>
      <c r="AA54" s="57">
        <f>IFERROR(Inv_SY_B!AA54/Inv_SY_B!$NE54-1,"")</f>
        <v>-5.3470748860420247E-3</v>
      </c>
      <c r="AB54" s="57">
        <f>IFERROR(Inv_SY_B!AB54/Inv_SY_B!$NE54-1,"")</f>
        <v>-1.0549729273228725E-2</v>
      </c>
      <c r="AC54" s="57">
        <f>IFERROR(Inv_SY_B!AC54/Inv_SY_B!$NE54-1,"")</f>
        <v>9.7879196948646996E-3</v>
      </c>
      <c r="AD54" s="57">
        <f>IFERROR(Inv_SY_B!AD54/Inv_SY_B!$NE54-1,"")</f>
        <v>4.5852653076778882E-3</v>
      </c>
      <c r="AE54" s="57">
        <f>IFERROR(Inv_SY_B!AE54/Inv_SY_B!$NE54-1,"")</f>
        <v>1.9720259888584613E-2</v>
      </c>
      <c r="AF54" s="57">
        <f>IFERROR(Inv_SY_B!AF54/Inv_SY_B!$NE54-1,"")</f>
        <v>1.2625731178784516E-2</v>
      </c>
      <c r="AG54" s="57">
        <f>IFERROR(Inv_SY_B!AG54/Inv_SY_B!$NE54-1,"")</f>
        <v>-1.4442049885532438E-4</v>
      </c>
      <c r="AH54" s="57">
        <f>IFERROR(Inv_SY_B!AH54/Inv_SY_B!$NE54-1,"")</f>
        <v>-1.2914572176495387E-2</v>
      </c>
      <c r="AI54" s="57">
        <f>IFERROR(Inv_SY_B!AI54/Inv_SY_B!$NE54-1,"")</f>
        <v>-5.264393295137515E-2</v>
      </c>
      <c r="AJ54" s="57">
        <f>IFERROR(Inv_SY_B!AJ54/Inv_SY_B!$NE54-1,"")</f>
        <v>-6.8002965281012573E-2</v>
      </c>
      <c r="AK54" s="57">
        <f>IFERROR(Inv_SY_B!AK54/Inv_SY_B!$NE54-1,"")</f>
        <v>-6.4517933634093194E-2</v>
      </c>
      <c r="AL54" s="57">
        <f>IFERROR(Inv_SY_B!AL54/Inv_SY_B!$NE54-1,"")</f>
        <v>-5.2569253701798435E-2</v>
      </c>
      <c r="AM54" s="57">
        <f>IFERROR(Inv_SY_B!AM54/Inv_SY_B!$NE54-1,"")</f>
        <v>-3.8629127114121364E-2</v>
      </c>
      <c r="AN54" s="57">
        <f>IFERROR(Inv_SY_B!AN54/Inv_SY_B!$NE54-1,"")</f>
        <v>-4.0620573769503787E-2</v>
      </c>
      <c r="AO54" s="57">
        <f>IFERROR(Inv_SY_B!AO54/Inv_SY_B!$NE54-1,"")</f>
        <v>-5.406283869333528E-2</v>
      </c>
      <c r="AP54" s="57">
        <f>IFERROR(Inv_SY_B!AP54/Inv_SY_B!$NE54-1,"")</f>
        <v>-3.7135542122584519E-2</v>
      </c>
      <c r="AQ54" s="57">
        <f>IFERROR(Inv_SY_B!AQ54/Inv_SY_B!$NE54-1,"")</f>
        <v>-6.2103304564441797E-2</v>
      </c>
      <c r="AR54" s="57">
        <f>IFERROR(Inv_SY_B!AR54/Inv_SY_B!$NE54-1,"")</f>
        <v>-3.0569591933921503E-2</v>
      </c>
      <c r="AS54" s="57">
        <f>IFERROR(Inv_SY_B!AS54/Inv_SY_B!$NE54-1,"")</f>
        <v>-1.2000778510961263E-2</v>
      </c>
      <c r="AT54" s="57">
        <f>IFERROR(Inv_SY_B!AT54/Inv_SY_B!$NE54-1,"")</f>
        <v>-1.9710383887987959E-2</v>
      </c>
      <c r="AU54" s="57">
        <f>IFERROR(Inv_SY_B!AU54/Inv_SY_B!$NE54-1,"")</f>
        <v>-3.7373221729412043E-3</v>
      </c>
      <c r="AV54" s="57">
        <f>IFERROR(Inv_SY_B!AV54/Inv_SY_B!$NE54-1,"")</f>
        <v>1.9148043197664055E-2</v>
      </c>
      <c r="AW54" s="57">
        <f>IFERROR(Inv_SY_B!AW54/Inv_SY_B!$NE54-1,"")</f>
        <v>2.1421932369112051E-2</v>
      </c>
      <c r="AX54" s="57">
        <f>IFERROR(Inv_SY_B!AX54/Inv_SY_B!$NE54-1,"")</f>
        <v>1.4937174403590214E-2</v>
      </c>
      <c r="AY54" s="57">
        <f>IFERROR(Inv_SY_B!AY54/Inv_SY_B!$NE54-1,"")</f>
        <v>-1.5820611401878848E-2</v>
      </c>
      <c r="AZ54" s="57">
        <f>IFERROR(Inv_SY_B!AZ54/Inv_SY_B!$NE54-1,"")</f>
        <v>7.3946635319588339E-4</v>
      </c>
      <c r="BA54" s="57">
        <f>IFERROR(Inv_SY_B!BA54/Inv_SY_B!$NE54-1,"")</f>
        <v>6.0499422026045746E-3</v>
      </c>
      <c r="BB54" s="57">
        <f>IFERROR(Inv_SY_B!BB54/Inv_SY_B!$NE54-1,"")</f>
        <v>-2.9340884165784731E-2</v>
      </c>
      <c r="BC54" s="57">
        <f>IFERROR(Inv_SY_B!BC54/Inv_SY_B!$NE54-1,"")</f>
        <v>-4.7306144684001961E-2</v>
      </c>
      <c r="BD54" s="57">
        <f>IFERROR(Inv_SY_B!BD54/Inv_SY_B!$NE54-1,"")</f>
        <v>-4.0471112193401049E-2</v>
      </c>
      <c r="BE54" s="57">
        <f>IFERROR(Inv_SY_B!BE54/Inv_SY_B!$NE54-1,"")</f>
        <v>-4.9725115798945674E-2</v>
      </c>
      <c r="BF54" s="57">
        <f>IFERROR(Inv_SY_B!BF54/Inv_SY_B!$NE54-1,"")</f>
        <v>-3.0536871784420772E-2</v>
      </c>
      <c r="BG54" s="57">
        <f>IFERROR(Inv_SY_B!BG54/Inv_SY_B!$NE54-1,"")</f>
        <v>-1.9047906673999804E-2</v>
      </c>
      <c r="BH54" s="57">
        <f>IFERROR(Inv_SY_B!BH54/Inv_SY_B!$NE54-1,"")</f>
        <v>-6.3522210306401927E-2</v>
      </c>
      <c r="BI54" s="57">
        <f>IFERROR(Inv_SY_B!BI54/Inv_SY_B!$NE54-1,"")</f>
        <v>-6.1527582426330385E-2</v>
      </c>
      <c r="BJ54" s="57">
        <f>IFERROR(Inv_SY_B!BJ54/Inv_SY_B!$NE54-1,"")</f>
        <v>-7.394199099840304E-2</v>
      </c>
      <c r="BK54" s="57">
        <f>IFERROR(Inv_SY_B!BK54/Inv_SY_B!$NE54-1,"")</f>
        <v>-4.223862417700186E-2</v>
      </c>
      <c r="BL54" s="57">
        <f>IFERROR(Inv_SY_B!BL54/Inv_SY_B!$NE54-1,"")</f>
        <v>-4.0657041343606926E-2</v>
      </c>
      <c r="BM54" s="57">
        <f>IFERROR(Inv_SY_B!BM54/Inv_SY_B!$NE54-1,"")</f>
        <v>-3.4228672407872973E-2</v>
      </c>
      <c r="BN54" s="57">
        <f>IFERROR(Inv_SY_B!BN54/Inv_SY_B!$NE54-1,"")</f>
        <v>4.2254324025219114E-2</v>
      </c>
      <c r="BO54" s="57">
        <f>IFERROR(Inv_SY_B!BO54/Inv_SY_B!$NE54-1,"")</f>
        <v>2.3727273205423893E-2</v>
      </c>
      <c r="BP54" s="57">
        <f>IFERROR(Inv_SY_B!BP54/Inv_SY_B!$NE54-1,"")</f>
        <v>3.5128328748663895E-2</v>
      </c>
      <c r="BQ54" s="57">
        <f>IFERROR(Inv_SY_B!BQ54/Inv_SY_B!$NE54-1,"")</f>
        <v>3.191364449789158E-2</v>
      </c>
      <c r="BR54" s="57">
        <f>IFERROR(Inv_SY_B!BR54/Inv_SY_B!$NE54-1,"")</f>
        <v>5.0009833670714654E-2</v>
      </c>
      <c r="BS54" s="57">
        <f>IFERROR(Inv_SY_B!BS54/Inv_SY_B!$NE54-1,"")</f>
        <v>2.8124340277632554E-2</v>
      </c>
      <c r="BT54" s="57">
        <f>IFERROR(Inv_SY_B!BT54/Inv_SY_B!$NE54-1,"")</f>
        <v>2.6527873910741961E-2</v>
      </c>
      <c r="BU54" s="57">
        <f>IFERROR(Inv_SY_B!BU54/Inv_SY_B!$NE54-1,"")</f>
        <v>4.7640094612368955E-2</v>
      </c>
      <c r="BV54" s="57">
        <f>IFERROR(Inv_SY_B!BV54/Inv_SY_B!$NE54-1,"")</f>
        <v>5.5611035081350568E-2</v>
      </c>
      <c r="BW54" s="57">
        <f>IFERROR(Inv_SY_B!BW54/Inv_SY_B!$NE54-1,"")</f>
        <v>2.9543905439545659E-2</v>
      </c>
      <c r="BX54" s="57">
        <f>IFERROR(Inv_SY_B!BX54/Inv_SY_B!$NE54-1,"")</f>
        <v>2.3052998327533381E-2</v>
      </c>
      <c r="BY54" s="57">
        <f>IFERROR(Inv_SY_B!BY54/Inv_SY_B!$NE54-1,"")</f>
        <v>2.6312443087255888E-2</v>
      </c>
      <c r="BZ54" s="57">
        <f>IFERROR(Inv_SY_B!BZ54/Inv_SY_B!$NE54-1,"")</f>
        <v>3.0846282690620175E-2</v>
      </c>
      <c r="CA54" s="57">
        <f>IFERROR(Inv_SY_B!CA54/Inv_SY_B!$NE54-1,"")</f>
        <v>1.553110960279791E-2</v>
      </c>
      <c r="CB54" s="57">
        <f>IFERROR(Inv_SY_B!CB54/Inv_SY_B!$NE54-1,"")</f>
        <v>2.2865549911480043E-2</v>
      </c>
      <c r="CC54" s="57">
        <f>IFERROR(Inv_SY_B!CC54/Inv_SY_B!$NE54-1,"")</f>
        <v>4.1608031554761116E-2</v>
      </c>
      <c r="CD54" s="57">
        <f>IFERROR(Inv_SY_B!CD54/Inv_SY_B!$NE54-1,"")</f>
        <v>4.1392600731275042E-2</v>
      </c>
      <c r="CE54" s="57">
        <f>IFERROR(Inv_SY_B!CE54/Inv_SY_B!$NE54-1,"")</f>
        <v>2.7605028028171663E-2</v>
      </c>
      <c r="CF54" s="57">
        <f>IFERROR(Inv_SY_B!CF54/Inv_SY_B!$NE54-1,"")</f>
        <v>4.3214786446594156E-2</v>
      </c>
      <c r="CG54" s="57">
        <f>IFERROR(Inv_SY_B!CG54/Inv_SY_B!$NE54-1,"")</f>
        <v>4.7855525435854807E-2</v>
      </c>
      <c r="CH54" s="57">
        <f>IFERROR(Inv_SY_B!CH54/Inv_SY_B!$NE54-1,"")</f>
        <v>4.345877817470889E-2</v>
      </c>
      <c r="CI54" s="57">
        <f>IFERROR(Inv_SY_B!CI54/Inv_SY_B!$NE54-1,"")</f>
        <v>5.6257327551808345E-2</v>
      </c>
      <c r="CJ54" s="57">
        <f>IFERROR(Inv_SY_B!CJ54/Inv_SY_B!$NE54-1,"")</f>
        <v>4.6386678912086809E-2</v>
      </c>
      <c r="CK54" s="57">
        <f>IFERROR(Inv_SY_B!CK54/Inv_SY_B!$NE54-1,"")</f>
        <v>4.5936232644797848E-2</v>
      </c>
      <c r="CL54" s="57">
        <f>IFERROR(Inv_SY_B!CL54/Inv_SY_B!$NE54-1,"")</f>
        <v>3.8481101732685374E-2</v>
      </c>
      <c r="CM54" s="57">
        <f>IFERROR(Inv_SY_B!CM54/Inv_SY_B!$NE54-1,"")</f>
        <v>4.2469754848704966E-2</v>
      </c>
      <c r="CN54" s="57">
        <f>IFERROR(Inv_SY_B!CN54/Inv_SY_B!$NE54-1,"")</f>
        <v>3.2344506144863505E-2</v>
      </c>
      <c r="CO54" s="57">
        <f>IFERROR(Inv_SY_B!CO54/Inv_SY_B!$NE54-1,"")</f>
        <v>3.4498814379723353E-2</v>
      </c>
      <c r="CP54" s="57">
        <f>IFERROR(Inv_SY_B!CP54/Inv_SY_B!$NE54-1,"")</f>
        <v>7.1390997970026682E-3</v>
      </c>
      <c r="CQ54" s="57">
        <f>IFERROR(Inv_SY_B!CQ54/Inv_SY_B!$NE54-1,"")</f>
        <v>2.5666150616797889E-2</v>
      </c>
      <c r="CR54" s="57">
        <f>IFERROR(Inv_SY_B!CR54/Inv_SY_B!$NE54-1,"")</f>
        <v>2.9543905439545659E-2</v>
      </c>
      <c r="CS54" s="57">
        <f>IFERROR(Inv_SY_B!CS54/Inv_SY_B!$NE54-1,"")</f>
        <v>3.8592000025957418E-2</v>
      </c>
      <c r="CT54" s="57">
        <f>IFERROR(Inv_SY_B!CT54/Inv_SY_B!$NE54-1,"")</f>
        <v>4.7855525435854807E-2</v>
      </c>
      <c r="CU54" s="57">
        <f>IFERROR(Inv_SY_B!CU54/Inv_SY_B!$NE54-1,"")</f>
        <v>4.5089393662294697E-2</v>
      </c>
      <c r="CV54" s="57">
        <f>IFERROR(Inv_SY_B!CV54/Inv_SY_B!$NE54-1,"")</f>
        <v>3.8376569202471345E-2</v>
      </c>
      <c r="CW54" s="57">
        <f>IFERROR(Inv_SY_B!CW54/Inv_SY_B!$NE54-1,"")</f>
        <v>3.4714245203209426E-2</v>
      </c>
      <c r="CX54" s="57">
        <f>IFERROR(Inv_SY_B!CX54/Inv_SY_B!$NE54-1,"")</f>
        <v>1.8459010340175608E-2</v>
      </c>
      <c r="CY54" s="57">
        <f>IFERROR(Inv_SY_B!CY54/Inv_SY_B!$NE54-1,"")</f>
        <v>1.530588646915354E-2</v>
      </c>
      <c r="CZ54" s="57">
        <f>IFERROR(Inv_SY_B!CZ54/Inv_SY_B!$NE54-1,"")</f>
        <v>4.0530877437331192E-2</v>
      </c>
      <c r="DA54" s="57">
        <f>IFERROR(Inv_SY_B!DA54/Inv_SY_B!$NE54-1,"")</f>
        <v>1.1419821167893751E-2</v>
      </c>
      <c r="DB54" s="57">
        <f>IFERROR(Inv_SY_B!DB54/Inv_SY_B!$NE54-1,"")</f>
        <v>4.9794402847228803E-2</v>
      </c>
      <c r="DC54" s="57">
        <f>IFERROR(Inv_SY_B!DC54/Inv_SY_B!$NE54-1,"")</f>
        <v>8.4909627075445249E-2</v>
      </c>
      <c r="DD54" s="57">
        <f>IFERROR(Inv_SY_B!DD54/Inv_SY_B!$NE54-1,"")</f>
        <v>4.1392600731275042E-2</v>
      </c>
      <c r="DE54" s="57">
        <f>IFERROR(Inv_SY_B!DE54/Inv_SY_B!$NE54-1,"")</f>
        <v>5.6472758375294418E-2</v>
      </c>
      <c r="DF54" s="57">
        <f>IFERROR(Inv_SY_B!DF54/Inv_SY_B!$NE54-1,"")</f>
        <v>4.1392600731275042E-2</v>
      </c>
      <c r="DG54" s="57">
        <f>IFERROR(Inv_SY_B!DG54/Inv_SY_B!$NE54-1,"")</f>
        <v>2.4804427322853817E-2</v>
      </c>
      <c r="DH54" s="57">
        <f>IFERROR(Inv_SY_B!DH54/Inv_SY_B!$NE54-1,"")</f>
        <v>6.7028868726107804E-2</v>
      </c>
      <c r="DI54" s="57">
        <f>IFERROR(Inv_SY_B!DI54/Inv_SY_B!$NE54-1,"")</f>
        <v>5.8842497433640339E-2</v>
      </c>
      <c r="DJ54" s="57">
        <f>IFERROR(Inv_SY_B!DJ54/Inv_SY_B!$NE54-1,"")</f>
        <v>6.6813437902621953E-2</v>
      </c>
      <c r="DK54" s="57">
        <f>IFERROR(Inv_SY_B!DK54/Inv_SY_B!$NE54-1,"")</f>
        <v>5.2328279675849743E-2</v>
      </c>
      <c r="DL54" s="57">
        <f>IFERROR(Inv_SY_B!DL54/Inv_SY_B!$NE54-1,"")</f>
        <v>4.3909224441997852E-2</v>
      </c>
      <c r="DM54" s="57">
        <f>IFERROR(Inv_SY_B!DM54/Inv_SY_B!$NE54-1,"")</f>
        <v>3.4067952732751428E-2</v>
      </c>
      <c r="DN54" s="57">
        <f>IFERROR(Inv_SY_B!DN54/Inv_SY_B!$NE54-1,"")</f>
        <v>6.7244299549593878E-2</v>
      </c>
      <c r="DO54" s="57">
        <f>IFERROR(Inv_SY_B!DO54/Inv_SY_B!$NE54-1,"")</f>
        <v>5.1086987788144578E-2</v>
      </c>
      <c r="DP54" s="57">
        <f>IFERROR(Inv_SY_B!DP54/Inv_SY_B!$NE54-1,"")</f>
        <v>5.194871108208865E-2</v>
      </c>
      <c r="DQ54" s="57">
        <f>IFERROR(Inv_SY_B!DQ54/Inv_SY_B!$NE54-1,"")</f>
        <v>4.7640094612368955E-2</v>
      </c>
      <c r="DR54" s="57">
        <f>IFERROR(Inv_SY_B!DR54/Inv_SY_B!$NE54-1,"")</f>
        <v>3.4067952732751428E-2</v>
      </c>
      <c r="DS54" s="57">
        <f>IFERROR(Inv_SY_B!DS54/Inv_SY_B!$NE54-1,"")</f>
        <v>4.9578972023742729E-2</v>
      </c>
      <c r="DT54" s="57">
        <f>IFERROR(Inv_SY_B!DT54/Inv_SY_B!$NE54-1,"")</f>
        <v>5.5180173434378643E-2</v>
      </c>
      <c r="DU54" s="57">
        <f>IFERROR(Inv_SY_B!DU54/Inv_SY_B!$NE54-1,"")</f>
        <v>4.1206546838264524E-2</v>
      </c>
      <c r="DV54" s="57">
        <f>IFERROR(Inv_SY_B!DV54/Inv_SY_B!$NE54-1,"")</f>
        <v>4.9314579649464507E-2</v>
      </c>
      <c r="DW54" s="57">
        <f>IFERROR(Inv_SY_B!DW54/Inv_SY_B!$NE54-1,"")</f>
        <v>6.4443698844276032E-2</v>
      </c>
      <c r="DX54" s="57">
        <f>IFERROR(Inv_SY_B!DX54/Inv_SY_B!$NE54-1,"")</f>
        <v>6.121223649198626E-2</v>
      </c>
      <c r="DY54" s="57">
        <f>IFERROR(Inv_SY_B!DY54/Inv_SY_B!$NE54-1,"")</f>
        <v>3.7514845908527494E-2</v>
      </c>
      <c r="DZ54" s="57">
        <f>IFERROR(Inv_SY_B!DZ54/Inv_SY_B!$NE54-1,"")</f>
        <v>6.3151113903360256E-2</v>
      </c>
      <c r="EA54" s="57">
        <f>IFERROR(Inv_SY_B!EA54/Inv_SY_B!$NE54-1,"")</f>
        <v>4.0961739084303117E-2</v>
      </c>
      <c r="EB54" s="57">
        <f>IFERROR(Inv_SY_B!EB54/Inv_SY_B!$NE54-1,"")</f>
        <v>4.419320143659311E-2</v>
      </c>
      <c r="EC54" s="57">
        <f>IFERROR(Inv_SY_B!EC54/Inv_SY_B!$NE54-1,"")</f>
        <v>4.0100015790359267E-2</v>
      </c>
      <c r="ED54" s="57">
        <f>IFERROR(Inv_SY_B!ED54/Inv_SY_B!$NE54-1,"")</f>
        <v>5.3025865199518574E-2</v>
      </c>
      <c r="EE54" s="57">
        <f>IFERROR(Inv_SY_B!EE54/Inv_SY_B!$NE54-1,"")</f>
        <v>5.28104343760325E-2</v>
      </c>
      <c r="EF54" s="57">
        <f>IFERROR(Inv_SY_B!EF54/Inv_SY_B!$NE54-1,"")</f>
        <v>6.810602284353795E-2</v>
      </c>
      <c r="EG54" s="57">
        <f>IFERROR(Inv_SY_B!EG54/Inv_SY_B!$NE54-1,"")</f>
        <v>4.3762339789620963E-2</v>
      </c>
      <c r="EH54" s="57">
        <f>IFERROR(Inv_SY_B!EH54/Inv_SY_B!$NE54-1,"")</f>
        <v>4.5485786377509108E-2</v>
      </c>
      <c r="EI54" s="57">
        <f>IFERROR(Inv_SY_B!EI54/Inv_SY_B!$NE54-1,"")</f>
        <v>7.9719702691464445E-2</v>
      </c>
      <c r="EJ54" s="57">
        <f>IFERROR(Inv_SY_B!EJ54/Inv_SY_B!$NE54-1,"")</f>
        <v>7.0691192725369723E-2</v>
      </c>
      <c r="EK54" s="57">
        <f>IFERROR(Inv_SY_B!EK54/Inv_SY_B!$NE54-1,"")</f>
        <v>5.7377567833935661E-2</v>
      </c>
      <c r="EL54" s="57">
        <f>IFERROR(Inv_SY_B!EL54/Inv_SY_B!$NE54-1,"")</f>
        <v>3.9453723319901268E-2</v>
      </c>
      <c r="EM54" s="57">
        <f>IFERROR(Inv_SY_B!EM54/Inv_SY_B!$NE54-1,"")</f>
        <v>4.1177169907789191E-2</v>
      </c>
      <c r="EN54" s="57">
        <f>IFERROR(Inv_SY_B!EN54/Inv_SY_B!$NE54-1,"")</f>
        <v>5.6472758375294418E-2</v>
      </c>
      <c r="EO54" s="57">
        <f>IFERROR(Inv_SY_B!EO54/Inv_SY_B!$NE54-1,"")</f>
        <v>6.1643098138958186E-2</v>
      </c>
      <c r="EP54" s="57">
        <f>IFERROR(Inv_SY_B!EP54/Inv_SY_B!$NE54-1,"")</f>
        <v>5.7549912492724342E-2</v>
      </c>
      <c r="EQ54" s="57">
        <f>IFERROR(Inv_SY_B!EQ54/Inv_SY_B!$NE54-1,"")</f>
        <v>4.9794402847228803E-2</v>
      </c>
      <c r="ER54" s="57">
        <f>IFERROR(Inv_SY_B!ER54/Inv_SY_B!$NE54-1,"")</f>
        <v>6.8536884490509875E-2</v>
      </c>
      <c r="ES54" s="57">
        <f>IFERROR(Inv_SY_B!ES54/Inv_SY_B!$NE54-1,"")</f>
        <v>6.6167145432163954E-2</v>
      </c>
      <c r="ET54" s="57">
        <f>IFERROR(Inv_SY_B!ET54/Inv_SY_B!$NE54-1,"")</f>
        <v>6.710720720737573E-2</v>
      </c>
      <c r="EU54" s="57">
        <f>IFERROR(Inv_SY_B!EU54/Inv_SY_B!$NE54-1,"")</f>
        <v>5.9318240502172159E-2</v>
      </c>
      <c r="EV54" s="57">
        <f>IFERROR(Inv_SY_B!EV54/Inv_SY_B!$NE54-1,"")</f>
        <v>4.323355504106452E-2</v>
      </c>
      <c r="EW54" s="57">
        <f>IFERROR(Inv_SY_B!EW54/Inv_SY_B!$NE54-1,"")</f>
        <v>7.0260331078397797E-2</v>
      </c>
      <c r="EX54" s="57">
        <f>IFERROR(Inv_SY_B!EX54/Inv_SY_B!$NE54-1,"")</f>
        <v>6.6813437902621953E-2</v>
      </c>
      <c r="EY54" s="57">
        <f>IFERROR(Inv_SY_B!EY54/Inv_SY_B!$NE54-1,"")</f>
        <v>8.5832902033242009E-2</v>
      </c>
      <c r="EZ54" s="57">
        <f>IFERROR(Inv_SY_B!EZ54/Inv_SY_B!$NE54-1,"")</f>
        <v>6.1427667315472112E-2</v>
      </c>
      <c r="FA54" s="57">
        <f>IFERROR(Inv_SY_B!FA54/Inv_SY_B!$NE54-1,"")</f>
        <v>5.9919651551070263E-2</v>
      </c>
      <c r="FB54" s="57">
        <f>IFERROR(Inv_SY_B!FB54/Inv_SY_B!$NE54-1,"")</f>
        <v>5.5180173434378643E-2</v>
      </c>
      <c r="FC54" s="57">
        <f>IFERROR(Inv_SY_B!FC54/Inv_SY_B!$NE54-1,"")</f>
        <v>3.7514845908527494E-2</v>
      </c>
      <c r="FD54" s="57">
        <f>IFERROR(Inv_SY_B!FD54/Inv_SY_B!$NE54-1,"")</f>
        <v>4.5270355554022812E-2</v>
      </c>
      <c r="FE54" s="57">
        <f>IFERROR(Inv_SY_B!FE54/Inv_SY_B!$NE54-1,"")</f>
        <v>6.4443698844276032E-2</v>
      </c>
      <c r="FF54" s="57">
        <f>IFERROR(Inv_SY_B!FF54/Inv_SY_B!$NE54-1,"")</f>
        <v>5.0656126141172653E-2</v>
      </c>
      <c r="FG54" s="57">
        <f>IFERROR(Inv_SY_B!FG54/Inv_SY_B!$NE54-1,"")</f>
        <v>5.3672157669976572E-2</v>
      </c>
      <c r="FH54" s="57">
        <f>IFERROR(Inv_SY_B!FH54/Inv_SY_B!$NE54-1,"")</f>
        <v>5.5395604257864273E-2</v>
      </c>
      <c r="FI54" s="57">
        <f>IFERROR(Inv_SY_B!FI54/Inv_SY_B!$NE54-1,"")</f>
        <v>4.2900616495677113E-2</v>
      </c>
      <c r="FJ54" s="57">
        <f>IFERROR(Inv_SY_B!FJ54/Inv_SY_B!$NE54-1,"")</f>
        <v>7.1292603774268271E-2</v>
      </c>
      <c r="FK54" s="57">
        <f>IFERROR(Inv_SY_B!FK54/Inv_SY_B!$NE54-1,"")</f>
        <v>8.7710227780762873E-2</v>
      </c>
      <c r="FL54" s="57">
        <f>IFERROR(Inv_SY_B!FL54/Inv_SY_B!$NE54-1,"")</f>
        <v>5.0440695317686801E-2</v>
      </c>
      <c r="FM54" s="57">
        <f>IFERROR(Inv_SY_B!FM54/Inv_SY_B!$NE54-1,"")</f>
        <v>-4.110714605321697E-2</v>
      </c>
      <c r="FN54" s="57">
        <f>IFERROR(Inv_SY_B!FN54/Inv_SY_B!$NE54-1,"")</f>
        <v>-1.9399925934342699E-2</v>
      </c>
      <c r="FO54" s="57">
        <f>IFERROR(Inv_SY_B!FO54/Inv_SY_B!$NE54-1,"")</f>
        <v>-3.190517230717238E-2</v>
      </c>
      <c r="FP54" s="57">
        <f>IFERROR(Inv_SY_B!FP54/Inv_SY_B!$NE54-1,"")</f>
        <v>-3.4500600799646453E-2</v>
      </c>
      <c r="FQ54" s="57">
        <f>IFERROR(Inv_SY_B!FQ54/Inv_SY_B!$NE54-1,"")</f>
        <v>-3.14332762176317E-2</v>
      </c>
      <c r="FR54" s="57">
        <f>IFERROR(Inv_SY_B!FR54/Inv_SY_B!$NE54-1,"")</f>
        <v>-3.3320860575794642E-2</v>
      </c>
      <c r="FS54" s="57">
        <f>IFERROR(Inv_SY_B!FS54/Inv_SY_B!$NE54-1,"")</f>
        <v>-2.1995354426816882E-2</v>
      </c>
      <c r="FT54" s="57">
        <f>IFERROR(Inv_SY_B!FT54/Inv_SY_B!$NE54-1,"")</f>
        <v>-6.1868354272022197E-3</v>
      </c>
      <c r="FU54" s="57">
        <f>IFERROR(Inv_SY_B!FU54/Inv_SY_B!$NE54-1,"")</f>
        <v>4.4308265874646313E-3</v>
      </c>
      <c r="FV54" s="57">
        <f>IFERROR(Inv_SY_B!FV54/Inv_SY_B!$NE54-1,"")</f>
        <v>-9.4901080539872007E-3</v>
      </c>
      <c r="FW54" s="57">
        <f>IFERROR(Inv_SY_B!FW54/Inv_SY_B!$NE54-1,"")</f>
        <v>-1.1613640456920593E-2</v>
      </c>
      <c r="FX54" s="57">
        <f>IFERROR(Inv_SY_B!FX54/Inv_SY_B!$NE54-1,"")</f>
        <v>-3.5914069347280364E-3</v>
      </c>
      <c r="FY54" s="57">
        <f>IFERROR(Inv_SY_B!FY54/Inv_SY_B!$NE54-1,"")</f>
        <v>-2.8813430794283335E-4</v>
      </c>
      <c r="FZ54" s="57">
        <f>IFERROR(Inv_SY_B!FZ54/Inv_SY_B!$NE54-1,"")</f>
        <v>-1.5211848139668693E-2</v>
      </c>
      <c r="GA54" s="57">
        <f>IFERROR(Inv_SY_B!GA54/Inv_SY_B!$NE54-1,"")</f>
        <v>-5.7149393376613178E-3</v>
      </c>
      <c r="GB54" s="57">
        <f>IFERROR(Inv_SY_B!GB54/Inv_SY_B!$NE54-1,"")</f>
        <v>-2.7711732056935334E-2</v>
      </c>
      <c r="GC54" s="57">
        <f>IFERROR(Inv_SY_B!GC54/Inv_SY_B!$NE54-1,"")</f>
        <v>2.071346139760788E-3</v>
      </c>
      <c r="GD54" s="57">
        <f>IFERROR(Inv_SY_B!GD54/Inv_SY_B!$NE54-1,"")</f>
        <v>-2.8813430794283335E-4</v>
      </c>
      <c r="GE54" s="57">
        <f>IFERROR(Inv_SY_B!GE54/Inv_SY_B!$NE54-1,"")</f>
        <v>1.1273319885805266E-2</v>
      </c>
      <c r="GF54" s="57">
        <f>IFERROR(Inv_SY_B!GF54/Inv_SY_B!$NE54-1,"")</f>
        <v>4.4308265874646313E-3</v>
      </c>
      <c r="GG54" s="57">
        <f>IFERROR(Inv_SY_B!GG54/Inv_SY_B!$NE54-1,"")</f>
        <v>-5.9508873824316577E-3</v>
      </c>
      <c r="GH54" s="57">
        <f>IFERROR(Inv_SY_B!GH54/Inv_SY_B!$NE54-1,"")</f>
        <v>5.610566811316442E-3</v>
      </c>
      <c r="GI54" s="57">
        <f>IFERROR(Inv_SY_B!GI54/Inv_SY_B!$NE54-1,"")</f>
        <v>-6.8946795615132395E-3</v>
      </c>
      <c r="GJ54" s="57">
        <f>IFERROR(Inv_SY_B!GJ54/Inv_SY_B!$NE54-1,"")</f>
        <v>1.1745215975346168E-2</v>
      </c>
      <c r="GK54" s="57">
        <f>IFERROR(Inv_SY_B!GK54/Inv_SY_B!$NE54-1,"")</f>
        <v>-1.6568549397098398E-2</v>
      </c>
      <c r="GL54" s="57">
        <f>IFERROR(Inv_SY_B!GL54/Inv_SY_B!$NE54-1,"")</f>
        <v>5.1386707217755401E-3</v>
      </c>
      <c r="GM54" s="57">
        <f>IFERROR(Inv_SY_B!GM54/Inv_SY_B!$NE54-1,"")</f>
        <v>-3.3554588899576965E-3</v>
      </c>
      <c r="GN54" s="57">
        <f>IFERROR(Inv_SY_B!GN54/Inv_SY_B!$NE54-1,"")</f>
        <v>-2.8835628004167946E-3</v>
      </c>
      <c r="GO54" s="57">
        <f>IFERROR(Inv_SY_B!GO54/Inv_SY_B!$NE54-1,"")</f>
        <v>-5.7975211533308757E-3</v>
      </c>
      <c r="GP54" s="57">
        <f>IFERROR(Inv_SY_B!GP54/Inv_SY_B!$NE54-1,"")</f>
        <v>-6.0452666003398825E-3</v>
      </c>
      <c r="GQ54" s="57">
        <f>IFERROR(Inv_SY_B!GQ54/Inv_SY_B!$NE54-1,"")</f>
        <v>8.9160591590919935E-4</v>
      </c>
      <c r="GR54" s="57">
        <f>IFERROR(Inv_SY_B!GR54/Inv_SY_B!$NE54-1,"")</f>
        <v>2.8670345287168608E-2</v>
      </c>
      <c r="GS54" s="57">
        <f>IFERROR(Inv_SY_B!GS54/Inv_SY_B!$NE54-1,"")</f>
        <v>5.6473409223703586E-2</v>
      </c>
      <c r="GT54" s="57">
        <f>IFERROR(Inv_SY_B!GT54/Inv_SY_B!$NE54-1,"")</f>
        <v>3.5957115338705492E-2</v>
      </c>
      <c r="GU54" s="57">
        <f>IFERROR(Inv_SY_B!GU54/Inv_SY_B!$NE54-1,"")</f>
        <v>3.9677808466281883E-2</v>
      </c>
      <c r="GV54" s="57">
        <f>IFERROR(Inv_SY_B!GV54/Inv_SY_B!$NE54-1,"")</f>
        <v>4.9550563563502958E-2</v>
      </c>
      <c r="GW54" s="57">
        <f>IFERROR(Inv_SY_B!GW54/Inv_SY_B!$NE54-1,"")</f>
        <v>5.8225275146592592E-2</v>
      </c>
      <c r="GX54" s="57">
        <f>IFERROR(Inv_SY_B!GX54/Inv_SY_B!$NE54-1,"")</f>
        <v>3.8897390973536394E-2</v>
      </c>
      <c r="GY54" s="57">
        <f>IFERROR(Inv_SY_B!GY54/Inv_SY_B!$NE54-1,"")</f>
        <v>5.8499228539074855E-2</v>
      </c>
      <c r="GZ54" s="57">
        <f>IFERROR(Inv_SY_B!GZ54/Inv_SY_B!$NE54-1,"")</f>
        <v>6.6535981940945454E-2</v>
      </c>
      <c r="HA54" s="57">
        <f>IFERROR(Inv_SY_B!HA54/Inv_SY_B!$NE54-1,"")</f>
        <v>6.4038878285857415E-2</v>
      </c>
      <c r="HB54" s="57">
        <f>IFERROR(Inv_SY_B!HB54/Inv_SY_B!$NE54-1,"")</f>
        <v>3.9342887281844208E-2</v>
      </c>
      <c r="HC54" s="57">
        <f>IFERROR(Inv_SY_B!HC54/Inv_SY_B!$NE54-1,"")</f>
        <v>3.867464281938271E-2</v>
      </c>
      <c r="HD54" s="57">
        <f>IFERROR(Inv_SY_B!HD54/Inv_SY_B!$NE54-1,"")</f>
        <v>3.0496603445448356E-2</v>
      </c>
      <c r="HE54" s="57">
        <f>IFERROR(Inv_SY_B!HE54/Inv_SY_B!$NE54-1,"")</f>
        <v>2.952259909436572E-2</v>
      </c>
      <c r="HF54" s="57">
        <f>IFERROR(Inv_SY_B!HF54/Inv_SY_B!$NE54-1,"")</f>
        <v>7.7338061377677292E-2</v>
      </c>
      <c r="HG54" s="57">
        <f>IFERROR(Inv_SY_B!HG54/Inv_SY_B!$NE54-1,"")</f>
        <v>4.5022965212767163E-2</v>
      </c>
      <c r="HH54" s="57">
        <f>IFERROR(Inv_SY_B!HH54/Inv_SY_B!$NE54-1,"")</f>
        <v>5.6784067752090106E-2</v>
      </c>
      <c r="HI54" s="57">
        <f>IFERROR(Inv_SY_B!HI54/Inv_SY_B!$NE54-1,"")</f>
        <v>5.9234297447782414E-2</v>
      </c>
      <c r="HJ54" s="57">
        <f>IFERROR(Inv_SY_B!HJ54/Inv_SY_B!$NE54-1,"")</f>
        <v>6.8206945391477092E-2</v>
      </c>
      <c r="HK54" s="57">
        <f>IFERROR(Inv_SY_B!HK54/Inv_SY_B!$NE54-1,"")</f>
        <v>6.1594255523107266E-2</v>
      </c>
      <c r="HL54" s="57">
        <f>IFERROR(Inv_SY_B!HL54/Inv_SY_B!$NE54-1,"")</f>
        <v>8.8990975863245447E-2</v>
      </c>
      <c r="HM54" s="57">
        <f>IFERROR(Inv_SY_B!HM54/Inv_SY_B!$NE54-1,"")</f>
        <v>1.8274624368125991E-2</v>
      </c>
      <c r="HN54" s="57">
        <f>IFERROR(Inv_SY_B!HN54/Inv_SY_B!$NE54-1,"")</f>
        <v>8.1894984763732914E-3</v>
      </c>
      <c r="HO54" s="57">
        <f>IFERROR(Inv_SY_B!HO54/Inv_SY_B!$NE54-1,"")</f>
        <v>2.7266125812752229E-2</v>
      </c>
      <c r="HP54" s="57">
        <f>IFERROR(Inv_SY_B!HP54/Inv_SY_B!$NE54-1,"")</f>
        <v>1.0228128546987625E-2</v>
      </c>
      <c r="HQ54" s="57">
        <f>IFERROR(Inv_SY_B!HQ54/Inv_SY_B!$NE54-1,"")</f>
        <v>-3.273060901820668E-3</v>
      </c>
      <c r="HR54" s="57">
        <f>IFERROR(Inv_SY_B!HR54/Inv_SY_B!$NE54-1,"")</f>
        <v>-1.6798647490345542E-2</v>
      </c>
      <c r="HS54" s="57">
        <f>IFERROR(Inv_SY_B!HS54/Inv_SY_B!$NE54-1,"")</f>
        <v>3.1050822067093087E-2</v>
      </c>
      <c r="HT54" s="57">
        <f>IFERROR(Inv_SY_B!HT54/Inv_SY_B!$NE54-1,"")</f>
        <v>1.3057283144187748E-2</v>
      </c>
      <c r="HU54" s="57">
        <f>IFERROR(Inv_SY_B!HU54/Inv_SY_B!$NE54-1,"")</f>
        <v>-1.678964756492507E-2</v>
      </c>
      <c r="HV54" s="57">
        <f>IFERROR(Inv_SY_B!HV54/Inv_SY_B!$NE54-1,"")</f>
        <v>-3.8702546240020341E-3</v>
      </c>
      <c r="HW54" s="57">
        <f>IFERROR(Inv_SY_B!HW54/Inv_SY_B!$NE54-1,"")</f>
        <v>-2.0214449445250526E-3</v>
      </c>
      <c r="HX54" s="57">
        <f>IFERROR(Inv_SY_B!HX54/Inv_SY_B!$NE54-1,"")</f>
        <v>-6.9219043359097787E-3</v>
      </c>
      <c r="HY54" s="57">
        <f>IFERROR(Inv_SY_B!HY54/Inv_SY_B!$NE54-1,"")</f>
        <v>-1.9418075783940503E-2</v>
      </c>
      <c r="HZ54" s="57">
        <f>IFERROR(Inv_SY_B!HZ54/Inv_SY_B!$NE54-1,"")</f>
        <v>-3.3209368642551529E-2</v>
      </c>
      <c r="IA54" s="57">
        <f>IFERROR(Inv_SY_B!IA54/Inv_SY_B!$NE54-1,"")</f>
        <v>1.1454818381782417E-2</v>
      </c>
      <c r="IB54" s="57">
        <f>IFERROR(Inv_SY_B!IB54/Inv_SY_B!$NE54-1,"")</f>
        <v>-1.1974044613218271E-2</v>
      </c>
      <c r="IC54" s="57">
        <f>IFERROR(Inv_SY_B!IC54/Inv_SY_B!$NE54-1,"")</f>
        <v>9.9846805643670766E-3</v>
      </c>
      <c r="ID54" s="57">
        <f>IFERROR(Inv_SY_B!ID54/Inv_SY_B!$NE54-1,"")</f>
        <v>-8.8820880924636025E-3</v>
      </c>
      <c r="IE54" s="57">
        <f>IFERROR(Inv_SY_B!IE54/Inv_SY_B!$NE54-1,"")</f>
        <v>-5.2067435489251412E-3</v>
      </c>
      <c r="IF54" s="57">
        <f>IFERROR(Inv_SY_B!IF54/Inv_SY_B!$NE54-1,"")</f>
        <v>-3.4915827619406148E-3</v>
      </c>
      <c r="IG54" s="57">
        <f>IFERROR(Inv_SY_B!IG54/Inv_SY_B!$NE54-1,"")</f>
        <v>-9.4071373129691604E-3</v>
      </c>
      <c r="IH54" s="57">
        <f>IFERROR(Inv_SY_B!IH54/Inv_SY_B!$NE54-1,"")</f>
        <v>-2.4808581114463601E-2</v>
      </c>
      <c r="II54" s="57">
        <f>IFERROR(Inv_SY_B!II54/Inv_SY_B!$NE54-1,"")</f>
        <v>-1.7107859213716381E-2</v>
      </c>
      <c r="IJ54" s="57">
        <f>IFERROR(Inv_SY_B!IJ54/Inv_SY_B!$NE54-1,"")</f>
        <v>-1.874134567751129E-2</v>
      </c>
      <c r="IK54" s="57">
        <f>IFERROR(Inv_SY_B!IK54/Inv_SY_B!$NE54-1,"")</f>
        <v>2.2725874981966987E-2</v>
      </c>
      <c r="IL54" s="57">
        <f>IFERROR(Inv_SY_B!IL54/Inv_SY_B!$NE54-1,"")</f>
        <v>9.4946346252287039E-3</v>
      </c>
      <c r="IM54" s="57">
        <f>IFERROR(Inv_SY_B!IM54/Inv_SY_B!$NE54-1,"")</f>
        <v>-3.6569683653786766E-2</v>
      </c>
      <c r="IN54" s="57">
        <f>IFERROR(Inv_SY_B!IN54/Inv_SY_B!$NE54-1,"")</f>
        <v>-1.454095191346727E-2</v>
      </c>
      <c r="IO54" s="57">
        <f>IFERROR(Inv_SY_B!IO54/Inv_SY_B!$NE54-1,"")</f>
        <v>-9.8621799707404589E-3</v>
      </c>
      <c r="IP54" s="57">
        <f>IFERROR(Inv_SY_B!IP54/Inv_SY_B!$NE54-1,"")</f>
        <v>-7.9647055256148458E-2</v>
      </c>
      <c r="IQ54" s="57">
        <f>IFERROR(Inv_SY_B!IQ54/Inv_SY_B!$NE54-1,"")</f>
        <v>-2.2603374388340591E-2</v>
      </c>
      <c r="IR54" s="57">
        <f>IFERROR(Inv_SY_B!IR54/Inv_SY_B!$NE54-1,"")</f>
        <v>-3.2509303015210822E-2</v>
      </c>
      <c r="IS54" s="57">
        <f>IFERROR(Inv_SY_B!IS54/Inv_SY_B!$NE54-1,"")</f>
        <v>-1.7807924841057088E-2</v>
      </c>
      <c r="IT54" s="57">
        <f>IFERROR(Inv_SY_B!IT54/Inv_SY_B!$NE54-1,"")</f>
        <v>-2.38751602780094E-2</v>
      </c>
      <c r="IU54" s="57">
        <f>IFERROR(Inv_SY_B!IU54/Inv_SY_B!$NE54-1,"")</f>
        <v>8.794568997887886E-3</v>
      </c>
      <c r="IV54" s="57">
        <f>IFERROR(Inv_SY_B!IV54/Inv_SY_B!$NE54-1,"")</f>
        <v>-1.0340558149423251E-2</v>
      </c>
      <c r="IW54" s="57">
        <f>IFERROR(Inv_SY_B!IW54/Inv_SY_B!$NE54-1,"")</f>
        <v>-2.0374832141306087E-2</v>
      </c>
      <c r="IX54" s="57">
        <f>IFERROR(Inv_SY_B!IX54/Inv_SY_B!$NE54-1,"")</f>
        <v>-1.4774307122580987E-2</v>
      </c>
      <c r="IY54" s="57">
        <f>IFERROR(Inv_SY_B!IY54/Inv_SY_B!$NE54-1,"")</f>
        <v>-8.4737164765149586E-3</v>
      </c>
      <c r="IZ54" s="57">
        <f>IFERROR(Inv_SY_B!IZ54/Inv_SY_B!$NE54-1,"")</f>
        <v>2.0409294178767245E-2</v>
      </c>
      <c r="JA54" s="57">
        <f>IFERROR(Inv_SY_B!JA54/Inv_SY_B!$NE54-1,"")</f>
        <v>4.0085562817187004E-3</v>
      </c>
      <c r="JB54" s="57">
        <f>IFERROR(Inv_SY_B!JB54/Inv_SY_B!$NE54-1,"")</f>
        <v>2.8670345287168608E-2</v>
      </c>
      <c r="JC54" s="57">
        <f>IFERROR(Inv_SY_B!JC54/Inv_SY_B!$NE54-1,"")</f>
        <v>2.7585619845875708E-2</v>
      </c>
      <c r="JD54" s="57">
        <f>IFERROR(Inv_SY_B!JD54/Inv_SY_B!$NE54-1,"")</f>
        <v>4.6428450697867829E-2</v>
      </c>
      <c r="JE54" s="57">
        <f>IFERROR(Inv_SY_B!JE54/Inv_SY_B!$NE54-1,"")</f>
        <v>5.3394583339715807E-2</v>
      </c>
      <c r="JF54" s="57">
        <f>IFERROR(Inv_SY_B!JF54/Inv_SY_B!$NE54-1,"")</f>
        <v>4.006815033417066E-2</v>
      </c>
      <c r="JG54" s="57">
        <f>IFERROR(Inv_SY_B!JG54/Inv_SY_B!$NE54-1,"")</f>
        <v>3.9143360624664725E-2</v>
      </c>
      <c r="JH54" s="57">
        <f>IFERROR(Inv_SY_B!JH54/Inv_SY_B!$NE54-1,"")</f>
        <v>4.9143806064613438E-2</v>
      </c>
      <c r="JI54" s="57">
        <f>IFERROR(Inv_SY_B!JI54/Inv_SY_B!$NE54-1,"")</f>
        <v>4.8698309756305624E-2</v>
      </c>
      <c r="JJ54" s="57">
        <f>IFERROR(Inv_SY_B!JJ54/Inv_SY_B!$NE54-1,"")</f>
        <v>3.8471264069937616E-2</v>
      </c>
      <c r="JK54" s="57">
        <f>IFERROR(Inv_SY_B!JK54/Inv_SY_B!$NE54-1,"")</f>
        <v>4.9812050527074936E-2</v>
      </c>
      <c r="JL54" s="57">
        <f>IFERROR(Inv_SY_B!JL54/Inv_SY_B!$NE54-1,"")</f>
        <v>4.8660024917310363E-2</v>
      </c>
      <c r="JM54" s="57">
        <f>IFERROR(Inv_SY_B!JM54/Inv_SY_B!$NE54-1,"")</f>
        <v>2.0842948697028074E-2</v>
      </c>
      <c r="JN54" s="57">
        <f>IFERROR(Inv_SY_B!JN54/Inv_SY_B!$NE54-1,"")</f>
        <v>1.8943409843692249E-2</v>
      </c>
      <c r="JO54" s="57">
        <f>IFERROR(Inv_SY_B!JO54/Inv_SY_B!$NE54-1,"")</f>
        <v>4.2302109780749442E-2</v>
      </c>
      <c r="JP54" s="57">
        <f>IFERROR(Inv_SY_B!JP54/Inv_SY_B!$NE54-1,"")</f>
        <v>3.1955073502408116E-2</v>
      </c>
      <c r="JQ54" s="57">
        <f>IFERROR(Inv_SY_B!JQ54/Inv_SY_B!$NE54-1,"")</f>
        <v>5.6321246587348384E-2</v>
      </c>
      <c r="JR54" s="57">
        <f>IFERROR(Inv_SY_B!JR54/Inv_SY_B!$NE54-1,"")</f>
        <v>4.29811071330235E-2</v>
      </c>
      <c r="JS54" s="57">
        <f>IFERROR(Inv_SY_B!JS54/Inv_SY_B!$NE54-1,"")</f>
        <v>-0.19419402529493135</v>
      </c>
      <c r="JT54" s="57">
        <f>IFERROR(Inv_SY_B!JT54/Inv_SY_B!$NE54-1,"")</f>
        <v>0.26380268514655603</v>
      </c>
      <c r="JU54" s="57">
        <f>IFERROR(Inv_SY_B!JU54/Inv_SY_B!$NE54-1,"")</f>
        <v>4.2461361439998013E-2</v>
      </c>
      <c r="JV54" s="57">
        <f>IFERROR(Inv_SY_B!JV54/Inv_SY_B!$NE54-1,"")</f>
        <v>-3.9455509739824257E-2</v>
      </c>
      <c r="JW54" s="57">
        <f>IFERROR(Inv_SY_B!JW54/Inv_SY_B!$NE54-1,"")</f>
        <v>-4.5354210859083421E-2</v>
      </c>
      <c r="JX54" s="57">
        <f>IFERROR(Inv_SY_B!JX54/Inv_SY_B!$NE54-1,"")</f>
        <v>-4.9365327620179866E-2</v>
      </c>
      <c r="JY54" s="57">
        <f>IFERROR(Inv_SY_B!JY54/Inv_SY_B!$NE54-1,"")</f>
        <v>-4.7005847172476134E-2</v>
      </c>
      <c r="JZ54" s="57">
        <f>IFERROR(Inv_SY_B!JZ54/Inv_SY_B!$NE54-1,"")</f>
        <v>-6.4230054440712947E-2</v>
      </c>
      <c r="KA54" s="57">
        <f>IFERROR(Inv_SY_B!KA54/Inv_SY_B!$NE54-1,"")</f>
        <v>-6.4230054440712947E-2</v>
      </c>
      <c r="KB54" s="57">
        <f>IFERROR(Inv_SY_B!KB54/Inv_SY_B!$NE54-1,"")</f>
        <v>-4.4882314769542742E-2</v>
      </c>
      <c r="KC54" s="57">
        <f>IFERROR(Inv_SY_B!KC54/Inv_SY_B!$NE54-1,"")</f>
        <v>-7.2960132097216857E-2</v>
      </c>
      <c r="KD54" s="57">
        <f>IFERROR(Inv_SY_B!KD54/Inv_SY_B!$NE54-1,"")</f>
        <v>-6.8713067291350183E-2</v>
      </c>
      <c r="KE54" s="57">
        <f>IFERROR(Inv_SY_B!KE54/Inv_SY_B!$NE54-1,"")</f>
        <v>-2.9309743814698419E-2</v>
      </c>
      <c r="KF54" s="57">
        <f>IFERROR(Inv_SY_B!KF54/Inv_SY_B!$NE54-1,"")</f>
        <v>-2.7329831960755557E-2</v>
      </c>
      <c r="KG54" s="57">
        <f>IFERROR(Inv_SY_B!KG54/Inv_SY_B!$NE54-1,"")</f>
        <v>-3.2141120351942831E-2</v>
      </c>
      <c r="KH54" s="57">
        <f>IFERROR(Inv_SY_B!KH54/Inv_SY_B!$NE54-1,"")</f>
        <v>-3.1197328172861249E-2</v>
      </c>
      <c r="KI54" s="57">
        <f>IFERROR(Inv_SY_B!KI54/Inv_SY_B!$NE54-1,"")</f>
        <v>-3.0324320407211003E-2</v>
      </c>
      <c r="KJ54" s="57">
        <f>IFERROR(Inv_SY_B!KJ54/Inv_SY_B!$NE54-1,"")</f>
        <v>-4.717101080381525E-2</v>
      </c>
      <c r="KK54" s="57">
        <f>IFERROR(Inv_SY_B!KK54/Inv_SY_B!$NE54-1,"")</f>
        <v>-5.5346610555108589E-2</v>
      </c>
      <c r="KL54" s="57">
        <f>IFERROR(Inv_SY_B!KL54/Inv_SY_B!$NE54-1,"")</f>
        <v>-4.5467336633973399E-2</v>
      </c>
      <c r="KM54" s="57">
        <f>IFERROR(Inv_SY_B!KM54/Inv_SY_B!$NE54-1,"")</f>
        <v>-4.7605413779392647E-2</v>
      </c>
      <c r="KN54" s="57">
        <f>IFERROR(Inv_SY_B!KN54/Inv_SY_B!$NE54-1,"")</f>
        <v>-4.162252744793693E-2</v>
      </c>
      <c r="KO54" s="57">
        <f>IFERROR(Inv_SY_B!KO54/Inv_SY_B!$NE54-1,"")</f>
        <v>-4.0438760806938867E-2</v>
      </c>
      <c r="KP54" s="57">
        <f>IFERROR(Inv_SY_B!KP54/Inv_SY_B!$NE54-1,"")</f>
        <v>-3.2152394319952093E-2</v>
      </c>
      <c r="KQ54" s="57">
        <f>IFERROR(Inv_SY_B!KQ54/Inv_SY_B!$NE54-1,"")</f>
        <v>-2.5380216564410363E-2</v>
      </c>
      <c r="KR54" s="57">
        <f>IFERROR(Inv_SY_B!KR54/Inv_SY_B!$NE54-1,"")</f>
        <v>-3.357291428914988E-2</v>
      </c>
      <c r="KS54" s="57">
        <f>IFERROR(Inv_SY_B!KS54/Inv_SY_B!$NE54-1,"")</f>
        <v>-5.132941390412149E-2</v>
      </c>
      <c r="KT54" s="57">
        <f>IFERROR(Inv_SY_B!KT54/Inv_SY_B!$NE54-1,"")</f>
        <v>-1.4632648033180318E-2</v>
      </c>
      <c r="KU54" s="57">
        <f>IFERROR(Inv_SY_B!KU54/Inv_SY_B!$NE54-1,"")</f>
        <v>-3.4756680930147943E-2</v>
      </c>
      <c r="KV54" s="57">
        <f>IFERROR(Inv_SY_B!KV54/Inv_SY_B!$NE54-1,"")</f>
        <v>-3.6167373402703595E-2</v>
      </c>
      <c r="KW54" s="57">
        <f>IFERROR(Inv_SY_B!KW54/Inv_SY_B!$NE54-1,"")</f>
        <v>-2.7890834412358956E-2</v>
      </c>
      <c r="KX54" s="57">
        <f>IFERROR(Inv_SY_B!KX54/Inv_SY_B!$NE54-1,"")</f>
        <v>-1.6568549397098398E-2</v>
      </c>
      <c r="KY54" s="57">
        <f>IFERROR(Inv_SY_B!KY54/Inv_SY_B!$NE54-1,"")</f>
        <v>-2.1405484314890866E-2</v>
      </c>
      <c r="KZ54" s="57">
        <f>IFERROR(Inv_SY_B!KZ54/Inv_SY_B!$NE54-1,"")</f>
        <v>-2.8837847725157517E-2</v>
      </c>
      <c r="LA54" s="57">
        <f>IFERROR(Inv_SY_B!LA54/Inv_SY_B!$NE54-1,"")</f>
        <v>-7.0382853454340477E-2</v>
      </c>
      <c r="LB54" s="57">
        <f>IFERROR(Inv_SY_B!LB54/Inv_SY_B!$NE54-1,"")</f>
        <v>-7.2747857769312918E-2</v>
      </c>
      <c r="LC54" s="57">
        <f>IFERROR(Inv_SY_B!LC54/Inv_SY_B!$NE54-1,"")</f>
        <v>-6.6742901117517461E-2</v>
      </c>
      <c r="LD54" s="57">
        <f>IFERROR(Inv_SY_B!LD54/Inv_SY_B!$NE54-1,"")</f>
        <v>-7.2413043773628338E-2</v>
      </c>
      <c r="LE54" s="57">
        <f>IFERROR(Inv_SY_B!LE54/Inv_SY_B!$NE54-1,"")</f>
        <v>-8.1280541719943367E-2</v>
      </c>
      <c r="LF54" s="57">
        <f>IFERROR(Inv_SY_B!LF54/Inv_SY_B!$NE54-1,"")</f>
        <v>-8.1513896929056862E-2</v>
      </c>
      <c r="LG54" s="57">
        <f>IFERROR(Inv_SY_B!LG54/Inv_SY_B!$NE54-1,"")</f>
        <v>-7.6652718997873071E-2</v>
      </c>
      <c r="LH54" s="57">
        <f>IFERROR(Inv_SY_B!LH54/Inv_SY_B!$NE54-1,"")</f>
        <v>-0.10527928269930564</v>
      </c>
      <c r="LI54" s="57">
        <f>IFERROR(Inv_SY_B!LI54/Inv_SY_B!$NE54-1,"")</f>
        <v>-6.5179032291108108E-2</v>
      </c>
      <c r="LJ54" s="57">
        <f>IFERROR(Inv_SY_B!LJ54/Inv_SY_B!$NE54-1,"")</f>
        <v>-7.1585693486771018E-2</v>
      </c>
      <c r="LK54" s="57">
        <f>IFERROR(Inv_SY_B!LK54/Inv_SY_B!$NE54-1,"")</f>
        <v>-8.7534461324186519E-2</v>
      </c>
      <c r="LL54" s="57">
        <f>IFERROR(Inv_SY_B!LL54/Inv_SY_B!$NE54-1,"")</f>
        <v>-8.1408887084955861E-2</v>
      </c>
      <c r="LM54" s="57">
        <f>IFERROR(Inv_SY_B!LM54/Inv_SY_B!$NE54-1,"")</f>
        <v>-6.5179032291108108E-2</v>
      </c>
      <c r="LN54" s="57">
        <f>IFERROR(Inv_SY_B!LN54/Inv_SY_B!$NE54-1,"")</f>
        <v>-7.6846792746785852E-2</v>
      </c>
      <c r="LO54" s="57">
        <f>IFERROR(Inv_SY_B!LO54/Inv_SY_B!$NE54-1,"")</f>
        <v>-9.5048499057642899E-2</v>
      </c>
      <c r="LP54" s="57">
        <f>IFERROR(Inv_SY_B!LP54/Inv_SY_B!$NE54-1,"")</f>
        <v>-8.5014225065760063E-2</v>
      </c>
      <c r="LQ54" s="57">
        <f>IFERROR(Inv_SY_B!LQ54/Inv_SY_B!$NE54-1,"")</f>
        <v>-6.867936042781142E-2</v>
      </c>
      <c r="LR54" s="57">
        <f>IFERROR(Inv_SY_B!LR54/Inv_SY_B!$NE54-1,"")</f>
        <v>-5.3511271835430585E-2</v>
      </c>
      <c r="LS54" s="57">
        <f>IFERROR(Inv_SY_B!LS54/Inv_SY_B!$NE54-1,"")</f>
        <v>-5.0013224042790183E-2</v>
      </c>
      <c r="LT54" s="57">
        <f>IFERROR(Inv_SY_B!LT54/Inv_SY_B!$NE54-1,"")</f>
        <v>-0.10297090840704803</v>
      </c>
      <c r="LU54" s="57">
        <f>IFERROR(Inv_SY_B!LU54/Inv_SY_B!$NE54-1,"")</f>
        <v>-7.4548243937017311E-2</v>
      </c>
      <c r="LV54" s="57">
        <f>IFERROR(Inv_SY_B!LV54/Inv_SY_B!$NE54-1,"")</f>
        <v>-5.5926498249755707E-2</v>
      </c>
      <c r="LW54" s="57">
        <f>IFERROR(Inv_SY_B!LW54/Inv_SY_B!$NE54-1,"")</f>
        <v>-5.0535992919232831E-2</v>
      </c>
      <c r="LX54" s="57">
        <f>IFERROR(Inv_SY_B!LX54/Inv_SY_B!$NE54-1,"")</f>
        <v>-4.4410418680001951E-2</v>
      </c>
      <c r="LY54" s="57">
        <f>IFERROR(Inv_SY_B!LY54/Inv_SY_B!$NE54-1,"")</f>
        <v>-4.1960188984309643E-2</v>
      </c>
      <c r="LZ54" s="57">
        <f>IFERROR(Inv_SY_B!LZ54/Inv_SY_B!$NE54-1,"")</f>
        <v>-5.1411074953408686E-2</v>
      </c>
      <c r="MA54" s="57">
        <f>IFERROR(Inv_SY_B!MA54/Inv_SY_B!$NE54-1,"")</f>
        <v>-4.3243642634434254E-2</v>
      </c>
      <c r="MB54" s="57">
        <f>IFERROR(Inv_SY_B!MB54/Inv_SY_B!$NE54-1,"")</f>
        <v>-2.7142133205599217E-2</v>
      </c>
      <c r="MC54" s="57">
        <f>IFERROR(Inv_SY_B!MC54/Inv_SY_B!$NE54-1,"")</f>
        <v>-6.9146070846038632E-2</v>
      </c>
      <c r="MD54" s="57">
        <f>IFERROR(Inv_SY_B!MD54/Inv_SY_B!$NE54-1,"")</f>
        <v>-4.5110484307342658E-2</v>
      </c>
      <c r="ME54" s="57">
        <f>IFERROR(Inv_SY_B!ME54/Inv_SY_B!$NE54-1,"")</f>
        <v>-3.0409106133188812E-2</v>
      </c>
      <c r="MF54" s="57">
        <f>IFERROR(Inv_SY_B!MF54/Inv_SY_B!$NE54-1,"")</f>
        <v>-4.2310221797980052E-2</v>
      </c>
      <c r="MG54" s="57">
        <f>IFERROR(Inv_SY_B!MG54/Inv_SY_B!$NE54-1,"")</f>
        <v>-3.4376144688119226E-2</v>
      </c>
      <c r="MH54" s="57">
        <f>IFERROR(Inv_SY_B!MH54/Inv_SY_B!$NE54-1,"")</f>
        <v>-2.9242330087621116E-2</v>
      </c>
      <c r="MI54" s="57">
        <f>IFERROR(Inv_SY_B!MI54/Inv_SY_B!$NE54-1,"")</f>
        <v>-4.9310878071386677E-2</v>
      </c>
      <c r="MJ54" s="57">
        <f>IFERROR(Inv_SY_B!MJ54/Inv_SY_B!$NE54-1,"")</f>
        <v>-4.6370602436555886E-2</v>
      </c>
      <c r="MK54" s="57">
        <f>IFERROR(Inv_SY_B!MK54/Inv_SY_B!$NE54-1,"")</f>
        <v>-3.9509959288617447E-2</v>
      </c>
      <c r="ML54" s="57">
        <f>IFERROR(Inv_SY_B!ML54/Inv_SY_B!$NE54-1,"")</f>
        <v>-2.5508646741804086E-2</v>
      </c>
      <c r="MM54" s="57">
        <f>IFERROR(Inv_SY_B!MM54/Inv_SY_B!$NE54-1,"")</f>
        <v>-4.6989607833362257E-2</v>
      </c>
      <c r="MN54" s="57">
        <f>IFERROR(Inv_SY_B!MN54/Inv_SY_B!$NE54-1,"")</f>
        <v>-4.3430326801725094E-2</v>
      </c>
      <c r="MO54" s="57">
        <f>IFERROR(Inv_SY_B!MO54/Inv_SY_B!$NE54-1,"")</f>
        <v>-2.4563558144894304E-2</v>
      </c>
      <c r="MP54" s="57">
        <f>IFERROR(Inv_SY_B!MP54/Inv_SY_B!$NE54-1,"")</f>
        <v>-3.1936522047386506E-2</v>
      </c>
      <c r="MQ54" s="57">
        <f>IFERROR(Inv_SY_B!MQ54/Inv_SY_B!$NE54-1,"")</f>
        <v>-3.7876472824822538E-2</v>
      </c>
      <c r="MR54" s="57">
        <f>IFERROR(Inv_SY_B!MR54/Inv_SY_B!$NE54-1,"")</f>
        <v>-3.8109828033936144E-2</v>
      </c>
      <c r="MS54" s="57">
        <f>IFERROR(Inv_SY_B!MS54/Inv_SY_B!$NE54-1,"")</f>
        <v>-2.2848397357909778E-2</v>
      </c>
      <c r="MT54" s="57">
        <f>IFERROR(Inv_SY_B!MT54/Inv_SY_B!$NE54-1,"")</f>
        <v>-7.8045389957232647E-2</v>
      </c>
      <c r="MU54" s="57">
        <f>IFERROR(Inv_SY_B!MU54/Inv_SY_B!$NE54-1,"")</f>
        <v>-2.1541608186873784E-2</v>
      </c>
      <c r="MV54" s="57">
        <f>IFERROR(Inv_SY_B!MV54/Inv_SY_B!$NE54-1,"")</f>
        <v>-2.3249344035386588E-2</v>
      </c>
      <c r="MW54" s="57">
        <f>IFERROR(Inv_SY_B!MW54/Inv_SY_B!$NE54-1,"")</f>
        <v>-4.8820832132248193E-2</v>
      </c>
      <c r="MX54" s="57">
        <f>IFERROR(Inv_SY_B!MX54/Inv_SY_B!$NE54-1,"")</f>
        <v>-2.7842198832939702E-2</v>
      </c>
      <c r="MY54" s="57">
        <f>IFERROR(Inv_SY_B!MY54/Inv_SY_B!$NE54-1,"")</f>
        <v>-5.0781015888802017E-2</v>
      </c>
      <c r="MZ54" s="57">
        <f>IFERROR(Inv_SY_B!MZ54/Inv_SY_B!$NE54-1,"")</f>
        <v>-2.8728948627571249E-2</v>
      </c>
      <c r="NA54" s="57">
        <f>IFERROR(Inv_SY_B!NA54/Inv_SY_B!$NE54-1,"")</f>
        <v>-3.0740716167192206E-2</v>
      </c>
      <c r="NB54" s="57">
        <f>IFERROR(Inv_SY_B!NB54/Inv_SY_B!$NE54-1,"")</f>
        <v>-2.5298627053601974E-2</v>
      </c>
      <c r="NC54" s="57">
        <f>IFERROR(Inv_SY_B!NC54/Inv_SY_B!$NE54-1,"")</f>
        <v>-2.6768764871017425E-2</v>
      </c>
      <c r="ND54" s="57">
        <f>IFERROR(Inv_SY_B!ND54/Inv_SY_B!$NE54-1,"")</f>
        <v>-2.5543650023171383E-2</v>
      </c>
    </row>
    <row r="55" spans="2:368" ht="14.5" x14ac:dyDescent="0.35">
      <c r="B55" s="86">
        <f t="shared" si="0"/>
        <v>45796</v>
      </c>
      <c r="C55" s="57">
        <f>IFERROR(Inv_SY_B!C55/Inv_SY_B!$NE55-1,"")</f>
        <v>-6.6049886702972183E-2</v>
      </c>
      <c r="D55" s="57">
        <f>IFERROR(Inv_SY_B!D55/Inv_SY_B!$NE55-1,"")</f>
        <v>-8.3080889037163042E-2</v>
      </c>
      <c r="E55" s="57">
        <f>IFERROR(Inv_SY_B!E55/Inv_SY_B!$NE55-1,"")</f>
        <v>-5.5167577123257483E-2</v>
      </c>
      <c r="F55" s="57">
        <f>IFERROR(Inv_SY_B!F55/Inv_SY_B!$NE55-1,"")</f>
        <v>-5.3026179035649545E-2</v>
      </c>
      <c r="G55" s="57">
        <f>IFERROR(Inv_SY_B!G55/Inv_SY_B!$NE55-1,"")</f>
        <v>-6.9681497494821665E-2</v>
      </c>
      <c r="H55" s="57">
        <f>IFERROR(Inv_SY_B!H55/Inv_SY_B!$NE55-1,"")</f>
        <v>-9.9756460765223487E-2</v>
      </c>
      <c r="I55" s="57">
        <f>IFERROR(Inv_SY_B!I55/Inv_SY_B!$NE55-1,"")</f>
        <v>-2.846827696829457E-2</v>
      </c>
      <c r="J55" s="57">
        <f>IFERROR(Inv_SY_B!J55/Inv_SY_B!$NE55-1,"")</f>
        <v>-9.1333411491745231E-2</v>
      </c>
      <c r="K55" s="57">
        <f>IFERROR(Inv_SY_B!K55/Inv_SY_B!$NE55-1,"")</f>
        <v>-5.5643443364948086E-2</v>
      </c>
      <c r="L55" s="57">
        <f>IFERROR(Inv_SY_B!L55/Inv_SY_B!$NE55-1,"")</f>
        <v>-4.8029583497897987E-2</v>
      </c>
      <c r="M55" s="57">
        <f>IFERROR(Inv_SY_B!M55/Inv_SY_B!$NE55-1,"")</f>
        <v>-4.446058668521824E-2</v>
      </c>
      <c r="N55" s="57">
        <f>IFERROR(Inv_SY_B!N55/Inv_SY_B!$NE55-1,"")</f>
        <v>-5.231237967311364E-2</v>
      </c>
      <c r="O55" s="57">
        <f>IFERROR(Inv_SY_B!O55/Inv_SY_B!$NE55-1,"")</f>
        <v>-4.7791650377052686E-2</v>
      </c>
      <c r="P55" s="57">
        <f>IFERROR(Inv_SY_B!P55/Inv_SY_B!$NE55-1,"")</f>
        <v>-4.7791650377052686E-2</v>
      </c>
      <c r="Q55" s="57">
        <f>IFERROR(Inv_SY_B!Q55/Inv_SY_B!$NE55-1,"")</f>
        <v>-4.7791650377052686E-2</v>
      </c>
      <c r="R55" s="57">
        <f>IFERROR(Inv_SY_B!R55/Inv_SY_B!$NE55-1,"")</f>
        <v>-3.803639242239476E-2</v>
      </c>
      <c r="S55" s="57">
        <f>IFERROR(Inv_SY_B!S55/Inv_SY_B!$NE55-1,"")</f>
        <v>1.1591447467603988E-2</v>
      </c>
      <c r="T55" s="57">
        <f>IFERROR(Inv_SY_B!T55/Inv_SY_B!$NE55-1,"")</f>
        <v>-5.3026179035649545E-2</v>
      </c>
      <c r="U55" s="57">
        <f>IFERROR(Inv_SY_B!U55/Inv_SY_B!$NE55-1,"")</f>
        <v>-8.9192013404137405E-2</v>
      </c>
      <c r="V55" s="57">
        <f>IFERROR(Inv_SY_B!V55/Inv_SY_B!$NE55-1,"")</f>
        <v>-4.8981315981279305E-2</v>
      </c>
      <c r="W55" s="57">
        <f>IFERROR(Inv_SY_B!W55/Inv_SY_B!$NE55-1,"")</f>
        <v>-3.7084659939013553E-2</v>
      </c>
      <c r="X55" s="57">
        <f>IFERROR(Inv_SY_B!X55/Inv_SY_B!$NE55-1,"")</f>
        <v>-1.2101682250255541E-2</v>
      </c>
      <c r="Y55" s="57">
        <f>IFERROR(Inv_SY_B!Y55/Inv_SY_B!$NE55-1,"")</f>
        <v>-2.2094873325758768E-2</v>
      </c>
      <c r="Z55" s="57">
        <f>IFERROR(Inv_SY_B!Z55/Inv_SY_B!$NE55-1,"")</f>
        <v>-1.2815481612791557E-2</v>
      </c>
      <c r="AA55" s="57">
        <f>IFERROR(Inv_SY_B!AA55/Inv_SY_B!$NE55-1,"")</f>
        <v>-1.4956879700399384E-2</v>
      </c>
      <c r="AB55" s="57">
        <f>IFERROR(Inv_SY_B!AB55/Inv_SY_B!$NE55-1,"")</f>
        <v>-2.3284538929985277E-2</v>
      </c>
      <c r="AC55" s="57">
        <f>IFERROR(Inv_SY_B!AC55/Inv_SY_B!$NE55-1,"")</f>
        <v>-3.0422532555344772E-2</v>
      </c>
      <c r="AD55" s="57">
        <f>IFERROR(Inv_SY_B!AD55/Inv_SY_B!$NE55-1,"")</f>
        <v>-1.3053414733636748E-2</v>
      </c>
      <c r="AE55" s="57">
        <f>IFERROR(Inv_SY_B!AE55/Inv_SY_B!$NE55-1,"")</f>
        <v>-1.8287943392233719E-2</v>
      </c>
      <c r="AF55" s="57">
        <f>IFERROR(Inv_SY_B!AF55/Inv_SY_B!$NE55-1,"")</f>
        <v>-5.9154211082774744E-3</v>
      </c>
      <c r="AG55" s="57">
        <f>IFERROR(Inv_SY_B!AG55/Inv_SY_B!$NE55-1,"")</f>
        <v>-8.5326854375759043E-3</v>
      </c>
      <c r="AH55" s="57">
        <f>IFERROR(Inv_SY_B!AH55/Inv_SY_B!$NE55-1,"")</f>
        <v>-2.0191408358996243E-2</v>
      </c>
      <c r="AI55" s="57">
        <f>IFERROR(Inv_SY_B!AI55/Inv_SY_B!$NE55-1,"")</f>
        <v>-2.2808672688294673E-2</v>
      </c>
      <c r="AJ55" s="57">
        <f>IFERROR(Inv_SY_B!AJ55/Inv_SY_B!$NE55-1,"")</f>
        <v>-1.5708247450437196E-2</v>
      </c>
      <c r="AK55" s="57">
        <f>IFERROR(Inv_SY_B!AK55/Inv_SY_B!$NE55-1,"")</f>
        <v>-7.2561740536633335E-2</v>
      </c>
      <c r="AL55" s="57">
        <f>IFERROR(Inv_SY_B!AL55/Inv_SY_B!$NE55-1,"")</f>
        <v>-7.2561740536633335E-2</v>
      </c>
      <c r="AM55" s="57">
        <f>IFERROR(Inv_SY_B!AM55/Inv_SY_B!$NE55-1,"")</f>
        <v>-6.5298518952934259E-2</v>
      </c>
      <c r="AN55" s="57">
        <f>IFERROR(Inv_SY_B!AN55/Inv_SY_B!$NE55-1,"")</f>
        <v>-5.5280282285763205E-2</v>
      </c>
      <c r="AO55" s="57">
        <f>IFERROR(Inv_SY_B!AO55/Inv_SY_B!$NE55-1,"")</f>
        <v>-8.9429946524982706E-2</v>
      </c>
      <c r="AP55" s="57">
        <f>IFERROR(Inv_SY_B!AP55/Inv_SY_B!$NE55-1,"")</f>
        <v>-4.1505206868402866E-2</v>
      </c>
      <c r="AQ55" s="57">
        <f>IFERROR(Inv_SY_B!AQ55/Inv_SY_B!$NE55-1,"")</f>
        <v>-6.2067637627771566E-2</v>
      </c>
      <c r="AR55" s="57">
        <f>IFERROR(Inv_SY_B!AR55/Inv_SY_B!$NE55-1,"")</f>
        <v>-0.14694357495276567</v>
      </c>
      <c r="AS55" s="57">
        <f>IFERROR(Inv_SY_B!AS55/Inv_SY_B!$NE55-1,"")</f>
        <v>-0.14163894132328303</v>
      </c>
      <c r="AT55" s="57">
        <f>IFERROR(Inv_SY_B!AT55/Inv_SY_B!$NE55-1,"")</f>
        <v>-2.3806322089733989E-2</v>
      </c>
      <c r="AU55" s="57">
        <f>IFERROR(Inv_SY_B!AU55/Inv_SY_B!$NE55-1,"")</f>
        <v>2.1881011377844484E-2</v>
      </c>
      <c r="AV55" s="57">
        <f>IFERROR(Inv_SY_B!AV55/Inv_SY_B!$NE55-1,"")</f>
        <v>-4.1649463677141396E-2</v>
      </c>
      <c r="AW55" s="57">
        <f>IFERROR(Inv_SY_B!AW55/Inv_SY_B!$NE55-1,"")</f>
        <v>-0.1059902193138974</v>
      </c>
      <c r="AX55" s="57">
        <f>IFERROR(Inv_SY_B!AX55/Inv_SY_B!$NE55-1,"")</f>
        <v>-7.8258602738197069E-2</v>
      </c>
      <c r="AY55" s="57">
        <f>IFERROR(Inv_SY_B!AY55/Inv_SY_B!$NE55-1,"")</f>
        <v>-9.4644114158568216E-2</v>
      </c>
      <c r="AZ55" s="57">
        <f>IFERROR(Inv_SY_B!AZ55/Inv_SY_B!$NE55-1,"")</f>
        <v>2.1774149604136817E-2</v>
      </c>
      <c r="BA55" s="57">
        <f>IFERROR(Inv_SY_B!BA55/Inv_SY_B!$NE55-1,"")</f>
        <v>0.15174981013057565</v>
      </c>
      <c r="BB55" s="57">
        <f>IFERROR(Inv_SY_B!BB55/Inv_SY_B!$NE55-1,"")</f>
        <v>1.1452143850422924E-2</v>
      </c>
      <c r="BC55" s="57">
        <f>IFERROR(Inv_SY_B!BC55/Inv_SY_B!$NE55-1,"")</f>
        <v>-3.6937368007061711E-2</v>
      </c>
      <c r="BD55" s="57">
        <f>IFERROR(Inv_SY_B!BD55/Inv_SY_B!$NE55-1,"")</f>
        <v>-9.745021389658215E-2</v>
      </c>
      <c r="BE55" s="57">
        <f>IFERROR(Inv_SY_B!BE55/Inv_SY_B!$NE55-1,"")</f>
        <v>-0.1061536214608616</v>
      </c>
      <c r="BF55" s="57">
        <f>IFERROR(Inv_SY_B!BF55/Inv_SY_B!$NE55-1,"")</f>
        <v>-4.7015412301908532E-2</v>
      </c>
      <c r="BG55" s="57">
        <f>IFERROR(Inv_SY_B!BG55/Inv_SY_B!$NE55-1,"")</f>
        <v>-9.3666691128421964E-2</v>
      </c>
      <c r="BH55" s="57">
        <f>IFERROR(Inv_SY_B!BH55/Inv_SY_B!$NE55-1,"")</f>
        <v>-4.5230782537828307E-2</v>
      </c>
      <c r="BI55" s="57">
        <f>IFERROR(Inv_SY_B!BI55/Inv_SY_B!$NE55-1,"")</f>
        <v>0.12885202701371101</v>
      </c>
      <c r="BJ55" s="57">
        <f>IFERROR(Inv_SY_B!BJ55/Inv_SY_B!$NE55-1,"")</f>
        <v>-9.6443182449982401E-2</v>
      </c>
      <c r="BK55" s="57">
        <f>IFERROR(Inv_SY_B!BK55/Inv_SY_B!$NE55-1,"")</f>
        <v>-0.12964064394784069</v>
      </c>
      <c r="BL55" s="57">
        <f>IFERROR(Inv_SY_B!BL55/Inv_SY_B!$NE55-1,"")</f>
        <v>4.3988398868253453E-2</v>
      </c>
      <c r="BM55" s="57">
        <f>IFERROR(Inv_SY_B!BM55/Inv_SY_B!$NE55-1,"")</f>
        <v>-3.8673439165303303E-2</v>
      </c>
      <c r="BN55" s="57">
        <f>IFERROR(Inv_SY_B!BN55/Inv_SY_B!$NE55-1,"")</f>
        <v>1.8077892730008038E-2</v>
      </c>
      <c r="BO55" s="57">
        <f>IFERROR(Inv_SY_B!BO55/Inv_SY_B!$NE55-1,"")</f>
        <v>2.7969705589487859E-3</v>
      </c>
      <c r="BP55" s="57">
        <f>IFERROR(Inv_SY_B!BP55/Inv_SY_B!$NE55-1,"")</f>
        <v>1.3856994186392635E-2</v>
      </c>
      <c r="BQ55" s="57">
        <f>IFERROR(Inv_SY_B!BQ55/Inv_SY_B!$NE55-1,"")</f>
        <v>1.3201002675414575E-2</v>
      </c>
      <c r="BR55" s="57">
        <f>IFERROR(Inv_SY_B!BR55/Inv_SY_B!$NE55-1,"")</f>
        <v>2.1437528100950232E-2</v>
      </c>
      <c r="BS55" s="57">
        <f>IFERROR(Inv_SY_B!BS55/Inv_SY_B!$NE55-1,"")</f>
        <v>5.6590569600909468E-3</v>
      </c>
      <c r="BT55" s="57">
        <f>IFERROR(Inv_SY_B!BT55/Inv_SY_B!$NE55-1,"")</f>
        <v>1.1713405407507427E-3</v>
      </c>
      <c r="BU55" s="57">
        <f>IFERROR(Inv_SY_B!BU55/Inv_SY_B!$NE55-1,"")</f>
        <v>2.4580412802799101E-2</v>
      </c>
      <c r="BV55" s="57">
        <f>IFERROR(Inv_SY_B!BV55/Inv_SY_B!$NE55-1,"")</f>
        <v>2.3821785460973688E-2</v>
      </c>
      <c r="BW55" s="57">
        <f>IFERROR(Inv_SY_B!BW55/Inv_SY_B!$NE55-1,"")</f>
        <v>4.7477265807862601E-3</v>
      </c>
      <c r="BX55" s="57">
        <f>IFERROR(Inv_SY_B!BX55/Inv_SY_B!$NE55-1,"")</f>
        <v>-2.6820024035503764E-2</v>
      </c>
      <c r="BY55" s="57">
        <f>IFERROR(Inv_SY_B!BY55/Inv_SY_B!$NE55-1,"")</f>
        <v>1.1713405407507427E-3</v>
      </c>
      <c r="BZ55" s="57">
        <f>IFERROR(Inv_SY_B!BZ55/Inv_SY_B!$NE55-1,"")</f>
        <v>6.2304982034453449E-3</v>
      </c>
      <c r="CA55" s="57">
        <f>IFERROR(Inv_SY_B!CA55/Inv_SY_B!$NE55-1,"")</f>
        <v>-4.6464444637690505E-3</v>
      </c>
      <c r="CB55" s="57">
        <f>IFERROR(Inv_SY_B!CB55/Inv_SY_B!$NE55-1,"")</f>
        <v>3.1220965625882169E-3</v>
      </c>
      <c r="CC55" s="57">
        <f>IFERROR(Inv_SY_B!CC55/Inv_SY_B!$NE55-1,"")</f>
        <v>1.7210890053635852E-2</v>
      </c>
      <c r="CD55" s="57">
        <f>IFERROR(Inv_SY_B!CD55/Inv_SY_B!$NE55-1,"")</f>
        <v>1.7969517395461487E-2</v>
      </c>
      <c r="CE55" s="57">
        <f>IFERROR(Inv_SY_B!CE55/Inv_SY_B!$NE55-1,"")</f>
        <v>2.1467185516697018E-3</v>
      </c>
      <c r="CF55" s="57">
        <f>IFERROR(Inv_SY_B!CF55/Inv_SY_B!$NE55-1,"")</f>
        <v>1.5228524559222523E-2</v>
      </c>
      <c r="CG55" s="57">
        <f>IFERROR(Inv_SY_B!CG55/Inv_SY_B!$NE55-1,"")</f>
        <v>2.5989292151904042E-2</v>
      </c>
      <c r="CH55" s="57">
        <f>IFERROR(Inv_SY_B!CH55/Inv_SY_B!$NE55-1,"")</f>
        <v>1.9939978023580274E-2</v>
      </c>
      <c r="CI55" s="57">
        <f>IFERROR(Inv_SY_B!CI55/Inv_SY_B!$NE55-1,"")</f>
        <v>2.6314418155543473E-2</v>
      </c>
      <c r="CJ55" s="57">
        <f>IFERROR(Inv_SY_B!CJ55/Inv_SY_B!$NE55-1,"")</f>
        <v>2.5038544898837056E-2</v>
      </c>
      <c r="CK55" s="57">
        <f>IFERROR(Inv_SY_B!CK55/Inv_SY_B!$NE55-1,"")</f>
        <v>2.095969139863163E-2</v>
      </c>
      <c r="CL55" s="57">
        <f>IFERROR(Inv_SY_B!CL55/Inv_SY_B!$NE55-1,"")</f>
        <v>7.3957590552189423E-3</v>
      </c>
      <c r="CM55" s="57">
        <f>IFERROR(Inv_SY_B!CM55/Inv_SY_B!$NE55-1,"")</f>
        <v>1.851139406819402E-2</v>
      </c>
      <c r="CN55" s="57">
        <f>IFERROR(Inv_SY_B!CN55/Inv_SY_B!$NE55-1,"")</f>
        <v>7.8906112826351293E-3</v>
      </c>
      <c r="CO55" s="57">
        <f>IFERROR(Inv_SY_B!CO55/Inv_SY_B!$NE55-1,"")</f>
        <v>1.3526128679054228E-2</v>
      </c>
      <c r="CP55" s="57">
        <f>IFERROR(Inv_SY_B!CP55/Inv_SY_B!$NE55-1,"")</f>
        <v>-1.6927340328517837E-2</v>
      </c>
      <c r="CQ55" s="57">
        <f>IFERROR(Inv_SY_B!CQ55/Inv_SY_B!$NE55-1,"")</f>
        <v>4.205849908053505E-3</v>
      </c>
      <c r="CR55" s="57">
        <f>IFERROR(Inv_SY_B!CR55/Inv_SY_B!$NE55-1,"")</f>
        <v>5.8314799262513262E-3</v>
      </c>
      <c r="CS55" s="57">
        <f>IFERROR(Inv_SY_B!CS55/Inv_SY_B!$NE55-1,"")</f>
        <v>1.6343887377263666E-2</v>
      </c>
      <c r="CT55" s="57">
        <f>IFERROR(Inv_SY_B!CT55/Inv_SY_B!$NE55-1,"")</f>
        <v>1.851139406819402E-2</v>
      </c>
      <c r="CU55" s="57">
        <f>IFERROR(Inv_SY_B!CU55/Inv_SY_B!$NE55-1,"")</f>
        <v>1.0413589070878082E-2</v>
      </c>
      <c r="CV55" s="57">
        <f>IFERROR(Inv_SY_B!CV55/Inv_SY_B!$NE55-1,"")</f>
        <v>1.547688470089148E-2</v>
      </c>
      <c r="CW55" s="57">
        <f>IFERROR(Inv_SY_B!CW55/Inv_SY_B!$NE55-1,"")</f>
        <v>-1.3676080292122306E-2</v>
      </c>
      <c r="CX55" s="57">
        <f>IFERROR(Inv_SY_B!CX55/Inv_SY_B!$NE55-1,"")</f>
        <v>1.3585343004220984E-3</v>
      </c>
      <c r="CY55" s="57">
        <f>IFERROR(Inv_SY_B!CY55/Inv_SY_B!$NE55-1,"")</f>
        <v>-8.4986949917407184E-3</v>
      </c>
      <c r="CZ55" s="57">
        <f>IFERROR(Inv_SY_B!CZ55/Inv_SY_B!$NE55-1,"")</f>
        <v>1.8619769402740571E-2</v>
      </c>
      <c r="DA55" s="57">
        <f>IFERROR(Inv_SY_B!DA55/Inv_SY_B!$NE55-1,"")</f>
        <v>-7.7533090838551866E-3</v>
      </c>
      <c r="DB55" s="57">
        <f>IFERROR(Inv_SY_B!DB55/Inv_SY_B!$NE55-1,"")</f>
        <v>2.0245399420938393E-2</v>
      </c>
      <c r="DC55" s="57">
        <f>IFERROR(Inv_SY_B!DC55/Inv_SY_B!$NE55-1,"")</f>
        <v>5.8501892515860021E-2</v>
      </c>
      <c r="DD55" s="57">
        <f>IFERROR(Inv_SY_B!DD55/Inv_SY_B!$NE55-1,"")</f>
        <v>1.1575372657216754E-2</v>
      </c>
      <c r="DE55" s="57">
        <f>IFERROR(Inv_SY_B!DE55/Inv_SY_B!$NE55-1,"")</f>
        <v>3.0649431537404404E-2</v>
      </c>
      <c r="DF55" s="57">
        <f>IFERROR(Inv_SY_B!DF55/Inv_SY_B!$NE55-1,"")</f>
        <v>1.6127136708170564E-2</v>
      </c>
      <c r="DG55" s="57">
        <f>IFERROR(Inv_SY_B!DG55/Inv_SY_B!$NE55-1,"")</f>
        <v>6.9152332717163922E-3</v>
      </c>
      <c r="DH55" s="57">
        <f>IFERROR(Inv_SY_B!DH55/Inv_SY_B!$NE55-1,"")</f>
        <v>4.083671298477709E-2</v>
      </c>
      <c r="DI55" s="57">
        <f>IFERROR(Inv_SY_B!DI55/Inv_SY_B!$NE55-1,"")</f>
        <v>3.455094358107913E-2</v>
      </c>
      <c r="DJ55" s="57">
        <f>IFERROR(Inv_SY_B!DJ55/Inv_SY_B!$NE55-1,"")</f>
        <v>3.2304718971347679E-3</v>
      </c>
      <c r="DK55" s="57">
        <f>IFERROR(Inv_SY_B!DK55/Inv_SY_B!$NE55-1,"")</f>
        <v>1.9249378489153868E-2</v>
      </c>
      <c r="DL55" s="57">
        <f>IFERROR(Inv_SY_B!DL55/Inv_SY_B!$NE55-1,"")</f>
        <v>1.5068014120557027E-2</v>
      </c>
      <c r="DM55" s="57">
        <f>IFERROR(Inv_SY_B!DM55/Inv_SY_B!$NE55-1,"")</f>
        <v>9.2994906317398485E-3</v>
      </c>
      <c r="DN55" s="57">
        <f>IFERROR(Inv_SY_B!DN55/Inv_SY_B!$NE55-1,"")</f>
        <v>3.3467190235613842E-2</v>
      </c>
      <c r="DO55" s="57">
        <f>IFERROR(Inv_SY_B!DO55/Inv_SY_B!$NE55-1,"")</f>
        <v>1.9161646075473326E-2</v>
      </c>
      <c r="DP55" s="57">
        <f>IFERROR(Inv_SY_B!DP55/Inv_SY_B!$NE55-1,"")</f>
        <v>2.6639544159183126E-2</v>
      </c>
      <c r="DQ55" s="57">
        <f>IFERROR(Inv_SY_B!DQ55/Inv_SY_B!$NE55-1,"")</f>
        <v>2.3063158119147831E-2</v>
      </c>
      <c r="DR55" s="57">
        <f>IFERROR(Inv_SY_B!DR55/Inv_SY_B!$NE55-1,"")</f>
        <v>1.4501506689972965E-2</v>
      </c>
      <c r="DS55" s="57">
        <f>IFERROR(Inv_SY_B!DS55/Inv_SY_B!$NE55-1,"")</f>
        <v>2.6422793490090024E-2</v>
      </c>
      <c r="DT55" s="57">
        <f>IFERROR(Inv_SY_B!DT55/Inv_SY_B!$NE55-1,"")</f>
        <v>3.0757806871950955E-2</v>
      </c>
      <c r="DU55" s="57">
        <f>IFERROR(Inv_SY_B!DU55/Inv_SY_B!$NE55-1,"")</f>
        <v>2.3112419634851111E-2</v>
      </c>
      <c r="DV55" s="57">
        <f>IFERROR(Inv_SY_B!DV55/Inv_SY_B!$NE55-1,"")</f>
        <v>2.9230699885159028E-2</v>
      </c>
      <c r="DW55" s="57">
        <f>IFERROR(Inv_SY_B!DW55/Inv_SY_B!$NE55-1,"")</f>
        <v>4.1378589657509846E-2</v>
      </c>
      <c r="DX55" s="57">
        <f>IFERROR(Inv_SY_B!DX55/Inv_SY_B!$NE55-1,"")</f>
        <v>3.7585452948381448E-2</v>
      </c>
      <c r="DY55" s="57">
        <f>IFERROR(Inv_SY_B!DY55/Inv_SY_B!$NE55-1,"")</f>
        <v>2.2087780108229316E-2</v>
      </c>
      <c r="DZ55" s="57">
        <f>IFERROR(Inv_SY_B!DZ55/Inv_SY_B!$NE55-1,"")</f>
        <v>4.2462343002974912E-2</v>
      </c>
      <c r="EA55" s="57">
        <f>IFERROR(Inv_SY_B!EA55/Inv_SY_B!$NE55-1,"")</f>
        <v>2.6856294828276006E-2</v>
      </c>
      <c r="EB55" s="57">
        <f>IFERROR(Inv_SY_B!EB55/Inv_SY_B!$NE55-1,"")</f>
        <v>2.728979616646221E-2</v>
      </c>
      <c r="EC55" s="57">
        <f>IFERROR(Inv_SY_B!EC55/Inv_SY_B!$NE55-1,"")</f>
        <v>1.9486772079112757E-2</v>
      </c>
      <c r="ED55" s="57">
        <f>IFERROR(Inv_SY_B!ED55/Inv_SY_B!$NE55-1,"")</f>
        <v>2.9782428861032217E-2</v>
      </c>
      <c r="EE55" s="57">
        <f>IFERROR(Inv_SY_B!EE55/Inv_SY_B!$NE55-1,"")</f>
        <v>2.425528679915967E-2</v>
      </c>
      <c r="EF55" s="57">
        <f>IFERROR(Inv_SY_B!EF55/Inv_SY_B!$NE55-1,"")</f>
        <v>3.7043576275649137E-2</v>
      </c>
      <c r="EG55" s="57">
        <f>IFERROR(Inv_SY_B!EG55/Inv_SY_B!$NE55-1,"")</f>
        <v>1.6343887377263666E-2</v>
      </c>
      <c r="EH55" s="57">
        <f>IFERROR(Inv_SY_B!EH55/Inv_SY_B!$NE55-1,"")</f>
        <v>1.4501506689972965E-2</v>
      </c>
      <c r="EI55" s="57">
        <f>IFERROR(Inv_SY_B!EI55/Inv_SY_B!$NE55-1,"")</f>
        <v>4.7812143608316982E-2</v>
      </c>
      <c r="EJ55" s="57">
        <f>IFERROR(Inv_SY_B!EJ55/Inv_SY_B!$NE55-1,"")</f>
        <v>5.1890997108522408E-2</v>
      </c>
      <c r="EK55" s="57">
        <f>IFERROR(Inv_SY_B!EK55/Inv_SY_B!$NE55-1,"")</f>
        <v>2.8759365702913042E-2</v>
      </c>
      <c r="EL55" s="57">
        <f>IFERROR(Inv_SY_B!EL55/Inv_SY_B!$NE55-1,"")</f>
        <v>2.2521281446415298E-2</v>
      </c>
      <c r="EM55" s="57">
        <f>IFERROR(Inv_SY_B!EM55/Inv_SY_B!$NE55-1,"")</f>
        <v>2.3496659457334035E-2</v>
      </c>
      <c r="EN55" s="57">
        <f>IFERROR(Inv_SY_B!EN55/Inv_SY_B!$NE55-1,"")</f>
        <v>3.5201195588358214E-2</v>
      </c>
      <c r="EO55" s="57">
        <f>IFERROR(Inv_SY_B!EO55/Inv_SY_B!$NE55-1,"")</f>
        <v>3.9752959639312024E-2</v>
      </c>
      <c r="EP55" s="57">
        <f>IFERROR(Inv_SY_B!EP55/Inv_SY_B!$NE55-1,"")</f>
        <v>3.7802203617474772E-2</v>
      </c>
      <c r="EQ55" s="57">
        <f>IFERROR(Inv_SY_B!EQ55/Inv_SY_B!$NE55-1,"")</f>
        <v>2.9674053526485666E-2</v>
      </c>
      <c r="ER55" s="57">
        <f>IFERROR(Inv_SY_B!ER55/Inv_SY_B!$NE55-1,"")</f>
        <v>4.5280101701184572E-2</v>
      </c>
      <c r="ES55" s="57">
        <f>IFERROR(Inv_SY_B!ES55/Inv_SY_B!$NE55-1,"")</f>
        <v>3.8018954286567652E-2</v>
      </c>
      <c r="ET55" s="57">
        <f>IFERROR(Inv_SY_B!ET55/Inv_SY_B!$NE55-1,"")</f>
        <v>4.2147069302476137E-2</v>
      </c>
      <c r="EU55" s="57">
        <f>IFERROR(Inv_SY_B!EU55/Inv_SY_B!$NE55-1,"")</f>
        <v>2.7068529858429669E-2</v>
      </c>
      <c r="EV55" s="57">
        <f>IFERROR(Inv_SY_B!EV55/Inv_SY_B!$NE55-1,"")</f>
        <v>1.4161602231622661E-2</v>
      </c>
      <c r="EW55" s="57">
        <f>IFERROR(Inv_SY_B!EW55/Inv_SY_B!$NE55-1,"")</f>
        <v>3.0578987569949145E-2</v>
      </c>
      <c r="EX55" s="57">
        <f>IFERROR(Inv_SY_B!EX55/Inv_SY_B!$NE55-1,"")</f>
        <v>3.7043576275649137E-2</v>
      </c>
      <c r="EY55" s="57">
        <f>IFERROR(Inv_SY_B!EY55/Inv_SY_B!$NE55-1,"")</f>
        <v>5.2009693903501519E-2</v>
      </c>
      <c r="EZ55" s="57">
        <f>IFERROR(Inv_SY_B!EZ55/Inv_SY_B!$NE55-1,"")</f>
        <v>1.8836520071833673E-2</v>
      </c>
      <c r="FA55" s="57">
        <f>IFERROR(Inv_SY_B!FA55/Inv_SY_B!$NE55-1,"")</f>
        <v>2.2412906111868747E-2</v>
      </c>
      <c r="FB55" s="57">
        <f>IFERROR(Inv_SY_B!FB55/Inv_SY_B!$NE55-1,"")</f>
        <v>2.0678900759124597E-2</v>
      </c>
      <c r="FC55" s="57">
        <f>IFERROR(Inv_SY_B!FC55/Inv_SY_B!$NE55-1,"")</f>
        <v>-2.8631876459542127E-2</v>
      </c>
      <c r="FD55" s="57">
        <f>IFERROR(Inv_SY_B!FD55/Inv_SY_B!$NE55-1,"")</f>
        <v>2.7506546835555312E-2</v>
      </c>
      <c r="FE55" s="57">
        <f>IFERROR(Inv_SY_B!FE55/Inv_SY_B!$NE55-1,"")</f>
        <v>1.2117249329949509E-2</v>
      </c>
      <c r="FF55" s="57">
        <f>IFERROR(Inv_SY_B!FF55/Inv_SY_B!$NE55-1,"")</f>
        <v>-2.8631876459542127E-2</v>
      </c>
      <c r="FG55" s="57">
        <f>IFERROR(Inv_SY_B!FG55/Inv_SY_B!$NE55-1,"")</f>
        <v>2.0353774755484944E-2</v>
      </c>
      <c r="FH55" s="57">
        <f>IFERROR(Inv_SY_B!FH55/Inv_SY_B!$NE55-1,"")</f>
        <v>-2.6789495772251204E-2</v>
      </c>
      <c r="FI55" s="57">
        <f>IFERROR(Inv_SY_B!FI55/Inv_SY_B!$NE55-1,"")</f>
        <v>8.7576139590073154E-3</v>
      </c>
      <c r="FJ55" s="57">
        <f>IFERROR(Inv_SY_B!FJ55/Inv_SY_B!$NE55-1,"")</f>
        <v>2.9665022248606787E-2</v>
      </c>
      <c r="FK55" s="57">
        <f>IFERROR(Inv_SY_B!FK55/Inv_SY_B!$NE55-1,"")</f>
        <v>4.6147104377556536E-2</v>
      </c>
      <c r="FL55" s="57">
        <f>IFERROR(Inv_SY_B!FL55/Inv_SY_B!$NE55-1,"")</f>
        <v>-4.9863489221194657E-3</v>
      </c>
      <c r="FM55" s="57">
        <f>IFERROR(Inv_SY_B!FM55/Inv_SY_B!$NE55-1,"")</f>
        <v>5.9553374514471624E-3</v>
      </c>
      <c r="FN55" s="57">
        <f>IFERROR(Inv_SY_B!FN55/Inv_SY_B!$NE55-1,"")</f>
        <v>2.1267224003805429E-2</v>
      </c>
      <c r="FO55" s="57">
        <f>IFERROR(Inv_SY_B!FO55/Inv_SY_B!$NE55-1,"")</f>
        <v>1.2246267585361847E-2</v>
      </c>
      <c r="FP55" s="57">
        <f>IFERROR(Inv_SY_B!FP55/Inv_SY_B!$NE55-1,"")</f>
        <v>6.9049118112833874E-3</v>
      </c>
      <c r="FQ55" s="57">
        <f>IFERROR(Inv_SY_B!FQ55/Inv_SY_B!$NE55-1,"")</f>
        <v>8.9227573259351711E-3</v>
      </c>
      <c r="FR55" s="57">
        <f>IFERROR(Inv_SY_B!FR55/Inv_SY_B!$NE55-1,"")</f>
        <v>9.041454120914727E-3</v>
      </c>
      <c r="FS55" s="57">
        <f>IFERROR(Inv_SY_B!FS55/Inv_SY_B!$NE55-1,"")</f>
        <v>1.8774591309235644E-2</v>
      </c>
      <c r="FT55" s="57">
        <f>IFERROR(Inv_SY_B!FT55/Inv_SY_B!$NE55-1,"")</f>
        <v>2.7202063752781669E-2</v>
      </c>
      <c r="FU55" s="57">
        <f>IFERROR(Inv_SY_B!FU55/Inv_SY_B!$NE55-1,"")</f>
        <v>3.6460413761184363E-2</v>
      </c>
      <c r="FV55" s="57">
        <f>IFERROR(Inv_SY_B!FV55/Inv_SY_B!$NE55-1,"")</f>
        <v>2.5896399008006776E-2</v>
      </c>
      <c r="FW55" s="57">
        <f>IFERROR(Inv_SY_B!FW55/Inv_SY_B!$NE55-1,"")</f>
        <v>2.5896399008006776E-2</v>
      </c>
      <c r="FX55" s="57">
        <f>IFERROR(Inv_SY_B!FX55/Inv_SY_B!$NE55-1,"")</f>
        <v>2.8863818882495007E-2</v>
      </c>
      <c r="FY55" s="57">
        <f>IFERROR(Inv_SY_B!FY55/Inv_SY_B!$NE55-1,"")</f>
        <v>3.5273445811389248E-2</v>
      </c>
      <c r="FZ55" s="57">
        <f>IFERROR(Inv_SY_B!FZ55/Inv_SY_B!$NE55-1,"")</f>
        <v>2.2727194582053745E-2</v>
      </c>
      <c r="GA55" s="57">
        <f>IFERROR(Inv_SY_B!GA55/Inv_SY_B!$NE55-1,"")</f>
        <v>4.0535670388814671E-2</v>
      </c>
      <c r="GB55" s="57">
        <f>IFERROR(Inv_SY_B!GB55/Inv_SY_B!$NE55-1,"")</f>
        <v>4.6442773978099261E-3</v>
      </c>
      <c r="GC55" s="57">
        <f>IFERROR(Inv_SY_B!GC55/Inv_SY_B!$NE55-1,"")</f>
        <v>3.6816504146122808E-2</v>
      </c>
      <c r="GD55" s="57">
        <f>IFERROR(Inv_SY_B!GD55/Inv_SY_B!$NE55-1,"")</f>
        <v>3.3255600296737242E-2</v>
      </c>
      <c r="GE55" s="57">
        <f>IFERROR(Inv_SY_B!GE55/Inv_SY_B!$NE55-1,"")</f>
        <v>4.1208285560365265E-2</v>
      </c>
      <c r="GF55" s="57">
        <f>IFERROR(Inv_SY_B!GF55/Inv_SY_B!$NE55-1,"")</f>
        <v>3.5866929786286805E-2</v>
      </c>
      <c r="GG55" s="57">
        <f>IFERROR(Inv_SY_B!GG55/Inv_SY_B!$NE55-1,"")</f>
        <v>2.6252489392945666E-2</v>
      </c>
      <c r="GH55" s="57">
        <f>IFERROR(Inv_SY_B!GH55/Inv_SY_B!$NE55-1,"")</f>
        <v>3.5273445811389248E-2</v>
      </c>
      <c r="GI55" s="57">
        <f>IFERROR(Inv_SY_B!GI55/Inv_SY_B!$NE55-1,"")</f>
        <v>2.4828127853191218E-2</v>
      </c>
      <c r="GJ55" s="57">
        <f>IFERROR(Inv_SY_B!GJ55/Inv_SY_B!$NE55-1,"")</f>
        <v>3.491735542645058E-2</v>
      </c>
      <c r="GK55" s="57">
        <f>IFERROR(Inv_SY_B!GK55/Inv_SY_B!$NE55-1,"")</f>
        <v>1.0940602840587177E-2</v>
      </c>
      <c r="GL55" s="57">
        <f>IFERROR(Inv_SY_B!GL55/Inv_SY_B!$NE55-1,"")</f>
        <v>3.0881664397146791E-2</v>
      </c>
      <c r="GM55" s="57">
        <f>IFERROR(Inv_SY_B!GM55/Inv_SY_B!$NE55-1,"")</f>
        <v>8.5666669409967255E-3</v>
      </c>
      <c r="GN55" s="57">
        <f>IFERROR(Inv_SY_B!GN55/Inv_SY_B!$NE55-1,"")</f>
        <v>2.4115947083313882E-2</v>
      </c>
      <c r="GO55" s="57">
        <f>IFERROR(Inv_SY_B!GO55/Inv_SY_B!$NE55-1,"")</f>
        <v>2.6092248719723266E-2</v>
      </c>
      <c r="GP55" s="57">
        <f>IFERROR(Inv_SY_B!GP55/Inv_SY_B!$NE55-1,"")</f>
        <v>1.6994139384542972E-2</v>
      </c>
      <c r="GQ55" s="57">
        <f>IFERROR(Inv_SY_B!GQ55/Inv_SY_B!$NE55-1,"")</f>
        <v>3.332088353397622E-2</v>
      </c>
      <c r="GR55" s="57">
        <f>IFERROR(Inv_SY_B!GR55/Inv_SY_B!$NE55-1,"")</f>
        <v>1.1284783848103164E-2</v>
      </c>
      <c r="GS55" s="57">
        <f>IFERROR(Inv_SY_B!GS55/Inv_SY_B!$NE55-1,"")</f>
        <v>4.3629915338300851E-2</v>
      </c>
      <c r="GT55" s="57">
        <f>IFERROR(Inv_SY_B!GT55/Inv_SY_B!$NE55-1,"")</f>
        <v>2.8375335918540801E-2</v>
      </c>
      <c r="GU55" s="57">
        <f>IFERROR(Inv_SY_B!GU55/Inv_SY_B!$NE55-1,"")</f>
        <v>2.6199356824748055E-2</v>
      </c>
      <c r="GV55" s="57">
        <f>IFERROR(Inv_SY_B!GV55/Inv_SY_B!$NE55-1,"")</f>
        <v>3.4543797954625699E-2</v>
      </c>
      <c r="GW55" s="57">
        <f>IFERROR(Inv_SY_B!GW55/Inv_SY_B!$NE55-1,"")</f>
        <v>4.7842721358787088E-2</v>
      </c>
      <c r="GX55" s="57">
        <f>IFERROR(Inv_SY_B!GX55/Inv_SY_B!$NE55-1,"")</f>
        <v>2.1739728553051174E-2</v>
      </c>
      <c r="GY55" s="57">
        <f>IFERROR(Inv_SY_B!GY55/Inv_SY_B!$NE55-1,"")</f>
        <v>4.2153890127727189E-2</v>
      </c>
      <c r="GZ55" s="57">
        <f>IFERROR(Inv_SY_B!GZ55/Inv_SY_B!$NE55-1,"")</f>
        <v>5.1277425983704994E-2</v>
      </c>
      <c r="HA55" s="57">
        <f>IFERROR(Inv_SY_B!HA55/Inv_SY_B!$NE55-1,"")</f>
        <v>5.0943010665675859E-2</v>
      </c>
      <c r="HB55" s="57">
        <f>IFERROR(Inv_SY_B!HB55/Inv_SY_B!$NE55-1,"")</f>
        <v>2.4195631644978732E-2</v>
      </c>
      <c r="HC55" s="57">
        <f>IFERROR(Inv_SY_B!HC55/Inv_SY_B!$NE55-1,"")</f>
        <v>-2.5221247299817229E-2</v>
      </c>
      <c r="HD55" s="57">
        <f>IFERROR(Inv_SY_B!HD55/Inv_SY_B!$NE55-1,"")</f>
        <v>-9.903815954313E-4</v>
      </c>
      <c r="HE55" s="57">
        <f>IFERROR(Inv_SY_B!HE55/Inv_SY_B!$NE55-1,"")</f>
        <v>2.6183415003893984E-2</v>
      </c>
      <c r="HF55" s="57">
        <f>IFERROR(Inv_SY_B!HF55/Inv_SY_B!$NE55-1,"")</f>
        <v>1.6852932824829026E-3</v>
      </c>
      <c r="HG55" s="57">
        <f>IFERROR(Inv_SY_B!HG55/Inv_SY_B!$NE55-1,"")</f>
        <v>2.0301671229260743E-2</v>
      </c>
      <c r="HH55" s="57">
        <f>IFERROR(Inv_SY_B!HH55/Inv_SY_B!$NE55-1,"")</f>
        <v>3.1456887326662963E-2</v>
      </c>
      <c r="HI55" s="57">
        <f>IFERROR(Inv_SY_B!HI55/Inv_SY_B!$NE55-1,"")</f>
        <v>4.6494858198299349E-2</v>
      </c>
      <c r="HJ55" s="57">
        <f>IFERROR(Inv_SY_B!HJ55/Inv_SY_B!$NE55-1,"")</f>
        <v>4.7130293223397679E-2</v>
      </c>
      <c r="HK55" s="57">
        <f>IFERROR(Inv_SY_B!HK55/Inv_SY_B!$NE55-1,"")</f>
        <v>5.0062970355072345E-2</v>
      </c>
      <c r="HL55" s="57">
        <f>IFERROR(Inv_SY_B!HL55/Inv_SY_B!$NE55-1,"")</f>
        <v>4.0879586743499008E-2</v>
      </c>
      <c r="HM55" s="57">
        <f>IFERROR(Inv_SY_B!HM55/Inv_SY_B!$NE55-1,"")</f>
        <v>-3.6317113738216777E-3</v>
      </c>
      <c r="HN55" s="57">
        <f>IFERROR(Inv_SY_B!HN55/Inv_SY_B!$NE55-1,"")</f>
        <v>-1.834753950428647E-3</v>
      </c>
      <c r="HO55" s="57">
        <f>IFERROR(Inv_SY_B!HO55/Inv_SY_B!$NE55-1,"")</f>
        <v>1.2818349010290886E-2</v>
      </c>
      <c r="HP55" s="57">
        <f>IFERROR(Inv_SY_B!HP55/Inv_SY_B!$NE55-1,"")</f>
        <v>-3.9769356821697244E-3</v>
      </c>
      <c r="HQ55" s="57">
        <f>IFERROR(Inv_SY_B!HQ55/Inv_SY_B!$NE55-1,"")</f>
        <v>-1.2588452851288401E-2</v>
      </c>
      <c r="HR55" s="57">
        <f>IFERROR(Inv_SY_B!HR55/Inv_SY_B!$NE55-1,"")</f>
        <v>-2.2208174811875758E-2</v>
      </c>
      <c r="HS55" s="57">
        <f>IFERROR(Inv_SY_B!HS55/Inv_SY_B!$NE55-1,"")</f>
        <v>6.2732752951426551E-3</v>
      </c>
      <c r="HT55" s="57">
        <f>IFERROR(Inv_SY_B!HT55/Inv_SY_B!$NE55-1,"")</f>
        <v>-1.6207854904892183E-2</v>
      </c>
      <c r="HU55" s="57">
        <f>IFERROR(Inv_SY_B!HU55/Inv_SY_B!$NE55-1,"")</f>
        <v>-2.5858515019741013E-3</v>
      </c>
      <c r="HV55" s="57">
        <f>IFERROR(Inv_SY_B!HV55/Inv_SY_B!$NE55-1,"")</f>
        <v>4.2495898033152457E-3</v>
      </c>
      <c r="HW55" s="57">
        <f>IFERROR(Inv_SY_B!HW55/Inv_SY_B!$NE55-1,"")</f>
        <v>1.1611696258356119E-2</v>
      </c>
      <c r="HX55" s="57">
        <f>IFERROR(Inv_SY_B!HX55/Inv_SY_B!$NE55-1,"")</f>
        <v>6.6812140053607028E-3</v>
      </c>
      <c r="HY55" s="57">
        <f>IFERROR(Inv_SY_B!HY55/Inv_SY_B!$NE55-1,"")</f>
        <v>5.2020693294618781E-3</v>
      </c>
      <c r="HZ55" s="57">
        <f>IFERROR(Inv_SY_B!HZ55/Inv_SY_B!$NE55-1,"")</f>
        <v>-1.4842688877656718E-2</v>
      </c>
      <c r="IA55" s="57">
        <f>IFERROR(Inv_SY_B!IA55/Inv_SY_B!$NE55-1,"")</f>
        <v>2.2705281327596083E-2</v>
      </c>
      <c r="IB55" s="57">
        <f>IFERROR(Inv_SY_B!IB55/Inv_SY_B!$NE55-1,"")</f>
        <v>-4.512154633285359E-3</v>
      </c>
      <c r="IC55" s="57">
        <f>IFERROR(Inv_SY_B!IC55/Inv_SY_B!$NE55-1,"")</f>
        <v>2.4800736285119029E-2</v>
      </c>
      <c r="ID55" s="57">
        <f>IFERROR(Inv_SY_B!ID55/Inv_SY_B!$NE55-1,"")</f>
        <v>1.074886186408186E-2</v>
      </c>
      <c r="IE55" s="57">
        <f>IFERROR(Inv_SY_B!IE55/Inv_SY_B!$NE55-1,"")</f>
        <v>8.5301448502339561E-3</v>
      </c>
      <c r="IF55" s="57">
        <f>IFERROR(Inv_SY_B!IF55/Inv_SY_B!$NE55-1,"")</f>
        <v>1.3460627103229372E-2</v>
      </c>
      <c r="IG55" s="57">
        <f>IFERROR(Inv_SY_B!IG55/Inv_SY_B!$NE55-1,"")</f>
        <v>3.2357460499934376E-3</v>
      </c>
      <c r="IH55" s="57">
        <f>IFERROR(Inv_SY_B!IH55/Inv_SY_B!$NE55-1,"")</f>
        <v>-6.7426108905928039E-3</v>
      </c>
      <c r="II55" s="57">
        <f>IFERROR(Inv_SY_B!II55/Inv_SY_B!$NE55-1,"")</f>
        <v>-3.4556227219291191E-3</v>
      </c>
      <c r="IJ55" s="57">
        <f>IFERROR(Inv_SY_B!IJ55/Inv_SY_B!$NE55-1,"")</f>
        <v>-6.3820429164596071E-4</v>
      </c>
      <c r="IK55" s="57">
        <f>IFERROR(Inv_SY_B!IK55/Inv_SY_B!$NE55-1,"")</f>
        <v>2.5293784510418416E-2</v>
      </c>
      <c r="IL55" s="57">
        <f>IFERROR(Inv_SY_B!IL55/Inv_SY_B!$NE55-1,"")</f>
        <v>2.3075067496570734E-2</v>
      </c>
      <c r="IM55" s="57">
        <f>IFERROR(Inv_SY_B!IM55/Inv_SY_B!$NE55-1,"")</f>
        <v>-7.1450937413275462E-4</v>
      </c>
      <c r="IN55" s="57">
        <f>IFERROR(Inv_SY_B!IN55/Inv_SY_B!$NE55-1,"")</f>
        <v>-3.8078000257144584E-3</v>
      </c>
      <c r="IO55" s="57">
        <f>IFERROR(Inv_SY_B!IO55/Inv_SY_B!$NE55-1,"")</f>
        <v>1.0502337751431945E-2</v>
      </c>
      <c r="IP55" s="57">
        <f>IFERROR(Inv_SY_B!IP55/Inv_SY_B!$NE55-1,"")</f>
        <v>-2.5760185295004123E-2</v>
      </c>
      <c r="IQ55" s="57">
        <f>IFERROR(Inv_SY_B!IQ55/Inv_SY_B!$NE55-1,"")</f>
        <v>6.064903723736137E-3</v>
      </c>
      <c r="IR55" s="57">
        <f>IFERROR(Inv_SY_B!IR55/Inv_SY_B!$NE55-1,"")</f>
        <v>-4.3947621986901719E-3</v>
      </c>
      <c r="IS55" s="57">
        <f>IFERROR(Inv_SY_B!IS55/Inv_SY_B!$NE55-1,"")</f>
        <v>4.879240134325169E-3</v>
      </c>
      <c r="IT55" s="57">
        <f>IFERROR(Inv_SY_B!IT55/Inv_SY_B!$NE55-1,"")</f>
        <v>-4.1599773295000197E-3</v>
      </c>
      <c r="IU55" s="57">
        <f>IFERROR(Inv_SY_B!IU55/Inv_SY_B!$NE55-1,"")</f>
        <v>1.9670686893311862E-2</v>
      </c>
      <c r="IV55" s="57">
        <f>IFERROR(Inv_SY_B!IV55/Inv_SY_B!$NE55-1,"")</f>
        <v>2.1783750716024119E-2</v>
      </c>
      <c r="IW55" s="57">
        <f>IFERROR(Inv_SY_B!IW55/Inv_SY_B!$NE55-1,"")</f>
        <v>1.7096444002564493E-3</v>
      </c>
      <c r="IX55" s="57">
        <f>IFERROR(Inv_SY_B!IX55/Inv_SY_B!$NE55-1,"")</f>
        <v>6.053164480276374E-3</v>
      </c>
      <c r="IY55" s="57">
        <f>IFERROR(Inv_SY_B!IY55/Inv_SY_B!$NE55-1,"")</f>
        <v>1.3801065163555171E-2</v>
      </c>
      <c r="IZ55" s="57">
        <f>IFERROR(Inv_SY_B!IZ55/Inv_SY_B!$NE55-1,"")</f>
        <v>-1.5584395623507774E-2</v>
      </c>
      <c r="JA55" s="57">
        <f>IFERROR(Inv_SY_B!JA55/Inv_SY_B!$NE55-1,"")</f>
        <v>-3.2841833408517873E-2</v>
      </c>
      <c r="JB55" s="57">
        <f>IFERROR(Inv_SY_B!JB55/Inv_SY_B!$NE55-1,"")</f>
        <v>5.9255640078907934E-3</v>
      </c>
      <c r="JC55" s="57">
        <f>IFERROR(Inv_SY_B!JC55/Inv_SY_B!$NE55-1,"")</f>
        <v>2.1057116683276256E-3</v>
      </c>
      <c r="JD55" s="57">
        <f>IFERROR(Inv_SY_B!JD55/Inv_SY_B!$NE55-1,"")</f>
        <v>1.3591195323504834E-2</v>
      </c>
      <c r="JE55" s="57">
        <f>IFERROR(Inv_SY_B!JE55/Inv_SY_B!$NE55-1,"")</f>
        <v>1.8863613905470311E-2</v>
      </c>
      <c r="JF55" s="57">
        <f>IFERROR(Inv_SY_B!JF55/Inv_SY_B!$NE55-1,"")</f>
        <v>-2.618750532229186E-2</v>
      </c>
      <c r="JG55" s="57">
        <f>IFERROR(Inv_SY_B!JG55/Inv_SY_B!$NE55-1,"")</f>
        <v>1.1683136581013498E-2</v>
      </c>
      <c r="JH55" s="57">
        <f>IFERROR(Inv_SY_B!JH55/Inv_SY_B!$NE55-1,"")</f>
        <v>2.957433955733757E-2</v>
      </c>
      <c r="JI55" s="57">
        <f>IFERROR(Inv_SY_B!JI55/Inv_SY_B!$NE55-1,"")</f>
        <v>3.2721663208953311E-2</v>
      </c>
      <c r="JJ55" s="57">
        <f>IFERROR(Inv_SY_B!JJ55/Inv_SY_B!$NE55-1,"")</f>
        <v>1.9216429211617703E-2</v>
      </c>
      <c r="JK55" s="57">
        <f>IFERROR(Inv_SY_B!JK55/Inv_SY_B!$NE55-1,"")</f>
        <v>3.058284729090488E-2</v>
      </c>
      <c r="JL55" s="57">
        <f>IFERROR(Inv_SY_B!JL55/Inv_SY_B!$NE55-1,"")</f>
        <v>1.6939154839809678E-2</v>
      </c>
      <c r="JM55" s="57">
        <f>IFERROR(Inv_SY_B!JM55/Inv_SY_B!$NE55-1,"")</f>
        <v>-3.0991895889566079E-2</v>
      </c>
      <c r="JN55" s="57">
        <f>IFERROR(Inv_SY_B!JN55/Inv_SY_B!$NE55-1,"")</f>
        <v>-5.0262037162309703E-3</v>
      </c>
      <c r="JO55" s="57">
        <f>IFERROR(Inv_SY_B!JO55/Inv_SY_B!$NE55-1,"")</f>
        <v>2.6278017278462684E-3</v>
      </c>
      <c r="JP55" s="57">
        <f>IFERROR(Inv_SY_B!JP55/Inv_SY_B!$NE55-1,"")</f>
        <v>4.1748855267544904E-3</v>
      </c>
      <c r="JQ55" s="57">
        <f>IFERROR(Inv_SY_B!JQ55/Inv_SY_B!$NE55-1,"")</f>
        <v>2.1568531252599943E-2</v>
      </c>
      <c r="JR55" s="57">
        <f>IFERROR(Inv_SY_B!JR55/Inv_SY_B!$NE55-1,"")</f>
        <v>2.280115181584863E-2</v>
      </c>
      <c r="JS55" s="57">
        <f>IFERROR(Inv_SY_B!JS55/Inv_SY_B!$NE55-1,"")</f>
        <v>1.5679344117077498E-2</v>
      </c>
      <c r="JT55" s="57">
        <f>IFERROR(Inv_SY_B!JT55/Inv_SY_B!$NE55-1,"")</f>
        <v>2.3723815161438511E-2</v>
      </c>
      <c r="JU55" s="57">
        <f>IFERROR(Inv_SY_B!JU55/Inv_SY_B!$NE55-1,"")</f>
        <v>2.0049544295868804E-2</v>
      </c>
      <c r="JV55" s="57">
        <f>IFERROR(Inv_SY_B!JV55/Inv_SY_B!$NE55-1,"")</f>
        <v>-4.7273740967096467E-3</v>
      </c>
      <c r="JW55" s="57">
        <f>IFERROR(Inv_SY_B!JW55/Inv_SY_B!$NE55-1,"")</f>
        <v>-1.1611788205521889E-2</v>
      </c>
      <c r="JX55" s="57">
        <f>IFERROR(Inv_SY_B!JX55/Inv_SY_B!$NE55-1,"")</f>
        <v>-1.3510936925194339E-2</v>
      </c>
      <c r="JY55" s="57">
        <f>IFERROR(Inv_SY_B!JY55/Inv_SY_B!$NE55-1,"")</f>
        <v>-4.6086773017300908E-3</v>
      </c>
      <c r="JZ55" s="57">
        <f>IFERROR(Inv_SY_B!JZ55/Inv_SY_B!$NE55-1,"")</f>
        <v>-3.4282876046610622E-2</v>
      </c>
      <c r="KA55" s="57">
        <f>IFERROR(Inv_SY_B!KA55/Inv_SY_B!$NE55-1,"")</f>
        <v>-2.8466733092614049E-2</v>
      </c>
      <c r="KB55" s="57">
        <f>IFERROR(Inv_SY_B!KB55/Inv_SY_B!$NE55-1,"")</f>
        <v>-1.6359660004702792E-2</v>
      </c>
      <c r="KC55" s="57">
        <f>IFERROR(Inv_SY_B!KC55/Inv_SY_B!$NE55-1,"")</f>
        <v>-3.7131599126119186E-2</v>
      </c>
      <c r="KD55" s="57">
        <f>IFERROR(Inv_SY_B!KD55/Inv_SY_B!$NE55-1,"")</f>
        <v>-3.1908940147020282E-2</v>
      </c>
      <c r="KE55" s="57">
        <f>IFERROR(Inv_SY_B!KE55/Inv_SY_B!$NE55-1,"")</f>
        <v>-4.1338901218120894E-3</v>
      </c>
      <c r="KF55" s="57">
        <f>IFERROR(Inv_SY_B!KF55/Inv_SY_B!$NE55-1,"")</f>
        <v>-1.876972101580876E-2</v>
      </c>
      <c r="KG55" s="57">
        <f>IFERROR(Inv_SY_B!KG55/Inv_SY_B!$NE55-1,"")</f>
        <v>-2.3534381971193064E-3</v>
      </c>
      <c r="KH55" s="57">
        <f>IFERROR(Inv_SY_B!KH55/Inv_SY_B!$NE55-1,"")</f>
        <v>-6.6265228163820966E-3</v>
      </c>
      <c r="KI55" s="57">
        <f>IFERROR(Inv_SY_B!KI55/Inv_SY_B!$NE55-1,"")</f>
        <v>-1.9498690941889274E-3</v>
      </c>
      <c r="KJ55" s="57">
        <f>IFERROR(Inv_SY_B!KJ55/Inv_SY_B!$NE55-1,"")</f>
        <v>-8.6799773695277471E-3</v>
      </c>
      <c r="KK55" s="57">
        <f>IFERROR(Inv_SY_B!KK55/Inv_SY_B!$NE55-1,"")</f>
        <v>-9.8016620820842171E-3</v>
      </c>
      <c r="KL55" s="57">
        <f>IFERROR(Inv_SY_B!KL55/Inv_SY_B!$NE55-1,"")</f>
        <v>-9.7419071887212549E-3</v>
      </c>
      <c r="KM55" s="57">
        <f>IFERROR(Inv_SY_B!KM55/Inv_SY_B!$NE55-1,"")</f>
        <v>-8.7858288949135277E-3</v>
      </c>
      <c r="KN55" s="57">
        <f>IFERROR(Inv_SY_B!KN55/Inv_SY_B!$NE55-1,"")</f>
        <v>-4.5462905903757012E-3</v>
      </c>
      <c r="KO55" s="57">
        <f>IFERROR(Inv_SY_B!KO55/Inv_SY_B!$NE55-1,"")</f>
        <v>-6.9283286602719318E-3</v>
      </c>
      <c r="KP55" s="57">
        <f>IFERROR(Inv_SY_B!KP55/Inv_SY_B!$NE55-1,"")</f>
        <v>2.5998236193129909E-3</v>
      </c>
      <c r="KQ55" s="57">
        <f>IFERROR(Inv_SY_B!KQ55/Inv_SY_B!$NE55-1,"")</f>
        <v>-1.3973521630862074E-2</v>
      </c>
      <c r="KR55" s="57">
        <f>IFERROR(Inv_SY_B!KR55/Inv_SY_B!$NE55-1,"")</f>
        <v>-5.8564115288185503E-3</v>
      </c>
      <c r="KS55" s="57">
        <f>IFERROR(Inv_SY_B!KS55/Inv_SY_B!$NE55-1,"")</f>
        <v>-1.109689528259028E-2</v>
      </c>
      <c r="KT55" s="57">
        <f>IFERROR(Inv_SY_B!KT55/Inv_SY_B!$NE55-1,"")</f>
        <v>1.3199893030351184E-2</v>
      </c>
      <c r="KU55" s="57">
        <f>IFERROR(Inv_SY_B!KU55/Inv_SY_B!$NE55-1,"")</f>
        <v>-3.5934753624171645E-3</v>
      </c>
      <c r="KV55" s="57">
        <f>IFERROR(Inv_SY_B!KV55/Inv_SY_B!$NE55-1,"")</f>
        <v>8.8484038619105476E-3</v>
      </c>
      <c r="KW55" s="57">
        <f>IFERROR(Inv_SY_B!KW55/Inv_SY_B!$NE55-1,"")</f>
        <v>2.3616198123233012E-3</v>
      </c>
      <c r="KX55" s="57">
        <f>IFERROR(Inv_SY_B!KX55/Inv_SY_B!$NE55-1,"")</f>
        <v>6.9049118112833874E-3</v>
      </c>
      <c r="KY55" s="57">
        <f>IFERROR(Inv_SY_B!KY55/Inv_SY_B!$NE55-1,"")</f>
        <v>5.278765720064138E-3</v>
      </c>
      <c r="KZ55" s="57">
        <f>IFERROR(Inv_SY_B!KZ55/Inv_SY_B!$NE55-1,"")</f>
        <v>1.7890799476660835E-3</v>
      </c>
      <c r="LA55" s="57">
        <f>IFERROR(Inv_SY_B!LA55/Inv_SY_B!$NE55-1,"")</f>
        <v>1.0502337751431945E-2</v>
      </c>
      <c r="LB55" s="57">
        <f>IFERROR(Inv_SY_B!LB55/Inv_SY_B!$NE55-1,"")</f>
        <v>-2.2371116748431508E-2</v>
      </c>
      <c r="LC55" s="57">
        <f>IFERROR(Inv_SY_B!LC55/Inv_SY_B!$NE55-1,"")</f>
        <v>7.1482402409914769E-3</v>
      </c>
      <c r="LD55" s="57">
        <f>IFERROR(Inv_SY_B!LD55/Inv_SY_B!$NE55-1,"")</f>
        <v>-1.6603575396583747E-2</v>
      </c>
      <c r="LE55" s="57">
        <f>IFERROR(Inv_SY_B!LE55/Inv_SY_B!$NE55-1,"")</f>
        <v>-2.5290615556623597E-2</v>
      </c>
      <c r="LF55" s="57">
        <f>IFERROR(Inv_SY_B!LF55/Inv_SY_B!$NE55-1,"")</f>
        <v>-2.3881906341482018E-2</v>
      </c>
      <c r="LG55" s="57">
        <f>IFERROR(Inv_SY_B!LG55/Inv_SY_B!$NE55-1,"")</f>
        <v>-1.4662295836495587E-2</v>
      </c>
      <c r="LH55" s="57">
        <f>IFERROR(Inv_SY_B!LH55/Inv_SY_B!$NE55-1,"")</f>
        <v>-3.8685710198847034E-2</v>
      </c>
      <c r="LI55" s="57">
        <f>IFERROR(Inv_SY_B!LI55/Inv_SY_B!$NE55-1,"")</f>
        <v>-2.4586260949052696E-2</v>
      </c>
      <c r="LJ55" s="57">
        <f>IFERROR(Inv_SY_B!LJ55/Inv_SY_B!$NE55-1,"")</f>
        <v>-2.241983692879701E-2</v>
      </c>
      <c r="LK55" s="57">
        <f>IFERROR(Inv_SY_B!LK55/Inv_SY_B!$NE55-1,"")</f>
        <v>-2.3887775963211788E-2</v>
      </c>
      <c r="LL55" s="57">
        <f>IFERROR(Inv_SY_B!LL55/Inv_SY_B!$NE55-1,"")</f>
        <v>-2.339472773791218E-2</v>
      </c>
      <c r="LM55" s="57">
        <f>IFERROR(Inv_SY_B!LM55/Inv_SY_B!$NE55-1,"")</f>
        <v>-8.3861049749246463E-3</v>
      </c>
      <c r="LN55" s="57">
        <f>IFERROR(Inv_SY_B!LN55/Inv_SY_B!$NE55-1,"")</f>
        <v>-1.6955752700369198E-2</v>
      </c>
      <c r="LO55" s="57">
        <f>IFERROR(Inv_SY_B!LO55/Inv_SY_B!$NE55-1,"")</f>
        <v>-3.2803731370712019E-2</v>
      </c>
      <c r="LP55" s="57">
        <f>IFERROR(Inv_SY_B!LP55/Inv_SY_B!$NE55-1,"")</f>
        <v>-1.6251398092798408E-2</v>
      </c>
      <c r="LQ55" s="57">
        <f>IFERROR(Inv_SY_B!LQ55/Inv_SY_B!$NE55-1,"")</f>
        <v>-1.3433979662515361E-2</v>
      </c>
      <c r="LR55" s="57">
        <f>IFERROR(Inv_SY_B!LR55/Inv_SY_B!$NE55-1,"")</f>
        <v>-6.0382562830219033E-3</v>
      </c>
      <c r="LS55" s="57">
        <f>IFERROR(Inv_SY_B!LS55/Inv_SY_B!$NE55-1,"")</f>
        <v>-6.9816020033678372E-3</v>
      </c>
      <c r="LT55" s="57">
        <f>IFERROR(Inv_SY_B!LT55/Inv_SY_B!$NE55-1,"")</f>
        <v>-2.2901679512612572E-2</v>
      </c>
      <c r="LU55" s="57">
        <f>IFERROR(Inv_SY_B!LU55/Inv_SY_B!$NE55-1,"")</f>
        <v>-8.3567568662757941E-3</v>
      </c>
      <c r="LV55" s="57">
        <f>IFERROR(Inv_SY_B!LV55/Inv_SY_B!$NE55-1,"")</f>
        <v>2.3670420339896303E-3</v>
      </c>
      <c r="LW55" s="57">
        <f>IFERROR(Inv_SY_B!LW55/Inv_SY_B!$NE55-1,"")</f>
        <v>1.1611696258356119E-2</v>
      </c>
      <c r="LX55" s="57">
        <f>IFERROR(Inv_SY_B!LX55/Inv_SY_B!$NE55-1,"")</f>
        <v>1.9377205806824005E-2</v>
      </c>
      <c r="LY55" s="57">
        <f>IFERROR(Inv_SY_B!LY55/Inv_SY_B!$NE55-1,"")</f>
        <v>1.4569985610153324E-2</v>
      </c>
      <c r="LZ55" s="57">
        <f>IFERROR(Inv_SY_B!LZ55/Inv_SY_B!$NE55-1,"")</f>
        <v>-2.7051502075550515E-2</v>
      </c>
      <c r="MA55" s="57">
        <f>IFERROR(Inv_SY_B!MA55/Inv_SY_B!$NE55-1,"")</f>
        <v>-1.8716639219296227E-2</v>
      </c>
      <c r="MB55" s="57">
        <f>IFERROR(Inv_SY_B!MB55/Inv_SY_B!$NE55-1,"")</f>
        <v>-6.5078260214025407E-3</v>
      </c>
      <c r="MC55" s="57">
        <f>IFERROR(Inv_SY_B!MC55/Inv_SY_B!$NE55-1,"")</f>
        <v>-4.0082062315610067E-2</v>
      </c>
      <c r="MD55" s="57">
        <f>IFERROR(Inv_SY_B!MD55/Inv_SY_B!$NE55-1,"")</f>
        <v>-1.7777499742535174E-2</v>
      </c>
      <c r="ME55" s="57">
        <f>IFERROR(Inv_SY_B!ME55/Inv_SY_B!$NE55-1,"")</f>
        <v>-8.2687125403295703E-3</v>
      </c>
      <c r="MF55" s="57">
        <f>IFERROR(Inv_SY_B!MF55/Inv_SY_B!$NE55-1,"")</f>
        <v>-1.7660107307939987E-2</v>
      </c>
      <c r="MG55" s="57">
        <f>IFERROR(Inv_SY_B!MG55/Inv_SY_B!$NE55-1,"")</f>
        <v>-9.090459582495436E-3</v>
      </c>
      <c r="MH55" s="57">
        <f>IFERROR(Inv_SY_B!MH55/Inv_SY_B!$NE55-1,"")</f>
        <v>-2.164305941382616E-3</v>
      </c>
      <c r="MI55" s="57">
        <f>IFERROR(Inv_SY_B!MI55/Inv_SY_B!$NE55-1,"")</f>
        <v>-1.8012284611725438E-2</v>
      </c>
      <c r="MJ55" s="57">
        <f>IFERROR(Inv_SY_B!MJ55/Inv_SY_B!$NE55-1,"")</f>
        <v>-2.5613444751760195E-2</v>
      </c>
      <c r="MK55" s="57">
        <f>IFERROR(Inv_SY_B!MK55/Inv_SY_B!$NE55-1,"")</f>
        <v>-2.2531893343637921E-2</v>
      </c>
      <c r="ML55" s="57">
        <f>IFERROR(Inv_SY_B!ML55/Inv_SY_B!$NE55-1,"")</f>
        <v>-8.7298916083622391E-4</v>
      </c>
      <c r="MM55" s="57">
        <f>IFERROR(Inv_SY_B!MM55/Inv_SY_B!$NE55-1,"")</f>
        <v>-7.4160727522174508E-3</v>
      </c>
      <c r="MN55" s="57">
        <f>IFERROR(Inv_SY_B!MN55/Inv_SY_B!$NE55-1,"")</f>
        <v>-8.9730671479002488E-3</v>
      </c>
      <c r="MO55" s="57">
        <f>IFERROR(Inv_SY_B!MO55/Inv_SY_B!$NE55-1,"")</f>
        <v>8.0370966249343478E-3</v>
      </c>
      <c r="MP55" s="57">
        <f>IFERROR(Inv_SY_B!MP55/Inv_SY_B!$NE55-1,"")</f>
        <v>-8.8610107330592269E-3</v>
      </c>
      <c r="MQ55" s="57">
        <f>IFERROR(Inv_SY_B!MQ55/Inv_SY_B!$NE55-1,"")</f>
        <v>-8.8556747133052838E-3</v>
      </c>
      <c r="MR55" s="57">
        <f>IFERROR(Inv_SY_B!MR55/Inv_SY_B!$NE55-1,"")</f>
        <v>-7.6817503673539678E-3</v>
      </c>
      <c r="MS55" s="57">
        <f>IFERROR(Inv_SY_B!MS55/Inv_SY_B!$NE55-1,"")</f>
        <v>3.5996625972383178E-3</v>
      </c>
      <c r="MT55" s="57">
        <f>IFERROR(Inv_SY_B!MT55/Inv_SY_B!$NE55-1,"")</f>
        <v>-4.8416925171864245E-2</v>
      </c>
      <c r="MU55" s="57">
        <f>IFERROR(Inv_SY_B!MU55/Inv_SY_B!$NE55-1,"")</f>
        <v>2.0618217040420106E-3</v>
      </c>
      <c r="MV55" s="57">
        <f>IFERROR(Inv_SY_B!MV55/Inv_SY_B!$NE55-1,"")</f>
        <v>-1.6894001832477024E-3</v>
      </c>
      <c r="MW55" s="57">
        <f>IFERROR(Inv_SY_B!MW55/Inv_SY_B!$NE55-1,"")</f>
        <v>-1.3287239119271321E-2</v>
      </c>
      <c r="MX55" s="57">
        <f>IFERROR(Inv_SY_B!MX55/Inv_SY_B!$NE55-1,"")</f>
        <v>-2.860269878605104E-4</v>
      </c>
      <c r="MY55" s="57">
        <f>IFERROR(Inv_SY_B!MY55/Inv_SY_B!$NE55-1,"")</f>
        <v>-9.9591635984992433E-3</v>
      </c>
      <c r="MZ55" s="57">
        <f>IFERROR(Inv_SY_B!MZ55/Inv_SY_B!$NE55-1,"")</f>
        <v>2.7158707646623981E-4</v>
      </c>
      <c r="NA55" s="57">
        <f>IFERROR(Inv_SY_B!NA55/Inv_SY_B!$NE55-1,"")</f>
        <v>7.1158749408219979E-3</v>
      </c>
      <c r="NB55" s="57">
        <f>IFERROR(Inv_SY_B!NB55/Inv_SY_B!$NE55-1,"")</f>
        <v>1.3460627103229372E-2</v>
      </c>
      <c r="NC55" s="57">
        <f>IFERROR(Inv_SY_B!NC55/Inv_SY_B!$NE55-1,"")</f>
        <v>1.0995385976731553E-2</v>
      </c>
      <c r="ND55" s="57">
        <f>IFERROR(Inv_SY_B!ND55/Inv_SY_B!$NE55-1,"")</f>
        <v>8.2836207375840409E-3</v>
      </c>
    </row>
    <row r="56" spans="2:368" ht="14.5" x14ac:dyDescent="0.35">
      <c r="B56" s="86">
        <f t="shared" si="0"/>
        <v>45797</v>
      </c>
      <c r="C56" s="57">
        <f>IFERROR(Inv_SY_B!C56/Inv_SY_B!$NE56-1,"")</f>
        <v>-8.0599146673994704E-2</v>
      </c>
      <c r="D56" s="57">
        <f>IFERROR(Inv_SY_B!D56/Inv_SY_B!$NE56-1,"")</f>
        <v>-0.1070210840843514</v>
      </c>
      <c r="E56" s="57">
        <f>IFERROR(Inv_SY_B!E56/Inv_SY_B!$NE56-1,"")</f>
        <v>-7.0092298125657537E-2</v>
      </c>
      <c r="F56" s="57">
        <f>IFERROR(Inv_SY_B!F56/Inv_SY_B!$NE56-1,"")</f>
        <v>-6.813129495848258E-2</v>
      </c>
      <c r="G56" s="57">
        <f>IFERROR(Inv_SY_B!G56/Inv_SY_B!$NE56-1,"")</f>
        <v>-8.3819320295881905E-2</v>
      </c>
      <c r="H56" s="57">
        <f>IFERROR(Inv_SY_B!H56/Inv_SY_B!$NE56-1,"")</f>
        <v>-0.11986246916900467</v>
      </c>
      <c r="I56" s="57">
        <f>IFERROR(Inv_SY_B!I56/Inv_SY_B!$NE56-1,"")</f>
        <v>-4.4206756241952805E-2</v>
      </c>
      <c r="J56" s="57">
        <f>IFERROR(Inv_SY_B!J56/Inv_SY_B!$NE56-1,"")</f>
        <v>-0.11048896336946068</v>
      </c>
      <c r="K56" s="57">
        <f>IFERROR(Inv_SY_B!K56/Inv_SY_B!$NE56-1,"")</f>
        <v>-6.4209288624132776E-2</v>
      </c>
      <c r="L56" s="57">
        <f>IFERROR(Inv_SY_B!L56/Inv_SY_B!$NE56-1,"")</f>
        <v>-5.9895081656347937E-2</v>
      </c>
      <c r="M56" s="57">
        <f>IFERROR(Inv_SY_B!M56/Inv_SY_B!$NE56-1,"")</f>
        <v>-6.3032686723827891E-2</v>
      </c>
      <c r="N56" s="57">
        <f>IFERROR(Inv_SY_B!N56/Inv_SY_B!$NE56-1,"")</f>
        <v>-6.8523495591917505E-2</v>
      </c>
      <c r="O56" s="57">
        <f>IFERROR(Inv_SY_B!O56/Inv_SY_B!$NE56-1,"")</f>
        <v>-6.1071683556652934E-2</v>
      </c>
      <c r="P56" s="57">
        <f>IFERROR(Inv_SY_B!P56/Inv_SY_B!$NE56-1,"")</f>
        <v>-5.9502881022913012E-2</v>
      </c>
      <c r="Q56" s="57">
        <f>IFERROR(Inv_SY_B!Q56/Inv_SY_B!$NE56-1,"")</f>
        <v>-4.8913463920168487E-2</v>
      </c>
      <c r="R56" s="57">
        <f>IFERROR(Inv_SY_B!R56/Inv_SY_B!$NE56-1,"")</f>
        <v>-5.5973075321998134E-2</v>
      </c>
      <c r="S56" s="57">
        <f>IFERROR(Inv_SY_B!S56/Inv_SY_B!$NE56-1,"")</f>
        <v>-6.8213863512890049E-2</v>
      </c>
      <c r="T56" s="57">
        <f>IFERROR(Inv_SY_B!T56/Inv_SY_B!$NE56-1,"")</f>
        <v>-5.2112995403453932E-2</v>
      </c>
      <c r="U56" s="57">
        <f>IFERROR(Inv_SY_B!U56/Inv_SY_B!$NE56-1,"")</f>
        <v>-5.5973075321998134E-2</v>
      </c>
      <c r="V56" s="57">
        <f>IFERROR(Inv_SY_B!V56/Inv_SY_B!$NE56-1,"")</f>
        <v>-4.773686201986338E-2</v>
      </c>
      <c r="W56" s="57">
        <f>IFERROR(Inv_SY_B!W56/Inv_SY_B!$NE56-1,"")</f>
        <v>-1.910621577910987E-2</v>
      </c>
      <c r="X56" s="57">
        <f>IFERROR(Inv_SY_B!X56/Inv_SY_B!$NE56-1,"")</f>
        <v>-3.0480034148724355E-2</v>
      </c>
      <c r="Y56" s="57">
        <f>IFERROR(Inv_SY_B!Y56/Inv_SY_B!$NE56-1,"")</f>
        <v>-2.1459419579719752E-2</v>
      </c>
      <c r="Z56" s="57">
        <f>IFERROR(Inv_SY_B!Z56/Inv_SY_B!$NE56-1,"")</f>
        <v>-3.0872234782159391E-2</v>
      </c>
      <c r="AA56" s="57">
        <f>IFERROR(Inv_SY_B!AA56/Inv_SY_B!$NE56-1,"")</f>
        <v>-2.6558027814374552E-2</v>
      </c>
      <c r="AB56" s="57">
        <f>IFERROR(Inv_SY_B!AB56/Inv_SY_B!$NE56-1,"")</f>
        <v>-3.6755244283684041E-2</v>
      </c>
      <c r="AC56" s="57">
        <f>IFERROR(Inv_SY_B!AC56/Inv_SY_B!$NE56-1,"")</f>
        <v>-1.7929613878804873E-2</v>
      </c>
      <c r="AD56" s="57">
        <f>IFERROR(Inv_SY_B!AD56/Inv_SY_B!$NE56-1,"")</f>
        <v>-2.5381425914069555E-2</v>
      </c>
      <c r="AE56" s="57">
        <f>IFERROR(Inv_SY_B!AE56/Inv_SY_B!$NE56-1,"")</f>
        <v>-8.5167986763652337E-3</v>
      </c>
      <c r="AF56" s="57">
        <f>IFERROR(Inv_SY_B!AF56/Inv_SY_B!$NE56-1,"")</f>
        <v>-1.4792008811325141E-2</v>
      </c>
      <c r="AG56" s="57">
        <f>IFERROR(Inv_SY_B!AG56/Inv_SY_B!$NE56-1,"")</f>
        <v>-3.0480034148724355E-2</v>
      </c>
      <c r="AH56" s="57">
        <f>IFERROR(Inv_SY_B!AH56/Inv_SY_B!$NE56-1,"")</f>
        <v>-2.8911231614984434E-2</v>
      </c>
      <c r="AI56" s="57">
        <f>IFERROR(Inv_SY_B!AI56/Inv_SY_B!$NE56-1,"")</f>
        <v>-7.2837702559702344E-2</v>
      </c>
      <c r="AJ56" s="57">
        <f>IFERROR(Inv_SY_B!AJ56/Inv_SY_B!$NE56-1,"")</f>
        <v>-8.5553259938436543E-2</v>
      </c>
      <c r="AK56" s="57">
        <f>IFERROR(Inv_SY_B!AK56/Inv_SY_B!$NE56-1,"")</f>
        <v>-8.3489046078252471E-2</v>
      </c>
      <c r="AL56" s="57">
        <f>IFERROR(Inv_SY_B!AL56/Inv_SY_B!$NE56-1,"")</f>
        <v>-6.8626706284926842E-2</v>
      </c>
      <c r="AM56" s="57">
        <f>IFERROR(Inv_SY_B!AM56/Inv_SY_B!$NE56-1,"")</f>
        <v>-5.7892794211969467E-2</v>
      </c>
      <c r="AN56" s="57">
        <f>IFERROR(Inv_SY_B!AN56/Inv_SY_B!$NE56-1,"")</f>
        <v>-6.2846907476411307E-2</v>
      </c>
      <c r="AO56" s="57">
        <f>IFERROR(Inv_SY_B!AO56/Inv_SY_B!$NE56-1,"")</f>
        <v>-7.4014304460007341E-2</v>
      </c>
      <c r="AP56" s="57">
        <f>IFERROR(Inv_SY_B!AP56/Inv_SY_B!$NE56-1,"")</f>
        <v>-5.9131322528079844E-2</v>
      </c>
      <c r="AQ56" s="57">
        <f>IFERROR(Inv_SY_B!AQ56/Inv_SY_B!$NE56-1,"")</f>
        <v>-8.2250517762141984E-2</v>
      </c>
      <c r="AR56" s="57">
        <f>IFERROR(Inv_SY_B!AR56/Inv_SY_B!$NE56-1,"")</f>
        <v>-5.7644264041071258E-2</v>
      </c>
      <c r="AS56" s="57">
        <f>IFERROR(Inv_SY_B!AS56/Inv_SY_B!$NE56-1,"")</f>
        <v>-3.388091953046557E-2</v>
      </c>
      <c r="AT56" s="57">
        <f>IFERROR(Inv_SY_B!AT56/Inv_SY_B!$NE56-1,"")</f>
        <v>-4.6333196594938397E-2</v>
      </c>
      <c r="AU56" s="57">
        <f>IFERROR(Inv_SY_B!AU56/Inv_SY_B!$NE56-1,"")</f>
        <v>-3.2330945910022835E-2</v>
      </c>
      <c r="AV56" s="57">
        <f>IFERROR(Inv_SY_B!AV56/Inv_SY_B!$NE56-1,"")</f>
        <v>-6.5461465789899975E-3</v>
      </c>
      <c r="AW56" s="57">
        <f>IFERROR(Inv_SY_B!AW56/Inv_SY_B!$NE56-1,"")</f>
        <v>-7.2697478687140382E-3</v>
      </c>
      <c r="AX56" s="57">
        <f>IFERROR(Inv_SY_B!AX56/Inv_SY_B!$NE56-1,"")</f>
        <v>-1.1559516493820587E-2</v>
      </c>
      <c r="AY56" s="57">
        <f>IFERROR(Inv_SY_B!AY56/Inv_SY_B!$NE56-1,"")</f>
        <v>-4.4967484441965633E-2</v>
      </c>
      <c r="AZ56" s="57">
        <f>IFERROR(Inv_SY_B!AZ56/Inv_SY_B!$NE56-1,"")</f>
        <v>-2.8535726193440358E-2</v>
      </c>
      <c r="BA56" s="57">
        <f>IFERROR(Inv_SY_B!BA56/Inv_SY_B!$NE56-1,"")</f>
        <v>-2.683636374778009E-2</v>
      </c>
      <c r="BB56" s="57">
        <f>IFERROR(Inv_SY_B!BB56/Inv_SY_B!$NE56-1,"")</f>
        <v>-5.7694605731122173E-2</v>
      </c>
      <c r="BC56" s="57">
        <f>IFERROR(Inv_SY_B!BC56/Inv_SY_B!$NE56-1,"")</f>
        <v>-7.7394700395803984E-2</v>
      </c>
      <c r="BD56" s="57">
        <f>IFERROR(Inv_SY_B!BD56/Inv_SY_B!$NE56-1,"")</f>
        <v>-6.9989172907342301E-2</v>
      </c>
      <c r="BE56" s="57">
        <f>IFERROR(Inv_SY_B!BE56/Inv_SY_B!$NE56-1,"")</f>
        <v>-7.8642705305405847E-2</v>
      </c>
      <c r="BF56" s="57">
        <f>IFERROR(Inv_SY_B!BF56/Inv_SY_B!$NE56-1,"")</f>
        <v>-5.6610641502172876E-2</v>
      </c>
      <c r="BG56" s="57">
        <f>IFERROR(Inv_SY_B!BG56/Inv_SY_B!$NE56-1,"")</f>
        <v>-4.7047348003018352E-2</v>
      </c>
      <c r="BH56" s="57">
        <f>IFERROR(Inv_SY_B!BH56/Inv_SY_B!$NE56-1,"")</f>
        <v>-9.3471966460702438E-2</v>
      </c>
      <c r="BI56" s="57">
        <f>IFERROR(Inv_SY_B!BI56/Inv_SY_B!$NE56-1,"")</f>
        <v>-8.9468011847079643E-2</v>
      </c>
      <c r="BJ56" s="57">
        <f>IFERROR(Inv_SY_B!BJ56/Inv_SY_B!$NE56-1,"")</f>
        <v>-0.10103687355560631</v>
      </c>
      <c r="BK56" s="57">
        <f>IFERROR(Inv_SY_B!BK56/Inv_SY_B!$NE56-1,"")</f>
        <v>-2.0675018312849791E-2</v>
      </c>
      <c r="BL56" s="57">
        <f>IFERROR(Inv_SY_B!BL56/Inv_SY_B!$NE56-1,"")</f>
        <v>-2.4357207699366779E-2</v>
      </c>
      <c r="BM56" s="57">
        <f>IFERROR(Inv_SY_B!BM56/Inv_SY_B!$NE56-1,"")</f>
        <v>-0.14411700477817624</v>
      </c>
      <c r="BN56" s="57">
        <f>IFERROR(Inv_SY_B!BN56/Inv_SY_B!$NE56-1,"")</f>
        <v>1.4508545343680845E-2</v>
      </c>
      <c r="BO56" s="57">
        <f>IFERROR(Inv_SY_B!BO56/Inv_SY_B!$NE56-1,"")</f>
        <v>-5.4993710286543873E-3</v>
      </c>
      <c r="BP56" s="57">
        <f>IFERROR(Inv_SY_B!BP56/Inv_SY_B!$NE56-1,"")</f>
        <v>8.7090767044923911E-3</v>
      </c>
      <c r="BQ56" s="57">
        <f>IFERROR(Inv_SY_B!BQ56/Inv_SY_B!$NE56-1,"")</f>
        <v>5.5764398203168586E-3</v>
      </c>
      <c r="BR56" s="57">
        <f>IFERROR(Inv_SY_B!BR56/Inv_SY_B!$NE56-1,"")</f>
        <v>2.2904724535643073E-2</v>
      </c>
      <c r="BS56" s="57">
        <f>IFERROR(Inv_SY_B!BS56/Inv_SY_B!$NE56-1,"")</f>
        <v>3.3830036428064147E-3</v>
      </c>
      <c r="BT56" s="57">
        <f>IFERROR(Inv_SY_B!BT56/Inv_SY_B!$NE56-1,"")</f>
        <v>-1.9265288193087704E-3</v>
      </c>
      <c r="BU56" s="57">
        <f>IFERROR(Inv_SY_B!BU56/Inv_SY_B!$NE56-1,"")</f>
        <v>1.8974598105362839E-2</v>
      </c>
      <c r="BV56" s="57">
        <f>IFERROR(Inv_SY_B!BV56/Inv_SY_B!$NE56-1,"")</f>
        <v>2.9157198401997819E-2</v>
      </c>
      <c r="BW56" s="57">
        <f>IFERROR(Inv_SY_B!BW56/Inv_SY_B!$NE56-1,"")</f>
        <v>2.0035976109713527E-3</v>
      </c>
      <c r="BX56" s="57">
        <f>IFERROR(Inv_SY_B!BX56/Inv_SY_B!$NE56-1,"")</f>
        <v>-2.7587941758989709E-3</v>
      </c>
      <c r="BY56" s="57">
        <f>IFERROR(Inv_SY_B!BY56/Inv_SY_B!$NE56-1,"")</f>
        <v>1.1103870586348652E-3</v>
      </c>
      <c r="BZ56" s="57">
        <f>IFERROR(Inv_SY_B!BZ56/Inv_SY_B!$NE56-1,"")</f>
        <v>5.9012436575303084E-3</v>
      </c>
      <c r="CA56" s="57">
        <f>IFERROR(Inv_SY_B!CA56/Inv_SY_B!$NE56-1,"")</f>
        <v>-9.2264950606761875E-3</v>
      </c>
      <c r="CB56" s="57">
        <f>IFERROR(Inv_SY_B!CB56/Inv_SY_B!$NE56-1,"")</f>
        <v>-1.0322708011270887E-2</v>
      </c>
      <c r="CC56" s="57">
        <f>IFERROR(Inv_SY_B!CC56/Inv_SY_B!$NE56-1,"")</f>
        <v>7.0055767040553274E-3</v>
      </c>
      <c r="CD56" s="57">
        <f>IFERROR(Inv_SY_B!CD56/Inv_SY_B!$NE56-1,"")</f>
        <v>5.0405134889150993E-3</v>
      </c>
      <c r="CE56" s="57">
        <f>IFERROR(Inv_SY_B!CE56/Inv_SY_B!$NE56-1,"")</f>
        <v>-6.5712236914580169E-3</v>
      </c>
      <c r="CF56" s="57">
        <f>IFERROR(Inv_SY_B!CF56/Inv_SY_B!$NE56-1,"")</f>
        <v>1.1613054469857165E-2</v>
      </c>
      <c r="CG56" s="57">
        <f>IFERROR(Inv_SY_B!CG56/Inv_SY_B!$NE56-1,"")</f>
        <v>1.7724103332092067E-2</v>
      </c>
      <c r="CH56" s="57">
        <f>IFERROR(Inv_SY_B!CH56/Inv_SY_B!$NE56-1,"")</f>
        <v>1.0570298817470514E-2</v>
      </c>
      <c r="CI56" s="57">
        <f>IFERROR(Inv_SY_B!CI56/Inv_SY_B!$NE56-1,"")</f>
        <v>2.6656208855456054E-2</v>
      </c>
      <c r="CJ56" s="57">
        <f>IFERROR(Inv_SY_B!CJ56/Inv_SY_B!$NE56-1,"")</f>
        <v>2.1776031201327317E-2</v>
      </c>
      <c r="CK56" s="57">
        <f>IFERROR(Inv_SY_B!CK56/Inv_SY_B!$NE56-1,"")</f>
        <v>1.7854024866977181E-2</v>
      </c>
      <c r="CL56" s="57">
        <f>IFERROR(Inv_SY_B!CL56/Inv_SY_B!$NE56-1,"")</f>
        <v>1.1255480846851462E-2</v>
      </c>
      <c r="CM56" s="57">
        <f>IFERROR(Inv_SY_B!CM56/Inv_SY_B!$NE56-1,"")</f>
        <v>1.4865829564615574E-2</v>
      </c>
      <c r="CN56" s="57">
        <f>IFERROR(Inv_SY_B!CN56/Inv_SY_B!$NE56-1,"")</f>
        <v>2.539523942373112E-3</v>
      </c>
      <c r="CO56" s="57">
        <f>IFERROR(Inv_SY_B!CO56/Inv_SY_B!$NE56-1,"")</f>
        <v>3.2540923842423464E-3</v>
      </c>
      <c r="CP56" s="57">
        <f>IFERROR(Inv_SY_B!CP56/Inv_SY_B!$NE56-1,"")</f>
        <v>-5.1420868077198811E-3</v>
      </c>
      <c r="CQ56" s="57">
        <f>IFERROR(Inv_SY_B!CQ56/Inv_SY_B!$NE56-1,"")</f>
        <v>6.291008262186093E-3</v>
      </c>
      <c r="CR56" s="57">
        <f>IFERROR(Inv_SY_B!CR56/Inv_SY_B!$NE56-1,"")</f>
        <v>1.361533479134458E-2</v>
      </c>
      <c r="CS56" s="57">
        <f>IFERROR(Inv_SY_B!CS56/Inv_SY_B!$NE56-1,"")</f>
        <v>1.7545461221624592E-2</v>
      </c>
      <c r="CT56" s="57">
        <f>IFERROR(Inv_SY_B!CT56/Inv_SY_B!$NE56-1,"")</f>
        <v>2.9871766843866832E-2</v>
      </c>
      <c r="CU56" s="57">
        <f>IFERROR(Inv_SY_B!CU56/Inv_SY_B!$NE56-1,"")</f>
        <v>2.7520836670117621E-2</v>
      </c>
      <c r="CV56" s="57">
        <f>IFERROR(Inv_SY_B!CV56/Inv_SY_B!$NE56-1,"")</f>
        <v>2.2368798204241092E-2</v>
      </c>
      <c r="CW56" s="57">
        <f>IFERROR(Inv_SY_B!CW56/Inv_SY_B!$NE56-1,"")</f>
        <v>-1.5692445983742642E-3</v>
      </c>
      <c r="CX56" s="57">
        <f>IFERROR(Inv_SY_B!CX56/Inv_SY_B!$NE56-1,"")</f>
        <v>-3.9971532815432642E-3</v>
      </c>
      <c r="CY56" s="57">
        <f>IFERROR(Inv_SY_B!CY56/Inv_SY_B!$NE56-1,"")</f>
        <v>-3.2501044559526404E-3</v>
      </c>
      <c r="CZ56" s="57">
        <f>IFERROR(Inv_SY_B!CZ56/Inv_SY_B!$NE56-1,"")</f>
        <v>1.7366819111157339E-2</v>
      </c>
      <c r="DA56" s="57">
        <f>IFERROR(Inv_SY_B!DA56/Inv_SY_B!$NE56-1,"")</f>
        <v>-1.0895700490398341E-2</v>
      </c>
      <c r="DB56" s="57">
        <f>IFERROR(Inv_SY_B!DB56/Inv_SY_B!$NE56-1,"")</f>
        <v>2.6298924634521326E-2</v>
      </c>
      <c r="DC56" s="57">
        <f>IFERROR(Inv_SY_B!DC56/Inv_SY_B!$NE56-1,"")</f>
        <v>6.2563273059379032E-2</v>
      </c>
      <c r="DD56" s="57">
        <f>IFERROR(Inv_SY_B!DD56/Inv_SY_B!$NE56-1,"")</f>
        <v>2.2547440314708567E-2</v>
      </c>
      <c r="DE56" s="57">
        <f>IFERROR(Inv_SY_B!DE56/Inv_SY_B!$NE56-1,"")</f>
        <v>3.183683005900706E-2</v>
      </c>
      <c r="DF56" s="57">
        <f>IFERROR(Inv_SY_B!DF56/Inv_SY_B!$NE56-1,"")</f>
        <v>1.6652250669288327E-2</v>
      </c>
      <c r="DG56" s="57">
        <f>IFERROR(Inv_SY_B!DG56/Inv_SY_B!$NE56-1,"")</f>
        <v>-2.1051709297761345E-3</v>
      </c>
      <c r="DH56" s="57">
        <f>IFERROR(Inv_SY_B!DH56/Inv_SY_B!$NE56-1,"")</f>
        <v>3.880387236723104E-2</v>
      </c>
      <c r="DI56" s="57">
        <f>IFERROR(Inv_SY_B!DI56/Inv_SY_B!$NE56-1,"")</f>
        <v>3.2194114279941566E-2</v>
      </c>
      <c r="DJ56" s="57">
        <f>IFERROR(Inv_SY_B!DJ56/Inv_SY_B!$NE56-1,"")</f>
        <v>4.362720934984754E-2</v>
      </c>
      <c r="DK56" s="57">
        <f>IFERROR(Inv_SY_B!DK56/Inv_SY_B!$NE56-1,"")</f>
        <v>2.8366069055642873E-2</v>
      </c>
      <c r="DL56" s="57">
        <f>IFERROR(Inv_SY_B!DL56/Inv_SY_B!$NE56-1,"")</f>
        <v>1.9534884724555779E-2</v>
      </c>
      <c r="DM56" s="57">
        <f>IFERROR(Inv_SY_B!DM56/Inv_SY_B!$NE56-1,"")</f>
        <v>-1.9265288193087704E-3</v>
      </c>
      <c r="DN56" s="57">
        <f>IFERROR(Inv_SY_B!DN56/Inv_SY_B!$NE56-1,"")</f>
        <v>2.7370777297325066E-2</v>
      </c>
      <c r="DO56" s="57">
        <f>IFERROR(Inv_SY_B!DO56/Inv_SY_B!$NE56-1,"")</f>
        <v>1.4508545343680845E-2</v>
      </c>
      <c r="DP56" s="57">
        <f>IFERROR(Inv_SY_B!DP56/Inv_SY_B!$NE56-1,"")</f>
        <v>1.200755579713908E-2</v>
      </c>
      <c r="DQ56" s="57">
        <f>IFERROR(Inv_SY_B!DQ56/Inv_SY_B!$NE56-1,"")</f>
        <v>9.3279241401298396E-3</v>
      </c>
      <c r="DR56" s="57">
        <f>IFERROR(Inv_SY_B!DR56/Inv_SY_B!$NE56-1,"")</f>
        <v>-7.6430763542617575E-3</v>
      </c>
      <c r="DS56" s="57">
        <f>IFERROR(Inv_SY_B!DS56/Inv_SY_B!$NE56-1,"")</f>
        <v>1.0042492581998852E-2</v>
      </c>
      <c r="DT56" s="57">
        <f>IFERROR(Inv_SY_B!DT56/Inv_SY_B!$NE56-1,"")</f>
        <v>1.7724103332092067E-2</v>
      </c>
      <c r="DU56" s="57">
        <f>IFERROR(Inv_SY_B!DU56/Inv_SY_B!$NE56-1,"")</f>
        <v>4.2203837999519322E-3</v>
      </c>
      <c r="DV56" s="57">
        <f>IFERROR(Inv_SY_B!DV56/Inv_SY_B!$NE56-1,"")</f>
        <v>1.0943823230265659E-2</v>
      </c>
      <c r="DW56" s="57">
        <f>IFERROR(Inv_SY_B!DW56/Inv_SY_B!$NE56-1,"")</f>
        <v>2.6656208855456054E-2</v>
      </c>
      <c r="DX56" s="57">
        <f>IFERROR(Inv_SY_B!DX56/Inv_SY_B!$NE56-1,"")</f>
        <v>2.2368798204241092E-2</v>
      </c>
      <c r="DY56" s="57">
        <f>IFERROR(Inv_SY_B!DY56/Inv_SY_B!$NE56-1,"")</f>
        <v>-4.9739193557063466E-4</v>
      </c>
      <c r="DZ56" s="57">
        <f>IFERROR(Inv_SY_B!DZ56/Inv_SY_B!$NE56-1,"")</f>
        <v>2.3976577198446813E-2</v>
      </c>
      <c r="EA56" s="57">
        <f>IFERROR(Inv_SY_B!EA56/Inv_SY_B!$NE56-1,"")</f>
        <v>3.7900187156441056E-3</v>
      </c>
      <c r="EB56" s="57">
        <f>IFERROR(Inv_SY_B!EB56/Inv_SY_B!$NE56-1,"")</f>
        <v>7.5415030354568646E-3</v>
      </c>
      <c r="EC56" s="57">
        <f>IFERROR(Inv_SY_B!EC56/Inv_SY_B!$NE56-1,"")</f>
        <v>5.0405134889150993E-3</v>
      </c>
      <c r="ED56" s="57">
        <f>IFERROR(Inv_SY_B!ED56/Inv_SY_B!$NE56-1,"")</f>
        <v>1.5937682227419314E-2</v>
      </c>
      <c r="EE56" s="57">
        <f>IFERROR(Inv_SY_B!EE56/Inv_SY_B!$NE56-1,"")</f>
        <v>1.7724103332092067E-2</v>
      </c>
      <c r="EF56" s="57">
        <f>IFERROR(Inv_SY_B!EF56/Inv_SY_B!$NE56-1,"")</f>
        <v>3.183683005900706E-2</v>
      </c>
      <c r="EG56" s="57">
        <f>IFERROR(Inv_SY_B!EG56/Inv_SY_B!$NE56-1,"")</f>
        <v>9.8638504715315989E-3</v>
      </c>
      <c r="EH56" s="57">
        <f>IFERROR(Inv_SY_B!EH56/Inv_SY_B!$NE56-1,"")</f>
        <v>1.0578418913400833E-2</v>
      </c>
      <c r="EI56" s="57">
        <f>IFERROR(Inv_SY_B!EI56/Inv_SY_B!$NE56-1,"")</f>
        <v>4.2506636111461882E-2</v>
      </c>
      <c r="EJ56" s="57">
        <f>IFERROR(Inv_SY_B!EJ56/Inv_SY_B!$NE56-1,"")</f>
        <v>4.684276733825854E-2</v>
      </c>
      <c r="EK56" s="57">
        <f>IFERROR(Inv_SY_B!EK56/Inv_SY_B!$NE56-1,"")</f>
        <v>3.2944411143904118E-2</v>
      </c>
      <c r="EL56" s="57">
        <f>IFERROR(Inv_SY_B!EL56/Inv_SY_B!$NE56-1,"")</f>
        <v>1.3436692680877105E-2</v>
      </c>
      <c r="EM56" s="57">
        <f>IFERROR(Inv_SY_B!EM56/Inv_SY_B!$NE56-1,"")</f>
        <v>1.2722124239008092E-2</v>
      </c>
      <c r="EN56" s="57">
        <f>IFERROR(Inv_SY_B!EN56/Inv_SY_B!$NE56-1,"")</f>
        <v>3.344460905321256E-2</v>
      </c>
      <c r="EO56" s="57">
        <f>IFERROR(Inv_SY_B!EO56/Inv_SY_B!$NE56-1,"")</f>
        <v>3.6481524931156528E-2</v>
      </c>
      <c r="EP56" s="57">
        <f>IFERROR(Inv_SY_B!EP56/Inv_SY_B!$NE56-1,"")</f>
        <v>2.7549419407792319E-2</v>
      </c>
      <c r="EQ56" s="57">
        <f>IFERROR(Inv_SY_B!EQ56/Inv_SY_B!$NE56-1,"")</f>
        <v>2.111830343097032E-2</v>
      </c>
      <c r="ER56" s="57">
        <f>IFERROR(Inv_SY_B!ER56/Inv_SY_B!$NE56-1,"")</f>
        <v>3.7196093373025541E-2</v>
      </c>
      <c r="ES56" s="57">
        <f>IFERROR(Inv_SY_B!ES56/Inv_SY_B!$NE56-1,"")</f>
        <v>3.7374735483492794E-2</v>
      </c>
      <c r="ET56" s="57">
        <f>IFERROR(Inv_SY_B!ET56/Inv_SY_B!$NE56-1,"")</f>
        <v>5.5206466146499267E-2</v>
      </c>
      <c r="EU56" s="57">
        <f>IFERROR(Inv_SY_B!EU56/Inv_SY_B!$NE56-1,"")</f>
        <v>2.7705731254451305E-2</v>
      </c>
      <c r="EV56" s="57">
        <f>IFERROR(Inv_SY_B!EV56/Inv_SY_B!$NE56-1,"")</f>
        <v>1.3184969707036975E-2</v>
      </c>
      <c r="EW56" s="57">
        <f>IFERROR(Inv_SY_B!EW56/Inv_SY_B!$NE56-1,"")</f>
        <v>4.5681593620221284E-2</v>
      </c>
      <c r="EX56" s="57">
        <f>IFERROR(Inv_SY_B!EX56/Inv_SY_B!$NE56-1,"")</f>
        <v>3.5052388047418059E-2</v>
      </c>
      <c r="EY56" s="57">
        <f>IFERROR(Inv_SY_B!EY56/Inv_SY_B!$NE56-1,"")</f>
        <v>5.3996958524114902E-2</v>
      </c>
      <c r="EZ56" s="57">
        <f>IFERROR(Inv_SY_B!EZ56/Inv_SY_B!$NE56-1,"")</f>
        <v>2.8978556291530566E-2</v>
      </c>
      <c r="FA56" s="57">
        <f>IFERROR(Inv_SY_B!FA56/Inv_SY_B!$NE56-1,"")</f>
        <v>2.5762998303119566E-2</v>
      </c>
      <c r="FB56" s="57">
        <f>IFERROR(Inv_SY_B!FB56/Inv_SY_B!$NE56-1,"")</f>
        <v>1.8617313884428555E-2</v>
      </c>
      <c r="FC56" s="57">
        <f>IFERROR(Inv_SY_B!FC56/Inv_SY_B!$NE56-1,"")</f>
        <v>2.5227071971717807E-2</v>
      </c>
      <c r="FD56" s="57">
        <f>IFERROR(Inv_SY_B!FD56/Inv_SY_B!$NE56-1,"")</f>
        <v>2.6298924634521326E-2</v>
      </c>
      <c r="FE56" s="57">
        <f>IFERROR(Inv_SY_B!FE56/Inv_SY_B!$NE56-1,"")</f>
        <v>3.2194114279941566E-2</v>
      </c>
      <c r="FF56" s="57">
        <f>IFERROR(Inv_SY_B!FF56/Inv_SY_B!$NE56-1,"")</f>
        <v>1.7724103332092067E-2</v>
      </c>
      <c r="FG56" s="57">
        <f>IFERROR(Inv_SY_B!FG56/Inv_SY_B!$NE56-1,"")</f>
        <v>1.9331882326297567E-2</v>
      </c>
      <c r="FH56" s="57">
        <f>IFERROR(Inv_SY_B!FH56/Inv_SY_B!$NE56-1,"")</f>
        <v>2.1475587651904604E-2</v>
      </c>
      <c r="FI56" s="57">
        <f>IFERROR(Inv_SY_B!FI56/Inv_SY_B!$NE56-1,"")</f>
        <v>6.6482924831205992E-3</v>
      </c>
      <c r="FJ56" s="57">
        <f>IFERROR(Inv_SY_B!FJ56/Inv_SY_B!$NE56-1,"")</f>
        <v>3.6265665714341644E-2</v>
      </c>
      <c r="FK56" s="57">
        <f>IFERROR(Inv_SY_B!FK56/Inv_SY_B!$NE56-1,"")</f>
        <v>5.1308820099940533E-2</v>
      </c>
      <c r="FL56" s="57">
        <f>IFERROR(Inv_SY_B!FL56/Inv_SY_B!$NE56-1,"")</f>
        <v>1.7480500454182035E-2</v>
      </c>
      <c r="FM56" s="57">
        <f>IFERROR(Inv_SY_B!FM56/Inv_SY_B!$NE56-1,"")</f>
        <v>6.4526368383230892E-3</v>
      </c>
      <c r="FN56" s="57">
        <f>IFERROR(Inv_SY_B!FN56/Inv_SY_B!$NE56-1,"")</f>
        <v>2.6996479542060303E-2</v>
      </c>
      <c r="FO56" s="57">
        <f>IFERROR(Inv_SY_B!FO56/Inv_SY_B!$NE56-1,"")</f>
        <v>1.1344027958260394E-2</v>
      </c>
      <c r="FP56" s="57">
        <f>IFERROR(Inv_SY_B!FP56/Inv_SY_B!$NE56-1,"")</f>
        <v>9.3874715102855166E-3</v>
      </c>
      <c r="FQ56" s="57">
        <f>IFERROR(Inv_SY_B!FQ56/Inv_SY_B!$NE56-1,"")</f>
        <v>1.7018041657387739E-2</v>
      </c>
      <c r="FR56" s="57">
        <f>IFERROR(Inv_SY_B!FR56/Inv_SY_B!$NE56-1,"")</f>
        <v>1.0952716668665596E-2</v>
      </c>
      <c r="FS56" s="57">
        <f>IFERROR(Inv_SY_B!FS56/Inv_SY_B!$NE56-1,"")</f>
        <v>1.8583286815767819E-2</v>
      </c>
      <c r="FT56" s="57">
        <f>IFERROR(Inv_SY_B!FT56/Inv_SY_B!$NE56-1,"")</f>
        <v>3.0909592438010058E-2</v>
      </c>
      <c r="FU56" s="57">
        <f>IFERROR(Inv_SY_B!FU56/Inv_SY_B!$NE56-1,"")</f>
        <v>4.186630854666995E-2</v>
      </c>
      <c r="FV56" s="57">
        <f>IFERROR(Inv_SY_B!FV56/Inv_SY_B!$NE56-1,"")</f>
        <v>3.1887870661997608E-2</v>
      </c>
      <c r="FW56" s="57">
        <f>IFERROR(Inv_SY_B!FW56/Inv_SY_B!$NE56-1,"")</f>
        <v>3.0713936793212548E-2</v>
      </c>
      <c r="FX56" s="57">
        <f>IFERROR(Inv_SY_B!FX56/Inv_SY_B!$NE56-1,"")</f>
        <v>3.7757540005922463E-2</v>
      </c>
      <c r="FY56" s="57">
        <f>IFERROR(Inv_SY_B!FY56/Inv_SY_B!$NE56-1,"")</f>
        <v>4.4605487573834868E-2</v>
      </c>
      <c r="FZ56" s="57">
        <f>IFERROR(Inv_SY_B!FZ56/Inv_SY_B!$NE56-1,"")</f>
        <v>2.2056174510923565E-2</v>
      </c>
      <c r="GA56" s="57">
        <f>IFERROR(Inv_SY_B!GA56/Inv_SY_B!$NE56-1,"")</f>
        <v>4.0659765403752157E-2</v>
      </c>
      <c r="GB56" s="57">
        <f>IFERROR(Inv_SY_B!GB56/Inv_SY_B!$NE56-1,"")</f>
        <v>2.3830415471700839E-2</v>
      </c>
      <c r="GC56" s="57">
        <f>IFERROR(Inv_SY_B!GC56/Inv_SY_B!$NE56-1,"")</f>
        <v>4.362720934984754E-2</v>
      </c>
      <c r="GD56" s="57">
        <f>IFERROR(Inv_SY_B!GD56/Inv_SY_B!$NE56-1,"")</f>
        <v>4.3431553705049808E-2</v>
      </c>
      <c r="GE56" s="57">
        <f>IFERROR(Inv_SY_B!GE56/Inv_SY_B!$NE56-1,"")</f>
        <v>4.6953355311404987E-2</v>
      </c>
      <c r="GF56" s="57">
        <f>IFERROR(Inv_SY_B!GF56/Inv_SY_B!$NE56-1,"")</f>
        <v>3.8148851295517483E-2</v>
      </c>
      <c r="GG56" s="57">
        <f>IFERROR(Inv_SY_B!GG56/Inv_SY_B!$NE56-1,"")</f>
        <v>3.1692215017200098E-2</v>
      </c>
      <c r="GH56" s="57">
        <f>IFERROR(Inv_SY_B!GH56/Inv_SY_B!$NE56-1,"")</f>
        <v>4.225761983626497E-2</v>
      </c>
      <c r="GI56" s="57">
        <f>IFERROR(Inv_SY_B!GI56/Inv_SY_B!$NE56-1,"")</f>
        <v>3.3844427109972486E-2</v>
      </c>
      <c r="GJ56" s="57">
        <f>IFERROR(Inv_SY_B!GJ56/Inv_SY_B!$NE56-1,"")</f>
        <v>4.08880303226824E-2</v>
      </c>
      <c r="GK56" s="57">
        <f>IFERROR(Inv_SY_B!GK56/Inv_SY_B!$NE56-1,"")</f>
        <v>1.6626730367792941E-2</v>
      </c>
      <c r="GL56" s="57">
        <f>IFERROR(Inv_SY_B!GL56/Inv_SY_B!$NE56-1,"")</f>
        <v>3.5800983557947363E-2</v>
      </c>
      <c r="GM56" s="57">
        <f>IFERROR(Inv_SY_B!GM56/Inv_SY_B!$NE56-1,"")</f>
        <v>1.8778942460565329E-2</v>
      </c>
      <c r="GN56" s="57">
        <f>IFERROR(Inv_SY_B!GN56/Inv_SY_B!$NE56-1,"")</f>
        <v>2.9344347279630201E-2</v>
      </c>
      <c r="GO56" s="57">
        <f>IFERROR(Inv_SY_B!GO56/Inv_SY_B!$NE56-1,"")</f>
        <v>2.8013888895007222E-2</v>
      </c>
      <c r="GP56" s="57">
        <f>IFERROR(Inv_SY_B!GP56/Inv_SY_B!$NE56-1,"")</f>
        <v>2.0001790240549822E-2</v>
      </c>
      <c r="GQ56" s="57">
        <f>IFERROR(Inv_SY_B!GQ56/Inv_SY_B!$NE56-1,"")</f>
        <v>4.5065278339109005E-2</v>
      </c>
      <c r="GR56" s="57">
        <f>IFERROR(Inv_SY_B!GR56/Inv_SY_B!$NE56-1,"")</f>
        <v>7.9537540596124057E-3</v>
      </c>
      <c r="GS56" s="57">
        <f>IFERROR(Inv_SY_B!GS56/Inv_SY_B!$NE56-1,"")</f>
        <v>3.2095348400136281E-2</v>
      </c>
      <c r="GT56" s="57">
        <f>IFERROR(Inv_SY_B!GT56/Inv_SY_B!$NE56-1,"")</f>
        <v>1.5701128663558439E-2</v>
      </c>
      <c r="GU56" s="57">
        <f>IFERROR(Inv_SY_B!GU56/Inv_SY_B!$NE56-1,"")</f>
        <v>2.2535137845121289E-2</v>
      </c>
      <c r="GV56" s="57">
        <f>IFERROR(Inv_SY_B!GV56/Inv_SY_B!$NE56-1,"")</f>
        <v>3.3572210560689264E-2</v>
      </c>
      <c r="GW56" s="57">
        <f>IFERROR(Inv_SY_B!GW56/Inv_SY_B!$NE56-1,"")</f>
        <v>4.3607408055675201E-2</v>
      </c>
      <c r="GX56" s="57">
        <f>IFERROR(Inv_SY_B!GX56/Inv_SY_B!$NE56-1,"")</f>
        <v>1.9290657223882013E-2</v>
      </c>
      <c r="GY56" s="57">
        <f>IFERROR(Inv_SY_B!GY56/Inv_SY_B!$NE56-1,"")</f>
        <v>4.0816049985131775E-2</v>
      </c>
      <c r="GZ56" s="57">
        <f>IFERROR(Inv_SY_B!GZ56/Inv_SY_B!$NE56-1,"")</f>
        <v>4.9876149635995182E-2</v>
      </c>
      <c r="HA56" s="57">
        <f>IFERROR(Inv_SY_B!HA56/Inv_SY_B!$NE56-1,"")</f>
        <v>5.0180037533801292E-2</v>
      </c>
      <c r="HB56" s="57">
        <f>IFERROR(Inv_SY_B!HB56/Inv_SY_B!$NE56-1,"")</f>
        <v>2.735632174193281E-2</v>
      </c>
      <c r="HC56" s="57">
        <f>IFERROR(Inv_SY_B!HC56/Inv_SY_B!$NE56-1,"")</f>
        <v>2.8834000737606003E-2</v>
      </c>
      <c r="HD56" s="57">
        <f>IFERROR(Inv_SY_B!HD56/Inv_SY_B!$NE56-1,"")</f>
        <v>2.4418555167200928E-2</v>
      </c>
      <c r="HE56" s="57">
        <f>IFERROR(Inv_SY_B!HE56/Inv_SY_B!$NE56-1,"")</f>
        <v>2.6328371136246753E-2</v>
      </c>
      <c r="HF56" s="57">
        <f>IFERROR(Inv_SY_B!HF56/Inv_SY_B!$NE56-1,"")</f>
        <v>1.223052196715968E-2</v>
      </c>
      <c r="HG56" s="57">
        <f>IFERROR(Inv_SY_B!HG56/Inv_SY_B!$NE56-1,"")</f>
        <v>2.4200861386588279E-2</v>
      </c>
      <c r="HH56" s="57">
        <f>IFERROR(Inv_SY_B!HH56/Inv_SY_B!$NE56-1,"")</f>
        <v>3.4393767958827315E-2</v>
      </c>
      <c r="HI56" s="57">
        <f>IFERROR(Inv_SY_B!HI56/Inv_SY_B!$NE56-1,"")</f>
        <v>3.3987406235016948E-2</v>
      </c>
      <c r="HJ56" s="57">
        <f>IFERROR(Inv_SY_B!HJ56/Inv_SY_B!$NE56-1,"")</f>
        <v>4.7365818562599582E-2</v>
      </c>
      <c r="HK56" s="57">
        <f>IFERROR(Inv_SY_B!HK56/Inv_SY_B!$NE56-1,"")</f>
        <v>3.8575016222242686E-2</v>
      </c>
      <c r="HL56" s="57">
        <f>IFERROR(Inv_SY_B!HL56/Inv_SY_B!$NE56-1,"")</f>
        <v>2.8772430779452796E-2</v>
      </c>
      <c r="HM56" s="57">
        <f>IFERROR(Inv_SY_B!HM56/Inv_SY_B!$NE56-1,"")</f>
        <v>1.2517961827045676E-2</v>
      </c>
      <c r="HN56" s="57">
        <f>IFERROR(Inv_SY_B!HN56/Inv_SY_B!$NE56-1,"")</f>
        <v>4.9284307664323457E-3</v>
      </c>
      <c r="HO56" s="57">
        <f>IFERROR(Inv_SY_B!HO56/Inv_SY_B!$NE56-1,"")</f>
        <v>2.1597859712795042E-2</v>
      </c>
      <c r="HP56" s="57">
        <f>IFERROR(Inv_SY_B!HP56/Inv_SY_B!$NE56-1,"")</f>
        <v>5.7993733631314104E-3</v>
      </c>
      <c r="HQ56" s="57">
        <f>IFERROR(Inv_SY_B!HQ56/Inv_SY_B!$NE56-1,"")</f>
        <v>-1.5364312577070716E-2</v>
      </c>
      <c r="HR56" s="57">
        <f>IFERROR(Inv_SY_B!HR56/Inv_SY_B!$NE56-1,"")</f>
        <v>-1.695165905257745E-2</v>
      </c>
      <c r="HS56" s="57">
        <f>IFERROR(Inv_SY_B!HS56/Inv_SY_B!$NE56-1,"")</f>
        <v>1.8020776836975116E-2</v>
      </c>
      <c r="HT56" s="57">
        <f>IFERROR(Inv_SY_B!HT56/Inv_SY_B!$NE56-1,"")</f>
        <v>4.2156610195420718E-4</v>
      </c>
      <c r="HU56" s="57">
        <f>IFERROR(Inv_SY_B!HU56/Inv_SY_B!$NE56-1,"")</f>
        <v>8.5159145470967701E-3</v>
      </c>
      <c r="HV56" s="57">
        <f>IFERROR(Inv_SY_B!HV56/Inv_SY_B!$NE56-1,"")</f>
        <v>2.735632174193281E-2</v>
      </c>
      <c r="HW56" s="57">
        <f>IFERROR(Inv_SY_B!HW56/Inv_SY_B!$NE56-1,"")</f>
        <v>2.5453810035003022E-2</v>
      </c>
      <c r="HX56" s="57">
        <f>IFERROR(Inv_SY_B!HX56/Inv_SY_B!$NE56-1,"")</f>
        <v>2.0983831073090986E-2</v>
      </c>
      <c r="HY56" s="57">
        <f>IFERROR(Inv_SY_B!HY56/Inv_SY_B!$NE56-1,"")</f>
        <v>2.0171107625470697E-2</v>
      </c>
      <c r="HZ56" s="57">
        <f>IFERROR(Inv_SY_B!HZ56/Inv_SY_B!$NE56-1,"")</f>
        <v>-5.381304578879309E-3</v>
      </c>
      <c r="IA56" s="57">
        <f>IFERROR(Inv_SY_B!IA56/Inv_SY_B!$NE56-1,"")</f>
        <v>3.3987406235016948E-2</v>
      </c>
      <c r="IB56" s="57">
        <f>IFERROR(Inv_SY_B!IB56/Inv_SY_B!$NE56-1,"")</f>
        <v>1.0873164373528033E-2</v>
      </c>
      <c r="IC56" s="57">
        <f>IFERROR(Inv_SY_B!IC56/Inv_SY_B!$NE56-1,"")</f>
        <v>4.0895555539790074E-2</v>
      </c>
      <c r="ID56" s="57">
        <f>IFERROR(Inv_SY_B!ID56/Inv_SY_B!$NE56-1,"")</f>
        <v>2.6469714344528494E-2</v>
      </c>
      <c r="IE56" s="57">
        <f>IFERROR(Inv_SY_B!IE56/Inv_SY_B!$NE56-1,"")</f>
        <v>2.5860171758813166E-2</v>
      </c>
      <c r="IF56" s="57">
        <f>IFERROR(Inv_SY_B!IF56/Inv_SY_B!$NE56-1,"")</f>
        <v>2.8907884687389584E-2</v>
      </c>
      <c r="IG56" s="57">
        <f>IFERROR(Inv_SY_B!IG56/Inv_SY_B!$NE56-1,"")</f>
        <v>2.1654131490240758E-3</v>
      </c>
      <c r="IH56" s="57">
        <f>IFERROR(Inv_SY_B!IH56/Inv_SY_B!$NE56-1,"")</f>
        <v>-1.5665384417695716E-4</v>
      </c>
      <c r="II56" s="57">
        <f>IFERROR(Inv_SY_B!II56/Inv_SY_B!$NE56-1,"")</f>
        <v>3.5199522283915208E-3</v>
      </c>
      <c r="IJ56" s="57">
        <f>IFERROR(Inv_SY_B!IJ56/Inv_SY_B!$NE56-1,"")</f>
        <v>9.7121308769274606E-3</v>
      </c>
      <c r="IK56" s="57">
        <f>IFERROR(Inv_SY_B!IK56/Inv_SY_B!$NE56-1,"")</f>
        <v>5.89786522493434E-2</v>
      </c>
      <c r="IL56" s="57">
        <f>IFERROR(Inv_SY_B!IL56/Inv_SY_B!$NE56-1,"")</f>
        <v>5.6540481906482309E-2</v>
      </c>
      <c r="IM56" s="57">
        <f>IFERROR(Inv_SY_B!IM56/Inv_SY_B!$NE56-1,"")</f>
        <v>2.6672895206433678E-2</v>
      </c>
      <c r="IN56" s="57">
        <f>IFERROR(Inv_SY_B!IN56/Inv_SY_B!$NE56-1,"")</f>
        <v>2.3451027253367007E-2</v>
      </c>
      <c r="IO56" s="57">
        <f>IFERROR(Inv_SY_B!IO56/Inv_SY_B!$NE56-1,"")</f>
        <v>3.0126969858820241E-2</v>
      </c>
      <c r="IP56" s="57">
        <f>IFERROR(Inv_SY_B!IP56/Inv_SY_B!$NE56-1,"")</f>
        <v>-3.8332599167454351E-3</v>
      </c>
      <c r="IQ56" s="57">
        <f>IFERROR(Inv_SY_B!IQ56/Inv_SY_B!$NE56-1,"")</f>
        <v>2.0780650211185803E-2</v>
      </c>
      <c r="IR56" s="57">
        <f>IFERROR(Inv_SY_B!IR56/Inv_SY_B!$NE56-1,"")</f>
        <v>6.6160415526594907E-3</v>
      </c>
      <c r="IS56" s="57">
        <f>IFERROR(Inv_SY_B!IS56/Inv_SY_B!$NE56-1,"")</f>
        <v>2.6160105412101675E-2</v>
      </c>
      <c r="IT56" s="57">
        <f>IFERROR(Inv_SY_B!IT56/Inv_SY_B!$NE56-1,"")</f>
        <v>1.067965879076116E-2</v>
      </c>
      <c r="IU56" s="57">
        <f>IFERROR(Inv_SY_B!IU56/Inv_SY_B!$NE56-1,"")</f>
        <v>4.5317158106010558E-2</v>
      </c>
      <c r="IV56" s="57">
        <f>IFERROR(Inv_SY_B!IV56/Inv_SY_B!$NE56-1,"")</f>
        <v>3.0417228232970217E-2</v>
      </c>
      <c r="IW56" s="57">
        <f>IFERROR(Inv_SY_B!IW56/Inv_SY_B!$NE56-1,"")</f>
        <v>1.1647186704595081E-2</v>
      </c>
      <c r="IX56" s="57">
        <f>IFERROR(Inv_SY_B!IX56/Inv_SY_B!$NE56-1,"")</f>
        <v>1.7258848604831067E-2</v>
      </c>
      <c r="IY56" s="57">
        <f>IFERROR(Inv_SY_B!IY56/Inv_SY_B!$NE56-1,"")</f>
        <v>2.6547116577635199E-2</v>
      </c>
      <c r="IZ56" s="57">
        <f>IFERROR(Inv_SY_B!IZ56/Inv_SY_B!$NE56-1,"")</f>
        <v>-9.4009432754432742E-3</v>
      </c>
      <c r="JA56" s="57">
        <f>IFERROR(Inv_SY_B!JA56/Inv_SY_B!$NE56-1,"")</f>
        <v>-2.1967748453155744E-2</v>
      </c>
      <c r="JB56" s="57">
        <f>IFERROR(Inv_SY_B!JB56/Inv_SY_B!$NE56-1,"")</f>
        <v>-3.0003445822275321E-3</v>
      </c>
      <c r="JC56" s="57">
        <f>IFERROR(Inv_SY_B!JC56/Inv_SY_B!$NE56-1,"")</f>
        <v>-2.6056907167610888E-3</v>
      </c>
      <c r="JD56" s="57">
        <f>IFERROR(Inv_SY_B!JD56/Inv_SY_B!$NE56-1,"")</f>
        <v>1.0910256026821274E-2</v>
      </c>
      <c r="JE56" s="57">
        <f>IFERROR(Inv_SY_B!JE56/Inv_SY_B!$NE56-1,"")</f>
        <v>1.759748337467304E-2</v>
      </c>
      <c r="JF56" s="57">
        <f>IFERROR(Inv_SY_B!JF56/Inv_SY_B!$NE56-1,"")</f>
        <v>8.384817482981477E-3</v>
      </c>
      <c r="JG56" s="57">
        <f>IFERROR(Inv_SY_B!JG56/Inv_SY_B!$NE56-1,"")</f>
        <v>6.8400546829399111E-3</v>
      </c>
      <c r="JH56" s="57">
        <f>IFERROR(Inv_SY_B!JH56/Inv_SY_B!$NE56-1,"")</f>
        <v>1.3133661408576192E-2</v>
      </c>
      <c r="JI56" s="57">
        <f>IFERROR(Inv_SY_B!JI56/Inv_SY_B!$NE56-1,"")</f>
        <v>1.2370729318418761E-2</v>
      </c>
      <c r="JJ56" s="57">
        <f>IFERROR(Inv_SY_B!JJ56/Inv_SY_B!$NE56-1,"")</f>
        <v>5.3323562481755182E-4</v>
      </c>
      <c r="JK56" s="57">
        <f>IFERROR(Inv_SY_B!JK56/Inv_SY_B!$NE56-1,"")</f>
        <v>1.202540216182113E-2</v>
      </c>
      <c r="JL56" s="57">
        <f>IFERROR(Inv_SY_B!JL56/Inv_SY_B!$NE56-1,"")</f>
        <v>1.8109792962135884E-2</v>
      </c>
      <c r="JM56" s="57">
        <f>IFERROR(Inv_SY_B!JM56/Inv_SY_B!$NE56-1,"")</f>
        <v>-9.2632997117995108E-3</v>
      </c>
      <c r="JN56" s="57">
        <f>IFERROR(Inv_SY_B!JN56/Inv_SY_B!$NE56-1,"")</f>
        <v>-8.0730741980500342E-3</v>
      </c>
      <c r="JO56" s="57">
        <f>IFERROR(Inv_SY_B!JO56/Inv_SY_B!$NE56-1,"")</f>
        <v>9.3786840431957508E-3</v>
      </c>
      <c r="JP56" s="57">
        <f>IFERROR(Inv_SY_B!JP56/Inv_SY_B!$NE56-1,"")</f>
        <v>4.5600447357625473E-3</v>
      </c>
      <c r="JQ56" s="57">
        <f>IFERROR(Inv_SY_B!JQ56/Inv_SY_B!$NE56-1,"")</f>
        <v>0.23037299709195058</v>
      </c>
      <c r="JR56" s="57">
        <f>IFERROR(Inv_SY_B!JR56/Inv_SY_B!$NE56-1,"")</f>
        <v>1.071190972122249E-2</v>
      </c>
      <c r="JS56" s="57">
        <f>IFERROR(Inv_SY_B!JS56/Inv_SY_B!$NE56-1,"")</f>
        <v>7.0703590078511347E-3</v>
      </c>
      <c r="JT56" s="57">
        <f>IFERROR(Inv_SY_B!JT56/Inv_SY_B!$NE56-1,"")</f>
        <v>5.2105799515116402E-3</v>
      </c>
      <c r="JU56" s="57">
        <f>IFERROR(Inv_SY_B!JU56/Inv_SY_B!$NE56-1,"")</f>
        <v>-0.12336693581675418</v>
      </c>
      <c r="JV56" s="57">
        <f>IFERROR(Inv_SY_B!JV56/Inv_SY_B!$NE56-1,"")</f>
        <v>-1.2721616351831666E-2</v>
      </c>
      <c r="JW56" s="57">
        <f>IFERROR(Inv_SY_B!JW56/Inv_SY_B!$NE56-1,"")</f>
        <v>-2.2700054236504008E-2</v>
      </c>
      <c r="JX56" s="57">
        <f>IFERROR(Inv_SY_B!JX56/Inv_SY_B!$NE56-1,"")</f>
        <v>-2.9939313094011211E-2</v>
      </c>
      <c r="JY56" s="57">
        <f>IFERROR(Inv_SY_B!JY56/Inv_SY_B!$NE56-1,"")</f>
        <v>-2.4656610684478886E-2</v>
      </c>
      <c r="JZ56" s="57">
        <f>IFERROR(Inv_SY_B!JZ56/Inv_SY_B!$NE56-1,"")</f>
        <v>-4.4222175164228661E-2</v>
      </c>
      <c r="KA56" s="57">
        <f>IFERROR(Inv_SY_B!KA56/Inv_SY_B!$NE56-1,"")</f>
        <v>-3.6787260661923615E-2</v>
      </c>
      <c r="KB56" s="57">
        <f>IFERROR(Inv_SY_B!KB56/Inv_SY_B!$NE56-1,"")</f>
        <v>-2.4852266329276507E-2</v>
      </c>
      <c r="KC56" s="57">
        <f>IFERROR(Inv_SY_B!KC56/Inv_SY_B!$NE56-1,"")</f>
        <v>-3.8156850175506185E-2</v>
      </c>
      <c r="KD56" s="57">
        <f>IFERROR(Inv_SY_B!KD56/Inv_SY_B!$NE56-1,"")</f>
        <v>-3.6200293727531196E-2</v>
      </c>
      <c r="KE56" s="57">
        <f>IFERROR(Inv_SY_B!KE56/Inv_SY_B!$NE56-1,"")</f>
        <v>9.7427878399325429E-4</v>
      </c>
      <c r="KF56" s="57">
        <f>IFERROR(Inv_SY_B!KF56/Inv_SY_B!$NE56-1,"")</f>
        <v>-1.8182960871831244E-2</v>
      </c>
      <c r="KG56" s="57">
        <f>IFERROR(Inv_SY_B!KG56/Inv_SY_B!$NE56-1,"")</f>
        <v>-6.8519470079067002E-3</v>
      </c>
      <c r="KH56" s="57">
        <f>IFERROR(Inv_SY_B!KH56/Inv_SY_B!$NE56-1,"")</f>
        <v>-7.6345695870967401E-3</v>
      </c>
      <c r="KI56" s="57">
        <f>IFERROR(Inv_SY_B!KI56/Inv_SY_B!$NE56-1,"")</f>
        <v>6.6482924831205992E-3</v>
      </c>
      <c r="KJ56" s="57">
        <f>IFERROR(Inv_SY_B!KJ56/Inv_SY_B!$NE56-1,"")</f>
        <v>-1.533361920987808E-2</v>
      </c>
      <c r="KK56" s="57">
        <f>IFERROR(Inv_SY_B!KK56/Inv_SY_B!$NE56-1,"")</f>
        <v>-3.0946939664718287E-2</v>
      </c>
      <c r="KL56" s="57">
        <f>IFERROR(Inv_SY_B!KL56/Inv_SY_B!$NE56-1,"")</f>
        <v>-2.8613947116581606E-2</v>
      </c>
      <c r="KM56" s="57">
        <f>IFERROR(Inv_SY_B!KM56/Inv_SY_B!$NE56-1,"")</f>
        <v>-3.9894781223761555E-3</v>
      </c>
      <c r="KN56" s="57">
        <f>IFERROR(Inv_SY_B!KN56/Inv_SY_B!$NE56-1,"")</f>
        <v>-1.7990295660542222E-2</v>
      </c>
      <c r="KO56" s="57">
        <f>IFERROR(Inv_SY_B!KO56/Inv_SY_B!$NE56-1,"")</f>
        <v>-1.7597648837535673E-2</v>
      </c>
      <c r="KP56" s="57">
        <f>IFERROR(Inv_SY_B!KP56/Inv_SY_B!$NE56-1,"")</f>
        <v>-2.4807461517822871E-3</v>
      </c>
      <c r="KQ56" s="57">
        <f>IFERROR(Inv_SY_B!KQ56/Inv_SY_B!$NE56-1,"")</f>
        <v>-3.2327409094997428E-2</v>
      </c>
      <c r="KR56" s="57">
        <f>IFERROR(Inv_SY_B!KR56/Inv_SY_B!$NE56-1,"")</f>
        <v>-1.7401325426032344E-2</v>
      </c>
      <c r="KS56" s="57">
        <f>IFERROR(Inv_SY_B!KS56/Inv_SY_B!$NE56-1,"")</f>
        <v>-2.5057938474660646E-2</v>
      </c>
      <c r="KT56" s="57">
        <f>IFERROR(Inv_SY_B!KT56/Inv_SY_B!$NE56-1,"")</f>
        <v>-1.3028056827625312E-3</v>
      </c>
      <c r="KU56" s="57">
        <f>IFERROR(Inv_SY_B!KU56/Inv_SY_B!$NE56-1,"")</f>
        <v>-8.9594187313908336E-3</v>
      </c>
      <c r="KV56" s="57">
        <f>IFERROR(Inv_SY_B!KV56/Inv_SY_B!$NE56-1,"")</f>
        <v>-9.0890662672893363E-3</v>
      </c>
      <c r="KW56" s="57">
        <f>IFERROR(Inv_SY_B!KW56/Inv_SY_B!$NE56-1,"")</f>
        <v>-7.7814782623711887E-3</v>
      </c>
      <c r="KX56" s="57">
        <f>IFERROR(Inv_SY_B!KX56/Inv_SY_B!$NE56-1,"")</f>
        <v>9.3874715102855166E-3</v>
      </c>
      <c r="KY56" s="57">
        <f>IFERROR(Inv_SY_B!KY56/Inv_SY_B!$NE56-1,"")</f>
        <v>-1.363806171336801E-3</v>
      </c>
      <c r="KZ56" s="57">
        <f>IFERROR(Inv_SY_B!KZ56/Inv_SY_B!$NE56-1,"")</f>
        <v>-9.1704663987569601E-3</v>
      </c>
      <c r="LA56" s="57">
        <f>IFERROR(Inv_SY_B!LA56/Inv_SY_B!$NE56-1,"")</f>
        <v>1.6107490387368806E-2</v>
      </c>
      <c r="LB56" s="57">
        <f>IFERROR(Inv_SY_B!LB56/Inv_SY_B!$NE56-1,"")</f>
        <v>-9.0074309342040859E-3</v>
      </c>
      <c r="LC56" s="57">
        <f>IFERROR(Inv_SY_B!LC56/Inv_SY_B!$NE56-1,"")</f>
        <v>5.6211003479338384E-3</v>
      </c>
      <c r="LD56" s="57">
        <f>IFERROR(Inv_SY_B!LD56/Inv_SY_B!$NE56-1,"")</f>
        <v>-1.9700717703619142E-2</v>
      </c>
      <c r="LE56" s="57">
        <f>IFERROR(Inv_SY_B!LE56/Inv_SY_B!$NE56-1,"")</f>
        <v>-2.6666918683222463E-2</v>
      </c>
      <c r="LF56" s="57">
        <f>IFERROR(Inv_SY_B!LF56/Inv_SY_B!$NE56-1,"")</f>
        <v>-2.3957840524487906E-2</v>
      </c>
      <c r="LG56" s="57">
        <f>IFERROR(Inv_SY_B!LG56/Inv_SY_B!$NE56-1,"")</f>
        <v>-5.0616978580094729E-3</v>
      </c>
      <c r="LH56" s="57">
        <f>IFERROR(Inv_SY_B!LH56/Inv_SY_B!$NE56-1,"")</f>
        <v>-3.8847585893171832E-2</v>
      </c>
      <c r="LI56" s="57">
        <f>IFERROR(Inv_SY_B!LI56/Inv_SY_B!$NE56-1,"")</f>
        <v>1.3775748115029351E-2</v>
      </c>
      <c r="LJ56" s="57">
        <f>IFERROR(Inv_SY_B!LJ56/Inv_SY_B!$NE56-1,"")</f>
        <v>5.7338994535238719E-4</v>
      </c>
      <c r="LK56" s="57">
        <f>IFERROR(Inv_SY_B!LK56/Inv_SY_B!$NE56-1,"")</f>
        <v>-3.2046373884138113E-2</v>
      </c>
      <c r="LL56" s="57">
        <f>IFERROR(Inv_SY_B!LL56/Inv_SY_B!$NE56-1,"")</f>
        <v>-1.5182362346015554E-2</v>
      </c>
      <c r="LM56" s="57">
        <f>IFERROR(Inv_SY_B!LM56/Inv_SY_B!$NE56-1,"")</f>
        <v>1.5130287194396796E-2</v>
      </c>
      <c r="LN56" s="57">
        <f>IFERROR(Inv_SY_B!LN56/Inv_SY_B!$NE56-1,"")</f>
        <v>4.6809857249920928E-3</v>
      </c>
      <c r="LO56" s="57">
        <f>IFERROR(Inv_SY_B!LO56/Inv_SY_B!$NE56-1,"")</f>
        <v>-4.8007878305791341E-3</v>
      </c>
      <c r="LP56" s="57">
        <f>IFERROR(Inv_SY_B!LP56/Inv_SY_B!$NE56-1,"")</f>
        <v>3.6851738589582794E-5</v>
      </c>
      <c r="LQ56" s="57">
        <f>IFERROR(Inv_SY_B!LQ56/Inv_SY_B!$NE56-1,"")</f>
        <v>1.9719075662572028E-3</v>
      </c>
      <c r="LR56" s="57">
        <f>IFERROR(Inv_SY_B!LR56/Inv_SY_B!$NE56-1,"")</f>
        <v>1.5848964007239008E-3</v>
      </c>
      <c r="LS56" s="57">
        <f>IFERROR(Inv_SY_B!LS56/Inv_SY_B!$NE56-1,"")</f>
        <v>1.2356917278521395E-2</v>
      </c>
      <c r="LT56" s="57">
        <f>IFERROR(Inv_SY_B!LT56/Inv_SY_B!$NE56-1,"")</f>
        <v>-8.2742130412423176E-3</v>
      </c>
      <c r="LU56" s="57">
        <f>IFERROR(Inv_SY_B!LU56/Inv_SY_B!$NE56-1,"")</f>
        <v>8.1834367730702073E-3</v>
      </c>
      <c r="LV56" s="57">
        <f>IFERROR(Inv_SY_B!LV56/Inv_SY_B!$NE56-1,"")</f>
        <v>-3.804234079330282E-3</v>
      </c>
      <c r="LW56" s="57">
        <f>IFERROR(Inv_SY_B!LW56/Inv_SY_B!$NE56-1,"")</f>
        <v>3.906692778264409E-2</v>
      </c>
      <c r="LX56" s="57">
        <f>IFERROR(Inv_SY_B!LX56/Inv_SY_B!$NE56-1,"")</f>
        <v>3.4190587096921909E-2</v>
      </c>
      <c r="LY56" s="57">
        <f>IFERROR(Inv_SY_B!LY56/Inv_SY_B!$NE56-1,"")</f>
        <v>4.2317821573125691E-2</v>
      </c>
      <c r="LZ56" s="57">
        <f>IFERROR(Inv_SY_B!LZ56/Inv_SY_B!$NE56-1,"")</f>
        <v>-1.6798133962117934E-2</v>
      </c>
      <c r="MA56" s="57">
        <f>IFERROR(Inv_SY_B!MA56/Inv_SY_B!$NE56-1,"")</f>
        <v>-1.8926695372552205E-2</v>
      </c>
      <c r="MB56" s="57">
        <f>IFERROR(Inv_SY_B!MB56/Inv_SY_B!$NE56-1,"")</f>
        <v>8.9381085458604126E-3</v>
      </c>
      <c r="MC56" s="57">
        <f>IFERROR(Inv_SY_B!MC56/Inv_SY_B!$NE56-1,"")</f>
        <v>-4.0986331807962295E-2</v>
      </c>
      <c r="MD56" s="57">
        <f>IFERROR(Inv_SY_B!MD56/Inv_SY_B!$NE56-1,"")</f>
        <v>-1.350853905508298E-2</v>
      </c>
      <c r="ME56" s="57">
        <f>IFERROR(Inv_SY_B!ME56/Inv_SY_B!$NE56-1,"")</f>
        <v>1.5848964007239008E-3</v>
      </c>
      <c r="MF56" s="57">
        <f>IFERROR(Inv_SY_B!MF56/Inv_SY_B!$NE56-1,"")</f>
        <v>-2.2603301445120461E-2</v>
      </c>
      <c r="MG56" s="57">
        <f>IFERROR(Inv_SY_B!MG56/Inv_SY_B!$NE56-1,"")</f>
        <v>-1.3176873407774181E-3</v>
      </c>
      <c r="MH56" s="57">
        <f>IFERROR(Inv_SY_B!MH56/Inv_SY_B!$NE56-1,"")</f>
        <v>1.0099142042460985E-2</v>
      </c>
      <c r="MI56" s="57">
        <f>IFERROR(Inv_SY_B!MI56/Inv_SY_B!$NE56-1,"")</f>
        <v>-1.7572156293184982E-2</v>
      </c>
      <c r="MJ56" s="57">
        <f>IFERROR(Inv_SY_B!MJ56/Inv_SY_B!$NE56-1,"")</f>
        <v>-4.6065853355589659E-2</v>
      </c>
      <c r="MK56" s="57">
        <f>IFERROR(Inv_SY_B!MK56/Inv_SY_B!$NE56-1,"")</f>
        <v>-3.0827288712707679E-2</v>
      </c>
      <c r="ML56" s="57">
        <f>IFERROR(Inv_SY_B!ML56/Inv_SY_B!$NE56-1,"")</f>
        <v>3.5199522283915208E-3</v>
      </c>
      <c r="MM56" s="57">
        <f>IFERROR(Inv_SY_B!MM56/Inv_SY_B!$NE56-1,"")</f>
        <v>-1.7032377562309131E-2</v>
      </c>
      <c r="MN56" s="57">
        <f>IFERROR(Inv_SY_B!MN56/Inv_SY_B!$NE56-1,"")</f>
        <v>-1.0102840798388191E-2</v>
      </c>
      <c r="MO56" s="57">
        <f>IFERROR(Inv_SY_B!MO56/Inv_SY_B!$NE56-1,"")</f>
        <v>1.1840692287361732E-2</v>
      </c>
      <c r="MP56" s="57">
        <f>IFERROR(Inv_SY_B!MP56/Inv_SY_B!$NE56-1,"")</f>
        <v>3.7134578111581718E-3</v>
      </c>
      <c r="MQ56" s="57">
        <f>IFERROR(Inv_SY_B!MQ56/Inv_SY_B!$NE56-1,"")</f>
        <v>-1.5250089299983838E-2</v>
      </c>
      <c r="MR56" s="57">
        <f>IFERROR(Inv_SY_B!MR56/Inv_SY_B!$NE56-1,"")</f>
        <v>-1.54435948827506E-2</v>
      </c>
      <c r="MS56" s="57">
        <f>IFERROR(Inv_SY_B!MS56/Inv_SY_B!$NE56-1,"")</f>
        <v>5.1357238444937892E-3</v>
      </c>
      <c r="MT56" s="57">
        <f>IFERROR(Inv_SY_B!MT56/Inv_SY_B!$NE56-1,"")</f>
        <v>-5.35466032711861E-2</v>
      </c>
      <c r="MU56" s="57">
        <f>IFERROR(Inv_SY_B!MU56/Inv_SY_B!$NE56-1,"")</f>
        <v>5.4550080560589187E-3</v>
      </c>
      <c r="MV56" s="57">
        <f>IFERROR(Inv_SY_B!MV56/Inv_SY_B!$NE56-1,"")</f>
        <v>-2.5666779204537304E-3</v>
      </c>
      <c r="MW56" s="57">
        <f>IFERROR(Inv_SY_B!MW56/Inv_SY_B!$NE56-1,"")</f>
        <v>-1.7823713550781717E-2</v>
      </c>
      <c r="MX56" s="57">
        <f>IFERROR(Inv_SY_B!MX56/Inv_SY_B!$NE56-1,"")</f>
        <v>-7.316360406546929E-3</v>
      </c>
      <c r="MY56" s="57">
        <f>IFERROR(Inv_SY_B!MY56/Inv_SY_B!$NE56-1,"")</f>
        <v>-1.741735182697135E-2</v>
      </c>
      <c r="MZ56" s="57">
        <f>IFERROR(Inv_SY_B!MZ56/Inv_SY_B!$NE56-1,"")</f>
        <v>1.0012064530215969E-2</v>
      </c>
      <c r="NA56" s="57">
        <f>IFERROR(Inv_SY_B!NA56/Inv_SY_B!$NE56-1,"")</f>
        <v>-1.4195323843390062E-3</v>
      </c>
      <c r="NB56" s="57">
        <f>IFERROR(Inv_SY_B!NB56/Inv_SY_B!$NE56-1,"")</f>
        <v>5.7452664302091172E-3</v>
      </c>
      <c r="NC56" s="57">
        <f>IFERROR(Inv_SY_B!NC56/Inv_SY_B!$NE56-1,"")</f>
        <v>1.4685224354033188E-2</v>
      </c>
      <c r="ND56" s="57">
        <f>IFERROR(Inv_SY_B!ND56/Inv_SY_B!$NE56-1,"")</f>
        <v>4.6256402067657021E-4</v>
      </c>
    </row>
    <row r="57" spans="2:368" ht="14.5" x14ac:dyDescent="0.35">
      <c r="B57" s="86">
        <f t="shared" si="0"/>
        <v>45798</v>
      </c>
      <c r="C57" s="57">
        <f>IFERROR(Inv_SY_B!C57/Inv_SY_B!$NE57-1,"")</f>
        <v>-8.2336130808112307E-2</v>
      </c>
      <c r="D57" s="57">
        <f>IFERROR(Inv_SY_B!D57/Inv_SY_B!$NE57-1,"")</f>
        <v>-0.11080921789357467</v>
      </c>
      <c r="E57" s="57">
        <f>IFERROR(Inv_SY_B!E57/Inv_SY_B!$NE57-1,"")</f>
        <v>-6.9048690168229565E-2</v>
      </c>
      <c r="F57" s="57">
        <f>IFERROR(Inv_SY_B!F57/Inv_SY_B!$NE57-1,"")</f>
        <v>-7.0175749865362458E-2</v>
      </c>
      <c r="G57" s="57">
        <f>IFERROR(Inv_SY_B!G57/Inv_SY_B!$NE57-1,"")</f>
        <v>-8.8208705019488631E-2</v>
      </c>
      <c r="H57" s="57">
        <f>IFERROR(Inv_SY_B!H57/Inv_SY_B!$NE57-1,"")</f>
        <v>-0.12566867777772561</v>
      </c>
      <c r="I57" s="57">
        <f>IFERROR(Inv_SY_B!I57/Inv_SY_B!$NE57-1,"")</f>
        <v>-4.1576717841328326E-2</v>
      </c>
      <c r="J57" s="57">
        <f>IFERROR(Inv_SY_B!J57/Inv_SY_B!$NE57-1,"")</f>
        <v>-0.11300401835641238</v>
      </c>
      <c r="K57" s="57">
        <f>IFERROR(Inv_SY_B!K57/Inv_SY_B!$NE57-1,"")</f>
        <v>-6.5667511076830776E-2</v>
      </c>
      <c r="L57" s="57">
        <f>IFERROR(Inv_SY_B!L57/Inv_SY_B!$NE57-1,"")</f>
        <v>-8.1446346836691386E-2</v>
      </c>
      <c r="M57" s="57">
        <f>IFERROR(Inv_SY_B!M57/Inv_SY_B!$NE57-1,"")</f>
        <v>-6.1159272288299427E-2</v>
      </c>
      <c r="N57" s="57">
        <f>IFERROR(Inv_SY_B!N57/Inv_SY_B!$NE57-1,"")</f>
        <v>-6.9612220016796011E-2</v>
      </c>
      <c r="O57" s="57">
        <f>IFERROR(Inv_SY_B!O57/Inv_SY_B!$NE57-1,"")</f>
        <v>-6.3976921531131548E-2</v>
      </c>
      <c r="P57" s="57">
        <f>IFERROR(Inv_SY_B!P57/Inv_SY_B!$NE57-1,"")</f>
        <v>-7.2429869259628354E-2</v>
      </c>
      <c r="Q57" s="57">
        <f>IFERROR(Inv_SY_B!Q57/Inv_SY_B!$NE57-1,"")</f>
        <v>-5.2142794711236173E-2</v>
      </c>
      <c r="R57" s="57">
        <f>IFERROR(Inv_SY_B!R57/Inv_SY_B!$NE57-1,"")</f>
        <v>-5.6087503651201187E-2</v>
      </c>
      <c r="S57" s="57">
        <f>IFERROR(Inv_SY_B!S57/Inv_SY_B!$NE57-1,"")</f>
        <v>-7.9963373550990258E-2</v>
      </c>
      <c r="T57" s="57">
        <f>IFERROR(Inv_SY_B!T57/Inv_SY_B!$NE57-1,"")</f>
        <v>-5.0897097151247239E-2</v>
      </c>
      <c r="U57" s="57">
        <f>IFERROR(Inv_SY_B!U57/Inv_SY_B!$NE57-1,"")</f>
        <v>-5.6087503651201187E-2</v>
      </c>
      <c r="V57" s="57">
        <f>IFERROR(Inv_SY_B!V57/Inv_SY_B!$NE57-1,"")</f>
        <v>-4.8198085771271049E-2</v>
      </c>
      <c r="W57" s="57">
        <f>IFERROR(Inv_SY_B!W57/Inv_SY_B!$NE57-1,"")</f>
        <v>-1.7767473948682833E-2</v>
      </c>
      <c r="X57" s="57">
        <f>IFERROR(Inv_SY_B!X57/Inv_SY_B!$NE57-1,"")</f>
        <v>-2.9601600768578318E-2</v>
      </c>
      <c r="Y57" s="57">
        <f>IFERROR(Inv_SY_B!Y57/Inv_SY_B!$NE57-1,"")</f>
        <v>-3.4109839557109778E-2</v>
      </c>
      <c r="Z57" s="57">
        <f>IFERROR(Inv_SY_B!Z57/Inv_SY_B!$NE57-1,"")</f>
        <v>-3.7491018648508456E-2</v>
      </c>
      <c r="AA57" s="57">
        <f>IFERROR(Inv_SY_B!AA57/Inv_SY_B!$NE57-1,"")</f>
        <v>-4.1435727588473692E-2</v>
      </c>
      <c r="AB57" s="57">
        <f>IFERROR(Inv_SY_B!AB57/Inv_SY_B!$NE57-1,"")</f>
        <v>-4.4253376831305813E-2</v>
      </c>
      <c r="AC57" s="57">
        <f>IFERROR(Inv_SY_B!AC57/Inv_SY_B!$NE57-1,"")</f>
        <v>-1.4949824705850601E-2</v>
      </c>
      <c r="AD57" s="57">
        <f>IFERROR(Inv_SY_B!AD57/Inv_SY_B!$NE57-1,"")</f>
        <v>-2.0585123191515065E-2</v>
      </c>
      <c r="AE57" s="57">
        <f>IFERROR(Inv_SY_B!AE57/Inv_SY_B!$NE57-1,"")</f>
        <v>-3.1156978859552265E-3</v>
      </c>
      <c r="AF57" s="57">
        <f>IFERROR(Inv_SY_B!AF57/Inv_SY_B!$NE57-1,"")</f>
        <v>-1.8894533645815836E-2</v>
      </c>
      <c r="AG57" s="57">
        <f>IFERROR(Inv_SY_B!AG57/Inv_SY_B!$NE57-1,"")</f>
        <v>-2.5656891828613082E-2</v>
      </c>
      <c r="AH57" s="57">
        <f>IFERROR(Inv_SY_B!AH57/Inv_SY_B!$NE57-1,"")</f>
        <v>-5.0452205165536723E-2</v>
      </c>
      <c r="AI57" s="57">
        <f>IFERROR(Inv_SY_B!AI57/Inv_SY_B!$NE57-1,"")</f>
        <v>-8.0882816988124939E-2</v>
      </c>
      <c r="AJ57" s="57">
        <f>IFERROR(Inv_SY_B!AJ57/Inv_SY_B!$NE57-1,"")</f>
        <v>-9.8945431607965206E-2</v>
      </c>
      <c r="AK57" s="57">
        <f>IFERROR(Inv_SY_B!AK57/Inv_SY_B!$NE57-1,"")</f>
        <v>-9.3606727779441012E-2</v>
      </c>
      <c r="AL57" s="57">
        <f>IFERROR(Inv_SY_B!AL57/Inv_SY_B!$NE57-1,"")</f>
        <v>-7.9370184236709829E-2</v>
      </c>
      <c r="AM57" s="57">
        <f>IFERROR(Inv_SY_B!AM57/Inv_SY_B!$NE57-1,"")</f>
        <v>-6.4540451379698105E-2</v>
      </c>
      <c r="AN57" s="57">
        <f>IFERROR(Inv_SY_B!AN57/Inv_SY_B!$NE57-1,"")</f>
        <v>-8.2929320122392625E-2</v>
      </c>
      <c r="AO57" s="57">
        <f>IFERROR(Inv_SY_B!AO57/Inv_SY_B!$NE57-1,"")</f>
        <v>-8.9335764716621746E-2</v>
      </c>
      <c r="AP57" s="57">
        <f>IFERROR(Inv_SY_B!AP57/Inv_SY_B!$NE57-1,"")</f>
        <v>-6.0981315494015087E-2</v>
      </c>
      <c r="AQ57" s="57">
        <f>IFERROR(Inv_SY_B!AQ57/Inv_SY_B!$NE57-1,"")</f>
        <v>-8.7645175170922296E-2</v>
      </c>
      <c r="AR57" s="57">
        <f>IFERROR(Inv_SY_B!AR57/Inv_SY_B!$NE57-1,"")</f>
        <v>-5.6646210134444486E-2</v>
      </c>
      <c r="AS57" s="57">
        <f>IFERROR(Inv_SY_B!AS57/Inv_SY_B!$NE57-1,"")</f>
        <v>-3.6387406795282629E-2</v>
      </c>
      <c r="AT57" s="57">
        <f>IFERROR(Inv_SY_B!AT57/Inv_SY_B!$NE57-1,"")</f>
        <v>-5.2775529979802172E-2</v>
      </c>
      <c r="AU57" s="57">
        <f>IFERROR(Inv_SY_B!AU57/Inv_SY_B!$NE57-1,"")</f>
        <v>-5.2775529979802172E-2</v>
      </c>
      <c r="AV57" s="57">
        <f>IFERROR(Inv_SY_B!AV57/Inv_SY_B!$NE57-1,"")</f>
        <v>-5.2682674247778727E-2</v>
      </c>
      <c r="AW57" s="57">
        <f>IFERROR(Inv_SY_B!AW57/Inv_SY_B!$NE57-1,"")</f>
        <v>-8.5132708312568361E-2</v>
      </c>
      <c r="AX57" s="57">
        <f>IFERROR(Inv_SY_B!AX57/Inv_SY_B!$NE57-1,"")</f>
        <v>-9.6871830555286254E-3</v>
      </c>
      <c r="AY57" s="57">
        <f>IFERROR(Inv_SY_B!AY57/Inv_SY_B!$NE57-1,"")</f>
        <v>-0.10927838336735696</v>
      </c>
      <c r="AZ57" s="57">
        <f>IFERROR(Inv_SY_B!AZ57/Inv_SY_B!$NE57-1,"")</f>
        <v>8.2307640770813206E-2</v>
      </c>
      <c r="BA57" s="57">
        <f>IFERROR(Inv_SY_B!BA57/Inv_SY_B!$NE57-1,"")</f>
        <v>1.4899078885959094E-2</v>
      </c>
      <c r="BB57" s="57">
        <f>IFERROR(Inv_SY_B!BB57/Inv_SY_B!$NE57-1,"")</f>
        <v>-4.7924698194265258E-2</v>
      </c>
      <c r="BC57" s="57">
        <f>IFERROR(Inv_SY_B!BC57/Inv_SY_B!$NE57-1,"")</f>
        <v>-7.1517487600044394E-2</v>
      </c>
      <c r="BD57" s="57">
        <f>IFERROR(Inv_SY_B!BD57/Inv_SY_B!$NE57-1,"")</f>
        <v>-0.11291301353614702</v>
      </c>
      <c r="BE57" s="57">
        <f>IFERROR(Inv_SY_B!BE57/Inv_SY_B!$NE57-1,"")</f>
        <v>-7.3771755252623361E-2</v>
      </c>
      <c r="BF57" s="57">
        <f>IFERROR(Inv_SY_B!BF57/Inv_SY_B!$NE57-1,"")</f>
        <v>-7.6552431216880601E-2</v>
      </c>
      <c r="BG57" s="57">
        <f>IFERROR(Inv_SY_B!BG57/Inv_SY_B!$NE57-1,"")</f>
        <v>-0.10766866317724311</v>
      </c>
      <c r="BH57" s="57">
        <f>IFERROR(Inv_SY_B!BH57/Inv_SY_B!$NE57-1,"")</f>
        <v>-6.7964251016268129E-3</v>
      </c>
      <c r="BI57" s="57">
        <f>IFERROR(Inv_SY_B!BI57/Inv_SY_B!$NE57-1,"")</f>
        <v>2.4292017400712629E-2</v>
      </c>
      <c r="BJ57" s="57">
        <f>IFERROR(Inv_SY_B!BJ57/Inv_SY_B!$NE57-1,"")</f>
        <v>-8.9574030466224253E-2</v>
      </c>
      <c r="BK57" s="57">
        <f>IFERROR(Inv_SY_B!BK57/Inv_SY_B!$NE57-1,"")</f>
        <v>-2.1712182888647957E-2</v>
      </c>
      <c r="BL57" s="57">
        <f>IFERROR(Inv_SY_B!BL57/Inv_SY_B!$NE57-1,"")</f>
        <v>-2.0427191259432709E-2</v>
      </c>
      <c r="BM57" s="57">
        <f>IFERROR(Inv_SY_B!BM57/Inv_SY_B!$NE57-1,"")</f>
        <v>-7.2902507197135535E-2</v>
      </c>
      <c r="BN57" s="57">
        <f>IFERROR(Inv_SY_B!BN57/Inv_SY_B!$NE57-1,"")</f>
        <v>1.7480559705645993E-2</v>
      </c>
      <c r="BO57" s="57">
        <f>IFERROR(Inv_SY_B!BO57/Inv_SY_B!$NE57-1,"")</f>
        <v>-1.0004191790173866E-3</v>
      </c>
      <c r="BP57" s="57">
        <f>IFERROR(Inv_SY_B!BP57/Inv_SY_B!$NE57-1,"")</f>
        <v>1.6015643068544305E-2</v>
      </c>
      <c r="BQ57" s="57">
        <f>IFERROR(Inv_SY_B!BQ57/Inv_SY_B!$NE57-1,"")</f>
        <v>9.7801518370361773E-3</v>
      </c>
      <c r="BR57" s="57">
        <f>IFERROR(Inv_SY_B!BR57/Inv_SY_B!$NE57-1,"")</f>
        <v>2.7747770197125821E-2</v>
      </c>
      <c r="BS57" s="57">
        <f>IFERROR(Inv_SY_B!BS57/Inv_SY_B!$NE57-1,"")</f>
        <v>4.6665061762332094E-3</v>
      </c>
      <c r="BT57" s="57">
        <f>IFERROR(Inv_SY_B!BT57/Inv_SY_B!$NE57-1,"")</f>
        <v>2.593104493000542E-3</v>
      </c>
      <c r="BU57" s="57">
        <f>IFERROR(Inv_SY_B!BU57/Inv_SY_B!$NE57-1,"")</f>
        <v>2.466760704968185E-2</v>
      </c>
      <c r="BV57" s="57">
        <f>IFERROR(Inv_SY_B!BV57/Inv_SY_B!$NE57-1,"")</f>
        <v>3.2624695180578867E-2</v>
      </c>
      <c r="BW57" s="57">
        <f>IFERROR(Inv_SY_B!BW57/Inv_SY_B!$NE57-1,"")</f>
        <v>7.2133492141663869E-3</v>
      </c>
      <c r="BX57" s="57">
        <f>IFERROR(Inv_SY_B!BX57/Inv_SY_B!$NE57-1,"")</f>
        <v>-4.268050717469718E-4</v>
      </c>
      <c r="BY57" s="57">
        <f>IFERROR(Inv_SY_B!BY57/Inv_SY_B!$NE57-1,"")</f>
        <v>4.3898663290093953E-3</v>
      </c>
      <c r="BZ57" s="57">
        <f>IFERROR(Inv_SY_B!BZ57/Inv_SY_B!$NE57-1,"")</f>
        <v>7.1083436523218246E-3</v>
      </c>
      <c r="CA57" s="57">
        <f>IFERROR(Inv_SY_B!CA57/Inv_SY_B!$NE57-1,"")</f>
        <v>-6.845728788371197E-3</v>
      </c>
      <c r="CB57" s="57">
        <f>IFERROR(Inv_SY_B!CB57/Inv_SY_B!$NE57-1,"")</f>
        <v>-1.3064391506506068E-2</v>
      </c>
      <c r="CC57" s="57">
        <f>IFERROR(Inv_SY_B!CC57/Inv_SY_B!$NE57-1,"")</f>
        <v>1.5683797869637139E-2</v>
      </c>
      <c r="CD57" s="57">
        <f>IFERROR(Inv_SY_B!CD57/Inv_SY_B!$NE57-1,"")</f>
        <v>1.5683797869637139E-2</v>
      </c>
      <c r="CE57" s="57">
        <f>IFERROR(Inv_SY_B!CE57/Inv_SY_B!$NE57-1,"")</f>
        <v>1.0530229192784457E-3</v>
      </c>
      <c r="CF57" s="57">
        <f>IFERROR(Inv_SY_B!CF57/Inv_SY_B!$NE57-1,"")</f>
        <v>1.8870911126367629E-2</v>
      </c>
      <c r="CG57" s="57">
        <f>IFERROR(Inv_SY_B!CG57/Inv_SY_B!$NE57-1,"")</f>
        <v>2.3384205738246955E-2</v>
      </c>
      <c r="CH57" s="57">
        <f>IFERROR(Inv_SY_B!CH57/Inv_SY_B!$NE57-1,"")</f>
        <v>1.5963812701223157E-2</v>
      </c>
      <c r="CI57" s="57">
        <f>IFERROR(Inv_SY_B!CI57/Inv_SY_B!$NE57-1,"")</f>
        <v>3.1854654393717707E-2</v>
      </c>
      <c r="CJ57" s="57">
        <f>IFERROR(Inv_SY_B!CJ57/Inv_SY_B!$NE57-1,"")</f>
        <v>2.2940848921569668E-2</v>
      </c>
      <c r="CK57" s="57">
        <f>IFERROR(Inv_SY_B!CK57/Inv_SY_B!$NE57-1,"")</f>
        <v>2.2135806280760173E-2</v>
      </c>
      <c r="CL57" s="57">
        <f>IFERROR(Inv_SY_B!CL57/Inv_SY_B!$NE57-1,"")</f>
        <v>1.3150128157762175E-2</v>
      </c>
      <c r="CM57" s="57">
        <f>IFERROR(Inv_SY_B!CM57/Inv_SY_B!$NE57-1,"")</f>
        <v>2.0560722853090185E-2</v>
      </c>
      <c r="CN57" s="57">
        <f>IFERROR(Inv_SY_B!CN57/Inv_SY_B!$NE57-1,"")</f>
        <v>9.0101110501754622E-3</v>
      </c>
      <c r="CO57" s="57">
        <f>IFERROR(Inv_SY_B!CO57/Inv_SY_B!$NE57-1,"")</f>
        <v>8.4967505256012821E-3</v>
      </c>
      <c r="CP57" s="57">
        <f>IFERROR(Inv_SY_B!CP57/Inv_SY_B!$NE57-1,"")</f>
        <v>-9.9842283590623193E-3</v>
      </c>
      <c r="CQ57" s="57">
        <f>IFERROR(Inv_SY_B!CQ57/Inv_SY_B!$NE57-1,"")</f>
        <v>5.9299479027312696E-3</v>
      </c>
      <c r="CR57" s="57">
        <f>IFERROR(Inv_SY_B!CR57/Inv_SY_B!$NE57-1,"")</f>
        <v>1.286031498448037E-2</v>
      </c>
      <c r="CS57" s="57">
        <f>IFERROR(Inv_SY_B!CS57/Inv_SY_B!$NE57-1,"")</f>
        <v>2.0304042590802984E-2</v>
      </c>
      <c r="CT57" s="57">
        <f>IFERROR(Inv_SY_B!CT57/Inv_SY_B!$NE57-1,"")</f>
        <v>3.1341293869143749E-2</v>
      </c>
      <c r="CU57" s="57">
        <f>IFERROR(Inv_SY_B!CU57/Inv_SY_B!$NE57-1,"")</f>
        <v>2.8651284720376369E-2</v>
      </c>
      <c r="CV57" s="57">
        <f>IFERROR(Inv_SY_B!CV57/Inv_SY_B!$NE57-1,"")</f>
        <v>2.466760704968185E-2</v>
      </c>
      <c r="CW57" s="57">
        <f>IFERROR(Inv_SY_B!CW57/Inv_SY_B!$NE57-1,"")</f>
        <v>1.8250600492507152E-2</v>
      </c>
      <c r="CX57" s="57">
        <f>IFERROR(Inv_SY_B!CX57/Inv_SY_B!$NE57-1,"")</f>
        <v>-3.6255582251344398E-3</v>
      </c>
      <c r="CY57" s="57">
        <f>IFERROR(Inv_SY_B!CY57/Inv_SY_B!$NE57-1,"")</f>
        <v>-6.3090336944984227E-3</v>
      </c>
      <c r="CZ57" s="57">
        <f>IFERROR(Inv_SY_B!CZ57/Inv_SY_B!$NE57-1,"")</f>
        <v>2.0304042590802984E-2</v>
      </c>
      <c r="DA57" s="57">
        <f>IFERROR(Inv_SY_B!DA57/Inv_SY_B!$NE57-1,"")</f>
        <v>-1.4118742724293365E-2</v>
      </c>
      <c r="DB57" s="57">
        <f>IFERROR(Inv_SY_B!DB57/Inv_SY_B!$NE57-1,"")</f>
        <v>3.108461360685677E-2</v>
      </c>
      <c r="DC57" s="57">
        <f>IFERROR(Inv_SY_B!DC57/Inv_SY_B!$NE57-1,"")</f>
        <v>6.5993129277888141E-2</v>
      </c>
      <c r="DD57" s="57">
        <f>IFERROR(Inv_SY_B!DD57/Inv_SY_B!$NE57-1,"")</f>
        <v>1.8507280754794131E-2</v>
      </c>
      <c r="DE57" s="57">
        <f>IFERROR(Inv_SY_B!DE57/Inv_SY_B!$NE57-1,"")</f>
        <v>3.6218218852596573E-2</v>
      </c>
      <c r="DF57" s="57">
        <f>IFERROR(Inv_SY_B!DF57/Inv_SY_B!$NE57-1,"")</f>
        <v>1.8250600492507152E-2</v>
      </c>
      <c r="DG57" s="57">
        <f>IFERROR(Inv_SY_B!DG57/Inv_SY_B!$NE57-1,"")</f>
        <v>1.8230637061396049E-3</v>
      </c>
      <c r="DH57" s="57">
        <f>IFERROR(Inv_SY_B!DH57/Inv_SY_B!$NE57-1,"")</f>
        <v>4.4431987245780569E-2</v>
      </c>
      <c r="DI57" s="57">
        <f>IFERROR(Inv_SY_B!DI57/Inv_SY_B!$NE57-1,"")</f>
        <v>3.7244939901744933E-2</v>
      </c>
      <c r="DJ57" s="57">
        <f>IFERROR(Inv_SY_B!DJ57/Inv_SY_B!$NE57-1,"")</f>
        <v>4.5202028032641506E-2</v>
      </c>
      <c r="DK57" s="57">
        <f>IFERROR(Inv_SY_B!DK57/Inv_SY_B!$NE57-1,"")</f>
        <v>3.0607921691181206E-2</v>
      </c>
      <c r="DL57" s="57">
        <f>IFERROR(Inv_SY_B!DL57/Inv_SY_B!$NE57-1,"")</f>
        <v>2.2135806280760173E-2</v>
      </c>
      <c r="DM57" s="57">
        <f>IFERROR(Inv_SY_B!DM57/Inv_SY_B!$NE57-1,"")</f>
        <v>6.9566689518794078E-3</v>
      </c>
      <c r="DN57" s="57">
        <f>IFERROR(Inv_SY_B!DN57/Inv_SY_B!$NE57-1,"")</f>
        <v>3.7758300426318891E-2</v>
      </c>
      <c r="DO57" s="57">
        <f>IFERROR(Inv_SY_B!DO57/Inv_SY_B!$NE57-1,"")</f>
        <v>2.466760704968185E-2</v>
      </c>
      <c r="DP57" s="57">
        <f>IFERROR(Inv_SY_B!DP57/Inv_SY_B!$NE57-1,"")</f>
        <v>2.4154246525107892E-2</v>
      </c>
      <c r="DQ57" s="57">
        <f>IFERROR(Inv_SY_B!DQ57/Inv_SY_B!$NE57-1,"")</f>
        <v>1.9277321541655068E-2</v>
      </c>
      <c r="DR57" s="57">
        <f>IFERROR(Inv_SY_B!DR57/Inv_SY_B!$NE57-1,"")</f>
        <v>4.1331860667224163E-3</v>
      </c>
      <c r="DS57" s="57">
        <f>IFERROR(Inv_SY_B!DS57/Inv_SY_B!$NE57-1,"")</f>
        <v>1.9790682066229026E-2</v>
      </c>
      <c r="DT57" s="57">
        <f>IFERROR(Inv_SY_B!DT57/Inv_SY_B!$NE57-1,"")</f>
        <v>2.5694328098829988E-2</v>
      </c>
      <c r="DU57" s="57">
        <f>IFERROR(Inv_SY_B!DU57/Inv_SY_B!$NE57-1,"")</f>
        <v>1.3011989684922565E-2</v>
      </c>
      <c r="DV57" s="57">
        <f>IFERROR(Inv_SY_B!DV57/Inv_SY_B!$NE57-1,"")</f>
        <v>2.052572099914185E-2</v>
      </c>
      <c r="DW57" s="57">
        <f>IFERROR(Inv_SY_B!DW57/Inv_SY_B!$NE57-1,"")</f>
        <v>3.4421457016587942E-2</v>
      </c>
      <c r="DX57" s="57">
        <f>IFERROR(Inv_SY_B!DX57/Inv_SY_B!$NE57-1,"")</f>
        <v>3.3394735967439804E-2</v>
      </c>
      <c r="DY57" s="57">
        <f>IFERROR(Inv_SY_B!DY57/Inv_SY_B!$NE57-1,"")</f>
        <v>8.4967505256012821E-3</v>
      </c>
      <c r="DZ57" s="57">
        <f>IFERROR(Inv_SY_B!DZ57/Inv_SY_B!$NE57-1,"")</f>
        <v>3.3651416229726783E-2</v>
      </c>
      <c r="EA57" s="57">
        <f>IFERROR(Inv_SY_B!EA57/Inv_SY_B!$NE57-1,"")</f>
        <v>1.2603634722193169E-2</v>
      </c>
      <c r="EB57" s="57">
        <f>IFERROR(Inv_SY_B!EB57/Inv_SY_B!$NE57-1,"")</f>
        <v>1.3116995246767127E-2</v>
      </c>
      <c r="EC57" s="57">
        <f>IFERROR(Inv_SY_B!EC57/Inv_SY_B!$NE57-1,"")</f>
        <v>9.7801518370361773E-3</v>
      </c>
      <c r="ED57" s="57">
        <f>IFERROR(Inv_SY_B!ED57/Inv_SY_B!$NE57-1,"")</f>
        <v>2.4924287311969051E-2</v>
      </c>
      <c r="EE57" s="57">
        <f>IFERROR(Inv_SY_B!EE57/Inv_SY_B!$NE57-1,"")</f>
        <v>2.5180967574255808E-2</v>
      </c>
      <c r="EF57" s="57">
        <f>IFERROR(Inv_SY_B!EF57/Inv_SY_B!$NE57-1,"")</f>
        <v>3.6731579377170753E-2</v>
      </c>
      <c r="EG57" s="57">
        <f>IFERROR(Inv_SY_B!EG57/Inv_SY_B!$NE57-1,"")</f>
        <v>1.2603634722193169E-2</v>
      </c>
      <c r="EH57" s="57">
        <f>IFERROR(Inv_SY_B!EH57/Inv_SY_B!$NE57-1,"")</f>
        <v>2.7747770197125821E-2</v>
      </c>
      <c r="EI57" s="57">
        <f>IFERROR(Inv_SY_B!EI57/Inv_SY_B!$NE57-1,"")</f>
        <v>4.682378059890957E-2</v>
      </c>
      <c r="EJ57" s="57">
        <f>IFERROR(Inv_SY_B!EJ57/Inv_SY_B!$NE57-1,"")</f>
        <v>4.5202028032641506E-2</v>
      </c>
      <c r="EK57" s="57">
        <f>IFERROR(Inv_SY_B!EK57/Inv_SY_B!$NE57-1,"")</f>
        <v>2.9595868085592336E-2</v>
      </c>
      <c r="EL57" s="57">
        <f>IFERROR(Inv_SY_B!EL57/Inv_SY_B!$NE57-1,"")</f>
        <v>1.0036832099323378E-2</v>
      </c>
      <c r="EM57" s="57">
        <f>IFERROR(Inv_SY_B!EM57/Inv_SY_B!$NE57-1,"")</f>
        <v>1.3373675509054328E-2</v>
      </c>
      <c r="EN57" s="57">
        <f>IFERROR(Inv_SY_B!EN57/Inv_SY_B!$NE57-1,"")</f>
        <v>2.9031171508560716E-2</v>
      </c>
      <c r="EO57" s="57">
        <f>IFERROR(Inv_SY_B!EO57/Inv_SY_B!$NE57-1,"")</f>
        <v>3.3651416229726783E-2</v>
      </c>
      <c r="EP57" s="57">
        <f>IFERROR(Inv_SY_B!EP57/Inv_SY_B!$NE57-1,"")</f>
        <v>2.8261130721700001E-2</v>
      </c>
      <c r="EQ57" s="57">
        <f>IFERROR(Inv_SY_B!EQ57/Inv_SY_B!$NE57-1,"")</f>
        <v>1.9277321541655068E-2</v>
      </c>
      <c r="ER57" s="57">
        <f>IFERROR(Inv_SY_B!ER57/Inv_SY_B!$NE57-1,"")</f>
        <v>3.5704858328022615E-2</v>
      </c>
      <c r="ES57" s="57">
        <f>IFERROR(Inv_SY_B!ES57/Inv_SY_B!$NE57-1,"")</f>
        <v>3.49348175411619E-2</v>
      </c>
      <c r="ET57" s="57">
        <f>IFERROR(Inv_SY_B!ET57/Inv_SY_B!$NE57-1,"")</f>
        <v>3.4211445892898373E-2</v>
      </c>
      <c r="EU57" s="57">
        <f>IFERROR(Inv_SY_B!EU57/Inv_SY_B!$NE57-1,"")</f>
        <v>2.4528571907610042E-2</v>
      </c>
      <c r="EV57" s="57">
        <f>IFERROR(Inv_SY_B!EV57/Inv_SY_B!$NE57-1,"")</f>
        <v>9.5234715747494203E-3</v>
      </c>
      <c r="EW57" s="57">
        <f>IFERROR(Inv_SY_B!EW57/Inv_SY_B!$NE57-1,"")</f>
        <v>2.4577768957881663E-2</v>
      </c>
      <c r="EX57" s="57">
        <f>IFERROR(Inv_SY_B!EX57/Inv_SY_B!$NE57-1,"")</f>
        <v>3.4421457016587942E-2</v>
      </c>
      <c r="EY57" s="57">
        <f>IFERROR(Inv_SY_B!EY57/Inv_SY_B!$NE57-1,"")</f>
        <v>4.7756607785878646E-2</v>
      </c>
      <c r="EZ57" s="57">
        <f>IFERROR(Inv_SY_B!EZ57/Inv_SY_B!$NE57-1,"")</f>
        <v>2.6721049147978126E-2</v>
      </c>
      <c r="FA57" s="57">
        <f>IFERROR(Inv_SY_B!FA57/Inv_SY_B!$NE57-1,"")</f>
        <v>3.2368014918291665E-2</v>
      </c>
      <c r="FB57" s="57">
        <f>IFERROR(Inv_SY_B!FB57/Inv_SY_B!$NE57-1,"")</f>
        <v>1.9534001803942047E-2</v>
      </c>
      <c r="FC57" s="57">
        <f>IFERROR(Inv_SY_B!FC57/Inv_SY_B!$NE57-1,"")</f>
        <v>3.2624695180578867E-2</v>
      </c>
      <c r="FD57" s="57">
        <f>IFERROR(Inv_SY_B!FD57/Inv_SY_B!$NE57-1,"")</f>
        <v>3.0827933344570013E-2</v>
      </c>
      <c r="FE57" s="57">
        <f>IFERROR(Inv_SY_B!FE57/Inv_SY_B!$NE57-1,"")</f>
        <v>3.1064650175745001E-3</v>
      </c>
      <c r="FF57" s="57">
        <f>IFERROR(Inv_SY_B!FF57/Inv_SY_B!$NE57-1,"")</f>
        <v>1.5170437345063181E-2</v>
      </c>
      <c r="FG57" s="57">
        <f>IFERROR(Inv_SY_B!FG57/Inv_SY_B!$NE57-1,"")</f>
        <v>2.0817403115376942E-2</v>
      </c>
      <c r="FH57" s="57">
        <f>IFERROR(Inv_SY_B!FH57/Inv_SY_B!$NE57-1,"")</f>
        <v>1.2603634722193169E-2</v>
      </c>
      <c r="FI57" s="57">
        <f>IFERROR(Inv_SY_B!FI57/Inv_SY_B!$NE57-1,"")</f>
        <v>7.4700294764533659E-3</v>
      </c>
      <c r="FJ57" s="57">
        <f>IFERROR(Inv_SY_B!FJ57/Inv_SY_B!$NE57-1,"")</f>
        <v>4.3223451010846237E-2</v>
      </c>
      <c r="FK57" s="57">
        <f>IFERROR(Inv_SY_B!FK57/Inv_SY_B!$NE57-1,"")</f>
        <v>5.7779360884704367E-2</v>
      </c>
      <c r="FL57" s="57">
        <f>IFERROR(Inv_SY_B!FL57/Inv_SY_B!$NE57-1,"")</f>
        <v>6.6800252584786612E-4</v>
      </c>
      <c r="FM57" s="57">
        <f>IFERROR(Inv_SY_B!FM57/Inv_SY_B!$NE57-1,"")</f>
        <v>-7.6252145199484644E-3</v>
      </c>
      <c r="FN57" s="57">
        <f>IFERROR(Inv_SY_B!FN57/Inv_SY_B!$NE57-1,"")</f>
        <v>1.8238377622874502E-2</v>
      </c>
      <c r="FO57" s="57">
        <f>IFERROR(Inv_SY_B!FO57/Inv_SY_B!$NE57-1,"")</f>
        <v>-3.9705764997669535E-3</v>
      </c>
      <c r="FP57" s="57">
        <f>IFERROR(Inv_SY_B!FP57/Inv_SY_B!$NE57-1,"")</f>
        <v>5.2743952507161573E-4</v>
      </c>
      <c r="FQ57" s="57">
        <f>IFERROR(Inv_SY_B!FQ57/Inv_SY_B!$NE57-1,"")</f>
        <v>9.5234715747494203E-3</v>
      </c>
      <c r="FR57" s="57">
        <f>IFERROR(Inv_SY_B!FR57/Inv_SY_B!$NE57-1,"")</f>
        <v>5.8688335545677983E-3</v>
      </c>
      <c r="FS57" s="57">
        <f>IFERROR(Inv_SY_B!FS57/Inv_SY_B!$NE57-1,"")</f>
        <v>4.7443295483580172E-3</v>
      </c>
      <c r="FT57" s="57">
        <f>IFERROR(Inv_SY_B!FT57/Inv_SY_B!$NE57-1,"")</f>
        <v>1.9362881629084061E-2</v>
      </c>
      <c r="FU57" s="57">
        <f>IFERROR(Inv_SY_B!FU57/Inv_SY_B!$NE57-1,"")</f>
        <v>3.5387063717572165E-2</v>
      </c>
      <c r="FV57" s="57">
        <f>IFERROR(Inv_SY_B!FV57/Inv_SY_B!$NE57-1,"")</f>
        <v>1.9644007630636562E-2</v>
      </c>
      <c r="FW57" s="57">
        <f>IFERROR(Inv_SY_B!FW57/Inv_SY_B!$NE57-1,"")</f>
        <v>1.542711760735016E-2</v>
      </c>
      <c r="FX57" s="57">
        <f>IFERROR(Inv_SY_B!FX57/Inv_SY_B!$NE57-1,"")</f>
        <v>3.1732425697390543E-2</v>
      </c>
      <c r="FY57" s="57">
        <f>IFERROR(Inv_SY_B!FY57/Inv_SY_B!$NE57-1,"")</f>
        <v>4.0728457747068125E-2</v>
      </c>
      <c r="FZ57" s="57">
        <f>IFERROR(Inv_SY_B!FZ57/Inv_SY_B!$NE57-1,"")</f>
        <v>1.1884929987789672E-2</v>
      </c>
      <c r="GA57" s="57">
        <f>IFERROR(Inv_SY_B!GA57/Inv_SY_B!$NE57-1,"")</f>
        <v>2.9202291683418924E-2</v>
      </c>
      <c r="GB57" s="57">
        <f>IFERROR(Inv_SY_B!GB57/Inv_SY_B!$NE57-1,"")</f>
        <v>1.4890422513477386E-2</v>
      </c>
      <c r="GC57" s="57">
        <f>IFERROR(Inv_SY_B!GC57/Inv_SY_B!$NE57-1,"")</f>
        <v>3.2013551698943266E-2</v>
      </c>
      <c r="GD57" s="57">
        <f>IFERROR(Inv_SY_B!GD57/Inv_SY_B!$NE57-1,"")</f>
        <v>3.2856929703600324E-2</v>
      </c>
      <c r="GE57" s="57">
        <f>IFERROR(Inv_SY_B!GE57/Inv_SY_B!$NE57-1,"")</f>
        <v>3.6511567723781724E-2</v>
      </c>
      <c r="GF57" s="57">
        <f>IFERROR(Inv_SY_B!GF57/Inv_SY_B!$NE57-1,"")</f>
        <v>2.4142023655475242E-2</v>
      </c>
      <c r="GG57" s="57">
        <f>IFERROR(Inv_SY_B!GG57/Inv_SY_B!$NE57-1,"")</f>
        <v>1.8519503624426781E-2</v>
      </c>
      <c r="GH57" s="57">
        <f>IFERROR(Inv_SY_B!GH57/Inv_SY_B!$NE57-1,"")</f>
        <v>2.8921165681866423E-2</v>
      </c>
      <c r="GI57" s="57">
        <f>IFERROR(Inv_SY_B!GI57/Inv_SY_B!$NE57-1,"")</f>
        <v>2.3298645650817962E-2</v>
      </c>
      <c r="GJ57" s="57">
        <f>IFERROR(Inv_SY_B!GJ57/Inv_SY_B!$NE57-1,"")</f>
        <v>2.5266527661684801E-2</v>
      </c>
      <c r="GK57" s="57">
        <f>IFERROR(Inv_SY_B!GK57/Inv_SY_B!$NE57-1,"")</f>
        <v>2.4953215359386771E-3</v>
      </c>
      <c r="GL57" s="57">
        <f>IFERROR(Inv_SY_B!GL57/Inv_SY_B!$NE57-1,"")</f>
        <v>2.1893015643055902E-2</v>
      </c>
      <c r="GM57" s="57">
        <f>IFERROR(Inv_SY_B!GM57/Inv_SY_B!$NE57-1,"")</f>
        <v>9.804597576301699E-3</v>
      </c>
      <c r="GN57" s="57">
        <f>IFERROR(Inv_SY_B!GN57/Inv_SY_B!$NE57-1,"")</f>
        <v>1.8238377622874502E-2</v>
      </c>
      <c r="GO57" s="57">
        <f>IFERROR(Inv_SY_B!GO57/Inv_SY_B!$NE57-1,"")</f>
        <v>1.4836753004090264E-2</v>
      </c>
      <c r="GP57" s="57">
        <f>IFERROR(Inv_SY_B!GP57/Inv_SY_B!$NE57-1,"")</f>
        <v>6.8668308600789985E-3</v>
      </c>
      <c r="GQ57" s="57">
        <f>IFERROR(Inv_SY_B!GQ57/Inv_SY_B!$NE57-1,"")</f>
        <v>3.756579022960338E-2</v>
      </c>
      <c r="GR57" s="57">
        <f>IFERROR(Inv_SY_B!GR57/Inv_SY_B!$NE57-1,"")</f>
        <v>-4.7035347665702609E-5</v>
      </c>
      <c r="GS57" s="57">
        <f>IFERROR(Inv_SY_B!GS57/Inv_SY_B!$NE57-1,"")</f>
        <v>2.4666056111541268E-2</v>
      </c>
      <c r="GT57" s="57">
        <f>IFERROR(Inv_SY_B!GT57/Inv_SY_B!$NE57-1,"")</f>
        <v>1.2442856975485972E-2</v>
      </c>
      <c r="GU57" s="57">
        <f>IFERROR(Inv_SY_B!GU57/Inv_SY_B!$NE57-1,"")</f>
        <v>1.5393237285785899E-2</v>
      </c>
      <c r="GV57" s="57">
        <f>IFERROR(Inv_SY_B!GV57/Inv_SY_B!$NE57-1,"")</f>
        <v>2.3815767058356085E-2</v>
      </c>
      <c r="GW57" s="57">
        <f>IFERROR(Inv_SY_B!GW57/Inv_SY_B!$NE57-1,"")</f>
        <v>3.0648566414297029E-2</v>
      </c>
      <c r="GX57" s="57">
        <f>IFERROR(Inv_SY_B!GX57/Inv_SY_B!$NE57-1,"")</f>
        <v>1.5946119456370145E-2</v>
      </c>
      <c r="GY57" s="57">
        <f>IFERROR(Inv_SY_B!GY57/Inv_SY_B!$NE57-1,"")</f>
        <v>3.4731729861110727E-2</v>
      </c>
      <c r="GZ57" s="57">
        <f>IFERROR(Inv_SY_B!GZ57/Inv_SY_B!$NE57-1,"")</f>
        <v>4.3972219303442417E-2</v>
      </c>
      <c r="HA57" s="57">
        <f>IFERROR(Inv_SY_B!HA57/Inv_SY_B!$NE57-1,"")</f>
        <v>4.0570500662584053E-2</v>
      </c>
      <c r="HB57" s="57">
        <f>IFERROR(Inv_SY_B!HB57/Inv_SY_B!$NE57-1,"")</f>
        <v>1.9661700875489574E-2</v>
      </c>
      <c r="HC57" s="57">
        <f>IFERROR(Inv_SY_B!HC57/Inv_SY_B!$NE57-1,"")</f>
        <v>2.0988694239460814E-2</v>
      </c>
      <c r="HD57" s="57">
        <f>IFERROR(Inv_SY_B!HD57/Inv_SY_B!$NE57-1,"")</f>
        <v>1.7058266275698175E-2</v>
      </c>
      <c r="HE57" s="57">
        <f>IFERROR(Inv_SY_B!HE57/Inv_SY_B!$NE57-1,"")</f>
        <v>1.569225985630629E-2</v>
      </c>
      <c r="HF57" s="57">
        <f>IFERROR(Inv_SY_B!HF57/Inv_SY_B!$NE57-1,"")</f>
        <v>3.5436059560133071E-2</v>
      </c>
      <c r="HG57" s="57">
        <f>IFERROR(Inv_SY_B!HG57/Inv_SY_B!$NE57-1,"")</f>
        <v>-4.9761425822428818E-3</v>
      </c>
      <c r="HH57" s="57">
        <f>IFERROR(Inv_SY_B!HH57/Inv_SY_B!$NE57-1,"")</f>
        <v>2.6747845439095697E-2</v>
      </c>
      <c r="HI57" s="57">
        <f>IFERROR(Inv_SY_B!HI57/Inv_SY_B!$NE57-1,"")</f>
        <v>2.7623661059316795E-2</v>
      </c>
      <c r="HJ57" s="57">
        <f>IFERROR(Inv_SY_B!HJ57/Inv_SY_B!$NE57-1,"")</f>
        <v>3.5797355719837887E-2</v>
      </c>
      <c r="HK57" s="57">
        <f>IFERROR(Inv_SY_B!HK57/Inv_SY_B!$NE57-1,"")</f>
        <v>2.946748341767691E-2</v>
      </c>
      <c r="HL57" s="57">
        <f>IFERROR(Inv_SY_B!HL57/Inv_SY_B!$NE57-1,"")</f>
        <v>1.5297367145095331E-2</v>
      </c>
      <c r="HM57" s="57">
        <f>IFERROR(Inv_SY_B!HM57/Inv_SY_B!$NE57-1,"")</f>
        <v>-6.9223995160673235E-3</v>
      </c>
      <c r="HN57" s="57">
        <f>IFERROR(Inv_SY_B!HN57/Inv_SY_B!$NE57-1,"")</f>
        <v>-5.5316404789486073E-3</v>
      </c>
      <c r="HO57" s="57">
        <f>IFERROR(Inv_SY_B!HO57/Inv_SY_B!$NE57-1,"")</f>
        <v>1.6708865964014219E-2</v>
      </c>
      <c r="HP57" s="57">
        <f>IFERROR(Inv_SY_B!HP57/Inv_SY_B!$NE57-1,"")</f>
        <v>-7.1140763353078063E-3</v>
      </c>
      <c r="HQ57" s="57">
        <f>IFERROR(Inv_SY_B!HQ57/Inv_SY_B!$NE57-1,"")</f>
        <v>-3.1093180231577144E-2</v>
      </c>
      <c r="HR57" s="57">
        <f>IFERROR(Inv_SY_B!HR57/Inv_SY_B!$NE57-1,"")</f>
        <v>-2.8825832405616647E-2</v>
      </c>
      <c r="HS57" s="57">
        <f>IFERROR(Inv_SY_B!HS57/Inv_SY_B!$NE57-1,"")</f>
        <v>4.1469367950595082E-3</v>
      </c>
      <c r="HT57" s="57">
        <f>IFERROR(Inv_SY_B!HT57/Inv_SY_B!$NE57-1,"")</f>
        <v>-1.3247734550996704E-2</v>
      </c>
      <c r="HU57" s="57">
        <f>IFERROR(Inv_SY_B!HU57/Inv_SY_B!$NE57-1,"")</f>
        <v>-7.7399692966728662E-4</v>
      </c>
      <c r="HV57" s="57">
        <f>IFERROR(Inv_SY_B!HV57/Inv_SY_B!$NE57-1,"")</f>
        <v>1.9927099548283866E-2</v>
      </c>
      <c r="HW57" s="57">
        <f>IFERROR(Inv_SY_B!HW57/Inv_SY_B!$NE57-1,"")</f>
        <v>2.2368767337990647E-2</v>
      </c>
      <c r="HX57" s="57">
        <f>IFERROR(Inv_SY_B!HX57/Inv_SY_B!$NE57-1,"")</f>
        <v>1.0983164275117696E-2</v>
      </c>
      <c r="HY57" s="57">
        <f>IFERROR(Inv_SY_B!HY57/Inv_SY_B!$NE57-1,"")</f>
        <v>1.1275102815191174E-2</v>
      </c>
      <c r="HZ57" s="57">
        <f>IFERROR(Inv_SY_B!HZ57/Inv_SY_B!$NE57-1,"")</f>
        <v>-2.2979019220119246E-2</v>
      </c>
      <c r="IA57" s="57">
        <f>IFERROR(Inv_SY_B!IA57/Inv_SY_B!$NE57-1,"")</f>
        <v>3.1710800620348145E-2</v>
      </c>
      <c r="IB57" s="57">
        <f>IFERROR(Inv_SY_B!IB57/Inv_SY_B!$NE57-1,"")</f>
        <v>6.7709081969118401E-3</v>
      </c>
      <c r="IC57" s="57">
        <f>IFERROR(Inv_SY_B!IC57/Inv_SY_B!$NE57-1,"")</f>
        <v>3.4630186021084697E-2</v>
      </c>
      <c r="ID57" s="57">
        <f>IFERROR(Inv_SY_B!ID57/Inv_SY_B!$NE57-1,"")</f>
        <v>1.4486426756001647E-2</v>
      </c>
      <c r="IE57" s="57">
        <f>IFERROR(Inv_SY_B!IE57/Inv_SY_B!$NE57-1,"")</f>
        <v>1.8281627776959519E-2</v>
      </c>
      <c r="IF57" s="57">
        <f>IFERROR(Inv_SY_B!IF57/Inv_SY_B!$NE57-1,"")</f>
        <v>2.9083353759685071E-2</v>
      </c>
      <c r="IG57" s="57">
        <f>IFERROR(Inv_SY_B!IG57/Inv_SY_B!$NE57-1,"")</f>
        <v>-3.2384131770425428E-3</v>
      </c>
      <c r="IH57" s="57">
        <f>IFERROR(Inv_SY_B!IH57/Inv_SY_B!$NE57-1,"")</f>
        <v>-1.185755102683661E-2</v>
      </c>
      <c r="II57" s="57">
        <f>IFERROR(Inv_SY_B!II57/Inv_SY_B!$NE57-1,"")</f>
        <v>-4.5804612872191175E-4</v>
      </c>
      <c r="IJ57" s="57">
        <f>IFERROR(Inv_SY_B!IJ57/Inv_SY_B!$NE57-1,"")</f>
        <v>-2.4043030625463535E-3</v>
      </c>
      <c r="IK57" s="57">
        <f>IFERROR(Inv_SY_B!IK57/Inv_SY_B!$NE57-1,"")</f>
        <v>5.8569146307125841E-2</v>
      </c>
      <c r="IL57" s="57">
        <f>IFERROR(Inv_SY_B!IL57/Inv_SY_B!$NE57-1,"")</f>
        <v>6.2656285868157191E-2</v>
      </c>
      <c r="IM57" s="57">
        <f>IFERROR(Inv_SY_B!IM57/Inv_SY_B!$NE57-1,"")</f>
        <v>2.1492951717769548E-2</v>
      </c>
      <c r="IN57" s="57">
        <f>IFERROR(Inv_SY_B!IN57/Inv_SY_B!$NE57-1,"")</f>
        <v>5.1026879679194614E-3</v>
      </c>
      <c r="IO57" s="57">
        <f>IFERROR(Inv_SY_B!IO57/Inv_SY_B!$NE57-1,"")</f>
        <v>2.0033259017401273E-2</v>
      </c>
      <c r="IP57" s="57">
        <f>IFERROR(Inv_SY_B!IP57/Inv_SY_B!$NE57-1,"")</f>
        <v>-1.6306138304149731E-2</v>
      </c>
      <c r="IQ57" s="57">
        <f>IFERROR(Inv_SY_B!IQ57/Inv_SY_B!$NE57-1,"")</f>
        <v>1.1567041355264873E-2</v>
      </c>
      <c r="IR57" s="57">
        <f>IFERROR(Inv_SY_B!IR57/Inv_SY_B!$NE57-1,"")</f>
        <v>-7.1309270446914264E-3</v>
      </c>
      <c r="IS57" s="57">
        <f>IFERROR(Inv_SY_B!IS57/Inv_SY_B!$NE57-1,"")</f>
        <v>1.6224156161201986E-2</v>
      </c>
      <c r="IT57" s="57">
        <f>IFERROR(Inv_SY_B!IT57/Inv_SY_B!$NE57-1,"")</f>
        <v>-3.2384131770425428E-3</v>
      </c>
      <c r="IU57" s="57">
        <f>IFERROR(Inv_SY_B!IU57/Inv_SY_B!$NE57-1,"")</f>
        <v>5.292500119903476E-2</v>
      </c>
      <c r="IV57" s="57">
        <f>IFERROR(Inv_SY_B!IV57/Inv_SY_B!$NE57-1,"")</f>
        <v>2.0950780143347281E-2</v>
      </c>
      <c r="IW57" s="57">
        <f>IFERROR(Inv_SY_B!IW57/Inv_SY_B!$NE57-1,"")</f>
        <v>-4.3505599963707953E-3</v>
      </c>
      <c r="IX57" s="57">
        <f>IFERROR(Inv_SY_B!IX57/Inv_SY_B!$NE57-1,"")</f>
        <v>6.7709081969118401E-3</v>
      </c>
      <c r="IY57" s="57">
        <f>IFERROR(Inv_SY_B!IY57/Inv_SY_B!$NE57-1,"")</f>
        <v>1.3443789112881355E-2</v>
      </c>
      <c r="IZ57" s="57">
        <f>IFERROR(Inv_SY_B!IZ57/Inv_SY_B!$NE57-1,"")</f>
        <v>-7.7399692966728662E-4</v>
      </c>
      <c r="JA57" s="57">
        <f>IFERROR(Inv_SY_B!JA57/Inv_SY_B!$NE57-1,"")</f>
        <v>-1.8617617448719037E-2</v>
      </c>
      <c r="JB57" s="57">
        <f>IFERROR(Inv_SY_B!JB57/Inv_SY_B!$NE57-1,"")</f>
        <v>6.0455950538718106E-3</v>
      </c>
      <c r="JC57" s="57">
        <f>IFERROR(Inv_SY_B!JC57/Inv_SY_B!$NE57-1,"")</f>
        <v>3.88575554361692E-3</v>
      </c>
      <c r="JD57" s="57">
        <f>IFERROR(Inv_SY_B!JD57/Inv_SY_B!$NE57-1,"")</f>
        <v>2.1511372313988586E-2</v>
      </c>
      <c r="JE57" s="57">
        <f>IFERROR(Inv_SY_B!JE57/Inv_SY_B!$NE57-1,"")</f>
        <v>2.7380378942588823E-2</v>
      </c>
      <c r="JF57" s="57">
        <f>IFERROR(Inv_SY_B!JF57/Inv_SY_B!$NE57-1,"")</f>
        <v>5.3198824052125282E-4</v>
      </c>
      <c r="JG57" s="57">
        <f>IFERROR(Inv_SY_B!JG57/Inv_SY_B!$NE57-1,"")</f>
        <v>1.4295923557817058E-2</v>
      </c>
      <c r="JH57" s="57">
        <f>IFERROR(Inv_SY_B!JH57/Inv_SY_B!$NE57-1,"")</f>
        <v>2.1784890257843692E-2</v>
      </c>
      <c r="JI57" s="57">
        <f>IFERROR(Inv_SY_B!JI57/Inv_SY_B!$NE57-1,"")</f>
        <v>2.0007873057395154E-2</v>
      </c>
      <c r="JJ57" s="57">
        <f>IFERROR(Inv_SY_B!JJ57/Inv_SY_B!$NE57-1,"")</f>
        <v>1.0615067855024973E-2</v>
      </c>
      <c r="JK57" s="57">
        <f>IFERROR(Inv_SY_B!JK57/Inv_SY_B!$NE57-1,"")</f>
        <v>2.0988694239460814E-2</v>
      </c>
      <c r="JL57" s="57">
        <f>IFERROR(Inv_SY_B!JL57/Inv_SY_B!$NE57-1,"")</f>
        <v>2.6762335035753981E-2</v>
      </c>
      <c r="JM57" s="57">
        <f>IFERROR(Inv_SY_B!JM57/Inv_SY_B!$NE57-1,"")</f>
        <v>-4.7946287023010736E-3</v>
      </c>
      <c r="JN57" s="57">
        <f>IFERROR(Inv_SY_B!JN57/Inv_SY_B!$NE57-1,"")</f>
        <v>-3.8264817653028693E-3</v>
      </c>
      <c r="JO57" s="57">
        <f>IFERROR(Inv_SY_B!JO57/Inv_SY_B!$NE57-1,"")</f>
        <v>1.4685779837903423E-2</v>
      </c>
      <c r="JP57" s="57">
        <f>IFERROR(Inv_SY_B!JP57/Inv_SY_B!$NE57-1,"")</f>
        <v>5.241706320335604E-3</v>
      </c>
      <c r="JQ57" s="57">
        <f>IFERROR(Inv_SY_B!JQ57/Inv_SY_B!$NE57-1,"")</f>
        <v>0.24365818071383227</v>
      </c>
      <c r="JR57" s="57">
        <f>IFERROR(Inv_SY_B!JR57/Inv_SY_B!$NE57-1,"")</f>
        <v>1.0756100966171633E-2</v>
      </c>
      <c r="JS57" s="57">
        <f>IFERROR(Inv_SY_B!JS57/Inv_SY_B!$NE57-1,"")</f>
        <v>1.5438400256241991E-2</v>
      </c>
      <c r="JT57" s="57">
        <f>IFERROR(Inv_SY_B!JT57/Inv_SY_B!$NE57-1,"")</f>
        <v>1.7175334361943406E-2</v>
      </c>
      <c r="JU57" s="57">
        <f>IFERROR(Inv_SY_B!JU57/Inv_SY_B!$NE57-1,"")</f>
        <v>1.647691680195873E-2</v>
      </c>
      <c r="JV57" s="57">
        <f>IFERROR(Inv_SY_B!JV57/Inv_SY_B!$NE57-1,"")</f>
        <v>-5.9384585106337928E-3</v>
      </c>
      <c r="JW57" s="57">
        <f>IFERROR(Inv_SY_B!JW57/Inv_SY_B!$NE57-1,"")</f>
        <v>-1.4372238557206596E-2</v>
      </c>
      <c r="JX57" s="57">
        <f>IFERROR(Inv_SY_B!JX57/Inv_SY_B!$NE57-1,"")</f>
        <v>-2.8147412633275359E-2</v>
      </c>
      <c r="JY57" s="57">
        <f>IFERROR(Inv_SY_B!JY57/Inv_SY_B!$NE57-1,"")</f>
        <v>-2.8428538634827749E-2</v>
      </c>
      <c r="JZ57" s="57">
        <f>IFERROR(Inv_SY_B!JZ57/Inv_SY_B!$NE57-1,"")</f>
        <v>-3.8267948689162612E-2</v>
      </c>
      <c r="KA57" s="57">
        <f>IFERROR(Inv_SY_B!KA57/Inv_SY_B!$NE57-1,"")</f>
        <v>-3.1239798650351869E-2</v>
      </c>
      <c r="KB57" s="57">
        <f>IFERROR(Inv_SY_B!KB57/Inv_SY_B!$NE57-1,"")</f>
        <v>-2.0557010591360059E-2</v>
      </c>
      <c r="KC57" s="57">
        <f>IFERROR(Inv_SY_B!KC57/Inv_SY_B!$NE57-1,"")</f>
        <v>-3.6581192679848051E-2</v>
      </c>
      <c r="KD57" s="57">
        <f>IFERROR(Inv_SY_B!KD57/Inv_SY_B!$NE57-1,"")</f>
        <v>-3.9111326693819781E-2</v>
      </c>
      <c r="KE57" s="57">
        <f>IFERROR(Inv_SY_B!KE57/Inv_SY_B!$NE57-1,"")</f>
        <v>3.6198255421484582E-3</v>
      </c>
      <c r="KF57" s="57">
        <f>IFERROR(Inv_SY_B!KF57/Inv_SY_B!$NE57-1,"")</f>
        <v>-1.6144554653950149E-2</v>
      </c>
      <c r="KG57" s="57">
        <f>IFERROR(Inv_SY_B!KG57/Inv_SY_B!$NE57-1,"")</f>
        <v>-5.0950805059767346E-3</v>
      </c>
      <c r="KH57" s="57">
        <f>IFERROR(Inv_SY_B!KH57/Inv_SY_B!$NE57-1,"")</f>
        <v>-3.6894504982146747E-3</v>
      </c>
      <c r="KI57" s="57">
        <f>IFERROR(Inv_SY_B!KI57/Inv_SY_B!$NE57-1,"")</f>
        <v>9.8186538763793685E-3</v>
      </c>
      <c r="KJ57" s="57">
        <f>IFERROR(Inv_SY_B!KJ57/Inv_SY_B!$NE57-1,"")</f>
        <v>-8.187466523053355E-3</v>
      </c>
      <c r="KK57" s="57">
        <f>IFERROR(Inv_SY_B!KK57/Inv_SY_B!$NE57-1,"")</f>
        <v>-3.6229785177907314E-2</v>
      </c>
      <c r="KL57" s="57">
        <f>IFERROR(Inv_SY_B!KL57/Inv_SY_B!$NE57-1,"")</f>
        <v>-2.7434970026601224E-2</v>
      </c>
      <c r="KM57" s="57">
        <f>IFERROR(Inv_SY_B!KM57/Inv_SY_B!$NE57-1,"")</f>
        <v>2.2854397950538008E-3</v>
      </c>
      <c r="KN57" s="57">
        <f>IFERROR(Inv_SY_B!KN57/Inv_SY_B!$NE57-1,"")</f>
        <v>-1.213666318649953E-2</v>
      </c>
      <c r="KO57" s="57">
        <f>IFERROR(Inv_SY_B!KO57/Inv_SY_B!$NE57-1,"")</f>
        <v>-1.5803774373985391E-2</v>
      </c>
      <c r="KP57" s="57">
        <f>IFERROR(Inv_SY_B!KP57/Inv_SY_B!$NE57-1,"")</f>
        <v>5.0705508470878513E-3</v>
      </c>
      <c r="KQ57" s="57">
        <f>IFERROR(Inv_SY_B!KQ57/Inv_SY_B!$NE57-1,"")</f>
        <v>-2.9300817443382754E-2</v>
      </c>
      <c r="KR57" s="57">
        <f>IFERROR(Inv_SY_B!KR57/Inv_SY_B!$NE57-1,"")</f>
        <v>-1.1008321282657607E-2</v>
      </c>
      <c r="KS57" s="57">
        <f>IFERROR(Inv_SY_B!KS57/Inv_SY_B!$NE57-1,"")</f>
        <v>-2.4830509604719775E-2</v>
      </c>
      <c r="KT57" s="57">
        <f>IFERROR(Inv_SY_B!KT57/Inv_SY_B!$NE57-1,"")</f>
        <v>3.3780379913253E-3</v>
      </c>
      <c r="KU57" s="57">
        <f>IFERROR(Inv_SY_B!KU57/Inv_SY_B!$NE57-1,"")</f>
        <v>-3.6740989076859965E-3</v>
      </c>
      <c r="KV57" s="57">
        <f>IFERROR(Inv_SY_B!KV57/Inv_SY_B!$NE57-1,"")</f>
        <v>-5.3804499188733201E-3</v>
      </c>
      <c r="KW57" s="57">
        <f>IFERROR(Inv_SY_B!KW57/Inv_SY_B!$NE57-1,"")</f>
        <v>-7.3412100951719683E-3</v>
      </c>
      <c r="KX57" s="57">
        <f>IFERROR(Inv_SY_B!KX57/Inv_SY_B!$NE57-1,"")</f>
        <v>1.458373960269288E-2</v>
      </c>
      <c r="KY57" s="57">
        <f>IFERROR(Inv_SY_B!KY57/Inv_SY_B!$NE57-1,"")</f>
        <v>-2.1754437904220048E-4</v>
      </c>
      <c r="KZ57" s="57">
        <f>IFERROR(Inv_SY_B!KZ57/Inv_SY_B!$NE57-1,"")</f>
        <v>-6.1211904116430516E-3</v>
      </c>
      <c r="LA57" s="57">
        <f>IFERROR(Inv_SY_B!LA57/Inv_SY_B!$NE57-1,"")</f>
        <v>3.8425387042042569E-2</v>
      </c>
      <c r="LB57" s="57">
        <f>IFERROR(Inv_SY_B!LB57/Inv_SY_B!$NE57-1,"")</f>
        <v>-1.6547909351829704E-2</v>
      </c>
      <c r="LC57" s="57">
        <f>IFERROR(Inv_SY_B!LC57/Inv_SY_B!$NE57-1,"")</f>
        <v>1.4541570702460094E-2</v>
      </c>
      <c r="LD57" s="57">
        <f>IFERROR(Inv_SY_B!LD57/Inv_SY_B!$NE57-1,"")</f>
        <v>-1.2969697846164863E-2</v>
      </c>
      <c r="LE57" s="57">
        <f>IFERROR(Inv_SY_B!LE57/Inv_SY_B!$NE57-1,"")</f>
        <v>-2.2979019220119246E-2</v>
      </c>
      <c r="LF57" s="57">
        <f>IFERROR(Inv_SY_B!LF57/Inv_SY_B!$NE57-1,"")</f>
        <v>-2.2144909105623056E-2</v>
      </c>
      <c r="LG57" s="57">
        <f>IFERROR(Inv_SY_B!LG57/Inv_SY_B!$NE57-1,"")</f>
        <v>-2.2838204904525039E-3</v>
      </c>
      <c r="LH57" s="57">
        <f>IFERROR(Inv_SY_B!LH57/Inv_SY_B!$NE57-1,"")</f>
        <v>-4.2748892284757201E-2</v>
      </c>
      <c r="LI57" s="57">
        <f>IFERROR(Inv_SY_B!LI57/Inv_SY_B!$NE57-1,"")</f>
        <v>2.1506853553011407E-2</v>
      </c>
      <c r="LJ57" s="57">
        <f>IFERROR(Inv_SY_B!LJ57/Inv_SY_B!$NE57-1,"")</f>
        <v>7.7187605997486308E-3</v>
      </c>
      <c r="LK57" s="57">
        <f>IFERROR(Inv_SY_B!LK57/Inv_SY_B!$NE57-1,"")</f>
        <v>-4.0398018777848099E-2</v>
      </c>
      <c r="LL57" s="57">
        <f>IFERROR(Inv_SY_B!LL57/Inv_SY_B!$NE57-1,"")</f>
        <v>-1.0328349150260152E-2</v>
      </c>
      <c r="LM57" s="57">
        <f>IFERROR(Inv_SY_B!LM57/Inv_SY_B!$NE57-1,"")</f>
        <v>3.0682064812469489E-2</v>
      </c>
      <c r="LN57" s="57">
        <f>IFERROR(Inv_SY_B!LN57/Inv_SY_B!$NE57-1,"")</f>
        <v>2.0116670028851091E-2</v>
      </c>
      <c r="LO57" s="57">
        <f>IFERROR(Inv_SY_B!LO57/Inv_SY_B!$NE57-1,"")</f>
        <v>7.8830550162400925E-3</v>
      </c>
      <c r="LP57" s="57">
        <f>IFERROR(Inv_SY_B!LP57/Inv_SY_B!$NE57-1,"")</f>
        <v>1.2331642293553102E-2</v>
      </c>
      <c r="LQ57" s="57">
        <f>IFERROR(Inv_SY_B!LQ57/Inv_SY_B!$NE57-1,"")</f>
        <v>1.7892376390194586E-2</v>
      </c>
      <c r="LR57" s="57">
        <f>IFERROR(Inv_SY_B!LR57/Inv_SY_B!$NE57-1,"")</f>
        <v>2.28970370771715E-2</v>
      </c>
      <c r="LS57" s="57">
        <f>IFERROR(Inv_SY_B!LS57/Inv_SY_B!$NE57-1,"")</f>
        <v>2.6710758784167954E-2</v>
      </c>
      <c r="LT57" s="57">
        <f>IFERROR(Inv_SY_B!LT57/Inv_SY_B!$NE57-1,"")</f>
        <v>1.0572539126127989E-3</v>
      </c>
      <c r="LU57" s="57">
        <f>IFERROR(Inv_SY_B!LU57/Inv_SY_B!$NE57-1,"")</f>
        <v>1.6821935076591021E-2</v>
      </c>
      <c r="LV57" s="57">
        <f>IFERROR(Inv_SY_B!LV57/Inv_SY_B!$NE57-1,"")</f>
        <v>2.0617136097548894E-2</v>
      </c>
      <c r="LW57" s="57">
        <f>IFERROR(Inv_SY_B!LW57/Inv_SY_B!$NE57-1,"")</f>
        <v>4.8059358864473545E-2</v>
      </c>
      <c r="LX57" s="57">
        <f>IFERROR(Inv_SY_B!LX57/Inv_SY_B!$NE57-1,"")</f>
        <v>5.0978744265210318E-2</v>
      </c>
      <c r="LY57" s="57">
        <f>IFERROR(Inv_SY_B!LY57/Inv_SY_B!$NE57-1,"")</f>
        <v>5.4773945286167969E-2</v>
      </c>
      <c r="LZ57" s="57">
        <f>IFERROR(Inv_SY_B!LZ57/Inv_SY_B!$NE57-1,"")</f>
        <v>-2.7705643202264318E-2</v>
      </c>
      <c r="MA57" s="57">
        <f>IFERROR(Inv_SY_B!MA57/Inv_SY_B!$NE57-1,"")</f>
        <v>-2.7983679907096382E-2</v>
      </c>
      <c r="MB57" s="57">
        <f>IFERROR(Inv_SY_B!MB57/Inv_SY_B!$NE57-1,"")</f>
        <v>5.6587613775835877E-3</v>
      </c>
      <c r="MC57" s="57">
        <f>IFERROR(Inv_SY_B!MC57/Inv_SY_B!$NE57-1,"")</f>
        <v>-4.466588219702039E-2</v>
      </c>
      <c r="MD57" s="57">
        <f>IFERROR(Inv_SY_B!MD57/Inv_SY_B!$NE57-1,"")</f>
        <v>-2.8539753316760619E-2</v>
      </c>
      <c r="ME57" s="57">
        <f>IFERROR(Inv_SY_B!ME57/Inv_SY_B!$NE57-1,"")</f>
        <v>-5.4627068156990477E-3</v>
      </c>
      <c r="MF57" s="57">
        <f>IFERROR(Inv_SY_B!MF57/Inv_SY_B!$NE57-1,"")</f>
        <v>-1.2969697846164863E-2</v>
      </c>
      <c r="MG57" s="57">
        <f>IFERROR(Inv_SY_B!MG57/Inv_SY_B!$NE57-1,"")</f>
        <v>-7.6870004543555526E-3</v>
      </c>
      <c r="MH57" s="57">
        <f>IFERROR(Inv_SY_B!MH57/Inv_SY_B!$NE57-1,"")</f>
        <v>1.0663422064560724E-2</v>
      </c>
      <c r="MI57" s="57">
        <f>IFERROR(Inv_SY_B!MI57/Inv_SY_B!$NE57-1,"")</f>
        <v>-2.4925276153943798E-2</v>
      </c>
      <c r="MJ57" s="57">
        <f>IFERROR(Inv_SY_B!MJ57/Inv_SY_B!$NE57-1,"")</f>
        <v>-5.6573325090814031E-3</v>
      </c>
      <c r="MK57" s="57">
        <f>IFERROR(Inv_SY_B!MK57/Inv_SY_B!$NE57-1,"")</f>
        <v>2.4704275658580022E-2</v>
      </c>
      <c r="ML57" s="57">
        <f>IFERROR(Inv_SY_B!ML57/Inv_SY_B!$NE57-1,"")</f>
        <v>8.7171651307362819E-3</v>
      </c>
      <c r="MM57" s="57">
        <f>IFERROR(Inv_SY_B!MM57/Inv_SY_B!$NE57-1,"")</f>
        <v>-1.5091556909356929E-2</v>
      </c>
      <c r="MN57" s="57">
        <f>IFERROR(Inv_SY_B!MN57/Inv_SY_B!$NE57-1,"")</f>
        <v>-1.6459058491807399E-2</v>
      </c>
      <c r="MO57" s="57">
        <f>IFERROR(Inv_SY_B!MO57/Inv_SY_B!$NE57-1,"")</f>
        <v>1.4778365296075346E-2</v>
      </c>
      <c r="MP57" s="57">
        <f>IFERROR(Inv_SY_B!MP57/Inv_SY_B!$NE57-1,"")</f>
        <v>-5.0859825687299409E-4</v>
      </c>
      <c r="MQ57" s="57">
        <f>IFERROR(Inv_SY_B!MQ57/Inv_SY_B!$NE57-1,"")</f>
        <v>-2.0198652171798726E-2</v>
      </c>
      <c r="MR57" s="57">
        <f>IFERROR(Inv_SY_B!MR57/Inv_SY_B!$NE57-1,"")</f>
        <v>-1.7418285123477983E-2</v>
      </c>
      <c r="MS57" s="57">
        <f>IFERROR(Inv_SY_B!MS57/Inv_SY_B!$NE57-1,"")</f>
        <v>-6.8250866693762013E-3</v>
      </c>
      <c r="MT57" s="57">
        <f>IFERROR(Inv_SY_B!MT57/Inv_SY_B!$NE57-1,"")</f>
        <v>-1.8555708006881555E-2</v>
      </c>
      <c r="MU57" s="57">
        <f>IFERROR(Inv_SY_B!MU57/Inv_SY_B!$NE57-1,"")</f>
        <v>-2.4043030625463535E-3</v>
      </c>
      <c r="MV57" s="57">
        <f>IFERROR(Inv_SY_B!MV57/Inv_SY_B!$NE57-1,"")</f>
        <v>2.6761858166579611E-3</v>
      </c>
      <c r="MW57" s="57">
        <f>IFERROR(Inv_SY_B!MW57/Inv_SY_B!$NE57-1,"")</f>
        <v>-2.0254259512764827E-2</v>
      </c>
      <c r="MX57" s="57">
        <f>IFERROR(Inv_SY_B!MX57/Inv_SY_B!$NE57-1,"")</f>
        <v>-1.2969697846164863E-2</v>
      </c>
      <c r="MY57" s="57">
        <f>IFERROR(Inv_SY_B!MY57/Inv_SY_B!$NE57-1,"")</f>
        <v>-2.1713952213133325E-2</v>
      </c>
      <c r="MZ57" s="57">
        <f>IFERROR(Inv_SY_B!MZ57/Inv_SY_B!$NE57-1,"")</f>
        <v>1.0983164275117696E-2</v>
      </c>
      <c r="NA57" s="57">
        <f>IFERROR(Inv_SY_B!NA57/Inv_SY_B!$NE57-1,"")</f>
        <v>-5.5651413911633751E-3</v>
      </c>
      <c r="NB57" s="57">
        <f>IFERROR(Inv_SY_B!NB57/Inv_SY_B!$NE57-1,"")</f>
        <v>1.5070303836149046E-2</v>
      </c>
      <c r="NC57" s="57">
        <f>IFERROR(Inv_SY_B!NC57/Inv_SY_B!$NE57-1,"")</f>
        <v>2.1201013177696071E-2</v>
      </c>
      <c r="ND57" s="57">
        <f>IFERROR(Inv_SY_B!ND57/Inv_SY_B!$NE57-1,"")</f>
        <v>-3.9057012686394277E-3</v>
      </c>
    </row>
    <row r="58" spans="2:368" ht="14.5" x14ac:dyDescent="0.35">
      <c r="B58" s="86">
        <f t="shared" si="0"/>
        <v>45799</v>
      </c>
      <c r="C58" s="57">
        <f>IFERROR(Inv_SY_B!C58/Inv_SY_B!$NE58-1,"")</f>
        <v>-2.2781366156815586E-2</v>
      </c>
      <c r="D58" s="57">
        <f>IFERROR(Inv_SY_B!D58/Inv_SY_B!$NE58-1,"")</f>
        <v>-3.7720099238352733E-2</v>
      </c>
      <c r="E58" s="57">
        <f>IFERROR(Inv_SY_B!E58/Inv_SY_B!$NE58-1,"")</f>
        <v>-7.6453290534469476E-3</v>
      </c>
      <c r="F58" s="57">
        <f>IFERROR(Inv_SY_B!F58/Inv_SY_B!$NE58-1,"")</f>
        <v>-4.9676316143034693E-3</v>
      </c>
      <c r="G58" s="57">
        <f>IFERROR(Inv_SY_B!G58/Inv_SY_B!$NE58-1,"")</f>
        <v>-1.6481730602620259E-2</v>
      </c>
      <c r="H58" s="57">
        <f>IFERROR(Inv_SY_B!H58/Inv_SY_B!$NE58-1,"")</f>
        <v>-5.2888046559374957E-2</v>
      </c>
      <c r="I58" s="57">
        <f>IFERROR(Inv_SY_B!I58/Inv_SY_B!$NE58-1,"")</f>
        <v>1.8721488469344294E-2</v>
      </c>
      <c r="J58" s="57">
        <f>IFERROR(Inv_SY_B!J58/Inv_SY_B!$NE58-1,"")</f>
        <v>-4.7275251152769759E-2</v>
      </c>
      <c r="K58" s="57">
        <f>IFERROR(Inv_SY_B!K58/Inv_SY_B!$NE58-1,"")</f>
        <v>-2.0221644312459208E-3</v>
      </c>
      <c r="L58" s="57">
        <f>IFERROR(Inv_SY_B!L58/Inv_SY_B!$NE58-1,"")</f>
        <v>1.2169631996214347E-2</v>
      </c>
      <c r="M58" s="57">
        <f>IFERROR(Inv_SY_B!M58/Inv_SY_B!$NE58-1,"")</f>
        <v>-6.8331571167412619E-4</v>
      </c>
      <c r="N58" s="57">
        <f>IFERROR(Inv_SY_B!N58/Inv_SY_B!$NE58-1,"")</f>
        <v>-7.1097895656183629E-3</v>
      </c>
      <c r="O58" s="57">
        <f>IFERROR(Inv_SY_B!O58/Inv_SY_B!$NE58-1,"")</f>
        <v>1.6989487386672497E-2</v>
      </c>
      <c r="P58" s="57">
        <f>IFERROR(Inv_SY_B!P58/Inv_SY_B!$NE58-1,"")</f>
        <v>1.0027474044899565E-2</v>
      </c>
      <c r="Q58" s="57">
        <f>IFERROR(Inv_SY_B!Q58/Inv_SY_B!$NE58-1,"")</f>
        <v>2.7432507399331785E-2</v>
      </c>
      <c r="R58" s="57">
        <f>IFERROR(Inv_SY_B!R58/Inv_SY_B!$NE58-1,"")</f>
        <v>2.0738263801473256E-2</v>
      </c>
      <c r="S58" s="57">
        <f>IFERROR(Inv_SY_B!S58/Inv_SY_B!$NE58-1,"")</f>
        <v>-1.3597866436682038E-3</v>
      </c>
      <c r="T58" s="57">
        <f>IFERROR(Inv_SY_B!T58/Inv_SY_B!$NE58-1,"")</f>
        <v>1.019659177789789E-2</v>
      </c>
      <c r="U58" s="57">
        <f>IFERROR(Inv_SY_B!U58/Inv_SY_B!$NE58-1,"")</f>
        <v>-3.8965526386461891E-3</v>
      </c>
      <c r="V58" s="57">
        <f>IFERROR(Inv_SY_B!V58/Inv_SY_B!$NE58-1,"")</f>
        <v>1.2169631996214347E-2</v>
      </c>
      <c r="W58" s="57">
        <f>IFERROR(Inv_SY_B!W58/Inv_SY_B!$NE58-1,"")</f>
        <v>3.8143297155905476E-2</v>
      </c>
      <c r="X58" s="57">
        <f>IFERROR(Inv_SY_B!X58/Inv_SY_B!$NE58-1,"")</f>
        <v>2.609365867975999E-2</v>
      </c>
      <c r="Y58" s="57">
        <f>IFERROR(Inv_SY_B!Y58/Inv_SY_B!$NE58-1,"")</f>
        <v>3.3591211509361729E-2</v>
      </c>
      <c r="Z58" s="57">
        <f>IFERROR(Inv_SY_B!Z58/Inv_SY_B!$NE58-1,"")</f>
        <v>4.1356534082877427E-2</v>
      </c>
      <c r="AA58" s="57">
        <f>IFERROR(Inv_SY_B!AA58/Inv_SY_B!$NE58-1,"")</f>
        <v>2.6629198167588797E-2</v>
      </c>
      <c r="AB58" s="57">
        <f>IFERROR(Inv_SY_B!AB58/Inv_SY_B!$NE58-1,"")</f>
        <v>1.5918408411015106E-2</v>
      </c>
      <c r="AC58" s="57">
        <f>IFERROR(Inv_SY_B!AC58/Inv_SY_B!$NE58-1,"")</f>
        <v>3.5465599716762108E-2</v>
      </c>
      <c r="AD58" s="57">
        <f>IFERROR(Inv_SY_B!AD58/Inv_SY_B!$NE58-1,"")</f>
        <v>3.171682330196135E-2</v>
      </c>
      <c r="AE58" s="57">
        <f>IFERROR(Inv_SY_B!AE58/Inv_SY_B!$NE58-1,"")</f>
        <v>4.6711928961164384E-2</v>
      </c>
      <c r="AF58" s="57">
        <f>IFERROR(Inv_SY_B!AF58/Inv_SY_B!$NE58-1,"")</f>
        <v>4.2695382802449222E-2</v>
      </c>
      <c r="AG58" s="57">
        <f>IFERROR(Inv_SY_B!AG58/Inv_SY_B!$NE58-1,"")</f>
        <v>2.6361428423674393E-2</v>
      </c>
      <c r="AH58" s="57">
        <f>IFERROR(Inv_SY_B!AH58/Inv_SY_B!$NE58-1,"")</f>
        <v>2.7164737655417603E-2</v>
      </c>
      <c r="AI58" s="57">
        <f>IFERROR(Inv_SY_B!AI58/Inv_SY_B!$NE58-1,"")</f>
        <v>5.7431581422702216E-3</v>
      </c>
      <c r="AJ58" s="57">
        <f>IFERROR(Inv_SY_B!AJ58/Inv_SY_B!$NE58-1,"")</f>
        <v>-8.4063588519404098E-3</v>
      </c>
      <c r="AK58" s="57">
        <f>IFERROR(Inv_SY_B!AK58/Inv_SY_B!$NE58-1,"")</f>
        <v>-1.9235124203300646E-3</v>
      </c>
      <c r="AL58" s="57">
        <f>IFERROR(Inv_SY_B!AL58/Inv_SY_B!$NE58-1,"")</f>
        <v>8.5054144479128624E-3</v>
      </c>
      <c r="AM58" s="57">
        <f>IFERROR(Inv_SY_B!AM58/Inv_SY_B!$NE58-1,"")</f>
        <v>2.4571599082773288E-2</v>
      </c>
      <c r="AN58" s="57">
        <f>IFERROR(Inv_SY_B!AN58/Inv_SY_B!$NE58-1,"")</f>
        <v>1.8370615539493818E-2</v>
      </c>
      <c r="AO58" s="57">
        <f>IFERROR(Inv_SY_B!AO58/Inv_SY_B!$NE58-1,"")</f>
        <v>6.0109278861844029E-3</v>
      </c>
      <c r="AP58" s="57">
        <f>IFERROR(Inv_SY_B!AP58/Inv_SY_B!$NE58-1,"")</f>
        <v>2.1189244422802789E-2</v>
      </c>
      <c r="AQ58" s="57">
        <f>IFERROR(Inv_SY_B!AQ58/Inv_SY_B!$NE58-1,"")</f>
        <v>1.1999352006886177E-4</v>
      </c>
      <c r="AR58" s="57">
        <f>IFERROR(Inv_SY_B!AR58/Inv_SY_B!$NE58-1,"")</f>
        <v>2.4820892935505379E-2</v>
      </c>
      <c r="AS58" s="57">
        <f>IFERROR(Inv_SY_B!AS58/Inv_SY_B!$NE58-1,"")</f>
        <v>5.1544040109666067E-2</v>
      </c>
      <c r="AT58" s="57">
        <f>IFERROR(Inv_SY_B!AT58/Inv_SY_B!$NE58-1,"")</f>
        <v>4.4607352728293748E-2</v>
      </c>
      <c r="AU58" s="57">
        <f>IFERROR(Inv_SY_B!AU58/Inv_SY_B!$NE58-1,"")</f>
        <v>4.7707844499933705E-2</v>
      </c>
      <c r="AV58" s="57">
        <f>IFERROR(Inv_SY_B!AV58/Inv_SY_B!$NE58-1,"")</f>
        <v>6.7529379630950848E-2</v>
      </c>
      <c r="AW58" s="57">
        <f>IFERROR(Inv_SY_B!AW58/Inv_SY_B!$NE58-1,"")</f>
        <v>6.7238310429643899E-2</v>
      </c>
      <c r="AX58" s="57">
        <f>IFERROR(Inv_SY_B!AX58/Inv_SY_B!$NE58-1,"")</f>
        <v>5.8942959844477505E-2</v>
      </c>
      <c r="AY58" s="57">
        <f>IFERROR(Inv_SY_B!AY58/Inv_SY_B!$NE58-1,"")</f>
        <v>2.8825041006436569E-2</v>
      </c>
      <c r="AZ58" s="57">
        <f>IFERROR(Inv_SY_B!AZ58/Inv_SY_B!$NE58-1,"")</f>
        <v>3.1509596054228428E-2</v>
      </c>
      <c r="BA58" s="57">
        <f>IFERROR(Inv_SY_B!BA58/Inv_SY_B!$NE58-1,"")</f>
        <v>4.5597661317133831E-2</v>
      </c>
      <c r="BB58" s="57">
        <f>IFERROR(Inv_SY_B!BB58/Inv_SY_B!$NE58-1,"")</f>
        <v>2.1152248641230553E-2</v>
      </c>
      <c r="BC58" s="57">
        <f>IFERROR(Inv_SY_B!BC58/Inv_SY_B!$NE58-1,"")</f>
        <v>1.0129481566391041E-2</v>
      </c>
      <c r="BD58" s="57">
        <f>IFERROR(Inv_SY_B!BD58/Inv_SY_B!$NE58-1,"")</f>
        <v>-5.2492610758119174E-3</v>
      </c>
      <c r="BE58" s="57">
        <f>IFERROR(Inv_SY_B!BE58/Inv_SY_B!$NE58-1,"")</f>
        <v>-1.8964148449516993E-2</v>
      </c>
      <c r="BF58" s="57">
        <f>IFERROR(Inv_SY_B!BF58/Inv_SY_B!$NE58-1,"")</f>
        <v>1.0899177927817361E-2</v>
      </c>
      <c r="BG58" s="57">
        <f>IFERROR(Inv_SY_B!BG58/Inv_SY_B!$NE58-1,"")</f>
        <v>1.0722811605709426E-2</v>
      </c>
      <c r="BH58" s="57">
        <f>IFERROR(Inv_SY_B!BH58/Inv_SY_B!$NE58-1,"")</f>
        <v>-2.9606954698079391E-2</v>
      </c>
      <c r="BI58" s="57">
        <f>IFERROR(Inv_SY_B!BI58/Inv_SY_B!$NE58-1,"")</f>
        <v>-3.2230526818975425E-2</v>
      </c>
      <c r="BJ58" s="57">
        <f>IFERROR(Inv_SY_B!BJ58/Inv_SY_B!$NE58-1,"")</f>
        <v>-3.5738434564482557E-2</v>
      </c>
      <c r="BK58" s="57">
        <f>IFERROR(Inv_SY_B!BK58/Inv_SY_B!$NE58-1,"")</f>
        <v>-4.1554596775972286E-4</v>
      </c>
      <c r="BL58" s="57">
        <f>IFERROR(Inv_SY_B!BL58/Inv_SY_B!$NE58-1,"")</f>
        <v>-1.3080884300931017E-2</v>
      </c>
      <c r="BM58" s="57">
        <f>IFERROR(Inv_SY_B!BM58/Inv_SY_B!$NE58-1,"")</f>
        <v>1.8129668231727125E-2</v>
      </c>
      <c r="BN58" s="57">
        <f>IFERROR(Inv_SY_B!BN58/Inv_SY_B!$NE58-1,"")</f>
        <v>-0.15697436151986399</v>
      </c>
      <c r="BO58" s="57">
        <f>IFERROR(Inv_SY_B!BO58/Inv_SY_B!$NE58-1,"")</f>
        <v>-0.17465936116969327</v>
      </c>
      <c r="BP58" s="57">
        <f>IFERROR(Inv_SY_B!BP58/Inv_SY_B!$NE58-1,"")</f>
        <v>5.7309549158264694E-2</v>
      </c>
      <c r="BQ58" s="57">
        <f>IFERROR(Inv_SY_B!BQ58/Inv_SY_B!$NE58-1,"")</f>
        <v>5.4025979129822765E-2</v>
      </c>
      <c r="BR58" s="57">
        <f>IFERROR(Inv_SY_B!BR58/Inv_SY_B!$NE58-1,"")</f>
        <v>-0.17063449918042184</v>
      </c>
      <c r="BS58" s="57">
        <f>IFERROR(Inv_SY_B!BS58/Inv_SY_B!$NE58-1,"")</f>
        <v>-0.16665724736878862</v>
      </c>
      <c r="BT58" s="57">
        <f>IFERROR(Inv_SY_B!BT58/Inv_SY_B!$NE58-1,"")</f>
        <v>-0.17392756808073495</v>
      </c>
      <c r="BU58" s="57">
        <f>IFERROR(Inv_SY_B!BU58/Inv_SY_B!$NE58-1,"")</f>
        <v>-0.1462413962151401</v>
      </c>
      <c r="BV58" s="57">
        <f>IFERROR(Inv_SY_B!BV58/Inv_SY_B!$NE58-1,"")</f>
        <v>-0.14416798246309104</v>
      </c>
      <c r="BW58" s="57">
        <f>IFERROR(Inv_SY_B!BW58/Inv_SY_B!$NE58-1,"")</f>
        <v>-0.1740495335955613</v>
      </c>
      <c r="BX58" s="57">
        <f>IFERROR(Inv_SY_B!BX58/Inv_SY_B!$NE58-1,"")</f>
        <v>-0.1776661260445922</v>
      </c>
      <c r="BY58" s="57">
        <f>IFERROR(Inv_SY_B!BY58/Inv_SY_B!$NE58-1,"")</f>
        <v>-0.17222005087316516</v>
      </c>
      <c r="BZ58" s="57">
        <f>IFERROR(Inv_SY_B!BZ58/Inv_SY_B!$NE58-1,"")</f>
        <v>-0.16965877506181049</v>
      </c>
      <c r="CA58" s="57">
        <f>IFERROR(Inv_SY_B!CA58/Inv_SY_B!$NE58-1,"")</f>
        <v>-0.18011454601465626</v>
      </c>
      <c r="CB58" s="57">
        <f>IFERROR(Inv_SY_B!CB58/Inv_SY_B!$NE58-1,"")</f>
        <v>-0.171000395724901</v>
      </c>
      <c r="CC58" s="57">
        <f>IFERROR(Inv_SY_B!CC58/Inv_SY_B!$NE58-1,"")</f>
        <v>-0.15429112019368318</v>
      </c>
      <c r="CD58" s="57">
        <f>IFERROR(Inv_SY_B!CD58/Inv_SY_B!$NE58-1,"")</f>
        <v>6.9393633997949955E-2</v>
      </c>
      <c r="CE58" s="57">
        <f>IFERROR(Inv_SY_B!CE58/Inv_SY_B!$NE58-1,"")</f>
        <v>-0.17222005087316516</v>
      </c>
      <c r="CF58" s="57">
        <f>IFERROR(Inv_SY_B!CF58/Inv_SY_B!$NE58-1,"")</f>
        <v>-0.15376260296276856</v>
      </c>
      <c r="CG58" s="57">
        <f>IFERROR(Inv_SY_B!CG58/Inv_SY_B!$NE58-1,"")</f>
        <v>-0.14807087893753634</v>
      </c>
      <c r="CH58" s="57">
        <f>IFERROR(Inv_SY_B!CH58/Inv_SY_B!$NE58-1,"")</f>
        <v>-0.15448515623999781</v>
      </c>
      <c r="CI58" s="57">
        <f>IFERROR(Inv_SY_B!CI58/Inv_SY_B!$NE58-1,"")</f>
        <v>-0.14343618937413283</v>
      </c>
      <c r="CJ58" s="57">
        <f>IFERROR(Inv_SY_B!CJ58/Inv_SY_B!$NE58-1,"")</f>
        <v>-0.15295504341763022</v>
      </c>
      <c r="CK58" s="57">
        <f>IFERROR(Inv_SY_B!CK58/Inv_SY_B!$NE58-1,"")</f>
        <v>-0.15014983657662273</v>
      </c>
      <c r="CL58" s="57">
        <f>IFERROR(Inv_SY_B!CL58/Inv_SY_B!$NE58-1,"")</f>
        <v>-0.16030517713471903</v>
      </c>
      <c r="CM58" s="57">
        <f>IFERROR(Inv_SY_B!CM58/Inv_SY_B!$NE58-1,"")</f>
        <v>6.5002875464199583E-2</v>
      </c>
      <c r="CN58" s="57">
        <f>IFERROR(Inv_SY_B!CN58/Inv_SY_B!$NE58-1,"")</f>
        <v>-0.15941367181639221</v>
      </c>
      <c r="CO58" s="57">
        <f>IFERROR(Inv_SY_B!CO58/Inv_SY_B!$NE58-1,"")</f>
        <v>-0.16173101659809408</v>
      </c>
      <c r="CP58" s="57">
        <f>IFERROR(Inv_SY_B!CP58/Inv_SY_B!$NE58-1,"")</f>
        <v>-0.18246515411858344</v>
      </c>
      <c r="CQ58" s="57">
        <f>IFERROR(Inv_SY_B!CQ58/Inv_SY_B!$NE58-1,"")</f>
        <v>-0.16173101659809408</v>
      </c>
      <c r="CR58" s="57">
        <f>IFERROR(Inv_SY_B!CR58/Inv_SY_B!$NE58-1,"")</f>
        <v>-0.15673043049021129</v>
      </c>
      <c r="CS58" s="57">
        <f>IFERROR(Inv_SY_B!CS58/Inv_SY_B!$NE58-1,"")</f>
        <v>-0.14368012040378553</v>
      </c>
      <c r="CT58" s="57">
        <f>IFERROR(Inv_SY_B!CT58/Inv_SY_B!$NE58-1,"")</f>
        <v>-0.14002115495899325</v>
      </c>
      <c r="CU58" s="57">
        <f>IFERROR(Inv_SY_B!CU58/Inv_SY_B!$NE58-1,"")</f>
        <v>-0.14205553974629781</v>
      </c>
      <c r="CV58" s="57">
        <f>IFERROR(Inv_SY_B!CV58/Inv_SY_B!$NE58-1,"")</f>
        <v>7.5247978709617858E-2</v>
      </c>
      <c r="CW58" s="57">
        <f>IFERROR(Inv_SY_B!CW58/Inv_SY_B!$NE58-1,"")</f>
        <v>-0.15148591335267558</v>
      </c>
      <c r="CX58" s="57">
        <f>IFERROR(Inv_SY_B!CX58/Inv_SY_B!$NE58-1,"")</f>
        <v>-0.16672605881893909</v>
      </c>
      <c r="CY58" s="57">
        <f>IFERROR(Inv_SY_B!CY58/Inv_SY_B!$NE58-1,"")</f>
        <v>-0.17335654771586573</v>
      </c>
      <c r="CZ58" s="57">
        <f>IFERROR(Inv_SY_B!CZ58/Inv_SY_B!$NE58-1,"")</f>
        <v>-0.14502174106687615</v>
      </c>
      <c r="DA58" s="57">
        <f>IFERROR(Inv_SY_B!DA58/Inv_SY_B!$NE58-1,"")</f>
        <v>-0.18635872717613844</v>
      </c>
      <c r="DB58" s="57">
        <f>IFERROR(Inv_SY_B!DB58/Inv_SY_B!$NE58-1,"")</f>
        <v>-0.13904543084038212</v>
      </c>
      <c r="DC58" s="57">
        <f>IFERROR(Inv_SY_B!DC58/Inv_SY_B!$NE58-1,"")</f>
        <v>-0.10940781073756467</v>
      </c>
      <c r="DD58" s="57">
        <f>IFERROR(Inv_SY_B!DD58/Inv_SY_B!$NE58-1,"")</f>
        <v>-0.15233967195646059</v>
      </c>
      <c r="DE58" s="57">
        <f>IFERROR(Inv_SY_B!DE58/Inv_SY_B!$NE58-1,"")</f>
        <v>-0.13867953429590274</v>
      </c>
      <c r="DF58" s="57">
        <f>IFERROR(Inv_SY_B!DF58/Inv_SY_B!$NE58-1,"")</f>
        <v>-0.15599863740125286</v>
      </c>
      <c r="DG58" s="57">
        <f>IFERROR(Inv_SY_B!DG58/Inv_SY_B!$NE58-1,"")</f>
        <v>5.0732910229509764E-2</v>
      </c>
      <c r="DH58" s="57">
        <f>IFERROR(Inv_SY_B!DH58/Inv_SY_B!$NE58-1,"")</f>
        <v>-0.12855639656531093</v>
      </c>
      <c r="DI58" s="57">
        <f>IFERROR(Inv_SY_B!DI58/Inv_SY_B!$NE58-1,"")</f>
        <v>-0.13624022399937452</v>
      </c>
      <c r="DJ58" s="57">
        <f>IFERROR(Inv_SY_B!DJ58/Inv_SY_B!$NE58-1,"")</f>
        <v>-0.12977605171357509</v>
      </c>
      <c r="DK58" s="57">
        <f>IFERROR(Inv_SY_B!DK58/Inv_SY_B!$NE58-1,"")</f>
        <v>4.4872757636183813E-2</v>
      </c>
      <c r="DL58" s="57">
        <f>IFERROR(Inv_SY_B!DL58/Inv_SY_B!$NE58-1,"")</f>
        <v>-0.15065987418407856</v>
      </c>
      <c r="DM58" s="57">
        <f>IFERROR(Inv_SY_B!DM58/Inv_SY_B!$NE58-1,"")</f>
        <v>-0.16356049932049022</v>
      </c>
      <c r="DN58" s="57">
        <f>IFERROR(Inv_SY_B!DN58/Inv_SY_B!$NE58-1,"")</f>
        <v>-0.14355815488895918</v>
      </c>
      <c r="DO58" s="57">
        <f>IFERROR(Inv_SY_B!DO58/Inv_SY_B!$NE58-1,"")</f>
        <v>-0.15307146504541902</v>
      </c>
      <c r="DP58" s="57">
        <f>IFERROR(Inv_SY_B!DP58/Inv_SY_B!$NE58-1,"")</f>
        <v>-0.1536812926195511</v>
      </c>
      <c r="DQ58" s="57">
        <f>IFERROR(Inv_SY_B!DQ58/Inv_SY_B!$NE58-1,"")</f>
        <v>7.7565323491319615E-2</v>
      </c>
      <c r="DR58" s="57">
        <f>IFERROR(Inv_SY_B!DR58/Inv_SY_B!$NE58-1,"")</f>
        <v>-0.1699027060914633</v>
      </c>
      <c r="DS58" s="57">
        <f>IFERROR(Inv_SY_B!DS58/Inv_SY_B!$NE58-1,"")</f>
        <v>-0.15648649946055848</v>
      </c>
      <c r="DT58" s="57">
        <f>IFERROR(Inv_SY_B!DT58/Inv_SY_B!$NE58-1,"")</f>
        <v>-0.15209574092680767</v>
      </c>
      <c r="DU58" s="57">
        <f>IFERROR(Inv_SY_B!DU58/Inv_SY_B!$NE58-1,"")</f>
        <v>-0.16226322975370011</v>
      </c>
      <c r="DV58" s="57">
        <f>IFERROR(Inv_SY_B!DV58/Inv_SY_B!$NE58-1,"")</f>
        <v>-0.15831043829591696</v>
      </c>
      <c r="DW58" s="57">
        <f>IFERROR(Inv_SY_B!DW58/Inv_SY_B!$NE58-1,"")</f>
        <v>9.378673696323192E-2</v>
      </c>
      <c r="DX58" s="57">
        <f>IFERROR(Inv_SY_B!DX58/Inv_SY_B!$NE58-1,"")</f>
        <v>9.9885012704552079E-2</v>
      </c>
      <c r="DY58" s="57">
        <f>IFERROR(Inv_SY_B!DY58/Inv_SY_B!$NE58-1,"")</f>
        <v>7.0003461572082148E-2</v>
      </c>
      <c r="DZ58" s="57">
        <f>IFERROR(Inv_SY_B!DZ58/Inv_SY_B!$NE58-1,"")</f>
        <v>9.8421426526635436E-2</v>
      </c>
      <c r="EA58" s="57">
        <f>IFERROR(Inv_SY_B!EA58/Inv_SY_B!$NE58-1,"")</f>
        <v>7.6223702828228879E-2</v>
      </c>
      <c r="EB58" s="57">
        <f>IFERROR(Inv_SY_B!EB58/Inv_SY_B!$NE58-1,"")</f>
        <v>8.0370530332326995E-2</v>
      </c>
      <c r="EC58" s="57">
        <f>IFERROR(Inv_SY_B!EC58/Inv_SY_B!$NE58-1,"")</f>
        <v>-0.17039056815076892</v>
      </c>
      <c r="ED58" s="57">
        <f>IFERROR(Inv_SY_B!ED58/Inv_SY_B!$NE58-1,"")</f>
        <v>9.2323150785315056E-2</v>
      </c>
      <c r="EE58" s="57">
        <f>IFERROR(Inv_SY_B!EE58/Inv_SY_B!$NE58-1,"")</f>
        <v>-0.15734025806434337</v>
      </c>
      <c r="EF58" s="57">
        <f>IFERROR(Inv_SY_B!EF58/Inv_SY_B!$NE58-1,"")</f>
        <v>-0.14770498239305718</v>
      </c>
      <c r="EG58" s="57">
        <f>IFERROR(Inv_SY_B!EG58/Inv_SY_B!$NE58-1,"")</f>
        <v>-0.16380443035014292</v>
      </c>
      <c r="EH58" s="57">
        <f>IFERROR(Inv_SY_B!EH58/Inv_SY_B!$NE58-1,"")</f>
        <v>-0.14660729275961937</v>
      </c>
      <c r="EI58" s="57">
        <f>IFERROR(Inv_SY_B!EI58/Inv_SY_B!$NE58-1,"")</f>
        <v>0.12042511417872714</v>
      </c>
      <c r="EJ58" s="57">
        <f>IFERROR(Inv_SY_B!EJ58/Inv_SY_B!$NE58-1,"")</f>
        <v>0.13549894303386356</v>
      </c>
      <c r="EK58" s="57">
        <f>IFERROR(Inv_SY_B!EK58/Inv_SY_B!$NE58-1,"")</f>
        <v>-0.13846487498980831</v>
      </c>
      <c r="EL58" s="57">
        <f>IFERROR(Inv_SY_B!EL58/Inv_SY_B!$NE58-1,"")</f>
        <v>-0.15282753401576621</v>
      </c>
      <c r="EM58" s="57">
        <f>IFERROR(Inv_SY_B!EM58/Inv_SY_B!$NE58-1,"")</f>
        <v>9.5372288655975135E-2</v>
      </c>
      <c r="EN58" s="57">
        <f>IFERROR(Inv_SY_B!EN58/Inv_SY_B!$NE58-1,"")</f>
        <v>-0.13697201708833306</v>
      </c>
      <c r="EO58" s="57">
        <f>IFERROR(Inv_SY_B!EO58/Inv_SY_B!$NE58-1,"")</f>
        <v>-0.13343501715836725</v>
      </c>
      <c r="EP58" s="57">
        <f>IFERROR(Inv_SY_B!EP58/Inv_SY_B!$NE58-1,"")</f>
        <v>0.11439890896889504</v>
      </c>
      <c r="EQ58" s="57">
        <f>IFERROR(Inv_SY_B!EQ58/Inv_SY_B!$NE58-1,"")</f>
        <v>-0.14246046525552147</v>
      </c>
      <c r="ER58" s="57">
        <f>IFERROR(Inv_SY_B!ER58/Inv_SY_B!$NE58-1,"")</f>
        <v>-0.13294715509906174</v>
      </c>
      <c r="ES58" s="57">
        <f>IFERROR(Inv_SY_B!ES58/Inv_SY_B!$NE58-1,"")</f>
        <v>-0.13587432745489536</v>
      </c>
      <c r="ET58" s="57">
        <f>IFERROR(Inv_SY_B!ET58/Inv_SY_B!$NE58-1,"")</f>
        <v>-0.13625131177344985</v>
      </c>
      <c r="EU58" s="57">
        <f>IFERROR(Inv_SY_B!EU58/Inv_SY_B!$NE58-1,"")</f>
        <v>-0.14476256434786972</v>
      </c>
      <c r="EV58" s="57">
        <f>IFERROR(Inv_SY_B!EV58/Inv_SY_B!$NE58-1,"")</f>
        <v>9.4158177394748854E-2</v>
      </c>
      <c r="EW58" s="57">
        <f>IFERROR(Inv_SY_B!EW58/Inv_SY_B!$NE58-1,"")</f>
        <v>-0.14918076512245659</v>
      </c>
      <c r="EX58" s="57">
        <f>IFERROR(Inv_SY_B!EX58/Inv_SY_B!$NE58-1,"")</f>
        <v>-0.13416681024732569</v>
      </c>
      <c r="EY58" s="57">
        <f>IFERROR(Inv_SY_B!EY58/Inv_SY_B!$NE58-1,"")</f>
        <v>-0.12464188432754919</v>
      </c>
      <c r="EZ58" s="57">
        <f>IFERROR(Inv_SY_B!EZ58/Inv_SY_B!$NE58-1,"")</f>
        <v>-0.15392522364920391</v>
      </c>
      <c r="FA58" s="57">
        <f>IFERROR(Inv_SY_B!FA58/Inv_SY_B!$NE58-1,"")</f>
        <v>-0.14428994797791761</v>
      </c>
      <c r="FB58" s="57">
        <f>IFERROR(Inv_SY_B!FB58/Inv_SY_B!$NE58-1,"")</f>
        <v>-0.15477898225298869</v>
      </c>
      <c r="FC58" s="57">
        <f>IFERROR(Inv_SY_B!FC58/Inv_SY_B!$NE58-1,"")</f>
        <v>0.10927635734618568</v>
      </c>
      <c r="FD58" s="57">
        <f>IFERROR(Inv_SY_B!FD58/Inv_SY_B!$NE58-1,"")</f>
        <v>-0.15197377541198132</v>
      </c>
      <c r="FE58" s="57">
        <f>IFERROR(Inv_SY_B!FE58/Inv_SY_B!$NE58-1,"")</f>
        <v>-0.15209574092680767</v>
      </c>
      <c r="FF58" s="57">
        <f>IFERROR(Inv_SY_B!FF58/Inv_SY_B!$NE58-1,"")</f>
        <v>-0.16209691314257324</v>
      </c>
      <c r="FG58" s="57">
        <f>IFERROR(Inv_SY_B!FG58/Inv_SY_B!$NE58-1,"")</f>
        <v>-0.15685239600503775</v>
      </c>
      <c r="FH58" s="57">
        <f>IFERROR(Inv_SY_B!FH58/Inv_SY_B!$NE58-1,"")</f>
        <v>-0.16075529247948273</v>
      </c>
      <c r="FI58" s="57">
        <f>IFERROR(Inv_SY_B!FI58/Inv_SY_B!$NE58-1,"")</f>
        <v>8.5493081955036132E-2</v>
      </c>
      <c r="FJ58" s="57">
        <f>IFERROR(Inv_SY_B!FJ58/Inv_SY_B!$NE58-1,"")</f>
        <v>-0.13506122402271925</v>
      </c>
      <c r="FK58" s="57">
        <f>IFERROR(Inv_SY_B!FK58/Inv_SY_B!$NE58-1,"")</f>
        <v>0.12903477074806413</v>
      </c>
      <c r="FL58" s="57">
        <f>IFERROR(Inv_SY_B!FL58/Inv_SY_B!$NE58-1,"")</f>
        <v>-0.15856545709964487</v>
      </c>
      <c r="FM58" s="57">
        <f>IFERROR(Inv_SY_B!FM58/Inv_SY_B!$NE58-1,"")</f>
        <v>0.10939251497935376</v>
      </c>
      <c r="FN58" s="57">
        <f>IFERROR(Inv_SY_B!FN58/Inv_SY_B!$NE58-1,"")</f>
        <v>0.12742598752868695</v>
      </c>
      <c r="FO58" s="57">
        <f>IFERROR(Inv_SY_B!FO58/Inv_SY_B!$NE58-1,"")</f>
        <v>0.11299920948922049</v>
      </c>
      <c r="FP58" s="57">
        <f>IFERROR(Inv_SY_B!FP58/Inv_SY_B!$NE58-1,"")</f>
        <v>0.11299920948922049</v>
      </c>
      <c r="FQ58" s="57">
        <f>IFERROR(Inv_SY_B!FQ58/Inv_SY_B!$NE58-1,"")</f>
        <v>0.11446860354879562</v>
      </c>
      <c r="FR58" s="57">
        <f>IFERROR(Inv_SY_B!FR58/Inv_SY_B!$NE58-1,"")</f>
        <v>0.10939251497935376</v>
      </c>
      <c r="FS58" s="57">
        <f>IFERROR(Inv_SY_B!FS58/Inv_SY_B!$NE58-1,"")</f>
        <v>0.11139623415150202</v>
      </c>
      <c r="FT58" s="57">
        <f>IFERROR(Inv_SY_B!FT58/Inv_SY_B!$NE58-1,"")</f>
        <v>0.12341854918439066</v>
      </c>
      <c r="FU58" s="57">
        <f>IFERROR(Inv_SY_B!FU58/Inv_SY_B!$NE58-1,"")</f>
        <v>0.13316998248884482</v>
      </c>
      <c r="FV58" s="57">
        <f>IFERROR(Inv_SY_B!FV58/Inv_SY_B!$NE58-1,"")</f>
        <v>0.1224834802373882</v>
      </c>
      <c r="FW58" s="57">
        <f>IFERROR(Inv_SY_B!FW58/Inv_SY_B!$NE58-1,"")</f>
        <v>0.13076551948226722</v>
      </c>
      <c r="FX58" s="57">
        <f>IFERROR(Inv_SY_B!FX58/Inv_SY_B!$NE58-1,"")</f>
        <v>0.13584160805170908</v>
      </c>
      <c r="FY58" s="57">
        <f>IFERROR(Inv_SY_B!FY58/Inv_SY_B!$NE58-1,"")</f>
        <v>0.13757816466757089</v>
      </c>
      <c r="FZ58" s="57">
        <f>IFERROR(Inv_SY_B!FZ58/Inv_SY_B!$NE58-1,"")</f>
        <v>0.11969831058810243</v>
      </c>
      <c r="GA58" s="57">
        <f>IFERROR(Inv_SY_B!GA58/Inv_SY_B!$NE58-1,"")</f>
        <v>0.13610877060799553</v>
      </c>
      <c r="GB58" s="57">
        <f>IFERROR(Inv_SY_B!GB58/Inv_SY_B!$NE58-1,"")</f>
        <v>0.10576153296437041</v>
      </c>
      <c r="GC58" s="57">
        <f>IFERROR(Inv_SY_B!GC58/Inv_SY_B!$NE58-1,"")</f>
        <v>0.13624235188613887</v>
      </c>
      <c r="GD58" s="57">
        <f>IFERROR(Inv_SY_B!GD58/Inv_SY_B!$NE58-1,"")</f>
        <v>0.12916254414454853</v>
      </c>
      <c r="GE58" s="57">
        <f>IFERROR(Inv_SY_B!GE58/Inv_SY_B!$NE58-1,"")</f>
        <v>0.13717742083314133</v>
      </c>
      <c r="GF58" s="57">
        <f>IFERROR(Inv_SY_B!GF58/Inv_SY_B!$NE58-1,"")</f>
        <v>0.13049835692598077</v>
      </c>
      <c r="GG58" s="57">
        <f>IFERROR(Inv_SY_B!GG58/Inv_SY_B!$NE58-1,"")</f>
        <v>0.11860962317123525</v>
      </c>
      <c r="GH58" s="57">
        <f>IFERROR(Inv_SY_B!GH58/Inv_SY_B!$NE58-1,"")</f>
        <v>0.13290281993255859</v>
      </c>
      <c r="GI58" s="57">
        <f>IFERROR(Inv_SY_B!GI58/Inv_SY_B!$NE58-1,"")</f>
        <v>0.11941111084009437</v>
      </c>
      <c r="GJ58" s="57">
        <f>IFERROR(Inv_SY_B!GJ58/Inv_SY_B!$NE58-1,"")</f>
        <v>0.12929612542269187</v>
      </c>
      <c r="GK58" s="57">
        <f>IFERROR(Inv_SY_B!GK58/Inv_SY_B!$NE58-1,"")</f>
        <v>0.10364852001919567</v>
      </c>
      <c r="GL58" s="57">
        <f>IFERROR(Inv_SY_B!GL58/Inv_SY_B!$NE58-1,"")</f>
        <v>0.1271588249724005</v>
      </c>
      <c r="GM58" s="57">
        <f>IFERROR(Inv_SY_B!GM58/Inv_SY_B!$NE58-1,"")</f>
        <v>9.8305268893467357E-2</v>
      </c>
      <c r="GN58" s="57">
        <f>IFERROR(Inv_SY_B!GN58/Inv_SY_B!$NE58-1,"")</f>
        <v>0.12355213046253399</v>
      </c>
      <c r="GO58" s="57">
        <f>IFERROR(Inv_SY_B!GO58/Inv_SY_B!$NE58-1,"")</f>
        <v>0.11871648819374991</v>
      </c>
      <c r="GP58" s="57">
        <f>IFERROR(Inv_SY_B!GP58/Inv_SY_B!$NE58-1,"")</f>
        <v>0.10553201604101514</v>
      </c>
      <c r="GQ58" s="57">
        <f>IFERROR(Inv_SY_B!GQ58/Inv_SY_B!$NE58-1,"")</f>
        <v>0.13246200171468603</v>
      </c>
      <c r="GR58" s="57">
        <f>IFERROR(Inv_SY_B!GR58/Inv_SY_B!$NE58-1,"")</f>
        <v>-0.16298149819516028</v>
      </c>
      <c r="GS58" s="57">
        <f>IFERROR(Inv_SY_B!GS58/Inv_SY_B!$NE58-1,"")</f>
        <v>-0.14000494202046654</v>
      </c>
      <c r="GT58" s="57">
        <f>IFERROR(Inv_SY_B!GT58/Inv_SY_B!$NE58-1,"")</f>
        <v>0.10448083413685727</v>
      </c>
      <c r="GU58" s="57">
        <f>IFERROR(Inv_SY_B!GU58/Inv_SY_B!$NE58-1,"")</f>
        <v>-0.13368612263006874</v>
      </c>
      <c r="GV58" s="57">
        <f>IFERROR(Inv_SY_B!GV58/Inv_SY_B!$NE58-1,"")</f>
        <v>-0.13427269239755946</v>
      </c>
      <c r="GW58" s="57">
        <f>IFERROR(Inv_SY_B!GW58/Inv_SY_B!$NE58-1,"")</f>
        <v>-0.12858784309563964</v>
      </c>
      <c r="GX58" s="57">
        <f>IFERROR(Inv_SY_B!GX58/Inv_SY_B!$NE58-1,"")</f>
        <v>-0.13531811109607161</v>
      </c>
      <c r="GY58" s="57">
        <f>IFERROR(Inv_SY_B!GY58/Inv_SY_B!$NE58-1,"")</f>
        <v>-0.126432052158719</v>
      </c>
      <c r="GZ58" s="57">
        <f>IFERROR(Inv_SY_B!GZ58/Inv_SY_B!$NE58-1,"")</f>
        <v>0.14648495327484268</v>
      </c>
      <c r="HA58" s="57">
        <f>IFERROR(Inv_SY_B!HA58/Inv_SY_B!$NE58-1,"")</f>
        <v>0.14955848424846829</v>
      </c>
      <c r="HB58" s="57">
        <f>IFERROR(Inv_SY_B!HB58/Inv_SY_B!$NE58-1,"")</f>
        <v>0.11883194725653667</v>
      </c>
      <c r="HC58" s="57">
        <f>IFERROR(Inv_SY_B!HC58/Inv_SY_B!$NE58-1,"")</f>
        <v>0.12211076044732438</v>
      </c>
      <c r="HD58" s="57">
        <f>IFERROR(Inv_SY_B!HD58/Inv_SY_B!$NE58-1,"")</f>
        <v>0.11860375146670155</v>
      </c>
      <c r="HE58" s="57">
        <f>IFERROR(Inv_SY_B!HE58/Inv_SY_B!$NE58-1,"")</f>
        <v>0.11457716625979519</v>
      </c>
      <c r="HF58" s="57">
        <f>IFERROR(Inv_SY_B!HF58/Inv_SY_B!$NE58-1,"")</f>
        <v>0.12856387727118257</v>
      </c>
      <c r="HG58" s="57">
        <f>IFERROR(Inv_SY_B!HG58/Inv_SY_B!$NE58-1,"")</f>
        <v>0.10813376831992749</v>
      </c>
      <c r="HH58" s="57">
        <f>IFERROR(Inv_SY_B!HH58/Inv_SY_B!$NE58-1,"")</f>
        <v>0.11765914099983155</v>
      </c>
      <c r="HI58" s="57">
        <f>IFERROR(Inv_SY_B!HI58/Inv_SY_B!$NE58-1,"")</f>
        <v>-0.13508691273005469</v>
      </c>
      <c r="HJ58" s="57">
        <f>IFERROR(Inv_SY_B!HJ58/Inv_SY_B!$NE58-1,"")</f>
        <v>-0.12394148519350101</v>
      </c>
      <c r="HK58" s="57">
        <f>IFERROR(Inv_SY_B!HK58/Inv_SY_B!$NE58-1,"")</f>
        <v>-0.1324950573636523</v>
      </c>
      <c r="HL58" s="57">
        <f>IFERROR(Inv_SY_B!HL58/Inv_SY_B!$NE58-1,"")</f>
        <v>-0.14533670695681244</v>
      </c>
      <c r="HM58" s="57">
        <f>IFERROR(Inv_SY_B!HM58/Inv_SY_B!$NE58-1,"")</f>
        <v>-0.19196171077025947</v>
      </c>
      <c r="HN58" s="57">
        <f>IFERROR(Inv_SY_B!HN58/Inv_SY_B!$NE58-1,"")</f>
        <v>-0.16188316493121691</v>
      </c>
      <c r="HO58" s="57">
        <f>IFERROR(Inv_SY_B!HO58/Inv_SY_B!$NE58-1,"")</f>
        <v>0.11985044209065743</v>
      </c>
      <c r="HP58" s="57">
        <f>IFERROR(Inv_SY_B!HP58/Inv_SY_B!$NE58-1,"")</f>
        <v>-0.15843794769778097</v>
      </c>
      <c r="HQ58" s="57">
        <f>IFERROR(Inv_SY_B!HQ58/Inv_SY_B!$NE58-1,"")</f>
        <v>-0.17860921045461242</v>
      </c>
      <c r="HR58" s="57">
        <f>IFERROR(Inv_SY_B!HR58/Inv_SY_B!$NE58-1,"")</f>
        <v>7.9077292683382483E-2</v>
      </c>
      <c r="HS58" s="57">
        <f>IFERROR(Inv_SY_B!HS58/Inv_SY_B!$NE58-1,"")</f>
        <v>-0.15156805339327295</v>
      </c>
      <c r="HT58" s="57">
        <f>IFERROR(Inv_SY_B!HT58/Inv_SY_B!$NE58-1,"")</f>
        <v>-0.15237327839335635</v>
      </c>
      <c r="HU58" s="57">
        <f>IFERROR(Inv_SY_B!HU58/Inv_SY_B!$NE58-1,"")</f>
        <v>9.9411284511100817E-2</v>
      </c>
      <c r="HV58" s="57">
        <f>IFERROR(Inv_SY_B!HV58/Inv_SY_B!$NE58-1,"")</f>
        <v>0.11013048148098425</v>
      </c>
      <c r="HW58" s="57">
        <f>IFERROR(Inv_SY_B!HW58/Inv_SY_B!$NE58-1,"")</f>
        <v>0.11072319001931885</v>
      </c>
      <c r="HX58" s="57">
        <f>IFERROR(Inv_SY_B!HX58/Inv_SY_B!$NE58-1,"")</f>
        <v>0.11280397531347264</v>
      </c>
      <c r="HY58" s="57">
        <f>IFERROR(Inv_SY_B!HY58/Inv_SY_B!$NE58-1,"")</f>
        <v>9.8793354332836758E-2</v>
      </c>
      <c r="HZ58" s="57">
        <f>IFERROR(Inv_SY_B!HZ58/Inv_SY_B!$NE58-1,"")</f>
        <v>7.6988045583624709E-2</v>
      </c>
      <c r="IA58" s="57">
        <f>IFERROR(Inv_SY_B!IA58/Inv_SY_B!$NE58-1,"")</f>
        <v>0.11973992629398555</v>
      </c>
      <c r="IB58" s="57">
        <f>IFERROR(Inv_SY_B!IB58/Inv_SY_B!$NE58-1,"")</f>
        <v>9.270953447278707E-2</v>
      </c>
      <c r="IC58" s="57">
        <f>IFERROR(Inv_SY_B!IC58/Inv_SY_B!$NE58-1,"")</f>
        <v>0.13541517550994442</v>
      </c>
      <c r="ID58" s="57">
        <f>IFERROR(Inv_SY_B!ID58/Inv_SY_B!$NE58-1,"")</f>
        <v>0.12043352139203689</v>
      </c>
      <c r="IE58" s="57">
        <f>IFERROR(Inv_SY_B!IE58/Inv_SY_B!$NE58-1,"")</f>
        <v>0.11516219864684696</v>
      </c>
      <c r="IF58" s="57">
        <f>IFERROR(Inv_SY_B!IF58/Inv_SY_B!$NE58-1,"")</f>
        <v>0.1175204219802215</v>
      </c>
      <c r="IG58" s="57">
        <f>IFERROR(Inv_SY_B!IG58/Inv_SY_B!$NE58-1,"")</f>
        <v>9.8522521961216691E-2</v>
      </c>
      <c r="IH58" s="57">
        <f>IFERROR(Inv_SY_B!IH58/Inv_SY_B!$NE58-1,"")</f>
        <v>8.8746133912493974E-2</v>
      </c>
      <c r="II58" s="57">
        <f>IFERROR(Inv_SY_B!II58/Inv_SY_B!$NE58-1,"")</f>
        <v>8.8085567152445199E-2</v>
      </c>
      <c r="IJ58" s="57">
        <f>IFERROR(Inv_SY_B!IJ58/Inv_SY_B!$NE58-1,"")</f>
        <v>9.0992060896659899E-2</v>
      </c>
      <c r="IK58" s="57">
        <f>IFERROR(Inv_SY_B!IK58/Inv_SY_B!$NE58-1,"")</f>
        <v>0.13791211786292901</v>
      </c>
      <c r="IL58" s="57">
        <f>IFERROR(Inv_SY_B!IL58/Inv_SY_B!$NE58-1,"")</f>
        <v>0.14304472158850845</v>
      </c>
      <c r="IM58" s="57">
        <f>IFERROR(Inv_SY_B!IM58/Inv_SY_B!$NE58-1,"")</f>
        <v>9.6851288058293239E-2</v>
      </c>
      <c r="IN58" s="57">
        <f>IFERROR(Inv_SY_B!IN58/Inv_SY_B!$NE58-1,"")</f>
        <v>0.10116478900141201</v>
      </c>
      <c r="IO58" s="57">
        <f>IFERROR(Inv_SY_B!IO58/Inv_SY_B!$NE58-1,"")</f>
        <v>0.1198786453135956</v>
      </c>
      <c r="IP58" s="57">
        <f>IFERROR(Inv_SY_B!IP58/Inv_SY_B!$NE58-1,"")</f>
        <v>9.2048967712738294E-2</v>
      </c>
      <c r="IQ58" s="57">
        <f>IFERROR(Inv_SY_B!IQ58/Inv_SY_B!$NE58-1,"")</f>
        <v>0.10961343786243671</v>
      </c>
      <c r="IR58" s="57">
        <f>IFERROR(Inv_SY_B!IR58/Inv_SY_B!$NE58-1,"")</f>
        <v>9.4427008048913796E-2</v>
      </c>
      <c r="IS58" s="57">
        <f>IFERROR(Inv_SY_B!IS58/Inv_SY_B!$NE58-1,"")</f>
        <v>0.10367494268959754</v>
      </c>
      <c r="IT58" s="57">
        <f>IFERROR(Inv_SY_B!IT58/Inv_SY_B!$NE58-1,"")</f>
        <v>9.6408708329060344E-2</v>
      </c>
      <c r="IU58" s="57">
        <f>IFERROR(Inv_SY_B!IU58/Inv_SY_B!$NE58-1,"")</f>
        <v>0.13009761309155121</v>
      </c>
      <c r="IV58" s="57">
        <f>IFERROR(Inv_SY_B!IV58/Inv_SY_B!$NE58-1,"")</f>
        <v>0.12375617219508239</v>
      </c>
      <c r="IW58" s="57">
        <f>IFERROR(Inv_SY_B!IW58/Inv_SY_B!$NE58-1,"")</f>
        <v>9.6276594977050545E-2</v>
      </c>
      <c r="IX58" s="57">
        <f>IFERROR(Inv_SY_B!IX58/Inv_SY_B!$NE58-1,"")</f>
        <v>0.10063633559337304</v>
      </c>
      <c r="IY58" s="57">
        <f>IFERROR(Inv_SY_B!IY58/Inv_SY_B!$NE58-1,"")</f>
        <v>0.11292287733028128</v>
      </c>
      <c r="IZ58" s="57">
        <f>IFERROR(Inv_SY_B!IZ58/Inv_SY_B!$NE58-1,"")</f>
        <v>-0.18609767948673495</v>
      </c>
      <c r="JA58" s="57">
        <f>IFERROR(Inv_SY_B!JA58/Inv_SY_B!$NE58-1,"")</f>
        <v>-0.20228606610167288</v>
      </c>
      <c r="JB58" s="57">
        <f>IFERROR(Inv_SY_B!JB58/Inv_SY_B!$NE58-1,"")</f>
        <v>-0.17588839828063629</v>
      </c>
      <c r="JC58" s="57">
        <f>IFERROR(Inv_SY_B!JC58/Inv_SY_B!$NE58-1,"")</f>
        <v>-0.22161828195470445</v>
      </c>
      <c r="JD58" s="57">
        <f>IFERROR(Inv_SY_B!JD58/Inv_SY_B!$NE58-1,"")</f>
        <v>-0.16475368585320393</v>
      </c>
      <c r="JE58" s="57">
        <f>IFERROR(Inv_SY_B!JE58/Inv_SY_B!$NE58-1,"")</f>
        <v>-0.15635716240362718</v>
      </c>
      <c r="JF58" s="57">
        <f>IFERROR(Inv_SY_B!JF58/Inv_SY_B!$NE58-1,"")</f>
        <v>-0.16306131394824241</v>
      </c>
      <c r="JG58" s="57">
        <f>IFERROR(Inv_SY_B!JG58/Inv_SY_B!$NE58-1,"")</f>
        <v>9.2381900406570905E-2</v>
      </c>
      <c r="JH58" s="57">
        <f>IFERROR(Inv_SY_B!JH58/Inv_SY_B!$NE58-1,"")</f>
        <v>-0.15948884936149488</v>
      </c>
      <c r="JI58" s="57">
        <f>IFERROR(Inv_SY_B!JI58/Inv_SY_B!$NE58-1,"")</f>
        <v>-0.16358462436737875</v>
      </c>
      <c r="JJ58" s="57">
        <f>IFERROR(Inv_SY_B!JJ58/Inv_SY_B!$NE58-1,"")</f>
        <v>-0.16515275241514682</v>
      </c>
      <c r="JK58" s="57">
        <f>IFERROR(Inv_SY_B!JK58/Inv_SY_B!$NE58-1,"")</f>
        <v>-0.16100214775724331</v>
      </c>
      <c r="JL58" s="57">
        <f>IFERROR(Inv_SY_B!JL58/Inv_SY_B!$NE58-1,"")</f>
        <v>0.10385404856663305</v>
      </c>
      <c r="JM58" s="57">
        <f>IFERROR(Inv_SY_B!JM58/Inv_SY_B!$NE58-1,"")</f>
        <v>-0.18254318521789503</v>
      </c>
      <c r="JN58" s="57">
        <f>IFERROR(Inv_SY_B!JN58/Inv_SY_B!$NE58-1,"")</f>
        <v>-0.1776374035643743</v>
      </c>
      <c r="JO58" s="57">
        <f>IFERROR(Inv_SY_B!JO58/Inv_SY_B!$NE58-1,"")</f>
        <v>-0.16206337542080607</v>
      </c>
      <c r="JP58" s="57">
        <f>IFERROR(Inv_SY_B!JP58/Inv_SY_B!$NE58-1,"")</f>
        <v>-0.17473743250198603</v>
      </c>
      <c r="JQ58" s="57">
        <f>IFERROR(Inv_SY_B!JQ58/Inv_SY_B!$NE58-1,"")</f>
        <v>-0.16491150194625959</v>
      </c>
      <c r="JR58" s="57">
        <f>IFERROR(Inv_SY_B!JR58/Inv_SY_B!$NE58-1,"")</f>
        <v>-0.15581769954958713</v>
      </c>
      <c r="JS58" s="57">
        <f>IFERROR(Inv_SY_B!JS58/Inv_SY_B!$NE58-1,"")</f>
        <v>-0.16334337389849141</v>
      </c>
      <c r="JT58" s="57">
        <f>IFERROR(Inv_SY_B!JT58/Inv_SY_B!$NE58-1,"")</f>
        <v>-0.16257518161598161</v>
      </c>
      <c r="JU58" s="57">
        <f>IFERROR(Inv_SY_B!JU58/Inv_SY_B!$NE58-1,"")</f>
        <v>-0.1630198789515741</v>
      </c>
      <c r="JV58" s="57">
        <f>IFERROR(Inv_SY_B!JV58/Inv_SY_B!$NE58-1,"")</f>
        <v>6.9852456648963779E-2</v>
      </c>
      <c r="JW58" s="57">
        <f>IFERROR(Inv_SY_B!JW58/Inv_SY_B!$NE58-1,"")</f>
        <v>6.5444274470237929E-2</v>
      </c>
      <c r="JX58" s="57">
        <f>IFERROR(Inv_SY_B!JX58/Inv_SY_B!$NE58-1,"")</f>
        <v>6.5978599582810826E-2</v>
      </c>
      <c r="JY58" s="57">
        <f>IFERROR(Inv_SY_B!JY58/Inv_SY_B!$NE58-1,"")</f>
        <v>7.2924826046257607E-2</v>
      </c>
      <c r="JZ58" s="57">
        <f>IFERROR(Inv_SY_B!JZ58/Inv_SY_B!$NE58-1,"")</f>
        <v>4.7544383199047857E-2</v>
      </c>
      <c r="KA58" s="57">
        <f>IFERROR(Inv_SY_B!KA58/Inv_SY_B!$NE58-1,"")</f>
        <v>5.5024934775067535E-2</v>
      </c>
      <c r="KB58" s="57">
        <f>IFERROR(Inv_SY_B!KB58/Inv_SY_B!$NE58-1,"")</f>
        <v>6.116967356965497E-2</v>
      </c>
      <c r="KC58" s="57">
        <f>IFERROR(Inv_SY_B!KC58/Inv_SY_B!$NE58-1,"")</f>
        <v>4.5941407861329386E-2</v>
      </c>
      <c r="KD58" s="57">
        <f>IFERROR(Inv_SY_B!KD58/Inv_SY_B!$NE58-1,"")</f>
        <v>4.9414521093052777E-2</v>
      </c>
      <c r="KE58" s="57">
        <f>IFERROR(Inv_SY_B!KE58/Inv_SY_B!$NE58-1,"")</f>
        <v>8.2809840628855103E-2</v>
      </c>
      <c r="KF58" s="57">
        <f>IFERROR(Inv_SY_B!KF58/Inv_SY_B!$NE58-1,"")</f>
        <v>7.4760116650312236E-2</v>
      </c>
      <c r="KG58" s="57">
        <f>IFERROR(Inv_SY_B!KG58/Inv_SY_B!$NE58-1,"")</f>
        <v>8.1607609125566194E-2</v>
      </c>
      <c r="KH58" s="57">
        <f>IFERROR(Inv_SY_B!KH58/Inv_SY_B!$NE58-1,"")</f>
        <v>7.9470308675274826E-2</v>
      </c>
      <c r="KI58" s="57">
        <f>IFERROR(Inv_SY_B!KI58/Inv_SY_B!$NE58-1,"")</f>
        <v>8.53345267857617E-2</v>
      </c>
      <c r="KJ58" s="57">
        <f>IFERROR(Inv_SY_B!KJ58/Inv_SY_B!$NE58-1,"")</f>
        <v>7.0186409844321895E-2</v>
      </c>
      <c r="KK58" s="57">
        <f>IFERROR(Inv_SY_B!KK58/Inv_SY_B!$NE58-1,"")</f>
        <v>6.3594173767954398E-2</v>
      </c>
      <c r="KL58" s="57">
        <f>IFERROR(Inv_SY_B!KL58/Inv_SY_B!$NE58-1,"")</f>
        <v>5.6871284222279828E-2</v>
      </c>
      <c r="KM58" s="57">
        <f>IFERROR(Inv_SY_B!KM58/Inv_SY_B!$NE58-1,"")</f>
        <v>7.5969747235713703E-2</v>
      </c>
      <c r="KN58" s="57">
        <f>IFERROR(Inv_SY_B!KN58/Inv_SY_B!$NE58-1,"")</f>
        <v>6.4791413069893E-2</v>
      </c>
      <c r="KO58" s="57">
        <f>IFERROR(Inv_SY_B!KO58/Inv_SY_B!$NE58-1,"")</f>
        <v>6.4523338696008459E-2</v>
      </c>
      <c r="KP58" s="57">
        <f>IFERROR(Inv_SY_B!KP58/Inv_SY_B!$NE58-1,"")</f>
        <v>7.6720722707760425E-2</v>
      </c>
      <c r="KQ58" s="57">
        <f>IFERROR(Inv_SY_B!KQ58/Inv_SY_B!$NE58-1,"")</f>
        <v>6.4772622810041147E-2</v>
      </c>
      <c r="KR58" s="57">
        <f>IFERROR(Inv_SY_B!KR58/Inv_SY_B!$NE58-1,"")</f>
        <v>6.1708557770219441E-2</v>
      </c>
      <c r="KS58" s="57">
        <f>IFERROR(Inv_SY_B!KS58/Inv_SY_B!$NE58-1,"")</f>
        <v>6.1038371835507643E-2</v>
      </c>
      <c r="KT58" s="57">
        <f>IFERROR(Inv_SY_B!KT58/Inv_SY_B!$NE58-1,"")</f>
        <v>8.2886433307107987E-2</v>
      </c>
      <c r="KU58" s="57">
        <f>IFERROR(Inv_SY_B!KU58/Inv_SY_B!$NE58-1,"")</f>
        <v>6.9348677425932204E-2</v>
      </c>
      <c r="KV58" s="57">
        <f>IFERROR(Inv_SY_B!KV58/Inv_SY_B!$NE58-1,"")</f>
        <v>8.4969320612121368E-2</v>
      </c>
      <c r="KW58" s="57">
        <f>IFERROR(Inv_SY_B!KW58/Inv_SY_B!$NE58-1,"")</f>
        <v>7.806109457718402E-2</v>
      </c>
      <c r="KX58" s="57">
        <f>IFERROR(Inv_SY_B!KX58/Inv_SY_B!$NE58-1,"")</f>
        <v>9.5366480774316642E-2</v>
      </c>
      <c r="KY58" s="57">
        <f>IFERROR(Inv_SY_B!KY58/Inv_SY_B!$NE58-1,"")</f>
        <v>8.659686986421522E-2</v>
      </c>
      <c r="KZ58" s="57">
        <f>IFERROR(Inv_SY_B!KZ58/Inv_SY_B!$NE58-1,"")</f>
        <v>8.084619584015007E-2</v>
      </c>
      <c r="LA58" s="57">
        <f>IFERROR(Inv_SY_B!LA58/Inv_SY_B!$NE58-1,"")</f>
        <v>9.8377197274005956E-2</v>
      </c>
      <c r="LB58" s="57">
        <f>IFERROR(Inv_SY_B!LB58/Inv_SY_B!$NE58-1,"")</f>
        <v>5.8003931305699696E-2</v>
      </c>
      <c r="LC58" s="57">
        <f>IFERROR(Inv_SY_B!LC58/Inv_SY_B!$NE58-1,"")</f>
        <v>8.9542337047272769E-2</v>
      </c>
      <c r="LD58" s="57">
        <f>IFERROR(Inv_SY_B!LD58/Inv_SY_B!$NE58-1,"")</f>
        <v>6.4437277142696869E-2</v>
      </c>
      <c r="LE58" s="57">
        <f>IFERROR(Inv_SY_B!LE58/Inv_SY_B!$NE58-1,"")</f>
        <v>5.4925115797993529E-2</v>
      </c>
      <c r="LF58" s="57">
        <f>IFERROR(Inv_SY_B!LF58/Inv_SY_B!$NE58-1,"")</f>
        <v>6.087021663843295E-2</v>
      </c>
      <c r="LG58" s="57">
        <f>IFERROR(Inv_SY_B!LG58/Inv_SY_B!$NE58-1,"")</f>
        <v>7.0046149502271504E-2</v>
      </c>
      <c r="LH58" s="57">
        <f>IFERROR(Inv_SY_B!LH58/Inv_SY_B!$NE58-1,"")</f>
        <v>4.7839668129680213E-2</v>
      </c>
      <c r="LI58" s="57">
        <f>IFERROR(Inv_SY_B!LI58/Inv_SY_B!$NE58-1,"")</f>
        <v>7.8309179103722482E-2</v>
      </c>
      <c r="LJ58" s="57">
        <f>IFERROR(Inv_SY_B!LJ58/Inv_SY_B!$NE58-1,"")</f>
        <v>7.5324618378774577E-2</v>
      </c>
      <c r="LK58" s="57">
        <f>IFERROR(Inv_SY_B!LK58/Inv_SY_B!$NE58-1,"")</f>
        <v>5.773252452820099E-2</v>
      </c>
      <c r="LL58" s="57">
        <f>IFERROR(Inv_SY_B!LL58/Inv_SY_B!$NE58-1,"")</f>
        <v>6.5500789626375511E-2</v>
      </c>
      <c r="LM58" s="57">
        <f>IFERROR(Inv_SY_B!LM58/Inv_SY_B!$NE58-1,"")</f>
        <v>8.6103866872298651E-2</v>
      </c>
      <c r="LN58" s="57">
        <f>IFERROR(Inv_SY_B!LN58/Inv_SY_B!$NE58-1,"")</f>
        <v>7.4874231951468362E-2</v>
      </c>
      <c r="LO58" s="57">
        <f>IFERROR(Inv_SY_B!LO58/Inv_SY_B!$NE58-1,"")</f>
        <v>6.2059236806520923E-2</v>
      </c>
      <c r="LP58" s="57">
        <f>IFERROR(Inv_SY_B!LP58/Inv_SY_B!$NE58-1,"")</f>
        <v>7.9762425975829609E-2</v>
      </c>
      <c r="LQ58" s="57">
        <f>IFERROR(Inv_SY_B!LQ58/Inv_SY_B!$NE58-1,"")</f>
        <v>7.4477891895438963E-2</v>
      </c>
      <c r="LR58" s="57">
        <f>IFERROR(Inv_SY_B!LR58/Inv_SY_B!$NE58-1,"")</f>
        <v>8.5046960056220255E-2</v>
      </c>
      <c r="LS58" s="57">
        <f>IFERROR(Inv_SY_B!LS58/Inv_SY_B!$NE58-1,"")</f>
        <v>8.9454898377510528E-2</v>
      </c>
      <c r="LT58" s="57">
        <f>IFERROR(Inv_SY_B!LT58/Inv_SY_B!$NE58-1,"")</f>
        <v>7.2159302567667671E-2</v>
      </c>
      <c r="LU58" s="57">
        <f>IFERROR(Inv_SY_B!LU58/Inv_SY_B!$NE58-1,"")</f>
        <v>8.7834551783626758E-2</v>
      </c>
      <c r="LV58" s="57">
        <f>IFERROR(Inv_SY_B!LV58/Inv_SY_B!$NE58-1,"")</f>
        <v>0.1085036857055548</v>
      </c>
      <c r="LW58" s="57">
        <f>IFERROR(Inv_SY_B!LW58/Inv_SY_B!$NE58-1,"")</f>
        <v>0.11266525629386259</v>
      </c>
      <c r="LX58" s="57">
        <f>IFERROR(Inv_SY_B!LX58/Inv_SY_B!$NE58-1,"")</f>
        <v>0.11807529805866235</v>
      </c>
      <c r="LY58" s="57">
        <f>IFERROR(Inv_SY_B!LY58/Inv_SY_B!$NE58-1,"")</f>
        <v>0.11613323178411883</v>
      </c>
      <c r="LZ58" s="57">
        <f>IFERROR(Inv_SY_B!LZ58/Inv_SY_B!$NE58-1,"")</f>
        <v>6.4437277142696869E-2</v>
      </c>
      <c r="MA58" s="57">
        <f>IFERROR(Inv_SY_B!MA58/Inv_SY_B!$NE58-1,"")</f>
        <v>6.4833617198726046E-2</v>
      </c>
      <c r="MB58" s="57">
        <f>IFERROR(Inv_SY_B!MB58/Inv_SY_B!$NE58-1,"")</f>
        <v>8.2140466312005556E-2</v>
      </c>
      <c r="MC58" s="57">
        <f>IFERROR(Inv_SY_B!MC58/Inv_SY_B!$NE58-1,"")</f>
        <v>3.8543060148782393E-2</v>
      </c>
      <c r="MD58" s="57">
        <f>IFERROR(Inv_SY_B!MD58/Inv_SY_B!$NE58-1,"")</f>
        <v>6.8136450998970366E-2</v>
      </c>
      <c r="ME58" s="57">
        <f>IFERROR(Inv_SY_B!ME58/Inv_SY_B!$NE58-1,"")</f>
        <v>8.0290879383869029E-2</v>
      </c>
      <c r="MF58" s="57">
        <f>IFERROR(Inv_SY_B!MF58/Inv_SY_B!$NE58-1,"")</f>
        <v>6.2059236806520923E-2</v>
      </c>
      <c r="MG58" s="57">
        <f>IFERROR(Inv_SY_B!MG58/Inv_SY_B!$NE58-1,"")</f>
        <v>8.0555106087888406E-2</v>
      </c>
      <c r="MH58" s="57">
        <f>IFERROR(Inv_SY_B!MH58/Inv_SY_B!$NE58-1,"")</f>
        <v>9.1652627656708896E-2</v>
      </c>
      <c r="MI58" s="57">
        <f>IFERROR(Inv_SY_B!MI58/Inv_SY_B!$NE58-1,"")</f>
        <v>7.3156758375341413E-2</v>
      </c>
      <c r="MJ58" s="57">
        <f>IFERROR(Inv_SY_B!MJ58/Inv_SY_B!$NE58-1,"")</f>
        <v>8.4089138254149765E-2</v>
      </c>
      <c r="MK58" s="57">
        <f>IFERROR(Inv_SY_B!MK58/Inv_SY_B!$NE58-1,"")</f>
        <v>9.3105874528816468E-2</v>
      </c>
      <c r="ML58" s="57">
        <f>IFERROR(Inv_SY_B!ML58/Inv_SY_B!$NE58-1,"")</f>
        <v>9.0992060896659899E-2</v>
      </c>
      <c r="MM58" s="57">
        <f>IFERROR(Inv_SY_B!MM58/Inv_SY_B!$NE58-1,"")</f>
        <v>7.9672032629717782E-2</v>
      </c>
      <c r="MN58" s="57">
        <f>IFERROR(Inv_SY_B!MN58/Inv_SY_B!$NE58-1,"")</f>
        <v>7.8401658450129252E-2</v>
      </c>
      <c r="MO58" s="57">
        <f>IFERROR(Inv_SY_B!MO58/Inv_SY_B!$NE58-1,"")</f>
        <v>9.5880254921021368E-2</v>
      </c>
      <c r="MP58" s="57">
        <f>IFERROR(Inv_SY_B!MP58/Inv_SY_B!$NE58-1,"")</f>
        <v>8.4404408753264049E-2</v>
      </c>
      <c r="MQ58" s="57">
        <f>IFERROR(Inv_SY_B!MQ58/Inv_SY_B!$NE58-1,"")</f>
        <v>7.672381887960511E-2</v>
      </c>
      <c r="MR58" s="57">
        <f>IFERROR(Inv_SY_B!MR58/Inv_SY_B!$NE58-1,"")</f>
        <v>7.7516498991663685E-2</v>
      </c>
      <c r="MS58" s="57">
        <f>IFERROR(Inv_SY_B!MS58/Inv_SY_B!$NE58-1,"")</f>
        <v>9.0470213156221613E-2</v>
      </c>
      <c r="MT58" s="57">
        <f>IFERROR(Inv_SY_B!MT58/Inv_SY_B!$NE58-1,"")</f>
        <v>7.3685211783380611E-2</v>
      </c>
      <c r="MU58" s="57">
        <f>IFERROR(Inv_SY_B!MU58/Inv_SY_B!$NE58-1,"")</f>
        <v>8.9406700672542749E-2</v>
      </c>
      <c r="MV58" s="57">
        <f>IFERROR(Inv_SY_B!MV58/Inv_SY_B!$NE58-1,"")</f>
        <v>8.3269434956452892E-2</v>
      </c>
      <c r="MW58" s="57">
        <f>IFERROR(Inv_SY_B!MW58/Inv_SY_B!$NE58-1,"")</f>
        <v>7.271417864610874E-2</v>
      </c>
      <c r="MX58" s="57">
        <f>IFERROR(Inv_SY_B!MX58/Inv_SY_B!$NE58-1,"")</f>
        <v>8.2140466312005556E-2</v>
      </c>
      <c r="MY58" s="57">
        <f>IFERROR(Inv_SY_B!MY58/Inv_SY_B!$NE58-1,"")</f>
        <v>7.3130335704939542E-2</v>
      </c>
      <c r="MZ58" s="57">
        <f>IFERROR(Inv_SY_B!MZ58/Inv_SY_B!$NE58-1,"")</f>
        <v>8.4921452371811146E-2</v>
      </c>
      <c r="NA58" s="57">
        <f>IFERROR(Inv_SY_B!NA58/Inv_SY_B!$NE58-1,"")</f>
        <v>8.7119053682479075E-2</v>
      </c>
      <c r="NB58" s="57">
        <f>IFERROR(Inv_SY_B!NB58/Inv_SY_B!$NE58-1,"")</f>
        <v>9.6990007077903284E-2</v>
      </c>
      <c r="NC58" s="57">
        <f>IFERROR(Inv_SY_B!NC58/Inv_SY_B!$NE58-1,"")</f>
        <v>9.9903106489718896E-2</v>
      </c>
      <c r="ND58" s="57">
        <f>IFERROR(Inv_SY_B!ND58/Inv_SY_B!$NE58-1,"")</f>
        <v>9.8099759234785422E-2</v>
      </c>
    </row>
    <row r="59" spans="2:368" ht="14.5" x14ac:dyDescent="0.35">
      <c r="B59" s="86">
        <f t="shared" si="0"/>
        <v>45800</v>
      </c>
      <c r="C59" s="57">
        <f>IFERROR(Inv_SY_B!C59/Inv_SY_B!$NE59-1,"")</f>
        <v>-7.3763975064209064E-2</v>
      </c>
      <c r="D59" s="57">
        <f>IFERROR(Inv_SY_B!D59/Inv_SY_B!$NE59-1,"")</f>
        <v>-9.9258199453220008E-2</v>
      </c>
      <c r="E59" s="57">
        <f>IFERROR(Inv_SY_B!E59/Inv_SY_B!$NE59-1,"")</f>
        <v>-5.9758390009736373E-2</v>
      </c>
      <c r="F59" s="57">
        <f>IFERROR(Inv_SY_B!F59/Inv_SY_B!$NE59-1,"")</f>
        <v>-6.670028868890987E-2</v>
      </c>
      <c r="G59" s="57">
        <f>IFERROR(Inv_SY_B!G59/Inv_SY_B!$NE59-1,"")</f>
        <v>-8.9222893292450145E-2</v>
      </c>
      <c r="H59" s="57">
        <f>IFERROR(Inv_SY_B!H59/Inv_SY_B!$NE59-1,"")</f>
        <v>-0.10786674934520757</v>
      </c>
      <c r="I59" s="57">
        <f>IFERROR(Inv_SY_B!I59/Inv_SY_B!$NE59-1,"")</f>
        <v>-3.6540238200272745E-2</v>
      </c>
      <c r="J59" s="57">
        <f>IFERROR(Inv_SY_B!J59/Inv_SY_B!$NE59-1,"")</f>
        <v>-9.9095815858385672E-2</v>
      </c>
      <c r="K59" s="57">
        <f>IFERROR(Inv_SY_B!K59/Inv_SY_B!$NE59-1,"")</f>
        <v>-6.808866842474437E-2</v>
      </c>
      <c r="L59" s="57">
        <f>IFERROR(Inv_SY_B!L59/Inv_SY_B!$NE59-1,"")</f>
        <v>-6.3152207141776717E-2</v>
      </c>
      <c r="M59" s="57">
        <f>IFERROR(Inv_SY_B!M59/Inv_SY_B!$NE59-1,"")</f>
        <v>-5.1890904840006469E-2</v>
      </c>
      <c r="N59" s="57">
        <f>IFERROR(Inv_SY_B!N59/Inv_SY_B!$NE59-1,"")</f>
        <v>-5.5901779632417714E-2</v>
      </c>
      <c r="O59" s="57">
        <f>IFERROR(Inv_SY_B!O59/Inv_SY_B!$NE59-1,"")</f>
        <v>-6.8705726085115271E-2</v>
      </c>
      <c r="P59" s="57">
        <f>IFERROR(Inv_SY_B!P59/Inv_SY_B!$NE59-1,"")</f>
        <v>-6.0683976500292891E-2</v>
      </c>
      <c r="Q59" s="57">
        <f>IFERROR(Inv_SY_B!Q59/Inv_SY_B!$NE59-1,"")</f>
        <v>-5.034826068907905E-2</v>
      </c>
      <c r="R59" s="57">
        <f>IFERROR(Inv_SY_B!R59/Inv_SY_B!$NE59-1,"")</f>
        <v>-4.7108707972131514E-2</v>
      </c>
      <c r="S59" s="57">
        <f>IFERROR(Inv_SY_B!S59/Inv_SY_B!$NE59-1,"")</f>
        <v>-5.9636602313610565E-2</v>
      </c>
      <c r="T59" s="57">
        <f>IFERROR(Inv_SY_B!T59/Inv_SY_B!$NE59-1,"")</f>
        <v>-4.9081668649370136E-2</v>
      </c>
      <c r="U59" s="57">
        <f>IFERROR(Inv_SY_B!U59/Inv_SY_B!$NE59-1,"")</f>
        <v>-5.929559676445828E-2</v>
      </c>
      <c r="V59" s="57">
        <f>IFERROR(Inv_SY_B!V59/Inv_SY_B!$NE59-1,"")</f>
        <v>-4.2789304349534651E-2</v>
      </c>
      <c r="W59" s="57">
        <f>IFERROR(Inv_SY_B!W59/Inv_SY_B!$NE59-1,"")</f>
        <v>-1.0393777180058961E-2</v>
      </c>
      <c r="X59" s="57">
        <f>IFERROR(Inv_SY_B!X59/Inv_SY_B!$NE59-1,"")</f>
        <v>-2.6591540764796751E-2</v>
      </c>
      <c r="Y59" s="57">
        <f>IFERROR(Inv_SY_B!Y59/Inv_SY_B!$NE59-1,"")</f>
        <v>-1.7335675859232236E-2</v>
      </c>
      <c r="Z59" s="57">
        <f>IFERROR(Inv_SY_B!Z59/Inv_SY_B!$NE59-1,"")</f>
        <v>-1.7952733519603137E-2</v>
      </c>
      <c r="AA59" s="57">
        <f>IFERROR(Inv_SY_B!AA59/Inv_SY_B!$NE59-1,"")</f>
        <v>-2.3814781293127418E-2</v>
      </c>
      <c r="AB59" s="57">
        <f>IFERROR(Inv_SY_B!AB59/Inv_SY_B!$NE59-1,"")</f>
        <v>-3.553887684017587E-2</v>
      </c>
      <c r="AC59" s="57">
        <f>IFERROR(Inv_SY_B!AC59/Inv_SY_B!$NE59-1,"")</f>
        <v>-2.1655079481828987E-2</v>
      </c>
      <c r="AD59" s="57">
        <f>IFERROR(Inv_SY_B!AD59/Inv_SY_B!$NE59-1,"")</f>
        <v>-3.029388672702249E-2</v>
      </c>
      <c r="AE59" s="57">
        <f>IFERROR(Inv_SY_B!AE59/Inv_SY_B!$NE59-1,"")</f>
        <v>-6.0743735574620983E-3</v>
      </c>
      <c r="AF59" s="57">
        <f>IFERROR(Inv_SY_B!AF59/Inv_SY_B!$NE59-1,"")</f>
        <v>-1.0548041595151547E-2</v>
      </c>
      <c r="AG59" s="57">
        <f>IFERROR(Inv_SY_B!AG59/Inv_SY_B!$NE59-1,"")</f>
        <v>-2.5511689859147535E-2</v>
      </c>
      <c r="AH59" s="57">
        <f>IFERROR(Inv_SY_B!AH59/Inv_SY_B!$NE59-1,"")</f>
        <v>-2.890550699118799E-2</v>
      </c>
      <c r="AI59" s="57">
        <f>IFERROR(Inv_SY_B!AI59/Inv_SY_B!$NE59-1,"")</f>
        <v>-8.7063191481151714E-2</v>
      </c>
      <c r="AJ59" s="57">
        <f>IFERROR(Inv_SY_B!AJ59/Inv_SY_B!$NE59-1,"")</f>
        <v>-8.9677567357986598E-2</v>
      </c>
      <c r="AK59" s="57">
        <f>IFERROR(Inv_SY_B!AK59/Inv_SY_B!$NE59-1,"")</f>
        <v>-8.3506990754276922E-2</v>
      </c>
      <c r="AL59" s="57">
        <f>IFERROR(Inv_SY_B!AL59/Inv_SY_B!$NE59-1,"")</f>
        <v>-7.8148332124739595E-2</v>
      </c>
      <c r="AM59" s="57">
        <f>IFERROR(Inv_SY_B!AM59/Inv_SY_B!$NE59-1,"")</f>
        <v>-6.1585205451624159E-2</v>
      </c>
      <c r="AN59" s="57">
        <f>IFERROR(Inv_SY_B!AN59/Inv_SY_B!$NE59-1,"")</f>
        <v>-5.3141258520231882E-2</v>
      </c>
      <c r="AO59" s="57">
        <f>IFERROR(Inv_SY_B!AO59/Inv_SY_B!$NE59-1,"")</f>
        <v>-8.1972465783091142E-2</v>
      </c>
      <c r="AP59" s="57">
        <f>IFERROR(Inv_SY_B!AP59/Inv_SY_B!$NE59-1,"")</f>
        <v>-6.6781480486326927E-2</v>
      </c>
      <c r="AQ59" s="57">
        <f>IFERROR(Inv_SY_B!AQ59/Inv_SY_B!$NE59-1,"")</f>
        <v>-8.366937434911137E-2</v>
      </c>
      <c r="AR59" s="57">
        <f>IFERROR(Inv_SY_B!AR59/Inv_SY_B!$NE59-1,"")</f>
        <v>-7.3211963500028343E-2</v>
      </c>
      <c r="AS59" s="57">
        <f>IFERROR(Inv_SY_B!AS59/Inv_SY_B!$NE59-1,"")</f>
        <v>-5.0907977346336342E-2</v>
      </c>
      <c r="AT59" s="57">
        <f>IFERROR(Inv_SY_B!AT59/Inv_SY_B!$NE59-1,"")</f>
        <v>-5.7322636087219547E-2</v>
      </c>
      <c r="AU59" s="57">
        <f>IFERROR(Inv_SY_B!AU59/Inv_SY_B!$NE59-1,"")</f>
        <v>-5.3154790486468095E-2</v>
      </c>
      <c r="AV59" s="57">
        <f>IFERROR(Inv_SY_B!AV59/Inv_SY_B!$NE59-1,"")</f>
        <v>-3.2983132955976657E-2</v>
      </c>
      <c r="AW59" s="57">
        <f>IFERROR(Inv_SY_B!AW59/Inv_SY_B!$NE59-1,"")</f>
        <v>-3.5082287257702904E-2</v>
      </c>
      <c r="AX59" s="57">
        <f>IFERROR(Inv_SY_B!AX59/Inv_SY_B!$NE59-1,"")</f>
        <v>-3.7825473573566692E-2</v>
      </c>
      <c r="AY59" s="57">
        <f>IFERROR(Inv_SY_B!AY59/Inv_SY_B!$NE59-1,"")</f>
        <v>-6.3879022613374969E-2</v>
      </c>
      <c r="AZ59" s="57">
        <f>IFERROR(Inv_SY_B!AZ59/Inv_SY_B!$NE59-1,"")</f>
        <v>-3.4573889947718706E-2</v>
      </c>
      <c r="BA59" s="57">
        <f>IFERROR(Inv_SY_B!BA59/Inv_SY_B!$NE59-1,"")</f>
        <v>-3.5300015810354912E-2</v>
      </c>
      <c r="BB59" s="57">
        <f>IFERROR(Inv_SY_B!BB59/Inv_SY_B!$NE59-1,"")</f>
        <v>-5.435801681278063E-2</v>
      </c>
      <c r="BC59" s="57">
        <f>IFERROR(Inv_SY_B!BC59/Inv_SY_B!$NE59-1,"")</f>
        <v>-6.0015497368224313E-2</v>
      </c>
      <c r="BD59" s="57">
        <f>IFERROR(Inv_SY_B!BD59/Inv_SY_B!$NE59-1,"")</f>
        <v>-6.7719136482172426E-2</v>
      </c>
      <c r="BE59" s="57">
        <f>IFERROR(Inv_SY_B!BE59/Inv_SY_B!$NE59-1,"")</f>
        <v>-8.0013052024537568E-2</v>
      </c>
      <c r="BF59" s="57">
        <f>IFERROR(Inv_SY_B!BF59/Inv_SY_B!$NE59-1,"")</f>
        <v>-7.2483315082554345E-2</v>
      </c>
      <c r="BG59" s="57">
        <f>IFERROR(Inv_SY_B!BG59/Inv_SY_B!$NE59-1,"")</f>
        <v>-6.2458017273859467E-2</v>
      </c>
      <c r="BH59" s="57">
        <f>IFERROR(Inv_SY_B!BH59/Inv_SY_B!$NE59-1,"")</f>
        <v>-0.10837331672679629</v>
      </c>
      <c r="BI59" s="57">
        <f>IFERROR(Inv_SY_B!BI59/Inv_SY_B!$NE59-1,"")</f>
        <v>-9.6680813832972112E-2</v>
      </c>
      <c r="BJ59" s="57">
        <f>IFERROR(Inv_SY_B!BJ59/Inv_SY_B!$NE59-1,"")</f>
        <v>-0.10335256967680018</v>
      </c>
      <c r="BK59" s="57">
        <f>IFERROR(Inv_SY_B!BK59/Inv_SY_B!$NE59-1,"")</f>
        <v>-4.7262972387224211E-2</v>
      </c>
      <c r="BL59" s="57">
        <f>IFERROR(Inv_SY_B!BL59/Inv_SY_B!$NE59-1,"")</f>
        <v>-7.1672122704000585E-2</v>
      </c>
      <c r="BM59" s="57">
        <f>IFERROR(Inv_SY_B!BM59/Inv_SY_B!$NE59-1,"")</f>
        <v>-6.5605508968896942E-2</v>
      </c>
      <c r="BN59" s="57">
        <f>IFERROR(Inv_SY_B!BN59/Inv_SY_B!$NE59-1,"")</f>
        <v>1.4772402089573866E-2</v>
      </c>
      <c r="BO59" s="57">
        <f>IFERROR(Inv_SY_B!BO59/Inv_SY_B!$NE59-1,"")</f>
        <v>-5.1126962203102977E-3</v>
      </c>
      <c r="BP59" s="57">
        <f>IFERROR(Inv_SY_B!BP59/Inv_SY_B!$NE59-1,"")</f>
        <v>2.279710078997299E-2</v>
      </c>
      <c r="BQ59" s="57">
        <f>IFERROR(Inv_SY_B!BQ59/Inv_SY_B!$NE59-1,"")</f>
        <v>2.2571857610411916E-2</v>
      </c>
      <c r="BR59" s="57">
        <f>IFERROR(Inv_SY_B!BR59/Inv_SY_B!$NE59-1,"")</f>
        <v>9.1511728853663765E-3</v>
      </c>
      <c r="BS59" s="57">
        <f>IFERROR(Inv_SY_B!BS59/Inv_SY_B!$NE59-1,"")</f>
        <v>1.994159170351173E-3</v>
      </c>
      <c r="BT59" s="57">
        <f>IFERROR(Inv_SY_B!BT59/Inv_SY_B!$NE59-1,"")</f>
        <v>-1.7900992659882653E-2</v>
      </c>
      <c r="BU59" s="57">
        <f>IFERROR(Inv_SY_B!BU59/Inv_SY_B!$NE59-1,"")</f>
        <v>1.8145139612098404E-2</v>
      </c>
      <c r="BV59" s="57">
        <f>IFERROR(Inv_SY_B!BV59/Inv_SY_B!$NE59-1,"")</f>
        <v>7.8161309493669506E-3</v>
      </c>
      <c r="BW59" s="57">
        <f>IFERROR(Inv_SY_B!BW59/Inv_SY_B!$NE59-1,"")</f>
        <v>-1.6987542914198905E-2</v>
      </c>
      <c r="BX59" s="57">
        <f>IFERROR(Inv_SY_B!BX59/Inv_SY_B!$NE59-1,"")</f>
        <v>-3.0681921682461977E-2</v>
      </c>
      <c r="BY59" s="57">
        <f>IFERROR(Inv_SY_B!BY59/Inv_SY_B!$NE59-1,"")</f>
        <v>-1.6636216088935951E-2</v>
      </c>
      <c r="BZ59" s="57">
        <f>IFERROR(Inv_SY_B!BZ59/Inv_SY_B!$NE59-1,"")</f>
        <v>5.5836086688323405E-3</v>
      </c>
      <c r="CA59" s="57">
        <f>IFERROR(Inv_SY_B!CA59/Inv_SY_B!$NE59-1,"")</f>
        <v>-2.4969083122159397E-3</v>
      </c>
      <c r="CB59" s="57">
        <f>IFERROR(Inv_SY_B!CB59/Inv_SY_B!$NE59-1,"")</f>
        <v>1.5475055740099775E-2</v>
      </c>
      <c r="CC59" s="57">
        <f>IFERROR(Inv_SY_B!CC59/Inv_SY_B!$NE59-1,"")</f>
        <v>1.6177709390625683E-2</v>
      </c>
      <c r="CD59" s="57">
        <f>IFERROR(Inv_SY_B!CD59/Inv_SY_B!$NE59-1,"")</f>
        <v>2.4960880022200094E-2</v>
      </c>
      <c r="CE59" s="57">
        <f>IFERROR(Inv_SY_B!CE59/Inv_SY_B!$NE59-1,"")</f>
        <v>-1.1366313709991305E-2</v>
      </c>
      <c r="CF59" s="57">
        <f>IFERROR(Inv_SY_B!CF59/Inv_SY_B!$NE59-1,"")</f>
        <v>7.9098181027705827E-3</v>
      </c>
      <c r="CG59" s="57">
        <f>IFERROR(Inv_SY_B!CG59/Inv_SY_B!$NE59-1,"")</f>
        <v>4.4705447601979253E-2</v>
      </c>
      <c r="CH59" s="57">
        <f>IFERROR(Inv_SY_B!CH59/Inv_SY_B!$NE59-1,"")</f>
        <v>1.9981620744154993E-2</v>
      </c>
      <c r="CI59" s="57">
        <f>IFERROR(Inv_SY_B!CI59/Inv_SY_B!$NE59-1,"")</f>
        <v>1.5896647930415453E-2</v>
      </c>
      <c r="CJ59" s="57">
        <f>IFERROR(Inv_SY_B!CJ59/Inv_SY_B!$NE59-1,"")</f>
        <v>3.9595239234517798E-2</v>
      </c>
      <c r="CK59" s="57">
        <f>IFERROR(Inv_SY_B!CK59/Inv_SY_B!$NE59-1,"")</f>
        <v>1.5867903008348616E-2</v>
      </c>
      <c r="CL59" s="57">
        <f>IFERROR(Inv_SY_B!CL59/Inv_SY_B!$NE59-1,"")</f>
        <v>-4.3395586499418437E-3</v>
      </c>
      <c r="CM59" s="57">
        <f>IFERROR(Inv_SY_B!CM59/Inv_SY_B!$NE59-1,"")</f>
        <v>3.670474411264113E-3</v>
      </c>
      <c r="CN59" s="57">
        <f>IFERROR(Inv_SY_B!CN59/Inv_SY_B!$NE59-1,"")</f>
        <v>1.6599301580941139E-2</v>
      </c>
      <c r="CO59" s="57">
        <f>IFERROR(Inv_SY_B!CO59/Inv_SY_B!$NE59-1,"")</f>
        <v>3.3191475860010478E-3</v>
      </c>
      <c r="CP59" s="57">
        <f>IFERROR(Inv_SY_B!CP59/Inv_SY_B!$NE59-1,"")</f>
        <v>-9.6096795836765336E-3</v>
      </c>
      <c r="CQ59" s="57">
        <f>IFERROR(Inv_SY_B!CQ59/Inv_SY_B!$NE59-1,"")</f>
        <v>1.1680726027259558E-2</v>
      </c>
      <c r="CR59" s="57">
        <f>IFERROR(Inv_SY_B!CR59/Inv_SY_B!$NE59-1,"")</f>
        <v>2.8333617544724632E-2</v>
      </c>
      <c r="CS59" s="57">
        <f>IFERROR(Inv_SY_B!CS59/Inv_SY_B!$NE59-1,"")</f>
        <v>3.9013953032719151E-2</v>
      </c>
      <c r="CT59" s="57">
        <f>IFERROR(Inv_SY_B!CT59/Inv_SY_B!$NE59-1,"")</f>
        <v>1.0907807011681037E-2</v>
      </c>
      <c r="CU59" s="57">
        <f>IFERROR(Inv_SY_B!CU59/Inv_SY_B!$NE59-1,"")</f>
        <v>-7.7125147272565364E-3</v>
      </c>
      <c r="CV59" s="57">
        <f>IFERROR(Inv_SY_B!CV59/Inv_SY_B!$NE59-1,"")</f>
        <v>2.3415041991043051E-2</v>
      </c>
      <c r="CW59" s="57">
        <f>IFERROR(Inv_SY_B!CW59/Inv_SY_B!$NE59-1,"")</f>
        <v>7.7458655843143376E-3</v>
      </c>
      <c r="CX59" s="57">
        <f>IFERROR(Inv_SY_B!CX59/Inv_SY_B!$NE59-1,"")</f>
        <v>1.8218598857380641E-2</v>
      </c>
      <c r="CY59" s="57">
        <f>IFERROR(Inv_SY_B!CY59/Inv_SY_B!$NE59-1,"")</f>
        <v>1.168072602725978E-2</v>
      </c>
      <c r="CZ59" s="57">
        <f>IFERROR(Inv_SY_B!CZ59/Inv_SY_B!$NE59-1,"")</f>
        <v>1.2453645042838302E-2</v>
      </c>
      <c r="DA59" s="57">
        <f>IFERROR(Inv_SY_B!DA59/Inv_SY_B!$NE59-1,"")</f>
        <v>-1.2669237468205363E-2</v>
      </c>
      <c r="DB59" s="57">
        <f>IFERROR(Inv_SY_B!DB59/Inv_SY_B!$NE59-1,"")</f>
        <v>9.4322343455766067E-3</v>
      </c>
      <c r="DC59" s="57">
        <f>IFERROR(Inv_SY_B!DC59/Inv_SY_B!$NE59-1,"")</f>
        <v>5.1802249472291395E-2</v>
      </c>
      <c r="DD59" s="57">
        <f>IFERROR(Inv_SY_B!DD59/Inv_SY_B!$NE59-1,"")</f>
        <v>1.3718421613785114E-2</v>
      </c>
      <c r="DE59" s="57">
        <f>IFERROR(Inv_SY_B!DE59/Inv_SY_B!$NE59-1,"")</f>
        <v>3.8381564747245633E-2</v>
      </c>
      <c r="DF59" s="57">
        <f>IFERROR(Inv_SY_B!DF59/Inv_SY_B!$NE59-1,"")</f>
        <v>4.7947202521054777E-3</v>
      </c>
      <c r="DG59" s="57">
        <f>IFERROR(Inv_SY_B!DG59/Inv_SY_B!$NE59-1,"")</f>
        <v>9.5024997106294418E-3</v>
      </c>
      <c r="DH59" s="57">
        <f>IFERROR(Inv_SY_B!DH59/Inv_SY_B!$NE59-1,"")</f>
        <v>3.7468115001561886E-2</v>
      </c>
      <c r="DI59" s="57">
        <f>IFERROR(Inv_SY_B!DI59/Inv_SY_B!$NE59-1,"")</f>
        <v>3.2198212622617461E-2</v>
      </c>
      <c r="DJ59" s="57">
        <f>IFERROR(Inv_SY_B!DJ59/Inv_SY_B!$NE59-1,"")</f>
        <v>3.0019986305987123E-2</v>
      </c>
      <c r="DK59" s="57">
        <f>IFERROR(Inv_SY_B!DK59/Inv_SY_B!$NE59-1,"")</f>
        <v>4.5234110824755813E-2</v>
      </c>
      <c r="DL59" s="57">
        <f>IFERROR(Inv_SY_B!DL59/Inv_SY_B!$NE59-1,"")</f>
        <v>-3.3049600103209897E-3</v>
      </c>
      <c r="DM59" s="57">
        <f>IFERROR(Inv_SY_B!DM59/Inv_SY_B!$NE59-1,"")</f>
        <v>5.0853298389719193E-4</v>
      </c>
      <c r="DN59" s="57">
        <f>IFERROR(Inv_SY_B!DN59/Inv_SY_B!$NE59-1,"")</f>
        <v>5.5676392676837771E-3</v>
      </c>
      <c r="DO59" s="57">
        <f>IFERROR(Inv_SY_B!DO59/Inv_SY_B!$NE59-1,"")</f>
        <v>5.4271085375787731E-3</v>
      </c>
      <c r="DP59" s="57">
        <f>IFERROR(Inv_SY_B!DP59/Inv_SY_B!$NE59-1,"")</f>
        <v>1.7583016691677722E-2</v>
      </c>
      <c r="DQ59" s="57">
        <f>IFERROR(Inv_SY_B!DQ59/Inv_SY_B!$NE59-1,"")</f>
        <v>2.7209371703883045E-2</v>
      </c>
      <c r="DR59" s="57">
        <f>IFERROR(Inv_SY_B!DR59/Inv_SY_B!$NE59-1,"")</f>
        <v>1.6247974755678296E-2</v>
      </c>
      <c r="DS59" s="57">
        <f>IFERROR(Inv_SY_B!DS59/Inv_SY_B!$NE59-1,"")</f>
        <v>1.3999483073995123E-2</v>
      </c>
      <c r="DT59" s="57">
        <f>IFERROR(Inv_SY_B!DT59/Inv_SY_B!$NE59-1,"")</f>
        <v>-1.9412066662871652E-4</v>
      </c>
      <c r="DU59" s="57">
        <f>IFERROR(Inv_SY_B!DU59/Inv_SY_B!$NE59-1,"")</f>
        <v>1.6455576970606511E-2</v>
      </c>
      <c r="DV59" s="57">
        <f>IFERROR(Inv_SY_B!DV59/Inv_SY_B!$NE59-1,"")</f>
        <v>2.8576352442179154E-2</v>
      </c>
      <c r="DW59" s="57">
        <f>IFERROR(Inv_SY_B!DW59/Inv_SY_B!$NE59-1,"")</f>
        <v>1.069701091652342E-2</v>
      </c>
      <c r="DX59" s="57">
        <f>IFERROR(Inv_SY_B!DX59/Inv_SY_B!$NE59-1,"")</f>
        <v>3.1144232146828488E-2</v>
      </c>
      <c r="DY59" s="57">
        <f>IFERROR(Inv_SY_B!DY59/Inv_SY_B!$NE59-1,"")</f>
        <v>1.7231689866414657E-2</v>
      </c>
      <c r="DZ59" s="57">
        <f>IFERROR(Inv_SY_B!DZ59/Inv_SY_B!$NE59-1,"")</f>
        <v>3.5289888684931547E-2</v>
      </c>
      <c r="EA59" s="57">
        <f>IFERROR(Inv_SY_B!EA59/Inv_SY_B!$NE59-1,"")</f>
        <v>2.0885488849149647E-2</v>
      </c>
      <c r="EB59" s="57">
        <f>IFERROR(Inv_SY_B!EB59/Inv_SY_B!$NE59-1,"")</f>
        <v>1.1680726027259558E-2</v>
      </c>
      <c r="EC59" s="57">
        <f>IFERROR(Inv_SY_B!EC59/Inv_SY_B!$NE59-1,"")</f>
        <v>4.2325973316847953E-3</v>
      </c>
      <c r="ED59" s="57">
        <f>IFERROR(Inv_SY_B!ED59/Inv_SY_B!$NE59-1,"")</f>
        <v>2.1798938594833395E-2</v>
      </c>
      <c r="EE59" s="57">
        <f>IFERROR(Inv_SY_B!EE59/Inv_SY_B!$NE59-1,"")</f>
        <v>3.6002090462112779E-3</v>
      </c>
      <c r="EF59" s="57">
        <f>IFERROR(Inv_SY_B!EF59/Inv_SY_B!$NE59-1,"")</f>
        <v>2.1588142499675778E-2</v>
      </c>
      <c r="EG59" s="57">
        <f>IFERROR(Inv_SY_B!EG59/Inv_SY_B!$NE59-1,"")</f>
        <v>9.3012517421264818E-4</v>
      </c>
      <c r="EH59" s="57">
        <f>IFERROR(Inv_SY_B!EH59/Inv_SY_B!$NE59-1,"")</f>
        <v>1.3086033328311597E-2</v>
      </c>
      <c r="EI59" s="57">
        <f>IFERROR(Inv_SY_B!EI59/Inv_SY_B!$NE59-1,"")</f>
        <v>4.1945935083550046E-2</v>
      </c>
      <c r="EJ59" s="57">
        <f>IFERROR(Inv_SY_B!EJ59/Inv_SY_B!$NE59-1,"")</f>
        <v>7.1134772988410422E-3</v>
      </c>
      <c r="EK59" s="57">
        <f>IFERROR(Inv_SY_B!EK59/Inv_SY_B!$NE59-1,"")</f>
        <v>-2.6265381715743663E-2</v>
      </c>
      <c r="EL59" s="57">
        <f>IFERROR(Inv_SY_B!EL59/Inv_SY_B!$NE59-1,"")</f>
        <v>-1.6495685358830836E-2</v>
      </c>
      <c r="EM59" s="57">
        <f>IFERROR(Inv_SY_B!EM59/Inv_SY_B!$NE59-1,"")</f>
        <v>-6.9395957116779039E-3</v>
      </c>
      <c r="EN59" s="57">
        <f>IFERROR(Inv_SY_B!EN59/Inv_SY_B!$NE59-1,"")</f>
        <v>-9.6703968220746006E-4</v>
      </c>
      <c r="EO59" s="57">
        <f>IFERROR(Inv_SY_B!EO59/Inv_SY_B!$NE59-1,"")</f>
        <v>-1.2385530157621449E-4</v>
      </c>
      <c r="EP59" s="57">
        <f>IFERROR(Inv_SY_B!EP59/Inv_SY_B!$NE59-1,"")</f>
        <v>1.2032052852522623E-2</v>
      </c>
      <c r="EQ59" s="57">
        <f>IFERROR(Inv_SY_B!EQ59/Inv_SY_B!$NE59-1,"")</f>
        <v>-5.0424308552579067E-3</v>
      </c>
      <c r="ER59" s="57">
        <f>IFERROR(Inv_SY_B!ER59/Inv_SY_B!$NE59-1,"")</f>
        <v>-7.7827800923091495E-3</v>
      </c>
      <c r="ES59" s="57">
        <f>IFERROR(Inv_SY_B!ES59/Inv_SY_B!$NE59-1,"")</f>
        <v>-1.4949847327673682E-2</v>
      </c>
      <c r="ET59" s="57">
        <f>IFERROR(Inv_SY_B!ET59/Inv_SY_B!$NE59-1,"")</f>
        <v>3.3277744140243648E-2</v>
      </c>
      <c r="EU59" s="57">
        <f>IFERROR(Inv_SY_B!EU59/Inv_SY_B!$NE59-1,"")</f>
        <v>1.154605074424242E-2</v>
      </c>
      <c r="EV59" s="57">
        <f>IFERROR(Inv_SY_B!EV59/Inv_SY_B!$NE59-1,"")</f>
        <v>9.8442448952031913E-3</v>
      </c>
      <c r="EW59" s="57">
        <f>IFERROR(Inv_SY_B!EW59/Inv_SY_B!$NE59-1,"")</f>
        <v>1.6367425876267827E-2</v>
      </c>
      <c r="EX59" s="57">
        <f>IFERROR(Inv_SY_B!EX59/Inv_SY_B!$NE59-1,"")</f>
        <v>-6.3072074262046085E-3</v>
      </c>
      <c r="EY59" s="57">
        <f>IFERROR(Inv_SY_B!EY59/Inv_SY_B!$NE59-1,"")</f>
        <v>2.3532150932797258E-2</v>
      </c>
      <c r="EZ59" s="57">
        <f>IFERROR(Inv_SY_B!EZ59/Inv_SY_B!$NE59-1,"")</f>
        <v>-1.8744177040513899E-2</v>
      </c>
      <c r="FA59" s="57">
        <f>IFERROR(Inv_SY_B!FA59/Inv_SY_B!$NE59-1,"")</f>
        <v>-3.918185014416431E-3</v>
      </c>
      <c r="FB59" s="57">
        <f>IFERROR(Inv_SY_B!FB59/Inv_SY_B!$NE59-1,"")</f>
        <v>-2.464646770493184E-2</v>
      </c>
      <c r="FC59" s="57">
        <f>IFERROR(Inv_SY_B!FC59/Inv_SY_B!$NE59-1,"")</f>
        <v>2.2571857610411916E-2</v>
      </c>
      <c r="FD59" s="57">
        <f>IFERROR(Inv_SY_B!FD59/Inv_SY_B!$NE59-1,"")</f>
        <v>-2.4857263800089568E-2</v>
      </c>
      <c r="FE59" s="57">
        <f>IFERROR(Inv_SY_B!FE59/Inv_SY_B!$NE59-1,"")</f>
        <v>-1.3183665074704143E-3</v>
      </c>
      <c r="FF59" s="57">
        <f>IFERROR(Inv_SY_B!FF59/Inv_SY_B!$NE59-1,"")</f>
        <v>-1.2982417106200961E-2</v>
      </c>
      <c r="FG59" s="57">
        <f>IFERROR(Inv_SY_B!FG59/Inv_SY_B!$NE59-1,"")</f>
        <v>-8.625964472940173E-3</v>
      </c>
      <c r="FH59" s="57">
        <f>IFERROR(Inv_SY_B!FH59/Inv_SY_B!$NE59-1,"")</f>
        <v>-2.5840978910825929E-2</v>
      </c>
      <c r="FI59" s="57">
        <f>IFERROR(Inv_SY_B!FI59/Inv_SY_B!$NE59-1,"")</f>
        <v>5.6379046327363902E-3</v>
      </c>
      <c r="FJ59" s="57">
        <f>IFERROR(Inv_SY_B!FJ59/Inv_SY_B!$NE59-1,"")</f>
        <v>-3.3355680291884404E-3</v>
      </c>
      <c r="FK59" s="57">
        <f>IFERROR(Inv_SY_B!FK59/Inv_SY_B!$NE59-1,"")</f>
        <v>1.0556480186418193E-2</v>
      </c>
      <c r="FL59" s="57">
        <f>IFERROR(Inv_SY_B!FL59/Inv_SY_B!$NE59-1,"")</f>
        <v>5.216312442421156E-3</v>
      </c>
      <c r="FM59" s="57">
        <f>IFERROR(Inv_SY_B!FM59/Inv_SY_B!$NE59-1,"")</f>
        <v>-5.4037955898140755E-3</v>
      </c>
      <c r="FN59" s="57">
        <f>IFERROR(Inv_SY_B!FN59/Inv_SY_B!$NE59-1,"")</f>
        <v>1.1680726027259558E-2</v>
      </c>
      <c r="FO59" s="57">
        <f>IFERROR(Inv_SY_B!FO59/Inv_SY_B!$NE59-1,"")</f>
        <v>8.2946046256775485E-3</v>
      </c>
      <c r="FP59" s="57">
        <f>IFERROR(Inv_SY_B!FP59/Inv_SY_B!$NE59-1,"")</f>
        <v>1.3065957509725168E-2</v>
      </c>
      <c r="FQ59" s="57">
        <f>IFERROR(Inv_SY_B!FQ59/Inv_SY_B!$NE59-1,"")</f>
        <v>8.6793911485845143E-3</v>
      </c>
      <c r="FR59" s="57">
        <f>IFERROR(Inv_SY_B!FR59/Inv_SY_B!$NE59-1,"")</f>
        <v>1.9299499180819524E-2</v>
      </c>
      <c r="FS59" s="57">
        <f>IFERROR(Inv_SY_B!FS59/Inv_SY_B!$NE59-1,"")</f>
        <v>1.3296829423469436E-2</v>
      </c>
      <c r="FT59" s="57">
        <f>IFERROR(Inv_SY_B!FT59/Inv_SY_B!$NE59-1,"")</f>
        <v>1.7067737347958412E-2</v>
      </c>
      <c r="FU59" s="57">
        <f>IFERROR(Inv_SY_B!FU59/Inv_SY_B!$NE59-1,"")</f>
        <v>2.230083405949479E-2</v>
      </c>
      <c r="FV59" s="57">
        <f>IFERROR(Inv_SY_B!FV59/Inv_SY_B!$NE59-1,"")</f>
        <v>2.3993894760285572E-2</v>
      </c>
      <c r="FW59" s="57">
        <f>IFERROR(Inv_SY_B!FW59/Inv_SY_B!$NE59-1,"")</f>
        <v>1.9684285703726712E-2</v>
      </c>
      <c r="FX59" s="57">
        <f>IFERROR(Inv_SY_B!FX59/Inv_SY_B!$NE59-1,"")</f>
        <v>2.1839090232006253E-2</v>
      </c>
      <c r="FY59" s="57">
        <f>IFERROR(Inv_SY_B!FY59/Inv_SY_B!$NE59-1,"")</f>
        <v>3.5075746620009118E-2</v>
      </c>
      <c r="FZ59" s="57">
        <f>IFERROR(Inv_SY_B!FZ59/Inv_SY_B!$NE59-1,"")</f>
        <v>2.6387266932767828E-2</v>
      </c>
      <c r="GA59" s="57">
        <f>IFERROR(Inv_SY_B!GA59/Inv_SY_B!$NE59-1,"")</f>
        <v>4.5798464391686222E-2</v>
      </c>
      <c r="GB59" s="57">
        <f>IFERROR(Inv_SY_B!GB59/Inv_SY_B!$NE59-1,"")</f>
        <v>8.8221697076784622E-4</v>
      </c>
      <c r="GC59" s="57">
        <f>IFERROR(Inv_SY_B!GC59/Inv_SY_B!$NE59-1,"")</f>
        <v>3.4537045487939455E-2</v>
      </c>
      <c r="GD59" s="57">
        <f>IFERROR(Inv_SY_B!GD59/Inv_SY_B!$NE59-1,"")</f>
        <v>3.161266791384576E-2</v>
      </c>
      <c r="GE59" s="57">
        <f>IFERROR(Inv_SY_B!GE59/Inv_SY_B!$NE59-1,"")</f>
        <v>3.3998344355869348E-2</v>
      </c>
      <c r="GF59" s="57">
        <f>IFERROR(Inv_SY_B!GF59/Inv_SY_B!$NE59-1,"")</f>
        <v>2.5148254329006914E-2</v>
      </c>
      <c r="GG59" s="57">
        <f>IFERROR(Inv_SY_B!GG59/Inv_SY_B!$NE59-1,"")</f>
        <v>2.3609108237378607E-2</v>
      </c>
      <c r="GH59" s="57">
        <f>IFERROR(Inv_SY_B!GH59/Inv_SY_B!$NE59-1,"")</f>
        <v>3.0073521822217453E-2</v>
      </c>
      <c r="GI59" s="57">
        <f>IFERROR(Inv_SY_B!GI59/Inv_SY_B!$NE59-1,"")</f>
        <v>2.5148254329006914E-2</v>
      </c>
      <c r="GJ59" s="57">
        <f>IFERROR(Inv_SY_B!GJ59/Inv_SY_B!$NE59-1,"")</f>
        <v>4.4695409692685928E-2</v>
      </c>
      <c r="GK59" s="57">
        <f>IFERROR(Inv_SY_B!GK59/Inv_SY_B!$NE59-1,"")</f>
        <v>1.9992114922052329E-2</v>
      </c>
      <c r="GL59" s="57">
        <f>IFERROR(Inv_SY_B!GL59/Inv_SY_B!$NE59-1,"")</f>
        <v>4.9005018749245011E-2</v>
      </c>
      <c r="GM59" s="57">
        <f>IFERROR(Inv_SY_B!GM59/Inv_SY_B!$NE59-1,"")</f>
        <v>1.5451633951748978E-2</v>
      </c>
      <c r="GN59" s="57">
        <f>IFERROR(Inv_SY_B!GN59/Inv_SY_B!$NE59-1,"")</f>
        <v>2.2993449800727372E-2</v>
      </c>
      <c r="GO59" s="57">
        <f>IFERROR(Inv_SY_B!GO59/Inv_SY_B!$NE59-1,"")</f>
        <v>4.3194742253348295E-2</v>
      </c>
      <c r="GP59" s="57">
        <f>IFERROR(Inv_SY_B!GP59/Inv_SY_B!$NE59-1,"")</f>
        <v>3.4386978744005647E-2</v>
      </c>
      <c r="GQ59" s="57">
        <f>IFERROR(Inv_SY_B!GQ59/Inv_SY_B!$NE59-1,"")</f>
        <v>2.6629682442199432E-2</v>
      </c>
      <c r="GR59" s="57">
        <f>IFERROR(Inv_SY_B!GR59/Inv_SY_B!$NE59-1,"")</f>
        <v>7.6516636663317428E-3</v>
      </c>
      <c r="GS59" s="57">
        <f>IFERROR(Inv_SY_B!GS59/Inv_SY_B!$NE59-1,"")</f>
        <v>4.8904811503702517E-2</v>
      </c>
      <c r="GT59" s="57">
        <f>IFERROR(Inv_SY_B!GT59/Inv_SY_B!$NE59-1,"")</f>
        <v>3.213064977160518E-2</v>
      </c>
      <c r="GU59" s="57">
        <f>IFERROR(Inv_SY_B!GU59/Inv_SY_B!$NE59-1,"")</f>
        <v>1.4249797136298925E-2</v>
      </c>
      <c r="GV59" s="57">
        <f>IFERROR(Inv_SY_B!GV59/Inv_SY_B!$NE59-1,"")</f>
        <v>1.8701085357569536E-2</v>
      </c>
      <c r="GW59" s="57">
        <f>IFERROR(Inv_SY_B!GW59/Inv_SY_B!$NE59-1,"")</f>
        <v>4.3449813994196118E-2</v>
      </c>
      <c r="GX59" s="57">
        <f>IFERROR(Inv_SY_B!GX59/Inv_SY_B!$NE59-1,"")</f>
        <v>5.6913758033947381E-3</v>
      </c>
      <c r="GY59" s="57">
        <f>IFERROR(Inv_SY_B!GY59/Inv_SY_B!$NE59-1,"")</f>
        <v>2.0438415812166655E-2</v>
      </c>
      <c r="GZ59" s="57">
        <f>IFERROR(Inv_SY_B!GZ59/Inv_SY_B!$NE59-1,"")</f>
        <v>3.764493663449664E-2</v>
      </c>
      <c r="HA59" s="57">
        <f>IFERROR(Inv_SY_B!HA59/Inv_SY_B!$NE59-1,"")</f>
        <v>1.3489093993778178E-2</v>
      </c>
      <c r="HB59" s="57">
        <f>IFERROR(Inv_SY_B!HB59/Inv_SY_B!$NE59-1,"")</f>
        <v>-1.3603784750002679E-2</v>
      </c>
      <c r="HC59" s="57">
        <f>IFERROR(Inv_SY_B!HC59/Inv_SY_B!$NE59-1,"")</f>
        <v>-3.0241092939753744E-2</v>
      </c>
      <c r="HD59" s="57">
        <f>IFERROR(Inv_SY_B!HD59/Inv_SY_B!$NE59-1,"")</f>
        <v>-4.2609564732842831E-4</v>
      </c>
      <c r="HE59" s="57">
        <f>IFERROR(Inv_SY_B!HE59/Inv_SY_B!$NE59-1,"")</f>
        <v>4.3854824116893454E-3</v>
      </c>
      <c r="HF59" s="57">
        <f>IFERROR(Inv_SY_B!HF59/Inv_SY_B!$NE59-1,"")</f>
        <v>-9.3959895859901943E-3</v>
      </c>
      <c r="HG59" s="57">
        <f>IFERROR(Inv_SY_B!HG59/Inv_SY_B!$NE59-1,"")</f>
        <v>2.1408425315983415E-2</v>
      </c>
      <c r="HH59" s="57">
        <f>IFERROR(Inv_SY_B!HH59/Inv_SY_B!$NE59-1,"")</f>
        <v>4.5476822323820443E-2</v>
      </c>
      <c r="HI59" s="57">
        <f>IFERROR(Inv_SY_B!HI59/Inv_SY_B!$NE59-1,"")</f>
        <v>6.2659020519785891E-2</v>
      </c>
      <c r="HJ59" s="57">
        <f>IFERROR(Inv_SY_B!HJ59/Inv_SY_B!$NE59-1,"")</f>
        <v>5.8984509219018655E-2</v>
      </c>
      <c r="HK59" s="57">
        <f>IFERROR(Inv_SY_B!HK59/Inv_SY_B!$NE59-1,"")</f>
        <v>6.3487635708183721E-2</v>
      </c>
      <c r="HL59" s="57">
        <f>IFERROR(Inv_SY_B!HL59/Inv_SY_B!$NE59-1,"")</f>
        <v>4.7625707059439915E-2</v>
      </c>
      <c r="HM59" s="57">
        <f>IFERROR(Inv_SY_B!HM59/Inv_SY_B!$NE59-1,"")</f>
        <v>-2.3345207194438444E-2</v>
      </c>
      <c r="HN59" s="57">
        <f>IFERROR(Inv_SY_B!HN59/Inv_SY_B!$NE59-1,"")</f>
        <v>-1.236308641386541E-2</v>
      </c>
      <c r="HO59" s="57">
        <f>IFERROR(Inv_SY_B!HO59/Inv_SY_B!$NE59-1,"")</f>
        <v>2.7779316251876462E-2</v>
      </c>
      <c r="HP59" s="57">
        <f>IFERROR(Inv_SY_B!HP59/Inv_SY_B!$NE59-1,"")</f>
        <v>-1.083787170835615E-2</v>
      </c>
      <c r="HQ59" s="57">
        <f>IFERROR(Inv_SY_B!HQ59/Inv_SY_B!$NE59-1,"")</f>
        <v>-3.32487259529749E-2</v>
      </c>
      <c r="HR59" s="57">
        <f>IFERROR(Inv_SY_B!HR59/Inv_SY_B!$NE59-1,"")</f>
        <v>-1.5512550953590831E-2</v>
      </c>
      <c r="HS59" s="57">
        <f>IFERROR(Inv_SY_B!HS59/Inv_SY_B!$NE59-1,"")</f>
        <v>-1.1971276993288371E-2</v>
      </c>
      <c r="HT59" s="57">
        <f>IFERROR(Inv_SY_B!HT59/Inv_SY_B!$NE59-1,"")</f>
        <v>-3.7223014894754547E-2</v>
      </c>
      <c r="HU59" s="57">
        <f>IFERROR(Inv_SY_B!HU59/Inv_SY_B!$NE59-1,"")</f>
        <v>2.0687959641099818E-2</v>
      </c>
      <c r="HV59" s="57">
        <f>IFERROR(Inv_SY_B!HV59/Inv_SY_B!$NE59-1,"")</f>
        <v>1.7563923605469434E-2</v>
      </c>
      <c r="HW59" s="57">
        <f>IFERROR(Inv_SY_B!HW59/Inv_SY_B!$NE59-1,"")</f>
        <v>3.3808910990746011E-2</v>
      </c>
      <c r="HX59" s="57">
        <f>IFERROR(Inv_SY_B!HX59/Inv_SY_B!$NE59-1,"")</f>
        <v>4.4278064310148357E-2</v>
      </c>
      <c r="HY59" s="57">
        <f>IFERROR(Inv_SY_B!HY59/Inv_SY_B!$NE59-1,"")</f>
        <v>6.0776422744668324E-3</v>
      </c>
      <c r="HZ59" s="57">
        <f>IFERROR(Inv_SY_B!HZ59/Inv_SY_B!$NE59-1,"")</f>
        <v>-3.6988953037027095E-3</v>
      </c>
      <c r="IA59" s="57">
        <f>IFERROR(Inv_SY_B!IA59/Inv_SY_B!$NE59-1,"")</f>
        <v>2.4059012479547004E-2</v>
      </c>
      <c r="IB59" s="57">
        <f>IFERROR(Inv_SY_B!IB59/Inv_SY_B!$NE59-1,"")</f>
        <v>4.9017177467693962E-3</v>
      </c>
      <c r="IC59" s="57">
        <f>IFERROR(Inv_SY_B!IC59/Inv_SY_B!$NE59-1,"")</f>
        <v>6.2579103318874285E-2</v>
      </c>
      <c r="ID59" s="57">
        <f>IFERROR(Inv_SY_B!ID59/Inv_SY_B!$NE59-1,"")</f>
        <v>5.003210277577419E-2</v>
      </c>
      <c r="IE59" s="57">
        <f>IFERROR(Inv_SY_B!IE59/Inv_SY_B!$NE59-1,"")</f>
        <v>4.1480962278247047E-2</v>
      </c>
      <c r="IF59" s="57">
        <f>IFERROR(Inv_SY_B!IF59/Inv_SY_B!$NE59-1,"")</f>
        <v>3.3329407785277265E-2</v>
      </c>
      <c r="IG59" s="57">
        <f>IFERROR(Inv_SY_B!IG59/Inv_SY_B!$NE59-1,"")</f>
        <v>9.5445265616262986E-3</v>
      </c>
      <c r="IH59" s="57">
        <f>IFERROR(Inv_SY_B!IH59/Inv_SY_B!$NE59-1,"")</f>
        <v>1.7155688553194492E-2</v>
      </c>
      <c r="II59" s="57">
        <f>IFERROR(Inv_SY_B!II59/Inv_SY_B!$NE59-1,"")</f>
        <v>5.7389455658420907E-3</v>
      </c>
      <c r="IJ59" s="57">
        <f>IFERROR(Inv_SY_B!IJ59/Inv_SY_B!$NE59-1,"")</f>
        <v>1.62423491142063E-2</v>
      </c>
      <c r="IK59" s="57">
        <f>IFERROR(Inv_SY_B!IK59/Inv_SY_B!$NE59-1,"")</f>
        <v>6.9851568601817959E-2</v>
      </c>
      <c r="IL59" s="57">
        <f>IFERROR(Inv_SY_B!IL59/Inv_SY_B!$NE59-1,"")</f>
        <v>6.7693804177208383E-2</v>
      </c>
      <c r="IM59" s="57">
        <f>IFERROR(Inv_SY_B!IM59/Inv_SY_B!$NE59-1,"")</f>
        <v>4.2120299885538559E-2</v>
      </c>
      <c r="IN59" s="57">
        <f>IFERROR(Inv_SY_B!IN59/Inv_SY_B!$NE59-1,"")</f>
        <v>3.8847500229164389E-2</v>
      </c>
      <c r="IO59" s="57">
        <f>IFERROR(Inv_SY_B!IO59/Inv_SY_B!$NE59-1,"")</f>
        <v>5.2349701602206533E-2</v>
      </c>
      <c r="IP59" s="57">
        <f>IFERROR(Inv_SY_B!IP59/Inv_SY_B!$NE59-1,"")</f>
        <v>2.1874608987966671E-2</v>
      </c>
      <c r="IQ59" s="57">
        <f>IFERROR(Inv_SY_B!IQ59/Inv_SY_B!$NE59-1,"")</f>
        <v>4.1081376273689685E-2</v>
      </c>
      <c r="IR59" s="57">
        <f>IFERROR(Inv_SY_B!IR59/Inv_SY_B!$NE59-1,"")</f>
        <v>2.910521287995671E-2</v>
      </c>
      <c r="IS59" s="57">
        <f>IFERROR(Inv_SY_B!IS59/Inv_SY_B!$NE59-1,"")</f>
        <v>3.2606347396078261E-2</v>
      </c>
      <c r="IT59" s="57">
        <f>IFERROR(Inv_SY_B!IT59/Inv_SY_B!$NE59-1,"")</f>
        <v>2.0352376589653165E-2</v>
      </c>
      <c r="IU59" s="57">
        <f>IFERROR(Inv_SY_B!IU59/Inv_SY_B!$NE59-1,"")</f>
        <v>2.6974087522317669E-2</v>
      </c>
      <c r="IV59" s="57">
        <f>IFERROR(Inv_SY_B!IV59/Inv_SY_B!$NE59-1,"")</f>
        <v>4.6078104121154206E-2</v>
      </c>
      <c r="IW59" s="57">
        <f>IFERROR(Inv_SY_B!IW59/Inv_SY_B!$NE59-1,"")</f>
        <v>2.1798497368051173E-2</v>
      </c>
      <c r="IX59" s="57">
        <f>IFERROR(Inv_SY_B!IX59/Inv_SY_B!$NE59-1,"")</f>
        <v>3.047522203843922E-2</v>
      </c>
      <c r="IY59" s="57">
        <f>IFERROR(Inv_SY_B!IY59/Inv_SY_B!$NE59-1,"")</f>
        <v>2.5071297024425565E-2</v>
      </c>
      <c r="IZ59" s="57">
        <f>IFERROR(Inv_SY_B!IZ59/Inv_SY_B!$NE59-1,"")</f>
        <v>1.5166407578125485E-2</v>
      </c>
      <c r="JA59" s="57">
        <f>IFERROR(Inv_SY_B!JA59/Inv_SY_B!$NE59-1,"")</f>
        <v>-1.5644708643260841E-2</v>
      </c>
      <c r="JB59" s="57">
        <f>IFERROR(Inv_SY_B!JB59/Inv_SY_B!$NE59-1,"")</f>
        <v>1.3767066866513744E-2</v>
      </c>
      <c r="JC59" s="57">
        <f>IFERROR(Inv_SY_B!JC59/Inv_SY_B!$NE59-1,"")</f>
        <v>-1.2702040811030102E-4</v>
      </c>
      <c r="JD59" s="57">
        <f>IFERROR(Inv_SY_B!JD59/Inv_SY_B!$NE59-1,"")</f>
        <v>4.7960637581294652E-3</v>
      </c>
      <c r="JE59" s="57">
        <f>IFERROR(Inv_SY_B!JE59/Inv_SY_B!$NE59-1,"")</f>
        <v>8.8214661724272947E-3</v>
      </c>
      <c r="JF59" s="57">
        <f>IFERROR(Inv_SY_B!JF59/Inv_SY_B!$NE59-1,"")</f>
        <v>5.4326921739833445E-3</v>
      </c>
      <c r="JG59" s="57">
        <f>IFERROR(Inv_SY_B!JG59/Inv_SY_B!$NE59-1,"")</f>
        <v>1.8319199368588279E-2</v>
      </c>
      <c r="JH59" s="57">
        <f>IFERROR(Inv_SY_B!JH59/Inv_SY_B!$NE59-1,"")</f>
        <v>3.3765319790249215E-2</v>
      </c>
      <c r="JI59" s="57">
        <f>IFERROR(Inv_SY_B!JI59/Inv_SY_B!$NE59-1,"")</f>
        <v>4.0382969430941662E-2</v>
      </c>
      <c r="JJ59" s="57">
        <f>IFERROR(Inv_SY_B!JJ59/Inv_SY_B!$NE59-1,"")</f>
        <v>1.7589193866627273E-2</v>
      </c>
      <c r="JK59" s="57">
        <f>IFERROR(Inv_SY_B!JK59/Inv_SY_B!$NE59-1,"")</f>
        <v>2.4029951679215733E-2</v>
      </c>
      <c r="JL59" s="57">
        <f>IFERROR(Inv_SY_B!JL59/Inv_SY_B!$NE59-1,"")</f>
        <v>5.3113773480804038E-3</v>
      </c>
      <c r="JM59" s="57">
        <f>IFERROR(Inv_SY_B!JM59/Inv_SY_B!$NE59-1,"")</f>
        <v>-3.0849012385733898E-2</v>
      </c>
      <c r="JN59" s="57">
        <f>IFERROR(Inv_SY_B!JN59/Inv_SY_B!$NE59-1,"")</f>
        <v>3.5271189428651706E-3</v>
      </c>
      <c r="JO59" s="57">
        <f>IFERROR(Inv_SY_B!JO59/Inv_SY_B!$NE59-1,"")</f>
        <v>-3.3048749822371493E-2</v>
      </c>
      <c r="JP59" s="57">
        <f>IFERROR(Inv_SY_B!JP59/Inv_SY_B!$NE59-1,"")</f>
        <v>-9.5594900372102387E-3</v>
      </c>
      <c r="JQ59" s="57">
        <f>IFERROR(Inv_SY_B!JQ59/Inv_SY_B!$NE59-1,"")</f>
        <v>3.7600434480344891E-3</v>
      </c>
      <c r="JR59" s="57">
        <f>IFERROR(Inv_SY_B!JR59/Inv_SY_B!$NE59-1,"")</f>
        <v>1.8233936502000114E-2</v>
      </c>
      <c r="JS59" s="57">
        <f>IFERROR(Inv_SY_B!JS59/Inv_SY_B!$NE59-1,"")</f>
        <v>-2.9807987158024796E-3</v>
      </c>
      <c r="JT59" s="57">
        <f>IFERROR(Inv_SY_B!JT59/Inv_SY_B!$NE59-1,"")</f>
        <v>2.1594197756698685E-2</v>
      </c>
      <c r="JU59" s="57">
        <f>IFERROR(Inv_SY_B!JU59/Inv_SY_B!$NE59-1,"")</f>
        <v>1.6038231588068941E-2</v>
      </c>
      <c r="JV59" s="57">
        <f>IFERROR(Inv_SY_B!JV59/Inv_SY_B!$NE59-1,"")</f>
        <v>1.391248786012067E-2</v>
      </c>
      <c r="JW59" s="57">
        <f>IFERROR(Inv_SY_B!JW59/Inv_SY_B!$NE59-1,"")</f>
        <v>1.0757238372282707E-2</v>
      </c>
      <c r="JX59" s="57">
        <f>IFERROR(Inv_SY_B!JX59/Inv_SY_B!$NE59-1,"")</f>
        <v>1.0680281067701136E-2</v>
      </c>
      <c r="JY59" s="57">
        <f>IFERROR(Inv_SY_B!JY59/Inv_SY_B!$NE59-1,"")</f>
        <v>1.9684285703726712E-2</v>
      </c>
      <c r="JZ59" s="57">
        <f>IFERROR(Inv_SY_B!JZ59/Inv_SY_B!$NE59-1,"")</f>
        <v>-1.5562159794560659E-2</v>
      </c>
      <c r="KA59" s="57">
        <f>IFERROR(Inv_SY_B!KA59/Inv_SY_B!$NE59-1,"")</f>
        <v>-8.9438316005591156E-3</v>
      </c>
      <c r="KB59" s="57">
        <f>IFERROR(Inv_SY_B!KB59/Inv_SY_B!$NE59-1,"")</f>
        <v>-2.4794180157203805E-3</v>
      </c>
      <c r="KC59" s="57">
        <f>IFERROR(Inv_SY_B!KC59/Inv_SY_B!$NE59-1,"")</f>
        <v>-2.0102640764864121E-2</v>
      </c>
      <c r="KD59" s="57">
        <f>IFERROR(Inv_SY_B!KD59/Inv_SY_B!$NE59-1,"")</f>
        <v>-1.4407800225839429E-2</v>
      </c>
      <c r="KE59" s="57">
        <f>IFERROR(Inv_SY_B!KE59/Inv_SY_B!$NE59-1,"")</f>
        <v>1.4682060905934824E-2</v>
      </c>
      <c r="KF59" s="57">
        <f>IFERROR(Inv_SY_B!KF59/Inv_SY_B!$NE59-1,"")</f>
        <v>-1.8673911675461285E-2</v>
      </c>
      <c r="KG59" s="57">
        <f>IFERROR(Inv_SY_B!KG59/Inv_SY_B!$NE59-1,"")</f>
        <v>1.9607328399145141E-2</v>
      </c>
      <c r="KH59" s="57">
        <f>IFERROR(Inv_SY_B!KH59/Inv_SY_B!$NE59-1,"")</f>
        <v>1.6375121606725829E-2</v>
      </c>
      <c r="KI59" s="57">
        <f>IFERROR(Inv_SY_B!KI59/Inv_SY_B!$NE59-1,"")</f>
        <v>2.3720696329021962E-2</v>
      </c>
      <c r="KJ59" s="57">
        <f>IFERROR(Inv_SY_B!KJ59/Inv_SY_B!$NE59-1,"")</f>
        <v>-1.0621500840433784E-2</v>
      </c>
      <c r="KK59" s="57">
        <f>IFERROR(Inv_SY_B!KK59/Inv_SY_B!$NE59-1,"")</f>
        <v>1.7013867234751734E-2</v>
      </c>
      <c r="KL59" s="57">
        <f>IFERROR(Inv_SY_B!KL59/Inv_SY_B!$NE59-1,"")</f>
        <v>7.7622287515184407E-3</v>
      </c>
      <c r="KM59" s="57">
        <f>IFERROR(Inv_SY_B!KM59/Inv_SY_B!$NE59-1,"")</f>
        <v>1.984979661905939E-2</v>
      </c>
      <c r="KN59" s="57">
        <f>IFERROR(Inv_SY_B!KN59/Inv_SY_B!$NE59-1,"")</f>
        <v>9.4192844148162091E-3</v>
      </c>
      <c r="KO59" s="57">
        <f>IFERROR(Inv_SY_B!KO59/Inv_SY_B!$NE59-1,"")</f>
        <v>6.4849260298895928E-3</v>
      </c>
      <c r="KP59" s="57">
        <f>IFERROR(Inv_SY_B!KP59/Inv_SY_B!$NE59-1,"")</f>
        <v>1.5056341312175592E-2</v>
      </c>
      <c r="KQ59" s="57">
        <f>IFERROR(Inv_SY_B!KQ59/Inv_SY_B!$NE59-1,"")</f>
        <v>-1.3220356208419548E-2</v>
      </c>
      <c r="KR59" s="57">
        <f>IFERROR(Inv_SY_B!KR59/Inv_SY_B!$NE59-1,"")</f>
        <v>1.5905760844654226E-2</v>
      </c>
      <c r="KS59" s="57">
        <f>IFERROR(Inv_SY_B!KS59/Inv_SY_B!$NE59-1,"")</f>
        <v>1.5674100972160154E-2</v>
      </c>
      <c r="KT59" s="57">
        <f>IFERROR(Inv_SY_B!KT59/Inv_SY_B!$NE59-1,"")</f>
        <v>2.5326595659419304E-2</v>
      </c>
      <c r="KU59" s="57">
        <f>IFERROR(Inv_SY_B!KU59/Inv_SY_B!$NE59-1,"")</f>
        <v>2.0075638549550412E-2</v>
      </c>
      <c r="KV59" s="57">
        <f>IFERROR(Inv_SY_B!KV59/Inv_SY_B!$NE59-1,"")</f>
        <v>3.2488819566382166E-2</v>
      </c>
      <c r="KW59" s="57">
        <f>IFERROR(Inv_SY_B!KW59/Inv_SY_B!$NE59-1,"")</f>
        <v>2.6253235149396259E-2</v>
      </c>
      <c r="KX59" s="57">
        <f>IFERROR(Inv_SY_B!KX59/Inv_SY_B!$NE59-1,"")</f>
        <v>1.1680726027259558E-2</v>
      </c>
      <c r="KY59" s="57">
        <f>IFERROR(Inv_SY_B!KY59/Inv_SY_B!$NE59-1,"")</f>
        <v>3.7376770026993578E-2</v>
      </c>
      <c r="KZ59" s="57">
        <f>IFERROR(Inv_SY_B!KZ59/Inv_SY_B!$NE59-1,"")</f>
        <v>2.6629682442199432E-2</v>
      </c>
      <c r="LA59" s="57">
        <f>IFERROR(Inv_SY_B!LA59/Inv_SY_B!$NE59-1,"")</f>
        <v>2.7655286520563038E-2</v>
      </c>
      <c r="LB59" s="57">
        <f>IFERROR(Inv_SY_B!LB59/Inv_SY_B!$NE59-1,"")</f>
        <v>-1.8060827061705531E-2</v>
      </c>
      <c r="LC59" s="57">
        <f>IFERROR(Inv_SY_B!LC59/Inv_SY_B!$NE59-1,"")</f>
        <v>2.6791292781820353E-2</v>
      </c>
      <c r="LD59" s="57">
        <f>IFERROR(Inv_SY_B!LD59/Inv_SY_B!$NE59-1,"")</f>
        <v>1.1722483709009079E-3</v>
      </c>
      <c r="LE59" s="57">
        <f>IFERROR(Inv_SY_B!LE59/Inv_SY_B!$NE59-1,"")</f>
        <v>-9.8639365168731175E-3</v>
      </c>
      <c r="LF59" s="57">
        <f>IFERROR(Inv_SY_B!LF59/Inv_SY_B!$NE59-1,"")</f>
        <v>-6.667248480414445E-3</v>
      </c>
      <c r="LG59" s="57">
        <f>IFERROR(Inv_SY_B!LG59/Inv_SY_B!$NE59-1,"")</f>
        <v>7.8020778763565612E-3</v>
      </c>
      <c r="LH59" s="57">
        <f>IFERROR(Inv_SY_B!LH59/Inv_SY_B!$NE59-1,"")</f>
        <v>-1.6681935311425367E-2</v>
      </c>
      <c r="LI59" s="57">
        <f>IFERROR(Inv_SY_B!LI59/Inv_SY_B!$NE59-1,"")</f>
        <v>1.0961367509851883E-3</v>
      </c>
      <c r="LJ59" s="57">
        <f>IFERROR(Inv_SY_B!LJ59/Inv_SY_B!$NE59-1,"")</f>
        <v>-1.665516878480422E-2</v>
      </c>
      <c r="LK59" s="57">
        <f>IFERROR(Inv_SY_B!LK59/Inv_SY_B!$NE59-1,"")</f>
        <v>3.2006230416539161E-3</v>
      </c>
      <c r="LL59" s="57">
        <f>IFERROR(Inv_SY_B!LL59/Inv_SY_B!$NE59-1,"")</f>
        <v>1.3270190356498901E-2</v>
      </c>
      <c r="LM59" s="57">
        <f>IFERROR(Inv_SY_B!LM59/Inv_SY_B!$NE59-1,"")</f>
        <v>3.4555969683716103E-3</v>
      </c>
      <c r="LN59" s="57">
        <f>IFERROR(Inv_SY_B!LN59/Inv_SY_B!$NE59-1,"")</f>
        <v>4.5211596471910198E-3</v>
      </c>
      <c r="LO59" s="57">
        <f>IFERROR(Inv_SY_B!LO59/Inv_SY_B!$NE59-1,"")</f>
        <v>-9.1789319376320844E-3</v>
      </c>
      <c r="LP59" s="57">
        <f>IFERROR(Inv_SY_B!LP59/Inv_SY_B!$NE59-1,"")</f>
        <v>-2.9377791045459567E-3</v>
      </c>
      <c r="LQ59" s="57">
        <f>IFERROR(Inv_SY_B!LQ59/Inv_SY_B!$NE59-1,"")</f>
        <v>6.0433920455045254E-3</v>
      </c>
      <c r="LR59" s="57">
        <f>IFERROR(Inv_SY_B!LR59/Inv_SY_B!$NE59-1,"")</f>
        <v>5.434499086179212E-3</v>
      </c>
      <c r="LS59" s="57">
        <f>IFERROR(Inv_SY_B!LS59/Inv_SY_B!$NE59-1,"")</f>
        <v>-4.413898273855299E-3</v>
      </c>
      <c r="LT59" s="57">
        <f>IFERROR(Inv_SY_B!LT59/Inv_SY_B!$NE59-1,"")</f>
        <v>-2.4734982230603109E-3</v>
      </c>
      <c r="LU59" s="57">
        <f>IFERROR(Inv_SY_B!LU59/Inv_SY_B!$NE59-1,"")</f>
        <v>-3.4325046339979126E-3</v>
      </c>
      <c r="LV59" s="57">
        <f>IFERROR(Inv_SY_B!LV59/Inv_SY_B!$NE59-1,"")</f>
        <v>8.5550755027223868E-3</v>
      </c>
      <c r="LW59" s="57">
        <f>IFERROR(Inv_SY_B!LW59/Inv_SY_B!$NE59-1,"")</f>
        <v>1.1032508730977719E-2</v>
      </c>
      <c r="LX59" s="57">
        <f>IFERROR(Inv_SY_B!LX59/Inv_SY_B!$NE59-1,"")</f>
        <v>1.4149279566525008E-2</v>
      </c>
      <c r="LY59" s="57">
        <f>IFERROR(Inv_SY_B!LY59/Inv_SY_B!$NE59-1,"")</f>
        <v>2.1741413653114439E-2</v>
      </c>
      <c r="LZ59" s="57">
        <f>IFERROR(Inv_SY_B!LZ59/Inv_SY_B!$NE59-1,"")</f>
        <v>-3.3610761930566446E-2</v>
      </c>
      <c r="MA59" s="57">
        <f>IFERROR(Inv_SY_B!MA59/Inv_SY_B!$NE59-1,"")</f>
        <v>-1.3136736173247732E-2</v>
      </c>
      <c r="MB59" s="57">
        <f>IFERROR(Inv_SY_B!MB59/Inv_SY_B!$NE59-1,"")</f>
        <v>-8.798373838053708E-3</v>
      </c>
      <c r="MC59" s="57">
        <f>IFERROR(Inv_SY_B!MC59/Inv_SY_B!$NE59-1,"")</f>
        <v>-3.8329682365338846E-2</v>
      </c>
      <c r="MD59" s="57">
        <f>IFERROR(Inv_SY_B!MD59/Inv_SY_B!$NE59-1,"")</f>
        <v>-1.0472829476198653E-2</v>
      </c>
      <c r="ME59" s="57">
        <f>IFERROR(Inv_SY_B!ME59/Inv_SY_B!$NE59-1,"")</f>
        <v>-9.1028203177161426E-3</v>
      </c>
      <c r="MF59" s="57">
        <f>IFERROR(Inv_SY_B!MF59/Inv_SY_B!$NE59-1,"")</f>
        <v>-1.3060624553331901E-2</v>
      </c>
      <c r="MG59" s="57">
        <f>IFERROR(Inv_SY_B!MG59/Inv_SY_B!$NE59-1,"")</f>
        <v>-9.6356016571260694E-3</v>
      </c>
      <c r="MH59" s="57">
        <f>IFERROR(Inv_SY_B!MH59/Inv_SY_B!$NE59-1,"")</f>
        <v>-8.8276536682252438E-4</v>
      </c>
      <c r="MI59" s="57">
        <f>IFERROR(Inv_SY_B!MI59/Inv_SY_B!$NE59-1,"")</f>
        <v>-2.493403726017851E-2</v>
      </c>
      <c r="MJ59" s="57">
        <f>IFERROR(Inv_SY_B!MJ59/Inv_SY_B!$NE59-1,"")</f>
        <v>4.83438210664211E-4</v>
      </c>
      <c r="MK59" s="57">
        <f>IFERROR(Inv_SY_B!MK59/Inv_SY_B!$NE59-1,"")</f>
        <v>6.9567314844929395E-3</v>
      </c>
      <c r="ML59" s="57">
        <f>IFERROR(Inv_SY_B!ML59/Inv_SY_B!$NE59-1,"")</f>
        <v>7.8700709234811317E-3</v>
      </c>
      <c r="MM59" s="57">
        <f>IFERROR(Inv_SY_B!MM59/Inv_SY_B!$NE59-1,"")</f>
        <v>1.217238038608337E-2</v>
      </c>
      <c r="MN59" s="57">
        <f>IFERROR(Inv_SY_B!MN59/Inv_SY_B!$NE59-1,"")</f>
        <v>4.0352100975260541E-4</v>
      </c>
      <c r="MO59" s="57">
        <f>IFERROR(Inv_SY_B!MO59/Inv_SY_B!$NE59-1,"")</f>
        <v>2.1661496452203055E-2</v>
      </c>
      <c r="MP59" s="57">
        <f>IFERROR(Inv_SY_B!MP59/Inv_SY_B!$NE59-1,"")</f>
        <v>-6.2659326663133674E-3</v>
      </c>
      <c r="MQ59" s="57">
        <f>IFERROR(Inv_SY_B!MQ59/Inv_SY_B!$NE59-1,"")</f>
        <v>-8.3417041185595009E-3</v>
      </c>
      <c r="MR59" s="57">
        <f>IFERROR(Inv_SY_B!MR59/Inv_SY_B!$NE59-1,"")</f>
        <v>-2.0244396655577646E-3</v>
      </c>
      <c r="MS59" s="57">
        <f>IFERROR(Inv_SY_B!MS59/Inv_SY_B!$NE59-1,"")</f>
        <v>2.4938101689573333E-2</v>
      </c>
      <c r="MT59" s="57">
        <f>IFERROR(Inv_SY_B!MT59/Inv_SY_B!$NE59-1,"")</f>
        <v>-6.1206286646562358E-3</v>
      </c>
      <c r="MU59" s="57">
        <f>IFERROR(Inv_SY_B!MU59/Inv_SY_B!$NE59-1,"")</f>
        <v>2.0428488209568885E-2</v>
      </c>
      <c r="MV59" s="57">
        <f>IFERROR(Inv_SY_B!MV59/Inv_SY_B!$NE59-1,"")</f>
        <v>3.760043448034267E-3</v>
      </c>
      <c r="MW59" s="57">
        <f>IFERROR(Inv_SY_B!MW59/Inv_SY_B!$NE59-1,"")</f>
        <v>1.9423814826681873E-2</v>
      </c>
      <c r="MX59" s="57">
        <f>IFERROR(Inv_SY_B!MX59/Inv_SY_B!$NE59-1,"")</f>
        <v>1.7536246652772869E-2</v>
      </c>
      <c r="MY59" s="57">
        <f>IFERROR(Inv_SY_B!MY59/Inv_SY_B!$NE59-1,"")</f>
        <v>2.2700420064052151E-2</v>
      </c>
      <c r="MZ59" s="57">
        <f>IFERROR(Inv_SY_B!MZ59/Inv_SY_B!$NE59-1,"")</f>
        <v>9.5939991145712611E-3</v>
      </c>
      <c r="NA59" s="57">
        <f>IFERROR(Inv_SY_B!NA59/Inv_SY_B!$NE59-1,"")</f>
        <v>2.4033775468732976E-2</v>
      </c>
      <c r="NB59" s="57">
        <f>IFERROR(Inv_SY_B!NB59/Inv_SY_B!$NE59-1,"")</f>
        <v>1.7665636406629659E-2</v>
      </c>
      <c r="NC59" s="57">
        <f>IFERROR(Inv_SY_B!NC59/Inv_SY_B!$NE59-1,"")</f>
        <v>3.3808910990746011E-2</v>
      </c>
      <c r="ND59" s="57">
        <f>IFERROR(Inv_SY_B!ND59/Inv_SY_B!$NE59-1,"")</f>
        <v>1.159192913735807E-2</v>
      </c>
    </row>
    <row r="60" spans="2:368" ht="14.5" x14ac:dyDescent="0.35">
      <c r="B60" s="86">
        <f t="shared" si="0"/>
        <v>45801</v>
      </c>
      <c r="C60" s="57">
        <f>IFERROR(Inv_SY_B!C60/Inv_SY_B!$NE60-1,"")</f>
        <v>-5.6900305178724464E-2</v>
      </c>
      <c r="D60" s="57">
        <f>IFERROR(Inv_SY_B!D60/Inv_SY_B!$NE60-1,"")</f>
        <v>-6.7223997910187183E-2</v>
      </c>
      <c r="E60" s="57">
        <f>IFERROR(Inv_SY_B!E60/Inv_SY_B!$NE60-1,"")</f>
        <v>-4.3864112788406739E-2</v>
      </c>
      <c r="F60" s="57">
        <f>IFERROR(Inv_SY_B!F60/Inv_SY_B!$NE60-1,"")</f>
        <v>-4.0210335262859553E-2</v>
      </c>
      <c r="G60" s="57">
        <f>IFERROR(Inv_SY_B!G60/Inv_SY_B!$NE60-1,"")</f>
        <v>-6.0979175934390506E-2</v>
      </c>
      <c r="H60" s="57">
        <f>IFERROR(Inv_SY_B!H60/Inv_SY_B!$NE60-1,"")</f>
        <v>-8.4282137572866622E-2</v>
      </c>
      <c r="I60" s="57">
        <f>IFERROR(Inv_SY_B!I60/Inv_SY_B!$NE60-1,"")</f>
        <v>-1.8816616680846554E-2</v>
      </c>
      <c r="J60" s="57">
        <f>IFERROR(Inv_SY_B!J60/Inv_SY_B!$NE60-1,"")</f>
        <v>-8.5017185970884812E-2</v>
      </c>
      <c r="K60" s="57">
        <f>IFERROR(Inv_SY_B!K60/Inv_SY_B!$NE60-1,"")</f>
        <v>-5.1171667839500889E-2</v>
      </c>
      <c r="L60" s="57">
        <f>IFERROR(Inv_SY_B!L60/Inv_SY_B!$NE60-1,"")</f>
        <v>-3.924881486139975E-2</v>
      </c>
      <c r="M60" s="57">
        <f>IFERROR(Inv_SY_B!M60/Inv_SY_B!$NE60-1,"")</f>
        <v>-3.5787341416144702E-2</v>
      </c>
      <c r="N60" s="57">
        <f>IFERROR(Inv_SY_B!N60/Inv_SY_B!$NE60-1,"")</f>
        <v>-4.5017937270158348E-2</v>
      </c>
      <c r="O60" s="57">
        <f>IFERROR(Inv_SY_B!O60/Inv_SY_B!$NE60-1,"")</f>
        <v>-4.0210335262859553E-2</v>
      </c>
      <c r="P60" s="57">
        <f>IFERROR(Inv_SY_B!P60/Inv_SY_B!$NE60-1,"")</f>
        <v>-4.2902592386946936E-2</v>
      </c>
      <c r="Q60" s="57">
        <f>IFERROR(Inv_SY_B!Q60/Inv_SY_B!$NE60-1,"")</f>
        <v>-3.0402827167969937E-2</v>
      </c>
      <c r="R60" s="57">
        <f>IFERROR(Inv_SY_B!R60/Inv_SY_B!$NE60-1,"")</f>
        <v>-2.9056698605926301E-2</v>
      </c>
      <c r="S60" s="57">
        <f>IFERROR(Inv_SY_B!S60/Inv_SY_B!$NE60-1,"")</f>
        <v>-4.3540232232125553E-2</v>
      </c>
      <c r="T60" s="57">
        <f>IFERROR(Inv_SY_B!T60/Inv_SY_B!$NE60-1,"")</f>
        <v>-3.5645643672771676E-2</v>
      </c>
      <c r="U60" s="57">
        <f>IFERROR(Inv_SY_B!U60/Inv_SY_B!$NE60-1,"")</f>
        <v>-4.6556369912494011E-2</v>
      </c>
      <c r="V60" s="57">
        <f>IFERROR(Inv_SY_B!V60/Inv_SY_B!$NE60-1,"")</f>
        <v>-3.1748955730013573E-2</v>
      </c>
      <c r="W60" s="57">
        <f>IFERROR(Inv_SY_B!W60/Inv_SY_B!$NE60-1,"")</f>
        <v>-3.8648640876802753E-3</v>
      </c>
      <c r="X60" s="57">
        <f>IFERROR(Inv_SY_B!X60/Inv_SY_B!$NE60-1,"")</f>
        <v>-1.6172325226365358E-2</v>
      </c>
      <c r="Y60" s="57">
        <f>IFERROR(Inv_SY_B!Y60/Inv_SY_B!$NE60-1,"")</f>
        <v>-8.0955538541034322E-3</v>
      </c>
      <c r="Z60" s="57">
        <f>IFERROR(Inv_SY_B!Z60/Inv_SY_B!$NE60-1,"")</f>
        <v>-9.6339864964389843E-3</v>
      </c>
      <c r="AA60" s="57">
        <f>IFERROR(Inv_SY_B!AA60/Inv_SY_B!$NE60-1,"")</f>
        <v>-1.9633798671620517E-2</v>
      </c>
      <c r="AB60" s="57">
        <f>IFERROR(Inv_SY_B!AB60/Inv_SY_B!$NE60-1,"")</f>
        <v>-2.8864394525634274E-2</v>
      </c>
      <c r="AC60" s="57">
        <f>IFERROR(Inv_SY_B!AC60/Inv_SY_B!$NE60-1,"")</f>
        <v>-1.098011505848262E-2</v>
      </c>
      <c r="AD60" s="57">
        <f>IFERROR(Inv_SY_B!AD60/Inv_SY_B!$NE60-1,"")</f>
        <v>-1.8864582350452741E-2</v>
      </c>
      <c r="AE60" s="57">
        <f>IFERROR(Inv_SY_B!AE60/Inv_SY_B!$NE60-1,"")</f>
        <v>2.6734746422460987E-3</v>
      </c>
      <c r="AF60" s="57">
        <f>IFERROR(Inv_SY_B!AF60/Inv_SY_B!$NE60-1,"")</f>
        <v>-3.8648640876802753E-3</v>
      </c>
      <c r="AG60" s="57">
        <f>IFERROR(Inv_SY_B!AG60/Inv_SY_B!$NE60-1,"")</f>
        <v>-1.8095366029284854E-2</v>
      </c>
      <c r="AH60" s="57">
        <f>IFERROR(Inv_SY_B!AH60/Inv_SY_B!$NE60-1,"")</f>
        <v>-1.2326243620526256E-2</v>
      </c>
      <c r="AI60" s="57">
        <f>IFERROR(Inv_SY_B!AI60/Inv_SY_B!$NE60-1,"")</f>
        <v>-5.5594661686215741E-2</v>
      </c>
      <c r="AJ60" s="57">
        <f>IFERROR(Inv_SY_B!AJ60/Inv_SY_B!$NE60-1,"")</f>
        <v>-6.3782766999699536E-2</v>
      </c>
      <c r="AK60" s="57">
        <f>IFERROR(Inv_SY_B!AK60/Inv_SY_B!$NE60-1,"")</f>
        <v>-5.5685753092669876E-2</v>
      </c>
      <c r="AL60" s="57">
        <f>IFERROR(Inv_SY_B!AL60/Inv_SY_B!$NE60-1,"")</f>
        <v>-4.9208141967046259E-2</v>
      </c>
      <c r="AM60" s="57">
        <f>IFERROR(Inv_SY_B!AM60/Inv_SY_B!$NE60-1,"")</f>
        <v>-3.3418964848338506E-2</v>
      </c>
      <c r="AN60" s="57">
        <f>IFERROR(Inv_SY_B!AN60/Inv_SY_B!$NE60-1,"")</f>
        <v>-3.0382584633202425E-2</v>
      </c>
      <c r="AO60" s="57">
        <f>IFERROR(Inv_SY_B!AO60/Inv_SY_B!$NE60-1,"")</f>
        <v>-5.4633141284756048E-2</v>
      </c>
      <c r="AP60" s="57">
        <f>IFERROR(Inv_SY_B!AP60/Inv_SY_B!$NE60-1,"")</f>
        <v>-3.8682023887907757E-2</v>
      </c>
      <c r="AQ60" s="57">
        <f>IFERROR(Inv_SY_B!AQ60/Inv_SY_B!$NE60-1,"")</f>
        <v>-5.059475559862503E-2</v>
      </c>
      <c r="AR60" s="57">
        <f>IFERROR(Inv_SY_B!AR60/Inv_SY_B!$NE60-1,"")</f>
        <v>-3.8408273203746957E-2</v>
      </c>
      <c r="AS60" s="57">
        <f>IFERROR(Inv_SY_B!AS60/Inv_SY_B!$NE60-1,"")</f>
        <v>-2.0017339957972391E-2</v>
      </c>
      <c r="AT60" s="57">
        <f>IFERROR(Inv_SY_B!AT60/Inv_SY_B!$NE60-1,"")</f>
        <v>-1.5993516169252042E-2</v>
      </c>
      <c r="AU60" s="57">
        <f>IFERROR(Inv_SY_B!AU60/Inv_SY_B!$NE60-1,"")</f>
        <v>-1.9519090974604358E-2</v>
      </c>
      <c r="AV60" s="57">
        <f>IFERROR(Inv_SY_B!AV60/Inv_SY_B!$NE60-1,"")</f>
        <v>2.5081654907359585E-3</v>
      </c>
      <c r="AW60" s="57">
        <f>IFERROR(Inv_SY_B!AW60/Inv_SY_B!$NE60-1,"")</f>
        <v>-9.4741627299762543E-3</v>
      </c>
      <c r="AX60" s="57">
        <f>IFERROR(Inv_SY_B!AX60/Inv_SY_B!$NE60-1,"")</f>
        <v>-1.8923514246026119E-2</v>
      </c>
      <c r="AY60" s="57">
        <f>IFERROR(Inv_SY_B!AY60/Inv_SY_B!$NE60-1,"")</f>
        <v>-4.6698364612367316E-2</v>
      </c>
      <c r="AZ60" s="57">
        <f>IFERROR(Inv_SY_B!AZ60/Inv_SY_B!$NE60-1,"")</f>
        <v>-2.6616597355438754E-2</v>
      </c>
      <c r="BA60" s="57">
        <f>IFERROR(Inv_SY_B!BA60/Inv_SY_B!$NE60-1,"")</f>
        <v>-2.1668499908257921E-2</v>
      </c>
      <c r="BB60" s="57">
        <f>IFERROR(Inv_SY_B!BB60/Inv_SY_B!$NE60-1,"")</f>
        <v>-4.593190459592611E-2</v>
      </c>
      <c r="BC60" s="57">
        <f>IFERROR(Inv_SY_B!BC60/Inv_SY_B!$NE60-1,"")</f>
        <v>-5.3314484734182654E-2</v>
      </c>
      <c r="BD60" s="57">
        <f>IFERROR(Inv_SY_B!BD60/Inv_SY_B!$NE60-1,"")</f>
        <v>-6.2416081577814198E-2</v>
      </c>
      <c r="BE60" s="57">
        <f>IFERROR(Inv_SY_B!BE60/Inv_SY_B!$NE60-1,"")</f>
        <v>-7.246217317082948E-2</v>
      </c>
      <c r="BF60" s="57">
        <f>IFERROR(Inv_SY_B!BF60/Inv_SY_B!$NE60-1,"")</f>
        <v>-5.3912371057993513E-2</v>
      </c>
      <c r="BG60" s="57">
        <f>IFERROR(Inv_SY_B!BG60/Inv_SY_B!$NE60-1,"")</f>
        <v>-5.2189018457819647E-2</v>
      </c>
      <c r="BH60" s="57">
        <f>IFERROR(Inv_SY_B!BH60/Inv_SY_B!$NE60-1,"")</f>
        <v>-8.7523881794493996E-2</v>
      </c>
      <c r="BI60" s="57">
        <f>IFERROR(Inv_SY_B!BI60/Inv_SY_B!$NE60-1,"")</f>
        <v>-0.13689873790754203</v>
      </c>
      <c r="BJ60" s="57">
        <f>IFERROR(Inv_SY_B!BJ60/Inv_SY_B!$NE60-1,"")</f>
        <v>-8.71948491443717E-2</v>
      </c>
      <c r="BK60" s="57">
        <f>IFERROR(Inv_SY_B!BK60/Inv_SY_B!$NE60-1,"")</f>
        <v>-3.7710382219064198E-2</v>
      </c>
      <c r="BL60" s="57">
        <f>IFERROR(Inv_SY_B!BL60/Inv_SY_B!$NE60-1,"")</f>
        <v>-5.8402056285127624E-2</v>
      </c>
      <c r="BM60" s="57">
        <f>IFERROR(Inv_SY_B!BM60/Inv_SY_B!$NE60-1,"")</f>
        <v>-4.995580978346148E-2</v>
      </c>
      <c r="BN60" s="57">
        <f>IFERROR(Inv_SY_B!BN60/Inv_SY_B!$NE60-1,"")</f>
        <v>2.0883834941197055E-2</v>
      </c>
      <c r="BO60" s="57">
        <f>IFERROR(Inv_SY_B!BO60/Inv_SY_B!$NE60-1,"")</f>
        <v>6.0808003547481171E-3</v>
      </c>
      <c r="BP60" s="57">
        <f>IFERROR(Inv_SY_B!BP60/Inv_SY_B!$NE60-1,"")</f>
        <v>2.6172913438296641E-2</v>
      </c>
      <c r="BQ60" s="57">
        <f>IFERROR(Inv_SY_B!BQ60/Inv_SY_B!$NE60-1,"")</f>
        <v>2.3424000639463483E-2</v>
      </c>
      <c r="BR60" s="57">
        <f>IFERROR(Inv_SY_B!BR60/Inv_SY_B!$NE60-1,"")</f>
        <v>2.2022529909385469E-2</v>
      </c>
      <c r="BS60" s="57">
        <f>IFERROR(Inv_SY_B!BS60/Inv_SY_B!$NE60-1,"")</f>
        <v>1.5891912808255082E-2</v>
      </c>
      <c r="BT60" s="57">
        <f>IFERROR(Inv_SY_B!BT60/Inv_SY_B!$NE60-1,"")</f>
        <v>-1.2769209781613444E-3</v>
      </c>
      <c r="BU60" s="57">
        <f>IFERROR(Inv_SY_B!BU60/Inv_SY_B!$NE60-1,"")</f>
        <v>3.2270784623080973E-2</v>
      </c>
      <c r="BV60" s="57">
        <f>IFERROR(Inv_SY_B!BV60/Inv_SY_B!$NE60-1,"")</f>
        <v>2.0183099576158048E-2</v>
      </c>
      <c r="BW60" s="57">
        <f>IFERROR(Inv_SY_B!BW60/Inv_SY_B!$NE60-1,"")</f>
        <v>4.066186180261111E-3</v>
      </c>
      <c r="BX60" s="57">
        <f>IFERROR(Inv_SY_B!BX60/Inv_SY_B!$NE60-1,"")</f>
        <v>-1.6767394503512945E-2</v>
      </c>
      <c r="BY60" s="57">
        <f>IFERROR(Inv_SY_B!BY60/Inv_SY_B!$NE60-1,"")</f>
        <v>3.8910023390013038E-3</v>
      </c>
      <c r="BZ60" s="57">
        <f>IFERROR(Inv_SY_B!BZ60/Inv_SY_B!$NE60-1,"")</f>
        <v>1.3808796624865893E-2</v>
      </c>
      <c r="CA60" s="57">
        <f>IFERROR(Inv_SY_B!CA60/Inv_SY_B!$NE60-1,"")</f>
        <v>8.4059677023777812E-3</v>
      </c>
      <c r="CB60" s="57">
        <f>IFERROR(Inv_SY_B!CB60/Inv_SY_B!$NE60-1,"")</f>
        <v>-2.0547143516733923E-2</v>
      </c>
      <c r="CC60" s="57">
        <f>IFERROR(Inv_SY_B!CC60/Inv_SY_B!$NE60-1,"")</f>
        <v>1.6153871227183814E-2</v>
      </c>
      <c r="CD60" s="57">
        <f>IFERROR(Inv_SY_B!CD60/Inv_SY_B!$NE60-1,"")</f>
        <v>2.9730618924814545E-2</v>
      </c>
      <c r="CE60" s="57">
        <f>IFERROR(Inv_SY_B!CE60/Inv_SY_B!$NE60-1,"")</f>
        <v>7.376931963258837E-4</v>
      </c>
      <c r="CF60" s="57">
        <f>IFERROR(Inv_SY_B!CF60/Inv_SY_B!$NE60-1,"")</f>
        <v>9.7414127044053167E-3</v>
      </c>
      <c r="CG60" s="57">
        <f>IFERROR(Inv_SY_B!CG60/Inv_SY_B!$NE60-1,"")</f>
        <v>3.6124829130795622E-2</v>
      </c>
      <c r="CH60" s="57">
        <f>IFERROR(Inv_SY_B!CH60/Inv_SY_B!$NE60-1,"")</f>
        <v>2.3424000639463483E-2</v>
      </c>
      <c r="CI60" s="57">
        <f>IFERROR(Inv_SY_B!CI60/Inv_SY_B!$NE60-1,"")</f>
        <v>2.307363295694409E-2</v>
      </c>
      <c r="CJ60" s="57">
        <f>IFERROR(Inv_SY_B!CJ60/Inv_SY_B!$NE60-1,"")</f>
        <v>3.129931059427693E-2</v>
      </c>
      <c r="CK60" s="57">
        <f>IFERROR(Inv_SY_B!CK60/Inv_SY_B!$NE60-1,"")</f>
        <v>2.0493652749300706E-2</v>
      </c>
      <c r="CL60" s="57">
        <f>IFERROR(Inv_SY_B!CL60/Inv_SY_B!$NE60-1,"")</f>
        <v>4.9258947511710005E-3</v>
      </c>
      <c r="CM60" s="57">
        <f>IFERROR(Inv_SY_B!CM60/Inv_SY_B!$NE60-1,"")</f>
        <v>3.0956905813632751E-2</v>
      </c>
      <c r="CN60" s="57">
        <f>IFERROR(Inv_SY_B!CN60/Inv_SY_B!$NE60-1,"")</f>
        <v>2.2635673353794683E-2</v>
      </c>
      <c r="CO60" s="57">
        <f>IFERROR(Inv_SY_B!CO60/Inv_SY_B!$NE60-1,"")</f>
        <v>1.8518853084190434E-2</v>
      </c>
      <c r="CP60" s="57">
        <f>IFERROR(Inv_SY_B!CP60/Inv_SY_B!$NE60-1,"")</f>
        <v>-1.4240525231382861E-2</v>
      </c>
      <c r="CQ60" s="57">
        <f>IFERROR(Inv_SY_B!CQ60/Inv_SY_B!$NE60-1,"")</f>
        <v>1.2650194401988779E-2</v>
      </c>
      <c r="CR60" s="57">
        <f>IFERROR(Inv_SY_B!CR60/Inv_SY_B!$NE60-1,"")</f>
        <v>2.3511592560093497E-2</v>
      </c>
      <c r="CS60" s="57">
        <f>IFERROR(Inv_SY_B!CS60/Inv_SY_B!$NE60-1,"")</f>
        <v>3.7876667543393028E-2</v>
      </c>
      <c r="CT60" s="57">
        <f>IFERROR(Inv_SY_B!CT60/Inv_SY_B!$NE60-1,"")</f>
        <v>2.1409386464976476E-2</v>
      </c>
      <c r="CU60" s="57">
        <f>IFERROR(Inv_SY_B!CU60/Inv_SY_B!$NE60-1,"")</f>
        <v>1.2222745829315151E-2</v>
      </c>
      <c r="CV60" s="57">
        <f>IFERROR(Inv_SY_B!CV60/Inv_SY_B!$NE60-1,"")</f>
        <v>2.4212327925132504E-2</v>
      </c>
      <c r="CW60" s="57">
        <f>IFERROR(Inv_SY_B!CW60/Inv_SY_B!$NE60-1,"")</f>
        <v>1.764293387789162E-2</v>
      </c>
      <c r="CX60" s="57">
        <f>IFERROR(Inv_SY_B!CX60/Inv_SY_B!$NE60-1,"")</f>
        <v>1.6281277657191007E-2</v>
      </c>
      <c r="CY60" s="57">
        <f>IFERROR(Inv_SY_B!CY60/Inv_SY_B!$NE60-1,"")</f>
        <v>6.0250600416200673E-3</v>
      </c>
      <c r="CZ60" s="57">
        <f>IFERROR(Inv_SY_B!CZ60/Inv_SY_B!$NE60-1,"")</f>
        <v>2.8241556274106738E-2</v>
      </c>
      <c r="DA60" s="57">
        <f>IFERROR(Inv_SY_B!DA60/Inv_SY_B!$NE60-1,"")</f>
        <v>1.1757467385647313E-2</v>
      </c>
      <c r="DB60" s="57">
        <f>IFERROR(Inv_SY_B!DB60/Inv_SY_B!$NE60-1,"")</f>
        <v>2.5263430972690903E-2</v>
      </c>
      <c r="DC60" s="57">
        <f>IFERROR(Inv_SY_B!DC60/Inv_SY_B!$NE60-1,"")</f>
        <v>7.3176211557232751E-2</v>
      </c>
      <c r="DD60" s="57">
        <f>IFERROR(Inv_SY_B!DD60/Inv_SY_B!$NE60-1,"")</f>
        <v>9.5844771799431516E-3</v>
      </c>
      <c r="DE60" s="57">
        <f>IFERROR(Inv_SY_B!DE60/Inv_SY_B!$NE60-1,"")</f>
        <v>4.102997668606867E-2</v>
      </c>
      <c r="DF60" s="57">
        <f>IFERROR(Inv_SY_B!DF60/Inv_SY_B!$NE60-1,"")</f>
        <v>1.42268489733266E-2</v>
      </c>
      <c r="DG60" s="57">
        <f>IFERROR(Inv_SY_B!DG60/Inv_SY_B!$NE60-1,"")</f>
        <v>1.6679422750963235E-2</v>
      </c>
      <c r="DH60" s="57">
        <f>IFERROR(Inv_SY_B!DH60/Inv_SY_B!$NE60-1,"")</f>
        <v>4.6811043447640088E-2</v>
      </c>
      <c r="DI60" s="57">
        <f>IFERROR(Inv_SY_B!DI60/Inv_SY_B!$NE60-1,"")</f>
        <v>4.1643120130477662E-2</v>
      </c>
      <c r="DJ60" s="57">
        <f>IFERROR(Inv_SY_B!DJ60/Inv_SY_B!$NE60-1,"")</f>
        <v>4.0329241321029441E-2</v>
      </c>
      <c r="DK60" s="57">
        <f>IFERROR(Inv_SY_B!DK60/Inv_SY_B!$NE60-1,"")</f>
        <v>2.7069492955202001E-2</v>
      </c>
      <c r="DL60" s="57">
        <f>IFERROR(Inv_SY_B!DL60/Inv_SY_B!$NE60-1,"")</f>
        <v>1.4358236854271622E-2</v>
      </c>
      <c r="DM60" s="57">
        <f>IFERROR(Inv_SY_B!DM60/Inv_SY_B!$NE60-1,"")</f>
        <v>8.0954145292353452E-3</v>
      </c>
      <c r="DN60" s="57">
        <f>IFERROR(Inv_SY_B!DN60/Inv_SY_B!$NE60-1,"")</f>
        <v>6.6063518785275388E-3</v>
      </c>
      <c r="DO60" s="57">
        <f>IFERROR(Inv_SY_B!DO60/Inv_SY_B!$NE60-1,"")</f>
        <v>1.5277952020884999E-2</v>
      </c>
      <c r="DP60" s="57">
        <f>IFERROR(Inv_SY_B!DP60/Inv_SY_B!$NE60-1,"")</f>
        <v>2.3949552163242904E-2</v>
      </c>
      <c r="DQ60" s="57">
        <f>IFERROR(Inv_SY_B!DQ60/Inv_SY_B!$NE60-1,"")</f>
        <v>1.4384285613646686E-3</v>
      </c>
      <c r="DR60" s="57">
        <f>IFERROR(Inv_SY_B!DR60/Inv_SY_B!$NE60-1,"")</f>
        <v>1.3438521687657801E-2</v>
      </c>
      <c r="DS60" s="57">
        <f>IFERROR(Inv_SY_B!DS60/Inv_SY_B!$NE60-1,"")</f>
        <v>2.1584570306236062E-2</v>
      </c>
      <c r="DT60" s="57">
        <f>IFERROR(Inv_SY_B!DT60/Inv_SY_B!$NE60-1,"")</f>
        <v>2.0515720057738829E-3</v>
      </c>
      <c r="DU60" s="57">
        <f>IFERROR(Inv_SY_B!DU60/Inv_SY_B!$NE60-1,"")</f>
        <v>1.6739144515028892E-2</v>
      </c>
      <c r="DV60" s="57">
        <f>IFERROR(Inv_SY_B!DV60/Inv_SY_B!$NE60-1,"")</f>
        <v>2.6445921901194547E-2</v>
      </c>
      <c r="DW60" s="57">
        <f>IFERROR(Inv_SY_B!DW60/Inv_SY_B!$NE60-1,"")</f>
        <v>3.8402219067172227E-2</v>
      </c>
      <c r="DX60" s="57">
        <f>IFERROR(Inv_SY_B!DX60/Inv_SY_B!$NE60-1,"")</f>
        <v>3.9628505955990434E-2</v>
      </c>
      <c r="DY60" s="57">
        <f>IFERROR(Inv_SY_B!DY60/Inv_SY_B!$NE60-1,"")</f>
        <v>1.8080893481041027E-2</v>
      </c>
      <c r="DZ60" s="57">
        <f>IFERROR(Inv_SY_B!DZ60/Inv_SY_B!$NE60-1,"")</f>
        <v>4.1292752447958048E-2</v>
      </c>
      <c r="EA60" s="57">
        <f>IFERROR(Inv_SY_B!EA60/Inv_SY_B!$NE60-1,"")</f>
        <v>-3.7977935722079192E-2</v>
      </c>
      <c r="EB60" s="57">
        <f>IFERROR(Inv_SY_B!EB60/Inv_SY_B!$NE60-1,"")</f>
        <v>1.6767014671592806E-2</v>
      </c>
      <c r="EC60" s="57">
        <f>IFERROR(Inv_SY_B!EC60/Inv_SY_B!$NE60-1,"")</f>
        <v>1.1686683275060172E-2</v>
      </c>
      <c r="ED60" s="57">
        <f>IFERROR(Inv_SY_B!ED60/Inv_SY_B!$NE60-1,"")</f>
        <v>3.9785942596313184E-3</v>
      </c>
      <c r="EE60" s="57">
        <f>IFERROR(Inv_SY_B!EE60/Inv_SY_B!$NE60-1,"")</f>
        <v>1.5803503544664421E-2</v>
      </c>
      <c r="EF60" s="57">
        <f>IFERROR(Inv_SY_B!EF60/Inv_SY_B!$NE60-1,"")</f>
        <v>3.1745233099301773E-2</v>
      </c>
      <c r="EG60" s="57">
        <f>IFERROR(Inv_SY_B!EG60/Inv_SY_B!$NE60-1,"")</f>
        <v>1.0285212544982159E-2</v>
      </c>
      <c r="EH60" s="57">
        <f>IFERROR(Inv_SY_B!EH60/Inv_SY_B!$NE60-1,"")</f>
        <v>2.6402125940879095E-2</v>
      </c>
      <c r="EI60" s="57">
        <f>IFERROR(Inv_SY_B!EI60/Inv_SY_B!$NE60-1,"")</f>
        <v>8.0396742161072954E-3</v>
      </c>
      <c r="EJ60" s="57">
        <f>IFERROR(Inv_SY_B!EJ60/Inv_SY_B!$NE60-1,"")</f>
        <v>3.1132089654892559E-2</v>
      </c>
      <c r="EK60" s="57">
        <f>IFERROR(Inv_SY_B!EK60/Inv_SY_B!$NE60-1,"")</f>
        <v>4.8895502341819164E-3</v>
      </c>
      <c r="EL60" s="57">
        <f>IFERROR(Inv_SY_B!EL60/Inv_SY_B!$NE60-1,"")</f>
        <v>8.0954145292353452E-3</v>
      </c>
      <c r="EM60" s="57">
        <f>IFERROR(Inv_SY_B!EM60/Inv_SY_B!$NE60-1,"")</f>
        <v>1.7993301560411457E-2</v>
      </c>
      <c r="EN60" s="57">
        <f>IFERROR(Inv_SY_B!EN60/Inv_SY_B!$NE60-1,"")</f>
        <v>1.3350929767028008E-2</v>
      </c>
      <c r="EO60" s="57">
        <f>IFERROR(Inv_SY_B!EO60/Inv_SY_B!$NE60-1,"")</f>
        <v>2.0883834941197055E-2</v>
      </c>
      <c r="EP60" s="57">
        <f>IFERROR(Inv_SY_B!EP60/Inv_SY_B!$NE60-1,"")</f>
        <v>3.0256170448593744E-2</v>
      </c>
      <c r="EQ60" s="57">
        <f>IFERROR(Inv_SY_B!EQ60/Inv_SY_B!$NE60-1,"")</f>
        <v>2.1409386464976476E-2</v>
      </c>
      <c r="ER60" s="57">
        <f>IFERROR(Inv_SY_B!ER60/Inv_SY_B!$NE60-1,"")</f>
        <v>1.4139257052696586E-2</v>
      </c>
      <c r="ES60" s="57">
        <f>IFERROR(Inv_SY_B!ES60/Inv_SY_B!$NE60-1,"")</f>
        <v>2.2635673353794683E-2</v>
      </c>
      <c r="ET60" s="57">
        <f>IFERROR(Inv_SY_B!ET60/Inv_SY_B!$NE60-1,"")</f>
        <v>4.1189234723577606E-2</v>
      </c>
      <c r="EU60" s="57">
        <f>IFERROR(Inv_SY_B!EU60/Inv_SY_B!$NE60-1,"")</f>
        <v>3.1566399594682437E-2</v>
      </c>
      <c r="EV60" s="57">
        <f>IFERROR(Inv_SY_B!EV60/Inv_SY_B!$NE60-1,"")</f>
        <v>-7.4362255788164022E-3</v>
      </c>
      <c r="EW60" s="57">
        <f>IFERROR(Inv_SY_B!EW60/Inv_SY_B!$NE60-1,"")</f>
        <v>3.591460852128403E-2</v>
      </c>
      <c r="EX60" s="57">
        <f>IFERROR(Inv_SY_B!EX60/Inv_SY_B!$NE60-1,"")</f>
        <v>2.4037144083872475E-2</v>
      </c>
      <c r="EY60" s="57">
        <f>IFERROR(Inv_SY_B!EY60/Inv_SY_B!$NE60-1,"")</f>
        <v>4.7119700691764521E-2</v>
      </c>
      <c r="EZ60" s="57">
        <f>IFERROR(Inv_SY_B!EZ60/Inv_SY_B!$NE60-1,"")</f>
        <v>7.7450468467157307E-3</v>
      </c>
      <c r="FA60" s="57">
        <f>IFERROR(Inv_SY_B!FA60/Inv_SY_B!$NE60-1,"")</f>
        <v>2.0796243020567484E-2</v>
      </c>
      <c r="FB60" s="57">
        <f>IFERROR(Inv_SY_B!FB60/Inv_SY_B!$NE60-1,"")</f>
        <v>1.8694036925450241E-2</v>
      </c>
      <c r="FC60" s="57">
        <f>IFERROR(Inv_SY_B!FC60/Inv_SY_B!$NE60-1,"")</f>
        <v>3.8402219067172227E-2</v>
      </c>
      <c r="FD60" s="57">
        <f>IFERROR(Inv_SY_B!FD60/Inv_SY_B!$NE60-1,"")</f>
        <v>2.4387511766392311E-2</v>
      </c>
      <c r="FE60" s="57">
        <f>IFERROR(Inv_SY_B!FE60/Inv_SY_B!$NE60-1,"")</f>
        <v>-6.8828038984733997E-3</v>
      </c>
      <c r="FF60" s="57">
        <f>IFERROR(Inv_SY_B!FF60/Inv_SY_B!$NE60-1,"")</f>
        <v>-8.8974180729605168E-3</v>
      </c>
      <c r="FG60" s="57">
        <f>IFERROR(Inv_SY_B!FG60/Inv_SY_B!$NE60-1,"")</f>
        <v>1.7117382354112642E-2</v>
      </c>
      <c r="FH60" s="57">
        <f>IFERROR(Inv_SY_B!FH60/Inv_SY_B!$NE60-1,"")</f>
        <v>-8.5470503904409023E-3</v>
      </c>
      <c r="FI60" s="57">
        <f>IFERROR(Inv_SY_B!FI60/Inv_SY_B!$NE60-1,"")</f>
        <v>1.1073539830650958E-2</v>
      </c>
      <c r="FJ60" s="57">
        <f>IFERROR(Inv_SY_B!FJ60/Inv_SY_B!$NE60-1,"")</f>
        <v>2.1913040008598283E-2</v>
      </c>
      <c r="FK60" s="57">
        <f>IFERROR(Inv_SY_B!FK60/Inv_SY_B!$NE60-1,"")</f>
        <v>3.7088340257724006E-2</v>
      </c>
      <c r="FL60" s="57">
        <f>IFERROR(Inv_SY_B!FL60/Inv_SY_B!$NE60-1,"")</f>
        <v>-1.7692443194387342E-2</v>
      </c>
      <c r="FM60" s="57">
        <f>IFERROR(Inv_SY_B!FM60/Inv_SY_B!$NE60-1,"")</f>
        <v>-5.931805903063192E-3</v>
      </c>
      <c r="FN60" s="57">
        <f>IFERROR(Inv_SY_B!FN60/Inv_SY_B!$NE60-1,"")</f>
        <v>1.1144447575922811E-2</v>
      </c>
      <c r="FO60" s="57">
        <f>IFERROR(Inv_SY_B!FO60/Inv_SY_B!$NE60-1,"")</f>
        <v>1.9347827782674187E-3</v>
      </c>
      <c r="FP60" s="57">
        <f>IFERROR(Inv_SY_B!FP60/Inv_SY_B!$NE60-1,"")</f>
        <v>1.2632447201050834E-3</v>
      </c>
      <c r="FQ60" s="57">
        <f>IFERROR(Inv_SY_B!FQ60/Inv_SY_B!$NE60-1,"")</f>
        <v>-4.5887297867386323E-3</v>
      </c>
      <c r="FR60" s="57">
        <f>IFERROR(Inv_SY_B!FR60/Inv_SY_B!$NE60-1,"")</f>
        <v>7.3070872435663237E-3</v>
      </c>
      <c r="FS60" s="57">
        <f>IFERROR(Inv_SY_B!FS60/Inv_SY_B!$NE60-1,"")</f>
        <v>9.9932394762158872E-3</v>
      </c>
      <c r="FT60" s="57">
        <f>IFERROR(Inv_SY_B!FT60/Inv_SY_B!$NE60-1,"")</f>
        <v>1.7859828157546609E-2</v>
      </c>
      <c r="FU60" s="57">
        <f>IFERROR(Inv_SY_B!FU60/Inv_SY_B!$NE60-1,"")</f>
        <v>2.6110152872113046E-2</v>
      </c>
      <c r="FV60" s="57">
        <f>IFERROR(Inv_SY_B!FV60/Inv_SY_B!$NE60-1,"")</f>
        <v>1.2967193733792293E-2</v>
      </c>
      <c r="FW60" s="57">
        <f>IFERROR(Inv_SY_B!FW60/Inv_SY_B!$NE60-1,"")</f>
        <v>1.191191964239402E-2</v>
      </c>
      <c r="FX60" s="57">
        <f>IFERROR(Inv_SY_B!FX60/Inv_SY_B!$NE60-1,"")</f>
        <v>1.8915102248944438E-2</v>
      </c>
      <c r="FY60" s="57">
        <f>IFERROR(Inv_SY_B!FY60/Inv_SY_B!$NE60-1,"")</f>
        <v>2.5438614813950711E-2</v>
      </c>
      <c r="FZ60" s="57">
        <f>IFERROR(Inv_SY_B!FZ60/Inv_SY_B!$NE60-1,"")</f>
        <v>1.5567005358963826E-2</v>
      </c>
      <c r="GA60" s="57">
        <f>IFERROR(Inv_SY_B!GA60/Inv_SY_B!$NE60-1,"")</f>
        <v>3.2713610444043084E-2</v>
      </c>
      <c r="GB60" s="57">
        <f>IFERROR(Inv_SY_B!GB60/Inv_SY_B!$NE60-1,"")</f>
        <v>-1.1831747414061233E-2</v>
      </c>
      <c r="GC60" s="57">
        <f>IFERROR(Inv_SY_B!GC60/Inv_SY_B!$NE60-1,"")</f>
        <v>2.3232132622845514E-2</v>
      </c>
      <c r="GD60" s="57">
        <f>IFERROR(Inv_SY_B!GD60/Inv_SY_B!$NE60-1,"")</f>
        <v>1.7380158116002242E-2</v>
      </c>
      <c r="GE60" s="57">
        <f>IFERROR(Inv_SY_B!GE60/Inv_SY_B!$NE60-1,"")</f>
        <v>2.8508503079835767E-2</v>
      </c>
      <c r="GF60" s="57">
        <f>IFERROR(Inv_SY_B!GF60/Inv_SY_B!$NE60-1,"")</f>
        <v>2.3136198614536641E-2</v>
      </c>
      <c r="GG60" s="57">
        <f>IFERROR(Inv_SY_B!GG60/Inv_SY_B!$NE60-1,"")</f>
        <v>1.2391589683938609E-2</v>
      </c>
      <c r="GH60" s="57">
        <f>IFERROR(Inv_SY_B!GH60/Inv_SY_B!$NE60-1,"")</f>
        <v>2.5150812789023869E-2</v>
      </c>
      <c r="GI60" s="57">
        <f>IFERROR(Inv_SY_B!GI60/Inv_SY_B!$NE60-1,"")</f>
        <v>1.0568843526069571E-2</v>
      </c>
      <c r="GJ60" s="57">
        <f>IFERROR(Inv_SY_B!GJ60/Inv_SY_B!$NE60-1,"")</f>
        <v>2.1889056506521065E-2</v>
      </c>
      <c r="GK60" s="57">
        <f>IFERROR(Inv_SY_B!GK60/Inv_SY_B!$NE60-1,"")</f>
        <v>-5.5950143776439809E-4</v>
      </c>
      <c r="GL60" s="57">
        <f>IFERROR(Inv_SY_B!GL60/Inv_SY_B!$NE60-1,"")</f>
        <v>2.2080924523138812E-2</v>
      </c>
      <c r="GM60" s="57">
        <f>IFERROR(Inv_SY_B!GM60/Inv_SY_B!$NE60-1,"")</f>
        <v>5.9640111272416529E-3</v>
      </c>
      <c r="GN60" s="57">
        <f>IFERROR(Inv_SY_B!GN60/Inv_SY_B!$NE60-1,"")</f>
        <v>1.9298838282180375E-2</v>
      </c>
      <c r="GO60" s="57">
        <f>IFERROR(Inv_SY_B!GO60/Inv_SY_B!$NE60-1,"")</f>
        <v>1.9394772290489248E-2</v>
      </c>
      <c r="GP60" s="57">
        <f>IFERROR(Inv_SY_B!GP60/Inv_SY_B!$NE60-1,"")</f>
        <v>1.566773606768801E-2</v>
      </c>
      <c r="GQ60" s="57">
        <f>IFERROR(Inv_SY_B!GQ60/Inv_SY_B!$NE60-1,"")</f>
        <v>2.3826923474360884E-2</v>
      </c>
      <c r="GR60" s="57">
        <f>IFERROR(Inv_SY_B!GR60/Inv_SY_B!$NE60-1,"")</f>
        <v>-9.9008150181290056E-4</v>
      </c>
      <c r="GS60" s="57">
        <f>IFERROR(Inv_SY_B!GS60/Inv_SY_B!$NE60-1,"")</f>
        <v>3.4665669462054849E-2</v>
      </c>
      <c r="GT60" s="57">
        <f>IFERROR(Inv_SY_B!GT60/Inv_SY_B!$NE60-1,"")</f>
        <v>2.5626793061018338E-2</v>
      </c>
      <c r="GU60" s="57">
        <f>IFERROR(Inv_SY_B!GU60/Inv_SY_B!$NE60-1,"")</f>
        <v>1.3839408670167641E-2</v>
      </c>
      <c r="GV60" s="57">
        <f>IFERROR(Inv_SY_B!GV60/Inv_SY_B!$NE60-1,"")</f>
        <v>1.8155009721574134E-2</v>
      </c>
      <c r="GW60" s="57">
        <f>IFERROR(Inv_SY_B!GW60/Inv_SY_B!$NE60-1,"")</f>
        <v>3.6511711035649874E-2</v>
      </c>
      <c r="GX60" s="57">
        <f>IFERROR(Inv_SY_B!GX60/Inv_SY_B!$NE60-1,"")</f>
        <v>9.6869886035375607E-3</v>
      </c>
      <c r="GY60" s="57">
        <f>IFERROR(Inv_SY_B!GY60/Inv_SY_B!$NE60-1,"")</f>
        <v>2.2832995812356538E-2</v>
      </c>
      <c r="GZ60" s="57">
        <f>IFERROR(Inv_SY_B!GZ60/Inv_SY_B!$NE60-1,"")</f>
        <v>3.8478260404861908E-2</v>
      </c>
      <c r="HA60" s="57">
        <f>IFERROR(Inv_SY_B!HA60/Inv_SY_B!$NE60-1,"")</f>
        <v>2.4478953881335475E-2</v>
      </c>
      <c r="HB60" s="57">
        <f>IFERROR(Inv_SY_B!HB60/Inv_SY_B!$NE60-1,"")</f>
        <v>-4.9395933276163984E-3</v>
      </c>
      <c r="HC60" s="57">
        <f>IFERROR(Inv_SY_B!HC60/Inv_SY_B!$NE60-1,"")</f>
        <v>-1.2094391919326597E-2</v>
      </c>
      <c r="HD60" s="57">
        <f>IFERROR(Inv_SY_B!HD60/Inv_SY_B!$NE60-1,"")</f>
        <v>1.5783015010639501E-2</v>
      </c>
      <c r="HE60" s="57">
        <f>IFERROR(Inv_SY_B!HE60/Inv_SY_B!$NE60-1,"")</f>
        <v>7.4250593921765251E-4</v>
      </c>
      <c r="HF60" s="57">
        <f>IFERROR(Inv_SY_B!HF60/Inv_SY_B!$NE60-1,"")</f>
        <v>3.5632035441177656E-3</v>
      </c>
      <c r="HG60" s="57">
        <f>IFERROR(Inv_SY_B!HG60/Inv_SY_B!$NE60-1,"")</f>
        <v>5.6190176742847431E-3</v>
      </c>
      <c r="HH60" s="57">
        <f>IFERROR(Inv_SY_B!HH60/Inv_SY_B!$NE60-1,"")</f>
        <v>2.0645604168055387E-2</v>
      </c>
      <c r="HI60" s="57">
        <f>IFERROR(Inv_SY_B!HI60/Inv_SY_B!$NE60-1,"")</f>
        <v>4.3459449297824637E-2</v>
      </c>
      <c r="HJ60" s="57">
        <f>IFERROR(Inv_SY_B!HJ60/Inv_SY_B!$NE60-1,"")</f>
        <v>-3.9457126499653494E-3</v>
      </c>
      <c r="HK60" s="57">
        <f>IFERROR(Inv_SY_B!HK60/Inv_SY_B!$NE60-1,"")</f>
        <v>4.3952324830391465E-2</v>
      </c>
      <c r="HL60" s="57">
        <f>IFERROR(Inv_SY_B!HL60/Inv_SY_B!$NE60-1,"")</f>
        <v>3.486966578462658E-2</v>
      </c>
      <c r="HM60" s="57">
        <f>IFERROR(Inv_SY_B!HM60/Inv_SY_B!$NE60-1,"")</f>
        <v>-1.0403806598078602E-2</v>
      </c>
      <c r="HN60" s="57">
        <f>IFERROR(Inv_SY_B!HN60/Inv_SY_B!$NE60-1,"")</f>
        <v>-1.2690784828849555E-2</v>
      </c>
      <c r="HO60" s="57">
        <f>IFERROR(Inv_SY_B!HO60/Inv_SY_B!$NE60-1,"")</f>
        <v>1.7417225534116065E-2</v>
      </c>
      <c r="HP60" s="57">
        <f>IFERROR(Inv_SY_B!HP60/Inv_SY_B!$NE60-1,"")</f>
        <v>-1.2256314864056539E-2</v>
      </c>
      <c r="HQ60" s="57">
        <f>IFERROR(Inv_SY_B!HQ60/Inv_SY_B!$NE60-1,"")</f>
        <v>-2.4038536598705917E-2</v>
      </c>
      <c r="HR60" s="57">
        <f>IFERROR(Inv_SY_B!HR60/Inv_SY_B!$NE60-1,"")</f>
        <v>-2.0581166824747199E-2</v>
      </c>
      <c r="HS60" s="57">
        <f>IFERROR(Inv_SY_B!HS60/Inv_SY_B!$NE60-1,"")</f>
        <v>-1.13229545485658E-2</v>
      </c>
      <c r="HT60" s="57">
        <f>IFERROR(Inv_SY_B!HT60/Inv_SY_B!$NE60-1,"")</f>
        <v>-3.3164538754290596E-2</v>
      </c>
      <c r="HU60" s="57">
        <f>IFERROR(Inv_SY_B!HU60/Inv_SY_B!$NE60-1,"")</f>
        <v>-5.3924286815221212E-3</v>
      </c>
      <c r="HV60" s="57">
        <f>IFERROR(Inv_SY_B!HV60/Inv_SY_B!$NE60-1,"")</f>
        <v>-5.4829957523033768E-3</v>
      </c>
      <c r="HW60" s="57">
        <f>IFERROR(Inv_SY_B!HW60/Inv_SY_B!$NE60-1,"")</f>
        <v>1.5465167719374229E-2</v>
      </c>
      <c r="HX60" s="57">
        <f>IFERROR(Inv_SY_B!HX60/Inv_SY_B!$NE60-1,"")</f>
        <v>-1.0536638301890888E-2</v>
      </c>
      <c r="HY60" s="57">
        <f>IFERROR(Inv_SY_B!HY60/Inv_SY_B!$NE60-1,"")</f>
        <v>1.1978335494300385E-2</v>
      </c>
      <c r="HZ60" s="57">
        <f>IFERROR(Inv_SY_B!HZ60/Inv_SY_B!$NE60-1,"")</f>
        <v>-1.7235151365570411E-2</v>
      </c>
      <c r="IA60" s="57">
        <f>IFERROR(Inv_SY_B!IA60/Inv_SY_B!$NE60-1,"")</f>
        <v>2.7320397284625431E-2</v>
      </c>
      <c r="IB60" s="57">
        <f>IFERROR(Inv_SY_B!IB60/Inv_SY_B!$NE60-1,"")</f>
        <v>-1.200467119652382E-3</v>
      </c>
      <c r="IC60" s="57">
        <f>IFERROR(Inv_SY_B!IC60/Inv_SY_B!$NE60-1,"")</f>
        <v>2.6921902173188572E-2</v>
      </c>
      <c r="ID60" s="57">
        <f>IFERROR(Inv_SY_B!ID60/Inv_SY_B!$NE60-1,"")</f>
        <v>9.88623615925599E-3</v>
      </c>
      <c r="IE60" s="57">
        <f>IFERROR(Inv_SY_B!IE60/Inv_SY_B!$NE60-1,"")</f>
        <v>1.2675701939315109E-2</v>
      </c>
      <c r="IF60" s="57">
        <f>IFERROR(Inv_SY_B!IF60/Inv_SY_B!$NE60-1,"")</f>
        <v>2.0844851723773816E-2</v>
      </c>
      <c r="IG60" s="57">
        <f>IFERROR(Inv_SY_B!IG60/Inv_SY_B!$NE60-1,"")</f>
        <v>4.8718393403401894E-3</v>
      </c>
      <c r="IH60" s="57">
        <f>IFERROR(Inv_SY_B!IH60/Inv_SY_B!$NE60-1,"")</f>
        <v>-4.9007788687104314E-3</v>
      </c>
      <c r="II60" s="57">
        <f>IFERROR(Inv_SY_B!II60/Inv_SY_B!$NE60-1,"")</f>
        <v>-5.4700575993346101E-3</v>
      </c>
      <c r="IJ60" s="57">
        <f>IFERROR(Inv_SY_B!IJ60/Inv_SY_B!$NE60-1,"")</f>
        <v>-2.2441447924637092E-3</v>
      </c>
      <c r="IK60" s="57">
        <f>IFERROR(Inv_SY_B!IK60/Inv_SY_B!$NE60-1,"")</f>
        <v>2.3036574836677648E-2</v>
      </c>
      <c r="IL60" s="57">
        <f>IFERROR(Inv_SY_B!IL60/Inv_SY_B!$NE60-1,"")</f>
        <v>4.2076808212785366E-3</v>
      </c>
      <c r="IM60" s="57">
        <f>IFERROR(Inv_SY_B!IM60/Inv_SY_B!$NE60-1,"")</f>
        <v>-1.0237766968313244E-2</v>
      </c>
      <c r="IN60" s="57">
        <f>IFERROR(Inv_SY_B!IN60/Inv_SY_B!$NE60-1,"")</f>
        <v>-1.5052916231510616E-2</v>
      </c>
      <c r="IO60" s="57">
        <f>IFERROR(Inv_SY_B!IO60/Inv_SY_B!$NE60-1,"")</f>
        <v>6.7978990456192268E-3</v>
      </c>
      <c r="IP60" s="57">
        <f>IFERROR(Inv_SY_B!IP60/Inv_SY_B!$NE60-1,"")</f>
        <v>-1.059356617495355E-2</v>
      </c>
      <c r="IQ60" s="57">
        <f>IFERROR(Inv_SY_B!IQ60/Inv_SY_B!$NE60-1,"")</f>
        <v>2.9125717091083025E-3</v>
      </c>
      <c r="IR60" s="57">
        <f>IFERROR(Inv_SY_B!IR60/Inv_SY_B!$NE60-1,"")</f>
        <v>-1.0973085328702892E-2</v>
      </c>
      <c r="IS60" s="57">
        <f>IFERROR(Inv_SY_B!IS60/Inv_SY_B!$NE60-1,"")</f>
        <v>8.8688822597005057E-4</v>
      </c>
      <c r="IT60" s="57">
        <f>IFERROR(Inv_SY_B!IT60/Inv_SY_B!$NE60-1,"")</f>
        <v>-9.6447682905796972E-3</v>
      </c>
      <c r="IU60" s="57">
        <f>IFERROR(Inv_SY_B!IU60/Inv_SY_B!$NE60-1,"")</f>
        <v>1.2841741569080467E-2</v>
      </c>
      <c r="IV60" s="57">
        <f>IFERROR(Inv_SY_B!IV60/Inv_SY_B!$NE60-1,"")</f>
        <v>1.5688135222202026E-2</v>
      </c>
      <c r="IW60" s="57">
        <f>IFERROR(Inv_SY_B!IW60/Inv_SY_B!$NE60-1,"")</f>
        <v>-3.3827022537121776E-3</v>
      </c>
      <c r="IX60" s="57">
        <f>IFERROR(Inv_SY_B!IX60/Inv_SY_B!$NE60-1,"")</f>
        <v>1.2784991847092364E-4</v>
      </c>
      <c r="IY60" s="57">
        <f>IFERROR(Inv_SY_B!IY60/Inv_SY_B!$NE60-1,"")</f>
        <v>5.5359978594018422E-3</v>
      </c>
      <c r="IZ60" s="57">
        <f>IFERROR(Inv_SY_B!IZ60/Inv_SY_B!$NE60-1,"")</f>
        <v>-1.8071818590881694E-2</v>
      </c>
      <c r="JA60" s="57">
        <f>IFERROR(Inv_SY_B!JA60/Inv_SY_B!$NE60-1,"")</f>
        <v>-2.4867033009595696E-2</v>
      </c>
      <c r="JB60" s="57">
        <f>IFERROR(Inv_SY_B!JB60/Inv_SY_B!$NE60-1,"")</f>
        <v>1.1657806817709782E-2</v>
      </c>
      <c r="JC60" s="57">
        <f>IFERROR(Inv_SY_B!JC60/Inv_SY_B!$NE60-1,"")</f>
        <v>5.7643646775176194E-3</v>
      </c>
      <c r="JD60" s="57">
        <f>IFERROR(Inv_SY_B!JD60/Inv_SY_B!$NE60-1,"")</f>
        <v>1.2661415546696864E-2</v>
      </c>
      <c r="JE60" s="57">
        <f>IFERROR(Inv_SY_B!JE60/Inv_SY_B!$NE60-1,"")</f>
        <v>1.3588919903025243E-2</v>
      </c>
      <c r="JF60" s="57">
        <f>IFERROR(Inv_SY_B!JF60/Inv_SY_B!$NE60-1,"")</f>
        <v>-2.303238336075808E-2</v>
      </c>
      <c r="JG60" s="57">
        <f>IFERROR(Inv_SY_B!JG60/Inv_SY_B!$NE60-1,"")</f>
        <v>-9.2661055755810517E-3</v>
      </c>
      <c r="JH60" s="57">
        <f>IFERROR(Inv_SY_B!JH60/Inv_SY_B!$NE60-1,"")</f>
        <v>3.1106100843277362E-2</v>
      </c>
      <c r="JI60" s="57">
        <f>IFERROR(Inv_SY_B!JI60/Inv_SY_B!$NE60-1,"")</f>
        <v>3.2448856110075752E-2</v>
      </c>
      <c r="JJ60" s="57">
        <f>IFERROR(Inv_SY_B!JJ60/Inv_SY_B!$NE60-1,"")</f>
        <v>1.5729387304131315E-2</v>
      </c>
      <c r="JK60" s="57">
        <f>IFERROR(Inv_SY_B!JK60/Inv_SY_B!$NE60-1,"")</f>
        <v>2.8207954578280736E-2</v>
      </c>
      <c r="JL60" s="57">
        <f>IFERROR(Inv_SY_B!JL60/Inv_SY_B!$NE60-1,"")</f>
        <v>1.6815399546867393E-2</v>
      </c>
      <c r="JM60" s="57">
        <f>IFERROR(Inv_SY_B!JM60/Inv_SY_B!$NE60-1,"")</f>
        <v>-1.9468261546592536E-2</v>
      </c>
      <c r="JN60" s="57">
        <f>IFERROR(Inv_SY_B!JN60/Inv_SY_B!$NE60-1,"")</f>
        <v>1.05365441363372E-2</v>
      </c>
      <c r="JO60" s="57">
        <f>IFERROR(Inv_SY_B!JO60/Inv_SY_B!$NE60-1,"")</f>
        <v>-4.5109977396761147E-3</v>
      </c>
      <c r="JP60" s="57">
        <f>IFERROR(Inv_SY_B!JP60/Inv_SY_B!$NE60-1,"")</f>
        <v>7.4454536017043438E-3</v>
      </c>
      <c r="JQ60" s="57">
        <f>IFERROR(Inv_SY_B!JQ60/Inv_SY_B!$NE60-1,"")</f>
        <v>3.1548873189318094E-2</v>
      </c>
      <c r="JR60" s="57">
        <f>IFERROR(Inv_SY_B!JR60/Inv_SY_B!$NE60-1,"")</f>
        <v>3.8854616898996719E-2</v>
      </c>
      <c r="JS60" s="57">
        <f>IFERROR(Inv_SY_B!JS60/Inv_SY_B!$NE60-1,"")</f>
        <v>1.2437471166173442E-2</v>
      </c>
      <c r="JT60" s="57">
        <f>IFERROR(Inv_SY_B!JT60/Inv_SY_B!$NE60-1,"")</f>
        <v>4.3847457695802783E-2</v>
      </c>
      <c r="JU60" s="57">
        <f>IFERROR(Inv_SY_B!JU60/Inv_SY_B!$NE60-1,"")</f>
        <v>2.2502229119068851E-2</v>
      </c>
      <c r="JV60" s="57">
        <f>IFERROR(Inv_SY_B!JV60/Inv_SY_B!$NE60-1,"")</f>
        <v>-1.2167516443142512E-2</v>
      </c>
      <c r="JW60" s="57">
        <f>IFERROR(Inv_SY_B!JW60/Inv_SY_B!$NE60-1,"")</f>
        <v>-1.0536638301890888E-2</v>
      </c>
      <c r="JX60" s="57">
        <f>IFERROR(Inv_SY_B!JX60/Inv_SY_B!$NE60-1,"")</f>
        <v>-1.1208176360053335E-2</v>
      </c>
      <c r="JY60" s="57">
        <f>IFERROR(Inv_SY_B!JY60/Inv_SY_B!$NE60-1,"")</f>
        <v>-5.2602678449008566E-3</v>
      </c>
      <c r="JZ60" s="57">
        <f>IFERROR(Inv_SY_B!JZ60/Inv_SY_B!$NE60-1,"")</f>
        <v>-5.6297160265241564E-2</v>
      </c>
      <c r="KA60" s="57">
        <f>IFERROR(Inv_SY_B!KA60/Inv_SY_B!$NE60-1,"")</f>
        <v>-2.6749485706097031E-2</v>
      </c>
      <c r="KB60" s="57">
        <f>IFERROR(Inv_SY_B!KB60/Inv_SY_B!$NE60-1,"")</f>
        <v>-1.7443886900132655E-2</v>
      </c>
      <c r="KC60" s="57">
        <f>IFERROR(Inv_SY_B!KC60/Inv_SY_B!$NE60-1,"")</f>
        <v>-3.5575414470516931E-2</v>
      </c>
      <c r="KD60" s="57">
        <f>IFERROR(Inv_SY_B!KD60/Inv_SY_B!$NE60-1,"")</f>
        <v>-3.2697394221249509E-2</v>
      </c>
      <c r="KE60" s="57">
        <f>IFERROR(Inv_SY_B!KE60/Inv_SY_B!$NE60-1,"")</f>
        <v>-4.5887297867386323E-3</v>
      </c>
      <c r="KF60" s="57">
        <f>IFERROR(Inv_SY_B!KF60/Inv_SY_B!$NE60-1,"")</f>
        <v>-3.6576464992000957E-2</v>
      </c>
      <c r="KG60" s="57">
        <f>IFERROR(Inv_SY_B!KG60/Inv_SY_B!$NE60-1,"")</f>
        <v>-3.6763342114642938E-4</v>
      </c>
      <c r="KH60" s="57">
        <f>IFERROR(Inv_SY_B!KH60/Inv_SY_B!$NE60-1,"")</f>
        <v>2.9900568696654695E-3</v>
      </c>
      <c r="KI60" s="57">
        <f>IFERROR(Inv_SY_B!KI60/Inv_SY_B!$NE60-1,"")</f>
        <v>3.1771281858679057E-3</v>
      </c>
      <c r="KJ60" s="57">
        <f>IFERROR(Inv_SY_B!KJ60/Inv_SY_B!$NE60-1,"")</f>
        <v>-2.5645222114203392E-3</v>
      </c>
      <c r="KK60" s="57">
        <f>IFERROR(Inv_SY_B!KK60/Inv_SY_B!$NE60-1,"")</f>
        <v>-3.8740214248371707E-3</v>
      </c>
      <c r="KL60" s="57">
        <f>IFERROR(Inv_SY_B!KL60/Inv_SY_B!$NE60-1,"")</f>
        <v>-1.3128827772977636E-2</v>
      </c>
      <c r="KM60" s="57">
        <f>IFERROR(Inv_SY_B!KM60/Inv_SY_B!$NE60-1,"")</f>
        <v>1.4564269012202757E-3</v>
      </c>
      <c r="KN60" s="57">
        <f>IFERROR(Inv_SY_B!KN60/Inv_SY_B!$NE60-1,"")</f>
        <v>-1.0528780226124912E-2</v>
      </c>
      <c r="KO60" s="57">
        <f>IFERROR(Inv_SY_B!KO60/Inv_SY_B!$NE60-1,"")</f>
        <v>-1.2550270216907355E-2</v>
      </c>
      <c r="KP60" s="57">
        <f>IFERROR(Inv_SY_B!KP60/Inv_SY_B!$NE60-1,"")</f>
        <v>2.6590354280262574E-3</v>
      </c>
      <c r="KQ60" s="57">
        <f>IFERROR(Inv_SY_B!KQ60/Inv_SY_B!$NE60-1,"")</f>
        <v>-3.5244576628778446E-2</v>
      </c>
      <c r="KR60" s="57">
        <f>IFERROR(Inv_SY_B!KR60/Inv_SY_B!$NE60-1,"")</f>
        <v>-3.4054345443206291E-3</v>
      </c>
      <c r="KS60" s="57">
        <f>IFERROR(Inv_SY_B!KS60/Inv_SY_B!$NE60-1,"")</f>
        <v>-6.197015960162866E-3</v>
      </c>
      <c r="KT60" s="57">
        <f>IFERROR(Inv_SY_B!KT60/Inv_SY_B!$NE60-1,"")</f>
        <v>1.0359949678625524E-2</v>
      </c>
      <c r="KU60" s="57">
        <f>IFERROR(Inv_SY_B!KU60/Inv_SY_B!$NE60-1,"")</f>
        <v>2.4665125717613368E-3</v>
      </c>
      <c r="KV60" s="57">
        <f>IFERROR(Inv_SY_B!KV60/Inv_SY_B!$NE60-1,"")</f>
        <v>1.4407651918928677E-2</v>
      </c>
      <c r="KW60" s="57">
        <f>IFERROR(Inv_SY_B!KW60/Inv_SY_B!$NE60-1,"")</f>
        <v>5.9319239845310179E-3</v>
      </c>
      <c r="KX60" s="57">
        <f>IFERROR(Inv_SY_B!KX60/Inv_SY_B!$NE60-1,"")</f>
        <v>-2.9723439963673326E-2</v>
      </c>
      <c r="KY60" s="57">
        <f>IFERROR(Inv_SY_B!KY60/Inv_SY_B!$NE60-1,"")</f>
        <v>1.9898425834111277E-2</v>
      </c>
      <c r="KZ60" s="57">
        <f>IFERROR(Inv_SY_B!KZ60/Inv_SY_B!$NE60-1,"")</f>
        <v>9.1202400006047402E-3</v>
      </c>
      <c r="LA60" s="57">
        <f>IFERROR(Inv_SY_B!LA60/Inv_SY_B!$NE60-1,"")</f>
        <v>7.794136824211817E-3</v>
      </c>
      <c r="LB60" s="57">
        <f>IFERROR(Inv_SY_B!LB60/Inv_SY_B!$NE60-1,"")</f>
        <v>-3.0184179883176787E-2</v>
      </c>
      <c r="LC60" s="57">
        <f>IFERROR(Inv_SY_B!LC60/Inv_SY_B!$NE60-1,"")</f>
        <v>7.0048951173935503E-3</v>
      </c>
      <c r="LD60" s="57">
        <f>IFERROR(Inv_SY_B!LD60/Inv_SY_B!$NE60-1,"")</f>
        <v>-1.2301402366826419E-2</v>
      </c>
      <c r="LE60" s="57">
        <f>IFERROR(Inv_SY_B!LE60/Inv_SY_B!$NE60-1,"")</f>
        <v>-2.5964091901809927E-2</v>
      </c>
      <c r="LF60" s="57">
        <f>IFERROR(Inv_SY_B!LF60/Inv_SY_B!$NE60-1,"")</f>
        <v>-2.1599621633690114E-2</v>
      </c>
      <c r="LG60" s="57">
        <f>IFERROR(Inv_SY_B!LG60/Inv_SY_B!$NE60-1,"")</f>
        <v>-1.0925171035542025E-2</v>
      </c>
      <c r="LH60" s="57">
        <f>IFERROR(Inv_SY_B!LH60/Inv_SY_B!$NE60-1,"")</f>
        <v>-3.1132543535109414E-2</v>
      </c>
      <c r="LI60" s="57">
        <f>IFERROR(Inv_SY_B!LI60/Inv_SY_B!$NE60-1,"")</f>
        <v>-1.2965560885888072E-2</v>
      </c>
      <c r="LJ60" s="57">
        <f>IFERROR(Inv_SY_B!LJ60/Inv_SY_B!$NE60-1,"")</f>
        <v>-2.3686976979312324E-2</v>
      </c>
      <c r="LK60" s="57">
        <f>IFERROR(Inv_SY_B!LK60/Inv_SY_B!$NE60-1,"")</f>
        <v>-1.9104283197786898E-2</v>
      </c>
      <c r="LL60" s="57">
        <f>IFERROR(Inv_SY_B!LL60/Inv_SY_B!$NE60-1,"")</f>
        <v>-1.2329866303357639E-2</v>
      </c>
      <c r="LM60" s="57">
        <f>IFERROR(Inv_SY_B!LM60/Inv_SY_B!$NE60-1,"")</f>
        <v>-6.8932544258953898E-3</v>
      </c>
      <c r="LN60" s="57">
        <f>IFERROR(Inv_SY_B!LN60/Inv_SY_B!$NE60-1,"")</f>
        <v>-1.3060440674325324E-2</v>
      </c>
      <c r="LO60" s="57">
        <f>IFERROR(Inv_SY_B!LO60/Inv_SY_B!$NE60-1,"")</f>
        <v>-2.6248731267122016E-2</v>
      </c>
      <c r="LP60" s="57">
        <f>IFERROR(Inv_SY_B!LP60/Inv_SY_B!$NE60-1,"")</f>
        <v>-1.087820554026564E-2</v>
      </c>
      <c r="LQ60" s="57">
        <f>IFERROR(Inv_SY_B!LQ60/Inv_SY_B!$NE60-1,"")</f>
        <v>-9.2652491368300227E-3</v>
      </c>
      <c r="LR60" s="57">
        <f>IFERROR(Inv_SY_B!LR60/Inv_SY_B!$NE60-1,"")</f>
        <v>3.1760949534564986E-4</v>
      </c>
      <c r="LS60" s="57">
        <f>IFERROR(Inv_SY_B!LS60/Inv_SY_B!$NE60-1,"")</f>
        <v>-5.1511131639359053E-3</v>
      </c>
      <c r="LT60" s="57">
        <f>IFERROR(Inv_SY_B!LT60/Inv_SY_B!$NE60-1,"")</f>
        <v>-1.5019708305557433E-2</v>
      </c>
      <c r="LU60" s="57">
        <f>IFERROR(Inv_SY_B!LU60/Inv_SY_B!$NE60-1,"")</f>
        <v>-6.5516871875208604E-3</v>
      </c>
      <c r="LV60" s="57">
        <f>IFERROR(Inv_SY_B!LV60/Inv_SY_B!$NE60-1,"")</f>
        <v>1.6959524387262892E-2</v>
      </c>
      <c r="LW60" s="57">
        <f>IFERROR(Inv_SY_B!LW60/Inv_SY_B!$NE60-1,"")</f>
        <v>1.7656890832277838E-2</v>
      </c>
      <c r="LX60" s="57">
        <f>IFERROR(Inv_SY_B!LX60/Inv_SY_B!$NE60-1,"")</f>
        <v>2.811738750749937E-2</v>
      </c>
      <c r="LY60" s="57">
        <f>IFERROR(Inv_SY_B!LY60/Inv_SY_B!$NE60-1,"")</f>
        <v>2.2438832169521916E-2</v>
      </c>
      <c r="LZ60" s="57">
        <f>IFERROR(Inv_SY_B!LZ60/Inv_SY_B!$NE60-1,"")</f>
        <v>-1.486315665463589E-2</v>
      </c>
      <c r="MA60" s="57">
        <f>IFERROR(Inv_SY_B!MA60/Inv_SY_B!$NE60-1,"")</f>
        <v>1.3221260722830142E-2</v>
      </c>
      <c r="MB60" s="57">
        <f>IFERROR(Inv_SY_B!MB60/Inv_SY_B!$NE60-1,"")</f>
        <v>-6.1909658403691559E-5</v>
      </c>
      <c r="MC60" s="57">
        <f>IFERROR(Inv_SY_B!MC60/Inv_SY_B!$NE60-1,"")</f>
        <v>-1.6760752423383485E-2</v>
      </c>
      <c r="MD60" s="57">
        <f>IFERROR(Inv_SY_B!MD60/Inv_SY_B!$NE60-1,"")</f>
        <v>-6.8932544258953898E-3</v>
      </c>
      <c r="ME60" s="57">
        <f>IFERROR(Inv_SY_B!ME60/Inv_SY_B!$NE60-1,"")</f>
        <v>5.0615989172149156E-3</v>
      </c>
      <c r="MF60" s="57">
        <f>IFERROR(Inv_SY_B!MF60/Inv_SY_B!$NE60-1,"")</f>
        <v>7.4335936281495485E-3</v>
      </c>
      <c r="MG60" s="57">
        <f>IFERROR(Inv_SY_B!MG60/Inv_SY_B!$NE60-1,"")</f>
        <v>4.587199975027989E-3</v>
      </c>
      <c r="MH60" s="57">
        <f>IFERROR(Inv_SY_B!MH60/Inv_SY_B!$NE60-1,"")</f>
        <v>-1.1921883213076856E-2</v>
      </c>
      <c r="MI60" s="57">
        <f>IFERROR(Inv_SY_B!MI60/Inv_SY_B!$NE60-1,"")</f>
        <v>-2.8051447247432137E-2</v>
      </c>
      <c r="MJ60" s="57">
        <f>IFERROR(Inv_SY_B!MJ60/Inv_SY_B!$NE60-1,"")</f>
        <v>7.0967703791968706E-3</v>
      </c>
      <c r="MK60" s="57">
        <f>IFERROR(Inv_SY_B!MK60/Inv_SY_B!$NE60-1,"")</f>
        <v>9.1888697142412656E-3</v>
      </c>
      <c r="ML60" s="57">
        <f>IFERROR(Inv_SY_B!ML60/Inv_SY_B!$NE60-1,"")</f>
        <v>1.1323664954082435E-2</v>
      </c>
      <c r="MM60" s="57">
        <f>IFERROR(Inv_SY_B!MM60/Inv_SY_B!$NE60-1,"")</f>
        <v>6.9342263205844912E-3</v>
      </c>
      <c r="MN60" s="57">
        <f>IFERROR(Inv_SY_B!MN60/Inv_SY_B!$NE60-1,"")</f>
        <v>6.0009088227450658E-3</v>
      </c>
      <c r="MO60" s="57">
        <f>IFERROR(Inv_SY_B!MO60/Inv_SY_B!$NE60-1,"")</f>
        <v>2.1243346835210897E-2</v>
      </c>
      <c r="MP60" s="57">
        <f>IFERROR(Inv_SY_B!MP60/Inv_SY_B!$NE60-1,"")</f>
        <v>-8.2905749465186362E-3</v>
      </c>
      <c r="MQ60" s="57">
        <f>IFERROR(Inv_SY_B!MQ60/Inv_SY_B!$NE60-1,"")</f>
        <v>6.200156378463717E-3</v>
      </c>
      <c r="MR60" s="57">
        <f>IFERROR(Inv_SY_B!MR60/Inv_SY_B!$NE60-1,"")</f>
        <v>9.1414298200225286E-3</v>
      </c>
      <c r="MS60" s="57">
        <f>IFERROR(Inv_SY_B!MS60/Inv_SY_B!$NE60-1,"")</f>
        <v>1.20779592721596E-2</v>
      </c>
      <c r="MT60" s="57">
        <f>IFERROR(Inv_SY_B!MT60/Inv_SY_B!$NE60-1,"")</f>
        <v>2.4869064764370119E-3</v>
      </c>
      <c r="MU60" s="57">
        <f>IFERROR(Inv_SY_B!MU60/Inv_SY_B!$NE60-1,"")</f>
        <v>7.0540744744000961E-3</v>
      </c>
      <c r="MV60" s="57">
        <f>IFERROR(Inv_SY_B!MV60/Inv_SY_B!$NE60-1,"")</f>
        <v>2.7586076887804456E-3</v>
      </c>
      <c r="MW60" s="57">
        <f>IFERROR(Inv_SY_B!MW60/Inv_SY_B!$NE60-1,"")</f>
        <v>-7.6141626669357088E-5</v>
      </c>
      <c r="MX60" s="57">
        <f>IFERROR(Inv_SY_B!MX60/Inv_SY_B!$NE60-1,"")</f>
        <v>6.2950361669009691E-3</v>
      </c>
      <c r="MY60" s="57">
        <f>IFERROR(Inv_SY_B!MY60/Inv_SY_B!$NE60-1,"")</f>
        <v>2.3482151189968548E-5</v>
      </c>
      <c r="MZ60" s="57">
        <f>IFERROR(Inv_SY_B!MZ60/Inv_SY_B!$NE60-1,"")</f>
        <v>6.8975228234784414E-3</v>
      </c>
      <c r="NA60" s="57">
        <f>IFERROR(Inv_SY_B!NA60/Inv_SY_B!$NE60-1,"")</f>
        <v>2.151075802841218E-2</v>
      </c>
      <c r="NB60" s="57">
        <f>IFERROR(Inv_SY_B!NB60/Inv_SY_B!$NE60-1,"")</f>
        <v>1.6959524387262892E-2</v>
      </c>
      <c r="NC60" s="57">
        <f>IFERROR(Inv_SY_B!NC60/Inv_SY_B!$NE60-1,"")</f>
        <v>1.9649366389463019E-2</v>
      </c>
      <c r="ND60" s="57">
        <f>IFERROR(Inv_SY_B!ND60/Inv_SY_B!$NE60-1,"")</f>
        <v>1.7557267054418402E-2</v>
      </c>
    </row>
    <row r="61" spans="2:368" ht="14.5" x14ac:dyDescent="0.35">
      <c r="B61" s="86">
        <f t="shared" si="0"/>
        <v>45802</v>
      </c>
      <c r="C61" s="57">
        <f>IFERROR(Inv_SY_B!C61/Inv_SY_B!$NE61-1,"")</f>
        <v>-7.7934518866289992E-2</v>
      </c>
      <c r="D61" s="57">
        <f>IFERROR(Inv_SY_B!D61/Inv_SY_B!$NE61-1,"")</f>
        <v>-9.3042841049712277E-2</v>
      </c>
      <c r="E61" s="57">
        <f>IFERROR(Inv_SY_B!E61/Inv_SY_B!$NE61-1,"")</f>
        <v>-6.2276803148925031E-2</v>
      </c>
      <c r="F61" s="57">
        <f>IFERROR(Inv_SY_B!F61/Inv_SY_B!$NE61-1,"")</f>
        <v>-6.0754525231959011E-2</v>
      </c>
      <c r="G61" s="57">
        <f>IFERROR(Inv_SY_B!G61/Inv_SY_B!$NE61-1,"")</f>
        <v>-7.9891733330960446E-2</v>
      </c>
      <c r="H61" s="57">
        <f>IFERROR(Inv_SY_B!H61/Inv_SY_B!$NE61-1,"")</f>
        <v>-0.11354185263508854</v>
      </c>
      <c r="I61" s="57">
        <f>IFERROR(Inv_SY_B!I61/Inv_SY_B!$NE61-1,"")</f>
        <v>-3.4500763543870661E-2</v>
      </c>
      <c r="J61" s="57">
        <f>IFERROR(Inv_SY_B!J61/Inv_SY_B!$NE61-1,"")</f>
        <v>-0.10185602899004187</v>
      </c>
      <c r="K61" s="57">
        <f>IFERROR(Inv_SY_B!K61/Inv_SY_B!$NE61-1,"")</f>
        <v>-6.2711739696629687E-2</v>
      </c>
      <c r="L61" s="57">
        <f>IFERROR(Inv_SY_B!L61/Inv_SY_B!$NE61-1,"")</f>
        <v>-5.6622628028765498E-2</v>
      </c>
      <c r="M61" s="57">
        <f>IFERROR(Inv_SY_B!M61/Inv_SY_B!$NE61-1,"")</f>
        <v>-4.901123844393529E-2</v>
      </c>
      <c r="N61" s="57">
        <f>IFERROR(Inv_SY_B!N61/Inv_SY_B!$NE61-1,"")</f>
        <v>-5.9014779041140719E-2</v>
      </c>
      <c r="O61" s="57">
        <f>IFERROR(Inv_SY_B!O61/Inv_SY_B!$NE61-1,"")</f>
        <v>-5.5100350111799479E-2</v>
      </c>
      <c r="P61" s="57">
        <f>IFERROR(Inv_SY_B!P61/Inv_SY_B!$NE61-1,"")</f>
        <v>-5.2490730825571985E-2</v>
      </c>
      <c r="Q61" s="57">
        <f>IFERROR(Inv_SY_B!Q61/Inv_SY_B!$NE61-1,"")</f>
        <v>-4.0747444037548264E-2</v>
      </c>
      <c r="R61" s="57">
        <f>IFERROR(Inv_SY_B!R61/Inv_SY_B!$NE61-1,"")</f>
        <v>-4.1834785406809738E-2</v>
      </c>
      <c r="S61" s="57">
        <f>IFERROR(Inv_SY_B!S61/Inv_SY_B!$NE61-1,"")</f>
        <v>-5.7103347370965452E-2</v>
      </c>
      <c r="T61" s="57">
        <f>IFERROR(Inv_SY_B!T61/Inv_SY_B!$NE61-1,"")</f>
        <v>-4.2681767104971402E-2</v>
      </c>
      <c r="U61" s="57">
        <f>IFERROR(Inv_SY_B!U61/Inv_SY_B!$NE61-1,"")</f>
        <v>-5.1838326004015056E-2</v>
      </c>
      <c r="V61" s="57">
        <f>IFERROR(Inv_SY_B!V61/Inv_SY_B!$NE61-1,"")</f>
        <v>-3.7267951655911791E-2</v>
      </c>
      <c r="W61" s="57">
        <f>IFERROR(Inv_SY_B!W61/Inv_SY_B!$NE61-1,"")</f>
        <v>-8.7796077812616335E-3</v>
      </c>
      <c r="X61" s="57">
        <f>IFERROR(Inv_SY_B!X61/Inv_SY_B!$NE61-1,"")</f>
        <v>-2.1827704212399102E-2</v>
      </c>
      <c r="Y61" s="57">
        <f>IFERROR(Inv_SY_B!Y61/Inv_SY_B!$NE61-1,"")</f>
        <v>-1.6173529092239569E-2</v>
      </c>
      <c r="Z61" s="57">
        <f>IFERROR(Inv_SY_B!Z61/Inv_SY_B!$NE61-1,"")</f>
        <v>-1.2911504984455258E-2</v>
      </c>
      <c r="AA61" s="57">
        <f>IFERROR(Inv_SY_B!AA61/Inv_SY_B!$NE61-1,"")</f>
        <v>-2.0522894569285355E-2</v>
      </c>
      <c r="AB61" s="57">
        <f>IFERROR(Inv_SY_B!AB61/Inv_SY_B!$NE61-1,"")</f>
        <v>-3.2483649631161349E-2</v>
      </c>
      <c r="AC61" s="57">
        <f>IFERROR(Inv_SY_B!AC61/Inv_SY_B!$NE61-1,"")</f>
        <v>-1.4216314627568893E-2</v>
      </c>
      <c r="AD61" s="57">
        <f>IFERROR(Inv_SY_B!AD61/Inv_SY_B!$NE61-1,"")</f>
        <v>-1.9870489747728537E-2</v>
      </c>
      <c r="AE61" s="57">
        <f>IFERROR(Inv_SY_B!AE61/Inv_SY_B!$NE61-1,"")</f>
        <v>-9.5074992257937474E-4</v>
      </c>
      <c r="AF61" s="57">
        <f>IFERROR(Inv_SY_B!AF61/Inv_SY_B!$NE61-1,"")</f>
        <v>-3.1254326611022121E-3</v>
      </c>
      <c r="AG61" s="57">
        <f>IFERROR(Inv_SY_B!AG61/Inv_SY_B!$NE61-1,"")</f>
        <v>-2.3567450403217505E-2</v>
      </c>
      <c r="AH61" s="57">
        <f>IFERROR(Inv_SY_B!AH61/Inv_SY_B!$NE61-1,"")</f>
        <v>-1.9435553200023992E-2</v>
      </c>
      <c r="AI61" s="57">
        <f>IFERROR(Inv_SY_B!AI61/Inv_SY_B!$NE61-1,"")</f>
        <v>-7.3585153389244207E-2</v>
      </c>
      <c r="AJ61" s="57">
        <f>IFERROR(Inv_SY_B!AJ61/Inv_SY_B!$NE61-1,"")</f>
        <v>-7.9536916673622615E-2</v>
      </c>
      <c r="AK61" s="57">
        <f>IFERROR(Inv_SY_B!AK61/Inv_SY_B!$NE61-1,"")</f>
        <v>-7.2440583526863667E-2</v>
      </c>
      <c r="AL61" s="57">
        <f>IFERROR(Inv_SY_B!AL61/Inv_SY_B!$NE61-1,"")</f>
        <v>-6.5802078325056912E-2</v>
      </c>
      <c r="AM61" s="57">
        <f>IFERROR(Inv_SY_B!AM61/Inv_SY_B!$NE61-1,"")</f>
        <v>-4.9549186279254198E-2</v>
      </c>
      <c r="AN61" s="57">
        <f>IFERROR(Inv_SY_B!AN61/Inv_SY_B!$NE61-1,"")</f>
        <v>-4.6802218609541146E-2</v>
      </c>
      <c r="AO61" s="57">
        <f>IFERROR(Inv_SY_B!AO61/Inv_SY_B!$NE61-1,"")</f>
        <v>-7.0975534103016713E-2</v>
      </c>
      <c r="AP61" s="57">
        <f>IFERROR(Inv_SY_B!AP61/Inv_SY_B!$NE61-1,"")</f>
        <v>-5.2067239976491209E-2</v>
      </c>
      <c r="AQ61" s="57">
        <f>IFERROR(Inv_SY_B!AQ61/Inv_SY_B!$NE61-1,"")</f>
        <v>-7.2715280293835116E-2</v>
      </c>
      <c r="AR61" s="57">
        <f>IFERROR(Inv_SY_B!AR61/Inv_SY_B!$NE61-1,"")</f>
        <v>-5.2421550475972634E-2</v>
      </c>
      <c r="AS61" s="57">
        <f>IFERROR(Inv_SY_B!AS61/Inv_SY_B!$NE61-1,"")</f>
        <v>-3.0531864332828174E-2</v>
      </c>
      <c r="AT61" s="57">
        <f>IFERROR(Inv_SY_B!AT61/Inv_SY_B!$NE61-1,"")</f>
        <v>-3.8313325463552594E-2</v>
      </c>
      <c r="AU61" s="57">
        <f>IFERROR(Inv_SY_B!AU61/Inv_SY_B!$NE61-1,"")</f>
        <v>-3.0969002179944471E-2</v>
      </c>
      <c r="AV61" s="57">
        <f>IFERROR(Inv_SY_B!AV61/Inv_SY_B!$NE61-1,"")</f>
        <v>-8.5901491693092247E-3</v>
      </c>
      <c r="AW61" s="57">
        <f>IFERROR(Inv_SY_B!AW61/Inv_SY_B!$NE61-1,"")</f>
        <v>-1.1842820410805643E-2</v>
      </c>
      <c r="AX61" s="57">
        <f>IFERROR(Inv_SY_B!AX61/Inv_SY_B!$NE61-1,"")</f>
        <v>-1.9796831138843007E-2</v>
      </c>
      <c r="AY61" s="57">
        <f>IFERROR(Inv_SY_B!AY61/Inv_SY_B!$NE61-1,"")</f>
        <v>-3.7934180866515455E-2</v>
      </c>
      <c r="AZ61" s="57">
        <f>IFERROR(Inv_SY_B!AZ61/Inv_SY_B!$NE61-1,"")</f>
        <v>-2.8048844769482772E-2</v>
      </c>
      <c r="BA61" s="57">
        <f>IFERROR(Inv_SY_B!BA61/Inv_SY_B!$NE61-1,"")</f>
        <v>-2.5601831029577693E-2</v>
      </c>
      <c r="BB61" s="57">
        <f>IFERROR(Inv_SY_B!BB61/Inv_SY_B!$NE61-1,"")</f>
        <v>-4.7441650532657698E-2</v>
      </c>
      <c r="BC61" s="57">
        <f>IFERROR(Inv_SY_B!BC61/Inv_SY_B!$NE61-1,"")</f>
        <v>-5.6394804122824937E-2</v>
      </c>
      <c r="BD61" s="57">
        <f>IFERROR(Inv_SY_B!BD61/Inv_SY_B!$NE61-1,"")</f>
        <v>-6.394090820101217E-2</v>
      </c>
      <c r="BE61" s="57">
        <f>IFERROR(Inv_SY_B!BE61/Inv_SY_B!$NE61-1,"")</f>
        <v>-7.4197909298993725E-2</v>
      </c>
      <c r="BF61" s="57">
        <f>IFERROR(Inv_SY_B!BF61/Inv_SY_B!$NE61-1,"")</f>
        <v>-5.0237369922191411E-2</v>
      </c>
      <c r="BG61" s="57">
        <f>IFERROR(Inv_SY_B!BG61/Inv_SY_B!$NE61-1,"")</f>
        <v>-5.0084549601980721E-2</v>
      </c>
      <c r="BH61" s="57">
        <f>IFERROR(Inv_SY_B!BH61/Inv_SY_B!$NE61-1,"")</f>
        <v>-9.1922029439734487E-2</v>
      </c>
      <c r="BI61" s="57">
        <f>IFERROR(Inv_SY_B!BI61/Inv_SY_B!$NE61-1,"")</f>
        <v>-8.5403477153549234E-2</v>
      </c>
      <c r="BJ61" s="57">
        <f>IFERROR(Inv_SY_B!BJ61/Inv_SY_B!$NE61-1,"")</f>
        <v>-8.9518712035334125E-2</v>
      </c>
      <c r="BK61" s="57">
        <f>IFERROR(Inv_SY_B!BK61/Inv_SY_B!$NE61-1,"")</f>
        <v>-5.053351636090142E-2</v>
      </c>
      <c r="BL61" s="57">
        <f>IFERROR(Inv_SY_B!BL61/Inv_SY_B!$NE61-1,"")</f>
        <v>-6.4318511656302646E-2</v>
      </c>
      <c r="BM61" s="57">
        <f>IFERROR(Inv_SY_B!BM61/Inv_SY_B!$NE61-1,"")</f>
        <v>-5.6959353097956189E-2</v>
      </c>
      <c r="BN61" s="57">
        <f>IFERROR(Inv_SY_B!BN61/Inv_SY_B!$NE61-1,"")</f>
        <v>2.7089600303037642E-2</v>
      </c>
      <c r="BO61" s="57">
        <f>IFERROR(Inv_SY_B!BO61/Inv_SY_B!$NE61-1,"")</f>
        <v>7.9722029784656812E-3</v>
      </c>
      <c r="BP61" s="57">
        <f>IFERROR(Inv_SY_B!BP61/Inv_SY_B!$NE61-1,"")</f>
        <v>1.667660056585496E-2</v>
      </c>
      <c r="BQ61" s="57">
        <f>IFERROR(Inv_SY_B!BQ61/Inv_SY_B!$NE61-1,"")</f>
        <v>1.639178211104908E-2</v>
      </c>
      <c r="BR61" s="57">
        <f>IFERROR(Inv_SY_B!BR61/Inv_SY_B!$NE61-1,"")</f>
        <v>3.0358378083922943E-2</v>
      </c>
      <c r="BS61" s="57">
        <f>IFERROR(Inv_SY_B!BS61/Inv_SY_B!$NE61-1,"")</f>
        <v>6.7619895731856339E-3</v>
      </c>
      <c r="BT61" s="57">
        <f>IFERROR(Inv_SY_B!BT61/Inv_SY_B!$NE61-1,"")</f>
        <v>6.0901794076528848E-3</v>
      </c>
      <c r="BU61" s="57">
        <f>IFERROR(Inv_SY_B!BU61/Inv_SY_B!$NE61-1,"")</f>
        <v>2.7683923535925636E-2</v>
      </c>
      <c r="BV61" s="57">
        <f>IFERROR(Inv_SY_B!BV61/Inv_SY_B!$NE61-1,"")</f>
        <v>3.2735671015475809E-2</v>
      </c>
      <c r="BW61" s="57">
        <f>IFERROR(Inv_SY_B!BW61/Inv_SY_B!$NE61-1,"")</f>
        <v>7.2788258734293176E-3</v>
      </c>
      <c r="BX61" s="57">
        <f>IFERROR(Inv_SY_B!BX61/Inv_SY_B!$NE61-1,"")</f>
        <v>-9.1195276574185247E-4</v>
      </c>
      <c r="BY61" s="57">
        <f>IFERROR(Inv_SY_B!BY61/Inv_SY_B!$NE61-1,"")</f>
        <v>-4.8488504145917766E-2</v>
      </c>
      <c r="BZ61" s="57">
        <f>IFERROR(Inv_SY_B!BZ61/Inv_SY_B!$NE61-1,"")</f>
        <v>4.7034251975803798E-3</v>
      </c>
      <c r="CA61" s="57">
        <f>IFERROR(Inv_SY_B!CA61/Inv_SY_B!$NE61-1,"")</f>
        <v>-6.3771011367982355E-3</v>
      </c>
      <c r="CB61" s="57">
        <f>IFERROR(Inv_SY_B!CB61/Inv_SY_B!$NE61-1,"")</f>
        <v>5.000586814024377E-3</v>
      </c>
      <c r="CC61" s="57">
        <f>IFERROR(Inv_SY_B!CC61/Inv_SY_B!$NE61-1,"")</f>
        <v>2.4415145755040557E-2</v>
      </c>
      <c r="CD61" s="57">
        <f>IFERROR(Inv_SY_B!CD61/Inv_SY_B!$NE61-1,"")</f>
        <v>2.3919876394300266E-2</v>
      </c>
      <c r="CE61" s="57">
        <f>IFERROR(Inv_SY_B!CE61/Inv_SY_B!$NE61-1,"")</f>
        <v>-5.8953391222601459E-3</v>
      </c>
      <c r="CF61" s="57">
        <f>IFERROR(Inv_SY_B!CF61/Inv_SY_B!$NE61-1,"")</f>
        <v>2.1695291515642312E-2</v>
      </c>
      <c r="CG61" s="57">
        <f>IFERROR(Inv_SY_B!CG61/Inv_SY_B!$NE61-1,"")</f>
        <v>3.2735671015475809E-2</v>
      </c>
      <c r="CH61" s="57">
        <f>IFERROR(Inv_SY_B!CH61/Inv_SY_B!$NE61-1,"")</f>
        <v>2.7175146828983587E-2</v>
      </c>
      <c r="CI61" s="57">
        <f>IFERROR(Inv_SY_B!CI61/Inv_SY_B!$NE61-1,"")</f>
        <v>3.9174172705098487E-2</v>
      </c>
      <c r="CJ61" s="57">
        <f>IFERROR(Inv_SY_B!CJ61/Inv_SY_B!$NE61-1,"")</f>
        <v>2.8832047963096352E-2</v>
      </c>
      <c r="CK61" s="57">
        <f>IFERROR(Inv_SY_B!CK61/Inv_SY_B!$NE61-1,"")</f>
        <v>3.4009864007198631E-2</v>
      </c>
      <c r="CL61" s="57">
        <f>IFERROR(Inv_SY_B!CL61/Inv_SY_B!$NE61-1,"")</f>
        <v>2.1246346143710459E-2</v>
      </c>
      <c r="CM61" s="57">
        <f>IFERROR(Inv_SY_B!CM61/Inv_SY_B!$NE61-1,"")</f>
        <v>2.2929337672819905E-2</v>
      </c>
      <c r="CN61" s="57">
        <f>IFERROR(Inv_SY_B!CN61/Inv_SY_B!$NE61-1,"")</f>
        <v>2.1938798951339544E-2</v>
      </c>
      <c r="CO61" s="57">
        <f>IFERROR(Inv_SY_B!CO61/Inv_SY_B!$NE61-1,"")</f>
        <v>2.0651098613414964E-2</v>
      </c>
      <c r="CP61" s="57">
        <f>IFERROR(Inv_SY_B!CP61/Inv_SY_B!$NE61-1,"")</f>
        <v>-1.7286534419284849E-2</v>
      </c>
      <c r="CQ61" s="57">
        <f>IFERROR(Inv_SY_B!CQ61/Inv_SY_B!$NE61-1,"")</f>
        <v>1.0844765270758838E-2</v>
      </c>
      <c r="CR61" s="57">
        <f>IFERROR(Inv_SY_B!CR61/Inv_SY_B!$NE61-1,"")</f>
        <v>1.2033411736535271E-2</v>
      </c>
      <c r="CS61" s="57">
        <f>IFERROR(Inv_SY_B!CS61/Inv_SY_B!$NE61-1,"")</f>
        <v>2.6396223198001278E-2</v>
      </c>
      <c r="CT61" s="57">
        <f>IFERROR(Inv_SY_B!CT61/Inv_SY_B!$NE61-1,"")</f>
        <v>3.5410125563472894E-2</v>
      </c>
      <c r="CU61" s="57">
        <f>IFERROR(Inv_SY_B!CU61/Inv_SY_B!$NE61-1,"")</f>
        <v>3.0219702662915626E-2</v>
      </c>
      <c r="CV61" s="57">
        <f>IFERROR(Inv_SY_B!CV61/Inv_SY_B!$NE61-1,"")</f>
        <v>1.7382320832529441E-2</v>
      </c>
      <c r="CW61" s="57">
        <f>IFERROR(Inv_SY_B!CW61/Inv_SY_B!$NE61-1,"")</f>
        <v>2.7386761919481639E-2</v>
      </c>
      <c r="CX61" s="57">
        <f>IFERROR(Inv_SY_B!CX61/Inv_SY_B!$NE61-1,"")</f>
        <v>6.6709952943391215E-3</v>
      </c>
      <c r="CY61" s="57">
        <f>IFERROR(Inv_SY_B!CY61/Inv_SY_B!$NE61-1,"")</f>
        <v>-6.8150348828588392E-4</v>
      </c>
      <c r="CZ61" s="57">
        <f>IFERROR(Inv_SY_B!CZ61/Inv_SY_B!$NE61-1,"")</f>
        <v>3.3131886504068175E-2</v>
      </c>
      <c r="DA61" s="57">
        <f>IFERROR(Inv_SY_B!DA61/Inv_SY_B!$NE61-1,"")</f>
        <v>4.7283045632837695E-3</v>
      </c>
      <c r="DB61" s="57">
        <f>IFERROR(Inv_SY_B!DB61/Inv_SY_B!$NE61-1,"")</f>
        <v>3.6796879773545621E-2</v>
      </c>
      <c r="DC61" s="57">
        <f>IFERROR(Inv_SY_B!DC61/Inv_SY_B!$NE61-1,"")</f>
        <v>5.6607654203153945E-2</v>
      </c>
      <c r="DD61" s="57">
        <f>IFERROR(Inv_SY_B!DD61/Inv_SY_B!$NE61-1,"")</f>
        <v>2.1443529590599253E-2</v>
      </c>
      <c r="DE61" s="57">
        <f>IFERROR(Inv_SY_B!DE61/Inv_SY_B!$NE61-1,"")</f>
        <v>4.244295048598401E-2</v>
      </c>
      <c r="DF61" s="57">
        <f>IFERROR(Inv_SY_B!DF61/Inv_SY_B!$NE61-1,"")</f>
        <v>1.9264344403342237E-2</v>
      </c>
      <c r="DG61" s="57">
        <f>IFERROR(Inv_SY_B!DG61/Inv_SY_B!$NE61-1,"")</f>
        <v>1.2231519480831343E-2</v>
      </c>
      <c r="DH61" s="57">
        <f>IFERROR(Inv_SY_B!DH61/Inv_SY_B!$NE61-1,"")</f>
        <v>4.9871990897087048E-2</v>
      </c>
      <c r="DI61" s="57">
        <f>IFERROR(Inv_SY_B!DI61/Inv_SY_B!$NE61-1,"")</f>
        <v>4.5414566650425314E-2</v>
      </c>
      <c r="DJ61" s="57">
        <f>IFERROR(Inv_SY_B!DJ61/Inv_SY_B!$NE61-1,"")</f>
        <v>3.5608233307768966E-2</v>
      </c>
      <c r="DK61" s="57">
        <f>IFERROR(Inv_SY_B!DK61/Inv_SY_B!$NE61-1,"")</f>
        <v>4.3867439504493788E-2</v>
      </c>
      <c r="DL61" s="57">
        <f>IFERROR(Inv_SY_B!DL61/Inv_SY_B!$NE61-1,"")</f>
        <v>2.7692928433393771E-2</v>
      </c>
      <c r="DM61" s="57">
        <f>IFERROR(Inv_SY_B!DM61/Inv_SY_B!$NE61-1,"")</f>
        <v>1.4509758540236284E-2</v>
      </c>
      <c r="DN61" s="57">
        <f>IFERROR(Inv_SY_B!DN61/Inv_SY_B!$NE61-1,"")</f>
        <v>4.1650519508799499E-2</v>
      </c>
      <c r="DO61" s="57">
        <f>IFERROR(Inv_SY_B!DO61/Inv_SY_B!$NE61-1,"")</f>
        <v>3.0655539700366941E-2</v>
      </c>
      <c r="DP61" s="57">
        <f>IFERROR(Inv_SY_B!DP61/Inv_SY_B!$NE61-1,"")</f>
        <v>3.1051755188959307E-2</v>
      </c>
      <c r="DQ61" s="57">
        <f>IFERROR(Inv_SY_B!DQ61/Inv_SY_B!$NE61-1,"")</f>
        <v>1.9858667636230454E-2</v>
      </c>
      <c r="DR61" s="57">
        <f>IFERROR(Inv_SY_B!DR61/Inv_SY_B!$NE61-1,"")</f>
        <v>8.6655800835018226E-3</v>
      </c>
      <c r="DS61" s="57">
        <f>IFERROR(Inv_SY_B!DS61/Inv_SY_B!$NE61-1,"")</f>
        <v>2.4415145755040557E-2</v>
      </c>
      <c r="DT61" s="57">
        <f>IFERROR(Inv_SY_B!DT61/Inv_SY_B!$NE61-1,"")</f>
        <v>3.0556485828219015E-2</v>
      </c>
      <c r="DU61" s="57">
        <f>IFERROR(Inv_SY_B!DU61/Inv_SY_B!$NE61-1,"")</f>
        <v>2.1583105501353339E-2</v>
      </c>
      <c r="DV61" s="57">
        <f>IFERROR(Inv_SY_B!DV61/Inv_SY_B!$NE61-1,"")</f>
        <v>2.6968034187219603E-2</v>
      </c>
      <c r="DW61" s="57">
        <f>IFERROR(Inv_SY_B!DW61/Inv_SY_B!$NE61-1,"")</f>
        <v>3.2933778759771881E-2</v>
      </c>
      <c r="DX61" s="57">
        <f>IFERROR(Inv_SY_B!DX61/Inv_SY_B!$NE61-1,"")</f>
        <v>3.471674845843653E-2</v>
      </c>
      <c r="DY61" s="57">
        <f>IFERROR(Inv_SY_B!DY61/Inv_SY_B!$NE61-1,"")</f>
        <v>1.3321112074459851E-2</v>
      </c>
      <c r="DZ61" s="57">
        <f>IFERROR(Inv_SY_B!DZ61/Inv_SY_B!$NE61-1,"")</f>
        <v>3.6103502668509257E-2</v>
      </c>
      <c r="EA61" s="57">
        <f>IFERROR(Inv_SY_B!EA61/Inv_SY_B!$NE61-1,"")</f>
        <v>2.1344475718451106E-2</v>
      </c>
      <c r="EB61" s="57">
        <f>IFERROR(Inv_SY_B!EB61/Inv_SY_B!$NE61-1,"")</f>
        <v>2.2434068312079614E-2</v>
      </c>
      <c r="EC61" s="57">
        <f>IFERROR(Inv_SY_B!EC61/Inv_SY_B!$NE61-1,"")</f>
        <v>1.8273805681861877E-2</v>
      </c>
      <c r="ED61" s="57">
        <f>IFERROR(Inv_SY_B!ED61/Inv_SY_B!$NE61-1,"")</f>
        <v>2.5702846092964915E-2</v>
      </c>
      <c r="EE61" s="57">
        <f>IFERROR(Inv_SY_B!EE61/Inv_SY_B!$NE61-1,"")</f>
        <v>3.095270131681116E-2</v>
      </c>
      <c r="EF61" s="57">
        <f>IFERROR(Inv_SY_B!EF61/Inv_SY_B!$NE61-1,"")</f>
        <v>3.8976064960802637E-2</v>
      </c>
      <c r="EG61" s="57">
        <f>IFERROR(Inv_SY_B!EG61/Inv_SY_B!$NE61-1,"")</f>
        <v>1.7580428576825513E-2</v>
      </c>
      <c r="EH61" s="57">
        <f>IFERROR(Inv_SY_B!EH61/Inv_SY_B!$NE61-1,"")</f>
        <v>3.48158023305849E-2</v>
      </c>
      <c r="EI61" s="57">
        <f>IFERROR(Inv_SY_B!EI61/Inv_SY_B!$NE61-1,"")</f>
        <v>4.4469052416284738E-2</v>
      </c>
      <c r="EJ61" s="57">
        <f>IFERROR(Inv_SY_B!EJ61/Inv_SY_B!$NE61-1,"")</f>
        <v>8.3684184670578254E-3</v>
      </c>
      <c r="EK61" s="57">
        <f>IFERROR(Inv_SY_B!EK61/Inv_SY_B!$NE61-1,"")</f>
        <v>2.0742228175790967E-2</v>
      </c>
      <c r="EL61" s="57">
        <f>IFERROR(Inv_SY_B!EL61/Inv_SY_B!$NE61-1,"")</f>
        <v>7.2788258734293176E-3</v>
      </c>
      <c r="EM61" s="57">
        <f>IFERROR(Inv_SY_B!EM61/Inv_SY_B!$NE61-1,"")</f>
        <v>9.061795572094189E-3</v>
      </c>
      <c r="EN61" s="57">
        <f>IFERROR(Inv_SY_B!EN61/Inv_SY_B!$NE61-1,"")</f>
        <v>2.3226499289263902E-2</v>
      </c>
      <c r="EO61" s="57">
        <f>IFERROR(Inv_SY_B!EO61/Inv_SY_B!$NE61-1,"")</f>
        <v>2.7584869663777933E-2</v>
      </c>
      <c r="EP61" s="57">
        <f>IFERROR(Inv_SY_B!EP61/Inv_SY_B!$NE61-1,"")</f>
        <v>2.0849206357710814E-2</v>
      </c>
      <c r="EQ61" s="57">
        <f>IFERROR(Inv_SY_B!EQ61/Inv_SY_B!$NE61-1,"")</f>
        <v>1.8471913426157949E-2</v>
      </c>
      <c r="ER61" s="57">
        <f>IFERROR(Inv_SY_B!ER61/Inv_SY_B!$NE61-1,"")</f>
        <v>3.3329994248364248E-2</v>
      </c>
      <c r="ES61" s="57">
        <f>IFERROR(Inv_SY_B!ES61/Inv_SY_B!$NE61-1,"")</f>
        <v>3.4505482306657065E-4</v>
      </c>
      <c r="ET61" s="57">
        <f>IFERROR(Inv_SY_B!ET61/Inv_SY_B!$NE61-1,"")</f>
        <v>3.1420955985147492E-2</v>
      </c>
      <c r="EU61" s="57">
        <f>IFERROR(Inv_SY_B!EU61/Inv_SY_B!$NE61-1,"")</f>
        <v>3.1567660773063722E-2</v>
      </c>
      <c r="EV61" s="57">
        <f>IFERROR(Inv_SY_B!EV61/Inv_SY_B!$NE61-1,"")</f>
        <v>9.4670159581542457E-3</v>
      </c>
      <c r="EW61" s="57">
        <f>IFERROR(Inv_SY_B!EW61/Inv_SY_B!$NE61-1,"")</f>
        <v>2.6802344073808104E-2</v>
      </c>
      <c r="EX61" s="57">
        <f>IFERROR(Inv_SY_B!EX61/Inv_SY_B!$NE61-1,"")</f>
        <v>3.2240401654735518E-2</v>
      </c>
      <c r="EY61" s="57">
        <f>IFERROR(Inv_SY_B!EY61/Inv_SY_B!$NE61-1,"")</f>
        <v>5.1895519999539896E-2</v>
      </c>
      <c r="EZ61" s="57">
        <f>IFERROR(Inv_SY_B!EZ61/Inv_SY_B!$NE61-1,"")</f>
        <v>2.7089600303037642E-2</v>
      </c>
      <c r="FA61" s="57">
        <f>IFERROR(Inv_SY_B!FA61/Inv_SY_B!$NE61-1,"")</f>
        <v>3.4320532969844608E-2</v>
      </c>
      <c r="FB61" s="57">
        <f>IFERROR(Inv_SY_B!FB61/Inv_SY_B!$NE61-1,"")</f>
        <v>2.4415145755040557E-2</v>
      </c>
      <c r="FC61" s="57">
        <f>IFERROR(Inv_SY_B!FC61/Inv_SY_B!$NE61-1,"")</f>
        <v>2.5108522860076699E-2</v>
      </c>
      <c r="FD61" s="57">
        <f>IFERROR(Inv_SY_B!FD61/Inv_SY_B!$NE61-1,"")</f>
        <v>3.5608233307768966E-2</v>
      </c>
      <c r="FE61" s="57">
        <f>IFERROR(Inv_SY_B!FE61/Inv_SY_B!$NE61-1,"")</f>
        <v>3.4320532969844608E-2</v>
      </c>
      <c r="FF61" s="57">
        <f>IFERROR(Inv_SY_B!FF61/Inv_SY_B!$NE61-1,"")</f>
        <v>1.9957721508378601E-2</v>
      </c>
      <c r="FG61" s="57">
        <f>IFERROR(Inv_SY_B!FG61/Inv_SY_B!$NE61-1,"")</f>
        <v>2.5504738348668843E-2</v>
      </c>
      <c r="FH61" s="57">
        <f>IFERROR(Inv_SY_B!FH61/Inv_SY_B!$NE61-1,"")</f>
        <v>2.5009468987928551E-2</v>
      </c>
      <c r="FI61" s="57">
        <f>IFERROR(Inv_SY_B!FI61/Inv_SY_B!$NE61-1,"")</f>
        <v>4.2081558368398664E-3</v>
      </c>
      <c r="FJ61" s="57">
        <f>IFERROR(Inv_SY_B!FJ61/Inv_SY_B!$NE61-1,"")</f>
        <v>4.3053782697563658E-2</v>
      </c>
      <c r="FK61" s="57">
        <f>IFERROR(Inv_SY_B!FK61/Inv_SY_B!$NE61-1,"")</f>
        <v>5.2249283828639914E-2</v>
      </c>
      <c r="FL61" s="57">
        <f>IFERROR(Inv_SY_B!FL61/Inv_SY_B!$NE61-1,"")</f>
        <v>1.9511979083712605E-2</v>
      </c>
      <c r="FM61" s="57">
        <f>IFERROR(Inv_SY_B!FM61/Inv_SY_B!$NE61-1,"")</f>
        <v>-1.5909213911321718E-2</v>
      </c>
      <c r="FN61" s="57">
        <f>IFERROR(Inv_SY_B!FN61/Inv_SY_B!$NE61-1,"")</f>
        <v>1.6657731183735702E-3</v>
      </c>
      <c r="FO61" s="57">
        <f>IFERROR(Inv_SY_B!FO61/Inv_SY_B!$NE61-1,"")</f>
        <v>-3.7586055944953678E-3</v>
      </c>
      <c r="FP61" s="57">
        <f>IFERROR(Inv_SY_B!FP61/Inv_SY_B!$NE61-1,"")</f>
        <v>-3.6501180202378469E-3</v>
      </c>
      <c r="FQ61" s="57">
        <f>IFERROR(Inv_SY_B!FQ61/Inv_SY_B!$NE61-1,"")</f>
        <v>-3.8670931687526666E-3</v>
      </c>
      <c r="FR61" s="57">
        <f>IFERROR(Inv_SY_B!FR61/Inv_SY_B!$NE61-1,"")</f>
        <v>-1.9143168321198445E-3</v>
      </c>
      <c r="FS61" s="57">
        <f>IFERROR(Inv_SY_B!FS61/Inv_SY_B!$NE61-1,"")</f>
        <v>7.978725243145135E-4</v>
      </c>
      <c r="FT61" s="57">
        <f>IFERROR(Inv_SY_B!FT61/Inv_SY_B!$NE61-1,"")</f>
        <v>1.3165455989655683E-2</v>
      </c>
      <c r="FU61" s="57">
        <f>IFERROR(Inv_SY_B!FU61/Inv_SY_B!$NE61-1,"")</f>
        <v>1.7179496237178737E-2</v>
      </c>
      <c r="FV61" s="57">
        <f>IFERROR(Inv_SY_B!FV61/Inv_SY_B!$NE61-1,"")</f>
        <v>6.3307388114408614E-3</v>
      </c>
      <c r="FW61" s="57">
        <f>IFERROR(Inv_SY_B!FW61/Inv_SY_B!$NE61-1,"")</f>
        <v>7.3071269797573279E-3</v>
      </c>
      <c r="FX61" s="57">
        <f>IFERROR(Inv_SY_B!FX61/Inv_SY_B!$NE61-1,"")</f>
        <v>1.2623018118368856E-2</v>
      </c>
      <c r="FY61" s="57">
        <f>IFERROR(Inv_SY_B!FY61/Inv_SY_B!$NE61-1,"")</f>
        <v>1.65285707916345E-2</v>
      </c>
      <c r="FZ61" s="57">
        <f>IFERROR(Inv_SY_B!FZ61/Inv_SY_B!$NE61-1,"")</f>
        <v>2.6530100441157778E-3</v>
      </c>
      <c r="GA61" s="57">
        <f>IFERROR(Inv_SY_B!GA61/Inv_SY_B!$NE61-1,"")</f>
        <v>1.1791280049062269E-2</v>
      </c>
      <c r="GB61" s="57">
        <f>IFERROR(Inv_SY_B!GB61/Inv_SY_B!$NE61-1,"")</f>
        <v>-1.6318507941474381E-2</v>
      </c>
      <c r="GC61" s="57">
        <f>IFERROR(Inv_SY_B!GC61/Inv_SY_B!$NE61-1,"")</f>
        <v>1.4792769603516387E-2</v>
      </c>
      <c r="GD61" s="57">
        <f>IFERROR(Inv_SY_B!GD61/Inv_SY_B!$NE61-1,"")</f>
        <v>7.958052425301565E-3</v>
      </c>
      <c r="GE61" s="57">
        <f>IFERROR(Inv_SY_B!GE61/Inv_SY_B!$NE61-1,"")</f>
        <v>2.0000173167870505E-2</v>
      </c>
      <c r="GF61" s="57">
        <f>IFERROR(Inv_SY_B!GF61/Inv_SY_B!$NE61-1,"")</f>
        <v>1.4792769603516387E-2</v>
      </c>
      <c r="GG61" s="57">
        <f>IFERROR(Inv_SY_B!GG61/Inv_SY_B!$NE61-1,"")</f>
        <v>4.0524997520359207E-3</v>
      </c>
      <c r="GH61" s="57">
        <f>IFERROR(Inv_SY_B!GH61/Inv_SY_B!$NE61-1,"")</f>
        <v>1.6311595643119681E-2</v>
      </c>
      <c r="GI61" s="57">
        <f>IFERROR(Inv_SY_B!GI61/Inv_SY_B!$NE61-1,"")</f>
        <v>9.0636009857192334E-4</v>
      </c>
      <c r="GJ61" s="57">
        <f>IFERROR(Inv_SY_B!GJ61/Inv_SY_B!$NE61-1,"")</f>
        <v>1.7179496237178737E-2</v>
      </c>
      <c r="GK61" s="57">
        <f>IFERROR(Inv_SY_B!GK61/Inv_SY_B!$NE61-1,"")</f>
        <v>-8.9660091588494861E-3</v>
      </c>
      <c r="GL61" s="57">
        <f>IFERROR(Inv_SY_B!GL61/Inv_SY_B!$NE61-1,"")</f>
        <v>1.7613446534208155E-2</v>
      </c>
      <c r="GM61" s="57">
        <f>IFERROR(Inv_SY_B!GM61/Inv_SY_B!$NE61-1,"")</f>
        <v>-7.2095351528866924E-4</v>
      </c>
      <c r="GN61" s="57">
        <f>IFERROR(Inv_SY_B!GN61/Inv_SY_B!$NE61-1,"")</f>
        <v>9.5853660391622686E-3</v>
      </c>
      <c r="GO61" s="57">
        <f>IFERROR(Inv_SY_B!GO61/Inv_SY_B!$NE61-1,"")</f>
        <v>9.8294630812414407E-3</v>
      </c>
      <c r="GP61" s="57">
        <f>IFERROR(Inv_SY_B!GP61/Inv_SY_B!$NE61-1,"")</f>
        <v>4.9312491035207184E-3</v>
      </c>
      <c r="GQ61" s="57">
        <f>IFERROR(Inv_SY_B!GQ61/Inv_SY_B!$NE61-1,"")</f>
        <v>9.1459913634199808E-3</v>
      </c>
      <c r="GR61" s="57">
        <f>IFERROR(Inv_SY_B!GR61/Inv_SY_B!$NE61-1,"")</f>
        <v>3.2437324536527257E-4</v>
      </c>
      <c r="GS61" s="57">
        <f>IFERROR(Inv_SY_B!GS61/Inv_SY_B!$NE61-1,"")</f>
        <v>2.7065959046542964E-2</v>
      </c>
      <c r="GT61" s="57">
        <f>IFERROR(Inv_SY_B!GT61/Inv_SY_B!$NE61-1,"")</f>
        <v>1.1125055073815115E-2</v>
      </c>
      <c r="GU61" s="57">
        <f>IFERROR(Inv_SY_B!GU61/Inv_SY_B!$NE61-1,"")</f>
        <v>1.7460910203114688E-2</v>
      </c>
      <c r="GV61" s="57">
        <f>IFERROR(Inv_SY_B!GV61/Inv_SY_B!$NE61-1,"")</f>
        <v>2.0995065905709209E-2</v>
      </c>
      <c r="GW61" s="57">
        <f>IFERROR(Inv_SY_B!GW61/Inv_SY_B!$NE61-1,"")</f>
        <v>2.9456629821331903E-2</v>
      </c>
      <c r="GX61" s="57">
        <f>IFERROR(Inv_SY_B!GX61/Inv_SY_B!$NE61-1,"")</f>
        <v>1.7321364603515299E-2</v>
      </c>
      <c r="GY61" s="57">
        <f>IFERROR(Inv_SY_B!GY61/Inv_SY_B!$NE61-1,"")</f>
        <v>1.5998832134725527E-2</v>
      </c>
      <c r="GZ61" s="57">
        <f>IFERROR(Inv_SY_B!GZ61/Inv_SY_B!$NE61-1,"")</f>
        <v>3.5031543841131496E-2</v>
      </c>
      <c r="HA61" s="57">
        <f>IFERROR(Inv_SY_B!HA61/Inv_SY_B!$NE61-1,"")</f>
        <v>3.8922728260415207E-2</v>
      </c>
      <c r="HB61" s="57">
        <f>IFERROR(Inv_SY_B!HB61/Inv_SY_B!$NE61-1,"")</f>
        <v>9.8448258321417459E-3</v>
      </c>
      <c r="HC61" s="57">
        <f>IFERROR(Inv_SY_B!HC61/Inv_SY_B!$NE61-1,"")</f>
        <v>1.7116527924847746E-2</v>
      </c>
      <c r="HD61" s="57">
        <f>IFERROR(Inv_SY_B!HD61/Inv_SY_B!$NE61-1,"")</f>
        <v>1.2654014568156624E-2</v>
      </c>
      <c r="HE61" s="57">
        <f>IFERROR(Inv_SY_B!HE61/Inv_SY_B!$NE61-1,"")</f>
        <v>1.1198529099859078E-2</v>
      </c>
      <c r="HF61" s="57">
        <f>IFERROR(Inv_SY_B!HF61/Inv_SY_B!$NE61-1,"")</f>
        <v>1.9543446474035608E-2</v>
      </c>
      <c r="HG61" s="57">
        <f>IFERROR(Inv_SY_B!HG61/Inv_SY_B!$NE61-1,"")</f>
        <v>1.3284375061437981E-2</v>
      </c>
      <c r="HH61" s="57">
        <f>IFERROR(Inv_SY_B!HH61/Inv_SY_B!$NE61-1,"")</f>
        <v>2.0926490148068133E-2</v>
      </c>
      <c r="HI61" s="57">
        <f>IFERROR(Inv_SY_B!HI61/Inv_SY_B!$NE61-1,"")</f>
        <v>3.1403886261925029E-2</v>
      </c>
      <c r="HJ61" s="57">
        <f>IFERROR(Inv_SY_B!HJ61/Inv_SY_B!$NE61-1,"")</f>
        <v>8.2747188582690256E-3</v>
      </c>
      <c r="HK61" s="57">
        <f>IFERROR(Inv_SY_B!HK61/Inv_SY_B!$NE61-1,"")</f>
        <v>3.1611418160049087E-2</v>
      </c>
      <c r="HL61" s="57">
        <f>IFERROR(Inv_SY_B!HL61/Inv_SY_B!$NE61-1,"")</f>
        <v>2.0826347771830678E-2</v>
      </c>
      <c r="HM61" s="57">
        <f>IFERROR(Inv_SY_B!HM61/Inv_SY_B!$NE61-1,"")</f>
        <v>-1.3378532611817651E-2</v>
      </c>
      <c r="HN61" s="57">
        <f>IFERROR(Inv_SY_B!HN61/Inv_SY_B!$NE61-1,"")</f>
        <v>-3.6474645455712218E-2</v>
      </c>
      <c r="HO61" s="57">
        <f>IFERROR(Inv_SY_B!HO61/Inv_SY_B!$NE61-1,"")</f>
        <v>1.2097746634176731E-2</v>
      </c>
      <c r="HP61" s="57">
        <f>IFERROR(Inv_SY_B!HP61/Inv_SY_B!$NE61-1,"")</f>
        <v>-3.6940510048545372E-3</v>
      </c>
      <c r="HQ61" s="57">
        <f>IFERROR(Inv_SY_B!HQ61/Inv_SY_B!$NE61-1,"")</f>
        <v>-2.3374670487808391E-2</v>
      </c>
      <c r="HR61" s="57">
        <f>IFERROR(Inv_SY_B!HR61/Inv_SY_B!$NE61-1,"")</f>
        <v>-2.2522472983407815E-2</v>
      </c>
      <c r="HS61" s="57">
        <f>IFERROR(Inv_SY_B!HS61/Inv_SY_B!$NE61-1,"")</f>
        <v>5.5926358508686658E-3</v>
      </c>
      <c r="HT61" s="57">
        <f>IFERROR(Inv_SY_B!HT61/Inv_SY_B!$NE61-1,"")</f>
        <v>-1.0081467452029758E-2</v>
      </c>
      <c r="HU61" s="57">
        <f>IFERROR(Inv_SY_B!HU61/Inv_SY_B!$NE61-1,"")</f>
        <v>2.2658687214338613E-3</v>
      </c>
      <c r="HV61" s="57">
        <f>IFERROR(Inv_SY_B!HV61/Inv_SY_B!$NE61-1,"")</f>
        <v>7.7964590454637772E-3</v>
      </c>
      <c r="HW61" s="57">
        <f>IFERROR(Inv_SY_B!HW61/Inv_SY_B!$NE61-1,"")</f>
        <v>1.3378258539160637E-2</v>
      </c>
      <c r="HX61" s="57">
        <f>IFERROR(Inv_SY_B!HX61/Inv_SY_B!$NE61-1,"")</f>
        <v>1.2364316979755152E-2</v>
      </c>
      <c r="HY61" s="57">
        <f>IFERROR(Inv_SY_B!HY61/Inv_SY_B!$NE61-1,"")</f>
        <v>1.0336433860944183E-2</v>
      </c>
      <c r="HZ61" s="57">
        <f>IFERROR(Inv_SY_B!HZ61/Inv_SY_B!$NE61-1,"")</f>
        <v>-1.3740654597319657E-2</v>
      </c>
      <c r="IA61" s="57">
        <f>IFERROR(Inv_SY_B!IA61/Inv_SY_B!$NE61-1,"")</f>
        <v>2.4418955519353691E-2</v>
      </c>
      <c r="IB61" s="57">
        <f>IFERROR(Inv_SY_B!IB61/Inv_SY_B!$NE61-1,"")</f>
        <v>5.296340165352742E-4</v>
      </c>
      <c r="IC61" s="57">
        <f>IFERROR(Inv_SY_B!IC61/Inv_SY_B!$NE61-1,"")</f>
        <v>2.4756936039155741E-2</v>
      </c>
      <c r="ID61" s="57">
        <f>IFERROR(Inv_SY_B!ID61/Inv_SY_B!$NE61-1,"")</f>
        <v>1.0561754207478735E-2</v>
      </c>
      <c r="IE61" s="57">
        <f>IFERROR(Inv_SY_B!IE61/Inv_SY_B!$NE61-1,"")</f>
        <v>1.2251656806487876E-2</v>
      </c>
      <c r="IF61" s="57">
        <f>IFERROR(Inv_SY_B!IF61/Inv_SY_B!$NE61-1,"")</f>
        <v>1.5969442524307986E-2</v>
      </c>
      <c r="IG61" s="57">
        <f>IFERROR(Inv_SY_B!IG61/Inv_SY_B!$NE61-1,"")</f>
        <v>-7.4102258137298538E-3</v>
      </c>
      <c r="IH61" s="57">
        <f>IFERROR(Inv_SY_B!IH61/Inv_SY_B!$NE61-1,"")</f>
        <v>-8.2685890386235972E-3</v>
      </c>
      <c r="II61" s="57">
        <f>IFERROR(Inv_SY_B!II61/Inv_SY_B!$NE61-1,"")</f>
        <v>-2.0178378784021289E-2</v>
      </c>
      <c r="IJ61" s="57">
        <f>IFERROR(Inv_SY_B!IJ61/Inv_SY_B!$NE61-1,"")</f>
        <v>-7.8394074261766145E-3</v>
      </c>
      <c r="IK61" s="57">
        <f>IFERROR(Inv_SY_B!IK61/Inv_SY_B!$NE61-1,"")</f>
        <v>2.4306295346086637E-2</v>
      </c>
      <c r="IL61" s="57">
        <f>IFERROR(Inv_SY_B!IL61/Inv_SY_B!$NE61-1,"")</f>
        <v>2.2954373266879324E-2</v>
      </c>
      <c r="IM61" s="57">
        <f>IFERROR(Inv_SY_B!IM61/Inv_SY_B!$NE61-1,"")</f>
        <v>-8.8157955944931921E-3</v>
      </c>
      <c r="IN61" s="57">
        <f>IFERROR(Inv_SY_B!IN61/Inv_SY_B!$NE61-1,"")</f>
        <v>-4.2986591234909222E-3</v>
      </c>
      <c r="IO61" s="57">
        <f>IFERROR(Inv_SY_B!IO61/Inv_SY_B!$NE61-1,"")</f>
        <v>5.3793862371838141E-3</v>
      </c>
      <c r="IP61" s="57">
        <f>IFERROR(Inv_SY_B!IP61/Inv_SY_B!$NE61-1,"")</f>
        <v>-1.5779267256441964E-2</v>
      </c>
      <c r="IQ61" s="57">
        <f>IFERROR(Inv_SY_B!IQ61/Inv_SY_B!$NE61-1,"")</f>
        <v>-3.633427624198271E-3</v>
      </c>
      <c r="IR61" s="57">
        <f>IFERROR(Inv_SY_B!IR61/Inv_SY_B!$NE61-1,"")</f>
        <v>-1.6744925884447204E-2</v>
      </c>
      <c r="IS61" s="57">
        <f>IFERROR(Inv_SY_B!IS61/Inv_SY_B!$NE61-1,"")</f>
        <v>-8.6520622391661473E-4</v>
      </c>
      <c r="IT61" s="57">
        <f>IFERROR(Inv_SY_B!IT61/Inv_SY_B!$NE61-1,"")</f>
        <v>-1.3204177581761289E-2</v>
      </c>
      <c r="IU61" s="57">
        <f>IFERROR(Inv_SY_B!IU61/Inv_SY_B!$NE61-1,"")</f>
        <v>-2.1527510612568967E-3</v>
      </c>
      <c r="IV61" s="57">
        <f>IFERROR(Inv_SY_B!IV61/Inv_SY_B!$NE61-1,"")</f>
        <v>2.3536558694341458E-3</v>
      </c>
      <c r="IW61" s="57">
        <f>IFERROR(Inv_SY_B!IW61/Inv_SY_B!$NE61-1,"")</f>
        <v>-1.0199906294633854E-2</v>
      </c>
      <c r="IX61" s="57">
        <f>IFERROR(Inv_SY_B!IX61/Inv_SY_B!$NE61-1,"")</f>
        <v>-5.0497269452727256E-3</v>
      </c>
      <c r="IY61" s="57">
        <f>IFERROR(Inv_SY_B!IY61/Inv_SY_B!$NE61-1,"")</f>
        <v>7.4422482275893209E-4</v>
      </c>
      <c r="IZ61" s="57">
        <f>IFERROR(Inv_SY_B!IZ61/Inv_SY_B!$NE61-1,"")</f>
        <v>2.5105158392890958E-2</v>
      </c>
      <c r="JA61" s="57">
        <f>IFERROR(Inv_SY_B!JA61/Inv_SY_B!$NE61-1,"")</f>
        <v>-4.6861432394127434E-3</v>
      </c>
      <c r="JB61" s="57">
        <f>IFERROR(Inv_SY_B!JB61/Inv_SY_B!$NE61-1,"")</f>
        <v>2.4521819155815416E-2</v>
      </c>
      <c r="JC61" s="57">
        <f>IFERROR(Inv_SY_B!JC61/Inv_SY_B!$NE61-1,"")</f>
        <v>2.0794771346890784E-2</v>
      </c>
      <c r="JD61" s="57">
        <f>IFERROR(Inv_SY_B!JD61/Inv_SY_B!$NE61-1,"")</f>
        <v>2.1483113260348796E-2</v>
      </c>
      <c r="JE61" s="57">
        <f>IFERROR(Inv_SY_B!JE61/Inv_SY_B!$NE61-1,"")</f>
        <v>4.1637185333702753E-2</v>
      </c>
      <c r="JF61" s="57">
        <f>IFERROR(Inv_SY_B!JF61/Inv_SY_B!$NE61-1,"")</f>
        <v>1.8999122606946361E-3</v>
      </c>
      <c r="JG61" s="57">
        <f>IFERROR(Inv_SY_B!JG61/Inv_SY_B!$NE61-1,"")</f>
        <v>3.3711538099723493E-2</v>
      </c>
      <c r="JH61" s="57">
        <f>IFERROR(Inv_SY_B!JH61/Inv_SY_B!$NE61-1,"")</f>
        <v>3.739535911295766E-2</v>
      </c>
      <c r="JI61" s="57">
        <f>IFERROR(Inv_SY_B!JI61/Inv_SY_B!$NE61-1,"")</f>
        <v>3.333870228108049E-2</v>
      </c>
      <c r="JJ61" s="57">
        <f>IFERROR(Inv_SY_B!JJ61/Inv_SY_B!$NE61-1,"")</f>
        <v>3.0791602711559563E-2</v>
      </c>
      <c r="JK61" s="57">
        <f>IFERROR(Inv_SY_B!JK61/Inv_SY_B!$NE61-1,"")</f>
        <v>3.2991370521600505E-2</v>
      </c>
      <c r="JL61" s="57">
        <f>IFERROR(Inv_SY_B!JL61/Inv_SY_B!$NE61-1,"")</f>
        <v>4.1226445118665911E-2</v>
      </c>
      <c r="JM61" s="57">
        <f>IFERROR(Inv_SY_B!JM61/Inv_SY_B!$NE61-1,"")</f>
        <v>6.8835183030053759E-3</v>
      </c>
      <c r="JN61" s="57">
        <f>IFERROR(Inv_SY_B!JN61/Inv_SY_B!$NE61-1,"")</f>
        <v>1.0473437689741516E-2</v>
      </c>
      <c r="JO61" s="57">
        <f>IFERROR(Inv_SY_B!JO61/Inv_SY_B!$NE61-1,"")</f>
        <v>2.6335211097099798E-2</v>
      </c>
      <c r="JP61" s="57">
        <f>IFERROR(Inv_SY_B!JP61/Inv_SY_B!$NE61-1,"")</f>
        <v>1.4410976794110741E-2</v>
      </c>
      <c r="JQ61" s="57">
        <f>IFERROR(Inv_SY_B!JQ61/Inv_SY_B!$NE61-1,"")</f>
        <v>2.533275470252172E-2</v>
      </c>
      <c r="JR61" s="57">
        <f>IFERROR(Inv_SY_B!JR61/Inv_SY_B!$NE61-1,"")</f>
        <v>3.2593076979746227E-2</v>
      </c>
      <c r="JS61" s="57">
        <f>IFERROR(Inv_SY_B!JS61/Inv_SY_B!$NE61-1,"")</f>
        <v>2.7754676301745773E-2</v>
      </c>
      <c r="JT61" s="57">
        <f>IFERROR(Inv_SY_B!JT61/Inv_SY_B!$NE61-1,"")</f>
        <v>3.931974580465214E-2</v>
      </c>
      <c r="JU61" s="57">
        <f>IFERROR(Inv_SY_B!JU61/Inv_SY_B!$NE61-1,"")</f>
        <v>2.7153525179568705E-2</v>
      </c>
      <c r="JV61" s="57">
        <f>IFERROR(Inv_SY_B!JV61/Inv_SY_B!$NE61-1,"")</f>
        <v>-9.2914718816214936E-3</v>
      </c>
      <c r="JW61" s="57">
        <f>IFERROR(Inv_SY_B!JW61/Inv_SY_B!$NE61-1,"")</f>
        <v>-1.1352735792511837E-2</v>
      </c>
      <c r="JX61" s="57">
        <f>IFERROR(Inv_SY_B!JX61/Inv_SY_B!$NE61-1,"")</f>
        <v>-7.8811334162757207E-3</v>
      </c>
      <c r="JY61" s="57">
        <f>IFERROR(Inv_SY_B!JY61/Inv_SY_B!$NE61-1,"")</f>
        <v>-2.4567547034066717E-3</v>
      </c>
      <c r="JZ61" s="57">
        <f>IFERROR(Inv_SY_B!JZ61/Inv_SY_B!$NE61-1,"")</f>
        <v>-2.5564608020228197E-2</v>
      </c>
      <c r="KA61" s="57">
        <f>IFERROR(Inv_SY_B!KA61/Inv_SY_B!$NE61-1,"")</f>
        <v>-1.8621403267756076E-2</v>
      </c>
      <c r="KB61" s="57">
        <f>IFERROR(Inv_SY_B!KB61/Inv_SY_B!$NE61-1,"")</f>
        <v>-1.3305512129144548E-2</v>
      </c>
      <c r="KC61" s="57">
        <f>IFERROR(Inv_SY_B!KC61/Inv_SY_B!$NE61-1,"")</f>
        <v>-2.9904110990523369E-2</v>
      </c>
      <c r="KD61" s="57">
        <f>IFERROR(Inv_SY_B!KD61/Inv_SY_B!$NE61-1,"")</f>
        <v>-2.7300409208346421E-2</v>
      </c>
      <c r="KE61" s="57">
        <f>IFERROR(Inv_SY_B!KE61/Inv_SY_B!$NE61-1,"")</f>
        <v>2.7506488609472246E-3</v>
      </c>
      <c r="KF61" s="57">
        <f>IFERROR(Inv_SY_B!KF61/Inv_SY_B!$NE61-1,"")</f>
        <v>1.5797458878160864E-2</v>
      </c>
      <c r="KG61" s="57">
        <f>IFERROR(Inv_SY_B!KG61/Inv_SY_B!$NE61-1,"")</f>
        <v>5.7883009401540342E-3</v>
      </c>
      <c r="KH61" s="57">
        <f>IFERROR(Inv_SY_B!KH61/Inv_SY_B!$NE61-1,"")</f>
        <v>6.2222512371834515E-3</v>
      </c>
      <c r="KI61" s="57">
        <f>IFERROR(Inv_SY_B!KI61/Inv_SY_B!$NE61-1,"")</f>
        <v>6.8677523040150401E-3</v>
      </c>
      <c r="KJ61" s="57">
        <f>IFERROR(Inv_SY_B!KJ61/Inv_SY_B!$NE61-1,"")</f>
        <v>-8.9660091588492641E-3</v>
      </c>
      <c r="KK61" s="57">
        <f>IFERROR(Inv_SY_B!KK61/Inv_SY_B!$NE61-1,"")</f>
        <v>-8.5103613469684758E-3</v>
      </c>
      <c r="KL61" s="57">
        <f>IFERROR(Inv_SY_B!KL61/Inv_SY_B!$NE61-1,"")</f>
        <v>-1.5504243171799215E-2</v>
      </c>
      <c r="KM61" s="57">
        <f>IFERROR(Inv_SY_B!KM61/Inv_SY_B!$NE61-1,"")</f>
        <v>-1.0272295513702456E-4</v>
      </c>
      <c r="KN61" s="57">
        <f>IFERROR(Inv_SY_B!KN61/Inv_SY_B!$NE61-1,"")</f>
        <v>-1.2985973642509197E-2</v>
      </c>
      <c r="KO61" s="57">
        <f>IFERROR(Inv_SY_B!KO61/Inv_SY_B!$NE61-1,"")</f>
        <v>-1.0699959023174666E-2</v>
      </c>
      <c r="KP61" s="57">
        <f>IFERROR(Inv_SY_B!KP61/Inv_SY_B!$NE61-1,"")</f>
        <v>-2.4960647764482591E-4</v>
      </c>
      <c r="KQ61" s="57">
        <f>IFERROR(Inv_SY_B!KQ61/Inv_SY_B!$NE61-1,"")</f>
        <v>2.1445998222926921E-2</v>
      </c>
      <c r="KR61" s="57">
        <f>IFERROR(Inv_SY_B!KR61/Inv_SY_B!$NE61-1,"")</f>
        <v>-5.4747827504095792E-3</v>
      </c>
      <c r="KS61" s="57">
        <f>IFERROR(Inv_SY_B!KS61/Inv_SY_B!$NE61-1,"")</f>
        <v>-6.4545033015530606E-3</v>
      </c>
      <c r="KT61" s="57">
        <f>IFERROR(Inv_SY_B!KT61/Inv_SY_B!$NE61-1,"")</f>
        <v>1.0636177423948734E-2</v>
      </c>
      <c r="KU61" s="57">
        <f>IFERROR(Inv_SY_B!KU61/Inv_SY_B!$NE61-1,"")</f>
        <v>-3.1890799612854792E-5</v>
      </c>
      <c r="KV61" s="57">
        <f>IFERROR(Inv_SY_B!KV61/Inv_SY_B!$NE61-1,"")</f>
        <v>6.8097216864642096E-3</v>
      </c>
      <c r="KW61" s="57">
        <f>IFERROR(Inv_SY_B!KW61/Inv_SY_B!$NE61-1,"")</f>
        <v>8.459020643630133E-3</v>
      </c>
      <c r="KX61" s="57">
        <f>IFERROR(Inv_SY_B!KX61/Inv_SY_B!$NE61-1,"")</f>
        <v>1.7938909256980384E-2</v>
      </c>
      <c r="KY61" s="57">
        <f>IFERROR(Inv_SY_B!KY61/Inv_SY_B!$NE61-1,"")</f>
        <v>1.6778092212426543E-2</v>
      </c>
      <c r="KZ61" s="57">
        <f>IFERROR(Inv_SY_B!KZ61/Inv_SY_B!$NE61-1,"")</f>
        <v>3.3364817619372378E-3</v>
      </c>
      <c r="LA61" s="57">
        <f>IFERROR(Inv_SY_B!LA61/Inv_SY_B!$NE61-1,"")</f>
        <v>-1.6055445053871908E-3</v>
      </c>
      <c r="LB61" s="57">
        <f>IFERROR(Inv_SY_B!LB61/Inv_SY_B!$NE61-1,"")</f>
        <v>-1.8191081317691538E-2</v>
      </c>
      <c r="LC61" s="57">
        <f>IFERROR(Inv_SY_B!LC61/Inv_SY_B!$NE61-1,"")</f>
        <v>1.028511089312234E-2</v>
      </c>
      <c r="LD61" s="57">
        <f>IFERROR(Inv_SY_B!LD61/Inv_SY_B!$NE61-1,"")</f>
        <v>2.13906506321071E-3</v>
      </c>
      <c r="LE61" s="57">
        <f>IFERROR(Inv_SY_B!LE61/Inv_SY_B!$NE61-1,"")</f>
        <v>-1.0092610891522136E-2</v>
      </c>
      <c r="LF61" s="57">
        <f>IFERROR(Inv_SY_B!LF61/Inv_SY_B!$NE61-1,"")</f>
        <v>-1.7174107496893964E-2</v>
      </c>
      <c r="LG61" s="57">
        <f>IFERROR(Inv_SY_B!LG61/Inv_SY_B!$NE61-1,"")</f>
        <v>-8.7381852529088144E-3</v>
      </c>
      <c r="LH61" s="57">
        <f>IFERROR(Inv_SY_B!LH61/Inv_SY_B!$NE61-1,"")</f>
        <v>-2.5785975378227022E-2</v>
      </c>
      <c r="LI61" s="57">
        <f>IFERROR(Inv_SY_B!LI61/Inv_SY_B!$NE61-1,"")</f>
        <v>-1.3633359194208161E-2</v>
      </c>
      <c r="LJ61" s="57">
        <f>IFERROR(Inv_SY_B!LJ61/Inv_SY_B!$NE61-1,"")</f>
        <v>-7.2590368366177715E-3</v>
      </c>
      <c r="LK61" s="57">
        <f>IFERROR(Inv_SY_B!LK61/Inv_SY_B!$NE61-1,"")</f>
        <v>-1.3209542351916848E-2</v>
      </c>
      <c r="LL61" s="57">
        <f>IFERROR(Inv_SY_B!LL61/Inv_SY_B!$NE61-1,"")</f>
        <v>-1.2082940619244087E-2</v>
      </c>
      <c r="LM61" s="57">
        <f>IFERROR(Inv_SY_B!LM61/Inv_SY_B!$NE61-1,"")</f>
        <v>8.5767892499124532E-3</v>
      </c>
      <c r="LN61" s="57">
        <f>IFERROR(Inv_SY_B!LN61/Inv_SY_B!$NE61-1,"")</f>
        <v>-9.4488384728519392E-3</v>
      </c>
      <c r="LO61" s="57">
        <f>IFERROR(Inv_SY_B!LO61/Inv_SY_B!$NE61-1,"")</f>
        <v>-2.0714855799579768E-2</v>
      </c>
      <c r="LP61" s="57">
        <f>IFERROR(Inv_SY_B!LP61/Inv_SY_B!$NE61-1,"")</f>
        <v>-1.1916632744421118E-2</v>
      </c>
      <c r="LQ61" s="57">
        <f>IFERROR(Inv_SY_B!LQ61/Inv_SY_B!$NE61-1,"")</f>
        <v>-1.5671971853330247E-2</v>
      </c>
      <c r="LR61" s="57">
        <f>IFERROR(Inv_SY_B!LR61/Inv_SY_B!$NE61-1,"")</f>
        <v>-2.3075354668037007E-2</v>
      </c>
      <c r="LS61" s="57">
        <f>IFERROR(Inv_SY_B!LS61/Inv_SY_B!$NE61-1,"")</f>
        <v>1.4058990204993904E-2</v>
      </c>
      <c r="LT61" s="57">
        <f>IFERROR(Inv_SY_B!LT61/Inv_SY_B!$NE61-1,"")</f>
        <v>-1.8391910322211658E-2</v>
      </c>
      <c r="LU61" s="57">
        <f>IFERROR(Inv_SY_B!LU61/Inv_SY_B!$NE61-1,"")</f>
        <v>-1.4928843321200258E-3</v>
      </c>
      <c r="LV61" s="57">
        <f>IFERROR(Inv_SY_B!LV61/Inv_SY_B!$NE61-1,"")</f>
        <v>-1.9293191708349755E-2</v>
      </c>
      <c r="LW61" s="57">
        <f>IFERROR(Inv_SY_B!LW61/Inv_SY_B!$NE61-1,"")</f>
        <v>1.7884665469851679E-2</v>
      </c>
      <c r="LX61" s="57">
        <f>IFERROR(Inv_SY_B!LX61/Inv_SY_B!$NE61-1,"")</f>
        <v>1.3941559405497017E-2</v>
      </c>
      <c r="LY61" s="57">
        <f>IFERROR(Inv_SY_B!LY61/Inv_SY_B!$NE61-1,"")</f>
        <v>8.533871088667766E-3</v>
      </c>
      <c r="LZ61" s="57">
        <f>IFERROR(Inv_SY_B!LZ61/Inv_SY_B!$NE61-1,"")</f>
        <v>-2.2753468458701964E-2</v>
      </c>
      <c r="MA61" s="57">
        <f>IFERROR(Inv_SY_B!MA61/Inv_SY_B!$NE61-1,"")</f>
        <v>3.9630869161095816E-3</v>
      </c>
      <c r="MB61" s="57">
        <f>IFERROR(Inv_SY_B!MB61/Inv_SY_B!$NE61-1,"")</f>
        <v>-6.7664533950596573E-3</v>
      </c>
      <c r="MC61" s="57">
        <f>IFERROR(Inv_SY_B!MC61/Inv_SY_B!$NE61-1,"")</f>
        <v>-3.6272689250775314E-2</v>
      </c>
      <c r="MD61" s="57">
        <f>IFERROR(Inv_SY_B!MD61/Inv_SY_B!$NE61-1,"")</f>
        <v>-1.1487451131974247E-2</v>
      </c>
      <c r="ME61" s="57">
        <f>IFERROR(Inv_SY_B!ME61/Inv_SY_B!$NE61-1,"")</f>
        <v>-4.1913637203790932E-3</v>
      </c>
      <c r="MF61" s="57">
        <f>IFERROR(Inv_SY_B!MF61/Inv_SY_B!$NE61-1,"")</f>
        <v>-4.513249929714247E-3</v>
      </c>
      <c r="MG61" s="57">
        <f>IFERROR(Inv_SY_B!MG61/Inv_SY_B!$NE61-1,"")</f>
        <v>-2.4746372705919395E-3</v>
      </c>
      <c r="MH61" s="57">
        <f>IFERROR(Inv_SY_B!MH61/Inv_SY_B!$NE61-1,"")</f>
        <v>8.4694938468006242E-3</v>
      </c>
      <c r="MI61" s="57">
        <f>IFERROR(Inv_SY_B!MI61/Inv_SY_B!$NE61-1,"")</f>
        <v>-6.3372717826130076E-3</v>
      </c>
      <c r="MJ61" s="57">
        <f>IFERROR(Inv_SY_B!MJ61/Inv_SY_B!$NE61-1,"")</f>
        <v>3.2388429451055689E-3</v>
      </c>
      <c r="MK61" s="57">
        <f>IFERROR(Inv_SY_B!MK61/Inv_SY_B!$NE61-1,"")</f>
        <v>2.6755420787691886E-3</v>
      </c>
      <c r="ML61" s="57">
        <f>IFERROR(Inv_SY_B!ML61/Inv_SY_B!$NE61-1,"")</f>
        <v>1.0293515699699496E-2</v>
      </c>
      <c r="MM61" s="57">
        <f>IFERROR(Inv_SY_B!MM61/Inv_SY_B!$NE61-1,"")</f>
        <v>-4.6770165976214306E-3</v>
      </c>
      <c r="MN61" s="57">
        <f>IFERROR(Inv_SY_B!MN61/Inv_SY_B!$NE61-1,"")</f>
        <v>-2.8302079645325939E-5</v>
      </c>
      <c r="MO61" s="57">
        <f>IFERROR(Inv_SY_B!MO61/Inv_SY_B!$NE61-1,"")</f>
        <v>1.1237715247082392E-2</v>
      </c>
      <c r="MP61" s="57">
        <f>IFERROR(Inv_SY_B!MP61/Inv_SY_B!$NE61-1,"")</f>
        <v>-1.3813810553986672E-2</v>
      </c>
      <c r="MQ61" s="57">
        <f>IFERROR(Inv_SY_B!MQ61/Inv_SY_B!$NE61-1,"")</f>
        <v>-1.1916632744421118E-2</v>
      </c>
      <c r="MR61" s="57">
        <f>IFERROR(Inv_SY_B!MR61/Inv_SY_B!$NE61-1,"")</f>
        <v>-1.0736383310192332E-2</v>
      </c>
      <c r="MS61" s="57">
        <f>IFERROR(Inv_SY_B!MS61/Inv_SY_B!$NE61-1,"")</f>
        <v>-1.6055445053871908E-3</v>
      </c>
      <c r="MT61" s="57">
        <f>IFERROR(Inv_SY_B!MT61/Inv_SY_B!$NE61-1,"")</f>
        <v>-2.0357015305894066E-3</v>
      </c>
      <c r="MU61" s="57">
        <f>IFERROR(Inv_SY_B!MU61/Inv_SY_B!$NE61-1,"")</f>
        <v>7.4422482275893209E-4</v>
      </c>
      <c r="MV61" s="57">
        <f>IFERROR(Inv_SY_B!MV61/Inv_SY_B!$NE61-1,"")</f>
        <v>-1.2277535463978362E-2</v>
      </c>
      <c r="MW61" s="57">
        <f>IFERROR(Inv_SY_B!MW61/Inv_SY_B!$NE61-1,"")</f>
        <v>-2.1095754480626283E-2</v>
      </c>
      <c r="MX61" s="57">
        <f>IFERROR(Inv_SY_B!MX61/Inv_SY_B!$NE61-1,"")</f>
        <v>-3.6548867048207256E-3</v>
      </c>
      <c r="MY61" s="57">
        <f>IFERROR(Inv_SY_B!MY61/Inv_SY_B!$NE61-1,"")</f>
        <v>-1.771594928260789E-2</v>
      </c>
      <c r="MZ61" s="57">
        <f>IFERROR(Inv_SY_B!MZ61/Inv_SY_B!$NE61-1,"")</f>
        <v>-7.013232822216553E-3</v>
      </c>
      <c r="NA61" s="57">
        <f>IFERROR(Inv_SY_B!NA61/Inv_SY_B!$NE61-1,"")</f>
        <v>1.8454144862736221E-3</v>
      </c>
      <c r="NB61" s="57">
        <f>IFERROR(Inv_SY_B!NB61/Inv_SY_B!$NE61-1,"")</f>
        <v>5.3793862371838141E-3</v>
      </c>
      <c r="NC61" s="57">
        <f>IFERROR(Inv_SY_B!NC61/Inv_SY_B!$NE61-1,"")</f>
        <v>5.8300269302531404E-3</v>
      </c>
      <c r="ND61" s="57">
        <f>IFERROR(Inv_SY_B!ND61/Inv_SY_B!$NE61-1,"")</f>
        <v>1.3378258539160637E-2</v>
      </c>
    </row>
    <row r="62" spans="2:368" ht="14.5" x14ac:dyDescent="0.35">
      <c r="B62" s="86">
        <f t="shared" si="0"/>
        <v>45803</v>
      </c>
      <c r="C62" s="57">
        <f>IFERROR(Inv_SY_B!C62/Inv_SY_B!$NE62-1,"")</f>
        <v>-8.6738809503885905E-2</v>
      </c>
      <c r="D62" s="57">
        <f>IFERROR(Inv_SY_B!D62/Inv_SY_B!$NE62-1,"")</f>
        <v>-0.10259403850555449</v>
      </c>
      <c r="E62" s="57">
        <f>IFERROR(Inv_SY_B!E62/Inv_SY_B!$NE62-1,"")</f>
        <v>-7.0478391316619038E-2</v>
      </c>
      <c r="F62" s="57">
        <f>IFERROR(Inv_SY_B!F62/Inv_SY_B!$NE62-1,"")</f>
        <v>-6.980894831432638E-2</v>
      </c>
      <c r="G62" s="57">
        <f>IFERROR(Inv_SY_B!G62/Inv_SY_B!$NE62-1,"")</f>
        <v>-8.5875580369350391E-2</v>
      </c>
      <c r="H62" s="57">
        <f>IFERROR(Inv_SY_B!H62/Inv_SY_B!$NE62-1,"")</f>
        <v>-0.12304491626771685</v>
      </c>
      <c r="I62" s="57">
        <f>IFERROR(Inv_SY_B!I62/Inv_SY_B!$NE62-1,"")</f>
        <v>-4.1287961766381054E-2</v>
      </c>
      <c r="J62" s="57">
        <f>IFERROR(Inv_SY_B!J62/Inv_SY_B!$NE62-1,"")</f>
        <v>-0.11131441445647228</v>
      </c>
      <c r="K62" s="57">
        <f>IFERROR(Inv_SY_B!K62/Inv_SY_B!$NE62-1,"")</f>
        <v>-6.57922903005701E-2</v>
      </c>
      <c r="L62" s="57">
        <f>IFERROR(Inv_SY_B!L62/Inv_SY_B!$NE62-1,"")</f>
        <v>-6.6796454804009198E-2</v>
      </c>
      <c r="M62" s="57">
        <f>IFERROR(Inv_SY_B!M62/Inv_SY_B!$NE62-1,"")</f>
        <v>-5.9097860277643299E-2</v>
      </c>
      <c r="N62" s="57">
        <f>IFERROR(Inv_SY_B!N62/Inv_SY_B!$NE62-1,"")</f>
        <v>-6.7131176305155527E-2</v>
      </c>
      <c r="O62" s="57">
        <f>IFERROR(Inv_SY_B!O62/Inv_SY_B!$NE62-1,"")</f>
        <v>-6.311451829139969E-2</v>
      </c>
      <c r="P62" s="57">
        <f>IFERROR(Inv_SY_B!P62/Inv_SY_B!$NE62-1,"")</f>
        <v>-6.311451829139969E-2</v>
      </c>
      <c r="Q62" s="57">
        <f>IFERROR(Inv_SY_B!Q62/Inv_SY_B!$NE62-1,"")</f>
        <v>-4.8052050739814334E-2</v>
      </c>
      <c r="R62" s="57">
        <f>IFERROR(Inv_SY_B!R62/Inv_SY_B!$NE62-1,"")</f>
        <v>-5.2068708753570281E-2</v>
      </c>
      <c r="S62" s="57">
        <f>IFERROR(Inv_SY_B!S62/Inv_SY_B!$NE62-1,"")</f>
        <v>-6.8769549968661359E-2</v>
      </c>
      <c r="T62" s="57">
        <f>IFERROR(Inv_SY_B!T62/Inv_SY_B!$NE62-1,"")</f>
        <v>-4.7981583055362487E-2</v>
      </c>
      <c r="U62" s="57">
        <f>IFERROR(Inv_SY_B!U62/Inv_SY_B!$NE62-1,"")</f>
        <v>-5.608536676732645E-2</v>
      </c>
      <c r="V62" s="57">
        <f>IFERROR(Inv_SY_B!V62/Inv_SY_B!$NE62-1,"")</f>
        <v>-4.7047886236375347E-2</v>
      </c>
      <c r="W62" s="57">
        <f>IFERROR(Inv_SY_B!W62/Inv_SY_B!$NE62-1,"")</f>
        <v>-1.6922951133204744E-2</v>
      </c>
      <c r="X62" s="57">
        <f>IFERROR(Inv_SY_B!X62/Inv_SY_B!$NE62-1,"")</f>
        <v>-3.0981254181351003E-2</v>
      </c>
      <c r="Y62" s="57">
        <f>IFERROR(Inv_SY_B!Y62/Inv_SY_B!$NE62-1,"")</f>
        <v>-1.9600723142375598E-2</v>
      </c>
      <c r="Z62" s="57">
        <f>IFERROR(Inv_SY_B!Z62/Inv_SY_B!$NE62-1,"")</f>
        <v>-2.0939609146960914E-2</v>
      </c>
      <c r="AA62" s="57">
        <f>IFERROR(Inv_SY_B!AA62/Inv_SY_B!$NE62-1,"")</f>
        <v>-3.0311811179058346E-2</v>
      </c>
      <c r="AB62" s="57">
        <f>IFERROR(Inv_SY_B!AB62/Inv_SY_B!$NE62-1,"")</f>
        <v>-4.236178522032652E-2</v>
      </c>
      <c r="AC62" s="57">
        <f>IFERROR(Inv_SY_B!AC62/Inv_SY_B!$NE62-1,"")</f>
        <v>-1.9935444643521816E-2</v>
      </c>
      <c r="AD62" s="57">
        <f>IFERROR(Inv_SY_B!AD62/Inv_SY_B!$NE62-1,"")</f>
        <v>-3.0646532680204563E-2</v>
      </c>
      <c r="AE62" s="57">
        <f>IFERROR(Inv_SY_B!AE62/Inv_SY_B!$NE62-1,"")</f>
        <v>-6.5465845976683257E-3</v>
      </c>
      <c r="AF62" s="57">
        <f>IFERROR(Inv_SY_B!AF62/Inv_SY_B!$NE62-1,"")</f>
        <v>-1.2236850117156028E-2</v>
      </c>
      <c r="AG62" s="57">
        <f>IFERROR(Inv_SY_B!AG62/Inv_SY_B!$NE62-1,"")</f>
        <v>-3.2320140185936319E-2</v>
      </c>
      <c r="AH62" s="57">
        <f>IFERROR(Inv_SY_B!AH62/Inv_SY_B!$NE62-1,"")</f>
        <v>-3.7340962703131253E-2</v>
      </c>
      <c r="AI62" s="57">
        <f>IFERROR(Inv_SY_B!AI62/Inv_SY_B!$NE62-1,"")</f>
        <v>-8.0185314849862688E-2</v>
      </c>
      <c r="AJ62" s="57">
        <f>IFERROR(Inv_SY_B!AJ62/Inv_SY_B!$NE62-1,"")</f>
        <v>-8.7795824770663833E-2</v>
      </c>
      <c r="AK62" s="57">
        <f>IFERROR(Inv_SY_B!AK62/Inv_SY_B!$NE62-1,"")</f>
        <v>-8.2158410014514849E-2</v>
      </c>
      <c r="AL62" s="57">
        <f>IFERROR(Inv_SY_B!AL62/Inv_SY_B!$NE62-1,"")</f>
        <v>-7.2645272613513834E-2</v>
      </c>
      <c r="AM62" s="57">
        <f>IFERROR(Inv_SY_B!AM62/Inv_SY_B!$NE62-1,"")</f>
        <v>-5.9961089412178703E-2</v>
      </c>
      <c r="AN62" s="57">
        <f>IFERROR(Inv_SY_B!AN62/Inv_SY_B!$NE62-1,"")</f>
        <v>-5.9608750989919579E-2</v>
      </c>
      <c r="AO62" s="57">
        <f>IFERROR(Inv_SY_B!AO62/Inv_SY_B!$NE62-1,"")</f>
        <v>-8.1524200854448226E-2</v>
      </c>
      <c r="AP62" s="57">
        <f>IFERROR(Inv_SY_B!AP62/Inv_SY_B!$NE62-1,"")</f>
        <v>-5.784705887862307E-2</v>
      </c>
      <c r="AQ62" s="57">
        <f>IFERROR(Inv_SY_B!AQ62/Inv_SY_B!$NE62-1,"")</f>
        <v>-7.7507542840692056E-2</v>
      </c>
      <c r="AR62" s="57">
        <f>IFERROR(Inv_SY_B!AR62/Inv_SY_B!$NE62-1,"")</f>
        <v>-5.7088098796438058E-2</v>
      </c>
      <c r="AS62" s="57">
        <f>IFERROR(Inv_SY_B!AS62/Inv_SY_B!$NE62-1,"")</f>
        <v>-3.3912968855052905E-2</v>
      </c>
      <c r="AT62" s="57">
        <f>IFERROR(Inv_SY_B!AT62/Inv_SY_B!$NE62-1,"")</f>
        <v>-4.4311391156828139E-2</v>
      </c>
      <c r="AU62" s="57">
        <f>IFERROR(Inv_SY_B!AU62/Inv_SY_B!$NE62-1,"")</f>
        <v>-2.9777431238631857E-2</v>
      </c>
      <c r="AV62" s="57">
        <f>IFERROR(Inv_SY_B!AV62/Inv_SY_B!$NE62-1,"")</f>
        <v>-6.0369941212488065E-3</v>
      </c>
      <c r="AW62" s="57">
        <f>IFERROR(Inv_SY_B!AW62/Inv_SY_B!$NE62-1,"")</f>
        <v>-8.2462160270816431E-3</v>
      </c>
      <c r="AX62" s="57">
        <f>IFERROR(Inv_SY_B!AX62/Inv_SY_B!$NE62-1,"")</f>
        <v>-1.3003470329459144E-2</v>
      </c>
      <c r="AY62" s="57">
        <f>IFERROR(Inv_SY_B!AY62/Inv_SY_B!$NE62-1,"")</f>
        <v>-3.9635728202432996E-2</v>
      </c>
      <c r="AZ62" s="57">
        <f>IFERROR(Inv_SY_B!AZ62/Inv_SY_B!$NE62-1,"")</f>
        <v>-2.7228776221884243E-2</v>
      </c>
      <c r="BA62" s="57">
        <f>IFERROR(Inv_SY_B!BA62/Inv_SY_B!$NE62-1,"")</f>
        <v>-2.5312583597421279E-2</v>
      </c>
      <c r="BB62" s="57">
        <f>IFERROR(Inv_SY_B!BB62/Inv_SY_B!$NE62-1,"")</f>
        <v>-4.8089916261336185E-2</v>
      </c>
      <c r="BC62" s="57">
        <f>IFERROR(Inv_SY_B!BC62/Inv_SY_B!$NE62-1,"")</f>
        <v>-5.9910755351855971E-2</v>
      </c>
      <c r="BD62" s="57">
        <f>IFERROR(Inv_SY_B!BD62/Inv_SY_B!$NE62-1,"")</f>
        <v>-6.8767361531256066E-2</v>
      </c>
      <c r="BE62" s="57">
        <f>IFERROR(Inv_SY_B!BE62/Inv_SY_B!$NE62-1,"")</f>
        <v>-7.6057699432411807E-2</v>
      </c>
      <c r="BF62" s="57">
        <f>IFERROR(Inv_SY_B!BF62/Inv_SY_B!$NE62-1,"")</f>
        <v>-5.511563477660153E-2</v>
      </c>
      <c r="BG62" s="57">
        <f>IFERROR(Inv_SY_B!BG62/Inv_SY_B!$NE62-1,"")</f>
        <v>-4.5368879996754097E-2</v>
      </c>
      <c r="BH62" s="57">
        <f>IFERROR(Inv_SY_B!BH62/Inv_SY_B!$NE62-1,"")</f>
        <v>-9.0928325834761514E-2</v>
      </c>
      <c r="BI62" s="57">
        <f>IFERROR(Inv_SY_B!BI62/Inv_SY_B!$NE62-1,"")</f>
        <v>-8.5279925812997481E-2</v>
      </c>
      <c r="BJ62" s="57">
        <f>IFERROR(Inv_SY_B!BJ62/Inv_SY_B!$NE62-1,"")</f>
        <v>-9.2062108921135977E-2</v>
      </c>
      <c r="BK62" s="57">
        <f>IFERROR(Inv_SY_B!BK62/Inv_SY_B!$NE62-1,"")</f>
        <v>-6.4118682794838566E-2</v>
      </c>
      <c r="BL62" s="57">
        <f>IFERROR(Inv_SY_B!BL62/Inv_SY_B!$NE62-1,"")</f>
        <v>-6.4272185648867386E-2</v>
      </c>
      <c r="BM62" s="57">
        <f>IFERROR(Inv_SY_B!BM62/Inv_SY_B!$NE62-1,"")</f>
        <v>-5.5761442733958888E-2</v>
      </c>
      <c r="BN62" s="57">
        <f>IFERROR(Inv_SY_B!BN62/Inv_SY_B!$NE62-1,"")</f>
        <v>1.2341964543624684E-2</v>
      </c>
      <c r="BO62" s="57">
        <f>IFERROR(Inv_SY_B!BO62/Inv_SY_B!$NE62-1,"")</f>
        <v>-6.4107555827103146E-3</v>
      </c>
      <c r="BP62" s="57">
        <f>IFERROR(Inv_SY_B!BP62/Inv_SY_B!$NE62-1,"")</f>
        <v>5.0960232968257912E-3</v>
      </c>
      <c r="BQ62" s="57">
        <f>IFERROR(Inv_SY_B!BQ62/Inv_SY_B!$NE62-1,"")</f>
        <v>2.1270682146454778E-3</v>
      </c>
      <c r="BR62" s="57">
        <f>IFERROR(Inv_SY_B!BR62/Inv_SY_B!$NE62-1,"")</f>
        <v>1.8745332391641556E-2</v>
      </c>
      <c r="BS62" s="57">
        <f>IFERROR(Inv_SY_B!BS62/Inv_SY_B!$NE62-1,"")</f>
        <v>-3.4912314653797738E-3</v>
      </c>
      <c r="BT62" s="57">
        <f>IFERROR(Inv_SY_B!BT62/Inv_SY_B!$NE62-1,"")</f>
        <v>-6.8681390004260434E-3</v>
      </c>
      <c r="BU62" s="57">
        <f>IFERROR(Inv_SY_B!BU62/Inv_SY_B!$NE62-1,"")</f>
        <v>1.8135487834687547E-2</v>
      </c>
      <c r="BV62" s="57">
        <f>IFERROR(Inv_SY_B!BV62/Inv_SY_B!$NE62-1,"")</f>
        <v>2.4386394543466139E-2</v>
      </c>
      <c r="BW62" s="57">
        <f>IFERROR(Inv_SY_B!BW62/Inv_SY_B!$NE62-1,"")</f>
        <v>6.0245682226045538E-4</v>
      </c>
      <c r="BX62" s="57">
        <f>IFERROR(Inv_SY_B!BX62/Inv_SY_B!$NE62-1,"")</f>
        <v>-7.0871676793319294E-3</v>
      </c>
      <c r="BY62" s="57">
        <f>IFERROR(Inv_SY_B!BY62/Inv_SY_B!$NE62-1,"")</f>
        <v>-7.3877346935535826E-6</v>
      </c>
      <c r="BZ62" s="57">
        <f>IFERROR(Inv_SY_B!BZ62/Inv_SY_B!$NE62-1,"")</f>
        <v>-2.3705353928902273E-3</v>
      </c>
      <c r="CA62" s="57">
        <f>IFERROR(Inv_SY_B!CA62/Inv_SY_B!$NE62-1,"")</f>
        <v>-1.3209136382390629E-2</v>
      </c>
      <c r="CB62" s="57">
        <f>IFERROR(Inv_SY_B!CB62/Inv_SY_B!$NE62-1,"")</f>
        <v>-8.0878281143339503E-3</v>
      </c>
      <c r="CC62" s="57">
        <f>IFERROR(Inv_SY_B!CC62/Inv_SY_B!$NE62-1,"")</f>
        <v>1.1884581125909399E-2</v>
      </c>
      <c r="CD62" s="57">
        <f>IFERROR(Inv_SY_B!CD62/Inv_SY_B!$NE62-1,"")</f>
        <v>1.3104270239817195E-2</v>
      </c>
      <c r="CE62" s="57">
        <f>IFERROR(Inv_SY_B!CE62/Inv_SY_B!$NE62-1,"")</f>
        <v>-2.1961791785037321E-2</v>
      </c>
      <c r="CF62" s="57">
        <f>IFERROR(Inv_SY_B!CF62/Inv_SY_B!$NE62-1,"")</f>
        <v>1.2386432375902867E-2</v>
      </c>
      <c r="CG62" s="57">
        <f>IFERROR(Inv_SY_B!CG62/Inv_SY_B!$NE62-1,"")</f>
        <v>1.8745332391641556E-2</v>
      </c>
      <c r="CH62" s="57">
        <f>IFERROR(Inv_SY_B!CH62/Inv_SY_B!$NE62-1,"")</f>
        <v>8.9462391696764065E-3</v>
      </c>
      <c r="CI62" s="57">
        <f>IFERROR(Inv_SY_B!CI62/Inv_SY_B!$NE62-1,"")</f>
        <v>2.667331163204345E-2</v>
      </c>
      <c r="CJ62" s="57">
        <f>IFERROR(Inv_SY_B!CJ62/Inv_SY_B!$NE62-1,"")</f>
        <v>1.6597016338735449E-2</v>
      </c>
      <c r="CK62" s="57">
        <f>IFERROR(Inv_SY_B!CK62/Inv_SY_B!$NE62-1,"")</f>
        <v>1.7393972293845872E-2</v>
      </c>
      <c r="CL62" s="57">
        <f>IFERROR(Inv_SY_B!CL62/Inv_SY_B!$NE62-1,"")</f>
        <v>6.2814564270834428E-3</v>
      </c>
      <c r="CM62" s="57">
        <f>IFERROR(Inv_SY_B!CM62/Inv_SY_B!$NE62-1,"")</f>
        <v>1.1884581125909399E-2</v>
      </c>
      <c r="CN62" s="57">
        <f>IFERROR(Inv_SY_B!CN62/Inv_SY_B!$NE62-1,"")</f>
        <v>5.3287521386538028E-3</v>
      </c>
      <c r="CO62" s="57">
        <f>IFERROR(Inv_SY_B!CO62/Inv_SY_B!$NE62-1,"")</f>
        <v>5.0238298601767983E-3</v>
      </c>
      <c r="CP62" s="57">
        <f>IFERROR(Inv_SY_B!CP62/Inv_SY_B!$NE62-1,"")</f>
        <v>-2.3029019759706837E-2</v>
      </c>
      <c r="CQ62" s="57">
        <f>IFERROR(Inv_SY_B!CQ62/Inv_SY_B!$NE62-1,"")</f>
        <v>-9.9173617851959772E-3</v>
      </c>
      <c r="CR62" s="57">
        <f>IFERROR(Inv_SY_B!CR62/Inv_SY_B!$NE62-1,"")</f>
        <v>1.4507340454494866E-4</v>
      </c>
      <c r="CS62" s="57">
        <f>IFERROR(Inv_SY_B!CS62/Inv_SY_B!$NE62-1,"")</f>
        <v>8.3779749234238476E-3</v>
      </c>
      <c r="CT62" s="57">
        <f>IFERROR(Inv_SY_B!CT62/Inv_SY_B!$NE62-1,"")</f>
        <v>1.5543648467633231E-2</v>
      </c>
      <c r="CU62" s="57">
        <f>IFERROR(Inv_SY_B!CU62/Inv_SY_B!$NE62-1,"")</f>
        <v>1.34091925182942E-2</v>
      </c>
      <c r="CV62" s="57">
        <f>IFERROR(Inv_SY_B!CV62/Inv_SY_B!$NE62-1,"")</f>
        <v>1.1579658847432173E-2</v>
      </c>
      <c r="CW62" s="57">
        <f>IFERROR(Inv_SY_B!CW62/Inv_SY_B!$NE62-1,"")</f>
        <v>7.310746948754554E-3</v>
      </c>
      <c r="CX62" s="57">
        <f>IFERROR(Inv_SY_B!CX62/Inv_SY_B!$NE62-1,"")</f>
        <v>-1.9106610450207007E-2</v>
      </c>
      <c r="CY62" s="57">
        <f>IFERROR(Inv_SY_B!CY62/Inv_SY_B!$NE62-1,"")</f>
        <v>-2.4207128562913072E-2</v>
      </c>
      <c r="CZ62" s="57">
        <f>IFERROR(Inv_SY_B!CZ62/Inv_SY_B!$NE62-1,"")</f>
        <v>6.8533635310388252E-3</v>
      </c>
      <c r="DA62" s="57">
        <f>IFERROR(Inv_SY_B!DA62/Inv_SY_B!$NE62-1,"")</f>
        <v>-2.0601058278666762E-2</v>
      </c>
      <c r="DB62" s="57">
        <f>IFERROR(Inv_SY_B!DB62/Inv_SY_B!$NE62-1,"")</f>
        <v>1.7373182138495258E-2</v>
      </c>
      <c r="DC62" s="57">
        <f>IFERROR(Inv_SY_B!DC62/Inv_SY_B!$NE62-1,"")</f>
        <v>5.0457249353249134E-2</v>
      </c>
      <c r="DD62" s="57">
        <f>IFERROR(Inv_SY_B!DD62/Inv_SY_B!$NE62-1,"")</f>
        <v>4.4139853032227894E-3</v>
      </c>
      <c r="DE62" s="57">
        <f>IFERROR(Inv_SY_B!DE62/Inv_SY_B!$NE62-1,"")</f>
        <v>2.667331163204345E-2</v>
      </c>
      <c r="DF62" s="57">
        <f>IFERROR(Inv_SY_B!DF62/Inv_SY_B!$NE62-1,"")</f>
        <v>5.9385966956078118E-3</v>
      </c>
      <c r="DG62" s="57">
        <f>IFERROR(Inv_SY_B!DG62/Inv_SY_B!$NE62-1,"")</f>
        <v>-1.006982292443459E-2</v>
      </c>
      <c r="DH62" s="57">
        <f>IFERROR(Inv_SY_B!DH62/Inv_SY_B!$NE62-1,"")</f>
        <v>3.4143907454729838E-2</v>
      </c>
      <c r="DI62" s="57">
        <f>IFERROR(Inv_SY_B!DI62/Inv_SY_B!$NE62-1,"")</f>
        <v>2.9570073277574993E-2</v>
      </c>
      <c r="DJ62" s="57">
        <f>IFERROR(Inv_SY_B!DJ62/Inv_SY_B!$NE62-1,"")</f>
        <v>3.2314373783868033E-2</v>
      </c>
      <c r="DK62" s="57">
        <f>IFERROR(Inv_SY_B!DK62/Inv_SY_B!$NE62-1,"")</f>
        <v>2.4429954868962822E-2</v>
      </c>
      <c r="DL62" s="57">
        <f>IFERROR(Inv_SY_B!DL62/Inv_SY_B!$NE62-1,"")</f>
        <v>1.5800060383625247E-2</v>
      </c>
      <c r="DM62" s="57">
        <f>IFERROR(Inv_SY_B!DM62/Inv_SY_B!$NE62-1,"")</f>
        <v>6.0245682226045538E-4</v>
      </c>
      <c r="DN62" s="57">
        <f>IFERROR(Inv_SY_B!DN62/Inv_SY_B!$NE62-1,"")</f>
        <v>2.9570073277574993E-2</v>
      </c>
      <c r="DO62" s="57">
        <f>IFERROR(Inv_SY_B!DO62/Inv_SY_B!$NE62-1,"")</f>
        <v>1.9965021505549796E-2</v>
      </c>
      <c r="DP62" s="57">
        <f>IFERROR(Inv_SY_B!DP62/Inv_SY_B!$NE62-1,"")</f>
        <v>1.7068259860018253E-2</v>
      </c>
      <c r="DQ62" s="57">
        <f>IFERROR(Inv_SY_B!DQ62/Inv_SY_B!$NE62-1,"")</f>
        <v>9.5976640373318656E-3</v>
      </c>
      <c r="DR62" s="57">
        <f>IFERROR(Inv_SY_B!DR62/Inv_SY_B!$NE62-1,"")</f>
        <v>-1.0222284063672871E-2</v>
      </c>
      <c r="DS62" s="57">
        <f>IFERROR(Inv_SY_B!DS62/Inv_SY_B!$NE62-1,"")</f>
        <v>1.0969814290478164E-2</v>
      </c>
      <c r="DT62" s="57">
        <f>IFERROR(Inv_SY_B!DT62/Inv_SY_B!$NE62-1,"")</f>
        <v>2.2709322011842392E-2</v>
      </c>
      <c r="DU62" s="57">
        <f>IFERROR(Inv_SY_B!DU62/Inv_SY_B!$NE62-1,"")</f>
        <v>1.006197750683091E-2</v>
      </c>
      <c r="DV62" s="57">
        <f>IFERROR(Inv_SY_B!DV62/Inv_SY_B!$NE62-1,"")</f>
        <v>1.4843713237493006E-2</v>
      </c>
      <c r="DW62" s="57">
        <f>IFERROR(Inv_SY_B!DW62/Inv_SY_B!$NE62-1,"")</f>
        <v>2.6978233910520677E-2</v>
      </c>
      <c r="DX62" s="57">
        <f>IFERROR(Inv_SY_B!DX62/Inv_SY_B!$NE62-1,"")</f>
        <v>2.8197923024428473E-2</v>
      </c>
      <c r="DY62" s="57">
        <f>IFERROR(Inv_SY_B!DY62/Inv_SY_B!$NE62-1,"")</f>
        <v>4.2615241639842871E-3</v>
      </c>
      <c r="DZ62" s="57">
        <f>IFERROR(Inv_SY_B!DZ62/Inv_SY_B!$NE62-1,"")</f>
        <v>2.8045461885189971E-2</v>
      </c>
      <c r="EA62" s="57">
        <f>IFERROR(Inv_SY_B!EA62/Inv_SY_B!$NE62-1,"")</f>
        <v>8.9878194803776346E-3</v>
      </c>
      <c r="EB62" s="57">
        <f>IFERROR(Inv_SY_B!EB62/Inv_SY_B!$NE62-1,"")</f>
        <v>1.1122275429716888E-2</v>
      </c>
      <c r="EC62" s="57">
        <f>IFERROR(Inv_SY_B!EC62/Inv_SY_B!$NE62-1,"")</f>
        <v>8.0730526449470652E-3</v>
      </c>
      <c r="ED62" s="57">
        <f>IFERROR(Inv_SY_B!ED62/Inv_SY_B!$NE62-1,"")</f>
        <v>1.8440410113164774E-2</v>
      </c>
      <c r="EE62" s="57">
        <f>IFERROR(Inv_SY_B!EE62/Inv_SY_B!$NE62-1,"")</f>
        <v>2.377654998651213E-2</v>
      </c>
      <c r="EF62" s="57">
        <f>IFERROR(Inv_SY_B!EF62/Inv_SY_B!$NE62-1,"")</f>
        <v>3.3838985176252834E-2</v>
      </c>
      <c r="EG62" s="57">
        <f>IFERROR(Inv_SY_B!EG62/Inv_SY_B!$NE62-1,"")</f>
        <v>1.0207508594285652E-2</v>
      </c>
      <c r="EH62" s="57">
        <f>IFERROR(Inv_SY_B!EH62/Inv_SY_B!$NE62-1,"")</f>
        <v>2.4996239100419926E-2</v>
      </c>
      <c r="EI62" s="57">
        <f>IFERROR(Inv_SY_B!EI62/Inv_SY_B!$NE62-1,"")</f>
        <v>4.1621433329199986E-2</v>
      </c>
      <c r="EJ62" s="57">
        <f>IFERROR(Inv_SY_B!EJ62/Inv_SY_B!$NE62-1,"")</f>
        <v>1.5391187328394729E-2</v>
      </c>
      <c r="EK62" s="57">
        <f>IFERROR(Inv_SY_B!EK62/Inv_SY_B!$NE62-1,"")</f>
        <v>2.4490068118148356E-2</v>
      </c>
      <c r="EL62" s="57">
        <f>IFERROR(Inv_SY_B!EL62/Inv_SY_B!$NE62-1,"")</f>
        <v>9.2927417588548611E-3</v>
      </c>
      <c r="EM62" s="57">
        <f>IFERROR(Inv_SY_B!EM62/Inv_SY_B!$NE62-1,"")</f>
        <v>1.1579658847432173E-2</v>
      </c>
      <c r="EN62" s="57">
        <f>IFERROR(Inv_SY_B!EN62/Inv_SY_B!$NE62-1,"")</f>
        <v>2.5911005935851161E-2</v>
      </c>
      <c r="EO62" s="57">
        <f>IFERROR(Inv_SY_B!EO62/Inv_SY_B!$NE62-1,"")</f>
        <v>3.3686524037014554E-2</v>
      </c>
      <c r="EP62" s="57">
        <f>IFERROR(Inv_SY_B!EP62/Inv_SY_B!$NE62-1,"")</f>
        <v>2.4081472264989134E-2</v>
      </c>
      <c r="EQ62" s="57">
        <f>IFERROR(Inv_SY_B!EQ62/Inv_SY_B!$NE62-1,"")</f>
        <v>1.8592871252403276E-2</v>
      </c>
      <c r="ER62" s="57">
        <f>IFERROR(Inv_SY_B!ER62/Inv_SY_B!$NE62-1,"")</f>
        <v>3.5363596568637856E-2</v>
      </c>
      <c r="ES62" s="57">
        <f>IFERROR(Inv_SY_B!ES62/Inv_SY_B!$NE62-1,"")</f>
        <v>3.0484840113006006E-2</v>
      </c>
      <c r="ET62" s="57">
        <f>IFERROR(Inv_SY_B!ET62/Inv_SY_B!$NE62-1,"")</f>
        <v>3.0304658766633352E-2</v>
      </c>
      <c r="EU62" s="57">
        <f>IFERROR(Inv_SY_B!EU62/Inv_SY_B!$NE62-1,"")</f>
        <v>2.4951771268142409E-2</v>
      </c>
      <c r="EV62" s="57">
        <f>IFERROR(Inv_SY_B!EV62/Inv_SY_B!$NE62-1,"")</f>
        <v>6.3959801133233185E-3</v>
      </c>
      <c r="EW62" s="57">
        <f>IFERROR(Inv_SY_B!EW62/Inv_SY_B!$NE62-1,"")</f>
        <v>2.059773523338948E-2</v>
      </c>
      <c r="EX62" s="57">
        <f>IFERROR(Inv_SY_B!EX62/Inv_SY_B!$NE62-1,"")</f>
        <v>3.1856990366152527E-2</v>
      </c>
      <c r="EY62" s="57">
        <f>IFERROR(Inv_SY_B!EY62/Inv_SY_B!$NE62-1,"")</f>
        <v>4.9811104525048E-2</v>
      </c>
      <c r="EZ62" s="57">
        <f>IFERROR(Inv_SY_B!EZ62/Inv_SY_B!$NE62-1,"")</f>
        <v>2.4691316821943143E-2</v>
      </c>
      <c r="FA62" s="57">
        <f>IFERROR(Inv_SY_B!FA62/Inv_SY_B!$NE62-1,"")</f>
        <v>3.00274566952905E-2</v>
      </c>
      <c r="FB62" s="57">
        <f>IFERROR(Inv_SY_B!FB62/Inv_SY_B!$NE62-1,"")</f>
        <v>1.7830565556210765E-2</v>
      </c>
      <c r="FC62" s="57">
        <f>IFERROR(Inv_SY_B!FC62/Inv_SY_B!$NE62-1,"")</f>
        <v>2.7283156188997459E-2</v>
      </c>
      <c r="FD62" s="57">
        <f>IFERROR(Inv_SY_B!FD62/Inv_SY_B!$NE62-1,"")</f>
        <v>2.9112689859859486E-2</v>
      </c>
      <c r="FE62" s="57">
        <f>IFERROR(Inv_SY_B!FE62/Inv_SY_B!$NE62-1,"")</f>
        <v>2.8502845302905699E-2</v>
      </c>
      <c r="FF62" s="57">
        <f>IFERROR(Inv_SY_B!FF62/Inv_SY_B!$NE62-1,"")</f>
        <v>1.2341964543624684E-2</v>
      </c>
      <c r="FG62" s="57">
        <f>IFERROR(Inv_SY_B!FG62/Inv_SY_B!$NE62-1,"")</f>
        <v>1.7220720999256756E-2</v>
      </c>
      <c r="FH62" s="57">
        <f>IFERROR(Inv_SY_B!FH62/Inv_SY_B!$NE62-1,"")</f>
        <v>1.9355176948595565E-2</v>
      </c>
      <c r="FI62" s="57">
        <f>IFERROR(Inv_SY_B!FI62/Inv_SY_B!$NE62-1,"")</f>
        <v>4.4999568302195314E-4</v>
      </c>
      <c r="FJ62" s="57">
        <f>IFERROR(Inv_SY_B!FJ62/Inv_SY_B!$NE62-1,"")</f>
        <v>4.0147064812245947E-2</v>
      </c>
      <c r="FK62" s="57">
        <f>IFERROR(Inv_SY_B!FK62/Inv_SY_B!$NE62-1,"")</f>
        <v>5.0609710492487636E-2</v>
      </c>
      <c r="FL62" s="57">
        <f>IFERROR(Inv_SY_B!FL62/Inv_SY_B!$NE62-1,"")</f>
        <v>1.3727974900338502E-2</v>
      </c>
      <c r="FM62" s="57">
        <f>IFERROR(Inv_SY_B!FM62/Inv_SY_B!$NE62-1,"")</f>
        <v>-2.6210072644964333E-3</v>
      </c>
      <c r="FN62" s="57">
        <f>IFERROR(Inv_SY_B!FN62/Inv_SY_B!$NE62-1,"")</f>
        <v>2.0422404923265081E-2</v>
      </c>
      <c r="FO62" s="57">
        <f>IFERROR(Inv_SY_B!FO62/Inv_SY_B!$NE62-1,"")</f>
        <v>8.0657925906972849E-3</v>
      </c>
      <c r="FP62" s="57">
        <f>IFERROR(Inv_SY_B!FP62/Inv_SY_B!$NE62-1,"")</f>
        <v>1.190636128865763E-2</v>
      </c>
      <c r="FQ62" s="57">
        <f>IFERROR(Inv_SY_B!FQ62/Inv_SY_B!$NE62-1,"")</f>
        <v>1.8418629950416321E-2</v>
      </c>
      <c r="FR62" s="57">
        <f>IFERROR(Inv_SY_B!FR62/Inv_SY_B!$NE62-1,"")</f>
        <v>1.5746929986617753E-2</v>
      </c>
      <c r="FS62" s="57">
        <f>IFERROR(Inv_SY_B!FS62/Inv_SY_B!$NE62-1,"")</f>
        <v>1.5746929986617753E-2</v>
      </c>
      <c r="FT62" s="57">
        <f>IFERROR(Inv_SY_B!FT62/Inv_SY_B!$NE62-1,"")</f>
        <v>2.9606373548822118E-2</v>
      </c>
      <c r="FU62" s="57">
        <f>IFERROR(Inv_SY_B!FU62/Inv_SY_B!$NE62-1,"")</f>
        <v>3.9458267165328964E-2</v>
      </c>
      <c r="FV62" s="57">
        <f>IFERROR(Inv_SY_B!FV62/Inv_SY_B!$NE62-1,"")</f>
        <v>2.6433729841811582E-2</v>
      </c>
      <c r="FW62" s="57">
        <f>IFERROR(Inv_SY_B!FW62/Inv_SY_B!$NE62-1,"")</f>
        <v>2.4763917364437615E-2</v>
      </c>
      <c r="FX62" s="57">
        <f>IFERROR(Inv_SY_B!FX62/Inv_SY_B!$NE62-1,"")</f>
        <v>3.3446942246782463E-2</v>
      </c>
      <c r="FY62" s="57">
        <f>IFERROR(Inv_SY_B!FY62/Inv_SY_B!$NE62-1,"")</f>
        <v>4.0293173404015947E-2</v>
      </c>
      <c r="FZ62" s="57">
        <f>IFERROR(Inv_SY_B!FZ62/Inv_SY_B!$NE62-1,"")</f>
        <v>1.9195092752395171E-2</v>
      </c>
      <c r="GA62" s="57">
        <f>IFERROR(Inv_SY_B!GA62/Inv_SY_B!$NE62-1,"")</f>
        <v>3.3864395366126177E-2</v>
      </c>
      <c r="GB62" s="57">
        <f>IFERROR(Inv_SY_B!GB62/Inv_SY_B!$NE62-1,"")</f>
        <v>8.3086744055882455E-3</v>
      </c>
      <c r="GC62" s="57">
        <f>IFERROR(Inv_SY_B!GC62/Inv_SY_B!$NE62-1,"")</f>
        <v>3.7454492192479982E-2</v>
      </c>
      <c r="GD62" s="57">
        <f>IFERROR(Inv_SY_B!GD62/Inv_SY_B!$NE62-1,"")</f>
        <v>3.1610148521670878E-2</v>
      </c>
      <c r="GE62" s="57">
        <f>IFERROR(Inv_SY_B!GE62/Inv_SY_B!$NE62-1,"")</f>
        <v>4.0293173404015947E-2</v>
      </c>
      <c r="GF62" s="57">
        <f>IFERROR(Inv_SY_B!GF62/Inv_SY_B!$NE62-1,"")</f>
        <v>3.1610148521670878E-2</v>
      </c>
      <c r="GG62" s="57">
        <f>IFERROR(Inv_SY_B!GG62/Inv_SY_B!$NE62-1,"")</f>
        <v>2.242617989611384E-2</v>
      </c>
      <c r="GH62" s="57">
        <f>IFERROR(Inv_SY_B!GH62/Inv_SY_B!$NE62-1,"")</f>
        <v>3.5784679715106016E-2</v>
      </c>
      <c r="GI62" s="57">
        <f>IFERROR(Inv_SY_B!GI62/Inv_SY_B!$NE62-1,"")</f>
        <v>2.2760142391588634E-2</v>
      </c>
      <c r="GJ62" s="57">
        <f>IFERROR(Inv_SY_B!GJ62/Inv_SY_B!$NE62-1,"")</f>
        <v>3.2445054760358083E-2</v>
      </c>
      <c r="GK62" s="57">
        <f>IFERROR(Inv_SY_B!GK62/Inv_SY_B!$NE62-1,"")</f>
        <v>3.2233364063125602E-3</v>
      </c>
      <c r="GL62" s="57">
        <f>IFERROR(Inv_SY_B!GL62/Inv_SY_B!$NE62-1,"")</f>
        <v>2.9105429805609928E-2</v>
      </c>
      <c r="GM62" s="57">
        <f>IFERROR(Inv_SY_B!GM62/Inv_SY_B!$NE62-1,"")</f>
        <v>1.4244098756981183E-2</v>
      </c>
      <c r="GN62" s="57">
        <f>IFERROR(Inv_SY_B!GN62/Inv_SY_B!$NE62-1,"")</f>
        <v>2.6767692337286375E-2</v>
      </c>
      <c r="GO62" s="57">
        <f>IFERROR(Inv_SY_B!GO62/Inv_SY_B!$NE62-1,"")</f>
        <v>2.2701698954880722E-2</v>
      </c>
      <c r="GP62" s="57">
        <f>IFERROR(Inv_SY_B!GP62/Inv_SY_B!$NE62-1,"")</f>
        <v>1.5863816860034019E-2</v>
      </c>
      <c r="GQ62" s="57">
        <f>IFERROR(Inv_SY_B!GQ62/Inv_SY_B!$NE62-1,"")</f>
        <v>3.5325481283828397E-2</v>
      </c>
      <c r="GR62" s="57">
        <f>IFERROR(Inv_SY_B!GR62/Inv_SY_B!$NE62-1,"")</f>
        <v>-4.964887855646416E-3</v>
      </c>
      <c r="GS62" s="57">
        <f>IFERROR(Inv_SY_B!GS62/Inv_SY_B!$NE62-1,"")</f>
        <v>2.2265756824269456E-2</v>
      </c>
      <c r="GT62" s="57">
        <f>IFERROR(Inv_SY_B!GT62/Inv_SY_B!$NE62-1,"")</f>
        <v>1.0422797126067751E-2</v>
      </c>
      <c r="GU62" s="57">
        <f>IFERROR(Inv_SY_B!GU62/Inv_SY_B!$NE62-1,"")</f>
        <v>1.5004019155579584E-2</v>
      </c>
      <c r="GV62" s="57">
        <f>IFERROR(Inv_SY_B!GV62/Inv_SY_B!$NE62-1,"")</f>
        <v>1.9613188107307167E-2</v>
      </c>
      <c r="GW62" s="57">
        <f>IFERROR(Inv_SY_B!GW62/Inv_SY_B!$NE62-1,"")</f>
        <v>2.9370587979727913E-2</v>
      </c>
      <c r="GX62" s="57">
        <f>IFERROR(Inv_SY_B!GX62/Inv_SY_B!$NE62-1,"")</f>
        <v>1.6578625047463991E-2</v>
      </c>
      <c r="GY62" s="57">
        <f>IFERROR(Inv_SY_B!GY62/Inv_SY_B!$NE62-1,"")</f>
        <v>2.7152475212507632E-2</v>
      </c>
      <c r="GZ62" s="57">
        <f>IFERROR(Inv_SY_B!GZ62/Inv_SY_B!$NE62-1,"")</f>
        <v>4.0005451869453257E-2</v>
      </c>
      <c r="HA62" s="57">
        <f>IFERROR(Inv_SY_B!HA62/Inv_SY_B!$NE62-1,"")</f>
        <v>4.0120049033452121E-2</v>
      </c>
      <c r="HB62" s="57">
        <f>IFERROR(Inv_SY_B!HB62/Inv_SY_B!$NE62-1,"")</f>
        <v>1.0785368296854392E-2</v>
      </c>
      <c r="HC62" s="57">
        <f>IFERROR(Inv_SY_B!HC62/Inv_SY_B!$NE62-1,"")</f>
        <v>1.5672197120497611E-2</v>
      </c>
      <c r="HD62" s="57">
        <f>IFERROR(Inv_SY_B!HD62/Inv_SY_B!$NE62-1,"")</f>
        <v>1.2016458814638309E-2</v>
      </c>
      <c r="HE62" s="57">
        <f>IFERROR(Inv_SY_B!HE62/Inv_SY_B!$NE62-1,"")</f>
        <v>1.3883329907354858E-2</v>
      </c>
      <c r="HF62" s="57">
        <f>IFERROR(Inv_SY_B!HF62/Inv_SY_B!$NE62-1,"")</f>
        <v>4.6169806266376456E-2</v>
      </c>
      <c r="HG62" s="57">
        <f>IFERROR(Inv_SY_B!HG62/Inv_SY_B!$NE62-1,"")</f>
        <v>7.1859298622349854E-3</v>
      </c>
      <c r="HH62" s="57">
        <f>IFERROR(Inv_SY_B!HH62/Inv_SY_B!$NE62-1,"")</f>
        <v>1.735894126285209E-2</v>
      </c>
      <c r="HI62" s="57">
        <f>IFERROR(Inv_SY_B!HI62/Inv_SY_B!$NE62-1,"")</f>
        <v>2.2734452968860008E-2</v>
      </c>
      <c r="HJ62" s="57">
        <f>IFERROR(Inv_SY_B!HJ62/Inv_SY_B!$NE62-1,"")</f>
        <v>3.2869277389744989E-2</v>
      </c>
      <c r="HK62" s="57">
        <f>IFERROR(Inv_SY_B!HK62/Inv_SY_B!$NE62-1,"")</f>
        <v>2.6184272026365862E-2</v>
      </c>
      <c r="HL62" s="57">
        <f>IFERROR(Inv_SY_B!HL62/Inv_SY_B!$NE62-1,"")</f>
        <v>0.1406103691601015</v>
      </c>
      <c r="HM62" s="57">
        <f>IFERROR(Inv_SY_B!HM62/Inv_SY_B!$NE62-1,"")</f>
        <v>1.6948157539473652E-3</v>
      </c>
      <c r="HN62" s="57">
        <f>IFERROR(Inv_SY_B!HN62/Inv_SY_B!$NE62-1,"")</f>
        <v>-4.5851491537056699E-3</v>
      </c>
      <c r="HO62" s="57">
        <f>IFERROR(Inv_SY_B!HO62/Inv_SY_B!$NE62-1,"")</f>
        <v>1.4431818246158024E-2</v>
      </c>
      <c r="HP62" s="57">
        <f>IFERROR(Inv_SY_B!HP62/Inv_SY_B!$NE62-1,"")</f>
        <v>-4.5295615258256205E-3</v>
      </c>
      <c r="HQ62" s="57">
        <f>IFERROR(Inv_SY_B!HQ62/Inv_SY_B!$NE62-1,"")</f>
        <v>-2.7615850165962685E-2</v>
      </c>
      <c r="HR62" s="57">
        <f>IFERROR(Inv_SY_B!HR62/Inv_SY_B!$NE62-1,"")</f>
        <v>-2.5250416358694072E-2</v>
      </c>
      <c r="HS62" s="57">
        <f>IFERROR(Inv_SY_B!HS62/Inv_SY_B!$NE62-1,"")</f>
        <v>3.6765712216000335E-3</v>
      </c>
      <c r="HT62" s="57">
        <f>IFERROR(Inv_SY_B!HT62/Inv_SY_B!$NE62-1,"")</f>
        <v>-1.3616499456011733E-2</v>
      </c>
      <c r="HU62" s="57">
        <f>IFERROR(Inv_SY_B!HU62/Inv_SY_B!$NE62-1,"")</f>
        <v>1.9575484864013948E-3</v>
      </c>
      <c r="HV62" s="57">
        <f>IFERROR(Inv_SY_B!HV62/Inv_SY_B!$NE62-1,"")</f>
        <v>1.535691784155313E-2</v>
      </c>
      <c r="HW62" s="57">
        <f>IFERROR(Inv_SY_B!HW62/Inv_SY_B!$NE62-1,"")</f>
        <v>1.9439784503887392E-2</v>
      </c>
      <c r="HX62" s="57">
        <f>IFERROR(Inv_SY_B!HX62/Inv_SY_B!$NE62-1,"")</f>
        <v>1.5798308832075447E-2</v>
      </c>
      <c r="HY62" s="57">
        <f>IFERROR(Inv_SY_B!HY62/Inv_SY_B!$NE62-1,"")</f>
        <v>1.6318519642334328E-2</v>
      </c>
      <c r="HZ62" s="57">
        <f>IFERROR(Inv_SY_B!HZ62/Inv_SY_B!$NE62-1,"")</f>
        <v>-1.5232678865586213E-2</v>
      </c>
      <c r="IA62" s="57">
        <f>IFERROR(Inv_SY_B!IA62/Inv_SY_B!$NE62-1,"")</f>
        <v>3.2445054760358083E-2</v>
      </c>
      <c r="IB62" s="57">
        <f>IFERROR(Inv_SY_B!IB62/Inv_SY_B!$NE62-1,"")</f>
        <v>8.0529478793327502E-3</v>
      </c>
      <c r="IC62" s="57">
        <f>IFERROR(Inv_SY_B!IC62/Inv_SY_B!$NE62-1,"")</f>
        <v>3.1057825933001215E-2</v>
      </c>
      <c r="ID62" s="57">
        <f>IFERROR(Inv_SY_B!ID62/Inv_SY_B!$NE62-1,"")</f>
        <v>1.9439784503887392E-2</v>
      </c>
      <c r="IE62" s="57">
        <f>IFERROR(Inv_SY_B!IE62/Inv_SY_B!$NE62-1,"")</f>
        <v>1.9266380900467617E-2</v>
      </c>
      <c r="IF62" s="57">
        <f>IFERROR(Inv_SY_B!IF62/Inv_SY_B!$NE62-1,"")</f>
        <v>2.7069543054349943E-2</v>
      </c>
      <c r="IG62" s="57">
        <f>IFERROR(Inv_SY_B!IG62/Inv_SY_B!$NE62-1,"")</f>
        <v>1.0364995924927678E-2</v>
      </c>
      <c r="IH62" s="57">
        <f>IFERROR(Inv_SY_B!IH62/Inv_SY_B!$NE62-1,"")</f>
        <v>-2.020975747901721E-3</v>
      </c>
      <c r="II62" s="57">
        <f>IFERROR(Inv_SY_B!II62/Inv_SY_B!$NE62-1,"")</f>
        <v>6.2363387006512117E-3</v>
      </c>
      <c r="IJ62" s="57">
        <f>IFERROR(Inv_SY_B!IJ62/Inv_SY_B!$NE62-1,"")</f>
        <v>2.6031203432879124E-3</v>
      </c>
      <c r="IK62" s="57">
        <f>IFERROR(Inv_SY_B!IK62/Inv_SY_B!$NE62-1,"")</f>
        <v>3.7300355656107342E-2</v>
      </c>
      <c r="IL62" s="57">
        <f>IFERROR(Inv_SY_B!IL62/Inv_SY_B!$NE62-1,"")</f>
        <v>4.0421620517660184E-2</v>
      </c>
      <c r="IM62" s="57">
        <f>IFERROR(Inv_SY_B!IM62/Inv_SY_B!$NE62-1,"")</f>
        <v>1.7526169550872162E-3</v>
      </c>
      <c r="IN62" s="57">
        <f>IFERROR(Inv_SY_B!IN62/Inv_SY_B!$NE62-1,"")</f>
        <v>4.5848758109405807E-3</v>
      </c>
      <c r="IO62" s="57">
        <f>IFERROR(Inv_SY_B!IO62/Inv_SY_B!$NE62-1,"")</f>
        <v>1.6318519642334328E-2</v>
      </c>
      <c r="IP62" s="57">
        <f>IFERROR(Inv_SY_B!IP62/Inv_SY_B!$NE62-1,"")</f>
        <v>-1.556297144352814E-2</v>
      </c>
      <c r="IQ62" s="57">
        <f>IFERROR(Inv_SY_B!IQ62/Inv_SY_B!$NE62-1,"")</f>
        <v>7.4749358679342404E-3</v>
      </c>
      <c r="IR62" s="57">
        <f>IFERROR(Inv_SY_B!IR62/Inv_SY_B!$NE62-1,"")</f>
        <v>-9.9479976185122831E-3</v>
      </c>
      <c r="IS62" s="57">
        <f>IFERROR(Inv_SY_B!IS62/Inv_SY_B!$NE62-1,"")</f>
        <v>1.5979969749943868E-2</v>
      </c>
      <c r="IT62" s="57">
        <f>IFERROR(Inv_SY_B!IT62/Inv_SY_B!$NE62-1,"")</f>
        <v>-3.6951285819097901E-4</v>
      </c>
      <c r="IU62" s="57">
        <f>IFERROR(Inv_SY_B!IU62/Inv_SY_B!$NE62-1,"")</f>
        <v>3.3155183802933808E-2</v>
      </c>
      <c r="IV62" s="57">
        <f>IFERROR(Inv_SY_B!IV62/Inv_SY_B!$NE62-1,"")</f>
        <v>1.697084748376998E-2</v>
      </c>
      <c r="IW62" s="57">
        <f>IFERROR(Inv_SY_B!IW62/Inv_SY_B!$NE62-1,"")</f>
        <v>4.7500220999117104E-3</v>
      </c>
      <c r="IX62" s="57">
        <f>IFERROR(Inv_SY_B!IX62/Inv_SY_B!$NE62-1,"")</f>
        <v>1.0695288502869715E-2</v>
      </c>
      <c r="IY62" s="57">
        <f>IFERROR(Inv_SY_B!IY62/Inv_SY_B!$NE62-1,"")</f>
        <v>1.6475408616856813E-2</v>
      </c>
      <c r="IZ62" s="57">
        <f>IFERROR(Inv_SY_B!IZ62/Inv_SY_B!$NE62-1,"")</f>
        <v>3.6915845205975906E-3</v>
      </c>
      <c r="JA62" s="57">
        <f>IFERROR(Inv_SY_B!JA62/Inv_SY_B!$NE62-1,"")</f>
        <v>-2.4402481819978394E-2</v>
      </c>
      <c r="JB62" s="57">
        <f>IFERROR(Inv_SY_B!JB62/Inv_SY_B!$NE62-1,"")</f>
        <v>2.1220420232419546E-3</v>
      </c>
      <c r="JC62" s="57">
        <f>IFERROR(Inv_SY_B!JC62/Inv_SY_B!$NE62-1,"")</f>
        <v>3.3049911442950552E-4</v>
      </c>
      <c r="JD62" s="57">
        <f>IFERROR(Inv_SY_B!JD62/Inv_SY_B!$NE62-1,"")</f>
        <v>1.7535991978389509E-2</v>
      </c>
      <c r="JE62" s="57">
        <f>IFERROR(Inv_SY_B!JE62/Inv_SY_B!$NE62-1,"")</f>
        <v>2.3659272187098068E-2</v>
      </c>
      <c r="JF62" s="57">
        <f>IFERROR(Inv_SY_B!JF62/Inv_SY_B!$NE62-1,"")</f>
        <v>9.4750713667559605E-3</v>
      </c>
      <c r="JG62" s="57">
        <f>IFERROR(Inv_SY_B!JG62/Inv_SY_B!$NE62-1,"")</f>
        <v>1.6545319247134982E-2</v>
      </c>
      <c r="JH62" s="57">
        <f>IFERROR(Inv_SY_B!JH62/Inv_SY_B!$NE62-1,"")</f>
        <v>1.64603953178597E-2</v>
      </c>
      <c r="JI62" s="57">
        <f>IFERROR(Inv_SY_B!JI62/Inv_SY_B!$NE62-1,"")</f>
        <v>1.4335687133666619E-2</v>
      </c>
      <c r="JJ62" s="57">
        <f>IFERROR(Inv_SY_B!JJ62/Inv_SY_B!$NE62-1,"")</f>
        <v>1.2978615454730669E-2</v>
      </c>
      <c r="JK62" s="57">
        <f>IFERROR(Inv_SY_B!JK62/Inv_SY_B!$NE62-1,"")</f>
        <v>1.866735027047306E-2</v>
      </c>
      <c r="JL62" s="57">
        <f>IFERROR(Inv_SY_B!JL62/Inv_SY_B!$NE62-1,"")</f>
        <v>2.6842588338109818E-2</v>
      </c>
      <c r="JM62" s="57">
        <f>IFERROR(Inv_SY_B!JM62/Inv_SY_B!$NE62-1,"")</f>
        <v>-9.1025121950036869E-3</v>
      </c>
      <c r="JN62" s="57">
        <f>IFERROR(Inv_SY_B!JN62/Inv_SY_B!$NE62-1,"")</f>
        <v>-7.8595194736653662E-3</v>
      </c>
      <c r="JO62" s="57">
        <f>IFERROR(Inv_SY_B!JO62/Inv_SY_B!$NE62-1,"")</f>
        <v>8.9769194172608646E-3</v>
      </c>
      <c r="JP62" s="57">
        <f>IFERROR(Inv_SY_B!JP62/Inv_SY_B!$NE62-1,"")</f>
        <v>-3.9408013571901046E-3</v>
      </c>
      <c r="JQ62" s="57">
        <f>IFERROR(Inv_SY_B!JQ62/Inv_SY_B!$NE62-1,"")</f>
        <v>9.5943132430629241E-3</v>
      </c>
      <c r="JR62" s="57">
        <f>IFERROR(Inv_SY_B!JR62/Inv_SY_B!$NE62-1,"")</f>
        <v>1.6915798720779751E-2</v>
      </c>
      <c r="JS62" s="57">
        <f>IFERROR(Inv_SY_B!JS62/Inv_SY_B!$NE62-1,"")</f>
        <v>1.3280186938938732E-2</v>
      </c>
      <c r="JT62" s="57">
        <f>IFERROR(Inv_SY_B!JT62/Inv_SY_B!$NE62-1,"")</f>
        <v>2.4724031155463733E-2</v>
      </c>
      <c r="JU62" s="57">
        <f>IFERROR(Inv_SY_B!JU62/Inv_SY_B!$NE62-1,"")</f>
        <v>1.4568719644191264E-2</v>
      </c>
      <c r="JV62" s="57">
        <f>IFERROR(Inv_SY_B!JV62/Inv_SY_B!$NE62-1,"")</f>
        <v>-4.2908197418705107E-3</v>
      </c>
      <c r="JW62" s="57">
        <f>IFERROR(Inv_SY_B!JW62/Inv_SY_B!$NE62-1,"")</f>
        <v>-1.1637994642316074E-2</v>
      </c>
      <c r="JX62" s="57">
        <f>IFERROR(Inv_SY_B!JX62/Inv_SY_B!$NE62-1,"")</f>
        <v>-1.2806863376477851E-2</v>
      </c>
      <c r="JY62" s="57">
        <f>IFERROR(Inv_SY_B!JY62/Inv_SY_B!$NE62-1,"")</f>
        <v>-4.2908197418705107E-3</v>
      </c>
      <c r="JZ62" s="57">
        <f>IFERROR(Inv_SY_B!JZ62/Inv_SY_B!$NE62-1,"")</f>
        <v>-1.998705702918635E-2</v>
      </c>
      <c r="KA62" s="57">
        <f>IFERROR(Inv_SY_B!KA62/Inv_SY_B!$NE62-1,"")</f>
        <v>-9.6342196694673143E-3</v>
      </c>
      <c r="KB62" s="57">
        <f>IFERROR(Inv_SY_B!KB62/Inv_SY_B!$NE62-1,"")</f>
        <v>-1.5478563340276308E-2</v>
      </c>
      <c r="KC62" s="57">
        <f>IFERROR(Inv_SY_B!KC62/Inv_SY_B!$NE62-1,"")</f>
        <v>-2.950498815021807E-2</v>
      </c>
      <c r="KD62" s="57">
        <f>IFERROR(Inv_SY_B!KD62/Inv_SY_B!$NE62-1,"")</f>
        <v>-2.1823850754297824E-2</v>
      </c>
      <c r="KE62" s="57">
        <f>IFERROR(Inv_SY_B!KE62/Inv_SY_B!$NE62-1,"")</f>
        <v>6.5629613610607151E-3</v>
      </c>
      <c r="KF62" s="57">
        <f>IFERROR(Inv_SY_B!KF62/Inv_SY_B!$NE62-1,"")</f>
        <v>1.8135487834687547E-2</v>
      </c>
      <c r="KG62" s="57">
        <f>IFERROR(Inv_SY_B!KG62/Inv_SY_B!$NE62-1,"")</f>
        <v>4.8931488836867487E-3</v>
      </c>
      <c r="KH62" s="57">
        <f>IFERROR(Inv_SY_B!KH62/Inv_SY_B!$NE62-1,"")</f>
        <v>3.3903176540499569E-3</v>
      </c>
      <c r="KI62" s="57">
        <f>IFERROR(Inv_SY_B!KI62/Inv_SY_B!$NE62-1,"")</f>
        <v>1.3759853138542999E-2</v>
      </c>
      <c r="KJ62" s="57">
        <f>IFERROR(Inv_SY_B!KJ62/Inv_SY_B!$NE62-1,"")</f>
        <v>3.941355771583499E-3</v>
      </c>
      <c r="KK62" s="57">
        <f>IFERROR(Inv_SY_B!KK62/Inv_SY_B!$NE62-1,"")</f>
        <v>-9.0035690455026463E-2</v>
      </c>
      <c r="KL62" s="57">
        <f>IFERROR(Inv_SY_B!KL62/Inv_SY_B!$NE62-1,"")</f>
        <v>-1.5796513935283252E-2</v>
      </c>
      <c r="KM62" s="57">
        <f>IFERROR(Inv_SY_B!KM62/Inv_SY_B!$NE62-1,"")</f>
        <v>5.723480293668759E-3</v>
      </c>
      <c r="KN62" s="57">
        <f>IFERROR(Inv_SY_B!KN62/Inv_SY_B!$NE62-1,"")</f>
        <v>-3.7408644378887912E-3</v>
      </c>
      <c r="KO62" s="57">
        <f>IFERROR(Inv_SY_B!KO62/Inv_SY_B!$NE62-1,"")</f>
        <v>-5.2488247843499591E-3</v>
      </c>
      <c r="KP62" s="57">
        <f>IFERROR(Inv_SY_B!KP62/Inv_SY_B!$NE62-1,"")</f>
        <v>8.3228183338017736E-3</v>
      </c>
      <c r="KQ62" s="57">
        <f>IFERROR(Inv_SY_B!KQ62/Inv_SY_B!$NE62-1,"")</f>
        <v>-2.0138432552835761E-2</v>
      </c>
      <c r="KR62" s="57">
        <f>IFERROR(Inv_SY_B!KR62/Inv_SY_B!$NE62-1,"")</f>
        <v>-1.2275971937865116E-3</v>
      </c>
      <c r="KS62" s="57">
        <f>IFERROR(Inv_SY_B!KS62/Inv_SY_B!$NE62-1,"")</f>
        <v>-2.4004552410343827E-3</v>
      </c>
      <c r="KT62" s="57">
        <f>IFERROR(Inv_SY_B!KT62/Inv_SY_B!$NE62-1,"")</f>
        <v>1.2846699373185722E-2</v>
      </c>
      <c r="KU62" s="57">
        <f>IFERROR(Inv_SY_B!KU62/Inv_SY_B!$NE62-1,"")</f>
        <v>8.9930229322290334E-3</v>
      </c>
      <c r="KV62" s="57">
        <f>IFERROR(Inv_SY_B!KV62/Inv_SY_B!$NE62-1,"")</f>
        <v>8.8969181218885307E-3</v>
      </c>
      <c r="KW62" s="57">
        <f>IFERROR(Inv_SY_B!KW62/Inv_SY_B!$NE62-1,"")</f>
        <v>9.8307786802631636E-3</v>
      </c>
      <c r="KX62" s="57">
        <f>IFERROR(Inv_SY_B!KX62/Inv_SY_B!$NE62-1,"")</f>
        <v>2.3762029878013236E-2</v>
      </c>
      <c r="KY62" s="57">
        <f>IFERROR(Inv_SY_B!KY62/Inv_SY_B!$NE62-1,"")</f>
        <v>1.7792450271401083E-2</v>
      </c>
      <c r="KZ62" s="57">
        <f>IFERROR(Inv_SY_B!KZ62/Inv_SY_B!$NE62-1,"")</f>
        <v>5.3439982525778085E-3</v>
      </c>
      <c r="LA62" s="57">
        <f>IFERROR(Inv_SY_B!LA62/Inv_SY_B!$NE62-1,"")</f>
        <v>2.7763157468028821E-2</v>
      </c>
      <c r="LB62" s="57">
        <f>IFERROR(Inv_SY_B!LB62/Inv_SY_B!$NE62-1,"")</f>
        <v>2.7251849916580806E-3</v>
      </c>
      <c r="LC62" s="57">
        <f>IFERROR(Inv_SY_B!LC62/Inv_SY_B!$NE62-1,"")</f>
        <v>2.1825047404259168E-2</v>
      </c>
      <c r="LD62" s="57">
        <f>IFERROR(Inv_SY_B!LD62/Inv_SY_B!$NE62-1,"")</f>
        <v>7.5575090124198052E-3</v>
      </c>
      <c r="LE62" s="57">
        <f>IFERROR(Inv_SY_B!LE62/Inv_SY_B!$NE62-1,"")</f>
        <v>-5.9844866832070576E-3</v>
      </c>
      <c r="LF62" s="57">
        <f>IFERROR(Inv_SY_B!LF62/Inv_SY_B!$NE62-1,"")</f>
        <v>-1.4241801131759879E-2</v>
      </c>
      <c r="LG62" s="57">
        <f>IFERROR(Inv_SY_B!LG62/Inv_SY_B!$NE62-1,"")</f>
        <v>-3.071856633387382E-3</v>
      </c>
      <c r="LH62" s="57">
        <f>IFERROR(Inv_SY_B!LH62/Inv_SY_B!$NE62-1,"")</f>
        <v>-2.145608638681118E-2</v>
      </c>
      <c r="LI62" s="57">
        <f>IFERROR(Inv_SY_B!LI62/Inv_SY_B!$NE62-1,"")</f>
        <v>7.0620701455064161E-3</v>
      </c>
      <c r="LJ62" s="57">
        <f>IFERROR(Inv_SY_B!LJ62/Inv_SY_B!$NE62-1,"")</f>
        <v>5.4256205547933423E-3</v>
      </c>
      <c r="LK62" s="57">
        <f>IFERROR(Inv_SY_B!LK62/Inv_SY_B!$NE62-1,"")</f>
        <v>-1.4894128973195309E-2</v>
      </c>
      <c r="LL62" s="57">
        <f>IFERROR(Inv_SY_B!LL62/Inv_SY_B!$NE62-1,"")</f>
        <v>-2.4090695269836093E-3</v>
      </c>
      <c r="LM62" s="57">
        <f>IFERROR(Inv_SY_B!LM62/Inv_SY_B!$NE62-1,"")</f>
        <v>2.7870502555859655E-2</v>
      </c>
      <c r="LN62" s="57">
        <f>IFERROR(Inv_SY_B!LN62/Inv_SY_B!$NE62-1,"")</f>
        <v>1.3007336548464643E-2</v>
      </c>
      <c r="LO62" s="57">
        <f>IFERROR(Inv_SY_B!LO62/Inv_SY_B!$NE62-1,"")</f>
        <v>1.2819500315195409E-3</v>
      </c>
      <c r="LP62" s="57">
        <f>IFERROR(Inv_SY_B!LP62/Inv_SY_B!$NE62-1,"")</f>
        <v>-6.9980543613301638E-4</v>
      </c>
      <c r="LQ62" s="57">
        <f>IFERROR(Inv_SY_B!LQ62/Inv_SY_B!$NE62-1,"")</f>
        <v>3.0985592102010795E-3</v>
      </c>
      <c r="LR62" s="57">
        <f>IFERROR(Inv_SY_B!LR62/Inv_SY_B!$NE62-1,"")</f>
        <v>8.21809416830388E-3</v>
      </c>
      <c r="LS62" s="57">
        <f>IFERROR(Inv_SY_B!LS62/Inv_SY_B!$NE62-1,"")</f>
        <v>2.3883322445587885E-2</v>
      </c>
      <c r="LT62" s="57">
        <f>IFERROR(Inv_SY_B!LT62/Inv_SY_B!$NE62-1,"")</f>
        <v>-6.3973524056346598E-3</v>
      </c>
      <c r="LU62" s="57">
        <f>IFERROR(Inv_SY_B!LU62/Inv_SY_B!$NE62-1,"")</f>
        <v>1.2330236763683278E-2</v>
      </c>
      <c r="LV62" s="57">
        <f>IFERROR(Inv_SY_B!LV62/Inv_SY_B!$NE62-1,"")</f>
        <v>1.1116411539745963E-2</v>
      </c>
      <c r="LW62" s="57">
        <f>IFERROR(Inv_SY_B!LW62/Inv_SY_B!$NE62-1,"")</f>
        <v>3.6259934035589581E-2</v>
      </c>
      <c r="LX62" s="57">
        <f>IFERROR(Inv_SY_B!LX62/Inv_SY_B!$NE62-1,"")</f>
        <v>4.0421620517660184E-2</v>
      </c>
      <c r="LY62" s="57">
        <f>IFERROR(Inv_SY_B!LY62/Inv_SY_B!$NE62-1,"")</f>
        <v>2.9670597105644347E-2</v>
      </c>
      <c r="LZ62" s="57">
        <f>IFERROR(Inv_SY_B!LZ62/Inv_SY_B!$NE62-1,"")</f>
        <v>-1.3581215975875693E-2</v>
      </c>
      <c r="MA62" s="57">
        <f>IFERROR(Inv_SY_B!MA62/Inv_SY_B!$NE62-1,"")</f>
        <v>7.2272164344775458E-3</v>
      </c>
      <c r="MB62" s="57">
        <f>IFERROR(Inv_SY_B!MB62/Inv_SY_B!$NE62-1,"")</f>
        <v>7.0620701455064161E-3</v>
      </c>
      <c r="MC62" s="57">
        <f>IFERROR(Inv_SY_B!MC62/Inv_SY_B!$NE62-1,"")</f>
        <v>-3.273818549651808E-2</v>
      </c>
      <c r="MD62" s="57">
        <f>IFERROR(Inv_SY_B!MD62/Inv_SY_B!$NE62-1,"")</f>
        <v>-4.4981700824675563E-3</v>
      </c>
      <c r="ME62" s="57">
        <f>IFERROR(Inv_SY_B!ME62/Inv_SY_B!$NE62-1,"")</f>
        <v>1.2819500315195409E-3</v>
      </c>
      <c r="MF62" s="57">
        <f>IFERROR(Inv_SY_B!MF62/Inv_SY_B!$NE62-1,"")</f>
        <v>-3.0118534817279441E-3</v>
      </c>
      <c r="MG62" s="57">
        <f>IFERROR(Inv_SY_B!MG62/Inv_SY_B!$NE62-1,"")</f>
        <v>1.4470963204906706E-3</v>
      </c>
      <c r="MH62" s="57">
        <f>IFERROR(Inv_SY_B!MH62/Inv_SY_B!$NE62-1,"")</f>
        <v>1.3998214282290977E-2</v>
      </c>
      <c r="MI62" s="57">
        <f>IFERROR(Inv_SY_B!MI62/Inv_SY_B!$NE62-1,"")</f>
        <v>-9.2874124626280974E-3</v>
      </c>
      <c r="MJ62" s="57">
        <f>IFERROR(Inv_SY_B!MJ62/Inv_SY_B!$NE62-1,"")</f>
        <v>6.2611106439969255E-3</v>
      </c>
      <c r="MK62" s="57">
        <f>IFERROR(Inv_SY_B!MK62/Inv_SY_B!$NE62-1,"")</f>
        <v>1.9613188107306945E-2</v>
      </c>
      <c r="ML62" s="57">
        <f>IFERROR(Inv_SY_B!ML62/Inv_SY_B!$NE62-1,"")</f>
        <v>9.3741181911015659E-3</v>
      </c>
      <c r="MM62" s="57">
        <f>IFERROR(Inv_SY_B!MM62/Inv_SY_B!$NE62-1,"")</f>
        <v>-9.5916293107325412E-3</v>
      </c>
      <c r="MN62" s="57">
        <f>IFERROR(Inv_SY_B!MN62/Inv_SY_B!$NE62-1,"")</f>
        <v>1.7526169550872162E-3</v>
      </c>
      <c r="MO62" s="57">
        <f>IFERROR(Inv_SY_B!MO62/Inv_SY_B!$NE62-1,"")</f>
        <v>1.7705748469691196E-2</v>
      </c>
      <c r="MP62" s="57">
        <f>IFERROR(Inv_SY_B!MP62/Inv_SY_B!$NE62-1,"")</f>
        <v>6.5872812732736818E-5</v>
      </c>
      <c r="MQ62" s="57">
        <f>IFERROR(Inv_SY_B!MQ62/Inv_SY_B!$NE62-1,"")</f>
        <v>-8.1313884398306335E-3</v>
      </c>
      <c r="MR62" s="57">
        <f>IFERROR(Inv_SY_B!MR62/Inv_SY_B!$NE62-1,"")</f>
        <v>-3.6724386376122409E-3</v>
      </c>
      <c r="MS62" s="57">
        <f>IFERROR(Inv_SY_B!MS62/Inv_SY_B!$NE62-1,"")</f>
        <v>3.8334601961225179E-3</v>
      </c>
      <c r="MT62" s="57">
        <f>IFERROR(Inv_SY_B!MT62/Inv_SY_B!$NE62-1,"")</f>
        <v>1.9575484864013948E-3</v>
      </c>
      <c r="MU62" s="57">
        <f>IFERROR(Inv_SY_B!MU62/Inv_SY_B!$NE62-1,"")</f>
        <v>7.2272164344775458E-3</v>
      </c>
      <c r="MV62" s="57">
        <f>IFERROR(Inv_SY_B!MV62/Inv_SY_B!$NE62-1,"")</f>
        <v>1.7999088469289326E-3</v>
      </c>
      <c r="MW62" s="57">
        <f>IFERROR(Inv_SY_B!MW62/Inv_SY_B!$NE62-1,"")</f>
        <v>-1.3506900145838552E-2</v>
      </c>
      <c r="MX62" s="57">
        <f>IFERROR(Inv_SY_B!MX62/Inv_SY_B!$NE62-1,"")</f>
        <v>-1.6906831699594616E-3</v>
      </c>
      <c r="MY62" s="57">
        <f>IFERROR(Inv_SY_B!MY62/Inv_SY_B!$NE62-1,"")</f>
        <v>-7.4377740261521996E-3</v>
      </c>
      <c r="MZ62" s="57">
        <f>IFERROR(Inv_SY_B!MZ62/Inv_SY_B!$NE62-1,"")</f>
        <v>7.6483394713540154E-3</v>
      </c>
      <c r="NA62" s="57">
        <f>IFERROR(Inv_SY_B!NA62/Inv_SY_B!$NE62-1,"")</f>
        <v>3.002948200797162E-3</v>
      </c>
      <c r="NB62" s="57">
        <f>IFERROR(Inv_SY_B!NB62/Inv_SY_B!$NE62-1,"")</f>
        <v>1.4064272797879251E-2</v>
      </c>
      <c r="NC62" s="57">
        <f>IFERROR(Inv_SY_B!NC62/Inv_SY_B!$NE62-1,"")</f>
        <v>1.7705748469691196E-2</v>
      </c>
      <c r="ND62" s="57">
        <f>IFERROR(Inv_SY_B!ND62/Inv_SY_B!$NE62-1,"")</f>
        <v>1.0596200729487082E-2</v>
      </c>
    </row>
    <row r="63" spans="2:368" ht="15" customHeight="1" x14ac:dyDescent="0.35">
      <c r="B63" s="86">
        <f t="shared" si="0"/>
        <v>45804</v>
      </c>
      <c r="C63" s="57">
        <f>IFERROR(Inv_SY_B!C63/Inv_SY_B!$NE63-1,"")</f>
        <v>-6.7685455527540017E-2</v>
      </c>
      <c r="D63" s="57">
        <f>IFERROR(Inv_SY_B!D63/Inv_SY_B!$NE63-1,"")</f>
        <v>-7.7377581924572447E-2</v>
      </c>
      <c r="E63" s="57">
        <f>IFERROR(Inv_SY_B!E63/Inv_SY_B!$NE63-1,"")</f>
        <v>-5.3079251009906292E-2</v>
      </c>
      <c r="F63" s="57">
        <f>IFERROR(Inv_SY_B!F63/Inv_SY_B!$NE63-1,"")</f>
        <v>-4.9202400451093364E-2</v>
      </c>
      <c r="G63" s="57">
        <f>IFERROR(Inv_SY_B!G63/Inv_SY_B!$NE63-1,"")</f>
        <v>-6.3417519166741432E-2</v>
      </c>
      <c r="H63" s="57">
        <f>IFERROR(Inv_SY_B!H63/Inv_SY_B!$NE63-1,"")</f>
        <v>-8.9293362465607151E-2</v>
      </c>
      <c r="I63" s="57">
        <f>IFERROR(Inv_SY_B!I63/Inv_SY_B!$NE63-1,"")</f>
        <v>-2.7020259906759825E-2</v>
      </c>
      <c r="J63" s="57">
        <f>IFERROR(Inv_SY_B!J63/Inv_SY_B!$NE63-1,"")</f>
        <v>-8.8455512359075783E-2</v>
      </c>
      <c r="K63" s="57">
        <f>IFERROR(Inv_SY_B!K63/Inv_SY_B!$NE63-1,"")</f>
        <v>-5.5986888929016265E-2</v>
      </c>
      <c r="L63" s="57">
        <f>IFERROR(Inv_SY_B!L63/Inv_SY_B!$NE63-1,"")</f>
        <v>-4.2579447413120919E-2</v>
      </c>
      <c r="M63" s="57">
        <f>IFERROR(Inv_SY_B!M63/Inv_SY_B!$NE63-1,"")</f>
        <v>-4.0156415813862756E-2</v>
      </c>
      <c r="N63" s="57">
        <f>IFERROR(Inv_SY_B!N63/Inv_SY_B!$NE63-1,"")</f>
        <v>-5.0333148530747218E-2</v>
      </c>
      <c r="O63" s="57">
        <f>IFERROR(Inv_SY_B!O63/Inv_SY_B!$NE63-1,"")</f>
        <v>-4.4033266372675905E-2</v>
      </c>
      <c r="P63" s="57">
        <f>IFERROR(Inv_SY_B!P63/Inv_SY_B!$NE63-1,"")</f>
        <v>-4.467940813247806E-2</v>
      </c>
      <c r="Q63" s="57">
        <f>IFERROR(Inv_SY_B!Q63/Inv_SY_B!$NE63-1,"")</f>
        <v>-3.3533462775890532E-2</v>
      </c>
      <c r="R63" s="57">
        <f>IFERROR(Inv_SY_B!R63/Inv_SY_B!$NE63-1,"")</f>
        <v>-3.4502675415593709E-2</v>
      </c>
      <c r="S63" s="57">
        <f>IFERROR(Inv_SY_B!S63/Inv_SY_B!$NE63-1,"")</f>
        <v>-4.6090717765730149E-2</v>
      </c>
      <c r="T63" s="57">
        <f>IFERROR(Inv_SY_B!T63/Inv_SY_B!$NE63-1,"")</f>
        <v>-4.2519934356297084E-2</v>
      </c>
      <c r="U63" s="57">
        <f>IFERROR(Inv_SY_B!U63/Inv_SY_B!$NE63-1,"")</f>
        <v>-5.2433109250104137E-2</v>
      </c>
      <c r="V63" s="57">
        <f>IFERROR(Inv_SY_B!V63/Inv_SY_B!$NE63-1,"")</f>
        <v>-3.7894919654555048E-2</v>
      </c>
      <c r="W63" s="57">
        <f>IFERROR(Inv_SY_B!W63/Inv_SY_B!$NE63-1,"")</f>
        <v>-1.6410706141132825E-2</v>
      </c>
      <c r="X63" s="57">
        <f>IFERROR(Inv_SY_B!X63/Inv_SY_B!$NE63-1,"")</f>
        <v>-3.0141218536929082E-2</v>
      </c>
      <c r="Y63" s="57">
        <f>IFERROR(Inv_SY_B!Y63/Inv_SY_B!$NE63-1,"")</f>
        <v>-2.1741375659500628E-2</v>
      </c>
      <c r="Z63" s="57">
        <f>IFERROR(Inv_SY_B!Z63/Inv_SY_B!$NE63-1,"")</f>
        <v>-1.8187595980588722E-2</v>
      </c>
      <c r="AA63" s="57">
        <f>IFERROR(Inv_SY_B!AA63/Inv_SY_B!$NE63-1,"")</f>
        <v>-2.7233580617819109E-2</v>
      </c>
      <c r="AB63" s="57">
        <f>IFERROR(Inv_SY_B!AB63/Inv_SY_B!$NE63-1,"")</f>
        <v>-4.3225589172923296E-2</v>
      </c>
      <c r="AC63" s="57">
        <f>IFERROR(Inv_SY_B!AC63/Inv_SY_B!$NE63-1,"")</f>
        <v>-2.7395116057769675E-2</v>
      </c>
      <c r="AD63" s="57">
        <f>IFERROR(Inv_SY_B!AD63/Inv_SY_B!$NE63-1,"")</f>
        <v>-5.1302361170450395E-2</v>
      </c>
      <c r="AE63" s="57">
        <f>IFERROR(Inv_SY_B!AE63/Inv_SY_B!$NE63-1,"")</f>
        <v>-6.8801151840506281E-3</v>
      </c>
      <c r="AF63" s="57">
        <f>IFERROR(Inv_SY_B!AF63/Inv_SY_B!$NE63-1,"")</f>
        <v>-1.4310745421775573E-2</v>
      </c>
      <c r="AG63" s="57">
        <f>IFERROR(Inv_SY_B!AG63/Inv_SY_B!$NE63-1,"")</f>
        <v>-3.6602636134950961E-2</v>
      </c>
      <c r="AH63" s="57">
        <f>IFERROR(Inv_SY_B!AH63/Inv_SY_B!$NE63-1,"")</f>
        <v>-3.1110431176632258E-2</v>
      </c>
      <c r="AI63" s="57">
        <f>IFERROR(Inv_SY_B!AI63/Inv_SY_B!$NE63-1,"")</f>
        <v>-5.6148424368966832E-2</v>
      </c>
      <c r="AJ63" s="57">
        <f>IFERROR(Inv_SY_B!AJ63/Inv_SY_B!$NE63-1,"")</f>
        <v>-6.5134895949373495E-2</v>
      </c>
      <c r="AK63" s="57">
        <f>IFERROR(Inv_SY_B!AK63/Inv_SY_B!$NE63-1,"")</f>
        <v>-5.7993329130507254E-2</v>
      </c>
      <c r="AL63" s="57">
        <f>IFERROR(Inv_SY_B!AL63/Inv_SY_B!$NE63-1,"")</f>
        <v>-4.9321426564741144E-2</v>
      </c>
      <c r="AM63" s="57">
        <f>IFERROR(Inv_SY_B!AM63/Inv_SY_B!$NE63-1,"")</f>
        <v>-3.3848031790530975E-2</v>
      </c>
      <c r="AN63" s="57">
        <f>IFERROR(Inv_SY_B!AN63/Inv_SY_B!$NE63-1,"")</f>
        <v>-3.1467509517575487E-2</v>
      </c>
      <c r="AO63" s="57">
        <f>IFERROR(Inv_SY_B!AO63/Inv_SY_B!$NE63-1,"")</f>
        <v>-5.2594644690054704E-2</v>
      </c>
      <c r="AP63" s="57">
        <f>IFERROR(Inv_SY_B!AP63/Inv_SY_B!$NE63-1,"")</f>
        <v>-3.7248777894752894E-2</v>
      </c>
      <c r="AQ63" s="57">
        <f>IFERROR(Inv_SY_B!AQ63/Inv_SY_B!$NE63-1,"")</f>
        <v>-4.7102439731736223E-2</v>
      </c>
      <c r="AR63" s="57">
        <f>IFERROR(Inv_SY_B!AR63/Inv_SY_B!$NE63-1,"")</f>
        <v>-3.9871136392095718E-2</v>
      </c>
      <c r="AS63" s="57">
        <f>IFERROR(Inv_SY_B!AS63/Inv_SY_B!$NE63-1,"")</f>
        <v>-2.7910640395254038E-2</v>
      </c>
      <c r="AT63" s="57">
        <f>IFERROR(Inv_SY_B!AT63/Inv_SY_B!$NE63-1,"")</f>
        <v>-1.1643993685048315E-2</v>
      </c>
      <c r="AU63" s="57">
        <f>IFERROR(Inv_SY_B!AU63/Inv_SY_B!$NE63-1,"")</f>
        <v>-1.3826139101923984E-2</v>
      </c>
      <c r="AV63" s="57">
        <f>IFERROR(Inv_SY_B!AV63/Inv_SY_B!$NE63-1,"")</f>
        <v>7.1555705165593508E-4</v>
      </c>
      <c r="AW63" s="57">
        <f>IFERROR(Inv_SY_B!AW63/Inv_SY_B!$NE63-1,"")</f>
        <v>-2.2329485920768222E-2</v>
      </c>
      <c r="AX63" s="57">
        <f>IFERROR(Inv_SY_B!AX63/Inv_SY_B!$NE63-1,"")</f>
        <v>-2.9445573981013107E-2</v>
      </c>
      <c r="AY63" s="57">
        <f>IFERROR(Inv_SY_B!AY63/Inv_SY_B!$NE63-1,"")</f>
        <v>-8.1665099598513979E-2</v>
      </c>
      <c r="AZ63" s="57">
        <f>IFERROR(Inv_SY_B!AZ63/Inv_SY_B!$NE63-1,"")</f>
        <v>-4.5315404609938659E-2</v>
      </c>
      <c r="BA63" s="57">
        <f>IFERROR(Inv_SY_B!BA63/Inv_SY_B!$NE63-1,"")</f>
        <v>-2.5941297098214799E-2</v>
      </c>
      <c r="BB63" s="57">
        <f>IFERROR(Inv_SY_B!BB63/Inv_SY_B!$NE63-1,"")</f>
        <v>-4.9370378566313877E-2</v>
      </c>
      <c r="BC63" s="57">
        <f>IFERROR(Inv_SY_B!BC63/Inv_SY_B!$NE63-1,"")</f>
        <v>-6.5863627257420787E-2</v>
      </c>
      <c r="BD63" s="57">
        <f>IFERROR(Inv_SY_B!BD63/Inv_SY_B!$NE63-1,"")</f>
        <v>-7.8813217805837388E-2</v>
      </c>
      <c r="BE63" s="57">
        <f>IFERROR(Inv_SY_B!BE63/Inv_SY_B!$NE63-1,"")</f>
        <v>-9.0841060596577483E-2</v>
      </c>
      <c r="BF63" s="57">
        <f>IFERROR(Inv_SY_B!BF63/Inv_SY_B!$NE63-1,"")</f>
        <v>-7.7409947317866767E-2</v>
      </c>
      <c r="BG63" s="57">
        <f>IFERROR(Inv_SY_B!BG63/Inv_SY_B!$NE63-1,"")</f>
        <v>-7.4727605373601236E-2</v>
      </c>
      <c r="BH63" s="57">
        <f>IFERROR(Inv_SY_B!BH63/Inv_SY_B!$NE63-1,"")</f>
        <v>-9.7001031657104497E-2</v>
      </c>
      <c r="BI63" s="57">
        <f>IFERROR(Inv_SY_B!BI63/Inv_SY_B!$NE63-1,"")</f>
        <v>-0.10962491239527838</v>
      </c>
      <c r="BJ63" s="57">
        <f>IFERROR(Inv_SY_B!BJ63/Inv_SY_B!$NE63-1,"")</f>
        <v>-0.10527788946224259</v>
      </c>
      <c r="BK63" s="57">
        <f>IFERROR(Inv_SY_B!BK63/Inv_SY_B!$NE63-1,"")</f>
        <v>-5.8894526848125905E-2</v>
      </c>
      <c r="BL63" s="57">
        <f>IFERROR(Inv_SY_B!BL63/Inv_SY_B!$NE63-1,"")</f>
        <v>-7.7997893176544819E-2</v>
      </c>
      <c r="BM63" s="57">
        <f>IFERROR(Inv_SY_B!BM63/Inv_SY_B!$NE63-1,"")</f>
        <v>-4.6263497608122095E-2</v>
      </c>
      <c r="BN63" s="57">
        <f>IFERROR(Inv_SY_B!BN63/Inv_SY_B!$NE63-1,"")</f>
        <v>-1.421241950180574E-2</v>
      </c>
      <c r="BO63" s="57">
        <f>IFERROR(Inv_SY_B!BO63/Inv_SY_B!$NE63-1,"")</f>
        <v>-2.2158759156515773E-2</v>
      </c>
      <c r="BP63" s="57">
        <f>IFERROR(Inv_SY_B!BP63/Inv_SY_B!$NE63-1,"")</f>
        <v>2.1185786862434774E-2</v>
      </c>
      <c r="BQ63" s="57">
        <f>IFERROR(Inv_SY_B!BQ63/Inv_SY_B!$NE63-1,"")</f>
        <v>3.9611535973920198E-3</v>
      </c>
      <c r="BR63" s="57">
        <f>IFERROR(Inv_SY_B!BR63/Inv_SY_B!$NE63-1,"")</f>
        <v>-1.1563639616902432E-2</v>
      </c>
      <c r="BS63" s="57">
        <f>IFERROR(Inv_SY_B!BS63/Inv_SY_B!$NE63-1,"")</f>
        <v>1.0273335062813693E-3</v>
      </c>
      <c r="BT63" s="57">
        <f>IFERROR(Inv_SY_B!BT63/Inv_SY_B!$NE63-1,"")</f>
        <v>-3.6432739647383805E-2</v>
      </c>
      <c r="BU63" s="57">
        <f>IFERROR(Inv_SY_B!BU63/Inv_SY_B!$NE63-1,"")</f>
        <v>1.1686761595026907E-2</v>
      </c>
      <c r="BV63" s="57">
        <f>IFERROR(Inv_SY_B!BV63/Inv_SY_B!$NE63-1,"")</f>
        <v>-1.3550224530579857E-2</v>
      </c>
      <c r="BW63" s="57">
        <f>IFERROR(Inv_SY_B!BW63/Inv_SY_B!$NE63-1,"")</f>
        <v>-2.5690465669720108E-2</v>
      </c>
      <c r="BX63" s="57">
        <f>IFERROR(Inv_SY_B!BX63/Inv_SY_B!$NE63-1,"")</f>
        <v>-4.1944007270884653E-2</v>
      </c>
      <c r="BY63" s="57">
        <f>IFERROR(Inv_SY_B!BY63/Inv_SY_B!$NE63-1,"")</f>
        <v>-2.9222172182924666E-2</v>
      </c>
      <c r="BZ63" s="57">
        <f>IFERROR(Inv_SY_B!BZ63/Inv_SY_B!$NE63-1,"")</f>
        <v>-6.0955144757194324E-3</v>
      </c>
      <c r="CA63" s="57">
        <f>IFERROR(Inv_SY_B!CA63/Inv_SY_B!$NE63-1,"")</f>
        <v>-1.3018461902171263E-2</v>
      </c>
      <c r="CB63" s="57">
        <f>IFERROR(Inv_SY_B!CB63/Inv_SY_B!$NE63-1,"")</f>
        <v>-1.3844533406680459E-2</v>
      </c>
      <c r="CC63" s="57">
        <f>IFERROR(Inv_SY_B!CC63/Inv_SY_B!$NE63-1,"")</f>
        <v>-1.0165672455425656E-2</v>
      </c>
      <c r="CD63" s="57">
        <f>IFERROR(Inv_SY_B!CD63/Inv_SY_B!$NE63-1,"")</f>
        <v>2.0000987344862331E-2</v>
      </c>
      <c r="CE63" s="57">
        <f>IFERROR(Inv_SY_B!CE63/Inv_SY_B!$NE63-1,"")</f>
        <v>-3.8787210656186732E-2</v>
      </c>
      <c r="CF63" s="57">
        <f>IFERROR(Inv_SY_B!CF63/Inv_SY_B!$NE63-1,"")</f>
        <v>-2.7011789894712313E-2</v>
      </c>
      <c r="CG63" s="57">
        <f>IFERROR(Inv_SY_B!CG63/Inv_SY_B!$NE63-1,"")</f>
        <v>1.4556273137005693E-2</v>
      </c>
      <c r="CH63" s="57">
        <f>IFERROR(Inv_SY_B!CH63/Inv_SY_B!$NE63-1,"")</f>
        <v>-1.317230517831447E-2</v>
      </c>
      <c r="CI63" s="57">
        <f>IFERROR(Inv_SY_B!CI63/Inv_SY_B!$NE63-1,"")</f>
        <v>-2.0319328680888371E-2</v>
      </c>
      <c r="CJ63" s="57">
        <f>IFERROR(Inv_SY_B!CJ63/Inv_SY_B!$NE63-1,"")</f>
        <v>-1.3263729152745984E-3</v>
      </c>
      <c r="CK63" s="57">
        <f>IFERROR(Inv_SY_B!CK63/Inv_SY_B!$NE63-1,"")</f>
        <v>-1.8710663119476112E-2</v>
      </c>
      <c r="CL63" s="57">
        <f>IFERROR(Inv_SY_B!CL63/Inv_SY_B!$NE63-1,"")</f>
        <v>-3.4786806959270389E-2</v>
      </c>
      <c r="CM63" s="57">
        <f>IFERROR(Inv_SY_B!CM63/Inv_SY_B!$NE63-1,"")</f>
        <v>1.9853832906812086E-2</v>
      </c>
      <c r="CN63" s="57">
        <f>IFERROR(Inv_SY_B!CN63/Inv_SY_B!$NE63-1,"")</f>
        <v>-8.9148597319991252E-3</v>
      </c>
      <c r="CO63" s="57">
        <f>IFERROR(Inv_SY_B!CO63/Inv_SY_B!$NE63-1,"")</f>
        <v>-1.2888029559354197E-2</v>
      </c>
      <c r="CP63" s="57">
        <f>IFERROR(Inv_SY_B!CP63/Inv_SY_B!$NE63-1,"")</f>
        <v>-4.0626641131813912E-2</v>
      </c>
      <c r="CQ63" s="57">
        <f>IFERROR(Inv_SY_B!CQ63/Inv_SY_B!$NE63-1,"")</f>
        <v>-1.8627052643311437E-2</v>
      </c>
      <c r="CR63" s="57">
        <f>IFERROR(Inv_SY_B!CR63/Inv_SY_B!$NE63-1,"")</f>
        <v>7.7871689866970684E-3</v>
      </c>
      <c r="CS63" s="57">
        <f>IFERROR(Inv_SY_B!CS63/Inv_SY_B!$NE63-1,"")</f>
        <v>1.3746923727729454E-2</v>
      </c>
      <c r="CT63" s="57">
        <f>IFERROR(Inv_SY_B!CT63/Inv_SY_B!$NE63-1,"")</f>
        <v>-2.2929100197406349E-3</v>
      </c>
      <c r="CU63" s="57">
        <f>IFERROR(Inv_SY_B!CU63/Inv_SY_B!$NE63-1,"")</f>
        <v>-3.7771845033640505E-2</v>
      </c>
      <c r="CV63" s="57">
        <f>IFERROR(Inv_SY_B!CV63/Inv_SY_B!$NE63-1,"")</f>
        <v>-1.0092095236400533E-2</v>
      </c>
      <c r="CW63" s="57">
        <f>IFERROR(Inv_SY_B!CW63/Inv_SY_B!$NE63-1,"")</f>
        <v>-3.1022594290167627E-3</v>
      </c>
      <c r="CX63" s="57">
        <f>IFERROR(Inv_SY_B!CX63/Inv_SY_B!$NE63-1,"")</f>
        <v>-1.7556838548400844E-2</v>
      </c>
      <c r="CY63" s="57">
        <f>IFERROR(Inv_SY_B!CY63/Inv_SY_B!$NE63-1,"")</f>
        <v>-1.2633853711812915E-2</v>
      </c>
      <c r="CZ63" s="57">
        <f>IFERROR(Inv_SY_B!CZ63/Inv_SY_B!$NE63-1,"")</f>
        <v>-4.3530721524432936E-3</v>
      </c>
      <c r="DA63" s="57">
        <f>IFERROR(Inv_SY_B!DA63/Inv_SY_B!$NE63-1,"")</f>
        <v>-7.9724744462018604E-3</v>
      </c>
      <c r="DB63" s="57">
        <f>IFERROR(Inv_SY_B!DB63/Inv_SY_B!$NE63-1,"")</f>
        <v>-1.4433151158881108E-2</v>
      </c>
      <c r="DC63" s="57">
        <f>IFERROR(Inv_SY_B!DC63/Inv_SY_B!$NE63-1,"")</f>
        <v>-1.6787622167684035E-2</v>
      </c>
      <c r="DD63" s="57">
        <f>IFERROR(Inv_SY_B!DD63/Inv_SY_B!$NE63-1,"")</f>
        <v>-2.4954693479469325E-2</v>
      </c>
      <c r="DE63" s="57">
        <f>IFERROR(Inv_SY_B!DE63/Inv_SY_B!$NE63-1,"")</f>
        <v>1.0509526090625387E-2</v>
      </c>
      <c r="DF63" s="57">
        <f>IFERROR(Inv_SY_B!DF63/Inv_SY_B!$NE63-1,"")</f>
        <v>-1.8112012110135689E-2</v>
      </c>
      <c r="DG63" s="57">
        <f>IFERROR(Inv_SY_B!DG63/Inv_SY_B!$NE63-1,"")</f>
        <v>-1.7596971576959941E-2</v>
      </c>
      <c r="DH63" s="57">
        <f>IFERROR(Inv_SY_B!DH63/Inv_SY_B!$NE63-1,"")</f>
        <v>1.4335541479930214E-2</v>
      </c>
      <c r="DI63" s="57">
        <f>IFERROR(Inv_SY_B!DI63/Inv_SY_B!$NE63-1,"")</f>
        <v>1.1981070471127397E-2</v>
      </c>
      <c r="DJ63" s="57">
        <f>IFERROR(Inv_SY_B!DJ63/Inv_SY_B!$NE63-1,"")</f>
        <v>-1.5242500568157014E-2</v>
      </c>
      <c r="DK63" s="57">
        <f>IFERROR(Inv_SY_B!DK63/Inv_SY_B!$NE63-1,"")</f>
        <v>1.5607376265935446E-2</v>
      </c>
      <c r="DL63" s="57">
        <f>IFERROR(Inv_SY_B!DL63/Inv_SY_B!$NE63-1,"")</f>
        <v>-2.5325923993641308E-2</v>
      </c>
      <c r="DM63" s="57">
        <f>IFERROR(Inv_SY_B!DM63/Inv_SY_B!$NE63-1,"")</f>
        <v>-2.9295749401949789E-2</v>
      </c>
      <c r="DN63" s="57">
        <f>IFERROR(Inv_SY_B!DN63/Inv_SY_B!$NE63-1,"")</f>
        <v>-3.1576643191727594E-2</v>
      </c>
      <c r="DO63" s="57">
        <f>IFERROR(Inv_SY_B!DO63/Inv_SY_B!$NE63-1,"")</f>
        <v>-2.7971359459498135E-2</v>
      </c>
      <c r="DP63" s="57">
        <f>IFERROR(Inv_SY_B!DP63/Inv_SY_B!$NE63-1,"")</f>
        <v>-1.2961606778379209E-2</v>
      </c>
      <c r="DQ63" s="57">
        <f>IFERROR(Inv_SY_B!DQ63/Inv_SY_B!$NE63-1,"")</f>
        <v>-8.5469736368736227E-3</v>
      </c>
      <c r="DR63" s="57">
        <f>IFERROR(Inv_SY_B!DR63/Inv_SY_B!$NE63-1,"")</f>
        <v>-8.9884369510240258E-3</v>
      </c>
      <c r="DS63" s="57">
        <f>IFERROR(Inv_SY_B!DS63/Inv_SY_B!$NE63-1,"")</f>
        <v>-1.9804288147712845E-2</v>
      </c>
      <c r="DT63" s="57">
        <f>IFERROR(Inv_SY_B!DT63/Inv_SY_B!$NE63-1,"")</f>
        <v>-3.2533147039053745E-2</v>
      </c>
      <c r="DU63" s="57">
        <f>IFERROR(Inv_SY_B!DU63/Inv_SY_B!$NE63-1,"")</f>
        <v>-1.9941409328623205E-2</v>
      </c>
      <c r="DV63" s="57">
        <f>IFERROR(Inv_SY_B!DV63/Inv_SY_B!$NE63-1,"")</f>
        <v>-2.6340407624934059E-3</v>
      </c>
      <c r="DW63" s="57">
        <f>IFERROR(Inv_SY_B!DW63/Inv_SY_B!$NE63-1,"")</f>
        <v>1.0730257747700866E-2</v>
      </c>
      <c r="DX63" s="57">
        <f>IFERROR(Inv_SY_B!DX63/Inv_SY_B!$NE63-1,"")</f>
        <v>1.4997736451156207E-2</v>
      </c>
      <c r="DY63" s="57">
        <f>IFERROR(Inv_SY_B!DY63/Inv_SY_B!$NE63-1,"")</f>
        <v>-3.6172999621922886E-3</v>
      </c>
      <c r="DZ63" s="57">
        <f>IFERROR(Inv_SY_B!DZ63/Inv_SY_B!$NE63-1,"")</f>
        <v>1.87501746214358E-2</v>
      </c>
      <c r="EA63" s="57">
        <f>IFERROR(Inv_SY_B!EA63/Inv_SY_B!$NE63-1,"")</f>
        <v>-3.687420296153443E-2</v>
      </c>
      <c r="EB63" s="57">
        <f>IFERROR(Inv_SY_B!EB63/Inv_SY_B!$NE63-1,"")</f>
        <v>-2.4071766851168186E-2</v>
      </c>
      <c r="EC63" s="57">
        <f>IFERROR(Inv_SY_B!EC63/Inv_SY_B!$NE63-1,"")</f>
        <v>-2.9590058278050169E-2</v>
      </c>
      <c r="ED63" s="57">
        <f>IFERROR(Inv_SY_B!ED63/Inv_SY_B!$NE63-1,"")</f>
        <v>1.3673346508704443E-2</v>
      </c>
      <c r="EE63" s="57">
        <f>IFERROR(Inv_SY_B!EE63/Inv_SY_B!$NE63-1,"")</f>
        <v>-3.2680301477104101E-2</v>
      </c>
      <c r="EF63" s="57">
        <f>IFERROR(Inv_SY_B!EF63/Inv_SY_B!$NE63-1,"")</f>
        <v>5.0302430321269576E-4</v>
      </c>
      <c r="EG63" s="57">
        <f>IFERROR(Inv_SY_B!EG63/Inv_SY_B!$NE63-1,"")</f>
        <v>-2.6646969517046259E-2</v>
      </c>
      <c r="EH63" s="57">
        <f>IFERROR(Inv_SY_B!EH63/Inv_SY_B!$NE63-1,"")</f>
        <v>-3.7389243494709956E-2</v>
      </c>
      <c r="EI63" s="57">
        <f>IFERROR(Inv_SY_B!EI63/Inv_SY_B!$NE63-1,"")</f>
        <v>-3.1724922289949609E-3</v>
      </c>
      <c r="EJ63" s="57">
        <f>IFERROR(Inv_SY_B!EJ63/Inv_SY_B!$NE63-1,"")</f>
        <v>4.4134315185092809E-2</v>
      </c>
      <c r="EK63" s="57">
        <f>IFERROR(Inv_SY_B!EK63/Inv_SY_B!$NE63-1,"")</f>
        <v>2.0981784116769209E-3</v>
      </c>
      <c r="EL63" s="57">
        <f>IFERROR(Inv_SY_B!EL63/Inv_SY_B!$NE63-1,"")</f>
        <v>1.9265215154611326E-2</v>
      </c>
      <c r="EM63" s="57">
        <f>IFERROR(Inv_SY_B!EM63/Inv_SY_B!$NE63-1,"")</f>
        <v>3.9204641510411697E-2</v>
      </c>
      <c r="EN63" s="57">
        <f>IFERROR(Inv_SY_B!EN63/Inv_SY_B!$NE63-1,"")</f>
        <v>2.3753425515142368E-2</v>
      </c>
      <c r="EO63" s="57">
        <f>IFERROR(Inv_SY_B!EO63/Inv_SY_B!$NE63-1,"")</f>
        <v>3.0081066351300256E-2</v>
      </c>
      <c r="EP63" s="57">
        <f>IFERROR(Inv_SY_B!EP63/Inv_SY_B!$NE63-1,"")</f>
        <v>5.9585531180362361E-2</v>
      </c>
      <c r="EQ63" s="57">
        <f>IFERROR(Inv_SY_B!EQ63/Inv_SY_B!$NE63-1,"")</f>
        <v>1.9706678468762062E-2</v>
      </c>
      <c r="ER63" s="57">
        <f>IFERROR(Inv_SY_B!ER63/Inv_SY_B!$NE63-1,"")</f>
        <v>4.1191226424089233E-2</v>
      </c>
      <c r="ES63" s="57">
        <f>IFERROR(Inv_SY_B!ES63/Inv_SY_B!$NE63-1,"")</f>
        <v>-3.0693716563426565E-2</v>
      </c>
      <c r="ET63" s="57">
        <f>IFERROR(Inv_SY_B!ET63/Inv_SY_B!$NE63-1,"")</f>
        <v>6.5210844016735381E-2</v>
      </c>
      <c r="EU63" s="57">
        <f>IFERROR(Inv_SY_B!EU63/Inv_SY_B!$NE63-1,"")</f>
        <v>2.7634623818716175E-2</v>
      </c>
      <c r="EV63" s="57">
        <f>IFERROR(Inv_SY_B!EV63/Inv_SY_B!$NE63-1,"")</f>
        <v>2.8519222656540277E-2</v>
      </c>
      <c r="EW63" s="57">
        <f>IFERROR(Inv_SY_B!EW63/Inv_SY_B!$NE63-1,"")</f>
        <v>4.2780494355031395E-2</v>
      </c>
      <c r="EX63" s="57">
        <f>IFERROR(Inv_SY_B!EX63/Inv_SY_B!$NE63-1,"")</f>
        <v>9.6265994623243589E-3</v>
      </c>
      <c r="EY63" s="57">
        <f>IFERROR(Inv_SY_B!EY63/Inv_SY_B!$NE63-1,"")</f>
        <v>1.8589005474999754E-2</v>
      </c>
      <c r="EZ63" s="57">
        <f>IFERROR(Inv_SY_B!EZ63/Inv_SY_B!$NE63-1,"")</f>
        <v>-1.8112012110135689E-2</v>
      </c>
      <c r="FA63" s="57">
        <f>IFERROR(Inv_SY_B!FA63/Inv_SY_B!$NE63-1,"")</f>
        <v>-6.7811203802713438E-3</v>
      </c>
      <c r="FB63" s="57">
        <f>IFERROR(Inv_SY_B!FB63/Inv_SY_B!$NE63-1,"")</f>
        <v>7.7135917676718346E-3</v>
      </c>
      <c r="FC63" s="57">
        <f>IFERROR(Inv_SY_B!FC63/Inv_SY_B!$NE63-1,"")</f>
        <v>2.7285132028346704E-2</v>
      </c>
      <c r="FD63" s="57">
        <f>IFERROR(Inv_SY_B!FD63/Inv_SY_B!$NE63-1,"")</f>
        <v>-3.2312415381978599E-2</v>
      </c>
      <c r="FE63" s="57">
        <f>IFERROR(Inv_SY_B!FE63/Inv_SY_B!$NE63-1,"")</f>
        <v>-4.1509567760115162E-2</v>
      </c>
      <c r="FF63" s="57">
        <f>IFERROR(Inv_SY_B!FF63/Inv_SY_B!$NE63-1,"")</f>
        <v>-3.2091683724903342E-2</v>
      </c>
      <c r="FG63" s="57">
        <f>IFERROR(Inv_SY_B!FG63/Inv_SY_B!$NE63-1,"")</f>
        <v>5.0302430321269576E-4</v>
      </c>
      <c r="FH63" s="57">
        <f>IFERROR(Inv_SY_B!FH63/Inv_SY_B!$NE63-1,"")</f>
        <v>-6.1925026280706952E-3</v>
      </c>
      <c r="FI63" s="57">
        <f>IFERROR(Inv_SY_B!FI63/Inv_SY_B!$NE63-1,"")</f>
        <v>2.3900579953192169E-2</v>
      </c>
      <c r="FJ63" s="57">
        <f>IFERROR(Inv_SY_B!FJ63/Inv_SY_B!$NE63-1,"")</f>
        <v>-1.9960639738140995E-2</v>
      </c>
      <c r="FK63" s="57">
        <f>IFERROR(Inv_SY_B!FK63/Inv_SY_B!$NE63-1,"")</f>
        <v>7.86074620572208E-3</v>
      </c>
      <c r="FL63" s="57">
        <f>IFERROR(Inv_SY_B!FL63/Inv_SY_B!$NE63-1,"")</f>
        <v>2.135100797951317E-3</v>
      </c>
      <c r="FM63" s="57">
        <f>IFERROR(Inv_SY_B!FM63/Inv_SY_B!$NE63-1,"")</f>
        <v>6.9276702029096082E-2</v>
      </c>
      <c r="FN63" s="57">
        <f>IFERROR(Inv_SY_B!FN63/Inv_SY_B!$NE63-1,"")</f>
        <v>8.04779577063921E-2</v>
      </c>
      <c r="FO63" s="57">
        <f>IFERROR(Inv_SY_B!FO63/Inv_SY_B!$NE63-1,"")</f>
        <v>6.7987348857608598E-2</v>
      </c>
      <c r="FP63" s="57">
        <f>IFERROR(Inv_SY_B!FP63/Inv_SY_B!$NE63-1,"")</f>
        <v>6.2185259585915587E-2</v>
      </c>
      <c r="FQ63" s="57">
        <f>IFERROR(Inv_SY_B!FQ63/Inv_SY_B!$NE63-1,"")</f>
        <v>-1.9043990217787021E-2</v>
      </c>
      <c r="FR63" s="57">
        <f>IFERROR(Inv_SY_B!FR63/Inv_SY_B!$NE63-1,"")</f>
        <v>5.4771478849863442E-2</v>
      </c>
      <c r="FS63" s="57">
        <f>IFERROR(Inv_SY_B!FS63/Inv_SY_B!$NE63-1,"")</f>
        <v>5.3965633117683875E-2</v>
      </c>
      <c r="FT63" s="57">
        <f>IFERROR(Inv_SY_B!FT63/Inv_SY_B!$NE63-1,"")</f>
        <v>5.5496740008825096E-2</v>
      </c>
      <c r="FU63" s="57">
        <f>IFERROR(Inv_SY_B!FU63/Inv_SY_B!$NE63-1,"")</f>
        <v>5.8397784644671713E-2</v>
      </c>
      <c r="FV63" s="57">
        <f>IFERROR(Inv_SY_B!FV63/Inv_SY_B!$NE63-1,"")</f>
        <v>5.1870434214016825E-2</v>
      </c>
      <c r="FW63" s="57">
        <f>IFERROR(Inv_SY_B!FW63/Inv_SY_B!$NE63-1,"")</f>
        <v>7.6932236484802186E-2</v>
      </c>
      <c r="FX63" s="57">
        <f>IFERROR(Inv_SY_B!FX63/Inv_SY_B!$NE63-1,"")</f>
        <v>7.7254574777674057E-2</v>
      </c>
      <c r="FY63" s="57">
        <f>IFERROR(Inv_SY_B!FY63/Inv_SY_B!$NE63-1,"")</f>
        <v>6.8873779163006299E-2</v>
      </c>
      <c r="FZ63" s="57">
        <f>IFERROR(Inv_SY_B!FZ63/Inv_SY_B!$NE63-1,"")</f>
        <v>8.0602863794880131E-2</v>
      </c>
      <c r="GA63" s="57">
        <f>IFERROR(Inv_SY_B!GA63/Inv_SY_B!$NE63-1,"")</f>
        <v>9.2740243597725147E-2</v>
      </c>
      <c r="GB63" s="57">
        <f>IFERROR(Inv_SY_B!GB63/Inv_SY_B!$NE63-1,"")</f>
        <v>1.459640616556479E-2</v>
      </c>
      <c r="GC63" s="57">
        <f>IFERROR(Inv_SY_B!GC63/Inv_SY_B!$NE63-1,"")</f>
        <v>5.9364799523286882E-2</v>
      </c>
      <c r="GD63" s="57">
        <f>IFERROR(Inv_SY_B!GD63/Inv_SY_B!$NE63-1,"")</f>
        <v>4.9130558724606477E-2</v>
      </c>
      <c r="GE63" s="57">
        <f>IFERROR(Inv_SY_B!GE63/Inv_SY_B!$NE63-1,"")</f>
        <v>5.7189016046402141E-2</v>
      </c>
      <c r="GF63" s="57">
        <f>IFERROR(Inv_SY_B!GF63/Inv_SY_B!$NE63-1,"")</f>
        <v>5.0339327322875604E-2</v>
      </c>
      <c r="GG63" s="57">
        <f>IFERROR(Inv_SY_B!GG63/Inv_SY_B!$NE63-1,"")</f>
        <v>4.0910932256374544E-2</v>
      </c>
      <c r="GH63" s="57">
        <f>IFERROR(Inv_SY_B!GH63/Inv_SY_B!$NE63-1,"")</f>
        <v>4.9130558724606477E-2</v>
      </c>
      <c r="GI63" s="57">
        <f>IFERROR(Inv_SY_B!GI63/Inv_SY_B!$NE63-1,"")</f>
        <v>4.115268597602828E-2</v>
      </c>
      <c r="GJ63" s="57">
        <f>IFERROR(Inv_SY_B!GJ63/Inv_SY_B!$NE63-1,"")</f>
        <v>4.6793606101285468E-2</v>
      </c>
      <c r="GK63" s="57">
        <f>IFERROR(Inv_SY_B!GK63/Inv_SY_B!$NE63-1,"")</f>
        <v>2.8903830846898737E-2</v>
      </c>
      <c r="GL63" s="57">
        <f>IFERROR(Inv_SY_B!GL63/Inv_SY_B!$NE63-1,"")</f>
        <v>4.445665347796468E-2</v>
      </c>
      <c r="GM63" s="57">
        <f>IFERROR(Inv_SY_B!GM63/Inv_SY_B!$NE63-1,"")</f>
        <v>2.1651219257282195E-2</v>
      </c>
      <c r="GN63" s="57">
        <f>IFERROR(Inv_SY_B!GN63/Inv_SY_B!$NE63-1,"")</f>
        <v>3.4625335545373614E-2</v>
      </c>
      <c r="GO63" s="57">
        <f>IFERROR(Inv_SY_B!GO63/Inv_SY_B!$NE63-1,"")</f>
        <v>5.0395736524128321E-2</v>
      </c>
      <c r="GP63" s="57">
        <f>IFERROR(Inv_SY_B!GP63/Inv_SY_B!$NE63-1,"")</f>
        <v>4.5488136015154446E-2</v>
      </c>
      <c r="GQ63" s="57">
        <f>IFERROR(Inv_SY_B!GQ63/Inv_SY_B!$NE63-1,"")</f>
        <v>5.7503295881952354E-2</v>
      </c>
      <c r="GR63" s="57">
        <f>IFERROR(Inv_SY_B!GR63/Inv_SY_B!$NE63-1,"")</f>
        <v>1.6505665170736483E-2</v>
      </c>
      <c r="GS63" s="57">
        <f>IFERROR(Inv_SY_B!GS63/Inv_SY_B!$NE63-1,"")</f>
        <v>7.1348772429875806E-2</v>
      </c>
      <c r="GT63" s="57">
        <f>IFERROR(Inv_SY_B!GT63/Inv_SY_B!$NE63-1,"")</f>
        <v>7.9272288514785183E-2</v>
      </c>
      <c r="GU63" s="57">
        <f>IFERROR(Inv_SY_B!GU63/Inv_SY_B!$NE63-1,"")</f>
        <v>5.069218832353739E-2</v>
      </c>
      <c r="GV63" s="57">
        <f>IFERROR(Inv_SY_B!GV63/Inv_SY_B!$NE63-1,"")</f>
        <v>6.5624522926499118E-2</v>
      </c>
      <c r="GW63" s="57">
        <f>IFERROR(Inv_SY_B!GW63/Inv_SY_B!$NE63-1,"")</f>
        <v>3.5379335299121628E-2</v>
      </c>
      <c r="GX63" s="57">
        <f>IFERROR(Inv_SY_B!GX63/Inv_SY_B!$NE63-1,"")</f>
        <v>2.6593223180206849E-2</v>
      </c>
      <c r="GY63" s="57">
        <f>IFERROR(Inv_SY_B!GY63/Inv_SY_B!$NE63-1,"")</f>
        <v>-3.2831498619496302E-2</v>
      </c>
      <c r="GZ63" s="57">
        <f>IFERROR(Inv_SY_B!GZ63/Inv_SY_B!$NE63-1,"")</f>
        <v>4.1296498445156038E-2</v>
      </c>
      <c r="HA63" s="57">
        <f>IFERROR(Inv_SY_B!HA63/Inv_SY_B!$NE63-1,"")</f>
        <v>7.559383183396462E-2</v>
      </c>
      <c r="HB63" s="57">
        <f>IFERROR(Inv_SY_B!HB63/Inv_SY_B!$NE63-1,"")</f>
        <v>5.396168841829585E-2</v>
      </c>
      <c r="HC63" s="57">
        <f>IFERROR(Inv_SY_B!HC63/Inv_SY_B!$NE63-1,"")</f>
        <v>4.4223916214055636E-2</v>
      </c>
      <c r="HD63" s="57">
        <f>IFERROR(Inv_SY_B!HD63/Inv_SY_B!$NE63-1,"")</f>
        <v>8.2631602564261275E-2</v>
      </c>
      <c r="HE63" s="57">
        <f>IFERROR(Inv_SY_B!HE63/Inv_SY_B!$NE63-1,"")</f>
        <v>7.7704123500508704E-2</v>
      </c>
      <c r="HF63" s="57">
        <f>IFERROR(Inv_SY_B!HF63/Inv_SY_B!$NE63-1,"")</f>
        <v>7.0953193042285978E-2</v>
      </c>
      <c r="HG63" s="57">
        <f>IFERROR(Inv_SY_B!HG63/Inv_SY_B!$NE63-1,"")</f>
        <v>2.7499799628908805E-2</v>
      </c>
      <c r="HH63" s="57">
        <f>IFERROR(Inv_SY_B!HH63/Inv_SY_B!$NE63-1,"")</f>
        <v>6.9230210929162483E-2</v>
      </c>
      <c r="HI63" s="57">
        <f>IFERROR(Inv_SY_B!HI63/Inv_SY_B!$NE63-1,"")</f>
        <v>8.4125959347836066E-2</v>
      </c>
      <c r="HJ63" s="57">
        <f>IFERROR(Inv_SY_B!HJ63/Inv_SY_B!$NE63-1,"")</f>
        <v>8.4657465706534651E-2</v>
      </c>
      <c r="HK63" s="57">
        <f>IFERROR(Inv_SY_B!HK63/Inv_SY_B!$NE63-1,"")</f>
        <v>9.8198081227688805E-2</v>
      </c>
      <c r="HL63" s="57">
        <f>IFERROR(Inv_SY_B!HL63/Inv_SY_B!$NE63-1,"")</f>
        <v>3.173048972285164E-2</v>
      </c>
      <c r="HM63" s="57">
        <f>IFERROR(Inv_SY_B!HM63/Inv_SY_B!$NE63-1,"")</f>
        <v>3.0986632123916946E-2</v>
      </c>
      <c r="HN63" s="57">
        <f>IFERROR(Inv_SY_B!HN63/Inv_SY_B!$NE63-1,"")</f>
        <v>5.2122418541862281E-2</v>
      </c>
      <c r="HO63" s="57">
        <f>IFERROR(Inv_SY_B!HO63/Inv_SY_B!$NE63-1,"")</f>
        <v>9.6678941260774698E-2</v>
      </c>
      <c r="HP63" s="57">
        <f>IFERROR(Inv_SY_B!HP63/Inv_SY_B!$NE63-1,"")</f>
        <v>4.2637839680789158E-2</v>
      </c>
      <c r="HQ63" s="57">
        <f>IFERROR(Inv_SY_B!HQ63/Inv_SY_B!$NE63-1,"")</f>
        <v>2.3764957783202201E-2</v>
      </c>
      <c r="HR63" s="57">
        <f>IFERROR(Inv_SY_B!HR63/Inv_SY_B!$NE63-1,"")</f>
        <v>5.5434803105442576E-2</v>
      </c>
      <c r="HS63" s="57">
        <f>IFERROR(Inv_SY_B!HS63/Inv_SY_B!$NE63-1,"")</f>
        <v>1.9963260250413395E-2</v>
      </c>
      <c r="HT63" s="57">
        <f>IFERROR(Inv_SY_B!HT63/Inv_SY_B!$NE63-1,"")</f>
        <v>-1.1148375905965513E-2</v>
      </c>
      <c r="HU63" s="57">
        <f>IFERROR(Inv_SY_B!HU63/Inv_SY_B!$NE63-1,"")</f>
        <v>-1.7245770825209839E-2</v>
      </c>
      <c r="HV63" s="57">
        <f>IFERROR(Inv_SY_B!HV63/Inv_SY_B!$NE63-1,"")</f>
        <v>-1.2605113759126652E-2</v>
      </c>
      <c r="HW63" s="57">
        <f>IFERROR(Inv_SY_B!HW63/Inv_SY_B!$NE63-1,"")</f>
        <v>2.5128753532303483E-2</v>
      </c>
      <c r="HX63" s="57">
        <f>IFERROR(Inv_SY_B!HX63/Inv_SY_B!$NE63-1,"")</f>
        <v>2.5463489451824195E-2</v>
      </c>
      <c r="HY63" s="57">
        <f>IFERROR(Inv_SY_B!HY63/Inv_SY_B!$NE63-1,"")</f>
        <v>7.3040658178236129E-3</v>
      </c>
      <c r="HZ63" s="57">
        <f>IFERROR(Inv_SY_B!HZ63/Inv_SY_B!$NE63-1,"")</f>
        <v>-1.3883920897555746E-2</v>
      </c>
      <c r="IA63" s="57">
        <f>IFERROR(Inv_SY_B!IA63/Inv_SY_B!$NE63-1,"")</f>
        <v>3.1154000083677191E-2</v>
      </c>
      <c r="IB63" s="57">
        <f>IFERROR(Inv_SY_B!IB63/Inv_SY_B!$NE63-1,"")</f>
        <v>4.6062537045430396E-3</v>
      </c>
      <c r="IC63" s="57">
        <f>IFERROR(Inv_SY_B!IC63/Inv_SY_B!$NE63-1,"")</f>
        <v>4.1279761649179791E-2</v>
      </c>
      <c r="ID63" s="57">
        <f>IFERROR(Inv_SY_B!ID63/Inv_SY_B!$NE63-1,"")</f>
        <v>2.9480320486073186E-2</v>
      </c>
      <c r="IE63" s="57">
        <f>IFERROR(Inv_SY_B!IE63/Inv_SY_B!$NE63-1,"")</f>
        <v>2.7555588948829035E-2</v>
      </c>
      <c r="IF63" s="57">
        <f>IFERROR(Inv_SY_B!IF63/Inv_SY_B!$NE63-1,"")</f>
        <v>3.3162415600801465E-2</v>
      </c>
      <c r="IG63" s="57">
        <f>IFERROR(Inv_SY_B!IG63/Inv_SY_B!$NE63-1,"")</f>
        <v>5.1641469037444487E-3</v>
      </c>
      <c r="IH63" s="57">
        <f>IFERROR(Inv_SY_B!IH63/Inv_SY_B!$NE63-1,"")</f>
        <v>-1.0855357816177413E-2</v>
      </c>
      <c r="II63" s="57">
        <f>IFERROR(Inv_SY_B!II63/Inv_SY_B!$NE63-1,"")</f>
        <v>-3.3508605981091844E-4</v>
      </c>
      <c r="IJ63" s="57">
        <f>IFERROR(Inv_SY_B!IJ63/Inv_SY_B!$NE63-1,"")</f>
        <v>9.6272924973543894E-3</v>
      </c>
      <c r="IK63" s="57">
        <f>IFERROR(Inv_SY_B!IK63/Inv_SY_B!$NE63-1,"")</f>
        <v>4.1028709709539202E-2</v>
      </c>
      <c r="IL63" s="57">
        <f>IFERROR(Inv_SY_B!IL63/Inv_SY_B!$NE63-1,"")</f>
        <v>4.1865549508341093E-2</v>
      </c>
      <c r="IM63" s="57">
        <f>IFERROR(Inv_SY_B!IM63/Inv_SY_B!$NE63-1,"")</f>
        <v>1.8517719121768472E-2</v>
      </c>
      <c r="IN63" s="57">
        <f>IFERROR(Inv_SY_B!IN63/Inv_SY_B!$NE63-1,"")</f>
        <v>1.2018263351073921E-2</v>
      </c>
      <c r="IO63" s="57">
        <f>IFERROR(Inv_SY_B!IO63/Inv_SY_B!$NE63-1,"")</f>
        <v>3.3413467540442054E-2</v>
      </c>
      <c r="IP63" s="57">
        <f>IFERROR(Inv_SY_B!IP63/Inv_SY_B!$NE63-1,"")</f>
        <v>2.1103952595208586E-2</v>
      </c>
      <c r="IQ63" s="57">
        <f>IFERROR(Inv_SY_B!IQ63/Inv_SY_B!$NE63-1,"")</f>
        <v>3.9857133991216598E-2</v>
      </c>
      <c r="IR63" s="57">
        <f>IFERROR(Inv_SY_B!IR63/Inv_SY_B!$NE63-1,"")</f>
        <v>3.9275331083478138E-2</v>
      </c>
      <c r="IS63" s="57">
        <f>IFERROR(Inv_SY_B!IS63/Inv_SY_B!$NE63-1,"")</f>
        <v>1.5684418660110833E-2</v>
      </c>
      <c r="IT63" s="57">
        <f>IFERROR(Inv_SY_B!IT63/Inv_SY_B!$NE63-1,"")</f>
        <v>1.3691942948677926E-2</v>
      </c>
      <c r="IU63" s="57">
        <f>IFERROR(Inv_SY_B!IU63/Inv_SY_B!$NE63-1,"")</f>
        <v>3.8079845656618483E-2</v>
      </c>
      <c r="IV63" s="57">
        <f>IFERROR(Inv_SY_B!IV63/Inv_SY_B!$NE63-1,"")</f>
        <v>6.7648185214284506E-2</v>
      </c>
      <c r="IW63" s="57">
        <f>IFERROR(Inv_SY_B!IW63/Inv_SY_B!$NE63-1,"")</f>
        <v>1.6720506030056148E-2</v>
      </c>
      <c r="IX63" s="57">
        <f>IFERROR(Inv_SY_B!IX63/Inv_SY_B!$NE63-1,"")</f>
        <v>2.3096428306641714E-2</v>
      </c>
      <c r="IY63" s="57">
        <f>IFERROR(Inv_SY_B!IY63/Inv_SY_B!$NE63-1,"")</f>
        <v>2.9950544753971409E-2</v>
      </c>
      <c r="IZ63" s="57">
        <f>IFERROR(Inv_SY_B!IZ63/Inv_SY_B!$NE63-1,"")</f>
        <v>-6.5950824768221672E-3</v>
      </c>
      <c r="JA63" s="57">
        <f>IFERROR(Inv_SY_B!JA63/Inv_SY_B!$NE63-1,"")</f>
        <v>-2.982105979552474E-2</v>
      </c>
      <c r="JB63" s="57">
        <f>IFERROR(Inv_SY_B!JB63/Inv_SY_B!$NE63-1,"")</f>
        <v>1.4425487923026559E-3</v>
      </c>
      <c r="JC63" s="57">
        <f>IFERROR(Inv_SY_B!JC63/Inv_SY_B!$NE63-1,"")</f>
        <v>-1.0475889919423387E-2</v>
      </c>
      <c r="JD63" s="57">
        <f>IFERROR(Inv_SY_B!JD63/Inv_SY_B!$NE63-1,"")</f>
        <v>-3.025788057004275E-2</v>
      </c>
      <c r="JE63" s="57">
        <f>IFERROR(Inv_SY_B!JE63/Inv_SY_B!$NE63-1,"")</f>
        <v>-1.9921122303197647E-2</v>
      </c>
      <c r="JF63" s="57">
        <f>IFERROR(Inv_SY_B!JF63/Inv_SY_B!$NE63-1,"")</f>
        <v>-3.8353272942723282E-2</v>
      </c>
      <c r="JG63" s="57">
        <f>IFERROR(Inv_SY_B!JG63/Inv_SY_B!$NE63-1,"")</f>
        <v>-3.4949602836025329E-2</v>
      </c>
      <c r="JH63" s="57">
        <f>IFERROR(Inv_SY_B!JH63/Inv_SY_B!$NE63-1,"")</f>
        <v>8.0876521748833863E-3</v>
      </c>
      <c r="JI63" s="57">
        <f>IFERROR(Inv_SY_B!JI63/Inv_SY_B!$NE63-1,"")</f>
        <v>1.002925281479139E-2</v>
      </c>
      <c r="JJ63" s="57">
        <f>IFERROR(Inv_SY_B!JJ63/Inv_SY_B!$NE63-1,"")</f>
        <v>-1.6676852068712056E-2</v>
      </c>
      <c r="JK63" s="57">
        <f>IFERROR(Inv_SY_B!JK63/Inv_SY_B!$NE63-1,"")</f>
        <v>-4.617097497835787E-3</v>
      </c>
      <c r="JL63" s="57">
        <f>IFERROR(Inv_SY_B!JL63/Inv_SY_B!$NE63-1,"")</f>
        <v>-2.7936734885839254E-2</v>
      </c>
      <c r="JM63" s="57">
        <f>IFERROR(Inv_SY_B!JM63/Inv_SY_B!$NE63-1,"")</f>
        <v>-4.7710825728763617E-2</v>
      </c>
      <c r="JN63" s="57">
        <f>IFERROR(Inv_SY_B!JN63/Inv_SY_B!$NE63-1,"")</f>
        <v>-1.0018518017375522E-2</v>
      </c>
      <c r="JO63" s="57">
        <f>IFERROR(Inv_SY_B!JO63/Inv_SY_B!$NE63-1,"")</f>
        <v>-3.9195156208783444E-2</v>
      </c>
      <c r="JP63" s="57">
        <f>IFERROR(Inv_SY_B!JP63/Inv_SY_B!$NE63-1,"")</f>
        <v>-1.8526389305194346E-2</v>
      </c>
      <c r="JQ63" s="57">
        <f>IFERROR(Inv_SY_B!JQ63/Inv_SY_B!$NE63-1,"")</f>
        <v>2.0944554538294247E-2</v>
      </c>
      <c r="JR63" s="57">
        <f>IFERROR(Inv_SY_B!JR63/Inv_SY_B!$NE63-1,"")</f>
        <v>2.605857553097235E-2</v>
      </c>
      <c r="JS63" s="57">
        <f>IFERROR(Inv_SY_B!JS63/Inv_SY_B!$NE63-1,"")</f>
        <v>-2.9120296033505189E-2</v>
      </c>
      <c r="JT63" s="57">
        <f>IFERROR(Inv_SY_B!JT63/Inv_SY_B!$NE63-1,"")</f>
        <v>3.4598256518745929E-2</v>
      </c>
      <c r="JU63" s="57">
        <f>IFERROR(Inv_SY_B!JU63/Inv_SY_B!$NE63-1,"")</f>
        <v>-8.4969911104628704E-3</v>
      </c>
      <c r="JV63" s="57">
        <f>IFERROR(Inv_SY_B!JV63/Inv_SY_B!$NE63-1,"")</f>
        <v>1.5856605260105017E-3</v>
      </c>
      <c r="JW63" s="57">
        <f>IFERROR(Inv_SY_B!JW63/Inv_SY_B!$NE63-1,"")</f>
        <v>-2.6047372813231551E-3</v>
      </c>
      <c r="JX63" s="57">
        <f>IFERROR(Inv_SY_B!JX63/Inv_SY_B!$NE63-1,"")</f>
        <v>-6.3116276493494494E-3</v>
      </c>
      <c r="JY63" s="57">
        <f>IFERROR(Inv_SY_B!JY63/Inv_SY_B!$NE63-1,"")</f>
        <v>8.6039936704884745E-4</v>
      </c>
      <c r="JZ63" s="57">
        <f>IFERROR(Inv_SY_B!JZ63/Inv_SY_B!$NE63-1,"")</f>
        <v>-2.8311216137852147E-2</v>
      </c>
      <c r="KA63" s="57">
        <f>IFERROR(Inv_SY_B!KA63/Inv_SY_B!$NE63-1,"")</f>
        <v>-0.13726155912853266</v>
      </c>
      <c r="KB63" s="57">
        <f>IFERROR(Inv_SY_B!KB63/Inv_SY_B!$NE63-1,"")</f>
        <v>-1.2516639787132133E-2</v>
      </c>
      <c r="KC63" s="57">
        <f>IFERROR(Inv_SY_B!KC63/Inv_SY_B!$NE63-1,"")</f>
        <v>-2.8069462418198299E-2</v>
      </c>
      <c r="KD63" s="57">
        <f>IFERROR(Inv_SY_B!KD63/Inv_SY_B!$NE63-1,"")</f>
        <v>-2.6538355527056967E-2</v>
      </c>
      <c r="KE63" s="57">
        <f>IFERROR(Inv_SY_B!KE63/Inv_SY_B!$NE63-1,"")</f>
        <v>-7.5203962476189101E-3</v>
      </c>
      <c r="KF63" s="57">
        <f>IFERROR(Inv_SY_B!KF63/Inv_SY_B!$NE63-1,"")</f>
        <v>-3.7683552370810336E-2</v>
      </c>
      <c r="KG63" s="57">
        <f>IFERROR(Inv_SY_B!KG63/Inv_SY_B!$NE63-1,"")</f>
        <v>-6.8757196618750571E-3</v>
      </c>
      <c r="KH63" s="57">
        <f>IFERROR(Inv_SY_B!KH63/Inv_SY_B!$NE63-1,"")</f>
        <v>-9.8573488709395862E-3</v>
      </c>
      <c r="KI63" s="57">
        <f>IFERROR(Inv_SY_B!KI63/Inv_SY_B!$NE63-1,"")</f>
        <v>1.0542635839186687E-2</v>
      </c>
      <c r="KJ63" s="57">
        <f>IFERROR(Inv_SY_B!KJ63/Inv_SY_B!$NE63-1,"")</f>
        <v>3.9427592926359889E-3</v>
      </c>
      <c r="KK63" s="57">
        <f>IFERROR(Inv_SY_B!KK63/Inv_SY_B!$NE63-1,"")</f>
        <v>7.2743482123938108E-4</v>
      </c>
      <c r="KL63" s="57">
        <f>IFERROR(Inv_SY_B!KL63/Inv_SY_B!$NE63-1,"")</f>
        <v>-1.6949895212383326E-2</v>
      </c>
      <c r="KM63" s="57">
        <f>IFERROR(Inv_SY_B!KM63/Inv_SY_B!$NE63-1,"")</f>
        <v>-1.3461024751350803E-2</v>
      </c>
      <c r="KN63" s="57">
        <f>IFERROR(Inv_SY_B!KN63/Inv_SY_B!$NE63-1,"")</f>
        <v>-2.1032751476964373E-2</v>
      </c>
      <c r="KO63" s="57">
        <f>IFERROR(Inv_SY_B!KO63/Inv_SY_B!$NE63-1,"")</f>
        <v>-2.4752293347953258E-2</v>
      </c>
      <c r="KP63" s="57">
        <f>IFERROR(Inv_SY_B!KP63/Inv_SY_B!$NE63-1,"")</f>
        <v>-1.6908911576520635E-2</v>
      </c>
      <c r="KQ63" s="57">
        <f>IFERROR(Inv_SY_B!KQ63/Inv_SY_B!$NE63-1,"")</f>
        <v>-3.3873811070448734E-2</v>
      </c>
      <c r="KR63" s="57">
        <f>IFERROR(Inv_SY_B!KR63/Inv_SY_B!$NE63-1,"")</f>
        <v>-2.0062436206271794E-2</v>
      </c>
      <c r="KS63" s="57">
        <f>IFERROR(Inv_SY_B!KS63/Inv_SY_B!$NE63-1,"")</f>
        <v>-1.9577278570925505E-2</v>
      </c>
      <c r="KT63" s="57">
        <f>IFERROR(Inv_SY_B!KT63/Inv_SY_B!$NE63-1,"")</f>
        <v>-1.1329598770037363E-2</v>
      </c>
      <c r="KU63" s="57">
        <f>IFERROR(Inv_SY_B!KU63/Inv_SY_B!$NE63-1,"")</f>
        <v>-1.5938596305827724E-2</v>
      </c>
      <c r="KV63" s="57">
        <f>IFERROR(Inv_SY_B!KV63/Inv_SY_B!$NE63-1,"")</f>
        <v>2.0180626819236824E-2</v>
      </c>
      <c r="KW63" s="57">
        <f>IFERROR(Inv_SY_B!KW63/Inv_SY_B!$NE63-1,"")</f>
        <v>-1.0601862317017985E-2</v>
      </c>
      <c r="KX63" s="57">
        <f>IFERROR(Inv_SY_B!KX63/Inv_SY_B!$NE63-1,"")</f>
        <v>-9.3987643310488811E-2</v>
      </c>
      <c r="KY63" s="57">
        <f>IFERROR(Inv_SY_B!KY63/Inv_SY_B!$NE63-1,"")</f>
        <v>8.6811321978519373E-3</v>
      </c>
      <c r="KZ63" s="57">
        <f>IFERROR(Inv_SY_B!KZ63/Inv_SY_B!$NE63-1,"")</f>
        <v>-7.1099981070110729E-4</v>
      </c>
      <c r="LA63" s="57">
        <f>IFERROR(Inv_SY_B!LA63/Inv_SY_B!$NE63-1,"")</f>
        <v>2.6969801089667733E-2</v>
      </c>
      <c r="LB63" s="57">
        <f>IFERROR(Inv_SY_B!LB63/Inv_SY_B!$NE63-1,"")</f>
        <v>-2.4826944022260933E-2</v>
      </c>
      <c r="LC63" s="57">
        <f>IFERROR(Inv_SY_B!LC63/Inv_SY_B!$NE63-1,"")</f>
        <v>5.9734905377286651E-3</v>
      </c>
      <c r="LD63" s="57">
        <f>IFERROR(Inv_SY_B!LD63/Inv_SY_B!$NE63-1,"")</f>
        <v>2.5340789646528528E-3</v>
      </c>
      <c r="LE63" s="57">
        <f>IFERROR(Inv_SY_B!LE63/Inv_SY_B!$NE63-1,"")</f>
        <v>-6.870406393311268E-3</v>
      </c>
      <c r="LF63" s="57">
        <f>IFERROR(Inv_SY_B!LF63/Inv_SY_B!$NE63-1,"")</f>
        <v>-1.5477901466702138E-2</v>
      </c>
      <c r="LG63" s="57">
        <f>IFERROR(Inv_SY_B!LG63/Inv_SY_B!$NE63-1,"")</f>
        <v>3.7735316888780623E-3</v>
      </c>
      <c r="LH63" s="57">
        <f>IFERROR(Inv_SY_B!LH63/Inv_SY_B!$NE63-1,"")</f>
        <v>-2.7512250277802464E-3</v>
      </c>
      <c r="LI63" s="57">
        <f>IFERROR(Inv_SY_B!LI63/Inv_SY_B!$NE63-1,"")</f>
        <v>-9.8989694746894896E-3</v>
      </c>
      <c r="LJ63" s="57">
        <f>IFERROR(Inv_SY_B!LJ63/Inv_SY_B!$NE63-1,"")</f>
        <v>-2.6831390338758476E-2</v>
      </c>
      <c r="LK63" s="57">
        <f>IFERROR(Inv_SY_B!LK63/Inv_SY_B!$NE63-1,"")</f>
        <v>7.1366978580631457E-3</v>
      </c>
      <c r="LL63" s="57">
        <f>IFERROR(Inv_SY_B!LL63/Inv_SY_B!$NE63-1,"")</f>
        <v>1.575614778572243E-2</v>
      </c>
      <c r="LM63" s="57">
        <f>IFERROR(Inv_SY_B!LM63/Inv_SY_B!$NE63-1,"")</f>
        <v>4.2874575907136947E-3</v>
      </c>
      <c r="LN63" s="57">
        <f>IFERROR(Inv_SY_B!LN63/Inv_SY_B!$NE63-1,"")</f>
        <v>1.3385935377929759E-3</v>
      </c>
      <c r="LO63" s="57">
        <f>IFERROR(Inv_SY_B!LO63/Inv_SY_B!$NE63-1,"")</f>
        <v>-1.5796697580531149E-2</v>
      </c>
      <c r="LP63" s="57">
        <f>IFERROR(Inv_SY_B!LP63/Inv_SY_B!$NE63-1,"")</f>
        <v>-6.9501054217686598E-3</v>
      </c>
      <c r="LQ63" s="57">
        <f>IFERROR(Inv_SY_B!LQ63/Inv_SY_B!$NE63-1,"")</f>
        <v>-1.052377315926778E-3</v>
      </c>
      <c r="LR63" s="57">
        <f>IFERROR(Inv_SY_B!LR63/Inv_SY_B!$NE63-1,"")</f>
        <v>1.1699467237244798E-2</v>
      </c>
      <c r="LS63" s="57">
        <f>IFERROR(Inv_SY_B!LS63/Inv_SY_B!$NE63-1,"")</f>
        <v>-1.0304733583740844E-2</v>
      </c>
      <c r="LT63" s="57">
        <f>IFERROR(Inv_SY_B!LT63/Inv_SY_B!$NE63-1,"")</f>
        <v>-1.4380839151328928E-4</v>
      </c>
      <c r="LU63" s="57">
        <f>IFERROR(Inv_SY_B!LU63/Inv_SY_B!$NE63-1,"")</f>
        <v>2.2830270250122631E-3</v>
      </c>
      <c r="LV63" s="57">
        <f>IFERROR(Inv_SY_B!LV63/Inv_SY_B!$NE63-1,"")</f>
        <v>2.0024030759612232E-2</v>
      </c>
      <c r="LW63" s="57">
        <f>IFERROR(Inv_SY_B!LW63/Inv_SY_B!$NE63-1,"")</f>
        <v>2.2869286075538398E-2</v>
      </c>
      <c r="LX63" s="57">
        <f>IFERROR(Inv_SY_B!LX63/Inv_SY_B!$NE63-1,"")</f>
        <v>3.0149792325114833E-2</v>
      </c>
      <c r="LY63" s="57">
        <f>IFERROR(Inv_SY_B!LY63/Inv_SY_B!$NE63-1,"")</f>
        <v>2.9396636506193063E-2</v>
      </c>
      <c r="LZ63" s="57">
        <f>IFERROR(Inv_SY_B!LZ63/Inv_SY_B!$NE63-1,"")</f>
        <v>9.3084963835250445E-3</v>
      </c>
      <c r="MA63" s="57">
        <f>IFERROR(Inv_SY_B!MA63/Inv_SY_B!$NE63-1,"")</f>
        <v>2.0944554538294025E-2</v>
      </c>
      <c r="MB63" s="57">
        <f>IFERROR(Inv_SY_B!MB63/Inv_SY_B!$NE63-1,"")</f>
        <v>2.2777632192812369E-2</v>
      </c>
      <c r="MC63" s="57">
        <f>IFERROR(Inv_SY_B!MC63/Inv_SY_B!$NE63-1,"")</f>
        <v>-2.1681637143292631E-3</v>
      </c>
      <c r="MD63" s="57">
        <f>IFERROR(Inv_SY_B!MD63/Inv_SY_B!$NE63-1,"")</f>
        <v>1.4967127403994862E-2</v>
      </c>
      <c r="ME63" s="57">
        <f>IFERROR(Inv_SY_B!ME63/Inv_SY_B!$NE63-1,"")</f>
        <v>1.3213748777933798E-2</v>
      </c>
      <c r="MF63" s="57">
        <f>IFERROR(Inv_SY_B!MF63/Inv_SY_B!$NE63-1,"")</f>
        <v>1.8155088542287867E-2</v>
      </c>
      <c r="MG63" s="57">
        <f>IFERROR(Inv_SY_B!MG63/Inv_SY_B!$NE63-1,"")</f>
        <v>1.7437797286171897E-2</v>
      </c>
      <c r="MH63" s="57">
        <f>IFERROR(Inv_SY_B!MH63/Inv_SY_B!$NE63-1,"")</f>
        <v>-6.6313093079392038E-3</v>
      </c>
      <c r="MI63" s="57">
        <f>IFERROR(Inv_SY_B!MI63/Inv_SY_B!$NE63-1,"")</f>
        <v>-1.0297464616976226E-2</v>
      </c>
      <c r="MJ63" s="57">
        <f>IFERROR(Inv_SY_B!MJ63/Inv_SY_B!$NE63-1,"")</f>
        <v>2.5965593331105374E-2</v>
      </c>
      <c r="MK63" s="57">
        <f>IFERROR(Inv_SY_B!MK63/Inv_SY_B!$NE63-1,"")</f>
        <v>2.5128753532303483E-2</v>
      </c>
      <c r="ML63" s="57">
        <f>IFERROR(Inv_SY_B!ML63/Inv_SY_B!$NE63-1,"")</f>
        <v>1.7278399229257335E-2</v>
      </c>
      <c r="MM63" s="57">
        <f>IFERROR(Inv_SY_B!MM63/Inv_SY_B!$NE63-1,"")</f>
        <v>3.4598256518745929E-2</v>
      </c>
      <c r="MN63" s="57">
        <f>IFERROR(Inv_SY_B!MN63/Inv_SY_B!$NE63-1,"")</f>
        <v>2.8894532626911884E-2</v>
      </c>
      <c r="MO63" s="57">
        <f>IFERROR(Inv_SY_B!MO63/Inv_SY_B!$NE63-1,"")</f>
        <v>4.1028709709539202E-2</v>
      </c>
      <c r="MP63" s="57">
        <f>IFERROR(Inv_SY_B!MP63/Inv_SY_B!$NE63-1,"")</f>
        <v>8.3919575562660942E-3</v>
      </c>
      <c r="MQ63" s="57">
        <f>IFERROR(Inv_SY_B!MQ63/Inv_SY_B!$NE63-1,"")</f>
        <v>3.074753503854466E-2</v>
      </c>
      <c r="MR63" s="57">
        <f>IFERROR(Inv_SY_B!MR63/Inv_SY_B!$NE63-1,"")</f>
        <v>2.9312952526312941E-2</v>
      </c>
      <c r="MS63" s="57">
        <f>IFERROR(Inv_SY_B!MS63/Inv_SY_B!$NE63-1,"")</f>
        <v>4.5380276663308905E-2</v>
      </c>
      <c r="MT63" s="57">
        <f>IFERROR(Inv_SY_B!MT63/Inv_SY_B!$NE63-1,"")</f>
        <v>1.4478065183916033E-2</v>
      </c>
      <c r="MU63" s="57">
        <f>IFERROR(Inv_SY_B!MU63/Inv_SY_B!$NE63-1,"")</f>
        <v>3.1146030180831286E-2</v>
      </c>
      <c r="MV63" s="57">
        <f>IFERROR(Inv_SY_B!MV63/Inv_SY_B!$NE63-1,"")</f>
        <v>1.3641225385114142E-2</v>
      </c>
      <c r="MW63" s="57">
        <f>IFERROR(Inv_SY_B!MW63/Inv_SY_B!$NE63-1,"")</f>
        <v>3.5756618977087484E-2</v>
      </c>
      <c r="MX63" s="57">
        <f>IFERROR(Inv_SY_B!MX63/Inv_SY_B!$NE63-1,"")</f>
        <v>3.2500913664605724E-2</v>
      </c>
      <c r="MY63" s="57">
        <f>IFERROR(Inv_SY_B!MY63/Inv_SY_B!$NE63-1,"")</f>
        <v>3.8099770413732692E-2</v>
      </c>
      <c r="MZ63" s="57">
        <f>IFERROR(Inv_SY_B!MZ63/Inv_SY_B!$NE63-1,"")</f>
        <v>3.3831887439843111E-2</v>
      </c>
      <c r="NA63" s="57">
        <f>IFERROR(Inv_SY_B!NA63/Inv_SY_B!$NE63-1,"")</f>
        <v>9.669239354437309E-3</v>
      </c>
      <c r="NB63" s="57">
        <f>IFERROR(Inv_SY_B!NB63/Inv_SY_B!$NE63-1,"")</f>
        <v>-3.0270041148381055E-2</v>
      </c>
      <c r="NC63" s="57">
        <f>IFERROR(Inv_SY_B!NC63/Inv_SY_B!$NE63-1,"")</f>
        <v>4.4710804824267703E-2</v>
      </c>
      <c r="ND63" s="57">
        <f>IFERROR(Inv_SY_B!ND63/Inv_SY_B!$NE63-1,"")</f>
        <v>-3.2194772685625206E-2</v>
      </c>
    </row>
    <row r="64" spans="2:368" ht="15" customHeight="1" x14ac:dyDescent="0.35">
      <c r="B64" s="86">
        <f t="shared" si="0"/>
        <v>45805</v>
      </c>
      <c r="C64" s="57">
        <f>IFERROR(Inv_SY_B!C64/Inv_SY_B!$NE64-1,"")</f>
        <v>-5.1806421098066546E-2</v>
      </c>
      <c r="D64" s="57">
        <f>IFERROR(Inv_SY_B!D64/Inv_SY_B!$NE64-1,"")</f>
        <v>-6.8814359136175174E-2</v>
      </c>
      <c r="E64" s="57">
        <f>IFERROR(Inv_SY_B!E64/Inv_SY_B!$NE64-1,"")</f>
        <v>-3.9074055129571628E-2</v>
      </c>
      <c r="F64" s="57">
        <f>IFERROR(Inv_SY_B!F64/Inv_SY_B!$NE64-1,"")</f>
        <v>-4.1318160601624299E-2</v>
      </c>
      <c r="G64" s="57">
        <f>IFERROR(Inv_SY_B!G64/Inv_SY_B!$NE64-1,"")</f>
        <v>-4.760167418594885E-2</v>
      </c>
      <c r="H64" s="57">
        <f>IFERROR(Inv_SY_B!H64/Inv_SY_B!$NE64-1,"")</f>
        <v>-7.7520980907628489E-2</v>
      </c>
      <c r="I64" s="57">
        <f>IFERROR(Inv_SY_B!I64/Inv_SY_B!$NE64-1,"")</f>
        <v>-1.5313285457544845E-2</v>
      </c>
      <c r="J64" s="57">
        <f>IFERROR(Inv_SY_B!J64/Inv_SY_B!$NE64-1,"")</f>
        <v>-7.2585975391161739E-2</v>
      </c>
      <c r="K64" s="57">
        <f>IFERROR(Inv_SY_B!K64/Inv_SY_B!$NE64-1,"")</f>
        <v>-4.3263033748160096E-2</v>
      </c>
      <c r="L64" s="57">
        <f>IFERROR(Inv_SY_B!L64/Inv_SY_B!$NE64-1,"")</f>
        <v>-3.3239344377080871E-2</v>
      </c>
      <c r="M64" s="57">
        <f>IFERROR(Inv_SY_B!M64/Inv_SY_B!$NE64-1,"")</f>
        <v>-3.0696006579509549E-2</v>
      </c>
      <c r="N64" s="57">
        <f>IFERROR(Inv_SY_B!N64/Inv_SY_B!$NE64-1,"")</f>
        <v>-3.9672428467720788E-2</v>
      </c>
      <c r="O64" s="57">
        <f>IFERROR(Inv_SY_B!O64/Inv_SY_B!$NE64-1,"")</f>
        <v>-4.1766963433458093E-2</v>
      </c>
      <c r="P64" s="57">
        <f>IFERROR(Inv_SY_B!P64/Inv_SY_B!$NE64-1,"")</f>
        <v>-3.6081914500167844E-2</v>
      </c>
      <c r="Q64" s="57">
        <f>IFERROR(Inv_SY_B!Q64/Inv_SY_B!$NE64-1,"")</f>
        <v>-2.680626028643962E-2</v>
      </c>
      <c r="R64" s="57">
        <f>IFERROR(Inv_SY_B!R64/Inv_SY_B!$NE64-1,"")</f>
        <v>-2.9199936264807769E-2</v>
      </c>
      <c r="S64" s="57">
        <f>IFERROR(Inv_SY_B!S64/Inv_SY_B!$NE64-1,"")</f>
        <v>-3.8420528808628895E-2</v>
      </c>
      <c r="T64" s="57">
        <f>IFERROR(Inv_SY_B!T64/Inv_SY_B!$NE64-1,"")</f>
        <v>-2.8656682267862221E-2</v>
      </c>
      <c r="U64" s="57">
        <f>IFERROR(Inv_SY_B!U64/Inv_SY_B!$NE64-1,"")</f>
        <v>-3.9373287455088724E-2</v>
      </c>
      <c r="V64" s="57">
        <f>IFERROR(Inv_SY_B!V64/Inv_SY_B!$NE64-1,"")</f>
        <v>-2.6507027960922525E-2</v>
      </c>
      <c r="W64" s="57">
        <f>IFERROR(Inv_SY_B!W64/Inv_SY_B!$NE64-1,"")</f>
        <v>1.0206110418615744E-3</v>
      </c>
      <c r="X64" s="57">
        <f>IFERROR(Inv_SY_B!X64/Inv_SY_B!$NE64-1,"")</f>
        <v>-1.3192056947806119E-2</v>
      </c>
      <c r="Y64" s="57">
        <f>IFERROR(Inv_SY_B!Y64/Inv_SY_B!$NE64-1,"")</f>
        <v>1.3198433673786703E-3</v>
      </c>
      <c r="Z64" s="57">
        <f>IFERROR(Inv_SY_B!Z64/Inv_SY_B!$NE64-1,"")</f>
        <v>-1.2234944301913186E-3</v>
      </c>
      <c r="AA64" s="57">
        <f>IFERROR(Inv_SY_B!AA64/Inv_SY_B!$NE64-1,"")</f>
        <v>-1.1097521982070035E-2</v>
      </c>
      <c r="AB64" s="57">
        <f>IFERROR(Inv_SY_B!AB64/Inv_SY_B!$NE64-1,"")</f>
        <v>-2.2916513993368137E-2</v>
      </c>
      <c r="AC64" s="57">
        <f>IFERROR(Inv_SY_B!AC64/Inv_SY_B!$NE64-1,"")</f>
        <v>-8.1053813526663632E-3</v>
      </c>
      <c r="AD64" s="57">
        <f>IFERROR(Inv_SY_B!AD64/Inv_SY_B!$NE64-1,"")</f>
        <v>-2.994797142215877E-2</v>
      </c>
      <c r="AE64" s="57">
        <f>IFERROR(Inv_SY_B!AE64/Inv_SY_B!$NE64-1,"")</f>
        <v>4.9104486478166454E-3</v>
      </c>
      <c r="AF64" s="57">
        <f>IFERROR(Inv_SY_B!AF64/Inv_SY_B!$NE64-1,"")</f>
        <v>1.6190756928957661E-3</v>
      </c>
      <c r="AG64" s="57">
        <f>IFERROR(Inv_SY_B!AG64/Inv_SY_B!$NE64-1,"")</f>
        <v>-1.6483338589841967E-2</v>
      </c>
      <c r="AH64" s="57">
        <f>IFERROR(Inv_SY_B!AH64/Inv_SY_B!$NE64-1,"")</f>
        <v>-1.4538465443307613E-2</v>
      </c>
      <c r="AI64" s="57">
        <f>IFERROR(Inv_SY_B!AI64/Inv_SY_B!$NE64-1,"")</f>
        <v>-6.0767074692748557E-2</v>
      </c>
      <c r="AJ64" s="57">
        <f>IFERROR(Inv_SY_B!AJ64/Inv_SY_B!$NE64-1,"")</f>
        <v>-5.9365493990689799E-2</v>
      </c>
      <c r="AK64" s="57">
        <f>IFERROR(Inv_SY_B!AK64/Inv_SY_B!$NE64-1,"")</f>
        <v>-5.1176458307504169E-2</v>
      </c>
      <c r="AL64" s="57">
        <f>IFERROR(Inv_SY_B!AL64/Inv_SY_B!$NE64-1,"")</f>
        <v>-4.9601647449923236E-2</v>
      </c>
      <c r="AM64" s="57">
        <f>IFERROR(Inv_SY_B!AM64/Inv_SY_B!$NE64-1,"")</f>
        <v>-3.5900773765204286E-2</v>
      </c>
      <c r="AN64" s="57">
        <f>IFERROR(Inv_SY_B!AN64/Inv_SY_B!$NE64-1,"")</f>
        <v>-2.8971663663143299E-2</v>
      </c>
      <c r="AO64" s="57">
        <f>IFERROR(Inv_SY_B!AO64/Inv_SY_B!$NE64-1,"")</f>
        <v>-5.5979631423125897E-2</v>
      </c>
      <c r="AP64" s="57">
        <f>IFERROR(Inv_SY_B!AP64/Inv_SY_B!$NE64-1,"")</f>
        <v>-4.1255169128509461E-2</v>
      </c>
      <c r="AQ64" s="57">
        <f>IFERROR(Inv_SY_B!AQ64/Inv_SY_B!$NE64-1,"")</f>
        <v>-5.8223736895178679E-2</v>
      </c>
      <c r="AR64" s="57">
        <f>IFERROR(Inv_SY_B!AR64/Inv_SY_B!$NE64-1,"")</f>
        <v>-5.8090332547147905E-2</v>
      </c>
      <c r="AS64" s="57">
        <f>IFERROR(Inv_SY_B!AS64/Inv_SY_B!$NE64-1,"")</f>
        <v>-2.834279297442388E-2</v>
      </c>
      <c r="AT64" s="57">
        <f>IFERROR(Inv_SY_B!AT64/Inv_SY_B!$NE64-1,"")</f>
        <v>-2.8617257529087281E-2</v>
      </c>
      <c r="AU64" s="57">
        <f>IFERROR(Inv_SY_B!AU64/Inv_SY_B!$NE64-1,"")</f>
        <v>-2.8039879746662555E-2</v>
      </c>
      <c r="AV64" s="57">
        <f>IFERROR(Inv_SY_B!AV64/Inv_SY_B!$NE64-1,"")</f>
        <v>-5.734636140947158E-3</v>
      </c>
      <c r="AW64" s="57">
        <f>IFERROR(Inv_SY_B!AW64/Inv_SY_B!$NE64-1,"")</f>
        <v>-1.8417469375183959E-2</v>
      </c>
      <c r="AX64" s="57">
        <f>IFERROR(Inv_SY_B!AX64/Inv_SY_B!$NE64-1,"")</f>
        <v>-2.6130631828860107E-2</v>
      </c>
      <c r="AY64" s="57">
        <f>IFERROR(Inv_SY_B!AY64/Inv_SY_B!$NE64-1,"")</f>
        <v>-5.3997049180537271E-2</v>
      </c>
      <c r="AZ64" s="57">
        <f>IFERROR(Inv_SY_B!AZ64/Inv_SY_B!$NE64-1,"")</f>
        <v>-3.3678457592736688E-2</v>
      </c>
      <c r="BA64" s="57">
        <f>IFERROR(Inv_SY_B!BA64/Inv_SY_B!$NE64-1,"")</f>
        <v>-3.0401637401535897E-2</v>
      </c>
      <c r="BB64" s="57">
        <f>IFERROR(Inv_SY_B!BB64/Inv_SY_B!$NE64-1,"")</f>
        <v>-5.0256792397271211E-2</v>
      </c>
      <c r="BC64" s="57">
        <f>IFERROR(Inv_SY_B!BC64/Inv_SY_B!$NE64-1,"")</f>
        <v>-5.8615547441813187E-2</v>
      </c>
      <c r="BD64" s="57">
        <f>IFERROR(Inv_SY_B!BD64/Inv_SY_B!$NE64-1,"")</f>
        <v>-6.7926478488833819E-2</v>
      </c>
      <c r="BE64" s="57">
        <f>IFERROR(Inv_SY_B!BE64/Inv_SY_B!$NE64-1,"")</f>
        <v>-7.9284472743303969E-2</v>
      </c>
      <c r="BF64" s="57">
        <f>IFERROR(Inv_SY_B!BF64/Inv_SY_B!$NE64-1,"")</f>
        <v>-6.3864066221457017E-2</v>
      </c>
      <c r="BG64" s="57">
        <f>IFERROR(Inv_SY_B!BG64/Inv_SY_B!$NE64-1,"")</f>
        <v>-5.5062685101211928E-2</v>
      </c>
      <c r="BH64" s="57">
        <f>IFERROR(Inv_SY_B!BH64/Inv_SY_B!$NE64-1,"")</f>
        <v>-9.5546843247718005E-2</v>
      </c>
      <c r="BI64" s="57">
        <f>IFERROR(Inv_SY_B!BI64/Inv_SY_B!$NE64-1,"")</f>
        <v>-8.294231702035304E-2</v>
      </c>
      <c r="BJ64" s="57">
        <f>IFERROR(Inv_SY_B!BJ64/Inv_SY_B!$NE64-1,"")</f>
        <v>-9.5266579497098824E-2</v>
      </c>
      <c r="BK64" s="57">
        <f>IFERROR(Inv_SY_B!BK64/Inv_SY_B!$NE64-1,"")</f>
        <v>-4.281423091632619E-2</v>
      </c>
      <c r="BL64" s="57">
        <f>IFERROR(Inv_SY_B!BL64/Inv_SY_B!$NE64-1,"")</f>
        <v>-6.1334991403141359E-2</v>
      </c>
      <c r="BM64" s="57">
        <f>IFERROR(Inv_SY_B!BM64/Inv_SY_B!$NE64-1,"")</f>
        <v>-5.5159241113599156E-2</v>
      </c>
      <c r="BN64" s="57">
        <f>IFERROR(Inv_SY_B!BN64/Inv_SY_B!$NE64-1,"")</f>
        <v>2.3727187374581016E-2</v>
      </c>
      <c r="BO64" s="57">
        <f>IFERROR(Inv_SY_B!BO64/Inv_SY_B!$NE64-1,"")</f>
        <v>8.8717643924287604E-3</v>
      </c>
      <c r="BP64" s="57">
        <f>IFERROR(Inv_SY_B!BP64/Inv_SY_B!$NE64-1,"")</f>
        <v>3.3478554456981779E-2</v>
      </c>
      <c r="BQ64" s="57">
        <f>IFERROR(Inv_SY_B!BQ64/Inv_SY_B!$NE64-1,"")</f>
        <v>2.7883954096720842E-2</v>
      </c>
      <c r="BR64" s="57">
        <f>IFERROR(Inv_SY_B!BR64/Inv_SY_B!$NE64-1,"")</f>
        <v>3.0473375787179346E-2</v>
      </c>
      <c r="BS64" s="57">
        <f>IFERROR(Inv_SY_B!BS64/Inv_SY_B!$NE64-1,"")</f>
        <v>2.6070031068002431E-2</v>
      </c>
      <c r="BT64" s="57">
        <f>IFERROR(Inv_SY_B!BT64/Inv_SY_B!$NE64-1,"")</f>
        <v>2.3980853909237876E-3</v>
      </c>
      <c r="BU64" s="57">
        <f>IFERROR(Inv_SY_B!BU64/Inv_SY_B!$NE64-1,"")</f>
        <v>3.8582527173147474E-2</v>
      </c>
      <c r="BV64" s="57">
        <f>IFERROR(Inv_SY_B!BV64/Inv_SY_B!$NE64-1,"")</f>
        <v>2.9314961239286452E-2</v>
      </c>
      <c r="BW64" s="57">
        <f>IFERROR(Inv_SY_B!BW64/Inv_SY_B!$NE64-1,"")</f>
        <v>1.1461269266466401E-2</v>
      </c>
      <c r="BX64" s="57">
        <f>IFERROR(Inv_SY_B!BX64/Inv_SY_B!$NE64-1,"")</f>
        <v>-4.3179564588081698E-3</v>
      </c>
      <c r="BY64" s="57">
        <f>IFERROR(Inv_SY_B!BY64/Inv_SY_B!$NE64-1,"")</f>
        <v>1.3982563604143072E-2</v>
      </c>
      <c r="BZ64" s="57">
        <f>IFERROR(Inv_SY_B!BZ64/Inv_SY_B!$NE64-1,"")</f>
        <v>2.5805563173504575E-2</v>
      </c>
      <c r="CA64" s="57">
        <f>IFERROR(Inv_SY_B!CA64/Inv_SY_B!$NE64-1,"")</f>
        <v>1.782646931630838E-2</v>
      </c>
      <c r="CB64" s="57">
        <f>IFERROR(Inv_SY_B!CB64/Inv_SY_B!$NE64-1,"")</f>
        <v>1.1714603066832474E-3</v>
      </c>
      <c r="CC64" s="57">
        <f>IFERROR(Inv_SY_B!CC64/Inv_SY_B!$NE64-1,"")</f>
        <v>1.2278963866904968E-2</v>
      </c>
      <c r="CD64" s="57">
        <f>IFERROR(Inv_SY_B!CD64/Inv_SY_B!$NE64-1,"")</f>
        <v>3.3539855314208111E-2</v>
      </c>
      <c r="CE64" s="57">
        <f>IFERROR(Inv_SY_B!CE64/Inv_SY_B!$NE64-1,"")</f>
        <v>1.3077981958058427E-3</v>
      </c>
      <c r="CF64" s="57">
        <f>IFERROR(Inv_SY_B!CF64/Inv_SY_B!$NE64-1,"")</f>
        <v>7.5202738212625242E-3</v>
      </c>
      <c r="CG64" s="57">
        <f>IFERROR(Inv_SY_B!CG64/Inv_SY_B!$NE64-1,"")</f>
        <v>3.7901087278252144E-2</v>
      </c>
      <c r="CH64" s="57">
        <f>IFERROR(Inv_SY_B!CH64/Inv_SY_B!$NE64-1,"")</f>
        <v>2.4166975185830886E-2</v>
      </c>
      <c r="CI64" s="57">
        <f>IFERROR(Inv_SY_B!CI64/Inv_SY_B!$NE64-1,"")</f>
        <v>2.3863442080124253E-2</v>
      </c>
      <c r="CJ64" s="57">
        <f>IFERROR(Inv_SY_B!CJ64/Inv_SY_B!$NE64-1,"")</f>
        <v>3.5921813372773892E-2</v>
      </c>
      <c r="CK64" s="57">
        <f>IFERROR(Inv_SY_B!CK64/Inv_SY_B!$NE64-1,"")</f>
        <v>2.3169577583100676E-2</v>
      </c>
      <c r="CL64" s="57">
        <f>IFERROR(Inv_SY_B!CL64/Inv_SY_B!$NE64-1,"")</f>
        <v>6.3457737400447467E-3</v>
      </c>
      <c r="CM64" s="57">
        <f>IFERROR(Inv_SY_B!CM64/Inv_SY_B!$NE64-1,"")</f>
        <v>3.6606334841236654E-2</v>
      </c>
      <c r="CN64" s="57">
        <f>IFERROR(Inv_SY_B!CN64/Inv_SY_B!$NE64-1,"")</f>
        <v>2.3522722132676588E-2</v>
      </c>
      <c r="CO64" s="57">
        <f>IFERROR(Inv_SY_B!CO64/Inv_SY_B!$NE64-1,"")</f>
        <v>1.8957108110314147E-2</v>
      </c>
      <c r="CP64" s="57">
        <f>IFERROR(Inv_SY_B!CP64/Inv_SY_B!$NE64-1,"")</f>
        <v>-3.0534337682383006E-3</v>
      </c>
      <c r="CQ64" s="57">
        <f>IFERROR(Inv_SY_B!CQ64/Inv_SY_B!$NE64-1,"")</f>
        <v>2.5498914464587408E-2</v>
      </c>
      <c r="CR64" s="57">
        <f>IFERROR(Inv_SY_B!CR64/Inv_SY_B!$NE64-1,"")</f>
        <v>3.5039072993121145E-2</v>
      </c>
      <c r="CS64" s="57">
        <f>IFERROR(Inv_SY_B!CS64/Inv_SY_B!$NE64-1,"")</f>
        <v>4.5260671416549769E-2</v>
      </c>
      <c r="CT64" s="57">
        <f>IFERROR(Inv_SY_B!CT64/Inv_SY_B!$NE64-1,"")</f>
        <v>3.3131008013985275E-2</v>
      </c>
      <c r="CU64" s="57">
        <f>IFERROR(Inv_SY_B!CU64/Inv_SY_B!$NE64-1,"")</f>
        <v>2.0257277462116141E-2</v>
      </c>
      <c r="CV64" s="57">
        <f>IFERROR(Inv_SY_B!CV64/Inv_SY_B!$NE64-1,"")</f>
        <v>3.9195839715267633E-2</v>
      </c>
      <c r="CW64" s="57">
        <f>IFERROR(Inv_SY_B!CW64/Inv_SY_B!$NE64-1,"")</f>
        <v>2.8565393991616173E-2</v>
      </c>
      <c r="CX64" s="57">
        <f>IFERROR(Inv_SY_B!CX64/Inv_SY_B!$NE64-1,"")</f>
        <v>2.2172266945021946E-2</v>
      </c>
      <c r="CY64" s="57">
        <f>IFERROR(Inv_SY_B!CY64/Inv_SY_B!$NE64-1,"")</f>
        <v>1.9465057303982292E-2</v>
      </c>
      <c r="CZ64" s="57">
        <f>IFERROR(Inv_SY_B!CZ64/Inv_SY_B!$NE64-1,"")</f>
        <v>3.2108848171642501E-2</v>
      </c>
      <c r="DA64" s="57">
        <f>IFERROR(Inv_SY_B!DA64/Inv_SY_B!$NE64-1,"")</f>
        <v>2.0782079310461388E-2</v>
      </c>
      <c r="DB64" s="57">
        <f>IFERROR(Inv_SY_B!DB64/Inv_SY_B!$NE64-1,"")</f>
        <v>3.0609713676301942E-2</v>
      </c>
      <c r="DC64" s="57">
        <f>IFERROR(Inv_SY_B!DC64/Inv_SY_B!$NE64-1,"")</f>
        <v>4.5056206174652225E-2</v>
      </c>
      <c r="DD64" s="57">
        <f>IFERROR(Inv_SY_B!DD64/Inv_SY_B!$NE64-1,"")</f>
        <v>4.4034046332309451E-2</v>
      </c>
      <c r="DE64" s="57">
        <f>IFERROR(Inv_SY_B!DE64/Inv_SY_B!$NE64-1,"")</f>
        <v>5.3301612266170473E-2</v>
      </c>
      <c r="DF64" s="57">
        <f>IFERROR(Inv_SY_B!DF64/Inv_SY_B!$NE64-1,"")</f>
        <v>2.3795314727349304E-2</v>
      </c>
      <c r="DG64" s="57">
        <f>IFERROR(Inv_SY_B!DG64/Inv_SY_B!$NE64-1,"")</f>
        <v>2.2568689643108764E-2</v>
      </c>
      <c r="DH64" s="57">
        <f>IFERROR(Inv_SY_B!DH64/Inv_SY_B!$NE64-1,"")</f>
        <v>5.4391982644867554E-2</v>
      </c>
      <c r="DI64" s="57">
        <f>IFERROR(Inv_SY_B!DI64/Inv_SY_B!$NE64-1,"")</f>
        <v>4.7100525859338216E-2</v>
      </c>
      <c r="DJ64" s="57">
        <f>IFERROR(Inv_SY_B!DJ64/Inv_SY_B!$NE64-1,"")</f>
        <v>4.9826285438919093E-2</v>
      </c>
      <c r="DK64" s="57">
        <f>IFERROR(Inv_SY_B!DK64/Inv_SY_B!$NE64-1,"")</f>
        <v>3.4425760451000764E-2</v>
      </c>
      <c r="DL64" s="57">
        <f>IFERROR(Inv_SY_B!DL64/Inv_SY_B!$NE64-1,"")</f>
        <v>1.5190570690548411E-2</v>
      </c>
      <c r="DM64" s="57">
        <f>IFERROR(Inv_SY_B!DM64/Inv_SY_B!$NE64-1,"")</f>
        <v>5.4645649179525524E-3</v>
      </c>
      <c r="DN64" s="57">
        <f>IFERROR(Inv_SY_B!DN64/Inv_SY_B!$NE64-1,"")</f>
        <v>1.037089888776932E-2</v>
      </c>
      <c r="DO64" s="57">
        <f>IFERROR(Inv_SY_B!DO64/Inv_SY_B!$NE64-1,"")</f>
        <v>9.6894589928739894E-3</v>
      </c>
      <c r="DP64" s="57">
        <f>IFERROR(Inv_SY_B!DP64/Inv_SY_B!$NE64-1,"")</f>
        <v>1.4255156198815788E-2</v>
      </c>
      <c r="DQ64" s="57">
        <f>IFERROR(Inv_SY_B!DQ64/Inv_SY_B!$NE64-1,"")</f>
        <v>1.957033746885517E-2</v>
      </c>
      <c r="DR64" s="57">
        <f>IFERROR(Inv_SY_B!DR64/Inv_SY_B!$NE64-1,"")</f>
        <v>8.1173111565302491E-5</v>
      </c>
      <c r="DS64" s="57">
        <f>IFERROR(Inv_SY_B!DS64/Inv_SY_B!$NE64-1,"")</f>
        <v>1.4527748793494943E-2</v>
      </c>
      <c r="DT64" s="57">
        <f>IFERROR(Inv_SY_B!DT64/Inv_SY_B!$NE64-1,"")</f>
        <v>1.3641843656695629E-2</v>
      </c>
      <c r="DU64" s="57">
        <f>IFERROR(Inv_SY_B!DU64/Inv_SY_B!$NE64-1,"")</f>
        <v>8.8500648210261268E-3</v>
      </c>
      <c r="DV64" s="57">
        <f>IFERROR(Inv_SY_B!DV64/Inv_SY_B!$NE64-1,"")</f>
        <v>1.8966401984946257E-2</v>
      </c>
      <c r="DW64" s="57">
        <f>IFERROR(Inv_SY_B!DW64/Inv_SY_B!$NE64-1,"")</f>
        <v>3.0677841029076891E-2</v>
      </c>
      <c r="DX64" s="57">
        <f>IFERROR(Inv_SY_B!DX64/Inv_SY_B!$NE64-1,"")</f>
        <v>3.2108848171642501E-2</v>
      </c>
      <c r="DY64" s="57">
        <f>IFERROR(Inv_SY_B!DY64/Inv_SY_B!$NE64-1,"")</f>
        <v>1.2415218572455089E-2</v>
      </c>
      <c r="DZ64" s="57">
        <f>IFERROR(Inv_SY_B!DZ64/Inv_SY_B!$NE64-1,"")</f>
        <v>3.490273510399855E-2</v>
      </c>
      <c r="EA64" s="57">
        <f>IFERROR(Inv_SY_B!EA64/Inv_SY_B!$NE64-1,"")</f>
        <v>8.5310444449810952E-3</v>
      </c>
      <c r="EB64" s="57">
        <f>IFERROR(Inv_SY_B!EB64/Inv_SY_B!$NE64-1,"")</f>
        <v>9.6213316400990401E-3</v>
      </c>
      <c r="EC64" s="57">
        <f>IFERROR(Inv_SY_B!EC64/Inv_SY_B!$NE64-1,"")</f>
        <v>4.8512523758321713E-3</v>
      </c>
      <c r="ED64" s="57">
        <f>IFERROR(Inv_SY_B!ED64/Inv_SY_B!$NE64-1,"")</f>
        <v>2.3931569432899424E-2</v>
      </c>
      <c r="EE64" s="57">
        <f>IFERROR(Inv_SY_B!EE64/Inv_SY_B!$NE64-1,"")</f>
        <v>6.2822595183977814E-3</v>
      </c>
      <c r="EF64" s="57">
        <f>IFERROR(Inv_SY_B!EF64/Inv_SY_B!$NE64-1,"")</f>
        <v>2.270502753223802E-2</v>
      </c>
      <c r="EG64" s="57">
        <f>IFERROR(Inv_SY_B!EG64/Inv_SY_B!$NE64-1,"")</f>
        <v>1.8529002015785778E-3</v>
      </c>
      <c r="EH64" s="57">
        <f>IFERROR(Inv_SY_B!EH64/Inv_SY_B!$NE64-1,"")</f>
        <v>-3.7193555865776218E-2</v>
      </c>
      <c r="EI64" s="57">
        <f>IFERROR(Inv_SY_B!EI64/Inv_SY_B!$NE64-1,"")</f>
        <v>1.5119346639919984E-2</v>
      </c>
      <c r="EJ64" s="57">
        <f>IFERROR(Inv_SY_B!EJ64/Inv_SY_B!$NE64-1,"")</f>
        <v>1.0234644182219199E-2</v>
      </c>
      <c r="EK64" s="57">
        <f>IFERROR(Inv_SY_B!EK64/Inv_SY_B!$NE64-1,"")</f>
        <v>-1.5665538648737098E-2</v>
      </c>
      <c r="EL64" s="57">
        <f>IFERROR(Inv_SY_B!EL64/Inv_SY_B!$NE64-1,"")</f>
        <v>-8.2323603327277839E-3</v>
      </c>
      <c r="EM64" s="57">
        <f>IFERROR(Inv_SY_B!EM64/Inv_SY_B!$NE64-1,"")</f>
        <v>-3.2767418865731202E-4</v>
      </c>
      <c r="EN64" s="57">
        <f>IFERROR(Inv_SY_B!EN64/Inv_SY_B!$NE64-1,"")</f>
        <v>-1.1453687890958797E-3</v>
      </c>
      <c r="EO64" s="57">
        <f>IFERROR(Inv_SY_B!EO64/Inv_SY_B!$NE64-1,"")</f>
        <v>7.1681646551904343E-3</v>
      </c>
      <c r="EP64" s="57">
        <f>IFERROR(Inv_SY_B!EP64/Inv_SY_B!$NE64-1,"")</f>
        <v>2.0047395305425431E-2</v>
      </c>
      <c r="EQ64" s="57">
        <f>IFERROR(Inv_SY_B!EQ64/Inv_SY_B!$NE64-1,"")</f>
        <v>4.2379398337120122E-3</v>
      </c>
      <c r="ER64" s="57">
        <f>IFERROR(Inv_SY_B!ER64/Inv_SY_B!$NE64-1,"")</f>
        <v>1.7798610378842117E-2</v>
      </c>
      <c r="ES64" s="57">
        <f>IFERROR(Inv_SY_B!ES64/Inv_SY_B!$NE64-1,"")</f>
        <v>8.2584518503083792E-3</v>
      </c>
      <c r="ET64" s="57">
        <f>IFERROR(Inv_SY_B!ET64/Inv_SY_B!$NE64-1,"")</f>
        <v>3.3855794116685489E-2</v>
      </c>
      <c r="EU64" s="57">
        <f>IFERROR(Inv_SY_B!EU64/Inv_SY_B!$NE64-1,"")</f>
        <v>2.2801499690209948E-2</v>
      </c>
      <c r="EV64" s="57">
        <f>IFERROR(Inv_SY_B!EV64/Inv_SY_B!$NE64-1,"")</f>
        <v>8.7076167197690513E-3</v>
      </c>
      <c r="EW64" s="57">
        <f>IFERROR(Inv_SY_B!EW64/Inv_SY_B!$NE64-1,"")</f>
        <v>2.4630061961881555E-2</v>
      </c>
      <c r="EX64" s="57">
        <f>IFERROR(Inv_SY_B!EX64/Inv_SY_B!$NE64-1,"")</f>
        <v>8.1221971447584806E-3</v>
      </c>
      <c r="EY64" s="57">
        <f>IFERROR(Inv_SY_B!EY64/Inv_SY_B!$NE64-1,"")</f>
        <v>3.8306686457696193E-2</v>
      </c>
      <c r="EZ64" s="57">
        <f>IFERROR(Inv_SY_B!EZ64/Inv_SY_B!$NE64-1,"")</f>
        <v>-2.5082485788864295E-3</v>
      </c>
      <c r="FA64" s="57">
        <f>IFERROR(Inv_SY_B!FA64/Inv_SY_B!$NE64-1,"")</f>
        <v>7.2362920079656057E-3</v>
      </c>
      <c r="FB64" s="57">
        <f>IFERROR(Inv_SY_B!FB64/Inv_SY_B!$NE64-1,"")</f>
        <v>-2.4927637757661603E-2</v>
      </c>
      <c r="FC64" s="57">
        <f>IFERROR(Inv_SY_B!FC64/Inv_SY_B!$NE64-1,"")</f>
        <v>2.1614657153541161E-2</v>
      </c>
      <c r="FD64" s="57">
        <f>IFERROR(Inv_SY_B!FD64/Inv_SY_B!$NE64-1,"")</f>
        <v>1.8616388162866482E-2</v>
      </c>
      <c r="FE64" s="57">
        <f>IFERROR(Inv_SY_B!FE64/Inv_SY_B!$NE64-1,"")</f>
        <v>7.5770119554132709E-3</v>
      </c>
      <c r="FF64" s="57">
        <f>IFERROR(Inv_SY_B!FF64/Inv_SY_B!$NE64-1,"")</f>
        <v>-1.307056694976283E-2</v>
      </c>
      <c r="FG64" s="57">
        <f>IFERROR(Inv_SY_B!FG64/Inv_SY_B!$NE64-1,"")</f>
        <v>1.1120549319018735E-2</v>
      </c>
      <c r="FH64" s="57">
        <f>IFERROR(Inv_SY_B!FH64/Inv_SY_B!$NE64-1,"")</f>
        <v>1.1597523972009638E-2</v>
      </c>
      <c r="FI64" s="57">
        <f>IFERROR(Inv_SY_B!FI64/Inv_SY_B!$NE64-1,"")</f>
        <v>4.5786597811596774E-3</v>
      </c>
      <c r="FJ64" s="57">
        <f>IFERROR(Inv_SY_B!FJ64/Inv_SY_B!$NE64-1,"")</f>
        <v>3.4060485687896769E-3</v>
      </c>
      <c r="FK64" s="57">
        <f>IFERROR(Inv_SY_B!FK64/Inv_SY_B!$NE64-1,"")</f>
        <v>1.8139330326289782E-2</v>
      </c>
      <c r="FL64" s="57">
        <f>IFERROR(Inv_SY_B!FL64/Inv_SY_B!$NE64-1,"")</f>
        <v>-7.6066912477656956E-3</v>
      </c>
      <c r="FM64" s="57">
        <f>IFERROR(Inv_SY_B!FM64/Inv_SY_B!$NE64-1,"")</f>
        <v>-1.6250671287206697E-2</v>
      </c>
      <c r="FN64" s="57">
        <f>IFERROR(Inv_SY_B!FN64/Inv_SY_B!$NE64-1,"")</f>
        <v>-1.3238926371200721E-3</v>
      </c>
      <c r="FO64" s="57">
        <f>IFERROR(Inv_SY_B!FO64/Inv_SY_B!$NE64-1,"")</f>
        <v>-5.8019262321460374E-3</v>
      </c>
      <c r="FP64" s="57">
        <f>IFERROR(Inv_SY_B!FP64/Inv_SY_B!$NE64-1,"")</f>
        <v>-4.2346326950505331E-3</v>
      </c>
      <c r="FQ64" s="57">
        <f>IFERROR(Inv_SY_B!FQ64/Inv_SY_B!$NE64-1,"")</f>
        <v>-4.1599259171386516E-3</v>
      </c>
      <c r="FR64" s="57">
        <f>IFERROR(Inv_SY_B!FR64/Inv_SY_B!$NE64-1,"")</f>
        <v>-1.0999545150418566E-3</v>
      </c>
      <c r="FS64" s="57">
        <f>IFERROR(Inv_SY_B!FS64/Inv_SY_B!$NE64-1,"")</f>
        <v>2.8555871637407915E-3</v>
      </c>
      <c r="FT64" s="57">
        <f>IFERROR(Inv_SY_B!FT64/Inv_SY_B!$NE64-1,"")</f>
        <v>1.4573163067548967E-2</v>
      </c>
      <c r="FU64" s="57">
        <f>IFERROR(Inv_SY_B!FU64/Inv_SY_B!$NE64-1,"")</f>
        <v>1.6215072276731579E-2</v>
      </c>
      <c r="FV64" s="57">
        <f>IFERROR(Inv_SY_B!FV64/Inv_SY_B!$NE64-1,"")</f>
        <v>5.5424802054175881E-3</v>
      </c>
      <c r="FW64" s="57">
        <f>IFERROR(Inv_SY_B!FW64/Inv_SY_B!$NE64-1,"")</f>
        <v>2.9302939416524509E-3</v>
      </c>
      <c r="FX64" s="57">
        <f>IFERROR(Inv_SY_B!FX64/Inv_SY_B!$NE64-1,"")</f>
        <v>3.825864218323094E-3</v>
      </c>
      <c r="FY64" s="57">
        <f>IFERROR(Inv_SY_B!FY64/Inv_SY_B!$NE64-1,"")</f>
        <v>9.1248524179405877E-3</v>
      </c>
      <c r="FZ64" s="57">
        <f>IFERROR(Inv_SY_B!FZ64/Inv_SY_B!$NE64-1,"")</f>
        <v>2.3248224992000743E-5</v>
      </c>
      <c r="GA64" s="57">
        <f>IFERROR(Inv_SY_B!GA64/Inv_SY_B!$NE64-1,"")</f>
        <v>1.7533601353962203E-2</v>
      </c>
      <c r="GB64" s="57">
        <f>IFERROR(Inv_SY_B!GB64/Inv_SY_B!$NE64-1,"")</f>
        <v>-2.1926204009840466E-2</v>
      </c>
      <c r="GC64" s="57">
        <f>IFERROR(Inv_SY_B!GC64/Inv_SY_B!$NE64-1,"")</f>
        <v>6.736604276253555E-3</v>
      </c>
      <c r="GD64" s="57">
        <f>IFERROR(Inv_SY_B!GD64/Inv_SY_B!$NE64-1,"")</f>
        <v>2.5571244754003519E-3</v>
      </c>
      <c r="GE64" s="57">
        <f>IFERROR(Inv_SY_B!GE64/Inv_SY_B!$NE64-1,"")</f>
        <v>1.1886361131704382E-2</v>
      </c>
      <c r="GF64" s="57">
        <f>IFERROR(Inv_SY_B!GF64/Inv_SY_B!$NE64-1,"")</f>
        <v>1.3229716546714343E-2</v>
      </c>
      <c r="GG64" s="57">
        <f>IFERROR(Inv_SY_B!GG64/Inv_SY_B!$NE64-1,"")</f>
        <v>-2.4434010358767022E-3</v>
      </c>
      <c r="GH64" s="57">
        <f>IFERROR(Inv_SY_B!GH64/Inv_SY_B!$NE64-1,"")</f>
        <v>1.3528270340879667E-2</v>
      </c>
      <c r="GI64" s="57">
        <f>IFERROR(Inv_SY_B!GI64/Inv_SY_B!$NE64-1,"")</f>
        <v>-3.6375251067201075E-3</v>
      </c>
      <c r="GJ64" s="57">
        <f>IFERROR(Inv_SY_B!GJ64/Inv_SY_B!$NE64-1,"")</f>
        <v>9.6473443341913434E-3</v>
      </c>
      <c r="GK64" s="57">
        <f>IFERROR(Inv_SY_B!GK64/Inv_SY_B!$NE64-1,"")</f>
        <v>-9.0858357563284864E-3</v>
      </c>
      <c r="GL64" s="57">
        <f>IFERROR(Inv_SY_B!GL64/Inv_SY_B!$NE64-1,"")</f>
        <v>1.1065315421288302E-2</v>
      </c>
      <c r="GM64" s="57">
        <f>IFERROR(Inv_SY_B!GM64/Inv_SY_B!$NE64-1,"")</f>
        <v>-8.0140072086909431E-4</v>
      </c>
      <c r="GN64" s="57">
        <f>IFERROR(Inv_SY_B!GN64/Inv_SY_B!$NE64-1,"")</f>
        <v>1.1886361131704382E-2</v>
      </c>
      <c r="GO64" s="57">
        <f>IFERROR(Inv_SY_B!GO64/Inv_SY_B!$NE64-1,"")</f>
        <v>9.9757352866101101E-3</v>
      </c>
      <c r="GP64" s="57">
        <f>IFERROR(Inv_SY_B!GP64/Inv_SY_B!$NE64-1,"")</f>
        <v>5.9790137741551064E-3</v>
      </c>
      <c r="GQ64" s="57">
        <f>IFERROR(Inv_SY_B!GQ64/Inv_SY_B!$NE64-1,"")</f>
        <v>1.9536298747539593E-2</v>
      </c>
      <c r="GR64" s="57">
        <f>IFERROR(Inv_SY_B!GR64/Inv_SY_B!$NE64-1,"")</f>
        <v>-1.5761148101567368E-2</v>
      </c>
      <c r="GS64" s="57">
        <f>IFERROR(Inv_SY_B!GS64/Inv_SY_B!$NE64-1,"")</f>
        <v>9.8507255687370066E-3</v>
      </c>
      <c r="GT64" s="57">
        <f>IFERROR(Inv_SY_B!GT64/Inv_SY_B!$NE64-1,"")</f>
        <v>-1.6546299182711777E-2</v>
      </c>
      <c r="GU64" s="57">
        <f>IFERROR(Inv_SY_B!GU64/Inv_SY_B!$NE64-1,"")</f>
        <v>-7.8714520762869222E-3</v>
      </c>
      <c r="GV64" s="57">
        <f>IFERROR(Inv_SY_B!GV64/Inv_SY_B!$NE64-1,"")</f>
        <v>2.1147059297099702E-4</v>
      </c>
      <c r="GW64" s="57">
        <f>IFERROR(Inv_SY_B!GW64/Inv_SY_B!$NE64-1,"")</f>
        <v>2.1940172745935405E-2</v>
      </c>
      <c r="GX64" s="57">
        <f>IFERROR(Inv_SY_B!GX64/Inv_SY_B!$NE64-1,"")</f>
        <v>-1.1560184160374409E-2</v>
      </c>
      <c r="GY64" s="57">
        <f>IFERROR(Inv_SY_B!GY64/Inv_SY_B!$NE64-1,"")</f>
        <v>1.8289707534289157E-3</v>
      </c>
      <c r="GZ64" s="57">
        <f>IFERROR(Inv_SY_B!GZ64/Inv_SY_B!$NE64-1,"")</f>
        <v>2.0826332024611593E-2</v>
      </c>
      <c r="HA64" s="57">
        <f>IFERROR(Inv_SY_B!HA64/Inv_SY_B!$NE64-1,"")</f>
        <v>6.8162286358963708E-3</v>
      </c>
      <c r="HB64" s="57">
        <f>IFERROR(Inv_SY_B!HB64/Inv_SY_B!$NE64-1,"")</f>
        <v>-1.8512112223064925E-2</v>
      </c>
      <c r="HC64" s="57">
        <f>IFERROR(Inv_SY_B!HC64/Inv_SY_B!$NE64-1,"")</f>
        <v>3.0481931637764692E-3</v>
      </c>
      <c r="HD64" s="57">
        <f>IFERROR(Inv_SY_B!HD64/Inv_SY_B!$NE64-1,"")</f>
        <v>2.0215283375435433E-3</v>
      </c>
      <c r="HE64" s="57">
        <f>IFERROR(Inv_SY_B!HE64/Inv_SY_B!$NE64-1,"")</f>
        <v>-1.0167399644711916E-2</v>
      </c>
      <c r="HF64" s="57">
        <f>IFERROR(Inv_SY_B!HF64/Inv_SY_B!$NE64-1,"")</f>
        <v>2.7293744112564244E-2</v>
      </c>
      <c r="HG64" s="57">
        <f>IFERROR(Inv_SY_B!HG64/Inv_SY_B!$NE64-1,"")</f>
        <v>-1.3239430990188206E-2</v>
      </c>
      <c r="HH64" s="57">
        <f>IFERROR(Inv_SY_B!HH64/Inv_SY_B!$NE64-1,"")</f>
        <v>9.8826917090315547E-3</v>
      </c>
      <c r="HI64" s="57">
        <f>IFERROR(Inv_SY_B!HI64/Inv_SY_B!$NE64-1,"")</f>
        <v>2.4841084080994502E-2</v>
      </c>
      <c r="HJ64" s="57">
        <f>IFERROR(Inv_SY_B!HJ64/Inv_SY_B!$NE64-1,"")</f>
        <v>2.4188779809720007E-2</v>
      </c>
      <c r="HK64" s="57">
        <f>IFERROR(Inv_SY_B!HK64/Inv_SY_B!$NE64-1,"")</f>
        <v>2.9095651312444071E-2</v>
      </c>
      <c r="HL64" s="57">
        <f>IFERROR(Inv_SY_B!HL64/Inv_SY_B!$NE64-1,"")</f>
        <v>3.8300939782472954E-2</v>
      </c>
      <c r="HM64" s="57">
        <f>IFERROR(Inv_SY_B!HM64/Inv_SY_B!$NE64-1,"")</f>
        <v>-2.8675745256747875E-2</v>
      </c>
      <c r="HN64" s="57">
        <f>IFERROR(Inv_SY_B!HN64/Inv_SY_B!$NE64-1,"")</f>
        <v>-3.0112270700490384E-2</v>
      </c>
      <c r="HO64" s="57">
        <f>IFERROR(Inv_SY_B!HO64/Inv_SY_B!$NE64-1,"")</f>
        <v>3.5625197669759689E-3</v>
      </c>
      <c r="HP64" s="57">
        <f>IFERROR(Inv_SY_B!HP64/Inv_SY_B!$NE64-1,"")</f>
        <v>-2.6582821213464669E-2</v>
      </c>
      <c r="HQ64" s="57">
        <f>IFERROR(Inv_SY_B!HQ64/Inv_SY_B!$NE64-1,"")</f>
        <v>-3.3538968497887955E-2</v>
      </c>
      <c r="HR64" s="57">
        <f>IFERROR(Inv_SY_B!HR64/Inv_SY_B!$NE64-1,"")</f>
        <v>-3.7916687233933377E-2</v>
      </c>
      <c r="HS64" s="57">
        <f>IFERROR(Inv_SY_B!HS64/Inv_SY_B!$NE64-1,"")</f>
        <v>-2.7527034687327201E-2</v>
      </c>
      <c r="HT64" s="57">
        <f>IFERROR(Inv_SY_B!HT64/Inv_SY_B!$NE64-1,"")</f>
        <v>-3.4179869491276271E-2</v>
      </c>
      <c r="HU64" s="57">
        <f>IFERROR(Inv_SY_B!HU64/Inv_SY_B!$NE64-1,"")</f>
        <v>-1.0409376609687437E-2</v>
      </c>
      <c r="HV64" s="57">
        <f>IFERROR(Inv_SY_B!HV64/Inv_SY_B!$NE64-1,"")</f>
        <v>-9.2820566826674611E-3</v>
      </c>
      <c r="HW64" s="57">
        <f>IFERROR(Inv_SY_B!HW64/Inv_SY_B!$NE64-1,"")</f>
        <v>1.3602942078092539E-2</v>
      </c>
      <c r="HX64" s="57">
        <f>IFERROR(Inv_SY_B!HX64/Inv_SY_B!$NE64-1,"")</f>
        <v>1.1665331387937128E-2</v>
      </c>
      <c r="HY64" s="57">
        <f>IFERROR(Inv_SY_B!HY64/Inv_SY_B!$NE64-1,"")</f>
        <v>8.3326031569070924E-3</v>
      </c>
      <c r="HZ64" s="57">
        <f>IFERROR(Inv_SY_B!HZ64/Inv_SY_B!$NE64-1,"")</f>
        <v>-1.4955631995247187E-2</v>
      </c>
      <c r="IA64" s="57">
        <f>IFERROR(Inv_SY_B!IA64/Inv_SY_B!$NE64-1,"")</f>
        <v>2.2670922264057536E-2</v>
      </c>
      <c r="IB64" s="57">
        <f>IFERROR(Inv_SY_B!IB64/Inv_SY_B!$NE64-1,"")</f>
        <v>-2.1858188334962225E-3</v>
      </c>
      <c r="IC64" s="57">
        <f>IFERROR(Inv_SY_B!IC64/Inv_SY_B!$NE64-1,"")</f>
        <v>1.9183223021777662E-2</v>
      </c>
      <c r="ID64" s="57">
        <f>IFERROR(Inv_SY_B!ID64/Inv_SY_B!$NE64-1,"")</f>
        <v>1.2285310042846831E-2</v>
      </c>
      <c r="IE64" s="57">
        <f>IFERROR(Inv_SY_B!IE64/Inv_SY_B!$NE64-1,"")</f>
        <v>1.4997965009064362E-2</v>
      </c>
      <c r="IF64" s="57">
        <f>IFERROR(Inv_SY_B!IF64/Inv_SY_B!$NE64-1,"")</f>
        <v>1.9415774148558995E-2</v>
      </c>
      <c r="IG64" s="57">
        <f>IFERROR(Inv_SY_B!IG64/Inv_SY_B!$NE64-1,"")</f>
        <v>-2.0382273942106677E-3</v>
      </c>
      <c r="IH64" s="57">
        <f>IFERROR(Inv_SY_B!IH64/Inv_SY_B!$NE64-1,"")</f>
        <v>-1.0748284824199983E-2</v>
      </c>
      <c r="II64" s="57">
        <f>IFERROR(Inv_SY_B!II64/Inv_SY_B!$NE64-1,"")</f>
        <v>-1.4143698869827248E-2</v>
      </c>
      <c r="IJ64" s="57">
        <f>IFERROR(Inv_SY_B!IJ64/Inv_SY_B!$NE64-1,"")</f>
        <v>-1.2445946794686358E-2</v>
      </c>
      <c r="IK64" s="57">
        <f>IFERROR(Inv_SY_B!IK64/Inv_SY_B!$NE64-1,"")</f>
        <v>1.8330693240086848E-2</v>
      </c>
      <c r="IL64" s="57">
        <f>IFERROR(Inv_SY_B!IL64/Inv_SY_B!$NE64-1,"")</f>
        <v>2.5383577230275289E-2</v>
      </c>
      <c r="IM64" s="57">
        <f>IFERROR(Inv_SY_B!IM64/Inv_SY_B!$NE64-1,"")</f>
        <v>-1.0733467112245321E-2</v>
      </c>
      <c r="IN64" s="57">
        <f>IFERROR(Inv_SY_B!IN64/Inv_SY_B!$NE64-1,"")</f>
        <v>-6.8361205317386542E-3</v>
      </c>
      <c r="IO64" s="57">
        <f>IFERROR(Inv_SY_B!IO64/Inv_SY_B!$NE64-1,"")</f>
        <v>2.4422855808119426E-3</v>
      </c>
      <c r="IP64" s="57">
        <f>IFERROR(Inv_SY_B!IP64/Inv_SY_B!$NE64-1,"")</f>
        <v>-1.8941592007355124E-2</v>
      </c>
      <c r="IQ64" s="57">
        <f>IFERROR(Inv_SY_B!IQ64/Inv_SY_B!$NE64-1,"")</f>
        <v>5.0467489065653126E-4</v>
      </c>
      <c r="IR64" s="57">
        <f>IFERROR(Inv_SY_B!IR64/Inv_SY_B!$NE64-1,"")</f>
        <v>-1.1781605108551862E-2</v>
      </c>
      <c r="IS64" s="57">
        <f>IFERROR(Inv_SY_B!IS64/Inv_SY_B!$NE64-1,"")</f>
        <v>-4.529244048412373E-5</v>
      </c>
      <c r="IT64" s="57">
        <f>IFERROR(Inv_SY_B!IT64/Inv_SY_B!$NE64-1,"")</f>
        <v>-1.0748284824199983E-2</v>
      </c>
      <c r="IU64" s="57">
        <f>IFERROR(Inv_SY_B!IU64/Inv_SY_B!$NE64-1,"")</f>
        <v>4.7145780635005075E-4</v>
      </c>
      <c r="IV64" s="57">
        <f>IFERROR(Inv_SY_B!IV64/Inv_SY_B!$NE64-1,"")</f>
        <v>8.5171735502196366E-3</v>
      </c>
      <c r="IW64" s="57">
        <f>IFERROR(Inv_SY_B!IW64/Inv_SY_B!$NE64-1,"")</f>
        <v>-1.0083943138072926E-2</v>
      </c>
      <c r="IX64" s="57">
        <f>IFERROR(Inv_SY_B!IX64/Inv_SY_B!$NE64-1,"")</f>
        <v>-5.6551187034319383E-3</v>
      </c>
      <c r="IY64" s="57">
        <f>IFERROR(Inv_SY_B!IY64/Inv_SY_B!$NE64-1,"")</f>
        <v>1.135799492484546E-3</v>
      </c>
      <c r="IZ64" s="57">
        <f>IFERROR(Inv_SY_B!IZ64/Inv_SY_B!$NE64-1,"")</f>
        <v>1.6787614421242658E-2</v>
      </c>
      <c r="JA64" s="57">
        <f>IFERROR(Inv_SY_B!JA64/Inv_SY_B!$NE64-1,"")</f>
        <v>-3.0057281151943616E-2</v>
      </c>
      <c r="JB64" s="57">
        <f>IFERROR(Inv_SY_B!JB64/Inv_SY_B!$NE64-1,"")</f>
        <v>1.5442759042560539E-2</v>
      </c>
      <c r="JC64" s="57">
        <f>IFERROR(Inv_SY_B!JC64/Inv_SY_B!$NE64-1,"")</f>
        <v>8.7981124508378361E-3</v>
      </c>
      <c r="JD64" s="57">
        <f>IFERROR(Inv_SY_B!JD64/Inv_SY_B!$NE64-1,"")</f>
        <v>1.255678382596237E-2</v>
      </c>
      <c r="JE64" s="57">
        <f>IFERROR(Inv_SY_B!JE64/Inv_SY_B!$NE64-1,"")</f>
        <v>1.4016261181363232E-2</v>
      </c>
      <c r="JF64" s="57">
        <f>IFERROR(Inv_SY_B!JF64/Inv_SY_B!$NE64-1,"")</f>
        <v>5.2744851343169419E-3</v>
      </c>
      <c r="JG64" s="57">
        <f>IFERROR(Inv_SY_B!JG64/Inv_SY_B!$NE64-1,"")</f>
        <v>-2.9575381449119087E-2</v>
      </c>
      <c r="JH64" s="57">
        <f>IFERROR(Inv_SY_B!JH64/Inv_SY_B!$NE64-1,"")</f>
        <v>2.7779134225417668E-2</v>
      </c>
      <c r="JI64" s="57">
        <f>IFERROR(Inv_SY_B!JI64/Inv_SY_B!$NE64-1,"")</f>
        <v>2.7169532369047067E-2</v>
      </c>
      <c r="JJ64" s="57">
        <f>IFERROR(Inv_SY_B!JJ64/Inv_SY_B!$NE64-1,"")</f>
        <v>8.5684861974479887E-3</v>
      </c>
      <c r="JK64" s="57">
        <f>IFERROR(Inv_SY_B!JK64/Inv_SY_B!$NE64-1,"")</f>
        <v>1.8055903094757797E-2</v>
      </c>
      <c r="JL64" s="57">
        <f>IFERROR(Inv_SY_B!JL64/Inv_SY_B!$NE64-1,"")</f>
        <v>1.1132197314012382E-2</v>
      </c>
      <c r="JM64" s="57">
        <f>IFERROR(Inv_SY_B!JM64/Inv_SY_B!$NE64-1,"")</f>
        <v>-2.642788398516327E-2</v>
      </c>
      <c r="JN64" s="57">
        <f>IFERROR(Inv_SY_B!JN64/Inv_SY_B!$NE64-1,"")</f>
        <v>5.1981354324108775E-3</v>
      </c>
      <c r="JO64" s="57">
        <f>IFERROR(Inv_SY_B!JO64/Inv_SY_B!$NE64-1,"")</f>
        <v>-1.8799598124153549E-2</v>
      </c>
      <c r="JP64" s="57">
        <f>IFERROR(Inv_SY_B!JP64/Inv_SY_B!$NE64-1,"")</f>
        <v>-3.551377539410816E-3</v>
      </c>
      <c r="JQ64" s="57">
        <f>IFERROR(Inv_SY_B!JQ64/Inv_SY_B!$NE64-1,"")</f>
        <v>2.4952955028068713E-2</v>
      </c>
      <c r="JR64" s="57">
        <f>IFERROR(Inv_SY_B!JR64/Inv_SY_B!$NE64-1,"")</f>
        <v>3.5717458862265739E-2</v>
      </c>
      <c r="JS64" s="57">
        <f>IFERROR(Inv_SY_B!JS64/Inv_SY_B!$NE64-1,"")</f>
        <v>3.0421164411458257E-3</v>
      </c>
      <c r="JT64" s="57">
        <f>IFERROR(Inv_SY_B!JT64/Inv_SY_B!$NE64-1,"")</f>
        <v>3.6927657763201616E-2</v>
      </c>
      <c r="JU64" s="57">
        <f>IFERROR(Inv_SY_B!JU64/Inv_SY_B!$NE64-1,"")</f>
        <v>1.5448884378973737E-2</v>
      </c>
      <c r="JV64" s="57">
        <f>IFERROR(Inv_SY_B!JV64/Inv_SY_B!$NE64-1,"")</f>
        <v>5.5424802054175881E-3</v>
      </c>
      <c r="JW64" s="57">
        <f>IFERROR(Inv_SY_B!JW64/Inv_SY_B!$NE64-1,"")</f>
        <v>2.7809714916537942E-3</v>
      </c>
      <c r="JX64" s="57">
        <f>IFERROR(Inv_SY_B!JX64/Inv_SY_B!$NE64-1,"")</f>
        <v>2.1839550091482529E-3</v>
      </c>
      <c r="JY64" s="57">
        <f>IFERROR(Inv_SY_B!JY64/Inv_SY_B!$NE64-1,"")</f>
        <v>5.0199882891668324E-3</v>
      </c>
      <c r="JZ64" s="57">
        <f>IFERROR(Inv_SY_B!JZ64/Inv_SY_B!$NE64-1,"")</f>
        <v>-2.3639444940163012E-2</v>
      </c>
      <c r="KA64" s="57">
        <f>IFERROR(Inv_SY_B!KA64/Inv_SY_B!$NE64-1,"")</f>
        <v>-8.9365133063372681E-3</v>
      </c>
      <c r="KB64" s="57">
        <f>IFERROR(Inv_SY_B!KB64/Inv_SY_B!$NE64-1,"")</f>
        <v>-3.0404175183821325E-3</v>
      </c>
      <c r="KC64" s="57">
        <f>IFERROR(Inv_SY_B!KC64/Inv_SY_B!$NE64-1,"")</f>
        <v>-1.1324852553841525E-2</v>
      </c>
      <c r="KD64" s="57">
        <f>IFERROR(Inv_SY_B!KD64/Inv_SY_B!$NE64-1,"")</f>
        <v>-1.9161411345137158E-2</v>
      </c>
      <c r="KE64" s="57">
        <f>IFERROR(Inv_SY_B!KE64/Inv_SY_B!$NE64-1,"")</f>
        <v>1.3229716546714343E-2</v>
      </c>
      <c r="KF64" s="57">
        <f>IFERROR(Inv_SY_B!KF64/Inv_SY_B!$NE64-1,"")</f>
        <v>-1.2184744996549202E-2</v>
      </c>
      <c r="KG64" s="57">
        <f>IFERROR(Inv_SY_B!KG64/Inv_SY_B!$NE64-1,"")</f>
        <v>1.0542914610862208E-2</v>
      </c>
      <c r="KH64" s="57">
        <f>IFERROR(Inv_SY_B!KH64/Inv_SY_B!$NE64-1,"")</f>
        <v>1.5020948205888285E-2</v>
      </c>
      <c r="KI64" s="57">
        <f>IFERROR(Inv_SY_B!KI64/Inv_SY_B!$NE64-1,"")</f>
        <v>1.812567990066305E-2</v>
      </c>
      <c r="KJ64" s="57">
        <f>IFERROR(Inv_SY_B!KJ64/Inv_SY_B!$NE64-1,"")</f>
        <v>4.5684905883867089E-3</v>
      </c>
      <c r="KK64" s="57">
        <f>IFERROR(Inv_SY_B!KK64/Inv_SY_B!$NE64-1,"")</f>
        <v>7.7814605605961429E-3</v>
      </c>
      <c r="KL64" s="57">
        <f>IFERROR(Inv_SY_B!KL64/Inv_SY_B!$NE64-1,"")</f>
        <v>-7.4836898724262024E-3</v>
      </c>
      <c r="KM64" s="57">
        <f>IFERROR(Inv_SY_B!KM64/Inv_SY_B!$NE64-1,"")</f>
        <v>6.1175520399172623E-3</v>
      </c>
      <c r="KN64" s="57">
        <f>IFERROR(Inv_SY_B!KN64/Inv_SY_B!$NE64-1,"")</f>
        <v>-8.6244590589746872E-3</v>
      </c>
      <c r="KO64" s="57">
        <f>IFERROR(Inv_SY_B!KO64/Inv_SY_B!$NE64-1,"")</f>
        <v>-1.0946079301892508E-2</v>
      </c>
      <c r="KP64" s="57">
        <f>IFERROR(Inv_SY_B!KP64/Inv_SY_B!$NE64-1,"")</f>
        <v>3.881903319057356E-3</v>
      </c>
      <c r="KQ64" s="57">
        <f>IFERROR(Inv_SY_B!KQ64/Inv_SY_B!$NE64-1,"")</f>
        <v>-2.1350486823253911E-3</v>
      </c>
      <c r="KR64" s="57">
        <f>IFERROR(Inv_SY_B!KR64/Inv_SY_B!$NE64-1,"")</f>
        <v>6.6165624562386505E-4</v>
      </c>
      <c r="KS64" s="57">
        <f>IFERROR(Inv_SY_B!KS64/Inv_SY_B!$NE64-1,"")</f>
        <v>2.1594285743355979E-3</v>
      </c>
      <c r="KT64" s="57">
        <f>IFERROR(Inv_SY_B!KT64/Inv_SY_B!$NE64-1,"")</f>
        <v>1.2269391793139794E-2</v>
      </c>
      <c r="KU64" s="57">
        <f>IFERROR(Inv_SY_B!KU64/Inv_SY_B!$NE64-1,"")</f>
        <v>5.828989063031198E-3</v>
      </c>
      <c r="KV64" s="57">
        <f>IFERROR(Inv_SY_B!KV64/Inv_SY_B!$NE64-1,"")</f>
        <v>2.2928218182949545E-2</v>
      </c>
      <c r="KW64" s="57">
        <f>IFERROR(Inv_SY_B!KW64/Inv_SY_B!$NE64-1,"")</f>
        <v>1.2344353542989905E-2</v>
      </c>
      <c r="KX64" s="57">
        <f>IFERROR(Inv_SY_B!KX64/Inv_SY_B!$NE64-1,"")</f>
        <v>1.9797535595079463E-2</v>
      </c>
      <c r="KY64" s="57">
        <f>IFERROR(Inv_SY_B!KY64/Inv_SY_B!$NE64-1,"")</f>
        <v>2.4551715506190286E-2</v>
      </c>
      <c r="KZ64" s="57">
        <f>IFERROR(Inv_SY_B!KZ64/Inv_SY_B!$NE64-1,"")</f>
        <v>1.2169914351500166E-2</v>
      </c>
      <c r="LA64" s="57">
        <f>IFERROR(Inv_SY_B!LA64/Inv_SY_B!$NE64-1,"")</f>
        <v>1.6935575699219996E-2</v>
      </c>
      <c r="LB64" s="57">
        <f>IFERROR(Inv_SY_B!LB64/Inv_SY_B!$NE64-1,"")</f>
        <v>-3.1801227766119489E-2</v>
      </c>
      <c r="LC64" s="57">
        <f>IFERROR(Inv_SY_B!LC64/Inv_SY_B!$NE64-1,"")</f>
        <v>2.1495438445363391E-2</v>
      </c>
      <c r="LD64" s="57">
        <f>IFERROR(Inv_SY_B!LD64/Inv_SY_B!$NE64-1,"")</f>
        <v>7.5575588808449723E-3</v>
      </c>
      <c r="LE64" s="57">
        <f>IFERROR(Inv_SY_B!LE64/Inv_SY_B!$NE64-1,"")</f>
        <v>1.5786639150103809E-3</v>
      </c>
      <c r="LF64" s="57">
        <f>IFERROR(Inv_SY_B!LF64/Inv_SY_B!$NE64-1,"")</f>
        <v>-4.2526396115312171E-3</v>
      </c>
      <c r="LG64" s="57">
        <f>IFERROR(Inv_SY_B!LG64/Inv_SY_B!$NE64-1,"")</f>
        <v>6.2141488023370606E-3</v>
      </c>
      <c r="LH64" s="57">
        <f>IFERROR(Inv_SY_B!LH64/Inv_SY_B!$NE64-1,"")</f>
        <v>-1.3409388541087308E-2</v>
      </c>
      <c r="LI64" s="57">
        <f>IFERROR(Inv_SY_B!LI64/Inv_SY_B!$NE64-1,"")</f>
        <v>-1.9901116572060507E-2</v>
      </c>
      <c r="LJ64" s="57">
        <f>IFERROR(Inv_SY_B!LJ64/Inv_SY_B!$NE64-1,"")</f>
        <v>-9.8456736416761004E-3</v>
      </c>
      <c r="LK64" s="57">
        <f>IFERROR(Inv_SY_B!LK64/Inv_SY_B!$NE64-1,"")</f>
        <v>1.6672413047498225E-3</v>
      </c>
      <c r="LL64" s="57">
        <f>IFERROR(Inv_SY_B!LL64/Inv_SY_B!$NE64-1,"")</f>
        <v>3.6823375005339276E-3</v>
      </c>
      <c r="LM64" s="57">
        <f>IFERROR(Inv_SY_B!LM64/Inv_SY_B!$NE64-1,"")</f>
        <v>1.338886240738657E-2</v>
      </c>
      <c r="LN64" s="57">
        <f>IFERROR(Inv_SY_B!LN64/Inv_SY_B!$NE64-1,"")</f>
        <v>1.4309823710629832E-3</v>
      </c>
      <c r="LO64" s="57">
        <f>IFERROR(Inv_SY_B!LO64/Inv_SY_B!$NE64-1,"")</f>
        <v>-6.5408475484982631E-3</v>
      </c>
      <c r="LP64" s="57">
        <f>IFERROR(Inv_SY_B!LP64/Inv_SY_B!$NE64-1,"")</f>
        <v>-3.440706486111389E-3</v>
      </c>
      <c r="LQ64" s="57">
        <f>IFERROR(Inv_SY_B!LQ64/Inv_SY_B!$NE64-1,"")</f>
        <v>-3.5145022057577746E-3</v>
      </c>
      <c r="LR64" s="57">
        <f>IFERROR(Inv_SY_B!LR64/Inv_SY_B!$NE64-1,"")</f>
        <v>2.8593383824437879E-5</v>
      </c>
      <c r="LS64" s="57">
        <f>IFERROR(Inv_SY_B!LS64/Inv_SY_B!$NE64-1,"")</f>
        <v>5.3965578906178813E-3</v>
      </c>
      <c r="LT64" s="57">
        <f>IFERROR(Inv_SY_B!LT64/Inv_SY_B!$NE64-1,"")</f>
        <v>1.1246535455737838E-3</v>
      </c>
      <c r="LU64" s="57">
        <f>IFERROR(Inv_SY_B!LU64/Inv_SY_B!$NE64-1,"")</f>
        <v>6.9374856160402398E-3</v>
      </c>
      <c r="LV64" s="57">
        <f>IFERROR(Inv_SY_B!LV64/Inv_SY_B!$NE64-1,"")</f>
        <v>1.1277809249906179E-2</v>
      </c>
      <c r="LW64" s="57">
        <f>IFERROR(Inv_SY_B!LW64/Inv_SY_B!$NE64-1,"")</f>
        <v>2.3368481034490962E-2</v>
      </c>
      <c r="LX64" s="57">
        <f>IFERROR(Inv_SY_B!LX64/Inv_SY_B!$NE64-1,"")</f>
        <v>2.5383577230275289E-2</v>
      </c>
      <c r="LY64" s="57">
        <f>IFERROR(Inv_SY_B!LY64/Inv_SY_B!$NE64-1,"")</f>
        <v>2.4996055092244118E-2</v>
      </c>
      <c r="LZ64" s="57">
        <f>IFERROR(Inv_SY_B!LZ64/Inv_SY_B!$NE64-1,"")</f>
        <v>-1.5841360840306296E-2</v>
      </c>
      <c r="MA64" s="57">
        <f>IFERROR(Inv_SY_B!MA64/Inv_SY_B!$NE64-1,"")</f>
        <v>8.0742190230245203E-3</v>
      </c>
      <c r="MB64" s="57">
        <f>IFERROR(Inv_SY_B!MB64/Inv_SY_B!$NE64-1,"")</f>
        <v>5.3431466635243119E-3</v>
      </c>
      <c r="MC64" s="57">
        <f>IFERROR(Inv_SY_B!MC64/Inv_SY_B!$NE64-1,"")</f>
        <v>-2.4256145287062547E-2</v>
      </c>
      <c r="MD64" s="57">
        <f>IFERROR(Inv_SY_B!MD64/Inv_SY_B!$NE64-1,"")</f>
        <v>2.2430056011448762E-3</v>
      </c>
      <c r="ME64" s="57">
        <f>IFERROR(Inv_SY_B!ME64/Inv_SY_B!$NE64-1,"")</f>
        <v>4.7526006970437518E-3</v>
      </c>
      <c r="MF64" s="57">
        <f>IFERROR(Inv_SY_B!MF64/Inv_SY_B!$NE64-1,"")</f>
        <v>6.0812840692978654E-3</v>
      </c>
      <c r="MG64" s="57">
        <f>IFERROR(Inv_SY_B!MG64/Inv_SY_B!$NE64-1,"")</f>
        <v>8.6647649895053025E-3</v>
      </c>
      <c r="MH64" s="57">
        <f>IFERROR(Inv_SY_B!MH64/Inv_SY_B!$NE64-1,"")</f>
        <v>1.5603274624707231E-2</v>
      </c>
      <c r="MI64" s="57">
        <f>IFERROR(Inv_SY_B!MI64/Inv_SY_B!$NE64-1,"")</f>
        <v>-5.3598457201915473E-3</v>
      </c>
      <c r="MJ64" s="57">
        <f>IFERROR(Inv_SY_B!MJ64/Inv_SY_B!$NE64-1,"")</f>
        <v>1.4532957365404497E-2</v>
      </c>
      <c r="MK64" s="57">
        <f>IFERROR(Inv_SY_B!MK64/Inv_SY_B!$NE64-1,"")</f>
        <v>1.6858090193591302E-2</v>
      </c>
      <c r="ML64" s="57">
        <f>IFERROR(Inv_SY_B!ML64/Inv_SY_B!$NE64-1,"")</f>
        <v>1.3241180863439173E-2</v>
      </c>
      <c r="MM64" s="57">
        <f>IFERROR(Inv_SY_B!MM64/Inv_SY_B!$NE64-1,"")</f>
        <v>1.4329038181138509E-2</v>
      </c>
      <c r="MN64" s="57">
        <f>IFERROR(Inv_SY_B!MN64/Inv_SY_B!$NE64-1,"")</f>
        <v>1.1897787904815882E-2</v>
      </c>
      <c r="MO64" s="57">
        <f>IFERROR(Inv_SY_B!MO64/Inv_SY_B!$NE64-1,"")</f>
        <v>2.5616128357056622E-2</v>
      </c>
      <c r="MP64" s="57">
        <f>IFERROR(Inv_SY_B!MP64/Inv_SY_B!$NE64-1,"")</f>
        <v>-5.3363939336030786E-3</v>
      </c>
      <c r="MQ64" s="57">
        <f>IFERROR(Inv_SY_B!MQ64/Inv_SY_B!$NE64-1,"")</f>
        <v>8.4052650923682748E-4</v>
      </c>
      <c r="MR64" s="57">
        <f>IFERROR(Inv_SY_B!MR64/Inv_SY_B!$NE64-1,"")</f>
        <v>4.9740779606375352E-3</v>
      </c>
      <c r="MS64" s="57">
        <f>IFERROR(Inv_SY_B!MS64/Inv_SY_B!$NE64-1,"")</f>
        <v>1.9183223021777662E-2</v>
      </c>
      <c r="MT64" s="57">
        <f>IFERROR(Inv_SY_B!MT64/Inv_SY_B!$NE64-1,"")</f>
        <v>3.964188984536321E-3</v>
      </c>
      <c r="MU64" s="57">
        <f>IFERROR(Inv_SY_B!MU64/Inv_SY_B!$NE64-1,"")</f>
        <v>1.5529478905068173E-2</v>
      </c>
      <c r="MV64" s="57">
        <f>IFERROR(Inv_SY_B!MV64/Inv_SY_B!$NE64-1,"")</f>
        <v>-1.5316139220454827E-3</v>
      </c>
      <c r="MW64" s="57">
        <f>IFERROR(Inv_SY_B!MW64/Inv_SY_B!$NE64-1,"")</f>
        <v>6.0849558343494259E-3</v>
      </c>
      <c r="MX64" s="57">
        <f>IFERROR(Inv_SY_B!MX64/Inv_SY_B!$NE64-1,"")</f>
        <v>1.2872112160552396E-2</v>
      </c>
      <c r="MY64" s="57">
        <f>IFERROR(Inv_SY_B!MY64/Inv_SY_B!$NE64-1,"")</f>
        <v>8.8750963061958732E-3</v>
      </c>
      <c r="MZ64" s="57">
        <f>IFERROR(Inv_SY_B!MZ64/Inv_SY_B!$NE64-1,"")</f>
        <v>1.2207824537218137E-2</v>
      </c>
      <c r="NA64" s="57">
        <f>IFERROR(Inv_SY_B!NA64/Inv_SY_B!$NE64-1,"")</f>
        <v>2.5505952642285168E-2</v>
      </c>
      <c r="NB64" s="57">
        <f>IFERROR(Inv_SY_B!NB64/Inv_SY_B!$NE64-1,"")</f>
        <v>1.4687928376662107E-2</v>
      </c>
      <c r="NC64" s="57">
        <f>IFERROR(Inv_SY_B!NC64/Inv_SY_B!$NE64-1,"")</f>
        <v>2.5151026103501728E-2</v>
      </c>
      <c r="ND64" s="57">
        <f>IFERROR(Inv_SY_B!ND64/Inv_SY_B!$NE64-1,"")</f>
        <v>1.0425184858320113E-2</v>
      </c>
    </row>
    <row r="65" spans="2:368" ht="15" customHeight="1" x14ac:dyDescent="0.35">
      <c r="B65" s="86">
        <f t="shared" si="0"/>
        <v>45806</v>
      </c>
      <c r="C65" s="57">
        <f>IFERROR(Inv_SY_B!C65/Inv_SY_B!$NE65-1,"")</f>
        <v>-8.7996883636727641E-2</v>
      </c>
      <c r="D65" s="57">
        <f>IFERROR(Inv_SY_B!D65/Inv_SY_B!$NE65-1,"")</f>
        <v>-0.10311541408838609</v>
      </c>
      <c r="E65" s="57">
        <f>IFERROR(Inv_SY_B!E65/Inv_SY_B!$NE65-1,"")</f>
        <v>-7.40344761019609E-2</v>
      </c>
      <c r="F65" s="57">
        <f>IFERROR(Inv_SY_B!F65/Inv_SY_B!$NE65-1,"")</f>
        <v>-7.4879335156612159E-2</v>
      </c>
      <c r="G65" s="57">
        <f>IFERROR(Inv_SY_B!G65/Inv_SY_B!$NE65-1,"")</f>
        <v>-7.1499898938006234E-2</v>
      </c>
      <c r="H65" s="57">
        <f>IFERROR(Inv_SY_B!H65/Inv_SY_B!$NE65-1,"")</f>
        <v>-0.1189217029600278</v>
      </c>
      <c r="I65" s="57">
        <f>IFERROR(Inv_SY_B!I65/Inv_SY_B!$NE65-1,"")</f>
        <v>-4.7759165579027374E-2</v>
      </c>
      <c r="J65" s="57">
        <f>IFERROR(Inv_SY_B!J65/Inv_SY_B!$NE65-1,"")</f>
        <v>-0.10571669065139189</v>
      </c>
      <c r="K65" s="57">
        <f>IFERROR(Inv_SY_B!K65/Inv_SY_B!$NE65-1,"")</f>
        <v>-6.3473737918817164E-2</v>
      </c>
      <c r="L65" s="57">
        <f>IFERROR(Inv_SY_B!L65/Inv_SY_B!$NE65-1,"")</f>
        <v>-6.4318596973468534E-2</v>
      </c>
      <c r="M65" s="57">
        <f>IFERROR(Inv_SY_B!M65/Inv_SY_B!$NE65-1,"")</f>
        <v>-6.7275603664748718E-2</v>
      </c>
      <c r="N65" s="57">
        <f>IFERROR(Inv_SY_B!N65/Inv_SY_B!$NE65-1,"")</f>
        <v>-7.2767187519983567E-2</v>
      </c>
      <c r="O65" s="57">
        <f>IFERROR(Inv_SY_B!O65/Inv_SY_B!$NE65-1,"")</f>
        <v>-5.6714865481605092E-2</v>
      </c>
      <c r="P65" s="57">
        <f>IFERROR(Inv_SY_B!P65/Inv_SY_B!$NE65-1,"")</f>
        <v>-6.7698033192074569E-2</v>
      </c>
      <c r="Q65" s="57">
        <f>IFERROR(Inv_SY_B!Q65/Inv_SY_B!$NE65-1,"")</f>
        <v>-4.3197120607181172E-2</v>
      </c>
      <c r="R65" s="57">
        <f>IFERROR(Inv_SY_B!R65/Inv_SY_B!$NE65-1,"")</f>
        <v>-4.9955993044393132E-2</v>
      </c>
      <c r="S65" s="57">
        <f>IFERROR(Inv_SY_B!S65/Inv_SY_B!$NE65-1,"")</f>
        <v>-7.7324979788498172E-2</v>
      </c>
      <c r="T65" s="57">
        <f>IFERROR(Inv_SY_B!T65/Inv_SY_B!$NE65-1,"")</f>
        <v>-5.4647184111010771E-2</v>
      </c>
      <c r="U65" s="57">
        <f>IFERROR(Inv_SY_B!U65/Inv_SY_B!$NE65-1,"")</f>
        <v>-6.6853174137422977E-2</v>
      </c>
      <c r="V65" s="57">
        <f>IFERROR(Inv_SY_B!V65/Inv_SY_B!$NE65-1,"")</f>
        <v>-5.3335429262999057E-2</v>
      </c>
      <c r="W65" s="57">
        <f>IFERROR(Inv_SY_B!W65/Inv_SY_B!$NE65-1,"")</f>
        <v>-2.9679375732757363E-2</v>
      </c>
      <c r="X65" s="57">
        <f>IFERROR(Inv_SY_B!X65/Inv_SY_B!$NE65-1,"")</f>
        <v>-4.6576556825787208E-2</v>
      </c>
      <c r="Y65" s="57">
        <f>IFERROR(Inv_SY_B!Y65/Inv_SY_B!$NE65-1,"")</f>
        <v>-2.3765362350196773E-2</v>
      </c>
      <c r="Z65" s="57">
        <f>IFERROR(Inv_SY_B!Z65/Inv_SY_B!$NE65-1,"")</f>
        <v>-2.9256946205431511E-2</v>
      </c>
      <c r="AA65" s="57">
        <f>IFERROR(Inv_SY_B!AA65/Inv_SY_B!$NE65-1,"")</f>
        <v>-3.3058811951363176E-2</v>
      </c>
      <c r="AB65" s="57">
        <f>IFERROR(Inv_SY_B!AB65/Inv_SY_B!$NE65-1,"")</f>
        <v>-4.6576556825787208E-2</v>
      </c>
      <c r="AC65" s="57">
        <f>IFERROR(Inv_SY_B!AC65/Inv_SY_B!$NE65-1,"")</f>
        <v>-2.5032650932173994E-2</v>
      </c>
      <c r="AD65" s="57">
        <f>IFERROR(Inv_SY_B!AD65/Inv_SY_B!$NE65-1,"")</f>
        <v>-2.9679375732757363E-2</v>
      </c>
      <c r="AE65" s="57">
        <f>IFERROR(Inv_SY_B!AE65/Inv_SY_B!$NE65-1,"")</f>
        <v>-1.7851348967636294E-2</v>
      </c>
      <c r="AF65" s="57">
        <f>IFERROR(Inv_SY_B!AF65/Inv_SY_B!$NE65-1,"")</f>
        <v>-2.165321471356807E-2</v>
      </c>
      <c r="AG65" s="57">
        <f>IFERROR(Inv_SY_B!AG65/Inv_SY_B!$NE65-1,"")</f>
        <v>-4.1507402497878099E-2</v>
      </c>
      <c r="AH65" s="57">
        <f>IFERROR(Inv_SY_B!AH65/Inv_SY_B!$NE65-1,"")</f>
        <v>-4.4464409189158394E-2</v>
      </c>
      <c r="AI65" s="57">
        <f>IFERROR(Inv_SY_B!AI65/Inv_SY_B!$NE65-1,"")</f>
        <v>-6.3896167446142904E-2</v>
      </c>
      <c r="AJ65" s="57">
        <f>IFERROR(Inv_SY_B!AJ65/Inv_SY_B!$NE65-1,"")</f>
        <v>-7.3323015845412121E-2</v>
      </c>
      <c r="AK65" s="57">
        <f>IFERROR(Inv_SY_B!AK65/Inv_SY_B!$NE65-1,"")</f>
        <v>-7.1989027864383548E-2</v>
      </c>
      <c r="AL65" s="57">
        <f>IFERROR(Inv_SY_B!AL65/Inv_SY_B!$NE65-1,"")</f>
        <v>-6.3540437317868625E-2</v>
      </c>
      <c r="AM65" s="57">
        <f>IFERROR(Inv_SY_B!AM65/Inv_SY_B!$NE65-1,"")</f>
        <v>-5.2423870809296225E-2</v>
      </c>
      <c r="AN65" s="57">
        <f>IFERROR(Inv_SY_B!AN65/Inv_SY_B!$NE65-1,"")</f>
        <v>-5.820448539375378E-2</v>
      </c>
      <c r="AO65" s="57">
        <f>IFERROR(Inv_SY_B!AO65/Inv_SY_B!$NE65-1,"")</f>
        <v>-6.812046271940031E-2</v>
      </c>
      <c r="AP65" s="57">
        <f>IFERROR(Inv_SY_B!AP65/Inv_SY_B!$NE65-1,"")</f>
        <v>-4.708791888518149E-2</v>
      </c>
      <c r="AQ65" s="57">
        <f>IFERROR(Inv_SY_B!AQ65/Inv_SY_B!$NE65-1,"")</f>
        <v>-6.7275603664748718E-2</v>
      </c>
      <c r="AR65" s="57">
        <f>IFERROR(Inv_SY_B!AR65/Inv_SY_B!$NE65-1,"")</f>
        <v>-4.4272779246662397E-2</v>
      </c>
      <c r="AS65" s="57">
        <f>IFERROR(Inv_SY_B!AS65/Inv_SY_B!$NE65-1,"")</f>
        <v>-1.7420716925216739E-2</v>
      </c>
      <c r="AT65" s="57">
        <f>IFERROR(Inv_SY_B!AT65/Inv_SY_B!$NE65-1,"")</f>
        <v>-2.7856258825351476E-2</v>
      </c>
      <c r="AU65" s="57">
        <f>IFERROR(Inv_SY_B!AU65/Inv_SY_B!$NE65-1,"")</f>
        <v>-1.5628035665921969E-2</v>
      </c>
      <c r="AV65" s="57">
        <f>IFERROR(Inv_SY_B!AV65/Inv_SY_B!$NE65-1,"")</f>
        <v>1.2326992011286508E-2</v>
      </c>
      <c r="AW65" s="57">
        <f>IFERROR(Inv_SY_B!AW65/Inv_SY_B!$NE65-1,"")</f>
        <v>6.8318991504996429E-3</v>
      </c>
      <c r="AX65" s="57">
        <f>IFERROR(Inv_SY_B!AX65/Inv_SY_B!$NE65-1,"")</f>
        <v>5.0416060616298441E-3</v>
      </c>
      <c r="AY65" s="57">
        <f>IFERROR(Inv_SY_B!AY65/Inv_SY_B!$NE65-1,"")</f>
        <v>-3.611703647559672E-2</v>
      </c>
      <c r="AZ65" s="57">
        <f>IFERROR(Inv_SY_B!AZ65/Inv_SY_B!$NE65-1,"")</f>
        <v>-2.0199326068229162E-2</v>
      </c>
      <c r="BA65" s="57">
        <f>IFERROR(Inv_SY_B!BA65/Inv_SY_B!$NE65-1,"")</f>
        <v>-1.9282158656965476E-2</v>
      </c>
      <c r="BB65" s="57">
        <f>IFERROR(Inv_SY_B!BB65/Inv_SY_B!$NE65-1,"")</f>
        <v>-3.8845698246295024E-2</v>
      </c>
      <c r="BC65" s="57">
        <f>IFERROR(Inv_SY_B!BC65/Inv_SY_B!$NE65-1,"")</f>
        <v>-5.3757858790324797E-2</v>
      </c>
      <c r="BD65" s="57">
        <f>IFERROR(Inv_SY_B!BD65/Inv_SY_B!$NE65-1,"")</f>
        <v>-6.3343423219911155E-2</v>
      </c>
      <c r="BE65" s="57">
        <f>IFERROR(Inv_SY_B!BE65/Inv_SY_B!$NE65-1,"")</f>
        <v>-7.3864103972155482E-2</v>
      </c>
      <c r="BF65" s="57">
        <f>IFERROR(Inv_SY_B!BF65/Inv_SY_B!$NE65-1,"")</f>
        <v>-5.1404787385487372E-2</v>
      </c>
      <c r="BG65" s="57">
        <f>IFERROR(Inv_SY_B!BG65/Inv_SY_B!$NE65-1,"")</f>
        <v>-4.2549849557246611E-2</v>
      </c>
      <c r="BH65" s="57">
        <f>IFERROR(Inv_SY_B!BH65/Inv_SY_B!$NE65-1,"")</f>
        <v>-8.6165846370575006E-2</v>
      </c>
      <c r="BI65" s="57">
        <f>IFERROR(Inv_SY_B!BI65/Inv_SY_B!$NE65-1,"")</f>
        <v>-8.4758517712601011E-2</v>
      </c>
      <c r="BJ65" s="57">
        <f>IFERROR(Inv_SY_B!BJ65/Inv_SY_B!$NE65-1,"")</f>
        <v>-9.262842558847717E-2</v>
      </c>
      <c r="BK65" s="57">
        <f>IFERROR(Inv_SY_B!BK65/Inv_SY_B!$NE65-1,"")</f>
        <v>-6.9387751301377532E-2</v>
      </c>
      <c r="BL65" s="57">
        <f>IFERROR(Inv_SY_B!BL65/Inv_SY_B!$NE65-1,"")</f>
        <v>-6.5475569564233393E-2</v>
      </c>
      <c r="BM65" s="57">
        <f>IFERROR(Inv_SY_B!BM65/Inv_SY_B!$NE65-1,"")</f>
        <v>-4.3401521991371039E-2</v>
      </c>
      <c r="BN65" s="57">
        <f>IFERROR(Inv_SY_B!BN65/Inv_SY_B!$NE65-1,"")</f>
        <v>-3.8884350882252283E-3</v>
      </c>
      <c r="BO65" s="57">
        <f>IFERROR(Inv_SY_B!BO65/Inv_SY_B!$NE65-1,"")</f>
        <v>-2.216747674683428E-2</v>
      </c>
      <c r="BP65" s="57">
        <f>IFERROR(Inv_SY_B!BP65/Inv_SY_B!$NE65-1,"")</f>
        <v>-1.0049781840441585E-2</v>
      </c>
      <c r="BQ65" s="57">
        <f>IFERROR(Inv_SY_B!BQ65/Inv_SY_B!$NE65-1,"")</f>
        <v>-1.6587558766837707E-2</v>
      </c>
      <c r="BR65" s="57">
        <f>IFERROR(Inv_SY_B!BR65/Inv_SY_B!$NE65-1,"")</f>
        <v>-1.5795035102956767E-3</v>
      </c>
      <c r="BS65" s="57">
        <f>IFERROR(Inv_SY_B!BS65/Inv_SY_B!$NE65-1,"")</f>
        <v>-1.8334219422666553E-2</v>
      </c>
      <c r="BT65" s="57">
        <f>IFERROR(Inv_SY_B!BT65/Inv_SY_B!$NE65-1,"")</f>
        <v>-1.8896490344767369E-2</v>
      </c>
      <c r="BU65" s="57">
        <f>IFERROR(Inv_SY_B!BU65/Inv_SY_B!$NE65-1,"")</f>
        <v>6.6941679772853924E-3</v>
      </c>
      <c r="BV65" s="57">
        <f>IFERROR(Inv_SY_B!BV65/Inv_SY_B!$NE65-1,"")</f>
        <v>1.0349976309007136E-2</v>
      </c>
      <c r="BW65" s="57">
        <f>IFERROR(Inv_SY_B!BW65/Inv_SY_B!$NE65-1,"")</f>
        <v>-7.1594214902921394E-3</v>
      </c>
      <c r="BX65" s="57">
        <f>IFERROR(Inv_SY_B!BX65/Inv_SY_B!$NE65-1,"")</f>
        <v>-1.9945867828998431E-2</v>
      </c>
      <c r="BY65" s="57">
        <f>IFERROR(Inv_SY_B!BY65/Inv_SY_B!$NE65-1,"")</f>
        <v>-6.5821885958098347E-3</v>
      </c>
      <c r="BZ65" s="57">
        <f>IFERROR(Inv_SY_B!BZ65/Inv_SY_B!$NE65-1,"")</f>
        <v>-1.1917219893298414E-2</v>
      </c>
      <c r="CA65" s="57">
        <f>IFERROR(Inv_SY_B!CA65/Inv_SY_B!$NE65-1,"")</f>
        <v>-1.69461428376525E-2</v>
      </c>
      <c r="CB65" s="57">
        <f>IFERROR(Inv_SY_B!CB65/Inv_SY_B!$NE65-1,"")</f>
        <v>-2.2744709641316585E-2</v>
      </c>
      <c r="CC65" s="57">
        <f>IFERROR(Inv_SY_B!CC65/Inv_SY_B!$NE65-1,"")</f>
        <v>-4.0808460530525892E-3</v>
      </c>
      <c r="CD65" s="57">
        <f>IFERROR(Inv_SY_B!CD65/Inv_SY_B!$NE65-1,"")</f>
        <v>-1.1946815806407329E-3</v>
      </c>
      <c r="CE65" s="57">
        <f>IFERROR(Inv_SY_B!CE65/Inv_SY_B!$NE65-1,"")</f>
        <v>-2.2552298676489113E-2</v>
      </c>
      <c r="CF65" s="57">
        <f>IFERROR(Inv_SY_B!CF65/Inv_SY_B!$NE65-1,"")</f>
        <v>-3.5356816527081225E-3</v>
      </c>
      <c r="CG65" s="57">
        <f>IFERROR(Inv_SY_B!CG65/Inv_SY_B!$NE65-1,"")</f>
        <v>2.6535377159087048E-3</v>
      </c>
      <c r="CH65" s="57">
        <f>IFERROR(Inv_SY_B!CH65/Inv_SY_B!$NE65-1,"")</f>
        <v>-8.6987092089116924E-3</v>
      </c>
      <c r="CI65" s="57">
        <f>IFERROR(Inv_SY_B!CI65/Inv_SY_B!$NE65-1,"")</f>
        <v>-2.6400517973038329E-2</v>
      </c>
      <c r="CJ65" s="57">
        <f>IFERROR(Inv_SY_B!CJ65/Inv_SY_B!$NE65-1,"")</f>
        <v>1.5219517315157027E-4</v>
      </c>
      <c r="CK65" s="57">
        <f>IFERROR(Inv_SY_B!CK65/Inv_SY_B!$NE65-1,"")</f>
        <v>1.3591366797967019E-3</v>
      </c>
      <c r="CL65" s="57">
        <f>IFERROR(Inv_SY_B!CL65/Inv_SY_B!$NE65-1,"")</f>
        <v>-1.1782072477313443E-2</v>
      </c>
      <c r="CM65" s="57">
        <f>IFERROR(Inv_SY_B!CM65/Inv_SY_B!$NE65-1,"")</f>
        <v>-3.0248737269587656E-2</v>
      </c>
      <c r="CN65" s="57">
        <f>IFERROR(Inv_SY_B!CN65/Inv_SY_B!$NE65-1,"")</f>
        <v>-9.8531749978765237E-3</v>
      </c>
      <c r="CO65" s="57">
        <f>IFERROR(Inv_SY_B!CO65/Inv_SY_B!$NE65-1,"")</f>
        <v>-1.0237996927531468E-2</v>
      </c>
      <c r="CP65" s="57">
        <f>IFERROR(Inv_SY_B!CP65/Inv_SY_B!$NE65-1,"")</f>
        <v>-3.505901139027412E-2</v>
      </c>
      <c r="CQ65" s="57">
        <f>IFERROR(Inv_SY_B!CQ65/Inv_SY_B!$NE65-1,"")</f>
        <v>-2.5823285078556024E-2</v>
      </c>
      <c r="CR65" s="57">
        <f>IFERROR(Inv_SY_B!CR65/Inv_SY_B!$NE65-1,"")</f>
        <v>-1.0045585962704107E-2</v>
      </c>
      <c r="CS65" s="57">
        <f>IFERROR(Inv_SY_B!CS65/Inv_SY_B!$NE65-1,"")</f>
        <v>-1.1392462716496299E-2</v>
      </c>
      <c r="CT65" s="57">
        <f>IFERROR(Inv_SY_B!CT65/Inv_SY_B!$NE65-1,"")</f>
        <v>9.5803324496972486E-3</v>
      </c>
      <c r="CU65" s="57">
        <f>IFERROR(Inv_SY_B!CU65/Inv_SY_B!$NE65-1,"")</f>
        <v>6.8788825035195345E-3</v>
      </c>
      <c r="CV65" s="57">
        <f>IFERROR(Inv_SY_B!CV65/Inv_SY_B!$NE65-1,"")</f>
        <v>6.6941679772853924E-3</v>
      </c>
      <c r="CW65" s="57">
        <f>IFERROR(Inv_SY_B!CW65/Inv_SY_B!$NE65-1,"")</f>
        <v>-5.0429008771899486E-3</v>
      </c>
      <c r="CX65" s="57">
        <f>IFERROR(Inv_SY_B!CX65/Inv_SY_B!$NE65-1,"")</f>
        <v>-4.390116981939074E-2</v>
      </c>
      <c r="CY65" s="57">
        <f>IFERROR(Inv_SY_B!CY65/Inv_SY_B!$NE65-1,"")</f>
        <v>-3.8671089957262428E-2</v>
      </c>
      <c r="CZ65" s="57">
        <f>IFERROR(Inv_SY_B!CZ65/Inv_SY_B!$NE65-1,"")</f>
        <v>-7.5442434199471942E-3</v>
      </c>
      <c r="DA65" s="57">
        <f>IFERROR(Inv_SY_B!DA65/Inv_SY_B!$NE65-1,"")</f>
        <v>-3.2669333245201826E-2</v>
      </c>
      <c r="DB65" s="57">
        <f>IFERROR(Inv_SY_B!DB65/Inv_SY_B!$NE65-1,"")</f>
        <v>-1.7719144751232596E-3</v>
      </c>
      <c r="DC65" s="57">
        <f>IFERROR(Inv_SY_B!DC65/Inv_SY_B!$NE65-1,"")</f>
        <v>3.2862059193820015E-2</v>
      </c>
      <c r="DD65" s="57">
        <f>IFERROR(Inv_SY_B!DD65/Inv_SY_B!$NE65-1,"")</f>
        <v>-1.6202736837182874E-2</v>
      </c>
      <c r="DE65" s="57">
        <f>IFERROR(Inv_SY_B!DE65/Inv_SY_B!$NE65-1,"")</f>
        <v>1.4990719269436514E-3</v>
      </c>
      <c r="DF65" s="57">
        <f>IFERROR(Inv_SY_B!DF65/Inv_SY_B!$NE65-1,"")</f>
        <v>-1.8704079379939897E-2</v>
      </c>
      <c r="DG65" s="57">
        <f>IFERROR(Inv_SY_B!DG65/Inv_SY_B!$NE65-1,"")</f>
        <v>-4.0638929370270582E-2</v>
      </c>
      <c r="DH65" s="57">
        <f>IFERROR(Inv_SY_B!DH65/Inv_SY_B!$NE65-1,"")</f>
        <v>8.4258666607324173E-3</v>
      </c>
      <c r="DI65" s="57">
        <f>IFERROR(Inv_SY_B!DI65/Inv_SY_B!$NE65-1,"")</f>
        <v>7.271400871767586E-3</v>
      </c>
      <c r="DJ65" s="57">
        <f>IFERROR(Inv_SY_B!DJ65/Inv_SY_B!$NE65-1,"")</f>
        <v>1.6314716218658543E-2</v>
      </c>
      <c r="DK65" s="57">
        <f>IFERROR(Inv_SY_B!DK65/Inv_SY_B!$NE65-1,"")</f>
        <v>4.5776473641829796E-3</v>
      </c>
      <c r="DL65" s="57">
        <f>IFERROR(Inv_SY_B!DL65/Inv_SY_B!$NE65-1,"")</f>
        <v>9.568228442482507E-4</v>
      </c>
      <c r="DM65" s="57">
        <f>IFERROR(Inv_SY_B!DM65/Inv_SY_B!$NE65-1,"")</f>
        <v>-1.4278627188908377E-2</v>
      </c>
      <c r="DN65" s="57">
        <f>IFERROR(Inv_SY_B!DN65/Inv_SY_B!$NE65-1,"")</f>
        <v>2.1509812268999839E-2</v>
      </c>
      <c r="DO65" s="57">
        <f>IFERROR(Inv_SY_B!DO65/Inv_SY_B!$NE65-1,"")</f>
        <v>6.5017570124576984E-3</v>
      </c>
      <c r="DP65" s="57">
        <f>IFERROR(Inv_SY_B!DP65/Inv_SY_B!$NE65-1,"")</f>
        <v>5.9245241179752828E-3</v>
      </c>
      <c r="DQ65" s="57">
        <f>IFERROR(Inv_SY_B!DQ65/Inv_SY_B!$NE65-1,"")</f>
        <v>-6.3897776309823628E-3</v>
      </c>
      <c r="DR65" s="57">
        <f>IFERROR(Inv_SY_B!DR65/Inv_SY_B!$NE65-1,"")</f>
        <v>-2.4091586395108888E-2</v>
      </c>
      <c r="DS65" s="57">
        <f>IFERROR(Inv_SY_B!DS65/Inv_SY_B!$NE65-1,"")</f>
        <v>1.3066609621161795E-3</v>
      </c>
      <c r="DT65" s="57">
        <f>IFERROR(Inv_SY_B!DT65/Inv_SY_B!$NE65-1,"")</f>
        <v>1.8431236831760511E-2</v>
      </c>
      <c r="DU65" s="57">
        <f>IFERROR(Inv_SY_B!DU65/Inv_SY_B!$NE65-1,"")</f>
        <v>3.7730196930865212E-3</v>
      </c>
      <c r="DV65" s="57">
        <f>IFERROR(Inv_SY_B!DV65/Inv_SY_B!$NE65-1,"")</f>
        <v>4.9799611997316529E-3</v>
      </c>
      <c r="DW65" s="57">
        <f>IFERROR(Inv_SY_B!DW65/Inv_SY_B!$NE65-1,"")</f>
        <v>2.5550442530376527E-2</v>
      </c>
      <c r="DX65" s="57">
        <f>IFERROR(Inv_SY_B!DX65/Inv_SY_B!$NE65-1,"")</f>
        <v>3.113036051037299E-2</v>
      </c>
      <c r="DY65" s="57">
        <f>IFERROR(Inv_SY_B!DY65/Inv_SY_B!$NE65-1,"")</f>
        <v>1.6914828917713454E-3</v>
      </c>
      <c r="DZ65" s="57">
        <f>IFERROR(Inv_SY_B!DZ65/Inv_SY_B!$NE65-1,"")</f>
        <v>3.016830568623563E-2</v>
      </c>
      <c r="EA65" s="57">
        <f>IFERROR(Inv_SY_B!EA65/Inv_SY_B!$NE65-1,"")</f>
        <v>3.4231815752183703E-3</v>
      </c>
      <c r="EB65" s="57">
        <f>IFERROR(Inv_SY_B!EB65/Inv_SY_B!$NE65-1,"")</f>
        <v>1.1889264027626689E-2</v>
      </c>
      <c r="EC65" s="57">
        <f>IFERROR(Inv_SY_B!EC65/Inv_SY_B!$NE65-1,"")</f>
        <v>1.1696853062799217E-2</v>
      </c>
      <c r="ED65" s="57">
        <f>IFERROR(Inv_SY_B!ED65/Inv_SY_B!$NE65-1,"")</f>
        <v>2.458838770623939E-2</v>
      </c>
      <c r="EE65" s="57">
        <f>IFERROR(Inv_SY_B!EE65/Inv_SY_B!$NE65-1,"")</f>
        <v>2.8436607002788383E-2</v>
      </c>
      <c r="EF65" s="57">
        <f>IFERROR(Inv_SY_B!EF65/Inv_SY_B!$NE65-1,"")</f>
        <v>4.1905374540710971E-2</v>
      </c>
      <c r="EG65" s="57">
        <f>IFERROR(Inv_SY_B!EG65/Inv_SY_B!$NE65-1,"")</f>
        <v>1.8238825866933039E-2</v>
      </c>
      <c r="EH65" s="57">
        <f>IFERROR(Inv_SY_B!EH65/Inv_SY_B!$NE65-1,"")</f>
        <v>4.1520552611055805E-2</v>
      </c>
      <c r="EI65" s="57">
        <f>IFERROR(Inv_SY_B!EI65/Inv_SY_B!$NE65-1,"")</f>
        <v>5.3056464547757143E-2</v>
      </c>
      <c r="EJ65" s="57">
        <f>IFERROR(Inv_SY_B!EJ65/Inv_SY_B!$NE65-1,"")</f>
        <v>5.7298251726908056E-2</v>
      </c>
      <c r="EK65" s="57">
        <f>IFERROR(Inv_SY_B!EK65/Inv_SY_B!$NE65-1,"")</f>
        <v>4.5291807521674388E-2</v>
      </c>
      <c r="EL65" s="57">
        <f>IFERROR(Inv_SY_B!EL65/Inv_SY_B!$NE65-1,"")</f>
        <v>2.6704908319341358E-2</v>
      </c>
      <c r="EM65" s="57">
        <f>IFERROR(Inv_SY_B!EM65/Inv_SY_B!$NE65-1,"")</f>
        <v>1.9778113585552592E-2</v>
      </c>
      <c r="EN65" s="57">
        <f>IFERROR(Inv_SY_B!EN65/Inv_SY_B!$NE65-1,"")</f>
        <v>4.0943319716573612E-2</v>
      </c>
      <c r="EO65" s="57">
        <f>IFERROR(Inv_SY_B!EO65/Inv_SY_B!$NE65-1,"")</f>
        <v>4.6715648661397546E-2</v>
      </c>
      <c r="EP65" s="57">
        <f>IFERROR(Inv_SY_B!EP65/Inv_SY_B!$NE65-1,"")</f>
        <v>4.1328141646228556E-2</v>
      </c>
      <c r="EQ65" s="57">
        <f>IFERROR(Inv_SY_B!EQ65/Inv_SY_B!$NE65-1,"")</f>
        <v>1.5929894289003599E-2</v>
      </c>
      <c r="ER65" s="57">
        <f>IFERROR(Inv_SY_B!ER65/Inv_SY_B!$NE65-1,"")</f>
        <v>5.1333511817256428E-2</v>
      </c>
      <c r="ES65" s="57">
        <f>IFERROR(Inv_SY_B!ES65/Inv_SY_B!$NE65-1,"")</f>
        <v>4.9409402168981931E-2</v>
      </c>
      <c r="ET65" s="57">
        <f>IFERROR(Inv_SY_B!ET65/Inv_SY_B!$NE65-1,"")</f>
        <v>5.2654150712208692E-2</v>
      </c>
      <c r="EU65" s="57">
        <f>IFERROR(Inv_SY_B!EU65/Inv_SY_B!$NE65-1,"")</f>
        <v>4.9569744639671676E-2</v>
      </c>
      <c r="EV65" s="57">
        <f>IFERROR(Inv_SY_B!EV65/Inv_SY_B!$NE65-1,"")</f>
        <v>2.6101437566018904E-2</v>
      </c>
      <c r="EW65" s="57">
        <f>IFERROR(Inv_SY_B!EW65/Inv_SY_B!$NE65-1,"")</f>
        <v>3.8653629235126719E-2</v>
      </c>
      <c r="EX65" s="57">
        <f>IFERROR(Inv_SY_B!EX65/Inv_SY_B!$NE65-1,"")</f>
        <v>4.9216991204154459E-2</v>
      </c>
      <c r="EY65" s="57">
        <f>IFERROR(Inv_SY_B!EY65/Inv_SY_B!$NE65-1,"")</f>
        <v>6.9273543680693273E-2</v>
      </c>
      <c r="EZ65" s="57">
        <f>IFERROR(Inv_SY_B!EZ65/Inv_SY_B!$NE65-1,"")</f>
        <v>4.4021895153813162E-2</v>
      </c>
      <c r="FA65" s="57">
        <f>IFERROR(Inv_SY_B!FA65/Inv_SY_B!$NE65-1,"")</f>
        <v>4.5946004802087659E-2</v>
      </c>
      <c r="FB65" s="57">
        <f>IFERROR(Inv_SY_B!FB65/Inv_SY_B!$NE65-1,"")</f>
        <v>3.1515182440027933E-2</v>
      </c>
      <c r="FC65" s="57">
        <f>IFERROR(Inv_SY_B!FC65/Inv_SY_B!$NE65-1,"")</f>
        <v>4.1328141646228556E-2</v>
      </c>
      <c r="FD65" s="57">
        <f>IFERROR(Inv_SY_B!FD65/Inv_SY_B!$NE65-1,"")</f>
        <v>4.0943319716573612E-2</v>
      </c>
      <c r="FE65" s="57">
        <f>IFERROR(Inv_SY_B!FE65/Inv_SY_B!$NE65-1,"")</f>
        <v>4.1520552611055805E-2</v>
      </c>
      <c r="FF65" s="57">
        <f>IFERROR(Inv_SY_B!FF65/Inv_SY_B!$NE65-1,"")</f>
        <v>3.0553127615890574E-2</v>
      </c>
      <c r="FG65" s="57">
        <f>IFERROR(Inv_SY_B!FG65/Inv_SY_B!$NE65-1,"")</f>
        <v>3.1900004369682655E-2</v>
      </c>
      <c r="FH65" s="57">
        <f>IFERROR(Inv_SY_B!FH65/Inv_SY_B!$NE65-1,"")</f>
        <v>3.7095100420024174E-2</v>
      </c>
      <c r="FI65" s="57">
        <f>IFERROR(Inv_SY_B!FI65/Inv_SY_B!$NE65-1,"")</f>
        <v>1.7469182007623152E-2</v>
      </c>
      <c r="FJ65" s="57">
        <f>IFERROR(Inv_SY_B!FJ65/Inv_SY_B!$NE65-1,"")</f>
        <v>5.5285953719754088E-2</v>
      </c>
      <c r="FK65" s="57">
        <f>IFERROR(Inv_SY_B!FK65/Inv_SY_B!$NE65-1,"")</f>
        <v>6.9227731546210647E-2</v>
      </c>
      <c r="FL65" s="57">
        <f>IFERROR(Inv_SY_B!FL65/Inv_SY_B!$NE65-1,"")</f>
        <v>3.0929203592598986E-2</v>
      </c>
      <c r="FM65" s="57">
        <f>IFERROR(Inv_SY_B!FM65/Inv_SY_B!$NE65-1,"")</f>
        <v>3.6293099177209243E-4</v>
      </c>
      <c r="FN65" s="57">
        <f>IFERROR(Inv_SY_B!FN65/Inv_SY_B!$NE65-1,"")</f>
        <v>2.4176078495894648E-2</v>
      </c>
      <c r="FO65" s="57">
        <f>IFERROR(Inv_SY_B!FO65/Inv_SY_B!$NE65-1,"")</f>
        <v>8.7923637365940888E-3</v>
      </c>
      <c r="FP65" s="57">
        <f>IFERROR(Inv_SY_B!FP65/Inv_SY_B!$NE65-1,"")</f>
        <v>2.0172097942104061E-2</v>
      </c>
      <c r="FQ65" s="57">
        <f>IFERROR(Inv_SY_B!FQ65/Inv_SY_B!$NE65-1,"")</f>
        <v>2.6494172500720836E-2</v>
      </c>
      <c r="FR65" s="57">
        <f>IFERROR(Inv_SY_B!FR65/Inv_SY_B!$NE65-1,"")</f>
        <v>2.5440493407618003E-2</v>
      </c>
      <c r="FS65" s="57">
        <f>IFERROR(Inv_SY_B!FS65/Inv_SY_B!$NE65-1,"")</f>
        <v>2.607270086347957E-2</v>
      </c>
      <c r="FT65" s="57">
        <f>IFERROR(Inv_SY_B!FT65/Inv_SY_B!$NE65-1,"")</f>
        <v>4.2720830534503484E-2</v>
      </c>
      <c r="FU65" s="57">
        <f>IFERROR(Inv_SY_B!FU65/Inv_SY_B!$NE65-1,"")</f>
        <v>5.3257621465531146E-2</v>
      </c>
      <c r="FV65" s="57">
        <f>IFERROR(Inv_SY_B!FV65/Inv_SY_B!$NE65-1,"")</f>
        <v>4.1667151441400652E-2</v>
      </c>
      <c r="FW65" s="57">
        <f>IFERROR(Inv_SY_B!FW65/Inv_SY_B!$NE65-1,"")</f>
        <v>3.1551832147614034E-2</v>
      </c>
      <c r="FX65" s="57">
        <f>IFERROR(Inv_SY_B!FX65/Inv_SY_B!$NE65-1,"")</f>
        <v>4.0402736529677297E-2</v>
      </c>
      <c r="FY65" s="57">
        <f>IFERROR(Inv_SY_B!FY65/Inv_SY_B!$NE65-1,"")</f>
        <v>5.1360999097946225E-2</v>
      </c>
      <c r="FZ65" s="57">
        <f>IFERROR(Inv_SY_B!FZ65/Inv_SY_B!$NE65-1,"")</f>
        <v>2.6704908319341358E-2</v>
      </c>
      <c r="GA65" s="57">
        <f>IFERROR(Inv_SY_B!GA65/Inv_SY_B!$NE65-1,"")</f>
        <v>4.8094593909327576E-2</v>
      </c>
      <c r="GB65" s="57">
        <f>IFERROR(Inv_SY_B!GB65/Inv_SY_B!$NE65-1,"")</f>
        <v>2.8314163661534719E-2</v>
      </c>
      <c r="GC65" s="57">
        <f>IFERROR(Inv_SY_B!GC65/Inv_SY_B!$NE65-1,"")</f>
        <v>4.9885848367602126E-2</v>
      </c>
      <c r="GD65" s="57">
        <f>IFERROR(Inv_SY_B!GD65/Inv_SY_B!$NE65-1,"")</f>
        <v>4.9675112548981826E-2</v>
      </c>
      <c r="GE65" s="57">
        <f>IFERROR(Inv_SY_B!GE65/Inv_SY_B!$NE65-1,"")</f>
        <v>5.5154243833116068E-2</v>
      </c>
      <c r="GF65" s="57">
        <f>IFERROR(Inv_SY_B!GF65/Inv_SY_B!$NE65-1,"")</f>
        <v>4.6303339451052805E-2</v>
      </c>
      <c r="GG65" s="57">
        <f>IFERROR(Inv_SY_B!GG65/Inv_SY_B!$NE65-1,"")</f>
        <v>4.0192000711056997E-2</v>
      </c>
      <c r="GH65" s="57">
        <f>IFERROR(Inv_SY_B!GH65/Inv_SY_B!$NE65-1,"")</f>
        <v>5.2836149828290102E-2</v>
      </c>
      <c r="GI65" s="57">
        <f>IFERROR(Inv_SY_B!GI65/Inv_SY_B!$NE65-1,"")</f>
        <v>4.1245679804159607E-2</v>
      </c>
      <c r="GJ65" s="57">
        <f>IFERROR(Inv_SY_B!GJ65/Inv_SY_B!$NE65-1,"")</f>
        <v>4.9042905093120037E-2</v>
      </c>
      <c r="GK65" s="57">
        <f>IFERROR(Inv_SY_B!GK65/Inv_SY_B!$NE65-1,"")</f>
        <v>2.1225777035206894E-2</v>
      </c>
      <c r="GL65" s="57">
        <f>IFERROR(Inv_SY_B!GL65/Inv_SY_B!$NE65-1,"")</f>
        <v>4.4617452902088406E-2</v>
      </c>
      <c r="GM65" s="57">
        <f>IFERROR(Inv_SY_B!GM65/Inv_SY_B!$NE65-1,"")</f>
        <v>3.3237718696578655E-2</v>
      </c>
      <c r="GN65" s="57">
        <f>IFERROR(Inv_SY_B!GN65/Inv_SY_B!$NE65-1,"")</f>
        <v>4.5671131995191239E-2</v>
      </c>
      <c r="GO65" s="57">
        <f>IFERROR(Inv_SY_B!GO65/Inv_SY_B!$NE65-1,"")</f>
        <v>3.8874901844678345E-2</v>
      </c>
      <c r="GP65" s="57">
        <f>IFERROR(Inv_SY_B!GP65/Inv_SY_B!$NE65-1,"")</f>
        <v>3.157290572947602E-2</v>
      </c>
      <c r="GQ65" s="57">
        <f>IFERROR(Inv_SY_B!GQ65/Inv_SY_B!$NE65-1,"")</f>
        <v>5.8346891485217656E-2</v>
      </c>
      <c r="GR65" s="57">
        <f>IFERROR(Inv_SY_B!GR65/Inv_SY_B!$NE65-1,"")</f>
        <v>1.9038071413139512E-2</v>
      </c>
      <c r="GS65" s="57">
        <f>IFERROR(Inv_SY_B!GS65/Inv_SY_B!$NE65-1,"")</f>
        <v>3.9446467044577327E-2</v>
      </c>
      <c r="GT65" s="57">
        <f>IFERROR(Inv_SY_B!GT65/Inv_SY_B!$NE65-1,"")</f>
        <v>2.8771740386581479E-2</v>
      </c>
      <c r="GU65" s="57">
        <f>IFERROR(Inv_SY_B!GU65/Inv_SY_B!$NE65-1,"")</f>
        <v>2.8203339764224289E-2</v>
      </c>
      <c r="GV65" s="57">
        <f>IFERROR(Inv_SY_B!GV65/Inv_SY_B!$NE65-1,"")</f>
        <v>3.2739423633820541E-2</v>
      </c>
      <c r="GW65" s="57">
        <f>IFERROR(Inv_SY_B!GW65/Inv_SY_B!$NE65-1,"")</f>
        <v>3.9586706504320279E-2</v>
      </c>
      <c r="GX65" s="57">
        <f>IFERROR(Inv_SY_B!GX65/Inv_SY_B!$NE65-1,"")</f>
        <v>3.2747352657096052E-2</v>
      </c>
      <c r="GY65" s="57">
        <f>IFERROR(Inv_SY_B!GY65/Inv_SY_B!$NE65-1,"")</f>
        <v>4.263484468208989E-2</v>
      </c>
      <c r="GZ65" s="57">
        <f>IFERROR(Inv_SY_B!GZ65/Inv_SY_B!$NE65-1,"")</f>
        <v>4.6935546906914594E-2</v>
      </c>
      <c r="HA65" s="57">
        <f>IFERROR(Inv_SY_B!HA65/Inv_SY_B!$NE65-1,"")</f>
        <v>4.3396030916571959E-2</v>
      </c>
      <c r="HB65" s="57">
        <f>IFERROR(Inv_SY_B!HB65/Inv_SY_B!$NE65-1,"")</f>
        <v>1.9401364843233182E-2</v>
      </c>
      <c r="HC65" s="57">
        <f>IFERROR(Inv_SY_B!HC65/Inv_SY_B!$NE65-1,"")</f>
        <v>1.8804525636650693E-2</v>
      </c>
      <c r="HD65" s="57">
        <f>IFERROR(Inv_SY_B!HD65/Inv_SY_B!$NE65-1,"")</f>
        <v>8.5445754663480145E-3</v>
      </c>
      <c r="HE65" s="57">
        <f>IFERROR(Inv_SY_B!HE65/Inv_SY_B!$NE65-1,"")</f>
        <v>-6.754686275921884E-2</v>
      </c>
      <c r="HF65" s="57">
        <f>IFERROR(Inv_SY_B!HF65/Inv_SY_B!$NE65-1,"")</f>
        <v>4.6238245262980815E-2</v>
      </c>
      <c r="HG65" s="57">
        <f>IFERROR(Inv_SY_B!HG65/Inv_SY_B!$NE65-1,"")</f>
        <v>2.6546856455375911E-2</v>
      </c>
      <c r="HH65" s="57">
        <f>IFERROR(Inv_SY_B!HH65/Inv_SY_B!$NE65-1,"")</f>
        <v>3.6868858955886541E-2</v>
      </c>
      <c r="HI65" s="57">
        <f>IFERROR(Inv_SY_B!HI65/Inv_SY_B!$NE65-1,"")</f>
        <v>4.0807997719332301E-2</v>
      </c>
      <c r="HJ65" s="57">
        <f>IFERROR(Inv_SY_B!HJ65/Inv_SY_B!$NE65-1,"")</f>
        <v>4.8154397317314412E-2</v>
      </c>
      <c r="HK65" s="57">
        <f>IFERROR(Inv_SY_B!HK65/Inv_SY_B!$NE65-1,"")</f>
        <v>4.1913720881001426E-2</v>
      </c>
      <c r="HL65" s="57">
        <f>IFERROR(Inv_SY_B!HL65/Inv_SY_B!$NE65-1,"")</f>
        <v>3.0498153054511423E-2</v>
      </c>
      <c r="HM65" s="57">
        <f>IFERROR(Inv_SY_B!HM65/Inv_SY_B!$NE65-1,"")</f>
        <v>1.1775086092454368E-2</v>
      </c>
      <c r="HN65" s="57">
        <f>IFERROR(Inv_SY_B!HN65/Inv_SY_B!$NE65-1,"")</f>
        <v>3.4214114651465177E-3</v>
      </c>
      <c r="HO65" s="57">
        <f>IFERROR(Inv_SY_B!HO65/Inv_SY_B!$NE65-1,"")</f>
        <v>2.4123733812336567E-2</v>
      </c>
      <c r="HP65" s="57">
        <f>IFERROR(Inv_SY_B!HP65/Inv_SY_B!$NE65-1,"")</f>
        <v>4.8702392445818532E-3</v>
      </c>
      <c r="HQ65" s="57">
        <f>IFERROR(Inv_SY_B!HQ65/Inv_SY_B!$NE65-1,"")</f>
        <v>-1.5352366430438913E-3</v>
      </c>
      <c r="HR65" s="57">
        <f>IFERROR(Inv_SY_B!HR65/Inv_SY_B!$NE65-1,"")</f>
        <v>-1.74398916358256E-2</v>
      </c>
      <c r="HS65" s="57">
        <f>IFERROR(Inv_SY_B!HS65/Inv_SY_B!$NE65-1,"")</f>
        <v>1.6217038203350631E-2</v>
      </c>
      <c r="HT65" s="57">
        <f>IFERROR(Inv_SY_B!HT65/Inv_SY_B!$NE65-1,"")</f>
        <v>-9.809006824580413E-4</v>
      </c>
      <c r="HU65" s="57">
        <f>IFERROR(Inv_SY_B!HU65/Inv_SY_B!$NE65-1,"")</f>
        <v>1.5024543994960116E-2</v>
      </c>
      <c r="HV65" s="57">
        <f>IFERROR(Inv_SY_B!HV65/Inv_SY_B!$NE65-1,"")</f>
        <v>3.3924452203412114E-2</v>
      </c>
      <c r="HW65" s="57">
        <f>IFERROR(Inv_SY_B!HW65/Inv_SY_B!$NE65-1,"")</f>
        <v>3.4461607489336465E-2</v>
      </c>
      <c r="HX65" s="57">
        <f>IFERROR(Inv_SY_B!HX65/Inv_SY_B!$NE65-1,"")</f>
        <v>3.1835514980372626E-2</v>
      </c>
      <c r="HY65" s="57">
        <f>IFERROR(Inv_SY_B!HY65/Inv_SY_B!$NE65-1,"")</f>
        <v>2.3081873283826493E-2</v>
      </c>
      <c r="HZ65" s="57">
        <f>IFERROR(Inv_SY_B!HZ65/Inv_SY_B!$NE65-1,"")</f>
        <v>3.7509145372871533E-3</v>
      </c>
      <c r="IA65" s="57">
        <f>IFERROR(Inv_SY_B!IA65/Inv_SY_B!$NE65-1,"")</f>
        <v>3.2492038107613475E-2</v>
      </c>
      <c r="IB65" s="57">
        <f>IFERROR(Inv_SY_B!IB65/Inv_SY_B!$NE65-1,"")</f>
        <v>1.6047696920530319E-2</v>
      </c>
      <c r="IC65" s="57">
        <f>IFERROR(Inv_SY_B!IC65/Inv_SY_B!$NE65-1,"")</f>
        <v>5.1531208797601202E-2</v>
      </c>
      <c r="ID65" s="57">
        <f>IFERROR(Inv_SY_B!ID65/Inv_SY_B!$NE65-1,"")</f>
        <v>3.9494951464850381E-2</v>
      </c>
      <c r="IE65" s="57">
        <f>IFERROR(Inv_SY_B!IE65/Inv_SY_B!$NE65-1,"")</f>
        <v>3.5336971658991079E-2</v>
      </c>
      <c r="IF65" s="57">
        <f>IFERROR(Inv_SY_B!IF65/Inv_SY_B!$NE65-1,"")</f>
        <v>1.564127784176228E-2</v>
      </c>
      <c r="IG65" s="57">
        <f>IFERROR(Inv_SY_B!IG65/Inv_SY_B!$NE65-1,"")</f>
        <v>-7.4406600610446016E-2</v>
      </c>
      <c r="IH65" s="57">
        <f>IFERROR(Inv_SY_B!IH65/Inv_SY_B!$NE65-1,"")</f>
        <v>8.1277353855602197E-3</v>
      </c>
      <c r="II65" s="57">
        <f>IFERROR(Inv_SY_B!II65/Inv_SY_B!$NE65-1,"")</f>
        <v>-7.2947660327688291E-2</v>
      </c>
      <c r="IJ65" s="57">
        <f>IFERROR(Inv_SY_B!IJ65/Inv_SY_B!$NE65-1,"")</f>
        <v>1.5839276880136532E-2</v>
      </c>
      <c r="IK65" s="57">
        <f>IFERROR(Inv_SY_B!IK65/Inv_SY_B!$NE65-1,"")</f>
        <v>7.057037948758893E-2</v>
      </c>
      <c r="IL65" s="57">
        <f>IFERROR(Inv_SY_B!IL65/Inv_SY_B!$NE65-1,"")</f>
        <v>5.7002234857942646E-2</v>
      </c>
      <c r="IM65" s="57">
        <f>IFERROR(Inv_SY_B!IM65/Inv_SY_B!$NE65-1,"")</f>
        <v>3.2710879150027239E-2</v>
      </c>
      <c r="IN65" s="57">
        <f>IFERROR(Inv_SY_B!IN65/Inv_SY_B!$NE65-1,"")</f>
        <v>3.4180240434804388E-2</v>
      </c>
      <c r="IO65" s="57">
        <f>IFERROR(Inv_SY_B!IO65/Inv_SY_B!$NE65-1,"")</f>
        <v>4.0151474592091452E-2</v>
      </c>
      <c r="IP65" s="57">
        <f>IFERROR(Inv_SY_B!IP65/Inv_SY_B!$NE65-1,"")</f>
        <v>4.3761746584689565E-3</v>
      </c>
      <c r="IQ65" s="57">
        <f>IFERROR(Inv_SY_B!IQ65/Inv_SY_B!$NE65-1,"")</f>
        <v>3.1835514980372626E-2</v>
      </c>
      <c r="IR65" s="57">
        <f>IFERROR(Inv_SY_B!IR65/Inv_SY_B!$NE65-1,"")</f>
        <v>1.1879296112651261E-2</v>
      </c>
      <c r="IS65" s="57">
        <f>IFERROR(Inv_SY_B!IS65/Inv_SY_B!$NE65-1,"")</f>
        <v>3.8348641242683668E-2</v>
      </c>
      <c r="IT65" s="57">
        <f>IFERROR(Inv_SY_B!IT65/Inv_SY_B!$NE65-1,"")</f>
        <v>2.1258197930379419E-2</v>
      </c>
      <c r="IU65" s="57">
        <f>IFERROR(Inv_SY_B!IU65/Inv_SY_B!$NE65-1,"")</f>
        <v>-1.8341609744472187E-2</v>
      </c>
      <c r="IV65" s="57">
        <f>IFERROR(Inv_SY_B!IV65/Inv_SY_B!$NE65-1,"")</f>
        <v>1.9173997526439779E-2</v>
      </c>
      <c r="IW65" s="57">
        <f>IFERROR(Inv_SY_B!IW65/Inv_SY_B!$NE65-1,"")</f>
        <v>1.8751341737415217E-3</v>
      </c>
      <c r="IX65" s="57">
        <f>IFERROR(Inv_SY_B!IX65/Inv_SY_B!$NE65-1,"")</f>
        <v>3.105393982889515E-2</v>
      </c>
      <c r="IY65" s="57">
        <f>IFERROR(Inv_SY_B!IY65/Inv_SY_B!$NE65-1,"")</f>
        <v>3.7931801161895651E-2</v>
      </c>
      <c r="IZ65" s="57">
        <f>IFERROR(Inv_SY_B!IZ65/Inv_SY_B!$NE65-1,"")</f>
        <v>1.2972422435584274E-3</v>
      </c>
      <c r="JA65" s="57">
        <f>IFERROR(Inv_SY_B!JA65/Inv_SY_B!$NE65-1,"")</f>
        <v>-1.0556045262317904E-2</v>
      </c>
      <c r="JB65" s="57">
        <f>IFERROR(Inv_SY_B!JB65/Inv_SY_B!$NE65-1,"")</f>
        <v>3.814346723494122E-3</v>
      </c>
      <c r="JC65" s="57">
        <f>IFERROR(Inv_SY_B!JC65/Inv_SY_B!$NE65-1,"")</f>
        <v>2.305117860680328E-3</v>
      </c>
      <c r="JD65" s="57">
        <f>IFERROR(Inv_SY_B!JD65/Inv_SY_B!$NE65-1,"")</f>
        <v>1.4575107715433466E-2</v>
      </c>
      <c r="JE65" s="57">
        <f>IFERROR(Inv_SY_B!JE65/Inv_SY_B!$NE65-1,"")</f>
        <v>1.9981625182966312E-2</v>
      </c>
      <c r="JF65" s="57">
        <f>IFERROR(Inv_SY_B!JF65/Inv_SY_B!$NE65-1,"")</f>
        <v>1.6865456651421695E-2</v>
      </c>
      <c r="JG65" s="57">
        <f>IFERROR(Inv_SY_B!JG65/Inv_SY_B!$NE65-1,"")</f>
        <v>1.5616084222252358E-2</v>
      </c>
      <c r="JH65" s="57">
        <f>IFERROR(Inv_SY_B!JH65/Inv_SY_B!$NE65-1,"")</f>
        <v>1.6019276005931449E-2</v>
      </c>
      <c r="JI65" s="57">
        <f>IFERROR(Inv_SY_B!JI65/Inv_SY_B!$NE65-1,"")</f>
        <v>1.5422436799348738E-2</v>
      </c>
      <c r="JJ65" s="57">
        <f>IFERROR(Inv_SY_B!JJ65/Inv_SY_B!$NE65-1,"")</f>
        <v>1.1997098744178425E-2</v>
      </c>
      <c r="JK65" s="57">
        <f>IFERROR(Inv_SY_B!JK65/Inv_SY_B!$NE65-1,"")</f>
        <v>1.6815061614708471E-2</v>
      </c>
      <c r="JL65" s="57">
        <f>IFERROR(Inv_SY_B!JL65/Inv_SY_B!$NE65-1,"")</f>
        <v>3.1053077797478235E-2</v>
      </c>
      <c r="JM65" s="57">
        <f>IFERROR(Inv_SY_B!JM65/Inv_SY_B!$NE65-1,"")</f>
        <v>3.9408041066286703E-3</v>
      </c>
      <c r="JN65" s="57">
        <f>IFERROR(Inv_SY_B!JN65/Inv_SY_B!$NE65-1,"")</f>
        <v>1.1306871148870634E-3</v>
      </c>
      <c r="JO65" s="57">
        <f>IFERROR(Inv_SY_B!JO65/Inv_SY_B!$NE65-1,"")</f>
        <v>2.219427327220358E-2</v>
      </c>
      <c r="JP65" s="57">
        <f>IFERROR(Inv_SY_B!JP65/Inv_SY_B!$NE65-1,"")</f>
        <v>1.0498513345041482E-2</v>
      </c>
      <c r="JQ65" s="57">
        <f>IFERROR(Inv_SY_B!JQ65/Inv_SY_B!$NE65-1,"")</f>
        <v>2.466239192348052E-2</v>
      </c>
      <c r="JR65" s="57">
        <f>IFERROR(Inv_SY_B!JR65/Inv_SY_B!$NE65-1,"")</f>
        <v>2.587817549244531E-2</v>
      </c>
      <c r="JS65" s="57">
        <f>IFERROR(Inv_SY_B!JS65/Inv_SY_B!$NE65-1,"")</f>
        <v>1.4851547123486908E-2</v>
      </c>
      <c r="JT65" s="57">
        <f>IFERROR(Inv_SY_B!JT65/Inv_SY_B!$NE65-1,"")</f>
        <v>3.4542233136541478E-2</v>
      </c>
      <c r="JU65" s="57">
        <f>IFERROR(Inv_SY_B!JU65/Inv_SY_B!$NE65-1,"")</f>
        <v>1.4825597592766027E-2</v>
      </c>
      <c r="JV65" s="57">
        <f>IFERROR(Inv_SY_B!JV65/Inv_SY_B!$NE65-1,"")</f>
        <v>3.3132324524598467E-3</v>
      </c>
      <c r="JW65" s="57">
        <f>IFERROR(Inv_SY_B!JW65/Inv_SY_B!$NE65-1,"")</f>
        <v>-8.066501753050126E-3</v>
      </c>
      <c r="JX65" s="57">
        <f>IFERROR(Inv_SY_B!JX65/Inv_SY_B!$NE65-1,"")</f>
        <v>-2.1132122507524498E-2</v>
      </c>
      <c r="JY65" s="57">
        <f>IFERROR(Inv_SY_B!JY65/Inv_SY_B!$NE65-1,"")</f>
        <v>-1.6074462860631411E-2</v>
      </c>
      <c r="JZ65" s="57">
        <f>IFERROR(Inv_SY_B!JZ65/Inv_SY_B!$NE65-1,"")</f>
        <v>-3.4829950717860658E-2</v>
      </c>
      <c r="KA65" s="57">
        <f>IFERROR(Inv_SY_B!KA65/Inv_SY_B!$NE65-1,"")</f>
        <v>-1.6917406135113389E-2</v>
      </c>
      <c r="KB65" s="57">
        <f>IFERROR(Inv_SY_B!KB65/Inv_SY_B!$NE65-1,"")</f>
        <v>-2.1658988316747285E-3</v>
      </c>
      <c r="KC65" s="57">
        <f>IFERROR(Inv_SY_B!KC65/Inv_SY_B!$NE65-1,"")</f>
        <v>-1.4599312130287312E-2</v>
      </c>
      <c r="KD65" s="57">
        <f>IFERROR(Inv_SY_B!KD65/Inv_SY_B!$NE65-1,"")</f>
        <v>-2.7664932884761795E-2</v>
      </c>
      <c r="KE65" s="57">
        <f>IFERROR(Inv_SY_B!KE65/Inv_SY_B!$NE65-1,"")</f>
        <v>1.3639287564866764E-2</v>
      </c>
      <c r="KF65" s="57">
        <f>IFERROR(Inv_SY_B!KF65/Inv_SY_B!$NE65-1,"")</f>
        <v>5.9245241179752828E-3</v>
      </c>
      <c r="KG65" s="57">
        <f>IFERROR(Inv_SY_B!KG65/Inv_SY_B!$NE65-1,"")</f>
        <v>-5.7484077482240492E-3</v>
      </c>
      <c r="KH65" s="57">
        <f>IFERROR(Inv_SY_B!KH65/Inv_SY_B!$NE65-1,"")</f>
        <v>3.734704089700891E-3</v>
      </c>
      <c r="KI65" s="57">
        <f>IFERROR(Inv_SY_B!KI65/Inv_SY_B!$NE65-1,"")</f>
        <v>1.3207279136694838E-2</v>
      </c>
      <c r="KJ65" s="57">
        <f>IFERROR(Inv_SY_B!KJ65/Inv_SY_B!$NE65-1,"")</f>
        <v>-4.2732570178800611E-3</v>
      </c>
      <c r="KK65" s="57">
        <f>IFERROR(Inv_SY_B!KK65/Inv_SY_B!$NE65-1,"")</f>
        <v>-1.9762339686490882E-2</v>
      </c>
      <c r="KL65" s="57">
        <f>IFERROR(Inv_SY_B!KL65/Inv_SY_B!$NE65-1,"")</f>
        <v>-3.1401885175231681E-2</v>
      </c>
      <c r="KM65" s="57">
        <f>IFERROR(Inv_SY_B!KM65/Inv_SY_B!$NE65-1,"")</f>
        <v>-7.2134547064424126E-3</v>
      </c>
      <c r="KN65" s="57">
        <f>IFERROR(Inv_SY_B!KN65/Inv_SY_B!$NE65-1,"")</f>
        <v>-1.9905827044220503E-2</v>
      </c>
      <c r="KO65" s="57">
        <f>IFERROR(Inv_SY_B!KO65/Inv_SY_B!$NE65-1,"")</f>
        <v>-2.328910790016292E-2</v>
      </c>
      <c r="KP65" s="57">
        <f>IFERROR(Inv_SY_B!KP65/Inv_SY_B!$NE65-1,"")</f>
        <v>-3.4123328715018886E-3</v>
      </c>
      <c r="KQ65" s="57">
        <f>IFERROR(Inv_SY_B!KQ65/Inv_SY_B!$NE65-1,"")</f>
        <v>-2.5297601539136294E-2</v>
      </c>
      <c r="KR65" s="57">
        <f>IFERROR(Inv_SY_B!KR65/Inv_SY_B!$NE65-1,"")</f>
        <v>-9.9674395298900986E-3</v>
      </c>
      <c r="KS65" s="57">
        <f>IFERROR(Inv_SY_B!KS65/Inv_SY_B!$NE65-1,"")</f>
        <v>-1.3350720385832293E-2</v>
      </c>
      <c r="KT65" s="57">
        <f>IFERROR(Inv_SY_B!KT65/Inv_SY_B!$NE65-1,"")</f>
        <v>5.4687793753465108E-3</v>
      </c>
      <c r="KU65" s="57">
        <f>IFERROR(Inv_SY_B!KU65/Inv_SY_B!$NE65-1,"")</f>
        <v>2.0854985194043163E-3</v>
      </c>
      <c r="KV65" s="57">
        <f>IFERROR(Inv_SY_B!KV65/Inv_SY_B!$NE65-1,"")</f>
        <v>-3.0875698270754759E-3</v>
      </c>
      <c r="KW65" s="57">
        <f>IFERROR(Inv_SY_B!KW65/Inv_SY_B!$NE65-1,"")</f>
        <v>-3.2008778180055986E-3</v>
      </c>
      <c r="KX65" s="57">
        <f>IFERROR(Inv_SY_B!KX65/Inv_SY_B!$NE65-1,"")</f>
        <v>1.1321193560040799E-2</v>
      </c>
      <c r="KY65" s="57">
        <f>IFERROR(Inv_SY_B!KY65/Inv_SY_B!$NE65-1,"")</f>
        <v>5.6840104119411095E-3</v>
      </c>
      <c r="KZ65" s="57">
        <f>IFERROR(Inv_SY_B!KZ65/Inv_SY_B!$NE65-1,"")</f>
        <v>-2.7243487510191233E-3</v>
      </c>
      <c r="LA65" s="57">
        <f>IFERROR(Inv_SY_B!LA65/Inv_SY_B!$NE65-1,"")</f>
        <v>-5.9858881790947893E-2</v>
      </c>
      <c r="LB65" s="57">
        <f>IFERROR(Inv_SY_B!LB65/Inv_SY_B!$NE65-1,"")</f>
        <v>-6.9259531786803885E-2</v>
      </c>
      <c r="LC65" s="57">
        <f>IFERROR(Inv_SY_B!LC65/Inv_SY_B!$NE65-1,"")</f>
        <v>1.9624184813690659E-2</v>
      </c>
      <c r="LD65" s="57">
        <f>IFERROR(Inv_SY_B!LD65/Inv_SY_B!$NE65-1,"")</f>
        <v>5.2098548200447681E-3</v>
      </c>
      <c r="LE65" s="57">
        <f>IFERROR(Inv_SY_B!LE65/Inv_SY_B!$NE65-1,"")</f>
        <v>-3.1269467957133479E-3</v>
      </c>
      <c r="LF65" s="57">
        <f>IFERROR(Inv_SY_B!LF65/Inv_SY_B!$NE65-1,"")</f>
        <v>-1.0421648209501866E-2</v>
      </c>
      <c r="LG65" s="57">
        <f>IFERROR(Inv_SY_B!LG65/Inv_SY_B!$NE65-1,"")</f>
        <v>3.9138295355285457E-3</v>
      </c>
      <c r="LH65" s="57">
        <f>IFERROR(Inv_SY_B!LH65/Inv_SY_B!$NE65-1,"")</f>
        <v>-1.9592129986835793E-2</v>
      </c>
      <c r="LI65" s="57">
        <f>IFERROR(Inv_SY_B!LI65/Inv_SY_B!$NE65-1,"")</f>
        <v>-7.3572920448870205E-2</v>
      </c>
      <c r="LJ65" s="57">
        <f>IFERROR(Inv_SY_B!LJ65/Inv_SY_B!$NE65-1,"")</f>
        <v>-5.8648282354338832E-3</v>
      </c>
      <c r="LK65" s="57">
        <f>IFERROR(Inv_SY_B!LK65/Inv_SY_B!$NE65-1,"")</f>
        <v>-2.0467494156490407E-2</v>
      </c>
      <c r="LL65" s="57">
        <f>IFERROR(Inv_SY_B!LL65/Inv_SY_B!$NE65-1,"")</f>
        <v>4.042702593838543E-3</v>
      </c>
      <c r="LM65" s="57">
        <f>IFERROR(Inv_SY_B!LM65/Inv_SY_B!$NE65-1,"")</f>
        <v>3.6889700959925831E-2</v>
      </c>
      <c r="LN65" s="57">
        <f>IFERROR(Inv_SY_B!LN65/Inv_SY_B!$NE65-1,"")</f>
        <v>1.3755076476196892E-2</v>
      </c>
      <c r="LO65" s="57">
        <f>IFERROR(Inv_SY_B!LO65/Inv_SY_B!$NE65-1,"")</f>
        <v>1.896557748604577E-2</v>
      </c>
      <c r="LP65" s="57">
        <f>IFERROR(Inv_SY_B!LP65/Inv_SY_B!$NE65-1,"")</f>
        <v>4.7930147392567513E-3</v>
      </c>
      <c r="LQ65" s="57">
        <f>IFERROR(Inv_SY_B!LQ65/Inv_SY_B!$NE65-1,"")</f>
        <v>1.0420355829893646E-2</v>
      </c>
      <c r="LR65" s="57">
        <f>IFERROR(Inv_SY_B!LR65/Inv_SY_B!$NE65-1,"")</f>
        <v>-0.1333894720419353</v>
      </c>
      <c r="LS65" s="57">
        <f>IFERROR(Inv_SY_B!LS65/Inv_SY_B!$NE65-1,"")</f>
        <v>2.3919457078080741E-2</v>
      </c>
      <c r="LT65" s="57">
        <f>IFERROR(Inv_SY_B!LT65/Inv_SY_B!$NE65-1,"")</f>
        <v>3.3861794665976941E-3</v>
      </c>
      <c r="LU65" s="57">
        <f>IFERROR(Inv_SY_B!LU65/Inv_SY_B!$NE65-1,"")</f>
        <v>-1.2151534544771692E-2</v>
      </c>
      <c r="LV65" s="57">
        <f>IFERROR(Inv_SY_B!LV65/Inv_SY_B!$NE65-1,"")</f>
        <v>-8.0867621862658612E-2</v>
      </c>
      <c r="LW65" s="57">
        <f>IFERROR(Inv_SY_B!LW65/Inv_SY_B!$NE65-1,"")</f>
        <v>3.7525382083127612E-2</v>
      </c>
      <c r="LX65" s="57">
        <f>IFERROR(Inv_SY_B!LX65/Inv_SY_B!$NE65-1,"")</f>
        <v>2.8552899344167715E-2</v>
      </c>
      <c r="LY65" s="57">
        <f>IFERROR(Inv_SY_B!LY65/Inv_SY_B!$NE65-1,"")</f>
        <v>-8.3056032286795145E-2</v>
      </c>
      <c r="LZ65" s="57">
        <f>IFERROR(Inv_SY_B!LZ65/Inv_SY_B!$NE65-1,"")</f>
        <v>-6.4616674420168163E-3</v>
      </c>
      <c r="MA65" s="57">
        <f>IFERROR(Inv_SY_B!MA65/Inv_SY_B!$NE65-1,"")</f>
        <v>8.7529955067420229E-3</v>
      </c>
      <c r="MB65" s="57">
        <f>IFERROR(Inv_SY_B!MB65/Inv_SY_B!$NE65-1,"")</f>
        <v>1.4797176678166712E-2</v>
      </c>
      <c r="MC65" s="57">
        <f>IFERROR(Inv_SY_B!MC65/Inv_SY_B!$NE65-1,"")</f>
        <v>-3.5223633016382649E-2</v>
      </c>
      <c r="MD65" s="57">
        <f>IFERROR(Inv_SY_B!MD65/Inv_SY_B!$NE65-1,"")</f>
        <v>-8.343263513799215E-4</v>
      </c>
      <c r="ME65" s="57">
        <f>IFERROR(Inv_SY_B!ME65/Inv_SY_B!$NE65-1,"")</f>
        <v>-6.4618980410990901E-7</v>
      </c>
      <c r="MF65" s="57">
        <f>IFERROR(Inv_SY_B!MF65/Inv_SY_B!$NE65-1,"")</f>
        <v>-7.5037676439865253E-3</v>
      </c>
      <c r="MG65" s="57">
        <f>IFERROR(Inv_SY_B!MG65/Inv_SY_B!$NE65-1,"")</f>
        <v>-4.7943071188650821E-3</v>
      </c>
      <c r="MH65" s="57">
        <f>IFERROR(Inv_SY_B!MH65/Inv_SY_B!$NE65-1,"")</f>
        <v>1.4171916556984909E-2</v>
      </c>
      <c r="MI65" s="57">
        <f>IFERROR(Inv_SY_B!MI65/Inv_SY_B!$NE65-1,"")</f>
        <v>-1.5632149219350744E-2</v>
      </c>
      <c r="MJ65" s="57">
        <f>IFERROR(Inv_SY_B!MJ65/Inv_SY_B!$NE65-1,"")</f>
        <v>5.1369078059069206E-3</v>
      </c>
      <c r="MK65" s="57">
        <f>IFERROR(Inv_SY_B!MK65/Inv_SY_B!$NE65-1,"")</f>
        <v>1.3234026375211982E-2</v>
      </c>
      <c r="ML65" s="57">
        <f>IFERROR(Inv_SY_B!ML65/Inv_SY_B!$NE65-1,"")</f>
        <v>6.4603750624083744E-3</v>
      </c>
      <c r="MM65" s="57">
        <f>IFERROR(Inv_SY_B!MM65/Inv_SY_B!$NE65-1,"")</f>
        <v>-1.0608129298275371E-2</v>
      </c>
      <c r="MN65" s="57">
        <f>IFERROR(Inv_SY_B!MN65/Inv_SY_B!$NE65-1,"")</f>
        <v>-2.0848465937436389E-3</v>
      </c>
      <c r="MO65" s="57">
        <f>IFERROR(Inv_SY_B!MO65/Inv_SY_B!$NE65-1,"")</f>
        <v>1.8486211393139662E-2</v>
      </c>
      <c r="MP65" s="57">
        <f>IFERROR(Inv_SY_B!MP65/Inv_SY_B!$NE65-1,"")</f>
        <v>1.1443508755464071E-2</v>
      </c>
      <c r="MQ65" s="57">
        <f>IFERROR(Inv_SY_B!MQ65/Inv_SY_B!$NE65-1,"")</f>
        <v>-5.4195672400469963E-3</v>
      </c>
      <c r="MR65" s="57">
        <f>IFERROR(Inv_SY_B!MR65/Inv_SY_B!$NE65-1,"")</f>
        <v>-3.9606269572892705E-3</v>
      </c>
      <c r="MS65" s="57">
        <f>IFERROR(Inv_SY_B!MS65/Inv_SY_B!$NE65-1,"")</f>
        <v>9.9514107390072937E-3</v>
      </c>
      <c r="MT65" s="57">
        <f>IFERROR(Inv_SY_B!MT65/Inv_SY_B!$NE65-1,"")</f>
        <v>5.0145663478140534E-4</v>
      </c>
      <c r="MU65" s="57">
        <f>IFERROR(Inv_SY_B!MU65/Inv_SY_B!$NE65-1,"")</f>
        <v>1.2296136193439278E-2</v>
      </c>
      <c r="MV65" s="57">
        <f>IFERROR(Inv_SY_B!MV65/Inv_SY_B!$NE65-1,"")</f>
        <v>1.0647723146687271E-2</v>
      </c>
      <c r="MW65" s="57">
        <f>IFERROR(Inv_SY_B!MW65/Inv_SY_B!$NE65-1,"")</f>
        <v>-1.2094824240890256E-3</v>
      </c>
      <c r="MX65" s="57">
        <f>IFERROR(Inv_SY_B!MX65/Inv_SY_B!$NE65-1,"")</f>
        <v>4.7930147392567513E-3</v>
      </c>
      <c r="MY65" s="57">
        <f>IFERROR(Inv_SY_B!MY65/Inv_SY_B!$NE65-1,"")</f>
        <v>2.7296563393568452E-3</v>
      </c>
      <c r="MZ65" s="57">
        <f>IFERROR(Inv_SY_B!MZ65/Inv_SY_B!$NE65-1,"")</f>
        <v>2.0455780774862653E-2</v>
      </c>
      <c r="NA65" s="57">
        <f>IFERROR(Inv_SY_B!NA65/Inv_SY_B!$NE65-1,"")</f>
        <v>4.8259231666873958E-3</v>
      </c>
      <c r="NB65" s="57">
        <f>IFERROR(Inv_SY_B!NB65/Inv_SY_B!$NE65-1,"")</f>
        <v>2.1331144944517266E-2</v>
      </c>
      <c r="NC65" s="57">
        <f>IFERROR(Inv_SY_B!NC65/Inv_SY_B!$NE65-1,"")</f>
        <v>2.4176078495894648E-2</v>
      </c>
      <c r="ND65" s="57">
        <f>IFERROR(Inv_SY_B!ND65/Inv_SY_B!$NE65-1,"")</f>
        <v>7.5441592724569961E-3</v>
      </c>
    </row>
    <row r="66" spans="2:368" ht="15" customHeight="1" x14ac:dyDescent="0.35">
      <c r="B66" s="86">
        <f t="shared" si="0"/>
        <v>45807</v>
      </c>
      <c r="C66" s="57">
        <f>IFERROR(Inv_SY_B!C66/Inv_SY_B!$NE66-1,"")</f>
        <v>-7.6618748641415713E-2</v>
      </c>
      <c r="D66" s="57">
        <f>IFERROR(Inv_SY_B!D66/Inv_SY_B!$NE66-1,"")</f>
        <v>-0.10908755765145162</v>
      </c>
      <c r="E66" s="57">
        <f>IFERROR(Inv_SY_B!E66/Inv_SY_B!$NE66-1,"")</f>
        <v>-6.6363356527270212E-2</v>
      </c>
      <c r="F66" s="57">
        <f>IFERROR(Inv_SY_B!F66/Inv_SY_B!$NE66-1,"")</f>
        <v>-7.0877312901836076E-2</v>
      </c>
      <c r="G66" s="57">
        <f>IFERROR(Inv_SY_B!G66/Inv_SY_B!$NE66-1,"")</f>
        <v>-6.3354052277559414E-2</v>
      </c>
      <c r="H66" s="57">
        <f>IFERROR(Inv_SY_B!H66/Inv_SY_B!$NE66-1,"")</f>
        <v>-0.10797092935114527</v>
      </c>
      <c r="I66" s="57">
        <f>IFERROR(Inv_SY_B!I66/Inv_SY_B!$NE66-1,"")</f>
        <v>-3.7321958801437627E-2</v>
      </c>
      <c r="J66" s="57">
        <f>IFERROR(Inv_SY_B!J66/Inv_SY_B!$NE66-1,"")</f>
        <v>-0.1032273335862256</v>
      </c>
      <c r="K66" s="57">
        <f>IFERROR(Inv_SY_B!K66/Inv_SY_B!$NE66-1,"")</f>
        <v>-5.3573813465999875E-2</v>
      </c>
      <c r="L66" s="57">
        <f>IFERROR(Inv_SY_B!L66/Inv_SY_B!$NE66-1,"")</f>
        <v>-7.0124986839408487E-2</v>
      </c>
      <c r="M66" s="57">
        <f>IFERROR(Inv_SY_B!M66/Inv_SY_B!$NE66-1,"")</f>
        <v>-6.1097074090276426E-2</v>
      </c>
      <c r="N66" s="57">
        <f>IFERROR(Inv_SY_B!N66/Inv_SY_B!$NE66-1,"")</f>
        <v>-6.4106378339987002E-2</v>
      </c>
      <c r="O66" s="57">
        <f>IFERROR(Inv_SY_B!O66/Inv_SY_B!$NE66-1,"")</f>
        <v>-4.6802878904150913E-2</v>
      </c>
      <c r="P66" s="57">
        <f>IFERROR(Inv_SY_B!P66/Inv_SY_B!$NE66-1,"")</f>
        <v>-6.7868008652125389E-2</v>
      </c>
      <c r="Q66" s="57">
        <f>IFERROR(Inv_SY_B!Q66/Inv_SY_B!$NE66-1,"")</f>
        <v>-3.17563576555977E-2</v>
      </c>
      <c r="R66" s="57">
        <f>IFERROR(Inv_SY_B!R66/Inv_SY_B!$NE66-1,"")</f>
        <v>-4.1536596467157127E-2</v>
      </c>
      <c r="S66" s="57">
        <f>IFERROR(Inv_SY_B!S66/Inv_SY_B!$NE66-1,"")</f>
        <v>-8.295412600922758E-2</v>
      </c>
      <c r="T66" s="57">
        <f>IFERROR(Inv_SY_B!T66/Inv_SY_B!$NE66-1,"")</f>
        <v>-4.8109550486262087E-2</v>
      </c>
      <c r="U66" s="57">
        <f>IFERROR(Inv_SY_B!U66/Inv_SY_B!$NE66-1,"")</f>
        <v>-5.9592421965421027E-2</v>
      </c>
      <c r="V66" s="57">
        <f>IFERROR(Inv_SY_B!V66/Inv_SY_B!$NE66-1,"")</f>
        <v>-4.830753102900609E-2</v>
      </c>
      <c r="W66" s="57">
        <f>IFERROR(Inv_SY_B!W66/Inv_SY_B!$NE66-1,"")</f>
        <v>-2.197611884403794E-2</v>
      </c>
      <c r="X66" s="57">
        <f>IFERROR(Inv_SY_B!X66/Inv_SY_B!$NE66-1,"")</f>
        <v>-3.7774966155018852E-2</v>
      </c>
      <c r="Y66" s="57">
        <f>IFERROR(Inv_SY_B!Y66/Inv_SY_B!$NE66-1,"")</f>
        <v>-2.0471466719182652E-2</v>
      </c>
      <c r="Z66" s="57">
        <f>IFERROR(Inv_SY_B!Z66/Inv_SY_B!$NE66-1,"")</f>
        <v>-3.9279618279874251E-2</v>
      </c>
      <c r="AA66" s="57">
        <f>IFERROR(Inv_SY_B!AA66/Inv_SY_B!$NE66-1,"")</f>
        <v>-4.2288922529584938E-2</v>
      </c>
      <c r="AB66" s="57">
        <f>IFERROR(Inv_SY_B!AB66/Inv_SY_B!$NE66-1,"")</f>
        <v>-4.0784270404729539E-2</v>
      </c>
      <c r="AC66" s="57">
        <f>IFERROR(Inv_SY_B!AC66/Inv_SY_B!$NE66-1,"")</f>
        <v>-1.0691227907623002E-2</v>
      </c>
      <c r="AD66" s="57">
        <f>IFERROR(Inv_SY_B!AD66/Inv_SY_B!$NE66-1,"")</f>
        <v>-2.4985423093748627E-2</v>
      </c>
      <c r="AE66" s="57">
        <f>IFERROR(Inv_SY_B!AE66/Inv_SY_B!$NE66-1,"")</f>
        <v>-4.6726194082015171E-3</v>
      </c>
      <c r="AF66" s="57">
        <f>IFERROR(Inv_SY_B!AF66/Inv_SY_B!$NE66-1,"")</f>
        <v>-2.2728444906465639E-2</v>
      </c>
      <c r="AG66" s="57">
        <f>IFERROR(Inv_SY_B!AG66/Inv_SY_B!$NE66-1,"")</f>
        <v>-2.7994727343459425E-2</v>
      </c>
      <c r="AH66" s="57">
        <f>IFERROR(Inv_SY_B!AH66/Inv_SY_B!$NE66-1,"")</f>
        <v>-5.5830791653282752E-2</v>
      </c>
      <c r="AI66" s="57">
        <f>IFERROR(Inv_SY_B!AI66/Inv_SY_B!$NE66-1,"")</f>
        <v>-5.1316835278716888E-2</v>
      </c>
      <c r="AJ66" s="57">
        <f>IFERROR(Inv_SY_B!AJ66/Inv_SY_B!$NE66-1,"")</f>
        <v>-6.8699526931650823E-2</v>
      </c>
      <c r="AK66" s="57">
        <f>IFERROR(Inv_SY_B!AK66/Inv_SY_B!$NE66-1,"")</f>
        <v>-7.503490429946269E-2</v>
      </c>
      <c r="AL66" s="57">
        <f>IFERROR(Inv_SY_B!AL66/Inv_SY_B!$NE66-1,"")</f>
        <v>-5.8404538708956455E-2</v>
      </c>
      <c r="AM66" s="57">
        <f>IFERROR(Inv_SY_B!AM66/Inv_SY_B!$NE66-1,"")</f>
        <v>-4.5733783973332609E-2</v>
      </c>
      <c r="AN66" s="57">
        <f>IFERROR(Inv_SY_B!AN66/Inv_SY_B!$NE66-1,"")</f>
        <v>-5.6820694367003544E-2</v>
      </c>
      <c r="AO66" s="57">
        <f>IFERROR(Inv_SY_B!AO66/Inv_SY_B!$NE66-1,"")</f>
        <v>-6.1849400152704126E-2</v>
      </c>
      <c r="AP66" s="57">
        <f>IFERROR(Inv_SY_B!AP66/Inv_SY_B!$NE66-1,"")</f>
        <v>-3.385495140868533E-2</v>
      </c>
      <c r="AQ66" s="57">
        <f>IFERROR(Inv_SY_B!AQ66/Inv_SY_B!$NE66-1,"")</f>
        <v>-5.884009590299355E-2</v>
      </c>
      <c r="AR66" s="57">
        <f>IFERROR(Inv_SY_B!AR66/Inv_SY_B!$NE66-1,"")</f>
        <v>-2.9595969119696086E-2</v>
      </c>
      <c r="AS66" s="57">
        <f>IFERROR(Inv_SY_B!AS66/Inv_SY_B!$NE66-1,"")</f>
        <v>-4.8635704060162599E-3</v>
      </c>
      <c r="AT66" s="57">
        <f>IFERROR(Inv_SY_B!AT66/Inv_SY_B!$NE66-1,"")</f>
        <v>-1.6366670132954564E-2</v>
      </c>
      <c r="AU66" s="57">
        <f>IFERROR(Inv_SY_B!AU66/Inv_SY_B!$NE66-1,"")</f>
        <v>-9.8333122223985825E-3</v>
      </c>
      <c r="AV66" s="57">
        <f>IFERROR(Inv_SY_B!AV66/Inv_SY_B!$NE66-1,"")</f>
        <v>2.7561993804961826E-2</v>
      </c>
      <c r="AW66" s="57">
        <f>IFERROR(Inv_SY_B!AW66/Inv_SY_B!$NE66-1,"")</f>
        <v>2.3022257704919724E-2</v>
      </c>
      <c r="AX66" s="57">
        <f>IFERROR(Inv_SY_B!AX66/Inv_SY_B!$NE66-1,"")</f>
        <v>1.7096299236882606E-2</v>
      </c>
      <c r="AY66" s="57">
        <f>IFERROR(Inv_SY_B!AY66/Inv_SY_B!$NE66-1,"")</f>
        <v>-3.9708205009814646E-2</v>
      </c>
      <c r="AZ66" s="57">
        <f>IFERROR(Inv_SY_B!AZ66/Inv_SY_B!$NE66-1,"")</f>
        <v>-8.3155995527836035E-3</v>
      </c>
      <c r="BA66" s="57">
        <f>IFERROR(Inv_SY_B!BA66/Inv_SY_B!$NE66-1,"")</f>
        <v>-6.2015401157160532E-3</v>
      </c>
      <c r="BB66" s="57">
        <f>IFERROR(Inv_SY_B!BB66/Inv_SY_B!$NE66-1,"")</f>
        <v>-4.6537191600015682E-2</v>
      </c>
      <c r="BC66" s="57">
        <f>IFERROR(Inv_SY_B!BC66/Inv_SY_B!$NE66-1,"")</f>
        <v>-5.2785662352980434E-2</v>
      </c>
      <c r="BD66" s="57">
        <f>IFERROR(Inv_SY_B!BD66/Inv_SY_B!$NE66-1,"")</f>
        <v>-5.7645408346302052E-2</v>
      </c>
      <c r="BE66" s="57">
        <f>IFERROR(Inv_SY_B!BE66/Inv_SY_B!$NE66-1,"")</f>
        <v>-7.4140163504077594E-2</v>
      </c>
      <c r="BF66" s="57">
        <f>IFERROR(Inv_SY_B!BF66/Inv_SY_B!$NE66-1,"")</f>
        <v>-5.4185571957631073E-2</v>
      </c>
      <c r="BG66" s="57">
        <f>IFERROR(Inv_SY_B!BG66/Inv_SY_B!$NE66-1,"")</f>
        <v>-3.229026647409472E-2</v>
      </c>
      <c r="BH66" s="57">
        <f>IFERROR(Inv_SY_B!BH66/Inv_SY_B!$NE66-1,"")</f>
        <v>-8.4230309143101256E-2</v>
      </c>
      <c r="BI66" s="57">
        <f>IFERROR(Inv_SY_B!BI66/Inv_SY_B!$NE66-1,"")</f>
        <v>-8.2282383720427954E-2</v>
      </c>
      <c r="BJ66" s="57">
        <f>IFERROR(Inv_SY_B!BJ66/Inv_SY_B!$NE66-1,"")</f>
        <v>-9.1872337161378659E-2</v>
      </c>
      <c r="BK66" s="57">
        <f>IFERROR(Inv_SY_B!BK66/Inv_SY_B!$NE66-1,"")</f>
        <v>-6.1849400152704126E-2</v>
      </c>
      <c r="BL66" s="57">
        <f>IFERROR(Inv_SY_B!BL66/Inv_SY_B!$NE66-1,"")</f>
        <v>-5.9113233390626352E-2</v>
      </c>
      <c r="BM66" s="57">
        <f>IFERROR(Inv_SY_B!BM66/Inv_SY_B!$NE66-1,"")</f>
        <v>-4.7700816462532214E-2</v>
      </c>
      <c r="BN66" s="57">
        <f>IFERROR(Inv_SY_B!BN66/Inv_SY_B!$NE66-1,"")</f>
        <v>2.3226111225695956E-3</v>
      </c>
      <c r="BO66" s="57">
        <f>IFERROR(Inv_SY_B!BO66/Inv_SY_B!$NE66-1,"")</f>
        <v>-1.412575993174936E-2</v>
      </c>
      <c r="BP66" s="57">
        <f>IFERROR(Inv_SY_B!BP66/Inv_SY_B!$NE66-1,"")</f>
        <v>3.7264018764919804E-3</v>
      </c>
      <c r="BQ66" s="57">
        <f>IFERROR(Inv_SY_B!BQ66/Inv_SY_B!$NE66-1,"")</f>
        <v>6.0923913774479921E-4</v>
      </c>
      <c r="BR66" s="57">
        <f>IFERROR(Inv_SY_B!BR66/Inv_SY_B!$NE66-1,"")</f>
        <v>8.4907502679394398E-3</v>
      </c>
      <c r="BS66" s="57">
        <f>IFERROR(Inv_SY_B!BS66/Inv_SY_B!$NE66-1,"")</f>
        <v>-8.817237897273178E-3</v>
      </c>
      <c r="BT66" s="57">
        <f>IFERROR(Inv_SY_B!BT66/Inv_SY_B!$NE66-1,"")</f>
        <v>-7.9576207863796267E-3</v>
      </c>
      <c r="BU66" s="57">
        <f>IFERROR(Inv_SY_B!BU66/Inv_SY_B!$NE66-1,"")</f>
        <v>1.842830777992388E-2</v>
      </c>
      <c r="BV66" s="57">
        <f>IFERROR(Inv_SY_B!BV66/Inv_SY_B!$NE66-1,"")</f>
        <v>2.1512377352608691E-2</v>
      </c>
      <c r="BW66" s="57">
        <f>IFERROR(Inv_SY_B!BW66/Inv_SY_B!$NE66-1,"")</f>
        <v>4.7213319013243993E-3</v>
      </c>
      <c r="BX66" s="57">
        <f>IFERROR(Inv_SY_B!BX66/Inv_SY_B!$NE66-1,"")</f>
        <v>-9.1744098422694709E-3</v>
      </c>
      <c r="BY66" s="57">
        <f>IFERROR(Inv_SY_B!BY66/Inv_SY_B!$NE66-1,"")</f>
        <v>4.7213319013243993E-3</v>
      </c>
      <c r="BZ66" s="57">
        <f>IFERROR(Inv_SY_B!BZ66/Inv_SY_B!$NE66-1,"")</f>
        <v>5.9366302879193533E-4</v>
      </c>
      <c r="CA66" s="57">
        <f>IFERROR(Inv_SY_B!CA66/Inv_SY_B!$NE66-1,"")</f>
        <v>-5.1383450658951668E-3</v>
      </c>
      <c r="CB66" s="57">
        <f>IFERROR(Inv_SY_B!CB66/Inv_SY_B!$NE66-1,"")</f>
        <v>-1.9265875886224082E-2</v>
      </c>
      <c r="CC66" s="57">
        <f>IFERROR(Inv_SY_B!CC66/Inv_SY_B!$NE66-1,"")</f>
        <v>-7.6109656184986108E-5</v>
      </c>
      <c r="CD66" s="57">
        <f>IFERROR(Inv_SY_B!CD66/Inv_SY_B!$NE66-1,"")</f>
        <v>9.8614478557992324E-3</v>
      </c>
      <c r="CE66" s="57">
        <f>IFERROR(Inv_SY_B!CE66/Inv_SY_B!$NE66-1,"")</f>
        <v>-1.7209829504434171E-2</v>
      </c>
      <c r="CF66" s="57">
        <f>IFERROR(Inv_SY_B!CF66/Inv_SY_B!$NE66-1,"")</f>
        <v>9.5191353471002493E-4</v>
      </c>
      <c r="CG66" s="57">
        <f>IFERROR(Inv_SY_B!CG66/Inv_SY_B!$NE66-1,"")</f>
        <v>6.092029489184636E-3</v>
      </c>
      <c r="CH66" s="57">
        <f>IFERROR(Inv_SY_B!CH66/Inv_SY_B!$NE66-1,"")</f>
        <v>-4.4218440540593207E-3</v>
      </c>
      <c r="CI66" s="57">
        <f>IFERROR(Inv_SY_B!CI66/Inv_SY_B!$NE66-1,"")</f>
        <v>1.5001563810273844E-2</v>
      </c>
      <c r="CJ66" s="57">
        <f>IFERROR(Inv_SY_B!CJ66/Inv_SY_B!$NE66-1,"")</f>
        <v>4.176168087971277E-3</v>
      </c>
      <c r="CK66" s="57">
        <f>IFERROR(Inv_SY_B!CK66/Inv_SY_B!$NE66-1,"")</f>
        <v>5.9674206175610589E-3</v>
      </c>
      <c r="CL66" s="57">
        <f>IFERROR(Inv_SY_B!CL66/Inv_SY_B!$NE66-1,"")</f>
        <v>-8.1308232420773674E-3</v>
      </c>
      <c r="CM66" s="57">
        <f>IFERROR(Inv_SY_B!CM66/Inv_SY_B!$NE66-1,"")</f>
        <v>8.1480758709744361E-3</v>
      </c>
      <c r="CN66" s="57">
        <f>IFERROR(Inv_SY_B!CN66/Inv_SY_B!$NE66-1,"")</f>
        <v>-3.5028536258350229E-3</v>
      </c>
      <c r="CO66" s="57">
        <f>IFERROR(Inv_SY_B!CO66/Inv_SY_B!$NE66-1,"")</f>
        <v>-2.8175048319051266E-3</v>
      </c>
      <c r="CP66" s="57">
        <f>IFERROR(Inv_SY_B!CP66/Inv_SY_B!$NE66-1,"")</f>
        <v>-3.7770293322332948E-2</v>
      </c>
      <c r="CQ66" s="57">
        <f>IFERROR(Inv_SY_B!CQ66/Inv_SY_B!$NE66-1,"")</f>
        <v>-2.6804712619453608E-2</v>
      </c>
      <c r="CR66" s="57">
        <f>IFERROR(Inv_SY_B!CR66/Inv_SY_B!$NE66-1,"")</f>
        <v>-1.3440411137819464E-2</v>
      </c>
      <c r="CS66" s="57">
        <f>IFERROR(Inv_SY_B!CS66/Inv_SY_B!$NE66-1,"")</f>
        <v>-1.1384364756029552E-2</v>
      </c>
      <c r="CT66" s="57">
        <f>IFERROR(Inv_SY_B!CT66/Inv_SY_B!$NE66-1,"")</f>
        <v>5.064006298289625E-3</v>
      </c>
      <c r="CU66" s="57">
        <f>IFERROR(Inv_SY_B!CU66/Inv_SY_B!$NE66-1,"")</f>
        <v>2.5282157607486866E-3</v>
      </c>
      <c r="CV66" s="57">
        <f>IFERROR(Inv_SY_B!CV66/Inv_SY_B!$NE66-1,"")</f>
        <v>4.7213319013243993E-3</v>
      </c>
      <c r="CW66" s="57">
        <f>IFERROR(Inv_SY_B!CW66/Inv_SY_B!$NE66-1,"")</f>
        <v>-7.614946389414623E-3</v>
      </c>
      <c r="CX66" s="57">
        <f>IFERROR(Inv_SY_B!CX66/Inv_SY_B!$NE66-1,"")</f>
        <v>-4.3829399705031968E-2</v>
      </c>
      <c r="CY66" s="57">
        <f>IFERROR(Inv_SY_B!CY66/Inv_SY_B!$NE66-1,"")</f>
        <v>-4.2038147175442298E-2</v>
      </c>
      <c r="CZ66" s="57">
        <f>IFERROR(Inv_SY_B!CZ66/Inv_SY_B!$NE66-1,"")</f>
        <v>-5.2162256106597082E-3</v>
      </c>
      <c r="DA66" s="57">
        <f>IFERROR(Inv_SY_B!DA66/Inv_SY_B!$NE66-1,"")</f>
        <v>-3.3266878158474955E-2</v>
      </c>
      <c r="DB66" s="57">
        <f>IFERROR(Inv_SY_B!DB66/Inv_SY_B!$NE66-1,"")</f>
        <v>3.007959916499825E-3</v>
      </c>
      <c r="DC66" s="57">
        <f>IFERROR(Inv_SY_B!DC66/Inv_SY_B!$NE66-1,"")</f>
        <v>3.1792609261558358E-2</v>
      </c>
      <c r="DD66" s="57">
        <f>IFERROR(Inv_SY_B!DD66/Inv_SY_B!$NE66-1,"")</f>
        <v>-1.2755062343889345E-2</v>
      </c>
      <c r="DE66" s="57">
        <f>IFERROR(Inv_SY_B!DE66/Inv_SY_B!$NE66-1,"")</f>
        <v>7.120052680079425E-3</v>
      </c>
      <c r="DF66" s="57">
        <f>IFERROR(Inv_SY_B!DF66/Inv_SY_B!$NE66-1,"")</f>
        <v>-1.0356341565134541E-2</v>
      </c>
      <c r="DG66" s="57">
        <f>IFERROR(Inv_SY_B!DG66/Inv_SY_B!$NE66-1,"")</f>
        <v>-3.5714246940543259E-2</v>
      </c>
      <c r="DH66" s="57">
        <f>IFERROR(Inv_SY_B!DH66/Inv_SY_B!$NE66-1,"")</f>
        <v>1.6372261398133858E-2</v>
      </c>
      <c r="DI66" s="57">
        <f>IFERROR(Inv_SY_B!DI66/Inv_SY_B!$NE66-1,"")</f>
        <v>1.4658889413309284E-2</v>
      </c>
      <c r="DJ66" s="57">
        <f>IFERROR(Inv_SY_B!DJ66/Inv_SY_B!$NE66-1,"")</f>
        <v>2.1512377352608691E-2</v>
      </c>
      <c r="DK66" s="57">
        <f>IFERROR(Inv_SY_B!DK66/Inv_SY_B!$NE66-1,"")</f>
        <v>2.4531537499850042E-3</v>
      </c>
      <c r="DL66" s="57">
        <f>IFERROR(Inv_SY_B!DL66/Inv_SY_B!$NE66-1,"")</f>
        <v>5.2509196057253238E-3</v>
      </c>
      <c r="DM66" s="57">
        <f>IFERROR(Inv_SY_B!DM66/Inv_SY_B!$NE66-1,"")</f>
        <v>-7.614946389414623E-3</v>
      </c>
      <c r="DN66" s="57">
        <f>IFERROR(Inv_SY_B!DN66/Inv_SY_B!$NE66-1,"")</f>
        <v>3.2820632452452925E-2</v>
      </c>
      <c r="DO66" s="57">
        <f>IFERROR(Inv_SY_B!DO66/Inv_SY_B!$NE66-1,"")</f>
        <v>1.2602843031519262E-2</v>
      </c>
      <c r="DP66" s="57">
        <f>IFERROR(Inv_SY_B!DP66/Inv_SY_B!$NE66-1,"")</f>
        <v>1.2602843031519262E-2</v>
      </c>
      <c r="DQ66" s="57">
        <f>IFERROR(Inv_SY_B!DQ66/Inv_SY_B!$NE66-1,"")</f>
        <v>4.7213319013243993E-3</v>
      </c>
      <c r="DR66" s="57">
        <f>IFERROR(Inv_SY_B!DR66/Inv_SY_B!$NE66-1,"")</f>
        <v>-2.0293899077119093E-2</v>
      </c>
      <c r="DS66" s="57">
        <f>IFERROR(Inv_SY_B!DS66/Inv_SY_B!$NE66-1,"")</f>
        <v>1.0889471046694243E-2</v>
      </c>
      <c r="DT66" s="57">
        <f>IFERROR(Inv_SY_B!DT66/Inv_SY_B!$NE66-1,"")</f>
        <v>2.8365865291908321E-2</v>
      </c>
      <c r="DU66" s="57">
        <f>IFERROR(Inv_SY_B!DU66/Inv_SY_B!$NE66-1,"")</f>
        <v>1.134117820632996E-2</v>
      </c>
      <c r="DV66" s="57">
        <f>IFERROR(Inv_SY_B!DV66/Inv_SY_B!$NE66-1,"")</f>
        <v>1.2774180230001653E-2</v>
      </c>
      <c r="DW66" s="57">
        <f>IFERROR(Inv_SY_B!DW66/Inv_SY_B!$NE66-1,"")</f>
        <v>4.1044817979612569E-2</v>
      </c>
      <c r="DX66" s="57">
        <f>IFERROR(Inv_SY_B!DX66/Inv_SY_B!$NE66-1,"")</f>
        <v>4.824098031587698E-2</v>
      </c>
      <c r="DY66" s="57">
        <f>IFERROR(Inv_SY_B!DY66/Inv_SY_B!$NE66-1,"")</f>
        <v>1.4316215016344058E-2</v>
      </c>
      <c r="DZ66" s="57">
        <f>IFERROR(Inv_SY_B!DZ66/Inv_SY_B!$NE66-1,"")</f>
        <v>4.4814236346227387E-2</v>
      </c>
      <c r="EA66" s="57">
        <f>IFERROR(Inv_SY_B!EA66/Inv_SY_B!$NE66-1,"")</f>
        <v>1.2260168634554036E-2</v>
      </c>
      <c r="EB66" s="57">
        <f>IFERROR(Inv_SY_B!EB66/Inv_SY_B!$NE66-1,"")</f>
        <v>2.1512377352608691E-2</v>
      </c>
      <c r="EC66" s="57">
        <f>IFERROR(Inv_SY_B!EC66/Inv_SY_B!$NE66-1,"")</f>
        <v>2.1169702955643688E-2</v>
      </c>
      <c r="ED66" s="57">
        <f>IFERROR(Inv_SY_B!ED66/Inv_SY_B!$NE66-1,"")</f>
        <v>4.1730166773542576E-2</v>
      </c>
      <c r="EE66" s="57">
        <f>IFERROR(Inv_SY_B!EE66/Inv_SY_B!$NE66-1,"")</f>
        <v>4.0016794788717558E-2</v>
      </c>
      <c r="EF66" s="57">
        <f>IFERROR(Inv_SY_B!EF66/Inv_SY_B!$NE66-1,"")</f>
        <v>5.5437142652141835E-2</v>
      </c>
      <c r="EG66" s="57">
        <f>IFERROR(Inv_SY_B!EG66/Inv_SY_B!$NE66-1,"")</f>
        <v>3.1107260467628128E-2</v>
      </c>
      <c r="EH66" s="57">
        <f>IFERROR(Inv_SY_B!EH66/Inv_SY_B!$NE66-1,"")</f>
        <v>5.6122491446071843E-2</v>
      </c>
      <c r="EI66" s="57">
        <f>IFERROR(Inv_SY_B!EI66/Inv_SY_B!$NE66-1,"")</f>
        <v>7.1885513706460902E-2</v>
      </c>
      <c r="EJ66" s="57">
        <f>IFERROR(Inv_SY_B!EJ66/Inv_SY_B!$NE66-1,"")</f>
        <v>3.1449934864593132E-2</v>
      </c>
      <c r="EK66" s="57">
        <f>IFERROR(Inv_SY_B!EK66/Inv_SY_B!$NE66-1,"")</f>
        <v>6.8732909254383134E-2</v>
      </c>
      <c r="EL66" s="57">
        <f>IFERROR(Inv_SY_B!EL66/Inv_SY_B!$NE66-1,"")</f>
        <v>4.6870282728017187E-2</v>
      </c>
      <c r="EM66" s="57">
        <f>IFERROR(Inv_SY_B!EM66/Inv_SY_B!$NE66-1,"")</f>
        <v>5.4409119461246824E-2</v>
      </c>
      <c r="EN66" s="57">
        <f>IFERROR(Inv_SY_B!EN66/Inv_SY_B!$NE66-1,"")</f>
        <v>6.2633304988406469E-2</v>
      </c>
      <c r="EO66" s="57">
        <f>IFERROR(Inv_SY_B!EO66/Inv_SY_B!$NE66-1,"")</f>
        <v>6.7088072148951072E-2</v>
      </c>
      <c r="EP66" s="57">
        <f>IFERROR(Inv_SY_B!EP66/Inv_SY_B!$NE66-1,"")</f>
        <v>6.5032025767161494E-2</v>
      </c>
      <c r="EQ66" s="57">
        <f>IFERROR(Inv_SY_B!EQ66/Inv_SY_B!$NE66-1,"")</f>
        <v>5.6465165843036846E-2</v>
      </c>
      <c r="ER66" s="57">
        <f>IFERROR(Inv_SY_B!ER66/Inv_SY_B!$NE66-1,"")</f>
        <v>7.2570862500390687E-2</v>
      </c>
      <c r="ES66" s="57">
        <f>IFERROR(Inv_SY_B!ES66/Inv_SY_B!$NE66-1,"")</f>
        <v>6.7430746545916076E-2</v>
      </c>
      <c r="ET66" s="57">
        <f>IFERROR(Inv_SY_B!ET66/Inv_SY_B!$NE66-1,"")</f>
        <v>7.045251168278921E-2</v>
      </c>
      <c r="EU66" s="57">
        <f>IFERROR(Inv_SY_B!EU66/Inv_SY_B!$NE66-1,"")</f>
        <v>6.728796554718075E-2</v>
      </c>
      <c r="EV66" s="57">
        <f>IFERROR(Inv_SY_B!EV66/Inv_SY_B!$NE66-1,"")</f>
        <v>4.0717719691600651E-2</v>
      </c>
      <c r="EW66" s="57">
        <f>IFERROR(Inv_SY_B!EW66/Inv_SY_B!$NE66-1,"")</f>
        <v>5.4152113663523238E-2</v>
      </c>
      <c r="EX66" s="57">
        <f>IFERROR(Inv_SY_B!EX66/Inv_SY_B!$NE66-1,"")</f>
        <v>6.6745397751986069E-2</v>
      </c>
      <c r="EY66" s="57">
        <f>IFERROR(Inv_SY_B!EY66/Inv_SY_B!$NE66-1,"")</f>
        <v>8.6897915859212471E-2</v>
      </c>
      <c r="EZ66" s="57">
        <f>IFERROR(Inv_SY_B!EZ66/Inv_SY_B!$NE66-1,"")</f>
        <v>6.0234584209651443E-2</v>
      </c>
      <c r="FA66" s="57">
        <f>IFERROR(Inv_SY_B!FA66/Inv_SY_B!$NE66-1,"")</f>
        <v>6.2290630591441465E-2</v>
      </c>
      <c r="FB66" s="57">
        <f>IFERROR(Inv_SY_B!FB66/Inv_SY_B!$NE66-1,"")</f>
        <v>4.5499585140157395E-2</v>
      </c>
      <c r="FC66" s="57">
        <f>IFERROR(Inv_SY_B!FC66/Inv_SY_B!$NE66-1,"")</f>
        <v>6.0919933003581672E-2</v>
      </c>
      <c r="FD66" s="57">
        <f>IFERROR(Inv_SY_B!FD66/Inv_SY_B!$NE66-1,"")</f>
        <v>5.4751793858211828E-2</v>
      </c>
      <c r="FE66" s="57">
        <f>IFERROR(Inv_SY_B!FE66/Inv_SY_B!$NE66-1,"")</f>
        <v>5.4409119461246824E-2</v>
      </c>
      <c r="FF66" s="57">
        <f>IFERROR(Inv_SY_B!FF66/Inv_SY_B!$NE66-1,"")</f>
        <v>4.5499585140157395E-2</v>
      </c>
      <c r="FG66" s="57">
        <f>IFERROR(Inv_SY_B!FG66/Inv_SY_B!$NE66-1,"")</f>
        <v>4.6527608331052406E-2</v>
      </c>
      <c r="FH66" s="57">
        <f>IFERROR(Inv_SY_B!FH66/Inv_SY_B!$NE66-1,"")</f>
        <v>5.2695747476421806E-2</v>
      </c>
      <c r="FI66" s="57">
        <f>IFERROR(Inv_SY_B!FI66/Inv_SY_B!$NE66-1,"")</f>
        <v>3.521935323120795E-2</v>
      </c>
      <c r="FJ66" s="57">
        <f>IFERROR(Inv_SY_B!FJ66/Inv_SY_B!$NE66-1,"")</f>
        <v>7.2542306300643844E-2</v>
      </c>
      <c r="FK66" s="57">
        <f>IFERROR(Inv_SY_B!FK66/Inv_SY_B!$NE66-1,"")</f>
        <v>9.1760628730429783E-2</v>
      </c>
      <c r="FL66" s="57">
        <f>IFERROR(Inv_SY_B!FL66/Inv_SY_B!$NE66-1,"")</f>
        <v>4.5733226774451685E-2</v>
      </c>
      <c r="FM66" s="57">
        <f>IFERROR(Inv_SY_B!FM66/Inv_SY_B!$NE66-1,"")</f>
        <v>2.0468036333286754E-2</v>
      </c>
      <c r="FN66" s="57">
        <f>IFERROR(Inv_SY_B!FN66/Inv_SY_B!$NE66-1,"")</f>
        <v>5.0117530584971259E-2</v>
      </c>
      <c r="FO66" s="57">
        <f>IFERROR(Inv_SY_B!FO66/Inv_SY_B!$NE66-1,"")</f>
        <v>2.15939664947431E-2</v>
      </c>
      <c r="FP66" s="57">
        <f>IFERROR(Inv_SY_B!FP66/Inv_SY_B!$NE66-1,"")</f>
        <v>3.4354508324581978E-2</v>
      </c>
      <c r="FQ66" s="57">
        <f>IFERROR(Inv_SY_B!FQ66/Inv_SY_B!$NE66-1,"")</f>
        <v>3.9608849078045072E-2</v>
      </c>
      <c r="FR66" s="57">
        <f>IFERROR(Inv_SY_B!FR66/Inv_SY_B!$NE66-1,"")</f>
        <v>4.1860709400957763E-2</v>
      </c>
      <c r="FS66" s="57">
        <f>IFERROR(Inv_SY_B!FS66/Inv_SY_B!$NE66-1,"")</f>
        <v>3.5480438486038102E-2</v>
      </c>
      <c r="FT66" s="57">
        <f>IFERROR(Inv_SY_B!FT66/Inv_SY_B!$NE66-1,"")</f>
        <v>4.9742220531152403E-2</v>
      </c>
      <c r="FU66" s="57">
        <f>IFERROR(Inv_SY_B!FU66/Inv_SY_B!$NE66-1,"")</f>
        <v>6.9258343329729133E-2</v>
      </c>
      <c r="FV66" s="57">
        <f>IFERROR(Inv_SY_B!FV66/Inv_SY_B!$NE66-1,"")</f>
        <v>5.6873111553709332E-2</v>
      </c>
      <c r="FW66" s="57">
        <f>IFERROR(Inv_SY_B!FW66/Inv_SY_B!$NE66-1,"")</f>
        <v>4.6739740100602001E-2</v>
      </c>
      <c r="FX66" s="57">
        <f>IFERROR(Inv_SY_B!FX66/Inv_SY_B!$NE66-1,"")</f>
        <v>6.5129932737722607E-2</v>
      </c>
      <c r="FY66" s="57">
        <f>IFERROR(Inv_SY_B!FY66/Inv_SY_B!$NE66-1,"")</f>
        <v>7.6389234352286506E-2</v>
      </c>
      <c r="FZ66" s="57">
        <f>IFERROR(Inv_SY_B!FZ66/Inv_SY_B!$NE66-1,"")</f>
        <v>4.311799808125083E-2</v>
      </c>
      <c r="GA66" s="57">
        <f>IFERROR(Inv_SY_B!GA66/Inv_SY_B!$NE66-1,"")</f>
        <v>7.0134066788639871E-2</v>
      </c>
      <c r="GB66" s="57">
        <f>IFERROR(Inv_SY_B!GB66/Inv_SY_B!$NE66-1,"")</f>
        <v>5.2898236892810369E-2</v>
      </c>
      <c r="GC66" s="57">
        <f>IFERROR(Inv_SY_B!GC66/Inv_SY_B!$NE66-1,"")</f>
        <v>6.5129932737722607E-2</v>
      </c>
      <c r="GD66" s="57">
        <f>IFERROR(Inv_SY_B!GD66/Inv_SY_B!$NE66-1,"")</f>
        <v>7.113489359882319E-2</v>
      </c>
      <c r="GE66" s="57">
        <f>IFERROR(Inv_SY_B!GE66/Inv_SY_B!$NE66-1,"")</f>
        <v>7.0008963437367067E-2</v>
      </c>
      <c r="GF66" s="57">
        <f>IFERROR(Inv_SY_B!GF66/Inv_SY_B!$NE66-1,"")</f>
        <v>5.6122491446071621E-2</v>
      </c>
      <c r="GG66" s="57">
        <f>IFERROR(Inv_SY_B!GG66/Inv_SY_B!$NE66-1,"")</f>
        <v>4.8991600423514914E-2</v>
      </c>
      <c r="GH66" s="57">
        <f>IFERROR(Inv_SY_B!GH66/Inv_SY_B!$NE66-1,"")</f>
        <v>5.9875591984259513E-2</v>
      </c>
      <c r="GI66" s="57">
        <f>IFERROR(Inv_SY_B!GI66/Inv_SY_B!$NE66-1,"")</f>
        <v>5.9875591984259513E-2</v>
      </c>
      <c r="GJ66" s="57">
        <f>IFERROR(Inv_SY_B!GJ66/Inv_SY_B!$NE66-1,"")</f>
        <v>5.0492840638789671E-2</v>
      </c>
      <c r="GK66" s="57">
        <f>IFERROR(Inv_SY_B!GK66/Inv_SY_B!$NE66-1,"")</f>
        <v>3.2477958055488143E-2</v>
      </c>
      <c r="GL66" s="57">
        <f>IFERROR(Inv_SY_B!GL66/Inv_SY_B!$NE66-1,"")</f>
        <v>4.2236019454776397E-2</v>
      </c>
      <c r="GM66" s="57">
        <f>IFERROR(Inv_SY_B!GM66/Inv_SY_B!$NE66-1,"")</f>
        <v>4.1860709400957763E-2</v>
      </c>
      <c r="GN66" s="57">
        <f>IFERROR(Inv_SY_B!GN66/Inv_SY_B!$NE66-1,"")</f>
        <v>4.9366910477333548E-2</v>
      </c>
      <c r="GO66" s="57">
        <f>IFERROR(Inv_SY_B!GO66/Inv_SY_B!$NE66-1,"")</f>
        <v>3.2477958055488143E-2</v>
      </c>
      <c r="GP66" s="57">
        <f>IFERROR(Inv_SY_B!GP66/Inv_SY_B!$NE66-1,"")</f>
        <v>3.2872033611997864E-2</v>
      </c>
      <c r="GQ66" s="57">
        <f>IFERROR(Inv_SY_B!GQ66/Inv_SY_B!$NE66-1,"")</f>
        <v>7.8584798167126158E-2</v>
      </c>
      <c r="GR66" s="57">
        <f>IFERROR(Inv_SY_B!GR66/Inv_SY_B!$NE66-1,"")</f>
        <v>4.0110936106565243E-2</v>
      </c>
      <c r="GS66" s="57">
        <f>IFERROR(Inv_SY_B!GS66/Inv_SY_B!$NE66-1,"")</f>
        <v>6.0075152617105942E-2</v>
      </c>
      <c r="GT66" s="57">
        <f>IFERROR(Inv_SY_B!GT66/Inv_SY_B!$NE66-1,"")</f>
        <v>6.0886042129156381E-2</v>
      </c>
      <c r="GU66" s="57">
        <f>IFERROR(Inv_SY_B!GU66/Inv_SY_B!$NE66-1,"")</f>
        <v>5.4675097723453581E-2</v>
      </c>
      <c r="GV66" s="57">
        <f>IFERROR(Inv_SY_B!GV66/Inv_SY_B!$NE66-1,"")</f>
        <v>6.2478913227136612E-2</v>
      </c>
      <c r="GW66" s="57">
        <f>IFERROR(Inv_SY_B!GW66/Inv_SY_B!$NE66-1,"")</f>
        <v>7.0328203073507067E-2</v>
      </c>
      <c r="GX66" s="57">
        <f>IFERROR(Inv_SY_B!GX66/Inv_SY_B!$NE66-1,"")</f>
        <v>6.0431339563952857E-2</v>
      </c>
      <c r="GY66" s="57">
        <f>IFERROR(Inv_SY_B!GY66/Inv_SY_B!$NE66-1,"")</f>
        <v>7.1629449321915617E-2</v>
      </c>
      <c r="GZ66" s="57">
        <f>IFERROR(Inv_SY_B!GZ66/Inv_SY_B!$NE66-1,"")</f>
        <v>8.3803051415414664E-2</v>
      </c>
      <c r="HA66" s="57">
        <f>IFERROR(Inv_SY_B!HA66/Inv_SY_B!$NE66-1,"")</f>
        <v>7.3662901787422186E-2</v>
      </c>
      <c r="HB66" s="57">
        <f>IFERROR(Inv_SY_B!HB66/Inv_SY_B!$NE66-1,"")</f>
        <v>5.7272042520006394E-2</v>
      </c>
      <c r="HC66" s="57">
        <f>IFERROR(Inv_SY_B!HC66/Inv_SY_B!$NE66-1,"")</f>
        <v>5.4437533022633655E-2</v>
      </c>
      <c r="HD66" s="57">
        <f>IFERROR(Inv_SY_B!HD66/Inv_SY_B!$NE66-1,"")</f>
        <v>5.231165089960399E-2</v>
      </c>
      <c r="HE66" s="57">
        <f>IFERROR(Inv_SY_B!HE66/Inv_SY_B!$NE66-1,"")</f>
        <v>-5.851150847049913E-2</v>
      </c>
      <c r="HF66" s="57">
        <f>IFERROR(Inv_SY_B!HF66/Inv_SY_B!$NE66-1,"")</f>
        <v>5.8125527423911194E-2</v>
      </c>
      <c r="HG66" s="57">
        <f>IFERROR(Inv_SY_B!HG66/Inv_SY_B!$NE66-1,"")</f>
        <v>7.2448478787189075E-2</v>
      </c>
      <c r="HH66" s="57">
        <f>IFERROR(Inv_SY_B!HH66/Inv_SY_B!$NE66-1,"")</f>
        <v>7.0629668526374756E-2</v>
      </c>
      <c r="HI66" s="57">
        <f>IFERROR(Inv_SY_B!HI66/Inv_SY_B!$NE66-1,"")</f>
        <v>6.2055277296822808E-2</v>
      </c>
      <c r="HJ66" s="57">
        <f>IFERROR(Inv_SY_B!HJ66/Inv_SY_B!$NE66-1,"")</f>
        <v>7.2169532125567093E-2</v>
      </c>
      <c r="HK66" s="57">
        <f>IFERROR(Inv_SY_B!HK66/Inv_SY_B!$NE66-1,"")</f>
        <v>6.4619389506617164E-2</v>
      </c>
      <c r="HL66" s="57">
        <f>IFERROR(Inv_SY_B!HL66/Inv_SY_B!$NE66-1,"")</f>
        <v>5.6209101458491562E-2</v>
      </c>
      <c r="HM66" s="57">
        <f>IFERROR(Inv_SY_B!HM66/Inv_SY_B!$NE66-1,"")</f>
        <v>4.4191962235255344E-2</v>
      </c>
      <c r="HN66" s="57">
        <f>IFERROR(Inv_SY_B!HN66/Inv_SY_B!$NE66-1,"")</f>
        <v>3.6596355775773803E-2</v>
      </c>
      <c r="HO66" s="57">
        <f>IFERROR(Inv_SY_B!HO66/Inv_SY_B!$NE66-1,"")</f>
        <v>6.0741187480969794E-2</v>
      </c>
      <c r="HP66" s="57">
        <f>IFERROR(Inv_SY_B!HP66/Inv_SY_B!$NE66-1,"")</f>
        <v>3.6646691215260319E-2</v>
      </c>
      <c r="HQ66" s="57">
        <f>IFERROR(Inv_SY_B!HQ66/Inv_SY_B!$NE66-1,"")</f>
        <v>1.1665278343214291E-2</v>
      </c>
      <c r="HR66" s="57">
        <f>IFERROR(Inv_SY_B!HR66/Inv_SY_B!$NE66-1,"")</f>
        <v>1.1243473522897673E-2</v>
      </c>
      <c r="HS66" s="57">
        <f>IFERROR(Inv_SY_B!HS66/Inv_SY_B!$NE66-1,"")</f>
        <v>4.0178516124020014E-2</v>
      </c>
      <c r="HT66" s="57">
        <f>IFERROR(Inv_SY_B!HT66/Inv_SY_B!$NE66-1,"")</f>
        <v>2.897320808703796E-2</v>
      </c>
      <c r="HU66" s="57">
        <f>IFERROR(Inv_SY_B!HU66/Inv_SY_B!$NE66-1,"")</f>
        <v>1.9360477992646841E-2</v>
      </c>
      <c r="HV66" s="57">
        <f>IFERROR(Inv_SY_B!HV66/Inv_SY_B!$NE66-1,"")</f>
        <v>4.6996945592030492E-2</v>
      </c>
      <c r="HW66" s="57">
        <f>IFERROR(Inv_SY_B!HW66/Inv_SY_B!$NE66-1,"")</f>
        <v>4.763471022893917E-2</v>
      </c>
      <c r="HX66" s="57">
        <f>IFERROR(Inv_SY_B!HX66/Inv_SY_B!$NE66-1,"")</f>
        <v>2.5419242043281054E-2</v>
      </c>
      <c r="HY66" s="57">
        <f>IFERROR(Inv_SY_B!HY66/Inv_SY_B!$NE66-1,"")</f>
        <v>2.0345386899562889E-3</v>
      </c>
      <c r="HZ66" s="57">
        <f>IFERROR(Inv_SY_B!HZ66/Inv_SY_B!$NE66-1,"")</f>
        <v>1.4450702613268973E-2</v>
      </c>
      <c r="IA66" s="57">
        <f>IFERROR(Inv_SY_B!IA66/Inv_SY_B!$NE66-1,"")</f>
        <v>2.0742301372616012E-2</v>
      </c>
      <c r="IB66" s="57">
        <f>IFERROR(Inv_SY_B!IB66/Inv_SY_B!$NE66-1,"")</f>
        <v>-2.9950284598458943E-3</v>
      </c>
      <c r="IC66" s="57">
        <f>IFERROR(Inv_SY_B!IC66/Inv_SY_B!$NE66-1,"")</f>
        <v>6.9070688302820038E-2</v>
      </c>
      <c r="ID66" s="57">
        <f>IFERROR(Inv_SY_B!ID66/Inv_SY_B!$NE66-1,"")</f>
        <v>4.373725967005182E-2</v>
      </c>
      <c r="IE66" s="57">
        <f>IFERROR(Inv_SY_B!IE66/Inv_SY_B!$NE66-1,"")</f>
        <v>4.3347514614162863E-2</v>
      </c>
      <c r="IF66" s="57">
        <f>IFERROR(Inv_SY_B!IF66/Inv_SY_B!$NE66-1,"")</f>
        <v>-5.8765690028687478E-2</v>
      </c>
      <c r="IG66" s="57">
        <f>IFERROR(Inv_SY_B!IG66/Inv_SY_B!$NE66-1,"")</f>
        <v>-0.28286909716471431</v>
      </c>
      <c r="IH66" s="57">
        <f>IFERROR(Inv_SY_B!IH66/Inv_SY_B!$NE66-1,"")</f>
        <v>5.913429960468175E-3</v>
      </c>
      <c r="II66" s="57">
        <f>IFERROR(Inv_SY_B!II66/Inv_SY_B!$NE66-1,"")</f>
        <v>-0.27247589567434782</v>
      </c>
      <c r="IJ66" s="57">
        <f>IFERROR(Inv_SY_B!IJ66/Inv_SY_B!$NE66-1,"")</f>
        <v>8.1405445655464703E-3</v>
      </c>
      <c r="IK66" s="57">
        <f>IFERROR(Inv_SY_B!IK66/Inv_SY_B!$NE66-1,"")</f>
        <v>7.686558942059496E-2</v>
      </c>
      <c r="IL66" s="57">
        <f>IFERROR(Inv_SY_B!IL66/Inv_SY_B!$NE66-1,"")</f>
        <v>4.0619299222941718E-2</v>
      </c>
      <c r="IM66" s="57">
        <f>IFERROR(Inv_SY_B!IM66/Inv_SY_B!$NE66-1,"")</f>
        <v>6.9460433358708773E-2</v>
      </c>
      <c r="IN66" s="57">
        <f>IFERROR(Inv_SY_B!IN66/Inv_SY_B!$NE66-1,"")</f>
        <v>5.9364180482352591E-2</v>
      </c>
      <c r="IO66" s="57">
        <f>IFERROR(Inv_SY_B!IO66/Inv_SY_B!$NE66-1,"")</f>
        <v>6.2445022352711543E-2</v>
      </c>
      <c r="IP66" s="57">
        <f>IFERROR(Inv_SY_B!IP66/Inv_SY_B!$NE66-1,"")</f>
        <v>3.2267619453897334E-2</v>
      </c>
      <c r="IQ66" s="57">
        <f>IFERROR(Inv_SY_B!IQ66/Inv_SY_B!$NE66-1,"")</f>
        <v>5.7378336626157767E-2</v>
      </c>
      <c r="IR66" s="57">
        <f>IFERROR(Inv_SY_B!IR66/Inv_SY_B!$NE66-1,"")</f>
        <v>4.1176077874211403E-2</v>
      </c>
      <c r="IS66" s="57">
        <f>IFERROR(Inv_SY_B!IS66/Inv_SY_B!$NE66-1,"")</f>
        <v>5.1940465132090718E-2</v>
      </c>
      <c r="IT66" s="57">
        <f>IFERROR(Inv_SY_B!IT66/Inv_SY_B!$NE66-1,"")</f>
        <v>3.2267619453897334E-2</v>
      </c>
      <c r="IU66" s="57">
        <f>IFERROR(Inv_SY_B!IU66/Inv_SY_B!$NE66-1,"")</f>
        <v>-0.12400158866911259</v>
      </c>
      <c r="IV66" s="57">
        <f>IFERROR(Inv_SY_B!IV66/Inv_SY_B!$NE66-1,"")</f>
        <v>-1.9327202230421947E-2</v>
      </c>
      <c r="IW66" s="57">
        <f>IFERROR(Inv_SY_B!IW66/Inv_SY_B!$NE66-1,"")</f>
        <v>-6.3869494331992516E-2</v>
      </c>
      <c r="IX66" s="57">
        <f>IFERROR(Inv_SY_B!IX66/Inv_SY_B!$NE66-1,"")</f>
        <v>3.8206591734106565E-2</v>
      </c>
      <c r="IY66" s="57">
        <f>IFERROR(Inv_SY_B!IY66/Inv_SY_B!$NE66-1,"")</f>
        <v>3.0411690616331866E-2</v>
      </c>
      <c r="IZ66" s="57">
        <f>IFERROR(Inv_SY_B!IZ66/Inv_SY_B!$NE66-1,"")</f>
        <v>1.644793634067554E-3</v>
      </c>
      <c r="JA66" s="57">
        <f>IFERROR(Inv_SY_B!JA66/Inv_SY_B!$NE66-1,"")</f>
        <v>-9.9134201648509723E-3</v>
      </c>
      <c r="JB66" s="57">
        <f>IFERROR(Inv_SY_B!JB66/Inv_SY_B!$NE66-1,"")</f>
        <v>5.5422441929551258E-3</v>
      </c>
      <c r="JC66" s="57">
        <f>IFERROR(Inv_SY_B!JC66/Inv_SY_B!$NE66-1,"")</f>
        <v>3.650088516217842E-3</v>
      </c>
      <c r="JD66" s="57">
        <f>IFERROR(Inv_SY_B!JD66/Inv_SY_B!$NE66-1,"")</f>
        <v>1.4838744331027831E-2</v>
      </c>
      <c r="JE66" s="57">
        <f>IFERROR(Inv_SY_B!JE66/Inv_SY_B!$NE66-1,"")</f>
        <v>2.3080771707948644E-2</v>
      </c>
      <c r="JF66" s="57">
        <f>IFERROR(Inv_SY_B!JF66/Inv_SY_B!$NE66-1,"")</f>
        <v>2.388198024397381E-2</v>
      </c>
      <c r="JG66" s="57">
        <f>IFERROR(Inv_SY_B!JG66/Inv_SY_B!$NE66-1,"")</f>
        <v>1.9656859992737585E-2</v>
      </c>
      <c r="JH66" s="57">
        <f>IFERROR(Inv_SY_B!JH66/Inv_SY_B!$NE66-1,"")</f>
        <v>1.9360477992646841E-2</v>
      </c>
      <c r="JI66" s="57">
        <f>IFERROR(Inv_SY_B!JI66/Inv_SY_B!$NE66-1,"")</f>
        <v>2.0793137684253615E-2</v>
      </c>
      <c r="JJ66" s="57">
        <f>IFERROR(Inv_SY_B!JJ66/Inv_SY_B!$NE66-1,"")</f>
        <v>1.8081867730245005E-2</v>
      </c>
      <c r="JK66" s="57">
        <f>IFERROR(Inv_SY_B!JK66/Inv_SY_B!$NE66-1,"")</f>
        <v>2.5383810674563856E-2</v>
      </c>
      <c r="JL66" s="57">
        <f>IFERROR(Inv_SY_B!JL66/Inv_SY_B!$NE66-1,"")</f>
        <v>3.7925473101357854E-2</v>
      </c>
      <c r="JM66" s="57">
        <f>IFERROR(Inv_SY_B!JM66/Inv_SY_B!$NE66-1,"")</f>
        <v>1.1340193099530937E-2</v>
      </c>
      <c r="JN66" s="57">
        <f>IFERROR(Inv_SY_B!JN66/Inv_SY_B!$NE66-1,"")</f>
        <v>8.3977632456473383E-3</v>
      </c>
      <c r="JO66" s="57">
        <f>IFERROR(Inv_SY_B!JO66/Inv_SY_B!$NE66-1,"")</f>
        <v>3.2145648695278251E-2</v>
      </c>
      <c r="JP66" s="57">
        <f>IFERROR(Inv_SY_B!JP66/Inv_SY_B!$NE66-1,"")</f>
        <v>2.1132046428504747E-2</v>
      </c>
      <c r="JQ66" s="57">
        <f>IFERROR(Inv_SY_B!JQ66/Inv_SY_B!$NE66-1,"")</f>
        <v>3.0659147794674046E-2</v>
      </c>
      <c r="JR66" s="57">
        <f>IFERROR(Inv_SY_B!JR66/Inv_SY_B!$NE66-1,"")</f>
        <v>3.3257448167265613E-2</v>
      </c>
      <c r="JS66" s="57">
        <f>IFERROR(Inv_SY_B!JS66/Inv_SY_B!$NE66-1,"")</f>
        <v>2.0454228940002706E-2</v>
      </c>
      <c r="JT66" s="57">
        <f>IFERROR(Inv_SY_B!JT66/Inv_SY_B!$NE66-1,"")</f>
        <v>4.4927007735396263E-2</v>
      </c>
      <c r="JU66" s="57">
        <f>IFERROR(Inv_SY_B!JU66/Inv_SY_B!$NE66-1,"")</f>
        <v>2.3257928551534413E-2</v>
      </c>
      <c r="JV66" s="57">
        <f>IFERROR(Inv_SY_B!JV66/Inv_SY_B!$NE66-1,"")</f>
        <v>-6.9295975954847266E-3</v>
      </c>
      <c r="JW66" s="57">
        <f>IFERROR(Inv_SY_B!JW66/Inv_SY_B!$NE66-1,"")</f>
        <v>-2.1191379640598695E-2</v>
      </c>
      <c r="JX66" s="57">
        <f>IFERROR(Inv_SY_B!JX66/Inv_SY_B!$NE66-1,"")</f>
        <v>-4.4835913031182506E-2</v>
      </c>
      <c r="JY66" s="57">
        <f>IFERROR(Inv_SY_B!JY66/Inv_SY_B!$NE66-1,"")</f>
        <v>-4.5586533138819996E-2</v>
      </c>
      <c r="JZ66" s="57">
        <f>IFERROR(Inv_SY_B!JZ66/Inv_SY_B!$NE66-1,"")</f>
        <v>-5.5719904591927327E-2</v>
      </c>
      <c r="KA66" s="57">
        <f>IFERROR(Inv_SY_B!KA66/Inv_SY_B!$NE66-1,"")</f>
        <v>-3.1700061147524883E-2</v>
      </c>
      <c r="KB66" s="57">
        <f>IFERROR(Inv_SY_B!KB66/Inv_SY_B!$NE66-1,"")</f>
        <v>-1.4435798671860511E-2</v>
      </c>
      <c r="KC66" s="57">
        <f>IFERROR(Inv_SY_B!KC66/Inv_SY_B!$NE66-1,"")</f>
        <v>-3.1700061147524883E-2</v>
      </c>
      <c r="KD66" s="57">
        <f>IFERROR(Inv_SY_B!KD66/Inv_SY_B!$NE66-1,"")</f>
        <v>-5.2342114107558291E-2</v>
      </c>
      <c r="KE66" s="57">
        <f>IFERROR(Inv_SY_B!KE66/Inv_SY_B!$NE66-1,"")</f>
        <v>2.828463803803638E-3</v>
      </c>
      <c r="KF66" s="57">
        <f>IFERROR(Inv_SY_B!KF66/Inv_SY_B!$NE66-1,"")</f>
        <v>-8.642969580309523E-3</v>
      </c>
      <c r="KG66" s="57">
        <f>IFERROR(Inv_SY_B!KG66/Inv_SY_B!$NE66-1,"")</f>
        <v>-2.4569170124967954E-2</v>
      </c>
      <c r="KH66" s="57">
        <f>IFERROR(Inv_SY_B!KH66/Inv_SY_B!$NE66-1,"")</f>
        <v>-6.9295975954847266E-3</v>
      </c>
      <c r="KI66" s="57">
        <f>IFERROR(Inv_SY_B!KI66/Inv_SY_B!$NE66-1,"")</f>
        <v>9.2275002214143864E-3</v>
      </c>
      <c r="KJ66" s="57">
        <f>IFERROR(Inv_SY_B!KJ66/Inv_SY_B!$NE66-1,"")</f>
        <v>-1.0082202047562605E-2</v>
      </c>
      <c r="KK66" s="57">
        <f>IFERROR(Inv_SY_B!KK66/Inv_SY_B!$NE66-1,"")</f>
        <v>-4.9883833255045196E-2</v>
      </c>
      <c r="KL66" s="57">
        <f>IFERROR(Inv_SY_B!KL66/Inv_SY_B!$NE66-1,"")</f>
        <v>-4.8874352034944946E-2</v>
      </c>
      <c r="KM66" s="57">
        <f>IFERROR(Inv_SY_B!KM66/Inv_SY_B!$NE66-1,"")</f>
        <v>-1.5620853019877479E-2</v>
      </c>
      <c r="KN66" s="57">
        <f>IFERROR(Inv_SY_B!KN66/Inv_SY_B!$NE66-1,"")</f>
        <v>-3.1784601978760207E-2</v>
      </c>
      <c r="KO66" s="57">
        <f>IFERROR(Inv_SY_B!KO66/Inv_SY_B!$NE66-1,"")</f>
        <v>-3.7056875635818831E-2</v>
      </c>
      <c r="KP66" s="57">
        <f>IFERROR(Inv_SY_B!KP66/Inv_SY_B!$NE66-1,"")</f>
        <v>-6.9295975954847266E-3</v>
      </c>
      <c r="KQ66" s="57">
        <f>IFERROR(Inv_SY_B!KQ66/Inv_SY_B!$NE66-1,"")</f>
        <v>3.7264018764919804E-3</v>
      </c>
      <c r="KR66" s="57">
        <f>IFERROR(Inv_SY_B!KR66/Inv_SY_B!$NE66-1,"")</f>
        <v>-1.2578462228047371E-2</v>
      </c>
      <c r="KS66" s="57">
        <f>IFERROR(Inv_SY_B!KS66/Inv_SY_B!$NE66-1,"")</f>
        <v>-3.4797329782793707E-2</v>
      </c>
      <c r="KT66" s="57">
        <f>IFERROR(Inv_SY_B!KT66/Inv_SY_B!$NE66-1,"")</f>
        <v>-2.0339149139302348E-3</v>
      </c>
      <c r="KU66" s="57">
        <f>IFERROR(Inv_SY_B!KU66/Inv_SY_B!$NE66-1,"")</f>
        <v>6.0222191459868846E-4</v>
      </c>
      <c r="KV66" s="57">
        <f>IFERROR(Inv_SY_B!KV66/Inv_SY_B!$NE66-1,"")</f>
        <v>-2.3168484678829038E-2</v>
      </c>
      <c r="KW66" s="57">
        <f>IFERROR(Inv_SY_B!KW66/Inv_SY_B!$NE66-1,"")</f>
        <v>-1.9357099787122634E-2</v>
      </c>
      <c r="KX66" s="57">
        <f>IFERROR(Inv_SY_B!KX66/Inv_SY_B!$NE66-1,"")</f>
        <v>2.0129342707231324E-4</v>
      </c>
      <c r="KY66" s="57">
        <f>IFERROR(Inv_SY_B!KY66/Inv_SY_B!$NE66-1,"")</f>
        <v>-6.5355220389750057E-3</v>
      </c>
      <c r="KZ66" s="57">
        <f>IFERROR(Inv_SY_B!KZ66/Inv_SY_B!$NE66-1,"")</f>
        <v>-1.3628882056150093E-2</v>
      </c>
      <c r="LA66" s="57">
        <f>IFERROR(Inv_SY_B!LA66/Inv_SY_B!$NE66-1,"")</f>
        <v>-0.17607895185119893</v>
      </c>
      <c r="LB66" s="57">
        <f>IFERROR(Inv_SY_B!LB66/Inv_SY_B!$NE66-1,"")</f>
        <v>-0.12629325732071506</v>
      </c>
      <c r="LC66" s="57">
        <f>IFERROR(Inv_SY_B!LC66/Inv_SY_B!$NE66-1,"")</f>
        <v>7.6511979953752807E-3</v>
      </c>
      <c r="LD66" s="57">
        <f>IFERROR(Inv_SY_B!LD66/Inv_SY_B!$NE66-1,"")</f>
        <v>-8.9340007400554589E-3</v>
      </c>
      <c r="LE66" s="57">
        <f>IFERROR(Inv_SY_B!LE66/Inv_SY_B!$NE66-1,"")</f>
        <v>-1.8213644927882688E-2</v>
      </c>
      <c r="LF66" s="57">
        <f>IFERROR(Inv_SY_B!LF66/Inv_SY_B!$NE66-1,"")</f>
        <v>-2.8235660650736016E-2</v>
      </c>
      <c r="LG66" s="57">
        <f>IFERROR(Inv_SY_B!LG66/Inv_SY_B!$NE66-1,"")</f>
        <v>-6.2438869132908081E-4</v>
      </c>
      <c r="LH66" s="57">
        <f>IFERROR(Inv_SY_B!LH66/Inv_SY_B!$NE66-1,"")</f>
        <v>-4.2047678420828238E-2</v>
      </c>
      <c r="LI66" s="57">
        <f>IFERROR(Inv_SY_B!LI66/Inv_SY_B!$NE66-1,"")</f>
        <v>-0.18116419686612828</v>
      </c>
      <c r="LJ66" s="57">
        <f>IFERROR(Inv_SY_B!LJ66/Inv_SY_B!$NE66-1,"")</f>
        <v>-1.1819126478452513E-2</v>
      </c>
      <c r="LK66" s="57">
        <f>IFERROR(Inv_SY_B!LK66/Inv_SY_B!$NE66-1,"")</f>
        <v>-5.5257984525688753E-2</v>
      </c>
      <c r="LL66" s="57">
        <f>IFERROR(Inv_SY_B!LL66/Inv_SY_B!$NE66-1,"")</f>
        <v>-1.3555263545593443E-2</v>
      </c>
      <c r="LM66" s="57">
        <f>IFERROR(Inv_SY_B!LM66/Inv_SY_B!$NE66-1,"")</f>
        <v>4.8228607456960004E-2</v>
      </c>
      <c r="LN66" s="57">
        <f>IFERROR(Inv_SY_B!LN66/Inv_SY_B!$NE66-1,"")</f>
        <v>-1.5615344555291011E-2</v>
      </c>
      <c r="LO66" s="57">
        <f>IFERROR(Inv_SY_B!LO66/Inv_SY_B!$NE66-1,"")</f>
        <v>3.4494734058975851E-2</v>
      </c>
      <c r="LP66" s="57">
        <f>IFERROR(Inv_SY_B!LP66/Inv_SY_B!$NE66-1,"")</f>
        <v>1.1110030705651308E-2</v>
      </c>
      <c r="LQ66" s="57">
        <f>IFERROR(Inv_SY_B!LQ66/Inv_SY_B!$NE66-1,"")</f>
        <v>-3.1947518325866953E-2</v>
      </c>
      <c r="LR66" s="57">
        <f>IFERROR(Inv_SY_B!LR66/Inv_SY_B!$NE66-1,"")</f>
        <v>-0.25465897883371957</v>
      </c>
      <c r="LS66" s="57">
        <f>IFERROR(Inv_SY_B!LS66/Inv_SY_B!$NE66-1,"")</f>
        <v>3.085662990768312E-2</v>
      </c>
      <c r="LT66" s="57">
        <f>IFERROR(Inv_SY_B!LT66/Inv_SY_B!$NE66-1,"")</f>
        <v>5.5422441929549038E-3</v>
      </c>
      <c r="LU66" s="57">
        <f>IFERROR(Inv_SY_B!LU66/Inv_SY_B!$NE66-1,"")</f>
        <v>-1.1606538266149657E-2</v>
      </c>
      <c r="LV66" s="57">
        <f>IFERROR(Inv_SY_B!LV66/Inv_SY_B!$NE66-1,"")</f>
        <v>-0.419279866725774</v>
      </c>
      <c r="LW66" s="57">
        <f>IFERROR(Inv_SY_B!LW66/Inv_SY_B!$NE66-1,"")</f>
        <v>3.2044907993389549E-2</v>
      </c>
      <c r="LX66" s="57">
        <f>IFERROR(Inv_SY_B!LX66/Inv_SY_B!$NE66-1,"")</f>
        <v>4.451674978182929E-2</v>
      </c>
      <c r="LY66" s="57">
        <f>IFERROR(Inv_SY_B!LY66/Inv_SY_B!$NE66-1,"")</f>
        <v>-0.15542246388909564</v>
      </c>
      <c r="LZ66" s="57">
        <f>IFERROR(Inv_SY_B!LZ66/Inv_SY_B!$NE66-1,"")</f>
        <v>-3.9742419443641763E-2</v>
      </c>
      <c r="MA66" s="57">
        <f>IFERROR(Inv_SY_B!MA66/Inv_SY_B!$NE66-1,"")</f>
        <v>-3.268988986089294E-2</v>
      </c>
      <c r="MB66" s="57">
        <f>IFERROR(Inv_SY_B!MB66/Inv_SY_B!$NE66-1,"")</f>
        <v>-4.108585762385264E-3</v>
      </c>
      <c r="MC66" s="57">
        <f>IFERROR(Inv_SY_B!MC66/Inv_SY_B!$NE66-1,"")</f>
        <v>-2.5266174510631179E-2</v>
      </c>
      <c r="MD66" s="57">
        <f>IFERROR(Inv_SY_B!MD66/Inv_SY_B!$NE66-1,"")</f>
        <v>-4.4939020188824896E-2</v>
      </c>
      <c r="ME66" s="57">
        <f>IFERROR(Inv_SY_B!ME66/Inv_SY_B!$NE66-1,"")</f>
        <v>-3.1576332558353903E-2</v>
      </c>
      <c r="MF66" s="57">
        <f>IFERROR(Inv_SY_B!MF66/Inv_SY_B!$NE66-1,"")</f>
        <v>-4.196953404872017E-2</v>
      </c>
      <c r="MG66" s="57">
        <f>IFERROR(Inv_SY_B!MG66/Inv_SY_B!$NE66-1,"")</f>
        <v>-3.8257676373589344E-2</v>
      </c>
      <c r="MH66" s="57">
        <f>IFERROR(Inv_SY_B!MH66/Inv_SY_B!$NE66-1,"")</f>
        <v>-7.0780719024899907E-3</v>
      </c>
      <c r="MI66" s="57">
        <f>IFERROR(Inv_SY_B!MI66/Inv_SY_B!$NE66-1,"")</f>
        <v>-4.7537320561416463E-2</v>
      </c>
      <c r="MJ66" s="57">
        <f>IFERROR(Inv_SY_B!MJ66/Inv_SY_B!$NE66-1,"")</f>
        <v>-1.7842459160369528E-2</v>
      </c>
      <c r="MK66" s="57">
        <f>IFERROR(Inv_SY_B!MK66/Inv_SY_B!$NE66-1,"")</f>
        <v>-2.1739909719256989E-2</v>
      </c>
      <c r="ML66" s="57">
        <f>IFERROR(Inv_SY_B!ML66/Inv_SY_B!$NE66-1,"")</f>
        <v>-7.449257670003262E-3</v>
      </c>
      <c r="MM66" s="57">
        <f>IFERROR(Inv_SY_B!MM66/Inv_SY_B!$NE66-1,"")</f>
        <v>-4.2457936374395322E-2</v>
      </c>
      <c r="MN66" s="57">
        <f>IFERROR(Inv_SY_B!MN66/Inv_SY_B!$NE66-1,"")</f>
        <v>-3.6939966898917986E-2</v>
      </c>
      <c r="MO66" s="57">
        <f>IFERROR(Inv_SY_B!MO66/Inv_SY_B!$NE66-1,"")</f>
        <v>-5.3706173719298977E-3</v>
      </c>
      <c r="MP66" s="57">
        <f>IFERROR(Inv_SY_B!MP66/Inv_SY_B!$NE66-1,"")</f>
        <v>-2.4220105529457969E-2</v>
      </c>
      <c r="MQ66" s="57">
        <f>IFERROR(Inv_SY_B!MQ66/Inv_SY_B!$NE66-1,"")</f>
        <v>-1.4130601485238592E-2</v>
      </c>
      <c r="MR66" s="57">
        <f>IFERROR(Inv_SY_B!MR66/Inv_SY_B!$NE66-1,"")</f>
        <v>-1.4872973020265023E-2</v>
      </c>
      <c r="MS66" s="57">
        <f>IFERROR(Inv_SY_B!MS66/Inv_SY_B!$NE66-1,"")</f>
        <v>-3.4601496563585465E-2</v>
      </c>
      <c r="MT66" s="57">
        <f>IFERROR(Inv_SY_B!MT66/Inv_SY_B!$NE66-1,"")</f>
        <v>-4.3707358323895051E-2</v>
      </c>
      <c r="MU66" s="57">
        <f>IFERROR(Inv_SY_B!MU66/Inv_SY_B!$NE66-1,"")</f>
        <v>-3.1576332558353903E-2</v>
      </c>
      <c r="MV66" s="57">
        <f>IFERROR(Inv_SY_B!MV66/Inv_SY_B!$NE66-1,"")</f>
        <v>-2.138559603208523E-2</v>
      </c>
      <c r="MW66" s="57">
        <f>IFERROR(Inv_SY_B!MW66/Inv_SY_B!$NE66-1,"")</f>
        <v>-4.2396397681360387E-2</v>
      </c>
      <c r="MX66" s="57">
        <f>IFERROR(Inv_SY_B!MX66/Inv_SY_B!$NE66-1,"")</f>
        <v>-1.635771609031722E-2</v>
      </c>
      <c r="MY66" s="57">
        <f>IFERROR(Inv_SY_B!MY66/Inv_SY_B!$NE66-1,"")</f>
        <v>-3.6550221843029251E-2</v>
      </c>
      <c r="MZ66" s="57">
        <f>IFERROR(Inv_SY_B!MZ66/Inv_SY_B!$NE66-1,"")</f>
        <v>-3.0393164537623196E-4</v>
      </c>
      <c r="NA66" s="57">
        <f>IFERROR(Inv_SY_B!NA66/Inv_SY_B!$NE66-1,"")</f>
        <v>-3.3842519349486344E-2</v>
      </c>
      <c r="NB66" s="57">
        <f>IFERROR(Inv_SY_B!NB66/Inv_SY_B!$NE66-1,"")</f>
        <v>-4.5911272601523168E-3</v>
      </c>
      <c r="NC66" s="57">
        <f>IFERROR(Inv_SY_B!NC66/Inv_SY_B!$NE66-1,"")</f>
        <v>2.4242837458450239E-3</v>
      </c>
      <c r="ND66" s="57">
        <f>IFERROR(Inv_SY_B!ND66/Inv_SY_B!$NE66-1,"")</f>
        <v>-3.343226139591926E-2</v>
      </c>
    </row>
    <row r="67" spans="2:368" ht="15" customHeight="1" x14ac:dyDescent="0.35">
      <c r="B67" s="86">
        <f t="shared" si="0"/>
        <v>45808</v>
      </c>
      <c r="C67" s="57">
        <f>IFERROR(Inv_SY_B!C67/Inv_SY_B!$NE67-1,"")</f>
        <v>-4.7095338253655639E-2</v>
      </c>
      <c r="D67" s="57">
        <f>IFERROR(Inv_SY_B!D67/Inv_SY_B!$NE67-1,"")</f>
        <v>-7.2623830694030778E-2</v>
      </c>
      <c r="E67" s="57">
        <f>IFERROR(Inv_SY_B!E67/Inv_SY_B!$NE67-1,"")</f>
        <v>-4.0116755039814489E-2</v>
      </c>
      <c r="F67" s="57">
        <f>IFERROR(Inv_SY_B!F67/Inv_SY_B!$NE67-1,"")</f>
        <v>-4.1703338915781818E-2</v>
      </c>
      <c r="G67" s="57">
        <f>IFERROR(Inv_SY_B!G67/Inv_SY_B!$NE67-1,"")</f>
        <v>-4.1703338915781818E-2</v>
      </c>
      <c r="H67" s="57">
        <f>IFERROR(Inv_SY_B!H67/Inv_SY_B!$NE67-1,"")</f>
        <v>-8.1092748959808225E-2</v>
      </c>
      <c r="I67" s="57">
        <f>IFERROR(Inv_SY_B!I67/Inv_SY_B!$NE67-1,"")</f>
        <v>-1.5461321378688275E-2</v>
      </c>
      <c r="J67" s="57">
        <f>IFERROR(Inv_SY_B!J67/Inv_SY_B!$NE67-1,"")</f>
        <v>-7.0261848683192296E-2</v>
      </c>
      <c r="K67" s="57">
        <f>IFERROR(Inv_SY_B!K67/Inv_SY_B!$NE67-1,"")</f>
        <v>-3.1050561462858783E-2</v>
      </c>
      <c r="L67" s="57">
        <f>IFERROR(Inv_SY_B!L67/Inv_SY_B!$NE67-1,"")</f>
        <v>-3.4450384054217298E-2</v>
      </c>
      <c r="M67" s="57">
        <f>IFERROR(Inv_SY_B!M67/Inv_SY_B!$NE67-1,"")</f>
        <v>-3.0143942105163246E-2</v>
      </c>
      <c r="N67" s="57">
        <f>IFERROR(Inv_SY_B!N67/Inv_SY_B!$NE67-1,"")</f>
        <v>-3.7850206645575701E-2</v>
      </c>
      <c r="O67" s="57">
        <f>IFERROR(Inv_SY_B!O67/Inv_SY_B!$NE67-1,"")</f>
        <v>-2.9690632426315533E-2</v>
      </c>
      <c r="P67" s="57">
        <f>IFERROR(Inv_SY_B!P67/Inv_SY_B!$NE67-1,"")</f>
        <v>-3.1277216302282751E-2</v>
      </c>
      <c r="Q67" s="57">
        <f>IFERROR(Inv_SY_B!Q67/Inv_SY_B!$NE67-1,"")</f>
        <v>-1.7224616258001313E-2</v>
      </c>
      <c r="R67" s="57">
        <f>IFERROR(Inv_SY_B!R67/Inv_SY_B!$NE67-1,"")</f>
        <v>-2.402426144071812E-2</v>
      </c>
      <c r="S67" s="57">
        <f>IFERROR(Inv_SY_B!S67/Inv_SY_B!$NE67-1,"")</f>
        <v>-3.3496047888221914E-2</v>
      </c>
      <c r="T67" s="57">
        <f>IFERROR(Inv_SY_B!T67/Inv_SY_B!$NE67-1,"")</f>
        <v>-2.204401389627797E-2</v>
      </c>
      <c r="U67" s="57">
        <f>IFERROR(Inv_SY_B!U67/Inv_SY_B!$NE67-1,"")</f>
        <v>-3.6490277609032229E-2</v>
      </c>
      <c r="V67" s="57">
        <f>IFERROR(Inv_SY_B!V67/Inv_SY_B!$NE67-1,"")</f>
        <v>-2.402426144071812E-2</v>
      </c>
      <c r="W67" s="57">
        <f>IFERROR(Inv_SY_B!W67/Inv_SY_B!$NE67-1,"")</f>
        <v>2.0410450930294921E-3</v>
      </c>
      <c r="X67" s="57">
        <f>IFERROR(Inv_SY_B!X67/Inv_SY_B!$NE67-1,"")</f>
        <v>-1.2691519469523405E-2</v>
      </c>
      <c r="Y67" s="57">
        <f>IFERROR(Inv_SY_B!Y67/Inv_SY_B!$NE67-1,"")</f>
        <v>-4.5215814063337412E-4</v>
      </c>
      <c r="Z67" s="57">
        <f>IFERROR(Inv_SY_B!Z67/Inv_SY_B!$NE67-1,"")</f>
        <v>-3.3986710531439535E-3</v>
      </c>
      <c r="AA67" s="57">
        <f>IFERROR(Inv_SY_B!AA67/Inv_SY_B!$NE67-1,"")</f>
        <v>-8.1584226810456073E-3</v>
      </c>
      <c r="AB67" s="57">
        <f>IFERROR(Inv_SY_B!AB67/Inv_SY_B!$NE67-1,"")</f>
        <v>-1.7224616258001313E-2</v>
      </c>
      <c r="AC67" s="57">
        <f>IFERROR(Inv_SY_B!AC67/Inv_SY_B!$NE67-1,"")</f>
        <v>-3.1720162137199859E-3</v>
      </c>
      <c r="AD67" s="57">
        <f>IFERROR(Inv_SY_B!AD67/Inv_SY_B!$NE67-1,"")</f>
        <v>-1.6771306579153489E-2</v>
      </c>
      <c r="AE67" s="57">
        <f>IFERROR(Inv_SY_B!AE67/Inv_SY_B!$NE67-1,"")</f>
        <v>7.7074160786267942E-3</v>
      </c>
      <c r="AF67" s="57">
        <f>IFERROR(Inv_SY_B!AF67/Inv_SY_B!$NE67-1,"")</f>
        <v>9.0777089590998727E-4</v>
      </c>
      <c r="AG67" s="57">
        <f>IFERROR(Inv_SY_B!AG67/Inv_SY_B!$NE67-1,"")</f>
        <v>-8.3850775204695749E-3</v>
      </c>
      <c r="AH67" s="57">
        <f>IFERROR(Inv_SY_B!AH67/Inv_SY_B!$NE67-1,"")</f>
        <v>-8.6117323598935425E-3</v>
      </c>
      <c r="AI67" s="57">
        <f>IFERROR(Inv_SY_B!AI67/Inv_SY_B!$NE67-1,"")</f>
        <v>-4.3743232470596971E-2</v>
      </c>
      <c r="AJ67" s="57">
        <f>IFERROR(Inv_SY_B!AJ67/Inv_SY_B!$NE67-1,"")</f>
        <v>-5.0912682917636842E-2</v>
      </c>
      <c r="AK67" s="57">
        <f>IFERROR(Inv_SY_B!AK67/Inv_SY_B!$NE67-1,"")</f>
        <v>-4.3755161672671794E-2</v>
      </c>
      <c r="AL67" s="57">
        <f>IFERROR(Inv_SY_B!AL67/Inv_SY_B!$NE67-1,"")</f>
        <v>-3.492755213721499E-2</v>
      </c>
      <c r="AM67" s="57">
        <f>IFERROR(Inv_SY_B!AM67/Inv_SY_B!$NE67-1,"")</f>
        <v>-2.3236934103772144E-2</v>
      </c>
      <c r="AN67" s="57">
        <f>IFERROR(Inv_SY_B!AN67/Inv_SY_B!$NE67-1,"")</f>
        <v>-2.6815694726254669E-2</v>
      </c>
      <c r="AO67" s="57">
        <f>IFERROR(Inv_SY_B!AO67/Inv_SY_B!$NE67-1,"")</f>
        <v>-4.0570064718662313E-2</v>
      </c>
      <c r="AP67" s="57">
        <f>IFERROR(Inv_SY_B!AP67/Inv_SY_B!$NE67-1,"")</f>
        <v>-2.466843835276511E-2</v>
      </c>
      <c r="AQ67" s="57">
        <f>IFERROR(Inv_SY_B!AQ67/Inv_SY_B!$NE67-1,"")</f>
        <v>-4.9182948616770195E-2</v>
      </c>
      <c r="AR67" s="57">
        <f>IFERROR(Inv_SY_B!AR67/Inv_SY_B!$NE67-1,"")</f>
        <v>-3.6079970916836901E-2</v>
      </c>
      <c r="AS67" s="57">
        <f>IFERROR(Inv_SY_B!AS67/Inv_SY_B!$NE67-1,"")</f>
        <v>-1.6343145842266704E-2</v>
      </c>
      <c r="AT67" s="57">
        <f>IFERROR(Inv_SY_B!AT67/Inv_SY_B!$NE67-1,"")</f>
        <v>-1.93400614259579E-2</v>
      </c>
      <c r="AU67" s="57">
        <f>IFERROR(Inv_SY_B!AU67/Inv_SY_B!$NE67-1,"")</f>
        <v>-1.2341596208658712E-2</v>
      </c>
      <c r="AV67" s="57">
        <f>IFERROR(Inv_SY_B!AV67/Inv_SY_B!$NE67-1,"")</f>
        <v>4.9304842833119977E-3</v>
      </c>
      <c r="AW67" s="57">
        <f>IFERROR(Inv_SY_B!AW67/Inv_SY_B!$NE67-1,"")</f>
        <v>-4.7908057371121027E-3</v>
      </c>
      <c r="AX67" s="57">
        <f>IFERROR(Inv_SY_B!AX67/Inv_SY_B!$NE67-1,"")</f>
        <v>-1.0761297611204035E-2</v>
      </c>
      <c r="AY67" s="57">
        <f>IFERROR(Inv_SY_B!AY67/Inv_SY_B!$NE67-1,"")</f>
        <v>-4.5206790981400014E-2</v>
      </c>
      <c r="AZ67" s="57">
        <f>IFERROR(Inv_SY_B!AZ67/Inv_SY_B!$NE67-1,"")</f>
        <v>-1.8516533025910942E-2</v>
      </c>
      <c r="BA67" s="57">
        <f>IFERROR(Inv_SY_B!BA67/Inv_SY_B!$NE67-1,"")</f>
        <v>1.5559909547699702E-2</v>
      </c>
      <c r="BB67" s="57">
        <f>IFERROR(Inv_SY_B!BB67/Inv_SY_B!$NE67-1,"")</f>
        <v>-3.3020436916445073E-2</v>
      </c>
      <c r="BC67" s="57">
        <f>IFERROR(Inv_SY_B!BC67/Inv_SY_B!$NE67-1,"")</f>
        <v>-4.330071587934059E-2</v>
      </c>
      <c r="BD67" s="57">
        <f>IFERROR(Inv_SY_B!BD67/Inv_SY_B!$NE67-1,"")</f>
        <v>-5.3924868186912112E-2</v>
      </c>
      <c r="BE67" s="57">
        <f>IFERROR(Inv_SY_B!BE67/Inv_SY_B!$NE67-1,"")</f>
        <v>-6.608188263901027E-2</v>
      </c>
      <c r="BF67" s="57">
        <f>IFERROR(Inv_SY_B!BF67/Inv_SY_B!$NE67-1,"")</f>
        <v>-4.2568085021127633E-2</v>
      </c>
      <c r="BG67" s="57">
        <f>IFERROR(Inv_SY_B!BG67/Inv_SY_B!$NE67-1,"")</f>
        <v>-4.5344439239430101E-2</v>
      </c>
      <c r="BH67" s="57">
        <f>IFERROR(Inv_SY_B!BH67/Inv_SY_B!$NE67-1,"")</f>
        <v>-8.1885776955806566E-2</v>
      </c>
      <c r="BI67" s="57">
        <f>IFERROR(Inv_SY_B!BI67/Inv_SY_B!$NE67-1,"")</f>
        <v>-7.4726876606156289E-2</v>
      </c>
      <c r="BJ67" s="57">
        <f>IFERROR(Inv_SY_B!BJ67/Inv_SY_B!$NE67-1,"")</f>
        <v>-8.6842643181130996E-2</v>
      </c>
      <c r="BK67" s="57">
        <f>IFERROR(Inv_SY_B!BK67/Inv_SY_B!$NE67-1,"")</f>
        <v>-4.0796719558086281E-2</v>
      </c>
      <c r="BL67" s="57">
        <f>IFERROR(Inv_SY_B!BL67/Inv_SY_B!$NE67-1,"")</f>
        <v>-4.7659885842297522E-2</v>
      </c>
      <c r="BM67" s="57">
        <f>IFERROR(Inv_SY_B!BM67/Inv_SY_B!$NE67-1,"")</f>
        <v>-3.8617908521043631E-2</v>
      </c>
      <c r="BN67" s="57">
        <f>IFERROR(Inv_SY_B!BN67/Inv_SY_B!$NE67-1,"")</f>
        <v>2.7220379914908888E-2</v>
      </c>
      <c r="BO67" s="57">
        <f>IFERROR(Inv_SY_B!BO67/Inv_SY_B!$NE67-1,"")</f>
        <v>5.8500664835132721E-3</v>
      </c>
      <c r="BP67" s="57">
        <f>IFERROR(Inv_SY_B!BP67/Inv_SY_B!$NE67-1,"")</f>
        <v>2.4413972477367096E-2</v>
      </c>
      <c r="BQ67" s="57">
        <f>IFERROR(Inv_SY_B!BQ67/Inv_SY_B!$NE67-1,"")</f>
        <v>1.5967412938956649E-2</v>
      </c>
      <c r="BR67" s="57">
        <f>IFERROR(Inv_SY_B!BR67/Inv_SY_B!$NE67-1,"")</f>
        <v>2.2368183145461629E-2</v>
      </c>
      <c r="BS67" s="57">
        <f>IFERROR(Inv_SY_B!BS67/Inv_SY_B!$NE67-1,"")</f>
        <v>1.7340657999314724E-2</v>
      </c>
      <c r="BT67" s="57">
        <f>IFERROR(Inv_SY_B!BT67/Inv_SY_B!$NE67-1,"")</f>
        <v>4.3014930464557732E-3</v>
      </c>
      <c r="BU67" s="57">
        <f>IFERROR(Inv_SY_B!BU67/Inv_SY_B!$NE67-1,"")</f>
        <v>3.2692006059179324E-2</v>
      </c>
      <c r="BV67" s="57">
        <f>IFERROR(Inv_SY_B!BV67/Inv_SY_B!$NE67-1,"")</f>
        <v>2.8356000435417972E-2</v>
      </c>
      <c r="BW67" s="57">
        <f>IFERROR(Inv_SY_B!BW67/Inv_SY_B!$NE67-1,"")</f>
        <v>1.2250836690018474E-2</v>
      </c>
      <c r="BX67" s="57">
        <f>IFERROR(Inv_SY_B!BX67/Inv_SY_B!$NE67-1,"")</f>
        <v>1.0269509053724146E-3</v>
      </c>
      <c r="BY67" s="57">
        <f>IFERROR(Inv_SY_B!BY67/Inv_SY_B!$NE67-1,"")</f>
        <v>1.0599025023823483E-2</v>
      </c>
      <c r="BZ67" s="57">
        <f>IFERROR(Inv_SY_B!BZ67/Inv_SY_B!$NE67-1,"")</f>
        <v>1.929919215202025E-2</v>
      </c>
      <c r="CA67" s="57">
        <f>IFERROR(Inv_SY_B!CA67/Inv_SY_B!$NE67-1,"")</f>
        <v>1.2175754341554823E-2</v>
      </c>
      <c r="CB67" s="57">
        <f>IFERROR(Inv_SY_B!CB67/Inv_SY_B!$NE67-1,"")</f>
        <v>-9.9453825744746371E-3</v>
      </c>
      <c r="CC67" s="57">
        <f>IFERROR(Inv_SY_B!CC67/Inv_SY_B!$NE67-1,"")</f>
        <v>1.9271036271346409E-2</v>
      </c>
      <c r="CD67" s="57">
        <f>IFERROR(Inv_SY_B!CD67/Inv_SY_B!$NE67-1,"")</f>
        <v>3.3517911892276819E-2</v>
      </c>
      <c r="CE67" s="57">
        <f>IFERROR(Inv_SY_B!CE67/Inv_SY_B!$NE67-1,"")</f>
        <v>2.8561578385353226E-3</v>
      </c>
      <c r="CF67" s="57">
        <f>IFERROR(Inv_SY_B!CF67/Inv_SY_B!$NE67-1,"")</f>
        <v>1.5980317717599002E-2</v>
      </c>
      <c r="CG67" s="57">
        <f>IFERROR(Inv_SY_B!CG67/Inv_SY_B!$NE67-1,"")</f>
        <v>3.5272961787608637E-2</v>
      </c>
      <c r="CH67" s="57">
        <f>IFERROR(Inv_SY_B!CH67/Inv_SY_B!$NE67-1,"")</f>
        <v>2.6530560838401662E-2</v>
      </c>
      <c r="CI67" s="57">
        <f>IFERROR(Inv_SY_B!CI67/Inv_SY_B!$NE67-1,"")</f>
        <v>2.6807426998360251E-2</v>
      </c>
      <c r="CJ67" s="57">
        <f>IFERROR(Inv_SY_B!CJ67/Inv_SY_B!$NE67-1,"")</f>
        <v>3.0631934123214855E-2</v>
      </c>
      <c r="CK67" s="57">
        <f>IFERROR(Inv_SY_B!CK67/Inv_SY_B!$NE67-1,"")</f>
        <v>2.3508496312749649E-2</v>
      </c>
      <c r="CL67" s="57">
        <f>IFERROR(Inv_SY_B!CL67/Inv_SY_B!$NE67-1,"")</f>
        <v>1.0516338106240752E-2</v>
      </c>
      <c r="CM67" s="57">
        <f>IFERROR(Inv_SY_B!CM67/Inv_SY_B!$NE67-1,"")</f>
        <v>1.4108226306148719E-3</v>
      </c>
      <c r="CN67" s="57">
        <f>IFERROR(Inv_SY_B!CN67/Inv_SY_B!$NE67-1,"")</f>
        <v>2.1851991999775722E-2</v>
      </c>
      <c r="CO67" s="57">
        <f>IFERROR(Inv_SY_B!CO67/Inv_SY_B!$NE67-1,"")</f>
        <v>1.896132158393482E-2</v>
      </c>
      <c r="CP67" s="57">
        <f>IFERROR(Inv_SY_B!CP67/Inv_SY_B!$NE67-1,"")</f>
        <v>-7.5718018126591513E-4</v>
      </c>
      <c r="CQ67" s="57">
        <f>IFERROR(Inv_SY_B!CQ67/Inv_SY_B!$NE67-1,"")</f>
        <v>1.0702263252960753E-2</v>
      </c>
      <c r="CR67" s="57">
        <f>IFERROR(Inv_SY_B!CR67/Inv_SY_B!$NE67-1,"")</f>
        <v>2.2987612520284806E-2</v>
      </c>
      <c r="CS67" s="57">
        <f>IFERROR(Inv_SY_B!CS67/Inv_SY_B!$NE67-1,"")</f>
        <v>2.7117141685771617E-2</v>
      </c>
      <c r="CT67" s="57">
        <f>IFERROR(Inv_SY_B!CT67/Inv_SY_B!$NE67-1,"")</f>
        <v>2.9491620955926834E-2</v>
      </c>
      <c r="CU67" s="57">
        <f>IFERROR(Inv_SY_B!CU67/Inv_SY_B!$NE67-1,"")</f>
        <v>1.8556627725717201E-2</v>
      </c>
      <c r="CV67" s="57">
        <f>IFERROR(Inv_SY_B!CV67/Inv_SY_B!$NE67-1,"")</f>
        <v>3.6408582308117721E-2</v>
      </c>
      <c r="CW67" s="57">
        <f>IFERROR(Inv_SY_B!CW67/Inv_SY_B!$NE67-1,"")</f>
        <v>2.3503803665970491E-2</v>
      </c>
      <c r="CX67" s="57">
        <f>IFERROR(Inv_SY_B!CX67/Inv_SY_B!$NE67-1,"")</f>
        <v>4.1888695237606299E-3</v>
      </c>
      <c r="CY67" s="57">
        <f>IFERROR(Inv_SY_B!CY67/Inv_SY_B!$NE67-1,"")</f>
        <v>1.0448860326896847E-2</v>
      </c>
      <c r="CZ67" s="57">
        <f>IFERROR(Inv_SY_B!CZ67/Inv_SY_B!$NE67-1,"")</f>
        <v>1.9993703875306634E-2</v>
      </c>
      <c r="DA67" s="57">
        <f>IFERROR(Inv_SY_B!DA67/Inv_SY_B!$NE67-1,"")</f>
        <v>3.919463281224278E-3</v>
      </c>
      <c r="DB67" s="57">
        <f>IFERROR(Inv_SY_B!DB67/Inv_SY_B!$NE67-1,"")</f>
        <v>2.0922847937541178E-2</v>
      </c>
      <c r="DC67" s="57">
        <f>IFERROR(Inv_SY_B!DC67/Inv_SY_B!$NE67-1,"")</f>
        <v>2.9698097414201152E-2</v>
      </c>
      <c r="DD67" s="57">
        <f>IFERROR(Inv_SY_B!DD67/Inv_SY_B!$NE67-1,"")</f>
        <v>2.0509895020992541E-2</v>
      </c>
      <c r="DE67" s="57">
        <f>IFERROR(Inv_SY_B!DE67/Inv_SY_B!$NE67-1,"")</f>
        <v>3.2485529600905005E-2</v>
      </c>
      <c r="DF67" s="57">
        <f>IFERROR(Inv_SY_B!DF67/Inv_SY_B!$NE67-1,"")</f>
        <v>1.5141507105859153E-2</v>
      </c>
      <c r="DG67" s="57">
        <f>IFERROR(Inv_SY_B!DG67/Inv_SY_B!$NE67-1,"")</f>
        <v>1.8237755471635086E-3</v>
      </c>
      <c r="DH67" s="57">
        <f>IFERROR(Inv_SY_B!DH67/Inv_SY_B!$NE67-1,"")</f>
        <v>3.8679823349135667E-2</v>
      </c>
      <c r="DI67" s="57">
        <f>IFERROR(Inv_SY_B!DI67/Inv_SY_B!$NE67-1,"")</f>
        <v>3.5479438245883177E-2</v>
      </c>
      <c r="DJ67" s="57">
        <f>IFERROR(Inv_SY_B!DJ67/Inv_SY_B!$NE67-1,"")</f>
        <v>1.1941122002606885E-2</v>
      </c>
      <c r="DK67" s="57">
        <f>IFERROR(Inv_SY_B!DK67/Inv_SY_B!$NE67-1,"")</f>
        <v>-8.7114399309780044E-3</v>
      </c>
      <c r="DL67" s="57">
        <f>IFERROR(Inv_SY_B!DL67/Inv_SY_B!$NE67-1,"")</f>
        <v>1.7140574633697447E-2</v>
      </c>
      <c r="DM67" s="57">
        <f>IFERROR(Inv_SY_B!DM67/Inv_SY_B!$NE67-1,"")</f>
        <v>9.4634045033146208E-3</v>
      </c>
      <c r="DN67" s="57">
        <f>IFERROR(Inv_SY_B!DN67/Inv_SY_B!$NE67-1,"")</f>
        <v>6.8725651831469392E-5</v>
      </c>
      <c r="DO67" s="57">
        <f>IFERROR(Inv_SY_B!DO67/Inv_SY_B!$NE67-1,"")</f>
        <v>2.1335800854089815E-2</v>
      </c>
      <c r="DP67" s="57">
        <f>IFERROR(Inv_SY_B!DP67/Inv_SY_B!$NE67-1,"")</f>
        <v>2.6291235852674344E-2</v>
      </c>
      <c r="DQ67" s="57">
        <f>IFERROR(Inv_SY_B!DQ67/Inv_SY_B!$NE67-1,"")</f>
        <v>3.2795244288316594E-2</v>
      </c>
      <c r="DR67" s="57">
        <f>IFERROR(Inv_SY_B!DR67/Inv_SY_B!$NE67-1,"")</f>
        <v>1.2560551377429841E-2</v>
      </c>
      <c r="DS67" s="57">
        <f>IFERROR(Inv_SY_B!DS67/Inv_SY_B!$NE67-1,"")</f>
        <v>2.4329709499068208E-2</v>
      </c>
      <c r="DT67" s="57">
        <f>IFERROR(Inv_SY_B!DT67/Inv_SY_B!$NE67-1,"")</f>
        <v>2.9388382726789786E-2</v>
      </c>
      <c r="DU67" s="57">
        <f>IFERROR(Inv_SY_B!DU67/Inv_SY_B!$NE67-1,"")</f>
        <v>2.0486431787097859E-2</v>
      </c>
      <c r="DV67" s="57">
        <f>IFERROR(Inv_SY_B!DV67/Inv_SY_B!$NE67-1,"")</f>
        <v>3.2898482517453864E-2</v>
      </c>
      <c r="DW67" s="57">
        <f>IFERROR(Inv_SY_B!DW67/Inv_SY_B!$NE67-1,"")</f>
        <v>4.4977355326503377E-2</v>
      </c>
      <c r="DX67" s="57">
        <f>IFERROR(Inv_SY_B!DX67/Inv_SY_B!$NE67-1,"")</f>
        <v>4.3635258347719974E-2</v>
      </c>
      <c r="DY67" s="57">
        <f>IFERROR(Inv_SY_B!DY67/Inv_SY_B!$NE67-1,"")</f>
        <v>1.9374274500483457E-2</v>
      </c>
      <c r="DZ67" s="57">
        <f>IFERROR(Inv_SY_B!DZ67/Inv_SY_B!$NE67-1,"")</f>
        <v>4.2809352514622701E-2</v>
      </c>
      <c r="EA67" s="57">
        <f>IFERROR(Inv_SY_B!EA67/Inv_SY_B!$NE67-1,"")</f>
        <v>-7.5718018126591513E-4</v>
      </c>
      <c r="EB67" s="57">
        <f>IFERROR(Inv_SY_B!EB67/Inv_SY_B!$NE67-1,"")</f>
        <v>2.081960970840413E-2</v>
      </c>
      <c r="EC67" s="57">
        <f>IFERROR(Inv_SY_B!EC67/Inv_SY_B!$NE67-1,"")</f>
        <v>1.5967412938956649E-2</v>
      </c>
      <c r="ED67" s="57">
        <f>IFERROR(Inv_SY_B!ED67/Inv_SY_B!$NE67-1,"")</f>
        <v>3.3827626579688186E-2</v>
      </c>
      <c r="EE67" s="57">
        <f>IFERROR(Inv_SY_B!EE67/Inv_SY_B!$NE67-1,"")</f>
        <v>2.525885356130253E-2</v>
      </c>
      <c r="EF67" s="57">
        <f>IFERROR(Inv_SY_B!EF67/Inv_SY_B!$NE67-1,"")</f>
        <v>3.950572918223294E-2</v>
      </c>
      <c r="EG67" s="57">
        <f>IFERROR(Inv_SY_B!EG67/Inv_SY_B!$NE67-1,"")</f>
        <v>1.9064559813071869E-2</v>
      </c>
      <c r="EH67" s="57">
        <f>IFERROR(Inv_SY_B!EH67/Inv_SY_B!$NE67-1,"")</f>
        <v>3.5582676475020225E-2</v>
      </c>
      <c r="EI67" s="57">
        <f>IFERROR(Inv_SY_B!EI67/Inv_SY_B!$NE67-1,"")</f>
        <v>3.1063657626879237E-2</v>
      </c>
      <c r="EJ67" s="57">
        <f>IFERROR(Inv_SY_B!EJ67/Inv_SY_B!$NE67-1,"")</f>
        <v>-7.8806179917311203E-3</v>
      </c>
      <c r="EK67" s="57">
        <f>IFERROR(Inv_SY_B!EK67/Inv_SY_B!$NE67-1,"")</f>
        <v>-1.098189439501196E-2</v>
      </c>
      <c r="EL67" s="57">
        <f>IFERROR(Inv_SY_B!EL67/Inv_SY_B!$NE67-1,"")</f>
        <v>2.2987612520284806E-2</v>
      </c>
      <c r="EM67" s="57">
        <f>IFERROR(Inv_SY_B!EM67/Inv_SY_B!$NE67-1,"")</f>
        <v>2.9594859185064104E-2</v>
      </c>
      <c r="EN67" s="57">
        <f>IFERROR(Inv_SY_B!EN67/Inv_SY_B!$NE67-1,"")</f>
        <v>3.1349909080396143E-2</v>
      </c>
      <c r="EO67" s="57">
        <f>IFERROR(Inv_SY_B!EO67/Inv_SY_B!$NE67-1,"")</f>
        <v>3.7853917516038171E-2</v>
      </c>
      <c r="EP67" s="57">
        <f>IFERROR(Inv_SY_B!EP67/Inv_SY_B!$NE67-1,"")</f>
        <v>4.5390308243052013E-2</v>
      </c>
      <c r="EQ67" s="57">
        <f>IFERROR(Inv_SY_B!EQ67/Inv_SY_B!$NE67-1,"")</f>
        <v>3.2175814913493417E-2</v>
      </c>
      <c r="ER67" s="57">
        <f>IFERROR(Inv_SY_B!ER67/Inv_SY_B!$NE67-1,"")</f>
        <v>4.5080593555640425E-2</v>
      </c>
      <c r="ES67" s="57">
        <f>IFERROR(Inv_SY_B!ES67/Inv_SY_B!$NE67-1,"")</f>
        <v>-3.8748848503747046E-2</v>
      </c>
      <c r="ET67" s="57">
        <f>IFERROR(Inv_SY_B!ET67/Inv_SY_B!$NE67-1,"")</f>
        <v>5.3945003321100859E-2</v>
      </c>
      <c r="EU67" s="57">
        <f>IFERROR(Inv_SY_B!EU67/Inv_SY_B!$NE67-1,"")</f>
        <v>4.4078322414433879E-2</v>
      </c>
      <c r="EV67" s="57">
        <f>IFERROR(Inv_SY_B!EV67/Inv_SY_B!$NE67-1,"")</f>
        <v>2.825745485305986E-2</v>
      </c>
      <c r="EW67" s="57">
        <f>IFERROR(Inv_SY_B!EW67/Inv_SY_B!$NE67-1,"")</f>
        <v>-1.4591102885647689E-2</v>
      </c>
      <c r="EX67" s="57">
        <f>IFERROR(Inv_SY_B!EX67/Inv_SY_B!$NE67-1,"")</f>
        <v>3.6718296995529309E-2</v>
      </c>
      <c r="EY67" s="57">
        <f>IFERROR(Inv_SY_B!EY67/Inv_SY_B!$NE67-1,"")</f>
        <v>6.6141192299624674E-2</v>
      </c>
      <c r="EZ67" s="57">
        <f>IFERROR(Inv_SY_B!EZ67/Inv_SY_B!$NE67-1,"")</f>
        <v>2.6910665227497521E-2</v>
      </c>
      <c r="FA67" s="57">
        <f>IFERROR(Inv_SY_B!FA67/Inv_SY_B!$NE67-1,"")</f>
        <v>3.3724388350551138E-2</v>
      </c>
      <c r="FB67" s="57">
        <f>IFERROR(Inv_SY_B!FB67/Inv_SY_B!$NE67-1,"")</f>
        <v>1.3076742523115747E-2</v>
      </c>
      <c r="FC67" s="57">
        <f>IFERROR(Inv_SY_B!FC67/Inv_SY_B!$NE67-1,"")</f>
        <v>2.3194088978559124E-2</v>
      </c>
      <c r="FD67" s="57">
        <f>IFERROR(Inv_SY_B!FD67/Inv_SY_B!$NE67-1,"")</f>
        <v>1.4728554189310517E-2</v>
      </c>
      <c r="FE67" s="57">
        <f>IFERROR(Inv_SY_B!FE67/Inv_SY_B!$NE67-1,"")</f>
        <v>1.421236304362461E-2</v>
      </c>
      <c r="FF67" s="57">
        <f>IFERROR(Inv_SY_B!FF67/Inv_SY_B!$NE67-1,"")</f>
        <v>-2.5740831632462657E-2</v>
      </c>
      <c r="FG67" s="57">
        <f>IFERROR(Inv_SY_B!FG67/Inv_SY_B!$NE67-1,"")</f>
        <v>2.8252762206280702E-2</v>
      </c>
      <c r="FH67" s="57">
        <f>IFERROR(Inv_SY_B!FH67/Inv_SY_B!$NE67-1,"")</f>
        <v>1.4831792418447787E-2</v>
      </c>
      <c r="FI67" s="57">
        <f>IFERROR(Inv_SY_B!FI67/Inv_SY_B!$NE67-1,"")</f>
        <v>2.6187997623537074E-2</v>
      </c>
      <c r="FJ67" s="57">
        <f>IFERROR(Inv_SY_B!FJ67/Inv_SY_B!$NE67-1,"")</f>
        <v>3.4085722152531472E-2</v>
      </c>
      <c r="FK67" s="57">
        <f>IFERROR(Inv_SY_B!FK67/Inv_SY_B!$NE67-1,"")</f>
        <v>5.0139266783362224E-2</v>
      </c>
      <c r="FL67" s="57">
        <f>IFERROR(Inv_SY_B!FL67/Inv_SY_B!$NE67-1,"")</f>
        <v>-3.2583609144529735E-3</v>
      </c>
      <c r="FM67" s="57">
        <f>IFERROR(Inv_SY_B!FM67/Inv_SY_B!$NE67-1,"")</f>
        <v>2.2112494246262493E-4</v>
      </c>
      <c r="FN67" s="57">
        <f>IFERROR(Inv_SY_B!FN67/Inv_SY_B!$NE67-1,"")</f>
        <v>1.616405718493219E-2</v>
      </c>
      <c r="FO67" s="57">
        <f>IFERROR(Inv_SY_B!FO67/Inv_SY_B!$NE67-1,"")</f>
        <v>1.017132378882657E-2</v>
      </c>
      <c r="FP67" s="57">
        <f>IFERROR(Inv_SY_B!FP67/Inv_SY_B!$NE67-1,"")</f>
        <v>1.2093521293237819E-2</v>
      </c>
      <c r="FQ67" s="57">
        <f>IFERROR(Inv_SY_B!FQ67/Inv_SY_B!$NE67-1,"")</f>
        <v>1.2885014383289484E-2</v>
      </c>
      <c r="FR67" s="57">
        <f>IFERROR(Inv_SY_B!FR67/Inv_SY_B!$NE67-1,"")</f>
        <v>1.3111155266161356E-2</v>
      </c>
      <c r="FS67" s="57">
        <f>IFERROR(Inv_SY_B!FS67/Inv_SY_B!$NE67-1,"")</f>
        <v>1.2998084824725531E-2</v>
      </c>
      <c r="FT67" s="57">
        <f>IFERROR(Inv_SY_B!FT67/Inv_SY_B!$NE67-1,"")</f>
        <v>2.6566537797040102E-2</v>
      </c>
      <c r="FU67" s="57">
        <f>IFERROR(Inv_SY_B!FU67/Inv_SY_B!$NE67-1,"")</f>
        <v>3.199391898596593E-2</v>
      </c>
      <c r="FV67" s="57">
        <f>IFERROR(Inv_SY_B!FV67/Inv_SY_B!$NE67-1,"")</f>
        <v>2.1591438373858018E-2</v>
      </c>
      <c r="FW67" s="57">
        <f>IFERROR(Inv_SY_B!FW67/Inv_SY_B!$NE67-1,"")</f>
        <v>2.0121522635190736E-2</v>
      </c>
      <c r="FX67" s="57">
        <f>IFERROR(Inv_SY_B!FX67/Inv_SY_B!$NE67-1,"")</f>
        <v>2.6340396914168229E-2</v>
      </c>
      <c r="FY67" s="57">
        <f>IFERROR(Inv_SY_B!FY67/Inv_SY_B!$NE67-1,"")</f>
        <v>2.8601805742887398E-2</v>
      </c>
      <c r="FZ67" s="57">
        <f>IFERROR(Inv_SY_B!FZ67/Inv_SY_B!$NE67-1,"")</f>
        <v>2.4825252998926572E-2</v>
      </c>
      <c r="GA67" s="57">
        <f>IFERROR(Inv_SY_B!GA67/Inv_SY_B!$NE67-1,"")</f>
        <v>4.4770878868229058E-2</v>
      </c>
      <c r="GB67" s="57">
        <f>IFERROR(Inv_SY_B!GB67/Inv_SY_B!$NE67-1,"")</f>
        <v>-5.0931858050272671E-3</v>
      </c>
      <c r="GC67" s="57">
        <f>IFERROR(Inv_SY_B!GC67/Inv_SY_B!$NE67-1,"")</f>
        <v>2.7018819562783847E-2</v>
      </c>
      <c r="GD67" s="57">
        <f>IFERROR(Inv_SY_B!GD67/Inv_SY_B!$NE67-1,"")</f>
        <v>2.351363587826949E-2</v>
      </c>
      <c r="GE67" s="57">
        <f>IFERROR(Inv_SY_B!GE67/Inv_SY_B!$NE67-1,"")</f>
        <v>2.9393298832938841E-2</v>
      </c>
      <c r="GF67" s="57">
        <f>IFERROR(Inv_SY_B!GF67/Inv_SY_B!$NE67-1,"")</f>
        <v>2.566197426555239E-2</v>
      </c>
      <c r="GG67" s="57">
        <f>IFERROR(Inv_SY_B!GG67/Inv_SY_B!$NE67-1,"")</f>
        <v>1.650326850924011E-2</v>
      </c>
      <c r="GH67" s="57">
        <f>IFERROR(Inv_SY_B!GH67/Inv_SY_B!$NE67-1,"")</f>
        <v>2.566197426555239E-2</v>
      </c>
      <c r="GI67" s="57">
        <f>IFERROR(Inv_SY_B!GI67/Inv_SY_B!$NE67-1,"")</f>
        <v>1.4807211887700733E-2</v>
      </c>
      <c r="GJ67" s="57">
        <f>IFERROR(Inv_SY_B!GJ67/Inv_SY_B!$NE67-1,"")</f>
        <v>2.6792678679912196E-2</v>
      </c>
      <c r="GK67" s="57">
        <f>IFERROR(Inv_SY_B!GK67/Inv_SY_B!$NE67-1,"")</f>
        <v>5.8746470142603258E-3</v>
      </c>
      <c r="GL67" s="57">
        <f>IFERROR(Inv_SY_B!GL67/Inv_SY_B!$NE67-1,"")</f>
        <v>2.3061354112525523E-2</v>
      </c>
      <c r="GM67" s="57">
        <f>IFERROR(Inv_SY_B!GM67/Inv_SY_B!$NE67-1,"")</f>
        <v>9.2667602573388574E-3</v>
      </c>
      <c r="GN67" s="57">
        <f>IFERROR(Inv_SY_B!GN67/Inv_SY_B!$NE67-1,"")</f>
        <v>1.8199325130779265E-2</v>
      </c>
      <c r="GO67" s="57">
        <f>IFERROR(Inv_SY_B!GO67/Inv_SY_B!$NE67-1,"")</f>
        <v>2.1500982020709269E-2</v>
      </c>
      <c r="GP67" s="57">
        <f>IFERROR(Inv_SY_B!GP67/Inv_SY_B!$NE67-1,"")</f>
        <v>1.6989471407414802E-2</v>
      </c>
      <c r="GQ67" s="57">
        <f>IFERROR(Inv_SY_B!GQ67/Inv_SY_B!$NE67-1,"")</f>
        <v>3.3729550262008079E-2</v>
      </c>
      <c r="GR67" s="57">
        <f>IFERROR(Inv_SY_B!GR67/Inv_SY_B!$NE67-1,"")</f>
        <v>8.7849818546990033E-3</v>
      </c>
      <c r="GS67" s="57">
        <f>IFERROR(Inv_SY_B!GS67/Inv_SY_B!$NE67-1,"")</f>
        <v>4.204489058225036E-2</v>
      </c>
      <c r="GT67" s="57">
        <f>IFERROR(Inv_SY_B!GT67/Inv_SY_B!$NE67-1,"")</f>
        <v>4.2096328041955511E-2</v>
      </c>
      <c r="GU67" s="57">
        <f>IFERROR(Inv_SY_B!GU67/Inv_SY_B!$NE67-1,"")</f>
        <v>2.5080075164504168E-2</v>
      </c>
      <c r="GV67" s="57">
        <f>IFERROR(Inv_SY_B!GV67/Inv_SY_B!$NE67-1,"")</f>
        <v>2.9920456676958418E-2</v>
      </c>
      <c r="GW67" s="57">
        <f>IFERROR(Inv_SY_B!GW67/Inv_SY_B!$NE67-1,"")</f>
        <v>4.966859996522377E-2</v>
      </c>
      <c r="GX67" s="57">
        <f>IFERROR(Inv_SY_B!GX67/Inv_SY_B!$NE67-1,"")</f>
        <v>2.2819992208691131E-2</v>
      </c>
      <c r="GY67" s="57">
        <f>IFERROR(Inv_SY_B!GY67/Inv_SY_B!$NE67-1,"")</f>
        <v>3.7782444895866352E-2</v>
      </c>
      <c r="GZ67" s="57">
        <f>IFERROR(Inv_SY_B!GZ67/Inv_SY_B!$NE67-1,"")</f>
        <v>4.8695292958683245E-2</v>
      </c>
      <c r="HA67" s="57">
        <f>IFERROR(Inv_SY_B!HA67/Inv_SY_B!$NE67-1,"")</f>
        <v>4.1764490876871729E-2</v>
      </c>
      <c r="HB67" s="57">
        <f>IFERROR(Inv_SY_B!HB67/Inv_SY_B!$NE67-1,"")</f>
        <v>1.8772584361836042E-2</v>
      </c>
      <c r="HC67" s="57">
        <f>IFERROR(Inv_SY_B!HC67/Inv_SY_B!$NE67-1,"")</f>
        <v>2.9743506563089106E-3</v>
      </c>
      <c r="HD67" s="57">
        <f>IFERROR(Inv_SY_B!HD67/Inv_SY_B!$NE67-1,"")</f>
        <v>1.1147954195075638E-2</v>
      </c>
      <c r="HE67" s="57">
        <f>IFERROR(Inv_SY_B!HE67/Inv_SY_B!$NE67-1,"")</f>
        <v>-0.13089293870979779</v>
      </c>
      <c r="HF67" s="57">
        <f>IFERROR(Inv_SY_B!HF67/Inv_SY_B!$NE67-1,"")</f>
        <v>1.3238366611624253E-2</v>
      </c>
      <c r="HG67" s="57">
        <f>IFERROR(Inv_SY_B!HG67/Inv_SY_B!$NE67-1,"")</f>
        <v>2.5461926561473724E-2</v>
      </c>
      <c r="HH67" s="57">
        <f>IFERROR(Inv_SY_B!HH67/Inv_SY_B!$NE67-1,"")</f>
        <v>3.5827961436161182E-3</v>
      </c>
      <c r="HI67" s="57">
        <f>IFERROR(Inv_SY_B!HI67/Inv_SY_B!$NE67-1,"")</f>
        <v>2.389633583389883E-2</v>
      </c>
      <c r="HJ67" s="57">
        <f>IFERROR(Inv_SY_B!HJ67/Inv_SY_B!$NE67-1,"")</f>
        <v>-1.416326878291696E-2</v>
      </c>
      <c r="HK67" s="57">
        <f>IFERROR(Inv_SY_B!HK67/Inv_SY_B!$NE67-1,"")</f>
        <v>7.3340339263971988E-3</v>
      </c>
      <c r="HL67" s="57">
        <f>IFERROR(Inv_SY_B!HL67/Inv_SY_B!$NE67-1,"")</f>
        <v>1.3719996104662568E-2</v>
      </c>
      <c r="HM67" s="57">
        <f>IFERROR(Inv_SY_B!HM67/Inv_SY_B!$NE67-1,"")</f>
        <v>-3.6672455439149987E-2</v>
      </c>
      <c r="HN67" s="57">
        <f>IFERROR(Inv_SY_B!HN67/Inv_SY_B!$NE67-1,"")</f>
        <v>-1.9658988724433057E-2</v>
      </c>
      <c r="HO67" s="57">
        <f>IFERROR(Inv_SY_B!HO67/Inv_SY_B!$NE67-1,"")</f>
        <v>3.2931249020721642E-2</v>
      </c>
      <c r="HP67" s="57">
        <f>IFERROR(Inv_SY_B!HP67/Inv_SY_B!$NE67-1,"")</f>
        <v>2.5797182828291021E-3</v>
      </c>
      <c r="HQ67" s="57">
        <f>IFERROR(Inv_SY_B!HQ67/Inv_SY_B!$NE67-1,"")</f>
        <v>-2.3057394692158395E-2</v>
      </c>
      <c r="HR67" s="57">
        <f>IFERROR(Inv_SY_B!HR67/Inv_SY_B!$NE67-1,"")</f>
        <v>-8.9002021555238953E-3</v>
      </c>
      <c r="HS67" s="57">
        <f>IFERROR(Inv_SY_B!HS67/Inv_SY_B!$NE67-1,"")</f>
        <v>2.8237642105153338E-3</v>
      </c>
      <c r="HT67" s="57">
        <f>IFERROR(Inv_SY_B!HT67/Inv_SY_B!$NE67-1,"")</f>
        <v>-2.01724880289329E-2</v>
      </c>
      <c r="HU67" s="57">
        <f>IFERROR(Inv_SY_B!HU67/Inv_SY_B!$NE67-1,"")</f>
        <v>-1.5492503607584474E-2</v>
      </c>
      <c r="HV67" s="57">
        <f>IFERROR(Inv_SY_B!HV67/Inv_SY_B!$NE67-1,"")</f>
        <v>-5.031511018789403E-3</v>
      </c>
      <c r="HW67" s="57">
        <f>IFERROR(Inv_SY_B!HW67/Inv_SY_B!$NE67-1,"")</f>
        <v>1.262408259536052E-2</v>
      </c>
      <c r="HX67" s="57">
        <f>IFERROR(Inv_SY_B!HX67/Inv_SY_B!$NE67-1,"")</f>
        <v>1.274150189992862E-2</v>
      </c>
      <c r="HY67" s="57">
        <f>IFERROR(Inv_SY_B!HY67/Inv_SY_B!$NE67-1,"")</f>
        <v>-1.7010725619487355E-3</v>
      </c>
      <c r="HZ67" s="57">
        <f>IFERROR(Inv_SY_B!HZ67/Inv_SY_B!$NE67-1,"")</f>
        <v>-2.5849253439769182E-4</v>
      </c>
      <c r="IA67" s="57">
        <f>IFERROR(Inv_SY_B!IA67/Inv_SY_B!$NE67-1,"")</f>
        <v>4.7569891892973448E-3</v>
      </c>
      <c r="IB67" s="57">
        <f>IFERROR(Inv_SY_B!IB67/Inv_SY_B!$NE67-1,"")</f>
        <v>-9.9875206271837769E-3</v>
      </c>
      <c r="IC67" s="57">
        <f>IFERROR(Inv_SY_B!IC67/Inv_SY_B!$NE67-1,"")</f>
        <v>2.19002076562409E-2</v>
      </c>
      <c r="ID67" s="57">
        <f>IFERROR(Inv_SY_B!ID67/Inv_SY_B!$NE67-1,"")</f>
        <v>1.4737630077586328E-2</v>
      </c>
      <c r="IE67" s="57">
        <f>IFERROR(Inv_SY_B!IE67/Inv_SY_B!$NE67-1,"")</f>
        <v>1.3915694945609625E-2</v>
      </c>
      <c r="IF67" s="57">
        <f>IFERROR(Inv_SY_B!IF67/Inv_SY_B!$NE67-1,"")</f>
        <v>-1.1212036231965428E-2</v>
      </c>
      <c r="IG67" s="57">
        <f>IFERROR(Inv_SY_B!IG67/Inv_SY_B!$NE67-1,"")</f>
        <v>-9.5871354825571076E-2</v>
      </c>
      <c r="IH67" s="57">
        <f>IFERROR(Inv_SY_B!IH67/Inv_SY_B!$NE67-1,"")</f>
        <v>-8.4219298996089931E-3</v>
      </c>
      <c r="II67" s="57">
        <f>IFERROR(Inv_SY_B!II67/Inv_SY_B!$NE67-1,"")</f>
        <v>-0.11253371328333106</v>
      </c>
      <c r="IJ67" s="57">
        <f>IFERROR(Inv_SY_B!IJ67/Inv_SY_B!$NE67-1,"")</f>
        <v>-3.7251577168846417E-3</v>
      </c>
      <c r="IK67" s="57">
        <f>IFERROR(Inv_SY_B!IK67/Inv_SY_B!$NE67-1,"")</f>
        <v>2.7888592189214467E-2</v>
      </c>
      <c r="IL67" s="57">
        <f>IFERROR(Inv_SY_B!IL67/Inv_SY_B!$NE67-1,"")</f>
        <v>2.1547949742536598E-2</v>
      </c>
      <c r="IM67" s="57">
        <f>IFERROR(Inv_SY_B!IM67/Inv_SY_B!$NE67-1,"")</f>
        <v>1.3328598422769122E-2</v>
      </c>
      <c r="IN67" s="57">
        <f>IFERROR(Inv_SY_B!IN67/Inv_SY_B!$NE67-1,"")</f>
        <v>2.760861011639415E-3</v>
      </c>
      <c r="IO67" s="57">
        <f>IFERROR(Inv_SY_B!IO67/Inv_SY_B!$NE67-1,"")</f>
        <v>1.0862793026838791E-2</v>
      </c>
      <c r="IP67" s="57">
        <f>IFERROR(Inv_SY_B!IP67/Inv_SY_B!$NE67-1,"")</f>
        <v>-1.3901497446120792E-2</v>
      </c>
      <c r="IQ67" s="57">
        <f>IFERROR(Inv_SY_B!IQ67/Inv_SY_B!$NE67-1,"")</f>
        <v>1.5794403818699454E-2</v>
      </c>
      <c r="IR67" s="57">
        <f>IFERROR(Inv_SY_B!IR67/Inv_SY_B!$NE67-1,"")</f>
        <v>1.2042577467975546E-2</v>
      </c>
      <c r="IS67" s="57">
        <f>IFERROR(Inv_SY_B!IS67/Inv_SY_B!$NE67-1,"")</f>
        <v>-1.0412878981850282E-3</v>
      </c>
      <c r="IT67" s="57">
        <f>IFERROR(Inv_SY_B!IT67/Inv_SY_B!$NE67-1,"")</f>
        <v>-4.1724693533347068E-3</v>
      </c>
      <c r="IU67" s="57">
        <f>IFERROR(Inv_SY_B!IU67/Inv_SY_B!$NE67-1,"")</f>
        <v>-8.0103619640710777E-2</v>
      </c>
      <c r="IV67" s="57">
        <f>IFERROR(Inv_SY_B!IV67/Inv_SY_B!$NE67-1,"")</f>
        <v>7.9049448308134984E-3</v>
      </c>
      <c r="IW67" s="57">
        <f>IFERROR(Inv_SY_B!IW67/Inv_SY_B!$NE67-1,"")</f>
        <v>-3.1458479176780574E-2</v>
      </c>
      <c r="IX67" s="57">
        <f>IFERROR(Inv_SY_B!IX67/Inv_SY_B!$NE67-1,"")</f>
        <v>-1.2649437164100608E-3</v>
      </c>
      <c r="IY67" s="57">
        <f>IFERROR(Inv_SY_B!IY67/Inv_SY_B!$NE67-1,"")</f>
        <v>-1.513160444635786E-2</v>
      </c>
      <c r="IZ67" s="57">
        <f>IFERROR(Inv_SY_B!IZ67/Inv_SY_B!$NE67-1,"")</f>
        <v>2.760861011639415E-3</v>
      </c>
      <c r="JA67" s="57">
        <f>IFERROR(Inv_SY_B!JA67/Inv_SY_B!$NE67-1,"")</f>
        <v>-1.9131216212903812E-2</v>
      </c>
      <c r="JB67" s="57">
        <f>IFERROR(Inv_SY_B!JB67/Inv_SY_B!$NE67-1,"")</f>
        <v>1.5319621413271811E-2</v>
      </c>
      <c r="JC67" s="57">
        <f>IFERROR(Inv_SY_B!JC67/Inv_SY_B!$NE67-1,"")</f>
        <v>1.0223275072729576E-2</v>
      </c>
      <c r="JD67" s="57">
        <f>IFERROR(Inv_SY_B!JD67/Inv_SY_B!$NE67-1,"")</f>
        <v>-2.7916335501144918E-2</v>
      </c>
      <c r="JE67" s="57">
        <f>IFERROR(Inv_SY_B!JE67/Inv_SY_B!$NE67-1,"")</f>
        <v>2.3113540470111271E-2</v>
      </c>
      <c r="JF67" s="57">
        <f>IFERROR(Inv_SY_B!JF67/Inv_SY_B!$NE67-1,"")</f>
        <v>2.4061501290876697E-2</v>
      </c>
      <c r="JG67" s="57">
        <f>IFERROR(Inv_SY_B!JG67/Inv_SY_B!$NE67-1,"")</f>
        <v>2.6947061759812874E-2</v>
      </c>
      <c r="JH67" s="57">
        <f>IFERROR(Inv_SY_B!JH67/Inv_SY_B!$NE67-1,"")</f>
        <v>3.510454217903658E-2</v>
      </c>
      <c r="JI67" s="57">
        <f>IFERROR(Inv_SY_B!JI67/Inv_SY_B!$NE67-1,"")</f>
        <v>3.6148785006223205E-2</v>
      </c>
      <c r="JJ67" s="57">
        <f>IFERROR(Inv_SY_B!JJ67/Inv_SY_B!$NE67-1,"")</f>
        <v>2.5325788237336777E-2</v>
      </c>
      <c r="JK67" s="57">
        <f>IFERROR(Inv_SY_B!JK67/Inv_SY_B!$NE67-1,"")</f>
        <v>3.2649411265339712E-2</v>
      </c>
      <c r="JL67" s="57">
        <f>IFERROR(Inv_SY_B!JL67/Inv_SY_B!$NE67-1,"")</f>
        <v>6.6439001461620073E-3</v>
      </c>
      <c r="JM67" s="57">
        <f>IFERROR(Inv_SY_B!JM67/Inv_SY_B!$NE67-1,"")</f>
        <v>-2.7562593674029134E-2</v>
      </c>
      <c r="JN67" s="57">
        <f>IFERROR(Inv_SY_B!JN67/Inv_SY_B!$NE67-1,"")</f>
        <v>1.2888423542327887E-2</v>
      </c>
      <c r="JO67" s="57">
        <f>IFERROR(Inv_SY_B!JO67/Inv_SY_B!$NE67-1,"")</f>
        <v>9.7522065888568932E-3</v>
      </c>
      <c r="JP67" s="57">
        <f>IFERROR(Inv_SY_B!JP67/Inv_SY_B!$NE67-1,"")</f>
        <v>1.4992038570817323E-2</v>
      </c>
      <c r="JQ67" s="57">
        <f>IFERROR(Inv_SY_B!JQ67/Inv_SY_B!$NE67-1,"")</f>
        <v>4.529274244408743E-2</v>
      </c>
      <c r="JR67" s="57">
        <f>IFERROR(Inv_SY_B!JR67/Inv_SY_B!$NE67-1,"")</f>
        <v>4.6597401383733139E-2</v>
      </c>
      <c r="JS67" s="57">
        <f>IFERROR(Inv_SY_B!JS67/Inv_SY_B!$NE67-1,"")</f>
        <v>1.7770111247736864E-2</v>
      </c>
      <c r="JT67" s="57">
        <f>IFERROR(Inv_SY_B!JT67/Inv_SY_B!$NE67-1,"")</f>
        <v>4.8492590159218141E-2</v>
      </c>
      <c r="JU67" s="57">
        <f>IFERROR(Inv_SY_B!JU67/Inv_SY_B!$NE67-1,"")</f>
        <v>2.5177273701914471E-2</v>
      </c>
      <c r="JV67" s="57">
        <f>IFERROR(Inv_SY_B!JV67/Inv_SY_B!$NE67-1,"")</f>
        <v>-1.3618612376408157E-3</v>
      </c>
      <c r="JW67" s="57">
        <f>IFERROR(Inv_SY_B!JW67/Inv_SY_B!$NE67-1,"")</f>
        <v>-1.0294426111081445E-2</v>
      </c>
      <c r="JX67" s="57">
        <f>IFERROR(Inv_SY_B!JX67/Inv_SY_B!$NE67-1,"")</f>
        <v>-1.7304793480110603E-2</v>
      </c>
      <c r="JY67" s="57">
        <f>IFERROR(Inv_SY_B!JY67/Inv_SY_B!$NE67-1,"")</f>
        <v>-1.4364962002775705E-2</v>
      </c>
      <c r="JZ67" s="57">
        <f>IFERROR(Inv_SY_B!JZ67/Inv_SY_B!$NE67-1,"")</f>
        <v>-3.2569303073964551E-2</v>
      </c>
      <c r="KA67" s="57">
        <f>IFERROR(Inv_SY_B!KA67/Inv_SY_B!$NE67-1,"")</f>
        <v>-1.8548568335906124E-2</v>
      </c>
      <c r="KB67" s="57">
        <f>IFERROR(Inv_SY_B!KB67/Inv_SY_B!$NE67-1,"")</f>
        <v>-6.9023128680028023E-3</v>
      </c>
      <c r="KC67" s="57">
        <f>IFERROR(Inv_SY_B!KC67/Inv_SY_B!$NE67-1,"")</f>
        <v>-2.4541301732011633E-2</v>
      </c>
      <c r="KD67" s="57">
        <f>IFERROR(Inv_SY_B!KD67/Inv_SY_B!$NE67-1,"")</f>
        <v>-3.0420964686681429E-2</v>
      </c>
      <c r="KE67" s="57">
        <f>IFERROR(Inv_SY_B!KE67/Inv_SY_B!$NE67-1,"")</f>
        <v>-5.6585380122072815E-3</v>
      </c>
      <c r="KF67" s="57">
        <f>IFERROR(Inv_SY_B!KF67/Inv_SY_B!$NE67-1,"")</f>
        <v>-1.7997964447174386E-2</v>
      </c>
      <c r="KG67" s="57">
        <f>IFERROR(Inv_SY_B!KG67/Inv_SY_B!$NE67-1,"")</f>
        <v>-7.1284537508745638E-3</v>
      </c>
      <c r="KH67" s="57">
        <f>IFERROR(Inv_SY_B!KH67/Inv_SY_B!$NE67-1,"")</f>
        <v>-1.1357203547690542E-3</v>
      </c>
      <c r="KI67" s="57">
        <f>IFERROR(Inv_SY_B!KI67/Inv_SY_B!$NE67-1,"")</f>
        <v>1.3066858931387593E-4</v>
      </c>
      <c r="KJ67" s="57">
        <f>IFERROR(Inv_SY_B!KJ67/Inv_SY_B!$NE67-1,"")</f>
        <v>-2.7187065348721617E-3</v>
      </c>
      <c r="KK67" s="57">
        <f>IFERROR(Inv_SY_B!KK67/Inv_SY_B!$NE67-1,"")</f>
        <v>-1.1623003797953779E-2</v>
      </c>
      <c r="KL67" s="57">
        <f>IFERROR(Inv_SY_B!KL67/Inv_SY_B!$NE67-1,"")</f>
        <v>-1.6949318599157714E-2</v>
      </c>
      <c r="KM67" s="57">
        <f>IFERROR(Inv_SY_B!KM67/Inv_SY_B!$NE67-1,"")</f>
        <v>-1.9217922592722481E-3</v>
      </c>
      <c r="KN67" s="57">
        <f>IFERROR(Inv_SY_B!KN67/Inv_SY_B!$NE67-1,"")</f>
        <v>-1.0206825461914204E-2</v>
      </c>
      <c r="KO67" s="57">
        <f>IFERROR(Inv_SY_B!KO67/Inv_SY_B!$NE67-1,"")</f>
        <v>-1.292977779902027E-2</v>
      </c>
      <c r="KP67" s="57">
        <f>IFERROR(Inv_SY_B!KP67/Inv_SY_B!$NE67-1,"")</f>
        <v>-3.2859882717694022E-3</v>
      </c>
      <c r="KQ67" s="57">
        <f>IFERROR(Inv_SY_B!KQ67/Inv_SY_B!$NE67-1,"")</f>
        <v>-1.9391841347736749E-2</v>
      </c>
      <c r="KR67" s="57">
        <f>IFERROR(Inv_SY_B!KR67/Inv_SY_B!$NE67-1,"")</f>
        <v>-5.4416588719783388E-3</v>
      </c>
      <c r="KS67" s="57">
        <f>IFERROR(Inv_SY_B!KS67/Inv_SY_B!$NE67-1,"")</f>
        <v>-1.2589408756882081E-2</v>
      </c>
      <c r="KT67" s="57">
        <f>IFERROR(Inv_SY_B!KT67/Inv_SY_B!$NE67-1,"")</f>
        <v>-8.6184365986021749E-3</v>
      </c>
      <c r="KU67" s="57">
        <f>IFERROR(Inv_SY_B!KU67/Inv_SY_B!$NE67-1,"")</f>
        <v>-2.832162882251632E-3</v>
      </c>
      <c r="KV67" s="57">
        <f>IFERROR(Inv_SY_B!KV67/Inv_SY_B!$NE67-1,"")</f>
        <v>2.5499493551321972E-3</v>
      </c>
      <c r="KW67" s="57">
        <f>IFERROR(Inv_SY_B!KW67/Inv_SY_B!$NE67-1,"")</f>
        <v>-1.3572303663190732E-3</v>
      </c>
      <c r="KX67" s="57">
        <f>IFERROR(Inv_SY_B!KX67/Inv_SY_B!$NE67-1,"")</f>
        <v>4.5178017170288687E-3</v>
      </c>
      <c r="KY67" s="57">
        <f>IFERROR(Inv_SY_B!KY67/Inv_SY_B!$NE67-1,"")</f>
        <v>1.2359236830612463E-2</v>
      </c>
      <c r="KZ67" s="57">
        <f>IFERROR(Inv_SY_B!KZ67/Inv_SY_B!$NE67-1,"")</f>
        <v>-6.3991494036126362E-3</v>
      </c>
      <c r="LA67" s="57">
        <f>IFERROR(Inv_SY_B!LA67/Inv_SY_B!$NE67-1,"")</f>
        <v>-4.9608148825736609E-2</v>
      </c>
      <c r="LB67" s="57">
        <f>IFERROR(Inv_SY_B!LB67/Inv_SY_B!$NE67-1,"")</f>
        <v>-8.2904179451527726E-2</v>
      </c>
      <c r="LC67" s="57">
        <f>IFERROR(Inv_SY_B!LC67/Inv_SY_B!$NE67-1,"")</f>
        <v>5.7106948741783015E-3</v>
      </c>
      <c r="LD67" s="57">
        <f>IFERROR(Inv_SY_B!LD67/Inv_SY_B!$NE67-1,"")</f>
        <v>-7.4154787175966241E-3</v>
      </c>
      <c r="LE67" s="57">
        <f>IFERROR(Inv_SY_B!LE67/Inv_SY_B!$NE67-1,"")</f>
        <v>-1.7256334719495281E-2</v>
      </c>
      <c r="LF67" s="57">
        <f>IFERROR(Inv_SY_B!LF67/Inv_SY_B!$NE67-1,"")</f>
        <v>-2.2735902266006969E-2</v>
      </c>
      <c r="LG67" s="57">
        <f>IFERROR(Inv_SY_B!LG67/Inv_SY_B!$NE67-1,"")</f>
        <v>-8.5361807467521089E-3</v>
      </c>
      <c r="LH67" s="57">
        <f>IFERROR(Inv_SY_B!LH67/Inv_SY_B!$NE67-1,"")</f>
        <v>-2.3936580869109214E-2</v>
      </c>
      <c r="LI67" s="57">
        <f>IFERROR(Inv_SY_B!LI67/Inv_SY_B!$NE67-1,"")</f>
        <v>-7.1716526457274554E-2</v>
      </c>
      <c r="LJ67" s="57">
        <f>IFERROR(Inv_SY_B!LJ67/Inv_SY_B!$NE67-1,"")</f>
        <v>-4.1965219546575949E-2</v>
      </c>
      <c r="LK67" s="57">
        <f>IFERROR(Inv_SY_B!LK67/Inv_SY_B!$NE67-1,"")</f>
        <v>-1.6495904937530281E-2</v>
      </c>
      <c r="LL67" s="57">
        <f>IFERROR(Inv_SY_B!LL67/Inv_SY_B!$NE67-1,"")</f>
        <v>-1.4264938150736262E-2</v>
      </c>
      <c r="LM67" s="57">
        <f>IFERROR(Inv_SY_B!LM67/Inv_SY_B!$NE67-1,"")</f>
        <v>-1.6004274437475541E-3</v>
      </c>
      <c r="LN67" s="57">
        <f>IFERROR(Inv_SY_B!LN67/Inv_SY_B!$NE67-1,"")</f>
        <v>-4.0740195633116816E-2</v>
      </c>
      <c r="LO67" s="57">
        <f>IFERROR(Inv_SY_B!LO67/Inv_SY_B!$NE67-1,"")</f>
        <v>-1.9269237083519797E-2</v>
      </c>
      <c r="LP67" s="57">
        <f>IFERROR(Inv_SY_B!LP67/Inv_SY_B!$NE67-1,"")</f>
        <v>-3.0675683812993348E-2</v>
      </c>
      <c r="LQ67" s="57">
        <f>IFERROR(Inv_SY_B!LQ67/Inv_SY_B!$NE67-1,"")</f>
        <v>-2.1505795265769567E-2</v>
      </c>
      <c r="LR67" s="57">
        <f>IFERROR(Inv_SY_B!LR67/Inv_SY_B!$NE67-1,"")</f>
        <v>-6.9479968275025006E-2</v>
      </c>
      <c r="LS67" s="57">
        <f>IFERROR(Inv_SY_B!LS67/Inv_SY_B!$NE67-1,"")</f>
        <v>-8.4303078862851821E-3</v>
      </c>
      <c r="LT67" s="57">
        <f>IFERROR(Inv_SY_B!LT67/Inv_SY_B!$NE67-1,"")</f>
        <v>-2.1897192947663235E-2</v>
      </c>
      <c r="LU67" s="57">
        <f>IFERROR(Inv_SY_B!LU67/Inv_SY_B!$NE67-1,"")</f>
        <v>-1.3560422323327548E-2</v>
      </c>
      <c r="LV67" s="57">
        <f>IFERROR(Inv_SY_B!LV67/Inv_SY_B!$NE67-1,"")</f>
        <v>-0.1083178011097905</v>
      </c>
      <c r="LW67" s="57">
        <f>IFERROR(Inv_SY_B!LW67/Inv_SY_B!$NE67-1,"")</f>
        <v>-1.8257194506051899E-2</v>
      </c>
      <c r="LX67" s="57">
        <f>IFERROR(Inv_SY_B!LX67/Inv_SY_B!$NE67-1,"")</f>
        <v>-1.3677841627895648E-2</v>
      </c>
      <c r="LY67" s="57">
        <f>IFERROR(Inv_SY_B!LY67/Inv_SY_B!$NE67-1,"")</f>
        <v>-0.128513921495505</v>
      </c>
      <c r="LZ67" s="57">
        <f>IFERROR(Inv_SY_B!LZ67/Inv_SY_B!$NE67-1,"")</f>
        <v>-2.7097190721393716E-2</v>
      </c>
      <c r="MA67" s="57">
        <f>IFERROR(Inv_SY_B!MA67/Inv_SY_B!$NE67-1,"")</f>
        <v>7.9049448308134984E-3</v>
      </c>
      <c r="MB67" s="57">
        <f>IFERROR(Inv_SY_B!MB67/Inv_SY_B!$NE67-1,"")</f>
        <v>3.2081726480892581E-3</v>
      </c>
      <c r="MC67" s="57">
        <f>IFERROR(Inv_SY_B!MC67/Inv_SY_B!$NE67-1,"")</f>
        <v>-2.9445576812755947E-2</v>
      </c>
      <c r="MD67" s="57">
        <f>IFERROR(Inv_SY_B!MD67/Inv_SY_B!$NE67-1,"")</f>
        <v>-2.606878625759923E-3</v>
      </c>
      <c r="ME67" s="57">
        <f>IFERROR(Inv_SY_B!ME67/Inv_SY_B!$NE67-1,"")</f>
        <v>3.4318284663141796E-3</v>
      </c>
      <c r="MF67" s="57">
        <f>IFERROR(Inv_SY_B!MF67/Inv_SY_B!$NE67-1,"")</f>
        <v>-5.1789205353468537E-3</v>
      </c>
      <c r="MG67" s="57">
        <f>IFERROR(Inv_SY_B!MG67/Inv_SY_B!$NE67-1,"")</f>
        <v>7.6991192939690478E-5</v>
      </c>
      <c r="MH67" s="57">
        <f>IFERROR(Inv_SY_B!MH67/Inv_SY_B!$NE67-1,"")</f>
        <v>6.8984936488012405E-3</v>
      </c>
      <c r="MI67" s="57">
        <f>IFERROR(Inv_SY_B!MI67/Inv_SY_B!$NE67-1,"")</f>
        <v>-1.3342357900558266E-2</v>
      </c>
      <c r="MJ67" s="57">
        <f>IFERROR(Inv_SY_B!MJ67/Inv_SY_B!$NE67-1,"")</f>
        <v>6.1660208441145503E-3</v>
      </c>
      <c r="MK67" s="57">
        <f>IFERROR(Inv_SY_B!MK67/Inv_SY_B!$NE67-1,"")</f>
        <v>9.8060192857258865E-3</v>
      </c>
      <c r="ML67" s="57">
        <f>IFERROR(Inv_SY_B!ML67/Inv_SY_B!$NE67-1,"")</f>
        <v>1.1952702840645202E-3</v>
      </c>
      <c r="MM67" s="57">
        <f>IFERROR(Inv_SY_B!MM67/Inv_SY_B!$NE67-1,"")</f>
        <v>2.3900632077400452E-3</v>
      </c>
      <c r="MN67" s="57">
        <f>IFERROR(Inv_SY_B!MN67/Inv_SY_B!$NE67-1,"")</f>
        <v>2.0563451842308123E-3</v>
      </c>
      <c r="MO67" s="57">
        <f>IFERROR(Inv_SY_B!MO67/Inv_SY_B!$NE67-1,"")</f>
        <v>1.5442145904994931E-2</v>
      </c>
      <c r="MP67" s="57">
        <f>IFERROR(Inv_SY_B!MP67/Inv_SY_B!$NE67-1,"")</f>
        <v>-1.0688986602525596E-2</v>
      </c>
      <c r="MQ67" s="57">
        <f>IFERROR(Inv_SY_B!MQ67/Inv_SY_B!$NE67-1,"")</f>
        <v>-3.3918693177255266E-2</v>
      </c>
      <c r="MR67" s="57">
        <f>IFERROR(Inv_SY_B!MR67/Inv_SY_B!$NE67-1,"")</f>
        <v>-3.0563855903880666E-2</v>
      </c>
      <c r="MS67" s="57">
        <f>IFERROR(Inv_SY_B!MS67/Inv_SY_B!$NE67-1,"")</f>
        <v>1.3093759813632699E-2</v>
      </c>
      <c r="MT67" s="57">
        <f>IFERROR(Inv_SY_B!MT67/Inv_SY_B!$NE67-1,"")</f>
        <v>-1.9335317211631509E-2</v>
      </c>
      <c r="MU67" s="57">
        <f>IFERROR(Inv_SY_B!MU67/Inv_SY_B!$NE67-1,"")</f>
        <v>7.4576331943636553E-3</v>
      </c>
      <c r="MV67" s="57">
        <f>IFERROR(Inv_SY_B!MV67/Inv_SY_B!$NE67-1,"")</f>
        <v>-1.1115965891864144E-2</v>
      </c>
      <c r="MW67" s="57">
        <f>IFERROR(Inv_SY_B!MW67/Inv_SY_B!$NE67-1,"")</f>
        <v>-1.0977197622829227E-2</v>
      </c>
      <c r="MX67" s="57">
        <f>IFERROR(Inv_SY_B!MX67/Inv_SY_B!$NE67-1,"")</f>
        <v>-5.9397626173507412E-4</v>
      </c>
      <c r="MY67" s="57">
        <f>IFERROR(Inv_SY_B!MY67/Inv_SY_B!$NE67-1,"")</f>
        <v>-6.2804254401049864E-3</v>
      </c>
      <c r="MZ67" s="57">
        <f>IFERROR(Inv_SY_B!MZ67/Inv_SY_B!$NE67-1,"")</f>
        <v>-1.2313953436762226E-3</v>
      </c>
      <c r="NA67" s="57">
        <f>IFERROR(Inv_SY_B!NA67/Inv_SY_B!$NE67-1,"")</f>
        <v>1.3884795128617844E-2</v>
      </c>
      <c r="NB67" s="57">
        <f>IFERROR(Inv_SY_B!NB67/Inv_SY_B!$NE67-1,"")</f>
        <v>5.6963436258421485E-3</v>
      </c>
      <c r="NC67" s="57">
        <f>IFERROR(Inv_SY_B!NC67/Inv_SY_B!$NE67-1,"")</f>
        <v>1.4737630077586328E-2</v>
      </c>
      <c r="ND67" s="57">
        <f>IFERROR(Inv_SY_B!ND67/Inv_SY_B!$NE67-1,"")</f>
        <v>6.1660208441145503E-3</v>
      </c>
    </row>
    <row r="68" spans="2:368" ht="15" customHeight="1" x14ac:dyDescent="0.35">
      <c r="B68" s="86">
        <f t="shared" si="0"/>
        <v>45809</v>
      </c>
      <c r="C68" s="57">
        <f>IFERROR(Inv_SY_B!C68/Inv_SY_B!$NE68-1,"")</f>
        <v>-7.8600435851143735E-2</v>
      </c>
      <c r="D68" s="57">
        <f>IFERROR(Inv_SY_B!D68/Inv_SY_B!$NE68-1,"")</f>
        <v>-9.6693569144805203E-2</v>
      </c>
      <c r="E68" s="57">
        <f>IFERROR(Inv_SY_B!E68/Inv_SY_B!$NE68-1,"")</f>
        <v>-6.5665195780003516E-2</v>
      </c>
      <c r="F68" s="57">
        <f>IFERROR(Inv_SY_B!F68/Inv_SY_B!$NE68-1,"")</f>
        <v>-6.5665195780003516E-2</v>
      </c>
      <c r="G68" s="57">
        <f>IFERROR(Inv_SY_B!G68/Inv_SY_B!$NE68-1,"")</f>
        <v>-7.3361528598949066E-2</v>
      </c>
      <c r="H68" s="57">
        <f>IFERROR(Inv_SY_B!H68/Inv_SY_B!$NE68-1,"")</f>
        <v>-0.11779104959809827</v>
      </c>
      <c r="I68" s="57">
        <f>IFERROR(Inv_SY_B!I68/Inv_SY_B!$NE68-1,"")</f>
        <v>-3.6680582619013191E-2</v>
      </c>
      <c r="J68" s="57">
        <f>IFERROR(Inv_SY_B!J68/Inv_SY_B!$NE68-1,"")</f>
        <v>-9.7733249192276883E-2</v>
      </c>
      <c r="K68" s="57">
        <f>IFERROR(Inv_SY_B!K68/Inv_SY_B!$NE68-1,"")</f>
        <v>-6.2843207079723351E-2</v>
      </c>
      <c r="L68" s="57">
        <f>IFERROR(Inv_SY_B!L68/Inv_SY_B!$NE68-1,"")</f>
        <v>-5.4890329833479634E-2</v>
      </c>
      <c r="M68" s="57">
        <f>IFERROR(Inv_SY_B!M68/Inv_SY_B!$NE68-1,"")</f>
        <v>-5.3094518842392135E-2</v>
      </c>
      <c r="N68" s="57">
        <f>IFERROR(Inv_SY_B!N68/Inv_SY_B!$NE68-1,"")</f>
        <v>-6.3612840361617962E-2</v>
      </c>
      <c r="O68" s="57">
        <f>IFERROR(Inv_SY_B!O68/Inv_SY_B!$NE68-1,"")</f>
        <v>-5.7712318533759577E-2</v>
      </c>
      <c r="P68" s="57">
        <f>IFERROR(Inv_SY_B!P68/Inv_SY_B!$NE68-1,"")</f>
        <v>-5.437724097888319E-2</v>
      </c>
      <c r="Q68" s="57">
        <f>IFERROR(Inv_SY_B!Q68/Inv_SY_B!$NE68-1,"")</f>
        <v>-4.4372008314253919E-2</v>
      </c>
      <c r="R68" s="57">
        <f>IFERROR(Inv_SY_B!R68/Inv_SY_B!$NE68-1,"")</f>
        <v>-4.5654730450744752E-2</v>
      </c>
      <c r="S68" s="57">
        <f>IFERROR(Inv_SY_B!S68/Inv_SY_B!$NE68-1,"")</f>
        <v>-6.2667676682098272E-2</v>
      </c>
      <c r="T68" s="57">
        <f>IFERROR(Inv_SY_B!T68/Inv_SY_B!$NE68-1,"")</f>
        <v>-4.3224309560551455E-2</v>
      </c>
      <c r="U68" s="57">
        <f>IFERROR(Inv_SY_B!U68/Inv_SY_B!$NE68-1,"")</f>
        <v>-5.7712318533759577E-2</v>
      </c>
      <c r="V68" s="57">
        <f>IFERROR(Inv_SY_B!V68/Inv_SY_B!$NE68-1,"")</f>
        <v>-4.2576197323166642E-2</v>
      </c>
      <c r="W68" s="57">
        <f>IFERROR(Inv_SY_B!W68/Inv_SY_B!$NE68-1,"")</f>
        <v>-1.5382488029558772E-2</v>
      </c>
      <c r="X68" s="57">
        <f>IFERROR(Inv_SY_B!X68/Inv_SY_B!$NE68-1,"")</f>
        <v>-3.026206481285354E-2</v>
      </c>
      <c r="Y68" s="57">
        <f>IFERROR(Inv_SY_B!Y68/Inv_SY_B!$NE68-1,"")</f>
        <v>-1.9743743293627825E-2</v>
      </c>
      <c r="Z68" s="57">
        <f>IFERROR(Inv_SY_B!Z68/Inv_SY_B!$NE68-1,"")</f>
        <v>-1.7434843447944326E-2</v>
      </c>
      <c r="AA68" s="57">
        <f>IFERROR(Inv_SY_B!AA68/Inv_SY_B!$NE68-1,"")</f>
        <v>-2.3078820848504433E-2</v>
      </c>
      <c r="AB68" s="57">
        <f>IFERROR(Inv_SY_B!AB68/Inv_SY_B!$NE68-1,"")</f>
        <v>-3.5649497786115592E-2</v>
      </c>
      <c r="AC68" s="57">
        <f>IFERROR(Inv_SY_B!AC68/Inv_SY_B!$NE68-1,"")</f>
        <v>-1.6921754593347993E-2</v>
      </c>
      <c r="AD68" s="57">
        <f>IFERROR(Inv_SY_B!AD68/Inv_SY_B!$NE68-1,"")</f>
        <v>-2.1539554284715323E-2</v>
      </c>
      <c r="AE68" s="57">
        <f>IFERROR(Inv_SY_B!AE68/Inv_SY_B!$NE68-1,"")</f>
        <v>-6.6599775014204443E-3</v>
      </c>
      <c r="AF68" s="57">
        <f>IFERROR(Inv_SY_B!AF68/Inv_SY_B!$NE68-1,"")</f>
        <v>-1.1021232765489608E-2</v>
      </c>
      <c r="AG68" s="57">
        <f>IFERROR(Inv_SY_B!AG68/Inv_SY_B!$NE68-1,"")</f>
        <v>-2.4361542984995266E-2</v>
      </c>
      <c r="AH68" s="57">
        <f>IFERROR(Inv_SY_B!AH68/Inv_SY_B!$NE68-1,"")</f>
        <v>-2.4104998557697099E-2</v>
      </c>
      <c r="AI68" s="57">
        <f>IFERROR(Inv_SY_B!AI68/Inv_SY_B!$NE68-1,"")</f>
        <v>-7.4387706308141732E-2</v>
      </c>
      <c r="AJ68" s="57">
        <f>IFERROR(Inv_SY_B!AJ68/Inv_SY_B!$NE68-1,"")</f>
        <v>-8.157095027249095E-2</v>
      </c>
      <c r="AK68" s="57">
        <f>IFERROR(Inv_SY_B!AK68/Inv_SY_B!$NE68-1,"")</f>
        <v>-7.2389360242871792E-2</v>
      </c>
      <c r="AL68" s="57">
        <f>IFERROR(Inv_SY_B!AL68/Inv_SY_B!$NE68-1,"")</f>
        <v>-6.3747863744406441E-2</v>
      </c>
      <c r="AM68" s="57">
        <f>IFERROR(Inv_SY_B!AM68/Inv_SY_B!$NE68-1,"")</f>
        <v>-5.0515572231131456E-2</v>
      </c>
      <c r="AN68" s="57">
        <f>IFERROR(Inv_SY_B!AN68/Inv_SY_B!$NE68-1,"")</f>
        <v>-5.1595759293439847E-2</v>
      </c>
      <c r="AO68" s="57">
        <f>IFERROR(Inv_SY_B!AO68/Inv_SY_B!$NE68-1,"")</f>
        <v>-7.1052628753265346E-2</v>
      </c>
      <c r="AP68" s="57">
        <f>IFERROR(Inv_SY_B!AP68/Inv_SY_B!$NE68-1,"")</f>
        <v>-5.3216039886901934E-2</v>
      </c>
      <c r="AQ68" s="57">
        <f>IFERROR(Inv_SY_B!AQ68/Inv_SY_B!$NE68-1,"")</f>
        <v>-7.0026451044072568E-2</v>
      </c>
      <c r="AR68" s="57">
        <f>IFERROR(Inv_SY_B!AR68/Inv_SY_B!$NE68-1,"")</f>
        <v>-5.1956720519325095E-2</v>
      </c>
      <c r="AS68" s="57">
        <f>IFERROR(Inv_SY_B!AS68/Inv_SY_B!$NE68-1,"")</f>
        <v>-3.0347461016115074E-2</v>
      </c>
      <c r="AT68" s="57">
        <f>IFERROR(Inv_SY_B!AT68/Inv_SY_B!$NE68-1,"")</f>
        <v>-4.0028756167889923E-2</v>
      </c>
      <c r="AU68" s="57">
        <f>IFERROR(Inv_SY_B!AU68/Inv_SY_B!$NE68-1,"")</f>
        <v>-3.0127041430065171E-2</v>
      </c>
      <c r="AV68" s="57">
        <f>IFERROR(Inv_SY_B!AV68/Inv_SY_B!$NE68-1,"")</f>
        <v>-6.6273061416486367E-3</v>
      </c>
      <c r="AW68" s="57">
        <f>IFERROR(Inv_SY_B!AW68/Inv_SY_B!$NE68-1,"")</f>
        <v>-1.1774359167343484E-2</v>
      </c>
      <c r="AX68" s="57">
        <f>IFERROR(Inv_SY_B!AX68/Inv_SY_B!$NE68-1,"")</f>
        <v>-1.8448607717106436E-2</v>
      </c>
      <c r="AY68" s="57">
        <f>IFERROR(Inv_SY_B!AY68/Inv_SY_B!$NE68-1,"")</f>
        <v>-4.1420806528341902E-2</v>
      </c>
      <c r="AZ68" s="57">
        <f>IFERROR(Inv_SY_B!AZ68/Inv_SY_B!$NE68-1,"")</f>
        <v>-3.2055906516641364E-2</v>
      </c>
      <c r="BA68" s="57">
        <f>IFERROR(Inv_SY_B!BA68/Inv_SY_B!$NE68-1,"")</f>
        <v>-3.1255140015298277E-2</v>
      </c>
      <c r="BB68" s="57">
        <f>IFERROR(Inv_SY_B!BB68/Inv_SY_B!$NE68-1,"")</f>
        <v>-4.9650795931792779E-2</v>
      </c>
      <c r="BC68" s="57">
        <f>IFERROR(Inv_SY_B!BC68/Inv_SY_B!$NE68-1,"")</f>
        <v>-5.8359787802655161E-2</v>
      </c>
      <c r="BD68" s="57">
        <f>IFERROR(Inv_SY_B!BD68/Inv_SY_B!$NE68-1,"")</f>
        <v>-6.9620122913879867E-2</v>
      </c>
      <c r="BE68" s="57">
        <f>IFERROR(Inv_SY_B!BE68/Inv_SY_B!$NE68-1,"")</f>
        <v>-7.9735452850661526E-2</v>
      </c>
      <c r="BF68" s="57">
        <f>IFERROR(Inv_SY_B!BF68/Inv_SY_B!$NE68-1,"")</f>
        <v>-5.3281047645725277E-2</v>
      </c>
      <c r="BG68" s="57">
        <f>IFERROR(Inv_SY_B!BG68/Inv_SY_B!$NE68-1,"")</f>
        <v>-5.0082190728310438E-2</v>
      </c>
      <c r="BH68" s="57">
        <f>IFERROR(Inv_SY_B!BH68/Inv_SY_B!$NE68-1,"")</f>
        <v>-9.0947595118761271E-2</v>
      </c>
      <c r="BI68" s="57">
        <f>IFERROR(Inv_SY_B!BI68/Inv_SY_B!$NE68-1,"")</f>
        <v>-8.9300068321762294E-2</v>
      </c>
      <c r="BJ68" s="57">
        <f>IFERROR(Inv_SY_B!BJ68/Inv_SY_B!$NE68-1,"")</f>
        <v>-9.8298075101057147E-2</v>
      </c>
      <c r="BK68" s="57">
        <f>IFERROR(Inv_SY_B!BK68/Inv_SY_B!$NE68-1,"")</f>
        <v>-5.6942685251864966E-2</v>
      </c>
      <c r="BL68" s="57">
        <f>IFERROR(Inv_SY_B!BL68/Inv_SY_B!$NE68-1,"")</f>
        <v>-6.5508327849935655E-2</v>
      </c>
      <c r="BM68" s="57">
        <f>IFERROR(Inv_SY_B!BM68/Inv_SY_B!$NE68-1,"")</f>
        <v>-5.9806052085580319E-2</v>
      </c>
      <c r="BN68" s="57">
        <f>IFERROR(Inv_SY_B!BN68/Inv_SY_B!$NE68-1,"")</f>
        <v>2.0239475865224232E-2</v>
      </c>
      <c r="BO68" s="57">
        <f>IFERROR(Inv_SY_B!BO68/Inv_SY_B!$NE68-1,"")</f>
        <v>6.0825012414555957E-4</v>
      </c>
      <c r="BP68" s="57">
        <f>IFERROR(Inv_SY_B!BP68/Inv_SY_B!$NE68-1,"")</f>
        <v>8.2968556514657621E-3</v>
      </c>
      <c r="BQ68" s="57">
        <f>IFERROR(Inv_SY_B!BQ68/Inv_SY_B!$NE68-1,"")</f>
        <v>9.0216325846077527E-3</v>
      </c>
      <c r="BR68" s="57">
        <f>IFERROR(Inv_SY_B!BR68/Inv_SY_B!$NE68-1,"")</f>
        <v>2.3277641753724598E-2</v>
      </c>
      <c r="BS68" s="57">
        <f>IFERROR(Inv_SY_B!BS68/Inv_SY_B!$NE68-1,"")</f>
        <v>6.7287423456314777E-3</v>
      </c>
      <c r="BT68" s="57">
        <f>IFERROR(Inv_SY_B!BT68/Inv_SY_B!$NE68-1,"")</f>
        <v>-1.1445378884508139E-3</v>
      </c>
      <c r="BU68" s="57">
        <f>IFERROR(Inv_SY_B!BU68/Inv_SY_B!$NE68-1,"")</f>
        <v>2.2576526548685916E-2</v>
      </c>
      <c r="BV68" s="57">
        <f>IFERROR(Inv_SY_B!BV68/Inv_SY_B!$NE68-1,"")</f>
        <v>2.6198955108051702E-2</v>
      </c>
      <c r="BW68" s="57">
        <f>IFERROR(Inv_SY_B!BW68/Inv_SY_B!$NE68-1,"")</f>
        <v>5.399204025241966E-3</v>
      </c>
      <c r="BX68" s="57">
        <f>IFERROR(Inv_SY_B!BX68/Inv_SY_B!$NE68-1,"")</f>
        <v>-6.5186572535190779E-3</v>
      </c>
      <c r="BY68" s="57">
        <f>IFERROR(Inv_SY_B!BY68/Inv_SY_B!$NE68-1,"")</f>
        <v>3.880121080992005E-3</v>
      </c>
      <c r="BZ68" s="57">
        <f>IFERROR(Inv_SY_B!BZ68/Inv_SY_B!$NE68-1,"")</f>
        <v>1.6227425799211215E-3</v>
      </c>
      <c r="CA68" s="57">
        <f>IFERROR(Inv_SY_B!CA68/Inv_SY_B!$NE68-1,"")</f>
        <v>-9.2498545770021146E-3</v>
      </c>
      <c r="CB68" s="57">
        <f>IFERROR(Inv_SY_B!CB68/Inv_SY_B!$NE68-1,"")</f>
        <v>-1.3782429567968935E-3</v>
      </c>
      <c r="CC68" s="57">
        <f>IFERROR(Inv_SY_B!CC68/Inv_SY_B!$NE68-1,"")</f>
        <v>1.6383342237512366E-2</v>
      </c>
      <c r="CD68" s="57">
        <f>IFERROR(Inv_SY_B!CD68/Inv_SY_B!$NE68-1,"")</f>
        <v>1.4630554224915882E-2</v>
      </c>
      <c r="CE68" s="57">
        <f>IFERROR(Inv_SY_B!CE68/Inv_SY_B!$NE68-1,"")</f>
        <v>5.6329090935882675E-3</v>
      </c>
      <c r="CF68" s="57">
        <f>IFERROR(Inv_SY_B!CF68/Inv_SY_B!$NE68-1,"")</f>
        <v>1.7147752565227936E-2</v>
      </c>
      <c r="CG68" s="57">
        <f>IFERROR(Inv_SY_B!CG68/Inv_SY_B!$NE68-1,"")</f>
        <v>2.5731544971359321E-2</v>
      </c>
      <c r="CH68" s="57">
        <f>IFERROR(Inv_SY_B!CH68/Inv_SY_B!$NE68-1,"")</f>
        <v>1.8725704399800147E-2</v>
      </c>
      <c r="CI68" s="57">
        <f>IFERROR(Inv_SY_B!CI68/Inv_SY_B!$NE68-1,"")</f>
        <v>3.3210107158436974E-2</v>
      </c>
      <c r="CJ68" s="57">
        <f>IFERROR(Inv_SY_B!CJ68/Inv_SY_B!$NE68-1,"")</f>
        <v>2.3978756958763059E-2</v>
      </c>
      <c r="CK68" s="57">
        <f>IFERROR(Inv_SY_B!CK68/Inv_SY_B!$NE68-1,"")</f>
        <v>2.4833905049757021E-2</v>
      </c>
      <c r="CL68" s="57">
        <f>IFERROR(Inv_SY_B!CL68/Inv_SY_B!$NE68-1,"")</f>
        <v>1.3867832473867026E-2</v>
      </c>
      <c r="CM68" s="57">
        <f>IFERROR(Inv_SY_B!CM68/Inv_SY_B!$NE68-1,"")</f>
        <v>1.4630554224915882E-2</v>
      </c>
      <c r="CN68" s="57">
        <f>IFERROR(Inv_SY_B!CN68/Inv_SY_B!$NE68-1,"")</f>
        <v>1.2994618746492659E-2</v>
      </c>
      <c r="CO68" s="57">
        <f>IFERROR(Inv_SY_B!CO68/Inv_SY_B!$NE68-1,"")</f>
        <v>1.1592388336415738E-2</v>
      </c>
      <c r="CP68" s="57">
        <f>IFERROR(Inv_SY_B!CP68/Inv_SY_B!$NE68-1,"")</f>
        <v>-1.6101662262605898E-2</v>
      </c>
      <c r="CQ68" s="57">
        <f>IFERROR(Inv_SY_B!CQ68/Inv_SY_B!$NE68-1,"")</f>
        <v>2.7115957392611634E-3</v>
      </c>
      <c r="CR68" s="57">
        <f>IFERROR(Inv_SY_B!CR68/Inv_SY_B!$NE68-1,"")</f>
        <v>8.7879275162616732E-3</v>
      </c>
      <c r="CS68" s="57">
        <f>IFERROR(Inv_SY_B!CS68/Inv_SY_B!$NE68-1,"")</f>
        <v>1.953836066018555E-2</v>
      </c>
      <c r="CT68" s="57">
        <f>IFERROR(Inv_SY_B!CT68/Inv_SY_B!$NE68-1,"")</f>
        <v>2.8769710859859465E-2</v>
      </c>
      <c r="CU68" s="57">
        <f>IFERROR(Inv_SY_B!CU68/Inv_SY_B!$NE68-1,"")</f>
        <v>2.4946295941716157E-2</v>
      </c>
      <c r="CV68" s="57">
        <f>IFERROR(Inv_SY_B!CV68/Inv_SY_B!$NE68-1,"")</f>
        <v>1.953836066018555E-2</v>
      </c>
      <c r="CW68" s="57">
        <f>IFERROR(Inv_SY_B!CW68/Inv_SY_B!$NE68-1,"")</f>
        <v>1.930465559183947E-2</v>
      </c>
      <c r="CX68" s="57">
        <f>IFERROR(Inv_SY_B!CX68/Inv_SY_B!$NE68-1,"")</f>
        <v>-4.8519501090331651E-3</v>
      </c>
      <c r="CY68" s="57">
        <f>IFERROR(Inv_SY_B!CY68/Inv_SY_B!$NE68-1,"")</f>
        <v>-9.7385106289986645E-3</v>
      </c>
      <c r="CZ68" s="57">
        <f>IFERROR(Inv_SY_B!CZ68/Inv_SY_B!$NE68-1,"")</f>
        <v>2.2225968946166574E-2</v>
      </c>
      <c r="DA68" s="57">
        <f>IFERROR(Inv_SY_B!DA68/Inv_SY_B!$NE68-1,"")</f>
        <v>-3.3962734611588941E-3</v>
      </c>
      <c r="DB68" s="57">
        <f>IFERROR(Inv_SY_B!DB68/Inv_SY_B!$NE68-1,"")</f>
        <v>2.7484332983955584E-2</v>
      </c>
      <c r="DC68" s="57">
        <f>IFERROR(Inv_SY_B!DC68/Inv_SY_B!$NE68-1,"")</f>
        <v>6.2890650838401063E-2</v>
      </c>
      <c r="DD68" s="57">
        <f>IFERROR(Inv_SY_B!DD68/Inv_SY_B!$NE68-1,"")</f>
        <v>1.357888141735808E-2</v>
      </c>
      <c r="DE68" s="57">
        <f>IFERROR(Inv_SY_B!DE68/Inv_SY_B!$NE68-1,"")</f>
        <v>3.2976402090090673E-2</v>
      </c>
      <c r="DF68" s="57">
        <f>IFERROR(Inv_SY_B!DF68/Inv_SY_B!$NE68-1,"")</f>
        <v>1.1826093404762039E-2</v>
      </c>
      <c r="DG68" s="57">
        <f>IFERROR(Inv_SY_B!DG68/Inv_SY_B!$NE68-1,"")</f>
        <v>-6.7712775175843287E-4</v>
      </c>
      <c r="DH68" s="57">
        <f>IFERROR(Inv_SY_B!DH68/Inv_SY_B!$NE68-1,"")</f>
        <v>3.9052733867091405E-2</v>
      </c>
      <c r="DI68" s="57">
        <f>IFERROR(Inv_SY_B!DI68/Inv_SY_B!$NE68-1,"")</f>
        <v>3.5664010376071698E-2</v>
      </c>
      <c r="DJ68" s="57">
        <f>IFERROR(Inv_SY_B!DJ68/Inv_SY_B!$NE68-1,"")</f>
        <v>4.2324604823937628E-2</v>
      </c>
      <c r="DK68" s="57">
        <f>IFERROR(Inv_SY_B!DK68/Inv_SY_B!$NE68-1,"")</f>
        <v>3.4089283367929601E-2</v>
      </c>
      <c r="DL68" s="57">
        <f>IFERROR(Inv_SY_B!DL68/Inv_SY_B!$NE68-1,"")</f>
        <v>2.4833905049757021E-2</v>
      </c>
      <c r="DM68" s="57">
        <f>IFERROR(Inv_SY_B!DM68/Inv_SY_B!$NE68-1,"")</f>
        <v>3.5295634784726637E-3</v>
      </c>
      <c r="DN68" s="57">
        <f>IFERROR(Inv_SY_B!DN68/Inv_SY_B!$NE68-1,"")</f>
        <v>-5.5849341870281011E-3</v>
      </c>
      <c r="DO68" s="57">
        <f>IFERROR(Inv_SY_B!DO68/Inv_SY_B!$NE68-1,"")</f>
        <v>2.2576526548685916E-2</v>
      </c>
      <c r="DP68" s="57">
        <f>IFERROR(Inv_SY_B!DP68/Inv_SY_B!$NE68-1,"")</f>
        <v>2.9938236201590529E-2</v>
      </c>
      <c r="DQ68" s="57">
        <f>IFERROR(Inv_SY_B!DQ68/Inv_SY_B!$NE68-1,"")</f>
        <v>1.2760913678146801E-2</v>
      </c>
      <c r="DR68" s="57">
        <f>IFERROR(Inv_SY_B!DR68/Inv_SY_B!$NE68-1,"")</f>
        <v>2.4679872163801519E-2</v>
      </c>
      <c r="DS68" s="57">
        <f>IFERROR(Inv_SY_B!DS68/Inv_SY_B!$NE68-1,"")</f>
        <v>1.5097964361608485E-2</v>
      </c>
      <c r="DT68" s="57">
        <f>IFERROR(Inv_SY_B!DT68/Inv_SY_B!$NE68-1,"")</f>
        <v>2.6900070313090163E-2</v>
      </c>
      <c r="DU68" s="57">
        <f>IFERROR(Inv_SY_B!DU68/Inv_SY_B!$NE68-1,"")</f>
        <v>1.4449963944830557E-2</v>
      </c>
      <c r="DV68" s="57">
        <f>IFERROR(Inv_SY_B!DV68/Inv_SY_B!$NE68-1,"")</f>
        <v>2.2757116828771684E-2</v>
      </c>
      <c r="DW68" s="57">
        <f>IFERROR(Inv_SY_B!DW68/Inv_SY_B!$NE68-1,"")</f>
        <v>3.2976402090090673E-2</v>
      </c>
      <c r="DX68" s="57">
        <f>IFERROR(Inv_SY_B!DX68/Inv_SY_B!$NE68-1,"")</f>
        <v>3.0405646338282688E-2</v>
      </c>
      <c r="DY68" s="57">
        <f>IFERROR(Inv_SY_B!DY68/Inv_SY_B!$NE68-1,"")</f>
        <v>6.4508768327997679E-3</v>
      </c>
      <c r="DZ68" s="57">
        <f>IFERROR(Inv_SY_B!DZ68/Inv_SY_B!$NE68-1,"")</f>
        <v>3.1457319145840712E-2</v>
      </c>
      <c r="EA68" s="57">
        <f>IFERROR(Inv_SY_B!EA68/Inv_SY_B!$NE68-1,"")</f>
        <v>1.7318162510897128E-2</v>
      </c>
      <c r="EB68" s="57">
        <f>IFERROR(Inv_SY_B!EB68/Inv_SY_B!$NE68-1,"")</f>
        <v>1.8252982784281668E-2</v>
      </c>
      <c r="EC68" s="57">
        <f>IFERROR(Inv_SY_B!EC68/Inv_SY_B!$NE68-1,"")</f>
        <v>1.1241830733896396E-2</v>
      </c>
      <c r="ED68" s="57">
        <f>IFERROR(Inv_SY_B!ED68/Inv_SY_B!$NE68-1,"")</f>
        <v>1.9421508126012732E-2</v>
      </c>
      <c r="EE68" s="57">
        <f>IFERROR(Inv_SY_B!EE68/Inv_SY_B!$NE68-1,"")</f>
        <v>2.5147282300493679E-2</v>
      </c>
      <c r="EF68" s="57">
        <f>IFERROR(Inv_SY_B!EF68/Inv_SY_B!$NE68-1,"")</f>
        <v>3.2859549555917633E-2</v>
      </c>
      <c r="EG68" s="57">
        <f>IFERROR(Inv_SY_B!EG68/Inv_SY_B!$NE68-1,"")</f>
        <v>1.4163144088223723E-2</v>
      </c>
      <c r="EH68" s="57">
        <f>IFERROR(Inv_SY_B!EH68/Inv_SY_B!$NE68-1,"")</f>
        <v>3.1691024214186791E-2</v>
      </c>
      <c r="EI68" s="57">
        <f>IFERROR(Inv_SY_B!EI68/Inv_SY_B!$NE68-1,"")</f>
        <v>3.9860078648650932E-2</v>
      </c>
      <c r="EJ68" s="57">
        <f>IFERROR(Inv_SY_B!EJ68/Inv_SY_B!$NE68-1,"")</f>
        <v>3.8468471196225984E-2</v>
      </c>
      <c r="EK68" s="57">
        <f>IFERROR(Inv_SY_B!EK68/Inv_SY_B!$NE68-1,"")</f>
        <v>-5.3961883334686211E-2</v>
      </c>
      <c r="EL68" s="57">
        <f>IFERROR(Inv_SY_B!EL68/Inv_SY_B!$NE68-1,"")</f>
        <v>5.2841332899515425E-2</v>
      </c>
      <c r="EM68" s="57">
        <f>IFERROR(Inv_SY_B!EM68/Inv_SY_B!$NE68-1,"")</f>
        <v>1.1008125665550317E-2</v>
      </c>
      <c r="EN68" s="57">
        <f>IFERROR(Inv_SY_B!EN68/Inv_SY_B!$NE68-1,"")</f>
        <v>2.2693379082859177E-2</v>
      </c>
      <c r="EO68" s="57">
        <f>IFERROR(Inv_SY_B!EO68/Inv_SY_B!$NE68-1,"")</f>
        <v>2.8652858325686426E-2</v>
      </c>
      <c r="EP68" s="57">
        <f>IFERROR(Inv_SY_B!EP68/Inv_SY_B!$NE68-1,"")</f>
        <v>2.0706886001916613E-2</v>
      </c>
      <c r="EQ68" s="57">
        <f>IFERROR(Inv_SY_B!EQ68/Inv_SY_B!$NE68-1,"")</f>
        <v>2.0823738536089653E-2</v>
      </c>
      <c r="ER68" s="57">
        <f>IFERROR(Inv_SY_B!ER68/Inv_SY_B!$NE68-1,"")</f>
        <v>3.3093254624263713E-2</v>
      </c>
      <c r="ES68" s="57">
        <f>IFERROR(Inv_SY_B!ES68/Inv_SY_B!$NE68-1,"")</f>
        <v>-3.1292491705107284E-2</v>
      </c>
      <c r="ET68" s="57">
        <f>IFERROR(Inv_SY_B!ET68/Inv_SY_B!$NE68-1,"")</f>
        <v>3.1919417803706995E-2</v>
      </c>
      <c r="EU68" s="57">
        <f>IFERROR(Inv_SY_B!EU68/Inv_SY_B!$NE68-1,"")</f>
        <v>2.9577940887890231E-2</v>
      </c>
      <c r="EV68" s="57">
        <f>IFERROR(Inv_SY_B!EV68/Inv_SY_B!$NE68-1,"")</f>
        <v>8.830419346870011E-3</v>
      </c>
      <c r="EW68" s="57">
        <f>IFERROR(Inv_SY_B!EW68/Inv_SY_B!$NE68-1,"")</f>
        <v>2.4113137373062088E-2</v>
      </c>
      <c r="EX68" s="57">
        <f>IFERROR(Inv_SY_B!EX68/Inv_SY_B!$NE68-1,"")</f>
        <v>3.2508991953398514E-2</v>
      </c>
      <c r="EY68" s="57">
        <f>IFERROR(Inv_SY_B!EY68/Inv_SY_B!$NE68-1,"")</f>
        <v>5.0854839818572861E-2</v>
      </c>
      <c r="EZ68" s="57">
        <f>IFERROR(Inv_SY_B!EZ68/Inv_SY_B!$NE68-1,"")</f>
        <v>2.4913577232147821E-2</v>
      </c>
      <c r="FA68" s="57">
        <f>IFERROR(Inv_SY_B!FA68/Inv_SY_B!$NE68-1,"")</f>
        <v>2.9821383667417267E-2</v>
      </c>
      <c r="FB68" s="57">
        <f>IFERROR(Inv_SY_B!FB68/Inv_SY_B!$NE68-1,"")</f>
        <v>1.8954097989320351E-2</v>
      </c>
      <c r="FC68" s="57">
        <f>IFERROR(Inv_SY_B!FC68/Inv_SY_B!$NE68-1,"")</f>
        <v>2.9470826064898148E-2</v>
      </c>
      <c r="FD68" s="57">
        <f>IFERROR(Inv_SY_B!FD68/Inv_SY_B!$NE68-1,"")</f>
        <v>1.4083998745317849E-4</v>
      </c>
      <c r="FE68" s="57">
        <f>IFERROR(Inv_SY_B!FE68/Inv_SY_B!$NE68-1,"")</f>
        <v>2.8068595654821005E-2</v>
      </c>
      <c r="FF68" s="57">
        <f>IFERROR(Inv_SY_B!FF68/Inv_SY_B!$NE68-1,"")</f>
        <v>1.4747406759089143E-2</v>
      </c>
      <c r="FG68" s="57">
        <f>IFERROR(Inv_SY_B!FG68/Inv_SY_B!$NE68-1,"")</f>
        <v>2.0473180933570312E-2</v>
      </c>
      <c r="FH68" s="57">
        <f>IFERROR(Inv_SY_B!FH68/Inv_SY_B!$NE68-1,"")</f>
        <v>2.1057443604435733E-2</v>
      </c>
      <c r="FI68" s="57">
        <f>IFERROR(Inv_SY_B!FI68/Inv_SY_B!$NE68-1,"")</f>
        <v>2.9453008076072429E-3</v>
      </c>
      <c r="FJ68" s="57">
        <f>IFERROR(Inv_SY_B!FJ68/Inv_SY_B!$NE68-1,"")</f>
        <v>3.7864733102998205E-2</v>
      </c>
      <c r="FK68" s="57">
        <f>IFERROR(Inv_SY_B!FK68/Inv_SY_B!$NE68-1,"")</f>
        <v>4.9218904340149638E-2</v>
      </c>
      <c r="FL68" s="57">
        <f>IFERROR(Inv_SY_B!FL68/Inv_SY_B!$NE68-1,"")</f>
        <v>1.9092196438797782E-2</v>
      </c>
      <c r="FM68" s="57">
        <f>IFERROR(Inv_SY_B!FM68/Inv_SY_B!$NE68-1,"")</f>
        <v>-6.9927290034943468E-3</v>
      </c>
      <c r="FN68" s="57">
        <f>IFERROR(Inv_SY_B!FN68/Inv_SY_B!$NE68-1,"")</f>
        <v>1.2076491692275537E-2</v>
      </c>
      <c r="FO68" s="57">
        <f>IFERROR(Inv_SY_B!FO68/Inv_SY_B!$NE68-1,"")</f>
        <v>5.2934803038473532E-3</v>
      </c>
      <c r="FP68" s="57">
        <f>IFERROR(Inv_SY_B!FP68/Inv_SY_B!$NE68-1,"")</f>
        <v>6.8292564672651768E-3</v>
      </c>
      <c r="FQ68" s="57">
        <f>IFERROR(Inv_SY_B!FQ68/Inv_SY_B!$NE68-1,"")</f>
        <v>9.0049393654401122E-3</v>
      </c>
      <c r="FR68" s="57">
        <f>IFERROR(Inv_SY_B!FR68/Inv_SY_B!$NE68-1,"")</f>
        <v>8.2370512837313115E-3</v>
      </c>
      <c r="FS68" s="57">
        <f>IFERROR(Inv_SY_B!FS68/Inv_SY_B!$NE68-1,"")</f>
        <v>9.3888834062947346E-3</v>
      </c>
      <c r="FT68" s="57">
        <f>IFERROR(Inv_SY_B!FT68/Inv_SY_B!$NE68-1,"")</f>
        <v>2.1675092713636435E-2</v>
      </c>
      <c r="FU68" s="57">
        <f>IFERROR(Inv_SY_B!FU68/Inv_SY_B!$NE68-1,"")</f>
        <v>2.7050309285598262E-2</v>
      </c>
      <c r="FV68" s="57">
        <f>IFERROR(Inv_SY_B!FV68/Inv_SY_B!$NE68-1,"")</f>
        <v>1.6939782876431719E-2</v>
      </c>
      <c r="FW68" s="57">
        <f>IFERROR(Inv_SY_B!FW68/Inv_SY_B!$NE68-1,"")</f>
        <v>1.9243447121558344E-2</v>
      </c>
      <c r="FX68" s="57">
        <f>IFERROR(Inv_SY_B!FX68/Inv_SY_B!$NE68-1,"")</f>
        <v>2.3978756958763059E-2</v>
      </c>
      <c r="FY68" s="57">
        <f>IFERROR(Inv_SY_B!FY68/Inv_SY_B!$NE68-1,"")</f>
        <v>2.8970029489870486E-2</v>
      </c>
      <c r="FZ68" s="57">
        <f>IFERROR(Inv_SY_B!FZ68/Inv_SY_B!$NE68-1,"")</f>
        <v>1.3497084643437018E-2</v>
      </c>
      <c r="GA68" s="57">
        <f>IFERROR(Inv_SY_B!GA68/Inv_SY_B!$NE68-1,"")</f>
        <v>2.3829445387319792E-2</v>
      </c>
      <c r="GB68" s="57">
        <f>IFERROR(Inv_SY_B!GB68/Inv_SY_B!$NE68-1,"")</f>
        <v>-6.073590239024429E-3</v>
      </c>
      <c r="GC68" s="57">
        <f>IFERROR(Inv_SY_B!GC68/Inv_SY_B!$NE68-1,"")</f>
        <v>2.6794346591695328E-2</v>
      </c>
      <c r="GD68" s="57">
        <f>IFERROR(Inv_SY_B!GD68/Inv_SY_B!$NE68-1,"")</f>
        <v>1.8475559039849543E-2</v>
      </c>
      <c r="GE68" s="57">
        <f>IFERROR(Inv_SY_B!GE68/Inv_SY_B!$NE68-1,"")</f>
        <v>2.9481954877676353E-2</v>
      </c>
      <c r="GF68" s="57">
        <f>IFERROR(Inv_SY_B!GF68/Inv_SY_B!$NE68-1,"")</f>
        <v>2.3466831570957192E-2</v>
      </c>
      <c r="GG68" s="57">
        <f>IFERROR(Inv_SY_B!GG68/Inv_SY_B!$NE68-1,"")</f>
        <v>1.3484286508741894E-2</v>
      </c>
      <c r="GH68" s="57">
        <f>IFERROR(Inv_SY_B!GH68/Inv_SY_B!$NE68-1,"")</f>
        <v>2.474664504047186E-2</v>
      </c>
      <c r="GI68" s="57">
        <f>IFERROR(Inv_SY_B!GI68/Inv_SY_B!$NE68-1,"")</f>
        <v>1.1308603610566959E-2</v>
      </c>
      <c r="GJ68" s="57">
        <f>IFERROR(Inv_SY_B!GJ68/Inv_SY_B!$NE68-1,"")</f>
        <v>2.3338850224005503E-2</v>
      </c>
      <c r="GK68" s="57">
        <f>IFERROR(Inv_SY_B!GK68/Inv_SY_B!$NE68-1,"")</f>
        <v>-2.2574191662896315E-3</v>
      </c>
      <c r="GL68" s="57">
        <f>IFERROR(Inv_SY_B!GL68/Inv_SY_B!$NE68-1,"")</f>
        <v>2.4490682346568926E-2</v>
      </c>
      <c r="GM68" s="57">
        <f>IFERROR(Inv_SY_B!GM68/Inv_SY_B!$NE68-1,"")</f>
        <v>5.8054056916532204E-3</v>
      </c>
      <c r="GN68" s="57">
        <f>IFERROR(Inv_SY_B!GN68/Inv_SY_B!$NE68-1,"")</f>
        <v>1.7579689611189053E-2</v>
      </c>
      <c r="GO68" s="57">
        <f>IFERROR(Inv_SY_B!GO68/Inv_SY_B!$NE68-1,"")</f>
        <v>1.6722214586614381E-2</v>
      </c>
      <c r="GP68" s="57">
        <f>IFERROR(Inv_SY_B!GP68/Inv_SY_B!$NE68-1,"")</f>
        <v>1.0675095943157187E-2</v>
      </c>
      <c r="GQ68" s="57">
        <f>IFERROR(Inv_SY_B!GQ68/Inv_SY_B!$NE68-1,"")</f>
        <v>2.0216105358389802E-2</v>
      </c>
      <c r="GR68" s="57">
        <f>IFERROR(Inv_SY_B!GR68/Inv_SY_B!$NE68-1,"")</f>
        <v>-4.4855905854068734E-4</v>
      </c>
      <c r="GS68" s="57">
        <f>IFERROR(Inv_SY_B!GS68/Inv_SY_B!$NE68-1,"")</f>
        <v>2.6244142794982661E-2</v>
      </c>
      <c r="GT68" s="57">
        <f>IFERROR(Inv_SY_B!GT68/Inv_SY_B!$NE68-1,"")</f>
        <v>1.2061724613781299E-2</v>
      </c>
      <c r="GU68" s="57">
        <f>IFERROR(Inv_SY_B!GU68/Inv_SY_B!$NE68-1,"")</f>
        <v>1.9825881601515327E-2</v>
      </c>
      <c r="GV68" s="57">
        <f>IFERROR(Inv_SY_B!GV68/Inv_SY_B!$NE68-1,"")</f>
        <v>2.3127402781216277E-2</v>
      </c>
      <c r="GW68" s="57">
        <f>IFERROR(Inv_SY_B!GW68/Inv_SY_B!$NE68-1,"")</f>
        <v>3.235243771484364E-2</v>
      </c>
      <c r="GX68" s="57">
        <f>IFERROR(Inv_SY_B!GX68/Inv_SY_B!$NE68-1,"")</f>
        <v>1.88176630249699E-2</v>
      </c>
      <c r="GY68" s="57">
        <f>IFERROR(Inv_SY_B!GY68/Inv_SY_B!$NE68-1,"")</f>
        <v>3.3066288654839404E-2</v>
      </c>
      <c r="GZ68" s="57">
        <f>IFERROR(Inv_SY_B!GZ68/Inv_SY_B!$NE68-1,"")</f>
        <v>3.8881692575312821E-2</v>
      </c>
      <c r="HA68" s="57">
        <f>IFERROR(Inv_SY_B!HA68/Inv_SY_B!$NE68-1,"")</f>
        <v>4.0693805720642962E-2</v>
      </c>
      <c r="HB68" s="57">
        <f>IFERROR(Inv_SY_B!HB68/Inv_SY_B!$NE68-1,"")</f>
        <v>1.3330350902618582E-2</v>
      </c>
      <c r="HC68" s="57">
        <f>IFERROR(Inv_SY_B!HC68/Inv_SY_B!$NE68-1,"")</f>
        <v>1.7800748301378233E-2</v>
      </c>
      <c r="HD68" s="57">
        <f>IFERROR(Inv_SY_B!HD68/Inv_SY_B!$NE68-1,"")</f>
        <v>-2.9043493166705292E-2</v>
      </c>
      <c r="HE68" s="57">
        <f>IFERROR(Inv_SY_B!HE68/Inv_SY_B!$NE68-1,"")</f>
        <v>-0.14941627872249497</v>
      </c>
      <c r="HF68" s="57">
        <f>IFERROR(Inv_SY_B!HF68/Inv_SY_B!$NE68-1,"")</f>
        <v>2.0508219086710078E-2</v>
      </c>
      <c r="HG68" s="57">
        <f>IFERROR(Inv_SY_B!HG68/Inv_SY_B!$NE68-1,"")</f>
        <v>2.3026280395874288E-2</v>
      </c>
      <c r="HH68" s="57">
        <f>IFERROR(Inv_SY_B!HH68/Inv_SY_B!$NE68-1,"")</f>
        <v>2.3225635955548496E-2</v>
      </c>
      <c r="HI68" s="57">
        <f>IFERROR(Inv_SY_B!HI68/Inv_SY_B!$NE68-1,"")</f>
        <v>2.7478554561936042E-2</v>
      </c>
      <c r="HJ68" s="57">
        <f>IFERROR(Inv_SY_B!HJ68/Inv_SY_B!$NE68-1,"")</f>
        <v>3.727152226510122E-2</v>
      </c>
      <c r="HK68" s="57">
        <f>IFERROR(Inv_SY_B!HK68/Inv_SY_B!$NE68-1,"")</f>
        <v>2.9514079750190714E-2</v>
      </c>
      <c r="HL68" s="57">
        <f>IFERROR(Inv_SY_B!HL68/Inv_SY_B!$NE68-1,"")</f>
        <v>2.1291148672782034E-2</v>
      </c>
      <c r="HM68" s="57">
        <f>IFERROR(Inv_SY_B!HM68/Inv_SY_B!$NE68-1,"")</f>
        <v>8.7391319525411681E-3</v>
      </c>
      <c r="HN68" s="57">
        <f>IFERROR(Inv_SY_B!HN68/Inv_SY_B!$NE68-1,"")</f>
        <v>-2.3003701781081465E-2</v>
      </c>
      <c r="HO68" s="57">
        <f>IFERROR(Inv_SY_B!HO68/Inv_SY_B!$NE68-1,"")</f>
        <v>1.6160709672404128E-2</v>
      </c>
      <c r="HP68" s="57">
        <f>IFERROR(Inv_SY_B!HP68/Inv_SY_B!$NE68-1,"")</f>
        <v>-1.25366463524057E-3</v>
      </c>
      <c r="HQ68" s="57">
        <f>IFERROR(Inv_SY_B!HQ68/Inv_SY_B!$NE68-1,"")</f>
        <v>-1.8936755369445168E-2</v>
      </c>
      <c r="HR68" s="57">
        <f>IFERROR(Inv_SY_B!HR68/Inv_SY_B!$NE68-1,"")</f>
        <v>-1.8578742842390805E-2</v>
      </c>
      <c r="HS68" s="57">
        <f>IFERROR(Inv_SY_B!HS68/Inv_SY_B!$NE68-1,"")</f>
        <v>6.824685704874156E-3</v>
      </c>
      <c r="HT68" s="57">
        <f>IFERROR(Inv_SY_B!HT68/Inv_SY_B!$NE68-1,"")</f>
        <v>-1.0005417506064096E-2</v>
      </c>
      <c r="HU68" s="57">
        <f>IFERROR(Inv_SY_B!HU68/Inv_SY_B!$NE68-1,"")</f>
        <v>4.3895561050992793E-3</v>
      </c>
      <c r="HV68" s="57">
        <f>IFERROR(Inv_SY_B!HV68/Inv_SY_B!$NE68-1,"")</f>
        <v>9.3432397091302022E-3</v>
      </c>
      <c r="HW68" s="57">
        <f>IFERROR(Inv_SY_B!HW68/Inv_SY_B!$NE68-1,"")</f>
        <v>1.458689503632371E-2</v>
      </c>
      <c r="HX68" s="57">
        <f>IFERROR(Inv_SY_B!HX68/Inv_SY_B!$NE68-1,"")</f>
        <v>1.2726243146029326E-2</v>
      </c>
      <c r="HY68" s="57">
        <f>IFERROR(Inv_SY_B!HY68/Inv_SY_B!$NE68-1,"")</f>
        <v>-2.5151313192109614E-2</v>
      </c>
      <c r="HZ68" s="57">
        <f>IFERROR(Inv_SY_B!HZ68/Inv_SY_B!$NE68-1,"")</f>
        <v>8.4226945562324573E-3</v>
      </c>
      <c r="IA68" s="57">
        <f>IFERROR(Inv_SY_B!IA68/Inv_SY_B!$NE68-1,"")</f>
        <v>2.1630791478153277E-2</v>
      </c>
      <c r="IB68" s="57">
        <f>IFERROR(Inv_SY_B!IB68/Inv_SY_B!$NE68-1,"")</f>
        <v>-2.7159017938301888E-3</v>
      </c>
      <c r="IC68" s="57">
        <f>IFERROR(Inv_SY_B!IC68/Inv_SY_B!$NE68-1,"")</f>
        <v>2.5484998965191963E-2</v>
      </c>
      <c r="ID68" s="57">
        <f>IFERROR(Inv_SY_B!ID68/Inv_SY_B!$NE68-1,"")</f>
        <v>1.1663013494432439E-2</v>
      </c>
      <c r="IE68" s="57">
        <f>IFERROR(Inv_SY_B!IE68/Inv_SY_B!$NE68-1,"")</f>
        <v>1.285914685247902E-2</v>
      </c>
      <c r="IF68" s="57">
        <f>IFERROR(Inv_SY_B!IF68/Inv_SY_B!$NE68-1,"")</f>
        <v>5.8152504106494529E-3</v>
      </c>
      <c r="IG68" s="57">
        <f>IFERROR(Inv_SY_B!IG68/Inv_SY_B!$NE68-1,"")</f>
        <v>-8.6649248444317095E-3</v>
      </c>
      <c r="IH68" s="57">
        <f>IFERROR(Inv_SY_B!IH68/Inv_SY_B!$NE68-1,"")</f>
        <v>-3.7285014620176415E-3</v>
      </c>
      <c r="II68" s="57">
        <f>IFERROR(Inv_SY_B!II68/Inv_SY_B!$NE68-1,"")</f>
        <v>-1.6892297148455193E-2</v>
      </c>
      <c r="IJ68" s="57">
        <f>IFERROR(Inv_SY_B!IJ68/Inv_SY_B!$NE68-1,"")</f>
        <v>-4.4879512131582588E-3</v>
      </c>
      <c r="IK68" s="57">
        <f>IFERROR(Inv_SY_B!IK68/Inv_SY_B!$NE68-1,"")</f>
        <v>2.7478554561936042E-2</v>
      </c>
      <c r="IL68" s="57">
        <f>IFERROR(Inv_SY_B!IL68/Inv_SY_B!$NE68-1,"")</f>
        <v>2.4687576726494243E-2</v>
      </c>
      <c r="IM68" s="57">
        <f>IFERROR(Inv_SY_B!IM68/Inv_SY_B!$NE68-1,"")</f>
        <v>2.2268503365101555E-3</v>
      </c>
      <c r="IN68" s="57">
        <f>IFERROR(Inv_SY_B!IN68/Inv_SY_B!$NE68-1,"")</f>
        <v>1.9673716715371548E-3</v>
      </c>
      <c r="IO68" s="57">
        <f>IFERROR(Inv_SY_B!IO68/Inv_SY_B!$NE68-1,"")</f>
        <v>1.0201072723486693E-2</v>
      </c>
      <c r="IP68" s="57">
        <f>IFERROR(Inv_SY_B!IP68/Inv_SY_B!$NE68-1,"")</f>
        <v>-1.8298770841660428E-3</v>
      </c>
      <c r="IQ68" s="57">
        <f>IFERROR(Inv_SY_B!IQ68/Inv_SY_B!$NE68-1,"")</f>
        <v>3.8216948139053741E-3</v>
      </c>
      <c r="IR68" s="57">
        <f>IFERROR(Inv_SY_B!IR68/Inv_SY_B!$NE68-1,"")</f>
        <v>-1.1970022915488432E-3</v>
      </c>
      <c r="IS68" s="57">
        <f>IFERROR(Inv_SY_B!IS68/Inv_SY_B!$NE68-1,"")</f>
        <v>3.2331212567715539E-3</v>
      </c>
      <c r="IT68" s="57">
        <f>IFERROR(Inv_SY_B!IT68/Inv_SY_B!$NE68-1,"")</f>
        <v>-7.5257502177208391E-3</v>
      </c>
      <c r="IU68" s="57">
        <f>IFERROR(Inv_SY_B!IU68/Inv_SY_B!$NE68-1,"")</f>
        <v>3.3596962152948606E-3</v>
      </c>
      <c r="IV68" s="57">
        <f>IFERROR(Inv_SY_B!IV68/Inv_SY_B!$NE68-1,"")</f>
        <v>1.7142217544900973E-3</v>
      </c>
      <c r="IW68" s="57">
        <f>IFERROR(Inv_SY_B!IW68/Inv_SY_B!$NE68-1,"")</f>
        <v>-1.2588748558658325E-2</v>
      </c>
      <c r="IX68" s="57">
        <f>IFERROR(Inv_SY_B!IX68/Inv_SY_B!$NE68-1,"")</f>
        <v>-2.3361769182597136E-3</v>
      </c>
      <c r="IY68" s="57">
        <f>IFERROR(Inv_SY_B!IY68/Inv_SY_B!$NE68-1,"")</f>
        <v>-1.5767271671192074E-3</v>
      </c>
      <c r="IZ68" s="57">
        <f>IFERROR(Inv_SY_B!IZ68/Inv_SY_B!$NE68-1,"")</f>
        <v>1.284706469734731E-2</v>
      </c>
      <c r="JA68" s="57">
        <f>IFERROR(Inv_SY_B!JA68/Inv_SY_B!$NE68-1,"")</f>
        <v>-4.5957093398935056E-3</v>
      </c>
      <c r="JB68" s="57">
        <f>IFERROR(Inv_SY_B!JB68/Inv_SY_B!$NE68-1,"")</f>
        <v>1.5962159476976545E-2</v>
      </c>
      <c r="JC68" s="57">
        <f>IFERROR(Inv_SY_B!JC68/Inv_SY_B!$NE68-1,"")</f>
        <v>1.0274375968985838E-2</v>
      </c>
      <c r="JD68" s="57">
        <f>IFERROR(Inv_SY_B!JD68/Inv_SY_B!$NE68-1,"")</f>
        <v>2.7200803603715462E-2</v>
      </c>
      <c r="JE68" s="57">
        <f>IFERROR(Inv_SY_B!JE68/Inv_SY_B!$NE68-1,"")</f>
        <v>3.0668243516726701E-2</v>
      </c>
      <c r="JF68" s="57">
        <f>IFERROR(Inv_SY_B!JF68/Inv_SY_B!$NE68-1,"")</f>
        <v>1.1988914677791396E-2</v>
      </c>
      <c r="JG68" s="57">
        <f>IFERROR(Inv_SY_B!JG68/Inv_SY_B!$NE68-1,"")</f>
        <v>2.3777785942199259E-2</v>
      </c>
      <c r="JH68" s="57">
        <f>IFERROR(Inv_SY_B!JH68/Inv_SY_B!$NE68-1,"")</f>
        <v>2.6862364650215298E-2</v>
      </c>
      <c r="JI68" s="57">
        <f>IFERROR(Inv_SY_B!JI68/Inv_SY_B!$NE68-1,"")</f>
        <v>2.4283087185126062E-2</v>
      </c>
      <c r="JJ68" s="57">
        <f>IFERROR(Inv_SY_B!JJ68/Inv_SY_B!$NE68-1,"")</f>
        <v>2.278069746004352E-2</v>
      </c>
      <c r="JK68" s="57">
        <f>IFERROR(Inv_SY_B!JK68/Inv_SY_B!$NE68-1,"")</f>
        <v>2.6862364650215298E-2</v>
      </c>
      <c r="JL68" s="57">
        <f>IFERROR(Inv_SY_B!JL68/Inv_SY_B!$NE68-1,"")</f>
        <v>3.2123099347439066E-2</v>
      </c>
      <c r="JM68" s="57">
        <f>IFERROR(Inv_SY_B!JM68/Inv_SY_B!$NE68-1,"")</f>
        <v>5.4512574914273859E-3</v>
      </c>
      <c r="JN68" s="57">
        <f>IFERROR(Inv_SY_B!JN68/Inv_SY_B!$NE68-1,"")</f>
        <v>6.0703720984072174E-3</v>
      </c>
      <c r="JO68" s="57">
        <f>IFERROR(Inv_SY_B!JO68/Inv_SY_B!$NE68-1,"")</f>
        <v>2.207944807838591E-2</v>
      </c>
      <c r="JP68" s="57">
        <f>IFERROR(Inv_SY_B!JP68/Inv_SY_B!$NE68-1,"")</f>
        <v>9.5144035734970878E-3</v>
      </c>
      <c r="JQ68" s="57">
        <f>IFERROR(Inv_SY_B!JQ68/Inv_SY_B!$NE68-1,"")</f>
        <v>2.1143477887838102E-2</v>
      </c>
      <c r="JR68" s="57">
        <f>IFERROR(Inv_SY_B!JR68/Inv_SY_B!$NE68-1,"")</f>
        <v>2.2177173382446291E-2</v>
      </c>
      <c r="JS68" s="57">
        <f>IFERROR(Inv_SY_B!JS68/Inv_SY_B!$NE68-1,"")</f>
        <v>1.7811254523232067E-2</v>
      </c>
      <c r="JT68" s="57">
        <f>IFERROR(Inv_SY_B!JT68/Inv_SY_B!$NE68-1,"")</f>
        <v>3.0353471580398583E-2</v>
      </c>
      <c r="JU68" s="57">
        <f>IFERROR(Inv_SY_B!JU68/Inv_SY_B!$NE68-1,"")</f>
        <v>1.9613071571145779E-2</v>
      </c>
      <c r="JV68" s="57">
        <f>IFERROR(Inv_SY_B!JV68/Inv_SY_B!$NE68-1,"")</f>
        <v>2.8618347117694842E-3</v>
      </c>
      <c r="JW68" s="57">
        <f>IFERROR(Inv_SY_B!JW68/Inv_SY_B!$NE68-1,"")</f>
        <v>-1.6175124315324085E-3</v>
      </c>
      <c r="JX68" s="57">
        <f>IFERROR(Inv_SY_B!JX68/Inv_SY_B!$NE68-1,"")</f>
        <v>-4.0491580236102775E-3</v>
      </c>
      <c r="JY68" s="57">
        <f>IFERROR(Inv_SY_B!JY68/Inv_SY_B!$NE68-1,"")</f>
        <v>6.8615181359432675E-4</v>
      </c>
      <c r="JZ68" s="57">
        <f>IFERROR(Inv_SY_B!JZ68/Inv_SY_B!$NE68-1,"")</f>
        <v>-2.2862416025477339E-2</v>
      </c>
      <c r="KA68" s="57">
        <f>IFERROR(Inv_SY_B!KA68/Inv_SY_B!$NE68-1,"")</f>
        <v>-1.3263815004116775E-2</v>
      </c>
      <c r="KB68" s="57">
        <f>IFERROR(Inv_SY_B!KB68/Inv_SY_B!$NE68-1,"")</f>
        <v>4.2696295282356189E-3</v>
      </c>
      <c r="KC68" s="57">
        <f>IFERROR(Inv_SY_B!KC68/Inv_SY_B!$NE68-1,"")</f>
        <v>-8.4005238199605925E-3</v>
      </c>
      <c r="KD68" s="57">
        <f>IFERROR(Inv_SY_B!KD68/Inv_SY_B!$NE68-1,"")</f>
        <v>-1.9278938310836158E-2</v>
      </c>
      <c r="KE68" s="57">
        <f>IFERROR(Inv_SY_B!KE68/Inv_SY_B!$NE68-1,"")</f>
        <v>1.6299876141674385E-2</v>
      </c>
      <c r="KF68" s="57">
        <f>IFERROR(Inv_SY_B!KF68/Inv_SY_B!$NE68-1,"")</f>
        <v>1.1475535802242698E-2</v>
      </c>
      <c r="KG68" s="57">
        <f>IFERROR(Inv_SY_B!KG68/Inv_SY_B!$NE68-1,"")</f>
        <v>4.6535735690900193E-3</v>
      </c>
      <c r="KH68" s="57">
        <f>IFERROR(Inv_SY_B!KH68/Inv_SY_B!$NE68-1,"")</f>
        <v>1.2332454386178693E-2</v>
      </c>
      <c r="KI68" s="57">
        <f>IFERROR(Inv_SY_B!KI68/Inv_SY_B!$NE68-1,"")</f>
        <v>1.1481378428951361E-2</v>
      </c>
      <c r="KJ68" s="57">
        <f>IFERROR(Inv_SY_B!KJ68/Inv_SY_B!$NE68-1,"")</f>
        <v>-1.6879021723555931E-3</v>
      </c>
      <c r="KK68" s="57">
        <f>IFERROR(Inv_SY_B!KK68/Inv_SY_B!$NE68-1,"")</f>
        <v>-5.316173358429821E-3</v>
      </c>
      <c r="KL68" s="57">
        <f>IFERROR(Inv_SY_B!KL68/Inv_SY_B!$NE68-1,"")</f>
        <v>-4.4902520217382502E-4</v>
      </c>
      <c r="KM68" s="57">
        <f>IFERROR(Inv_SY_B!KM68/Inv_SY_B!$NE68-1,"")</f>
        <v>5.7361555107686701E-3</v>
      </c>
      <c r="KN68" s="57">
        <f>IFERROR(Inv_SY_B!KN68/Inv_SY_B!$NE68-1,"")</f>
        <v>2.560445191645E-3</v>
      </c>
      <c r="KO68" s="57">
        <f>IFERROR(Inv_SY_B!KO68/Inv_SY_B!$NE68-1,"")</f>
        <v>3.4593721951470258E-3</v>
      </c>
      <c r="KP68" s="57">
        <f>IFERROR(Inv_SY_B!KP68/Inv_SY_B!$NE68-1,"")</f>
        <v>2.560445191645E-3</v>
      </c>
      <c r="KQ68" s="57">
        <f>IFERROR(Inv_SY_B!KQ68/Inv_SY_B!$NE68-1,"")</f>
        <v>2.7989237859027627E-2</v>
      </c>
      <c r="KR68" s="57">
        <f>IFERROR(Inv_SY_B!KR68/Inv_SY_B!$NE68-1,"")</f>
        <v>-3.8604619762279135E-3</v>
      </c>
      <c r="KS68" s="57">
        <f>IFERROR(Inv_SY_B!KS68/Inv_SY_B!$NE68-1,"")</f>
        <v>-5.144643409802363E-3</v>
      </c>
      <c r="KT68" s="57">
        <f>IFERROR(Inv_SY_B!KT68/Inv_SY_B!$NE68-1,"")</f>
        <v>9.4950249329472936E-3</v>
      </c>
      <c r="KU68" s="57">
        <f>IFERROR(Inv_SY_B!KU68/Inv_SY_B!$NE68-1,"")</f>
        <v>5.0575489792548112E-4</v>
      </c>
      <c r="KV68" s="57">
        <f>IFERROR(Inv_SY_B!KV68/Inv_SY_B!$NE68-1,"")</f>
        <v>6.9707603716304689E-3</v>
      </c>
      <c r="KW68" s="57">
        <f>IFERROR(Inv_SY_B!KW68/Inv_SY_B!$NE68-1,"")</f>
        <v>6.9266620657983946E-3</v>
      </c>
      <c r="KX68" s="57">
        <f>IFERROR(Inv_SY_B!KX68/Inv_SY_B!$NE68-1,"")</f>
        <v>1.6555838835577319E-2</v>
      </c>
      <c r="KY68" s="57">
        <f>IFERROR(Inv_SY_B!KY68/Inv_SY_B!$NE68-1,"")</f>
        <v>1.4706508372128502E-2</v>
      </c>
      <c r="KZ68" s="57">
        <f>IFERROR(Inv_SY_B!KZ68/Inv_SY_B!$NE68-1,"")</f>
        <v>2.2091298423168038E-3</v>
      </c>
      <c r="LA68" s="57">
        <f>IFERROR(Inv_SY_B!LA68/Inv_SY_B!$NE68-1,"")</f>
        <v>-1.1993846253598117E-2</v>
      </c>
      <c r="LB68" s="57">
        <f>IFERROR(Inv_SY_B!LB68/Inv_SY_B!$NE68-1,"")</f>
        <v>-1.2929950620764852E-2</v>
      </c>
      <c r="LC68" s="57">
        <f>IFERROR(Inv_SY_B!LC68/Inv_SY_B!$NE68-1,"")</f>
        <v>1.2287660914745757E-2</v>
      </c>
      <c r="LD68" s="57">
        <f>IFERROR(Inv_SY_B!LD68/Inv_SY_B!$NE68-1,"")</f>
        <v>3.2189721073216937E-4</v>
      </c>
      <c r="LE68" s="57">
        <f>IFERROR(Inv_SY_B!LE68/Inv_SY_B!$NE68-1,"")</f>
        <v>-4.7411011302053163E-3</v>
      </c>
      <c r="LF68" s="57">
        <f>IFERROR(Inv_SY_B!LF68/Inv_SY_B!$NE68-1,"")</f>
        <v>-9.4243745955724378E-3</v>
      </c>
      <c r="LG68" s="57">
        <f>IFERROR(Inv_SY_B!LG68/Inv_SY_B!$NE68-1,"")</f>
        <v>-2.2254238295517093E-3</v>
      </c>
      <c r="LH68" s="57">
        <f>IFERROR(Inv_SY_B!LH68/Inv_SY_B!$NE68-1,"")</f>
        <v>-1.8890849125141163E-2</v>
      </c>
      <c r="LI68" s="57">
        <f>IFERROR(Inv_SY_B!LI68/Inv_SY_B!$NE68-1,"")</f>
        <v>-2.6258844079189769E-2</v>
      </c>
      <c r="LJ68" s="57">
        <f>IFERROR(Inv_SY_B!LJ68/Inv_SY_B!$NE68-1,"")</f>
        <v>-1.0350673155675616E-2</v>
      </c>
      <c r="LK68" s="57">
        <f>IFERROR(Inv_SY_B!LK68/Inv_SY_B!$NE68-1,"")</f>
        <v>-1.6379668566435246E-2</v>
      </c>
      <c r="LL68" s="57">
        <f>IFERROR(Inv_SY_B!LL68/Inv_SY_B!$NE68-1,"")</f>
        <v>-8.8041572988075689E-3</v>
      </c>
      <c r="LM68" s="57">
        <f>IFERROR(Inv_SY_B!LM68/Inv_SY_B!$NE68-1,"")</f>
        <v>7.0303700124747515E-3</v>
      </c>
      <c r="LN68" s="57">
        <f>IFERROR(Inv_SY_B!LN68/Inv_SY_B!$NE68-1,"")</f>
        <v>-1.2715323517181742E-2</v>
      </c>
      <c r="LO68" s="57">
        <f>IFERROR(Inv_SY_B!LO68/Inv_SY_B!$NE68-1,"")</f>
        <v>-1.4360797977986395E-2</v>
      </c>
      <c r="LP68" s="57">
        <f>IFERROR(Inv_SY_B!LP68/Inv_SY_B!$NE68-1,"")</f>
        <v>-9.804099471142802E-3</v>
      </c>
      <c r="LQ68" s="57">
        <f>IFERROR(Inv_SY_B!LQ68/Inv_SY_B!$NE68-1,"")</f>
        <v>-1.2462173600134796E-2</v>
      </c>
      <c r="LR68" s="57">
        <f>IFERROR(Inv_SY_B!LR68/Inv_SY_B!$NE68-1,"")</f>
        <v>-2.3980494825767695E-2</v>
      </c>
      <c r="LS68" s="57">
        <f>IFERROR(Inv_SY_B!LS68/Inv_SY_B!$NE68-1,"")</f>
        <v>1.2509787598065758E-2</v>
      </c>
      <c r="LT68" s="57">
        <f>IFERROR(Inv_SY_B!LT68/Inv_SY_B!$NE68-1,"")</f>
        <v>-1.6113861153536191E-2</v>
      </c>
      <c r="LU68" s="57">
        <f>IFERROR(Inv_SY_B!LU68/Inv_SY_B!$NE68-1,"")</f>
        <v>-7.0764091149625452E-3</v>
      </c>
      <c r="LV68" s="57">
        <f>IFERROR(Inv_SY_B!LV68/Inv_SY_B!$NE68-1,"")</f>
        <v>-2.4885505779210226E-2</v>
      </c>
      <c r="LW68" s="57">
        <f>IFERROR(Inv_SY_B!LW68/Inv_SY_B!$NE68-1,"")</f>
        <v>1.777658399111437E-2</v>
      </c>
      <c r="LX68" s="57">
        <f>IFERROR(Inv_SY_B!LX68/Inv_SY_B!$NE68-1,"")</f>
        <v>1.1397206081533273E-2</v>
      </c>
      <c r="LY68" s="57">
        <f>IFERROR(Inv_SY_B!LY68/Inv_SY_B!$NE68-1,"")</f>
        <v>-2.5576830956758334E-3</v>
      </c>
      <c r="LZ68" s="57">
        <f>IFERROR(Inv_SY_B!LZ68/Inv_SY_B!$NE68-1,"")</f>
        <v>-7.2726003006740036E-3</v>
      </c>
      <c r="MA68" s="57">
        <f>IFERROR(Inv_SY_B!MA68/Inv_SY_B!$NE68-1,"")</f>
        <v>1.424514264831056E-2</v>
      </c>
      <c r="MB68" s="57">
        <f>IFERROR(Inv_SY_B!MB68/Inv_SY_B!$NE68-1,"")</f>
        <v>7.4100948880448936E-3</v>
      </c>
      <c r="MC68" s="57">
        <f>IFERROR(Inv_SY_B!MC68/Inv_SY_B!$NE68-1,"")</f>
        <v>-2.7018293830330276E-2</v>
      </c>
      <c r="MD68" s="57">
        <f>IFERROR(Inv_SY_B!MD68/Inv_SY_B!$NE68-1,"")</f>
        <v>8.2819704482628431E-4</v>
      </c>
      <c r="ME68" s="57">
        <f>IFERROR(Inv_SY_B!ME68/Inv_SY_B!$NE68-1,"")</f>
        <v>5.3848955516697661E-3</v>
      </c>
      <c r="MF68" s="57">
        <f>IFERROR(Inv_SY_B!MF68/Inv_SY_B!$NE68-1,"")</f>
        <v>4.7520207590525665E-3</v>
      </c>
      <c r="MG68" s="57">
        <f>IFERROR(Inv_SY_B!MG68/Inv_SY_B!$NE68-1,"")</f>
        <v>5.0051706760994019E-3</v>
      </c>
      <c r="MH68" s="57">
        <f>IFERROR(Inv_SY_B!MH68/Inv_SY_B!$NE68-1,"")</f>
        <v>1.6270341984685466E-2</v>
      </c>
      <c r="MI68" s="57">
        <f>IFERROR(Inv_SY_B!MI68/Inv_SY_B!$NE68-1,"")</f>
        <v>-3.981651379064588E-3</v>
      </c>
      <c r="MJ68" s="57">
        <f>IFERROR(Inv_SY_B!MJ68/Inv_SY_B!$NE68-1,"")</f>
        <v>7.2771911815951995E-3</v>
      </c>
      <c r="MK68" s="57">
        <f>IFERROR(Inv_SY_B!MK68/Inv_SY_B!$NE68-1,"")</f>
        <v>3.422983694556514E-3</v>
      </c>
      <c r="ML68" s="57">
        <f>IFERROR(Inv_SY_B!ML68/Inv_SY_B!$NE68-1,"")</f>
        <v>1.424514264831056E-2</v>
      </c>
      <c r="MM68" s="57">
        <f>IFERROR(Inv_SY_B!MM68/Inv_SY_B!$NE68-1,"")</f>
        <v>-1.9631138826117223E-3</v>
      </c>
      <c r="MN68" s="57">
        <f>IFERROR(Inv_SY_B!MN68/Inv_SY_B!$NE68-1,"")</f>
        <v>5.5494429977502868E-3</v>
      </c>
      <c r="MO68" s="57">
        <f>IFERROR(Inv_SY_B!MO68/Inv_SY_B!$NE68-1,"")</f>
        <v>1.6181739513719373E-2</v>
      </c>
      <c r="MP68" s="57">
        <f>IFERROR(Inv_SY_B!MP68/Inv_SY_B!$NE68-1,"")</f>
        <v>8.2558457472698965E-3</v>
      </c>
      <c r="MQ68" s="57">
        <f>IFERROR(Inv_SY_B!MQ68/Inv_SY_B!$NE68-1,"")</f>
        <v>5.3848955516697661E-3</v>
      </c>
      <c r="MR68" s="57">
        <f>IFERROR(Inv_SY_B!MR68/Inv_SY_B!$NE68-1,"")</f>
        <v>8.0429696806620932E-3</v>
      </c>
      <c r="MS68" s="57">
        <f>IFERROR(Inv_SY_B!MS68/Inv_SY_B!$NE68-1,"")</f>
        <v>1.2460435733129938E-2</v>
      </c>
      <c r="MT68" s="57">
        <f>IFERROR(Inv_SY_B!MT68/Inv_SY_B!$NE68-1,"")</f>
        <v>1.2967886248665073E-2</v>
      </c>
      <c r="MU68" s="57">
        <f>IFERROR(Inv_SY_B!MU68/Inv_SY_B!$NE68-1,"")</f>
        <v>1.4371717606834089E-2</v>
      </c>
      <c r="MV68" s="57">
        <f>IFERROR(Inv_SY_B!MV68/Inv_SY_B!$NE68-1,"")</f>
        <v>1.1276384530215511E-2</v>
      </c>
      <c r="MW68" s="57">
        <f>IFERROR(Inv_SY_B!MW68/Inv_SY_B!$NE68-1,"")</f>
        <v>-1.494453444078947E-3</v>
      </c>
      <c r="MX68" s="57">
        <f>IFERROR(Inv_SY_B!MX68/Inv_SY_B!$NE68-1,"")</f>
        <v>8.549269514755764E-3</v>
      </c>
      <c r="MY68" s="57">
        <f>IFERROR(Inv_SY_B!MY68/Inv_SY_B!$NE68-1,"")</f>
        <v>-1.0957423247300868E-3</v>
      </c>
      <c r="MZ68" s="57">
        <f>IFERROR(Inv_SY_B!MZ68/Inv_SY_B!$NE68-1,"")</f>
        <v>9.4036504847891944E-3</v>
      </c>
      <c r="NA68" s="57">
        <f>IFERROR(Inv_SY_B!NA68/Inv_SY_B!$NE68-1,"")</f>
        <v>8.8090812717251943E-3</v>
      </c>
      <c r="NB68" s="57">
        <f>IFERROR(Inv_SY_B!NB68/Inv_SY_B!$NE68-1,"")</f>
        <v>1.7510776578215426E-2</v>
      </c>
      <c r="NC68" s="57">
        <f>IFERROR(Inv_SY_B!NC68/Inv_SY_B!$NE68-1,"")</f>
        <v>1.6048835807269679E-2</v>
      </c>
      <c r="ND68" s="57">
        <f>IFERROR(Inv_SY_B!ND68/Inv_SY_B!$NE68-1,"")</f>
        <v>1.7510776578215426E-2</v>
      </c>
    </row>
    <row r="69" spans="2:368" ht="15" customHeight="1" x14ac:dyDescent="0.35">
      <c r="B69" s="86">
        <f t="shared" si="0"/>
        <v>45810</v>
      </c>
      <c r="C69" s="57">
        <f>IFERROR(Inv_SY_B!C69/Inv_SY_B!$NE69-1,"")</f>
        <v>-6.2369308653235866E-2</v>
      </c>
      <c r="D69" s="57">
        <f>IFERROR(Inv_SY_B!D69/Inv_SY_B!$NE69-1,"")</f>
        <v>-8.5714037495465578E-2</v>
      </c>
      <c r="E69" s="57">
        <f>IFERROR(Inv_SY_B!E69/Inv_SY_B!$NE69-1,"")</f>
        <v>-5.0017287569625868E-2</v>
      </c>
      <c r="F69" s="57">
        <f>IFERROR(Inv_SY_B!F69/Inv_SY_B!$NE69-1,"")</f>
        <v>-5.1982381832927471E-2</v>
      </c>
      <c r="G69" s="57">
        <f>IFERROR(Inv_SY_B!G69/Inv_SY_B!$NE69-1,"")</f>
        <v>-5.4228203848129319E-2</v>
      </c>
      <c r="H69" s="57">
        <f>IFERROR(Inv_SY_B!H69/Inv_SY_B!$NE69-1,"")</f>
        <v>-9.9343519621051812E-2</v>
      </c>
      <c r="I69" s="57">
        <f>IFERROR(Inv_SY_B!I69/Inv_SY_B!$NE69-1,"")</f>
        <v>-2.0438419803991192E-2</v>
      </c>
      <c r="J69" s="57">
        <f>IFERROR(Inv_SY_B!J69/Inv_SY_B!$NE69-1,"")</f>
        <v>-8.0897340278651142E-2</v>
      </c>
      <c r="K69" s="57">
        <f>IFERROR(Inv_SY_B!K69/Inv_SY_B!$NE69-1,"")</f>
        <v>-4.2437638268319477E-2</v>
      </c>
      <c r="L69" s="57">
        <f>IFERROR(Inv_SY_B!L69/Inv_SY_B!$NE69-1,"")</f>
        <v>-3.7665266486015647E-2</v>
      </c>
      <c r="M69" s="57">
        <f>IFERROR(Inv_SY_B!M69/Inv_SY_B!$NE69-1,"")</f>
        <v>-3.7103810982215268E-2</v>
      </c>
      <c r="N69" s="57">
        <f>IFERROR(Inv_SY_B!N69/Inv_SY_B!$NE69-1,"")</f>
        <v>-4.4964188035421793E-2</v>
      </c>
      <c r="O69" s="57">
        <f>IFERROR(Inv_SY_B!O69/Inv_SY_B!$NE69-1,"")</f>
        <v>-4.0753271756918341E-2</v>
      </c>
      <c r="P69" s="57">
        <f>IFERROR(Inv_SY_B!P69/Inv_SY_B!$NE69-1,"")</f>
        <v>-3.7665266486015647E-2</v>
      </c>
      <c r="Q69" s="57">
        <f>IFERROR(Inv_SY_B!Q69/Inv_SY_B!$NE69-1,"")</f>
        <v>-2.7278339665707252E-2</v>
      </c>
      <c r="R69" s="57">
        <f>IFERROR(Inv_SY_B!R69/Inv_SY_B!$NE69-1,"")</f>
        <v>-3.2892894703711817E-2</v>
      </c>
      <c r="S69" s="57">
        <f>IFERROR(Inv_SY_B!S69/Inv_SY_B!$NE69-1,"")</f>
        <v>-4.7003158022907665E-2</v>
      </c>
      <c r="T69" s="57">
        <f>IFERROR(Inv_SY_B!T69/Inv_SY_B!$NE69-1,"")</f>
        <v>-2.4544937870889183E-2</v>
      </c>
      <c r="U69" s="57">
        <f>IFERROR(Inv_SY_B!U69/Inv_SY_B!$NE69-1,"")</f>
        <v>-3.7103810982215268E-2</v>
      </c>
      <c r="V69" s="57">
        <f>IFERROR(Inv_SY_B!V69/Inv_SY_B!$NE69-1,"")</f>
        <v>-2.3909606642904646E-2</v>
      </c>
      <c r="W69" s="57">
        <f>IFERROR(Inv_SY_B!W69/Inv_SY_B!$NE69-1,"")</f>
        <v>6.4089905623201382E-3</v>
      </c>
      <c r="X69" s="57">
        <f>IFERROR(Inv_SY_B!X69/Inv_SY_B!$NE69-1,"")</f>
        <v>-1.1557585559294425E-2</v>
      </c>
      <c r="Y69" s="57">
        <f>IFERROR(Inv_SY_B!Y69/Inv_SY_B!$NE69-1,"")</f>
        <v>5.0053518028190247E-3</v>
      </c>
      <c r="Z69" s="57">
        <f>IFERROR(Inv_SY_B!Z69/Inv_SY_B!$NE69-1,"")</f>
        <v>1.355891028115952E-3</v>
      </c>
      <c r="AA69" s="57">
        <f>IFERROR(Inv_SY_B!AA69/Inv_SY_B!$NE69-1,"")</f>
        <v>-6.0920323518565134E-4</v>
      </c>
      <c r="AB69" s="57">
        <f>IFERROR(Inv_SY_B!AB69/Inv_SY_B!$NE69-1,"")</f>
        <v>-1.717214059729899E-2</v>
      </c>
      <c r="AC69" s="57">
        <f>IFERROR(Inv_SY_B!AC69/Inv_SY_B!$NE69-1,"")</f>
        <v>-3.2847548328529541E-4</v>
      </c>
      <c r="AD69" s="57">
        <f>IFERROR(Inv_SY_B!AD69/Inv_SY_B!$NE69-1,"")</f>
        <v>-1.239976881499516E-2</v>
      </c>
      <c r="AE69" s="57">
        <f>IFERROR(Inv_SY_B!AE69/Inv_SY_B!$NE69-1,"")</f>
        <v>1.3427184359825928E-2</v>
      </c>
      <c r="AF69" s="57">
        <f>IFERROR(Inv_SY_B!AF69/Inv_SY_B!$NE69-1,"")</f>
        <v>2.329800205151944E-4</v>
      </c>
      <c r="AG69" s="57">
        <f>IFERROR(Inv_SY_B!AG69/Inv_SY_B!$NE69-1,"")</f>
        <v>-7.9081247845915748E-3</v>
      </c>
      <c r="AH69" s="57">
        <f>IFERROR(Inv_SY_B!AH69/Inv_SY_B!$NE69-1,"")</f>
        <v>-4.8201195136889918E-3</v>
      </c>
      <c r="AI69" s="57">
        <f>IFERROR(Inv_SY_B!AI69/Inv_SY_B!$NE69-1,"")</f>
        <v>-5.8719847878532905E-2</v>
      </c>
      <c r="AJ69" s="57">
        <f>IFERROR(Inv_SY_B!AJ69/Inv_SY_B!$NE69-1,"")</f>
        <v>-6.473333182713259E-2</v>
      </c>
      <c r="AK69" s="57">
        <f>IFERROR(Inv_SY_B!AK69/Inv_SY_B!$NE69-1,"")</f>
        <v>-5.7050256511968378E-2</v>
      </c>
      <c r="AL69" s="57">
        <f>IFERROR(Inv_SY_B!AL69/Inv_SY_B!$NE69-1,"")</f>
        <v>-4.818516960985586E-2</v>
      </c>
      <c r="AM69" s="57">
        <f>IFERROR(Inv_SY_B!AM69/Inv_SY_B!$NE69-1,"")</f>
        <v>-3.5478545050161459E-2</v>
      </c>
      <c r="AN69" s="57">
        <f>IFERROR(Inv_SY_B!AN69/Inv_SY_B!$NE69-1,"")</f>
        <v>-4.13886029849031E-2</v>
      </c>
      <c r="AO69" s="57">
        <f>IFERROR(Inv_SY_B!AO69/Inv_SY_B!$NE69-1,"")</f>
        <v>-5.4228203848129319E-2</v>
      </c>
      <c r="AP69" s="57">
        <f>IFERROR(Inv_SY_B!AP69/Inv_SY_B!$NE69-1,"")</f>
        <v>-4.1684105881640177E-2</v>
      </c>
      <c r="AQ69" s="57">
        <f>IFERROR(Inv_SY_B!AQ69/Inv_SY_B!$NE69-1,"")</f>
        <v>-6.4334402916537581E-2</v>
      </c>
      <c r="AR69" s="57">
        <f>IFERROR(Inv_SY_B!AR69/Inv_SY_B!$NE69-1,"")</f>
        <v>-4.0824154513104172E-2</v>
      </c>
      <c r="AS69" s="57">
        <f>IFERROR(Inv_SY_B!AS69/Inv_SY_B!$NE69-1,"")</f>
        <v>-1.5007694587849008E-2</v>
      </c>
      <c r="AT69" s="57">
        <f>IFERROR(Inv_SY_B!AT69/Inv_SY_B!$NE69-1,"")</f>
        <v>-2.9445360908445961E-2</v>
      </c>
      <c r="AU69" s="57">
        <f>IFERROR(Inv_SY_B!AU69/Inv_SY_B!$NE69-1,"")</f>
        <v>-1.8339377039410576E-2</v>
      </c>
      <c r="AV69" s="57">
        <f>IFERROR(Inv_SY_B!AV69/Inv_SY_B!$NE69-1,"")</f>
        <v>4.9647255000839774E-3</v>
      </c>
      <c r="AW69" s="57">
        <f>IFERROR(Inv_SY_B!AW69/Inv_SY_B!$NE69-1,"")</f>
        <v>-5.7909838243486167E-4</v>
      </c>
      <c r="AX69" s="57">
        <f>IFERROR(Inv_SY_B!AX69/Inv_SY_B!$NE69-1,"")</f>
        <v>-4.1183001339385461E-3</v>
      </c>
      <c r="AY69" s="57">
        <f>IFERROR(Inv_SY_B!AY69/Inv_SY_B!$NE69-1,"")</f>
        <v>-2.6938583584556586E-2</v>
      </c>
      <c r="AZ69" s="57">
        <f>IFERROR(Inv_SY_B!AZ69/Inv_SY_B!$NE69-1,"")</f>
        <v>-1.6579144850612404E-2</v>
      </c>
      <c r="BA69" s="57">
        <f>IFERROR(Inv_SY_B!BA69/Inv_SY_B!$NE69-1,"")</f>
        <v>-1.6275622938004775E-2</v>
      </c>
      <c r="BB69" s="57">
        <f>IFERROR(Inv_SY_B!BB69/Inv_SY_B!$NE69-1,"")</f>
        <v>-3.9068294525244407E-2</v>
      </c>
      <c r="BC69" s="57">
        <f>IFERROR(Inv_SY_B!BC69/Inv_SY_B!$NE69-1,"")</f>
        <v>-4.8733960703796209E-2</v>
      </c>
      <c r="BD69" s="57">
        <f>IFERROR(Inv_SY_B!BD69/Inv_SY_B!$NE69-1,"")</f>
        <v>-5.8637896298785575E-2</v>
      </c>
      <c r="BE69" s="57">
        <f>IFERROR(Inv_SY_B!BE69/Inv_SY_B!$NE69-1,"")</f>
        <v>-6.9247914065818983E-2</v>
      </c>
      <c r="BF69" s="57">
        <f>IFERROR(Inv_SY_B!BF69/Inv_SY_B!$NE69-1,"")</f>
        <v>-4.2610318250069334E-2</v>
      </c>
      <c r="BG69" s="57">
        <f>IFERROR(Inv_SY_B!BG69/Inv_SY_B!$NE69-1,"")</f>
        <v>-3.5496418209238323E-2</v>
      </c>
      <c r="BH69" s="57">
        <f>IFERROR(Inv_SY_B!BH69/Inv_SY_B!$NE69-1,"")</f>
        <v>-8.1394224462238651E-2</v>
      </c>
      <c r="BI69" s="57">
        <f>IFERROR(Inv_SY_B!BI69/Inv_SY_B!$NE69-1,"")</f>
        <v>-7.6262193244081011E-2</v>
      </c>
      <c r="BJ69" s="57">
        <f>IFERROR(Inv_SY_B!BJ69/Inv_SY_B!$NE69-1,"")</f>
        <v>-8.3390702481203172E-2</v>
      </c>
      <c r="BK69" s="57">
        <f>IFERROR(Inv_SY_B!BK69/Inv_SY_B!$NE69-1,"")</f>
        <v>-4.8613648810124643E-2</v>
      </c>
      <c r="BL69" s="57">
        <f>IFERROR(Inv_SY_B!BL69/Inv_SY_B!$NE69-1,"")</f>
        <v>-5.0585895372837753E-2</v>
      </c>
      <c r="BM69" s="57">
        <f>IFERROR(Inv_SY_B!BM69/Inv_SY_B!$NE69-1,"")</f>
        <v>-4.7517905004320626E-2</v>
      </c>
      <c r="BN69" s="57">
        <f>IFERROR(Inv_SY_B!BN69/Inv_SY_B!$NE69-1,"")</f>
        <v>4.071531676503426E-2</v>
      </c>
      <c r="BO69" s="57">
        <f>IFERROR(Inv_SY_B!BO69/Inv_SY_B!$NE69-1,"")</f>
        <v>1.7954863836643353E-2</v>
      </c>
      <c r="BP69" s="57">
        <f>IFERROR(Inv_SY_B!BP69/Inv_SY_B!$NE69-1,"")</f>
        <v>3.0232952684902115E-2</v>
      </c>
      <c r="BQ69" s="57">
        <f>IFERROR(Inv_SY_B!BQ69/Inv_SY_B!$NE69-1,"")</f>
        <v>2.7928545456949561E-2</v>
      </c>
      <c r="BR69" s="57">
        <f>IFERROR(Inv_SY_B!BR69/Inv_SY_B!$NE69-1,"")</f>
        <v>4.3400538739732264E-2</v>
      </c>
      <c r="BS69" s="57">
        <f>IFERROR(Inv_SY_B!BS69/Inv_SY_B!$NE69-1,"")</f>
        <v>2.773425812307706E-2</v>
      </c>
      <c r="BT69" s="57">
        <f>IFERROR(Inv_SY_B!BT69/Inv_SY_B!$NE69-1,"")</f>
        <v>1.7571260697400559E-2</v>
      </c>
      <c r="BU69" s="57">
        <f>IFERROR(Inv_SY_B!BU69/Inv_SY_B!$NE69-1,"")</f>
        <v>4.1226787617357763E-2</v>
      </c>
      <c r="BV69" s="57">
        <f>IFERROR(Inv_SY_B!BV69/Inv_SY_B!$NE69-1,"")</f>
        <v>4.7748040984481266E-2</v>
      </c>
      <c r="BW69" s="57">
        <f>IFERROR(Inv_SY_B!BW69/Inv_SY_B!$NE69-1,"")</f>
        <v>2.8440016309272842E-2</v>
      </c>
      <c r="BX69" s="57">
        <f>IFERROR(Inv_SY_B!BX69/Inv_SY_B!$NE69-1,"")</f>
        <v>1.8961196746007269E-2</v>
      </c>
      <c r="BY69" s="57">
        <f>IFERROR(Inv_SY_B!BY69/Inv_SY_B!$NE69-1,"")</f>
        <v>1.4630303296541136E-2</v>
      </c>
      <c r="BZ69" s="57">
        <f>IFERROR(Inv_SY_B!BZ69/Inv_SY_B!$NE69-1,"")</f>
        <v>2.3319495617262653E-2</v>
      </c>
      <c r="CA69" s="57">
        <f>IFERROR(Inv_SY_B!CA69/Inv_SY_B!$NE69-1,"")</f>
        <v>2.3317541656739937E-3</v>
      </c>
      <c r="CB69" s="57">
        <f>IFERROR(Inv_SY_B!CB69/Inv_SY_B!$NE69-1,"")</f>
        <v>-4.8055890917481081E-3</v>
      </c>
      <c r="CC69" s="57">
        <f>IFERROR(Inv_SY_B!CC69/Inv_SY_B!$NE69-1,"")</f>
        <v>3.1508841423213196E-2</v>
      </c>
      <c r="CD69" s="57">
        <f>IFERROR(Inv_SY_B!CD69/Inv_SY_B!$NE69-1,"")</f>
        <v>2.5499058908413419E-2</v>
      </c>
      <c r="CE69" s="57">
        <f>IFERROR(Inv_SY_B!CE69/Inv_SY_B!$NE69-1,"")</f>
        <v>2.1918762942149561E-2</v>
      </c>
      <c r="CF69" s="57">
        <f>IFERROR(Inv_SY_B!CF69/Inv_SY_B!$NE69-1,"")</f>
        <v>2.8967470625731684E-2</v>
      </c>
      <c r="CG69" s="57">
        <f>IFERROR(Inv_SY_B!CG69/Inv_SY_B!$NE69-1,"")</f>
        <v>4.3784141878974836E-2</v>
      </c>
      <c r="CH69" s="57">
        <f>IFERROR(Inv_SY_B!CH69/Inv_SY_B!$NE69-1,"")</f>
        <v>3.4682285575128979E-2</v>
      </c>
      <c r="CI69" s="57">
        <f>IFERROR(Inv_SY_B!CI69/Inv_SY_B!$NE69-1,"")</f>
        <v>5.2223410942310755E-2</v>
      </c>
      <c r="CJ69" s="57">
        <f>IFERROR(Inv_SY_B!CJ69/Inv_SY_B!$NE69-1,"")</f>
        <v>3.8291642385274827E-2</v>
      </c>
      <c r="CK69" s="57">
        <f>IFERROR(Inv_SY_B!CK69/Inv_SY_B!$NE69-1,"")</f>
        <v>3.8692682030846637E-2</v>
      </c>
      <c r="CL69" s="57">
        <f>IFERROR(Inv_SY_B!CL69/Inv_SY_B!$NE69-1,"")</f>
        <v>2.9399123587949161E-2</v>
      </c>
      <c r="CM69" s="57">
        <f>IFERROR(Inv_SY_B!CM69/Inv_SY_B!$NE69-1,"")</f>
        <v>3.5344872815638695E-2</v>
      </c>
      <c r="CN69" s="57">
        <f>IFERROR(Inv_SY_B!CN69/Inv_SY_B!$NE69-1,"")</f>
        <v>2.5115455769170847E-2</v>
      </c>
      <c r="CO69" s="57">
        <f>IFERROR(Inv_SY_B!CO69/Inv_SY_B!$NE69-1,"")</f>
        <v>2.8823619448515414E-2</v>
      </c>
      <c r="CP69" s="57">
        <f>IFERROR(Inv_SY_B!CP69/Inv_SY_B!$NE69-1,"")</f>
        <v>1.6420451279672843E-2</v>
      </c>
      <c r="CQ69" s="57">
        <f>IFERROR(Inv_SY_B!CQ69/Inv_SY_B!$NE69-1,"")</f>
        <v>3.3171121693264194E-2</v>
      </c>
      <c r="CR69" s="57">
        <f>IFERROR(Inv_SY_B!CR69/Inv_SY_B!$NE69-1,"")</f>
        <v>3.9053036494983262E-2</v>
      </c>
      <c r="CS69" s="57">
        <f>IFERROR(Inv_SY_B!CS69/Inv_SY_B!$NE69-1,"")</f>
        <v>4.5574289862106765E-2</v>
      </c>
      <c r="CT69" s="57">
        <f>IFERROR(Inv_SY_B!CT69/Inv_SY_B!$NE69-1,"")</f>
        <v>5.8872532022514967E-2</v>
      </c>
      <c r="CU69" s="57">
        <f>IFERROR(Inv_SY_B!CU69/Inv_SY_B!$NE69-1,"")</f>
        <v>5.3215664395818152E-2</v>
      </c>
      <c r="CV69" s="57">
        <f>IFERROR(Inv_SY_B!CV69/Inv_SY_B!$NE69-1,"")</f>
        <v>4.6085760714430268E-2</v>
      </c>
      <c r="CW69" s="57">
        <f>IFERROR(Inv_SY_B!CW69/Inv_SY_B!$NE69-1,"")</f>
        <v>4.3784141878974836E-2</v>
      </c>
      <c r="CX69" s="57">
        <f>IFERROR(Inv_SY_B!CX69/Inv_SY_B!$NE69-1,"")</f>
        <v>1.9309099161544996E-2</v>
      </c>
      <c r="CY69" s="57">
        <f>IFERROR(Inv_SY_B!CY69/Inv_SY_B!$NE69-1,"")</f>
        <v>1.489766306025575E-2</v>
      </c>
      <c r="CZ69" s="57">
        <f>IFERROR(Inv_SY_B!CZ69/Inv_SY_B!$NE69-1,"")</f>
        <v>4.0075978199630269E-2</v>
      </c>
      <c r="DA69" s="57">
        <f>IFERROR(Inv_SY_B!DA69/Inv_SY_B!$NE69-1,"")</f>
        <v>1.8479699956948537E-2</v>
      </c>
      <c r="DB69" s="57">
        <f>IFERROR(Inv_SY_B!DB69/Inv_SY_B!$NE69-1,"")</f>
        <v>5.2223410942310755E-2</v>
      </c>
      <c r="DC69" s="57">
        <f>IFERROR(Inv_SY_B!DC69/Inv_SY_B!$NE69-1,"")</f>
        <v>8.3295265220957315E-2</v>
      </c>
      <c r="DD69" s="57">
        <f>IFERROR(Inv_SY_B!DD69/Inv_SY_B!$NE69-1,"")</f>
        <v>4.1610390756600335E-2</v>
      </c>
      <c r="DE69" s="57">
        <f>IFERROR(Inv_SY_B!DE69/Inv_SY_B!$NE69-1,"")</f>
        <v>5.6059442334736476E-2</v>
      </c>
      <c r="DF69" s="57">
        <f>IFERROR(Inv_SY_B!DF69/Inv_SY_B!$NE69-1,"")</f>
        <v>3.636781452028548E-2</v>
      </c>
      <c r="DG69" s="57">
        <f>IFERROR(Inv_SY_B!DG69/Inv_SY_B!$NE69-1,"")</f>
        <v>2.0512218098260204E-2</v>
      </c>
      <c r="DH69" s="57">
        <f>IFERROR(Inv_SY_B!DH69/Inv_SY_B!$NE69-1,"")</f>
        <v>5.951187058791918E-2</v>
      </c>
      <c r="DI69" s="57">
        <f>IFERROR(Inv_SY_B!DI69/Inv_SY_B!$NE69-1,"")</f>
        <v>5.5803706908574835E-2</v>
      </c>
      <c r="DJ69" s="57">
        <f>IFERROR(Inv_SY_B!DJ69/Inv_SY_B!$NE69-1,"")</f>
        <v>6.5905256241961974E-2</v>
      </c>
      <c r="DK69" s="57">
        <f>IFERROR(Inv_SY_B!DK69/Inv_SY_B!$NE69-1,"")</f>
        <v>5.6223843680125896E-2</v>
      </c>
      <c r="DL69" s="57">
        <f>IFERROR(Inv_SY_B!DL69/Inv_SY_B!$NE69-1,"")</f>
        <v>3.8157962503417631E-2</v>
      </c>
      <c r="DM69" s="57">
        <f>IFERROR(Inv_SY_B!DM69/Inv_SY_B!$NE69-1,"")</f>
        <v>1.6036848140430493E-2</v>
      </c>
      <c r="DN69" s="57">
        <f>IFERROR(Inv_SY_B!DN69/Inv_SY_B!$NE69-1,"")</f>
        <v>5.0049659819936476E-2</v>
      </c>
      <c r="DO69" s="57">
        <f>IFERROR(Inv_SY_B!DO69/Inv_SY_B!$NE69-1,"")</f>
        <v>3.7007153085689692E-2</v>
      </c>
      <c r="DP69" s="57">
        <f>IFERROR(Inv_SY_B!DP69/Inv_SY_B!$NE69-1,"")</f>
        <v>4.2761200174328051E-2</v>
      </c>
      <c r="DQ69" s="57">
        <f>IFERROR(Inv_SY_B!DQ69/Inv_SY_B!$NE69-1,"")</f>
        <v>2.9462958013919627E-2</v>
      </c>
      <c r="DR69" s="57">
        <f>IFERROR(Inv_SY_B!DR69/Inv_SY_B!$NE69-1,"")</f>
        <v>3.3298989406345125E-2</v>
      </c>
      <c r="DS69" s="57">
        <f>IFERROR(Inv_SY_B!DS69/Inv_SY_B!$NE69-1,"")</f>
        <v>2.4731852629928053E-2</v>
      </c>
      <c r="DT69" s="57">
        <f>IFERROR(Inv_SY_B!DT69/Inv_SY_B!$NE69-1,"")</f>
        <v>3.393832797174956E-2</v>
      </c>
      <c r="DU69" s="57">
        <f>IFERROR(Inv_SY_B!DU69/Inv_SY_B!$NE69-1,"")</f>
        <v>2.3052135853548039E-2</v>
      </c>
      <c r="DV69" s="57">
        <f>IFERROR(Inv_SY_B!DV69/Inv_SY_B!$NE69-1,"")</f>
        <v>3.2276047701698563E-2</v>
      </c>
      <c r="DW69" s="57">
        <f>IFERROR(Inv_SY_B!DW69/Inv_SY_B!$NE69-1,"")</f>
        <v>4.4039877305136477E-2</v>
      </c>
      <c r="DX69" s="57">
        <f>IFERROR(Inv_SY_B!DX69/Inv_SY_B!$NE69-1,"")</f>
        <v>3.9053036494983262E-2</v>
      </c>
      <c r="DY69" s="57">
        <f>IFERROR(Inv_SY_B!DY69/Inv_SY_B!$NE69-1,"")</f>
        <v>1.5525377288107212E-2</v>
      </c>
      <c r="DZ69" s="57">
        <f>IFERROR(Inv_SY_B!DZ69/Inv_SY_B!$NE69-1,"")</f>
        <v>3.8413697929579049E-2</v>
      </c>
      <c r="EA69" s="57">
        <f>IFERROR(Inv_SY_B!EA69/Inv_SY_B!$NE69-1,"")</f>
        <v>2.370891092528149E-2</v>
      </c>
      <c r="EB69" s="57">
        <f>IFERROR(Inv_SY_B!EB69/Inv_SY_B!$NE69-1,"")</f>
        <v>2.3964646351443131E-2</v>
      </c>
      <c r="EC69" s="57">
        <f>IFERROR(Inv_SY_B!EC69/Inv_SY_B!$NE69-1,"")</f>
        <v>1.5525377288107212E-2</v>
      </c>
      <c r="ED69" s="57">
        <f>IFERROR(Inv_SY_B!ED69/Inv_SY_B!$NE69-1,"")</f>
        <v>2.4476117203766634E-2</v>
      </c>
      <c r="EE69" s="57">
        <f>IFERROR(Inv_SY_B!EE69/Inv_SY_B!$NE69-1,"")</f>
        <v>2.7417074604626057E-2</v>
      </c>
      <c r="EF69" s="57">
        <f>IFERROR(Inv_SY_B!EF69/Inv_SY_B!$NE69-1,"")</f>
        <v>3.9308771921145125E-2</v>
      </c>
      <c r="EG69" s="57">
        <f>IFERROR(Inv_SY_B!EG69/Inv_SY_B!$NE69-1,"")</f>
        <v>1.8977805541289916E-2</v>
      </c>
      <c r="EH69" s="57">
        <f>IFERROR(Inv_SY_B!EH69/Inv_SY_B!$NE69-1,"")</f>
        <v>3.8030094790336477E-2</v>
      </c>
      <c r="EI69" s="57">
        <f>IFERROR(Inv_SY_B!EI69/Inv_SY_B!$NE69-1,"")</f>
        <v>4.3638837659564889E-2</v>
      </c>
      <c r="EJ69" s="57">
        <f>IFERROR(Inv_SY_B!EJ69/Inv_SY_B!$NE69-1,"")</f>
        <v>4.9921792106855767E-2</v>
      </c>
      <c r="EK69" s="57">
        <f>IFERROR(Inv_SY_B!EK69/Inv_SY_B!$NE69-1,"")</f>
        <v>3.3922983846179866E-2</v>
      </c>
      <c r="EL69" s="57">
        <f>IFERROR(Inv_SY_B!EL69/Inv_SY_B!$NE69-1,"")</f>
        <v>2.0256482672098342E-2</v>
      </c>
      <c r="EM69" s="57">
        <f>IFERROR(Inv_SY_B!EM69/Inv_SY_B!$NE69-1,"")</f>
        <v>2.3453175499119849E-2</v>
      </c>
      <c r="EN69" s="57">
        <f>IFERROR(Inv_SY_B!EN69/Inv_SY_B!$NE69-1,"")</f>
        <v>3.1636709136294128E-2</v>
      </c>
      <c r="EO69" s="57">
        <f>IFERROR(Inv_SY_B!EO69/Inv_SY_B!$NE69-1,"")</f>
        <v>3.8797301068821621E-2</v>
      </c>
      <c r="EP69" s="57">
        <f>IFERROR(Inv_SY_B!EP69/Inv_SY_B!$NE69-1,"")</f>
        <v>3.2915386267102553E-2</v>
      </c>
      <c r="EQ69" s="57">
        <f>IFERROR(Inv_SY_B!EQ69/Inv_SY_B!$NE69-1,"")</f>
        <v>3.0741635144728052E-2</v>
      </c>
      <c r="ER69" s="57">
        <f>IFERROR(Inv_SY_B!ER69/Inv_SY_B!$NE69-1,"")</f>
        <v>4.1610390756600335E-2</v>
      </c>
      <c r="ES69" s="57">
        <f>IFERROR(Inv_SY_B!ES69/Inv_SY_B!$NE69-1,"")</f>
        <v>3.7007153085689692E-2</v>
      </c>
      <c r="ET69" s="57">
        <f>IFERROR(Inv_SY_B!ET69/Inv_SY_B!$NE69-1,"")</f>
        <v>3.6821163684845004E-2</v>
      </c>
      <c r="EU69" s="57">
        <f>IFERROR(Inv_SY_B!EU69/Inv_SY_B!$NE69-1,"")</f>
        <v>3.3133826943615885E-2</v>
      </c>
      <c r="EV69" s="57">
        <f>IFERROR(Inv_SY_B!EV69/Inv_SY_B!$NE69-1,"")</f>
        <v>1.0753586722680897E-2</v>
      </c>
      <c r="EW69" s="57">
        <f>IFERROR(Inv_SY_B!EW69/Inv_SY_B!$NE69-1,"")</f>
        <v>2.1835648928647089E-2</v>
      </c>
      <c r="EX69" s="57">
        <f>IFERROR(Inv_SY_B!EX69/Inv_SY_B!$NE69-1,"")</f>
        <v>4.263333246124712E-2</v>
      </c>
      <c r="EY69" s="57">
        <f>IFERROR(Inv_SY_B!EY69/Inv_SY_B!$NE69-1,"")</f>
        <v>5.7624299585297134E-2</v>
      </c>
      <c r="EZ69" s="57">
        <f>IFERROR(Inv_SY_B!EZ69/Inv_SY_B!$NE69-1,"")</f>
        <v>3.0485899718566412E-2</v>
      </c>
      <c r="FA69" s="57">
        <f>IFERROR(Inv_SY_B!FA69/Inv_SY_B!$NE69-1,"")</f>
        <v>3.6623549946447342E-2</v>
      </c>
      <c r="FB69" s="57">
        <f>IFERROR(Inv_SY_B!FB69/Inv_SY_B!$NE69-1,"")</f>
        <v>1.9489276393613419E-2</v>
      </c>
      <c r="FC69" s="57">
        <f>IFERROR(Inv_SY_B!FC69/Inv_SY_B!$NE69-1,"")</f>
        <v>3.3298989406345125E-2</v>
      </c>
      <c r="FD69" s="57">
        <f>IFERROR(Inv_SY_B!FD69/Inv_SY_B!$NE69-1,"")</f>
        <v>2.8312148596192133E-2</v>
      </c>
      <c r="FE69" s="57">
        <f>IFERROR(Inv_SY_B!FE69/Inv_SY_B!$NE69-1,"")</f>
        <v>3.1764576849375059E-2</v>
      </c>
      <c r="FF69" s="57">
        <f>IFERROR(Inv_SY_B!FF69/Inv_SY_B!$NE69-1,"")</f>
        <v>1.3351626165732711E-2</v>
      </c>
      <c r="FG69" s="57">
        <f>IFERROR(Inv_SY_B!FG69/Inv_SY_B!$NE69-1,"")</f>
        <v>1.8977805541289916E-2</v>
      </c>
      <c r="FH69" s="57">
        <f>IFERROR(Inv_SY_B!FH69/Inv_SY_B!$NE69-1,"")</f>
        <v>1.8722070115128275E-2</v>
      </c>
      <c r="FI69" s="57">
        <f>IFERROR(Inv_SY_B!FI69/Inv_SY_B!$NE69-1,"")</f>
        <v>3.250076832345572E-3</v>
      </c>
      <c r="FJ69" s="57">
        <f>IFERROR(Inv_SY_B!FJ69/Inv_SY_B!$NE69-1,"")</f>
        <v>4.1711619362789554E-2</v>
      </c>
      <c r="FK69" s="57">
        <f>IFERROR(Inv_SY_B!FK69/Inv_SY_B!$NE69-1,"")</f>
        <v>5.2862749507714968E-2</v>
      </c>
      <c r="FL69" s="57">
        <f>IFERROR(Inv_SY_B!FL69/Inv_SY_B!$NE69-1,"")</f>
        <v>1.5833422233256345E-2</v>
      </c>
      <c r="FM69" s="57">
        <f>IFERROR(Inv_SY_B!FM69/Inv_SY_B!$NE69-1,"")</f>
        <v>-1.968086638015365E-2</v>
      </c>
      <c r="FN69" s="57">
        <f>IFERROR(Inv_SY_B!FN69/Inv_SY_B!$NE69-1,"")</f>
        <v>-6.346660698250961E-4</v>
      </c>
      <c r="FO69" s="57">
        <f>IFERROR(Inv_SY_B!FO69/Inv_SY_B!$NE69-1,"")</f>
        <v>-6.9367176430955579E-3</v>
      </c>
      <c r="FP69" s="57">
        <f>IFERROR(Inv_SY_B!FP69/Inv_SY_B!$NE69-1,"")</f>
        <v>-3.5756234706846302E-3</v>
      </c>
      <c r="FQ69" s="57">
        <f>IFERROR(Inv_SY_B!FQ69/Inv_SY_B!$NE69-1,"")</f>
        <v>-6.346660698250961E-4</v>
      </c>
      <c r="FR69" s="57">
        <f>IFERROR(Inv_SY_B!FR69/Inv_SY_B!$NE69-1,"")</f>
        <v>-7.4483707756645146E-5</v>
      </c>
      <c r="FS69" s="57">
        <f>IFERROR(Inv_SY_B!FS69/Inv_SY_B!$NE69-1,"")</f>
        <v>1.746108968965876E-3</v>
      </c>
      <c r="FT69" s="57">
        <f>IFERROR(Inv_SY_B!FT69/Inv_SY_B!$NE69-1,"")</f>
        <v>2.0232126917225868E-2</v>
      </c>
      <c r="FU69" s="57">
        <f>IFERROR(Inv_SY_B!FU69/Inv_SY_B!$NE69-1,"")</f>
        <v>2.4153403451705246E-2</v>
      </c>
      <c r="FV69" s="57">
        <f>IFERROR(Inv_SY_B!FV69/Inv_SY_B!$NE69-1,"")</f>
        <v>1.0428935581027421E-2</v>
      </c>
      <c r="FW69" s="57">
        <f>IFERROR(Inv_SY_B!FW69/Inv_SY_B!$NE69-1,"")</f>
        <v>4.4069751887911846E-3</v>
      </c>
      <c r="FX69" s="57">
        <f>IFERROR(Inv_SY_B!FX69/Inv_SY_B!$NE69-1,"")</f>
        <v>1.112916353361304E-2</v>
      </c>
      <c r="FY69" s="57">
        <f>IFERROR(Inv_SY_B!FY69/Inv_SY_B!$NE69-1,"")</f>
        <v>1.6450895973263657E-2</v>
      </c>
      <c r="FZ69" s="57">
        <f>IFERROR(Inv_SY_B!FZ69/Inv_SY_B!$NE69-1,"")</f>
        <v>-8.0972305797133437E-4</v>
      </c>
      <c r="GA69" s="57">
        <f>IFERROR(Inv_SY_B!GA69/Inv_SY_B!$NE69-1,"")</f>
        <v>5.807431093962645E-3</v>
      </c>
      <c r="GB69" s="57">
        <f>IFERROR(Inv_SY_B!GB69/Inv_SY_B!$NE69-1,"")</f>
        <v>-2.5741021024348942E-2</v>
      </c>
      <c r="GC69" s="57">
        <f>IFERROR(Inv_SY_B!GC69/Inv_SY_B!$NE69-1,"")</f>
        <v>1.4210166524989631E-2</v>
      </c>
      <c r="GD69" s="57">
        <f>IFERROR(Inv_SY_B!GD69/Inv_SY_B!$NE69-1,"")</f>
        <v>6.0875222749965374E-3</v>
      </c>
      <c r="GE69" s="57">
        <f>IFERROR(Inv_SY_B!GE69/Inv_SY_B!$NE69-1,"")</f>
        <v>2.2192765184465557E-2</v>
      </c>
      <c r="GF69" s="57">
        <f>IFERROR(Inv_SY_B!GF69/Inv_SY_B!$NE69-1,"")</f>
        <v>1.939185337412308E-2</v>
      </c>
      <c r="GG69" s="57">
        <f>IFERROR(Inv_SY_B!GG69/Inv_SY_B!$NE69-1,"")</f>
        <v>2.8664736931027779E-3</v>
      </c>
      <c r="GH69" s="57">
        <f>IFERROR(Inv_SY_B!GH69/Inv_SY_B!$NE69-1,"")</f>
        <v>1.8831671012054629E-2</v>
      </c>
      <c r="GI69" s="57">
        <f>IFERROR(Inv_SY_B!GI69/Inv_SY_B!$NE69-1,"")</f>
        <v>-5.816352918958656E-3</v>
      </c>
      <c r="GJ69" s="57">
        <f>IFERROR(Inv_SY_B!GJ69/Inv_SY_B!$NE69-1,"")</f>
        <v>1.3790029753438349E-2</v>
      </c>
      <c r="GK69" s="57">
        <f>IFERROR(Inv_SY_B!GK69/Inv_SY_B!$NE69-1,"")</f>
        <v>-2.0521139923256326E-2</v>
      </c>
      <c r="GL69" s="57">
        <f>IFERROR(Inv_SY_B!GL69/Inv_SY_B!$NE69-1,"")</f>
        <v>7.9081149517192806E-3</v>
      </c>
      <c r="GM69" s="57">
        <f>IFERROR(Inv_SY_B!GM69/Inv_SY_B!$NE69-1,"")</f>
        <v>-2.5953043370647855E-3</v>
      </c>
      <c r="GN69" s="57">
        <f>IFERROR(Inv_SY_B!GN69/Inv_SY_B!$NE69-1,"")</f>
        <v>8.748388494821846E-3</v>
      </c>
      <c r="GO69" s="57">
        <f>IFERROR(Inv_SY_B!GO69/Inv_SY_B!$NE69-1,"")</f>
        <v>1.9841864728449288E-3</v>
      </c>
      <c r="GP69" s="57">
        <f>IFERROR(Inv_SY_B!GP69/Inv_SY_B!$NE69-1,"")</f>
        <v>-2.5742974984872546E-3</v>
      </c>
      <c r="GQ69" s="57">
        <f>IFERROR(Inv_SY_B!GQ69/Inv_SY_B!$NE69-1,"")</f>
        <v>1.7130117087271746E-2</v>
      </c>
      <c r="GR69" s="57">
        <f>IFERROR(Inv_SY_B!GR69/Inv_SY_B!$NE69-1,"")</f>
        <v>-1.1442063914614442E-2</v>
      </c>
      <c r="GS69" s="57">
        <f>IFERROR(Inv_SY_B!GS69/Inv_SY_B!$NE69-1,"")</f>
        <v>1.4630303296540914E-2</v>
      </c>
      <c r="GT69" s="57">
        <f>IFERROR(Inv_SY_B!GT69/Inv_SY_B!$NE69-1,"")</f>
        <v>2.8101663740232041E-4</v>
      </c>
      <c r="GU69" s="57">
        <f>IFERROR(Inv_SY_B!GU69/Inv_SY_B!$NE69-1,"")</f>
        <v>9.2505031730174547E-3</v>
      </c>
      <c r="GV69" s="57">
        <f>IFERROR(Inv_SY_B!GV69/Inv_SY_B!$NE69-1,"")</f>
        <v>1.3976913334095009E-2</v>
      </c>
      <c r="GW69" s="57">
        <f>IFERROR(Inv_SY_B!GW69/Inv_SY_B!$NE69-1,"")</f>
        <v>2.583428799716514E-2</v>
      </c>
      <c r="GX69" s="57">
        <f>IFERROR(Inv_SY_B!GX69/Inv_SY_B!$NE69-1,"")</f>
        <v>1.4024336799111303E-2</v>
      </c>
      <c r="GY69" s="57">
        <f>IFERROR(Inv_SY_B!GY69/Inv_SY_B!$NE69-1,"")</f>
        <v>2.8646571845788005E-2</v>
      </c>
      <c r="GZ69" s="57">
        <f>IFERROR(Inv_SY_B!GZ69/Inv_SY_B!$NE69-1,"")</f>
        <v>3.466113183558206E-2</v>
      </c>
      <c r="HA69" s="57">
        <f>IFERROR(Inv_SY_B!HA69/Inv_SY_B!$NE69-1,"")</f>
        <v>3.9142965436051336E-2</v>
      </c>
      <c r="HB69" s="57">
        <f>IFERROR(Inv_SY_B!HB69/Inv_SY_B!$NE69-1,"")</f>
        <v>1.0355485096490868E-2</v>
      </c>
      <c r="HC69" s="57">
        <f>IFERROR(Inv_SY_B!HC69/Inv_SY_B!$NE69-1,"")</f>
        <v>1.4850654750152126E-2</v>
      </c>
      <c r="HD69" s="57">
        <f>IFERROR(Inv_SY_B!HD69/Inv_SY_B!$NE69-1,"")</f>
        <v>-0.15510956929780895</v>
      </c>
      <c r="HE69" s="57">
        <f>IFERROR(Inv_SY_B!HE69/Inv_SY_B!$NE69-1,"")</f>
        <v>-0.29180958909067944</v>
      </c>
      <c r="HF69" s="57">
        <f>IFERROR(Inv_SY_B!HF69/Inv_SY_B!$NE69-1,"")</f>
        <v>1.0354024202875456E-2</v>
      </c>
      <c r="HG69" s="57">
        <f>IFERROR(Inv_SY_B!HG69/Inv_SY_B!$NE69-1,"")</f>
        <v>9.903764616588262E-3</v>
      </c>
      <c r="HH69" s="57">
        <f>IFERROR(Inv_SY_B!HH69/Inv_SY_B!$NE69-1,"")</f>
        <v>1.409705277880291E-2</v>
      </c>
      <c r="HI69" s="57">
        <f>IFERROR(Inv_SY_B!HI69/Inv_SY_B!$NE69-1,"")</f>
        <v>1.5260508453868171E-2</v>
      </c>
      <c r="HJ69" s="57">
        <f>IFERROR(Inv_SY_B!HJ69/Inv_SY_B!$NE69-1,"")</f>
        <v>1.2245743241790175E-2</v>
      </c>
      <c r="HK69" s="57">
        <f>IFERROR(Inv_SY_B!HK69/Inv_SY_B!$NE69-1,"")</f>
        <v>1.8789147047322929E-2</v>
      </c>
      <c r="HL69" s="57">
        <f>IFERROR(Inv_SY_B!HL69/Inv_SY_B!$NE69-1,"")</f>
        <v>1.0590526647008547E-2</v>
      </c>
      <c r="HM69" s="57">
        <f>IFERROR(Inv_SY_B!HM69/Inv_SY_B!$NE69-1,"")</f>
        <v>-1.7307921340647958E-3</v>
      </c>
      <c r="HN69" s="57">
        <f>IFERROR(Inv_SY_B!HN69/Inv_SY_B!$NE69-1,"")</f>
        <v>-1.2601284780415001E-2</v>
      </c>
      <c r="HO69" s="57">
        <f>IFERROR(Inv_SY_B!HO69/Inv_SY_B!$NE69-1,"")</f>
        <v>6.757087071608936E-3</v>
      </c>
      <c r="HP69" s="57">
        <f>IFERROR(Inv_SY_B!HP69/Inv_SY_B!$NE69-1,"")</f>
        <v>-1.1741091578934881E-2</v>
      </c>
      <c r="HQ69" s="57">
        <f>IFERROR(Inv_SY_B!HQ69/Inv_SY_B!$NE69-1,"")</f>
        <v>-3.6357972814603068E-2</v>
      </c>
      <c r="HR69" s="57">
        <f>IFERROR(Inv_SY_B!HR69/Inv_SY_B!$NE69-1,"")</f>
        <v>-2.7661150236480414E-2</v>
      </c>
      <c r="HS69" s="57">
        <f>IFERROR(Inv_SY_B!HS69/Inv_SY_B!$NE69-1,"")</f>
        <v>-2.7003385299524396E-3</v>
      </c>
      <c r="HT69" s="57">
        <f>IFERROR(Inv_SY_B!HT69/Inv_SY_B!$NE69-1,"")</f>
        <v>-1.9124008542488857E-2</v>
      </c>
      <c r="HU69" s="57">
        <f>IFERROR(Inv_SY_B!HU69/Inv_SY_B!$NE69-1,"")</f>
        <v>-2.4151552538969057E-2</v>
      </c>
      <c r="HV69" s="57">
        <f>IFERROR(Inv_SY_B!HV69/Inv_SY_B!$NE69-1,"")</f>
        <v>-1.8069852419309473E-2</v>
      </c>
      <c r="HW69" s="57">
        <f>IFERROR(Inv_SY_B!HW69/Inv_SY_B!$NE69-1,"")</f>
        <v>-1.2371563828932897E-2</v>
      </c>
      <c r="HX69" s="57">
        <f>IFERROR(Inv_SY_B!HX69/Inv_SY_B!$NE69-1,"")</f>
        <v>-8.8811968037371125E-3</v>
      </c>
      <c r="HY69" s="57">
        <f>IFERROR(Inv_SY_B!HY69/Inv_SY_B!$NE69-1,"")</f>
        <v>-3.6222405167771865E-2</v>
      </c>
      <c r="HZ69" s="57">
        <f>IFERROR(Inv_SY_B!HZ69/Inv_SY_B!$NE69-1,"")</f>
        <v>-1.4663848522067702E-2</v>
      </c>
      <c r="IA69" s="57">
        <f>IFERROR(Inv_SY_B!IA69/Inv_SY_B!$NE69-1,"")</f>
        <v>7.2617506877941107E-3</v>
      </c>
      <c r="IB69" s="57">
        <f>IFERROR(Inv_SY_B!IB69/Inv_SY_B!$NE69-1,"")</f>
        <v>-1.7710994337714836E-2</v>
      </c>
      <c r="IC69" s="57">
        <f>IFERROR(Inv_SY_B!IC69/Inv_SY_B!$NE69-1,"")</f>
        <v>-2.7730545096441572E-3</v>
      </c>
      <c r="ID69" s="57">
        <f>IFERROR(Inv_SY_B!ID69/Inv_SY_B!$NE69-1,"")</f>
        <v>-1.2080699910166803E-2</v>
      </c>
      <c r="IE69" s="57">
        <f>IFERROR(Inv_SY_B!IE69/Inv_SY_B!$NE69-1,"")</f>
        <v>-1.1789835991400377E-2</v>
      </c>
      <c r="IF69" s="57">
        <f>IFERROR(Inv_SY_B!IF69/Inv_SY_B!$NE69-1,"")</f>
        <v>-9.0266287631203257E-3</v>
      </c>
      <c r="IG69" s="57">
        <f>IFERROR(Inv_SY_B!IG69/Inv_SY_B!$NE69-1,"")</f>
        <v>-2.5328858876832894E-2</v>
      </c>
      <c r="IH69" s="57">
        <f>IFERROR(Inv_SY_B!IH69/Inv_SY_B!$NE69-1,"")</f>
        <v>-2.5882885388769039E-2</v>
      </c>
      <c r="II69" s="57">
        <f>IFERROR(Inv_SY_B!II69/Inv_SY_B!$NE69-1,"")</f>
        <v>-3.4470296323774741E-2</v>
      </c>
      <c r="IJ69" s="57">
        <f>IFERROR(Inv_SY_B!IJ69/Inv_SY_B!$NE69-1,"")</f>
        <v>-1.9096060617554533E-2</v>
      </c>
      <c r="IK69" s="57">
        <f>IFERROR(Inv_SY_B!IK69/Inv_SY_B!$NE69-1,"")</f>
        <v>2.6079279875328432E-3</v>
      </c>
      <c r="IL69" s="57">
        <f>IFERROR(Inv_SY_B!IL69/Inv_SY_B!$NE69-1,"")</f>
        <v>1.2206437306821583E-2</v>
      </c>
      <c r="IM69" s="57">
        <f>IFERROR(Inv_SY_B!IM69/Inv_SY_B!$NE69-1,"")</f>
        <v>-1.1935267950783479E-2</v>
      </c>
      <c r="IN69" s="57">
        <f>IFERROR(Inv_SY_B!IN69/Inv_SY_B!$NE69-1,"")</f>
        <v>-1.7710994337714836E-2</v>
      </c>
      <c r="IO69" s="57">
        <f>IFERROR(Inv_SY_B!IO69/Inv_SY_B!$NE69-1,"")</f>
        <v>-1.6007362813512116E-2</v>
      </c>
      <c r="IP69" s="57">
        <f>IFERROR(Inv_SY_B!IP69/Inv_SY_B!$NE69-1,"")</f>
        <v>-3.0453604112239741E-2</v>
      </c>
      <c r="IQ69" s="57">
        <f>IFERROR(Inv_SY_B!IQ69/Inv_SY_B!$NE69-1,"")</f>
        <v>-2.1970073148221858E-2</v>
      </c>
      <c r="IR69" s="57">
        <f>IFERROR(Inv_SY_B!IR69/Inv_SY_B!$NE69-1,"")</f>
        <v>-2.242021968916974E-2</v>
      </c>
      <c r="IS69" s="57">
        <f>IFERROR(Inv_SY_B!IS69/Inv_SY_B!$NE69-1,"")</f>
        <v>-1.4802355150051794E-2</v>
      </c>
      <c r="IT69" s="57">
        <f>IFERROR(Inv_SY_B!IT69/Inv_SY_B!$NE69-1,"")</f>
        <v>-2.7821978180544438E-2</v>
      </c>
      <c r="IU69" s="57">
        <f>IFERROR(Inv_SY_B!IU69/Inv_SY_B!$NE69-1,"")</f>
        <v>-1.4525341894083721E-2</v>
      </c>
      <c r="IV69" s="57">
        <f>IFERROR(Inv_SY_B!IV69/Inv_SY_B!$NE69-1,"")</f>
        <v>-1.5910408173923307E-2</v>
      </c>
      <c r="IW69" s="57">
        <f>IFERROR(Inv_SY_B!IW69/Inv_SY_B!$NE69-1,"")</f>
        <v>-1.8126514221666779E-2</v>
      </c>
      <c r="IX69" s="57">
        <f>IFERROR(Inv_SY_B!IX69/Inv_SY_B!$NE69-1,"")</f>
        <v>-1.7849500965698928E-2</v>
      </c>
      <c r="IY69" s="57">
        <f>IFERROR(Inv_SY_B!IY69/Inv_SY_B!$NE69-1,"")</f>
        <v>-1.2586249102308211E-2</v>
      </c>
      <c r="IZ69" s="57">
        <f>IFERROR(Inv_SY_B!IZ69/Inv_SY_B!$NE69-1,"")</f>
        <v>6.7857915479947462E-3</v>
      </c>
      <c r="JA69" s="57">
        <f>IFERROR(Inv_SY_B!JA69/Inv_SY_B!$NE69-1,"")</f>
        <v>-5.7820778987172083E-3</v>
      </c>
      <c r="JB69" s="57">
        <f>IFERROR(Inv_SY_B!JB69/Inv_SY_B!$NE69-1,"")</f>
        <v>9.9301109860419068E-3</v>
      </c>
      <c r="JC69" s="57">
        <f>IFERROR(Inv_SY_B!JC69/Inv_SY_B!$NE69-1,"")</f>
        <v>4.0322586087588874E-3</v>
      </c>
      <c r="JD69" s="57">
        <f>IFERROR(Inv_SY_B!JD69/Inv_SY_B!$NE69-1,"")</f>
        <v>2.3065171559044639E-2</v>
      </c>
      <c r="JE69" s="57">
        <f>IFERROR(Inv_SY_B!JE69/Inv_SY_B!$NE69-1,"")</f>
        <v>2.5780086849250372E-2</v>
      </c>
      <c r="JF69" s="57">
        <f>IFERROR(Inv_SY_B!JF69/Inv_SY_B!$NE69-1,"")</f>
        <v>1.6370249872255549E-2</v>
      </c>
      <c r="JG69" s="57">
        <f>IFERROR(Inv_SY_B!JG69/Inv_SY_B!$NE69-1,"")</f>
        <v>2.1078448177387576E-2</v>
      </c>
      <c r="JH69" s="57">
        <f>IFERROR(Inv_SY_B!JH69/Inv_SY_B!$NE69-1,"")</f>
        <v>2.1461198358477818E-2</v>
      </c>
      <c r="JI69" s="57">
        <f>IFERROR(Inv_SY_B!JI69/Inv_SY_B!$NE69-1,"")</f>
        <v>2.3461606337344953E-2</v>
      </c>
      <c r="JJ69" s="57">
        <f>IFERROR(Inv_SY_B!JJ69/Inv_SY_B!$NE69-1,"")</f>
        <v>2.3335143763968169E-2</v>
      </c>
      <c r="JK69" s="57">
        <f>IFERROR(Inv_SY_B!JK69/Inv_SY_B!$NE69-1,"")</f>
        <v>2.2518885335809813E-2</v>
      </c>
      <c r="JL69" s="57">
        <f>IFERROR(Inv_SY_B!JL69/Inv_SY_B!$NE69-1,"")</f>
        <v>3.1375920114854461E-2</v>
      </c>
      <c r="JM69" s="57">
        <f>IFERROR(Inv_SY_B!JM69/Inv_SY_B!$NE69-1,"")</f>
        <v>2.5807344772541541E-3</v>
      </c>
      <c r="JN69" s="57">
        <f>IFERROR(Inv_SY_B!JN69/Inv_SY_B!$NE69-1,"")</f>
        <v>-2.5720806964263376E-3</v>
      </c>
      <c r="JO69" s="57">
        <f>IFERROR(Inv_SY_B!JO69/Inv_SY_B!$NE69-1,"")</f>
        <v>1.8714217560796165E-2</v>
      </c>
      <c r="JP69" s="57">
        <f>IFERROR(Inv_SY_B!JP69/Inv_SY_B!$NE69-1,"")</f>
        <v>2.5109733479442564E-3</v>
      </c>
      <c r="JQ69" s="57">
        <f>IFERROR(Inv_SY_B!JQ69/Inv_SY_B!$NE69-1,"")</f>
        <v>1.7700533550185638E-2</v>
      </c>
      <c r="JR69" s="57">
        <f>IFERROR(Inv_SY_B!JR69/Inv_SY_B!$NE69-1,"")</f>
        <v>1.9801217407942495E-2</v>
      </c>
      <c r="JS69" s="57">
        <f>IFERROR(Inv_SY_B!JS69/Inv_SY_B!$NE69-1,"")</f>
        <v>1.3471063040588316E-2</v>
      </c>
      <c r="JT69" s="57">
        <f>IFERROR(Inv_SY_B!JT69/Inv_SY_B!$NE69-1,"")</f>
        <v>2.705580579120781E-2</v>
      </c>
      <c r="JU69" s="57">
        <f>IFERROR(Inv_SY_B!JU69/Inv_SY_B!$NE69-1,"")</f>
        <v>1.8684770042980858E-2</v>
      </c>
      <c r="JV69" s="57">
        <f>IFERROR(Inv_SY_B!JV69/Inv_SY_B!$NE69-1,"")</f>
        <v>-2.145292982738134E-4</v>
      </c>
      <c r="JW69" s="57">
        <f>IFERROR(Inv_SY_B!JW69/Inv_SY_B!$NE69-1,"")</f>
        <v>-9.4575382724039203E-3</v>
      </c>
      <c r="JX69" s="57">
        <f>IFERROR(Inv_SY_B!JX69/Inv_SY_B!$NE69-1,"")</f>
        <v>-1.3098723625848852E-2</v>
      </c>
      <c r="JY69" s="57">
        <f>IFERROR(Inv_SY_B!JY69/Inv_SY_B!$NE69-1,"")</f>
        <v>-7.3568544146470627E-3</v>
      </c>
      <c r="JZ69" s="57">
        <f>IFERROR(Inv_SY_B!JZ69/Inv_SY_B!$NE69-1,"")</f>
        <v>-2.8643784173249198E-2</v>
      </c>
      <c r="KA69" s="57">
        <f>IFERROR(Inv_SY_B!KA69/Inv_SY_B!$NE69-1,"")</f>
        <v>-1.3658905987917414E-2</v>
      </c>
      <c r="KB69" s="57">
        <f>IFERROR(Inv_SY_B!KB69/Inv_SY_B!$NE69-1,"")</f>
        <v>-5.5362617379243195E-3</v>
      </c>
      <c r="KC69" s="57">
        <f>IFERROR(Inv_SY_B!KC69/Inv_SY_B!$NE69-1,"")</f>
        <v>-2.2481778190495905E-2</v>
      </c>
      <c r="KD69" s="57">
        <f>IFERROR(Inv_SY_B!KD69/Inv_SY_B!$NE69-1,"")</f>
        <v>-3.0464376849972052E-2</v>
      </c>
      <c r="KE69" s="57">
        <f>IFERROR(Inv_SY_B!KE69/Inv_SY_B!$NE69-1,"")</f>
        <v>5.5273399129280865E-3</v>
      </c>
      <c r="KF69" s="57">
        <f>IFERROR(Inv_SY_B!KF69/Inv_SY_B!$NE69-1,"")</f>
        <v>-1.7720228112913849E-2</v>
      </c>
      <c r="KG69" s="57">
        <f>IFERROR(Inv_SY_B!KG69/Inv_SY_B!$NE69-1,"")</f>
        <v>-5.2561705568902051E-3</v>
      </c>
      <c r="KH69" s="57">
        <f>IFERROR(Inv_SY_B!KH69/Inv_SY_B!$NE69-1,"")</f>
        <v>-2.315213156030671E-3</v>
      </c>
      <c r="KI69" s="57">
        <f>IFERROR(Inv_SY_B!KI69/Inv_SY_B!$NE69-1,"")</f>
        <v>-3.7506804588308684E-3</v>
      </c>
      <c r="KJ69" s="57">
        <f>IFERROR(Inv_SY_B!KJ69/Inv_SY_B!$NE69-1,"")</f>
        <v>-3.3095368487021659E-3</v>
      </c>
      <c r="KK69" s="57">
        <f>IFERROR(Inv_SY_B!KK69/Inv_SY_B!$NE69-1,"")</f>
        <v>-1.2573552661409693E-2</v>
      </c>
      <c r="KL69" s="57">
        <f>IFERROR(Inv_SY_B!KL69/Inv_SY_B!$NE69-1,"")</f>
        <v>-1.5449624081864677E-3</v>
      </c>
      <c r="KM69" s="57">
        <f>IFERROR(Inv_SY_B!KM69/Inv_SY_B!$NE69-1,"")</f>
        <v>3.9542250605442142E-3</v>
      </c>
      <c r="KN69" s="57">
        <f>IFERROR(Inv_SY_B!KN69/Inv_SY_B!$NE69-1,"")</f>
        <v>-6.4984179621936367E-3</v>
      </c>
      <c r="KO69" s="57">
        <f>IFERROR(Inv_SY_B!KO69/Inv_SY_B!$NE69-1,"")</f>
        <v>4.3218962976241393E-3</v>
      </c>
      <c r="KP69" s="57">
        <f>IFERROR(Inv_SY_B!KP69/Inv_SY_B!$NE69-1,"")</f>
        <v>6.6828369041282976E-4</v>
      </c>
      <c r="KQ69" s="57">
        <f>IFERROR(Inv_SY_B!KQ69/Inv_SY_B!$NE69-1,"")</f>
        <v>-1.2351377530659291E-2</v>
      </c>
      <c r="KR69" s="57">
        <f>IFERROR(Inv_SY_B!KR69/Inv_SY_B!$NE69-1,"")</f>
        <v>-6.6389415240095673E-3</v>
      </c>
      <c r="KS69" s="57">
        <f>IFERROR(Inv_SY_B!KS69/Inv_SY_B!$NE69-1,"")</f>
        <v>-1.3384072491168575E-2</v>
      </c>
      <c r="KT69" s="57">
        <f>IFERROR(Inv_SY_B!KT69/Inv_SY_B!$NE69-1,"")</f>
        <v>3.4787549267289997E-3</v>
      </c>
      <c r="KU69" s="57">
        <f>IFERROR(Inv_SY_B!KU69/Inv_SY_B!$NE69-1,"")</f>
        <v>-6.4984179621936367E-3</v>
      </c>
      <c r="KV69" s="57">
        <f>IFERROR(Inv_SY_B!KV69/Inv_SY_B!$NE69-1,"")</f>
        <v>-6.0895739389483783E-3</v>
      </c>
      <c r="KW69" s="57">
        <f>IFERROR(Inv_SY_B!KW69/Inv_SY_B!$NE69-1,"")</f>
        <v>-3.9689938495091059E-3</v>
      </c>
      <c r="KX69" s="57">
        <f>IFERROR(Inv_SY_B!KX69/Inv_SY_B!$NE69-1,"")</f>
        <v>2.7264281025858317E-3</v>
      </c>
      <c r="KY69" s="57">
        <f>IFERROR(Inv_SY_B!KY69/Inv_SY_B!$NE69-1,"")</f>
        <v>1.9841864728449288E-3</v>
      </c>
      <c r="KZ69" s="57">
        <f>IFERROR(Inv_SY_B!KZ69/Inv_SY_B!$NE69-1,"")</f>
        <v>-9.6325952605501586E-3</v>
      </c>
      <c r="LA69" s="57">
        <f>IFERROR(Inv_SY_B!LA69/Inv_SY_B!$NE69-1,"")</f>
        <v>-6.6997174129896919E-3</v>
      </c>
      <c r="LB69" s="57">
        <f>IFERROR(Inv_SY_B!LB69/Inv_SY_B!$NE69-1,"")</f>
        <v>-3.5596415429557271E-2</v>
      </c>
      <c r="LC69" s="57">
        <f>IFERROR(Inv_SY_B!LC69/Inv_SY_B!$NE69-1,"")</f>
        <v>-4.0447761989169662E-3</v>
      </c>
      <c r="LD69" s="57">
        <f>IFERROR(Inv_SY_B!LD69/Inv_SY_B!$NE69-1,"")</f>
        <v>-1.1755209334404326E-2</v>
      </c>
      <c r="LE69" s="57">
        <f>IFERROR(Inv_SY_B!LE69/Inv_SY_B!$NE69-1,"")</f>
        <v>-2.1450673293281985E-2</v>
      </c>
      <c r="LF69" s="57">
        <f>IFERROR(Inv_SY_B!LF69/Inv_SY_B!$NE69-1,"")</f>
        <v>-2.8791524576432082E-2</v>
      </c>
      <c r="LG69" s="57">
        <f>IFERROR(Inv_SY_B!LG69/Inv_SY_B!$NE69-1,"")</f>
        <v>-2.4925573745019691E-2</v>
      </c>
      <c r="LH69" s="57">
        <f>IFERROR(Inv_SY_B!LH69/Inv_SY_B!$NE69-1,"")</f>
        <v>-4.2292275893605957E-2</v>
      </c>
      <c r="LI69" s="57">
        <f>IFERROR(Inv_SY_B!LI69/Inv_SY_B!$NE69-1,"")</f>
        <v>-0.16896023209620559</v>
      </c>
      <c r="LJ69" s="57">
        <f>IFERROR(Inv_SY_B!LJ69/Inv_SY_B!$NE69-1,"")</f>
        <v>-3.3009680974125599E-2</v>
      </c>
      <c r="LK69" s="57">
        <f>IFERROR(Inv_SY_B!LK69/Inv_SY_B!$NE69-1,"")</f>
        <v>-2.7205623686015867E-2</v>
      </c>
      <c r="LL69" s="57">
        <f>IFERROR(Inv_SY_B!LL69/Inv_SY_B!$NE69-1,"")</f>
        <v>-1.6298226732278431E-2</v>
      </c>
      <c r="LM69" s="57">
        <f>IFERROR(Inv_SY_B!LM69/Inv_SY_B!$NE69-1,"")</f>
        <v>2.9486730020078511E-4</v>
      </c>
      <c r="LN69" s="57">
        <f>IFERROR(Inv_SY_B!LN69/Inv_SY_B!$NE69-1,"")</f>
        <v>-1.037014305456474E-2</v>
      </c>
      <c r="LO69" s="57">
        <f>IFERROR(Inv_SY_B!LO69/Inv_SY_B!$NE69-1,"")</f>
        <v>-2.3528272713041476E-2</v>
      </c>
      <c r="LP69" s="57">
        <f>IFERROR(Inv_SY_B!LP69/Inv_SY_B!$NE69-1,"")</f>
        <v>-2.9484057716351986E-2</v>
      </c>
      <c r="LQ69" s="57">
        <f>IFERROR(Inv_SY_B!LQ69/Inv_SY_B!$NE69-1,"")</f>
        <v>-2.3805285969009549E-2</v>
      </c>
      <c r="LR69" s="57">
        <f>IFERROR(Inv_SY_B!LR69/Inv_SY_B!$NE69-1,"")</f>
        <v>-2.5051845620865154E-2</v>
      </c>
      <c r="LS69" s="57">
        <f>IFERROR(Inv_SY_B!LS69/Inv_SY_B!$NE69-1,"")</f>
        <v>-5.1885514506693209E-3</v>
      </c>
      <c r="LT69" s="57">
        <f>IFERROR(Inv_SY_B!LT69/Inv_SY_B!$NE69-1,"")</f>
        <v>-3.5786109289622448E-2</v>
      </c>
      <c r="LU69" s="57">
        <f>IFERROR(Inv_SY_B!LU69/Inv_SY_B!$NE69-1,"")</f>
        <v>-1.8479706123025963E-2</v>
      </c>
      <c r="LV69" s="57">
        <f>IFERROR(Inv_SY_B!LV69/Inv_SY_B!$NE69-1,"")</f>
        <v>-5.3528808334368461E-2</v>
      </c>
      <c r="LW69" s="57">
        <f>IFERROR(Inv_SY_B!LW69/Inv_SY_B!$NE69-1,"")</f>
        <v>1.4444723124675818E-3</v>
      </c>
      <c r="LX69" s="57">
        <f>IFERROR(Inv_SY_B!LX69/Inv_SY_B!$NE69-1,"")</f>
        <v>6.3891589314950537E-3</v>
      </c>
      <c r="LY69" s="57">
        <f>IFERROR(Inv_SY_B!LY69/Inv_SY_B!$NE69-1,"")</f>
        <v>-2.1388345310689116E-2</v>
      </c>
      <c r="LZ69" s="57">
        <f>IFERROR(Inv_SY_B!LZ69/Inv_SY_B!$NE69-1,"")</f>
        <v>-3.8603315393183069E-3</v>
      </c>
      <c r="MA69" s="57">
        <f>IFERROR(Inv_SY_B!MA69/Inv_SY_B!$NE69-1,"")</f>
        <v>1.4699556610533238E-2</v>
      </c>
      <c r="MB69" s="57">
        <f>IFERROR(Inv_SY_B!MB69/Inv_SY_B!$NE69-1,"")</f>
        <v>1.2067930678837602E-2</v>
      </c>
      <c r="MC69" s="57">
        <f>IFERROR(Inv_SY_B!MC69/Inv_SY_B!$NE69-1,"")</f>
        <v>-3.1977177020063419E-2</v>
      </c>
      <c r="MD69" s="57">
        <f>IFERROR(Inv_SY_B!MD69/Inv_SY_B!$NE69-1,"")</f>
        <v>-3.9766583971923009E-4</v>
      </c>
      <c r="ME69" s="57">
        <f>IFERROR(Inv_SY_B!ME69/Inv_SY_B!$NE69-1,"")</f>
        <v>1.1259070681044481E-3</v>
      </c>
      <c r="MF69" s="57">
        <f>IFERROR(Inv_SY_B!MF69/Inv_SY_B!$NE69-1,"")</f>
        <v>-4.552864679238211E-3</v>
      </c>
      <c r="MG69" s="57">
        <f>IFERROR(Inv_SY_B!MG69/Inv_SY_B!$NE69-1,"")</f>
        <v>-3.1677983993984027E-3</v>
      </c>
      <c r="MH69" s="57">
        <f>IFERROR(Inv_SY_B!MH69/Inv_SY_B!$NE69-1,"")</f>
        <v>6.2506523035110728E-3</v>
      </c>
      <c r="MI69" s="57">
        <f>IFERROR(Inv_SY_B!MI69/Inv_SY_B!$NE69-1,"")</f>
        <v>-1.7018461197795043E-2</v>
      </c>
      <c r="MJ69" s="57">
        <f>IFERROR(Inv_SY_B!MJ69/Inv_SY_B!$NE69-1,"")</f>
        <v>-4.9545339003915778E-3</v>
      </c>
      <c r="MK69" s="57">
        <f>IFERROR(Inv_SY_B!MK69/Inv_SY_B!$NE69-1,"")</f>
        <v>-1.1062676194484644E-2</v>
      </c>
      <c r="ML69" s="57">
        <f>IFERROR(Inv_SY_B!ML69/Inv_SY_B!$NE69-1,"")</f>
        <v>-2.5915921173524925E-4</v>
      </c>
      <c r="MM69" s="57">
        <f>IFERROR(Inv_SY_B!MM69/Inv_SY_B!$NE69-1,"")</f>
        <v>-1.2899711470903519E-2</v>
      </c>
      <c r="MN69" s="57">
        <f>IFERROR(Inv_SY_B!MN69/Inv_SY_B!$NE69-1,"")</f>
        <v>-5.9725576160738481E-3</v>
      </c>
      <c r="MO69" s="57">
        <f>IFERROR(Inv_SY_B!MO69/Inv_SY_B!$NE69-1,"")</f>
        <v>9.2977981191584291E-3</v>
      </c>
      <c r="MP69" s="57">
        <f>IFERROR(Inv_SY_B!MP69/Inv_SY_B!$NE69-1,"")</f>
        <v>8.7689546304925425E-3</v>
      </c>
      <c r="MQ69" s="57">
        <f>IFERROR(Inv_SY_B!MQ69/Inv_SY_B!$NE69-1,"")</f>
        <v>1.2644136960882069E-3</v>
      </c>
      <c r="MR69" s="57">
        <f>IFERROR(Inv_SY_B!MR69/Inv_SY_B!$NE69-1,"")</f>
        <v>-1.6442254915750576E-3</v>
      </c>
      <c r="MS69" s="57">
        <f>IFERROR(Inv_SY_B!MS69/Inv_SY_B!$NE69-1,"")</f>
        <v>1.8169147641531325E-2</v>
      </c>
      <c r="MT69" s="57">
        <f>IFERROR(Inv_SY_B!MT69/Inv_SY_B!$NE69-1,"")</f>
        <v>4.2737849768310632E-3</v>
      </c>
      <c r="MU69" s="57">
        <f>IFERROR(Inv_SY_B!MU69/Inv_SY_B!$NE69-1,"")</f>
        <v>1.6084622890372824E-2</v>
      </c>
      <c r="MV69" s="57">
        <f>IFERROR(Inv_SY_B!MV69/Inv_SY_B!$NE69-1,"")</f>
        <v>4.6704175933305336E-3</v>
      </c>
      <c r="MW69" s="57">
        <f>IFERROR(Inv_SY_B!MW69/Inv_SY_B!$NE69-1,"")</f>
        <v>-5.5362617379244305E-3</v>
      </c>
      <c r="MX69" s="57">
        <f>IFERROR(Inv_SY_B!MX69/Inv_SY_B!$NE69-1,"")</f>
        <v>5.8351324195593524E-3</v>
      </c>
      <c r="MY69" s="57">
        <f>IFERROR(Inv_SY_B!MY69/Inv_SY_B!$NE69-1,"")</f>
        <v>-6.4088534942231545E-3</v>
      </c>
      <c r="MZ69" s="57">
        <f>IFERROR(Inv_SY_B!MZ69/Inv_SY_B!$NE69-1,"")</f>
        <v>4.4985434595141705E-3</v>
      </c>
      <c r="NA69" s="57">
        <f>IFERROR(Inv_SY_B!NA69/Inv_SY_B!$NE69-1,"")</f>
        <v>4.705209928111076E-3</v>
      </c>
      <c r="NB69" s="57">
        <f>IFERROR(Inv_SY_B!NB69/Inv_SY_B!$NE69-1,"")</f>
        <v>8.4252063628593721E-3</v>
      </c>
      <c r="NC69" s="57">
        <f>IFERROR(Inv_SY_B!NC69/Inv_SY_B!$NE69-1,"")</f>
        <v>1.0315821834840699E-2</v>
      </c>
      <c r="ND69" s="57">
        <f>IFERROR(Inv_SY_B!ND69/Inv_SY_B!$NE69-1,"")</f>
        <v>6.9708867690279064E-3</v>
      </c>
    </row>
    <row r="70" spans="2:368" ht="15" customHeight="1" x14ac:dyDescent="0.35">
      <c r="B70" s="86">
        <f t="shared" si="0"/>
        <v>45811</v>
      </c>
      <c r="C70" s="57">
        <f>IFERROR(Inv_SY_B!C70/Inv_SY_B!$NE70-1,"")</f>
        <v>-8.2159782351824528E-2</v>
      </c>
      <c r="D70" s="57">
        <f>IFERROR(Inv_SY_B!D70/Inv_SY_B!$NE70-1,"")</f>
        <v>-0.10599978800502374</v>
      </c>
      <c r="E70" s="57">
        <f>IFERROR(Inv_SY_B!E70/Inv_SY_B!$NE70-1,"")</f>
        <v>-6.810119078280541E-2</v>
      </c>
      <c r="F70" s="57">
        <f>IFERROR(Inv_SY_B!F70/Inv_SY_B!$NE70-1,"")</f>
        <v>-7.0432603100360813E-2</v>
      </c>
      <c r="G70" s="57">
        <f>IFERROR(Inv_SY_B!G70/Inv_SY_B!$NE70-1,"")</f>
        <v>-7.1098720905376833E-2</v>
      </c>
      <c r="H70" s="57">
        <f>IFERROR(Inv_SY_B!H70/Inv_SY_B!$NE70-1,"")</f>
        <v>-0.11338051064494281</v>
      </c>
      <c r="I70" s="57">
        <f>IFERROR(Inv_SY_B!I70/Inv_SY_B!$NE70-1,"")</f>
        <v>-4.2349902080405566E-2</v>
      </c>
      <c r="J70" s="57">
        <f>IFERROR(Inv_SY_B!J70/Inv_SY_B!$NE70-1,"")</f>
        <v>-8.5420253713217709E-2</v>
      </c>
      <c r="K70" s="57">
        <f>IFERROR(Inv_SY_B!K70/Inv_SY_B!$NE70-1,"")</f>
        <v>-5.477883468248812E-2</v>
      </c>
      <c r="L70" s="57">
        <f>IFERROR(Inv_SY_B!L70/Inv_SY_B!$NE70-1,"")</f>
        <v>-5.1781304559916697E-2</v>
      </c>
      <c r="M70" s="57">
        <f>IFERROR(Inv_SY_B!M70/Inv_SY_B!$NE70-1,"")</f>
        <v>-5.8109423707567331E-2</v>
      </c>
      <c r="N70" s="57">
        <f>IFERROR(Inv_SY_B!N70/Inv_SY_B!$NE70-1,"")</f>
        <v>-6.2772248342678472E-2</v>
      </c>
      <c r="O70" s="57">
        <f>IFERROR(Inv_SY_B!O70/Inv_SY_B!$NE70-1,"")</f>
        <v>-5.5444952487503918E-2</v>
      </c>
      <c r="P70" s="57">
        <f>IFERROR(Inv_SY_B!P70/Inv_SY_B!$NE70-1,"")</f>
        <v>-5.6444129195027615E-2</v>
      </c>
      <c r="Q70" s="57">
        <f>IFERROR(Inv_SY_B!Q70/Inv_SY_B!$NE70-1,"")</f>
        <v>-4.5120126509758052E-2</v>
      </c>
      <c r="R70" s="57">
        <f>IFERROR(Inv_SY_B!R70/Inv_SY_B!$NE70-1,"")</f>
        <v>-5.3446599072456413E-2</v>
      </c>
      <c r="S70" s="57">
        <f>IFERROR(Inv_SY_B!S70/Inv_SY_B!$NE70-1,"")</f>
        <v>-6.3929189793495489E-2</v>
      </c>
      <c r="T70" s="57">
        <f>IFERROR(Inv_SY_B!T70/Inv_SY_B!$NE70-1,"")</f>
        <v>-4.3595067324590064E-2</v>
      </c>
      <c r="U70" s="57">
        <f>IFERROR(Inv_SY_B!U70/Inv_SY_B!$NE70-1,"")</f>
        <v>-5.5778011390011817E-2</v>
      </c>
      <c r="V70" s="57">
        <f>IFERROR(Inv_SY_B!V70/Inv_SY_B!$NE70-1,"")</f>
        <v>-4.3121773094710325E-2</v>
      </c>
      <c r="W70" s="57">
        <f>IFERROR(Inv_SY_B!W70/Inv_SY_B!$NE70-1,"")</f>
        <v>-1.1814236258964939E-2</v>
      </c>
      <c r="X70" s="57">
        <f>IFERROR(Inv_SY_B!X70/Inv_SY_B!$NE70-1,"")</f>
        <v>-3.1464711506932752E-2</v>
      </c>
      <c r="Y70" s="57">
        <f>IFERROR(Inv_SY_B!Y70/Inv_SY_B!$NE70-1,"")</f>
        <v>-1.4145648576520453E-2</v>
      </c>
      <c r="Z70" s="57">
        <f>IFERROR(Inv_SY_B!Z70/Inv_SY_B!$NE70-1,"")</f>
        <v>-1.5477884186551938E-2</v>
      </c>
      <c r="AA70" s="57">
        <f>IFERROR(Inv_SY_B!AA70/Inv_SY_B!$NE70-1,"")</f>
        <v>-1.4145648576520453E-2</v>
      </c>
      <c r="AB70" s="57">
        <f>IFERROR(Inv_SY_B!AB70/Inv_SY_B!$NE70-1,"")</f>
        <v>-3.4129182726996388E-2</v>
      </c>
      <c r="AC70" s="57">
        <f>IFERROR(Inv_SY_B!AC70/Inv_SY_B!$NE70-1,"")</f>
        <v>-1.7476237601599665E-2</v>
      </c>
      <c r="AD70" s="57">
        <f>IFERROR(Inv_SY_B!AD70/Inv_SY_B!$NE70-1,"")</f>
        <v>-2.5802710164298026E-2</v>
      </c>
      <c r="AE70" s="57">
        <f>IFERROR(Inv_SY_B!AE70/Inv_SY_B!$NE70-1,"")</f>
        <v>-2.4885869887426582E-3</v>
      </c>
      <c r="AF70" s="57">
        <f>IFERROR(Inv_SY_B!AF70/Inv_SY_B!$NE70-1,"")</f>
        <v>-7.8175294288695962E-3</v>
      </c>
      <c r="AG70" s="57">
        <f>IFERROR(Inv_SY_B!AG70/Inv_SY_B!$NE70-1,"")</f>
        <v>-2.4137415651758309E-2</v>
      </c>
      <c r="AH70" s="57">
        <f>IFERROR(Inv_SY_B!AH70/Inv_SY_B!$NE70-1,"")</f>
        <v>-1.9807649919155179E-2</v>
      </c>
      <c r="AI70" s="57">
        <f>IFERROR(Inv_SY_B!AI70/Inv_SY_B!$NE70-1,"")</f>
        <v>-7.3430133222932348E-2</v>
      </c>
      <c r="AJ70" s="57">
        <f>IFERROR(Inv_SY_B!AJ70/Inv_SY_B!$NE70-1,"")</f>
        <v>-8.2510370670253907E-2</v>
      </c>
      <c r="AK70" s="57">
        <f>IFERROR(Inv_SY_B!AK70/Inv_SY_B!$NE70-1,"")</f>
        <v>-7.6550369256954132E-2</v>
      </c>
      <c r="AL70" s="57">
        <f>IFERROR(Inv_SY_B!AL70/Inv_SY_B!$NE70-1,"")</f>
        <v>-6.5682131385642495E-2</v>
      </c>
      <c r="AM70" s="57">
        <f>IFERROR(Inv_SY_B!AM70/Inv_SY_B!$NE70-1,"")</f>
        <v>-5.2359775285325205E-2</v>
      </c>
      <c r="AN70" s="57">
        <f>IFERROR(Inv_SY_B!AN70/Inv_SY_B!$NE70-1,"")</f>
        <v>-6.0072718290772098E-2</v>
      </c>
      <c r="AO70" s="57">
        <f>IFERROR(Inv_SY_B!AO70/Inv_SY_B!$NE70-1,"")</f>
        <v>-6.7768131880297622E-2</v>
      </c>
      <c r="AP70" s="57">
        <f>IFERROR(Inv_SY_B!AP70/Inv_SY_B!$NE70-1,"")</f>
        <v>-5.9371541653913229E-2</v>
      </c>
      <c r="AQ70" s="57">
        <f>IFERROR(Inv_SY_B!AQ70/Inv_SY_B!$NE70-1,"")</f>
        <v>-8.3088841395662194E-2</v>
      </c>
      <c r="AR70" s="57">
        <f>IFERROR(Inv_SY_B!AR70/Inv_SY_B!$NE70-1,"")</f>
        <v>-5.9263014314256623E-2</v>
      </c>
      <c r="AS70" s="57">
        <f>IFERROR(Inv_SY_B!AS70/Inv_SY_B!$NE70-1,"")</f>
        <v>-3.3833540982745047E-2</v>
      </c>
      <c r="AT70" s="57">
        <f>IFERROR(Inv_SY_B!AT70/Inv_SY_B!$NE70-1,"")</f>
        <v>-4.9379774578675373E-2</v>
      </c>
      <c r="AU70" s="57">
        <f>IFERROR(Inv_SY_B!AU70/Inv_SY_B!$NE70-1,"")</f>
        <v>-3.6846242194824352E-2</v>
      </c>
      <c r="AV70" s="57">
        <f>IFERROR(Inv_SY_B!AV70/Inv_SY_B!$NE70-1,"")</f>
        <v>-1.351905440392942E-2</v>
      </c>
      <c r="AW70" s="57">
        <f>IFERROR(Inv_SY_B!AW70/Inv_SY_B!$NE70-1,"")</f>
        <v>-1.7002990367472992E-2</v>
      </c>
      <c r="AX70" s="57">
        <f>IFERROR(Inv_SY_B!AX70/Inv_SY_B!$NE70-1,"")</f>
        <v>-1.7315080068127986E-2</v>
      </c>
      <c r="AY70" s="57">
        <f>IFERROR(Inv_SY_B!AY70/Inv_SY_B!$NE70-1,"")</f>
        <v>-5.6498688966343136E-2</v>
      </c>
      <c r="AZ70" s="57">
        <f>IFERROR(Inv_SY_B!AZ70/Inv_SY_B!$NE70-1,"")</f>
        <v>-3.0219866090441361E-2</v>
      </c>
      <c r="BA70" s="57">
        <f>IFERROR(Inv_SY_B!BA70/Inv_SY_B!$NE70-1,"")</f>
        <v>-3.3377114237462369E-2</v>
      </c>
      <c r="BB70" s="57">
        <f>IFERROR(Inv_SY_B!BB70/Inv_SY_B!$NE70-1,"")</f>
        <v>-5.026768589275421E-2</v>
      </c>
      <c r="BC70" s="57">
        <f>IFERROR(Inv_SY_B!BC70/Inv_SY_B!$NE70-1,"")</f>
        <v>-5.950509910855295E-2</v>
      </c>
      <c r="BD70" s="57">
        <f>IFERROR(Inv_SY_B!BD70/Inv_SY_B!$NE70-1,"")</f>
        <v>-7.6730381478424925E-2</v>
      </c>
      <c r="BE70" s="57">
        <f>IFERROR(Inv_SY_B!BE70/Inv_SY_B!$NE70-1,"")</f>
        <v>-8.641575021187442E-2</v>
      </c>
      <c r="BF70" s="57">
        <f>IFERROR(Inv_SY_B!BF70/Inv_SY_B!$NE70-1,"")</f>
        <v>-5.8578363184016768E-2</v>
      </c>
      <c r="BG70" s="57">
        <f>IFERROR(Inv_SY_B!BG70/Inv_SY_B!$NE70-1,"")</f>
        <v>-5.1292460041719612E-2</v>
      </c>
      <c r="BH70" s="57">
        <f>IFERROR(Inv_SY_B!BH70/Inv_SY_B!$NE70-1,"")</f>
        <v>-9.7601894750527718E-2</v>
      </c>
      <c r="BI70" s="57">
        <f>IFERROR(Inv_SY_B!BI70/Inv_SY_B!$NE70-1,"")</f>
        <v>-9.2983776649404493E-2</v>
      </c>
      <c r="BJ70" s="57">
        <f>IFERROR(Inv_SY_B!BJ70/Inv_SY_B!$NE70-1,"")</f>
        <v>-0.10604952376090682</v>
      </c>
      <c r="BK70" s="57">
        <f>IFERROR(Inv_SY_B!BK70/Inv_SY_B!$NE70-1,"")</f>
        <v>-6.9766485295344904E-2</v>
      </c>
      <c r="BL70" s="57">
        <f>IFERROR(Inv_SY_B!BL70/Inv_SY_B!$NE70-1,"")</f>
        <v>-6.7169898692353347E-2</v>
      </c>
      <c r="BM70" s="57">
        <f>IFERROR(Inv_SY_B!BM70/Inv_SY_B!$NE70-1,"")</f>
        <v>-6.1418525061517237E-2</v>
      </c>
      <c r="BN70" s="57">
        <f>IFERROR(Inv_SY_B!BN70/Inv_SY_B!$NE70-1,"")</f>
        <v>2.1877119678167745E-2</v>
      </c>
      <c r="BO70" s="57">
        <f>IFERROR(Inv_SY_B!BO70/Inv_SY_B!$NE70-1,"")</f>
        <v>-4.0642383184127384E-3</v>
      </c>
      <c r="BP70" s="57">
        <f>IFERROR(Inv_SY_B!BP70/Inv_SY_B!$NE70-1,"")</f>
        <v>9.8428929374465568E-3</v>
      </c>
      <c r="BQ70" s="57">
        <f>IFERROR(Inv_SY_B!BQ70/Inv_SY_B!$NE70-1,"")</f>
        <v>5.7965117972464952E-3</v>
      </c>
      <c r="BR70" s="57">
        <f>IFERROR(Inv_SY_B!BR70/Inv_SY_B!$NE70-1,"")</f>
        <v>2.5518012028564963E-2</v>
      </c>
      <c r="BS70" s="57">
        <f>IFERROR(Inv_SY_B!BS70/Inv_SY_B!$NE70-1,"")</f>
        <v>1.1007291245851425E-2</v>
      </c>
      <c r="BT70" s="57">
        <f>IFERROR(Inv_SY_B!BT70/Inv_SY_B!$NE70-1,"")</f>
        <v>-5.7504981594880267E-4</v>
      </c>
      <c r="BU70" s="57">
        <f>IFERROR(Inv_SY_B!BU70/Inv_SY_B!$NE70-1,"")</f>
        <v>2.2483935069900651E-2</v>
      </c>
      <c r="BV70" s="57">
        <f>IFERROR(Inv_SY_B!BV70/Inv_SY_B!$NE70-1,"")</f>
        <v>3.0675942858294336E-2</v>
      </c>
      <c r="BW70" s="57">
        <f>IFERROR(Inv_SY_B!BW70/Inv_SY_B!$NE70-1,"")</f>
        <v>7.6169579724452152E-3</v>
      </c>
      <c r="BX70" s="57">
        <f>IFERROR(Inv_SY_B!BX70/Inv_SY_B!$NE70-1,"")</f>
        <v>2.3526682634136264E-3</v>
      </c>
      <c r="BY70" s="57">
        <f>IFERROR(Inv_SY_B!BY70/Inv_SY_B!$NE70-1,"")</f>
        <v>6.7067348848457442E-3</v>
      </c>
      <c r="BZ70" s="57">
        <f>IFERROR(Inv_SY_B!BZ70/Inv_SY_B!$NE70-1,"")</f>
        <v>8.8512756442653551E-3</v>
      </c>
      <c r="CA70" s="57">
        <f>IFERROR(Inv_SY_B!CA70/Inv_SY_B!$NE70-1,"")</f>
        <v>-7.801669481131035E-3</v>
      </c>
      <c r="CB70" s="57">
        <f>IFERROR(Inv_SY_B!CB70/Inv_SY_B!$NE70-1,"")</f>
        <v>-7.2500191250105539E-3</v>
      </c>
      <c r="CC70" s="57">
        <f>IFERROR(Inv_SY_B!CC70/Inv_SY_B!$NE70-1,"")</f>
        <v>1.2471481106308024E-2</v>
      </c>
      <c r="CD70" s="57">
        <f>IFERROR(Inv_SY_B!CD70/Inv_SY_B!$NE70-1,"")</f>
        <v>2.762434838582184E-3</v>
      </c>
      <c r="CE70" s="57">
        <f>IFERROR(Inv_SY_B!CE70/Inv_SY_B!$NE70-1,"")</f>
        <v>3.2175463823815864E-3</v>
      </c>
      <c r="CF70" s="57">
        <f>IFERROR(Inv_SY_B!CF70/Inv_SY_B!$NE70-1,"")</f>
        <v>1.2882345694460895E-2</v>
      </c>
      <c r="CG70" s="57">
        <f>IFERROR(Inv_SY_B!CG70/Inv_SY_B!$NE70-1,"")</f>
        <v>2.127030428643506E-2</v>
      </c>
      <c r="CH70" s="57">
        <f>IFERROR(Inv_SY_B!CH70/Inv_SY_B!$NE70-1,"")</f>
        <v>1.2657663101498962E-2</v>
      </c>
      <c r="CI70" s="57">
        <f>IFERROR(Inv_SY_B!CI70/Inv_SY_B!$NE70-1,"")</f>
        <v>3.09793505541609E-2</v>
      </c>
      <c r="CJ70" s="57">
        <f>IFERROR(Inv_SY_B!CJ70/Inv_SY_B!$NE70-1,"")</f>
        <v>2.2015032267198142E-2</v>
      </c>
      <c r="CK70" s="57">
        <f>IFERROR(Inv_SY_B!CK70/Inv_SY_B!$NE70-1,"")</f>
        <v>2.2332231221967591E-2</v>
      </c>
      <c r="CL70" s="57">
        <f>IFERROR(Inv_SY_B!CL70/Inv_SY_B!$NE70-1,"")</f>
        <v>1.1766990142188849E-2</v>
      </c>
      <c r="CM70" s="57">
        <f>IFERROR(Inv_SY_B!CM70/Inv_SY_B!$NE70-1,"")</f>
        <v>1.5050446521172933E-2</v>
      </c>
      <c r="CN70" s="57">
        <f>IFERROR(Inv_SY_B!CN70/Inv_SY_B!$NE70-1,"")</f>
        <v>1.0195923387309902E-2</v>
      </c>
      <c r="CO70" s="57">
        <f>IFERROR(Inv_SY_B!CO70/Inv_SY_B!$NE70-1,"")</f>
        <v>9.285700299710431E-3</v>
      </c>
      <c r="CP70" s="57">
        <f>IFERROR(Inv_SY_B!CP70/Inv_SY_B!$NE70-1,"")</f>
        <v>-9.8289845398751297E-3</v>
      </c>
      <c r="CQ70" s="57">
        <f>IFERROR(Inv_SY_B!CQ70/Inv_SY_B!$NE70-1,"")</f>
        <v>2.1556194468492773E-3</v>
      </c>
      <c r="CR70" s="57">
        <f>IFERROR(Inv_SY_B!CR70/Inv_SY_B!$NE70-1,"")</f>
        <v>9.1339964517773709E-3</v>
      </c>
      <c r="CS70" s="57">
        <f>IFERROR(Inv_SY_B!CS70/Inv_SY_B!$NE70-1,"")</f>
        <v>1.2774888802174589E-2</v>
      </c>
      <c r="CT70" s="57">
        <f>IFERROR(Inv_SY_B!CT70/Inv_SY_B!$NE70-1,"")</f>
        <v>3.1737869793827089E-2</v>
      </c>
      <c r="CU70" s="57">
        <f>IFERROR(Inv_SY_B!CU70/Inv_SY_B!$NE70-1,"")</f>
        <v>2.6658824965022809E-2</v>
      </c>
      <c r="CV70" s="57">
        <f>IFERROR(Inv_SY_B!CV70/Inv_SY_B!$NE70-1,"")</f>
        <v>2.4000973549233029E-2</v>
      </c>
      <c r="CW70" s="57">
        <f>IFERROR(Inv_SY_B!CW70/Inv_SY_B!$NE70-1,"")</f>
        <v>1.7022596544304713E-2</v>
      </c>
      <c r="CX70" s="57">
        <f>IFERROR(Inv_SY_B!CX70/Inv_SY_B!$NE70-1,"")</f>
        <v>-1.4145648576520231E-2</v>
      </c>
      <c r="CY70" s="57">
        <f>IFERROR(Inv_SY_B!CY70/Inv_SY_B!$NE70-1,"")</f>
        <v>-1.4462847531289902E-2</v>
      </c>
      <c r="CZ70" s="57">
        <f>IFERROR(Inv_SY_B!CZ70/Inv_SY_B!$NE70-1,"")</f>
        <v>1.5353854217039276E-2</v>
      </c>
      <c r="DA70" s="57">
        <f>IFERROR(Inv_SY_B!DA70/Inv_SY_B!$NE70-1,"")</f>
        <v>-8.3954896772673315E-3</v>
      </c>
      <c r="DB70" s="57">
        <f>IFERROR(Inv_SY_B!DB70/Inv_SY_B!$NE70-1,"")</f>
        <v>2.4152677397166089E-2</v>
      </c>
      <c r="DC70" s="57">
        <f>IFERROR(Inv_SY_B!DC70/Inv_SY_B!$NE70-1,"")</f>
        <v>5.9044562421806557E-2</v>
      </c>
      <c r="DD70" s="57">
        <f>IFERROR(Inv_SY_B!DD70/Inv_SY_B!$NE70-1,"")</f>
        <v>1.8084523479837467E-2</v>
      </c>
      <c r="DE70" s="57">
        <f>IFERROR(Inv_SY_B!DE70/Inv_SY_B!$NE70-1,"")</f>
        <v>3.0220831314494934E-2</v>
      </c>
      <c r="DF70" s="57">
        <f>IFERROR(Inv_SY_B!DF70/Inv_SY_B!$NE70-1,"")</f>
        <v>1.7932819631904184E-2</v>
      </c>
      <c r="DG70" s="57">
        <f>IFERROR(Inv_SY_B!DG70/Inv_SY_B!$NE70-1,"")</f>
        <v>-1.6369767514812228E-3</v>
      </c>
      <c r="DH70" s="57">
        <f>IFERROR(Inv_SY_B!DH70/Inv_SY_B!$NE70-1,"")</f>
        <v>3.8412839102888841E-2</v>
      </c>
      <c r="DI70" s="57">
        <f>IFERROR(Inv_SY_B!DI70/Inv_SY_B!$NE70-1,"")</f>
        <v>3.2799796729359398E-2</v>
      </c>
      <c r="DJ70" s="57">
        <f>IFERROR(Inv_SY_B!DJ70/Inv_SY_B!$NE70-1,"")</f>
        <v>4.3874177628484556E-2</v>
      </c>
      <c r="DK70" s="57">
        <f>IFERROR(Inv_SY_B!DK70/Inv_SY_B!$NE70-1,"")</f>
        <v>3.279979672935962E-2</v>
      </c>
      <c r="DL70" s="57">
        <f>IFERROR(Inv_SY_B!DL70/Inv_SY_B!$NE70-1,"")</f>
        <v>2.1539233835043969E-2</v>
      </c>
      <c r="DM70" s="57">
        <f>IFERROR(Inv_SY_B!DM70/Inv_SY_B!$NE70-1,"")</f>
        <v>2.3073232947825595E-3</v>
      </c>
      <c r="DN70" s="57">
        <f>IFERROR(Inv_SY_B!DN70/Inv_SY_B!$NE70-1,"")</f>
        <v>3.5227058296291025E-2</v>
      </c>
      <c r="DO70" s="57">
        <f>IFERROR(Inv_SY_B!DO70/Inv_SY_B!$NE70-1,"")</f>
        <v>2.2180527374034087E-2</v>
      </c>
      <c r="DP70" s="57">
        <f>IFERROR(Inv_SY_B!DP70/Inv_SY_B!$NE70-1,"")</f>
        <v>2.5366308180631902E-2</v>
      </c>
      <c r="DQ70" s="57">
        <f>IFERROR(Inv_SY_B!DQ70/Inv_SY_B!$NE70-1,"")</f>
        <v>1.0347627235243184E-2</v>
      </c>
      <c r="DR70" s="57">
        <f>IFERROR(Inv_SY_B!DR70/Inv_SY_B!$NE70-1,"")</f>
        <v>1.7326004240171278E-2</v>
      </c>
      <c r="DS70" s="57">
        <f>IFERROR(Inv_SY_B!DS70/Inv_SY_B!$NE70-1,"")</f>
        <v>8.9822926038443107E-3</v>
      </c>
      <c r="DT70" s="57">
        <f>IFERROR(Inv_SY_B!DT70/Inv_SY_B!$NE70-1,"")</f>
        <v>2.4911196636832056E-2</v>
      </c>
      <c r="DU70" s="57">
        <f>IFERROR(Inv_SY_B!DU70/Inv_SY_B!$NE70-1,"")</f>
        <v>9.9614719859586476E-3</v>
      </c>
      <c r="DV70" s="57">
        <f>IFERROR(Inv_SY_B!DV70/Inv_SY_B!$NE70-1,"")</f>
        <v>1.9318841151657828E-2</v>
      </c>
      <c r="DW70" s="57">
        <f>IFERROR(Inv_SY_B!DW70/Inv_SY_B!$NE70-1,"")</f>
        <v>3.1282758250027465E-2</v>
      </c>
      <c r="DX70" s="57">
        <f>IFERROR(Inv_SY_B!DX70/Inv_SY_B!$NE70-1,"")</f>
        <v>2.6883346659963836E-2</v>
      </c>
      <c r="DY70" s="57">
        <f>IFERROR(Inv_SY_B!DY70/Inv_SY_B!$NE70-1,"")</f>
        <v>3.0658425344487483E-3</v>
      </c>
      <c r="DZ70" s="57">
        <f>IFERROR(Inv_SY_B!DZ70/Inv_SY_B!$NE70-1,"")</f>
        <v>2.7945273595496589E-2</v>
      </c>
      <c r="EA70" s="57">
        <f>IFERROR(Inv_SY_B!EA70/Inv_SY_B!$NE70-1,"")</f>
        <v>1.1257850322842433E-2</v>
      </c>
      <c r="EB70" s="57">
        <f>IFERROR(Inv_SY_B!EB70/Inv_SY_B!$NE70-1,"")</f>
        <v>1.3230000345974213E-2</v>
      </c>
      <c r="EC70" s="57">
        <f>IFERROR(Inv_SY_B!EC70/Inv_SY_B!$NE70-1,"")</f>
        <v>8.5271810600442421E-3</v>
      </c>
      <c r="ED70" s="57">
        <f>IFERROR(Inv_SY_B!ED70/Inv_SY_B!$NE70-1,"")</f>
        <v>1.6264077304638747E-2</v>
      </c>
      <c r="EE70" s="57">
        <f>IFERROR(Inv_SY_B!EE70/Inv_SY_B!$NE70-1,"")</f>
        <v>2.4304381245099371E-2</v>
      </c>
      <c r="EF70" s="57">
        <f>IFERROR(Inv_SY_B!EF70/Inv_SY_B!$NE70-1,"")</f>
        <v>3.2648092881426338E-2</v>
      </c>
      <c r="EG70" s="57">
        <f>IFERROR(Inv_SY_B!EG70/Inv_SY_B!$NE70-1,"")</f>
        <v>1.2926592650107871E-2</v>
      </c>
      <c r="EH70" s="57">
        <f>IFERROR(Inv_SY_B!EH70/Inv_SY_B!$NE70-1,"")</f>
        <v>3.09793505541609E-2</v>
      </c>
      <c r="EI70" s="57">
        <f>IFERROR(Inv_SY_B!EI70/Inv_SY_B!$NE70-1,"")</f>
        <v>3.9619574256903212E-2</v>
      </c>
      <c r="EJ70" s="57">
        <f>IFERROR(Inv_SY_B!EJ70/Inv_SY_B!$NE70-1,"")</f>
        <v>3.3254908273159245E-2</v>
      </c>
      <c r="EK70" s="57">
        <f>IFERROR(Inv_SY_B!EK70/Inv_SY_B!$NE70-1,"")</f>
        <v>2.2750933842263121E-2</v>
      </c>
      <c r="EL70" s="57">
        <f>IFERROR(Inv_SY_B!EL70/Inv_SY_B!$NE70-1,"")</f>
        <v>5.9482156451797774E-3</v>
      </c>
      <c r="EM70" s="57">
        <f>IFERROR(Inv_SY_B!EM70/Inv_SY_B!$NE70-1,"")</f>
        <v>1.2453963592498063E-3</v>
      </c>
      <c r="EN70" s="57">
        <f>IFERROR(Inv_SY_B!EN70/Inv_SY_B!$NE70-1,"")</f>
        <v>2.0208377350902307E-2</v>
      </c>
      <c r="EO70" s="57">
        <f>IFERROR(Inv_SY_B!EO70/Inv_SY_B!$NE70-1,"")</f>
        <v>2.5973123572364809E-2</v>
      </c>
      <c r="EP70" s="57">
        <f>IFERROR(Inv_SY_B!EP70/Inv_SY_B!$NE70-1,"")</f>
        <v>1.8994746567436716E-2</v>
      </c>
      <c r="EQ70" s="57">
        <f>IFERROR(Inv_SY_B!EQ70/Inv_SY_B!$NE70-1,"")</f>
        <v>1.5353854217039276E-2</v>
      </c>
      <c r="ER70" s="57">
        <f>IFERROR(Inv_SY_B!ER70/Inv_SY_B!$NE70-1,"")</f>
        <v>1.3381704193907495E-2</v>
      </c>
      <c r="ES70" s="57">
        <f>IFERROR(Inv_SY_B!ES70/Inv_SY_B!$NE70-1,"")</f>
        <v>2.4304381245099371E-2</v>
      </c>
      <c r="ET70" s="57">
        <f>IFERROR(Inv_SY_B!ET70/Inv_SY_B!$NE70-1,"")</f>
        <v>2.5980019201816251E-2</v>
      </c>
      <c r="EU70" s="57">
        <f>IFERROR(Inv_SY_B!EU70/Inv_SY_B!$NE70-1,"")</f>
        <v>2.4803739744546194E-2</v>
      </c>
      <c r="EV70" s="57">
        <f>IFERROR(Inv_SY_B!EV70/Inv_SY_B!$NE70-1,"")</f>
        <v>7.6270229764419106E-4</v>
      </c>
      <c r="EW70" s="57">
        <f>IFERROR(Inv_SY_B!EW70/Inv_SY_B!$NE70-1,"")</f>
        <v>1.2736962840191213E-2</v>
      </c>
      <c r="EX70" s="57">
        <f>IFERROR(Inv_SY_B!EX70/Inv_SY_B!$NE70-1,"")</f>
        <v>2.9310608226895685E-2</v>
      </c>
      <c r="EY70" s="57">
        <f>IFERROR(Inv_SY_B!EY70/Inv_SY_B!$NE70-1,"")</f>
        <v>4.891652457407436E-2</v>
      </c>
      <c r="EZ70" s="57">
        <f>IFERROR(Inv_SY_B!EZ70/Inv_SY_B!$NE70-1,"")</f>
        <v>2.5366308180631902E-2</v>
      </c>
      <c r="FA70" s="57">
        <f>IFERROR(Inv_SY_B!FA70/Inv_SY_B!$NE70-1,"")</f>
        <v>2.7490162051696743E-2</v>
      </c>
      <c r="FB70" s="57">
        <f>IFERROR(Inv_SY_B!FB70/Inv_SY_B!$NE70-1,"")</f>
        <v>1.2016369562508622E-2</v>
      </c>
      <c r="FC70" s="57">
        <f>IFERROR(Inv_SY_B!FC70/Inv_SY_B!$NE70-1,"")</f>
        <v>2.506290048476556E-2</v>
      </c>
      <c r="FD70" s="57">
        <f>IFERROR(Inv_SY_B!FD70/Inv_SY_B!$NE70-1,"")</f>
        <v>2.5669715876498245E-2</v>
      </c>
      <c r="FE70" s="57">
        <f>IFERROR(Inv_SY_B!FE70/Inv_SY_B!$NE70-1,"")</f>
        <v>2.900720053102912E-2</v>
      </c>
      <c r="FF70" s="57">
        <f>IFERROR(Inv_SY_B!FF70/Inv_SY_B!$NE70-1,"")</f>
        <v>1.1409554170775715E-2</v>
      </c>
      <c r="FG70" s="57">
        <f>IFERROR(Inv_SY_B!FG70/Inv_SY_B!$NE70-1,"")</f>
        <v>1.5353854217039276E-2</v>
      </c>
      <c r="FH70" s="57">
        <f>IFERROR(Inv_SY_B!FH70/Inv_SY_B!$NE70-1,"")</f>
        <v>1.5505558064972558E-2</v>
      </c>
      <c r="FI70" s="57">
        <f>IFERROR(Inv_SY_B!FI70/Inv_SY_B!$NE70-1,"")</f>
        <v>-4.2159421663460206E-3</v>
      </c>
      <c r="FJ70" s="57">
        <f>IFERROR(Inv_SY_B!FJ70/Inv_SY_B!$NE70-1,"")</f>
        <v>1.797074559388756E-2</v>
      </c>
      <c r="FK70" s="57">
        <f>IFERROR(Inv_SY_B!FK70/Inv_SY_B!$NE70-1,"")</f>
        <v>4.9487220002013776E-2</v>
      </c>
      <c r="FL70" s="57">
        <f>IFERROR(Inv_SY_B!FL70/Inv_SY_B!$NE70-1,"")</f>
        <v>1.1547466759805891E-2</v>
      </c>
      <c r="FM70" s="57">
        <f>IFERROR(Inv_SY_B!FM70/Inv_SY_B!$NE70-1,"")</f>
        <v>-6.0797322980969959E-3</v>
      </c>
      <c r="FN70" s="57">
        <f>IFERROR(Inv_SY_B!FN70/Inv_SY_B!$NE70-1,"")</f>
        <v>1.4855398716687285E-2</v>
      </c>
      <c r="FO70" s="57">
        <f>IFERROR(Inv_SY_B!FO70/Inv_SY_B!$NE70-1,"")</f>
        <v>8.375477212111182E-3</v>
      </c>
      <c r="FP70" s="57">
        <f>IFERROR(Inv_SY_B!FP70/Inv_SY_B!$NE70-1,"")</f>
        <v>1.2695424881828732E-2</v>
      </c>
      <c r="FQ70" s="57">
        <f>IFERROR(Inv_SY_B!FQ70/Inv_SY_B!$NE70-1,"")</f>
        <v>1.767997988534864E-2</v>
      </c>
      <c r="FR70" s="57">
        <f>IFERROR(Inv_SY_B!FR70/Inv_SY_B!$NE70-1,"")</f>
        <v>1.4689246883236695E-2</v>
      </c>
      <c r="FS70" s="57">
        <f>IFERROR(Inv_SY_B!FS70/Inv_SY_B!$NE70-1,"")</f>
        <v>1.3526184049081902E-2</v>
      </c>
      <c r="FT70" s="57">
        <f>IFERROR(Inv_SY_B!FT70/Inv_SY_B!$NE70-1,"")</f>
        <v>2.8646000893092882E-2</v>
      </c>
      <c r="FU70" s="57">
        <f>IFERROR(Inv_SY_B!FU70/Inv_SY_B!$NE70-1,"")</f>
        <v>3.1636733895204827E-2</v>
      </c>
      <c r="FV70" s="57">
        <f>IFERROR(Inv_SY_B!FV70/Inv_SY_B!$NE70-1,"")</f>
        <v>2.4159901389924743E-2</v>
      </c>
      <c r="FW70" s="57">
        <f>IFERROR(Inv_SY_B!FW70/Inv_SY_B!$NE70-1,"")</f>
        <v>2.2332231221967369E-2</v>
      </c>
      <c r="FX70" s="57">
        <f>IFERROR(Inv_SY_B!FX70/Inv_SY_B!$NE70-1,"")</f>
        <v>2.6486027058234107E-2</v>
      </c>
      <c r="FY70" s="57">
        <f>IFERROR(Inv_SY_B!FY70/Inv_SY_B!$NE70-1,"")</f>
        <v>3.3962859563514192E-2</v>
      </c>
      <c r="FZ70" s="57">
        <f>IFERROR(Inv_SY_B!FZ70/Inv_SY_B!$NE70-1,"")</f>
        <v>1.2213584564821911E-2</v>
      </c>
      <c r="GA70" s="57">
        <f>IFERROR(Inv_SY_B!GA70/Inv_SY_B!$NE70-1,"")</f>
        <v>2.6015263530123844E-2</v>
      </c>
      <c r="GB70" s="57">
        <f>IFERROR(Inv_SY_B!GB70/Inv_SY_B!$NE70-1,"")</f>
        <v>-3.474940440488794E-4</v>
      </c>
      <c r="GC70" s="57">
        <f>IFERROR(Inv_SY_B!GC70/Inv_SY_B!$NE70-1,"")</f>
        <v>3.1304430228303648E-2</v>
      </c>
      <c r="GD70" s="57">
        <f>IFERROR(Inv_SY_B!GD70/Inv_SY_B!$NE70-1,"")</f>
        <v>2.3162990389220539E-2</v>
      </c>
      <c r="GE70" s="57">
        <f>IFERROR(Inv_SY_B!GE70/Inv_SY_B!$NE70-1,"")</f>
        <v>3.1304430228303648E-2</v>
      </c>
      <c r="GF70" s="57">
        <f>IFERROR(Inv_SY_B!GF70/Inv_SY_B!$NE70-1,"")</f>
        <v>2.7482938058938089E-2</v>
      </c>
      <c r="GG70" s="57">
        <f>IFERROR(Inv_SY_B!GG70/Inv_SY_B!$NE70-1,"")</f>
        <v>1.6018461550841856E-2</v>
      </c>
      <c r="GH70" s="57">
        <f>IFERROR(Inv_SY_B!GH70/Inv_SY_B!$NE70-1,"")</f>
        <v>2.9144456393444873E-2</v>
      </c>
      <c r="GI70" s="57">
        <f>IFERROR(Inv_SY_B!GI70/Inv_SY_B!$NE70-1,"")</f>
        <v>1.3027728548729911E-2</v>
      </c>
      <c r="GJ70" s="57">
        <f>IFERROR(Inv_SY_B!GJ70/Inv_SY_B!$NE70-1,"")</f>
        <v>2.6818330725135286E-2</v>
      </c>
      <c r="GK70" s="57">
        <f>IFERROR(Inv_SY_B!GK70/Inv_SY_B!$NE70-1,"")</f>
        <v>-1.9259364618301467E-3</v>
      </c>
      <c r="GL70" s="57">
        <f>IFERROR(Inv_SY_B!GL70/Inv_SY_B!$NE70-1,"")</f>
        <v>2.5156812390628724E-2</v>
      </c>
      <c r="GM70" s="57">
        <f>IFERROR(Inv_SY_B!GM70/Inv_SY_B!$NE70-1,"")</f>
        <v>7.8770217117594132E-3</v>
      </c>
      <c r="GN70" s="57">
        <f>IFERROR(Inv_SY_B!GN70/Inv_SY_B!$NE70-1,"")</f>
        <v>1.9839953720207415E-2</v>
      </c>
      <c r="GO70" s="57">
        <f>IFERROR(Inv_SY_B!GO70/Inv_SY_B!$NE70-1,"")</f>
        <v>1.9366420994872957E-2</v>
      </c>
      <c r="GP70" s="57">
        <f>IFERROR(Inv_SY_B!GP70/Inv_SY_B!$NE70-1,"")</f>
        <v>1.0468990313589721E-2</v>
      </c>
      <c r="GQ70" s="57">
        <f>IFERROR(Inv_SY_B!GQ70/Inv_SY_B!$NE70-1,"")</f>
        <v>3.1404121328374002E-2</v>
      </c>
      <c r="GR70" s="57">
        <f>IFERROR(Inv_SY_B!GR70/Inv_SY_B!$NE70-1,"")</f>
        <v>-1.1407704803531815E-2</v>
      </c>
      <c r="GS70" s="57">
        <f>IFERROR(Inv_SY_B!GS70/Inv_SY_B!$NE70-1,"")</f>
        <v>1.3709402838234519E-2</v>
      </c>
      <c r="GT70" s="57">
        <f>IFERROR(Inv_SY_B!GT70/Inv_SY_B!$NE70-1,"")</f>
        <v>5.5104629312241471E-5</v>
      </c>
      <c r="GU70" s="57">
        <f>IFERROR(Inv_SY_B!GU70/Inv_SY_B!$NE70-1,"")</f>
        <v>7.4093174115723581E-3</v>
      </c>
      <c r="GV70" s="57">
        <f>IFERROR(Inv_SY_B!GV70/Inv_SY_B!$NE70-1,"")</f>
        <v>1.3198325916186082E-2</v>
      </c>
      <c r="GW70" s="57">
        <f>IFERROR(Inv_SY_B!GW70/Inv_SY_B!$NE70-1,"")</f>
        <v>2.5468297032615883E-2</v>
      </c>
      <c r="GX70" s="57">
        <f>IFERROR(Inv_SY_B!GX70/Inv_SY_B!$NE70-1,"")</f>
        <v>1.152916682010785E-2</v>
      </c>
      <c r="GY70" s="57">
        <f>IFERROR(Inv_SY_B!GY70/Inv_SY_B!$NE70-1,"")</f>
        <v>2.5051230958001325E-2</v>
      </c>
      <c r="GZ70" s="57">
        <f>IFERROR(Inv_SY_B!GZ70/Inv_SY_B!$NE70-1,"")</f>
        <v>3.0146479758255129E-2</v>
      </c>
      <c r="HA70" s="57">
        <f>IFERROR(Inv_SY_B!HA70/Inv_SY_B!$NE70-1,"")</f>
        <v>3.3003179910105374E-2</v>
      </c>
      <c r="HB70" s="57">
        <f>IFERROR(Inv_SY_B!HB70/Inv_SY_B!$NE70-1,"")</f>
        <v>9.5292448388002438E-3</v>
      </c>
      <c r="HC70" s="57">
        <f>IFERROR(Inv_SY_B!HC70/Inv_SY_B!$NE70-1,"")</f>
        <v>1.3607517114407663E-2</v>
      </c>
      <c r="HD70" s="57">
        <f>IFERROR(Inv_SY_B!HD70/Inv_SY_B!$NE70-1,"")</f>
        <v>2.3885336749163155E-3</v>
      </c>
      <c r="HE70" s="57">
        <f>IFERROR(Inv_SY_B!HE70/Inv_SY_B!$NE70-1,"")</f>
        <v>-3.0056455333841159E-3</v>
      </c>
      <c r="HF70" s="57">
        <f>IFERROR(Inv_SY_B!HF70/Inv_SY_B!$NE70-1,"")</f>
        <v>1.5737647427506163E-2</v>
      </c>
      <c r="HG70" s="57">
        <f>IFERROR(Inv_SY_B!HG70/Inv_SY_B!$NE70-1,"")</f>
        <v>1.3398374946427483E-2</v>
      </c>
      <c r="HH70" s="57">
        <f>IFERROR(Inv_SY_B!HH70/Inv_SY_B!$NE70-1,"")</f>
        <v>1.661916433331756E-2</v>
      </c>
      <c r="HI70" s="57">
        <f>IFERROR(Inv_SY_B!HI70/Inv_SY_B!$NE70-1,"")</f>
        <v>1.3340860850233005E-2</v>
      </c>
      <c r="HJ70" s="57">
        <f>IFERROR(Inv_SY_B!HJ70/Inv_SY_B!$NE70-1,"")</f>
        <v>2.7424560387725894E-2</v>
      </c>
      <c r="HK70" s="57">
        <f>IFERROR(Inv_SY_B!HK70/Inv_SY_B!$NE70-1,"")</f>
        <v>1.9089243411984924E-2</v>
      </c>
      <c r="HL70" s="57">
        <f>IFERROR(Inv_SY_B!HL70/Inv_SY_B!$NE70-1,"")</f>
        <v>0.13111055849109388</v>
      </c>
      <c r="HM70" s="57">
        <f>IFERROR(Inv_SY_B!HM70/Inv_SY_B!$NE70-1,"")</f>
        <v>-2.8493572285078761E-3</v>
      </c>
      <c r="HN70" s="57">
        <f>IFERROR(Inv_SY_B!HN70/Inv_SY_B!$NE70-1,"")</f>
        <v>-1.0685057587917712E-2</v>
      </c>
      <c r="HO70" s="57">
        <f>IFERROR(Inv_SY_B!HO70/Inv_SY_B!$NE70-1,"")</f>
        <v>3.6151583996417713E-3</v>
      </c>
      <c r="HP70" s="57">
        <f>IFERROR(Inv_SY_B!HP70/Inv_SY_B!$NE70-1,"")</f>
        <v>-1.1492711863902993E-2</v>
      </c>
      <c r="HQ70" s="57">
        <f>IFERROR(Inv_SY_B!HQ70/Inv_SY_B!$NE70-1,"")</f>
        <v>-2.7840444512822637E-2</v>
      </c>
      <c r="HR70" s="57">
        <f>IFERROR(Inv_SY_B!HR70/Inv_SY_B!$NE70-1,"")</f>
        <v>-1.2357799922365298E-2</v>
      </c>
      <c r="HS70" s="57">
        <f>IFERROR(Inv_SY_B!HS70/Inv_SY_B!$NE70-1,"")</f>
        <v>-3.311524072927674E-3</v>
      </c>
      <c r="HT70" s="57">
        <f>IFERROR(Inv_SY_B!HT70/Inv_SY_B!$NE70-1,"")</f>
        <v>-1.8249737808175071E-2</v>
      </c>
      <c r="HU70" s="57">
        <f>IFERROR(Inv_SY_B!HU70/Inv_SY_B!$NE70-1,"")</f>
        <v>5.8841715766111413E-4</v>
      </c>
      <c r="HV70" s="57">
        <f>IFERROR(Inv_SY_B!HV70/Inv_SY_B!$NE70-1,"")</f>
        <v>1.0156671342739898E-2</v>
      </c>
      <c r="HW70" s="57">
        <f>IFERROR(Inv_SY_B!HW70/Inv_SY_B!$NE70-1,"")</f>
        <v>1.368594542739987E-2</v>
      </c>
      <c r="HX70" s="57">
        <f>IFERROR(Inv_SY_B!HX70/Inv_SY_B!$NE70-1,"")</f>
        <v>1.7999502641984577E-2</v>
      </c>
      <c r="HY70" s="57">
        <f>IFERROR(Inv_SY_B!HY70/Inv_SY_B!$NE70-1,"")</f>
        <v>2.2313059856569284E-2</v>
      </c>
      <c r="HZ70" s="57">
        <f>IFERROR(Inv_SY_B!HZ70/Inv_SY_B!$NE70-1,"")</f>
        <v>1.3069722968173547E-2</v>
      </c>
      <c r="IA70" s="57">
        <f>IFERROR(Inv_SY_B!IA70/Inv_SY_B!$NE70-1,"")</f>
        <v>2.9042209111321382E-2</v>
      </c>
      <c r="IB70" s="57">
        <f>IFERROR(Inv_SY_B!IB70/Inv_SY_B!$NE70-1,"")</f>
        <v>6.4966834030921738E-3</v>
      </c>
      <c r="IC70" s="57">
        <f>IFERROR(Inv_SY_B!IC70/Inv_SY_B!$NE70-1,"")</f>
        <v>2.3175771299486225E-2</v>
      </c>
      <c r="ID70" s="57">
        <f>IFERROR(Inv_SY_B!ID70/Inv_SY_B!$NE70-1,"")</f>
        <v>1.5928995178983829E-2</v>
      </c>
      <c r="IE70" s="57">
        <f>IFERROR(Inv_SY_B!IE70/Inv_SY_B!$NE70-1,"")</f>
        <v>1.5066283736066888E-2</v>
      </c>
      <c r="IF70" s="57">
        <f>IFERROR(Inv_SY_B!IF70/Inv_SY_B!$NE70-1,"")</f>
        <v>2.0415094682151969E-2</v>
      </c>
      <c r="IG70" s="57">
        <f>IFERROR(Inv_SY_B!IG70/Inv_SY_B!$NE70-1,"")</f>
        <v>-1.6344629085565776E-2</v>
      </c>
      <c r="IH70" s="57">
        <f>IFERROR(Inv_SY_B!IH70/Inv_SY_B!$NE70-1,"")</f>
        <v>-4.5131578684194373E-3</v>
      </c>
      <c r="II70" s="57">
        <f>IFERROR(Inv_SY_B!II70/Inv_SY_B!$NE70-1,"")</f>
        <v>-1.9466822878979495E-2</v>
      </c>
      <c r="IJ70" s="57">
        <f>IFERROR(Inv_SY_B!IJ70/Inv_SY_B!$NE70-1,"")</f>
        <v>-2.7055719880219042E-3</v>
      </c>
      <c r="IK70" s="57">
        <f>IFERROR(Inv_SY_B!IK70/Inv_SY_B!$NE70-1,"")</f>
        <v>3.6979154386157065E-2</v>
      </c>
      <c r="IL70" s="57">
        <f>IFERROR(Inv_SY_B!IL70/Inv_SY_B!$NE70-1,"")</f>
        <v>6.2860497673665305E-2</v>
      </c>
      <c r="IM70" s="57">
        <f>IFERROR(Inv_SY_B!IM70/Inv_SY_B!$NE70-1,"")</f>
        <v>2.3175771299486225E-2</v>
      </c>
      <c r="IN70" s="57">
        <f>IFERROR(Inv_SY_B!IN70/Inv_SY_B!$NE70-1,"")</f>
        <v>1.1919441044284218E-2</v>
      </c>
      <c r="IO70" s="57">
        <f>IFERROR(Inv_SY_B!IO70/Inv_SY_B!$NE70-1,"")</f>
        <v>1.2478149407316286E-2</v>
      </c>
      <c r="IP70" s="57">
        <f>IFERROR(Inv_SY_B!IP70/Inv_SY_B!$NE70-1,"")</f>
        <v>-9.607263531357324E-3</v>
      </c>
      <c r="IQ70" s="57">
        <f>IFERROR(Inv_SY_B!IQ70/Inv_SY_B!$NE70-1,"")</f>
        <v>7.129338461231205E-3</v>
      </c>
      <c r="IR70" s="57">
        <f>IFERROR(Inv_SY_B!IR70/Inv_SY_B!$NE70-1,"")</f>
        <v>2.717185653170251E-3</v>
      </c>
      <c r="IS70" s="57">
        <f>IFERROR(Inv_SY_B!IS70/Inv_SY_B!$NE70-1,"")</f>
        <v>1.093348510952219E-2</v>
      </c>
      <c r="IT70" s="57">
        <f>IFERROR(Inv_SY_B!IT70/Inv_SY_B!$NE70-1,"")</f>
        <v>-5.8277657814355122E-3</v>
      </c>
      <c r="IU70" s="57">
        <f>IFERROR(Inv_SY_B!IU70/Inv_SY_B!$NE70-1,"")</f>
        <v>1.0604833131268032E-2</v>
      </c>
      <c r="IV70" s="57">
        <f>IFERROR(Inv_SY_B!IV70/Inv_SY_B!$NE70-1,"")</f>
        <v>9.454551207378703E-3</v>
      </c>
      <c r="IW70" s="57">
        <f>IFERROR(Inv_SY_B!IW70/Inv_SY_B!$NE70-1,"")</f>
        <v>-1.0623120967515609E-3</v>
      </c>
      <c r="IX70" s="57">
        <f>IFERROR(Inv_SY_B!IX70/Inv_SY_B!$NE70-1,"")</f>
        <v>4.166218053918147E-4</v>
      </c>
      <c r="IY70" s="57">
        <f>IFERROR(Inv_SY_B!IY70/Inv_SY_B!$NE70-1,"")</f>
        <v>9.9475291747599393E-3</v>
      </c>
      <c r="IZ70" s="57">
        <f>IFERROR(Inv_SY_B!IZ70/Inv_SY_B!$NE70-1,"")</f>
        <v>-4.2741382478708179E-3</v>
      </c>
      <c r="JA70" s="57">
        <f>IFERROR(Inv_SY_B!JA70/Inv_SY_B!$NE70-1,"")</f>
        <v>-1.4837967136499985E-2</v>
      </c>
      <c r="JB70" s="57">
        <f>IFERROR(Inv_SY_B!JB70/Inv_SY_B!$NE70-1,"")</f>
        <v>2.9516346560232165E-4</v>
      </c>
      <c r="JC70" s="57">
        <f>IFERROR(Inv_SY_B!JC70/Inv_SY_B!$NE70-1,"")</f>
        <v>-4.7954235314241478E-3</v>
      </c>
      <c r="JD70" s="57">
        <f>IFERROR(Inv_SY_B!JD70/Inv_SY_B!$NE70-1,"")</f>
        <v>1.398286332362364E-2</v>
      </c>
      <c r="JE70" s="57">
        <f>IFERROR(Inv_SY_B!JE70/Inv_SY_B!$NE70-1,"")</f>
        <v>2.3319556539972419E-2</v>
      </c>
      <c r="JF70" s="57">
        <f>IFERROR(Inv_SY_B!JF70/Inv_SY_B!$NE70-1,"")</f>
        <v>1.5589824718505785E-2</v>
      </c>
      <c r="JG70" s="57">
        <f>IFERROR(Inv_SY_B!JG70/Inv_SY_B!$NE70-1,"")</f>
        <v>1.4953361660443143E-2</v>
      </c>
      <c r="JH70" s="57">
        <f>IFERROR(Inv_SY_B!JH70/Inv_SY_B!$NE70-1,"")</f>
        <v>1.8783785771909089E-2</v>
      </c>
      <c r="JI70" s="57">
        <f>IFERROR(Inv_SY_B!JI70/Inv_SY_B!$NE70-1,"")</f>
        <v>1.7999502641984577E-2</v>
      </c>
      <c r="JJ70" s="57">
        <f>IFERROR(Inv_SY_B!JJ70/Inv_SY_B!$NE70-1,"")</f>
        <v>1.5748951051766547E-2</v>
      </c>
      <c r="JK70" s="57">
        <f>IFERROR(Inv_SY_B!JK70/Inv_SY_B!$NE70-1,"")</f>
        <v>1.8470072519939373E-2</v>
      </c>
      <c r="JL70" s="57">
        <f>IFERROR(Inv_SY_B!JL70/Inv_SY_B!$NE70-1,"")</f>
        <v>2.8236271693508286E-2</v>
      </c>
      <c r="JM70" s="57">
        <f>IFERROR(Inv_SY_B!JM70/Inv_SY_B!$NE70-1,"")</f>
        <v>-2.5110467680791171E-3</v>
      </c>
      <c r="JN70" s="57">
        <f>IFERROR(Inv_SY_B!JN70/Inv_SY_B!$NE70-1,"")</f>
        <v>-2.2413542940285081E-2</v>
      </c>
      <c r="JO70" s="57">
        <f>IFERROR(Inv_SY_B!JO70/Inv_SY_B!$NE70-1,"")</f>
        <v>1.2600241659182831E-2</v>
      </c>
      <c r="JP70" s="57">
        <f>IFERROR(Inv_SY_B!JP70/Inv_SY_B!$NE70-1,"")</f>
        <v>-1.2677195831601873E-3</v>
      </c>
      <c r="JQ70" s="57">
        <f>IFERROR(Inv_SY_B!JQ70/Inv_SY_B!$NE70-1,"")</f>
        <v>1.5123797832261587E-2</v>
      </c>
      <c r="JR70" s="57">
        <f>IFERROR(Inv_SY_B!JR70/Inv_SY_B!$NE70-1,"")</f>
        <v>1.6465793410132434E-2</v>
      </c>
      <c r="JS70" s="57">
        <f>IFERROR(Inv_SY_B!JS70/Inv_SY_B!$NE70-1,"")</f>
        <v>9.5974433718370999E-3</v>
      </c>
      <c r="JT70" s="57">
        <f>IFERROR(Inv_SY_B!JT70/Inv_SY_B!$NE70-1,"")</f>
        <v>2.3629829953653259E-2</v>
      </c>
      <c r="JU70" s="57">
        <f>IFERROR(Inv_SY_B!JU70/Inv_SY_B!$NE70-1,"")</f>
        <v>1.2195807480543497E-2</v>
      </c>
      <c r="JV70" s="57">
        <f>IFERROR(Inv_SY_B!JV70/Inv_SY_B!$NE70-1,"")</f>
        <v>4.8862887096470242E-3</v>
      </c>
      <c r="JW70" s="57">
        <f>IFERROR(Inv_SY_B!JW70/Inv_SY_B!$NE70-1,"")</f>
        <v>-6.9104914653502769E-3</v>
      </c>
      <c r="JX70" s="57">
        <f>IFERROR(Inv_SY_B!JX70/Inv_SY_B!$NE70-1,"")</f>
        <v>-1.0233528134363734E-2</v>
      </c>
      <c r="JY70" s="57">
        <f>IFERROR(Inv_SY_B!JY70/Inv_SY_B!$NE70-1,"")</f>
        <v>-5.0828212973930142E-3</v>
      </c>
      <c r="JZ70" s="57">
        <f>IFERROR(Inv_SY_B!JZ70/Inv_SY_B!$NE70-1,"")</f>
        <v>-2.5187193144923903E-2</v>
      </c>
      <c r="KA70" s="57">
        <f>IFERROR(Inv_SY_B!KA70/Inv_SY_B!$NE70-1,"")</f>
        <v>-9.9012244674624439E-3</v>
      </c>
      <c r="KB70" s="57">
        <f>IFERROR(Inv_SY_B!KB70/Inv_SY_B!$NE70-1,"")</f>
        <v>-9.8266293872995014E-5</v>
      </c>
      <c r="KC70" s="57">
        <f>IFERROR(Inv_SY_B!KC70/Inv_SY_B!$NE70-1,"")</f>
        <v>-8.57200979985695E-3</v>
      </c>
      <c r="KD70" s="57">
        <f>IFERROR(Inv_SY_B!KD70/Inv_SY_B!$NE70-1,"")</f>
        <v>-2.2362611976262659E-2</v>
      </c>
      <c r="KE70" s="57">
        <f>IFERROR(Inv_SY_B!KE70/Inv_SY_B!$NE70-1,"")</f>
        <v>1.9839953720207415E-2</v>
      </c>
      <c r="KF70" s="57">
        <f>IFERROR(Inv_SY_B!KF70/Inv_SY_B!$NE70-1,"")</f>
        <v>-1.3318173042339176E-2</v>
      </c>
      <c r="KG70" s="57">
        <f>IFERROR(Inv_SY_B!KG70/Inv_SY_B!$NE70-1,"")</f>
        <v>5.3847442099992371E-3</v>
      </c>
      <c r="KH70" s="57">
        <f>IFERROR(Inv_SY_B!KH70/Inv_SY_B!$NE70-1,"")</f>
        <v>1.1366210214223349E-2</v>
      </c>
      <c r="KI70" s="57">
        <f>IFERROR(Inv_SY_B!KI70/Inv_SY_B!$NE70-1,"")</f>
        <v>1.5004935366792926E-2</v>
      </c>
      <c r="KJ70" s="57">
        <f>IFERROR(Inv_SY_B!KJ70/Inv_SY_B!$NE70-1,"")</f>
        <v>1.7460190574296597E-3</v>
      </c>
      <c r="KK70" s="57">
        <f>IFERROR(Inv_SY_B!KK70/Inv_SY_B!$NE70-1,"")</f>
        <v>-5.9301956479913542E-3</v>
      </c>
      <c r="KL70" s="57">
        <f>IFERROR(Inv_SY_B!KL70/Inv_SY_B!$NE70-1,"")</f>
        <v>-9.4495782871728551E-4</v>
      </c>
      <c r="KM70" s="57">
        <f>IFERROR(Inv_SY_B!KM70/Inv_SY_B!$NE70-1,"")</f>
        <v>9.9288830522492599E-3</v>
      </c>
      <c r="KN70" s="57">
        <f>IFERROR(Inv_SY_B!KN70/Inv_SY_B!$NE70-1,"")</f>
        <v>2.980929800451948E-3</v>
      </c>
      <c r="KO70" s="57">
        <f>IFERROR(Inv_SY_B!KO70/Inv_SY_B!$NE70-1,"")</f>
        <v>1.0483280505408699E-2</v>
      </c>
      <c r="KP70" s="57">
        <f>IFERROR(Inv_SY_B!KP70/Inv_SY_B!$NE70-1,"")</f>
        <v>8.8160914598627294E-3</v>
      </c>
      <c r="KQ70" s="57">
        <f>IFERROR(Inv_SY_B!KQ70/Inv_SY_B!$NE70-1,"")</f>
        <v>-1.0853103662838537E-2</v>
      </c>
      <c r="KR70" s="57">
        <f>IFERROR(Inv_SY_B!KR70/Inv_SY_B!$NE70-1,"")</f>
        <v>-1.1870428134129751E-3</v>
      </c>
      <c r="KS70" s="57">
        <f>IFERROR(Inv_SY_B!KS70/Inv_SY_B!$NE70-1,"")</f>
        <v>-2.3540751452951758E-3</v>
      </c>
      <c r="KT70" s="57">
        <f>IFERROR(Inv_SY_B!KT70/Inv_SY_B!$NE70-1,"")</f>
        <v>1.0483280505408699E-2</v>
      </c>
      <c r="KU70" s="57">
        <f>IFERROR(Inv_SY_B!KU70/Inv_SY_B!$NE70-1,"")</f>
        <v>7.1489024143169821E-3</v>
      </c>
      <c r="KV70" s="57">
        <f>IFERROR(Inv_SY_B!KV70/Inv_SY_B!$NE70-1,"")</f>
        <v>6.466298597555431E-3</v>
      </c>
      <c r="KW70" s="57">
        <f>IFERROR(Inv_SY_B!KW70/Inv_SY_B!$NE70-1,"")</f>
        <v>9.98312379174493E-3</v>
      </c>
      <c r="KX70" s="57">
        <f>IFERROR(Inv_SY_B!KX70/Inv_SY_B!$NE70-1,"")</f>
        <v>2.1169168387812798E-2</v>
      </c>
      <c r="KY70" s="57">
        <f>IFERROR(Inv_SY_B!KY70/Inv_SY_B!$NE70-1,"")</f>
        <v>1.5353854217039276E-2</v>
      </c>
      <c r="KZ70" s="57">
        <f>IFERROR(Inv_SY_B!KZ70/Inv_SY_B!$NE70-1,"")</f>
        <v>4.8862887096472463E-3</v>
      </c>
      <c r="LA70" s="57">
        <f>IFERROR(Inv_SY_B!LA70/Inv_SY_B!$NE70-1,"")</f>
        <v>8.8547613470650877E-3</v>
      </c>
      <c r="LB70" s="57">
        <f>IFERROR(Inv_SY_B!LB70/Inv_SY_B!$NE70-1,"")</f>
        <v>8.0970756450251535E-3</v>
      </c>
      <c r="LC70" s="57">
        <f>IFERROR(Inv_SY_B!LC70/Inv_SY_B!$NE70-1,"")</f>
        <v>1.9191961569750005E-2</v>
      </c>
      <c r="LD70" s="57">
        <f>IFERROR(Inv_SY_B!LD70/Inv_SY_B!$NE70-1,"")</f>
        <v>4.3604455444408163E-3</v>
      </c>
      <c r="LE70" s="57">
        <f>IFERROR(Inv_SY_B!LE70/Inv_SY_B!$NE70-1,"")</f>
        <v>-2.3769200097678578E-3</v>
      </c>
      <c r="LF70" s="57">
        <f>IFERROR(Inv_SY_B!LF70/Inv_SY_B!$NE70-1,"")</f>
        <v>-8.1283296292140594E-3</v>
      </c>
      <c r="LG70" s="57">
        <f>IFERROR(Inv_SY_B!LG70/Inv_SY_B!$NE70-1,"")</f>
        <v>3.4906133086618496E-3</v>
      </c>
      <c r="LH70" s="57">
        <f>IFERROR(Inv_SY_B!LH70/Inv_SY_B!$NE70-1,"")</f>
        <v>-1.6145708151359184E-2</v>
      </c>
      <c r="LI70" s="57">
        <f>IFERROR(Inv_SY_B!LI70/Inv_SY_B!$NE70-1,"")</f>
        <v>-2.5412459988948255E-3</v>
      </c>
      <c r="LJ70" s="57">
        <f>IFERROR(Inv_SY_B!LJ70/Inv_SY_B!$NE70-1,"")</f>
        <v>-5.9995611337045895E-3</v>
      </c>
      <c r="LK70" s="57">
        <f>IFERROR(Inv_SY_B!LK70/Inv_SY_B!$NE70-1,"")</f>
        <v>-1.0987601840024341E-2</v>
      </c>
      <c r="LL70" s="57">
        <f>IFERROR(Inv_SY_B!LL70/Inv_SY_B!$NE70-1,"")</f>
        <v>2.2981543808962002E-3</v>
      </c>
      <c r="LM70" s="57">
        <f>IFERROR(Inv_SY_B!LM70/Inv_SY_B!$NE70-1,"")</f>
        <v>3.0981255783020245E-2</v>
      </c>
      <c r="LN70" s="57">
        <f>IFERROR(Inv_SY_B!LN70/Inv_SY_B!$NE70-1,"")</f>
        <v>1.5698938794206141E-2</v>
      </c>
      <c r="LO70" s="57">
        <f>IFERROR(Inv_SY_B!LO70/Inv_SY_B!$NE70-1,"")</f>
        <v>1.0111855163887018E-2</v>
      </c>
      <c r="LP70" s="57">
        <f>IFERROR(Inv_SY_B!LP70/Inv_SY_B!$NE70-1,"")</f>
        <v>-2.0482680315138113E-3</v>
      </c>
      <c r="LQ70" s="57">
        <f>IFERROR(Inv_SY_B!LQ70/Inv_SY_B!$NE70-1,"")</f>
        <v>3.5388155988054226E-3</v>
      </c>
      <c r="LR70" s="57">
        <f>IFERROR(Inv_SY_B!LR70/Inv_SY_B!$NE70-1,"")</f>
        <v>-2.1603060737631075E-2</v>
      </c>
      <c r="LS70" s="57">
        <f>IFERROR(Inv_SY_B!LS70/Inv_SY_B!$NE70-1,"")</f>
        <v>1.8168110741577426E-2</v>
      </c>
      <c r="LT70" s="57">
        <f>IFERROR(Inv_SY_B!LT70/Inv_SY_B!$NE70-1,"")</f>
        <v>-2.8781142766053369E-3</v>
      </c>
      <c r="LU70" s="57">
        <f>IFERROR(Inv_SY_B!LU70/Inv_SY_B!$NE70-1,"")</f>
        <v>4.0235772667303049E-3</v>
      </c>
      <c r="LV70" s="57">
        <f>IFERROR(Inv_SY_B!LV70/Inv_SY_B!$NE70-1,"")</f>
        <v>-5.4468258563037941E-2</v>
      </c>
      <c r="LW70" s="57">
        <f>IFERROR(Inv_SY_B!LW70/Inv_SY_B!$NE70-1,"")</f>
        <v>3.1802885728655417E-2</v>
      </c>
      <c r="LX70" s="57">
        <f>IFERROR(Inv_SY_B!LX70/Inv_SY_B!$NE70-1,"")</f>
        <v>3.5253731500323404E-2</v>
      </c>
      <c r="LY70" s="57">
        <f>IFERROR(Inv_SY_B!LY70/Inv_SY_B!$NE70-1,"")</f>
        <v>1.0752726521482181E-2</v>
      </c>
      <c r="LZ70" s="57">
        <f>IFERROR(Inv_SY_B!LZ70/Inv_SY_B!$NE70-1,"")</f>
        <v>-1.0428893476992607E-2</v>
      </c>
      <c r="MA70" s="57">
        <f>IFERROR(Inv_SY_B!MA70/Inv_SY_B!$NE70-1,"")</f>
        <v>4.8534235118218305E-3</v>
      </c>
      <c r="MB70" s="57">
        <f>IFERROR(Inv_SY_B!MB70/Inv_SY_B!$NE70-1,"")</f>
        <v>9.1258992291247676E-3</v>
      </c>
      <c r="MC70" s="57">
        <f>IFERROR(Inv_SY_B!MC70/Inv_SY_B!$NE70-1,"")</f>
        <v>-4.1979483389383399E-2</v>
      </c>
      <c r="MD70" s="57">
        <f>IFERROR(Inv_SY_B!MD70/Inv_SY_B!$NE70-1,"")</f>
        <v>-1.0623120967515609E-3</v>
      </c>
      <c r="ME70" s="57">
        <f>IFERROR(Inv_SY_B!ME70/Inv_SY_B!$NE70-1,"")</f>
        <v>-3.6915279227841546E-3</v>
      </c>
      <c r="MF70" s="57">
        <f>IFERROR(Inv_SY_B!MF70/Inv_SY_B!$NE70-1,"")</f>
        <v>-1.404406523778734E-2</v>
      </c>
      <c r="MG70" s="57">
        <f>IFERROR(Inv_SY_B!MG70/Inv_SY_B!$NE70-1,"")</f>
        <v>-5.6634397923084334E-3</v>
      </c>
      <c r="MH70" s="57">
        <f>IFERROR(Inv_SY_B!MH70/Inv_SY_B!$NE70-1,"")</f>
        <v>6.1680314248377943E-3</v>
      </c>
      <c r="MI70" s="57">
        <f>IFERROR(Inv_SY_B!MI70/Inv_SY_B!$NE70-1,"")</f>
        <v>-1.9302496889852527E-2</v>
      </c>
      <c r="MJ70" s="57">
        <f>IFERROR(Inv_SY_B!MJ70/Inv_SY_B!$NE70-1,"")</f>
        <v>1.4354429379792588E-3</v>
      </c>
      <c r="MK70" s="57">
        <f>IFERROR(Inv_SY_B!MK70/Inv_SY_B!$NE70-1,"")</f>
        <v>2.6626617071153769E-2</v>
      </c>
      <c r="ML70" s="57">
        <f>IFERROR(Inv_SY_B!ML70/Inv_SY_B!$NE70-1,"")</f>
        <v>4.166218053918147E-4</v>
      </c>
      <c r="MM70" s="57">
        <f>IFERROR(Inv_SY_B!MM70/Inv_SY_B!$NE70-1,"")</f>
        <v>-1.2876485841358365E-2</v>
      </c>
      <c r="MN70" s="57">
        <f>IFERROR(Inv_SY_B!MN70/Inv_SY_B!$NE70-1,"")</f>
        <v>-3.3957411423553019E-3</v>
      </c>
      <c r="MO70" s="57">
        <f>IFERROR(Inv_SY_B!MO70/Inv_SY_B!$NE70-1,"")</f>
        <v>1.1270353387232479E-2</v>
      </c>
      <c r="MP70" s="57">
        <f>IFERROR(Inv_SY_B!MP70/Inv_SY_B!$NE70-1,"")</f>
        <v>1.1725237602588923E-2</v>
      </c>
      <c r="MQ70" s="57">
        <f>IFERROR(Inv_SY_B!MQ70/Inv_SY_B!$NE70-1,"")</f>
        <v>-1.0264567487865528E-2</v>
      </c>
      <c r="MR70" s="57">
        <f>IFERROR(Inv_SY_B!MR70/Inv_SY_B!$NE70-1,"")</f>
        <v>-9.2786115531032776E-3</v>
      </c>
      <c r="MS70" s="57">
        <f>IFERROR(Inv_SY_B!MS70/Inv_SY_B!$NE70-1,"")</f>
        <v>1.3340860850233005E-2</v>
      </c>
      <c r="MT70" s="57">
        <f>IFERROR(Inv_SY_B!MT70/Inv_SY_B!$NE70-1,"")</f>
        <v>-1.2938623541575156E-3</v>
      </c>
      <c r="MU70" s="57">
        <f>IFERROR(Inv_SY_B!MU70/Inv_SY_B!$NE70-1,"")</f>
        <v>1.4055678902935798E-2</v>
      </c>
      <c r="MV70" s="57">
        <f>IFERROR(Inv_SY_B!MV70/Inv_SY_B!$NE70-1,"")</f>
        <v>5.8841715766111413E-4</v>
      </c>
      <c r="MW70" s="57">
        <f>IFERROR(Inv_SY_B!MW70/Inv_SY_B!$NE70-1,"")</f>
        <v>-4.6035371624392196E-3</v>
      </c>
      <c r="MX70" s="57">
        <f>IFERROR(Inv_SY_B!MX70/Inv_SY_B!$NE70-1,"")</f>
        <v>1.2382517510269864E-3</v>
      </c>
      <c r="MY70" s="57">
        <f>IFERROR(Inv_SY_B!MY70/Inv_SY_B!$NE70-1,"")</f>
        <v>-3.5682834309387346E-3</v>
      </c>
      <c r="MZ70" s="57">
        <f>IFERROR(Inv_SY_B!MZ70/Inv_SY_B!$NE70-1,"")</f>
        <v>1.1442895675815912E-2</v>
      </c>
      <c r="NA70" s="57">
        <f>IFERROR(Inv_SY_B!NA70/Inv_SY_B!$NE70-1,"")</f>
        <v>2.3798849386462706E-3</v>
      </c>
      <c r="NB70" s="57">
        <f>IFERROR(Inv_SY_B!NB70/Inv_SY_B!$NE70-1,"")</f>
        <v>9.0273036356482983E-3</v>
      </c>
      <c r="NC70" s="57">
        <f>IFERROR(Inv_SY_B!NC70/Inv_SY_B!$NE70-1,"")</f>
        <v>1.661916433331756E-2</v>
      </c>
      <c r="ND70" s="57">
        <f>IFERROR(Inv_SY_B!ND70/Inv_SY_B!$NE70-1,"")</f>
        <v>7.4744230383978483E-3</v>
      </c>
    </row>
    <row r="71" spans="2:368" ht="15" customHeight="1" x14ac:dyDescent="0.35">
      <c r="B71" s="86">
        <f t="shared" si="0"/>
        <v>45812</v>
      </c>
      <c r="C71" s="57">
        <f>IFERROR(Inv_SY_B!C71/Inv_SY_B!$NE71-1,"")</f>
        <v>-6.6371898523143624E-2</v>
      </c>
      <c r="D71" s="57">
        <f>IFERROR(Inv_SY_B!D71/Inv_SY_B!$NE71-1,"")</f>
        <v>-9.0420217526308688E-2</v>
      </c>
      <c r="E71" s="57">
        <f>IFERROR(Inv_SY_B!E71/Inv_SY_B!$NE71-1,"")</f>
        <v>-5.1996111366826914E-2</v>
      </c>
      <c r="F71" s="57">
        <f>IFERROR(Inv_SY_B!F71/Inv_SY_B!$NE71-1,"")</f>
        <v>-5.4624401098588682E-2</v>
      </c>
      <c r="G71" s="57">
        <f>IFERROR(Inv_SY_B!G71/Inv_SY_B!$NE71-1,"")</f>
        <v>-6.8170202023822735E-2</v>
      </c>
      <c r="H71" s="57">
        <f>IFERROR(Inv_SY_B!H71/Inv_SY_B!$NE71-1,"")</f>
        <v>-0.10637228044319824</v>
      </c>
      <c r="I71" s="57">
        <f>IFERROR(Inv_SY_B!I71/Inv_SY_B!$NE71-1,"")</f>
        <v>-2.5619318936079161E-2</v>
      </c>
      <c r="J71" s="57">
        <f>IFERROR(Inv_SY_B!J71/Inv_SY_B!$NE71-1,"")</f>
        <v>-7.2011548554859361E-2</v>
      </c>
      <c r="K71" s="57">
        <f>IFERROR(Inv_SY_B!K71/Inv_SY_B!$NE71-1,"")</f>
        <v>-5.3006992032889166E-2</v>
      </c>
      <c r="L71" s="57">
        <f>IFERROR(Inv_SY_B!L71/Inv_SY_B!$NE71-1,"")</f>
        <v>-5.0783054567552277E-2</v>
      </c>
      <c r="M71" s="57">
        <f>IFERROR(Inv_SY_B!M71/Inv_SY_B!$NE71-1,"")</f>
        <v>-4.067424790692975E-2</v>
      </c>
      <c r="N71" s="57">
        <f>IFERROR(Inv_SY_B!N71/Inv_SY_B!$NE71-1,"")</f>
        <v>-4.7952588702577903E-2</v>
      </c>
      <c r="O71" s="57">
        <f>IFERROR(Inv_SY_B!O71/Inv_SY_B!$NE71-1,"")</f>
        <v>-5.3815696565738924E-2</v>
      </c>
      <c r="P71" s="57">
        <f>IFERROR(Inv_SY_B!P71/Inv_SY_B!$NE71-1,"")</f>
        <v>-5.4220048832163803E-2</v>
      </c>
      <c r="Q71" s="57">
        <f>IFERROR(Inv_SY_B!Q71/Inv_SY_B!$NE71-1,"")</f>
        <v>-4.2493833105841761E-2</v>
      </c>
      <c r="R71" s="57">
        <f>IFERROR(Inv_SY_B!R71/Inv_SY_B!$NE71-1,"")</f>
        <v>-4.2089480839416882E-2</v>
      </c>
      <c r="S71" s="57">
        <f>IFERROR(Inv_SY_B!S71/Inv_SY_B!$NE71-1,"")</f>
        <v>-5.4666964495054482E-2</v>
      </c>
      <c r="T71" s="57">
        <f>IFERROR(Inv_SY_B!T71/Inv_SY_B!$NE71-1,"")</f>
        <v>-3.9769775732031998E-2</v>
      </c>
      <c r="U71" s="57">
        <f>IFERROR(Inv_SY_B!U71/Inv_SY_B!$NE71-1,"")</f>
        <v>-5.2602639766464176E-2</v>
      </c>
      <c r="V71" s="57">
        <f>IFERROR(Inv_SY_B!V71/Inv_SY_B!$NE71-1,"")</f>
        <v>-3.885466270801774E-2</v>
      </c>
      <c r="W71" s="57">
        <f>IFERROR(Inv_SY_B!W71/Inv_SY_B!$NE71-1,"")</f>
        <v>-5.0912484615387443E-3</v>
      </c>
      <c r="X71" s="57">
        <f>IFERROR(Inv_SY_B!X71/Inv_SY_B!$NE71-1,"")</f>
        <v>-2.9352384447032587E-2</v>
      </c>
      <c r="Y71" s="57">
        <f>IFERROR(Inv_SY_B!Y71/Inv_SY_B!$NE71-1,"")</f>
        <v>-1.4997878988948665E-2</v>
      </c>
      <c r="Z71" s="57">
        <f>IFERROR(Inv_SY_B!Z71/Inv_SY_B!$NE71-1,"")</f>
        <v>-1.3178293790036655E-2</v>
      </c>
      <c r="AA71" s="57">
        <f>IFERROR(Inv_SY_B!AA71/Inv_SY_B!$NE71-1,"")</f>
        <v>-1.1763060857549523E-2</v>
      </c>
      <c r="AB71" s="57">
        <f>IFERROR(Inv_SY_B!AB71/Inv_SY_B!$NE71-1,"")</f>
        <v>-3.1778498045581971E-2</v>
      </c>
      <c r="AC71" s="57">
        <f>IFERROR(Inv_SY_B!AC71/Inv_SY_B!$NE71-1,"")</f>
        <v>-1.8637049386772797E-2</v>
      </c>
      <c r="AD71" s="57">
        <f>IFERROR(Inv_SY_B!AD71/Inv_SY_B!$NE71-1,"")</f>
        <v>-2.591539018242095E-2</v>
      </c>
      <c r="AE71" s="57">
        <f>IFERROR(Inv_SY_B!AE71/Inv_SY_B!$NE71-1,"")</f>
        <v>5.6240865987209343E-3</v>
      </c>
      <c r="AF71" s="57">
        <f>IFERROR(Inv_SY_B!AF71/Inv_SY_B!$NE71-1,"")</f>
        <v>-7.5173620600881286E-3</v>
      </c>
      <c r="AG71" s="57">
        <f>IFERROR(Inv_SY_B!AG71/Inv_SY_B!$NE71-1,"")</f>
        <v>-2.1265339118534676E-2</v>
      </c>
      <c r="AH71" s="57">
        <f>IFERROR(Inv_SY_B!AH71/Inv_SY_B!$NE71-1,"")</f>
        <v>-1.6008759655011029E-2</v>
      </c>
      <c r="AI71" s="57">
        <f>IFERROR(Inv_SY_B!AI71/Inv_SY_B!$NE71-1,"")</f>
        <v>-8.2929059748331535E-2</v>
      </c>
      <c r="AJ71" s="57">
        <f>IFERROR(Inv_SY_B!AJ71/Inv_SY_B!$NE71-1,"")</f>
        <v>-8.9568949596993019E-2</v>
      </c>
      <c r="AK71" s="57">
        <f>IFERROR(Inv_SY_B!AK71/Inv_SY_B!$NE71-1,"")</f>
        <v>-7.5523028763286093E-2</v>
      </c>
      <c r="AL71" s="57">
        <f>IFERROR(Inv_SY_B!AL71/Inv_SY_B!$NE71-1,"")</f>
        <v>-6.8925702311090409E-2</v>
      </c>
      <c r="AM71" s="57">
        <f>IFERROR(Inv_SY_B!AM71/Inv_SY_B!$NE71-1,"")</f>
        <v>-4.721837011354324E-2</v>
      </c>
      <c r="AN71" s="57">
        <f>IFERROR(Inv_SY_B!AN71/Inv_SY_B!$NE71-1,"")</f>
        <v>-4.9772173901489913E-2</v>
      </c>
      <c r="AO71" s="57">
        <f>IFERROR(Inv_SY_B!AO71/Inv_SY_B!$NE71-1,"")</f>
        <v>-7.1000667888797109E-2</v>
      </c>
      <c r="AP71" s="57">
        <f>IFERROR(Inv_SY_B!AP71/Inv_SY_B!$NE71-1,"")</f>
        <v>-5.7646402247659045E-2</v>
      </c>
      <c r="AQ71" s="57">
        <f>IFERROR(Inv_SY_B!AQ71/Inv_SY_B!$NE71-1,"")</f>
        <v>-7.6863775751958019E-2</v>
      </c>
      <c r="AR71" s="57">
        <f>IFERROR(Inv_SY_B!AR71/Inv_SY_B!$NE71-1,"")</f>
        <v>-6.5946264558485845E-2</v>
      </c>
      <c r="AS71" s="57">
        <f>IFERROR(Inv_SY_B!AS71/Inv_SY_B!$NE71-1,"")</f>
        <v>-4.8919725295434646E-2</v>
      </c>
      <c r="AT71" s="57">
        <f>IFERROR(Inv_SY_B!AT71/Inv_SY_B!$NE71-1,"")</f>
        <v>-6.009379754444133E-2</v>
      </c>
      <c r="AU71" s="57">
        <f>IFERROR(Inv_SY_B!AU71/Inv_SY_B!$NE71-1,"")</f>
        <v>-4.4877383307925345E-2</v>
      </c>
      <c r="AV71" s="57">
        <f>IFERROR(Inv_SY_B!AV71/Inv_SY_B!$NE71-1,"")</f>
        <v>-2.751817000548562E-2</v>
      </c>
      <c r="AW71" s="57">
        <f>IFERROR(Inv_SY_B!AW71/Inv_SY_B!$NE71-1,"")</f>
        <v>-2.5700747424372228E-2</v>
      </c>
      <c r="AX71" s="57">
        <f>IFERROR(Inv_SY_B!AX71/Inv_SY_B!$NE71-1,"")</f>
        <v>-2.7924107893048E-2</v>
      </c>
      <c r="AY71" s="57">
        <f>IFERROR(Inv_SY_B!AY71/Inv_SY_B!$NE71-1,"")</f>
        <v>-5.2570014766972761E-2</v>
      </c>
      <c r="AZ71" s="57">
        <f>IFERROR(Inv_SY_B!AZ71/Inv_SY_B!$NE71-1,"")</f>
        <v>-3.2144898197677407E-2</v>
      </c>
      <c r="BA71" s="57">
        <f>IFERROR(Inv_SY_B!BA71/Inv_SY_B!$NE71-1,"")</f>
        <v>-3.8163350768646076E-2</v>
      </c>
      <c r="BB71" s="57">
        <f>IFERROR(Inv_SY_B!BB71/Inv_SY_B!$NE71-1,"")</f>
        <v>-5.3270304821322445E-2</v>
      </c>
      <c r="BC71" s="57">
        <f>IFERROR(Inv_SY_B!BC71/Inv_SY_B!$NE71-1,"")</f>
        <v>-5.7666670531690389E-2</v>
      </c>
      <c r="BD71" s="57">
        <f>IFERROR(Inv_SY_B!BD71/Inv_SY_B!$NE71-1,"")</f>
        <v>-7.3589610712645914E-2</v>
      </c>
      <c r="BE71" s="57">
        <f>IFERROR(Inv_SY_B!BE71/Inv_SY_B!$NE71-1,"")</f>
        <v>-8.3455164492768463E-2</v>
      </c>
      <c r="BF71" s="57">
        <f>IFERROR(Inv_SY_B!BF71/Inv_SY_B!$NE71-1,"")</f>
        <v>-5.4460849237151665E-2</v>
      </c>
      <c r="BG71" s="57">
        <f>IFERROR(Inv_SY_B!BG71/Inv_SY_B!$NE71-1,"")</f>
        <v>-5.0522182137600846E-2</v>
      </c>
      <c r="BH71" s="57">
        <f>IFERROR(Inv_SY_B!BH71/Inv_SY_B!$NE71-1,"")</f>
        <v>-9.5328439766724227E-2</v>
      </c>
      <c r="BI71" s="57">
        <f>IFERROR(Inv_SY_B!BI71/Inv_SY_B!$NE71-1,"")</f>
        <v>-8.8114586896668734E-2</v>
      </c>
      <c r="BJ71" s="57">
        <f>IFERROR(Inv_SY_B!BJ71/Inv_SY_B!$NE71-1,"")</f>
        <v>-9.6939106564989608E-2</v>
      </c>
      <c r="BK71" s="57">
        <f>IFERROR(Inv_SY_B!BK71/Inv_SY_B!$NE71-1,"")</f>
        <v>-4.8559117102215166E-2</v>
      </c>
      <c r="BL71" s="57">
        <f>IFERROR(Inv_SY_B!BL71/Inv_SY_B!$NE71-1,"")</f>
        <v>-6.1484224421026301E-2</v>
      </c>
      <c r="BM71" s="57">
        <f>IFERROR(Inv_SY_B!BM71/Inv_SY_B!$NE71-1,"")</f>
        <v>-6.3011449721531054E-2</v>
      </c>
      <c r="BN71" s="57">
        <f>IFERROR(Inv_SY_B!BN71/Inv_SY_B!$NE71-1,"")</f>
        <v>4.2718174741621207E-2</v>
      </c>
      <c r="BO71" s="57">
        <f>IFERROR(Inv_SY_B!BO71/Inv_SY_B!$NE71-1,"")</f>
        <v>4.7046334612049323E-2</v>
      </c>
      <c r="BP71" s="57">
        <f>IFERROR(Inv_SY_B!BP71/Inv_SY_B!$NE71-1,"")</f>
        <v>5.1231915079308799E-2</v>
      </c>
      <c r="BQ71" s="57">
        <f>IFERROR(Inv_SY_B!BQ71/Inv_SY_B!$NE71-1,"")</f>
        <v>4.980898984849258E-2</v>
      </c>
      <c r="BR71" s="57">
        <f>IFERROR(Inv_SY_B!BR71/Inv_SY_B!$NE71-1,"")</f>
        <v>4.879601626179686E-2</v>
      </c>
      <c r="BS71" s="57">
        <f>IFERROR(Inv_SY_B!BS71/Inv_SY_B!$NE71-1,"")</f>
        <v>3.6684587263335899E-2</v>
      </c>
      <c r="BT71" s="57">
        <f>IFERROR(Inv_SY_B!BT71/Inv_SY_B!$NE71-1,"")</f>
        <v>1.3341940727439772E-2</v>
      </c>
      <c r="BU71" s="57">
        <f>IFERROR(Inv_SY_B!BU71/Inv_SY_B!$NE71-1,"")</f>
        <v>3.5719448142631283E-2</v>
      </c>
      <c r="BV71" s="57">
        <f>IFERROR(Inv_SY_B!BV71/Inv_SY_B!$NE71-1,"")</f>
        <v>4.3915325344080047E-2</v>
      </c>
      <c r="BW71" s="57">
        <f>IFERROR(Inv_SY_B!BW71/Inv_SY_B!$NE71-1,"")</f>
        <v>2.107737538948129E-2</v>
      </c>
      <c r="BX71" s="57">
        <f>IFERROR(Inv_SY_B!BX71/Inv_SY_B!$NE71-1,"")</f>
        <v>1.700184643347602E-2</v>
      </c>
      <c r="BY71" s="57">
        <f>IFERROR(Inv_SY_B!BY71/Inv_SY_B!$NE71-1,"")</f>
        <v>1.7578012089986217E-2</v>
      </c>
      <c r="BZ71" s="57">
        <f>IFERROR(Inv_SY_B!BZ71/Inv_SY_B!$NE71-1,"")</f>
        <v>2.4936721037967402E-2</v>
      </c>
      <c r="CA71" s="57">
        <f>IFERROR(Inv_SY_B!CA71/Inv_SY_B!$NE71-1,"")</f>
        <v>2.2159746388541457E-3</v>
      </c>
      <c r="CB71" s="57">
        <f>IFERROR(Inv_SY_B!CB71/Inv_SY_B!$NE71-1,"")</f>
        <v>1.8775162692445058E-2</v>
      </c>
      <c r="CC71" s="57">
        <f>IFERROR(Inv_SY_B!CC71/Inv_SY_B!$NE71-1,"")</f>
        <v>3.0470403193388895E-2</v>
      </c>
      <c r="CD71" s="57">
        <f>IFERROR(Inv_SY_B!CD71/Inv_SY_B!$NE71-1,"")</f>
        <v>3.4061855000765418E-2</v>
      </c>
      <c r="CE71" s="57">
        <f>IFERROR(Inv_SY_B!CE71/Inv_SY_B!$NE71-1,"")</f>
        <v>1.9603959263378101E-2</v>
      </c>
      <c r="CF71" s="57">
        <f>IFERROR(Inv_SY_B!CF71/Inv_SY_B!$NE71-1,"")</f>
        <v>4.1191040319253913E-2</v>
      </c>
      <c r="CG71" s="57">
        <f>IFERROR(Inv_SY_B!CG71/Inv_SY_B!$NE71-1,"")</f>
        <v>5.0914051943069971E-2</v>
      </c>
      <c r="CH71" s="57">
        <f>IFERROR(Inv_SY_B!CH71/Inv_SY_B!$NE71-1,"")</f>
        <v>4.082198864751696E-2</v>
      </c>
      <c r="CI71" s="57">
        <f>IFERROR(Inv_SY_B!CI71/Inv_SY_B!$NE71-1,"")</f>
        <v>5.9478283176044533E-2</v>
      </c>
      <c r="CJ71" s="57">
        <f>IFERROR(Inv_SY_B!CJ71/Inv_SY_B!$NE71-1,"")</f>
        <v>5.574451276557868E-2</v>
      </c>
      <c r="CK71" s="57">
        <f>IFERROR(Inv_SY_B!CK71/Inv_SY_B!$NE71-1,"")</f>
        <v>5.9017840636637287E-2</v>
      </c>
      <c r="CL71" s="57">
        <f>IFERROR(Inv_SY_B!CL71/Inv_SY_B!$NE71-1,"")</f>
        <v>4.4524283875202686E-2</v>
      </c>
      <c r="CM71" s="57">
        <f>IFERROR(Inv_SY_B!CM71/Inv_SY_B!$NE71-1,"")</f>
        <v>4.2718174741621207E-2</v>
      </c>
      <c r="CN71" s="57">
        <f>IFERROR(Inv_SY_B!CN71/Inv_SY_B!$NE71-1,"")</f>
        <v>3.3969766492883746E-2</v>
      </c>
      <c r="CO71" s="57">
        <f>IFERROR(Inv_SY_B!CO71/Inv_SY_B!$NE71-1,"")</f>
        <v>3.0930845732796142E-2</v>
      </c>
      <c r="CP71" s="57">
        <f>IFERROR(Inv_SY_B!CP71/Inv_SY_B!$NE71-1,"")</f>
        <v>3.7561218300260268E-2</v>
      </c>
      <c r="CQ71" s="57">
        <f>IFERROR(Inv_SY_B!CQ71/Inv_SY_B!$NE71-1,"")</f>
        <v>5.8096955557822794E-2</v>
      </c>
      <c r="CR71" s="57">
        <f>IFERROR(Inv_SY_B!CR71/Inv_SY_B!$NE71-1,"")</f>
        <v>6.3622266030709751E-2</v>
      </c>
      <c r="CS71" s="57">
        <f>IFERROR(Inv_SY_B!CS71/Inv_SY_B!$NE71-1,"")</f>
        <v>6.8779222472070467E-2</v>
      </c>
      <c r="CT71" s="57">
        <f>IFERROR(Inv_SY_B!CT71/Inv_SY_B!$NE71-1,"")</f>
        <v>8.0934905512421551E-2</v>
      </c>
      <c r="CU71" s="57">
        <f>IFERROR(Inv_SY_B!CU71/Inv_SY_B!$NE71-1,"")</f>
        <v>7.0794119024516933E-2</v>
      </c>
      <c r="CV71" s="57">
        <f>IFERROR(Inv_SY_B!CV71/Inv_SY_B!$NE71-1,"")</f>
        <v>7.1818143232158516E-2</v>
      </c>
      <c r="CW71" s="57">
        <f>IFERROR(Inv_SY_B!CW71/Inv_SY_B!$NE71-1,"")</f>
        <v>7.0160550090292206E-2</v>
      </c>
      <c r="CX71" s="57">
        <f>IFERROR(Inv_SY_B!CX71/Inv_SY_B!$NE71-1,"")</f>
        <v>5.5937061463876114E-2</v>
      </c>
      <c r="CY71" s="57">
        <f>IFERROR(Inv_SY_B!CY71/Inv_SY_B!$NE71-1,"")</f>
        <v>5.439667187749575E-2</v>
      </c>
      <c r="CZ71" s="57">
        <f>IFERROR(Inv_SY_B!CZ71/Inv_SY_B!$NE71-1,"")</f>
        <v>6.3253911999183732E-2</v>
      </c>
      <c r="DA71" s="57">
        <f>IFERROR(Inv_SY_B!DA71/Inv_SY_B!$NE71-1,"")</f>
        <v>3.2887690609322284E-2</v>
      </c>
      <c r="DB71" s="57">
        <f>IFERROR(Inv_SY_B!DB71/Inv_SY_B!$NE71-1,"")</f>
        <v>6.601656723562721E-2</v>
      </c>
      <c r="DC71" s="57">
        <f>IFERROR(Inv_SY_B!DC71/Inv_SY_B!$NE71-1,"")</f>
        <v>0.11777030866500038</v>
      </c>
      <c r="DD71" s="57">
        <f>IFERROR(Inv_SY_B!DD71/Inv_SY_B!$NE71-1,"")</f>
        <v>6.343808901494663E-2</v>
      </c>
      <c r="DE71" s="57">
        <f>IFERROR(Inv_SY_B!DE71/Inv_SY_B!$NE71-1,"")</f>
        <v>7.0344727106055327E-2</v>
      </c>
      <c r="DF71" s="57">
        <f>IFERROR(Inv_SY_B!DF71/Inv_SY_B!$NE71-1,"")</f>
        <v>4.9716901340611352E-2</v>
      </c>
      <c r="DG71" s="57">
        <f>IFERROR(Inv_SY_B!DG71/Inv_SY_B!$NE71-1,"")</f>
        <v>5.7360247494771421E-2</v>
      </c>
      <c r="DH71" s="57">
        <f>IFERROR(Inv_SY_B!DH71/Inv_SY_B!$NE71-1,"")</f>
        <v>7.2094408755802641E-2</v>
      </c>
      <c r="DI71" s="57">
        <f>IFERROR(Inv_SY_B!DI71/Inv_SY_B!$NE71-1,"")</f>
        <v>6.7766248885374747E-2</v>
      </c>
      <c r="DJ71" s="57">
        <f>IFERROR(Inv_SY_B!DJ71/Inv_SY_B!$NE71-1,"")</f>
        <v>5.2663733592817508E-2</v>
      </c>
      <c r="DK71" s="57">
        <f>IFERROR(Inv_SY_B!DK71/Inv_SY_B!$NE71-1,"")</f>
        <v>6.9204583675141818E-2</v>
      </c>
      <c r="DL71" s="57">
        <f>IFERROR(Inv_SY_B!DL71/Inv_SY_B!$NE71-1,"")</f>
        <v>5.3048830989412599E-2</v>
      </c>
      <c r="DM71" s="57">
        <f>IFERROR(Inv_SY_B!DM71/Inv_SY_B!$NE71-1,"")</f>
        <v>1.463117983777984E-2</v>
      </c>
      <c r="DN71" s="57">
        <f>IFERROR(Inv_SY_B!DN71/Inv_SY_B!$NE71-1,"")</f>
        <v>3.9955519505177728E-2</v>
      </c>
      <c r="DO71" s="57">
        <f>IFERROR(Inv_SY_B!DO71/Inv_SY_B!$NE71-1,"")</f>
        <v>3.2680527382543678E-2</v>
      </c>
      <c r="DP71" s="57">
        <f>IFERROR(Inv_SY_B!DP71/Inv_SY_B!$NE71-1,"")</f>
        <v>4.1981466678569612E-2</v>
      </c>
      <c r="DQ71" s="57">
        <f>IFERROR(Inv_SY_B!DQ71/Inv_SY_B!$NE71-1,"")</f>
        <v>2.4576738688976141E-2</v>
      </c>
      <c r="DR71" s="57">
        <f>IFERROR(Inv_SY_B!DR71/Inv_SY_B!$NE71-1,"")</f>
        <v>3.8021660839667515E-2</v>
      </c>
      <c r="DS71" s="57">
        <f>IFERROR(Inv_SY_B!DS71/Inv_SY_B!$NE71-1,"")</f>
        <v>2.0616932850074043E-2</v>
      </c>
      <c r="DT71" s="57">
        <f>IFERROR(Inv_SY_B!DT71/Inv_SY_B!$NE71-1,"")</f>
        <v>3.4522297540172664E-2</v>
      </c>
      <c r="DU71" s="57">
        <f>IFERROR(Inv_SY_B!DU71/Inv_SY_B!$NE71-1,"")</f>
        <v>2.6188287576901725E-2</v>
      </c>
      <c r="DV71" s="57">
        <f>IFERROR(Inv_SY_B!DV71/Inv_SY_B!$NE71-1,"")</f>
        <v>3.6200819888375202E-2</v>
      </c>
      <c r="DW71" s="57">
        <f>IFERROR(Inv_SY_B!DW71/Inv_SY_B!$NE71-1,"")</f>
        <v>3.4614386048053891E-2</v>
      </c>
      <c r="DX71" s="57">
        <f>IFERROR(Inv_SY_B!DX71/Inv_SY_B!$NE71-1,"")</f>
        <v>2.6786862878130924E-2</v>
      </c>
      <c r="DY71" s="57">
        <f>IFERROR(Inv_SY_B!DY71/Inv_SY_B!$NE71-1,"")</f>
        <v>1.3894471774728467E-2</v>
      </c>
      <c r="DZ71" s="57">
        <f>IFERROR(Inv_SY_B!DZ71/Inv_SY_B!$NE71-1,"")</f>
        <v>3.35093239534765E-2</v>
      </c>
      <c r="EA71" s="57">
        <f>IFERROR(Inv_SY_B!EA71/Inv_SY_B!$NE71-1,"")</f>
        <v>2.8444456019996789E-2</v>
      </c>
      <c r="EB71" s="57">
        <f>IFERROR(Inv_SY_B!EB71/Inv_SY_B!$NE71-1,"")</f>
        <v>2.6326420338723677E-2</v>
      </c>
      <c r="EC71" s="57">
        <f>IFERROR(Inv_SY_B!EC71/Inv_SY_B!$NE71-1,"")</f>
        <v>1.582833044023868E-2</v>
      </c>
      <c r="ED71" s="57">
        <f>IFERROR(Inv_SY_B!ED71/Inv_SY_B!$NE71-1,"")</f>
        <v>1.9696047771259551E-2</v>
      </c>
      <c r="EE71" s="57">
        <f>IFERROR(Inv_SY_B!EE71/Inv_SY_B!$NE71-1,"")</f>
        <v>2.4116296149568894E-2</v>
      </c>
      <c r="EF71" s="57">
        <f>IFERROR(Inv_SY_B!EF71/Inv_SY_B!$NE71-1,"")</f>
        <v>3.3417235445595272E-2</v>
      </c>
      <c r="EG71" s="57">
        <f>IFERROR(Inv_SY_B!EG71/Inv_SY_B!$NE71-1,"")</f>
        <v>1.2513144156506728E-2</v>
      </c>
      <c r="EH71" s="57">
        <f>IFERROR(Inv_SY_B!EH71/Inv_SY_B!$NE71-1,"")</f>
        <v>2.9457429606692953E-2</v>
      </c>
      <c r="EI71" s="57">
        <f>IFERROR(Inv_SY_B!EI71/Inv_SY_B!$NE71-1,"")</f>
        <v>3.321631506476308E-2</v>
      </c>
      <c r="EJ71" s="57">
        <f>IFERROR(Inv_SY_B!EJ71/Inv_SY_B!$NE71-1,"")</f>
        <v>-1.9441568078355398E-2</v>
      </c>
      <c r="EK71" s="57">
        <f>IFERROR(Inv_SY_B!EK71/Inv_SY_B!$NE71-1,"")</f>
        <v>-3.8581243556435219E-2</v>
      </c>
      <c r="EL71" s="57">
        <f>IFERROR(Inv_SY_B!EL71/Inv_SY_B!$NE71-1,"")</f>
        <v>-4.1911164001428136E-2</v>
      </c>
      <c r="EM71" s="57">
        <f>IFERROR(Inv_SY_B!EM71/Inv_SY_B!$NE71-1,"")</f>
        <v>-4.1174455938376653E-2</v>
      </c>
      <c r="EN71" s="57">
        <f>IFERROR(Inv_SY_B!EN71/Inv_SY_B!$NE71-1,"")</f>
        <v>-2.8926684390144342E-2</v>
      </c>
      <c r="EO71" s="57">
        <f>IFERROR(Inv_SY_B!EO71/Inv_SY_B!$NE71-1,"")</f>
        <v>-2.2940931377850249E-2</v>
      </c>
      <c r="EP71" s="57">
        <f>IFERROR(Inv_SY_B!EP71/Inv_SY_B!$NE71-1,"")</f>
        <v>-1.8336505983778006E-2</v>
      </c>
      <c r="EQ71" s="57">
        <f>IFERROR(Inv_SY_B!EQ71/Inv_SY_B!$NE71-1,"")</f>
        <v>-2.5335232582767819E-2</v>
      </c>
      <c r="ER71" s="57">
        <f>IFERROR(Inv_SY_B!ER71/Inv_SY_B!$NE71-1,"")</f>
        <v>-1.3732080589705542E-2</v>
      </c>
      <c r="ES71" s="57">
        <f>IFERROR(Inv_SY_B!ES71/Inv_SY_B!$NE71-1,"")</f>
        <v>-1.0232717290210691E-2</v>
      </c>
      <c r="ET71" s="57">
        <f>IFERROR(Inv_SY_B!ET71/Inv_SY_B!$NE71-1,"")</f>
        <v>1.0880666062244693E-2</v>
      </c>
      <c r="EU71" s="57">
        <f>IFERROR(Inv_SY_B!EU71/Inv_SY_B!$NE71-1,"")</f>
        <v>-8.1666735933250134E-4</v>
      </c>
      <c r="EV71" s="57">
        <f>IFERROR(Inv_SY_B!EV71/Inv_SY_B!$NE71-1,"")</f>
        <v>-2.3200453536425192E-2</v>
      </c>
      <c r="EW71" s="57">
        <f>IFERROR(Inv_SY_B!EW71/Inv_SY_B!$NE71-1,"")</f>
        <v>-2.8288012565422793E-3</v>
      </c>
      <c r="EX71" s="57">
        <f>IFERROR(Inv_SY_B!EX71/Inv_SY_B!$NE71-1,"")</f>
        <v>-6.364999959189932E-3</v>
      </c>
      <c r="EY71" s="57">
        <f>IFERROR(Inv_SY_B!EY71/Inv_SY_B!$NE71-1,"")</f>
        <v>2.5330987420195683E-2</v>
      </c>
      <c r="EZ71" s="57">
        <f>IFERROR(Inv_SY_B!EZ71/Inv_SY_B!$NE71-1,"")</f>
        <v>4.4093554629394127E-3</v>
      </c>
      <c r="FA71" s="57">
        <f>IFERROR(Inv_SY_B!FA71/Inv_SY_B!$NE71-1,"")</f>
        <v>1.4999533869305859E-2</v>
      </c>
      <c r="FB71" s="57">
        <f>IFERROR(Inv_SY_B!FB71/Inv_SY_B!$NE71-1,"")</f>
        <v>6.2511256205683985E-3</v>
      </c>
      <c r="FC71" s="57">
        <f>IFERROR(Inv_SY_B!FC71/Inv_SY_B!$NE71-1,"")</f>
        <v>1.8222631645156362E-2</v>
      </c>
      <c r="FD71" s="57">
        <f>IFERROR(Inv_SY_B!FD71/Inv_SY_B!$NE71-1,"")</f>
        <v>2.1353640913125416E-2</v>
      </c>
      <c r="FE71" s="57">
        <f>IFERROR(Inv_SY_B!FE71/Inv_SY_B!$NE71-1,"")</f>
        <v>2.2734968531347155E-2</v>
      </c>
      <c r="FF71" s="57">
        <f>IFERROR(Inv_SY_B!FF71/Inv_SY_B!$NE71-1,"")</f>
        <v>2.4754967974289777E-3</v>
      </c>
      <c r="FG71" s="57">
        <f>IFERROR(Inv_SY_B!FG71/Inv_SY_B!$NE71-1,"")</f>
        <v>1.1592259077692235E-2</v>
      </c>
      <c r="FH71" s="57">
        <f>IFERROR(Inv_SY_B!FH71/Inv_SY_B!$NE71-1,"")</f>
        <v>-1.9717833601999635E-2</v>
      </c>
      <c r="FI71" s="57">
        <f>IFERROR(Inv_SY_B!FI71/Inv_SY_B!$NE71-1,"")</f>
        <v>-2.1927957791154529E-2</v>
      </c>
      <c r="FJ71" s="57">
        <f>IFERROR(Inv_SY_B!FJ71/Inv_SY_B!$NE71-1,"")</f>
        <v>2.4335006355787669E-2</v>
      </c>
      <c r="FK71" s="57">
        <f>IFERROR(Inv_SY_B!FK71/Inv_SY_B!$NE71-1,"")</f>
        <v>3.3140969921950925E-2</v>
      </c>
      <c r="FL71" s="57">
        <f>IFERROR(Inv_SY_B!FL71/Inv_SY_B!$NE71-1,"")</f>
        <v>6.7558505247378164E-4</v>
      </c>
      <c r="FM71" s="57">
        <f>IFERROR(Inv_SY_B!FM71/Inv_SY_B!$NE71-1,"")</f>
        <v>-3.1755117132217348E-2</v>
      </c>
      <c r="FN71" s="57">
        <f>IFERROR(Inv_SY_B!FN71/Inv_SY_B!$NE71-1,"")</f>
        <v>-3.3167140919732829E-2</v>
      </c>
      <c r="FO71" s="57">
        <f>IFERROR(Inv_SY_B!FO71/Inv_SY_B!$NE71-1,"")</f>
        <v>-3.3772293971525258E-2</v>
      </c>
      <c r="FP71" s="57">
        <f>IFERROR(Inv_SY_B!FP71/Inv_SY_B!$NE71-1,"")</f>
        <v>-3.5789470810833057E-2</v>
      </c>
      <c r="FQ71" s="57">
        <f>IFERROR(Inv_SY_B!FQ71/Inv_SY_B!$NE71-1,"")</f>
        <v>-3.0746528712563448E-2</v>
      </c>
      <c r="FR71" s="57">
        <f>IFERROR(Inv_SY_B!FR71/Inv_SY_B!$NE71-1,"")</f>
        <v>-3.1755117132217348E-2</v>
      </c>
      <c r="FS71" s="57">
        <f>IFERROR(Inv_SY_B!FS71/Inv_SY_B!$NE71-1,"")</f>
        <v>-2.6712175033947738E-2</v>
      </c>
      <c r="FT71" s="57">
        <f>IFERROR(Inv_SY_B!FT71/Inv_SY_B!$NE71-1,"")</f>
        <v>-2.5703586614293727E-2</v>
      </c>
      <c r="FU71" s="57">
        <f>IFERROR(Inv_SY_B!FU71/Inv_SY_B!$NE71-1,"")</f>
        <v>-2.5501868930362881E-2</v>
      </c>
      <c r="FV71" s="57">
        <f>IFERROR(Inv_SY_B!FV71/Inv_SY_B!$NE71-1,"")</f>
        <v>-3.1755117132217348E-2</v>
      </c>
      <c r="FW71" s="57">
        <f>IFERROR(Inv_SY_B!FW71/Inv_SY_B!$NE71-1,"")</f>
        <v>-2.4089845142847399E-2</v>
      </c>
      <c r="FX71" s="57">
        <f>IFERROR(Inv_SY_B!FX71/Inv_SY_B!$NE71-1,"")</f>
        <v>-2.1366656409781748E-2</v>
      </c>
      <c r="FY71" s="57">
        <f>IFERROR(Inv_SY_B!FY71/Inv_SY_B!$NE71-1,"")</f>
        <v>-2.3585550933020394E-2</v>
      </c>
      <c r="FZ71" s="57">
        <f>IFERROR(Inv_SY_B!FZ71/Inv_SY_B!$NE71-1,"")</f>
        <v>-3.163408652185884E-2</v>
      </c>
      <c r="GA71" s="57">
        <f>IFERROR(Inv_SY_B!GA71/Inv_SY_B!$NE71-1,"")</f>
        <v>-2.0761503357989319E-2</v>
      </c>
      <c r="GB71" s="57">
        <f>IFERROR(Inv_SY_B!GB71/Inv_SY_B!$NE71-1,"")</f>
        <v>-2.7629073597269294E-2</v>
      </c>
      <c r="GC71" s="57">
        <f>IFERROR(Inv_SY_B!GC71/Inv_SY_B!$NE71-1,"")</f>
        <v>-1.9551197254404684E-2</v>
      </c>
      <c r="GD71" s="57">
        <f>IFERROR(Inv_SY_B!GD71/Inv_SY_B!$NE71-1,"")</f>
        <v>-2.5703586614293727E-2</v>
      </c>
      <c r="GE71" s="57">
        <f>IFERROR(Inv_SY_B!GE71/Inv_SY_B!$NE71-1,"")</f>
        <v>-1.7634879257062197E-2</v>
      </c>
      <c r="GF71" s="57">
        <f>IFERROR(Inv_SY_B!GF71/Inv_SY_B!$NE71-1,"")</f>
        <v>-2.4089845142847399E-2</v>
      </c>
      <c r="GG71" s="57">
        <f>IFERROR(Inv_SY_B!GG71/Inv_SY_B!$NE71-1,"")</f>
        <v>-3.3772293971525258E-2</v>
      </c>
      <c r="GH71" s="57">
        <f>IFERROR(Inv_SY_B!GH71/Inv_SY_B!$NE71-1,"")</f>
        <v>-2.0458926832093272E-2</v>
      </c>
      <c r="GI71" s="57">
        <f>IFERROR(Inv_SY_B!GI71/Inv_SY_B!$NE71-1,"")</f>
        <v>-3.0242234502736443E-2</v>
      </c>
      <c r="GJ71" s="57">
        <f>IFERROR(Inv_SY_B!GJ71/Inv_SY_B!$NE71-1,"")</f>
        <v>-1.773573809902762E-2</v>
      </c>
      <c r="GK71" s="57">
        <f>IFERROR(Inv_SY_B!GK71/Inv_SY_B!$NE71-1,"")</f>
        <v>-2.3686409774985817E-2</v>
      </c>
      <c r="GL71" s="57">
        <f>IFERROR(Inv_SY_B!GL71/Inv_SY_B!$NE71-1,"")</f>
        <v>-1.5012549365961858E-2</v>
      </c>
      <c r="GM71" s="57">
        <f>IFERROR(Inv_SY_B!GM71/Inv_SY_B!$NE71-1,"")</f>
        <v>-2.9536222608978591E-2</v>
      </c>
      <c r="GN71" s="57">
        <f>IFERROR(Inv_SY_B!GN71/Inv_SY_B!$NE71-1,"")</f>
        <v>-2.4594139352674405E-2</v>
      </c>
      <c r="GO71" s="57">
        <f>IFERROR(Inv_SY_B!GO71/Inv_SY_B!$NE71-1,"")</f>
        <v>-2.3373747364892949E-2</v>
      </c>
      <c r="GP71" s="57">
        <f>IFERROR(Inv_SY_B!GP71/Inv_SY_B!$NE71-1,"")</f>
        <v>-2.7292113375248617E-2</v>
      </c>
      <c r="GQ71" s="57">
        <f>IFERROR(Inv_SY_B!GQ71/Inv_SY_B!$NE71-1,"")</f>
        <v>-2.6021291966484505E-2</v>
      </c>
      <c r="GR71" s="57">
        <f>IFERROR(Inv_SY_B!GR71/Inv_SY_B!$NE71-1,"")</f>
        <v>-2.9852629277083986E-2</v>
      </c>
      <c r="GS71" s="57">
        <f>IFERROR(Inv_SY_B!GS71/Inv_SY_B!$NE71-1,"")</f>
        <v>-7.1467785306305043E-3</v>
      </c>
      <c r="GT71" s="57">
        <f>IFERROR(Inv_SY_B!GT71/Inv_SY_B!$NE71-1,"")</f>
        <v>-2.9497430746684206E-2</v>
      </c>
      <c r="GU71" s="57">
        <f>IFERROR(Inv_SY_B!GU71/Inv_SY_B!$NE71-1,"")</f>
        <v>-2.1722773497410031E-2</v>
      </c>
      <c r="GV71" s="57">
        <f>IFERROR(Inv_SY_B!GV71/Inv_SY_B!$NE71-1,"")</f>
        <v>-1.6008994246114794E-2</v>
      </c>
      <c r="GW71" s="57">
        <f>IFERROR(Inv_SY_B!GW71/Inv_SY_B!$NE71-1,"")</f>
        <v>-7.1975688304456442E-3</v>
      </c>
      <c r="GX71" s="57">
        <f>IFERROR(Inv_SY_B!GX71/Inv_SY_B!$NE71-1,"")</f>
        <v>-2.7158281450333055E-2</v>
      </c>
      <c r="GY71" s="57">
        <f>IFERROR(Inv_SY_B!GY71/Inv_SY_B!$NE71-1,"")</f>
        <v>-1.2092702757090734E-2</v>
      </c>
      <c r="GZ71" s="57">
        <f>IFERROR(Inv_SY_B!GZ71/Inv_SY_B!$NE71-1,"")</f>
        <v>-7.586235248325246E-3</v>
      </c>
      <c r="HA71" s="57">
        <f>IFERROR(Inv_SY_B!HA71/Inv_SY_B!$NE71-1,"")</f>
        <v>-1.0726554563245005E-2</v>
      </c>
      <c r="HB71" s="57">
        <f>IFERROR(Inv_SY_B!HB71/Inv_SY_B!$NE71-1,"")</f>
        <v>-2.3079846110018898E-2</v>
      </c>
      <c r="HC71" s="57">
        <f>IFERROR(Inv_SY_B!HC71/Inv_SY_B!$NE71-1,"")</f>
        <v>-2.8983262244636876E-2</v>
      </c>
      <c r="HD71" s="57">
        <f>IFERROR(Inv_SY_B!HD71/Inv_SY_B!$NE71-1,"")</f>
        <v>-3.3417625516262262E-2</v>
      </c>
      <c r="HE71" s="57">
        <f>IFERROR(Inv_SY_B!HE71/Inv_SY_B!$NE71-1,"")</f>
        <v>-2.8213251444469289E-2</v>
      </c>
      <c r="HF71" s="57">
        <f>IFERROR(Inv_SY_B!HF71/Inv_SY_B!$NE71-1,"")</f>
        <v>4.3382655399792913E-3</v>
      </c>
      <c r="HG71" s="57">
        <f>IFERROR(Inv_SY_B!HG71/Inv_SY_B!$NE71-1,"")</f>
        <v>-6.2106758113665839E-3</v>
      </c>
      <c r="HH71" s="57">
        <f>IFERROR(Inv_SY_B!HH71/Inv_SY_B!$NE71-1,"")</f>
        <v>5.4850706703897245E-3</v>
      </c>
      <c r="HI71" s="57">
        <f>IFERROR(Inv_SY_B!HI71/Inv_SY_B!$NE71-1,"")</f>
        <v>2.4816926064796796E-4</v>
      </c>
      <c r="HJ71" s="57">
        <f>IFERROR(Inv_SY_B!HJ71/Inv_SY_B!$NE71-1,"")</f>
        <v>5.208285490775566E-3</v>
      </c>
      <c r="HK71" s="57">
        <f>IFERROR(Inv_SY_B!HK71/Inv_SY_B!$NE71-1,"")</f>
        <v>-1.901716581245827E-3</v>
      </c>
      <c r="HL71" s="57">
        <f>IFERROR(Inv_SY_B!HL71/Inv_SY_B!$NE71-1,"")</f>
        <v>-1.2553145296498092E-2</v>
      </c>
      <c r="HM71" s="57">
        <f>IFERROR(Inv_SY_B!HM71/Inv_SY_B!$NE71-1,"")</f>
        <v>-3.1173239197801461E-2</v>
      </c>
      <c r="HN71" s="57">
        <f>IFERROR(Inv_SY_B!HN71/Inv_SY_B!$NE71-1,"")</f>
        <v>-3.197780454778032E-2</v>
      </c>
      <c r="HO71" s="57">
        <f>IFERROR(Inv_SY_B!HO71/Inv_SY_B!$NE71-1,"")</f>
        <v>-2.4875467787668915E-2</v>
      </c>
      <c r="HP71" s="57">
        <f>IFERROR(Inv_SY_B!HP71/Inv_SY_B!$NE71-1,"")</f>
        <v>-3.025473766496356E-2</v>
      </c>
      <c r="HQ71" s="57">
        <f>IFERROR(Inv_SY_B!HQ71/Inv_SY_B!$NE71-1,"")</f>
        <v>-3.2032455836063511E-2</v>
      </c>
      <c r="HR71" s="57">
        <f>IFERROR(Inv_SY_B!HR71/Inv_SY_B!$NE71-1,"")</f>
        <v>-1.8876860038288923E-2</v>
      </c>
      <c r="HS71" s="57">
        <f>IFERROR(Inv_SY_B!HS71/Inv_SY_B!$NE71-1,"")</f>
        <v>-3.6590938394307937E-2</v>
      </c>
      <c r="HT71" s="57">
        <f>IFERROR(Inv_SY_B!HT71/Inv_SY_B!$NE71-1,"")</f>
        <v>-3.4358891390671054E-2</v>
      </c>
      <c r="HU71" s="57">
        <f>IFERROR(Inv_SY_B!HU71/Inv_SY_B!$NE71-1,"")</f>
        <v>-1.3843856351020145E-2</v>
      </c>
      <c r="HV71" s="57">
        <f>IFERROR(Inv_SY_B!HV71/Inv_SY_B!$NE71-1,"")</f>
        <v>-1.3177341626143813E-2</v>
      </c>
      <c r="HW71" s="57">
        <f>IFERROR(Inv_SY_B!HW71/Inv_SY_B!$NE71-1,"")</f>
        <v>-4.6745180645090256E-3</v>
      </c>
      <c r="HX71" s="57">
        <f>IFERROR(Inv_SY_B!HX71/Inv_SY_B!$NE71-1,"")</f>
        <v>-2.5797575006124562E-3</v>
      </c>
      <c r="HY71" s="57">
        <f>IFERROR(Inv_SY_B!HY71/Inv_SY_B!$NE71-1,"")</f>
        <v>3.599786162882701E-3</v>
      </c>
      <c r="HZ71" s="57">
        <f>IFERROR(Inv_SY_B!HZ71/Inv_SY_B!$NE71-1,"")</f>
        <v>-6.0859876825632986E-3</v>
      </c>
      <c r="IA71" s="57">
        <f>IFERROR(Inv_SY_B!IA71/Inv_SY_B!$NE71-1,"")</f>
        <v>1.4073588982365992E-2</v>
      </c>
      <c r="IB71" s="57">
        <f>IFERROR(Inv_SY_B!IB71/Inv_SY_B!$NE71-1,"")</f>
        <v>-1.3168273398594832E-2</v>
      </c>
      <c r="IC71" s="57">
        <f>IFERROR(Inv_SY_B!IC71/Inv_SY_B!$NE71-1,"")</f>
        <v>2.0287157399603295E-3</v>
      </c>
      <c r="ID71" s="57">
        <f>IFERROR(Inv_SY_B!ID71/Inv_SY_B!$NE71-1,"")</f>
        <v>-1.1063537784393729E-2</v>
      </c>
      <c r="IE71" s="57">
        <f>IFERROR(Inv_SY_B!IE71/Inv_SY_B!$NE71-1,"")</f>
        <v>-8.5498251077178455E-3</v>
      </c>
      <c r="IF71" s="57">
        <f>IFERROR(Inv_SY_B!IF71/Inv_SY_B!$NE71-1,"")</f>
        <v>-3.1034476415866541E-3</v>
      </c>
      <c r="IG71" s="57">
        <f>IFERROR(Inv_SY_B!IG71/Inv_SY_B!$NE71-1,"")</f>
        <v>-2.8928852879340883E-2</v>
      </c>
      <c r="IH71" s="57">
        <f>IFERROR(Inv_SY_B!IH71/Inv_SY_B!$NE71-1,"")</f>
        <v>-3.0724361934109434E-2</v>
      </c>
      <c r="II71" s="57">
        <f>IFERROR(Inv_SY_B!II71/Inv_SY_B!$NE71-1,"")</f>
        <v>-4.4290430347916354E-2</v>
      </c>
      <c r="IJ71" s="57">
        <f>IFERROR(Inv_SY_B!IJ71/Inv_SY_B!$NE71-1,"")</f>
        <v>-3.5312885074073486E-2</v>
      </c>
      <c r="IK71" s="57">
        <f>IFERROR(Inv_SY_B!IK71/Inv_SY_B!$NE71-1,"")</f>
        <v>2.0287157399603295E-3</v>
      </c>
      <c r="IL71" s="57">
        <f>IFERROR(Inv_SY_B!IL71/Inv_SY_B!$NE71-1,"")</f>
        <v>3.4811718564942806E-2</v>
      </c>
      <c r="IM71" s="57">
        <f>IFERROR(Inv_SY_B!IM71/Inv_SY_B!$NE71-1,"")</f>
        <v>-1.347251243287495E-2</v>
      </c>
      <c r="IN71" s="57">
        <f>IFERROR(Inv_SY_B!IN71/Inv_SY_B!$NE71-1,"")</f>
        <v>-1.8255549053772246E-2</v>
      </c>
      <c r="IO71" s="57">
        <f>IFERROR(Inv_SY_B!IO71/Inv_SY_B!$NE71-1,"")</f>
        <v>-1.2320394122731781E-2</v>
      </c>
      <c r="IP71" s="57">
        <f>IFERROR(Inv_SY_B!IP71/Inv_SY_B!$NE71-1,"")</f>
        <v>-2.4539830745462288E-2</v>
      </c>
      <c r="IQ71" s="57">
        <f>IFERROR(Inv_SY_B!IQ71/Inv_SY_B!$NE71-1,"")</f>
        <v>-1.9233103983590683E-2</v>
      </c>
      <c r="IR71" s="57">
        <f>IFERROR(Inv_SY_B!IR71/Inv_SY_B!$NE71-1,"")</f>
        <v>-2.1746816660266677E-2</v>
      </c>
      <c r="IS71" s="57">
        <f>IFERROR(Inv_SY_B!IS71/Inv_SY_B!$NE71-1,"")</f>
        <v>-2.1447565151138659E-2</v>
      </c>
      <c r="IT71" s="57">
        <f>IFERROR(Inv_SY_B!IT71/Inv_SY_B!$NE71-1,"")</f>
        <v>-3.5013633564945468E-2</v>
      </c>
      <c r="IU71" s="57">
        <f>IFERROR(Inv_SY_B!IU71/Inv_SY_B!$NE71-1,"")</f>
        <v>-2.394132772720603E-2</v>
      </c>
      <c r="IV71" s="57">
        <f>IFERROR(Inv_SY_B!IV71/Inv_SY_B!$NE71-1,"")</f>
        <v>-1.9552305593327435E-2</v>
      </c>
      <c r="IW71" s="57">
        <f>IFERROR(Inv_SY_B!IW71/Inv_SY_B!$NE71-1,"")</f>
        <v>-3.6210639601457761E-2</v>
      </c>
      <c r="IX71" s="57">
        <f>IFERROR(Inv_SY_B!IX71/Inv_SY_B!$NE71-1,"")</f>
        <v>-3.2619621491920769E-2</v>
      </c>
      <c r="IY71" s="57">
        <f>IFERROR(Inv_SY_B!IY71/Inv_SY_B!$NE71-1,"")</f>
        <v>-2.9726856903682486E-2</v>
      </c>
      <c r="IZ71" s="57">
        <f>IFERROR(Inv_SY_B!IZ71/Inv_SY_B!$NE71-1,"")</f>
        <v>2.1767073235222867E-2</v>
      </c>
      <c r="JA71" s="57">
        <f>IFERROR(Inv_SY_B!JA71/Inv_SY_B!$NE71-1,"")</f>
        <v>-1.3533993455161375E-2</v>
      </c>
      <c r="JB71" s="57">
        <f>IFERROR(Inv_SY_B!JB71/Inv_SY_B!$NE71-1,"")</f>
        <v>2.7616671410689131E-2</v>
      </c>
      <c r="JC71" s="57">
        <f>IFERROR(Inv_SY_B!JC71/Inv_SY_B!$NE71-1,"")</f>
        <v>2.1141256606660219E-2</v>
      </c>
      <c r="JD71" s="57">
        <f>IFERROR(Inv_SY_B!JD71/Inv_SY_B!$NE71-1,"")</f>
        <v>1.717347414188386E-2</v>
      </c>
      <c r="JE71" s="57">
        <f>IFERROR(Inv_SY_B!JE71/Inv_SY_B!$NE71-1,"")</f>
        <v>4.1532408707444457E-2</v>
      </c>
      <c r="JF71" s="57">
        <f>IFERROR(Inv_SY_B!JF71/Inv_SY_B!$NE71-1,"")</f>
        <v>2.9403161870734218E-2</v>
      </c>
      <c r="JG71" s="57">
        <f>IFERROR(Inv_SY_B!JG71/Inv_SY_B!$NE71-1,"")</f>
        <v>3.7761443974848596E-2</v>
      </c>
      <c r="JH71" s="57">
        <f>IFERROR(Inv_SY_B!JH71/Inv_SY_B!$NE71-1,"")</f>
        <v>4.2905111652725481E-2</v>
      </c>
      <c r="JI71" s="57">
        <f>IFERROR(Inv_SY_B!JI71/Inv_SY_B!$NE71-1,"")</f>
        <v>4.0822770617863657E-2</v>
      </c>
      <c r="JJ71" s="57">
        <f>IFERROR(Inv_SY_B!JJ71/Inv_SY_B!$NE71-1,"")</f>
        <v>3.5722484027506551E-2</v>
      </c>
      <c r="JK71" s="57">
        <f>IFERROR(Inv_SY_B!JK71/Inv_SY_B!$NE71-1,"")</f>
        <v>3.6811262739571582E-2</v>
      </c>
      <c r="JL71" s="57">
        <f>IFERROR(Inv_SY_B!JL71/Inv_SY_B!$NE71-1,"")</f>
        <v>3.3973236739963886E-2</v>
      </c>
      <c r="JM71" s="57">
        <f>IFERROR(Inv_SY_B!JM71/Inv_SY_B!$NE71-1,"")</f>
        <v>5.7077949833246322E-3</v>
      </c>
      <c r="JN71" s="57">
        <f>IFERROR(Inv_SY_B!JN71/Inv_SY_B!$NE71-1,"")</f>
        <v>-1.4792187219420105E-3</v>
      </c>
      <c r="JO71" s="57">
        <f>IFERROR(Inv_SY_B!JO71/Inv_SY_B!$NE71-1,"")</f>
        <v>1.0949496486017507E-2</v>
      </c>
      <c r="JP71" s="57">
        <f>IFERROR(Inv_SY_B!JP71/Inv_SY_B!$NE71-1,"")</f>
        <v>8.5399298260724343E-3</v>
      </c>
      <c r="JQ71" s="57">
        <f>IFERROR(Inv_SY_B!JQ71/Inv_SY_B!$NE71-1,"")</f>
        <v>1.8286385227535895E-2</v>
      </c>
      <c r="JR71" s="57">
        <f>IFERROR(Inv_SY_B!JR71/Inv_SY_B!$NE71-1,"")</f>
        <v>2.2941408702861876E-2</v>
      </c>
      <c r="JS71" s="57">
        <f>IFERROR(Inv_SY_B!JS71/Inv_SY_B!$NE71-1,"")</f>
        <v>2.1969925542793645E-2</v>
      </c>
      <c r="JT71" s="57">
        <f>IFERROR(Inv_SY_B!JT71/Inv_SY_B!$NE71-1,"")</f>
        <v>3.1173450217122367E-2</v>
      </c>
      <c r="JU71" s="57">
        <f>IFERROR(Inv_SY_B!JU71/Inv_SY_B!$NE71-1,"")</f>
        <v>2.6051810752284021E-2</v>
      </c>
      <c r="JV71" s="57">
        <f>IFERROR(Inv_SY_B!JV71/Inv_SY_B!$NE71-1,"")</f>
        <v>3.1584235622049928E-2</v>
      </c>
      <c r="JW71" s="57">
        <f>IFERROR(Inv_SY_B!JW71/Inv_SY_B!$NE71-1,"")</f>
        <v>2.3313810580887884E-2</v>
      </c>
      <c r="JX71" s="57">
        <f>IFERROR(Inv_SY_B!JX71/Inv_SY_B!$NE71-1,"")</f>
        <v>2.059062184782201E-2</v>
      </c>
      <c r="JY71" s="57">
        <f>IFERROR(Inv_SY_B!JY71/Inv_SY_B!$NE71-1,"")</f>
        <v>2.6238716997884159E-2</v>
      </c>
      <c r="JZ71" s="57">
        <f>IFERROR(Inv_SY_B!JZ71/Inv_SY_B!$NE71-1,"")</f>
        <v>-2.0017587524261415E-3</v>
      </c>
      <c r="KA71" s="57">
        <f>IFERROR(Inv_SY_B!KA71/Inv_SY_B!$NE71-1,"")</f>
        <v>1.3127067542382909E-2</v>
      </c>
      <c r="KB71" s="57">
        <f>IFERROR(Inv_SY_B!KB71/Inv_SY_B!$NE71-1,"")</f>
        <v>2.8255893837191959E-2</v>
      </c>
      <c r="KC71" s="57">
        <f>IFERROR(Inv_SY_B!KC71/Inv_SY_B!$NE71-1,"")</f>
        <v>9.899584599490252E-3</v>
      </c>
      <c r="KD71" s="57">
        <f>IFERROR(Inv_SY_B!KD71/Inv_SY_B!$NE71-1,"")</f>
        <v>2.5368891360166845E-3</v>
      </c>
      <c r="KE71" s="57">
        <f>IFERROR(Inv_SY_B!KE71/Inv_SY_B!$NE71-1,"")</f>
        <v>3.4610000881011738E-2</v>
      </c>
      <c r="KF71" s="57">
        <f>IFERROR(Inv_SY_B!KF71/Inv_SY_B!$NE71-1,"")</f>
        <v>5.4223290496351328E-3</v>
      </c>
      <c r="KG71" s="57">
        <f>IFERROR(Inv_SY_B!KG71/Inv_SY_B!$NE71-1,"")</f>
        <v>2.3011234054991503E-2</v>
      </c>
      <c r="KH71" s="57">
        <f>IFERROR(Inv_SY_B!KH71/Inv_SY_B!$NE71-1,"")</f>
        <v>2.8961905730949811E-2</v>
      </c>
      <c r="KI71" s="57">
        <f>IFERROR(Inv_SY_B!KI71/Inv_SY_B!$NE71-1,"")</f>
        <v>2.6505992929092503E-2</v>
      </c>
      <c r="KJ71" s="57">
        <f>IFERROR(Inv_SY_B!KJ71/Inv_SY_B!$NE71-1,"")</f>
        <v>2.2164019782482391E-2</v>
      </c>
      <c r="KK71" s="57">
        <f>IFERROR(Inv_SY_B!KK71/Inv_SY_B!$NE71-1,"")</f>
        <v>1.7504341283681057E-2</v>
      </c>
      <c r="KL71" s="57">
        <f>IFERROR(Inv_SY_B!KL71/Inv_SY_B!$NE71-1,"")</f>
        <v>2.5143776829972264E-2</v>
      </c>
      <c r="KM71" s="57">
        <f>IFERROR(Inv_SY_B!KM71/Inv_SY_B!$NE71-1,"")</f>
        <v>2.9611961691836441E-2</v>
      </c>
      <c r="KN71" s="57">
        <f>IFERROR(Inv_SY_B!KN71/Inv_SY_B!$NE71-1,"")</f>
        <v>2.4377475501274004E-2</v>
      </c>
      <c r="KO71" s="57">
        <f>IFERROR(Inv_SY_B!KO71/Inv_SY_B!$NE71-1,"")</f>
        <v>2.8830410585452437E-2</v>
      </c>
      <c r="KP71" s="57">
        <f>IFERROR(Inv_SY_B!KP71/Inv_SY_B!$NE71-1,"")</f>
        <v>2.124018032832975E-2</v>
      </c>
      <c r="KQ71" s="57">
        <f>IFERROR(Inv_SY_B!KQ71/Inv_SY_B!$NE71-1,"")</f>
        <v>1.1510498252937928E-2</v>
      </c>
      <c r="KR71" s="57">
        <f>IFERROR(Inv_SY_B!KR71/Inv_SY_B!$NE71-1,"")</f>
        <v>1.8608900505860726E-2</v>
      </c>
      <c r="KS71" s="57">
        <f>IFERROR(Inv_SY_B!KS71/Inv_SY_B!$NE71-1,"")</f>
        <v>1.6483636033866267E-2</v>
      </c>
      <c r="KT71" s="57">
        <f>IFERROR(Inv_SY_B!KT71/Inv_SY_B!$NE71-1,"")</f>
        <v>3.2372518038776388E-2</v>
      </c>
      <c r="KU71" s="57">
        <f>IFERROR(Inv_SY_B!KU71/Inv_SY_B!$NE71-1,"")</f>
        <v>2.3567850940513946E-2</v>
      </c>
      <c r="KV71" s="57">
        <f>IFERROR(Inv_SY_B!KV71/Inv_SY_B!$NE71-1,"")</f>
        <v>2.5305106660747922E-2</v>
      </c>
      <c r="KW71" s="57">
        <f>IFERROR(Inv_SY_B!KW71/Inv_SY_B!$NE71-1,"")</f>
        <v>2.9437629006022314E-2</v>
      </c>
      <c r="KX71" s="57">
        <f>IFERROR(Inv_SY_B!KX71/Inv_SY_B!$NE71-1,"")</f>
        <v>3.5517730458700436E-2</v>
      </c>
      <c r="KY71" s="57">
        <f>IFERROR(Inv_SY_B!KY71/Inv_SY_B!$NE71-1,"")</f>
        <v>3.4236823165739949E-2</v>
      </c>
      <c r="KZ71" s="57">
        <f>IFERROR(Inv_SY_B!KZ71/Inv_SY_B!$NE71-1,"")</f>
        <v>2.3011234054991725E-2</v>
      </c>
      <c r="LA71" s="57">
        <f>IFERROR(Inv_SY_B!LA71/Inv_SY_B!$NE71-1,"")</f>
        <v>2.9365341098811504E-2</v>
      </c>
      <c r="LB71" s="57">
        <f>IFERROR(Inv_SY_B!LB71/Inv_SY_B!$NE71-1,"")</f>
        <v>-7.4477988980156118E-3</v>
      </c>
      <c r="LC71" s="57">
        <f>IFERROR(Inv_SY_B!LC71/Inv_SY_B!$NE71-1,"")</f>
        <v>4.1014537345814395E-2</v>
      </c>
      <c r="LD71" s="57">
        <f>IFERROR(Inv_SY_B!LD71/Inv_SY_B!$NE71-1,"")</f>
        <v>2.5634672285014481E-2</v>
      </c>
      <c r="LE71" s="57">
        <f>IFERROR(Inv_SY_B!LE71/Inv_SY_B!$NE71-1,"")</f>
        <v>2.0248145120708827E-2</v>
      </c>
      <c r="LF71" s="57">
        <f>IFERROR(Inv_SY_B!LF71/Inv_SY_B!$NE71-1,"")</f>
        <v>1.1869102865122327E-2</v>
      </c>
      <c r="LG71" s="57">
        <f>IFERROR(Inv_SY_B!LG71/Inv_SY_B!$NE71-1,"")</f>
        <v>1.3480073489261946E-2</v>
      </c>
      <c r="LH71" s="57">
        <f>IFERROR(Inv_SY_B!LH71/Inv_SY_B!$NE71-1,"")</f>
        <v>-5.2092332610826908E-3</v>
      </c>
      <c r="LI71" s="57">
        <f>IFERROR(Inv_SY_B!LI71/Inv_SY_B!$NE71-1,"")</f>
        <v>-1.5063532956405945E-2</v>
      </c>
      <c r="LJ71" s="57">
        <f>IFERROR(Inv_SY_B!LJ71/Inv_SY_B!$NE71-1,"")</f>
        <v>1.6764150996686489E-3</v>
      </c>
      <c r="LK71" s="57">
        <f>IFERROR(Inv_SY_B!LK71/Inv_SY_B!$NE71-1,"")</f>
        <v>1.0407757995546829E-2</v>
      </c>
      <c r="LL71" s="57">
        <f>IFERROR(Inv_SY_B!LL71/Inv_SY_B!$NE71-1,"")</f>
        <v>1.9834180533081724E-2</v>
      </c>
      <c r="LM71" s="57">
        <f>IFERROR(Inv_SY_B!LM71/Inv_SY_B!$NE71-1,"")</f>
        <v>2.8028684358039069E-2</v>
      </c>
      <c r="LN71" s="57">
        <f>IFERROR(Inv_SY_B!LN71/Inv_SY_B!$NE71-1,"")</f>
        <v>1.4462615944232482E-2</v>
      </c>
      <c r="LO71" s="57">
        <f>IFERROR(Inv_SY_B!LO71/Inv_SY_B!$NE71-1,"")</f>
        <v>5.9838231856030877E-3</v>
      </c>
      <c r="LP71" s="57">
        <f>IFERROR(Inv_SY_B!LP71/Inv_SY_B!$NE71-1,"")</f>
        <v>4.1883141308347582E-3</v>
      </c>
      <c r="LQ71" s="57">
        <f>IFERROR(Inv_SY_B!LQ71/Inv_SY_B!$NE71-1,"")</f>
        <v>1.0273094816439121E-2</v>
      </c>
      <c r="LR71" s="57">
        <f>IFERROR(Inv_SY_B!LR71/Inv_SY_B!$NE71-1,"")</f>
        <v>-5.3877341612643681E-3</v>
      </c>
      <c r="LS71" s="57">
        <f>IFERROR(Inv_SY_B!LS71/Inv_SY_B!$NE71-1,"")</f>
        <v>2.4426618961520541E-2</v>
      </c>
      <c r="LT71" s="57">
        <f>IFERROR(Inv_SY_B!LT71/Inv_SY_B!$NE71-1,"")</f>
        <v>2.4816926064796796E-4</v>
      </c>
      <c r="LU71" s="57">
        <f>IFERROR(Inv_SY_B!LU71/Inv_SY_B!$NE71-1,"")</f>
        <v>-3.8025890852089184E-4</v>
      </c>
      <c r="LV71" s="57">
        <f>IFERROR(Inv_SY_B!LV71/Inv_SY_B!$NE71-1,"")</f>
        <v>-1.3158298348290298E-2</v>
      </c>
      <c r="LW71" s="57">
        <f>IFERROR(Inv_SY_B!LW71/Inv_SY_B!$NE71-1,"")</f>
        <v>1.6273087574457445E-2</v>
      </c>
      <c r="LX71" s="57">
        <f>IFERROR(Inv_SY_B!LX71/Inv_SY_B!$NE71-1,"")</f>
        <v>1.8053634053769585E-2</v>
      </c>
      <c r="LY71" s="57">
        <f>IFERROR(Inv_SY_B!LY71/Inv_SY_B!$NE71-1,"")</f>
        <v>-3.8025890852089184E-4</v>
      </c>
      <c r="LZ71" s="57">
        <f>IFERROR(Inv_SY_B!LZ71/Inv_SY_B!$NE71-1,"")</f>
        <v>-3.1932230943251261E-3</v>
      </c>
      <c r="MA71" s="57">
        <f>IFERROR(Inv_SY_B!MA71/Inv_SY_B!$NE71-1,"")</f>
        <v>1.6956378520299742E-2</v>
      </c>
      <c r="MB71" s="57">
        <f>IFERROR(Inv_SY_B!MB71/Inv_SY_B!$NE71-1,"")</f>
        <v>1.6357875502043706E-2</v>
      </c>
      <c r="MC71" s="57">
        <f>IFERROR(Inv_SY_B!MC71/Inv_SY_B!$NE71-1,"")</f>
        <v>-2.4539830745462288E-2</v>
      </c>
      <c r="MD71" s="57">
        <f>IFERROR(Inv_SY_B!MD71/Inv_SY_B!$NE71-1,"")</f>
        <v>6.5823262038593455E-3</v>
      </c>
      <c r="ME71" s="57">
        <f>IFERROR(Inv_SY_B!ME71/Inv_SY_B!$NE71-1,"")</f>
        <v>5.0860686582188119E-3</v>
      </c>
      <c r="MF71" s="57">
        <f>IFERROR(Inv_SY_B!MF71/Inv_SY_B!$NE71-1,"")</f>
        <v>7.7793322403716392E-3</v>
      </c>
      <c r="MG71" s="57">
        <f>IFERROR(Inv_SY_B!MG71/Inv_SY_B!$NE71-1,"")</f>
        <v>4.5873161430054488E-3</v>
      </c>
      <c r="MH71" s="57">
        <f>IFERROR(Inv_SY_B!MH71/Inv_SY_B!$NE71-1,"")</f>
        <v>1.5759372483787448E-2</v>
      </c>
      <c r="MI71" s="57">
        <f>IFERROR(Inv_SY_B!MI71/Inv_SY_B!$NE71-1,"")</f>
        <v>-4.8889816460507829E-3</v>
      </c>
      <c r="MJ71" s="57">
        <f>IFERROR(Inv_SY_B!MJ71/Inv_SY_B!$NE71-1,"")</f>
        <v>8.7319495444295736E-3</v>
      </c>
      <c r="MK71" s="57">
        <f>IFERROR(Inv_SY_B!MK71/Inv_SY_B!$NE71-1,"")</f>
        <v>5.4850706703897245E-3</v>
      </c>
      <c r="ML71" s="57">
        <f>IFERROR(Inv_SY_B!ML71/Inv_SY_B!$NE71-1,"")</f>
        <v>1.6657127011171724E-2</v>
      </c>
      <c r="MM71" s="57">
        <f>IFERROR(Inv_SY_B!MM71/Inv_SY_B!$NE71-1,"")</f>
        <v>8.0208334582645424E-3</v>
      </c>
      <c r="MN71" s="57">
        <f>IFERROR(Inv_SY_B!MN71/Inv_SY_B!$NE71-1,"")</f>
        <v>1.1245662221105457E-2</v>
      </c>
      <c r="MO71" s="57">
        <f>IFERROR(Inv_SY_B!MO71/Inv_SY_B!$NE71-1,"")</f>
        <v>2.7899008704083794E-2</v>
      </c>
      <c r="MP71" s="57">
        <f>IFERROR(Inv_SY_B!MP71/Inv_SY_B!$NE71-1,"")</f>
        <v>2.47187813025318E-2</v>
      </c>
      <c r="MQ71" s="57">
        <f>IFERROR(Inv_SY_B!MQ71/Inv_SY_B!$NE71-1,"")</f>
        <v>1.6657127011171724E-2</v>
      </c>
      <c r="MR71" s="57">
        <f>IFERROR(Inv_SY_B!MR71/Inv_SY_B!$NE71-1,"")</f>
        <v>1.7554881538556E-2</v>
      </c>
      <c r="MS71" s="57">
        <f>IFERROR(Inv_SY_B!MS71/Inv_SY_B!$NE71-1,"")</f>
        <v>3.2926434057435783E-2</v>
      </c>
      <c r="MT71" s="57">
        <f>IFERROR(Inv_SY_B!MT71/Inv_SY_B!$NE71-1,"")</f>
        <v>1.9196230724986219E-2</v>
      </c>
      <c r="MU71" s="57">
        <f>IFERROR(Inv_SY_B!MU71/Inv_SY_B!$NE71-1,"")</f>
        <v>3.2816708504088909E-2</v>
      </c>
      <c r="MV71" s="57">
        <f>IFERROR(Inv_SY_B!MV71/Inv_SY_B!$NE71-1,"")</f>
        <v>3.6716046350303566E-2</v>
      </c>
      <c r="MW71" s="57">
        <f>IFERROR(Inv_SY_B!MW71/Inv_SY_B!$NE71-1,"")</f>
        <v>2.5175819971018143E-2</v>
      </c>
      <c r="MX71" s="57">
        <f>IFERROR(Inv_SY_B!MX71/Inv_SY_B!$NE71-1,"")</f>
        <v>3.1220700455405481E-2</v>
      </c>
      <c r="MY71" s="57">
        <f>IFERROR(Inv_SY_B!MY71/Inv_SY_B!$NE71-1,"")</f>
        <v>2.7584794619499364E-2</v>
      </c>
      <c r="MZ71" s="57">
        <f>IFERROR(Inv_SY_B!MZ71/Inv_SY_B!$NE71-1,"")</f>
        <v>1.8996276307523097E-2</v>
      </c>
      <c r="NA71" s="57">
        <f>IFERROR(Inv_SY_B!NA71/Inv_SY_B!$NE71-1,"")</f>
        <v>2.6101924641372509E-2</v>
      </c>
      <c r="NB71" s="57">
        <f>IFERROR(Inv_SY_B!NB71/Inv_SY_B!$NE71-1,"")</f>
        <v>4.1096000256632736E-2</v>
      </c>
      <c r="NC71" s="57">
        <f>IFERROR(Inv_SY_B!NC71/Inv_SY_B!$NE71-1,"")</f>
        <v>3.617331293147541E-2</v>
      </c>
      <c r="ND71" s="57">
        <f>IFERROR(Inv_SY_B!ND71/Inv_SY_B!$NE71-1,"")</f>
        <v>2.957481715520105E-2</v>
      </c>
    </row>
    <row r="72" spans="2:368" ht="15" customHeight="1" x14ac:dyDescent="0.35">
      <c r="B72" s="86">
        <f t="shared" si="0"/>
        <v>45813</v>
      </c>
      <c r="C72" s="57">
        <f>IFERROR(Inv_SY_B!C72/Inv_SY_B!$NE72-1,"")</f>
        <v>-4.4468753418157259E-2</v>
      </c>
      <c r="D72" s="57">
        <f>IFERROR(Inv_SY_B!D72/Inv_SY_B!$NE72-1,"")</f>
        <v>-7.3329500860850771E-2</v>
      </c>
      <c r="E72" s="57">
        <f>IFERROR(Inv_SY_B!E72/Inv_SY_B!$NE72-1,"")</f>
        <v>-3.4211162764566594E-2</v>
      </c>
      <c r="F72" s="57">
        <f>IFERROR(Inv_SY_B!F72/Inv_SY_B!$NE72-1,"")</f>
        <v>-3.6039010102604019E-2</v>
      </c>
      <c r="G72" s="57">
        <f>IFERROR(Inv_SY_B!G72/Inv_SY_B!$NE72-1,"")</f>
        <v>-5.9115582745324136E-2</v>
      </c>
      <c r="H72" s="57">
        <f>IFERROR(Inv_SY_B!H72/Inv_SY_B!$NE72-1,"")</f>
        <v>-9.7505581420809118E-2</v>
      </c>
      <c r="I72" s="57">
        <f>IFERROR(Inv_SY_B!I72/Inv_SY_B!$NE72-1,"")</f>
        <v>-1.2605818430656668E-2</v>
      </c>
      <c r="J72" s="57">
        <f>IFERROR(Inv_SY_B!J72/Inv_SY_B!$NE72-1,"")</f>
        <v>-5.7516216324541625E-2</v>
      </c>
      <c r="K72" s="57">
        <f>IFERROR(Inv_SY_B!K72/Inv_SY_B!$NE72-1,"")</f>
        <v>-4.1522552116715516E-2</v>
      </c>
      <c r="L72" s="57">
        <f>IFERROR(Inv_SY_B!L72/Inv_SY_B!$NE72-1,"")</f>
        <v>-4.0837109364951663E-2</v>
      </c>
      <c r="M72" s="57">
        <f>IFERROR(Inv_SY_B!M72/Inv_SY_B!$NE72-1,"")</f>
        <v>-2.7356735246926833E-2</v>
      </c>
      <c r="N72" s="57">
        <f>IFERROR(Inv_SY_B!N72/Inv_SY_B!$NE72-1,"")</f>
        <v>-3.5125086433585251E-2</v>
      </c>
      <c r="O72" s="57">
        <f>IFERROR(Inv_SY_B!O72/Inv_SY_B!$NE72-1,"")</f>
        <v>-5.2718117062193759E-2</v>
      </c>
      <c r="P72" s="57">
        <f>IFERROR(Inv_SY_B!P72/Inv_SY_B!$NE72-1,"")</f>
        <v>-3.9694704778678314E-2</v>
      </c>
      <c r="Q72" s="57">
        <f>IFERROR(Inv_SY_B!Q72/Inv_SY_B!$NE72-1,"")</f>
        <v>-3.9923185695933117E-2</v>
      </c>
      <c r="R72" s="57">
        <f>IFERROR(Inv_SY_B!R72/Inv_SY_B!$NE72-1,"")</f>
        <v>-3.3982681847311902E-2</v>
      </c>
      <c r="S72" s="57">
        <f>IFERROR(Inv_SY_B!S72/Inv_SY_B!$NE72-1,"")</f>
        <v>-4.0861159987820583E-2</v>
      </c>
      <c r="T72" s="57">
        <f>IFERROR(Inv_SY_B!T72/Inv_SY_B!$NE72-1,"")</f>
        <v>-2.6911798723851965E-2</v>
      </c>
      <c r="U72" s="57">
        <f>IFERROR(Inv_SY_B!U72/Inv_SY_B!$NE72-1,"")</f>
        <v>-3.3525720012802629E-2</v>
      </c>
      <c r="V72" s="57">
        <f>IFERROR(Inv_SY_B!V72/Inv_SY_B!$NE72-1,"")</f>
        <v>-2.1644712315560533E-2</v>
      </c>
      <c r="W72" s="57">
        <f>IFERROR(Inv_SY_B!W72/Inv_SY_B!$NE72-1,"")</f>
        <v>8.5147687620541479E-3</v>
      </c>
      <c r="X72" s="57">
        <f>IFERROR(Inv_SY_B!X72/Inv_SY_B!$NE72-1,"")</f>
        <v>-4.0516816869519134E-3</v>
      </c>
      <c r="Y72" s="57">
        <f>IFERROR(Inv_SY_B!Y72/Inv_SY_B!$NE72-1,"")</f>
        <v>1.4318603271596952E-3</v>
      </c>
      <c r="Z72" s="57">
        <f>IFERROR(Inv_SY_B!Z72/Inv_SY_B!$NE72-1,"")</f>
        <v>-1.7668725144054376E-3</v>
      </c>
      <c r="AA72" s="57">
        <f>IFERROR(Inv_SY_B!AA72/Inv_SY_B!$NE72-1,"")</f>
        <v>2.1173030789238823E-3</v>
      </c>
      <c r="AB72" s="57">
        <f>IFERROR(Inv_SY_B!AB72/Inv_SY_B!$NE72-1,"")</f>
        <v>-4.9656053559705704E-3</v>
      </c>
      <c r="AC72" s="57">
        <f>IFERROR(Inv_SY_B!AC72/Inv_SY_B!$NE72-1,"")</f>
        <v>-3.5947198524425295E-3</v>
      </c>
      <c r="AD72" s="57">
        <f>IFERROR(Inv_SY_B!AD72/Inv_SY_B!$NE72-1,"")</f>
        <v>-7.9358572802812333E-3</v>
      </c>
      <c r="AE72" s="57">
        <f>IFERROR(Inv_SY_B!AE72/Inv_SY_B!$NE72-1,"")</f>
        <v>1.8110967286749879E-2</v>
      </c>
      <c r="AF72" s="57">
        <f>IFERROR(Inv_SY_B!AF72/Inv_SY_B!$NE72-1,"")</f>
        <v>1.2398944355383357E-2</v>
      </c>
      <c r="AG72" s="57">
        <f>IFERROR(Inv_SY_B!AG72/Inv_SY_B!$NE72-1,"")</f>
        <v>-2.2238343489147105E-3</v>
      </c>
      <c r="AH72" s="57">
        <f>IFERROR(Inv_SY_B!AH72/Inv_SY_B!$NE72-1,"")</f>
        <v>6.0974823631987363E-5</v>
      </c>
      <c r="AI72" s="57">
        <f>IFERROR(Inv_SY_B!AI72/Inv_SY_B!$NE72-1,"")</f>
        <v>-8.2192155388044585E-2</v>
      </c>
      <c r="AJ72" s="57">
        <f>IFERROR(Inv_SY_B!AJ72/Inv_SY_B!$NE72-1,"")</f>
        <v>-8.8721899496953971E-2</v>
      </c>
      <c r="AK72" s="57">
        <f>IFERROR(Inv_SY_B!AK72/Inv_SY_B!$NE72-1,"")</f>
        <v>-7.5253550690363658E-2</v>
      </c>
      <c r="AL72" s="57">
        <f>IFERROR(Inv_SY_B!AL72/Inv_SY_B!$NE72-1,"")</f>
        <v>-6.8759882515757598E-2</v>
      </c>
      <c r="AM72" s="57">
        <f>IFERROR(Inv_SY_B!AM72/Inv_SY_B!$NE72-1,"")</f>
        <v>-4.6392803247670256E-2</v>
      </c>
      <c r="AN72" s="57">
        <f>IFERROR(Inv_SY_B!AN72/Inv_SY_B!$NE72-1,"")</f>
        <v>-4.4468753418157259E-2</v>
      </c>
      <c r="AO72" s="57">
        <f>IFERROR(Inv_SY_B!AO72/Inv_SY_B!$NE72-1,"")</f>
        <v>-7.5794689704914098E-2</v>
      </c>
      <c r="AP72" s="57">
        <f>IFERROR(Inv_SY_B!AP72/Inv_SY_B!$NE72-1,"")</f>
        <v>-5.9620645825571361E-2</v>
      </c>
      <c r="AQ72" s="57">
        <f>IFERROR(Inv_SY_B!AQ72/Inv_SY_B!$NE72-1,"")</f>
        <v>-7.8079498877460685E-2</v>
      </c>
      <c r="AR72" s="57">
        <f>IFERROR(Inv_SY_B!AR72/Inv_SY_B!$NE72-1,"")</f>
        <v>-6.5529345212852141E-2</v>
      </c>
      <c r="AS72" s="57">
        <f>IFERROR(Inv_SY_B!AS72/Inv_SY_B!$NE72-1,"")</f>
        <v>-4.7110986202410166E-2</v>
      </c>
      <c r="AT72" s="57">
        <f>IFERROR(Inv_SY_B!AT72/Inv_SY_B!$NE72-1,"")</f>
        <v>-5.0902295035591072E-2</v>
      </c>
      <c r="AU72" s="57">
        <f>IFERROR(Inv_SY_B!AU72/Inv_SY_B!$NE72-1,"")</f>
        <v>-4.3406517574780423E-2</v>
      </c>
      <c r="AV72" s="57">
        <f>IFERROR(Inv_SY_B!AV72/Inv_SY_B!$NE72-1,"")</f>
        <v>-2.4945286144845369E-2</v>
      </c>
      <c r="AW72" s="57">
        <f>IFERROR(Inv_SY_B!AW72/Inv_SY_B!$NE72-1,"")</f>
        <v>-2.7498234152786849E-2</v>
      </c>
      <c r="AX72" s="57">
        <f>IFERROR(Inv_SY_B!AX72/Inv_SY_B!$NE72-1,"")</f>
        <v>-2.9545729841269908E-2</v>
      </c>
      <c r="AY72" s="57">
        <f>IFERROR(Inv_SY_B!AY72/Inv_SY_B!$NE72-1,"")</f>
        <v>-5.1893574681098786E-2</v>
      </c>
      <c r="AZ72" s="57">
        <f>IFERROR(Inv_SY_B!AZ72/Inv_SY_B!$NE72-1,"")</f>
        <v>-3.102406921606482E-2</v>
      </c>
      <c r="BA72" s="57">
        <f>IFERROR(Inv_SY_B!BA72/Inv_SY_B!$NE72-1,"")</f>
        <v>-4.281236374637909E-2</v>
      </c>
      <c r="BB72" s="57">
        <f>IFERROR(Inv_SY_B!BB72/Inv_SY_B!$NE72-1,"")</f>
        <v>-5.8910463546222425E-2</v>
      </c>
      <c r="BC72" s="57">
        <f>IFERROR(Inv_SY_B!BC72/Inv_SY_B!$NE72-1,"")</f>
        <v>-5.9093822657966588E-2</v>
      </c>
      <c r="BD72" s="57">
        <f>IFERROR(Inv_SY_B!BD72/Inv_SY_B!$NE72-1,"")</f>
        <v>-6.7324812223662267E-2</v>
      </c>
      <c r="BE72" s="57">
        <f>IFERROR(Inv_SY_B!BE72/Inv_SY_B!$NE72-1,"")</f>
        <v>-7.7094884979899136E-2</v>
      </c>
      <c r="BF72" s="57">
        <f>IFERROR(Inv_SY_B!BF72/Inv_SY_B!$NE72-1,"")</f>
        <v>-4.8783896313440822E-2</v>
      </c>
      <c r="BG72" s="57">
        <f>IFERROR(Inv_SY_B!BG72/Inv_SY_B!$NE72-1,"")</f>
        <v>-4.4341711821551333E-2</v>
      </c>
      <c r="BH72" s="57">
        <f>IFERROR(Inv_SY_B!BH72/Inv_SY_B!$NE72-1,"")</f>
        <v>-8.6544188119090038E-2</v>
      </c>
      <c r="BI72" s="57">
        <f>IFERROR(Inv_SY_B!BI72/Inv_SY_B!$NE72-1,"")</f>
        <v>-7.5221662484323382E-2</v>
      </c>
      <c r="BJ72" s="57">
        <f>IFERROR(Inv_SY_B!BJ72/Inv_SY_B!$NE72-1,"")</f>
        <v>-8.3260835950947687E-2</v>
      </c>
      <c r="BK72" s="57">
        <f>IFERROR(Inv_SY_B!BK72/Inv_SY_B!$NE72-1,"")</f>
        <v>-3.8780781109659768E-2</v>
      </c>
      <c r="BL72" s="57">
        <f>IFERROR(Inv_SY_B!BL72/Inv_SY_B!$NE72-1,"")</f>
        <v>-5.4394613983705598E-2</v>
      </c>
      <c r="BM72" s="57">
        <f>IFERROR(Inv_SY_B!BM72/Inv_SY_B!$NE72-1,"")</f>
        <v>-6.5144530819979285E-2</v>
      </c>
      <c r="BN72" s="57">
        <f>IFERROR(Inv_SY_B!BN72/Inv_SY_B!$NE72-1,"")</f>
        <v>4.5278909398073441E-2</v>
      </c>
      <c r="BO72" s="57">
        <f>IFERROR(Inv_SY_B!BO72/Inv_SY_B!$NE72-1,"")</f>
        <v>3.3102721385372069E-2</v>
      </c>
      <c r="BP72" s="57">
        <f>IFERROR(Inv_SY_B!BP72/Inv_SY_B!$NE72-1,"")</f>
        <v>4.133203097683058E-2</v>
      </c>
      <c r="BQ72" s="57">
        <f>IFERROR(Inv_SY_B!BQ72/Inv_SY_B!$NE72-1,"")</f>
        <v>4.1116110077491941E-2</v>
      </c>
      <c r="BR72" s="57">
        <f>IFERROR(Inv_SY_B!BR72/Inv_SY_B!$NE72-1,"")</f>
        <v>4.4862629466015491E-2</v>
      </c>
      <c r="BS72" s="57">
        <f>IFERROR(Inv_SY_B!BS72/Inv_SY_B!$NE72-1,"")</f>
        <v>3.7836368031136214E-2</v>
      </c>
      <c r="BT72" s="57">
        <f>IFERROR(Inv_SY_B!BT72/Inv_SY_B!$NE72-1,"")</f>
        <v>1.9885833542524933E-2</v>
      </c>
      <c r="BU72" s="57">
        <f>IFERROR(Inv_SY_B!BU72/Inv_SY_B!$NE72-1,"")</f>
        <v>4.3613789669840752E-2</v>
      </c>
      <c r="BV72" s="57">
        <f>IFERROR(Inv_SY_B!BV72/Inv_SY_B!$NE72-1,"")</f>
        <v>4.4030069601899147E-2</v>
      </c>
      <c r="BW72" s="57">
        <f>IFERROR(Inv_SY_B!BW72/Inv_SY_B!$NE72-1,"")</f>
        <v>2.6338172489426714E-2</v>
      </c>
      <c r="BX72" s="57">
        <f>IFERROR(Inv_SY_B!BX72/Inv_SY_B!$NE72-1,"")</f>
        <v>1.8636342291057817E-2</v>
      </c>
      <c r="BY72" s="57">
        <f>IFERROR(Inv_SY_B!BY72/Inv_SY_B!$NE72-1,"")</f>
        <v>2.5609682608324968E-2</v>
      </c>
      <c r="BZ72" s="57">
        <f>IFERROR(Inv_SY_B!BZ72/Inv_SY_B!$NE72-1,"")</f>
        <v>3.6215359968261751E-2</v>
      </c>
      <c r="CA72" s="57">
        <f>IFERROR(Inv_SY_B!CA72/Inv_SY_B!$NE72-1,"")</f>
        <v>1.9024890955768425E-2</v>
      </c>
      <c r="CB72" s="57">
        <f>IFERROR(Inv_SY_B!CB72/Inv_SY_B!$NE72-1,"")</f>
        <v>2.0718393406641278E-2</v>
      </c>
      <c r="CC72" s="57">
        <f>IFERROR(Inv_SY_B!CC72/Inv_SY_B!$NE72-1,"")</f>
        <v>3.841029051911371E-2</v>
      </c>
      <c r="CD72" s="57">
        <f>IFERROR(Inv_SY_B!CD72/Inv_SY_B!$NE72-1,"")</f>
        <v>4.3821929635870172E-2</v>
      </c>
      <c r="CE72" s="57">
        <f>IFERROR(Inv_SY_B!CE72/Inv_SY_B!$NE72-1,"")</f>
        <v>1.8116643831277646E-2</v>
      </c>
      <c r="CF72" s="57">
        <f>IFERROR(Inv_SY_B!CF72/Inv_SY_B!$NE72-1,"")</f>
        <v>3.9325239119783362E-2</v>
      </c>
      <c r="CG72" s="57">
        <f>IFERROR(Inv_SY_B!CG72/Inv_SY_B!$NE72-1,"")</f>
        <v>2.925213201383392E-2</v>
      </c>
      <c r="CH72" s="57">
        <f>IFERROR(Inv_SY_B!CH72/Inv_SY_B!$NE72-1,"")</f>
        <v>5.2209024176087748E-2</v>
      </c>
      <c r="CI72" s="57">
        <f>IFERROR(Inv_SY_B!CI72/Inv_SY_B!$NE72-1,"")</f>
        <v>5.4541137886368052E-2</v>
      </c>
      <c r="CJ72" s="57">
        <f>IFERROR(Inv_SY_B!CJ72/Inv_SY_B!$NE72-1,"")</f>
        <v>5.1121019808208379E-2</v>
      </c>
      <c r="CK72" s="57">
        <f>IFERROR(Inv_SY_B!CK72/Inv_SY_B!$NE72-1,"")</f>
        <v>4.7639405830994352E-2</v>
      </c>
      <c r="CL72" s="57">
        <f>IFERROR(Inv_SY_B!CL72/Inv_SY_B!$NE72-1,"")</f>
        <v>3.6585586026880446E-2</v>
      </c>
      <c r="CM72" s="57">
        <f>IFERROR(Inv_SY_B!CM72/Inv_SY_B!$NE72-1,"")</f>
        <v>4.6423679211233582E-2</v>
      </c>
      <c r="CN72" s="57">
        <f>IFERROR(Inv_SY_B!CN72/Inv_SY_B!$NE72-1,"")</f>
        <v>3.9346920366244653E-2</v>
      </c>
      <c r="CO72" s="57">
        <f>IFERROR(Inv_SY_B!CO72/Inv_SY_B!$NE72-1,"")</f>
        <v>4.059576016241917E-2</v>
      </c>
      <c r="CP72" s="57">
        <f>IFERROR(Inv_SY_B!CP72/Inv_SY_B!$NE72-1,"")</f>
        <v>5.4201059035035026E-3</v>
      </c>
      <c r="CQ72" s="57">
        <f>IFERROR(Inv_SY_B!CQ72/Inv_SY_B!$NE72-1,"")</f>
        <v>2.9772481928906691E-2</v>
      </c>
      <c r="CR72" s="57">
        <f>IFERROR(Inv_SY_B!CR72/Inv_SY_B!$NE72-1,"")</f>
        <v>3.4767841113604758E-2</v>
      </c>
      <c r="CS72" s="57">
        <f>IFERROR(Inv_SY_B!CS72/Inv_SY_B!$NE72-1,"")</f>
        <v>4.1220180060506317E-2</v>
      </c>
      <c r="CT72" s="57">
        <f>IFERROR(Inv_SY_B!CT72/Inv_SY_B!$NE72-1,"")</f>
        <v>4.496669944903009E-2</v>
      </c>
      <c r="CU72" s="57">
        <f>IFERROR(Inv_SY_B!CU72/Inv_SY_B!$NE72-1,"")</f>
        <v>4.0645713754266399E-2</v>
      </c>
      <c r="CV72" s="57">
        <f>IFERROR(Inv_SY_B!CV72/Inv_SY_B!$NE72-1,"")</f>
        <v>3.9971340264331801E-2</v>
      </c>
      <c r="CW72" s="57">
        <f>IFERROR(Inv_SY_B!CW72/Inv_SY_B!$NE72-1,"")</f>
        <v>3.622482087580825E-2</v>
      </c>
      <c r="CX72" s="57">
        <f>IFERROR(Inv_SY_B!CX72/Inv_SY_B!$NE72-1,"")</f>
        <v>3.1210539876016741E-2</v>
      </c>
      <c r="CY72" s="57">
        <f>IFERROR(Inv_SY_B!CY72/Inv_SY_B!$NE72-1,"")</f>
        <v>2.9796134197773716E-2</v>
      </c>
      <c r="CZ72" s="57">
        <f>IFERROR(Inv_SY_B!CZ72/Inv_SY_B!$NE72-1,"")</f>
        <v>4.2677159822710031E-2</v>
      </c>
      <c r="DA72" s="57">
        <f>IFERROR(Inv_SY_B!DA72/Inv_SY_B!$NE72-1,"")</f>
        <v>1.535351272219132E-2</v>
      </c>
      <c r="DB72" s="57">
        <f>IFERROR(Inv_SY_B!DB72/Inv_SY_B!$NE72-1,"")</f>
        <v>4.4134139584913523E-2</v>
      </c>
      <c r="DC72" s="57">
        <f>IFERROR(Inv_SY_B!DC72/Inv_SY_B!$NE72-1,"")</f>
        <v>6.2242316629444128E-2</v>
      </c>
      <c r="DD72" s="57">
        <f>IFERROR(Inv_SY_B!DD72/Inv_SY_B!$NE72-1,"")</f>
        <v>3.7473660671982767E-2</v>
      </c>
      <c r="DE72" s="57">
        <f>IFERROR(Inv_SY_B!DE72/Inv_SY_B!$NE72-1,"")</f>
        <v>5.4332997920338855E-2</v>
      </c>
      <c r="DF72" s="57">
        <f>IFERROR(Inv_SY_B!DF72/Inv_SY_B!$NE72-1,"")</f>
        <v>4.1532390009550113E-2</v>
      </c>
      <c r="DG72" s="57">
        <f>IFERROR(Inv_SY_B!DG72/Inv_SY_B!$NE72-1,"")</f>
        <v>4.434227955094272E-2</v>
      </c>
      <c r="DH72" s="57">
        <f>IFERROR(Inv_SY_B!DH72/Inv_SY_B!$NE72-1,"")</f>
        <v>6.3699296391647842E-2</v>
      </c>
      <c r="DI72" s="57">
        <f>IFERROR(Inv_SY_B!DI72/Inv_SY_B!$NE72-1,"")</f>
        <v>5.9328357105036922E-2</v>
      </c>
      <c r="DJ72" s="57">
        <f>IFERROR(Inv_SY_B!DJ72/Inv_SY_B!$NE72-1,"")</f>
        <v>3.4143421215517611E-2</v>
      </c>
      <c r="DK72" s="57">
        <f>IFERROR(Inv_SY_B!DK72/Inv_SY_B!$NE72-1,"")</f>
        <v>5.6607670406228161E-2</v>
      </c>
      <c r="DL72" s="57">
        <f>IFERROR(Inv_SY_B!DL72/Inv_SY_B!$NE72-1,"")</f>
        <v>4.1872982681234072E-2</v>
      </c>
      <c r="DM72" s="57">
        <f>IFERROR(Inv_SY_B!DM72/Inv_SY_B!$NE72-1,"")</f>
        <v>1.9573623593481582E-2</v>
      </c>
      <c r="DN72" s="57">
        <f>IFERROR(Inv_SY_B!DN72/Inv_SY_B!$NE72-1,"")</f>
        <v>1.4578264408783292E-2</v>
      </c>
      <c r="DO72" s="57">
        <f>IFERROR(Inv_SY_B!DO72/Inv_SY_B!$NE72-1,"")</f>
        <v>3.5288191028677529E-2</v>
      </c>
      <c r="DP72" s="57">
        <f>IFERROR(Inv_SY_B!DP72/Inv_SY_B!$NE72-1,"")</f>
        <v>4.3821929635870172E-2</v>
      </c>
      <c r="DQ72" s="57">
        <f>IFERROR(Inv_SY_B!DQ72/Inv_SY_B!$NE72-1,"")</f>
        <v>3.2894581419342872E-2</v>
      </c>
      <c r="DR72" s="57">
        <f>IFERROR(Inv_SY_B!DR72/Inv_SY_B!$NE72-1,"")</f>
        <v>4.4550419516971917E-2</v>
      </c>
      <c r="DS72" s="57">
        <f>IFERROR(Inv_SY_B!DS72/Inv_SY_B!$NE72-1,"")</f>
        <v>3.2998651402357471E-2</v>
      </c>
      <c r="DT72" s="57">
        <f>IFERROR(Inv_SY_B!DT72/Inv_SY_B!$NE72-1,"")</f>
        <v>3.0605041793023036E-2</v>
      </c>
      <c r="DU72" s="57">
        <f>IFERROR(Inv_SY_B!DU72/Inv_SY_B!$NE72-1,"")</f>
        <v>2.3594509300861599E-2</v>
      </c>
      <c r="DV72" s="57">
        <f>IFERROR(Inv_SY_B!DV72/Inv_SY_B!$NE72-1,"")</f>
        <v>3.5236156037170341E-2</v>
      </c>
      <c r="DW72" s="57">
        <f>IFERROR(Inv_SY_B!DW72/Inv_SY_B!$NE72-1,"")</f>
        <v>3.6745170790881021E-2</v>
      </c>
      <c r="DX72" s="57">
        <f>IFERROR(Inv_SY_B!DX72/Inv_SY_B!$NE72-1,"")</f>
        <v>2.6962592387513862E-2</v>
      </c>
      <c r="DY72" s="57">
        <f>IFERROR(Inv_SY_B!DY72/Inv_SY_B!$NE72-1,"")</f>
        <v>1.3849774527681546E-2</v>
      </c>
      <c r="DZ72" s="57">
        <f>IFERROR(Inv_SY_B!DZ72/Inv_SY_B!$NE72-1,"")</f>
        <v>3.1229461691110183E-2</v>
      </c>
      <c r="EA72" s="57">
        <f>IFERROR(Inv_SY_B!EA72/Inv_SY_B!$NE72-1,"")</f>
        <v>2.1863163219801196E-2</v>
      </c>
      <c r="EB72" s="57">
        <f>IFERROR(Inv_SY_B!EB72/Inv_SY_B!$NE72-1,"")</f>
        <v>4.6916160224017567E-3</v>
      </c>
      <c r="EC72" s="57">
        <f>IFERROR(Inv_SY_B!EC72/Inv_SY_B!$NE72-1,"")</f>
        <v>3.2346362601980427E-3</v>
      </c>
      <c r="ED72" s="57">
        <f>IFERROR(Inv_SY_B!ED72/Inv_SY_B!$NE72-1,"")</f>
        <v>9.4788352410706267E-3</v>
      </c>
      <c r="EE72" s="57">
        <f>IFERROR(Inv_SY_B!EE72/Inv_SY_B!$NE72-1,"")</f>
        <v>1.4266054459739719E-2</v>
      </c>
      <c r="EF72" s="57">
        <f>IFERROR(Inv_SY_B!EF72/Inv_SY_B!$NE72-1,"")</f>
        <v>1.8116643831277646E-2</v>
      </c>
      <c r="EG72" s="57">
        <f>IFERROR(Inv_SY_B!EG72/Inv_SY_B!$NE72-1,"")</f>
        <v>2.1660675277646035E-4</v>
      </c>
      <c r="EH72" s="57">
        <f>IFERROR(Inv_SY_B!EH72/Inv_SY_B!$NE72-1,"")</f>
        <v>1.5931174187972408E-2</v>
      </c>
      <c r="EI72" s="57">
        <f>IFERROR(Inv_SY_B!EI72/Inv_SY_B!$NE72-1,"")</f>
        <v>2.3703309737649336E-2</v>
      </c>
      <c r="EJ72" s="57">
        <f>IFERROR(Inv_SY_B!EJ72/Inv_SY_B!$NE72-1,"")</f>
        <v>2.8731782098761149E-2</v>
      </c>
      <c r="EK72" s="57">
        <f>IFERROR(Inv_SY_B!EK72/Inv_SY_B!$NE72-1,"")</f>
        <v>2.5394487736609683E-3</v>
      </c>
      <c r="EL72" s="57">
        <f>IFERROR(Inv_SY_B!EL72/Inv_SY_B!$NE72-1,"")</f>
        <v>-8.108991888387207E-3</v>
      </c>
      <c r="EM72" s="57">
        <f>IFERROR(Inv_SY_B!EM72/Inv_SY_B!$NE72-1,"")</f>
        <v>-1.0710741463750728E-2</v>
      </c>
      <c r="EN72" s="57">
        <f>IFERROR(Inv_SY_B!EN72/Inv_SY_B!$NE72-1,"")</f>
        <v>1.3121284646579801E-2</v>
      </c>
      <c r="EO72" s="57">
        <f>IFERROR(Inv_SY_B!EO72/Inv_SY_B!$NE72-1,"")</f>
        <v>1.1248024952317914E-2</v>
      </c>
      <c r="EP72" s="57">
        <f>IFERROR(Inv_SY_B!EP72/Inv_SY_B!$NE72-1,"")</f>
        <v>5.5241758865181012E-3</v>
      </c>
      <c r="EQ72" s="57">
        <f>IFERROR(Inv_SY_B!EQ72/Inv_SY_B!$NE72-1,"")</f>
        <v>-9.2816306038367991E-4</v>
      </c>
      <c r="ER72" s="57">
        <f>IFERROR(Inv_SY_B!ER72/Inv_SY_B!$NE72-1,"")</f>
        <v>1.2080584816434259E-2</v>
      </c>
      <c r="ES72" s="57">
        <f>IFERROR(Inv_SY_B!ES72/Inv_SY_B!$NE72-1,"")</f>
        <v>3.2067673579083689E-4</v>
      </c>
      <c r="ET72" s="57">
        <f>IFERROR(Inv_SY_B!ET72/Inv_SY_B!$NE72-1,"")</f>
        <v>8.1448472769751756E-3</v>
      </c>
      <c r="EU72" s="57">
        <f>IFERROR(Inv_SY_B!EU72/Inv_SY_B!$NE72-1,"")</f>
        <v>-2.0642603749588817E-3</v>
      </c>
      <c r="EV72" s="57">
        <f>IFERROR(Inv_SY_B!EV72/Inv_SY_B!$NE72-1,"")</f>
        <v>-1.8728860609643849E-2</v>
      </c>
      <c r="EW72" s="57">
        <f>IFERROR(Inv_SY_B!EW72/Inv_SY_B!$NE72-1,"")</f>
        <v>-5.6945682824497412E-3</v>
      </c>
      <c r="EX72" s="57">
        <f>IFERROR(Inv_SY_B!EX72/Inv_SY_B!$NE72-1,"")</f>
        <v>2.922426311154469E-3</v>
      </c>
      <c r="EY72" s="57">
        <f>IFERROR(Inv_SY_B!EY72/Inv_SY_B!$NE72-1,"")</f>
        <v>2.1159451906083815E-2</v>
      </c>
      <c r="EZ72" s="57">
        <f>IFERROR(Inv_SY_B!EZ72/Inv_SY_B!$NE72-1,"")</f>
        <v>-3.9461925678053733E-3</v>
      </c>
      <c r="FA72" s="57">
        <f>IFERROR(Inv_SY_B!FA72/Inv_SY_B!$NE72-1,"")</f>
        <v>4.7956860054163553E-3</v>
      </c>
      <c r="FB72" s="57">
        <f>IFERROR(Inv_SY_B!FB72/Inv_SY_B!$NE72-1,"")</f>
        <v>-4.5706124658927427E-3</v>
      </c>
      <c r="FC72" s="57">
        <f>IFERROR(Inv_SY_B!FC72/Inv_SY_B!$NE72-1,"")</f>
        <v>-2.593282788616369E-3</v>
      </c>
      <c r="FD72" s="57">
        <f>IFERROR(Inv_SY_B!FD72/Inv_SY_B!$NE72-1,"")</f>
        <v>-1.1335161361837875E-2</v>
      </c>
      <c r="FE72" s="57">
        <f>IFERROR(Inv_SY_B!FE72/Inv_SY_B!$NE72-1,"")</f>
        <v>-2.6321238915932188E-2</v>
      </c>
      <c r="FF72" s="57">
        <f>IFERROR(Inv_SY_B!FF72/Inv_SY_B!$NE72-1,"")</f>
        <v>-9.9822515826488711E-3</v>
      </c>
      <c r="FG72" s="57">
        <f>IFERROR(Inv_SY_B!FG72/Inv_SY_B!$NE72-1,"")</f>
        <v>-2.2810728395726843E-3</v>
      </c>
      <c r="FH72" s="57">
        <f>IFERROR(Inv_SY_B!FH72/Inv_SY_B!$NE72-1,"")</f>
        <v>-5.7153822790526609E-3</v>
      </c>
      <c r="FI72" s="57">
        <f>IFERROR(Inv_SY_B!FI72/Inv_SY_B!$NE72-1,"")</f>
        <v>-2.4864259153728585E-2</v>
      </c>
      <c r="FJ72" s="57">
        <f>IFERROR(Inv_SY_B!FJ72/Inv_SY_B!$NE72-1,"")</f>
        <v>1.4890474357827088E-2</v>
      </c>
      <c r="FK72" s="57">
        <f>IFERROR(Inv_SY_B!FK72/Inv_SY_B!$NE72-1,"")</f>
        <v>2.5193402676266796E-2</v>
      </c>
      <c r="FL72" s="57">
        <f>IFERROR(Inv_SY_B!FL72/Inv_SY_B!$NE72-1,"")</f>
        <v>-9.2632226090937353E-3</v>
      </c>
      <c r="FM72" s="57">
        <f>IFERROR(Inv_SY_B!FM72/Inv_SY_B!$NE72-1,"")</f>
        <v>3.0163983293580277E-2</v>
      </c>
      <c r="FN72" s="57">
        <f>IFERROR(Inv_SY_B!FN72/Inv_SY_B!$NE72-1,"")</f>
        <v>4.3271845439935896E-2</v>
      </c>
      <c r="FO72" s="57">
        <f>IFERROR(Inv_SY_B!FO72/Inv_SY_B!$NE72-1,"")</f>
        <v>2.7428429454340986E-2</v>
      </c>
      <c r="FP72" s="57">
        <f>IFERROR(Inv_SY_B!FP72/Inv_SY_B!$NE72-1,"")</f>
        <v>1.9791674986464169E-2</v>
      </c>
      <c r="FQ72" s="57">
        <f>IFERROR(Inv_SY_B!FQ72/Inv_SY_B!$NE72-1,"")</f>
        <v>9.9892737291895628E-3</v>
      </c>
      <c r="FR72" s="57">
        <f>IFERROR(Inv_SY_B!FR72/Inv_SY_B!$NE72-1,"")</f>
        <v>5.8859429703304045E-3</v>
      </c>
      <c r="FS72" s="57">
        <f>IFERROR(Inv_SY_B!FS72/Inv_SY_B!$NE72-1,"")</f>
        <v>8.7076093172488989E-4</v>
      </c>
      <c r="FT72" s="57">
        <f>IFERROR(Inv_SY_B!FT72/Inv_SY_B!$NE72-1,"")</f>
        <v>7.0257570700136274E-3</v>
      </c>
      <c r="FU72" s="57">
        <f>IFERROR(Inv_SY_B!FU72/Inv_SY_B!$NE72-1,"")</f>
        <v>1.4092604488048721E-2</v>
      </c>
      <c r="FV72" s="57">
        <f>IFERROR(Inv_SY_B!FV72/Inv_SY_B!$NE72-1,"")</f>
        <v>9.5333480893164957E-3</v>
      </c>
      <c r="FW72" s="57">
        <f>IFERROR(Inv_SY_B!FW72/Inv_SY_B!$NE72-1,"")</f>
        <v>3.7458793531552237E-2</v>
      </c>
      <c r="FX72" s="57">
        <f>IFERROR(Inv_SY_B!FX72/Inv_SY_B!$NE72-1,"")</f>
        <v>4.3727771079809186E-2</v>
      </c>
      <c r="FY72" s="57">
        <f>IFERROR(Inv_SY_B!FY72/Inv_SY_B!$NE72-1,"")</f>
        <v>2.9366113423802132E-2</v>
      </c>
      <c r="FZ72" s="57">
        <f>IFERROR(Inv_SY_B!FZ72/Inv_SY_B!$NE72-1,"")</f>
        <v>2.8893090572433833E-2</v>
      </c>
      <c r="GA72" s="57">
        <f>IFERROR(Inv_SY_B!GA72/Inv_SY_B!$NE72-1,"")</f>
        <v>3.0050001883612065E-2</v>
      </c>
      <c r="GB72" s="57">
        <f>IFERROR(Inv_SY_B!GB72/Inv_SY_B!$NE72-1,"")</f>
        <v>-2.1557671966130121E-2</v>
      </c>
      <c r="GC72" s="57">
        <f>IFERROR(Inv_SY_B!GC72/Inv_SY_B!$NE72-1,"")</f>
        <v>2.4008987155291539E-2</v>
      </c>
      <c r="GD72" s="57">
        <f>IFERROR(Inv_SY_B!GD72/Inv_SY_B!$NE72-1,"")</f>
        <v>1.2496864748492431E-2</v>
      </c>
      <c r="GE72" s="57">
        <f>IFERROR(Inv_SY_B!GE72/Inv_SY_B!$NE72-1,"")</f>
        <v>2.1501396135988893E-2</v>
      </c>
      <c r="GF72" s="57">
        <f>IFERROR(Inv_SY_B!GF72/Inv_SY_B!$NE72-1,"")</f>
        <v>1.0787143598967708E-2</v>
      </c>
      <c r="GG72" s="57">
        <f>IFERROR(Inv_SY_B!GG72/Inv_SY_B!$NE72-1,"")</f>
        <v>7.5677952175645657E-4</v>
      </c>
      <c r="GH72" s="57">
        <f>IFERROR(Inv_SY_B!GH72/Inv_SY_B!$NE72-1,"")</f>
        <v>4.5181660507107591E-3</v>
      </c>
      <c r="GI72" s="57">
        <f>IFERROR(Inv_SY_B!GI72/Inv_SY_B!$NE72-1,"")</f>
        <v>-1.4088672676413339E-3</v>
      </c>
      <c r="GJ72" s="57">
        <f>IFERROR(Inv_SY_B!GJ72/Inv_SY_B!$NE72-1,"")</f>
        <v>5.5439987404255486E-3</v>
      </c>
      <c r="GK72" s="57">
        <f>IFERROR(Inv_SY_B!GK72/Inv_SY_B!$NE72-1,"")</f>
        <v>-1.2920989674440553E-2</v>
      </c>
      <c r="GL72" s="57">
        <f>IFERROR(Inv_SY_B!GL72/Inv_SY_B!$NE72-1,"")</f>
        <v>5.4300173304573374E-3</v>
      </c>
      <c r="GM72" s="57">
        <f>IFERROR(Inv_SY_B!GM72/Inv_SY_B!$NE72-1,"")</f>
        <v>-2.5230981951018028E-2</v>
      </c>
      <c r="GN72" s="57">
        <f>IFERROR(Inv_SY_B!GN72/Inv_SY_B!$NE72-1,"")</f>
        <v>-7.2077341447993049E-2</v>
      </c>
      <c r="GO72" s="57">
        <f>IFERROR(Inv_SY_B!GO72/Inv_SY_B!$NE72-1,"")</f>
        <v>-6.4126511652499163E-3</v>
      </c>
      <c r="GP72" s="57">
        <f>IFERROR(Inv_SY_B!GP72/Inv_SY_B!$NE72-1,"")</f>
        <v>-1.9697184497056486E-2</v>
      </c>
      <c r="GQ72" s="57">
        <f>IFERROR(Inv_SY_B!GQ72/Inv_SY_B!$NE72-1,"")</f>
        <v>-4.258402516849058E-3</v>
      </c>
      <c r="GR72" s="57">
        <f>IFERROR(Inv_SY_B!GR72/Inv_SY_B!$NE72-1,"")</f>
        <v>-2.0260441998776191E-3</v>
      </c>
      <c r="GS72" s="57">
        <f>IFERROR(Inv_SY_B!GS72/Inv_SY_B!$NE72-1,"")</f>
        <v>3.4169517313977327E-2</v>
      </c>
      <c r="GT72" s="57">
        <f>IFERROR(Inv_SY_B!GT72/Inv_SY_B!$NE72-1,"")</f>
        <v>2.4096665162959718E-2</v>
      </c>
      <c r="GU72" s="57">
        <f>IFERROR(Inv_SY_B!GU72/Inv_SY_B!$NE72-1,"")</f>
        <v>3.8593047562456295E-2</v>
      </c>
      <c r="GV72" s="57">
        <f>IFERROR(Inv_SY_B!GV72/Inv_SY_B!$NE72-1,"")</f>
        <v>4.3879110945218791E-2</v>
      </c>
      <c r="GW72" s="57">
        <f>IFERROR(Inv_SY_B!GW72/Inv_SY_B!$NE72-1,"")</f>
        <v>6.3627826644276464E-2</v>
      </c>
      <c r="GX72" s="57">
        <f>IFERROR(Inv_SY_B!GX72/Inv_SY_B!$NE72-1,"")</f>
        <v>3.6880118680943985E-2</v>
      </c>
      <c r="GY72" s="57">
        <f>IFERROR(Inv_SY_B!GY72/Inv_SY_B!$NE72-1,"")</f>
        <v>5.7568316403285635E-2</v>
      </c>
      <c r="GZ72" s="57">
        <f>IFERROR(Inv_SY_B!GZ72/Inv_SY_B!$NE72-1,"")</f>
        <v>7.2484404034736993E-2</v>
      </c>
      <c r="HA72" s="57">
        <f>IFERROR(Inv_SY_B!HA72/Inv_SY_B!$NE72-1,"")</f>
        <v>7.7536029627834235E-2</v>
      </c>
      <c r="HB72" s="57">
        <f>IFERROR(Inv_SY_B!HB72/Inv_SY_B!$NE72-1,"")</f>
        <v>5.6679406957956591E-2</v>
      </c>
      <c r="HC72" s="57">
        <f>IFERROR(Inv_SY_B!HC72/Inv_SY_B!$NE72-1,"")</f>
        <v>6.1736833854802331E-2</v>
      </c>
      <c r="HD72" s="57">
        <f>IFERROR(Inv_SY_B!HD72/Inv_SY_B!$NE72-1,"")</f>
        <v>-5.3932064446654548E-3</v>
      </c>
      <c r="HE72" s="57">
        <f>IFERROR(Inv_SY_B!HE72/Inv_SY_B!$NE72-1,"")</f>
        <v>4.4583162802591669E-3</v>
      </c>
      <c r="HF72" s="57">
        <f>IFERROR(Inv_SY_B!HF72/Inv_SY_B!$NE72-1,"")</f>
        <v>4.8451501908897798E-2</v>
      </c>
      <c r="HG72" s="57">
        <f>IFERROR(Inv_SY_B!HG72/Inv_SY_B!$NE72-1,"")</f>
        <v>2.3662659025003308E-2</v>
      </c>
      <c r="HH72" s="57">
        <f>IFERROR(Inv_SY_B!HH72/Inv_SY_B!$NE72-1,"")</f>
        <v>2.5990510128586886E-2</v>
      </c>
      <c r="HI72" s="57">
        <f>IFERROR(Inv_SY_B!HI72/Inv_SY_B!$NE72-1,"")</f>
        <v>3.5578100267074975E-2</v>
      </c>
      <c r="HJ72" s="57">
        <f>IFERROR(Inv_SY_B!HJ72/Inv_SY_B!$NE72-1,"")</f>
        <v>4.7042473704833609E-2</v>
      </c>
      <c r="HK72" s="57">
        <f>IFERROR(Inv_SY_B!HK72/Inv_SY_B!$NE72-1,"")</f>
        <v>4.186392122206839E-2</v>
      </c>
      <c r="HL72" s="57">
        <f>IFERROR(Inv_SY_B!HL72/Inv_SY_B!$NE72-1,"")</f>
        <v>3.9510458910981816E-2</v>
      </c>
      <c r="HM72" s="57">
        <f>IFERROR(Inv_SY_B!HM72/Inv_SY_B!$NE72-1,"")</f>
        <v>1.9717148679946561E-2</v>
      </c>
      <c r="HN72" s="57">
        <f>IFERROR(Inv_SY_B!HN72/Inv_SY_B!$NE72-1,"")</f>
        <v>3.828046632687121E-2</v>
      </c>
      <c r="HO72" s="57">
        <f>IFERROR(Inv_SY_B!HO72/Inv_SY_B!$NE72-1,"")</f>
        <v>4.8090522269451874E-2</v>
      </c>
      <c r="HP72" s="57">
        <f>IFERROR(Inv_SY_B!HP72/Inv_SY_B!$NE72-1,"")</f>
        <v>3.6274705661055062E-2</v>
      </c>
      <c r="HQ72" s="57">
        <f>IFERROR(Inv_SY_B!HQ72/Inv_SY_B!$NE72-1,"")</f>
        <v>1.4333208692592248E-2</v>
      </c>
      <c r="HR72" s="57">
        <f>IFERROR(Inv_SY_B!HR72/Inv_SY_B!$NE72-1,"")</f>
        <v>2.2921924782536074E-2</v>
      </c>
      <c r="HS72" s="57">
        <f>IFERROR(Inv_SY_B!HS72/Inv_SY_B!$NE72-1,"")</f>
        <v>2.564950530590715E-2</v>
      </c>
      <c r="HT72" s="57">
        <f>IFERROR(Inv_SY_B!HT72/Inv_SY_B!$NE72-1,"")</f>
        <v>6.4423210694339872E-3</v>
      </c>
      <c r="HU72" s="57">
        <f>IFERROR(Inv_SY_B!HU72/Inv_SY_B!$NE72-1,"")</f>
        <v>-3.0157688909158598E-2</v>
      </c>
      <c r="HV72" s="57">
        <f>IFERROR(Inv_SY_B!HV72/Inv_SY_B!$NE72-1,"")</f>
        <v>-3.0695713047120932E-2</v>
      </c>
      <c r="HW72" s="57">
        <f>IFERROR(Inv_SY_B!HW72/Inv_SY_B!$NE72-1,"")</f>
        <v>-1.4727156632399985E-2</v>
      </c>
      <c r="HX72" s="57">
        <f>IFERROR(Inv_SY_B!HX72/Inv_SY_B!$NE72-1,"")</f>
        <v>-1.5674079115213568E-2</v>
      </c>
      <c r="HY72" s="57">
        <f>IFERROR(Inv_SY_B!HY72/Inv_SY_B!$NE72-1,"")</f>
        <v>-1.969849966717141E-2</v>
      </c>
      <c r="HZ72" s="57">
        <f>IFERROR(Inv_SY_B!HZ72/Inv_SY_B!$NE72-1,"")</f>
        <v>-2.7938979844990386E-2</v>
      </c>
      <c r="IA72" s="57">
        <f>IFERROR(Inv_SY_B!IA72/Inv_SY_B!$NE72-1,"")</f>
        <v>-4.5477399421532949E-3</v>
      </c>
      <c r="IB72" s="57">
        <f>IFERROR(Inv_SY_B!IB72/Inv_SY_B!$NE72-1,"")</f>
        <v>-2.6698962307972529E-2</v>
      </c>
      <c r="IC72" s="57">
        <f>IFERROR(Inv_SY_B!IC72/Inv_SY_B!$NE72-1,"")</f>
        <v>-1.5886071833606241E-3</v>
      </c>
      <c r="ID72" s="57">
        <f>IFERROR(Inv_SY_B!ID72/Inv_SY_B!$NE72-1,"")</f>
        <v>-1.496388725310327E-2</v>
      </c>
      <c r="IE72" s="57">
        <f>IFERROR(Inv_SY_B!IE72/Inv_SY_B!$NE72-1,"")</f>
        <v>-1.7804654701544242E-2</v>
      </c>
      <c r="IF72" s="57">
        <f>IFERROR(Inv_SY_B!IF72/Inv_SY_B!$NE72-1,"")</f>
        <v>-1.2478215735717613E-2</v>
      </c>
      <c r="IG72" s="57">
        <f>IFERROR(Inv_SY_B!IG72/Inv_SY_B!$NE72-1,"")</f>
        <v>-2.8615353047000025E-2</v>
      </c>
      <c r="IH72" s="57">
        <f>IFERROR(Inv_SY_B!IH72/Inv_SY_B!$NE72-1,"")</f>
        <v>-3.5830000535104101E-2</v>
      </c>
      <c r="II72" s="57">
        <f>IFERROR(Inv_SY_B!II72/Inv_SY_B!$NE72-1,"")</f>
        <v>-3.7971849008134995E-2</v>
      </c>
      <c r="IJ72" s="57">
        <f>IFERROR(Inv_SY_B!IJ72/Inv_SY_B!$NE72-1,"")</f>
        <v>-3.5153627333094351E-2</v>
      </c>
      <c r="IK72" s="57">
        <f>IFERROR(Inv_SY_B!IK72/Inv_SY_B!$NE72-1,"")</f>
        <v>-1.943703114415718E-3</v>
      </c>
      <c r="IL72" s="57">
        <f>IFERROR(Inv_SY_B!IL72/Inv_SY_B!$NE72-1,"")</f>
        <v>6.1051379895002977E-3</v>
      </c>
      <c r="IM72" s="57">
        <f>IFERROR(Inv_SY_B!IM72/Inv_SY_B!$NE72-1,"")</f>
        <v>-1.6739366908378961E-2</v>
      </c>
      <c r="IN72" s="57">
        <f>IFERROR(Inv_SY_B!IN72/Inv_SY_B!$NE72-1,"")</f>
        <v>-2.4782571568944811E-2</v>
      </c>
      <c r="IO72" s="57">
        <f>IFERROR(Inv_SY_B!IO72/Inv_SY_B!$NE72-1,"")</f>
        <v>-9.8741789079799247E-3</v>
      </c>
      <c r="IP72" s="57">
        <f>IFERROR(Inv_SY_B!IP72/Inv_SY_B!$NE72-1,"")</f>
        <v>-1.565153334181324E-2</v>
      </c>
      <c r="IQ72" s="57">
        <f>IFERROR(Inv_SY_B!IQ72/Inv_SY_B!$NE72-1,"")</f>
        <v>-1.2359850425365804E-2</v>
      </c>
      <c r="IR72" s="57">
        <f>IFERROR(Inv_SY_B!IR72/Inv_SY_B!$NE72-1,"")</f>
        <v>-1.2382396198766132E-2</v>
      </c>
      <c r="IS72" s="57">
        <f>IFERROR(Inv_SY_B!IS72/Inv_SY_B!$NE72-1,"")</f>
        <v>-2.2077078760905811E-2</v>
      </c>
      <c r="IT72" s="57">
        <f>IFERROR(Inv_SY_B!IT72/Inv_SY_B!$NE72-1,"")</f>
        <v>-2.7149877775978992E-2</v>
      </c>
      <c r="IU72" s="57">
        <f>IFERROR(Inv_SY_B!IU72/Inv_SY_B!$NE72-1,"")</f>
        <v>4.6869463941900946E-4</v>
      </c>
      <c r="IV72" s="57">
        <f>IFERROR(Inv_SY_B!IV72/Inv_SY_B!$NE72-1,"")</f>
        <v>5.8142350642076401E-4</v>
      </c>
      <c r="IW72" s="57">
        <f>IFERROR(Inv_SY_B!IW72/Inv_SY_B!$NE72-1,"")</f>
        <v>-2.7037148908977349E-2</v>
      </c>
      <c r="IX72" s="57">
        <f>IFERROR(Inv_SY_B!IX72/Inv_SY_B!$NE72-1,"")</f>
        <v>-1.7117008612834383E-2</v>
      </c>
      <c r="IY72" s="57">
        <f>IFERROR(Inv_SY_B!IY72/Inv_SY_B!$NE72-1,"")</f>
        <v>-1.1706022996756271E-2</v>
      </c>
      <c r="IZ72" s="57">
        <f>IFERROR(Inv_SY_B!IZ72/Inv_SY_B!$NE72-1,"")</f>
        <v>-5.4261170289869542E-2</v>
      </c>
      <c r="JA72" s="57">
        <f>IFERROR(Inv_SY_B!JA72/Inv_SY_B!$NE72-1,"")</f>
        <v>-9.2721679604931273E-3</v>
      </c>
      <c r="JB72" s="57">
        <f>IFERROR(Inv_SY_B!JB72/Inv_SY_B!$NE72-1,"")</f>
        <v>1.156023490136171E-2</v>
      </c>
      <c r="JC72" s="57">
        <f>IFERROR(Inv_SY_B!JC72/Inv_SY_B!$NE72-1,"")</f>
        <v>6.9333397105797445E-3</v>
      </c>
      <c r="JD72" s="57">
        <f>IFERROR(Inv_SY_B!JD72/Inv_SY_B!$NE72-1,"")</f>
        <v>-3.2995856656911071E-3</v>
      </c>
      <c r="JE72" s="57">
        <f>IFERROR(Inv_SY_B!JE72/Inv_SY_B!$NE72-1,"")</f>
        <v>-0.13297410167375412</v>
      </c>
      <c r="JF72" s="57">
        <f>IFERROR(Inv_SY_B!JF72/Inv_SY_B!$NE72-1,"")</f>
        <v>-1.1431780228838173E-2</v>
      </c>
      <c r="JG72" s="57">
        <f>IFERROR(Inv_SY_B!JG72/Inv_SY_B!$NE72-1,"")</f>
        <v>1.6246746742888174E-2</v>
      </c>
      <c r="JH72" s="57">
        <f>IFERROR(Inv_SY_B!JH72/Inv_SY_B!$NE72-1,"")</f>
        <v>2.568921661132828E-2</v>
      </c>
      <c r="JI72" s="57">
        <f>IFERROR(Inv_SY_B!JI72/Inv_SY_B!$NE72-1,"")</f>
        <v>2.627870392770415E-2</v>
      </c>
      <c r="JJ72" s="57">
        <f>IFERROR(Inv_SY_B!JJ72/Inv_SY_B!$NE72-1,"")</f>
        <v>1.9382638020257081E-2</v>
      </c>
      <c r="JK72" s="57">
        <f>IFERROR(Inv_SY_B!JK72/Inv_SY_B!$NE72-1,"")</f>
        <v>2.3752329714663789E-2</v>
      </c>
      <c r="JL72" s="57">
        <f>IFERROR(Inv_SY_B!JL72/Inv_SY_B!$NE72-1,"")</f>
        <v>1.4160071425566967E-2</v>
      </c>
      <c r="JM72" s="57">
        <f>IFERROR(Inv_SY_B!JM72/Inv_SY_B!$NE72-1,"")</f>
        <v>-1.2224668778529679E-2</v>
      </c>
      <c r="JN72" s="57">
        <f>IFERROR(Inv_SY_B!JN72/Inv_SY_B!$NE72-1,"")</f>
        <v>-5.0402348013049991E-3</v>
      </c>
      <c r="JO72" s="57">
        <f>IFERROR(Inv_SY_B!JO72/Inv_SY_B!$NE72-1,"")</f>
        <v>-3.9315025793689173E-3</v>
      </c>
      <c r="JP72" s="57">
        <f>IFERROR(Inv_SY_B!JP72/Inv_SY_B!$NE72-1,"")</f>
        <v>-1.3721051494410386E-2</v>
      </c>
      <c r="JQ72" s="57">
        <f>IFERROR(Inv_SY_B!JQ72/Inv_SY_B!$NE72-1,"")</f>
        <v>1.3705255754321577E-3</v>
      </c>
      <c r="JR72" s="57">
        <f>IFERROR(Inv_SY_B!JR72/Inv_SY_B!$NE72-1,"")</f>
        <v>2.2911446559454873E-3</v>
      </c>
      <c r="JS72" s="57">
        <f>IFERROR(Inv_SY_B!JS72/Inv_SY_B!$NE72-1,"")</f>
        <v>1.3705255754321577E-3</v>
      </c>
      <c r="JT72" s="57">
        <f>IFERROR(Inv_SY_B!JT72/Inv_SY_B!$NE72-1,"")</f>
        <v>1.0964345467096681E-2</v>
      </c>
      <c r="JU72" s="57">
        <f>IFERROR(Inv_SY_B!JU72/Inv_SY_B!$NE72-1,"")</f>
        <v>1.5466757990044488E-2</v>
      </c>
      <c r="JV72" s="57">
        <f>IFERROR(Inv_SY_B!JV72/Inv_SY_B!$NE72-1,"")</f>
        <v>2.2299266005767038E-2</v>
      </c>
      <c r="JW72" s="57">
        <f>IFERROR(Inv_SY_B!JW72/Inv_SY_B!$NE72-1,"")</f>
        <v>1.61442698674783E-2</v>
      </c>
      <c r="JX72" s="57">
        <f>IFERROR(Inv_SY_B!JX72/Inv_SY_B!$NE72-1,"")</f>
        <v>4.7461288706474036E-3</v>
      </c>
      <c r="JY72" s="57">
        <f>IFERROR(Inv_SY_B!JY72/Inv_SY_B!$NE72-1,"")</f>
        <v>2.3097135875545183E-2</v>
      </c>
      <c r="JZ72" s="57">
        <f>IFERROR(Inv_SY_B!JZ72/Inv_SY_B!$NE72-1,"")</f>
        <v>-1.8392097352919357E-2</v>
      </c>
      <c r="KA72" s="57">
        <f>IFERROR(Inv_SY_B!KA72/Inv_SY_B!$NE72-1,"")</f>
        <v>9.0774224494429845E-3</v>
      </c>
      <c r="KB72" s="57">
        <f>IFERROR(Inv_SY_B!KB72/Inv_SY_B!$NE72-1,"")</f>
        <v>1.0331217959094419E-2</v>
      </c>
      <c r="KC72" s="57">
        <f>IFERROR(Inv_SY_B!KC72/Inv_SY_B!$NE72-1,"")</f>
        <v>-1.4744692233933598E-2</v>
      </c>
      <c r="KD72" s="57">
        <f>IFERROR(Inv_SY_B!KD72/Inv_SY_B!$NE72-1,"")</f>
        <v>-2.2837372341683482E-2</v>
      </c>
      <c r="KE72" s="57">
        <f>IFERROR(Inv_SY_B!KE72/Inv_SY_B!$NE72-1,"")</f>
        <v>5.3160359204889041E-3</v>
      </c>
      <c r="KF72" s="57">
        <f>IFERROR(Inv_SY_B!KF72/Inv_SY_B!$NE72-1,"")</f>
        <v>-6.652012126183493E-3</v>
      </c>
      <c r="KG72" s="57">
        <f>IFERROR(Inv_SY_B!KG72/Inv_SY_B!$NE72-1,"")</f>
        <v>-3.8024768769758799E-3</v>
      </c>
      <c r="KH72" s="57">
        <f>IFERROR(Inv_SY_B!KH72/Inv_SY_B!$NE72-1,"")</f>
        <v>-2.3207185473879122E-3</v>
      </c>
      <c r="KI72" s="57">
        <f>IFERROR(Inv_SY_B!KI72/Inv_SY_B!$NE72-1,"")</f>
        <v>-6.95857005135192E-5</v>
      </c>
      <c r="KJ72" s="57">
        <f>IFERROR(Inv_SY_B!KJ72/Inv_SY_B!$NE72-1,"")</f>
        <v>1.6446320603894504E-2</v>
      </c>
      <c r="KK72" s="57">
        <f>IFERROR(Inv_SY_B!KK72/Inv_SY_B!$NE72-1,"")</f>
        <v>-1.7451124270476681E-3</v>
      </c>
      <c r="KL72" s="57">
        <f>IFERROR(Inv_SY_B!KL72/Inv_SY_B!$NE72-1,"")</f>
        <v>5.8898464432746156E-3</v>
      </c>
      <c r="KM72" s="57">
        <f>IFERROR(Inv_SY_B!KM72/Inv_SY_B!$NE72-1,"")</f>
        <v>9.6769958936600009E-3</v>
      </c>
      <c r="KN72" s="57">
        <f>IFERROR(Inv_SY_B!KN72/Inv_SY_B!$NE72-1,"")</f>
        <v>5.6591471955471651E-3</v>
      </c>
      <c r="KO72" s="57">
        <f>IFERROR(Inv_SY_B!KO72/Inv_SY_B!$NE72-1,"")</f>
        <v>1.1034557171458736E-2</v>
      </c>
      <c r="KP72" s="57">
        <f>IFERROR(Inv_SY_B!KP72/Inv_SY_B!$NE72-1,"")</f>
        <v>7.031592295779987E-3</v>
      </c>
      <c r="KQ72" s="57">
        <f>IFERROR(Inv_SY_B!KQ72/Inv_SY_B!$NE72-1,"")</f>
        <v>-1.0238698176307626E-2</v>
      </c>
      <c r="KR72" s="57">
        <f>IFERROR(Inv_SY_B!KR72/Inv_SY_B!$NE72-1,"")</f>
        <v>-5.1685575550008966E-4</v>
      </c>
      <c r="KS72" s="57">
        <f>IFERROR(Inv_SY_B!KS72/Inv_SY_B!$NE72-1,"")</f>
        <v>-7.3790812566639774E-3</v>
      </c>
      <c r="KT72" s="57">
        <f>IFERROR(Inv_SY_B!KT72/Inv_SY_B!$NE72-1,"")</f>
        <v>6.6884810207219481E-3</v>
      </c>
      <c r="KU72" s="57">
        <f>IFERROR(Inv_SY_B!KU72/Inv_SY_B!$NE72-1,"")</f>
        <v>-1.317448730635884E-3</v>
      </c>
      <c r="KV72" s="57">
        <f>IFERROR(Inv_SY_B!KV72/Inv_SY_B!$NE72-1,"")</f>
        <v>6.454129546059395E-3</v>
      </c>
      <c r="KW72" s="57">
        <f>IFERROR(Inv_SY_B!KW72/Inv_SY_B!$NE72-1,"")</f>
        <v>-7.4559660553885632E-4</v>
      </c>
      <c r="KX72" s="57">
        <f>IFERROR(Inv_SY_B!KX72/Inv_SY_B!$NE72-1,"")</f>
        <v>9.8474234169310115E-4</v>
      </c>
      <c r="KY72" s="57">
        <f>IFERROR(Inv_SY_B!KY72/Inv_SY_B!$NE72-1,"")</f>
        <v>4.7176335181553508E-3</v>
      </c>
      <c r="KZ72" s="57">
        <f>IFERROR(Inv_SY_B!KZ72/Inv_SY_B!$NE72-1,"")</f>
        <v>-4.1387220363822141E-3</v>
      </c>
      <c r="LA72" s="57">
        <f>IFERROR(Inv_SY_B!LA72/Inv_SY_B!$NE72-1,"")</f>
        <v>2.3978299852607909E-2</v>
      </c>
      <c r="LB72" s="57">
        <f>IFERROR(Inv_SY_B!LB72/Inv_SY_B!$NE72-1,"")</f>
        <v>-7.3782147549112942E-3</v>
      </c>
      <c r="LC72" s="57">
        <f>IFERROR(Inv_SY_B!LC72/Inv_SY_B!$NE72-1,"")</f>
        <v>2.2909066549097634E-2</v>
      </c>
      <c r="LD72" s="57">
        <f>IFERROR(Inv_SY_B!LD72/Inv_SY_B!$NE72-1,"")</f>
        <v>2.1596276444435514E-3</v>
      </c>
      <c r="LE72" s="57">
        <f>IFERROR(Inv_SY_B!LE72/Inv_SY_B!$NE72-1,"")</f>
        <v>-5.0550198436605243E-3</v>
      </c>
      <c r="LF72" s="57">
        <f>IFERROR(Inv_SY_B!LF72/Inv_SY_B!$NE72-1,"")</f>
        <v>-1.632790654382299E-2</v>
      </c>
      <c r="LG72" s="57">
        <f>IFERROR(Inv_SY_B!LG72/Inv_SY_B!$NE72-1,"")</f>
        <v>-1.0721148462052188E-2</v>
      </c>
      <c r="LH72" s="57">
        <f>IFERROR(Inv_SY_B!LH72/Inv_SY_B!$NE72-1,"")</f>
        <v>-2.8407694607786582E-2</v>
      </c>
      <c r="LI72" s="57">
        <f>IFERROR(Inv_SY_B!LI72/Inv_SY_B!$NE72-1,"")</f>
        <v>-2.0386145755881491E-2</v>
      </c>
      <c r="LJ72" s="57">
        <f>IFERROR(Inv_SY_B!LJ72/Inv_SY_B!$NE72-1,"")</f>
        <v>-2.35937944260185E-2</v>
      </c>
      <c r="LK72" s="57">
        <f>IFERROR(Inv_SY_B!LK72/Inv_SY_B!$NE72-1,"")</f>
        <v>-1.8396481253302954E-2</v>
      </c>
      <c r="LL72" s="57">
        <f>IFERROR(Inv_SY_B!LL72/Inv_SY_B!$NE72-1,"")</f>
        <v>-4.4293746318014859E-3</v>
      </c>
      <c r="LM72" s="57">
        <f>IFERROR(Inv_SY_B!LM72/Inv_SY_B!$NE72-1,"")</f>
        <v>-9.9678063160202335E-4</v>
      </c>
      <c r="LN72" s="57">
        <f>IFERROR(Inv_SY_B!LN72/Inv_SY_B!$NE72-1,"")</f>
        <v>-7.7605126516995249E-3</v>
      </c>
      <c r="LO72" s="57">
        <f>IFERROR(Inv_SY_B!LO72/Inv_SY_B!$NE72-1,"")</f>
        <v>-3.075720152003103E-2</v>
      </c>
      <c r="LP72" s="57">
        <f>IFERROR(Inv_SY_B!LP72/Inv_SY_B!$NE72-1,"")</f>
        <v>-2.3317096297923778E-2</v>
      </c>
      <c r="LQ72" s="57">
        <f>IFERROR(Inv_SY_B!LQ72/Inv_SY_B!$NE72-1,"")</f>
        <v>-2.1287976691894417E-2</v>
      </c>
      <c r="LR72" s="57">
        <f>IFERROR(Inv_SY_B!LR72/Inv_SY_B!$NE72-1,"")</f>
        <v>-1.4186058070792207E-2</v>
      </c>
      <c r="LS72" s="57">
        <f>IFERROR(Inv_SY_B!LS72/Inv_SY_B!$NE72-1,"")</f>
        <v>7.4592686934171759E-4</v>
      </c>
      <c r="LT72" s="57">
        <f>IFERROR(Inv_SY_B!LT72/Inv_SY_B!$NE72-1,"")</f>
        <v>-2.6208591736515352E-2</v>
      </c>
      <c r="LU72" s="57">
        <f>IFERROR(Inv_SY_B!LU72/Inv_SY_B!$NE72-1,"")</f>
        <v>-2.265763242596408E-2</v>
      </c>
      <c r="LV72" s="57">
        <f>IFERROR(Inv_SY_B!LV72/Inv_SY_B!$NE72-1,"")</f>
        <v>-7.1517767698908719E-3</v>
      </c>
      <c r="LW72" s="57">
        <f>IFERROR(Inv_SY_B!LW72/Inv_SY_B!$NE72-1,"")</f>
        <v>-6.796680838835667E-3</v>
      </c>
      <c r="LX72" s="57">
        <f>IFERROR(Inv_SY_B!LX72/Inv_SY_B!$NE72-1,"")</f>
        <v>-5.7313930456702744E-3</v>
      </c>
      <c r="LY72" s="57">
        <f>IFERROR(Inv_SY_B!LY72/Inv_SY_B!$NE72-1,"")</f>
        <v>-2.0620684247673049E-3</v>
      </c>
      <c r="LZ72" s="57">
        <f>IFERROR(Inv_SY_B!LZ72/Inv_SY_B!$NE72-1,"")</f>
        <v>-3.7182746939123601E-2</v>
      </c>
      <c r="MA72" s="57">
        <f>IFERROR(Inv_SY_B!MA72/Inv_SY_B!$NE72-1,"")</f>
        <v>-1.2044209597761313E-2</v>
      </c>
      <c r="MB72" s="57">
        <f>IFERROR(Inv_SY_B!MB72/Inv_SY_B!$NE72-1,"")</f>
        <v>-1.6215177676821235E-2</v>
      </c>
      <c r="MC72" s="57">
        <f>IFERROR(Inv_SY_B!MC72/Inv_SY_B!$NE72-1,"")</f>
        <v>-4.9695651176303923E-2</v>
      </c>
      <c r="MD72" s="57">
        <f>IFERROR(Inv_SY_B!MD72/Inv_SY_B!$NE72-1,"")</f>
        <v>-2.4557113834941746E-2</v>
      </c>
      <c r="ME72" s="57">
        <f>IFERROR(Inv_SY_B!ME72/Inv_SY_B!$NE72-1,"")</f>
        <v>-2.940445511601153E-2</v>
      </c>
      <c r="MF72" s="57">
        <f>IFERROR(Inv_SY_B!MF72/Inv_SY_B!$NE72-1,"")</f>
        <v>-1.7793381814844245E-2</v>
      </c>
      <c r="MG72" s="57">
        <f>IFERROR(Inv_SY_B!MG72/Inv_SY_B!$NE72-1,"")</f>
        <v>-3.2335405658053706E-2</v>
      </c>
      <c r="MH72" s="57">
        <f>IFERROR(Inv_SY_B!MH72/Inv_SY_B!$NE72-1,"")</f>
        <v>-1.632790654382299E-2</v>
      </c>
      <c r="MI72" s="57">
        <f>IFERROR(Inv_SY_B!MI72/Inv_SY_B!$NE72-1,"")</f>
        <v>-3.8084577875136749E-2</v>
      </c>
      <c r="MJ72" s="57">
        <f>IFERROR(Inv_SY_B!MJ72/Inv_SY_B!$NE72-1,"")</f>
        <v>-2.573513049510856E-2</v>
      </c>
      <c r="MK72" s="57">
        <f>IFERROR(Inv_SY_B!MK72/Inv_SY_B!$NE72-1,"")</f>
        <v>-2.2302536494909098E-2</v>
      </c>
      <c r="ML72" s="57">
        <f>IFERROR(Inv_SY_B!ML72/Inv_SY_B!$NE72-1,"")</f>
        <v>-1.1818751863758026E-2</v>
      </c>
      <c r="MM72" s="57">
        <f>IFERROR(Inv_SY_B!MM72/Inv_SY_B!$NE72-1,"")</f>
        <v>-1.9935230287874917E-2</v>
      </c>
      <c r="MN72" s="57">
        <f>IFERROR(Inv_SY_B!MN72/Inv_SY_B!$NE72-1,"")</f>
        <v>-1.7686289391192656E-2</v>
      </c>
      <c r="MO72" s="57">
        <f>IFERROR(Inv_SY_B!MO72/Inv_SY_B!$NE72-1,"")</f>
        <v>-5.2331939019523155E-4</v>
      </c>
      <c r="MP72" s="57">
        <f>IFERROR(Inv_SY_B!MP72/Inv_SY_B!$NE72-1,"")</f>
        <v>-3.4716916662284047E-3</v>
      </c>
      <c r="MQ72" s="57">
        <f>IFERROR(Inv_SY_B!MQ72/Inv_SY_B!$NE72-1,"")</f>
        <v>-5.5059353116670984E-3</v>
      </c>
      <c r="MR72" s="57">
        <f>IFERROR(Inv_SY_B!MR72/Inv_SY_B!$NE72-1,"")</f>
        <v>-5.1677487106622788E-3</v>
      </c>
      <c r="MS72" s="57">
        <f>IFERROR(Inv_SY_B!MS72/Inv_SY_B!$NE72-1,"")</f>
        <v>6.9336951619622944E-3</v>
      </c>
      <c r="MT72" s="57">
        <f>IFERROR(Inv_SY_B!MT72/Inv_SY_B!$NE72-1,"")</f>
        <v>-5.7313930456701634E-3</v>
      </c>
      <c r="MU72" s="57">
        <f>IFERROR(Inv_SY_B!MU72/Inv_SY_B!$NE72-1,"")</f>
        <v>3.8505606494676492E-3</v>
      </c>
      <c r="MV72" s="57">
        <f>IFERROR(Inv_SY_B!MV72/Inv_SY_B!$NE72-1,"")</f>
        <v>1.2023403507085861E-2</v>
      </c>
      <c r="MW72" s="57">
        <f>IFERROR(Inv_SY_B!MW72/Inv_SY_B!$NE72-1,"")</f>
        <v>8.9459054379412706E-3</v>
      </c>
      <c r="MX72" s="57">
        <f>IFERROR(Inv_SY_B!MX72/Inv_SY_B!$NE72-1,"")</f>
        <v>5.7669513884954782E-3</v>
      </c>
      <c r="MY72" s="57">
        <f>IFERROR(Inv_SY_B!MY72/Inv_SY_B!$NE72-1,"")</f>
        <v>-2.1118883391392007E-2</v>
      </c>
      <c r="MZ72" s="57">
        <f>IFERROR(Inv_SY_B!MZ72/Inv_SY_B!$NE72-1,"")</f>
        <v>-3.17717613230456E-2</v>
      </c>
      <c r="NA72" s="57">
        <f>IFERROR(Inv_SY_B!NA72/Inv_SY_B!$NE72-1,"")</f>
        <v>6.2295519426336377E-4</v>
      </c>
      <c r="NB72" s="57">
        <f>IFERROR(Inv_SY_B!NB72/Inv_SY_B!$NE72-1,"")</f>
        <v>2.0545705852408558E-2</v>
      </c>
      <c r="NC72" s="57">
        <f>IFERROR(Inv_SY_B!NC72/Inv_SY_B!$NE72-1,"")</f>
        <v>7.998982955127687E-3</v>
      </c>
      <c r="ND72" s="57">
        <f>IFERROR(Inv_SY_B!ND72/Inv_SY_B!$NE72-1,"")</f>
        <v>5.4196840297016102E-4</v>
      </c>
    </row>
    <row r="73" spans="2:368" ht="15" customHeight="1" x14ac:dyDescent="0.35">
      <c r="B73" s="86">
        <f t="shared" si="0"/>
        <v>45814</v>
      </c>
      <c r="C73" s="57">
        <f>IFERROR(Inv_SY_B!C73/Inv_SY_B!$NE73-1,"")</f>
        <v>-5.9039132006501127E-2</v>
      </c>
      <c r="D73" s="57">
        <f>IFERROR(Inv_SY_B!D73/Inv_SY_B!$NE73-1,"")</f>
        <v>-8.0160848579615918E-2</v>
      </c>
      <c r="E73" s="57">
        <f>IFERROR(Inv_SY_B!E73/Inv_SY_B!$NE73-1,"")</f>
        <v>-4.4346773115531923E-2</v>
      </c>
      <c r="F73" s="57">
        <f>IFERROR(Inv_SY_B!F73/Inv_SY_B!$NE73-1,"")</f>
        <v>-4.4567274552284153E-2</v>
      </c>
      <c r="G73" s="57">
        <f>IFERROR(Inv_SY_B!G73/Inv_SY_B!$NE73-1,"")</f>
        <v>-5.9340870814688307E-2</v>
      </c>
      <c r="H73" s="57">
        <f>IFERROR(Inv_SY_B!H73/Inv_SY_B!$NE73-1,"")</f>
        <v>-9.4989775079056593E-2</v>
      </c>
      <c r="I73" s="57">
        <f>IFERROR(Inv_SY_B!I73/Inv_SY_B!$NE73-1,"")</f>
        <v>-1.9698187872697392E-2</v>
      </c>
      <c r="J73" s="57">
        <f>IFERROR(Inv_SY_B!J73/Inv_SY_B!$NE73-1,"")</f>
        <v>-6.5294409607000503E-2</v>
      </c>
      <c r="K73" s="57">
        <f>IFERROR(Inv_SY_B!K73/Inv_SY_B!$NE73-1,"")</f>
        <v>-4.6551787483054996E-2</v>
      </c>
      <c r="L73" s="57">
        <f>IFERROR(Inv_SY_B!L73/Inv_SY_B!$NE73-1,"")</f>
        <v>-4.3464767368522672E-2</v>
      </c>
      <c r="M73" s="57">
        <f>IFERROR(Inv_SY_B!M73/Inv_SY_B!$NE73-1,"")</f>
        <v>-3.067568403688925E-2</v>
      </c>
      <c r="N73" s="57">
        <f>IFERROR(Inv_SY_B!N73/Inv_SY_B!$NE73-1,"")</f>
        <v>-4.0157245817238119E-2</v>
      </c>
      <c r="O73" s="57">
        <f>IFERROR(Inv_SY_B!O73/Inv_SY_B!$NE73-1,"")</f>
        <v>-4.3244265931770443E-2</v>
      </c>
      <c r="P73" s="57">
        <f>IFERROR(Inv_SY_B!P73/Inv_SY_B!$NE73-1,"")</f>
        <v>-4.1039251564247481E-2</v>
      </c>
      <c r="Q73" s="57">
        <f>IFERROR(Inv_SY_B!Q73/Inv_SY_B!$NE73-1,"")</f>
        <v>-3.5085712771935174E-2</v>
      </c>
      <c r="R73" s="57">
        <f>IFERROR(Inv_SY_B!R73/Inv_SY_B!$NE73-1,"")</f>
        <v>-3.3762704151421463E-2</v>
      </c>
      <c r="S73" s="57">
        <f>IFERROR(Inv_SY_B!S73/Inv_SY_B!$NE73-1,"")</f>
        <v>-4.3023764495018213E-2</v>
      </c>
      <c r="T73" s="57">
        <f>IFERROR(Inv_SY_B!T73/Inv_SY_B!$NE73-1,"")</f>
        <v>-3.2114746045167508E-2</v>
      </c>
      <c r="U73" s="57">
        <f>IFERROR(Inv_SY_B!U73/Inv_SY_B!$NE73-1,"")</f>
        <v>-3.1557689783898502E-2</v>
      </c>
      <c r="V73" s="57">
        <f>IFERROR(Inv_SY_B!V73/Inv_SY_B!$NE73-1,"")</f>
        <v>-2.4942646681329506E-2</v>
      </c>
      <c r="W73" s="57">
        <f>IFERROR(Inv_SY_B!W73/Inv_SY_B!$NE73-1,"")</f>
        <v>7.250563084506334E-3</v>
      </c>
      <c r="X73" s="57">
        <f>IFERROR(Inv_SY_B!X73/Inv_SY_B!$NE73-1,"")</f>
        <v>-7.0820303043931387E-3</v>
      </c>
      <c r="Y73" s="57">
        <f>IFERROR(Inv_SY_B!Y73/Inv_SY_B!$NE73-1,"")</f>
        <v>-7.0820303043931387E-3</v>
      </c>
      <c r="Z73" s="57">
        <f>IFERROR(Inv_SY_B!Z73/Inv_SY_B!$NE73-1,"")</f>
        <v>-9.9485489821731221E-3</v>
      </c>
      <c r="AA73" s="57">
        <f>IFERROR(Inv_SY_B!AA73/Inv_SY_B!$NE73-1,"")</f>
        <v>-4.6698720182425379E-4</v>
      </c>
      <c r="AB73" s="57">
        <f>IFERROR(Inv_SY_B!AB73/Inv_SY_B!$NE73-1,"")</f>
        <v>-2.6720015693471044E-3</v>
      </c>
      <c r="AC73" s="57">
        <f>IFERROR(Inv_SY_B!AC73/Inv_SY_B!$NE73-1,"")</f>
        <v>-6.8748863857659437E-4</v>
      </c>
      <c r="AD73" s="57">
        <f>IFERROR(Inv_SY_B!AD73/Inv_SY_B!$NE73-1,"")</f>
        <v>-1.3476571970209905E-2</v>
      </c>
      <c r="AE73" s="57">
        <f>IFERROR(Inv_SY_B!AE73/Inv_SY_B!$NE73-1,"")</f>
        <v>1.5409116244341492E-2</v>
      </c>
      <c r="AF73" s="57">
        <f>IFERROR(Inv_SY_B!AF73/Inv_SY_B!$NE73-1,"")</f>
        <v>6.1480559007449642E-3</v>
      </c>
      <c r="AG73" s="57">
        <f>IFERROR(Inv_SY_B!AG73/Inv_SY_B!$NE73-1,"")</f>
        <v>-3.7745087531086963E-3</v>
      </c>
      <c r="AH73" s="57">
        <f>IFERROR(Inv_SY_B!AH73/Inv_SY_B!$NE73-1,"")</f>
        <v>-8.8460417984116413E-3</v>
      </c>
      <c r="AI73" s="57">
        <f>IFERROR(Inv_SY_B!AI73/Inv_SY_B!$NE73-1,"")</f>
        <v>-6.5955913917257192E-2</v>
      </c>
      <c r="AJ73" s="57">
        <f>IFERROR(Inv_SY_B!AJ73/Inv_SY_B!$NE73-1,"")</f>
        <v>-7.6215033395627407E-2</v>
      </c>
      <c r="AK73" s="57">
        <f>IFERROR(Inv_SY_B!AK73/Inv_SY_B!$NE73-1,"")</f>
        <v>-6.5306014945776925E-2</v>
      </c>
      <c r="AL73" s="57">
        <f>IFERROR(Inv_SY_B!AL73/Inv_SY_B!$NE73-1,"")</f>
        <v>-5.6021743924627443E-2</v>
      </c>
      <c r="AM73" s="57">
        <f>IFERROR(Inv_SY_B!AM73/Inv_SY_B!$NE73-1,"")</f>
        <v>-3.5828454453627367E-2</v>
      </c>
      <c r="AN73" s="57">
        <f>IFERROR(Inv_SY_B!AN73/Inv_SY_B!$NE73-1,"")</f>
        <v>-4.3487978046075515E-2</v>
      </c>
      <c r="AO73" s="57">
        <f>IFERROR(Inv_SY_B!AO73/Inv_SY_B!$NE73-1,"")</f>
        <v>-5.8238363630926715E-2</v>
      </c>
      <c r="AP73" s="57">
        <f>IFERROR(Inv_SY_B!AP73/Inv_SY_B!$NE73-1,"")</f>
        <v>-4.789800678112166E-2</v>
      </c>
      <c r="AQ73" s="57">
        <f>IFERROR(Inv_SY_B!AQ73/Inv_SY_B!$NE73-1,"")</f>
        <v>-6.5514911043752622E-2</v>
      </c>
      <c r="AR73" s="57">
        <f>IFERROR(Inv_SY_B!AR73/Inv_SY_B!$NE73-1,"")</f>
        <v>-5.1661381404031093E-2</v>
      </c>
      <c r="AS73" s="57">
        <f>IFERROR(Inv_SY_B!AS73/Inv_SY_B!$NE73-1,"")</f>
        <v>-3.4368853732063664E-2</v>
      </c>
      <c r="AT73" s="57">
        <f>IFERROR(Inv_SY_B!AT73/Inv_SY_B!$NE73-1,"")</f>
        <v>-3.9368082780440572E-2</v>
      </c>
      <c r="AU73" s="57">
        <f>IFERROR(Inv_SY_B!AU73/Inv_SY_B!$NE73-1,"")</f>
        <v>-3.4900027351512319E-2</v>
      </c>
      <c r="AV73" s="57">
        <f>IFERROR(Inv_SY_B!AV73/Inv_SY_B!$NE73-1,"")</f>
        <v>-1.3927786198238423E-2</v>
      </c>
      <c r="AW73" s="57">
        <f>IFERROR(Inv_SY_B!AW73/Inv_SY_B!$NE73-1,"")</f>
        <v>-2.4981663021344525E-2</v>
      </c>
      <c r="AX73" s="57">
        <f>IFERROR(Inv_SY_B!AX73/Inv_SY_B!$NE73-1,"")</f>
        <v>-2.9402466063384147E-2</v>
      </c>
      <c r="AY73" s="57">
        <f>IFERROR(Inv_SY_B!AY73/Inv_SY_B!$NE73-1,"")</f>
        <v>-6.33001924565193E-2</v>
      </c>
      <c r="AZ73" s="57">
        <f>IFERROR(Inv_SY_B!AZ73/Inv_SY_B!$NE73-1,"")</f>
        <v>-3.642872501197314E-2</v>
      </c>
      <c r="BA73" s="57">
        <f>IFERROR(Inv_SY_B!BA73/Inv_SY_B!$NE73-1,"")</f>
        <v>-3.7617922819800476E-2</v>
      </c>
      <c r="BB73" s="57">
        <f>IFERROR(Inv_SY_B!BB73/Inv_SY_B!$NE73-1,"")</f>
        <v>-5.3785002126221726E-2</v>
      </c>
      <c r="BC73" s="57">
        <f>IFERROR(Inv_SY_B!BC73/Inv_SY_B!$NE73-1,"")</f>
        <v>-5.7513858910169247E-2</v>
      </c>
      <c r="BD73" s="57">
        <f>IFERROR(Inv_SY_B!BD73/Inv_SY_B!$NE73-1,"")</f>
        <v>-7.1574820094373881E-2</v>
      </c>
      <c r="BE73" s="57">
        <f>IFERROR(Inv_SY_B!BE73/Inv_SY_B!$NE73-1,"")</f>
        <v>-8.7416429441171783E-2</v>
      </c>
      <c r="BF73" s="57">
        <f>IFERROR(Inv_SY_B!BF73/Inv_SY_B!$NE73-1,"")</f>
        <v>-5.8377083569093546E-2</v>
      </c>
      <c r="BG73" s="57">
        <f>IFERROR(Inv_SY_B!BG73/Inv_SY_B!$NE73-1,"")</f>
        <v>-5.3657624106137169E-2</v>
      </c>
      <c r="BH73" s="57">
        <f>IFERROR(Inv_SY_B!BH73/Inv_SY_B!$NE73-1,"")</f>
        <v>-9.3748372708359229E-2</v>
      </c>
      <c r="BI73" s="57">
        <f>IFERROR(Inv_SY_B!BI73/Inv_SY_B!$NE73-1,"")</f>
        <v>-8.6130738663942163E-2</v>
      </c>
      <c r="BJ73" s="57">
        <f>IFERROR(Inv_SY_B!BJ73/Inv_SY_B!$NE73-1,"")</f>
        <v>-9.8679676514221715E-2</v>
      </c>
      <c r="BK73" s="57">
        <f>IFERROR(Inv_SY_B!BK73/Inv_SY_B!$NE73-1,"")</f>
        <v>-4.9418306160834757E-2</v>
      </c>
      <c r="BL73" s="57">
        <f>IFERROR(Inv_SY_B!BL73/Inv_SY_B!$NE73-1,"")</f>
        <v>-6.6794381164016037E-2</v>
      </c>
      <c r="BM73" s="57">
        <f>IFERROR(Inv_SY_B!BM73/Inv_SY_B!$NE73-1,"")</f>
        <v>-6.0663879435202128E-2</v>
      </c>
      <c r="BN73" s="57">
        <f>IFERROR(Inv_SY_B!BN73/Inv_SY_B!$NE73-1,"")</f>
        <v>4.1314611127383216E-2</v>
      </c>
      <c r="BO73" s="57">
        <f>IFERROR(Inv_SY_B!BO73/Inv_SY_B!$NE73-1,"")</f>
        <v>3.0568019365169619E-2</v>
      </c>
      <c r="BP73" s="57">
        <f>IFERROR(Inv_SY_B!BP73/Inv_SY_B!$NE73-1,"")</f>
        <v>4.8286269718982089E-2</v>
      </c>
      <c r="BQ73" s="57">
        <f>IFERROR(Inv_SY_B!BQ73/Inv_SY_B!$NE73-1,"")</f>
        <v>4.3524190742044055E-2</v>
      </c>
      <c r="BR73" s="57">
        <f>IFERROR(Inv_SY_B!BR73/Inv_SY_B!$NE73-1,"")</f>
        <v>2.8157568876449046E-2</v>
      </c>
      <c r="BS73" s="57">
        <f>IFERROR(Inv_SY_B!BS73/Inv_SY_B!$NE73-1,"")</f>
        <v>2.3519888377446341E-2</v>
      </c>
      <c r="BT73" s="57">
        <f>IFERROR(Inv_SY_B!BT73/Inv_SY_B!$NE73-1,"")</f>
        <v>1.4498349440364544E-2</v>
      </c>
      <c r="BU73" s="57">
        <f>IFERROR(Inv_SY_B!BU73/Inv_SY_B!$NE73-1,"")</f>
        <v>4.2921578119863968E-2</v>
      </c>
      <c r="BV73" s="57">
        <f>IFERROR(Inv_SY_B!BV73/Inv_SY_B!$NE73-1,"")</f>
        <v>2.7153214506148826E-2</v>
      </c>
      <c r="BW73" s="57">
        <f>IFERROR(Inv_SY_B!BW73/Inv_SY_B!$NE73-1,"")</f>
        <v>1.088267370728313E-2</v>
      </c>
      <c r="BX73" s="57">
        <f>IFERROR(Inv_SY_B!BX73/Inv_SY_B!$NE73-1,"")</f>
        <v>-4.3871277683109611E-3</v>
      </c>
      <c r="BY73" s="57">
        <f>IFERROR(Inv_SY_B!BY73/Inv_SY_B!$NE73-1,"")</f>
        <v>4.3543703003310341E-3</v>
      </c>
      <c r="BZ73" s="57">
        <f>IFERROR(Inv_SY_B!BZ73/Inv_SY_B!$NE73-1,"")</f>
        <v>1.4411609744747755E-2</v>
      </c>
      <c r="CA73" s="57">
        <f>IFERROR(Inv_SY_B!CA73/Inv_SY_B!$NE73-1,"")</f>
        <v>8.6652148710641974E-4</v>
      </c>
      <c r="CB73" s="57">
        <f>IFERROR(Inv_SY_B!CB73/Inv_SY_B!$NE73-1,"")</f>
        <v>-3.1199774408300573E-2</v>
      </c>
      <c r="CC73" s="57">
        <f>IFERROR(Inv_SY_B!CC73/Inv_SY_B!$NE73-1,"")</f>
        <v>3.9305902386782554E-2</v>
      </c>
      <c r="CD73" s="57">
        <f>IFERROR(Inv_SY_B!CD73/Inv_SY_B!$NE73-1,"")</f>
        <v>5.1559025704446704E-2</v>
      </c>
      <c r="CE73" s="57">
        <f>IFERROR(Inv_SY_B!CE73/Inv_SY_B!$NE73-1,"")</f>
        <v>1.3192688758973947E-2</v>
      </c>
      <c r="CF73" s="57">
        <f>IFERROR(Inv_SY_B!CF73/Inv_SY_B!$NE73-1,"")</f>
        <v>3.7100507581998343E-2</v>
      </c>
      <c r="CG73" s="57">
        <f>IFERROR(Inv_SY_B!CG73/Inv_SY_B!$NE73-1,"")</f>
        <v>6.3410407273990499E-2</v>
      </c>
      <c r="CH73" s="57">
        <f>IFERROR(Inv_SY_B!CH73/Inv_SY_B!$NE73-1,"")</f>
        <v>4.9586838940947953E-2</v>
      </c>
      <c r="CI73" s="57">
        <f>IFERROR(Inv_SY_B!CI73/Inv_SY_B!$NE73-1,"")</f>
        <v>4.3524190742044055E-2</v>
      </c>
      <c r="CJ73" s="57">
        <f>IFERROR(Inv_SY_B!CJ73/Inv_SY_B!$NE73-1,"")</f>
        <v>5.6096881359349204E-2</v>
      </c>
      <c r="CK73" s="57">
        <f>IFERROR(Inv_SY_B!CK73/Inv_SY_B!$NE73-1,"")</f>
        <v>3.8141764366661945E-2</v>
      </c>
      <c r="CL73" s="57">
        <f>IFERROR(Inv_SY_B!CL73/Inv_SY_B!$NE73-1,"")</f>
        <v>3.0058344666835435E-2</v>
      </c>
      <c r="CM73" s="57">
        <f>IFERROR(Inv_SY_B!CM73/Inv_SY_B!$NE73-1,"")</f>
        <v>5.3266428133957211E-2</v>
      </c>
      <c r="CN73" s="57">
        <f>IFERROR(Inv_SY_B!CN73/Inv_SY_B!$NE73-1,"")</f>
        <v>3.9607208697872709E-2</v>
      </c>
      <c r="CO73" s="57">
        <f>IFERROR(Inv_SY_B!CO73/Inv_SY_B!$NE73-1,"")</f>
        <v>3.6292839275881672E-2</v>
      </c>
      <c r="CP73" s="57">
        <f>IFERROR(Inv_SY_B!CP73/Inv_SY_B!$NE73-1,"")</f>
        <v>2.4140151395247722E-2</v>
      </c>
      <c r="CQ73" s="57">
        <f>IFERROR(Inv_SY_B!CQ73/Inv_SY_B!$NE73-1,"")</f>
        <v>4.0711998505203129E-2</v>
      </c>
      <c r="CR73" s="57">
        <f>IFERROR(Inv_SY_B!CR73/Inv_SY_B!$NE73-1,"")</f>
        <v>6.5117809703501228E-2</v>
      </c>
      <c r="CS73" s="57">
        <f>IFERROR(Inv_SY_B!CS73/Inv_SY_B!$NE73-1,"")</f>
        <v>6.5619986888651338E-2</v>
      </c>
      <c r="CT73" s="57">
        <f>IFERROR(Inv_SY_B!CT73/Inv_SY_B!$NE73-1,"")</f>
        <v>5.8388635422488955E-2</v>
      </c>
      <c r="CU73" s="57">
        <f>IFERROR(Inv_SY_B!CU73/Inv_SY_B!$NE73-1,"")</f>
        <v>4.6714020222117902E-2</v>
      </c>
      <c r="CV73" s="57">
        <f>IFERROR(Inv_SY_B!CV73/Inv_SY_B!$NE73-1,"")</f>
        <v>6.6222599510831426E-2</v>
      </c>
      <c r="CW73" s="57">
        <f>IFERROR(Inv_SY_B!CW73/Inv_SY_B!$NE73-1,"")</f>
        <v>5.4371217941287631E-2</v>
      </c>
      <c r="CX73" s="57">
        <f>IFERROR(Inv_SY_B!CX73/Inv_SY_B!$NE73-1,"")</f>
        <v>4.1081783523359228E-2</v>
      </c>
      <c r="CY73" s="57">
        <f>IFERROR(Inv_SY_B!CY73/Inv_SY_B!$NE73-1,"")</f>
        <v>5.3471864255155044E-2</v>
      </c>
      <c r="CZ73" s="57">
        <f>IFERROR(Inv_SY_B!CZ73/Inv_SY_B!$NE73-1,"")</f>
        <v>5.3969476193167498E-2</v>
      </c>
      <c r="DA73" s="57">
        <f>IFERROR(Inv_SY_B!DA73/Inv_SY_B!$NE73-1,"")</f>
        <v>3.7510285993078929E-2</v>
      </c>
      <c r="DB73" s="57">
        <f>IFERROR(Inv_SY_B!DB73/Inv_SY_B!$NE73-1,"")</f>
        <v>4.7240301912155225E-2</v>
      </c>
      <c r="DC73" s="57">
        <f>IFERROR(Inv_SY_B!DC73/Inv_SY_B!$NE73-1,"")</f>
        <v>7.6065272339775003E-2</v>
      </c>
      <c r="DD73" s="57">
        <f>IFERROR(Inv_SY_B!DD73/Inv_SY_B!$NE73-1,"")</f>
        <v>3.6091968401821495E-2</v>
      </c>
      <c r="DE73" s="57">
        <f>IFERROR(Inv_SY_B!DE73/Inv_SY_B!$NE73-1,"")</f>
        <v>5.708297474109858E-2</v>
      </c>
      <c r="DF73" s="57">
        <f>IFERROR(Inv_SY_B!DF73/Inv_SY_B!$NE73-1,"")</f>
        <v>2.0022298477016198E-2</v>
      </c>
      <c r="DG73" s="57">
        <f>IFERROR(Inv_SY_B!DG73/Inv_SY_B!$NE73-1,"")</f>
        <v>3.267716354280048E-2</v>
      </c>
      <c r="DH73" s="57">
        <f>IFERROR(Inv_SY_B!DH73/Inv_SY_B!$NE73-1,"")</f>
        <v>5.5777314059708205E-2</v>
      </c>
      <c r="DI73" s="57">
        <f>IFERROR(Inv_SY_B!DI73/Inv_SY_B!$NE73-1,"")</f>
        <v>6.1903875718540169E-2</v>
      </c>
      <c r="DJ73" s="57">
        <f>IFERROR(Inv_SY_B!DJ73/Inv_SY_B!$NE73-1,"")</f>
        <v>6.4515197081320919E-2</v>
      </c>
      <c r="DK73" s="57">
        <f>IFERROR(Inv_SY_B!DK73/Inv_SY_B!$NE73-1,"")</f>
        <v>6.3046926644738877E-2</v>
      </c>
      <c r="DL73" s="57">
        <f>IFERROR(Inv_SY_B!DL73/Inv_SY_B!$NE73-1,"")</f>
        <v>3.4676741789125609E-2</v>
      </c>
      <c r="DM73" s="57">
        <f>IFERROR(Inv_SY_B!DM73/Inv_SY_B!$NE73-1,"")</f>
        <v>1.6205751869875051E-2</v>
      </c>
      <c r="DN73" s="57">
        <f>IFERROR(Inv_SY_B!DN73/Inv_SY_B!$NE73-1,"")</f>
        <v>1.7109670803145294E-2</v>
      </c>
      <c r="DO73" s="57">
        <f>IFERROR(Inv_SY_B!DO73/Inv_SY_B!$NE73-1,"")</f>
        <v>2.4039715958217744E-2</v>
      </c>
      <c r="DP73" s="57">
        <f>IFERROR(Inv_SY_B!DP73/Inv_SY_B!$NE73-1,"")</f>
        <v>2.9161923246749266E-2</v>
      </c>
      <c r="DQ73" s="57">
        <f>IFERROR(Inv_SY_B!DQ73/Inv_SY_B!$NE73-1,"")</f>
        <v>4.5834205793734872E-2</v>
      </c>
      <c r="DR73" s="57">
        <f>IFERROR(Inv_SY_B!DR73/Inv_SY_B!$NE73-1,"")</f>
        <v>3.8100677142422157E-2</v>
      </c>
      <c r="DS73" s="57">
        <f>IFERROR(Inv_SY_B!DS73/Inv_SY_B!$NE73-1,"")</f>
        <v>2.2834490713857125E-2</v>
      </c>
      <c r="DT73" s="57">
        <f>IFERROR(Inv_SY_B!DT73/Inv_SY_B!$NE73-1,"")</f>
        <v>1.5703574684724719E-2</v>
      </c>
      <c r="DU73" s="57">
        <f>IFERROR(Inv_SY_B!DU73/Inv_SY_B!$NE73-1,"")</f>
        <v>1.0316583062204954E-2</v>
      </c>
      <c r="DV73" s="57">
        <f>IFERROR(Inv_SY_B!DV73/Inv_SY_B!$NE73-1,"")</f>
        <v>2.3021665846504114E-2</v>
      </c>
      <c r="DW73" s="57">
        <f>IFERROR(Inv_SY_B!DW73/Inv_SY_B!$NE73-1,"")</f>
        <v>2.9864971305959553E-2</v>
      </c>
      <c r="DX73" s="57">
        <f>IFERROR(Inv_SY_B!DX73/Inv_SY_B!$NE73-1,"")</f>
        <v>2.8458875187539201E-2</v>
      </c>
      <c r="DY73" s="57">
        <f>IFERROR(Inv_SY_B!DY73/Inv_SY_B!$NE73-1,"")</f>
        <v>7.6687397223222931E-3</v>
      </c>
      <c r="DZ73" s="57">
        <f>IFERROR(Inv_SY_B!DZ73/Inv_SY_B!$NE73-1,"")</f>
        <v>2.9664100431899598E-2</v>
      </c>
      <c r="EA73" s="57">
        <f>IFERROR(Inv_SY_B!EA73/Inv_SY_B!$NE73-1,"")</f>
        <v>1.2891382447884014E-2</v>
      </c>
      <c r="EB73" s="57">
        <f>IFERROR(Inv_SY_B!EB73/Inv_SY_B!$NE73-1,"")</f>
        <v>8.5726586555925355E-3</v>
      </c>
      <c r="EC73" s="57">
        <f>IFERROR(Inv_SY_B!EC73/Inv_SY_B!$NE73-1,"")</f>
        <v>1.843484374580262E-3</v>
      </c>
      <c r="ED73" s="57">
        <f>IFERROR(Inv_SY_B!ED73/Inv_SY_B!$NE73-1,"")</f>
        <v>2.2031007217617082E-2</v>
      </c>
      <c r="EE73" s="57">
        <f>IFERROR(Inv_SY_B!EE73/Inv_SY_B!$NE73-1,"")</f>
        <v>6.7648207890518286E-3</v>
      </c>
      <c r="EF73" s="57">
        <f>IFERROR(Inv_SY_B!EF73/Inv_SY_B!$NE73-1,"")</f>
        <v>2.7354085380208559E-2</v>
      </c>
      <c r="EG73" s="57">
        <f>IFERROR(Inv_SY_B!EG73/Inv_SY_B!$NE73-1,"")</f>
        <v>4.0530639892411013E-3</v>
      </c>
      <c r="EH73" s="57">
        <f>IFERROR(Inv_SY_B!EH73/Inv_SY_B!$NE73-1,"")</f>
        <v>1.8114025173445736E-2</v>
      </c>
      <c r="EI73" s="57">
        <f>IFERROR(Inv_SY_B!EI73/Inv_SY_B!$NE73-1,"")</f>
        <v>1.7456629585612893E-2</v>
      </c>
      <c r="EJ73" s="57">
        <f>IFERROR(Inv_SY_B!EJ73/Inv_SY_B!$NE73-1,"")</f>
        <v>1.1686157203523617E-2</v>
      </c>
      <c r="EK73" s="57">
        <f>IFERROR(Inv_SY_B!EK73/Inv_SY_B!$NE73-1,"")</f>
        <v>-1.9629612062440738E-2</v>
      </c>
      <c r="EL73" s="57">
        <f>IFERROR(Inv_SY_B!EL73/Inv_SY_B!$NE73-1,"")</f>
        <v>1.2389205262733682E-2</v>
      </c>
      <c r="EM73" s="57">
        <f>IFERROR(Inv_SY_B!EM73/Inv_SY_B!$NE73-1,"")</f>
        <v>3.8521931151809241E-3</v>
      </c>
      <c r="EN73" s="57">
        <f>IFERROR(Inv_SY_B!EN73/Inv_SY_B!$NE73-1,"")</f>
        <v>-1.231791224665435E-2</v>
      </c>
      <c r="EO73" s="57">
        <f>IFERROR(Inv_SY_B!EO73/Inv_SY_B!$NE73-1,"")</f>
        <v>8.3717877815323583E-3</v>
      </c>
      <c r="EP73" s="57">
        <f>IFERROR(Inv_SY_B!EP73/Inv_SY_B!$NE73-1,"")</f>
        <v>1.5603139247694742E-2</v>
      </c>
      <c r="EQ73" s="57">
        <f>IFERROR(Inv_SY_B!EQ73/Inv_SY_B!$NE73-1,"")</f>
        <v>7.2669979742021606E-3</v>
      </c>
      <c r="ER73" s="57">
        <f>IFERROR(Inv_SY_B!ER73/Inv_SY_B!$NE73-1,"")</f>
        <v>1.1384850892433462E-2</v>
      </c>
      <c r="ES73" s="57">
        <f>IFERROR(Inv_SY_B!ES73/Inv_SY_B!$NE73-1,"")</f>
        <v>-2.8287146734429669E-2</v>
      </c>
      <c r="ET73" s="57">
        <f>IFERROR(Inv_SY_B!ET73/Inv_SY_B!$NE73-1,"")</f>
        <v>3.2891730158273846E-2</v>
      </c>
      <c r="EU73" s="57">
        <f>IFERROR(Inv_SY_B!EU73/Inv_SY_B!$NE73-1,"")</f>
        <v>2.2662913508931126E-2</v>
      </c>
      <c r="EV73" s="57">
        <f>IFERROR(Inv_SY_B!EV73/Inv_SY_B!$NE73-1,"")</f>
        <v>9.4765775888627779E-3</v>
      </c>
      <c r="EW73" s="57">
        <f>IFERROR(Inv_SY_B!EW73/Inv_SY_B!$NE73-1,"")</f>
        <v>3.1999224342847743E-2</v>
      </c>
      <c r="EX73" s="57">
        <f>IFERROR(Inv_SY_B!EX73/Inv_SY_B!$NE73-1,"")</f>
        <v>1.1183980018373285E-2</v>
      </c>
      <c r="EY73" s="57">
        <f>IFERROR(Inv_SY_B!EY73/Inv_SY_B!$NE73-1,"")</f>
        <v>4.5336811248443132E-2</v>
      </c>
      <c r="EZ73" s="57">
        <f>IFERROR(Inv_SY_B!EZ73/Inv_SY_B!$NE73-1,"")</f>
        <v>1.5421780634903293E-3</v>
      </c>
      <c r="FA73" s="57">
        <f>IFERROR(Inv_SY_B!FA73/Inv_SY_B!$NE73-1,"")</f>
        <v>6.0617727298417634E-3</v>
      </c>
      <c r="FB73" s="57">
        <f>IFERROR(Inv_SY_B!FB73/Inv_SY_B!$NE73-1,"")</f>
        <v>-1.6234894290825697E-2</v>
      </c>
      <c r="FC73" s="57">
        <f>IFERROR(Inv_SY_B!FC73/Inv_SY_B!$NE73-1,"")</f>
        <v>2.8961052372689311E-2</v>
      </c>
      <c r="FD73" s="57">
        <f>IFERROR(Inv_SY_B!FD73/Inv_SY_B!$NE73-1,"")</f>
        <v>2.3035361587917302E-2</v>
      </c>
      <c r="FE73" s="57">
        <f>IFERROR(Inv_SY_B!FE73/Inv_SY_B!$NE73-1,"")</f>
        <v>1.309225332194397E-2</v>
      </c>
      <c r="FF73" s="57">
        <f>IFERROR(Inv_SY_B!FF73/Inv_SY_B!$NE73-1,"")</f>
        <v>-4.5059864718445142E-2</v>
      </c>
      <c r="FG73" s="57">
        <f>IFERROR(Inv_SY_B!FG73/Inv_SY_B!$NE73-1,"")</f>
        <v>1.9520121291866088E-2</v>
      </c>
      <c r="FH73" s="57">
        <f>IFERROR(Inv_SY_B!FH73/Inv_SY_B!$NE73-1,"")</f>
        <v>-4.1645059859423905E-2</v>
      </c>
      <c r="FI73" s="57">
        <f>IFERROR(Inv_SY_B!FI73/Inv_SY_B!$NE73-1,"")</f>
        <v>5.7604664187516086E-3</v>
      </c>
      <c r="FJ73" s="57">
        <f>IFERROR(Inv_SY_B!FJ73/Inv_SY_B!$NE73-1,"")</f>
        <v>6.8778106557108032E-3</v>
      </c>
      <c r="FK73" s="57">
        <f>IFERROR(Inv_SY_B!FK73/Inv_SY_B!$NE73-1,"")</f>
        <v>2.213144265464706E-2</v>
      </c>
      <c r="FL73" s="57">
        <f>IFERROR(Inv_SY_B!FL73/Inv_SY_B!$NE73-1,"")</f>
        <v>2.774669663405338E-2</v>
      </c>
      <c r="FM73" s="57">
        <f>IFERROR(Inv_SY_B!FM73/Inv_SY_B!$NE73-1,"")</f>
        <v>-5.7073856043180493E-2</v>
      </c>
      <c r="FN73" s="57">
        <f>IFERROR(Inv_SY_B!FN73/Inv_SY_B!$NE73-1,"")</f>
        <v>-3.8703736346401785E-2</v>
      </c>
      <c r="FO73" s="57">
        <f>IFERROR(Inv_SY_B!FO73/Inv_SY_B!$NE73-1,"")</f>
        <v>-4.2223759282311368E-2</v>
      </c>
      <c r="FP73" s="57">
        <f>IFERROR(Inv_SY_B!FP73/Inv_SY_B!$NE73-1,"")</f>
        <v>-3.3753704092778669E-2</v>
      </c>
      <c r="FQ73" s="57">
        <f>IFERROR(Inv_SY_B!FQ73/Inv_SY_B!$NE73-1,"")</f>
        <v>-2.9243674706144196E-2</v>
      </c>
      <c r="FR73" s="57">
        <f>IFERROR(Inv_SY_B!FR73/Inv_SY_B!$NE73-1,"")</f>
        <v>-2.2863633134807881E-2</v>
      </c>
      <c r="FS73" s="57">
        <f>IFERROR(Inv_SY_B!FS73/Inv_SY_B!$NE73-1,"")</f>
        <v>-1.2303564327078687E-2</v>
      </c>
      <c r="FT73" s="57">
        <f>IFERROR(Inv_SY_B!FT73/Inv_SY_B!$NE73-1,"")</f>
        <v>5.5165517859643298E-3</v>
      </c>
      <c r="FU73" s="57">
        <f>IFERROR(Inv_SY_B!FU73/Inv_SY_B!$NE73-1,"")</f>
        <v>-9.7349050211925636E-4</v>
      </c>
      <c r="FV73" s="57">
        <f>IFERROR(Inv_SY_B!FV73/Inv_SY_B!$NE73-1,"")</f>
        <v>-1.8683605898415112E-2</v>
      </c>
      <c r="FW73" s="57">
        <f>IFERROR(Inv_SY_B!FW73/Inv_SY_B!$NE73-1,"")</f>
        <v>-3.4743710543503226E-2</v>
      </c>
      <c r="FX73" s="57">
        <f>IFERROR(Inv_SY_B!FX73/Inv_SY_B!$NE73-1,"")</f>
        <v>-2.6493656787464737E-2</v>
      </c>
      <c r="FY73" s="57">
        <f>IFERROR(Inv_SY_B!FY73/Inv_SY_B!$NE73-1,"")</f>
        <v>-1.5493585112746788E-2</v>
      </c>
      <c r="FZ73" s="57">
        <f>IFERROR(Inv_SY_B!FZ73/Inv_SY_B!$NE73-1,"")</f>
        <v>-2.6213154959759399E-2</v>
      </c>
      <c r="GA73" s="57">
        <f>IFERROR(Inv_SY_B!GA73/Inv_SY_B!$NE73-1,"")</f>
        <v>-1.1185223706815628E-2</v>
      </c>
      <c r="GB73" s="57">
        <f>IFERROR(Inv_SY_B!GB73/Inv_SY_B!$NE73-1,"")</f>
        <v>-5.9403871225188976E-2</v>
      </c>
      <c r="GC73" s="57">
        <f>IFERROR(Inv_SY_B!GC73/Inv_SY_B!$NE73-1,"")</f>
        <v>-1.9783613065886829E-2</v>
      </c>
      <c r="GD73" s="57">
        <f>IFERROR(Inv_SY_B!GD73/Inv_SY_B!$NE73-1,"")</f>
        <v>-2.7813665388430997E-2</v>
      </c>
      <c r="GE73" s="57">
        <f>IFERROR(Inv_SY_B!GE73/Inv_SY_B!$NE73-1,"")</f>
        <v>-1.4613579378769503E-2</v>
      </c>
      <c r="GF73" s="57">
        <f>IFERROR(Inv_SY_B!GF73/Inv_SY_B!$NE73-1,"")</f>
        <v>-1.3073569344308922E-2</v>
      </c>
      <c r="GG73" s="57">
        <f>IFERROR(Inv_SY_B!GG73/Inv_SY_B!$NE73-1,"")</f>
        <v>-3.0563683307110456E-2</v>
      </c>
      <c r="GH73" s="57">
        <f>IFERROR(Inv_SY_B!GH73/Inv_SY_B!$NE73-1,"")</f>
        <v>-8.8935421079161525E-3</v>
      </c>
      <c r="GI73" s="57">
        <f>IFERROR(Inv_SY_B!GI73/Inv_SY_B!$NE73-1,"")</f>
        <v>-3.2763697642054113E-2</v>
      </c>
      <c r="GJ73" s="57">
        <f>IFERROR(Inv_SY_B!GJ73/Inv_SY_B!$NE73-1,"")</f>
        <v>-1.3513572211297675E-2</v>
      </c>
      <c r="GK73" s="57">
        <f>IFERROR(Inv_SY_B!GK73/Inv_SY_B!$NE73-1,"")</f>
        <v>-4.1453754265081244E-2</v>
      </c>
      <c r="GL73" s="57">
        <f>IFERROR(Inv_SY_B!GL73/Inv_SY_B!$NE73-1,"")</f>
        <v>-1.0213550708882413E-2</v>
      </c>
      <c r="GM73" s="57">
        <f>IFERROR(Inv_SY_B!GM73/Inv_SY_B!$NE73-1,"")</f>
        <v>-2.7335019700740482E-3</v>
      </c>
      <c r="GN73" s="57">
        <f>IFERROR(Inv_SY_B!GN73/Inv_SY_B!$NE73-1,"")</f>
        <v>-4.3835127212817904E-3</v>
      </c>
      <c r="GO73" s="57">
        <f>IFERROR(Inv_SY_B!GO73/Inv_SY_B!$NE73-1,"")</f>
        <v>-4.6145142264508721E-3</v>
      </c>
      <c r="GP73" s="57">
        <f>IFERROR(Inv_SY_B!GP73/Inv_SY_B!$NE73-1,"")</f>
        <v>-1.0339908963301614E-3</v>
      </c>
      <c r="GQ73" s="57">
        <f>IFERROR(Inv_SY_B!GQ73/Inv_SY_B!$NE73-1,"")</f>
        <v>9.2952189760708848E-4</v>
      </c>
      <c r="GR73" s="57">
        <f>IFERROR(Inv_SY_B!GR73/Inv_SY_B!$NE73-1,"")</f>
        <v>-4.1349271978939894E-2</v>
      </c>
      <c r="GS73" s="57">
        <f>IFERROR(Inv_SY_B!GS73/Inv_SY_B!$NE73-1,"")</f>
        <v>-7.2867340551289184E-3</v>
      </c>
      <c r="GT73" s="57">
        <f>IFERROR(Inv_SY_B!GT73/Inv_SY_B!$NE73-1,"")</f>
        <v>-2.0693234377450187E-2</v>
      </c>
      <c r="GU73" s="57">
        <f>IFERROR(Inv_SY_B!GU73/Inv_SY_B!$NE73-1,"")</f>
        <v>-2.9893105049637159E-2</v>
      </c>
      <c r="GV73" s="57">
        <f>IFERROR(Inv_SY_B!GV73/Inv_SY_B!$NE73-1,"")</f>
        <v>-2.91314666171546E-2</v>
      </c>
      <c r="GW73" s="57">
        <f>IFERROR(Inv_SY_B!GW73/Inv_SY_B!$NE73-1,"")</f>
        <v>-1.6501350715331764E-2</v>
      </c>
      <c r="GX73" s="57">
        <f>IFERROR(Inv_SY_B!GX73/Inv_SY_B!$NE73-1,"")</f>
        <v>-3.1697536848965813E-2</v>
      </c>
      <c r="GY73" s="57">
        <f>IFERROR(Inv_SY_B!GY73/Inv_SY_B!$NE73-1,"")</f>
        <v>-1.9595618529907433E-2</v>
      </c>
      <c r="GZ73" s="57">
        <f>IFERROR(Inv_SY_B!GZ73/Inv_SY_B!$NE73-1,"")</f>
        <v>-9.7498553798248677E-3</v>
      </c>
      <c r="HA73" s="57">
        <f>IFERROR(Inv_SY_B!HA73/Inv_SY_B!$NE73-1,"")</f>
        <v>-1.8304305768092721E-2</v>
      </c>
      <c r="HB73" s="57">
        <f>IFERROR(Inv_SY_B!HB73/Inv_SY_B!$NE73-1,"")</f>
        <v>-4.0870673542742764E-2</v>
      </c>
      <c r="HC73" s="57">
        <f>IFERROR(Inv_SY_B!HC73/Inv_SY_B!$NE73-1,"")</f>
        <v>-2.6643657764847228E-2</v>
      </c>
      <c r="HD73" s="57">
        <f>IFERROR(Inv_SY_B!HD73/Inv_SY_B!$NE73-1,"")</f>
        <v>-2.1416700629902641E-2</v>
      </c>
      <c r="HE73" s="57">
        <f>IFERROR(Inv_SY_B!HE73/Inv_SY_B!$NE73-1,"")</f>
        <v>-3.8766646455310472E-2</v>
      </c>
      <c r="HF73" s="57">
        <f>IFERROR(Inv_SY_B!HF73/Inv_SY_B!$NE73-1,"")</f>
        <v>-1.00929974371885E-2</v>
      </c>
      <c r="HG73" s="57">
        <f>IFERROR(Inv_SY_B!HG73/Inv_SY_B!$NE73-1,"")</f>
        <v>-3.3696588336005862E-2</v>
      </c>
      <c r="HH73" s="57">
        <f>IFERROR(Inv_SY_B!HH73/Inv_SY_B!$NE73-1,"")</f>
        <v>-3.1430996650693932E-2</v>
      </c>
      <c r="HI73" s="57">
        <f>IFERROR(Inv_SY_B!HI73/Inv_SY_B!$NE73-1,"")</f>
        <v>-8.5846939416645007E-3</v>
      </c>
      <c r="HJ73" s="57">
        <f>IFERROR(Inv_SY_B!HJ73/Inv_SY_B!$NE73-1,"")</f>
        <v>-6.3813635767980825E-3</v>
      </c>
      <c r="HK73" s="57">
        <f>IFERROR(Inv_SY_B!HK73/Inv_SY_B!$NE73-1,"")</f>
        <v>-2.5785212031590454E-3</v>
      </c>
      <c r="HL73" s="57">
        <f>IFERROR(Inv_SY_B!HL73/Inv_SY_B!$NE73-1,"")</f>
        <v>-1.4308962009315751E-2</v>
      </c>
      <c r="HM73" s="57">
        <f>IFERROR(Inv_SY_B!HM73/Inv_SY_B!$NE73-1,"")</f>
        <v>-4.8356299240966405E-2</v>
      </c>
      <c r="HN73" s="57">
        <f>IFERROR(Inv_SY_B!HN73/Inv_SY_B!$NE73-1,"")</f>
        <v>-4.1492512567302131E-2</v>
      </c>
      <c r="HO73" s="57">
        <f>IFERROR(Inv_SY_B!HO73/Inv_SY_B!$NE73-1,"")</f>
        <v>-3.1068755595321185E-2</v>
      </c>
      <c r="HP73" s="57">
        <f>IFERROR(Inv_SY_B!HP73/Inv_SY_B!$NE73-1,"")</f>
        <v>-4.0771022543782509E-2</v>
      </c>
      <c r="HQ73" s="57">
        <f>IFERROR(Inv_SY_B!HQ73/Inv_SY_B!$NE73-1,"")</f>
        <v>-4.6531230062213269E-2</v>
      </c>
      <c r="HR73" s="57">
        <f>IFERROR(Inv_SY_B!HR73/Inv_SY_B!$NE73-1,"")</f>
        <v>-4.5448325747619145E-2</v>
      </c>
      <c r="HS73" s="57">
        <f>IFERROR(Inv_SY_B!HS73/Inv_SY_B!$NE73-1,"")</f>
        <v>-5.7018855684806913E-2</v>
      </c>
      <c r="HT73" s="57">
        <f>IFERROR(Inv_SY_B!HT73/Inv_SY_B!$NE73-1,"")</f>
        <v>-6.7925084018086279E-2</v>
      </c>
      <c r="HU73" s="57">
        <f>IFERROR(Inv_SY_B!HU73/Inv_SY_B!$NE73-1,"")</f>
        <v>-3.2043692950617819E-2</v>
      </c>
      <c r="HV73" s="57">
        <f>IFERROR(Inv_SY_B!HV73/Inv_SY_B!$NE73-1,"")</f>
        <v>-3.3497548577555936E-2</v>
      </c>
      <c r="HW73" s="57">
        <f>IFERROR(Inv_SY_B!HW73/Inv_SY_B!$NE73-1,"")</f>
        <v>-6.5285266978516443E-3</v>
      </c>
      <c r="HX73" s="57">
        <f>IFERROR(Inv_SY_B!HX73/Inv_SY_B!$NE73-1,"")</f>
        <v>-6.5285266978516443E-3</v>
      </c>
      <c r="HY73" s="57">
        <f>IFERROR(Inv_SY_B!HY73/Inv_SY_B!$NE73-1,"")</f>
        <v>9.4638851984689687E-3</v>
      </c>
      <c r="HZ73" s="57">
        <f>IFERROR(Inv_SY_B!HZ73/Inv_SY_B!$NE73-1,"")</f>
        <v>-1.1951803793304738E-2</v>
      </c>
      <c r="IA73" s="57">
        <f>IFERROR(Inv_SY_B!IA73/Inv_SY_B!$NE73-1,"")</f>
        <v>1.7003165092448702E-2</v>
      </c>
      <c r="IB73" s="57">
        <f>IFERROR(Inv_SY_B!IB73/Inv_SY_B!$NE73-1,"")</f>
        <v>-1.3148514887587281E-2</v>
      </c>
      <c r="IC73" s="57">
        <f>IFERROR(Inv_SY_B!IC73/Inv_SY_B!$NE73-1,"")</f>
        <v>-6.5285266978516443E-3</v>
      </c>
      <c r="ID73" s="57">
        <f>IFERROR(Inv_SY_B!ID73/Inv_SY_B!$NE73-1,"")</f>
        <v>-1.4981658700192746E-2</v>
      </c>
      <c r="IE73" s="57">
        <f>IFERROR(Inv_SY_B!IE73/Inv_SY_B!$NE73-1,"")</f>
        <v>-5.7289061030357802E-3</v>
      </c>
      <c r="IF73" s="57">
        <f>IFERROR(Inv_SY_B!IF73/Inv_SY_B!$NE73-1,"")</f>
        <v>-4.586590967584292E-3</v>
      </c>
      <c r="IG73" s="57">
        <f>IFERROR(Inv_SY_B!IG73/Inv_SY_B!$NE73-1,"")</f>
        <v>-2.0872741041592535E-2</v>
      </c>
      <c r="IH73" s="57">
        <f>IFERROR(Inv_SY_B!IH73/Inv_SY_B!$NE73-1,"")</f>
        <v>-2.4136498571453724E-2</v>
      </c>
      <c r="II73" s="57">
        <f>IFERROR(Inv_SY_B!II73/Inv_SY_B!$NE73-1,"")</f>
        <v>-3.3710187325713736E-2</v>
      </c>
      <c r="IJ73" s="57">
        <f>IFERROR(Inv_SY_B!IJ73/Inv_SY_B!$NE73-1,"")</f>
        <v>-2.2939787477171292E-2</v>
      </c>
      <c r="IK73" s="57">
        <f>IFERROR(Inv_SY_B!IK73/Inv_SY_B!$NE73-1,"")</f>
        <v>-2.1378623458720769E-2</v>
      </c>
      <c r="IL73" s="57">
        <f>IFERROR(Inv_SY_B!IL73/Inv_SY_B!$NE73-1,"")</f>
        <v>2.9526889263955525E-3</v>
      </c>
      <c r="IM73" s="57">
        <f>IFERROR(Inv_SY_B!IM73/Inv_SY_B!$NE73-1,"")</f>
        <v>-1.7951678052366526E-2</v>
      </c>
      <c r="IN73" s="57">
        <f>IFERROR(Inv_SY_B!IN73/Inv_SY_B!$NE73-1,"")</f>
        <v>-4.306629224464964E-2</v>
      </c>
      <c r="IO73" s="57">
        <f>IFERROR(Inv_SY_B!IO73/Inv_SY_B!$NE73-1,"")</f>
        <v>-3.4629479029958055E-2</v>
      </c>
      <c r="IP73" s="57">
        <f>IFERROR(Inv_SY_B!IP73/Inv_SY_B!$NE73-1,"")</f>
        <v>-2.7944215689625462E-2</v>
      </c>
      <c r="IQ73" s="57">
        <f>IFERROR(Inv_SY_B!IQ73/Inv_SY_B!$NE73-1,"")</f>
        <v>-2.6747504595342808E-2</v>
      </c>
      <c r="IR73" s="57">
        <f>IFERROR(Inv_SY_B!IR73/Inv_SY_B!$NE73-1,"")</f>
        <v>-2.6638712677680809E-2</v>
      </c>
      <c r="IS73" s="57">
        <f>IFERROR(Inv_SY_B!IS73/Inv_SY_B!$NE73-1,"")</f>
        <v>-2.0872741041592535E-2</v>
      </c>
      <c r="IT73" s="57">
        <f>IFERROR(Inv_SY_B!IT73/Inv_SY_B!$NE73-1,"")</f>
        <v>-4.0020118550112449E-2</v>
      </c>
      <c r="IU73" s="57">
        <f>IFERROR(Inv_SY_B!IU73/Inv_SY_B!$NE73-1,"")</f>
        <v>-3.7517904443885253E-2</v>
      </c>
      <c r="IV73" s="57">
        <f>IFERROR(Inv_SY_B!IV73/Inv_SY_B!$NE73-1,"")</f>
        <v>-3.8823407455829906E-2</v>
      </c>
      <c r="IW73" s="57">
        <f>IFERROR(Inv_SY_B!IW73/Inv_SY_B!$NE73-1,"")</f>
        <v>-2.827059144261157E-2</v>
      </c>
      <c r="IX73" s="57">
        <f>IFERROR(Inv_SY_B!IX73/Inv_SY_B!$NE73-1,"")</f>
        <v>-2.9793678289880221E-2</v>
      </c>
      <c r="IY73" s="57">
        <f>IFERROR(Inv_SY_B!IY73/Inv_SY_B!$NE73-1,"")</f>
        <v>-2.3810122818467727E-2</v>
      </c>
      <c r="IZ73" s="57">
        <f>IFERROR(Inv_SY_B!IZ73/Inv_SY_B!$NE73-1,"")</f>
        <v>-1.3558957122402959E-2</v>
      </c>
      <c r="JA73" s="57">
        <f>IFERROR(Inv_SY_B!JA73/Inv_SY_B!$NE73-1,"")</f>
        <v>-2.7294006049179975E-3</v>
      </c>
      <c r="JB73" s="57">
        <f>IFERROR(Inv_SY_B!JB73/Inv_SY_B!$NE73-1,"")</f>
        <v>3.7818133495392869E-2</v>
      </c>
      <c r="JC73" s="57">
        <f>IFERROR(Inv_SY_B!JC73/Inv_SY_B!$NE73-1,"")</f>
        <v>2.1089085686551323E-2</v>
      </c>
      <c r="JD73" s="57">
        <f>IFERROR(Inv_SY_B!JD73/Inv_SY_B!$NE73-1,"")</f>
        <v>-2.9281590701687454E-3</v>
      </c>
      <c r="JE73" s="57">
        <f>IFERROR(Inv_SY_B!JE73/Inv_SY_B!$NE73-1,"")</f>
        <v>-1.9512842070816716E-2</v>
      </c>
      <c r="JF73" s="57">
        <f>IFERROR(Inv_SY_B!JF73/Inv_SY_B!$NE73-1,"")</f>
        <v>3.3286803139818133E-3</v>
      </c>
      <c r="JG73" s="57">
        <f>IFERROR(Inv_SY_B!JG73/Inv_SY_B!$NE73-1,"")</f>
        <v>1.688052059021472E-2</v>
      </c>
      <c r="JH73" s="57">
        <f>IFERROR(Inv_SY_B!JH73/Inv_SY_B!$NE73-1,"")</f>
        <v>2.6733613109885423E-2</v>
      </c>
      <c r="JI73" s="57">
        <f>IFERROR(Inv_SY_B!JI73/Inv_SY_B!$NE73-1,"")</f>
        <v>2.6295650389969394E-2</v>
      </c>
      <c r="JJ73" s="57">
        <f>IFERROR(Inv_SY_B!JJ73/Inv_SY_B!$NE73-1,"")</f>
        <v>1.1793214757281012E-2</v>
      </c>
      <c r="JK73" s="57">
        <f>IFERROR(Inv_SY_B!JK73/Inv_SY_B!$NE73-1,"")</f>
        <v>2.2787433551052949E-2</v>
      </c>
      <c r="JL73" s="57">
        <f>IFERROR(Inv_SY_B!JL73/Inv_SY_B!$NE73-1,"")</f>
        <v>7.4043582042579992E-3</v>
      </c>
      <c r="JM73" s="57">
        <f>IFERROR(Inv_SY_B!JM73/Inv_SY_B!$NE73-1,"")</f>
        <v>-2.4235667739295197E-2</v>
      </c>
      <c r="JN73" s="57">
        <f>IFERROR(Inv_SY_B!JN73/Inv_SY_B!$NE73-1,"")</f>
        <v>6.493291818588709E-3</v>
      </c>
      <c r="JO73" s="57">
        <f>IFERROR(Inv_SY_B!JO73/Inv_SY_B!$NE73-1,"")</f>
        <v>-1.3469007301304625E-2</v>
      </c>
      <c r="JP73" s="57">
        <f>IFERROR(Inv_SY_B!JP73/Inv_SY_B!$NE73-1,"")</f>
        <v>8.6642646036529936E-3</v>
      </c>
      <c r="JQ73" s="57">
        <f>IFERROR(Inv_SY_B!JQ73/Inv_SY_B!$NE73-1,"")</f>
        <v>3.5318284430853941E-2</v>
      </c>
      <c r="JR73" s="57">
        <f>IFERROR(Inv_SY_B!JR73/Inv_SY_B!$NE73-1,"")</f>
        <v>3.6587523470244632E-2</v>
      </c>
      <c r="JS73" s="57">
        <f>IFERROR(Inv_SY_B!JS73/Inv_SY_B!$NE73-1,"")</f>
        <v>1.860039666398583E-3</v>
      </c>
      <c r="JT73" s="57">
        <f>IFERROR(Inv_SY_B!JT73/Inv_SY_B!$NE73-1,"")</f>
        <v>3.9386529562374095E-2</v>
      </c>
      <c r="JU73" s="57">
        <f>IFERROR(Inv_SY_B!JU73/Inv_SY_B!$NE73-1,"")</f>
        <v>1.4583533941901594E-2</v>
      </c>
      <c r="JV73" s="57">
        <f>IFERROR(Inv_SY_B!JV73/Inv_SY_B!$NE73-1,"")</f>
        <v>1.838663564538412E-2</v>
      </c>
      <c r="JW73" s="57">
        <f>IFERROR(Inv_SY_B!JW73/Inv_SY_B!$NE73-1,"")</f>
        <v>1.6296622027187846E-2</v>
      </c>
      <c r="JX73" s="57">
        <f>IFERROR(Inv_SY_B!JX73/Inv_SY_B!$NE73-1,"")</f>
        <v>9.5865783056099385E-3</v>
      </c>
      <c r="JY73" s="57">
        <f>IFERROR(Inv_SY_B!JY73/Inv_SY_B!$NE73-1,"")</f>
        <v>7.8265668376551467E-3</v>
      </c>
      <c r="JZ73" s="57">
        <f>IFERROR(Inv_SY_B!JZ73/Inv_SY_B!$NE73-1,"")</f>
        <v>-1.0653553575871055E-2</v>
      </c>
      <c r="KA73" s="57">
        <f>IFERROR(Inv_SY_B!KA73/Inv_SY_B!$NE73-1,"")</f>
        <v>1.6515948605411168E-5</v>
      </c>
      <c r="KB73" s="57">
        <f>IFERROR(Inv_SY_B!KB73/Inv_SY_B!$NE73-1,"")</f>
        <v>2.8726703019619215E-2</v>
      </c>
      <c r="KC73" s="57">
        <f>IFERROR(Inv_SY_B!KC73/Inv_SY_B!$NE73-1,"")</f>
        <v>1.5856619160199203E-2</v>
      </c>
      <c r="KD73" s="57">
        <f>IFERROR(Inv_SY_B!KD73/Inv_SY_B!$NE73-1,"")</f>
        <v>-1.4134933691080098E-3</v>
      </c>
      <c r="KE73" s="57">
        <f>IFERROR(Inv_SY_B!KE73/Inv_SY_B!$NE73-1,"")</f>
        <v>3.0046711620585143E-2</v>
      </c>
      <c r="KF73" s="57">
        <f>IFERROR(Inv_SY_B!KF73/Inv_SY_B!$NE73-1,"")</f>
        <v>-1.5833152542705564E-2</v>
      </c>
      <c r="KG73" s="57">
        <f>IFERROR(Inv_SY_B!KG73/Inv_SY_B!$NE73-1,"")</f>
        <v>1.7286628477912513E-2</v>
      </c>
      <c r="KH73" s="57">
        <f>IFERROR(Inv_SY_B!KH73/Inv_SY_B!$NE73-1,"")</f>
        <v>2.2676663598524271E-2</v>
      </c>
      <c r="KI73" s="57">
        <f>IFERROR(Inv_SY_B!KI73/Inv_SY_B!$NE73-1,"")</f>
        <v>3.8236264982412838E-2</v>
      </c>
      <c r="KJ73" s="57">
        <f>IFERROR(Inv_SY_B!KJ73/Inv_SY_B!$NE73-1,"")</f>
        <v>1.6868625754273392E-2</v>
      </c>
      <c r="KK73" s="57">
        <f>IFERROR(Inv_SY_B!KK73/Inv_SY_B!$NE73-1,"")</f>
        <v>7.1665625371721831E-3</v>
      </c>
      <c r="KL73" s="57">
        <f>IFERROR(Inv_SY_B!KL73/Inv_SY_B!$NE73-1,"")</f>
        <v>9.8563060905105804E-3</v>
      </c>
      <c r="KM73" s="57">
        <f>IFERROR(Inv_SY_B!KM73/Inv_SY_B!$NE73-1,"")</f>
        <v>8.6380104810572789E-3</v>
      </c>
      <c r="KN73" s="57">
        <f>IFERROR(Inv_SY_B!KN73/Inv_SY_B!$NE73-1,"")</f>
        <v>1.192850482802954E-2</v>
      </c>
      <c r="KO73" s="57">
        <f>IFERROR(Inv_SY_B!KO73/Inv_SY_B!$NE73-1,"")</f>
        <v>1.3584147015248016E-2</v>
      </c>
      <c r="KP73" s="57">
        <f>IFERROR(Inv_SY_B!KP73/Inv_SY_B!$NE73-1,"")</f>
        <v>-3.413779440196496E-3</v>
      </c>
      <c r="KQ73" s="57">
        <f>IFERROR(Inv_SY_B!KQ73/Inv_SY_B!$NE73-1,"")</f>
        <v>-3.2211637970154361E-2</v>
      </c>
      <c r="KR73" s="57">
        <f>IFERROR(Inv_SY_B!KR73/Inv_SY_B!$NE73-1,"")</f>
        <v>-3.0826510027527343E-3</v>
      </c>
      <c r="KS73" s="57">
        <f>IFERROR(Inv_SY_B!KS73/Inv_SY_B!$NE73-1,"")</f>
        <v>-2.530770273679761E-3</v>
      </c>
      <c r="KT73" s="57">
        <f>IFERROR(Inv_SY_B!KT73/Inv_SY_B!$NE73-1,"")</f>
        <v>3.9814223293801465E-3</v>
      </c>
      <c r="KU73" s="57">
        <f>IFERROR(Inv_SY_B!KU73/Inv_SY_B!$NE73-1,"")</f>
        <v>1.2220186840157243E-3</v>
      </c>
      <c r="KV73" s="57">
        <f>IFERROR(Inv_SY_B!KV73/Inv_SY_B!$NE73-1,"")</f>
        <v>2.2072697399025731E-2</v>
      </c>
      <c r="KW73" s="57">
        <f>IFERROR(Inv_SY_B!KW73/Inv_SY_B!$NE73-1,"")</f>
        <v>8.0653397245193936E-3</v>
      </c>
      <c r="KX73" s="57">
        <f>IFERROR(Inv_SY_B!KX73/Inv_SY_B!$NE73-1,"")</f>
        <v>2.1356654997558122E-2</v>
      </c>
      <c r="KY73" s="57">
        <f>IFERROR(Inv_SY_B!KY73/Inv_SY_B!$NE73-1,"")</f>
        <v>2.1488655857654804E-2</v>
      </c>
      <c r="KZ73" s="57">
        <f>IFERROR(Inv_SY_B!KZ73/Inv_SY_B!$NE73-1,"")</f>
        <v>5.7805535061574709E-3</v>
      </c>
      <c r="LA73" s="57">
        <f>IFERROR(Inv_SY_B!LA73/Inv_SY_B!$NE73-1,"")</f>
        <v>3.5965596340943096E-2</v>
      </c>
      <c r="LB73" s="57">
        <f>IFERROR(Inv_SY_B!LB73/Inv_SY_B!$NE73-1,"")</f>
        <v>-3.330340015532518E-2</v>
      </c>
      <c r="LC73" s="57">
        <f>IFERROR(Inv_SY_B!LC73/Inv_SY_B!$NE73-1,"")</f>
        <v>3.8929269497920194E-2</v>
      </c>
      <c r="LD73" s="57">
        <f>IFERROR(Inv_SY_B!LD73/Inv_SY_B!$NE73-1,"")</f>
        <v>2.5037448211790769E-2</v>
      </c>
      <c r="LE73" s="57">
        <f>IFERROR(Inv_SY_B!LE73/Inv_SY_B!$NE73-1,"")</f>
        <v>2.3405569446860008E-2</v>
      </c>
      <c r="LF73" s="57">
        <f>IFERROR(Inv_SY_B!LF73/Inv_SY_B!$NE73-1,"")</f>
        <v>1.8401141234405838E-2</v>
      </c>
      <c r="LG73" s="57">
        <f>IFERROR(Inv_SY_B!LG73/Inv_SY_B!$NE73-1,"")</f>
        <v>3.5579747672968454E-2</v>
      </c>
      <c r="LH73" s="57">
        <f>IFERROR(Inv_SY_B!LH73/Inv_SY_B!$NE73-1,"")</f>
        <v>2.1349974792087778E-2</v>
      </c>
      <c r="LI73" s="57">
        <f>IFERROR(Inv_SY_B!LI73/Inv_SY_B!$NE73-1,"")</f>
        <v>2.96067087535965E-2</v>
      </c>
      <c r="LJ73" s="57">
        <f>IFERROR(Inv_SY_B!LJ73/Inv_SY_B!$NE73-1,"")</f>
        <v>1.4687380772397063E-2</v>
      </c>
      <c r="LK73" s="57">
        <f>IFERROR(Inv_SY_B!LK73/Inv_SY_B!$NE73-1,"")</f>
        <v>1.7117396605993651E-2</v>
      </c>
      <c r="LL73" s="57">
        <f>IFERROR(Inv_SY_B!LL73/Inv_SY_B!$NE73-1,"")</f>
        <v>1.5518155416361701E-2</v>
      </c>
      <c r="LM73" s="57">
        <f>IFERROR(Inv_SY_B!LM73/Inv_SY_B!$NE73-1,"")</f>
        <v>3.787489449591197E-2</v>
      </c>
      <c r="LN73" s="57">
        <f>IFERROR(Inv_SY_B!LN73/Inv_SY_B!$NE73-1,"")</f>
        <v>1.9271476575702273E-2</v>
      </c>
      <c r="LO73" s="57">
        <f>IFERROR(Inv_SY_B!LO73/Inv_SY_B!$NE73-1,"")</f>
        <v>1.3831880692599885E-2</v>
      </c>
      <c r="LP73" s="57">
        <f>IFERROR(Inv_SY_B!LP73/Inv_SY_B!$NE73-1,"")</f>
        <v>2.460228054114233E-2</v>
      </c>
      <c r="LQ73" s="57">
        <f>IFERROR(Inv_SY_B!LQ73/Inv_SY_B!$NE73-1,"")</f>
        <v>2.2535234105563573E-2</v>
      </c>
      <c r="LR73" s="57">
        <f>IFERROR(Inv_SY_B!LR73/Inv_SY_B!$NE73-1,"")</f>
        <v>3.0694627930216933E-2</v>
      </c>
      <c r="LS73" s="57">
        <f>IFERROR(Inv_SY_B!LS73/Inv_SY_B!$NE73-1,"")</f>
        <v>2.9036171335238725E-2</v>
      </c>
      <c r="LT73" s="57">
        <f>IFERROR(Inv_SY_B!LT73/Inv_SY_B!$NE73-1,"")</f>
        <v>2.5798991635424873E-2</v>
      </c>
      <c r="LU73" s="57">
        <f>IFERROR(Inv_SY_B!LU73/Inv_SY_B!$NE73-1,"")</f>
        <v>4.8759525857999586E-2</v>
      </c>
      <c r="LV73" s="57">
        <f>IFERROR(Inv_SY_B!LV73/Inv_SY_B!$NE73-1,"")</f>
        <v>5.4471101535257027E-2</v>
      </c>
      <c r="LW73" s="57">
        <f>IFERROR(Inv_SY_B!LW73/Inv_SY_B!$NE73-1,"")</f>
        <v>7.2291217648300155E-2</v>
      </c>
      <c r="LX73" s="57">
        <f>IFERROR(Inv_SY_B!LX73/Inv_SY_B!$NE73-1,"")</f>
        <v>7.0349281918032469E-2</v>
      </c>
      <c r="LY73" s="57">
        <f>IFERROR(Inv_SY_B!LY73/Inv_SY_B!$NE73-1,"")</f>
        <v>6.7265031052313518E-2</v>
      </c>
      <c r="LZ73" s="57">
        <f>IFERROR(Inv_SY_B!LZ73/Inv_SY_B!$NE73-1,"")</f>
        <v>-5.6418725689061366E-3</v>
      </c>
      <c r="MA73" s="57">
        <f>IFERROR(Inv_SY_B!MA73/Inv_SY_B!$NE73-1,"")</f>
        <v>1.5898927128178864E-2</v>
      </c>
      <c r="MB73" s="57">
        <f>IFERROR(Inv_SY_B!MB73/Inv_SY_B!$NE73-1,"")</f>
        <v>1.5572551375192756E-2</v>
      </c>
      <c r="MC73" s="57">
        <f>IFERROR(Inv_SY_B!MC73/Inv_SY_B!$NE73-1,"")</f>
        <v>-1.1081468452008303E-2</v>
      </c>
      <c r="MD73" s="57">
        <f>IFERROR(Inv_SY_B!MD73/Inv_SY_B!$NE73-1,"")</f>
        <v>1.4919799869220318E-2</v>
      </c>
      <c r="ME73" s="57">
        <f>IFERROR(Inv_SY_B!ME73/Inv_SY_B!$NE73-1,"")</f>
        <v>1.1112082751048913E-2</v>
      </c>
      <c r="MF73" s="57">
        <f>IFERROR(Inv_SY_B!MF73/Inv_SY_B!$NE73-1,"")</f>
        <v>2.8953957247624285E-2</v>
      </c>
      <c r="MG73" s="57">
        <f>IFERROR(Inv_SY_B!MG73/Inv_SY_B!$NE73-1,"")</f>
        <v>2.0576979587646704E-2</v>
      </c>
      <c r="MH73" s="57">
        <f>IFERROR(Inv_SY_B!MH73/Inv_SY_B!$NE73-1,"")</f>
        <v>4.0485900519801055E-2</v>
      </c>
      <c r="MI73" s="57">
        <f>IFERROR(Inv_SY_B!MI73/Inv_SY_B!$NE73-1,"")</f>
        <v>2.5798991635424873E-2</v>
      </c>
      <c r="MJ73" s="57">
        <f>IFERROR(Inv_SY_B!MJ73/Inv_SY_B!$NE73-1,"")</f>
        <v>2.7855158879237729E-2</v>
      </c>
      <c r="MK73" s="57">
        <f>IFERROR(Inv_SY_B!MK73/Inv_SY_B!$NE73-1,"")</f>
        <v>3.0368252177231048E-2</v>
      </c>
      <c r="ML73" s="57">
        <f>IFERROR(Inv_SY_B!ML73/Inv_SY_B!$NE73-1,"")</f>
        <v>4.7013415579523654E-2</v>
      </c>
      <c r="MM73" s="57">
        <f>IFERROR(Inv_SY_B!MM73/Inv_SY_B!$NE73-1,"")</f>
        <v>4.8044075852111678E-2</v>
      </c>
      <c r="MN73" s="57">
        <f>IFERROR(Inv_SY_B!MN73/Inv_SY_B!$NE73-1,"")</f>
        <v>4.5218348938100172E-2</v>
      </c>
      <c r="MO73" s="57">
        <f>IFERROR(Inv_SY_B!MO73/Inv_SY_B!$NE73-1,"")</f>
        <v>5.6869963319705175E-2</v>
      </c>
      <c r="MP73" s="57">
        <f>IFERROR(Inv_SY_B!MP73/Inv_SY_B!$NE73-1,"")</f>
        <v>6.8988684852280269E-3</v>
      </c>
      <c r="MQ73" s="57">
        <f>IFERROR(Inv_SY_B!MQ73/Inv_SY_B!$NE73-1,"")</f>
        <v>1.8401141234405838E-2</v>
      </c>
      <c r="MR73" s="57">
        <f>IFERROR(Inv_SY_B!MR73/Inv_SY_B!$NE73-1,"")</f>
        <v>2.1229731093619142E-2</v>
      </c>
      <c r="MS73" s="57">
        <f>IFERROR(Inv_SY_B!MS73/Inv_SY_B!$NE73-1,"")</f>
        <v>3.2767113961678973E-2</v>
      </c>
      <c r="MT73" s="57">
        <f>IFERROR(Inv_SY_B!MT73/Inv_SY_B!$NE73-1,"")</f>
        <v>1.8218173009247218E-2</v>
      </c>
      <c r="MU73" s="57">
        <f>IFERROR(Inv_SY_B!MU73/Inv_SY_B!$NE73-1,"")</f>
        <v>2.8627581494638177E-2</v>
      </c>
      <c r="MV73" s="57">
        <f>IFERROR(Inv_SY_B!MV73/Inv_SY_B!$NE73-1,"")</f>
        <v>7.1065621462191864E-3</v>
      </c>
      <c r="MW73" s="57">
        <f>IFERROR(Inv_SY_B!MW73/Inv_SY_B!$NE73-1,"")</f>
        <v>1.0834663361010799E-2</v>
      </c>
      <c r="MX73" s="57">
        <f>IFERROR(Inv_SY_B!MX73/Inv_SY_B!$NE73-1,"")</f>
        <v>2.3405569446860008E-2</v>
      </c>
      <c r="MY73" s="57">
        <f>IFERROR(Inv_SY_B!MY73/Inv_SY_B!$NE73-1,"")</f>
        <v>1.5746618443452043E-2</v>
      </c>
      <c r="MZ73" s="57">
        <f>IFERROR(Inv_SY_B!MZ73/Inv_SY_B!$NE73-1,"")</f>
        <v>3.8935615693116876E-2</v>
      </c>
      <c r="NA73" s="57">
        <f>IFERROR(Inv_SY_B!NA73/Inv_SY_B!$NE73-1,"")</f>
        <v>5.1891874203106036E-2</v>
      </c>
      <c r="NB73" s="57">
        <f>IFERROR(Inv_SY_B!NB73/Inv_SY_B!$NE73-1,"")</f>
        <v>3.5965596340943096E-2</v>
      </c>
      <c r="NC73" s="57">
        <f>IFERROR(Inv_SY_B!NC73/Inv_SY_B!$NE73-1,"")</f>
        <v>4.5446811965190514E-2</v>
      </c>
      <c r="ND73" s="57">
        <f>IFERROR(Inv_SY_B!ND73/Inv_SY_B!$NE73-1,"")</f>
        <v>3.7564837530575046E-2</v>
      </c>
    </row>
    <row r="74" spans="2:368" ht="15" customHeight="1" x14ac:dyDescent="0.35">
      <c r="B74" s="86">
        <f t="shared" si="0"/>
        <v>45815</v>
      </c>
      <c r="C74" s="57">
        <f>IFERROR(Inv_SY_B!C74/Inv_SY_B!$NE74-1,"")</f>
        <v>-5.9070566744582886E-2</v>
      </c>
      <c r="D74" s="57">
        <f>IFERROR(Inv_SY_B!D74/Inv_SY_B!$NE74-1,"")</f>
        <v>-7.9330270162229488E-2</v>
      </c>
      <c r="E74" s="57">
        <f>IFERROR(Inv_SY_B!E74/Inv_SY_B!$NE74-1,"")</f>
        <v>-4.6379582716924994E-2</v>
      </c>
      <c r="F74" s="57">
        <f>IFERROR(Inv_SY_B!F74/Inv_SY_B!$NE74-1,"")</f>
        <v>-4.7105873971519996E-2</v>
      </c>
      <c r="G74" s="57">
        <f>IFERROR(Inv_SY_B!G74/Inv_SY_B!$NE74-1,"")</f>
        <v>-4.601643708962766E-2</v>
      </c>
      <c r="H74" s="57">
        <f>IFERROR(Inv_SY_B!H74/Inv_SY_B!$NE74-1,"")</f>
        <v>-7.4053099381181209E-2</v>
      </c>
      <c r="I74" s="57">
        <f>IFERROR(Inv_SY_B!I74/Inv_SY_B!$NE74-1,"")</f>
        <v>-1.8923328242343218E-2</v>
      </c>
      <c r="J74" s="57">
        <f>IFERROR(Inv_SY_B!J74/Inv_SY_B!$NE74-1,"")</f>
        <v>-6.108698062247131E-2</v>
      </c>
      <c r="K74" s="57">
        <f>IFERROR(Inv_SY_B!K74/Inv_SY_B!$NE74-1,"")</f>
        <v>-3.7664087661786416E-2</v>
      </c>
      <c r="L74" s="57">
        <f>IFERROR(Inv_SY_B!L74/Inv_SY_B!$NE74-1,"")</f>
        <v>-3.0219602302188897E-2</v>
      </c>
      <c r="M74" s="57">
        <f>IFERROR(Inv_SY_B!M74/Inv_SY_B!$NE74-1,"")</f>
        <v>-2.9856456674891785E-2</v>
      </c>
      <c r="N74" s="57">
        <f>IFERROR(Inv_SY_B!N74/Inv_SY_B!$NE74-1,"")</f>
        <v>-3.6756223593543025E-2</v>
      </c>
      <c r="O74" s="57">
        <f>IFERROR(Inv_SY_B!O74/Inv_SY_B!$NE74-1,"")</f>
        <v>-2.9674883861242951E-2</v>
      </c>
      <c r="P74" s="57">
        <f>IFERROR(Inv_SY_B!P74/Inv_SY_B!$NE74-1,"")</f>
        <v>-3.2216903252324847E-2</v>
      </c>
      <c r="Q74" s="57">
        <f>IFERROR(Inv_SY_B!Q74/Inv_SY_B!$NE74-1,"")</f>
        <v>-2.5317136333673607E-2</v>
      </c>
      <c r="R74" s="57">
        <f>IFERROR(Inv_SY_B!R74/Inv_SY_B!$NE74-1,"")</f>
        <v>-2.7677582911107002E-2</v>
      </c>
      <c r="S74" s="57">
        <f>IFERROR(Inv_SY_B!S74/Inv_SY_B!$NE74-1,"")</f>
        <v>-3.8428604771886254E-2</v>
      </c>
      <c r="T74" s="57">
        <f>IFERROR(Inv_SY_B!T74/Inv_SY_B!$NE74-1,"")</f>
        <v>-3.4223760666337033E-2</v>
      </c>
      <c r="U74" s="57">
        <f>IFERROR(Inv_SY_B!U74/Inv_SY_B!$NE74-1,"")</f>
        <v>-3.711936922084047E-2</v>
      </c>
      <c r="V74" s="57">
        <f>IFERROR(Inv_SY_B!V74/Inv_SY_B!$NE74-1,"")</f>
        <v>-2.9130165420296672E-2</v>
      </c>
      <c r="W74" s="57">
        <f>IFERROR(Inv_SY_B!W74/Inv_SY_B!$NE74-1,"")</f>
        <v>2.2819313409316866E-3</v>
      </c>
      <c r="X74" s="57">
        <f>IFERROR(Inv_SY_B!X74/Inv_SY_B!$NE74-1,"")</f>
        <v>-1.0065019987181012E-2</v>
      </c>
      <c r="Y74" s="57">
        <f>IFERROR(Inv_SY_B!Y74/Inv_SY_B!$NE74-1,"")</f>
        <v>-2.4389618139348812E-3</v>
      </c>
      <c r="Z74" s="57">
        <f>IFERROR(Inv_SY_B!Z74/Inv_SY_B!$NE74-1,"")</f>
        <v>-3.5283986958273283E-3</v>
      </c>
      <c r="AA74" s="57">
        <f>IFERROR(Inv_SY_B!AA74/Inv_SY_B!$NE74-1,"")</f>
        <v>-6.9782821551530594E-3</v>
      </c>
      <c r="AB74" s="57">
        <f>IFERROR(Inv_SY_B!AB74/Inv_SY_B!$NE74-1,"")</f>
        <v>-3.3468258821784946E-3</v>
      </c>
      <c r="AC74" s="57">
        <f>IFERROR(Inv_SY_B!AC74/Inv_SY_B!$NE74-1,"")</f>
        <v>-2.6205346275837149E-3</v>
      </c>
      <c r="AD74" s="57">
        <f>IFERROR(Inv_SY_B!AD74/Inv_SY_B!$NE74-1,"")</f>
        <v>-1.5875350023940027E-2</v>
      </c>
      <c r="AE74" s="57">
        <f>IFERROR(Inv_SY_B!AE74/Inv_SY_B!$NE74-1,"")</f>
        <v>-1.1679521183937114E-3</v>
      </c>
      <c r="AF74" s="57">
        <f>IFERROR(Inv_SY_B!AF74/Inv_SY_B!$NE74-1,"")</f>
        <v>-6.2323367744765434E-4</v>
      </c>
      <c r="AG74" s="57">
        <f>IFERROR(Inv_SY_B!AG74/Inv_SY_B!$NE74-1,"")</f>
        <v>-7.7045734097476171E-3</v>
      </c>
      <c r="AH74" s="57">
        <f>IFERROR(Inv_SY_B!AH74/Inv_SY_B!$NE74-1,"")</f>
        <v>-8.0677190370451735E-3</v>
      </c>
      <c r="AI74" s="57">
        <f>IFERROR(Inv_SY_B!AI74/Inv_SY_B!$NE74-1,"")</f>
        <v>-4.4019136139491599E-2</v>
      </c>
      <c r="AJ74" s="57">
        <f>IFERROR(Inv_SY_B!AJ74/Inv_SY_B!$NE74-1,"")</f>
        <v>-5.4483464083983746E-2</v>
      </c>
      <c r="AK74" s="57">
        <f>IFERROR(Inv_SY_B!AK74/Inv_SY_B!$NE74-1,"")</f>
        <v>-4.5691517317835162E-2</v>
      </c>
      <c r="AL74" s="57">
        <f>IFERROR(Inv_SY_B!AL74/Inv_SY_B!$NE74-1,"")</f>
        <v>-4.1486673212285829E-2</v>
      </c>
      <c r="AM74" s="57">
        <f>IFERROR(Inv_SY_B!AM74/Inv_SY_B!$NE74-1,"")</f>
        <v>-2.524068462266349E-2</v>
      </c>
      <c r="AN74" s="57">
        <f>IFERROR(Inv_SY_B!AN74/Inv_SY_B!$NE74-1,"")</f>
        <v>-3.3268114278712235E-2</v>
      </c>
      <c r="AO74" s="57">
        <f>IFERROR(Inv_SY_B!AO74/Inv_SY_B!$NE74-1,"")</f>
        <v>-4.1658689562058426E-2</v>
      </c>
      <c r="AP74" s="57">
        <f>IFERROR(Inv_SY_B!AP74/Inv_SY_B!$NE74-1,"")</f>
        <v>-3.8046346216836557E-2</v>
      </c>
      <c r="AQ74" s="57">
        <f>IFERROR(Inv_SY_B!AQ74/Inv_SY_B!$NE74-1,"")</f>
        <v>-5.3279349635576456E-2</v>
      </c>
      <c r="AR74" s="57">
        <f>IFERROR(Inv_SY_B!AR74/Inv_SY_B!$NE74-1,"")</f>
        <v>-3.2405987637436851E-2</v>
      </c>
      <c r="AS74" s="57">
        <f>IFERROR(Inv_SY_B!AS74/Inv_SY_B!$NE74-1,"")</f>
        <v>-6.3912554857836756E-3</v>
      </c>
      <c r="AT74" s="57">
        <f>IFERROR(Inv_SY_B!AT74/Inv_SY_B!$NE74-1,"")</f>
        <v>-8.5328002790228119E-3</v>
      </c>
      <c r="AU74" s="57">
        <f>IFERROR(Inv_SY_B!AU74/Inv_SY_B!$NE74-1,"")</f>
        <v>-1.2737644384571922E-2</v>
      </c>
      <c r="AV74" s="57">
        <f>IFERROR(Inv_SY_B!AV74/Inv_SY_B!$NE74-1,"")</f>
        <v>1.1599691068838514E-2</v>
      </c>
      <c r="AW74" s="57">
        <f>IFERROR(Inv_SY_B!AW74/Inv_SY_B!$NE74-1,"")</f>
        <v>-2.9023862605663808E-3</v>
      </c>
      <c r="AX74" s="57">
        <f>IFERROR(Inv_SY_B!AX74/Inv_SY_B!$NE74-1,"")</f>
        <v>-8.4367218518798248E-3</v>
      </c>
      <c r="AY74" s="57">
        <f>IFERROR(Inv_SY_B!AY74/Inv_SY_B!$NE74-1,"")</f>
        <v>-4.2174551687876871E-2</v>
      </c>
      <c r="AZ74" s="57">
        <f>IFERROR(Inv_SY_B!AZ74/Inv_SY_B!$NE74-1,"")</f>
        <v>-1.9217911659706655E-2</v>
      </c>
      <c r="BA74" s="57">
        <f>IFERROR(Inv_SY_B!BA74/Inv_SY_B!$NE74-1,"")</f>
        <v>-1.3181043756894661E-2</v>
      </c>
      <c r="BB74" s="57">
        <f>IFERROR(Inv_SY_B!BB74/Inv_SY_B!$NE74-1,"")</f>
        <v>-3.5733806698704518E-2</v>
      </c>
      <c r="BC74" s="57">
        <f>IFERROR(Inv_SY_B!BC74/Inv_SY_B!$NE74-1,"")</f>
        <v>-4.4754073718546006E-2</v>
      </c>
      <c r="BD74" s="57">
        <f>IFERROR(Inv_SY_B!BD74/Inv_SY_B!$NE74-1,"")</f>
        <v>-5.171624454416579E-2</v>
      </c>
      <c r="BE74" s="57">
        <f>IFERROR(Inv_SY_B!BE74/Inv_SY_B!$NE74-1,"")</f>
        <v>-6.8606703335790553E-2</v>
      </c>
      <c r="BF74" s="57">
        <f>IFERROR(Inv_SY_B!BF74/Inv_SY_B!$NE74-1,"")</f>
        <v>-5.0688029858423134E-2</v>
      </c>
      <c r="BG74" s="57">
        <f>IFERROR(Inv_SY_B!BG74/Inv_SY_B!$NE74-1,"")</f>
        <v>-4.9510249455481214E-2</v>
      </c>
      <c r="BH74" s="57">
        <f>IFERROR(Inv_SY_B!BH74/Inv_SY_B!$NE74-1,"")</f>
        <v>-8.6507938514275184E-2</v>
      </c>
      <c r="BI74" s="57">
        <f>IFERROR(Inv_SY_B!BI74/Inv_SY_B!$NE74-1,"")</f>
        <v>-8.3985458811467795E-2</v>
      </c>
      <c r="BJ74" s="57">
        <f>IFERROR(Inv_SY_B!BJ74/Inv_SY_B!$NE74-1,"")</f>
        <v>-9.0297475451308395E-2</v>
      </c>
      <c r="BK74" s="57">
        <f>IFERROR(Inv_SY_B!BK74/Inv_SY_B!$NE74-1,"")</f>
        <v>-4.4927000207735213E-2</v>
      </c>
      <c r="BL74" s="57">
        <f>IFERROR(Inv_SY_B!BL74/Inv_SY_B!$NE74-1,"")</f>
        <v>-5.8469787773509196E-2</v>
      </c>
      <c r="BM74" s="57">
        <f>IFERROR(Inv_SY_B!BM74/Inv_SY_B!$NE74-1,"")</f>
        <v>-3.9362672047532632E-2</v>
      </c>
      <c r="BN74" s="57">
        <f>IFERROR(Inv_SY_B!BN74/Inv_SY_B!$NE74-1,"")</f>
        <v>1.8085908744228218E-2</v>
      </c>
      <c r="BO74" s="57">
        <f>IFERROR(Inv_SY_B!BO74/Inv_SY_B!$NE74-1,"")</f>
        <v>5.2667929151983817E-3</v>
      </c>
      <c r="BP74" s="57">
        <f>IFERROR(Inv_SY_B!BP74/Inv_SY_B!$NE74-1,"")</f>
        <v>1.8353859311250664E-2</v>
      </c>
      <c r="BQ74" s="57">
        <f>IFERROR(Inv_SY_B!BQ74/Inv_SY_B!$NE74-1,"")</f>
        <v>1.6018309416965248E-2</v>
      </c>
      <c r="BR74" s="57">
        <f>IFERROR(Inv_SY_B!BR74/Inv_SY_B!$NE74-1,"")</f>
        <v>1.2627446520254271E-2</v>
      </c>
      <c r="BS74" s="57">
        <f>IFERROR(Inv_SY_B!BS74/Inv_SY_B!$NE74-1,"")</f>
        <v>9.9778324523467354E-3</v>
      </c>
      <c r="BT74" s="57">
        <f>IFERROR(Inv_SY_B!BT74/Inv_SY_B!$NE74-1,"")</f>
        <v>1.0488902875824824E-3</v>
      </c>
      <c r="BU74" s="57">
        <f>IFERROR(Inv_SY_B!BU74/Inv_SY_B!$NE74-1,"")</f>
        <v>3.1897472250344006E-2</v>
      </c>
      <c r="BV74" s="57">
        <f>IFERROR(Inv_SY_B!BV74/Inv_SY_B!$NE74-1,"")</f>
        <v>1.6845349147870392E-2</v>
      </c>
      <c r="BW74" s="57">
        <f>IFERROR(Inv_SY_B!BW74/Inv_SY_B!$NE74-1,"")</f>
        <v>6.1765366191939286E-3</v>
      </c>
      <c r="BX74" s="57">
        <f>IFERROR(Inv_SY_B!BX74/Inv_SY_B!$NE74-1,"")</f>
        <v>-1.2206006883224818E-2</v>
      </c>
      <c r="BY74" s="57">
        <f>IFERROR(Inv_SY_B!BY74/Inv_SY_B!$NE74-1,"")</f>
        <v>2.0413379646684326E-3</v>
      </c>
      <c r="BZ74" s="57">
        <f>IFERROR(Inv_SY_B!BZ74/Inv_SY_B!$NE74-1,"")</f>
        <v>9.9771601098535001E-3</v>
      </c>
      <c r="CA74" s="57">
        <f>IFERROR(Inv_SY_B!CA74/Inv_SY_B!$NE74-1,"")</f>
        <v>2.9327671525547494E-4</v>
      </c>
      <c r="CB74" s="57">
        <f>IFERROR(Inv_SY_B!CB74/Inv_SY_B!$NE74-1,"")</f>
        <v>-2.8807243998093313E-2</v>
      </c>
      <c r="CC74" s="57">
        <f>IFERROR(Inv_SY_B!CC74/Inv_SY_B!$NE74-1,"")</f>
        <v>-3.4998282323960295E-3</v>
      </c>
      <c r="CD74" s="57">
        <f>IFERROR(Inv_SY_B!CD74/Inv_SY_B!$NE74-1,"")</f>
        <v>2.0484323963853246E-2</v>
      </c>
      <c r="CE74" s="57">
        <f>IFERROR(Inv_SY_B!CE74/Inv_SY_B!$NE74-1,"")</f>
        <v>-2.4093117531933994E-2</v>
      </c>
      <c r="CF74" s="57">
        <f>IFERROR(Inv_SY_B!CF74/Inv_SY_B!$NE74-1,"")</f>
        <v>-2.1421046741598726E-3</v>
      </c>
      <c r="CG74" s="57">
        <f>IFERROR(Inv_SY_B!CG74/Inv_SY_B!$NE74-1,"")</f>
        <v>1.8912948475133362E-2</v>
      </c>
      <c r="CH74" s="57">
        <f>IFERROR(Inv_SY_B!CH74/Inv_SY_B!$NE74-1,"")</f>
        <v>1.8709947813911443E-2</v>
      </c>
      <c r="CI74" s="57">
        <f>IFERROR(Inv_SY_B!CI74/Inv_SY_B!$NE74-1,"")</f>
        <v>5.2667929151983817E-3</v>
      </c>
      <c r="CJ74" s="57">
        <f>IFERROR(Inv_SY_B!CJ74/Inv_SY_B!$NE74-1,"")</f>
        <v>2.3724816000399551E-2</v>
      </c>
      <c r="CK74" s="57">
        <f>IFERROR(Inv_SY_B!CK74/Inv_SY_B!$NE74-1,"")</f>
        <v>8.1614319733664953E-3</v>
      </c>
      <c r="CL74" s="57">
        <f>IFERROR(Inv_SY_B!CL74/Inv_SY_B!$NE74-1,"")</f>
        <v>-5.3461976471927963E-3</v>
      </c>
      <c r="CM74" s="57">
        <f>IFERROR(Inv_SY_B!CM74/Inv_SY_B!$NE74-1,"")</f>
        <v>2.1145955748577361E-2</v>
      </c>
      <c r="CN74" s="57">
        <f>IFERROR(Inv_SY_B!CN74/Inv_SY_B!$NE74-1,"")</f>
        <v>1.1634998843168098E-2</v>
      </c>
      <c r="CO74" s="57">
        <f>IFERROR(Inv_SY_B!CO74/Inv_SY_B!$NE74-1,"")</f>
        <v>1.6514533255508335E-2</v>
      </c>
      <c r="CP74" s="57">
        <f>IFERROR(Inv_SY_B!CP74/Inv_SY_B!$NE74-1,"")</f>
        <v>-3.0378619486812863E-2</v>
      </c>
      <c r="CQ74" s="57">
        <f>IFERROR(Inv_SY_B!CQ74/Inv_SY_B!$NE74-1,"")</f>
        <v>-2.259268636038203E-3</v>
      </c>
      <c r="CR74" s="57">
        <f>IFERROR(Inv_SY_B!CR74/Inv_SY_B!$NE74-1,"")</f>
        <v>4.8532730497459209E-3</v>
      </c>
      <c r="CS74" s="57">
        <f>IFERROR(Inv_SY_B!CS74/Inv_SY_B!$NE74-1,"")</f>
        <v>1.4777749820607644E-2</v>
      </c>
      <c r="CT74" s="57">
        <f>IFERROR(Inv_SY_B!CT74/Inv_SY_B!$NE74-1,"")</f>
        <v>7.3343922424613517E-3</v>
      </c>
      <c r="CU74" s="57">
        <f>IFERROR(Inv_SY_B!CU74/Inv_SY_B!$NE74-1,"")</f>
        <v>-5.3060830046928187E-3</v>
      </c>
      <c r="CV74" s="57">
        <f>IFERROR(Inv_SY_B!CV74/Inv_SY_B!$NE74-1,"")</f>
        <v>8.9057677311812355E-3</v>
      </c>
      <c r="CW74" s="57">
        <f>IFERROR(Inv_SY_B!CW74/Inv_SY_B!$NE74-1,"")</f>
        <v>5.6803127806510645E-3</v>
      </c>
      <c r="CX74" s="57">
        <f>IFERROR(Inv_SY_B!CX74/Inv_SY_B!$NE74-1,"")</f>
        <v>6.259240592284776E-3</v>
      </c>
      <c r="CY74" s="57">
        <f>IFERROR(Inv_SY_B!CY74/Inv_SY_B!$NE74-1,"")</f>
        <v>9.9771601098535001E-3</v>
      </c>
      <c r="CZ74" s="57">
        <f>IFERROR(Inv_SY_B!CZ74/Inv_SY_B!$NE74-1,"")</f>
        <v>1.1138775004625012E-2</v>
      </c>
      <c r="DA74" s="57">
        <f>IFERROR(Inv_SY_B!DA74/Inv_SY_B!$NE74-1,"")</f>
        <v>-5.3171222432850662E-3</v>
      </c>
      <c r="DB74" s="57">
        <f>IFERROR(Inv_SY_B!DB74/Inv_SY_B!$NE74-1,"")</f>
        <v>7.9960240271854666E-3</v>
      </c>
      <c r="DC74" s="57">
        <f>IFERROR(Inv_SY_B!DC74/Inv_SY_B!$NE74-1,"")</f>
        <v>4.1077613263390989E-2</v>
      </c>
      <c r="DD74" s="57">
        <f>IFERROR(Inv_SY_B!DD74/Inv_SY_B!$NE74-1,"")</f>
        <v>7.417096215551755E-3</v>
      </c>
      <c r="DE74" s="57">
        <f>IFERROR(Inv_SY_B!DE74/Inv_SY_B!$NE74-1,"")</f>
        <v>2.3792482887473598E-2</v>
      </c>
      <c r="DF74" s="57">
        <f>IFERROR(Inv_SY_B!DF74/Inv_SY_B!$NE74-1,"")</f>
        <v>6.6727604577372368E-3</v>
      </c>
      <c r="DG74" s="57">
        <f>IFERROR(Inv_SY_B!DG74/Inv_SY_B!$NE74-1,"")</f>
        <v>9.7328074620863791E-3</v>
      </c>
      <c r="DH74" s="57">
        <f>IFERROR(Inv_SY_B!DH74/Inv_SY_B!$NE74-1,"")</f>
        <v>3.214558416961566E-2</v>
      </c>
      <c r="DI74" s="57">
        <f>IFERROR(Inv_SY_B!DI74/Inv_SY_B!$NE74-1,"")</f>
        <v>2.8920129219085489E-2</v>
      </c>
      <c r="DJ74" s="57">
        <f>IFERROR(Inv_SY_B!DJ74/Inv_SY_B!$NE74-1,"")</f>
        <v>1.6018309416965248E-2</v>
      </c>
      <c r="DK74" s="57">
        <f>IFERROR(Inv_SY_B!DK74/Inv_SY_B!$NE74-1,"")</f>
        <v>2.9900762042873064E-2</v>
      </c>
      <c r="DL74" s="57">
        <f>IFERROR(Inv_SY_B!DL74/Inv_SY_B!$NE74-1,"")</f>
        <v>-2.9058633347458507E-3</v>
      </c>
      <c r="DM74" s="57">
        <f>IFERROR(Inv_SY_B!DM74/Inv_SY_B!$NE74-1,"")</f>
        <v>2.5375618032117409E-3</v>
      </c>
      <c r="DN74" s="57">
        <f>IFERROR(Inv_SY_B!DN74/Inv_SY_B!$NE74-1,"")</f>
        <v>1.6679941201689363E-2</v>
      </c>
      <c r="DO74" s="57">
        <f>IFERROR(Inv_SY_B!DO74/Inv_SY_B!$NE74-1,"")</f>
        <v>4.7705690766555175E-3</v>
      </c>
      <c r="DP74" s="57">
        <f>IFERROR(Inv_SY_B!DP74/Inv_SY_B!$NE74-1,"")</f>
        <v>2.0153508071490966E-2</v>
      </c>
      <c r="DQ74" s="57">
        <f>IFERROR(Inv_SY_B!DQ74/Inv_SY_B!$NE74-1,"")</f>
        <v>3.1070432519438862E-2</v>
      </c>
      <c r="DR74" s="57">
        <f>IFERROR(Inv_SY_B!DR74/Inv_SY_B!$NE74-1,"")</f>
        <v>2.6439010026370058E-2</v>
      </c>
      <c r="DS74" s="57">
        <f>IFERROR(Inv_SY_B!DS74/Inv_SY_B!$NE74-1,"")</f>
        <v>2.1228659721667542E-2</v>
      </c>
      <c r="DT74" s="57">
        <f>IFERROR(Inv_SY_B!DT74/Inv_SY_B!$NE74-1,"")</f>
        <v>1.9491876286766852E-2</v>
      </c>
      <c r="DU74" s="57">
        <f>IFERROR(Inv_SY_B!DU74/Inv_SY_B!$NE74-1,"")</f>
        <v>1.3003373670665619E-2</v>
      </c>
      <c r="DV74" s="57">
        <f>IFERROR(Inv_SY_B!DV74/Inv_SY_B!$NE74-1,"")</f>
        <v>2.6059323604454621E-2</v>
      </c>
      <c r="DW74" s="57">
        <f>IFERROR(Inv_SY_B!DW74/Inv_SY_B!$NE74-1,"")</f>
        <v>4.3062508617563555E-2</v>
      </c>
      <c r="DX74" s="57">
        <f>IFERROR(Inv_SY_B!DX74/Inv_SY_B!$NE74-1,"")</f>
        <v>4.1325725182662643E-2</v>
      </c>
      <c r="DY74" s="57">
        <f>IFERROR(Inv_SY_B!DY74/Inv_SY_B!$NE74-1,"")</f>
        <v>1.9078356421314391E-2</v>
      </c>
      <c r="DZ74" s="57">
        <f>IFERROR(Inv_SY_B!DZ74/Inv_SY_B!$NE74-1,"")</f>
        <v>4.3558732456106419E-2</v>
      </c>
      <c r="EA74" s="57">
        <f>IFERROR(Inv_SY_B!EA74/Inv_SY_B!$NE74-1,"")</f>
        <v>1.5604789551512788E-2</v>
      </c>
      <c r="EB74" s="57">
        <f>IFERROR(Inv_SY_B!EB74/Inv_SY_B!$NE74-1,"")</f>
        <v>1.6018309416965248E-2</v>
      </c>
      <c r="EC74" s="57">
        <f>IFERROR(Inv_SY_B!EC74/Inv_SY_B!$NE74-1,"")</f>
        <v>7.5825041617327837E-3</v>
      </c>
      <c r="ED74" s="57">
        <f>IFERROR(Inv_SY_B!ED74/Inv_SY_B!$NE74-1,"")</f>
        <v>3.6115374877960127E-2</v>
      </c>
      <c r="EE74" s="57">
        <f>IFERROR(Inv_SY_B!EE74/Inv_SY_B!$NE74-1,"")</f>
        <v>1.7341572986413478E-2</v>
      </c>
      <c r="EF74" s="57">
        <f>IFERROR(Inv_SY_B!EF74/Inv_SY_B!$NE74-1,"")</f>
        <v>3.8513790097585376E-2</v>
      </c>
      <c r="EG74" s="57">
        <f>IFERROR(Inv_SY_B!EG74/Inv_SY_B!$NE74-1,"")</f>
        <v>1.5522085578422384E-2</v>
      </c>
      <c r="EH74" s="57">
        <f>IFERROR(Inv_SY_B!EH74/Inv_SY_B!$NE74-1,"")</f>
        <v>3.2310992115796688E-2</v>
      </c>
      <c r="EI74" s="57">
        <f>IFERROR(Inv_SY_B!EI74/Inv_SY_B!$NE74-1,"")</f>
        <v>5.588914298960157E-2</v>
      </c>
      <c r="EJ74" s="57">
        <f>IFERROR(Inv_SY_B!EJ74/Inv_SY_B!$NE74-1,"")</f>
        <v>1.5522085578422384E-2</v>
      </c>
      <c r="EK74" s="57">
        <f>IFERROR(Inv_SY_B!EK74/Inv_SY_B!$NE74-1,"")</f>
        <v>-9.6430793535593473E-3</v>
      </c>
      <c r="EL74" s="57">
        <f>IFERROR(Inv_SY_B!EL74/Inv_SY_B!$NE74-1,"")</f>
        <v>-3.8306441247580869E-3</v>
      </c>
      <c r="EM74" s="57">
        <f>IFERROR(Inv_SY_B!EM74/Inv_SY_B!$NE74-1,"")</f>
        <v>1.1304182950806041E-2</v>
      </c>
      <c r="EN74" s="57">
        <f>IFERROR(Inv_SY_B!EN74/Inv_SY_B!$NE74-1,"")</f>
        <v>-3.0036043938528323E-3</v>
      </c>
      <c r="EO74" s="57">
        <f>IFERROR(Inv_SY_B!EO74/Inv_SY_B!$NE74-1,"")</f>
        <v>5.0186809959269496E-3</v>
      </c>
      <c r="EP74" s="57">
        <f>IFERROR(Inv_SY_B!EP74/Inv_SY_B!$NE74-1,"")</f>
        <v>2.1890291506391657E-2</v>
      </c>
      <c r="EQ74" s="57">
        <f>IFERROR(Inv_SY_B!EQ74/Inv_SY_B!$NE74-1,"")</f>
        <v>1.3040966385706954E-2</v>
      </c>
      <c r="ER74" s="57">
        <f>IFERROR(Inv_SY_B!ER74/Inv_SY_B!$NE74-1,"")</f>
        <v>1.8168612717318622E-2</v>
      </c>
      <c r="ES74" s="57">
        <f>IFERROR(Inv_SY_B!ES74/Inv_SY_B!$NE74-1,"")</f>
        <v>-1.7807615577055014E-2</v>
      </c>
      <c r="ET74" s="57">
        <f>IFERROR(Inv_SY_B!ET74/Inv_SY_B!$NE74-1,"")</f>
        <v>3.0209559344996917E-2</v>
      </c>
      <c r="EU74" s="57">
        <f>IFERROR(Inv_SY_B!EU74/Inv_SY_B!$NE74-1,"")</f>
        <v>2.6390766042067249E-2</v>
      </c>
      <c r="EV74" s="57">
        <f>IFERROR(Inv_SY_B!EV74/Inv_SY_B!$NE74-1,"")</f>
        <v>1.1447035267962313E-2</v>
      </c>
      <c r="EW74" s="57">
        <f>IFERROR(Inv_SY_B!EW74/Inv_SY_B!$NE74-1,"")</f>
        <v>2.994152328675348E-2</v>
      </c>
      <c r="EX74" s="57">
        <f>IFERROR(Inv_SY_B!EX74/Inv_SY_B!$NE74-1,"")</f>
        <v>1.9491876286766852E-2</v>
      </c>
      <c r="EY74" s="57">
        <f>IFERROR(Inv_SY_B!EY74/Inv_SY_B!$NE74-1,"")</f>
        <v>5.3542283493461129E-2</v>
      </c>
      <c r="EZ74" s="57">
        <f>IFERROR(Inv_SY_B!EZ74/Inv_SY_B!$NE74-1,"")</f>
        <v>1.2710150493344896E-2</v>
      </c>
      <c r="FA74" s="57">
        <f>IFERROR(Inv_SY_B!FA74/Inv_SY_B!$NE74-1,"")</f>
        <v>2.1724883560211072E-2</v>
      </c>
      <c r="FB74" s="57">
        <f>IFERROR(Inv_SY_B!FB74/Inv_SY_B!$NE74-1,"")</f>
        <v>3.7781213995691232E-3</v>
      </c>
      <c r="FC74" s="57">
        <f>IFERROR(Inv_SY_B!FC74/Inv_SY_B!$NE74-1,"")</f>
        <v>4.5791739729550418E-2</v>
      </c>
      <c r="FD74" s="57">
        <f>IFERROR(Inv_SY_B!FD74/Inv_SY_B!$NE74-1,"")</f>
        <v>1.0559847192991523E-2</v>
      </c>
      <c r="FE74" s="57">
        <f>IFERROR(Inv_SY_B!FE74/Inv_SY_B!$NE74-1,"")</f>
        <v>2.2386515344934965E-2</v>
      </c>
      <c r="FF74" s="57">
        <f>IFERROR(Inv_SY_B!FF74/Inv_SY_B!$NE74-1,"")</f>
        <v>1.4116118035883529E-2</v>
      </c>
      <c r="FG74" s="57">
        <f>IFERROR(Inv_SY_B!FG74/Inv_SY_B!$NE74-1,"")</f>
        <v>2.1476771640939196E-2</v>
      </c>
      <c r="FH74" s="57">
        <f>IFERROR(Inv_SY_B!FH74/Inv_SY_B!$NE74-1,"")</f>
        <v>1.5108565712969702E-2</v>
      </c>
      <c r="FI74" s="57">
        <f>IFERROR(Inv_SY_B!FI74/Inv_SY_B!$NE74-1,"")</f>
        <v>1.0229031300629243E-2</v>
      </c>
      <c r="FJ74" s="57">
        <f>IFERROR(Inv_SY_B!FJ74/Inv_SY_B!$NE74-1,"")</f>
        <v>2.3220447073597716E-2</v>
      </c>
      <c r="FK74" s="57">
        <f>IFERROR(Inv_SY_B!FK74/Inv_SY_B!$NE74-1,"")</f>
        <v>4.0002461613214413E-2</v>
      </c>
      <c r="FL74" s="57">
        <f>IFERROR(Inv_SY_B!FL74/Inv_SY_B!$NE74-1,"")</f>
        <v>1.1014719044989407E-2</v>
      </c>
      <c r="FM74" s="57">
        <f>IFERROR(Inv_SY_B!FM74/Inv_SY_B!$NE74-1,"")</f>
        <v>-2.6078012886106339E-2</v>
      </c>
      <c r="FN74" s="57">
        <f>IFERROR(Inv_SY_B!FN74/Inv_SY_B!$NE74-1,"")</f>
        <v>-7.4184212431133156E-3</v>
      </c>
      <c r="FO74" s="57">
        <f>IFERROR(Inv_SY_B!FO74/Inv_SY_B!$NE74-1,"")</f>
        <v>-6.6937769074630893E-3</v>
      </c>
      <c r="FP74" s="57">
        <f>IFERROR(Inv_SY_B!FP74/Inv_SY_B!$NE74-1,"")</f>
        <v>-2.9799746872555266E-3</v>
      </c>
      <c r="FQ74" s="57">
        <f>IFERROR(Inv_SY_B!FQ74/Inv_SY_B!$NE74-1,"")</f>
        <v>-3.704619022905753E-3</v>
      </c>
      <c r="FR74" s="57">
        <f>IFERROR(Inv_SY_B!FR74/Inv_SY_B!$NE74-1,"")</f>
        <v>-1.8930081837802426E-3</v>
      </c>
      <c r="FS74" s="57">
        <f>IFERROR(Inv_SY_B!FS74/Inv_SY_B!$NE74-1,"")</f>
        <v>6.4324699099538307E-4</v>
      </c>
      <c r="FT74" s="57">
        <f>IFERROR(Inv_SY_B!FT74/Inv_SY_B!$NE74-1,"")</f>
        <v>1.1965814735530156E-2</v>
      </c>
      <c r="FU74" s="57">
        <f>IFERROR(Inv_SY_B!FU74/Inv_SY_B!$NE74-1,"")</f>
        <v>1.4230328284437155E-2</v>
      </c>
      <c r="FV74" s="57">
        <f>IFERROR(Inv_SY_B!FV74/Inv_SY_B!$NE74-1,"")</f>
        <v>5.2628546307655899E-3</v>
      </c>
      <c r="FW74" s="57">
        <f>IFERROR(Inv_SY_B!FW74/Inv_SY_B!$NE74-1,"")</f>
        <v>-3.5313897052380305E-4</v>
      </c>
      <c r="FX74" s="57">
        <f>IFERROR(Inv_SY_B!FX74/Inv_SY_B!$NE74-1,"")</f>
        <v>5.172274088809159E-3</v>
      </c>
      <c r="FY74" s="57">
        <f>IFERROR(Inv_SY_B!FY74/Inv_SY_B!$NE74-1,"")</f>
        <v>1.1060009315967401E-2</v>
      </c>
      <c r="FZ74" s="57">
        <f>IFERROR(Inv_SY_B!FZ74/Inv_SY_B!$NE74-1,"")</f>
        <v>2.2646386920128769E-3</v>
      </c>
      <c r="GA74" s="57">
        <f>IFERROR(Inv_SY_B!GA74/Inv_SY_B!$NE74-1,"")</f>
        <v>1.5558842899795922E-2</v>
      </c>
      <c r="GB74" s="57">
        <f>IFERROR(Inv_SY_B!GB74/Inv_SY_B!$NE74-1,"")</f>
        <v>-2.6423865864484863E-2</v>
      </c>
      <c r="GC74" s="57">
        <f>IFERROR(Inv_SY_B!GC74/Inv_SY_B!$NE74-1,"")</f>
        <v>9.9730428124920056E-3</v>
      </c>
      <c r="GD74" s="57">
        <f>IFERROR(Inv_SY_B!GD74/Inv_SY_B!$NE74-1,"")</f>
        <v>2.6360189140335333E-3</v>
      </c>
      <c r="GE74" s="57">
        <f>IFERROR(Inv_SY_B!GE74/Inv_SY_B!$NE74-1,"")</f>
        <v>1.3233942322917969E-2</v>
      </c>
      <c r="GF74" s="57">
        <f>IFERROR(Inv_SY_B!GF74/Inv_SY_B!$NE74-1,"")</f>
        <v>1.1331750941836027E-2</v>
      </c>
      <c r="GG74" s="57">
        <f>IFERROR(Inv_SY_B!GG74/Inv_SY_B!$NE74-1,"")</f>
        <v>-4.7010049844249391E-3</v>
      </c>
      <c r="GH74" s="57">
        <f>IFERROR(Inv_SY_B!GH74/Inv_SY_B!$NE74-1,"")</f>
        <v>8.6143346831477619E-3</v>
      </c>
      <c r="GI74" s="57">
        <f>IFERROR(Inv_SY_B!GI74/Inv_SY_B!$NE74-1,"")</f>
        <v>-7.6901628689820534E-3</v>
      </c>
      <c r="GJ74" s="57">
        <f>IFERROR(Inv_SY_B!GJ74/Inv_SY_B!$NE74-1,"")</f>
        <v>6.6215627601096116E-3</v>
      </c>
      <c r="GK74" s="57">
        <f>IFERROR(Inv_SY_B!GK74/Inv_SY_B!$NE74-1,"")</f>
        <v>-1.5751831103090974E-2</v>
      </c>
      <c r="GL74" s="57">
        <f>IFERROR(Inv_SY_B!GL74/Inv_SY_B!$NE74-1,"")</f>
        <v>6.9838849279348914E-3</v>
      </c>
      <c r="GM74" s="57">
        <f>IFERROR(Inv_SY_B!GM74/Inv_SY_B!$NE74-1,"")</f>
        <v>-2.6255842856726108E-4</v>
      </c>
      <c r="GN74" s="57">
        <f>IFERROR(Inv_SY_B!GN74/Inv_SY_B!$NE74-1,"")</f>
        <v>-0.12517312578627382</v>
      </c>
      <c r="GO74" s="57">
        <f>IFERROR(Inv_SY_B!GO74/Inv_SY_B!$NE74-1,"")</f>
        <v>3.5961726587701026E-3</v>
      </c>
      <c r="GP74" s="57">
        <f>IFERROR(Inv_SY_B!GP74/Inv_SY_B!$NE74-1,"")</f>
        <v>2.645076968229354E-3</v>
      </c>
      <c r="GQ74" s="57">
        <f>IFERROR(Inv_SY_B!GQ74/Inv_SY_B!$NE74-1,"")</f>
        <v>1.1014719044989407E-2</v>
      </c>
      <c r="GR74" s="57">
        <f>IFERROR(Inv_SY_B!GR74/Inv_SY_B!$NE74-1,"")</f>
        <v>-1.9685268416670176E-2</v>
      </c>
      <c r="GS74" s="57">
        <f>IFERROR(Inv_SY_B!GS74/Inv_SY_B!$NE74-1,"")</f>
        <v>2.0804395835541722E-2</v>
      </c>
      <c r="GT74" s="57">
        <f>IFERROR(Inv_SY_B!GT74/Inv_SY_B!$NE74-1,"")</f>
        <v>3.0087926828537004E-3</v>
      </c>
      <c r="GU74" s="57">
        <f>IFERROR(Inv_SY_B!GU74/Inv_SY_B!$NE74-1,"")</f>
        <v>-4.9110166857180282E-3</v>
      </c>
      <c r="GV74" s="57">
        <f>IFERROR(Inv_SY_B!GV74/Inv_SY_B!$NE74-1,"")</f>
        <v>-7.9059148752991248E-4</v>
      </c>
      <c r="GW74" s="57">
        <f>IFERROR(Inv_SY_B!GW74/Inv_SY_B!$NE74-1,"")</f>
        <v>1.7035269355955451E-2</v>
      </c>
      <c r="GX74" s="57">
        <f>IFERROR(Inv_SY_B!GX74/Inv_SY_B!$NE74-1,"")</f>
        <v>-8.2475815887128601E-3</v>
      </c>
      <c r="GY74" s="57">
        <f>IFERROR(Inv_SY_B!GY74/Inv_SY_B!$NE74-1,"")</f>
        <v>5.0986584644101551E-3</v>
      </c>
      <c r="GZ74" s="57">
        <f>IFERROR(Inv_SY_B!GZ74/Inv_SY_B!$NE74-1,"")</f>
        <v>1.5368856019487565E-2</v>
      </c>
      <c r="HA74" s="57">
        <f>IFERROR(Inv_SY_B!HA74/Inv_SY_B!$NE74-1,"")</f>
        <v>-3.816157964228184E-4</v>
      </c>
      <c r="HB74" s="57">
        <f>IFERROR(Inv_SY_B!HB74/Inv_SY_B!$NE74-1,"")</f>
        <v>-3.0195943678118509E-2</v>
      </c>
      <c r="HC74" s="57">
        <f>IFERROR(Inv_SY_B!HC74/Inv_SY_B!$NE74-1,"")</f>
        <v>-2.1473607575055897E-2</v>
      </c>
      <c r="HD74" s="57">
        <f>IFERROR(Inv_SY_B!HD74/Inv_SY_B!$NE74-1,"")</f>
        <v>-0.15798916212929082</v>
      </c>
      <c r="HE74" s="57">
        <f>IFERROR(Inv_SY_B!HE74/Inv_SY_B!$NE74-1,"")</f>
        <v>-3.5798910646283599E-2</v>
      </c>
      <c r="HF74" s="57">
        <f>IFERROR(Inv_SY_B!HF74/Inv_SY_B!$NE74-1,"")</f>
        <v>1.1190034021598239E-2</v>
      </c>
      <c r="HG74" s="57">
        <f>IFERROR(Inv_SY_B!HG74/Inv_SY_B!$NE74-1,"")</f>
        <v>7.6692426943592018E-4</v>
      </c>
      <c r="HH74" s="57">
        <f>IFERROR(Inv_SY_B!HH74/Inv_SY_B!$NE74-1,"")</f>
        <v>1.5895616709633131E-2</v>
      </c>
      <c r="HI74" s="57">
        <f>IFERROR(Inv_SY_B!HI74/Inv_SY_B!$NE74-1,"")</f>
        <v>2.295044738122809E-2</v>
      </c>
      <c r="HJ74" s="57">
        <f>IFERROR(Inv_SY_B!HJ74/Inv_SY_B!$NE74-1,"")</f>
        <v>2.5469659855281934E-2</v>
      </c>
      <c r="HK74" s="57">
        <f>IFERROR(Inv_SY_B!HK74/Inv_SY_B!$NE74-1,"")</f>
        <v>2.7975467122749897E-2</v>
      </c>
      <c r="HL74" s="57">
        <f>IFERROR(Inv_SY_B!HL74/Inv_SY_B!$NE74-1,"")</f>
        <v>1.8613032968321619E-2</v>
      </c>
      <c r="HM74" s="57">
        <f>IFERROR(Inv_SY_B!HM74/Inv_SY_B!$NE74-1,"")</f>
        <v>-5.355527190184306E-2</v>
      </c>
      <c r="HN74" s="57">
        <f>IFERROR(Inv_SY_B!HN74/Inv_SY_B!$NE74-1,"")</f>
        <v>-5.3217926528422832E-2</v>
      </c>
      <c r="HO74" s="57">
        <f>IFERROR(Inv_SY_B!HO74/Inv_SY_B!$NE74-1,"")</f>
        <v>1.5433004704412667E-5</v>
      </c>
      <c r="HP74" s="57">
        <f>IFERROR(Inv_SY_B!HP74/Inv_SY_B!$NE74-1,"")</f>
        <v>-3.6170631618788418E-2</v>
      </c>
      <c r="HQ74" s="57">
        <f>IFERROR(Inv_SY_B!HQ74/Inv_SY_B!$NE74-1,"")</f>
        <v>-5.6924548096096816E-2</v>
      </c>
      <c r="HR74" s="57">
        <f>IFERROR(Inv_SY_B!HR74/Inv_SY_B!$NE74-1,"")</f>
        <v>-4.4423941330093863E-2</v>
      </c>
      <c r="HS74" s="57">
        <f>IFERROR(Inv_SY_B!HS74/Inv_SY_B!$NE74-1,"")</f>
        <v>-3.155651816478322E-2</v>
      </c>
      <c r="HT74" s="57">
        <f>IFERROR(Inv_SY_B!HT74/Inv_SY_B!$NE74-1,"")</f>
        <v>-5.5838962226067212E-2</v>
      </c>
      <c r="HU74" s="57">
        <f>IFERROR(Inv_SY_B!HU74/Inv_SY_B!$NE74-1,"")</f>
        <v>-8.903182014759925E-3</v>
      </c>
      <c r="HV74" s="57">
        <f>IFERROR(Inv_SY_B!HV74/Inv_SY_B!$NE74-1,"")</f>
        <v>-1.0698957094802286E-2</v>
      </c>
      <c r="HW74" s="57">
        <f>IFERROR(Inv_SY_B!HW74/Inv_SY_B!$NE74-1,"")</f>
        <v>1.1944911533540159E-2</v>
      </c>
      <c r="HX74" s="57">
        <f>IFERROR(Inv_SY_B!HX74/Inv_SY_B!$NE74-1,"")</f>
        <v>1.5895616709633131E-2</v>
      </c>
      <c r="HY74" s="57">
        <f>IFERROR(Inv_SY_B!HY74/Inv_SY_B!$NE74-1,"")</f>
        <v>2.6054572876729409E-2</v>
      </c>
      <c r="HZ74" s="57">
        <f>IFERROR(Inv_SY_B!HZ74/Inv_SY_B!$NE74-1,"")</f>
        <v>1.2133040351449242E-2</v>
      </c>
      <c r="IA74" s="57">
        <f>IFERROR(Inv_SY_B!IA74/Inv_SY_B!$NE74-1,"")</f>
        <v>3.5743206999052868E-2</v>
      </c>
      <c r="IB74" s="57">
        <f>IFERROR(Inv_SY_B!IB74/Inv_SY_B!$NE74-1,"")</f>
        <v>5.8620797544763903E-3</v>
      </c>
      <c r="IC74" s="57">
        <f>IFERROR(Inv_SY_B!IC74/Inv_SY_B!$NE74-1,"")</f>
        <v>1.9752257476771673E-2</v>
      </c>
      <c r="ID74" s="57">
        <f>IFERROR(Inv_SY_B!ID74/Inv_SY_B!$NE74-1,"")</f>
        <v>9.4992369007209643E-3</v>
      </c>
      <c r="IE74" s="57">
        <f>IFERROR(Inv_SY_B!IE74/Inv_SY_B!$NE74-1,"")</f>
        <v>1.2321169169358548E-2</v>
      </c>
      <c r="IF74" s="57">
        <f>IFERROR(Inv_SY_B!IF74/Inv_SY_B!$NE74-1,"")</f>
        <v>1.6365938754406395E-2</v>
      </c>
      <c r="IG74" s="57">
        <f>IFERROR(Inv_SY_B!IG74/Inv_SY_B!$NE74-1,"")</f>
        <v>4.2495470295405013E-3</v>
      </c>
      <c r="IH74" s="57">
        <f>IFERROR(Inv_SY_B!IH74/Inv_SY_B!$NE74-1,"")</f>
        <v>-6.5902562880841842E-3</v>
      </c>
      <c r="II74" s="57">
        <f>IFERROR(Inv_SY_B!II74/Inv_SY_B!$NE74-1,"")</f>
        <v>-1.1875780219818943E-2</v>
      </c>
      <c r="IJ74" s="57">
        <f>IFERROR(Inv_SY_B!IJ74/Inv_SY_B!$NE74-1,"")</f>
        <v>-1.0621588100424129E-2</v>
      </c>
      <c r="IK74" s="57">
        <f>IFERROR(Inv_SY_B!IK74/Inv_SY_B!$NE74-1,"")</f>
        <v>1.881161338722559E-2</v>
      </c>
      <c r="IL74" s="57">
        <f>IFERROR(Inv_SY_B!IL74/Inv_SY_B!$NE74-1,"")</f>
        <v>4.5996227575103799E-2</v>
      </c>
      <c r="IM74" s="57">
        <f>IFERROR(Inv_SY_B!IM74/Inv_SY_B!$NE74-1,"")</f>
        <v>3.9494367723995616E-3</v>
      </c>
      <c r="IN74" s="57">
        <f>IFERROR(Inv_SY_B!IN74/Inv_SY_B!$NE74-1,"")</f>
        <v>-5.7839899256163507E-3</v>
      </c>
      <c r="IO74" s="57">
        <f>IFERROR(Inv_SY_B!IO74/Inv_SY_B!$NE74-1,"")</f>
        <v>2.8206638649443949E-3</v>
      </c>
      <c r="IP74" s="57">
        <f>IFERROR(Inv_SY_B!IP74/Inv_SY_B!$NE74-1,"")</f>
        <v>-1.0800758403194943E-2</v>
      </c>
      <c r="IQ74" s="57">
        <f>IFERROR(Inv_SY_B!IQ74/Inv_SY_B!$NE74-1,"")</f>
        <v>1.5978265485345755E-3</v>
      </c>
      <c r="IR74" s="57">
        <f>IFERROR(Inv_SY_B!IR74/Inv_SY_B!$NE74-1,"")</f>
        <v>-2.3797541729739802E-3</v>
      </c>
      <c r="IS74" s="57">
        <f>IFERROR(Inv_SY_B!IS74/Inv_SY_B!$NE74-1,"")</f>
        <v>-6.2319156825432209E-3</v>
      </c>
      <c r="IT74" s="57">
        <f>IFERROR(Inv_SY_B!IT74/Inv_SY_B!$NE74-1,"")</f>
        <v>-2.2984338991599795E-2</v>
      </c>
      <c r="IU74" s="57">
        <f>IFERROR(Inv_SY_B!IU74/Inv_SY_B!$NE74-1,"")</f>
        <v>-9.7257365865709433E-3</v>
      </c>
      <c r="IV74" s="57">
        <f>IFERROR(Inv_SY_B!IV74/Inv_SY_B!$NE74-1,"")</f>
        <v>7.5572612551244589E-4</v>
      </c>
      <c r="IW74" s="57">
        <f>IFERROR(Inv_SY_B!IW74/Inv_SY_B!$NE74-1,"")</f>
        <v>-1.5011260518305369E-2</v>
      </c>
      <c r="IX74" s="57">
        <f>IFERROR(Inv_SY_B!IX74/Inv_SY_B!$NE74-1,"")</f>
        <v>-1.4921675366920129E-2</v>
      </c>
      <c r="IY74" s="57">
        <f>IFERROR(Inv_SY_B!IY74/Inv_SY_B!$NE74-1,"")</f>
        <v>-2.889695898303124E-2</v>
      </c>
      <c r="IZ74" s="57">
        <f>IFERROR(Inv_SY_B!IZ74/Inv_SY_B!$NE74-1,"")</f>
        <v>-1.9763345594063342E-2</v>
      </c>
      <c r="JA74" s="57">
        <f>IFERROR(Inv_SY_B!JA74/Inv_SY_B!$NE74-1,"")</f>
        <v>-2.4044886725447134E-2</v>
      </c>
      <c r="JB74" s="57">
        <f>IFERROR(Inv_SY_B!JB74/Inv_SY_B!$NE74-1,"")</f>
        <v>2.2112047214458697E-2</v>
      </c>
      <c r="JC74" s="57">
        <f>IFERROR(Inv_SY_B!JC74/Inv_SY_B!$NE74-1,"")</f>
        <v>1.6558493024989129E-2</v>
      </c>
      <c r="JD74" s="57">
        <f>IFERROR(Inv_SY_B!JD74/Inv_SY_B!$NE74-1,"")</f>
        <v>-1.4928945258385617E-4</v>
      </c>
      <c r="JE74" s="57">
        <f>IFERROR(Inv_SY_B!JE74/Inv_SY_B!$NE74-1,"")</f>
        <v>1.6365938754406395E-2</v>
      </c>
      <c r="JF74" s="57">
        <f>IFERROR(Inv_SY_B!JF74/Inv_SY_B!$NE74-1,"")</f>
        <v>1.3866119086541229E-2</v>
      </c>
      <c r="JG74" s="57">
        <f>IFERROR(Inv_SY_B!JG74/Inv_SY_B!$NE74-1,"")</f>
        <v>2.0756206170600144E-2</v>
      </c>
      <c r="JH74" s="57">
        <f>IFERROR(Inv_SY_B!JH74/Inv_SY_B!$NE74-1,"")</f>
        <v>2.743988508133377E-2</v>
      </c>
      <c r="JI74" s="57">
        <f>IFERROR(Inv_SY_B!JI74/Inv_SY_B!$NE74-1,"")</f>
        <v>2.9310019377940977E-2</v>
      </c>
      <c r="JJ74" s="57">
        <f>IFERROR(Inv_SY_B!JJ74/Inv_SY_B!$NE74-1,"")</f>
        <v>1.4914075050976638E-2</v>
      </c>
      <c r="JK74" s="57">
        <f>IFERROR(Inv_SY_B!JK74/Inv_SY_B!$NE74-1,"")</f>
        <v>2.6755780288936659E-2</v>
      </c>
      <c r="JL74" s="57">
        <f>IFERROR(Inv_SY_B!JL74/Inv_SY_B!$NE74-1,"")</f>
        <v>2.6632619419257653E-2</v>
      </c>
      <c r="JM74" s="57">
        <f>IFERROR(Inv_SY_B!JM74/Inv_SY_B!$NE74-1,"")</f>
        <v>-8.436974944964426E-3</v>
      </c>
      <c r="JN74" s="57">
        <f>IFERROR(Inv_SY_B!JN74/Inv_SY_B!$NE74-1,"")</f>
        <v>1.9268700238779024E-2</v>
      </c>
      <c r="JO74" s="57">
        <f>IFERROR(Inv_SY_B!JO74/Inv_SY_B!$NE74-1,"")</f>
        <v>2.5472649274604908E-3</v>
      </c>
      <c r="JP74" s="57">
        <f>IFERROR(Inv_SY_B!JP74/Inv_SY_B!$NE74-1,"")</f>
        <v>2.2401738328992726E-2</v>
      </c>
      <c r="JQ74" s="57">
        <f>IFERROR(Inv_SY_B!JQ74/Inv_SY_B!$NE74-1,"")</f>
        <v>4.6936871664649882E-2</v>
      </c>
      <c r="JR74" s="57">
        <f>IFERROR(Inv_SY_B!JR74/Inv_SY_B!$NE74-1,"")</f>
        <v>4.7459451714397805E-2</v>
      </c>
      <c r="JS74" s="57">
        <f>IFERROR(Inv_SY_B!JS74/Inv_SY_B!$NE74-1,"")</f>
        <v>1.475048477453389E-2</v>
      </c>
      <c r="JT74" s="57">
        <f>IFERROR(Inv_SY_B!JT74/Inv_SY_B!$NE74-1,"")</f>
        <v>3.7678953520171365E-2</v>
      </c>
      <c r="JU74" s="57">
        <f>IFERROR(Inv_SY_B!JU74/Inv_SY_B!$NE74-1,"")</f>
        <v>2.0940889553561881E-2</v>
      </c>
      <c r="JV74" s="57">
        <f>IFERROR(Inv_SY_B!JV74/Inv_SY_B!$NE74-1,"")</f>
        <v>8.0708514314102864E-3</v>
      </c>
      <c r="JW74" s="57">
        <f>IFERROR(Inv_SY_B!JW74/Inv_SY_B!$NE74-1,"")</f>
        <v>1.3678913266457204E-3</v>
      </c>
      <c r="JX74" s="57">
        <f>IFERROR(Inv_SY_B!JX74/Inv_SY_B!$NE74-1,"")</f>
        <v>2.8092482317032541E-4</v>
      </c>
      <c r="JY74" s="57">
        <f>IFERROR(Inv_SY_B!JY74/Inv_SY_B!$NE74-1,"")</f>
        <v>-1.7197788661105218E-4</v>
      </c>
      <c r="JZ74" s="57">
        <f>IFERROR(Inv_SY_B!JZ74/Inv_SY_B!$NE74-1,"")</f>
        <v>-3.2871553532827114E-2</v>
      </c>
      <c r="KA74" s="57">
        <f>IFERROR(Inv_SY_B!KA74/Inv_SY_B!$NE74-1,"")</f>
        <v>-1.4664864599615468E-2</v>
      </c>
      <c r="KB74" s="57">
        <f>IFERROR(Inv_SY_B!KB74/Inv_SY_B!$NE74-1,"")</f>
        <v>9.7918817285793658E-3</v>
      </c>
      <c r="KC74" s="57">
        <f>IFERROR(Inv_SY_B!KC74/Inv_SY_B!$NE74-1,"")</f>
        <v>-7.1546113834863867E-4</v>
      </c>
      <c r="KD74" s="57">
        <f>IFERROR(Inv_SY_B!KD74/Inv_SY_B!$NE74-1,"")</f>
        <v>-1.4211961889833979E-2</v>
      </c>
      <c r="KE74" s="57">
        <f>IFERROR(Inv_SY_B!KE74/Inv_SY_B!$NE74-1,"")</f>
        <v>2.0118063511594952E-2</v>
      </c>
      <c r="KF74" s="57">
        <f>IFERROR(Inv_SY_B!KF74/Inv_SY_B!$NE74-1,"")</f>
        <v>-2.3100669854847933E-2</v>
      </c>
      <c r="KG74" s="57">
        <f>IFERROR(Inv_SY_B!KG74/Inv_SY_B!$NE74-1,"")</f>
        <v>3.3606632496838706E-3</v>
      </c>
      <c r="KH74" s="57">
        <f>IFERROR(Inv_SY_B!KH74/Inv_SY_B!$NE74-1,"")</f>
        <v>2.0299224595507592E-2</v>
      </c>
      <c r="KI74" s="57">
        <f>IFERROR(Inv_SY_B!KI74/Inv_SY_B!$NE74-1,"")</f>
        <v>2.6802907507968321E-2</v>
      </c>
      <c r="KJ74" s="57">
        <f>IFERROR(Inv_SY_B!KJ74/Inv_SY_B!$NE74-1,"")</f>
        <v>-1.8250727773130304E-3</v>
      </c>
      <c r="KK74" s="57">
        <f>IFERROR(Inv_SY_B!KK74/Inv_SY_B!$NE74-1,"")</f>
        <v>3.025515244445387E-3</v>
      </c>
      <c r="KL74" s="57">
        <f>IFERROR(Inv_SY_B!KL74/Inv_SY_B!$NE74-1,"")</f>
        <v>7.480970703832579E-4</v>
      </c>
      <c r="KM74" s="57">
        <f>IFERROR(Inv_SY_B!KM74/Inv_SY_B!$NE74-1,"")</f>
        <v>6.1289535113886462E-3</v>
      </c>
      <c r="KN74" s="57">
        <f>IFERROR(Inv_SY_B!KN74/Inv_SY_B!$NE74-1,"")</f>
        <v>-2.849204826342655E-3</v>
      </c>
      <c r="KO74" s="57">
        <f>IFERROR(Inv_SY_B!KO74/Inv_SY_B!$NE74-1,"")</f>
        <v>-1.2131903961969392E-3</v>
      </c>
      <c r="KP74" s="57">
        <f>IFERROR(Inv_SY_B!KP74/Inv_SY_B!$NE74-1,"")</f>
        <v>-3.0429349056060317E-4</v>
      </c>
      <c r="KQ74" s="57">
        <f>IFERROR(Inv_SY_B!KQ74/Inv_SY_B!$NE74-1,"")</f>
        <v>-2.1052909175335643E-2</v>
      </c>
      <c r="KR74" s="57">
        <f>IFERROR(Inv_SY_B!KR74/Inv_SY_B!$NE74-1,"")</f>
        <v>7.8638279620291129E-4</v>
      </c>
      <c r="KS74" s="57">
        <f>IFERROR(Inv_SY_B!KS74/Inv_SY_B!$NE74-1,"")</f>
        <v>4.228240339485545E-4</v>
      </c>
      <c r="KT74" s="57">
        <f>IFERROR(Inv_SY_B!KT74/Inv_SY_B!$NE74-1,"")</f>
        <v>1.3329160093984882E-2</v>
      </c>
      <c r="KU74" s="57">
        <f>IFERROR(Inv_SY_B!KU74/Inv_SY_B!$NE74-1,"")</f>
        <v>5.7853157772029817E-3</v>
      </c>
      <c r="KV74" s="57">
        <f>IFERROR(Inv_SY_B!KV74/Inv_SY_B!$NE74-1,"")</f>
        <v>1.7894909379958746E-2</v>
      </c>
      <c r="KW74" s="57">
        <f>IFERROR(Inv_SY_B!KW74/Inv_SY_B!$NE74-1,"")</f>
        <v>1.0602469377075874E-2</v>
      </c>
      <c r="KX74" s="57">
        <f>IFERROR(Inv_SY_B!KX74/Inv_SY_B!$NE74-1,"")</f>
        <v>1.884993592420714E-2</v>
      </c>
      <c r="KY74" s="57">
        <f>IFERROR(Inv_SY_B!KY74/Inv_SY_B!$NE74-1,"")</f>
        <v>2.1001223795668933E-2</v>
      </c>
      <c r="KZ74" s="57">
        <f>IFERROR(Inv_SY_B!KZ74/Inv_SY_B!$NE74-1,"")</f>
        <v>1.1775595597421917E-2</v>
      </c>
      <c r="LA74" s="57">
        <f>IFERROR(Inv_SY_B!LA74/Inv_SY_B!$NE74-1,"")</f>
        <v>1.1380525079812687E-2</v>
      </c>
      <c r="LB74" s="57">
        <f>IFERROR(Inv_SY_B!LB74/Inv_SY_B!$NE74-1,"")</f>
        <v>-3.4326598158298638E-2</v>
      </c>
      <c r="LC74" s="57">
        <f>IFERROR(Inv_SY_B!LC74/Inv_SY_B!$NE74-1,"")</f>
        <v>1.7862608016883774E-2</v>
      </c>
      <c r="LD74" s="57">
        <f>IFERROR(Inv_SY_B!LD74/Inv_SY_B!$NE74-1,"")</f>
        <v>3.0780036858590876E-4</v>
      </c>
      <c r="LE74" s="57">
        <f>IFERROR(Inv_SY_B!LE74/Inv_SY_B!$NE74-1,"")</f>
        <v>-4.0888084249679491E-4</v>
      </c>
      <c r="LF74" s="57">
        <f>IFERROR(Inv_SY_B!LF74/Inv_SY_B!$NE74-1,"")</f>
        <v>-2.2005838702032765E-3</v>
      </c>
      <c r="LG74" s="57">
        <f>IFERROR(Inv_SY_B!LG74/Inv_SY_B!$NE74-1,"")</f>
        <v>1.719684103350505E-2</v>
      </c>
      <c r="LH74" s="57">
        <f>IFERROR(Inv_SY_B!LH74/Inv_SY_B!$NE74-1,"")</f>
        <v>-2.5212044120033195E-3</v>
      </c>
      <c r="LI74" s="57">
        <f>IFERROR(Inv_SY_B!LI74/Inv_SY_B!$NE74-1,"")</f>
        <v>-5.6048196228457581E-3</v>
      </c>
      <c r="LJ74" s="57">
        <f>IFERROR(Inv_SY_B!LJ74/Inv_SY_B!$NE74-1,"")</f>
        <v>-8.1335641233133416E-3</v>
      </c>
      <c r="LK74" s="57">
        <f>IFERROR(Inv_SY_B!LK74/Inv_SY_B!$NE74-1,"")</f>
        <v>-3.0113294902402998E-3</v>
      </c>
      <c r="LL74" s="57">
        <f>IFERROR(Inv_SY_B!LL74/Inv_SY_B!$NE74-1,"")</f>
        <v>7.6179487216287978E-3</v>
      </c>
      <c r="LM74" s="57">
        <f>IFERROR(Inv_SY_B!LM74/Inv_SY_B!$NE74-1,"")</f>
        <v>1.0968433383440113E-2</v>
      </c>
      <c r="LN74" s="57">
        <f>IFERROR(Inv_SY_B!LN74/Inv_SY_B!$NE74-1,"")</f>
        <v>3.891206423999094E-3</v>
      </c>
      <c r="LO74" s="57">
        <f>IFERROR(Inv_SY_B!LO74/Inv_SY_B!$NE74-1,"")</f>
        <v>-5.2464790173044618E-3</v>
      </c>
      <c r="LP74" s="57">
        <f>IFERROR(Inv_SY_B!LP74/Inv_SY_B!$NE74-1,"")</f>
        <v>-6.3215008339282397E-3</v>
      </c>
      <c r="LQ74" s="57">
        <f>IFERROR(Inv_SY_B!LQ74/Inv_SY_B!$NE74-1,"")</f>
        <v>-4.4402126548366283E-3</v>
      </c>
      <c r="LR74" s="57">
        <f>IFERROR(Inv_SY_B!LR74/Inv_SY_B!$NE74-1,"")</f>
        <v>-5.6944047742311099E-3</v>
      </c>
      <c r="LS74" s="57">
        <f>IFERROR(Inv_SY_B!LS74/Inv_SY_B!$NE74-1,"")</f>
        <v>5.134893444208366E-3</v>
      </c>
      <c r="LT74" s="57">
        <f>IFERROR(Inv_SY_B!LT74/Inv_SY_B!$NE74-1,"")</f>
        <v>-2.2588142186037441E-3</v>
      </c>
      <c r="LU74" s="57">
        <f>IFERROR(Inv_SY_B!LU74/Inv_SY_B!$NE74-1,"")</f>
        <v>1.1192396261903381E-2</v>
      </c>
      <c r="LV74" s="57">
        <f>IFERROR(Inv_SY_B!LV74/Inv_SY_B!$NE74-1,"")</f>
        <v>7.523884312674145E-3</v>
      </c>
      <c r="LW74" s="57">
        <f>IFERROR(Inv_SY_B!LW74/Inv_SY_B!$NE74-1,"")</f>
        <v>3.292127473041484E-2</v>
      </c>
      <c r="LX74" s="57">
        <f>IFERROR(Inv_SY_B!LX74/Inv_SY_B!$NE74-1,"")</f>
        <v>3.4708498500552354E-2</v>
      </c>
      <c r="LY74" s="57">
        <f>IFERROR(Inv_SY_B!LY74/Inv_SY_B!$NE74-1,"")</f>
        <v>2.2103867700636437E-2</v>
      </c>
      <c r="LZ74" s="57">
        <f>IFERROR(Inv_SY_B!LZ74/Inv_SY_B!$NE74-1,"")</f>
        <v>7.0266867224855201E-3</v>
      </c>
      <c r="MA74" s="57">
        <f>IFERROR(Inv_SY_B!MA74/Inv_SY_B!$NE74-1,"")</f>
        <v>2.8168782449423446E-2</v>
      </c>
      <c r="MB74" s="57">
        <f>IFERROR(Inv_SY_B!MB74/Inv_SY_B!$NE74-1,"")</f>
        <v>1.9568607916431668E-2</v>
      </c>
      <c r="MC74" s="57">
        <f>IFERROR(Inv_SY_B!MC74/Inv_SY_B!$NE74-1,"")</f>
        <v>-6.5006711366991654E-3</v>
      </c>
      <c r="MD74" s="57">
        <f>IFERROR(Inv_SY_B!MD74/Inv_SY_B!$NE74-1,"")</f>
        <v>1.7060223677642261E-2</v>
      </c>
      <c r="ME74" s="57">
        <f>IFERROR(Inv_SY_B!ME74/Inv_SY_B!$NE74-1,"")</f>
        <v>2.5839568513404521E-2</v>
      </c>
      <c r="MF74" s="57">
        <f>IFERROR(Inv_SY_B!MF74/Inv_SY_B!$NE74-1,"")</f>
        <v>1.974777821920215E-2</v>
      </c>
      <c r="MG74" s="57">
        <f>IFERROR(Inv_SY_B!MG74/Inv_SY_B!$NE74-1,"")</f>
        <v>2.3689524880156965E-2</v>
      </c>
      <c r="MH74" s="57">
        <f>IFERROR(Inv_SY_B!MH74/Inv_SY_B!$NE74-1,"")</f>
        <v>2.7900026995267391E-2</v>
      </c>
      <c r="MI74" s="57">
        <f>IFERROR(Inv_SY_B!MI74/Inv_SY_B!$NE74-1,"")</f>
        <v>-1.8684251725103795E-2</v>
      </c>
      <c r="MJ74" s="57">
        <f>IFERROR(Inv_SY_B!MJ74/Inv_SY_B!$NE74-1,"")</f>
        <v>2.6336766103593368E-2</v>
      </c>
      <c r="MK74" s="57">
        <f>IFERROR(Inv_SY_B!MK74/Inv_SY_B!$NE74-1,"")</f>
        <v>2.8123989873730659E-2</v>
      </c>
      <c r="ML74" s="57">
        <f>IFERROR(Inv_SY_B!ML74/Inv_SY_B!$NE74-1,"")</f>
        <v>1.9568607916431668E-2</v>
      </c>
      <c r="MM74" s="57">
        <f>IFERROR(Inv_SY_B!MM74/Inv_SY_B!$NE74-1,"")</f>
        <v>1.1935010016808301E-2</v>
      </c>
      <c r="MN74" s="57">
        <f>IFERROR(Inv_SY_B!MN74/Inv_SY_B!$NE74-1,"")</f>
        <v>2.0504772748408673E-2</v>
      </c>
      <c r="MO74" s="57">
        <f>IFERROR(Inv_SY_B!MO74/Inv_SY_B!$NE74-1,"")</f>
        <v>2.981714923491352E-2</v>
      </c>
      <c r="MP74" s="57">
        <f>IFERROR(Inv_SY_B!MP74/Inv_SY_B!$NE74-1,"")</f>
        <v>-4.3738520884639698E-4</v>
      </c>
      <c r="MQ74" s="57">
        <f>IFERROR(Inv_SY_B!MQ74/Inv_SY_B!$NE74-1,"")</f>
        <v>5.503739148935205E-3</v>
      </c>
      <c r="MR74" s="57">
        <f>IFERROR(Inv_SY_B!MR74/Inv_SY_B!$NE74-1,"")</f>
        <v>1.1058018534825242E-2</v>
      </c>
      <c r="MS74" s="57">
        <f>IFERROR(Inv_SY_B!MS74/Inv_SY_B!$NE74-1,"")</f>
        <v>2.4737671151365381E-2</v>
      </c>
      <c r="MT74" s="57">
        <f>IFERROR(Inv_SY_B!MT74/Inv_SY_B!$NE74-1,"")</f>
        <v>1.2731632044796992E-2</v>
      </c>
      <c r="MU74" s="57">
        <f>IFERROR(Inv_SY_B!MU74/Inv_SY_B!$NE74-1,"")</f>
        <v>2.2256162457991557E-2</v>
      </c>
      <c r="MV74" s="57">
        <f>IFERROR(Inv_SY_B!MV74/Inv_SY_B!$NE74-1,"")</f>
        <v>-2.1476471898389526E-3</v>
      </c>
      <c r="MW74" s="57">
        <f>IFERROR(Inv_SY_B!MW74/Inv_SY_B!$NE74-1,"")</f>
        <v>1.3073684440995548E-2</v>
      </c>
      <c r="MX74" s="57">
        <f>IFERROR(Inv_SY_B!MX74/Inv_SY_B!$NE74-1,"")</f>
        <v>1.6164372163789187E-2</v>
      </c>
      <c r="MY74" s="57">
        <f>IFERROR(Inv_SY_B!MY74/Inv_SY_B!$NE74-1,"")</f>
        <v>1.1756782715630854E-2</v>
      </c>
      <c r="MZ74" s="57">
        <f>IFERROR(Inv_SY_B!MZ74/Inv_SY_B!$NE74-1,"")</f>
        <v>2.5302057605092854E-2</v>
      </c>
      <c r="NA74" s="57">
        <f>IFERROR(Inv_SY_B!NA74/Inv_SY_B!$NE74-1,"")</f>
        <v>2.8569558126673611E-2</v>
      </c>
      <c r="NB74" s="57">
        <f>IFERROR(Inv_SY_B!NB74/Inv_SY_B!$NE74-1,"")</f>
        <v>-1.2241057201031191E-3</v>
      </c>
      <c r="NC74" s="57">
        <f>IFERROR(Inv_SY_B!NC74/Inv_SY_B!$NE74-1,"")</f>
        <v>2.426734910659234E-2</v>
      </c>
      <c r="ND74" s="57">
        <f>IFERROR(Inv_SY_B!ND74/Inv_SY_B!$NE74-1,"")</f>
        <v>1.4672779393223534E-2</v>
      </c>
    </row>
    <row r="75" spans="2:368" ht="15" customHeight="1" x14ac:dyDescent="0.35">
      <c r="B75" s="86">
        <f t="shared" si="0"/>
        <v>45816</v>
      </c>
      <c r="C75" s="57">
        <f>IFERROR(Inv_SY_B!C75/Inv_SY_B!$NE75-1,"")</f>
        <v>-6.3735941487717218E-2</v>
      </c>
      <c r="D75" s="57">
        <f>IFERROR(Inv_SY_B!D75/Inv_SY_B!$NE75-1,"")</f>
        <v>-8.436548853968262E-2</v>
      </c>
      <c r="E75" s="57">
        <f>IFERROR(Inv_SY_B!E75/Inv_SY_B!$NE75-1,"")</f>
        <v>-5.4770022961285969E-2</v>
      </c>
      <c r="F75" s="57">
        <f>IFERROR(Inv_SY_B!F75/Inv_SY_B!$NE75-1,"")</f>
        <v>-6.004642634188484E-2</v>
      </c>
      <c r="G75" s="57">
        <f>IFERROR(Inv_SY_B!G75/Inv_SY_B!$NE75-1,"")</f>
        <v>-5.8538882518856528E-2</v>
      </c>
      <c r="H75" s="57">
        <f>IFERROR(Inv_SY_B!H75/Inv_SY_B!$NE75-1,"")</f>
        <v>-8.0267774409998216E-2</v>
      </c>
      <c r="I75" s="57">
        <f>IFERROR(Inv_SY_B!I75/Inv_SY_B!$NE75-1,"")</f>
        <v>-3.0142962390913741E-2</v>
      </c>
      <c r="J75" s="57">
        <f>IFERROR(Inv_SY_B!J75/Inv_SY_B!$NE75-1,"")</f>
        <v>-7.3162057602230712E-2</v>
      </c>
      <c r="K75" s="57">
        <f>IFERROR(Inv_SY_B!K75/Inv_SY_B!$NE75-1,"")</f>
        <v>-4.8739847669172942E-2</v>
      </c>
      <c r="L75" s="57">
        <f>IFERROR(Inv_SY_B!L75/Inv_SY_B!$NE75-1,"")</f>
        <v>-4.8136830139961617E-2</v>
      </c>
      <c r="M75" s="57">
        <f>IFERROR(Inv_SY_B!M75/Inv_SY_B!$NE75-1,"")</f>
        <v>-3.8790058437186525E-2</v>
      </c>
      <c r="N75" s="57">
        <f>IFERROR(Inv_SY_B!N75/Inv_SY_B!$NE75-1,"")</f>
        <v>-4.5875514405419149E-2</v>
      </c>
      <c r="O75" s="57">
        <f>IFERROR(Inv_SY_B!O75/Inv_SY_B!$NE75-1,"")</f>
        <v>-5.1905689697532176E-2</v>
      </c>
      <c r="P75" s="57">
        <f>IFERROR(Inv_SY_B!P75/Inv_SY_B!$NE75-1,"")</f>
        <v>-4.9644373962989929E-2</v>
      </c>
      <c r="Q75" s="57">
        <f>IFERROR(Inv_SY_B!Q75/Inv_SY_B!$NE75-1,"")</f>
        <v>-4.4970988111602384E-2</v>
      </c>
      <c r="R75" s="57">
        <f>IFERROR(Inv_SY_B!R75/Inv_SY_B!$NE75-1,"")</f>
        <v>-4.6026268787722091E-2</v>
      </c>
      <c r="S75" s="57">
        <f>IFERROR(Inv_SY_B!S75/Inv_SY_B!$NE75-1,"")</f>
        <v>-4.8977880904388149E-2</v>
      </c>
      <c r="T75" s="57">
        <f>IFERROR(Inv_SY_B!T75/Inv_SY_B!$NE75-1,"")</f>
        <v>-4.4534593847041504E-2</v>
      </c>
      <c r="U75" s="57">
        <f>IFERROR(Inv_SY_B!U75/Inv_SY_B!$NE75-1,"")</f>
        <v>-4.3011181141665689E-2</v>
      </c>
      <c r="V75" s="57">
        <f>IFERROR(Inv_SY_B!V75/Inv_SY_B!$NE75-1,"")</f>
        <v>-3.5171953261918576E-2</v>
      </c>
      <c r="W75" s="57">
        <f>IFERROR(Inv_SY_B!W75/Inv_SY_B!$NE75-1,"")</f>
        <v>-4.8703224190507211E-3</v>
      </c>
      <c r="X75" s="57">
        <f>IFERROR(Inv_SY_B!X75/Inv_SY_B!$NE75-1,"")</f>
        <v>-1.8890479973213692E-2</v>
      </c>
      <c r="Y75" s="57">
        <f>IFERROR(Inv_SY_B!Y75/Inv_SY_B!$NE75-1,"")</f>
        <v>-9.8452170350440404E-3</v>
      </c>
      <c r="Z75" s="57">
        <f>IFERROR(Inv_SY_B!Z75/Inv_SY_B!$NE75-1,"")</f>
        <v>-1.7985953679396594E-2</v>
      </c>
      <c r="AA75" s="57">
        <f>IFERROR(Inv_SY_B!AA75/Inv_SY_B!$NE75-1,"")</f>
        <v>-1.497086603334008E-2</v>
      </c>
      <c r="AB75" s="57">
        <f>IFERROR(Inv_SY_B!AB75/Inv_SY_B!$NE75-1,"")</f>
        <v>-1.2558795916494891E-2</v>
      </c>
      <c r="AC75" s="57">
        <f>IFERROR(Inv_SY_B!AC75/Inv_SY_B!$NE75-1,"")</f>
        <v>-1.3011059063403274E-2</v>
      </c>
      <c r="AD75" s="57">
        <f>IFERROR(Inv_SY_B!AD75/Inv_SY_B!$NE75-1,"")</f>
        <v>-2.3865374589206789E-2</v>
      </c>
      <c r="AE75" s="57">
        <f>IFERROR(Inv_SY_B!AE75/Inv_SY_B!$NE75-1,"")</f>
        <v>-5.3225855659593257E-3</v>
      </c>
      <c r="AF75" s="57">
        <f>IFERROR(Inv_SY_B!AF75/Inv_SY_B!$NE75-1,"")</f>
        <v>-8.3376732120157282E-3</v>
      </c>
      <c r="AG75" s="57">
        <f>IFERROR(Inv_SY_B!AG75/Inv_SY_B!$NE75-1,"")</f>
        <v>-1.5875392327157067E-2</v>
      </c>
      <c r="AH75" s="57">
        <f>IFERROR(Inv_SY_B!AH75/Inv_SY_B!$NE75-1,"")</f>
        <v>-1.4367848504128755E-2</v>
      </c>
      <c r="AI75" s="57">
        <f>IFERROR(Inv_SY_B!AI75/Inv_SY_B!$NE75-1,"")</f>
        <v>-6.8639426133145998E-2</v>
      </c>
      <c r="AJ75" s="57">
        <f>IFERROR(Inv_SY_B!AJ75/Inv_SY_B!$NE75-1,"")</f>
        <v>-7.1987760308503512E-2</v>
      </c>
      <c r="AK75" s="57">
        <f>IFERROR(Inv_SY_B!AK75/Inv_SY_B!$NE75-1,"")</f>
        <v>-6.341856384076372E-2</v>
      </c>
      <c r="AL75" s="57">
        <f>IFERROR(Inv_SY_B!AL75/Inv_SY_B!$NE75-1,"")</f>
        <v>-6.2942497370333861E-2</v>
      </c>
      <c r="AM75" s="57">
        <f>IFERROR(Inv_SY_B!AM75/Inv_SY_B!$NE75-1,"")</f>
        <v>-4.6280170905284801E-2</v>
      </c>
      <c r="AN75" s="57">
        <f>IFERROR(Inv_SY_B!AN75/Inv_SY_B!$NE75-1,"")</f>
        <v>-4.77083703165746E-2</v>
      </c>
      <c r="AO75" s="57">
        <f>IFERROR(Inv_SY_B!AO75/Inv_SY_B!$NE75-1,"")</f>
        <v>-6.0950952635701827E-2</v>
      </c>
      <c r="AP75" s="57">
        <f>IFERROR(Inv_SY_B!AP75/Inv_SY_B!$NE75-1,"")</f>
        <v>-5.5642811490407618E-2</v>
      </c>
      <c r="AQ75" s="57">
        <f>IFERROR(Inv_SY_B!AQ75/Inv_SY_B!$NE75-1,"")</f>
        <v>-6.9242443662357211E-2</v>
      </c>
      <c r="AR75" s="57">
        <f>IFERROR(Inv_SY_B!AR75/Inv_SY_B!$NE75-1,"")</f>
        <v>-5.2286124080262009E-2</v>
      </c>
      <c r="AS75" s="57">
        <f>IFERROR(Inv_SY_B!AS75/Inv_SY_B!$NE75-1,"")</f>
        <v>-3.0965048723870181E-2</v>
      </c>
      <c r="AT75" s="57">
        <f>IFERROR(Inv_SY_B!AT75/Inv_SY_B!$NE75-1,"")</f>
        <v>-4.0078082721072161E-2</v>
      </c>
      <c r="AU75" s="57">
        <f>IFERROR(Inv_SY_B!AU75/Inv_SY_B!$NE75-1,"")</f>
        <v>-3.9932617966218498E-2</v>
      </c>
      <c r="AV75" s="57">
        <f>IFERROR(Inv_SY_B!AV75/Inv_SY_B!$NE75-1,"")</f>
        <v>-1.9132210589120069E-2</v>
      </c>
      <c r="AW75" s="57">
        <f>IFERROR(Inv_SY_B!AW75/Inv_SY_B!$NE75-1,"")</f>
        <v>-2.0359223740742838E-2</v>
      </c>
      <c r="AX75" s="57">
        <f>IFERROR(Inv_SY_B!AX75/Inv_SY_B!$NE75-1,"")</f>
        <v>-2.9761816155083554E-2</v>
      </c>
      <c r="AY75" s="57">
        <f>IFERROR(Inv_SY_B!AY75/Inv_SY_B!$NE75-1,"")</f>
        <v>-4.978296478877442E-2</v>
      </c>
      <c r="AZ75" s="57">
        <f>IFERROR(Inv_SY_B!AZ75/Inv_SY_B!$NE75-1,"")</f>
        <v>-3.3905321885138506E-2</v>
      </c>
      <c r="BA75" s="57">
        <f>IFERROR(Inv_SY_B!BA75/Inv_SY_B!$NE75-1,"")</f>
        <v>-3.4345235681548347E-2</v>
      </c>
      <c r="BB75" s="57">
        <f>IFERROR(Inv_SY_B!BB75/Inv_SY_B!$NE75-1,"")</f>
        <v>-5.3795968177878906E-2</v>
      </c>
      <c r="BC75" s="57">
        <f>IFERROR(Inv_SY_B!BC75/Inv_SY_B!$NE75-1,"")</f>
        <v>-6.0728410452302262E-2</v>
      </c>
      <c r="BD75" s="57">
        <f>IFERROR(Inv_SY_B!BD75/Inv_SY_B!$NE75-1,"")</f>
        <v>-6.3799679855738756E-2</v>
      </c>
      <c r="BE75" s="57">
        <f>IFERROR(Inv_SY_B!BE75/Inv_SY_B!$NE75-1,"")</f>
        <v>-7.4422230974739878E-2</v>
      </c>
      <c r="BF75" s="57">
        <f>IFERROR(Inv_SY_B!BF75/Inv_SY_B!$NE75-1,"")</f>
        <v>-6.1140951685755951E-2</v>
      </c>
      <c r="BG75" s="57">
        <f>IFERROR(Inv_SY_B!BG75/Inv_SY_B!$NE75-1,"")</f>
        <v>-6.7073525775032783E-2</v>
      </c>
      <c r="BH75" s="57">
        <f>IFERROR(Inv_SY_B!BH75/Inv_SY_B!$NE75-1,"")</f>
        <v>-9.977432909474504E-2</v>
      </c>
      <c r="BI75" s="57">
        <f>IFERROR(Inv_SY_B!BI75/Inv_SY_B!$NE75-1,"")</f>
        <v>-9.6095026161229558E-2</v>
      </c>
      <c r="BJ75" s="57">
        <f>IFERROR(Inv_SY_B!BJ75/Inv_SY_B!$NE75-1,"")</f>
        <v>-0.10133614363671639</v>
      </c>
      <c r="BK75" s="57">
        <f>IFERROR(Inv_SY_B!BK75/Inv_SY_B!$NE75-1,"")</f>
        <v>-5.1151917786018242E-2</v>
      </c>
      <c r="BL75" s="57">
        <f>IFERROR(Inv_SY_B!BL75/Inv_SY_B!$NE75-1,"")</f>
        <v>-6.823709437400638E-2</v>
      </c>
      <c r="BM75" s="57">
        <f>IFERROR(Inv_SY_B!BM75/Inv_SY_B!$NE75-1,"")</f>
        <v>-6.4544742588017456E-2</v>
      </c>
      <c r="BN75" s="57">
        <f>IFERROR(Inv_SY_B!BN75/Inv_SY_B!$NE75-1,"")</f>
        <v>2.9037553005859973E-2</v>
      </c>
      <c r="BO75" s="57">
        <f>IFERROR(Inv_SY_B!BO75/Inv_SY_B!$NE75-1,"")</f>
        <v>1.3518903134024818E-2</v>
      </c>
      <c r="BP75" s="57">
        <f>IFERROR(Inv_SY_B!BP75/Inv_SY_B!$NE75-1,"")</f>
        <v>1.3301138052979278E-2</v>
      </c>
      <c r="BQ75" s="57">
        <f>IFERROR(Inv_SY_B!BQ75/Inv_SY_B!$NE75-1,"")</f>
        <v>1.7844898452279878E-2</v>
      </c>
      <c r="BR75" s="57">
        <f>IFERROR(Inv_SY_B!BR75/Inv_SY_B!$NE75-1,"")</f>
        <v>1.6608899789921416E-2</v>
      </c>
      <c r="BS75" s="57">
        <f>IFERROR(Inv_SY_B!BS75/Inv_SY_B!$NE75-1,"")</f>
        <v>1.0074680837637295E-2</v>
      </c>
      <c r="BT75" s="57">
        <f>IFERROR(Inv_SY_B!BT75/Inv_SY_B!$NE75-1,"")</f>
        <v>4.592246128102051E-3</v>
      </c>
      <c r="BU75" s="57">
        <f>IFERROR(Inv_SY_B!BU75/Inv_SY_B!$NE75-1,"")</f>
        <v>2.8076220712914601E-2</v>
      </c>
      <c r="BV75" s="57">
        <f>IFERROR(Inv_SY_B!BV75/Inv_SY_B!$NE75-1,"")</f>
        <v>2.1964893993475121E-2</v>
      </c>
      <c r="BW75" s="57">
        <f>IFERROR(Inv_SY_B!BW75/Inv_SY_B!$NE75-1,"")</f>
        <v>4.1802465739824157E-3</v>
      </c>
      <c r="BX75" s="57">
        <f>IFERROR(Inv_SY_B!BX75/Inv_SY_B!$NE75-1,"")</f>
        <v>-1.2045271599104623E-2</v>
      </c>
      <c r="BY75" s="57">
        <f>IFERROR(Inv_SY_B!BY75/Inv_SY_B!$NE75-1,"")</f>
        <v>4.0429133892758706E-3</v>
      </c>
      <c r="BZ75" s="57">
        <f>IFERROR(Inv_SY_B!BZ75/Inv_SY_B!$NE75-1,"")</f>
        <v>1.6443475726525048E-2</v>
      </c>
      <c r="CA75" s="57">
        <f>IFERROR(Inv_SY_B!CA75/Inv_SY_B!$NE75-1,"")</f>
        <v>1.8705521039183992E-3</v>
      </c>
      <c r="CB75" s="57">
        <f>IFERROR(Inv_SY_B!CB75/Inv_SY_B!$NE75-1,"")</f>
        <v>3.1097550776457705E-2</v>
      </c>
      <c r="CC75" s="57">
        <f>IFERROR(Inv_SY_B!CC75/Inv_SY_B!$NE75-1,"")</f>
        <v>3.3294881731761983E-2</v>
      </c>
      <c r="CD75" s="57">
        <f>IFERROR(Inv_SY_B!CD75/Inv_SY_B!$NE75-1,"")</f>
        <v>3.3775547878234669E-2</v>
      </c>
      <c r="CE75" s="57">
        <f>IFERROR(Inv_SY_B!CE75/Inv_SY_B!$NE75-1,"")</f>
        <v>1.0222906701068624E-2</v>
      </c>
      <c r="CF75" s="57">
        <f>IFERROR(Inv_SY_B!CF75/Inv_SY_B!$NE75-1,"")</f>
        <v>3.0250662804101047E-2</v>
      </c>
      <c r="CG75" s="57">
        <f>IFERROR(Inv_SY_B!CG75/Inv_SY_B!$NE75-1,"")</f>
        <v>4.5998201317113852E-2</v>
      </c>
      <c r="CH75" s="57">
        <f>IFERROR(Inv_SY_B!CH75/Inv_SY_B!$NE75-1,"")</f>
        <v>3.8266967259886098E-2</v>
      </c>
      <c r="CI75" s="57">
        <f>IFERROR(Inv_SY_B!CI75/Inv_SY_B!$NE75-1,"")</f>
        <v>3.2333549438816611E-2</v>
      </c>
      <c r="CJ75" s="57">
        <f>IFERROR(Inv_SY_B!CJ75/Inv_SY_B!$NE75-1,"")</f>
        <v>3.6687635635761273E-2</v>
      </c>
      <c r="CK75" s="57">
        <f>IFERROR(Inv_SY_B!CK75/Inv_SY_B!$NE75-1,"")</f>
        <v>2.6206616675660266E-2</v>
      </c>
      <c r="CL75" s="57">
        <f>IFERROR(Inv_SY_B!CL75/Inv_SY_B!$NE75-1,"")</f>
        <v>9.2494002377836448E-3</v>
      </c>
      <c r="CM75" s="57">
        <f>IFERROR(Inv_SY_B!CM75/Inv_SY_B!$NE75-1,"")</f>
        <v>2.1209561477589123E-2</v>
      </c>
      <c r="CN75" s="57">
        <f>IFERROR(Inv_SY_B!CN75/Inv_SY_B!$NE75-1,"")</f>
        <v>2.313222606348031E-2</v>
      </c>
      <c r="CO75" s="57">
        <f>IFERROR(Inv_SY_B!CO75/Inv_SY_B!$NE75-1,"")</f>
        <v>2.5672889980550728E-2</v>
      </c>
      <c r="CP75" s="57">
        <f>IFERROR(Inv_SY_B!CP75/Inv_SY_B!$NE75-1,"")</f>
        <v>-2.6307720430862269E-2</v>
      </c>
      <c r="CQ75" s="57">
        <f>IFERROR(Inv_SY_B!CQ75/Inv_SY_B!$NE75-1,"")</f>
        <v>-1.0033738043141116E-2</v>
      </c>
      <c r="CR75" s="57">
        <f>IFERROR(Inv_SY_B!CR75/Inv_SY_B!$NE75-1,"")</f>
        <v>-6.9437413872447395E-3</v>
      </c>
      <c r="CS75" s="57">
        <f>IFERROR(Inv_SY_B!CS75/Inv_SY_B!$NE75-1,"")</f>
        <v>6.4462441216397437E-3</v>
      </c>
      <c r="CT75" s="57">
        <f>IFERROR(Inv_SY_B!CT75/Inv_SY_B!$NE75-1,"")</f>
        <v>5.4849118286941501E-3</v>
      </c>
      <c r="CU75" s="57">
        <f>IFERROR(Inv_SY_B!CU75/Inv_SY_B!$NE75-1,"")</f>
        <v>-1.6392264495052378E-2</v>
      </c>
      <c r="CV75" s="57">
        <f>IFERROR(Inv_SY_B!CV75/Inv_SY_B!$NE75-1,"")</f>
        <v>3.4935806504499123E-3</v>
      </c>
      <c r="CW75" s="57">
        <f>IFERROR(Inv_SY_B!CW75/Inv_SY_B!$NE75-1,"")</f>
        <v>7.4762430069386099E-3</v>
      </c>
      <c r="CX75" s="57">
        <f>IFERROR(Inv_SY_B!CX75/Inv_SY_B!$NE75-1,"")</f>
        <v>7.6135761916449329E-3</v>
      </c>
      <c r="CY75" s="57">
        <f>IFERROR(Inv_SY_B!CY75/Inv_SY_B!$NE75-1,"")</f>
        <v>3.3780959269467115E-3</v>
      </c>
      <c r="CZ75" s="57">
        <f>IFERROR(Inv_SY_B!CZ75/Inv_SY_B!$NE75-1,"")</f>
        <v>1.5990900458741963E-2</v>
      </c>
      <c r="DA75" s="57">
        <f>IFERROR(Inv_SY_B!DA75/Inv_SY_B!$NE75-1,"")</f>
        <v>-9.8157403591491166E-3</v>
      </c>
      <c r="DB75" s="57">
        <f>IFERROR(Inv_SY_B!DB75/Inv_SY_B!$NE75-1,"")</f>
        <v>1.5647567496975601E-2</v>
      </c>
      <c r="DC75" s="57">
        <f>IFERROR(Inv_SY_B!DC75/Inv_SY_B!$NE75-1,"")</f>
        <v>4.050487392885338E-2</v>
      </c>
      <c r="DD75" s="57">
        <f>IFERROR(Inv_SY_B!DD75/Inv_SY_B!$NE75-1,"")</f>
        <v>1.0634906255188037E-2</v>
      </c>
      <c r="DE75" s="57">
        <f>IFERROR(Inv_SY_B!DE75/Inv_SY_B!$NE75-1,"")</f>
        <v>3.0754217814691565E-2</v>
      </c>
      <c r="DF75" s="57">
        <f>IFERROR(Inv_SY_B!DF75/Inv_SY_B!$NE75-1,"")</f>
        <v>1.1115572401660945E-2</v>
      </c>
      <c r="DG75" s="57">
        <f>IFERROR(Inv_SY_B!DG75/Inv_SY_B!$NE75-1,"")</f>
        <v>1.8256898006399513E-2</v>
      </c>
      <c r="DH75" s="57">
        <f>IFERROR(Inv_SY_B!DH75/Inv_SY_B!$NE75-1,"")</f>
        <v>3.7964210011783184E-2</v>
      </c>
      <c r="DI75" s="57">
        <f>IFERROR(Inv_SY_B!DI75/Inv_SY_B!$NE75-1,"")</f>
        <v>3.3638214693528123E-2</v>
      </c>
      <c r="DJ75" s="57">
        <f>IFERROR(Inv_SY_B!DJ75/Inv_SY_B!$NE75-1,"")</f>
        <v>3.0548218037631747E-2</v>
      </c>
      <c r="DK75" s="57">
        <f>IFERROR(Inv_SY_B!DK75/Inv_SY_B!$NE75-1,"")</f>
        <v>3.5665514086814509E-2</v>
      </c>
      <c r="DL75" s="57">
        <f>IFERROR(Inv_SY_B!DL75/Inv_SY_B!$NE75-1,"")</f>
        <v>9.9825736278325028E-3</v>
      </c>
      <c r="DM75" s="57">
        <f>IFERROR(Inv_SY_B!DM75/Inv_SY_B!$NE75-1,"")</f>
        <v>1.9012230522285067E-2</v>
      </c>
      <c r="DN75" s="57">
        <f>IFERROR(Inv_SY_B!DN75/Inv_SY_B!$NE75-1,"")</f>
        <v>2.0934895108176255E-2</v>
      </c>
      <c r="DO75" s="57">
        <f>IFERROR(Inv_SY_B!DO75/Inv_SY_B!$NE75-1,"")</f>
        <v>2.4299558133485721E-2</v>
      </c>
      <c r="DP75" s="57">
        <f>IFERROR(Inv_SY_B!DP75/Inv_SY_B!$NE75-1,"")</f>
        <v>3.0548218037631747E-2</v>
      </c>
      <c r="DQ75" s="57">
        <f>IFERROR(Inv_SY_B!DQ75/Inv_SY_B!$NE75-1,"")</f>
        <v>4.5860868132407306E-2</v>
      </c>
      <c r="DR75" s="57">
        <f>IFERROR(Inv_SY_B!DR75/Inv_SY_B!$NE75-1,"")</f>
        <v>3.6384878387658137E-2</v>
      </c>
      <c r="DS75" s="57">
        <f>IFERROR(Inv_SY_B!DS75/Inv_SY_B!$NE75-1,"")</f>
        <v>8.9869080387101619E-3</v>
      </c>
      <c r="DT75" s="57">
        <f>IFERROR(Inv_SY_B!DT75/Inv_SY_B!$NE75-1,"")</f>
        <v>1.6952232751687557E-2</v>
      </c>
      <c r="DU75" s="57">
        <f>IFERROR(Inv_SY_B!DU75/Inv_SY_B!$NE75-1,"")</f>
        <v>1.0628663837701557E-2</v>
      </c>
      <c r="DV75" s="57">
        <f>IFERROR(Inv_SY_B!DV75/Inv_SY_B!$NE75-1,"")</f>
        <v>2.7857736100881603E-2</v>
      </c>
      <c r="DW75" s="57">
        <f>IFERROR(Inv_SY_B!DW75/Inv_SY_B!$NE75-1,"")</f>
        <v>2.711488841996923E-2</v>
      </c>
      <c r="DX75" s="57">
        <f>IFERROR(Inv_SY_B!DX75/Inv_SY_B!$NE75-1,"")</f>
        <v>2.711488841996923E-2</v>
      </c>
      <c r="DY75" s="57">
        <f>IFERROR(Inv_SY_B!DY75/Inv_SY_B!$NE75-1,"")</f>
        <v>5.4162452363408775E-3</v>
      </c>
      <c r="DZ75" s="57">
        <f>IFERROR(Inv_SY_B!DZ75/Inv_SY_B!$NE75-1,"")</f>
        <v>3.0822884407044837E-2</v>
      </c>
      <c r="EA75" s="57">
        <f>IFERROR(Inv_SY_B!EA75/Inv_SY_B!$NE75-1,"")</f>
        <v>6.2402443445801481E-3</v>
      </c>
      <c r="EB75" s="57">
        <f>IFERROR(Inv_SY_B!EB75/Inv_SY_B!$NE75-1,"")</f>
        <v>1.7913565044633151E-2</v>
      </c>
      <c r="EC75" s="57">
        <f>IFERROR(Inv_SY_B!EC75/Inv_SY_B!$NE75-1,"")</f>
        <v>9.3302410004765246E-3</v>
      </c>
      <c r="ED75" s="57">
        <f>IFERROR(Inv_SY_B!ED75/Inv_SY_B!$NE75-1,"")</f>
        <v>1.4136902465204271E-2</v>
      </c>
      <c r="EE75" s="57">
        <f>IFERROR(Inv_SY_B!EE75/Inv_SY_B!$NE75-1,"")</f>
        <v>1.2351571064019407E-2</v>
      </c>
      <c r="EF75" s="57">
        <f>IFERROR(Inv_SY_B!EF75/Inv_SY_B!$NE75-1,"")</f>
        <v>2.5192223834078042E-2</v>
      </c>
      <c r="EG75" s="57">
        <f>IFERROR(Inv_SY_B!EG75/Inv_SY_B!$NE75-1,"")</f>
        <v>7.6822427839984275E-3</v>
      </c>
      <c r="EH75" s="57">
        <f>IFERROR(Inv_SY_B!EH75/Inv_SY_B!$NE75-1,"")</f>
        <v>2.0316895776997024E-2</v>
      </c>
      <c r="EI75" s="57">
        <f>IFERROR(Inv_SY_B!EI75/Inv_SY_B!$NE75-1,"")</f>
        <v>1.7520292742973842E-2</v>
      </c>
      <c r="EJ75" s="57">
        <f>IFERROR(Inv_SY_B!EJ75/Inv_SY_B!$NE75-1,"")</f>
        <v>-1.072040396667362E-2</v>
      </c>
      <c r="EK75" s="57">
        <f>IFERROR(Inv_SY_B!EK75/Inv_SY_B!$NE75-1,"")</f>
        <v>-3.3828085625390525E-2</v>
      </c>
      <c r="EL75" s="57">
        <f>IFERROR(Inv_SY_B!EL75/Inv_SY_B!$NE75-1,"")</f>
        <v>-2.7543719093220842E-2</v>
      </c>
      <c r="EM75" s="57">
        <f>IFERROR(Inv_SY_B!EM75/Inv_SY_B!$NE75-1,"")</f>
        <v>-2.4179056067911486E-2</v>
      </c>
      <c r="EN75" s="57">
        <f>IFERROR(Inv_SY_B!EN75/Inv_SY_B!$NE75-1,"")</f>
        <v>-2.2599724443786662E-2</v>
      </c>
      <c r="EO75" s="57">
        <f>IFERROR(Inv_SY_B!EO75/Inv_SY_B!$NE75-1,"")</f>
        <v>-1.0308404412554206E-2</v>
      </c>
      <c r="EP75" s="57">
        <f>IFERROR(Inv_SY_B!EP75/Inv_SY_B!$NE75-1,"")</f>
        <v>-2.8308192897907869E-4</v>
      </c>
      <c r="EQ75" s="57">
        <f>IFERROR(Inv_SY_B!EQ75/Inv_SY_B!$NE75-1,"")</f>
        <v>-4.1970776931146148E-3</v>
      </c>
      <c r="ER75" s="57">
        <f>IFERROR(Inv_SY_B!ER75/Inv_SY_B!$NE75-1,"")</f>
        <v>2.8755813192704593E-3</v>
      </c>
      <c r="ES75" s="57">
        <f>IFERROR(Inv_SY_B!ES75/Inv_SY_B!$NE75-1,"")</f>
        <v>3.4935806504499123E-3</v>
      </c>
      <c r="ET75" s="57">
        <f>IFERROR(Inv_SY_B!ET75/Inv_SY_B!$NE75-1,"")</f>
        <v>1.5223083107883006E-2</v>
      </c>
      <c r="EU75" s="57">
        <f>IFERROR(Inv_SY_B!EU75/Inv_SY_B!$NE75-1,"")</f>
        <v>2.2880448558185273E-2</v>
      </c>
      <c r="EV75" s="57">
        <f>IFERROR(Inv_SY_B!EV75/Inv_SY_B!$NE75-1,"")</f>
        <v>-1.8624135531037922E-3</v>
      </c>
      <c r="EW75" s="57">
        <f>IFERROR(Inv_SY_B!EW75/Inv_SY_B!$NE75-1,"")</f>
        <v>1.898476388534398E-2</v>
      </c>
      <c r="EX75" s="57">
        <f>IFERROR(Inv_SY_B!EX75/Inv_SY_B!$NE75-1,"")</f>
        <v>9.5362407775361202E-3</v>
      </c>
      <c r="EY75" s="57">
        <f>IFERROR(Inv_SY_B!EY75/Inv_SY_B!$NE75-1,"")</f>
        <v>3.8824177335064158E-2</v>
      </c>
      <c r="EZ75" s="57">
        <f>IFERROR(Inv_SY_B!EZ75/Inv_SY_B!$NE75-1,"")</f>
        <v>9.5291673337949412E-4</v>
      </c>
      <c r="FA75" s="57">
        <f>IFERROR(Inv_SY_B!FA75/Inv_SY_B!$NE75-1,"")</f>
        <v>1.3175570172258677E-2</v>
      </c>
      <c r="FB75" s="57">
        <f>IFERROR(Inv_SY_B!FB75/Inv_SY_B!$NE75-1,"")</f>
        <v>1.7769158416185427E-3</v>
      </c>
      <c r="FC75" s="57">
        <f>IFERROR(Inv_SY_B!FC75/Inv_SY_B!$NE75-1,"")</f>
        <v>2.5260890426431093E-2</v>
      </c>
      <c r="FD75" s="57">
        <f>IFERROR(Inv_SY_B!FD75/Inv_SY_B!$NE75-1,"")</f>
        <v>-1.9784394157303264E-2</v>
      </c>
      <c r="FE75" s="57">
        <f>IFERROR(Inv_SY_B!FE75/Inv_SY_B!$NE75-1,"")</f>
        <v>1.1939571509900215E-2</v>
      </c>
      <c r="FF75" s="57">
        <f>IFERROR(Inv_SY_B!FF75/Inv_SY_B!$NE75-1,"")</f>
        <v>-6.5317418331253263E-3</v>
      </c>
      <c r="FG75" s="57">
        <f>IFERROR(Inv_SY_B!FG75/Inv_SY_B!$NE75-1,"")</f>
        <v>3.9742467969225981E-3</v>
      </c>
      <c r="FH75" s="57">
        <f>IFERROR(Inv_SY_B!FH75/Inv_SY_B!$NE75-1,"")</f>
        <v>9.5362407775361202E-3</v>
      </c>
      <c r="FI75" s="57">
        <f>IFERROR(Inv_SY_B!FI75/Inv_SY_B!$NE75-1,"")</f>
        <v>-1.1201070113146527E-2</v>
      </c>
      <c r="FJ75" s="57">
        <f>IFERROR(Inv_SY_B!FJ75/Inv_SY_B!$NE75-1,"")</f>
        <v>7.4819652229680678E-3</v>
      </c>
      <c r="FK75" s="57">
        <f>IFERROR(Inv_SY_B!FK75/Inv_SY_B!$NE75-1,"")</f>
        <v>2.0866228515823204E-2</v>
      </c>
      <c r="FL75" s="57">
        <f>IFERROR(Inv_SY_B!FL75/Inv_SY_B!$NE75-1,"")</f>
        <v>7.0392737828723906E-3</v>
      </c>
      <c r="FM75" s="57">
        <f>IFERROR(Inv_SY_B!FM75/Inv_SY_B!$NE75-1,"")</f>
        <v>-4.3150654583796189E-2</v>
      </c>
      <c r="FN75" s="57">
        <f>IFERROR(Inv_SY_B!FN75/Inv_SY_B!$NE75-1,"")</f>
        <v>-4.1872148030933309E-2</v>
      </c>
      <c r="FO75" s="57">
        <f>IFERROR(Inv_SY_B!FO75/Inv_SY_B!$NE75-1,"")</f>
        <v>-3.81870409079752E-2</v>
      </c>
      <c r="FP75" s="57">
        <f>IFERROR(Inv_SY_B!FP75/Inv_SY_B!$NE75-1,"")</f>
        <v>-3.7660597033266963E-2</v>
      </c>
      <c r="FQ75" s="57">
        <f>IFERROR(Inv_SY_B!FQ75/Inv_SY_B!$NE75-1,"")</f>
        <v>-3.7359771962005128E-2</v>
      </c>
      <c r="FR75" s="57">
        <f>IFERROR(Inv_SY_B!FR75/Inv_SY_B!$NE75-1,"")</f>
        <v>-3.3449046035600727E-2</v>
      </c>
      <c r="FS75" s="57">
        <f>IFERROR(Inv_SY_B!FS75/Inv_SY_B!$NE75-1,"")</f>
        <v>-2.7357338342547721E-2</v>
      </c>
      <c r="FT75" s="57">
        <f>IFERROR(Inv_SY_B!FT75/Inv_SY_B!$NE75-1,"")</f>
        <v>-1.4647479081733583E-2</v>
      </c>
      <c r="FU75" s="57">
        <f>IFERROR(Inv_SY_B!FU75/Inv_SY_B!$NE75-1,"")</f>
        <v>-1.2767322386346924E-2</v>
      </c>
      <c r="FV75" s="57">
        <f>IFERROR(Inv_SY_B!FV75/Inv_SY_B!$NE75-1,"")</f>
        <v>-1.6903667116197729E-2</v>
      </c>
      <c r="FW75" s="57">
        <f>IFERROR(Inv_SY_B!FW75/Inv_SY_B!$NE75-1,"")</f>
        <v>-3.7284565694189586E-2</v>
      </c>
      <c r="FX75" s="57">
        <f>IFERROR(Inv_SY_B!FX75/Inv_SY_B!$NE75-1,"")</f>
        <v>-3.1117651733321372E-2</v>
      </c>
      <c r="FY75" s="57">
        <f>IFERROR(Inv_SY_B!FY75/Inv_SY_B!$NE75-1,"")</f>
        <v>-1.6151604438042977E-2</v>
      </c>
      <c r="FZ75" s="57">
        <f>IFERROR(Inv_SY_B!FZ75/Inv_SY_B!$NE75-1,"")</f>
        <v>-3.2185580736300845E-2</v>
      </c>
      <c r="GA75" s="57">
        <f>IFERROR(Inv_SY_B!GA75/Inv_SY_B!$NE75-1,"")</f>
        <v>-1.5374473003949785E-2</v>
      </c>
      <c r="GB75" s="57">
        <f>IFERROR(Inv_SY_B!GB75/Inv_SY_B!$NE75-1,"")</f>
        <v>-3.9694584731003291E-2</v>
      </c>
      <c r="GC75" s="57">
        <f>IFERROR(Inv_SY_B!GC75/Inv_SY_B!$NE75-1,"")</f>
        <v>-1.1112784494406558E-2</v>
      </c>
      <c r="GD75" s="57">
        <f>IFERROR(Inv_SY_B!GD75/Inv_SY_B!$NE75-1,"")</f>
        <v>-1.7730936062167912E-2</v>
      </c>
      <c r="GE75" s="57">
        <f>IFERROR(Inv_SY_B!GE75/Inv_SY_B!$NE75-1,"")</f>
        <v>-5.9235520151393883E-3</v>
      </c>
      <c r="GF75" s="57">
        <f>IFERROR(Inv_SY_B!GF75/Inv_SY_B!$NE75-1,"")</f>
        <v>-7.427677371448671E-3</v>
      </c>
      <c r="GG75" s="57">
        <f>IFERROR(Inv_SY_B!GG75/Inv_SY_B!$NE75-1,"")</f>
        <v>-1.7730936062167912E-2</v>
      </c>
      <c r="GH75" s="57">
        <f>IFERROR(Inv_SY_B!GH75/Inv_SY_B!$NE75-1,"")</f>
        <v>-2.0128260887349869E-3</v>
      </c>
      <c r="GI75" s="57">
        <f>IFERROR(Inv_SY_B!GI75/Inv_SY_B!$NE75-1,"")</f>
        <v>-2.3822643755220696E-2</v>
      </c>
      <c r="GJ75" s="57">
        <f>IFERROR(Inv_SY_B!GJ75/Inv_SY_B!$NE75-1,"")</f>
        <v>-7.3431953587199672E-4</v>
      </c>
      <c r="GK75" s="57">
        <f>IFERROR(Inv_SY_B!GK75/Inv_SY_B!$NE75-1,"")</f>
        <v>-2.8034194752887043E-2</v>
      </c>
      <c r="GL75" s="57">
        <f>IFERROR(Inv_SY_B!GL75/Inv_SY_B!$NE75-1,"")</f>
        <v>4.0788816043177967E-3</v>
      </c>
      <c r="GM75" s="57">
        <f>IFERROR(Inv_SY_B!GM75/Inv_SY_B!$NE75-1,"")</f>
        <v>-5.2466956048001778E-3</v>
      </c>
      <c r="GN75" s="57">
        <f>IFERROR(Inv_SY_B!GN75/Inv_SY_B!$NE75-1,"")</f>
        <v>-3.8863897318314411E-2</v>
      </c>
      <c r="GO75" s="57">
        <f>IFERROR(Inv_SY_B!GO75/Inv_SY_B!$NE75-1,"")</f>
        <v>-1.6255138094852795E-3</v>
      </c>
      <c r="GP75" s="57">
        <f>IFERROR(Inv_SY_B!GP75/Inv_SY_B!$NE75-1,"")</f>
        <v>-1.6255138094852795E-3</v>
      </c>
      <c r="GQ75" s="57">
        <f>IFERROR(Inv_SY_B!GQ75/Inv_SY_B!$NE75-1,"")</f>
        <v>-1.4675806470726416E-3</v>
      </c>
      <c r="GR75" s="57">
        <f>IFERROR(Inv_SY_B!GR75/Inv_SY_B!$NE75-1,"")</f>
        <v>-3.0759730264754426E-2</v>
      </c>
      <c r="GS75" s="57">
        <f>IFERROR(Inv_SY_B!GS75/Inv_SY_B!$NE75-1,"")</f>
        <v>-7.5260589846332104E-3</v>
      </c>
      <c r="GT75" s="57">
        <f>IFERROR(Inv_SY_B!GT75/Inv_SY_B!$NE75-1,"")</f>
        <v>-3.3527144852178337E-2</v>
      </c>
      <c r="GU75" s="57">
        <f>IFERROR(Inv_SY_B!GU75/Inv_SY_B!$NE75-1,"")</f>
        <v>-3.4319151263239034E-2</v>
      </c>
      <c r="GV75" s="57">
        <f>IFERROR(Inv_SY_B!GV75/Inv_SY_B!$NE75-1,"")</f>
        <v>-2.6277537313344368E-2</v>
      </c>
      <c r="GW75" s="57">
        <f>IFERROR(Inv_SY_B!GW75/Inv_SY_B!$NE75-1,"")</f>
        <v>-1.2350697784641373E-2</v>
      </c>
      <c r="GX75" s="57">
        <f>IFERROR(Inv_SY_B!GX75/Inv_SY_B!$NE75-1,"")</f>
        <v>-3.8082909152538313E-2</v>
      </c>
      <c r="GY75" s="57">
        <f>IFERROR(Inv_SY_B!GY75/Inv_SY_B!$NE75-1,"")</f>
        <v>-2.7296217529574007E-2</v>
      </c>
      <c r="GZ75" s="57">
        <f>IFERROR(Inv_SY_B!GZ75/Inv_SY_B!$NE75-1,"")</f>
        <v>-2.2327774554950275E-2</v>
      </c>
      <c r="HA75" s="57">
        <f>IFERROR(Inv_SY_B!HA75/Inv_SY_B!$NE75-1,"")</f>
        <v>-3.4087418971104455E-2</v>
      </c>
      <c r="HB75" s="57">
        <f>IFERROR(Inv_SY_B!HB75/Inv_SY_B!$NE75-1,"")</f>
        <v>-3.7609582991461887E-2</v>
      </c>
      <c r="HC75" s="57">
        <f>IFERROR(Inv_SY_B!HC75/Inv_SY_B!$NE75-1,"")</f>
        <v>-4.2437509834440834E-2</v>
      </c>
      <c r="HD75" s="57">
        <f>IFERROR(Inv_SY_B!HD75/Inv_SY_B!$NE75-1,"")</f>
        <v>-3.9905214872682504E-2</v>
      </c>
      <c r="HE75" s="57">
        <f>IFERROR(Inv_SY_B!HE75/Inv_SY_B!$NE75-1,"")</f>
        <v>-3.5106099187334094E-2</v>
      </c>
      <c r="HF75" s="57">
        <f>IFERROR(Inv_SY_B!HF75/Inv_SY_B!$NE75-1,"")</f>
        <v>3.0461269240857902E-3</v>
      </c>
      <c r="HG75" s="57">
        <f>IFERROR(Inv_SY_B!HG75/Inv_SY_B!$NE75-1,"")</f>
        <v>-4.4591143867338423E-2</v>
      </c>
      <c r="HH75" s="57">
        <f>IFERROR(Inv_SY_B!HH75/Inv_SY_B!$NE75-1,"")</f>
        <v>-1.3533847808312349E-2</v>
      </c>
      <c r="HI75" s="57">
        <f>IFERROR(Inv_SY_B!HI75/Inv_SY_B!$NE75-1,"")</f>
        <v>6.2251527858210309E-3</v>
      </c>
      <c r="HJ75" s="57">
        <f>IFERROR(Inv_SY_B!HJ75/Inv_SY_B!$NE75-1,"")</f>
        <v>-1.1794593372662643E-3</v>
      </c>
      <c r="HK75" s="57">
        <f>IFERROR(Inv_SY_B!HK75/Inv_SY_B!$NE75-1,"")</f>
        <v>-4.9388675207455712E-3</v>
      </c>
      <c r="HL75" s="57">
        <f>IFERROR(Inv_SY_B!HL75/Inv_SY_B!$NE75-1,"")</f>
        <v>-1.5868134659354105E-2</v>
      </c>
      <c r="HM75" s="57">
        <f>IFERROR(Inv_SY_B!HM75/Inv_SY_B!$NE75-1,"")</f>
        <v>-4.673886132322258E-2</v>
      </c>
      <c r="HN75" s="57">
        <f>IFERROR(Inv_SY_B!HN75/Inv_SY_B!$NE75-1,"")</f>
        <v>-4.3269379473926284E-2</v>
      </c>
      <c r="HO75" s="57">
        <f>IFERROR(Inv_SY_B!HO75/Inv_SY_B!$NE75-1,"")</f>
        <v>-2.1497268721846541E-2</v>
      </c>
      <c r="HP75" s="57">
        <f>IFERROR(Inv_SY_B!HP75/Inv_SY_B!$NE75-1,"")</f>
        <v>-4.1241285536448125E-2</v>
      </c>
      <c r="HQ75" s="57">
        <f>IFERROR(Inv_SY_B!HQ75/Inv_SY_B!$NE75-1,"")</f>
        <v>-4.6451389434216006E-2</v>
      </c>
      <c r="HR75" s="57">
        <f>IFERROR(Inv_SY_B!HR75/Inv_SY_B!$NE75-1,"")</f>
        <v>-4.731061781097734E-2</v>
      </c>
      <c r="HS75" s="57">
        <f>IFERROR(Inv_SY_B!HS75/Inv_SY_B!$NE75-1,"")</f>
        <v>-4.5511594205574379E-2</v>
      </c>
      <c r="HT75" s="57">
        <f>IFERROR(Inv_SY_B!HT75/Inv_SY_B!$NE75-1,"")</f>
        <v>-4.3583815906733325E-2</v>
      </c>
      <c r="HU75" s="57">
        <f>IFERROR(Inv_SY_B!HU75/Inv_SY_B!$NE75-1,"")</f>
        <v>7.5457327752241898E-3</v>
      </c>
      <c r="HV75" s="57">
        <f>IFERROR(Inv_SY_B!HV75/Inv_SY_B!$NE75-1,"")</f>
        <v>3.2857973255366879E-3</v>
      </c>
      <c r="HW75" s="57">
        <f>IFERROR(Inv_SY_B!HW75/Inv_SY_B!$NE75-1,"")</f>
        <v>1.8174271722194213E-2</v>
      </c>
      <c r="HX75" s="57">
        <f>IFERROR(Inv_SY_B!HX75/Inv_SY_B!$NE75-1,"")</f>
        <v>2.1142026752142939E-2</v>
      </c>
      <c r="HY75" s="57">
        <f>IFERROR(Inv_SY_B!HY75/Inv_SY_B!$NE75-1,"")</f>
        <v>1.8955259887970088E-2</v>
      </c>
      <c r="HZ75" s="57">
        <f>IFERROR(Inv_SY_B!HZ75/Inv_SY_B!$NE75-1,"")</f>
        <v>1.1119345291350724E-2</v>
      </c>
      <c r="IA75" s="57">
        <f>IFERROR(Inv_SY_B!IA75/Inv_SY_B!$NE75-1,"")</f>
        <v>2.8327117877282371E-2</v>
      </c>
      <c r="IB75" s="57">
        <f>IFERROR(Inv_SY_B!IB75/Inv_SY_B!$NE75-1,"")</f>
        <v>5.0945794410786061E-3</v>
      </c>
      <c r="IC75" s="57">
        <f>IFERROR(Inv_SY_B!IC75/Inv_SY_B!$NE75-1,"")</f>
        <v>2.8327117877282371E-2</v>
      </c>
      <c r="ID75" s="57">
        <f>IFERROR(Inv_SY_B!ID75/Inv_SY_B!$NE75-1,"")</f>
        <v>1.356644154411546E-2</v>
      </c>
      <c r="IE75" s="57">
        <f>IFERROR(Inv_SY_B!IE75/Inv_SY_B!$NE75-1,"")</f>
        <v>1.5831307224866142E-2</v>
      </c>
      <c r="IF75" s="57">
        <f>IFERROR(Inv_SY_B!IF75/Inv_SY_B!$NE75-1,"")</f>
        <v>2.0282939769789454E-2</v>
      </c>
      <c r="IG75" s="57">
        <f>IFERROR(Inv_SY_B!IG75/Inv_SY_B!$NE75-1,"")</f>
        <v>5.5741009704646238E-4</v>
      </c>
      <c r="IH75" s="57">
        <f>IFERROR(Inv_SY_B!IH75/Inv_SY_B!$NE75-1,"")</f>
        <v>-3.1615811685536954E-3</v>
      </c>
      <c r="II75" s="57">
        <f>IFERROR(Inv_SY_B!II75/Inv_SY_B!$NE75-1,"")</f>
        <v>-1.6773089200649904E-2</v>
      </c>
      <c r="IJ75" s="57">
        <f>IFERROR(Inv_SY_B!IJ75/Inv_SY_B!$NE75-1,"")</f>
        <v>-8.5169285910177139E-3</v>
      </c>
      <c r="IK75" s="57">
        <f>IFERROR(Inv_SY_B!IK75/Inv_SY_B!$NE75-1,"")</f>
        <v>2.8873809593325639E-2</v>
      </c>
      <c r="IL75" s="57">
        <f>IFERROR(Inv_SY_B!IL75/Inv_SY_B!$NE75-1,"")</f>
        <v>3.7152284150551163E-2</v>
      </c>
      <c r="IM75" s="57">
        <f>IFERROR(Inv_SY_B!IM75/Inv_SY_B!$NE75-1,"")</f>
        <v>-1.2206167926492983E-2</v>
      </c>
      <c r="IN75" s="57">
        <f>IFERROR(Inv_SY_B!IN75/Inv_SY_B!$NE75-1,"")</f>
        <v>-5.0210768013536633E-3</v>
      </c>
      <c r="IO75" s="57">
        <f>IFERROR(Inv_SY_B!IO75/Inv_SY_B!$NE75-1,"")</f>
        <v>9.5053030820801965E-3</v>
      </c>
      <c r="IP75" s="57">
        <f>IFERROR(Inv_SY_B!IP75/Inv_SY_B!$NE75-1,"")</f>
        <v>-7.1037119100897383E-3</v>
      </c>
      <c r="IQ75" s="57">
        <f>IFERROR(Inv_SY_B!IQ75/Inv_SY_B!$NE75-1,"")</f>
        <v>2.3202119569409874E-3</v>
      </c>
      <c r="IR75" s="57">
        <f>IFERROR(Inv_SY_B!IR75/Inv_SY_B!$NE75-1,"")</f>
        <v>-6.8061926088417435E-3</v>
      </c>
      <c r="IS75" s="57">
        <f>IFERROR(Inv_SY_B!IS75/Inv_SY_B!$NE75-1,"")</f>
        <v>3.01194433234242E-3</v>
      </c>
      <c r="IT75" s="57">
        <f>IFERROR(Inv_SY_B!IT75/Inv_SY_B!$NE75-1,"")</f>
        <v>-2.1756537496553929E-2</v>
      </c>
      <c r="IU75" s="57">
        <f>IFERROR(Inv_SY_B!IU75/Inv_SY_B!$NE75-1,"")</f>
        <v>-1.409541548941784E-2</v>
      </c>
      <c r="IV75" s="57">
        <f>IFERROR(Inv_SY_B!IV75/Inv_SY_B!$NE75-1,"")</f>
        <v>-1.580615147159381E-2</v>
      </c>
      <c r="IW75" s="57">
        <f>IFERROR(Inv_SY_B!IW75/Inv_SY_B!$NE75-1,"")</f>
        <v>-8.2937891150817178E-3</v>
      </c>
      <c r="IX75" s="57">
        <f>IFERROR(Inv_SY_B!IX75/Inv_SY_B!$NE75-1,"")</f>
        <v>-1.2161540031305984E-2</v>
      </c>
      <c r="IY75" s="57">
        <f>IFERROR(Inv_SY_B!IY75/Inv_SY_B!$NE75-1,"")</f>
        <v>-3.8045719239882425E-2</v>
      </c>
      <c r="IZ75" s="57">
        <f>IFERROR(Inv_SY_B!IZ75/Inv_SY_B!$NE75-1,"")</f>
        <v>4.8015119547254237E-2</v>
      </c>
      <c r="JA75" s="57">
        <f>IFERROR(Inv_SY_B!JA75/Inv_SY_B!$NE75-1,"")</f>
        <v>2.4330937321960677E-2</v>
      </c>
      <c r="JB75" s="57">
        <f>IFERROR(Inv_SY_B!JB75/Inv_SY_B!$NE75-1,"")</f>
        <v>4.2585245303775832E-2</v>
      </c>
      <c r="JC75" s="57">
        <f>IFERROR(Inv_SY_B!JC75/Inv_SY_B!$NE75-1,"")</f>
        <v>3.6169599341361547E-2</v>
      </c>
      <c r="JD75" s="57">
        <f>IFERROR(Inv_SY_B!JD75/Inv_SY_B!$NE75-1,"")</f>
        <v>1.7468545131093194E-2</v>
      </c>
      <c r="JE75" s="57">
        <f>IFERROR(Inv_SY_B!JE75/Inv_SY_B!$NE75-1,"")</f>
        <v>3.4353743223187294E-2</v>
      </c>
      <c r="JF75" s="57">
        <f>IFERROR(Inv_SY_B!JF75/Inv_SY_B!$NE75-1,"")</f>
        <v>1.6796098643189428E-2</v>
      </c>
      <c r="JG75" s="57">
        <f>IFERROR(Inv_SY_B!JG75/Inv_SY_B!$NE75-1,"")</f>
        <v>3.420382484490192E-2</v>
      </c>
      <c r="JH75" s="57">
        <f>IFERROR(Inv_SY_B!JH75/Inv_SY_B!$NE75-1,"")</f>
        <v>3.7507278771358621E-2</v>
      </c>
      <c r="JI75" s="57">
        <f>IFERROR(Inv_SY_B!JI75/Inv_SY_B!$NE75-1,"")</f>
        <v>3.3552947386540355E-2</v>
      </c>
      <c r="JJ75" s="57">
        <f>IFERROR(Inv_SY_B!JJ75/Inv_SY_B!$NE75-1,"")</f>
        <v>2.4113177382812712E-2</v>
      </c>
      <c r="JK75" s="57">
        <f>IFERROR(Inv_SY_B!JK75/Inv_SY_B!$NE75-1,"")</f>
        <v>2.5650458436395462E-2</v>
      </c>
      <c r="JL75" s="57">
        <f>IFERROR(Inv_SY_B!JL75/Inv_SY_B!$NE75-1,"")</f>
        <v>1.6665701199037208E-2</v>
      </c>
      <c r="JM75" s="57">
        <f>IFERROR(Inv_SY_B!JM75/Inv_SY_B!$NE75-1,"")</f>
        <v>-7.2359048351858801E-3</v>
      </c>
      <c r="JN75" s="57">
        <f>IFERROR(Inv_SY_B!JN75/Inv_SY_B!$NE75-1,"")</f>
        <v>1.0335740749809919E-2</v>
      </c>
      <c r="JO75" s="57">
        <f>IFERROR(Inv_SY_B!JO75/Inv_SY_B!$NE75-1,"")</f>
        <v>-9.8415848749885404E-3</v>
      </c>
      <c r="JP75" s="57">
        <f>IFERROR(Inv_SY_B!JP75/Inv_SY_B!$NE75-1,"")</f>
        <v>4.8063576179946388E-3</v>
      </c>
      <c r="JQ75" s="57">
        <f>IFERROR(Inv_SY_B!JQ75/Inv_SY_B!$NE75-1,"")</f>
        <v>1.9189556337702918E-2</v>
      </c>
      <c r="JR75" s="57">
        <f>IFERROR(Inv_SY_B!JR75/Inv_SY_B!$NE75-1,"")</f>
        <v>1.8755674023382962E-2</v>
      </c>
      <c r="JS75" s="57">
        <f>IFERROR(Inv_SY_B!JS75/Inv_SY_B!$NE75-1,"")</f>
        <v>3.9433091014668964E-3</v>
      </c>
      <c r="JT75" s="57">
        <f>IFERROR(Inv_SY_B!JT75/Inv_SY_B!$NE75-1,"")</f>
        <v>2.3012287885975091E-2</v>
      </c>
      <c r="JU75" s="57">
        <f>IFERROR(Inv_SY_B!JU75/Inv_SY_B!$NE75-1,"")</f>
        <v>1.4645625191369804E-2</v>
      </c>
      <c r="JV75" s="57">
        <f>IFERROR(Inv_SY_B!JV75/Inv_SY_B!$NE75-1,"")</f>
        <v>3.3484532320166238E-2</v>
      </c>
      <c r="JW75" s="57">
        <f>IFERROR(Inv_SY_B!JW75/Inv_SY_B!$NE75-1,"")</f>
        <v>2.7693649698375067E-2</v>
      </c>
      <c r="JX75" s="57">
        <f>IFERROR(Inv_SY_B!JX75/Inv_SY_B!$NE75-1,"")</f>
        <v>2.4835811521387363E-2</v>
      </c>
      <c r="JY75" s="57">
        <f>IFERROR(Inv_SY_B!JY75/Inv_SY_B!$NE75-1,"")</f>
        <v>2.9047362519053488E-2</v>
      </c>
      <c r="JZ75" s="57">
        <f>IFERROR(Inv_SY_B!JZ75/Inv_SY_B!$NE75-1,"")</f>
        <v>-9.9094842093591096E-3</v>
      </c>
      <c r="KA75" s="57">
        <f>IFERROR(Inv_SY_B!KA75/Inv_SY_B!$NE75-1,"")</f>
        <v>1.4156521491590635E-2</v>
      </c>
      <c r="KB75" s="57">
        <f>IFERROR(Inv_SY_B!KB75/Inv_SY_B!$NE75-1,"")</f>
        <v>2.9498600125946295E-2</v>
      </c>
      <c r="KC75" s="57">
        <f>IFERROR(Inv_SY_B!KC75/Inv_SY_B!$NE75-1,"")</f>
        <v>1.3554871349066966E-2</v>
      </c>
      <c r="KD75" s="57">
        <f>IFERROR(Inv_SY_B!KD75/Inv_SY_B!$NE75-1,"")</f>
        <v>6.193932848064243E-4</v>
      </c>
      <c r="KE75" s="57">
        <f>IFERROR(Inv_SY_B!KE75/Inv_SY_B!$NE75-1,"")</f>
        <v>3.431180126613631E-2</v>
      </c>
      <c r="KF75" s="57">
        <f>IFERROR(Inv_SY_B!KF75/Inv_SY_B!$NE75-1,"")</f>
        <v>-2.6376387023215542E-2</v>
      </c>
      <c r="KG75" s="57">
        <f>IFERROR(Inv_SY_B!KG75/Inv_SY_B!$NE75-1,"")</f>
        <v>2.4986224057018225E-2</v>
      </c>
      <c r="KH75" s="57">
        <f>IFERROR(Inv_SY_B!KH75/Inv_SY_B!$NE75-1,"")</f>
        <v>3.4537420069582714E-2</v>
      </c>
      <c r="KI75" s="57">
        <f>IFERROR(Inv_SY_B!KI75/Inv_SY_B!$NE75-1,"")</f>
        <v>3.6989144400366936E-2</v>
      </c>
      <c r="KJ75" s="57">
        <f>IFERROR(Inv_SY_B!KJ75/Inv_SY_B!$NE75-1,"")</f>
        <v>2.388069192013087E-2</v>
      </c>
      <c r="KK75" s="57">
        <f>IFERROR(Inv_SY_B!KK75/Inv_SY_B!$NE75-1,"")</f>
        <v>1.8510964398106289E-2</v>
      </c>
      <c r="KL75" s="57">
        <f>IFERROR(Inv_SY_B!KL75/Inv_SY_B!$NE75-1,"")</f>
        <v>2.6024688686579811E-2</v>
      </c>
      <c r="KM75" s="57">
        <f>IFERROR(Inv_SY_B!KM75/Inv_SY_B!$NE75-1,"")</f>
        <v>2.2238619724636699E-2</v>
      </c>
      <c r="KN75" s="57">
        <f>IFERROR(Inv_SY_B!KN75/Inv_SY_B!$NE75-1,"")</f>
        <v>2.0711787272270854E-2</v>
      </c>
      <c r="KO75" s="57">
        <f>IFERROR(Inv_SY_B!KO75/Inv_SY_B!$NE75-1,"")</f>
        <v>2.3352990329680967E-2</v>
      </c>
      <c r="KP75" s="57">
        <f>IFERROR(Inv_SY_B!KP75/Inv_SY_B!$NE75-1,"")</f>
        <v>1.4901140545968694E-2</v>
      </c>
      <c r="KQ75" s="57">
        <f>IFERROR(Inv_SY_B!KQ75/Inv_SY_B!$NE75-1,"")</f>
        <v>-1.2460171554240618E-2</v>
      </c>
      <c r="KR75" s="57">
        <f>IFERROR(Inv_SY_B!KR75/Inv_SY_B!$NE75-1,"")</f>
        <v>1.4221974045491637E-2</v>
      </c>
      <c r="KS75" s="57">
        <f>IFERROR(Inv_SY_B!KS75/Inv_SY_B!$NE75-1,"")</f>
        <v>1.1882622766071327E-2</v>
      </c>
      <c r="KT75" s="57">
        <f>IFERROR(Inv_SY_B!KT75/Inv_SY_B!$NE75-1,"")</f>
        <v>2.4560397441639958E-2</v>
      </c>
      <c r="KU75" s="57">
        <f>IFERROR(Inv_SY_B!KU75/Inv_SY_B!$NE75-1,"")</f>
        <v>1.7542343603378807E-2</v>
      </c>
      <c r="KV75" s="57">
        <f>IFERROR(Inv_SY_B!KV75/Inv_SY_B!$NE75-1,"")</f>
        <v>2.5433204705355372E-2</v>
      </c>
      <c r="KW75" s="57">
        <f>IFERROR(Inv_SY_B!KW75/Inv_SY_B!$NE75-1,"")</f>
        <v>2.3277527385183516E-2</v>
      </c>
      <c r="KX75" s="57">
        <f>IFERROR(Inv_SY_B!KX75/Inv_SY_B!$NE75-1,"")</f>
        <v>3.36349448557971E-2</v>
      </c>
      <c r="KY75" s="57">
        <f>IFERROR(Inv_SY_B!KY75/Inv_SY_B!$NE75-1,"")</f>
        <v>3.2567015852817294E-2</v>
      </c>
      <c r="KZ75" s="57">
        <f>IFERROR(Inv_SY_B!KZ75/Inv_SY_B!$NE75-1,"")</f>
        <v>2.0485128928262375E-2</v>
      </c>
      <c r="LA75" s="57">
        <f>IFERROR(Inv_SY_B!LA75/Inv_SY_B!$NE75-1,"")</f>
        <v>2.8327117877282371E-2</v>
      </c>
      <c r="LB75" s="57">
        <f>IFERROR(Inv_SY_B!LB75/Inv_SY_B!$NE75-1,"")</f>
        <v>3.8074850726361742E-3</v>
      </c>
      <c r="LC75" s="57">
        <f>IFERROR(Inv_SY_B!LC75/Inv_SY_B!$NE75-1,"")</f>
        <v>4.6307200982703467E-2</v>
      </c>
      <c r="LD75" s="57">
        <f>IFERROR(Inv_SY_B!LD75/Inv_SY_B!$NE75-1,"")</f>
        <v>3.5367168343063193E-2</v>
      </c>
      <c r="LE75" s="57">
        <f>IFERROR(Inv_SY_B!LE75/Inv_SY_B!$NE75-1,"")</f>
        <v>2.66647287815589E-2</v>
      </c>
      <c r="LF75" s="57">
        <f>IFERROR(Inv_SY_B!LF75/Inv_SY_B!$NE75-1,"")</f>
        <v>2.3094497166582961E-2</v>
      </c>
      <c r="LG75" s="57">
        <f>IFERROR(Inv_SY_B!LG75/Inv_SY_B!$NE75-1,"")</f>
        <v>3.2724949015229932E-2</v>
      </c>
      <c r="LH75" s="57">
        <f>IFERROR(Inv_SY_B!LH75/Inv_SY_B!$NE75-1,"")</f>
        <v>9.5299658662626463E-3</v>
      </c>
      <c r="LI75" s="57">
        <f>IFERROR(Inv_SY_B!LI75/Inv_SY_B!$NE75-1,"")</f>
        <v>1.2458182146966701E-2</v>
      </c>
      <c r="LJ75" s="57">
        <f>IFERROR(Inv_SY_B!LJ75/Inv_SY_B!$NE75-1,"")</f>
        <v>1.6562596143729236E-2</v>
      </c>
      <c r="LK75" s="57">
        <f>IFERROR(Inv_SY_B!LK75/Inv_SY_B!$NE75-1,"")</f>
        <v>2.7780426161239102E-2</v>
      </c>
      <c r="LL75" s="57">
        <f>IFERROR(Inv_SY_B!LL75/Inv_SY_B!$NE75-1,"")</f>
        <v>3.4106430304024826E-2</v>
      </c>
      <c r="LM75" s="57">
        <f>IFERROR(Inv_SY_B!LM75/Inv_SY_B!$NE75-1,"")</f>
        <v>4.0871275416151542E-2</v>
      </c>
      <c r="LN75" s="57">
        <f>IFERROR(Inv_SY_B!LN75/Inv_SY_B!$NE75-1,"")</f>
        <v>3.0458099872471278E-2</v>
      </c>
      <c r="LO75" s="57">
        <f>IFERROR(Inv_SY_B!LO75/Inv_SY_B!$NE75-1,"")</f>
        <v>2.3912675245014947E-2</v>
      </c>
      <c r="LP75" s="57">
        <f>IFERROR(Inv_SY_B!LP75/Inv_SY_B!$NE75-1,"")</f>
        <v>2.1904419961590982E-2</v>
      </c>
      <c r="LQ75" s="57">
        <f>IFERROR(Inv_SY_B!LQ75/Inv_SY_B!$NE75-1,"")</f>
        <v>2.2945737515958964E-2</v>
      </c>
      <c r="LR75" s="57">
        <f>IFERROR(Inv_SY_B!LR75/Inv_SY_B!$NE75-1,"")</f>
        <v>2.4656473498134934E-2</v>
      </c>
      <c r="LS75" s="57">
        <f>IFERROR(Inv_SY_B!LS75/Inv_SY_B!$NE75-1,"")</f>
        <v>3.632804908308751E-2</v>
      </c>
      <c r="LT75" s="57">
        <f>IFERROR(Inv_SY_B!LT75/Inv_SY_B!$NE75-1,"")</f>
        <v>2.4422177048402327E-2</v>
      </c>
      <c r="LU75" s="57">
        <f>IFERROR(Inv_SY_B!LU75/Inv_SY_B!$NE75-1,"")</f>
        <v>3.5512209002421802E-2</v>
      </c>
      <c r="LV75" s="57">
        <f>IFERROR(Inv_SY_B!LV75/Inv_SY_B!$NE75-1,"")</f>
        <v>3.6605592434508116E-2</v>
      </c>
      <c r="LW75" s="57">
        <f>IFERROR(Inv_SY_B!LW75/Inv_SY_B!$NE75-1,"")</f>
        <v>4.7539426755372149E-2</v>
      </c>
      <c r="LX75" s="57">
        <f>IFERROR(Inv_SY_B!LX75/Inv_SY_B!$NE75-1,"")</f>
        <v>4.9648094802967613E-2</v>
      </c>
      <c r="LY75" s="57">
        <f>IFERROR(Inv_SY_B!LY75/Inv_SY_B!$NE75-1,"")</f>
        <v>4.5196462258044301E-2</v>
      </c>
      <c r="LZ75" s="57">
        <f>IFERROR(Inv_SY_B!LZ75/Inv_SY_B!$NE75-1,"")</f>
        <v>1.3722639177270901E-2</v>
      </c>
      <c r="MA75" s="57">
        <f>IFERROR(Inv_SY_B!MA75/Inv_SY_B!$NE75-1,"")</f>
        <v>3.8863020132727355E-2</v>
      </c>
      <c r="MB75" s="57">
        <f>IFERROR(Inv_SY_B!MB75/Inv_SY_B!$NE75-1,"")</f>
        <v>3.6780385023991391E-2</v>
      </c>
      <c r="MC75" s="57">
        <f>IFERROR(Inv_SY_B!MC75/Inv_SY_B!$NE75-1,"")</f>
        <v>4.1276417120224007E-3</v>
      </c>
      <c r="MD75" s="57">
        <f>IFERROR(Inv_SY_B!MD75/Inv_SY_B!$NE75-1,"")</f>
        <v>3.5069649041815198E-2</v>
      </c>
      <c r="ME75" s="57">
        <f>IFERROR(Inv_SY_B!ME75/Inv_SY_B!$NE75-1,"")</f>
        <v>3.7226663975863161E-2</v>
      </c>
      <c r="MF75" s="57">
        <f>IFERROR(Inv_SY_B!MF75/Inv_SY_B!$NE75-1,"")</f>
        <v>3.8267981530231365E-2</v>
      </c>
      <c r="MG75" s="57">
        <f>IFERROR(Inv_SY_B!MG75/Inv_SY_B!$NE75-1,"")</f>
        <v>4.1243174542711536E-2</v>
      </c>
      <c r="MH75" s="57">
        <f>IFERROR(Inv_SY_B!MH75/Inv_SY_B!$NE75-1,"")</f>
        <v>4.9722474628279612E-2</v>
      </c>
      <c r="MI75" s="57">
        <f>IFERROR(Inv_SY_B!MI75/Inv_SY_B!$NE75-1,"")</f>
        <v>2.8970503366231304E-2</v>
      </c>
      <c r="MJ75" s="57">
        <f>IFERROR(Inv_SY_B!MJ75/Inv_SY_B!$NE75-1,"")</f>
        <v>4.2619201310983401E-2</v>
      </c>
      <c r="MK75" s="57">
        <f>IFERROR(Inv_SY_B!MK75/Inv_SY_B!$NE75-1,"")</f>
        <v>4.2619201310983401E-2</v>
      </c>
      <c r="ML75" s="57">
        <f>IFERROR(Inv_SY_B!ML75/Inv_SY_B!$NE75-1,"")</f>
        <v>4.3251429826135279E-2</v>
      </c>
      <c r="MM75" s="57">
        <f>IFERROR(Inv_SY_B!MM75/Inv_SY_B!$NE75-1,"")</f>
        <v>3.7234493431159477E-2</v>
      </c>
      <c r="MN75" s="57">
        <f>IFERROR(Inv_SY_B!MN75/Inv_SY_B!$NE75-1,"")</f>
        <v>4.2619201310983401E-2</v>
      </c>
      <c r="MO75" s="57">
        <f>IFERROR(Inv_SY_B!MO75/Inv_SY_B!$NE75-1,"")</f>
        <v>5.2303454566606122E-2</v>
      </c>
      <c r="MP75" s="57">
        <f>IFERROR(Inv_SY_B!MP75/Inv_SY_B!$NE75-1,"")</f>
        <v>3.1614368065957965E-2</v>
      </c>
      <c r="MQ75" s="57">
        <f>IFERROR(Inv_SY_B!MQ75/Inv_SY_B!$NE75-1,"")</f>
        <v>3.0606859523095054E-2</v>
      </c>
      <c r="MR75" s="57">
        <f>IFERROR(Inv_SY_B!MR75/Inv_SY_B!$NE75-1,"")</f>
        <v>3.7672942927735154E-2</v>
      </c>
      <c r="MS75" s="57">
        <f>IFERROR(Inv_SY_B!MS75/Inv_SY_B!$NE75-1,"")</f>
        <v>5.058528060189893E-2</v>
      </c>
      <c r="MT75" s="57">
        <f>IFERROR(Inv_SY_B!MT75/Inv_SY_B!$NE75-1,"")</f>
        <v>3.8643261557941955E-2</v>
      </c>
      <c r="MU75" s="57">
        <f>IFERROR(Inv_SY_B!MU75/Inv_SY_B!$NE75-1,"")</f>
        <v>4.7788599170167423E-2</v>
      </c>
      <c r="MV75" s="57">
        <f>IFERROR(Inv_SY_B!MV75/Inv_SY_B!$NE75-1,"")</f>
        <v>2.9342402492791075E-2</v>
      </c>
      <c r="MW75" s="57">
        <f>IFERROR(Inv_SY_B!MW75/Inv_SY_B!$NE75-1,"")</f>
        <v>3.1529169356963926E-2</v>
      </c>
      <c r="MX75" s="57">
        <f>IFERROR(Inv_SY_B!MX75/Inv_SY_B!$NE75-1,"")</f>
        <v>4.2284492097079296E-2</v>
      </c>
      <c r="MY75" s="57">
        <f>IFERROR(Inv_SY_B!MY75/Inv_SY_B!$NE75-1,"")</f>
        <v>3.4731220836645704E-2</v>
      </c>
      <c r="MZ75" s="57">
        <f>IFERROR(Inv_SY_B!MZ75/Inv_SY_B!$NE75-1,"")</f>
        <v>3.8792359298680967E-2</v>
      </c>
      <c r="NA75" s="57">
        <f>IFERROR(Inv_SY_B!NA75/Inv_SY_B!$NE75-1,"")</f>
        <v>4.5702049333783412E-2</v>
      </c>
      <c r="NB75" s="57">
        <f>IFERROR(Inv_SY_B!NB75/Inv_SY_B!$NE75-1,"")</f>
        <v>4.8398513737726079E-2</v>
      </c>
      <c r="NC75" s="57">
        <f>IFERROR(Inv_SY_B!NC75/Inv_SY_B!$NE75-1,"")</f>
        <v>5.2381553383183732E-2</v>
      </c>
      <c r="ND75" s="57">
        <f>IFERROR(Inv_SY_B!ND75/Inv_SY_B!$NE75-1,"")</f>
        <v>4.5274561074621911E-2</v>
      </c>
    </row>
    <row r="76" spans="2:368" ht="15" customHeight="1" x14ac:dyDescent="0.35">
      <c r="B76" s="86">
        <f t="shared" si="0"/>
        <v>45817</v>
      </c>
      <c r="C76" s="57">
        <f>IFERROR(Inv_SY_B!C76/Inv_SY_B!$NE76-1,"")</f>
        <v>-6.0911432206245841E-2</v>
      </c>
      <c r="D76" s="57">
        <f>IFERROR(Inv_SY_B!D76/Inv_SY_B!$NE76-1,"")</f>
        <v>-8.3330435962590488E-2</v>
      </c>
      <c r="E76" s="57">
        <f>IFERROR(Inv_SY_B!E76/Inv_SY_B!$NE76-1,"")</f>
        <v>-5.4302845278069389E-2</v>
      </c>
      <c r="F76" s="57">
        <f>IFERROR(Inv_SY_B!F76/Inv_SY_B!$NE76-1,"")</f>
        <v>-5.8435303433156949E-2</v>
      </c>
      <c r="G76" s="57">
        <f>IFERROR(Inv_SY_B!G76/Inv_SY_B!$NE76-1,"")</f>
        <v>-5.8276362734884346E-2</v>
      </c>
      <c r="H76" s="57">
        <f>IFERROR(Inv_SY_B!H76/Inv_SY_B!$NE76-1,"")</f>
        <v>-8.209755463202606E-2</v>
      </c>
      <c r="I76" s="57">
        <f>IFERROR(Inv_SY_B!I76/Inv_SY_B!$NE76-1,"")</f>
        <v>-3.6388878742081854E-2</v>
      </c>
      <c r="J76" s="57">
        <f>IFERROR(Inv_SY_B!J76/Inv_SY_B!$NE76-1,"")</f>
        <v>-7.7826068622413258E-2</v>
      </c>
      <c r="K76" s="57">
        <f>IFERROR(Inv_SY_B!K76/Inv_SY_B!$NE76-1,"")</f>
        <v>-5.2713438295343362E-2</v>
      </c>
      <c r="L76" s="57">
        <f>IFERROR(Inv_SY_B!L76/Inv_SY_B!$NE76-1,"")</f>
        <v>-4.4130640588623593E-2</v>
      </c>
      <c r="M76" s="57">
        <f>IFERROR(Inv_SY_B!M76/Inv_SY_B!$NE76-1,"")</f>
        <v>-4.8739920838528628E-2</v>
      </c>
      <c r="N76" s="57">
        <f>IFERROR(Inv_SY_B!N76/Inv_SY_B!$NE76-1,"")</f>
        <v>-5.5256489467705006E-2</v>
      </c>
      <c r="O76" s="57">
        <f>IFERROR(Inv_SY_B!O76/Inv_SY_B!$NE76-1,"")</f>
        <v>-4.0316063830081239E-2</v>
      </c>
      <c r="P76" s="57">
        <f>IFERROR(Inv_SY_B!P76/Inv_SY_B!$NE76-1,"")</f>
        <v>-4.3653818493805674E-2</v>
      </c>
      <c r="Q76" s="57">
        <f>IFERROR(Inv_SY_B!Q76/Inv_SY_B!$NE76-1,"")</f>
        <v>-3.2845851011269467E-2</v>
      </c>
      <c r="R76" s="57">
        <f>IFERROR(Inv_SY_B!R76/Inv_SY_B!$NE76-1,"")</f>
        <v>-3.4435257993995272E-2</v>
      </c>
      <c r="S76" s="57">
        <f>IFERROR(Inv_SY_B!S76/Inv_SY_B!$NE76-1,"")</f>
        <v>-5.1876908304435032E-2</v>
      </c>
      <c r="T76" s="57">
        <f>IFERROR(Inv_SY_B!T76/Inv_SY_B!$NE76-1,"")</f>
        <v>-4.669042236080323E-2</v>
      </c>
      <c r="U76" s="57">
        <f>IFERROR(Inv_SY_B!U76/Inv_SY_B!$NE76-1,"")</f>
        <v>-5.2554497597070982E-2</v>
      </c>
      <c r="V76" s="57">
        <f>IFERROR(Inv_SY_B!V76/Inv_SY_B!$NE76-1,"")</f>
        <v>-4.3494877795533182E-2</v>
      </c>
      <c r="W76" s="57">
        <f>IFERROR(Inv_SY_B!W76/Inv_SY_B!$NE76-1,"")</f>
        <v>-9.3226276669255981E-3</v>
      </c>
      <c r="X76" s="57">
        <f>IFERROR(Inv_SY_B!X76/Inv_SY_B!$NE76-1,"")</f>
        <v>-2.1720002132187721E-2</v>
      </c>
      <c r="Y76" s="57">
        <f>IFERROR(Inv_SY_B!Y76/Inv_SY_B!$NE76-1,"")</f>
        <v>-7.4153392876543656E-3</v>
      </c>
      <c r="Z76" s="57">
        <f>IFERROR(Inv_SY_B!Z76/Inv_SY_B!$NE76-1,"")</f>
        <v>-1.0912034649651514E-2</v>
      </c>
      <c r="AA76" s="57">
        <f>IFERROR(Inv_SY_B!AA76/Inv_SY_B!$NE76-1,"")</f>
        <v>-1.2660382330650033E-2</v>
      </c>
      <c r="AB76" s="57">
        <f>IFERROR(Inv_SY_B!AB76/Inv_SY_B!$NE76-1,"")</f>
        <v>-9.9583904600158979E-3</v>
      </c>
      <c r="AC76" s="57">
        <f>IFERROR(Inv_SY_B!AC76/Inv_SY_B!$NE76-1,"")</f>
        <v>-7.5742799859269683E-3</v>
      </c>
      <c r="AD76" s="57">
        <f>IFERROR(Inv_SY_B!AD76/Inv_SY_B!$NE76-1,"")</f>
        <v>-1.5362374201284057E-2</v>
      </c>
      <c r="AE76" s="57">
        <f>IFERROR(Inv_SY_B!AE76/Inv_SY_B!$NE76-1,"")</f>
        <v>1.3263991173382284E-3</v>
      </c>
      <c r="AF76" s="57">
        <f>IFERROR(Inv_SY_B!AF76/Inv_SY_B!$NE76-1,"")</f>
        <v>-1.216652055023193E-3</v>
      </c>
      <c r="AG76" s="57">
        <f>IFERROR(Inv_SY_B!AG76/Inv_SY_B!$NE76-1,"")</f>
        <v>-8.0511020807446654E-3</v>
      </c>
      <c r="AH76" s="57">
        <f>IFERROR(Inv_SY_B!AH76/Inv_SY_B!$NE76-1,"")</f>
        <v>-3.7597032273848363E-3</v>
      </c>
      <c r="AI76" s="57">
        <f>IFERROR(Inv_SY_B!AI76/Inv_SY_B!$NE76-1,"")</f>
        <v>-5.8594244131429662E-2</v>
      </c>
      <c r="AJ76" s="57">
        <f>IFERROR(Inv_SY_B!AJ76/Inv_SY_B!$NE76-1,"")</f>
        <v>-6.6265224148059243E-2</v>
      </c>
      <c r="AK76" s="57">
        <f>IFERROR(Inv_SY_B!AK76/Inv_SY_B!$NE76-1,"")</f>
        <v>-5.6896088249885457E-2</v>
      </c>
      <c r="AL76" s="57">
        <f>IFERROR(Inv_SY_B!AL76/Inv_SY_B!$NE76-1,"")</f>
        <v>-5.1876908304435032E-2</v>
      </c>
      <c r="AM76" s="57">
        <f>IFERROR(Inv_SY_B!AM76/Inv_SY_B!$NE76-1,"")</f>
        <v>-3.1298270528088867E-2</v>
      </c>
      <c r="AN76" s="57">
        <f>IFERROR(Inv_SY_B!AN76/Inv_SY_B!$NE76-1,"")</f>
        <v>-3.4477084493540588E-2</v>
      </c>
      <c r="AO76" s="57">
        <f>IFERROR(Inv_SY_B!AO76/Inv_SY_B!$NE76-1,"")</f>
        <v>-4.6037928967894604E-2</v>
      </c>
      <c r="AP76" s="57">
        <f>IFERROR(Inv_SY_B!AP76/Inv_SY_B!$NE76-1,"")</f>
        <v>-4.2005854411716115E-2</v>
      </c>
      <c r="AQ76" s="57">
        <f>IFERROR(Inv_SY_B!AQ76/Inv_SY_B!$NE76-1,"")</f>
        <v>-5.6210133657340622E-2</v>
      </c>
      <c r="AR76" s="57">
        <f>IFERROR(Inv_SY_B!AR76/Inv_SY_B!$NE76-1,"")</f>
        <v>-3.9431346847685123E-2</v>
      </c>
      <c r="AS76" s="57">
        <f>IFERROR(Inv_SY_B!AS76/Inv_SY_B!$NE76-1,"")</f>
        <v>-1.7627444485265764E-2</v>
      </c>
      <c r="AT76" s="57">
        <f>IFERROR(Inv_SY_B!AT76/Inv_SY_B!$NE76-1,"")</f>
        <v>-1.7244566680828188E-2</v>
      </c>
      <c r="AU76" s="57">
        <f>IFERROR(Inv_SY_B!AU76/Inv_SY_B!$NE76-1,"")</f>
        <v>-2.0771934809158399E-2</v>
      </c>
      <c r="AV76" s="57">
        <f>IFERROR(Inv_SY_B!AV76/Inv_SY_B!$NE76-1,"")</f>
        <v>3.617353321093919E-3</v>
      </c>
      <c r="AW76" s="57">
        <f>IFERROR(Inv_SY_B!AW76/Inv_SY_B!$NE76-1,"")</f>
        <v>-2.598115175129756E-3</v>
      </c>
      <c r="AX76" s="57">
        <f>IFERROR(Inv_SY_B!AX76/Inv_SY_B!$NE76-1,"")</f>
        <v>-1.2183560235832225E-2</v>
      </c>
      <c r="AY76" s="57">
        <f>IFERROR(Inv_SY_B!AY76/Inv_SY_B!$NE76-1,"")</f>
        <v>-3.0628842004801982E-2</v>
      </c>
      <c r="AZ76" s="57">
        <f>IFERROR(Inv_SY_B!AZ76/Inv_SY_B!$NE76-1,"")</f>
        <v>-1.4532178020844166E-2</v>
      </c>
      <c r="BA76" s="57">
        <f>IFERROR(Inv_SY_B!BA76/Inv_SY_B!$NE76-1,"")</f>
        <v>-1.7285043938452649E-2</v>
      </c>
      <c r="BB76" s="57">
        <f>IFERROR(Inv_SY_B!BB76/Inv_SY_B!$NE76-1,"")</f>
        <v>-3.93850101965455E-2</v>
      </c>
      <c r="BC76" s="57">
        <f>IFERROR(Inv_SY_B!BC76/Inv_SY_B!$NE76-1,"")</f>
        <v>-4.8172275487555094E-2</v>
      </c>
      <c r="BD76" s="57">
        <f>IFERROR(Inv_SY_B!BD76/Inv_SY_B!$NE76-1,"")</f>
        <v>-4.4236601054138514E-2</v>
      </c>
      <c r="BE76" s="57">
        <f>IFERROR(Inv_SY_B!BE76/Inv_SY_B!$NE76-1,"")</f>
        <v>-5.2704657041295455E-2</v>
      </c>
      <c r="BF76" s="57">
        <f>IFERROR(Inv_SY_B!BF76/Inv_SY_B!$NE76-1,"")</f>
        <v>-4.4807556676578097E-2</v>
      </c>
      <c r="BG76" s="57">
        <f>IFERROR(Inv_SY_B!BG76/Inv_SY_B!$NE76-1,"")</f>
        <v>-5.2790345084830492E-2</v>
      </c>
      <c r="BH76" s="57">
        <f>IFERROR(Inv_SY_B!BH76/Inv_SY_B!$NE76-1,"")</f>
        <v>-8.487608057692797E-2</v>
      </c>
      <c r="BI76" s="57">
        <f>IFERROR(Inv_SY_B!BI76/Inv_SY_B!$NE76-1,"")</f>
        <v>-8.4044559967608623E-2</v>
      </c>
      <c r="BJ76" s="57">
        <f>IFERROR(Inv_SY_B!BJ76/Inv_SY_B!$NE76-1,"")</f>
        <v>-8.5363704129644113E-2</v>
      </c>
      <c r="BK76" s="57">
        <f>IFERROR(Inv_SY_B!BK76/Inv_SY_B!$NE76-1,"")</f>
        <v>-3.9998182433535923E-2</v>
      </c>
      <c r="BL76" s="57">
        <f>IFERROR(Inv_SY_B!BL76/Inv_SY_B!$NE76-1,"")</f>
        <v>-5.2885539688377614E-2</v>
      </c>
      <c r="BM76" s="57">
        <f>IFERROR(Inv_SY_B!BM76/Inv_SY_B!$NE76-1,"")</f>
        <v>-4.7124878259307112E-2</v>
      </c>
      <c r="BN76" s="57">
        <f>IFERROR(Inv_SY_B!BN76/Inv_SY_B!$NE76-1,"")</f>
        <v>2.7507189913544172E-2</v>
      </c>
      <c r="BO76" s="57">
        <f>IFERROR(Inv_SY_B!BO76/Inv_SY_B!$NE76-1,"")</f>
        <v>1.1580213109416704E-2</v>
      </c>
      <c r="BP76" s="57">
        <f>IFERROR(Inv_SY_B!BP76/Inv_SY_B!$NE76-1,"")</f>
        <v>1.0446921429429157E-2</v>
      </c>
      <c r="BQ76" s="57">
        <f>IFERROR(Inv_SY_B!BQ76/Inv_SY_B!$NE76-1,"")</f>
        <v>1.7009864292642174E-2</v>
      </c>
      <c r="BR76" s="57">
        <f>IFERROR(Inv_SY_B!BR76/Inv_SY_B!$NE76-1,"")</f>
        <v>1.9109329416822529E-2</v>
      </c>
      <c r="BS76" s="57">
        <f>IFERROR(Inv_SY_B!BS76/Inv_SY_B!$NE76-1,"")</f>
        <v>1.5401178836842888E-2</v>
      </c>
      <c r="BT76" s="57">
        <f>IFERROR(Inv_SY_B!BT76/Inv_SY_B!$NE76-1,"")</f>
        <v>3.5443293582435587E-3</v>
      </c>
      <c r="BU76" s="57">
        <f>IFERROR(Inv_SY_B!BU76/Inv_SY_B!$NE76-1,"")</f>
        <v>2.5118143392925063E-2</v>
      </c>
      <c r="BV76" s="57">
        <f>IFERROR(Inv_SY_B!BV76/Inv_SY_B!$NE76-1,"")</f>
        <v>2.0557236399016077E-2</v>
      </c>
      <c r="BW76" s="57">
        <f>IFERROR(Inv_SY_B!BW76/Inv_SY_B!$NE76-1,"")</f>
        <v>5.354213085985382E-3</v>
      </c>
      <c r="BX76" s="57">
        <f>IFERROR(Inv_SY_B!BX76/Inv_SY_B!$NE76-1,"")</f>
        <v>-1.0199910676014001E-2</v>
      </c>
      <c r="BY76" s="57">
        <f>IFERROR(Inv_SY_B!BY76/Inv_SY_B!$NE76-1,"")</f>
        <v>6.5849340208496976E-3</v>
      </c>
      <c r="BZ76" s="57">
        <f>IFERROR(Inv_SY_B!BZ76/Inv_SY_B!$NE76-1,"")</f>
        <v>1.9566736395288276E-2</v>
      </c>
      <c r="CA76" s="57">
        <f>IFERROR(Inv_SY_B!CA76/Inv_SY_B!$NE76-1,"")</f>
        <v>6.7001084398878863E-3</v>
      </c>
      <c r="CB76" s="57">
        <f>IFERROR(Inv_SY_B!CB76/Inv_SY_B!$NE76-1,"")</f>
        <v>3.7642538788898117E-2</v>
      </c>
      <c r="CC76" s="57">
        <f>IFERROR(Inv_SY_B!CC76/Inv_SY_B!$NE76-1,"")</f>
        <v>4.0900329498833266E-2</v>
      </c>
      <c r="CD76" s="57">
        <f>IFERROR(Inv_SY_B!CD76/Inv_SY_B!$NE76-1,"")</f>
        <v>3.9597213214859206E-2</v>
      </c>
      <c r="CE76" s="57">
        <f>IFERROR(Inv_SY_B!CE76/Inv_SY_B!$NE76-1,"")</f>
        <v>1.9109329416822529E-2</v>
      </c>
      <c r="CF76" s="57">
        <f>IFERROR(Inv_SY_B!CF76/Inv_SY_B!$NE76-1,"")</f>
        <v>3.9295565926902309E-2</v>
      </c>
      <c r="CG76" s="57">
        <f>IFERROR(Inv_SY_B!CG76/Inv_SY_B!$NE76-1,"")</f>
        <v>5.045651558130948E-2</v>
      </c>
      <c r="CH76" s="57">
        <f>IFERROR(Inv_SY_B!CH76/Inv_SY_B!$NE76-1,"")</f>
        <v>0.10123198088868257</v>
      </c>
      <c r="CI76" s="57">
        <f>IFERROR(Inv_SY_B!CI76/Inv_SY_B!$NE76-1,"")</f>
        <v>3.7135771345130353E-2</v>
      </c>
      <c r="CJ76" s="57">
        <f>IFERROR(Inv_SY_B!CJ76/Inv_SY_B!$NE76-1,"")</f>
        <v>4.5527050446478645E-2</v>
      </c>
      <c r="CK76" s="57">
        <f>IFERROR(Inv_SY_B!CK76/Inv_SY_B!$NE76-1,"")</f>
        <v>2.8649062010865034E-2</v>
      </c>
      <c r="CL76" s="57">
        <f>IFERROR(Inv_SY_B!CL76/Inv_SY_B!$NE76-1,"")</f>
        <v>1.3370956542681611E-2</v>
      </c>
      <c r="CM76" s="57">
        <f>IFERROR(Inv_SY_B!CM76/Inv_SY_B!$NE76-1,"")</f>
        <v>2.0702027097235343E-2</v>
      </c>
      <c r="CN76" s="57">
        <f>IFERROR(Inv_SY_B!CN76/Inv_SY_B!$NE76-1,"")</f>
        <v>2.765198061176366E-2</v>
      </c>
      <c r="CO76" s="57">
        <f>IFERROR(Inv_SY_B!CO76/Inv_SY_B!$NE76-1,"")</f>
        <v>2.4611375949157299E-2</v>
      </c>
      <c r="CP76" s="57">
        <f>IFERROR(Inv_SY_B!CP76/Inv_SY_B!$NE76-1,"")</f>
        <v>-6.011856724232878E-3</v>
      </c>
      <c r="CQ76" s="57">
        <f>IFERROR(Inv_SY_B!CQ76/Inv_SY_B!$NE76-1,"")</f>
        <v>2.0774422446344865E-2</v>
      </c>
      <c r="CR76" s="57">
        <f>IFERROR(Inv_SY_B!CR76/Inv_SY_B!$NE76-1,"")</f>
        <v>2.7724375960873182E-2</v>
      </c>
      <c r="CS76" s="57">
        <f>IFERROR(Inv_SY_B!CS76/Inv_SY_B!$NE76-1,"")</f>
        <v>3.5036306220949998E-2</v>
      </c>
      <c r="CT76" s="57">
        <f>IFERROR(Inv_SY_B!CT76/Inv_SY_B!$NE76-1,"")</f>
        <v>3.5470678315608017E-2</v>
      </c>
      <c r="CU76" s="57">
        <f>IFERROR(Inv_SY_B!CU76/Inv_SY_B!$NE76-1,"")</f>
        <v>2.0435612212511778E-2</v>
      </c>
      <c r="CV76" s="57">
        <f>IFERROR(Inv_SY_B!CV76/Inv_SY_B!$NE76-1,"")</f>
        <v>3.5253492268279008E-2</v>
      </c>
      <c r="CW76" s="57">
        <f>IFERROR(Inv_SY_B!CW76/Inv_SY_B!$NE76-1,"")</f>
        <v>3.3660794587866194E-2</v>
      </c>
      <c r="CX76" s="57">
        <f>IFERROR(Inv_SY_B!CX76/Inv_SY_B!$NE76-1,"")</f>
        <v>2.23671201267579E-2</v>
      </c>
      <c r="CY76" s="57">
        <f>IFERROR(Inv_SY_B!CY76/Inv_SY_B!$NE76-1,"")</f>
        <v>2.6756910840953108E-2</v>
      </c>
      <c r="CZ76" s="57">
        <f>IFERROR(Inv_SY_B!CZ76/Inv_SY_B!$NE76-1,"")</f>
        <v>2.4394189901828511E-2</v>
      </c>
      <c r="DA76" s="57">
        <f>IFERROR(Inv_SY_B!DA76/Inv_SY_B!$NE76-1,"")</f>
        <v>9.3321172841003275E-3</v>
      </c>
      <c r="DB76" s="57">
        <f>IFERROR(Inv_SY_B!DB76/Inv_SY_B!$NE76-1,"")</f>
        <v>1.7516631736409938E-2</v>
      </c>
      <c r="DC76" s="57">
        <f>IFERROR(Inv_SY_B!DC76/Inv_SY_B!$NE76-1,"")</f>
        <v>7.8980283130519746E-2</v>
      </c>
      <c r="DD76" s="57">
        <f>IFERROR(Inv_SY_B!DD76/Inv_SY_B!$NE76-1,"")</f>
        <v>1.650309684887441E-2</v>
      </c>
      <c r="DE76" s="57">
        <f>IFERROR(Inv_SY_B!DE76/Inv_SY_B!$NE76-1,"")</f>
        <v>3.0403003877931045E-2</v>
      </c>
      <c r="DF76" s="57">
        <f>IFERROR(Inv_SY_B!DF76/Inv_SY_B!$NE76-1,"")</f>
        <v>1.758902708551946E-2</v>
      </c>
      <c r="DG76" s="57">
        <f>IFERROR(Inv_SY_B!DG76/Inv_SY_B!$NE76-1,"")</f>
        <v>2.0340050351687067E-2</v>
      </c>
      <c r="DH76" s="57">
        <f>IFERROR(Inv_SY_B!DH76/Inv_SY_B!$NE76-1,"")</f>
        <v>3.7135771345130353E-2</v>
      </c>
      <c r="DI76" s="57">
        <f>IFERROR(Inv_SY_B!DI76/Inv_SY_B!$NE76-1,"")</f>
        <v>3.0837375972589065E-2</v>
      </c>
      <c r="DJ76" s="57">
        <f>IFERROR(Inv_SY_B!DJ76/Inv_SY_B!$NE76-1,"")</f>
        <v>3.4963910871840032E-2</v>
      </c>
      <c r="DK76" s="57">
        <f>IFERROR(Inv_SY_B!DK76/Inv_SY_B!$NE76-1,"")</f>
        <v>3.901805042198192E-2</v>
      </c>
      <c r="DL76" s="57">
        <f>IFERROR(Inv_SY_B!DL76/Inv_SY_B!$NE76-1,"")</f>
        <v>1.7674585225376349E-2</v>
      </c>
      <c r="DM76" s="57">
        <f>IFERROR(Inv_SY_B!DM76/Inv_SY_B!$NE76-1,"")</f>
        <v>3.1416538765466351E-2</v>
      </c>
      <c r="DN76" s="57">
        <f>IFERROR(Inv_SY_B!DN76/Inv_SY_B!$NE76-1,"")</f>
        <v>4.604039928561976E-2</v>
      </c>
      <c r="DO76" s="57">
        <f>IFERROR(Inv_SY_B!DO76/Inv_SY_B!$NE76-1,"")</f>
        <v>3.7497748090678629E-2</v>
      </c>
      <c r="DP76" s="57">
        <f>IFERROR(Inv_SY_B!DP76/Inv_SY_B!$NE76-1,"")</f>
        <v>4.9442980693774174E-2</v>
      </c>
      <c r="DQ76" s="57">
        <f>IFERROR(Inv_SY_B!DQ76/Inv_SY_B!$NE76-1,"")</f>
        <v>5.4510655131451147E-2</v>
      </c>
      <c r="DR76" s="57">
        <f>IFERROR(Inv_SY_B!DR76/Inv_SY_B!$NE76-1,"")</f>
        <v>5.7551259794057286E-2</v>
      </c>
      <c r="DS76" s="57">
        <f>IFERROR(Inv_SY_B!DS76/Inv_SY_B!$NE76-1,"")</f>
        <v>1.1725003807636192E-2</v>
      </c>
      <c r="DT76" s="57">
        <f>IFERROR(Inv_SY_B!DT76/Inv_SY_B!$NE76-1,"")</f>
        <v>4.2275841131916847E-2</v>
      </c>
      <c r="DU76" s="57">
        <f>IFERROR(Inv_SY_B!DU76/Inv_SY_B!$NE76-1,"")</f>
        <v>3.6747469018087786E-2</v>
      </c>
      <c r="DV76" s="57">
        <f>IFERROR(Inv_SY_B!DV76/Inv_SY_B!$NE76-1,"")</f>
        <v>5.4003887687683383E-2</v>
      </c>
      <c r="DW76" s="57">
        <f>IFERROR(Inv_SY_B!DW76/Inv_SY_B!$NE76-1,"")</f>
        <v>5.2049213261722294E-2</v>
      </c>
      <c r="DX76" s="57">
        <f>IFERROR(Inv_SY_B!DX76/Inv_SY_B!$NE76-1,"")</f>
        <v>4.2782608575684833E-2</v>
      </c>
      <c r="DY76" s="57">
        <f>IFERROR(Inv_SY_B!DY76/Inv_SY_B!$NE76-1,"")</f>
        <v>2.5624910836692827E-2</v>
      </c>
      <c r="DZ76" s="57">
        <f>IFERROR(Inv_SY_B!DZ76/Inv_SY_B!$NE76-1,"")</f>
        <v>4.3578957415890907E-2</v>
      </c>
      <c r="EA76" s="57">
        <f>IFERROR(Inv_SY_B!EA76/Inv_SY_B!$NE76-1,"")</f>
        <v>-1.0717554416361463E-2</v>
      </c>
      <c r="EB76" s="57">
        <f>IFERROR(Inv_SY_B!EB76/Inv_SY_B!$NE76-1,"")</f>
        <v>2.9027492244847464E-2</v>
      </c>
      <c r="EC76" s="57">
        <f>IFERROR(Inv_SY_B!EC76/Inv_SY_B!$NE76-1,"")</f>
        <v>1.5923934055996902E-2</v>
      </c>
      <c r="ED76" s="57">
        <f>IFERROR(Inv_SY_B!ED76/Inv_SY_B!$NE76-1,"")</f>
        <v>1.3752073582707025E-2</v>
      </c>
      <c r="EE76" s="57">
        <f>IFERROR(Inv_SY_B!EE76/Inv_SY_B!$NE76-1,"")</f>
        <v>2.0557236399016077E-2</v>
      </c>
      <c r="EF76" s="57">
        <f>IFERROR(Inv_SY_B!EF76/Inv_SY_B!$NE76-1,"")</f>
        <v>2.0702027097235343E-2</v>
      </c>
      <c r="EG76" s="57">
        <f>IFERROR(Inv_SY_B!EG76/Inv_SY_B!$NE76-1,"")</f>
        <v>1.2304166600513478E-2</v>
      </c>
      <c r="EH76" s="57">
        <f>IFERROR(Inv_SY_B!EH76/Inv_SY_B!$NE76-1,"")</f>
        <v>2.786916665909267E-2</v>
      </c>
      <c r="EI76" s="57">
        <f>IFERROR(Inv_SY_B!EI76/Inv_SY_B!$NE76-1,"")</f>
        <v>2.6908282934546168E-2</v>
      </c>
      <c r="EJ76" s="57">
        <f>IFERROR(Inv_SY_B!EJ76/Inv_SY_B!$NE76-1,"")</f>
        <v>-6.7358102153296517E-3</v>
      </c>
      <c r="EK76" s="57">
        <f>IFERROR(Inv_SY_B!EK76/Inv_SY_B!$NE76-1,"")</f>
        <v>-3.3380194501652416E-2</v>
      </c>
      <c r="EL76" s="57">
        <f>IFERROR(Inv_SY_B!EL76/Inv_SY_B!$NE76-1,"")</f>
        <v>-3.3160112640359118E-2</v>
      </c>
      <c r="EM76" s="57">
        <f>IFERROR(Inv_SY_B!EM76/Inv_SY_B!$NE76-1,"")</f>
        <v>-2.4110694001650335E-2</v>
      </c>
      <c r="EN76" s="57">
        <f>IFERROR(Inv_SY_B!EN76/Inv_SY_B!$NE76-1,"")</f>
        <v>-2.7223694013366218E-2</v>
      </c>
      <c r="EO76" s="57">
        <f>IFERROR(Inv_SY_B!EO76/Inv_SY_B!$NE76-1,"")</f>
        <v>-1.9332600960412227E-2</v>
      </c>
      <c r="EP76" s="57">
        <f>IFERROR(Inv_SY_B!EP76/Inv_SY_B!$NE76-1,"")</f>
        <v>-1.7377926534451027E-2</v>
      </c>
      <c r="EQ76" s="57">
        <f>IFERROR(Inv_SY_B!EQ76/Inv_SY_B!$NE76-1,"")</f>
        <v>-1.8101880025547801E-2</v>
      </c>
      <c r="ER76" s="57">
        <f>IFERROR(Inv_SY_B!ER76/Inv_SY_B!$NE76-1,"")</f>
        <v>-1.6509182345135098E-2</v>
      </c>
      <c r="ES76" s="57">
        <f>IFERROR(Inv_SY_B!ES76/Inv_SY_B!$NE76-1,"")</f>
        <v>-2.6427345173159811E-2</v>
      </c>
      <c r="ET76" s="57">
        <f>IFERROR(Inv_SY_B!ET76/Inv_SY_B!$NE76-1,"")</f>
        <v>-8.2857288258139095E-3</v>
      </c>
      <c r="EU76" s="57">
        <f>IFERROR(Inv_SY_B!EU76/Inv_SY_B!$NE76-1,"")</f>
        <v>-7.743312157105553E-3</v>
      </c>
      <c r="EV76" s="57">
        <f>IFERROR(Inv_SY_B!EV76/Inv_SY_B!$NE76-1,"")</f>
        <v>-3.280800798787098E-2</v>
      </c>
      <c r="EW76" s="57">
        <f>IFERROR(Inv_SY_B!EW76/Inv_SY_B!$NE76-1,"")</f>
        <v>-1.2017050932879858E-2</v>
      </c>
      <c r="EX76" s="57">
        <f>IFERROR(Inv_SY_B!EX76/Inv_SY_B!$NE76-1,"")</f>
        <v>-1.3106600936980572E-2</v>
      </c>
      <c r="EY76" s="57">
        <f>IFERROR(Inv_SY_B!EY76/Inv_SY_B!$NE76-1,"")</f>
        <v>1.4517395844723335E-2</v>
      </c>
      <c r="EZ76" s="57">
        <f>IFERROR(Inv_SY_B!EZ76/Inv_SY_B!$NE76-1,"")</f>
        <v>-1.4482112570064265E-2</v>
      </c>
      <c r="FA76" s="57">
        <f>IFERROR(Inv_SY_B!FA76/Inv_SY_B!$NE76-1,"")</f>
        <v>-1.5233450794333026E-3</v>
      </c>
      <c r="FB76" s="57">
        <f>IFERROR(Inv_SY_B!FB76/Inv_SY_B!$NE76-1,"")</f>
        <v>-1.5568042806709426E-2</v>
      </c>
      <c r="FC76" s="57">
        <f>IFERROR(Inv_SY_B!FC76/Inv_SY_B!$NE76-1,"")</f>
        <v>9.9875154290041124E-3</v>
      </c>
      <c r="FD76" s="57">
        <f>IFERROR(Inv_SY_B!FD76/Inv_SY_B!$NE76-1,"")</f>
        <v>-3.6501949367861997E-4</v>
      </c>
      <c r="FE76" s="57">
        <f>IFERROR(Inv_SY_B!FE76/Inv_SY_B!$NE76-1,"")</f>
        <v>-2.1938833528360346E-2</v>
      </c>
      <c r="FF76" s="57">
        <f>IFERROR(Inv_SY_B!FF76/Inv_SY_B!$NE76-1,"")</f>
        <v>-2.7151298664256474E-2</v>
      </c>
      <c r="FG76" s="57">
        <f>IFERROR(Inv_SY_B!FG76/Inv_SY_B!$NE76-1,"")</f>
        <v>-1.8463856771096077E-2</v>
      </c>
      <c r="FH76" s="57">
        <f>IFERROR(Inv_SY_B!FH76/Inv_SY_B!$NE76-1,"")</f>
        <v>-5.4516740627711613E-2</v>
      </c>
      <c r="FI76" s="57">
        <f>IFERROR(Inv_SY_B!FI76/Inv_SY_B!$NE76-1,"")</f>
        <v>-4.4670973148796644E-2</v>
      </c>
      <c r="FJ76" s="57">
        <f>IFERROR(Inv_SY_B!FJ76/Inv_SY_B!$NE76-1,"")</f>
        <v>1.4943580370137211E-2</v>
      </c>
      <c r="FK76" s="57">
        <f>IFERROR(Inv_SY_B!FK76/Inv_SY_B!$NE76-1,"")</f>
        <v>1.4910399168461819E-2</v>
      </c>
      <c r="FL76" s="57">
        <f>IFERROR(Inv_SY_B!FL76/Inv_SY_B!$NE76-1,"")</f>
        <v>-2.1833531202382406E-2</v>
      </c>
      <c r="FM76" s="57">
        <f>IFERROR(Inv_SY_B!FM76/Inv_SY_B!$NE76-1,"")</f>
        <v>-1.2837703926001809E-2</v>
      </c>
      <c r="FN76" s="57">
        <f>IFERROR(Inv_SY_B!FN76/Inv_SY_B!$NE76-1,"")</f>
        <v>-1.4992132963969063E-3</v>
      </c>
      <c r="FO76" s="57">
        <f>IFERROR(Inv_SY_B!FO76/Inv_SY_B!$NE76-1,"")</f>
        <v>-8.318165703012359E-3</v>
      </c>
      <c r="FP76" s="57">
        <f>IFERROR(Inv_SY_B!FP76/Inv_SY_B!$NE76-1,"")</f>
        <v>-1.3313444791579587E-2</v>
      </c>
      <c r="FQ76" s="57">
        <f>IFERROR(Inv_SY_B!FQ76/Inv_SY_B!$NE76-1,"")</f>
        <v>-1.5612858975205923E-2</v>
      </c>
      <c r="FR76" s="57">
        <f>IFERROR(Inv_SY_B!FR76/Inv_SY_B!$NE76-1,"")</f>
        <v>-1.3313444791579587E-2</v>
      </c>
      <c r="FS76" s="57">
        <f>IFERROR(Inv_SY_B!FS76/Inv_SY_B!$NE76-1,"")</f>
        <v>-1.648505056209848E-2</v>
      </c>
      <c r="FT76" s="57">
        <f>IFERROR(Inv_SY_B!FT76/Inv_SY_B!$NE76-1,"")</f>
        <v>-5.3844303652824665E-3</v>
      </c>
      <c r="FU76" s="57">
        <f>IFERROR(Inv_SY_B!FU76/Inv_SY_B!$NE76-1,"")</f>
        <v>-8.5560361358012482E-3</v>
      </c>
      <c r="FV76" s="57">
        <f>IFERROR(Inv_SY_B!FV76/Inv_SY_B!$NE76-1,"")</f>
        <v>-1.0221129165323806E-2</v>
      </c>
      <c r="FW76" s="57">
        <f>IFERROR(Inv_SY_B!FW76/Inv_SY_B!$NE76-1,"")</f>
        <v>-2.6092753160783522E-3</v>
      </c>
      <c r="FX76" s="57">
        <f>IFERROR(Inv_SY_B!FX76/Inv_SY_B!$NE76-1,"")</f>
        <v>8.6589588862429068E-5</v>
      </c>
      <c r="FY76" s="57">
        <f>IFERROR(Inv_SY_B!FY76/Inv_SY_B!$NE76-1,"")</f>
        <v>-3.891512767152383E-4</v>
      </c>
      <c r="FZ76" s="57">
        <f>IFERROR(Inv_SY_B!FZ76/Inv_SY_B!$NE76-1,"")</f>
        <v>-0.10792640943337051</v>
      </c>
      <c r="GA76" s="57">
        <f>IFERROR(Inv_SY_B!GA76/Inv_SY_B!$NE76-1,"")</f>
        <v>-2.8867908209986304E-3</v>
      </c>
      <c r="GB76" s="57">
        <f>IFERROR(Inv_SY_B!GB76/Inv_SY_B!$NE76-1,"")</f>
        <v>-4.8853449908723312E-2</v>
      </c>
      <c r="GC76" s="57">
        <f>IFERROR(Inv_SY_B!GC76/Inv_SY_B!$NE76-1,"")</f>
        <v>-4.9879796439675772E-3</v>
      </c>
      <c r="GD76" s="57">
        <f>IFERROR(Inv_SY_B!GD76/Inv_SY_B!$NE76-1,"")</f>
        <v>-1.4899247676838923E-2</v>
      </c>
      <c r="GE76" s="57">
        <f>IFERROR(Inv_SY_B!GE76/Inv_SY_B!$NE76-1,"")</f>
        <v>-3.9572077685489093E-3</v>
      </c>
      <c r="GF76" s="57">
        <f>IFERROR(Inv_SY_B!GF76/Inv_SY_B!$NE76-1,"")</f>
        <v>-2.885431306712205E-2</v>
      </c>
      <c r="GG76" s="57">
        <f>IFERROR(Inv_SY_B!GG76/Inv_SY_B!$NE76-1,"")</f>
        <v>-2.488980585397349E-2</v>
      </c>
      <c r="GH76" s="57">
        <f>IFERROR(Inv_SY_B!GH76/Inv_SY_B!$NE76-1,"")</f>
        <v>-1.3789185657157477E-2</v>
      </c>
      <c r="GI76" s="57">
        <f>IFERROR(Inv_SY_B!GI76/Inv_SY_B!$NE76-1,"")</f>
        <v>-3.1946628693378054E-2</v>
      </c>
      <c r="GJ76" s="57">
        <f>IFERROR(Inv_SY_B!GJ76/Inv_SY_B!$NE76-1,"")</f>
        <v>-1.640576041783548E-2</v>
      </c>
      <c r="GK76" s="57">
        <f>IFERROR(Inv_SY_B!GK76/Inv_SY_B!$NE76-1,"")</f>
        <v>-4.4157310909875513E-2</v>
      </c>
      <c r="GL76" s="57">
        <f>IFERROR(Inv_SY_B!GL76/Inv_SY_B!$NE76-1,"")</f>
        <v>-1.8546594312935816E-2</v>
      </c>
      <c r="GM76" s="57">
        <f>IFERROR(Inv_SY_B!GM76/Inv_SY_B!$NE76-1,"")</f>
        <v>-3.4959654175370947E-2</v>
      </c>
      <c r="GN76" s="57">
        <f>IFERROR(Inv_SY_B!GN76/Inv_SY_B!$NE76-1,"")</f>
        <v>-2.5603417152340047E-2</v>
      </c>
      <c r="GO76" s="57">
        <f>IFERROR(Inv_SY_B!GO76/Inv_SY_B!$NE76-1,"")</f>
        <v>-2.4172230048393528E-2</v>
      </c>
      <c r="GP76" s="57">
        <f>IFERROR(Inv_SY_B!GP76/Inv_SY_B!$NE76-1,"")</f>
        <v>-3.0333074257626436E-2</v>
      </c>
      <c r="GQ76" s="57">
        <f>IFERROR(Inv_SY_B!GQ76/Inv_SY_B!$NE76-1,"")</f>
        <v>-1.6013274203733552E-2</v>
      </c>
      <c r="GR76" s="57">
        <f>IFERROR(Inv_SY_B!GR76/Inv_SY_B!$NE76-1,"")</f>
        <v>-4.1708332708308316E-2</v>
      </c>
      <c r="GS76" s="57">
        <f>IFERROR(Inv_SY_B!GS76/Inv_SY_B!$NE76-1,"")</f>
        <v>-8.6408358671279384E-3</v>
      </c>
      <c r="GT76" s="57">
        <f>IFERROR(Inv_SY_B!GT76/Inv_SY_B!$NE76-1,"")</f>
        <v>-2.1474230408799255E-2</v>
      </c>
      <c r="GU76" s="57">
        <f>IFERROR(Inv_SY_B!GU76/Inv_SY_B!$NE76-1,"")</f>
        <v>-1.8502910790128002E-2</v>
      </c>
      <c r="GV76" s="57">
        <f>IFERROR(Inv_SY_B!GV76/Inv_SY_B!$NE76-1,"")</f>
        <v>-1.3569612949967613E-2</v>
      </c>
      <c r="GW76" s="57">
        <f>IFERROR(Inv_SY_B!GW76/Inv_SY_B!$NE76-1,"")</f>
        <v>4.1594281557393309E-3</v>
      </c>
      <c r="GX76" s="57">
        <f>IFERROR(Inv_SY_B!GX76/Inv_SY_B!$NE76-1,"")</f>
        <v>-1.8921697687718231E-2</v>
      </c>
      <c r="GY76" s="57">
        <f>IFERROR(Inv_SY_B!GY76/Inv_SY_B!$NE76-1,"")</f>
        <v>-3.1876425556687238E-3</v>
      </c>
      <c r="GZ76" s="57">
        <f>IFERROR(Inv_SY_B!GZ76/Inv_SY_B!$NE76-1,"")</f>
        <v>9.8148803657427397E-3</v>
      </c>
      <c r="HA76" s="57">
        <f>IFERROR(Inv_SY_B!HA76/Inv_SY_B!$NE76-1,"")</f>
        <v>6.1919306971116583E-3</v>
      </c>
      <c r="HB76" s="57">
        <f>IFERROR(Inv_SY_B!HB76/Inv_SY_B!$NE76-1,"")</f>
        <v>-1.4991845257901204E-2</v>
      </c>
      <c r="HC76" s="57">
        <f>IFERROR(Inv_SY_B!HC76/Inv_SY_B!$NE76-1,"")</f>
        <v>5.2188243811570612E-3</v>
      </c>
      <c r="HD76" s="57">
        <f>IFERROR(Inv_SY_B!HD76/Inv_SY_B!$NE76-1,"")</f>
        <v>-0.21204765648471868</v>
      </c>
      <c r="HE76" s="57">
        <f>IFERROR(Inv_SY_B!HE76/Inv_SY_B!$NE76-1,"")</f>
        <v>-1.378441233743577E-2</v>
      </c>
      <c r="HF76" s="57">
        <f>IFERROR(Inv_SY_B!HF76/Inv_SY_B!$NE76-1,"")</f>
        <v>1.4611182027415293E-2</v>
      </c>
      <c r="HG76" s="57">
        <f>IFERROR(Inv_SY_B!HG76/Inv_SY_B!$NE76-1,"")</f>
        <v>-1.4255777659935798E-2</v>
      </c>
      <c r="HH76" s="57">
        <f>IFERROR(Inv_SY_B!HH76/Inv_SY_B!$NE76-1,"")</f>
        <v>-1.0440701872513447E-2</v>
      </c>
      <c r="HI76" s="57">
        <f>IFERROR(Inv_SY_B!HI76/Inv_SY_B!$NE76-1,"")</f>
        <v>-3.6888411264279775E-3</v>
      </c>
      <c r="HJ76" s="57">
        <f>IFERROR(Inv_SY_B!HJ76/Inv_SY_B!$NE76-1,"")</f>
        <v>4.9061445739280174E-3</v>
      </c>
      <c r="HK76" s="57">
        <f>IFERROR(Inv_SY_B!HK76/Inv_SY_B!$NE76-1,"")</f>
        <v>-4.208881748719473E-3</v>
      </c>
      <c r="HL76" s="57">
        <f>IFERROR(Inv_SY_B!HL76/Inv_SY_B!$NE76-1,"")</f>
        <v>-8.9036929221852912E-3</v>
      </c>
      <c r="HM76" s="57">
        <f>IFERROR(Inv_SY_B!HM76/Inv_SY_B!$NE76-1,"")</f>
        <v>-2.8116304801289682E-2</v>
      </c>
      <c r="HN76" s="57">
        <f>IFERROR(Inv_SY_B!HN76/Inv_SY_B!$NE76-1,"")</f>
        <v>-5.4803125173407796E-2</v>
      </c>
      <c r="HO76" s="57">
        <f>IFERROR(Inv_SY_B!HO76/Inv_SY_B!$NE76-1,"")</f>
        <v>-1.6752609208976588E-2</v>
      </c>
      <c r="HP76" s="57">
        <f>IFERROR(Inv_SY_B!HP76/Inv_SY_B!$NE76-1,"")</f>
        <v>-3.7961539719740034E-2</v>
      </c>
      <c r="HQ76" s="57">
        <f>IFERROR(Inv_SY_B!HQ76/Inv_SY_B!$NE76-1,"")</f>
        <v>-4.3983250510691518E-2</v>
      </c>
      <c r="HR76" s="57">
        <f>IFERROR(Inv_SY_B!HR76/Inv_SY_B!$NE76-1,"")</f>
        <v>-4.0163315626546514E-2</v>
      </c>
      <c r="HS76" s="57">
        <f>IFERROR(Inv_SY_B!HS76/Inv_SY_B!$NE76-1,"")</f>
        <v>-4.2550269593117029E-2</v>
      </c>
      <c r="HT76" s="57">
        <f>IFERROR(Inv_SY_B!HT76/Inv_SY_B!$NE76-1,"")</f>
        <v>-6.6355022068599667E-2</v>
      </c>
      <c r="HU76" s="57">
        <f>IFERROR(Inv_SY_B!HU76/Inv_SY_B!$NE76-1,"")</f>
        <v>-3.2732321941074449E-2</v>
      </c>
      <c r="HV76" s="57">
        <f>IFERROR(Inv_SY_B!HV76/Inv_SY_B!$NE76-1,"")</f>
        <v>-3.4453971576994258E-2</v>
      </c>
      <c r="HW76" s="57">
        <f>IFERROR(Inv_SY_B!HW76/Inv_SY_B!$NE76-1,"")</f>
        <v>-2.2956346182330223E-2</v>
      </c>
      <c r="HX76" s="57">
        <f>IFERROR(Inv_SY_B!HX76/Inv_SY_B!$NE76-1,"")</f>
        <v>-1.1675798350455957E-2</v>
      </c>
      <c r="HY76" s="57">
        <f>IFERROR(Inv_SY_B!HY76/Inv_SY_B!$NE76-1,"")</f>
        <v>-2.4603141486253643E-2</v>
      </c>
      <c r="HZ76" s="57">
        <f>IFERROR(Inv_SY_B!HZ76/Inv_SY_B!$NE76-1,"")</f>
        <v>-3.0664916581171209E-2</v>
      </c>
      <c r="IA76" s="57">
        <f>IFERROR(Inv_SY_B!IA76/Inv_SY_B!$NE76-1,"")</f>
        <v>-1.6945543323010237E-2</v>
      </c>
      <c r="IB76" s="57">
        <f>IFERROR(Inv_SY_B!IB76/Inv_SY_B!$NE76-1,"")</f>
        <v>-3.9839918988743395E-2</v>
      </c>
      <c r="IC76" s="57">
        <f>IFERROR(Inv_SY_B!IC76/Inv_SY_B!$NE76-1,"")</f>
        <v>-1.4823122299312264E-4</v>
      </c>
      <c r="ID76" s="57">
        <f>IFERROR(Inv_SY_B!ID76/Inv_SY_B!$NE76-1,"")</f>
        <v>-1.464002989751767E-2</v>
      </c>
      <c r="IE76" s="57">
        <f>IFERROR(Inv_SY_B!IE76/Inv_SY_B!$NE76-1,"")</f>
        <v>-1.9909774870072283E-2</v>
      </c>
      <c r="IF76" s="57">
        <f>IFERROR(Inv_SY_B!IF76/Inv_SY_B!$NE76-1,"")</f>
        <v>-2.7979071859296267E-2</v>
      </c>
      <c r="IG76" s="57">
        <f>IFERROR(Inv_SY_B!IG76/Inv_SY_B!$NE76-1,"")</f>
        <v>-4.9014921396315914E-2</v>
      </c>
      <c r="IH76" s="57">
        <f>IFERROR(Inv_SY_B!IH76/Inv_SY_B!$NE76-1,"")</f>
        <v>-4.8387570804345081E-2</v>
      </c>
      <c r="II76" s="57">
        <f>IFERROR(Inv_SY_B!II76/Inv_SY_B!$NE76-1,"")</f>
        <v>-6.1326676763742261E-2</v>
      </c>
      <c r="IJ76" s="57">
        <f>IFERROR(Inv_SY_B!IJ76/Inv_SY_B!$NE76-1,"")</f>
        <v>-4.5407655492484045E-2</v>
      </c>
      <c r="IK76" s="57">
        <f>IFERROR(Inv_SY_B!IK76/Inv_SY_B!$NE76-1,"")</f>
        <v>-8.892891097584954E-4</v>
      </c>
      <c r="IL76" s="57">
        <f>IFERROR(Inv_SY_B!IL76/Inv_SY_B!$NE76-1,"")</f>
        <v>6.1919306971116583E-3</v>
      </c>
      <c r="IM76" s="57">
        <f>IFERROR(Inv_SY_B!IM76/Inv_SY_B!$NE76-1,"")</f>
        <v>-1.5463427549479491E-2</v>
      </c>
      <c r="IN76" s="57">
        <f>IFERROR(Inv_SY_B!IN76/Inv_SY_B!$NE76-1,"")</f>
        <v>-2.1803589469583939E-2</v>
      </c>
      <c r="IO76" s="57">
        <f>IFERROR(Inv_SY_B!IO76/Inv_SY_B!$NE76-1,"")</f>
        <v>-1.5628107079871723E-2</v>
      </c>
      <c r="IP76" s="57">
        <f>IFERROR(Inv_SY_B!IP76/Inv_SY_B!$NE76-1,"")</f>
        <v>-2.3999316541481686E-2</v>
      </c>
      <c r="IQ76" s="57">
        <f>IFERROR(Inv_SY_B!IQ76/Inv_SY_B!$NE76-1,"")</f>
        <v>-2.2791666651937992E-2</v>
      </c>
      <c r="IR76" s="57">
        <f>IFERROR(Inv_SY_B!IR76/Inv_SY_B!$NE76-1,"")</f>
        <v>-2.4391410661463331E-2</v>
      </c>
      <c r="IS76" s="57">
        <f>IFERROR(Inv_SY_B!IS76/Inv_SY_B!$NE76-1,"")</f>
        <v>-3.5997396612922672E-2</v>
      </c>
      <c r="IT76" s="57">
        <f>IFERROR(Inv_SY_B!IT76/Inv_SY_B!$NE76-1,"")</f>
        <v>-4.9328596692301274E-2</v>
      </c>
      <c r="IU76" s="57">
        <f>IFERROR(Inv_SY_B!IU76/Inv_SY_B!$NE76-1,"")</f>
        <v>-3.733051662086051E-2</v>
      </c>
      <c r="IV76" s="57">
        <f>IFERROR(Inv_SY_B!IV76/Inv_SY_B!$NE76-1,"")</f>
        <v>-2.6979231853342722E-2</v>
      </c>
      <c r="IW76" s="57">
        <f>IFERROR(Inv_SY_B!IW76/Inv_SY_B!$NE76-1,"")</f>
        <v>-4.6897613148414563E-2</v>
      </c>
      <c r="IX76" s="57">
        <f>IFERROR(Inv_SY_B!IX76/Inv_SY_B!$NE76-1,"")</f>
        <v>-3.8506798980805668E-2</v>
      </c>
      <c r="IY76" s="57">
        <f>IFERROR(Inv_SY_B!IY76/Inv_SY_B!$NE76-1,"")</f>
        <v>-5.5994196731990797E-2</v>
      </c>
      <c r="IZ76" s="57">
        <f>IFERROR(Inv_SY_B!IZ76/Inv_SY_B!$NE76-1,"")</f>
        <v>8.5872693210000683E-3</v>
      </c>
      <c r="JA76" s="57">
        <f>IFERROR(Inv_SY_B!JA76/Inv_SY_B!$NE76-1,"")</f>
        <v>1.3406499989872867E-2</v>
      </c>
      <c r="JB76" s="57">
        <f>IFERROR(Inv_SY_B!JB76/Inv_SY_B!$NE76-1,"")</f>
        <v>2.7671869443936625E-2</v>
      </c>
      <c r="JC76" s="57">
        <f>IFERROR(Inv_SY_B!JC76/Inv_SY_B!$NE76-1,"")</f>
        <v>1.8631911438909965E-2</v>
      </c>
      <c r="JD76" s="57">
        <f>IFERROR(Inv_SY_B!JD76/Inv_SY_B!$NE76-1,"")</f>
        <v>2.250402070088664E-2</v>
      </c>
      <c r="JE76" s="57">
        <f>IFERROR(Inv_SY_B!JE76/Inv_SY_B!$NE76-1,"")</f>
        <v>2.4718377866248309E-2</v>
      </c>
      <c r="JF76" s="57">
        <f>IFERROR(Inv_SY_B!JF76/Inv_SY_B!$NE76-1,"")</f>
        <v>9.7151927192533627E-3</v>
      </c>
      <c r="JG76" s="57">
        <f>IFERROR(Inv_SY_B!JG76/Inv_SY_B!$NE76-1,"")</f>
        <v>2.049416801251569E-2</v>
      </c>
      <c r="JH76" s="57">
        <f>IFERROR(Inv_SY_B!JH76/Inv_SY_B!$NE76-1,"")</f>
        <v>3.1642403575925737E-2</v>
      </c>
      <c r="JI76" s="57">
        <f>IFERROR(Inv_SY_B!JI76/Inv_SY_B!$NE76-1,"")</f>
        <v>3.3543052701402232E-2</v>
      </c>
      <c r="JJ76" s="57">
        <f>IFERROR(Inv_SY_B!JJ76/Inv_SY_B!$NE76-1,"")</f>
        <v>2.6669472302418118E-2</v>
      </c>
      <c r="JK76" s="57">
        <f>IFERROR(Inv_SY_B!JK76/Inv_SY_B!$NE76-1,"")</f>
        <v>2.3558135720302298E-2</v>
      </c>
      <c r="JL76" s="57">
        <f>IFERROR(Inv_SY_B!JL76/Inv_SY_B!$NE76-1,"")</f>
        <v>1.0648721848216525E-2</v>
      </c>
      <c r="JM76" s="57">
        <f>IFERROR(Inv_SY_B!JM76/Inv_SY_B!$NE76-1,"")</f>
        <v>-2.2005853970707423E-2</v>
      </c>
      <c r="JN76" s="57">
        <f>IFERROR(Inv_SY_B!JN76/Inv_SY_B!$NE76-1,"")</f>
        <v>-1.0181683314660073E-2</v>
      </c>
      <c r="JO76" s="57">
        <f>IFERROR(Inv_SY_B!JO76/Inv_SY_B!$NE76-1,"")</f>
        <v>-2.2280571427457319E-2</v>
      </c>
      <c r="JP76" s="57">
        <f>IFERROR(Inv_SY_B!JP76/Inv_SY_B!$NE76-1,"")</f>
        <v>-1.8441382390740557E-2</v>
      </c>
      <c r="JQ76" s="57">
        <f>IFERROR(Inv_SY_B!JQ76/Inv_SY_B!$NE76-1,"")</f>
        <v>-1.3661101577963408E-2</v>
      </c>
      <c r="JR76" s="57">
        <f>IFERROR(Inv_SY_B!JR76/Inv_SY_B!$NE76-1,"")</f>
        <v>-4.9696819183683294E-3</v>
      </c>
      <c r="JS76" s="57">
        <f>IFERROR(Inv_SY_B!JS76/Inv_SY_B!$NE76-1,"")</f>
        <v>-3.8320407180734151E-3</v>
      </c>
      <c r="JT76" s="57">
        <f>IFERROR(Inv_SY_B!JT76/Inv_SY_B!$NE76-1,"")</f>
        <v>5.1518494525284453E-3</v>
      </c>
      <c r="JU76" s="57">
        <f>IFERROR(Inv_SY_B!JU76/Inv_SY_B!$NE76-1,"")</f>
        <v>1.158144260086047E-2</v>
      </c>
      <c r="JV76" s="57">
        <f>IFERROR(Inv_SY_B!JV76/Inv_SY_B!$NE76-1,"")</f>
        <v>3.9890242008874477E-2</v>
      </c>
      <c r="JW76" s="57">
        <f>IFERROR(Inv_SY_B!JW76/Inv_SY_B!$NE76-1,"")</f>
        <v>3.394348118915147E-2</v>
      </c>
      <c r="JX76" s="57">
        <f>IFERROR(Inv_SY_B!JX76/Inv_SY_B!$NE76-1,"")</f>
        <v>2.7758849936639685E-2</v>
      </c>
      <c r="JY76" s="57">
        <f>IFERROR(Inv_SY_B!JY76/Inv_SY_B!$NE76-1,"")</f>
        <v>4.0445273018715255E-2</v>
      </c>
      <c r="JZ76" s="57">
        <f>IFERROR(Inv_SY_B!JZ76/Inv_SY_B!$NE76-1,"")</f>
        <v>-7.6838445489085805E-3</v>
      </c>
      <c r="KA76" s="57">
        <f>IFERROR(Inv_SY_B!KA76/Inv_SY_B!$NE76-1,"")</f>
        <v>2.1891379261179678E-2</v>
      </c>
      <c r="KB76" s="57">
        <f>IFERROR(Inv_SY_B!KB76/Inv_SY_B!$NE76-1,"")</f>
        <v>2.3397892002176235E-2</v>
      </c>
      <c r="KC76" s="57">
        <f>IFERROR(Inv_SY_B!KC76/Inv_SY_B!$NE76-1,"")</f>
        <v>3.6546460806963221E-3</v>
      </c>
      <c r="KD76" s="57">
        <f>IFERROR(Inv_SY_B!KD76/Inv_SY_B!$NE76-1,"")</f>
        <v>-1.3472025080105587E-2</v>
      </c>
      <c r="KE76" s="57">
        <f>IFERROR(Inv_SY_B!KE76/Inv_SY_B!$NE76-1,"")</f>
        <v>2.6807368205484128E-2</v>
      </c>
      <c r="KF76" s="57">
        <f>IFERROR(Inv_SY_B!KF76/Inv_SY_B!$NE76-1,"")</f>
        <v>1.0828874885147055E-3</v>
      </c>
      <c r="KG76" s="57">
        <f>IFERROR(Inv_SY_B!KG76/Inv_SY_B!$NE76-1,"")</f>
        <v>2.2367120126757678E-2</v>
      </c>
      <c r="KH76" s="57">
        <f>IFERROR(Inv_SY_B!KH76/Inv_SY_B!$NE76-1,"")</f>
        <v>2.4745824454646792E-2</v>
      </c>
      <c r="KI76" s="57">
        <f>IFERROR(Inv_SY_B!KI76/Inv_SY_B!$NE76-1,"")</f>
        <v>2.3948958504804052E-2</v>
      </c>
      <c r="KJ76" s="57">
        <f>IFERROR(Inv_SY_B!KJ76/Inv_SY_B!$NE76-1,"")</f>
        <v>2.7112635260896578E-2</v>
      </c>
      <c r="KK76" s="57">
        <f>IFERROR(Inv_SY_B!KK76/Inv_SY_B!$NE76-1,"")</f>
        <v>2.4448486413660708E-2</v>
      </c>
      <c r="KL76" s="57">
        <f>IFERROR(Inv_SY_B!KL76/Inv_SY_B!$NE76-1,"")</f>
        <v>3.2802463428216688E-2</v>
      </c>
      <c r="KM76" s="57">
        <f>IFERROR(Inv_SY_B!KM76/Inv_SY_B!$NE76-1,"")</f>
        <v>3.407979506730241E-2</v>
      </c>
      <c r="KN76" s="57">
        <f>IFERROR(Inv_SY_B!KN76/Inv_SY_B!$NE76-1,"")</f>
        <v>2.9197979585753986E-2</v>
      </c>
      <c r="KO76" s="57">
        <f>IFERROR(Inv_SY_B!KO76/Inv_SY_B!$NE76-1,"")</f>
        <v>3.3573821335693532E-2</v>
      </c>
      <c r="KP76" s="57">
        <f>IFERROR(Inv_SY_B!KP76/Inv_SY_B!$NE76-1,"")</f>
        <v>2.9675344140293047E-2</v>
      </c>
      <c r="KQ76" s="57">
        <f>IFERROR(Inv_SY_B!KQ76/Inv_SY_B!$NE76-1,"")</f>
        <v>-3.1455326210701573E-2</v>
      </c>
      <c r="KR76" s="57">
        <f>IFERROR(Inv_SY_B!KR76/Inv_SY_B!$NE76-1,"")</f>
        <v>2.3071801135839065E-2</v>
      </c>
      <c r="KS76" s="57">
        <f>IFERROR(Inv_SY_B!KS76/Inv_SY_B!$NE76-1,"")</f>
        <v>2.3390044172198143E-2</v>
      </c>
      <c r="KT76" s="57">
        <f>IFERROR(Inv_SY_B!KT76/Inv_SY_B!$NE76-1,"")</f>
        <v>2.8561493513035607E-2</v>
      </c>
      <c r="KU76" s="57">
        <f>IFERROR(Inv_SY_B!KU76/Inv_SY_B!$NE76-1,"")</f>
        <v>2.2117072026761386E-2</v>
      </c>
      <c r="KV76" s="57">
        <f>IFERROR(Inv_SY_B!KV76/Inv_SY_B!$NE76-1,"")</f>
        <v>2.9743796416038082E-2</v>
      </c>
      <c r="KW76" s="57">
        <f>IFERROR(Inv_SY_B!KW76/Inv_SY_B!$NE76-1,"")</f>
        <v>2.7845446681227459E-2</v>
      </c>
      <c r="KX76" s="57">
        <f>IFERROR(Inv_SY_B!KX76/Inv_SY_B!$NE76-1,"")</f>
        <v>2.6728078061221128E-2</v>
      </c>
      <c r="KY76" s="57">
        <f>IFERROR(Inv_SY_B!KY76/Inv_SY_B!$NE76-1,"")</f>
        <v>2.8611218987466769E-2</v>
      </c>
      <c r="KZ76" s="57">
        <f>IFERROR(Inv_SY_B!KZ76/Inv_SY_B!$NE76-1,"")</f>
        <v>2.0285753839854648E-2</v>
      </c>
      <c r="LA76" s="57">
        <f>IFERROR(Inv_SY_B!LA76/Inv_SY_B!$NE76-1,"")</f>
        <v>3.2622995325079618E-2</v>
      </c>
      <c r="LB76" s="57">
        <f>IFERROR(Inv_SY_B!LB76/Inv_SY_B!$NE76-1,"")</f>
        <v>-1.5359607845536249E-2</v>
      </c>
      <c r="LC76" s="57">
        <f>IFERROR(Inv_SY_B!LC76/Inv_SY_B!$NE76-1,"")</f>
        <v>3.5521355059984883E-2</v>
      </c>
      <c r="LD76" s="57">
        <f>IFERROR(Inv_SY_B!LD76/Inv_SY_B!$NE76-1,"")</f>
        <v>1.7562660176581479E-2</v>
      </c>
      <c r="LE76" s="57">
        <f>IFERROR(Inv_SY_B!LE76/Inv_SY_B!$NE76-1,"")</f>
        <v>1.0426547192914137E-2</v>
      </c>
      <c r="LF76" s="57">
        <f>IFERROR(Inv_SY_B!LF76/Inv_SY_B!$NE76-1,"")</f>
        <v>4.1530412732064814E-3</v>
      </c>
      <c r="LG76" s="57">
        <f>IFERROR(Inv_SY_B!LG76/Inv_SY_B!$NE76-1,"")</f>
        <v>1.9036934067712785E-2</v>
      </c>
      <c r="LH76" s="57">
        <f>IFERROR(Inv_SY_B!LH76/Inv_SY_B!$NE76-1,"")</f>
        <v>-7.4194426677587355E-4</v>
      </c>
      <c r="LI76" s="57">
        <f>IFERROR(Inv_SY_B!LI76/Inv_SY_B!$NE76-1,"")</f>
        <v>-3.6624747204893282E-2</v>
      </c>
      <c r="LJ76" s="57">
        <f>IFERROR(Inv_SY_B!LJ76/Inv_SY_B!$NE76-1,"")</f>
        <v>9.4106669729614456E-3</v>
      </c>
      <c r="LK76" s="57">
        <f>IFERROR(Inv_SY_B!LK76/Inv_SY_B!$NE76-1,"")</f>
        <v>8.4974441226040032E-3</v>
      </c>
      <c r="LL76" s="57">
        <f>IFERROR(Inv_SY_B!LL76/Inv_SY_B!$NE76-1,"")</f>
        <v>1.6813760407416556E-2</v>
      </c>
      <c r="LM76" s="57">
        <f>IFERROR(Inv_SY_B!LM76/Inv_SY_B!$NE76-1,"")</f>
        <v>1.9601549600486434E-2</v>
      </c>
      <c r="LN76" s="57">
        <f>IFERROR(Inv_SY_B!LN76/Inv_SY_B!$NE76-1,"")</f>
        <v>1.3249624856782605E-2</v>
      </c>
      <c r="LO76" s="57">
        <f>IFERROR(Inv_SY_B!LO76/Inv_SY_B!$NE76-1,"")</f>
        <v>1.9573142013087352E-3</v>
      </c>
      <c r="LP76" s="57">
        <f>IFERROR(Inv_SY_B!LP76/Inv_SY_B!$NE76-1,"")</f>
        <v>2.7415024412722477E-3</v>
      </c>
      <c r="LQ76" s="57">
        <f>IFERROR(Inv_SY_B!LQ76/Inv_SY_B!$NE76-1,"")</f>
        <v>5.4861612811443194E-3</v>
      </c>
      <c r="LR76" s="57">
        <f>IFERROR(Inv_SY_B!LR76/Inv_SY_B!$NE76-1,"")</f>
        <v>9.8776154249395898E-3</v>
      </c>
      <c r="LS76" s="57">
        <f>IFERROR(Inv_SY_B!LS76/Inv_SY_B!$NE76-1,"")</f>
        <v>2.1184741363122983E-2</v>
      </c>
      <c r="LT76" s="57">
        <f>IFERROR(Inv_SY_B!LT76/Inv_SY_B!$NE76-1,"")</f>
        <v>4.8744944539729218E-3</v>
      </c>
      <c r="LU76" s="57">
        <f>IFERROR(Inv_SY_B!LU76/Inv_SY_B!$NE76-1,"")</f>
        <v>2.7270910587329E-2</v>
      </c>
      <c r="LV76" s="57">
        <f>IFERROR(Inv_SY_B!LV76/Inv_SY_B!$NE76-1,"")</f>
        <v>2.5377095987817455E-2</v>
      </c>
      <c r="LW76" s="57">
        <f>IFERROR(Inv_SY_B!LW76/Inv_SY_B!$NE76-1,"")</f>
        <v>4.1762709261853992E-2</v>
      </c>
      <c r="LX76" s="57">
        <f>IFERROR(Inv_SY_B!LX76/Inv_SY_B!$NE76-1,"")</f>
        <v>4.4891620339308158E-2</v>
      </c>
      <c r="LY76" s="57">
        <f>IFERROR(Inv_SY_B!LY76/Inv_SY_B!$NE76-1,"")</f>
        <v>4.0445273018715255E-2</v>
      </c>
      <c r="LZ76" s="57">
        <f>IFERROR(Inv_SY_B!LZ76/Inv_SY_B!$NE76-1,"")</f>
        <v>6.163403926252764E-2</v>
      </c>
      <c r="MA76" s="57">
        <f>IFERROR(Inv_SY_B!MA76/Inv_SY_B!$NE76-1,"")</f>
        <v>8.1474001733603085E-2</v>
      </c>
      <c r="MB76" s="57">
        <f>IFERROR(Inv_SY_B!MB76/Inv_SY_B!$NE76-1,"")</f>
        <v>7.4494726397928535E-2</v>
      </c>
      <c r="MC76" s="57">
        <f>IFERROR(Inv_SY_B!MC76/Inv_SY_B!$NE76-1,"")</f>
        <v>3.3795356743824945E-2</v>
      </c>
      <c r="MD76" s="57">
        <f>IFERROR(Inv_SY_B!MD76/Inv_SY_B!$NE76-1,"")</f>
        <v>6.1712458086524258E-2</v>
      </c>
      <c r="ME76" s="57">
        <f>IFERROR(Inv_SY_B!ME76/Inv_SY_B!$NE76-1,"")</f>
        <v>6.0614594550575385E-2</v>
      </c>
      <c r="MF76" s="57">
        <f>IFERROR(Inv_SY_B!MF76/Inv_SY_B!$NE76-1,"")</f>
        <v>5.5831046286798136E-2</v>
      </c>
      <c r="MG76" s="57">
        <f>IFERROR(Inv_SY_B!MG76/Inv_SY_B!$NE76-1,"")</f>
        <v>5.1125916847017727E-2</v>
      </c>
      <c r="MH76" s="57">
        <f>IFERROR(Inv_SY_B!MH76/Inv_SY_B!$NE76-1,"")</f>
        <v>5.5203695694827415E-2</v>
      </c>
      <c r="MI76" s="57">
        <f>IFERROR(Inv_SY_B!MI76/Inv_SY_B!$NE76-1,"")</f>
        <v>3.1599629671927421E-2</v>
      </c>
      <c r="MJ76" s="57">
        <f>IFERROR(Inv_SY_B!MJ76/Inv_SY_B!$NE76-1,"")</f>
        <v>4.1433350201069308E-2</v>
      </c>
      <c r="MK76" s="57">
        <f>IFERROR(Inv_SY_B!MK76/Inv_SY_B!$NE76-1,"")</f>
        <v>4.5715017991269757E-2</v>
      </c>
      <c r="ML76" s="57">
        <f>IFERROR(Inv_SY_B!ML76/Inv_SY_B!$NE76-1,"")</f>
        <v>3.897099912758395E-2</v>
      </c>
      <c r="MM76" s="57">
        <f>IFERROR(Inv_SY_B!MM76/Inv_SY_B!$NE76-1,"")</f>
        <v>3.0287146196620318E-2</v>
      </c>
      <c r="MN76" s="57">
        <f>IFERROR(Inv_SY_B!MN76/Inv_SY_B!$NE76-1,"")</f>
        <v>4.2915465974600053E-2</v>
      </c>
      <c r="MO76" s="57">
        <f>IFERROR(Inv_SY_B!MO76/Inv_SY_B!$NE76-1,"")</f>
        <v>5.4196013806474541E-2</v>
      </c>
      <c r="MP76" s="57">
        <f>IFERROR(Inv_SY_B!MP76/Inv_SY_B!$NE76-1,"")</f>
        <v>6.5626270302341805E-2</v>
      </c>
      <c r="MQ76" s="57">
        <f>IFERROR(Inv_SY_B!MQ76/Inv_SY_B!$NE76-1,"")</f>
        <v>7.1985324030045428E-2</v>
      </c>
      <c r="MR76" s="57">
        <f>IFERROR(Inv_SY_B!MR76/Inv_SY_B!$NE76-1,"")</f>
        <v>7.1044298142089346E-2</v>
      </c>
      <c r="MS76" s="57">
        <f>IFERROR(Inv_SY_B!MS76/Inv_SY_B!$NE76-1,"")</f>
        <v>8.0462398904050492E-2</v>
      </c>
      <c r="MT76" s="57">
        <f>IFERROR(Inv_SY_B!MT76/Inv_SY_B!$NE76-1,"")</f>
        <v>6.3979474998418828E-2</v>
      </c>
      <c r="MU76" s="57">
        <f>IFERROR(Inv_SY_B!MU76/Inv_SY_B!$NE76-1,"")</f>
        <v>7.6925709941815246E-2</v>
      </c>
      <c r="MV76" s="57">
        <f>IFERROR(Inv_SY_B!MV76/Inv_SY_B!$NE76-1,"")</f>
        <v>5.888938042265579E-2</v>
      </c>
      <c r="MW76" s="57">
        <f>IFERROR(Inv_SY_B!MW76/Inv_SY_B!$NE76-1,"")</f>
        <v>6.0536175726578989E-2</v>
      </c>
      <c r="MX76" s="57">
        <f>IFERROR(Inv_SY_B!MX76/Inv_SY_B!$NE76-1,"")</f>
        <v>6.8770152246195426E-2</v>
      </c>
      <c r="MY76" s="57">
        <f>IFERROR(Inv_SY_B!MY76/Inv_SY_B!$NE76-1,"")</f>
        <v>5.9877457605009621E-2</v>
      </c>
      <c r="MZ76" s="57">
        <f>IFERROR(Inv_SY_B!MZ76/Inv_SY_B!$NE76-1,"")</f>
        <v>6.0453835961383096E-2</v>
      </c>
      <c r="NA76" s="57">
        <f>IFERROR(Inv_SY_B!NA76/Inv_SY_B!$NE76-1,"")</f>
        <v>6.1576256971162202E-2</v>
      </c>
      <c r="NB76" s="57">
        <f>IFERROR(Inv_SY_B!NB76/Inv_SY_B!$NE76-1,"")</f>
        <v>6.6793997881487321E-2</v>
      </c>
      <c r="NC76" s="57">
        <f>IFERROR(Inv_SY_B!NC76/Inv_SY_B!$NE76-1,"")</f>
        <v>6.275934938687544E-2</v>
      </c>
      <c r="ND76" s="57">
        <f>IFERROR(Inv_SY_B!ND76/Inv_SY_B!$NE76-1,"")</f>
        <v>4.8020531416762324E-2</v>
      </c>
    </row>
    <row r="77" spans="2:368" ht="15" customHeight="1" x14ac:dyDescent="0.35">
      <c r="B77" s="86">
        <f t="shared" si="0"/>
        <v>45818</v>
      </c>
      <c r="C77" s="57">
        <f>IFERROR(Inv_SY_B!C77/Inv_SY_B!$NE77-1,"")</f>
        <v>-6.3418920741376228E-2</v>
      </c>
      <c r="D77" s="57">
        <f>IFERROR(Inv_SY_B!D77/Inv_SY_B!$NE77-1,"")</f>
        <v>-8.8511733233691436E-2</v>
      </c>
      <c r="E77" s="57">
        <f>IFERROR(Inv_SY_B!E77/Inv_SY_B!$NE77-1,"")</f>
        <v>-4.8640231825447633E-2</v>
      </c>
      <c r="F77" s="57">
        <f>IFERROR(Inv_SY_B!F77/Inv_SY_B!$NE77-1,"")</f>
        <v>-5.4367584806648162E-2</v>
      </c>
      <c r="G77" s="57">
        <f>IFERROR(Inv_SY_B!G77/Inv_SY_B!$NE77-1,"")</f>
        <v>-5.7927831254421469E-2</v>
      </c>
      <c r="H77" s="57">
        <f>IFERROR(Inv_SY_B!H77/Inv_SY_B!$NE77-1,"")</f>
        <v>-8.6345628839034738E-2</v>
      </c>
      <c r="I77" s="57">
        <f>IFERROR(Inv_SY_B!I77/Inv_SY_B!$NE77-1,"")</f>
        <v>-2.1511961613742914E-2</v>
      </c>
      <c r="J77" s="57">
        <f>IFERROR(Inv_SY_B!J77/Inv_SY_B!$NE77-1,"")</f>
        <v>-6.6131877416681695E-2</v>
      </c>
      <c r="K77" s="57">
        <f>IFERROR(Inv_SY_B!K77/Inv_SY_B!$NE77-1,"")</f>
        <v>-4.6782711939652888E-2</v>
      </c>
      <c r="L77" s="57">
        <f>IFERROR(Inv_SY_B!L77/Inv_SY_B!$NE77-1,"")</f>
        <v>-3.8733459101208956E-2</v>
      </c>
      <c r="M77" s="57">
        <f>IFERROR(Inv_SY_B!M77/Inv_SY_B!$NE77-1,"")</f>
        <v>-3.3625279415273268E-2</v>
      </c>
      <c r="N77" s="57">
        <f>IFERROR(Inv_SY_B!N77/Inv_SY_B!$NE77-1,"")</f>
        <v>-4.2448498872798335E-2</v>
      </c>
      <c r="O77" s="57">
        <f>IFERROR(Inv_SY_B!O77/Inv_SY_B!$NE77-1,"")</f>
        <v>-4.0590978987003701E-2</v>
      </c>
      <c r="P77" s="57">
        <f>IFERROR(Inv_SY_B!P77/Inv_SY_B!$NE77-1,"")</f>
        <v>-3.8269079129760297E-2</v>
      </c>
      <c r="Q77" s="57">
        <f>IFERROR(Inv_SY_B!Q77/Inv_SY_B!$NE77-1,"")</f>
        <v>-3.0684206262764913E-2</v>
      </c>
      <c r="R77" s="57">
        <f>IFERROR(Inv_SY_B!R77/Inv_SY_B!$NE77-1,"")</f>
        <v>-3.5018419329619355E-2</v>
      </c>
      <c r="S77" s="57">
        <f>IFERROR(Inv_SY_B!S77/Inv_SY_B!$NE77-1,"")</f>
        <v>-4.3703139497414223E-2</v>
      </c>
      <c r="T77" s="57">
        <f>IFERROR(Inv_SY_B!T77/Inv_SY_B!$NE77-1,"")</f>
        <v>-3.9792571316793701E-2</v>
      </c>
      <c r="U77" s="57">
        <f>IFERROR(Inv_SY_B!U77/Inv_SY_B!$NE77-1,"")</f>
        <v>-4.0436185663187407E-2</v>
      </c>
      <c r="V77" s="57">
        <f>IFERROR(Inv_SY_B!V77/Inv_SY_B!$NE77-1,"")</f>
        <v>-3.532800597725172E-2</v>
      </c>
      <c r="W77" s="57">
        <f>IFERROR(Inv_SY_B!W77/Inv_SY_B!$NE77-1,"")</f>
        <v>-6.5430144241629407E-4</v>
      </c>
      <c r="X77" s="57">
        <f>IFERROR(Inv_SY_B!X77/Inv_SY_B!$NE77-1,"")</f>
        <v>-1.7681567062201586E-2</v>
      </c>
      <c r="Y77" s="57">
        <f>IFERROR(Inv_SY_B!Y77/Inv_SY_B!$NE77-1,"")</f>
        <v>-8.7035542808602262E-3</v>
      </c>
      <c r="Z77" s="57">
        <f>IFERROR(Inv_SY_B!Z77/Inv_SY_B!$NE77-1,"")</f>
        <v>-1.257338737626601E-2</v>
      </c>
      <c r="AA77" s="57">
        <f>IFERROR(Inv_SY_B!AA77/Inv_SY_B!$NE77-1,"")</f>
        <v>-9.1679342523087737E-3</v>
      </c>
      <c r="AB77" s="57">
        <f>IFERROR(Inv_SY_B!AB77/Inv_SY_B!$NE77-1,"")</f>
        <v>-1.056107416665486E-2</v>
      </c>
      <c r="AC77" s="57">
        <f>IFERROR(Inv_SY_B!AC77/Inv_SY_B!$NE77-1,"")</f>
        <v>-1.2418594052449716E-2</v>
      </c>
      <c r="AD77" s="57">
        <f>IFERROR(Inv_SY_B!AD77/Inv_SY_B!$NE77-1,"")</f>
        <v>-2.9600652996051302E-2</v>
      </c>
      <c r="AE77" s="57">
        <f>IFERROR(Inv_SY_B!AE77/Inv_SY_B!$NE77-1,"")</f>
        <v>-1.8992147096763556E-4</v>
      </c>
      <c r="AF77" s="57">
        <f>IFERROR(Inv_SY_B!AF77/Inv_SY_B!$NE77-1,"")</f>
        <v>-5.2981011569031011E-3</v>
      </c>
      <c r="AG77" s="57">
        <f>IFERROR(Inv_SY_B!AG77/Inv_SY_B!$NE77-1,"")</f>
        <v>-1.4895287233509413E-2</v>
      </c>
      <c r="AH77" s="57">
        <f>IFERROR(Inv_SY_B!AH77/Inv_SY_B!$NE77-1,"")</f>
        <v>-1.5824047176406841E-2</v>
      </c>
      <c r="AI77" s="57">
        <f>IFERROR(Inv_SY_B!AI77/Inv_SY_B!$NE77-1,"")</f>
        <v>-6.1952457673643435E-2</v>
      </c>
      <c r="AJ77" s="57">
        <f>IFERROR(Inv_SY_B!AJ77/Inv_SY_B!$NE77-1,"")</f>
        <v>-7.1077116761758208E-2</v>
      </c>
      <c r="AK77" s="57">
        <f>IFERROR(Inv_SY_B!AK77/Inv_SY_B!$NE77-1,"")</f>
        <v>-6.1626576991925086E-2</v>
      </c>
      <c r="AL77" s="57">
        <f>IFERROR(Inv_SY_B!AL77/Inv_SY_B!$NE77-1,"")</f>
        <v>-5.5760724720994248E-2</v>
      </c>
      <c r="AM77" s="57">
        <f>IFERROR(Inv_SY_B!AM77/Inv_SY_B!$NE77-1,"")</f>
        <v>-3.6533764499609989E-2</v>
      </c>
      <c r="AN77" s="57">
        <f>IFERROR(Inv_SY_B!AN77/Inv_SY_B!$NE77-1,"")</f>
        <v>-4.0607273021089685E-2</v>
      </c>
      <c r="AO77" s="57">
        <f>IFERROR(Inv_SY_B!AO77/Inv_SY_B!$NE77-1,"")</f>
        <v>-5.2510064920853305E-2</v>
      </c>
      <c r="AP77" s="57">
        <f>IFERROR(Inv_SY_B!AP77/Inv_SY_B!$NE77-1,"")</f>
        <v>-5.022075313178187E-2</v>
      </c>
      <c r="AQ77" s="57">
        <f>IFERROR(Inv_SY_B!AQ77/Inv_SY_B!$NE77-1,"")</f>
        <v>-6.4738737502335497E-2</v>
      </c>
      <c r="AR77" s="57">
        <f>IFERROR(Inv_SY_B!AR77/Inv_SY_B!$NE77-1,"")</f>
        <v>-4.4384188283030923E-2</v>
      </c>
      <c r="AS77" s="57">
        <f>IFERROR(Inv_SY_B!AS77/Inv_SY_B!$NE77-1,"")</f>
        <v>-1.8747730232896775E-2</v>
      </c>
      <c r="AT77" s="57">
        <f>IFERROR(Inv_SY_B!AT77/Inv_SY_B!$NE77-1,"")</f>
        <v>-2.4068828423881805E-2</v>
      </c>
      <c r="AU77" s="57">
        <f>IFERROR(Inv_SY_B!AU77/Inv_SY_B!$NE77-1,"")</f>
        <v>-2.8848411755751369E-2</v>
      </c>
      <c r="AV77" s="57">
        <f>IFERROR(Inv_SY_B!AV77/Inv_SY_B!$NE77-1,"")</f>
        <v>-2.0198876970960455E-3</v>
      </c>
      <c r="AW77" s="57">
        <f>IFERROR(Inv_SY_B!AW77/Inv_SY_B!$NE77-1,"")</f>
        <v>-1.1916449489935976E-2</v>
      </c>
      <c r="AX77" s="57">
        <f>IFERROR(Inv_SY_B!AX77/Inv_SY_B!$NE77-1,"")</f>
        <v>-2.1069543520566669E-2</v>
      </c>
      <c r="AY77" s="57">
        <f>IFERROR(Inv_SY_B!AY77/Inv_SY_B!$NE77-1,"")</f>
        <v>-4.2684662770258952E-2</v>
      </c>
      <c r="AZ77" s="57">
        <f>IFERROR(Inv_SY_B!AZ77/Inv_SY_B!$NE77-1,"")</f>
        <v>-3.254712717172159E-2</v>
      </c>
      <c r="BA77" s="57">
        <f>IFERROR(Inv_SY_B!BA77/Inv_SY_B!$NE77-1,"")</f>
        <v>-2.5850659893277617E-2</v>
      </c>
      <c r="BB77" s="57">
        <f>IFERROR(Inv_SY_B!BB77/Inv_SY_B!$NE77-1,"")</f>
        <v>-4.7115197672171871E-2</v>
      </c>
      <c r="BC77" s="57">
        <f>IFERROR(Inv_SY_B!BC77/Inv_SY_B!$NE77-1,"")</f>
        <v>-5.5908146934152469E-2</v>
      </c>
      <c r="BD77" s="57">
        <f>IFERROR(Inv_SY_B!BD77/Inv_SY_B!$NE77-1,"")</f>
        <v>-5.9023242394802167E-2</v>
      </c>
      <c r="BE77" s="57">
        <f>IFERROR(Inv_SY_B!BE77/Inv_SY_B!$NE77-1,"")</f>
        <v>-7.2625500111359376E-2</v>
      </c>
      <c r="BF77" s="57">
        <f>IFERROR(Inv_SY_B!BF77/Inv_SY_B!$NE77-1,"")</f>
        <v>-6.7301439010274411E-2</v>
      </c>
      <c r="BG77" s="57">
        <f>IFERROR(Inv_SY_B!BG77/Inv_SY_B!$NE77-1,"")</f>
        <v>-6.0342107772652254E-2</v>
      </c>
      <c r="BH77" s="57">
        <f>IFERROR(Inv_SY_B!BH77/Inv_SY_B!$NE77-1,"")</f>
        <v>-9.8581811943312836E-2</v>
      </c>
      <c r="BI77" s="57">
        <f>IFERROR(Inv_SY_B!BI77/Inv_SY_B!$NE77-1,"")</f>
        <v>-9.3420506218137911E-2</v>
      </c>
      <c r="BJ77" s="57">
        <f>IFERROR(Inv_SY_B!BJ77/Inv_SY_B!$NE77-1,"")</f>
        <v>-0.10113088475024667</v>
      </c>
      <c r="BK77" s="57">
        <f>IFERROR(Inv_SY_B!BK77/Inv_SY_B!$NE77-1,"")</f>
        <v>-5.0497751711242489E-2</v>
      </c>
      <c r="BL77" s="57">
        <f>IFERROR(Inv_SY_B!BL77/Inv_SY_B!$NE77-1,"")</f>
        <v>-6.751318599417544E-2</v>
      </c>
      <c r="BM77" s="57">
        <f>IFERROR(Inv_SY_B!BM77/Inv_SY_B!$NE77-1,"")</f>
        <v>-5.6110258032837423E-2</v>
      </c>
      <c r="BN77" s="57">
        <f>IFERROR(Inv_SY_B!BN77/Inv_SY_B!$NE77-1,"")</f>
        <v>3.9685543806851964E-2</v>
      </c>
      <c r="BO77" s="57">
        <f>IFERROR(Inv_SY_B!BO77/Inv_SY_B!$NE77-1,"")</f>
        <v>2.8616058497095143E-2</v>
      </c>
      <c r="BP77" s="57">
        <f>IFERROR(Inv_SY_B!BP77/Inv_SY_B!$NE77-1,"")</f>
        <v>3.2669180953212473E-2</v>
      </c>
      <c r="BQ77" s="57">
        <f>IFERROR(Inv_SY_B!BQ77/Inv_SY_B!$NE77-1,"")</f>
        <v>3.9544531255135462E-2</v>
      </c>
      <c r="BR77" s="57">
        <f>IFERROR(Inv_SY_B!BR77/Inv_SY_B!$NE77-1,"")</f>
        <v>3.2000359738294737E-2</v>
      </c>
      <c r="BS77" s="57">
        <f>IFERROR(Inv_SY_B!BS77/Inv_SY_B!$NE77-1,"")</f>
        <v>3.0639467996960601E-2</v>
      </c>
      <c r="BT77" s="57">
        <f>IFERROR(Inv_SY_B!BT77/Inv_SY_B!$NE77-1,"")</f>
        <v>1.5008347256438404E-2</v>
      </c>
      <c r="BU77" s="57">
        <f>IFERROR(Inv_SY_B!BU77/Inv_SY_B!$NE77-1,"")</f>
        <v>4.4127439185926542E-2</v>
      </c>
      <c r="BV77" s="57">
        <f>IFERROR(Inv_SY_B!BV77/Inv_SY_B!$NE77-1,"")</f>
        <v>3.6089723738077284E-2</v>
      </c>
      <c r="BW77" s="57">
        <f>IFERROR(Inv_SY_B!BW77/Inv_SY_B!$NE77-1,"")</f>
        <v>2.0648849325104246E-2</v>
      </c>
      <c r="BX77" s="57">
        <f>IFERROR(Inv_SY_B!BX77/Inv_SY_B!$NE77-1,"")</f>
        <v>1.2067713417862613E-3</v>
      </c>
      <c r="BY77" s="57">
        <f>IFERROR(Inv_SY_B!BY77/Inv_SY_B!$NE77-1,"")</f>
        <v>1.8251635945921274E-2</v>
      </c>
      <c r="BZ77" s="57">
        <f>IFERROR(Inv_SY_B!BZ77/Inv_SY_B!$NE77-1,"")</f>
        <v>2.7459114606874557E-2</v>
      </c>
      <c r="CA77" s="57">
        <f>IFERROR(Inv_SY_B!CA77/Inv_SY_B!$NE77-1,"")</f>
        <v>1.2348337758147254E-2</v>
      </c>
      <c r="CB77" s="57">
        <f>IFERROR(Inv_SY_B!CB77/Inv_SY_B!$NE77-1,"")</f>
        <v>3.1718334634861289E-2</v>
      </c>
      <c r="CC77" s="57">
        <f>IFERROR(Inv_SY_B!CC77/Inv_SY_B!$NE77-1,"")</f>
        <v>3.2352891117586324E-2</v>
      </c>
      <c r="CD77" s="57">
        <f>IFERROR(Inv_SY_B!CD77/Inv_SY_B!$NE77-1,"")</f>
        <v>3.8698455944835564E-2</v>
      </c>
      <c r="CE77" s="57">
        <f>IFERROR(Inv_SY_B!CE77/Inv_SY_B!$NE77-1,"")</f>
        <v>1.2822652704830517E-2</v>
      </c>
      <c r="CF77" s="57">
        <f>IFERROR(Inv_SY_B!CF77/Inv_SY_B!$NE77-1,"")</f>
        <v>2.9473884853371546E-2</v>
      </c>
      <c r="CG77" s="57">
        <f>IFERROR(Inv_SY_B!CG77/Inv_SY_B!$NE77-1,"")</f>
        <v>5.1248573047617096E-2</v>
      </c>
      <c r="CH77" s="57">
        <f>IFERROR(Inv_SY_B!CH77/Inv_SY_B!$NE77-1,"")</f>
        <v>4.7877091129300942E-2</v>
      </c>
      <c r="CI77" s="57">
        <f>IFERROR(Inv_SY_B!CI77/Inv_SY_B!$NE77-1,"")</f>
        <v>3.489111704848602E-2</v>
      </c>
      <c r="CJ77" s="57">
        <f>IFERROR(Inv_SY_B!CJ77/Inv_SY_B!$NE77-1,"")</f>
        <v>5.6427579492483337E-2</v>
      </c>
      <c r="CK77" s="57">
        <f>IFERROR(Inv_SY_B!CK77/Inv_SY_B!$NE77-1,"")</f>
        <v>3.4093114198998631E-2</v>
      </c>
      <c r="CL77" s="57">
        <f>IFERROR(Inv_SY_B!CL77/Inv_SY_B!$NE77-1,"")</f>
        <v>2.1459397367320276E-2</v>
      </c>
      <c r="CM77" s="57">
        <f>IFERROR(Inv_SY_B!CM77/Inv_SY_B!$NE77-1,"")</f>
        <v>1.8110623394204772E-2</v>
      </c>
      <c r="CN77" s="57">
        <f>IFERROR(Inv_SY_B!CN77/Inv_SY_B!$NE77-1,"")</f>
        <v>3.6512761393227455E-2</v>
      </c>
      <c r="CO77" s="57">
        <f>IFERROR(Inv_SY_B!CO77/Inv_SY_B!$NE77-1,"")</f>
        <v>3.4468079393336071E-2</v>
      </c>
      <c r="CP77" s="57">
        <f>IFERROR(Inv_SY_B!CP77/Inv_SY_B!$NE77-1,"")</f>
        <v>2.0351924985066994E-3</v>
      </c>
      <c r="CQ77" s="57">
        <f>IFERROR(Inv_SY_B!CQ77/Inv_SY_B!$NE77-1,"")</f>
        <v>2.7135426704070209E-2</v>
      </c>
      <c r="CR77" s="57">
        <f>IFERROR(Inv_SY_B!CR77/Inv_SY_B!$NE77-1,"")</f>
        <v>3.5032129600202744E-2</v>
      </c>
      <c r="CS77" s="57">
        <f>IFERROR(Inv_SY_B!CS77/Inv_SY_B!$NE77-1,"")</f>
        <v>4.6665665116826016E-2</v>
      </c>
      <c r="CT77" s="57">
        <f>IFERROR(Inv_SY_B!CT77/Inv_SY_B!$NE77-1,"")</f>
        <v>3.8134405737969113E-2</v>
      </c>
      <c r="CU77" s="57">
        <f>IFERROR(Inv_SY_B!CU77/Inv_SY_B!$NE77-1,"")</f>
        <v>1.6316943736369049E-2</v>
      </c>
      <c r="CV77" s="57">
        <f>IFERROR(Inv_SY_B!CV77/Inv_SY_B!$NE77-1,"")</f>
        <v>4.2646807392901609E-2</v>
      </c>
      <c r="CW77" s="57">
        <f>IFERROR(Inv_SY_B!CW77/Inv_SY_B!$NE77-1,"")</f>
        <v>3.8768962220693703E-2</v>
      </c>
      <c r="CX77" s="57">
        <f>IFERROR(Inv_SY_B!CX77/Inv_SY_B!$NE77-1,"")</f>
        <v>4.1243091537176868E-2</v>
      </c>
      <c r="CY77" s="57">
        <f>IFERROR(Inv_SY_B!CY77/Inv_SY_B!$NE77-1,"")</f>
        <v>4.3528135841130799E-2</v>
      </c>
      <c r="CZ77" s="57">
        <f>IFERROR(Inv_SY_B!CZ77/Inv_SY_B!$NE77-1,"")</f>
        <v>3.8909974772410427E-2</v>
      </c>
      <c r="DA77" s="57">
        <f>IFERROR(Inv_SY_B!DA77/Inv_SY_B!$NE77-1,"")</f>
        <v>1.8908741237618321E-2</v>
      </c>
      <c r="DB77" s="57">
        <f>IFERROR(Inv_SY_B!DB77/Inv_SY_B!$NE77-1,"")</f>
        <v>2.8404539669520057E-2</v>
      </c>
      <c r="DC77" s="57">
        <f>IFERROR(Inv_SY_B!DC77/Inv_SY_B!$NE77-1,"")</f>
        <v>6.9227673391490052E-2</v>
      </c>
      <c r="DD77" s="57">
        <f>IFERROR(Inv_SY_B!DD77/Inv_SY_B!$NE77-1,"")</f>
        <v>3.6230736289794008E-2</v>
      </c>
      <c r="DE77" s="57">
        <f>IFERROR(Inv_SY_B!DE77/Inv_SY_B!$NE77-1,"")</f>
        <v>5.0120472633884194E-2</v>
      </c>
      <c r="DF77" s="57">
        <f>IFERROR(Inv_SY_B!DF77/Inv_SY_B!$NE77-1,"")</f>
        <v>2.4808719600745599E-2</v>
      </c>
      <c r="DG77" s="57">
        <f>IFERROR(Inv_SY_B!DG77/Inv_SY_B!$NE77-1,"")</f>
        <v>3.4327066841619347E-2</v>
      </c>
      <c r="DH77" s="57">
        <f>IFERROR(Inv_SY_B!DH77/Inv_SY_B!$NE77-1,"")</f>
        <v>5.2376673461350221E-2</v>
      </c>
      <c r="DI77" s="57">
        <f>IFERROR(Inv_SY_B!DI77/Inv_SY_B!$NE77-1,"")</f>
        <v>5.0049966358025832E-2</v>
      </c>
      <c r="DJ77" s="57">
        <f>IFERROR(Inv_SY_B!DJ77/Inv_SY_B!$NE77-1,"")</f>
        <v>5.3011229944075478E-2</v>
      </c>
      <c r="DK77" s="57">
        <f>IFERROR(Inv_SY_B!DK77/Inv_SY_B!$NE77-1,"")</f>
        <v>5.7929882045620218E-2</v>
      </c>
      <c r="DL77" s="57">
        <f>IFERROR(Inv_SY_B!DL77/Inv_SY_B!$NE77-1,"")</f>
        <v>2.4142114810812521E-2</v>
      </c>
      <c r="DM77" s="57">
        <f>IFERROR(Inv_SY_B!DM77/Inv_SY_B!$NE77-1,"")</f>
        <v>2.2552518773279129E-2</v>
      </c>
      <c r="DN77" s="57">
        <f>IFERROR(Inv_SY_B!DN77/Inv_SY_B!$NE77-1,"")</f>
        <v>2.0930874428537694E-2</v>
      </c>
      <c r="DO77" s="57">
        <f>IFERROR(Inv_SY_B!DO77/Inv_SY_B!$NE77-1,"")</f>
        <v>2.4597200773170735E-2</v>
      </c>
      <c r="DP77" s="57">
        <f>IFERROR(Inv_SY_B!DP77/Inv_SY_B!$NE77-1,"")</f>
        <v>2.4526694497312373E-2</v>
      </c>
      <c r="DQ77" s="57">
        <f>IFERROR(Inv_SY_B!DQ77/Inv_SY_B!$NE77-1,"")</f>
        <v>4.5749083530667978E-2</v>
      </c>
      <c r="DR77" s="57">
        <f>IFERROR(Inv_SY_B!DR77/Inv_SY_B!$NE77-1,"")</f>
        <v>4.2012250910176796E-2</v>
      </c>
      <c r="DS77" s="57">
        <f>IFERROR(Inv_SY_B!DS77/Inv_SY_B!$NE77-1,"")</f>
        <v>2.3398594083579027E-2</v>
      </c>
      <c r="DT77" s="57">
        <f>IFERROR(Inv_SY_B!DT77/Inv_SY_B!$NE77-1,"")</f>
        <v>2.4526694497312373E-2</v>
      </c>
      <c r="DU77" s="57">
        <f>IFERROR(Inv_SY_B!DU77/Inv_SY_B!$NE77-1,"")</f>
        <v>1.971944841606299E-2</v>
      </c>
      <c r="DV77" s="57">
        <f>IFERROR(Inv_SY_B!DV77/Inv_SY_B!$NE77-1,"")</f>
        <v>3.6230736289794008E-2</v>
      </c>
      <c r="DW77" s="57">
        <f>IFERROR(Inv_SY_B!DW77/Inv_SY_B!$NE77-1,"")</f>
        <v>3.5807698634644058E-2</v>
      </c>
      <c r="DX77" s="57">
        <f>IFERROR(Inv_SY_B!DX77/Inv_SY_B!$NE77-1,"")</f>
        <v>3.3269472703744363E-2</v>
      </c>
      <c r="DY77" s="57">
        <f>IFERROR(Inv_SY_B!DY77/Inv_SY_B!$NE77-1,"")</f>
        <v>1.2822652704830517E-2</v>
      </c>
      <c r="DZ77" s="57">
        <f>IFERROR(Inv_SY_B!DZ77/Inv_SY_B!$NE77-1,"")</f>
        <v>3.4750104496769074E-2</v>
      </c>
      <c r="EA77" s="57">
        <f>IFERROR(Inv_SY_B!EA77/Inv_SY_B!$NE77-1,"")</f>
        <v>9.0858200843391135E-3</v>
      </c>
      <c r="EB77" s="57">
        <f>IFERROR(Inv_SY_B!EB77/Inv_SY_B!$NE77-1,"")</f>
        <v>1.5008347256438404E-2</v>
      </c>
      <c r="EC77" s="57">
        <f>IFERROR(Inv_SY_B!EC77/Inv_SY_B!$NE77-1,"")</f>
        <v>8.7332887050475261E-3</v>
      </c>
      <c r="ED77" s="57">
        <f>IFERROR(Inv_SY_B!ED77/Inv_SY_B!$NE77-1,"")</f>
        <v>1.3316196635838606E-2</v>
      </c>
      <c r="EE77" s="57">
        <f>IFERROR(Inv_SY_B!EE77/Inv_SY_B!$NE77-1,"")</f>
        <v>1.1765058566955533E-2</v>
      </c>
      <c r="EF77" s="57">
        <f>IFERROR(Inv_SY_B!EF77/Inv_SY_B!$NE77-1,"")</f>
        <v>2.1494924635404367E-2</v>
      </c>
      <c r="EG77" s="57">
        <f>IFERROR(Inv_SY_B!EG77/Inv_SY_B!$NE77-1,"")</f>
        <v>8.4512636016143006E-3</v>
      </c>
      <c r="EH77" s="57">
        <f>IFERROR(Inv_SY_B!EH77/Inv_SY_B!$NE77-1,"")</f>
        <v>2.671238904892026E-2</v>
      </c>
      <c r="EI77" s="57">
        <f>IFERROR(Inv_SY_B!EI77/Inv_SY_B!$NE77-1,"")</f>
        <v>3.2250336534519697E-2</v>
      </c>
      <c r="EJ77" s="57">
        <f>IFERROR(Inv_SY_B!EJ77/Inv_SY_B!$NE77-1,"")</f>
        <v>7.8872133947476275E-3</v>
      </c>
      <c r="EK77" s="57">
        <f>IFERROR(Inv_SY_B!EK77/Inv_SY_B!$NE77-1,"")</f>
        <v>-1.5272688099194687E-2</v>
      </c>
      <c r="EL77" s="57">
        <f>IFERROR(Inv_SY_B!EL77/Inv_SY_B!$NE77-1,"")</f>
        <v>-6.0730292252004769E-3</v>
      </c>
      <c r="EM77" s="57">
        <f>IFERROR(Inv_SY_B!EM77/Inv_SY_B!$NE77-1,"")</f>
        <v>4.0798744983980839E-3</v>
      </c>
      <c r="EN77" s="57">
        <f>IFERROR(Inv_SY_B!EN77/Inv_SY_B!$NE77-1,"")</f>
        <v>6.1245564982894685E-3</v>
      </c>
      <c r="EO77" s="57">
        <f>IFERROR(Inv_SY_B!EO77/Inv_SY_B!$NE77-1,"")</f>
        <v>2.5287364295152326E-3</v>
      </c>
      <c r="EP77" s="57">
        <f>IFERROR(Inv_SY_B!EP77/Inv_SY_B!$NE77-1,"")</f>
        <v>1.0354933049788961E-2</v>
      </c>
      <c r="EQ77" s="57">
        <f>IFERROR(Inv_SY_B!EQ77/Inv_SY_B!$NE77-1,"")</f>
        <v>8.3102510498975768E-3</v>
      </c>
      <c r="ER77" s="57">
        <f>IFERROR(Inv_SY_B!ER77/Inv_SY_B!$NE77-1,"")</f>
        <v>1.4162271946138727E-2</v>
      </c>
      <c r="ES77" s="57">
        <f>IFERROR(Inv_SY_B!ES77/Inv_SY_B!$NE77-1,"")</f>
        <v>-1.2136568949016491E-2</v>
      </c>
      <c r="ET77" s="57">
        <f>IFERROR(Inv_SY_B!ET77/Inv_SY_B!$NE77-1,"")</f>
        <v>2.8491070098982663E-2</v>
      </c>
      <c r="EU77" s="57">
        <f>IFERROR(Inv_SY_B!EU77/Inv_SY_B!$NE77-1,"")</f>
        <v>2.481165736223967E-2</v>
      </c>
      <c r="EV77" s="57">
        <f>IFERROR(Inv_SY_B!EV77/Inv_SY_B!$NE77-1,"")</f>
        <v>2.5447605831192543E-3</v>
      </c>
      <c r="EW77" s="57">
        <f>IFERROR(Inv_SY_B!EW77/Inv_SY_B!$NE77-1,"")</f>
        <v>1.5716935328814685E-2</v>
      </c>
      <c r="EX77" s="57">
        <f>IFERROR(Inv_SY_B!EX77/Inv_SY_B!$NE77-1,"")</f>
        <v>8.6627824291891642E-3</v>
      </c>
      <c r="EY77" s="57">
        <f>IFERROR(Inv_SY_B!EY77/Inv_SY_B!$NE77-1,"")</f>
        <v>3.3296332237404691E-2</v>
      </c>
      <c r="EZ77" s="57">
        <f>IFERROR(Inv_SY_B!EZ77/Inv_SY_B!$NE77-1,"")</f>
        <v>-7.1306233630753502E-3</v>
      </c>
      <c r="FA77" s="57">
        <f>IFERROR(Inv_SY_B!FA77/Inv_SY_B!$NE77-1,"")</f>
        <v>2.5287364295152326E-3</v>
      </c>
      <c r="FB77" s="57">
        <f>IFERROR(Inv_SY_B!FB77/Inv_SY_B!$NE77-1,"")</f>
        <v>-2.9002468115759683E-3</v>
      </c>
      <c r="FC77" s="57">
        <f>IFERROR(Inv_SY_B!FC77/Inv_SY_B!$NE77-1,"")</f>
        <v>1.804011711834641E-2</v>
      </c>
      <c r="FD77" s="57">
        <f>IFERROR(Inv_SY_B!FD77/Inv_SY_B!$NE77-1,"")</f>
        <v>8.5217698774726625E-3</v>
      </c>
      <c r="FE77" s="57">
        <f>IFERROR(Inv_SY_B!FE77/Inv_SY_B!$NE77-1,"")</f>
        <v>-1.3546694466183062E-2</v>
      </c>
      <c r="FF77" s="57">
        <f>IFERROR(Inv_SY_B!FF77/Inv_SY_B!$NE77-1,"")</f>
        <v>2.4582301536566487E-3</v>
      </c>
      <c r="FG77" s="57">
        <f>IFERROR(Inv_SY_B!FG77/Inv_SY_B!$NE77-1,"")</f>
        <v>-4.3252715653452345E-4</v>
      </c>
      <c r="FH77" s="57">
        <f>IFERROR(Inv_SY_B!FH77/Inv_SY_B!$NE77-1,"")</f>
        <v>4.9964560845563444E-3</v>
      </c>
      <c r="FI77" s="57">
        <f>IFERROR(Inv_SY_B!FI77/Inv_SY_B!$NE77-1,"")</f>
        <v>-1.2700619155883053E-2</v>
      </c>
      <c r="FJ77" s="57">
        <f>IFERROR(Inv_SY_B!FJ77/Inv_SY_B!$NE77-1,"")</f>
        <v>9.5411731159242841E-3</v>
      </c>
      <c r="FK77" s="57">
        <f>IFERROR(Inv_SY_B!FK77/Inv_SY_B!$NE77-1,"")</f>
        <v>1.6982522980471426E-2</v>
      </c>
      <c r="FL77" s="57">
        <f>IFERROR(Inv_SY_B!FL77/Inv_SY_B!$NE77-1,"")</f>
        <v>-7.0376832721712468E-3</v>
      </c>
      <c r="FM77" s="57">
        <f>IFERROR(Inv_SY_B!FM77/Inv_SY_B!$NE77-1,"")</f>
        <v>-2.021793113906345E-2</v>
      </c>
      <c r="FN77" s="57">
        <f>IFERROR(Inv_SY_B!FN77/Inv_SY_B!$NE77-1,"")</f>
        <v>-2.6887279840009937E-3</v>
      </c>
      <c r="FO77" s="57">
        <f>IFERROR(Inv_SY_B!FO77/Inv_SY_B!$NE77-1,"")</f>
        <v>-8.7119784073264039E-3</v>
      </c>
      <c r="FP77" s="57">
        <f>IFERROR(Inv_SY_B!FP77/Inv_SY_B!$NE77-1,"")</f>
        <v>-1.1878045937536053E-2</v>
      </c>
      <c r="FQ77" s="57">
        <f>IFERROR(Inv_SY_B!FQ77/Inv_SY_B!$NE77-1,"")</f>
        <v>-1.2341372893176272E-2</v>
      </c>
      <c r="FR77" s="57">
        <f>IFERROR(Inv_SY_B!FR77/Inv_SY_B!$NE77-1,"")</f>
        <v>-1.0488065070614727E-2</v>
      </c>
      <c r="FS77" s="57">
        <f>IFERROR(Inv_SY_B!FS77/Inv_SY_B!$NE77-1,"")</f>
        <v>-6.2409013105775291E-3</v>
      </c>
      <c r="FT77" s="57">
        <f>IFERROR(Inv_SY_B!FT77/Inv_SY_B!$NE77-1,"")</f>
        <v>8.971667066282718E-3</v>
      </c>
      <c r="FU77" s="57">
        <f>IFERROR(Inv_SY_B!FU77/Inv_SY_B!$NE77-1,"")</f>
        <v>7.0411380844477289E-3</v>
      </c>
      <c r="FV77" s="57">
        <f>IFERROR(Inv_SY_B!FV77/Inv_SY_B!$NE77-1,"")</f>
        <v>9.406665018489857E-4</v>
      </c>
      <c r="FW77" s="57">
        <f>IFERROR(Inv_SY_B!FW77/Inv_SY_B!$NE77-1,"")</f>
        <v>3.2289722766165596E-4</v>
      </c>
      <c r="FX77" s="57">
        <f>IFERROR(Inv_SY_B!FX77/Inv_SY_B!$NE77-1,"")</f>
        <v>2.2534262094968671E-3</v>
      </c>
      <c r="FY77" s="57">
        <f>IFERROR(Inv_SY_B!FY77/Inv_SY_B!$NE77-1,"")</f>
        <v>6.5778111288072871E-3</v>
      </c>
      <c r="FZ77" s="57">
        <f>IFERROR(Inv_SY_B!FZ77/Inv_SY_B!$NE77-1,"")</f>
        <v>-5.9320166734839752E-3</v>
      </c>
      <c r="GA77" s="57">
        <f>IFERROR(Inv_SY_B!GA77/Inv_SY_B!$NE77-1,"")</f>
        <v>5.0591283297636291E-3</v>
      </c>
      <c r="GB77" s="57">
        <f>IFERROR(Inv_SY_B!GB77/Inv_SY_B!$NE77-1,"")</f>
        <v>-3.4974192665671811E-2</v>
      </c>
      <c r="GC77" s="57">
        <f>IFERROR(Inv_SY_B!GC77/Inv_SY_B!$NE77-1,"")</f>
        <v>4.570060987698854E-3</v>
      </c>
      <c r="GD77" s="57">
        <f>IFERROR(Inv_SY_B!GD77/Inv_SY_B!$NE77-1,"")</f>
        <v>-6.318122469850973E-3</v>
      </c>
      <c r="GE77" s="57">
        <f>IFERROR(Inv_SY_B!GE77/Inv_SY_B!$NE77-1,"")</f>
        <v>5.9600418546201794E-3</v>
      </c>
      <c r="GF77" s="57">
        <f>IFERROR(Inv_SY_B!GF77/Inv_SY_B!$NE77-1,"")</f>
        <v>6.3461476509871773E-3</v>
      </c>
      <c r="GG77" s="57">
        <f>IFERROR(Inv_SY_B!GG77/Inv_SY_B!$NE77-1,"")</f>
        <v>-9.5614111593339546E-3</v>
      </c>
      <c r="GH77" s="57">
        <f>IFERROR(Inv_SY_B!GH77/Inv_SY_B!$NE77-1,"")</f>
        <v>8.8172247477360521E-3</v>
      </c>
      <c r="GI77" s="57">
        <f>IFERROR(Inv_SY_B!GI77/Inv_SY_B!$NE77-1,"")</f>
        <v>-1.3036363326637157E-2</v>
      </c>
      <c r="GJ77" s="57">
        <f>IFERROR(Inv_SY_B!GJ77/Inv_SY_B!$NE77-1,"")</f>
        <v>2.0217627316765352E-3</v>
      </c>
      <c r="GK77" s="57">
        <f>IFERROR(Inv_SY_B!GK77/Inv_SY_B!$NE77-1,"")</f>
        <v>-1.9059613749962456E-2</v>
      </c>
      <c r="GL77" s="57">
        <f>IFERROR(Inv_SY_B!GL77/Inv_SY_B!$NE77-1,"")</f>
        <v>4.72450330624552E-3</v>
      </c>
      <c r="GM77" s="57">
        <f>IFERROR(Inv_SY_B!GM77/Inv_SY_B!$NE77-1,"")</f>
        <v>-2.8431703025478816E-3</v>
      </c>
      <c r="GN77" s="57">
        <f>IFERROR(Inv_SY_B!GN77/Inv_SY_B!$NE77-1,"")</f>
        <v>6.7322534473541751E-3</v>
      </c>
      <c r="GO77" s="57">
        <f>IFERROR(Inv_SY_B!GO77/Inv_SY_B!$NE77-1,"")</f>
        <v>1.0410540089043074E-3</v>
      </c>
      <c r="GP77" s="57">
        <f>IFERROR(Inv_SY_B!GP77/Inv_SY_B!$NE77-1,"")</f>
        <v>-4.5536189804535887E-3</v>
      </c>
      <c r="GQ77" s="57">
        <f>IFERROR(Inv_SY_B!GQ77/Inv_SY_B!$NE77-1,"")</f>
        <v>8.5006179947151317E-3</v>
      </c>
      <c r="GR77" s="57">
        <f>IFERROR(Inv_SY_B!GR77/Inv_SY_B!$NE77-1,"")</f>
        <v>-2.5084155497021365E-2</v>
      </c>
      <c r="GS77" s="57">
        <f>IFERROR(Inv_SY_B!GS77/Inv_SY_B!$NE77-1,"")</f>
        <v>4.6601134574255632E-3</v>
      </c>
      <c r="GT77" s="57">
        <f>IFERROR(Inv_SY_B!GT77/Inv_SY_B!$NE77-1,"")</f>
        <v>-1.1402838803545756E-2</v>
      </c>
      <c r="GU77" s="57">
        <f>IFERROR(Inv_SY_B!GU77/Inv_SY_B!$NE77-1,"")</f>
        <v>-5.2363614954671345E-3</v>
      </c>
      <c r="GV77" s="57">
        <f>IFERROR(Inv_SY_B!GV77/Inv_SY_B!$NE77-1,"")</f>
        <v>1.4138075178653509E-3</v>
      </c>
      <c r="GW77" s="57">
        <f>IFERROR(Inv_SY_B!GW77/Inv_SY_B!$NE77-1,"")</f>
        <v>1.8892818319630411E-2</v>
      </c>
      <c r="GX77" s="57">
        <f>IFERROR(Inv_SY_B!GX77/Inv_SY_B!$NE77-1,"")</f>
        <v>-1.0507370360432922E-2</v>
      </c>
      <c r="GY77" s="57">
        <f>IFERROR(Inv_SY_B!GY77/Inv_SY_B!$NE77-1,"")</f>
        <v>6.2950112311339623E-3</v>
      </c>
      <c r="GZ77" s="57">
        <f>IFERROR(Inv_SY_B!GZ77/Inv_SY_B!$NE77-1,"")</f>
        <v>1.2782828280884173E-2</v>
      </c>
      <c r="HA77" s="57">
        <f>IFERROR(Inv_SY_B!HA77/Inv_SY_B!$NE77-1,"")</f>
        <v>1.7624649259559977E-3</v>
      </c>
      <c r="HB77" s="57">
        <f>IFERROR(Inv_SY_B!HB77/Inv_SY_B!$NE77-1,"")</f>
        <v>-2.5385268713099651E-2</v>
      </c>
      <c r="HC77" s="57">
        <f>IFERROR(Inv_SY_B!HC77/Inv_SY_B!$NE77-1,"")</f>
        <v>-8.4722148079041659E-3</v>
      </c>
      <c r="HD77" s="57">
        <f>IFERROR(Inv_SY_B!HD77/Inv_SY_B!$NE77-1,"")</f>
        <v>-0.21565365366586442</v>
      </c>
      <c r="HE77" s="57">
        <f>IFERROR(Inv_SY_B!HE77/Inv_SY_B!$NE77-1,"")</f>
        <v>-2.3340868456568464E-2</v>
      </c>
      <c r="HF77" s="57">
        <f>IFERROR(Inv_SY_B!HF77/Inv_SY_B!$NE77-1,"")</f>
        <v>2.796844422746414E-3</v>
      </c>
      <c r="HG77" s="57">
        <f>IFERROR(Inv_SY_B!HG77/Inv_SY_B!$NE77-1,"")</f>
        <v>-1.8326012736865072E-2</v>
      </c>
      <c r="HH77" s="57">
        <f>IFERROR(Inv_SY_B!HH77/Inv_SY_B!$NE77-1,"")</f>
        <v>-1.0280161949493993E-2</v>
      </c>
      <c r="HI77" s="57">
        <f>IFERROR(Inv_SY_B!HI77/Inv_SY_B!$NE77-1,"")</f>
        <v>-9.587905916708106E-5</v>
      </c>
      <c r="HJ77" s="57">
        <f>IFERROR(Inv_SY_B!HJ77/Inv_SY_B!$NE77-1,"")</f>
        <v>2.4976120374693433E-3</v>
      </c>
      <c r="HK77" s="57">
        <f>IFERROR(Inv_SY_B!HK77/Inv_SY_B!$NE77-1,"")</f>
        <v>7.4547558727826591E-3</v>
      </c>
      <c r="HL77" s="57">
        <f>IFERROR(Inv_SY_B!HL77/Inv_SY_B!$NE77-1,"")</f>
        <v>7.7361285179082806E-3</v>
      </c>
      <c r="HM77" s="57">
        <f>IFERROR(Inv_SY_B!HM77/Inv_SY_B!$NE77-1,"")</f>
        <v>-2.7614827184079149E-2</v>
      </c>
      <c r="HN77" s="57">
        <f>IFERROR(Inv_SY_B!HN77/Inv_SY_B!$NE77-1,"")</f>
        <v>-4.8652722704777829E-2</v>
      </c>
      <c r="HO77" s="57">
        <f>IFERROR(Inv_SY_B!HO77/Inv_SY_B!$NE77-1,"")</f>
        <v>-5.7544861518424861E-3</v>
      </c>
      <c r="HP77" s="57">
        <f>IFERROR(Inv_SY_B!HP77/Inv_SY_B!$NE77-1,"")</f>
        <v>-2.9894827321399031E-2</v>
      </c>
      <c r="HQ77" s="57">
        <f>IFERROR(Inv_SY_B!HQ77/Inv_SY_B!$NE77-1,"")</f>
        <v>-4.9063891646634827E-2</v>
      </c>
      <c r="HR77" s="57">
        <f>IFERROR(Inv_SY_B!HR77/Inv_SY_B!$NE77-1,"")</f>
        <v>-3.8874180304678374E-2</v>
      </c>
      <c r="HS77" s="57">
        <f>IFERROR(Inv_SY_B!HS77/Inv_SY_B!$NE77-1,"")</f>
        <v>-2.8006236631495041E-2</v>
      </c>
      <c r="HT77" s="57">
        <f>IFERROR(Inv_SY_B!HT77/Inv_SY_B!$NE77-1,"")</f>
        <v>-5.0935912526467897E-2</v>
      </c>
      <c r="HU77" s="57">
        <f>IFERROR(Inv_SY_B!HU77/Inv_SY_B!$NE77-1,"")</f>
        <v>-3.435210332663019E-2</v>
      </c>
      <c r="HV77" s="57">
        <f>IFERROR(Inv_SY_B!HV77/Inv_SY_B!$NE77-1,"")</f>
        <v>-3.0415444228006905E-2</v>
      </c>
      <c r="HW77" s="57">
        <f>IFERROR(Inv_SY_B!HW77/Inv_SY_B!$NE77-1,"")</f>
        <v>-1.1883986026710702E-2</v>
      </c>
      <c r="HX77" s="57">
        <f>IFERROR(Inv_SY_B!HX77/Inv_SY_B!$NE77-1,"")</f>
        <v>1.8287098334930363E-3</v>
      </c>
      <c r="HY77" s="57">
        <f>IFERROR(Inv_SY_B!HY77/Inv_SY_B!$NE77-1,"")</f>
        <v>-5.9498369410085905E-3</v>
      </c>
      <c r="HZ77" s="57">
        <f>IFERROR(Inv_SY_B!HZ77/Inv_SY_B!$NE77-1,"")</f>
        <v>-9.600446031054477E-3</v>
      </c>
      <c r="IA77" s="57">
        <f>IFERROR(Inv_SY_B!IA77/Inv_SY_B!$NE77-1,"")</f>
        <v>9.6874478118555984E-3</v>
      </c>
      <c r="IB77" s="57">
        <f>IFERROR(Inv_SY_B!IB77/Inv_SY_B!$NE77-1,"")</f>
        <v>-1.2273486159749214E-2</v>
      </c>
      <c r="IC77" s="57">
        <f>IFERROR(Inv_SY_B!IC77/Inv_SY_B!$NE77-1,"")</f>
        <v>5.5175052110918443E-3</v>
      </c>
      <c r="ID77" s="57">
        <f>IFERROR(Inv_SY_B!ID77/Inv_SY_B!$NE77-1,"")</f>
        <v>1.5881362219105633E-3</v>
      </c>
      <c r="IE77" s="57">
        <f>IFERROR(Inv_SY_B!IE77/Inv_SY_B!$NE77-1,"")</f>
        <v>2.229665852797158E-3</v>
      </c>
      <c r="IF77" s="57">
        <f>IFERROR(Inv_SY_B!IF77/Inv_SY_B!$NE77-1,"")</f>
        <v>-1.5687855306367737E-5</v>
      </c>
      <c r="IG77" s="57">
        <f>IFERROR(Inv_SY_B!IG77/Inv_SY_B!$NE77-1,"")</f>
        <v>-6.8510333272541191E-3</v>
      </c>
      <c r="IH77" s="57">
        <f>IFERROR(Inv_SY_B!IH77/Inv_SY_B!$NE77-1,"")</f>
        <v>-1.3800937661860524E-2</v>
      </c>
      <c r="II77" s="57">
        <f>IFERROR(Inv_SY_B!II77/Inv_SY_B!$NE77-1,"")</f>
        <v>-1.7772311567349819E-2</v>
      </c>
      <c r="IJ77" s="57">
        <f>IFERROR(Inv_SY_B!IJ77/Inv_SY_B!$NE77-1,"")</f>
        <v>-1.6092114915027489E-2</v>
      </c>
      <c r="IK77" s="57">
        <f>IFERROR(Inv_SY_B!IK77/Inv_SY_B!$NE77-1,"")</f>
        <v>2.229665852797158E-3</v>
      </c>
      <c r="IL77" s="57">
        <f>IFERROR(Inv_SY_B!IL77/Inv_SY_B!$NE77-1,"")</f>
        <v>3.4466529804855428E-2</v>
      </c>
      <c r="IM77" s="57">
        <f>IFERROR(Inv_SY_B!IM77/Inv_SY_B!$NE77-1,"")</f>
        <v>-1.4610486957979507E-2</v>
      </c>
      <c r="IN77" s="57">
        <f>IFERROR(Inv_SY_B!IN77/Inv_SY_B!$NE77-1,"")</f>
        <v>-2.2965646674528051E-2</v>
      </c>
      <c r="IO77" s="57">
        <f>IFERROR(Inv_SY_B!IO77/Inv_SY_B!$NE77-1,"")</f>
        <v>-1.5091634181144453E-2</v>
      </c>
      <c r="IP77" s="57">
        <f>IFERROR(Inv_SY_B!IP77/Inv_SY_B!$NE77-1,"")</f>
        <v>-3.0297413884662117E-2</v>
      </c>
      <c r="IQ77" s="57">
        <f>IFERROR(Inv_SY_B!IQ77/Inv_SY_B!$NE77-1,"")</f>
        <v>-1.4770869365701267E-2</v>
      </c>
      <c r="IR77" s="57">
        <f>IFERROR(Inv_SY_B!IR77/Inv_SY_B!$NE77-1,"")</f>
        <v>-2.6249667404067312E-2</v>
      </c>
      <c r="IS77" s="57">
        <f>IFERROR(Inv_SY_B!IS77/Inv_SY_B!$NE77-1,"")</f>
        <v>-2.2686788209204112E-3</v>
      </c>
      <c r="IT77" s="57">
        <f>IFERROR(Inv_SY_B!IT77/Inv_SY_B!$NE77-1,"")</f>
        <v>-2.2431038648789259E-2</v>
      </c>
      <c r="IU77" s="57">
        <f>IFERROR(Inv_SY_B!IU77/Inv_SY_B!$NE77-1,"")</f>
        <v>-1.8688782468616494E-2</v>
      </c>
      <c r="IV77" s="57">
        <f>IFERROR(Inv_SY_B!IV77/Inv_SY_B!$NE77-1,"")</f>
        <v>-2.4187607876217099E-2</v>
      </c>
      <c r="IW77" s="57">
        <f>IFERROR(Inv_SY_B!IW77/Inv_SY_B!$NE77-1,"")</f>
        <v>-1.326632963612151E-2</v>
      </c>
      <c r="IX77" s="57">
        <f>IFERROR(Inv_SY_B!IX77/Inv_SY_B!$NE77-1,"")</f>
        <v>-1.2808094185488228E-2</v>
      </c>
      <c r="IY77" s="57">
        <f>IFERROR(Inv_SY_B!IY77/Inv_SY_B!$NE77-1,"")</f>
        <v>-3.6712710193529619E-2</v>
      </c>
      <c r="IZ77" s="57">
        <f>IFERROR(Inv_SY_B!IZ77/Inv_SY_B!$NE77-1,"")</f>
        <v>-7.9619071469713143E-3</v>
      </c>
      <c r="JA77" s="57">
        <f>IFERROR(Inv_SY_B!JA77/Inv_SY_B!$NE77-1,"")</f>
        <v>-3.4793958767525002E-3</v>
      </c>
      <c r="JB77" s="57">
        <f>IFERROR(Inv_SY_B!JB77/Inv_SY_B!$NE77-1,"")</f>
        <v>1.6545539028997913E-2</v>
      </c>
      <c r="JC77" s="57">
        <f>IFERROR(Inv_SY_B!JC77/Inv_SY_B!$NE77-1,"")</f>
        <v>4.6890233141472226E-3</v>
      </c>
      <c r="JD77" s="57">
        <f>IFERROR(Inv_SY_B!JD77/Inv_SY_B!$NE77-1,"")</f>
        <v>9.4270947255157278E-3</v>
      </c>
      <c r="JE77" s="57">
        <f>IFERROR(Inv_SY_B!JE77/Inv_SY_B!$NE77-1,"")</f>
        <v>1.1411558694863766E-2</v>
      </c>
      <c r="JF77" s="57">
        <f>IFERROR(Inv_SY_B!JF77/Inv_SY_B!$NE77-1,"")</f>
        <v>-1.5304136893773634E-2</v>
      </c>
      <c r="JG77" s="57">
        <f>IFERROR(Inv_SY_B!JG77/Inv_SY_B!$NE77-1,"")</f>
        <v>-5.9248640725172441E-3</v>
      </c>
      <c r="JH77" s="57">
        <f>IFERROR(Inv_SY_B!JH77/Inv_SY_B!$NE77-1,"")</f>
        <v>3.2716903538800857E-2</v>
      </c>
      <c r="JI77" s="57">
        <f>IFERROR(Inv_SY_B!JI77/Inv_SY_B!$NE77-1,"")</f>
        <v>3.2792974246020679E-2</v>
      </c>
      <c r="JJ77" s="57">
        <f>IFERROR(Inv_SY_B!JJ77/Inv_SY_B!$NE77-1,"")</f>
        <v>1.8219094587833107E-2</v>
      </c>
      <c r="JK77" s="57">
        <f>IFERROR(Inv_SY_B!JK77/Inv_SY_B!$NE77-1,"")</f>
        <v>2.265655250898635E-2</v>
      </c>
      <c r="JL77" s="57">
        <f>IFERROR(Inv_SY_B!JL77/Inv_SY_B!$NE77-1,"")</f>
        <v>5.9411624167831079E-3</v>
      </c>
      <c r="JM77" s="57">
        <f>IFERROR(Inv_SY_B!JM77/Inv_SY_B!$NE77-1,"")</f>
        <v>-2.5185141510730591E-2</v>
      </c>
      <c r="JN77" s="57">
        <f>IFERROR(Inv_SY_B!JN77/Inv_SY_B!$NE77-1,"")</f>
        <v>-9.3138377944271822E-3</v>
      </c>
      <c r="JO77" s="57">
        <f>IFERROR(Inv_SY_B!JO77/Inv_SY_B!$NE77-1,"")</f>
        <v>-2.9800362125233182E-2</v>
      </c>
      <c r="JP77" s="57">
        <f>IFERROR(Inv_SY_B!JP77/Inv_SY_B!$NE77-1,"")</f>
        <v>-1.0507370360432922E-2</v>
      </c>
      <c r="JQ77" s="57">
        <f>IFERROR(Inv_SY_B!JQ77/Inv_SY_B!$NE77-1,"")</f>
        <v>5.9541017654451966E-3</v>
      </c>
      <c r="JR77" s="57">
        <f>IFERROR(Inv_SY_B!JR77/Inv_SY_B!$NE77-1,"")</f>
        <v>1.2280296736689511E-2</v>
      </c>
      <c r="JS77" s="57">
        <f>IFERROR(Inv_SY_B!JS77/Inv_SY_B!$NE77-1,"")</f>
        <v>-3.1187387873127248E-3</v>
      </c>
      <c r="JT77" s="57">
        <f>IFERROR(Inv_SY_B!JT77/Inv_SY_B!$NE77-1,"")</f>
        <v>1.6993288542545892E-2</v>
      </c>
      <c r="JU77" s="57">
        <f>IFERROR(Inv_SY_B!JU77/Inv_SY_B!$NE77-1,"")</f>
        <v>1.4856135406159154E-2</v>
      </c>
      <c r="JV77" s="57">
        <f>IFERROR(Inv_SY_B!JV77/Inv_SY_B!$NE77-1,"")</f>
        <v>3.0207485866468486E-2</v>
      </c>
      <c r="JW77" s="57">
        <f>IFERROR(Inv_SY_B!JW77/Inv_SY_B!$NE77-1,"")</f>
        <v>2.5033668195150627E-2</v>
      </c>
      <c r="JX77" s="57">
        <f>IFERROR(Inv_SY_B!JX77/Inv_SY_B!$NE77-1,"")</f>
        <v>2.5805879787884622E-2</v>
      </c>
      <c r="JY77" s="57">
        <f>IFERROR(Inv_SY_B!JY77/Inv_SY_B!$NE77-1,"")</f>
        <v>2.9512495433008157E-2</v>
      </c>
      <c r="JZ77" s="57">
        <f>IFERROR(Inv_SY_B!JZ77/Inv_SY_B!$NE77-1,"")</f>
        <v>-7.1675552218583016E-3</v>
      </c>
      <c r="KA77" s="57">
        <f>IFERROR(Inv_SY_B!KA77/Inv_SY_B!$NE77-1,"")</f>
        <v>1.6307677197255899E-2</v>
      </c>
      <c r="KB77" s="57">
        <f>IFERROR(Inv_SY_B!KB77/Inv_SY_B!$NE77-1,"")</f>
        <v>2.9203610795914381E-2</v>
      </c>
      <c r="KC77" s="57">
        <f>IFERROR(Inv_SY_B!KC77/Inv_SY_B!$NE77-1,"")</f>
        <v>1.0593311411024375E-2</v>
      </c>
      <c r="KD77" s="57">
        <f>IFERROR(Inv_SY_B!KD77/Inv_SY_B!$NE77-1,"")</f>
        <v>5.8055995360732915E-3</v>
      </c>
      <c r="KE77" s="57">
        <f>IFERROR(Inv_SY_B!KE77/Inv_SY_B!$NE77-1,"")</f>
        <v>3.5535745856333456E-2</v>
      </c>
      <c r="KF77" s="57">
        <f>IFERROR(Inv_SY_B!KF77/Inv_SY_B!$NE77-1,"")</f>
        <v>-5.3679664666171911E-3</v>
      </c>
      <c r="KG77" s="57">
        <f>IFERROR(Inv_SY_B!KG77/Inv_SY_B!$NE77-1,"")</f>
        <v>3.0979697459202482E-2</v>
      </c>
      <c r="KH77" s="57">
        <f>IFERROR(Inv_SY_B!KH77/Inv_SY_B!$NE77-1,"")</f>
        <v>2.8276956884633497E-2</v>
      </c>
      <c r="KI77" s="57">
        <f>IFERROR(Inv_SY_B!KI77/Inv_SY_B!$NE77-1,"")</f>
        <v>2.536571918002628E-2</v>
      </c>
      <c r="KJ77" s="57">
        <f>IFERROR(Inv_SY_B!KJ77/Inv_SY_B!$NE77-1,"")</f>
        <v>2.5527883614500535E-2</v>
      </c>
      <c r="KK77" s="57">
        <f>IFERROR(Inv_SY_B!KK77/Inv_SY_B!$NE77-1,"")</f>
        <v>2.3419745966336558E-2</v>
      </c>
      <c r="KL77" s="57">
        <f>IFERROR(Inv_SY_B!KL77/Inv_SY_B!$NE77-1,"")</f>
        <v>3.1432446173846662E-2</v>
      </c>
      <c r="KM77" s="57">
        <f>IFERROR(Inv_SY_B!KM77/Inv_SY_B!$NE77-1,"")</f>
        <v>2.8244693249594777E-2</v>
      </c>
      <c r="KN77" s="57">
        <f>IFERROR(Inv_SY_B!KN77/Inv_SY_B!$NE77-1,"")</f>
        <v>2.5200233972149988E-2</v>
      </c>
      <c r="KO77" s="57">
        <f>IFERROR(Inv_SY_B!KO77/Inv_SY_B!$NE77-1,"")</f>
        <v>1.7296793274911959E-2</v>
      </c>
      <c r="KP77" s="57">
        <f>IFERROR(Inv_SY_B!KP77/Inv_SY_B!$NE77-1,"")</f>
        <v>1.9388880518298235E-2</v>
      </c>
      <c r="KQ77" s="57">
        <f>IFERROR(Inv_SY_B!KQ77/Inv_SY_B!$NE77-1,"")</f>
        <v>-2.7645057571195064E-3</v>
      </c>
      <c r="KR77" s="57">
        <f>IFERROR(Inv_SY_B!KR77/Inv_SY_B!$NE77-1,"")</f>
        <v>1.7684216838502076E-2</v>
      </c>
      <c r="KS77" s="57">
        <f>IFERROR(Inv_SY_B!KS77/Inv_SY_B!$NE77-1,"")</f>
        <v>2.0783605347222789E-2</v>
      </c>
      <c r="KT77" s="57">
        <f>IFERROR(Inv_SY_B!KT77/Inv_SY_B!$NE77-1,"")</f>
        <v>2.3340600866917471E-2</v>
      </c>
      <c r="KU77" s="57">
        <f>IFERROR(Inv_SY_B!KU77/Inv_SY_B!$NE77-1,"")</f>
        <v>1.9853788794606642E-2</v>
      </c>
      <c r="KV77" s="57">
        <f>IFERROR(Inv_SY_B!KV77/Inv_SY_B!$NE77-1,"")</f>
        <v>3.0545801964266595E-2</v>
      </c>
      <c r="KW77" s="57">
        <f>IFERROR(Inv_SY_B!KW77/Inv_SY_B!$NE77-1,"")</f>
        <v>2.9229439033487292E-2</v>
      </c>
      <c r="KX77" s="57">
        <f>IFERROR(Inv_SY_B!KX77/Inv_SY_B!$NE77-1,"")</f>
        <v>2.7195860654805948E-2</v>
      </c>
      <c r="KY77" s="57">
        <f>IFERROR(Inv_SY_B!KY77/Inv_SY_B!$NE77-1,"")</f>
        <v>2.8203596783323848E-2</v>
      </c>
      <c r="KZ77" s="57">
        <f>IFERROR(Inv_SY_B!KZ77/Inv_SY_B!$NE77-1,"")</f>
        <v>1.9041306235534572E-2</v>
      </c>
      <c r="LA77" s="57">
        <f>IFERROR(Inv_SY_B!LA77/Inv_SY_B!$NE77-1,"")</f>
        <v>-2.1667312897733493E-2</v>
      </c>
      <c r="LB77" s="57">
        <f>IFERROR(Inv_SY_B!LB77/Inv_SY_B!$NE77-1,"")</f>
        <v>-1.1974636952814199E-2</v>
      </c>
      <c r="LC77" s="57">
        <f>IFERROR(Inv_SY_B!LC77/Inv_SY_B!$NE77-1,"")</f>
        <v>3.769021620006141E-2</v>
      </c>
      <c r="LD77" s="57">
        <f>IFERROR(Inv_SY_B!LD77/Inv_SY_B!$NE77-1,"")</f>
        <v>2.5301820792188012E-2</v>
      </c>
      <c r="LE77" s="57">
        <f>IFERROR(Inv_SY_B!LE77/Inv_SY_B!$NE77-1,"")</f>
        <v>2.0795838860959481E-2</v>
      </c>
      <c r="LF77" s="57">
        <f>IFERROR(Inv_SY_B!LF77/Inv_SY_B!$NE77-1,"")</f>
        <v>1.2776718474875493E-2</v>
      </c>
      <c r="LG77" s="57">
        <f>IFERROR(Inv_SY_B!LG77/Inv_SY_B!$NE77-1,"")</f>
        <v>1.4825030939206618E-2</v>
      </c>
      <c r="LH77" s="57">
        <f>IFERROR(Inv_SY_B!LH77/Inv_SY_B!$NE77-1,"")</f>
        <v>-8.7523084864610246E-3</v>
      </c>
      <c r="LI77" s="57">
        <f>IFERROR(Inv_SY_B!LI77/Inv_SY_B!$NE77-1,"")</f>
        <v>3.6883820373134757E-3</v>
      </c>
      <c r="LJ77" s="57">
        <f>IFERROR(Inv_SY_B!LJ77/Inv_SY_B!$NE77-1,"")</f>
        <v>-4.972962275794357E-3</v>
      </c>
      <c r="LK77" s="57">
        <f>IFERROR(Inv_SY_B!LK77/Inv_SY_B!$NE77-1,"")</f>
        <v>1.5140449674392764E-2</v>
      </c>
      <c r="LL77" s="57">
        <f>IFERROR(Inv_SY_B!LL77/Inv_SY_B!$NE77-1,"")</f>
        <v>1.4017772820341001E-2</v>
      </c>
      <c r="LM77" s="57">
        <f>IFERROR(Inv_SY_B!LM77/Inv_SY_B!$NE77-1,"")</f>
        <v>3.141162680063303E-2</v>
      </c>
      <c r="LN77" s="57">
        <f>IFERROR(Inv_SY_B!LN77/Inv_SY_B!$NE77-1,"")</f>
        <v>2.1254074311592985E-2</v>
      </c>
      <c r="LO77" s="57">
        <f>IFERROR(Inv_SY_B!LO77/Inv_SY_B!$NE77-1,"")</f>
        <v>1.1020149247447542E-2</v>
      </c>
      <c r="LP77" s="57">
        <f>IFERROR(Inv_SY_B!LP77/Inv_SY_B!$NE77-1,"")</f>
        <v>1.1680870588299808E-3</v>
      </c>
      <c r="LQ77" s="57">
        <f>IFERROR(Inv_SY_B!LQ77/Inv_SY_B!$NE77-1,"")</f>
        <v>9.4926977453362316E-3</v>
      </c>
      <c r="LR77" s="57">
        <f>IFERROR(Inv_SY_B!LR77/Inv_SY_B!$NE77-1,"")</f>
        <v>4.2993626381579997E-3</v>
      </c>
      <c r="LS77" s="57">
        <f>IFERROR(Inv_SY_B!LS77/Inv_SY_B!$NE77-1,"")</f>
        <v>1.8893241289600127E-2</v>
      </c>
      <c r="LT77" s="57">
        <f>IFERROR(Inv_SY_B!LT77/Inv_SY_B!$NE77-1,"")</f>
        <v>1.5881362219105633E-3</v>
      </c>
      <c r="LU77" s="57">
        <f>IFERROR(Inv_SY_B!LU77/Inv_SY_B!$NE77-1,"")</f>
        <v>-4.1054392522091865E-3</v>
      </c>
      <c r="LV77" s="57">
        <f>IFERROR(Inv_SY_B!LV77/Inv_SY_B!$NE77-1,"")</f>
        <v>5.4565057171962472E-4</v>
      </c>
      <c r="LW77" s="57">
        <f>IFERROR(Inv_SY_B!LW77/Inv_SY_B!$NE77-1,"")</f>
        <v>9.8478302195772471E-3</v>
      </c>
      <c r="LX77" s="57">
        <f>IFERROR(Inv_SY_B!LX77/Inv_SY_B!$NE77-1,"")</f>
        <v>1.040916864660324E-2</v>
      </c>
      <c r="LY77" s="57">
        <f>IFERROR(Inv_SY_B!LY77/Inv_SY_B!$NE77-1,"")</f>
        <v>1.097050707362901E-2</v>
      </c>
      <c r="LZ77" s="57">
        <f>IFERROR(Inv_SY_B!LZ77/Inv_SY_B!$NE77-1,"")</f>
        <v>-8.9894654302100641E-3</v>
      </c>
      <c r="MA77" s="57">
        <f>IFERROR(Inv_SY_B!MA77/Inv_SY_B!$NE77-1,"")</f>
        <v>1.3845934526353521E-2</v>
      </c>
      <c r="MB77" s="57">
        <f>IFERROR(Inv_SY_B!MB77/Inv_SY_B!$NE77-1,"")</f>
        <v>1.705358268078716E-2</v>
      </c>
      <c r="MC77" s="57">
        <f>IFERROR(Inv_SY_B!MC77/Inv_SY_B!$NE77-1,"")</f>
        <v>-2.9915551009134345E-2</v>
      </c>
      <c r="MD77" s="57">
        <f>IFERROR(Inv_SY_B!MD77/Inv_SY_B!$NE77-1,"")</f>
        <v>8.2707365436474056E-3</v>
      </c>
      <c r="ME77" s="57">
        <f>IFERROR(Inv_SY_B!ME77/Inv_SY_B!$NE77-1,"")</f>
        <v>-6.0873075761985751E-3</v>
      </c>
      <c r="MF77" s="57">
        <f>IFERROR(Inv_SY_B!MF77/Inv_SY_B!$NE77-1,"")</f>
        <v>1.5499499343576417E-3</v>
      </c>
      <c r="MG77" s="57">
        <f>IFERROR(Inv_SY_B!MG77/Inv_SY_B!$NE77-1,"")</f>
        <v>-9.142210580420973E-3</v>
      </c>
      <c r="MH77" s="57">
        <f>IFERROR(Inv_SY_B!MH77/Inv_SY_B!$NE77-1,"")</f>
        <v>1.056191379681426E-2</v>
      </c>
      <c r="MI77" s="57">
        <f>IFERROR(Inv_SY_B!MI77/Inv_SY_B!$NE77-1,"")</f>
        <v>-5.9853600450515132E-2</v>
      </c>
      <c r="MJ77" s="57">
        <f>IFERROR(Inv_SY_B!MJ77/Inv_SY_B!$NE77-1,"")</f>
        <v>5.43731400723102E-3</v>
      </c>
      <c r="MK77" s="57">
        <f>IFERROR(Inv_SY_B!MK77/Inv_SY_B!$NE77-1,"")</f>
        <v>1.040916864660324E-2</v>
      </c>
      <c r="ML77" s="57">
        <f>IFERROR(Inv_SY_B!ML77/Inv_SY_B!$NE77-1,"")</f>
        <v>1.6671719805259277E-2</v>
      </c>
      <c r="MM77" s="57">
        <f>IFERROR(Inv_SY_B!MM77/Inv_SY_B!$NE77-1,"")</f>
        <v>7.1171086986316912E-3</v>
      </c>
      <c r="MN77" s="57">
        <f>IFERROR(Inv_SY_B!MN77/Inv_SY_B!$NE77-1,"")</f>
        <v>8.7251533655254843E-3</v>
      </c>
      <c r="MO77" s="57">
        <f>IFERROR(Inv_SY_B!MO77/Inv_SY_B!$NE77-1,"")</f>
        <v>2.203689320642499E-2</v>
      </c>
      <c r="MP77" s="57">
        <f>IFERROR(Inv_SY_B!MP77/Inv_SY_B!$NE77-1,"")</f>
        <v>1.7043168238727535E-2</v>
      </c>
      <c r="MQ77" s="57">
        <f>IFERROR(Inv_SY_B!MQ77/Inv_SY_B!$NE77-1,"")</f>
        <v>1.4380542552092423E-2</v>
      </c>
      <c r="MR77" s="57">
        <f>IFERROR(Inv_SY_B!MR77/Inv_SY_B!$NE77-1,"")</f>
        <v>1.8810151908215111E-2</v>
      </c>
      <c r="MS77" s="57">
        <f>IFERROR(Inv_SY_B!MS77/Inv_SY_B!$NE77-1,"")</f>
        <v>3.3343852950803665E-2</v>
      </c>
      <c r="MT77" s="57">
        <f>IFERROR(Inv_SY_B!MT77/Inv_SY_B!$NE77-1,"")</f>
        <v>2.0032113109904159E-2</v>
      </c>
      <c r="MU77" s="57">
        <f>IFERROR(Inv_SY_B!MU77/Inv_SY_B!$NE77-1,"")</f>
        <v>3.2175352551688574E-2</v>
      </c>
      <c r="MV77" s="57">
        <f>IFERROR(Inv_SY_B!MV77/Inv_SY_B!$NE77-1,"")</f>
        <v>8.7324434749675994E-3</v>
      </c>
      <c r="MW77" s="57">
        <f>IFERROR(Inv_SY_B!MW77/Inv_SY_B!$NE77-1,"")</f>
        <v>3.9136811338751354E-3</v>
      </c>
      <c r="MX77" s="57">
        <f>IFERROR(Inv_SY_B!MX77/Inv_SY_B!$NE77-1,"")</f>
        <v>2.0795838860959481E-2</v>
      </c>
      <c r="MY77" s="57">
        <f>IFERROR(Inv_SY_B!MY77/Inv_SY_B!$NE77-1,"")</f>
        <v>9.9280214234382935E-3</v>
      </c>
      <c r="MZ77" s="57">
        <f>IFERROR(Inv_SY_B!MZ77/Inv_SY_B!$NE77-1,"")</f>
        <v>1.4819684858949467E-2</v>
      </c>
      <c r="NA77" s="57">
        <f>IFERROR(Inv_SY_B!NA77/Inv_SY_B!$NE77-1,"")</f>
        <v>1.8428289032687228E-2</v>
      </c>
      <c r="NB77" s="57">
        <f>IFERROR(Inv_SY_B!NB77/Inv_SY_B!$NE77-1,"")</f>
        <v>1.738580338249629E-2</v>
      </c>
      <c r="NC77" s="57">
        <f>IFERROR(Inv_SY_B!NC77/Inv_SY_B!$NE77-1,"")</f>
        <v>2.0192495517625808E-2</v>
      </c>
      <c r="ND77" s="57">
        <f>IFERROR(Inv_SY_B!ND77/Inv_SY_B!$NE77-1,"")</f>
        <v>9.7676390157164228E-3</v>
      </c>
    </row>
    <row r="78" spans="2:368" ht="15" customHeight="1" x14ac:dyDescent="0.35">
      <c r="B78" s="86">
        <f t="shared" si="0"/>
        <v>45819</v>
      </c>
      <c r="C78" s="57">
        <f>IFERROR(Inv_SY_B!C78/Inv_SY_B!$NE78-1,"")</f>
        <v>-6.4662380826654431E-2</v>
      </c>
      <c r="D78" s="57">
        <f>IFERROR(Inv_SY_B!D78/Inv_SY_B!$NE78-1,"")</f>
        <v>-8.3130830631987784E-2</v>
      </c>
      <c r="E78" s="57">
        <f>IFERROR(Inv_SY_B!E78/Inv_SY_B!$NE78-1,"")</f>
        <v>-5.4973891634420902E-2</v>
      </c>
      <c r="F78" s="57">
        <f>IFERROR(Inv_SY_B!F78/Inv_SY_B!$NE78-1,"")</f>
        <v>-5.7096273970920985E-2</v>
      </c>
      <c r="G78" s="57">
        <f>IFERROR(Inv_SY_B!G78/Inv_SY_B!$NE78-1,"")</f>
        <v>-5.6105828880554154E-2</v>
      </c>
      <c r="H78" s="57">
        <f>IFERROR(Inv_SY_B!H78/Inv_SY_B!$NE78-1,"")</f>
        <v>-7.5227897467070481E-2</v>
      </c>
      <c r="I78" s="57">
        <f>IFERROR(Inv_SY_B!I78/Inv_SY_B!$NE78-1,"")</f>
        <v>-3.2570389599650307E-2</v>
      </c>
      <c r="J78" s="57">
        <f>IFERROR(Inv_SY_B!J78/Inv_SY_B!$NE78-1,"")</f>
        <v>-7.4216824818687854E-2</v>
      </c>
      <c r="K78" s="57">
        <f>IFERROR(Inv_SY_B!K78/Inv_SY_B!$NE78-1,"")</f>
        <v>-5.2427032830620668E-2</v>
      </c>
      <c r="L78" s="57">
        <f>IFERROR(Inv_SY_B!L78/Inv_SY_B!$NE78-1,"")</f>
        <v>-4.3230042705787231E-2</v>
      </c>
      <c r="M78" s="57">
        <f>IFERROR(Inv_SY_B!M78/Inv_SY_B!$NE78-1,"")</f>
        <v>-4.3371534861553984E-2</v>
      </c>
      <c r="N78" s="57">
        <f>IFERROR(Inv_SY_B!N78/Inv_SY_B!$NE78-1,"")</f>
        <v>-4.8748236780687404E-2</v>
      </c>
      <c r="O78" s="57">
        <f>IFERROR(Inv_SY_B!O78/Inv_SY_B!$NE78-1,"")</f>
        <v>-4.2805566238487303E-2</v>
      </c>
      <c r="P78" s="57">
        <f>IFERROR(Inv_SY_B!P78/Inv_SY_B!$NE78-1,"")</f>
        <v>-4.4220487796154062E-2</v>
      </c>
      <c r="Q78" s="57">
        <f>IFERROR(Inv_SY_B!Q78/Inv_SY_B!$NE78-1,"")</f>
        <v>-3.5589466294387195E-2</v>
      </c>
      <c r="R78" s="57">
        <f>IFERROR(Inv_SY_B!R78/Inv_SY_B!$NE78-1,"")</f>
        <v>-3.9975723123153895E-2</v>
      </c>
      <c r="S78" s="57">
        <f>IFERROR(Inv_SY_B!S78/Inv_SY_B!$NE78-1,"")</f>
        <v>-4.9321652359320955E-2</v>
      </c>
      <c r="T78" s="57">
        <f>IFERROR(Inv_SY_B!T78/Inv_SY_B!$NE78-1,"")</f>
        <v>-4.7385443911987291E-2</v>
      </c>
      <c r="U78" s="57">
        <f>IFERROR(Inv_SY_B!U78/Inv_SY_B!$NE78-1,"")</f>
        <v>-5.0304650494120695E-2</v>
      </c>
      <c r="V78" s="57">
        <f>IFERROR(Inv_SY_B!V78/Inv_SY_B!$NE78-1,"")</f>
        <v>-4.1390644680820543E-2</v>
      </c>
      <c r="W78" s="57">
        <f>IFERROR(Inv_SY_B!W78/Inv_SY_B!$NE78-1,"")</f>
        <v>-1.1535799814053505E-2</v>
      </c>
      <c r="X78" s="57">
        <f>IFERROR(Inv_SY_B!X78/Inv_SY_B!$NE78-1,"")</f>
        <v>-2.455307814458707E-2</v>
      </c>
      <c r="Y78" s="57">
        <f>IFERROR(Inv_SY_B!Y78/Inv_SY_B!$NE78-1,"")</f>
        <v>-1.7053993888953456E-2</v>
      </c>
      <c r="Z78" s="57">
        <f>IFERROR(Inv_SY_B!Z78/Inv_SY_B!$NE78-1,"")</f>
        <v>-1.9034884069687008E-2</v>
      </c>
      <c r="AA78" s="57">
        <f>IFERROR(Inv_SY_B!AA78/Inv_SY_B!$NE78-1,"")</f>
        <v>-2.0025329160053618E-2</v>
      </c>
      <c r="AB78" s="57">
        <f>IFERROR(Inv_SY_B!AB78/Inv_SY_B!$NE78-1,"")</f>
        <v>-1.7478470356253606E-2</v>
      </c>
      <c r="AC78" s="57">
        <f>IFERROR(Inv_SY_B!AC78/Inv_SY_B!$NE78-1,"")</f>
        <v>-1.8751899758153612E-2</v>
      </c>
      <c r="AD78" s="57">
        <f>IFERROR(Inv_SY_B!AD78/Inv_SY_B!$NE78-1,"")</f>
        <v>-1.960085269275369E-2</v>
      </c>
      <c r="AE78" s="57">
        <f>IFERROR(Inv_SY_B!AE78/Inv_SY_B!$NE78-1,"")</f>
        <v>-1.1111323346753466E-2</v>
      </c>
      <c r="AF78" s="57">
        <f>IFERROR(Inv_SY_B!AF78/Inv_SY_B!$NE78-1,"")</f>
        <v>-1.4082658617853627E-2</v>
      </c>
      <c r="AG78" s="57">
        <f>IFERROR(Inv_SY_B!AG78/Inv_SY_B!$NE78-1,"")</f>
        <v>-2.1864727185020527E-2</v>
      </c>
      <c r="AH78" s="57">
        <f>IFERROR(Inv_SY_B!AH78/Inv_SY_B!$NE78-1,"")</f>
        <v>-1.761996251202036E-2</v>
      </c>
      <c r="AI78" s="57">
        <f>IFERROR(Inv_SY_B!AI78/Inv_SY_B!$NE78-1,"")</f>
        <v>-6.332192882465415E-2</v>
      </c>
      <c r="AJ78" s="57">
        <f>IFERROR(Inv_SY_B!AJ78/Inv_SY_B!$NE78-1,"")</f>
        <v>-6.793904127598771E-2</v>
      </c>
      <c r="AK78" s="57">
        <f>IFERROR(Inv_SY_B!AK78/Inv_SY_B!$NE78-1,"")</f>
        <v>-5.7960120816654248E-2</v>
      </c>
      <c r="AL78" s="57">
        <f>IFERROR(Inv_SY_B!AL78/Inv_SY_B!$NE78-1,"")</f>
        <v>-5.5726034146654224E-2</v>
      </c>
      <c r="AM78" s="57">
        <f>IFERROR(Inv_SY_B!AM78/Inv_SY_B!$NE78-1,"")</f>
        <v>-3.6810767007320555E-2</v>
      </c>
      <c r="AN78" s="57">
        <f>IFERROR(Inv_SY_B!AN78/Inv_SY_B!$NE78-1,"")</f>
        <v>-4.0385305679320749E-2</v>
      </c>
      <c r="AO78" s="57">
        <f>IFERROR(Inv_SY_B!AO78/Inv_SY_B!$NE78-1,"")</f>
        <v>-5.4266430855587466E-2</v>
      </c>
      <c r="AP78" s="57">
        <f>IFERROR(Inv_SY_B!AP78/Inv_SY_B!$NE78-1,"")</f>
        <v>-5.1704678140654048E-2</v>
      </c>
      <c r="AQ78" s="57">
        <f>IFERROR(Inv_SY_B!AQ78/Inv_SY_B!$NE78-1,"")</f>
        <v>-6.5302819005387591E-2</v>
      </c>
      <c r="AR78" s="57">
        <f>IFERROR(Inv_SY_B!AR78/Inv_SY_B!$NE78-1,"")</f>
        <v>-4.7501450694851788E-2</v>
      </c>
      <c r="AS78" s="57">
        <f>IFERROR(Inv_SY_B!AS78/Inv_SY_B!$NE78-1,"")</f>
        <v>-2.5482098762339311E-2</v>
      </c>
      <c r="AT78" s="57">
        <f>IFERROR(Inv_SY_B!AT78/Inv_SY_B!$NE78-1,"")</f>
        <v>-2.5056988804598168E-2</v>
      </c>
      <c r="AU78" s="57">
        <f>IFERROR(Inv_SY_B!AU78/Inv_SY_B!$NE78-1,"")</f>
        <v>-3.2429474815598325E-2</v>
      </c>
      <c r="AV78" s="57">
        <f>IFERROR(Inv_SY_B!AV78/Inv_SY_B!$NE78-1,"")</f>
        <v>-8.0396535513037604E-3</v>
      </c>
      <c r="AW78" s="57">
        <f>IFERROR(Inv_SY_B!AW78/Inv_SY_B!$NE78-1,"")</f>
        <v>-1.2824781973021615E-2</v>
      </c>
      <c r="AX78" s="57">
        <f>IFERROR(Inv_SY_B!AX78/Inv_SY_B!$NE78-1,"")</f>
        <v>-2.2471774175890302E-2</v>
      </c>
      <c r="AY78" s="57">
        <f>IFERROR(Inv_SY_B!AY78/Inv_SY_B!$NE78-1,"")</f>
        <v>-4.6515843428212134E-2</v>
      </c>
      <c r="AZ78" s="57">
        <f>IFERROR(Inv_SY_B!AZ78/Inv_SY_B!$NE78-1,"")</f>
        <v>-3.4480436361678857E-2</v>
      </c>
      <c r="BA78" s="57">
        <f>IFERROR(Inv_SY_B!BA78/Inv_SY_B!$NE78-1,"")</f>
        <v>-3.0276664058503266E-2</v>
      </c>
      <c r="BB78" s="57">
        <f>IFERROR(Inv_SY_B!BB78/Inv_SY_B!$NE78-1,"")</f>
        <v>-5.301424066778726E-2</v>
      </c>
      <c r="BC78" s="57">
        <f>IFERROR(Inv_SY_B!BC78/Inv_SY_B!$NE78-1,"")</f>
        <v>-6.1839630049955741E-2</v>
      </c>
      <c r="BD78" s="57">
        <f>IFERROR(Inv_SY_B!BD78/Inv_SY_B!$NE78-1,"")</f>
        <v>-6.254269666246115E-2</v>
      </c>
      <c r="BE78" s="57">
        <f>IFERROR(Inv_SY_B!BE78/Inv_SY_B!$NE78-1,"")</f>
        <v>-7.4922722148286214E-2</v>
      </c>
      <c r="BF78" s="57">
        <f>IFERROR(Inv_SY_B!BF78/Inv_SY_B!$NE78-1,"")</f>
        <v>-5.1905521854817449E-2</v>
      </c>
      <c r="BG78" s="57">
        <f>IFERROR(Inv_SY_B!BG78/Inv_SY_B!$NE78-1,"")</f>
        <v>-6.9038668343936571E-2</v>
      </c>
      <c r="BH78" s="57">
        <f>IFERROR(Inv_SY_B!BH78/Inv_SY_B!$NE78-1,"")</f>
        <v>-0.10099099054643401</v>
      </c>
      <c r="BI78" s="57">
        <f>IFERROR(Inv_SY_B!BI78/Inv_SY_B!$NE78-1,"")</f>
        <v>-9.8970719252000849E-2</v>
      </c>
      <c r="BJ78" s="57">
        <f>IFERROR(Inv_SY_B!BJ78/Inv_SY_B!$NE78-1,"")</f>
        <v>-0.10212895680405221</v>
      </c>
      <c r="BK78" s="57">
        <f>IFERROR(Inv_SY_B!BK78/Inv_SY_B!$NE78-1,"")</f>
        <v>-5.3134493609453992E-2</v>
      </c>
      <c r="BL78" s="57">
        <f>IFERROR(Inv_SY_B!BL78/Inv_SY_B!$NE78-1,"")</f>
        <v>-7.1505042037146915E-2</v>
      </c>
      <c r="BM78" s="57">
        <f>IFERROR(Inv_SY_B!BM78/Inv_SY_B!$NE78-1,"")</f>
        <v>-5.8346882057374594E-2</v>
      </c>
      <c r="BN78" s="57">
        <f>IFERROR(Inv_SY_B!BN78/Inv_SY_B!$NE78-1,"")</f>
        <v>1.6921407215937601E-2</v>
      </c>
      <c r="BO78" s="57">
        <f>IFERROR(Inv_SY_B!BO78/Inv_SY_B!$NE78-1,"")</f>
        <v>6.1586291561708251E-3</v>
      </c>
      <c r="BP78" s="57">
        <f>IFERROR(Inv_SY_B!BP78/Inv_SY_B!$NE78-1,"")</f>
        <v>1.3689180753270636E-2</v>
      </c>
      <c r="BQ78" s="57">
        <f>IFERROR(Inv_SY_B!BQ78/Inv_SY_B!$NE78-1,"")</f>
        <v>1.9563765901269514E-2</v>
      </c>
      <c r="BR78" s="57">
        <f>IFERROR(Inv_SY_B!BR78/Inv_SY_B!$NE78-1,"")</f>
        <v>9.767704433697233E-3</v>
      </c>
      <c r="BS78" s="57">
        <f>IFERROR(Inv_SY_B!BS78/Inv_SY_B!$NE78-1,"")</f>
        <v>1.766380947600843E-2</v>
      </c>
      <c r="BT78" s="57">
        <f>IFERROR(Inv_SY_B!BT78/Inv_SY_B!$NE78-1,"")</f>
        <v>-6.1508954511076963E-3</v>
      </c>
      <c r="BU78" s="57">
        <f>IFERROR(Inv_SY_B!BU78/Inv_SY_B!$NE78-1,"")</f>
        <v>2.8328663003834187E-2</v>
      </c>
      <c r="BV78" s="57">
        <f>IFERROR(Inv_SY_B!BV78/Inv_SY_B!$NE78-1,"")</f>
        <v>8.6720922958767321E-3</v>
      </c>
      <c r="BW78" s="57">
        <f>IFERROR(Inv_SY_B!BW78/Inv_SY_B!$NE78-1,"")</f>
        <v>-6.7309254064243929E-3</v>
      </c>
      <c r="BX78" s="57">
        <f>IFERROR(Inv_SY_B!BX78/Inv_SY_B!$NE78-1,"")</f>
        <v>-2.4744834336909438E-2</v>
      </c>
      <c r="BY78" s="57">
        <f>IFERROR(Inv_SY_B!BY78/Inv_SY_B!$NE78-1,"")</f>
        <v>-4.1530144939053715E-3</v>
      </c>
      <c r="BZ78" s="57">
        <f>IFERROR(Inv_SY_B!BZ78/Inv_SY_B!$NE78-1,"")</f>
        <v>1.6789582226092836E-2</v>
      </c>
      <c r="CA78" s="57">
        <f>IFERROR(Inv_SY_B!CA78/Inv_SY_B!$NE78-1,"")</f>
        <v>3.3815160367751673E-3</v>
      </c>
      <c r="CB78" s="57">
        <f>IFERROR(Inv_SY_B!CB78/Inv_SY_B!$NE78-1,"")</f>
        <v>1.4730182940296377E-2</v>
      </c>
      <c r="CC78" s="57">
        <f>IFERROR(Inv_SY_B!CC78/Inv_SY_B!$NE78-1,"")</f>
        <v>1.2345615346216254E-2</v>
      </c>
      <c r="CD78" s="57">
        <f>IFERROR(Inv_SY_B!CD78/Inv_SY_B!$NE78-1,"")</f>
        <v>2.1432751312845832E-2</v>
      </c>
      <c r="CE78" s="57">
        <f>IFERROR(Inv_SY_B!CE78/Inv_SY_B!$NE78-1,"")</f>
        <v>-8.9221496820656165E-3</v>
      </c>
      <c r="CF78" s="57">
        <f>IFERROR(Inv_SY_B!CF78/Inv_SY_B!$NE78-1,"")</f>
        <v>4.4427072050252647E-3</v>
      </c>
      <c r="CG78" s="57">
        <f>IFERROR(Inv_SY_B!CG78/Inv_SY_B!$NE78-1,"")</f>
        <v>3.1422156098857013E-2</v>
      </c>
      <c r="CH78" s="57">
        <f>IFERROR(Inv_SY_B!CH78/Inv_SY_B!$NE78-1,"")</f>
        <v>2.5346488789124599E-2</v>
      </c>
      <c r="CI78" s="57">
        <f>IFERROR(Inv_SY_B!CI78/Inv_SY_B!$NE78-1,"")</f>
        <v>3.9674048805296014E-3</v>
      </c>
      <c r="CJ78" s="57">
        <f>IFERROR(Inv_SY_B!CJ78/Inv_SY_B!$NE78-1,"")</f>
        <v>2.8513217989616813E-2</v>
      </c>
      <c r="CK78" s="57">
        <f>IFERROR(Inv_SY_B!CK78/Inv_SY_B!$NE78-1,"")</f>
        <v>8.0979212289975511E-3</v>
      </c>
      <c r="CL78" s="57">
        <f>IFERROR(Inv_SY_B!CL78/Inv_SY_B!$NE78-1,"")</f>
        <v>-7.4453635473433755E-3</v>
      </c>
      <c r="CM78" s="57">
        <f>IFERROR(Inv_SY_B!CM78/Inv_SY_B!$NE78-1,"")</f>
        <v>2.0079348083773318E-2</v>
      </c>
      <c r="CN78" s="57">
        <f>IFERROR(Inv_SY_B!CN78/Inv_SY_B!$NE78-1,"")</f>
        <v>1.9821556992521527E-2</v>
      </c>
      <c r="CO78" s="57">
        <f>IFERROR(Inv_SY_B!CO78/Inv_SY_B!$NE78-1,"")</f>
        <v>1.7952571580945209E-2</v>
      </c>
      <c r="CP78" s="57">
        <f>IFERROR(Inv_SY_B!CP78/Inv_SY_B!$NE78-1,"")</f>
        <v>-2.3036211928107009E-2</v>
      </c>
      <c r="CQ78" s="57">
        <f>IFERROR(Inv_SY_B!CQ78/Inv_SY_B!$NE78-1,"")</f>
        <v>3.0651360611477774E-3</v>
      </c>
      <c r="CR78" s="57">
        <f>IFERROR(Inv_SY_B!CR78/Inv_SY_B!$NE78-1,"")</f>
        <v>1.3634570802475654E-2</v>
      </c>
      <c r="CS78" s="57">
        <f>IFERROR(Inv_SY_B!CS78/Inv_SY_B!$NE78-1,"")</f>
        <v>2.3881766679738847E-2</v>
      </c>
      <c r="CT78" s="57">
        <f>IFERROR(Inv_SY_B!CT78/Inv_SY_B!$NE78-1,"")</f>
        <v>7.060897975552205E-3</v>
      </c>
      <c r="CU78" s="57">
        <f>IFERROR(Inv_SY_B!CU78/Inv_SY_B!$NE78-1,"")</f>
        <v>-1.6287241159132382E-2</v>
      </c>
      <c r="CV78" s="57">
        <f>IFERROR(Inv_SY_B!CV78/Inv_SY_B!$NE78-1,"")</f>
        <v>1.866149708188769E-2</v>
      </c>
      <c r="CW78" s="57">
        <f>IFERROR(Inv_SY_B!CW78/Inv_SY_B!$NE78-1,"")</f>
        <v>9.8321522065101252E-3</v>
      </c>
      <c r="CX78" s="57">
        <f>IFERROR(Inv_SY_B!CX78/Inv_SY_B!$NE78-1,"")</f>
        <v>1.6789582226092836E-2</v>
      </c>
      <c r="CY78" s="57">
        <f>IFERROR(Inv_SY_B!CY78/Inv_SY_B!$NE78-1,"")</f>
        <v>1.9754179775489877E-2</v>
      </c>
      <c r="CZ78" s="57">
        <f>IFERROR(Inv_SY_B!CZ78/Inv_SY_B!$NE78-1,"")</f>
        <v>1.3634570802475654E-2</v>
      </c>
      <c r="DA78" s="57">
        <f>IFERROR(Inv_SY_B!DA78/Inv_SY_B!$NE78-1,"")</f>
        <v>-2.0822401899176501E-3</v>
      </c>
      <c r="DB78" s="57">
        <f>IFERROR(Inv_SY_B!DB78/Inv_SY_B!$NE78-1,"")</f>
        <v>1.0672551039454525E-3</v>
      </c>
      <c r="DC78" s="57">
        <f>IFERROR(Inv_SY_B!DC78/Inv_SY_B!$NE78-1,"")</f>
        <v>4.1927143067371997E-2</v>
      </c>
      <c r="DD78" s="57">
        <f>IFERROR(Inv_SY_B!DD78/Inv_SY_B!$NE78-1,"")</f>
        <v>6.6742113386744073E-3</v>
      </c>
      <c r="DE78" s="57">
        <f>IFERROR(Inv_SY_B!DE78/Inv_SY_B!$NE78-1,"")</f>
        <v>3.0906573916353208E-2</v>
      </c>
      <c r="DF78" s="57">
        <f>IFERROR(Inv_SY_B!DF78/Inv_SY_B!$NE78-1,"")</f>
        <v>5.6430469736667987E-3</v>
      </c>
      <c r="DG78" s="57">
        <f>IFERROR(Inv_SY_B!DG78/Inv_SY_B!$NE78-1,"")</f>
        <v>1.7243646080002506E-2</v>
      </c>
      <c r="DH78" s="57">
        <f>IFERROR(Inv_SY_B!DH78/Inv_SY_B!$NE78-1,"")</f>
        <v>3.3677828147311351E-2</v>
      </c>
      <c r="DI78" s="57">
        <f>IFERROR(Inv_SY_B!DI78/Inv_SY_B!$NE78-1,"")</f>
        <v>3.0326543961036512E-2</v>
      </c>
      <c r="DJ78" s="57">
        <f>IFERROR(Inv_SY_B!DJ78/Inv_SY_B!$NE78-1,"")</f>
        <v>2.903758850477689E-2</v>
      </c>
      <c r="DK78" s="57">
        <f>IFERROR(Inv_SY_B!DK78/Inv_SY_B!$NE78-1,"")</f>
        <v>3.9585540655167062E-2</v>
      </c>
      <c r="DL78" s="57">
        <f>IFERROR(Inv_SY_B!DL78/Inv_SY_B!$NE78-1,"")</f>
        <v>7.5812024345903284E-2</v>
      </c>
      <c r="DM78" s="57">
        <f>IFERROR(Inv_SY_B!DM78/Inv_SY_B!$NE78-1,"")</f>
        <v>6.8031068843004139E-3</v>
      </c>
      <c r="DN78" s="57">
        <f>IFERROR(Inv_SY_B!DN78/Inv_SY_B!$NE78-1,"")</f>
        <v>1.7761806048883777E-3</v>
      </c>
      <c r="DO78" s="57">
        <f>IFERROR(Inv_SY_B!DO78/Inv_SY_B!$NE78-1,"")</f>
        <v>3.7096137892775882E-3</v>
      </c>
      <c r="DP78" s="57">
        <f>IFERROR(Inv_SY_B!DP78/Inv_SY_B!$NE78-1,"")</f>
        <v>1.9628213674082406E-2</v>
      </c>
      <c r="DQ78" s="57">
        <f>IFERROR(Inv_SY_B!DQ78/Inv_SY_B!$NE78-1,"")</f>
        <v>3.3226693737620439E-2</v>
      </c>
      <c r="DR78" s="57">
        <f>IFERROR(Inv_SY_B!DR78/Inv_SY_B!$NE78-1,"")</f>
        <v>3.2646663782303298E-2</v>
      </c>
      <c r="DS78" s="57">
        <f>IFERROR(Inv_SY_B!DS78/Inv_SY_B!$NE78-1,"")</f>
        <v>1.9563765901269514E-2</v>
      </c>
      <c r="DT78" s="57">
        <f>IFERROR(Inv_SY_B!DT78/Inv_SY_B!$NE78-1,"")</f>
        <v>1.3763466348101661E-2</v>
      </c>
      <c r="DU78" s="57">
        <f>IFERROR(Inv_SY_B!DU78/Inv_SY_B!$NE78-1,"")</f>
        <v>9.7149744377593716E-3</v>
      </c>
      <c r="DV78" s="57">
        <f>IFERROR(Inv_SY_B!DV78/Inv_SY_B!$NE78-1,"")</f>
        <v>2.7637314168204252E-2</v>
      </c>
      <c r="DW78" s="57">
        <f>IFERROR(Inv_SY_B!DW78/Inv_SY_B!$NE78-1,"")</f>
        <v>3.1486603871669905E-2</v>
      </c>
      <c r="DX78" s="57">
        <f>IFERROR(Inv_SY_B!DX78/Inv_SY_B!$NE78-1,"")</f>
        <v>2.9617618460093587E-2</v>
      </c>
      <c r="DY78" s="57">
        <f>IFERROR(Inv_SY_B!DY78/Inv_SY_B!$NE78-1,"")</f>
        <v>9.2521222511934287E-3</v>
      </c>
      <c r="DZ78" s="57">
        <f>IFERROR(Inv_SY_B!DZ78/Inv_SY_B!$NE78-1,"")</f>
        <v>3.1422156098857013E-2</v>
      </c>
      <c r="EA78" s="57">
        <f>IFERROR(Inv_SY_B!EA78/Inv_SY_B!$NE78-1,"")</f>
        <v>1.6856959443124486E-2</v>
      </c>
      <c r="EB78" s="57">
        <f>IFERROR(Inv_SY_B!EB78/Inv_SY_B!$NE78-1,"")</f>
        <v>1.305454084715918E-2</v>
      </c>
      <c r="EC78" s="57">
        <f>IFERROR(Inv_SY_B!EC78/Inv_SY_B!$NE78-1,"")</f>
        <v>5.9652858377317042E-3</v>
      </c>
      <c r="ED78" s="57">
        <f>IFERROR(Inv_SY_B!ED78/Inv_SY_B!$NE78-1,"")</f>
        <v>1.8468153763449013E-2</v>
      </c>
      <c r="EE78" s="57">
        <f>IFERROR(Inv_SY_B!EE78/Inv_SY_B!$NE78-1,"")</f>
        <v>2.9388183018985714E-4</v>
      </c>
      <c r="EF78" s="57">
        <f>IFERROR(Inv_SY_B!EF78/Inv_SY_B!$NE78-1,"")</f>
        <v>1.8725944854700804E-2</v>
      </c>
      <c r="EG78" s="57">
        <f>IFERROR(Inv_SY_B!EG78/Inv_SY_B!$NE78-1,"")</f>
        <v>2.0339716961401688E-3</v>
      </c>
      <c r="EH78" s="57">
        <f>IFERROR(Inv_SY_B!EH78/Inv_SY_B!$NE78-1,"")</f>
        <v>1.6985854988750493E-2</v>
      </c>
      <c r="EI78" s="57">
        <f>IFERROR(Inv_SY_B!EI78/Inv_SY_B!$NE78-1,"")</f>
        <v>3.4711921956537717E-2</v>
      </c>
      <c r="EJ78" s="57">
        <f>IFERROR(Inv_SY_B!EJ78/Inv_SY_B!$NE78-1,"")</f>
        <v>1.1056659889956855E-2</v>
      </c>
      <c r="EK78" s="57">
        <f>IFERROR(Inv_SY_B!EK78/Inv_SY_B!$NE78-1,"")</f>
        <v>-1.8836795051613731E-2</v>
      </c>
      <c r="EL78" s="57">
        <f>IFERROR(Inv_SY_B!EL78/Inv_SY_B!$NE78-1,"")</f>
        <v>2.0984194689532831E-3</v>
      </c>
      <c r="EM78" s="57">
        <f>IFERROR(Inv_SY_B!EM78/Inv_SY_B!$NE78-1,"")</f>
        <v>1.3634570802475654E-2</v>
      </c>
      <c r="EN78" s="57">
        <f>IFERROR(Inv_SY_B!EN78/Inv_SY_B!$NE78-1,"")</f>
        <v>-2.4129246279550598E-3</v>
      </c>
      <c r="EO78" s="57">
        <f>IFERROR(Inv_SY_B!EO78/Inv_SY_B!$NE78-1,"")</f>
        <v>5.9008380649188119E-3</v>
      </c>
      <c r="EP78" s="57">
        <f>IFERROR(Inv_SY_B!EP78/Inv_SY_B!$NE78-1,"")</f>
        <v>2.1497199085658725E-2</v>
      </c>
      <c r="EQ78" s="57">
        <f>IFERROR(Inv_SY_B!EQ78/Inv_SY_B!$NE78-1,"")</f>
        <v>1.305454084715918E-2</v>
      </c>
      <c r="ER78" s="57">
        <f>IFERROR(Inv_SY_B!ER78/Inv_SY_B!$NE78-1,"")</f>
        <v>2.7361946411639471E-2</v>
      </c>
      <c r="ES78" s="57">
        <f>IFERROR(Inv_SY_B!ES78/Inv_SY_B!$NE78-1,"")</f>
        <v>1.1185555435582861E-2</v>
      </c>
      <c r="ET78" s="57">
        <f>IFERROR(Inv_SY_B!ET78/Inv_SY_B!$NE78-1,"")</f>
        <v>3.5385694126855105E-2</v>
      </c>
      <c r="EU78" s="57">
        <f>IFERROR(Inv_SY_B!EU78/Inv_SY_B!$NE78-1,"")</f>
        <v>2.7603625559688316E-2</v>
      </c>
      <c r="EV78" s="57">
        <f>IFERROR(Inv_SY_B!EV78/Inv_SY_B!$NE78-1,"")</f>
        <v>8.7043161822830672E-3</v>
      </c>
      <c r="EW78" s="57">
        <f>IFERROR(Inv_SY_B!EW78/Inv_SY_B!$NE78-1,"")</f>
        <v>2.4713142949026379E-2</v>
      </c>
      <c r="EX78" s="57">
        <f>IFERROR(Inv_SY_B!EX78/Inv_SY_B!$NE78-1,"")</f>
        <v>8.6720922958767321E-3</v>
      </c>
      <c r="EY78" s="57">
        <f>IFERROR(Inv_SY_B!EY78/Inv_SY_B!$NE78-1,"")</f>
        <v>3.5420986954823874E-2</v>
      </c>
      <c r="EZ78" s="57">
        <f>IFERROR(Inv_SY_B!EZ78/Inv_SY_B!$NE78-1,"")</f>
        <v>-1.3111254914908943E-2</v>
      </c>
      <c r="FA78" s="57">
        <f>IFERROR(Inv_SY_B!FA78/Inv_SY_B!$NE78-1,"")</f>
        <v>1.6498628456407261E-4</v>
      </c>
      <c r="FB78" s="57">
        <f>IFERROR(Inv_SY_B!FB78/Inv_SY_B!$NE78-1,"")</f>
        <v>4.6763303814723045E-3</v>
      </c>
      <c r="FC78" s="57">
        <f>IFERROR(Inv_SY_B!FC78/Inv_SY_B!$NE78-1,"")</f>
        <v>2.6588573137883875E-2</v>
      </c>
      <c r="FD78" s="57">
        <f>IFERROR(Inv_SY_B!FD78/Inv_SY_B!$NE78-1,"")</f>
        <v>1.1958928709338457E-2</v>
      </c>
      <c r="FE78" s="57">
        <f>IFERROR(Inv_SY_B!FE78/Inv_SY_B!$NE78-1,"")</f>
        <v>-1.4462080357604545E-3</v>
      </c>
      <c r="FF78" s="57">
        <f>IFERROR(Inv_SY_B!FF78/Inv_SY_B!$NE78-1,"")</f>
        <v>8.3498534318118267E-3</v>
      </c>
      <c r="FG78" s="57">
        <f>IFERROR(Inv_SY_B!FG78/Inv_SY_B!$NE78-1,"")</f>
        <v>2.8717927427088785E-3</v>
      </c>
      <c r="FH78" s="57">
        <f>IFERROR(Inv_SY_B!FH78/Inv_SY_B!$NE78-1,"")</f>
        <v>-2.9674332527843683E-2</v>
      </c>
      <c r="FI78" s="57">
        <f>IFERROR(Inv_SY_B!FI78/Inv_SY_B!$NE78-1,"")</f>
        <v>-6.4086865423594874E-3</v>
      </c>
      <c r="FJ78" s="57">
        <f>IFERROR(Inv_SY_B!FJ78/Inv_SY_B!$NE78-1,"")</f>
        <v>-5.0069474836772487E-3</v>
      </c>
      <c r="FK78" s="57">
        <f>IFERROR(Inv_SY_B!FK78/Inv_SY_B!$NE78-1,"")</f>
        <v>8.8009878415025167E-3</v>
      </c>
      <c r="FL78" s="57">
        <f>IFERROR(Inv_SY_B!FL78/Inv_SY_B!$NE78-1,"")</f>
        <v>1.3151212506378629E-2</v>
      </c>
      <c r="FM78" s="57">
        <f>IFERROR(Inv_SY_B!FM78/Inv_SY_B!$NE78-1,"")</f>
        <v>9.798393849322462E-3</v>
      </c>
      <c r="FN78" s="57">
        <f>IFERROR(Inv_SY_B!FN78/Inv_SY_B!$NE78-1,"")</f>
        <v>2.3421425445360633E-2</v>
      </c>
      <c r="FO78" s="57">
        <f>IFERROR(Inv_SY_B!FO78/Inv_SY_B!$NE78-1,"")</f>
        <v>2.0245070928149422E-2</v>
      </c>
      <c r="FP78" s="57">
        <f>IFERROR(Inv_SY_B!FP78/Inv_SY_B!$NE78-1,"")</f>
        <v>1.8762772153451124E-2</v>
      </c>
      <c r="FQ78" s="57">
        <f>IFERROR(Inv_SY_B!FQ78/Inv_SY_B!$NE78-1,"")</f>
        <v>1.5868760259992287E-2</v>
      </c>
      <c r="FR78" s="57">
        <f>IFERROR(Inv_SY_B!FR78/Inv_SY_B!$NE78-1,"")</f>
        <v>2.017448527221144E-2</v>
      </c>
      <c r="FS78" s="57">
        <f>IFERROR(Inv_SY_B!FS78/Inv_SY_B!$NE78-1,"")</f>
        <v>2.2644983230042159E-2</v>
      </c>
      <c r="FT78" s="57">
        <f>IFERROR(Inv_SY_B!FT78/Inv_SY_B!$NE78-1,"")</f>
        <v>3.2597560717303242E-2</v>
      </c>
      <c r="FU78" s="57">
        <f>IFERROR(Inv_SY_B!FU78/Inv_SY_B!$NE78-1,"")</f>
        <v>3.3515174244497459E-2</v>
      </c>
      <c r="FV78" s="57">
        <f>IFERROR(Inv_SY_B!FV78/Inv_SY_B!$NE78-1,"")</f>
        <v>2.6527194306633417E-2</v>
      </c>
      <c r="FW78" s="57">
        <f>IFERROR(Inv_SY_B!FW78/Inv_SY_B!$NE78-1,"")</f>
        <v>2.3844939380988528E-2</v>
      </c>
      <c r="FX78" s="57">
        <f>IFERROR(Inv_SY_B!FX78/Inv_SY_B!$NE78-1,"")</f>
        <v>2.6456608650695213E-2</v>
      </c>
      <c r="FY78" s="57">
        <f>IFERROR(Inv_SY_B!FY78/Inv_SY_B!$NE78-1,"")</f>
        <v>3.2526975061365038E-2</v>
      </c>
      <c r="FZ78" s="57">
        <f>IFERROR(Inv_SY_B!FZ78/Inv_SY_B!$NE78-1,"")</f>
        <v>1.8487488095292992E-2</v>
      </c>
      <c r="GA78" s="57">
        <f>IFERROR(Inv_SY_B!GA78/Inv_SY_B!$NE78-1,"")</f>
        <v>2.7644800525652213E-2</v>
      </c>
      <c r="GB78" s="57">
        <f>IFERROR(Inv_SY_B!GB78/Inv_SY_B!$NE78-1,"")</f>
        <v>-1.5079841429923468E-2</v>
      </c>
      <c r="GC78" s="57">
        <f>IFERROR(Inv_SY_B!GC78/Inv_SY_B!$NE78-1,"")</f>
        <v>3.1044676286666739E-2</v>
      </c>
      <c r="GD78" s="57">
        <f>IFERROR(Inv_SY_B!GD78/Inv_SY_B!$NE78-1,"")</f>
        <v>2.0880341831591709E-2</v>
      </c>
      <c r="GE78" s="57">
        <f>IFERROR(Inv_SY_B!GE78/Inv_SY_B!$NE78-1,"")</f>
        <v>3.3726931212311406E-2</v>
      </c>
      <c r="GF78" s="57">
        <f>IFERROR(Inv_SY_B!GF78/Inv_SY_B!$NE78-1,"")</f>
        <v>3.1538775878232839E-2</v>
      </c>
      <c r="GG78" s="57">
        <f>IFERROR(Inv_SY_B!GG78/Inv_SY_B!$NE78-1,"")</f>
        <v>2.0809756175653726E-2</v>
      </c>
      <c r="GH78" s="57">
        <f>IFERROR(Inv_SY_B!GH78/Inv_SY_B!$NE78-1,"")</f>
        <v>3.0268234071348266E-2</v>
      </c>
      <c r="GI78" s="57">
        <f>IFERROR(Inv_SY_B!GI78/Inv_SY_B!$NE78-1,"")</f>
        <v>6.692624988049678E-3</v>
      </c>
      <c r="GJ78" s="57">
        <f>IFERROR(Inv_SY_B!GJ78/Inv_SY_B!$NE78-1,"")</f>
        <v>2.2362640606290229E-2</v>
      </c>
      <c r="GK78" s="57">
        <f>IFERROR(Inv_SY_B!GK78/Inv_SY_B!$NE78-1,"")</f>
        <v>-2.7658529076451943E-3</v>
      </c>
      <c r="GL78" s="57">
        <f>IFERROR(Inv_SY_B!GL78/Inv_SY_B!$NE78-1,"")</f>
        <v>2.1445027079095791E-2</v>
      </c>
      <c r="GM78" s="57">
        <f>IFERROR(Inv_SY_B!GM78/Inv_SY_B!$NE78-1,"")</f>
        <v>6.2691110524213389E-3</v>
      </c>
      <c r="GN78" s="57">
        <f>IFERROR(Inv_SY_B!GN78/Inv_SY_B!$NE78-1,"")</f>
        <v>2.0245070928149422E-2</v>
      </c>
      <c r="GO78" s="57">
        <f>IFERROR(Inv_SY_B!GO78/Inv_SY_B!$NE78-1,"")</f>
        <v>1.4855856097281572E-2</v>
      </c>
      <c r="GP78" s="57">
        <f>IFERROR(Inv_SY_B!GP78/Inv_SY_B!$NE78-1,"")</f>
        <v>9.964270140776943E-3</v>
      </c>
      <c r="GQ78" s="57">
        <f>IFERROR(Inv_SY_B!GQ78/Inv_SY_B!$NE78-1,"")</f>
        <v>2.7603625559688316E-2</v>
      </c>
      <c r="GR78" s="57">
        <f>IFERROR(Inv_SY_B!GR78/Inv_SY_B!$NE78-1,"")</f>
        <v>-1.2483066184303282E-2</v>
      </c>
      <c r="GS78" s="57">
        <f>IFERROR(Inv_SY_B!GS78/Inv_SY_B!$NE78-1,"")</f>
        <v>2.7085268812947039E-2</v>
      </c>
      <c r="GT78" s="57">
        <f>IFERROR(Inv_SY_B!GT78/Inv_SY_B!$NE78-1,"")</f>
        <v>6.4890125189975834E-3</v>
      </c>
      <c r="GU78" s="57">
        <f>IFERROR(Inv_SY_B!GU78/Inv_SY_B!$NE78-1,"")</f>
        <v>1.3696953397235312E-4</v>
      </c>
      <c r="GV78" s="57">
        <f>IFERROR(Inv_SY_B!GV78/Inv_SY_B!$NE78-1,"")</f>
        <v>8.2322893627244653E-3</v>
      </c>
      <c r="GW78" s="57">
        <f>IFERROR(Inv_SY_B!GW78/Inv_SY_B!$NE78-1,"")</f>
        <v>3.4465954525686682E-2</v>
      </c>
      <c r="GX78" s="57">
        <f>IFERROR(Inv_SY_B!GX78/Inv_SY_B!$NE78-1,"")</f>
        <v>-5.4345336686862922E-3</v>
      </c>
      <c r="GY78" s="57">
        <f>IFERROR(Inv_SY_B!GY78/Inv_SY_B!$NE78-1,"")</f>
        <v>1.1036829806014614E-2</v>
      </c>
      <c r="GZ78" s="57">
        <f>IFERROR(Inv_SY_B!GZ78/Inv_SY_B!$NE78-1,"")</f>
        <v>3.1484479219819006E-2</v>
      </c>
      <c r="HA78" s="57">
        <f>IFERROR(Inv_SY_B!HA78/Inv_SY_B!$NE78-1,"")</f>
        <v>8.742205806959058E-3</v>
      </c>
      <c r="HB78" s="57">
        <f>IFERROR(Inv_SY_B!HB78/Inv_SY_B!$NE78-1,"")</f>
        <v>-1.7306991636862779E-2</v>
      </c>
      <c r="HC78" s="57">
        <f>IFERROR(Inv_SY_B!HC78/Inv_SY_B!$NE78-1,"")</f>
        <v>1.6411233238145417E-2</v>
      </c>
      <c r="HD78" s="57">
        <f>IFERROR(Inv_SY_B!HD78/Inv_SY_B!$NE78-1,"")</f>
        <v>-0.22797132734427172</v>
      </c>
      <c r="HE78" s="57">
        <f>IFERROR(Inv_SY_B!HE78/Inv_SY_B!$NE78-1,"")</f>
        <v>-1.8385604109074638E-3</v>
      </c>
      <c r="HF78" s="57">
        <f>IFERROR(Inv_SY_B!HF78/Inv_SY_B!$NE78-1,"")</f>
        <v>1.867651655279956E-2</v>
      </c>
      <c r="HG78" s="57">
        <f>IFERROR(Inv_SY_B!HG78/Inv_SY_B!$NE78-1,"")</f>
        <v>-4.0296076322277052E-3</v>
      </c>
      <c r="HH78" s="57">
        <f>IFERROR(Inv_SY_B!HH78/Inv_SY_B!$NE78-1,"")</f>
        <v>1.2572953094270867E-2</v>
      </c>
      <c r="HI78" s="57">
        <f>IFERROR(Inv_SY_B!HI78/Inv_SY_B!$NE78-1,"")</f>
        <v>2.7746154288024405E-2</v>
      </c>
      <c r="HJ78" s="57">
        <f>IFERROR(Inv_SY_B!HJ78/Inv_SY_B!$NE78-1,"")</f>
        <v>1.1526048571304237E-3</v>
      </c>
      <c r="HK78" s="57">
        <f>IFERROR(Inv_SY_B!HK78/Inv_SY_B!$NE78-1,"")</f>
        <v>2.8675913120390417E-2</v>
      </c>
      <c r="HL78" s="57">
        <f>IFERROR(Inv_SY_B!HL78/Inv_SY_B!$NE78-1,"")</f>
        <v>2.3030489504780594E-2</v>
      </c>
      <c r="HM78" s="57">
        <f>IFERROR(Inv_SY_B!HM78/Inv_SY_B!$NE78-1,"")</f>
        <v>-6.38305897927951E-2</v>
      </c>
      <c r="HN78" s="57">
        <f>IFERROR(Inv_SY_B!HN78/Inv_SY_B!$NE78-1,"")</f>
        <v>-1.5709976469798992E-2</v>
      </c>
      <c r="HO78" s="57">
        <f>IFERROR(Inv_SY_B!HO78/Inv_SY_B!$NE78-1,"")</f>
        <v>8.7131799744040173E-3</v>
      </c>
      <c r="HP78" s="57">
        <f>IFERROR(Inv_SY_B!HP78/Inv_SY_B!$NE78-1,"")</f>
        <v>-2.1192792575167374E-2</v>
      </c>
      <c r="HQ78" s="57">
        <f>IFERROR(Inv_SY_B!HQ78/Inv_SY_B!$NE78-1,"")</f>
        <v>-4.090106366522106E-2</v>
      </c>
      <c r="HR78" s="57">
        <f>IFERROR(Inv_SY_B!HR78/Inv_SY_B!$NE78-1,"")</f>
        <v>-1.8742711955831104E-2</v>
      </c>
      <c r="HS78" s="57">
        <f>IFERROR(Inv_SY_B!HS78/Inv_SY_B!$NE78-1,"")</f>
        <v>-3.2743328892894108E-2</v>
      </c>
      <c r="HT78" s="57">
        <f>IFERROR(Inv_SY_B!HT78/Inv_SY_B!$NE78-1,"")</f>
        <v>-6.3437261254655986E-2</v>
      </c>
      <c r="HU78" s="57">
        <f>IFERROR(Inv_SY_B!HU78/Inv_SY_B!$NE78-1,"")</f>
        <v>1.2846778100290557E-3</v>
      </c>
      <c r="HV78" s="57">
        <f>IFERROR(Inv_SY_B!HV78/Inv_SY_B!$NE78-1,"")</f>
        <v>-1.5774345051635219E-2</v>
      </c>
      <c r="HW78" s="57">
        <f>IFERROR(Inv_SY_B!HW78/Inv_SY_B!$NE78-1,"")</f>
        <v>1.3379258471716726E-2</v>
      </c>
      <c r="HX78" s="57">
        <f>IFERROR(Inv_SY_B!HX78/Inv_SY_B!$NE78-1,"")</f>
        <v>1.7484085847804476E-2</v>
      </c>
      <c r="HY78" s="57">
        <f>IFERROR(Inv_SY_B!HY78/Inv_SY_B!$NE78-1,"")</f>
        <v>1.3086056516281808E-2</v>
      </c>
      <c r="HZ78" s="57">
        <f>IFERROR(Inv_SY_B!HZ78/Inv_SY_B!$NE78-1,"")</f>
        <v>1.3431615963758636E-2</v>
      </c>
      <c r="IA78" s="57">
        <f>IFERROR(Inv_SY_B!IA78/Inv_SY_B!$NE78-1,"")</f>
        <v>2.0122903446718299E-2</v>
      </c>
      <c r="IB78" s="57">
        <f>IFERROR(Inv_SY_B!IB78/Inv_SY_B!$NE78-1,"")</f>
        <v>1.5639177675859095E-3</v>
      </c>
      <c r="IC78" s="57">
        <f>IFERROR(Inv_SY_B!IC78/Inv_SY_B!$NE78-1,"")</f>
        <v>2.422773082280627E-2</v>
      </c>
      <c r="ID78" s="57">
        <f>IFERROR(Inv_SY_B!ID78/Inv_SY_B!$NE78-1,"")</f>
        <v>1.2426352116553296E-2</v>
      </c>
      <c r="IE78" s="57">
        <f>IFERROR(Inv_SY_B!IE78/Inv_SY_B!$NE78-1,"")</f>
        <v>1.6237977537206572E-2</v>
      </c>
      <c r="IF78" s="57">
        <f>IFERROR(Inv_SY_B!IF78/Inv_SY_B!$NE78-1,"")</f>
        <v>-6.9443538915636704E-4</v>
      </c>
      <c r="IG78" s="57">
        <f>IFERROR(Inv_SY_B!IG78/Inv_SY_B!$NE78-1,"")</f>
        <v>-2.9039215533261942E-3</v>
      </c>
      <c r="IH78" s="57">
        <f>IFERROR(Inv_SY_B!IH78/Inv_SY_B!$NE78-1,"")</f>
        <v>-2.9039215533261942E-3</v>
      </c>
      <c r="II78" s="57">
        <f>IFERROR(Inv_SY_B!II78/Inv_SY_B!$NE78-1,"")</f>
        <v>-1.6586679473619359E-2</v>
      </c>
      <c r="IJ78" s="57">
        <f>IFERROR(Inv_SY_B!IJ78/Inv_SY_B!$NE78-1,"")</f>
        <v>-4.4397413198896674E-3</v>
      </c>
      <c r="IK78" s="57">
        <f>IFERROR(Inv_SY_B!IK78/Inv_SY_B!$NE78-1,"")</f>
        <v>2.3274824467643063E-2</v>
      </c>
      <c r="IL78" s="57">
        <f>IFERROR(Inv_SY_B!IL78/Inv_SY_B!$NE78-1,"")</f>
        <v>3.368349388558034E-2</v>
      </c>
      <c r="IM78" s="57">
        <f>IFERROR(Inv_SY_B!IM78/Inv_SY_B!$NE78-1,"")</f>
        <v>7.4419188741610132E-3</v>
      </c>
      <c r="IN78" s="57">
        <f>IFERROR(Inv_SY_B!IN78/Inv_SY_B!$NE78-1,"")</f>
        <v>5.9619470991085777E-3</v>
      </c>
      <c r="IO78" s="57">
        <f>IFERROR(Inv_SY_B!IO78/Inv_SY_B!$NE78-1,"")</f>
        <v>7.4419188741610132E-3</v>
      </c>
      <c r="IP78" s="57">
        <f>IFERROR(Inv_SY_B!IP78/Inv_SY_B!$NE78-1,"")</f>
        <v>3.9374574068202772E-3</v>
      </c>
      <c r="IQ78" s="57">
        <f>IFERROR(Inv_SY_B!IQ78/Inv_SY_B!$NE78-1,"")</f>
        <v>4.6565002975296199E-3</v>
      </c>
      <c r="IR78" s="57">
        <f>IFERROR(Inv_SY_B!IR78/Inv_SY_B!$NE78-1,"")</f>
        <v>3.0997375341494937E-3</v>
      </c>
      <c r="IS78" s="57">
        <f>IFERROR(Inv_SY_B!IS78/Inv_SY_B!$NE78-1,"")</f>
        <v>4.9846072476591452E-3</v>
      </c>
      <c r="IT78" s="57">
        <f>IFERROR(Inv_SY_B!IT78/Inv_SY_B!$NE78-1,"")</f>
        <v>-9.3962505665264873E-3</v>
      </c>
      <c r="IU78" s="57">
        <f>IFERROR(Inv_SY_B!IU78/Inv_SY_B!$NE78-1,"")</f>
        <v>-1.8567717124874372E-3</v>
      </c>
      <c r="IV78" s="57">
        <f>IFERROR(Inv_SY_B!IV78/Inv_SY_B!$NE78-1,"")</f>
        <v>1.9129677145321988E-3</v>
      </c>
      <c r="IW78" s="57">
        <f>IFERROR(Inv_SY_B!IW78/Inv_SY_B!$NE78-1,"")</f>
        <v>-8.3491007256878413E-3</v>
      </c>
      <c r="IX78" s="57">
        <f>IFERROR(Inv_SY_B!IX78/Inv_SY_B!$NE78-1,"")</f>
        <v>2.0525876933106257E-3</v>
      </c>
      <c r="IY78" s="57">
        <f>IFERROR(Inv_SY_B!IY78/Inv_SY_B!$NE78-1,"")</f>
        <v>-5.1980344093969788E-2</v>
      </c>
      <c r="IZ78" s="57">
        <f>IFERROR(Inv_SY_B!IZ78/Inv_SY_B!$NE78-1,"")</f>
        <v>-7.3114704288563814E-3</v>
      </c>
      <c r="JA78" s="57">
        <f>IFERROR(Inv_SY_B!JA78/Inv_SY_B!$NE78-1,"")</f>
        <v>-2.2542081243545065E-3</v>
      </c>
      <c r="JB78" s="57">
        <f>IFERROR(Inv_SY_B!JB78/Inv_SY_B!$NE78-1,"")</f>
        <v>1.9386711580354765E-2</v>
      </c>
      <c r="JC78" s="57">
        <f>IFERROR(Inv_SY_B!JC78/Inv_SY_B!$NE78-1,"")</f>
        <v>1.2503541420136433E-2</v>
      </c>
      <c r="JD78" s="57">
        <f>IFERROR(Inv_SY_B!JD78/Inv_SY_B!$NE78-1,"")</f>
        <v>5.3981947278172182E-3</v>
      </c>
      <c r="JE78" s="57">
        <f>IFERROR(Inv_SY_B!JE78/Inv_SY_B!$NE78-1,"")</f>
        <v>1.8955152171848955E-3</v>
      </c>
      <c r="JF78" s="57">
        <f>IFERROR(Inv_SY_B!JF78/Inv_SY_B!$NE78-1,"")</f>
        <v>-1.8464839748523199E-3</v>
      </c>
      <c r="JG78" s="57">
        <f>IFERROR(Inv_SY_B!JG78/Inv_SY_B!$NE78-1,"")</f>
        <v>1.1660931304182665E-2</v>
      </c>
      <c r="JH78" s="57">
        <f>IFERROR(Inv_SY_B!JH78/Inv_SY_B!$NE78-1,"")</f>
        <v>2.6873212102525468E-2</v>
      </c>
      <c r="JI78" s="57">
        <f>IFERROR(Inv_SY_B!JI78/Inv_SY_B!$NE78-1,"")</f>
        <v>3.0541133797985065E-2</v>
      </c>
      <c r="JJ78" s="57">
        <f>IFERROR(Inv_SY_B!JJ78/Inv_SY_B!$NE78-1,"")</f>
        <v>8.6784662514296507E-3</v>
      </c>
      <c r="JK78" s="57">
        <f>IFERROR(Inv_SY_B!JK78/Inv_SY_B!$NE78-1,"")</f>
        <v>2.1742177882415614E-2</v>
      </c>
      <c r="JL78" s="57">
        <f>IFERROR(Inv_SY_B!JL78/Inv_SY_B!$NE78-1,"")</f>
        <v>-8.5841828426846956E-4</v>
      </c>
      <c r="JM78" s="57">
        <f>IFERROR(Inv_SY_B!JM78/Inv_SY_B!$NE78-1,"")</f>
        <v>-3.2830619374012326E-2</v>
      </c>
      <c r="JN78" s="57">
        <f>IFERROR(Inv_SY_B!JN78/Inv_SY_B!$NE78-1,"")</f>
        <v>1.8924456824755964E-3</v>
      </c>
      <c r="JO78" s="57">
        <f>IFERROR(Inv_SY_B!JO78/Inv_SY_B!$NE78-1,"")</f>
        <v>-3.7599518273363053E-2</v>
      </c>
      <c r="JP78" s="57">
        <f>IFERROR(Inv_SY_B!JP78/Inv_SY_B!$NE78-1,"")</f>
        <v>1.0403428471665865E-3</v>
      </c>
      <c r="JQ78" s="57">
        <f>IFERROR(Inv_SY_B!JQ78/Inv_SY_B!$NE78-1,"")</f>
        <v>2.0912919826640231E-2</v>
      </c>
      <c r="JR78" s="57">
        <f>IFERROR(Inv_SY_B!JR78/Inv_SY_B!$NE78-1,"")</f>
        <v>2.3356269455263812E-2</v>
      </c>
      <c r="JS78" s="57">
        <f>IFERROR(Inv_SY_B!JS78/Inv_SY_B!$NE78-1,"")</f>
        <v>-5.662933742666354E-3</v>
      </c>
      <c r="JT78" s="57">
        <f>IFERROR(Inv_SY_B!JT78/Inv_SY_B!$NE78-1,"")</f>
        <v>2.6669794477941267E-2</v>
      </c>
      <c r="JU78" s="57">
        <f>IFERROR(Inv_SY_B!JU78/Inv_SY_B!$NE78-1,"")</f>
        <v>1.4145581764330784E-2</v>
      </c>
      <c r="JV78" s="57">
        <f>IFERROR(Inv_SY_B!JV78/Inv_SY_B!$NE78-1,"")</f>
        <v>1.5233489356550001E-2</v>
      </c>
      <c r="JW78" s="57">
        <f>IFERROR(Inv_SY_B!JW78/Inv_SY_B!$NE78-1,"")</f>
        <v>1.2410063119029147E-2</v>
      </c>
      <c r="JX78" s="57">
        <f>IFERROR(Inv_SY_B!JX78/Inv_SY_B!$NE78-1,"")</f>
        <v>1.0998350000268831E-2</v>
      </c>
      <c r="JY78" s="57">
        <f>IFERROR(Inv_SY_B!JY78/Inv_SY_B!$NE78-1,"")</f>
        <v>1.3257090990285381E-2</v>
      </c>
      <c r="JZ78" s="57">
        <f>IFERROR(Inv_SY_B!JZ78/Inv_SY_B!$NE78-1,"")</f>
        <v>-2.3235693129671331E-2</v>
      </c>
      <c r="KA78" s="57">
        <f>IFERROR(Inv_SY_B!KA78/Inv_SY_B!$NE78-1,"")</f>
        <v>-4.6716656179718319E-3</v>
      </c>
      <c r="KB78" s="57">
        <f>IFERROR(Inv_SY_B!KB78/Inv_SY_B!$NE78-1,"")</f>
        <v>1.7562816002504533E-2</v>
      </c>
      <c r="KC78" s="57">
        <f>IFERROR(Inv_SY_B!KC78/Inv_SY_B!$NE78-1,"")</f>
        <v>1.9633860402021863E-3</v>
      </c>
      <c r="KD78" s="57">
        <f>IFERROR(Inv_SY_B!KD78/Inv_SY_B!$NE78-1,"")</f>
        <v>-1.0318518093013429E-2</v>
      </c>
      <c r="KE78" s="57">
        <f>IFERROR(Inv_SY_B!KE78/Inv_SY_B!$NE78-1,"")</f>
        <v>2.5115481187872879E-2</v>
      </c>
      <c r="KF78" s="57">
        <f>IFERROR(Inv_SY_B!KF78/Inv_SY_B!$NE78-1,"")</f>
        <v>-2.7289764933763672E-2</v>
      </c>
      <c r="KG78" s="57">
        <f>IFERROR(Inv_SY_B!KG78/Inv_SY_B!$NE78-1,"")</f>
        <v>1.7915744282194668E-2</v>
      </c>
      <c r="KH78" s="57">
        <f>IFERROR(Inv_SY_B!KH78/Inv_SY_B!$NE78-1,"")</f>
        <v>2.5256652499748844E-2</v>
      </c>
      <c r="KI78" s="57">
        <f>IFERROR(Inv_SY_B!KI78/Inv_SY_B!$NE78-1,"")</f>
        <v>2.1377970705954707E-2</v>
      </c>
      <c r="KJ78" s="57">
        <f>IFERROR(Inv_SY_B!KJ78/Inv_SY_B!$NE78-1,"")</f>
        <v>6.2585232040308636E-3</v>
      </c>
      <c r="KK78" s="57">
        <f>IFERROR(Inv_SY_B!KK78/Inv_SY_B!$NE78-1,"")</f>
        <v>9.5936954471023128E-3</v>
      </c>
      <c r="KL78" s="57">
        <f>IFERROR(Inv_SY_B!KL78/Inv_SY_B!$NE78-1,"")</f>
        <v>1.657268296578529E-2</v>
      </c>
      <c r="KM78" s="57">
        <f>IFERROR(Inv_SY_B!KM78/Inv_SY_B!$NE78-1,"")</f>
        <v>1.9344378619844615E-2</v>
      </c>
      <c r="KN78" s="57">
        <f>IFERROR(Inv_SY_B!KN78/Inv_SY_B!$NE78-1,"")</f>
        <v>1.1120007871424864E-2</v>
      </c>
      <c r="KO78" s="57">
        <f>IFERROR(Inv_SY_B!KO78/Inv_SY_B!$NE78-1,"")</f>
        <v>1.1332487559265747E-2</v>
      </c>
      <c r="KP78" s="57">
        <f>IFERROR(Inv_SY_B!KP78/Inv_SY_B!$NE78-1,"")</f>
        <v>1.4590509439490251E-2</v>
      </c>
      <c r="KQ78" s="57">
        <f>IFERROR(Inv_SY_B!KQ78/Inv_SY_B!$NE78-1,"")</f>
        <v>-2.6263619865703802E-2</v>
      </c>
      <c r="KR78" s="57">
        <f>IFERROR(Inv_SY_B!KR78/Inv_SY_B!$NE78-1,"")</f>
        <v>1.310315162460518E-2</v>
      </c>
      <c r="KS78" s="57">
        <f>IFERROR(Inv_SY_B!KS78/Inv_SY_B!$NE78-1,"")</f>
        <v>1.1403314121879227E-2</v>
      </c>
      <c r="KT78" s="57">
        <f>IFERROR(Inv_SY_B!KT78/Inv_SY_B!$NE78-1,"")</f>
        <v>2.231060476437019E-2</v>
      </c>
      <c r="KU78" s="57">
        <f>IFERROR(Inv_SY_B!KU78/Inv_SY_B!$NE78-1,"")</f>
        <v>1.5723734441307258E-2</v>
      </c>
      <c r="KV78" s="57">
        <f>IFERROR(Inv_SY_B!KV78/Inv_SY_B!$NE78-1,"")</f>
        <v>1.7248510062856326E-2</v>
      </c>
      <c r="KW78" s="57">
        <f>IFERROR(Inv_SY_B!KW78/Inv_SY_B!$NE78-1,"")</f>
        <v>2.0681593824257716E-2</v>
      </c>
      <c r="KX78" s="57">
        <f>IFERROR(Inv_SY_B!KX78/Inv_SY_B!$NE78-1,"")</f>
        <v>2.4550795940368575E-2</v>
      </c>
      <c r="KY78" s="57">
        <f>IFERROR(Inv_SY_B!KY78/Inv_SY_B!$NE78-1,"")</f>
        <v>2.3601418868002488E-2</v>
      </c>
      <c r="KZ78" s="57">
        <f>IFERROR(Inv_SY_B!KZ78/Inv_SY_B!$NE78-1,"")</f>
        <v>1.4485281403607164E-2</v>
      </c>
      <c r="LA78" s="57">
        <f>IFERROR(Inv_SY_B!LA78/Inv_SY_B!$NE78-1,"")</f>
        <v>1.6237977537206572E-2</v>
      </c>
      <c r="LB78" s="57">
        <f>IFERROR(Inv_SY_B!LB78/Inv_SY_B!$NE78-1,"")</f>
        <v>-2.0514250180997173E-2</v>
      </c>
      <c r="LC78" s="57">
        <f>IFERROR(Inv_SY_B!LC78/Inv_SY_B!$NE78-1,"")</f>
        <v>2.2489694786978376E-2</v>
      </c>
      <c r="LD78" s="57">
        <f>IFERROR(Inv_SY_B!LD78/Inv_SY_B!$NE78-1,"")</f>
        <v>1.6363635518107156E-2</v>
      </c>
      <c r="LE78" s="57">
        <f>IFERROR(Inv_SY_B!LE78/Inv_SY_B!$NE78-1,"")</f>
        <v>1.1476936260859771E-2</v>
      </c>
      <c r="LF78" s="57">
        <f>IFERROR(Inv_SY_B!LF78/Inv_SY_B!$NE78-1,"")</f>
        <v>7.7071968338400243E-3</v>
      </c>
      <c r="LG78" s="57">
        <f>IFERROR(Inv_SY_B!LG78/Inv_SY_B!$NE78-1,"")</f>
        <v>1.3744132016257904E-2</v>
      </c>
      <c r="LH78" s="57">
        <f>IFERROR(Inv_SY_B!LH78/Inv_SY_B!$NE78-1,"")</f>
        <v>-8.4372817649163157E-3</v>
      </c>
      <c r="LI78" s="57">
        <f>IFERROR(Inv_SY_B!LI78/Inv_SY_B!$NE78-1,"")</f>
        <v>4.7751772794915048E-3</v>
      </c>
      <c r="LJ78" s="57">
        <f>IFERROR(Inv_SY_B!LJ78/Inv_SY_B!$NE78-1,"")</f>
        <v>-2.6468938651200702E-3</v>
      </c>
      <c r="LK78" s="57">
        <f>IFERROR(Inv_SY_B!LK78/Inv_SY_B!$NE78-1,"")</f>
        <v>5.1696037195407829E-3</v>
      </c>
      <c r="LL78" s="57">
        <f>IFERROR(Inv_SY_B!LL78/Inv_SY_B!$NE78-1,"")</f>
        <v>1.9443822097573449E-3</v>
      </c>
      <c r="LM78" s="57">
        <f>IFERROR(Inv_SY_B!LM78/Inv_SY_B!$NE78-1,"")</f>
        <v>2.1739004701079478E-2</v>
      </c>
      <c r="LN78" s="57">
        <f>IFERROR(Inv_SY_B!LN78/Inv_SY_B!$NE78-1,"")</f>
        <v>3.3789774917063475E-3</v>
      </c>
      <c r="LO78" s="57">
        <f>IFERROR(Inv_SY_B!LO78/Inv_SY_B!$NE78-1,"")</f>
        <v>8.6581787369333085E-4</v>
      </c>
      <c r="LP78" s="57">
        <f>IFERROR(Inv_SY_B!LP78/Inv_SY_B!$NE78-1,"")</f>
        <v>-2.1360116700444021E-3</v>
      </c>
      <c r="LQ78" s="57">
        <f>IFERROR(Inv_SY_B!LQ78/Inv_SY_B!$NE78-1,"")</f>
        <v>1.4242977888072605E-3</v>
      </c>
      <c r="LR78" s="57">
        <f>IFERROR(Inv_SY_B!LR78/Inv_SY_B!$NE78-1,"")</f>
        <v>-6.6736609803457192E-3</v>
      </c>
      <c r="LS78" s="57">
        <f>IFERROR(Inv_SY_B!LS78/Inv_SY_B!$NE78-1,"")</f>
        <v>1.6579887309342123E-2</v>
      </c>
      <c r="LT78" s="57">
        <f>IFERROR(Inv_SY_B!LT78/Inv_SY_B!$NE78-1,"")</f>
        <v>4.4365988309535975E-3</v>
      </c>
      <c r="LU78" s="57">
        <f>IFERROR(Inv_SY_B!LU78/Inv_SY_B!$NE78-1,"")</f>
        <v>5.756007630410398E-3</v>
      </c>
      <c r="LV78" s="57">
        <f>IFERROR(Inv_SY_B!LV78/Inv_SY_B!$NE78-1,"")</f>
        <v>5.9759090969866424E-3</v>
      </c>
      <c r="LW78" s="57">
        <f>IFERROR(Inv_SY_B!LW78/Inv_SY_B!$NE78-1,"")</f>
        <v>2.0489405891011891E-2</v>
      </c>
      <c r="LX78" s="57">
        <f>IFERROR(Inv_SY_B!LX78/Inv_SY_B!$NE78-1,"")</f>
        <v>1.8143790247532987E-2</v>
      </c>
      <c r="LY78" s="57">
        <f>IFERROR(Inv_SY_B!LY78/Inv_SY_B!$NE78-1,"")</f>
        <v>7.6618203407370356E-3</v>
      </c>
      <c r="LZ78" s="57">
        <f>IFERROR(Inv_SY_B!LZ78/Inv_SY_B!$NE78-1,"")</f>
        <v>-7.7906208105738006E-3</v>
      </c>
      <c r="MA78" s="57">
        <f>IFERROR(Inv_SY_B!MA78/Inv_SY_B!$NE78-1,"")</f>
        <v>2.4042734350924855E-2</v>
      </c>
      <c r="MB78" s="57">
        <f>IFERROR(Inv_SY_B!MB78/Inv_SY_B!$NE78-1,"")</f>
        <v>1.629382552871772E-2</v>
      </c>
      <c r="MC78" s="57">
        <f>IFERROR(Inv_SY_B!MC78/Inv_SY_B!$NE78-1,"")</f>
        <v>-1.3584849929881515E-2</v>
      </c>
      <c r="MD78" s="57">
        <f>IFERROR(Inv_SY_B!MD78/Inv_SY_B!$NE78-1,"")</f>
        <v>1.2663706080476844E-2</v>
      </c>
      <c r="ME78" s="57">
        <f>IFERROR(Inv_SY_B!ME78/Inv_SY_B!$NE78-1,"")</f>
        <v>1.7690025316502878E-2</v>
      </c>
      <c r="MF78" s="57">
        <f>IFERROR(Inv_SY_B!MF78/Inv_SY_B!$NE78-1,"")</f>
        <v>1.6991925422610299E-2</v>
      </c>
      <c r="MG78" s="57">
        <f>IFERROR(Inv_SY_B!MG78/Inv_SY_B!$NE78-1,"")</f>
        <v>1.7061735411999734E-2</v>
      </c>
      <c r="MH78" s="57">
        <f>IFERROR(Inv_SY_B!MH78/Inv_SY_B!$NE78-1,"")</f>
        <v>2.4671024255427998E-2</v>
      </c>
      <c r="MI78" s="57">
        <f>IFERROR(Inv_SY_B!MI78/Inv_SY_B!$NE78-1,"")</f>
        <v>-7.9302407893523386E-3</v>
      </c>
      <c r="MJ78" s="57">
        <f>IFERROR(Inv_SY_B!MJ78/Inv_SY_B!$NE78-1,"")</f>
        <v>1.8070489758674535E-2</v>
      </c>
      <c r="MK78" s="57">
        <f>IFERROR(Inv_SY_B!MK78/Inv_SY_B!$NE78-1,"")</f>
        <v>1.8876795136120172E-2</v>
      </c>
      <c r="ML78" s="57">
        <f>IFERROR(Inv_SY_B!ML78/Inv_SY_B!$NE78-1,"")</f>
        <v>2.2157864637414981E-2</v>
      </c>
      <c r="MM78" s="57">
        <f>IFERROR(Inv_SY_B!MM78/Inv_SY_B!$NE78-1,"")</f>
        <v>1.0620845338349394E-2</v>
      </c>
      <c r="MN78" s="57">
        <f>IFERROR(Inv_SY_B!MN78/Inv_SY_B!$NE78-1,"")</f>
        <v>1.6604479981500164E-2</v>
      </c>
      <c r="MO78" s="57">
        <f>IFERROR(Inv_SY_B!MO78/Inv_SY_B!$NE78-1,"")</f>
        <v>2.6719947444002523E-2</v>
      </c>
      <c r="MP78" s="57">
        <f>IFERROR(Inv_SY_B!MP78/Inv_SY_B!$NE78-1,"")</f>
        <v>7.3486273428862159E-3</v>
      </c>
      <c r="MQ78" s="57">
        <f>IFERROR(Inv_SY_B!MQ78/Inv_SY_B!$NE78-1,"")</f>
        <v>1.2384466122919768E-2</v>
      </c>
      <c r="MR78" s="57">
        <f>IFERROR(Inv_SY_B!MR78/Inv_SY_B!$NE78-1,"")</f>
        <v>1.7690025316502878E-2</v>
      </c>
      <c r="MS78" s="57">
        <f>IFERROR(Inv_SY_B!MS78/Inv_SY_B!$NE78-1,"")</f>
        <v>2.4007829356230026E-2</v>
      </c>
      <c r="MT78" s="57">
        <f>IFERROR(Inv_SY_B!MT78/Inv_SY_B!$NE78-1,"")</f>
        <v>1.834370067169333E-2</v>
      </c>
      <c r="MU78" s="57">
        <f>IFERROR(Inv_SY_B!MU78/Inv_SY_B!$NE78-1,"")</f>
        <v>2.6067224043212933E-2</v>
      </c>
      <c r="MV78" s="57">
        <f>IFERROR(Inv_SY_B!MV78/Inv_SY_B!$NE78-1,"")</f>
        <v>6.6822592623525523E-3</v>
      </c>
      <c r="MW78" s="57">
        <f>IFERROR(Inv_SY_B!MW78/Inv_SY_B!$NE78-1,"")</f>
        <v>4.5831998086711678E-3</v>
      </c>
      <c r="MX78" s="57">
        <f>IFERROR(Inv_SY_B!MX78/Inv_SY_B!$NE78-1,"")</f>
        <v>2.0761664849630046E-2</v>
      </c>
      <c r="MY78" s="57">
        <f>IFERROR(Inv_SY_B!MY78/Inv_SY_B!$NE78-1,"")</f>
        <v>8.5414262070417912E-3</v>
      </c>
      <c r="MZ78" s="57">
        <f>IFERROR(Inv_SY_B!MZ78/Inv_SY_B!$NE78-1,"")</f>
        <v>1.6018076070630327E-2</v>
      </c>
      <c r="NA78" s="57">
        <f>IFERROR(Inv_SY_B!NA78/Inv_SY_B!$NE78-1,"")</f>
        <v>2.2348923555743472E-2</v>
      </c>
      <c r="NB78" s="57">
        <f>IFERROR(Inv_SY_B!NB78/Inv_SY_B!$NE78-1,"")</f>
        <v>1.557827313747806E-2</v>
      </c>
      <c r="NC78" s="57">
        <f>IFERROR(Inv_SY_B!NC78/Inv_SY_B!$NE78-1,"")</f>
        <v>2.2981622512208144E-2</v>
      </c>
      <c r="ND78" s="57">
        <f>IFERROR(Inv_SY_B!ND78/Inv_SY_B!$NE78-1,"")</f>
        <v>5.0230027418232126E-3</v>
      </c>
    </row>
    <row r="79" spans="2:368" ht="15" customHeight="1" x14ac:dyDescent="0.35">
      <c r="B79" s="86">
        <f t="shared" si="0"/>
        <v>45820</v>
      </c>
      <c r="C79" s="57">
        <f>IFERROR(Inv_SY_B!C79/Inv_SY_B!$NE79-1,"")</f>
        <v>-7.6160000126622163E-2</v>
      </c>
      <c r="D79" s="57">
        <f>IFERROR(Inv_SY_B!D79/Inv_SY_B!$NE79-1,"")</f>
        <v>-9.7199184352154466E-2</v>
      </c>
      <c r="E79" s="57">
        <f>IFERROR(Inv_SY_B!E79/Inv_SY_B!$NE79-1,"")</f>
        <v>-6.0749582725607043E-2</v>
      </c>
      <c r="F79" s="57">
        <f>IFERROR(Inv_SY_B!F79/Inv_SY_B!$NE79-1,"")</f>
        <v>-6.8804136089560819E-2</v>
      </c>
      <c r="G79" s="57">
        <f>IFERROR(Inv_SY_B!G79/Inv_SY_B!$NE79-1,"")</f>
        <v>-6.8207502507045548E-2</v>
      </c>
      <c r="H79" s="57">
        <f>IFERROR(Inv_SY_B!H79/Inv_SY_B!$NE79-1,"")</f>
        <v>-9.0602667270324622E-2</v>
      </c>
      <c r="I79" s="57">
        <f>IFERROR(Inv_SY_B!I79/Inv_SY_B!$NE79-1,"")</f>
        <v>-3.3330343787454586E-2</v>
      </c>
      <c r="J79" s="57">
        <f>IFERROR(Inv_SY_B!J79/Inv_SY_B!$NE79-1,"")</f>
        <v>-7.8051956618544804E-2</v>
      </c>
      <c r="K79" s="57">
        <f>IFERROR(Inv_SY_B!K79/Inv_SY_B!$NE79-1,"")</f>
        <v>-5.8661365186804093E-2</v>
      </c>
      <c r="L79" s="57">
        <f>IFERROR(Inv_SY_B!L79/Inv_SY_B!$NE79-1,"")</f>
        <v>-5.1054287009736576E-2</v>
      </c>
      <c r="M79" s="57">
        <f>IFERROR(Inv_SY_B!M79/Inv_SY_B!$NE79-1,"")</f>
        <v>-4.2104783272010171E-2</v>
      </c>
      <c r="N79" s="57">
        <f>IFERROR(Inv_SY_B!N79/Inv_SY_B!$NE79-1,"")</f>
        <v>-5.0905128614107897E-2</v>
      </c>
      <c r="O79" s="57">
        <f>IFERROR(Inv_SY_B!O79/Inv_SY_B!$NE79-1,"")</f>
        <v>-5.2098395779138107E-2</v>
      </c>
      <c r="P79" s="57">
        <f>IFERROR(Inv_SY_B!P79/Inv_SY_B!$NE79-1,"")</f>
        <v>-4.9861019844706367E-2</v>
      </c>
      <c r="Q79" s="57">
        <f>IFERROR(Inv_SY_B!Q79/Inv_SY_B!$NE79-1,"")</f>
        <v>-4.1209832898237653E-2</v>
      </c>
      <c r="R79" s="57">
        <f>IFERROR(Inv_SY_B!R79/Inv_SY_B!$NE79-1,"")</f>
        <v>-4.1806466480752702E-2</v>
      </c>
      <c r="S79" s="57">
        <f>IFERROR(Inv_SY_B!S79/Inv_SY_B!$NE79-1,"")</f>
        <v>-5.3393718688545921E-2</v>
      </c>
      <c r="T79" s="57">
        <f>IFERROR(Inv_SY_B!T79/Inv_SY_B!$NE79-1,"")</f>
        <v>-4.9625506588450552E-2</v>
      </c>
      <c r="U79" s="57">
        <f>IFERROR(Inv_SY_B!U79/Inv_SY_B!$NE79-1,"")</f>
        <v>-4.538626797584322E-2</v>
      </c>
      <c r="V79" s="57">
        <f>IFERROR(Inv_SY_B!V79/Inv_SY_B!$NE79-1,"")</f>
        <v>-4.0613199315722381E-2</v>
      </c>
      <c r="W79" s="57">
        <f>IFERROR(Inv_SY_B!W79/Inv_SY_B!$NE79-1,"")</f>
        <v>-1.2353828697259095E-3</v>
      </c>
      <c r="X79" s="57">
        <f>IFERROR(Inv_SY_B!X79/Inv_SY_B!$NE79-1,"")</f>
        <v>-1.9581865532065201E-2</v>
      </c>
      <c r="Y79" s="57">
        <f>IFERROR(Inv_SY_B!Y79/Inv_SY_B!$NE79-1,"")</f>
        <v>-1.1676470563740216E-2</v>
      </c>
      <c r="Z79" s="57">
        <f>IFERROR(Inv_SY_B!Z79/Inv_SY_B!$NE79-1,"")</f>
        <v>-1.7493647993262362E-2</v>
      </c>
      <c r="AA79" s="57">
        <f>IFERROR(Inv_SY_B!AA79/Inv_SY_B!$NE79-1,"")</f>
        <v>-8.8424610467934261E-3</v>
      </c>
      <c r="AB79" s="57">
        <f>IFERROR(Inv_SY_B!AB79/Inv_SY_B!$NE79-1,"")</f>
        <v>-8.9916194424223272E-3</v>
      </c>
      <c r="AC79" s="57">
        <f>IFERROR(Inv_SY_B!AC79/Inv_SY_B!$NE79-1,"")</f>
        <v>-1.3466371311285474E-2</v>
      </c>
      <c r="AD79" s="57">
        <f>IFERROR(Inv_SY_B!AD79/Inv_SY_B!$NE79-1,"")</f>
        <v>-1.6747856015118523E-2</v>
      </c>
      <c r="AE79" s="57">
        <f>IFERROR(Inv_SY_B!AE79/Inv_SY_B!$NE79-1,"")</f>
        <v>1.5986266472207689E-3</v>
      </c>
      <c r="AF79" s="57">
        <f>IFERROR(Inv_SY_B!AF79/Inv_SY_B!$NE79-1,"")</f>
        <v>-4.5168675735590691E-3</v>
      </c>
      <c r="AG79" s="57">
        <f>IFERROR(Inv_SY_B!AG79/Inv_SY_B!$NE79-1,"")</f>
        <v>-1.5107113663202054E-2</v>
      </c>
      <c r="AH79" s="57">
        <f>IFERROR(Inv_SY_B!AH79/Inv_SY_B!$NE79-1,"")</f>
        <v>-1.5256272058830733E-2</v>
      </c>
      <c r="AI79" s="57">
        <f>IFERROR(Inv_SY_B!AI79/Inv_SY_B!$NE79-1,"")</f>
        <v>-7.8946906992317545E-2</v>
      </c>
      <c r="AJ79" s="57">
        <f>IFERROR(Inv_SY_B!AJ79/Inv_SY_B!$NE79-1,"")</f>
        <v>-8.0242229901725359E-2</v>
      </c>
      <c r="AK79" s="57">
        <f>IFERROR(Inv_SY_B!AK79/Inv_SY_B!$NE79-1,"")</f>
        <v>-7.0036655463967201E-2</v>
      </c>
      <c r="AL79" s="57">
        <f>IFERROR(Inv_SY_B!AL79/Inv_SY_B!$NE79-1,"")</f>
        <v>-6.7995540576415436E-2</v>
      </c>
      <c r="AM79" s="57">
        <f>IFERROR(Inv_SY_B!AM79/Inv_SY_B!$NE79-1,"")</f>
        <v>-4.6642338675875084E-2</v>
      </c>
      <c r="AN79" s="57">
        <f>IFERROR(Inv_SY_B!AN79/Inv_SY_B!$NE79-1,"")</f>
        <v>-4.6328321000867034E-2</v>
      </c>
      <c r="AO79" s="57">
        <f>IFERROR(Inv_SY_B!AO79/Inv_SY_B!$NE79-1,"")</f>
        <v>-6.761086892453072E-2</v>
      </c>
      <c r="AP79" s="57">
        <f>IFERROR(Inv_SY_B!AP79/Inv_SY_B!$NE79-1,"")</f>
        <v>-6.093014288873666E-2</v>
      </c>
      <c r="AQ79" s="57">
        <f>IFERROR(Inv_SY_B!AQ79/Inv_SY_B!$NE79-1,"")</f>
        <v>-7.8499431805431286E-2</v>
      </c>
      <c r="AR79" s="57">
        <f>IFERROR(Inv_SY_B!AR79/Inv_SY_B!$NE79-1,"")</f>
        <v>-6.1195781235783175E-2</v>
      </c>
      <c r="AS79" s="57">
        <f>IFERROR(Inv_SY_B!AS79/Inv_SY_B!$NE79-1,"")</f>
        <v>-3.9039278270030731E-2</v>
      </c>
      <c r="AT79" s="57">
        <f>IFERROR(Inv_SY_B!AT79/Inv_SY_B!$NE79-1,"")</f>
        <v>-4.1604971805955904E-2</v>
      </c>
      <c r="AU79" s="57">
        <f>IFERROR(Inv_SY_B!AU79/Inv_SY_B!$NE79-1,"")</f>
        <v>-5.0672232171810494E-2</v>
      </c>
      <c r="AV79" s="57">
        <f>IFERROR(Inv_SY_B!AV79/Inv_SY_B!$NE79-1,"")</f>
        <v>-2.4957395960926831E-2</v>
      </c>
      <c r="AW79" s="57">
        <f>IFERROR(Inv_SY_B!AW79/Inv_SY_B!$NE79-1,"")</f>
        <v>-3.1258208679423194E-2</v>
      </c>
      <c r="AX79" s="57">
        <f>IFERROR(Inv_SY_B!AX79/Inv_SY_B!$NE79-1,"")</f>
        <v>-3.8577908949562145E-2</v>
      </c>
      <c r="AY79" s="57">
        <f>IFERROR(Inv_SY_B!AY79/Inv_SY_B!$NE79-1,"")</f>
        <v>-5.0816508833819829E-2</v>
      </c>
      <c r="AZ79" s="57">
        <f>IFERROR(Inv_SY_B!AZ79/Inv_SY_B!$NE79-1,"")</f>
        <v>-3.6438846002187053E-2</v>
      </c>
      <c r="BA79" s="57">
        <f>IFERROR(Inv_SY_B!BA79/Inv_SY_B!$NE79-1,"")</f>
        <v>-3.8794429201281289E-2</v>
      </c>
      <c r="BB79" s="57">
        <f>IFERROR(Inv_SY_B!BB79/Inv_SY_B!$NE79-1,"")</f>
        <v>-6.152868926927213E-2</v>
      </c>
      <c r="BC79" s="57">
        <f>IFERROR(Inv_SY_B!BC79/Inv_SY_B!$NE79-1,"")</f>
        <v>-7.1950667959253645E-2</v>
      </c>
      <c r="BD79" s="57">
        <f>IFERROR(Inv_SY_B!BD79/Inv_SY_B!$NE79-1,"")</f>
        <v>-6.7052837411277544E-2</v>
      </c>
      <c r="BE79" s="57">
        <f>IFERROR(Inv_SY_B!BE79/Inv_SY_B!$NE79-1,"")</f>
        <v>-7.4566924269848234E-2</v>
      </c>
      <c r="BF79" s="57">
        <f>IFERROR(Inv_SY_B!BF79/Inv_SY_B!$NE79-1,"")</f>
        <v>-5.0413187733353237E-2</v>
      </c>
      <c r="BG79" s="57">
        <f>IFERROR(Inv_SY_B!BG79/Inv_SY_B!$NE79-1,"")</f>
        <v>-6.5173813202402453E-2</v>
      </c>
      <c r="BH79" s="57">
        <f>IFERROR(Inv_SY_B!BH79/Inv_SY_B!$NE79-1,"")</f>
        <v>-9.9501687023881513E-2</v>
      </c>
      <c r="BI79" s="57">
        <f>IFERROR(Inv_SY_B!BI79/Inv_SY_B!$NE79-1,"")</f>
        <v>-9.4656192972836783E-2</v>
      </c>
      <c r="BJ79" s="57">
        <f>IFERROR(Inv_SY_B!BJ79/Inv_SY_B!$NE79-1,"")</f>
        <v>-0.10126569140639508</v>
      </c>
      <c r="BK79" s="57">
        <f>IFERROR(Inv_SY_B!BK79/Inv_SY_B!$NE79-1,"")</f>
        <v>-4.628121834961596E-2</v>
      </c>
      <c r="BL79" s="57">
        <f>IFERROR(Inv_SY_B!BL79/Inv_SY_B!$NE79-1,"")</f>
        <v>-6.7755277052782614E-2</v>
      </c>
      <c r="BM79" s="57">
        <f>IFERROR(Inv_SY_B!BM79/Inv_SY_B!$NE79-1,"")</f>
        <v>-6.982899861436509E-2</v>
      </c>
      <c r="BN79" s="57">
        <f>IFERROR(Inv_SY_B!BN79/Inv_SY_B!$NE79-1,"")</f>
        <v>2.9149695520970242E-2</v>
      </c>
      <c r="BO79" s="57">
        <f>IFERROR(Inv_SY_B!BO79/Inv_SY_B!$NE79-1,"")</f>
        <v>1.1893026478039026E-2</v>
      </c>
      <c r="BP79" s="57">
        <f>IFERROR(Inv_SY_B!BP79/Inv_SY_B!$NE79-1,"")</f>
        <v>1.2114835651598321E-2</v>
      </c>
      <c r="BQ79" s="57">
        <f>IFERROR(Inv_SY_B!BQ79/Inv_SY_B!$NE79-1,"")</f>
        <v>1.726025818824195E-2</v>
      </c>
      <c r="BR79" s="57">
        <f>IFERROR(Inv_SY_B!BR79/Inv_SY_B!$NE79-1,"")</f>
        <v>1.5969404992117298E-2</v>
      </c>
      <c r="BS79" s="57">
        <f>IFERROR(Inv_SY_B!BS79/Inv_SY_B!$NE79-1,"")</f>
        <v>1.3466732584536567E-2</v>
      </c>
      <c r="BT79" s="57">
        <f>IFERROR(Inv_SY_B!BT79/Inv_SY_B!$NE79-1,"")</f>
        <v>8.1563461734672771E-3</v>
      </c>
      <c r="BU79" s="57">
        <f>IFERROR(Inv_SY_B!BU79/Inv_SY_B!$NE79-1,"")</f>
        <v>3.2206979406529168E-2</v>
      </c>
      <c r="BV79" s="57">
        <f>IFERROR(Inv_SY_B!BV79/Inv_SY_B!$NE79-1,"")</f>
        <v>1.9977843864294353E-2</v>
      </c>
      <c r="BW79" s="57">
        <f>IFERROR(Inv_SY_B!BW79/Inv_SY_B!$NE79-1,"")</f>
        <v>8.0204668896646236E-3</v>
      </c>
      <c r="BX79" s="57">
        <f>IFERROR(Inv_SY_B!BX79/Inv_SY_B!$NE79-1,"")</f>
        <v>-1.1891376921970176E-2</v>
      </c>
      <c r="BY79" s="57">
        <f>IFERROR(Inv_SY_B!BY79/Inv_SY_B!$NE79-1,"")</f>
        <v>6.7975533354409645E-3</v>
      </c>
      <c r="BZ79" s="57">
        <f>IFERROR(Inv_SY_B!BZ79/Inv_SY_B!$NE79-1,"")</f>
        <v>1.6621007921261644E-2</v>
      </c>
      <c r="CA79" s="57">
        <f>IFERROR(Inv_SY_B!CA79/Inv_SY_B!$NE79-1,"")</f>
        <v>1.2790015137305044E-3</v>
      </c>
      <c r="CB79" s="57">
        <f>IFERROR(Inv_SY_B!CB79/Inv_SY_B!$NE79-1,"")</f>
        <v>4.0223857150883058E-2</v>
      </c>
      <c r="CC79" s="57">
        <f>IFERROR(Inv_SY_B!CC79/Inv_SY_B!$NE79-1,"")</f>
        <v>3.961240037377145E-2</v>
      </c>
      <c r="CD79" s="57">
        <f>IFERROR(Inv_SY_B!CD79/Inv_SY_B!$NE79-1,"")</f>
        <v>4.0087977867080626E-2</v>
      </c>
      <c r="CE79" s="57">
        <f>IFERROR(Inv_SY_B!CE79/Inv_SY_B!$NE79-1,"")</f>
        <v>1.1893026478039026E-2</v>
      </c>
      <c r="CF79" s="57">
        <f>IFERROR(Inv_SY_B!CF79/Inv_SY_B!$NE79-1,"")</f>
        <v>3.0347131709481001E-2</v>
      </c>
      <c r="CG79" s="57">
        <f>IFERROR(Inv_SY_B!CG79/Inv_SY_B!$NE79-1,"")</f>
        <v>4.9939225942769783E-2</v>
      </c>
      <c r="CH79" s="57">
        <f>IFERROR(Inv_SY_B!CH79/Inv_SY_B!$NE79-1,"")</f>
        <v>4.2688213252576102E-2</v>
      </c>
      <c r="CI79" s="57">
        <f>IFERROR(Inv_SY_B!CI79/Inv_SY_B!$NE79-1,"")</f>
        <v>3.1391703703713469E-2</v>
      </c>
      <c r="CJ79" s="57">
        <f>IFERROR(Inv_SY_B!CJ79/Inv_SY_B!$NE79-1,"")</f>
        <v>3.9136822880462274E-2</v>
      </c>
      <c r="CK79" s="57">
        <f>IFERROR(Inv_SY_B!CK79/Inv_SY_B!$NE79-1,"")</f>
        <v>2.6920040000391277E-2</v>
      </c>
      <c r="CL79" s="57">
        <f>IFERROR(Inv_SY_B!CL79/Inv_SY_B!$NE79-1,"")</f>
        <v>4.4167073774905585E-3</v>
      </c>
      <c r="CM79" s="57">
        <f>IFERROR(Inv_SY_B!CM79/Inv_SY_B!$NE79-1,"")</f>
        <v>2.0657240283307177E-2</v>
      </c>
      <c r="CN79" s="57">
        <f>IFERROR(Inv_SY_B!CN79/Inv_SY_B!$NE79-1,"")</f>
        <v>3.1799341555121208E-2</v>
      </c>
      <c r="CO79" s="57">
        <f>IFERROR(Inv_SY_B!CO79/Inv_SY_B!$NE79-1,"")</f>
        <v>3.0100850507588817E-2</v>
      </c>
      <c r="CP79" s="57">
        <f>IFERROR(Inv_SY_B!CP79/Inv_SY_B!$NE79-1,"")</f>
        <v>-7.469771463833097E-3</v>
      </c>
      <c r="CQ79" s="57">
        <f>IFERROR(Inv_SY_B!CQ79/Inv_SY_B!$NE79-1,"")</f>
        <v>2.1812214195629398E-2</v>
      </c>
      <c r="CR79" s="57">
        <f>IFERROR(Inv_SY_B!CR79/Inv_SY_B!$NE79-1,"")</f>
        <v>2.7519144115339067E-2</v>
      </c>
      <c r="CS79" s="57">
        <f>IFERROR(Inv_SY_B!CS79/Inv_SY_B!$NE79-1,"")</f>
        <v>4.1107072495600194E-2</v>
      </c>
      <c r="CT79" s="57">
        <f>IFERROR(Inv_SY_B!CT79/Inv_SY_B!$NE79-1,"")</f>
        <v>3.1731401913219992E-2</v>
      </c>
      <c r="CU79" s="57">
        <f>IFERROR(Inv_SY_B!CU79/Inv_SY_B!$NE79-1,"")</f>
        <v>1.4010025719683572E-2</v>
      </c>
      <c r="CV79" s="57">
        <f>IFERROR(Inv_SY_B!CV79/Inv_SY_B!$NE79-1,"")</f>
        <v>3.3701651528357912E-2</v>
      </c>
      <c r="CW79" s="57">
        <f>IFERROR(Inv_SY_B!CW79/Inv_SY_B!$NE79-1,"")</f>
        <v>-2.6816942229479501E-4</v>
      </c>
      <c r="CX79" s="57">
        <f>IFERROR(Inv_SY_B!CX79/Inv_SY_B!$NE79-1,"")</f>
        <v>3.4022820744618487E-2</v>
      </c>
      <c r="CY79" s="57">
        <f>IFERROR(Inv_SY_B!CY79/Inv_SY_B!$NE79-1,"")</f>
        <v>3.7290099886963413E-2</v>
      </c>
      <c r="CZ79" s="57">
        <f>IFERROR(Inv_SY_B!CZ79/Inv_SY_B!$NE79-1,"")</f>
        <v>2.3918343094569972E-2</v>
      </c>
      <c r="DA79" s="57">
        <f>IFERROR(Inv_SY_B!DA79/Inv_SY_B!$NE79-1,"")</f>
        <v>8.0966737578815895E-3</v>
      </c>
      <c r="DB79" s="57">
        <f>IFERROR(Inv_SY_B!DB79/Inv_SY_B!$NE79-1,"")</f>
        <v>1.8347292458662956E-2</v>
      </c>
      <c r="DC79" s="57">
        <f>IFERROR(Inv_SY_B!DC79/Inv_SY_B!$NE79-1,"")</f>
        <v>5.9111077599446116E-2</v>
      </c>
      <c r="DD79" s="57">
        <f>IFERROR(Inv_SY_B!DD79/Inv_SY_B!$NE79-1,"")</f>
        <v>2.5684773784004022E-2</v>
      </c>
      <c r="DE79" s="57">
        <f>IFERROR(Inv_SY_B!DE79/Inv_SY_B!$NE79-1,"")</f>
        <v>3.7438331832929661E-2</v>
      </c>
      <c r="DF79" s="57">
        <f>IFERROR(Inv_SY_B!DF79/Inv_SY_B!$NE79-1,"")</f>
        <v>1.590146535021586E-2</v>
      </c>
      <c r="DG79" s="57">
        <f>IFERROR(Inv_SY_B!DG79/Inv_SY_B!$NE79-1,"")</f>
        <v>2.4529799871681579E-2</v>
      </c>
      <c r="DH79" s="57">
        <f>IFERROR(Inv_SY_B!DH79/Inv_SY_B!$NE79-1,"")</f>
        <v>3.7845969684337399E-2</v>
      </c>
      <c r="DI79" s="57">
        <f>IFERROR(Inv_SY_B!DI79/Inv_SY_B!$NE79-1,"")</f>
        <v>3.23428586903316E-2</v>
      </c>
      <c r="DJ79" s="57">
        <f>IFERROR(Inv_SY_B!DJ79/Inv_SY_B!$NE79-1,"")</f>
        <v>3.8185667893843922E-2</v>
      </c>
      <c r="DK79" s="57">
        <f>IFERROR(Inv_SY_B!DK79/Inv_SY_B!$NE79-1,"")</f>
        <v>4.0848254812166473E-2</v>
      </c>
      <c r="DL79" s="57">
        <f>IFERROR(Inv_SY_B!DL79/Inv_SY_B!$NE79-1,"")</f>
        <v>1.0015421829130178E-2</v>
      </c>
      <c r="DM79" s="57">
        <f>IFERROR(Inv_SY_B!DM79/Inv_SY_B!$NE79-1,"")</f>
        <v>2.4665679155484233E-2</v>
      </c>
      <c r="DN79" s="57">
        <f>IFERROR(Inv_SY_B!DN79/Inv_SY_B!$NE79-1,"")</f>
        <v>2.9285574804772896E-2</v>
      </c>
      <c r="DO79" s="57">
        <f>IFERROR(Inv_SY_B!DO79/Inv_SY_B!$NE79-1,"")</f>
        <v>3.1391703703713469E-2</v>
      </c>
      <c r="DP79" s="57">
        <f>IFERROR(Inv_SY_B!DP79/Inv_SY_B!$NE79-1,"")</f>
        <v>4.3077322110737892E-2</v>
      </c>
      <c r="DQ79" s="57">
        <f>IFERROR(Inv_SY_B!DQ79/Inv_SY_B!$NE79-1,"")</f>
        <v>4.0020038225179189E-2</v>
      </c>
      <c r="DR79" s="57">
        <f>IFERROR(Inv_SY_B!DR79/Inv_SY_B!$NE79-1,"")</f>
        <v>5.408354409874927E-2</v>
      </c>
      <c r="DS79" s="57">
        <f>IFERROR(Inv_SY_B!DS79/Inv_SY_B!$NE79-1,"")</f>
        <v>3.3905470454061781E-2</v>
      </c>
      <c r="DT79" s="57">
        <f>IFERROR(Inv_SY_B!DT79/Inv_SY_B!$NE79-1,"")</f>
        <v>2.0657240283307177E-2</v>
      </c>
      <c r="DU79" s="57">
        <f>IFERROR(Inv_SY_B!DU79/Inv_SY_B!$NE79-1,"")</f>
        <v>1.9035953374298975E-2</v>
      </c>
      <c r="DV79" s="57">
        <f>IFERROR(Inv_SY_B!DV79/Inv_SY_B!$NE79-1,"")</f>
        <v>4.2901296674902945E-2</v>
      </c>
      <c r="DW79" s="57">
        <f>IFERROR(Inv_SY_B!DW79/Inv_SY_B!$NE79-1,"")</f>
        <v>2.7994721608648243E-2</v>
      </c>
      <c r="DX79" s="57">
        <f>IFERROR(Inv_SY_B!DX79/Inv_SY_B!$NE79-1,"")</f>
        <v>1.6512922127327689E-2</v>
      </c>
      <c r="DY79" s="57">
        <f>IFERROR(Inv_SY_B!DY79/Inv_SY_B!$NE79-1,"")</f>
        <v>5.1670019298097891E-3</v>
      </c>
      <c r="DZ79" s="57">
        <f>IFERROR(Inv_SY_B!DZ79/Inv_SY_B!$NE79-1,"")</f>
        <v>2.0453421357603307E-2</v>
      </c>
      <c r="EA79" s="57">
        <f>IFERROR(Inv_SY_B!EA79/Inv_SY_B!$NE79-1,"")</f>
        <v>1.5493827498808121E-2</v>
      </c>
      <c r="EB79" s="57">
        <f>IFERROR(Inv_SY_B!EB79/Inv_SY_B!$NE79-1,"")</f>
        <v>4.9631830041059199E-3</v>
      </c>
      <c r="EC79" s="57">
        <f>IFERROR(Inv_SY_B!EC79/Inv_SY_B!$NE79-1,"")</f>
        <v>-7.4018318219317702E-3</v>
      </c>
      <c r="ED79" s="57">
        <f>IFERROR(Inv_SY_B!ED79/Inv_SY_B!$NE79-1,"")</f>
        <v>-1.3229013849203053E-4</v>
      </c>
      <c r="EE79" s="57">
        <f>IFERROR(Inv_SY_B!EE79/Inv_SY_B!$NE79-1,"")</f>
        <v>-6.0430389839055687E-3</v>
      </c>
      <c r="EF79" s="57">
        <f>IFERROR(Inv_SY_B!EF79/Inv_SY_B!$NE79-1,"")</f>
        <v>2.3135369699549546E-3</v>
      </c>
      <c r="EG79" s="57">
        <f>IFERROR(Inv_SY_B!EG79/Inv_SY_B!$NE79-1,"")</f>
        <v>-1.249730496452961E-2</v>
      </c>
      <c r="EH79" s="57">
        <f>IFERROR(Inv_SY_B!EH79/Inv_SY_B!$NE79-1,"")</f>
        <v>4.6234847945993973E-3</v>
      </c>
      <c r="EI79" s="57">
        <f>IFERROR(Inv_SY_B!EI79/Inv_SY_B!$NE79-1,"")</f>
        <v>-1.1577031633321022E-2</v>
      </c>
      <c r="EJ79" s="57">
        <f>IFERROR(Inv_SY_B!EJ79/Inv_SY_B!$NE79-1,"")</f>
        <v>-2.3063586793338198E-3</v>
      </c>
      <c r="EK79" s="57">
        <f>IFERROR(Inv_SY_B!EK79/Inv_SY_B!$NE79-1,"")</f>
        <v>-2.1492513552262338E-2</v>
      </c>
      <c r="EL79" s="57">
        <f>IFERROR(Inv_SY_B!EL79/Inv_SY_B!$NE79-1,"")</f>
        <v>-1.1274391410306173E-2</v>
      </c>
      <c r="EM79" s="57">
        <f>IFERROR(Inv_SY_B!EM79/Inv_SY_B!$NE79-1,"")</f>
        <v>-3.9369100849653282E-3</v>
      </c>
      <c r="EN79" s="57">
        <f>IFERROR(Inv_SY_B!EN79/Inv_SY_B!$NE79-1,"")</f>
        <v>-1.2769063532134806E-2</v>
      </c>
      <c r="EO79" s="57">
        <f>IFERROR(Inv_SY_B!EO79/Inv_SY_B!$NE79-1,"")</f>
        <v>-9.4756584130784027E-4</v>
      </c>
      <c r="EP79" s="57">
        <f>IFERROR(Inv_SY_B!EP79/Inv_SY_B!$NE79-1,"")</f>
        <v>1.1757147194236373E-2</v>
      </c>
      <c r="EQ79" s="57">
        <f>IFERROR(Inv_SY_B!EQ79/Inv_SY_B!$NE79-1,"")</f>
        <v>2.1097180442510854E-3</v>
      </c>
      <c r="ER79" s="57">
        <f>IFERROR(Inv_SY_B!ER79/Inv_SY_B!$NE79-1,"")</f>
        <v>1.726025818824195E-2</v>
      </c>
      <c r="ES79" s="57">
        <f>IFERROR(Inv_SY_B!ES79/Inv_SY_B!$NE79-1,"")</f>
        <v>-1.2872640508143629E-3</v>
      </c>
      <c r="ET79" s="57">
        <f>IFERROR(Inv_SY_B!ET79/Inv_SY_B!$NE79-1,"")</f>
        <v>2.628078973341097E-2</v>
      </c>
      <c r="EU79" s="57">
        <f>IFERROR(Inv_SY_B!EU79/Inv_SY_B!$NE79-1,"")</f>
        <v>1.8301999364062072E-2</v>
      </c>
      <c r="EV79" s="57">
        <f>IFERROR(Inv_SY_B!EV79/Inv_SY_B!$NE79-1,"")</f>
        <v>-2.2013610509408199E-3</v>
      </c>
      <c r="EW79" s="57">
        <f>IFERROR(Inv_SY_B!EW79/Inv_SY_B!$NE79-1,"")</f>
        <v>1.2806814661611376E-2</v>
      </c>
      <c r="EX79" s="57">
        <f>IFERROR(Inv_SY_B!EX79/Inv_SY_B!$NE79-1,"")</f>
        <v>7.9525272477631859E-3</v>
      </c>
      <c r="EY79" s="57">
        <f>IFERROR(Inv_SY_B!EY79/Inv_SY_B!$NE79-1,"")</f>
        <v>2.5073317006891971E-2</v>
      </c>
      <c r="EZ79" s="57">
        <f>IFERROR(Inv_SY_B!EZ79/Inv_SY_B!$NE79-1,"")</f>
        <v>-1.5826347417693731E-2</v>
      </c>
      <c r="FA79" s="57">
        <f>IFERROR(Inv_SY_B!FA79/Inv_SY_B!$NE79-1,"")</f>
        <v>-1.2633184248332374E-2</v>
      </c>
      <c r="FB79" s="57">
        <f>IFERROR(Inv_SY_B!FB79/Inv_SY_B!$NE79-1,"")</f>
        <v>-4.266250596870913E-2</v>
      </c>
      <c r="FC79" s="57">
        <f>IFERROR(Inv_SY_B!FC79/Inv_SY_B!$NE79-1,"")</f>
        <v>2.6532351794614772E-3</v>
      </c>
      <c r="FD79" s="57">
        <f>IFERROR(Inv_SY_B!FD79/Inv_SY_B!$NE79-1,"")</f>
        <v>-1.4603433863470072E-2</v>
      </c>
      <c r="FE79" s="57">
        <f>IFERROR(Inv_SY_B!FE79/Inv_SY_B!$NE79-1,"")</f>
        <v>-3.423799037294728E-2</v>
      </c>
      <c r="FF79" s="57">
        <f>IFERROR(Inv_SY_B!FF79/Inv_SY_B!$NE79-1,"")</f>
        <v>-8.2850471666486847E-3</v>
      </c>
      <c r="FG79" s="57">
        <f>IFERROR(Inv_SY_B!FG79/Inv_SY_B!$NE79-1,"")</f>
        <v>-1.0187357139885167E-2</v>
      </c>
      <c r="FH79" s="57">
        <f>IFERROR(Inv_SY_B!FH79/Inv_SY_B!$NE79-1,"")</f>
        <v>-1.8987208279260814E-3</v>
      </c>
      <c r="FI79" s="57">
        <f>IFERROR(Inv_SY_B!FI79/Inv_SY_B!$NE79-1,"")</f>
        <v>-1.7864536674732756E-2</v>
      </c>
      <c r="FJ79" s="57">
        <f>IFERROR(Inv_SY_B!FJ79/Inv_SY_B!$NE79-1,"")</f>
        <v>-1.0215665324010637E-2</v>
      </c>
      <c r="FK79" s="57">
        <f>IFERROR(Inv_SY_B!FK79/Inv_SY_B!$NE79-1,"")</f>
        <v>-1.4231433346169053E-3</v>
      </c>
      <c r="FL79" s="57">
        <f>IFERROR(Inv_SY_B!FL79/Inv_SY_B!$NE79-1,"")</f>
        <v>8.5283466907681849E-4</v>
      </c>
      <c r="FM79" s="57">
        <f>IFERROR(Inv_SY_B!FM79/Inv_SY_B!$NE79-1,"")</f>
        <v>-1.6001049354011254E-2</v>
      </c>
      <c r="FN79" s="57">
        <f>IFERROR(Inv_SY_B!FN79/Inv_SY_B!$NE79-1,"")</f>
        <v>-5.509227511823922E-3</v>
      </c>
      <c r="FO79" s="57">
        <f>IFERROR(Inv_SY_B!FO79/Inv_SY_B!$NE79-1,"")</f>
        <v>-1.1685264482756974E-2</v>
      </c>
      <c r="FP79" s="57">
        <f>IFERROR(Inv_SY_B!FP79/Inv_SY_B!$NE79-1,"")</f>
        <v>-1.8605402293561224E-2</v>
      </c>
      <c r="FQ79" s="57">
        <f>IFERROR(Inv_SY_B!FQ79/Inv_SY_B!$NE79-1,"")</f>
        <v>-2.5376719936391345E-2</v>
      </c>
      <c r="FR79" s="57">
        <f>IFERROR(Inv_SY_B!FR79/Inv_SY_B!$NE79-1,"")</f>
        <v>-2.3367647668738556E-2</v>
      </c>
      <c r="FS79" s="57">
        <f>IFERROR(Inv_SY_B!FS79/Inv_SY_B!$NE79-1,"")</f>
        <v>-1.8307761957612745E-2</v>
      </c>
      <c r="FT79" s="57">
        <f>IFERROR(Inv_SY_B!FT79/Inv_SY_B!$NE79-1,"")</f>
        <v>-3.2025149082226534E-3</v>
      </c>
      <c r="FU79" s="57">
        <f>IFERROR(Inv_SY_B!FU79/Inv_SY_B!$NE79-1,"")</f>
        <v>-1.3422628085439925E-3</v>
      </c>
      <c r="FV79" s="57">
        <f>IFERROR(Inv_SY_B!FV79/Inv_SY_B!$NE79-1,"")</f>
        <v>-9.3785518791554834E-3</v>
      </c>
      <c r="FW79" s="57">
        <f>IFERROR(Inv_SY_B!FW79/Inv_SY_B!$NE79-1,"")</f>
        <v>-4.9139468399269637E-3</v>
      </c>
      <c r="FX79" s="57">
        <f>IFERROR(Inv_SY_B!FX79/Inv_SY_B!$NE79-1,"")</f>
        <v>-3.9466157480940733E-3</v>
      </c>
      <c r="FY79" s="57">
        <f>IFERROR(Inv_SY_B!FY79/Inv_SY_B!$NE79-1,"")</f>
        <v>-3.6489754121453721E-3</v>
      </c>
      <c r="FZ79" s="57">
        <f>IFERROR(Inv_SY_B!FZ79/Inv_SY_B!$NE79-1,"")</f>
        <v>-1.1804320617136321E-2</v>
      </c>
      <c r="GA79" s="57">
        <f>IFERROR(Inv_SY_B!GA79/Inv_SY_B!$NE79-1,"")</f>
        <v>2.0681993741999971E-3</v>
      </c>
      <c r="GB79" s="57">
        <f>IFERROR(Inv_SY_B!GB79/Inv_SY_B!$NE79-1,"")</f>
        <v>-3.0683511835292498E-2</v>
      </c>
      <c r="GC79" s="57">
        <f>IFERROR(Inv_SY_B!GC79/Inv_SY_B!$NE79-1,"")</f>
        <v>-1.5170146474963175E-4</v>
      </c>
      <c r="GD79" s="57">
        <f>IFERROR(Inv_SY_B!GD79/Inv_SY_B!$NE79-1,"")</f>
        <v>3.940853154543289E-3</v>
      </c>
      <c r="GE79" s="57">
        <f>IFERROR(Inv_SY_B!GE79/Inv_SY_B!$NE79-1,"")</f>
        <v>3.1223422306845272E-3</v>
      </c>
      <c r="GF79" s="57">
        <f>IFERROR(Inv_SY_B!GF79/Inv_SY_B!$NE79-1,"")</f>
        <v>1.1876800470189686E-3</v>
      </c>
      <c r="GG79" s="57">
        <f>IFERROR(Inv_SY_B!GG79/Inv_SY_B!$NE79-1,"")</f>
        <v>4.8337741623889485E-3</v>
      </c>
      <c r="GH79" s="57">
        <f>IFERROR(Inv_SY_B!GH79/Inv_SY_B!$NE79-1,"")</f>
        <v>8.8519186976947495E-3</v>
      </c>
      <c r="GI79" s="57">
        <f>IFERROR(Inv_SY_B!GI79/Inv_SY_B!$NE79-1,"")</f>
        <v>-1.0420293054975382E-2</v>
      </c>
      <c r="GJ79" s="57">
        <f>IFERROR(Inv_SY_B!GJ79/Inv_SY_B!$NE79-1,"")</f>
        <v>5.6522850862474883E-3</v>
      </c>
      <c r="GK79" s="57">
        <f>IFERROR(Inv_SY_B!GK79/Inv_SY_B!$NE79-1,"")</f>
        <v>-1.8754222461535575E-2</v>
      </c>
      <c r="GL79" s="57">
        <f>IFERROR(Inv_SY_B!GL79/Inv_SY_B!$NE79-1,"")</f>
        <v>6.5452060940931478E-3</v>
      </c>
      <c r="GM79" s="57">
        <f>IFERROR(Inv_SY_B!GM79/Inv_SY_B!$NE79-1,"")</f>
        <v>-4.6907165879653823E-3</v>
      </c>
      <c r="GN79" s="57">
        <f>IFERROR(Inv_SY_B!GN79/Inv_SY_B!$NE79-1,"")</f>
        <v>7.4381271019390294E-3</v>
      </c>
      <c r="GO79" s="57">
        <f>IFERROR(Inv_SY_B!GO79/Inv_SY_B!$NE79-1,"")</f>
        <v>2.9623605501123418E-3</v>
      </c>
      <c r="GP79" s="57">
        <f>IFERROR(Inv_SY_B!GP79/Inv_SY_B!$NE79-1,"")</f>
        <v>-9.4416885921266847E-4</v>
      </c>
      <c r="GQ79" s="57">
        <f>IFERROR(Inv_SY_B!GQ79/Inv_SY_B!$NE79-1,"")</f>
        <v>1.2181769956119526E-2</v>
      </c>
      <c r="GR79" s="57">
        <f>IFERROR(Inv_SY_B!GR79/Inv_SY_B!$NE79-1,"")</f>
        <v>-2.509600229512865E-2</v>
      </c>
      <c r="GS79" s="57">
        <f>IFERROR(Inv_SY_B!GS79/Inv_SY_B!$NE79-1,"")</f>
        <v>4.4855529536396155E-3</v>
      </c>
      <c r="GT79" s="57">
        <f>IFERROR(Inv_SY_B!GT79/Inv_SY_B!$NE79-1,"")</f>
        <v>-1.771820513832989E-2</v>
      </c>
      <c r="GU79" s="57">
        <f>IFERROR(Inv_SY_B!GU79/Inv_SY_B!$NE79-1,"")</f>
        <v>-1.7101507238859726E-2</v>
      </c>
      <c r="GV79" s="57">
        <f>IFERROR(Inv_SY_B!GV79/Inv_SY_B!$NE79-1,"")</f>
        <v>-3.0941797856526732E-2</v>
      </c>
      <c r="GW79" s="57">
        <f>IFERROR(Inv_SY_B!GW79/Inv_SY_B!$NE79-1,"")</f>
        <v>5.6592778411284073E-3</v>
      </c>
      <c r="GX79" s="57">
        <f>IFERROR(Inv_SY_B!GX79/Inv_SY_B!$NE79-1,"")</f>
        <v>-2.2058316383195442E-2</v>
      </c>
      <c r="GY79" s="57">
        <f>IFERROR(Inv_SY_B!GY79/Inv_SY_B!$NE79-1,"")</f>
        <v>-4.4677351991611047E-3</v>
      </c>
      <c r="GZ79" s="57">
        <f>IFERROR(Inv_SY_B!GZ79/Inv_SY_B!$NE79-1,"")</f>
        <v>4.8452218676178216E-3</v>
      </c>
      <c r="HA79" s="57">
        <f>IFERROR(Inv_SY_B!HA79/Inv_SY_B!$NE79-1,"")</f>
        <v>-6.080368457477614E-3</v>
      </c>
      <c r="HB79" s="57">
        <f>IFERROR(Inv_SY_B!HB79/Inv_SY_B!$NE79-1,"")</f>
        <v>-3.0306518088098922E-2</v>
      </c>
      <c r="HC79" s="57">
        <f>IFERROR(Inv_SY_B!HC79/Inv_SY_B!$NE79-1,"")</f>
        <v>-8.4596133594259104E-3</v>
      </c>
      <c r="HD79" s="57">
        <f>IFERROR(Inv_SY_B!HD79/Inv_SY_B!$NE79-1,"")</f>
        <v>-0.27489417387605009</v>
      </c>
      <c r="HE79" s="57">
        <f>IFERROR(Inv_SY_B!HE79/Inv_SY_B!$NE79-1,"")</f>
        <v>-4.5791462443526276E-2</v>
      </c>
      <c r="HF79" s="57">
        <f>IFERROR(Inv_SY_B!HF79/Inv_SY_B!$NE79-1,"")</f>
        <v>-5.0925107474708575E-4</v>
      </c>
      <c r="HG79" s="57">
        <f>IFERROR(Inv_SY_B!HG79/Inv_SY_B!$NE79-1,"")</f>
        <v>-1.2592495122138558E-2</v>
      </c>
      <c r="HH79" s="57">
        <f>IFERROR(Inv_SY_B!HH79/Inv_SY_B!$NE79-1,"")</f>
        <v>-8.6773799338918378E-3</v>
      </c>
      <c r="HI79" s="57">
        <f>IFERROR(Inv_SY_B!HI79/Inv_SY_B!$NE79-1,"")</f>
        <v>1.0176990577927425E-2</v>
      </c>
      <c r="HJ79" s="57">
        <f>IFERROR(Inv_SY_B!HJ79/Inv_SY_B!$NE79-1,"")</f>
        <v>9.7850613725605218E-3</v>
      </c>
      <c r="HK79" s="57">
        <f>IFERROR(Inv_SY_B!HK79/Inv_SY_B!$NE79-1,"")</f>
        <v>6.5696077815546872E-3</v>
      </c>
      <c r="HL79" s="57">
        <f>IFERROR(Inv_SY_B!HL79/Inv_SY_B!$NE79-1,"")</f>
        <v>-3.1052094137778985E-3</v>
      </c>
      <c r="HM79" s="57">
        <f>IFERROR(Inv_SY_B!HM79/Inv_SY_B!$NE79-1,"")</f>
        <v>-3.5065771449409588E-2</v>
      </c>
      <c r="HN79" s="57">
        <f>IFERROR(Inv_SY_B!HN79/Inv_SY_B!$NE79-1,"")</f>
        <v>-3.5543656536073498E-2</v>
      </c>
      <c r="HO79" s="57">
        <f>IFERROR(Inv_SY_B!HO79/Inv_SY_B!$NE79-1,"")</f>
        <v>-1.9694719374046432E-2</v>
      </c>
      <c r="HP79" s="57">
        <f>IFERROR(Inv_SY_B!HP79/Inv_SY_B!$NE79-1,"")</f>
        <v>-4.1060028795268488E-2</v>
      </c>
      <c r="HQ79" s="57">
        <f>IFERROR(Inv_SY_B!HQ79/Inv_SY_B!$NE79-1,"")</f>
        <v>-6.6794218407779882E-2</v>
      </c>
      <c r="HR79" s="57">
        <f>IFERROR(Inv_SY_B!HR79/Inv_SY_B!$NE79-1,"")</f>
        <v>-6.6630039474486868E-2</v>
      </c>
      <c r="HS79" s="57">
        <f>IFERROR(Inv_SY_B!HS79/Inv_SY_B!$NE79-1,"")</f>
        <v>-4.7843250294509643E-2</v>
      </c>
      <c r="HT79" s="57">
        <f>IFERROR(Inv_SY_B!HT79/Inv_SY_B!$NE79-1,"")</f>
        <v>-7.6601769920609075E-2</v>
      </c>
      <c r="HU79" s="57">
        <f>IFERROR(Inv_SY_B!HU79/Inv_SY_B!$NE79-1,"")</f>
        <v>-1.695953449180343E-2</v>
      </c>
      <c r="HV79" s="57">
        <f>IFERROR(Inv_SY_B!HV79/Inv_SY_B!$NE79-1,"")</f>
        <v>-2.3914015418294188E-2</v>
      </c>
      <c r="HW79" s="57">
        <f>IFERROR(Inv_SY_B!HW79/Inv_SY_B!$NE79-1,"")</f>
        <v>-2.8819791618162061E-3</v>
      </c>
      <c r="HX79" s="57">
        <f>IFERROR(Inv_SY_B!HX79/Inv_SY_B!$NE79-1,"")</f>
        <v>3.9952297543801585E-3</v>
      </c>
      <c r="HY79" s="57">
        <f>IFERROR(Inv_SY_B!HY79/Inv_SY_B!$NE79-1,"")</f>
        <v>4.2270457852631171E-3</v>
      </c>
      <c r="HZ79" s="57">
        <f>IFERROR(Inv_SY_B!HZ79/Inv_SY_B!$NE79-1,"")</f>
        <v>2.677751625623781E-4</v>
      </c>
      <c r="IA79" s="57">
        <f>IFERROR(Inv_SY_B!IA79/Inv_SY_B!$NE79-1,"")</f>
        <v>1.4349679133821791E-2</v>
      </c>
      <c r="IB79" s="57">
        <f>IFERROR(Inv_SY_B!IB79/Inv_SY_B!$NE79-1,"")</f>
        <v>-1.0476713887888844E-2</v>
      </c>
      <c r="IC79" s="57">
        <f>IFERROR(Inv_SY_B!IC79/Inv_SY_B!$NE79-1,"")</f>
        <v>9.7133585161612856E-3</v>
      </c>
      <c r="ID79" s="57">
        <f>IFERROR(Inv_SY_B!ID79/Inv_SY_B!$NE79-1,"")</f>
        <v>2.0634294970214295E-3</v>
      </c>
      <c r="IE79" s="57">
        <f>IFERROR(Inv_SY_B!IE79/Inv_SY_B!$NE79-1,"")</f>
        <v>4.9224938779119931E-3</v>
      </c>
      <c r="IF79" s="57">
        <f>IFERROR(Inv_SY_B!IF79/Inv_SY_B!$NE79-1,"")</f>
        <v>-4.2136160391341937E-2</v>
      </c>
      <c r="IG79" s="57">
        <f>IFERROR(Inv_SY_B!IG79/Inv_SY_B!$NE79-1,"")</f>
        <v>-8.5633117282193361E-3</v>
      </c>
      <c r="IH79" s="57">
        <f>IFERROR(Inv_SY_B!IH79/Inv_SY_B!$NE79-1,"")</f>
        <v>-2.0264501858505479E-2</v>
      </c>
      <c r="II79" s="57">
        <f>IFERROR(Inv_SY_B!II79/Inv_SY_B!$NE79-1,"")</f>
        <v>-1.9454985560183657E-2</v>
      </c>
      <c r="IJ79" s="57">
        <f>IFERROR(Inv_SY_B!IJ79/Inv_SY_B!$NE79-1,"")</f>
        <v>-1.4965849724036251E-2</v>
      </c>
      <c r="IK79" s="57">
        <f>IFERROR(Inv_SY_B!IK79/Inv_SY_B!$NE79-1,"")</f>
        <v>6.9315661455651156E-3</v>
      </c>
      <c r="IL79" s="57">
        <f>IFERROR(Inv_SY_B!IL79/Inv_SY_B!$NE79-1,"")</f>
        <v>4.5361338264404694E-3</v>
      </c>
      <c r="IM79" s="57">
        <f>IFERROR(Inv_SY_B!IM79/Inv_SY_B!$NE79-1,"")</f>
        <v>-1.0377364160367497E-2</v>
      </c>
      <c r="IN79" s="57">
        <f>IFERROR(Inv_SY_B!IN79/Inv_SY_B!$NE79-1,"")</f>
        <v>-1.761517579127081E-2</v>
      </c>
      <c r="IO79" s="57">
        <f>IFERROR(Inv_SY_B!IO79/Inv_SY_B!$NE79-1,"")</f>
        <v>-7.1319397280050767E-3</v>
      </c>
      <c r="IP79" s="57">
        <f>IFERROR(Inv_SY_B!IP79/Inv_SY_B!$NE79-1,"")</f>
        <v>-1.9454985560183657E-2</v>
      </c>
      <c r="IQ79" s="57">
        <f>IFERROR(Inv_SY_B!IQ79/Inv_SY_B!$NE79-1,"")</f>
        <v>-5.2001394706465698E-3</v>
      </c>
      <c r="IR79" s="57">
        <f>IFERROR(Inv_SY_B!IR79/Inv_SY_B!$NE79-1,"")</f>
        <v>-9.0784584635150711E-3</v>
      </c>
      <c r="IS79" s="57">
        <f>IFERROR(Inv_SY_B!IS79/Inv_SY_B!$NE79-1,"")</f>
        <v>-1.0403121497132295E-2</v>
      </c>
      <c r="IT79" s="57">
        <f>IFERROR(Inv_SY_B!IT79/Inv_SY_B!$NE79-1,"")</f>
        <v>-2.615189311902677E-2</v>
      </c>
      <c r="IU79" s="57">
        <f>IFERROR(Inv_SY_B!IU79/Inv_SY_B!$NE79-1,"")</f>
        <v>-4.5157302366110041E-3</v>
      </c>
      <c r="IV79" s="57">
        <f>IFERROR(Inv_SY_B!IV79/Inv_SY_B!$NE79-1,"")</f>
        <v>-5.6932084887152401E-3</v>
      </c>
      <c r="IW79" s="57">
        <f>IFERROR(Inv_SY_B!IW79/Inv_SY_B!$NE79-1,"")</f>
        <v>-1.2242931266045143E-2</v>
      </c>
      <c r="IX79" s="57">
        <f>IFERROR(Inv_SY_B!IX79/Inv_SY_B!$NE79-1,"")</f>
        <v>-1.4965849724036251E-2</v>
      </c>
      <c r="IY79" s="57">
        <f>IFERROR(Inv_SY_B!IY79/Inv_SY_B!$NE79-1,"")</f>
        <v>-3.6013273480399621E-2</v>
      </c>
      <c r="IZ79" s="57">
        <f>IFERROR(Inv_SY_B!IZ79/Inv_SY_B!$NE79-1,"")</f>
        <v>3.2775541224917992E-2</v>
      </c>
      <c r="JA79" s="57">
        <f>IFERROR(Inv_SY_B!JA79/Inv_SY_B!$NE79-1,"")</f>
        <v>1.0932128712945355E-2</v>
      </c>
      <c r="JB79" s="57">
        <f>IFERROR(Inv_SY_B!JB79/Inv_SY_B!$NE79-1,"")</f>
        <v>3.1547740903245192E-2</v>
      </c>
      <c r="JC79" s="57">
        <f>IFERROR(Inv_SY_B!JC79/Inv_SY_B!$NE79-1,"")</f>
        <v>2.2736438153025507E-2</v>
      </c>
      <c r="JD79" s="57">
        <f>IFERROR(Inv_SY_B!JD79/Inv_SY_B!$NE79-1,"")</f>
        <v>1.9604175833837223E-2</v>
      </c>
      <c r="JE79" s="57">
        <f>IFERROR(Inv_SY_B!JE79/Inv_SY_B!$NE79-1,"")</f>
        <v>1.7672375576478494E-2</v>
      </c>
      <c r="JF79" s="57">
        <f>IFERROR(Inv_SY_B!JF79/Inv_SY_B!$NE79-1,"")</f>
        <v>-1.8686440635294899E-2</v>
      </c>
      <c r="JG79" s="57">
        <f>IFERROR(Inv_SY_B!JG79/Inv_SY_B!$NE79-1,"")</f>
        <v>2.1167566162396678E-3</v>
      </c>
      <c r="JH79" s="57">
        <f>IFERROR(Inv_SY_B!JH79/Inv_SY_B!$NE79-1,"")</f>
        <v>2.5329329323827032E-2</v>
      </c>
      <c r="JI79" s="57">
        <f>IFERROR(Inv_SY_B!JI79/Inv_SY_B!$NE79-1,"")</f>
        <v>2.4425277345679675E-2</v>
      </c>
      <c r="JJ79" s="57">
        <f>IFERROR(Inv_SY_B!JJ79/Inv_SY_B!$NE79-1,"")</f>
        <v>1.1255439069426609E-2</v>
      </c>
      <c r="JK79" s="57">
        <f>IFERROR(Inv_SY_B!JK79/Inv_SY_B!$NE79-1,"")</f>
        <v>1.3387291369246768E-2</v>
      </c>
      <c r="JL79" s="57">
        <f>IFERROR(Inv_SY_B!JL79/Inv_SY_B!$NE79-1,"")</f>
        <v>2.7357243954095889E-3</v>
      </c>
      <c r="JM79" s="57">
        <f>IFERROR(Inv_SY_B!JM79/Inv_SY_B!$NE79-1,"")</f>
        <v>-1.9743992524616449E-2</v>
      </c>
      <c r="JN79" s="57">
        <f>IFERROR(Inv_SY_B!JN79/Inv_SY_B!$NE79-1,"")</f>
        <v>4.7986256805057081E-3</v>
      </c>
      <c r="JO79" s="57">
        <f>IFERROR(Inv_SY_B!JO79/Inv_SY_B!$NE79-1,"")</f>
        <v>-2.7349371502991104E-2</v>
      </c>
      <c r="JP79" s="57">
        <f>IFERROR(Inv_SY_B!JP79/Inv_SY_B!$NE79-1,"")</f>
        <v>-5.509227511823811E-3</v>
      </c>
      <c r="JQ79" s="57">
        <f>IFERROR(Inv_SY_B!JQ79/Inv_SY_B!$NE79-1,"")</f>
        <v>3.2482669882014648E-3</v>
      </c>
      <c r="JR79" s="57">
        <f>IFERROR(Inv_SY_B!JR79/Inv_SY_B!$NE79-1,"")</f>
        <v>5.4805695078157246E-3</v>
      </c>
      <c r="JS79" s="57">
        <f>IFERROR(Inv_SY_B!JS79/Inv_SY_B!$NE79-1,"")</f>
        <v>-1.1052654337287526E-2</v>
      </c>
      <c r="JT79" s="57">
        <f>IFERROR(Inv_SY_B!JT79/Inv_SY_B!$NE79-1,"")</f>
        <v>1.2426012772283945E-2</v>
      </c>
      <c r="JU79" s="57">
        <f>IFERROR(Inv_SY_B!JU79/Inv_SY_B!$NE79-1,"")</f>
        <v>4.6063811085264028E-3</v>
      </c>
      <c r="JV79" s="57">
        <f>IFERROR(Inv_SY_B!JV79/Inv_SY_B!$NE79-1,"")</f>
        <v>3.4076937169336574E-2</v>
      </c>
      <c r="JW79" s="57">
        <f>IFERROR(Inv_SY_B!JW79/Inv_SY_B!$NE79-1,"")</f>
        <v>2.9835562382069192E-2</v>
      </c>
      <c r="JX79" s="57">
        <f>IFERROR(Inv_SY_B!JX79/Inv_SY_B!$NE79-1,"")</f>
        <v>2.8719411122262173E-2</v>
      </c>
      <c r="JY79" s="57">
        <f>IFERROR(Inv_SY_B!JY79/Inv_SY_B!$NE79-1,"")</f>
        <v>3.1100533809850672E-2</v>
      </c>
      <c r="JZ79" s="57">
        <f>IFERROR(Inv_SY_B!JZ79/Inv_SY_B!$NE79-1,"")</f>
        <v>-1.0420293054975382E-2</v>
      </c>
      <c r="KA79" s="57">
        <f>IFERROR(Inv_SY_B!KA79/Inv_SY_B!$NE79-1,"")</f>
        <v>1.517677583660193E-2</v>
      </c>
      <c r="KB79" s="57">
        <f>IFERROR(Inv_SY_B!KB79/Inv_SY_B!$NE79-1,"")</f>
        <v>3.1695814481747853E-2</v>
      </c>
      <c r="KC79" s="57">
        <f>IFERROR(Inv_SY_B!KC79/Inv_SY_B!$NE79-1,"")</f>
        <v>1.287006323300055E-2</v>
      </c>
      <c r="KD79" s="57">
        <f>IFERROR(Inv_SY_B!KD79/Inv_SY_B!$NE79-1,"")</f>
        <v>5.9499254221961895E-3</v>
      </c>
      <c r="KE79" s="57">
        <f>IFERROR(Inv_SY_B!KE79/Inv_SY_B!$NE79-1,"")</f>
        <v>3.7276570780783613E-2</v>
      </c>
      <c r="KF79" s="57">
        <f>IFERROR(Inv_SY_B!KF79/Inv_SY_B!$NE79-1,"")</f>
        <v>-2.3742983212351465E-3</v>
      </c>
      <c r="KG79" s="57">
        <f>IFERROR(Inv_SY_B!KG79/Inv_SY_B!$NE79-1,"")</f>
        <v>3.0430843053966372E-2</v>
      </c>
      <c r="KH79" s="57">
        <f>IFERROR(Inv_SY_B!KH79/Inv_SY_B!$NE79-1,"")</f>
        <v>3.3704886749400753E-2</v>
      </c>
      <c r="KI79" s="57">
        <f>IFERROR(Inv_SY_B!KI79/Inv_SY_B!$NE79-1,"")</f>
        <v>3.4370857001085886E-2</v>
      </c>
      <c r="KJ79" s="57">
        <f>IFERROR(Inv_SY_B!KJ79/Inv_SY_B!$NE79-1,"")</f>
        <v>2.8511062887098149E-2</v>
      </c>
      <c r="KK79" s="57">
        <f>IFERROR(Inv_SY_B!KK79/Inv_SY_B!$NE79-1,"")</f>
        <v>2.8979846416217203E-2</v>
      </c>
      <c r="KL79" s="57">
        <f>IFERROR(Inv_SY_B!KL79/Inv_SY_B!$NE79-1,"")</f>
        <v>3.7263829328046061E-2</v>
      </c>
      <c r="KM79" s="57">
        <f>IFERROR(Inv_SY_B!KM79/Inv_SY_B!$NE79-1,"")</f>
        <v>4.0485378238201752E-2</v>
      </c>
      <c r="KN79" s="57">
        <f>IFERROR(Inv_SY_B!KN79/Inv_SY_B!$NE79-1,"")</f>
        <v>3.7008897645894878E-2</v>
      </c>
      <c r="KO79" s="57">
        <f>IFERROR(Inv_SY_B!KO79/Inv_SY_B!$NE79-1,"")</f>
        <v>3.8054194252349127E-2</v>
      </c>
      <c r="KP79" s="57">
        <f>IFERROR(Inv_SY_B!KP79/Inv_SY_B!$NE79-1,"")</f>
        <v>3.4171663999804869E-2</v>
      </c>
      <c r="KQ79" s="57">
        <f>IFERROR(Inv_SY_B!KQ79/Inv_SY_B!$NE79-1,"")</f>
        <v>-2.7344762344649332E-2</v>
      </c>
      <c r="KR79" s="57">
        <f>IFERROR(Inv_SY_B!KR79/Inv_SY_B!$NE79-1,"")</f>
        <v>2.7675892231125321E-2</v>
      </c>
      <c r="KS79" s="57">
        <f>IFERROR(Inv_SY_B!KS79/Inv_SY_B!$NE79-1,"")</f>
        <v>2.9243837140806361E-2</v>
      </c>
      <c r="KT79" s="57">
        <f>IFERROR(Inv_SY_B!KT79/Inv_SY_B!$NE79-1,"")</f>
        <v>2.4614666455080592E-2</v>
      </c>
      <c r="KU79" s="57">
        <f>IFERROR(Inv_SY_B!KU79/Inv_SY_B!$NE79-1,"")</f>
        <v>2.1404112592399827E-2</v>
      </c>
      <c r="KV79" s="57">
        <f>IFERROR(Inv_SY_B!KV79/Inv_SY_B!$NE79-1,"")</f>
        <v>3.6701507188309446E-2</v>
      </c>
      <c r="KW79" s="57">
        <f>IFERROR(Inv_SY_B!KW79/Inv_SY_B!$NE79-1,"")</f>
        <v>2.9915813530669855E-2</v>
      </c>
      <c r="KX79" s="57">
        <f>IFERROR(Inv_SY_B!KX79/Inv_SY_B!$NE79-1,"")</f>
        <v>3.1100533809850672E-2</v>
      </c>
      <c r="KY79" s="57">
        <f>IFERROR(Inv_SY_B!KY79/Inv_SY_B!$NE79-1,"")</f>
        <v>3.0229935827201126E-2</v>
      </c>
      <c r="KZ79" s="57">
        <f>IFERROR(Inv_SY_B!KZ79/Inv_SY_B!$NE79-1,"")</f>
        <v>1.66352134827501E-2</v>
      </c>
      <c r="LA79" s="57">
        <f>IFERROR(Inv_SY_B!LA79/Inv_SY_B!$NE79-1,"")</f>
        <v>3.7299466191241359E-2</v>
      </c>
      <c r="LB79" s="57">
        <f>IFERROR(Inv_SY_B!LB79/Inv_SY_B!$NE79-1,"")</f>
        <v>-3.0176594850961358E-4</v>
      </c>
      <c r="LC79" s="57">
        <f>IFERROR(Inv_SY_B!LC79/Inv_SY_B!$NE79-1,"")</f>
        <v>3.9761867585954347E-2</v>
      </c>
      <c r="LD79" s="57">
        <f>IFERROR(Inv_SY_B!LD79/Inv_SY_B!$NE79-1,"")</f>
        <v>2.5142003238264765E-2</v>
      </c>
      <c r="LE79" s="57">
        <f>IFERROR(Inv_SY_B!LE79/Inv_SY_B!$NE79-1,"")</f>
        <v>2.1388791309682409E-2</v>
      </c>
      <c r="LF79" s="57">
        <f>IFERROR(Inv_SY_B!LF79/Inv_SY_B!$NE79-1,"")</f>
        <v>1.6458101128995928E-2</v>
      </c>
      <c r="LG79" s="57">
        <f>IFERROR(Inv_SY_B!LG79/Inv_SY_B!$NE79-1,"")</f>
        <v>2.5542100536011025E-2</v>
      </c>
      <c r="LH79" s="57">
        <f>IFERROR(Inv_SY_B!LH79/Inv_SY_B!$NE79-1,"")</f>
        <v>8.7588070723487732E-4</v>
      </c>
      <c r="LI79" s="57">
        <f>IFERROR(Inv_SY_B!LI79/Inv_SY_B!$NE79-1,"")</f>
        <v>1.5207030486135142E-2</v>
      </c>
      <c r="LJ79" s="57">
        <f>IFERROR(Inv_SY_B!LJ79/Inv_SY_B!$NE79-1,"")</f>
        <v>1.0366658239558957E-2</v>
      </c>
      <c r="LK79" s="57">
        <f>IFERROR(Inv_SY_B!LK79/Inv_SY_B!$NE79-1,"")</f>
        <v>1.5740575319119987E-2</v>
      </c>
      <c r="LL79" s="57">
        <f>IFERROR(Inv_SY_B!LL79/Inv_SY_B!$NE79-1,"")</f>
        <v>2.0608711967663451E-2</v>
      </c>
      <c r="LM79" s="57">
        <f>IFERROR(Inv_SY_B!LM79/Inv_SY_B!$NE79-1,"")</f>
        <v>3.4267459692072677E-2</v>
      </c>
      <c r="LN79" s="57">
        <f>IFERROR(Inv_SY_B!LN79/Inv_SY_B!$NE79-1,"")</f>
        <v>2.3375785860108245E-2</v>
      </c>
      <c r="LO79" s="57">
        <f>IFERROR(Inv_SY_B!LO79/Inv_SY_B!$NE79-1,"")</f>
        <v>1.6605285910509027E-2</v>
      </c>
      <c r="LP79" s="57">
        <f>IFERROR(Inv_SY_B!LP79/Inv_SY_B!$NE79-1,"")</f>
        <v>1.542780765840468E-2</v>
      </c>
      <c r="LQ79" s="57">
        <f>IFERROR(Inv_SY_B!LQ79/Inv_SY_B!$NE79-1,"")</f>
        <v>1.9696166322282549E-2</v>
      </c>
      <c r="LR79" s="57">
        <f>IFERROR(Inv_SY_B!LR79/Inv_SY_B!$NE79-1,"")</f>
        <v>-2.3870529005574626E-2</v>
      </c>
      <c r="LS79" s="57">
        <f>IFERROR(Inv_SY_B!LS79/Inv_SY_B!$NE79-1,"")</f>
        <v>2.5779644148402836E-2</v>
      </c>
      <c r="LT79" s="57">
        <f>IFERROR(Inv_SY_B!LT79/Inv_SY_B!$NE79-1,"")</f>
        <v>1.6281479391180298E-2</v>
      </c>
      <c r="LU79" s="57">
        <f>IFERROR(Inv_SY_B!LU79/Inv_SY_B!$NE79-1,"")</f>
        <v>2.8954089079452405E-2</v>
      </c>
      <c r="LV79" s="57">
        <f>IFERROR(Inv_SY_B!LV79/Inv_SY_B!$NE79-1,"")</f>
        <v>4.0081258561837529E-2</v>
      </c>
      <c r="LW79" s="57">
        <f>IFERROR(Inv_SY_B!LW79/Inv_SY_B!$NE79-1,"")</f>
        <v>5.3526588353053128E-2</v>
      </c>
      <c r="LX79" s="57">
        <f>IFERROR(Inv_SY_B!LX79/Inv_SY_B!$NE79-1,"")</f>
        <v>5.4762940517762315E-2</v>
      </c>
      <c r="LY79" s="57">
        <f>IFERROR(Inv_SY_B!LY79/Inv_SY_B!$NE79-1,"")</f>
        <v>5.3217500311875554E-2</v>
      </c>
      <c r="LZ79" s="57">
        <f>IFERROR(Inv_SY_B!LZ79/Inv_SY_B!$NE79-1,"")</f>
        <v>2.6393073881125551E-2</v>
      </c>
      <c r="MA79" s="57">
        <f>IFERROR(Inv_SY_B!MA79/Inv_SY_B!$NE79-1,"")</f>
        <v>5.4505367150114781E-2</v>
      </c>
      <c r="MB79" s="57">
        <f>IFERROR(Inv_SY_B!MB79/Inv_SY_B!$NE79-1,"")</f>
        <v>4.7293312855976044E-2</v>
      </c>
      <c r="MC79" s="57">
        <f>IFERROR(Inv_SY_B!MC79/Inv_SY_B!$NE79-1,"")</f>
        <v>1.7782764162613152E-2</v>
      </c>
      <c r="MD79" s="57">
        <f>IFERROR(Inv_SY_B!MD79/Inv_SY_B!$NE79-1,"")</f>
        <v>4.9501084578671639E-2</v>
      </c>
      <c r="ME79" s="57">
        <f>IFERROR(Inv_SY_B!ME79/Inv_SY_B!$NE79-1,"")</f>
        <v>4.9501084578671639E-2</v>
      </c>
      <c r="MF79" s="57">
        <f>IFERROR(Inv_SY_B!MF79/Inv_SY_B!$NE79-1,"")</f>
        <v>4.6851758511436969E-2</v>
      </c>
      <c r="MG79" s="57">
        <f>IFERROR(Inv_SY_B!MG79/Inv_SY_B!$NE79-1,"")</f>
        <v>4.596864982235882E-2</v>
      </c>
      <c r="MH79" s="57">
        <f>IFERROR(Inv_SY_B!MH79/Inv_SY_B!$NE79-1,"")</f>
        <v>5.6124399746757758E-2</v>
      </c>
      <c r="MI79" s="57">
        <f>IFERROR(Inv_SY_B!MI79/Inv_SY_B!$NE79-1,"")</f>
        <v>2.9778323855925271E-2</v>
      </c>
      <c r="MJ79" s="57">
        <f>IFERROR(Inv_SY_B!MJ79/Inv_SY_B!$NE79-1,"")</f>
        <v>4.4485763148615076E-2</v>
      </c>
      <c r="MK79" s="57">
        <f>IFERROR(Inv_SY_B!MK79/Inv_SY_B!$NE79-1,"")</f>
        <v>4.7035739488328288E-2</v>
      </c>
      <c r="ML79" s="57">
        <f>IFERROR(Inv_SY_B!ML79/Inv_SY_B!$NE79-1,"")</f>
        <v>4.9795454141697615E-2</v>
      </c>
      <c r="MM79" s="57">
        <f>IFERROR(Inv_SY_B!MM79/Inv_SY_B!$NE79-1,"")</f>
        <v>3.9593224812610073E-2</v>
      </c>
      <c r="MN79" s="57">
        <f>IFERROR(Inv_SY_B!MN79/Inv_SY_B!$NE79-1,"")</f>
        <v>4.7190283508917075E-2</v>
      </c>
      <c r="MO79" s="57">
        <f>IFERROR(Inv_SY_B!MO79/Inv_SY_B!$NE79-1,"")</f>
        <v>5.8317452991302199E-2</v>
      </c>
      <c r="MP79" s="57">
        <f>IFERROR(Inv_SY_B!MP79/Inv_SY_B!$NE79-1,"")</f>
        <v>3.6849883585892362E-2</v>
      </c>
      <c r="MQ79" s="57">
        <f>IFERROR(Inv_SY_B!MQ79/Inv_SY_B!$NE79-1,"")</f>
        <v>4.1921068330750266E-2</v>
      </c>
      <c r="MR79" s="57">
        <f>IFERROR(Inv_SY_B!MR79/Inv_SY_B!$NE79-1,"")</f>
        <v>4.8397198717323731E-2</v>
      </c>
      <c r="MS79" s="57">
        <f>IFERROR(Inv_SY_B!MS79/Inv_SY_B!$NE79-1,"")</f>
        <v>5.8008364950124847E-2</v>
      </c>
      <c r="MT79" s="57">
        <f>IFERROR(Inv_SY_B!MT79/Inv_SY_B!$NE79-1,"")</f>
        <v>4.8721674258386916E-2</v>
      </c>
      <c r="MU79" s="57">
        <f>IFERROR(Inv_SY_B!MU79/Inv_SY_B!$NE79-1,"")</f>
        <v>5.8552948641723113E-2</v>
      </c>
      <c r="MV79" s="57">
        <f>IFERROR(Inv_SY_B!MV79/Inv_SY_B!$NE79-1,"")</f>
        <v>3.3899497738290485E-2</v>
      </c>
      <c r="MW79" s="57">
        <f>IFERROR(Inv_SY_B!MW79/Inv_SY_B!$NE79-1,"")</f>
        <v>3.9463082479482825E-2</v>
      </c>
      <c r="MX79" s="57">
        <f>IFERROR(Inv_SY_B!MX79/Inv_SY_B!$NE79-1,"")</f>
        <v>5.2444780208932062E-2</v>
      </c>
      <c r="MY79" s="57">
        <f>IFERROR(Inv_SY_B!MY79/Inv_SY_B!$NE79-1,"")</f>
        <v>4.3481227014788626E-2</v>
      </c>
      <c r="MZ79" s="57">
        <f>IFERROR(Inv_SY_B!MZ79/Inv_SY_B!$NE79-1,"")</f>
        <v>5.082206799275113E-2</v>
      </c>
      <c r="NA79" s="57">
        <f>IFERROR(Inv_SY_B!NA79/Inv_SY_B!$NE79-1,"")</f>
        <v>5.5454321662501194E-2</v>
      </c>
      <c r="NB79" s="57">
        <f>IFERROR(Inv_SY_B!NB79/Inv_SY_B!$NE79-1,"")</f>
        <v>4.7885731601565951E-2</v>
      </c>
      <c r="NC79" s="57">
        <f>IFERROR(Inv_SY_B!NC79/Inv_SY_B!$NE79-1,"")</f>
        <v>5.5303844589822848E-2</v>
      </c>
      <c r="ND79" s="57">
        <f>IFERROR(Inv_SY_B!ND79/Inv_SY_B!$NE79-1,"")</f>
        <v>3.7454010211829702E-2</v>
      </c>
    </row>
    <row r="80" spans="2:368" ht="15" customHeight="1" x14ac:dyDescent="0.35">
      <c r="B80" s="86">
        <f t="shared" ref="B80:B95" si="1">B79+1</f>
        <v>45821</v>
      </c>
      <c r="C80" s="57" t="str">
        <f>IFERROR(Inv_SY_B!C91/Inv_SY_B!$NE91-1,"")</f>
        <v/>
      </c>
      <c r="D80" s="57" t="str">
        <f>IFERROR(Inv_SY_B!D91/Inv_SY_B!$NE91-1,"")</f>
        <v/>
      </c>
      <c r="E80" s="57" t="str">
        <f>IFERROR(Inv_SY_B!E91/Inv_SY_B!$NE91-1,"")</f>
        <v/>
      </c>
      <c r="F80" s="57" t="str">
        <f>IFERROR(Inv_SY_B!F91/Inv_SY_B!$NE91-1,"")</f>
        <v/>
      </c>
      <c r="G80" s="57" t="str">
        <f>IFERROR(Inv_SY_B!G91/Inv_SY_B!$NE91-1,"")</f>
        <v/>
      </c>
      <c r="H80" s="57" t="str">
        <f>IFERROR(Inv_SY_B!H91/Inv_SY_B!$NE91-1,"")</f>
        <v/>
      </c>
      <c r="I80" s="57" t="str">
        <f>IFERROR(Inv_SY_B!I91/Inv_SY_B!$NE91-1,"")</f>
        <v/>
      </c>
      <c r="J80" s="57" t="str">
        <f>IFERROR(Inv_SY_B!J91/Inv_SY_B!$NE91-1,"")</f>
        <v/>
      </c>
      <c r="K80" s="57" t="str">
        <f>IFERROR(Inv_SY_B!K91/Inv_SY_B!$NE91-1,"")</f>
        <v/>
      </c>
      <c r="L80" s="57" t="str">
        <f>IFERROR(Inv_SY_B!L91/Inv_SY_B!$NE91-1,"")</f>
        <v/>
      </c>
      <c r="M80" s="57" t="str">
        <f>IFERROR(Inv_SY_B!M91/Inv_SY_B!$NE91-1,"")</f>
        <v/>
      </c>
      <c r="N80" s="57" t="str">
        <f>IFERROR(Inv_SY_B!N91/Inv_SY_B!$NE91-1,"")</f>
        <v/>
      </c>
      <c r="O80" s="57" t="str">
        <f>IFERROR(Inv_SY_B!O91/Inv_SY_B!$NE91-1,"")</f>
        <v/>
      </c>
      <c r="P80" s="57" t="str">
        <f>IFERROR(Inv_SY_B!P91/Inv_SY_B!$NE91-1,"")</f>
        <v/>
      </c>
      <c r="Q80" s="57" t="str">
        <f>IFERROR(Inv_SY_B!Q91/Inv_SY_B!$NE91-1,"")</f>
        <v/>
      </c>
      <c r="R80" s="57" t="str">
        <f>IFERROR(Inv_SY_B!R91/Inv_SY_B!$NE91-1,"")</f>
        <v/>
      </c>
      <c r="S80" s="57" t="str">
        <f>IFERROR(Inv_SY_B!S91/Inv_SY_B!$NE91-1,"")</f>
        <v/>
      </c>
      <c r="T80" s="57" t="str">
        <f>IFERROR(Inv_SY_B!T91/Inv_SY_B!$NE91-1,"")</f>
        <v/>
      </c>
      <c r="U80" s="57" t="str">
        <f>IFERROR(Inv_SY_B!U91/Inv_SY_B!$NE91-1,"")</f>
        <v/>
      </c>
      <c r="V80" s="57" t="str">
        <f>IFERROR(Inv_SY_B!V91/Inv_SY_B!$NE91-1,"")</f>
        <v/>
      </c>
      <c r="W80" s="57" t="str">
        <f>IFERROR(Inv_SY_B!W91/Inv_SY_B!$NE91-1,"")</f>
        <v/>
      </c>
      <c r="X80" s="57" t="str">
        <f>IFERROR(Inv_SY_B!X91/Inv_SY_B!$NE91-1,"")</f>
        <v/>
      </c>
      <c r="Y80" s="57" t="str">
        <f>IFERROR(Inv_SY_B!Y91/Inv_SY_B!$NE91-1,"")</f>
        <v/>
      </c>
      <c r="Z80" s="57" t="str">
        <f>IFERROR(Inv_SY_B!Z91/Inv_SY_B!$NE91-1,"")</f>
        <v/>
      </c>
      <c r="AA80" s="57" t="str">
        <f>IFERROR(Inv_SY_B!AA91/Inv_SY_B!$NE91-1,"")</f>
        <v/>
      </c>
      <c r="AB80" s="57" t="str">
        <f>IFERROR(Inv_SY_B!AB91/Inv_SY_B!$NE91-1,"")</f>
        <v/>
      </c>
      <c r="AC80" s="57" t="str">
        <f>IFERROR(Inv_SY_B!AC91/Inv_SY_B!$NE91-1,"")</f>
        <v/>
      </c>
      <c r="AD80" s="57" t="str">
        <f>IFERROR(Inv_SY_B!AD91/Inv_SY_B!$NE91-1,"")</f>
        <v/>
      </c>
      <c r="AE80" s="57" t="str">
        <f>IFERROR(Inv_SY_B!AE91/Inv_SY_B!$NE91-1,"")</f>
        <v/>
      </c>
      <c r="AF80" s="57" t="str">
        <f>IFERROR(Inv_SY_B!AF91/Inv_SY_B!$NE91-1,"")</f>
        <v/>
      </c>
      <c r="AG80" s="57" t="str">
        <f>IFERROR(Inv_SY_B!AG91/Inv_SY_B!$NE91-1,"")</f>
        <v/>
      </c>
      <c r="AH80" s="57" t="str">
        <f>IFERROR(Inv_SY_B!AH91/Inv_SY_B!$NE91-1,"")</f>
        <v/>
      </c>
      <c r="AI80" s="57" t="str">
        <f>IFERROR(Inv_SY_B!AI91/Inv_SY_B!$NE91-1,"")</f>
        <v/>
      </c>
      <c r="AJ80" s="57" t="str">
        <f>IFERROR(Inv_SY_B!AJ91/Inv_SY_B!$NE91-1,"")</f>
        <v/>
      </c>
      <c r="AK80" s="57" t="str">
        <f>IFERROR(Inv_SY_B!AK91/Inv_SY_B!$NE91-1,"")</f>
        <v/>
      </c>
      <c r="AL80" s="57" t="str">
        <f>IFERROR(Inv_SY_B!AL91/Inv_SY_B!$NE91-1,"")</f>
        <v/>
      </c>
      <c r="AM80" s="57" t="str">
        <f>IFERROR(Inv_SY_B!AM91/Inv_SY_B!$NE91-1,"")</f>
        <v/>
      </c>
      <c r="AN80" s="57" t="str">
        <f>IFERROR(Inv_SY_B!AN91/Inv_SY_B!$NE91-1,"")</f>
        <v/>
      </c>
      <c r="AO80" s="57" t="str">
        <f>IFERROR(Inv_SY_B!AO91/Inv_SY_B!$NE91-1,"")</f>
        <v/>
      </c>
      <c r="AP80" s="57" t="str">
        <f>IFERROR(Inv_SY_B!AP91/Inv_SY_B!$NE91-1,"")</f>
        <v/>
      </c>
      <c r="AQ80" s="57" t="str">
        <f>IFERROR(Inv_SY_B!AQ91/Inv_SY_B!$NE91-1,"")</f>
        <v/>
      </c>
      <c r="AR80" s="57" t="str">
        <f>IFERROR(Inv_SY_B!AR91/Inv_SY_B!$NE91-1,"")</f>
        <v/>
      </c>
      <c r="AS80" s="57" t="str">
        <f>IFERROR(Inv_SY_B!AS91/Inv_SY_B!$NE91-1,"")</f>
        <v/>
      </c>
      <c r="AT80" s="57" t="str">
        <f>IFERROR(Inv_SY_B!AT91/Inv_SY_B!$NE91-1,"")</f>
        <v/>
      </c>
      <c r="AU80" s="57" t="str">
        <f>IFERROR(Inv_SY_B!AU91/Inv_SY_B!$NE91-1,"")</f>
        <v/>
      </c>
      <c r="AV80" s="57" t="str">
        <f>IFERROR(Inv_SY_B!AV91/Inv_SY_B!$NE91-1,"")</f>
        <v/>
      </c>
      <c r="AW80" s="57" t="str">
        <f>IFERROR(Inv_SY_B!AW91/Inv_SY_B!$NE91-1,"")</f>
        <v/>
      </c>
      <c r="AX80" s="57" t="str">
        <f>IFERROR(Inv_SY_B!AX91/Inv_SY_B!$NE91-1,"")</f>
        <v/>
      </c>
      <c r="AY80" s="57" t="str">
        <f>IFERROR(Inv_SY_B!AY91/Inv_SY_B!$NE91-1,"")</f>
        <v/>
      </c>
      <c r="AZ80" s="57" t="str">
        <f>IFERROR(Inv_SY_B!AZ91/Inv_SY_B!$NE91-1,"")</f>
        <v/>
      </c>
      <c r="BA80" s="57" t="str">
        <f>IFERROR(Inv_SY_B!BA91/Inv_SY_B!$NE91-1,"")</f>
        <v/>
      </c>
      <c r="BB80" s="57" t="str">
        <f>IFERROR(Inv_SY_B!BB91/Inv_SY_B!$NE91-1,"")</f>
        <v/>
      </c>
      <c r="BC80" s="57" t="str">
        <f>IFERROR(Inv_SY_B!BC91/Inv_SY_B!$NE91-1,"")</f>
        <v/>
      </c>
      <c r="BD80" s="57" t="str">
        <f>IFERROR(Inv_SY_B!BD91/Inv_SY_B!$NE91-1,"")</f>
        <v/>
      </c>
      <c r="BE80" s="57" t="str">
        <f>IFERROR(Inv_SY_B!BE91/Inv_SY_B!$NE91-1,"")</f>
        <v/>
      </c>
      <c r="BF80" s="57" t="str">
        <f>IFERROR(Inv_SY_B!BF91/Inv_SY_B!$NE91-1,"")</f>
        <v/>
      </c>
      <c r="BG80" s="57" t="str">
        <f>IFERROR(Inv_SY_B!BG91/Inv_SY_B!$NE91-1,"")</f>
        <v/>
      </c>
      <c r="BH80" s="57" t="str">
        <f>IFERROR(Inv_SY_B!BH91/Inv_SY_B!$NE91-1,"")</f>
        <v/>
      </c>
      <c r="BI80" s="57" t="str">
        <f>IFERROR(Inv_SY_B!BI91/Inv_SY_B!$NE91-1,"")</f>
        <v/>
      </c>
      <c r="BJ80" s="57" t="str">
        <f>IFERROR(Inv_SY_B!BJ91/Inv_SY_B!$NE91-1,"")</f>
        <v/>
      </c>
      <c r="BK80" s="57" t="str">
        <f>IFERROR(Inv_SY_B!BK91/Inv_SY_B!$NE91-1,"")</f>
        <v/>
      </c>
      <c r="BL80" s="57" t="str">
        <f>IFERROR(Inv_SY_B!BL91/Inv_SY_B!$NE91-1,"")</f>
        <v/>
      </c>
      <c r="BM80" s="57" t="str">
        <f>IFERROR(Inv_SY_B!BM91/Inv_SY_B!$NE91-1,"")</f>
        <v/>
      </c>
      <c r="BN80" s="57" t="str">
        <f>IFERROR(Inv_SY_B!BN91/Inv_SY_B!$NE91-1,"")</f>
        <v/>
      </c>
      <c r="BO80" s="57" t="str">
        <f>IFERROR(Inv_SY_B!BO91/Inv_SY_B!$NE91-1,"")</f>
        <v/>
      </c>
      <c r="BP80" s="57" t="str">
        <f>IFERROR(Inv_SY_B!BP91/Inv_SY_B!$NE91-1,"")</f>
        <v/>
      </c>
      <c r="BQ80" s="57" t="str">
        <f>IFERROR(Inv_SY_B!BQ91/Inv_SY_B!$NE91-1,"")</f>
        <v/>
      </c>
      <c r="BR80" s="57" t="str">
        <f>IFERROR(Inv_SY_B!BR91/Inv_SY_B!$NE91-1,"")</f>
        <v/>
      </c>
      <c r="BS80" s="57" t="str">
        <f>IFERROR(Inv_SY_B!BS91/Inv_SY_B!$NE91-1,"")</f>
        <v/>
      </c>
      <c r="BT80" s="57" t="str">
        <f>IFERROR(Inv_SY_B!BT91/Inv_SY_B!$NE91-1,"")</f>
        <v/>
      </c>
      <c r="BU80" s="57" t="str">
        <f>IFERROR(Inv_SY_B!BU91/Inv_SY_B!$NE91-1,"")</f>
        <v/>
      </c>
      <c r="BV80" s="57" t="str">
        <f>IFERROR(Inv_SY_B!BV91/Inv_SY_B!$NE91-1,"")</f>
        <v/>
      </c>
      <c r="BW80" s="57" t="str">
        <f>IFERROR(Inv_SY_B!BW91/Inv_SY_B!$NE91-1,"")</f>
        <v/>
      </c>
      <c r="BX80" s="57" t="str">
        <f>IFERROR(Inv_SY_B!BX91/Inv_SY_B!$NE91-1,"")</f>
        <v/>
      </c>
      <c r="BY80" s="57" t="str">
        <f>IFERROR(Inv_SY_B!BY91/Inv_SY_B!$NE91-1,"")</f>
        <v/>
      </c>
      <c r="BZ80" s="57" t="str">
        <f>IFERROR(Inv_SY_B!BZ91/Inv_SY_B!$NE91-1,"")</f>
        <v/>
      </c>
      <c r="CA80" s="57" t="str">
        <f>IFERROR(Inv_SY_B!CA91/Inv_SY_B!$NE91-1,"")</f>
        <v/>
      </c>
      <c r="CB80" s="57" t="str">
        <f>IFERROR(Inv_SY_B!CB91/Inv_SY_B!$NE91-1,"")</f>
        <v/>
      </c>
      <c r="CC80" s="57" t="str">
        <f>IFERROR(Inv_SY_B!CC91/Inv_SY_B!$NE91-1,"")</f>
        <v/>
      </c>
      <c r="CD80" s="57" t="str">
        <f>IFERROR(Inv_SY_B!CD91/Inv_SY_B!$NE91-1,"")</f>
        <v/>
      </c>
      <c r="CE80" s="57" t="str">
        <f>IFERROR(Inv_SY_B!CE91/Inv_SY_B!$NE91-1,"")</f>
        <v/>
      </c>
      <c r="CF80" s="57" t="str">
        <f>IFERROR(Inv_SY_B!CF91/Inv_SY_B!$NE91-1,"")</f>
        <v/>
      </c>
      <c r="CG80" s="57" t="str">
        <f>IFERROR(Inv_SY_B!CG91/Inv_SY_B!$NE91-1,"")</f>
        <v/>
      </c>
      <c r="CH80" s="57" t="str">
        <f>IFERROR(Inv_SY_B!CH91/Inv_SY_B!$NE91-1,"")</f>
        <v/>
      </c>
      <c r="CI80" s="57" t="str">
        <f>IFERROR(Inv_SY_B!CI91/Inv_SY_B!$NE91-1,"")</f>
        <v/>
      </c>
      <c r="CJ80" s="57" t="str">
        <f>IFERROR(Inv_SY_B!CJ91/Inv_SY_B!$NE91-1,"")</f>
        <v/>
      </c>
      <c r="CK80" s="57" t="str">
        <f>IFERROR(Inv_SY_B!CK91/Inv_SY_B!$NE91-1,"")</f>
        <v/>
      </c>
      <c r="CL80" s="57" t="str">
        <f>IFERROR(Inv_SY_B!CL91/Inv_SY_B!$NE91-1,"")</f>
        <v/>
      </c>
      <c r="CM80" s="57" t="str">
        <f>IFERROR(Inv_SY_B!CM91/Inv_SY_B!$NE91-1,"")</f>
        <v/>
      </c>
      <c r="CN80" s="57" t="str">
        <f>IFERROR(Inv_SY_B!CN91/Inv_SY_B!$NE91-1,"")</f>
        <v/>
      </c>
      <c r="CO80" s="57" t="str">
        <f>IFERROR(Inv_SY_B!CO91/Inv_SY_B!$NE91-1,"")</f>
        <v/>
      </c>
      <c r="CP80" s="57" t="str">
        <f>IFERROR(Inv_SY_B!CP91/Inv_SY_B!$NE91-1,"")</f>
        <v/>
      </c>
      <c r="CQ80" s="57" t="str">
        <f>IFERROR(Inv_SY_B!CQ91/Inv_SY_B!$NE91-1,"")</f>
        <v/>
      </c>
      <c r="CR80" s="57" t="str">
        <f>IFERROR(Inv_SY_B!CR91/Inv_SY_B!$NE91-1,"")</f>
        <v/>
      </c>
      <c r="CS80" s="57" t="str">
        <f>IFERROR(Inv_SY_B!CS91/Inv_SY_B!$NE91-1,"")</f>
        <v/>
      </c>
      <c r="CT80" s="57" t="str">
        <f>IFERROR(Inv_SY_B!CT91/Inv_SY_B!$NE91-1,"")</f>
        <v/>
      </c>
      <c r="CU80" s="57" t="str">
        <f>IFERROR(Inv_SY_B!CU91/Inv_SY_B!$NE91-1,"")</f>
        <v/>
      </c>
      <c r="CV80" s="57" t="str">
        <f>IFERROR(Inv_SY_B!CV91/Inv_SY_B!$NE91-1,"")</f>
        <v/>
      </c>
      <c r="CW80" s="57" t="str">
        <f>IFERROR(Inv_SY_B!CW91/Inv_SY_B!$NE91-1,"")</f>
        <v/>
      </c>
      <c r="CX80" s="57" t="str">
        <f>IFERROR(Inv_SY_B!CX91/Inv_SY_B!$NE91-1,"")</f>
        <v/>
      </c>
      <c r="CY80" s="57" t="str">
        <f>IFERROR(Inv_SY_B!CY91/Inv_SY_B!$NE91-1,"")</f>
        <v/>
      </c>
      <c r="CZ80" s="57" t="str">
        <f>IFERROR(Inv_SY_B!CZ91/Inv_SY_B!$NE91-1,"")</f>
        <v/>
      </c>
      <c r="DA80" s="57" t="str">
        <f>IFERROR(Inv_SY_B!DA91/Inv_SY_B!$NE91-1,"")</f>
        <v/>
      </c>
      <c r="DB80" s="57" t="str">
        <f>IFERROR(Inv_SY_B!DB91/Inv_SY_B!$NE91-1,"")</f>
        <v/>
      </c>
      <c r="DC80" s="57" t="str">
        <f>IFERROR(Inv_SY_B!DC91/Inv_SY_B!$NE91-1,"")</f>
        <v/>
      </c>
      <c r="DD80" s="57" t="str">
        <f>IFERROR(Inv_SY_B!DD91/Inv_SY_B!$NE91-1,"")</f>
        <v/>
      </c>
      <c r="DE80" s="57" t="str">
        <f>IFERROR(Inv_SY_B!DE91/Inv_SY_B!$NE91-1,"")</f>
        <v/>
      </c>
      <c r="DF80" s="57" t="str">
        <f>IFERROR(Inv_SY_B!DF91/Inv_SY_B!$NE91-1,"")</f>
        <v/>
      </c>
      <c r="DG80" s="57" t="str">
        <f>IFERROR(Inv_SY_B!DG91/Inv_SY_B!$NE91-1,"")</f>
        <v/>
      </c>
      <c r="DH80" s="57" t="str">
        <f>IFERROR(Inv_SY_B!DH91/Inv_SY_B!$NE91-1,"")</f>
        <v/>
      </c>
      <c r="DI80" s="57" t="str">
        <f>IFERROR(Inv_SY_B!DI91/Inv_SY_B!$NE91-1,"")</f>
        <v/>
      </c>
      <c r="DJ80" s="57" t="str">
        <f>IFERROR(Inv_SY_B!DJ91/Inv_SY_B!$NE91-1,"")</f>
        <v/>
      </c>
      <c r="DK80" s="57" t="str">
        <f>IFERROR(Inv_SY_B!DK91/Inv_SY_B!$NE91-1,"")</f>
        <v/>
      </c>
      <c r="DL80" s="57" t="str">
        <f>IFERROR(Inv_SY_B!DL91/Inv_SY_B!$NE91-1,"")</f>
        <v/>
      </c>
      <c r="DM80" s="57" t="str">
        <f>IFERROR(Inv_SY_B!DM91/Inv_SY_B!$NE91-1,"")</f>
        <v/>
      </c>
      <c r="DN80" s="57" t="str">
        <f>IFERROR(Inv_SY_B!DN91/Inv_SY_B!$NE91-1,"")</f>
        <v/>
      </c>
      <c r="DO80" s="57" t="str">
        <f>IFERROR(Inv_SY_B!DO91/Inv_SY_B!$NE91-1,"")</f>
        <v/>
      </c>
      <c r="DP80" s="57" t="str">
        <f>IFERROR(Inv_SY_B!DP91/Inv_SY_B!$NE91-1,"")</f>
        <v/>
      </c>
      <c r="DQ80" s="57" t="str">
        <f>IFERROR(Inv_SY_B!DQ91/Inv_SY_B!$NE91-1,"")</f>
        <v/>
      </c>
      <c r="DR80" s="57" t="str">
        <f>IFERROR(Inv_SY_B!DR91/Inv_SY_B!$NE91-1,"")</f>
        <v/>
      </c>
      <c r="DS80" s="57" t="str">
        <f>IFERROR(Inv_SY_B!DS91/Inv_SY_B!$NE91-1,"")</f>
        <v/>
      </c>
      <c r="DT80" s="57" t="str">
        <f>IFERROR(Inv_SY_B!DT91/Inv_SY_B!$NE91-1,"")</f>
        <v/>
      </c>
      <c r="DU80" s="57" t="str">
        <f>IFERROR(Inv_SY_B!DU91/Inv_SY_B!$NE91-1,"")</f>
        <v/>
      </c>
      <c r="DV80" s="57" t="str">
        <f>IFERROR(Inv_SY_B!DV91/Inv_SY_B!$NE91-1,"")</f>
        <v/>
      </c>
      <c r="DW80" s="57" t="str">
        <f>IFERROR(Inv_SY_B!DW91/Inv_SY_B!$NE91-1,"")</f>
        <v/>
      </c>
      <c r="DX80" s="57" t="str">
        <f>IFERROR(Inv_SY_B!DX91/Inv_SY_B!$NE91-1,"")</f>
        <v/>
      </c>
      <c r="DY80" s="57" t="str">
        <f>IFERROR(Inv_SY_B!DY91/Inv_SY_B!$NE91-1,"")</f>
        <v/>
      </c>
      <c r="DZ80" s="57" t="str">
        <f>IFERROR(Inv_SY_B!DZ91/Inv_SY_B!$NE91-1,"")</f>
        <v/>
      </c>
      <c r="EA80" s="57" t="str">
        <f>IFERROR(Inv_SY_B!EA91/Inv_SY_B!$NE91-1,"")</f>
        <v/>
      </c>
      <c r="EB80" s="57" t="str">
        <f>IFERROR(Inv_SY_B!EB91/Inv_SY_B!$NE91-1,"")</f>
        <v/>
      </c>
      <c r="EC80" s="57" t="str">
        <f>IFERROR(Inv_SY_B!EC91/Inv_SY_B!$NE91-1,"")</f>
        <v/>
      </c>
      <c r="ED80" s="57" t="str">
        <f>IFERROR(Inv_SY_B!ED91/Inv_SY_B!$NE91-1,"")</f>
        <v/>
      </c>
      <c r="EE80" s="57" t="str">
        <f>IFERROR(Inv_SY_B!EE91/Inv_SY_B!$NE91-1,"")</f>
        <v/>
      </c>
      <c r="EF80" s="57" t="str">
        <f>IFERROR(Inv_SY_B!EF91/Inv_SY_B!$NE91-1,"")</f>
        <v/>
      </c>
      <c r="EG80" s="57" t="str">
        <f>IFERROR(Inv_SY_B!EG91/Inv_SY_B!$NE91-1,"")</f>
        <v/>
      </c>
      <c r="EH80" s="57" t="str">
        <f>IFERROR(Inv_SY_B!EH91/Inv_SY_B!$NE91-1,"")</f>
        <v/>
      </c>
      <c r="EI80" s="57" t="str">
        <f>IFERROR(Inv_SY_B!EI91/Inv_SY_B!$NE91-1,"")</f>
        <v/>
      </c>
      <c r="EJ80" s="57" t="str">
        <f>IFERROR(Inv_SY_B!EJ91/Inv_SY_B!$NE91-1,"")</f>
        <v/>
      </c>
      <c r="EK80" s="57" t="str">
        <f>IFERROR(Inv_SY_B!EK91/Inv_SY_B!$NE91-1,"")</f>
        <v/>
      </c>
      <c r="EL80" s="57" t="str">
        <f>IFERROR(Inv_SY_B!EL91/Inv_SY_B!$NE91-1,"")</f>
        <v/>
      </c>
      <c r="EM80" s="57" t="str">
        <f>IFERROR(Inv_SY_B!EM91/Inv_SY_B!$NE91-1,"")</f>
        <v/>
      </c>
      <c r="EN80" s="57" t="str">
        <f>IFERROR(Inv_SY_B!EN91/Inv_SY_B!$NE91-1,"")</f>
        <v/>
      </c>
      <c r="EO80" s="57" t="str">
        <f>IFERROR(Inv_SY_B!EO91/Inv_SY_B!$NE91-1,"")</f>
        <v/>
      </c>
      <c r="EP80" s="57" t="str">
        <f>IFERROR(Inv_SY_B!EP91/Inv_SY_B!$NE91-1,"")</f>
        <v/>
      </c>
      <c r="EQ80" s="57" t="str">
        <f>IFERROR(Inv_SY_B!EQ91/Inv_SY_B!$NE91-1,"")</f>
        <v/>
      </c>
      <c r="ER80" s="57" t="str">
        <f>IFERROR(Inv_SY_B!ER91/Inv_SY_B!$NE91-1,"")</f>
        <v/>
      </c>
      <c r="ES80" s="57" t="str">
        <f>IFERROR(Inv_SY_B!ES91/Inv_SY_B!$NE91-1,"")</f>
        <v/>
      </c>
      <c r="ET80" s="57" t="str">
        <f>IFERROR(Inv_SY_B!ET91/Inv_SY_B!$NE91-1,"")</f>
        <v/>
      </c>
      <c r="EU80" s="57" t="str">
        <f>IFERROR(Inv_SY_B!EU91/Inv_SY_B!$NE91-1,"")</f>
        <v/>
      </c>
      <c r="EV80" s="57" t="str">
        <f>IFERROR(Inv_SY_B!EV91/Inv_SY_B!$NE91-1,"")</f>
        <v/>
      </c>
      <c r="EW80" s="57" t="str">
        <f>IFERROR(Inv_SY_B!EW91/Inv_SY_B!$NE91-1,"")</f>
        <v/>
      </c>
      <c r="EX80" s="57" t="str">
        <f>IFERROR(Inv_SY_B!EX91/Inv_SY_B!$NE91-1,"")</f>
        <v/>
      </c>
      <c r="EY80" s="57" t="str">
        <f>IFERROR(Inv_SY_B!EY91/Inv_SY_B!$NE91-1,"")</f>
        <v/>
      </c>
      <c r="EZ80" s="57" t="str">
        <f>IFERROR(Inv_SY_B!EZ91/Inv_SY_B!$NE91-1,"")</f>
        <v/>
      </c>
      <c r="FA80" s="57" t="str">
        <f>IFERROR(Inv_SY_B!FA91/Inv_SY_B!$NE91-1,"")</f>
        <v/>
      </c>
      <c r="FB80" s="57" t="str">
        <f>IFERROR(Inv_SY_B!FB91/Inv_SY_B!$NE91-1,"")</f>
        <v/>
      </c>
      <c r="FC80" s="57" t="str">
        <f>IFERROR(Inv_SY_B!FC91/Inv_SY_B!$NE91-1,"")</f>
        <v/>
      </c>
      <c r="FD80" s="57" t="str">
        <f>IFERROR(Inv_SY_B!FD91/Inv_SY_B!$NE91-1,"")</f>
        <v/>
      </c>
      <c r="FE80" s="57" t="str">
        <f>IFERROR(Inv_SY_B!FE91/Inv_SY_B!$NE91-1,"")</f>
        <v/>
      </c>
      <c r="FF80" s="57" t="str">
        <f>IFERROR(Inv_SY_B!FF91/Inv_SY_B!$NE91-1,"")</f>
        <v/>
      </c>
      <c r="FG80" s="57" t="str">
        <f>IFERROR(Inv_SY_B!FG91/Inv_SY_B!$NE91-1,"")</f>
        <v/>
      </c>
      <c r="FH80" s="57" t="str">
        <f>IFERROR(Inv_SY_B!FH91/Inv_SY_B!$NE91-1,"")</f>
        <v/>
      </c>
      <c r="FI80" s="57" t="str">
        <f>IFERROR(Inv_SY_B!FI91/Inv_SY_B!$NE91-1,"")</f>
        <v/>
      </c>
      <c r="FJ80" s="57" t="str">
        <f>IFERROR(Inv_SY_B!FJ91/Inv_SY_B!$NE91-1,"")</f>
        <v/>
      </c>
      <c r="FK80" s="57" t="str">
        <f>IFERROR(Inv_SY_B!FK91/Inv_SY_B!$NE91-1,"")</f>
        <v/>
      </c>
      <c r="FL80" s="57" t="str">
        <f>IFERROR(Inv_SY_B!FL91/Inv_SY_B!$NE91-1,"")</f>
        <v/>
      </c>
      <c r="FM80" s="57" t="str">
        <f>IFERROR(Inv_SY_B!FM91/Inv_SY_B!$NE91-1,"")</f>
        <v/>
      </c>
      <c r="FN80" s="57" t="str">
        <f>IFERROR(Inv_SY_B!FN91/Inv_SY_B!$NE91-1,"")</f>
        <v/>
      </c>
      <c r="FO80" s="57" t="str">
        <f>IFERROR(Inv_SY_B!FO91/Inv_SY_B!$NE91-1,"")</f>
        <v/>
      </c>
      <c r="FP80" s="57" t="str">
        <f>IFERROR(Inv_SY_B!FP91/Inv_SY_B!$NE91-1,"")</f>
        <v/>
      </c>
      <c r="FQ80" s="57" t="str">
        <f>IFERROR(Inv_SY_B!FQ91/Inv_SY_B!$NE91-1,"")</f>
        <v/>
      </c>
      <c r="FR80" s="57" t="str">
        <f>IFERROR(Inv_SY_B!FR91/Inv_SY_B!$NE91-1,"")</f>
        <v/>
      </c>
      <c r="FS80" s="57" t="str">
        <f>IFERROR(Inv_SY_B!FS91/Inv_SY_B!$NE91-1,"")</f>
        <v/>
      </c>
      <c r="FT80" s="57" t="str">
        <f>IFERROR(Inv_SY_B!FT91/Inv_SY_B!$NE91-1,"")</f>
        <v/>
      </c>
      <c r="FU80" s="57" t="str">
        <f>IFERROR(Inv_SY_B!FU91/Inv_SY_B!$NE91-1,"")</f>
        <v/>
      </c>
      <c r="FV80" s="57" t="str">
        <f>IFERROR(Inv_SY_B!FV91/Inv_SY_B!$NE91-1,"")</f>
        <v/>
      </c>
      <c r="FW80" s="57" t="str">
        <f>IFERROR(Inv_SY_B!FW91/Inv_SY_B!$NE91-1,"")</f>
        <v/>
      </c>
      <c r="FX80" s="57" t="str">
        <f>IFERROR(Inv_SY_B!FX91/Inv_SY_B!$NE91-1,"")</f>
        <v/>
      </c>
      <c r="FY80" s="57" t="str">
        <f>IFERROR(Inv_SY_B!FY91/Inv_SY_B!$NE91-1,"")</f>
        <v/>
      </c>
      <c r="FZ80" s="57" t="str">
        <f>IFERROR(Inv_SY_B!FZ91/Inv_SY_B!$NE91-1,"")</f>
        <v/>
      </c>
      <c r="GA80" s="57" t="str">
        <f>IFERROR(Inv_SY_B!GA91/Inv_SY_B!$NE91-1,"")</f>
        <v/>
      </c>
      <c r="GB80" s="57" t="str">
        <f>IFERROR(Inv_SY_B!GB91/Inv_SY_B!$NE91-1,"")</f>
        <v/>
      </c>
      <c r="GC80" s="57" t="str">
        <f>IFERROR(Inv_SY_B!GC91/Inv_SY_B!$NE91-1,"")</f>
        <v/>
      </c>
      <c r="GD80" s="57" t="str">
        <f>IFERROR(Inv_SY_B!GD91/Inv_SY_B!$NE91-1,"")</f>
        <v/>
      </c>
      <c r="GE80" s="57" t="str">
        <f>IFERROR(Inv_SY_B!GE91/Inv_SY_B!$NE91-1,"")</f>
        <v/>
      </c>
      <c r="GF80" s="57" t="str">
        <f>IFERROR(Inv_SY_B!GF91/Inv_SY_B!$NE91-1,"")</f>
        <v/>
      </c>
      <c r="GG80" s="57" t="str">
        <f>IFERROR(Inv_SY_B!GG91/Inv_SY_B!$NE91-1,"")</f>
        <v/>
      </c>
      <c r="GH80" s="57" t="str">
        <f>IFERROR(Inv_SY_B!GH91/Inv_SY_B!$NE91-1,"")</f>
        <v/>
      </c>
      <c r="GI80" s="57" t="str">
        <f>IFERROR(Inv_SY_B!GI91/Inv_SY_B!$NE91-1,"")</f>
        <v/>
      </c>
      <c r="GJ80" s="57" t="str">
        <f>IFERROR(Inv_SY_B!GJ91/Inv_SY_B!$NE91-1,"")</f>
        <v/>
      </c>
      <c r="GK80" s="57" t="str">
        <f>IFERROR(Inv_SY_B!GK91/Inv_SY_B!$NE91-1,"")</f>
        <v/>
      </c>
      <c r="GL80" s="57" t="str">
        <f>IFERROR(Inv_SY_B!GL91/Inv_SY_B!$NE91-1,"")</f>
        <v/>
      </c>
      <c r="GM80" s="57" t="str">
        <f>IFERROR(Inv_SY_B!GM91/Inv_SY_B!$NE91-1,"")</f>
        <v/>
      </c>
      <c r="GN80" s="57" t="str">
        <f>IFERROR(Inv_SY_B!GN91/Inv_SY_B!$NE91-1,"")</f>
        <v/>
      </c>
      <c r="GO80" s="57" t="str">
        <f>IFERROR(Inv_SY_B!GO91/Inv_SY_B!$NE91-1,"")</f>
        <v/>
      </c>
      <c r="GP80" s="57" t="str">
        <f>IFERROR(Inv_SY_B!GP91/Inv_SY_B!$NE91-1,"")</f>
        <v/>
      </c>
      <c r="GQ80" s="57" t="str">
        <f>IFERROR(Inv_SY_B!GQ91/Inv_SY_B!$NE91-1,"")</f>
        <v/>
      </c>
      <c r="GR80" s="57" t="str">
        <f>IFERROR(Inv_SY_B!GR91/Inv_SY_B!$NE91-1,"")</f>
        <v/>
      </c>
      <c r="GS80" s="57" t="str">
        <f>IFERROR(Inv_SY_B!GS91/Inv_SY_B!$NE91-1,"")</f>
        <v/>
      </c>
      <c r="GT80" s="57" t="str">
        <f>IFERROR(Inv_SY_B!GT91/Inv_SY_B!$NE91-1,"")</f>
        <v/>
      </c>
      <c r="GU80" s="57" t="str">
        <f>IFERROR(Inv_SY_B!GU91/Inv_SY_B!$NE91-1,"")</f>
        <v/>
      </c>
      <c r="GV80" s="57" t="str">
        <f>IFERROR(Inv_SY_B!GV91/Inv_SY_B!$NE91-1,"")</f>
        <v/>
      </c>
      <c r="GW80" s="57" t="str">
        <f>IFERROR(Inv_SY_B!GW91/Inv_SY_B!$NE91-1,"")</f>
        <v/>
      </c>
      <c r="GX80" s="57" t="str">
        <f>IFERROR(Inv_SY_B!GX91/Inv_SY_B!$NE91-1,"")</f>
        <v/>
      </c>
      <c r="GY80" s="57" t="str">
        <f>IFERROR(Inv_SY_B!GY91/Inv_SY_B!$NE91-1,"")</f>
        <v/>
      </c>
      <c r="GZ80" s="57" t="str">
        <f>IFERROR(Inv_SY_B!GZ91/Inv_SY_B!$NE91-1,"")</f>
        <v/>
      </c>
      <c r="HA80" s="57" t="str">
        <f>IFERROR(Inv_SY_B!HA91/Inv_SY_B!$NE91-1,"")</f>
        <v/>
      </c>
      <c r="HB80" s="57" t="str">
        <f>IFERROR(Inv_SY_B!HB91/Inv_SY_B!$NE91-1,"")</f>
        <v/>
      </c>
      <c r="HC80" s="57" t="str">
        <f>IFERROR(Inv_SY_B!HC91/Inv_SY_B!$NE91-1,"")</f>
        <v/>
      </c>
      <c r="HD80" s="57" t="str">
        <f>IFERROR(Inv_SY_B!HD91/Inv_SY_B!$NE91-1,"")</f>
        <v/>
      </c>
      <c r="HE80" s="57" t="str">
        <f>IFERROR(Inv_SY_B!HE91/Inv_SY_B!$NE91-1,"")</f>
        <v/>
      </c>
      <c r="HF80" s="57" t="str">
        <f>IFERROR(Inv_SY_B!HF91/Inv_SY_B!$NE91-1,"")</f>
        <v/>
      </c>
      <c r="HG80" s="57" t="str">
        <f>IFERROR(Inv_SY_B!HG91/Inv_SY_B!$NE91-1,"")</f>
        <v/>
      </c>
      <c r="HH80" s="57" t="str">
        <f>IFERROR(Inv_SY_B!HH91/Inv_SY_B!$NE91-1,"")</f>
        <v/>
      </c>
      <c r="HI80" s="57" t="str">
        <f>IFERROR(Inv_SY_B!HI91/Inv_SY_B!$NE91-1,"")</f>
        <v/>
      </c>
      <c r="HJ80" s="57" t="str">
        <f>IFERROR(Inv_SY_B!HJ91/Inv_SY_B!$NE91-1,"")</f>
        <v/>
      </c>
      <c r="HK80" s="57" t="str">
        <f>IFERROR(Inv_SY_B!HK91/Inv_SY_B!$NE91-1,"")</f>
        <v/>
      </c>
      <c r="HL80" s="57" t="str">
        <f>IFERROR(Inv_SY_B!HL91/Inv_SY_B!$NE91-1,"")</f>
        <v/>
      </c>
      <c r="HM80" s="57" t="str">
        <f>IFERROR(Inv_SY_B!HM91/Inv_SY_B!$NE91-1,"")</f>
        <v/>
      </c>
      <c r="HN80" s="57" t="str">
        <f>IFERROR(Inv_SY_B!HN91/Inv_SY_B!$NE91-1,"")</f>
        <v/>
      </c>
      <c r="HO80" s="57" t="str">
        <f>IFERROR(Inv_SY_B!HO91/Inv_SY_B!$NE91-1,"")</f>
        <v/>
      </c>
      <c r="HP80" s="57" t="str">
        <f>IFERROR(Inv_SY_B!HP91/Inv_SY_B!$NE91-1,"")</f>
        <v/>
      </c>
      <c r="HQ80" s="57" t="str">
        <f>IFERROR(Inv_SY_B!HQ91/Inv_SY_B!$NE91-1,"")</f>
        <v/>
      </c>
      <c r="HR80" s="57" t="str">
        <f>IFERROR(Inv_SY_B!HR91/Inv_SY_B!$NE91-1,"")</f>
        <v/>
      </c>
      <c r="HS80" s="57" t="str">
        <f>IFERROR(Inv_SY_B!HS91/Inv_SY_B!$NE91-1,"")</f>
        <v/>
      </c>
      <c r="HT80" s="57" t="str">
        <f>IFERROR(Inv_SY_B!HT91/Inv_SY_B!$NE91-1,"")</f>
        <v/>
      </c>
      <c r="HU80" s="57" t="str">
        <f>IFERROR(Inv_SY_B!HU91/Inv_SY_B!$NE91-1,"")</f>
        <v/>
      </c>
      <c r="HV80" s="57" t="str">
        <f>IFERROR(Inv_SY_B!HV91/Inv_SY_B!$NE91-1,"")</f>
        <v/>
      </c>
      <c r="HW80" s="57" t="str">
        <f>IFERROR(Inv_SY_B!HW91/Inv_SY_B!$NE91-1,"")</f>
        <v/>
      </c>
      <c r="HX80" s="57" t="str">
        <f>IFERROR(Inv_SY_B!HX91/Inv_SY_B!$NE91-1,"")</f>
        <v/>
      </c>
      <c r="HY80" s="57" t="str">
        <f>IFERROR(Inv_SY_B!HY91/Inv_SY_B!$NE91-1,"")</f>
        <v/>
      </c>
      <c r="HZ80" s="57" t="str">
        <f>IFERROR(Inv_SY_B!HZ91/Inv_SY_B!$NE91-1,"")</f>
        <v/>
      </c>
      <c r="IA80" s="57" t="str">
        <f>IFERROR(Inv_SY_B!IA91/Inv_SY_B!$NE91-1,"")</f>
        <v/>
      </c>
      <c r="IB80" s="57" t="str">
        <f>IFERROR(Inv_SY_B!IB91/Inv_SY_B!$NE91-1,"")</f>
        <v/>
      </c>
      <c r="IC80" s="57" t="str">
        <f>IFERROR(Inv_SY_B!IC91/Inv_SY_B!$NE91-1,"")</f>
        <v/>
      </c>
      <c r="ID80" s="57" t="str">
        <f>IFERROR(Inv_SY_B!ID91/Inv_SY_B!$NE91-1,"")</f>
        <v/>
      </c>
      <c r="IE80" s="57" t="str">
        <f>IFERROR(Inv_SY_B!IE91/Inv_SY_B!$NE91-1,"")</f>
        <v/>
      </c>
      <c r="IF80" s="57" t="str">
        <f>IFERROR(Inv_SY_B!IF91/Inv_SY_B!$NE91-1,"")</f>
        <v/>
      </c>
      <c r="IG80" s="57" t="str">
        <f>IFERROR(Inv_SY_B!IG91/Inv_SY_B!$NE91-1,"")</f>
        <v/>
      </c>
      <c r="IH80" s="57" t="str">
        <f>IFERROR(Inv_SY_B!IH91/Inv_SY_B!$NE91-1,"")</f>
        <v/>
      </c>
      <c r="II80" s="57" t="str">
        <f>IFERROR(Inv_SY_B!II91/Inv_SY_B!$NE91-1,"")</f>
        <v/>
      </c>
      <c r="IJ80" s="57" t="str">
        <f>IFERROR(Inv_SY_B!IJ91/Inv_SY_B!$NE91-1,"")</f>
        <v/>
      </c>
      <c r="IK80" s="57" t="str">
        <f>IFERROR(Inv_SY_B!IK91/Inv_SY_B!$NE91-1,"")</f>
        <v/>
      </c>
      <c r="IL80" s="57" t="str">
        <f>IFERROR(Inv_SY_B!IL91/Inv_SY_B!$NE91-1,"")</f>
        <v/>
      </c>
      <c r="IM80" s="57" t="str">
        <f>IFERROR(Inv_SY_B!IM91/Inv_SY_B!$NE91-1,"")</f>
        <v/>
      </c>
      <c r="IN80" s="57" t="str">
        <f>IFERROR(Inv_SY_B!IN91/Inv_SY_B!$NE91-1,"")</f>
        <v/>
      </c>
      <c r="IO80" s="57" t="str">
        <f>IFERROR(Inv_SY_B!IO91/Inv_SY_B!$NE91-1,"")</f>
        <v/>
      </c>
      <c r="IP80" s="57" t="str">
        <f>IFERROR(Inv_SY_B!IP91/Inv_SY_B!$NE91-1,"")</f>
        <v/>
      </c>
      <c r="IQ80" s="57" t="str">
        <f>IFERROR(Inv_SY_B!IQ91/Inv_SY_B!$NE91-1,"")</f>
        <v/>
      </c>
      <c r="IR80" s="57" t="str">
        <f>IFERROR(Inv_SY_B!IR91/Inv_SY_B!$NE91-1,"")</f>
        <v/>
      </c>
      <c r="IS80" s="57" t="str">
        <f>IFERROR(Inv_SY_B!IS91/Inv_SY_B!$NE91-1,"")</f>
        <v/>
      </c>
      <c r="IT80" s="57" t="str">
        <f>IFERROR(Inv_SY_B!IT91/Inv_SY_B!$NE91-1,"")</f>
        <v/>
      </c>
      <c r="IU80" s="57" t="str">
        <f>IFERROR(Inv_SY_B!IU91/Inv_SY_B!$NE91-1,"")</f>
        <v/>
      </c>
      <c r="IV80" s="57" t="str">
        <f>IFERROR(Inv_SY_B!IV91/Inv_SY_B!$NE91-1,"")</f>
        <v/>
      </c>
      <c r="IW80" s="57" t="str">
        <f>IFERROR(Inv_SY_B!IW91/Inv_SY_B!$NE91-1,"")</f>
        <v/>
      </c>
      <c r="IX80" s="57" t="str">
        <f>IFERROR(Inv_SY_B!IX91/Inv_SY_B!$NE91-1,"")</f>
        <v/>
      </c>
      <c r="IY80" s="57" t="str">
        <f>IFERROR(Inv_SY_B!IY91/Inv_SY_B!$NE91-1,"")</f>
        <v/>
      </c>
      <c r="IZ80" s="57" t="str">
        <f>IFERROR(Inv_SY_B!IZ91/Inv_SY_B!$NE91-1,"")</f>
        <v/>
      </c>
      <c r="JA80" s="57" t="str">
        <f>IFERROR(Inv_SY_B!JA91/Inv_SY_B!$NE91-1,"")</f>
        <v/>
      </c>
      <c r="JB80" s="57" t="str">
        <f>IFERROR(Inv_SY_B!JB91/Inv_SY_B!$NE91-1,"")</f>
        <v/>
      </c>
      <c r="JC80" s="57" t="str">
        <f>IFERROR(Inv_SY_B!JC91/Inv_SY_B!$NE91-1,"")</f>
        <v/>
      </c>
      <c r="JD80" s="57" t="str">
        <f>IFERROR(Inv_SY_B!JD91/Inv_SY_B!$NE91-1,"")</f>
        <v/>
      </c>
      <c r="JE80" s="57" t="str">
        <f>IFERROR(Inv_SY_B!JE91/Inv_SY_B!$NE91-1,"")</f>
        <v/>
      </c>
      <c r="JF80" s="57" t="str">
        <f>IFERROR(Inv_SY_B!JF91/Inv_SY_B!$NE91-1,"")</f>
        <v/>
      </c>
      <c r="JG80" s="57" t="str">
        <f>IFERROR(Inv_SY_B!JG91/Inv_SY_B!$NE91-1,"")</f>
        <v/>
      </c>
      <c r="JH80" s="57" t="str">
        <f>IFERROR(Inv_SY_B!JH91/Inv_SY_B!$NE91-1,"")</f>
        <v/>
      </c>
      <c r="JI80" s="57" t="str">
        <f>IFERROR(Inv_SY_B!JI91/Inv_SY_B!$NE91-1,"")</f>
        <v/>
      </c>
      <c r="JJ80" s="57" t="str">
        <f>IFERROR(Inv_SY_B!JJ91/Inv_SY_B!$NE91-1,"")</f>
        <v/>
      </c>
      <c r="JK80" s="57" t="str">
        <f>IFERROR(Inv_SY_B!JK91/Inv_SY_B!$NE91-1,"")</f>
        <v/>
      </c>
      <c r="JL80" s="57" t="str">
        <f>IFERROR(Inv_SY_B!JL91/Inv_SY_B!$NE91-1,"")</f>
        <v/>
      </c>
      <c r="JM80" s="57" t="str">
        <f>IFERROR(Inv_SY_B!JM91/Inv_SY_B!$NE91-1,"")</f>
        <v/>
      </c>
      <c r="JN80" s="57" t="str">
        <f>IFERROR(Inv_SY_B!JN91/Inv_SY_B!$NE91-1,"")</f>
        <v/>
      </c>
      <c r="JO80" s="57" t="str">
        <f>IFERROR(Inv_SY_B!JO91/Inv_SY_B!$NE91-1,"")</f>
        <v/>
      </c>
      <c r="JP80" s="57" t="str">
        <f>IFERROR(Inv_SY_B!JP91/Inv_SY_B!$NE91-1,"")</f>
        <v/>
      </c>
      <c r="JQ80" s="57" t="str">
        <f>IFERROR(Inv_SY_B!JQ91/Inv_SY_B!$NE91-1,"")</f>
        <v/>
      </c>
      <c r="JR80" s="57" t="str">
        <f>IFERROR(Inv_SY_B!JR91/Inv_SY_B!$NE91-1,"")</f>
        <v/>
      </c>
      <c r="JS80" s="57" t="str">
        <f>IFERROR(Inv_SY_B!JS91/Inv_SY_B!$NE91-1,"")</f>
        <v/>
      </c>
      <c r="JT80" s="57" t="str">
        <f>IFERROR(Inv_SY_B!JT91/Inv_SY_B!$NE91-1,"")</f>
        <v/>
      </c>
      <c r="JU80" s="57" t="str">
        <f>IFERROR(Inv_SY_B!JU91/Inv_SY_B!$NE91-1,"")</f>
        <v/>
      </c>
      <c r="JV80" s="57" t="str">
        <f>IFERROR(Inv_SY_B!JV91/Inv_SY_B!$NE91-1,"")</f>
        <v/>
      </c>
      <c r="JW80" s="57" t="str">
        <f>IFERROR(Inv_SY_B!JW91/Inv_SY_B!$NE91-1,"")</f>
        <v/>
      </c>
      <c r="JX80" s="57" t="str">
        <f>IFERROR(Inv_SY_B!JX91/Inv_SY_B!$NE91-1,"")</f>
        <v/>
      </c>
      <c r="JY80" s="57" t="str">
        <f>IFERROR(Inv_SY_B!JY91/Inv_SY_B!$NE91-1,"")</f>
        <v/>
      </c>
      <c r="JZ80" s="57" t="str">
        <f>IFERROR(Inv_SY_B!JZ91/Inv_SY_B!$NE91-1,"")</f>
        <v/>
      </c>
      <c r="KA80" s="57" t="str">
        <f>IFERROR(Inv_SY_B!KA91/Inv_SY_B!$NE91-1,"")</f>
        <v/>
      </c>
      <c r="KB80" s="57" t="str">
        <f>IFERROR(Inv_SY_B!KB91/Inv_SY_B!$NE91-1,"")</f>
        <v/>
      </c>
      <c r="KC80" s="57" t="str">
        <f>IFERROR(Inv_SY_B!KC91/Inv_SY_B!$NE91-1,"")</f>
        <v/>
      </c>
      <c r="KD80" s="57" t="str">
        <f>IFERROR(Inv_SY_B!KD91/Inv_SY_B!$NE91-1,"")</f>
        <v/>
      </c>
      <c r="KE80" s="57" t="str">
        <f>IFERROR(Inv_SY_B!KE91/Inv_SY_B!$NE91-1,"")</f>
        <v/>
      </c>
      <c r="KF80" s="57" t="str">
        <f>IFERROR(Inv_SY_B!KF91/Inv_SY_B!$NE91-1,"")</f>
        <v/>
      </c>
      <c r="KG80" s="57" t="str">
        <f>IFERROR(Inv_SY_B!KG91/Inv_SY_B!$NE91-1,"")</f>
        <v/>
      </c>
      <c r="KH80" s="57" t="str">
        <f>IFERROR(Inv_SY_B!KH91/Inv_SY_B!$NE91-1,"")</f>
        <v/>
      </c>
      <c r="KI80" s="57" t="str">
        <f>IFERROR(Inv_SY_B!KI91/Inv_SY_B!$NE91-1,"")</f>
        <v/>
      </c>
      <c r="KJ80" s="57" t="str">
        <f>IFERROR(Inv_SY_B!KJ91/Inv_SY_B!$NE91-1,"")</f>
        <v/>
      </c>
      <c r="KK80" s="57" t="str">
        <f>IFERROR(Inv_SY_B!KK91/Inv_SY_B!$NE91-1,"")</f>
        <v/>
      </c>
      <c r="KL80" s="57" t="str">
        <f>IFERROR(Inv_SY_B!KL91/Inv_SY_B!$NE91-1,"")</f>
        <v/>
      </c>
      <c r="KM80" s="57" t="str">
        <f>IFERROR(Inv_SY_B!KM91/Inv_SY_B!$NE91-1,"")</f>
        <v/>
      </c>
      <c r="KN80" s="57" t="str">
        <f>IFERROR(Inv_SY_B!KN91/Inv_SY_B!$NE91-1,"")</f>
        <v/>
      </c>
      <c r="KO80" s="57" t="str">
        <f>IFERROR(Inv_SY_B!KO91/Inv_SY_B!$NE91-1,"")</f>
        <v/>
      </c>
      <c r="KP80" s="57" t="str">
        <f>IFERROR(Inv_SY_B!KP91/Inv_SY_B!$NE91-1,"")</f>
        <v/>
      </c>
      <c r="KQ80" s="57" t="str">
        <f>IFERROR(Inv_SY_B!KQ91/Inv_SY_B!$NE91-1,"")</f>
        <v/>
      </c>
      <c r="KR80" s="57" t="str">
        <f>IFERROR(Inv_SY_B!KR91/Inv_SY_B!$NE91-1,"")</f>
        <v/>
      </c>
      <c r="KS80" s="57" t="str">
        <f>IFERROR(Inv_SY_B!KS91/Inv_SY_B!$NE91-1,"")</f>
        <v/>
      </c>
      <c r="KT80" s="57" t="str">
        <f>IFERROR(Inv_SY_B!KT91/Inv_SY_B!$NE91-1,"")</f>
        <v/>
      </c>
      <c r="KU80" s="57" t="str">
        <f>IFERROR(Inv_SY_B!KU91/Inv_SY_B!$NE91-1,"")</f>
        <v/>
      </c>
      <c r="KV80" s="57" t="str">
        <f>IFERROR(Inv_SY_B!KV91/Inv_SY_B!$NE91-1,"")</f>
        <v/>
      </c>
      <c r="KW80" s="57" t="str">
        <f>IFERROR(Inv_SY_B!KW91/Inv_SY_B!$NE91-1,"")</f>
        <v/>
      </c>
      <c r="KX80" s="57" t="str">
        <f>IFERROR(Inv_SY_B!KX91/Inv_SY_B!$NE91-1,"")</f>
        <v/>
      </c>
      <c r="KY80" s="57" t="str">
        <f>IFERROR(Inv_SY_B!KY91/Inv_SY_B!$NE91-1,"")</f>
        <v/>
      </c>
      <c r="KZ80" s="57" t="str">
        <f>IFERROR(Inv_SY_B!KZ91/Inv_SY_B!$NE91-1,"")</f>
        <v/>
      </c>
      <c r="LA80" s="57" t="str">
        <f>IFERROR(Inv_SY_B!LA91/Inv_SY_B!$NE91-1,"")</f>
        <v/>
      </c>
      <c r="LB80" s="57" t="str">
        <f>IFERROR(Inv_SY_B!LB91/Inv_SY_B!$NE91-1,"")</f>
        <v/>
      </c>
      <c r="LC80" s="57" t="str">
        <f>IFERROR(Inv_SY_B!LC91/Inv_SY_B!$NE91-1,"")</f>
        <v/>
      </c>
      <c r="LD80" s="57" t="str">
        <f>IFERROR(Inv_SY_B!LD91/Inv_SY_B!$NE91-1,"")</f>
        <v/>
      </c>
      <c r="LE80" s="57" t="str">
        <f>IFERROR(Inv_SY_B!LE91/Inv_SY_B!$NE91-1,"")</f>
        <v/>
      </c>
      <c r="LF80" s="57" t="str">
        <f>IFERROR(Inv_SY_B!LF91/Inv_SY_B!$NE91-1,"")</f>
        <v/>
      </c>
      <c r="LG80" s="57" t="str">
        <f>IFERROR(Inv_SY_B!LG91/Inv_SY_B!$NE91-1,"")</f>
        <v/>
      </c>
      <c r="LH80" s="57" t="str">
        <f>IFERROR(Inv_SY_B!LH91/Inv_SY_B!$NE91-1,"")</f>
        <v/>
      </c>
      <c r="LI80" s="57" t="str">
        <f>IFERROR(Inv_SY_B!LI91/Inv_SY_B!$NE91-1,"")</f>
        <v/>
      </c>
      <c r="LJ80" s="57" t="str">
        <f>IFERROR(Inv_SY_B!LJ91/Inv_SY_B!$NE91-1,"")</f>
        <v/>
      </c>
      <c r="LK80" s="57" t="str">
        <f>IFERROR(Inv_SY_B!LK91/Inv_SY_B!$NE91-1,"")</f>
        <v/>
      </c>
      <c r="LL80" s="57" t="str">
        <f>IFERROR(Inv_SY_B!LL91/Inv_SY_B!$NE91-1,"")</f>
        <v/>
      </c>
      <c r="LM80" s="57" t="str">
        <f>IFERROR(Inv_SY_B!LM91/Inv_SY_B!$NE91-1,"")</f>
        <v/>
      </c>
      <c r="LN80" s="57" t="str">
        <f>IFERROR(Inv_SY_B!LN91/Inv_SY_B!$NE91-1,"")</f>
        <v/>
      </c>
      <c r="LO80" s="57" t="str">
        <f>IFERROR(Inv_SY_B!LO91/Inv_SY_B!$NE91-1,"")</f>
        <v/>
      </c>
      <c r="LP80" s="57" t="str">
        <f>IFERROR(Inv_SY_B!LP91/Inv_SY_B!$NE91-1,"")</f>
        <v/>
      </c>
      <c r="LQ80" s="57" t="str">
        <f>IFERROR(Inv_SY_B!LQ91/Inv_SY_B!$NE91-1,"")</f>
        <v/>
      </c>
      <c r="LR80" s="57" t="str">
        <f>IFERROR(Inv_SY_B!LR91/Inv_SY_B!$NE91-1,"")</f>
        <v/>
      </c>
      <c r="LS80" s="57" t="str">
        <f>IFERROR(Inv_SY_B!LS91/Inv_SY_B!$NE91-1,"")</f>
        <v/>
      </c>
      <c r="LT80" s="57" t="str">
        <f>IFERROR(Inv_SY_B!LT91/Inv_SY_B!$NE91-1,"")</f>
        <v/>
      </c>
      <c r="LU80" s="57" t="str">
        <f>IFERROR(Inv_SY_B!LU91/Inv_SY_B!$NE91-1,"")</f>
        <v/>
      </c>
      <c r="LV80" s="57" t="str">
        <f>IFERROR(Inv_SY_B!LV91/Inv_SY_B!$NE91-1,"")</f>
        <v/>
      </c>
      <c r="LW80" s="57" t="str">
        <f>IFERROR(Inv_SY_B!LW91/Inv_SY_B!$NE91-1,"")</f>
        <v/>
      </c>
      <c r="LX80" s="57" t="str">
        <f>IFERROR(Inv_SY_B!LX91/Inv_SY_B!$NE91-1,"")</f>
        <v/>
      </c>
      <c r="LY80" s="57" t="str">
        <f>IFERROR(Inv_SY_B!LY91/Inv_SY_B!$NE91-1,"")</f>
        <v/>
      </c>
      <c r="LZ80" s="57" t="str">
        <f>IFERROR(Inv_SY_B!LZ91/Inv_SY_B!$NE91-1,"")</f>
        <v/>
      </c>
      <c r="MA80" s="57" t="str">
        <f>IFERROR(Inv_SY_B!MA91/Inv_SY_B!$NE91-1,"")</f>
        <v/>
      </c>
      <c r="MB80" s="57" t="str">
        <f>IFERROR(Inv_SY_B!MB91/Inv_SY_B!$NE91-1,"")</f>
        <v/>
      </c>
      <c r="MC80" s="57" t="str">
        <f>IFERROR(Inv_SY_B!MC91/Inv_SY_B!$NE91-1,"")</f>
        <v/>
      </c>
      <c r="MD80" s="57" t="str">
        <f>IFERROR(Inv_SY_B!MD91/Inv_SY_B!$NE91-1,"")</f>
        <v/>
      </c>
      <c r="ME80" s="57" t="str">
        <f>IFERROR(Inv_SY_B!ME91/Inv_SY_B!$NE91-1,"")</f>
        <v/>
      </c>
      <c r="MF80" s="57" t="str">
        <f>IFERROR(Inv_SY_B!MF91/Inv_SY_B!$NE91-1,"")</f>
        <v/>
      </c>
      <c r="MG80" s="57" t="str">
        <f>IFERROR(Inv_SY_B!MG91/Inv_SY_B!$NE91-1,"")</f>
        <v/>
      </c>
      <c r="MH80" s="57" t="str">
        <f>IFERROR(Inv_SY_B!MH91/Inv_SY_B!$NE91-1,"")</f>
        <v/>
      </c>
      <c r="MI80" s="57" t="str">
        <f>IFERROR(Inv_SY_B!MI91/Inv_SY_B!$NE91-1,"")</f>
        <v/>
      </c>
      <c r="MJ80" s="57" t="str">
        <f>IFERROR(Inv_SY_B!MJ91/Inv_SY_B!$NE91-1,"")</f>
        <v/>
      </c>
      <c r="MK80" s="57" t="str">
        <f>IFERROR(Inv_SY_B!MK91/Inv_SY_B!$NE91-1,"")</f>
        <v/>
      </c>
      <c r="ML80" s="57" t="str">
        <f>IFERROR(Inv_SY_B!ML91/Inv_SY_B!$NE91-1,"")</f>
        <v/>
      </c>
      <c r="MM80" s="57" t="str">
        <f>IFERROR(Inv_SY_B!MM91/Inv_SY_B!$NE91-1,"")</f>
        <v/>
      </c>
      <c r="MN80" s="57" t="str">
        <f>IFERROR(Inv_SY_B!MN91/Inv_SY_B!$NE91-1,"")</f>
        <v/>
      </c>
      <c r="MO80" s="57" t="str">
        <f>IFERROR(Inv_SY_B!MO91/Inv_SY_B!$NE91-1,"")</f>
        <v/>
      </c>
      <c r="MP80" s="57" t="str">
        <f>IFERROR(Inv_SY_B!MP91/Inv_SY_B!$NE91-1,"")</f>
        <v/>
      </c>
      <c r="MQ80" s="57" t="str">
        <f>IFERROR(Inv_SY_B!MQ91/Inv_SY_B!$NE91-1,"")</f>
        <v/>
      </c>
      <c r="MR80" s="57" t="str">
        <f>IFERROR(Inv_SY_B!MR91/Inv_SY_B!$NE91-1,"")</f>
        <v/>
      </c>
      <c r="MS80" s="57" t="str">
        <f>IFERROR(Inv_SY_B!MS91/Inv_SY_B!$NE91-1,"")</f>
        <v/>
      </c>
      <c r="MT80" s="57" t="str">
        <f>IFERROR(Inv_SY_B!MT91/Inv_SY_B!$NE91-1,"")</f>
        <v/>
      </c>
      <c r="MU80" s="57" t="str">
        <f>IFERROR(Inv_SY_B!MU91/Inv_SY_B!$NE91-1,"")</f>
        <v/>
      </c>
      <c r="MV80" s="57" t="str">
        <f>IFERROR(Inv_SY_B!MV91/Inv_SY_B!$NE91-1,"")</f>
        <v/>
      </c>
      <c r="MW80" s="57" t="str">
        <f>IFERROR(Inv_SY_B!MW91/Inv_SY_B!$NE91-1,"")</f>
        <v/>
      </c>
      <c r="MX80" s="57" t="str">
        <f>IFERROR(Inv_SY_B!MX91/Inv_SY_B!$NE91-1,"")</f>
        <v/>
      </c>
      <c r="MY80" s="57" t="str">
        <f>IFERROR(Inv_SY_B!MY91/Inv_SY_B!$NE91-1,"")</f>
        <v/>
      </c>
      <c r="MZ80" s="57" t="str">
        <f>IFERROR(Inv_SY_B!MZ91/Inv_SY_B!$NE91-1,"")</f>
        <v/>
      </c>
      <c r="NA80" s="57" t="str">
        <f>IFERROR(Inv_SY_B!NA91/Inv_SY_B!$NE91-1,"")</f>
        <v/>
      </c>
      <c r="NB80" s="57" t="str">
        <f>IFERROR(Inv_SY_B!NB91/Inv_SY_B!$NE91-1,"")</f>
        <v/>
      </c>
      <c r="NC80" s="57" t="str">
        <f>IFERROR(Inv_SY_B!NC91/Inv_SY_B!$NE91-1,"")</f>
        <v/>
      </c>
      <c r="ND80" s="57" t="str">
        <f>IFERROR(Inv_SY_B!ND91/Inv_SY_B!$NE91-1,"")</f>
        <v/>
      </c>
    </row>
    <row r="81" spans="2:368" ht="15" customHeight="1" x14ac:dyDescent="0.35">
      <c r="B81" s="86">
        <f t="shared" si="1"/>
        <v>45822</v>
      </c>
      <c r="C81" s="57" t="str">
        <f>IFERROR(Inv_SY_B!C92/Inv_SY_B!$NE92-1,"")</f>
        <v/>
      </c>
      <c r="D81" s="57" t="str">
        <f>IFERROR(Inv_SY_B!D92/Inv_SY_B!$NE92-1,"")</f>
        <v/>
      </c>
      <c r="E81" s="57" t="str">
        <f>IFERROR(Inv_SY_B!E92/Inv_SY_B!$NE92-1,"")</f>
        <v/>
      </c>
      <c r="F81" s="57" t="str">
        <f>IFERROR(Inv_SY_B!F92/Inv_SY_B!$NE92-1,"")</f>
        <v/>
      </c>
      <c r="G81" s="57" t="str">
        <f>IFERROR(Inv_SY_B!G92/Inv_SY_B!$NE92-1,"")</f>
        <v/>
      </c>
      <c r="H81" s="57" t="str">
        <f>IFERROR(Inv_SY_B!H92/Inv_SY_B!$NE92-1,"")</f>
        <v/>
      </c>
      <c r="I81" s="57" t="str">
        <f>IFERROR(Inv_SY_B!I92/Inv_SY_B!$NE92-1,"")</f>
        <v/>
      </c>
      <c r="J81" s="57" t="str">
        <f>IFERROR(Inv_SY_B!J92/Inv_SY_B!$NE92-1,"")</f>
        <v/>
      </c>
      <c r="K81" s="57" t="str">
        <f>IFERROR(Inv_SY_B!K92/Inv_SY_B!$NE92-1,"")</f>
        <v/>
      </c>
      <c r="L81" s="57" t="str">
        <f>IFERROR(Inv_SY_B!L92/Inv_SY_B!$NE92-1,"")</f>
        <v/>
      </c>
      <c r="M81" s="57" t="str">
        <f>IFERROR(Inv_SY_B!M92/Inv_SY_B!$NE92-1,"")</f>
        <v/>
      </c>
      <c r="N81" s="57" t="str">
        <f>IFERROR(Inv_SY_B!N92/Inv_SY_B!$NE92-1,"")</f>
        <v/>
      </c>
      <c r="O81" s="57" t="str">
        <f>IFERROR(Inv_SY_B!O92/Inv_SY_B!$NE92-1,"")</f>
        <v/>
      </c>
      <c r="P81" s="57" t="str">
        <f>IFERROR(Inv_SY_B!P92/Inv_SY_B!$NE92-1,"")</f>
        <v/>
      </c>
      <c r="Q81" s="57" t="str">
        <f>IFERROR(Inv_SY_B!Q92/Inv_SY_B!$NE92-1,"")</f>
        <v/>
      </c>
      <c r="R81" s="57" t="str">
        <f>IFERROR(Inv_SY_B!R92/Inv_SY_B!$NE92-1,"")</f>
        <v/>
      </c>
      <c r="S81" s="57" t="str">
        <f>IFERROR(Inv_SY_B!S92/Inv_SY_B!$NE92-1,"")</f>
        <v/>
      </c>
      <c r="T81" s="57" t="str">
        <f>IFERROR(Inv_SY_B!T92/Inv_SY_B!$NE92-1,"")</f>
        <v/>
      </c>
      <c r="U81" s="57" t="str">
        <f>IFERROR(Inv_SY_B!U92/Inv_SY_B!$NE92-1,"")</f>
        <v/>
      </c>
      <c r="V81" s="57" t="str">
        <f>IFERROR(Inv_SY_B!V92/Inv_SY_B!$NE92-1,"")</f>
        <v/>
      </c>
      <c r="W81" s="57" t="str">
        <f>IFERROR(Inv_SY_B!W92/Inv_SY_B!$NE92-1,"")</f>
        <v/>
      </c>
      <c r="X81" s="57" t="str">
        <f>IFERROR(Inv_SY_B!X92/Inv_SY_B!$NE92-1,"")</f>
        <v/>
      </c>
      <c r="Y81" s="57" t="str">
        <f>IFERROR(Inv_SY_B!Y92/Inv_SY_B!$NE92-1,"")</f>
        <v/>
      </c>
      <c r="Z81" s="57" t="str">
        <f>IFERROR(Inv_SY_B!Z92/Inv_SY_B!$NE92-1,"")</f>
        <v/>
      </c>
      <c r="AA81" s="57" t="str">
        <f>IFERROR(Inv_SY_B!AA92/Inv_SY_B!$NE92-1,"")</f>
        <v/>
      </c>
      <c r="AB81" s="57" t="str">
        <f>IFERROR(Inv_SY_B!AB92/Inv_SY_B!$NE92-1,"")</f>
        <v/>
      </c>
      <c r="AC81" s="57" t="str">
        <f>IFERROR(Inv_SY_B!AC92/Inv_SY_B!$NE92-1,"")</f>
        <v/>
      </c>
      <c r="AD81" s="57" t="str">
        <f>IFERROR(Inv_SY_B!AD92/Inv_SY_B!$NE92-1,"")</f>
        <v/>
      </c>
      <c r="AE81" s="57" t="str">
        <f>IFERROR(Inv_SY_B!AE92/Inv_SY_B!$NE92-1,"")</f>
        <v/>
      </c>
      <c r="AF81" s="57" t="str">
        <f>IFERROR(Inv_SY_B!AF92/Inv_SY_B!$NE92-1,"")</f>
        <v/>
      </c>
      <c r="AG81" s="57" t="str">
        <f>IFERROR(Inv_SY_B!AG92/Inv_SY_B!$NE92-1,"")</f>
        <v/>
      </c>
      <c r="AH81" s="57" t="str">
        <f>IFERROR(Inv_SY_B!AH92/Inv_SY_B!$NE92-1,"")</f>
        <v/>
      </c>
      <c r="AI81" s="57" t="str">
        <f>IFERROR(Inv_SY_B!AI92/Inv_SY_B!$NE92-1,"")</f>
        <v/>
      </c>
      <c r="AJ81" s="57" t="str">
        <f>IFERROR(Inv_SY_B!AJ92/Inv_SY_B!$NE92-1,"")</f>
        <v/>
      </c>
      <c r="AK81" s="57" t="str">
        <f>IFERROR(Inv_SY_B!AK92/Inv_SY_B!$NE92-1,"")</f>
        <v/>
      </c>
      <c r="AL81" s="57" t="str">
        <f>IFERROR(Inv_SY_B!AL92/Inv_SY_B!$NE92-1,"")</f>
        <v/>
      </c>
      <c r="AM81" s="57" t="str">
        <f>IFERROR(Inv_SY_B!AM92/Inv_SY_B!$NE92-1,"")</f>
        <v/>
      </c>
      <c r="AN81" s="57" t="str">
        <f>IFERROR(Inv_SY_B!AN92/Inv_SY_B!$NE92-1,"")</f>
        <v/>
      </c>
      <c r="AO81" s="57" t="str">
        <f>IFERROR(Inv_SY_B!AO92/Inv_SY_B!$NE92-1,"")</f>
        <v/>
      </c>
      <c r="AP81" s="57" t="str">
        <f>IFERROR(Inv_SY_B!AP92/Inv_SY_B!$NE92-1,"")</f>
        <v/>
      </c>
      <c r="AQ81" s="57" t="str">
        <f>IFERROR(Inv_SY_B!AQ92/Inv_SY_B!$NE92-1,"")</f>
        <v/>
      </c>
      <c r="AR81" s="57" t="str">
        <f>IFERROR(Inv_SY_B!AR92/Inv_SY_B!$NE92-1,"")</f>
        <v/>
      </c>
      <c r="AS81" s="57" t="str">
        <f>IFERROR(Inv_SY_B!AS92/Inv_SY_B!$NE92-1,"")</f>
        <v/>
      </c>
      <c r="AT81" s="57" t="str">
        <f>IFERROR(Inv_SY_B!AT92/Inv_SY_B!$NE92-1,"")</f>
        <v/>
      </c>
      <c r="AU81" s="57" t="str">
        <f>IFERROR(Inv_SY_B!AU92/Inv_SY_B!$NE92-1,"")</f>
        <v/>
      </c>
      <c r="AV81" s="57" t="str">
        <f>IFERROR(Inv_SY_B!AV92/Inv_SY_B!$NE92-1,"")</f>
        <v/>
      </c>
      <c r="AW81" s="57" t="str">
        <f>IFERROR(Inv_SY_B!AW92/Inv_SY_B!$NE92-1,"")</f>
        <v/>
      </c>
      <c r="AX81" s="57" t="str">
        <f>IFERROR(Inv_SY_B!AX92/Inv_SY_B!$NE92-1,"")</f>
        <v/>
      </c>
      <c r="AY81" s="57" t="str">
        <f>IFERROR(Inv_SY_B!AY92/Inv_SY_B!$NE92-1,"")</f>
        <v/>
      </c>
      <c r="AZ81" s="57" t="str">
        <f>IFERROR(Inv_SY_B!AZ92/Inv_SY_B!$NE92-1,"")</f>
        <v/>
      </c>
      <c r="BA81" s="57" t="str">
        <f>IFERROR(Inv_SY_B!BA92/Inv_SY_B!$NE92-1,"")</f>
        <v/>
      </c>
      <c r="BB81" s="57" t="str">
        <f>IFERROR(Inv_SY_B!BB92/Inv_SY_B!$NE92-1,"")</f>
        <v/>
      </c>
      <c r="BC81" s="57" t="str">
        <f>IFERROR(Inv_SY_B!BC92/Inv_SY_B!$NE92-1,"")</f>
        <v/>
      </c>
      <c r="BD81" s="57" t="str">
        <f>IFERROR(Inv_SY_B!BD92/Inv_SY_B!$NE92-1,"")</f>
        <v/>
      </c>
      <c r="BE81" s="57" t="str">
        <f>IFERROR(Inv_SY_B!BE92/Inv_SY_B!$NE92-1,"")</f>
        <v/>
      </c>
      <c r="BF81" s="57" t="str">
        <f>IFERROR(Inv_SY_B!BF92/Inv_SY_B!$NE92-1,"")</f>
        <v/>
      </c>
      <c r="BG81" s="57" t="str">
        <f>IFERROR(Inv_SY_B!BG92/Inv_SY_B!$NE92-1,"")</f>
        <v/>
      </c>
      <c r="BH81" s="57" t="str">
        <f>IFERROR(Inv_SY_B!BH92/Inv_SY_B!$NE92-1,"")</f>
        <v/>
      </c>
      <c r="BI81" s="57" t="str">
        <f>IFERROR(Inv_SY_B!BI92/Inv_SY_B!$NE92-1,"")</f>
        <v/>
      </c>
      <c r="BJ81" s="57" t="str">
        <f>IFERROR(Inv_SY_B!BJ92/Inv_SY_B!$NE92-1,"")</f>
        <v/>
      </c>
      <c r="BK81" s="57" t="str">
        <f>IFERROR(Inv_SY_B!BK92/Inv_SY_B!$NE92-1,"")</f>
        <v/>
      </c>
      <c r="BL81" s="57" t="str">
        <f>IFERROR(Inv_SY_B!BL92/Inv_SY_B!$NE92-1,"")</f>
        <v/>
      </c>
      <c r="BM81" s="57" t="str">
        <f>IFERROR(Inv_SY_B!BM92/Inv_SY_B!$NE92-1,"")</f>
        <v/>
      </c>
      <c r="BN81" s="57" t="str">
        <f>IFERROR(Inv_SY_B!BN92/Inv_SY_B!$NE92-1,"")</f>
        <v/>
      </c>
      <c r="BO81" s="57" t="str">
        <f>IFERROR(Inv_SY_B!BO92/Inv_SY_B!$NE92-1,"")</f>
        <v/>
      </c>
      <c r="BP81" s="57" t="str">
        <f>IFERROR(Inv_SY_B!BP92/Inv_SY_B!$NE92-1,"")</f>
        <v/>
      </c>
      <c r="BQ81" s="57" t="str">
        <f>IFERROR(Inv_SY_B!BQ92/Inv_SY_B!$NE92-1,"")</f>
        <v/>
      </c>
      <c r="BR81" s="57" t="str">
        <f>IFERROR(Inv_SY_B!BR92/Inv_SY_B!$NE92-1,"")</f>
        <v/>
      </c>
      <c r="BS81" s="57" t="str">
        <f>IFERROR(Inv_SY_B!BS92/Inv_SY_B!$NE92-1,"")</f>
        <v/>
      </c>
      <c r="BT81" s="57" t="str">
        <f>IFERROR(Inv_SY_B!BT92/Inv_SY_B!$NE92-1,"")</f>
        <v/>
      </c>
      <c r="BU81" s="57" t="str">
        <f>IFERROR(Inv_SY_B!BU92/Inv_SY_B!$NE92-1,"")</f>
        <v/>
      </c>
      <c r="BV81" s="57" t="str">
        <f>IFERROR(Inv_SY_B!BV92/Inv_SY_B!$NE92-1,"")</f>
        <v/>
      </c>
      <c r="BW81" s="57" t="str">
        <f>IFERROR(Inv_SY_B!BW92/Inv_SY_B!$NE92-1,"")</f>
        <v/>
      </c>
      <c r="BX81" s="57" t="str">
        <f>IFERROR(Inv_SY_B!BX92/Inv_SY_B!$NE92-1,"")</f>
        <v/>
      </c>
      <c r="BY81" s="57" t="str">
        <f>IFERROR(Inv_SY_B!BY92/Inv_SY_B!$NE92-1,"")</f>
        <v/>
      </c>
      <c r="BZ81" s="57" t="str">
        <f>IFERROR(Inv_SY_B!BZ92/Inv_SY_B!$NE92-1,"")</f>
        <v/>
      </c>
      <c r="CA81" s="57" t="str">
        <f>IFERROR(Inv_SY_B!CA92/Inv_SY_B!$NE92-1,"")</f>
        <v/>
      </c>
      <c r="CB81" s="57" t="str">
        <f>IFERROR(Inv_SY_B!CB92/Inv_SY_B!$NE92-1,"")</f>
        <v/>
      </c>
      <c r="CC81" s="57" t="str">
        <f>IFERROR(Inv_SY_B!CC92/Inv_SY_B!$NE92-1,"")</f>
        <v/>
      </c>
      <c r="CD81" s="57" t="str">
        <f>IFERROR(Inv_SY_B!CD92/Inv_SY_B!$NE92-1,"")</f>
        <v/>
      </c>
      <c r="CE81" s="57" t="str">
        <f>IFERROR(Inv_SY_B!CE92/Inv_SY_B!$NE92-1,"")</f>
        <v/>
      </c>
      <c r="CF81" s="57" t="str">
        <f>IFERROR(Inv_SY_B!CF92/Inv_SY_B!$NE92-1,"")</f>
        <v/>
      </c>
      <c r="CG81" s="57" t="str">
        <f>IFERROR(Inv_SY_B!CG92/Inv_SY_B!$NE92-1,"")</f>
        <v/>
      </c>
      <c r="CH81" s="57" t="str">
        <f>IFERROR(Inv_SY_B!CH92/Inv_SY_B!$NE92-1,"")</f>
        <v/>
      </c>
      <c r="CI81" s="57" t="str">
        <f>IFERROR(Inv_SY_B!CI92/Inv_SY_B!$NE92-1,"")</f>
        <v/>
      </c>
      <c r="CJ81" s="57" t="str">
        <f>IFERROR(Inv_SY_B!CJ92/Inv_SY_B!$NE92-1,"")</f>
        <v/>
      </c>
      <c r="CK81" s="57" t="str">
        <f>IFERROR(Inv_SY_B!CK92/Inv_SY_B!$NE92-1,"")</f>
        <v/>
      </c>
      <c r="CL81" s="57" t="str">
        <f>IFERROR(Inv_SY_B!CL92/Inv_SY_B!$NE92-1,"")</f>
        <v/>
      </c>
      <c r="CM81" s="57" t="str">
        <f>IFERROR(Inv_SY_B!CM92/Inv_SY_B!$NE92-1,"")</f>
        <v/>
      </c>
      <c r="CN81" s="57" t="str">
        <f>IFERROR(Inv_SY_B!CN92/Inv_SY_B!$NE92-1,"")</f>
        <v/>
      </c>
      <c r="CO81" s="57" t="str">
        <f>IFERROR(Inv_SY_B!CO92/Inv_SY_B!$NE92-1,"")</f>
        <v/>
      </c>
      <c r="CP81" s="57" t="str">
        <f>IFERROR(Inv_SY_B!CP92/Inv_SY_B!$NE92-1,"")</f>
        <v/>
      </c>
      <c r="CQ81" s="57" t="str">
        <f>IFERROR(Inv_SY_B!CQ92/Inv_SY_B!$NE92-1,"")</f>
        <v/>
      </c>
      <c r="CR81" s="57" t="str">
        <f>IFERROR(Inv_SY_B!CR92/Inv_SY_B!$NE92-1,"")</f>
        <v/>
      </c>
      <c r="CS81" s="57" t="str">
        <f>IFERROR(Inv_SY_B!CS92/Inv_SY_B!$NE92-1,"")</f>
        <v/>
      </c>
      <c r="CT81" s="57" t="str">
        <f>IFERROR(Inv_SY_B!CT92/Inv_SY_B!$NE92-1,"")</f>
        <v/>
      </c>
      <c r="CU81" s="57" t="str">
        <f>IFERROR(Inv_SY_B!CU92/Inv_SY_B!$NE92-1,"")</f>
        <v/>
      </c>
      <c r="CV81" s="57" t="str">
        <f>IFERROR(Inv_SY_B!CV92/Inv_SY_B!$NE92-1,"")</f>
        <v/>
      </c>
      <c r="CW81" s="57" t="str">
        <f>IFERROR(Inv_SY_B!CW92/Inv_SY_B!$NE92-1,"")</f>
        <v/>
      </c>
      <c r="CX81" s="57" t="str">
        <f>IFERROR(Inv_SY_B!CX92/Inv_SY_B!$NE92-1,"")</f>
        <v/>
      </c>
      <c r="CY81" s="57" t="str">
        <f>IFERROR(Inv_SY_B!CY92/Inv_SY_B!$NE92-1,"")</f>
        <v/>
      </c>
      <c r="CZ81" s="57" t="str">
        <f>IFERROR(Inv_SY_B!CZ92/Inv_SY_B!$NE92-1,"")</f>
        <v/>
      </c>
      <c r="DA81" s="57" t="str">
        <f>IFERROR(Inv_SY_B!DA92/Inv_SY_B!$NE92-1,"")</f>
        <v/>
      </c>
      <c r="DB81" s="57" t="str">
        <f>IFERROR(Inv_SY_B!DB92/Inv_SY_B!$NE92-1,"")</f>
        <v/>
      </c>
      <c r="DC81" s="57" t="str">
        <f>IFERROR(Inv_SY_B!DC92/Inv_SY_B!$NE92-1,"")</f>
        <v/>
      </c>
      <c r="DD81" s="57" t="str">
        <f>IFERROR(Inv_SY_B!DD92/Inv_SY_B!$NE92-1,"")</f>
        <v/>
      </c>
      <c r="DE81" s="57" t="str">
        <f>IFERROR(Inv_SY_B!DE92/Inv_SY_B!$NE92-1,"")</f>
        <v/>
      </c>
      <c r="DF81" s="57" t="str">
        <f>IFERROR(Inv_SY_B!DF92/Inv_SY_B!$NE92-1,"")</f>
        <v/>
      </c>
      <c r="DG81" s="57" t="str">
        <f>IFERROR(Inv_SY_B!DG92/Inv_SY_B!$NE92-1,"")</f>
        <v/>
      </c>
      <c r="DH81" s="57" t="str">
        <f>IFERROR(Inv_SY_B!DH92/Inv_SY_B!$NE92-1,"")</f>
        <v/>
      </c>
      <c r="DI81" s="57" t="str">
        <f>IFERROR(Inv_SY_B!DI92/Inv_SY_B!$NE92-1,"")</f>
        <v/>
      </c>
      <c r="DJ81" s="57" t="str">
        <f>IFERROR(Inv_SY_B!DJ92/Inv_SY_B!$NE92-1,"")</f>
        <v/>
      </c>
      <c r="DK81" s="57" t="str">
        <f>IFERROR(Inv_SY_B!DK92/Inv_SY_B!$NE92-1,"")</f>
        <v/>
      </c>
      <c r="DL81" s="57" t="str">
        <f>IFERROR(Inv_SY_B!DL92/Inv_SY_B!$NE92-1,"")</f>
        <v/>
      </c>
      <c r="DM81" s="57" t="str">
        <f>IFERROR(Inv_SY_B!DM92/Inv_SY_B!$NE92-1,"")</f>
        <v/>
      </c>
      <c r="DN81" s="57" t="str">
        <f>IFERROR(Inv_SY_B!DN92/Inv_SY_B!$NE92-1,"")</f>
        <v/>
      </c>
      <c r="DO81" s="57" t="str">
        <f>IFERROR(Inv_SY_B!DO92/Inv_SY_B!$NE92-1,"")</f>
        <v/>
      </c>
      <c r="DP81" s="57" t="str">
        <f>IFERROR(Inv_SY_B!DP92/Inv_SY_B!$NE92-1,"")</f>
        <v/>
      </c>
      <c r="DQ81" s="57" t="str">
        <f>IFERROR(Inv_SY_B!DQ92/Inv_SY_B!$NE92-1,"")</f>
        <v/>
      </c>
      <c r="DR81" s="57" t="str">
        <f>IFERROR(Inv_SY_B!DR92/Inv_SY_B!$NE92-1,"")</f>
        <v/>
      </c>
      <c r="DS81" s="57" t="str">
        <f>IFERROR(Inv_SY_B!DS92/Inv_SY_B!$NE92-1,"")</f>
        <v/>
      </c>
      <c r="DT81" s="57" t="str">
        <f>IFERROR(Inv_SY_B!DT92/Inv_SY_B!$NE92-1,"")</f>
        <v/>
      </c>
      <c r="DU81" s="57" t="str">
        <f>IFERROR(Inv_SY_B!DU92/Inv_SY_B!$NE92-1,"")</f>
        <v/>
      </c>
      <c r="DV81" s="57" t="str">
        <f>IFERROR(Inv_SY_B!DV92/Inv_SY_B!$NE92-1,"")</f>
        <v/>
      </c>
      <c r="DW81" s="57" t="str">
        <f>IFERROR(Inv_SY_B!DW92/Inv_SY_B!$NE92-1,"")</f>
        <v/>
      </c>
      <c r="DX81" s="57" t="str">
        <f>IFERROR(Inv_SY_B!DX92/Inv_SY_B!$NE92-1,"")</f>
        <v/>
      </c>
      <c r="DY81" s="57" t="str">
        <f>IFERROR(Inv_SY_B!DY92/Inv_SY_B!$NE92-1,"")</f>
        <v/>
      </c>
      <c r="DZ81" s="57" t="str">
        <f>IFERROR(Inv_SY_B!DZ92/Inv_SY_B!$NE92-1,"")</f>
        <v/>
      </c>
      <c r="EA81" s="57" t="str">
        <f>IFERROR(Inv_SY_B!EA92/Inv_SY_B!$NE92-1,"")</f>
        <v/>
      </c>
      <c r="EB81" s="57" t="str">
        <f>IFERROR(Inv_SY_B!EB92/Inv_SY_B!$NE92-1,"")</f>
        <v/>
      </c>
      <c r="EC81" s="57" t="str">
        <f>IFERROR(Inv_SY_B!EC92/Inv_SY_B!$NE92-1,"")</f>
        <v/>
      </c>
      <c r="ED81" s="57" t="str">
        <f>IFERROR(Inv_SY_B!ED92/Inv_SY_B!$NE92-1,"")</f>
        <v/>
      </c>
      <c r="EE81" s="57" t="str">
        <f>IFERROR(Inv_SY_B!EE92/Inv_SY_B!$NE92-1,"")</f>
        <v/>
      </c>
      <c r="EF81" s="57" t="str">
        <f>IFERROR(Inv_SY_B!EF92/Inv_SY_B!$NE92-1,"")</f>
        <v/>
      </c>
      <c r="EG81" s="57" t="str">
        <f>IFERROR(Inv_SY_B!EG92/Inv_SY_B!$NE92-1,"")</f>
        <v/>
      </c>
      <c r="EH81" s="57" t="str">
        <f>IFERROR(Inv_SY_B!EH92/Inv_SY_B!$NE92-1,"")</f>
        <v/>
      </c>
      <c r="EI81" s="57" t="str">
        <f>IFERROR(Inv_SY_B!EI92/Inv_SY_B!$NE92-1,"")</f>
        <v/>
      </c>
      <c r="EJ81" s="57" t="str">
        <f>IFERROR(Inv_SY_B!EJ92/Inv_SY_B!$NE92-1,"")</f>
        <v/>
      </c>
      <c r="EK81" s="57" t="str">
        <f>IFERROR(Inv_SY_B!EK92/Inv_SY_B!$NE92-1,"")</f>
        <v/>
      </c>
      <c r="EL81" s="57" t="str">
        <f>IFERROR(Inv_SY_B!EL92/Inv_SY_B!$NE92-1,"")</f>
        <v/>
      </c>
      <c r="EM81" s="57" t="str">
        <f>IFERROR(Inv_SY_B!EM92/Inv_SY_B!$NE92-1,"")</f>
        <v/>
      </c>
      <c r="EN81" s="57" t="str">
        <f>IFERROR(Inv_SY_B!EN92/Inv_SY_B!$NE92-1,"")</f>
        <v/>
      </c>
      <c r="EO81" s="57" t="str">
        <f>IFERROR(Inv_SY_B!EO92/Inv_SY_B!$NE92-1,"")</f>
        <v/>
      </c>
      <c r="EP81" s="57" t="str">
        <f>IFERROR(Inv_SY_B!EP92/Inv_SY_B!$NE92-1,"")</f>
        <v/>
      </c>
      <c r="EQ81" s="57" t="str">
        <f>IFERROR(Inv_SY_B!EQ92/Inv_SY_B!$NE92-1,"")</f>
        <v/>
      </c>
      <c r="ER81" s="57" t="str">
        <f>IFERROR(Inv_SY_B!ER92/Inv_SY_B!$NE92-1,"")</f>
        <v/>
      </c>
      <c r="ES81" s="57" t="str">
        <f>IFERROR(Inv_SY_B!ES92/Inv_SY_B!$NE92-1,"")</f>
        <v/>
      </c>
      <c r="ET81" s="57" t="str">
        <f>IFERROR(Inv_SY_B!ET92/Inv_SY_B!$NE92-1,"")</f>
        <v/>
      </c>
      <c r="EU81" s="57" t="str">
        <f>IFERROR(Inv_SY_B!EU92/Inv_SY_B!$NE92-1,"")</f>
        <v/>
      </c>
      <c r="EV81" s="57" t="str">
        <f>IFERROR(Inv_SY_B!EV92/Inv_SY_B!$NE92-1,"")</f>
        <v/>
      </c>
      <c r="EW81" s="57" t="str">
        <f>IFERROR(Inv_SY_B!EW92/Inv_SY_B!$NE92-1,"")</f>
        <v/>
      </c>
      <c r="EX81" s="57" t="str">
        <f>IFERROR(Inv_SY_B!EX92/Inv_SY_B!$NE92-1,"")</f>
        <v/>
      </c>
      <c r="EY81" s="57" t="str">
        <f>IFERROR(Inv_SY_B!EY92/Inv_SY_B!$NE92-1,"")</f>
        <v/>
      </c>
      <c r="EZ81" s="57" t="str">
        <f>IFERROR(Inv_SY_B!EZ92/Inv_SY_B!$NE92-1,"")</f>
        <v/>
      </c>
      <c r="FA81" s="57" t="str">
        <f>IFERROR(Inv_SY_B!FA92/Inv_SY_B!$NE92-1,"")</f>
        <v/>
      </c>
      <c r="FB81" s="57" t="str">
        <f>IFERROR(Inv_SY_B!FB92/Inv_SY_B!$NE92-1,"")</f>
        <v/>
      </c>
      <c r="FC81" s="57" t="str">
        <f>IFERROR(Inv_SY_B!FC92/Inv_SY_B!$NE92-1,"")</f>
        <v/>
      </c>
      <c r="FD81" s="57" t="str">
        <f>IFERROR(Inv_SY_B!FD92/Inv_SY_B!$NE92-1,"")</f>
        <v/>
      </c>
      <c r="FE81" s="57" t="str">
        <f>IFERROR(Inv_SY_B!FE92/Inv_SY_B!$NE92-1,"")</f>
        <v/>
      </c>
      <c r="FF81" s="57" t="str">
        <f>IFERROR(Inv_SY_B!FF92/Inv_SY_B!$NE92-1,"")</f>
        <v/>
      </c>
      <c r="FG81" s="57" t="str">
        <f>IFERROR(Inv_SY_B!FG92/Inv_SY_B!$NE92-1,"")</f>
        <v/>
      </c>
      <c r="FH81" s="57" t="str">
        <f>IFERROR(Inv_SY_B!FH92/Inv_SY_B!$NE92-1,"")</f>
        <v/>
      </c>
      <c r="FI81" s="57" t="str">
        <f>IFERROR(Inv_SY_B!FI92/Inv_SY_B!$NE92-1,"")</f>
        <v/>
      </c>
      <c r="FJ81" s="57" t="str">
        <f>IFERROR(Inv_SY_B!FJ92/Inv_SY_B!$NE92-1,"")</f>
        <v/>
      </c>
      <c r="FK81" s="57" t="str">
        <f>IFERROR(Inv_SY_B!FK92/Inv_SY_B!$NE92-1,"")</f>
        <v/>
      </c>
      <c r="FL81" s="57" t="str">
        <f>IFERROR(Inv_SY_B!FL92/Inv_SY_B!$NE92-1,"")</f>
        <v/>
      </c>
      <c r="FM81" s="57" t="str">
        <f>IFERROR(Inv_SY_B!FM92/Inv_SY_B!$NE92-1,"")</f>
        <v/>
      </c>
      <c r="FN81" s="57" t="str">
        <f>IFERROR(Inv_SY_B!FN92/Inv_SY_B!$NE92-1,"")</f>
        <v/>
      </c>
      <c r="FO81" s="57" t="str">
        <f>IFERROR(Inv_SY_B!FO92/Inv_SY_B!$NE92-1,"")</f>
        <v/>
      </c>
      <c r="FP81" s="57" t="str">
        <f>IFERROR(Inv_SY_B!FP92/Inv_SY_B!$NE92-1,"")</f>
        <v/>
      </c>
      <c r="FQ81" s="57" t="str">
        <f>IFERROR(Inv_SY_B!FQ92/Inv_SY_B!$NE92-1,"")</f>
        <v/>
      </c>
      <c r="FR81" s="57" t="str">
        <f>IFERROR(Inv_SY_B!FR92/Inv_SY_B!$NE92-1,"")</f>
        <v/>
      </c>
      <c r="FS81" s="57" t="str">
        <f>IFERROR(Inv_SY_B!FS92/Inv_SY_B!$NE92-1,"")</f>
        <v/>
      </c>
      <c r="FT81" s="57" t="str">
        <f>IFERROR(Inv_SY_B!FT92/Inv_SY_B!$NE92-1,"")</f>
        <v/>
      </c>
      <c r="FU81" s="57" t="str">
        <f>IFERROR(Inv_SY_B!FU92/Inv_SY_B!$NE92-1,"")</f>
        <v/>
      </c>
      <c r="FV81" s="57" t="str">
        <f>IFERROR(Inv_SY_B!FV92/Inv_SY_B!$NE92-1,"")</f>
        <v/>
      </c>
      <c r="FW81" s="57" t="str">
        <f>IFERROR(Inv_SY_B!FW92/Inv_SY_B!$NE92-1,"")</f>
        <v/>
      </c>
      <c r="FX81" s="57" t="str">
        <f>IFERROR(Inv_SY_B!FX92/Inv_SY_B!$NE92-1,"")</f>
        <v/>
      </c>
      <c r="FY81" s="57" t="str">
        <f>IFERROR(Inv_SY_B!FY92/Inv_SY_B!$NE92-1,"")</f>
        <v/>
      </c>
      <c r="FZ81" s="57" t="str">
        <f>IFERROR(Inv_SY_B!FZ92/Inv_SY_B!$NE92-1,"")</f>
        <v/>
      </c>
      <c r="GA81" s="57" t="str">
        <f>IFERROR(Inv_SY_B!GA92/Inv_SY_B!$NE92-1,"")</f>
        <v/>
      </c>
      <c r="GB81" s="57" t="str">
        <f>IFERROR(Inv_SY_B!GB92/Inv_SY_B!$NE92-1,"")</f>
        <v/>
      </c>
      <c r="GC81" s="57" t="str">
        <f>IFERROR(Inv_SY_B!GC92/Inv_SY_B!$NE92-1,"")</f>
        <v/>
      </c>
      <c r="GD81" s="57" t="str">
        <f>IFERROR(Inv_SY_B!GD92/Inv_SY_B!$NE92-1,"")</f>
        <v/>
      </c>
      <c r="GE81" s="57" t="str">
        <f>IFERROR(Inv_SY_B!GE92/Inv_SY_B!$NE92-1,"")</f>
        <v/>
      </c>
      <c r="GF81" s="57" t="str">
        <f>IFERROR(Inv_SY_B!GF92/Inv_SY_B!$NE92-1,"")</f>
        <v/>
      </c>
      <c r="GG81" s="57" t="str">
        <f>IFERROR(Inv_SY_B!GG92/Inv_SY_B!$NE92-1,"")</f>
        <v/>
      </c>
      <c r="GH81" s="57" t="str">
        <f>IFERROR(Inv_SY_B!GH92/Inv_SY_B!$NE92-1,"")</f>
        <v/>
      </c>
      <c r="GI81" s="57" t="str">
        <f>IFERROR(Inv_SY_B!GI92/Inv_SY_B!$NE92-1,"")</f>
        <v/>
      </c>
      <c r="GJ81" s="57" t="str">
        <f>IFERROR(Inv_SY_B!GJ92/Inv_SY_B!$NE92-1,"")</f>
        <v/>
      </c>
      <c r="GK81" s="57" t="str">
        <f>IFERROR(Inv_SY_B!GK92/Inv_SY_B!$NE92-1,"")</f>
        <v/>
      </c>
      <c r="GL81" s="57" t="str">
        <f>IFERROR(Inv_SY_B!GL92/Inv_SY_B!$NE92-1,"")</f>
        <v/>
      </c>
      <c r="GM81" s="57" t="str">
        <f>IFERROR(Inv_SY_B!GM92/Inv_SY_B!$NE92-1,"")</f>
        <v/>
      </c>
      <c r="GN81" s="57" t="str">
        <f>IFERROR(Inv_SY_B!GN92/Inv_SY_B!$NE92-1,"")</f>
        <v/>
      </c>
      <c r="GO81" s="57" t="str">
        <f>IFERROR(Inv_SY_B!GO92/Inv_SY_B!$NE92-1,"")</f>
        <v/>
      </c>
      <c r="GP81" s="57" t="str">
        <f>IFERROR(Inv_SY_B!GP92/Inv_SY_B!$NE92-1,"")</f>
        <v/>
      </c>
      <c r="GQ81" s="57" t="str">
        <f>IFERROR(Inv_SY_B!GQ92/Inv_SY_B!$NE92-1,"")</f>
        <v/>
      </c>
      <c r="GR81" s="57" t="str">
        <f>IFERROR(Inv_SY_B!GR92/Inv_SY_B!$NE92-1,"")</f>
        <v/>
      </c>
      <c r="GS81" s="57" t="str">
        <f>IFERROR(Inv_SY_B!GS92/Inv_SY_B!$NE92-1,"")</f>
        <v/>
      </c>
      <c r="GT81" s="57" t="str">
        <f>IFERROR(Inv_SY_B!GT92/Inv_SY_B!$NE92-1,"")</f>
        <v/>
      </c>
      <c r="GU81" s="57" t="str">
        <f>IFERROR(Inv_SY_B!GU92/Inv_SY_B!$NE92-1,"")</f>
        <v/>
      </c>
      <c r="GV81" s="57" t="str">
        <f>IFERROR(Inv_SY_B!GV92/Inv_SY_B!$NE92-1,"")</f>
        <v/>
      </c>
      <c r="GW81" s="57" t="str">
        <f>IFERROR(Inv_SY_B!GW92/Inv_SY_B!$NE92-1,"")</f>
        <v/>
      </c>
      <c r="GX81" s="57" t="str">
        <f>IFERROR(Inv_SY_B!GX92/Inv_SY_B!$NE92-1,"")</f>
        <v/>
      </c>
      <c r="GY81" s="57" t="str">
        <f>IFERROR(Inv_SY_B!GY92/Inv_SY_B!$NE92-1,"")</f>
        <v/>
      </c>
      <c r="GZ81" s="57" t="str">
        <f>IFERROR(Inv_SY_B!GZ92/Inv_SY_B!$NE92-1,"")</f>
        <v/>
      </c>
      <c r="HA81" s="57" t="str">
        <f>IFERROR(Inv_SY_B!HA92/Inv_SY_B!$NE92-1,"")</f>
        <v/>
      </c>
      <c r="HB81" s="57" t="str">
        <f>IFERROR(Inv_SY_B!HB92/Inv_SY_B!$NE92-1,"")</f>
        <v/>
      </c>
      <c r="HC81" s="57" t="str">
        <f>IFERROR(Inv_SY_B!HC92/Inv_SY_B!$NE92-1,"")</f>
        <v/>
      </c>
      <c r="HD81" s="57" t="str">
        <f>IFERROR(Inv_SY_B!HD92/Inv_SY_B!$NE92-1,"")</f>
        <v/>
      </c>
      <c r="HE81" s="57" t="str">
        <f>IFERROR(Inv_SY_B!HE92/Inv_SY_B!$NE92-1,"")</f>
        <v/>
      </c>
      <c r="HF81" s="57" t="str">
        <f>IFERROR(Inv_SY_B!HF92/Inv_SY_B!$NE92-1,"")</f>
        <v/>
      </c>
      <c r="HG81" s="57" t="str">
        <f>IFERROR(Inv_SY_B!HG92/Inv_SY_B!$NE92-1,"")</f>
        <v/>
      </c>
      <c r="HH81" s="57" t="str">
        <f>IFERROR(Inv_SY_B!HH92/Inv_SY_B!$NE92-1,"")</f>
        <v/>
      </c>
      <c r="HI81" s="57" t="str">
        <f>IFERROR(Inv_SY_B!HI92/Inv_SY_B!$NE92-1,"")</f>
        <v/>
      </c>
      <c r="HJ81" s="57" t="str">
        <f>IFERROR(Inv_SY_B!HJ92/Inv_SY_B!$NE92-1,"")</f>
        <v/>
      </c>
      <c r="HK81" s="57" t="str">
        <f>IFERROR(Inv_SY_B!HK92/Inv_SY_B!$NE92-1,"")</f>
        <v/>
      </c>
      <c r="HL81" s="57" t="str">
        <f>IFERROR(Inv_SY_B!HL92/Inv_SY_B!$NE92-1,"")</f>
        <v/>
      </c>
      <c r="HM81" s="57" t="str">
        <f>IFERROR(Inv_SY_B!HM92/Inv_SY_B!$NE92-1,"")</f>
        <v/>
      </c>
      <c r="HN81" s="57" t="str">
        <f>IFERROR(Inv_SY_B!HN92/Inv_SY_B!$NE92-1,"")</f>
        <v/>
      </c>
      <c r="HO81" s="57" t="str">
        <f>IFERROR(Inv_SY_B!HO92/Inv_SY_B!$NE92-1,"")</f>
        <v/>
      </c>
      <c r="HP81" s="57" t="str">
        <f>IFERROR(Inv_SY_B!HP92/Inv_SY_B!$NE92-1,"")</f>
        <v/>
      </c>
      <c r="HQ81" s="57" t="str">
        <f>IFERROR(Inv_SY_B!HQ92/Inv_SY_B!$NE92-1,"")</f>
        <v/>
      </c>
      <c r="HR81" s="57" t="str">
        <f>IFERROR(Inv_SY_B!HR92/Inv_SY_B!$NE92-1,"")</f>
        <v/>
      </c>
      <c r="HS81" s="57" t="str">
        <f>IFERROR(Inv_SY_B!HS92/Inv_SY_B!$NE92-1,"")</f>
        <v/>
      </c>
      <c r="HT81" s="57" t="str">
        <f>IFERROR(Inv_SY_B!HT92/Inv_SY_B!$NE92-1,"")</f>
        <v/>
      </c>
      <c r="HU81" s="57" t="str">
        <f>IFERROR(Inv_SY_B!HU92/Inv_SY_B!$NE92-1,"")</f>
        <v/>
      </c>
      <c r="HV81" s="57" t="str">
        <f>IFERROR(Inv_SY_B!HV92/Inv_SY_B!$NE92-1,"")</f>
        <v/>
      </c>
      <c r="HW81" s="57" t="str">
        <f>IFERROR(Inv_SY_B!HW92/Inv_SY_B!$NE92-1,"")</f>
        <v/>
      </c>
      <c r="HX81" s="57" t="str">
        <f>IFERROR(Inv_SY_B!HX92/Inv_SY_B!$NE92-1,"")</f>
        <v/>
      </c>
      <c r="HY81" s="57" t="str">
        <f>IFERROR(Inv_SY_B!HY92/Inv_SY_B!$NE92-1,"")</f>
        <v/>
      </c>
      <c r="HZ81" s="57" t="str">
        <f>IFERROR(Inv_SY_B!HZ92/Inv_SY_B!$NE92-1,"")</f>
        <v/>
      </c>
      <c r="IA81" s="57" t="str">
        <f>IFERROR(Inv_SY_B!IA92/Inv_SY_B!$NE92-1,"")</f>
        <v/>
      </c>
      <c r="IB81" s="57" t="str">
        <f>IFERROR(Inv_SY_B!IB92/Inv_SY_B!$NE92-1,"")</f>
        <v/>
      </c>
      <c r="IC81" s="57" t="str">
        <f>IFERROR(Inv_SY_B!IC92/Inv_SY_B!$NE92-1,"")</f>
        <v/>
      </c>
      <c r="ID81" s="57" t="str">
        <f>IFERROR(Inv_SY_B!ID92/Inv_SY_B!$NE92-1,"")</f>
        <v/>
      </c>
      <c r="IE81" s="57" t="str">
        <f>IFERROR(Inv_SY_B!IE92/Inv_SY_B!$NE92-1,"")</f>
        <v/>
      </c>
      <c r="IF81" s="57" t="str">
        <f>IFERROR(Inv_SY_B!IF92/Inv_SY_B!$NE92-1,"")</f>
        <v/>
      </c>
      <c r="IG81" s="57" t="str">
        <f>IFERROR(Inv_SY_B!IG92/Inv_SY_B!$NE92-1,"")</f>
        <v/>
      </c>
      <c r="IH81" s="57" t="str">
        <f>IFERROR(Inv_SY_B!IH92/Inv_SY_B!$NE92-1,"")</f>
        <v/>
      </c>
      <c r="II81" s="57" t="str">
        <f>IFERROR(Inv_SY_B!II92/Inv_SY_B!$NE92-1,"")</f>
        <v/>
      </c>
      <c r="IJ81" s="57" t="str">
        <f>IFERROR(Inv_SY_B!IJ92/Inv_SY_B!$NE92-1,"")</f>
        <v/>
      </c>
      <c r="IK81" s="57" t="str">
        <f>IFERROR(Inv_SY_B!IK92/Inv_SY_B!$NE92-1,"")</f>
        <v/>
      </c>
      <c r="IL81" s="57" t="str">
        <f>IFERROR(Inv_SY_B!IL92/Inv_SY_B!$NE92-1,"")</f>
        <v/>
      </c>
      <c r="IM81" s="57" t="str">
        <f>IFERROR(Inv_SY_B!IM92/Inv_SY_B!$NE92-1,"")</f>
        <v/>
      </c>
      <c r="IN81" s="57" t="str">
        <f>IFERROR(Inv_SY_B!IN92/Inv_SY_B!$NE92-1,"")</f>
        <v/>
      </c>
      <c r="IO81" s="57" t="str">
        <f>IFERROR(Inv_SY_B!IO92/Inv_SY_B!$NE92-1,"")</f>
        <v/>
      </c>
      <c r="IP81" s="57" t="str">
        <f>IFERROR(Inv_SY_B!IP92/Inv_SY_B!$NE92-1,"")</f>
        <v/>
      </c>
      <c r="IQ81" s="57" t="str">
        <f>IFERROR(Inv_SY_B!IQ92/Inv_SY_B!$NE92-1,"")</f>
        <v/>
      </c>
      <c r="IR81" s="57" t="str">
        <f>IFERROR(Inv_SY_B!IR92/Inv_SY_B!$NE92-1,"")</f>
        <v/>
      </c>
      <c r="IS81" s="57" t="str">
        <f>IFERROR(Inv_SY_B!IS92/Inv_SY_B!$NE92-1,"")</f>
        <v/>
      </c>
      <c r="IT81" s="57" t="str">
        <f>IFERROR(Inv_SY_B!IT92/Inv_SY_B!$NE92-1,"")</f>
        <v/>
      </c>
      <c r="IU81" s="57" t="str">
        <f>IFERROR(Inv_SY_B!IU92/Inv_SY_B!$NE92-1,"")</f>
        <v/>
      </c>
      <c r="IV81" s="57" t="str">
        <f>IFERROR(Inv_SY_B!IV92/Inv_SY_B!$NE92-1,"")</f>
        <v/>
      </c>
      <c r="IW81" s="57" t="str">
        <f>IFERROR(Inv_SY_B!IW92/Inv_SY_B!$NE92-1,"")</f>
        <v/>
      </c>
      <c r="IX81" s="57" t="str">
        <f>IFERROR(Inv_SY_B!IX92/Inv_SY_B!$NE92-1,"")</f>
        <v/>
      </c>
      <c r="IY81" s="57" t="str">
        <f>IFERROR(Inv_SY_B!IY92/Inv_SY_B!$NE92-1,"")</f>
        <v/>
      </c>
      <c r="IZ81" s="57" t="str">
        <f>IFERROR(Inv_SY_B!IZ92/Inv_SY_B!$NE92-1,"")</f>
        <v/>
      </c>
      <c r="JA81" s="57" t="str">
        <f>IFERROR(Inv_SY_B!JA92/Inv_SY_B!$NE92-1,"")</f>
        <v/>
      </c>
      <c r="JB81" s="57" t="str">
        <f>IFERROR(Inv_SY_B!JB92/Inv_SY_B!$NE92-1,"")</f>
        <v/>
      </c>
      <c r="JC81" s="57" t="str">
        <f>IFERROR(Inv_SY_B!JC92/Inv_SY_B!$NE92-1,"")</f>
        <v/>
      </c>
      <c r="JD81" s="57" t="str">
        <f>IFERROR(Inv_SY_B!JD92/Inv_SY_B!$NE92-1,"")</f>
        <v/>
      </c>
      <c r="JE81" s="57" t="str">
        <f>IFERROR(Inv_SY_B!JE92/Inv_SY_B!$NE92-1,"")</f>
        <v/>
      </c>
      <c r="JF81" s="57" t="str">
        <f>IFERROR(Inv_SY_B!JF92/Inv_SY_B!$NE92-1,"")</f>
        <v/>
      </c>
      <c r="JG81" s="57" t="str">
        <f>IFERROR(Inv_SY_B!JG92/Inv_SY_B!$NE92-1,"")</f>
        <v/>
      </c>
      <c r="JH81" s="57" t="str">
        <f>IFERROR(Inv_SY_B!JH92/Inv_SY_B!$NE92-1,"")</f>
        <v/>
      </c>
      <c r="JI81" s="57" t="str">
        <f>IFERROR(Inv_SY_B!JI92/Inv_SY_B!$NE92-1,"")</f>
        <v/>
      </c>
      <c r="JJ81" s="57" t="str">
        <f>IFERROR(Inv_SY_B!JJ92/Inv_SY_B!$NE92-1,"")</f>
        <v/>
      </c>
      <c r="JK81" s="57" t="str">
        <f>IFERROR(Inv_SY_B!JK92/Inv_SY_B!$NE92-1,"")</f>
        <v/>
      </c>
      <c r="JL81" s="57" t="str">
        <f>IFERROR(Inv_SY_B!JL92/Inv_SY_B!$NE92-1,"")</f>
        <v/>
      </c>
      <c r="JM81" s="57" t="str">
        <f>IFERROR(Inv_SY_B!JM92/Inv_SY_B!$NE92-1,"")</f>
        <v/>
      </c>
      <c r="JN81" s="57" t="str">
        <f>IFERROR(Inv_SY_B!JN92/Inv_SY_B!$NE92-1,"")</f>
        <v/>
      </c>
      <c r="JO81" s="57" t="str">
        <f>IFERROR(Inv_SY_B!JO92/Inv_SY_B!$NE92-1,"")</f>
        <v/>
      </c>
      <c r="JP81" s="57" t="str">
        <f>IFERROR(Inv_SY_B!JP92/Inv_SY_B!$NE92-1,"")</f>
        <v/>
      </c>
      <c r="JQ81" s="57" t="str">
        <f>IFERROR(Inv_SY_B!JQ92/Inv_SY_B!$NE92-1,"")</f>
        <v/>
      </c>
      <c r="JR81" s="57" t="str">
        <f>IFERROR(Inv_SY_B!JR92/Inv_SY_B!$NE92-1,"")</f>
        <v/>
      </c>
      <c r="JS81" s="57" t="str">
        <f>IFERROR(Inv_SY_B!JS92/Inv_SY_B!$NE92-1,"")</f>
        <v/>
      </c>
      <c r="JT81" s="57" t="str">
        <f>IFERROR(Inv_SY_B!JT92/Inv_SY_B!$NE92-1,"")</f>
        <v/>
      </c>
      <c r="JU81" s="57" t="str">
        <f>IFERROR(Inv_SY_B!JU92/Inv_SY_B!$NE92-1,"")</f>
        <v/>
      </c>
      <c r="JV81" s="57" t="str">
        <f>IFERROR(Inv_SY_B!JV92/Inv_SY_B!$NE92-1,"")</f>
        <v/>
      </c>
      <c r="JW81" s="57" t="str">
        <f>IFERROR(Inv_SY_B!JW92/Inv_SY_B!$NE92-1,"")</f>
        <v/>
      </c>
      <c r="JX81" s="57" t="str">
        <f>IFERROR(Inv_SY_B!JX92/Inv_SY_B!$NE92-1,"")</f>
        <v/>
      </c>
      <c r="JY81" s="57" t="str">
        <f>IFERROR(Inv_SY_B!JY92/Inv_SY_B!$NE92-1,"")</f>
        <v/>
      </c>
      <c r="JZ81" s="57" t="str">
        <f>IFERROR(Inv_SY_B!JZ92/Inv_SY_B!$NE92-1,"")</f>
        <v/>
      </c>
      <c r="KA81" s="57" t="str">
        <f>IFERROR(Inv_SY_B!KA92/Inv_SY_B!$NE92-1,"")</f>
        <v/>
      </c>
      <c r="KB81" s="57" t="str">
        <f>IFERROR(Inv_SY_B!KB92/Inv_SY_B!$NE92-1,"")</f>
        <v/>
      </c>
      <c r="KC81" s="57" t="str">
        <f>IFERROR(Inv_SY_B!KC92/Inv_SY_B!$NE92-1,"")</f>
        <v/>
      </c>
      <c r="KD81" s="57" t="str">
        <f>IFERROR(Inv_SY_B!KD92/Inv_SY_B!$NE92-1,"")</f>
        <v/>
      </c>
      <c r="KE81" s="57" t="str">
        <f>IFERROR(Inv_SY_B!KE92/Inv_SY_B!$NE92-1,"")</f>
        <v/>
      </c>
      <c r="KF81" s="57" t="str">
        <f>IFERROR(Inv_SY_B!KF92/Inv_SY_B!$NE92-1,"")</f>
        <v/>
      </c>
      <c r="KG81" s="57" t="str">
        <f>IFERROR(Inv_SY_B!KG92/Inv_SY_B!$NE92-1,"")</f>
        <v/>
      </c>
      <c r="KH81" s="57" t="str">
        <f>IFERROR(Inv_SY_B!KH92/Inv_SY_B!$NE92-1,"")</f>
        <v/>
      </c>
      <c r="KI81" s="57" t="str">
        <f>IFERROR(Inv_SY_B!KI92/Inv_SY_B!$NE92-1,"")</f>
        <v/>
      </c>
      <c r="KJ81" s="57" t="str">
        <f>IFERROR(Inv_SY_B!KJ92/Inv_SY_B!$NE92-1,"")</f>
        <v/>
      </c>
      <c r="KK81" s="57" t="str">
        <f>IFERROR(Inv_SY_B!KK92/Inv_SY_B!$NE92-1,"")</f>
        <v/>
      </c>
      <c r="KL81" s="57" t="str">
        <f>IFERROR(Inv_SY_B!KL92/Inv_SY_B!$NE92-1,"")</f>
        <v/>
      </c>
      <c r="KM81" s="57" t="str">
        <f>IFERROR(Inv_SY_B!KM92/Inv_SY_B!$NE92-1,"")</f>
        <v/>
      </c>
      <c r="KN81" s="57" t="str">
        <f>IFERROR(Inv_SY_B!KN92/Inv_SY_B!$NE92-1,"")</f>
        <v/>
      </c>
      <c r="KO81" s="57" t="str">
        <f>IFERROR(Inv_SY_B!KO92/Inv_SY_B!$NE92-1,"")</f>
        <v/>
      </c>
      <c r="KP81" s="57" t="str">
        <f>IFERROR(Inv_SY_B!KP92/Inv_SY_B!$NE92-1,"")</f>
        <v/>
      </c>
      <c r="KQ81" s="57" t="str">
        <f>IFERROR(Inv_SY_B!KQ92/Inv_SY_B!$NE92-1,"")</f>
        <v/>
      </c>
      <c r="KR81" s="57" t="str">
        <f>IFERROR(Inv_SY_B!KR92/Inv_SY_B!$NE92-1,"")</f>
        <v/>
      </c>
      <c r="KS81" s="57" t="str">
        <f>IFERROR(Inv_SY_B!KS92/Inv_SY_B!$NE92-1,"")</f>
        <v/>
      </c>
      <c r="KT81" s="57" t="str">
        <f>IFERROR(Inv_SY_B!KT92/Inv_SY_B!$NE92-1,"")</f>
        <v/>
      </c>
      <c r="KU81" s="57" t="str">
        <f>IFERROR(Inv_SY_B!KU92/Inv_SY_B!$NE92-1,"")</f>
        <v/>
      </c>
      <c r="KV81" s="57" t="str">
        <f>IFERROR(Inv_SY_B!KV92/Inv_SY_B!$NE92-1,"")</f>
        <v/>
      </c>
      <c r="KW81" s="57" t="str">
        <f>IFERROR(Inv_SY_B!KW92/Inv_SY_B!$NE92-1,"")</f>
        <v/>
      </c>
      <c r="KX81" s="57" t="str">
        <f>IFERROR(Inv_SY_B!KX92/Inv_SY_B!$NE92-1,"")</f>
        <v/>
      </c>
      <c r="KY81" s="57" t="str">
        <f>IFERROR(Inv_SY_B!KY92/Inv_SY_B!$NE92-1,"")</f>
        <v/>
      </c>
      <c r="KZ81" s="57" t="str">
        <f>IFERROR(Inv_SY_B!KZ92/Inv_SY_B!$NE92-1,"")</f>
        <v/>
      </c>
      <c r="LA81" s="57" t="str">
        <f>IFERROR(Inv_SY_B!LA92/Inv_SY_B!$NE92-1,"")</f>
        <v/>
      </c>
      <c r="LB81" s="57" t="str">
        <f>IFERROR(Inv_SY_B!LB92/Inv_SY_B!$NE92-1,"")</f>
        <v/>
      </c>
      <c r="LC81" s="57" t="str">
        <f>IFERROR(Inv_SY_B!LC92/Inv_SY_B!$NE92-1,"")</f>
        <v/>
      </c>
      <c r="LD81" s="57" t="str">
        <f>IFERROR(Inv_SY_B!LD92/Inv_SY_B!$NE92-1,"")</f>
        <v/>
      </c>
      <c r="LE81" s="57" t="str">
        <f>IFERROR(Inv_SY_B!LE92/Inv_SY_B!$NE92-1,"")</f>
        <v/>
      </c>
      <c r="LF81" s="57" t="str">
        <f>IFERROR(Inv_SY_B!LF92/Inv_SY_B!$NE92-1,"")</f>
        <v/>
      </c>
      <c r="LG81" s="57" t="str">
        <f>IFERROR(Inv_SY_B!LG92/Inv_SY_B!$NE92-1,"")</f>
        <v/>
      </c>
      <c r="LH81" s="57" t="str">
        <f>IFERROR(Inv_SY_B!LH92/Inv_SY_B!$NE92-1,"")</f>
        <v/>
      </c>
      <c r="LI81" s="57" t="str">
        <f>IFERROR(Inv_SY_B!LI92/Inv_SY_B!$NE92-1,"")</f>
        <v/>
      </c>
      <c r="LJ81" s="57" t="str">
        <f>IFERROR(Inv_SY_B!LJ92/Inv_SY_B!$NE92-1,"")</f>
        <v/>
      </c>
      <c r="LK81" s="57" t="str">
        <f>IFERROR(Inv_SY_B!LK92/Inv_SY_B!$NE92-1,"")</f>
        <v/>
      </c>
      <c r="LL81" s="57" t="str">
        <f>IFERROR(Inv_SY_B!LL92/Inv_SY_B!$NE92-1,"")</f>
        <v/>
      </c>
      <c r="LM81" s="57" t="str">
        <f>IFERROR(Inv_SY_B!LM92/Inv_SY_B!$NE92-1,"")</f>
        <v/>
      </c>
      <c r="LN81" s="57" t="str">
        <f>IFERROR(Inv_SY_B!LN92/Inv_SY_B!$NE92-1,"")</f>
        <v/>
      </c>
      <c r="LO81" s="57" t="str">
        <f>IFERROR(Inv_SY_B!LO92/Inv_SY_B!$NE92-1,"")</f>
        <v/>
      </c>
      <c r="LP81" s="57" t="str">
        <f>IFERROR(Inv_SY_B!LP92/Inv_SY_B!$NE92-1,"")</f>
        <v/>
      </c>
      <c r="LQ81" s="57" t="str">
        <f>IFERROR(Inv_SY_B!LQ92/Inv_SY_B!$NE92-1,"")</f>
        <v/>
      </c>
      <c r="LR81" s="57" t="str">
        <f>IFERROR(Inv_SY_B!LR92/Inv_SY_B!$NE92-1,"")</f>
        <v/>
      </c>
      <c r="LS81" s="57" t="str">
        <f>IFERROR(Inv_SY_B!LS92/Inv_SY_B!$NE92-1,"")</f>
        <v/>
      </c>
      <c r="LT81" s="57" t="str">
        <f>IFERROR(Inv_SY_B!LT92/Inv_SY_B!$NE92-1,"")</f>
        <v/>
      </c>
      <c r="LU81" s="57" t="str">
        <f>IFERROR(Inv_SY_B!LU92/Inv_SY_B!$NE92-1,"")</f>
        <v/>
      </c>
      <c r="LV81" s="57" t="str">
        <f>IFERROR(Inv_SY_B!LV92/Inv_SY_B!$NE92-1,"")</f>
        <v/>
      </c>
      <c r="LW81" s="57" t="str">
        <f>IFERROR(Inv_SY_B!LW92/Inv_SY_B!$NE92-1,"")</f>
        <v/>
      </c>
      <c r="LX81" s="57" t="str">
        <f>IFERROR(Inv_SY_B!LX92/Inv_SY_B!$NE92-1,"")</f>
        <v/>
      </c>
      <c r="LY81" s="57" t="str">
        <f>IFERROR(Inv_SY_B!LY92/Inv_SY_B!$NE92-1,"")</f>
        <v/>
      </c>
      <c r="LZ81" s="57" t="str">
        <f>IFERROR(Inv_SY_B!LZ92/Inv_SY_B!$NE92-1,"")</f>
        <v/>
      </c>
      <c r="MA81" s="57" t="str">
        <f>IFERROR(Inv_SY_B!MA92/Inv_SY_B!$NE92-1,"")</f>
        <v/>
      </c>
      <c r="MB81" s="57" t="str">
        <f>IFERROR(Inv_SY_B!MB92/Inv_SY_B!$NE92-1,"")</f>
        <v/>
      </c>
      <c r="MC81" s="57" t="str">
        <f>IFERROR(Inv_SY_B!MC92/Inv_SY_B!$NE92-1,"")</f>
        <v/>
      </c>
      <c r="MD81" s="57" t="str">
        <f>IFERROR(Inv_SY_B!MD92/Inv_SY_B!$NE92-1,"")</f>
        <v/>
      </c>
      <c r="ME81" s="57" t="str">
        <f>IFERROR(Inv_SY_B!ME92/Inv_SY_B!$NE92-1,"")</f>
        <v/>
      </c>
      <c r="MF81" s="57" t="str">
        <f>IFERROR(Inv_SY_B!MF92/Inv_SY_B!$NE92-1,"")</f>
        <v/>
      </c>
      <c r="MG81" s="57" t="str">
        <f>IFERROR(Inv_SY_B!MG92/Inv_SY_B!$NE92-1,"")</f>
        <v/>
      </c>
      <c r="MH81" s="57" t="str">
        <f>IFERROR(Inv_SY_B!MH92/Inv_SY_B!$NE92-1,"")</f>
        <v/>
      </c>
      <c r="MI81" s="57" t="str">
        <f>IFERROR(Inv_SY_B!MI92/Inv_SY_B!$NE92-1,"")</f>
        <v/>
      </c>
      <c r="MJ81" s="57" t="str">
        <f>IFERROR(Inv_SY_B!MJ92/Inv_SY_B!$NE92-1,"")</f>
        <v/>
      </c>
      <c r="MK81" s="57" t="str">
        <f>IFERROR(Inv_SY_B!MK92/Inv_SY_B!$NE92-1,"")</f>
        <v/>
      </c>
      <c r="ML81" s="57" t="str">
        <f>IFERROR(Inv_SY_B!ML92/Inv_SY_B!$NE92-1,"")</f>
        <v/>
      </c>
      <c r="MM81" s="57" t="str">
        <f>IFERROR(Inv_SY_B!MM92/Inv_SY_B!$NE92-1,"")</f>
        <v/>
      </c>
      <c r="MN81" s="57" t="str">
        <f>IFERROR(Inv_SY_B!MN92/Inv_SY_B!$NE92-1,"")</f>
        <v/>
      </c>
      <c r="MO81" s="57" t="str">
        <f>IFERROR(Inv_SY_B!MO92/Inv_SY_B!$NE92-1,"")</f>
        <v/>
      </c>
      <c r="MP81" s="57" t="str">
        <f>IFERROR(Inv_SY_B!MP92/Inv_SY_B!$NE92-1,"")</f>
        <v/>
      </c>
      <c r="MQ81" s="57" t="str">
        <f>IFERROR(Inv_SY_B!MQ92/Inv_SY_B!$NE92-1,"")</f>
        <v/>
      </c>
      <c r="MR81" s="57" t="str">
        <f>IFERROR(Inv_SY_B!MR92/Inv_SY_B!$NE92-1,"")</f>
        <v/>
      </c>
      <c r="MS81" s="57" t="str">
        <f>IFERROR(Inv_SY_B!MS92/Inv_SY_B!$NE92-1,"")</f>
        <v/>
      </c>
      <c r="MT81" s="57" t="str">
        <f>IFERROR(Inv_SY_B!MT92/Inv_SY_B!$NE92-1,"")</f>
        <v/>
      </c>
      <c r="MU81" s="57" t="str">
        <f>IFERROR(Inv_SY_B!MU92/Inv_SY_B!$NE92-1,"")</f>
        <v/>
      </c>
      <c r="MV81" s="57" t="str">
        <f>IFERROR(Inv_SY_B!MV92/Inv_SY_B!$NE92-1,"")</f>
        <v/>
      </c>
      <c r="MW81" s="57" t="str">
        <f>IFERROR(Inv_SY_B!MW92/Inv_SY_B!$NE92-1,"")</f>
        <v/>
      </c>
      <c r="MX81" s="57" t="str">
        <f>IFERROR(Inv_SY_B!MX92/Inv_SY_B!$NE92-1,"")</f>
        <v/>
      </c>
      <c r="MY81" s="57" t="str">
        <f>IFERROR(Inv_SY_B!MY92/Inv_SY_B!$NE92-1,"")</f>
        <v/>
      </c>
      <c r="MZ81" s="57" t="str">
        <f>IFERROR(Inv_SY_B!MZ92/Inv_SY_B!$NE92-1,"")</f>
        <v/>
      </c>
      <c r="NA81" s="57" t="str">
        <f>IFERROR(Inv_SY_B!NA92/Inv_SY_B!$NE92-1,"")</f>
        <v/>
      </c>
      <c r="NB81" s="57" t="str">
        <f>IFERROR(Inv_SY_B!NB92/Inv_SY_B!$NE92-1,"")</f>
        <v/>
      </c>
      <c r="NC81" s="57" t="str">
        <f>IFERROR(Inv_SY_B!NC92/Inv_SY_B!$NE92-1,"")</f>
        <v/>
      </c>
      <c r="ND81" s="57" t="str">
        <f>IFERROR(Inv_SY_B!ND92/Inv_SY_B!$NE92-1,"")</f>
        <v/>
      </c>
    </row>
    <row r="82" spans="2:368" ht="15" customHeight="1" x14ac:dyDescent="0.35">
      <c r="B82" s="86">
        <f t="shared" si="1"/>
        <v>45823</v>
      </c>
      <c r="C82" s="57" t="str">
        <f>IFERROR(Inv_SY_B!C93/Inv_SY_B!$NE93-1,"")</f>
        <v/>
      </c>
      <c r="D82" s="57" t="str">
        <f>IFERROR(Inv_SY_B!D93/Inv_SY_B!$NE93-1,"")</f>
        <v/>
      </c>
      <c r="E82" s="57" t="str">
        <f>IFERROR(Inv_SY_B!E93/Inv_SY_B!$NE93-1,"")</f>
        <v/>
      </c>
      <c r="F82" s="57" t="str">
        <f>IFERROR(Inv_SY_B!F93/Inv_SY_B!$NE93-1,"")</f>
        <v/>
      </c>
      <c r="G82" s="57" t="str">
        <f>IFERROR(Inv_SY_B!G93/Inv_SY_B!$NE93-1,"")</f>
        <v/>
      </c>
      <c r="H82" s="57" t="str">
        <f>IFERROR(Inv_SY_B!H93/Inv_SY_B!$NE93-1,"")</f>
        <v/>
      </c>
      <c r="I82" s="57" t="str">
        <f>IFERROR(Inv_SY_B!I93/Inv_SY_B!$NE93-1,"")</f>
        <v/>
      </c>
      <c r="J82" s="57" t="str">
        <f>IFERROR(Inv_SY_B!J93/Inv_SY_B!$NE93-1,"")</f>
        <v/>
      </c>
      <c r="K82" s="57" t="str">
        <f>IFERROR(Inv_SY_B!K93/Inv_SY_B!$NE93-1,"")</f>
        <v/>
      </c>
      <c r="L82" s="57" t="str">
        <f>IFERROR(Inv_SY_B!L93/Inv_SY_B!$NE93-1,"")</f>
        <v/>
      </c>
      <c r="M82" s="57" t="str">
        <f>IFERROR(Inv_SY_B!M93/Inv_SY_B!$NE93-1,"")</f>
        <v/>
      </c>
      <c r="N82" s="57" t="str">
        <f>IFERROR(Inv_SY_B!N93/Inv_SY_B!$NE93-1,"")</f>
        <v/>
      </c>
      <c r="O82" s="57" t="str">
        <f>IFERROR(Inv_SY_B!O93/Inv_SY_B!$NE93-1,"")</f>
        <v/>
      </c>
      <c r="P82" s="57" t="str">
        <f>IFERROR(Inv_SY_B!P93/Inv_SY_B!$NE93-1,"")</f>
        <v/>
      </c>
      <c r="Q82" s="57" t="str">
        <f>IFERROR(Inv_SY_B!Q93/Inv_SY_B!$NE93-1,"")</f>
        <v/>
      </c>
      <c r="R82" s="57" t="str">
        <f>IFERROR(Inv_SY_B!R93/Inv_SY_B!$NE93-1,"")</f>
        <v/>
      </c>
      <c r="S82" s="57" t="str">
        <f>IFERROR(Inv_SY_B!S93/Inv_SY_B!$NE93-1,"")</f>
        <v/>
      </c>
      <c r="T82" s="57" t="str">
        <f>IFERROR(Inv_SY_B!T93/Inv_SY_B!$NE93-1,"")</f>
        <v/>
      </c>
      <c r="U82" s="57" t="str">
        <f>IFERROR(Inv_SY_B!U93/Inv_SY_B!$NE93-1,"")</f>
        <v/>
      </c>
      <c r="V82" s="57" t="str">
        <f>IFERROR(Inv_SY_B!V93/Inv_SY_B!$NE93-1,"")</f>
        <v/>
      </c>
      <c r="W82" s="57" t="str">
        <f>IFERROR(Inv_SY_B!W93/Inv_SY_B!$NE93-1,"")</f>
        <v/>
      </c>
      <c r="X82" s="57" t="str">
        <f>IFERROR(Inv_SY_B!X93/Inv_SY_B!$NE93-1,"")</f>
        <v/>
      </c>
      <c r="Y82" s="57" t="str">
        <f>IFERROR(Inv_SY_B!Y93/Inv_SY_B!$NE93-1,"")</f>
        <v/>
      </c>
      <c r="Z82" s="57" t="str">
        <f>IFERROR(Inv_SY_B!Z93/Inv_SY_B!$NE93-1,"")</f>
        <v/>
      </c>
      <c r="AA82" s="57" t="str">
        <f>IFERROR(Inv_SY_B!AA93/Inv_SY_B!$NE93-1,"")</f>
        <v/>
      </c>
      <c r="AB82" s="57" t="str">
        <f>IFERROR(Inv_SY_B!AB93/Inv_SY_B!$NE93-1,"")</f>
        <v/>
      </c>
      <c r="AC82" s="57" t="str">
        <f>IFERROR(Inv_SY_B!AC93/Inv_SY_B!$NE93-1,"")</f>
        <v/>
      </c>
      <c r="AD82" s="57" t="str">
        <f>IFERROR(Inv_SY_B!AD93/Inv_SY_B!$NE93-1,"")</f>
        <v/>
      </c>
      <c r="AE82" s="57" t="str">
        <f>IFERROR(Inv_SY_B!AE93/Inv_SY_B!$NE93-1,"")</f>
        <v/>
      </c>
      <c r="AF82" s="57" t="str">
        <f>IFERROR(Inv_SY_B!AF93/Inv_SY_B!$NE93-1,"")</f>
        <v/>
      </c>
      <c r="AG82" s="57" t="str">
        <f>IFERROR(Inv_SY_B!AG93/Inv_SY_B!$NE93-1,"")</f>
        <v/>
      </c>
      <c r="AH82" s="57" t="str">
        <f>IFERROR(Inv_SY_B!AH93/Inv_SY_B!$NE93-1,"")</f>
        <v/>
      </c>
      <c r="AI82" s="57" t="str">
        <f>IFERROR(Inv_SY_B!AI93/Inv_SY_B!$NE93-1,"")</f>
        <v/>
      </c>
      <c r="AJ82" s="57" t="str">
        <f>IFERROR(Inv_SY_B!AJ93/Inv_SY_B!$NE93-1,"")</f>
        <v/>
      </c>
      <c r="AK82" s="57" t="str">
        <f>IFERROR(Inv_SY_B!AK93/Inv_SY_B!$NE93-1,"")</f>
        <v/>
      </c>
      <c r="AL82" s="57" t="str">
        <f>IFERROR(Inv_SY_B!AL93/Inv_SY_B!$NE93-1,"")</f>
        <v/>
      </c>
      <c r="AM82" s="57" t="str">
        <f>IFERROR(Inv_SY_B!AM93/Inv_SY_B!$NE93-1,"")</f>
        <v/>
      </c>
      <c r="AN82" s="57" t="str">
        <f>IFERROR(Inv_SY_B!AN93/Inv_SY_B!$NE93-1,"")</f>
        <v/>
      </c>
      <c r="AO82" s="57" t="str">
        <f>IFERROR(Inv_SY_B!AO93/Inv_SY_B!$NE93-1,"")</f>
        <v/>
      </c>
      <c r="AP82" s="57" t="str">
        <f>IFERROR(Inv_SY_B!AP93/Inv_SY_B!$NE93-1,"")</f>
        <v/>
      </c>
      <c r="AQ82" s="57" t="str">
        <f>IFERROR(Inv_SY_B!AQ93/Inv_SY_B!$NE93-1,"")</f>
        <v/>
      </c>
      <c r="AR82" s="57" t="str">
        <f>IFERROR(Inv_SY_B!AR93/Inv_SY_B!$NE93-1,"")</f>
        <v/>
      </c>
      <c r="AS82" s="57" t="str">
        <f>IFERROR(Inv_SY_B!AS93/Inv_SY_B!$NE93-1,"")</f>
        <v/>
      </c>
      <c r="AT82" s="57" t="str">
        <f>IFERROR(Inv_SY_B!AT93/Inv_SY_B!$NE93-1,"")</f>
        <v/>
      </c>
      <c r="AU82" s="57" t="str">
        <f>IFERROR(Inv_SY_B!AU93/Inv_SY_B!$NE93-1,"")</f>
        <v/>
      </c>
      <c r="AV82" s="57" t="str">
        <f>IFERROR(Inv_SY_B!AV93/Inv_SY_B!$NE93-1,"")</f>
        <v/>
      </c>
      <c r="AW82" s="57" t="str">
        <f>IFERROR(Inv_SY_B!AW93/Inv_SY_B!$NE93-1,"")</f>
        <v/>
      </c>
      <c r="AX82" s="57" t="str">
        <f>IFERROR(Inv_SY_B!AX93/Inv_SY_B!$NE93-1,"")</f>
        <v/>
      </c>
      <c r="AY82" s="57" t="str">
        <f>IFERROR(Inv_SY_B!AY93/Inv_SY_B!$NE93-1,"")</f>
        <v/>
      </c>
      <c r="AZ82" s="57" t="str">
        <f>IFERROR(Inv_SY_B!AZ93/Inv_SY_B!$NE93-1,"")</f>
        <v/>
      </c>
      <c r="BA82" s="57" t="str">
        <f>IFERROR(Inv_SY_B!BA93/Inv_SY_B!$NE93-1,"")</f>
        <v/>
      </c>
      <c r="BB82" s="57" t="str">
        <f>IFERROR(Inv_SY_B!BB93/Inv_SY_B!$NE93-1,"")</f>
        <v/>
      </c>
      <c r="BC82" s="57" t="str">
        <f>IFERROR(Inv_SY_B!BC93/Inv_SY_B!$NE93-1,"")</f>
        <v/>
      </c>
      <c r="BD82" s="57" t="str">
        <f>IFERROR(Inv_SY_B!BD93/Inv_SY_B!$NE93-1,"")</f>
        <v/>
      </c>
      <c r="BE82" s="57" t="str">
        <f>IFERROR(Inv_SY_B!BE93/Inv_SY_B!$NE93-1,"")</f>
        <v/>
      </c>
      <c r="BF82" s="57" t="str">
        <f>IFERROR(Inv_SY_B!BF93/Inv_SY_B!$NE93-1,"")</f>
        <v/>
      </c>
      <c r="BG82" s="57" t="str">
        <f>IFERROR(Inv_SY_B!BG93/Inv_SY_B!$NE93-1,"")</f>
        <v/>
      </c>
      <c r="BH82" s="57" t="str">
        <f>IFERROR(Inv_SY_B!BH93/Inv_SY_B!$NE93-1,"")</f>
        <v/>
      </c>
      <c r="BI82" s="57" t="str">
        <f>IFERROR(Inv_SY_B!BI93/Inv_SY_B!$NE93-1,"")</f>
        <v/>
      </c>
      <c r="BJ82" s="57" t="str">
        <f>IFERROR(Inv_SY_B!BJ93/Inv_SY_B!$NE93-1,"")</f>
        <v/>
      </c>
      <c r="BK82" s="57" t="str">
        <f>IFERROR(Inv_SY_B!BK93/Inv_SY_B!$NE93-1,"")</f>
        <v/>
      </c>
      <c r="BL82" s="57" t="str">
        <f>IFERROR(Inv_SY_B!BL93/Inv_SY_B!$NE93-1,"")</f>
        <v/>
      </c>
      <c r="BM82" s="57" t="str">
        <f>IFERROR(Inv_SY_B!BM93/Inv_SY_B!$NE93-1,"")</f>
        <v/>
      </c>
      <c r="BN82" s="57" t="str">
        <f>IFERROR(Inv_SY_B!BN93/Inv_SY_B!$NE93-1,"")</f>
        <v/>
      </c>
      <c r="BO82" s="57" t="str">
        <f>IFERROR(Inv_SY_B!BO93/Inv_SY_B!$NE93-1,"")</f>
        <v/>
      </c>
      <c r="BP82" s="57" t="str">
        <f>IFERROR(Inv_SY_B!BP93/Inv_SY_B!$NE93-1,"")</f>
        <v/>
      </c>
      <c r="BQ82" s="57" t="str">
        <f>IFERROR(Inv_SY_B!BQ93/Inv_SY_B!$NE93-1,"")</f>
        <v/>
      </c>
      <c r="BR82" s="57" t="str">
        <f>IFERROR(Inv_SY_B!BR93/Inv_SY_B!$NE93-1,"")</f>
        <v/>
      </c>
      <c r="BS82" s="57" t="str">
        <f>IFERROR(Inv_SY_B!BS93/Inv_SY_B!$NE93-1,"")</f>
        <v/>
      </c>
      <c r="BT82" s="57" t="str">
        <f>IFERROR(Inv_SY_B!BT93/Inv_SY_B!$NE93-1,"")</f>
        <v/>
      </c>
      <c r="BU82" s="57" t="str">
        <f>IFERROR(Inv_SY_B!BU93/Inv_SY_B!$NE93-1,"")</f>
        <v/>
      </c>
      <c r="BV82" s="57" t="str">
        <f>IFERROR(Inv_SY_B!BV93/Inv_SY_B!$NE93-1,"")</f>
        <v/>
      </c>
      <c r="BW82" s="57" t="str">
        <f>IFERROR(Inv_SY_B!BW93/Inv_SY_B!$NE93-1,"")</f>
        <v/>
      </c>
      <c r="BX82" s="57" t="str">
        <f>IFERROR(Inv_SY_B!BX93/Inv_SY_B!$NE93-1,"")</f>
        <v/>
      </c>
      <c r="BY82" s="57" t="str">
        <f>IFERROR(Inv_SY_B!BY93/Inv_SY_B!$NE93-1,"")</f>
        <v/>
      </c>
      <c r="BZ82" s="57" t="str">
        <f>IFERROR(Inv_SY_B!BZ93/Inv_SY_B!$NE93-1,"")</f>
        <v/>
      </c>
      <c r="CA82" s="57" t="str">
        <f>IFERROR(Inv_SY_B!CA93/Inv_SY_B!$NE93-1,"")</f>
        <v/>
      </c>
      <c r="CB82" s="57" t="str">
        <f>IFERROR(Inv_SY_B!CB93/Inv_SY_B!$NE93-1,"")</f>
        <v/>
      </c>
      <c r="CC82" s="57" t="str">
        <f>IFERROR(Inv_SY_B!CC93/Inv_SY_B!$NE93-1,"")</f>
        <v/>
      </c>
      <c r="CD82" s="57" t="str">
        <f>IFERROR(Inv_SY_B!CD93/Inv_SY_B!$NE93-1,"")</f>
        <v/>
      </c>
      <c r="CE82" s="57" t="str">
        <f>IFERROR(Inv_SY_B!CE93/Inv_SY_B!$NE93-1,"")</f>
        <v/>
      </c>
      <c r="CF82" s="57" t="str">
        <f>IFERROR(Inv_SY_B!CF93/Inv_SY_B!$NE93-1,"")</f>
        <v/>
      </c>
      <c r="CG82" s="57" t="str">
        <f>IFERROR(Inv_SY_B!CG93/Inv_SY_B!$NE93-1,"")</f>
        <v/>
      </c>
      <c r="CH82" s="57" t="str">
        <f>IFERROR(Inv_SY_B!CH93/Inv_SY_B!$NE93-1,"")</f>
        <v/>
      </c>
      <c r="CI82" s="57" t="str">
        <f>IFERROR(Inv_SY_B!CI93/Inv_SY_B!$NE93-1,"")</f>
        <v/>
      </c>
      <c r="CJ82" s="57" t="str">
        <f>IFERROR(Inv_SY_B!CJ93/Inv_SY_B!$NE93-1,"")</f>
        <v/>
      </c>
      <c r="CK82" s="57" t="str">
        <f>IFERROR(Inv_SY_B!CK93/Inv_SY_B!$NE93-1,"")</f>
        <v/>
      </c>
      <c r="CL82" s="57" t="str">
        <f>IFERROR(Inv_SY_B!CL93/Inv_SY_B!$NE93-1,"")</f>
        <v/>
      </c>
      <c r="CM82" s="57" t="str">
        <f>IFERROR(Inv_SY_B!CM93/Inv_SY_B!$NE93-1,"")</f>
        <v/>
      </c>
      <c r="CN82" s="57" t="str">
        <f>IFERROR(Inv_SY_B!CN93/Inv_SY_B!$NE93-1,"")</f>
        <v/>
      </c>
      <c r="CO82" s="57" t="str">
        <f>IFERROR(Inv_SY_B!CO93/Inv_SY_B!$NE93-1,"")</f>
        <v/>
      </c>
      <c r="CP82" s="57" t="str">
        <f>IFERROR(Inv_SY_B!CP93/Inv_SY_B!$NE93-1,"")</f>
        <v/>
      </c>
      <c r="CQ82" s="57" t="str">
        <f>IFERROR(Inv_SY_B!CQ93/Inv_SY_B!$NE93-1,"")</f>
        <v/>
      </c>
      <c r="CR82" s="57" t="str">
        <f>IFERROR(Inv_SY_B!CR93/Inv_SY_B!$NE93-1,"")</f>
        <v/>
      </c>
      <c r="CS82" s="57" t="str">
        <f>IFERROR(Inv_SY_B!CS93/Inv_SY_B!$NE93-1,"")</f>
        <v/>
      </c>
      <c r="CT82" s="57" t="str">
        <f>IFERROR(Inv_SY_B!CT93/Inv_SY_B!$NE93-1,"")</f>
        <v/>
      </c>
      <c r="CU82" s="57" t="str">
        <f>IFERROR(Inv_SY_B!CU93/Inv_SY_B!$NE93-1,"")</f>
        <v/>
      </c>
      <c r="CV82" s="57" t="str">
        <f>IFERROR(Inv_SY_B!CV93/Inv_SY_B!$NE93-1,"")</f>
        <v/>
      </c>
      <c r="CW82" s="57" t="str">
        <f>IFERROR(Inv_SY_B!CW93/Inv_SY_B!$NE93-1,"")</f>
        <v/>
      </c>
      <c r="CX82" s="57" t="str">
        <f>IFERROR(Inv_SY_B!CX93/Inv_SY_B!$NE93-1,"")</f>
        <v/>
      </c>
      <c r="CY82" s="57" t="str">
        <f>IFERROR(Inv_SY_B!CY93/Inv_SY_B!$NE93-1,"")</f>
        <v/>
      </c>
      <c r="CZ82" s="57" t="str">
        <f>IFERROR(Inv_SY_B!CZ93/Inv_SY_B!$NE93-1,"")</f>
        <v/>
      </c>
      <c r="DA82" s="57" t="str">
        <f>IFERROR(Inv_SY_B!DA93/Inv_SY_B!$NE93-1,"")</f>
        <v/>
      </c>
      <c r="DB82" s="57" t="str">
        <f>IFERROR(Inv_SY_B!DB93/Inv_SY_B!$NE93-1,"")</f>
        <v/>
      </c>
      <c r="DC82" s="57" t="str">
        <f>IFERROR(Inv_SY_B!DC93/Inv_SY_B!$NE93-1,"")</f>
        <v/>
      </c>
      <c r="DD82" s="57" t="str">
        <f>IFERROR(Inv_SY_B!DD93/Inv_SY_B!$NE93-1,"")</f>
        <v/>
      </c>
      <c r="DE82" s="57" t="str">
        <f>IFERROR(Inv_SY_B!DE93/Inv_SY_B!$NE93-1,"")</f>
        <v/>
      </c>
      <c r="DF82" s="57" t="str">
        <f>IFERROR(Inv_SY_B!DF93/Inv_SY_B!$NE93-1,"")</f>
        <v/>
      </c>
      <c r="DG82" s="57" t="str">
        <f>IFERROR(Inv_SY_B!DG93/Inv_SY_B!$NE93-1,"")</f>
        <v/>
      </c>
      <c r="DH82" s="57" t="str">
        <f>IFERROR(Inv_SY_B!DH93/Inv_SY_B!$NE93-1,"")</f>
        <v/>
      </c>
      <c r="DI82" s="57" t="str">
        <f>IFERROR(Inv_SY_B!DI93/Inv_SY_B!$NE93-1,"")</f>
        <v/>
      </c>
      <c r="DJ82" s="57" t="str">
        <f>IFERROR(Inv_SY_B!DJ93/Inv_SY_B!$NE93-1,"")</f>
        <v/>
      </c>
      <c r="DK82" s="57" t="str">
        <f>IFERROR(Inv_SY_B!DK93/Inv_SY_B!$NE93-1,"")</f>
        <v/>
      </c>
      <c r="DL82" s="57" t="str">
        <f>IFERROR(Inv_SY_B!DL93/Inv_SY_B!$NE93-1,"")</f>
        <v/>
      </c>
      <c r="DM82" s="57" t="str">
        <f>IFERROR(Inv_SY_B!DM93/Inv_SY_B!$NE93-1,"")</f>
        <v/>
      </c>
      <c r="DN82" s="57" t="str">
        <f>IFERROR(Inv_SY_B!DN93/Inv_SY_B!$NE93-1,"")</f>
        <v/>
      </c>
      <c r="DO82" s="57" t="str">
        <f>IFERROR(Inv_SY_B!DO93/Inv_SY_B!$NE93-1,"")</f>
        <v/>
      </c>
      <c r="DP82" s="57" t="str">
        <f>IFERROR(Inv_SY_B!DP93/Inv_SY_B!$NE93-1,"")</f>
        <v/>
      </c>
      <c r="DQ82" s="57" t="str">
        <f>IFERROR(Inv_SY_B!DQ93/Inv_SY_B!$NE93-1,"")</f>
        <v/>
      </c>
      <c r="DR82" s="57" t="str">
        <f>IFERROR(Inv_SY_B!DR93/Inv_SY_B!$NE93-1,"")</f>
        <v/>
      </c>
      <c r="DS82" s="57" t="str">
        <f>IFERROR(Inv_SY_B!DS93/Inv_SY_B!$NE93-1,"")</f>
        <v/>
      </c>
      <c r="DT82" s="57" t="str">
        <f>IFERROR(Inv_SY_B!DT93/Inv_SY_B!$NE93-1,"")</f>
        <v/>
      </c>
      <c r="DU82" s="57" t="str">
        <f>IFERROR(Inv_SY_B!DU93/Inv_SY_B!$NE93-1,"")</f>
        <v/>
      </c>
      <c r="DV82" s="57" t="str">
        <f>IFERROR(Inv_SY_B!DV93/Inv_SY_B!$NE93-1,"")</f>
        <v/>
      </c>
      <c r="DW82" s="57" t="str">
        <f>IFERROR(Inv_SY_B!DW93/Inv_SY_B!$NE93-1,"")</f>
        <v/>
      </c>
      <c r="DX82" s="57" t="str">
        <f>IFERROR(Inv_SY_B!DX93/Inv_SY_B!$NE93-1,"")</f>
        <v/>
      </c>
      <c r="DY82" s="57" t="str">
        <f>IFERROR(Inv_SY_B!DY93/Inv_SY_B!$NE93-1,"")</f>
        <v/>
      </c>
      <c r="DZ82" s="57" t="str">
        <f>IFERROR(Inv_SY_B!DZ93/Inv_SY_B!$NE93-1,"")</f>
        <v/>
      </c>
      <c r="EA82" s="57" t="str">
        <f>IFERROR(Inv_SY_B!EA93/Inv_SY_B!$NE93-1,"")</f>
        <v/>
      </c>
      <c r="EB82" s="57" t="str">
        <f>IFERROR(Inv_SY_B!EB93/Inv_SY_B!$NE93-1,"")</f>
        <v/>
      </c>
      <c r="EC82" s="57" t="str">
        <f>IFERROR(Inv_SY_B!EC93/Inv_SY_B!$NE93-1,"")</f>
        <v/>
      </c>
      <c r="ED82" s="57" t="str">
        <f>IFERROR(Inv_SY_B!ED93/Inv_SY_B!$NE93-1,"")</f>
        <v/>
      </c>
      <c r="EE82" s="57" t="str">
        <f>IFERROR(Inv_SY_B!EE93/Inv_SY_B!$NE93-1,"")</f>
        <v/>
      </c>
      <c r="EF82" s="57" t="str">
        <f>IFERROR(Inv_SY_B!EF93/Inv_SY_B!$NE93-1,"")</f>
        <v/>
      </c>
      <c r="EG82" s="57" t="str">
        <f>IFERROR(Inv_SY_B!EG93/Inv_SY_B!$NE93-1,"")</f>
        <v/>
      </c>
      <c r="EH82" s="57" t="str">
        <f>IFERROR(Inv_SY_B!EH93/Inv_SY_B!$NE93-1,"")</f>
        <v/>
      </c>
      <c r="EI82" s="57" t="str">
        <f>IFERROR(Inv_SY_B!EI93/Inv_SY_B!$NE93-1,"")</f>
        <v/>
      </c>
      <c r="EJ82" s="57" t="str">
        <f>IFERROR(Inv_SY_B!EJ93/Inv_SY_B!$NE93-1,"")</f>
        <v/>
      </c>
      <c r="EK82" s="57" t="str">
        <f>IFERROR(Inv_SY_B!EK93/Inv_SY_B!$NE93-1,"")</f>
        <v/>
      </c>
      <c r="EL82" s="57" t="str">
        <f>IFERROR(Inv_SY_B!EL93/Inv_SY_B!$NE93-1,"")</f>
        <v/>
      </c>
      <c r="EM82" s="57" t="str">
        <f>IFERROR(Inv_SY_B!EM93/Inv_SY_B!$NE93-1,"")</f>
        <v/>
      </c>
      <c r="EN82" s="57" t="str">
        <f>IFERROR(Inv_SY_B!EN93/Inv_SY_B!$NE93-1,"")</f>
        <v/>
      </c>
      <c r="EO82" s="57" t="str">
        <f>IFERROR(Inv_SY_B!EO93/Inv_SY_B!$NE93-1,"")</f>
        <v/>
      </c>
      <c r="EP82" s="57" t="str">
        <f>IFERROR(Inv_SY_B!EP93/Inv_SY_B!$NE93-1,"")</f>
        <v/>
      </c>
      <c r="EQ82" s="57" t="str">
        <f>IFERROR(Inv_SY_B!EQ93/Inv_SY_B!$NE93-1,"")</f>
        <v/>
      </c>
      <c r="ER82" s="57" t="str">
        <f>IFERROR(Inv_SY_B!ER93/Inv_SY_B!$NE93-1,"")</f>
        <v/>
      </c>
      <c r="ES82" s="57" t="str">
        <f>IFERROR(Inv_SY_B!ES93/Inv_SY_B!$NE93-1,"")</f>
        <v/>
      </c>
      <c r="ET82" s="57" t="str">
        <f>IFERROR(Inv_SY_B!ET93/Inv_SY_B!$NE93-1,"")</f>
        <v/>
      </c>
      <c r="EU82" s="57" t="str">
        <f>IFERROR(Inv_SY_B!EU93/Inv_SY_B!$NE93-1,"")</f>
        <v/>
      </c>
      <c r="EV82" s="57" t="str">
        <f>IFERROR(Inv_SY_B!EV93/Inv_SY_B!$NE93-1,"")</f>
        <v/>
      </c>
      <c r="EW82" s="57" t="str">
        <f>IFERROR(Inv_SY_B!EW93/Inv_SY_B!$NE93-1,"")</f>
        <v/>
      </c>
      <c r="EX82" s="57" t="str">
        <f>IFERROR(Inv_SY_B!EX93/Inv_SY_B!$NE93-1,"")</f>
        <v/>
      </c>
      <c r="EY82" s="57" t="str">
        <f>IFERROR(Inv_SY_B!EY93/Inv_SY_B!$NE93-1,"")</f>
        <v/>
      </c>
      <c r="EZ82" s="57" t="str">
        <f>IFERROR(Inv_SY_B!EZ93/Inv_SY_B!$NE93-1,"")</f>
        <v/>
      </c>
      <c r="FA82" s="57" t="str">
        <f>IFERROR(Inv_SY_B!FA93/Inv_SY_B!$NE93-1,"")</f>
        <v/>
      </c>
      <c r="FB82" s="57" t="str">
        <f>IFERROR(Inv_SY_B!FB93/Inv_SY_B!$NE93-1,"")</f>
        <v/>
      </c>
      <c r="FC82" s="57" t="str">
        <f>IFERROR(Inv_SY_B!FC93/Inv_SY_B!$NE93-1,"")</f>
        <v/>
      </c>
      <c r="FD82" s="57" t="str">
        <f>IFERROR(Inv_SY_B!FD93/Inv_SY_B!$NE93-1,"")</f>
        <v/>
      </c>
      <c r="FE82" s="57" t="str">
        <f>IFERROR(Inv_SY_B!FE93/Inv_SY_B!$NE93-1,"")</f>
        <v/>
      </c>
      <c r="FF82" s="57" t="str">
        <f>IFERROR(Inv_SY_B!FF93/Inv_SY_B!$NE93-1,"")</f>
        <v/>
      </c>
      <c r="FG82" s="57" t="str">
        <f>IFERROR(Inv_SY_B!FG93/Inv_SY_B!$NE93-1,"")</f>
        <v/>
      </c>
      <c r="FH82" s="57" t="str">
        <f>IFERROR(Inv_SY_B!FH93/Inv_SY_B!$NE93-1,"")</f>
        <v/>
      </c>
      <c r="FI82" s="57" t="str">
        <f>IFERROR(Inv_SY_B!FI93/Inv_SY_B!$NE93-1,"")</f>
        <v/>
      </c>
      <c r="FJ82" s="57" t="str">
        <f>IFERROR(Inv_SY_B!FJ93/Inv_SY_B!$NE93-1,"")</f>
        <v/>
      </c>
      <c r="FK82" s="57" t="str">
        <f>IFERROR(Inv_SY_B!FK93/Inv_SY_B!$NE93-1,"")</f>
        <v/>
      </c>
      <c r="FL82" s="57" t="str">
        <f>IFERROR(Inv_SY_B!FL93/Inv_SY_B!$NE93-1,"")</f>
        <v/>
      </c>
      <c r="FM82" s="57" t="str">
        <f>IFERROR(Inv_SY_B!FM93/Inv_SY_B!$NE93-1,"")</f>
        <v/>
      </c>
      <c r="FN82" s="57" t="str">
        <f>IFERROR(Inv_SY_B!FN93/Inv_SY_B!$NE93-1,"")</f>
        <v/>
      </c>
      <c r="FO82" s="57" t="str">
        <f>IFERROR(Inv_SY_B!FO93/Inv_SY_B!$NE93-1,"")</f>
        <v/>
      </c>
      <c r="FP82" s="57" t="str">
        <f>IFERROR(Inv_SY_B!FP93/Inv_SY_B!$NE93-1,"")</f>
        <v/>
      </c>
      <c r="FQ82" s="57" t="str">
        <f>IFERROR(Inv_SY_B!FQ93/Inv_SY_B!$NE93-1,"")</f>
        <v/>
      </c>
      <c r="FR82" s="57" t="str">
        <f>IFERROR(Inv_SY_B!FR93/Inv_SY_B!$NE93-1,"")</f>
        <v/>
      </c>
      <c r="FS82" s="57" t="str">
        <f>IFERROR(Inv_SY_B!FS93/Inv_SY_B!$NE93-1,"")</f>
        <v/>
      </c>
      <c r="FT82" s="57" t="str">
        <f>IFERROR(Inv_SY_B!FT93/Inv_SY_B!$NE93-1,"")</f>
        <v/>
      </c>
      <c r="FU82" s="57" t="str">
        <f>IFERROR(Inv_SY_B!FU93/Inv_SY_B!$NE93-1,"")</f>
        <v/>
      </c>
      <c r="FV82" s="57" t="str">
        <f>IFERROR(Inv_SY_B!FV93/Inv_SY_B!$NE93-1,"")</f>
        <v/>
      </c>
      <c r="FW82" s="57" t="str">
        <f>IFERROR(Inv_SY_B!FW93/Inv_SY_B!$NE93-1,"")</f>
        <v/>
      </c>
      <c r="FX82" s="57" t="str">
        <f>IFERROR(Inv_SY_B!FX93/Inv_SY_B!$NE93-1,"")</f>
        <v/>
      </c>
      <c r="FY82" s="57" t="str">
        <f>IFERROR(Inv_SY_B!FY93/Inv_SY_B!$NE93-1,"")</f>
        <v/>
      </c>
      <c r="FZ82" s="57" t="str">
        <f>IFERROR(Inv_SY_B!FZ93/Inv_SY_B!$NE93-1,"")</f>
        <v/>
      </c>
      <c r="GA82" s="57" t="str">
        <f>IFERROR(Inv_SY_B!GA93/Inv_SY_B!$NE93-1,"")</f>
        <v/>
      </c>
      <c r="GB82" s="57" t="str">
        <f>IFERROR(Inv_SY_B!GB93/Inv_SY_B!$NE93-1,"")</f>
        <v/>
      </c>
      <c r="GC82" s="57" t="str">
        <f>IFERROR(Inv_SY_B!GC93/Inv_SY_B!$NE93-1,"")</f>
        <v/>
      </c>
      <c r="GD82" s="57" t="str">
        <f>IFERROR(Inv_SY_B!GD93/Inv_SY_B!$NE93-1,"")</f>
        <v/>
      </c>
      <c r="GE82" s="57" t="str">
        <f>IFERROR(Inv_SY_B!GE93/Inv_SY_B!$NE93-1,"")</f>
        <v/>
      </c>
      <c r="GF82" s="57" t="str">
        <f>IFERROR(Inv_SY_B!GF93/Inv_SY_B!$NE93-1,"")</f>
        <v/>
      </c>
      <c r="GG82" s="57" t="str">
        <f>IFERROR(Inv_SY_B!GG93/Inv_SY_B!$NE93-1,"")</f>
        <v/>
      </c>
      <c r="GH82" s="57" t="str">
        <f>IFERROR(Inv_SY_B!GH93/Inv_SY_B!$NE93-1,"")</f>
        <v/>
      </c>
      <c r="GI82" s="57" t="str">
        <f>IFERROR(Inv_SY_B!GI93/Inv_SY_B!$NE93-1,"")</f>
        <v/>
      </c>
      <c r="GJ82" s="57" t="str">
        <f>IFERROR(Inv_SY_B!GJ93/Inv_SY_B!$NE93-1,"")</f>
        <v/>
      </c>
      <c r="GK82" s="57" t="str">
        <f>IFERROR(Inv_SY_B!GK93/Inv_SY_B!$NE93-1,"")</f>
        <v/>
      </c>
      <c r="GL82" s="57" t="str">
        <f>IFERROR(Inv_SY_B!GL93/Inv_SY_B!$NE93-1,"")</f>
        <v/>
      </c>
      <c r="GM82" s="57" t="str">
        <f>IFERROR(Inv_SY_B!GM93/Inv_SY_B!$NE93-1,"")</f>
        <v/>
      </c>
      <c r="GN82" s="57" t="str">
        <f>IFERROR(Inv_SY_B!GN93/Inv_SY_B!$NE93-1,"")</f>
        <v/>
      </c>
      <c r="GO82" s="57" t="str">
        <f>IFERROR(Inv_SY_B!GO93/Inv_SY_B!$NE93-1,"")</f>
        <v/>
      </c>
      <c r="GP82" s="57" t="str">
        <f>IFERROR(Inv_SY_B!GP93/Inv_SY_B!$NE93-1,"")</f>
        <v/>
      </c>
      <c r="GQ82" s="57" t="str">
        <f>IFERROR(Inv_SY_B!GQ93/Inv_SY_B!$NE93-1,"")</f>
        <v/>
      </c>
      <c r="GR82" s="57" t="str">
        <f>IFERROR(Inv_SY_B!GR93/Inv_SY_B!$NE93-1,"")</f>
        <v/>
      </c>
      <c r="GS82" s="57" t="str">
        <f>IFERROR(Inv_SY_B!GS93/Inv_SY_B!$NE93-1,"")</f>
        <v/>
      </c>
      <c r="GT82" s="57" t="str">
        <f>IFERROR(Inv_SY_B!GT93/Inv_SY_B!$NE93-1,"")</f>
        <v/>
      </c>
      <c r="GU82" s="57" t="str">
        <f>IFERROR(Inv_SY_B!GU93/Inv_SY_B!$NE93-1,"")</f>
        <v/>
      </c>
      <c r="GV82" s="57" t="str">
        <f>IFERROR(Inv_SY_B!GV93/Inv_SY_B!$NE93-1,"")</f>
        <v/>
      </c>
      <c r="GW82" s="57" t="str">
        <f>IFERROR(Inv_SY_B!GW93/Inv_SY_B!$NE93-1,"")</f>
        <v/>
      </c>
      <c r="GX82" s="57" t="str">
        <f>IFERROR(Inv_SY_B!GX93/Inv_SY_B!$NE93-1,"")</f>
        <v/>
      </c>
      <c r="GY82" s="57" t="str">
        <f>IFERROR(Inv_SY_B!GY93/Inv_SY_B!$NE93-1,"")</f>
        <v/>
      </c>
      <c r="GZ82" s="57" t="str">
        <f>IFERROR(Inv_SY_B!GZ93/Inv_SY_B!$NE93-1,"")</f>
        <v/>
      </c>
      <c r="HA82" s="57" t="str">
        <f>IFERROR(Inv_SY_B!HA93/Inv_SY_B!$NE93-1,"")</f>
        <v/>
      </c>
      <c r="HB82" s="57" t="str">
        <f>IFERROR(Inv_SY_B!HB93/Inv_SY_B!$NE93-1,"")</f>
        <v/>
      </c>
      <c r="HC82" s="57" t="str">
        <f>IFERROR(Inv_SY_B!HC93/Inv_SY_B!$NE93-1,"")</f>
        <v/>
      </c>
      <c r="HD82" s="57" t="str">
        <f>IFERROR(Inv_SY_B!HD93/Inv_SY_B!$NE93-1,"")</f>
        <v/>
      </c>
      <c r="HE82" s="57" t="str">
        <f>IFERROR(Inv_SY_B!HE93/Inv_SY_B!$NE93-1,"")</f>
        <v/>
      </c>
      <c r="HF82" s="57" t="str">
        <f>IFERROR(Inv_SY_B!HF93/Inv_SY_B!$NE93-1,"")</f>
        <v/>
      </c>
      <c r="HG82" s="57" t="str">
        <f>IFERROR(Inv_SY_B!HG93/Inv_SY_B!$NE93-1,"")</f>
        <v/>
      </c>
      <c r="HH82" s="57" t="str">
        <f>IFERROR(Inv_SY_B!HH93/Inv_SY_B!$NE93-1,"")</f>
        <v/>
      </c>
      <c r="HI82" s="57" t="str">
        <f>IFERROR(Inv_SY_B!HI93/Inv_SY_B!$NE93-1,"")</f>
        <v/>
      </c>
      <c r="HJ82" s="57" t="str">
        <f>IFERROR(Inv_SY_B!HJ93/Inv_SY_B!$NE93-1,"")</f>
        <v/>
      </c>
      <c r="HK82" s="57" t="str">
        <f>IFERROR(Inv_SY_B!HK93/Inv_SY_B!$NE93-1,"")</f>
        <v/>
      </c>
      <c r="HL82" s="57" t="str">
        <f>IFERROR(Inv_SY_B!HL93/Inv_SY_B!$NE93-1,"")</f>
        <v/>
      </c>
      <c r="HM82" s="57" t="str">
        <f>IFERROR(Inv_SY_B!HM93/Inv_SY_B!$NE93-1,"")</f>
        <v/>
      </c>
      <c r="HN82" s="57" t="str">
        <f>IFERROR(Inv_SY_B!HN93/Inv_SY_B!$NE93-1,"")</f>
        <v/>
      </c>
      <c r="HO82" s="57" t="str">
        <f>IFERROR(Inv_SY_B!HO93/Inv_SY_B!$NE93-1,"")</f>
        <v/>
      </c>
      <c r="HP82" s="57" t="str">
        <f>IFERROR(Inv_SY_B!HP93/Inv_SY_B!$NE93-1,"")</f>
        <v/>
      </c>
      <c r="HQ82" s="57" t="str">
        <f>IFERROR(Inv_SY_B!HQ93/Inv_SY_B!$NE93-1,"")</f>
        <v/>
      </c>
      <c r="HR82" s="57" t="str">
        <f>IFERROR(Inv_SY_B!HR93/Inv_SY_B!$NE93-1,"")</f>
        <v/>
      </c>
      <c r="HS82" s="57" t="str">
        <f>IFERROR(Inv_SY_B!HS93/Inv_SY_B!$NE93-1,"")</f>
        <v/>
      </c>
      <c r="HT82" s="57" t="str">
        <f>IFERROR(Inv_SY_B!HT93/Inv_SY_B!$NE93-1,"")</f>
        <v/>
      </c>
      <c r="HU82" s="57" t="str">
        <f>IFERROR(Inv_SY_B!HU93/Inv_SY_B!$NE93-1,"")</f>
        <v/>
      </c>
      <c r="HV82" s="57" t="str">
        <f>IFERROR(Inv_SY_B!HV93/Inv_SY_B!$NE93-1,"")</f>
        <v/>
      </c>
      <c r="HW82" s="57" t="str">
        <f>IFERROR(Inv_SY_B!HW93/Inv_SY_B!$NE93-1,"")</f>
        <v/>
      </c>
      <c r="HX82" s="57" t="str">
        <f>IFERROR(Inv_SY_B!HX93/Inv_SY_B!$NE93-1,"")</f>
        <v/>
      </c>
      <c r="HY82" s="57" t="str">
        <f>IFERROR(Inv_SY_B!HY93/Inv_SY_B!$NE93-1,"")</f>
        <v/>
      </c>
      <c r="HZ82" s="57" t="str">
        <f>IFERROR(Inv_SY_B!HZ93/Inv_SY_B!$NE93-1,"")</f>
        <v/>
      </c>
      <c r="IA82" s="57" t="str">
        <f>IFERROR(Inv_SY_B!IA93/Inv_SY_B!$NE93-1,"")</f>
        <v/>
      </c>
      <c r="IB82" s="57" t="str">
        <f>IFERROR(Inv_SY_B!IB93/Inv_SY_B!$NE93-1,"")</f>
        <v/>
      </c>
      <c r="IC82" s="57" t="str">
        <f>IFERROR(Inv_SY_B!IC93/Inv_SY_B!$NE93-1,"")</f>
        <v/>
      </c>
      <c r="ID82" s="57" t="str">
        <f>IFERROR(Inv_SY_B!ID93/Inv_SY_B!$NE93-1,"")</f>
        <v/>
      </c>
      <c r="IE82" s="57" t="str">
        <f>IFERROR(Inv_SY_B!IE93/Inv_SY_B!$NE93-1,"")</f>
        <v/>
      </c>
      <c r="IF82" s="57" t="str">
        <f>IFERROR(Inv_SY_B!IF93/Inv_SY_B!$NE93-1,"")</f>
        <v/>
      </c>
      <c r="IG82" s="57" t="str">
        <f>IFERROR(Inv_SY_B!IG93/Inv_SY_B!$NE93-1,"")</f>
        <v/>
      </c>
      <c r="IH82" s="57" t="str">
        <f>IFERROR(Inv_SY_B!IH93/Inv_SY_B!$NE93-1,"")</f>
        <v/>
      </c>
      <c r="II82" s="57" t="str">
        <f>IFERROR(Inv_SY_B!II93/Inv_SY_B!$NE93-1,"")</f>
        <v/>
      </c>
      <c r="IJ82" s="57" t="str">
        <f>IFERROR(Inv_SY_B!IJ93/Inv_SY_B!$NE93-1,"")</f>
        <v/>
      </c>
      <c r="IK82" s="57" t="str">
        <f>IFERROR(Inv_SY_B!IK93/Inv_SY_B!$NE93-1,"")</f>
        <v/>
      </c>
      <c r="IL82" s="57" t="str">
        <f>IFERROR(Inv_SY_B!IL93/Inv_SY_B!$NE93-1,"")</f>
        <v/>
      </c>
      <c r="IM82" s="57" t="str">
        <f>IFERROR(Inv_SY_B!IM93/Inv_SY_B!$NE93-1,"")</f>
        <v/>
      </c>
      <c r="IN82" s="57" t="str">
        <f>IFERROR(Inv_SY_B!IN93/Inv_SY_B!$NE93-1,"")</f>
        <v/>
      </c>
      <c r="IO82" s="57" t="str">
        <f>IFERROR(Inv_SY_B!IO93/Inv_SY_B!$NE93-1,"")</f>
        <v/>
      </c>
      <c r="IP82" s="57" t="str">
        <f>IFERROR(Inv_SY_B!IP93/Inv_SY_B!$NE93-1,"")</f>
        <v/>
      </c>
      <c r="IQ82" s="57" t="str">
        <f>IFERROR(Inv_SY_B!IQ93/Inv_SY_B!$NE93-1,"")</f>
        <v/>
      </c>
      <c r="IR82" s="57" t="str">
        <f>IFERROR(Inv_SY_B!IR93/Inv_SY_B!$NE93-1,"")</f>
        <v/>
      </c>
      <c r="IS82" s="57" t="str">
        <f>IFERROR(Inv_SY_B!IS93/Inv_SY_B!$NE93-1,"")</f>
        <v/>
      </c>
      <c r="IT82" s="57" t="str">
        <f>IFERROR(Inv_SY_B!IT93/Inv_SY_B!$NE93-1,"")</f>
        <v/>
      </c>
      <c r="IU82" s="57" t="str">
        <f>IFERROR(Inv_SY_B!IU93/Inv_SY_B!$NE93-1,"")</f>
        <v/>
      </c>
      <c r="IV82" s="57" t="str">
        <f>IFERROR(Inv_SY_B!IV93/Inv_SY_B!$NE93-1,"")</f>
        <v/>
      </c>
      <c r="IW82" s="57" t="str">
        <f>IFERROR(Inv_SY_B!IW93/Inv_SY_B!$NE93-1,"")</f>
        <v/>
      </c>
      <c r="IX82" s="57" t="str">
        <f>IFERROR(Inv_SY_B!IX93/Inv_SY_B!$NE93-1,"")</f>
        <v/>
      </c>
      <c r="IY82" s="57" t="str">
        <f>IFERROR(Inv_SY_B!IY93/Inv_SY_B!$NE93-1,"")</f>
        <v/>
      </c>
      <c r="IZ82" s="57" t="str">
        <f>IFERROR(Inv_SY_B!IZ93/Inv_SY_B!$NE93-1,"")</f>
        <v/>
      </c>
      <c r="JA82" s="57" t="str">
        <f>IFERROR(Inv_SY_B!JA93/Inv_SY_B!$NE93-1,"")</f>
        <v/>
      </c>
      <c r="JB82" s="57" t="str">
        <f>IFERROR(Inv_SY_B!JB93/Inv_SY_B!$NE93-1,"")</f>
        <v/>
      </c>
      <c r="JC82" s="57" t="str">
        <f>IFERROR(Inv_SY_B!JC93/Inv_SY_B!$NE93-1,"")</f>
        <v/>
      </c>
      <c r="JD82" s="57" t="str">
        <f>IFERROR(Inv_SY_B!JD93/Inv_SY_B!$NE93-1,"")</f>
        <v/>
      </c>
      <c r="JE82" s="57" t="str">
        <f>IFERROR(Inv_SY_B!JE93/Inv_SY_B!$NE93-1,"")</f>
        <v/>
      </c>
      <c r="JF82" s="57" t="str">
        <f>IFERROR(Inv_SY_B!JF93/Inv_SY_B!$NE93-1,"")</f>
        <v/>
      </c>
      <c r="JG82" s="57" t="str">
        <f>IFERROR(Inv_SY_B!JG93/Inv_SY_B!$NE93-1,"")</f>
        <v/>
      </c>
      <c r="JH82" s="57" t="str">
        <f>IFERROR(Inv_SY_B!JH93/Inv_SY_B!$NE93-1,"")</f>
        <v/>
      </c>
      <c r="JI82" s="57" t="str">
        <f>IFERROR(Inv_SY_B!JI93/Inv_SY_B!$NE93-1,"")</f>
        <v/>
      </c>
      <c r="JJ82" s="57" t="str">
        <f>IFERROR(Inv_SY_B!JJ93/Inv_SY_B!$NE93-1,"")</f>
        <v/>
      </c>
      <c r="JK82" s="57" t="str">
        <f>IFERROR(Inv_SY_B!JK93/Inv_SY_B!$NE93-1,"")</f>
        <v/>
      </c>
      <c r="JL82" s="57" t="str">
        <f>IFERROR(Inv_SY_B!JL93/Inv_SY_B!$NE93-1,"")</f>
        <v/>
      </c>
      <c r="JM82" s="57" t="str">
        <f>IFERROR(Inv_SY_B!JM93/Inv_SY_B!$NE93-1,"")</f>
        <v/>
      </c>
      <c r="JN82" s="57" t="str">
        <f>IFERROR(Inv_SY_B!JN93/Inv_SY_B!$NE93-1,"")</f>
        <v/>
      </c>
      <c r="JO82" s="57" t="str">
        <f>IFERROR(Inv_SY_B!JO93/Inv_SY_B!$NE93-1,"")</f>
        <v/>
      </c>
      <c r="JP82" s="57" t="str">
        <f>IFERROR(Inv_SY_B!JP93/Inv_SY_B!$NE93-1,"")</f>
        <v/>
      </c>
      <c r="JQ82" s="57" t="str">
        <f>IFERROR(Inv_SY_B!JQ93/Inv_SY_B!$NE93-1,"")</f>
        <v/>
      </c>
      <c r="JR82" s="57" t="str">
        <f>IFERROR(Inv_SY_B!JR93/Inv_SY_B!$NE93-1,"")</f>
        <v/>
      </c>
      <c r="JS82" s="57" t="str">
        <f>IFERROR(Inv_SY_B!JS93/Inv_SY_B!$NE93-1,"")</f>
        <v/>
      </c>
      <c r="JT82" s="57" t="str">
        <f>IFERROR(Inv_SY_B!JT93/Inv_SY_B!$NE93-1,"")</f>
        <v/>
      </c>
      <c r="JU82" s="57" t="str">
        <f>IFERROR(Inv_SY_B!JU93/Inv_SY_B!$NE93-1,"")</f>
        <v/>
      </c>
      <c r="JV82" s="57" t="str">
        <f>IFERROR(Inv_SY_B!JV93/Inv_SY_B!$NE93-1,"")</f>
        <v/>
      </c>
      <c r="JW82" s="57" t="str">
        <f>IFERROR(Inv_SY_B!JW93/Inv_SY_B!$NE93-1,"")</f>
        <v/>
      </c>
      <c r="JX82" s="57" t="str">
        <f>IFERROR(Inv_SY_B!JX93/Inv_SY_B!$NE93-1,"")</f>
        <v/>
      </c>
      <c r="JY82" s="57" t="str">
        <f>IFERROR(Inv_SY_B!JY93/Inv_SY_B!$NE93-1,"")</f>
        <v/>
      </c>
      <c r="JZ82" s="57" t="str">
        <f>IFERROR(Inv_SY_B!JZ93/Inv_SY_B!$NE93-1,"")</f>
        <v/>
      </c>
      <c r="KA82" s="57" t="str">
        <f>IFERROR(Inv_SY_B!KA93/Inv_SY_B!$NE93-1,"")</f>
        <v/>
      </c>
      <c r="KB82" s="57" t="str">
        <f>IFERROR(Inv_SY_B!KB93/Inv_SY_B!$NE93-1,"")</f>
        <v/>
      </c>
      <c r="KC82" s="57" t="str">
        <f>IFERROR(Inv_SY_B!KC93/Inv_SY_B!$NE93-1,"")</f>
        <v/>
      </c>
      <c r="KD82" s="57" t="str">
        <f>IFERROR(Inv_SY_B!KD93/Inv_SY_B!$NE93-1,"")</f>
        <v/>
      </c>
      <c r="KE82" s="57" t="str">
        <f>IFERROR(Inv_SY_B!KE93/Inv_SY_B!$NE93-1,"")</f>
        <v/>
      </c>
      <c r="KF82" s="57" t="str">
        <f>IFERROR(Inv_SY_B!KF93/Inv_SY_B!$NE93-1,"")</f>
        <v/>
      </c>
      <c r="KG82" s="57" t="str">
        <f>IFERROR(Inv_SY_B!KG93/Inv_SY_B!$NE93-1,"")</f>
        <v/>
      </c>
      <c r="KH82" s="57" t="str">
        <f>IFERROR(Inv_SY_B!KH93/Inv_SY_B!$NE93-1,"")</f>
        <v/>
      </c>
      <c r="KI82" s="57" t="str">
        <f>IFERROR(Inv_SY_B!KI93/Inv_SY_B!$NE93-1,"")</f>
        <v/>
      </c>
      <c r="KJ82" s="57" t="str">
        <f>IFERROR(Inv_SY_B!KJ93/Inv_SY_B!$NE93-1,"")</f>
        <v/>
      </c>
      <c r="KK82" s="57" t="str">
        <f>IFERROR(Inv_SY_B!KK93/Inv_SY_B!$NE93-1,"")</f>
        <v/>
      </c>
      <c r="KL82" s="57" t="str">
        <f>IFERROR(Inv_SY_B!KL93/Inv_SY_B!$NE93-1,"")</f>
        <v/>
      </c>
      <c r="KM82" s="57" t="str">
        <f>IFERROR(Inv_SY_B!KM93/Inv_SY_B!$NE93-1,"")</f>
        <v/>
      </c>
      <c r="KN82" s="57" t="str">
        <f>IFERROR(Inv_SY_B!KN93/Inv_SY_B!$NE93-1,"")</f>
        <v/>
      </c>
      <c r="KO82" s="57" t="str">
        <f>IFERROR(Inv_SY_B!KO93/Inv_SY_B!$NE93-1,"")</f>
        <v/>
      </c>
      <c r="KP82" s="57" t="str">
        <f>IFERROR(Inv_SY_B!KP93/Inv_SY_B!$NE93-1,"")</f>
        <v/>
      </c>
      <c r="KQ82" s="57" t="str">
        <f>IFERROR(Inv_SY_B!KQ93/Inv_SY_B!$NE93-1,"")</f>
        <v/>
      </c>
      <c r="KR82" s="57" t="str">
        <f>IFERROR(Inv_SY_B!KR93/Inv_SY_B!$NE93-1,"")</f>
        <v/>
      </c>
      <c r="KS82" s="57" t="str">
        <f>IFERROR(Inv_SY_B!KS93/Inv_SY_B!$NE93-1,"")</f>
        <v/>
      </c>
      <c r="KT82" s="57" t="str">
        <f>IFERROR(Inv_SY_B!KT93/Inv_SY_B!$NE93-1,"")</f>
        <v/>
      </c>
      <c r="KU82" s="57" t="str">
        <f>IFERROR(Inv_SY_B!KU93/Inv_SY_B!$NE93-1,"")</f>
        <v/>
      </c>
      <c r="KV82" s="57" t="str">
        <f>IFERROR(Inv_SY_B!KV93/Inv_SY_B!$NE93-1,"")</f>
        <v/>
      </c>
      <c r="KW82" s="57" t="str">
        <f>IFERROR(Inv_SY_B!KW93/Inv_SY_B!$NE93-1,"")</f>
        <v/>
      </c>
      <c r="KX82" s="57" t="str">
        <f>IFERROR(Inv_SY_B!KX93/Inv_SY_B!$NE93-1,"")</f>
        <v/>
      </c>
      <c r="KY82" s="57" t="str">
        <f>IFERROR(Inv_SY_B!KY93/Inv_SY_B!$NE93-1,"")</f>
        <v/>
      </c>
      <c r="KZ82" s="57" t="str">
        <f>IFERROR(Inv_SY_B!KZ93/Inv_SY_B!$NE93-1,"")</f>
        <v/>
      </c>
      <c r="LA82" s="57" t="str">
        <f>IFERROR(Inv_SY_B!LA93/Inv_SY_B!$NE93-1,"")</f>
        <v/>
      </c>
      <c r="LB82" s="57" t="str">
        <f>IFERROR(Inv_SY_B!LB93/Inv_SY_B!$NE93-1,"")</f>
        <v/>
      </c>
      <c r="LC82" s="57" t="str">
        <f>IFERROR(Inv_SY_B!LC93/Inv_SY_B!$NE93-1,"")</f>
        <v/>
      </c>
      <c r="LD82" s="57" t="str">
        <f>IFERROR(Inv_SY_B!LD93/Inv_SY_B!$NE93-1,"")</f>
        <v/>
      </c>
      <c r="LE82" s="57" t="str">
        <f>IFERROR(Inv_SY_B!LE93/Inv_SY_B!$NE93-1,"")</f>
        <v/>
      </c>
      <c r="LF82" s="57" t="str">
        <f>IFERROR(Inv_SY_B!LF93/Inv_SY_B!$NE93-1,"")</f>
        <v/>
      </c>
      <c r="LG82" s="57" t="str">
        <f>IFERROR(Inv_SY_B!LG93/Inv_SY_B!$NE93-1,"")</f>
        <v/>
      </c>
      <c r="LH82" s="57" t="str">
        <f>IFERROR(Inv_SY_B!LH93/Inv_SY_B!$NE93-1,"")</f>
        <v/>
      </c>
      <c r="LI82" s="57" t="str">
        <f>IFERROR(Inv_SY_B!LI93/Inv_SY_B!$NE93-1,"")</f>
        <v/>
      </c>
      <c r="LJ82" s="57" t="str">
        <f>IFERROR(Inv_SY_B!LJ93/Inv_SY_B!$NE93-1,"")</f>
        <v/>
      </c>
      <c r="LK82" s="57" t="str">
        <f>IFERROR(Inv_SY_B!LK93/Inv_SY_B!$NE93-1,"")</f>
        <v/>
      </c>
      <c r="LL82" s="57" t="str">
        <f>IFERROR(Inv_SY_B!LL93/Inv_SY_B!$NE93-1,"")</f>
        <v/>
      </c>
      <c r="LM82" s="57" t="str">
        <f>IFERROR(Inv_SY_B!LM93/Inv_SY_B!$NE93-1,"")</f>
        <v/>
      </c>
      <c r="LN82" s="57" t="str">
        <f>IFERROR(Inv_SY_B!LN93/Inv_SY_B!$NE93-1,"")</f>
        <v/>
      </c>
      <c r="LO82" s="57" t="str">
        <f>IFERROR(Inv_SY_B!LO93/Inv_SY_B!$NE93-1,"")</f>
        <v/>
      </c>
      <c r="LP82" s="57" t="str">
        <f>IFERROR(Inv_SY_B!LP93/Inv_SY_B!$NE93-1,"")</f>
        <v/>
      </c>
      <c r="LQ82" s="57" t="str">
        <f>IFERROR(Inv_SY_B!LQ93/Inv_SY_B!$NE93-1,"")</f>
        <v/>
      </c>
      <c r="LR82" s="57" t="str">
        <f>IFERROR(Inv_SY_B!LR93/Inv_SY_B!$NE93-1,"")</f>
        <v/>
      </c>
      <c r="LS82" s="57" t="str">
        <f>IFERROR(Inv_SY_B!LS93/Inv_SY_B!$NE93-1,"")</f>
        <v/>
      </c>
      <c r="LT82" s="57" t="str">
        <f>IFERROR(Inv_SY_B!LT93/Inv_SY_B!$NE93-1,"")</f>
        <v/>
      </c>
      <c r="LU82" s="57" t="str">
        <f>IFERROR(Inv_SY_B!LU93/Inv_SY_B!$NE93-1,"")</f>
        <v/>
      </c>
      <c r="LV82" s="57" t="str">
        <f>IFERROR(Inv_SY_B!LV93/Inv_SY_B!$NE93-1,"")</f>
        <v/>
      </c>
      <c r="LW82" s="57" t="str">
        <f>IFERROR(Inv_SY_B!LW93/Inv_SY_B!$NE93-1,"")</f>
        <v/>
      </c>
      <c r="LX82" s="57" t="str">
        <f>IFERROR(Inv_SY_B!LX93/Inv_SY_B!$NE93-1,"")</f>
        <v/>
      </c>
      <c r="LY82" s="57" t="str">
        <f>IFERROR(Inv_SY_B!LY93/Inv_SY_B!$NE93-1,"")</f>
        <v/>
      </c>
      <c r="LZ82" s="57" t="str">
        <f>IFERROR(Inv_SY_B!LZ93/Inv_SY_B!$NE93-1,"")</f>
        <v/>
      </c>
      <c r="MA82" s="57" t="str">
        <f>IFERROR(Inv_SY_B!MA93/Inv_SY_B!$NE93-1,"")</f>
        <v/>
      </c>
      <c r="MB82" s="57" t="str">
        <f>IFERROR(Inv_SY_B!MB93/Inv_SY_B!$NE93-1,"")</f>
        <v/>
      </c>
      <c r="MC82" s="57" t="str">
        <f>IFERROR(Inv_SY_B!MC93/Inv_SY_B!$NE93-1,"")</f>
        <v/>
      </c>
      <c r="MD82" s="57" t="str">
        <f>IFERROR(Inv_SY_B!MD93/Inv_SY_B!$NE93-1,"")</f>
        <v/>
      </c>
      <c r="ME82" s="57" t="str">
        <f>IFERROR(Inv_SY_B!ME93/Inv_SY_B!$NE93-1,"")</f>
        <v/>
      </c>
      <c r="MF82" s="57" t="str">
        <f>IFERROR(Inv_SY_B!MF93/Inv_SY_B!$NE93-1,"")</f>
        <v/>
      </c>
      <c r="MG82" s="57" t="str">
        <f>IFERROR(Inv_SY_B!MG93/Inv_SY_B!$NE93-1,"")</f>
        <v/>
      </c>
      <c r="MH82" s="57" t="str">
        <f>IFERROR(Inv_SY_B!MH93/Inv_SY_B!$NE93-1,"")</f>
        <v/>
      </c>
      <c r="MI82" s="57" t="str">
        <f>IFERROR(Inv_SY_B!MI93/Inv_SY_B!$NE93-1,"")</f>
        <v/>
      </c>
      <c r="MJ82" s="57" t="str">
        <f>IFERROR(Inv_SY_B!MJ93/Inv_SY_B!$NE93-1,"")</f>
        <v/>
      </c>
      <c r="MK82" s="57" t="str">
        <f>IFERROR(Inv_SY_B!MK93/Inv_SY_B!$NE93-1,"")</f>
        <v/>
      </c>
      <c r="ML82" s="57" t="str">
        <f>IFERROR(Inv_SY_B!ML93/Inv_SY_B!$NE93-1,"")</f>
        <v/>
      </c>
      <c r="MM82" s="57" t="str">
        <f>IFERROR(Inv_SY_B!MM93/Inv_SY_B!$NE93-1,"")</f>
        <v/>
      </c>
      <c r="MN82" s="57" t="str">
        <f>IFERROR(Inv_SY_B!MN93/Inv_SY_B!$NE93-1,"")</f>
        <v/>
      </c>
      <c r="MO82" s="57" t="str">
        <f>IFERROR(Inv_SY_B!MO93/Inv_SY_B!$NE93-1,"")</f>
        <v/>
      </c>
      <c r="MP82" s="57" t="str">
        <f>IFERROR(Inv_SY_B!MP93/Inv_SY_B!$NE93-1,"")</f>
        <v/>
      </c>
      <c r="MQ82" s="57" t="str">
        <f>IFERROR(Inv_SY_B!MQ93/Inv_SY_B!$NE93-1,"")</f>
        <v/>
      </c>
      <c r="MR82" s="57" t="str">
        <f>IFERROR(Inv_SY_B!MR93/Inv_SY_B!$NE93-1,"")</f>
        <v/>
      </c>
      <c r="MS82" s="57" t="str">
        <f>IFERROR(Inv_SY_B!MS93/Inv_SY_B!$NE93-1,"")</f>
        <v/>
      </c>
      <c r="MT82" s="57" t="str">
        <f>IFERROR(Inv_SY_B!MT93/Inv_SY_B!$NE93-1,"")</f>
        <v/>
      </c>
      <c r="MU82" s="57" t="str">
        <f>IFERROR(Inv_SY_B!MU93/Inv_SY_B!$NE93-1,"")</f>
        <v/>
      </c>
      <c r="MV82" s="57" t="str">
        <f>IFERROR(Inv_SY_B!MV93/Inv_SY_B!$NE93-1,"")</f>
        <v/>
      </c>
      <c r="MW82" s="57" t="str">
        <f>IFERROR(Inv_SY_B!MW93/Inv_SY_B!$NE93-1,"")</f>
        <v/>
      </c>
      <c r="MX82" s="57" t="str">
        <f>IFERROR(Inv_SY_B!MX93/Inv_SY_B!$NE93-1,"")</f>
        <v/>
      </c>
      <c r="MY82" s="57" t="str">
        <f>IFERROR(Inv_SY_B!MY93/Inv_SY_B!$NE93-1,"")</f>
        <v/>
      </c>
      <c r="MZ82" s="57" t="str">
        <f>IFERROR(Inv_SY_B!MZ93/Inv_SY_B!$NE93-1,"")</f>
        <v/>
      </c>
      <c r="NA82" s="57" t="str">
        <f>IFERROR(Inv_SY_B!NA93/Inv_SY_B!$NE93-1,"")</f>
        <v/>
      </c>
      <c r="NB82" s="57" t="str">
        <f>IFERROR(Inv_SY_B!NB93/Inv_SY_B!$NE93-1,"")</f>
        <v/>
      </c>
      <c r="NC82" s="57" t="str">
        <f>IFERROR(Inv_SY_B!NC93/Inv_SY_B!$NE93-1,"")</f>
        <v/>
      </c>
      <c r="ND82" s="57" t="str">
        <f>IFERROR(Inv_SY_B!ND93/Inv_SY_B!$NE93-1,"")</f>
        <v/>
      </c>
    </row>
    <row r="83" spans="2:368" ht="15" customHeight="1" x14ac:dyDescent="0.35">
      <c r="B83" s="86">
        <f t="shared" si="1"/>
        <v>45824</v>
      </c>
      <c r="C83" s="57" t="str">
        <f>IFERROR(Inv_SY_B!C94/Inv_SY_B!$NE94-1,"")</f>
        <v/>
      </c>
      <c r="D83" s="57" t="str">
        <f>IFERROR(Inv_SY_B!D94/Inv_SY_B!$NE94-1,"")</f>
        <v/>
      </c>
      <c r="E83" s="57" t="str">
        <f>IFERROR(Inv_SY_B!E94/Inv_SY_B!$NE94-1,"")</f>
        <v/>
      </c>
      <c r="F83" s="57" t="str">
        <f>IFERROR(Inv_SY_B!F94/Inv_SY_B!$NE94-1,"")</f>
        <v/>
      </c>
      <c r="G83" s="57" t="str">
        <f>IFERROR(Inv_SY_B!G94/Inv_SY_B!$NE94-1,"")</f>
        <v/>
      </c>
      <c r="H83" s="57" t="str">
        <f>IFERROR(Inv_SY_B!H94/Inv_SY_B!$NE94-1,"")</f>
        <v/>
      </c>
      <c r="I83" s="57" t="str">
        <f>IFERROR(Inv_SY_B!I94/Inv_SY_B!$NE94-1,"")</f>
        <v/>
      </c>
      <c r="J83" s="57" t="str">
        <f>IFERROR(Inv_SY_B!J94/Inv_SY_B!$NE94-1,"")</f>
        <v/>
      </c>
      <c r="K83" s="57" t="str">
        <f>IFERROR(Inv_SY_B!K94/Inv_SY_B!$NE94-1,"")</f>
        <v/>
      </c>
      <c r="L83" s="57" t="str">
        <f>IFERROR(Inv_SY_B!L94/Inv_SY_B!$NE94-1,"")</f>
        <v/>
      </c>
      <c r="M83" s="57" t="str">
        <f>IFERROR(Inv_SY_B!M94/Inv_SY_B!$NE94-1,"")</f>
        <v/>
      </c>
      <c r="N83" s="57" t="str">
        <f>IFERROR(Inv_SY_B!N94/Inv_SY_B!$NE94-1,"")</f>
        <v/>
      </c>
      <c r="O83" s="57" t="str">
        <f>IFERROR(Inv_SY_B!O94/Inv_SY_B!$NE94-1,"")</f>
        <v/>
      </c>
      <c r="P83" s="57" t="str">
        <f>IFERROR(Inv_SY_B!P94/Inv_SY_B!$NE94-1,"")</f>
        <v/>
      </c>
      <c r="Q83" s="57" t="str">
        <f>IFERROR(Inv_SY_B!Q94/Inv_SY_B!$NE94-1,"")</f>
        <v/>
      </c>
      <c r="R83" s="57" t="str">
        <f>IFERROR(Inv_SY_B!R94/Inv_SY_B!$NE94-1,"")</f>
        <v/>
      </c>
      <c r="S83" s="57" t="str">
        <f>IFERROR(Inv_SY_B!S94/Inv_SY_B!$NE94-1,"")</f>
        <v/>
      </c>
      <c r="T83" s="57" t="str">
        <f>IFERROR(Inv_SY_B!T94/Inv_SY_B!$NE94-1,"")</f>
        <v/>
      </c>
      <c r="U83" s="57" t="str">
        <f>IFERROR(Inv_SY_B!U94/Inv_SY_B!$NE94-1,"")</f>
        <v/>
      </c>
      <c r="V83" s="57" t="str">
        <f>IFERROR(Inv_SY_B!V94/Inv_SY_B!$NE94-1,"")</f>
        <v/>
      </c>
      <c r="W83" s="57" t="str">
        <f>IFERROR(Inv_SY_B!W94/Inv_SY_B!$NE94-1,"")</f>
        <v/>
      </c>
      <c r="X83" s="57" t="str">
        <f>IFERROR(Inv_SY_B!X94/Inv_SY_B!$NE94-1,"")</f>
        <v/>
      </c>
      <c r="Y83" s="57" t="str">
        <f>IFERROR(Inv_SY_B!Y94/Inv_SY_B!$NE94-1,"")</f>
        <v/>
      </c>
      <c r="Z83" s="57" t="str">
        <f>IFERROR(Inv_SY_B!Z94/Inv_SY_B!$NE94-1,"")</f>
        <v/>
      </c>
      <c r="AA83" s="57" t="str">
        <f>IFERROR(Inv_SY_B!AA94/Inv_SY_B!$NE94-1,"")</f>
        <v/>
      </c>
      <c r="AB83" s="57" t="str">
        <f>IFERROR(Inv_SY_B!AB94/Inv_SY_B!$NE94-1,"")</f>
        <v/>
      </c>
      <c r="AC83" s="57" t="str">
        <f>IFERROR(Inv_SY_B!AC94/Inv_SY_B!$NE94-1,"")</f>
        <v/>
      </c>
      <c r="AD83" s="57" t="str">
        <f>IFERROR(Inv_SY_B!AD94/Inv_SY_B!$NE94-1,"")</f>
        <v/>
      </c>
      <c r="AE83" s="57" t="str">
        <f>IFERROR(Inv_SY_B!AE94/Inv_SY_B!$NE94-1,"")</f>
        <v/>
      </c>
      <c r="AF83" s="57" t="str">
        <f>IFERROR(Inv_SY_B!AF94/Inv_SY_B!$NE94-1,"")</f>
        <v/>
      </c>
      <c r="AG83" s="57" t="str">
        <f>IFERROR(Inv_SY_B!AG94/Inv_SY_B!$NE94-1,"")</f>
        <v/>
      </c>
      <c r="AH83" s="57" t="str">
        <f>IFERROR(Inv_SY_B!AH94/Inv_SY_B!$NE94-1,"")</f>
        <v/>
      </c>
      <c r="AI83" s="57" t="str">
        <f>IFERROR(Inv_SY_B!AI94/Inv_SY_B!$NE94-1,"")</f>
        <v/>
      </c>
      <c r="AJ83" s="57" t="str">
        <f>IFERROR(Inv_SY_B!AJ94/Inv_SY_B!$NE94-1,"")</f>
        <v/>
      </c>
      <c r="AK83" s="57" t="str">
        <f>IFERROR(Inv_SY_B!AK94/Inv_SY_B!$NE94-1,"")</f>
        <v/>
      </c>
      <c r="AL83" s="57" t="str">
        <f>IFERROR(Inv_SY_B!AL94/Inv_SY_B!$NE94-1,"")</f>
        <v/>
      </c>
      <c r="AM83" s="57" t="str">
        <f>IFERROR(Inv_SY_B!AM94/Inv_SY_B!$NE94-1,"")</f>
        <v/>
      </c>
      <c r="AN83" s="57" t="str">
        <f>IFERROR(Inv_SY_B!AN94/Inv_SY_B!$NE94-1,"")</f>
        <v/>
      </c>
      <c r="AO83" s="57" t="str">
        <f>IFERROR(Inv_SY_B!AO94/Inv_SY_B!$NE94-1,"")</f>
        <v/>
      </c>
      <c r="AP83" s="57" t="str">
        <f>IFERROR(Inv_SY_B!AP94/Inv_SY_B!$NE94-1,"")</f>
        <v/>
      </c>
      <c r="AQ83" s="57" t="str">
        <f>IFERROR(Inv_SY_B!AQ94/Inv_SY_B!$NE94-1,"")</f>
        <v/>
      </c>
      <c r="AR83" s="57" t="str">
        <f>IFERROR(Inv_SY_B!AR94/Inv_SY_B!$NE94-1,"")</f>
        <v/>
      </c>
      <c r="AS83" s="57" t="str">
        <f>IFERROR(Inv_SY_B!AS94/Inv_SY_B!$NE94-1,"")</f>
        <v/>
      </c>
      <c r="AT83" s="57" t="str">
        <f>IFERROR(Inv_SY_B!AT94/Inv_SY_B!$NE94-1,"")</f>
        <v/>
      </c>
      <c r="AU83" s="57" t="str">
        <f>IFERROR(Inv_SY_B!AU94/Inv_SY_B!$NE94-1,"")</f>
        <v/>
      </c>
      <c r="AV83" s="57" t="str">
        <f>IFERROR(Inv_SY_B!AV94/Inv_SY_B!$NE94-1,"")</f>
        <v/>
      </c>
      <c r="AW83" s="57" t="str">
        <f>IFERROR(Inv_SY_B!AW94/Inv_SY_B!$NE94-1,"")</f>
        <v/>
      </c>
      <c r="AX83" s="57" t="str">
        <f>IFERROR(Inv_SY_B!AX94/Inv_SY_B!$NE94-1,"")</f>
        <v/>
      </c>
      <c r="AY83" s="57" t="str">
        <f>IFERROR(Inv_SY_B!AY94/Inv_SY_B!$NE94-1,"")</f>
        <v/>
      </c>
      <c r="AZ83" s="57" t="str">
        <f>IFERROR(Inv_SY_B!AZ94/Inv_SY_B!$NE94-1,"")</f>
        <v/>
      </c>
      <c r="BA83" s="57" t="str">
        <f>IFERROR(Inv_SY_B!BA94/Inv_SY_B!$NE94-1,"")</f>
        <v/>
      </c>
      <c r="BB83" s="57" t="str">
        <f>IFERROR(Inv_SY_B!BB94/Inv_SY_B!$NE94-1,"")</f>
        <v/>
      </c>
      <c r="BC83" s="57" t="str">
        <f>IFERROR(Inv_SY_B!BC94/Inv_SY_B!$NE94-1,"")</f>
        <v/>
      </c>
      <c r="BD83" s="57" t="str">
        <f>IFERROR(Inv_SY_B!BD94/Inv_SY_B!$NE94-1,"")</f>
        <v/>
      </c>
      <c r="BE83" s="57" t="str">
        <f>IFERROR(Inv_SY_B!BE94/Inv_SY_B!$NE94-1,"")</f>
        <v/>
      </c>
      <c r="BF83" s="57" t="str">
        <f>IFERROR(Inv_SY_B!BF94/Inv_SY_B!$NE94-1,"")</f>
        <v/>
      </c>
      <c r="BG83" s="57" t="str">
        <f>IFERROR(Inv_SY_B!BG94/Inv_SY_B!$NE94-1,"")</f>
        <v/>
      </c>
      <c r="BH83" s="57" t="str">
        <f>IFERROR(Inv_SY_B!BH94/Inv_SY_B!$NE94-1,"")</f>
        <v/>
      </c>
      <c r="BI83" s="57" t="str">
        <f>IFERROR(Inv_SY_B!BI94/Inv_SY_B!$NE94-1,"")</f>
        <v/>
      </c>
      <c r="BJ83" s="57" t="str">
        <f>IFERROR(Inv_SY_B!BJ94/Inv_SY_B!$NE94-1,"")</f>
        <v/>
      </c>
      <c r="BK83" s="57" t="str">
        <f>IFERROR(Inv_SY_B!BK94/Inv_SY_B!$NE94-1,"")</f>
        <v/>
      </c>
      <c r="BL83" s="57" t="str">
        <f>IFERROR(Inv_SY_B!BL94/Inv_SY_B!$NE94-1,"")</f>
        <v/>
      </c>
      <c r="BM83" s="57" t="str">
        <f>IFERROR(Inv_SY_B!BM94/Inv_SY_B!$NE94-1,"")</f>
        <v/>
      </c>
      <c r="BN83" s="57" t="str">
        <f>IFERROR(Inv_SY_B!BN94/Inv_SY_B!$NE94-1,"")</f>
        <v/>
      </c>
      <c r="BO83" s="57" t="str">
        <f>IFERROR(Inv_SY_B!BO94/Inv_SY_B!$NE94-1,"")</f>
        <v/>
      </c>
      <c r="BP83" s="57" t="str">
        <f>IFERROR(Inv_SY_B!BP94/Inv_SY_B!$NE94-1,"")</f>
        <v/>
      </c>
      <c r="BQ83" s="57" t="str">
        <f>IFERROR(Inv_SY_B!BQ94/Inv_SY_B!$NE94-1,"")</f>
        <v/>
      </c>
      <c r="BR83" s="57" t="str">
        <f>IFERROR(Inv_SY_B!BR94/Inv_SY_B!$NE94-1,"")</f>
        <v/>
      </c>
      <c r="BS83" s="57" t="str">
        <f>IFERROR(Inv_SY_B!BS94/Inv_SY_B!$NE94-1,"")</f>
        <v/>
      </c>
      <c r="BT83" s="57" t="str">
        <f>IFERROR(Inv_SY_B!BT94/Inv_SY_B!$NE94-1,"")</f>
        <v/>
      </c>
      <c r="BU83" s="57" t="str">
        <f>IFERROR(Inv_SY_B!BU94/Inv_SY_B!$NE94-1,"")</f>
        <v/>
      </c>
      <c r="BV83" s="57" t="str">
        <f>IFERROR(Inv_SY_B!BV94/Inv_SY_B!$NE94-1,"")</f>
        <v/>
      </c>
      <c r="BW83" s="57" t="str">
        <f>IFERROR(Inv_SY_B!BW94/Inv_SY_B!$NE94-1,"")</f>
        <v/>
      </c>
      <c r="BX83" s="57" t="str">
        <f>IFERROR(Inv_SY_B!BX94/Inv_SY_B!$NE94-1,"")</f>
        <v/>
      </c>
      <c r="BY83" s="57" t="str">
        <f>IFERROR(Inv_SY_B!BY94/Inv_SY_B!$NE94-1,"")</f>
        <v/>
      </c>
      <c r="BZ83" s="57" t="str">
        <f>IFERROR(Inv_SY_B!BZ94/Inv_SY_B!$NE94-1,"")</f>
        <v/>
      </c>
      <c r="CA83" s="57" t="str">
        <f>IFERROR(Inv_SY_B!CA94/Inv_SY_B!$NE94-1,"")</f>
        <v/>
      </c>
      <c r="CB83" s="57" t="str">
        <f>IFERROR(Inv_SY_B!CB94/Inv_SY_B!$NE94-1,"")</f>
        <v/>
      </c>
      <c r="CC83" s="57" t="str">
        <f>IFERROR(Inv_SY_B!CC94/Inv_SY_B!$NE94-1,"")</f>
        <v/>
      </c>
      <c r="CD83" s="57" t="str">
        <f>IFERROR(Inv_SY_B!CD94/Inv_SY_B!$NE94-1,"")</f>
        <v/>
      </c>
      <c r="CE83" s="57" t="str">
        <f>IFERROR(Inv_SY_B!CE94/Inv_SY_B!$NE94-1,"")</f>
        <v/>
      </c>
      <c r="CF83" s="57" t="str">
        <f>IFERROR(Inv_SY_B!CF94/Inv_SY_B!$NE94-1,"")</f>
        <v/>
      </c>
      <c r="CG83" s="57" t="str">
        <f>IFERROR(Inv_SY_B!CG94/Inv_SY_B!$NE94-1,"")</f>
        <v/>
      </c>
      <c r="CH83" s="57" t="str">
        <f>IFERROR(Inv_SY_B!CH94/Inv_SY_B!$NE94-1,"")</f>
        <v/>
      </c>
      <c r="CI83" s="57" t="str">
        <f>IFERROR(Inv_SY_B!CI94/Inv_SY_B!$NE94-1,"")</f>
        <v/>
      </c>
      <c r="CJ83" s="57" t="str">
        <f>IFERROR(Inv_SY_B!CJ94/Inv_SY_B!$NE94-1,"")</f>
        <v/>
      </c>
      <c r="CK83" s="57" t="str">
        <f>IFERROR(Inv_SY_B!CK94/Inv_SY_B!$NE94-1,"")</f>
        <v/>
      </c>
      <c r="CL83" s="57" t="str">
        <f>IFERROR(Inv_SY_B!CL94/Inv_SY_B!$NE94-1,"")</f>
        <v/>
      </c>
      <c r="CM83" s="57" t="str">
        <f>IFERROR(Inv_SY_B!CM94/Inv_SY_B!$NE94-1,"")</f>
        <v/>
      </c>
      <c r="CN83" s="57" t="str">
        <f>IFERROR(Inv_SY_B!CN94/Inv_SY_B!$NE94-1,"")</f>
        <v/>
      </c>
      <c r="CO83" s="57" t="str">
        <f>IFERROR(Inv_SY_B!CO94/Inv_SY_B!$NE94-1,"")</f>
        <v/>
      </c>
      <c r="CP83" s="57" t="str">
        <f>IFERROR(Inv_SY_B!CP94/Inv_SY_B!$NE94-1,"")</f>
        <v/>
      </c>
      <c r="CQ83" s="57" t="str">
        <f>IFERROR(Inv_SY_B!CQ94/Inv_SY_B!$NE94-1,"")</f>
        <v/>
      </c>
      <c r="CR83" s="57" t="str">
        <f>IFERROR(Inv_SY_B!CR94/Inv_SY_B!$NE94-1,"")</f>
        <v/>
      </c>
      <c r="CS83" s="57" t="str">
        <f>IFERROR(Inv_SY_B!CS94/Inv_SY_B!$NE94-1,"")</f>
        <v/>
      </c>
      <c r="CT83" s="57" t="str">
        <f>IFERROR(Inv_SY_B!CT94/Inv_SY_B!$NE94-1,"")</f>
        <v/>
      </c>
      <c r="CU83" s="57" t="str">
        <f>IFERROR(Inv_SY_B!CU94/Inv_SY_B!$NE94-1,"")</f>
        <v/>
      </c>
      <c r="CV83" s="57" t="str">
        <f>IFERROR(Inv_SY_B!CV94/Inv_SY_B!$NE94-1,"")</f>
        <v/>
      </c>
      <c r="CW83" s="57" t="str">
        <f>IFERROR(Inv_SY_B!CW94/Inv_SY_B!$NE94-1,"")</f>
        <v/>
      </c>
      <c r="CX83" s="57" t="str">
        <f>IFERROR(Inv_SY_B!CX94/Inv_SY_B!$NE94-1,"")</f>
        <v/>
      </c>
      <c r="CY83" s="57" t="str">
        <f>IFERROR(Inv_SY_B!CY94/Inv_SY_B!$NE94-1,"")</f>
        <v/>
      </c>
      <c r="CZ83" s="57" t="str">
        <f>IFERROR(Inv_SY_B!CZ94/Inv_SY_B!$NE94-1,"")</f>
        <v/>
      </c>
      <c r="DA83" s="57" t="str">
        <f>IFERROR(Inv_SY_B!DA94/Inv_SY_B!$NE94-1,"")</f>
        <v/>
      </c>
      <c r="DB83" s="57" t="str">
        <f>IFERROR(Inv_SY_B!DB94/Inv_SY_B!$NE94-1,"")</f>
        <v/>
      </c>
      <c r="DC83" s="57" t="str">
        <f>IFERROR(Inv_SY_B!DC94/Inv_SY_B!$NE94-1,"")</f>
        <v/>
      </c>
      <c r="DD83" s="57" t="str">
        <f>IFERROR(Inv_SY_B!DD94/Inv_SY_B!$NE94-1,"")</f>
        <v/>
      </c>
      <c r="DE83" s="57" t="str">
        <f>IFERROR(Inv_SY_B!DE94/Inv_SY_B!$NE94-1,"")</f>
        <v/>
      </c>
      <c r="DF83" s="57" t="str">
        <f>IFERROR(Inv_SY_B!DF94/Inv_SY_B!$NE94-1,"")</f>
        <v/>
      </c>
      <c r="DG83" s="57" t="str">
        <f>IFERROR(Inv_SY_B!DG94/Inv_SY_B!$NE94-1,"")</f>
        <v/>
      </c>
      <c r="DH83" s="57" t="str">
        <f>IFERROR(Inv_SY_B!DH94/Inv_SY_B!$NE94-1,"")</f>
        <v/>
      </c>
      <c r="DI83" s="57" t="str">
        <f>IFERROR(Inv_SY_B!DI94/Inv_SY_B!$NE94-1,"")</f>
        <v/>
      </c>
      <c r="DJ83" s="57" t="str">
        <f>IFERROR(Inv_SY_B!DJ94/Inv_SY_B!$NE94-1,"")</f>
        <v/>
      </c>
      <c r="DK83" s="57" t="str">
        <f>IFERROR(Inv_SY_B!DK94/Inv_SY_B!$NE94-1,"")</f>
        <v/>
      </c>
      <c r="DL83" s="57" t="str">
        <f>IFERROR(Inv_SY_B!DL94/Inv_SY_B!$NE94-1,"")</f>
        <v/>
      </c>
      <c r="DM83" s="57" t="str">
        <f>IFERROR(Inv_SY_B!DM94/Inv_SY_B!$NE94-1,"")</f>
        <v/>
      </c>
      <c r="DN83" s="57" t="str">
        <f>IFERROR(Inv_SY_B!DN94/Inv_SY_B!$NE94-1,"")</f>
        <v/>
      </c>
      <c r="DO83" s="57" t="str">
        <f>IFERROR(Inv_SY_B!DO94/Inv_SY_B!$NE94-1,"")</f>
        <v/>
      </c>
      <c r="DP83" s="57" t="str">
        <f>IFERROR(Inv_SY_B!DP94/Inv_SY_B!$NE94-1,"")</f>
        <v/>
      </c>
      <c r="DQ83" s="57" t="str">
        <f>IFERROR(Inv_SY_B!DQ94/Inv_SY_B!$NE94-1,"")</f>
        <v/>
      </c>
      <c r="DR83" s="57" t="str">
        <f>IFERROR(Inv_SY_B!DR94/Inv_SY_B!$NE94-1,"")</f>
        <v/>
      </c>
      <c r="DS83" s="57" t="str">
        <f>IFERROR(Inv_SY_B!DS94/Inv_SY_B!$NE94-1,"")</f>
        <v/>
      </c>
      <c r="DT83" s="57" t="str">
        <f>IFERROR(Inv_SY_B!DT94/Inv_SY_B!$NE94-1,"")</f>
        <v/>
      </c>
      <c r="DU83" s="57" t="str">
        <f>IFERROR(Inv_SY_B!DU94/Inv_SY_B!$NE94-1,"")</f>
        <v/>
      </c>
      <c r="DV83" s="57" t="str">
        <f>IFERROR(Inv_SY_B!DV94/Inv_SY_B!$NE94-1,"")</f>
        <v/>
      </c>
      <c r="DW83" s="57" t="str">
        <f>IFERROR(Inv_SY_B!DW94/Inv_SY_B!$NE94-1,"")</f>
        <v/>
      </c>
      <c r="DX83" s="57" t="str">
        <f>IFERROR(Inv_SY_B!DX94/Inv_SY_B!$NE94-1,"")</f>
        <v/>
      </c>
      <c r="DY83" s="57" t="str">
        <f>IFERROR(Inv_SY_B!DY94/Inv_SY_B!$NE94-1,"")</f>
        <v/>
      </c>
      <c r="DZ83" s="57" t="str">
        <f>IFERROR(Inv_SY_B!DZ94/Inv_SY_B!$NE94-1,"")</f>
        <v/>
      </c>
      <c r="EA83" s="57" t="str">
        <f>IFERROR(Inv_SY_B!EA94/Inv_SY_B!$NE94-1,"")</f>
        <v/>
      </c>
      <c r="EB83" s="57" t="str">
        <f>IFERROR(Inv_SY_B!EB94/Inv_SY_B!$NE94-1,"")</f>
        <v/>
      </c>
      <c r="EC83" s="57" t="str">
        <f>IFERROR(Inv_SY_B!EC94/Inv_SY_B!$NE94-1,"")</f>
        <v/>
      </c>
      <c r="ED83" s="57" t="str">
        <f>IFERROR(Inv_SY_B!ED94/Inv_SY_B!$NE94-1,"")</f>
        <v/>
      </c>
      <c r="EE83" s="57" t="str">
        <f>IFERROR(Inv_SY_B!EE94/Inv_SY_B!$NE94-1,"")</f>
        <v/>
      </c>
      <c r="EF83" s="57" t="str">
        <f>IFERROR(Inv_SY_B!EF94/Inv_SY_B!$NE94-1,"")</f>
        <v/>
      </c>
      <c r="EG83" s="57" t="str">
        <f>IFERROR(Inv_SY_B!EG94/Inv_SY_B!$NE94-1,"")</f>
        <v/>
      </c>
      <c r="EH83" s="57" t="str">
        <f>IFERROR(Inv_SY_B!EH94/Inv_SY_B!$NE94-1,"")</f>
        <v/>
      </c>
      <c r="EI83" s="57" t="str">
        <f>IFERROR(Inv_SY_B!EI94/Inv_SY_B!$NE94-1,"")</f>
        <v/>
      </c>
      <c r="EJ83" s="57" t="str">
        <f>IFERROR(Inv_SY_B!EJ94/Inv_SY_B!$NE94-1,"")</f>
        <v/>
      </c>
      <c r="EK83" s="57" t="str">
        <f>IFERROR(Inv_SY_B!EK94/Inv_SY_B!$NE94-1,"")</f>
        <v/>
      </c>
      <c r="EL83" s="57" t="str">
        <f>IFERROR(Inv_SY_B!EL94/Inv_SY_B!$NE94-1,"")</f>
        <v/>
      </c>
      <c r="EM83" s="57" t="str">
        <f>IFERROR(Inv_SY_B!EM94/Inv_SY_B!$NE94-1,"")</f>
        <v/>
      </c>
      <c r="EN83" s="57" t="str">
        <f>IFERROR(Inv_SY_B!EN94/Inv_SY_B!$NE94-1,"")</f>
        <v/>
      </c>
      <c r="EO83" s="57" t="str">
        <f>IFERROR(Inv_SY_B!EO94/Inv_SY_B!$NE94-1,"")</f>
        <v/>
      </c>
      <c r="EP83" s="57" t="str">
        <f>IFERROR(Inv_SY_B!EP94/Inv_SY_B!$NE94-1,"")</f>
        <v/>
      </c>
      <c r="EQ83" s="57" t="str">
        <f>IFERROR(Inv_SY_B!EQ94/Inv_SY_B!$NE94-1,"")</f>
        <v/>
      </c>
      <c r="ER83" s="57" t="str">
        <f>IFERROR(Inv_SY_B!ER94/Inv_SY_B!$NE94-1,"")</f>
        <v/>
      </c>
      <c r="ES83" s="57" t="str">
        <f>IFERROR(Inv_SY_B!ES94/Inv_SY_B!$NE94-1,"")</f>
        <v/>
      </c>
      <c r="ET83" s="57" t="str">
        <f>IFERROR(Inv_SY_B!ET94/Inv_SY_B!$NE94-1,"")</f>
        <v/>
      </c>
      <c r="EU83" s="57" t="str">
        <f>IFERROR(Inv_SY_B!EU94/Inv_SY_B!$NE94-1,"")</f>
        <v/>
      </c>
      <c r="EV83" s="57" t="str">
        <f>IFERROR(Inv_SY_B!EV94/Inv_SY_B!$NE94-1,"")</f>
        <v/>
      </c>
      <c r="EW83" s="57" t="str">
        <f>IFERROR(Inv_SY_B!EW94/Inv_SY_B!$NE94-1,"")</f>
        <v/>
      </c>
      <c r="EX83" s="57" t="str">
        <f>IFERROR(Inv_SY_B!EX94/Inv_SY_B!$NE94-1,"")</f>
        <v/>
      </c>
      <c r="EY83" s="57" t="str">
        <f>IFERROR(Inv_SY_B!EY94/Inv_SY_B!$NE94-1,"")</f>
        <v/>
      </c>
      <c r="EZ83" s="57" t="str">
        <f>IFERROR(Inv_SY_B!EZ94/Inv_SY_B!$NE94-1,"")</f>
        <v/>
      </c>
      <c r="FA83" s="57" t="str">
        <f>IFERROR(Inv_SY_B!FA94/Inv_SY_B!$NE94-1,"")</f>
        <v/>
      </c>
      <c r="FB83" s="57" t="str">
        <f>IFERROR(Inv_SY_B!FB94/Inv_SY_B!$NE94-1,"")</f>
        <v/>
      </c>
      <c r="FC83" s="57" t="str">
        <f>IFERROR(Inv_SY_B!FC94/Inv_SY_B!$NE94-1,"")</f>
        <v/>
      </c>
      <c r="FD83" s="57" t="str">
        <f>IFERROR(Inv_SY_B!FD94/Inv_SY_B!$NE94-1,"")</f>
        <v/>
      </c>
      <c r="FE83" s="57" t="str">
        <f>IFERROR(Inv_SY_B!FE94/Inv_SY_B!$NE94-1,"")</f>
        <v/>
      </c>
      <c r="FF83" s="57" t="str">
        <f>IFERROR(Inv_SY_B!FF94/Inv_SY_B!$NE94-1,"")</f>
        <v/>
      </c>
      <c r="FG83" s="57" t="str">
        <f>IFERROR(Inv_SY_B!FG94/Inv_SY_B!$NE94-1,"")</f>
        <v/>
      </c>
      <c r="FH83" s="57" t="str">
        <f>IFERROR(Inv_SY_B!FH94/Inv_SY_B!$NE94-1,"")</f>
        <v/>
      </c>
      <c r="FI83" s="57" t="str">
        <f>IFERROR(Inv_SY_B!FI94/Inv_SY_B!$NE94-1,"")</f>
        <v/>
      </c>
      <c r="FJ83" s="57" t="str">
        <f>IFERROR(Inv_SY_B!FJ94/Inv_SY_B!$NE94-1,"")</f>
        <v/>
      </c>
      <c r="FK83" s="57" t="str">
        <f>IFERROR(Inv_SY_B!FK94/Inv_SY_B!$NE94-1,"")</f>
        <v/>
      </c>
      <c r="FL83" s="57" t="str">
        <f>IFERROR(Inv_SY_B!FL94/Inv_SY_B!$NE94-1,"")</f>
        <v/>
      </c>
      <c r="FM83" s="57" t="str">
        <f>IFERROR(Inv_SY_B!FM94/Inv_SY_B!$NE94-1,"")</f>
        <v/>
      </c>
      <c r="FN83" s="57" t="str">
        <f>IFERROR(Inv_SY_B!FN94/Inv_SY_B!$NE94-1,"")</f>
        <v/>
      </c>
      <c r="FO83" s="57" t="str">
        <f>IFERROR(Inv_SY_B!FO94/Inv_SY_B!$NE94-1,"")</f>
        <v/>
      </c>
      <c r="FP83" s="57" t="str">
        <f>IFERROR(Inv_SY_B!FP94/Inv_SY_B!$NE94-1,"")</f>
        <v/>
      </c>
      <c r="FQ83" s="57" t="str">
        <f>IFERROR(Inv_SY_B!FQ94/Inv_SY_B!$NE94-1,"")</f>
        <v/>
      </c>
      <c r="FR83" s="57" t="str">
        <f>IFERROR(Inv_SY_B!FR94/Inv_SY_B!$NE94-1,"")</f>
        <v/>
      </c>
      <c r="FS83" s="57" t="str">
        <f>IFERROR(Inv_SY_B!FS94/Inv_SY_B!$NE94-1,"")</f>
        <v/>
      </c>
      <c r="FT83" s="57" t="str">
        <f>IFERROR(Inv_SY_B!FT94/Inv_SY_B!$NE94-1,"")</f>
        <v/>
      </c>
      <c r="FU83" s="57" t="str">
        <f>IFERROR(Inv_SY_B!FU94/Inv_SY_B!$NE94-1,"")</f>
        <v/>
      </c>
      <c r="FV83" s="57" t="str">
        <f>IFERROR(Inv_SY_B!FV94/Inv_SY_B!$NE94-1,"")</f>
        <v/>
      </c>
      <c r="FW83" s="57" t="str">
        <f>IFERROR(Inv_SY_B!FW94/Inv_SY_B!$NE94-1,"")</f>
        <v/>
      </c>
      <c r="FX83" s="57" t="str">
        <f>IFERROR(Inv_SY_B!FX94/Inv_SY_B!$NE94-1,"")</f>
        <v/>
      </c>
      <c r="FY83" s="57" t="str">
        <f>IFERROR(Inv_SY_B!FY94/Inv_SY_B!$NE94-1,"")</f>
        <v/>
      </c>
      <c r="FZ83" s="57" t="str">
        <f>IFERROR(Inv_SY_B!FZ94/Inv_SY_B!$NE94-1,"")</f>
        <v/>
      </c>
      <c r="GA83" s="57" t="str">
        <f>IFERROR(Inv_SY_B!GA94/Inv_SY_B!$NE94-1,"")</f>
        <v/>
      </c>
      <c r="GB83" s="57" t="str">
        <f>IFERROR(Inv_SY_B!GB94/Inv_SY_B!$NE94-1,"")</f>
        <v/>
      </c>
      <c r="GC83" s="57" t="str">
        <f>IFERROR(Inv_SY_B!GC94/Inv_SY_B!$NE94-1,"")</f>
        <v/>
      </c>
      <c r="GD83" s="57" t="str">
        <f>IFERROR(Inv_SY_B!GD94/Inv_SY_B!$NE94-1,"")</f>
        <v/>
      </c>
      <c r="GE83" s="57" t="str">
        <f>IFERROR(Inv_SY_B!GE94/Inv_SY_B!$NE94-1,"")</f>
        <v/>
      </c>
      <c r="GF83" s="57" t="str">
        <f>IFERROR(Inv_SY_B!GF94/Inv_SY_B!$NE94-1,"")</f>
        <v/>
      </c>
      <c r="GG83" s="57" t="str">
        <f>IFERROR(Inv_SY_B!GG94/Inv_SY_B!$NE94-1,"")</f>
        <v/>
      </c>
      <c r="GH83" s="57" t="str">
        <f>IFERROR(Inv_SY_B!GH94/Inv_SY_B!$NE94-1,"")</f>
        <v/>
      </c>
      <c r="GI83" s="57" t="str">
        <f>IFERROR(Inv_SY_B!GI94/Inv_SY_B!$NE94-1,"")</f>
        <v/>
      </c>
      <c r="GJ83" s="57" t="str">
        <f>IFERROR(Inv_SY_B!GJ94/Inv_SY_B!$NE94-1,"")</f>
        <v/>
      </c>
      <c r="GK83" s="57" t="str">
        <f>IFERROR(Inv_SY_B!GK94/Inv_SY_B!$NE94-1,"")</f>
        <v/>
      </c>
      <c r="GL83" s="57" t="str">
        <f>IFERROR(Inv_SY_B!GL94/Inv_SY_B!$NE94-1,"")</f>
        <v/>
      </c>
      <c r="GM83" s="57" t="str">
        <f>IFERROR(Inv_SY_B!GM94/Inv_SY_B!$NE94-1,"")</f>
        <v/>
      </c>
      <c r="GN83" s="57" t="str">
        <f>IFERROR(Inv_SY_B!GN94/Inv_SY_B!$NE94-1,"")</f>
        <v/>
      </c>
      <c r="GO83" s="57" t="str">
        <f>IFERROR(Inv_SY_B!GO94/Inv_SY_B!$NE94-1,"")</f>
        <v/>
      </c>
      <c r="GP83" s="57" t="str">
        <f>IFERROR(Inv_SY_B!GP94/Inv_SY_B!$NE94-1,"")</f>
        <v/>
      </c>
      <c r="GQ83" s="57" t="str">
        <f>IFERROR(Inv_SY_B!GQ94/Inv_SY_B!$NE94-1,"")</f>
        <v/>
      </c>
      <c r="GR83" s="57" t="str">
        <f>IFERROR(Inv_SY_B!GR94/Inv_SY_B!$NE94-1,"")</f>
        <v/>
      </c>
      <c r="GS83" s="57" t="str">
        <f>IFERROR(Inv_SY_B!GS94/Inv_SY_B!$NE94-1,"")</f>
        <v/>
      </c>
      <c r="GT83" s="57" t="str">
        <f>IFERROR(Inv_SY_B!GT94/Inv_SY_B!$NE94-1,"")</f>
        <v/>
      </c>
      <c r="GU83" s="57" t="str">
        <f>IFERROR(Inv_SY_B!GU94/Inv_SY_B!$NE94-1,"")</f>
        <v/>
      </c>
      <c r="GV83" s="57" t="str">
        <f>IFERROR(Inv_SY_B!GV94/Inv_SY_B!$NE94-1,"")</f>
        <v/>
      </c>
      <c r="GW83" s="57" t="str">
        <f>IFERROR(Inv_SY_B!GW94/Inv_SY_B!$NE94-1,"")</f>
        <v/>
      </c>
      <c r="GX83" s="57" t="str">
        <f>IFERROR(Inv_SY_B!GX94/Inv_SY_B!$NE94-1,"")</f>
        <v/>
      </c>
      <c r="GY83" s="57" t="str">
        <f>IFERROR(Inv_SY_B!GY94/Inv_SY_B!$NE94-1,"")</f>
        <v/>
      </c>
      <c r="GZ83" s="57" t="str">
        <f>IFERROR(Inv_SY_B!GZ94/Inv_SY_B!$NE94-1,"")</f>
        <v/>
      </c>
      <c r="HA83" s="57" t="str">
        <f>IFERROR(Inv_SY_B!HA94/Inv_SY_B!$NE94-1,"")</f>
        <v/>
      </c>
      <c r="HB83" s="57" t="str">
        <f>IFERROR(Inv_SY_B!HB94/Inv_SY_B!$NE94-1,"")</f>
        <v/>
      </c>
      <c r="HC83" s="57" t="str">
        <f>IFERROR(Inv_SY_B!HC94/Inv_SY_B!$NE94-1,"")</f>
        <v/>
      </c>
      <c r="HD83" s="57" t="str">
        <f>IFERROR(Inv_SY_B!HD94/Inv_SY_B!$NE94-1,"")</f>
        <v/>
      </c>
      <c r="HE83" s="57" t="str">
        <f>IFERROR(Inv_SY_B!HE94/Inv_SY_B!$NE94-1,"")</f>
        <v/>
      </c>
      <c r="HF83" s="57" t="str">
        <f>IFERROR(Inv_SY_B!HF94/Inv_SY_B!$NE94-1,"")</f>
        <v/>
      </c>
      <c r="HG83" s="57" t="str">
        <f>IFERROR(Inv_SY_B!HG94/Inv_SY_B!$NE94-1,"")</f>
        <v/>
      </c>
      <c r="HH83" s="57" t="str">
        <f>IFERROR(Inv_SY_B!HH94/Inv_SY_B!$NE94-1,"")</f>
        <v/>
      </c>
      <c r="HI83" s="57" t="str">
        <f>IFERROR(Inv_SY_B!HI94/Inv_SY_B!$NE94-1,"")</f>
        <v/>
      </c>
      <c r="HJ83" s="57" t="str">
        <f>IFERROR(Inv_SY_B!HJ94/Inv_SY_B!$NE94-1,"")</f>
        <v/>
      </c>
      <c r="HK83" s="57" t="str">
        <f>IFERROR(Inv_SY_B!HK94/Inv_SY_B!$NE94-1,"")</f>
        <v/>
      </c>
      <c r="HL83" s="57" t="str">
        <f>IFERROR(Inv_SY_B!HL94/Inv_SY_B!$NE94-1,"")</f>
        <v/>
      </c>
      <c r="HM83" s="57" t="str">
        <f>IFERROR(Inv_SY_B!HM94/Inv_SY_B!$NE94-1,"")</f>
        <v/>
      </c>
      <c r="HN83" s="57" t="str">
        <f>IFERROR(Inv_SY_B!HN94/Inv_SY_B!$NE94-1,"")</f>
        <v/>
      </c>
      <c r="HO83" s="57" t="str">
        <f>IFERROR(Inv_SY_B!HO94/Inv_SY_B!$NE94-1,"")</f>
        <v/>
      </c>
      <c r="HP83" s="57" t="str">
        <f>IFERROR(Inv_SY_B!HP94/Inv_SY_B!$NE94-1,"")</f>
        <v/>
      </c>
      <c r="HQ83" s="57" t="str">
        <f>IFERROR(Inv_SY_B!HQ94/Inv_SY_B!$NE94-1,"")</f>
        <v/>
      </c>
      <c r="HR83" s="57" t="str">
        <f>IFERROR(Inv_SY_B!HR94/Inv_SY_B!$NE94-1,"")</f>
        <v/>
      </c>
      <c r="HS83" s="57" t="str">
        <f>IFERROR(Inv_SY_B!HS94/Inv_SY_B!$NE94-1,"")</f>
        <v/>
      </c>
      <c r="HT83" s="57" t="str">
        <f>IFERROR(Inv_SY_B!HT94/Inv_SY_B!$NE94-1,"")</f>
        <v/>
      </c>
      <c r="HU83" s="57" t="str">
        <f>IFERROR(Inv_SY_B!HU94/Inv_SY_B!$NE94-1,"")</f>
        <v/>
      </c>
      <c r="HV83" s="57" t="str">
        <f>IFERROR(Inv_SY_B!HV94/Inv_SY_B!$NE94-1,"")</f>
        <v/>
      </c>
      <c r="HW83" s="57" t="str">
        <f>IFERROR(Inv_SY_B!HW94/Inv_SY_B!$NE94-1,"")</f>
        <v/>
      </c>
      <c r="HX83" s="57" t="str">
        <f>IFERROR(Inv_SY_B!HX94/Inv_SY_B!$NE94-1,"")</f>
        <v/>
      </c>
      <c r="HY83" s="57" t="str">
        <f>IFERROR(Inv_SY_B!HY94/Inv_SY_B!$NE94-1,"")</f>
        <v/>
      </c>
      <c r="HZ83" s="57" t="str">
        <f>IFERROR(Inv_SY_B!HZ94/Inv_SY_B!$NE94-1,"")</f>
        <v/>
      </c>
      <c r="IA83" s="57" t="str">
        <f>IFERROR(Inv_SY_B!IA94/Inv_SY_B!$NE94-1,"")</f>
        <v/>
      </c>
      <c r="IB83" s="57" t="str">
        <f>IFERROR(Inv_SY_B!IB94/Inv_SY_B!$NE94-1,"")</f>
        <v/>
      </c>
      <c r="IC83" s="57" t="str">
        <f>IFERROR(Inv_SY_B!IC94/Inv_SY_B!$NE94-1,"")</f>
        <v/>
      </c>
      <c r="ID83" s="57" t="str">
        <f>IFERROR(Inv_SY_B!ID94/Inv_SY_B!$NE94-1,"")</f>
        <v/>
      </c>
      <c r="IE83" s="57" t="str">
        <f>IFERROR(Inv_SY_B!IE94/Inv_SY_B!$NE94-1,"")</f>
        <v/>
      </c>
      <c r="IF83" s="57" t="str">
        <f>IFERROR(Inv_SY_B!IF94/Inv_SY_B!$NE94-1,"")</f>
        <v/>
      </c>
      <c r="IG83" s="57" t="str">
        <f>IFERROR(Inv_SY_B!IG94/Inv_SY_B!$NE94-1,"")</f>
        <v/>
      </c>
      <c r="IH83" s="57" t="str">
        <f>IFERROR(Inv_SY_B!IH94/Inv_SY_B!$NE94-1,"")</f>
        <v/>
      </c>
      <c r="II83" s="57" t="str">
        <f>IFERROR(Inv_SY_B!II94/Inv_SY_B!$NE94-1,"")</f>
        <v/>
      </c>
      <c r="IJ83" s="57" t="str">
        <f>IFERROR(Inv_SY_B!IJ94/Inv_SY_B!$NE94-1,"")</f>
        <v/>
      </c>
      <c r="IK83" s="57" t="str">
        <f>IFERROR(Inv_SY_B!IK94/Inv_SY_B!$NE94-1,"")</f>
        <v/>
      </c>
      <c r="IL83" s="57" t="str">
        <f>IFERROR(Inv_SY_B!IL94/Inv_SY_B!$NE94-1,"")</f>
        <v/>
      </c>
      <c r="IM83" s="57" t="str">
        <f>IFERROR(Inv_SY_B!IM94/Inv_SY_B!$NE94-1,"")</f>
        <v/>
      </c>
      <c r="IN83" s="57" t="str">
        <f>IFERROR(Inv_SY_B!IN94/Inv_SY_B!$NE94-1,"")</f>
        <v/>
      </c>
      <c r="IO83" s="57" t="str">
        <f>IFERROR(Inv_SY_B!IO94/Inv_SY_B!$NE94-1,"")</f>
        <v/>
      </c>
      <c r="IP83" s="57" t="str">
        <f>IFERROR(Inv_SY_B!IP94/Inv_SY_B!$NE94-1,"")</f>
        <v/>
      </c>
      <c r="IQ83" s="57" t="str">
        <f>IFERROR(Inv_SY_B!IQ94/Inv_SY_B!$NE94-1,"")</f>
        <v/>
      </c>
      <c r="IR83" s="57" t="str">
        <f>IFERROR(Inv_SY_B!IR94/Inv_SY_B!$NE94-1,"")</f>
        <v/>
      </c>
      <c r="IS83" s="57" t="str">
        <f>IFERROR(Inv_SY_B!IS94/Inv_SY_B!$NE94-1,"")</f>
        <v/>
      </c>
      <c r="IT83" s="57" t="str">
        <f>IFERROR(Inv_SY_B!IT94/Inv_SY_B!$NE94-1,"")</f>
        <v/>
      </c>
      <c r="IU83" s="57" t="str">
        <f>IFERROR(Inv_SY_B!IU94/Inv_SY_B!$NE94-1,"")</f>
        <v/>
      </c>
      <c r="IV83" s="57" t="str">
        <f>IFERROR(Inv_SY_B!IV94/Inv_SY_B!$NE94-1,"")</f>
        <v/>
      </c>
      <c r="IW83" s="57" t="str">
        <f>IFERROR(Inv_SY_B!IW94/Inv_SY_B!$NE94-1,"")</f>
        <v/>
      </c>
      <c r="IX83" s="57" t="str">
        <f>IFERROR(Inv_SY_B!IX94/Inv_SY_B!$NE94-1,"")</f>
        <v/>
      </c>
      <c r="IY83" s="57" t="str">
        <f>IFERROR(Inv_SY_B!IY94/Inv_SY_B!$NE94-1,"")</f>
        <v/>
      </c>
      <c r="IZ83" s="57" t="str">
        <f>IFERROR(Inv_SY_B!IZ94/Inv_SY_B!$NE94-1,"")</f>
        <v/>
      </c>
      <c r="JA83" s="57" t="str">
        <f>IFERROR(Inv_SY_B!JA94/Inv_SY_B!$NE94-1,"")</f>
        <v/>
      </c>
      <c r="JB83" s="57" t="str">
        <f>IFERROR(Inv_SY_B!JB94/Inv_SY_B!$NE94-1,"")</f>
        <v/>
      </c>
      <c r="JC83" s="57" t="str">
        <f>IFERROR(Inv_SY_B!JC94/Inv_SY_B!$NE94-1,"")</f>
        <v/>
      </c>
      <c r="JD83" s="57" t="str">
        <f>IFERROR(Inv_SY_B!JD94/Inv_SY_B!$NE94-1,"")</f>
        <v/>
      </c>
      <c r="JE83" s="57" t="str">
        <f>IFERROR(Inv_SY_B!JE94/Inv_SY_B!$NE94-1,"")</f>
        <v/>
      </c>
      <c r="JF83" s="57" t="str">
        <f>IFERROR(Inv_SY_B!JF94/Inv_SY_B!$NE94-1,"")</f>
        <v/>
      </c>
      <c r="JG83" s="57" t="str">
        <f>IFERROR(Inv_SY_B!JG94/Inv_SY_B!$NE94-1,"")</f>
        <v/>
      </c>
      <c r="JH83" s="57" t="str">
        <f>IFERROR(Inv_SY_B!JH94/Inv_SY_B!$NE94-1,"")</f>
        <v/>
      </c>
      <c r="JI83" s="57" t="str">
        <f>IFERROR(Inv_SY_B!JI94/Inv_SY_B!$NE94-1,"")</f>
        <v/>
      </c>
      <c r="JJ83" s="57" t="str">
        <f>IFERROR(Inv_SY_B!JJ94/Inv_SY_B!$NE94-1,"")</f>
        <v/>
      </c>
      <c r="JK83" s="57" t="str">
        <f>IFERROR(Inv_SY_B!JK94/Inv_SY_B!$NE94-1,"")</f>
        <v/>
      </c>
      <c r="JL83" s="57" t="str">
        <f>IFERROR(Inv_SY_B!JL94/Inv_SY_B!$NE94-1,"")</f>
        <v/>
      </c>
      <c r="JM83" s="57" t="str">
        <f>IFERROR(Inv_SY_B!JM94/Inv_SY_B!$NE94-1,"")</f>
        <v/>
      </c>
      <c r="JN83" s="57" t="str">
        <f>IFERROR(Inv_SY_B!JN94/Inv_SY_B!$NE94-1,"")</f>
        <v/>
      </c>
      <c r="JO83" s="57" t="str">
        <f>IFERROR(Inv_SY_B!JO94/Inv_SY_B!$NE94-1,"")</f>
        <v/>
      </c>
      <c r="JP83" s="57" t="str">
        <f>IFERROR(Inv_SY_B!JP94/Inv_SY_B!$NE94-1,"")</f>
        <v/>
      </c>
      <c r="JQ83" s="57" t="str">
        <f>IFERROR(Inv_SY_B!JQ94/Inv_SY_B!$NE94-1,"")</f>
        <v/>
      </c>
      <c r="JR83" s="57" t="str">
        <f>IFERROR(Inv_SY_B!JR94/Inv_SY_B!$NE94-1,"")</f>
        <v/>
      </c>
      <c r="JS83" s="57" t="str">
        <f>IFERROR(Inv_SY_B!JS94/Inv_SY_B!$NE94-1,"")</f>
        <v/>
      </c>
      <c r="JT83" s="57" t="str">
        <f>IFERROR(Inv_SY_B!JT94/Inv_SY_B!$NE94-1,"")</f>
        <v/>
      </c>
      <c r="JU83" s="57" t="str">
        <f>IFERROR(Inv_SY_B!JU94/Inv_SY_B!$NE94-1,"")</f>
        <v/>
      </c>
      <c r="JV83" s="57" t="str">
        <f>IFERROR(Inv_SY_B!JV94/Inv_SY_B!$NE94-1,"")</f>
        <v/>
      </c>
      <c r="JW83" s="57" t="str">
        <f>IFERROR(Inv_SY_B!JW94/Inv_SY_B!$NE94-1,"")</f>
        <v/>
      </c>
      <c r="JX83" s="57" t="str">
        <f>IFERROR(Inv_SY_B!JX94/Inv_SY_B!$NE94-1,"")</f>
        <v/>
      </c>
      <c r="JY83" s="57" t="str">
        <f>IFERROR(Inv_SY_B!JY94/Inv_SY_B!$NE94-1,"")</f>
        <v/>
      </c>
      <c r="JZ83" s="57" t="str">
        <f>IFERROR(Inv_SY_B!JZ94/Inv_SY_B!$NE94-1,"")</f>
        <v/>
      </c>
      <c r="KA83" s="57" t="str">
        <f>IFERROR(Inv_SY_B!KA94/Inv_SY_B!$NE94-1,"")</f>
        <v/>
      </c>
      <c r="KB83" s="57" t="str">
        <f>IFERROR(Inv_SY_B!KB94/Inv_SY_B!$NE94-1,"")</f>
        <v/>
      </c>
      <c r="KC83" s="57" t="str">
        <f>IFERROR(Inv_SY_B!KC94/Inv_SY_B!$NE94-1,"")</f>
        <v/>
      </c>
      <c r="KD83" s="57" t="str">
        <f>IFERROR(Inv_SY_B!KD94/Inv_SY_B!$NE94-1,"")</f>
        <v/>
      </c>
      <c r="KE83" s="57" t="str">
        <f>IFERROR(Inv_SY_B!KE94/Inv_SY_B!$NE94-1,"")</f>
        <v/>
      </c>
      <c r="KF83" s="57" t="str">
        <f>IFERROR(Inv_SY_B!KF94/Inv_SY_B!$NE94-1,"")</f>
        <v/>
      </c>
      <c r="KG83" s="57" t="str">
        <f>IFERROR(Inv_SY_B!KG94/Inv_SY_B!$NE94-1,"")</f>
        <v/>
      </c>
      <c r="KH83" s="57" t="str">
        <f>IFERROR(Inv_SY_B!KH94/Inv_SY_B!$NE94-1,"")</f>
        <v/>
      </c>
      <c r="KI83" s="57" t="str">
        <f>IFERROR(Inv_SY_B!KI94/Inv_SY_B!$NE94-1,"")</f>
        <v/>
      </c>
      <c r="KJ83" s="57" t="str">
        <f>IFERROR(Inv_SY_B!KJ94/Inv_SY_B!$NE94-1,"")</f>
        <v/>
      </c>
      <c r="KK83" s="57" t="str">
        <f>IFERROR(Inv_SY_B!KK94/Inv_SY_B!$NE94-1,"")</f>
        <v/>
      </c>
      <c r="KL83" s="57" t="str">
        <f>IFERROR(Inv_SY_B!KL94/Inv_SY_B!$NE94-1,"")</f>
        <v/>
      </c>
      <c r="KM83" s="57" t="str">
        <f>IFERROR(Inv_SY_B!KM94/Inv_SY_B!$NE94-1,"")</f>
        <v/>
      </c>
      <c r="KN83" s="57" t="str">
        <f>IFERROR(Inv_SY_B!KN94/Inv_SY_B!$NE94-1,"")</f>
        <v/>
      </c>
      <c r="KO83" s="57" t="str">
        <f>IFERROR(Inv_SY_B!KO94/Inv_SY_B!$NE94-1,"")</f>
        <v/>
      </c>
      <c r="KP83" s="57" t="str">
        <f>IFERROR(Inv_SY_B!KP94/Inv_SY_B!$NE94-1,"")</f>
        <v/>
      </c>
      <c r="KQ83" s="57" t="str">
        <f>IFERROR(Inv_SY_B!KQ94/Inv_SY_B!$NE94-1,"")</f>
        <v/>
      </c>
      <c r="KR83" s="57" t="str">
        <f>IFERROR(Inv_SY_B!KR94/Inv_SY_B!$NE94-1,"")</f>
        <v/>
      </c>
      <c r="KS83" s="57" t="str">
        <f>IFERROR(Inv_SY_B!KS94/Inv_SY_B!$NE94-1,"")</f>
        <v/>
      </c>
      <c r="KT83" s="57" t="str">
        <f>IFERROR(Inv_SY_B!KT94/Inv_SY_B!$NE94-1,"")</f>
        <v/>
      </c>
      <c r="KU83" s="57" t="str">
        <f>IFERROR(Inv_SY_B!KU94/Inv_SY_B!$NE94-1,"")</f>
        <v/>
      </c>
      <c r="KV83" s="57" t="str">
        <f>IFERROR(Inv_SY_B!KV94/Inv_SY_B!$NE94-1,"")</f>
        <v/>
      </c>
      <c r="KW83" s="57" t="str">
        <f>IFERROR(Inv_SY_B!KW94/Inv_SY_B!$NE94-1,"")</f>
        <v/>
      </c>
      <c r="KX83" s="57" t="str">
        <f>IFERROR(Inv_SY_B!KX94/Inv_SY_B!$NE94-1,"")</f>
        <v/>
      </c>
      <c r="KY83" s="57" t="str">
        <f>IFERROR(Inv_SY_B!KY94/Inv_SY_B!$NE94-1,"")</f>
        <v/>
      </c>
      <c r="KZ83" s="57" t="str">
        <f>IFERROR(Inv_SY_B!KZ94/Inv_SY_B!$NE94-1,"")</f>
        <v/>
      </c>
      <c r="LA83" s="57" t="str">
        <f>IFERROR(Inv_SY_B!LA94/Inv_SY_B!$NE94-1,"")</f>
        <v/>
      </c>
      <c r="LB83" s="57" t="str">
        <f>IFERROR(Inv_SY_B!LB94/Inv_SY_B!$NE94-1,"")</f>
        <v/>
      </c>
      <c r="LC83" s="57" t="str">
        <f>IFERROR(Inv_SY_B!LC94/Inv_SY_B!$NE94-1,"")</f>
        <v/>
      </c>
      <c r="LD83" s="57" t="str">
        <f>IFERROR(Inv_SY_B!LD94/Inv_SY_B!$NE94-1,"")</f>
        <v/>
      </c>
      <c r="LE83" s="57" t="str">
        <f>IFERROR(Inv_SY_B!LE94/Inv_SY_B!$NE94-1,"")</f>
        <v/>
      </c>
      <c r="LF83" s="57" t="str">
        <f>IFERROR(Inv_SY_B!LF94/Inv_SY_B!$NE94-1,"")</f>
        <v/>
      </c>
      <c r="LG83" s="57" t="str">
        <f>IFERROR(Inv_SY_B!LG94/Inv_SY_B!$NE94-1,"")</f>
        <v/>
      </c>
      <c r="LH83" s="57" t="str">
        <f>IFERROR(Inv_SY_B!LH94/Inv_SY_B!$NE94-1,"")</f>
        <v/>
      </c>
      <c r="LI83" s="57" t="str">
        <f>IFERROR(Inv_SY_B!LI94/Inv_SY_B!$NE94-1,"")</f>
        <v/>
      </c>
      <c r="LJ83" s="57" t="str">
        <f>IFERROR(Inv_SY_B!LJ94/Inv_SY_B!$NE94-1,"")</f>
        <v/>
      </c>
      <c r="LK83" s="57" t="str">
        <f>IFERROR(Inv_SY_B!LK94/Inv_SY_B!$NE94-1,"")</f>
        <v/>
      </c>
      <c r="LL83" s="57" t="str">
        <f>IFERROR(Inv_SY_B!LL94/Inv_SY_B!$NE94-1,"")</f>
        <v/>
      </c>
      <c r="LM83" s="57" t="str">
        <f>IFERROR(Inv_SY_B!LM94/Inv_SY_B!$NE94-1,"")</f>
        <v/>
      </c>
      <c r="LN83" s="57" t="str">
        <f>IFERROR(Inv_SY_B!LN94/Inv_SY_B!$NE94-1,"")</f>
        <v/>
      </c>
      <c r="LO83" s="57" t="str">
        <f>IFERROR(Inv_SY_B!LO94/Inv_SY_B!$NE94-1,"")</f>
        <v/>
      </c>
      <c r="LP83" s="57" t="str">
        <f>IFERROR(Inv_SY_B!LP94/Inv_SY_B!$NE94-1,"")</f>
        <v/>
      </c>
      <c r="LQ83" s="57" t="str">
        <f>IFERROR(Inv_SY_B!LQ94/Inv_SY_B!$NE94-1,"")</f>
        <v/>
      </c>
      <c r="LR83" s="57" t="str">
        <f>IFERROR(Inv_SY_B!LR94/Inv_SY_B!$NE94-1,"")</f>
        <v/>
      </c>
      <c r="LS83" s="57" t="str">
        <f>IFERROR(Inv_SY_B!LS94/Inv_SY_B!$NE94-1,"")</f>
        <v/>
      </c>
      <c r="LT83" s="57" t="str">
        <f>IFERROR(Inv_SY_B!LT94/Inv_SY_B!$NE94-1,"")</f>
        <v/>
      </c>
      <c r="LU83" s="57" t="str">
        <f>IFERROR(Inv_SY_B!LU94/Inv_SY_B!$NE94-1,"")</f>
        <v/>
      </c>
      <c r="LV83" s="57" t="str">
        <f>IFERROR(Inv_SY_B!LV94/Inv_SY_B!$NE94-1,"")</f>
        <v/>
      </c>
      <c r="LW83" s="57" t="str">
        <f>IFERROR(Inv_SY_B!LW94/Inv_SY_B!$NE94-1,"")</f>
        <v/>
      </c>
      <c r="LX83" s="57" t="str">
        <f>IFERROR(Inv_SY_B!LX94/Inv_SY_B!$NE94-1,"")</f>
        <v/>
      </c>
      <c r="LY83" s="57" t="str">
        <f>IFERROR(Inv_SY_B!LY94/Inv_SY_B!$NE94-1,"")</f>
        <v/>
      </c>
      <c r="LZ83" s="57" t="str">
        <f>IFERROR(Inv_SY_B!LZ94/Inv_SY_B!$NE94-1,"")</f>
        <v/>
      </c>
      <c r="MA83" s="57" t="str">
        <f>IFERROR(Inv_SY_B!MA94/Inv_SY_B!$NE94-1,"")</f>
        <v/>
      </c>
      <c r="MB83" s="57" t="str">
        <f>IFERROR(Inv_SY_B!MB94/Inv_SY_B!$NE94-1,"")</f>
        <v/>
      </c>
      <c r="MC83" s="57" t="str">
        <f>IFERROR(Inv_SY_B!MC94/Inv_SY_B!$NE94-1,"")</f>
        <v/>
      </c>
      <c r="MD83" s="57" t="str">
        <f>IFERROR(Inv_SY_B!MD94/Inv_SY_B!$NE94-1,"")</f>
        <v/>
      </c>
      <c r="ME83" s="57" t="str">
        <f>IFERROR(Inv_SY_B!ME94/Inv_SY_B!$NE94-1,"")</f>
        <v/>
      </c>
      <c r="MF83" s="57" t="str">
        <f>IFERROR(Inv_SY_B!MF94/Inv_SY_B!$NE94-1,"")</f>
        <v/>
      </c>
      <c r="MG83" s="57" t="str">
        <f>IFERROR(Inv_SY_B!MG94/Inv_SY_B!$NE94-1,"")</f>
        <v/>
      </c>
      <c r="MH83" s="57" t="str">
        <f>IFERROR(Inv_SY_B!MH94/Inv_SY_B!$NE94-1,"")</f>
        <v/>
      </c>
      <c r="MI83" s="57" t="str">
        <f>IFERROR(Inv_SY_B!MI94/Inv_SY_B!$NE94-1,"")</f>
        <v/>
      </c>
      <c r="MJ83" s="57" t="str">
        <f>IFERROR(Inv_SY_B!MJ94/Inv_SY_B!$NE94-1,"")</f>
        <v/>
      </c>
      <c r="MK83" s="57" t="str">
        <f>IFERROR(Inv_SY_B!MK94/Inv_SY_B!$NE94-1,"")</f>
        <v/>
      </c>
      <c r="ML83" s="57" t="str">
        <f>IFERROR(Inv_SY_B!ML94/Inv_SY_B!$NE94-1,"")</f>
        <v/>
      </c>
      <c r="MM83" s="57" t="str">
        <f>IFERROR(Inv_SY_B!MM94/Inv_SY_B!$NE94-1,"")</f>
        <v/>
      </c>
      <c r="MN83" s="57" t="str">
        <f>IFERROR(Inv_SY_B!MN94/Inv_SY_B!$NE94-1,"")</f>
        <v/>
      </c>
      <c r="MO83" s="57" t="str">
        <f>IFERROR(Inv_SY_B!MO94/Inv_SY_B!$NE94-1,"")</f>
        <v/>
      </c>
      <c r="MP83" s="57" t="str">
        <f>IFERROR(Inv_SY_B!MP94/Inv_SY_B!$NE94-1,"")</f>
        <v/>
      </c>
      <c r="MQ83" s="57" t="str">
        <f>IFERROR(Inv_SY_B!MQ94/Inv_SY_B!$NE94-1,"")</f>
        <v/>
      </c>
      <c r="MR83" s="57" t="str">
        <f>IFERROR(Inv_SY_B!MR94/Inv_SY_B!$NE94-1,"")</f>
        <v/>
      </c>
      <c r="MS83" s="57" t="str">
        <f>IFERROR(Inv_SY_B!MS94/Inv_SY_B!$NE94-1,"")</f>
        <v/>
      </c>
      <c r="MT83" s="57" t="str">
        <f>IFERROR(Inv_SY_B!MT94/Inv_SY_B!$NE94-1,"")</f>
        <v/>
      </c>
      <c r="MU83" s="57" t="str">
        <f>IFERROR(Inv_SY_B!MU94/Inv_SY_B!$NE94-1,"")</f>
        <v/>
      </c>
      <c r="MV83" s="57" t="str">
        <f>IFERROR(Inv_SY_B!MV94/Inv_SY_B!$NE94-1,"")</f>
        <v/>
      </c>
      <c r="MW83" s="57" t="str">
        <f>IFERROR(Inv_SY_B!MW94/Inv_SY_B!$NE94-1,"")</f>
        <v/>
      </c>
      <c r="MX83" s="57" t="str">
        <f>IFERROR(Inv_SY_B!MX94/Inv_SY_B!$NE94-1,"")</f>
        <v/>
      </c>
      <c r="MY83" s="57" t="str">
        <f>IFERROR(Inv_SY_B!MY94/Inv_SY_B!$NE94-1,"")</f>
        <v/>
      </c>
      <c r="MZ83" s="57" t="str">
        <f>IFERROR(Inv_SY_B!MZ94/Inv_SY_B!$NE94-1,"")</f>
        <v/>
      </c>
      <c r="NA83" s="57" t="str">
        <f>IFERROR(Inv_SY_B!NA94/Inv_SY_B!$NE94-1,"")</f>
        <v/>
      </c>
      <c r="NB83" s="57" t="str">
        <f>IFERROR(Inv_SY_B!NB94/Inv_SY_B!$NE94-1,"")</f>
        <v/>
      </c>
      <c r="NC83" s="57" t="str">
        <f>IFERROR(Inv_SY_B!NC94/Inv_SY_B!$NE94-1,"")</f>
        <v/>
      </c>
      <c r="ND83" s="57" t="str">
        <f>IFERROR(Inv_SY_B!ND94/Inv_SY_B!$NE94-1,"")</f>
        <v/>
      </c>
    </row>
    <row r="84" spans="2:368" ht="15" customHeight="1" x14ac:dyDescent="0.35">
      <c r="B84" s="86">
        <f t="shared" si="1"/>
        <v>45825</v>
      </c>
      <c r="C84" s="57" t="str">
        <f>IFERROR(Inv_SY_B!C95/Inv_SY_B!$NE95-1,"")</f>
        <v/>
      </c>
      <c r="D84" s="57" t="str">
        <f>IFERROR(Inv_SY_B!D95/Inv_SY_B!$NE95-1,"")</f>
        <v/>
      </c>
      <c r="E84" s="57" t="str">
        <f>IFERROR(Inv_SY_B!E95/Inv_SY_B!$NE95-1,"")</f>
        <v/>
      </c>
      <c r="F84" s="57" t="str">
        <f>IFERROR(Inv_SY_B!F95/Inv_SY_B!$NE95-1,"")</f>
        <v/>
      </c>
      <c r="G84" s="57" t="str">
        <f>IFERROR(Inv_SY_B!G95/Inv_SY_B!$NE95-1,"")</f>
        <v/>
      </c>
      <c r="H84" s="57" t="str">
        <f>IFERROR(Inv_SY_B!H95/Inv_SY_B!$NE95-1,"")</f>
        <v/>
      </c>
      <c r="I84" s="57" t="str">
        <f>IFERROR(Inv_SY_B!I95/Inv_SY_B!$NE95-1,"")</f>
        <v/>
      </c>
      <c r="J84" s="57" t="str">
        <f>IFERROR(Inv_SY_B!J95/Inv_SY_B!$NE95-1,"")</f>
        <v/>
      </c>
      <c r="K84" s="57" t="str">
        <f>IFERROR(Inv_SY_B!K95/Inv_SY_B!$NE95-1,"")</f>
        <v/>
      </c>
      <c r="L84" s="57" t="str">
        <f>IFERROR(Inv_SY_B!L95/Inv_SY_B!$NE95-1,"")</f>
        <v/>
      </c>
      <c r="M84" s="57" t="str">
        <f>IFERROR(Inv_SY_B!M95/Inv_SY_B!$NE95-1,"")</f>
        <v/>
      </c>
      <c r="N84" s="57" t="str">
        <f>IFERROR(Inv_SY_B!N95/Inv_SY_B!$NE95-1,"")</f>
        <v/>
      </c>
      <c r="O84" s="57" t="str">
        <f>IFERROR(Inv_SY_B!O95/Inv_SY_B!$NE95-1,"")</f>
        <v/>
      </c>
      <c r="P84" s="57" t="str">
        <f>IFERROR(Inv_SY_B!P95/Inv_SY_B!$NE95-1,"")</f>
        <v/>
      </c>
      <c r="Q84" s="57" t="str">
        <f>IFERROR(Inv_SY_B!Q95/Inv_SY_B!$NE95-1,"")</f>
        <v/>
      </c>
      <c r="R84" s="57" t="str">
        <f>IFERROR(Inv_SY_B!R95/Inv_SY_B!$NE95-1,"")</f>
        <v/>
      </c>
      <c r="S84" s="57" t="str">
        <f>IFERROR(Inv_SY_B!S95/Inv_SY_B!$NE95-1,"")</f>
        <v/>
      </c>
      <c r="T84" s="57" t="str">
        <f>IFERROR(Inv_SY_B!T95/Inv_SY_B!$NE95-1,"")</f>
        <v/>
      </c>
      <c r="U84" s="57" t="str">
        <f>IFERROR(Inv_SY_B!U95/Inv_SY_B!$NE95-1,"")</f>
        <v/>
      </c>
      <c r="V84" s="57" t="str">
        <f>IFERROR(Inv_SY_B!V95/Inv_SY_B!$NE95-1,"")</f>
        <v/>
      </c>
      <c r="W84" s="57" t="str">
        <f>IFERROR(Inv_SY_B!W95/Inv_SY_B!$NE95-1,"")</f>
        <v/>
      </c>
      <c r="X84" s="57" t="str">
        <f>IFERROR(Inv_SY_B!X95/Inv_SY_B!$NE95-1,"")</f>
        <v/>
      </c>
      <c r="Y84" s="57" t="str">
        <f>IFERROR(Inv_SY_B!Y95/Inv_SY_B!$NE95-1,"")</f>
        <v/>
      </c>
      <c r="Z84" s="57" t="str">
        <f>IFERROR(Inv_SY_B!Z95/Inv_SY_B!$NE95-1,"")</f>
        <v/>
      </c>
      <c r="AA84" s="57" t="str">
        <f>IFERROR(Inv_SY_B!AA95/Inv_SY_B!$NE95-1,"")</f>
        <v/>
      </c>
      <c r="AB84" s="57" t="str">
        <f>IFERROR(Inv_SY_B!AB95/Inv_SY_B!$NE95-1,"")</f>
        <v/>
      </c>
      <c r="AC84" s="57" t="str">
        <f>IFERROR(Inv_SY_B!AC95/Inv_SY_B!$NE95-1,"")</f>
        <v/>
      </c>
      <c r="AD84" s="57" t="str">
        <f>IFERROR(Inv_SY_B!AD95/Inv_SY_B!$NE95-1,"")</f>
        <v/>
      </c>
      <c r="AE84" s="57" t="str">
        <f>IFERROR(Inv_SY_B!AE95/Inv_SY_B!$NE95-1,"")</f>
        <v/>
      </c>
      <c r="AF84" s="57" t="str">
        <f>IFERROR(Inv_SY_B!AF95/Inv_SY_B!$NE95-1,"")</f>
        <v/>
      </c>
      <c r="AG84" s="57" t="str">
        <f>IFERROR(Inv_SY_B!AG95/Inv_SY_B!$NE95-1,"")</f>
        <v/>
      </c>
      <c r="AH84" s="57" t="str">
        <f>IFERROR(Inv_SY_B!AH95/Inv_SY_B!$NE95-1,"")</f>
        <v/>
      </c>
      <c r="AI84" s="57" t="str">
        <f>IFERROR(Inv_SY_B!AI95/Inv_SY_B!$NE95-1,"")</f>
        <v/>
      </c>
      <c r="AJ84" s="57" t="str">
        <f>IFERROR(Inv_SY_B!AJ95/Inv_SY_B!$NE95-1,"")</f>
        <v/>
      </c>
      <c r="AK84" s="57" t="str">
        <f>IFERROR(Inv_SY_B!AK95/Inv_SY_B!$NE95-1,"")</f>
        <v/>
      </c>
      <c r="AL84" s="57" t="str">
        <f>IFERROR(Inv_SY_B!AL95/Inv_SY_B!$NE95-1,"")</f>
        <v/>
      </c>
      <c r="AM84" s="57" t="str">
        <f>IFERROR(Inv_SY_B!AM95/Inv_SY_B!$NE95-1,"")</f>
        <v/>
      </c>
      <c r="AN84" s="57" t="str">
        <f>IFERROR(Inv_SY_B!AN95/Inv_SY_B!$NE95-1,"")</f>
        <v/>
      </c>
      <c r="AO84" s="57" t="str">
        <f>IFERROR(Inv_SY_B!AO95/Inv_SY_B!$NE95-1,"")</f>
        <v/>
      </c>
      <c r="AP84" s="57" t="str">
        <f>IFERROR(Inv_SY_B!AP95/Inv_SY_B!$NE95-1,"")</f>
        <v/>
      </c>
      <c r="AQ84" s="57" t="str">
        <f>IFERROR(Inv_SY_B!AQ95/Inv_SY_B!$NE95-1,"")</f>
        <v/>
      </c>
      <c r="AR84" s="57" t="str">
        <f>IFERROR(Inv_SY_B!AR95/Inv_SY_B!$NE95-1,"")</f>
        <v/>
      </c>
      <c r="AS84" s="57" t="str">
        <f>IFERROR(Inv_SY_B!AS95/Inv_SY_B!$NE95-1,"")</f>
        <v/>
      </c>
      <c r="AT84" s="57" t="str">
        <f>IFERROR(Inv_SY_B!AT95/Inv_SY_B!$NE95-1,"")</f>
        <v/>
      </c>
      <c r="AU84" s="57" t="str">
        <f>IFERROR(Inv_SY_B!AU95/Inv_SY_B!$NE95-1,"")</f>
        <v/>
      </c>
      <c r="AV84" s="57" t="str">
        <f>IFERROR(Inv_SY_B!AV95/Inv_SY_B!$NE95-1,"")</f>
        <v/>
      </c>
      <c r="AW84" s="57" t="str">
        <f>IFERROR(Inv_SY_B!AW95/Inv_SY_B!$NE95-1,"")</f>
        <v/>
      </c>
      <c r="AX84" s="57" t="str">
        <f>IFERROR(Inv_SY_B!AX95/Inv_SY_B!$NE95-1,"")</f>
        <v/>
      </c>
      <c r="AY84" s="57" t="str">
        <f>IFERROR(Inv_SY_B!AY95/Inv_SY_B!$NE95-1,"")</f>
        <v/>
      </c>
      <c r="AZ84" s="57" t="str">
        <f>IFERROR(Inv_SY_B!AZ95/Inv_SY_B!$NE95-1,"")</f>
        <v/>
      </c>
      <c r="BA84" s="57" t="str">
        <f>IFERROR(Inv_SY_B!BA95/Inv_SY_B!$NE95-1,"")</f>
        <v/>
      </c>
      <c r="BB84" s="57" t="str">
        <f>IFERROR(Inv_SY_B!BB95/Inv_SY_B!$NE95-1,"")</f>
        <v/>
      </c>
      <c r="BC84" s="57" t="str">
        <f>IFERROR(Inv_SY_B!BC95/Inv_SY_B!$NE95-1,"")</f>
        <v/>
      </c>
      <c r="BD84" s="57" t="str">
        <f>IFERROR(Inv_SY_B!BD95/Inv_SY_B!$NE95-1,"")</f>
        <v/>
      </c>
      <c r="BE84" s="57" t="str">
        <f>IFERROR(Inv_SY_B!BE95/Inv_SY_B!$NE95-1,"")</f>
        <v/>
      </c>
      <c r="BF84" s="57" t="str">
        <f>IFERROR(Inv_SY_B!BF95/Inv_SY_B!$NE95-1,"")</f>
        <v/>
      </c>
      <c r="BG84" s="57" t="str">
        <f>IFERROR(Inv_SY_B!BG95/Inv_SY_B!$NE95-1,"")</f>
        <v/>
      </c>
      <c r="BH84" s="57" t="str">
        <f>IFERROR(Inv_SY_B!BH95/Inv_SY_B!$NE95-1,"")</f>
        <v/>
      </c>
      <c r="BI84" s="57" t="str">
        <f>IFERROR(Inv_SY_B!BI95/Inv_SY_B!$NE95-1,"")</f>
        <v/>
      </c>
      <c r="BJ84" s="57" t="str">
        <f>IFERROR(Inv_SY_B!BJ95/Inv_SY_B!$NE95-1,"")</f>
        <v/>
      </c>
      <c r="BK84" s="57" t="str">
        <f>IFERROR(Inv_SY_B!BK95/Inv_SY_B!$NE95-1,"")</f>
        <v/>
      </c>
      <c r="BL84" s="57" t="str">
        <f>IFERROR(Inv_SY_B!BL95/Inv_SY_B!$NE95-1,"")</f>
        <v/>
      </c>
      <c r="BM84" s="57" t="str">
        <f>IFERROR(Inv_SY_B!BM95/Inv_SY_B!$NE95-1,"")</f>
        <v/>
      </c>
      <c r="BN84" s="57" t="str">
        <f>IFERROR(Inv_SY_B!BN95/Inv_SY_B!$NE95-1,"")</f>
        <v/>
      </c>
      <c r="BO84" s="57" t="str">
        <f>IFERROR(Inv_SY_B!BO95/Inv_SY_B!$NE95-1,"")</f>
        <v/>
      </c>
      <c r="BP84" s="57" t="str">
        <f>IFERROR(Inv_SY_B!BP95/Inv_SY_B!$NE95-1,"")</f>
        <v/>
      </c>
      <c r="BQ84" s="57" t="str">
        <f>IFERROR(Inv_SY_B!BQ95/Inv_SY_B!$NE95-1,"")</f>
        <v/>
      </c>
      <c r="BR84" s="57" t="str">
        <f>IFERROR(Inv_SY_B!BR95/Inv_SY_B!$NE95-1,"")</f>
        <v/>
      </c>
      <c r="BS84" s="57" t="str">
        <f>IFERROR(Inv_SY_B!BS95/Inv_SY_B!$NE95-1,"")</f>
        <v/>
      </c>
      <c r="BT84" s="57" t="str">
        <f>IFERROR(Inv_SY_B!BT95/Inv_SY_B!$NE95-1,"")</f>
        <v/>
      </c>
      <c r="BU84" s="57" t="str">
        <f>IFERROR(Inv_SY_B!BU95/Inv_SY_B!$NE95-1,"")</f>
        <v/>
      </c>
      <c r="BV84" s="57" t="str">
        <f>IFERROR(Inv_SY_B!BV95/Inv_SY_B!$NE95-1,"")</f>
        <v/>
      </c>
      <c r="BW84" s="57" t="str">
        <f>IFERROR(Inv_SY_B!BW95/Inv_SY_B!$NE95-1,"")</f>
        <v/>
      </c>
      <c r="BX84" s="57" t="str">
        <f>IFERROR(Inv_SY_B!BX95/Inv_SY_B!$NE95-1,"")</f>
        <v/>
      </c>
      <c r="BY84" s="57" t="str">
        <f>IFERROR(Inv_SY_B!BY95/Inv_SY_B!$NE95-1,"")</f>
        <v/>
      </c>
      <c r="BZ84" s="57" t="str">
        <f>IFERROR(Inv_SY_B!BZ95/Inv_SY_B!$NE95-1,"")</f>
        <v/>
      </c>
      <c r="CA84" s="57" t="str">
        <f>IFERROR(Inv_SY_B!CA95/Inv_SY_B!$NE95-1,"")</f>
        <v/>
      </c>
      <c r="CB84" s="57" t="str">
        <f>IFERROR(Inv_SY_B!CB95/Inv_SY_B!$NE95-1,"")</f>
        <v/>
      </c>
      <c r="CC84" s="57" t="str">
        <f>IFERROR(Inv_SY_B!CC95/Inv_SY_B!$NE95-1,"")</f>
        <v/>
      </c>
      <c r="CD84" s="57" t="str">
        <f>IFERROR(Inv_SY_B!CD95/Inv_SY_B!$NE95-1,"")</f>
        <v/>
      </c>
      <c r="CE84" s="57" t="str">
        <f>IFERROR(Inv_SY_B!CE95/Inv_SY_B!$NE95-1,"")</f>
        <v/>
      </c>
      <c r="CF84" s="57" t="str">
        <f>IFERROR(Inv_SY_B!CF95/Inv_SY_B!$NE95-1,"")</f>
        <v/>
      </c>
      <c r="CG84" s="57" t="str">
        <f>IFERROR(Inv_SY_B!CG95/Inv_SY_B!$NE95-1,"")</f>
        <v/>
      </c>
      <c r="CH84" s="57" t="str">
        <f>IFERROR(Inv_SY_B!CH95/Inv_SY_B!$NE95-1,"")</f>
        <v/>
      </c>
      <c r="CI84" s="57" t="str">
        <f>IFERROR(Inv_SY_B!CI95/Inv_SY_B!$NE95-1,"")</f>
        <v/>
      </c>
      <c r="CJ84" s="57" t="str">
        <f>IFERROR(Inv_SY_B!CJ95/Inv_SY_B!$NE95-1,"")</f>
        <v/>
      </c>
      <c r="CK84" s="57" t="str">
        <f>IFERROR(Inv_SY_B!CK95/Inv_SY_B!$NE95-1,"")</f>
        <v/>
      </c>
      <c r="CL84" s="57" t="str">
        <f>IFERROR(Inv_SY_B!CL95/Inv_SY_B!$NE95-1,"")</f>
        <v/>
      </c>
      <c r="CM84" s="57" t="str">
        <f>IFERROR(Inv_SY_B!CM95/Inv_SY_B!$NE95-1,"")</f>
        <v/>
      </c>
      <c r="CN84" s="57" t="str">
        <f>IFERROR(Inv_SY_B!CN95/Inv_SY_B!$NE95-1,"")</f>
        <v/>
      </c>
      <c r="CO84" s="57" t="str">
        <f>IFERROR(Inv_SY_B!CO95/Inv_SY_B!$NE95-1,"")</f>
        <v/>
      </c>
      <c r="CP84" s="57" t="str">
        <f>IFERROR(Inv_SY_B!CP95/Inv_SY_B!$NE95-1,"")</f>
        <v/>
      </c>
      <c r="CQ84" s="57" t="str">
        <f>IFERROR(Inv_SY_B!CQ95/Inv_SY_B!$NE95-1,"")</f>
        <v/>
      </c>
      <c r="CR84" s="57" t="str">
        <f>IFERROR(Inv_SY_B!CR95/Inv_SY_B!$NE95-1,"")</f>
        <v/>
      </c>
      <c r="CS84" s="57" t="str">
        <f>IFERROR(Inv_SY_B!CS95/Inv_SY_B!$NE95-1,"")</f>
        <v/>
      </c>
      <c r="CT84" s="57" t="str">
        <f>IFERROR(Inv_SY_B!CT95/Inv_SY_B!$NE95-1,"")</f>
        <v/>
      </c>
      <c r="CU84" s="57" t="str">
        <f>IFERROR(Inv_SY_B!CU95/Inv_SY_B!$NE95-1,"")</f>
        <v/>
      </c>
      <c r="CV84" s="57" t="str">
        <f>IFERROR(Inv_SY_B!CV95/Inv_SY_B!$NE95-1,"")</f>
        <v/>
      </c>
      <c r="CW84" s="57" t="str">
        <f>IFERROR(Inv_SY_B!CW95/Inv_SY_B!$NE95-1,"")</f>
        <v/>
      </c>
      <c r="CX84" s="57" t="str">
        <f>IFERROR(Inv_SY_B!CX95/Inv_SY_B!$NE95-1,"")</f>
        <v/>
      </c>
      <c r="CY84" s="57" t="str">
        <f>IFERROR(Inv_SY_B!CY95/Inv_SY_B!$NE95-1,"")</f>
        <v/>
      </c>
      <c r="CZ84" s="57" t="str">
        <f>IFERROR(Inv_SY_B!CZ95/Inv_SY_B!$NE95-1,"")</f>
        <v/>
      </c>
      <c r="DA84" s="57" t="str">
        <f>IFERROR(Inv_SY_B!DA95/Inv_SY_B!$NE95-1,"")</f>
        <v/>
      </c>
      <c r="DB84" s="57" t="str">
        <f>IFERROR(Inv_SY_B!DB95/Inv_SY_B!$NE95-1,"")</f>
        <v/>
      </c>
      <c r="DC84" s="57" t="str">
        <f>IFERROR(Inv_SY_B!DC95/Inv_SY_B!$NE95-1,"")</f>
        <v/>
      </c>
      <c r="DD84" s="57" t="str">
        <f>IFERROR(Inv_SY_B!DD95/Inv_SY_B!$NE95-1,"")</f>
        <v/>
      </c>
      <c r="DE84" s="57" t="str">
        <f>IFERROR(Inv_SY_B!DE95/Inv_SY_B!$NE95-1,"")</f>
        <v/>
      </c>
      <c r="DF84" s="57" t="str">
        <f>IFERROR(Inv_SY_B!DF95/Inv_SY_B!$NE95-1,"")</f>
        <v/>
      </c>
      <c r="DG84" s="57" t="str">
        <f>IFERROR(Inv_SY_B!DG95/Inv_SY_B!$NE95-1,"")</f>
        <v/>
      </c>
      <c r="DH84" s="57" t="str">
        <f>IFERROR(Inv_SY_B!DH95/Inv_SY_B!$NE95-1,"")</f>
        <v/>
      </c>
      <c r="DI84" s="57" t="str">
        <f>IFERROR(Inv_SY_B!DI95/Inv_SY_B!$NE95-1,"")</f>
        <v/>
      </c>
      <c r="DJ84" s="57" t="str">
        <f>IFERROR(Inv_SY_B!DJ95/Inv_SY_B!$NE95-1,"")</f>
        <v/>
      </c>
      <c r="DK84" s="57" t="str">
        <f>IFERROR(Inv_SY_B!DK95/Inv_SY_B!$NE95-1,"")</f>
        <v/>
      </c>
      <c r="DL84" s="57" t="str">
        <f>IFERROR(Inv_SY_B!DL95/Inv_SY_B!$NE95-1,"")</f>
        <v/>
      </c>
      <c r="DM84" s="57" t="str">
        <f>IFERROR(Inv_SY_B!DM95/Inv_SY_B!$NE95-1,"")</f>
        <v/>
      </c>
      <c r="DN84" s="57" t="str">
        <f>IFERROR(Inv_SY_B!DN95/Inv_SY_B!$NE95-1,"")</f>
        <v/>
      </c>
      <c r="DO84" s="57" t="str">
        <f>IFERROR(Inv_SY_B!DO95/Inv_SY_B!$NE95-1,"")</f>
        <v/>
      </c>
      <c r="DP84" s="57" t="str">
        <f>IFERROR(Inv_SY_B!DP95/Inv_SY_B!$NE95-1,"")</f>
        <v/>
      </c>
      <c r="DQ84" s="57" t="str">
        <f>IFERROR(Inv_SY_B!DQ95/Inv_SY_B!$NE95-1,"")</f>
        <v/>
      </c>
      <c r="DR84" s="57" t="str">
        <f>IFERROR(Inv_SY_B!DR95/Inv_SY_B!$NE95-1,"")</f>
        <v/>
      </c>
      <c r="DS84" s="57" t="str">
        <f>IFERROR(Inv_SY_B!DS95/Inv_SY_B!$NE95-1,"")</f>
        <v/>
      </c>
      <c r="DT84" s="57" t="str">
        <f>IFERROR(Inv_SY_B!DT95/Inv_SY_B!$NE95-1,"")</f>
        <v/>
      </c>
      <c r="DU84" s="57" t="str">
        <f>IFERROR(Inv_SY_B!DU95/Inv_SY_B!$NE95-1,"")</f>
        <v/>
      </c>
      <c r="DV84" s="57" t="str">
        <f>IFERROR(Inv_SY_B!DV95/Inv_SY_B!$NE95-1,"")</f>
        <v/>
      </c>
      <c r="DW84" s="57" t="str">
        <f>IFERROR(Inv_SY_B!DW95/Inv_SY_B!$NE95-1,"")</f>
        <v/>
      </c>
      <c r="DX84" s="57" t="str">
        <f>IFERROR(Inv_SY_B!DX95/Inv_SY_B!$NE95-1,"")</f>
        <v/>
      </c>
      <c r="DY84" s="57" t="str">
        <f>IFERROR(Inv_SY_B!DY95/Inv_SY_B!$NE95-1,"")</f>
        <v/>
      </c>
      <c r="DZ84" s="57" t="str">
        <f>IFERROR(Inv_SY_B!DZ95/Inv_SY_B!$NE95-1,"")</f>
        <v/>
      </c>
      <c r="EA84" s="57" t="str">
        <f>IFERROR(Inv_SY_B!EA95/Inv_SY_B!$NE95-1,"")</f>
        <v/>
      </c>
      <c r="EB84" s="57" t="str">
        <f>IFERROR(Inv_SY_B!EB95/Inv_SY_B!$NE95-1,"")</f>
        <v/>
      </c>
      <c r="EC84" s="57" t="str">
        <f>IFERROR(Inv_SY_B!EC95/Inv_SY_B!$NE95-1,"")</f>
        <v/>
      </c>
      <c r="ED84" s="57" t="str">
        <f>IFERROR(Inv_SY_B!ED95/Inv_SY_B!$NE95-1,"")</f>
        <v/>
      </c>
      <c r="EE84" s="57" t="str">
        <f>IFERROR(Inv_SY_B!EE95/Inv_SY_B!$NE95-1,"")</f>
        <v/>
      </c>
      <c r="EF84" s="57" t="str">
        <f>IFERROR(Inv_SY_B!EF95/Inv_SY_B!$NE95-1,"")</f>
        <v/>
      </c>
      <c r="EG84" s="57" t="str">
        <f>IFERROR(Inv_SY_B!EG95/Inv_SY_B!$NE95-1,"")</f>
        <v/>
      </c>
      <c r="EH84" s="57" t="str">
        <f>IFERROR(Inv_SY_B!EH95/Inv_SY_B!$NE95-1,"")</f>
        <v/>
      </c>
      <c r="EI84" s="57" t="str">
        <f>IFERROR(Inv_SY_B!EI95/Inv_SY_B!$NE95-1,"")</f>
        <v/>
      </c>
      <c r="EJ84" s="57" t="str">
        <f>IFERROR(Inv_SY_B!EJ95/Inv_SY_B!$NE95-1,"")</f>
        <v/>
      </c>
      <c r="EK84" s="57" t="str">
        <f>IFERROR(Inv_SY_B!EK95/Inv_SY_B!$NE95-1,"")</f>
        <v/>
      </c>
      <c r="EL84" s="57" t="str">
        <f>IFERROR(Inv_SY_B!EL95/Inv_SY_B!$NE95-1,"")</f>
        <v/>
      </c>
      <c r="EM84" s="57" t="str">
        <f>IFERROR(Inv_SY_B!EM95/Inv_SY_B!$NE95-1,"")</f>
        <v/>
      </c>
      <c r="EN84" s="57" t="str">
        <f>IFERROR(Inv_SY_B!EN95/Inv_SY_B!$NE95-1,"")</f>
        <v/>
      </c>
      <c r="EO84" s="57" t="str">
        <f>IFERROR(Inv_SY_B!EO95/Inv_SY_B!$NE95-1,"")</f>
        <v/>
      </c>
      <c r="EP84" s="57" t="str">
        <f>IFERROR(Inv_SY_B!EP95/Inv_SY_B!$NE95-1,"")</f>
        <v/>
      </c>
      <c r="EQ84" s="57" t="str">
        <f>IFERROR(Inv_SY_B!EQ95/Inv_SY_B!$NE95-1,"")</f>
        <v/>
      </c>
      <c r="ER84" s="57" t="str">
        <f>IFERROR(Inv_SY_B!ER95/Inv_SY_B!$NE95-1,"")</f>
        <v/>
      </c>
      <c r="ES84" s="57" t="str">
        <f>IFERROR(Inv_SY_B!ES95/Inv_SY_B!$NE95-1,"")</f>
        <v/>
      </c>
      <c r="ET84" s="57" t="str">
        <f>IFERROR(Inv_SY_B!ET95/Inv_SY_B!$NE95-1,"")</f>
        <v/>
      </c>
      <c r="EU84" s="57" t="str">
        <f>IFERROR(Inv_SY_B!EU95/Inv_SY_B!$NE95-1,"")</f>
        <v/>
      </c>
      <c r="EV84" s="57" t="str">
        <f>IFERROR(Inv_SY_B!EV95/Inv_SY_B!$NE95-1,"")</f>
        <v/>
      </c>
      <c r="EW84" s="57" t="str">
        <f>IFERROR(Inv_SY_B!EW95/Inv_SY_B!$NE95-1,"")</f>
        <v/>
      </c>
      <c r="EX84" s="57" t="str">
        <f>IFERROR(Inv_SY_B!EX95/Inv_SY_B!$NE95-1,"")</f>
        <v/>
      </c>
      <c r="EY84" s="57" t="str">
        <f>IFERROR(Inv_SY_B!EY95/Inv_SY_B!$NE95-1,"")</f>
        <v/>
      </c>
      <c r="EZ84" s="57" t="str">
        <f>IFERROR(Inv_SY_B!EZ95/Inv_SY_B!$NE95-1,"")</f>
        <v/>
      </c>
      <c r="FA84" s="57" t="str">
        <f>IFERROR(Inv_SY_B!FA95/Inv_SY_B!$NE95-1,"")</f>
        <v/>
      </c>
      <c r="FB84" s="57" t="str">
        <f>IFERROR(Inv_SY_B!FB95/Inv_SY_B!$NE95-1,"")</f>
        <v/>
      </c>
      <c r="FC84" s="57" t="str">
        <f>IFERROR(Inv_SY_B!FC95/Inv_SY_B!$NE95-1,"")</f>
        <v/>
      </c>
      <c r="FD84" s="57" t="str">
        <f>IFERROR(Inv_SY_B!FD95/Inv_SY_B!$NE95-1,"")</f>
        <v/>
      </c>
      <c r="FE84" s="57" t="str">
        <f>IFERROR(Inv_SY_B!FE95/Inv_SY_B!$NE95-1,"")</f>
        <v/>
      </c>
      <c r="FF84" s="57" t="str">
        <f>IFERROR(Inv_SY_B!FF95/Inv_SY_B!$NE95-1,"")</f>
        <v/>
      </c>
      <c r="FG84" s="57" t="str">
        <f>IFERROR(Inv_SY_B!FG95/Inv_SY_B!$NE95-1,"")</f>
        <v/>
      </c>
      <c r="FH84" s="57" t="str">
        <f>IFERROR(Inv_SY_B!FH95/Inv_SY_B!$NE95-1,"")</f>
        <v/>
      </c>
      <c r="FI84" s="57" t="str">
        <f>IFERROR(Inv_SY_B!FI95/Inv_SY_B!$NE95-1,"")</f>
        <v/>
      </c>
      <c r="FJ84" s="57" t="str">
        <f>IFERROR(Inv_SY_B!FJ95/Inv_SY_B!$NE95-1,"")</f>
        <v/>
      </c>
      <c r="FK84" s="57" t="str">
        <f>IFERROR(Inv_SY_B!FK95/Inv_SY_B!$NE95-1,"")</f>
        <v/>
      </c>
      <c r="FL84" s="57" t="str">
        <f>IFERROR(Inv_SY_B!FL95/Inv_SY_B!$NE95-1,"")</f>
        <v/>
      </c>
      <c r="FM84" s="57" t="str">
        <f>IFERROR(Inv_SY_B!FM95/Inv_SY_B!$NE95-1,"")</f>
        <v/>
      </c>
      <c r="FN84" s="57" t="str">
        <f>IFERROR(Inv_SY_B!FN95/Inv_SY_B!$NE95-1,"")</f>
        <v/>
      </c>
      <c r="FO84" s="57" t="str">
        <f>IFERROR(Inv_SY_B!FO95/Inv_SY_B!$NE95-1,"")</f>
        <v/>
      </c>
      <c r="FP84" s="57" t="str">
        <f>IFERROR(Inv_SY_B!FP95/Inv_SY_B!$NE95-1,"")</f>
        <v/>
      </c>
      <c r="FQ84" s="57" t="str">
        <f>IFERROR(Inv_SY_B!FQ95/Inv_SY_B!$NE95-1,"")</f>
        <v/>
      </c>
      <c r="FR84" s="57" t="str">
        <f>IFERROR(Inv_SY_B!FR95/Inv_SY_B!$NE95-1,"")</f>
        <v/>
      </c>
      <c r="FS84" s="57" t="str">
        <f>IFERROR(Inv_SY_B!FS95/Inv_SY_B!$NE95-1,"")</f>
        <v/>
      </c>
      <c r="FT84" s="57" t="str">
        <f>IFERROR(Inv_SY_B!FT95/Inv_SY_B!$NE95-1,"")</f>
        <v/>
      </c>
      <c r="FU84" s="57" t="str">
        <f>IFERROR(Inv_SY_B!FU95/Inv_SY_B!$NE95-1,"")</f>
        <v/>
      </c>
      <c r="FV84" s="57" t="str">
        <f>IFERROR(Inv_SY_B!FV95/Inv_SY_B!$NE95-1,"")</f>
        <v/>
      </c>
      <c r="FW84" s="57" t="str">
        <f>IFERROR(Inv_SY_B!FW95/Inv_SY_B!$NE95-1,"")</f>
        <v/>
      </c>
      <c r="FX84" s="57" t="str">
        <f>IFERROR(Inv_SY_B!FX95/Inv_SY_B!$NE95-1,"")</f>
        <v/>
      </c>
      <c r="FY84" s="57" t="str">
        <f>IFERROR(Inv_SY_B!FY95/Inv_SY_B!$NE95-1,"")</f>
        <v/>
      </c>
      <c r="FZ84" s="57" t="str">
        <f>IFERROR(Inv_SY_B!FZ95/Inv_SY_B!$NE95-1,"")</f>
        <v/>
      </c>
      <c r="GA84" s="57" t="str">
        <f>IFERROR(Inv_SY_B!GA95/Inv_SY_B!$NE95-1,"")</f>
        <v/>
      </c>
      <c r="GB84" s="57" t="str">
        <f>IFERROR(Inv_SY_B!GB95/Inv_SY_B!$NE95-1,"")</f>
        <v/>
      </c>
      <c r="GC84" s="57" t="str">
        <f>IFERROR(Inv_SY_B!GC95/Inv_SY_B!$NE95-1,"")</f>
        <v/>
      </c>
      <c r="GD84" s="57" t="str">
        <f>IFERROR(Inv_SY_B!GD95/Inv_SY_B!$NE95-1,"")</f>
        <v/>
      </c>
      <c r="GE84" s="57" t="str">
        <f>IFERROR(Inv_SY_B!GE95/Inv_SY_B!$NE95-1,"")</f>
        <v/>
      </c>
      <c r="GF84" s="57" t="str">
        <f>IFERROR(Inv_SY_B!GF95/Inv_SY_B!$NE95-1,"")</f>
        <v/>
      </c>
      <c r="GG84" s="57" t="str">
        <f>IFERROR(Inv_SY_B!GG95/Inv_SY_B!$NE95-1,"")</f>
        <v/>
      </c>
      <c r="GH84" s="57" t="str">
        <f>IFERROR(Inv_SY_B!GH95/Inv_SY_B!$NE95-1,"")</f>
        <v/>
      </c>
      <c r="GI84" s="57" t="str">
        <f>IFERROR(Inv_SY_B!GI95/Inv_SY_B!$NE95-1,"")</f>
        <v/>
      </c>
      <c r="GJ84" s="57" t="str">
        <f>IFERROR(Inv_SY_B!GJ95/Inv_SY_B!$NE95-1,"")</f>
        <v/>
      </c>
      <c r="GK84" s="57" t="str">
        <f>IFERROR(Inv_SY_B!GK95/Inv_SY_B!$NE95-1,"")</f>
        <v/>
      </c>
      <c r="GL84" s="57" t="str">
        <f>IFERROR(Inv_SY_B!GL95/Inv_SY_B!$NE95-1,"")</f>
        <v/>
      </c>
      <c r="GM84" s="57" t="str">
        <f>IFERROR(Inv_SY_B!GM95/Inv_SY_B!$NE95-1,"")</f>
        <v/>
      </c>
      <c r="GN84" s="57" t="str">
        <f>IFERROR(Inv_SY_B!GN95/Inv_SY_B!$NE95-1,"")</f>
        <v/>
      </c>
      <c r="GO84" s="57" t="str">
        <f>IFERROR(Inv_SY_B!GO95/Inv_SY_B!$NE95-1,"")</f>
        <v/>
      </c>
      <c r="GP84" s="57" t="str">
        <f>IFERROR(Inv_SY_B!GP95/Inv_SY_B!$NE95-1,"")</f>
        <v/>
      </c>
      <c r="GQ84" s="57" t="str">
        <f>IFERROR(Inv_SY_B!GQ95/Inv_SY_B!$NE95-1,"")</f>
        <v/>
      </c>
      <c r="GR84" s="57" t="str">
        <f>IFERROR(Inv_SY_B!GR95/Inv_SY_B!$NE95-1,"")</f>
        <v/>
      </c>
      <c r="GS84" s="57" t="str">
        <f>IFERROR(Inv_SY_B!GS95/Inv_SY_B!$NE95-1,"")</f>
        <v/>
      </c>
      <c r="GT84" s="57" t="str">
        <f>IFERROR(Inv_SY_B!GT95/Inv_SY_B!$NE95-1,"")</f>
        <v/>
      </c>
      <c r="GU84" s="57" t="str">
        <f>IFERROR(Inv_SY_B!GU95/Inv_SY_B!$NE95-1,"")</f>
        <v/>
      </c>
      <c r="GV84" s="57" t="str">
        <f>IFERROR(Inv_SY_B!GV95/Inv_SY_B!$NE95-1,"")</f>
        <v/>
      </c>
      <c r="GW84" s="57" t="str">
        <f>IFERROR(Inv_SY_B!GW95/Inv_SY_B!$NE95-1,"")</f>
        <v/>
      </c>
      <c r="GX84" s="57" t="str">
        <f>IFERROR(Inv_SY_B!GX95/Inv_SY_B!$NE95-1,"")</f>
        <v/>
      </c>
      <c r="GY84" s="57" t="str">
        <f>IFERROR(Inv_SY_B!GY95/Inv_SY_B!$NE95-1,"")</f>
        <v/>
      </c>
      <c r="GZ84" s="57" t="str">
        <f>IFERROR(Inv_SY_B!GZ95/Inv_SY_B!$NE95-1,"")</f>
        <v/>
      </c>
      <c r="HA84" s="57" t="str">
        <f>IFERROR(Inv_SY_B!HA95/Inv_SY_B!$NE95-1,"")</f>
        <v/>
      </c>
      <c r="HB84" s="57" t="str">
        <f>IFERROR(Inv_SY_B!HB95/Inv_SY_B!$NE95-1,"")</f>
        <v/>
      </c>
      <c r="HC84" s="57" t="str">
        <f>IFERROR(Inv_SY_B!HC95/Inv_SY_B!$NE95-1,"")</f>
        <v/>
      </c>
      <c r="HD84" s="57" t="str">
        <f>IFERROR(Inv_SY_B!HD95/Inv_SY_B!$NE95-1,"")</f>
        <v/>
      </c>
      <c r="HE84" s="57" t="str">
        <f>IFERROR(Inv_SY_B!HE95/Inv_SY_B!$NE95-1,"")</f>
        <v/>
      </c>
      <c r="HF84" s="57" t="str">
        <f>IFERROR(Inv_SY_B!HF95/Inv_SY_B!$NE95-1,"")</f>
        <v/>
      </c>
      <c r="HG84" s="57" t="str">
        <f>IFERROR(Inv_SY_B!HG95/Inv_SY_B!$NE95-1,"")</f>
        <v/>
      </c>
      <c r="HH84" s="57" t="str">
        <f>IFERROR(Inv_SY_B!HH95/Inv_SY_B!$NE95-1,"")</f>
        <v/>
      </c>
      <c r="HI84" s="57" t="str">
        <f>IFERROR(Inv_SY_B!HI95/Inv_SY_B!$NE95-1,"")</f>
        <v/>
      </c>
      <c r="HJ84" s="57" t="str">
        <f>IFERROR(Inv_SY_B!HJ95/Inv_SY_B!$NE95-1,"")</f>
        <v/>
      </c>
      <c r="HK84" s="57" t="str">
        <f>IFERROR(Inv_SY_B!HK95/Inv_SY_B!$NE95-1,"")</f>
        <v/>
      </c>
      <c r="HL84" s="57" t="str">
        <f>IFERROR(Inv_SY_B!HL95/Inv_SY_B!$NE95-1,"")</f>
        <v/>
      </c>
      <c r="HM84" s="57" t="str">
        <f>IFERROR(Inv_SY_B!HM95/Inv_SY_B!$NE95-1,"")</f>
        <v/>
      </c>
      <c r="HN84" s="57" t="str">
        <f>IFERROR(Inv_SY_B!HN95/Inv_SY_B!$NE95-1,"")</f>
        <v/>
      </c>
      <c r="HO84" s="57" t="str">
        <f>IFERROR(Inv_SY_B!HO95/Inv_SY_B!$NE95-1,"")</f>
        <v/>
      </c>
      <c r="HP84" s="57" t="str">
        <f>IFERROR(Inv_SY_B!HP95/Inv_SY_B!$NE95-1,"")</f>
        <v/>
      </c>
      <c r="HQ84" s="57" t="str">
        <f>IFERROR(Inv_SY_B!HQ95/Inv_SY_B!$NE95-1,"")</f>
        <v/>
      </c>
      <c r="HR84" s="57" t="str">
        <f>IFERROR(Inv_SY_B!HR95/Inv_SY_B!$NE95-1,"")</f>
        <v/>
      </c>
      <c r="HS84" s="57" t="str">
        <f>IFERROR(Inv_SY_B!HS95/Inv_SY_B!$NE95-1,"")</f>
        <v/>
      </c>
      <c r="HT84" s="57" t="str">
        <f>IFERROR(Inv_SY_B!HT95/Inv_SY_B!$NE95-1,"")</f>
        <v/>
      </c>
      <c r="HU84" s="57" t="str">
        <f>IFERROR(Inv_SY_B!HU95/Inv_SY_B!$NE95-1,"")</f>
        <v/>
      </c>
      <c r="HV84" s="57" t="str">
        <f>IFERROR(Inv_SY_B!HV95/Inv_SY_B!$NE95-1,"")</f>
        <v/>
      </c>
      <c r="HW84" s="57" t="str">
        <f>IFERROR(Inv_SY_B!HW95/Inv_SY_B!$NE95-1,"")</f>
        <v/>
      </c>
      <c r="HX84" s="57" t="str">
        <f>IFERROR(Inv_SY_B!HX95/Inv_SY_B!$NE95-1,"")</f>
        <v/>
      </c>
      <c r="HY84" s="57" t="str">
        <f>IFERROR(Inv_SY_B!HY95/Inv_SY_B!$NE95-1,"")</f>
        <v/>
      </c>
      <c r="HZ84" s="57" t="str">
        <f>IFERROR(Inv_SY_B!HZ95/Inv_SY_B!$NE95-1,"")</f>
        <v/>
      </c>
      <c r="IA84" s="57" t="str">
        <f>IFERROR(Inv_SY_B!IA95/Inv_SY_B!$NE95-1,"")</f>
        <v/>
      </c>
      <c r="IB84" s="57" t="str">
        <f>IFERROR(Inv_SY_B!IB95/Inv_SY_B!$NE95-1,"")</f>
        <v/>
      </c>
      <c r="IC84" s="57" t="str">
        <f>IFERROR(Inv_SY_B!IC95/Inv_SY_B!$NE95-1,"")</f>
        <v/>
      </c>
      <c r="ID84" s="57" t="str">
        <f>IFERROR(Inv_SY_B!ID95/Inv_SY_B!$NE95-1,"")</f>
        <v/>
      </c>
      <c r="IE84" s="57" t="str">
        <f>IFERROR(Inv_SY_B!IE95/Inv_SY_B!$NE95-1,"")</f>
        <v/>
      </c>
      <c r="IF84" s="57" t="str">
        <f>IFERROR(Inv_SY_B!IF95/Inv_SY_B!$NE95-1,"")</f>
        <v/>
      </c>
      <c r="IG84" s="57" t="str">
        <f>IFERROR(Inv_SY_B!IG95/Inv_SY_B!$NE95-1,"")</f>
        <v/>
      </c>
      <c r="IH84" s="57" t="str">
        <f>IFERROR(Inv_SY_B!IH95/Inv_SY_B!$NE95-1,"")</f>
        <v/>
      </c>
      <c r="II84" s="57" t="str">
        <f>IFERROR(Inv_SY_B!II95/Inv_SY_B!$NE95-1,"")</f>
        <v/>
      </c>
      <c r="IJ84" s="57" t="str">
        <f>IFERROR(Inv_SY_B!IJ95/Inv_SY_B!$NE95-1,"")</f>
        <v/>
      </c>
      <c r="IK84" s="57" t="str">
        <f>IFERROR(Inv_SY_B!IK95/Inv_SY_B!$NE95-1,"")</f>
        <v/>
      </c>
      <c r="IL84" s="57" t="str">
        <f>IFERROR(Inv_SY_B!IL95/Inv_SY_B!$NE95-1,"")</f>
        <v/>
      </c>
      <c r="IM84" s="57" t="str">
        <f>IFERROR(Inv_SY_B!IM95/Inv_SY_B!$NE95-1,"")</f>
        <v/>
      </c>
      <c r="IN84" s="57" t="str">
        <f>IFERROR(Inv_SY_B!IN95/Inv_SY_B!$NE95-1,"")</f>
        <v/>
      </c>
      <c r="IO84" s="57" t="str">
        <f>IFERROR(Inv_SY_B!IO95/Inv_SY_B!$NE95-1,"")</f>
        <v/>
      </c>
      <c r="IP84" s="57" t="str">
        <f>IFERROR(Inv_SY_B!IP95/Inv_SY_B!$NE95-1,"")</f>
        <v/>
      </c>
      <c r="IQ84" s="57" t="str">
        <f>IFERROR(Inv_SY_B!IQ95/Inv_SY_B!$NE95-1,"")</f>
        <v/>
      </c>
      <c r="IR84" s="57" t="str">
        <f>IFERROR(Inv_SY_B!IR95/Inv_SY_B!$NE95-1,"")</f>
        <v/>
      </c>
      <c r="IS84" s="57" t="str">
        <f>IFERROR(Inv_SY_B!IS95/Inv_SY_B!$NE95-1,"")</f>
        <v/>
      </c>
      <c r="IT84" s="57" t="str">
        <f>IFERROR(Inv_SY_B!IT95/Inv_SY_B!$NE95-1,"")</f>
        <v/>
      </c>
      <c r="IU84" s="57" t="str">
        <f>IFERROR(Inv_SY_B!IU95/Inv_SY_B!$NE95-1,"")</f>
        <v/>
      </c>
      <c r="IV84" s="57" t="str">
        <f>IFERROR(Inv_SY_B!IV95/Inv_SY_B!$NE95-1,"")</f>
        <v/>
      </c>
      <c r="IW84" s="57" t="str">
        <f>IFERROR(Inv_SY_B!IW95/Inv_SY_B!$NE95-1,"")</f>
        <v/>
      </c>
      <c r="IX84" s="57" t="str">
        <f>IFERROR(Inv_SY_B!IX95/Inv_SY_B!$NE95-1,"")</f>
        <v/>
      </c>
      <c r="IY84" s="57" t="str">
        <f>IFERROR(Inv_SY_B!IY95/Inv_SY_B!$NE95-1,"")</f>
        <v/>
      </c>
      <c r="IZ84" s="57" t="str">
        <f>IFERROR(Inv_SY_B!IZ95/Inv_SY_B!$NE95-1,"")</f>
        <v/>
      </c>
      <c r="JA84" s="57" t="str">
        <f>IFERROR(Inv_SY_B!JA95/Inv_SY_B!$NE95-1,"")</f>
        <v/>
      </c>
      <c r="JB84" s="57" t="str">
        <f>IFERROR(Inv_SY_B!JB95/Inv_SY_B!$NE95-1,"")</f>
        <v/>
      </c>
      <c r="JC84" s="57" t="str">
        <f>IFERROR(Inv_SY_B!JC95/Inv_SY_B!$NE95-1,"")</f>
        <v/>
      </c>
      <c r="JD84" s="57" t="str">
        <f>IFERROR(Inv_SY_B!JD95/Inv_SY_B!$NE95-1,"")</f>
        <v/>
      </c>
      <c r="JE84" s="57" t="str">
        <f>IFERROR(Inv_SY_B!JE95/Inv_SY_B!$NE95-1,"")</f>
        <v/>
      </c>
      <c r="JF84" s="57" t="str">
        <f>IFERROR(Inv_SY_B!JF95/Inv_SY_B!$NE95-1,"")</f>
        <v/>
      </c>
      <c r="JG84" s="57" t="str">
        <f>IFERROR(Inv_SY_B!JG95/Inv_SY_B!$NE95-1,"")</f>
        <v/>
      </c>
      <c r="JH84" s="57" t="str">
        <f>IFERROR(Inv_SY_B!JH95/Inv_SY_B!$NE95-1,"")</f>
        <v/>
      </c>
      <c r="JI84" s="57" t="str">
        <f>IFERROR(Inv_SY_B!JI95/Inv_SY_B!$NE95-1,"")</f>
        <v/>
      </c>
      <c r="JJ84" s="57" t="str">
        <f>IFERROR(Inv_SY_B!JJ95/Inv_SY_B!$NE95-1,"")</f>
        <v/>
      </c>
      <c r="JK84" s="57" t="str">
        <f>IFERROR(Inv_SY_B!JK95/Inv_SY_B!$NE95-1,"")</f>
        <v/>
      </c>
      <c r="JL84" s="57" t="str">
        <f>IFERROR(Inv_SY_B!JL95/Inv_SY_B!$NE95-1,"")</f>
        <v/>
      </c>
      <c r="JM84" s="57" t="str">
        <f>IFERROR(Inv_SY_B!JM95/Inv_SY_B!$NE95-1,"")</f>
        <v/>
      </c>
      <c r="JN84" s="57" t="str">
        <f>IFERROR(Inv_SY_B!JN95/Inv_SY_B!$NE95-1,"")</f>
        <v/>
      </c>
      <c r="JO84" s="57" t="str">
        <f>IFERROR(Inv_SY_B!JO95/Inv_SY_B!$NE95-1,"")</f>
        <v/>
      </c>
      <c r="JP84" s="57" t="str">
        <f>IFERROR(Inv_SY_B!JP95/Inv_SY_B!$NE95-1,"")</f>
        <v/>
      </c>
      <c r="JQ84" s="57" t="str">
        <f>IFERROR(Inv_SY_B!JQ95/Inv_SY_B!$NE95-1,"")</f>
        <v/>
      </c>
      <c r="JR84" s="57" t="str">
        <f>IFERROR(Inv_SY_B!JR95/Inv_SY_B!$NE95-1,"")</f>
        <v/>
      </c>
      <c r="JS84" s="57" t="str">
        <f>IFERROR(Inv_SY_B!JS95/Inv_SY_B!$NE95-1,"")</f>
        <v/>
      </c>
      <c r="JT84" s="57" t="str">
        <f>IFERROR(Inv_SY_B!JT95/Inv_SY_B!$NE95-1,"")</f>
        <v/>
      </c>
      <c r="JU84" s="57" t="str">
        <f>IFERROR(Inv_SY_B!JU95/Inv_SY_B!$NE95-1,"")</f>
        <v/>
      </c>
      <c r="JV84" s="57" t="str">
        <f>IFERROR(Inv_SY_B!JV95/Inv_SY_B!$NE95-1,"")</f>
        <v/>
      </c>
      <c r="JW84" s="57" t="str">
        <f>IFERROR(Inv_SY_B!JW95/Inv_SY_B!$NE95-1,"")</f>
        <v/>
      </c>
      <c r="JX84" s="57" t="str">
        <f>IFERROR(Inv_SY_B!JX95/Inv_SY_B!$NE95-1,"")</f>
        <v/>
      </c>
      <c r="JY84" s="57" t="str">
        <f>IFERROR(Inv_SY_B!JY95/Inv_SY_B!$NE95-1,"")</f>
        <v/>
      </c>
      <c r="JZ84" s="57" t="str">
        <f>IFERROR(Inv_SY_B!JZ95/Inv_SY_B!$NE95-1,"")</f>
        <v/>
      </c>
      <c r="KA84" s="57" t="str">
        <f>IFERROR(Inv_SY_B!KA95/Inv_SY_B!$NE95-1,"")</f>
        <v/>
      </c>
      <c r="KB84" s="57" t="str">
        <f>IFERROR(Inv_SY_B!KB95/Inv_SY_B!$NE95-1,"")</f>
        <v/>
      </c>
      <c r="KC84" s="57" t="str">
        <f>IFERROR(Inv_SY_B!KC95/Inv_SY_B!$NE95-1,"")</f>
        <v/>
      </c>
      <c r="KD84" s="57" t="str">
        <f>IFERROR(Inv_SY_B!KD95/Inv_SY_B!$NE95-1,"")</f>
        <v/>
      </c>
      <c r="KE84" s="57" t="str">
        <f>IFERROR(Inv_SY_B!KE95/Inv_SY_B!$NE95-1,"")</f>
        <v/>
      </c>
      <c r="KF84" s="57" t="str">
        <f>IFERROR(Inv_SY_B!KF95/Inv_SY_B!$NE95-1,"")</f>
        <v/>
      </c>
      <c r="KG84" s="57" t="str">
        <f>IFERROR(Inv_SY_B!KG95/Inv_SY_B!$NE95-1,"")</f>
        <v/>
      </c>
      <c r="KH84" s="57" t="str">
        <f>IFERROR(Inv_SY_B!KH95/Inv_SY_B!$NE95-1,"")</f>
        <v/>
      </c>
      <c r="KI84" s="57" t="str">
        <f>IFERROR(Inv_SY_B!KI95/Inv_SY_B!$NE95-1,"")</f>
        <v/>
      </c>
      <c r="KJ84" s="57" t="str">
        <f>IFERROR(Inv_SY_B!KJ95/Inv_SY_B!$NE95-1,"")</f>
        <v/>
      </c>
      <c r="KK84" s="57" t="str">
        <f>IFERROR(Inv_SY_B!KK95/Inv_SY_B!$NE95-1,"")</f>
        <v/>
      </c>
      <c r="KL84" s="57" t="str">
        <f>IFERROR(Inv_SY_B!KL95/Inv_SY_B!$NE95-1,"")</f>
        <v/>
      </c>
      <c r="KM84" s="57" t="str">
        <f>IFERROR(Inv_SY_B!KM95/Inv_SY_B!$NE95-1,"")</f>
        <v/>
      </c>
      <c r="KN84" s="57" t="str">
        <f>IFERROR(Inv_SY_B!KN95/Inv_SY_B!$NE95-1,"")</f>
        <v/>
      </c>
      <c r="KO84" s="57" t="str">
        <f>IFERROR(Inv_SY_B!KO95/Inv_SY_B!$NE95-1,"")</f>
        <v/>
      </c>
      <c r="KP84" s="57" t="str">
        <f>IFERROR(Inv_SY_B!KP95/Inv_SY_B!$NE95-1,"")</f>
        <v/>
      </c>
      <c r="KQ84" s="57" t="str">
        <f>IFERROR(Inv_SY_B!KQ95/Inv_SY_B!$NE95-1,"")</f>
        <v/>
      </c>
      <c r="KR84" s="57" t="str">
        <f>IFERROR(Inv_SY_B!KR95/Inv_SY_B!$NE95-1,"")</f>
        <v/>
      </c>
      <c r="KS84" s="57" t="str">
        <f>IFERROR(Inv_SY_B!KS95/Inv_SY_B!$NE95-1,"")</f>
        <v/>
      </c>
      <c r="KT84" s="57" t="str">
        <f>IFERROR(Inv_SY_B!KT95/Inv_SY_B!$NE95-1,"")</f>
        <v/>
      </c>
      <c r="KU84" s="57" t="str">
        <f>IFERROR(Inv_SY_B!KU95/Inv_SY_B!$NE95-1,"")</f>
        <v/>
      </c>
      <c r="KV84" s="57" t="str">
        <f>IFERROR(Inv_SY_B!KV95/Inv_SY_B!$NE95-1,"")</f>
        <v/>
      </c>
      <c r="KW84" s="57" t="str">
        <f>IFERROR(Inv_SY_B!KW95/Inv_SY_B!$NE95-1,"")</f>
        <v/>
      </c>
      <c r="KX84" s="57" t="str">
        <f>IFERROR(Inv_SY_B!KX95/Inv_SY_B!$NE95-1,"")</f>
        <v/>
      </c>
      <c r="KY84" s="57" t="str">
        <f>IFERROR(Inv_SY_B!KY95/Inv_SY_B!$NE95-1,"")</f>
        <v/>
      </c>
      <c r="KZ84" s="57" t="str">
        <f>IFERROR(Inv_SY_B!KZ95/Inv_SY_B!$NE95-1,"")</f>
        <v/>
      </c>
      <c r="LA84" s="57" t="str">
        <f>IFERROR(Inv_SY_B!LA95/Inv_SY_B!$NE95-1,"")</f>
        <v/>
      </c>
      <c r="LB84" s="57" t="str">
        <f>IFERROR(Inv_SY_B!LB95/Inv_SY_B!$NE95-1,"")</f>
        <v/>
      </c>
      <c r="LC84" s="57" t="str">
        <f>IFERROR(Inv_SY_B!LC95/Inv_SY_B!$NE95-1,"")</f>
        <v/>
      </c>
      <c r="LD84" s="57" t="str">
        <f>IFERROR(Inv_SY_B!LD95/Inv_SY_B!$NE95-1,"")</f>
        <v/>
      </c>
      <c r="LE84" s="57" t="str">
        <f>IFERROR(Inv_SY_B!LE95/Inv_SY_B!$NE95-1,"")</f>
        <v/>
      </c>
      <c r="LF84" s="57" t="str">
        <f>IFERROR(Inv_SY_B!LF95/Inv_SY_B!$NE95-1,"")</f>
        <v/>
      </c>
      <c r="LG84" s="57" t="str">
        <f>IFERROR(Inv_SY_B!LG95/Inv_SY_B!$NE95-1,"")</f>
        <v/>
      </c>
      <c r="LH84" s="57" t="str">
        <f>IFERROR(Inv_SY_B!LH95/Inv_SY_B!$NE95-1,"")</f>
        <v/>
      </c>
      <c r="LI84" s="57" t="str">
        <f>IFERROR(Inv_SY_B!LI95/Inv_SY_B!$NE95-1,"")</f>
        <v/>
      </c>
      <c r="LJ84" s="57" t="str">
        <f>IFERROR(Inv_SY_B!LJ95/Inv_SY_B!$NE95-1,"")</f>
        <v/>
      </c>
      <c r="LK84" s="57" t="str">
        <f>IFERROR(Inv_SY_B!LK95/Inv_SY_B!$NE95-1,"")</f>
        <v/>
      </c>
      <c r="LL84" s="57" t="str">
        <f>IFERROR(Inv_SY_B!LL95/Inv_SY_B!$NE95-1,"")</f>
        <v/>
      </c>
      <c r="LM84" s="57" t="str">
        <f>IFERROR(Inv_SY_B!LM95/Inv_SY_B!$NE95-1,"")</f>
        <v/>
      </c>
      <c r="LN84" s="57" t="str">
        <f>IFERROR(Inv_SY_B!LN95/Inv_SY_B!$NE95-1,"")</f>
        <v/>
      </c>
      <c r="LO84" s="57" t="str">
        <f>IFERROR(Inv_SY_B!LO95/Inv_SY_B!$NE95-1,"")</f>
        <v/>
      </c>
      <c r="LP84" s="57" t="str">
        <f>IFERROR(Inv_SY_B!LP95/Inv_SY_B!$NE95-1,"")</f>
        <v/>
      </c>
      <c r="LQ84" s="57" t="str">
        <f>IFERROR(Inv_SY_B!LQ95/Inv_SY_B!$NE95-1,"")</f>
        <v/>
      </c>
      <c r="LR84" s="57" t="str">
        <f>IFERROR(Inv_SY_B!LR95/Inv_SY_B!$NE95-1,"")</f>
        <v/>
      </c>
      <c r="LS84" s="57" t="str">
        <f>IFERROR(Inv_SY_B!LS95/Inv_SY_B!$NE95-1,"")</f>
        <v/>
      </c>
      <c r="LT84" s="57" t="str">
        <f>IFERROR(Inv_SY_B!LT95/Inv_SY_B!$NE95-1,"")</f>
        <v/>
      </c>
      <c r="LU84" s="57" t="str">
        <f>IFERROR(Inv_SY_B!LU95/Inv_SY_B!$NE95-1,"")</f>
        <v/>
      </c>
      <c r="LV84" s="57" t="str">
        <f>IFERROR(Inv_SY_B!LV95/Inv_SY_B!$NE95-1,"")</f>
        <v/>
      </c>
      <c r="LW84" s="57" t="str">
        <f>IFERROR(Inv_SY_B!LW95/Inv_SY_B!$NE95-1,"")</f>
        <v/>
      </c>
      <c r="LX84" s="57" t="str">
        <f>IFERROR(Inv_SY_B!LX95/Inv_SY_B!$NE95-1,"")</f>
        <v/>
      </c>
      <c r="LY84" s="57" t="str">
        <f>IFERROR(Inv_SY_B!LY95/Inv_SY_B!$NE95-1,"")</f>
        <v/>
      </c>
      <c r="LZ84" s="57" t="str">
        <f>IFERROR(Inv_SY_B!LZ95/Inv_SY_B!$NE95-1,"")</f>
        <v/>
      </c>
      <c r="MA84" s="57" t="str">
        <f>IFERROR(Inv_SY_B!MA95/Inv_SY_B!$NE95-1,"")</f>
        <v/>
      </c>
      <c r="MB84" s="57" t="str">
        <f>IFERROR(Inv_SY_B!MB95/Inv_SY_B!$NE95-1,"")</f>
        <v/>
      </c>
      <c r="MC84" s="57" t="str">
        <f>IFERROR(Inv_SY_B!MC95/Inv_SY_B!$NE95-1,"")</f>
        <v/>
      </c>
      <c r="MD84" s="57" t="str">
        <f>IFERROR(Inv_SY_B!MD95/Inv_SY_B!$NE95-1,"")</f>
        <v/>
      </c>
      <c r="ME84" s="57" t="str">
        <f>IFERROR(Inv_SY_B!ME95/Inv_SY_B!$NE95-1,"")</f>
        <v/>
      </c>
      <c r="MF84" s="57" t="str">
        <f>IFERROR(Inv_SY_B!MF95/Inv_SY_B!$NE95-1,"")</f>
        <v/>
      </c>
      <c r="MG84" s="57" t="str">
        <f>IFERROR(Inv_SY_B!MG95/Inv_SY_B!$NE95-1,"")</f>
        <v/>
      </c>
      <c r="MH84" s="57" t="str">
        <f>IFERROR(Inv_SY_B!MH95/Inv_SY_B!$NE95-1,"")</f>
        <v/>
      </c>
      <c r="MI84" s="57" t="str">
        <f>IFERROR(Inv_SY_B!MI95/Inv_SY_B!$NE95-1,"")</f>
        <v/>
      </c>
      <c r="MJ84" s="57" t="str">
        <f>IFERROR(Inv_SY_B!MJ95/Inv_SY_B!$NE95-1,"")</f>
        <v/>
      </c>
      <c r="MK84" s="57" t="str">
        <f>IFERROR(Inv_SY_B!MK95/Inv_SY_B!$NE95-1,"")</f>
        <v/>
      </c>
      <c r="ML84" s="57" t="str">
        <f>IFERROR(Inv_SY_B!ML95/Inv_SY_B!$NE95-1,"")</f>
        <v/>
      </c>
      <c r="MM84" s="57" t="str">
        <f>IFERROR(Inv_SY_B!MM95/Inv_SY_B!$NE95-1,"")</f>
        <v/>
      </c>
      <c r="MN84" s="57" t="str">
        <f>IFERROR(Inv_SY_B!MN95/Inv_SY_B!$NE95-1,"")</f>
        <v/>
      </c>
      <c r="MO84" s="57" t="str">
        <f>IFERROR(Inv_SY_B!MO95/Inv_SY_B!$NE95-1,"")</f>
        <v/>
      </c>
      <c r="MP84" s="57" t="str">
        <f>IFERROR(Inv_SY_B!MP95/Inv_SY_B!$NE95-1,"")</f>
        <v/>
      </c>
      <c r="MQ84" s="57" t="str">
        <f>IFERROR(Inv_SY_B!MQ95/Inv_SY_B!$NE95-1,"")</f>
        <v/>
      </c>
      <c r="MR84" s="57" t="str">
        <f>IFERROR(Inv_SY_B!MR95/Inv_SY_B!$NE95-1,"")</f>
        <v/>
      </c>
      <c r="MS84" s="57" t="str">
        <f>IFERROR(Inv_SY_B!MS95/Inv_SY_B!$NE95-1,"")</f>
        <v/>
      </c>
      <c r="MT84" s="57" t="str">
        <f>IFERROR(Inv_SY_B!MT95/Inv_SY_B!$NE95-1,"")</f>
        <v/>
      </c>
      <c r="MU84" s="57" t="str">
        <f>IFERROR(Inv_SY_B!MU95/Inv_SY_B!$NE95-1,"")</f>
        <v/>
      </c>
      <c r="MV84" s="57" t="str">
        <f>IFERROR(Inv_SY_B!MV95/Inv_SY_B!$NE95-1,"")</f>
        <v/>
      </c>
      <c r="MW84" s="57" t="str">
        <f>IFERROR(Inv_SY_B!MW95/Inv_SY_B!$NE95-1,"")</f>
        <v/>
      </c>
      <c r="MX84" s="57" t="str">
        <f>IFERROR(Inv_SY_B!MX95/Inv_SY_B!$NE95-1,"")</f>
        <v/>
      </c>
      <c r="MY84" s="57" t="str">
        <f>IFERROR(Inv_SY_B!MY95/Inv_SY_B!$NE95-1,"")</f>
        <v/>
      </c>
      <c r="MZ84" s="57" t="str">
        <f>IFERROR(Inv_SY_B!MZ95/Inv_SY_B!$NE95-1,"")</f>
        <v/>
      </c>
      <c r="NA84" s="57" t="str">
        <f>IFERROR(Inv_SY_B!NA95/Inv_SY_B!$NE95-1,"")</f>
        <v/>
      </c>
      <c r="NB84" s="57" t="str">
        <f>IFERROR(Inv_SY_B!NB95/Inv_SY_B!$NE95-1,"")</f>
        <v/>
      </c>
      <c r="NC84" s="57" t="str">
        <f>IFERROR(Inv_SY_B!NC95/Inv_SY_B!$NE95-1,"")</f>
        <v/>
      </c>
      <c r="ND84" s="57" t="str">
        <f>IFERROR(Inv_SY_B!ND95/Inv_SY_B!$NE95-1,"")</f>
        <v/>
      </c>
    </row>
    <row r="85" spans="2:368" ht="15" customHeight="1" x14ac:dyDescent="0.35">
      <c r="B85" s="86">
        <f t="shared" si="1"/>
        <v>45826</v>
      </c>
      <c r="C85" s="57" t="str">
        <f>IFERROR(Inv_SY_B!C96/Inv_SY_B!$NE96-1,"")</f>
        <v/>
      </c>
      <c r="D85" s="57" t="str">
        <f>IFERROR(Inv_SY_B!D96/Inv_SY_B!$NE96-1,"")</f>
        <v/>
      </c>
      <c r="E85" s="57" t="str">
        <f>IFERROR(Inv_SY_B!E96/Inv_SY_B!$NE96-1,"")</f>
        <v/>
      </c>
      <c r="F85" s="57" t="str">
        <f>IFERROR(Inv_SY_B!F96/Inv_SY_B!$NE96-1,"")</f>
        <v/>
      </c>
      <c r="G85" s="57" t="str">
        <f>IFERROR(Inv_SY_B!G96/Inv_SY_B!$NE96-1,"")</f>
        <v/>
      </c>
      <c r="H85" s="57" t="str">
        <f>IFERROR(Inv_SY_B!H96/Inv_SY_B!$NE96-1,"")</f>
        <v/>
      </c>
      <c r="I85" s="57" t="str">
        <f>IFERROR(Inv_SY_B!I96/Inv_SY_B!$NE96-1,"")</f>
        <v/>
      </c>
      <c r="J85" s="57" t="str">
        <f>IFERROR(Inv_SY_B!J96/Inv_SY_B!$NE96-1,"")</f>
        <v/>
      </c>
      <c r="K85" s="57" t="str">
        <f>IFERROR(Inv_SY_B!K96/Inv_SY_B!$NE96-1,"")</f>
        <v/>
      </c>
      <c r="L85" s="57" t="str">
        <f>IFERROR(Inv_SY_B!L96/Inv_SY_B!$NE96-1,"")</f>
        <v/>
      </c>
      <c r="M85" s="57" t="str">
        <f>IFERROR(Inv_SY_B!M96/Inv_SY_B!$NE96-1,"")</f>
        <v/>
      </c>
      <c r="N85" s="57" t="str">
        <f>IFERROR(Inv_SY_B!N96/Inv_SY_B!$NE96-1,"")</f>
        <v/>
      </c>
      <c r="O85" s="57" t="str">
        <f>IFERROR(Inv_SY_B!O96/Inv_SY_B!$NE96-1,"")</f>
        <v/>
      </c>
      <c r="P85" s="57" t="str">
        <f>IFERROR(Inv_SY_B!P96/Inv_SY_B!$NE96-1,"")</f>
        <v/>
      </c>
      <c r="Q85" s="57" t="str">
        <f>IFERROR(Inv_SY_B!Q96/Inv_SY_B!$NE96-1,"")</f>
        <v/>
      </c>
      <c r="R85" s="57" t="str">
        <f>IFERROR(Inv_SY_B!R96/Inv_SY_B!$NE96-1,"")</f>
        <v/>
      </c>
      <c r="S85" s="57" t="str">
        <f>IFERROR(Inv_SY_B!S96/Inv_SY_B!$NE96-1,"")</f>
        <v/>
      </c>
      <c r="T85" s="57" t="str">
        <f>IFERROR(Inv_SY_B!T96/Inv_SY_B!$NE96-1,"")</f>
        <v/>
      </c>
      <c r="U85" s="57" t="str">
        <f>IFERROR(Inv_SY_B!U96/Inv_SY_B!$NE96-1,"")</f>
        <v/>
      </c>
      <c r="V85" s="57" t="str">
        <f>IFERROR(Inv_SY_B!V96/Inv_SY_B!$NE96-1,"")</f>
        <v/>
      </c>
      <c r="W85" s="57" t="str">
        <f>IFERROR(Inv_SY_B!W96/Inv_SY_B!$NE96-1,"")</f>
        <v/>
      </c>
      <c r="X85" s="57" t="str">
        <f>IFERROR(Inv_SY_B!X96/Inv_SY_B!$NE96-1,"")</f>
        <v/>
      </c>
      <c r="Y85" s="57" t="str">
        <f>IFERROR(Inv_SY_B!Y96/Inv_SY_B!$NE96-1,"")</f>
        <v/>
      </c>
      <c r="Z85" s="57" t="str">
        <f>IFERROR(Inv_SY_B!Z96/Inv_SY_B!$NE96-1,"")</f>
        <v/>
      </c>
      <c r="AA85" s="57" t="str">
        <f>IFERROR(Inv_SY_B!AA96/Inv_SY_B!$NE96-1,"")</f>
        <v/>
      </c>
      <c r="AB85" s="57" t="str">
        <f>IFERROR(Inv_SY_B!AB96/Inv_SY_B!$NE96-1,"")</f>
        <v/>
      </c>
      <c r="AC85" s="57" t="str">
        <f>IFERROR(Inv_SY_B!AC96/Inv_SY_B!$NE96-1,"")</f>
        <v/>
      </c>
      <c r="AD85" s="57" t="str">
        <f>IFERROR(Inv_SY_B!AD96/Inv_SY_B!$NE96-1,"")</f>
        <v/>
      </c>
      <c r="AE85" s="57" t="str">
        <f>IFERROR(Inv_SY_B!AE96/Inv_SY_B!$NE96-1,"")</f>
        <v/>
      </c>
      <c r="AF85" s="57" t="str">
        <f>IFERROR(Inv_SY_B!AF96/Inv_SY_B!$NE96-1,"")</f>
        <v/>
      </c>
      <c r="AG85" s="57" t="str">
        <f>IFERROR(Inv_SY_B!AG96/Inv_SY_B!$NE96-1,"")</f>
        <v/>
      </c>
      <c r="AH85" s="57" t="str">
        <f>IFERROR(Inv_SY_B!AH96/Inv_SY_B!$NE96-1,"")</f>
        <v/>
      </c>
      <c r="AI85" s="57" t="str">
        <f>IFERROR(Inv_SY_B!AI96/Inv_SY_B!$NE96-1,"")</f>
        <v/>
      </c>
      <c r="AJ85" s="57" t="str">
        <f>IFERROR(Inv_SY_B!AJ96/Inv_SY_B!$NE96-1,"")</f>
        <v/>
      </c>
      <c r="AK85" s="57" t="str">
        <f>IFERROR(Inv_SY_B!AK96/Inv_SY_B!$NE96-1,"")</f>
        <v/>
      </c>
      <c r="AL85" s="57" t="str">
        <f>IFERROR(Inv_SY_B!AL96/Inv_SY_B!$NE96-1,"")</f>
        <v/>
      </c>
      <c r="AM85" s="57" t="str">
        <f>IFERROR(Inv_SY_B!AM96/Inv_SY_B!$NE96-1,"")</f>
        <v/>
      </c>
      <c r="AN85" s="57" t="str">
        <f>IFERROR(Inv_SY_B!AN96/Inv_SY_B!$NE96-1,"")</f>
        <v/>
      </c>
      <c r="AO85" s="57" t="str">
        <f>IFERROR(Inv_SY_B!AO96/Inv_SY_B!$NE96-1,"")</f>
        <v/>
      </c>
      <c r="AP85" s="57" t="str">
        <f>IFERROR(Inv_SY_B!AP96/Inv_SY_B!$NE96-1,"")</f>
        <v/>
      </c>
      <c r="AQ85" s="57" t="str">
        <f>IFERROR(Inv_SY_B!AQ96/Inv_SY_B!$NE96-1,"")</f>
        <v/>
      </c>
      <c r="AR85" s="57" t="str">
        <f>IFERROR(Inv_SY_B!AR96/Inv_SY_B!$NE96-1,"")</f>
        <v/>
      </c>
      <c r="AS85" s="57" t="str">
        <f>IFERROR(Inv_SY_B!AS96/Inv_SY_B!$NE96-1,"")</f>
        <v/>
      </c>
      <c r="AT85" s="57" t="str">
        <f>IFERROR(Inv_SY_B!AT96/Inv_SY_B!$NE96-1,"")</f>
        <v/>
      </c>
      <c r="AU85" s="57" t="str">
        <f>IFERROR(Inv_SY_B!AU96/Inv_SY_B!$NE96-1,"")</f>
        <v/>
      </c>
      <c r="AV85" s="57" t="str">
        <f>IFERROR(Inv_SY_B!AV96/Inv_SY_B!$NE96-1,"")</f>
        <v/>
      </c>
      <c r="AW85" s="57" t="str">
        <f>IFERROR(Inv_SY_B!AW96/Inv_SY_B!$NE96-1,"")</f>
        <v/>
      </c>
      <c r="AX85" s="57" t="str">
        <f>IFERROR(Inv_SY_B!AX96/Inv_SY_B!$NE96-1,"")</f>
        <v/>
      </c>
      <c r="AY85" s="57" t="str">
        <f>IFERROR(Inv_SY_B!AY96/Inv_SY_B!$NE96-1,"")</f>
        <v/>
      </c>
      <c r="AZ85" s="57" t="str">
        <f>IFERROR(Inv_SY_B!AZ96/Inv_SY_B!$NE96-1,"")</f>
        <v/>
      </c>
      <c r="BA85" s="57" t="str">
        <f>IFERROR(Inv_SY_B!BA96/Inv_SY_B!$NE96-1,"")</f>
        <v/>
      </c>
      <c r="BB85" s="57" t="str">
        <f>IFERROR(Inv_SY_B!BB96/Inv_SY_B!$NE96-1,"")</f>
        <v/>
      </c>
      <c r="BC85" s="57" t="str">
        <f>IFERROR(Inv_SY_B!BC96/Inv_SY_B!$NE96-1,"")</f>
        <v/>
      </c>
      <c r="BD85" s="57" t="str">
        <f>IFERROR(Inv_SY_B!BD96/Inv_SY_B!$NE96-1,"")</f>
        <v/>
      </c>
      <c r="BE85" s="57" t="str">
        <f>IFERROR(Inv_SY_B!BE96/Inv_SY_B!$NE96-1,"")</f>
        <v/>
      </c>
      <c r="BF85" s="57" t="str">
        <f>IFERROR(Inv_SY_B!BF96/Inv_SY_B!$NE96-1,"")</f>
        <v/>
      </c>
      <c r="BG85" s="57" t="str">
        <f>IFERROR(Inv_SY_B!BG96/Inv_SY_B!$NE96-1,"")</f>
        <v/>
      </c>
      <c r="BH85" s="57" t="str">
        <f>IFERROR(Inv_SY_B!BH96/Inv_SY_B!$NE96-1,"")</f>
        <v/>
      </c>
      <c r="BI85" s="57" t="str">
        <f>IFERROR(Inv_SY_B!BI96/Inv_SY_B!$NE96-1,"")</f>
        <v/>
      </c>
      <c r="BJ85" s="57" t="str">
        <f>IFERROR(Inv_SY_B!BJ96/Inv_SY_B!$NE96-1,"")</f>
        <v/>
      </c>
      <c r="BK85" s="57" t="str">
        <f>IFERROR(Inv_SY_B!BK96/Inv_SY_B!$NE96-1,"")</f>
        <v/>
      </c>
      <c r="BL85" s="57" t="str">
        <f>IFERROR(Inv_SY_B!BL96/Inv_SY_B!$NE96-1,"")</f>
        <v/>
      </c>
      <c r="BM85" s="57" t="str">
        <f>IFERROR(Inv_SY_B!BM96/Inv_SY_B!$NE96-1,"")</f>
        <v/>
      </c>
      <c r="BN85" s="57" t="str">
        <f>IFERROR(Inv_SY_B!BN96/Inv_SY_B!$NE96-1,"")</f>
        <v/>
      </c>
      <c r="BO85" s="57" t="str">
        <f>IFERROR(Inv_SY_B!BO96/Inv_SY_B!$NE96-1,"")</f>
        <v/>
      </c>
      <c r="BP85" s="57" t="str">
        <f>IFERROR(Inv_SY_B!BP96/Inv_SY_B!$NE96-1,"")</f>
        <v/>
      </c>
      <c r="BQ85" s="57" t="str">
        <f>IFERROR(Inv_SY_B!BQ96/Inv_SY_B!$NE96-1,"")</f>
        <v/>
      </c>
      <c r="BR85" s="57" t="str">
        <f>IFERROR(Inv_SY_B!BR96/Inv_SY_B!$NE96-1,"")</f>
        <v/>
      </c>
      <c r="BS85" s="57" t="str">
        <f>IFERROR(Inv_SY_B!BS96/Inv_SY_B!$NE96-1,"")</f>
        <v/>
      </c>
      <c r="BT85" s="57" t="str">
        <f>IFERROR(Inv_SY_B!BT96/Inv_SY_B!$NE96-1,"")</f>
        <v/>
      </c>
      <c r="BU85" s="57" t="str">
        <f>IFERROR(Inv_SY_B!BU96/Inv_SY_B!$NE96-1,"")</f>
        <v/>
      </c>
      <c r="BV85" s="57" t="str">
        <f>IFERROR(Inv_SY_B!BV96/Inv_SY_B!$NE96-1,"")</f>
        <v/>
      </c>
      <c r="BW85" s="57" t="str">
        <f>IFERROR(Inv_SY_B!BW96/Inv_SY_B!$NE96-1,"")</f>
        <v/>
      </c>
      <c r="BX85" s="57" t="str">
        <f>IFERROR(Inv_SY_B!BX96/Inv_SY_B!$NE96-1,"")</f>
        <v/>
      </c>
      <c r="BY85" s="57" t="str">
        <f>IFERROR(Inv_SY_B!BY96/Inv_SY_B!$NE96-1,"")</f>
        <v/>
      </c>
      <c r="BZ85" s="57" t="str">
        <f>IFERROR(Inv_SY_B!BZ96/Inv_SY_B!$NE96-1,"")</f>
        <v/>
      </c>
      <c r="CA85" s="57" t="str">
        <f>IFERROR(Inv_SY_B!CA96/Inv_SY_B!$NE96-1,"")</f>
        <v/>
      </c>
      <c r="CB85" s="57" t="str">
        <f>IFERROR(Inv_SY_B!CB96/Inv_SY_B!$NE96-1,"")</f>
        <v/>
      </c>
      <c r="CC85" s="57" t="str">
        <f>IFERROR(Inv_SY_B!CC96/Inv_SY_B!$NE96-1,"")</f>
        <v/>
      </c>
      <c r="CD85" s="57" t="str">
        <f>IFERROR(Inv_SY_B!CD96/Inv_SY_B!$NE96-1,"")</f>
        <v/>
      </c>
      <c r="CE85" s="57" t="str">
        <f>IFERROR(Inv_SY_B!CE96/Inv_SY_B!$NE96-1,"")</f>
        <v/>
      </c>
      <c r="CF85" s="57" t="str">
        <f>IFERROR(Inv_SY_B!CF96/Inv_SY_B!$NE96-1,"")</f>
        <v/>
      </c>
      <c r="CG85" s="57" t="str">
        <f>IFERROR(Inv_SY_B!CG96/Inv_SY_B!$NE96-1,"")</f>
        <v/>
      </c>
      <c r="CH85" s="57" t="str">
        <f>IFERROR(Inv_SY_B!CH96/Inv_SY_B!$NE96-1,"")</f>
        <v/>
      </c>
      <c r="CI85" s="57" t="str">
        <f>IFERROR(Inv_SY_B!CI96/Inv_SY_B!$NE96-1,"")</f>
        <v/>
      </c>
      <c r="CJ85" s="57" t="str">
        <f>IFERROR(Inv_SY_B!CJ96/Inv_SY_B!$NE96-1,"")</f>
        <v/>
      </c>
      <c r="CK85" s="57" t="str">
        <f>IFERROR(Inv_SY_B!CK96/Inv_SY_B!$NE96-1,"")</f>
        <v/>
      </c>
      <c r="CL85" s="57" t="str">
        <f>IFERROR(Inv_SY_B!CL96/Inv_SY_B!$NE96-1,"")</f>
        <v/>
      </c>
      <c r="CM85" s="57" t="str">
        <f>IFERROR(Inv_SY_B!CM96/Inv_SY_B!$NE96-1,"")</f>
        <v/>
      </c>
      <c r="CN85" s="57" t="str">
        <f>IFERROR(Inv_SY_B!CN96/Inv_SY_B!$NE96-1,"")</f>
        <v/>
      </c>
      <c r="CO85" s="57" t="str">
        <f>IFERROR(Inv_SY_B!CO96/Inv_SY_B!$NE96-1,"")</f>
        <v/>
      </c>
      <c r="CP85" s="57" t="str">
        <f>IFERROR(Inv_SY_B!CP96/Inv_SY_B!$NE96-1,"")</f>
        <v/>
      </c>
      <c r="CQ85" s="57" t="str">
        <f>IFERROR(Inv_SY_B!CQ96/Inv_SY_B!$NE96-1,"")</f>
        <v/>
      </c>
      <c r="CR85" s="57" t="str">
        <f>IFERROR(Inv_SY_B!CR96/Inv_SY_B!$NE96-1,"")</f>
        <v/>
      </c>
      <c r="CS85" s="57" t="str">
        <f>IFERROR(Inv_SY_B!CS96/Inv_SY_B!$NE96-1,"")</f>
        <v/>
      </c>
      <c r="CT85" s="57" t="str">
        <f>IFERROR(Inv_SY_B!CT96/Inv_SY_B!$NE96-1,"")</f>
        <v/>
      </c>
      <c r="CU85" s="57" t="str">
        <f>IFERROR(Inv_SY_B!CU96/Inv_SY_B!$NE96-1,"")</f>
        <v/>
      </c>
      <c r="CV85" s="57" t="str">
        <f>IFERROR(Inv_SY_B!CV96/Inv_SY_B!$NE96-1,"")</f>
        <v/>
      </c>
      <c r="CW85" s="57" t="str">
        <f>IFERROR(Inv_SY_B!CW96/Inv_SY_B!$NE96-1,"")</f>
        <v/>
      </c>
      <c r="CX85" s="57" t="str">
        <f>IFERROR(Inv_SY_B!CX96/Inv_SY_B!$NE96-1,"")</f>
        <v/>
      </c>
      <c r="CY85" s="57" t="str">
        <f>IFERROR(Inv_SY_B!CY96/Inv_SY_B!$NE96-1,"")</f>
        <v/>
      </c>
      <c r="CZ85" s="57" t="str">
        <f>IFERROR(Inv_SY_B!CZ96/Inv_SY_B!$NE96-1,"")</f>
        <v/>
      </c>
      <c r="DA85" s="57" t="str">
        <f>IFERROR(Inv_SY_B!DA96/Inv_SY_B!$NE96-1,"")</f>
        <v/>
      </c>
      <c r="DB85" s="57" t="str">
        <f>IFERROR(Inv_SY_B!DB96/Inv_SY_B!$NE96-1,"")</f>
        <v/>
      </c>
      <c r="DC85" s="57" t="str">
        <f>IFERROR(Inv_SY_B!DC96/Inv_SY_B!$NE96-1,"")</f>
        <v/>
      </c>
      <c r="DD85" s="57" t="str">
        <f>IFERROR(Inv_SY_B!DD96/Inv_SY_B!$NE96-1,"")</f>
        <v/>
      </c>
      <c r="DE85" s="57" t="str">
        <f>IFERROR(Inv_SY_B!DE96/Inv_SY_B!$NE96-1,"")</f>
        <v/>
      </c>
      <c r="DF85" s="57" t="str">
        <f>IFERROR(Inv_SY_B!DF96/Inv_SY_B!$NE96-1,"")</f>
        <v/>
      </c>
      <c r="DG85" s="57" t="str">
        <f>IFERROR(Inv_SY_B!DG96/Inv_SY_B!$NE96-1,"")</f>
        <v/>
      </c>
      <c r="DH85" s="57" t="str">
        <f>IFERROR(Inv_SY_B!DH96/Inv_SY_B!$NE96-1,"")</f>
        <v/>
      </c>
      <c r="DI85" s="57" t="str">
        <f>IFERROR(Inv_SY_B!DI96/Inv_SY_B!$NE96-1,"")</f>
        <v/>
      </c>
      <c r="DJ85" s="57" t="str">
        <f>IFERROR(Inv_SY_B!DJ96/Inv_SY_B!$NE96-1,"")</f>
        <v/>
      </c>
      <c r="DK85" s="57" t="str">
        <f>IFERROR(Inv_SY_B!DK96/Inv_SY_B!$NE96-1,"")</f>
        <v/>
      </c>
      <c r="DL85" s="57" t="str">
        <f>IFERROR(Inv_SY_B!DL96/Inv_SY_B!$NE96-1,"")</f>
        <v/>
      </c>
      <c r="DM85" s="57" t="str">
        <f>IFERROR(Inv_SY_B!DM96/Inv_SY_B!$NE96-1,"")</f>
        <v/>
      </c>
      <c r="DN85" s="57" t="str">
        <f>IFERROR(Inv_SY_B!DN96/Inv_SY_B!$NE96-1,"")</f>
        <v/>
      </c>
      <c r="DO85" s="57" t="str">
        <f>IFERROR(Inv_SY_B!DO96/Inv_SY_B!$NE96-1,"")</f>
        <v/>
      </c>
      <c r="DP85" s="57" t="str">
        <f>IFERROR(Inv_SY_B!DP96/Inv_SY_B!$NE96-1,"")</f>
        <v/>
      </c>
      <c r="DQ85" s="57" t="str">
        <f>IFERROR(Inv_SY_B!DQ96/Inv_SY_B!$NE96-1,"")</f>
        <v/>
      </c>
      <c r="DR85" s="57" t="str">
        <f>IFERROR(Inv_SY_B!DR96/Inv_SY_B!$NE96-1,"")</f>
        <v/>
      </c>
      <c r="DS85" s="57" t="str">
        <f>IFERROR(Inv_SY_B!DS96/Inv_SY_B!$NE96-1,"")</f>
        <v/>
      </c>
      <c r="DT85" s="57" t="str">
        <f>IFERROR(Inv_SY_B!DT96/Inv_SY_B!$NE96-1,"")</f>
        <v/>
      </c>
      <c r="DU85" s="57" t="str">
        <f>IFERROR(Inv_SY_B!DU96/Inv_SY_B!$NE96-1,"")</f>
        <v/>
      </c>
      <c r="DV85" s="57" t="str">
        <f>IFERROR(Inv_SY_B!DV96/Inv_SY_B!$NE96-1,"")</f>
        <v/>
      </c>
      <c r="DW85" s="57" t="str">
        <f>IFERROR(Inv_SY_B!DW96/Inv_SY_B!$NE96-1,"")</f>
        <v/>
      </c>
      <c r="DX85" s="57" t="str">
        <f>IFERROR(Inv_SY_B!DX96/Inv_SY_B!$NE96-1,"")</f>
        <v/>
      </c>
      <c r="DY85" s="57" t="str">
        <f>IFERROR(Inv_SY_B!DY96/Inv_SY_B!$NE96-1,"")</f>
        <v/>
      </c>
      <c r="DZ85" s="57" t="str">
        <f>IFERROR(Inv_SY_B!DZ96/Inv_SY_B!$NE96-1,"")</f>
        <v/>
      </c>
      <c r="EA85" s="57" t="str">
        <f>IFERROR(Inv_SY_B!EA96/Inv_SY_B!$NE96-1,"")</f>
        <v/>
      </c>
      <c r="EB85" s="57" t="str">
        <f>IFERROR(Inv_SY_B!EB96/Inv_SY_B!$NE96-1,"")</f>
        <v/>
      </c>
      <c r="EC85" s="57" t="str">
        <f>IFERROR(Inv_SY_B!EC96/Inv_SY_B!$NE96-1,"")</f>
        <v/>
      </c>
      <c r="ED85" s="57" t="str">
        <f>IFERROR(Inv_SY_B!ED96/Inv_SY_B!$NE96-1,"")</f>
        <v/>
      </c>
      <c r="EE85" s="57" t="str">
        <f>IFERROR(Inv_SY_B!EE96/Inv_SY_B!$NE96-1,"")</f>
        <v/>
      </c>
      <c r="EF85" s="57" t="str">
        <f>IFERROR(Inv_SY_B!EF96/Inv_SY_B!$NE96-1,"")</f>
        <v/>
      </c>
      <c r="EG85" s="57" t="str">
        <f>IFERROR(Inv_SY_B!EG96/Inv_SY_B!$NE96-1,"")</f>
        <v/>
      </c>
      <c r="EH85" s="57" t="str">
        <f>IFERROR(Inv_SY_B!EH96/Inv_SY_B!$NE96-1,"")</f>
        <v/>
      </c>
      <c r="EI85" s="57" t="str">
        <f>IFERROR(Inv_SY_B!EI96/Inv_SY_B!$NE96-1,"")</f>
        <v/>
      </c>
      <c r="EJ85" s="57" t="str">
        <f>IFERROR(Inv_SY_B!EJ96/Inv_SY_B!$NE96-1,"")</f>
        <v/>
      </c>
      <c r="EK85" s="57" t="str">
        <f>IFERROR(Inv_SY_B!EK96/Inv_SY_B!$NE96-1,"")</f>
        <v/>
      </c>
      <c r="EL85" s="57" t="str">
        <f>IFERROR(Inv_SY_B!EL96/Inv_SY_B!$NE96-1,"")</f>
        <v/>
      </c>
      <c r="EM85" s="57" t="str">
        <f>IFERROR(Inv_SY_B!EM96/Inv_SY_B!$NE96-1,"")</f>
        <v/>
      </c>
      <c r="EN85" s="57" t="str">
        <f>IFERROR(Inv_SY_B!EN96/Inv_SY_B!$NE96-1,"")</f>
        <v/>
      </c>
      <c r="EO85" s="57" t="str">
        <f>IFERROR(Inv_SY_B!EO96/Inv_SY_B!$NE96-1,"")</f>
        <v/>
      </c>
      <c r="EP85" s="57" t="str">
        <f>IFERROR(Inv_SY_B!EP96/Inv_SY_B!$NE96-1,"")</f>
        <v/>
      </c>
      <c r="EQ85" s="57" t="str">
        <f>IFERROR(Inv_SY_B!EQ96/Inv_SY_B!$NE96-1,"")</f>
        <v/>
      </c>
      <c r="ER85" s="57" t="str">
        <f>IFERROR(Inv_SY_B!ER96/Inv_SY_B!$NE96-1,"")</f>
        <v/>
      </c>
      <c r="ES85" s="57" t="str">
        <f>IFERROR(Inv_SY_B!ES96/Inv_SY_B!$NE96-1,"")</f>
        <v/>
      </c>
      <c r="ET85" s="57" t="str">
        <f>IFERROR(Inv_SY_B!ET96/Inv_SY_B!$NE96-1,"")</f>
        <v/>
      </c>
      <c r="EU85" s="57" t="str">
        <f>IFERROR(Inv_SY_B!EU96/Inv_SY_B!$NE96-1,"")</f>
        <v/>
      </c>
      <c r="EV85" s="57" t="str">
        <f>IFERROR(Inv_SY_B!EV96/Inv_SY_B!$NE96-1,"")</f>
        <v/>
      </c>
      <c r="EW85" s="57" t="str">
        <f>IFERROR(Inv_SY_B!EW96/Inv_SY_B!$NE96-1,"")</f>
        <v/>
      </c>
      <c r="EX85" s="57" t="str">
        <f>IFERROR(Inv_SY_B!EX96/Inv_SY_B!$NE96-1,"")</f>
        <v/>
      </c>
      <c r="EY85" s="57" t="str">
        <f>IFERROR(Inv_SY_B!EY96/Inv_SY_B!$NE96-1,"")</f>
        <v/>
      </c>
      <c r="EZ85" s="57" t="str">
        <f>IFERROR(Inv_SY_B!EZ96/Inv_SY_B!$NE96-1,"")</f>
        <v/>
      </c>
      <c r="FA85" s="57" t="str">
        <f>IFERROR(Inv_SY_B!FA96/Inv_SY_B!$NE96-1,"")</f>
        <v/>
      </c>
      <c r="FB85" s="57" t="str">
        <f>IFERROR(Inv_SY_B!FB96/Inv_SY_B!$NE96-1,"")</f>
        <v/>
      </c>
      <c r="FC85" s="57" t="str">
        <f>IFERROR(Inv_SY_B!FC96/Inv_SY_B!$NE96-1,"")</f>
        <v/>
      </c>
      <c r="FD85" s="57" t="str">
        <f>IFERROR(Inv_SY_B!FD96/Inv_SY_B!$NE96-1,"")</f>
        <v/>
      </c>
      <c r="FE85" s="57" t="str">
        <f>IFERROR(Inv_SY_B!FE96/Inv_SY_B!$NE96-1,"")</f>
        <v/>
      </c>
      <c r="FF85" s="57" t="str">
        <f>IFERROR(Inv_SY_B!FF96/Inv_SY_B!$NE96-1,"")</f>
        <v/>
      </c>
      <c r="FG85" s="57" t="str">
        <f>IFERROR(Inv_SY_B!FG96/Inv_SY_B!$NE96-1,"")</f>
        <v/>
      </c>
      <c r="FH85" s="57" t="str">
        <f>IFERROR(Inv_SY_B!FH96/Inv_SY_B!$NE96-1,"")</f>
        <v/>
      </c>
      <c r="FI85" s="57" t="str">
        <f>IFERROR(Inv_SY_B!FI96/Inv_SY_B!$NE96-1,"")</f>
        <v/>
      </c>
      <c r="FJ85" s="57" t="str">
        <f>IFERROR(Inv_SY_B!FJ96/Inv_SY_B!$NE96-1,"")</f>
        <v/>
      </c>
      <c r="FK85" s="57" t="str">
        <f>IFERROR(Inv_SY_B!FK96/Inv_SY_B!$NE96-1,"")</f>
        <v/>
      </c>
      <c r="FL85" s="57" t="str">
        <f>IFERROR(Inv_SY_B!FL96/Inv_SY_B!$NE96-1,"")</f>
        <v/>
      </c>
      <c r="FM85" s="57" t="str">
        <f>IFERROR(Inv_SY_B!FM96/Inv_SY_B!$NE96-1,"")</f>
        <v/>
      </c>
      <c r="FN85" s="57" t="str">
        <f>IFERROR(Inv_SY_B!FN96/Inv_SY_B!$NE96-1,"")</f>
        <v/>
      </c>
      <c r="FO85" s="57" t="str">
        <f>IFERROR(Inv_SY_B!FO96/Inv_SY_B!$NE96-1,"")</f>
        <v/>
      </c>
      <c r="FP85" s="57" t="str">
        <f>IFERROR(Inv_SY_B!FP96/Inv_SY_B!$NE96-1,"")</f>
        <v/>
      </c>
      <c r="FQ85" s="57" t="str">
        <f>IFERROR(Inv_SY_B!FQ96/Inv_SY_B!$NE96-1,"")</f>
        <v/>
      </c>
      <c r="FR85" s="57" t="str">
        <f>IFERROR(Inv_SY_B!FR96/Inv_SY_B!$NE96-1,"")</f>
        <v/>
      </c>
      <c r="FS85" s="57" t="str">
        <f>IFERROR(Inv_SY_B!FS96/Inv_SY_B!$NE96-1,"")</f>
        <v/>
      </c>
      <c r="FT85" s="57" t="str">
        <f>IFERROR(Inv_SY_B!FT96/Inv_SY_B!$NE96-1,"")</f>
        <v/>
      </c>
      <c r="FU85" s="57" t="str">
        <f>IFERROR(Inv_SY_B!FU96/Inv_SY_B!$NE96-1,"")</f>
        <v/>
      </c>
      <c r="FV85" s="57" t="str">
        <f>IFERROR(Inv_SY_B!FV96/Inv_SY_B!$NE96-1,"")</f>
        <v/>
      </c>
      <c r="FW85" s="57" t="str">
        <f>IFERROR(Inv_SY_B!FW96/Inv_SY_B!$NE96-1,"")</f>
        <v/>
      </c>
      <c r="FX85" s="57" t="str">
        <f>IFERROR(Inv_SY_B!FX96/Inv_SY_B!$NE96-1,"")</f>
        <v/>
      </c>
      <c r="FY85" s="57" t="str">
        <f>IFERROR(Inv_SY_B!FY96/Inv_SY_B!$NE96-1,"")</f>
        <v/>
      </c>
      <c r="FZ85" s="57" t="str">
        <f>IFERROR(Inv_SY_B!FZ96/Inv_SY_B!$NE96-1,"")</f>
        <v/>
      </c>
      <c r="GA85" s="57" t="str">
        <f>IFERROR(Inv_SY_B!GA96/Inv_SY_B!$NE96-1,"")</f>
        <v/>
      </c>
      <c r="GB85" s="57" t="str">
        <f>IFERROR(Inv_SY_B!GB96/Inv_SY_B!$NE96-1,"")</f>
        <v/>
      </c>
      <c r="GC85" s="57" t="str">
        <f>IFERROR(Inv_SY_B!GC96/Inv_SY_B!$NE96-1,"")</f>
        <v/>
      </c>
      <c r="GD85" s="57" t="str">
        <f>IFERROR(Inv_SY_B!GD96/Inv_SY_B!$NE96-1,"")</f>
        <v/>
      </c>
      <c r="GE85" s="57" t="str">
        <f>IFERROR(Inv_SY_B!GE96/Inv_SY_B!$NE96-1,"")</f>
        <v/>
      </c>
      <c r="GF85" s="57" t="str">
        <f>IFERROR(Inv_SY_B!GF96/Inv_SY_B!$NE96-1,"")</f>
        <v/>
      </c>
      <c r="GG85" s="57" t="str">
        <f>IFERROR(Inv_SY_B!GG96/Inv_SY_B!$NE96-1,"")</f>
        <v/>
      </c>
      <c r="GH85" s="57" t="str">
        <f>IFERROR(Inv_SY_B!GH96/Inv_SY_B!$NE96-1,"")</f>
        <v/>
      </c>
      <c r="GI85" s="57" t="str">
        <f>IFERROR(Inv_SY_B!GI96/Inv_SY_B!$NE96-1,"")</f>
        <v/>
      </c>
      <c r="GJ85" s="57" t="str">
        <f>IFERROR(Inv_SY_B!GJ96/Inv_SY_B!$NE96-1,"")</f>
        <v/>
      </c>
      <c r="GK85" s="57" t="str">
        <f>IFERROR(Inv_SY_B!GK96/Inv_SY_B!$NE96-1,"")</f>
        <v/>
      </c>
      <c r="GL85" s="57" t="str">
        <f>IFERROR(Inv_SY_B!GL96/Inv_SY_B!$NE96-1,"")</f>
        <v/>
      </c>
      <c r="GM85" s="57" t="str">
        <f>IFERROR(Inv_SY_B!GM96/Inv_SY_B!$NE96-1,"")</f>
        <v/>
      </c>
      <c r="GN85" s="57" t="str">
        <f>IFERROR(Inv_SY_B!GN96/Inv_SY_B!$NE96-1,"")</f>
        <v/>
      </c>
      <c r="GO85" s="57" t="str">
        <f>IFERROR(Inv_SY_B!GO96/Inv_SY_B!$NE96-1,"")</f>
        <v/>
      </c>
      <c r="GP85" s="57" t="str">
        <f>IFERROR(Inv_SY_B!GP96/Inv_SY_B!$NE96-1,"")</f>
        <v/>
      </c>
      <c r="GQ85" s="57" t="str">
        <f>IFERROR(Inv_SY_B!GQ96/Inv_SY_B!$NE96-1,"")</f>
        <v/>
      </c>
      <c r="GR85" s="57" t="str">
        <f>IFERROR(Inv_SY_B!GR96/Inv_SY_B!$NE96-1,"")</f>
        <v/>
      </c>
      <c r="GS85" s="57" t="str">
        <f>IFERROR(Inv_SY_B!GS96/Inv_SY_B!$NE96-1,"")</f>
        <v/>
      </c>
      <c r="GT85" s="57" t="str">
        <f>IFERROR(Inv_SY_B!GT96/Inv_SY_B!$NE96-1,"")</f>
        <v/>
      </c>
      <c r="GU85" s="57" t="str">
        <f>IFERROR(Inv_SY_B!GU96/Inv_SY_B!$NE96-1,"")</f>
        <v/>
      </c>
      <c r="GV85" s="57" t="str">
        <f>IFERROR(Inv_SY_B!GV96/Inv_SY_B!$NE96-1,"")</f>
        <v/>
      </c>
      <c r="GW85" s="57" t="str">
        <f>IFERROR(Inv_SY_B!GW96/Inv_SY_B!$NE96-1,"")</f>
        <v/>
      </c>
      <c r="GX85" s="57" t="str">
        <f>IFERROR(Inv_SY_B!GX96/Inv_SY_B!$NE96-1,"")</f>
        <v/>
      </c>
      <c r="GY85" s="57" t="str">
        <f>IFERROR(Inv_SY_B!GY96/Inv_SY_B!$NE96-1,"")</f>
        <v/>
      </c>
      <c r="GZ85" s="57" t="str">
        <f>IFERROR(Inv_SY_B!GZ96/Inv_SY_B!$NE96-1,"")</f>
        <v/>
      </c>
      <c r="HA85" s="57" t="str">
        <f>IFERROR(Inv_SY_B!HA96/Inv_SY_B!$NE96-1,"")</f>
        <v/>
      </c>
      <c r="HB85" s="57" t="str">
        <f>IFERROR(Inv_SY_B!HB96/Inv_SY_B!$NE96-1,"")</f>
        <v/>
      </c>
      <c r="HC85" s="57" t="str">
        <f>IFERROR(Inv_SY_B!HC96/Inv_SY_B!$NE96-1,"")</f>
        <v/>
      </c>
      <c r="HD85" s="57" t="str">
        <f>IFERROR(Inv_SY_B!HD96/Inv_SY_B!$NE96-1,"")</f>
        <v/>
      </c>
      <c r="HE85" s="57" t="str">
        <f>IFERROR(Inv_SY_B!HE96/Inv_SY_B!$NE96-1,"")</f>
        <v/>
      </c>
      <c r="HF85" s="57" t="str">
        <f>IFERROR(Inv_SY_B!HF96/Inv_SY_B!$NE96-1,"")</f>
        <v/>
      </c>
      <c r="HG85" s="57" t="str">
        <f>IFERROR(Inv_SY_B!HG96/Inv_SY_B!$NE96-1,"")</f>
        <v/>
      </c>
      <c r="HH85" s="57" t="str">
        <f>IFERROR(Inv_SY_B!HH96/Inv_SY_B!$NE96-1,"")</f>
        <v/>
      </c>
      <c r="HI85" s="57" t="str">
        <f>IFERROR(Inv_SY_B!HI96/Inv_SY_B!$NE96-1,"")</f>
        <v/>
      </c>
      <c r="HJ85" s="57" t="str">
        <f>IFERROR(Inv_SY_B!HJ96/Inv_SY_B!$NE96-1,"")</f>
        <v/>
      </c>
      <c r="HK85" s="57" t="str">
        <f>IFERROR(Inv_SY_B!HK96/Inv_SY_B!$NE96-1,"")</f>
        <v/>
      </c>
      <c r="HL85" s="57" t="str">
        <f>IFERROR(Inv_SY_B!HL96/Inv_SY_B!$NE96-1,"")</f>
        <v/>
      </c>
      <c r="HM85" s="57" t="str">
        <f>IFERROR(Inv_SY_B!HM96/Inv_SY_B!$NE96-1,"")</f>
        <v/>
      </c>
      <c r="HN85" s="57" t="str">
        <f>IFERROR(Inv_SY_B!HN96/Inv_SY_B!$NE96-1,"")</f>
        <v/>
      </c>
      <c r="HO85" s="57" t="str">
        <f>IFERROR(Inv_SY_B!HO96/Inv_SY_B!$NE96-1,"")</f>
        <v/>
      </c>
      <c r="HP85" s="57" t="str">
        <f>IFERROR(Inv_SY_B!HP96/Inv_SY_B!$NE96-1,"")</f>
        <v/>
      </c>
      <c r="HQ85" s="57" t="str">
        <f>IFERROR(Inv_SY_B!HQ96/Inv_SY_B!$NE96-1,"")</f>
        <v/>
      </c>
      <c r="HR85" s="57" t="str">
        <f>IFERROR(Inv_SY_B!HR96/Inv_SY_B!$NE96-1,"")</f>
        <v/>
      </c>
      <c r="HS85" s="57" t="str">
        <f>IFERROR(Inv_SY_B!HS96/Inv_SY_B!$NE96-1,"")</f>
        <v/>
      </c>
      <c r="HT85" s="57" t="str">
        <f>IFERROR(Inv_SY_B!HT96/Inv_SY_B!$NE96-1,"")</f>
        <v/>
      </c>
      <c r="HU85" s="57" t="str">
        <f>IFERROR(Inv_SY_B!HU96/Inv_SY_B!$NE96-1,"")</f>
        <v/>
      </c>
      <c r="HV85" s="57" t="str">
        <f>IFERROR(Inv_SY_B!HV96/Inv_SY_B!$NE96-1,"")</f>
        <v/>
      </c>
      <c r="HW85" s="57" t="str">
        <f>IFERROR(Inv_SY_B!HW96/Inv_SY_B!$NE96-1,"")</f>
        <v/>
      </c>
      <c r="HX85" s="57" t="str">
        <f>IFERROR(Inv_SY_B!HX96/Inv_SY_B!$NE96-1,"")</f>
        <v/>
      </c>
      <c r="HY85" s="57" t="str">
        <f>IFERROR(Inv_SY_B!HY96/Inv_SY_B!$NE96-1,"")</f>
        <v/>
      </c>
      <c r="HZ85" s="57" t="str">
        <f>IFERROR(Inv_SY_B!HZ96/Inv_SY_B!$NE96-1,"")</f>
        <v/>
      </c>
      <c r="IA85" s="57" t="str">
        <f>IFERROR(Inv_SY_B!IA96/Inv_SY_B!$NE96-1,"")</f>
        <v/>
      </c>
      <c r="IB85" s="57" t="str">
        <f>IFERROR(Inv_SY_B!IB96/Inv_SY_B!$NE96-1,"")</f>
        <v/>
      </c>
      <c r="IC85" s="57" t="str">
        <f>IFERROR(Inv_SY_B!IC96/Inv_SY_B!$NE96-1,"")</f>
        <v/>
      </c>
      <c r="ID85" s="57" t="str">
        <f>IFERROR(Inv_SY_B!ID96/Inv_SY_B!$NE96-1,"")</f>
        <v/>
      </c>
      <c r="IE85" s="57" t="str">
        <f>IFERROR(Inv_SY_B!IE96/Inv_SY_B!$NE96-1,"")</f>
        <v/>
      </c>
      <c r="IF85" s="57" t="str">
        <f>IFERROR(Inv_SY_B!IF96/Inv_SY_B!$NE96-1,"")</f>
        <v/>
      </c>
      <c r="IG85" s="57" t="str">
        <f>IFERROR(Inv_SY_B!IG96/Inv_SY_B!$NE96-1,"")</f>
        <v/>
      </c>
      <c r="IH85" s="57" t="str">
        <f>IFERROR(Inv_SY_B!IH96/Inv_SY_B!$NE96-1,"")</f>
        <v/>
      </c>
      <c r="II85" s="57" t="str">
        <f>IFERROR(Inv_SY_B!II96/Inv_SY_B!$NE96-1,"")</f>
        <v/>
      </c>
      <c r="IJ85" s="57" t="str">
        <f>IFERROR(Inv_SY_B!IJ96/Inv_SY_B!$NE96-1,"")</f>
        <v/>
      </c>
      <c r="IK85" s="57" t="str">
        <f>IFERROR(Inv_SY_B!IK96/Inv_SY_B!$NE96-1,"")</f>
        <v/>
      </c>
      <c r="IL85" s="57" t="str">
        <f>IFERROR(Inv_SY_B!IL96/Inv_SY_B!$NE96-1,"")</f>
        <v/>
      </c>
      <c r="IM85" s="57" t="str">
        <f>IFERROR(Inv_SY_B!IM96/Inv_SY_B!$NE96-1,"")</f>
        <v/>
      </c>
      <c r="IN85" s="57" t="str">
        <f>IFERROR(Inv_SY_B!IN96/Inv_SY_B!$NE96-1,"")</f>
        <v/>
      </c>
      <c r="IO85" s="57" t="str">
        <f>IFERROR(Inv_SY_B!IO96/Inv_SY_B!$NE96-1,"")</f>
        <v/>
      </c>
      <c r="IP85" s="57" t="str">
        <f>IFERROR(Inv_SY_B!IP96/Inv_SY_B!$NE96-1,"")</f>
        <v/>
      </c>
      <c r="IQ85" s="57" t="str">
        <f>IFERROR(Inv_SY_B!IQ96/Inv_SY_B!$NE96-1,"")</f>
        <v/>
      </c>
      <c r="IR85" s="57" t="str">
        <f>IFERROR(Inv_SY_B!IR96/Inv_SY_B!$NE96-1,"")</f>
        <v/>
      </c>
      <c r="IS85" s="57" t="str">
        <f>IFERROR(Inv_SY_B!IS96/Inv_SY_B!$NE96-1,"")</f>
        <v/>
      </c>
      <c r="IT85" s="57" t="str">
        <f>IFERROR(Inv_SY_B!IT96/Inv_SY_B!$NE96-1,"")</f>
        <v/>
      </c>
      <c r="IU85" s="57" t="str">
        <f>IFERROR(Inv_SY_B!IU96/Inv_SY_B!$NE96-1,"")</f>
        <v/>
      </c>
      <c r="IV85" s="57" t="str">
        <f>IFERROR(Inv_SY_B!IV96/Inv_SY_B!$NE96-1,"")</f>
        <v/>
      </c>
      <c r="IW85" s="57" t="str">
        <f>IFERROR(Inv_SY_B!IW96/Inv_SY_B!$NE96-1,"")</f>
        <v/>
      </c>
      <c r="IX85" s="57" t="str">
        <f>IFERROR(Inv_SY_B!IX96/Inv_SY_B!$NE96-1,"")</f>
        <v/>
      </c>
      <c r="IY85" s="57" t="str">
        <f>IFERROR(Inv_SY_B!IY96/Inv_SY_B!$NE96-1,"")</f>
        <v/>
      </c>
      <c r="IZ85" s="57" t="str">
        <f>IFERROR(Inv_SY_B!IZ96/Inv_SY_B!$NE96-1,"")</f>
        <v/>
      </c>
      <c r="JA85" s="57" t="str">
        <f>IFERROR(Inv_SY_B!JA96/Inv_SY_B!$NE96-1,"")</f>
        <v/>
      </c>
      <c r="JB85" s="57" t="str">
        <f>IFERROR(Inv_SY_B!JB96/Inv_SY_B!$NE96-1,"")</f>
        <v/>
      </c>
      <c r="JC85" s="57" t="str">
        <f>IFERROR(Inv_SY_B!JC96/Inv_SY_B!$NE96-1,"")</f>
        <v/>
      </c>
      <c r="JD85" s="57" t="str">
        <f>IFERROR(Inv_SY_B!JD96/Inv_SY_B!$NE96-1,"")</f>
        <v/>
      </c>
      <c r="JE85" s="57" t="str">
        <f>IFERROR(Inv_SY_B!JE96/Inv_SY_B!$NE96-1,"")</f>
        <v/>
      </c>
      <c r="JF85" s="57" t="str">
        <f>IFERROR(Inv_SY_B!JF96/Inv_SY_B!$NE96-1,"")</f>
        <v/>
      </c>
      <c r="JG85" s="57" t="str">
        <f>IFERROR(Inv_SY_B!JG96/Inv_SY_B!$NE96-1,"")</f>
        <v/>
      </c>
      <c r="JH85" s="57" t="str">
        <f>IFERROR(Inv_SY_B!JH96/Inv_SY_B!$NE96-1,"")</f>
        <v/>
      </c>
      <c r="JI85" s="57" t="str">
        <f>IFERROR(Inv_SY_B!JI96/Inv_SY_B!$NE96-1,"")</f>
        <v/>
      </c>
      <c r="JJ85" s="57" t="str">
        <f>IFERROR(Inv_SY_B!JJ96/Inv_SY_B!$NE96-1,"")</f>
        <v/>
      </c>
      <c r="JK85" s="57" t="str">
        <f>IFERROR(Inv_SY_B!JK96/Inv_SY_B!$NE96-1,"")</f>
        <v/>
      </c>
      <c r="JL85" s="57" t="str">
        <f>IFERROR(Inv_SY_B!JL96/Inv_SY_B!$NE96-1,"")</f>
        <v/>
      </c>
      <c r="JM85" s="57" t="str">
        <f>IFERROR(Inv_SY_B!JM96/Inv_SY_B!$NE96-1,"")</f>
        <v/>
      </c>
      <c r="JN85" s="57" t="str">
        <f>IFERROR(Inv_SY_B!JN96/Inv_SY_B!$NE96-1,"")</f>
        <v/>
      </c>
      <c r="JO85" s="57" t="str">
        <f>IFERROR(Inv_SY_B!JO96/Inv_SY_B!$NE96-1,"")</f>
        <v/>
      </c>
      <c r="JP85" s="57" t="str">
        <f>IFERROR(Inv_SY_B!JP96/Inv_SY_B!$NE96-1,"")</f>
        <v/>
      </c>
      <c r="JQ85" s="57" t="str">
        <f>IFERROR(Inv_SY_B!JQ96/Inv_SY_B!$NE96-1,"")</f>
        <v/>
      </c>
      <c r="JR85" s="57" t="str">
        <f>IFERROR(Inv_SY_B!JR96/Inv_SY_B!$NE96-1,"")</f>
        <v/>
      </c>
      <c r="JS85" s="57" t="str">
        <f>IFERROR(Inv_SY_B!JS96/Inv_SY_B!$NE96-1,"")</f>
        <v/>
      </c>
      <c r="JT85" s="57" t="str">
        <f>IFERROR(Inv_SY_B!JT96/Inv_SY_B!$NE96-1,"")</f>
        <v/>
      </c>
      <c r="JU85" s="57" t="str">
        <f>IFERROR(Inv_SY_B!JU96/Inv_SY_B!$NE96-1,"")</f>
        <v/>
      </c>
      <c r="JV85" s="57" t="str">
        <f>IFERROR(Inv_SY_B!JV96/Inv_SY_B!$NE96-1,"")</f>
        <v/>
      </c>
      <c r="JW85" s="57" t="str">
        <f>IFERROR(Inv_SY_B!JW96/Inv_SY_B!$NE96-1,"")</f>
        <v/>
      </c>
      <c r="JX85" s="57" t="str">
        <f>IFERROR(Inv_SY_B!JX96/Inv_SY_B!$NE96-1,"")</f>
        <v/>
      </c>
      <c r="JY85" s="57" t="str">
        <f>IFERROR(Inv_SY_B!JY96/Inv_SY_B!$NE96-1,"")</f>
        <v/>
      </c>
      <c r="JZ85" s="57" t="str">
        <f>IFERROR(Inv_SY_B!JZ96/Inv_SY_B!$NE96-1,"")</f>
        <v/>
      </c>
      <c r="KA85" s="57" t="str">
        <f>IFERROR(Inv_SY_B!KA96/Inv_SY_B!$NE96-1,"")</f>
        <v/>
      </c>
      <c r="KB85" s="57" t="str">
        <f>IFERROR(Inv_SY_B!KB96/Inv_SY_B!$NE96-1,"")</f>
        <v/>
      </c>
      <c r="KC85" s="57" t="str">
        <f>IFERROR(Inv_SY_B!KC96/Inv_SY_B!$NE96-1,"")</f>
        <v/>
      </c>
      <c r="KD85" s="57" t="str">
        <f>IFERROR(Inv_SY_B!KD96/Inv_SY_B!$NE96-1,"")</f>
        <v/>
      </c>
      <c r="KE85" s="57" t="str">
        <f>IFERROR(Inv_SY_B!KE96/Inv_SY_B!$NE96-1,"")</f>
        <v/>
      </c>
      <c r="KF85" s="57" t="str">
        <f>IFERROR(Inv_SY_B!KF96/Inv_SY_B!$NE96-1,"")</f>
        <v/>
      </c>
      <c r="KG85" s="57" t="str">
        <f>IFERROR(Inv_SY_B!KG96/Inv_SY_B!$NE96-1,"")</f>
        <v/>
      </c>
      <c r="KH85" s="57" t="str">
        <f>IFERROR(Inv_SY_B!KH96/Inv_SY_B!$NE96-1,"")</f>
        <v/>
      </c>
      <c r="KI85" s="57" t="str">
        <f>IFERROR(Inv_SY_B!KI96/Inv_SY_B!$NE96-1,"")</f>
        <v/>
      </c>
      <c r="KJ85" s="57" t="str">
        <f>IFERROR(Inv_SY_B!KJ96/Inv_SY_B!$NE96-1,"")</f>
        <v/>
      </c>
      <c r="KK85" s="57" t="str">
        <f>IFERROR(Inv_SY_B!KK96/Inv_SY_B!$NE96-1,"")</f>
        <v/>
      </c>
      <c r="KL85" s="57" t="str">
        <f>IFERROR(Inv_SY_B!KL96/Inv_SY_B!$NE96-1,"")</f>
        <v/>
      </c>
      <c r="KM85" s="57" t="str">
        <f>IFERROR(Inv_SY_B!KM96/Inv_SY_B!$NE96-1,"")</f>
        <v/>
      </c>
      <c r="KN85" s="57" t="str">
        <f>IFERROR(Inv_SY_B!KN96/Inv_SY_B!$NE96-1,"")</f>
        <v/>
      </c>
      <c r="KO85" s="57" t="str">
        <f>IFERROR(Inv_SY_B!KO96/Inv_SY_B!$NE96-1,"")</f>
        <v/>
      </c>
      <c r="KP85" s="57" t="str">
        <f>IFERROR(Inv_SY_B!KP96/Inv_SY_B!$NE96-1,"")</f>
        <v/>
      </c>
      <c r="KQ85" s="57" t="str">
        <f>IFERROR(Inv_SY_B!KQ96/Inv_SY_B!$NE96-1,"")</f>
        <v/>
      </c>
      <c r="KR85" s="57" t="str">
        <f>IFERROR(Inv_SY_B!KR96/Inv_SY_B!$NE96-1,"")</f>
        <v/>
      </c>
      <c r="KS85" s="57" t="str">
        <f>IFERROR(Inv_SY_B!KS96/Inv_SY_B!$NE96-1,"")</f>
        <v/>
      </c>
      <c r="KT85" s="57" t="str">
        <f>IFERROR(Inv_SY_B!KT96/Inv_SY_B!$NE96-1,"")</f>
        <v/>
      </c>
      <c r="KU85" s="57" t="str">
        <f>IFERROR(Inv_SY_B!KU96/Inv_SY_B!$NE96-1,"")</f>
        <v/>
      </c>
      <c r="KV85" s="57" t="str">
        <f>IFERROR(Inv_SY_B!KV96/Inv_SY_B!$NE96-1,"")</f>
        <v/>
      </c>
      <c r="KW85" s="57" t="str">
        <f>IFERROR(Inv_SY_B!KW96/Inv_SY_B!$NE96-1,"")</f>
        <v/>
      </c>
      <c r="KX85" s="57" t="str">
        <f>IFERROR(Inv_SY_B!KX96/Inv_SY_B!$NE96-1,"")</f>
        <v/>
      </c>
      <c r="KY85" s="57" t="str">
        <f>IFERROR(Inv_SY_B!KY96/Inv_SY_B!$NE96-1,"")</f>
        <v/>
      </c>
      <c r="KZ85" s="57" t="str">
        <f>IFERROR(Inv_SY_B!KZ96/Inv_SY_B!$NE96-1,"")</f>
        <v/>
      </c>
      <c r="LA85" s="57" t="str">
        <f>IFERROR(Inv_SY_B!LA96/Inv_SY_B!$NE96-1,"")</f>
        <v/>
      </c>
      <c r="LB85" s="57" t="str">
        <f>IFERROR(Inv_SY_B!LB96/Inv_SY_B!$NE96-1,"")</f>
        <v/>
      </c>
      <c r="LC85" s="57" t="str">
        <f>IFERROR(Inv_SY_B!LC96/Inv_SY_B!$NE96-1,"")</f>
        <v/>
      </c>
      <c r="LD85" s="57" t="str">
        <f>IFERROR(Inv_SY_B!LD96/Inv_SY_B!$NE96-1,"")</f>
        <v/>
      </c>
      <c r="LE85" s="57" t="str">
        <f>IFERROR(Inv_SY_B!LE96/Inv_SY_B!$NE96-1,"")</f>
        <v/>
      </c>
      <c r="LF85" s="57" t="str">
        <f>IFERROR(Inv_SY_B!LF96/Inv_SY_B!$NE96-1,"")</f>
        <v/>
      </c>
      <c r="LG85" s="57" t="str">
        <f>IFERROR(Inv_SY_B!LG96/Inv_SY_B!$NE96-1,"")</f>
        <v/>
      </c>
      <c r="LH85" s="57" t="str">
        <f>IFERROR(Inv_SY_B!LH96/Inv_SY_B!$NE96-1,"")</f>
        <v/>
      </c>
      <c r="LI85" s="57" t="str">
        <f>IFERROR(Inv_SY_B!LI96/Inv_SY_B!$NE96-1,"")</f>
        <v/>
      </c>
      <c r="LJ85" s="57" t="str">
        <f>IFERROR(Inv_SY_B!LJ96/Inv_SY_B!$NE96-1,"")</f>
        <v/>
      </c>
      <c r="LK85" s="57" t="str">
        <f>IFERROR(Inv_SY_B!LK96/Inv_SY_B!$NE96-1,"")</f>
        <v/>
      </c>
      <c r="LL85" s="57" t="str">
        <f>IFERROR(Inv_SY_B!LL96/Inv_SY_B!$NE96-1,"")</f>
        <v/>
      </c>
      <c r="LM85" s="57" t="str">
        <f>IFERROR(Inv_SY_B!LM96/Inv_SY_B!$NE96-1,"")</f>
        <v/>
      </c>
      <c r="LN85" s="57" t="str">
        <f>IFERROR(Inv_SY_B!LN96/Inv_SY_B!$NE96-1,"")</f>
        <v/>
      </c>
      <c r="LO85" s="57" t="str">
        <f>IFERROR(Inv_SY_B!LO96/Inv_SY_B!$NE96-1,"")</f>
        <v/>
      </c>
      <c r="LP85" s="57" t="str">
        <f>IFERROR(Inv_SY_B!LP96/Inv_SY_B!$NE96-1,"")</f>
        <v/>
      </c>
      <c r="LQ85" s="57" t="str">
        <f>IFERROR(Inv_SY_B!LQ96/Inv_SY_B!$NE96-1,"")</f>
        <v/>
      </c>
      <c r="LR85" s="57" t="str">
        <f>IFERROR(Inv_SY_B!LR96/Inv_SY_B!$NE96-1,"")</f>
        <v/>
      </c>
      <c r="LS85" s="57" t="str">
        <f>IFERROR(Inv_SY_B!LS96/Inv_SY_B!$NE96-1,"")</f>
        <v/>
      </c>
      <c r="LT85" s="57" t="str">
        <f>IFERROR(Inv_SY_B!LT96/Inv_SY_B!$NE96-1,"")</f>
        <v/>
      </c>
      <c r="LU85" s="57" t="str">
        <f>IFERROR(Inv_SY_B!LU96/Inv_SY_B!$NE96-1,"")</f>
        <v/>
      </c>
      <c r="LV85" s="57" t="str">
        <f>IFERROR(Inv_SY_B!LV96/Inv_SY_B!$NE96-1,"")</f>
        <v/>
      </c>
      <c r="LW85" s="57" t="str">
        <f>IFERROR(Inv_SY_B!LW96/Inv_SY_B!$NE96-1,"")</f>
        <v/>
      </c>
      <c r="LX85" s="57" t="str">
        <f>IFERROR(Inv_SY_B!LX96/Inv_SY_B!$NE96-1,"")</f>
        <v/>
      </c>
      <c r="LY85" s="57" t="str">
        <f>IFERROR(Inv_SY_B!LY96/Inv_SY_B!$NE96-1,"")</f>
        <v/>
      </c>
      <c r="LZ85" s="57" t="str">
        <f>IFERROR(Inv_SY_B!LZ96/Inv_SY_B!$NE96-1,"")</f>
        <v/>
      </c>
      <c r="MA85" s="57" t="str">
        <f>IFERROR(Inv_SY_B!MA96/Inv_SY_B!$NE96-1,"")</f>
        <v/>
      </c>
      <c r="MB85" s="57" t="str">
        <f>IFERROR(Inv_SY_B!MB96/Inv_SY_B!$NE96-1,"")</f>
        <v/>
      </c>
      <c r="MC85" s="57" t="str">
        <f>IFERROR(Inv_SY_B!MC96/Inv_SY_B!$NE96-1,"")</f>
        <v/>
      </c>
      <c r="MD85" s="57" t="str">
        <f>IFERROR(Inv_SY_B!MD96/Inv_SY_B!$NE96-1,"")</f>
        <v/>
      </c>
      <c r="ME85" s="57" t="str">
        <f>IFERROR(Inv_SY_B!ME96/Inv_SY_B!$NE96-1,"")</f>
        <v/>
      </c>
      <c r="MF85" s="57" t="str">
        <f>IFERROR(Inv_SY_B!MF96/Inv_SY_B!$NE96-1,"")</f>
        <v/>
      </c>
      <c r="MG85" s="57" t="str">
        <f>IFERROR(Inv_SY_B!MG96/Inv_SY_B!$NE96-1,"")</f>
        <v/>
      </c>
      <c r="MH85" s="57" t="str">
        <f>IFERROR(Inv_SY_B!MH96/Inv_SY_B!$NE96-1,"")</f>
        <v/>
      </c>
      <c r="MI85" s="57" t="str">
        <f>IFERROR(Inv_SY_B!MI96/Inv_SY_B!$NE96-1,"")</f>
        <v/>
      </c>
      <c r="MJ85" s="57" t="str">
        <f>IFERROR(Inv_SY_B!MJ96/Inv_SY_B!$NE96-1,"")</f>
        <v/>
      </c>
      <c r="MK85" s="57" t="str">
        <f>IFERROR(Inv_SY_B!MK96/Inv_SY_B!$NE96-1,"")</f>
        <v/>
      </c>
      <c r="ML85" s="57" t="str">
        <f>IFERROR(Inv_SY_B!ML96/Inv_SY_B!$NE96-1,"")</f>
        <v/>
      </c>
      <c r="MM85" s="57" t="str">
        <f>IFERROR(Inv_SY_B!MM96/Inv_SY_B!$NE96-1,"")</f>
        <v/>
      </c>
      <c r="MN85" s="57" t="str">
        <f>IFERROR(Inv_SY_B!MN96/Inv_SY_B!$NE96-1,"")</f>
        <v/>
      </c>
      <c r="MO85" s="57" t="str">
        <f>IFERROR(Inv_SY_B!MO96/Inv_SY_B!$NE96-1,"")</f>
        <v/>
      </c>
      <c r="MP85" s="57" t="str">
        <f>IFERROR(Inv_SY_B!MP96/Inv_SY_B!$NE96-1,"")</f>
        <v/>
      </c>
      <c r="MQ85" s="57" t="str">
        <f>IFERROR(Inv_SY_B!MQ96/Inv_SY_B!$NE96-1,"")</f>
        <v/>
      </c>
      <c r="MR85" s="57" t="str">
        <f>IFERROR(Inv_SY_B!MR96/Inv_SY_B!$NE96-1,"")</f>
        <v/>
      </c>
      <c r="MS85" s="57" t="str">
        <f>IFERROR(Inv_SY_B!MS96/Inv_SY_B!$NE96-1,"")</f>
        <v/>
      </c>
      <c r="MT85" s="57" t="str">
        <f>IFERROR(Inv_SY_B!MT96/Inv_SY_B!$NE96-1,"")</f>
        <v/>
      </c>
      <c r="MU85" s="57" t="str">
        <f>IFERROR(Inv_SY_B!MU96/Inv_SY_B!$NE96-1,"")</f>
        <v/>
      </c>
      <c r="MV85" s="57" t="str">
        <f>IFERROR(Inv_SY_B!MV96/Inv_SY_B!$NE96-1,"")</f>
        <v/>
      </c>
      <c r="MW85" s="57" t="str">
        <f>IFERROR(Inv_SY_B!MW96/Inv_SY_B!$NE96-1,"")</f>
        <v/>
      </c>
      <c r="MX85" s="57" t="str">
        <f>IFERROR(Inv_SY_B!MX96/Inv_SY_B!$NE96-1,"")</f>
        <v/>
      </c>
      <c r="MY85" s="57" t="str">
        <f>IFERROR(Inv_SY_B!MY96/Inv_SY_B!$NE96-1,"")</f>
        <v/>
      </c>
      <c r="MZ85" s="57" t="str">
        <f>IFERROR(Inv_SY_B!MZ96/Inv_SY_B!$NE96-1,"")</f>
        <v/>
      </c>
      <c r="NA85" s="57" t="str">
        <f>IFERROR(Inv_SY_B!NA96/Inv_SY_B!$NE96-1,"")</f>
        <v/>
      </c>
      <c r="NB85" s="57" t="str">
        <f>IFERROR(Inv_SY_B!NB96/Inv_SY_B!$NE96-1,"")</f>
        <v/>
      </c>
      <c r="NC85" s="57" t="str">
        <f>IFERROR(Inv_SY_B!NC96/Inv_SY_B!$NE96-1,"")</f>
        <v/>
      </c>
      <c r="ND85" s="57" t="str">
        <f>IFERROR(Inv_SY_B!ND96/Inv_SY_B!$NE96-1,"")</f>
        <v/>
      </c>
    </row>
    <row r="86" spans="2:368" ht="15" customHeight="1" x14ac:dyDescent="0.35">
      <c r="B86" s="86">
        <f t="shared" si="1"/>
        <v>45827</v>
      </c>
      <c r="C86" s="57" t="str">
        <f>IFERROR(Inv_SY_B!C97/Inv_SY_B!$NE97-1,"")</f>
        <v/>
      </c>
      <c r="D86" s="57" t="str">
        <f>IFERROR(Inv_SY_B!D97/Inv_SY_B!$NE97-1,"")</f>
        <v/>
      </c>
      <c r="E86" s="57" t="str">
        <f>IFERROR(Inv_SY_B!E97/Inv_SY_B!$NE97-1,"")</f>
        <v/>
      </c>
      <c r="F86" s="57" t="str">
        <f>IFERROR(Inv_SY_B!F97/Inv_SY_B!$NE97-1,"")</f>
        <v/>
      </c>
      <c r="G86" s="57" t="str">
        <f>IFERROR(Inv_SY_B!G97/Inv_SY_B!$NE97-1,"")</f>
        <v/>
      </c>
      <c r="H86" s="57" t="str">
        <f>IFERROR(Inv_SY_B!H97/Inv_SY_B!$NE97-1,"")</f>
        <v/>
      </c>
      <c r="I86" s="57" t="str">
        <f>IFERROR(Inv_SY_B!I97/Inv_SY_B!$NE97-1,"")</f>
        <v/>
      </c>
      <c r="J86" s="57" t="str">
        <f>IFERROR(Inv_SY_B!J97/Inv_SY_B!$NE97-1,"")</f>
        <v/>
      </c>
      <c r="K86" s="57" t="str">
        <f>IFERROR(Inv_SY_B!K97/Inv_SY_B!$NE97-1,"")</f>
        <v/>
      </c>
      <c r="L86" s="57" t="str">
        <f>IFERROR(Inv_SY_B!L97/Inv_SY_B!$NE97-1,"")</f>
        <v/>
      </c>
      <c r="M86" s="57" t="str">
        <f>IFERROR(Inv_SY_B!M97/Inv_SY_B!$NE97-1,"")</f>
        <v/>
      </c>
      <c r="N86" s="57" t="str">
        <f>IFERROR(Inv_SY_B!N97/Inv_SY_B!$NE97-1,"")</f>
        <v/>
      </c>
      <c r="O86" s="57" t="str">
        <f>IFERROR(Inv_SY_B!O97/Inv_SY_B!$NE97-1,"")</f>
        <v/>
      </c>
      <c r="P86" s="57" t="str">
        <f>IFERROR(Inv_SY_B!P97/Inv_SY_B!$NE97-1,"")</f>
        <v/>
      </c>
      <c r="Q86" s="57" t="str">
        <f>IFERROR(Inv_SY_B!Q97/Inv_SY_B!$NE97-1,"")</f>
        <v/>
      </c>
      <c r="R86" s="57" t="str">
        <f>IFERROR(Inv_SY_B!R97/Inv_SY_B!$NE97-1,"")</f>
        <v/>
      </c>
      <c r="S86" s="57" t="str">
        <f>IFERROR(Inv_SY_B!S97/Inv_SY_B!$NE97-1,"")</f>
        <v/>
      </c>
      <c r="T86" s="57" t="str">
        <f>IFERROR(Inv_SY_B!T97/Inv_SY_B!$NE97-1,"")</f>
        <v/>
      </c>
      <c r="U86" s="57" t="str">
        <f>IFERROR(Inv_SY_B!U97/Inv_SY_B!$NE97-1,"")</f>
        <v/>
      </c>
      <c r="V86" s="57" t="str">
        <f>IFERROR(Inv_SY_B!V97/Inv_SY_B!$NE97-1,"")</f>
        <v/>
      </c>
      <c r="W86" s="57" t="str">
        <f>IFERROR(Inv_SY_B!W97/Inv_SY_B!$NE97-1,"")</f>
        <v/>
      </c>
      <c r="X86" s="57" t="str">
        <f>IFERROR(Inv_SY_B!X97/Inv_SY_B!$NE97-1,"")</f>
        <v/>
      </c>
      <c r="Y86" s="57" t="str">
        <f>IFERROR(Inv_SY_B!Y97/Inv_SY_B!$NE97-1,"")</f>
        <v/>
      </c>
      <c r="Z86" s="57" t="str">
        <f>IFERROR(Inv_SY_B!Z97/Inv_SY_B!$NE97-1,"")</f>
        <v/>
      </c>
      <c r="AA86" s="57" t="str">
        <f>IFERROR(Inv_SY_B!AA97/Inv_SY_B!$NE97-1,"")</f>
        <v/>
      </c>
      <c r="AB86" s="57" t="str">
        <f>IFERROR(Inv_SY_B!AB97/Inv_SY_B!$NE97-1,"")</f>
        <v/>
      </c>
      <c r="AC86" s="57" t="str">
        <f>IFERROR(Inv_SY_B!AC97/Inv_SY_B!$NE97-1,"")</f>
        <v/>
      </c>
      <c r="AD86" s="57" t="str">
        <f>IFERROR(Inv_SY_B!AD97/Inv_SY_B!$NE97-1,"")</f>
        <v/>
      </c>
      <c r="AE86" s="57" t="str">
        <f>IFERROR(Inv_SY_B!AE97/Inv_SY_B!$NE97-1,"")</f>
        <v/>
      </c>
      <c r="AF86" s="57" t="str">
        <f>IFERROR(Inv_SY_B!AF97/Inv_SY_B!$NE97-1,"")</f>
        <v/>
      </c>
      <c r="AG86" s="57" t="str">
        <f>IFERROR(Inv_SY_B!AG97/Inv_SY_B!$NE97-1,"")</f>
        <v/>
      </c>
      <c r="AH86" s="57" t="str">
        <f>IFERROR(Inv_SY_B!AH97/Inv_SY_B!$NE97-1,"")</f>
        <v/>
      </c>
      <c r="AI86" s="57" t="str">
        <f>IFERROR(Inv_SY_B!AI97/Inv_SY_B!$NE97-1,"")</f>
        <v/>
      </c>
      <c r="AJ86" s="57" t="str">
        <f>IFERROR(Inv_SY_B!AJ97/Inv_SY_B!$NE97-1,"")</f>
        <v/>
      </c>
      <c r="AK86" s="57" t="str">
        <f>IFERROR(Inv_SY_B!AK97/Inv_SY_B!$NE97-1,"")</f>
        <v/>
      </c>
      <c r="AL86" s="57" t="str">
        <f>IFERROR(Inv_SY_B!AL97/Inv_SY_B!$NE97-1,"")</f>
        <v/>
      </c>
      <c r="AM86" s="57" t="str">
        <f>IFERROR(Inv_SY_B!AM97/Inv_SY_B!$NE97-1,"")</f>
        <v/>
      </c>
      <c r="AN86" s="57" t="str">
        <f>IFERROR(Inv_SY_B!AN97/Inv_SY_B!$NE97-1,"")</f>
        <v/>
      </c>
      <c r="AO86" s="57" t="str">
        <f>IFERROR(Inv_SY_B!AO97/Inv_SY_B!$NE97-1,"")</f>
        <v/>
      </c>
      <c r="AP86" s="57" t="str">
        <f>IFERROR(Inv_SY_B!AP97/Inv_SY_B!$NE97-1,"")</f>
        <v/>
      </c>
      <c r="AQ86" s="57" t="str">
        <f>IFERROR(Inv_SY_B!AQ97/Inv_SY_B!$NE97-1,"")</f>
        <v/>
      </c>
      <c r="AR86" s="57" t="str">
        <f>IFERROR(Inv_SY_B!AR97/Inv_SY_B!$NE97-1,"")</f>
        <v/>
      </c>
      <c r="AS86" s="57" t="str">
        <f>IFERROR(Inv_SY_B!AS97/Inv_SY_B!$NE97-1,"")</f>
        <v/>
      </c>
      <c r="AT86" s="57" t="str">
        <f>IFERROR(Inv_SY_B!AT97/Inv_SY_B!$NE97-1,"")</f>
        <v/>
      </c>
      <c r="AU86" s="57" t="str">
        <f>IFERROR(Inv_SY_B!AU97/Inv_SY_B!$NE97-1,"")</f>
        <v/>
      </c>
      <c r="AV86" s="57" t="str">
        <f>IFERROR(Inv_SY_B!AV97/Inv_SY_B!$NE97-1,"")</f>
        <v/>
      </c>
      <c r="AW86" s="57" t="str">
        <f>IFERROR(Inv_SY_B!AW97/Inv_SY_B!$NE97-1,"")</f>
        <v/>
      </c>
      <c r="AX86" s="57" t="str">
        <f>IFERROR(Inv_SY_B!AX97/Inv_SY_B!$NE97-1,"")</f>
        <v/>
      </c>
      <c r="AY86" s="57" t="str">
        <f>IFERROR(Inv_SY_B!AY97/Inv_SY_B!$NE97-1,"")</f>
        <v/>
      </c>
      <c r="AZ86" s="57" t="str">
        <f>IFERROR(Inv_SY_B!AZ97/Inv_SY_B!$NE97-1,"")</f>
        <v/>
      </c>
      <c r="BA86" s="57" t="str">
        <f>IFERROR(Inv_SY_B!BA97/Inv_SY_B!$NE97-1,"")</f>
        <v/>
      </c>
      <c r="BB86" s="57" t="str">
        <f>IFERROR(Inv_SY_B!BB97/Inv_SY_B!$NE97-1,"")</f>
        <v/>
      </c>
      <c r="BC86" s="57" t="str">
        <f>IFERROR(Inv_SY_B!BC97/Inv_SY_B!$NE97-1,"")</f>
        <v/>
      </c>
      <c r="BD86" s="57" t="str">
        <f>IFERROR(Inv_SY_B!BD97/Inv_SY_B!$NE97-1,"")</f>
        <v/>
      </c>
      <c r="BE86" s="57" t="str">
        <f>IFERROR(Inv_SY_B!BE97/Inv_SY_B!$NE97-1,"")</f>
        <v/>
      </c>
      <c r="BF86" s="57" t="str">
        <f>IFERROR(Inv_SY_B!BF97/Inv_SY_B!$NE97-1,"")</f>
        <v/>
      </c>
      <c r="BG86" s="57" t="str">
        <f>IFERROR(Inv_SY_B!BG97/Inv_SY_B!$NE97-1,"")</f>
        <v/>
      </c>
      <c r="BH86" s="57" t="str">
        <f>IFERROR(Inv_SY_B!BH97/Inv_SY_B!$NE97-1,"")</f>
        <v/>
      </c>
      <c r="BI86" s="57" t="str">
        <f>IFERROR(Inv_SY_B!BI97/Inv_SY_B!$NE97-1,"")</f>
        <v/>
      </c>
      <c r="BJ86" s="57" t="str">
        <f>IFERROR(Inv_SY_B!BJ97/Inv_SY_B!$NE97-1,"")</f>
        <v/>
      </c>
      <c r="BK86" s="57" t="str">
        <f>IFERROR(Inv_SY_B!BK97/Inv_SY_B!$NE97-1,"")</f>
        <v/>
      </c>
      <c r="BL86" s="57" t="str">
        <f>IFERROR(Inv_SY_B!BL97/Inv_SY_B!$NE97-1,"")</f>
        <v/>
      </c>
      <c r="BM86" s="57" t="str">
        <f>IFERROR(Inv_SY_B!BM97/Inv_SY_B!$NE97-1,"")</f>
        <v/>
      </c>
      <c r="BN86" s="57" t="str">
        <f>IFERROR(Inv_SY_B!BN97/Inv_SY_B!$NE97-1,"")</f>
        <v/>
      </c>
      <c r="BO86" s="57" t="str">
        <f>IFERROR(Inv_SY_B!BO97/Inv_SY_B!$NE97-1,"")</f>
        <v/>
      </c>
      <c r="BP86" s="57" t="str">
        <f>IFERROR(Inv_SY_B!BP97/Inv_SY_B!$NE97-1,"")</f>
        <v/>
      </c>
      <c r="BQ86" s="57" t="str">
        <f>IFERROR(Inv_SY_B!BQ97/Inv_SY_B!$NE97-1,"")</f>
        <v/>
      </c>
      <c r="BR86" s="57" t="str">
        <f>IFERROR(Inv_SY_B!BR97/Inv_SY_B!$NE97-1,"")</f>
        <v/>
      </c>
      <c r="BS86" s="57" t="str">
        <f>IFERROR(Inv_SY_B!BS97/Inv_SY_B!$NE97-1,"")</f>
        <v/>
      </c>
      <c r="BT86" s="57" t="str">
        <f>IFERROR(Inv_SY_B!BT97/Inv_SY_B!$NE97-1,"")</f>
        <v/>
      </c>
      <c r="BU86" s="57" t="str">
        <f>IFERROR(Inv_SY_B!BU97/Inv_SY_B!$NE97-1,"")</f>
        <v/>
      </c>
      <c r="BV86" s="57" t="str">
        <f>IFERROR(Inv_SY_B!BV97/Inv_SY_B!$NE97-1,"")</f>
        <v/>
      </c>
      <c r="BW86" s="57" t="str">
        <f>IFERROR(Inv_SY_B!BW97/Inv_SY_B!$NE97-1,"")</f>
        <v/>
      </c>
      <c r="BX86" s="57" t="str">
        <f>IFERROR(Inv_SY_B!BX97/Inv_SY_B!$NE97-1,"")</f>
        <v/>
      </c>
      <c r="BY86" s="57" t="str">
        <f>IFERROR(Inv_SY_B!BY97/Inv_SY_B!$NE97-1,"")</f>
        <v/>
      </c>
      <c r="BZ86" s="57" t="str">
        <f>IFERROR(Inv_SY_B!BZ97/Inv_SY_B!$NE97-1,"")</f>
        <v/>
      </c>
      <c r="CA86" s="57" t="str">
        <f>IFERROR(Inv_SY_B!CA97/Inv_SY_B!$NE97-1,"")</f>
        <v/>
      </c>
      <c r="CB86" s="57" t="str">
        <f>IFERROR(Inv_SY_B!CB97/Inv_SY_B!$NE97-1,"")</f>
        <v/>
      </c>
      <c r="CC86" s="57" t="str">
        <f>IFERROR(Inv_SY_B!CC97/Inv_SY_B!$NE97-1,"")</f>
        <v/>
      </c>
      <c r="CD86" s="57" t="str">
        <f>IFERROR(Inv_SY_B!CD97/Inv_SY_B!$NE97-1,"")</f>
        <v/>
      </c>
      <c r="CE86" s="57" t="str">
        <f>IFERROR(Inv_SY_B!CE97/Inv_SY_B!$NE97-1,"")</f>
        <v/>
      </c>
      <c r="CF86" s="57" t="str">
        <f>IFERROR(Inv_SY_B!CF97/Inv_SY_B!$NE97-1,"")</f>
        <v/>
      </c>
      <c r="CG86" s="57" t="str">
        <f>IFERROR(Inv_SY_B!CG97/Inv_SY_B!$NE97-1,"")</f>
        <v/>
      </c>
      <c r="CH86" s="57" t="str">
        <f>IFERROR(Inv_SY_B!CH97/Inv_SY_B!$NE97-1,"")</f>
        <v/>
      </c>
      <c r="CI86" s="57" t="str">
        <f>IFERROR(Inv_SY_B!CI97/Inv_SY_B!$NE97-1,"")</f>
        <v/>
      </c>
      <c r="CJ86" s="57" t="str">
        <f>IFERROR(Inv_SY_B!CJ97/Inv_SY_B!$NE97-1,"")</f>
        <v/>
      </c>
      <c r="CK86" s="57" t="str">
        <f>IFERROR(Inv_SY_B!CK97/Inv_SY_B!$NE97-1,"")</f>
        <v/>
      </c>
      <c r="CL86" s="57" t="str">
        <f>IFERROR(Inv_SY_B!CL97/Inv_SY_B!$NE97-1,"")</f>
        <v/>
      </c>
      <c r="CM86" s="57" t="str">
        <f>IFERROR(Inv_SY_B!CM97/Inv_SY_B!$NE97-1,"")</f>
        <v/>
      </c>
      <c r="CN86" s="57" t="str">
        <f>IFERROR(Inv_SY_B!CN97/Inv_SY_B!$NE97-1,"")</f>
        <v/>
      </c>
      <c r="CO86" s="57" t="str">
        <f>IFERROR(Inv_SY_B!CO97/Inv_SY_B!$NE97-1,"")</f>
        <v/>
      </c>
      <c r="CP86" s="57" t="str">
        <f>IFERROR(Inv_SY_B!CP97/Inv_SY_B!$NE97-1,"")</f>
        <v/>
      </c>
      <c r="CQ86" s="57" t="str">
        <f>IFERROR(Inv_SY_B!CQ97/Inv_SY_B!$NE97-1,"")</f>
        <v/>
      </c>
      <c r="CR86" s="57" t="str">
        <f>IFERROR(Inv_SY_B!CR97/Inv_SY_B!$NE97-1,"")</f>
        <v/>
      </c>
      <c r="CS86" s="57" t="str">
        <f>IFERROR(Inv_SY_B!CS97/Inv_SY_B!$NE97-1,"")</f>
        <v/>
      </c>
      <c r="CT86" s="57" t="str">
        <f>IFERROR(Inv_SY_B!CT97/Inv_SY_B!$NE97-1,"")</f>
        <v/>
      </c>
      <c r="CU86" s="57" t="str">
        <f>IFERROR(Inv_SY_B!CU97/Inv_SY_B!$NE97-1,"")</f>
        <v/>
      </c>
      <c r="CV86" s="57" t="str">
        <f>IFERROR(Inv_SY_B!CV97/Inv_SY_B!$NE97-1,"")</f>
        <v/>
      </c>
      <c r="CW86" s="57" t="str">
        <f>IFERROR(Inv_SY_B!CW97/Inv_SY_B!$NE97-1,"")</f>
        <v/>
      </c>
      <c r="CX86" s="57" t="str">
        <f>IFERROR(Inv_SY_B!CX97/Inv_SY_B!$NE97-1,"")</f>
        <v/>
      </c>
      <c r="CY86" s="57" t="str">
        <f>IFERROR(Inv_SY_B!CY97/Inv_SY_B!$NE97-1,"")</f>
        <v/>
      </c>
      <c r="CZ86" s="57" t="str">
        <f>IFERROR(Inv_SY_B!CZ97/Inv_SY_B!$NE97-1,"")</f>
        <v/>
      </c>
      <c r="DA86" s="57" t="str">
        <f>IFERROR(Inv_SY_B!DA97/Inv_SY_B!$NE97-1,"")</f>
        <v/>
      </c>
      <c r="DB86" s="57" t="str">
        <f>IFERROR(Inv_SY_B!DB97/Inv_SY_B!$NE97-1,"")</f>
        <v/>
      </c>
      <c r="DC86" s="57" t="str">
        <f>IFERROR(Inv_SY_B!DC97/Inv_SY_B!$NE97-1,"")</f>
        <v/>
      </c>
      <c r="DD86" s="57" t="str">
        <f>IFERROR(Inv_SY_B!DD97/Inv_SY_B!$NE97-1,"")</f>
        <v/>
      </c>
      <c r="DE86" s="57" t="str">
        <f>IFERROR(Inv_SY_B!DE97/Inv_SY_B!$NE97-1,"")</f>
        <v/>
      </c>
      <c r="DF86" s="57" t="str">
        <f>IFERROR(Inv_SY_B!DF97/Inv_SY_B!$NE97-1,"")</f>
        <v/>
      </c>
      <c r="DG86" s="57" t="str">
        <f>IFERROR(Inv_SY_B!DG97/Inv_SY_B!$NE97-1,"")</f>
        <v/>
      </c>
      <c r="DH86" s="57" t="str">
        <f>IFERROR(Inv_SY_B!DH97/Inv_SY_B!$NE97-1,"")</f>
        <v/>
      </c>
      <c r="DI86" s="57" t="str">
        <f>IFERROR(Inv_SY_B!DI97/Inv_SY_B!$NE97-1,"")</f>
        <v/>
      </c>
      <c r="DJ86" s="57" t="str">
        <f>IFERROR(Inv_SY_B!DJ97/Inv_SY_B!$NE97-1,"")</f>
        <v/>
      </c>
      <c r="DK86" s="57" t="str">
        <f>IFERROR(Inv_SY_B!DK97/Inv_SY_B!$NE97-1,"")</f>
        <v/>
      </c>
      <c r="DL86" s="57" t="str">
        <f>IFERROR(Inv_SY_B!DL97/Inv_SY_B!$NE97-1,"")</f>
        <v/>
      </c>
      <c r="DM86" s="57" t="str">
        <f>IFERROR(Inv_SY_B!DM97/Inv_SY_B!$NE97-1,"")</f>
        <v/>
      </c>
      <c r="DN86" s="57" t="str">
        <f>IFERROR(Inv_SY_B!DN97/Inv_SY_B!$NE97-1,"")</f>
        <v/>
      </c>
      <c r="DO86" s="57" t="str">
        <f>IFERROR(Inv_SY_B!DO97/Inv_SY_B!$NE97-1,"")</f>
        <v/>
      </c>
      <c r="DP86" s="57" t="str">
        <f>IFERROR(Inv_SY_B!DP97/Inv_SY_B!$NE97-1,"")</f>
        <v/>
      </c>
      <c r="DQ86" s="57" t="str">
        <f>IFERROR(Inv_SY_B!DQ97/Inv_SY_B!$NE97-1,"")</f>
        <v/>
      </c>
      <c r="DR86" s="57" t="str">
        <f>IFERROR(Inv_SY_B!DR97/Inv_SY_B!$NE97-1,"")</f>
        <v/>
      </c>
      <c r="DS86" s="57" t="str">
        <f>IFERROR(Inv_SY_B!DS97/Inv_SY_B!$NE97-1,"")</f>
        <v/>
      </c>
      <c r="DT86" s="57" t="str">
        <f>IFERROR(Inv_SY_B!DT97/Inv_SY_B!$NE97-1,"")</f>
        <v/>
      </c>
      <c r="DU86" s="57" t="str">
        <f>IFERROR(Inv_SY_B!DU97/Inv_SY_B!$NE97-1,"")</f>
        <v/>
      </c>
      <c r="DV86" s="57" t="str">
        <f>IFERROR(Inv_SY_B!DV97/Inv_SY_B!$NE97-1,"")</f>
        <v/>
      </c>
      <c r="DW86" s="57" t="str">
        <f>IFERROR(Inv_SY_B!DW97/Inv_SY_B!$NE97-1,"")</f>
        <v/>
      </c>
      <c r="DX86" s="57" t="str">
        <f>IFERROR(Inv_SY_B!DX97/Inv_SY_B!$NE97-1,"")</f>
        <v/>
      </c>
      <c r="DY86" s="57" t="str">
        <f>IFERROR(Inv_SY_B!DY97/Inv_SY_B!$NE97-1,"")</f>
        <v/>
      </c>
      <c r="DZ86" s="57" t="str">
        <f>IFERROR(Inv_SY_B!DZ97/Inv_SY_B!$NE97-1,"")</f>
        <v/>
      </c>
      <c r="EA86" s="57" t="str">
        <f>IFERROR(Inv_SY_B!EA97/Inv_SY_B!$NE97-1,"")</f>
        <v/>
      </c>
      <c r="EB86" s="57" t="str">
        <f>IFERROR(Inv_SY_B!EB97/Inv_SY_B!$NE97-1,"")</f>
        <v/>
      </c>
      <c r="EC86" s="57" t="str">
        <f>IFERROR(Inv_SY_B!EC97/Inv_SY_B!$NE97-1,"")</f>
        <v/>
      </c>
      <c r="ED86" s="57" t="str">
        <f>IFERROR(Inv_SY_B!ED97/Inv_SY_B!$NE97-1,"")</f>
        <v/>
      </c>
      <c r="EE86" s="57" t="str">
        <f>IFERROR(Inv_SY_B!EE97/Inv_SY_B!$NE97-1,"")</f>
        <v/>
      </c>
      <c r="EF86" s="57" t="str">
        <f>IFERROR(Inv_SY_B!EF97/Inv_SY_B!$NE97-1,"")</f>
        <v/>
      </c>
      <c r="EG86" s="57" t="str">
        <f>IFERROR(Inv_SY_B!EG97/Inv_SY_B!$NE97-1,"")</f>
        <v/>
      </c>
      <c r="EH86" s="57" t="str">
        <f>IFERROR(Inv_SY_B!EH97/Inv_SY_B!$NE97-1,"")</f>
        <v/>
      </c>
      <c r="EI86" s="57" t="str">
        <f>IFERROR(Inv_SY_B!EI97/Inv_SY_B!$NE97-1,"")</f>
        <v/>
      </c>
      <c r="EJ86" s="57" t="str">
        <f>IFERROR(Inv_SY_B!EJ97/Inv_SY_B!$NE97-1,"")</f>
        <v/>
      </c>
      <c r="EK86" s="57" t="str">
        <f>IFERROR(Inv_SY_B!EK97/Inv_SY_B!$NE97-1,"")</f>
        <v/>
      </c>
      <c r="EL86" s="57" t="str">
        <f>IFERROR(Inv_SY_B!EL97/Inv_SY_B!$NE97-1,"")</f>
        <v/>
      </c>
      <c r="EM86" s="57" t="str">
        <f>IFERROR(Inv_SY_B!EM97/Inv_SY_B!$NE97-1,"")</f>
        <v/>
      </c>
      <c r="EN86" s="57" t="str">
        <f>IFERROR(Inv_SY_B!EN97/Inv_SY_B!$NE97-1,"")</f>
        <v/>
      </c>
      <c r="EO86" s="57" t="str">
        <f>IFERROR(Inv_SY_B!EO97/Inv_SY_B!$NE97-1,"")</f>
        <v/>
      </c>
      <c r="EP86" s="57" t="str">
        <f>IFERROR(Inv_SY_B!EP97/Inv_SY_B!$NE97-1,"")</f>
        <v/>
      </c>
      <c r="EQ86" s="57" t="str">
        <f>IFERROR(Inv_SY_B!EQ97/Inv_SY_B!$NE97-1,"")</f>
        <v/>
      </c>
      <c r="ER86" s="57" t="str">
        <f>IFERROR(Inv_SY_B!ER97/Inv_SY_B!$NE97-1,"")</f>
        <v/>
      </c>
      <c r="ES86" s="57" t="str">
        <f>IFERROR(Inv_SY_B!ES97/Inv_SY_B!$NE97-1,"")</f>
        <v/>
      </c>
      <c r="ET86" s="57" t="str">
        <f>IFERROR(Inv_SY_B!ET97/Inv_SY_B!$NE97-1,"")</f>
        <v/>
      </c>
      <c r="EU86" s="57" t="str">
        <f>IFERROR(Inv_SY_B!EU97/Inv_SY_B!$NE97-1,"")</f>
        <v/>
      </c>
      <c r="EV86" s="57" t="str">
        <f>IFERROR(Inv_SY_B!EV97/Inv_SY_B!$NE97-1,"")</f>
        <v/>
      </c>
      <c r="EW86" s="57" t="str">
        <f>IFERROR(Inv_SY_B!EW97/Inv_SY_B!$NE97-1,"")</f>
        <v/>
      </c>
      <c r="EX86" s="57" t="str">
        <f>IFERROR(Inv_SY_B!EX97/Inv_SY_B!$NE97-1,"")</f>
        <v/>
      </c>
      <c r="EY86" s="57" t="str">
        <f>IFERROR(Inv_SY_B!EY97/Inv_SY_B!$NE97-1,"")</f>
        <v/>
      </c>
      <c r="EZ86" s="57" t="str">
        <f>IFERROR(Inv_SY_B!EZ97/Inv_SY_B!$NE97-1,"")</f>
        <v/>
      </c>
      <c r="FA86" s="57" t="str">
        <f>IFERROR(Inv_SY_B!FA97/Inv_SY_B!$NE97-1,"")</f>
        <v/>
      </c>
      <c r="FB86" s="57" t="str">
        <f>IFERROR(Inv_SY_B!FB97/Inv_SY_B!$NE97-1,"")</f>
        <v/>
      </c>
      <c r="FC86" s="57" t="str">
        <f>IFERROR(Inv_SY_B!FC97/Inv_SY_B!$NE97-1,"")</f>
        <v/>
      </c>
      <c r="FD86" s="57" t="str">
        <f>IFERROR(Inv_SY_B!FD97/Inv_SY_B!$NE97-1,"")</f>
        <v/>
      </c>
      <c r="FE86" s="57" t="str">
        <f>IFERROR(Inv_SY_B!FE97/Inv_SY_B!$NE97-1,"")</f>
        <v/>
      </c>
      <c r="FF86" s="57" t="str">
        <f>IFERROR(Inv_SY_B!FF97/Inv_SY_B!$NE97-1,"")</f>
        <v/>
      </c>
      <c r="FG86" s="57" t="str">
        <f>IFERROR(Inv_SY_B!FG97/Inv_SY_B!$NE97-1,"")</f>
        <v/>
      </c>
      <c r="FH86" s="57" t="str">
        <f>IFERROR(Inv_SY_B!FH97/Inv_SY_B!$NE97-1,"")</f>
        <v/>
      </c>
      <c r="FI86" s="57" t="str">
        <f>IFERROR(Inv_SY_B!FI97/Inv_SY_B!$NE97-1,"")</f>
        <v/>
      </c>
      <c r="FJ86" s="57" t="str">
        <f>IFERROR(Inv_SY_B!FJ97/Inv_SY_B!$NE97-1,"")</f>
        <v/>
      </c>
      <c r="FK86" s="57" t="str">
        <f>IFERROR(Inv_SY_B!FK97/Inv_SY_B!$NE97-1,"")</f>
        <v/>
      </c>
      <c r="FL86" s="57" t="str">
        <f>IFERROR(Inv_SY_B!FL97/Inv_SY_B!$NE97-1,"")</f>
        <v/>
      </c>
      <c r="FM86" s="57" t="str">
        <f>IFERROR(Inv_SY_B!FM97/Inv_SY_B!$NE97-1,"")</f>
        <v/>
      </c>
      <c r="FN86" s="57" t="str">
        <f>IFERROR(Inv_SY_B!FN97/Inv_SY_B!$NE97-1,"")</f>
        <v/>
      </c>
      <c r="FO86" s="57" t="str">
        <f>IFERROR(Inv_SY_B!FO97/Inv_SY_B!$NE97-1,"")</f>
        <v/>
      </c>
      <c r="FP86" s="57" t="str">
        <f>IFERROR(Inv_SY_B!FP97/Inv_SY_B!$NE97-1,"")</f>
        <v/>
      </c>
      <c r="FQ86" s="57" t="str">
        <f>IFERROR(Inv_SY_B!FQ97/Inv_SY_B!$NE97-1,"")</f>
        <v/>
      </c>
      <c r="FR86" s="57" t="str">
        <f>IFERROR(Inv_SY_B!FR97/Inv_SY_B!$NE97-1,"")</f>
        <v/>
      </c>
      <c r="FS86" s="57" t="str">
        <f>IFERROR(Inv_SY_B!FS97/Inv_SY_B!$NE97-1,"")</f>
        <v/>
      </c>
      <c r="FT86" s="57" t="str">
        <f>IFERROR(Inv_SY_B!FT97/Inv_SY_B!$NE97-1,"")</f>
        <v/>
      </c>
      <c r="FU86" s="57" t="str">
        <f>IFERROR(Inv_SY_B!FU97/Inv_SY_B!$NE97-1,"")</f>
        <v/>
      </c>
      <c r="FV86" s="57" t="str">
        <f>IFERROR(Inv_SY_B!FV97/Inv_SY_B!$NE97-1,"")</f>
        <v/>
      </c>
      <c r="FW86" s="57" t="str">
        <f>IFERROR(Inv_SY_B!FW97/Inv_SY_B!$NE97-1,"")</f>
        <v/>
      </c>
      <c r="FX86" s="57" t="str">
        <f>IFERROR(Inv_SY_B!FX97/Inv_SY_B!$NE97-1,"")</f>
        <v/>
      </c>
      <c r="FY86" s="57" t="str">
        <f>IFERROR(Inv_SY_B!FY97/Inv_SY_B!$NE97-1,"")</f>
        <v/>
      </c>
      <c r="FZ86" s="57" t="str">
        <f>IFERROR(Inv_SY_B!FZ97/Inv_SY_B!$NE97-1,"")</f>
        <v/>
      </c>
      <c r="GA86" s="57" t="str">
        <f>IFERROR(Inv_SY_B!GA97/Inv_SY_B!$NE97-1,"")</f>
        <v/>
      </c>
      <c r="GB86" s="57" t="str">
        <f>IFERROR(Inv_SY_B!GB97/Inv_SY_B!$NE97-1,"")</f>
        <v/>
      </c>
      <c r="GC86" s="57" t="str">
        <f>IFERROR(Inv_SY_B!GC97/Inv_SY_B!$NE97-1,"")</f>
        <v/>
      </c>
      <c r="GD86" s="57" t="str">
        <f>IFERROR(Inv_SY_B!GD97/Inv_SY_B!$NE97-1,"")</f>
        <v/>
      </c>
      <c r="GE86" s="57" t="str">
        <f>IFERROR(Inv_SY_B!GE97/Inv_SY_B!$NE97-1,"")</f>
        <v/>
      </c>
      <c r="GF86" s="57" t="str">
        <f>IFERROR(Inv_SY_B!GF97/Inv_SY_B!$NE97-1,"")</f>
        <v/>
      </c>
      <c r="GG86" s="57" t="str">
        <f>IFERROR(Inv_SY_B!GG97/Inv_SY_B!$NE97-1,"")</f>
        <v/>
      </c>
      <c r="GH86" s="57" t="str">
        <f>IFERROR(Inv_SY_B!GH97/Inv_SY_B!$NE97-1,"")</f>
        <v/>
      </c>
      <c r="GI86" s="57" t="str">
        <f>IFERROR(Inv_SY_B!GI97/Inv_SY_B!$NE97-1,"")</f>
        <v/>
      </c>
      <c r="GJ86" s="57" t="str">
        <f>IFERROR(Inv_SY_B!GJ97/Inv_SY_B!$NE97-1,"")</f>
        <v/>
      </c>
      <c r="GK86" s="57" t="str">
        <f>IFERROR(Inv_SY_B!GK97/Inv_SY_B!$NE97-1,"")</f>
        <v/>
      </c>
      <c r="GL86" s="57" t="str">
        <f>IFERROR(Inv_SY_B!GL97/Inv_SY_B!$NE97-1,"")</f>
        <v/>
      </c>
      <c r="GM86" s="57" t="str">
        <f>IFERROR(Inv_SY_B!GM97/Inv_SY_B!$NE97-1,"")</f>
        <v/>
      </c>
      <c r="GN86" s="57" t="str">
        <f>IFERROR(Inv_SY_B!GN97/Inv_SY_B!$NE97-1,"")</f>
        <v/>
      </c>
      <c r="GO86" s="57" t="str">
        <f>IFERROR(Inv_SY_B!GO97/Inv_SY_B!$NE97-1,"")</f>
        <v/>
      </c>
      <c r="GP86" s="57" t="str">
        <f>IFERROR(Inv_SY_B!GP97/Inv_SY_B!$NE97-1,"")</f>
        <v/>
      </c>
      <c r="GQ86" s="57" t="str">
        <f>IFERROR(Inv_SY_B!GQ97/Inv_SY_B!$NE97-1,"")</f>
        <v/>
      </c>
      <c r="GR86" s="57" t="str">
        <f>IFERROR(Inv_SY_B!GR97/Inv_SY_B!$NE97-1,"")</f>
        <v/>
      </c>
      <c r="GS86" s="57" t="str">
        <f>IFERROR(Inv_SY_B!GS97/Inv_SY_B!$NE97-1,"")</f>
        <v/>
      </c>
      <c r="GT86" s="57" t="str">
        <f>IFERROR(Inv_SY_B!GT97/Inv_SY_B!$NE97-1,"")</f>
        <v/>
      </c>
      <c r="GU86" s="57" t="str">
        <f>IFERROR(Inv_SY_B!GU97/Inv_SY_B!$NE97-1,"")</f>
        <v/>
      </c>
      <c r="GV86" s="57" t="str">
        <f>IFERROR(Inv_SY_B!GV97/Inv_SY_B!$NE97-1,"")</f>
        <v/>
      </c>
      <c r="GW86" s="57" t="str">
        <f>IFERROR(Inv_SY_B!GW97/Inv_SY_B!$NE97-1,"")</f>
        <v/>
      </c>
      <c r="GX86" s="57" t="str">
        <f>IFERROR(Inv_SY_B!GX97/Inv_SY_B!$NE97-1,"")</f>
        <v/>
      </c>
      <c r="GY86" s="57" t="str">
        <f>IFERROR(Inv_SY_B!GY97/Inv_SY_B!$NE97-1,"")</f>
        <v/>
      </c>
      <c r="GZ86" s="57" t="str">
        <f>IFERROR(Inv_SY_B!GZ97/Inv_SY_B!$NE97-1,"")</f>
        <v/>
      </c>
      <c r="HA86" s="57" t="str">
        <f>IFERROR(Inv_SY_B!HA97/Inv_SY_B!$NE97-1,"")</f>
        <v/>
      </c>
      <c r="HB86" s="57" t="str">
        <f>IFERROR(Inv_SY_B!HB97/Inv_SY_B!$NE97-1,"")</f>
        <v/>
      </c>
      <c r="HC86" s="57" t="str">
        <f>IFERROR(Inv_SY_B!HC97/Inv_SY_B!$NE97-1,"")</f>
        <v/>
      </c>
      <c r="HD86" s="57" t="str">
        <f>IFERROR(Inv_SY_B!HD97/Inv_SY_B!$NE97-1,"")</f>
        <v/>
      </c>
      <c r="HE86" s="57" t="str">
        <f>IFERROR(Inv_SY_B!HE97/Inv_SY_B!$NE97-1,"")</f>
        <v/>
      </c>
      <c r="HF86" s="57" t="str">
        <f>IFERROR(Inv_SY_B!HF97/Inv_SY_B!$NE97-1,"")</f>
        <v/>
      </c>
      <c r="HG86" s="57" t="str">
        <f>IFERROR(Inv_SY_B!HG97/Inv_SY_B!$NE97-1,"")</f>
        <v/>
      </c>
      <c r="HH86" s="57" t="str">
        <f>IFERROR(Inv_SY_B!HH97/Inv_SY_B!$NE97-1,"")</f>
        <v/>
      </c>
      <c r="HI86" s="57" t="str">
        <f>IFERROR(Inv_SY_B!HI97/Inv_SY_B!$NE97-1,"")</f>
        <v/>
      </c>
      <c r="HJ86" s="57" t="str">
        <f>IFERROR(Inv_SY_B!HJ97/Inv_SY_B!$NE97-1,"")</f>
        <v/>
      </c>
      <c r="HK86" s="57" t="str">
        <f>IFERROR(Inv_SY_B!HK97/Inv_SY_B!$NE97-1,"")</f>
        <v/>
      </c>
      <c r="HL86" s="57" t="str">
        <f>IFERROR(Inv_SY_B!HL97/Inv_SY_B!$NE97-1,"")</f>
        <v/>
      </c>
      <c r="HM86" s="57" t="str">
        <f>IFERROR(Inv_SY_B!HM97/Inv_SY_B!$NE97-1,"")</f>
        <v/>
      </c>
      <c r="HN86" s="57" t="str">
        <f>IFERROR(Inv_SY_B!HN97/Inv_SY_B!$NE97-1,"")</f>
        <v/>
      </c>
      <c r="HO86" s="57" t="str">
        <f>IFERROR(Inv_SY_B!HO97/Inv_SY_B!$NE97-1,"")</f>
        <v/>
      </c>
      <c r="HP86" s="57" t="str">
        <f>IFERROR(Inv_SY_B!HP97/Inv_SY_B!$NE97-1,"")</f>
        <v/>
      </c>
      <c r="HQ86" s="57" t="str">
        <f>IFERROR(Inv_SY_B!HQ97/Inv_SY_B!$NE97-1,"")</f>
        <v/>
      </c>
      <c r="HR86" s="57" t="str">
        <f>IFERROR(Inv_SY_B!HR97/Inv_SY_B!$NE97-1,"")</f>
        <v/>
      </c>
      <c r="HS86" s="57" t="str">
        <f>IFERROR(Inv_SY_B!HS97/Inv_SY_B!$NE97-1,"")</f>
        <v/>
      </c>
      <c r="HT86" s="57" t="str">
        <f>IFERROR(Inv_SY_B!HT97/Inv_SY_B!$NE97-1,"")</f>
        <v/>
      </c>
      <c r="HU86" s="57" t="str">
        <f>IFERROR(Inv_SY_B!HU97/Inv_SY_B!$NE97-1,"")</f>
        <v/>
      </c>
      <c r="HV86" s="57" t="str">
        <f>IFERROR(Inv_SY_B!HV97/Inv_SY_B!$NE97-1,"")</f>
        <v/>
      </c>
      <c r="HW86" s="57" t="str">
        <f>IFERROR(Inv_SY_B!HW97/Inv_SY_B!$NE97-1,"")</f>
        <v/>
      </c>
      <c r="HX86" s="57" t="str">
        <f>IFERROR(Inv_SY_B!HX97/Inv_SY_B!$NE97-1,"")</f>
        <v/>
      </c>
      <c r="HY86" s="57" t="str">
        <f>IFERROR(Inv_SY_B!HY97/Inv_SY_B!$NE97-1,"")</f>
        <v/>
      </c>
      <c r="HZ86" s="57" t="str">
        <f>IFERROR(Inv_SY_B!HZ97/Inv_SY_B!$NE97-1,"")</f>
        <v/>
      </c>
      <c r="IA86" s="57" t="str">
        <f>IFERROR(Inv_SY_B!IA97/Inv_SY_B!$NE97-1,"")</f>
        <v/>
      </c>
      <c r="IB86" s="57" t="str">
        <f>IFERROR(Inv_SY_B!IB97/Inv_SY_B!$NE97-1,"")</f>
        <v/>
      </c>
      <c r="IC86" s="57" t="str">
        <f>IFERROR(Inv_SY_B!IC97/Inv_SY_B!$NE97-1,"")</f>
        <v/>
      </c>
      <c r="ID86" s="57" t="str">
        <f>IFERROR(Inv_SY_B!ID97/Inv_SY_B!$NE97-1,"")</f>
        <v/>
      </c>
      <c r="IE86" s="57" t="str">
        <f>IFERROR(Inv_SY_B!IE97/Inv_SY_B!$NE97-1,"")</f>
        <v/>
      </c>
      <c r="IF86" s="57" t="str">
        <f>IFERROR(Inv_SY_B!IF97/Inv_SY_B!$NE97-1,"")</f>
        <v/>
      </c>
      <c r="IG86" s="57" t="str">
        <f>IFERROR(Inv_SY_B!IG97/Inv_SY_B!$NE97-1,"")</f>
        <v/>
      </c>
      <c r="IH86" s="57" t="str">
        <f>IFERROR(Inv_SY_B!IH97/Inv_SY_B!$NE97-1,"")</f>
        <v/>
      </c>
      <c r="II86" s="57" t="str">
        <f>IFERROR(Inv_SY_B!II97/Inv_SY_B!$NE97-1,"")</f>
        <v/>
      </c>
      <c r="IJ86" s="57" t="str">
        <f>IFERROR(Inv_SY_B!IJ97/Inv_SY_B!$NE97-1,"")</f>
        <v/>
      </c>
      <c r="IK86" s="57" t="str">
        <f>IFERROR(Inv_SY_B!IK97/Inv_SY_B!$NE97-1,"")</f>
        <v/>
      </c>
      <c r="IL86" s="57" t="str">
        <f>IFERROR(Inv_SY_B!IL97/Inv_SY_B!$NE97-1,"")</f>
        <v/>
      </c>
      <c r="IM86" s="57" t="str">
        <f>IFERROR(Inv_SY_B!IM97/Inv_SY_B!$NE97-1,"")</f>
        <v/>
      </c>
      <c r="IN86" s="57" t="str">
        <f>IFERROR(Inv_SY_B!IN97/Inv_SY_B!$NE97-1,"")</f>
        <v/>
      </c>
      <c r="IO86" s="57" t="str">
        <f>IFERROR(Inv_SY_B!IO97/Inv_SY_B!$NE97-1,"")</f>
        <v/>
      </c>
      <c r="IP86" s="57" t="str">
        <f>IFERROR(Inv_SY_B!IP97/Inv_SY_B!$NE97-1,"")</f>
        <v/>
      </c>
      <c r="IQ86" s="57" t="str">
        <f>IFERROR(Inv_SY_B!IQ97/Inv_SY_B!$NE97-1,"")</f>
        <v/>
      </c>
      <c r="IR86" s="57" t="str">
        <f>IFERROR(Inv_SY_B!IR97/Inv_SY_B!$NE97-1,"")</f>
        <v/>
      </c>
      <c r="IS86" s="57" t="str">
        <f>IFERROR(Inv_SY_B!IS97/Inv_SY_B!$NE97-1,"")</f>
        <v/>
      </c>
      <c r="IT86" s="57" t="str">
        <f>IFERROR(Inv_SY_B!IT97/Inv_SY_B!$NE97-1,"")</f>
        <v/>
      </c>
      <c r="IU86" s="57" t="str">
        <f>IFERROR(Inv_SY_B!IU97/Inv_SY_B!$NE97-1,"")</f>
        <v/>
      </c>
      <c r="IV86" s="57" t="str">
        <f>IFERROR(Inv_SY_B!IV97/Inv_SY_B!$NE97-1,"")</f>
        <v/>
      </c>
      <c r="IW86" s="57" t="str">
        <f>IFERROR(Inv_SY_B!IW97/Inv_SY_B!$NE97-1,"")</f>
        <v/>
      </c>
      <c r="IX86" s="57" t="str">
        <f>IFERROR(Inv_SY_B!IX97/Inv_SY_B!$NE97-1,"")</f>
        <v/>
      </c>
      <c r="IY86" s="57" t="str">
        <f>IFERROR(Inv_SY_B!IY97/Inv_SY_B!$NE97-1,"")</f>
        <v/>
      </c>
      <c r="IZ86" s="57" t="str">
        <f>IFERROR(Inv_SY_B!IZ97/Inv_SY_B!$NE97-1,"")</f>
        <v/>
      </c>
      <c r="JA86" s="57" t="str">
        <f>IFERROR(Inv_SY_B!JA97/Inv_SY_B!$NE97-1,"")</f>
        <v/>
      </c>
      <c r="JB86" s="57" t="str">
        <f>IFERROR(Inv_SY_B!JB97/Inv_SY_B!$NE97-1,"")</f>
        <v/>
      </c>
      <c r="JC86" s="57" t="str">
        <f>IFERROR(Inv_SY_B!JC97/Inv_SY_B!$NE97-1,"")</f>
        <v/>
      </c>
      <c r="JD86" s="57" t="str">
        <f>IFERROR(Inv_SY_B!JD97/Inv_SY_B!$NE97-1,"")</f>
        <v/>
      </c>
      <c r="JE86" s="57" t="str">
        <f>IFERROR(Inv_SY_B!JE97/Inv_SY_B!$NE97-1,"")</f>
        <v/>
      </c>
      <c r="JF86" s="57" t="str">
        <f>IFERROR(Inv_SY_B!JF97/Inv_SY_B!$NE97-1,"")</f>
        <v/>
      </c>
      <c r="JG86" s="57" t="str">
        <f>IFERROR(Inv_SY_B!JG97/Inv_SY_B!$NE97-1,"")</f>
        <v/>
      </c>
      <c r="JH86" s="57" t="str">
        <f>IFERROR(Inv_SY_B!JH97/Inv_SY_B!$NE97-1,"")</f>
        <v/>
      </c>
      <c r="JI86" s="57" t="str">
        <f>IFERROR(Inv_SY_B!JI97/Inv_SY_B!$NE97-1,"")</f>
        <v/>
      </c>
      <c r="JJ86" s="57" t="str">
        <f>IFERROR(Inv_SY_B!JJ97/Inv_SY_B!$NE97-1,"")</f>
        <v/>
      </c>
      <c r="JK86" s="57" t="str">
        <f>IFERROR(Inv_SY_B!JK97/Inv_SY_B!$NE97-1,"")</f>
        <v/>
      </c>
      <c r="JL86" s="57" t="str">
        <f>IFERROR(Inv_SY_B!JL97/Inv_SY_B!$NE97-1,"")</f>
        <v/>
      </c>
      <c r="JM86" s="57" t="str">
        <f>IFERROR(Inv_SY_B!JM97/Inv_SY_B!$NE97-1,"")</f>
        <v/>
      </c>
      <c r="JN86" s="57" t="str">
        <f>IFERROR(Inv_SY_B!JN97/Inv_SY_B!$NE97-1,"")</f>
        <v/>
      </c>
      <c r="JO86" s="57" t="str">
        <f>IFERROR(Inv_SY_B!JO97/Inv_SY_B!$NE97-1,"")</f>
        <v/>
      </c>
      <c r="JP86" s="57" t="str">
        <f>IFERROR(Inv_SY_B!JP97/Inv_SY_B!$NE97-1,"")</f>
        <v/>
      </c>
      <c r="JQ86" s="57" t="str">
        <f>IFERROR(Inv_SY_B!JQ97/Inv_SY_B!$NE97-1,"")</f>
        <v/>
      </c>
      <c r="JR86" s="57" t="str">
        <f>IFERROR(Inv_SY_B!JR97/Inv_SY_B!$NE97-1,"")</f>
        <v/>
      </c>
      <c r="JS86" s="57" t="str">
        <f>IFERROR(Inv_SY_B!JS97/Inv_SY_B!$NE97-1,"")</f>
        <v/>
      </c>
      <c r="JT86" s="57" t="str">
        <f>IFERROR(Inv_SY_B!JT97/Inv_SY_B!$NE97-1,"")</f>
        <v/>
      </c>
      <c r="JU86" s="57" t="str">
        <f>IFERROR(Inv_SY_B!JU97/Inv_SY_B!$NE97-1,"")</f>
        <v/>
      </c>
      <c r="JV86" s="57" t="str">
        <f>IFERROR(Inv_SY_B!JV97/Inv_SY_B!$NE97-1,"")</f>
        <v/>
      </c>
      <c r="JW86" s="57" t="str">
        <f>IFERROR(Inv_SY_B!JW97/Inv_SY_B!$NE97-1,"")</f>
        <v/>
      </c>
      <c r="JX86" s="57" t="str">
        <f>IFERROR(Inv_SY_B!JX97/Inv_SY_B!$NE97-1,"")</f>
        <v/>
      </c>
      <c r="JY86" s="57" t="str">
        <f>IFERROR(Inv_SY_B!JY97/Inv_SY_B!$NE97-1,"")</f>
        <v/>
      </c>
      <c r="JZ86" s="57" t="str">
        <f>IFERROR(Inv_SY_B!JZ97/Inv_SY_B!$NE97-1,"")</f>
        <v/>
      </c>
      <c r="KA86" s="57" t="str">
        <f>IFERROR(Inv_SY_B!KA97/Inv_SY_B!$NE97-1,"")</f>
        <v/>
      </c>
      <c r="KB86" s="57" t="str">
        <f>IFERROR(Inv_SY_B!KB97/Inv_SY_B!$NE97-1,"")</f>
        <v/>
      </c>
      <c r="KC86" s="57" t="str">
        <f>IFERROR(Inv_SY_B!KC97/Inv_SY_B!$NE97-1,"")</f>
        <v/>
      </c>
      <c r="KD86" s="57" t="str">
        <f>IFERROR(Inv_SY_B!KD97/Inv_SY_B!$NE97-1,"")</f>
        <v/>
      </c>
      <c r="KE86" s="57" t="str">
        <f>IFERROR(Inv_SY_B!KE97/Inv_SY_B!$NE97-1,"")</f>
        <v/>
      </c>
      <c r="KF86" s="57" t="str">
        <f>IFERROR(Inv_SY_B!KF97/Inv_SY_B!$NE97-1,"")</f>
        <v/>
      </c>
      <c r="KG86" s="57" t="str">
        <f>IFERROR(Inv_SY_B!KG97/Inv_SY_B!$NE97-1,"")</f>
        <v/>
      </c>
      <c r="KH86" s="57" t="str">
        <f>IFERROR(Inv_SY_B!KH97/Inv_SY_B!$NE97-1,"")</f>
        <v/>
      </c>
      <c r="KI86" s="57" t="str">
        <f>IFERROR(Inv_SY_B!KI97/Inv_SY_B!$NE97-1,"")</f>
        <v/>
      </c>
      <c r="KJ86" s="57" t="str">
        <f>IFERROR(Inv_SY_B!KJ97/Inv_SY_B!$NE97-1,"")</f>
        <v/>
      </c>
      <c r="KK86" s="57" t="str">
        <f>IFERROR(Inv_SY_B!KK97/Inv_SY_B!$NE97-1,"")</f>
        <v/>
      </c>
      <c r="KL86" s="57" t="str">
        <f>IFERROR(Inv_SY_B!KL97/Inv_SY_B!$NE97-1,"")</f>
        <v/>
      </c>
      <c r="KM86" s="57" t="str">
        <f>IFERROR(Inv_SY_B!KM97/Inv_SY_B!$NE97-1,"")</f>
        <v/>
      </c>
      <c r="KN86" s="57" t="str">
        <f>IFERROR(Inv_SY_B!KN97/Inv_SY_B!$NE97-1,"")</f>
        <v/>
      </c>
      <c r="KO86" s="57" t="str">
        <f>IFERROR(Inv_SY_B!KO97/Inv_SY_B!$NE97-1,"")</f>
        <v/>
      </c>
      <c r="KP86" s="57" t="str">
        <f>IFERROR(Inv_SY_B!KP97/Inv_SY_B!$NE97-1,"")</f>
        <v/>
      </c>
      <c r="KQ86" s="57" t="str">
        <f>IFERROR(Inv_SY_B!KQ97/Inv_SY_B!$NE97-1,"")</f>
        <v/>
      </c>
      <c r="KR86" s="57" t="str">
        <f>IFERROR(Inv_SY_B!KR97/Inv_SY_B!$NE97-1,"")</f>
        <v/>
      </c>
      <c r="KS86" s="57" t="str">
        <f>IFERROR(Inv_SY_B!KS97/Inv_SY_B!$NE97-1,"")</f>
        <v/>
      </c>
      <c r="KT86" s="57" t="str">
        <f>IFERROR(Inv_SY_B!KT97/Inv_SY_B!$NE97-1,"")</f>
        <v/>
      </c>
      <c r="KU86" s="57" t="str">
        <f>IFERROR(Inv_SY_B!KU97/Inv_SY_B!$NE97-1,"")</f>
        <v/>
      </c>
      <c r="KV86" s="57" t="str">
        <f>IFERROR(Inv_SY_B!KV97/Inv_SY_B!$NE97-1,"")</f>
        <v/>
      </c>
      <c r="KW86" s="57" t="str">
        <f>IFERROR(Inv_SY_B!KW97/Inv_SY_B!$NE97-1,"")</f>
        <v/>
      </c>
      <c r="KX86" s="57" t="str">
        <f>IFERROR(Inv_SY_B!KX97/Inv_SY_B!$NE97-1,"")</f>
        <v/>
      </c>
      <c r="KY86" s="57" t="str">
        <f>IFERROR(Inv_SY_B!KY97/Inv_SY_B!$NE97-1,"")</f>
        <v/>
      </c>
      <c r="KZ86" s="57" t="str">
        <f>IFERROR(Inv_SY_B!KZ97/Inv_SY_B!$NE97-1,"")</f>
        <v/>
      </c>
      <c r="LA86" s="57" t="str">
        <f>IFERROR(Inv_SY_B!LA97/Inv_SY_B!$NE97-1,"")</f>
        <v/>
      </c>
      <c r="LB86" s="57" t="str">
        <f>IFERROR(Inv_SY_B!LB97/Inv_SY_B!$NE97-1,"")</f>
        <v/>
      </c>
      <c r="LC86" s="57" t="str">
        <f>IFERROR(Inv_SY_B!LC97/Inv_SY_B!$NE97-1,"")</f>
        <v/>
      </c>
      <c r="LD86" s="57" t="str">
        <f>IFERROR(Inv_SY_B!LD97/Inv_SY_B!$NE97-1,"")</f>
        <v/>
      </c>
      <c r="LE86" s="57" t="str">
        <f>IFERROR(Inv_SY_B!LE97/Inv_SY_B!$NE97-1,"")</f>
        <v/>
      </c>
      <c r="LF86" s="57" t="str">
        <f>IFERROR(Inv_SY_B!LF97/Inv_SY_B!$NE97-1,"")</f>
        <v/>
      </c>
      <c r="LG86" s="57" t="str">
        <f>IFERROR(Inv_SY_B!LG97/Inv_SY_B!$NE97-1,"")</f>
        <v/>
      </c>
      <c r="LH86" s="57" t="str">
        <f>IFERROR(Inv_SY_B!LH97/Inv_SY_B!$NE97-1,"")</f>
        <v/>
      </c>
      <c r="LI86" s="57" t="str">
        <f>IFERROR(Inv_SY_B!LI97/Inv_SY_B!$NE97-1,"")</f>
        <v/>
      </c>
      <c r="LJ86" s="57" t="str">
        <f>IFERROR(Inv_SY_B!LJ97/Inv_SY_B!$NE97-1,"")</f>
        <v/>
      </c>
      <c r="LK86" s="57" t="str">
        <f>IFERROR(Inv_SY_B!LK97/Inv_SY_B!$NE97-1,"")</f>
        <v/>
      </c>
      <c r="LL86" s="57" t="str">
        <f>IFERROR(Inv_SY_B!LL97/Inv_SY_B!$NE97-1,"")</f>
        <v/>
      </c>
      <c r="LM86" s="57" t="str">
        <f>IFERROR(Inv_SY_B!LM97/Inv_SY_B!$NE97-1,"")</f>
        <v/>
      </c>
      <c r="LN86" s="57" t="str">
        <f>IFERROR(Inv_SY_B!LN97/Inv_SY_B!$NE97-1,"")</f>
        <v/>
      </c>
      <c r="LO86" s="57" t="str">
        <f>IFERROR(Inv_SY_B!LO97/Inv_SY_B!$NE97-1,"")</f>
        <v/>
      </c>
      <c r="LP86" s="57" t="str">
        <f>IFERROR(Inv_SY_B!LP97/Inv_SY_B!$NE97-1,"")</f>
        <v/>
      </c>
      <c r="LQ86" s="57" t="str">
        <f>IFERROR(Inv_SY_B!LQ97/Inv_SY_B!$NE97-1,"")</f>
        <v/>
      </c>
      <c r="LR86" s="57" t="str">
        <f>IFERROR(Inv_SY_B!LR97/Inv_SY_B!$NE97-1,"")</f>
        <v/>
      </c>
      <c r="LS86" s="57" t="str">
        <f>IFERROR(Inv_SY_B!LS97/Inv_SY_B!$NE97-1,"")</f>
        <v/>
      </c>
      <c r="LT86" s="57" t="str">
        <f>IFERROR(Inv_SY_B!LT97/Inv_SY_B!$NE97-1,"")</f>
        <v/>
      </c>
      <c r="LU86" s="57" t="str">
        <f>IFERROR(Inv_SY_B!LU97/Inv_SY_B!$NE97-1,"")</f>
        <v/>
      </c>
      <c r="LV86" s="57" t="str">
        <f>IFERROR(Inv_SY_B!LV97/Inv_SY_B!$NE97-1,"")</f>
        <v/>
      </c>
      <c r="LW86" s="57" t="str">
        <f>IFERROR(Inv_SY_B!LW97/Inv_SY_B!$NE97-1,"")</f>
        <v/>
      </c>
      <c r="LX86" s="57" t="str">
        <f>IFERROR(Inv_SY_B!LX97/Inv_SY_B!$NE97-1,"")</f>
        <v/>
      </c>
      <c r="LY86" s="57" t="str">
        <f>IFERROR(Inv_SY_B!LY97/Inv_SY_B!$NE97-1,"")</f>
        <v/>
      </c>
      <c r="LZ86" s="57" t="str">
        <f>IFERROR(Inv_SY_B!LZ97/Inv_SY_B!$NE97-1,"")</f>
        <v/>
      </c>
      <c r="MA86" s="57" t="str">
        <f>IFERROR(Inv_SY_B!MA97/Inv_SY_B!$NE97-1,"")</f>
        <v/>
      </c>
      <c r="MB86" s="57" t="str">
        <f>IFERROR(Inv_SY_B!MB97/Inv_SY_B!$NE97-1,"")</f>
        <v/>
      </c>
      <c r="MC86" s="57" t="str">
        <f>IFERROR(Inv_SY_B!MC97/Inv_SY_B!$NE97-1,"")</f>
        <v/>
      </c>
      <c r="MD86" s="57" t="str">
        <f>IFERROR(Inv_SY_B!MD97/Inv_SY_B!$NE97-1,"")</f>
        <v/>
      </c>
      <c r="ME86" s="57" t="str">
        <f>IFERROR(Inv_SY_B!ME97/Inv_SY_B!$NE97-1,"")</f>
        <v/>
      </c>
      <c r="MF86" s="57" t="str">
        <f>IFERROR(Inv_SY_B!MF97/Inv_SY_B!$NE97-1,"")</f>
        <v/>
      </c>
      <c r="MG86" s="57" t="str">
        <f>IFERROR(Inv_SY_B!MG97/Inv_SY_B!$NE97-1,"")</f>
        <v/>
      </c>
      <c r="MH86" s="57" t="str">
        <f>IFERROR(Inv_SY_B!MH97/Inv_SY_B!$NE97-1,"")</f>
        <v/>
      </c>
      <c r="MI86" s="57" t="str">
        <f>IFERROR(Inv_SY_B!MI97/Inv_SY_B!$NE97-1,"")</f>
        <v/>
      </c>
      <c r="MJ86" s="57" t="str">
        <f>IFERROR(Inv_SY_B!MJ97/Inv_SY_B!$NE97-1,"")</f>
        <v/>
      </c>
      <c r="MK86" s="57" t="str">
        <f>IFERROR(Inv_SY_B!MK97/Inv_SY_B!$NE97-1,"")</f>
        <v/>
      </c>
      <c r="ML86" s="57" t="str">
        <f>IFERROR(Inv_SY_B!ML97/Inv_SY_B!$NE97-1,"")</f>
        <v/>
      </c>
      <c r="MM86" s="57" t="str">
        <f>IFERROR(Inv_SY_B!MM97/Inv_SY_B!$NE97-1,"")</f>
        <v/>
      </c>
      <c r="MN86" s="57" t="str">
        <f>IFERROR(Inv_SY_B!MN97/Inv_SY_B!$NE97-1,"")</f>
        <v/>
      </c>
      <c r="MO86" s="57" t="str">
        <f>IFERROR(Inv_SY_B!MO97/Inv_SY_B!$NE97-1,"")</f>
        <v/>
      </c>
      <c r="MP86" s="57" t="str">
        <f>IFERROR(Inv_SY_B!MP97/Inv_SY_B!$NE97-1,"")</f>
        <v/>
      </c>
      <c r="MQ86" s="57" t="str">
        <f>IFERROR(Inv_SY_B!MQ97/Inv_SY_B!$NE97-1,"")</f>
        <v/>
      </c>
      <c r="MR86" s="57" t="str">
        <f>IFERROR(Inv_SY_B!MR97/Inv_SY_B!$NE97-1,"")</f>
        <v/>
      </c>
      <c r="MS86" s="57" t="str">
        <f>IFERROR(Inv_SY_B!MS97/Inv_SY_B!$NE97-1,"")</f>
        <v/>
      </c>
      <c r="MT86" s="57" t="str">
        <f>IFERROR(Inv_SY_B!MT97/Inv_SY_B!$NE97-1,"")</f>
        <v/>
      </c>
      <c r="MU86" s="57" t="str">
        <f>IFERROR(Inv_SY_B!MU97/Inv_SY_B!$NE97-1,"")</f>
        <v/>
      </c>
      <c r="MV86" s="57" t="str">
        <f>IFERROR(Inv_SY_B!MV97/Inv_SY_B!$NE97-1,"")</f>
        <v/>
      </c>
      <c r="MW86" s="57" t="str">
        <f>IFERROR(Inv_SY_B!MW97/Inv_SY_B!$NE97-1,"")</f>
        <v/>
      </c>
      <c r="MX86" s="57" t="str">
        <f>IFERROR(Inv_SY_B!MX97/Inv_SY_B!$NE97-1,"")</f>
        <v/>
      </c>
      <c r="MY86" s="57" t="str">
        <f>IFERROR(Inv_SY_B!MY97/Inv_SY_B!$NE97-1,"")</f>
        <v/>
      </c>
      <c r="MZ86" s="57" t="str">
        <f>IFERROR(Inv_SY_B!MZ97/Inv_SY_B!$NE97-1,"")</f>
        <v/>
      </c>
      <c r="NA86" s="57" t="str">
        <f>IFERROR(Inv_SY_B!NA97/Inv_SY_B!$NE97-1,"")</f>
        <v/>
      </c>
      <c r="NB86" s="57" t="str">
        <f>IFERROR(Inv_SY_B!NB97/Inv_SY_B!$NE97-1,"")</f>
        <v/>
      </c>
      <c r="NC86" s="57" t="str">
        <f>IFERROR(Inv_SY_B!NC97/Inv_SY_B!$NE97-1,"")</f>
        <v/>
      </c>
      <c r="ND86" s="57" t="str">
        <f>IFERROR(Inv_SY_B!ND97/Inv_SY_B!$NE97-1,"")</f>
        <v/>
      </c>
    </row>
    <row r="87" spans="2:368" ht="15" customHeight="1" x14ac:dyDescent="0.35">
      <c r="B87" s="86">
        <f t="shared" si="1"/>
        <v>45828</v>
      </c>
      <c r="C87" s="57" t="str">
        <f>IFERROR(Inv_SY_B!C98/Inv_SY_B!$NE98-1,"")</f>
        <v/>
      </c>
      <c r="D87" s="57" t="str">
        <f>IFERROR(Inv_SY_B!D98/Inv_SY_B!$NE98-1,"")</f>
        <v/>
      </c>
      <c r="E87" s="57" t="str">
        <f>IFERROR(Inv_SY_B!E98/Inv_SY_B!$NE98-1,"")</f>
        <v/>
      </c>
      <c r="F87" s="57" t="str">
        <f>IFERROR(Inv_SY_B!F98/Inv_SY_B!$NE98-1,"")</f>
        <v/>
      </c>
      <c r="G87" s="57" t="str">
        <f>IFERROR(Inv_SY_B!G98/Inv_SY_B!$NE98-1,"")</f>
        <v/>
      </c>
      <c r="H87" s="57" t="str">
        <f>IFERROR(Inv_SY_B!H98/Inv_SY_B!$NE98-1,"")</f>
        <v/>
      </c>
      <c r="I87" s="57" t="str">
        <f>IFERROR(Inv_SY_B!I98/Inv_SY_B!$NE98-1,"")</f>
        <v/>
      </c>
      <c r="J87" s="57" t="str">
        <f>IFERROR(Inv_SY_B!J98/Inv_SY_B!$NE98-1,"")</f>
        <v/>
      </c>
      <c r="K87" s="57" t="str">
        <f>IFERROR(Inv_SY_B!K98/Inv_SY_B!$NE98-1,"")</f>
        <v/>
      </c>
      <c r="L87" s="57" t="str">
        <f>IFERROR(Inv_SY_B!L98/Inv_SY_B!$NE98-1,"")</f>
        <v/>
      </c>
      <c r="M87" s="57" t="str">
        <f>IFERROR(Inv_SY_B!M98/Inv_SY_B!$NE98-1,"")</f>
        <v/>
      </c>
      <c r="N87" s="57" t="str">
        <f>IFERROR(Inv_SY_B!N98/Inv_SY_B!$NE98-1,"")</f>
        <v/>
      </c>
      <c r="O87" s="57" t="str">
        <f>IFERROR(Inv_SY_B!O98/Inv_SY_B!$NE98-1,"")</f>
        <v/>
      </c>
      <c r="P87" s="57" t="str">
        <f>IFERROR(Inv_SY_B!P98/Inv_SY_B!$NE98-1,"")</f>
        <v/>
      </c>
      <c r="Q87" s="57" t="str">
        <f>IFERROR(Inv_SY_B!Q98/Inv_SY_B!$NE98-1,"")</f>
        <v/>
      </c>
      <c r="R87" s="57" t="str">
        <f>IFERROR(Inv_SY_B!R98/Inv_SY_B!$NE98-1,"")</f>
        <v/>
      </c>
      <c r="S87" s="57" t="str">
        <f>IFERROR(Inv_SY_B!S98/Inv_SY_B!$NE98-1,"")</f>
        <v/>
      </c>
      <c r="T87" s="57" t="str">
        <f>IFERROR(Inv_SY_B!T98/Inv_SY_B!$NE98-1,"")</f>
        <v/>
      </c>
      <c r="U87" s="57" t="str">
        <f>IFERROR(Inv_SY_B!U98/Inv_SY_B!$NE98-1,"")</f>
        <v/>
      </c>
      <c r="V87" s="57" t="str">
        <f>IFERROR(Inv_SY_B!V98/Inv_SY_B!$NE98-1,"")</f>
        <v/>
      </c>
      <c r="W87" s="57" t="str">
        <f>IFERROR(Inv_SY_B!W98/Inv_SY_B!$NE98-1,"")</f>
        <v/>
      </c>
      <c r="X87" s="57" t="str">
        <f>IFERROR(Inv_SY_B!X98/Inv_SY_B!$NE98-1,"")</f>
        <v/>
      </c>
      <c r="Y87" s="57" t="str">
        <f>IFERROR(Inv_SY_B!Y98/Inv_SY_B!$NE98-1,"")</f>
        <v/>
      </c>
      <c r="Z87" s="57" t="str">
        <f>IFERROR(Inv_SY_B!Z98/Inv_SY_B!$NE98-1,"")</f>
        <v/>
      </c>
      <c r="AA87" s="57" t="str">
        <f>IFERROR(Inv_SY_B!AA98/Inv_SY_B!$NE98-1,"")</f>
        <v/>
      </c>
      <c r="AB87" s="57" t="str">
        <f>IFERROR(Inv_SY_B!AB98/Inv_SY_B!$NE98-1,"")</f>
        <v/>
      </c>
      <c r="AC87" s="57" t="str">
        <f>IFERROR(Inv_SY_B!AC98/Inv_SY_B!$NE98-1,"")</f>
        <v/>
      </c>
      <c r="AD87" s="57" t="str">
        <f>IFERROR(Inv_SY_B!AD98/Inv_SY_B!$NE98-1,"")</f>
        <v/>
      </c>
      <c r="AE87" s="57" t="str">
        <f>IFERROR(Inv_SY_B!AE98/Inv_SY_B!$NE98-1,"")</f>
        <v/>
      </c>
      <c r="AF87" s="57" t="str">
        <f>IFERROR(Inv_SY_B!AF98/Inv_SY_B!$NE98-1,"")</f>
        <v/>
      </c>
      <c r="AG87" s="57" t="str">
        <f>IFERROR(Inv_SY_B!AG98/Inv_SY_B!$NE98-1,"")</f>
        <v/>
      </c>
      <c r="AH87" s="57" t="str">
        <f>IFERROR(Inv_SY_B!AH98/Inv_SY_B!$NE98-1,"")</f>
        <v/>
      </c>
      <c r="AI87" s="57" t="str">
        <f>IFERROR(Inv_SY_B!AI98/Inv_SY_B!$NE98-1,"")</f>
        <v/>
      </c>
      <c r="AJ87" s="57" t="str">
        <f>IFERROR(Inv_SY_B!AJ98/Inv_SY_B!$NE98-1,"")</f>
        <v/>
      </c>
      <c r="AK87" s="57" t="str">
        <f>IFERROR(Inv_SY_B!AK98/Inv_SY_B!$NE98-1,"")</f>
        <v/>
      </c>
      <c r="AL87" s="57" t="str">
        <f>IFERROR(Inv_SY_B!AL98/Inv_SY_B!$NE98-1,"")</f>
        <v/>
      </c>
      <c r="AM87" s="57" t="str">
        <f>IFERROR(Inv_SY_B!AM98/Inv_SY_B!$NE98-1,"")</f>
        <v/>
      </c>
      <c r="AN87" s="57" t="str">
        <f>IFERROR(Inv_SY_B!AN98/Inv_SY_B!$NE98-1,"")</f>
        <v/>
      </c>
      <c r="AO87" s="57" t="str">
        <f>IFERROR(Inv_SY_B!AO98/Inv_SY_B!$NE98-1,"")</f>
        <v/>
      </c>
      <c r="AP87" s="57" t="str">
        <f>IFERROR(Inv_SY_B!AP98/Inv_SY_B!$NE98-1,"")</f>
        <v/>
      </c>
      <c r="AQ87" s="57" t="str">
        <f>IFERROR(Inv_SY_B!AQ98/Inv_SY_B!$NE98-1,"")</f>
        <v/>
      </c>
      <c r="AR87" s="57" t="str">
        <f>IFERROR(Inv_SY_B!AR98/Inv_SY_B!$NE98-1,"")</f>
        <v/>
      </c>
      <c r="AS87" s="57" t="str">
        <f>IFERROR(Inv_SY_B!AS98/Inv_SY_B!$NE98-1,"")</f>
        <v/>
      </c>
      <c r="AT87" s="57" t="str">
        <f>IFERROR(Inv_SY_B!AT98/Inv_SY_B!$NE98-1,"")</f>
        <v/>
      </c>
      <c r="AU87" s="57" t="str">
        <f>IFERROR(Inv_SY_B!AU98/Inv_SY_B!$NE98-1,"")</f>
        <v/>
      </c>
      <c r="AV87" s="57" t="str">
        <f>IFERROR(Inv_SY_B!AV98/Inv_SY_B!$NE98-1,"")</f>
        <v/>
      </c>
      <c r="AW87" s="57" t="str">
        <f>IFERROR(Inv_SY_B!AW98/Inv_SY_B!$NE98-1,"")</f>
        <v/>
      </c>
      <c r="AX87" s="57" t="str">
        <f>IFERROR(Inv_SY_B!AX98/Inv_SY_B!$NE98-1,"")</f>
        <v/>
      </c>
      <c r="AY87" s="57" t="str">
        <f>IFERROR(Inv_SY_B!AY98/Inv_SY_B!$NE98-1,"")</f>
        <v/>
      </c>
      <c r="AZ87" s="57" t="str">
        <f>IFERROR(Inv_SY_B!AZ98/Inv_SY_B!$NE98-1,"")</f>
        <v/>
      </c>
      <c r="BA87" s="57" t="str">
        <f>IFERROR(Inv_SY_B!BA98/Inv_SY_B!$NE98-1,"")</f>
        <v/>
      </c>
      <c r="BB87" s="57" t="str">
        <f>IFERROR(Inv_SY_B!BB98/Inv_SY_B!$NE98-1,"")</f>
        <v/>
      </c>
      <c r="BC87" s="57" t="str">
        <f>IFERROR(Inv_SY_B!BC98/Inv_SY_B!$NE98-1,"")</f>
        <v/>
      </c>
      <c r="BD87" s="57" t="str">
        <f>IFERROR(Inv_SY_B!BD98/Inv_SY_B!$NE98-1,"")</f>
        <v/>
      </c>
      <c r="BE87" s="57" t="str">
        <f>IFERROR(Inv_SY_B!BE98/Inv_SY_B!$NE98-1,"")</f>
        <v/>
      </c>
      <c r="BF87" s="57" t="str">
        <f>IFERROR(Inv_SY_B!BF98/Inv_SY_B!$NE98-1,"")</f>
        <v/>
      </c>
      <c r="BG87" s="57" t="str">
        <f>IFERROR(Inv_SY_B!BG98/Inv_SY_B!$NE98-1,"")</f>
        <v/>
      </c>
      <c r="BH87" s="57" t="str">
        <f>IFERROR(Inv_SY_B!BH98/Inv_SY_B!$NE98-1,"")</f>
        <v/>
      </c>
      <c r="BI87" s="57" t="str">
        <f>IFERROR(Inv_SY_B!BI98/Inv_SY_B!$NE98-1,"")</f>
        <v/>
      </c>
      <c r="BJ87" s="57" t="str">
        <f>IFERROR(Inv_SY_B!BJ98/Inv_SY_B!$NE98-1,"")</f>
        <v/>
      </c>
      <c r="BK87" s="57" t="str">
        <f>IFERROR(Inv_SY_B!BK98/Inv_SY_B!$NE98-1,"")</f>
        <v/>
      </c>
      <c r="BL87" s="57" t="str">
        <f>IFERROR(Inv_SY_B!BL98/Inv_SY_B!$NE98-1,"")</f>
        <v/>
      </c>
      <c r="BM87" s="57" t="str">
        <f>IFERROR(Inv_SY_B!BM98/Inv_SY_B!$NE98-1,"")</f>
        <v/>
      </c>
      <c r="BN87" s="57" t="str">
        <f>IFERROR(Inv_SY_B!BN98/Inv_SY_B!$NE98-1,"")</f>
        <v/>
      </c>
      <c r="BO87" s="57" t="str">
        <f>IFERROR(Inv_SY_B!BO98/Inv_SY_B!$NE98-1,"")</f>
        <v/>
      </c>
      <c r="BP87" s="57" t="str">
        <f>IFERROR(Inv_SY_B!BP98/Inv_SY_B!$NE98-1,"")</f>
        <v/>
      </c>
      <c r="BQ87" s="57" t="str">
        <f>IFERROR(Inv_SY_B!BQ98/Inv_SY_B!$NE98-1,"")</f>
        <v/>
      </c>
      <c r="BR87" s="57" t="str">
        <f>IFERROR(Inv_SY_B!BR98/Inv_SY_B!$NE98-1,"")</f>
        <v/>
      </c>
      <c r="BS87" s="57" t="str">
        <f>IFERROR(Inv_SY_B!BS98/Inv_SY_B!$NE98-1,"")</f>
        <v/>
      </c>
      <c r="BT87" s="57" t="str">
        <f>IFERROR(Inv_SY_B!BT98/Inv_SY_B!$NE98-1,"")</f>
        <v/>
      </c>
      <c r="BU87" s="57" t="str">
        <f>IFERROR(Inv_SY_B!BU98/Inv_SY_B!$NE98-1,"")</f>
        <v/>
      </c>
      <c r="BV87" s="57" t="str">
        <f>IFERROR(Inv_SY_B!BV98/Inv_SY_B!$NE98-1,"")</f>
        <v/>
      </c>
      <c r="BW87" s="57" t="str">
        <f>IFERROR(Inv_SY_B!BW98/Inv_SY_B!$NE98-1,"")</f>
        <v/>
      </c>
      <c r="BX87" s="57" t="str">
        <f>IFERROR(Inv_SY_B!BX98/Inv_SY_B!$NE98-1,"")</f>
        <v/>
      </c>
      <c r="BY87" s="57" t="str">
        <f>IFERROR(Inv_SY_B!BY98/Inv_SY_B!$NE98-1,"")</f>
        <v/>
      </c>
      <c r="BZ87" s="57" t="str">
        <f>IFERROR(Inv_SY_B!BZ98/Inv_SY_B!$NE98-1,"")</f>
        <v/>
      </c>
      <c r="CA87" s="57" t="str">
        <f>IFERROR(Inv_SY_B!CA98/Inv_SY_B!$NE98-1,"")</f>
        <v/>
      </c>
      <c r="CB87" s="57" t="str">
        <f>IFERROR(Inv_SY_B!CB98/Inv_SY_B!$NE98-1,"")</f>
        <v/>
      </c>
      <c r="CC87" s="57" t="str">
        <f>IFERROR(Inv_SY_B!CC98/Inv_SY_B!$NE98-1,"")</f>
        <v/>
      </c>
      <c r="CD87" s="57" t="str">
        <f>IFERROR(Inv_SY_B!CD98/Inv_SY_B!$NE98-1,"")</f>
        <v/>
      </c>
      <c r="CE87" s="57" t="str">
        <f>IFERROR(Inv_SY_B!CE98/Inv_SY_B!$NE98-1,"")</f>
        <v/>
      </c>
      <c r="CF87" s="57" t="str">
        <f>IFERROR(Inv_SY_B!CF98/Inv_SY_B!$NE98-1,"")</f>
        <v/>
      </c>
      <c r="CG87" s="57" t="str">
        <f>IFERROR(Inv_SY_B!CG98/Inv_SY_B!$NE98-1,"")</f>
        <v/>
      </c>
      <c r="CH87" s="57" t="str">
        <f>IFERROR(Inv_SY_B!CH98/Inv_SY_B!$NE98-1,"")</f>
        <v/>
      </c>
      <c r="CI87" s="57" t="str">
        <f>IFERROR(Inv_SY_B!CI98/Inv_SY_B!$NE98-1,"")</f>
        <v/>
      </c>
      <c r="CJ87" s="57" t="str">
        <f>IFERROR(Inv_SY_B!CJ98/Inv_SY_B!$NE98-1,"")</f>
        <v/>
      </c>
      <c r="CK87" s="57" t="str">
        <f>IFERROR(Inv_SY_B!CK98/Inv_SY_B!$NE98-1,"")</f>
        <v/>
      </c>
      <c r="CL87" s="57" t="str">
        <f>IFERROR(Inv_SY_B!CL98/Inv_SY_B!$NE98-1,"")</f>
        <v/>
      </c>
      <c r="CM87" s="57" t="str">
        <f>IFERROR(Inv_SY_B!CM98/Inv_SY_B!$NE98-1,"")</f>
        <v/>
      </c>
      <c r="CN87" s="57" t="str">
        <f>IFERROR(Inv_SY_B!CN98/Inv_SY_B!$NE98-1,"")</f>
        <v/>
      </c>
      <c r="CO87" s="57" t="str">
        <f>IFERROR(Inv_SY_B!CO98/Inv_SY_B!$NE98-1,"")</f>
        <v/>
      </c>
      <c r="CP87" s="57" t="str">
        <f>IFERROR(Inv_SY_B!CP98/Inv_SY_B!$NE98-1,"")</f>
        <v/>
      </c>
      <c r="CQ87" s="57" t="str">
        <f>IFERROR(Inv_SY_B!CQ98/Inv_SY_B!$NE98-1,"")</f>
        <v/>
      </c>
      <c r="CR87" s="57" t="str">
        <f>IFERROR(Inv_SY_B!CR98/Inv_SY_B!$NE98-1,"")</f>
        <v/>
      </c>
      <c r="CS87" s="57" t="str">
        <f>IFERROR(Inv_SY_B!CS98/Inv_SY_B!$NE98-1,"")</f>
        <v/>
      </c>
      <c r="CT87" s="57" t="str">
        <f>IFERROR(Inv_SY_B!CT98/Inv_SY_B!$NE98-1,"")</f>
        <v/>
      </c>
      <c r="CU87" s="57" t="str">
        <f>IFERROR(Inv_SY_B!CU98/Inv_SY_B!$NE98-1,"")</f>
        <v/>
      </c>
      <c r="CV87" s="57" t="str">
        <f>IFERROR(Inv_SY_B!CV98/Inv_SY_B!$NE98-1,"")</f>
        <v/>
      </c>
      <c r="CW87" s="57" t="str">
        <f>IFERROR(Inv_SY_B!CW98/Inv_SY_B!$NE98-1,"")</f>
        <v/>
      </c>
      <c r="CX87" s="57" t="str">
        <f>IFERROR(Inv_SY_B!CX98/Inv_SY_B!$NE98-1,"")</f>
        <v/>
      </c>
      <c r="CY87" s="57" t="str">
        <f>IFERROR(Inv_SY_B!CY98/Inv_SY_B!$NE98-1,"")</f>
        <v/>
      </c>
      <c r="CZ87" s="57" t="str">
        <f>IFERROR(Inv_SY_B!CZ98/Inv_SY_B!$NE98-1,"")</f>
        <v/>
      </c>
      <c r="DA87" s="57" t="str">
        <f>IFERROR(Inv_SY_B!DA98/Inv_SY_B!$NE98-1,"")</f>
        <v/>
      </c>
      <c r="DB87" s="57" t="str">
        <f>IFERROR(Inv_SY_B!DB98/Inv_SY_B!$NE98-1,"")</f>
        <v/>
      </c>
      <c r="DC87" s="57" t="str">
        <f>IFERROR(Inv_SY_B!DC98/Inv_SY_B!$NE98-1,"")</f>
        <v/>
      </c>
      <c r="DD87" s="57" t="str">
        <f>IFERROR(Inv_SY_B!DD98/Inv_SY_B!$NE98-1,"")</f>
        <v/>
      </c>
      <c r="DE87" s="57" t="str">
        <f>IFERROR(Inv_SY_B!DE98/Inv_SY_B!$NE98-1,"")</f>
        <v/>
      </c>
      <c r="DF87" s="57" t="str">
        <f>IFERROR(Inv_SY_B!DF98/Inv_SY_B!$NE98-1,"")</f>
        <v/>
      </c>
      <c r="DG87" s="57" t="str">
        <f>IFERROR(Inv_SY_B!DG98/Inv_SY_B!$NE98-1,"")</f>
        <v/>
      </c>
      <c r="DH87" s="57" t="str">
        <f>IFERROR(Inv_SY_B!DH98/Inv_SY_B!$NE98-1,"")</f>
        <v/>
      </c>
      <c r="DI87" s="57" t="str">
        <f>IFERROR(Inv_SY_B!DI98/Inv_SY_B!$NE98-1,"")</f>
        <v/>
      </c>
      <c r="DJ87" s="57" t="str">
        <f>IFERROR(Inv_SY_B!DJ98/Inv_SY_B!$NE98-1,"")</f>
        <v/>
      </c>
      <c r="DK87" s="57" t="str">
        <f>IFERROR(Inv_SY_B!DK98/Inv_SY_B!$NE98-1,"")</f>
        <v/>
      </c>
      <c r="DL87" s="57" t="str">
        <f>IFERROR(Inv_SY_B!DL98/Inv_SY_B!$NE98-1,"")</f>
        <v/>
      </c>
      <c r="DM87" s="57" t="str">
        <f>IFERROR(Inv_SY_B!DM98/Inv_SY_B!$NE98-1,"")</f>
        <v/>
      </c>
      <c r="DN87" s="57" t="str">
        <f>IFERROR(Inv_SY_B!DN98/Inv_SY_B!$NE98-1,"")</f>
        <v/>
      </c>
      <c r="DO87" s="57" t="str">
        <f>IFERROR(Inv_SY_B!DO98/Inv_SY_B!$NE98-1,"")</f>
        <v/>
      </c>
      <c r="DP87" s="57" t="str">
        <f>IFERROR(Inv_SY_B!DP98/Inv_SY_B!$NE98-1,"")</f>
        <v/>
      </c>
      <c r="DQ87" s="57" t="str">
        <f>IFERROR(Inv_SY_B!DQ98/Inv_SY_B!$NE98-1,"")</f>
        <v/>
      </c>
      <c r="DR87" s="57" t="str">
        <f>IFERROR(Inv_SY_B!DR98/Inv_SY_B!$NE98-1,"")</f>
        <v/>
      </c>
      <c r="DS87" s="57" t="str">
        <f>IFERROR(Inv_SY_B!DS98/Inv_SY_B!$NE98-1,"")</f>
        <v/>
      </c>
      <c r="DT87" s="57" t="str">
        <f>IFERROR(Inv_SY_B!DT98/Inv_SY_B!$NE98-1,"")</f>
        <v/>
      </c>
      <c r="DU87" s="57" t="str">
        <f>IFERROR(Inv_SY_B!DU98/Inv_SY_B!$NE98-1,"")</f>
        <v/>
      </c>
      <c r="DV87" s="57" t="str">
        <f>IFERROR(Inv_SY_B!DV98/Inv_SY_B!$NE98-1,"")</f>
        <v/>
      </c>
      <c r="DW87" s="57" t="str">
        <f>IFERROR(Inv_SY_B!DW98/Inv_SY_B!$NE98-1,"")</f>
        <v/>
      </c>
      <c r="DX87" s="57" t="str">
        <f>IFERROR(Inv_SY_B!DX98/Inv_SY_B!$NE98-1,"")</f>
        <v/>
      </c>
      <c r="DY87" s="57" t="str">
        <f>IFERROR(Inv_SY_B!DY98/Inv_SY_B!$NE98-1,"")</f>
        <v/>
      </c>
      <c r="DZ87" s="57" t="str">
        <f>IFERROR(Inv_SY_B!DZ98/Inv_SY_B!$NE98-1,"")</f>
        <v/>
      </c>
      <c r="EA87" s="57" t="str">
        <f>IFERROR(Inv_SY_B!EA98/Inv_SY_B!$NE98-1,"")</f>
        <v/>
      </c>
      <c r="EB87" s="57" t="str">
        <f>IFERROR(Inv_SY_B!EB98/Inv_SY_B!$NE98-1,"")</f>
        <v/>
      </c>
      <c r="EC87" s="57" t="str">
        <f>IFERROR(Inv_SY_B!EC98/Inv_SY_B!$NE98-1,"")</f>
        <v/>
      </c>
      <c r="ED87" s="57" t="str">
        <f>IFERROR(Inv_SY_B!ED98/Inv_SY_B!$NE98-1,"")</f>
        <v/>
      </c>
      <c r="EE87" s="57" t="str">
        <f>IFERROR(Inv_SY_B!EE98/Inv_SY_B!$NE98-1,"")</f>
        <v/>
      </c>
      <c r="EF87" s="57" t="str">
        <f>IFERROR(Inv_SY_B!EF98/Inv_SY_B!$NE98-1,"")</f>
        <v/>
      </c>
      <c r="EG87" s="57" t="str">
        <f>IFERROR(Inv_SY_B!EG98/Inv_SY_B!$NE98-1,"")</f>
        <v/>
      </c>
      <c r="EH87" s="57" t="str">
        <f>IFERROR(Inv_SY_B!EH98/Inv_SY_B!$NE98-1,"")</f>
        <v/>
      </c>
      <c r="EI87" s="57" t="str">
        <f>IFERROR(Inv_SY_B!EI98/Inv_SY_B!$NE98-1,"")</f>
        <v/>
      </c>
      <c r="EJ87" s="57" t="str">
        <f>IFERROR(Inv_SY_B!EJ98/Inv_SY_B!$NE98-1,"")</f>
        <v/>
      </c>
      <c r="EK87" s="57" t="str">
        <f>IFERROR(Inv_SY_B!EK98/Inv_SY_B!$NE98-1,"")</f>
        <v/>
      </c>
      <c r="EL87" s="57" t="str">
        <f>IFERROR(Inv_SY_B!EL98/Inv_SY_B!$NE98-1,"")</f>
        <v/>
      </c>
      <c r="EM87" s="57" t="str">
        <f>IFERROR(Inv_SY_B!EM98/Inv_SY_B!$NE98-1,"")</f>
        <v/>
      </c>
      <c r="EN87" s="57" t="str">
        <f>IFERROR(Inv_SY_B!EN98/Inv_SY_B!$NE98-1,"")</f>
        <v/>
      </c>
      <c r="EO87" s="57" t="str">
        <f>IFERROR(Inv_SY_B!EO98/Inv_SY_B!$NE98-1,"")</f>
        <v/>
      </c>
      <c r="EP87" s="57" t="str">
        <f>IFERROR(Inv_SY_B!EP98/Inv_SY_B!$NE98-1,"")</f>
        <v/>
      </c>
      <c r="EQ87" s="57" t="str">
        <f>IFERROR(Inv_SY_B!EQ98/Inv_SY_B!$NE98-1,"")</f>
        <v/>
      </c>
      <c r="ER87" s="57" t="str">
        <f>IFERROR(Inv_SY_B!ER98/Inv_SY_B!$NE98-1,"")</f>
        <v/>
      </c>
      <c r="ES87" s="57" t="str">
        <f>IFERROR(Inv_SY_B!ES98/Inv_SY_B!$NE98-1,"")</f>
        <v/>
      </c>
      <c r="ET87" s="57" t="str">
        <f>IFERROR(Inv_SY_B!ET98/Inv_SY_B!$NE98-1,"")</f>
        <v/>
      </c>
      <c r="EU87" s="57" t="str">
        <f>IFERROR(Inv_SY_B!EU98/Inv_SY_B!$NE98-1,"")</f>
        <v/>
      </c>
      <c r="EV87" s="57" t="str">
        <f>IFERROR(Inv_SY_B!EV98/Inv_SY_B!$NE98-1,"")</f>
        <v/>
      </c>
      <c r="EW87" s="57" t="str">
        <f>IFERROR(Inv_SY_B!EW98/Inv_SY_B!$NE98-1,"")</f>
        <v/>
      </c>
      <c r="EX87" s="57" t="str">
        <f>IFERROR(Inv_SY_B!EX98/Inv_SY_B!$NE98-1,"")</f>
        <v/>
      </c>
      <c r="EY87" s="57" t="str">
        <f>IFERROR(Inv_SY_B!EY98/Inv_SY_B!$NE98-1,"")</f>
        <v/>
      </c>
      <c r="EZ87" s="57" t="str">
        <f>IFERROR(Inv_SY_B!EZ98/Inv_SY_B!$NE98-1,"")</f>
        <v/>
      </c>
      <c r="FA87" s="57" t="str">
        <f>IFERROR(Inv_SY_B!FA98/Inv_SY_B!$NE98-1,"")</f>
        <v/>
      </c>
      <c r="FB87" s="57" t="str">
        <f>IFERROR(Inv_SY_B!FB98/Inv_SY_B!$NE98-1,"")</f>
        <v/>
      </c>
      <c r="FC87" s="57" t="str">
        <f>IFERROR(Inv_SY_B!FC98/Inv_SY_B!$NE98-1,"")</f>
        <v/>
      </c>
      <c r="FD87" s="57" t="str">
        <f>IFERROR(Inv_SY_B!FD98/Inv_SY_B!$NE98-1,"")</f>
        <v/>
      </c>
      <c r="FE87" s="57" t="str">
        <f>IFERROR(Inv_SY_B!FE98/Inv_SY_B!$NE98-1,"")</f>
        <v/>
      </c>
      <c r="FF87" s="57" t="str">
        <f>IFERROR(Inv_SY_B!FF98/Inv_SY_B!$NE98-1,"")</f>
        <v/>
      </c>
      <c r="FG87" s="57" t="str">
        <f>IFERROR(Inv_SY_B!FG98/Inv_SY_B!$NE98-1,"")</f>
        <v/>
      </c>
      <c r="FH87" s="57" t="str">
        <f>IFERROR(Inv_SY_B!FH98/Inv_SY_B!$NE98-1,"")</f>
        <v/>
      </c>
      <c r="FI87" s="57" t="str">
        <f>IFERROR(Inv_SY_B!FI98/Inv_SY_B!$NE98-1,"")</f>
        <v/>
      </c>
      <c r="FJ87" s="57" t="str">
        <f>IFERROR(Inv_SY_B!FJ98/Inv_SY_B!$NE98-1,"")</f>
        <v/>
      </c>
      <c r="FK87" s="57" t="str">
        <f>IFERROR(Inv_SY_B!FK98/Inv_SY_B!$NE98-1,"")</f>
        <v/>
      </c>
      <c r="FL87" s="57" t="str">
        <f>IFERROR(Inv_SY_B!FL98/Inv_SY_B!$NE98-1,"")</f>
        <v/>
      </c>
      <c r="FM87" s="57" t="str">
        <f>IFERROR(Inv_SY_B!FM98/Inv_SY_B!$NE98-1,"")</f>
        <v/>
      </c>
      <c r="FN87" s="57" t="str">
        <f>IFERROR(Inv_SY_B!FN98/Inv_SY_B!$NE98-1,"")</f>
        <v/>
      </c>
      <c r="FO87" s="57" t="str">
        <f>IFERROR(Inv_SY_B!FO98/Inv_SY_B!$NE98-1,"")</f>
        <v/>
      </c>
      <c r="FP87" s="57" t="str">
        <f>IFERROR(Inv_SY_B!FP98/Inv_SY_B!$NE98-1,"")</f>
        <v/>
      </c>
      <c r="FQ87" s="57" t="str">
        <f>IFERROR(Inv_SY_B!FQ98/Inv_SY_B!$NE98-1,"")</f>
        <v/>
      </c>
      <c r="FR87" s="57" t="str">
        <f>IFERROR(Inv_SY_B!FR98/Inv_SY_B!$NE98-1,"")</f>
        <v/>
      </c>
      <c r="FS87" s="57" t="str">
        <f>IFERROR(Inv_SY_B!FS98/Inv_SY_B!$NE98-1,"")</f>
        <v/>
      </c>
      <c r="FT87" s="57" t="str">
        <f>IFERROR(Inv_SY_B!FT98/Inv_SY_B!$NE98-1,"")</f>
        <v/>
      </c>
      <c r="FU87" s="57" t="str">
        <f>IFERROR(Inv_SY_B!FU98/Inv_SY_B!$NE98-1,"")</f>
        <v/>
      </c>
      <c r="FV87" s="57" t="str">
        <f>IFERROR(Inv_SY_B!FV98/Inv_SY_B!$NE98-1,"")</f>
        <v/>
      </c>
      <c r="FW87" s="57" t="str">
        <f>IFERROR(Inv_SY_B!FW98/Inv_SY_B!$NE98-1,"")</f>
        <v/>
      </c>
      <c r="FX87" s="57" t="str">
        <f>IFERROR(Inv_SY_B!FX98/Inv_SY_B!$NE98-1,"")</f>
        <v/>
      </c>
      <c r="FY87" s="57" t="str">
        <f>IFERROR(Inv_SY_B!FY98/Inv_SY_B!$NE98-1,"")</f>
        <v/>
      </c>
      <c r="FZ87" s="57" t="str">
        <f>IFERROR(Inv_SY_B!FZ98/Inv_SY_B!$NE98-1,"")</f>
        <v/>
      </c>
      <c r="GA87" s="57" t="str">
        <f>IFERROR(Inv_SY_B!GA98/Inv_SY_B!$NE98-1,"")</f>
        <v/>
      </c>
      <c r="GB87" s="57" t="str">
        <f>IFERROR(Inv_SY_B!GB98/Inv_SY_B!$NE98-1,"")</f>
        <v/>
      </c>
      <c r="GC87" s="57" t="str">
        <f>IFERROR(Inv_SY_B!GC98/Inv_SY_B!$NE98-1,"")</f>
        <v/>
      </c>
      <c r="GD87" s="57" t="str">
        <f>IFERROR(Inv_SY_B!GD98/Inv_SY_B!$NE98-1,"")</f>
        <v/>
      </c>
      <c r="GE87" s="57" t="str">
        <f>IFERROR(Inv_SY_B!GE98/Inv_SY_B!$NE98-1,"")</f>
        <v/>
      </c>
      <c r="GF87" s="57" t="str">
        <f>IFERROR(Inv_SY_B!GF98/Inv_SY_B!$NE98-1,"")</f>
        <v/>
      </c>
      <c r="GG87" s="57" t="str">
        <f>IFERROR(Inv_SY_B!GG98/Inv_SY_B!$NE98-1,"")</f>
        <v/>
      </c>
      <c r="GH87" s="57" t="str">
        <f>IFERROR(Inv_SY_B!GH98/Inv_SY_B!$NE98-1,"")</f>
        <v/>
      </c>
      <c r="GI87" s="57" t="str">
        <f>IFERROR(Inv_SY_B!GI98/Inv_SY_B!$NE98-1,"")</f>
        <v/>
      </c>
      <c r="GJ87" s="57" t="str">
        <f>IFERROR(Inv_SY_B!GJ98/Inv_SY_B!$NE98-1,"")</f>
        <v/>
      </c>
      <c r="GK87" s="57" t="str">
        <f>IFERROR(Inv_SY_B!GK98/Inv_SY_B!$NE98-1,"")</f>
        <v/>
      </c>
      <c r="GL87" s="57" t="str">
        <f>IFERROR(Inv_SY_B!GL98/Inv_SY_B!$NE98-1,"")</f>
        <v/>
      </c>
      <c r="GM87" s="57" t="str">
        <f>IFERROR(Inv_SY_B!GM98/Inv_SY_B!$NE98-1,"")</f>
        <v/>
      </c>
      <c r="GN87" s="57" t="str">
        <f>IFERROR(Inv_SY_B!GN98/Inv_SY_B!$NE98-1,"")</f>
        <v/>
      </c>
      <c r="GO87" s="57" t="str">
        <f>IFERROR(Inv_SY_B!GO98/Inv_SY_B!$NE98-1,"")</f>
        <v/>
      </c>
      <c r="GP87" s="57" t="str">
        <f>IFERROR(Inv_SY_B!GP98/Inv_SY_B!$NE98-1,"")</f>
        <v/>
      </c>
      <c r="GQ87" s="57" t="str">
        <f>IFERROR(Inv_SY_B!GQ98/Inv_SY_B!$NE98-1,"")</f>
        <v/>
      </c>
      <c r="GR87" s="57" t="str">
        <f>IFERROR(Inv_SY_B!GR98/Inv_SY_B!$NE98-1,"")</f>
        <v/>
      </c>
      <c r="GS87" s="57" t="str">
        <f>IFERROR(Inv_SY_B!GS98/Inv_SY_B!$NE98-1,"")</f>
        <v/>
      </c>
      <c r="GT87" s="57" t="str">
        <f>IFERROR(Inv_SY_B!GT98/Inv_SY_B!$NE98-1,"")</f>
        <v/>
      </c>
      <c r="GU87" s="57" t="str">
        <f>IFERROR(Inv_SY_B!GU98/Inv_SY_B!$NE98-1,"")</f>
        <v/>
      </c>
      <c r="GV87" s="57" t="str">
        <f>IFERROR(Inv_SY_B!GV98/Inv_SY_B!$NE98-1,"")</f>
        <v/>
      </c>
      <c r="GW87" s="57" t="str">
        <f>IFERROR(Inv_SY_B!GW98/Inv_SY_B!$NE98-1,"")</f>
        <v/>
      </c>
      <c r="GX87" s="57" t="str">
        <f>IFERROR(Inv_SY_B!GX98/Inv_SY_B!$NE98-1,"")</f>
        <v/>
      </c>
      <c r="GY87" s="57" t="str">
        <f>IFERROR(Inv_SY_B!GY98/Inv_SY_B!$NE98-1,"")</f>
        <v/>
      </c>
      <c r="GZ87" s="57" t="str">
        <f>IFERROR(Inv_SY_B!GZ98/Inv_SY_B!$NE98-1,"")</f>
        <v/>
      </c>
      <c r="HA87" s="57" t="str">
        <f>IFERROR(Inv_SY_B!HA98/Inv_SY_B!$NE98-1,"")</f>
        <v/>
      </c>
      <c r="HB87" s="57" t="str">
        <f>IFERROR(Inv_SY_B!HB98/Inv_SY_B!$NE98-1,"")</f>
        <v/>
      </c>
      <c r="HC87" s="57" t="str">
        <f>IFERROR(Inv_SY_B!HC98/Inv_SY_B!$NE98-1,"")</f>
        <v/>
      </c>
      <c r="HD87" s="57" t="str">
        <f>IFERROR(Inv_SY_B!HD98/Inv_SY_B!$NE98-1,"")</f>
        <v/>
      </c>
      <c r="HE87" s="57" t="str">
        <f>IFERROR(Inv_SY_B!HE98/Inv_SY_B!$NE98-1,"")</f>
        <v/>
      </c>
      <c r="HF87" s="57" t="str">
        <f>IFERROR(Inv_SY_B!HF98/Inv_SY_B!$NE98-1,"")</f>
        <v/>
      </c>
      <c r="HG87" s="57" t="str">
        <f>IFERROR(Inv_SY_B!HG98/Inv_SY_B!$NE98-1,"")</f>
        <v/>
      </c>
      <c r="HH87" s="57" t="str">
        <f>IFERROR(Inv_SY_B!HH98/Inv_SY_B!$NE98-1,"")</f>
        <v/>
      </c>
      <c r="HI87" s="57" t="str">
        <f>IFERROR(Inv_SY_B!HI98/Inv_SY_B!$NE98-1,"")</f>
        <v/>
      </c>
      <c r="HJ87" s="57" t="str">
        <f>IFERROR(Inv_SY_B!HJ98/Inv_SY_B!$NE98-1,"")</f>
        <v/>
      </c>
      <c r="HK87" s="57" t="str">
        <f>IFERROR(Inv_SY_B!HK98/Inv_SY_B!$NE98-1,"")</f>
        <v/>
      </c>
      <c r="HL87" s="57" t="str">
        <f>IFERROR(Inv_SY_B!HL98/Inv_SY_B!$NE98-1,"")</f>
        <v/>
      </c>
      <c r="HM87" s="57" t="str">
        <f>IFERROR(Inv_SY_B!HM98/Inv_SY_B!$NE98-1,"")</f>
        <v/>
      </c>
      <c r="HN87" s="57" t="str">
        <f>IFERROR(Inv_SY_B!HN98/Inv_SY_B!$NE98-1,"")</f>
        <v/>
      </c>
      <c r="HO87" s="57" t="str">
        <f>IFERROR(Inv_SY_B!HO98/Inv_SY_B!$NE98-1,"")</f>
        <v/>
      </c>
      <c r="HP87" s="57" t="str">
        <f>IFERROR(Inv_SY_B!HP98/Inv_SY_B!$NE98-1,"")</f>
        <v/>
      </c>
      <c r="HQ87" s="57" t="str">
        <f>IFERROR(Inv_SY_B!HQ98/Inv_SY_B!$NE98-1,"")</f>
        <v/>
      </c>
      <c r="HR87" s="57" t="str">
        <f>IFERROR(Inv_SY_B!HR98/Inv_SY_B!$NE98-1,"")</f>
        <v/>
      </c>
      <c r="HS87" s="57" t="str">
        <f>IFERROR(Inv_SY_B!HS98/Inv_SY_B!$NE98-1,"")</f>
        <v/>
      </c>
      <c r="HT87" s="57" t="str">
        <f>IFERROR(Inv_SY_B!HT98/Inv_SY_B!$NE98-1,"")</f>
        <v/>
      </c>
      <c r="HU87" s="57" t="str">
        <f>IFERROR(Inv_SY_B!HU98/Inv_SY_B!$NE98-1,"")</f>
        <v/>
      </c>
      <c r="HV87" s="57" t="str">
        <f>IFERROR(Inv_SY_B!HV98/Inv_SY_B!$NE98-1,"")</f>
        <v/>
      </c>
      <c r="HW87" s="57" t="str">
        <f>IFERROR(Inv_SY_B!HW98/Inv_SY_B!$NE98-1,"")</f>
        <v/>
      </c>
      <c r="HX87" s="57" t="str">
        <f>IFERROR(Inv_SY_B!HX98/Inv_SY_B!$NE98-1,"")</f>
        <v/>
      </c>
      <c r="HY87" s="57" t="str">
        <f>IFERROR(Inv_SY_B!HY98/Inv_SY_B!$NE98-1,"")</f>
        <v/>
      </c>
      <c r="HZ87" s="57" t="str">
        <f>IFERROR(Inv_SY_B!HZ98/Inv_SY_B!$NE98-1,"")</f>
        <v/>
      </c>
      <c r="IA87" s="57" t="str">
        <f>IFERROR(Inv_SY_B!IA98/Inv_SY_B!$NE98-1,"")</f>
        <v/>
      </c>
      <c r="IB87" s="57" t="str">
        <f>IFERROR(Inv_SY_B!IB98/Inv_SY_B!$NE98-1,"")</f>
        <v/>
      </c>
      <c r="IC87" s="57" t="str">
        <f>IFERROR(Inv_SY_B!IC98/Inv_SY_B!$NE98-1,"")</f>
        <v/>
      </c>
      <c r="ID87" s="57" t="str">
        <f>IFERROR(Inv_SY_B!ID98/Inv_SY_B!$NE98-1,"")</f>
        <v/>
      </c>
      <c r="IE87" s="57" t="str">
        <f>IFERROR(Inv_SY_B!IE98/Inv_SY_B!$NE98-1,"")</f>
        <v/>
      </c>
      <c r="IF87" s="57" t="str">
        <f>IFERROR(Inv_SY_B!IF98/Inv_SY_B!$NE98-1,"")</f>
        <v/>
      </c>
      <c r="IG87" s="57" t="str">
        <f>IFERROR(Inv_SY_B!IG98/Inv_SY_B!$NE98-1,"")</f>
        <v/>
      </c>
      <c r="IH87" s="57" t="str">
        <f>IFERROR(Inv_SY_B!IH98/Inv_SY_B!$NE98-1,"")</f>
        <v/>
      </c>
      <c r="II87" s="57" t="str">
        <f>IFERROR(Inv_SY_B!II98/Inv_SY_B!$NE98-1,"")</f>
        <v/>
      </c>
      <c r="IJ87" s="57" t="str">
        <f>IFERROR(Inv_SY_B!IJ98/Inv_SY_B!$NE98-1,"")</f>
        <v/>
      </c>
      <c r="IK87" s="57" t="str">
        <f>IFERROR(Inv_SY_B!IK98/Inv_SY_B!$NE98-1,"")</f>
        <v/>
      </c>
      <c r="IL87" s="57" t="str">
        <f>IFERROR(Inv_SY_B!IL98/Inv_SY_B!$NE98-1,"")</f>
        <v/>
      </c>
      <c r="IM87" s="57" t="str">
        <f>IFERROR(Inv_SY_B!IM98/Inv_SY_B!$NE98-1,"")</f>
        <v/>
      </c>
      <c r="IN87" s="57" t="str">
        <f>IFERROR(Inv_SY_B!IN98/Inv_SY_B!$NE98-1,"")</f>
        <v/>
      </c>
      <c r="IO87" s="57" t="str">
        <f>IFERROR(Inv_SY_B!IO98/Inv_SY_B!$NE98-1,"")</f>
        <v/>
      </c>
      <c r="IP87" s="57" t="str">
        <f>IFERROR(Inv_SY_B!IP98/Inv_SY_B!$NE98-1,"")</f>
        <v/>
      </c>
      <c r="IQ87" s="57" t="str">
        <f>IFERROR(Inv_SY_B!IQ98/Inv_SY_B!$NE98-1,"")</f>
        <v/>
      </c>
      <c r="IR87" s="57" t="str">
        <f>IFERROR(Inv_SY_B!IR98/Inv_SY_B!$NE98-1,"")</f>
        <v/>
      </c>
      <c r="IS87" s="57" t="str">
        <f>IFERROR(Inv_SY_B!IS98/Inv_SY_B!$NE98-1,"")</f>
        <v/>
      </c>
      <c r="IT87" s="57" t="str">
        <f>IFERROR(Inv_SY_B!IT98/Inv_SY_B!$NE98-1,"")</f>
        <v/>
      </c>
      <c r="IU87" s="57" t="str">
        <f>IFERROR(Inv_SY_B!IU98/Inv_SY_B!$NE98-1,"")</f>
        <v/>
      </c>
      <c r="IV87" s="57" t="str">
        <f>IFERROR(Inv_SY_B!IV98/Inv_SY_B!$NE98-1,"")</f>
        <v/>
      </c>
      <c r="IW87" s="57" t="str">
        <f>IFERROR(Inv_SY_B!IW98/Inv_SY_B!$NE98-1,"")</f>
        <v/>
      </c>
      <c r="IX87" s="57" t="str">
        <f>IFERROR(Inv_SY_B!IX98/Inv_SY_B!$NE98-1,"")</f>
        <v/>
      </c>
      <c r="IY87" s="57" t="str">
        <f>IFERROR(Inv_SY_B!IY98/Inv_SY_B!$NE98-1,"")</f>
        <v/>
      </c>
      <c r="IZ87" s="57" t="str">
        <f>IFERROR(Inv_SY_B!IZ98/Inv_SY_B!$NE98-1,"")</f>
        <v/>
      </c>
      <c r="JA87" s="57" t="str">
        <f>IFERROR(Inv_SY_B!JA98/Inv_SY_B!$NE98-1,"")</f>
        <v/>
      </c>
      <c r="JB87" s="57" t="str">
        <f>IFERROR(Inv_SY_B!JB98/Inv_SY_B!$NE98-1,"")</f>
        <v/>
      </c>
      <c r="JC87" s="57" t="str">
        <f>IFERROR(Inv_SY_B!JC98/Inv_SY_B!$NE98-1,"")</f>
        <v/>
      </c>
      <c r="JD87" s="57" t="str">
        <f>IFERROR(Inv_SY_B!JD98/Inv_SY_B!$NE98-1,"")</f>
        <v/>
      </c>
      <c r="JE87" s="57" t="str">
        <f>IFERROR(Inv_SY_B!JE98/Inv_SY_B!$NE98-1,"")</f>
        <v/>
      </c>
      <c r="JF87" s="57" t="str">
        <f>IFERROR(Inv_SY_B!JF98/Inv_SY_B!$NE98-1,"")</f>
        <v/>
      </c>
      <c r="JG87" s="57" t="str">
        <f>IFERROR(Inv_SY_B!JG98/Inv_SY_B!$NE98-1,"")</f>
        <v/>
      </c>
      <c r="JH87" s="57" t="str">
        <f>IFERROR(Inv_SY_B!JH98/Inv_SY_B!$NE98-1,"")</f>
        <v/>
      </c>
      <c r="JI87" s="57" t="str">
        <f>IFERROR(Inv_SY_B!JI98/Inv_SY_B!$NE98-1,"")</f>
        <v/>
      </c>
      <c r="JJ87" s="57" t="str">
        <f>IFERROR(Inv_SY_B!JJ98/Inv_SY_B!$NE98-1,"")</f>
        <v/>
      </c>
      <c r="JK87" s="57" t="str">
        <f>IFERROR(Inv_SY_B!JK98/Inv_SY_B!$NE98-1,"")</f>
        <v/>
      </c>
      <c r="JL87" s="57" t="str">
        <f>IFERROR(Inv_SY_B!JL98/Inv_SY_B!$NE98-1,"")</f>
        <v/>
      </c>
      <c r="JM87" s="57" t="str">
        <f>IFERROR(Inv_SY_B!JM98/Inv_SY_B!$NE98-1,"")</f>
        <v/>
      </c>
      <c r="JN87" s="57" t="str">
        <f>IFERROR(Inv_SY_B!JN98/Inv_SY_B!$NE98-1,"")</f>
        <v/>
      </c>
      <c r="JO87" s="57" t="str">
        <f>IFERROR(Inv_SY_B!JO98/Inv_SY_B!$NE98-1,"")</f>
        <v/>
      </c>
      <c r="JP87" s="57" t="str">
        <f>IFERROR(Inv_SY_B!JP98/Inv_SY_B!$NE98-1,"")</f>
        <v/>
      </c>
      <c r="JQ87" s="57" t="str">
        <f>IFERROR(Inv_SY_B!JQ98/Inv_SY_B!$NE98-1,"")</f>
        <v/>
      </c>
      <c r="JR87" s="57" t="str">
        <f>IFERROR(Inv_SY_B!JR98/Inv_SY_B!$NE98-1,"")</f>
        <v/>
      </c>
      <c r="JS87" s="57" t="str">
        <f>IFERROR(Inv_SY_B!JS98/Inv_SY_B!$NE98-1,"")</f>
        <v/>
      </c>
      <c r="JT87" s="57" t="str">
        <f>IFERROR(Inv_SY_B!JT98/Inv_SY_B!$NE98-1,"")</f>
        <v/>
      </c>
      <c r="JU87" s="57" t="str">
        <f>IFERROR(Inv_SY_B!JU98/Inv_SY_B!$NE98-1,"")</f>
        <v/>
      </c>
      <c r="JV87" s="57" t="str">
        <f>IFERROR(Inv_SY_B!JV98/Inv_SY_B!$NE98-1,"")</f>
        <v/>
      </c>
      <c r="JW87" s="57" t="str">
        <f>IFERROR(Inv_SY_B!JW98/Inv_SY_B!$NE98-1,"")</f>
        <v/>
      </c>
      <c r="JX87" s="57" t="str">
        <f>IFERROR(Inv_SY_B!JX98/Inv_SY_B!$NE98-1,"")</f>
        <v/>
      </c>
      <c r="JY87" s="57" t="str">
        <f>IFERROR(Inv_SY_B!JY98/Inv_SY_B!$NE98-1,"")</f>
        <v/>
      </c>
      <c r="JZ87" s="57" t="str">
        <f>IFERROR(Inv_SY_B!JZ98/Inv_SY_B!$NE98-1,"")</f>
        <v/>
      </c>
      <c r="KA87" s="57" t="str">
        <f>IFERROR(Inv_SY_B!KA98/Inv_SY_B!$NE98-1,"")</f>
        <v/>
      </c>
      <c r="KB87" s="57" t="str">
        <f>IFERROR(Inv_SY_B!KB98/Inv_SY_B!$NE98-1,"")</f>
        <v/>
      </c>
      <c r="KC87" s="57" t="str">
        <f>IFERROR(Inv_SY_B!KC98/Inv_SY_B!$NE98-1,"")</f>
        <v/>
      </c>
      <c r="KD87" s="57" t="str">
        <f>IFERROR(Inv_SY_B!KD98/Inv_SY_B!$NE98-1,"")</f>
        <v/>
      </c>
      <c r="KE87" s="57" t="str">
        <f>IFERROR(Inv_SY_B!KE98/Inv_SY_B!$NE98-1,"")</f>
        <v/>
      </c>
      <c r="KF87" s="57" t="str">
        <f>IFERROR(Inv_SY_B!KF98/Inv_SY_B!$NE98-1,"")</f>
        <v/>
      </c>
      <c r="KG87" s="57" t="str">
        <f>IFERROR(Inv_SY_B!KG98/Inv_SY_B!$NE98-1,"")</f>
        <v/>
      </c>
      <c r="KH87" s="57" t="str">
        <f>IFERROR(Inv_SY_B!KH98/Inv_SY_B!$NE98-1,"")</f>
        <v/>
      </c>
      <c r="KI87" s="57" t="str">
        <f>IFERROR(Inv_SY_B!KI98/Inv_SY_B!$NE98-1,"")</f>
        <v/>
      </c>
      <c r="KJ87" s="57" t="str">
        <f>IFERROR(Inv_SY_B!KJ98/Inv_SY_B!$NE98-1,"")</f>
        <v/>
      </c>
      <c r="KK87" s="57" t="str">
        <f>IFERROR(Inv_SY_B!KK98/Inv_SY_B!$NE98-1,"")</f>
        <v/>
      </c>
      <c r="KL87" s="57" t="str">
        <f>IFERROR(Inv_SY_B!KL98/Inv_SY_B!$NE98-1,"")</f>
        <v/>
      </c>
      <c r="KM87" s="57" t="str">
        <f>IFERROR(Inv_SY_B!KM98/Inv_SY_B!$NE98-1,"")</f>
        <v/>
      </c>
      <c r="KN87" s="57" t="str">
        <f>IFERROR(Inv_SY_B!KN98/Inv_SY_B!$NE98-1,"")</f>
        <v/>
      </c>
      <c r="KO87" s="57" t="str">
        <f>IFERROR(Inv_SY_B!KO98/Inv_SY_B!$NE98-1,"")</f>
        <v/>
      </c>
      <c r="KP87" s="57" t="str">
        <f>IFERROR(Inv_SY_B!KP98/Inv_SY_B!$NE98-1,"")</f>
        <v/>
      </c>
      <c r="KQ87" s="57" t="str">
        <f>IFERROR(Inv_SY_B!KQ98/Inv_SY_B!$NE98-1,"")</f>
        <v/>
      </c>
      <c r="KR87" s="57" t="str">
        <f>IFERROR(Inv_SY_B!KR98/Inv_SY_B!$NE98-1,"")</f>
        <v/>
      </c>
      <c r="KS87" s="57" t="str">
        <f>IFERROR(Inv_SY_B!KS98/Inv_SY_B!$NE98-1,"")</f>
        <v/>
      </c>
      <c r="KT87" s="57" t="str">
        <f>IFERROR(Inv_SY_B!KT98/Inv_SY_B!$NE98-1,"")</f>
        <v/>
      </c>
      <c r="KU87" s="57" t="str">
        <f>IFERROR(Inv_SY_B!KU98/Inv_SY_B!$NE98-1,"")</f>
        <v/>
      </c>
      <c r="KV87" s="57" t="str">
        <f>IFERROR(Inv_SY_B!KV98/Inv_SY_B!$NE98-1,"")</f>
        <v/>
      </c>
      <c r="KW87" s="57" t="str">
        <f>IFERROR(Inv_SY_B!KW98/Inv_SY_B!$NE98-1,"")</f>
        <v/>
      </c>
      <c r="KX87" s="57" t="str">
        <f>IFERROR(Inv_SY_B!KX98/Inv_SY_B!$NE98-1,"")</f>
        <v/>
      </c>
      <c r="KY87" s="57" t="str">
        <f>IFERROR(Inv_SY_B!KY98/Inv_SY_B!$NE98-1,"")</f>
        <v/>
      </c>
      <c r="KZ87" s="57" t="str">
        <f>IFERROR(Inv_SY_B!KZ98/Inv_SY_B!$NE98-1,"")</f>
        <v/>
      </c>
      <c r="LA87" s="57" t="str">
        <f>IFERROR(Inv_SY_B!LA98/Inv_SY_B!$NE98-1,"")</f>
        <v/>
      </c>
      <c r="LB87" s="57" t="str">
        <f>IFERROR(Inv_SY_B!LB98/Inv_SY_B!$NE98-1,"")</f>
        <v/>
      </c>
      <c r="LC87" s="57" t="str">
        <f>IFERROR(Inv_SY_B!LC98/Inv_SY_B!$NE98-1,"")</f>
        <v/>
      </c>
      <c r="LD87" s="57" t="str">
        <f>IFERROR(Inv_SY_B!LD98/Inv_SY_B!$NE98-1,"")</f>
        <v/>
      </c>
      <c r="LE87" s="57" t="str">
        <f>IFERROR(Inv_SY_B!LE98/Inv_SY_B!$NE98-1,"")</f>
        <v/>
      </c>
      <c r="LF87" s="57" t="str">
        <f>IFERROR(Inv_SY_B!LF98/Inv_SY_B!$NE98-1,"")</f>
        <v/>
      </c>
      <c r="LG87" s="57" t="str">
        <f>IFERROR(Inv_SY_B!LG98/Inv_SY_B!$NE98-1,"")</f>
        <v/>
      </c>
      <c r="LH87" s="57" t="str">
        <f>IFERROR(Inv_SY_B!LH98/Inv_SY_B!$NE98-1,"")</f>
        <v/>
      </c>
      <c r="LI87" s="57" t="str">
        <f>IFERROR(Inv_SY_B!LI98/Inv_SY_B!$NE98-1,"")</f>
        <v/>
      </c>
      <c r="LJ87" s="57" t="str">
        <f>IFERROR(Inv_SY_B!LJ98/Inv_SY_B!$NE98-1,"")</f>
        <v/>
      </c>
      <c r="LK87" s="57" t="str">
        <f>IFERROR(Inv_SY_B!LK98/Inv_SY_B!$NE98-1,"")</f>
        <v/>
      </c>
      <c r="LL87" s="57" t="str">
        <f>IFERROR(Inv_SY_B!LL98/Inv_SY_B!$NE98-1,"")</f>
        <v/>
      </c>
      <c r="LM87" s="57" t="str">
        <f>IFERROR(Inv_SY_B!LM98/Inv_SY_B!$NE98-1,"")</f>
        <v/>
      </c>
      <c r="LN87" s="57" t="str">
        <f>IFERROR(Inv_SY_B!LN98/Inv_SY_B!$NE98-1,"")</f>
        <v/>
      </c>
      <c r="LO87" s="57" t="str">
        <f>IFERROR(Inv_SY_B!LO98/Inv_SY_B!$NE98-1,"")</f>
        <v/>
      </c>
      <c r="LP87" s="57" t="str">
        <f>IFERROR(Inv_SY_B!LP98/Inv_SY_B!$NE98-1,"")</f>
        <v/>
      </c>
      <c r="LQ87" s="57" t="str">
        <f>IFERROR(Inv_SY_B!LQ98/Inv_SY_B!$NE98-1,"")</f>
        <v/>
      </c>
      <c r="LR87" s="57" t="str">
        <f>IFERROR(Inv_SY_B!LR98/Inv_SY_B!$NE98-1,"")</f>
        <v/>
      </c>
      <c r="LS87" s="57" t="str">
        <f>IFERROR(Inv_SY_B!LS98/Inv_SY_B!$NE98-1,"")</f>
        <v/>
      </c>
      <c r="LT87" s="57" t="str">
        <f>IFERROR(Inv_SY_B!LT98/Inv_SY_B!$NE98-1,"")</f>
        <v/>
      </c>
      <c r="LU87" s="57" t="str">
        <f>IFERROR(Inv_SY_B!LU98/Inv_SY_B!$NE98-1,"")</f>
        <v/>
      </c>
      <c r="LV87" s="57" t="str">
        <f>IFERROR(Inv_SY_B!LV98/Inv_SY_B!$NE98-1,"")</f>
        <v/>
      </c>
      <c r="LW87" s="57" t="str">
        <f>IFERROR(Inv_SY_B!LW98/Inv_SY_B!$NE98-1,"")</f>
        <v/>
      </c>
      <c r="LX87" s="57" t="str">
        <f>IFERROR(Inv_SY_B!LX98/Inv_SY_B!$NE98-1,"")</f>
        <v/>
      </c>
      <c r="LY87" s="57" t="str">
        <f>IFERROR(Inv_SY_B!LY98/Inv_SY_B!$NE98-1,"")</f>
        <v/>
      </c>
      <c r="LZ87" s="57" t="str">
        <f>IFERROR(Inv_SY_B!LZ98/Inv_SY_B!$NE98-1,"")</f>
        <v/>
      </c>
      <c r="MA87" s="57" t="str">
        <f>IFERROR(Inv_SY_B!MA98/Inv_SY_B!$NE98-1,"")</f>
        <v/>
      </c>
      <c r="MB87" s="57" t="str">
        <f>IFERROR(Inv_SY_B!MB98/Inv_SY_B!$NE98-1,"")</f>
        <v/>
      </c>
      <c r="MC87" s="57" t="str">
        <f>IFERROR(Inv_SY_B!MC98/Inv_SY_B!$NE98-1,"")</f>
        <v/>
      </c>
      <c r="MD87" s="57" t="str">
        <f>IFERROR(Inv_SY_B!MD98/Inv_SY_B!$NE98-1,"")</f>
        <v/>
      </c>
      <c r="ME87" s="57" t="str">
        <f>IFERROR(Inv_SY_B!ME98/Inv_SY_B!$NE98-1,"")</f>
        <v/>
      </c>
      <c r="MF87" s="57" t="str">
        <f>IFERROR(Inv_SY_B!MF98/Inv_SY_B!$NE98-1,"")</f>
        <v/>
      </c>
      <c r="MG87" s="57" t="str">
        <f>IFERROR(Inv_SY_B!MG98/Inv_SY_B!$NE98-1,"")</f>
        <v/>
      </c>
      <c r="MH87" s="57" t="str">
        <f>IFERROR(Inv_SY_B!MH98/Inv_SY_B!$NE98-1,"")</f>
        <v/>
      </c>
      <c r="MI87" s="57" t="str">
        <f>IFERROR(Inv_SY_B!MI98/Inv_SY_B!$NE98-1,"")</f>
        <v/>
      </c>
      <c r="MJ87" s="57" t="str">
        <f>IFERROR(Inv_SY_B!MJ98/Inv_SY_B!$NE98-1,"")</f>
        <v/>
      </c>
      <c r="MK87" s="57" t="str">
        <f>IFERROR(Inv_SY_B!MK98/Inv_SY_B!$NE98-1,"")</f>
        <v/>
      </c>
      <c r="ML87" s="57" t="str">
        <f>IFERROR(Inv_SY_B!ML98/Inv_SY_B!$NE98-1,"")</f>
        <v/>
      </c>
      <c r="MM87" s="57" t="str">
        <f>IFERROR(Inv_SY_B!MM98/Inv_SY_B!$NE98-1,"")</f>
        <v/>
      </c>
      <c r="MN87" s="57" t="str">
        <f>IFERROR(Inv_SY_B!MN98/Inv_SY_B!$NE98-1,"")</f>
        <v/>
      </c>
      <c r="MO87" s="57" t="str">
        <f>IFERROR(Inv_SY_B!MO98/Inv_SY_B!$NE98-1,"")</f>
        <v/>
      </c>
      <c r="MP87" s="57" t="str">
        <f>IFERROR(Inv_SY_B!MP98/Inv_SY_B!$NE98-1,"")</f>
        <v/>
      </c>
      <c r="MQ87" s="57" t="str">
        <f>IFERROR(Inv_SY_B!MQ98/Inv_SY_B!$NE98-1,"")</f>
        <v/>
      </c>
      <c r="MR87" s="57" t="str">
        <f>IFERROR(Inv_SY_B!MR98/Inv_SY_B!$NE98-1,"")</f>
        <v/>
      </c>
      <c r="MS87" s="57" t="str">
        <f>IFERROR(Inv_SY_B!MS98/Inv_SY_B!$NE98-1,"")</f>
        <v/>
      </c>
      <c r="MT87" s="57" t="str">
        <f>IFERROR(Inv_SY_B!MT98/Inv_SY_B!$NE98-1,"")</f>
        <v/>
      </c>
      <c r="MU87" s="57" t="str">
        <f>IFERROR(Inv_SY_B!MU98/Inv_SY_B!$NE98-1,"")</f>
        <v/>
      </c>
      <c r="MV87" s="57" t="str">
        <f>IFERROR(Inv_SY_B!MV98/Inv_SY_B!$NE98-1,"")</f>
        <v/>
      </c>
      <c r="MW87" s="57" t="str">
        <f>IFERROR(Inv_SY_B!MW98/Inv_SY_B!$NE98-1,"")</f>
        <v/>
      </c>
      <c r="MX87" s="57" t="str">
        <f>IFERROR(Inv_SY_B!MX98/Inv_SY_B!$NE98-1,"")</f>
        <v/>
      </c>
      <c r="MY87" s="57" t="str">
        <f>IFERROR(Inv_SY_B!MY98/Inv_SY_B!$NE98-1,"")</f>
        <v/>
      </c>
      <c r="MZ87" s="57" t="str">
        <f>IFERROR(Inv_SY_B!MZ98/Inv_SY_B!$NE98-1,"")</f>
        <v/>
      </c>
      <c r="NA87" s="57" t="str">
        <f>IFERROR(Inv_SY_B!NA98/Inv_SY_B!$NE98-1,"")</f>
        <v/>
      </c>
      <c r="NB87" s="57" t="str">
        <f>IFERROR(Inv_SY_B!NB98/Inv_SY_B!$NE98-1,"")</f>
        <v/>
      </c>
      <c r="NC87" s="57" t="str">
        <f>IFERROR(Inv_SY_B!NC98/Inv_SY_B!$NE98-1,"")</f>
        <v/>
      </c>
      <c r="ND87" s="57" t="str">
        <f>IFERROR(Inv_SY_B!ND98/Inv_SY_B!$NE98-1,"")</f>
        <v/>
      </c>
    </row>
    <row r="88" spans="2:368" ht="15" customHeight="1" x14ac:dyDescent="0.35">
      <c r="B88" s="86">
        <f t="shared" si="1"/>
        <v>45829</v>
      </c>
      <c r="C88" s="57" t="str">
        <f>IFERROR(Inv_SY_B!C99/Inv_SY_B!$NE99-1,"")</f>
        <v/>
      </c>
      <c r="D88" s="57" t="str">
        <f>IFERROR(Inv_SY_B!D99/Inv_SY_B!$NE99-1,"")</f>
        <v/>
      </c>
      <c r="E88" s="57" t="str">
        <f>IFERROR(Inv_SY_B!E99/Inv_SY_B!$NE99-1,"")</f>
        <v/>
      </c>
      <c r="F88" s="57" t="str">
        <f>IFERROR(Inv_SY_B!F99/Inv_SY_B!$NE99-1,"")</f>
        <v/>
      </c>
      <c r="G88" s="57" t="str">
        <f>IFERROR(Inv_SY_B!G99/Inv_SY_B!$NE99-1,"")</f>
        <v/>
      </c>
      <c r="H88" s="57" t="str">
        <f>IFERROR(Inv_SY_B!H99/Inv_SY_B!$NE99-1,"")</f>
        <v/>
      </c>
      <c r="I88" s="57" t="str">
        <f>IFERROR(Inv_SY_B!I99/Inv_SY_B!$NE99-1,"")</f>
        <v/>
      </c>
      <c r="J88" s="57" t="str">
        <f>IFERROR(Inv_SY_B!J99/Inv_SY_B!$NE99-1,"")</f>
        <v/>
      </c>
      <c r="K88" s="57" t="str">
        <f>IFERROR(Inv_SY_B!K99/Inv_SY_B!$NE99-1,"")</f>
        <v/>
      </c>
      <c r="L88" s="57" t="str">
        <f>IFERROR(Inv_SY_B!L99/Inv_SY_B!$NE99-1,"")</f>
        <v/>
      </c>
      <c r="M88" s="57" t="str">
        <f>IFERROR(Inv_SY_B!M99/Inv_SY_B!$NE99-1,"")</f>
        <v/>
      </c>
      <c r="N88" s="57" t="str">
        <f>IFERROR(Inv_SY_B!N99/Inv_SY_B!$NE99-1,"")</f>
        <v/>
      </c>
      <c r="O88" s="57" t="str">
        <f>IFERROR(Inv_SY_B!O99/Inv_SY_B!$NE99-1,"")</f>
        <v/>
      </c>
      <c r="P88" s="57" t="str">
        <f>IFERROR(Inv_SY_B!P99/Inv_SY_B!$NE99-1,"")</f>
        <v/>
      </c>
      <c r="Q88" s="57" t="str">
        <f>IFERROR(Inv_SY_B!Q99/Inv_SY_B!$NE99-1,"")</f>
        <v/>
      </c>
      <c r="R88" s="57" t="str">
        <f>IFERROR(Inv_SY_B!R99/Inv_SY_B!$NE99-1,"")</f>
        <v/>
      </c>
      <c r="S88" s="57" t="str">
        <f>IFERROR(Inv_SY_B!S99/Inv_SY_B!$NE99-1,"")</f>
        <v/>
      </c>
      <c r="T88" s="57" t="str">
        <f>IFERROR(Inv_SY_B!T99/Inv_SY_B!$NE99-1,"")</f>
        <v/>
      </c>
      <c r="U88" s="57" t="str">
        <f>IFERROR(Inv_SY_B!U99/Inv_SY_B!$NE99-1,"")</f>
        <v/>
      </c>
      <c r="V88" s="57" t="str">
        <f>IFERROR(Inv_SY_B!V99/Inv_SY_B!$NE99-1,"")</f>
        <v/>
      </c>
      <c r="W88" s="57" t="str">
        <f>IFERROR(Inv_SY_B!W99/Inv_SY_B!$NE99-1,"")</f>
        <v/>
      </c>
      <c r="X88" s="57" t="str">
        <f>IFERROR(Inv_SY_B!X99/Inv_SY_B!$NE99-1,"")</f>
        <v/>
      </c>
      <c r="Y88" s="57" t="str">
        <f>IFERROR(Inv_SY_B!Y99/Inv_SY_B!$NE99-1,"")</f>
        <v/>
      </c>
      <c r="Z88" s="57" t="str">
        <f>IFERROR(Inv_SY_B!Z99/Inv_SY_B!$NE99-1,"")</f>
        <v/>
      </c>
      <c r="AA88" s="57" t="str">
        <f>IFERROR(Inv_SY_B!AA99/Inv_SY_B!$NE99-1,"")</f>
        <v/>
      </c>
      <c r="AB88" s="57" t="str">
        <f>IFERROR(Inv_SY_B!AB99/Inv_SY_B!$NE99-1,"")</f>
        <v/>
      </c>
      <c r="AC88" s="57" t="str">
        <f>IFERROR(Inv_SY_B!AC99/Inv_SY_B!$NE99-1,"")</f>
        <v/>
      </c>
      <c r="AD88" s="57" t="str">
        <f>IFERROR(Inv_SY_B!AD99/Inv_SY_B!$NE99-1,"")</f>
        <v/>
      </c>
      <c r="AE88" s="57" t="str">
        <f>IFERROR(Inv_SY_B!AE99/Inv_SY_B!$NE99-1,"")</f>
        <v/>
      </c>
      <c r="AF88" s="57" t="str">
        <f>IFERROR(Inv_SY_B!AF99/Inv_SY_B!$NE99-1,"")</f>
        <v/>
      </c>
      <c r="AG88" s="57" t="str">
        <f>IFERROR(Inv_SY_B!AG99/Inv_SY_B!$NE99-1,"")</f>
        <v/>
      </c>
      <c r="AH88" s="57" t="str">
        <f>IFERROR(Inv_SY_B!AH99/Inv_SY_B!$NE99-1,"")</f>
        <v/>
      </c>
      <c r="AI88" s="57" t="str">
        <f>IFERROR(Inv_SY_B!AI99/Inv_SY_B!$NE99-1,"")</f>
        <v/>
      </c>
      <c r="AJ88" s="57" t="str">
        <f>IFERROR(Inv_SY_B!AJ99/Inv_SY_B!$NE99-1,"")</f>
        <v/>
      </c>
      <c r="AK88" s="57" t="str">
        <f>IFERROR(Inv_SY_B!AK99/Inv_SY_B!$NE99-1,"")</f>
        <v/>
      </c>
      <c r="AL88" s="57" t="str">
        <f>IFERROR(Inv_SY_B!AL99/Inv_SY_B!$NE99-1,"")</f>
        <v/>
      </c>
      <c r="AM88" s="57" t="str">
        <f>IFERROR(Inv_SY_B!AM99/Inv_SY_B!$NE99-1,"")</f>
        <v/>
      </c>
      <c r="AN88" s="57" t="str">
        <f>IFERROR(Inv_SY_B!AN99/Inv_SY_B!$NE99-1,"")</f>
        <v/>
      </c>
      <c r="AO88" s="57" t="str">
        <f>IFERROR(Inv_SY_B!AO99/Inv_SY_B!$NE99-1,"")</f>
        <v/>
      </c>
      <c r="AP88" s="57" t="str">
        <f>IFERROR(Inv_SY_B!AP99/Inv_SY_B!$NE99-1,"")</f>
        <v/>
      </c>
      <c r="AQ88" s="57" t="str">
        <f>IFERROR(Inv_SY_B!AQ99/Inv_SY_B!$NE99-1,"")</f>
        <v/>
      </c>
      <c r="AR88" s="57" t="str">
        <f>IFERROR(Inv_SY_B!AR99/Inv_SY_B!$NE99-1,"")</f>
        <v/>
      </c>
      <c r="AS88" s="57" t="str">
        <f>IFERROR(Inv_SY_B!AS99/Inv_SY_B!$NE99-1,"")</f>
        <v/>
      </c>
      <c r="AT88" s="57" t="str">
        <f>IFERROR(Inv_SY_B!AT99/Inv_SY_B!$NE99-1,"")</f>
        <v/>
      </c>
      <c r="AU88" s="57" t="str">
        <f>IFERROR(Inv_SY_B!AU99/Inv_SY_B!$NE99-1,"")</f>
        <v/>
      </c>
      <c r="AV88" s="57" t="str">
        <f>IFERROR(Inv_SY_B!AV99/Inv_SY_B!$NE99-1,"")</f>
        <v/>
      </c>
      <c r="AW88" s="57" t="str">
        <f>IFERROR(Inv_SY_B!AW99/Inv_SY_B!$NE99-1,"")</f>
        <v/>
      </c>
      <c r="AX88" s="57" t="str">
        <f>IFERROR(Inv_SY_B!AX99/Inv_SY_B!$NE99-1,"")</f>
        <v/>
      </c>
      <c r="AY88" s="57" t="str">
        <f>IFERROR(Inv_SY_B!AY99/Inv_SY_B!$NE99-1,"")</f>
        <v/>
      </c>
      <c r="AZ88" s="57" t="str">
        <f>IFERROR(Inv_SY_B!AZ99/Inv_SY_B!$NE99-1,"")</f>
        <v/>
      </c>
      <c r="BA88" s="57" t="str">
        <f>IFERROR(Inv_SY_B!BA99/Inv_SY_B!$NE99-1,"")</f>
        <v/>
      </c>
      <c r="BB88" s="57" t="str">
        <f>IFERROR(Inv_SY_B!BB99/Inv_SY_B!$NE99-1,"")</f>
        <v/>
      </c>
      <c r="BC88" s="57" t="str">
        <f>IFERROR(Inv_SY_B!BC99/Inv_SY_B!$NE99-1,"")</f>
        <v/>
      </c>
      <c r="BD88" s="57" t="str">
        <f>IFERROR(Inv_SY_B!BD99/Inv_SY_B!$NE99-1,"")</f>
        <v/>
      </c>
      <c r="BE88" s="57" t="str">
        <f>IFERROR(Inv_SY_B!BE99/Inv_SY_B!$NE99-1,"")</f>
        <v/>
      </c>
      <c r="BF88" s="57" t="str">
        <f>IFERROR(Inv_SY_B!BF99/Inv_SY_B!$NE99-1,"")</f>
        <v/>
      </c>
      <c r="BG88" s="57" t="str">
        <f>IFERROR(Inv_SY_B!BG99/Inv_SY_B!$NE99-1,"")</f>
        <v/>
      </c>
      <c r="BH88" s="57" t="str">
        <f>IFERROR(Inv_SY_B!BH99/Inv_SY_B!$NE99-1,"")</f>
        <v/>
      </c>
      <c r="BI88" s="57" t="str">
        <f>IFERROR(Inv_SY_B!BI99/Inv_SY_B!$NE99-1,"")</f>
        <v/>
      </c>
      <c r="BJ88" s="57" t="str">
        <f>IFERROR(Inv_SY_B!BJ99/Inv_SY_B!$NE99-1,"")</f>
        <v/>
      </c>
      <c r="BK88" s="57" t="str">
        <f>IFERROR(Inv_SY_B!BK99/Inv_SY_B!$NE99-1,"")</f>
        <v/>
      </c>
      <c r="BL88" s="57" t="str">
        <f>IFERROR(Inv_SY_B!BL99/Inv_SY_B!$NE99-1,"")</f>
        <v/>
      </c>
      <c r="BM88" s="57" t="str">
        <f>IFERROR(Inv_SY_B!BM99/Inv_SY_B!$NE99-1,"")</f>
        <v/>
      </c>
      <c r="BN88" s="57" t="str">
        <f>IFERROR(Inv_SY_B!BN99/Inv_SY_B!$NE99-1,"")</f>
        <v/>
      </c>
      <c r="BO88" s="57" t="str">
        <f>IFERROR(Inv_SY_B!BO99/Inv_SY_B!$NE99-1,"")</f>
        <v/>
      </c>
      <c r="BP88" s="57" t="str">
        <f>IFERROR(Inv_SY_B!BP99/Inv_SY_B!$NE99-1,"")</f>
        <v/>
      </c>
      <c r="BQ88" s="57" t="str">
        <f>IFERROR(Inv_SY_B!BQ99/Inv_SY_B!$NE99-1,"")</f>
        <v/>
      </c>
      <c r="BR88" s="57" t="str">
        <f>IFERROR(Inv_SY_B!BR99/Inv_SY_B!$NE99-1,"")</f>
        <v/>
      </c>
      <c r="BS88" s="57" t="str">
        <f>IFERROR(Inv_SY_B!BS99/Inv_SY_B!$NE99-1,"")</f>
        <v/>
      </c>
      <c r="BT88" s="57" t="str">
        <f>IFERROR(Inv_SY_B!BT99/Inv_SY_B!$NE99-1,"")</f>
        <v/>
      </c>
      <c r="BU88" s="57" t="str">
        <f>IFERROR(Inv_SY_B!BU99/Inv_SY_B!$NE99-1,"")</f>
        <v/>
      </c>
      <c r="BV88" s="57" t="str">
        <f>IFERROR(Inv_SY_B!BV99/Inv_SY_B!$NE99-1,"")</f>
        <v/>
      </c>
      <c r="BW88" s="57" t="str">
        <f>IFERROR(Inv_SY_B!BW99/Inv_SY_B!$NE99-1,"")</f>
        <v/>
      </c>
      <c r="BX88" s="57" t="str">
        <f>IFERROR(Inv_SY_B!BX99/Inv_SY_B!$NE99-1,"")</f>
        <v/>
      </c>
      <c r="BY88" s="57" t="str">
        <f>IFERROR(Inv_SY_B!BY99/Inv_SY_B!$NE99-1,"")</f>
        <v/>
      </c>
      <c r="BZ88" s="57" t="str">
        <f>IFERROR(Inv_SY_B!BZ99/Inv_SY_B!$NE99-1,"")</f>
        <v/>
      </c>
      <c r="CA88" s="57" t="str">
        <f>IFERROR(Inv_SY_B!CA99/Inv_SY_B!$NE99-1,"")</f>
        <v/>
      </c>
      <c r="CB88" s="57" t="str">
        <f>IFERROR(Inv_SY_B!CB99/Inv_SY_B!$NE99-1,"")</f>
        <v/>
      </c>
      <c r="CC88" s="57" t="str">
        <f>IFERROR(Inv_SY_B!CC99/Inv_SY_B!$NE99-1,"")</f>
        <v/>
      </c>
      <c r="CD88" s="57" t="str">
        <f>IFERROR(Inv_SY_B!CD99/Inv_SY_B!$NE99-1,"")</f>
        <v/>
      </c>
      <c r="CE88" s="57" t="str">
        <f>IFERROR(Inv_SY_B!CE99/Inv_SY_B!$NE99-1,"")</f>
        <v/>
      </c>
      <c r="CF88" s="57" t="str">
        <f>IFERROR(Inv_SY_B!CF99/Inv_SY_B!$NE99-1,"")</f>
        <v/>
      </c>
      <c r="CG88" s="57" t="str">
        <f>IFERROR(Inv_SY_B!CG99/Inv_SY_B!$NE99-1,"")</f>
        <v/>
      </c>
      <c r="CH88" s="57" t="str">
        <f>IFERROR(Inv_SY_B!CH99/Inv_SY_B!$NE99-1,"")</f>
        <v/>
      </c>
      <c r="CI88" s="57" t="str">
        <f>IFERROR(Inv_SY_B!CI99/Inv_SY_B!$NE99-1,"")</f>
        <v/>
      </c>
      <c r="CJ88" s="57" t="str">
        <f>IFERROR(Inv_SY_B!CJ99/Inv_SY_B!$NE99-1,"")</f>
        <v/>
      </c>
      <c r="CK88" s="57" t="str">
        <f>IFERROR(Inv_SY_B!CK99/Inv_SY_B!$NE99-1,"")</f>
        <v/>
      </c>
      <c r="CL88" s="57" t="str">
        <f>IFERROR(Inv_SY_B!CL99/Inv_SY_B!$NE99-1,"")</f>
        <v/>
      </c>
      <c r="CM88" s="57" t="str">
        <f>IFERROR(Inv_SY_B!CM99/Inv_SY_B!$NE99-1,"")</f>
        <v/>
      </c>
      <c r="CN88" s="57" t="str">
        <f>IFERROR(Inv_SY_B!CN99/Inv_SY_B!$NE99-1,"")</f>
        <v/>
      </c>
      <c r="CO88" s="57" t="str">
        <f>IFERROR(Inv_SY_B!CO99/Inv_SY_B!$NE99-1,"")</f>
        <v/>
      </c>
      <c r="CP88" s="57" t="str">
        <f>IFERROR(Inv_SY_B!CP99/Inv_SY_B!$NE99-1,"")</f>
        <v/>
      </c>
      <c r="CQ88" s="57" t="str">
        <f>IFERROR(Inv_SY_B!CQ99/Inv_SY_B!$NE99-1,"")</f>
        <v/>
      </c>
      <c r="CR88" s="57" t="str">
        <f>IFERROR(Inv_SY_B!CR99/Inv_SY_B!$NE99-1,"")</f>
        <v/>
      </c>
      <c r="CS88" s="57" t="str">
        <f>IFERROR(Inv_SY_B!CS99/Inv_SY_B!$NE99-1,"")</f>
        <v/>
      </c>
      <c r="CT88" s="57" t="str">
        <f>IFERROR(Inv_SY_B!CT99/Inv_SY_B!$NE99-1,"")</f>
        <v/>
      </c>
      <c r="CU88" s="57" t="str">
        <f>IFERROR(Inv_SY_B!CU99/Inv_SY_B!$NE99-1,"")</f>
        <v/>
      </c>
      <c r="CV88" s="57" t="str">
        <f>IFERROR(Inv_SY_B!CV99/Inv_SY_B!$NE99-1,"")</f>
        <v/>
      </c>
      <c r="CW88" s="57" t="str">
        <f>IFERROR(Inv_SY_B!CW99/Inv_SY_B!$NE99-1,"")</f>
        <v/>
      </c>
      <c r="CX88" s="57" t="str">
        <f>IFERROR(Inv_SY_B!CX99/Inv_SY_B!$NE99-1,"")</f>
        <v/>
      </c>
      <c r="CY88" s="57" t="str">
        <f>IFERROR(Inv_SY_B!CY99/Inv_SY_B!$NE99-1,"")</f>
        <v/>
      </c>
      <c r="CZ88" s="57" t="str">
        <f>IFERROR(Inv_SY_B!CZ99/Inv_SY_B!$NE99-1,"")</f>
        <v/>
      </c>
      <c r="DA88" s="57" t="str">
        <f>IFERROR(Inv_SY_B!DA99/Inv_SY_B!$NE99-1,"")</f>
        <v/>
      </c>
      <c r="DB88" s="57" t="str">
        <f>IFERROR(Inv_SY_B!DB99/Inv_SY_B!$NE99-1,"")</f>
        <v/>
      </c>
      <c r="DC88" s="57" t="str">
        <f>IFERROR(Inv_SY_B!DC99/Inv_SY_B!$NE99-1,"")</f>
        <v/>
      </c>
      <c r="DD88" s="57" t="str">
        <f>IFERROR(Inv_SY_B!DD99/Inv_SY_B!$NE99-1,"")</f>
        <v/>
      </c>
      <c r="DE88" s="57" t="str">
        <f>IFERROR(Inv_SY_B!DE99/Inv_SY_B!$NE99-1,"")</f>
        <v/>
      </c>
      <c r="DF88" s="57" t="str">
        <f>IFERROR(Inv_SY_B!DF99/Inv_SY_B!$NE99-1,"")</f>
        <v/>
      </c>
      <c r="DG88" s="57" t="str">
        <f>IFERROR(Inv_SY_B!DG99/Inv_SY_B!$NE99-1,"")</f>
        <v/>
      </c>
      <c r="DH88" s="57" t="str">
        <f>IFERROR(Inv_SY_B!DH99/Inv_SY_B!$NE99-1,"")</f>
        <v/>
      </c>
      <c r="DI88" s="57" t="str">
        <f>IFERROR(Inv_SY_B!DI99/Inv_SY_B!$NE99-1,"")</f>
        <v/>
      </c>
      <c r="DJ88" s="57" t="str">
        <f>IFERROR(Inv_SY_B!DJ99/Inv_SY_B!$NE99-1,"")</f>
        <v/>
      </c>
      <c r="DK88" s="57" t="str">
        <f>IFERROR(Inv_SY_B!DK99/Inv_SY_B!$NE99-1,"")</f>
        <v/>
      </c>
      <c r="DL88" s="57" t="str">
        <f>IFERROR(Inv_SY_B!DL99/Inv_SY_B!$NE99-1,"")</f>
        <v/>
      </c>
      <c r="DM88" s="57" t="str">
        <f>IFERROR(Inv_SY_B!DM99/Inv_SY_B!$NE99-1,"")</f>
        <v/>
      </c>
      <c r="DN88" s="57" t="str">
        <f>IFERROR(Inv_SY_B!DN99/Inv_SY_B!$NE99-1,"")</f>
        <v/>
      </c>
      <c r="DO88" s="57" t="str">
        <f>IFERROR(Inv_SY_B!DO99/Inv_SY_B!$NE99-1,"")</f>
        <v/>
      </c>
      <c r="DP88" s="57" t="str">
        <f>IFERROR(Inv_SY_B!DP99/Inv_SY_B!$NE99-1,"")</f>
        <v/>
      </c>
      <c r="DQ88" s="57" t="str">
        <f>IFERROR(Inv_SY_B!DQ99/Inv_SY_B!$NE99-1,"")</f>
        <v/>
      </c>
      <c r="DR88" s="57" t="str">
        <f>IFERROR(Inv_SY_B!DR99/Inv_SY_B!$NE99-1,"")</f>
        <v/>
      </c>
      <c r="DS88" s="57" t="str">
        <f>IFERROR(Inv_SY_B!DS99/Inv_SY_B!$NE99-1,"")</f>
        <v/>
      </c>
      <c r="DT88" s="57" t="str">
        <f>IFERROR(Inv_SY_B!DT99/Inv_SY_B!$NE99-1,"")</f>
        <v/>
      </c>
      <c r="DU88" s="57" t="str">
        <f>IFERROR(Inv_SY_B!DU99/Inv_SY_B!$NE99-1,"")</f>
        <v/>
      </c>
      <c r="DV88" s="57" t="str">
        <f>IFERROR(Inv_SY_B!DV99/Inv_SY_B!$NE99-1,"")</f>
        <v/>
      </c>
      <c r="DW88" s="57" t="str">
        <f>IFERROR(Inv_SY_B!DW99/Inv_SY_B!$NE99-1,"")</f>
        <v/>
      </c>
      <c r="DX88" s="57" t="str">
        <f>IFERROR(Inv_SY_B!DX99/Inv_SY_B!$NE99-1,"")</f>
        <v/>
      </c>
      <c r="DY88" s="57" t="str">
        <f>IFERROR(Inv_SY_B!DY99/Inv_SY_B!$NE99-1,"")</f>
        <v/>
      </c>
      <c r="DZ88" s="57" t="str">
        <f>IFERROR(Inv_SY_B!DZ99/Inv_SY_B!$NE99-1,"")</f>
        <v/>
      </c>
      <c r="EA88" s="57" t="str">
        <f>IFERROR(Inv_SY_B!EA99/Inv_SY_B!$NE99-1,"")</f>
        <v/>
      </c>
      <c r="EB88" s="57" t="str">
        <f>IFERROR(Inv_SY_B!EB99/Inv_SY_B!$NE99-1,"")</f>
        <v/>
      </c>
      <c r="EC88" s="57" t="str">
        <f>IFERROR(Inv_SY_B!EC99/Inv_SY_B!$NE99-1,"")</f>
        <v/>
      </c>
      <c r="ED88" s="57" t="str">
        <f>IFERROR(Inv_SY_B!ED99/Inv_SY_B!$NE99-1,"")</f>
        <v/>
      </c>
      <c r="EE88" s="57" t="str">
        <f>IFERROR(Inv_SY_B!EE99/Inv_SY_B!$NE99-1,"")</f>
        <v/>
      </c>
      <c r="EF88" s="57" t="str">
        <f>IFERROR(Inv_SY_B!EF99/Inv_SY_B!$NE99-1,"")</f>
        <v/>
      </c>
      <c r="EG88" s="57" t="str">
        <f>IFERROR(Inv_SY_B!EG99/Inv_SY_B!$NE99-1,"")</f>
        <v/>
      </c>
      <c r="EH88" s="57" t="str">
        <f>IFERROR(Inv_SY_B!EH99/Inv_SY_B!$NE99-1,"")</f>
        <v/>
      </c>
      <c r="EI88" s="57" t="str">
        <f>IFERROR(Inv_SY_B!EI99/Inv_SY_B!$NE99-1,"")</f>
        <v/>
      </c>
      <c r="EJ88" s="57" t="str">
        <f>IFERROR(Inv_SY_B!EJ99/Inv_SY_B!$NE99-1,"")</f>
        <v/>
      </c>
      <c r="EK88" s="57" t="str">
        <f>IFERROR(Inv_SY_B!EK99/Inv_SY_B!$NE99-1,"")</f>
        <v/>
      </c>
      <c r="EL88" s="57" t="str">
        <f>IFERROR(Inv_SY_B!EL99/Inv_SY_B!$NE99-1,"")</f>
        <v/>
      </c>
      <c r="EM88" s="57" t="str">
        <f>IFERROR(Inv_SY_B!EM99/Inv_SY_B!$NE99-1,"")</f>
        <v/>
      </c>
      <c r="EN88" s="57" t="str">
        <f>IFERROR(Inv_SY_B!EN99/Inv_SY_B!$NE99-1,"")</f>
        <v/>
      </c>
      <c r="EO88" s="57" t="str">
        <f>IFERROR(Inv_SY_B!EO99/Inv_SY_B!$NE99-1,"")</f>
        <v/>
      </c>
      <c r="EP88" s="57" t="str">
        <f>IFERROR(Inv_SY_B!EP99/Inv_SY_B!$NE99-1,"")</f>
        <v/>
      </c>
      <c r="EQ88" s="57" t="str">
        <f>IFERROR(Inv_SY_B!EQ99/Inv_SY_B!$NE99-1,"")</f>
        <v/>
      </c>
      <c r="ER88" s="57" t="str">
        <f>IFERROR(Inv_SY_B!ER99/Inv_SY_B!$NE99-1,"")</f>
        <v/>
      </c>
      <c r="ES88" s="57" t="str">
        <f>IFERROR(Inv_SY_B!ES99/Inv_SY_B!$NE99-1,"")</f>
        <v/>
      </c>
      <c r="ET88" s="57" t="str">
        <f>IFERROR(Inv_SY_B!ET99/Inv_SY_B!$NE99-1,"")</f>
        <v/>
      </c>
      <c r="EU88" s="57" t="str">
        <f>IFERROR(Inv_SY_B!EU99/Inv_SY_B!$NE99-1,"")</f>
        <v/>
      </c>
      <c r="EV88" s="57" t="str">
        <f>IFERROR(Inv_SY_B!EV99/Inv_SY_B!$NE99-1,"")</f>
        <v/>
      </c>
      <c r="EW88" s="57" t="str">
        <f>IFERROR(Inv_SY_B!EW99/Inv_SY_B!$NE99-1,"")</f>
        <v/>
      </c>
      <c r="EX88" s="57" t="str">
        <f>IFERROR(Inv_SY_B!EX99/Inv_SY_B!$NE99-1,"")</f>
        <v/>
      </c>
      <c r="EY88" s="57" t="str">
        <f>IFERROR(Inv_SY_B!EY99/Inv_SY_B!$NE99-1,"")</f>
        <v/>
      </c>
      <c r="EZ88" s="57" t="str">
        <f>IFERROR(Inv_SY_B!EZ99/Inv_SY_B!$NE99-1,"")</f>
        <v/>
      </c>
      <c r="FA88" s="57" t="str">
        <f>IFERROR(Inv_SY_B!FA99/Inv_SY_B!$NE99-1,"")</f>
        <v/>
      </c>
      <c r="FB88" s="57" t="str">
        <f>IFERROR(Inv_SY_B!FB99/Inv_SY_B!$NE99-1,"")</f>
        <v/>
      </c>
      <c r="FC88" s="57" t="str">
        <f>IFERROR(Inv_SY_B!FC99/Inv_SY_B!$NE99-1,"")</f>
        <v/>
      </c>
      <c r="FD88" s="57" t="str">
        <f>IFERROR(Inv_SY_B!FD99/Inv_SY_B!$NE99-1,"")</f>
        <v/>
      </c>
      <c r="FE88" s="57" t="str">
        <f>IFERROR(Inv_SY_B!FE99/Inv_SY_B!$NE99-1,"")</f>
        <v/>
      </c>
      <c r="FF88" s="57" t="str">
        <f>IFERROR(Inv_SY_B!FF99/Inv_SY_B!$NE99-1,"")</f>
        <v/>
      </c>
      <c r="FG88" s="57" t="str">
        <f>IFERROR(Inv_SY_B!FG99/Inv_SY_B!$NE99-1,"")</f>
        <v/>
      </c>
      <c r="FH88" s="57" t="str">
        <f>IFERROR(Inv_SY_B!FH99/Inv_SY_B!$NE99-1,"")</f>
        <v/>
      </c>
      <c r="FI88" s="57" t="str">
        <f>IFERROR(Inv_SY_B!FI99/Inv_SY_B!$NE99-1,"")</f>
        <v/>
      </c>
      <c r="FJ88" s="57" t="str">
        <f>IFERROR(Inv_SY_B!FJ99/Inv_SY_B!$NE99-1,"")</f>
        <v/>
      </c>
      <c r="FK88" s="57" t="str">
        <f>IFERROR(Inv_SY_B!FK99/Inv_SY_B!$NE99-1,"")</f>
        <v/>
      </c>
      <c r="FL88" s="57" t="str">
        <f>IFERROR(Inv_SY_B!FL99/Inv_SY_B!$NE99-1,"")</f>
        <v/>
      </c>
      <c r="FM88" s="57" t="str">
        <f>IFERROR(Inv_SY_B!FM99/Inv_SY_B!$NE99-1,"")</f>
        <v/>
      </c>
      <c r="FN88" s="57" t="str">
        <f>IFERROR(Inv_SY_B!FN99/Inv_SY_B!$NE99-1,"")</f>
        <v/>
      </c>
      <c r="FO88" s="57" t="str">
        <f>IFERROR(Inv_SY_B!FO99/Inv_SY_B!$NE99-1,"")</f>
        <v/>
      </c>
      <c r="FP88" s="57" t="str">
        <f>IFERROR(Inv_SY_B!FP99/Inv_SY_B!$NE99-1,"")</f>
        <v/>
      </c>
      <c r="FQ88" s="57" t="str">
        <f>IFERROR(Inv_SY_B!FQ99/Inv_SY_B!$NE99-1,"")</f>
        <v/>
      </c>
      <c r="FR88" s="57" t="str">
        <f>IFERROR(Inv_SY_B!FR99/Inv_SY_B!$NE99-1,"")</f>
        <v/>
      </c>
      <c r="FS88" s="57" t="str">
        <f>IFERROR(Inv_SY_B!FS99/Inv_SY_B!$NE99-1,"")</f>
        <v/>
      </c>
      <c r="FT88" s="57" t="str">
        <f>IFERROR(Inv_SY_B!FT99/Inv_SY_B!$NE99-1,"")</f>
        <v/>
      </c>
      <c r="FU88" s="57" t="str">
        <f>IFERROR(Inv_SY_B!FU99/Inv_SY_B!$NE99-1,"")</f>
        <v/>
      </c>
      <c r="FV88" s="57" t="str">
        <f>IFERROR(Inv_SY_B!FV99/Inv_SY_B!$NE99-1,"")</f>
        <v/>
      </c>
      <c r="FW88" s="57" t="str">
        <f>IFERROR(Inv_SY_B!FW99/Inv_SY_B!$NE99-1,"")</f>
        <v/>
      </c>
      <c r="FX88" s="57" t="str">
        <f>IFERROR(Inv_SY_B!FX99/Inv_SY_B!$NE99-1,"")</f>
        <v/>
      </c>
      <c r="FY88" s="57" t="str">
        <f>IFERROR(Inv_SY_B!FY99/Inv_SY_B!$NE99-1,"")</f>
        <v/>
      </c>
      <c r="FZ88" s="57" t="str">
        <f>IFERROR(Inv_SY_B!FZ99/Inv_SY_B!$NE99-1,"")</f>
        <v/>
      </c>
      <c r="GA88" s="57" t="str">
        <f>IFERROR(Inv_SY_B!GA99/Inv_SY_B!$NE99-1,"")</f>
        <v/>
      </c>
      <c r="GB88" s="57" t="str">
        <f>IFERROR(Inv_SY_B!GB99/Inv_SY_B!$NE99-1,"")</f>
        <v/>
      </c>
      <c r="GC88" s="57" t="str">
        <f>IFERROR(Inv_SY_B!GC99/Inv_SY_B!$NE99-1,"")</f>
        <v/>
      </c>
      <c r="GD88" s="57" t="str">
        <f>IFERROR(Inv_SY_B!GD99/Inv_SY_B!$NE99-1,"")</f>
        <v/>
      </c>
      <c r="GE88" s="57" t="str">
        <f>IFERROR(Inv_SY_B!GE99/Inv_SY_B!$NE99-1,"")</f>
        <v/>
      </c>
      <c r="GF88" s="57" t="str">
        <f>IFERROR(Inv_SY_B!GF99/Inv_SY_B!$NE99-1,"")</f>
        <v/>
      </c>
      <c r="GG88" s="57" t="str">
        <f>IFERROR(Inv_SY_B!GG99/Inv_SY_B!$NE99-1,"")</f>
        <v/>
      </c>
      <c r="GH88" s="57" t="str">
        <f>IFERROR(Inv_SY_B!GH99/Inv_SY_B!$NE99-1,"")</f>
        <v/>
      </c>
      <c r="GI88" s="57" t="str">
        <f>IFERROR(Inv_SY_B!GI99/Inv_SY_B!$NE99-1,"")</f>
        <v/>
      </c>
      <c r="GJ88" s="57" t="str">
        <f>IFERROR(Inv_SY_B!GJ99/Inv_SY_B!$NE99-1,"")</f>
        <v/>
      </c>
      <c r="GK88" s="57" t="str">
        <f>IFERROR(Inv_SY_B!GK99/Inv_SY_B!$NE99-1,"")</f>
        <v/>
      </c>
      <c r="GL88" s="57" t="str">
        <f>IFERROR(Inv_SY_B!GL99/Inv_SY_B!$NE99-1,"")</f>
        <v/>
      </c>
      <c r="GM88" s="57" t="str">
        <f>IFERROR(Inv_SY_B!GM99/Inv_SY_B!$NE99-1,"")</f>
        <v/>
      </c>
      <c r="GN88" s="57" t="str">
        <f>IFERROR(Inv_SY_B!GN99/Inv_SY_B!$NE99-1,"")</f>
        <v/>
      </c>
      <c r="GO88" s="57" t="str">
        <f>IFERROR(Inv_SY_B!GO99/Inv_SY_B!$NE99-1,"")</f>
        <v/>
      </c>
      <c r="GP88" s="57" t="str">
        <f>IFERROR(Inv_SY_B!GP99/Inv_SY_B!$NE99-1,"")</f>
        <v/>
      </c>
      <c r="GQ88" s="57" t="str">
        <f>IFERROR(Inv_SY_B!GQ99/Inv_SY_B!$NE99-1,"")</f>
        <v/>
      </c>
      <c r="GR88" s="57" t="str">
        <f>IFERROR(Inv_SY_B!GR99/Inv_SY_B!$NE99-1,"")</f>
        <v/>
      </c>
      <c r="GS88" s="57" t="str">
        <f>IFERROR(Inv_SY_B!GS99/Inv_SY_B!$NE99-1,"")</f>
        <v/>
      </c>
      <c r="GT88" s="57" t="str">
        <f>IFERROR(Inv_SY_B!GT99/Inv_SY_B!$NE99-1,"")</f>
        <v/>
      </c>
      <c r="GU88" s="57" t="str">
        <f>IFERROR(Inv_SY_B!GU99/Inv_SY_B!$NE99-1,"")</f>
        <v/>
      </c>
      <c r="GV88" s="57" t="str">
        <f>IFERROR(Inv_SY_B!GV99/Inv_SY_B!$NE99-1,"")</f>
        <v/>
      </c>
      <c r="GW88" s="57" t="str">
        <f>IFERROR(Inv_SY_B!GW99/Inv_SY_B!$NE99-1,"")</f>
        <v/>
      </c>
      <c r="GX88" s="57" t="str">
        <f>IFERROR(Inv_SY_B!GX99/Inv_SY_B!$NE99-1,"")</f>
        <v/>
      </c>
      <c r="GY88" s="57" t="str">
        <f>IFERROR(Inv_SY_B!GY99/Inv_SY_B!$NE99-1,"")</f>
        <v/>
      </c>
      <c r="GZ88" s="57" t="str">
        <f>IFERROR(Inv_SY_B!GZ99/Inv_SY_B!$NE99-1,"")</f>
        <v/>
      </c>
      <c r="HA88" s="57" t="str">
        <f>IFERROR(Inv_SY_B!HA99/Inv_SY_B!$NE99-1,"")</f>
        <v/>
      </c>
      <c r="HB88" s="57" t="str">
        <f>IFERROR(Inv_SY_B!HB99/Inv_SY_B!$NE99-1,"")</f>
        <v/>
      </c>
      <c r="HC88" s="57" t="str">
        <f>IFERROR(Inv_SY_B!HC99/Inv_SY_B!$NE99-1,"")</f>
        <v/>
      </c>
      <c r="HD88" s="57" t="str">
        <f>IFERROR(Inv_SY_B!HD99/Inv_SY_B!$NE99-1,"")</f>
        <v/>
      </c>
      <c r="HE88" s="57" t="str">
        <f>IFERROR(Inv_SY_B!HE99/Inv_SY_B!$NE99-1,"")</f>
        <v/>
      </c>
      <c r="HF88" s="57" t="str">
        <f>IFERROR(Inv_SY_B!HF99/Inv_SY_B!$NE99-1,"")</f>
        <v/>
      </c>
      <c r="HG88" s="57" t="str">
        <f>IFERROR(Inv_SY_B!HG99/Inv_SY_B!$NE99-1,"")</f>
        <v/>
      </c>
      <c r="HH88" s="57" t="str">
        <f>IFERROR(Inv_SY_B!HH99/Inv_SY_B!$NE99-1,"")</f>
        <v/>
      </c>
      <c r="HI88" s="57" t="str">
        <f>IFERROR(Inv_SY_B!HI99/Inv_SY_B!$NE99-1,"")</f>
        <v/>
      </c>
      <c r="HJ88" s="57" t="str">
        <f>IFERROR(Inv_SY_B!HJ99/Inv_SY_B!$NE99-1,"")</f>
        <v/>
      </c>
      <c r="HK88" s="57" t="str">
        <f>IFERROR(Inv_SY_B!HK99/Inv_SY_B!$NE99-1,"")</f>
        <v/>
      </c>
      <c r="HL88" s="57" t="str">
        <f>IFERROR(Inv_SY_B!HL99/Inv_SY_B!$NE99-1,"")</f>
        <v/>
      </c>
      <c r="HM88" s="57" t="str">
        <f>IFERROR(Inv_SY_B!HM99/Inv_SY_B!$NE99-1,"")</f>
        <v/>
      </c>
      <c r="HN88" s="57" t="str">
        <f>IFERROR(Inv_SY_B!HN99/Inv_SY_B!$NE99-1,"")</f>
        <v/>
      </c>
      <c r="HO88" s="57" t="str">
        <f>IFERROR(Inv_SY_B!HO99/Inv_SY_B!$NE99-1,"")</f>
        <v/>
      </c>
      <c r="HP88" s="57" t="str">
        <f>IFERROR(Inv_SY_B!HP99/Inv_SY_B!$NE99-1,"")</f>
        <v/>
      </c>
      <c r="HQ88" s="57" t="str">
        <f>IFERROR(Inv_SY_B!HQ99/Inv_SY_B!$NE99-1,"")</f>
        <v/>
      </c>
      <c r="HR88" s="57" t="str">
        <f>IFERROR(Inv_SY_B!HR99/Inv_SY_B!$NE99-1,"")</f>
        <v/>
      </c>
      <c r="HS88" s="57" t="str">
        <f>IFERROR(Inv_SY_B!HS99/Inv_SY_B!$NE99-1,"")</f>
        <v/>
      </c>
      <c r="HT88" s="57" t="str">
        <f>IFERROR(Inv_SY_B!HT99/Inv_SY_B!$NE99-1,"")</f>
        <v/>
      </c>
      <c r="HU88" s="57" t="str">
        <f>IFERROR(Inv_SY_B!HU99/Inv_SY_B!$NE99-1,"")</f>
        <v/>
      </c>
      <c r="HV88" s="57" t="str">
        <f>IFERROR(Inv_SY_B!HV99/Inv_SY_B!$NE99-1,"")</f>
        <v/>
      </c>
      <c r="HW88" s="57" t="str">
        <f>IFERROR(Inv_SY_B!HW99/Inv_SY_B!$NE99-1,"")</f>
        <v/>
      </c>
      <c r="HX88" s="57" t="str">
        <f>IFERROR(Inv_SY_B!HX99/Inv_SY_B!$NE99-1,"")</f>
        <v/>
      </c>
      <c r="HY88" s="57" t="str">
        <f>IFERROR(Inv_SY_B!HY99/Inv_SY_B!$NE99-1,"")</f>
        <v/>
      </c>
      <c r="HZ88" s="57" t="str">
        <f>IFERROR(Inv_SY_B!HZ99/Inv_SY_B!$NE99-1,"")</f>
        <v/>
      </c>
      <c r="IA88" s="57" t="str">
        <f>IFERROR(Inv_SY_B!IA99/Inv_SY_B!$NE99-1,"")</f>
        <v/>
      </c>
      <c r="IB88" s="57" t="str">
        <f>IFERROR(Inv_SY_B!IB99/Inv_SY_B!$NE99-1,"")</f>
        <v/>
      </c>
      <c r="IC88" s="57" t="str">
        <f>IFERROR(Inv_SY_B!IC99/Inv_SY_B!$NE99-1,"")</f>
        <v/>
      </c>
      <c r="ID88" s="57" t="str">
        <f>IFERROR(Inv_SY_B!ID99/Inv_SY_B!$NE99-1,"")</f>
        <v/>
      </c>
      <c r="IE88" s="57" t="str">
        <f>IFERROR(Inv_SY_B!IE99/Inv_SY_B!$NE99-1,"")</f>
        <v/>
      </c>
      <c r="IF88" s="57" t="str">
        <f>IFERROR(Inv_SY_B!IF99/Inv_SY_B!$NE99-1,"")</f>
        <v/>
      </c>
      <c r="IG88" s="57" t="str">
        <f>IFERROR(Inv_SY_B!IG99/Inv_SY_B!$NE99-1,"")</f>
        <v/>
      </c>
      <c r="IH88" s="57" t="str">
        <f>IFERROR(Inv_SY_B!IH99/Inv_SY_B!$NE99-1,"")</f>
        <v/>
      </c>
      <c r="II88" s="57" t="str">
        <f>IFERROR(Inv_SY_B!II99/Inv_SY_B!$NE99-1,"")</f>
        <v/>
      </c>
      <c r="IJ88" s="57" t="str">
        <f>IFERROR(Inv_SY_B!IJ99/Inv_SY_B!$NE99-1,"")</f>
        <v/>
      </c>
      <c r="IK88" s="57" t="str">
        <f>IFERROR(Inv_SY_B!IK99/Inv_SY_B!$NE99-1,"")</f>
        <v/>
      </c>
      <c r="IL88" s="57" t="str">
        <f>IFERROR(Inv_SY_B!IL99/Inv_SY_B!$NE99-1,"")</f>
        <v/>
      </c>
      <c r="IM88" s="57" t="str">
        <f>IFERROR(Inv_SY_B!IM99/Inv_SY_B!$NE99-1,"")</f>
        <v/>
      </c>
      <c r="IN88" s="57" t="str">
        <f>IFERROR(Inv_SY_B!IN99/Inv_SY_B!$NE99-1,"")</f>
        <v/>
      </c>
      <c r="IO88" s="57" t="str">
        <f>IFERROR(Inv_SY_B!IO99/Inv_SY_B!$NE99-1,"")</f>
        <v/>
      </c>
      <c r="IP88" s="57" t="str">
        <f>IFERROR(Inv_SY_B!IP99/Inv_SY_B!$NE99-1,"")</f>
        <v/>
      </c>
      <c r="IQ88" s="57" t="str">
        <f>IFERROR(Inv_SY_B!IQ99/Inv_SY_B!$NE99-1,"")</f>
        <v/>
      </c>
      <c r="IR88" s="57" t="str">
        <f>IFERROR(Inv_SY_B!IR99/Inv_SY_B!$NE99-1,"")</f>
        <v/>
      </c>
      <c r="IS88" s="57" t="str">
        <f>IFERROR(Inv_SY_B!IS99/Inv_SY_B!$NE99-1,"")</f>
        <v/>
      </c>
      <c r="IT88" s="57" t="str">
        <f>IFERROR(Inv_SY_B!IT99/Inv_SY_B!$NE99-1,"")</f>
        <v/>
      </c>
      <c r="IU88" s="57" t="str">
        <f>IFERROR(Inv_SY_B!IU99/Inv_SY_B!$NE99-1,"")</f>
        <v/>
      </c>
      <c r="IV88" s="57" t="str">
        <f>IFERROR(Inv_SY_B!IV99/Inv_SY_B!$NE99-1,"")</f>
        <v/>
      </c>
      <c r="IW88" s="57" t="str">
        <f>IFERROR(Inv_SY_B!IW99/Inv_SY_B!$NE99-1,"")</f>
        <v/>
      </c>
      <c r="IX88" s="57" t="str">
        <f>IFERROR(Inv_SY_B!IX99/Inv_SY_B!$NE99-1,"")</f>
        <v/>
      </c>
      <c r="IY88" s="57" t="str">
        <f>IFERROR(Inv_SY_B!IY99/Inv_SY_B!$NE99-1,"")</f>
        <v/>
      </c>
      <c r="IZ88" s="57" t="str">
        <f>IFERROR(Inv_SY_B!IZ99/Inv_SY_B!$NE99-1,"")</f>
        <v/>
      </c>
      <c r="JA88" s="57" t="str">
        <f>IFERROR(Inv_SY_B!JA99/Inv_SY_B!$NE99-1,"")</f>
        <v/>
      </c>
      <c r="JB88" s="57" t="str">
        <f>IFERROR(Inv_SY_B!JB99/Inv_SY_B!$NE99-1,"")</f>
        <v/>
      </c>
      <c r="JC88" s="57" t="str">
        <f>IFERROR(Inv_SY_B!JC99/Inv_SY_B!$NE99-1,"")</f>
        <v/>
      </c>
      <c r="JD88" s="57" t="str">
        <f>IFERROR(Inv_SY_B!JD99/Inv_SY_B!$NE99-1,"")</f>
        <v/>
      </c>
      <c r="JE88" s="57" t="str">
        <f>IFERROR(Inv_SY_B!JE99/Inv_SY_B!$NE99-1,"")</f>
        <v/>
      </c>
      <c r="JF88" s="57" t="str">
        <f>IFERROR(Inv_SY_B!JF99/Inv_SY_B!$NE99-1,"")</f>
        <v/>
      </c>
      <c r="JG88" s="57" t="str">
        <f>IFERROR(Inv_SY_B!JG99/Inv_SY_B!$NE99-1,"")</f>
        <v/>
      </c>
      <c r="JH88" s="57" t="str">
        <f>IFERROR(Inv_SY_B!JH99/Inv_SY_B!$NE99-1,"")</f>
        <v/>
      </c>
      <c r="JI88" s="57" t="str">
        <f>IFERROR(Inv_SY_B!JI99/Inv_SY_B!$NE99-1,"")</f>
        <v/>
      </c>
      <c r="JJ88" s="57" t="str">
        <f>IFERROR(Inv_SY_B!JJ99/Inv_SY_B!$NE99-1,"")</f>
        <v/>
      </c>
      <c r="JK88" s="57" t="str">
        <f>IFERROR(Inv_SY_B!JK99/Inv_SY_B!$NE99-1,"")</f>
        <v/>
      </c>
      <c r="JL88" s="57" t="str">
        <f>IFERROR(Inv_SY_B!JL99/Inv_SY_B!$NE99-1,"")</f>
        <v/>
      </c>
      <c r="JM88" s="57" t="str">
        <f>IFERROR(Inv_SY_B!JM99/Inv_SY_B!$NE99-1,"")</f>
        <v/>
      </c>
      <c r="JN88" s="57" t="str">
        <f>IFERROR(Inv_SY_B!JN99/Inv_SY_B!$NE99-1,"")</f>
        <v/>
      </c>
      <c r="JO88" s="57" t="str">
        <f>IFERROR(Inv_SY_B!JO99/Inv_SY_B!$NE99-1,"")</f>
        <v/>
      </c>
      <c r="JP88" s="57" t="str">
        <f>IFERROR(Inv_SY_B!JP99/Inv_SY_B!$NE99-1,"")</f>
        <v/>
      </c>
      <c r="JQ88" s="57" t="str">
        <f>IFERROR(Inv_SY_B!JQ99/Inv_SY_B!$NE99-1,"")</f>
        <v/>
      </c>
      <c r="JR88" s="57" t="str">
        <f>IFERROR(Inv_SY_B!JR99/Inv_SY_B!$NE99-1,"")</f>
        <v/>
      </c>
      <c r="JS88" s="57" t="str">
        <f>IFERROR(Inv_SY_B!JS99/Inv_SY_B!$NE99-1,"")</f>
        <v/>
      </c>
      <c r="JT88" s="57" t="str">
        <f>IFERROR(Inv_SY_B!JT99/Inv_SY_B!$NE99-1,"")</f>
        <v/>
      </c>
      <c r="JU88" s="57" t="str">
        <f>IFERROR(Inv_SY_B!JU99/Inv_SY_B!$NE99-1,"")</f>
        <v/>
      </c>
      <c r="JV88" s="57" t="str">
        <f>IFERROR(Inv_SY_B!JV99/Inv_SY_B!$NE99-1,"")</f>
        <v/>
      </c>
      <c r="JW88" s="57" t="str">
        <f>IFERROR(Inv_SY_B!JW99/Inv_SY_B!$NE99-1,"")</f>
        <v/>
      </c>
      <c r="JX88" s="57" t="str">
        <f>IFERROR(Inv_SY_B!JX99/Inv_SY_B!$NE99-1,"")</f>
        <v/>
      </c>
      <c r="JY88" s="57" t="str">
        <f>IFERROR(Inv_SY_B!JY99/Inv_SY_B!$NE99-1,"")</f>
        <v/>
      </c>
      <c r="JZ88" s="57" t="str">
        <f>IFERROR(Inv_SY_B!JZ99/Inv_SY_B!$NE99-1,"")</f>
        <v/>
      </c>
      <c r="KA88" s="57" t="str">
        <f>IFERROR(Inv_SY_B!KA99/Inv_SY_B!$NE99-1,"")</f>
        <v/>
      </c>
      <c r="KB88" s="57" t="str">
        <f>IFERROR(Inv_SY_B!KB99/Inv_SY_B!$NE99-1,"")</f>
        <v/>
      </c>
      <c r="KC88" s="57" t="str">
        <f>IFERROR(Inv_SY_B!KC99/Inv_SY_B!$NE99-1,"")</f>
        <v/>
      </c>
      <c r="KD88" s="57" t="str">
        <f>IFERROR(Inv_SY_B!KD99/Inv_SY_B!$NE99-1,"")</f>
        <v/>
      </c>
      <c r="KE88" s="57" t="str">
        <f>IFERROR(Inv_SY_B!KE99/Inv_SY_B!$NE99-1,"")</f>
        <v/>
      </c>
      <c r="KF88" s="57" t="str">
        <f>IFERROR(Inv_SY_B!KF99/Inv_SY_B!$NE99-1,"")</f>
        <v/>
      </c>
      <c r="KG88" s="57" t="str">
        <f>IFERROR(Inv_SY_B!KG99/Inv_SY_B!$NE99-1,"")</f>
        <v/>
      </c>
      <c r="KH88" s="57" t="str">
        <f>IFERROR(Inv_SY_B!KH99/Inv_SY_B!$NE99-1,"")</f>
        <v/>
      </c>
      <c r="KI88" s="57" t="str">
        <f>IFERROR(Inv_SY_B!KI99/Inv_SY_B!$NE99-1,"")</f>
        <v/>
      </c>
      <c r="KJ88" s="57" t="str">
        <f>IFERROR(Inv_SY_B!KJ99/Inv_SY_B!$NE99-1,"")</f>
        <v/>
      </c>
      <c r="KK88" s="57" t="str">
        <f>IFERROR(Inv_SY_B!KK99/Inv_SY_B!$NE99-1,"")</f>
        <v/>
      </c>
      <c r="KL88" s="57" t="str">
        <f>IFERROR(Inv_SY_B!KL99/Inv_SY_B!$NE99-1,"")</f>
        <v/>
      </c>
      <c r="KM88" s="57" t="str">
        <f>IFERROR(Inv_SY_B!KM99/Inv_SY_B!$NE99-1,"")</f>
        <v/>
      </c>
      <c r="KN88" s="57" t="str">
        <f>IFERROR(Inv_SY_B!KN99/Inv_SY_B!$NE99-1,"")</f>
        <v/>
      </c>
      <c r="KO88" s="57" t="str">
        <f>IFERROR(Inv_SY_B!KO99/Inv_SY_B!$NE99-1,"")</f>
        <v/>
      </c>
      <c r="KP88" s="57" t="str">
        <f>IFERROR(Inv_SY_B!KP99/Inv_SY_B!$NE99-1,"")</f>
        <v/>
      </c>
      <c r="KQ88" s="57" t="str">
        <f>IFERROR(Inv_SY_B!KQ99/Inv_SY_B!$NE99-1,"")</f>
        <v/>
      </c>
      <c r="KR88" s="57" t="str">
        <f>IFERROR(Inv_SY_B!KR99/Inv_SY_B!$NE99-1,"")</f>
        <v/>
      </c>
      <c r="KS88" s="57" t="str">
        <f>IFERROR(Inv_SY_B!KS99/Inv_SY_B!$NE99-1,"")</f>
        <v/>
      </c>
      <c r="KT88" s="57" t="str">
        <f>IFERROR(Inv_SY_B!KT99/Inv_SY_B!$NE99-1,"")</f>
        <v/>
      </c>
      <c r="KU88" s="57" t="str">
        <f>IFERROR(Inv_SY_B!KU99/Inv_SY_B!$NE99-1,"")</f>
        <v/>
      </c>
      <c r="KV88" s="57" t="str">
        <f>IFERROR(Inv_SY_B!KV99/Inv_SY_B!$NE99-1,"")</f>
        <v/>
      </c>
      <c r="KW88" s="57" t="str">
        <f>IFERROR(Inv_SY_B!KW99/Inv_SY_B!$NE99-1,"")</f>
        <v/>
      </c>
      <c r="KX88" s="57" t="str">
        <f>IFERROR(Inv_SY_B!KX99/Inv_SY_B!$NE99-1,"")</f>
        <v/>
      </c>
      <c r="KY88" s="57" t="str">
        <f>IFERROR(Inv_SY_B!KY99/Inv_SY_B!$NE99-1,"")</f>
        <v/>
      </c>
      <c r="KZ88" s="57" t="str">
        <f>IFERROR(Inv_SY_B!KZ99/Inv_SY_B!$NE99-1,"")</f>
        <v/>
      </c>
      <c r="LA88" s="57" t="str">
        <f>IFERROR(Inv_SY_B!LA99/Inv_SY_B!$NE99-1,"")</f>
        <v/>
      </c>
      <c r="LB88" s="57" t="str">
        <f>IFERROR(Inv_SY_B!LB99/Inv_SY_B!$NE99-1,"")</f>
        <v/>
      </c>
      <c r="LC88" s="57" t="str">
        <f>IFERROR(Inv_SY_B!LC99/Inv_SY_B!$NE99-1,"")</f>
        <v/>
      </c>
      <c r="LD88" s="57" t="str">
        <f>IFERROR(Inv_SY_B!LD99/Inv_SY_B!$NE99-1,"")</f>
        <v/>
      </c>
      <c r="LE88" s="57" t="str">
        <f>IFERROR(Inv_SY_B!LE99/Inv_SY_B!$NE99-1,"")</f>
        <v/>
      </c>
      <c r="LF88" s="57" t="str">
        <f>IFERROR(Inv_SY_B!LF99/Inv_SY_B!$NE99-1,"")</f>
        <v/>
      </c>
      <c r="LG88" s="57" t="str">
        <f>IFERROR(Inv_SY_B!LG99/Inv_SY_B!$NE99-1,"")</f>
        <v/>
      </c>
      <c r="LH88" s="57" t="str">
        <f>IFERROR(Inv_SY_B!LH99/Inv_SY_B!$NE99-1,"")</f>
        <v/>
      </c>
      <c r="LI88" s="57" t="str">
        <f>IFERROR(Inv_SY_B!LI99/Inv_SY_B!$NE99-1,"")</f>
        <v/>
      </c>
      <c r="LJ88" s="57" t="str">
        <f>IFERROR(Inv_SY_B!LJ99/Inv_SY_B!$NE99-1,"")</f>
        <v/>
      </c>
      <c r="LK88" s="57" t="str">
        <f>IFERROR(Inv_SY_B!LK99/Inv_SY_B!$NE99-1,"")</f>
        <v/>
      </c>
      <c r="LL88" s="57" t="str">
        <f>IFERROR(Inv_SY_B!LL99/Inv_SY_B!$NE99-1,"")</f>
        <v/>
      </c>
      <c r="LM88" s="57" t="str">
        <f>IFERROR(Inv_SY_B!LM99/Inv_SY_B!$NE99-1,"")</f>
        <v/>
      </c>
      <c r="LN88" s="57" t="str">
        <f>IFERROR(Inv_SY_B!LN99/Inv_SY_B!$NE99-1,"")</f>
        <v/>
      </c>
      <c r="LO88" s="57" t="str">
        <f>IFERROR(Inv_SY_B!LO99/Inv_SY_B!$NE99-1,"")</f>
        <v/>
      </c>
      <c r="LP88" s="57" t="str">
        <f>IFERROR(Inv_SY_B!LP99/Inv_SY_B!$NE99-1,"")</f>
        <v/>
      </c>
      <c r="LQ88" s="57" t="str">
        <f>IFERROR(Inv_SY_B!LQ99/Inv_SY_B!$NE99-1,"")</f>
        <v/>
      </c>
      <c r="LR88" s="57" t="str">
        <f>IFERROR(Inv_SY_B!LR99/Inv_SY_B!$NE99-1,"")</f>
        <v/>
      </c>
      <c r="LS88" s="57" t="str">
        <f>IFERROR(Inv_SY_B!LS99/Inv_SY_B!$NE99-1,"")</f>
        <v/>
      </c>
      <c r="LT88" s="57" t="str">
        <f>IFERROR(Inv_SY_B!LT99/Inv_SY_B!$NE99-1,"")</f>
        <v/>
      </c>
      <c r="LU88" s="57" t="str">
        <f>IFERROR(Inv_SY_B!LU99/Inv_SY_B!$NE99-1,"")</f>
        <v/>
      </c>
      <c r="LV88" s="57" t="str">
        <f>IFERROR(Inv_SY_B!LV99/Inv_SY_B!$NE99-1,"")</f>
        <v/>
      </c>
      <c r="LW88" s="57" t="str">
        <f>IFERROR(Inv_SY_B!LW99/Inv_SY_B!$NE99-1,"")</f>
        <v/>
      </c>
      <c r="LX88" s="57" t="str">
        <f>IFERROR(Inv_SY_B!LX99/Inv_SY_B!$NE99-1,"")</f>
        <v/>
      </c>
      <c r="LY88" s="57" t="str">
        <f>IFERROR(Inv_SY_B!LY99/Inv_SY_B!$NE99-1,"")</f>
        <v/>
      </c>
      <c r="LZ88" s="57" t="str">
        <f>IFERROR(Inv_SY_B!LZ99/Inv_SY_B!$NE99-1,"")</f>
        <v/>
      </c>
      <c r="MA88" s="57" t="str">
        <f>IFERROR(Inv_SY_B!MA99/Inv_SY_B!$NE99-1,"")</f>
        <v/>
      </c>
      <c r="MB88" s="57" t="str">
        <f>IFERROR(Inv_SY_B!MB99/Inv_SY_B!$NE99-1,"")</f>
        <v/>
      </c>
      <c r="MC88" s="57" t="str">
        <f>IFERROR(Inv_SY_B!MC99/Inv_SY_B!$NE99-1,"")</f>
        <v/>
      </c>
      <c r="MD88" s="57" t="str">
        <f>IFERROR(Inv_SY_B!MD99/Inv_SY_B!$NE99-1,"")</f>
        <v/>
      </c>
      <c r="ME88" s="57" t="str">
        <f>IFERROR(Inv_SY_B!ME99/Inv_SY_B!$NE99-1,"")</f>
        <v/>
      </c>
      <c r="MF88" s="57" t="str">
        <f>IFERROR(Inv_SY_B!MF99/Inv_SY_B!$NE99-1,"")</f>
        <v/>
      </c>
      <c r="MG88" s="57" t="str">
        <f>IFERROR(Inv_SY_B!MG99/Inv_SY_B!$NE99-1,"")</f>
        <v/>
      </c>
      <c r="MH88" s="57" t="str">
        <f>IFERROR(Inv_SY_B!MH99/Inv_SY_B!$NE99-1,"")</f>
        <v/>
      </c>
      <c r="MI88" s="57" t="str">
        <f>IFERROR(Inv_SY_B!MI99/Inv_SY_B!$NE99-1,"")</f>
        <v/>
      </c>
      <c r="MJ88" s="57" t="str">
        <f>IFERROR(Inv_SY_B!MJ99/Inv_SY_B!$NE99-1,"")</f>
        <v/>
      </c>
      <c r="MK88" s="57" t="str">
        <f>IFERROR(Inv_SY_B!MK99/Inv_SY_B!$NE99-1,"")</f>
        <v/>
      </c>
      <c r="ML88" s="57" t="str">
        <f>IFERROR(Inv_SY_B!ML99/Inv_SY_B!$NE99-1,"")</f>
        <v/>
      </c>
      <c r="MM88" s="57" t="str">
        <f>IFERROR(Inv_SY_B!MM99/Inv_SY_B!$NE99-1,"")</f>
        <v/>
      </c>
      <c r="MN88" s="57" t="str">
        <f>IFERROR(Inv_SY_B!MN99/Inv_SY_B!$NE99-1,"")</f>
        <v/>
      </c>
      <c r="MO88" s="57" t="str">
        <f>IFERROR(Inv_SY_B!MO99/Inv_SY_B!$NE99-1,"")</f>
        <v/>
      </c>
      <c r="MP88" s="57" t="str">
        <f>IFERROR(Inv_SY_B!MP99/Inv_SY_B!$NE99-1,"")</f>
        <v/>
      </c>
      <c r="MQ88" s="57" t="str">
        <f>IFERROR(Inv_SY_B!MQ99/Inv_SY_B!$NE99-1,"")</f>
        <v/>
      </c>
      <c r="MR88" s="57" t="str">
        <f>IFERROR(Inv_SY_B!MR99/Inv_SY_B!$NE99-1,"")</f>
        <v/>
      </c>
      <c r="MS88" s="57" t="str">
        <f>IFERROR(Inv_SY_B!MS99/Inv_SY_B!$NE99-1,"")</f>
        <v/>
      </c>
      <c r="MT88" s="57" t="str">
        <f>IFERROR(Inv_SY_B!MT99/Inv_SY_B!$NE99-1,"")</f>
        <v/>
      </c>
      <c r="MU88" s="57" t="str">
        <f>IFERROR(Inv_SY_B!MU99/Inv_SY_B!$NE99-1,"")</f>
        <v/>
      </c>
      <c r="MV88" s="57" t="str">
        <f>IFERROR(Inv_SY_B!MV99/Inv_SY_B!$NE99-1,"")</f>
        <v/>
      </c>
      <c r="MW88" s="57" t="str">
        <f>IFERROR(Inv_SY_B!MW99/Inv_SY_B!$NE99-1,"")</f>
        <v/>
      </c>
      <c r="MX88" s="57" t="str">
        <f>IFERROR(Inv_SY_B!MX99/Inv_SY_B!$NE99-1,"")</f>
        <v/>
      </c>
      <c r="MY88" s="57" t="str">
        <f>IFERROR(Inv_SY_B!MY99/Inv_SY_B!$NE99-1,"")</f>
        <v/>
      </c>
      <c r="MZ88" s="57" t="str">
        <f>IFERROR(Inv_SY_B!MZ99/Inv_SY_B!$NE99-1,"")</f>
        <v/>
      </c>
      <c r="NA88" s="57" t="str">
        <f>IFERROR(Inv_SY_B!NA99/Inv_SY_B!$NE99-1,"")</f>
        <v/>
      </c>
      <c r="NB88" s="57" t="str">
        <f>IFERROR(Inv_SY_B!NB99/Inv_SY_B!$NE99-1,"")</f>
        <v/>
      </c>
      <c r="NC88" s="57" t="str">
        <f>IFERROR(Inv_SY_B!NC99/Inv_SY_B!$NE99-1,"")</f>
        <v/>
      </c>
      <c r="ND88" s="57" t="str">
        <f>IFERROR(Inv_SY_B!ND99/Inv_SY_B!$NE99-1,"")</f>
        <v/>
      </c>
    </row>
    <row r="89" spans="2:368" ht="15" customHeight="1" x14ac:dyDescent="0.35">
      <c r="B89" s="86">
        <f t="shared" si="1"/>
        <v>45830</v>
      </c>
      <c r="C89" s="57" t="str">
        <f>IFERROR(Inv_SY_B!C100/Inv_SY_B!$NE100-1,"")</f>
        <v/>
      </c>
      <c r="D89" s="57" t="str">
        <f>IFERROR(Inv_SY_B!D100/Inv_SY_B!$NE100-1,"")</f>
        <v/>
      </c>
      <c r="E89" s="57" t="str">
        <f>IFERROR(Inv_SY_B!E100/Inv_SY_B!$NE100-1,"")</f>
        <v/>
      </c>
      <c r="F89" s="57" t="str">
        <f>IFERROR(Inv_SY_B!F100/Inv_SY_B!$NE100-1,"")</f>
        <v/>
      </c>
      <c r="G89" s="57" t="str">
        <f>IFERROR(Inv_SY_B!G100/Inv_SY_B!$NE100-1,"")</f>
        <v/>
      </c>
      <c r="H89" s="57" t="str">
        <f>IFERROR(Inv_SY_B!H100/Inv_SY_B!$NE100-1,"")</f>
        <v/>
      </c>
      <c r="I89" s="57" t="str">
        <f>IFERROR(Inv_SY_B!I100/Inv_SY_B!$NE100-1,"")</f>
        <v/>
      </c>
      <c r="J89" s="57" t="str">
        <f>IFERROR(Inv_SY_B!J100/Inv_SY_B!$NE100-1,"")</f>
        <v/>
      </c>
      <c r="K89" s="57" t="str">
        <f>IFERROR(Inv_SY_B!K100/Inv_SY_B!$NE100-1,"")</f>
        <v/>
      </c>
      <c r="L89" s="57" t="str">
        <f>IFERROR(Inv_SY_B!L100/Inv_SY_B!$NE100-1,"")</f>
        <v/>
      </c>
      <c r="M89" s="57" t="str">
        <f>IFERROR(Inv_SY_B!M100/Inv_SY_B!$NE100-1,"")</f>
        <v/>
      </c>
      <c r="N89" s="57" t="str">
        <f>IFERROR(Inv_SY_B!N100/Inv_SY_B!$NE100-1,"")</f>
        <v/>
      </c>
      <c r="O89" s="57" t="str">
        <f>IFERROR(Inv_SY_B!O100/Inv_SY_B!$NE100-1,"")</f>
        <v/>
      </c>
      <c r="P89" s="57" t="str">
        <f>IFERROR(Inv_SY_B!P100/Inv_SY_B!$NE100-1,"")</f>
        <v/>
      </c>
      <c r="Q89" s="57" t="str">
        <f>IFERROR(Inv_SY_B!Q100/Inv_SY_B!$NE100-1,"")</f>
        <v/>
      </c>
      <c r="R89" s="57" t="str">
        <f>IFERROR(Inv_SY_B!R100/Inv_SY_B!$NE100-1,"")</f>
        <v/>
      </c>
      <c r="S89" s="57" t="str">
        <f>IFERROR(Inv_SY_B!S100/Inv_SY_B!$NE100-1,"")</f>
        <v/>
      </c>
      <c r="T89" s="57" t="str">
        <f>IFERROR(Inv_SY_B!T100/Inv_SY_B!$NE100-1,"")</f>
        <v/>
      </c>
      <c r="U89" s="57" t="str">
        <f>IFERROR(Inv_SY_B!U100/Inv_SY_B!$NE100-1,"")</f>
        <v/>
      </c>
      <c r="V89" s="57" t="str">
        <f>IFERROR(Inv_SY_B!V100/Inv_SY_B!$NE100-1,"")</f>
        <v/>
      </c>
      <c r="W89" s="57" t="str">
        <f>IFERROR(Inv_SY_B!W100/Inv_SY_B!$NE100-1,"")</f>
        <v/>
      </c>
      <c r="X89" s="57" t="str">
        <f>IFERROR(Inv_SY_B!X100/Inv_SY_B!$NE100-1,"")</f>
        <v/>
      </c>
      <c r="Y89" s="57" t="str">
        <f>IFERROR(Inv_SY_B!Y100/Inv_SY_B!$NE100-1,"")</f>
        <v/>
      </c>
      <c r="Z89" s="57" t="str">
        <f>IFERROR(Inv_SY_B!Z100/Inv_SY_B!$NE100-1,"")</f>
        <v/>
      </c>
      <c r="AA89" s="57" t="str">
        <f>IFERROR(Inv_SY_B!AA100/Inv_SY_B!$NE100-1,"")</f>
        <v/>
      </c>
      <c r="AB89" s="57" t="str">
        <f>IFERROR(Inv_SY_B!AB100/Inv_SY_B!$NE100-1,"")</f>
        <v/>
      </c>
      <c r="AC89" s="57" t="str">
        <f>IFERROR(Inv_SY_B!AC100/Inv_SY_B!$NE100-1,"")</f>
        <v/>
      </c>
      <c r="AD89" s="57" t="str">
        <f>IFERROR(Inv_SY_B!AD100/Inv_SY_B!$NE100-1,"")</f>
        <v/>
      </c>
      <c r="AE89" s="57" t="str">
        <f>IFERROR(Inv_SY_B!AE100/Inv_SY_B!$NE100-1,"")</f>
        <v/>
      </c>
      <c r="AF89" s="57" t="str">
        <f>IFERROR(Inv_SY_B!AF100/Inv_SY_B!$NE100-1,"")</f>
        <v/>
      </c>
      <c r="AG89" s="57" t="str">
        <f>IFERROR(Inv_SY_B!AG100/Inv_SY_B!$NE100-1,"")</f>
        <v/>
      </c>
      <c r="AH89" s="57" t="str">
        <f>IFERROR(Inv_SY_B!AH100/Inv_SY_B!$NE100-1,"")</f>
        <v/>
      </c>
      <c r="AI89" s="57" t="str">
        <f>IFERROR(Inv_SY_B!AI100/Inv_SY_B!$NE100-1,"")</f>
        <v/>
      </c>
      <c r="AJ89" s="57" t="str">
        <f>IFERROR(Inv_SY_B!AJ100/Inv_SY_B!$NE100-1,"")</f>
        <v/>
      </c>
      <c r="AK89" s="57" t="str">
        <f>IFERROR(Inv_SY_B!AK100/Inv_SY_B!$NE100-1,"")</f>
        <v/>
      </c>
      <c r="AL89" s="57" t="str">
        <f>IFERROR(Inv_SY_B!AL100/Inv_SY_B!$NE100-1,"")</f>
        <v/>
      </c>
      <c r="AM89" s="57" t="str">
        <f>IFERROR(Inv_SY_B!AM100/Inv_SY_B!$NE100-1,"")</f>
        <v/>
      </c>
      <c r="AN89" s="57" t="str">
        <f>IFERROR(Inv_SY_B!AN100/Inv_SY_B!$NE100-1,"")</f>
        <v/>
      </c>
      <c r="AO89" s="57" t="str">
        <f>IFERROR(Inv_SY_B!AO100/Inv_SY_B!$NE100-1,"")</f>
        <v/>
      </c>
      <c r="AP89" s="57" t="str">
        <f>IFERROR(Inv_SY_B!AP100/Inv_SY_B!$NE100-1,"")</f>
        <v/>
      </c>
      <c r="AQ89" s="57" t="str">
        <f>IFERROR(Inv_SY_B!AQ100/Inv_SY_B!$NE100-1,"")</f>
        <v/>
      </c>
      <c r="AR89" s="57" t="str">
        <f>IFERROR(Inv_SY_B!AR100/Inv_SY_B!$NE100-1,"")</f>
        <v/>
      </c>
      <c r="AS89" s="57" t="str">
        <f>IFERROR(Inv_SY_B!AS100/Inv_SY_B!$NE100-1,"")</f>
        <v/>
      </c>
      <c r="AT89" s="57" t="str">
        <f>IFERROR(Inv_SY_B!AT100/Inv_SY_B!$NE100-1,"")</f>
        <v/>
      </c>
      <c r="AU89" s="57" t="str">
        <f>IFERROR(Inv_SY_B!AU100/Inv_SY_B!$NE100-1,"")</f>
        <v/>
      </c>
      <c r="AV89" s="57" t="str">
        <f>IFERROR(Inv_SY_B!AV100/Inv_SY_B!$NE100-1,"")</f>
        <v/>
      </c>
      <c r="AW89" s="57" t="str">
        <f>IFERROR(Inv_SY_B!AW100/Inv_SY_B!$NE100-1,"")</f>
        <v/>
      </c>
      <c r="AX89" s="57" t="str">
        <f>IFERROR(Inv_SY_B!AX100/Inv_SY_B!$NE100-1,"")</f>
        <v/>
      </c>
      <c r="AY89" s="57" t="str">
        <f>IFERROR(Inv_SY_B!AY100/Inv_SY_B!$NE100-1,"")</f>
        <v/>
      </c>
      <c r="AZ89" s="57" t="str">
        <f>IFERROR(Inv_SY_B!AZ100/Inv_SY_B!$NE100-1,"")</f>
        <v/>
      </c>
      <c r="BA89" s="57" t="str">
        <f>IFERROR(Inv_SY_B!BA100/Inv_SY_B!$NE100-1,"")</f>
        <v/>
      </c>
      <c r="BB89" s="57" t="str">
        <f>IFERROR(Inv_SY_B!BB100/Inv_SY_B!$NE100-1,"")</f>
        <v/>
      </c>
      <c r="BC89" s="57" t="str">
        <f>IFERROR(Inv_SY_B!BC100/Inv_SY_B!$NE100-1,"")</f>
        <v/>
      </c>
      <c r="BD89" s="57" t="str">
        <f>IFERROR(Inv_SY_B!BD100/Inv_SY_B!$NE100-1,"")</f>
        <v/>
      </c>
      <c r="BE89" s="57" t="str">
        <f>IFERROR(Inv_SY_B!BE100/Inv_SY_B!$NE100-1,"")</f>
        <v/>
      </c>
      <c r="BF89" s="57" t="str">
        <f>IFERROR(Inv_SY_B!BF100/Inv_SY_B!$NE100-1,"")</f>
        <v/>
      </c>
      <c r="BG89" s="57" t="str">
        <f>IFERROR(Inv_SY_B!BG100/Inv_SY_B!$NE100-1,"")</f>
        <v/>
      </c>
      <c r="BH89" s="57" t="str">
        <f>IFERROR(Inv_SY_B!BH100/Inv_SY_B!$NE100-1,"")</f>
        <v/>
      </c>
      <c r="BI89" s="57" t="str">
        <f>IFERROR(Inv_SY_B!BI100/Inv_SY_B!$NE100-1,"")</f>
        <v/>
      </c>
      <c r="BJ89" s="57" t="str">
        <f>IFERROR(Inv_SY_B!BJ100/Inv_SY_B!$NE100-1,"")</f>
        <v/>
      </c>
      <c r="BK89" s="57" t="str">
        <f>IFERROR(Inv_SY_B!BK100/Inv_SY_B!$NE100-1,"")</f>
        <v/>
      </c>
      <c r="BL89" s="57" t="str">
        <f>IFERROR(Inv_SY_B!BL100/Inv_SY_B!$NE100-1,"")</f>
        <v/>
      </c>
      <c r="BM89" s="57" t="str">
        <f>IFERROR(Inv_SY_B!BM100/Inv_SY_B!$NE100-1,"")</f>
        <v/>
      </c>
      <c r="BN89" s="57" t="str">
        <f>IFERROR(Inv_SY_B!BN100/Inv_SY_B!$NE100-1,"")</f>
        <v/>
      </c>
      <c r="BO89" s="57" t="str">
        <f>IFERROR(Inv_SY_B!BO100/Inv_SY_B!$NE100-1,"")</f>
        <v/>
      </c>
      <c r="BP89" s="57" t="str">
        <f>IFERROR(Inv_SY_B!BP100/Inv_SY_B!$NE100-1,"")</f>
        <v/>
      </c>
      <c r="BQ89" s="57" t="str">
        <f>IFERROR(Inv_SY_B!BQ100/Inv_SY_B!$NE100-1,"")</f>
        <v/>
      </c>
      <c r="BR89" s="57" t="str">
        <f>IFERROR(Inv_SY_B!BR100/Inv_SY_B!$NE100-1,"")</f>
        <v/>
      </c>
      <c r="BS89" s="57" t="str">
        <f>IFERROR(Inv_SY_B!BS100/Inv_SY_B!$NE100-1,"")</f>
        <v/>
      </c>
      <c r="BT89" s="57" t="str">
        <f>IFERROR(Inv_SY_B!BT100/Inv_SY_B!$NE100-1,"")</f>
        <v/>
      </c>
      <c r="BU89" s="57" t="str">
        <f>IFERROR(Inv_SY_B!BU100/Inv_SY_B!$NE100-1,"")</f>
        <v/>
      </c>
      <c r="BV89" s="57" t="str">
        <f>IFERROR(Inv_SY_B!BV100/Inv_SY_B!$NE100-1,"")</f>
        <v/>
      </c>
      <c r="BW89" s="57" t="str">
        <f>IFERROR(Inv_SY_B!BW100/Inv_SY_B!$NE100-1,"")</f>
        <v/>
      </c>
      <c r="BX89" s="57" t="str">
        <f>IFERROR(Inv_SY_B!BX100/Inv_SY_B!$NE100-1,"")</f>
        <v/>
      </c>
      <c r="BY89" s="57" t="str">
        <f>IFERROR(Inv_SY_B!BY100/Inv_SY_B!$NE100-1,"")</f>
        <v/>
      </c>
      <c r="BZ89" s="57" t="str">
        <f>IFERROR(Inv_SY_B!BZ100/Inv_SY_B!$NE100-1,"")</f>
        <v/>
      </c>
      <c r="CA89" s="57" t="str">
        <f>IFERROR(Inv_SY_B!CA100/Inv_SY_B!$NE100-1,"")</f>
        <v/>
      </c>
      <c r="CB89" s="57" t="str">
        <f>IFERROR(Inv_SY_B!CB100/Inv_SY_B!$NE100-1,"")</f>
        <v/>
      </c>
      <c r="CC89" s="57" t="str">
        <f>IFERROR(Inv_SY_B!CC100/Inv_SY_B!$NE100-1,"")</f>
        <v/>
      </c>
      <c r="CD89" s="57" t="str">
        <f>IFERROR(Inv_SY_B!CD100/Inv_SY_B!$NE100-1,"")</f>
        <v/>
      </c>
      <c r="CE89" s="57" t="str">
        <f>IFERROR(Inv_SY_B!CE100/Inv_SY_B!$NE100-1,"")</f>
        <v/>
      </c>
      <c r="CF89" s="57" t="str">
        <f>IFERROR(Inv_SY_B!CF100/Inv_SY_B!$NE100-1,"")</f>
        <v/>
      </c>
      <c r="CG89" s="57" t="str">
        <f>IFERROR(Inv_SY_B!CG100/Inv_SY_B!$NE100-1,"")</f>
        <v/>
      </c>
      <c r="CH89" s="57" t="str">
        <f>IFERROR(Inv_SY_B!CH100/Inv_SY_B!$NE100-1,"")</f>
        <v/>
      </c>
      <c r="CI89" s="57" t="str">
        <f>IFERROR(Inv_SY_B!CI100/Inv_SY_B!$NE100-1,"")</f>
        <v/>
      </c>
      <c r="CJ89" s="57" t="str">
        <f>IFERROR(Inv_SY_B!CJ100/Inv_SY_B!$NE100-1,"")</f>
        <v/>
      </c>
      <c r="CK89" s="57" t="str">
        <f>IFERROR(Inv_SY_B!CK100/Inv_SY_B!$NE100-1,"")</f>
        <v/>
      </c>
      <c r="CL89" s="57" t="str">
        <f>IFERROR(Inv_SY_B!CL100/Inv_SY_B!$NE100-1,"")</f>
        <v/>
      </c>
      <c r="CM89" s="57" t="str">
        <f>IFERROR(Inv_SY_B!CM100/Inv_SY_B!$NE100-1,"")</f>
        <v/>
      </c>
      <c r="CN89" s="57" t="str">
        <f>IFERROR(Inv_SY_B!CN100/Inv_SY_B!$NE100-1,"")</f>
        <v/>
      </c>
      <c r="CO89" s="57" t="str">
        <f>IFERROR(Inv_SY_B!CO100/Inv_SY_B!$NE100-1,"")</f>
        <v/>
      </c>
      <c r="CP89" s="57" t="str">
        <f>IFERROR(Inv_SY_B!CP100/Inv_SY_B!$NE100-1,"")</f>
        <v/>
      </c>
      <c r="CQ89" s="57" t="str">
        <f>IFERROR(Inv_SY_B!CQ100/Inv_SY_B!$NE100-1,"")</f>
        <v/>
      </c>
      <c r="CR89" s="57" t="str">
        <f>IFERROR(Inv_SY_B!CR100/Inv_SY_B!$NE100-1,"")</f>
        <v/>
      </c>
      <c r="CS89" s="57" t="str">
        <f>IFERROR(Inv_SY_B!CS100/Inv_SY_B!$NE100-1,"")</f>
        <v/>
      </c>
      <c r="CT89" s="57" t="str">
        <f>IFERROR(Inv_SY_B!CT100/Inv_SY_B!$NE100-1,"")</f>
        <v/>
      </c>
      <c r="CU89" s="57" t="str">
        <f>IFERROR(Inv_SY_B!CU100/Inv_SY_B!$NE100-1,"")</f>
        <v/>
      </c>
      <c r="CV89" s="57" t="str">
        <f>IFERROR(Inv_SY_B!CV100/Inv_SY_B!$NE100-1,"")</f>
        <v/>
      </c>
      <c r="CW89" s="57" t="str">
        <f>IFERROR(Inv_SY_B!CW100/Inv_SY_B!$NE100-1,"")</f>
        <v/>
      </c>
      <c r="CX89" s="57" t="str">
        <f>IFERROR(Inv_SY_B!CX100/Inv_SY_B!$NE100-1,"")</f>
        <v/>
      </c>
      <c r="CY89" s="57" t="str">
        <f>IFERROR(Inv_SY_B!CY100/Inv_SY_B!$NE100-1,"")</f>
        <v/>
      </c>
      <c r="CZ89" s="57" t="str">
        <f>IFERROR(Inv_SY_B!CZ100/Inv_SY_B!$NE100-1,"")</f>
        <v/>
      </c>
      <c r="DA89" s="57" t="str">
        <f>IFERROR(Inv_SY_B!DA100/Inv_SY_B!$NE100-1,"")</f>
        <v/>
      </c>
      <c r="DB89" s="57" t="str">
        <f>IFERROR(Inv_SY_B!DB100/Inv_SY_B!$NE100-1,"")</f>
        <v/>
      </c>
      <c r="DC89" s="57" t="str">
        <f>IFERROR(Inv_SY_B!DC100/Inv_SY_B!$NE100-1,"")</f>
        <v/>
      </c>
      <c r="DD89" s="57" t="str">
        <f>IFERROR(Inv_SY_B!DD100/Inv_SY_B!$NE100-1,"")</f>
        <v/>
      </c>
      <c r="DE89" s="57" t="str">
        <f>IFERROR(Inv_SY_B!DE100/Inv_SY_B!$NE100-1,"")</f>
        <v/>
      </c>
      <c r="DF89" s="57" t="str">
        <f>IFERROR(Inv_SY_B!DF100/Inv_SY_B!$NE100-1,"")</f>
        <v/>
      </c>
      <c r="DG89" s="57" t="str">
        <f>IFERROR(Inv_SY_B!DG100/Inv_SY_B!$NE100-1,"")</f>
        <v/>
      </c>
      <c r="DH89" s="57" t="str">
        <f>IFERROR(Inv_SY_B!DH100/Inv_SY_B!$NE100-1,"")</f>
        <v/>
      </c>
      <c r="DI89" s="57" t="str">
        <f>IFERROR(Inv_SY_B!DI100/Inv_SY_B!$NE100-1,"")</f>
        <v/>
      </c>
      <c r="DJ89" s="57" t="str">
        <f>IFERROR(Inv_SY_B!DJ100/Inv_SY_B!$NE100-1,"")</f>
        <v/>
      </c>
      <c r="DK89" s="57" t="str">
        <f>IFERROR(Inv_SY_B!DK100/Inv_SY_B!$NE100-1,"")</f>
        <v/>
      </c>
      <c r="DL89" s="57" t="str">
        <f>IFERROR(Inv_SY_B!DL100/Inv_SY_B!$NE100-1,"")</f>
        <v/>
      </c>
      <c r="DM89" s="57" t="str">
        <f>IFERROR(Inv_SY_B!DM100/Inv_SY_B!$NE100-1,"")</f>
        <v/>
      </c>
      <c r="DN89" s="57" t="str">
        <f>IFERROR(Inv_SY_B!DN100/Inv_SY_B!$NE100-1,"")</f>
        <v/>
      </c>
      <c r="DO89" s="57" t="str">
        <f>IFERROR(Inv_SY_B!DO100/Inv_SY_B!$NE100-1,"")</f>
        <v/>
      </c>
      <c r="DP89" s="57" t="str">
        <f>IFERROR(Inv_SY_B!DP100/Inv_SY_B!$NE100-1,"")</f>
        <v/>
      </c>
      <c r="DQ89" s="57" t="str">
        <f>IFERROR(Inv_SY_B!DQ100/Inv_SY_B!$NE100-1,"")</f>
        <v/>
      </c>
      <c r="DR89" s="57" t="str">
        <f>IFERROR(Inv_SY_B!DR100/Inv_SY_B!$NE100-1,"")</f>
        <v/>
      </c>
      <c r="DS89" s="57" t="str">
        <f>IFERROR(Inv_SY_B!DS100/Inv_SY_B!$NE100-1,"")</f>
        <v/>
      </c>
      <c r="DT89" s="57" t="str">
        <f>IFERROR(Inv_SY_B!DT100/Inv_SY_B!$NE100-1,"")</f>
        <v/>
      </c>
      <c r="DU89" s="57" t="str">
        <f>IFERROR(Inv_SY_B!DU100/Inv_SY_B!$NE100-1,"")</f>
        <v/>
      </c>
      <c r="DV89" s="57" t="str">
        <f>IFERROR(Inv_SY_B!DV100/Inv_SY_B!$NE100-1,"")</f>
        <v/>
      </c>
      <c r="DW89" s="57" t="str">
        <f>IFERROR(Inv_SY_B!DW100/Inv_SY_B!$NE100-1,"")</f>
        <v/>
      </c>
      <c r="DX89" s="57" t="str">
        <f>IFERROR(Inv_SY_B!DX100/Inv_SY_B!$NE100-1,"")</f>
        <v/>
      </c>
      <c r="DY89" s="57" t="str">
        <f>IFERROR(Inv_SY_B!DY100/Inv_SY_B!$NE100-1,"")</f>
        <v/>
      </c>
      <c r="DZ89" s="57" t="str">
        <f>IFERROR(Inv_SY_B!DZ100/Inv_SY_B!$NE100-1,"")</f>
        <v/>
      </c>
      <c r="EA89" s="57" t="str">
        <f>IFERROR(Inv_SY_B!EA100/Inv_SY_B!$NE100-1,"")</f>
        <v/>
      </c>
      <c r="EB89" s="57" t="str">
        <f>IFERROR(Inv_SY_B!EB100/Inv_SY_B!$NE100-1,"")</f>
        <v/>
      </c>
      <c r="EC89" s="57" t="str">
        <f>IFERROR(Inv_SY_B!EC100/Inv_SY_B!$NE100-1,"")</f>
        <v/>
      </c>
      <c r="ED89" s="57" t="str">
        <f>IFERROR(Inv_SY_B!ED100/Inv_SY_B!$NE100-1,"")</f>
        <v/>
      </c>
      <c r="EE89" s="57" t="str">
        <f>IFERROR(Inv_SY_B!EE100/Inv_SY_B!$NE100-1,"")</f>
        <v/>
      </c>
      <c r="EF89" s="57" t="str">
        <f>IFERROR(Inv_SY_B!EF100/Inv_SY_B!$NE100-1,"")</f>
        <v/>
      </c>
      <c r="EG89" s="57" t="str">
        <f>IFERROR(Inv_SY_B!EG100/Inv_SY_B!$NE100-1,"")</f>
        <v/>
      </c>
      <c r="EH89" s="57" t="str">
        <f>IFERROR(Inv_SY_B!EH100/Inv_SY_B!$NE100-1,"")</f>
        <v/>
      </c>
      <c r="EI89" s="57" t="str">
        <f>IFERROR(Inv_SY_B!EI100/Inv_SY_B!$NE100-1,"")</f>
        <v/>
      </c>
      <c r="EJ89" s="57" t="str">
        <f>IFERROR(Inv_SY_B!EJ100/Inv_SY_B!$NE100-1,"")</f>
        <v/>
      </c>
      <c r="EK89" s="57" t="str">
        <f>IFERROR(Inv_SY_B!EK100/Inv_SY_B!$NE100-1,"")</f>
        <v/>
      </c>
      <c r="EL89" s="57" t="str">
        <f>IFERROR(Inv_SY_B!EL100/Inv_SY_B!$NE100-1,"")</f>
        <v/>
      </c>
      <c r="EM89" s="57" t="str">
        <f>IFERROR(Inv_SY_B!EM100/Inv_SY_B!$NE100-1,"")</f>
        <v/>
      </c>
      <c r="EN89" s="57" t="str">
        <f>IFERROR(Inv_SY_B!EN100/Inv_SY_B!$NE100-1,"")</f>
        <v/>
      </c>
      <c r="EO89" s="57" t="str">
        <f>IFERROR(Inv_SY_B!EO100/Inv_SY_B!$NE100-1,"")</f>
        <v/>
      </c>
      <c r="EP89" s="57" t="str">
        <f>IFERROR(Inv_SY_B!EP100/Inv_SY_B!$NE100-1,"")</f>
        <v/>
      </c>
      <c r="EQ89" s="57" t="str">
        <f>IFERROR(Inv_SY_B!EQ100/Inv_SY_B!$NE100-1,"")</f>
        <v/>
      </c>
      <c r="ER89" s="57" t="str">
        <f>IFERROR(Inv_SY_B!ER100/Inv_SY_B!$NE100-1,"")</f>
        <v/>
      </c>
      <c r="ES89" s="57" t="str">
        <f>IFERROR(Inv_SY_B!ES100/Inv_SY_B!$NE100-1,"")</f>
        <v/>
      </c>
      <c r="ET89" s="57" t="str">
        <f>IFERROR(Inv_SY_B!ET100/Inv_SY_B!$NE100-1,"")</f>
        <v/>
      </c>
      <c r="EU89" s="57" t="str">
        <f>IFERROR(Inv_SY_B!EU100/Inv_SY_B!$NE100-1,"")</f>
        <v/>
      </c>
      <c r="EV89" s="57" t="str">
        <f>IFERROR(Inv_SY_B!EV100/Inv_SY_B!$NE100-1,"")</f>
        <v/>
      </c>
      <c r="EW89" s="57" t="str">
        <f>IFERROR(Inv_SY_B!EW100/Inv_SY_B!$NE100-1,"")</f>
        <v/>
      </c>
      <c r="EX89" s="57" t="str">
        <f>IFERROR(Inv_SY_B!EX100/Inv_SY_B!$NE100-1,"")</f>
        <v/>
      </c>
      <c r="EY89" s="57" t="str">
        <f>IFERROR(Inv_SY_B!EY100/Inv_SY_B!$NE100-1,"")</f>
        <v/>
      </c>
      <c r="EZ89" s="57" t="str">
        <f>IFERROR(Inv_SY_B!EZ100/Inv_SY_B!$NE100-1,"")</f>
        <v/>
      </c>
      <c r="FA89" s="57" t="str">
        <f>IFERROR(Inv_SY_B!FA100/Inv_SY_B!$NE100-1,"")</f>
        <v/>
      </c>
      <c r="FB89" s="57" t="str">
        <f>IFERROR(Inv_SY_B!FB100/Inv_SY_B!$NE100-1,"")</f>
        <v/>
      </c>
      <c r="FC89" s="57" t="str">
        <f>IFERROR(Inv_SY_B!FC100/Inv_SY_B!$NE100-1,"")</f>
        <v/>
      </c>
      <c r="FD89" s="57" t="str">
        <f>IFERROR(Inv_SY_B!FD100/Inv_SY_B!$NE100-1,"")</f>
        <v/>
      </c>
      <c r="FE89" s="57" t="str">
        <f>IFERROR(Inv_SY_B!FE100/Inv_SY_B!$NE100-1,"")</f>
        <v/>
      </c>
      <c r="FF89" s="57" t="str">
        <f>IFERROR(Inv_SY_B!FF100/Inv_SY_B!$NE100-1,"")</f>
        <v/>
      </c>
      <c r="FG89" s="57" t="str">
        <f>IFERROR(Inv_SY_B!FG100/Inv_SY_B!$NE100-1,"")</f>
        <v/>
      </c>
      <c r="FH89" s="57" t="str">
        <f>IFERROR(Inv_SY_B!FH100/Inv_SY_B!$NE100-1,"")</f>
        <v/>
      </c>
      <c r="FI89" s="57" t="str">
        <f>IFERROR(Inv_SY_B!FI100/Inv_SY_B!$NE100-1,"")</f>
        <v/>
      </c>
      <c r="FJ89" s="57" t="str">
        <f>IFERROR(Inv_SY_B!FJ100/Inv_SY_B!$NE100-1,"")</f>
        <v/>
      </c>
      <c r="FK89" s="57" t="str">
        <f>IFERROR(Inv_SY_B!FK100/Inv_SY_B!$NE100-1,"")</f>
        <v/>
      </c>
      <c r="FL89" s="57" t="str">
        <f>IFERROR(Inv_SY_B!FL100/Inv_SY_B!$NE100-1,"")</f>
        <v/>
      </c>
      <c r="FM89" s="57" t="str">
        <f>IFERROR(Inv_SY_B!FM100/Inv_SY_B!$NE100-1,"")</f>
        <v/>
      </c>
      <c r="FN89" s="57" t="str">
        <f>IFERROR(Inv_SY_B!FN100/Inv_SY_B!$NE100-1,"")</f>
        <v/>
      </c>
      <c r="FO89" s="57" t="str">
        <f>IFERROR(Inv_SY_B!FO100/Inv_SY_B!$NE100-1,"")</f>
        <v/>
      </c>
      <c r="FP89" s="57" t="str">
        <f>IFERROR(Inv_SY_B!FP100/Inv_SY_B!$NE100-1,"")</f>
        <v/>
      </c>
      <c r="FQ89" s="57" t="str">
        <f>IFERROR(Inv_SY_B!FQ100/Inv_SY_B!$NE100-1,"")</f>
        <v/>
      </c>
      <c r="FR89" s="57" t="str">
        <f>IFERROR(Inv_SY_B!FR100/Inv_SY_B!$NE100-1,"")</f>
        <v/>
      </c>
      <c r="FS89" s="57" t="str">
        <f>IFERROR(Inv_SY_B!FS100/Inv_SY_B!$NE100-1,"")</f>
        <v/>
      </c>
      <c r="FT89" s="57" t="str">
        <f>IFERROR(Inv_SY_B!FT100/Inv_SY_B!$NE100-1,"")</f>
        <v/>
      </c>
      <c r="FU89" s="57" t="str">
        <f>IFERROR(Inv_SY_B!FU100/Inv_SY_B!$NE100-1,"")</f>
        <v/>
      </c>
      <c r="FV89" s="57" t="str">
        <f>IFERROR(Inv_SY_B!FV100/Inv_SY_B!$NE100-1,"")</f>
        <v/>
      </c>
      <c r="FW89" s="57" t="str">
        <f>IFERROR(Inv_SY_B!FW100/Inv_SY_B!$NE100-1,"")</f>
        <v/>
      </c>
      <c r="FX89" s="57" t="str">
        <f>IFERROR(Inv_SY_B!FX100/Inv_SY_B!$NE100-1,"")</f>
        <v/>
      </c>
      <c r="FY89" s="57" t="str">
        <f>IFERROR(Inv_SY_B!FY100/Inv_SY_B!$NE100-1,"")</f>
        <v/>
      </c>
      <c r="FZ89" s="57" t="str">
        <f>IFERROR(Inv_SY_B!FZ100/Inv_SY_B!$NE100-1,"")</f>
        <v/>
      </c>
      <c r="GA89" s="57" t="str">
        <f>IFERROR(Inv_SY_B!GA100/Inv_SY_B!$NE100-1,"")</f>
        <v/>
      </c>
      <c r="GB89" s="57" t="str">
        <f>IFERROR(Inv_SY_B!GB100/Inv_SY_B!$NE100-1,"")</f>
        <v/>
      </c>
      <c r="GC89" s="57" t="str">
        <f>IFERROR(Inv_SY_B!GC100/Inv_SY_B!$NE100-1,"")</f>
        <v/>
      </c>
      <c r="GD89" s="57" t="str">
        <f>IFERROR(Inv_SY_B!GD100/Inv_SY_B!$NE100-1,"")</f>
        <v/>
      </c>
      <c r="GE89" s="57" t="str">
        <f>IFERROR(Inv_SY_B!GE100/Inv_SY_B!$NE100-1,"")</f>
        <v/>
      </c>
      <c r="GF89" s="57" t="str">
        <f>IFERROR(Inv_SY_B!GF100/Inv_SY_B!$NE100-1,"")</f>
        <v/>
      </c>
      <c r="GG89" s="57" t="str">
        <f>IFERROR(Inv_SY_B!GG100/Inv_SY_B!$NE100-1,"")</f>
        <v/>
      </c>
      <c r="GH89" s="57" t="str">
        <f>IFERROR(Inv_SY_B!GH100/Inv_SY_B!$NE100-1,"")</f>
        <v/>
      </c>
      <c r="GI89" s="57" t="str">
        <f>IFERROR(Inv_SY_B!GI100/Inv_SY_B!$NE100-1,"")</f>
        <v/>
      </c>
      <c r="GJ89" s="57" t="str">
        <f>IFERROR(Inv_SY_B!GJ100/Inv_SY_B!$NE100-1,"")</f>
        <v/>
      </c>
      <c r="GK89" s="57" t="str">
        <f>IFERROR(Inv_SY_B!GK100/Inv_SY_B!$NE100-1,"")</f>
        <v/>
      </c>
      <c r="GL89" s="57" t="str">
        <f>IFERROR(Inv_SY_B!GL100/Inv_SY_B!$NE100-1,"")</f>
        <v/>
      </c>
      <c r="GM89" s="57" t="str">
        <f>IFERROR(Inv_SY_B!GM100/Inv_SY_B!$NE100-1,"")</f>
        <v/>
      </c>
      <c r="GN89" s="57" t="str">
        <f>IFERROR(Inv_SY_B!GN100/Inv_SY_B!$NE100-1,"")</f>
        <v/>
      </c>
      <c r="GO89" s="57" t="str">
        <f>IFERROR(Inv_SY_B!GO100/Inv_SY_B!$NE100-1,"")</f>
        <v/>
      </c>
      <c r="GP89" s="57" t="str">
        <f>IFERROR(Inv_SY_B!GP100/Inv_SY_B!$NE100-1,"")</f>
        <v/>
      </c>
      <c r="GQ89" s="57" t="str">
        <f>IFERROR(Inv_SY_B!GQ100/Inv_SY_B!$NE100-1,"")</f>
        <v/>
      </c>
      <c r="GR89" s="57" t="str">
        <f>IFERROR(Inv_SY_B!GR100/Inv_SY_B!$NE100-1,"")</f>
        <v/>
      </c>
      <c r="GS89" s="57" t="str">
        <f>IFERROR(Inv_SY_B!GS100/Inv_SY_B!$NE100-1,"")</f>
        <v/>
      </c>
      <c r="GT89" s="57" t="str">
        <f>IFERROR(Inv_SY_B!GT100/Inv_SY_B!$NE100-1,"")</f>
        <v/>
      </c>
      <c r="GU89" s="57" t="str">
        <f>IFERROR(Inv_SY_B!GU100/Inv_SY_B!$NE100-1,"")</f>
        <v/>
      </c>
      <c r="GV89" s="57" t="str">
        <f>IFERROR(Inv_SY_B!GV100/Inv_SY_B!$NE100-1,"")</f>
        <v/>
      </c>
      <c r="GW89" s="57" t="str">
        <f>IFERROR(Inv_SY_B!GW100/Inv_SY_B!$NE100-1,"")</f>
        <v/>
      </c>
      <c r="GX89" s="57" t="str">
        <f>IFERROR(Inv_SY_B!GX100/Inv_SY_B!$NE100-1,"")</f>
        <v/>
      </c>
      <c r="GY89" s="57" t="str">
        <f>IFERROR(Inv_SY_B!GY100/Inv_SY_B!$NE100-1,"")</f>
        <v/>
      </c>
      <c r="GZ89" s="57" t="str">
        <f>IFERROR(Inv_SY_B!GZ100/Inv_SY_B!$NE100-1,"")</f>
        <v/>
      </c>
      <c r="HA89" s="57" t="str">
        <f>IFERROR(Inv_SY_B!HA100/Inv_SY_B!$NE100-1,"")</f>
        <v/>
      </c>
      <c r="HB89" s="57" t="str">
        <f>IFERROR(Inv_SY_B!HB100/Inv_SY_B!$NE100-1,"")</f>
        <v/>
      </c>
      <c r="HC89" s="57" t="str">
        <f>IFERROR(Inv_SY_B!HC100/Inv_SY_B!$NE100-1,"")</f>
        <v/>
      </c>
      <c r="HD89" s="57" t="str">
        <f>IFERROR(Inv_SY_B!HD100/Inv_SY_B!$NE100-1,"")</f>
        <v/>
      </c>
      <c r="HE89" s="57" t="str">
        <f>IFERROR(Inv_SY_B!HE100/Inv_SY_B!$NE100-1,"")</f>
        <v/>
      </c>
      <c r="HF89" s="57" t="str">
        <f>IFERROR(Inv_SY_B!HF100/Inv_SY_B!$NE100-1,"")</f>
        <v/>
      </c>
      <c r="HG89" s="57" t="str">
        <f>IFERROR(Inv_SY_B!HG100/Inv_SY_B!$NE100-1,"")</f>
        <v/>
      </c>
      <c r="HH89" s="57" t="str">
        <f>IFERROR(Inv_SY_B!HH100/Inv_SY_B!$NE100-1,"")</f>
        <v/>
      </c>
      <c r="HI89" s="57" t="str">
        <f>IFERROR(Inv_SY_B!HI100/Inv_SY_B!$NE100-1,"")</f>
        <v/>
      </c>
      <c r="HJ89" s="57" t="str">
        <f>IFERROR(Inv_SY_B!HJ100/Inv_SY_B!$NE100-1,"")</f>
        <v/>
      </c>
      <c r="HK89" s="57" t="str">
        <f>IFERROR(Inv_SY_B!HK100/Inv_SY_B!$NE100-1,"")</f>
        <v/>
      </c>
      <c r="HL89" s="57" t="str">
        <f>IFERROR(Inv_SY_B!HL100/Inv_SY_B!$NE100-1,"")</f>
        <v/>
      </c>
      <c r="HM89" s="57" t="str">
        <f>IFERROR(Inv_SY_B!HM100/Inv_SY_B!$NE100-1,"")</f>
        <v/>
      </c>
      <c r="HN89" s="57" t="str">
        <f>IFERROR(Inv_SY_B!HN100/Inv_SY_B!$NE100-1,"")</f>
        <v/>
      </c>
      <c r="HO89" s="57" t="str">
        <f>IFERROR(Inv_SY_B!HO100/Inv_SY_B!$NE100-1,"")</f>
        <v/>
      </c>
      <c r="HP89" s="57" t="str">
        <f>IFERROR(Inv_SY_B!HP100/Inv_SY_B!$NE100-1,"")</f>
        <v/>
      </c>
      <c r="HQ89" s="57" t="str">
        <f>IFERROR(Inv_SY_B!HQ100/Inv_SY_B!$NE100-1,"")</f>
        <v/>
      </c>
      <c r="HR89" s="57" t="str">
        <f>IFERROR(Inv_SY_B!HR100/Inv_SY_B!$NE100-1,"")</f>
        <v/>
      </c>
      <c r="HS89" s="57" t="str">
        <f>IFERROR(Inv_SY_B!HS100/Inv_SY_B!$NE100-1,"")</f>
        <v/>
      </c>
      <c r="HT89" s="57" t="str">
        <f>IFERROR(Inv_SY_B!HT100/Inv_SY_B!$NE100-1,"")</f>
        <v/>
      </c>
      <c r="HU89" s="57" t="str">
        <f>IFERROR(Inv_SY_B!HU100/Inv_SY_B!$NE100-1,"")</f>
        <v/>
      </c>
      <c r="HV89" s="57" t="str">
        <f>IFERROR(Inv_SY_B!HV100/Inv_SY_B!$NE100-1,"")</f>
        <v/>
      </c>
      <c r="HW89" s="57" t="str">
        <f>IFERROR(Inv_SY_B!HW100/Inv_SY_B!$NE100-1,"")</f>
        <v/>
      </c>
      <c r="HX89" s="57" t="str">
        <f>IFERROR(Inv_SY_B!HX100/Inv_SY_B!$NE100-1,"")</f>
        <v/>
      </c>
      <c r="HY89" s="57" t="str">
        <f>IFERROR(Inv_SY_B!HY100/Inv_SY_B!$NE100-1,"")</f>
        <v/>
      </c>
      <c r="HZ89" s="57" t="str">
        <f>IFERROR(Inv_SY_B!HZ100/Inv_SY_B!$NE100-1,"")</f>
        <v/>
      </c>
      <c r="IA89" s="57" t="str">
        <f>IFERROR(Inv_SY_B!IA100/Inv_SY_B!$NE100-1,"")</f>
        <v/>
      </c>
      <c r="IB89" s="57" t="str">
        <f>IFERROR(Inv_SY_B!IB100/Inv_SY_B!$NE100-1,"")</f>
        <v/>
      </c>
      <c r="IC89" s="57" t="str">
        <f>IFERROR(Inv_SY_B!IC100/Inv_SY_B!$NE100-1,"")</f>
        <v/>
      </c>
      <c r="ID89" s="57" t="str">
        <f>IFERROR(Inv_SY_B!ID100/Inv_SY_B!$NE100-1,"")</f>
        <v/>
      </c>
      <c r="IE89" s="57" t="str">
        <f>IFERROR(Inv_SY_B!IE100/Inv_SY_B!$NE100-1,"")</f>
        <v/>
      </c>
      <c r="IF89" s="57" t="str">
        <f>IFERROR(Inv_SY_B!IF100/Inv_SY_B!$NE100-1,"")</f>
        <v/>
      </c>
      <c r="IG89" s="57" t="str">
        <f>IFERROR(Inv_SY_B!IG100/Inv_SY_B!$NE100-1,"")</f>
        <v/>
      </c>
      <c r="IH89" s="57" t="str">
        <f>IFERROR(Inv_SY_B!IH100/Inv_SY_B!$NE100-1,"")</f>
        <v/>
      </c>
      <c r="II89" s="57" t="str">
        <f>IFERROR(Inv_SY_B!II100/Inv_SY_B!$NE100-1,"")</f>
        <v/>
      </c>
      <c r="IJ89" s="57" t="str">
        <f>IFERROR(Inv_SY_B!IJ100/Inv_SY_B!$NE100-1,"")</f>
        <v/>
      </c>
      <c r="IK89" s="57" t="str">
        <f>IFERROR(Inv_SY_B!IK100/Inv_SY_B!$NE100-1,"")</f>
        <v/>
      </c>
      <c r="IL89" s="57" t="str">
        <f>IFERROR(Inv_SY_B!IL100/Inv_SY_B!$NE100-1,"")</f>
        <v/>
      </c>
      <c r="IM89" s="57" t="str">
        <f>IFERROR(Inv_SY_B!IM100/Inv_SY_B!$NE100-1,"")</f>
        <v/>
      </c>
      <c r="IN89" s="57" t="str">
        <f>IFERROR(Inv_SY_B!IN100/Inv_SY_B!$NE100-1,"")</f>
        <v/>
      </c>
      <c r="IO89" s="57" t="str">
        <f>IFERROR(Inv_SY_B!IO100/Inv_SY_B!$NE100-1,"")</f>
        <v/>
      </c>
      <c r="IP89" s="57" t="str">
        <f>IFERROR(Inv_SY_B!IP100/Inv_SY_B!$NE100-1,"")</f>
        <v/>
      </c>
      <c r="IQ89" s="57" t="str">
        <f>IFERROR(Inv_SY_B!IQ100/Inv_SY_B!$NE100-1,"")</f>
        <v/>
      </c>
      <c r="IR89" s="57" t="str">
        <f>IFERROR(Inv_SY_B!IR100/Inv_SY_B!$NE100-1,"")</f>
        <v/>
      </c>
      <c r="IS89" s="57" t="str">
        <f>IFERROR(Inv_SY_B!IS100/Inv_SY_B!$NE100-1,"")</f>
        <v/>
      </c>
      <c r="IT89" s="57" t="str">
        <f>IFERROR(Inv_SY_B!IT100/Inv_SY_B!$NE100-1,"")</f>
        <v/>
      </c>
      <c r="IU89" s="57" t="str">
        <f>IFERROR(Inv_SY_B!IU100/Inv_SY_B!$NE100-1,"")</f>
        <v/>
      </c>
      <c r="IV89" s="57" t="str">
        <f>IFERROR(Inv_SY_B!IV100/Inv_SY_B!$NE100-1,"")</f>
        <v/>
      </c>
      <c r="IW89" s="57" t="str">
        <f>IFERROR(Inv_SY_B!IW100/Inv_SY_B!$NE100-1,"")</f>
        <v/>
      </c>
      <c r="IX89" s="57" t="str">
        <f>IFERROR(Inv_SY_B!IX100/Inv_SY_B!$NE100-1,"")</f>
        <v/>
      </c>
      <c r="IY89" s="57" t="str">
        <f>IFERROR(Inv_SY_B!IY100/Inv_SY_B!$NE100-1,"")</f>
        <v/>
      </c>
      <c r="IZ89" s="57" t="str">
        <f>IFERROR(Inv_SY_B!IZ100/Inv_SY_B!$NE100-1,"")</f>
        <v/>
      </c>
      <c r="JA89" s="57" t="str">
        <f>IFERROR(Inv_SY_B!JA100/Inv_SY_B!$NE100-1,"")</f>
        <v/>
      </c>
      <c r="JB89" s="57" t="str">
        <f>IFERROR(Inv_SY_B!JB100/Inv_SY_B!$NE100-1,"")</f>
        <v/>
      </c>
      <c r="JC89" s="57" t="str">
        <f>IFERROR(Inv_SY_B!JC100/Inv_SY_B!$NE100-1,"")</f>
        <v/>
      </c>
      <c r="JD89" s="57" t="str">
        <f>IFERROR(Inv_SY_B!JD100/Inv_SY_B!$NE100-1,"")</f>
        <v/>
      </c>
      <c r="JE89" s="57" t="str">
        <f>IFERROR(Inv_SY_B!JE100/Inv_SY_B!$NE100-1,"")</f>
        <v/>
      </c>
      <c r="JF89" s="57" t="str">
        <f>IFERROR(Inv_SY_B!JF100/Inv_SY_B!$NE100-1,"")</f>
        <v/>
      </c>
      <c r="JG89" s="57" t="str">
        <f>IFERROR(Inv_SY_B!JG100/Inv_SY_B!$NE100-1,"")</f>
        <v/>
      </c>
      <c r="JH89" s="57" t="str">
        <f>IFERROR(Inv_SY_B!JH100/Inv_SY_B!$NE100-1,"")</f>
        <v/>
      </c>
      <c r="JI89" s="57" t="str">
        <f>IFERROR(Inv_SY_B!JI100/Inv_SY_B!$NE100-1,"")</f>
        <v/>
      </c>
      <c r="JJ89" s="57" t="str">
        <f>IFERROR(Inv_SY_B!JJ100/Inv_SY_B!$NE100-1,"")</f>
        <v/>
      </c>
      <c r="JK89" s="57" t="str">
        <f>IFERROR(Inv_SY_B!JK100/Inv_SY_B!$NE100-1,"")</f>
        <v/>
      </c>
      <c r="JL89" s="57" t="str">
        <f>IFERROR(Inv_SY_B!JL100/Inv_SY_B!$NE100-1,"")</f>
        <v/>
      </c>
      <c r="JM89" s="57" t="str">
        <f>IFERROR(Inv_SY_B!JM100/Inv_SY_B!$NE100-1,"")</f>
        <v/>
      </c>
      <c r="JN89" s="57" t="str">
        <f>IFERROR(Inv_SY_B!JN100/Inv_SY_B!$NE100-1,"")</f>
        <v/>
      </c>
      <c r="JO89" s="57" t="str">
        <f>IFERROR(Inv_SY_B!JO100/Inv_SY_B!$NE100-1,"")</f>
        <v/>
      </c>
      <c r="JP89" s="57" t="str">
        <f>IFERROR(Inv_SY_B!JP100/Inv_SY_B!$NE100-1,"")</f>
        <v/>
      </c>
      <c r="JQ89" s="57" t="str">
        <f>IFERROR(Inv_SY_B!JQ100/Inv_SY_B!$NE100-1,"")</f>
        <v/>
      </c>
      <c r="JR89" s="57" t="str">
        <f>IFERROR(Inv_SY_B!JR100/Inv_SY_B!$NE100-1,"")</f>
        <v/>
      </c>
      <c r="JS89" s="57" t="str">
        <f>IFERROR(Inv_SY_B!JS100/Inv_SY_B!$NE100-1,"")</f>
        <v/>
      </c>
      <c r="JT89" s="57" t="str">
        <f>IFERROR(Inv_SY_B!JT100/Inv_SY_B!$NE100-1,"")</f>
        <v/>
      </c>
      <c r="JU89" s="57" t="str">
        <f>IFERROR(Inv_SY_B!JU100/Inv_SY_B!$NE100-1,"")</f>
        <v/>
      </c>
      <c r="JV89" s="57" t="str">
        <f>IFERROR(Inv_SY_B!JV100/Inv_SY_B!$NE100-1,"")</f>
        <v/>
      </c>
      <c r="JW89" s="57" t="str">
        <f>IFERROR(Inv_SY_B!JW100/Inv_SY_B!$NE100-1,"")</f>
        <v/>
      </c>
      <c r="JX89" s="57" t="str">
        <f>IFERROR(Inv_SY_B!JX100/Inv_SY_B!$NE100-1,"")</f>
        <v/>
      </c>
      <c r="JY89" s="57" t="str">
        <f>IFERROR(Inv_SY_B!JY100/Inv_SY_B!$NE100-1,"")</f>
        <v/>
      </c>
      <c r="JZ89" s="57" t="str">
        <f>IFERROR(Inv_SY_B!JZ100/Inv_SY_B!$NE100-1,"")</f>
        <v/>
      </c>
      <c r="KA89" s="57" t="str">
        <f>IFERROR(Inv_SY_B!KA100/Inv_SY_B!$NE100-1,"")</f>
        <v/>
      </c>
      <c r="KB89" s="57" t="str">
        <f>IFERROR(Inv_SY_B!KB100/Inv_SY_B!$NE100-1,"")</f>
        <v/>
      </c>
      <c r="KC89" s="57" t="str">
        <f>IFERROR(Inv_SY_B!KC100/Inv_SY_B!$NE100-1,"")</f>
        <v/>
      </c>
      <c r="KD89" s="57" t="str">
        <f>IFERROR(Inv_SY_B!KD100/Inv_SY_B!$NE100-1,"")</f>
        <v/>
      </c>
      <c r="KE89" s="57" t="str">
        <f>IFERROR(Inv_SY_B!KE100/Inv_SY_B!$NE100-1,"")</f>
        <v/>
      </c>
      <c r="KF89" s="57" t="str">
        <f>IFERROR(Inv_SY_B!KF100/Inv_SY_B!$NE100-1,"")</f>
        <v/>
      </c>
      <c r="KG89" s="57" t="str">
        <f>IFERROR(Inv_SY_B!KG100/Inv_SY_B!$NE100-1,"")</f>
        <v/>
      </c>
      <c r="KH89" s="57" t="str">
        <f>IFERROR(Inv_SY_B!KH100/Inv_SY_B!$NE100-1,"")</f>
        <v/>
      </c>
      <c r="KI89" s="57" t="str">
        <f>IFERROR(Inv_SY_B!KI100/Inv_SY_B!$NE100-1,"")</f>
        <v/>
      </c>
      <c r="KJ89" s="57" t="str">
        <f>IFERROR(Inv_SY_B!KJ100/Inv_SY_B!$NE100-1,"")</f>
        <v/>
      </c>
      <c r="KK89" s="57" t="str">
        <f>IFERROR(Inv_SY_B!KK100/Inv_SY_B!$NE100-1,"")</f>
        <v/>
      </c>
      <c r="KL89" s="57" t="str">
        <f>IFERROR(Inv_SY_B!KL100/Inv_SY_B!$NE100-1,"")</f>
        <v/>
      </c>
      <c r="KM89" s="57" t="str">
        <f>IFERROR(Inv_SY_B!KM100/Inv_SY_B!$NE100-1,"")</f>
        <v/>
      </c>
      <c r="KN89" s="57" t="str">
        <f>IFERROR(Inv_SY_B!KN100/Inv_SY_B!$NE100-1,"")</f>
        <v/>
      </c>
      <c r="KO89" s="57" t="str">
        <f>IFERROR(Inv_SY_B!KO100/Inv_SY_B!$NE100-1,"")</f>
        <v/>
      </c>
      <c r="KP89" s="57" t="str">
        <f>IFERROR(Inv_SY_B!KP100/Inv_SY_B!$NE100-1,"")</f>
        <v/>
      </c>
      <c r="KQ89" s="57" t="str">
        <f>IFERROR(Inv_SY_B!KQ100/Inv_SY_B!$NE100-1,"")</f>
        <v/>
      </c>
      <c r="KR89" s="57" t="str">
        <f>IFERROR(Inv_SY_B!KR100/Inv_SY_B!$NE100-1,"")</f>
        <v/>
      </c>
      <c r="KS89" s="57" t="str">
        <f>IFERROR(Inv_SY_B!KS100/Inv_SY_B!$NE100-1,"")</f>
        <v/>
      </c>
      <c r="KT89" s="57" t="str">
        <f>IFERROR(Inv_SY_B!KT100/Inv_SY_B!$NE100-1,"")</f>
        <v/>
      </c>
      <c r="KU89" s="57" t="str">
        <f>IFERROR(Inv_SY_B!KU100/Inv_SY_B!$NE100-1,"")</f>
        <v/>
      </c>
      <c r="KV89" s="57" t="str">
        <f>IFERROR(Inv_SY_B!KV100/Inv_SY_B!$NE100-1,"")</f>
        <v/>
      </c>
      <c r="KW89" s="57" t="str">
        <f>IFERROR(Inv_SY_B!KW100/Inv_SY_B!$NE100-1,"")</f>
        <v/>
      </c>
      <c r="KX89" s="57" t="str">
        <f>IFERROR(Inv_SY_B!KX100/Inv_SY_B!$NE100-1,"")</f>
        <v/>
      </c>
      <c r="KY89" s="57" t="str">
        <f>IFERROR(Inv_SY_B!KY100/Inv_SY_B!$NE100-1,"")</f>
        <v/>
      </c>
      <c r="KZ89" s="57" t="str">
        <f>IFERROR(Inv_SY_B!KZ100/Inv_SY_B!$NE100-1,"")</f>
        <v/>
      </c>
      <c r="LA89" s="57" t="str">
        <f>IFERROR(Inv_SY_B!LA100/Inv_SY_B!$NE100-1,"")</f>
        <v/>
      </c>
      <c r="LB89" s="57" t="str">
        <f>IFERROR(Inv_SY_B!LB100/Inv_SY_B!$NE100-1,"")</f>
        <v/>
      </c>
      <c r="LC89" s="57" t="str">
        <f>IFERROR(Inv_SY_B!LC100/Inv_SY_B!$NE100-1,"")</f>
        <v/>
      </c>
      <c r="LD89" s="57" t="str">
        <f>IFERROR(Inv_SY_B!LD100/Inv_SY_B!$NE100-1,"")</f>
        <v/>
      </c>
      <c r="LE89" s="57" t="str">
        <f>IFERROR(Inv_SY_B!LE100/Inv_SY_B!$NE100-1,"")</f>
        <v/>
      </c>
      <c r="LF89" s="57" t="str">
        <f>IFERROR(Inv_SY_B!LF100/Inv_SY_B!$NE100-1,"")</f>
        <v/>
      </c>
      <c r="LG89" s="57" t="str">
        <f>IFERROR(Inv_SY_B!LG100/Inv_SY_B!$NE100-1,"")</f>
        <v/>
      </c>
      <c r="LH89" s="57" t="str">
        <f>IFERROR(Inv_SY_B!LH100/Inv_SY_B!$NE100-1,"")</f>
        <v/>
      </c>
      <c r="LI89" s="57" t="str">
        <f>IFERROR(Inv_SY_B!LI100/Inv_SY_B!$NE100-1,"")</f>
        <v/>
      </c>
      <c r="LJ89" s="57" t="str">
        <f>IFERROR(Inv_SY_B!LJ100/Inv_SY_B!$NE100-1,"")</f>
        <v/>
      </c>
      <c r="LK89" s="57" t="str">
        <f>IFERROR(Inv_SY_B!LK100/Inv_SY_B!$NE100-1,"")</f>
        <v/>
      </c>
      <c r="LL89" s="57" t="str">
        <f>IFERROR(Inv_SY_B!LL100/Inv_SY_B!$NE100-1,"")</f>
        <v/>
      </c>
      <c r="LM89" s="57" t="str">
        <f>IFERROR(Inv_SY_B!LM100/Inv_SY_B!$NE100-1,"")</f>
        <v/>
      </c>
      <c r="LN89" s="57" t="str">
        <f>IFERROR(Inv_SY_B!LN100/Inv_SY_B!$NE100-1,"")</f>
        <v/>
      </c>
      <c r="LO89" s="57" t="str">
        <f>IFERROR(Inv_SY_B!LO100/Inv_SY_B!$NE100-1,"")</f>
        <v/>
      </c>
      <c r="LP89" s="57" t="str">
        <f>IFERROR(Inv_SY_B!LP100/Inv_SY_B!$NE100-1,"")</f>
        <v/>
      </c>
      <c r="LQ89" s="57" t="str">
        <f>IFERROR(Inv_SY_B!LQ100/Inv_SY_B!$NE100-1,"")</f>
        <v/>
      </c>
      <c r="LR89" s="57" t="str">
        <f>IFERROR(Inv_SY_B!LR100/Inv_SY_B!$NE100-1,"")</f>
        <v/>
      </c>
      <c r="LS89" s="57" t="str">
        <f>IFERROR(Inv_SY_B!LS100/Inv_SY_B!$NE100-1,"")</f>
        <v/>
      </c>
      <c r="LT89" s="57" t="str">
        <f>IFERROR(Inv_SY_B!LT100/Inv_SY_B!$NE100-1,"")</f>
        <v/>
      </c>
      <c r="LU89" s="57" t="str">
        <f>IFERROR(Inv_SY_B!LU100/Inv_SY_B!$NE100-1,"")</f>
        <v/>
      </c>
      <c r="LV89" s="57" t="str">
        <f>IFERROR(Inv_SY_B!LV100/Inv_SY_B!$NE100-1,"")</f>
        <v/>
      </c>
      <c r="LW89" s="57" t="str">
        <f>IFERROR(Inv_SY_B!LW100/Inv_SY_B!$NE100-1,"")</f>
        <v/>
      </c>
      <c r="LX89" s="57" t="str">
        <f>IFERROR(Inv_SY_B!LX100/Inv_SY_B!$NE100-1,"")</f>
        <v/>
      </c>
      <c r="LY89" s="57" t="str">
        <f>IFERROR(Inv_SY_B!LY100/Inv_SY_B!$NE100-1,"")</f>
        <v/>
      </c>
      <c r="LZ89" s="57" t="str">
        <f>IFERROR(Inv_SY_B!LZ100/Inv_SY_B!$NE100-1,"")</f>
        <v/>
      </c>
      <c r="MA89" s="57" t="str">
        <f>IFERROR(Inv_SY_B!MA100/Inv_SY_B!$NE100-1,"")</f>
        <v/>
      </c>
      <c r="MB89" s="57" t="str">
        <f>IFERROR(Inv_SY_B!MB100/Inv_SY_B!$NE100-1,"")</f>
        <v/>
      </c>
      <c r="MC89" s="57" t="str">
        <f>IFERROR(Inv_SY_B!MC100/Inv_SY_B!$NE100-1,"")</f>
        <v/>
      </c>
      <c r="MD89" s="57" t="str">
        <f>IFERROR(Inv_SY_B!MD100/Inv_SY_B!$NE100-1,"")</f>
        <v/>
      </c>
      <c r="ME89" s="57" t="str">
        <f>IFERROR(Inv_SY_B!ME100/Inv_SY_B!$NE100-1,"")</f>
        <v/>
      </c>
      <c r="MF89" s="57" t="str">
        <f>IFERROR(Inv_SY_B!MF100/Inv_SY_B!$NE100-1,"")</f>
        <v/>
      </c>
      <c r="MG89" s="57" t="str">
        <f>IFERROR(Inv_SY_B!MG100/Inv_SY_B!$NE100-1,"")</f>
        <v/>
      </c>
      <c r="MH89" s="57" t="str">
        <f>IFERROR(Inv_SY_B!MH100/Inv_SY_B!$NE100-1,"")</f>
        <v/>
      </c>
      <c r="MI89" s="57" t="str">
        <f>IFERROR(Inv_SY_B!MI100/Inv_SY_B!$NE100-1,"")</f>
        <v/>
      </c>
      <c r="MJ89" s="57" t="str">
        <f>IFERROR(Inv_SY_B!MJ100/Inv_SY_B!$NE100-1,"")</f>
        <v/>
      </c>
      <c r="MK89" s="57" t="str">
        <f>IFERROR(Inv_SY_B!MK100/Inv_SY_B!$NE100-1,"")</f>
        <v/>
      </c>
      <c r="ML89" s="57" t="str">
        <f>IFERROR(Inv_SY_B!ML100/Inv_SY_B!$NE100-1,"")</f>
        <v/>
      </c>
      <c r="MM89" s="57" t="str">
        <f>IFERROR(Inv_SY_B!MM100/Inv_SY_B!$NE100-1,"")</f>
        <v/>
      </c>
      <c r="MN89" s="57" t="str">
        <f>IFERROR(Inv_SY_B!MN100/Inv_SY_B!$NE100-1,"")</f>
        <v/>
      </c>
      <c r="MO89" s="57" t="str">
        <f>IFERROR(Inv_SY_B!MO100/Inv_SY_B!$NE100-1,"")</f>
        <v/>
      </c>
      <c r="MP89" s="57" t="str">
        <f>IFERROR(Inv_SY_B!MP100/Inv_SY_B!$NE100-1,"")</f>
        <v/>
      </c>
      <c r="MQ89" s="57" t="str">
        <f>IFERROR(Inv_SY_B!MQ100/Inv_SY_B!$NE100-1,"")</f>
        <v/>
      </c>
      <c r="MR89" s="57" t="str">
        <f>IFERROR(Inv_SY_B!MR100/Inv_SY_B!$NE100-1,"")</f>
        <v/>
      </c>
      <c r="MS89" s="57" t="str">
        <f>IFERROR(Inv_SY_B!MS100/Inv_SY_B!$NE100-1,"")</f>
        <v/>
      </c>
      <c r="MT89" s="57" t="str">
        <f>IFERROR(Inv_SY_B!MT100/Inv_SY_B!$NE100-1,"")</f>
        <v/>
      </c>
      <c r="MU89" s="57" t="str">
        <f>IFERROR(Inv_SY_B!MU100/Inv_SY_B!$NE100-1,"")</f>
        <v/>
      </c>
      <c r="MV89" s="57" t="str">
        <f>IFERROR(Inv_SY_B!MV100/Inv_SY_B!$NE100-1,"")</f>
        <v/>
      </c>
      <c r="MW89" s="57" t="str">
        <f>IFERROR(Inv_SY_B!MW100/Inv_SY_B!$NE100-1,"")</f>
        <v/>
      </c>
      <c r="MX89" s="57" t="str">
        <f>IFERROR(Inv_SY_B!MX100/Inv_SY_B!$NE100-1,"")</f>
        <v/>
      </c>
      <c r="MY89" s="57" t="str">
        <f>IFERROR(Inv_SY_B!MY100/Inv_SY_B!$NE100-1,"")</f>
        <v/>
      </c>
      <c r="MZ89" s="57" t="str">
        <f>IFERROR(Inv_SY_B!MZ100/Inv_SY_B!$NE100-1,"")</f>
        <v/>
      </c>
      <c r="NA89" s="57" t="str">
        <f>IFERROR(Inv_SY_B!NA100/Inv_SY_B!$NE100-1,"")</f>
        <v/>
      </c>
      <c r="NB89" s="57" t="str">
        <f>IFERROR(Inv_SY_B!NB100/Inv_SY_B!$NE100-1,"")</f>
        <v/>
      </c>
      <c r="NC89" s="57" t="str">
        <f>IFERROR(Inv_SY_B!NC100/Inv_SY_B!$NE100-1,"")</f>
        <v/>
      </c>
      <c r="ND89" s="57" t="str">
        <f>IFERROR(Inv_SY_B!ND100/Inv_SY_B!$NE100-1,"")</f>
        <v/>
      </c>
    </row>
    <row r="90" spans="2:368" ht="15" customHeight="1" x14ac:dyDescent="0.35">
      <c r="B90" s="86">
        <f t="shared" si="1"/>
        <v>45831</v>
      </c>
      <c r="C90" s="57" t="str">
        <f>IFERROR(Inv_SY_B!C101/Inv_SY_B!$NE101-1,"")</f>
        <v/>
      </c>
      <c r="D90" s="57" t="str">
        <f>IFERROR(Inv_SY_B!D101/Inv_SY_B!$NE101-1,"")</f>
        <v/>
      </c>
      <c r="E90" s="57" t="str">
        <f>IFERROR(Inv_SY_B!E101/Inv_SY_B!$NE101-1,"")</f>
        <v/>
      </c>
      <c r="F90" s="57" t="str">
        <f>IFERROR(Inv_SY_B!F101/Inv_SY_B!$NE101-1,"")</f>
        <v/>
      </c>
      <c r="G90" s="57" t="str">
        <f>IFERROR(Inv_SY_B!G101/Inv_SY_B!$NE101-1,"")</f>
        <v/>
      </c>
      <c r="H90" s="57" t="str">
        <f>IFERROR(Inv_SY_B!H101/Inv_SY_B!$NE101-1,"")</f>
        <v/>
      </c>
      <c r="I90" s="57" t="str">
        <f>IFERROR(Inv_SY_B!I101/Inv_SY_B!$NE101-1,"")</f>
        <v/>
      </c>
      <c r="J90" s="57" t="str">
        <f>IFERROR(Inv_SY_B!J101/Inv_SY_B!$NE101-1,"")</f>
        <v/>
      </c>
      <c r="K90" s="57" t="str">
        <f>IFERROR(Inv_SY_B!K101/Inv_SY_B!$NE101-1,"")</f>
        <v/>
      </c>
      <c r="L90" s="57" t="str">
        <f>IFERROR(Inv_SY_B!L101/Inv_SY_B!$NE101-1,"")</f>
        <v/>
      </c>
      <c r="M90" s="57" t="str">
        <f>IFERROR(Inv_SY_B!M101/Inv_SY_B!$NE101-1,"")</f>
        <v/>
      </c>
      <c r="N90" s="57" t="str">
        <f>IFERROR(Inv_SY_B!N101/Inv_SY_B!$NE101-1,"")</f>
        <v/>
      </c>
      <c r="O90" s="57" t="str">
        <f>IFERROR(Inv_SY_B!O101/Inv_SY_B!$NE101-1,"")</f>
        <v/>
      </c>
      <c r="P90" s="57" t="str">
        <f>IFERROR(Inv_SY_B!P101/Inv_SY_B!$NE101-1,"")</f>
        <v/>
      </c>
      <c r="Q90" s="57" t="str">
        <f>IFERROR(Inv_SY_B!Q101/Inv_SY_B!$NE101-1,"")</f>
        <v/>
      </c>
      <c r="R90" s="57" t="str">
        <f>IFERROR(Inv_SY_B!R101/Inv_SY_B!$NE101-1,"")</f>
        <v/>
      </c>
      <c r="S90" s="57" t="str">
        <f>IFERROR(Inv_SY_B!S101/Inv_SY_B!$NE101-1,"")</f>
        <v/>
      </c>
      <c r="T90" s="57" t="str">
        <f>IFERROR(Inv_SY_B!T101/Inv_SY_B!$NE101-1,"")</f>
        <v/>
      </c>
      <c r="U90" s="57" t="str">
        <f>IFERROR(Inv_SY_B!U101/Inv_SY_B!$NE101-1,"")</f>
        <v/>
      </c>
      <c r="V90" s="57" t="str">
        <f>IFERROR(Inv_SY_B!V101/Inv_SY_B!$NE101-1,"")</f>
        <v/>
      </c>
      <c r="W90" s="57" t="str">
        <f>IFERROR(Inv_SY_B!W101/Inv_SY_B!$NE101-1,"")</f>
        <v/>
      </c>
      <c r="X90" s="57" t="str">
        <f>IFERROR(Inv_SY_B!X101/Inv_SY_B!$NE101-1,"")</f>
        <v/>
      </c>
      <c r="Y90" s="57" t="str">
        <f>IFERROR(Inv_SY_B!Y101/Inv_SY_B!$NE101-1,"")</f>
        <v/>
      </c>
      <c r="Z90" s="57" t="str">
        <f>IFERROR(Inv_SY_B!Z101/Inv_SY_B!$NE101-1,"")</f>
        <v/>
      </c>
      <c r="AA90" s="57" t="str">
        <f>IFERROR(Inv_SY_B!AA101/Inv_SY_B!$NE101-1,"")</f>
        <v/>
      </c>
      <c r="AB90" s="57" t="str">
        <f>IFERROR(Inv_SY_B!AB101/Inv_SY_B!$NE101-1,"")</f>
        <v/>
      </c>
      <c r="AC90" s="57" t="str">
        <f>IFERROR(Inv_SY_B!AC101/Inv_SY_B!$NE101-1,"")</f>
        <v/>
      </c>
      <c r="AD90" s="57" t="str">
        <f>IFERROR(Inv_SY_B!AD101/Inv_SY_B!$NE101-1,"")</f>
        <v/>
      </c>
      <c r="AE90" s="57" t="str">
        <f>IFERROR(Inv_SY_B!AE101/Inv_SY_B!$NE101-1,"")</f>
        <v/>
      </c>
      <c r="AF90" s="57" t="str">
        <f>IFERROR(Inv_SY_B!AF101/Inv_SY_B!$NE101-1,"")</f>
        <v/>
      </c>
      <c r="AG90" s="57" t="str">
        <f>IFERROR(Inv_SY_B!AG101/Inv_SY_B!$NE101-1,"")</f>
        <v/>
      </c>
      <c r="AH90" s="57" t="str">
        <f>IFERROR(Inv_SY_B!AH101/Inv_SY_B!$NE101-1,"")</f>
        <v/>
      </c>
      <c r="AI90" s="57" t="str">
        <f>IFERROR(Inv_SY_B!AI101/Inv_SY_B!$NE101-1,"")</f>
        <v/>
      </c>
      <c r="AJ90" s="57" t="str">
        <f>IFERROR(Inv_SY_B!AJ101/Inv_SY_B!$NE101-1,"")</f>
        <v/>
      </c>
      <c r="AK90" s="57" t="str">
        <f>IFERROR(Inv_SY_B!AK101/Inv_SY_B!$NE101-1,"")</f>
        <v/>
      </c>
      <c r="AL90" s="57" t="str">
        <f>IFERROR(Inv_SY_B!AL101/Inv_SY_B!$NE101-1,"")</f>
        <v/>
      </c>
      <c r="AM90" s="57" t="str">
        <f>IFERROR(Inv_SY_B!AM101/Inv_SY_B!$NE101-1,"")</f>
        <v/>
      </c>
      <c r="AN90" s="57" t="str">
        <f>IFERROR(Inv_SY_B!AN101/Inv_SY_B!$NE101-1,"")</f>
        <v/>
      </c>
      <c r="AO90" s="57" t="str">
        <f>IFERROR(Inv_SY_B!AO101/Inv_SY_B!$NE101-1,"")</f>
        <v/>
      </c>
      <c r="AP90" s="57" t="str">
        <f>IFERROR(Inv_SY_B!AP101/Inv_SY_B!$NE101-1,"")</f>
        <v/>
      </c>
      <c r="AQ90" s="57" t="str">
        <f>IFERROR(Inv_SY_B!AQ101/Inv_SY_B!$NE101-1,"")</f>
        <v/>
      </c>
      <c r="AR90" s="57" t="str">
        <f>IFERROR(Inv_SY_B!AR101/Inv_SY_B!$NE101-1,"")</f>
        <v/>
      </c>
      <c r="AS90" s="57" t="str">
        <f>IFERROR(Inv_SY_B!AS101/Inv_SY_B!$NE101-1,"")</f>
        <v/>
      </c>
      <c r="AT90" s="57" t="str">
        <f>IFERROR(Inv_SY_B!AT101/Inv_SY_B!$NE101-1,"")</f>
        <v/>
      </c>
      <c r="AU90" s="57" t="str">
        <f>IFERROR(Inv_SY_B!AU101/Inv_SY_B!$NE101-1,"")</f>
        <v/>
      </c>
      <c r="AV90" s="57" t="str">
        <f>IFERROR(Inv_SY_B!AV101/Inv_SY_B!$NE101-1,"")</f>
        <v/>
      </c>
      <c r="AW90" s="57" t="str">
        <f>IFERROR(Inv_SY_B!AW101/Inv_SY_B!$NE101-1,"")</f>
        <v/>
      </c>
      <c r="AX90" s="57" t="str">
        <f>IFERROR(Inv_SY_B!AX101/Inv_SY_B!$NE101-1,"")</f>
        <v/>
      </c>
      <c r="AY90" s="57" t="str">
        <f>IFERROR(Inv_SY_B!AY101/Inv_SY_B!$NE101-1,"")</f>
        <v/>
      </c>
      <c r="AZ90" s="57" t="str">
        <f>IFERROR(Inv_SY_B!AZ101/Inv_SY_B!$NE101-1,"")</f>
        <v/>
      </c>
      <c r="BA90" s="57" t="str">
        <f>IFERROR(Inv_SY_B!BA101/Inv_SY_B!$NE101-1,"")</f>
        <v/>
      </c>
      <c r="BB90" s="57" t="str">
        <f>IFERROR(Inv_SY_B!BB101/Inv_SY_B!$NE101-1,"")</f>
        <v/>
      </c>
      <c r="BC90" s="57" t="str">
        <f>IFERROR(Inv_SY_B!BC101/Inv_SY_B!$NE101-1,"")</f>
        <v/>
      </c>
      <c r="BD90" s="57" t="str">
        <f>IFERROR(Inv_SY_B!BD101/Inv_SY_B!$NE101-1,"")</f>
        <v/>
      </c>
      <c r="BE90" s="57" t="str">
        <f>IFERROR(Inv_SY_B!BE101/Inv_SY_B!$NE101-1,"")</f>
        <v/>
      </c>
      <c r="BF90" s="57" t="str">
        <f>IFERROR(Inv_SY_B!BF101/Inv_SY_B!$NE101-1,"")</f>
        <v/>
      </c>
      <c r="BG90" s="57" t="str">
        <f>IFERROR(Inv_SY_B!BG101/Inv_SY_B!$NE101-1,"")</f>
        <v/>
      </c>
      <c r="BH90" s="57" t="str">
        <f>IFERROR(Inv_SY_B!BH101/Inv_SY_B!$NE101-1,"")</f>
        <v/>
      </c>
      <c r="BI90" s="57" t="str">
        <f>IFERROR(Inv_SY_B!BI101/Inv_SY_B!$NE101-1,"")</f>
        <v/>
      </c>
      <c r="BJ90" s="57" t="str">
        <f>IFERROR(Inv_SY_B!BJ101/Inv_SY_B!$NE101-1,"")</f>
        <v/>
      </c>
      <c r="BK90" s="57" t="str">
        <f>IFERROR(Inv_SY_B!BK101/Inv_SY_B!$NE101-1,"")</f>
        <v/>
      </c>
      <c r="BL90" s="57" t="str">
        <f>IFERROR(Inv_SY_B!BL101/Inv_SY_B!$NE101-1,"")</f>
        <v/>
      </c>
      <c r="BM90" s="57" t="str">
        <f>IFERROR(Inv_SY_B!BM101/Inv_SY_B!$NE101-1,"")</f>
        <v/>
      </c>
      <c r="BN90" s="57" t="str">
        <f>IFERROR(Inv_SY_B!BN101/Inv_SY_B!$NE101-1,"")</f>
        <v/>
      </c>
      <c r="BO90" s="57" t="str">
        <f>IFERROR(Inv_SY_B!BO101/Inv_SY_B!$NE101-1,"")</f>
        <v/>
      </c>
      <c r="BP90" s="57" t="str">
        <f>IFERROR(Inv_SY_B!BP101/Inv_SY_B!$NE101-1,"")</f>
        <v/>
      </c>
      <c r="BQ90" s="57" t="str">
        <f>IFERROR(Inv_SY_B!BQ101/Inv_SY_B!$NE101-1,"")</f>
        <v/>
      </c>
      <c r="BR90" s="57" t="str">
        <f>IFERROR(Inv_SY_B!BR101/Inv_SY_B!$NE101-1,"")</f>
        <v/>
      </c>
      <c r="BS90" s="57" t="str">
        <f>IFERROR(Inv_SY_B!BS101/Inv_SY_B!$NE101-1,"")</f>
        <v/>
      </c>
      <c r="BT90" s="57" t="str">
        <f>IFERROR(Inv_SY_B!BT101/Inv_SY_B!$NE101-1,"")</f>
        <v/>
      </c>
      <c r="BU90" s="57" t="str">
        <f>IFERROR(Inv_SY_B!BU101/Inv_SY_B!$NE101-1,"")</f>
        <v/>
      </c>
      <c r="BV90" s="57" t="str">
        <f>IFERROR(Inv_SY_B!BV101/Inv_SY_B!$NE101-1,"")</f>
        <v/>
      </c>
      <c r="BW90" s="57" t="str">
        <f>IFERROR(Inv_SY_B!BW101/Inv_SY_B!$NE101-1,"")</f>
        <v/>
      </c>
      <c r="BX90" s="57" t="str">
        <f>IFERROR(Inv_SY_B!BX101/Inv_SY_B!$NE101-1,"")</f>
        <v/>
      </c>
      <c r="BY90" s="57" t="str">
        <f>IFERROR(Inv_SY_B!BY101/Inv_SY_B!$NE101-1,"")</f>
        <v/>
      </c>
      <c r="BZ90" s="57" t="str">
        <f>IFERROR(Inv_SY_B!BZ101/Inv_SY_B!$NE101-1,"")</f>
        <v/>
      </c>
      <c r="CA90" s="57" t="str">
        <f>IFERROR(Inv_SY_B!CA101/Inv_SY_B!$NE101-1,"")</f>
        <v/>
      </c>
      <c r="CB90" s="57" t="str">
        <f>IFERROR(Inv_SY_B!CB101/Inv_SY_B!$NE101-1,"")</f>
        <v/>
      </c>
      <c r="CC90" s="57" t="str">
        <f>IFERROR(Inv_SY_B!CC101/Inv_SY_B!$NE101-1,"")</f>
        <v/>
      </c>
      <c r="CD90" s="57" t="str">
        <f>IFERROR(Inv_SY_B!CD101/Inv_SY_B!$NE101-1,"")</f>
        <v/>
      </c>
      <c r="CE90" s="57" t="str">
        <f>IFERROR(Inv_SY_B!CE101/Inv_SY_B!$NE101-1,"")</f>
        <v/>
      </c>
      <c r="CF90" s="57" t="str">
        <f>IFERROR(Inv_SY_B!CF101/Inv_SY_B!$NE101-1,"")</f>
        <v/>
      </c>
      <c r="CG90" s="57" t="str">
        <f>IFERROR(Inv_SY_B!CG101/Inv_SY_B!$NE101-1,"")</f>
        <v/>
      </c>
      <c r="CH90" s="57" t="str">
        <f>IFERROR(Inv_SY_B!CH101/Inv_SY_B!$NE101-1,"")</f>
        <v/>
      </c>
      <c r="CI90" s="57" t="str">
        <f>IFERROR(Inv_SY_B!CI101/Inv_SY_B!$NE101-1,"")</f>
        <v/>
      </c>
      <c r="CJ90" s="57" t="str">
        <f>IFERROR(Inv_SY_B!CJ101/Inv_SY_B!$NE101-1,"")</f>
        <v/>
      </c>
      <c r="CK90" s="57" t="str">
        <f>IFERROR(Inv_SY_B!CK101/Inv_SY_B!$NE101-1,"")</f>
        <v/>
      </c>
      <c r="CL90" s="57" t="str">
        <f>IFERROR(Inv_SY_B!CL101/Inv_SY_B!$NE101-1,"")</f>
        <v/>
      </c>
      <c r="CM90" s="57" t="str">
        <f>IFERROR(Inv_SY_B!CM101/Inv_SY_B!$NE101-1,"")</f>
        <v/>
      </c>
      <c r="CN90" s="57" t="str">
        <f>IFERROR(Inv_SY_B!CN101/Inv_SY_B!$NE101-1,"")</f>
        <v/>
      </c>
      <c r="CO90" s="57" t="str">
        <f>IFERROR(Inv_SY_B!CO101/Inv_SY_B!$NE101-1,"")</f>
        <v/>
      </c>
      <c r="CP90" s="57" t="str">
        <f>IFERROR(Inv_SY_B!CP101/Inv_SY_B!$NE101-1,"")</f>
        <v/>
      </c>
      <c r="CQ90" s="57" t="str">
        <f>IFERROR(Inv_SY_B!CQ101/Inv_SY_B!$NE101-1,"")</f>
        <v/>
      </c>
      <c r="CR90" s="57" t="str">
        <f>IFERROR(Inv_SY_B!CR101/Inv_SY_B!$NE101-1,"")</f>
        <v/>
      </c>
      <c r="CS90" s="57" t="str">
        <f>IFERROR(Inv_SY_B!CS101/Inv_SY_B!$NE101-1,"")</f>
        <v/>
      </c>
      <c r="CT90" s="57" t="str">
        <f>IFERROR(Inv_SY_B!CT101/Inv_SY_B!$NE101-1,"")</f>
        <v/>
      </c>
      <c r="CU90" s="57" t="str">
        <f>IFERROR(Inv_SY_B!CU101/Inv_SY_B!$NE101-1,"")</f>
        <v/>
      </c>
      <c r="CV90" s="57" t="str">
        <f>IFERROR(Inv_SY_B!CV101/Inv_SY_B!$NE101-1,"")</f>
        <v/>
      </c>
      <c r="CW90" s="57" t="str">
        <f>IFERROR(Inv_SY_B!CW101/Inv_SY_B!$NE101-1,"")</f>
        <v/>
      </c>
      <c r="CX90" s="57" t="str">
        <f>IFERROR(Inv_SY_B!CX101/Inv_SY_B!$NE101-1,"")</f>
        <v/>
      </c>
      <c r="CY90" s="57" t="str">
        <f>IFERROR(Inv_SY_B!CY101/Inv_SY_B!$NE101-1,"")</f>
        <v/>
      </c>
      <c r="CZ90" s="57" t="str">
        <f>IFERROR(Inv_SY_B!CZ101/Inv_SY_B!$NE101-1,"")</f>
        <v/>
      </c>
      <c r="DA90" s="57" t="str">
        <f>IFERROR(Inv_SY_B!DA101/Inv_SY_B!$NE101-1,"")</f>
        <v/>
      </c>
      <c r="DB90" s="57" t="str">
        <f>IFERROR(Inv_SY_B!DB101/Inv_SY_B!$NE101-1,"")</f>
        <v/>
      </c>
      <c r="DC90" s="57" t="str">
        <f>IFERROR(Inv_SY_B!DC101/Inv_SY_B!$NE101-1,"")</f>
        <v/>
      </c>
      <c r="DD90" s="57" t="str">
        <f>IFERROR(Inv_SY_B!DD101/Inv_SY_B!$NE101-1,"")</f>
        <v/>
      </c>
      <c r="DE90" s="57" t="str">
        <f>IFERROR(Inv_SY_B!DE101/Inv_SY_B!$NE101-1,"")</f>
        <v/>
      </c>
      <c r="DF90" s="57" t="str">
        <f>IFERROR(Inv_SY_B!DF101/Inv_SY_B!$NE101-1,"")</f>
        <v/>
      </c>
      <c r="DG90" s="57" t="str">
        <f>IFERROR(Inv_SY_B!DG101/Inv_SY_B!$NE101-1,"")</f>
        <v/>
      </c>
      <c r="DH90" s="57" t="str">
        <f>IFERROR(Inv_SY_B!DH101/Inv_SY_B!$NE101-1,"")</f>
        <v/>
      </c>
      <c r="DI90" s="57" t="str">
        <f>IFERROR(Inv_SY_B!DI101/Inv_SY_B!$NE101-1,"")</f>
        <v/>
      </c>
      <c r="DJ90" s="57" t="str">
        <f>IFERROR(Inv_SY_B!DJ101/Inv_SY_B!$NE101-1,"")</f>
        <v/>
      </c>
      <c r="DK90" s="57" t="str">
        <f>IFERROR(Inv_SY_B!DK101/Inv_SY_B!$NE101-1,"")</f>
        <v/>
      </c>
      <c r="DL90" s="57" t="str">
        <f>IFERROR(Inv_SY_B!DL101/Inv_SY_B!$NE101-1,"")</f>
        <v/>
      </c>
      <c r="DM90" s="57" t="str">
        <f>IFERROR(Inv_SY_B!DM101/Inv_SY_B!$NE101-1,"")</f>
        <v/>
      </c>
      <c r="DN90" s="57" t="str">
        <f>IFERROR(Inv_SY_B!DN101/Inv_SY_B!$NE101-1,"")</f>
        <v/>
      </c>
      <c r="DO90" s="57" t="str">
        <f>IFERROR(Inv_SY_B!DO101/Inv_SY_B!$NE101-1,"")</f>
        <v/>
      </c>
      <c r="DP90" s="57" t="str">
        <f>IFERROR(Inv_SY_B!DP101/Inv_SY_B!$NE101-1,"")</f>
        <v/>
      </c>
      <c r="DQ90" s="57" t="str">
        <f>IFERROR(Inv_SY_B!DQ101/Inv_SY_B!$NE101-1,"")</f>
        <v/>
      </c>
      <c r="DR90" s="57" t="str">
        <f>IFERROR(Inv_SY_B!DR101/Inv_SY_B!$NE101-1,"")</f>
        <v/>
      </c>
      <c r="DS90" s="57" t="str">
        <f>IFERROR(Inv_SY_B!DS101/Inv_SY_B!$NE101-1,"")</f>
        <v/>
      </c>
      <c r="DT90" s="57" t="str">
        <f>IFERROR(Inv_SY_B!DT101/Inv_SY_B!$NE101-1,"")</f>
        <v/>
      </c>
      <c r="DU90" s="57" t="str">
        <f>IFERROR(Inv_SY_B!DU101/Inv_SY_B!$NE101-1,"")</f>
        <v/>
      </c>
      <c r="DV90" s="57" t="str">
        <f>IFERROR(Inv_SY_B!DV101/Inv_SY_B!$NE101-1,"")</f>
        <v/>
      </c>
      <c r="DW90" s="57" t="str">
        <f>IFERROR(Inv_SY_B!DW101/Inv_SY_B!$NE101-1,"")</f>
        <v/>
      </c>
      <c r="DX90" s="57" t="str">
        <f>IFERROR(Inv_SY_B!DX101/Inv_SY_B!$NE101-1,"")</f>
        <v/>
      </c>
      <c r="DY90" s="57" t="str">
        <f>IFERROR(Inv_SY_B!DY101/Inv_SY_B!$NE101-1,"")</f>
        <v/>
      </c>
      <c r="DZ90" s="57" t="str">
        <f>IFERROR(Inv_SY_B!DZ101/Inv_SY_B!$NE101-1,"")</f>
        <v/>
      </c>
      <c r="EA90" s="57" t="str">
        <f>IFERROR(Inv_SY_B!EA101/Inv_SY_B!$NE101-1,"")</f>
        <v/>
      </c>
      <c r="EB90" s="57" t="str">
        <f>IFERROR(Inv_SY_B!EB101/Inv_SY_B!$NE101-1,"")</f>
        <v/>
      </c>
      <c r="EC90" s="57" t="str">
        <f>IFERROR(Inv_SY_B!EC101/Inv_SY_B!$NE101-1,"")</f>
        <v/>
      </c>
      <c r="ED90" s="57" t="str">
        <f>IFERROR(Inv_SY_B!ED101/Inv_SY_B!$NE101-1,"")</f>
        <v/>
      </c>
      <c r="EE90" s="57" t="str">
        <f>IFERROR(Inv_SY_B!EE101/Inv_SY_B!$NE101-1,"")</f>
        <v/>
      </c>
      <c r="EF90" s="57" t="str">
        <f>IFERROR(Inv_SY_B!EF101/Inv_SY_B!$NE101-1,"")</f>
        <v/>
      </c>
      <c r="EG90" s="57" t="str">
        <f>IFERROR(Inv_SY_B!EG101/Inv_SY_B!$NE101-1,"")</f>
        <v/>
      </c>
      <c r="EH90" s="57" t="str">
        <f>IFERROR(Inv_SY_B!EH101/Inv_SY_B!$NE101-1,"")</f>
        <v/>
      </c>
      <c r="EI90" s="57" t="str">
        <f>IFERROR(Inv_SY_B!EI101/Inv_SY_B!$NE101-1,"")</f>
        <v/>
      </c>
      <c r="EJ90" s="57" t="str">
        <f>IFERROR(Inv_SY_B!EJ101/Inv_SY_B!$NE101-1,"")</f>
        <v/>
      </c>
      <c r="EK90" s="57" t="str">
        <f>IFERROR(Inv_SY_B!EK101/Inv_SY_B!$NE101-1,"")</f>
        <v/>
      </c>
      <c r="EL90" s="57" t="str">
        <f>IFERROR(Inv_SY_B!EL101/Inv_SY_B!$NE101-1,"")</f>
        <v/>
      </c>
      <c r="EM90" s="57" t="str">
        <f>IFERROR(Inv_SY_B!EM101/Inv_SY_B!$NE101-1,"")</f>
        <v/>
      </c>
      <c r="EN90" s="57" t="str">
        <f>IFERROR(Inv_SY_B!EN101/Inv_SY_B!$NE101-1,"")</f>
        <v/>
      </c>
      <c r="EO90" s="57" t="str">
        <f>IFERROR(Inv_SY_B!EO101/Inv_SY_B!$NE101-1,"")</f>
        <v/>
      </c>
      <c r="EP90" s="57" t="str">
        <f>IFERROR(Inv_SY_B!EP101/Inv_SY_B!$NE101-1,"")</f>
        <v/>
      </c>
      <c r="EQ90" s="57" t="str">
        <f>IFERROR(Inv_SY_B!EQ101/Inv_SY_B!$NE101-1,"")</f>
        <v/>
      </c>
      <c r="ER90" s="57" t="str">
        <f>IFERROR(Inv_SY_B!ER101/Inv_SY_B!$NE101-1,"")</f>
        <v/>
      </c>
      <c r="ES90" s="57" t="str">
        <f>IFERROR(Inv_SY_B!ES101/Inv_SY_B!$NE101-1,"")</f>
        <v/>
      </c>
      <c r="ET90" s="57" t="str">
        <f>IFERROR(Inv_SY_B!ET101/Inv_SY_B!$NE101-1,"")</f>
        <v/>
      </c>
      <c r="EU90" s="57" t="str">
        <f>IFERROR(Inv_SY_B!EU101/Inv_SY_B!$NE101-1,"")</f>
        <v/>
      </c>
      <c r="EV90" s="57" t="str">
        <f>IFERROR(Inv_SY_B!EV101/Inv_SY_B!$NE101-1,"")</f>
        <v/>
      </c>
      <c r="EW90" s="57" t="str">
        <f>IFERROR(Inv_SY_B!EW101/Inv_SY_B!$NE101-1,"")</f>
        <v/>
      </c>
      <c r="EX90" s="57" t="str">
        <f>IFERROR(Inv_SY_B!EX101/Inv_SY_B!$NE101-1,"")</f>
        <v/>
      </c>
      <c r="EY90" s="57" t="str">
        <f>IFERROR(Inv_SY_B!EY101/Inv_SY_B!$NE101-1,"")</f>
        <v/>
      </c>
      <c r="EZ90" s="57" t="str">
        <f>IFERROR(Inv_SY_B!EZ101/Inv_SY_B!$NE101-1,"")</f>
        <v/>
      </c>
      <c r="FA90" s="57" t="str">
        <f>IFERROR(Inv_SY_B!FA101/Inv_SY_B!$NE101-1,"")</f>
        <v/>
      </c>
      <c r="FB90" s="57" t="str">
        <f>IFERROR(Inv_SY_B!FB101/Inv_SY_B!$NE101-1,"")</f>
        <v/>
      </c>
      <c r="FC90" s="57" t="str">
        <f>IFERROR(Inv_SY_B!FC101/Inv_SY_B!$NE101-1,"")</f>
        <v/>
      </c>
      <c r="FD90" s="57" t="str">
        <f>IFERROR(Inv_SY_B!FD101/Inv_SY_B!$NE101-1,"")</f>
        <v/>
      </c>
      <c r="FE90" s="57" t="str">
        <f>IFERROR(Inv_SY_B!FE101/Inv_SY_B!$NE101-1,"")</f>
        <v/>
      </c>
      <c r="FF90" s="57" t="str">
        <f>IFERROR(Inv_SY_B!FF101/Inv_SY_B!$NE101-1,"")</f>
        <v/>
      </c>
      <c r="FG90" s="57" t="str">
        <f>IFERROR(Inv_SY_B!FG101/Inv_SY_B!$NE101-1,"")</f>
        <v/>
      </c>
      <c r="FH90" s="57" t="str">
        <f>IFERROR(Inv_SY_B!FH101/Inv_SY_B!$NE101-1,"")</f>
        <v/>
      </c>
      <c r="FI90" s="57" t="str">
        <f>IFERROR(Inv_SY_B!FI101/Inv_SY_B!$NE101-1,"")</f>
        <v/>
      </c>
      <c r="FJ90" s="57" t="str">
        <f>IFERROR(Inv_SY_B!FJ101/Inv_SY_B!$NE101-1,"")</f>
        <v/>
      </c>
      <c r="FK90" s="57" t="str">
        <f>IFERROR(Inv_SY_B!FK101/Inv_SY_B!$NE101-1,"")</f>
        <v/>
      </c>
      <c r="FL90" s="57" t="str">
        <f>IFERROR(Inv_SY_B!FL101/Inv_SY_B!$NE101-1,"")</f>
        <v/>
      </c>
      <c r="FM90" s="57" t="str">
        <f>IFERROR(Inv_SY_B!FM101/Inv_SY_B!$NE101-1,"")</f>
        <v/>
      </c>
      <c r="FN90" s="57" t="str">
        <f>IFERROR(Inv_SY_B!FN101/Inv_SY_B!$NE101-1,"")</f>
        <v/>
      </c>
      <c r="FO90" s="57" t="str">
        <f>IFERROR(Inv_SY_B!FO101/Inv_SY_B!$NE101-1,"")</f>
        <v/>
      </c>
      <c r="FP90" s="57" t="str">
        <f>IFERROR(Inv_SY_B!FP101/Inv_SY_B!$NE101-1,"")</f>
        <v/>
      </c>
      <c r="FQ90" s="57" t="str">
        <f>IFERROR(Inv_SY_B!FQ101/Inv_SY_B!$NE101-1,"")</f>
        <v/>
      </c>
      <c r="FR90" s="57" t="str">
        <f>IFERROR(Inv_SY_B!FR101/Inv_SY_B!$NE101-1,"")</f>
        <v/>
      </c>
      <c r="FS90" s="57" t="str">
        <f>IFERROR(Inv_SY_B!FS101/Inv_SY_B!$NE101-1,"")</f>
        <v/>
      </c>
      <c r="FT90" s="57" t="str">
        <f>IFERROR(Inv_SY_B!FT101/Inv_SY_B!$NE101-1,"")</f>
        <v/>
      </c>
      <c r="FU90" s="57" t="str">
        <f>IFERROR(Inv_SY_B!FU101/Inv_SY_B!$NE101-1,"")</f>
        <v/>
      </c>
      <c r="FV90" s="57" t="str">
        <f>IFERROR(Inv_SY_B!FV101/Inv_SY_B!$NE101-1,"")</f>
        <v/>
      </c>
      <c r="FW90" s="57" t="str">
        <f>IFERROR(Inv_SY_B!FW101/Inv_SY_B!$NE101-1,"")</f>
        <v/>
      </c>
      <c r="FX90" s="57" t="str">
        <f>IFERROR(Inv_SY_B!FX101/Inv_SY_B!$NE101-1,"")</f>
        <v/>
      </c>
      <c r="FY90" s="57" t="str">
        <f>IFERROR(Inv_SY_B!FY101/Inv_SY_B!$NE101-1,"")</f>
        <v/>
      </c>
      <c r="FZ90" s="57" t="str">
        <f>IFERROR(Inv_SY_B!FZ101/Inv_SY_B!$NE101-1,"")</f>
        <v/>
      </c>
      <c r="GA90" s="57" t="str">
        <f>IFERROR(Inv_SY_B!GA101/Inv_SY_B!$NE101-1,"")</f>
        <v/>
      </c>
      <c r="GB90" s="57" t="str">
        <f>IFERROR(Inv_SY_B!GB101/Inv_SY_B!$NE101-1,"")</f>
        <v/>
      </c>
      <c r="GC90" s="57" t="str">
        <f>IFERROR(Inv_SY_B!GC101/Inv_SY_B!$NE101-1,"")</f>
        <v/>
      </c>
      <c r="GD90" s="57" t="str">
        <f>IFERROR(Inv_SY_B!GD101/Inv_SY_B!$NE101-1,"")</f>
        <v/>
      </c>
      <c r="GE90" s="57" t="str">
        <f>IFERROR(Inv_SY_B!GE101/Inv_SY_B!$NE101-1,"")</f>
        <v/>
      </c>
      <c r="GF90" s="57" t="str">
        <f>IFERROR(Inv_SY_B!GF101/Inv_SY_B!$NE101-1,"")</f>
        <v/>
      </c>
      <c r="GG90" s="57" t="str">
        <f>IFERROR(Inv_SY_B!GG101/Inv_SY_B!$NE101-1,"")</f>
        <v/>
      </c>
      <c r="GH90" s="57" t="str">
        <f>IFERROR(Inv_SY_B!GH101/Inv_SY_B!$NE101-1,"")</f>
        <v/>
      </c>
      <c r="GI90" s="57" t="str">
        <f>IFERROR(Inv_SY_B!GI101/Inv_SY_B!$NE101-1,"")</f>
        <v/>
      </c>
      <c r="GJ90" s="57" t="str">
        <f>IFERROR(Inv_SY_B!GJ101/Inv_SY_B!$NE101-1,"")</f>
        <v/>
      </c>
      <c r="GK90" s="57" t="str">
        <f>IFERROR(Inv_SY_B!GK101/Inv_SY_B!$NE101-1,"")</f>
        <v/>
      </c>
      <c r="GL90" s="57" t="str">
        <f>IFERROR(Inv_SY_B!GL101/Inv_SY_B!$NE101-1,"")</f>
        <v/>
      </c>
      <c r="GM90" s="57" t="str">
        <f>IFERROR(Inv_SY_B!GM101/Inv_SY_B!$NE101-1,"")</f>
        <v/>
      </c>
      <c r="GN90" s="57" t="str">
        <f>IFERROR(Inv_SY_B!GN101/Inv_SY_B!$NE101-1,"")</f>
        <v/>
      </c>
      <c r="GO90" s="57" t="str">
        <f>IFERROR(Inv_SY_B!GO101/Inv_SY_B!$NE101-1,"")</f>
        <v/>
      </c>
      <c r="GP90" s="57" t="str">
        <f>IFERROR(Inv_SY_B!GP101/Inv_SY_B!$NE101-1,"")</f>
        <v/>
      </c>
      <c r="GQ90" s="57" t="str">
        <f>IFERROR(Inv_SY_B!GQ101/Inv_SY_B!$NE101-1,"")</f>
        <v/>
      </c>
      <c r="GR90" s="57" t="str">
        <f>IFERROR(Inv_SY_B!GR101/Inv_SY_B!$NE101-1,"")</f>
        <v/>
      </c>
      <c r="GS90" s="57" t="str">
        <f>IFERROR(Inv_SY_B!GS101/Inv_SY_B!$NE101-1,"")</f>
        <v/>
      </c>
      <c r="GT90" s="57" t="str">
        <f>IFERROR(Inv_SY_B!GT101/Inv_SY_B!$NE101-1,"")</f>
        <v/>
      </c>
      <c r="GU90" s="57" t="str">
        <f>IFERROR(Inv_SY_B!GU101/Inv_SY_B!$NE101-1,"")</f>
        <v/>
      </c>
      <c r="GV90" s="57" t="str">
        <f>IFERROR(Inv_SY_B!GV101/Inv_SY_B!$NE101-1,"")</f>
        <v/>
      </c>
      <c r="GW90" s="57" t="str">
        <f>IFERROR(Inv_SY_B!GW101/Inv_SY_B!$NE101-1,"")</f>
        <v/>
      </c>
      <c r="GX90" s="57" t="str">
        <f>IFERROR(Inv_SY_B!GX101/Inv_SY_B!$NE101-1,"")</f>
        <v/>
      </c>
      <c r="GY90" s="57" t="str">
        <f>IFERROR(Inv_SY_B!GY101/Inv_SY_B!$NE101-1,"")</f>
        <v/>
      </c>
      <c r="GZ90" s="57" t="str">
        <f>IFERROR(Inv_SY_B!GZ101/Inv_SY_B!$NE101-1,"")</f>
        <v/>
      </c>
      <c r="HA90" s="57" t="str">
        <f>IFERROR(Inv_SY_B!HA101/Inv_SY_B!$NE101-1,"")</f>
        <v/>
      </c>
      <c r="HB90" s="57" t="str">
        <f>IFERROR(Inv_SY_B!HB101/Inv_SY_B!$NE101-1,"")</f>
        <v/>
      </c>
      <c r="HC90" s="57" t="str">
        <f>IFERROR(Inv_SY_B!HC101/Inv_SY_B!$NE101-1,"")</f>
        <v/>
      </c>
      <c r="HD90" s="57" t="str">
        <f>IFERROR(Inv_SY_B!HD101/Inv_SY_B!$NE101-1,"")</f>
        <v/>
      </c>
      <c r="HE90" s="57" t="str">
        <f>IFERROR(Inv_SY_B!HE101/Inv_SY_B!$NE101-1,"")</f>
        <v/>
      </c>
      <c r="HF90" s="57" t="str">
        <f>IFERROR(Inv_SY_B!HF101/Inv_SY_B!$NE101-1,"")</f>
        <v/>
      </c>
      <c r="HG90" s="57" t="str">
        <f>IFERROR(Inv_SY_B!HG101/Inv_SY_B!$NE101-1,"")</f>
        <v/>
      </c>
      <c r="HH90" s="57" t="str">
        <f>IFERROR(Inv_SY_B!HH101/Inv_SY_B!$NE101-1,"")</f>
        <v/>
      </c>
      <c r="HI90" s="57" t="str">
        <f>IFERROR(Inv_SY_B!HI101/Inv_SY_B!$NE101-1,"")</f>
        <v/>
      </c>
      <c r="HJ90" s="57" t="str">
        <f>IFERROR(Inv_SY_B!HJ101/Inv_SY_B!$NE101-1,"")</f>
        <v/>
      </c>
      <c r="HK90" s="57" t="str">
        <f>IFERROR(Inv_SY_B!HK101/Inv_SY_B!$NE101-1,"")</f>
        <v/>
      </c>
      <c r="HL90" s="57" t="str">
        <f>IFERROR(Inv_SY_B!HL101/Inv_SY_B!$NE101-1,"")</f>
        <v/>
      </c>
      <c r="HM90" s="57" t="str">
        <f>IFERROR(Inv_SY_B!HM101/Inv_SY_B!$NE101-1,"")</f>
        <v/>
      </c>
      <c r="HN90" s="57" t="str">
        <f>IFERROR(Inv_SY_B!HN101/Inv_SY_B!$NE101-1,"")</f>
        <v/>
      </c>
      <c r="HO90" s="57" t="str">
        <f>IFERROR(Inv_SY_B!HO101/Inv_SY_B!$NE101-1,"")</f>
        <v/>
      </c>
      <c r="HP90" s="57" t="str">
        <f>IFERROR(Inv_SY_B!HP101/Inv_SY_B!$NE101-1,"")</f>
        <v/>
      </c>
      <c r="HQ90" s="57" t="str">
        <f>IFERROR(Inv_SY_B!HQ101/Inv_SY_B!$NE101-1,"")</f>
        <v/>
      </c>
      <c r="HR90" s="57" t="str">
        <f>IFERROR(Inv_SY_B!HR101/Inv_SY_B!$NE101-1,"")</f>
        <v/>
      </c>
      <c r="HS90" s="57" t="str">
        <f>IFERROR(Inv_SY_B!HS101/Inv_SY_B!$NE101-1,"")</f>
        <v/>
      </c>
      <c r="HT90" s="57" t="str">
        <f>IFERROR(Inv_SY_B!HT101/Inv_SY_B!$NE101-1,"")</f>
        <v/>
      </c>
      <c r="HU90" s="57" t="str">
        <f>IFERROR(Inv_SY_B!HU101/Inv_SY_B!$NE101-1,"")</f>
        <v/>
      </c>
      <c r="HV90" s="57" t="str">
        <f>IFERROR(Inv_SY_B!HV101/Inv_SY_B!$NE101-1,"")</f>
        <v/>
      </c>
      <c r="HW90" s="57" t="str">
        <f>IFERROR(Inv_SY_B!HW101/Inv_SY_B!$NE101-1,"")</f>
        <v/>
      </c>
      <c r="HX90" s="57" t="str">
        <f>IFERROR(Inv_SY_B!HX101/Inv_SY_B!$NE101-1,"")</f>
        <v/>
      </c>
      <c r="HY90" s="57" t="str">
        <f>IFERROR(Inv_SY_B!HY101/Inv_SY_B!$NE101-1,"")</f>
        <v/>
      </c>
      <c r="HZ90" s="57" t="str">
        <f>IFERROR(Inv_SY_B!HZ101/Inv_SY_B!$NE101-1,"")</f>
        <v/>
      </c>
      <c r="IA90" s="57" t="str">
        <f>IFERROR(Inv_SY_B!IA101/Inv_SY_B!$NE101-1,"")</f>
        <v/>
      </c>
      <c r="IB90" s="57" t="str">
        <f>IFERROR(Inv_SY_B!IB101/Inv_SY_B!$NE101-1,"")</f>
        <v/>
      </c>
      <c r="IC90" s="57" t="str">
        <f>IFERROR(Inv_SY_B!IC101/Inv_SY_B!$NE101-1,"")</f>
        <v/>
      </c>
      <c r="ID90" s="57" t="str">
        <f>IFERROR(Inv_SY_B!ID101/Inv_SY_B!$NE101-1,"")</f>
        <v/>
      </c>
      <c r="IE90" s="57" t="str">
        <f>IFERROR(Inv_SY_B!IE101/Inv_SY_B!$NE101-1,"")</f>
        <v/>
      </c>
      <c r="IF90" s="57" t="str">
        <f>IFERROR(Inv_SY_B!IF101/Inv_SY_B!$NE101-1,"")</f>
        <v/>
      </c>
      <c r="IG90" s="57" t="str">
        <f>IFERROR(Inv_SY_B!IG101/Inv_SY_B!$NE101-1,"")</f>
        <v/>
      </c>
      <c r="IH90" s="57" t="str">
        <f>IFERROR(Inv_SY_B!IH101/Inv_SY_B!$NE101-1,"")</f>
        <v/>
      </c>
      <c r="II90" s="57" t="str">
        <f>IFERROR(Inv_SY_B!II101/Inv_SY_B!$NE101-1,"")</f>
        <v/>
      </c>
      <c r="IJ90" s="57" t="str">
        <f>IFERROR(Inv_SY_B!IJ101/Inv_SY_B!$NE101-1,"")</f>
        <v/>
      </c>
      <c r="IK90" s="57" t="str">
        <f>IFERROR(Inv_SY_B!IK101/Inv_SY_B!$NE101-1,"")</f>
        <v/>
      </c>
      <c r="IL90" s="57" t="str">
        <f>IFERROR(Inv_SY_B!IL101/Inv_SY_B!$NE101-1,"")</f>
        <v/>
      </c>
      <c r="IM90" s="57" t="str">
        <f>IFERROR(Inv_SY_B!IM101/Inv_SY_B!$NE101-1,"")</f>
        <v/>
      </c>
      <c r="IN90" s="57" t="str">
        <f>IFERROR(Inv_SY_B!IN101/Inv_SY_B!$NE101-1,"")</f>
        <v/>
      </c>
      <c r="IO90" s="57" t="str">
        <f>IFERROR(Inv_SY_B!IO101/Inv_SY_B!$NE101-1,"")</f>
        <v/>
      </c>
      <c r="IP90" s="57" t="str">
        <f>IFERROR(Inv_SY_B!IP101/Inv_SY_B!$NE101-1,"")</f>
        <v/>
      </c>
      <c r="IQ90" s="57" t="str">
        <f>IFERROR(Inv_SY_B!IQ101/Inv_SY_B!$NE101-1,"")</f>
        <v/>
      </c>
      <c r="IR90" s="57" t="str">
        <f>IFERROR(Inv_SY_B!IR101/Inv_SY_B!$NE101-1,"")</f>
        <v/>
      </c>
      <c r="IS90" s="57" t="str">
        <f>IFERROR(Inv_SY_B!IS101/Inv_SY_B!$NE101-1,"")</f>
        <v/>
      </c>
      <c r="IT90" s="57" t="str">
        <f>IFERROR(Inv_SY_B!IT101/Inv_SY_B!$NE101-1,"")</f>
        <v/>
      </c>
      <c r="IU90" s="57" t="str">
        <f>IFERROR(Inv_SY_B!IU101/Inv_SY_B!$NE101-1,"")</f>
        <v/>
      </c>
      <c r="IV90" s="57" t="str">
        <f>IFERROR(Inv_SY_B!IV101/Inv_SY_B!$NE101-1,"")</f>
        <v/>
      </c>
      <c r="IW90" s="57" t="str">
        <f>IFERROR(Inv_SY_B!IW101/Inv_SY_B!$NE101-1,"")</f>
        <v/>
      </c>
      <c r="IX90" s="57" t="str">
        <f>IFERROR(Inv_SY_B!IX101/Inv_SY_B!$NE101-1,"")</f>
        <v/>
      </c>
      <c r="IY90" s="57" t="str">
        <f>IFERROR(Inv_SY_B!IY101/Inv_SY_B!$NE101-1,"")</f>
        <v/>
      </c>
      <c r="IZ90" s="57" t="str">
        <f>IFERROR(Inv_SY_B!IZ101/Inv_SY_B!$NE101-1,"")</f>
        <v/>
      </c>
      <c r="JA90" s="57" t="str">
        <f>IFERROR(Inv_SY_B!JA101/Inv_SY_B!$NE101-1,"")</f>
        <v/>
      </c>
      <c r="JB90" s="57" t="str">
        <f>IFERROR(Inv_SY_B!JB101/Inv_SY_B!$NE101-1,"")</f>
        <v/>
      </c>
      <c r="JC90" s="57" t="str">
        <f>IFERROR(Inv_SY_B!JC101/Inv_SY_B!$NE101-1,"")</f>
        <v/>
      </c>
      <c r="JD90" s="57" t="str">
        <f>IFERROR(Inv_SY_B!JD101/Inv_SY_B!$NE101-1,"")</f>
        <v/>
      </c>
      <c r="JE90" s="57" t="str">
        <f>IFERROR(Inv_SY_B!JE101/Inv_SY_B!$NE101-1,"")</f>
        <v/>
      </c>
      <c r="JF90" s="57" t="str">
        <f>IFERROR(Inv_SY_B!JF101/Inv_SY_B!$NE101-1,"")</f>
        <v/>
      </c>
      <c r="JG90" s="57" t="str">
        <f>IFERROR(Inv_SY_B!JG101/Inv_SY_B!$NE101-1,"")</f>
        <v/>
      </c>
      <c r="JH90" s="57" t="str">
        <f>IFERROR(Inv_SY_B!JH101/Inv_SY_B!$NE101-1,"")</f>
        <v/>
      </c>
      <c r="JI90" s="57" t="str">
        <f>IFERROR(Inv_SY_B!JI101/Inv_SY_B!$NE101-1,"")</f>
        <v/>
      </c>
      <c r="JJ90" s="57" t="str">
        <f>IFERROR(Inv_SY_B!JJ101/Inv_SY_B!$NE101-1,"")</f>
        <v/>
      </c>
      <c r="JK90" s="57" t="str">
        <f>IFERROR(Inv_SY_B!JK101/Inv_SY_B!$NE101-1,"")</f>
        <v/>
      </c>
      <c r="JL90" s="57" t="str">
        <f>IFERROR(Inv_SY_B!JL101/Inv_SY_B!$NE101-1,"")</f>
        <v/>
      </c>
      <c r="JM90" s="57" t="str">
        <f>IFERROR(Inv_SY_B!JM101/Inv_SY_B!$NE101-1,"")</f>
        <v/>
      </c>
      <c r="JN90" s="57" t="str">
        <f>IFERROR(Inv_SY_B!JN101/Inv_SY_B!$NE101-1,"")</f>
        <v/>
      </c>
      <c r="JO90" s="57" t="str">
        <f>IFERROR(Inv_SY_B!JO101/Inv_SY_B!$NE101-1,"")</f>
        <v/>
      </c>
      <c r="JP90" s="57" t="str">
        <f>IFERROR(Inv_SY_B!JP101/Inv_SY_B!$NE101-1,"")</f>
        <v/>
      </c>
      <c r="JQ90" s="57" t="str">
        <f>IFERROR(Inv_SY_B!JQ101/Inv_SY_B!$NE101-1,"")</f>
        <v/>
      </c>
      <c r="JR90" s="57" t="str">
        <f>IFERROR(Inv_SY_B!JR101/Inv_SY_B!$NE101-1,"")</f>
        <v/>
      </c>
      <c r="JS90" s="57" t="str">
        <f>IFERROR(Inv_SY_B!JS101/Inv_SY_B!$NE101-1,"")</f>
        <v/>
      </c>
      <c r="JT90" s="57" t="str">
        <f>IFERROR(Inv_SY_B!JT101/Inv_SY_B!$NE101-1,"")</f>
        <v/>
      </c>
      <c r="JU90" s="57" t="str">
        <f>IFERROR(Inv_SY_B!JU101/Inv_SY_B!$NE101-1,"")</f>
        <v/>
      </c>
      <c r="JV90" s="57" t="str">
        <f>IFERROR(Inv_SY_B!JV101/Inv_SY_B!$NE101-1,"")</f>
        <v/>
      </c>
      <c r="JW90" s="57" t="str">
        <f>IFERROR(Inv_SY_B!JW101/Inv_SY_B!$NE101-1,"")</f>
        <v/>
      </c>
      <c r="JX90" s="57" t="str">
        <f>IFERROR(Inv_SY_B!JX101/Inv_SY_B!$NE101-1,"")</f>
        <v/>
      </c>
      <c r="JY90" s="57" t="str">
        <f>IFERROR(Inv_SY_B!JY101/Inv_SY_B!$NE101-1,"")</f>
        <v/>
      </c>
      <c r="JZ90" s="57" t="str">
        <f>IFERROR(Inv_SY_B!JZ101/Inv_SY_B!$NE101-1,"")</f>
        <v/>
      </c>
      <c r="KA90" s="57" t="str">
        <f>IFERROR(Inv_SY_B!KA101/Inv_SY_B!$NE101-1,"")</f>
        <v/>
      </c>
      <c r="KB90" s="57" t="str">
        <f>IFERROR(Inv_SY_B!KB101/Inv_SY_B!$NE101-1,"")</f>
        <v/>
      </c>
      <c r="KC90" s="57" t="str">
        <f>IFERROR(Inv_SY_B!KC101/Inv_SY_B!$NE101-1,"")</f>
        <v/>
      </c>
      <c r="KD90" s="57" t="str">
        <f>IFERROR(Inv_SY_B!KD101/Inv_SY_B!$NE101-1,"")</f>
        <v/>
      </c>
      <c r="KE90" s="57" t="str">
        <f>IFERROR(Inv_SY_B!KE101/Inv_SY_B!$NE101-1,"")</f>
        <v/>
      </c>
      <c r="KF90" s="57" t="str">
        <f>IFERROR(Inv_SY_B!KF101/Inv_SY_B!$NE101-1,"")</f>
        <v/>
      </c>
      <c r="KG90" s="57" t="str">
        <f>IFERROR(Inv_SY_B!KG101/Inv_SY_B!$NE101-1,"")</f>
        <v/>
      </c>
      <c r="KH90" s="57" t="str">
        <f>IFERROR(Inv_SY_B!KH101/Inv_SY_B!$NE101-1,"")</f>
        <v/>
      </c>
      <c r="KI90" s="57" t="str">
        <f>IFERROR(Inv_SY_B!KI101/Inv_SY_B!$NE101-1,"")</f>
        <v/>
      </c>
      <c r="KJ90" s="57" t="str">
        <f>IFERROR(Inv_SY_B!KJ101/Inv_SY_B!$NE101-1,"")</f>
        <v/>
      </c>
      <c r="KK90" s="57" t="str">
        <f>IFERROR(Inv_SY_B!KK101/Inv_SY_B!$NE101-1,"")</f>
        <v/>
      </c>
      <c r="KL90" s="57" t="str">
        <f>IFERROR(Inv_SY_B!KL101/Inv_SY_B!$NE101-1,"")</f>
        <v/>
      </c>
      <c r="KM90" s="57" t="str">
        <f>IFERROR(Inv_SY_B!KM101/Inv_SY_B!$NE101-1,"")</f>
        <v/>
      </c>
      <c r="KN90" s="57" t="str">
        <f>IFERROR(Inv_SY_B!KN101/Inv_SY_B!$NE101-1,"")</f>
        <v/>
      </c>
      <c r="KO90" s="57" t="str">
        <f>IFERROR(Inv_SY_B!KO101/Inv_SY_B!$NE101-1,"")</f>
        <v/>
      </c>
      <c r="KP90" s="57" t="str">
        <f>IFERROR(Inv_SY_B!KP101/Inv_SY_B!$NE101-1,"")</f>
        <v/>
      </c>
      <c r="KQ90" s="57" t="str">
        <f>IFERROR(Inv_SY_B!KQ101/Inv_SY_B!$NE101-1,"")</f>
        <v/>
      </c>
      <c r="KR90" s="57" t="str">
        <f>IFERROR(Inv_SY_B!KR101/Inv_SY_B!$NE101-1,"")</f>
        <v/>
      </c>
      <c r="KS90" s="57" t="str">
        <f>IFERROR(Inv_SY_B!KS101/Inv_SY_B!$NE101-1,"")</f>
        <v/>
      </c>
      <c r="KT90" s="57" t="str">
        <f>IFERROR(Inv_SY_B!KT101/Inv_SY_B!$NE101-1,"")</f>
        <v/>
      </c>
      <c r="KU90" s="57" t="str">
        <f>IFERROR(Inv_SY_B!KU101/Inv_SY_B!$NE101-1,"")</f>
        <v/>
      </c>
      <c r="KV90" s="57" t="str">
        <f>IFERROR(Inv_SY_B!KV101/Inv_SY_B!$NE101-1,"")</f>
        <v/>
      </c>
      <c r="KW90" s="57" t="str">
        <f>IFERROR(Inv_SY_B!KW101/Inv_SY_B!$NE101-1,"")</f>
        <v/>
      </c>
      <c r="KX90" s="57" t="str">
        <f>IFERROR(Inv_SY_B!KX101/Inv_SY_B!$NE101-1,"")</f>
        <v/>
      </c>
      <c r="KY90" s="57" t="str">
        <f>IFERROR(Inv_SY_B!KY101/Inv_SY_B!$NE101-1,"")</f>
        <v/>
      </c>
      <c r="KZ90" s="57" t="str">
        <f>IFERROR(Inv_SY_B!KZ101/Inv_SY_B!$NE101-1,"")</f>
        <v/>
      </c>
      <c r="LA90" s="57" t="str">
        <f>IFERROR(Inv_SY_B!LA101/Inv_SY_B!$NE101-1,"")</f>
        <v/>
      </c>
      <c r="LB90" s="57" t="str">
        <f>IFERROR(Inv_SY_B!LB101/Inv_SY_B!$NE101-1,"")</f>
        <v/>
      </c>
      <c r="LC90" s="57" t="str">
        <f>IFERROR(Inv_SY_B!LC101/Inv_SY_B!$NE101-1,"")</f>
        <v/>
      </c>
      <c r="LD90" s="57" t="str">
        <f>IFERROR(Inv_SY_B!LD101/Inv_SY_B!$NE101-1,"")</f>
        <v/>
      </c>
      <c r="LE90" s="57" t="str">
        <f>IFERROR(Inv_SY_B!LE101/Inv_SY_B!$NE101-1,"")</f>
        <v/>
      </c>
      <c r="LF90" s="57" t="str">
        <f>IFERROR(Inv_SY_B!LF101/Inv_SY_B!$NE101-1,"")</f>
        <v/>
      </c>
      <c r="LG90" s="57" t="str">
        <f>IFERROR(Inv_SY_B!LG101/Inv_SY_B!$NE101-1,"")</f>
        <v/>
      </c>
      <c r="LH90" s="57" t="str">
        <f>IFERROR(Inv_SY_B!LH101/Inv_SY_B!$NE101-1,"")</f>
        <v/>
      </c>
      <c r="LI90" s="57" t="str">
        <f>IFERROR(Inv_SY_B!LI101/Inv_SY_B!$NE101-1,"")</f>
        <v/>
      </c>
      <c r="LJ90" s="57" t="str">
        <f>IFERROR(Inv_SY_B!LJ101/Inv_SY_B!$NE101-1,"")</f>
        <v/>
      </c>
      <c r="LK90" s="57" t="str">
        <f>IFERROR(Inv_SY_B!LK101/Inv_SY_B!$NE101-1,"")</f>
        <v/>
      </c>
      <c r="LL90" s="57" t="str">
        <f>IFERROR(Inv_SY_B!LL101/Inv_SY_B!$NE101-1,"")</f>
        <v/>
      </c>
      <c r="LM90" s="57" t="str">
        <f>IFERROR(Inv_SY_B!LM101/Inv_SY_B!$NE101-1,"")</f>
        <v/>
      </c>
      <c r="LN90" s="57" t="str">
        <f>IFERROR(Inv_SY_B!LN101/Inv_SY_B!$NE101-1,"")</f>
        <v/>
      </c>
      <c r="LO90" s="57" t="str">
        <f>IFERROR(Inv_SY_B!LO101/Inv_SY_B!$NE101-1,"")</f>
        <v/>
      </c>
      <c r="LP90" s="57" t="str">
        <f>IFERROR(Inv_SY_B!LP101/Inv_SY_B!$NE101-1,"")</f>
        <v/>
      </c>
      <c r="LQ90" s="57" t="str">
        <f>IFERROR(Inv_SY_B!LQ101/Inv_SY_B!$NE101-1,"")</f>
        <v/>
      </c>
      <c r="LR90" s="57" t="str">
        <f>IFERROR(Inv_SY_B!LR101/Inv_SY_B!$NE101-1,"")</f>
        <v/>
      </c>
      <c r="LS90" s="57" t="str">
        <f>IFERROR(Inv_SY_B!LS101/Inv_SY_B!$NE101-1,"")</f>
        <v/>
      </c>
      <c r="LT90" s="57" t="str">
        <f>IFERROR(Inv_SY_B!LT101/Inv_SY_B!$NE101-1,"")</f>
        <v/>
      </c>
      <c r="LU90" s="57" t="str">
        <f>IFERROR(Inv_SY_B!LU101/Inv_SY_B!$NE101-1,"")</f>
        <v/>
      </c>
      <c r="LV90" s="57" t="str">
        <f>IFERROR(Inv_SY_B!LV101/Inv_SY_B!$NE101-1,"")</f>
        <v/>
      </c>
      <c r="LW90" s="57" t="str">
        <f>IFERROR(Inv_SY_B!LW101/Inv_SY_B!$NE101-1,"")</f>
        <v/>
      </c>
      <c r="LX90" s="57" t="str">
        <f>IFERROR(Inv_SY_B!LX101/Inv_SY_B!$NE101-1,"")</f>
        <v/>
      </c>
      <c r="LY90" s="57" t="str">
        <f>IFERROR(Inv_SY_B!LY101/Inv_SY_B!$NE101-1,"")</f>
        <v/>
      </c>
      <c r="LZ90" s="57" t="str">
        <f>IFERROR(Inv_SY_B!LZ101/Inv_SY_B!$NE101-1,"")</f>
        <v/>
      </c>
      <c r="MA90" s="57" t="str">
        <f>IFERROR(Inv_SY_B!MA101/Inv_SY_B!$NE101-1,"")</f>
        <v/>
      </c>
      <c r="MB90" s="57" t="str">
        <f>IFERROR(Inv_SY_B!MB101/Inv_SY_B!$NE101-1,"")</f>
        <v/>
      </c>
      <c r="MC90" s="57" t="str">
        <f>IFERROR(Inv_SY_B!MC101/Inv_SY_B!$NE101-1,"")</f>
        <v/>
      </c>
      <c r="MD90" s="57" t="str">
        <f>IFERROR(Inv_SY_B!MD101/Inv_SY_B!$NE101-1,"")</f>
        <v/>
      </c>
      <c r="ME90" s="57" t="str">
        <f>IFERROR(Inv_SY_B!ME101/Inv_SY_B!$NE101-1,"")</f>
        <v/>
      </c>
      <c r="MF90" s="57" t="str">
        <f>IFERROR(Inv_SY_B!MF101/Inv_SY_B!$NE101-1,"")</f>
        <v/>
      </c>
      <c r="MG90" s="57" t="str">
        <f>IFERROR(Inv_SY_B!MG101/Inv_SY_B!$NE101-1,"")</f>
        <v/>
      </c>
      <c r="MH90" s="57" t="str">
        <f>IFERROR(Inv_SY_B!MH101/Inv_SY_B!$NE101-1,"")</f>
        <v/>
      </c>
      <c r="MI90" s="57" t="str">
        <f>IFERROR(Inv_SY_B!MI101/Inv_SY_B!$NE101-1,"")</f>
        <v/>
      </c>
      <c r="MJ90" s="57" t="str">
        <f>IFERROR(Inv_SY_B!MJ101/Inv_SY_B!$NE101-1,"")</f>
        <v/>
      </c>
      <c r="MK90" s="57" t="str">
        <f>IFERROR(Inv_SY_B!MK101/Inv_SY_B!$NE101-1,"")</f>
        <v/>
      </c>
      <c r="ML90" s="57" t="str">
        <f>IFERROR(Inv_SY_B!ML101/Inv_SY_B!$NE101-1,"")</f>
        <v/>
      </c>
      <c r="MM90" s="57" t="str">
        <f>IFERROR(Inv_SY_B!MM101/Inv_SY_B!$NE101-1,"")</f>
        <v/>
      </c>
      <c r="MN90" s="57" t="str">
        <f>IFERROR(Inv_SY_B!MN101/Inv_SY_B!$NE101-1,"")</f>
        <v/>
      </c>
      <c r="MO90" s="57" t="str">
        <f>IFERROR(Inv_SY_B!MO101/Inv_SY_B!$NE101-1,"")</f>
        <v/>
      </c>
      <c r="MP90" s="57" t="str">
        <f>IFERROR(Inv_SY_B!MP101/Inv_SY_B!$NE101-1,"")</f>
        <v/>
      </c>
      <c r="MQ90" s="57" t="str">
        <f>IFERROR(Inv_SY_B!MQ101/Inv_SY_B!$NE101-1,"")</f>
        <v/>
      </c>
      <c r="MR90" s="57" t="str">
        <f>IFERROR(Inv_SY_B!MR101/Inv_SY_B!$NE101-1,"")</f>
        <v/>
      </c>
      <c r="MS90" s="57" t="str">
        <f>IFERROR(Inv_SY_B!MS101/Inv_SY_B!$NE101-1,"")</f>
        <v/>
      </c>
      <c r="MT90" s="57" t="str">
        <f>IFERROR(Inv_SY_B!MT101/Inv_SY_B!$NE101-1,"")</f>
        <v/>
      </c>
      <c r="MU90" s="57" t="str">
        <f>IFERROR(Inv_SY_B!MU101/Inv_SY_B!$NE101-1,"")</f>
        <v/>
      </c>
      <c r="MV90" s="57" t="str">
        <f>IFERROR(Inv_SY_B!MV101/Inv_SY_B!$NE101-1,"")</f>
        <v/>
      </c>
      <c r="MW90" s="57" t="str">
        <f>IFERROR(Inv_SY_B!MW101/Inv_SY_B!$NE101-1,"")</f>
        <v/>
      </c>
      <c r="MX90" s="57" t="str">
        <f>IFERROR(Inv_SY_B!MX101/Inv_SY_B!$NE101-1,"")</f>
        <v/>
      </c>
      <c r="MY90" s="57" t="str">
        <f>IFERROR(Inv_SY_B!MY101/Inv_SY_B!$NE101-1,"")</f>
        <v/>
      </c>
      <c r="MZ90" s="57" t="str">
        <f>IFERROR(Inv_SY_B!MZ101/Inv_SY_B!$NE101-1,"")</f>
        <v/>
      </c>
      <c r="NA90" s="57" t="str">
        <f>IFERROR(Inv_SY_B!NA101/Inv_SY_B!$NE101-1,"")</f>
        <v/>
      </c>
      <c r="NB90" s="57" t="str">
        <f>IFERROR(Inv_SY_B!NB101/Inv_SY_B!$NE101-1,"")</f>
        <v/>
      </c>
      <c r="NC90" s="57" t="str">
        <f>IFERROR(Inv_SY_B!NC101/Inv_SY_B!$NE101-1,"")</f>
        <v/>
      </c>
      <c r="ND90" s="57" t="str">
        <f>IFERROR(Inv_SY_B!ND101/Inv_SY_B!$NE101-1,"")</f>
        <v/>
      </c>
    </row>
    <row r="91" spans="2:368" ht="15" customHeight="1" x14ac:dyDescent="0.35">
      <c r="B91" s="86">
        <f t="shared" si="1"/>
        <v>45832</v>
      </c>
      <c r="C91" s="57" t="str">
        <f>IFERROR(Inv_SY_B!C102/Inv_SY_B!$NE102-1,"")</f>
        <v/>
      </c>
      <c r="D91" s="57" t="str">
        <f>IFERROR(Inv_SY_B!D102/Inv_SY_B!$NE102-1,"")</f>
        <v/>
      </c>
      <c r="E91" s="57" t="str">
        <f>IFERROR(Inv_SY_B!E102/Inv_SY_B!$NE102-1,"")</f>
        <v/>
      </c>
      <c r="F91" s="57" t="str">
        <f>IFERROR(Inv_SY_B!F102/Inv_SY_B!$NE102-1,"")</f>
        <v/>
      </c>
      <c r="G91" s="57" t="str">
        <f>IFERROR(Inv_SY_B!G102/Inv_SY_B!$NE102-1,"")</f>
        <v/>
      </c>
      <c r="H91" s="57" t="str">
        <f>IFERROR(Inv_SY_B!H102/Inv_SY_B!$NE102-1,"")</f>
        <v/>
      </c>
      <c r="I91" s="57" t="str">
        <f>IFERROR(Inv_SY_B!I102/Inv_SY_B!$NE102-1,"")</f>
        <v/>
      </c>
      <c r="J91" s="57" t="str">
        <f>IFERROR(Inv_SY_B!J102/Inv_SY_B!$NE102-1,"")</f>
        <v/>
      </c>
      <c r="K91" s="57" t="str">
        <f>IFERROR(Inv_SY_B!K102/Inv_SY_B!$NE102-1,"")</f>
        <v/>
      </c>
      <c r="L91" s="57" t="str">
        <f>IFERROR(Inv_SY_B!L102/Inv_SY_B!$NE102-1,"")</f>
        <v/>
      </c>
      <c r="M91" s="57" t="str">
        <f>IFERROR(Inv_SY_B!M102/Inv_SY_B!$NE102-1,"")</f>
        <v/>
      </c>
      <c r="N91" s="57" t="str">
        <f>IFERROR(Inv_SY_B!N102/Inv_SY_B!$NE102-1,"")</f>
        <v/>
      </c>
      <c r="O91" s="57" t="str">
        <f>IFERROR(Inv_SY_B!O102/Inv_SY_B!$NE102-1,"")</f>
        <v/>
      </c>
      <c r="P91" s="57" t="str">
        <f>IFERROR(Inv_SY_B!P102/Inv_SY_B!$NE102-1,"")</f>
        <v/>
      </c>
      <c r="Q91" s="57" t="str">
        <f>IFERROR(Inv_SY_B!Q102/Inv_SY_B!$NE102-1,"")</f>
        <v/>
      </c>
      <c r="R91" s="57" t="str">
        <f>IFERROR(Inv_SY_B!R102/Inv_SY_B!$NE102-1,"")</f>
        <v/>
      </c>
      <c r="S91" s="57" t="str">
        <f>IFERROR(Inv_SY_B!S102/Inv_SY_B!$NE102-1,"")</f>
        <v/>
      </c>
      <c r="T91" s="57" t="str">
        <f>IFERROR(Inv_SY_B!T102/Inv_SY_B!$NE102-1,"")</f>
        <v/>
      </c>
      <c r="U91" s="57" t="str">
        <f>IFERROR(Inv_SY_B!U102/Inv_SY_B!$NE102-1,"")</f>
        <v/>
      </c>
      <c r="V91" s="57" t="str">
        <f>IFERROR(Inv_SY_B!V102/Inv_SY_B!$NE102-1,"")</f>
        <v/>
      </c>
      <c r="W91" s="57" t="str">
        <f>IFERROR(Inv_SY_B!W102/Inv_SY_B!$NE102-1,"")</f>
        <v/>
      </c>
      <c r="X91" s="57" t="str">
        <f>IFERROR(Inv_SY_B!X102/Inv_SY_B!$NE102-1,"")</f>
        <v/>
      </c>
      <c r="Y91" s="57" t="str">
        <f>IFERROR(Inv_SY_B!Y102/Inv_SY_B!$NE102-1,"")</f>
        <v/>
      </c>
      <c r="Z91" s="57" t="str">
        <f>IFERROR(Inv_SY_B!Z102/Inv_SY_B!$NE102-1,"")</f>
        <v/>
      </c>
      <c r="AA91" s="57" t="str">
        <f>IFERROR(Inv_SY_B!AA102/Inv_SY_B!$NE102-1,"")</f>
        <v/>
      </c>
      <c r="AB91" s="57" t="str">
        <f>IFERROR(Inv_SY_B!AB102/Inv_SY_B!$NE102-1,"")</f>
        <v/>
      </c>
      <c r="AC91" s="57" t="str">
        <f>IFERROR(Inv_SY_B!AC102/Inv_SY_B!$NE102-1,"")</f>
        <v/>
      </c>
      <c r="AD91" s="57" t="str">
        <f>IFERROR(Inv_SY_B!AD102/Inv_SY_B!$NE102-1,"")</f>
        <v/>
      </c>
      <c r="AE91" s="57" t="str">
        <f>IFERROR(Inv_SY_B!AE102/Inv_SY_B!$NE102-1,"")</f>
        <v/>
      </c>
      <c r="AF91" s="57" t="str">
        <f>IFERROR(Inv_SY_B!AF102/Inv_SY_B!$NE102-1,"")</f>
        <v/>
      </c>
      <c r="AG91" s="57" t="str">
        <f>IFERROR(Inv_SY_B!AG102/Inv_SY_B!$NE102-1,"")</f>
        <v/>
      </c>
      <c r="AH91" s="57" t="str">
        <f>IFERROR(Inv_SY_B!AH102/Inv_SY_B!$NE102-1,"")</f>
        <v/>
      </c>
      <c r="AI91" s="57" t="str">
        <f>IFERROR(Inv_SY_B!AI102/Inv_SY_B!$NE102-1,"")</f>
        <v/>
      </c>
      <c r="AJ91" s="57" t="str">
        <f>IFERROR(Inv_SY_B!AJ102/Inv_SY_B!$NE102-1,"")</f>
        <v/>
      </c>
      <c r="AK91" s="57" t="str">
        <f>IFERROR(Inv_SY_B!AK102/Inv_SY_B!$NE102-1,"")</f>
        <v/>
      </c>
      <c r="AL91" s="57" t="str">
        <f>IFERROR(Inv_SY_B!AL102/Inv_SY_B!$NE102-1,"")</f>
        <v/>
      </c>
      <c r="AM91" s="57" t="str">
        <f>IFERROR(Inv_SY_B!AM102/Inv_SY_B!$NE102-1,"")</f>
        <v/>
      </c>
      <c r="AN91" s="57" t="str">
        <f>IFERROR(Inv_SY_B!AN102/Inv_SY_B!$NE102-1,"")</f>
        <v/>
      </c>
      <c r="AO91" s="57" t="str">
        <f>IFERROR(Inv_SY_B!AO102/Inv_SY_B!$NE102-1,"")</f>
        <v/>
      </c>
      <c r="AP91" s="57" t="str">
        <f>IFERROR(Inv_SY_B!AP102/Inv_SY_B!$NE102-1,"")</f>
        <v/>
      </c>
      <c r="AQ91" s="57" t="str">
        <f>IFERROR(Inv_SY_B!AQ102/Inv_SY_B!$NE102-1,"")</f>
        <v/>
      </c>
      <c r="AR91" s="57" t="str">
        <f>IFERROR(Inv_SY_B!AR102/Inv_SY_B!$NE102-1,"")</f>
        <v/>
      </c>
      <c r="AS91" s="57" t="str">
        <f>IFERROR(Inv_SY_B!AS102/Inv_SY_B!$NE102-1,"")</f>
        <v/>
      </c>
      <c r="AT91" s="57" t="str">
        <f>IFERROR(Inv_SY_B!AT102/Inv_SY_B!$NE102-1,"")</f>
        <v/>
      </c>
      <c r="AU91" s="57" t="str">
        <f>IFERROR(Inv_SY_B!AU102/Inv_SY_B!$NE102-1,"")</f>
        <v/>
      </c>
      <c r="AV91" s="57" t="str">
        <f>IFERROR(Inv_SY_B!AV102/Inv_SY_B!$NE102-1,"")</f>
        <v/>
      </c>
      <c r="AW91" s="57" t="str">
        <f>IFERROR(Inv_SY_B!AW102/Inv_SY_B!$NE102-1,"")</f>
        <v/>
      </c>
      <c r="AX91" s="57" t="str">
        <f>IFERROR(Inv_SY_B!AX102/Inv_SY_B!$NE102-1,"")</f>
        <v/>
      </c>
      <c r="AY91" s="57" t="str">
        <f>IFERROR(Inv_SY_B!AY102/Inv_SY_B!$NE102-1,"")</f>
        <v/>
      </c>
      <c r="AZ91" s="57" t="str">
        <f>IFERROR(Inv_SY_B!AZ102/Inv_SY_B!$NE102-1,"")</f>
        <v/>
      </c>
      <c r="BA91" s="57" t="str">
        <f>IFERROR(Inv_SY_B!BA102/Inv_SY_B!$NE102-1,"")</f>
        <v/>
      </c>
      <c r="BB91" s="57" t="str">
        <f>IFERROR(Inv_SY_B!BB102/Inv_SY_B!$NE102-1,"")</f>
        <v/>
      </c>
      <c r="BC91" s="57" t="str">
        <f>IFERROR(Inv_SY_B!BC102/Inv_SY_B!$NE102-1,"")</f>
        <v/>
      </c>
      <c r="BD91" s="57" t="str">
        <f>IFERROR(Inv_SY_B!BD102/Inv_SY_B!$NE102-1,"")</f>
        <v/>
      </c>
      <c r="BE91" s="57" t="str">
        <f>IFERROR(Inv_SY_B!BE102/Inv_SY_B!$NE102-1,"")</f>
        <v/>
      </c>
      <c r="BF91" s="57" t="str">
        <f>IFERROR(Inv_SY_B!BF102/Inv_SY_B!$NE102-1,"")</f>
        <v/>
      </c>
      <c r="BG91" s="57" t="str">
        <f>IFERROR(Inv_SY_B!BG102/Inv_SY_B!$NE102-1,"")</f>
        <v/>
      </c>
      <c r="BH91" s="57" t="str">
        <f>IFERROR(Inv_SY_B!BH102/Inv_SY_B!$NE102-1,"")</f>
        <v/>
      </c>
      <c r="BI91" s="57" t="str">
        <f>IFERROR(Inv_SY_B!BI102/Inv_SY_B!$NE102-1,"")</f>
        <v/>
      </c>
      <c r="BJ91" s="57" t="str">
        <f>IFERROR(Inv_SY_B!BJ102/Inv_SY_B!$NE102-1,"")</f>
        <v/>
      </c>
      <c r="BK91" s="57" t="str">
        <f>IFERROR(Inv_SY_B!BK102/Inv_SY_B!$NE102-1,"")</f>
        <v/>
      </c>
      <c r="BL91" s="57" t="str">
        <f>IFERROR(Inv_SY_B!BL102/Inv_SY_B!$NE102-1,"")</f>
        <v/>
      </c>
      <c r="BM91" s="57" t="str">
        <f>IFERROR(Inv_SY_B!BM102/Inv_SY_B!$NE102-1,"")</f>
        <v/>
      </c>
      <c r="BN91" s="57" t="str">
        <f>IFERROR(Inv_SY_B!BN102/Inv_SY_B!$NE102-1,"")</f>
        <v/>
      </c>
      <c r="BO91" s="57" t="str">
        <f>IFERROR(Inv_SY_B!BO102/Inv_SY_B!$NE102-1,"")</f>
        <v/>
      </c>
      <c r="BP91" s="57" t="str">
        <f>IFERROR(Inv_SY_B!BP102/Inv_SY_B!$NE102-1,"")</f>
        <v/>
      </c>
      <c r="BQ91" s="57" t="str">
        <f>IFERROR(Inv_SY_B!BQ102/Inv_SY_B!$NE102-1,"")</f>
        <v/>
      </c>
      <c r="BR91" s="57" t="str">
        <f>IFERROR(Inv_SY_B!BR102/Inv_SY_B!$NE102-1,"")</f>
        <v/>
      </c>
      <c r="BS91" s="57" t="str">
        <f>IFERROR(Inv_SY_B!BS102/Inv_SY_B!$NE102-1,"")</f>
        <v/>
      </c>
      <c r="BT91" s="57" t="str">
        <f>IFERROR(Inv_SY_B!BT102/Inv_SY_B!$NE102-1,"")</f>
        <v/>
      </c>
      <c r="BU91" s="57" t="str">
        <f>IFERROR(Inv_SY_B!BU102/Inv_SY_B!$NE102-1,"")</f>
        <v/>
      </c>
      <c r="BV91" s="57" t="str">
        <f>IFERROR(Inv_SY_B!BV102/Inv_SY_B!$NE102-1,"")</f>
        <v/>
      </c>
      <c r="BW91" s="57" t="str">
        <f>IFERROR(Inv_SY_B!BW102/Inv_SY_B!$NE102-1,"")</f>
        <v/>
      </c>
      <c r="BX91" s="57" t="str">
        <f>IFERROR(Inv_SY_B!BX102/Inv_SY_B!$NE102-1,"")</f>
        <v/>
      </c>
      <c r="BY91" s="57" t="str">
        <f>IFERROR(Inv_SY_B!BY102/Inv_SY_B!$NE102-1,"")</f>
        <v/>
      </c>
      <c r="BZ91" s="57" t="str">
        <f>IFERROR(Inv_SY_B!BZ102/Inv_SY_B!$NE102-1,"")</f>
        <v/>
      </c>
      <c r="CA91" s="57" t="str">
        <f>IFERROR(Inv_SY_B!CA102/Inv_SY_B!$NE102-1,"")</f>
        <v/>
      </c>
      <c r="CB91" s="57" t="str">
        <f>IFERROR(Inv_SY_B!CB102/Inv_SY_B!$NE102-1,"")</f>
        <v/>
      </c>
      <c r="CC91" s="57" t="str">
        <f>IFERROR(Inv_SY_B!CC102/Inv_SY_B!$NE102-1,"")</f>
        <v/>
      </c>
      <c r="CD91" s="57" t="str">
        <f>IFERROR(Inv_SY_B!CD102/Inv_SY_B!$NE102-1,"")</f>
        <v/>
      </c>
      <c r="CE91" s="57" t="str">
        <f>IFERROR(Inv_SY_B!CE102/Inv_SY_B!$NE102-1,"")</f>
        <v/>
      </c>
      <c r="CF91" s="57" t="str">
        <f>IFERROR(Inv_SY_B!CF102/Inv_SY_B!$NE102-1,"")</f>
        <v/>
      </c>
      <c r="CG91" s="57" t="str">
        <f>IFERROR(Inv_SY_B!CG102/Inv_SY_B!$NE102-1,"")</f>
        <v/>
      </c>
      <c r="CH91" s="57" t="str">
        <f>IFERROR(Inv_SY_B!CH102/Inv_SY_B!$NE102-1,"")</f>
        <v/>
      </c>
      <c r="CI91" s="57" t="str">
        <f>IFERROR(Inv_SY_B!CI102/Inv_SY_B!$NE102-1,"")</f>
        <v/>
      </c>
      <c r="CJ91" s="57" t="str">
        <f>IFERROR(Inv_SY_B!CJ102/Inv_SY_B!$NE102-1,"")</f>
        <v/>
      </c>
      <c r="CK91" s="57" t="str">
        <f>IFERROR(Inv_SY_B!CK102/Inv_SY_B!$NE102-1,"")</f>
        <v/>
      </c>
      <c r="CL91" s="57" t="str">
        <f>IFERROR(Inv_SY_B!CL102/Inv_SY_B!$NE102-1,"")</f>
        <v/>
      </c>
      <c r="CM91" s="57" t="str">
        <f>IFERROR(Inv_SY_B!CM102/Inv_SY_B!$NE102-1,"")</f>
        <v/>
      </c>
      <c r="CN91" s="57" t="str">
        <f>IFERROR(Inv_SY_B!CN102/Inv_SY_B!$NE102-1,"")</f>
        <v/>
      </c>
      <c r="CO91" s="57" t="str">
        <f>IFERROR(Inv_SY_B!CO102/Inv_SY_B!$NE102-1,"")</f>
        <v/>
      </c>
      <c r="CP91" s="57" t="str">
        <f>IFERROR(Inv_SY_B!CP102/Inv_SY_B!$NE102-1,"")</f>
        <v/>
      </c>
      <c r="CQ91" s="57" t="str">
        <f>IFERROR(Inv_SY_B!CQ102/Inv_SY_B!$NE102-1,"")</f>
        <v/>
      </c>
      <c r="CR91" s="57" t="str">
        <f>IFERROR(Inv_SY_B!CR102/Inv_SY_B!$NE102-1,"")</f>
        <v/>
      </c>
      <c r="CS91" s="57" t="str">
        <f>IFERROR(Inv_SY_B!CS102/Inv_SY_B!$NE102-1,"")</f>
        <v/>
      </c>
      <c r="CT91" s="57" t="str">
        <f>IFERROR(Inv_SY_B!CT102/Inv_SY_B!$NE102-1,"")</f>
        <v/>
      </c>
      <c r="CU91" s="57" t="str">
        <f>IFERROR(Inv_SY_B!CU102/Inv_SY_B!$NE102-1,"")</f>
        <v/>
      </c>
      <c r="CV91" s="57" t="str">
        <f>IFERROR(Inv_SY_B!CV102/Inv_SY_B!$NE102-1,"")</f>
        <v/>
      </c>
      <c r="CW91" s="57" t="str">
        <f>IFERROR(Inv_SY_B!CW102/Inv_SY_B!$NE102-1,"")</f>
        <v/>
      </c>
      <c r="CX91" s="57" t="str">
        <f>IFERROR(Inv_SY_B!CX102/Inv_SY_B!$NE102-1,"")</f>
        <v/>
      </c>
      <c r="CY91" s="57" t="str">
        <f>IFERROR(Inv_SY_B!CY102/Inv_SY_B!$NE102-1,"")</f>
        <v/>
      </c>
      <c r="CZ91" s="57" t="str">
        <f>IFERROR(Inv_SY_B!CZ102/Inv_SY_B!$NE102-1,"")</f>
        <v/>
      </c>
      <c r="DA91" s="57" t="str">
        <f>IFERROR(Inv_SY_B!DA102/Inv_SY_B!$NE102-1,"")</f>
        <v/>
      </c>
      <c r="DB91" s="57" t="str">
        <f>IFERROR(Inv_SY_B!DB102/Inv_SY_B!$NE102-1,"")</f>
        <v/>
      </c>
      <c r="DC91" s="57" t="str">
        <f>IFERROR(Inv_SY_B!DC102/Inv_SY_B!$NE102-1,"")</f>
        <v/>
      </c>
      <c r="DD91" s="57" t="str">
        <f>IFERROR(Inv_SY_B!DD102/Inv_SY_B!$NE102-1,"")</f>
        <v/>
      </c>
      <c r="DE91" s="57" t="str">
        <f>IFERROR(Inv_SY_B!DE102/Inv_SY_B!$NE102-1,"")</f>
        <v/>
      </c>
      <c r="DF91" s="57" t="str">
        <f>IFERROR(Inv_SY_B!DF102/Inv_SY_B!$NE102-1,"")</f>
        <v/>
      </c>
      <c r="DG91" s="57" t="str">
        <f>IFERROR(Inv_SY_B!DG102/Inv_SY_B!$NE102-1,"")</f>
        <v/>
      </c>
      <c r="DH91" s="57" t="str">
        <f>IFERROR(Inv_SY_B!DH102/Inv_SY_B!$NE102-1,"")</f>
        <v/>
      </c>
      <c r="DI91" s="57" t="str">
        <f>IFERROR(Inv_SY_B!DI102/Inv_SY_B!$NE102-1,"")</f>
        <v/>
      </c>
      <c r="DJ91" s="57" t="str">
        <f>IFERROR(Inv_SY_B!DJ102/Inv_SY_B!$NE102-1,"")</f>
        <v/>
      </c>
      <c r="DK91" s="57" t="str">
        <f>IFERROR(Inv_SY_B!DK102/Inv_SY_B!$NE102-1,"")</f>
        <v/>
      </c>
      <c r="DL91" s="57" t="str">
        <f>IFERROR(Inv_SY_B!DL102/Inv_SY_B!$NE102-1,"")</f>
        <v/>
      </c>
      <c r="DM91" s="57" t="str">
        <f>IFERROR(Inv_SY_B!DM102/Inv_SY_B!$NE102-1,"")</f>
        <v/>
      </c>
      <c r="DN91" s="57" t="str">
        <f>IFERROR(Inv_SY_B!DN102/Inv_SY_B!$NE102-1,"")</f>
        <v/>
      </c>
      <c r="DO91" s="57" t="str">
        <f>IFERROR(Inv_SY_B!DO102/Inv_SY_B!$NE102-1,"")</f>
        <v/>
      </c>
      <c r="DP91" s="57" t="str">
        <f>IFERROR(Inv_SY_B!DP102/Inv_SY_B!$NE102-1,"")</f>
        <v/>
      </c>
      <c r="DQ91" s="57" t="str">
        <f>IFERROR(Inv_SY_B!DQ102/Inv_SY_B!$NE102-1,"")</f>
        <v/>
      </c>
      <c r="DR91" s="57" t="str">
        <f>IFERROR(Inv_SY_B!DR102/Inv_SY_B!$NE102-1,"")</f>
        <v/>
      </c>
      <c r="DS91" s="57" t="str">
        <f>IFERROR(Inv_SY_B!DS102/Inv_SY_B!$NE102-1,"")</f>
        <v/>
      </c>
      <c r="DT91" s="57" t="str">
        <f>IFERROR(Inv_SY_B!DT102/Inv_SY_B!$NE102-1,"")</f>
        <v/>
      </c>
      <c r="DU91" s="57" t="str">
        <f>IFERROR(Inv_SY_B!DU102/Inv_SY_B!$NE102-1,"")</f>
        <v/>
      </c>
      <c r="DV91" s="57" t="str">
        <f>IFERROR(Inv_SY_B!DV102/Inv_SY_B!$NE102-1,"")</f>
        <v/>
      </c>
      <c r="DW91" s="57" t="str">
        <f>IFERROR(Inv_SY_B!DW102/Inv_SY_B!$NE102-1,"")</f>
        <v/>
      </c>
      <c r="DX91" s="57" t="str">
        <f>IFERROR(Inv_SY_B!DX102/Inv_SY_B!$NE102-1,"")</f>
        <v/>
      </c>
      <c r="DY91" s="57" t="str">
        <f>IFERROR(Inv_SY_B!DY102/Inv_SY_B!$NE102-1,"")</f>
        <v/>
      </c>
      <c r="DZ91" s="57" t="str">
        <f>IFERROR(Inv_SY_B!DZ102/Inv_SY_B!$NE102-1,"")</f>
        <v/>
      </c>
      <c r="EA91" s="57" t="str">
        <f>IFERROR(Inv_SY_B!EA102/Inv_SY_B!$NE102-1,"")</f>
        <v/>
      </c>
      <c r="EB91" s="57" t="str">
        <f>IFERROR(Inv_SY_B!EB102/Inv_SY_B!$NE102-1,"")</f>
        <v/>
      </c>
      <c r="EC91" s="57" t="str">
        <f>IFERROR(Inv_SY_B!EC102/Inv_SY_B!$NE102-1,"")</f>
        <v/>
      </c>
      <c r="ED91" s="57" t="str">
        <f>IFERROR(Inv_SY_B!ED102/Inv_SY_B!$NE102-1,"")</f>
        <v/>
      </c>
      <c r="EE91" s="57" t="str">
        <f>IFERROR(Inv_SY_B!EE102/Inv_SY_B!$NE102-1,"")</f>
        <v/>
      </c>
      <c r="EF91" s="57" t="str">
        <f>IFERROR(Inv_SY_B!EF102/Inv_SY_B!$NE102-1,"")</f>
        <v/>
      </c>
      <c r="EG91" s="57" t="str">
        <f>IFERROR(Inv_SY_B!EG102/Inv_SY_B!$NE102-1,"")</f>
        <v/>
      </c>
      <c r="EH91" s="57" t="str">
        <f>IFERROR(Inv_SY_B!EH102/Inv_SY_B!$NE102-1,"")</f>
        <v/>
      </c>
      <c r="EI91" s="57" t="str">
        <f>IFERROR(Inv_SY_B!EI102/Inv_SY_B!$NE102-1,"")</f>
        <v/>
      </c>
      <c r="EJ91" s="57" t="str">
        <f>IFERROR(Inv_SY_B!EJ102/Inv_SY_B!$NE102-1,"")</f>
        <v/>
      </c>
      <c r="EK91" s="57" t="str">
        <f>IFERROR(Inv_SY_B!EK102/Inv_SY_B!$NE102-1,"")</f>
        <v/>
      </c>
      <c r="EL91" s="57" t="str">
        <f>IFERROR(Inv_SY_B!EL102/Inv_SY_B!$NE102-1,"")</f>
        <v/>
      </c>
      <c r="EM91" s="57" t="str">
        <f>IFERROR(Inv_SY_B!EM102/Inv_SY_B!$NE102-1,"")</f>
        <v/>
      </c>
      <c r="EN91" s="57" t="str">
        <f>IFERROR(Inv_SY_B!EN102/Inv_SY_B!$NE102-1,"")</f>
        <v/>
      </c>
      <c r="EO91" s="57" t="str">
        <f>IFERROR(Inv_SY_B!EO102/Inv_SY_B!$NE102-1,"")</f>
        <v/>
      </c>
      <c r="EP91" s="57" t="str">
        <f>IFERROR(Inv_SY_B!EP102/Inv_SY_B!$NE102-1,"")</f>
        <v/>
      </c>
      <c r="EQ91" s="57" t="str">
        <f>IFERROR(Inv_SY_B!EQ102/Inv_SY_B!$NE102-1,"")</f>
        <v/>
      </c>
      <c r="ER91" s="57" t="str">
        <f>IFERROR(Inv_SY_B!ER102/Inv_SY_B!$NE102-1,"")</f>
        <v/>
      </c>
      <c r="ES91" s="57" t="str">
        <f>IFERROR(Inv_SY_B!ES102/Inv_SY_B!$NE102-1,"")</f>
        <v/>
      </c>
      <c r="ET91" s="57" t="str">
        <f>IFERROR(Inv_SY_B!ET102/Inv_SY_B!$NE102-1,"")</f>
        <v/>
      </c>
      <c r="EU91" s="57" t="str">
        <f>IFERROR(Inv_SY_B!EU102/Inv_SY_B!$NE102-1,"")</f>
        <v/>
      </c>
      <c r="EV91" s="57" t="str">
        <f>IFERROR(Inv_SY_B!EV102/Inv_SY_B!$NE102-1,"")</f>
        <v/>
      </c>
      <c r="EW91" s="57" t="str">
        <f>IFERROR(Inv_SY_B!EW102/Inv_SY_B!$NE102-1,"")</f>
        <v/>
      </c>
      <c r="EX91" s="57" t="str">
        <f>IFERROR(Inv_SY_B!EX102/Inv_SY_B!$NE102-1,"")</f>
        <v/>
      </c>
      <c r="EY91" s="57" t="str">
        <f>IFERROR(Inv_SY_B!EY102/Inv_SY_B!$NE102-1,"")</f>
        <v/>
      </c>
      <c r="EZ91" s="57" t="str">
        <f>IFERROR(Inv_SY_B!EZ102/Inv_SY_B!$NE102-1,"")</f>
        <v/>
      </c>
      <c r="FA91" s="57" t="str">
        <f>IFERROR(Inv_SY_B!FA102/Inv_SY_B!$NE102-1,"")</f>
        <v/>
      </c>
      <c r="FB91" s="57" t="str">
        <f>IFERROR(Inv_SY_B!FB102/Inv_SY_B!$NE102-1,"")</f>
        <v/>
      </c>
      <c r="FC91" s="57" t="str">
        <f>IFERROR(Inv_SY_B!FC102/Inv_SY_B!$NE102-1,"")</f>
        <v/>
      </c>
      <c r="FD91" s="57" t="str">
        <f>IFERROR(Inv_SY_B!FD102/Inv_SY_B!$NE102-1,"")</f>
        <v/>
      </c>
      <c r="FE91" s="57" t="str">
        <f>IFERROR(Inv_SY_B!FE102/Inv_SY_B!$NE102-1,"")</f>
        <v/>
      </c>
      <c r="FF91" s="57" t="str">
        <f>IFERROR(Inv_SY_B!FF102/Inv_SY_B!$NE102-1,"")</f>
        <v/>
      </c>
      <c r="FG91" s="57" t="str">
        <f>IFERROR(Inv_SY_B!FG102/Inv_SY_B!$NE102-1,"")</f>
        <v/>
      </c>
      <c r="FH91" s="57" t="str">
        <f>IFERROR(Inv_SY_B!FH102/Inv_SY_B!$NE102-1,"")</f>
        <v/>
      </c>
      <c r="FI91" s="57" t="str">
        <f>IFERROR(Inv_SY_B!FI102/Inv_SY_B!$NE102-1,"")</f>
        <v/>
      </c>
      <c r="FJ91" s="57" t="str">
        <f>IFERROR(Inv_SY_B!FJ102/Inv_SY_B!$NE102-1,"")</f>
        <v/>
      </c>
      <c r="FK91" s="57" t="str">
        <f>IFERROR(Inv_SY_B!FK102/Inv_SY_B!$NE102-1,"")</f>
        <v/>
      </c>
      <c r="FL91" s="57" t="str">
        <f>IFERROR(Inv_SY_B!FL102/Inv_SY_B!$NE102-1,"")</f>
        <v/>
      </c>
      <c r="FM91" s="57" t="str">
        <f>IFERROR(Inv_SY_B!FM102/Inv_SY_B!$NE102-1,"")</f>
        <v/>
      </c>
      <c r="FN91" s="57" t="str">
        <f>IFERROR(Inv_SY_B!FN102/Inv_SY_B!$NE102-1,"")</f>
        <v/>
      </c>
      <c r="FO91" s="57" t="str">
        <f>IFERROR(Inv_SY_B!FO102/Inv_SY_B!$NE102-1,"")</f>
        <v/>
      </c>
      <c r="FP91" s="57" t="str">
        <f>IFERROR(Inv_SY_B!FP102/Inv_SY_B!$NE102-1,"")</f>
        <v/>
      </c>
      <c r="FQ91" s="57" t="str">
        <f>IFERROR(Inv_SY_B!FQ102/Inv_SY_B!$NE102-1,"")</f>
        <v/>
      </c>
      <c r="FR91" s="57" t="str">
        <f>IFERROR(Inv_SY_B!FR102/Inv_SY_B!$NE102-1,"")</f>
        <v/>
      </c>
      <c r="FS91" s="57" t="str">
        <f>IFERROR(Inv_SY_B!FS102/Inv_SY_B!$NE102-1,"")</f>
        <v/>
      </c>
      <c r="FT91" s="57" t="str">
        <f>IFERROR(Inv_SY_B!FT102/Inv_SY_B!$NE102-1,"")</f>
        <v/>
      </c>
      <c r="FU91" s="57" t="str">
        <f>IFERROR(Inv_SY_B!FU102/Inv_SY_B!$NE102-1,"")</f>
        <v/>
      </c>
      <c r="FV91" s="57" t="str">
        <f>IFERROR(Inv_SY_B!FV102/Inv_SY_B!$NE102-1,"")</f>
        <v/>
      </c>
      <c r="FW91" s="57" t="str">
        <f>IFERROR(Inv_SY_B!FW102/Inv_SY_B!$NE102-1,"")</f>
        <v/>
      </c>
      <c r="FX91" s="57" t="str">
        <f>IFERROR(Inv_SY_B!FX102/Inv_SY_B!$NE102-1,"")</f>
        <v/>
      </c>
      <c r="FY91" s="57" t="str">
        <f>IFERROR(Inv_SY_B!FY102/Inv_SY_B!$NE102-1,"")</f>
        <v/>
      </c>
      <c r="FZ91" s="57" t="str">
        <f>IFERROR(Inv_SY_B!FZ102/Inv_SY_B!$NE102-1,"")</f>
        <v/>
      </c>
      <c r="GA91" s="57" t="str">
        <f>IFERROR(Inv_SY_B!GA102/Inv_SY_B!$NE102-1,"")</f>
        <v/>
      </c>
      <c r="GB91" s="57" t="str">
        <f>IFERROR(Inv_SY_B!GB102/Inv_SY_B!$NE102-1,"")</f>
        <v/>
      </c>
      <c r="GC91" s="57" t="str">
        <f>IFERROR(Inv_SY_B!GC102/Inv_SY_B!$NE102-1,"")</f>
        <v/>
      </c>
      <c r="GD91" s="57" t="str">
        <f>IFERROR(Inv_SY_B!GD102/Inv_SY_B!$NE102-1,"")</f>
        <v/>
      </c>
      <c r="GE91" s="57" t="str">
        <f>IFERROR(Inv_SY_B!GE102/Inv_SY_B!$NE102-1,"")</f>
        <v/>
      </c>
      <c r="GF91" s="57" t="str">
        <f>IFERROR(Inv_SY_B!GF102/Inv_SY_B!$NE102-1,"")</f>
        <v/>
      </c>
      <c r="GG91" s="57" t="str">
        <f>IFERROR(Inv_SY_B!GG102/Inv_SY_B!$NE102-1,"")</f>
        <v/>
      </c>
      <c r="GH91" s="57" t="str">
        <f>IFERROR(Inv_SY_B!GH102/Inv_SY_B!$NE102-1,"")</f>
        <v/>
      </c>
      <c r="GI91" s="57" t="str">
        <f>IFERROR(Inv_SY_B!GI102/Inv_SY_B!$NE102-1,"")</f>
        <v/>
      </c>
      <c r="GJ91" s="57" t="str">
        <f>IFERROR(Inv_SY_B!GJ102/Inv_SY_B!$NE102-1,"")</f>
        <v/>
      </c>
      <c r="GK91" s="57" t="str">
        <f>IFERROR(Inv_SY_B!GK102/Inv_SY_B!$NE102-1,"")</f>
        <v/>
      </c>
      <c r="GL91" s="57" t="str">
        <f>IFERROR(Inv_SY_B!GL102/Inv_SY_B!$NE102-1,"")</f>
        <v/>
      </c>
      <c r="GM91" s="57" t="str">
        <f>IFERROR(Inv_SY_B!GM102/Inv_SY_B!$NE102-1,"")</f>
        <v/>
      </c>
      <c r="GN91" s="57" t="str">
        <f>IFERROR(Inv_SY_B!GN102/Inv_SY_B!$NE102-1,"")</f>
        <v/>
      </c>
      <c r="GO91" s="57" t="str">
        <f>IFERROR(Inv_SY_B!GO102/Inv_SY_B!$NE102-1,"")</f>
        <v/>
      </c>
      <c r="GP91" s="57" t="str">
        <f>IFERROR(Inv_SY_B!GP102/Inv_SY_B!$NE102-1,"")</f>
        <v/>
      </c>
      <c r="GQ91" s="57" t="str">
        <f>IFERROR(Inv_SY_B!GQ102/Inv_SY_B!$NE102-1,"")</f>
        <v/>
      </c>
      <c r="GR91" s="57" t="str">
        <f>IFERROR(Inv_SY_B!GR102/Inv_SY_B!$NE102-1,"")</f>
        <v/>
      </c>
      <c r="GS91" s="57" t="str">
        <f>IFERROR(Inv_SY_B!GS102/Inv_SY_B!$NE102-1,"")</f>
        <v/>
      </c>
      <c r="GT91" s="57" t="str">
        <f>IFERROR(Inv_SY_B!GT102/Inv_SY_B!$NE102-1,"")</f>
        <v/>
      </c>
      <c r="GU91" s="57" t="str">
        <f>IFERROR(Inv_SY_B!GU102/Inv_SY_B!$NE102-1,"")</f>
        <v/>
      </c>
      <c r="GV91" s="57" t="str">
        <f>IFERROR(Inv_SY_B!GV102/Inv_SY_B!$NE102-1,"")</f>
        <v/>
      </c>
      <c r="GW91" s="57" t="str">
        <f>IFERROR(Inv_SY_B!GW102/Inv_SY_B!$NE102-1,"")</f>
        <v/>
      </c>
      <c r="GX91" s="57" t="str">
        <f>IFERROR(Inv_SY_B!GX102/Inv_SY_B!$NE102-1,"")</f>
        <v/>
      </c>
      <c r="GY91" s="57" t="str">
        <f>IFERROR(Inv_SY_B!GY102/Inv_SY_B!$NE102-1,"")</f>
        <v/>
      </c>
      <c r="GZ91" s="57" t="str">
        <f>IFERROR(Inv_SY_B!GZ102/Inv_SY_B!$NE102-1,"")</f>
        <v/>
      </c>
      <c r="HA91" s="57" t="str">
        <f>IFERROR(Inv_SY_B!HA102/Inv_SY_B!$NE102-1,"")</f>
        <v/>
      </c>
      <c r="HB91" s="57" t="str">
        <f>IFERROR(Inv_SY_B!HB102/Inv_SY_B!$NE102-1,"")</f>
        <v/>
      </c>
      <c r="HC91" s="57" t="str">
        <f>IFERROR(Inv_SY_B!HC102/Inv_SY_B!$NE102-1,"")</f>
        <v/>
      </c>
      <c r="HD91" s="57" t="str">
        <f>IFERROR(Inv_SY_B!HD102/Inv_SY_B!$NE102-1,"")</f>
        <v/>
      </c>
      <c r="HE91" s="57" t="str">
        <f>IFERROR(Inv_SY_B!HE102/Inv_SY_B!$NE102-1,"")</f>
        <v/>
      </c>
      <c r="HF91" s="57" t="str">
        <f>IFERROR(Inv_SY_B!HF102/Inv_SY_B!$NE102-1,"")</f>
        <v/>
      </c>
      <c r="HG91" s="57" t="str">
        <f>IFERROR(Inv_SY_B!HG102/Inv_SY_B!$NE102-1,"")</f>
        <v/>
      </c>
      <c r="HH91" s="57" t="str">
        <f>IFERROR(Inv_SY_B!HH102/Inv_SY_B!$NE102-1,"")</f>
        <v/>
      </c>
      <c r="HI91" s="57" t="str">
        <f>IFERROR(Inv_SY_B!HI102/Inv_SY_B!$NE102-1,"")</f>
        <v/>
      </c>
      <c r="HJ91" s="57" t="str">
        <f>IFERROR(Inv_SY_B!HJ102/Inv_SY_B!$NE102-1,"")</f>
        <v/>
      </c>
      <c r="HK91" s="57" t="str">
        <f>IFERROR(Inv_SY_B!HK102/Inv_SY_B!$NE102-1,"")</f>
        <v/>
      </c>
      <c r="HL91" s="57" t="str">
        <f>IFERROR(Inv_SY_B!HL102/Inv_SY_B!$NE102-1,"")</f>
        <v/>
      </c>
      <c r="HM91" s="57" t="str">
        <f>IFERROR(Inv_SY_B!HM102/Inv_SY_B!$NE102-1,"")</f>
        <v/>
      </c>
      <c r="HN91" s="57" t="str">
        <f>IFERROR(Inv_SY_B!HN102/Inv_SY_B!$NE102-1,"")</f>
        <v/>
      </c>
      <c r="HO91" s="57" t="str">
        <f>IFERROR(Inv_SY_B!HO102/Inv_SY_B!$NE102-1,"")</f>
        <v/>
      </c>
      <c r="HP91" s="57" t="str">
        <f>IFERROR(Inv_SY_B!HP102/Inv_SY_B!$NE102-1,"")</f>
        <v/>
      </c>
      <c r="HQ91" s="57" t="str">
        <f>IFERROR(Inv_SY_B!HQ102/Inv_SY_B!$NE102-1,"")</f>
        <v/>
      </c>
      <c r="HR91" s="57" t="str">
        <f>IFERROR(Inv_SY_B!HR102/Inv_SY_B!$NE102-1,"")</f>
        <v/>
      </c>
      <c r="HS91" s="57" t="str">
        <f>IFERROR(Inv_SY_B!HS102/Inv_SY_B!$NE102-1,"")</f>
        <v/>
      </c>
      <c r="HT91" s="57" t="str">
        <f>IFERROR(Inv_SY_B!HT102/Inv_SY_B!$NE102-1,"")</f>
        <v/>
      </c>
      <c r="HU91" s="57" t="str">
        <f>IFERROR(Inv_SY_B!HU102/Inv_SY_B!$NE102-1,"")</f>
        <v/>
      </c>
      <c r="HV91" s="57" t="str">
        <f>IFERROR(Inv_SY_B!HV102/Inv_SY_B!$NE102-1,"")</f>
        <v/>
      </c>
      <c r="HW91" s="57" t="str">
        <f>IFERROR(Inv_SY_B!HW102/Inv_SY_B!$NE102-1,"")</f>
        <v/>
      </c>
      <c r="HX91" s="57" t="str">
        <f>IFERROR(Inv_SY_B!HX102/Inv_SY_B!$NE102-1,"")</f>
        <v/>
      </c>
      <c r="HY91" s="57" t="str">
        <f>IFERROR(Inv_SY_B!HY102/Inv_SY_B!$NE102-1,"")</f>
        <v/>
      </c>
      <c r="HZ91" s="57" t="str">
        <f>IFERROR(Inv_SY_B!HZ102/Inv_SY_B!$NE102-1,"")</f>
        <v/>
      </c>
      <c r="IA91" s="57" t="str">
        <f>IFERROR(Inv_SY_B!IA102/Inv_SY_B!$NE102-1,"")</f>
        <v/>
      </c>
      <c r="IB91" s="57" t="str">
        <f>IFERROR(Inv_SY_B!IB102/Inv_SY_B!$NE102-1,"")</f>
        <v/>
      </c>
      <c r="IC91" s="57" t="str">
        <f>IFERROR(Inv_SY_B!IC102/Inv_SY_B!$NE102-1,"")</f>
        <v/>
      </c>
      <c r="ID91" s="57" t="str">
        <f>IFERROR(Inv_SY_B!ID102/Inv_SY_B!$NE102-1,"")</f>
        <v/>
      </c>
      <c r="IE91" s="57" t="str">
        <f>IFERROR(Inv_SY_B!IE102/Inv_SY_B!$NE102-1,"")</f>
        <v/>
      </c>
      <c r="IF91" s="57" t="str">
        <f>IFERROR(Inv_SY_B!IF102/Inv_SY_B!$NE102-1,"")</f>
        <v/>
      </c>
      <c r="IG91" s="57" t="str">
        <f>IFERROR(Inv_SY_B!IG102/Inv_SY_B!$NE102-1,"")</f>
        <v/>
      </c>
      <c r="IH91" s="57" t="str">
        <f>IFERROR(Inv_SY_B!IH102/Inv_SY_B!$NE102-1,"")</f>
        <v/>
      </c>
      <c r="II91" s="57" t="str">
        <f>IFERROR(Inv_SY_B!II102/Inv_SY_B!$NE102-1,"")</f>
        <v/>
      </c>
      <c r="IJ91" s="57" t="str">
        <f>IFERROR(Inv_SY_B!IJ102/Inv_SY_B!$NE102-1,"")</f>
        <v/>
      </c>
      <c r="IK91" s="57" t="str">
        <f>IFERROR(Inv_SY_B!IK102/Inv_SY_B!$NE102-1,"")</f>
        <v/>
      </c>
      <c r="IL91" s="57" t="str">
        <f>IFERROR(Inv_SY_B!IL102/Inv_SY_B!$NE102-1,"")</f>
        <v/>
      </c>
      <c r="IM91" s="57" t="str">
        <f>IFERROR(Inv_SY_B!IM102/Inv_SY_B!$NE102-1,"")</f>
        <v/>
      </c>
      <c r="IN91" s="57" t="str">
        <f>IFERROR(Inv_SY_B!IN102/Inv_SY_B!$NE102-1,"")</f>
        <v/>
      </c>
      <c r="IO91" s="57" t="str">
        <f>IFERROR(Inv_SY_B!IO102/Inv_SY_B!$NE102-1,"")</f>
        <v/>
      </c>
      <c r="IP91" s="57" t="str">
        <f>IFERROR(Inv_SY_B!IP102/Inv_SY_B!$NE102-1,"")</f>
        <v/>
      </c>
      <c r="IQ91" s="57" t="str">
        <f>IFERROR(Inv_SY_B!IQ102/Inv_SY_B!$NE102-1,"")</f>
        <v/>
      </c>
      <c r="IR91" s="57" t="str">
        <f>IFERROR(Inv_SY_B!IR102/Inv_SY_B!$NE102-1,"")</f>
        <v/>
      </c>
      <c r="IS91" s="57" t="str">
        <f>IFERROR(Inv_SY_B!IS102/Inv_SY_B!$NE102-1,"")</f>
        <v/>
      </c>
      <c r="IT91" s="57" t="str">
        <f>IFERROR(Inv_SY_B!IT102/Inv_SY_B!$NE102-1,"")</f>
        <v/>
      </c>
      <c r="IU91" s="57" t="str">
        <f>IFERROR(Inv_SY_B!IU102/Inv_SY_B!$NE102-1,"")</f>
        <v/>
      </c>
      <c r="IV91" s="57" t="str">
        <f>IFERROR(Inv_SY_B!IV102/Inv_SY_B!$NE102-1,"")</f>
        <v/>
      </c>
      <c r="IW91" s="57" t="str">
        <f>IFERROR(Inv_SY_B!IW102/Inv_SY_B!$NE102-1,"")</f>
        <v/>
      </c>
      <c r="IX91" s="57" t="str">
        <f>IFERROR(Inv_SY_B!IX102/Inv_SY_B!$NE102-1,"")</f>
        <v/>
      </c>
      <c r="IY91" s="57" t="str">
        <f>IFERROR(Inv_SY_B!IY102/Inv_SY_B!$NE102-1,"")</f>
        <v/>
      </c>
      <c r="IZ91" s="57" t="str">
        <f>IFERROR(Inv_SY_B!IZ102/Inv_SY_B!$NE102-1,"")</f>
        <v/>
      </c>
      <c r="JA91" s="57" t="str">
        <f>IFERROR(Inv_SY_B!JA102/Inv_SY_B!$NE102-1,"")</f>
        <v/>
      </c>
      <c r="JB91" s="57" t="str">
        <f>IFERROR(Inv_SY_B!JB102/Inv_SY_B!$NE102-1,"")</f>
        <v/>
      </c>
      <c r="JC91" s="57" t="str">
        <f>IFERROR(Inv_SY_B!JC102/Inv_SY_B!$NE102-1,"")</f>
        <v/>
      </c>
      <c r="JD91" s="57" t="str">
        <f>IFERROR(Inv_SY_B!JD102/Inv_SY_B!$NE102-1,"")</f>
        <v/>
      </c>
      <c r="JE91" s="57" t="str">
        <f>IFERROR(Inv_SY_B!JE102/Inv_SY_B!$NE102-1,"")</f>
        <v/>
      </c>
      <c r="JF91" s="57" t="str">
        <f>IFERROR(Inv_SY_B!JF102/Inv_SY_B!$NE102-1,"")</f>
        <v/>
      </c>
      <c r="JG91" s="57" t="str">
        <f>IFERROR(Inv_SY_B!JG102/Inv_SY_B!$NE102-1,"")</f>
        <v/>
      </c>
      <c r="JH91" s="57" t="str">
        <f>IFERROR(Inv_SY_B!JH102/Inv_SY_B!$NE102-1,"")</f>
        <v/>
      </c>
      <c r="JI91" s="57" t="str">
        <f>IFERROR(Inv_SY_B!JI102/Inv_SY_B!$NE102-1,"")</f>
        <v/>
      </c>
      <c r="JJ91" s="57" t="str">
        <f>IFERROR(Inv_SY_B!JJ102/Inv_SY_B!$NE102-1,"")</f>
        <v/>
      </c>
      <c r="JK91" s="57" t="str">
        <f>IFERROR(Inv_SY_B!JK102/Inv_SY_B!$NE102-1,"")</f>
        <v/>
      </c>
      <c r="JL91" s="57" t="str">
        <f>IFERROR(Inv_SY_B!JL102/Inv_SY_B!$NE102-1,"")</f>
        <v/>
      </c>
      <c r="JM91" s="57" t="str">
        <f>IFERROR(Inv_SY_B!JM102/Inv_SY_B!$NE102-1,"")</f>
        <v/>
      </c>
      <c r="JN91" s="57" t="str">
        <f>IFERROR(Inv_SY_B!JN102/Inv_SY_B!$NE102-1,"")</f>
        <v/>
      </c>
      <c r="JO91" s="57" t="str">
        <f>IFERROR(Inv_SY_B!JO102/Inv_SY_B!$NE102-1,"")</f>
        <v/>
      </c>
      <c r="JP91" s="57" t="str">
        <f>IFERROR(Inv_SY_B!JP102/Inv_SY_B!$NE102-1,"")</f>
        <v/>
      </c>
      <c r="JQ91" s="57" t="str">
        <f>IFERROR(Inv_SY_B!JQ102/Inv_SY_B!$NE102-1,"")</f>
        <v/>
      </c>
      <c r="JR91" s="57" t="str">
        <f>IFERROR(Inv_SY_B!JR102/Inv_SY_B!$NE102-1,"")</f>
        <v/>
      </c>
      <c r="JS91" s="57" t="str">
        <f>IFERROR(Inv_SY_B!JS102/Inv_SY_B!$NE102-1,"")</f>
        <v/>
      </c>
      <c r="JT91" s="57" t="str">
        <f>IFERROR(Inv_SY_B!JT102/Inv_SY_B!$NE102-1,"")</f>
        <v/>
      </c>
      <c r="JU91" s="57" t="str">
        <f>IFERROR(Inv_SY_B!JU102/Inv_SY_B!$NE102-1,"")</f>
        <v/>
      </c>
      <c r="JV91" s="57" t="str">
        <f>IFERROR(Inv_SY_B!JV102/Inv_SY_B!$NE102-1,"")</f>
        <v/>
      </c>
      <c r="JW91" s="57" t="str">
        <f>IFERROR(Inv_SY_B!JW102/Inv_SY_B!$NE102-1,"")</f>
        <v/>
      </c>
      <c r="JX91" s="57" t="str">
        <f>IFERROR(Inv_SY_B!JX102/Inv_SY_B!$NE102-1,"")</f>
        <v/>
      </c>
      <c r="JY91" s="57" t="str">
        <f>IFERROR(Inv_SY_B!JY102/Inv_SY_B!$NE102-1,"")</f>
        <v/>
      </c>
      <c r="JZ91" s="57" t="str">
        <f>IFERROR(Inv_SY_B!JZ102/Inv_SY_B!$NE102-1,"")</f>
        <v/>
      </c>
      <c r="KA91" s="57" t="str">
        <f>IFERROR(Inv_SY_B!KA102/Inv_SY_B!$NE102-1,"")</f>
        <v/>
      </c>
      <c r="KB91" s="57" t="str">
        <f>IFERROR(Inv_SY_B!KB102/Inv_SY_B!$NE102-1,"")</f>
        <v/>
      </c>
      <c r="KC91" s="57" t="str">
        <f>IFERROR(Inv_SY_B!KC102/Inv_SY_B!$NE102-1,"")</f>
        <v/>
      </c>
      <c r="KD91" s="57" t="str">
        <f>IFERROR(Inv_SY_B!KD102/Inv_SY_B!$NE102-1,"")</f>
        <v/>
      </c>
      <c r="KE91" s="57" t="str">
        <f>IFERROR(Inv_SY_B!KE102/Inv_SY_B!$NE102-1,"")</f>
        <v/>
      </c>
      <c r="KF91" s="57" t="str">
        <f>IFERROR(Inv_SY_B!KF102/Inv_SY_B!$NE102-1,"")</f>
        <v/>
      </c>
      <c r="KG91" s="57" t="str">
        <f>IFERROR(Inv_SY_B!KG102/Inv_SY_B!$NE102-1,"")</f>
        <v/>
      </c>
      <c r="KH91" s="57" t="str">
        <f>IFERROR(Inv_SY_B!KH102/Inv_SY_B!$NE102-1,"")</f>
        <v/>
      </c>
      <c r="KI91" s="57" t="str">
        <f>IFERROR(Inv_SY_B!KI102/Inv_SY_B!$NE102-1,"")</f>
        <v/>
      </c>
      <c r="KJ91" s="57" t="str">
        <f>IFERROR(Inv_SY_B!KJ102/Inv_SY_B!$NE102-1,"")</f>
        <v/>
      </c>
      <c r="KK91" s="57" t="str">
        <f>IFERROR(Inv_SY_B!KK102/Inv_SY_B!$NE102-1,"")</f>
        <v/>
      </c>
      <c r="KL91" s="57" t="str">
        <f>IFERROR(Inv_SY_B!KL102/Inv_SY_B!$NE102-1,"")</f>
        <v/>
      </c>
      <c r="KM91" s="57" t="str">
        <f>IFERROR(Inv_SY_B!KM102/Inv_SY_B!$NE102-1,"")</f>
        <v/>
      </c>
      <c r="KN91" s="57" t="str">
        <f>IFERROR(Inv_SY_B!KN102/Inv_SY_B!$NE102-1,"")</f>
        <v/>
      </c>
      <c r="KO91" s="57" t="str">
        <f>IFERROR(Inv_SY_B!KO102/Inv_SY_B!$NE102-1,"")</f>
        <v/>
      </c>
      <c r="KP91" s="57" t="str">
        <f>IFERROR(Inv_SY_B!KP102/Inv_SY_B!$NE102-1,"")</f>
        <v/>
      </c>
      <c r="KQ91" s="57" t="str">
        <f>IFERROR(Inv_SY_B!KQ102/Inv_SY_B!$NE102-1,"")</f>
        <v/>
      </c>
      <c r="KR91" s="57" t="str">
        <f>IFERROR(Inv_SY_B!KR102/Inv_SY_B!$NE102-1,"")</f>
        <v/>
      </c>
      <c r="KS91" s="57" t="str">
        <f>IFERROR(Inv_SY_B!KS102/Inv_SY_B!$NE102-1,"")</f>
        <v/>
      </c>
      <c r="KT91" s="57" t="str">
        <f>IFERROR(Inv_SY_B!KT102/Inv_SY_B!$NE102-1,"")</f>
        <v/>
      </c>
      <c r="KU91" s="57" t="str">
        <f>IFERROR(Inv_SY_B!KU102/Inv_SY_B!$NE102-1,"")</f>
        <v/>
      </c>
      <c r="KV91" s="57" t="str">
        <f>IFERROR(Inv_SY_B!KV102/Inv_SY_B!$NE102-1,"")</f>
        <v/>
      </c>
      <c r="KW91" s="57" t="str">
        <f>IFERROR(Inv_SY_B!KW102/Inv_SY_B!$NE102-1,"")</f>
        <v/>
      </c>
      <c r="KX91" s="57" t="str">
        <f>IFERROR(Inv_SY_B!KX102/Inv_SY_B!$NE102-1,"")</f>
        <v/>
      </c>
      <c r="KY91" s="57" t="str">
        <f>IFERROR(Inv_SY_B!KY102/Inv_SY_B!$NE102-1,"")</f>
        <v/>
      </c>
      <c r="KZ91" s="57" t="str">
        <f>IFERROR(Inv_SY_B!KZ102/Inv_SY_B!$NE102-1,"")</f>
        <v/>
      </c>
      <c r="LA91" s="57" t="str">
        <f>IFERROR(Inv_SY_B!LA102/Inv_SY_B!$NE102-1,"")</f>
        <v/>
      </c>
      <c r="LB91" s="57" t="str">
        <f>IFERROR(Inv_SY_B!LB102/Inv_SY_B!$NE102-1,"")</f>
        <v/>
      </c>
      <c r="LC91" s="57" t="str">
        <f>IFERROR(Inv_SY_B!LC102/Inv_SY_B!$NE102-1,"")</f>
        <v/>
      </c>
      <c r="LD91" s="57" t="str">
        <f>IFERROR(Inv_SY_B!LD102/Inv_SY_B!$NE102-1,"")</f>
        <v/>
      </c>
      <c r="LE91" s="57" t="str">
        <f>IFERROR(Inv_SY_B!LE102/Inv_SY_B!$NE102-1,"")</f>
        <v/>
      </c>
      <c r="LF91" s="57" t="str">
        <f>IFERROR(Inv_SY_B!LF102/Inv_SY_B!$NE102-1,"")</f>
        <v/>
      </c>
      <c r="LG91" s="57" t="str">
        <f>IFERROR(Inv_SY_B!LG102/Inv_SY_B!$NE102-1,"")</f>
        <v/>
      </c>
      <c r="LH91" s="57" t="str">
        <f>IFERROR(Inv_SY_B!LH102/Inv_SY_B!$NE102-1,"")</f>
        <v/>
      </c>
      <c r="LI91" s="57" t="str">
        <f>IFERROR(Inv_SY_B!LI102/Inv_SY_B!$NE102-1,"")</f>
        <v/>
      </c>
      <c r="LJ91" s="57" t="str">
        <f>IFERROR(Inv_SY_B!LJ102/Inv_SY_B!$NE102-1,"")</f>
        <v/>
      </c>
      <c r="LK91" s="57" t="str">
        <f>IFERROR(Inv_SY_B!LK102/Inv_SY_B!$NE102-1,"")</f>
        <v/>
      </c>
      <c r="LL91" s="57" t="str">
        <f>IFERROR(Inv_SY_B!LL102/Inv_SY_B!$NE102-1,"")</f>
        <v/>
      </c>
      <c r="LM91" s="57" t="str">
        <f>IFERROR(Inv_SY_B!LM102/Inv_SY_B!$NE102-1,"")</f>
        <v/>
      </c>
      <c r="LN91" s="57" t="str">
        <f>IFERROR(Inv_SY_B!LN102/Inv_SY_B!$NE102-1,"")</f>
        <v/>
      </c>
      <c r="LO91" s="57" t="str">
        <f>IFERROR(Inv_SY_B!LO102/Inv_SY_B!$NE102-1,"")</f>
        <v/>
      </c>
      <c r="LP91" s="57" t="str">
        <f>IFERROR(Inv_SY_B!LP102/Inv_SY_B!$NE102-1,"")</f>
        <v/>
      </c>
      <c r="LQ91" s="57" t="str">
        <f>IFERROR(Inv_SY_B!LQ102/Inv_SY_B!$NE102-1,"")</f>
        <v/>
      </c>
      <c r="LR91" s="57" t="str">
        <f>IFERROR(Inv_SY_B!LR102/Inv_SY_B!$NE102-1,"")</f>
        <v/>
      </c>
      <c r="LS91" s="57" t="str">
        <f>IFERROR(Inv_SY_B!LS102/Inv_SY_B!$NE102-1,"")</f>
        <v/>
      </c>
      <c r="LT91" s="57" t="str">
        <f>IFERROR(Inv_SY_B!LT102/Inv_SY_B!$NE102-1,"")</f>
        <v/>
      </c>
      <c r="LU91" s="57" t="str">
        <f>IFERROR(Inv_SY_B!LU102/Inv_SY_B!$NE102-1,"")</f>
        <v/>
      </c>
      <c r="LV91" s="57" t="str">
        <f>IFERROR(Inv_SY_B!LV102/Inv_SY_B!$NE102-1,"")</f>
        <v/>
      </c>
      <c r="LW91" s="57" t="str">
        <f>IFERROR(Inv_SY_B!LW102/Inv_SY_B!$NE102-1,"")</f>
        <v/>
      </c>
      <c r="LX91" s="57" t="str">
        <f>IFERROR(Inv_SY_B!LX102/Inv_SY_B!$NE102-1,"")</f>
        <v/>
      </c>
      <c r="LY91" s="57" t="str">
        <f>IFERROR(Inv_SY_B!LY102/Inv_SY_B!$NE102-1,"")</f>
        <v/>
      </c>
      <c r="LZ91" s="57" t="str">
        <f>IFERROR(Inv_SY_B!LZ102/Inv_SY_B!$NE102-1,"")</f>
        <v/>
      </c>
      <c r="MA91" s="57" t="str">
        <f>IFERROR(Inv_SY_B!MA102/Inv_SY_B!$NE102-1,"")</f>
        <v/>
      </c>
      <c r="MB91" s="57" t="str">
        <f>IFERROR(Inv_SY_B!MB102/Inv_SY_B!$NE102-1,"")</f>
        <v/>
      </c>
      <c r="MC91" s="57" t="str">
        <f>IFERROR(Inv_SY_B!MC102/Inv_SY_B!$NE102-1,"")</f>
        <v/>
      </c>
      <c r="MD91" s="57" t="str">
        <f>IFERROR(Inv_SY_B!MD102/Inv_SY_B!$NE102-1,"")</f>
        <v/>
      </c>
      <c r="ME91" s="57" t="str">
        <f>IFERROR(Inv_SY_B!ME102/Inv_SY_B!$NE102-1,"")</f>
        <v/>
      </c>
      <c r="MF91" s="57" t="str">
        <f>IFERROR(Inv_SY_B!MF102/Inv_SY_B!$NE102-1,"")</f>
        <v/>
      </c>
      <c r="MG91" s="57" t="str">
        <f>IFERROR(Inv_SY_B!MG102/Inv_SY_B!$NE102-1,"")</f>
        <v/>
      </c>
      <c r="MH91" s="57" t="str">
        <f>IFERROR(Inv_SY_B!MH102/Inv_SY_B!$NE102-1,"")</f>
        <v/>
      </c>
      <c r="MI91" s="57" t="str">
        <f>IFERROR(Inv_SY_B!MI102/Inv_SY_B!$NE102-1,"")</f>
        <v/>
      </c>
      <c r="MJ91" s="57" t="str">
        <f>IFERROR(Inv_SY_B!MJ102/Inv_SY_B!$NE102-1,"")</f>
        <v/>
      </c>
      <c r="MK91" s="57" t="str">
        <f>IFERROR(Inv_SY_B!MK102/Inv_SY_B!$NE102-1,"")</f>
        <v/>
      </c>
      <c r="ML91" s="57" t="str">
        <f>IFERROR(Inv_SY_B!ML102/Inv_SY_B!$NE102-1,"")</f>
        <v/>
      </c>
      <c r="MM91" s="57" t="str">
        <f>IFERROR(Inv_SY_B!MM102/Inv_SY_B!$NE102-1,"")</f>
        <v/>
      </c>
      <c r="MN91" s="57" t="str">
        <f>IFERROR(Inv_SY_B!MN102/Inv_SY_B!$NE102-1,"")</f>
        <v/>
      </c>
      <c r="MO91" s="57" t="str">
        <f>IFERROR(Inv_SY_B!MO102/Inv_SY_B!$NE102-1,"")</f>
        <v/>
      </c>
      <c r="MP91" s="57" t="str">
        <f>IFERROR(Inv_SY_B!MP102/Inv_SY_B!$NE102-1,"")</f>
        <v/>
      </c>
      <c r="MQ91" s="57" t="str">
        <f>IFERROR(Inv_SY_B!MQ102/Inv_SY_B!$NE102-1,"")</f>
        <v/>
      </c>
      <c r="MR91" s="57" t="str">
        <f>IFERROR(Inv_SY_B!MR102/Inv_SY_B!$NE102-1,"")</f>
        <v/>
      </c>
      <c r="MS91" s="57" t="str">
        <f>IFERROR(Inv_SY_B!MS102/Inv_SY_B!$NE102-1,"")</f>
        <v/>
      </c>
      <c r="MT91" s="57" t="str">
        <f>IFERROR(Inv_SY_B!MT102/Inv_SY_B!$NE102-1,"")</f>
        <v/>
      </c>
      <c r="MU91" s="57" t="str">
        <f>IFERROR(Inv_SY_B!MU102/Inv_SY_B!$NE102-1,"")</f>
        <v/>
      </c>
      <c r="MV91" s="57" t="str">
        <f>IFERROR(Inv_SY_B!MV102/Inv_SY_B!$NE102-1,"")</f>
        <v/>
      </c>
      <c r="MW91" s="57" t="str">
        <f>IFERROR(Inv_SY_B!MW102/Inv_SY_B!$NE102-1,"")</f>
        <v/>
      </c>
      <c r="MX91" s="57" t="str">
        <f>IFERROR(Inv_SY_B!MX102/Inv_SY_B!$NE102-1,"")</f>
        <v/>
      </c>
      <c r="MY91" s="57" t="str">
        <f>IFERROR(Inv_SY_B!MY102/Inv_SY_B!$NE102-1,"")</f>
        <v/>
      </c>
      <c r="MZ91" s="57" t="str">
        <f>IFERROR(Inv_SY_B!MZ102/Inv_SY_B!$NE102-1,"")</f>
        <v/>
      </c>
      <c r="NA91" s="57" t="str">
        <f>IFERROR(Inv_SY_B!NA102/Inv_SY_B!$NE102-1,"")</f>
        <v/>
      </c>
      <c r="NB91" s="57" t="str">
        <f>IFERROR(Inv_SY_B!NB102/Inv_SY_B!$NE102-1,"")</f>
        <v/>
      </c>
      <c r="NC91" s="57" t="str">
        <f>IFERROR(Inv_SY_B!NC102/Inv_SY_B!$NE102-1,"")</f>
        <v/>
      </c>
      <c r="ND91" s="57" t="str">
        <f>IFERROR(Inv_SY_B!ND102/Inv_SY_B!$NE102-1,"")</f>
        <v/>
      </c>
    </row>
    <row r="92" spans="2:368" ht="15" customHeight="1" x14ac:dyDescent="0.35">
      <c r="B92" s="86">
        <f t="shared" si="1"/>
        <v>45833</v>
      </c>
      <c r="C92" s="57" t="str">
        <f>IFERROR(Inv_SY_B!C103/Inv_SY_B!$NE103-1,"")</f>
        <v/>
      </c>
      <c r="D92" s="57" t="str">
        <f>IFERROR(Inv_SY_B!D103/Inv_SY_B!$NE103-1,"")</f>
        <v/>
      </c>
      <c r="E92" s="57" t="str">
        <f>IFERROR(Inv_SY_B!E103/Inv_SY_B!$NE103-1,"")</f>
        <v/>
      </c>
      <c r="F92" s="57" t="str">
        <f>IFERROR(Inv_SY_B!F103/Inv_SY_B!$NE103-1,"")</f>
        <v/>
      </c>
      <c r="G92" s="57" t="str">
        <f>IFERROR(Inv_SY_B!G103/Inv_SY_B!$NE103-1,"")</f>
        <v/>
      </c>
      <c r="H92" s="57" t="str">
        <f>IFERROR(Inv_SY_B!H103/Inv_SY_B!$NE103-1,"")</f>
        <v/>
      </c>
      <c r="I92" s="57" t="str">
        <f>IFERROR(Inv_SY_B!I103/Inv_SY_B!$NE103-1,"")</f>
        <v/>
      </c>
      <c r="J92" s="57" t="str">
        <f>IFERROR(Inv_SY_B!J103/Inv_SY_B!$NE103-1,"")</f>
        <v/>
      </c>
      <c r="K92" s="57" t="str">
        <f>IFERROR(Inv_SY_B!K103/Inv_SY_B!$NE103-1,"")</f>
        <v/>
      </c>
      <c r="L92" s="57" t="str">
        <f>IFERROR(Inv_SY_B!L103/Inv_SY_B!$NE103-1,"")</f>
        <v/>
      </c>
      <c r="M92" s="57" t="str">
        <f>IFERROR(Inv_SY_B!M103/Inv_SY_B!$NE103-1,"")</f>
        <v/>
      </c>
      <c r="N92" s="57" t="str">
        <f>IFERROR(Inv_SY_B!N103/Inv_SY_B!$NE103-1,"")</f>
        <v/>
      </c>
      <c r="O92" s="57" t="str">
        <f>IFERROR(Inv_SY_B!O103/Inv_SY_B!$NE103-1,"")</f>
        <v/>
      </c>
      <c r="P92" s="57" t="str">
        <f>IFERROR(Inv_SY_B!P103/Inv_SY_B!$NE103-1,"")</f>
        <v/>
      </c>
      <c r="Q92" s="57" t="str">
        <f>IFERROR(Inv_SY_B!Q103/Inv_SY_B!$NE103-1,"")</f>
        <v/>
      </c>
      <c r="R92" s="57" t="str">
        <f>IFERROR(Inv_SY_B!R103/Inv_SY_B!$NE103-1,"")</f>
        <v/>
      </c>
      <c r="S92" s="57" t="str">
        <f>IFERROR(Inv_SY_B!S103/Inv_SY_B!$NE103-1,"")</f>
        <v/>
      </c>
      <c r="T92" s="57" t="str">
        <f>IFERROR(Inv_SY_B!T103/Inv_SY_B!$NE103-1,"")</f>
        <v/>
      </c>
      <c r="U92" s="57" t="str">
        <f>IFERROR(Inv_SY_B!U103/Inv_SY_B!$NE103-1,"")</f>
        <v/>
      </c>
      <c r="V92" s="57" t="str">
        <f>IFERROR(Inv_SY_B!V103/Inv_SY_B!$NE103-1,"")</f>
        <v/>
      </c>
      <c r="W92" s="57" t="str">
        <f>IFERROR(Inv_SY_B!W103/Inv_SY_B!$NE103-1,"")</f>
        <v/>
      </c>
      <c r="X92" s="57" t="str">
        <f>IFERROR(Inv_SY_B!X103/Inv_SY_B!$NE103-1,"")</f>
        <v/>
      </c>
      <c r="Y92" s="57" t="str">
        <f>IFERROR(Inv_SY_B!Y103/Inv_SY_B!$NE103-1,"")</f>
        <v/>
      </c>
      <c r="Z92" s="57" t="str">
        <f>IFERROR(Inv_SY_B!Z103/Inv_SY_B!$NE103-1,"")</f>
        <v/>
      </c>
      <c r="AA92" s="57" t="str">
        <f>IFERROR(Inv_SY_B!AA103/Inv_SY_B!$NE103-1,"")</f>
        <v/>
      </c>
      <c r="AB92" s="57" t="str">
        <f>IFERROR(Inv_SY_B!AB103/Inv_SY_B!$NE103-1,"")</f>
        <v/>
      </c>
      <c r="AC92" s="57" t="str">
        <f>IFERROR(Inv_SY_B!AC103/Inv_SY_B!$NE103-1,"")</f>
        <v/>
      </c>
      <c r="AD92" s="57" t="str">
        <f>IFERROR(Inv_SY_B!AD103/Inv_SY_B!$NE103-1,"")</f>
        <v/>
      </c>
      <c r="AE92" s="57" t="str">
        <f>IFERROR(Inv_SY_B!AE103/Inv_SY_B!$NE103-1,"")</f>
        <v/>
      </c>
      <c r="AF92" s="57" t="str">
        <f>IFERROR(Inv_SY_B!AF103/Inv_SY_B!$NE103-1,"")</f>
        <v/>
      </c>
      <c r="AG92" s="57" t="str">
        <f>IFERROR(Inv_SY_B!AG103/Inv_SY_B!$NE103-1,"")</f>
        <v/>
      </c>
      <c r="AH92" s="57" t="str">
        <f>IFERROR(Inv_SY_B!AH103/Inv_SY_B!$NE103-1,"")</f>
        <v/>
      </c>
      <c r="AI92" s="57" t="str">
        <f>IFERROR(Inv_SY_B!AI103/Inv_SY_B!$NE103-1,"")</f>
        <v/>
      </c>
      <c r="AJ92" s="57" t="str">
        <f>IFERROR(Inv_SY_B!AJ103/Inv_SY_B!$NE103-1,"")</f>
        <v/>
      </c>
      <c r="AK92" s="57" t="str">
        <f>IFERROR(Inv_SY_B!AK103/Inv_SY_B!$NE103-1,"")</f>
        <v/>
      </c>
      <c r="AL92" s="57" t="str">
        <f>IFERROR(Inv_SY_B!AL103/Inv_SY_B!$NE103-1,"")</f>
        <v/>
      </c>
      <c r="AM92" s="57" t="str">
        <f>IFERROR(Inv_SY_B!AM103/Inv_SY_B!$NE103-1,"")</f>
        <v/>
      </c>
      <c r="AN92" s="57" t="str">
        <f>IFERROR(Inv_SY_B!AN103/Inv_SY_B!$NE103-1,"")</f>
        <v/>
      </c>
      <c r="AO92" s="57" t="str">
        <f>IFERROR(Inv_SY_B!AO103/Inv_SY_B!$NE103-1,"")</f>
        <v/>
      </c>
      <c r="AP92" s="57" t="str">
        <f>IFERROR(Inv_SY_B!AP103/Inv_SY_B!$NE103-1,"")</f>
        <v/>
      </c>
      <c r="AQ92" s="57" t="str">
        <f>IFERROR(Inv_SY_B!AQ103/Inv_SY_B!$NE103-1,"")</f>
        <v/>
      </c>
      <c r="AR92" s="57" t="str">
        <f>IFERROR(Inv_SY_B!AR103/Inv_SY_B!$NE103-1,"")</f>
        <v/>
      </c>
      <c r="AS92" s="57" t="str">
        <f>IFERROR(Inv_SY_B!AS103/Inv_SY_B!$NE103-1,"")</f>
        <v/>
      </c>
      <c r="AT92" s="57" t="str">
        <f>IFERROR(Inv_SY_B!AT103/Inv_SY_B!$NE103-1,"")</f>
        <v/>
      </c>
      <c r="AU92" s="57" t="str">
        <f>IFERROR(Inv_SY_B!AU103/Inv_SY_B!$NE103-1,"")</f>
        <v/>
      </c>
      <c r="AV92" s="57" t="str">
        <f>IFERROR(Inv_SY_B!AV103/Inv_SY_B!$NE103-1,"")</f>
        <v/>
      </c>
      <c r="AW92" s="57" t="str">
        <f>IFERROR(Inv_SY_B!AW103/Inv_SY_B!$NE103-1,"")</f>
        <v/>
      </c>
      <c r="AX92" s="57" t="str">
        <f>IFERROR(Inv_SY_B!AX103/Inv_SY_B!$NE103-1,"")</f>
        <v/>
      </c>
      <c r="AY92" s="57" t="str">
        <f>IFERROR(Inv_SY_B!AY103/Inv_SY_B!$NE103-1,"")</f>
        <v/>
      </c>
      <c r="AZ92" s="57" t="str">
        <f>IFERROR(Inv_SY_B!AZ103/Inv_SY_B!$NE103-1,"")</f>
        <v/>
      </c>
      <c r="BA92" s="57" t="str">
        <f>IFERROR(Inv_SY_B!BA103/Inv_SY_B!$NE103-1,"")</f>
        <v/>
      </c>
      <c r="BB92" s="57" t="str">
        <f>IFERROR(Inv_SY_B!BB103/Inv_SY_B!$NE103-1,"")</f>
        <v/>
      </c>
      <c r="BC92" s="57" t="str">
        <f>IFERROR(Inv_SY_B!BC103/Inv_SY_B!$NE103-1,"")</f>
        <v/>
      </c>
      <c r="BD92" s="57" t="str">
        <f>IFERROR(Inv_SY_B!BD103/Inv_SY_B!$NE103-1,"")</f>
        <v/>
      </c>
      <c r="BE92" s="57" t="str">
        <f>IFERROR(Inv_SY_B!BE103/Inv_SY_B!$NE103-1,"")</f>
        <v/>
      </c>
      <c r="BF92" s="57" t="str">
        <f>IFERROR(Inv_SY_B!BF103/Inv_SY_B!$NE103-1,"")</f>
        <v/>
      </c>
      <c r="BG92" s="57" t="str">
        <f>IFERROR(Inv_SY_B!BG103/Inv_SY_B!$NE103-1,"")</f>
        <v/>
      </c>
      <c r="BH92" s="57" t="str">
        <f>IFERROR(Inv_SY_B!BH103/Inv_SY_B!$NE103-1,"")</f>
        <v/>
      </c>
      <c r="BI92" s="57" t="str">
        <f>IFERROR(Inv_SY_B!BI103/Inv_SY_B!$NE103-1,"")</f>
        <v/>
      </c>
      <c r="BJ92" s="57" t="str">
        <f>IFERROR(Inv_SY_B!BJ103/Inv_SY_B!$NE103-1,"")</f>
        <v/>
      </c>
      <c r="BK92" s="57" t="str">
        <f>IFERROR(Inv_SY_B!BK103/Inv_SY_B!$NE103-1,"")</f>
        <v/>
      </c>
      <c r="BL92" s="57" t="str">
        <f>IFERROR(Inv_SY_B!BL103/Inv_SY_B!$NE103-1,"")</f>
        <v/>
      </c>
      <c r="BM92" s="57" t="str">
        <f>IFERROR(Inv_SY_B!BM103/Inv_SY_B!$NE103-1,"")</f>
        <v/>
      </c>
      <c r="BN92" s="57" t="str">
        <f>IFERROR(Inv_SY_B!BN103/Inv_SY_B!$NE103-1,"")</f>
        <v/>
      </c>
      <c r="BO92" s="57" t="str">
        <f>IFERROR(Inv_SY_B!BO103/Inv_SY_B!$NE103-1,"")</f>
        <v/>
      </c>
      <c r="BP92" s="57" t="str">
        <f>IFERROR(Inv_SY_B!BP103/Inv_SY_B!$NE103-1,"")</f>
        <v/>
      </c>
      <c r="BQ92" s="57" t="str">
        <f>IFERROR(Inv_SY_B!BQ103/Inv_SY_B!$NE103-1,"")</f>
        <v/>
      </c>
      <c r="BR92" s="57" t="str">
        <f>IFERROR(Inv_SY_B!BR103/Inv_SY_B!$NE103-1,"")</f>
        <v/>
      </c>
      <c r="BS92" s="57" t="str">
        <f>IFERROR(Inv_SY_B!BS103/Inv_SY_B!$NE103-1,"")</f>
        <v/>
      </c>
      <c r="BT92" s="57" t="str">
        <f>IFERROR(Inv_SY_B!BT103/Inv_SY_B!$NE103-1,"")</f>
        <v/>
      </c>
      <c r="BU92" s="57" t="str">
        <f>IFERROR(Inv_SY_B!BU103/Inv_SY_B!$NE103-1,"")</f>
        <v/>
      </c>
      <c r="BV92" s="57" t="str">
        <f>IFERROR(Inv_SY_B!BV103/Inv_SY_B!$NE103-1,"")</f>
        <v/>
      </c>
      <c r="BW92" s="57" t="str">
        <f>IFERROR(Inv_SY_B!BW103/Inv_SY_B!$NE103-1,"")</f>
        <v/>
      </c>
      <c r="BX92" s="57" t="str">
        <f>IFERROR(Inv_SY_B!BX103/Inv_SY_B!$NE103-1,"")</f>
        <v/>
      </c>
      <c r="BY92" s="57" t="str">
        <f>IFERROR(Inv_SY_B!BY103/Inv_SY_B!$NE103-1,"")</f>
        <v/>
      </c>
      <c r="BZ92" s="57" t="str">
        <f>IFERROR(Inv_SY_B!BZ103/Inv_SY_B!$NE103-1,"")</f>
        <v/>
      </c>
      <c r="CA92" s="57" t="str">
        <f>IFERROR(Inv_SY_B!CA103/Inv_SY_B!$NE103-1,"")</f>
        <v/>
      </c>
      <c r="CB92" s="57" t="str">
        <f>IFERROR(Inv_SY_B!CB103/Inv_SY_B!$NE103-1,"")</f>
        <v/>
      </c>
      <c r="CC92" s="57" t="str">
        <f>IFERROR(Inv_SY_B!CC103/Inv_SY_B!$NE103-1,"")</f>
        <v/>
      </c>
      <c r="CD92" s="57" t="str">
        <f>IFERROR(Inv_SY_B!CD103/Inv_SY_B!$NE103-1,"")</f>
        <v/>
      </c>
      <c r="CE92" s="57" t="str">
        <f>IFERROR(Inv_SY_B!CE103/Inv_SY_B!$NE103-1,"")</f>
        <v/>
      </c>
      <c r="CF92" s="57" t="str">
        <f>IFERROR(Inv_SY_B!CF103/Inv_SY_B!$NE103-1,"")</f>
        <v/>
      </c>
      <c r="CG92" s="57" t="str">
        <f>IFERROR(Inv_SY_B!CG103/Inv_SY_B!$NE103-1,"")</f>
        <v/>
      </c>
      <c r="CH92" s="57" t="str">
        <f>IFERROR(Inv_SY_B!CH103/Inv_SY_B!$NE103-1,"")</f>
        <v/>
      </c>
      <c r="CI92" s="57" t="str">
        <f>IFERROR(Inv_SY_B!CI103/Inv_SY_B!$NE103-1,"")</f>
        <v/>
      </c>
      <c r="CJ92" s="57" t="str">
        <f>IFERROR(Inv_SY_B!CJ103/Inv_SY_B!$NE103-1,"")</f>
        <v/>
      </c>
      <c r="CK92" s="57" t="str">
        <f>IFERROR(Inv_SY_B!CK103/Inv_SY_B!$NE103-1,"")</f>
        <v/>
      </c>
      <c r="CL92" s="57" t="str">
        <f>IFERROR(Inv_SY_B!CL103/Inv_SY_B!$NE103-1,"")</f>
        <v/>
      </c>
      <c r="CM92" s="57" t="str">
        <f>IFERROR(Inv_SY_B!CM103/Inv_SY_B!$NE103-1,"")</f>
        <v/>
      </c>
      <c r="CN92" s="57" t="str">
        <f>IFERROR(Inv_SY_B!CN103/Inv_SY_B!$NE103-1,"")</f>
        <v/>
      </c>
      <c r="CO92" s="57" t="str">
        <f>IFERROR(Inv_SY_B!CO103/Inv_SY_B!$NE103-1,"")</f>
        <v/>
      </c>
      <c r="CP92" s="57" t="str">
        <f>IFERROR(Inv_SY_B!CP103/Inv_SY_B!$NE103-1,"")</f>
        <v/>
      </c>
      <c r="CQ92" s="57" t="str">
        <f>IFERROR(Inv_SY_B!CQ103/Inv_SY_B!$NE103-1,"")</f>
        <v/>
      </c>
      <c r="CR92" s="57" t="str">
        <f>IFERROR(Inv_SY_B!CR103/Inv_SY_B!$NE103-1,"")</f>
        <v/>
      </c>
      <c r="CS92" s="57" t="str">
        <f>IFERROR(Inv_SY_B!CS103/Inv_SY_B!$NE103-1,"")</f>
        <v/>
      </c>
      <c r="CT92" s="57" t="str">
        <f>IFERROR(Inv_SY_B!CT103/Inv_SY_B!$NE103-1,"")</f>
        <v/>
      </c>
      <c r="CU92" s="57" t="str">
        <f>IFERROR(Inv_SY_B!CU103/Inv_SY_B!$NE103-1,"")</f>
        <v/>
      </c>
      <c r="CV92" s="57" t="str">
        <f>IFERROR(Inv_SY_B!CV103/Inv_SY_B!$NE103-1,"")</f>
        <v/>
      </c>
      <c r="CW92" s="57" t="str">
        <f>IFERROR(Inv_SY_B!CW103/Inv_SY_B!$NE103-1,"")</f>
        <v/>
      </c>
      <c r="CX92" s="57" t="str">
        <f>IFERROR(Inv_SY_B!CX103/Inv_SY_B!$NE103-1,"")</f>
        <v/>
      </c>
      <c r="CY92" s="57" t="str">
        <f>IFERROR(Inv_SY_B!CY103/Inv_SY_B!$NE103-1,"")</f>
        <v/>
      </c>
      <c r="CZ92" s="57" t="str">
        <f>IFERROR(Inv_SY_B!CZ103/Inv_SY_B!$NE103-1,"")</f>
        <v/>
      </c>
      <c r="DA92" s="57" t="str">
        <f>IFERROR(Inv_SY_B!DA103/Inv_SY_B!$NE103-1,"")</f>
        <v/>
      </c>
      <c r="DB92" s="57" t="str">
        <f>IFERROR(Inv_SY_B!DB103/Inv_SY_B!$NE103-1,"")</f>
        <v/>
      </c>
      <c r="DC92" s="57" t="str">
        <f>IFERROR(Inv_SY_B!DC103/Inv_SY_B!$NE103-1,"")</f>
        <v/>
      </c>
      <c r="DD92" s="57" t="str">
        <f>IFERROR(Inv_SY_B!DD103/Inv_SY_B!$NE103-1,"")</f>
        <v/>
      </c>
      <c r="DE92" s="57" t="str">
        <f>IFERROR(Inv_SY_B!DE103/Inv_SY_B!$NE103-1,"")</f>
        <v/>
      </c>
      <c r="DF92" s="57" t="str">
        <f>IFERROR(Inv_SY_B!DF103/Inv_SY_B!$NE103-1,"")</f>
        <v/>
      </c>
      <c r="DG92" s="57" t="str">
        <f>IFERROR(Inv_SY_B!DG103/Inv_SY_B!$NE103-1,"")</f>
        <v/>
      </c>
      <c r="DH92" s="57" t="str">
        <f>IFERROR(Inv_SY_B!DH103/Inv_SY_B!$NE103-1,"")</f>
        <v/>
      </c>
      <c r="DI92" s="57" t="str">
        <f>IFERROR(Inv_SY_B!DI103/Inv_SY_B!$NE103-1,"")</f>
        <v/>
      </c>
      <c r="DJ92" s="57" t="str">
        <f>IFERROR(Inv_SY_B!DJ103/Inv_SY_B!$NE103-1,"")</f>
        <v/>
      </c>
      <c r="DK92" s="57" t="str">
        <f>IFERROR(Inv_SY_B!DK103/Inv_SY_B!$NE103-1,"")</f>
        <v/>
      </c>
      <c r="DL92" s="57" t="str">
        <f>IFERROR(Inv_SY_B!DL103/Inv_SY_B!$NE103-1,"")</f>
        <v/>
      </c>
      <c r="DM92" s="57" t="str">
        <f>IFERROR(Inv_SY_B!DM103/Inv_SY_B!$NE103-1,"")</f>
        <v/>
      </c>
      <c r="DN92" s="57" t="str">
        <f>IFERROR(Inv_SY_B!DN103/Inv_SY_B!$NE103-1,"")</f>
        <v/>
      </c>
      <c r="DO92" s="57" t="str">
        <f>IFERROR(Inv_SY_B!DO103/Inv_SY_B!$NE103-1,"")</f>
        <v/>
      </c>
      <c r="DP92" s="57" t="str">
        <f>IFERROR(Inv_SY_B!DP103/Inv_SY_B!$NE103-1,"")</f>
        <v/>
      </c>
      <c r="DQ92" s="57" t="str">
        <f>IFERROR(Inv_SY_B!DQ103/Inv_SY_B!$NE103-1,"")</f>
        <v/>
      </c>
      <c r="DR92" s="57" t="str">
        <f>IFERROR(Inv_SY_B!DR103/Inv_SY_B!$NE103-1,"")</f>
        <v/>
      </c>
      <c r="DS92" s="57" t="str">
        <f>IFERROR(Inv_SY_B!DS103/Inv_SY_B!$NE103-1,"")</f>
        <v/>
      </c>
      <c r="DT92" s="57" t="str">
        <f>IFERROR(Inv_SY_B!DT103/Inv_SY_B!$NE103-1,"")</f>
        <v/>
      </c>
      <c r="DU92" s="57" t="str">
        <f>IFERROR(Inv_SY_B!DU103/Inv_SY_B!$NE103-1,"")</f>
        <v/>
      </c>
      <c r="DV92" s="57" t="str">
        <f>IFERROR(Inv_SY_B!DV103/Inv_SY_B!$NE103-1,"")</f>
        <v/>
      </c>
      <c r="DW92" s="57" t="str">
        <f>IFERROR(Inv_SY_B!DW103/Inv_SY_B!$NE103-1,"")</f>
        <v/>
      </c>
      <c r="DX92" s="57" t="str">
        <f>IFERROR(Inv_SY_B!DX103/Inv_SY_B!$NE103-1,"")</f>
        <v/>
      </c>
      <c r="DY92" s="57" t="str">
        <f>IFERROR(Inv_SY_B!DY103/Inv_SY_B!$NE103-1,"")</f>
        <v/>
      </c>
      <c r="DZ92" s="57" t="str">
        <f>IFERROR(Inv_SY_B!DZ103/Inv_SY_B!$NE103-1,"")</f>
        <v/>
      </c>
      <c r="EA92" s="57" t="str">
        <f>IFERROR(Inv_SY_B!EA103/Inv_SY_B!$NE103-1,"")</f>
        <v/>
      </c>
      <c r="EB92" s="57" t="str">
        <f>IFERROR(Inv_SY_B!EB103/Inv_SY_B!$NE103-1,"")</f>
        <v/>
      </c>
      <c r="EC92" s="57" t="str">
        <f>IFERROR(Inv_SY_B!EC103/Inv_SY_B!$NE103-1,"")</f>
        <v/>
      </c>
      <c r="ED92" s="57" t="str">
        <f>IFERROR(Inv_SY_B!ED103/Inv_SY_B!$NE103-1,"")</f>
        <v/>
      </c>
      <c r="EE92" s="57" t="str">
        <f>IFERROR(Inv_SY_B!EE103/Inv_SY_B!$NE103-1,"")</f>
        <v/>
      </c>
      <c r="EF92" s="57" t="str">
        <f>IFERROR(Inv_SY_B!EF103/Inv_SY_B!$NE103-1,"")</f>
        <v/>
      </c>
      <c r="EG92" s="57" t="str">
        <f>IFERROR(Inv_SY_B!EG103/Inv_SY_B!$NE103-1,"")</f>
        <v/>
      </c>
      <c r="EH92" s="57" t="str">
        <f>IFERROR(Inv_SY_B!EH103/Inv_SY_B!$NE103-1,"")</f>
        <v/>
      </c>
      <c r="EI92" s="57" t="str">
        <f>IFERROR(Inv_SY_B!EI103/Inv_SY_B!$NE103-1,"")</f>
        <v/>
      </c>
      <c r="EJ92" s="57" t="str">
        <f>IFERROR(Inv_SY_B!EJ103/Inv_SY_B!$NE103-1,"")</f>
        <v/>
      </c>
      <c r="EK92" s="57" t="str">
        <f>IFERROR(Inv_SY_B!EK103/Inv_SY_B!$NE103-1,"")</f>
        <v/>
      </c>
      <c r="EL92" s="57" t="str">
        <f>IFERROR(Inv_SY_B!EL103/Inv_SY_B!$NE103-1,"")</f>
        <v/>
      </c>
      <c r="EM92" s="57" t="str">
        <f>IFERROR(Inv_SY_B!EM103/Inv_SY_B!$NE103-1,"")</f>
        <v/>
      </c>
      <c r="EN92" s="57" t="str">
        <f>IFERROR(Inv_SY_B!EN103/Inv_SY_B!$NE103-1,"")</f>
        <v/>
      </c>
      <c r="EO92" s="57" t="str">
        <f>IFERROR(Inv_SY_B!EO103/Inv_SY_B!$NE103-1,"")</f>
        <v/>
      </c>
      <c r="EP92" s="57" t="str">
        <f>IFERROR(Inv_SY_B!EP103/Inv_SY_B!$NE103-1,"")</f>
        <v/>
      </c>
      <c r="EQ92" s="57" t="str">
        <f>IFERROR(Inv_SY_B!EQ103/Inv_SY_B!$NE103-1,"")</f>
        <v/>
      </c>
      <c r="ER92" s="57" t="str">
        <f>IFERROR(Inv_SY_B!ER103/Inv_SY_B!$NE103-1,"")</f>
        <v/>
      </c>
      <c r="ES92" s="57" t="str">
        <f>IFERROR(Inv_SY_B!ES103/Inv_SY_B!$NE103-1,"")</f>
        <v/>
      </c>
      <c r="ET92" s="57" t="str">
        <f>IFERROR(Inv_SY_B!ET103/Inv_SY_B!$NE103-1,"")</f>
        <v/>
      </c>
      <c r="EU92" s="57" t="str">
        <f>IFERROR(Inv_SY_B!EU103/Inv_SY_B!$NE103-1,"")</f>
        <v/>
      </c>
      <c r="EV92" s="57" t="str">
        <f>IFERROR(Inv_SY_B!EV103/Inv_SY_B!$NE103-1,"")</f>
        <v/>
      </c>
      <c r="EW92" s="57" t="str">
        <f>IFERROR(Inv_SY_B!EW103/Inv_SY_B!$NE103-1,"")</f>
        <v/>
      </c>
      <c r="EX92" s="57" t="str">
        <f>IFERROR(Inv_SY_B!EX103/Inv_SY_B!$NE103-1,"")</f>
        <v/>
      </c>
      <c r="EY92" s="57" t="str">
        <f>IFERROR(Inv_SY_B!EY103/Inv_SY_B!$NE103-1,"")</f>
        <v/>
      </c>
      <c r="EZ92" s="57" t="str">
        <f>IFERROR(Inv_SY_B!EZ103/Inv_SY_B!$NE103-1,"")</f>
        <v/>
      </c>
      <c r="FA92" s="57" t="str">
        <f>IFERROR(Inv_SY_B!FA103/Inv_SY_B!$NE103-1,"")</f>
        <v/>
      </c>
      <c r="FB92" s="57" t="str">
        <f>IFERROR(Inv_SY_B!FB103/Inv_SY_B!$NE103-1,"")</f>
        <v/>
      </c>
      <c r="FC92" s="57" t="str">
        <f>IFERROR(Inv_SY_B!FC103/Inv_SY_B!$NE103-1,"")</f>
        <v/>
      </c>
      <c r="FD92" s="57" t="str">
        <f>IFERROR(Inv_SY_B!FD103/Inv_SY_B!$NE103-1,"")</f>
        <v/>
      </c>
      <c r="FE92" s="57" t="str">
        <f>IFERROR(Inv_SY_B!FE103/Inv_SY_B!$NE103-1,"")</f>
        <v/>
      </c>
      <c r="FF92" s="57" t="str">
        <f>IFERROR(Inv_SY_B!FF103/Inv_SY_B!$NE103-1,"")</f>
        <v/>
      </c>
      <c r="FG92" s="57" t="str">
        <f>IFERROR(Inv_SY_B!FG103/Inv_SY_B!$NE103-1,"")</f>
        <v/>
      </c>
      <c r="FH92" s="57" t="str">
        <f>IFERROR(Inv_SY_B!FH103/Inv_SY_B!$NE103-1,"")</f>
        <v/>
      </c>
      <c r="FI92" s="57" t="str">
        <f>IFERROR(Inv_SY_B!FI103/Inv_SY_B!$NE103-1,"")</f>
        <v/>
      </c>
      <c r="FJ92" s="57" t="str">
        <f>IFERROR(Inv_SY_B!FJ103/Inv_SY_B!$NE103-1,"")</f>
        <v/>
      </c>
      <c r="FK92" s="57" t="str">
        <f>IFERROR(Inv_SY_B!FK103/Inv_SY_B!$NE103-1,"")</f>
        <v/>
      </c>
      <c r="FL92" s="57" t="str">
        <f>IFERROR(Inv_SY_B!FL103/Inv_SY_B!$NE103-1,"")</f>
        <v/>
      </c>
      <c r="FM92" s="57" t="str">
        <f>IFERROR(Inv_SY_B!FM103/Inv_SY_B!$NE103-1,"")</f>
        <v/>
      </c>
      <c r="FN92" s="57" t="str">
        <f>IFERROR(Inv_SY_B!FN103/Inv_SY_B!$NE103-1,"")</f>
        <v/>
      </c>
      <c r="FO92" s="57" t="str">
        <f>IFERROR(Inv_SY_B!FO103/Inv_SY_B!$NE103-1,"")</f>
        <v/>
      </c>
      <c r="FP92" s="57" t="str">
        <f>IFERROR(Inv_SY_B!FP103/Inv_SY_B!$NE103-1,"")</f>
        <v/>
      </c>
      <c r="FQ92" s="57" t="str">
        <f>IFERROR(Inv_SY_B!FQ103/Inv_SY_B!$NE103-1,"")</f>
        <v/>
      </c>
      <c r="FR92" s="57" t="str">
        <f>IFERROR(Inv_SY_B!FR103/Inv_SY_B!$NE103-1,"")</f>
        <v/>
      </c>
      <c r="FS92" s="57" t="str">
        <f>IFERROR(Inv_SY_B!FS103/Inv_SY_B!$NE103-1,"")</f>
        <v/>
      </c>
      <c r="FT92" s="57" t="str">
        <f>IFERROR(Inv_SY_B!FT103/Inv_SY_B!$NE103-1,"")</f>
        <v/>
      </c>
      <c r="FU92" s="57" t="str">
        <f>IFERROR(Inv_SY_B!FU103/Inv_SY_B!$NE103-1,"")</f>
        <v/>
      </c>
      <c r="FV92" s="57" t="str">
        <f>IFERROR(Inv_SY_B!FV103/Inv_SY_B!$NE103-1,"")</f>
        <v/>
      </c>
      <c r="FW92" s="57" t="str">
        <f>IFERROR(Inv_SY_B!FW103/Inv_SY_B!$NE103-1,"")</f>
        <v/>
      </c>
      <c r="FX92" s="57" t="str">
        <f>IFERROR(Inv_SY_B!FX103/Inv_SY_B!$NE103-1,"")</f>
        <v/>
      </c>
      <c r="FY92" s="57" t="str">
        <f>IFERROR(Inv_SY_B!FY103/Inv_SY_B!$NE103-1,"")</f>
        <v/>
      </c>
      <c r="FZ92" s="57" t="str">
        <f>IFERROR(Inv_SY_B!FZ103/Inv_SY_B!$NE103-1,"")</f>
        <v/>
      </c>
      <c r="GA92" s="57" t="str">
        <f>IFERROR(Inv_SY_B!GA103/Inv_SY_B!$NE103-1,"")</f>
        <v/>
      </c>
      <c r="GB92" s="57" t="str">
        <f>IFERROR(Inv_SY_B!GB103/Inv_SY_B!$NE103-1,"")</f>
        <v/>
      </c>
      <c r="GC92" s="57" t="str">
        <f>IFERROR(Inv_SY_B!GC103/Inv_SY_B!$NE103-1,"")</f>
        <v/>
      </c>
      <c r="GD92" s="57" t="str">
        <f>IFERROR(Inv_SY_B!GD103/Inv_SY_B!$NE103-1,"")</f>
        <v/>
      </c>
      <c r="GE92" s="57" t="str">
        <f>IFERROR(Inv_SY_B!GE103/Inv_SY_B!$NE103-1,"")</f>
        <v/>
      </c>
      <c r="GF92" s="57" t="str">
        <f>IFERROR(Inv_SY_B!GF103/Inv_SY_B!$NE103-1,"")</f>
        <v/>
      </c>
      <c r="GG92" s="57" t="str">
        <f>IFERROR(Inv_SY_B!GG103/Inv_SY_B!$NE103-1,"")</f>
        <v/>
      </c>
      <c r="GH92" s="57" t="str">
        <f>IFERROR(Inv_SY_B!GH103/Inv_SY_B!$NE103-1,"")</f>
        <v/>
      </c>
      <c r="GI92" s="57" t="str">
        <f>IFERROR(Inv_SY_B!GI103/Inv_SY_B!$NE103-1,"")</f>
        <v/>
      </c>
      <c r="GJ92" s="57" t="str">
        <f>IFERROR(Inv_SY_B!GJ103/Inv_SY_B!$NE103-1,"")</f>
        <v/>
      </c>
      <c r="GK92" s="57" t="str">
        <f>IFERROR(Inv_SY_B!GK103/Inv_SY_B!$NE103-1,"")</f>
        <v/>
      </c>
      <c r="GL92" s="57" t="str">
        <f>IFERROR(Inv_SY_B!GL103/Inv_SY_B!$NE103-1,"")</f>
        <v/>
      </c>
      <c r="GM92" s="57" t="str">
        <f>IFERROR(Inv_SY_B!GM103/Inv_SY_B!$NE103-1,"")</f>
        <v/>
      </c>
      <c r="GN92" s="57" t="str">
        <f>IFERROR(Inv_SY_B!GN103/Inv_SY_B!$NE103-1,"")</f>
        <v/>
      </c>
      <c r="GO92" s="57" t="str">
        <f>IFERROR(Inv_SY_B!GO103/Inv_SY_B!$NE103-1,"")</f>
        <v/>
      </c>
      <c r="GP92" s="57" t="str">
        <f>IFERROR(Inv_SY_B!GP103/Inv_SY_B!$NE103-1,"")</f>
        <v/>
      </c>
      <c r="GQ92" s="57" t="str">
        <f>IFERROR(Inv_SY_B!GQ103/Inv_SY_B!$NE103-1,"")</f>
        <v/>
      </c>
      <c r="GR92" s="57" t="str">
        <f>IFERROR(Inv_SY_B!GR103/Inv_SY_B!$NE103-1,"")</f>
        <v/>
      </c>
      <c r="GS92" s="57" t="str">
        <f>IFERROR(Inv_SY_B!GS103/Inv_SY_B!$NE103-1,"")</f>
        <v/>
      </c>
      <c r="GT92" s="57" t="str">
        <f>IFERROR(Inv_SY_B!GT103/Inv_SY_B!$NE103-1,"")</f>
        <v/>
      </c>
      <c r="GU92" s="57" t="str">
        <f>IFERROR(Inv_SY_B!GU103/Inv_SY_B!$NE103-1,"")</f>
        <v/>
      </c>
      <c r="GV92" s="57" t="str">
        <f>IFERROR(Inv_SY_B!GV103/Inv_SY_B!$NE103-1,"")</f>
        <v/>
      </c>
      <c r="GW92" s="57" t="str">
        <f>IFERROR(Inv_SY_B!GW103/Inv_SY_B!$NE103-1,"")</f>
        <v/>
      </c>
      <c r="GX92" s="57" t="str">
        <f>IFERROR(Inv_SY_B!GX103/Inv_SY_B!$NE103-1,"")</f>
        <v/>
      </c>
      <c r="GY92" s="57" t="str">
        <f>IFERROR(Inv_SY_B!GY103/Inv_SY_B!$NE103-1,"")</f>
        <v/>
      </c>
      <c r="GZ92" s="57" t="str">
        <f>IFERROR(Inv_SY_B!GZ103/Inv_SY_B!$NE103-1,"")</f>
        <v/>
      </c>
      <c r="HA92" s="57" t="str">
        <f>IFERROR(Inv_SY_B!HA103/Inv_SY_B!$NE103-1,"")</f>
        <v/>
      </c>
      <c r="HB92" s="57" t="str">
        <f>IFERROR(Inv_SY_B!HB103/Inv_SY_B!$NE103-1,"")</f>
        <v/>
      </c>
      <c r="HC92" s="57" t="str">
        <f>IFERROR(Inv_SY_B!HC103/Inv_SY_B!$NE103-1,"")</f>
        <v/>
      </c>
      <c r="HD92" s="57" t="str">
        <f>IFERROR(Inv_SY_B!HD103/Inv_SY_B!$NE103-1,"")</f>
        <v/>
      </c>
      <c r="HE92" s="57" t="str">
        <f>IFERROR(Inv_SY_B!HE103/Inv_SY_B!$NE103-1,"")</f>
        <v/>
      </c>
      <c r="HF92" s="57" t="str">
        <f>IFERROR(Inv_SY_B!HF103/Inv_SY_B!$NE103-1,"")</f>
        <v/>
      </c>
      <c r="HG92" s="57" t="str">
        <f>IFERROR(Inv_SY_B!HG103/Inv_SY_B!$NE103-1,"")</f>
        <v/>
      </c>
      <c r="HH92" s="57" t="str">
        <f>IFERROR(Inv_SY_B!HH103/Inv_SY_B!$NE103-1,"")</f>
        <v/>
      </c>
      <c r="HI92" s="57" t="str">
        <f>IFERROR(Inv_SY_B!HI103/Inv_SY_B!$NE103-1,"")</f>
        <v/>
      </c>
      <c r="HJ92" s="57" t="str">
        <f>IFERROR(Inv_SY_B!HJ103/Inv_SY_B!$NE103-1,"")</f>
        <v/>
      </c>
      <c r="HK92" s="57" t="str">
        <f>IFERROR(Inv_SY_B!HK103/Inv_SY_B!$NE103-1,"")</f>
        <v/>
      </c>
      <c r="HL92" s="57" t="str">
        <f>IFERROR(Inv_SY_B!HL103/Inv_SY_B!$NE103-1,"")</f>
        <v/>
      </c>
      <c r="HM92" s="57" t="str">
        <f>IFERROR(Inv_SY_B!HM103/Inv_SY_B!$NE103-1,"")</f>
        <v/>
      </c>
      <c r="HN92" s="57" t="str">
        <f>IFERROR(Inv_SY_B!HN103/Inv_SY_B!$NE103-1,"")</f>
        <v/>
      </c>
      <c r="HO92" s="57" t="str">
        <f>IFERROR(Inv_SY_B!HO103/Inv_SY_B!$NE103-1,"")</f>
        <v/>
      </c>
      <c r="HP92" s="57" t="str">
        <f>IFERROR(Inv_SY_B!HP103/Inv_SY_B!$NE103-1,"")</f>
        <v/>
      </c>
      <c r="HQ92" s="57" t="str">
        <f>IFERROR(Inv_SY_B!HQ103/Inv_SY_B!$NE103-1,"")</f>
        <v/>
      </c>
      <c r="HR92" s="57" t="str">
        <f>IFERROR(Inv_SY_B!HR103/Inv_SY_B!$NE103-1,"")</f>
        <v/>
      </c>
      <c r="HS92" s="57" t="str">
        <f>IFERROR(Inv_SY_B!HS103/Inv_SY_B!$NE103-1,"")</f>
        <v/>
      </c>
      <c r="HT92" s="57" t="str">
        <f>IFERROR(Inv_SY_B!HT103/Inv_SY_B!$NE103-1,"")</f>
        <v/>
      </c>
      <c r="HU92" s="57" t="str">
        <f>IFERROR(Inv_SY_B!HU103/Inv_SY_B!$NE103-1,"")</f>
        <v/>
      </c>
      <c r="HV92" s="57" t="str">
        <f>IFERROR(Inv_SY_B!HV103/Inv_SY_B!$NE103-1,"")</f>
        <v/>
      </c>
      <c r="HW92" s="57" t="str">
        <f>IFERROR(Inv_SY_B!HW103/Inv_SY_B!$NE103-1,"")</f>
        <v/>
      </c>
      <c r="HX92" s="57" t="str">
        <f>IFERROR(Inv_SY_B!HX103/Inv_SY_B!$NE103-1,"")</f>
        <v/>
      </c>
      <c r="HY92" s="57" t="str">
        <f>IFERROR(Inv_SY_B!HY103/Inv_SY_B!$NE103-1,"")</f>
        <v/>
      </c>
      <c r="HZ92" s="57" t="str">
        <f>IFERROR(Inv_SY_B!HZ103/Inv_SY_B!$NE103-1,"")</f>
        <v/>
      </c>
      <c r="IA92" s="57" t="str">
        <f>IFERROR(Inv_SY_B!IA103/Inv_SY_B!$NE103-1,"")</f>
        <v/>
      </c>
      <c r="IB92" s="57" t="str">
        <f>IFERROR(Inv_SY_B!IB103/Inv_SY_B!$NE103-1,"")</f>
        <v/>
      </c>
      <c r="IC92" s="57" t="str">
        <f>IFERROR(Inv_SY_B!IC103/Inv_SY_B!$NE103-1,"")</f>
        <v/>
      </c>
      <c r="ID92" s="57" t="str">
        <f>IFERROR(Inv_SY_B!ID103/Inv_SY_B!$NE103-1,"")</f>
        <v/>
      </c>
      <c r="IE92" s="57" t="str">
        <f>IFERROR(Inv_SY_B!IE103/Inv_SY_B!$NE103-1,"")</f>
        <v/>
      </c>
      <c r="IF92" s="57" t="str">
        <f>IFERROR(Inv_SY_B!IF103/Inv_SY_B!$NE103-1,"")</f>
        <v/>
      </c>
      <c r="IG92" s="57" t="str">
        <f>IFERROR(Inv_SY_B!IG103/Inv_SY_B!$NE103-1,"")</f>
        <v/>
      </c>
      <c r="IH92" s="57" t="str">
        <f>IFERROR(Inv_SY_B!IH103/Inv_SY_B!$NE103-1,"")</f>
        <v/>
      </c>
      <c r="II92" s="57" t="str">
        <f>IFERROR(Inv_SY_B!II103/Inv_SY_B!$NE103-1,"")</f>
        <v/>
      </c>
      <c r="IJ92" s="57" t="str">
        <f>IFERROR(Inv_SY_B!IJ103/Inv_SY_B!$NE103-1,"")</f>
        <v/>
      </c>
      <c r="IK92" s="57" t="str">
        <f>IFERROR(Inv_SY_B!IK103/Inv_SY_B!$NE103-1,"")</f>
        <v/>
      </c>
      <c r="IL92" s="57" t="str">
        <f>IFERROR(Inv_SY_B!IL103/Inv_SY_B!$NE103-1,"")</f>
        <v/>
      </c>
      <c r="IM92" s="57" t="str">
        <f>IFERROR(Inv_SY_B!IM103/Inv_SY_B!$NE103-1,"")</f>
        <v/>
      </c>
      <c r="IN92" s="57" t="str">
        <f>IFERROR(Inv_SY_B!IN103/Inv_SY_B!$NE103-1,"")</f>
        <v/>
      </c>
      <c r="IO92" s="57" t="str">
        <f>IFERROR(Inv_SY_B!IO103/Inv_SY_B!$NE103-1,"")</f>
        <v/>
      </c>
      <c r="IP92" s="57" t="str">
        <f>IFERROR(Inv_SY_B!IP103/Inv_SY_B!$NE103-1,"")</f>
        <v/>
      </c>
      <c r="IQ92" s="57" t="str">
        <f>IFERROR(Inv_SY_B!IQ103/Inv_SY_B!$NE103-1,"")</f>
        <v/>
      </c>
      <c r="IR92" s="57" t="str">
        <f>IFERROR(Inv_SY_B!IR103/Inv_SY_B!$NE103-1,"")</f>
        <v/>
      </c>
      <c r="IS92" s="57" t="str">
        <f>IFERROR(Inv_SY_B!IS103/Inv_SY_B!$NE103-1,"")</f>
        <v/>
      </c>
      <c r="IT92" s="57" t="str">
        <f>IFERROR(Inv_SY_B!IT103/Inv_SY_B!$NE103-1,"")</f>
        <v/>
      </c>
      <c r="IU92" s="57" t="str">
        <f>IFERROR(Inv_SY_B!IU103/Inv_SY_B!$NE103-1,"")</f>
        <v/>
      </c>
      <c r="IV92" s="57" t="str">
        <f>IFERROR(Inv_SY_B!IV103/Inv_SY_B!$NE103-1,"")</f>
        <v/>
      </c>
      <c r="IW92" s="57" t="str">
        <f>IFERROR(Inv_SY_B!IW103/Inv_SY_B!$NE103-1,"")</f>
        <v/>
      </c>
      <c r="IX92" s="57" t="str">
        <f>IFERROR(Inv_SY_B!IX103/Inv_SY_B!$NE103-1,"")</f>
        <v/>
      </c>
      <c r="IY92" s="57" t="str">
        <f>IFERROR(Inv_SY_B!IY103/Inv_SY_B!$NE103-1,"")</f>
        <v/>
      </c>
      <c r="IZ92" s="57" t="str">
        <f>IFERROR(Inv_SY_B!IZ103/Inv_SY_B!$NE103-1,"")</f>
        <v/>
      </c>
      <c r="JA92" s="57" t="str">
        <f>IFERROR(Inv_SY_B!JA103/Inv_SY_B!$NE103-1,"")</f>
        <v/>
      </c>
      <c r="JB92" s="57" t="str">
        <f>IFERROR(Inv_SY_B!JB103/Inv_SY_B!$NE103-1,"")</f>
        <v/>
      </c>
      <c r="JC92" s="57" t="str">
        <f>IFERROR(Inv_SY_B!JC103/Inv_SY_B!$NE103-1,"")</f>
        <v/>
      </c>
      <c r="JD92" s="57" t="str">
        <f>IFERROR(Inv_SY_B!JD103/Inv_SY_B!$NE103-1,"")</f>
        <v/>
      </c>
      <c r="JE92" s="57" t="str">
        <f>IFERROR(Inv_SY_B!JE103/Inv_SY_B!$NE103-1,"")</f>
        <v/>
      </c>
      <c r="JF92" s="57" t="str">
        <f>IFERROR(Inv_SY_B!JF103/Inv_SY_B!$NE103-1,"")</f>
        <v/>
      </c>
      <c r="JG92" s="57" t="str">
        <f>IFERROR(Inv_SY_B!JG103/Inv_SY_B!$NE103-1,"")</f>
        <v/>
      </c>
      <c r="JH92" s="57" t="str">
        <f>IFERROR(Inv_SY_B!JH103/Inv_SY_B!$NE103-1,"")</f>
        <v/>
      </c>
      <c r="JI92" s="57" t="str">
        <f>IFERROR(Inv_SY_B!JI103/Inv_SY_B!$NE103-1,"")</f>
        <v/>
      </c>
      <c r="JJ92" s="57" t="str">
        <f>IFERROR(Inv_SY_B!JJ103/Inv_SY_B!$NE103-1,"")</f>
        <v/>
      </c>
      <c r="JK92" s="57" t="str">
        <f>IFERROR(Inv_SY_B!JK103/Inv_SY_B!$NE103-1,"")</f>
        <v/>
      </c>
      <c r="JL92" s="57" t="str">
        <f>IFERROR(Inv_SY_B!JL103/Inv_SY_B!$NE103-1,"")</f>
        <v/>
      </c>
      <c r="JM92" s="57" t="str">
        <f>IFERROR(Inv_SY_B!JM103/Inv_SY_B!$NE103-1,"")</f>
        <v/>
      </c>
      <c r="JN92" s="57" t="str">
        <f>IFERROR(Inv_SY_B!JN103/Inv_SY_B!$NE103-1,"")</f>
        <v/>
      </c>
      <c r="JO92" s="57" t="str">
        <f>IFERROR(Inv_SY_B!JO103/Inv_SY_B!$NE103-1,"")</f>
        <v/>
      </c>
      <c r="JP92" s="57" t="str">
        <f>IFERROR(Inv_SY_B!JP103/Inv_SY_B!$NE103-1,"")</f>
        <v/>
      </c>
      <c r="JQ92" s="57" t="str">
        <f>IFERROR(Inv_SY_B!JQ103/Inv_SY_B!$NE103-1,"")</f>
        <v/>
      </c>
      <c r="JR92" s="57" t="str">
        <f>IFERROR(Inv_SY_B!JR103/Inv_SY_B!$NE103-1,"")</f>
        <v/>
      </c>
      <c r="JS92" s="57" t="str">
        <f>IFERROR(Inv_SY_B!JS103/Inv_SY_B!$NE103-1,"")</f>
        <v/>
      </c>
      <c r="JT92" s="57" t="str">
        <f>IFERROR(Inv_SY_B!JT103/Inv_SY_B!$NE103-1,"")</f>
        <v/>
      </c>
      <c r="JU92" s="57" t="str">
        <f>IFERROR(Inv_SY_B!JU103/Inv_SY_B!$NE103-1,"")</f>
        <v/>
      </c>
      <c r="JV92" s="57" t="str">
        <f>IFERROR(Inv_SY_B!JV103/Inv_SY_B!$NE103-1,"")</f>
        <v/>
      </c>
      <c r="JW92" s="57" t="str">
        <f>IFERROR(Inv_SY_B!JW103/Inv_SY_B!$NE103-1,"")</f>
        <v/>
      </c>
      <c r="JX92" s="57" t="str">
        <f>IFERROR(Inv_SY_B!JX103/Inv_SY_B!$NE103-1,"")</f>
        <v/>
      </c>
      <c r="JY92" s="57" t="str">
        <f>IFERROR(Inv_SY_B!JY103/Inv_SY_B!$NE103-1,"")</f>
        <v/>
      </c>
      <c r="JZ92" s="57" t="str">
        <f>IFERROR(Inv_SY_B!JZ103/Inv_SY_B!$NE103-1,"")</f>
        <v/>
      </c>
      <c r="KA92" s="57" t="str">
        <f>IFERROR(Inv_SY_B!KA103/Inv_SY_B!$NE103-1,"")</f>
        <v/>
      </c>
      <c r="KB92" s="57" t="str">
        <f>IFERROR(Inv_SY_B!KB103/Inv_SY_B!$NE103-1,"")</f>
        <v/>
      </c>
      <c r="KC92" s="57" t="str">
        <f>IFERROR(Inv_SY_B!KC103/Inv_SY_B!$NE103-1,"")</f>
        <v/>
      </c>
      <c r="KD92" s="57" t="str">
        <f>IFERROR(Inv_SY_B!KD103/Inv_SY_B!$NE103-1,"")</f>
        <v/>
      </c>
      <c r="KE92" s="57" t="str">
        <f>IFERROR(Inv_SY_B!KE103/Inv_SY_B!$NE103-1,"")</f>
        <v/>
      </c>
      <c r="KF92" s="57" t="str">
        <f>IFERROR(Inv_SY_B!KF103/Inv_SY_B!$NE103-1,"")</f>
        <v/>
      </c>
      <c r="KG92" s="57" t="str">
        <f>IFERROR(Inv_SY_B!KG103/Inv_SY_B!$NE103-1,"")</f>
        <v/>
      </c>
      <c r="KH92" s="57" t="str">
        <f>IFERROR(Inv_SY_B!KH103/Inv_SY_B!$NE103-1,"")</f>
        <v/>
      </c>
      <c r="KI92" s="57" t="str">
        <f>IFERROR(Inv_SY_B!KI103/Inv_SY_B!$NE103-1,"")</f>
        <v/>
      </c>
      <c r="KJ92" s="57" t="str">
        <f>IFERROR(Inv_SY_B!KJ103/Inv_SY_B!$NE103-1,"")</f>
        <v/>
      </c>
      <c r="KK92" s="57" t="str">
        <f>IFERROR(Inv_SY_B!KK103/Inv_SY_B!$NE103-1,"")</f>
        <v/>
      </c>
      <c r="KL92" s="57" t="str">
        <f>IFERROR(Inv_SY_B!KL103/Inv_SY_B!$NE103-1,"")</f>
        <v/>
      </c>
      <c r="KM92" s="57" t="str">
        <f>IFERROR(Inv_SY_B!KM103/Inv_SY_B!$NE103-1,"")</f>
        <v/>
      </c>
      <c r="KN92" s="57" t="str">
        <f>IFERROR(Inv_SY_B!KN103/Inv_SY_B!$NE103-1,"")</f>
        <v/>
      </c>
      <c r="KO92" s="57" t="str">
        <f>IFERROR(Inv_SY_B!KO103/Inv_SY_B!$NE103-1,"")</f>
        <v/>
      </c>
      <c r="KP92" s="57" t="str">
        <f>IFERROR(Inv_SY_B!KP103/Inv_SY_B!$NE103-1,"")</f>
        <v/>
      </c>
      <c r="KQ92" s="57" t="str">
        <f>IFERROR(Inv_SY_B!KQ103/Inv_SY_B!$NE103-1,"")</f>
        <v/>
      </c>
      <c r="KR92" s="57" t="str">
        <f>IFERROR(Inv_SY_B!KR103/Inv_SY_B!$NE103-1,"")</f>
        <v/>
      </c>
      <c r="KS92" s="57" t="str">
        <f>IFERROR(Inv_SY_B!KS103/Inv_SY_B!$NE103-1,"")</f>
        <v/>
      </c>
      <c r="KT92" s="57" t="str">
        <f>IFERROR(Inv_SY_B!KT103/Inv_SY_B!$NE103-1,"")</f>
        <v/>
      </c>
      <c r="KU92" s="57" t="str">
        <f>IFERROR(Inv_SY_B!KU103/Inv_SY_B!$NE103-1,"")</f>
        <v/>
      </c>
      <c r="KV92" s="57" t="str">
        <f>IFERROR(Inv_SY_B!KV103/Inv_SY_B!$NE103-1,"")</f>
        <v/>
      </c>
      <c r="KW92" s="57" t="str">
        <f>IFERROR(Inv_SY_B!KW103/Inv_SY_B!$NE103-1,"")</f>
        <v/>
      </c>
      <c r="KX92" s="57" t="str">
        <f>IFERROR(Inv_SY_B!KX103/Inv_SY_B!$NE103-1,"")</f>
        <v/>
      </c>
      <c r="KY92" s="57" t="str">
        <f>IFERROR(Inv_SY_B!KY103/Inv_SY_B!$NE103-1,"")</f>
        <v/>
      </c>
      <c r="KZ92" s="57" t="str">
        <f>IFERROR(Inv_SY_B!KZ103/Inv_SY_B!$NE103-1,"")</f>
        <v/>
      </c>
      <c r="LA92" s="57" t="str">
        <f>IFERROR(Inv_SY_B!LA103/Inv_SY_B!$NE103-1,"")</f>
        <v/>
      </c>
      <c r="LB92" s="57" t="str">
        <f>IFERROR(Inv_SY_B!LB103/Inv_SY_B!$NE103-1,"")</f>
        <v/>
      </c>
      <c r="LC92" s="57" t="str">
        <f>IFERROR(Inv_SY_B!LC103/Inv_SY_B!$NE103-1,"")</f>
        <v/>
      </c>
      <c r="LD92" s="57" t="str">
        <f>IFERROR(Inv_SY_B!LD103/Inv_SY_B!$NE103-1,"")</f>
        <v/>
      </c>
      <c r="LE92" s="57" t="str">
        <f>IFERROR(Inv_SY_B!LE103/Inv_SY_B!$NE103-1,"")</f>
        <v/>
      </c>
      <c r="LF92" s="57" t="str">
        <f>IFERROR(Inv_SY_B!LF103/Inv_SY_B!$NE103-1,"")</f>
        <v/>
      </c>
      <c r="LG92" s="57" t="str">
        <f>IFERROR(Inv_SY_B!LG103/Inv_SY_B!$NE103-1,"")</f>
        <v/>
      </c>
      <c r="LH92" s="57" t="str">
        <f>IFERROR(Inv_SY_B!LH103/Inv_SY_B!$NE103-1,"")</f>
        <v/>
      </c>
      <c r="LI92" s="57" t="str">
        <f>IFERROR(Inv_SY_B!LI103/Inv_SY_B!$NE103-1,"")</f>
        <v/>
      </c>
      <c r="LJ92" s="57" t="str">
        <f>IFERROR(Inv_SY_B!LJ103/Inv_SY_B!$NE103-1,"")</f>
        <v/>
      </c>
      <c r="LK92" s="57" t="str">
        <f>IFERROR(Inv_SY_B!LK103/Inv_SY_B!$NE103-1,"")</f>
        <v/>
      </c>
      <c r="LL92" s="57" t="str">
        <f>IFERROR(Inv_SY_B!LL103/Inv_SY_B!$NE103-1,"")</f>
        <v/>
      </c>
      <c r="LM92" s="57" t="str">
        <f>IFERROR(Inv_SY_B!LM103/Inv_SY_B!$NE103-1,"")</f>
        <v/>
      </c>
      <c r="LN92" s="57" t="str">
        <f>IFERROR(Inv_SY_B!LN103/Inv_SY_B!$NE103-1,"")</f>
        <v/>
      </c>
      <c r="LO92" s="57" t="str">
        <f>IFERROR(Inv_SY_B!LO103/Inv_SY_B!$NE103-1,"")</f>
        <v/>
      </c>
      <c r="LP92" s="57" t="str">
        <f>IFERROR(Inv_SY_B!LP103/Inv_SY_B!$NE103-1,"")</f>
        <v/>
      </c>
      <c r="LQ92" s="57" t="str">
        <f>IFERROR(Inv_SY_B!LQ103/Inv_SY_B!$NE103-1,"")</f>
        <v/>
      </c>
      <c r="LR92" s="57" t="str">
        <f>IFERROR(Inv_SY_B!LR103/Inv_SY_B!$NE103-1,"")</f>
        <v/>
      </c>
      <c r="LS92" s="57" t="str">
        <f>IFERROR(Inv_SY_B!LS103/Inv_SY_B!$NE103-1,"")</f>
        <v/>
      </c>
      <c r="LT92" s="57" t="str">
        <f>IFERROR(Inv_SY_B!LT103/Inv_SY_B!$NE103-1,"")</f>
        <v/>
      </c>
      <c r="LU92" s="57" t="str">
        <f>IFERROR(Inv_SY_B!LU103/Inv_SY_B!$NE103-1,"")</f>
        <v/>
      </c>
      <c r="LV92" s="57" t="str">
        <f>IFERROR(Inv_SY_B!LV103/Inv_SY_B!$NE103-1,"")</f>
        <v/>
      </c>
      <c r="LW92" s="57" t="str">
        <f>IFERROR(Inv_SY_B!LW103/Inv_SY_B!$NE103-1,"")</f>
        <v/>
      </c>
      <c r="LX92" s="57" t="str">
        <f>IFERROR(Inv_SY_B!LX103/Inv_SY_B!$NE103-1,"")</f>
        <v/>
      </c>
      <c r="LY92" s="57" t="str">
        <f>IFERROR(Inv_SY_B!LY103/Inv_SY_B!$NE103-1,"")</f>
        <v/>
      </c>
      <c r="LZ92" s="57" t="str">
        <f>IFERROR(Inv_SY_B!LZ103/Inv_SY_B!$NE103-1,"")</f>
        <v/>
      </c>
      <c r="MA92" s="57" t="str">
        <f>IFERROR(Inv_SY_B!MA103/Inv_SY_B!$NE103-1,"")</f>
        <v/>
      </c>
      <c r="MB92" s="57" t="str">
        <f>IFERROR(Inv_SY_B!MB103/Inv_SY_B!$NE103-1,"")</f>
        <v/>
      </c>
      <c r="MC92" s="57" t="str">
        <f>IFERROR(Inv_SY_B!MC103/Inv_SY_B!$NE103-1,"")</f>
        <v/>
      </c>
      <c r="MD92" s="57" t="str">
        <f>IFERROR(Inv_SY_B!MD103/Inv_SY_B!$NE103-1,"")</f>
        <v/>
      </c>
      <c r="ME92" s="57" t="str">
        <f>IFERROR(Inv_SY_B!ME103/Inv_SY_B!$NE103-1,"")</f>
        <v/>
      </c>
      <c r="MF92" s="57" t="str">
        <f>IFERROR(Inv_SY_B!MF103/Inv_SY_B!$NE103-1,"")</f>
        <v/>
      </c>
      <c r="MG92" s="57" t="str">
        <f>IFERROR(Inv_SY_B!MG103/Inv_SY_B!$NE103-1,"")</f>
        <v/>
      </c>
      <c r="MH92" s="57" t="str">
        <f>IFERROR(Inv_SY_B!MH103/Inv_SY_B!$NE103-1,"")</f>
        <v/>
      </c>
      <c r="MI92" s="57" t="str">
        <f>IFERROR(Inv_SY_B!MI103/Inv_SY_B!$NE103-1,"")</f>
        <v/>
      </c>
      <c r="MJ92" s="57" t="str">
        <f>IFERROR(Inv_SY_B!MJ103/Inv_SY_B!$NE103-1,"")</f>
        <v/>
      </c>
      <c r="MK92" s="57" t="str">
        <f>IFERROR(Inv_SY_B!MK103/Inv_SY_B!$NE103-1,"")</f>
        <v/>
      </c>
      <c r="ML92" s="57" t="str">
        <f>IFERROR(Inv_SY_B!ML103/Inv_SY_B!$NE103-1,"")</f>
        <v/>
      </c>
      <c r="MM92" s="57" t="str">
        <f>IFERROR(Inv_SY_B!MM103/Inv_SY_B!$NE103-1,"")</f>
        <v/>
      </c>
      <c r="MN92" s="57" t="str">
        <f>IFERROR(Inv_SY_B!MN103/Inv_SY_B!$NE103-1,"")</f>
        <v/>
      </c>
      <c r="MO92" s="57" t="str">
        <f>IFERROR(Inv_SY_B!MO103/Inv_SY_B!$NE103-1,"")</f>
        <v/>
      </c>
      <c r="MP92" s="57" t="str">
        <f>IFERROR(Inv_SY_B!MP103/Inv_SY_B!$NE103-1,"")</f>
        <v/>
      </c>
      <c r="MQ92" s="57" t="str">
        <f>IFERROR(Inv_SY_B!MQ103/Inv_SY_B!$NE103-1,"")</f>
        <v/>
      </c>
      <c r="MR92" s="57" t="str">
        <f>IFERROR(Inv_SY_B!MR103/Inv_SY_B!$NE103-1,"")</f>
        <v/>
      </c>
      <c r="MS92" s="57" t="str">
        <f>IFERROR(Inv_SY_B!MS103/Inv_SY_B!$NE103-1,"")</f>
        <v/>
      </c>
      <c r="MT92" s="57" t="str">
        <f>IFERROR(Inv_SY_B!MT103/Inv_SY_B!$NE103-1,"")</f>
        <v/>
      </c>
      <c r="MU92" s="57" t="str">
        <f>IFERROR(Inv_SY_B!MU103/Inv_SY_B!$NE103-1,"")</f>
        <v/>
      </c>
      <c r="MV92" s="57" t="str">
        <f>IFERROR(Inv_SY_B!MV103/Inv_SY_B!$NE103-1,"")</f>
        <v/>
      </c>
      <c r="MW92" s="57" t="str">
        <f>IFERROR(Inv_SY_B!MW103/Inv_SY_B!$NE103-1,"")</f>
        <v/>
      </c>
      <c r="MX92" s="57" t="str">
        <f>IFERROR(Inv_SY_B!MX103/Inv_SY_B!$NE103-1,"")</f>
        <v/>
      </c>
      <c r="MY92" s="57" t="str">
        <f>IFERROR(Inv_SY_B!MY103/Inv_SY_B!$NE103-1,"")</f>
        <v/>
      </c>
      <c r="MZ92" s="57" t="str">
        <f>IFERROR(Inv_SY_B!MZ103/Inv_SY_B!$NE103-1,"")</f>
        <v/>
      </c>
      <c r="NA92" s="57" t="str">
        <f>IFERROR(Inv_SY_B!NA103/Inv_SY_B!$NE103-1,"")</f>
        <v/>
      </c>
      <c r="NB92" s="57" t="str">
        <f>IFERROR(Inv_SY_B!NB103/Inv_SY_B!$NE103-1,"")</f>
        <v/>
      </c>
      <c r="NC92" s="57" t="str">
        <f>IFERROR(Inv_SY_B!NC103/Inv_SY_B!$NE103-1,"")</f>
        <v/>
      </c>
      <c r="ND92" s="57" t="str">
        <f>IFERROR(Inv_SY_B!ND103/Inv_SY_B!$NE103-1,"")</f>
        <v/>
      </c>
    </row>
    <row r="93" spans="2:368" ht="15" customHeight="1" x14ac:dyDescent="0.35">
      <c r="B93" s="86">
        <f t="shared" si="1"/>
        <v>45834</v>
      </c>
      <c r="C93" s="57" t="str">
        <f>IFERROR(Inv_SY_B!C104/Inv_SY_B!$NE104-1,"")</f>
        <v/>
      </c>
      <c r="D93" s="57" t="str">
        <f>IFERROR(Inv_SY_B!D104/Inv_SY_B!$NE104-1,"")</f>
        <v/>
      </c>
      <c r="E93" s="57" t="str">
        <f>IFERROR(Inv_SY_B!E104/Inv_SY_B!$NE104-1,"")</f>
        <v/>
      </c>
      <c r="F93" s="57" t="str">
        <f>IFERROR(Inv_SY_B!F104/Inv_SY_B!$NE104-1,"")</f>
        <v/>
      </c>
      <c r="G93" s="57" t="str">
        <f>IFERROR(Inv_SY_B!G104/Inv_SY_B!$NE104-1,"")</f>
        <v/>
      </c>
      <c r="H93" s="57" t="str">
        <f>IFERROR(Inv_SY_B!H104/Inv_SY_B!$NE104-1,"")</f>
        <v/>
      </c>
      <c r="I93" s="57" t="str">
        <f>IFERROR(Inv_SY_B!I104/Inv_SY_B!$NE104-1,"")</f>
        <v/>
      </c>
      <c r="J93" s="57" t="str">
        <f>IFERROR(Inv_SY_B!J104/Inv_SY_B!$NE104-1,"")</f>
        <v/>
      </c>
      <c r="K93" s="57" t="str">
        <f>IFERROR(Inv_SY_B!K104/Inv_SY_B!$NE104-1,"")</f>
        <v/>
      </c>
      <c r="L93" s="57" t="str">
        <f>IFERROR(Inv_SY_B!L104/Inv_SY_B!$NE104-1,"")</f>
        <v/>
      </c>
      <c r="M93" s="57" t="str">
        <f>IFERROR(Inv_SY_B!M104/Inv_SY_B!$NE104-1,"")</f>
        <v/>
      </c>
      <c r="N93" s="57" t="str">
        <f>IFERROR(Inv_SY_B!N104/Inv_SY_B!$NE104-1,"")</f>
        <v/>
      </c>
      <c r="O93" s="57" t="str">
        <f>IFERROR(Inv_SY_B!O104/Inv_SY_B!$NE104-1,"")</f>
        <v/>
      </c>
      <c r="P93" s="57" t="str">
        <f>IFERROR(Inv_SY_B!P104/Inv_SY_B!$NE104-1,"")</f>
        <v/>
      </c>
      <c r="Q93" s="57" t="str">
        <f>IFERROR(Inv_SY_B!Q104/Inv_SY_B!$NE104-1,"")</f>
        <v/>
      </c>
      <c r="R93" s="57" t="str">
        <f>IFERROR(Inv_SY_B!R104/Inv_SY_B!$NE104-1,"")</f>
        <v/>
      </c>
      <c r="S93" s="57" t="str">
        <f>IFERROR(Inv_SY_B!S104/Inv_SY_B!$NE104-1,"")</f>
        <v/>
      </c>
      <c r="T93" s="57" t="str">
        <f>IFERROR(Inv_SY_B!T104/Inv_SY_B!$NE104-1,"")</f>
        <v/>
      </c>
      <c r="U93" s="57" t="str">
        <f>IFERROR(Inv_SY_B!U104/Inv_SY_B!$NE104-1,"")</f>
        <v/>
      </c>
      <c r="V93" s="57" t="str">
        <f>IFERROR(Inv_SY_B!V104/Inv_SY_B!$NE104-1,"")</f>
        <v/>
      </c>
      <c r="W93" s="57" t="str">
        <f>IFERROR(Inv_SY_B!W104/Inv_SY_B!$NE104-1,"")</f>
        <v/>
      </c>
      <c r="X93" s="57" t="str">
        <f>IFERROR(Inv_SY_B!X104/Inv_SY_B!$NE104-1,"")</f>
        <v/>
      </c>
      <c r="Y93" s="57" t="str">
        <f>IFERROR(Inv_SY_B!Y104/Inv_SY_B!$NE104-1,"")</f>
        <v/>
      </c>
      <c r="Z93" s="57" t="str">
        <f>IFERROR(Inv_SY_B!Z104/Inv_SY_B!$NE104-1,"")</f>
        <v/>
      </c>
      <c r="AA93" s="57" t="str">
        <f>IFERROR(Inv_SY_B!AA104/Inv_SY_B!$NE104-1,"")</f>
        <v/>
      </c>
      <c r="AB93" s="57" t="str">
        <f>IFERROR(Inv_SY_B!AB104/Inv_SY_B!$NE104-1,"")</f>
        <v/>
      </c>
      <c r="AC93" s="57" t="str">
        <f>IFERROR(Inv_SY_B!AC104/Inv_SY_B!$NE104-1,"")</f>
        <v/>
      </c>
      <c r="AD93" s="57" t="str">
        <f>IFERROR(Inv_SY_B!AD104/Inv_SY_B!$NE104-1,"")</f>
        <v/>
      </c>
      <c r="AE93" s="57" t="str">
        <f>IFERROR(Inv_SY_B!AE104/Inv_SY_B!$NE104-1,"")</f>
        <v/>
      </c>
      <c r="AF93" s="57" t="str">
        <f>IFERROR(Inv_SY_B!AF104/Inv_SY_B!$NE104-1,"")</f>
        <v/>
      </c>
      <c r="AG93" s="57" t="str">
        <f>IFERROR(Inv_SY_B!AG104/Inv_SY_B!$NE104-1,"")</f>
        <v/>
      </c>
      <c r="AH93" s="57" t="str">
        <f>IFERROR(Inv_SY_B!AH104/Inv_SY_B!$NE104-1,"")</f>
        <v/>
      </c>
      <c r="AI93" s="57" t="str">
        <f>IFERROR(Inv_SY_B!AI104/Inv_SY_B!$NE104-1,"")</f>
        <v/>
      </c>
      <c r="AJ93" s="57" t="str">
        <f>IFERROR(Inv_SY_B!AJ104/Inv_SY_B!$NE104-1,"")</f>
        <v/>
      </c>
      <c r="AK93" s="57" t="str">
        <f>IFERROR(Inv_SY_B!AK104/Inv_SY_B!$NE104-1,"")</f>
        <v/>
      </c>
      <c r="AL93" s="57" t="str">
        <f>IFERROR(Inv_SY_B!AL104/Inv_SY_B!$NE104-1,"")</f>
        <v/>
      </c>
      <c r="AM93" s="57" t="str">
        <f>IFERROR(Inv_SY_B!AM104/Inv_SY_B!$NE104-1,"")</f>
        <v/>
      </c>
      <c r="AN93" s="57" t="str">
        <f>IFERROR(Inv_SY_B!AN104/Inv_SY_B!$NE104-1,"")</f>
        <v/>
      </c>
      <c r="AO93" s="57" t="str">
        <f>IFERROR(Inv_SY_B!AO104/Inv_SY_B!$NE104-1,"")</f>
        <v/>
      </c>
      <c r="AP93" s="57" t="str">
        <f>IFERROR(Inv_SY_B!AP104/Inv_SY_B!$NE104-1,"")</f>
        <v/>
      </c>
      <c r="AQ93" s="57" t="str">
        <f>IFERROR(Inv_SY_B!AQ104/Inv_SY_B!$NE104-1,"")</f>
        <v/>
      </c>
      <c r="AR93" s="57" t="str">
        <f>IFERROR(Inv_SY_B!AR104/Inv_SY_B!$NE104-1,"")</f>
        <v/>
      </c>
      <c r="AS93" s="57" t="str">
        <f>IFERROR(Inv_SY_B!AS104/Inv_SY_B!$NE104-1,"")</f>
        <v/>
      </c>
      <c r="AT93" s="57" t="str">
        <f>IFERROR(Inv_SY_B!AT104/Inv_SY_B!$NE104-1,"")</f>
        <v/>
      </c>
      <c r="AU93" s="57" t="str">
        <f>IFERROR(Inv_SY_B!AU104/Inv_SY_B!$NE104-1,"")</f>
        <v/>
      </c>
      <c r="AV93" s="57" t="str">
        <f>IFERROR(Inv_SY_B!AV104/Inv_SY_B!$NE104-1,"")</f>
        <v/>
      </c>
      <c r="AW93" s="57" t="str">
        <f>IFERROR(Inv_SY_B!AW104/Inv_SY_B!$NE104-1,"")</f>
        <v/>
      </c>
      <c r="AX93" s="57" t="str">
        <f>IFERROR(Inv_SY_B!AX104/Inv_SY_B!$NE104-1,"")</f>
        <v/>
      </c>
      <c r="AY93" s="57" t="str">
        <f>IFERROR(Inv_SY_B!AY104/Inv_SY_B!$NE104-1,"")</f>
        <v/>
      </c>
      <c r="AZ93" s="57" t="str">
        <f>IFERROR(Inv_SY_B!AZ104/Inv_SY_B!$NE104-1,"")</f>
        <v/>
      </c>
      <c r="BA93" s="57" t="str">
        <f>IFERROR(Inv_SY_B!BA104/Inv_SY_B!$NE104-1,"")</f>
        <v/>
      </c>
      <c r="BB93" s="57" t="str">
        <f>IFERROR(Inv_SY_B!BB104/Inv_SY_B!$NE104-1,"")</f>
        <v/>
      </c>
      <c r="BC93" s="57" t="str">
        <f>IFERROR(Inv_SY_B!BC104/Inv_SY_B!$NE104-1,"")</f>
        <v/>
      </c>
      <c r="BD93" s="57" t="str">
        <f>IFERROR(Inv_SY_B!BD104/Inv_SY_B!$NE104-1,"")</f>
        <v/>
      </c>
      <c r="BE93" s="57" t="str">
        <f>IFERROR(Inv_SY_B!BE104/Inv_SY_B!$NE104-1,"")</f>
        <v/>
      </c>
      <c r="BF93" s="57" t="str">
        <f>IFERROR(Inv_SY_B!BF104/Inv_SY_B!$NE104-1,"")</f>
        <v/>
      </c>
      <c r="BG93" s="57" t="str">
        <f>IFERROR(Inv_SY_B!BG104/Inv_SY_B!$NE104-1,"")</f>
        <v/>
      </c>
      <c r="BH93" s="57" t="str">
        <f>IFERROR(Inv_SY_B!BH104/Inv_SY_B!$NE104-1,"")</f>
        <v/>
      </c>
      <c r="BI93" s="57" t="str">
        <f>IFERROR(Inv_SY_B!BI104/Inv_SY_B!$NE104-1,"")</f>
        <v/>
      </c>
      <c r="BJ93" s="57" t="str">
        <f>IFERROR(Inv_SY_B!BJ104/Inv_SY_B!$NE104-1,"")</f>
        <v/>
      </c>
      <c r="BK93" s="57" t="str">
        <f>IFERROR(Inv_SY_B!BK104/Inv_SY_B!$NE104-1,"")</f>
        <v/>
      </c>
      <c r="BL93" s="57" t="str">
        <f>IFERROR(Inv_SY_B!BL104/Inv_SY_B!$NE104-1,"")</f>
        <v/>
      </c>
      <c r="BM93" s="57" t="str">
        <f>IFERROR(Inv_SY_B!BM104/Inv_SY_B!$NE104-1,"")</f>
        <v/>
      </c>
      <c r="BN93" s="57" t="str">
        <f>IFERROR(Inv_SY_B!BN104/Inv_SY_B!$NE104-1,"")</f>
        <v/>
      </c>
      <c r="BO93" s="57" t="str">
        <f>IFERROR(Inv_SY_B!BO104/Inv_SY_B!$NE104-1,"")</f>
        <v/>
      </c>
      <c r="BP93" s="57" t="str">
        <f>IFERROR(Inv_SY_B!BP104/Inv_SY_B!$NE104-1,"")</f>
        <v/>
      </c>
      <c r="BQ93" s="57" t="str">
        <f>IFERROR(Inv_SY_B!BQ104/Inv_SY_B!$NE104-1,"")</f>
        <v/>
      </c>
      <c r="BR93" s="57" t="str">
        <f>IFERROR(Inv_SY_B!BR104/Inv_SY_B!$NE104-1,"")</f>
        <v/>
      </c>
      <c r="BS93" s="57" t="str">
        <f>IFERROR(Inv_SY_B!BS104/Inv_SY_B!$NE104-1,"")</f>
        <v/>
      </c>
      <c r="BT93" s="57" t="str">
        <f>IFERROR(Inv_SY_B!BT104/Inv_SY_B!$NE104-1,"")</f>
        <v/>
      </c>
      <c r="BU93" s="57" t="str">
        <f>IFERROR(Inv_SY_B!BU104/Inv_SY_B!$NE104-1,"")</f>
        <v/>
      </c>
      <c r="BV93" s="57" t="str">
        <f>IFERROR(Inv_SY_B!BV104/Inv_SY_B!$NE104-1,"")</f>
        <v/>
      </c>
      <c r="BW93" s="57" t="str">
        <f>IFERROR(Inv_SY_B!BW104/Inv_SY_B!$NE104-1,"")</f>
        <v/>
      </c>
      <c r="BX93" s="57" t="str">
        <f>IFERROR(Inv_SY_B!BX104/Inv_SY_B!$NE104-1,"")</f>
        <v/>
      </c>
      <c r="BY93" s="57" t="str">
        <f>IFERROR(Inv_SY_B!BY104/Inv_SY_B!$NE104-1,"")</f>
        <v/>
      </c>
      <c r="BZ93" s="57" t="str">
        <f>IFERROR(Inv_SY_B!BZ104/Inv_SY_B!$NE104-1,"")</f>
        <v/>
      </c>
      <c r="CA93" s="57" t="str">
        <f>IFERROR(Inv_SY_B!CA104/Inv_SY_B!$NE104-1,"")</f>
        <v/>
      </c>
      <c r="CB93" s="57" t="str">
        <f>IFERROR(Inv_SY_B!CB104/Inv_SY_B!$NE104-1,"")</f>
        <v/>
      </c>
      <c r="CC93" s="57" t="str">
        <f>IFERROR(Inv_SY_B!CC104/Inv_SY_B!$NE104-1,"")</f>
        <v/>
      </c>
      <c r="CD93" s="57" t="str">
        <f>IFERROR(Inv_SY_B!CD104/Inv_SY_B!$NE104-1,"")</f>
        <v/>
      </c>
      <c r="CE93" s="57" t="str">
        <f>IFERROR(Inv_SY_B!CE104/Inv_SY_B!$NE104-1,"")</f>
        <v/>
      </c>
      <c r="CF93" s="57" t="str">
        <f>IFERROR(Inv_SY_B!CF104/Inv_SY_B!$NE104-1,"")</f>
        <v/>
      </c>
      <c r="CG93" s="57" t="str">
        <f>IFERROR(Inv_SY_B!CG104/Inv_SY_B!$NE104-1,"")</f>
        <v/>
      </c>
      <c r="CH93" s="57" t="str">
        <f>IFERROR(Inv_SY_B!CH104/Inv_SY_B!$NE104-1,"")</f>
        <v/>
      </c>
      <c r="CI93" s="57" t="str">
        <f>IFERROR(Inv_SY_B!CI104/Inv_SY_B!$NE104-1,"")</f>
        <v/>
      </c>
      <c r="CJ93" s="57" t="str">
        <f>IFERROR(Inv_SY_B!CJ104/Inv_SY_B!$NE104-1,"")</f>
        <v/>
      </c>
      <c r="CK93" s="57" t="str">
        <f>IFERROR(Inv_SY_B!CK104/Inv_SY_B!$NE104-1,"")</f>
        <v/>
      </c>
      <c r="CL93" s="57" t="str">
        <f>IFERROR(Inv_SY_B!CL104/Inv_SY_B!$NE104-1,"")</f>
        <v/>
      </c>
      <c r="CM93" s="57" t="str">
        <f>IFERROR(Inv_SY_B!CM104/Inv_SY_B!$NE104-1,"")</f>
        <v/>
      </c>
      <c r="CN93" s="57" t="str">
        <f>IFERROR(Inv_SY_B!CN104/Inv_SY_B!$NE104-1,"")</f>
        <v/>
      </c>
      <c r="CO93" s="57" t="str">
        <f>IFERROR(Inv_SY_B!CO104/Inv_SY_B!$NE104-1,"")</f>
        <v/>
      </c>
      <c r="CP93" s="57" t="str">
        <f>IFERROR(Inv_SY_B!CP104/Inv_SY_B!$NE104-1,"")</f>
        <v/>
      </c>
      <c r="CQ93" s="57" t="str">
        <f>IFERROR(Inv_SY_B!CQ104/Inv_SY_B!$NE104-1,"")</f>
        <v/>
      </c>
      <c r="CR93" s="57" t="str">
        <f>IFERROR(Inv_SY_B!CR104/Inv_SY_B!$NE104-1,"")</f>
        <v/>
      </c>
      <c r="CS93" s="57" t="str">
        <f>IFERROR(Inv_SY_B!CS104/Inv_SY_B!$NE104-1,"")</f>
        <v/>
      </c>
      <c r="CT93" s="57" t="str">
        <f>IFERROR(Inv_SY_B!CT104/Inv_SY_B!$NE104-1,"")</f>
        <v/>
      </c>
      <c r="CU93" s="57" t="str">
        <f>IFERROR(Inv_SY_B!CU104/Inv_SY_B!$NE104-1,"")</f>
        <v/>
      </c>
      <c r="CV93" s="57" t="str">
        <f>IFERROR(Inv_SY_B!CV104/Inv_SY_B!$NE104-1,"")</f>
        <v/>
      </c>
      <c r="CW93" s="57" t="str">
        <f>IFERROR(Inv_SY_B!CW104/Inv_SY_B!$NE104-1,"")</f>
        <v/>
      </c>
      <c r="CX93" s="57" t="str">
        <f>IFERROR(Inv_SY_B!CX104/Inv_SY_B!$NE104-1,"")</f>
        <v/>
      </c>
      <c r="CY93" s="57" t="str">
        <f>IFERROR(Inv_SY_B!CY104/Inv_SY_B!$NE104-1,"")</f>
        <v/>
      </c>
      <c r="CZ93" s="57" t="str">
        <f>IFERROR(Inv_SY_B!CZ104/Inv_SY_B!$NE104-1,"")</f>
        <v/>
      </c>
      <c r="DA93" s="57" t="str">
        <f>IFERROR(Inv_SY_B!DA104/Inv_SY_B!$NE104-1,"")</f>
        <v/>
      </c>
      <c r="DB93" s="57" t="str">
        <f>IFERROR(Inv_SY_B!DB104/Inv_SY_B!$NE104-1,"")</f>
        <v/>
      </c>
      <c r="DC93" s="57" t="str">
        <f>IFERROR(Inv_SY_B!DC104/Inv_SY_B!$NE104-1,"")</f>
        <v/>
      </c>
      <c r="DD93" s="57" t="str">
        <f>IFERROR(Inv_SY_B!DD104/Inv_SY_B!$NE104-1,"")</f>
        <v/>
      </c>
      <c r="DE93" s="57" t="str">
        <f>IFERROR(Inv_SY_B!DE104/Inv_SY_B!$NE104-1,"")</f>
        <v/>
      </c>
      <c r="DF93" s="57" t="str">
        <f>IFERROR(Inv_SY_B!DF104/Inv_SY_B!$NE104-1,"")</f>
        <v/>
      </c>
      <c r="DG93" s="57" t="str">
        <f>IFERROR(Inv_SY_B!DG104/Inv_SY_B!$NE104-1,"")</f>
        <v/>
      </c>
      <c r="DH93" s="57" t="str">
        <f>IFERROR(Inv_SY_B!DH104/Inv_SY_B!$NE104-1,"")</f>
        <v/>
      </c>
      <c r="DI93" s="57" t="str">
        <f>IFERROR(Inv_SY_B!DI104/Inv_SY_B!$NE104-1,"")</f>
        <v/>
      </c>
      <c r="DJ93" s="57" t="str">
        <f>IFERROR(Inv_SY_B!DJ104/Inv_SY_B!$NE104-1,"")</f>
        <v/>
      </c>
      <c r="DK93" s="57" t="str">
        <f>IFERROR(Inv_SY_B!DK104/Inv_SY_B!$NE104-1,"")</f>
        <v/>
      </c>
      <c r="DL93" s="57" t="str">
        <f>IFERROR(Inv_SY_B!DL104/Inv_SY_B!$NE104-1,"")</f>
        <v/>
      </c>
      <c r="DM93" s="57" t="str">
        <f>IFERROR(Inv_SY_B!DM104/Inv_SY_B!$NE104-1,"")</f>
        <v/>
      </c>
      <c r="DN93" s="57" t="str">
        <f>IFERROR(Inv_SY_B!DN104/Inv_SY_B!$NE104-1,"")</f>
        <v/>
      </c>
      <c r="DO93" s="57" t="str">
        <f>IFERROR(Inv_SY_B!DO104/Inv_SY_B!$NE104-1,"")</f>
        <v/>
      </c>
      <c r="DP93" s="57" t="str">
        <f>IFERROR(Inv_SY_B!DP104/Inv_SY_B!$NE104-1,"")</f>
        <v/>
      </c>
      <c r="DQ93" s="57" t="str">
        <f>IFERROR(Inv_SY_B!DQ104/Inv_SY_B!$NE104-1,"")</f>
        <v/>
      </c>
      <c r="DR93" s="57" t="str">
        <f>IFERROR(Inv_SY_B!DR104/Inv_SY_B!$NE104-1,"")</f>
        <v/>
      </c>
      <c r="DS93" s="57" t="str">
        <f>IFERROR(Inv_SY_B!DS104/Inv_SY_B!$NE104-1,"")</f>
        <v/>
      </c>
      <c r="DT93" s="57" t="str">
        <f>IFERROR(Inv_SY_B!DT104/Inv_SY_B!$NE104-1,"")</f>
        <v/>
      </c>
      <c r="DU93" s="57" t="str">
        <f>IFERROR(Inv_SY_B!DU104/Inv_SY_B!$NE104-1,"")</f>
        <v/>
      </c>
      <c r="DV93" s="57" t="str">
        <f>IFERROR(Inv_SY_B!DV104/Inv_SY_B!$NE104-1,"")</f>
        <v/>
      </c>
      <c r="DW93" s="57" t="str">
        <f>IFERROR(Inv_SY_B!DW104/Inv_SY_B!$NE104-1,"")</f>
        <v/>
      </c>
      <c r="DX93" s="57" t="str">
        <f>IFERROR(Inv_SY_B!DX104/Inv_SY_B!$NE104-1,"")</f>
        <v/>
      </c>
      <c r="DY93" s="57" t="str">
        <f>IFERROR(Inv_SY_B!DY104/Inv_SY_B!$NE104-1,"")</f>
        <v/>
      </c>
      <c r="DZ93" s="57" t="str">
        <f>IFERROR(Inv_SY_B!DZ104/Inv_SY_B!$NE104-1,"")</f>
        <v/>
      </c>
      <c r="EA93" s="57" t="str">
        <f>IFERROR(Inv_SY_B!EA104/Inv_SY_B!$NE104-1,"")</f>
        <v/>
      </c>
      <c r="EB93" s="57" t="str">
        <f>IFERROR(Inv_SY_B!EB104/Inv_SY_B!$NE104-1,"")</f>
        <v/>
      </c>
      <c r="EC93" s="57" t="str">
        <f>IFERROR(Inv_SY_B!EC104/Inv_SY_B!$NE104-1,"")</f>
        <v/>
      </c>
      <c r="ED93" s="57" t="str">
        <f>IFERROR(Inv_SY_B!ED104/Inv_SY_B!$NE104-1,"")</f>
        <v/>
      </c>
      <c r="EE93" s="57" t="str">
        <f>IFERROR(Inv_SY_B!EE104/Inv_SY_B!$NE104-1,"")</f>
        <v/>
      </c>
      <c r="EF93" s="57" t="str">
        <f>IFERROR(Inv_SY_B!EF104/Inv_SY_B!$NE104-1,"")</f>
        <v/>
      </c>
      <c r="EG93" s="57" t="str">
        <f>IFERROR(Inv_SY_B!EG104/Inv_SY_B!$NE104-1,"")</f>
        <v/>
      </c>
      <c r="EH93" s="57" t="str">
        <f>IFERROR(Inv_SY_B!EH104/Inv_SY_B!$NE104-1,"")</f>
        <v/>
      </c>
      <c r="EI93" s="57" t="str">
        <f>IFERROR(Inv_SY_B!EI104/Inv_SY_B!$NE104-1,"")</f>
        <v/>
      </c>
      <c r="EJ93" s="57" t="str">
        <f>IFERROR(Inv_SY_B!EJ104/Inv_SY_B!$NE104-1,"")</f>
        <v/>
      </c>
      <c r="EK93" s="57" t="str">
        <f>IFERROR(Inv_SY_B!EK104/Inv_SY_B!$NE104-1,"")</f>
        <v/>
      </c>
      <c r="EL93" s="57" t="str">
        <f>IFERROR(Inv_SY_B!EL104/Inv_SY_B!$NE104-1,"")</f>
        <v/>
      </c>
      <c r="EM93" s="57" t="str">
        <f>IFERROR(Inv_SY_B!EM104/Inv_SY_B!$NE104-1,"")</f>
        <v/>
      </c>
      <c r="EN93" s="57" t="str">
        <f>IFERROR(Inv_SY_B!EN104/Inv_SY_B!$NE104-1,"")</f>
        <v/>
      </c>
      <c r="EO93" s="57" t="str">
        <f>IFERROR(Inv_SY_B!EO104/Inv_SY_B!$NE104-1,"")</f>
        <v/>
      </c>
      <c r="EP93" s="57" t="str">
        <f>IFERROR(Inv_SY_B!EP104/Inv_SY_B!$NE104-1,"")</f>
        <v/>
      </c>
      <c r="EQ93" s="57" t="str">
        <f>IFERROR(Inv_SY_B!EQ104/Inv_SY_B!$NE104-1,"")</f>
        <v/>
      </c>
      <c r="ER93" s="57" t="str">
        <f>IFERROR(Inv_SY_B!ER104/Inv_SY_B!$NE104-1,"")</f>
        <v/>
      </c>
      <c r="ES93" s="57" t="str">
        <f>IFERROR(Inv_SY_B!ES104/Inv_SY_B!$NE104-1,"")</f>
        <v/>
      </c>
      <c r="ET93" s="57" t="str">
        <f>IFERROR(Inv_SY_B!ET104/Inv_SY_B!$NE104-1,"")</f>
        <v/>
      </c>
      <c r="EU93" s="57" t="str">
        <f>IFERROR(Inv_SY_B!EU104/Inv_SY_B!$NE104-1,"")</f>
        <v/>
      </c>
      <c r="EV93" s="57" t="str">
        <f>IFERROR(Inv_SY_B!EV104/Inv_SY_B!$NE104-1,"")</f>
        <v/>
      </c>
      <c r="EW93" s="57" t="str">
        <f>IFERROR(Inv_SY_B!EW104/Inv_SY_B!$NE104-1,"")</f>
        <v/>
      </c>
      <c r="EX93" s="57" t="str">
        <f>IFERROR(Inv_SY_B!EX104/Inv_SY_B!$NE104-1,"")</f>
        <v/>
      </c>
      <c r="EY93" s="57" t="str">
        <f>IFERROR(Inv_SY_B!EY104/Inv_SY_B!$NE104-1,"")</f>
        <v/>
      </c>
      <c r="EZ93" s="57" t="str">
        <f>IFERROR(Inv_SY_B!EZ104/Inv_SY_B!$NE104-1,"")</f>
        <v/>
      </c>
      <c r="FA93" s="57" t="str">
        <f>IFERROR(Inv_SY_B!FA104/Inv_SY_B!$NE104-1,"")</f>
        <v/>
      </c>
      <c r="FB93" s="57" t="str">
        <f>IFERROR(Inv_SY_B!FB104/Inv_SY_B!$NE104-1,"")</f>
        <v/>
      </c>
      <c r="FC93" s="57" t="str">
        <f>IFERROR(Inv_SY_B!FC104/Inv_SY_B!$NE104-1,"")</f>
        <v/>
      </c>
      <c r="FD93" s="57" t="str">
        <f>IFERROR(Inv_SY_B!FD104/Inv_SY_B!$NE104-1,"")</f>
        <v/>
      </c>
      <c r="FE93" s="57" t="str">
        <f>IFERROR(Inv_SY_B!FE104/Inv_SY_B!$NE104-1,"")</f>
        <v/>
      </c>
      <c r="FF93" s="57" t="str">
        <f>IFERROR(Inv_SY_B!FF104/Inv_SY_B!$NE104-1,"")</f>
        <v/>
      </c>
      <c r="FG93" s="57" t="str">
        <f>IFERROR(Inv_SY_B!FG104/Inv_SY_B!$NE104-1,"")</f>
        <v/>
      </c>
      <c r="FH93" s="57" t="str">
        <f>IFERROR(Inv_SY_B!FH104/Inv_SY_B!$NE104-1,"")</f>
        <v/>
      </c>
      <c r="FI93" s="57" t="str">
        <f>IFERROR(Inv_SY_B!FI104/Inv_SY_B!$NE104-1,"")</f>
        <v/>
      </c>
      <c r="FJ93" s="57" t="str">
        <f>IFERROR(Inv_SY_B!FJ104/Inv_SY_B!$NE104-1,"")</f>
        <v/>
      </c>
      <c r="FK93" s="57" t="str">
        <f>IFERROR(Inv_SY_B!FK104/Inv_SY_B!$NE104-1,"")</f>
        <v/>
      </c>
      <c r="FL93" s="57" t="str">
        <f>IFERROR(Inv_SY_B!FL104/Inv_SY_B!$NE104-1,"")</f>
        <v/>
      </c>
      <c r="FM93" s="57" t="str">
        <f>IFERROR(Inv_SY_B!FM104/Inv_SY_B!$NE104-1,"")</f>
        <v/>
      </c>
      <c r="FN93" s="57" t="str">
        <f>IFERROR(Inv_SY_B!FN104/Inv_SY_B!$NE104-1,"")</f>
        <v/>
      </c>
      <c r="FO93" s="57" t="str">
        <f>IFERROR(Inv_SY_B!FO104/Inv_SY_B!$NE104-1,"")</f>
        <v/>
      </c>
      <c r="FP93" s="57" t="str">
        <f>IFERROR(Inv_SY_B!FP104/Inv_SY_B!$NE104-1,"")</f>
        <v/>
      </c>
      <c r="FQ93" s="57" t="str">
        <f>IFERROR(Inv_SY_B!FQ104/Inv_SY_B!$NE104-1,"")</f>
        <v/>
      </c>
      <c r="FR93" s="57" t="str">
        <f>IFERROR(Inv_SY_B!FR104/Inv_SY_B!$NE104-1,"")</f>
        <v/>
      </c>
      <c r="FS93" s="57" t="str">
        <f>IFERROR(Inv_SY_B!FS104/Inv_SY_B!$NE104-1,"")</f>
        <v/>
      </c>
      <c r="FT93" s="57" t="str">
        <f>IFERROR(Inv_SY_B!FT104/Inv_SY_B!$NE104-1,"")</f>
        <v/>
      </c>
      <c r="FU93" s="57" t="str">
        <f>IFERROR(Inv_SY_B!FU104/Inv_SY_B!$NE104-1,"")</f>
        <v/>
      </c>
      <c r="FV93" s="57" t="str">
        <f>IFERROR(Inv_SY_B!FV104/Inv_SY_B!$NE104-1,"")</f>
        <v/>
      </c>
      <c r="FW93" s="57" t="str">
        <f>IFERROR(Inv_SY_B!FW104/Inv_SY_B!$NE104-1,"")</f>
        <v/>
      </c>
      <c r="FX93" s="57" t="str">
        <f>IFERROR(Inv_SY_B!FX104/Inv_SY_B!$NE104-1,"")</f>
        <v/>
      </c>
      <c r="FY93" s="57" t="str">
        <f>IFERROR(Inv_SY_B!FY104/Inv_SY_B!$NE104-1,"")</f>
        <v/>
      </c>
      <c r="FZ93" s="57" t="str">
        <f>IFERROR(Inv_SY_B!FZ104/Inv_SY_B!$NE104-1,"")</f>
        <v/>
      </c>
      <c r="GA93" s="57" t="str">
        <f>IFERROR(Inv_SY_B!GA104/Inv_SY_B!$NE104-1,"")</f>
        <v/>
      </c>
      <c r="GB93" s="57" t="str">
        <f>IFERROR(Inv_SY_B!GB104/Inv_SY_B!$NE104-1,"")</f>
        <v/>
      </c>
      <c r="GC93" s="57" t="str">
        <f>IFERROR(Inv_SY_B!GC104/Inv_SY_B!$NE104-1,"")</f>
        <v/>
      </c>
      <c r="GD93" s="57" t="str">
        <f>IFERROR(Inv_SY_B!GD104/Inv_SY_B!$NE104-1,"")</f>
        <v/>
      </c>
      <c r="GE93" s="57" t="str">
        <f>IFERROR(Inv_SY_B!GE104/Inv_SY_B!$NE104-1,"")</f>
        <v/>
      </c>
      <c r="GF93" s="57" t="str">
        <f>IFERROR(Inv_SY_B!GF104/Inv_SY_B!$NE104-1,"")</f>
        <v/>
      </c>
      <c r="GG93" s="57" t="str">
        <f>IFERROR(Inv_SY_B!GG104/Inv_SY_B!$NE104-1,"")</f>
        <v/>
      </c>
      <c r="GH93" s="57" t="str">
        <f>IFERROR(Inv_SY_B!GH104/Inv_SY_B!$NE104-1,"")</f>
        <v/>
      </c>
      <c r="GI93" s="57" t="str">
        <f>IFERROR(Inv_SY_B!GI104/Inv_SY_B!$NE104-1,"")</f>
        <v/>
      </c>
      <c r="GJ93" s="57" t="str">
        <f>IFERROR(Inv_SY_B!GJ104/Inv_SY_B!$NE104-1,"")</f>
        <v/>
      </c>
      <c r="GK93" s="57" t="str">
        <f>IFERROR(Inv_SY_B!GK104/Inv_SY_B!$NE104-1,"")</f>
        <v/>
      </c>
      <c r="GL93" s="57" t="str">
        <f>IFERROR(Inv_SY_B!GL104/Inv_SY_B!$NE104-1,"")</f>
        <v/>
      </c>
      <c r="GM93" s="57" t="str">
        <f>IFERROR(Inv_SY_B!GM104/Inv_SY_B!$NE104-1,"")</f>
        <v/>
      </c>
      <c r="GN93" s="57" t="str">
        <f>IFERROR(Inv_SY_B!GN104/Inv_SY_B!$NE104-1,"")</f>
        <v/>
      </c>
      <c r="GO93" s="57" t="str">
        <f>IFERROR(Inv_SY_B!GO104/Inv_SY_B!$NE104-1,"")</f>
        <v/>
      </c>
      <c r="GP93" s="57" t="str">
        <f>IFERROR(Inv_SY_B!GP104/Inv_SY_B!$NE104-1,"")</f>
        <v/>
      </c>
      <c r="GQ93" s="57" t="str">
        <f>IFERROR(Inv_SY_B!GQ104/Inv_SY_B!$NE104-1,"")</f>
        <v/>
      </c>
      <c r="GR93" s="57" t="str">
        <f>IFERROR(Inv_SY_B!GR104/Inv_SY_B!$NE104-1,"")</f>
        <v/>
      </c>
      <c r="GS93" s="57" t="str">
        <f>IFERROR(Inv_SY_B!GS104/Inv_SY_B!$NE104-1,"")</f>
        <v/>
      </c>
      <c r="GT93" s="57" t="str">
        <f>IFERROR(Inv_SY_B!GT104/Inv_SY_B!$NE104-1,"")</f>
        <v/>
      </c>
      <c r="GU93" s="57" t="str">
        <f>IFERROR(Inv_SY_B!GU104/Inv_SY_B!$NE104-1,"")</f>
        <v/>
      </c>
      <c r="GV93" s="57" t="str">
        <f>IFERROR(Inv_SY_B!GV104/Inv_SY_B!$NE104-1,"")</f>
        <v/>
      </c>
      <c r="GW93" s="57" t="str">
        <f>IFERROR(Inv_SY_B!GW104/Inv_SY_B!$NE104-1,"")</f>
        <v/>
      </c>
      <c r="GX93" s="57" t="str">
        <f>IFERROR(Inv_SY_B!GX104/Inv_SY_B!$NE104-1,"")</f>
        <v/>
      </c>
      <c r="GY93" s="57" t="str">
        <f>IFERROR(Inv_SY_B!GY104/Inv_SY_B!$NE104-1,"")</f>
        <v/>
      </c>
      <c r="GZ93" s="57" t="str">
        <f>IFERROR(Inv_SY_B!GZ104/Inv_SY_B!$NE104-1,"")</f>
        <v/>
      </c>
      <c r="HA93" s="57" t="str">
        <f>IFERROR(Inv_SY_B!HA104/Inv_SY_B!$NE104-1,"")</f>
        <v/>
      </c>
      <c r="HB93" s="57" t="str">
        <f>IFERROR(Inv_SY_B!HB104/Inv_SY_B!$NE104-1,"")</f>
        <v/>
      </c>
      <c r="HC93" s="57" t="str">
        <f>IFERROR(Inv_SY_B!HC104/Inv_SY_B!$NE104-1,"")</f>
        <v/>
      </c>
      <c r="HD93" s="57" t="str">
        <f>IFERROR(Inv_SY_B!HD104/Inv_SY_B!$NE104-1,"")</f>
        <v/>
      </c>
      <c r="HE93" s="57" t="str">
        <f>IFERROR(Inv_SY_B!HE104/Inv_SY_B!$NE104-1,"")</f>
        <v/>
      </c>
      <c r="HF93" s="57" t="str">
        <f>IFERROR(Inv_SY_B!HF104/Inv_SY_B!$NE104-1,"")</f>
        <v/>
      </c>
      <c r="HG93" s="57" t="str">
        <f>IFERROR(Inv_SY_B!HG104/Inv_SY_B!$NE104-1,"")</f>
        <v/>
      </c>
      <c r="HH93" s="57" t="str">
        <f>IFERROR(Inv_SY_B!HH104/Inv_SY_B!$NE104-1,"")</f>
        <v/>
      </c>
      <c r="HI93" s="57" t="str">
        <f>IFERROR(Inv_SY_B!HI104/Inv_SY_B!$NE104-1,"")</f>
        <v/>
      </c>
      <c r="HJ93" s="57" t="str">
        <f>IFERROR(Inv_SY_B!HJ104/Inv_SY_B!$NE104-1,"")</f>
        <v/>
      </c>
      <c r="HK93" s="57" t="str">
        <f>IFERROR(Inv_SY_B!HK104/Inv_SY_B!$NE104-1,"")</f>
        <v/>
      </c>
      <c r="HL93" s="57" t="str">
        <f>IFERROR(Inv_SY_B!HL104/Inv_SY_B!$NE104-1,"")</f>
        <v/>
      </c>
      <c r="HM93" s="57" t="str">
        <f>IFERROR(Inv_SY_B!HM104/Inv_SY_B!$NE104-1,"")</f>
        <v/>
      </c>
      <c r="HN93" s="57" t="str">
        <f>IFERROR(Inv_SY_B!HN104/Inv_SY_B!$NE104-1,"")</f>
        <v/>
      </c>
      <c r="HO93" s="57" t="str">
        <f>IFERROR(Inv_SY_B!HO104/Inv_SY_B!$NE104-1,"")</f>
        <v/>
      </c>
      <c r="HP93" s="57" t="str">
        <f>IFERROR(Inv_SY_B!HP104/Inv_SY_B!$NE104-1,"")</f>
        <v/>
      </c>
      <c r="HQ93" s="57" t="str">
        <f>IFERROR(Inv_SY_B!HQ104/Inv_SY_B!$NE104-1,"")</f>
        <v/>
      </c>
      <c r="HR93" s="57" t="str">
        <f>IFERROR(Inv_SY_B!HR104/Inv_SY_B!$NE104-1,"")</f>
        <v/>
      </c>
      <c r="HS93" s="57" t="str">
        <f>IFERROR(Inv_SY_B!HS104/Inv_SY_B!$NE104-1,"")</f>
        <v/>
      </c>
      <c r="HT93" s="57" t="str">
        <f>IFERROR(Inv_SY_B!HT104/Inv_SY_B!$NE104-1,"")</f>
        <v/>
      </c>
      <c r="HU93" s="57" t="str">
        <f>IFERROR(Inv_SY_B!HU104/Inv_SY_B!$NE104-1,"")</f>
        <v/>
      </c>
      <c r="HV93" s="57" t="str">
        <f>IFERROR(Inv_SY_B!HV104/Inv_SY_B!$NE104-1,"")</f>
        <v/>
      </c>
      <c r="HW93" s="57" t="str">
        <f>IFERROR(Inv_SY_B!HW104/Inv_SY_B!$NE104-1,"")</f>
        <v/>
      </c>
      <c r="HX93" s="57" t="str">
        <f>IFERROR(Inv_SY_B!HX104/Inv_SY_B!$NE104-1,"")</f>
        <v/>
      </c>
      <c r="HY93" s="57" t="str">
        <f>IFERROR(Inv_SY_B!HY104/Inv_SY_B!$NE104-1,"")</f>
        <v/>
      </c>
      <c r="HZ93" s="57" t="str">
        <f>IFERROR(Inv_SY_B!HZ104/Inv_SY_B!$NE104-1,"")</f>
        <v/>
      </c>
      <c r="IA93" s="57" t="str">
        <f>IFERROR(Inv_SY_B!IA104/Inv_SY_B!$NE104-1,"")</f>
        <v/>
      </c>
      <c r="IB93" s="57" t="str">
        <f>IFERROR(Inv_SY_B!IB104/Inv_SY_B!$NE104-1,"")</f>
        <v/>
      </c>
      <c r="IC93" s="57" t="str">
        <f>IFERROR(Inv_SY_B!IC104/Inv_SY_B!$NE104-1,"")</f>
        <v/>
      </c>
      <c r="ID93" s="57" t="str">
        <f>IFERROR(Inv_SY_B!ID104/Inv_SY_B!$NE104-1,"")</f>
        <v/>
      </c>
      <c r="IE93" s="57" t="str">
        <f>IFERROR(Inv_SY_B!IE104/Inv_SY_B!$NE104-1,"")</f>
        <v/>
      </c>
      <c r="IF93" s="57" t="str">
        <f>IFERROR(Inv_SY_B!IF104/Inv_SY_B!$NE104-1,"")</f>
        <v/>
      </c>
      <c r="IG93" s="57" t="str">
        <f>IFERROR(Inv_SY_B!IG104/Inv_SY_B!$NE104-1,"")</f>
        <v/>
      </c>
      <c r="IH93" s="57" t="str">
        <f>IFERROR(Inv_SY_B!IH104/Inv_SY_B!$NE104-1,"")</f>
        <v/>
      </c>
      <c r="II93" s="57" t="str">
        <f>IFERROR(Inv_SY_B!II104/Inv_SY_B!$NE104-1,"")</f>
        <v/>
      </c>
      <c r="IJ93" s="57" t="str">
        <f>IFERROR(Inv_SY_B!IJ104/Inv_SY_B!$NE104-1,"")</f>
        <v/>
      </c>
      <c r="IK93" s="57" t="str">
        <f>IFERROR(Inv_SY_B!IK104/Inv_SY_B!$NE104-1,"")</f>
        <v/>
      </c>
      <c r="IL93" s="57" t="str">
        <f>IFERROR(Inv_SY_B!IL104/Inv_SY_B!$NE104-1,"")</f>
        <v/>
      </c>
      <c r="IM93" s="57" t="str">
        <f>IFERROR(Inv_SY_B!IM104/Inv_SY_B!$NE104-1,"")</f>
        <v/>
      </c>
      <c r="IN93" s="57" t="str">
        <f>IFERROR(Inv_SY_B!IN104/Inv_SY_B!$NE104-1,"")</f>
        <v/>
      </c>
      <c r="IO93" s="57" t="str">
        <f>IFERROR(Inv_SY_B!IO104/Inv_SY_B!$NE104-1,"")</f>
        <v/>
      </c>
      <c r="IP93" s="57" t="str">
        <f>IFERROR(Inv_SY_B!IP104/Inv_SY_B!$NE104-1,"")</f>
        <v/>
      </c>
      <c r="IQ93" s="57" t="str">
        <f>IFERROR(Inv_SY_B!IQ104/Inv_SY_B!$NE104-1,"")</f>
        <v/>
      </c>
      <c r="IR93" s="57" t="str">
        <f>IFERROR(Inv_SY_B!IR104/Inv_SY_B!$NE104-1,"")</f>
        <v/>
      </c>
      <c r="IS93" s="57" t="str">
        <f>IFERROR(Inv_SY_B!IS104/Inv_SY_B!$NE104-1,"")</f>
        <v/>
      </c>
      <c r="IT93" s="57" t="str">
        <f>IFERROR(Inv_SY_B!IT104/Inv_SY_B!$NE104-1,"")</f>
        <v/>
      </c>
      <c r="IU93" s="57" t="str">
        <f>IFERROR(Inv_SY_B!IU104/Inv_SY_B!$NE104-1,"")</f>
        <v/>
      </c>
      <c r="IV93" s="57" t="str">
        <f>IFERROR(Inv_SY_B!IV104/Inv_SY_B!$NE104-1,"")</f>
        <v/>
      </c>
      <c r="IW93" s="57" t="str">
        <f>IFERROR(Inv_SY_B!IW104/Inv_SY_B!$NE104-1,"")</f>
        <v/>
      </c>
      <c r="IX93" s="57" t="str">
        <f>IFERROR(Inv_SY_B!IX104/Inv_SY_B!$NE104-1,"")</f>
        <v/>
      </c>
      <c r="IY93" s="57" t="str">
        <f>IFERROR(Inv_SY_B!IY104/Inv_SY_B!$NE104-1,"")</f>
        <v/>
      </c>
      <c r="IZ93" s="57" t="str">
        <f>IFERROR(Inv_SY_B!IZ104/Inv_SY_B!$NE104-1,"")</f>
        <v/>
      </c>
      <c r="JA93" s="57" t="str">
        <f>IFERROR(Inv_SY_B!JA104/Inv_SY_B!$NE104-1,"")</f>
        <v/>
      </c>
      <c r="JB93" s="57" t="str">
        <f>IFERROR(Inv_SY_B!JB104/Inv_SY_B!$NE104-1,"")</f>
        <v/>
      </c>
      <c r="JC93" s="57" t="str">
        <f>IFERROR(Inv_SY_B!JC104/Inv_SY_B!$NE104-1,"")</f>
        <v/>
      </c>
      <c r="JD93" s="57" t="str">
        <f>IFERROR(Inv_SY_B!JD104/Inv_SY_B!$NE104-1,"")</f>
        <v/>
      </c>
      <c r="JE93" s="57" t="str">
        <f>IFERROR(Inv_SY_B!JE104/Inv_SY_B!$NE104-1,"")</f>
        <v/>
      </c>
      <c r="JF93" s="57" t="str">
        <f>IFERROR(Inv_SY_B!JF104/Inv_SY_B!$NE104-1,"")</f>
        <v/>
      </c>
      <c r="JG93" s="57" t="str">
        <f>IFERROR(Inv_SY_B!JG104/Inv_SY_B!$NE104-1,"")</f>
        <v/>
      </c>
      <c r="JH93" s="57" t="str">
        <f>IFERROR(Inv_SY_B!JH104/Inv_SY_B!$NE104-1,"")</f>
        <v/>
      </c>
      <c r="JI93" s="57" t="str">
        <f>IFERROR(Inv_SY_B!JI104/Inv_SY_B!$NE104-1,"")</f>
        <v/>
      </c>
      <c r="JJ93" s="57" t="str">
        <f>IFERROR(Inv_SY_B!JJ104/Inv_SY_B!$NE104-1,"")</f>
        <v/>
      </c>
      <c r="JK93" s="57" t="str">
        <f>IFERROR(Inv_SY_B!JK104/Inv_SY_B!$NE104-1,"")</f>
        <v/>
      </c>
      <c r="JL93" s="57" t="str">
        <f>IFERROR(Inv_SY_B!JL104/Inv_SY_B!$NE104-1,"")</f>
        <v/>
      </c>
      <c r="JM93" s="57" t="str">
        <f>IFERROR(Inv_SY_B!JM104/Inv_SY_B!$NE104-1,"")</f>
        <v/>
      </c>
      <c r="JN93" s="57" t="str">
        <f>IFERROR(Inv_SY_B!JN104/Inv_SY_B!$NE104-1,"")</f>
        <v/>
      </c>
      <c r="JO93" s="57" t="str">
        <f>IFERROR(Inv_SY_B!JO104/Inv_SY_B!$NE104-1,"")</f>
        <v/>
      </c>
      <c r="JP93" s="57" t="str">
        <f>IFERROR(Inv_SY_B!JP104/Inv_SY_B!$NE104-1,"")</f>
        <v/>
      </c>
      <c r="JQ93" s="57" t="str">
        <f>IFERROR(Inv_SY_B!JQ104/Inv_SY_B!$NE104-1,"")</f>
        <v/>
      </c>
      <c r="JR93" s="57" t="str">
        <f>IFERROR(Inv_SY_B!JR104/Inv_SY_B!$NE104-1,"")</f>
        <v/>
      </c>
      <c r="JS93" s="57" t="str">
        <f>IFERROR(Inv_SY_B!JS104/Inv_SY_B!$NE104-1,"")</f>
        <v/>
      </c>
      <c r="JT93" s="57" t="str">
        <f>IFERROR(Inv_SY_B!JT104/Inv_SY_B!$NE104-1,"")</f>
        <v/>
      </c>
      <c r="JU93" s="57" t="str">
        <f>IFERROR(Inv_SY_B!JU104/Inv_SY_B!$NE104-1,"")</f>
        <v/>
      </c>
      <c r="JV93" s="57" t="str">
        <f>IFERROR(Inv_SY_B!JV104/Inv_SY_B!$NE104-1,"")</f>
        <v/>
      </c>
      <c r="JW93" s="57" t="str">
        <f>IFERROR(Inv_SY_B!JW104/Inv_SY_B!$NE104-1,"")</f>
        <v/>
      </c>
      <c r="JX93" s="57" t="str">
        <f>IFERROR(Inv_SY_B!JX104/Inv_SY_B!$NE104-1,"")</f>
        <v/>
      </c>
      <c r="JY93" s="57" t="str">
        <f>IFERROR(Inv_SY_B!JY104/Inv_SY_B!$NE104-1,"")</f>
        <v/>
      </c>
      <c r="JZ93" s="57" t="str">
        <f>IFERROR(Inv_SY_B!JZ104/Inv_SY_B!$NE104-1,"")</f>
        <v/>
      </c>
      <c r="KA93" s="57" t="str">
        <f>IFERROR(Inv_SY_B!KA104/Inv_SY_B!$NE104-1,"")</f>
        <v/>
      </c>
      <c r="KB93" s="57" t="str">
        <f>IFERROR(Inv_SY_B!KB104/Inv_SY_B!$NE104-1,"")</f>
        <v/>
      </c>
      <c r="KC93" s="57" t="str">
        <f>IFERROR(Inv_SY_B!KC104/Inv_SY_B!$NE104-1,"")</f>
        <v/>
      </c>
      <c r="KD93" s="57" t="str">
        <f>IFERROR(Inv_SY_B!KD104/Inv_SY_B!$NE104-1,"")</f>
        <v/>
      </c>
      <c r="KE93" s="57" t="str">
        <f>IFERROR(Inv_SY_B!KE104/Inv_SY_B!$NE104-1,"")</f>
        <v/>
      </c>
      <c r="KF93" s="57" t="str">
        <f>IFERROR(Inv_SY_B!KF104/Inv_SY_B!$NE104-1,"")</f>
        <v/>
      </c>
      <c r="KG93" s="57" t="str">
        <f>IFERROR(Inv_SY_B!KG104/Inv_SY_B!$NE104-1,"")</f>
        <v/>
      </c>
      <c r="KH93" s="57" t="str">
        <f>IFERROR(Inv_SY_B!KH104/Inv_SY_B!$NE104-1,"")</f>
        <v/>
      </c>
      <c r="KI93" s="57" t="str">
        <f>IFERROR(Inv_SY_B!KI104/Inv_SY_B!$NE104-1,"")</f>
        <v/>
      </c>
      <c r="KJ93" s="57" t="str">
        <f>IFERROR(Inv_SY_B!KJ104/Inv_SY_B!$NE104-1,"")</f>
        <v/>
      </c>
      <c r="KK93" s="57" t="str">
        <f>IFERROR(Inv_SY_B!KK104/Inv_SY_B!$NE104-1,"")</f>
        <v/>
      </c>
      <c r="KL93" s="57" t="str">
        <f>IFERROR(Inv_SY_B!KL104/Inv_SY_B!$NE104-1,"")</f>
        <v/>
      </c>
      <c r="KM93" s="57" t="str">
        <f>IFERROR(Inv_SY_B!KM104/Inv_SY_B!$NE104-1,"")</f>
        <v/>
      </c>
      <c r="KN93" s="57" t="str">
        <f>IFERROR(Inv_SY_B!KN104/Inv_SY_B!$NE104-1,"")</f>
        <v/>
      </c>
      <c r="KO93" s="57" t="str">
        <f>IFERROR(Inv_SY_B!KO104/Inv_SY_B!$NE104-1,"")</f>
        <v/>
      </c>
      <c r="KP93" s="57" t="str">
        <f>IFERROR(Inv_SY_B!KP104/Inv_SY_B!$NE104-1,"")</f>
        <v/>
      </c>
      <c r="KQ93" s="57" t="str">
        <f>IFERROR(Inv_SY_B!KQ104/Inv_SY_B!$NE104-1,"")</f>
        <v/>
      </c>
      <c r="KR93" s="57" t="str">
        <f>IFERROR(Inv_SY_B!KR104/Inv_SY_B!$NE104-1,"")</f>
        <v/>
      </c>
      <c r="KS93" s="57" t="str">
        <f>IFERROR(Inv_SY_B!KS104/Inv_SY_B!$NE104-1,"")</f>
        <v/>
      </c>
      <c r="KT93" s="57" t="str">
        <f>IFERROR(Inv_SY_B!KT104/Inv_SY_B!$NE104-1,"")</f>
        <v/>
      </c>
      <c r="KU93" s="57" t="str">
        <f>IFERROR(Inv_SY_B!KU104/Inv_SY_B!$NE104-1,"")</f>
        <v/>
      </c>
      <c r="KV93" s="57" t="str">
        <f>IFERROR(Inv_SY_B!KV104/Inv_SY_B!$NE104-1,"")</f>
        <v/>
      </c>
      <c r="KW93" s="57" t="str">
        <f>IFERROR(Inv_SY_B!KW104/Inv_SY_B!$NE104-1,"")</f>
        <v/>
      </c>
      <c r="KX93" s="57" t="str">
        <f>IFERROR(Inv_SY_B!KX104/Inv_SY_B!$NE104-1,"")</f>
        <v/>
      </c>
      <c r="KY93" s="57" t="str">
        <f>IFERROR(Inv_SY_B!KY104/Inv_SY_B!$NE104-1,"")</f>
        <v/>
      </c>
      <c r="KZ93" s="57" t="str">
        <f>IFERROR(Inv_SY_B!KZ104/Inv_SY_B!$NE104-1,"")</f>
        <v/>
      </c>
      <c r="LA93" s="57" t="str">
        <f>IFERROR(Inv_SY_B!LA104/Inv_SY_B!$NE104-1,"")</f>
        <v/>
      </c>
      <c r="LB93" s="57" t="str">
        <f>IFERROR(Inv_SY_B!LB104/Inv_SY_B!$NE104-1,"")</f>
        <v/>
      </c>
      <c r="LC93" s="57" t="str">
        <f>IFERROR(Inv_SY_B!LC104/Inv_SY_B!$NE104-1,"")</f>
        <v/>
      </c>
      <c r="LD93" s="57" t="str">
        <f>IFERROR(Inv_SY_B!LD104/Inv_SY_B!$NE104-1,"")</f>
        <v/>
      </c>
      <c r="LE93" s="57" t="str">
        <f>IFERROR(Inv_SY_B!LE104/Inv_SY_B!$NE104-1,"")</f>
        <v/>
      </c>
      <c r="LF93" s="57" t="str">
        <f>IFERROR(Inv_SY_B!LF104/Inv_SY_B!$NE104-1,"")</f>
        <v/>
      </c>
      <c r="LG93" s="57" t="str">
        <f>IFERROR(Inv_SY_B!LG104/Inv_SY_B!$NE104-1,"")</f>
        <v/>
      </c>
      <c r="LH93" s="57" t="str">
        <f>IFERROR(Inv_SY_B!LH104/Inv_SY_B!$NE104-1,"")</f>
        <v/>
      </c>
      <c r="LI93" s="57" t="str">
        <f>IFERROR(Inv_SY_B!LI104/Inv_SY_B!$NE104-1,"")</f>
        <v/>
      </c>
      <c r="LJ93" s="57" t="str">
        <f>IFERROR(Inv_SY_B!LJ104/Inv_SY_B!$NE104-1,"")</f>
        <v/>
      </c>
      <c r="LK93" s="57" t="str">
        <f>IFERROR(Inv_SY_B!LK104/Inv_SY_B!$NE104-1,"")</f>
        <v/>
      </c>
      <c r="LL93" s="57" t="str">
        <f>IFERROR(Inv_SY_B!LL104/Inv_SY_B!$NE104-1,"")</f>
        <v/>
      </c>
      <c r="LM93" s="57" t="str">
        <f>IFERROR(Inv_SY_B!LM104/Inv_SY_B!$NE104-1,"")</f>
        <v/>
      </c>
      <c r="LN93" s="57" t="str">
        <f>IFERROR(Inv_SY_B!LN104/Inv_SY_B!$NE104-1,"")</f>
        <v/>
      </c>
      <c r="LO93" s="57" t="str">
        <f>IFERROR(Inv_SY_B!LO104/Inv_SY_B!$NE104-1,"")</f>
        <v/>
      </c>
      <c r="LP93" s="57" t="str">
        <f>IFERROR(Inv_SY_B!LP104/Inv_SY_B!$NE104-1,"")</f>
        <v/>
      </c>
      <c r="LQ93" s="57" t="str">
        <f>IFERROR(Inv_SY_B!LQ104/Inv_SY_B!$NE104-1,"")</f>
        <v/>
      </c>
      <c r="LR93" s="57" t="str">
        <f>IFERROR(Inv_SY_B!LR104/Inv_SY_B!$NE104-1,"")</f>
        <v/>
      </c>
      <c r="LS93" s="57" t="str">
        <f>IFERROR(Inv_SY_B!LS104/Inv_SY_B!$NE104-1,"")</f>
        <v/>
      </c>
      <c r="LT93" s="57" t="str">
        <f>IFERROR(Inv_SY_B!LT104/Inv_SY_B!$NE104-1,"")</f>
        <v/>
      </c>
      <c r="LU93" s="57" t="str">
        <f>IFERROR(Inv_SY_B!LU104/Inv_SY_B!$NE104-1,"")</f>
        <v/>
      </c>
      <c r="LV93" s="57" t="str">
        <f>IFERROR(Inv_SY_B!LV104/Inv_SY_B!$NE104-1,"")</f>
        <v/>
      </c>
      <c r="LW93" s="57" t="str">
        <f>IFERROR(Inv_SY_B!LW104/Inv_SY_B!$NE104-1,"")</f>
        <v/>
      </c>
      <c r="LX93" s="57" t="str">
        <f>IFERROR(Inv_SY_B!LX104/Inv_SY_B!$NE104-1,"")</f>
        <v/>
      </c>
      <c r="LY93" s="57" t="str">
        <f>IFERROR(Inv_SY_B!LY104/Inv_SY_B!$NE104-1,"")</f>
        <v/>
      </c>
      <c r="LZ93" s="57" t="str">
        <f>IFERROR(Inv_SY_B!LZ104/Inv_SY_B!$NE104-1,"")</f>
        <v/>
      </c>
      <c r="MA93" s="57" t="str">
        <f>IFERROR(Inv_SY_B!MA104/Inv_SY_B!$NE104-1,"")</f>
        <v/>
      </c>
      <c r="MB93" s="57" t="str">
        <f>IFERROR(Inv_SY_B!MB104/Inv_SY_B!$NE104-1,"")</f>
        <v/>
      </c>
      <c r="MC93" s="57" t="str">
        <f>IFERROR(Inv_SY_B!MC104/Inv_SY_B!$NE104-1,"")</f>
        <v/>
      </c>
      <c r="MD93" s="57" t="str">
        <f>IFERROR(Inv_SY_B!MD104/Inv_SY_B!$NE104-1,"")</f>
        <v/>
      </c>
      <c r="ME93" s="57" t="str">
        <f>IFERROR(Inv_SY_B!ME104/Inv_SY_B!$NE104-1,"")</f>
        <v/>
      </c>
      <c r="MF93" s="57" t="str">
        <f>IFERROR(Inv_SY_B!MF104/Inv_SY_B!$NE104-1,"")</f>
        <v/>
      </c>
      <c r="MG93" s="57" t="str">
        <f>IFERROR(Inv_SY_B!MG104/Inv_SY_B!$NE104-1,"")</f>
        <v/>
      </c>
      <c r="MH93" s="57" t="str">
        <f>IFERROR(Inv_SY_B!MH104/Inv_SY_B!$NE104-1,"")</f>
        <v/>
      </c>
      <c r="MI93" s="57" t="str">
        <f>IFERROR(Inv_SY_B!MI104/Inv_SY_B!$NE104-1,"")</f>
        <v/>
      </c>
      <c r="MJ93" s="57" t="str">
        <f>IFERROR(Inv_SY_B!MJ104/Inv_SY_B!$NE104-1,"")</f>
        <v/>
      </c>
      <c r="MK93" s="57" t="str">
        <f>IFERROR(Inv_SY_B!MK104/Inv_SY_B!$NE104-1,"")</f>
        <v/>
      </c>
      <c r="ML93" s="57" t="str">
        <f>IFERROR(Inv_SY_B!ML104/Inv_SY_B!$NE104-1,"")</f>
        <v/>
      </c>
      <c r="MM93" s="57" t="str">
        <f>IFERROR(Inv_SY_B!MM104/Inv_SY_B!$NE104-1,"")</f>
        <v/>
      </c>
      <c r="MN93" s="57" t="str">
        <f>IFERROR(Inv_SY_B!MN104/Inv_SY_B!$NE104-1,"")</f>
        <v/>
      </c>
      <c r="MO93" s="57" t="str">
        <f>IFERROR(Inv_SY_B!MO104/Inv_SY_B!$NE104-1,"")</f>
        <v/>
      </c>
      <c r="MP93" s="57" t="str">
        <f>IFERROR(Inv_SY_B!MP104/Inv_SY_B!$NE104-1,"")</f>
        <v/>
      </c>
      <c r="MQ93" s="57" t="str">
        <f>IFERROR(Inv_SY_B!MQ104/Inv_SY_B!$NE104-1,"")</f>
        <v/>
      </c>
      <c r="MR93" s="57" t="str">
        <f>IFERROR(Inv_SY_B!MR104/Inv_SY_B!$NE104-1,"")</f>
        <v/>
      </c>
      <c r="MS93" s="57" t="str">
        <f>IFERROR(Inv_SY_B!MS104/Inv_SY_B!$NE104-1,"")</f>
        <v/>
      </c>
      <c r="MT93" s="57" t="str">
        <f>IFERROR(Inv_SY_B!MT104/Inv_SY_B!$NE104-1,"")</f>
        <v/>
      </c>
      <c r="MU93" s="57" t="str">
        <f>IFERROR(Inv_SY_B!MU104/Inv_SY_B!$NE104-1,"")</f>
        <v/>
      </c>
      <c r="MV93" s="57" t="str">
        <f>IFERROR(Inv_SY_B!MV104/Inv_SY_B!$NE104-1,"")</f>
        <v/>
      </c>
      <c r="MW93" s="57" t="str">
        <f>IFERROR(Inv_SY_B!MW104/Inv_SY_B!$NE104-1,"")</f>
        <v/>
      </c>
      <c r="MX93" s="57" t="str">
        <f>IFERROR(Inv_SY_B!MX104/Inv_SY_B!$NE104-1,"")</f>
        <v/>
      </c>
      <c r="MY93" s="57" t="str">
        <f>IFERROR(Inv_SY_B!MY104/Inv_SY_B!$NE104-1,"")</f>
        <v/>
      </c>
      <c r="MZ93" s="57" t="str">
        <f>IFERROR(Inv_SY_B!MZ104/Inv_SY_B!$NE104-1,"")</f>
        <v/>
      </c>
      <c r="NA93" s="57" t="str">
        <f>IFERROR(Inv_SY_B!NA104/Inv_SY_B!$NE104-1,"")</f>
        <v/>
      </c>
      <c r="NB93" s="57" t="str">
        <f>IFERROR(Inv_SY_B!NB104/Inv_SY_B!$NE104-1,"")</f>
        <v/>
      </c>
      <c r="NC93" s="57" t="str">
        <f>IFERROR(Inv_SY_B!NC104/Inv_SY_B!$NE104-1,"")</f>
        <v/>
      </c>
      <c r="ND93" s="57" t="str">
        <f>IFERROR(Inv_SY_B!ND104/Inv_SY_B!$NE104-1,"")</f>
        <v/>
      </c>
    </row>
    <row r="94" spans="2:368" ht="15" customHeight="1" x14ac:dyDescent="0.35">
      <c r="B94" s="86">
        <f t="shared" si="1"/>
        <v>45835</v>
      </c>
      <c r="C94" s="57" t="str">
        <f>IFERROR(Inv_SY_B!C105/Inv_SY_B!$NE105-1,"")</f>
        <v/>
      </c>
      <c r="D94" s="57" t="str">
        <f>IFERROR(Inv_SY_B!D105/Inv_SY_B!$NE105-1,"")</f>
        <v/>
      </c>
      <c r="E94" s="57" t="str">
        <f>IFERROR(Inv_SY_B!E105/Inv_SY_B!$NE105-1,"")</f>
        <v/>
      </c>
      <c r="F94" s="57" t="str">
        <f>IFERROR(Inv_SY_B!F105/Inv_SY_B!$NE105-1,"")</f>
        <v/>
      </c>
      <c r="G94" s="57" t="str">
        <f>IFERROR(Inv_SY_B!G105/Inv_SY_B!$NE105-1,"")</f>
        <v/>
      </c>
      <c r="H94" s="57" t="str">
        <f>IFERROR(Inv_SY_B!H105/Inv_SY_B!$NE105-1,"")</f>
        <v/>
      </c>
      <c r="I94" s="57" t="str">
        <f>IFERROR(Inv_SY_B!I105/Inv_SY_B!$NE105-1,"")</f>
        <v/>
      </c>
      <c r="J94" s="57" t="str">
        <f>IFERROR(Inv_SY_B!J105/Inv_SY_B!$NE105-1,"")</f>
        <v/>
      </c>
      <c r="K94" s="57" t="str">
        <f>IFERROR(Inv_SY_B!K105/Inv_SY_B!$NE105-1,"")</f>
        <v/>
      </c>
      <c r="L94" s="57" t="str">
        <f>IFERROR(Inv_SY_B!L105/Inv_SY_B!$NE105-1,"")</f>
        <v/>
      </c>
      <c r="M94" s="57" t="str">
        <f>IFERROR(Inv_SY_B!M105/Inv_SY_B!$NE105-1,"")</f>
        <v/>
      </c>
      <c r="N94" s="57" t="str">
        <f>IFERROR(Inv_SY_B!N105/Inv_SY_B!$NE105-1,"")</f>
        <v/>
      </c>
      <c r="O94" s="57" t="str">
        <f>IFERROR(Inv_SY_B!O105/Inv_SY_B!$NE105-1,"")</f>
        <v/>
      </c>
      <c r="P94" s="57" t="str">
        <f>IFERROR(Inv_SY_B!P105/Inv_SY_B!$NE105-1,"")</f>
        <v/>
      </c>
      <c r="Q94" s="57" t="str">
        <f>IFERROR(Inv_SY_B!Q105/Inv_SY_B!$NE105-1,"")</f>
        <v/>
      </c>
      <c r="R94" s="57" t="str">
        <f>IFERROR(Inv_SY_B!R105/Inv_SY_B!$NE105-1,"")</f>
        <v/>
      </c>
      <c r="S94" s="57" t="str">
        <f>IFERROR(Inv_SY_B!S105/Inv_SY_B!$NE105-1,"")</f>
        <v/>
      </c>
      <c r="T94" s="57" t="str">
        <f>IFERROR(Inv_SY_B!T105/Inv_SY_B!$NE105-1,"")</f>
        <v/>
      </c>
      <c r="U94" s="57" t="str">
        <f>IFERROR(Inv_SY_B!U105/Inv_SY_B!$NE105-1,"")</f>
        <v/>
      </c>
      <c r="V94" s="57" t="str">
        <f>IFERROR(Inv_SY_B!V105/Inv_SY_B!$NE105-1,"")</f>
        <v/>
      </c>
      <c r="W94" s="57" t="str">
        <f>IFERROR(Inv_SY_B!W105/Inv_SY_B!$NE105-1,"")</f>
        <v/>
      </c>
      <c r="X94" s="57" t="str">
        <f>IFERROR(Inv_SY_B!X105/Inv_SY_B!$NE105-1,"")</f>
        <v/>
      </c>
      <c r="Y94" s="57" t="str">
        <f>IFERROR(Inv_SY_B!Y105/Inv_SY_B!$NE105-1,"")</f>
        <v/>
      </c>
      <c r="Z94" s="57" t="str">
        <f>IFERROR(Inv_SY_B!Z105/Inv_SY_B!$NE105-1,"")</f>
        <v/>
      </c>
      <c r="AA94" s="57" t="str">
        <f>IFERROR(Inv_SY_B!AA105/Inv_SY_B!$NE105-1,"")</f>
        <v/>
      </c>
      <c r="AB94" s="57" t="str">
        <f>IFERROR(Inv_SY_B!AB105/Inv_SY_B!$NE105-1,"")</f>
        <v/>
      </c>
      <c r="AC94" s="57" t="str">
        <f>IFERROR(Inv_SY_B!AC105/Inv_SY_B!$NE105-1,"")</f>
        <v/>
      </c>
      <c r="AD94" s="57" t="str">
        <f>IFERROR(Inv_SY_B!AD105/Inv_SY_B!$NE105-1,"")</f>
        <v/>
      </c>
      <c r="AE94" s="57" t="str">
        <f>IFERROR(Inv_SY_B!AE105/Inv_SY_B!$NE105-1,"")</f>
        <v/>
      </c>
      <c r="AF94" s="57" t="str">
        <f>IFERROR(Inv_SY_B!AF105/Inv_SY_B!$NE105-1,"")</f>
        <v/>
      </c>
      <c r="AG94" s="57" t="str">
        <f>IFERROR(Inv_SY_B!AG105/Inv_SY_B!$NE105-1,"")</f>
        <v/>
      </c>
      <c r="AH94" s="57" t="str">
        <f>IFERROR(Inv_SY_B!AH105/Inv_SY_B!$NE105-1,"")</f>
        <v/>
      </c>
      <c r="AI94" s="57" t="str">
        <f>IFERROR(Inv_SY_B!AI105/Inv_SY_B!$NE105-1,"")</f>
        <v/>
      </c>
      <c r="AJ94" s="57" t="str">
        <f>IFERROR(Inv_SY_B!AJ105/Inv_SY_B!$NE105-1,"")</f>
        <v/>
      </c>
      <c r="AK94" s="57" t="str">
        <f>IFERROR(Inv_SY_B!AK105/Inv_SY_B!$NE105-1,"")</f>
        <v/>
      </c>
      <c r="AL94" s="57" t="str">
        <f>IFERROR(Inv_SY_B!AL105/Inv_SY_B!$NE105-1,"")</f>
        <v/>
      </c>
      <c r="AM94" s="57" t="str">
        <f>IFERROR(Inv_SY_B!AM105/Inv_SY_B!$NE105-1,"")</f>
        <v/>
      </c>
      <c r="AN94" s="57" t="str">
        <f>IFERROR(Inv_SY_B!AN105/Inv_SY_B!$NE105-1,"")</f>
        <v/>
      </c>
      <c r="AO94" s="57" t="str">
        <f>IFERROR(Inv_SY_B!AO105/Inv_SY_B!$NE105-1,"")</f>
        <v/>
      </c>
      <c r="AP94" s="57" t="str">
        <f>IFERROR(Inv_SY_B!AP105/Inv_SY_B!$NE105-1,"")</f>
        <v/>
      </c>
      <c r="AQ94" s="57" t="str">
        <f>IFERROR(Inv_SY_B!AQ105/Inv_SY_B!$NE105-1,"")</f>
        <v/>
      </c>
      <c r="AR94" s="57" t="str">
        <f>IFERROR(Inv_SY_B!AR105/Inv_SY_B!$NE105-1,"")</f>
        <v/>
      </c>
      <c r="AS94" s="57" t="str">
        <f>IFERROR(Inv_SY_B!AS105/Inv_SY_B!$NE105-1,"")</f>
        <v/>
      </c>
      <c r="AT94" s="57" t="str">
        <f>IFERROR(Inv_SY_B!AT105/Inv_SY_B!$NE105-1,"")</f>
        <v/>
      </c>
      <c r="AU94" s="57" t="str">
        <f>IFERROR(Inv_SY_B!AU105/Inv_SY_B!$NE105-1,"")</f>
        <v/>
      </c>
      <c r="AV94" s="57" t="str">
        <f>IFERROR(Inv_SY_B!AV105/Inv_SY_B!$NE105-1,"")</f>
        <v/>
      </c>
      <c r="AW94" s="57" t="str">
        <f>IFERROR(Inv_SY_B!AW105/Inv_SY_B!$NE105-1,"")</f>
        <v/>
      </c>
      <c r="AX94" s="57" t="str">
        <f>IFERROR(Inv_SY_B!AX105/Inv_SY_B!$NE105-1,"")</f>
        <v/>
      </c>
      <c r="AY94" s="57" t="str">
        <f>IFERROR(Inv_SY_B!AY105/Inv_SY_B!$NE105-1,"")</f>
        <v/>
      </c>
      <c r="AZ94" s="57" t="str">
        <f>IFERROR(Inv_SY_B!AZ105/Inv_SY_B!$NE105-1,"")</f>
        <v/>
      </c>
      <c r="BA94" s="57" t="str">
        <f>IFERROR(Inv_SY_B!BA105/Inv_SY_B!$NE105-1,"")</f>
        <v/>
      </c>
      <c r="BB94" s="57" t="str">
        <f>IFERROR(Inv_SY_B!BB105/Inv_SY_B!$NE105-1,"")</f>
        <v/>
      </c>
      <c r="BC94" s="57" t="str">
        <f>IFERROR(Inv_SY_B!BC105/Inv_SY_B!$NE105-1,"")</f>
        <v/>
      </c>
      <c r="BD94" s="57" t="str">
        <f>IFERROR(Inv_SY_B!BD105/Inv_SY_B!$NE105-1,"")</f>
        <v/>
      </c>
      <c r="BE94" s="57" t="str">
        <f>IFERROR(Inv_SY_B!BE105/Inv_SY_B!$NE105-1,"")</f>
        <v/>
      </c>
      <c r="BF94" s="57" t="str">
        <f>IFERROR(Inv_SY_B!BF105/Inv_SY_B!$NE105-1,"")</f>
        <v/>
      </c>
      <c r="BG94" s="57" t="str">
        <f>IFERROR(Inv_SY_B!BG105/Inv_SY_B!$NE105-1,"")</f>
        <v/>
      </c>
      <c r="BH94" s="57" t="str">
        <f>IFERROR(Inv_SY_B!BH105/Inv_SY_B!$NE105-1,"")</f>
        <v/>
      </c>
      <c r="BI94" s="57" t="str">
        <f>IFERROR(Inv_SY_B!BI105/Inv_SY_B!$NE105-1,"")</f>
        <v/>
      </c>
      <c r="BJ94" s="57" t="str">
        <f>IFERROR(Inv_SY_B!BJ105/Inv_SY_B!$NE105-1,"")</f>
        <v/>
      </c>
      <c r="BK94" s="57" t="str">
        <f>IFERROR(Inv_SY_B!BK105/Inv_SY_B!$NE105-1,"")</f>
        <v/>
      </c>
      <c r="BL94" s="57" t="str">
        <f>IFERROR(Inv_SY_B!BL105/Inv_SY_B!$NE105-1,"")</f>
        <v/>
      </c>
      <c r="BM94" s="57" t="str">
        <f>IFERROR(Inv_SY_B!BM105/Inv_SY_B!$NE105-1,"")</f>
        <v/>
      </c>
      <c r="BN94" s="57" t="str">
        <f>IFERROR(Inv_SY_B!BN105/Inv_SY_B!$NE105-1,"")</f>
        <v/>
      </c>
      <c r="BO94" s="57" t="str">
        <f>IFERROR(Inv_SY_B!BO105/Inv_SY_B!$NE105-1,"")</f>
        <v/>
      </c>
      <c r="BP94" s="57" t="str">
        <f>IFERROR(Inv_SY_B!BP105/Inv_SY_B!$NE105-1,"")</f>
        <v/>
      </c>
      <c r="BQ94" s="57" t="str">
        <f>IFERROR(Inv_SY_B!BQ105/Inv_SY_B!$NE105-1,"")</f>
        <v/>
      </c>
      <c r="BR94" s="57" t="str">
        <f>IFERROR(Inv_SY_B!BR105/Inv_SY_B!$NE105-1,"")</f>
        <v/>
      </c>
      <c r="BS94" s="57" t="str">
        <f>IFERROR(Inv_SY_B!BS105/Inv_SY_B!$NE105-1,"")</f>
        <v/>
      </c>
      <c r="BT94" s="57" t="str">
        <f>IFERROR(Inv_SY_B!BT105/Inv_SY_B!$NE105-1,"")</f>
        <v/>
      </c>
      <c r="BU94" s="57" t="str">
        <f>IFERROR(Inv_SY_B!BU105/Inv_SY_B!$NE105-1,"")</f>
        <v/>
      </c>
      <c r="BV94" s="57" t="str">
        <f>IFERROR(Inv_SY_B!BV105/Inv_SY_B!$NE105-1,"")</f>
        <v/>
      </c>
      <c r="BW94" s="57" t="str">
        <f>IFERROR(Inv_SY_B!BW105/Inv_SY_B!$NE105-1,"")</f>
        <v/>
      </c>
      <c r="BX94" s="57" t="str">
        <f>IFERROR(Inv_SY_B!BX105/Inv_SY_B!$NE105-1,"")</f>
        <v/>
      </c>
      <c r="BY94" s="57" t="str">
        <f>IFERROR(Inv_SY_B!BY105/Inv_SY_B!$NE105-1,"")</f>
        <v/>
      </c>
      <c r="BZ94" s="57" t="str">
        <f>IFERROR(Inv_SY_B!BZ105/Inv_SY_B!$NE105-1,"")</f>
        <v/>
      </c>
      <c r="CA94" s="57" t="str">
        <f>IFERROR(Inv_SY_B!CA105/Inv_SY_B!$NE105-1,"")</f>
        <v/>
      </c>
      <c r="CB94" s="57" t="str">
        <f>IFERROR(Inv_SY_B!CB105/Inv_SY_B!$NE105-1,"")</f>
        <v/>
      </c>
      <c r="CC94" s="57" t="str">
        <f>IFERROR(Inv_SY_B!CC105/Inv_SY_B!$NE105-1,"")</f>
        <v/>
      </c>
      <c r="CD94" s="57" t="str">
        <f>IFERROR(Inv_SY_B!CD105/Inv_SY_B!$NE105-1,"")</f>
        <v/>
      </c>
      <c r="CE94" s="57" t="str">
        <f>IFERROR(Inv_SY_B!CE105/Inv_SY_B!$NE105-1,"")</f>
        <v/>
      </c>
      <c r="CF94" s="57" t="str">
        <f>IFERROR(Inv_SY_B!CF105/Inv_SY_B!$NE105-1,"")</f>
        <v/>
      </c>
      <c r="CG94" s="57" t="str">
        <f>IFERROR(Inv_SY_B!CG105/Inv_SY_B!$NE105-1,"")</f>
        <v/>
      </c>
      <c r="CH94" s="57" t="str">
        <f>IFERROR(Inv_SY_B!CH105/Inv_SY_B!$NE105-1,"")</f>
        <v/>
      </c>
      <c r="CI94" s="57" t="str">
        <f>IFERROR(Inv_SY_B!CI105/Inv_SY_B!$NE105-1,"")</f>
        <v/>
      </c>
      <c r="CJ94" s="57" t="str">
        <f>IFERROR(Inv_SY_B!CJ105/Inv_SY_B!$NE105-1,"")</f>
        <v/>
      </c>
      <c r="CK94" s="57" t="str">
        <f>IFERROR(Inv_SY_B!CK105/Inv_SY_B!$NE105-1,"")</f>
        <v/>
      </c>
      <c r="CL94" s="57" t="str">
        <f>IFERROR(Inv_SY_B!CL105/Inv_SY_B!$NE105-1,"")</f>
        <v/>
      </c>
      <c r="CM94" s="57" t="str">
        <f>IFERROR(Inv_SY_B!CM105/Inv_SY_B!$NE105-1,"")</f>
        <v/>
      </c>
      <c r="CN94" s="57" t="str">
        <f>IFERROR(Inv_SY_B!CN105/Inv_SY_B!$NE105-1,"")</f>
        <v/>
      </c>
      <c r="CO94" s="57" t="str">
        <f>IFERROR(Inv_SY_B!CO105/Inv_SY_B!$NE105-1,"")</f>
        <v/>
      </c>
      <c r="CP94" s="57" t="str">
        <f>IFERROR(Inv_SY_B!CP105/Inv_SY_B!$NE105-1,"")</f>
        <v/>
      </c>
      <c r="CQ94" s="57" t="str">
        <f>IFERROR(Inv_SY_B!CQ105/Inv_SY_B!$NE105-1,"")</f>
        <v/>
      </c>
      <c r="CR94" s="57" t="str">
        <f>IFERROR(Inv_SY_B!CR105/Inv_SY_B!$NE105-1,"")</f>
        <v/>
      </c>
      <c r="CS94" s="57" t="str">
        <f>IFERROR(Inv_SY_B!CS105/Inv_SY_B!$NE105-1,"")</f>
        <v/>
      </c>
      <c r="CT94" s="57" t="str">
        <f>IFERROR(Inv_SY_B!CT105/Inv_SY_B!$NE105-1,"")</f>
        <v/>
      </c>
      <c r="CU94" s="57" t="str">
        <f>IFERROR(Inv_SY_B!CU105/Inv_SY_B!$NE105-1,"")</f>
        <v/>
      </c>
      <c r="CV94" s="57" t="str">
        <f>IFERROR(Inv_SY_B!CV105/Inv_SY_B!$NE105-1,"")</f>
        <v/>
      </c>
      <c r="CW94" s="57" t="str">
        <f>IFERROR(Inv_SY_B!CW105/Inv_SY_B!$NE105-1,"")</f>
        <v/>
      </c>
      <c r="CX94" s="57" t="str">
        <f>IFERROR(Inv_SY_B!CX105/Inv_SY_B!$NE105-1,"")</f>
        <v/>
      </c>
      <c r="CY94" s="57" t="str">
        <f>IFERROR(Inv_SY_B!CY105/Inv_SY_B!$NE105-1,"")</f>
        <v/>
      </c>
      <c r="CZ94" s="57" t="str">
        <f>IFERROR(Inv_SY_B!CZ105/Inv_SY_B!$NE105-1,"")</f>
        <v/>
      </c>
      <c r="DA94" s="57" t="str">
        <f>IFERROR(Inv_SY_B!DA105/Inv_SY_B!$NE105-1,"")</f>
        <v/>
      </c>
      <c r="DB94" s="57" t="str">
        <f>IFERROR(Inv_SY_B!DB105/Inv_SY_B!$NE105-1,"")</f>
        <v/>
      </c>
      <c r="DC94" s="57" t="str">
        <f>IFERROR(Inv_SY_B!DC105/Inv_SY_B!$NE105-1,"")</f>
        <v/>
      </c>
      <c r="DD94" s="57" t="str">
        <f>IFERROR(Inv_SY_B!DD105/Inv_SY_B!$NE105-1,"")</f>
        <v/>
      </c>
      <c r="DE94" s="57" t="str">
        <f>IFERROR(Inv_SY_B!DE105/Inv_SY_B!$NE105-1,"")</f>
        <v/>
      </c>
      <c r="DF94" s="57" t="str">
        <f>IFERROR(Inv_SY_B!DF105/Inv_SY_B!$NE105-1,"")</f>
        <v/>
      </c>
      <c r="DG94" s="57" t="str">
        <f>IFERROR(Inv_SY_B!DG105/Inv_SY_B!$NE105-1,"")</f>
        <v/>
      </c>
      <c r="DH94" s="57" t="str">
        <f>IFERROR(Inv_SY_B!DH105/Inv_SY_B!$NE105-1,"")</f>
        <v/>
      </c>
      <c r="DI94" s="57" t="str">
        <f>IFERROR(Inv_SY_B!DI105/Inv_SY_B!$NE105-1,"")</f>
        <v/>
      </c>
      <c r="DJ94" s="57" t="str">
        <f>IFERROR(Inv_SY_B!DJ105/Inv_SY_B!$NE105-1,"")</f>
        <v/>
      </c>
      <c r="DK94" s="57" t="str">
        <f>IFERROR(Inv_SY_B!DK105/Inv_SY_B!$NE105-1,"")</f>
        <v/>
      </c>
      <c r="DL94" s="57" t="str">
        <f>IFERROR(Inv_SY_B!DL105/Inv_SY_B!$NE105-1,"")</f>
        <v/>
      </c>
      <c r="DM94" s="57" t="str">
        <f>IFERROR(Inv_SY_B!DM105/Inv_SY_B!$NE105-1,"")</f>
        <v/>
      </c>
      <c r="DN94" s="57" t="str">
        <f>IFERROR(Inv_SY_B!DN105/Inv_SY_B!$NE105-1,"")</f>
        <v/>
      </c>
      <c r="DO94" s="57" t="str">
        <f>IFERROR(Inv_SY_B!DO105/Inv_SY_B!$NE105-1,"")</f>
        <v/>
      </c>
      <c r="DP94" s="57" t="str">
        <f>IFERROR(Inv_SY_B!DP105/Inv_SY_B!$NE105-1,"")</f>
        <v/>
      </c>
      <c r="DQ94" s="57" t="str">
        <f>IFERROR(Inv_SY_B!DQ105/Inv_SY_B!$NE105-1,"")</f>
        <v/>
      </c>
      <c r="DR94" s="57" t="str">
        <f>IFERROR(Inv_SY_B!DR105/Inv_SY_B!$NE105-1,"")</f>
        <v/>
      </c>
      <c r="DS94" s="57" t="str">
        <f>IFERROR(Inv_SY_B!DS105/Inv_SY_B!$NE105-1,"")</f>
        <v/>
      </c>
      <c r="DT94" s="57" t="str">
        <f>IFERROR(Inv_SY_B!DT105/Inv_SY_B!$NE105-1,"")</f>
        <v/>
      </c>
      <c r="DU94" s="57" t="str">
        <f>IFERROR(Inv_SY_B!DU105/Inv_SY_B!$NE105-1,"")</f>
        <v/>
      </c>
      <c r="DV94" s="57" t="str">
        <f>IFERROR(Inv_SY_B!DV105/Inv_SY_B!$NE105-1,"")</f>
        <v/>
      </c>
      <c r="DW94" s="57" t="str">
        <f>IFERROR(Inv_SY_B!DW105/Inv_SY_B!$NE105-1,"")</f>
        <v/>
      </c>
      <c r="DX94" s="57" t="str">
        <f>IFERROR(Inv_SY_B!DX105/Inv_SY_B!$NE105-1,"")</f>
        <v/>
      </c>
      <c r="DY94" s="57" t="str">
        <f>IFERROR(Inv_SY_B!DY105/Inv_SY_B!$NE105-1,"")</f>
        <v/>
      </c>
      <c r="DZ94" s="57" t="str">
        <f>IFERROR(Inv_SY_B!DZ105/Inv_SY_B!$NE105-1,"")</f>
        <v/>
      </c>
      <c r="EA94" s="57" t="str">
        <f>IFERROR(Inv_SY_B!EA105/Inv_SY_B!$NE105-1,"")</f>
        <v/>
      </c>
      <c r="EB94" s="57" t="str">
        <f>IFERROR(Inv_SY_B!EB105/Inv_SY_B!$NE105-1,"")</f>
        <v/>
      </c>
      <c r="EC94" s="57" t="str">
        <f>IFERROR(Inv_SY_B!EC105/Inv_SY_B!$NE105-1,"")</f>
        <v/>
      </c>
      <c r="ED94" s="57" t="str">
        <f>IFERROR(Inv_SY_B!ED105/Inv_SY_B!$NE105-1,"")</f>
        <v/>
      </c>
      <c r="EE94" s="57" t="str">
        <f>IFERROR(Inv_SY_B!EE105/Inv_SY_B!$NE105-1,"")</f>
        <v/>
      </c>
      <c r="EF94" s="57" t="str">
        <f>IFERROR(Inv_SY_B!EF105/Inv_SY_B!$NE105-1,"")</f>
        <v/>
      </c>
      <c r="EG94" s="57" t="str">
        <f>IFERROR(Inv_SY_B!EG105/Inv_SY_B!$NE105-1,"")</f>
        <v/>
      </c>
      <c r="EH94" s="57" t="str">
        <f>IFERROR(Inv_SY_B!EH105/Inv_SY_B!$NE105-1,"")</f>
        <v/>
      </c>
      <c r="EI94" s="57" t="str">
        <f>IFERROR(Inv_SY_B!EI105/Inv_SY_B!$NE105-1,"")</f>
        <v/>
      </c>
      <c r="EJ94" s="57" t="str">
        <f>IFERROR(Inv_SY_B!EJ105/Inv_SY_B!$NE105-1,"")</f>
        <v/>
      </c>
      <c r="EK94" s="57" t="str">
        <f>IFERROR(Inv_SY_B!EK105/Inv_SY_B!$NE105-1,"")</f>
        <v/>
      </c>
      <c r="EL94" s="57" t="str">
        <f>IFERROR(Inv_SY_B!EL105/Inv_SY_B!$NE105-1,"")</f>
        <v/>
      </c>
      <c r="EM94" s="57" t="str">
        <f>IFERROR(Inv_SY_B!EM105/Inv_SY_B!$NE105-1,"")</f>
        <v/>
      </c>
      <c r="EN94" s="57" t="str">
        <f>IFERROR(Inv_SY_B!EN105/Inv_SY_B!$NE105-1,"")</f>
        <v/>
      </c>
      <c r="EO94" s="57" t="str">
        <f>IFERROR(Inv_SY_B!EO105/Inv_SY_B!$NE105-1,"")</f>
        <v/>
      </c>
      <c r="EP94" s="57" t="str">
        <f>IFERROR(Inv_SY_B!EP105/Inv_SY_B!$NE105-1,"")</f>
        <v/>
      </c>
      <c r="EQ94" s="57" t="str">
        <f>IFERROR(Inv_SY_B!EQ105/Inv_SY_B!$NE105-1,"")</f>
        <v/>
      </c>
      <c r="ER94" s="57" t="str">
        <f>IFERROR(Inv_SY_B!ER105/Inv_SY_B!$NE105-1,"")</f>
        <v/>
      </c>
      <c r="ES94" s="57" t="str">
        <f>IFERROR(Inv_SY_B!ES105/Inv_SY_B!$NE105-1,"")</f>
        <v/>
      </c>
      <c r="ET94" s="57" t="str">
        <f>IFERROR(Inv_SY_B!ET105/Inv_SY_B!$NE105-1,"")</f>
        <v/>
      </c>
      <c r="EU94" s="57" t="str">
        <f>IFERROR(Inv_SY_B!EU105/Inv_SY_B!$NE105-1,"")</f>
        <v/>
      </c>
      <c r="EV94" s="57" t="str">
        <f>IFERROR(Inv_SY_B!EV105/Inv_SY_B!$NE105-1,"")</f>
        <v/>
      </c>
      <c r="EW94" s="57" t="str">
        <f>IFERROR(Inv_SY_B!EW105/Inv_SY_B!$NE105-1,"")</f>
        <v/>
      </c>
      <c r="EX94" s="57" t="str">
        <f>IFERROR(Inv_SY_B!EX105/Inv_SY_B!$NE105-1,"")</f>
        <v/>
      </c>
      <c r="EY94" s="57" t="str">
        <f>IFERROR(Inv_SY_B!EY105/Inv_SY_B!$NE105-1,"")</f>
        <v/>
      </c>
      <c r="EZ94" s="57" t="str">
        <f>IFERROR(Inv_SY_B!EZ105/Inv_SY_B!$NE105-1,"")</f>
        <v/>
      </c>
      <c r="FA94" s="57" t="str">
        <f>IFERROR(Inv_SY_B!FA105/Inv_SY_B!$NE105-1,"")</f>
        <v/>
      </c>
      <c r="FB94" s="57" t="str">
        <f>IFERROR(Inv_SY_B!FB105/Inv_SY_B!$NE105-1,"")</f>
        <v/>
      </c>
      <c r="FC94" s="57" t="str">
        <f>IFERROR(Inv_SY_B!FC105/Inv_SY_B!$NE105-1,"")</f>
        <v/>
      </c>
      <c r="FD94" s="57" t="str">
        <f>IFERROR(Inv_SY_B!FD105/Inv_SY_B!$NE105-1,"")</f>
        <v/>
      </c>
      <c r="FE94" s="57" t="str">
        <f>IFERROR(Inv_SY_B!FE105/Inv_SY_B!$NE105-1,"")</f>
        <v/>
      </c>
      <c r="FF94" s="57" t="str">
        <f>IFERROR(Inv_SY_B!FF105/Inv_SY_B!$NE105-1,"")</f>
        <v/>
      </c>
      <c r="FG94" s="57" t="str">
        <f>IFERROR(Inv_SY_B!FG105/Inv_SY_B!$NE105-1,"")</f>
        <v/>
      </c>
      <c r="FH94" s="57" t="str">
        <f>IFERROR(Inv_SY_B!FH105/Inv_SY_B!$NE105-1,"")</f>
        <v/>
      </c>
      <c r="FI94" s="57" t="str">
        <f>IFERROR(Inv_SY_B!FI105/Inv_SY_B!$NE105-1,"")</f>
        <v/>
      </c>
      <c r="FJ94" s="57" t="str">
        <f>IFERROR(Inv_SY_B!FJ105/Inv_SY_B!$NE105-1,"")</f>
        <v/>
      </c>
      <c r="FK94" s="57" t="str">
        <f>IFERROR(Inv_SY_B!FK105/Inv_SY_B!$NE105-1,"")</f>
        <v/>
      </c>
      <c r="FL94" s="57" t="str">
        <f>IFERROR(Inv_SY_B!FL105/Inv_SY_B!$NE105-1,"")</f>
        <v/>
      </c>
      <c r="FM94" s="57" t="str">
        <f>IFERROR(Inv_SY_B!FM105/Inv_SY_B!$NE105-1,"")</f>
        <v/>
      </c>
      <c r="FN94" s="57" t="str">
        <f>IFERROR(Inv_SY_B!FN105/Inv_SY_B!$NE105-1,"")</f>
        <v/>
      </c>
      <c r="FO94" s="57" t="str">
        <f>IFERROR(Inv_SY_B!FO105/Inv_SY_B!$NE105-1,"")</f>
        <v/>
      </c>
      <c r="FP94" s="57" t="str">
        <f>IFERROR(Inv_SY_B!FP105/Inv_SY_B!$NE105-1,"")</f>
        <v/>
      </c>
      <c r="FQ94" s="57" t="str">
        <f>IFERROR(Inv_SY_B!FQ105/Inv_SY_B!$NE105-1,"")</f>
        <v/>
      </c>
      <c r="FR94" s="57" t="str">
        <f>IFERROR(Inv_SY_B!FR105/Inv_SY_B!$NE105-1,"")</f>
        <v/>
      </c>
      <c r="FS94" s="57" t="str">
        <f>IFERROR(Inv_SY_B!FS105/Inv_SY_B!$NE105-1,"")</f>
        <v/>
      </c>
      <c r="FT94" s="57" t="str">
        <f>IFERROR(Inv_SY_B!FT105/Inv_SY_B!$NE105-1,"")</f>
        <v/>
      </c>
      <c r="FU94" s="57" t="str">
        <f>IFERROR(Inv_SY_B!FU105/Inv_SY_B!$NE105-1,"")</f>
        <v/>
      </c>
      <c r="FV94" s="57" t="str">
        <f>IFERROR(Inv_SY_B!FV105/Inv_SY_B!$NE105-1,"")</f>
        <v/>
      </c>
      <c r="FW94" s="57" t="str">
        <f>IFERROR(Inv_SY_B!FW105/Inv_SY_B!$NE105-1,"")</f>
        <v/>
      </c>
      <c r="FX94" s="57" t="str">
        <f>IFERROR(Inv_SY_B!FX105/Inv_SY_B!$NE105-1,"")</f>
        <v/>
      </c>
      <c r="FY94" s="57" t="str">
        <f>IFERROR(Inv_SY_B!FY105/Inv_SY_B!$NE105-1,"")</f>
        <v/>
      </c>
      <c r="FZ94" s="57" t="str">
        <f>IFERROR(Inv_SY_B!FZ105/Inv_SY_B!$NE105-1,"")</f>
        <v/>
      </c>
      <c r="GA94" s="57" t="str">
        <f>IFERROR(Inv_SY_B!GA105/Inv_SY_B!$NE105-1,"")</f>
        <v/>
      </c>
      <c r="GB94" s="57" t="str">
        <f>IFERROR(Inv_SY_B!GB105/Inv_SY_B!$NE105-1,"")</f>
        <v/>
      </c>
      <c r="GC94" s="57" t="str">
        <f>IFERROR(Inv_SY_B!GC105/Inv_SY_B!$NE105-1,"")</f>
        <v/>
      </c>
      <c r="GD94" s="57" t="str">
        <f>IFERROR(Inv_SY_B!GD105/Inv_SY_B!$NE105-1,"")</f>
        <v/>
      </c>
      <c r="GE94" s="57" t="str">
        <f>IFERROR(Inv_SY_B!GE105/Inv_SY_B!$NE105-1,"")</f>
        <v/>
      </c>
      <c r="GF94" s="57" t="str">
        <f>IFERROR(Inv_SY_B!GF105/Inv_SY_B!$NE105-1,"")</f>
        <v/>
      </c>
      <c r="GG94" s="57" t="str">
        <f>IFERROR(Inv_SY_B!GG105/Inv_SY_B!$NE105-1,"")</f>
        <v/>
      </c>
      <c r="GH94" s="57" t="str">
        <f>IFERROR(Inv_SY_B!GH105/Inv_SY_B!$NE105-1,"")</f>
        <v/>
      </c>
      <c r="GI94" s="57" t="str">
        <f>IFERROR(Inv_SY_B!GI105/Inv_SY_B!$NE105-1,"")</f>
        <v/>
      </c>
      <c r="GJ94" s="57" t="str">
        <f>IFERROR(Inv_SY_B!GJ105/Inv_SY_B!$NE105-1,"")</f>
        <v/>
      </c>
      <c r="GK94" s="57" t="str">
        <f>IFERROR(Inv_SY_B!GK105/Inv_SY_B!$NE105-1,"")</f>
        <v/>
      </c>
      <c r="GL94" s="57" t="str">
        <f>IFERROR(Inv_SY_B!GL105/Inv_SY_B!$NE105-1,"")</f>
        <v/>
      </c>
      <c r="GM94" s="57" t="str">
        <f>IFERROR(Inv_SY_B!GM105/Inv_SY_B!$NE105-1,"")</f>
        <v/>
      </c>
      <c r="GN94" s="57" t="str">
        <f>IFERROR(Inv_SY_B!GN105/Inv_SY_B!$NE105-1,"")</f>
        <v/>
      </c>
      <c r="GO94" s="57" t="str">
        <f>IFERROR(Inv_SY_B!GO105/Inv_SY_B!$NE105-1,"")</f>
        <v/>
      </c>
      <c r="GP94" s="57" t="str">
        <f>IFERROR(Inv_SY_B!GP105/Inv_SY_B!$NE105-1,"")</f>
        <v/>
      </c>
      <c r="GQ94" s="57" t="str">
        <f>IFERROR(Inv_SY_B!GQ105/Inv_SY_B!$NE105-1,"")</f>
        <v/>
      </c>
      <c r="GR94" s="57" t="str">
        <f>IFERROR(Inv_SY_B!GR105/Inv_SY_B!$NE105-1,"")</f>
        <v/>
      </c>
      <c r="GS94" s="57" t="str">
        <f>IFERROR(Inv_SY_B!GS105/Inv_SY_B!$NE105-1,"")</f>
        <v/>
      </c>
      <c r="GT94" s="57" t="str">
        <f>IFERROR(Inv_SY_B!GT105/Inv_SY_B!$NE105-1,"")</f>
        <v/>
      </c>
      <c r="GU94" s="57" t="str">
        <f>IFERROR(Inv_SY_B!GU105/Inv_SY_B!$NE105-1,"")</f>
        <v/>
      </c>
      <c r="GV94" s="57" t="str">
        <f>IFERROR(Inv_SY_B!GV105/Inv_SY_B!$NE105-1,"")</f>
        <v/>
      </c>
      <c r="GW94" s="57" t="str">
        <f>IFERROR(Inv_SY_B!GW105/Inv_SY_B!$NE105-1,"")</f>
        <v/>
      </c>
      <c r="GX94" s="57" t="str">
        <f>IFERROR(Inv_SY_B!GX105/Inv_SY_B!$NE105-1,"")</f>
        <v/>
      </c>
      <c r="GY94" s="57" t="str">
        <f>IFERROR(Inv_SY_B!GY105/Inv_SY_B!$NE105-1,"")</f>
        <v/>
      </c>
      <c r="GZ94" s="57" t="str">
        <f>IFERROR(Inv_SY_B!GZ105/Inv_SY_B!$NE105-1,"")</f>
        <v/>
      </c>
      <c r="HA94" s="57" t="str">
        <f>IFERROR(Inv_SY_B!HA105/Inv_SY_B!$NE105-1,"")</f>
        <v/>
      </c>
      <c r="HB94" s="57" t="str">
        <f>IFERROR(Inv_SY_B!HB105/Inv_SY_B!$NE105-1,"")</f>
        <v/>
      </c>
      <c r="HC94" s="57" t="str">
        <f>IFERROR(Inv_SY_B!HC105/Inv_SY_B!$NE105-1,"")</f>
        <v/>
      </c>
      <c r="HD94" s="57" t="str">
        <f>IFERROR(Inv_SY_B!HD105/Inv_SY_B!$NE105-1,"")</f>
        <v/>
      </c>
      <c r="HE94" s="57" t="str">
        <f>IFERROR(Inv_SY_B!HE105/Inv_SY_B!$NE105-1,"")</f>
        <v/>
      </c>
      <c r="HF94" s="57" t="str">
        <f>IFERROR(Inv_SY_B!HF105/Inv_SY_B!$NE105-1,"")</f>
        <v/>
      </c>
      <c r="HG94" s="57" t="str">
        <f>IFERROR(Inv_SY_B!HG105/Inv_SY_B!$NE105-1,"")</f>
        <v/>
      </c>
      <c r="HH94" s="57" t="str">
        <f>IFERROR(Inv_SY_B!HH105/Inv_SY_B!$NE105-1,"")</f>
        <v/>
      </c>
      <c r="HI94" s="57" t="str">
        <f>IFERROR(Inv_SY_B!HI105/Inv_SY_B!$NE105-1,"")</f>
        <v/>
      </c>
      <c r="HJ94" s="57" t="str">
        <f>IFERROR(Inv_SY_B!HJ105/Inv_SY_B!$NE105-1,"")</f>
        <v/>
      </c>
      <c r="HK94" s="57" t="str">
        <f>IFERROR(Inv_SY_B!HK105/Inv_SY_B!$NE105-1,"")</f>
        <v/>
      </c>
      <c r="HL94" s="57" t="str">
        <f>IFERROR(Inv_SY_B!HL105/Inv_SY_B!$NE105-1,"")</f>
        <v/>
      </c>
      <c r="HM94" s="57" t="str">
        <f>IFERROR(Inv_SY_B!HM105/Inv_SY_B!$NE105-1,"")</f>
        <v/>
      </c>
      <c r="HN94" s="57" t="str">
        <f>IFERROR(Inv_SY_B!HN105/Inv_SY_B!$NE105-1,"")</f>
        <v/>
      </c>
      <c r="HO94" s="57" t="str">
        <f>IFERROR(Inv_SY_B!HO105/Inv_SY_B!$NE105-1,"")</f>
        <v/>
      </c>
      <c r="HP94" s="57" t="str">
        <f>IFERROR(Inv_SY_B!HP105/Inv_SY_B!$NE105-1,"")</f>
        <v/>
      </c>
      <c r="HQ94" s="57" t="str">
        <f>IFERROR(Inv_SY_B!HQ105/Inv_SY_B!$NE105-1,"")</f>
        <v/>
      </c>
      <c r="HR94" s="57" t="str">
        <f>IFERROR(Inv_SY_B!HR105/Inv_SY_B!$NE105-1,"")</f>
        <v/>
      </c>
      <c r="HS94" s="57" t="str">
        <f>IFERROR(Inv_SY_B!HS105/Inv_SY_B!$NE105-1,"")</f>
        <v/>
      </c>
      <c r="HT94" s="57" t="str">
        <f>IFERROR(Inv_SY_B!HT105/Inv_SY_B!$NE105-1,"")</f>
        <v/>
      </c>
      <c r="HU94" s="57" t="str">
        <f>IFERROR(Inv_SY_B!HU105/Inv_SY_B!$NE105-1,"")</f>
        <v/>
      </c>
      <c r="HV94" s="57" t="str">
        <f>IFERROR(Inv_SY_B!HV105/Inv_SY_B!$NE105-1,"")</f>
        <v/>
      </c>
      <c r="HW94" s="57" t="str">
        <f>IFERROR(Inv_SY_B!HW105/Inv_SY_B!$NE105-1,"")</f>
        <v/>
      </c>
      <c r="HX94" s="57" t="str">
        <f>IFERROR(Inv_SY_B!HX105/Inv_SY_B!$NE105-1,"")</f>
        <v/>
      </c>
      <c r="HY94" s="57" t="str">
        <f>IFERROR(Inv_SY_B!HY105/Inv_SY_B!$NE105-1,"")</f>
        <v/>
      </c>
      <c r="HZ94" s="57" t="str">
        <f>IFERROR(Inv_SY_B!HZ105/Inv_SY_B!$NE105-1,"")</f>
        <v/>
      </c>
      <c r="IA94" s="57" t="str">
        <f>IFERROR(Inv_SY_B!IA105/Inv_SY_B!$NE105-1,"")</f>
        <v/>
      </c>
      <c r="IB94" s="57" t="str">
        <f>IFERROR(Inv_SY_B!IB105/Inv_SY_B!$NE105-1,"")</f>
        <v/>
      </c>
      <c r="IC94" s="57" t="str">
        <f>IFERROR(Inv_SY_B!IC105/Inv_SY_B!$NE105-1,"")</f>
        <v/>
      </c>
      <c r="ID94" s="57" t="str">
        <f>IFERROR(Inv_SY_B!ID105/Inv_SY_B!$NE105-1,"")</f>
        <v/>
      </c>
      <c r="IE94" s="57" t="str">
        <f>IFERROR(Inv_SY_B!IE105/Inv_SY_B!$NE105-1,"")</f>
        <v/>
      </c>
      <c r="IF94" s="57" t="str">
        <f>IFERROR(Inv_SY_B!IF105/Inv_SY_B!$NE105-1,"")</f>
        <v/>
      </c>
      <c r="IG94" s="57" t="str">
        <f>IFERROR(Inv_SY_B!IG105/Inv_SY_B!$NE105-1,"")</f>
        <v/>
      </c>
      <c r="IH94" s="57" t="str">
        <f>IFERROR(Inv_SY_B!IH105/Inv_SY_B!$NE105-1,"")</f>
        <v/>
      </c>
      <c r="II94" s="57" t="str">
        <f>IFERROR(Inv_SY_B!II105/Inv_SY_B!$NE105-1,"")</f>
        <v/>
      </c>
      <c r="IJ94" s="57" t="str">
        <f>IFERROR(Inv_SY_B!IJ105/Inv_SY_B!$NE105-1,"")</f>
        <v/>
      </c>
      <c r="IK94" s="57" t="str">
        <f>IFERROR(Inv_SY_B!IK105/Inv_SY_B!$NE105-1,"")</f>
        <v/>
      </c>
      <c r="IL94" s="57" t="str">
        <f>IFERROR(Inv_SY_B!IL105/Inv_SY_B!$NE105-1,"")</f>
        <v/>
      </c>
      <c r="IM94" s="57" t="str">
        <f>IFERROR(Inv_SY_B!IM105/Inv_SY_B!$NE105-1,"")</f>
        <v/>
      </c>
      <c r="IN94" s="57" t="str">
        <f>IFERROR(Inv_SY_B!IN105/Inv_SY_B!$NE105-1,"")</f>
        <v/>
      </c>
      <c r="IO94" s="57" t="str">
        <f>IFERROR(Inv_SY_B!IO105/Inv_SY_B!$NE105-1,"")</f>
        <v/>
      </c>
      <c r="IP94" s="57" t="str">
        <f>IFERROR(Inv_SY_B!IP105/Inv_SY_B!$NE105-1,"")</f>
        <v/>
      </c>
      <c r="IQ94" s="57" t="str">
        <f>IFERROR(Inv_SY_B!IQ105/Inv_SY_B!$NE105-1,"")</f>
        <v/>
      </c>
      <c r="IR94" s="57" t="str">
        <f>IFERROR(Inv_SY_B!IR105/Inv_SY_B!$NE105-1,"")</f>
        <v/>
      </c>
      <c r="IS94" s="57" t="str">
        <f>IFERROR(Inv_SY_B!IS105/Inv_SY_B!$NE105-1,"")</f>
        <v/>
      </c>
      <c r="IT94" s="57" t="str">
        <f>IFERROR(Inv_SY_B!IT105/Inv_SY_B!$NE105-1,"")</f>
        <v/>
      </c>
      <c r="IU94" s="57" t="str">
        <f>IFERROR(Inv_SY_B!IU105/Inv_SY_B!$NE105-1,"")</f>
        <v/>
      </c>
      <c r="IV94" s="57" t="str">
        <f>IFERROR(Inv_SY_B!IV105/Inv_SY_B!$NE105-1,"")</f>
        <v/>
      </c>
      <c r="IW94" s="57" t="str">
        <f>IFERROR(Inv_SY_B!IW105/Inv_SY_B!$NE105-1,"")</f>
        <v/>
      </c>
      <c r="IX94" s="57" t="str">
        <f>IFERROR(Inv_SY_B!IX105/Inv_SY_B!$NE105-1,"")</f>
        <v/>
      </c>
      <c r="IY94" s="57" t="str">
        <f>IFERROR(Inv_SY_B!IY105/Inv_SY_B!$NE105-1,"")</f>
        <v/>
      </c>
      <c r="IZ94" s="57" t="str">
        <f>IFERROR(Inv_SY_B!IZ105/Inv_SY_B!$NE105-1,"")</f>
        <v/>
      </c>
      <c r="JA94" s="57" t="str">
        <f>IFERROR(Inv_SY_B!JA105/Inv_SY_B!$NE105-1,"")</f>
        <v/>
      </c>
      <c r="JB94" s="57" t="str">
        <f>IFERROR(Inv_SY_B!JB105/Inv_SY_B!$NE105-1,"")</f>
        <v/>
      </c>
      <c r="JC94" s="57" t="str">
        <f>IFERROR(Inv_SY_B!JC105/Inv_SY_B!$NE105-1,"")</f>
        <v/>
      </c>
      <c r="JD94" s="57" t="str">
        <f>IFERROR(Inv_SY_B!JD105/Inv_SY_B!$NE105-1,"")</f>
        <v/>
      </c>
      <c r="JE94" s="57" t="str">
        <f>IFERROR(Inv_SY_B!JE105/Inv_SY_B!$NE105-1,"")</f>
        <v/>
      </c>
      <c r="JF94" s="57" t="str">
        <f>IFERROR(Inv_SY_B!JF105/Inv_SY_B!$NE105-1,"")</f>
        <v/>
      </c>
      <c r="JG94" s="57" t="str">
        <f>IFERROR(Inv_SY_B!JG105/Inv_SY_B!$NE105-1,"")</f>
        <v/>
      </c>
      <c r="JH94" s="57" t="str">
        <f>IFERROR(Inv_SY_B!JH105/Inv_SY_B!$NE105-1,"")</f>
        <v/>
      </c>
      <c r="JI94" s="57" t="str">
        <f>IFERROR(Inv_SY_B!JI105/Inv_SY_B!$NE105-1,"")</f>
        <v/>
      </c>
      <c r="JJ94" s="57" t="str">
        <f>IFERROR(Inv_SY_B!JJ105/Inv_SY_B!$NE105-1,"")</f>
        <v/>
      </c>
      <c r="JK94" s="57" t="str">
        <f>IFERROR(Inv_SY_B!JK105/Inv_SY_B!$NE105-1,"")</f>
        <v/>
      </c>
      <c r="JL94" s="57" t="str">
        <f>IFERROR(Inv_SY_B!JL105/Inv_SY_B!$NE105-1,"")</f>
        <v/>
      </c>
      <c r="JM94" s="57" t="str">
        <f>IFERROR(Inv_SY_B!JM105/Inv_SY_B!$NE105-1,"")</f>
        <v/>
      </c>
      <c r="JN94" s="57" t="str">
        <f>IFERROR(Inv_SY_B!JN105/Inv_SY_B!$NE105-1,"")</f>
        <v/>
      </c>
      <c r="JO94" s="57" t="str">
        <f>IFERROR(Inv_SY_B!JO105/Inv_SY_B!$NE105-1,"")</f>
        <v/>
      </c>
      <c r="JP94" s="57" t="str">
        <f>IFERROR(Inv_SY_B!JP105/Inv_SY_B!$NE105-1,"")</f>
        <v/>
      </c>
      <c r="JQ94" s="57" t="str">
        <f>IFERROR(Inv_SY_B!JQ105/Inv_SY_B!$NE105-1,"")</f>
        <v/>
      </c>
      <c r="JR94" s="57" t="str">
        <f>IFERROR(Inv_SY_B!JR105/Inv_SY_B!$NE105-1,"")</f>
        <v/>
      </c>
      <c r="JS94" s="57" t="str">
        <f>IFERROR(Inv_SY_B!JS105/Inv_SY_B!$NE105-1,"")</f>
        <v/>
      </c>
      <c r="JT94" s="57" t="str">
        <f>IFERROR(Inv_SY_B!JT105/Inv_SY_B!$NE105-1,"")</f>
        <v/>
      </c>
      <c r="JU94" s="57" t="str">
        <f>IFERROR(Inv_SY_B!JU105/Inv_SY_B!$NE105-1,"")</f>
        <v/>
      </c>
      <c r="JV94" s="57" t="str">
        <f>IFERROR(Inv_SY_B!JV105/Inv_SY_B!$NE105-1,"")</f>
        <v/>
      </c>
      <c r="JW94" s="57" t="str">
        <f>IFERROR(Inv_SY_B!JW105/Inv_SY_B!$NE105-1,"")</f>
        <v/>
      </c>
      <c r="JX94" s="57" t="str">
        <f>IFERROR(Inv_SY_B!JX105/Inv_SY_B!$NE105-1,"")</f>
        <v/>
      </c>
      <c r="JY94" s="57" t="str">
        <f>IFERROR(Inv_SY_B!JY105/Inv_SY_B!$NE105-1,"")</f>
        <v/>
      </c>
      <c r="JZ94" s="57" t="str">
        <f>IFERROR(Inv_SY_B!JZ105/Inv_SY_B!$NE105-1,"")</f>
        <v/>
      </c>
      <c r="KA94" s="57" t="str">
        <f>IFERROR(Inv_SY_B!KA105/Inv_SY_B!$NE105-1,"")</f>
        <v/>
      </c>
      <c r="KB94" s="57" t="str">
        <f>IFERROR(Inv_SY_B!KB105/Inv_SY_B!$NE105-1,"")</f>
        <v/>
      </c>
      <c r="KC94" s="57" t="str">
        <f>IFERROR(Inv_SY_B!KC105/Inv_SY_B!$NE105-1,"")</f>
        <v/>
      </c>
      <c r="KD94" s="57" t="str">
        <f>IFERROR(Inv_SY_B!KD105/Inv_SY_B!$NE105-1,"")</f>
        <v/>
      </c>
      <c r="KE94" s="57" t="str">
        <f>IFERROR(Inv_SY_B!KE105/Inv_SY_B!$NE105-1,"")</f>
        <v/>
      </c>
      <c r="KF94" s="57" t="str">
        <f>IFERROR(Inv_SY_B!KF105/Inv_SY_B!$NE105-1,"")</f>
        <v/>
      </c>
      <c r="KG94" s="57" t="str">
        <f>IFERROR(Inv_SY_B!KG105/Inv_SY_B!$NE105-1,"")</f>
        <v/>
      </c>
      <c r="KH94" s="57" t="str">
        <f>IFERROR(Inv_SY_B!KH105/Inv_SY_B!$NE105-1,"")</f>
        <v/>
      </c>
      <c r="KI94" s="57" t="str">
        <f>IFERROR(Inv_SY_B!KI105/Inv_SY_B!$NE105-1,"")</f>
        <v/>
      </c>
      <c r="KJ94" s="57" t="str">
        <f>IFERROR(Inv_SY_B!KJ105/Inv_SY_B!$NE105-1,"")</f>
        <v/>
      </c>
      <c r="KK94" s="57" t="str">
        <f>IFERROR(Inv_SY_B!KK105/Inv_SY_B!$NE105-1,"")</f>
        <v/>
      </c>
      <c r="KL94" s="57" t="str">
        <f>IFERROR(Inv_SY_B!KL105/Inv_SY_B!$NE105-1,"")</f>
        <v/>
      </c>
      <c r="KM94" s="57" t="str">
        <f>IFERROR(Inv_SY_B!KM105/Inv_SY_B!$NE105-1,"")</f>
        <v/>
      </c>
      <c r="KN94" s="57" t="str">
        <f>IFERROR(Inv_SY_B!KN105/Inv_SY_B!$NE105-1,"")</f>
        <v/>
      </c>
      <c r="KO94" s="57" t="str">
        <f>IFERROR(Inv_SY_B!KO105/Inv_SY_B!$NE105-1,"")</f>
        <v/>
      </c>
      <c r="KP94" s="57" t="str">
        <f>IFERROR(Inv_SY_B!KP105/Inv_SY_B!$NE105-1,"")</f>
        <v/>
      </c>
      <c r="KQ94" s="57" t="str">
        <f>IFERROR(Inv_SY_B!KQ105/Inv_SY_B!$NE105-1,"")</f>
        <v/>
      </c>
      <c r="KR94" s="57" t="str">
        <f>IFERROR(Inv_SY_B!KR105/Inv_SY_B!$NE105-1,"")</f>
        <v/>
      </c>
      <c r="KS94" s="57" t="str">
        <f>IFERROR(Inv_SY_B!KS105/Inv_SY_B!$NE105-1,"")</f>
        <v/>
      </c>
      <c r="KT94" s="57" t="str">
        <f>IFERROR(Inv_SY_B!KT105/Inv_SY_B!$NE105-1,"")</f>
        <v/>
      </c>
      <c r="KU94" s="57" t="str">
        <f>IFERROR(Inv_SY_B!KU105/Inv_SY_B!$NE105-1,"")</f>
        <v/>
      </c>
      <c r="KV94" s="57" t="str">
        <f>IFERROR(Inv_SY_B!KV105/Inv_SY_B!$NE105-1,"")</f>
        <v/>
      </c>
      <c r="KW94" s="57" t="str">
        <f>IFERROR(Inv_SY_B!KW105/Inv_SY_B!$NE105-1,"")</f>
        <v/>
      </c>
      <c r="KX94" s="57" t="str">
        <f>IFERROR(Inv_SY_B!KX105/Inv_SY_B!$NE105-1,"")</f>
        <v/>
      </c>
      <c r="KY94" s="57" t="str">
        <f>IFERROR(Inv_SY_B!KY105/Inv_SY_B!$NE105-1,"")</f>
        <v/>
      </c>
      <c r="KZ94" s="57" t="str">
        <f>IFERROR(Inv_SY_B!KZ105/Inv_SY_B!$NE105-1,"")</f>
        <v/>
      </c>
      <c r="LA94" s="57" t="str">
        <f>IFERROR(Inv_SY_B!LA105/Inv_SY_B!$NE105-1,"")</f>
        <v/>
      </c>
      <c r="LB94" s="57" t="str">
        <f>IFERROR(Inv_SY_B!LB105/Inv_SY_B!$NE105-1,"")</f>
        <v/>
      </c>
      <c r="LC94" s="57" t="str">
        <f>IFERROR(Inv_SY_B!LC105/Inv_SY_B!$NE105-1,"")</f>
        <v/>
      </c>
      <c r="LD94" s="57" t="str">
        <f>IFERROR(Inv_SY_B!LD105/Inv_SY_B!$NE105-1,"")</f>
        <v/>
      </c>
      <c r="LE94" s="57" t="str">
        <f>IFERROR(Inv_SY_B!LE105/Inv_SY_B!$NE105-1,"")</f>
        <v/>
      </c>
      <c r="LF94" s="57" t="str">
        <f>IFERROR(Inv_SY_B!LF105/Inv_SY_B!$NE105-1,"")</f>
        <v/>
      </c>
      <c r="LG94" s="57" t="str">
        <f>IFERROR(Inv_SY_B!LG105/Inv_SY_B!$NE105-1,"")</f>
        <v/>
      </c>
      <c r="LH94" s="57" t="str">
        <f>IFERROR(Inv_SY_B!LH105/Inv_SY_B!$NE105-1,"")</f>
        <v/>
      </c>
      <c r="LI94" s="57" t="str">
        <f>IFERROR(Inv_SY_B!LI105/Inv_SY_B!$NE105-1,"")</f>
        <v/>
      </c>
      <c r="LJ94" s="57" t="str">
        <f>IFERROR(Inv_SY_B!LJ105/Inv_SY_B!$NE105-1,"")</f>
        <v/>
      </c>
      <c r="LK94" s="57" t="str">
        <f>IFERROR(Inv_SY_B!LK105/Inv_SY_B!$NE105-1,"")</f>
        <v/>
      </c>
      <c r="LL94" s="57" t="str">
        <f>IFERROR(Inv_SY_B!LL105/Inv_SY_B!$NE105-1,"")</f>
        <v/>
      </c>
      <c r="LM94" s="57" t="str">
        <f>IFERROR(Inv_SY_B!LM105/Inv_SY_B!$NE105-1,"")</f>
        <v/>
      </c>
      <c r="LN94" s="57" t="str">
        <f>IFERROR(Inv_SY_B!LN105/Inv_SY_B!$NE105-1,"")</f>
        <v/>
      </c>
      <c r="LO94" s="57" t="str">
        <f>IFERROR(Inv_SY_B!LO105/Inv_SY_B!$NE105-1,"")</f>
        <v/>
      </c>
      <c r="LP94" s="57" t="str">
        <f>IFERROR(Inv_SY_B!LP105/Inv_SY_B!$NE105-1,"")</f>
        <v/>
      </c>
      <c r="LQ94" s="57" t="str">
        <f>IFERROR(Inv_SY_B!LQ105/Inv_SY_B!$NE105-1,"")</f>
        <v/>
      </c>
      <c r="LR94" s="57" t="str">
        <f>IFERROR(Inv_SY_B!LR105/Inv_SY_B!$NE105-1,"")</f>
        <v/>
      </c>
      <c r="LS94" s="57" t="str">
        <f>IFERROR(Inv_SY_B!LS105/Inv_SY_B!$NE105-1,"")</f>
        <v/>
      </c>
      <c r="LT94" s="57" t="str">
        <f>IFERROR(Inv_SY_B!LT105/Inv_SY_B!$NE105-1,"")</f>
        <v/>
      </c>
      <c r="LU94" s="57" t="str">
        <f>IFERROR(Inv_SY_B!LU105/Inv_SY_B!$NE105-1,"")</f>
        <v/>
      </c>
      <c r="LV94" s="57" t="str">
        <f>IFERROR(Inv_SY_B!LV105/Inv_SY_B!$NE105-1,"")</f>
        <v/>
      </c>
      <c r="LW94" s="57" t="str">
        <f>IFERROR(Inv_SY_B!LW105/Inv_SY_B!$NE105-1,"")</f>
        <v/>
      </c>
      <c r="LX94" s="57" t="str">
        <f>IFERROR(Inv_SY_B!LX105/Inv_SY_B!$NE105-1,"")</f>
        <v/>
      </c>
      <c r="LY94" s="57" t="str">
        <f>IFERROR(Inv_SY_B!LY105/Inv_SY_B!$NE105-1,"")</f>
        <v/>
      </c>
      <c r="LZ94" s="57" t="str">
        <f>IFERROR(Inv_SY_B!LZ105/Inv_SY_B!$NE105-1,"")</f>
        <v/>
      </c>
      <c r="MA94" s="57" t="str">
        <f>IFERROR(Inv_SY_B!MA105/Inv_SY_B!$NE105-1,"")</f>
        <v/>
      </c>
      <c r="MB94" s="57" t="str">
        <f>IFERROR(Inv_SY_B!MB105/Inv_SY_B!$NE105-1,"")</f>
        <v/>
      </c>
      <c r="MC94" s="57" t="str">
        <f>IFERROR(Inv_SY_B!MC105/Inv_SY_B!$NE105-1,"")</f>
        <v/>
      </c>
      <c r="MD94" s="57" t="str">
        <f>IFERROR(Inv_SY_B!MD105/Inv_SY_B!$NE105-1,"")</f>
        <v/>
      </c>
      <c r="ME94" s="57" t="str">
        <f>IFERROR(Inv_SY_B!ME105/Inv_SY_B!$NE105-1,"")</f>
        <v/>
      </c>
      <c r="MF94" s="57" t="str">
        <f>IFERROR(Inv_SY_B!MF105/Inv_SY_B!$NE105-1,"")</f>
        <v/>
      </c>
      <c r="MG94" s="57" t="str">
        <f>IFERROR(Inv_SY_B!MG105/Inv_SY_B!$NE105-1,"")</f>
        <v/>
      </c>
      <c r="MH94" s="57" t="str">
        <f>IFERROR(Inv_SY_B!MH105/Inv_SY_B!$NE105-1,"")</f>
        <v/>
      </c>
      <c r="MI94" s="57" t="str">
        <f>IFERROR(Inv_SY_B!MI105/Inv_SY_B!$NE105-1,"")</f>
        <v/>
      </c>
      <c r="MJ94" s="57" t="str">
        <f>IFERROR(Inv_SY_B!MJ105/Inv_SY_B!$NE105-1,"")</f>
        <v/>
      </c>
      <c r="MK94" s="57" t="str">
        <f>IFERROR(Inv_SY_B!MK105/Inv_SY_B!$NE105-1,"")</f>
        <v/>
      </c>
      <c r="ML94" s="57" t="str">
        <f>IFERROR(Inv_SY_B!ML105/Inv_SY_B!$NE105-1,"")</f>
        <v/>
      </c>
      <c r="MM94" s="57" t="str">
        <f>IFERROR(Inv_SY_B!MM105/Inv_SY_B!$NE105-1,"")</f>
        <v/>
      </c>
      <c r="MN94" s="57" t="str">
        <f>IFERROR(Inv_SY_B!MN105/Inv_SY_B!$NE105-1,"")</f>
        <v/>
      </c>
      <c r="MO94" s="57" t="str">
        <f>IFERROR(Inv_SY_B!MO105/Inv_SY_B!$NE105-1,"")</f>
        <v/>
      </c>
      <c r="MP94" s="57" t="str">
        <f>IFERROR(Inv_SY_B!MP105/Inv_SY_B!$NE105-1,"")</f>
        <v/>
      </c>
      <c r="MQ94" s="57" t="str">
        <f>IFERROR(Inv_SY_B!MQ105/Inv_SY_B!$NE105-1,"")</f>
        <v/>
      </c>
      <c r="MR94" s="57" t="str">
        <f>IFERROR(Inv_SY_B!MR105/Inv_SY_B!$NE105-1,"")</f>
        <v/>
      </c>
      <c r="MS94" s="57" t="str">
        <f>IFERROR(Inv_SY_B!MS105/Inv_SY_B!$NE105-1,"")</f>
        <v/>
      </c>
      <c r="MT94" s="57" t="str">
        <f>IFERROR(Inv_SY_B!MT105/Inv_SY_B!$NE105-1,"")</f>
        <v/>
      </c>
      <c r="MU94" s="57" t="str">
        <f>IFERROR(Inv_SY_B!MU105/Inv_SY_B!$NE105-1,"")</f>
        <v/>
      </c>
      <c r="MV94" s="57" t="str">
        <f>IFERROR(Inv_SY_B!MV105/Inv_SY_B!$NE105-1,"")</f>
        <v/>
      </c>
      <c r="MW94" s="57" t="str">
        <f>IFERROR(Inv_SY_B!MW105/Inv_SY_B!$NE105-1,"")</f>
        <v/>
      </c>
      <c r="MX94" s="57" t="str">
        <f>IFERROR(Inv_SY_B!MX105/Inv_SY_B!$NE105-1,"")</f>
        <v/>
      </c>
      <c r="MY94" s="57" t="str">
        <f>IFERROR(Inv_SY_B!MY105/Inv_SY_B!$NE105-1,"")</f>
        <v/>
      </c>
      <c r="MZ94" s="57" t="str">
        <f>IFERROR(Inv_SY_B!MZ105/Inv_SY_B!$NE105-1,"")</f>
        <v/>
      </c>
      <c r="NA94" s="57" t="str">
        <f>IFERROR(Inv_SY_B!NA105/Inv_SY_B!$NE105-1,"")</f>
        <v/>
      </c>
      <c r="NB94" s="57" t="str">
        <f>IFERROR(Inv_SY_B!NB105/Inv_SY_B!$NE105-1,"")</f>
        <v/>
      </c>
      <c r="NC94" s="57" t="str">
        <f>IFERROR(Inv_SY_B!NC105/Inv_SY_B!$NE105-1,"")</f>
        <v/>
      </c>
      <c r="ND94" s="57" t="str">
        <f>IFERROR(Inv_SY_B!ND105/Inv_SY_B!$NE105-1,"")</f>
        <v/>
      </c>
    </row>
    <row r="95" spans="2:368" ht="15" customHeight="1" x14ac:dyDescent="0.35">
      <c r="B95" s="86">
        <f t="shared" si="1"/>
        <v>45836</v>
      </c>
      <c r="C95" s="57" t="str">
        <f>IFERROR(Inv_SY_B!C106/Inv_SY_B!$NE106-1,"")</f>
        <v/>
      </c>
      <c r="D95" s="57" t="str">
        <f>IFERROR(Inv_SY_B!D106/Inv_SY_B!$NE106-1,"")</f>
        <v/>
      </c>
      <c r="E95" s="57" t="str">
        <f>IFERROR(Inv_SY_B!E106/Inv_SY_B!$NE106-1,"")</f>
        <v/>
      </c>
      <c r="F95" s="57" t="str">
        <f>IFERROR(Inv_SY_B!F106/Inv_SY_B!$NE106-1,"")</f>
        <v/>
      </c>
      <c r="G95" s="57" t="str">
        <f>IFERROR(Inv_SY_B!G106/Inv_SY_B!$NE106-1,"")</f>
        <v/>
      </c>
      <c r="H95" s="57" t="str">
        <f>IFERROR(Inv_SY_B!H106/Inv_SY_B!$NE106-1,"")</f>
        <v/>
      </c>
      <c r="I95" s="57" t="str">
        <f>IFERROR(Inv_SY_B!I106/Inv_SY_B!$NE106-1,"")</f>
        <v/>
      </c>
      <c r="J95" s="57" t="str">
        <f>IFERROR(Inv_SY_B!J106/Inv_SY_B!$NE106-1,"")</f>
        <v/>
      </c>
      <c r="K95" s="57" t="str">
        <f>IFERROR(Inv_SY_B!K106/Inv_SY_B!$NE106-1,"")</f>
        <v/>
      </c>
      <c r="L95" s="57" t="str">
        <f>IFERROR(Inv_SY_B!L106/Inv_SY_B!$NE106-1,"")</f>
        <v/>
      </c>
      <c r="M95" s="57" t="str">
        <f>IFERROR(Inv_SY_B!M106/Inv_SY_B!$NE106-1,"")</f>
        <v/>
      </c>
      <c r="N95" s="57" t="str">
        <f>IFERROR(Inv_SY_B!N106/Inv_SY_B!$NE106-1,"")</f>
        <v/>
      </c>
      <c r="O95" s="57" t="str">
        <f>IFERROR(Inv_SY_B!O106/Inv_SY_B!$NE106-1,"")</f>
        <v/>
      </c>
      <c r="P95" s="57" t="str">
        <f>IFERROR(Inv_SY_B!P106/Inv_SY_B!$NE106-1,"")</f>
        <v/>
      </c>
      <c r="Q95" s="57" t="str">
        <f>IFERROR(Inv_SY_B!Q106/Inv_SY_B!$NE106-1,"")</f>
        <v/>
      </c>
      <c r="R95" s="57" t="str">
        <f>IFERROR(Inv_SY_B!R106/Inv_SY_B!$NE106-1,"")</f>
        <v/>
      </c>
      <c r="S95" s="57" t="str">
        <f>IFERROR(Inv_SY_B!S106/Inv_SY_B!$NE106-1,"")</f>
        <v/>
      </c>
      <c r="T95" s="57" t="str">
        <f>IFERROR(Inv_SY_B!T106/Inv_SY_B!$NE106-1,"")</f>
        <v/>
      </c>
      <c r="U95" s="57" t="str">
        <f>IFERROR(Inv_SY_B!U106/Inv_SY_B!$NE106-1,"")</f>
        <v/>
      </c>
      <c r="V95" s="57" t="str">
        <f>IFERROR(Inv_SY_B!V106/Inv_SY_B!$NE106-1,"")</f>
        <v/>
      </c>
      <c r="W95" s="57" t="str">
        <f>IFERROR(Inv_SY_B!W106/Inv_SY_B!$NE106-1,"")</f>
        <v/>
      </c>
      <c r="X95" s="57" t="str">
        <f>IFERROR(Inv_SY_B!X106/Inv_SY_B!$NE106-1,"")</f>
        <v/>
      </c>
      <c r="Y95" s="57" t="str">
        <f>IFERROR(Inv_SY_B!Y106/Inv_SY_B!$NE106-1,"")</f>
        <v/>
      </c>
      <c r="Z95" s="57" t="str">
        <f>IFERROR(Inv_SY_B!Z106/Inv_SY_B!$NE106-1,"")</f>
        <v/>
      </c>
      <c r="AA95" s="57" t="str">
        <f>IFERROR(Inv_SY_B!AA106/Inv_SY_B!$NE106-1,"")</f>
        <v/>
      </c>
      <c r="AB95" s="57" t="str">
        <f>IFERROR(Inv_SY_B!AB106/Inv_SY_B!$NE106-1,"")</f>
        <v/>
      </c>
      <c r="AC95" s="57" t="str">
        <f>IFERROR(Inv_SY_B!AC106/Inv_SY_B!$NE106-1,"")</f>
        <v/>
      </c>
      <c r="AD95" s="57" t="str">
        <f>IFERROR(Inv_SY_B!AD106/Inv_SY_B!$NE106-1,"")</f>
        <v/>
      </c>
      <c r="AE95" s="57" t="str">
        <f>IFERROR(Inv_SY_B!AE106/Inv_SY_B!$NE106-1,"")</f>
        <v/>
      </c>
      <c r="AF95" s="57" t="str">
        <f>IFERROR(Inv_SY_B!AF106/Inv_SY_B!$NE106-1,"")</f>
        <v/>
      </c>
      <c r="AG95" s="57" t="str">
        <f>IFERROR(Inv_SY_B!AG106/Inv_SY_B!$NE106-1,"")</f>
        <v/>
      </c>
      <c r="AH95" s="57" t="str">
        <f>IFERROR(Inv_SY_B!AH106/Inv_SY_B!$NE106-1,"")</f>
        <v/>
      </c>
      <c r="AI95" s="57" t="str">
        <f>IFERROR(Inv_SY_B!AI106/Inv_SY_B!$NE106-1,"")</f>
        <v/>
      </c>
      <c r="AJ95" s="57" t="str">
        <f>IFERROR(Inv_SY_B!AJ106/Inv_SY_B!$NE106-1,"")</f>
        <v/>
      </c>
      <c r="AK95" s="57" t="str">
        <f>IFERROR(Inv_SY_B!AK106/Inv_SY_B!$NE106-1,"")</f>
        <v/>
      </c>
      <c r="AL95" s="57" t="str">
        <f>IFERROR(Inv_SY_B!AL106/Inv_SY_B!$NE106-1,"")</f>
        <v/>
      </c>
      <c r="AM95" s="57" t="str">
        <f>IFERROR(Inv_SY_B!AM106/Inv_SY_B!$NE106-1,"")</f>
        <v/>
      </c>
      <c r="AN95" s="57" t="str">
        <f>IFERROR(Inv_SY_B!AN106/Inv_SY_B!$NE106-1,"")</f>
        <v/>
      </c>
      <c r="AO95" s="57" t="str">
        <f>IFERROR(Inv_SY_B!AO106/Inv_SY_B!$NE106-1,"")</f>
        <v/>
      </c>
      <c r="AP95" s="57" t="str">
        <f>IFERROR(Inv_SY_B!AP106/Inv_SY_B!$NE106-1,"")</f>
        <v/>
      </c>
      <c r="AQ95" s="57" t="str">
        <f>IFERROR(Inv_SY_B!AQ106/Inv_SY_B!$NE106-1,"")</f>
        <v/>
      </c>
      <c r="AR95" s="57" t="str">
        <f>IFERROR(Inv_SY_B!AR106/Inv_SY_B!$NE106-1,"")</f>
        <v/>
      </c>
      <c r="AS95" s="57" t="str">
        <f>IFERROR(Inv_SY_B!AS106/Inv_SY_B!$NE106-1,"")</f>
        <v/>
      </c>
      <c r="AT95" s="57" t="str">
        <f>IFERROR(Inv_SY_B!AT106/Inv_SY_B!$NE106-1,"")</f>
        <v/>
      </c>
      <c r="AU95" s="57" t="str">
        <f>IFERROR(Inv_SY_B!AU106/Inv_SY_B!$NE106-1,"")</f>
        <v/>
      </c>
      <c r="AV95" s="57" t="str">
        <f>IFERROR(Inv_SY_B!AV106/Inv_SY_B!$NE106-1,"")</f>
        <v/>
      </c>
      <c r="AW95" s="57" t="str">
        <f>IFERROR(Inv_SY_B!AW106/Inv_SY_B!$NE106-1,"")</f>
        <v/>
      </c>
      <c r="AX95" s="57" t="str">
        <f>IFERROR(Inv_SY_B!AX106/Inv_SY_B!$NE106-1,"")</f>
        <v/>
      </c>
      <c r="AY95" s="57" t="str">
        <f>IFERROR(Inv_SY_B!AY106/Inv_SY_B!$NE106-1,"")</f>
        <v/>
      </c>
      <c r="AZ95" s="57" t="str">
        <f>IFERROR(Inv_SY_B!AZ106/Inv_SY_B!$NE106-1,"")</f>
        <v/>
      </c>
      <c r="BA95" s="57" t="str">
        <f>IFERROR(Inv_SY_B!BA106/Inv_SY_B!$NE106-1,"")</f>
        <v/>
      </c>
      <c r="BB95" s="57" t="str">
        <f>IFERROR(Inv_SY_B!BB106/Inv_SY_B!$NE106-1,"")</f>
        <v/>
      </c>
      <c r="BC95" s="57" t="str">
        <f>IFERROR(Inv_SY_B!BC106/Inv_SY_B!$NE106-1,"")</f>
        <v/>
      </c>
      <c r="BD95" s="57" t="str">
        <f>IFERROR(Inv_SY_B!BD106/Inv_SY_B!$NE106-1,"")</f>
        <v/>
      </c>
      <c r="BE95" s="57" t="str">
        <f>IFERROR(Inv_SY_B!BE106/Inv_SY_B!$NE106-1,"")</f>
        <v/>
      </c>
      <c r="BF95" s="57" t="str">
        <f>IFERROR(Inv_SY_B!BF106/Inv_SY_B!$NE106-1,"")</f>
        <v/>
      </c>
      <c r="BG95" s="57" t="str">
        <f>IFERROR(Inv_SY_B!BG106/Inv_SY_B!$NE106-1,"")</f>
        <v/>
      </c>
      <c r="BH95" s="57" t="str">
        <f>IFERROR(Inv_SY_B!BH106/Inv_SY_B!$NE106-1,"")</f>
        <v/>
      </c>
      <c r="BI95" s="57" t="str">
        <f>IFERROR(Inv_SY_B!BI106/Inv_SY_B!$NE106-1,"")</f>
        <v/>
      </c>
      <c r="BJ95" s="57" t="str">
        <f>IFERROR(Inv_SY_B!BJ106/Inv_SY_B!$NE106-1,"")</f>
        <v/>
      </c>
      <c r="BK95" s="57" t="str">
        <f>IFERROR(Inv_SY_B!BK106/Inv_SY_B!$NE106-1,"")</f>
        <v/>
      </c>
      <c r="BL95" s="57" t="str">
        <f>IFERROR(Inv_SY_B!BL106/Inv_SY_B!$NE106-1,"")</f>
        <v/>
      </c>
      <c r="BM95" s="57" t="str">
        <f>IFERROR(Inv_SY_B!BM106/Inv_SY_B!$NE106-1,"")</f>
        <v/>
      </c>
      <c r="BN95" s="57" t="str">
        <f>IFERROR(Inv_SY_B!BN106/Inv_SY_B!$NE106-1,"")</f>
        <v/>
      </c>
      <c r="BO95" s="57" t="str">
        <f>IFERROR(Inv_SY_B!BO106/Inv_SY_B!$NE106-1,"")</f>
        <v/>
      </c>
      <c r="BP95" s="57" t="str">
        <f>IFERROR(Inv_SY_B!BP106/Inv_SY_B!$NE106-1,"")</f>
        <v/>
      </c>
      <c r="BQ95" s="57" t="str">
        <f>IFERROR(Inv_SY_B!BQ106/Inv_SY_B!$NE106-1,"")</f>
        <v/>
      </c>
      <c r="BR95" s="57" t="str">
        <f>IFERROR(Inv_SY_B!BR106/Inv_SY_B!$NE106-1,"")</f>
        <v/>
      </c>
      <c r="BS95" s="57" t="str">
        <f>IFERROR(Inv_SY_B!BS106/Inv_SY_B!$NE106-1,"")</f>
        <v/>
      </c>
      <c r="BT95" s="57" t="str">
        <f>IFERROR(Inv_SY_B!BT106/Inv_SY_B!$NE106-1,"")</f>
        <v/>
      </c>
      <c r="BU95" s="57" t="str">
        <f>IFERROR(Inv_SY_B!BU106/Inv_SY_B!$NE106-1,"")</f>
        <v/>
      </c>
      <c r="BV95" s="57" t="str">
        <f>IFERROR(Inv_SY_B!BV106/Inv_SY_B!$NE106-1,"")</f>
        <v/>
      </c>
      <c r="BW95" s="57" t="str">
        <f>IFERROR(Inv_SY_B!BW106/Inv_SY_B!$NE106-1,"")</f>
        <v/>
      </c>
      <c r="BX95" s="57" t="str">
        <f>IFERROR(Inv_SY_B!BX106/Inv_SY_B!$NE106-1,"")</f>
        <v/>
      </c>
      <c r="BY95" s="57" t="str">
        <f>IFERROR(Inv_SY_B!BY106/Inv_SY_B!$NE106-1,"")</f>
        <v/>
      </c>
      <c r="BZ95" s="57" t="str">
        <f>IFERROR(Inv_SY_B!BZ106/Inv_SY_B!$NE106-1,"")</f>
        <v/>
      </c>
      <c r="CA95" s="57" t="str">
        <f>IFERROR(Inv_SY_B!CA106/Inv_SY_B!$NE106-1,"")</f>
        <v/>
      </c>
      <c r="CB95" s="57" t="str">
        <f>IFERROR(Inv_SY_B!CB106/Inv_SY_B!$NE106-1,"")</f>
        <v/>
      </c>
      <c r="CC95" s="57" t="str">
        <f>IFERROR(Inv_SY_B!CC106/Inv_SY_B!$NE106-1,"")</f>
        <v/>
      </c>
      <c r="CD95" s="57" t="str">
        <f>IFERROR(Inv_SY_B!CD106/Inv_SY_B!$NE106-1,"")</f>
        <v/>
      </c>
      <c r="CE95" s="57" t="str">
        <f>IFERROR(Inv_SY_B!CE106/Inv_SY_B!$NE106-1,"")</f>
        <v/>
      </c>
      <c r="CF95" s="57" t="str">
        <f>IFERROR(Inv_SY_B!CF106/Inv_SY_B!$NE106-1,"")</f>
        <v/>
      </c>
      <c r="CG95" s="57" t="str">
        <f>IFERROR(Inv_SY_B!CG106/Inv_SY_B!$NE106-1,"")</f>
        <v/>
      </c>
      <c r="CH95" s="57" t="str">
        <f>IFERROR(Inv_SY_B!CH106/Inv_SY_B!$NE106-1,"")</f>
        <v/>
      </c>
      <c r="CI95" s="57" t="str">
        <f>IFERROR(Inv_SY_B!CI106/Inv_SY_B!$NE106-1,"")</f>
        <v/>
      </c>
      <c r="CJ95" s="57" t="str">
        <f>IFERROR(Inv_SY_B!CJ106/Inv_SY_B!$NE106-1,"")</f>
        <v/>
      </c>
      <c r="CK95" s="57" t="str">
        <f>IFERROR(Inv_SY_B!CK106/Inv_SY_B!$NE106-1,"")</f>
        <v/>
      </c>
      <c r="CL95" s="57" t="str">
        <f>IFERROR(Inv_SY_B!CL106/Inv_SY_B!$NE106-1,"")</f>
        <v/>
      </c>
      <c r="CM95" s="57" t="str">
        <f>IFERROR(Inv_SY_B!CM106/Inv_SY_B!$NE106-1,"")</f>
        <v/>
      </c>
      <c r="CN95" s="57" t="str">
        <f>IFERROR(Inv_SY_B!CN106/Inv_SY_B!$NE106-1,"")</f>
        <v/>
      </c>
      <c r="CO95" s="57" t="str">
        <f>IFERROR(Inv_SY_B!CO106/Inv_SY_B!$NE106-1,"")</f>
        <v/>
      </c>
      <c r="CP95" s="57" t="str">
        <f>IFERROR(Inv_SY_B!CP106/Inv_SY_B!$NE106-1,"")</f>
        <v/>
      </c>
      <c r="CQ95" s="57" t="str">
        <f>IFERROR(Inv_SY_B!CQ106/Inv_SY_B!$NE106-1,"")</f>
        <v/>
      </c>
      <c r="CR95" s="57" t="str">
        <f>IFERROR(Inv_SY_B!CR106/Inv_SY_B!$NE106-1,"")</f>
        <v/>
      </c>
      <c r="CS95" s="57" t="str">
        <f>IFERROR(Inv_SY_B!CS106/Inv_SY_B!$NE106-1,"")</f>
        <v/>
      </c>
      <c r="CT95" s="57" t="str">
        <f>IFERROR(Inv_SY_B!CT106/Inv_SY_B!$NE106-1,"")</f>
        <v/>
      </c>
      <c r="CU95" s="57" t="str">
        <f>IFERROR(Inv_SY_B!CU106/Inv_SY_B!$NE106-1,"")</f>
        <v/>
      </c>
      <c r="CV95" s="57" t="str">
        <f>IFERROR(Inv_SY_B!CV106/Inv_SY_B!$NE106-1,"")</f>
        <v/>
      </c>
      <c r="CW95" s="57" t="str">
        <f>IFERROR(Inv_SY_B!CW106/Inv_SY_B!$NE106-1,"")</f>
        <v/>
      </c>
      <c r="CX95" s="57" t="str">
        <f>IFERROR(Inv_SY_B!CX106/Inv_SY_B!$NE106-1,"")</f>
        <v/>
      </c>
      <c r="CY95" s="57" t="str">
        <f>IFERROR(Inv_SY_B!CY106/Inv_SY_B!$NE106-1,"")</f>
        <v/>
      </c>
      <c r="CZ95" s="57" t="str">
        <f>IFERROR(Inv_SY_B!CZ106/Inv_SY_B!$NE106-1,"")</f>
        <v/>
      </c>
      <c r="DA95" s="57" t="str">
        <f>IFERROR(Inv_SY_B!DA106/Inv_SY_B!$NE106-1,"")</f>
        <v/>
      </c>
      <c r="DB95" s="57" t="str">
        <f>IFERROR(Inv_SY_B!DB106/Inv_SY_B!$NE106-1,"")</f>
        <v/>
      </c>
      <c r="DC95" s="57" t="str">
        <f>IFERROR(Inv_SY_B!DC106/Inv_SY_B!$NE106-1,"")</f>
        <v/>
      </c>
      <c r="DD95" s="57" t="str">
        <f>IFERROR(Inv_SY_B!DD106/Inv_SY_B!$NE106-1,"")</f>
        <v/>
      </c>
      <c r="DE95" s="57" t="str">
        <f>IFERROR(Inv_SY_B!DE106/Inv_SY_B!$NE106-1,"")</f>
        <v/>
      </c>
      <c r="DF95" s="57" t="str">
        <f>IFERROR(Inv_SY_B!DF106/Inv_SY_B!$NE106-1,"")</f>
        <v/>
      </c>
      <c r="DG95" s="57" t="str">
        <f>IFERROR(Inv_SY_B!DG106/Inv_SY_B!$NE106-1,"")</f>
        <v/>
      </c>
      <c r="DH95" s="57" t="str">
        <f>IFERROR(Inv_SY_B!DH106/Inv_SY_B!$NE106-1,"")</f>
        <v/>
      </c>
      <c r="DI95" s="57" t="str">
        <f>IFERROR(Inv_SY_B!DI106/Inv_SY_B!$NE106-1,"")</f>
        <v/>
      </c>
      <c r="DJ95" s="57" t="str">
        <f>IFERROR(Inv_SY_B!DJ106/Inv_SY_B!$NE106-1,"")</f>
        <v/>
      </c>
      <c r="DK95" s="57" t="str">
        <f>IFERROR(Inv_SY_B!DK106/Inv_SY_B!$NE106-1,"")</f>
        <v/>
      </c>
      <c r="DL95" s="57" t="str">
        <f>IFERROR(Inv_SY_B!DL106/Inv_SY_B!$NE106-1,"")</f>
        <v/>
      </c>
      <c r="DM95" s="57" t="str">
        <f>IFERROR(Inv_SY_B!DM106/Inv_SY_B!$NE106-1,"")</f>
        <v/>
      </c>
      <c r="DN95" s="57" t="str">
        <f>IFERROR(Inv_SY_B!DN106/Inv_SY_B!$NE106-1,"")</f>
        <v/>
      </c>
      <c r="DO95" s="57" t="str">
        <f>IFERROR(Inv_SY_B!DO106/Inv_SY_B!$NE106-1,"")</f>
        <v/>
      </c>
      <c r="DP95" s="57" t="str">
        <f>IFERROR(Inv_SY_B!DP106/Inv_SY_B!$NE106-1,"")</f>
        <v/>
      </c>
      <c r="DQ95" s="57" t="str">
        <f>IFERROR(Inv_SY_B!DQ106/Inv_SY_B!$NE106-1,"")</f>
        <v/>
      </c>
      <c r="DR95" s="57" t="str">
        <f>IFERROR(Inv_SY_B!DR106/Inv_SY_B!$NE106-1,"")</f>
        <v/>
      </c>
      <c r="DS95" s="57" t="str">
        <f>IFERROR(Inv_SY_B!DS106/Inv_SY_B!$NE106-1,"")</f>
        <v/>
      </c>
      <c r="DT95" s="57" t="str">
        <f>IFERROR(Inv_SY_B!DT106/Inv_SY_B!$NE106-1,"")</f>
        <v/>
      </c>
      <c r="DU95" s="57" t="str">
        <f>IFERROR(Inv_SY_B!DU106/Inv_SY_B!$NE106-1,"")</f>
        <v/>
      </c>
      <c r="DV95" s="57" t="str">
        <f>IFERROR(Inv_SY_B!DV106/Inv_SY_B!$NE106-1,"")</f>
        <v/>
      </c>
      <c r="DW95" s="57" t="str">
        <f>IFERROR(Inv_SY_B!DW106/Inv_SY_B!$NE106-1,"")</f>
        <v/>
      </c>
      <c r="DX95" s="57" t="str">
        <f>IFERROR(Inv_SY_B!DX106/Inv_SY_B!$NE106-1,"")</f>
        <v/>
      </c>
      <c r="DY95" s="57" t="str">
        <f>IFERROR(Inv_SY_B!DY106/Inv_SY_B!$NE106-1,"")</f>
        <v/>
      </c>
      <c r="DZ95" s="57" t="str">
        <f>IFERROR(Inv_SY_B!DZ106/Inv_SY_B!$NE106-1,"")</f>
        <v/>
      </c>
      <c r="EA95" s="57" t="str">
        <f>IFERROR(Inv_SY_B!EA106/Inv_SY_B!$NE106-1,"")</f>
        <v/>
      </c>
      <c r="EB95" s="57" t="str">
        <f>IFERROR(Inv_SY_B!EB106/Inv_SY_B!$NE106-1,"")</f>
        <v/>
      </c>
      <c r="EC95" s="57" t="str">
        <f>IFERROR(Inv_SY_B!EC106/Inv_SY_B!$NE106-1,"")</f>
        <v/>
      </c>
      <c r="ED95" s="57" t="str">
        <f>IFERROR(Inv_SY_B!ED106/Inv_SY_B!$NE106-1,"")</f>
        <v/>
      </c>
      <c r="EE95" s="57" t="str">
        <f>IFERROR(Inv_SY_B!EE106/Inv_SY_B!$NE106-1,"")</f>
        <v/>
      </c>
      <c r="EF95" s="57" t="str">
        <f>IFERROR(Inv_SY_B!EF106/Inv_SY_B!$NE106-1,"")</f>
        <v/>
      </c>
      <c r="EG95" s="57" t="str">
        <f>IFERROR(Inv_SY_B!EG106/Inv_SY_B!$NE106-1,"")</f>
        <v/>
      </c>
      <c r="EH95" s="57" t="str">
        <f>IFERROR(Inv_SY_B!EH106/Inv_SY_B!$NE106-1,"")</f>
        <v/>
      </c>
      <c r="EI95" s="57" t="str">
        <f>IFERROR(Inv_SY_B!EI106/Inv_SY_B!$NE106-1,"")</f>
        <v/>
      </c>
      <c r="EJ95" s="57" t="str">
        <f>IFERROR(Inv_SY_B!EJ106/Inv_SY_B!$NE106-1,"")</f>
        <v/>
      </c>
      <c r="EK95" s="57" t="str">
        <f>IFERROR(Inv_SY_B!EK106/Inv_SY_B!$NE106-1,"")</f>
        <v/>
      </c>
      <c r="EL95" s="57" t="str">
        <f>IFERROR(Inv_SY_B!EL106/Inv_SY_B!$NE106-1,"")</f>
        <v/>
      </c>
      <c r="EM95" s="57" t="str">
        <f>IFERROR(Inv_SY_B!EM106/Inv_SY_B!$NE106-1,"")</f>
        <v/>
      </c>
      <c r="EN95" s="57" t="str">
        <f>IFERROR(Inv_SY_B!EN106/Inv_SY_B!$NE106-1,"")</f>
        <v/>
      </c>
      <c r="EO95" s="57" t="str">
        <f>IFERROR(Inv_SY_B!EO106/Inv_SY_B!$NE106-1,"")</f>
        <v/>
      </c>
      <c r="EP95" s="57" t="str">
        <f>IFERROR(Inv_SY_B!EP106/Inv_SY_B!$NE106-1,"")</f>
        <v/>
      </c>
      <c r="EQ95" s="57" t="str">
        <f>IFERROR(Inv_SY_B!EQ106/Inv_SY_B!$NE106-1,"")</f>
        <v/>
      </c>
      <c r="ER95" s="57" t="str">
        <f>IFERROR(Inv_SY_B!ER106/Inv_SY_B!$NE106-1,"")</f>
        <v/>
      </c>
      <c r="ES95" s="57" t="str">
        <f>IFERROR(Inv_SY_B!ES106/Inv_SY_B!$NE106-1,"")</f>
        <v/>
      </c>
      <c r="ET95" s="57" t="str">
        <f>IFERROR(Inv_SY_B!ET106/Inv_SY_B!$NE106-1,"")</f>
        <v/>
      </c>
      <c r="EU95" s="57" t="str">
        <f>IFERROR(Inv_SY_B!EU106/Inv_SY_B!$NE106-1,"")</f>
        <v/>
      </c>
      <c r="EV95" s="57" t="str">
        <f>IFERROR(Inv_SY_B!EV106/Inv_SY_B!$NE106-1,"")</f>
        <v/>
      </c>
      <c r="EW95" s="57" t="str">
        <f>IFERROR(Inv_SY_B!EW106/Inv_SY_B!$NE106-1,"")</f>
        <v/>
      </c>
      <c r="EX95" s="57" t="str">
        <f>IFERROR(Inv_SY_B!EX106/Inv_SY_B!$NE106-1,"")</f>
        <v/>
      </c>
      <c r="EY95" s="57" t="str">
        <f>IFERROR(Inv_SY_B!EY106/Inv_SY_B!$NE106-1,"")</f>
        <v/>
      </c>
      <c r="EZ95" s="57" t="str">
        <f>IFERROR(Inv_SY_B!EZ106/Inv_SY_B!$NE106-1,"")</f>
        <v/>
      </c>
      <c r="FA95" s="57" t="str">
        <f>IFERROR(Inv_SY_B!FA106/Inv_SY_B!$NE106-1,"")</f>
        <v/>
      </c>
      <c r="FB95" s="57" t="str">
        <f>IFERROR(Inv_SY_B!FB106/Inv_SY_B!$NE106-1,"")</f>
        <v/>
      </c>
      <c r="FC95" s="57" t="str">
        <f>IFERROR(Inv_SY_B!FC106/Inv_SY_B!$NE106-1,"")</f>
        <v/>
      </c>
      <c r="FD95" s="57" t="str">
        <f>IFERROR(Inv_SY_B!FD106/Inv_SY_B!$NE106-1,"")</f>
        <v/>
      </c>
      <c r="FE95" s="57" t="str">
        <f>IFERROR(Inv_SY_B!FE106/Inv_SY_B!$NE106-1,"")</f>
        <v/>
      </c>
      <c r="FF95" s="57" t="str">
        <f>IFERROR(Inv_SY_B!FF106/Inv_SY_B!$NE106-1,"")</f>
        <v/>
      </c>
      <c r="FG95" s="57" t="str">
        <f>IFERROR(Inv_SY_B!FG106/Inv_SY_B!$NE106-1,"")</f>
        <v/>
      </c>
      <c r="FH95" s="57" t="str">
        <f>IFERROR(Inv_SY_B!FH106/Inv_SY_B!$NE106-1,"")</f>
        <v/>
      </c>
      <c r="FI95" s="57" t="str">
        <f>IFERROR(Inv_SY_B!FI106/Inv_SY_B!$NE106-1,"")</f>
        <v/>
      </c>
      <c r="FJ95" s="57" t="str">
        <f>IFERROR(Inv_SY_B!FJ106/Inv_SY_B!$NE106-1,"")</f>
        <v/>
      </c>
      <c r="FK95" s="57" t="str">
        <f>IFERROR(Inv_SY_B!FK106/Inv_SY_B!$NE106-1,"")</f>
        <v/>
      </c>
      <c r="FL95" s="57" t="str">
        <f>IFERROR(Inv_SY_B!FL106/Inv_SY_B!$NE106-1,"")</f>
        <v/>
      </c>
      <c r="FM95" s="57" t="str">
        <f>IFERROR(Inv_SY_B!FM106/Inv_SY_B!$NE106-1,"")</f>
        <v/>
      </c>
      <c r="FN95" s="57" t="str">
        <f>IFERROR(Inv_SY_B!FN106/Inv_SY_B!$NE106-1,"")</f>
        <v/>
      </c>
      <c r="FO95" s="57" t="str">
        <f>IFERROR(Inv_SY_B!FO106/Inv_SY_B!$NE106-1,"")</f>
        <v/>
      </c>
      <c r="FP95" s="57" t="str">
        <f>IFERROR(Inv_SY_B!FP106/Inv_SY_B!$NE106-1,"")</f>
        <v/>
      </c>
      <c r="FQ95" s="57" t="str">
        <f>IFERROR(Inv_SY_B!FQ106/Inv_SY_B!$NE106-1,"")</f>
        <v/>
      </c>
      <c r="FR95" s="57" t="str">
        <f>IFERROR(Inv_SY_B!FR106/Inv_SY_B!$NE106-1,"")</f>
        <v/>
      </c>
      <c r="FS95" s="57" t="str">
        <f>IFERROR(Inv_SY_B!FS106/Inv_SY_B!$NE106-1,"")</f>
        <v/>
      </c>
      <c r="FT95" s="57" t="str">
        <f>IFERROR(Inv_SY_B!FT106/Inv_SY_B!$NE106-1,"")</f>
        <v/>
      </c>
      <c r="FU95" s="57" t="str">
        <f>IFERROR(Inv_SY_B!FU106/Inv_SY_B!$NE106-1,"")</f>
        <v/>
      </c>
      <c r="FV95" s="57" t="str">
        <f>IFERROR(Inv_SY_B!FV106/Inv_SY_B!$NE106-1,"")</f>
        <v/>
      </c>
      <c r="FW95" s="57" t="str">
        <f>IFERROR(Inv_SY_B!FW106/Inv_SY_B!$NE106-1,"")</f>
        <v/>
      </c>
      <c r="FX95" s="57" t="str">
        <f>IFERROR(Inv_SY_B!FX106/Inv_SY_B!$NE106-1,"")</f>
        <v/>
      </c>
      <c r="FY95" s="57" t="str">
        <f>IFERROR(Inv_SY_B!FY106/Inv_SY_B!$NE106-1,"")</f>
        <v/>
      </c>
      <c r="FZ95" s="57" t="str">
        <f>IFERROR(Inv_SY_B!FZ106/Inv_SY_B!$NE106-1,"")</f>
        <v/>
      </c>
      <c r="GA95" s="57" t="str">
        <f>IFERROR(Inv_SY_B!GA106/Inv_SY_B!$NE106-1,"")</f>
        <v/>
      </c>
      <c r="GB95" s="57" t="str">
        <f>IFERROR(Inv_SY_B!GB106/Inv_SY_B!$NE106-1,"")</f>
        <v/>
      </c>
      <c r="GC95" s="57" t="str">
        <f>IFERROR(Inv_SY_B!GC106/Inv_SY_B!$NE106-1,"")</f>
        <v/>
      </c>
      <c r="GD95" s="57" t="str">
        <f>IFERROR(Inv_SY_B!GD106/Inv_SY_B!$NE106-1,"")</f>
        <v/>
      </c>
      <c r="GE95" s="57" t="str">
        <f>IFERROR(Inv_SY_B!GE106/Inv_SY_B!$NE106-1,"")</f>
        <v/>
      </c>
      <c r="GF95" s="57" t="str">
        <f>IFERROR(Inv_SY_B!GF106/Inv_SY_B!$NE106-1,"")</f>
        <v/>
      </c>
      <c r="GG95" s="57" t="str">
        <f>IFERROR(Inv_SY_B!GG106/Inv_SY_B!$NE106-1,"")</f>
        <v/>
      </c>
      <c r="GH95" s="57" t="str">
        <f>IFERROR(Inv_SY_B!GH106/Inv_SY_B!$NE106-1,"")</f>
        <v/>
      </c>
      <c r="GI95" s="57" t="str">
        <f>IFERROR(Inv_SY_B!GI106/Inv_SY_B!$NE106-1,"")</f>
        <v/>
      </c>
      <c r="GJ95" s="57" t="str">
        <f>IFERROR(Inv_SY_B!GJ106/Inv_SY_B!$NE106-1,"")</f>
        <v/>
      </c>
      <c r="GK95" s="57" t="str">
        <f>IFERROR(Inv_SY_B!GK106/Inv_SY_B!$NE106-1,"")</f>
        <v/>
      </c>
      <c r="GL95" s="57" t="str">
        <f>IFERROR(Inv_SY_B!GL106/Inv_SY_B!$NE106-1,"")</f>
        <v/>
      </c>
      <c r="GM95" s="57" t="str">
        <f>IFERROR(Inv_SY_B!GM106/Inv_SY_B!$NE106-1,"")</f>
        <v/>
      </c>
      <c r="GN95" s="57" t="str">
        <f>IFERROR(Inv_SY_B!GN106/Inv_SY_B!$NE106-1,"")</f>
        <v/>
      </c>
      <c r="GO95" s="57" t="str">
        <f>IFERROR(Inv_SY_B!GO106/Inv_SY_B!$NE106-1,"")</f>
        <v/>
      </c>
      <c r="GP95" s="57" t="str">
        <f>IFERROR(Inv_SY_B!GP106/Inv_SY_B!$NE106-1,"")</f>
        <v/>
      </c>
      <c r="GQ95" s="57" t="str">
        <f>IFERROR(Inv_SY_B!GQ106/Inv_SY_B!$NE106-1,"")</f>
        <v/>
      </c>
      <c r="GR95" s="57" t="str">
        <f>IFERROR(Inv_SY_B!GR106/Inv_SY_B!$NE106-1,"")</f>
        <v/>
      </c>
      <c r="GS95" s="57" t="str">
        <f>IFERROR(Inv_SY_B!GS106/Inv_SY_B!$NE106-1,"")</f>
        <v/>
      </c>
      <c r="GT95" s="57" t="str">
        <f>IFERROR(Inv_SY_B!GT106/Inv_SY_B!$NE106-1,"")</f>
        <v/>
      </c>
      <c r="GU95" s="57" t="str">
        <f>IFERROR(Inv_SY_B!GU106/Inv_SY_B!$NE106-1,"")</f>
        <v/>
      </c>
      <c r="GV95" s="57" t="str">
        <f>IFERROR(Inv_SY_B!GV106/Inv_SY_B!$NE106-1,"")</f>
        <v/>
      </c>
      <c r="GW95" s="57" t="str">
        <f>IFERROR(Inv_SY_B!GW106/Inv_SY_B!$NE106-1,"")</f>
        <v/>
      </c>
      <c r="GX95" s="57" t="str">
        <f>IFERROR(Inv_SY_B!GX106/Inv_SY_B!$NE106-1,"")</f>
        <v/>
      </c>
      <c r="GY95" s="57" t="str">
        <f>IFERROR(Inv_SY_B!GY106/Inv_SY_B!$NE106-1,"")</f>
        <v/>
      </c>
      <c r="GZ95" s="57" t="str">
        <f>IFERROR(Inv_SY_B!GZ106/Inv_SY_B!$NE106-1,"")</f>
        <v/>
      </c>
      <c r="HA95" s="57" t="str">
        <f>IFERROR(Inv_SY_B!HA106/Inv_SY_B!$NE106-1,"")</f>
        <v/>
      </c>
      <c r="HB95" s="57" t="str">
        <f>IFERROR(Inv_SY_B!HB106/Inv_SY_B!$NE106-1,"")</f>
        <v/>
      </c>
      <c r="HC95" s="57" t="str">
        <f>IFERROR(Inv_SY_B!HC106/Inv_SY_B!$NE106-1,"")</f>
        <v/>
      </c>
      <c r="HD95" s="57" t="str">
        <f>IFERROR(Inv_SY_B!HD106/Inv_SY_B!$NE106-1,"")</f>
        <v/>
      </c>
      <c r="HE95" s="57" t="str">
        <f>IFERROR(Inv_SY_B!HE106/Inv_SY_B!$NE106-1,"")</f>
        <v/>
      </c>
      <c r="HF95" s="57" t="str">
        <f>IFERROR(Inv_SY_B!HF106/Inv_SY_B!$NE106-1,"")</f>
        <v/>
      </c>
      <c r="HG95" s="57" t="str">
        <f>IFERROR(Inv_SY_B!HG106/Inv_SY_B!$NE106-1,"")</f>
        <v/>
      </c>
      <c r="HH95" s="57" t="str">
        <f>IFERROR(Inv_SY_B!HH106/Inv_SY_B!$NE106-1,"")</f>
        <v/>
      </c>
      <c r="HI95" s="57" t="str">
        <f>IFERROR(Inv_SY_B!HI106/Inv_SY_B!$NE106-1,"")</f>
        <v/>
      </c>
      <c r="HJ95" s="57" t="str">
        <f>IFERROR(Inv_SY_B!HJ106/Inv_SY_B!$NE106-1,"")</f>
        <v/>
      </c>
      <c r="HK95" s="57" t="str">
        <f>IFERROR(Inv_SY_B!HK106/Inv_SY_B!$NE106-1,"")</f>
        <v/>
      </c>
      <c r="HL95" s="57" t="str">
        <f>IFERROR(Inv_SY_B!HL106/Inv_SY_B!$NE106-1,"")</f>
        <v/>
      </c>
      <c r="HM95" s="57" t="str">
        <f>IFERROR(Inv_SY_B!HM106/Inv_SY_B!$NE106-1,"")</f>
        <v/>
      </c>
      <c r="HN95" s="57" t="str">
        <f>IFERROR(Inv_SY_B!HN106/Inv_SY_B!$NE106-1,"")</f>
        <v/>
      </c>
      <c r="HO95" s="57" t="str">
        <f>IFERROR(Inv_SY_B!HO106/Inv_SY_B!$NE106-1,"")</f>
        <v/>
      </c>
      <c r="HP95" s="57" t="str">
        <f>IFERROR(Inv_SY_B!HP106/Inv_SY_B!$NE106-1,"")</f>
        <v/>
      </c>
      <c r="HQ95" s="57" t="str">
        <f>IFERROR(Inv_SY_B!HQ106/Inv_SY_B!$NE106-1,"")</f>
        <v/>
      </c>
      <c r="HR95" s="57" t="str">
        <f>IFERROR(Inv_SY_B!HR106/Inv_SY_B!$NE106-1,"")</f>
        <v/>
      </c>
      <c r="HS95" s="57" t="str">
        <f>IFERROR(Inv_SY_B!HS106/Inv_SY_B!$NE106-1,"")</f>
        <v/>
      </c>
      <c r="HT95" s="57" t="str">
        <f>IFERROR(Inv_SY_B!HT106/Inv_SY_B!$NE106-1,"")</f>
        <v/>
      </c>
      <c r="HU95" s="57" t="str">
        <f>IFERROR(Inv_SY_B!HU106/Inv_SY_B!$NE106-1,"")</f>
        <v/>
      </c>
      <c r="HV95" s="57" t="str">
        <f>IFERROR(Inv_SY_B!HV106/Inv_SY_B!$NE106-1,"")</f>
        <v/>
      </c>
      <c r="HW95" s="57" t="str">
        <f>IFERROR(Inv_SY_B!HW106/Inv_SY_B!$NE106-1,"")</f>
        <v/>
      </c>
      <c r="HX95" s="57" t="str">
        <f>IFERROR(Inv_SY_B!HX106/Inv_SY_B!$NE106-1,"")</f>
        <v/>
      </c>
      <c r="HY95" s="57" t="str">
        <f>IFERROR(Inv_SY_B!HY106/Inv_SY_B!$NE106-1,"")</f>
        <v/>
      </c>
      <c r="HZ95" s="57" t="str">
        <f>IFERROR(Inv_SY_B!HZ106/Inv_SY_B!$NE106-1,"")</f>
        <v/>
      </c>
      <c r="IA95" s="57" t="str">
        <f>IFERROR(Inv_SY_B!IA106/Inv_SY_B!$NE106-1,"")</f>
        <v/>
      </c>
      <c r="IB95" s="57" t="str">
        <f>IFERROR(Inv_SY_B!IB106/Inv_SY_B!$NE106-1,"")</f>
        <v/>
      </c>
      <c r="IC95" s="57" t="str">
        <f>IFERROR(Inv_SY_B!IC106/Inv_SY_B!$NE106-1,"")</f>
        <v/>
      </c>
      <c r="ID95" s="57" t="str">
        <f>IFERROR(Inv_SY_B!ID106/Inv_SY_B!$NE106-1,"")</f>
        <v/>
      </c>
      <c r="IE95" s="57" t="str">
        <f>IFERROR(Inv_SY_B!IE106/Inv_SY_B!$NE106-1,"")</f>
        <v/>
      </c>
      <c r="IF95" s="57" t="str">
        <f>IFERROR(Inv_SY_B!IF106/Inv_SY_B!$NE106-1,"")</f>
        <v/>
      </c>
      <c r="IG95" s="57" t="str">
        <f>IFERROR(Inv_SY_B!IG106/Inv_SY_B!$NE106-1,"")</f>
        <v/>
      </c>
      <c r="IH95" s="57" t="str">
        <f>IFERROR(Inv_SY_B!IH106/Inv_SY_B!$NE106-1,"")</f>
        <v/>
      </c>
      <c r="II95" s="57" t="str">
        <f>IFERROR(Inv_SY_B!II106/Inv_SY_B!$NE106-1,"")</f>
        <v/>
      </c>
      <c r="IJ95" s="57" t="str">
        <f>IFERROR(Inv_SY_B!IJ106/Inv_SY_B!$NE106-1,"")</f>
        <v/>
      </c>
      <c r="IK95" s="57" t="str">
        <f>IFERROR(Inv_SY_B!IK106/Inv_SY_B!$NE106-1,"")</f>
        <v/>
      </c>
      <c r="IL95" s="57" t="str">
        <f>IFERROR(Inv_SY_B!IL106/Inv_SY_B!$NE106-1,"")</f>
        <v/>
      </c>
      <c r="IM95" s="57" t="str">
        <f>IFERROR(Inv_SY_B!IM106/Inv_SY_B!$NE106-1,"")</f>
        <v/>
      </c>
      <c r="IN95" s="57" t="str">
        <f>IFERROR(Inv_SY_B!IN106/Inv_SY_B!$NE106-1,"")</f>
        <v/>
      </c>
      <c r="IO95" s="57" t="str">
        <f>IFERROR(Inv_SY_B!IO106/Inv_SY_B!$NE106-1,"")</f>
        <v/>
      </c>
      <c r="IP95" s="57" t="str">
        <f>IFERROR(Inv_SY_B!IP106/Inv_SY_B!$NE106-1,"")</f>
        <v/>
      </c>
      <c r="IQ95" s="57" t="str">
        <f>IFERROR(Inv_SY_B!IQ106/Inv_SY_B!$NE106-1,"")</f>
        <v/>
      </c>
      <c r="IR95" s="57" t="str">
        <f>IFERROR(Inv_SY_B!IR106/Inv_SY_B!$NE106-1,"")</f>
        <v/>
      </c>
      <c r="IS95" s="57" t="str">
        <f>IFERROR(Inv_SY_B!IS106/Inv_SY_B!$NE106-1,"")</f>
        <v/>
      </c>
      <c r="IT95" s="57" t="str">
        <f>IFERROR(Inv_SY_B!IT106/Inv_SY_B!$NE106-1,"")</f>
        <v/>
      </c>
      <c r="IU95" s="57" t="str">
        <f>IFERROR(Inv_SY_B!IU106/Inv_SY_B!$NE106-1,"")</f>
        <v/>
      </c>
      <c r="IV95" s="57" t="str">
        <f>IFERROR(Inv_SY_B!IV106/Inv_SY_B!$NE106-1,"")</f>
        <v/>
      </c>
      <c r="IW95" s="57" t="str">
        <f>IFERROR(Inv_SY_B!IW106/Inv_SY_B!$NE106-1,"")</f>
        <v/>
      </c>
      <c r="IX95" s="57" t="str">
        <f>IFERROR(Inv_SY_B!IX106/Inv_SY_B!$NE106-1,"")</f>
        <v/>
      </c>
      <c r="IY95" s="57" t="str">
        <f>IFERROR(Inv_SY_B!IY106/Inv_SY_B!$NE106-1,"")</f>
        <v/>
      </c>
      <c r="IZ95" s="57" t="str">
        <f>IFERROR(Inv_SY_B!IZ106/Inv_SY_B!$NE106-1,"")</f>
        <v/>
      </c>
      <c r="JA95" s="57" t="str">
        <f>IFERROR(Inv_SY_B!JA106/Inv_SY_B!$NE106-1,"")</f>
        <v/>
      </c>
      <c r="JB95" s="57" t="str">
        <f>IFERROR(Inv_SY_B!JB106/Inv_SY_B!$NE106-1,"")</f>
        <v/>
      </c>
      <c r="JC95" s="57" t="str">
        <f>IFERROR(Inv_SY_B!JC106/Inv_SY_B!$NE106-1,"")</f>
        <v/>
      </c>
      <c r="JD95" s="57" t="str">
        <f>IFERROR(Inv_SY_B!JD106/Inv_SY_B!$NE106-1,"")</f>
        <v/>
      </c>
      <c r="JE95" s="57" t="str">
        <f>IFERROR(Inv_SY_B!JE106/Inv_SY_B!$NE106-1,"")</f>
        <v/>
      </c>
      <c r="JF95" s="57" t="str">
        <f>IFERROR(Inv_SY_B!JF106/Inv_SY_B!$NE106-1,"")</f>
        <v/>
      </c>
      <c r="JG95" s="57" t="str">
        <f>IFERROR(Inv_SY_B!JG106/Inv_SY_B!$NE106-1,"")</f>
        <v/>
      </c>
      <c r="JH95" s="57" t="str">
        <f>IFERROR(Inv_SY_B!JH106/Inv_SY_B!$NE106-1,"")</f>
        <v/>
      </c>
      <c r="JI95" s="57" t="str">
        <f>IFERROR(Inv_SY_B!JI106/Inv_SY_B!$NE106-1,"")</f>
        <v/>
      </c>
      <c r="JJ95" s="57" t="str">
        <f>IFERROR(Inv_SY_B!JJ106/Inv_SY_B!$NE106-1,"")</f>
        <v/>
      </c>
      <c r="JK95" s="57" t="str">
        <f>IFERROR(Inv_SY_B!JK106/Inv_SY_B!$NE106-1,"")</f>
        <v/>
      </c>
      <c r="JL95" s="57" t="str">
        <f>IFERROR(Inv_SY_B!JL106/Inv_SY_B!$NE106-1,"")</f>
        <v/>
      </c>
      <c r="JM95" s="57" t="str">
        <f>IFERROR(Inv_SY_B!JM106/Inv_SY_B!$NE106-1,"")</f>
        <v/>
      </c>
      <c r="JN95" s="57" t="str">
        <f>IFERROR(Inv_SY_B!JN106/Inv_SY_B!$NE106-1,"")</f>
        <v/>
      </c>
      <c r="JO95" s="57" t="str">
        <f>IFERROR(Inv_SY_B!JO106/Inv_SY_B!$NE106-1,"")</f>
        <v/>
      </c>
      <c r="JP95" s="57" t="str">
        <f>IFERROR(Inv_SY_B!JP106/Inv_SY_B!$NE106-1,"")</f>
        <v/>
      </c>
      <c r="JQ95" s="57" t="str">
        <f>IFERROR(Inv_SY_B!JQ106/Inv_SY_B!$NE106-1,"")</f>
        <v/>
      </c>
      <c r="JR95" s="57" t="str">
        <f>IFERROR(Inv_SY_B!JR106/Inv_SY_B!$NE106-1,"")</f>
        <v/>
      </c>
      <c r="JS95" s="57" t="str">
        <f>IFERROR(Inv_SY_B!JS106/Inv_SY_B!$NE106-1,"")</f>
        <v/>
      </c>
      <c r="JT95" s="57" t="str">
        <f>IFERROR(Inv_SY_B!JT106/Inv_SY_B!$NE106-1,"")</f>
        <v/>
      </c>
      <c r="JU95" s="57" t="str">
        <f>IFERROR(Inv_SY_B!JU106/Inv_SY_B!$NE106-1,"")</f>
        <v/>
      </c>
      <c r="JV95" s="57" t="str">
        <f>IFERROR(Inv_SY_B!JV106/Inv_SY_B!$NE106-1,"")</f>
        <v/>
      </c>
      <c r="JW95" s="57" t="str">
        <f>IFERROR(Inv_SY_B!JW106/Inv_SY_B!$NE106-1,"")</f>
        <v/>
      </c>
      <c r="JX95" s="57" t="str">
        <f>IFERROR(Inv_SY_B!JX106/Inv_SY_B!$NE106-1,"")</f>
        <v/>
      </c>
      <c r="JY95" s="57" t="str">
        <f>IFERROR(Inv_SY_B!JY106/Inv_SY_B!$NE106-1,"")</f>
        <v/>
      </c>
      <c r="JZ95" s="57" t="str">
        <f>IFERROR(Inv_SY_B!JZ106/Inv_SY_B!$NE106-1,"")</f>
        <v/>
      </c>
      <c r="KA95" s="57" t="str">
        <f>IFERROR(Inv_SY_B!KA106/Inv_SY_B!$NE106-1,"")</f>
        <v/>
      </c>
      <c r="KB95" s="57" t="str">
        <f>IFERROR(Inv_SY_B!KB106/Inv_SY_B!$NE106-1,"")</f>
        <v/>
      </c>
      <c r="KC95" s="57" t="str">
        <f>IFERROR(Inv_SY_B!KC106/Inv_SY_B!$NE106-1,"")</f>
        <v/>
      </c>
      <c r="KD95" s="57" t="str">
        <f>IFERROR(Inv_SY_B!KD106/Inv_SY_B!$NE106-1,"")</f>
        <v/>
      </c>
      <c r="KE95" s="57" t="str">
        <f>IFERROR(Inv_SY_B!KE106/Inv_SY_B!$NE106-1,"")</f>
        <v/>
      </c>
      <c r="KF95" s="57" t="str">
        <f>IFERROR(Inv_SY_B!KF106/Inv_SY_B!$NE106-1,"")</f>
        <v/>
      </c>
      <c r="KG95" s="57" t="str">
        <f>IFERROR(Inv_SY_B!KG106/Inv_SY_B!$NE106-1,"")</f>
        <v/>
      </c>
      <c r="KH95" s="57" t="str">
        <f>IFERROR(Inv_SY_B!KH106/Inv_SY_B!$NE106-1,"")</f>
        <v/>
      </c>
      <c r="KI95" s="57" t="str">
        <f>IFERROR(Inv_SY_B!KI106/Inv_SY_B!$NE106-1,"")</f>
        <v/>
      </c>
      <c r="KJ95" s="57" t="str">
        <f>IFERROR(Inv_SY_B!KJ106/Inv_SY_B!$NE106-1,"")</f>
        <v/>
      </c>
      <c r="KK95" s="57" t="str">
        <f>IFERROR(Inv_SY_B!KK106/Inv_SY_B!$NE106-1,"")</f>
        <v/>
      </c>
      <c r="KL95" s="57" t="str">
        <f>IFERROR(Inv_SY_B!KL106/Inv_SY_B!$NE106-1,"")</f>
        <v/>
      </c>
      <c r="KM95" s="57" t="str">
        <f>IFERROR(Inv_SY_B!KM106/Inv_SY_B!$NE106-1,"")</f>
        <v/>
      </c>
      <c r="KN95" s="57" t="str">
        <f>IFERROR(Inv_SY_B!KN106/Inv_SY_B!$NE106-1,"")</f>
        <v/>
      </c>
      <c r="KO95" s="57" t="str">
        <f>IFERROR(Inv_SY_B!KO106/Inv_SY_B!$NE106-1,"")</f>
        <v/>
      </c>
      <c r="KP95" s="57" t="str">
        <f>IFERROR(Inv_SY_B!KP106/Inv_SY_B!$NE106-1,"")</f>
        <v/>
      </c>
      <c r="KQ95" s="57" t="str">
        <f>IFERROR(Inv_SY_B!KQ106/Inv_SY_B!$NE106-1,"")</f>
        <v/>
      </c>
      <c r="KR95" s="57" t="str">
        <f>IFERROR(Inv_SY_B!KR106/Inv_SY_B!$NE106-1,"")</f>
        <v/>
      </c>
      <c r="KS95" s="57" t="str">
        <f>IFERROR(Inv_SY_B!KS106/Inv_SY_B!$NE106-1,"")</f>
        <v/>
      </c>
      <c r="KT95" s="57" t="str">
        <f>IFERROR(Inv_SY_B!KT106/Inv_SY_B!$NE106-1,"")</f>
        <v/>
      </c>
      <c r="KU95" s="57" t="str">
        <f>IFERROR(Inv_SY_B!KU106/Inv_SY_B!$NE106-1,"")</f>
        <v/>
      </c>
      <c r="KV95" s="57" t="str">
        <f>IFERROR(Inv_SY_B!KV106/Inv_SY_B!$NE106-1,"")</f>
        <v/>
      </c>
      <c r="KW95" s="57" t="str">
        <f>IFERROR(Inv_SY_B!KW106/Inv_SY_B!$NE106-1,"")</f>
        <v/>
      </c>
      <c r="KX95" s="57" t="str">
        <f>IFERROR(Inv_SY_B!KX106/Inv_SY_B!$NE106-1,"")</f>
        <v/>
      </c>
      <c r="KY95" s="57" t="str">
        <f>IFERROR(Inv_SY_B!KY106/Inv_SY_B!$NE106-1,"")</f>
        <v/>
      </c>
      <c r="KZ95" s="57" t="str">
        <f>IFERROR(Inv_SY_B!KZ106/Inv_SY_B!$NE106-1,"")</f>
        <v/>
      </c>
      <c r="LA95" s="57" t="str">
        <f>IFERROR(Inv_SY_B!LA106/Inv_SY_B!$NE106-1,"")</f>
        <v/>
      </c>
      <c r="LB95" s="57" t="str">
        <f>IFERROR(Inv_SY_B!LB106/Inv_SY_B!$NE106-1,"")</f>
        <v/>
      </c>
      <c r="LC95" s="57" t="str">
        <f>IFERROR(Inv_SY_B!LC106/Inv_SY_B!$NE106-1,"")</f>
        <v/>
      </c>
      <c r="LD95" s="57" t="str">
        <f>IFERROR(Inv_SY_B!LD106/Inv_SY_B!$NE106-1,"")</f>
        <v/>
      </c>
      <c r="LE95" s="57" t="str">
        <f>IFERROR(Inv_SY_B!LE106/Inv_SY_B!$NE106-1,"")</f>
        <v/>
      </c>
      <c r="LF95" s="57" t="str">
        <f>IFERROR(Inv_SY_B!LF106/Inv_SY_B!$NE106-1,"")</f>
        <v/>
      </c>
      <c r="LG95" s="57" t="str">
        <f>IFERROR(Inv_SY_B!LG106/Inv_SY_B!$NE106-1,"")</f>
        <v/>
      </c>
      <c r="LH95" s="57" t="str">
        <f>IFERROR(Inv_SY_B!LH106/Inv_SY_B!$NE106-1,"")</f>
        <v/>
      </c>
      <c r="LI95" s="57" t="str">
        <f>IFERROR(Inv_SY_B!LI106/Inv_SY_B!$NE106-1,"")</f>
        <v/>
      </c>
      <c r="LJ95" s="57" t="str">
        <f>IFERROR(Inv_SY_B!LJ106/Inv_SY_B!$NE106-1,"")</f>
        <v/>
      </c>
      <c r="LK95" s="57" t="str">
        <f>IFERROR(Inv_SY_B!LK106/Inv_SY_B!$NE106-1,"")</f>
        <v/>
      </c>
      <c r="LL95" s="57" t="str">
        <f>IFERROR(Inv_SY_B!LL106/Inv_SY_B!$NE106-1,"")</f>
        <v/>
      </c>
      <c r="LM95" s="57" t="str">
        <f>IFERROR(Inv_SY_B!LM106/Inv_SY_B!$NE106-1,"")</f>
        <v/>
      </c>
      <c r="LN95" s="57" t="str">
        <f>IFERROR(Inv_SY_B!LN106/Inv_SY_B!$NE106-1,"")</f>
        <v/>
      </c>
      <c r="LO95" s="57" t="str">
        <f>IFERROR(Inv_SY_B!LO106/Inv_SY_B!$NE106-1,"")</f>
        <v/>
      </c>
      <c r="LP95" s="57" t="str">
        <f>IFERROR(Inv_SY_B!LP106/Inv_SY_B!$NE106-1,"")</f>
        <v/>
      </c>
      <c r="LQ95" s="57" t="str">
        <f>IFERROR(Inv_SY_B!LQ106/Inv_SY_B!$NE106-1,"")</f>
        <v/>
      </c>
      <c r="LR95" s="57" t="str">
        <f>IFERROR(Inv_SY_B!LR106/Inv_SY_B!$NE106-1,"")</f>
        <v/>
      </c>
      <c r="LS95" s="57" t="str">
        <f>IFERROR(Inv_SY_B!LS106/Inv_SY_B!$NE106-1,"")</f>
        <v/>
      </c>
      <c r="LT95" s="57" t="str">
        <f>IFERROR(Inv_SY_B!LT106/Inv_SY_B!$NE106-1,"")</f>
        <v/>
      </c>
      <c r="LU95" s="57" t="str">
        <f>IFERROR(Inv_SY_B!LU106/Inv_SY_B!$NE106-1,"")</f>
        <v/>
      </c>
      <c r="LV95" s="57" t="str">
        <f>IFERROR(Inv_SY_B!LV106/Inv_SY_B!$NE106-1,"")</f>
        <v/>
      </c>
      <c r="LW95" s="57" t="str">
        <f>IFERROR(Inv_SY_B!LW106/Inv_SY_B!$NE106-1,"")</f>
        <v/>
      </c>
      <c r="LX95" s="57" t="str">
        <f>IFERROR(Inv_SY_B!LX106/Inv_SY_B!$NE106-1,"")</f>
        <v/>
      </c>
      <c r="LY95" s="57" t="str">
        <f>IFERROR(Inv_SY_B!LY106/Inv_SY_B!$NE106-1,"")</f>
        <v/>
      </c>
      <c r="LZ95" s="57" t="str">
        <f>IFERROR(Inv_SY_B!LZ106/Inv_SY_B!$NE106-1,"")</f>
        <v/>
      </c>
      <c r="MA95" s="57" t="str">
        <f>IFERROR(Inv_SY_B!MA106/Inv_SY_B!$NE106-1,"")</f>
        <v/>
      </c>
      <c r="MB95" s="57" t="str">
        <f>IFERROR(Inv_SY_B!MB106/Inv_SY_B!$NE106-1,"")</f>
        <v/>
      </c>
      <c r="MC95" s="57" t="str">
        <f>IFERROR(Inv_SY_B!MC106/Inv_SY_B!$NE106-1,"")</f>
        <v/>
      </c>
      <c r="MD95" s="57" t="str">
        <f>IFERROR(Inv_SY_B!MD106/Inv_SY_B!$NE106-1,"")</f>
        <v/>
      </c>
      <c r="ME95" s="57" t="str">
        <f>IFERROR(Inv_SY_B!ME106/Inv_SY_B!$NE106-1,"")</f>
        <v/>
      </c>
      <c r="MF95" s="57" t="str">
        <f>IFERROR(Inv_SY_B!MF106/Inv_SY_B!$NE106-1,"")</f>
        <v/>
      </c>
      <c r="MG95" s="57" t="str">
        <f>IFERROR(Inv_SY_B!MG106/Inv_SY_B!$NE106-1,"")</f>
        <v/>
      </c>
      <c r="MH95" s="57" t="str">
        <f>IFERROR(Inv_SY_B!MH106/Inv_SY_B!$NE106-1,"")</f>
        <v/>
      </c>
      <c r="MI95" s="57" t="str">
        <f>IFERROR(Inv_SY_B!MI106/Inv_SY_B!$NE106-1,"")</f>
        <v/>
      </c>
      <c r="MJ95" s="57" t="str">
        <f>IFERROR(Inv_SY_B!MJ106/Inv_SY_B!$NE106-1,"")</f>
        <v/>
      </c>
      <c r="MK95" s="57" t="str">
        <f>IFERROR(Inv_SY_B!MK106/Inv_SY_B!$NE106-1,"")</f>
        <v/>
      </c>
      <c r="ML95" s="57" t="str">
        <f>IFERROR(Inv_SY_B!ML106/Inv_SY_B!$NE106-1,"")</f>
        <v/>
      </c>
      <c r="MM95" s="57" t="str">
        <f>IFERROR(Inv_SY_B!MM106/Inv_SY_B!$NE106-1,"")</f>
        <v/>
      </c>
      <c r="MN95" s="57" t="str">
        <f>IFERROR(Inv_SY_B!MN106/Inv_SY_B!$NE106-1,"")</f>
        <v/>
      </c>
      <c r="MO95" s="57" t="str">
        <f>IFERROR(Inv_SY_B!MO106/Inv_SY_B!$NE106-1,"")</f>
        <v/>
      </c>
      <c r="MP95" s="57" t="str">
        <f>IFERROR(Inv_SY_B!MP106/Inv_SY_B!$NE106-1,"")</f>
        <v/>
      </c>
      <c r="MQ95" s="57" t="str">
        <f>IFERROR(Inv_SY_B!MQ106/Inv_SY_B!$NE106-1,"")</f>
        <v/>
      </c>
      <c r="MR95" s="57" t="str">
        <f>IFERROR(Inv_SY_B!MR106/Inv_SY_B!$NE106-1,"")</f>
        <v/>
      </c>
      <c r="MS95" s="57" t="str">
        <f>IFERROR(Inv_SY_B!MS106/Inv_SY_B!$NE106-1,"")</f>
        <v/>
      </c>
      <c r="MT95" s="57" t="str">
        <f>IFERROR(Inv_SY_B!MT106/Inv_SY_B!$NE106-1,"")</f>
        <v/>
      </c>
      <c r="MU95" s="57" t="str">
        <f>IFERROR(Inv_SY_B!MU106/Inv_SY_B!$NE106-1,"")</f>
        <v/>
      </c>
      <c r="MV95" s="57" t="str">
        <f>IFERROR(Inv_SY_B!MV106/Inv_SY_B!$NE106-1,"")</f>
        <v/>
      </c>
      <c r="MW95" s="57" t="str">
        <f>IFERROR(Inv_SY_B!MW106/Inv_SY_B!$NE106-1,"")</f>
        <v/>
      </c>
      <c r="MX95" s="57" t="str">
        <f>IFERROR(Inv_SY_B!MX106/Inv_SY_B!$NE106-1,"")</f>
        <v/>
      </c>
      <c r="MY95" s="57" t="str">
        <f>IFERROR(Inv_SY_B!MY106/Inv_SY_B!$NE106-1,"")</f>
        <v/>
      </c>
      <c r="MZ95" s="57" t="str">
        <f>IFERROR(Inv_SY_B!MZ106/Inv_SY_B!$NE106-1,"")</f>
        <v/>
      </c>
      <c r="NA95" s="57" t="str">
        <f>IFERROR(Inv_SY_B!NA106/Inv_SY_B!$NE106-1,"")</f>
        <v/>
      </c>
      <c r="NB95" s="57" t="str">
        <f>IFERROR(Inv_SY_B!NB106/Inv_SY_B!$NE106-1,"")</f>
        <v/>
      </c>
      <c r="NC95" s="57" t="str">
        <f>IFERROR(Inv_SY_B!NC106/Inv_SY_B!$NE106-1,"")</f>
        <v/>
      </c>
      <c r="ND95" s="57" t="str">
        <f>IFERROR(Inv_SY_B!ND106/Inv_SY_B!$NE106-1,"")</f>
        <v/>
      </c>
    </row>
  </sheetData>
  <phoneticPr fontId="6" type="noConversion"/>
  <conditionalFormatting sqref="C4:ND95">
    <cfRule type="cellIs" dxfId="0" priority="1" operator="lessThan">
      <formula>-0.03</formula>
    </cfRule>
  </conditionalFormatting>
  <pageMargins left="0.7" right="0.7" top="0.75" bottom="0.75" header="0.3" footer="0.3"/>
  <pageSetup orientation="portrait" r:id="rId1"/>
  <ignoredErrors>
    <ignoredError sqref="B5:B62" calculatedColumn="1"/>
  </ignoredErrors>
  <legacy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7"/>
  <sheetViews>
    <sheetView showGridLines="0" zoomScale="80" zoomScaleNormal="80" workbookViewId="0">
      <selection activeCell="C6" sqref="C6"/>
    </sheetView>
  </sheetViews>
  <sheetFormatPr defaultColWidth="8.81640625" defaultRowHeight="14.5" x14ac:dyDescent="0.35"/>
  <cols>
    <col min="1" max="1" width="8.81640625" style="1"/>
    <col min="2" max="2" width="43.453125" bestFit="1" customWidth="1"/>
    <col min="3" max="3" width="9.81640625" style="1" customWidth="1"/>
    <col min="4" max="4" width="11.453125" style="1" customWidth="1"/>
    <col min="5" max="5" width="14.81640625" style="1" bestFit="1" customWidth="1"/>
    <col min="6" max="6" width="14.81640625" style="1" customWidth="1"/>
    <col min="7" max="7" width="13.453125" style="1" customWidth="1"/>
  </cols>
  <sheetData>
    <row r="1" spans="1:9" x14ac:dyDescent="0.35">
      <c r="A1" s="91" t="s">
        <v>627</v>
      </c>
      <c r="B1" s="92" t="s">
        <v>1383</v>
      </c>
    </row>
    <row r="2" spans="1:9" x14ac:dyDescent="0.35">
      <c r="A2" s="91" t="s">
        <v>625</v>
      </c>
      <c r="B2" s="93">
        <v>45689</v>
      </c>
    </row>
    <row r="3" spans="1:9" x14ac:dyDescent="0.35">
      <c r="B3" s="94">
        <v>45209</v>
      </c>
    </row>
    <row r="4" spans="1:9" x14ac:dyDescent="0.35">
      <c r="A4" s="95" t="s">
        <v>7</v>
      </c>
      <c r="B4" s="96" t="s">
        <v>8</v>
      </c>
      <c r="C4" s="95" t="s">
        <v>1384</v>
      </c>
      <c r="D4" s="95" t="s">
        <v>1385</v>
      </c>
      <c r="E4" s="95" t="s">
        <v>1386</v>
      </c>
      <c r="F4" s="95" t="s">
        <v>1387</v>
      </c>
      <c r="G4" s="95" t="s">
        <v>1388</v>
      </c>
      <c r="I4">
        <v>1</v>
      </c>
    </row>
    <row r="5" spans="1:9" x14ac:dyDescent="0.35">
      <c r="A5" s="16">
        <v>1</v>
      </c>
      <c r="B5" s="14" t="s">
        <v>1389</v>
      </c>
      <c r="C5" s="19" t="e">
        <f>#REF!</f>
        <v>#REF!</v>
      </c>
      <c r="D5" s="19" t="e">
        <f>#REF!</f>
        <v>#REF!</v>
      </c>
      <c r="E5" s="19" t="e">
        <f>C5-D5</f>
        <v>#REF!</v>
      </c>
      <c r="F5" s="19" t="e">
        <f>C5</f>
        <v>#REF!</v>
      </c>
      <c r="G5" s="15" t="e">
        <f>F5/$C$5</f>
        <v>#REF!</v>
      </c>
    </row>
    <row r="6" spans="1:9" x14ac:dyDescent="0.35">
      <c r="A6" s="16">
        <v>2</v>
      </c>
      <c r="B6" s="14" t="s">
        <v>586</v>
      </c>
      <c r="C6" s="19" t="e">
        <f>#REF!</f>
        <v>#REF!</v>
      </c>
      <c r="D6" s="19" t="e">
        <f>#REF!</f>
        <v>#REF!</v>
      </c>
      <c r="E6" s="97" t="e">
        <f>(D6/C6-1)*C5</f>
        <v>#REF!</v>
      </c>
      <c r="F6" s="97" t="e">
        <f t="shared" ref="F6:F17" si="0">E6</f>
        <v>#REF!</v>
      </c>
      <c r="G6" s="15" t="e">
        <f t="shared" ref="G6:G17" si="1">E6/$C$5</f>
        <v>#REF!</v>
      </c>
    </row>
    <row r="7" spans="1:9" x14ac:dyDescent="0.35">
      <c r="A7" s="16">
        <v>3</v>
      </c>
      <c r="B7" s="14" t="s">
        <v>1390</v>
      </c>
      <c r="C7" s="98" t="e">
        <f>VLOOKUP(B2,#REF!,6,0)*C5</f>
        <v>#REF!</v>
      </c>
      <c r="D7" s="19" t="e">
        <f>1.8%*D5</f>
        <v>#REF!</v>
      </c>
      <c r="E7" s="19" t="e">
        <f t="shared" ref="E7:E12" si="2">C7-D7</f>
        <v>#REF!</v>
      </c>
      <c r="F7" s="97" t="e">
        <f t="shared" si="0"/>
        <v>#REF!</v>
      </c>
      <c r="G7" s="15" t="e">
        <f t="shared" si="1"/>
        <v>#REF!</v>
      </c>
    </row>
    <row r="8" spans="1:9" x14ac:dyDescent="0.35">
      <c r="A8" s="16">
        <v>5</v>
      </c>
      <c r="B8" s="14" t="s">
        <v>1391</v>
      </c>
      <c r="C8" s="98"/>
      <c r="D8" s="19"/>
      <c r="E8" s="19">
        <f t="shared" si="2"/>
        <v>0</v>
      </c>
      <c r="F8" s="97">
        <f t="shared" si="0"/>
        <v>0</v>
      </c>
      <c r="G8" s="15" t="e">
        <f t="shared" si="1"/>
        <v>#REF!</v>
      </c>
    </row>
    <row r="9" spans="1:9" x14ac:dyDescent="0.35">
      <c r="A9" s="16">
        <v>6</v>
      </c>
      <c r="B9" s="14" t="s">
        <v>1392</v>
      </c>
      <c r="C9" s="19"/>
      <c r="D9" s="19"/>
      <c r="E9" s="19">
        <f t="shared" si="2"/>
        <v>0</v>
      </c>
      <c r="F9" s="97">
        <f t="shared" si="0"/>
        <v>0</v>
      </c>
      <c r="G9" s="15" t="e">
        <f t="shared" si="1"/>
        <v>#REF!</v>
      </c>
    </row>
    <row r="10" spans="1:9" x14ac:dyDescent="0.35">
      <c r="A10" s="16">
        <v>7</v>
      </c>
      <c r="B10" s="14" t="s">
        <v>1393</v>
      </c>
      <c r="C10" s="19"/>
      <c r="D10" s="19"/>
      <c r="E10" s="19">
        <f t="shared" si="2"/>
        <v>0</v>
      </c>
      <c r="F10" s="97">
        <f t="shared" si="0"/>
        <v>0</v>
      </c>
      <c r="G10" s="15" t="e">
        <f t="shared" si="1"/>
        <v>#REF!</v>
      </c>
    </row>
    <row r="11" spans="1:9" x14ac:dyDescent="0.35">
      <c r="A11" s="16">
        <v>8</v>
      </c>
      <c r="B11" s="14" t="s">
        <v>1394</v>
      </c>
      <c r="C11" s="98"/>
      <c r="D11" s="19"/>
      <c r="E11" s="19">
        <f t="shared" si="2"/>
        <v>0</v>
      </c>
      <c r="F11" s="97">
        <f t="shared" si="0"/>
        <v>0</v>
      </c>
      <c r="G11" s="15" t="e">
        <f t="shared" si="1"/>
        <v>#REF!</v>
      </c>
    </row>
    <row r="12" spans="1:9" x14ac:dyDescent="0.35">
      <c r="A12" s="16">
        <v>9</v>
      </c>
      <c r="B12" s="14" t="s">
        <v>1395</v>
      </c>
      <c r="C12" s="19"/>
      <c r="D12" s="19"/>
      <c r="E12" s="19">
        <f t="shared" si="2"/>
        <v>0</v>
      </c>
      <c r="F12" s="97">
        <f t="shared" si="0"/>
        <v>0</v>
      </c>
      <c r="G12" s="15" t="e">
        <f t="shared" si="1"/>
        <v>#REF!</v>
      </c>
    </row>
    <row r="13" spans="1:9" x14ac:dyDescent="0.35">
      <c r="A13" s="16">
        <v>10</v>
      </c>
      <c r="B13" s="14" t="s">
        <v>1396</v>
      </c>
      <c r="C13" s="15">
        <v>0.995</v>
      </c>
      <c r="D13" s="15" t="e">
        <f>#REF!</f>
        <v>#REF!</v>
      </c>
      <c r="E13" s="19" t="e">
        <f>(D13-C13)*$C$5</f>
        <v>#REF!</v>
      </c>
      <c r="F13" s="97" t="e">
        <f t="shared" si="0"/>
        <v>#REF!</v>
      </c>
      <c r="G13" s="15" t="e">
        <f t="shared" si="1"/>
        <v>#REF!</v>
      </c>
    </row>
    <row r="14" spans="1:9" x14ac:dyDescent="0.35">
      <c r="A14" s="16">
        <v>11</v>
      </c>
      <c r="B14" s="14" t="s">
        <v>1397</v>
      </c>
      <c r="C14" s="15">
        <v>0.995</v>
      </c>
      <c r="D14" s="15" t="e">
        <f>#REF!</f>
        <v>#REF!</v>
      </c>
      <c r="E14" s="19" t="e">
        <f>(D14-C14)*$C$5</f>
        <v>#REF!</v>
      </c>
      <c r="F14" s="97" t="e">
        <f t="shared" si="0"/>
        <v>#REF!</v>
      </c>
      <c r="G14" s="15" t="e">
        <f t="shared" si="1"/>
        <v>#REF!</v>
      </c>
    </row>
    <row r="15" spans="1:9" x14ac:dyDescent="0.35">
      <c r="A15" s="16">
        <v>13</v>
      </c>
      <c r="B15" s="14" t="s">
        <v>1398</v>
      </c>
      <c r="C15" s="99">
        <v>0</v>
      </c>
      <c r="D15" s="19" t="e">
        <f>0.15%*C5</f>
        <v>#REF!</v>
      </c>
      <c r="E15" s="19" t="e">
        <f>C15-D15</f>
        <v>#REF!</v>
      </c>
      <c r="F15" s="97" t="e">
        <f t="shared" si="0"/>
        <v>#REF!</v>
      </c>
      <c r="G15" s="15" t="e">
        <f t="shared" si="1"/>
        <v>#REF!</v>
      </c>
    </row>
    <row r="16" spans="1:9" x14ac:dyDescent="0.35">
      <c r="A16" s="16">
        <v>15</v>
      </c>
      <c r="B16" s="14" t="s">
        <v>1399</v>
      </c>
      <c r="C16" s="99">
        <v>0</v>
      </c>
      <c r="D16" s="19" t="e">
        <f>0.15%*C6</f>
        <v>#REF!</v>
      </c>
      <c r="E16" s="19" t="e">
        <f>-SUM(E5:E15)</f>
        <v>#REF!</v>
      </c>
      <c r="F16" s="97" t="e">
        <f t="shared" si="0"/>
        <v>#REF!</v>
      </c>
      <c r="G16" s="15" t="e">
        <f t="shared" si="1"/>
        <v>#REF!</v>
      </c>
    </row>
    <row r="17" spans="1:7" x14ac:dyDescent="0.35">
      <c r="A17" s="16">
        <v>16</v>
      </c>
      <c r="B17" s="14" t="s">
        <v>10</v>
      </c>
      <c r="C17" s="16"/>
      <c r="D17" s="16"/>
      <c r="E17" s="19" t="e">
        <f>D5</f>
        <v>#REF!</v>
      </c>
      <c r="F17" s="97" t="e">
        <f t="shared" si="0"/>
        <v>#REF!</v>
      </c>
      <c r="G17" s="15" t="e">
        <f t="shared" si="1"/>
        <v>#REF!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252"/>
  <sheetViews>
    <sheetView workbookViewId="0">
      <selection activeCell="B25" sqref="B25"/>
    </sheetView>
  </sheetViews>
  <sheetFormatPr defaultRowHeight="14.5" x14ac:dyDescent="0.35"/>
  <cols>
    <col min="3" max="3" width="9.81640625" bestFit="1" customWidth="1"/>
    <col min="4" max="4" width="12.54296875" customWidth="1"/>
    <col min="5" max="5" width="10.1796875" customWidth="1"/>
    <col min="6" max="6" width="17.453125" customWidth="1"/>
    <col min="7" max="7" width="12.81640625" customWidth="1"/>
    <col min="10" max="10" width="16.1796875" customWidth="1"/>
    <col min="11" max="11" width="20.81640625" customWidth="1"/>
    <col min="12" max="12" width="23" customWidth="1"/>
    <col min="13" max="13" width="10.453125" customWidth="1"/>
    <col min="14" max="14" width="11.54296875" customWidth="1"/>
    <col min="15" max="15" width="9.81640625" customWidth="1"/>
    <col min="16" max="16" width="23.1796875" customWidth="1"/>
    <col min="17" max="18" width="22.81640625" customWidth="1"/>
    <col min="19" max="19" width="58.1796875" bestFit="1" customWidth="1"/>
    <col min="20" max="20" width="39.1796875" customWidth="1"/>
    <col min="21" max="21" width="27.1796875" customWidth="1"/>
  </cols>
  <sheetData>
    <row r="1" spans="1:21" x14ac:dyDescent="0.35">
      <c r="A1" s="66" t="s">
        <v>1400</v>
      </c>
      <c r="B1" s="67" t="s">
        <v>625</v>
      </c>
      <c r="C1" s="67" t="s">
        <v>56</v>
      </c>
      <c r="D1" s="67" t="s">
        <v>1401</v>
      </c>
      <c r="E1" s="67" t="s">
        <v>1402</v>
      </c>
      <c r="F1" s="67" t="s">
        <v>1403</v>
      </c>
      <c r="G1" s="67" t="s">
        <v>1404</v>
      </c>
      <c r="H1" s="67" t="s">
        <v>1405</v>
      </c>
      <c r="I1" s="67" t="s">
        <v>1406</v>
      </c>
      <c r="J1" s="67" t="s">
        <v>1407</v>
      </c>
      <c r="K1" s="67" t="s">
        <v>1408</v>
      </c>
      <c r="L1" s="67" t="s">
        <v>1409</v>
      </c>
      <c r="M1" s="67" t="s">
        <v>1410</v>
      </c>
      <c r="N1" s="67" t="s">
        <v>1411</v>
      </c>
      <c r="O1" s="67" t="s">
        <v>1412</v>
      </c>
      <c r="P1" s="67" t="s">
        <v>1413</v>
      </c>
      <c r="Q1" s="67" t="s">
        <v>1414</v>
      </c>
      <c r="R1" s="67" t="s">
        <v>1415</v>
      </c>
      <c r="S1" s="67" t="s">
        <v>1416</v>
      </c>
      <c r="T1" s="67" t="s">
        <v>1417</v>
      </c>
      <c r="U1" s="68" t="s">
        <v>1418</v>
      </c>
    </row>
    <row r="2" spans="1:21" x14ac:dyDescent="0.35">
      <c r="A2" s="64">
        <v>1</v>
      </c>
      <c r="B2" s="14"/>
      <c r="C2" s="43"/>
      <c r="D2" s="14"/>
      <c r="E2" s="14"/>
      <c r="F2" s="14"/>
      <c r="G2" s="14"/>
      <c r="H2" s="44"/>
      <c r="I2" s="44"/>
      <c r="J2" s="44">
        <f>I2-H2</f>
        <v>0</v>
      </c>
      <c r="K2" s="44">
        <f>(J2/0.041677)</f>
        <v>0</v>
      </c>
      <c r="L2" s="14"/>
      <c r="M2" s="14"/>
      <c r="N2" s="21"/>
      <c r="O2" s="21">
        <f>(N2-M2)</f>
        <v>0</v>
      </c>
      <c r="P2" s="21"/>
      <c r="Q2" s="14"/>
      <c r="R2" s="14">
        <f>(M2*P2*Q2)/100</f>
        <v>0</v>
      </c>
      <c r="S2" s="14"/>
      <c r="T2" s="14"/>
      <c r="U2" s="65"/>
    </row>
    <row r="3" spans="1:21" x14ac:dyDescent="0.35">
      <c r="A3" s="64">
        <v>2</v>
      </c>
      <c r="B3" s="14"/>
      <c r="C3" s="43"/>
      <c r="D3" s="14"/>
      <c r="E3" s="14"/>
      <c r="F3" s="14"/>
      <c r="G3" s="14"/>
      <c r="H3" s="44"/>
      <c r="I3" s="44"/>
      <c r="J3" s="44">
        <f t="shared" ref="J3:J66" si="0">I3-H3</f>
        <v>0</v>
      </c>
      <c r="K3" s="44">
        <f t="shared" ref="K3:K66" si="1">(J3/0.041677)</f>
        <v>0</v>
      </c>
      <c r="L3" s="14"/>
      <c r="M3" s="14"/>
      <c r="N3" s="21"/>
      <c r="O3" s="21">
        <f t="shared" ref="O3:O66" si="2">(N3-M3)</f>
        <v>0</v>
      </c>
      <c r="P3" s="21"/>
      <c r="Q3" s="14"/>
      <c r="R3" s="14">
        <f t="shared" ref="R3:R66" si="3">(M3*P3*Q3)/100</f>
        <v>0</v>
      </c>
      <c r="S3" s="14"/>
      <c r="T3" s="14"/>
      <c r="U3" s="65"/>
    </row>
    <row r="4" spans="1:21" x14ac:dyDescent="0.35">
      <c r="A4" s="64">
        <v>3</v>
      </c>
      <c r="B4" s="14"/>
      <c r="C4" s="43"/>
      <c r="D4" s="14"/>
      <c r="E4" s="14"/>
      <c r="F4" s="14"/>
      <c r="G4" s="14"/>
      <c r="H4" s="44"/>
      <c r="I4" s="44"/>
      <c r="J4" s="44">
        <f t="shared" si="0"/>
        <v>0</v>
      </c>
      <c r="K4" s="44">
        <f t="shared" si="1"/>
        <v>0</v>
      </c>
      <c r="L4" s="14"/>
      <c r="M4" s="14"/>
      <c r="N4" s="21"/>
      <c r="O4" s="21">
        <f t="shared" si="2"/>
        <v>0</v>
      </c>
      <c r="P4" s="21"/>
      <c r="Q4" s="14"/>
      <c r="R4" s="14">
        <f t="shared" si="3"/>
        <v>0</v>
      </c>
      <c r="S4" s="14"/>
      <c r="T4" s="14"/>
      <c r="U4" s="65"/>
    </row>
    <row r="5" spans="1:21" x14ac:dyDescent="0.35">
      <c r="A5" s="64">
        <v>4</v>
      </c>
      <c r="B5" s="14"/>
      <c r="C5" s="43"/>
      <c r="D5" s="14"/>
      <c r="E5" s="14"/>
      <c r="F5" s="14"/>
      <c r="G5" s="14"/>
      <c r="H5" s="44"/>
      <c r="I5" s="44"/>
      <c r="J5" s="44">
        <f t="shared" si="0"/>
        <v>0</v>
      </c>
      <c r="K5" s="44">
        <f t="shared" si="1"/>
        <v>0</v>
      </c>
      <c r="L5" s="14"/>
      <c r="M5" s="14"/>
      <c r="N5" s="21"/>
      <c r="O5" s="21">
        <f t="shared" si="2"/>
        <v>0</v>
      </c>
      <c r="P5" s="21"/>
      <c r="Q5" s="14"/>
      <c r="R5" s="14">
        <f t="shared" si="3"/>
        <v>0</v>
      </c>
      <c r="S5" s="14"/>
      <c r="T5" s="14"/>
      <c r="U5" s="65"/>
    </row>
    <row r="6" spans="1:21" x14ac:dyDescent="0.35">
      <c r="A6" s="64">
        <v>5</v>
      </c>
      <c r="B6" s="14"/>
      <c r="C6" s="43"/>
      <c r="D6" s="14"/>
      <c r="E6" s="14"/>
      <c r="F6" s="14"/>
      <c r="G6" s="14"/>
      <c r="H6" s="44"/>
      <c r="I6" s="44"/>
      <c r="J6" s="44">
        <f t="shared" si="0"/>
        <v>0</v>
      </c>
      <c r="K6" s="44">
        <f t="shared" si="1"/>
        <v>0</v>
      </c>
      <c r="L6" s="14"/>
      <c r="M6" s="14"/>
      <c r="N6" s="21"/>
      <c r="O6" s="21">
        <f t="shared" si="2"/>
        <v>0</v>
      </c>
      <c r="P6" s="21"/>
      <c r="Q6" s="14"/>
      <c r="R6" s="14">
        <f t="shared" si="3"/>
        <v>0</v>
      </c>
      <c r="S6" s="14"/>
      <c r="T6" s="14"/>
      <c r="U6" s="65"/>
    </row>
    <row r="7" spans="1:21" x14ac:dyDescent="0.35">
      <c r="A7" s="64">
        <v>6</v>
      </c>
      <c r="B7" s="14"/>
      <c r="C7" s="43"/>
      <c r="D7" s="14"/>
      <c r="E7" s="14"/>
      <c r="F7" s="14"/>
      <c r="G7" s="14"/>
      <c r="H7" s="44"/>
      <c r="I7" s="44"/>
      <c r="J7" s="44">
        <f t="shared" si="0"/>
        <v>0</v>
      </c>
      <c r="K7" s="44">
        <f t="shared" si="1"/>
        <v>0</v>
      </c>
      <c r="L7" s="14"/>
      <c r="M7" s="14"/>
      <c r="N7" s="21"/>
      <c r="O7" s="21">
        <f t="shared" si="2"/>
        <v>0</v>
      </c>
      <c r="P7" s="21"/>
      <c r="Q7" s="14"/>
      <c r="R7" s="14">
        <f t="shared" si="3"/>
        <v>0</v>
      </c>
      <c r="S7" s="14"/>
      <c r="T7" s="14"/>
      <c r="U7" s="65"/>
    </row>
    <row r="8" spans="1:21" x14ac:dyDescent="0.35">
      <c r="A8" s="64">
        <v>7</v>
      </c>
      <c r="B8" s="14"/>
      <c r="C8" s="43"/>
      <c r="D8" s="14"/>
      <c r="E8" s="14"/>
      <c r="F8" s="14"/>
      <c r="G8" s="14"/>
      <c r="H8" s="44"/>
      <c r="I8" s="44"/>
      <c r="J8" s="44">
        <f t="shared" si="0"/>
        <v>0</v>
      </c>
      <c r="K8" s="44">
        <f t="shared" si="1"/>
        <v>0</v>
      </c>
      <c r="L8" s="14"/>
      <c r="M8" s="14"/>
      <c r="N8" s="21"/>
      <c r="O8" s="21">
        <f t="shared" si="2"/>
        <v>0</v>
      </c>
      <c r="P8" s="21"/>
      <c r="Q8" s="14"/>
      <c r="R8" s="14">
        <f t="shared" si="3"/>
        <v>0</v>
      </c>
      <c r="S8" s="14"/>
      <c r="T8" s="14"/>
      <c r="U8" s="65"/>
    </row>
    <row r="9" spans="1:21" x14ac:dyDescent="0.35">
      <c r="A9" s="64">
        <v>8</v>
      </c>
      <c r="B9" s="14"/>
      <c r="C9" s="43"/>
      <c r="D9" s="14"/>
      <c r="E9" s="14"/>
      <c r="F9" s="14"/>
      <c r="G9" s="14"/>
      <c r="H9" s="44"/>
      <c r="I9" s="44"/>
      <c r="J9" s="44">
        <f t="shared" si="0"/>
        <v>0</v>
      </c>
      <c r="K9" s="44">
        <f t="shared" si="1"/>
        <v>0</v>
      </c>
      <c r="L9" s="14"/>
      <c r="M9" s="14"/>
      <c r="N9" s="21"/>
      <c r="O9" s="21">
        <f t="shared" si="2"/>
        <v>0</v>
      </c>
      <c r="P9" s="21"/>
      <c r="Q9" s="14"/>
      <c r="R9" s="14">
        <f t="shared" si="3"/>
        <v>0</v>
      </c>
      <c r="S9" s="14"/>
      <c r="T9" s="14"/>
      <c r="U9" s="65"/>
    </row>
    <row r="10" spans="1:21" x14ac:dyDescent="0.35">
      <c r="A10" s="64">
        <v>9</v>
      </c>
      <c r="B10" s="14"/>
      <c r="C10" s="43"/>
      <c r="D10" s="14"/>
      <c r="E10" s="14"/>
      <c r="F10" s="14"/>
      <c r="G10" s="14"/>
      <c r="H10" s="44"/>
      <c r="I10" s="44"/>
      <c r="J10" s="44">
        <f t="shared" si="0"/>
        <v>0</v>
      </c>
      <c r="K10" s="44">
        <f t="shared" si="1"/>
        <v>0</v>
      </c>
      <c r="L10" s="14"/>
      <c r="M10" s="14"/>
      <c r="N10" s="21"/>
      <c r="O10" s="21">
        <f t="shared" si="2"/>
        <v>0</v>
      </c>
      <c r="P10" s="21"/>
      <c r="Q10" s="14"/>
      <c r="R10" s="14">
        <f t="shared" si="3"/>
        <v>0</v>
      </c>
      <c r="S10" s="14"/>
      <c r="T10" s="14"/>
      <c r="U10" s="65"/>
    </row>
    <row r="11" spans="1:21" x14ac:dyDescent="0.35">
      <c r="A11" s="64">
        <v>10</v>
      </c>
      <c r="B11" s="14"/>
      <c r="C11" s="43"/>
      <c r="D11" s="14"/>
      <c r="E11" s="14"/>
      <c r="F11" s="14"/>
      <c r="G11" s="14"/>
      <c r="H11" s="44"/>
      <c r="I11" s="44"/>
      <c r="J11" s="44">
        <f t="shared" si="0"/>
        <v>0</v>
      </c>
      <c r="K11" s="44">
        <f t="shared" si="1"/>
        <v>0</v>
      </c>
      <c r="L11" s="14"/>
      <c r="M11" s="14"/>
      <c r="N11" s="21"/>
      <c r="O11" s="21">
        <f t="shared" si="2"/>
        <v>0</v>
      </c>
      <c r="P11" s="21"/>
      <c r="Q11" s="14"/>
      <c r="R11" s="14">
        <f t="shared" si="3"/>
        <v>0</v>
      </c>
      <c r="S11" s="14"/>
      <c r="T11" s="14"/>
      <c r="U11" s="65"/>
    </row>
    <row r="12" spans="1:21" x14ac:dyDescent="0.35">
      <c r="A12" s="64">
        <v>11</v>
      </c>
      <c r="B12" s="14"/>
      <c r="C12" s="43"/>
      <c r="D12" s="14"/>
      <c r="E12" s="14"/>
      <c r="F12" s="14"/>
      <c r="G12" s="14"/>
      <c r="H12" s="44"/>
      <c r="I12" s="44"/>
      <c r="J12" s="44">
        <f t="shared" si="0"/>
        <v>0</v>
      </c>
      <c r="K12" s="44">
        <f t="shared" si="1"/>
        <v>0</v>
      </c>
      <c r="L12" s="14"/>
      <c r="M12" s="14"/>
      <c r="N12" s="21"/>
      <c r="O12" s="21">
        <f t="shared" si="2"/>
        <v>0</v>
      </c>
      <c r="P12" s="21"/>
      <c r="Q12" s="14"/>
      <c r="R12" s="14">
        <f t="shared" si="3"/>
        <v>0</v>
      </c>
      <c r="S12" s="14"/>
      <c r="T12" s="14"/>
      <c r="U12" s="65"/>
    </row>
    <row r="13" spans="1:21" x14ac:dyDescent="0.35">
      <c r="A13" s="64">
        <v>12</v>
      </c>
      <c r="B13" s="14"/>
      <c r="C13" s="43"/>
      <c r="D13" s="14"/>
      <c r="E13" s="14"/>
      <c r="F13" s="14"/>
      <c r="G13" s="14"/>
      <c r="H13" s="44"/>
      <c r="I13" s="44"/>
      <c r="J13" s="44">
        <f t="shared" si="0"/>
        <v>0</v>
      </c>
      <c r="K13" s="44">
        <f t="shared" si="1"/>
        <v>0</v>
      </c>
      <c r="L13" s="14"/>
      <c r="M13" s="14"/>
      <c r="N13" s="21"/>
      <c r="O13" s="21">
        <f t="shared" si="2"/>
        <v>0</v>
      </c>
      <c r="P13" s="21"/>
      <c r="Q13" s="14"/>
      <c r="R13" s="14">
        <f t="shared" si="3"/>
        <v>0</v>
      </c>
      <c r="S13" s="14"/>
      <c r="T13" s="14"/>
      <c r="U13" s="65"/>
    </row>
    <row r="14" spans="1:21" x14ac:dyDescent="0.35">
      <c r="A14" s="64">
        <v>13</v>
      </c>
      <c r="B14" s="14"/>
      <c r="C14" s="43"/>
      <c r="D14" s="14"/>
      <c r="E14" s="14"/>
      <c r="F14" s="14"/>
      <c r="G14" s="14"/>
      <c r="H14" s="44"/>
      <c r="I14" s="44"/>
      <c r="J14" s="44">
        <f t="shared" si="0"/>
        <v>0</v>
      </c>
      <c r="K14" s="44">
        <f t="shared" si="1"/>
        <v>0</v>
      </c>
      <c r="L14" s="14"/>
      <c r="M14" s="14"/>
      <c r="N14" s="21"/>
      <c r="O14" s="21">
        <f t="shared" si="2"/>
        <v>0</v>
      </c>
      <c r="P14" s="21"/>
      <c r="Q14" s="14"/>
      <c r="R14" s="14">
        <f t="shared" si="3"/>
        <v>0</v>
      </c>
      <c r="S14" s="14"/>
      <c r="T14" s="14"/>
      <c r="U14" s="65"/>
    </row>
    <row r="15" spans="1:21" x14ac:dyDescent="0.35">
      <c r="A15" s="64">
        <v>14</v>
      </c>
      <c r="B15" s="14"/>
      <c r="C15" s="43"/>
      <c r="D15" s="14"/>
      <c r="E15" s="14"/>
      <c r="F15" s="14"/>
      <c r="G15" s="14"/>
      <c r="H15" s="44"/>
      <c r="I15" s="44"/>
      <c r="J15" s="44">
        <f t="shared" si="0"/>
        <v>0</v>
      </c>
      <c r="K15" s="44">
        <f t="shared" si="1"/>
        <v>0</v>
      </c>
      <c r="L15" s="14"/>
      <c r="M15" s="14"/>
      <c r="N15" s="21"/>
      <c r="O15" s="21">
        <f t="shared" si="2"/>
        <v>0</v>
      </c>
      <c r="P15" s="21"/>
      <c r="Q15" s="14"/>
      <c r="R15" s="14">
        <f t="shared" si="3"/>
        <v>0</v>
      </c>
      <c r="S15" s="14"/>
      <c r="T15" s="14"/>
      <c r="U15" s="65"/>
    </row>
    <row r="16" spans="1:21" x14ac:dyDescent="0.35">
      <c r="A16" s="64">
        <v>15</v>
      </c>
      <c r="B16" s="14"/>
      <c r="C16" s="43"/>
      <c r="D16" s="14"/>
      <c r="E16" s="14"/>
      <c r="F16" s="14"/>
      <c r="G16" s="14"/>
      <c r="H16" s="44"/>
      <c r="I16" s="44"/>
      <c r="J16" s="44">
        <f t="shared" si="0"/>
        <v>0</v>
      </c>
      <c r="K16" s="44">
        <f t="shared" si="1"/>
        <v>0</v>
      </c>
      <c r="L16" s="14"/>
      <c r="M16" s="14"/>
      <c r="N16" s="21"/>
      <c r="O16" s="21">
        <f t="shared" si="2"/>
        <v>0</v>
      </c>
      <c r="P16" s="21"/>
      <c r="Q16" s="14"/>
      <c r="R16" s="14">
        <f t="shared" si="3"/>
        <v>0</v>
      </c>
      <c r="S16" s="14"/>
      <c r="T16" s="14"/>
      <c r="U16" s="65"/>
    </row>
    <row r="17" spans="1:21" x14ac:dyDescent="0.35">
      <c r="A17" s="64">
        <v>16</v>
      </c>
      <c r="B17" s="14"/>
      <c r="C17" s="43"/>
      <c r="D17" s="14"/>
      <c r="E17" s="14"/>
      <c r="F17" s="14"/>
      <c r="G17" s="14"/>
      <c r="H17" s="44"/>
      <c r="I17" s="44"/>
      <c r="J17" s="44">
        <f t="shared" si="0"/>
        <v>0</v>
      </c>
      <c r="K17" s="44">
        <f t="shared" si="1"/>
        <v>0</v>
      </c>
      <c r="L17" s="14"/>
      <c r="M17" s="14"/>
      <c r="N17" s="21"/>
      <c r="O17" s="21">
        <f t="shared" si="2"/>
        <v>0</v>
      </c>
      <c r="P17" s="21"/>
      <c r="Q17" s="14"/>
      <c r="R17" s="14">
        <f t="shared" si="3"/>
        <v>0</v>
      </c>
      <c r="S17" s="14"/>
      <c r="T17" s="14"/>
      <c r="U17" s="65"/>
    </row>
    <row r="18" spans="1:21" x14ac:dyDescent="0.35">
      <c r="A18" s="64">
        <v>17</v>
      </c>
      <c r="B18" s="14"/>
      <c r="C18" s="43"/>
      <c r="D18" s="14"/>
      <c r="E18" s="14"/>
      <c r="F18" s="14"/>
      <c r="G18" s="14"/>
      <c r="H18" s="44"/>
      <c r="I18" s="44"/>
      <c r="J18" s="44">
        <f t="shared" si="0"/>
        <v>0</v>
      </c>
      <c r="K18" s="44">
        <f t="shared" si="1"/>
        <v>0</v>
      </c>
      <c r="L18" s="14"/>
      <c r="M18" s="14"/>
      <c r="N18" s="21"/>
      <c r="O18" s="21">
        <f t="shared" si="2"/>
        <v>0</v>
      </c>
      <c r="P18" s="21"/>
      <c r="Q18" s="14"/>
      <c r="R18" s="14">
        <f t="shared" si="3"/>
        <v>0</v>
      </c>
      <c r="S18" s="14"/>
      <c r="T18" s="14"/>
      <c r="U18" s="65"/>
    </row>
    <row r="19" spans="1:21" x14ac:dyDescent="0.35">
      <c r="A19" s="64">
        <v>18</v>
      </c>
      <c r="B19" s="14"/>
      <c r="C19" s="43"/>
      <c r="D19" s="14"/>
      <c r="E19" s="14"/>
      <c r="F19" s="14"/>
      <c r="G19" s="14"/>
      <c r="H19" s="44"/>
      <c r="I19" s="44"/>
      <c r="J19" s="44">
        <f t="shared" si="0"/>
        <v>0</v>
      </c>
      <c r="K19" s="44">
        <f t="shared" si="1"/>
        <v>0</v>
      </c>
      <c r="L19" s="14"/>
      <c r="M19" s="14"/>
      <c r="N19" s="21"/>
      <c r="O19" s="21">
        <f t="shared" si="2"/>
        <v>0</v>
      </c>
      <c r="P19" s="21"/>
      <c r="Q19" s="14"/>
      <c r="R19" s="14">
        <f t="shared" si="3"/>
        <v>0</v>
      </c>
      <c r="S19" s="14"/>
      <c r="T19" s="14"/>
      <c r="U19" s="65"/>
    </row>
    <row r="20" spans="1:21" x14ac:dyDescent="0.35">
      <c r="A20" s="64">
        <v>19</v>
      </c>
      <c r="B20" s="14"/>
      <c r="C20" s="43"/>
      <c r="D20" s="14"/>
      <c r="E20" s="14"/>
      <c r="F20" s="14"/>
      <c r="G20" s="14"/>
      <c r="H20" s="44"/>
      <c r="I20" s="44"/>
      <c r="J20" s="44">
        <f t="shared" si="0"/>
        <v>0</v>
      </c>
      <c r="K20" s="44">
        <f t="shared" si="1"/>
        <v>0</v>
      </c>
      <c r="L20" s="14"/>
      <c r="M20" s="14"/>
      <c r="N20" s="21"/>
      <c r="O20" s="21">
        <f t="shared" si="2"/>
        <v>0</v>
      </c>
      <c r="P20" s="21"/>
      <c r="Q20" s="14"/>
      <c r="R20" s="14">
        <f t="shared" si="3"/>
        <v>0</v>
      </c>
      <c r="S20" s="14"/>
      <c r="T20" s="14"/>
      <c r="U20" s="65"/>
    </row>
    <row r="21" spans="1:21" x14ac:dyDescent="0.35">
      <c r="A21" s="64">
        <v>20</v>
      </c>
      <c r="B21" s="14"/>
      <c r="C21" s="43"/>
      <c r="D21" s="14"/>
      <c r="E21" s="14"/>
      <c r="F21" s="14"/>
      <c r="G21" s="14"/>
      <c r="H21" s="44"/>
      <c r="I21" s="44"/>
      <c r="J21" s="44">
        <f t="shared" si="0"/>
        <v>0</v>
      </c>
      <c r="K21" s="44">
        <f t="shared" si="1"/>
        <v>0</v>
      </c>
      <c r="L21" s="14"/>
      <c r="M21" s="14"/>
      <c r="N21" s="21"/>
      <c r="O21" s="21">
        <f t="shared" si="2"/>
        <v>0</v>
      </c>
      <c r="P21" s="21"/>
      <c r="Q21" s="14"/>
      <c r="R21" s="14">
        <f t="shared" si="3"/>
        <v>0</v>
      </c>
      <c r="S21" s="14"/>
      <c r="T21" s="14"/>
      <c r="U21" s="65"/>
    </row>
    <row r="22" spans="1:21" x14ac:dyDescent="0.35">
      <c r="A22" s="64">
        <v>21</v>
      </c>
      <c r="B22" s="14"/>
      <c r="C22" s="43"/>
      <c r="D22" s="14"/>
      <c r="E22" s="14"/>
      <c r="F22" s="14"/>
      <c r="G22" s="14"/>
      <c r="H22" s="44"/>
      <c r="I22" s="44"/>
      <c r="J22" s="44">
        <f t="shared" si="0"/>
        <v>0</v>
      </c>
      <c r="K22" s="44">
        <f t="shared" si="1"/>
        <v>0</v>
      </c>
      <c r="L22" s="14"/>
      <c r="M22" s="14"/>
      <c r="N22" s="21"/>
      <c r="O22" s="21">
        <f t="shared" si="2"/>
        <v>0</v>
      </c>
      <c r="P22" s="21"/>
      <c r="Q22" s="14"/>
      <c r="R22" s="14">
        <f t="shared" si="3"/>
        <v>0</v>
      </c>
      <c r="S22" s="14"/>
      <c r="T22" s="14"/>
      <c r="U22" s="65"/>
    </row>
    <row r="23" spans="1:21" x14ac:dyDescent="0.35">
      <c r="A23" s="64">
        <v>22</v>
      </c>
      <c r="B23" s="14"/>
      <c r="C23" s="43"/>
      <c r="D23" s="14"/>
      <c r="E23" s="14"/>
      <c r="F23" s="14"/>
      <c r="G23" s="14"/>
      <c r="H23" s="44"/>
      <c r="I23" s="44"/>
      <c r="J23" s="44">
        <f t="shared" si="0"/>
        <v>0</v>
      </c>
      <c r="K23" s="44">
        <f t="shared" si="1"/>
        <v>0</v>
      </c>
      <c r="L23" s="14"/>
      <c r="M23" s="14"/>
      <c r="N23" s="21"/>
      <c r="O23" s="21">
        <f t="shared" si="2"/>
        <v>0</v>
      </c>
      <c r="P23" s="21"/>
      <c r="Q23" s="14"/>
      <c r="R23" s="14">
        <f t="shared" si="3"/>
        <v>0</v>
      </c>
      <c r="S23" s="14"/>
      <c r="T23" s="14"/>
      <c r="U23" s="65"/>
    </row>
    <row r="24" spans="1:21" x14ac:dyDescent="0.35">
      <c r="A24" s="64">
        <v>23</v>
      </c>
      <c r="B24" s="14"/>
      <c r="C24" s="43"/>
      <c r="D24" s="14"/>
      <c r="E24" s="14"/>
      <c r="F24" s="14"/>
      <c r="G24" s="14"/>
      <c r="H24" s="44"/>
      <c r="I24" s="44"/>
      <c r="J24" s="44">
        <f t="shared" si="0"/>
        <v>0</v>
      </c>
      <c r="K24" s="44">
        <f t="shared" si="1"/>
        <v>0</v>
      </c>
      <c r="L24" s="14"/>
      <c r="M24" s="14"/>
      <c r="N24" s="21"/>
      <c r="O24" s="21">
        <f t="shared" si="2"/>
        <v>0</v>
      </c>
      <c r="P24" s="21"/>
      <c r="Q24" s="14"/>
      <c r="R24" s="14">
        <f t="shared" si="3"/>
        <v>0</v>
      </c>
      <c r="S24" s="14"/>
      <c r="T24" s="14"/>
      <c r="U24" s="65"/>
    </row>
    <row r="25" spans="1:21" x14ac:dyDescent="0.35">
      <c r="A25" s="64">
        <v>24</v>
      </c>
      <c r="B25" s="14"/>
      <c r="C25" s="43"/>
      <c r="D25" s="14"/>
      <c r="E25" s="14"/>
      <c r="F25" s="14"/>
      <c r="G25" s="14"/>
      <c r="H25" s="44"/>
      <c r="I25" s="44"/>
      <c r="J25" s="44">
        <f t="shared" si="0"/>
        <v>0</v>
      </c>
      <c r="K25" s="44">
        <f t="shared" si="1"/>
        <v>0</v>
      </c>
      <c r="L25" s="14"/>
      <c r="M25" s="14"/>
      <c r="N25" s="21"/>
      <c r="O25" s="21">
        <f t="shared" si="2"/>
        <v>0</v>
      </c>
      <c r="P25" s="21"/>
      <c r="Q25" s="14"/>
      <c r="R25" s="14">
        <f t="shared" si="3"/>
        <v>0</v>
      </c>
      <c r="S25" s="14"/>
      <c r="T25" s="14"/>
      <c r="U25" s="65"/>
    </row>
    <row r="26" spans="1:21" x14ac:dyDescent="0.35">
      <c r="A26" s="64">
        <v>25</v>
      </c>
      <c r="B26" s="14"/>
      <c r="C26" s="43"/>
      <c r="D26" s="14"/>
      <c r="E26" s="14"/>
      <c r="F26" s="14"/>
      <c r="G26" s="14"/>
      <c r="H26" s="44"/>
      <c r="I26" s="44"/>
      <c r="J26" s="44">
        <f t="shared" si="0"/>
        <v>0</v>
      </c>
      <c r="K26" s="44">
        <f t="shared" si="1"/>
        <v>0</v>
      </c>
      <c r="L26" s="14"/>
      <c r="M26" s="14"/>
      <c r="N26" s="21"/>
      <c r="O26" s="21">
        <f t="shared" si="2"/>
        <v>0</v>
      </c>
      <c r="P26" s="21"/>
      <c r="Q26" s="14"/>
      <c r="R26" s="14">
        <f t="shared" si="3"/>
        <v>0</v>
      </c>
      <c r="S26" s="14"/>
      <c r="T26" s="14"/>
      <c r="U26" s="65"/>
    </row>
    <row r="27" spans="1:21" x14ac:dyDescent="0.35">
      <c r="A27" s="64">
        <v>26</v>
      </c>
      <c r="B27" s="14"/>
      <c r="C27" s="43"/>
      <c r="D27" s="14"/>
      <c r="E27" s="14"/>
      <c r="F27" s="14"/>
      <c r="G27" s="14"/>
      <c r="H27" s="44"/>
      <c r="I27" s="44"/>
      <c r="J27" s="44">
        <f t="shared" si="0"/>
        <v>0</v>
      </c>
      <c r="K27" s="44">
        <f t="shared" si="1"/>
        <v>0</v>
      </c>
      <c r="L27" s="14"/>
      <c r="M27" s="14"/>
      <c r="N27" s="21"/>
      <c r="O27" s="21">
        <f t="shared" si="2"/>
        <v>0</v>
      </c>
      <c r="P27" s="21"/>
      <c r="Q27" s="14"/>
      <c r="R27" s="14">
        <f t="shared" si="3"/>
        <v>0</v>
      </c>
      <c r="S27" s="14"/>
      <c r="T27" s="14"/>
      <c r="U27" s="65"/>
    </row>
    <row r="28" spans="1:21" x14ac:dyDescent="0.35">
      <c r="A28" s="64">
        <v>27</v>
      </c>
      <c r="B28" s="14"/>
      <c r="C28" s="43"/>
      <c r="D28" s="14"/>
      <c r="E28" s="14"/>
      <c r="F28" s="14"/>
      <c r="G28" s="14"/>
      <c r="H28" s="44"/>
      <c r="I28" s="44"/>
      <c r="J28" s="44">
        <f t="shared" si="0"/>
        <v>0</v>
      </c>
      <c r="K28" s="44">
        <f t="shared" si="1"/>
        <v>0</v>
      </c>
      <c r="L28" s="14"/>
      <c r="M28" s="14"/>
      <c r="N28" s="21"/>
      <c r="O28" s="21">
        <f t="shared" si="2"/>
        <v>0</v>
      </c>
      <c r="P28" s="21"/>
      <c r="Q28" s="14"/>
      <c r="R28" s="14">
        <f t="shared" si="3"/>
        <v>0</v>
      </c>
      <c r="S28" s="14"/>
      <c r="T28" s="14"/>
      <c r="U28" s="65"/>
    </row>
    <row r="29" spans="1:21" x14ac:dyDescent="0.35">
      <c r="A29" s="64">
        <v>28</v>
      </c>
      <c r="B29" s="14"/>
      <c r="C29" s="43"/>
      <c r="D29" s="14"/>
      <c r="E29" s="14"/>
      <c r="F29" s="14"/>
      <c r="G29" s="14"/>
      <c r="H29" s="44"/>
      <c r="I29" s="44"/>
      <c r="J29" s="44">
        <f t="shared" si="0"/>
        <v>0</v>
      </c>
      <c r="K29" s="44">
        <f t="shared" si="1"/>
        <v>0</v>
      </c>
      <c r="L29" s="14"/>
      <c r="M29" s="14"/>
      <c r="N29" s="21"/>
      <c r="O29" s="21">
        <f t="shared" si="2"/>
        <v>0</v>
      </c>
      <c r="P29" s="21"/>
      <c r="Q29" s="14"/>
      <c r="R29" s="14">
        <f t="shared" si="3"/>
        <v>0</v>
      </c>
      <c r="S29" s="14"/>
      <c r="T29" s="14"/>
      <c r="U29" s="65"/>
    </row>
    <row r="30" spans="1:21" x14ac:dyDescent="0.35">
      <c r="A30" s="64">
        <v>29</v>
      </c>
      <c r="B30" s="14"/>
      <c r="C30" s="43"/>
      <c r="D30" s="14"/>
      <c r="E30" s="14"/>
      <c r="F30" s="14"/>
      <c r="G30" s="14"/>
      <c r="H30" s="44"/>
      <c r="I30" s="44"/>
      <c r="J30" s="44">
        <f t="shared" si="0"/>
        <v>0</v>
      </c>
      <c r="K30" s="44">
        <f t="shared" si="1"/>
        <v>0</v>
      </c>
      <c r="L30" s="14"/>
      <c r="M30" s="14"/>
      <c r="N30" s="21"/>
      <c r="O30" s="21">
        <f t="shared" si="2"/>
        <v>0</v>
      </c>
      <c r="P30" s="21"/>
      <c r="Q30" s="14"/>
      <c r="R30" s="14">
        <f t="shared" si="3"/>
        <v>0</v>
      </c>
      <c r="S30" s="14"/>
      <c r="T30" s="14"/>
      <c r="U30" s="65"/>
    </row>
    <row r="31" spans="1:21" x14ac:dyDescent="0.35">
      <c r="A31" s="64">
        <v>30</v>
      </c>
      <c r="B31" s="14"/>
      <c r="C31" s="43"/>
      <c r="D31" s="14"/>
      <c r="E31" s="14"/>
      <c r="F31" s="14"/>
      <c r="G31" s="14"/>
      <c r="H31" s="44"/>
      <c r="I31" s="44"/>
      <c r="J31" s="44">
        <f t="shared" si="0"/>
        <v>0</v>
      </c>
      <c r="K31" s="44">
        <f t="shared" si="1"/>
        <v>0</v>
      </c>
      <c r="L31" s="14"/>
      <c r="M31" s="14"/>
      <c r="N31" s="21"/>
      <c r="O31" s="21">
        <f t="shared" si="2"/>
        <v>0</v>
      </c>
      <c r="P31" s="21"/>
      <c r="Q31" s="14"/>
      <c r="R31" s="14">
        <f t="shared" si="3"/>
        <v>0</v>
      </c>
      <c r="S31" s="14"/>
      <c r="T31" s="14"/>
      <c r="U31" s="65"/>
    </row>
    <row r="32" spans="1:21" x14ac:dyDescent="0.35">
      <c r="A32" s="64">
        <v>31</v>
      </c>
      <c r="B32" s="14"/>
      <c r="C32" s="43"/>
      <c r="D32" s="14"/>
      <c r="E32" s="14"/>
      <c r="F32" s="14"/>
      <c r="G32" s="14"/>
      <c r="H32" s="44"/>
      <c r="I32" s="44"/>
      <c r="J32" s="44">
        <f t="shared" si="0"/>
        <v>0</v>
      </c>
      <c r="K32" s="44">
        <f t="shared" si="1"/>
        <v>0</v>
      </c>
      <c r="L32" s="14"/>
      <c r="M32" s="14"/>
      <c r="N32" s="21"/>
      <c r="O32" s="21">
        <f t="shared" si="2"/>
        <v>0</v>
      </c>
      <c r="P32" s="21"/>
      <c r="Q32" s="14"/>
      <c r="R32" s="14">
        <f t="shared" si="3"/>
        <v>0</v>
      </c>
      <c r="S32" s="14"/>
      <c r="T32" s="14"/>
      <c r="U32" s="65"/>
    </row>
    <row r="33" spans="1:21" x14ac:dyDescent="0.35">
      <c r="A33" s="64">
        <v>32</v>
      </c>
      <c r="B33" s="14"/>
      <c r="C33" s="43"/>
      <c r="D33" s="14"/>
      <c r="E33" s="14"/>
      <c r="F33" s="14"/>
      <c r="G33" s="14"/>
      <c r="H33" s="44"/>
      <c r="I33" s="44"/>
      <c r="J33" s="44">
        <f t="shared" si="0"/>
        <v>0</v>
      </c>
      <c r="K33" s="44">
        <f t="shared" si="1"/>
        <v>0</v>
      </c>
      <c r="L33" s="14"/>
      <c r="M33" s="14"/>
      <c r="N33" s="21"/>
      <c r="O33" s="21">
        <f t="shared" si="2"/>
        <v>0</v>
      </c>
      <c r="P33" s="21"/>
      <c r="Q33" s="14"/>
      <c r="R33" s="14">
        <f t="shared" si="3"/>
        <v>0</v>
      </c>
      <c r="S33" s="14"/>
      <c r="T33" s="14"/>
      <c r="U33" s="65"/>
    </row>
    <row r="34" spans="1:21" x14ac:dyDescent="0.35">
      <c r="A34" s="64">
        <v>33</v>
      </c>
      <c r="B34" s="14"/>
      <c r="C34" s="43"/>
      <c r="D34" s="14"/>
      <c r="E34" s="14"/>
      <c r="F34" s="14"/>
      <c r="G34" s="14"/>
      <c r="H34" s="44"/>
      <c r="I34" s="44"/>
      <c r="J34" s="44">
        <f t="shared" si="0"/>
        <v>0</v>
      </c>
      <c r="K34" s="44">
        <f t="shared" si="1"/>
        <v>0</v>
      </c>
      <c r="L34" s="14"/>
      <c r="M34" s="14"/>
      <c r="N34" s="21"/>
      <c r="O34" s="21">
        <f t="shared" si="2"/>
        <v>0</v>
      </c>
      <c r="P34" s="21"/>
      <c r="Q34" s="14"/>
      <c r="R34" s="14">
        <f t="shared" si="3"/>
        <v>0</v>
      </c>
      <c r="S34" s="14"/>
      <c r="T34" s="14"/>
      <c r="U34" s="65"/>
    </row>
    <row r="35" spans="1:21" x14ac:dyDescent="0.35">
      <c r="A35" s="64">
        <v>34</v>
      </c>
      <c r="B35" s="14"/>
      <c r="C35" s="43"/>
      <c r="D35" s="14"/>
      <c r="E35" s="14"/>
      <c r="F35" s="14"/>
      <c r="G35" s="14"/>
      <c r="H35" s="44"/>
      <c r="I35" s="44"/>
      <c r="J35" s="44">
        <f t="shared" si="0"/>
        <v>0</v>
      </c>
      <c r="K35" s="44">
        <f t="shared" si="1"/>
        <v>0</v>
      </c>
      <c r="L35" s="14"/>
      <c r="M35" s="14"/>
      <c r="N35" s="21"/>
      <c r="O35" s="21">
        <f t="shared" si="2"/>
        <v>0</v>
      </c>
      <c r="P35" s="21"/>
      <c r="Q35" s="14"/>
      <c r="R35" s="14">
        <f t="shared" si="3"/>
        <v>0</v>
      </c>
      <c r="S35" s="14"/>
      <c r="T35" s="14"/>
      <c r="U35" s="65"/>
    </row>
    <row r="36" spans="1:21" x14ac:dyDescent="0.35">
      <c r="A36" s="64">
        <v>35</v>
      </c>
      <c r="B36" s="14"/>
      <c r="C36" s="43"/>
      <c r="D36" s="14"/>
      <c r="E36" s="14"/>
      <c r="F36" s="14"/>
      <c r="G36" s="14"/>
      <c r="H36" s="44"/>
      <c r="I36" s="44"/>
      <c r="J36" s="44">
        <f t="shared" si="0"/>
        <v>0</v>
      </c>
      <c r="K36" s="44">
        <f t="shared" si="1"/>
        <v>0</v>
      </c>
      <c r="L36" s="14"/>
      <c r="M36" s="14"/>
      <c r="N36" s="21"/>
      <c r="O36" s="21">
        <f t="shared" si="2"/>
        <v>0</v>
      </c>
      <c r="P36" s="21"/>
      <c r="Q36" s="14"/>
      <c r="R36" s="14">
        <f t="shared" si="3"/>
        <v>0</v>
      </c>
      <c r="S36" s="14"/>
      <c r="T36" s="14"/>
      <c r="U36" s="65"/>
    </row>
    <row r="37" spans="1:21" x14ac:dyDescent="0.35">
      <c r="A37" s="64">
        <v>36</v>
      </c>
      <c r="B37" s="14"/>
      <c r="C37" s="43"/>
      <c r="D37" s="14"/>
      <c r="E37" s="14"/>
      <c r="F37" s="14"/>
      <c r="G37" s="14"/>
      <c r="H37" s="44"/>
      <c r="I37" s="44"/>
      <c r="J37" s="44">
        <f t="shared" si="0"/>
        <v>0</v>
      </c>
      <c r="K37" s="44">
        <f t="shared" si="1"/>
        <v>0</v>
      </c>
      <c r="L37" s="14"/>
      <c r="M37" s="14"/>
      <c r="N37" s="21"/>
      <c r="O37" s="21">
        <f t="shared" si="2"/>
        <v>0</v>
      </c>
      <c r="P37" s="21"/>
      <c r="Q37" s="14"/>
      <c r="R37" s="14">
        <f t="shared" si="3"/>
        <v>0</v>
      </c>
      <c r="S37" s="14"/>
      <c r="T37" s="14"/>
      <c r="U37" s="65"/>
    </row>
    <row r="38" spans="1:21" x14ac:dyDescent="0.35">
      <c r="A38" s="64">
        <v>37</v>
      </c>
      <c r="B38" s="14"/>
      <c r="C38" s="43"/>
      <c r="D38" s="14"/>
      <c r="E38" s="14"/>
      <c r="F38" s="14"/>
      <c r="G38" s="14"/>
      <c r="H38" s="44"/>
      <c r="I38" s="44"/>
      <c r="J38" s="44">
        <f t="shared" si="0"/>
        <v>0</v>
      </c>
      <c r="K38" s="44">
        <f t="shared" si="1"/>
        <v>0</v>
      </c>
      <c r="L38" s="14"/>
      <c r="M38" s="14"/>
      <c r="N38" s="21"/>
      <c r="O38" s="21">
        <f t="shared" si="2"/>
        <v>0</v>
      </c>
      <c r="P38" s="21"/>
      <c r="Q38" s="14"/>
      <c r="R38" s="14">
        <f t="shared" si="3"/>
        <v>0</v>
      </c>
      <c r="S38" s="14"/>
      <c r="T38" s="14"/>
      <c r="U38" s="65"/>
    </row>
    <row r="39" spans="1:21" x14ac:dyDescent="0.35">
      <c r="A39" s="64">
        <v>38</v>
      </c>
      <c r="B39" s="14"/>
      <c r="C39" s="43"/>
      <c r="D39" s="14"/>
      <c r="E39" s="14"/>
      <c r="F39" s="14"/>
      <c r="G39" s="14"/>
      <c r="H39" s="44"/>
      <c r="I39" s="44"/>
      <c r="J39" s="44">
        <f t="shared" si="0"/>
        <v>0</v>
      </c>
      <c r="K39" s="44">
        <f t="shared" si="1"/>
        <v>0</v>
      </c>
      <c r="L39" s="14"/>
      <c r="M39" s="14"/>
      <c r="N39" s="21"/>
      <c r="O39" s="21">
        <f t="shared" si="2"/>
        <v>0</v>
      </c>
      <c r="P39" s="21"/>
      <c r="Q39" s="14"/>
      <c r="R39" s="14">
        <f t="shared" si="3"/>
        <v>0</v>
      </c>
      <c r="S39" s="14"/>
      <c r="T39" s="14"/>
      <c r="U39" s="65"/>
    </row>
    <row r="40" spans="1:21" x14ac:dyDescent="0.35">
      <c r="A40" s="64">
        <v>39</v>
      </c>
      <c r="B40" s="14"/>
      <c r="C40" s="43"/>
      <c r="D40" s="14"/>
      <c r="E40" s="14"/>
      <c r="F40" s="14"/>
      <c r="G40" s="14"/>
      <c r="H40" s="44"/>
      <c r="I40" s="44"/>
      <c r="J40" s="44">
        <f t="shared" si="0"/>
        <v>0</v>
      </c>
      <c r="K40" s="44">
        <f t="shared" si="1"/>
        <v>0</v>
      </c>
      <c r="L40" s="14"/>
      <c r="M40" s="14"/>
      <c r="N40" s="21"/>
      <c r="O40" s="21">
        <f t="shared" si="2"/>
        <v>0</v>
      </c>
      <c r="P40" s="21"/>
      <c r="Q40" s="14"/>
      <c r="R40" s="14">
        <f t="shared" si="3"/>
        <v>0</v>
      </c>
      <c r="S40" s="14"/>
      <c r="T40" s="14"/>
      <c r="U40" s="65"/>
    </row>
    <row r="41" spans="1:21" x14ac:dyDescent="0.35">
      <c r="A41" s="64">
        <v>40</v>
      </c>
      <c r="B41" s="14"/>
      <c r="C41" s="43"/>
      <c r="D41" s="14"/>
      <c r="E41" s="14"/>
      <c r="F41" s="14"/>
      <c r="G41" s="14"/>
      <c r="H41" s="44"/>
      <c r="I41" s="44"/>
      <c r="J41" s="44">
        <f t="shared" si="0"/>
        <v>0</v>
      </c>
      <c r="K41" s="44">
        <f t="shared" si="1"/>
        <v>0</v>
      </c>
      <c r="L41" s="14"/>
      <c r="M41" s="14"/>
      <c r="N41" s="21"/>
      <c r="O41" s="21">
        <f t="shared" si="2"/>
        <v>0</v>
      </c>
      <c r="P41" s="21"/>
      <c r="Q41" s="14"/>
      <c r="R41" s="14">
        <f t="shared" si="3"/>
        <v>0</v>
      </c>
      <c r="S41" s="14"/>
      <c r="T41" s="14"/>
      <c r="U41" s="65"/>
    </row>
    <row r="42" spans="1:21" x14ac:dyDescent="0.35">
      <c r="A42" s="64">
        <v>41</v>
      </c>
      <c r="B42" s="14"/>
      <c r="C42" s="43"/>
      <c r="D42" s="14"/>
      <c r="E42" s="14"/>
      <c r="F42" s="14"/>
      <c r="G42" s="14"/>
      <c r="H42" s="44"/>
      <c r="I42" s="44"/>
      <c r="J42" s="44">
        <f t="shared" si="0"/>
        <v>0</v>
      </c>
      <c r="K42" s="44">
        <f t="shared" si="1"/>
        <v>0</v>
      </c>
      <c r="L42" s="14"/>
      <c r="M42" s="14"/>
      <c r="N42" s="21"/>
      <c r="O42" s="21">
        <f t="shared" si="2"/>
        <v>0</v>
      </c>
      <c r="P42" s="21"/>
      <c r="Q42" s="14"/>
      <c r="R42" s="14">
        <f t="shared" si="3"/>
        <v>0</v>
      </c>
      <c r="S42" s="14"/>
      <c r="T42" s="14"/>
      <c r="U42" s="65"/>
    </row>
    <row r="43" spans="1:21" x14ac:dyDescent="0.35">
      <c r="A43" s="64">
        <v>42</v>
      </c>
      <c r="B43" s="14"/>
      <c r="C43" s="43"/>
      <c r="D43" s="14"/>
      <c r="E43" s="14"/>
      <c r="F43" s="14"/>
      <c r="G43" s="14"/>
      <c r="H43" s="44"/>
      <c r="I43" s="44"/>
      <c r="J43" s="44">
        <f t="shared" si="0"/>
        <v>0</v>
      </c>
      <c r="K43" s="44">
        <f t="shared" si="1"/>
        <v>0</v>
      </c>
      <c r="L43" s="14"/>
      <c r="M43" s="14"/>
      <c r="N43" s="21"/>
      <c r="O43" s="21">
        <f t="shared" si="2"/>
        <v>0</v>
      </c>
      <c r="P43" s="21"/>
      <c r="Q43" s="14"/>
      <c r="R43" s="14">
        <f t="shared" si="3"/>
        <v>0</v>
      </c>
      <c r="S43" s="14"/>
      <c r="T43" s="14"/>
      <c r="U43" s="65"/>
    </row>
    <row r="44" spans="1:21" x14ac:dyDescent="0.35">
      <c r="A44" s="64">
        <v>43</v>
      </c>
      <c r="B44" s="14"/>
      <c r="C44" s="43"/>
      <c r="D44" s="14"/>
      <c r="E44" s="14"/>
      <c r="F44" s="14"/>
      <c r="G44" s="14"/>
      <c r="H44" s="44"/>
      <c r="I44" s="44"/>
      <c r="J44" s="44">
        <f t="shared" si="0"/>
        <v>0</v>
      </c>
      <c r="K44" s="44">
        <f t="shared" si="1"/>
        <v>0</v>
      </c>
      <c r="L44" s="14"/>
      <c r="M44" s="14"/>
      <c r="N44" s="21"/>
      <c r="O44" s="21">
        <f t="shared" si="2"/>
        <v>0</v>
      </c>
      <c r="P44" s="21"/>
      <c r="Q44" s="14"/>
      <c r="R44" s="14">
        <f t="shared" si="3"/>
        <v>0</v>
      </c>
      <c r="S44" s="14"/>
      <c r="T44" s="14"/>
      <c r="U44" s="65"/>
    </row>
    <row r="45" spans="1:21" x14ac:dyDescent="0.35">
      <c r="A45" s="64">
        <v>44</v>
      </c>
      <c r="B45" s="14"/>
      <c r="C45" s="43"/>
      <c r="D45" s="14"/>
      <c r="E45" s="14"/>
      <c r="F45" s="14"/>
      <c r="G45" s="14"/>
      <c r="H45" s="44"/>
      <c r="I45" s="44"/>
      <c r="J45" s="44">
        <f t="shared" si="0"/>
        <v>0</v>
      </c>
      <c r="K45" s="44">
        <f t="shared" si="1"/>
        <v>0</v>
      </c>
      <c r="L45" s="14"/>
      <c r="M45" s="14"/>
      <c r="N45" s="21"/>
      <c r="O45" s="21">
        <f t="shared" si="2"/>
        <v>0</v>
      </c>
      <c r="P45" s="21"/>
      <c r="Q45" s="14"/>
      <c r="R45" s="14">
        <f t="shared" si="3"/>
        <v>0</v>
      </c>
      <c r="S45" s="14"/>
      <c r="T45" s="14"/>
      <c r="U45" s="65"/>
    </row>
    <row r="46" spans="1:21" x14ac:dyDescent="0.35">
      <c r="A46" s="64">
        <v>45</v>
      </c>
      <c r="B46" s="14"/>
      <c r="C46" s="43"/>
      <c r="D46" s="14"/>
      <c r="E46" s="14"/>
      <c r="F46" s="14"/>
      <c r="G46" s="14"/>
      <c r="H46" s="44"/>
      <c r="I46" s="44"/>
      <c r="J46" s="44">
        <f t="shared" si="0"/>
        <v>0</v>
      </c>
      <c r="K46" s="44">
        <f t="shared" si="1"/>
        <v>0</v>
      </c>
      <c r="L46" s="14"/>
      <c r="M46" s="14"/>
      <c r="N46" s="21"/>
      <c r="O46" s="21">
        <f t="shared" si="2"/>
        <v>0</v>
      </c>
      <c r="P46" s="21"/>
      <c r="Q46" s="14"/>
      <c r="R46" s="14">
        <f t="shared" si="3"/>
        <v>0</v>
      </c>
      <c r="S46" s="14"/>
      <c r="T46" s="14"/>
      <c r="U46" s="65"/>
    </row>
    <row r="47" spans="1:21" x14ac:dyDescent="0.35">
      <c r="A47" s="64">
        <v>46</v>
      </c>
      <c r="B47" s="14"/>
      <c r="C47" s="43"/>
      <c r="D47" s="14"/>
      <c r="E47" s="14"/>
      <c r="F47" s="14"/>
      <c r="G47" s="14"/>
      <c r="H47" s="44"/>
      <c r="I47" s="44"/>
      <c r="J47" s="44">
        <f t="shared" si="0"/>
        <v>0</v>
      </c>
      <c r="K47" s="44">
        <f t="shared" si="1"/>
        <v>0</v>
      </c>
      <c r="L47" s="14"/>
      <c r="M47" s="14"/>
      <c r="N47" s="21"/>
      <c r="O47" s="21">
        <f t="shared" si="2"/>
        <v>0</v>
      </c>
      <c r="P47" s="21"/>
      <c r="Q47" s="14"/>
      <c r="R47" s="14">
        <f t="shared" si="3"/>
        <v>0</v>
      </c>
      <c r="S47" s="14"/>
      <c r="T47" s="14"/>
      <c r="U47" s="65"/>
    </row>
    <row r="48" spans="1:21" x14ac:dyDescent="0.35">
      <c r="A48" s="64">
        <v>47</v>
      </c>
      <c r="B48" s="14"/>
      <c r="C48" s="43"/>
      <c r="D48" s="14"/>
      <c r="E48" s="14"/>
      <c r="F48" s="14"/>
      <c r="G48" s="14"/>
      <c r="H48" s="44"/>
      <c r="I48" s="44"/>
      <c r="J48" s="44">
        <f t="shared" si="0"/>
        <v>0</v>
      </c>
      <c r="K48" s="44">
        <f t="shared" si="1"/>
        <v>0</v>
      </c>
      <c r="L48" s="14"/>
      <c r="M48" s="14"/>
      <c r="N48" s="21"/>
      <c r="O48" s="21">
        <f t="shared" si="2"/>
        <v>0</v>
      </c>
      <c r="P48" s="21"/>
      <c r="Q48" s="14"/>
      <c r="R48" s="14">
        <f t="shared" si="3"/>
        <v>0</v>
      </c>
      <c r="S48" s="14"/>
      <c r="T48" s="14"/>
      <c r="U48" s="65"/>
    </row>
    <row r="49" spans="1:21" x14ac:dyDescent="0.35">
      <c r="A49" s="64">
        <v>48</v>
      </c>
      <c r="B49" s="14"/>
      <c r="C49" s="43"/>
      <c r="D49" s="14"/>
      <c r="E49" s="14"/>
      <c r="F49" s="14"/>
      <c r="G49" s="14"/>
      <c r="H49" s="44"/>
      <c r="I49" s="44"/>
      <c r="J49" s="44">
        <f t="shared" si="0"/>
        <v>0</v>
      </c>
      <c r="K49" s="44">
        <f t="shared" si="1"/>
        <v>0</v>
      </c>
      <c r="L49" s="14"/>
      <c r="M49" s="14"/>
      <c r="N49" s="21"/>
      <c r="O49" s="21">
        <f t="shared" si="2"/>
        <v>0</v>
      </c>
      <c r="P49" s="21"/>
      <c r="Q49" s="14"/>
      <c r="R49" s="14">
        <f t="shared" si="3"/>
        <v>0</v>
      </c>
      <c r="S49" s="14"/>
      <c r="T49" s="14"/>
      <c r="U49" s="65"/>
    </row>
    <row r="50" spans="1:21" x14ac:dyDescent="0.35">
      <c r="A50" s="64">
        <v>49</v>
      </c>
      <c r="B50" s="14"/>
      <c r="C50" s="43"/>
      <c r="D50" s="14"/>
      <c r="E50" s="14"/>
      <c r="F50" s="14"/>
      <c r="G50" s="14"/>
      <c r="H50" s="44"/>
      <c r="I50" s="44"/>
      <c r="J50" s="44">
        <f t="shared" si="0"/>
        <v>0</v>
      </c>
      <c r="K50" s="44">
        <f t="shared" si="1"/>
        <v>0</v>
      </c>
      <c r="L50" s="14"/>
      <c r="M50" s="14"/>
      <c r="N50" s="21"/>
      <c r="O50" s="21">
        <f t="shared" si="2"/>
        <v>0</v>
      </c>
      <c r="P50" s="21"/>
      <c r="Q50" s="14"/>
      <c r="R50" s="14">
        <f t="shared" si="3"/>
        <v>0</v>
      </c>
      <c r="S50" s="14"/>
      <c r="T50" s="14"/>
      <c r="U50" s="65"/>
    </row>
    <row r="51" spans="1:21" x14ac:dyDescent="0.35">
      <c r="A51" s="64">
        <v>50</v>
      </c>
      <c r="B51" s="14"/>
      <c r="C51" s="43"/>
      <c r="D51" s="14"/>
      <c r="E51" s="14"/>
      <c r="F51" s="14"/>
      <c r="G51" s="14"/>
      <c r="H51" s="44"/>
      <c r="I51" s="44"/>
      <c r="J51" s="44">
        <f t="shared" si="0"/>
        <v>0</v>
      </c>
      <c r="K51" s="44">
        <f t="shared" si="1"/>
        <v>0</v>
      </c>
      <c r="L51" s="14"/>
      <c r="M51" s="14"/>
      <c r="N51" s="21"/>
      <c r="O51" s="21">
        <f t="shared" si="2"/>
        <v>0</v>
      </c>
      <c r="P51" s="21"/>
      <c r="Q51" s="14"/>
      <c r="R51" s="14">
        <f t="shared" si="3"/>
        <v>0</v>
      </c>
      <c r="S51" s="14"/>
      <c r="T51" s="14"/>
      <c r="U51" s="65"/>
    </row>
    <row r="52" spans="1:21" x14ac:dyDescent="0.35">
      <c r="A52" s="64">
        <v>51</v>
      </c>
      <c r="B52" s="14"/>
      <c r="C52" s="43"/>
      <c r="D52" s="14"/>
      <c r="E52" s="14"/>
      <c r="F52" s="14"/>
      <c r="G52" s="14"/>
      <c r="H52" s="44"/>
      <c r="I52" s="44"/>
      <c r="J52" s="44">
        <f t="shared" si="0"/>
        <v>0</v>
      </c>
      <c r="K52" s="44">
        <f t="shared" si="1"/>
        <v>0</v>
      </c>
      <c r="L52" s="14"/>
      <c r="M52" s="14"/>
      <c r="N52" s="21"/>
      <c r="O52" s="21">
        <f t="shared" si="2"/>
        <v>0</v>
      </c>
      <c r="P52" s="21"/>
      <c r="Q52" s="14"/>
      <c r="R52" s="14">
        <f t="shared" si="3"/>
        <v>0</v>
      </c>
      <c r="S52" s="14"/>
      <c r="T52" s="14"/>
      <c r="U52" s="65"/>
    </row>
    <row r="53" spans="1:21" x14ac:dyDescent="0.35">
      <c r="A53" s="64">
        <v>52</v>
      </c>
      <c r="B53" s="14"/>
      <c r="C53" s="43"/>
      <c r="D53" s="14"/>
      <c r="E53" s="14"/>
      <c r="F53" s="14"/>
      <c r="G53" s="14"/>
      <c r="H53" s="44"/>
      <c r="I53" s="44"/>
      <c r="J53" s="44">
        <f t="shared" si="0"/>
        <v>0</v>
      </c>
      <c r="K53" s="44">
        <f t="shared" si="1"/>
        <v>0</v>
      </c>
      <c r="L53" s="14"/>
      <c r="M53" s="14"/>
      <c r="N53" s="21"/>
      <c r="O53" s="21">
        <f t="shared" si="2"/>
        <v>0</v>
      </c>
      <c r="P53" s="21"/>
      <c r="Q53" s="14"/>
      <c r="R53" s="14">
        <f t="shared" si="3"/>
        <v>0</v>
      </c>
      <c r="S53" s="14"/>
      <c r="T53" s="14"/>
      <c r="U53" s="65"/>
    </row>
    <row r="54" spans="1:21" x14ac:dyDescent="0.35">
      <c r="A54" s="64">
        <v>53</v>
      </c>
      <c r="B54" s="14"/>
      <c r="C54" s="43"/>
      <c r="D54" s="14"/>
      <c r="E54" s="14"/>
      <c r="F54" s="14"/>
      <c r="G54" s="14"/>
      <c r="H54" s="44"/>
      <c r="I54" s="44"/>
      <c r="J54" s="44">
        <f t="shared" si="0"/>
        <v>0</v>
      </c>
      <c r="K54" s="44">
        <f t="shared" si="1"/>
        <v>0</v>
      </c>
      <c r="L54" s="14"/>
      <c r="M54" s="14"/>
      <c r="N54" s="21"/>
      <c r="O54" s="21">
        <f t="shared" si="2"/>
        <v>0</v>
      </c>
      <c r="P54" s="21"/>
      <c r="Q54" s="14"/>
      <c r="R54" s="14">
        <f t="shared" si="3"/>
        <v>0</v>
      </c>
      <c r="S54" s="14"/>
      <c r="T54" s="14"/>
      <c r="U54" s="65"/>
    </row>
    <row r="55" spans="1:21" x14ac:dyDescent="0.35">
      <c r="A55" s="64">
        <v>54</v>
      </c>
      <c r="B55" s="14"/>
      <c r="C55" s="43"/>
      <c r="D55" s="14"/>
      <c r="E55" s="14"/>
      <c r="F55" s="14"/>
      <c r="G55" s="14"/>
      <c r="H55" s="44"/>
      <c r="I55" s="44"/>
      <c r="J55" s="44">
        <f t="shared" si="0"/>
        <v>0</v>
      </c>
      <c r="K55" s="44">
        <f t="shared" si="1"/>
        <v>0</v>
      </c>
      <c r="L55" s="14"/>
      <c r="M55" s="14"/>
      <c r="N55" s="21"/>
      <c r="O55" s="21">
        <f t="shared" si="2"/>
        <v>0</v>
      </c>
      <c r="P55" s="21"/>
      <c r="Q55" s="14"/>
      <c r="R55" s="14">
        <f t="shared" si="3"/>
        <v>0</v>
      </c>
      <c r="S55" s="14"/>
      <c r="T55" s="14"/>
      <c r="U55" s="65"/>
    </row>
    <row r="56" spans="1:21" x14ac:dyDescent="0.35">
      <c r="A56" s="64">
        <v>55</v>
      </c>
      <c r="B56" s="14"/>
      <c r="C56" s="43"/>
      <c r="D56" s="14"/>
      <c r="E56" s="14"/>
      <c r="F56" s="14"/>
      <c r="G56" s="14"/>
      <c r="H56" s="44"/>
      <c r="I56" s="44"/>
      <c r="J56" s="44">
        <f t="shared" si="0"/>
        <v>0</v>
      </c>
      <c r="K56" s="44">
        <f t="shared" si="1"/>
        <v>0</v>
      </c>
      <c r="L56" s="14"/>
      <c r="M56" s="14"/>
      <c r="N56" s="21"/>
      <c r="O56" s="21">
        <f t="shared" si="2"/>
        <v>0</v>
      </c>
      <c r="P56" s="21"/>
      <c r="Q56" s="14"/>
      <c r="R56" s="14">
        <f t="shared" si="3"/>
        <v>0</v>
      </c>
      <c r="S56" s="14"/>
      <c r="T56" s="14"/>
      <c r="U56" s="65"/>
    </row>
    <row r="57" spans="1:21" x14ac:dyDescent="0.35">
      <c r="A57" s="64">
        <v>56</v>
      </c>
      <c r="B57" s="14"/>
      <c r="C57" s="43"/>
      <c r="D57" s="14"/>
      <c r="E57" s="14"/>
      <c r="F57" s="14"/>
      <c r="G57" s="14"/>
      <c r="H57" s="44"/>
      <c r="I57" s="44"/>
      <c r="J57" s="44">
        <f t="shared" si="0"/>
        <v>0</v>
      </c>
      <c r="K57" s="44">
        <f t="shared" si="1"/>
        <v>0</v>
      </c>
      <c r="L57" s="14"/>
      <c r="M57" s="14"/>
      <c r="N57" s="21"/>
      <c r="O57" s="21">
        <f t="shared" si="2"/>
        <v>0</v>
      </c>
      <c r="P57" s="21"/>
      <c r="Q57" s="14"/>
      <c r="R57" s="14">
        <f t="shared" si="3"/>
        <v>0</v>
      </c>
      <c r="S57" s="14"/>
      <c r="T57" s="14"/>
      <c r="U57" s="65"/>
    </row>
    <row r="58" spans="1:21" x14ac:dyDescent="0.35">
      <c r="A58" s="64">
        <v>57</v>
      </c>
      <c r="B58" s="14"/>
      <c r="C58" s="43"/>
      <c r="D58" s="14"/>
      <c r="E58" s="14"/>
      <c r="F58" s="14"/>
      <c r="G58" s="14"/>
      <c r="H58" s="44"/>
      <c r="I58" s="44"/>
      <c r="J58" s="44">
        <f t="shared" si="0"/>
        <v>0</v>
      </c>
      <c r="K58" s="44">
        <f t="shared" si="1"/>
        <v>0</v>
      </c>
      <c r="L58" s="14"/>
      <c r="M58" s="14"/>
      <c r="N58" s="21"/>
      <c r="O58" s="21">
        <f t="shared" si="2"/>
        <v>0</v>
      </c>
      <c r="P58" s="21"/>
      <c r="Q58" s="14"/>
      <c r="R58" s="14">
        <f t="shared" si="3"/>
        <v>0</v>
      </c>
      <c r="S58" s="14"/>
      <c r="T58" s="14"/>
      <c r="U58" s="65"/>
    </row>
    <row r="59" spans="1:21" x14ac:dyDescent="0.35">
      <c r="A59" s="64">
        <v>58</v>
      </c>
      <c r="B59" s="14"/>
      <c r="C59" s="43"/>
      <c r="D59" s="14"/>
      <c r="E59" s="14"/>
      <c r="F59" s="14"/>
      <c r="G59" s="14"/>
      <c r="H59" s="44"/>
      <c r="I59" s="44"/>
      <c r="J59" s="44">
        <f t="shared" si="0"/>
        <v>0</v>
      </c>
      <c r="K59" s="44">
        <f t="shared" si="1"/>
        <v>0</v>
      </c>
      <c r="L59" s="14"/>
      <c r="M59" s="14"/>
      <c r="N59" s="21"/>
      <c r="O59" s="21">
        <f t="shared" si="2"/>
        <v>0</v>
      </c>
      <c r="P59" s="21"/>
      <c r="Q59" s="14"/>
      <c r="R59" s="14">
        <f t="shared" si="3"/>
        <v>0</v>
      </c>
      <c r="S59" s="14"/>
      <c r="T59" s="14"/>
      <c r="U59" s="65"/>
    </row>
    <row r="60" spans="1:21" x14ac:dyDescent="0.35">
      <c r="A60" s="64">
        <v>59</v>
      </c>
      <c r="B60" s="14"/>
      <c r="C60" s="43"/>
      <c r="D60" s="14"/>
      <c r="E60" s="14"/>
      <c r="F60" s="14"/>
      <c r="G60" s="14"/>
      <c r="H60" s="44"/>
      <c r="I60" s="44"/>
      <c r="J60" s="44">
        <f t="shared" si="0"/>
        <v>0</v>
      </c>
      <c r="K60" s="44">
        <f t="shared" si="1"/>
        <v>0</v>
      </c>
      <c r="L60" s="14"/>
      <c r="M60" s="14"/>
      <c r="N60" s="21"/>
      <c r="O60" s="21">
        <f t="shared" si="2"/>
        <v>0</v>
      </c>
      <c r="P60" s="21"/>
      <c r="Q60" s="14"/>
      <c r="R60" s="14">
        <f t="shared" si="3"/>
        <v>0</v>
      </c>
      <c r="S60" s="14"/>
      <c r="T60" s="14"/>
      <c r="U60" s="65"/>
    </row>
    <row r="61" spans="1:21" x14ac:dyDescent="0.35">
      <c r="A61" s="64">
        <v>60</v>
      </c>
      <c r="B61" s="14"/>
      <c r="C61" s="43"/>
      <c r="D61" s="14"/>
      <c r="E61" s="14"/>
      <c r="F61" s="14"/>
      <c r="G61" s="14"/>
      <c r="H61" s="44"/>
      <c r="I61" s="44"/>
      <c r="J61" s="44">
        <f t="shared" si="0"/>
        <v>0</v>
      </c>
      <c r="K61" s="44">
        <f t="shared" si="1"/>
        <v>0</v>
      </c>
      <c r="L61" s="14"/>
      <c r="M61" s="14"/>
      <c r="N61" s="21"/>
      <c r="O61" s="21">
        <f t="shared" si="2"/>
        <v>0</v>
      </c>
      <c r="P61" s="21"/>
      <c r="Q61" s="14"/>
      <c r="R61" s="14">
        <f t="shared" si="3"/>
        <v>0</v>
      </c>
      <c r="S61" s="14"/>
      <c r="T61" s="14"/>
      <c r="U61" s="65"/>
    </row>
    <row r="62" spans="1:21" x14ac:dyDescent="0.35">
      <c r="A62" s="64">
        <v>61</v>
      </c>
      <c r="B62" s="14"/>
      <c r="C62" s="43"/>
      <c r="D62" s="14"/>
      <c r="E62" s="14"/>
      <c r="F62" s="14"/>
      <c r="G62" s="14"/>
      <c r="H62" s="44"/>
      <c r="I62" s="44"/>
      <c r="J62" s="44">
        <f t="shared" si="0"/>
        <v>0</v>
      </c>
      <c r="K62" s="44">
        <f t="shared" si="1"/>
        <v>0</v>
      </c>
      <c r="L62" s="14"/>
      <c r="M62" s="14"/>
      <c r="N62" s="21"/>
      <c r="O62" s="21">
        <f t="shared" si="2"/>
        <v>0</v>
      </c>
      <c r="P62" s="21"/>
      <c r="Q62" s="14"/>
      <c r="R62" s="14">
        <f t="shared" si="3"/>
        <v>0</v>
      </c>
      <c r="S62" s="14"/>
      <c r="T62" s="14"/>
      <c r="U62" s="65"/>
    </row>
    <row r="63" spans="1:21" x14ac:dyDescent="0.35">
      <c r="A63" s="64">
        <v>62</v>
      </c>
      <c r="B63" s="14"/>
      <c r="C63" s="43"/>
      <c r="D63" s="14"/>
      <c r="E63" s="14"/>
      <c r="F63" s="14"/>
      <c r="G63" s="14"/>
      <c r="H63" s="44"/>
      <c r="I63" s="44"/>
      <c r="J63" s="44">
        <f t="shared" si="0"/>
        <v>0</v>
      </c>
      <c r="K63" s="44">
        <f t="shared" si="1"/>
        <v>0</v>
      </c>
      <c r="L63" s="14"/>
      <c r="M63" s="14"/>
      <c r="N63" s="21"/>
      <c r="O63" s="21">
        <f t="shared" si="2"/>
        <v>0</v>
      </c>
      <c r="P63" s="21"/>
      <c r="Q63" s="14"/>
      <c r="R63" s="14">
        <f t="shared" si="3"/>
        <v>0</v>
      </c>
      <c r="S63" s="14"/>
      <c r="T63" s="14"/>
      <c r="U63" s="65"/>
    </row>
    <row r="64" spans="1:21" x14ac:dyDescent="0.35">
      <c r="A64" s="64">
        <v>63</v>
      </c>
      <c r="B64" s="14"/>
      <c r="C64" s="43"/>
      <c r="D64" s="14"/>
      <c r="E64" s="14"/>
      <c r="F64" s="14"/>
      <c r="G64" s="14"/>
      <c r="H64" s="44"/>
      <c r="I64" s="44"/>
      <c r="J64" s="44">
        <f t="shared" si="0"/>
        <v>0</v>
      </c>
      <c r="K64" s="44">
        <f t="shared" si="1"/>
        <v>0</v>
      </c>
      <c r="L64" s="14"/>
      <c r="M64" s="14"/>
      <c r="N64" s="21"/>
      <c r="O64" s="21">
        <f t="shared" si="2"/>
        <v>0</v>
      </c>
      <c r="P64" s="21"/>
      <c r="Q64" s="14"/>
      <c r="R64" s="14">
        <f t="shared" si="3"/>
        <v>0</v>
      </c>
      <c r="S64" s="14"/>
      <c r="T64" s="14"/>
      <c r="U64" s="65"/>
    </row>
    <row r="65" spans="1:21" x14ac:dyDescent="0.35">
      <c r="A65" s="64">
        <v>64</v>
      </c>
      <c r="B65" s="14"/>
      <c r="C65" s="43"/>
      <c r="D65" s="14"/>
      <c r="E65" s="14"/>
      <c r="F65" s="14"/>
      <c r="G65" s="14"/>
      <c r="H65" s="44"/>
      <c r="I65" s="44"/>
      <c r="J65" s="44">
        <f t="shared" si="0"/>
        <v>0</v>
      </c>
      <c r="K65" s="44">
        <f t="shared" si="1"/>
        <v>0</v>
      </c>
      <c r="L65" s="14"/>
      <c r="M65" s="14"/>
      <c r="N65" s="21"/>
      <c r="O65" s="21">
        <f t="shared" si="2"/>
        <v>0</v>
      </c>
      <c r="P65" s="21"/>
      <c r="Q65" s="14"/>
      <c r="R65" s="14">
        <f t="shared" si="3"/>
        <v>0</v>
      </c>
      <c r="S65" s="14"/>
      <c r="T65" s="14"/>
      <c r="U65" s="65"/>
    </row>
    <row r="66" spans="1:21" x14ac:dyDescent="0.35">
      <c r="A66" s="64">
        <v>65</v>
      </c>
      <c r="B66" s="14"/>
      <c r="C66" s="43"/>
      <c r="D66" s="14"/>
      <c r="E66" s="14"/>
      <c r="F66" s="14"/>
      <c r="G66" s="14"/>
      <c r="H66" s="44"/>
      <c r="I66" s="44"/>
      <c r="J66" s="44">
        <f t="shared" si="0"/>
        <v>0</v>
      </c>
      <c r="K66" s="44">
        <f t="shared" si="1"/>
        <v>0</v>
      </c>
      <c r="L66" s="14"/>
      <c r="M66" s="14"/>
      <c r="N66" s="21"/>
      <c r="O66" s="21">
        <f t="shared" si="2"/>
        <v>0</v>
      </c>
      <c r="P66" s="21"/>
      <c r="Q66" s="14"/>
      <c r="R66" s="14">
        <f t="shared" si="3"/>
        <v>0</v>
      </c>
      <c r="S66" s="14"/>
      <c r="T66" s="14"/>
      <c r="U66" s="65"/>
    </row>
    <row r="67" spans="1:21" x14ac:dyDescent="0.35">
      <c r="A67" s="64">
        <v>66</v>
      </c>
      <c r="B67" s="14"/>
      <c r="C67" s="43"/>
      <c r="D67" s="14"/>
      <c r="E67" s="14"/>
      <c r="F67" s="14"/>
      <c r="G67" s="14"/>
      <c r="H67" s="44"/>
      <c r="I67" s="44"/>
      <c r="J67" s="44">
        <f t="shared" ref="J67:J130" si="4">I67-H67</f>
        <v>0</v>
      </c>
      <c r="K67" s="44">
        <f t="shared" ref="K67:K130" si="5">(J67/0.041677)</f>
        <v>0</v>
      </c>
      <c r="L67" s="14"/>
      <c r="M67" s="14"/>
      <c r="N67" s="21"/>
      <c r="O67" s="21">
        <f t="shared" ref="O67:O130" si="6">(N67-M67)</f>
        <v>0</v>
      </c>
      <c r="P67" s="21"/>
      <c r="Q67" s="14"/>
      <c r="R67" s="14">
        <f t="shared" ref="R67:R130" si="7">(M67*P67*Q67)/100</f>
        <v>0</v>
      </c>
      <c r="S67" s="14"/>
      <c r="T67" s="14"/>
      <c r="U67" s="65"/>
    </row>
    <row r="68" spans="1:21" x14ac:dyDescent="0.35">
      <c r="A68" s="64">
        <v>67</v>
      </c>
      <c r="B68" s="14"/>
      <c r="C68" s="43"/>
      <c r="D68" s="14"/>
      <c r="E68" s="14"/>
      <c r="F68" s="14"/>
      <c r="G68" s="14"/>
      <c r="H68" s="44"/>
      <c r="I68" s="44"/>
      <c r="J68" s="44">
        <f t="shared" si="4"/>
        <v>0</v>
      </c>
      <c r="K68" s="44">
        <f t="shared" si="5"/>
        <v>0</v>
      </c>
      <c r="L68" s="14"/>
      <c r="M68" s="14"/>
      <c r="N68" s="21"/>
      <c r="O68" s="21">
        <f t="shared" si="6"/>
        <v>0</v>
      </c>
      <c r="P68" s="21"/>
      <c r="Q68" s="14"/>
      <c r="R68" s="14">
        <f t="shared" si="7"/>
        <v>0</v>
      </c>
      <c r="S68" s="14"/>
      <c r="T68" s="14"/>
      <c r="U68" s="65"/>
    </row>
    <row r="69" spans="1:21" x14ac:dyDescent="0.35">
      <c r="A69" s="64">
        <v>68</v>
      </c>
      <c r="B69" s="14"/>
      <c r="C69" s="43"/>
      <c r="D69" s="14"/>
      <c r="E69" s="14"/>
      <c r="F69" s="14"/>
      <c r="G69" s="14"/>
      <c r="H69" s="44"/>
      <c r="I69" s="44"/>
      <c r="J69" s="44">
        <f t="shared" si="4"/>
        <v>0</v>
      </c>
      <c r="K69" s="44">
        <f t="shared" si="5"/>
        <v>0</v>
      </c>
      <c r="L69" s="14"/>
      <c r="M69" s="14"/>
      <c r="N69" s="21"/>
      <c r="O69" s="21">
        <f t="shared" si="6"/>
        <v>0</v>
      </c>
      <c r="P69" s="21"/>
      <c r="Q69" s="14"/>
      <c r="R69" s="14">
        <f t="shared" si="7"/>
        <v>0</v>
      </c>
      <c r="S69" s="14"/>
      <c r="T69" s="14"/>
      <c r="U69" s="65"/>
    </row>
    <row r="70" spans="1:21" x14ac:dyDescent="0.35">
      <c r="A70" s="64">
        <v>69</v>
      </c>
      <c r="B70" s="14"/>
      <c r="C70" s="43"/>
      <c r="D70" s="14"/>
      <c r="E70" s="14"/>
      <c r="F70" s="14"/>
      <c r="G70" s="14"/>
      <c r="H70" s="44"/>
      <c r="I70" s="44"/>
      <c r="J70" s="44">
        <f t="shared" si="4"/>
        <v>0</v>
      </c>
      <c r="K70" s="44">
        <f t="shared" si="5"/>
        <v>0</v>
      </c>
      <c r="L70" s="14"/>
      <c r="M70" s="14"/>
      <c r="N70" s="21"/>
      <c r="O70" s="21">
        <f t="shared" si="6"/>
        <v>0</v>
      </c>
      <c r="P70" s="21"/>
      <c r="Q70" s="14"/>
      <c r="R70" s="14">
        <f t="shared" si="7"/>
        <v>0</v>
      </c>
      <c r="S70" s="14"/>
      <c r="T70" s="14"/>
      <c r="U70" s="65"/>
    </row>
    <row r="71" spans="1:21" x14ac:dyDescent="0.35">
      <c r="A71" s="64">
        <v>70</v>
      </c>
      <c r="B71" s="14"/>
      <c r="C71" s="43"/>
      <c r="D71" s="14"/>
      <c r="E71" s="14"/>
      <c r="F71" s="14"/>
      <c r="G71" s="14"/>
      <c r="H71" s="44"/>
      <c r="I71" s="44"/>
      <c r="J71" s="44">
        <f t="shared" si="4"/>
        <v>0</v>
      </c>
      <c r="K71" s="44">
        <f t="shared" si="5"/>
        <v>0</v>
      </c>
      <c r="L71" s="14"/>
      <c r="M71" s="14"/>
      <c r="N71" s="21"/>
      <c r="O71" s="21">
        <f t="shared" si="6"/>
        <v>0</v>
      </c>
      <c r="P71" s="21"/>
      <c r="Q71" s="14"/>
      <c r="R71" s="14">
        <f t="shared" si="7"/>
        <v>0</v>
      </c>
      <c r="S71" s="14"/>
      <c r="T71" s="14"/>
      <c r="U71" s="65"/>
    </row>
    <row r="72" spans="1:21" x14ac:dyDescent="0.35">
      <c r="A72" s="64">
        <v>71</v>
      </c>
      <c r="B72" s="14"/>
      <c r="C72" s="43"/>
      <c r="D72" s="14"/>
      <c r="E72" s="14"/>
      <c r="F72" s="14"/>
      <c r="G72" s="14"/>
      <c r="H72" s="44"/>
      <c r="I72" s="44"/>
      <c r="J72" s="44">
        <f t="shared" si="4"/>
        <v>0</v>
      </c>
      <c r="K72" s="44">
        <f t="shared" si="5"/>
        <v>0</v>
      </c>
      <c r="L72" s="14"/>
      <c r="M72" s="14"/>
      <c r="N72" s="21"/>
      <c r="O72" s="21">
        <f t="shared" si="6"/>
        <v>0</v>
      </c>
      <c r="P72" s="21"/>
      <c r="Q72" s="14"/>
      <c r="R72" s="14">
        <f t="shared" si="7"/>
        <v>0</v>
      </c>
      <c r="S72" s="14"/>
      <c r="T72" s="14"/>
      <c r="U72" s="65"/>
    </row>
    <row r="73" spans="1:21" x14ac:dyDescent="0.35">
      <c r="A73" s="64">
        <v>72</v>
      </c>
      <c r="B73" s="14"/>
      <c r="C73" s="43"/>
      <c r="D73" s="14"/>
      <c r="E73" s="14"/>
      <c r="F73" s="14"/>
      <c r="G73" s="14"/>
      <c r="H73" s="44"/>
      <c r="I73" s="44"/>
      <c r="J73" s="44">
        <f t="shared" si="4"/>
        <v>0</v>
      </c>
      <c r="K73" s="44">
        <f t="shared" si="5"/>
        <v>0</v>
      </c>
      <c r="L73" s="14"/>
      <c r="M73" s="14"/>
      <c r="N73" s="21"/>
      <c r="O73" s="21">
        <f t="shared" si="6"/>
        <v>0</v>
      </c>
      <c r="P73" s="21"/>
      <c r="Q73" s="14"/>
      <c r="R73" s="14">
        <f t="shared" si="7"/>
        <v>0</v>
      </c>
      <c r="S73" s="14"/>
      <c r="T73" s="14"/>
      <c r="U73" s="65"/>
    </row>
    <row r="74" spans="1:21" x14ac:dyDescent="0.35">
      <c r="A74" s="64">
        <v>73</v>
      </c>
      <c r="B74" s="14"/>
      <c r="C74" s="43"/>
      <c r="D74" s="14"/>
      <c r="E74" s="14"/>
      <c r="F74" s="14"/>
      <c r="G74" s="14"/>
      <c r="H74" s="44"/>
      <c r="I74" s="44"/>
      <c r="J74" s="44">
        <f t="shared" si="4"/>
        <v>0</v>
      </c>
      <c r="K74" s="44">
        <f t="shared" si="5"/>
        <v>0</v>
      </c>
      <c r="L74" s="14"/>
      <c r="M74" s="14"/>
      <c r="N74" s="21"/>
      <c r="O74" s="21">
        <f t="shared" si="6"/>
        <v>0</v>
      </c>
      <c r="P74" s="21"/>
      <c r="Q74" s="14"/>
      <c r="R74" s="14">
        <f t="shared" si="7"/>
        <v>0</v>
      </c>
      <c r="S74" s="14"/>
      <c r="T74" s="14"/>
      <c r="U74" s="65"/>
    </row>
    <row r="75" spans="1:21" x14ac:dyDescent="0.35">
      <c r="A75" s="64">
        <v>74</v>
      </c>
      <c r="B75" s="14"/>
      <c r="C75" s="43"/>
      <c r="D75" s="14"/>
      <c r="E75" s="14"/>
      <c r="F75" s="14"/>
      <c r="G75" s="14"/>
      <c r="H75" s="44"/>
      <c r="I75" s="44"/>
      <c r="J75" s="44">
        <f t="shared" si="4"/>
        <v>0</v>
      </c>
      <c r="K75" s="44">
        <f t="shared" si="5"/>
        <v>0</v>
      </c>
      <c r="L75" s="14"/>
      <c r="M75" s="14"/>
      <c r="N75" s="21"/>
      <c r="O75" s="21">
        <f t="shared" si="6"/>
        <v>0</v>
      </c>
      <c r="P75" s="21"/>
      <c r="Q75" s="14"/>
      <c r="R75" s="14">
        <f t="shared" si="7"/>
        <v>0</v>
      </c>
      <c r="S75" s="14"/>
      <c r="T75" s="14"/>
      <c r="U75" s="65"/>
    </row>
    <row r="76" spans="1:21" x14ac:dyDescent="0.35">
      <c r="A76" s="64">
        <v>75</v>
      </c>
      <c r="B76" s="14"/>
      <c r="C76" s="43"/>
      <c r="D76" s="14"/>
      <c r="E76" s="14"/>
      <c r="F76" s="14"/>
      <c r="G76" s="14"/>
      <c r="H76" s="44"/>
      <c r="I76" s="44"/>
      <c r="J76" s="44">
        <f t="shared" si="4"/>
        <v>0</v>
      </c>
      <c r="K76" s="44">
        <f t="shared" si="5"/>
        <v>0</v>
      </c>
      <c r="L76" s="14"/>
      <c r="M76" s="14"/>
      <c r="N76" s="21"/>
      <c r="O76" s="21">
        <f t="shared" si="6"/>
        <v>0</v>
      </c>
      <c r="P76" s="21"/>
      <c r="Q76" s="14"/>
      <c r="R76" s="14">
        <f t="shared" si="7"/>
        <v>0</v>
      </c>
      <c r="S76" s="14"/>
      <c r="T76" s="14"/>
      <c r="U76" s="65"/>
    </row>
    <row r="77" spans="1:21" x14ac:dyDescent="0.35">
      <c r="A77" s="64">
        <v>76</v>
      </c>
      <c r="B77" s="14"/>
      <c r="C77" s="43"/>
      <c r="D77" s="14"/>
      <c r="E77" s="14"/>
      <c r="F77" s="14"/>
      <c r="G77" s="14"/>
      <c r="H77" s="44"/>
      <c r="I77" s="44"/>
      <c r="J77" s="44">
        <f t="shared" si="4"/>
        <v>0</v>
      </c>
      <c r="K77" s="44">
        <f t="shared" si="5"/>
        <v>0</v>
      </c>
      <c r="L77" s="14"/>
      <c r="M77" s="14"/>
      <c r="N77" s="21"/>
      <c r="O77" s="21">
        <f t="shared" si="6"/>
        <v>0</v>
      </c>
      <c r="P77" s="21"/>
      <c r="Q77" s="14"/>
      <c r="R77" s="14">
        <f t="shared" si="7"/>
        <v>0</v>
      </c>
      <c r="S77" s="14"/>
      <c r="T77" s="14"/>
      <c r="U77" s="65"/>
    </row>
    <row r="78" spans="1:21" x14ac:dyDescent="0.35">
      <c r="A78" s="64">
        <v>77</v>
      </c>
      <c r="B78" s="14"/>
      <c r="C78" s="43"/>
      <c r="D78" s="14"/>
      <c r="E78" s="14"/>
      <c r="F78" s="14"/>
      <c r="G78" s="14"/>
      <c r="H78" s="44"/>
      <c r="I78" s="44"/>
      <c r="J78" s="44">
        <f t="shared" si="4"/>
        <v>0</v>
      </c>
      <c r="K78" s="44">
        <f t="shared" si="5"/>
        <v>0</v>
      </c>
      <c r="L78" s="14"/>
      <c r="M78" s="14"/>
      <c r="N78" s="21"/>
      <c r="O78" s="21">
        <f t="shared" si="6"/>
        <v>0</v>
      </c>
      <c r="P78" s="21"/>
      <c r="Q78" s="14"/>
      <c r="R78" s="14">
        <f t="shared" si="7"/>
        <v>0</v>
      </c>
      <c r="S78" s="14"/>
      <c r="T78" s="14"/>
      <c r="U78" s="65"/>
    </row>
    <row r="79" spans="1:21" x14ac:dyDescent="0.35">
      <c r="A79" s="64">
        <v>78</v>
      </c>
      <c r="B79" s="14"/>
      <c r="C79" s="43"/>
      <c r="D79" s="14"/>
      <c r="E79" s="14"/>
      <c r="F79" s="14"/>
      <c r="G79" s="14"/>
      <c r="H79" s="44"/>
      <c r="I79" s="44"/>
      <c r="J79" s="44">
        <f t="shared" si="4"/>
        <v>0</v>
      </c>
      <c r="K79" s="44">
        <f t="shared" si="5"/>
        <v>0</v>
      </c>
      <c r="L79" s="14"/>
      <c r="M79" s="14"/>
      <c r="N79" s="21"/>
      <c r="O79" s="21">
        <f t="shared" si="6"/>
        <v>0</v>
      </c>
      <c r="P79" s="21"/>
      <c r="Q79" s="14"/>
      <c r="R79" s="14">
        <f t="shared" si="7"/>
        <v>0</v>
      </c>
      <c r="S79" s="14"/>
      <c r="T79" s="14"/>
      <c r="U79" s="65"/>
    </row>
    <row r="80" spans="1:21" x14ac:dyDescent="0.35">
      <c r="A80" s="64">
        <v>79</v>
      </c>
      <c r="B80" s="14"/>
      <c r="C80" s="43"/>
      <c r="D80" s="14"/>
      <c r="E80" s="14"/>
      <c r="F80" s="14"/>
      <c r="G80" s="14"/>
      <c r="H80" s="44"/>
      <c r="I80" s="44"/>
      <c r="J80" s="44">
        <f t="shared" si="4"/>
        <v>0</v>
      </c>
      <c r="K80" s="44">
        <f t="shared" si="5"/>
        <v>0</v>
      </c>
      <c r="L80" s="14"/>
      <c r="M80" s="14"/>
      <c r="N80" s="21"/>
      <c r="O80" s="21">
        <f t="shared" si="6"/>
        <v>0</v>
      </c>
      <c r="P80" s="21"/>
      <c r="Q80" s="14"/>
      <c r="R80" s="14">
        <f t="shared" si="7"/>
        <v>0</v>
      </c>
      <c r="S80" s="14"/>
      <c r="T80" s="14"/>
      <c r="U80" s="65"/>
    </row>
    <row r="81" spans="1:21" x14ac:dyDescent="0.35">
      <c r="A81" s="64">
        <v>80</v>
      </c>
      <c r="B81" s="14"/>
      <c r="C81" s="43"/>
      <c r="D81" s="14"/>
      <c r="E81" s="14"/>
      <c r="F81" s="14"/>
      <c r="G81" s="14"/>
      <c r="H81" s="44"/>
      <c r="I81" s="44"/>
      <c r="J81" s="44">
        <f t="shared" si="4"/>
        <v>0</v>
      </c>
      <c r="K81" s="44">
        <f t="shared" si="5"/>
        <v>0</v>
      </c>
      <c r="L81" s="14"/>
      <c r="M81" s="14"/>
      <c r="N81" s="21"/>
      <c r="O81" s="21">
        <f t="shared" si="6"/>
        <v>0</v>
      </c>
      <c r="P81" s="21"/>
      <c r="Q81" s="14"/>
      <c r="R81" s="14">
        <f t="shared" si="7"/>
        <v>0</v>
      </c>
      <c r="S81" s="14"/>
      <c r="T81" s="14"/>
      <c r="U81" s="65"/>
    </row>
    <row r="82" spans="1:21" x14ac:dyDescent="0.35">
      <c r="A82" s="64">
        <v>81</v>
      </c>
      <c r="B82" s="14"/>
      <c r="C82" s="43"/>
      <c r="D82" s="14"/>
      <c r="E82" s="14"/>
      <c r="F82" s="14"/>
      <c r="G82" s="14"/>
      <c r="H82" s="44"/>
      <c r="I82" s="44"/>
      <c r="J82" s="44">
        <f t="shared" si="4"/>
        <v>0</v>
      </c>
      <c r="K82" s="44">
        <f t="shared" si="5"/>
        <v>0</v>
      </c>
      <c r="L82" s="14"/>
      <c r="M82" s="14"/>
      <c r="N82" s="21"/>
      <c r="O82" s="21">
        <f t="shared" si="6"/>
        <v>0</v>
      </c>
      <c r="P82" s="21"/>
      <c r="Q82" s="14"/>
      <c r="R82" s="14">
        <f t="shared" si="7"/>
        <v>0</v>
      </c>
      <c r="S82" s="14"/>
      <c r="T82" s="14"/>
      <c r="U82" s="65"/>
    </row>
    <row r="83" spans="1:21" x14ac:dyDescent="0.35">
      <c r="A83" s="64">
        <v>82</v>
      </c>
      <c r="B83" s="14"/>
      <c r="C83" s="43"/>
      <c r="D83" s="14"/>
      <c r="E83" s="14"/>
      <c r="F83" s="14"/>
      <c r="G83" s="14"/>
      <c r="H83" s="44"/>
      <c r="I83" s="44"/>
      <c r="J83" s="44">
        <f t="shared" si="4"/>
        <v>0</v>
      </c>
      <c r="K83" s="44">
        <f t="shared" si="5"/>
        <v>0</v>
      </c>
      <c r="L83" s="14"/>
      <c r="M83" s="14"/>
      <c r="N83" s="21"/>
      <c r="O83" s="21">
        <f t="shared" si="6"/>
        <v>0</v>
      </c>
      <c r="P83" s="21"/>
      <c r="Q83" s="14"/>
      <c r="R83" s="14">
        <f t="shared" si="7"/>
        <v>0</v>
      </c>
      <c r="S83" s="14"/>
      <c r="T83" s="14"/>
      <c r="U83" s="65"/>
    </row>
    <row r="84" spans="1:21" x14ac:dyDescent="0.35">
      <c r="A84" s="64">
        <v>83</v>
      </c>
      <c r="B84" s="14"/>
      <c r="C84" s="43"/>
      <c r="D84" s="14"/>
      <c r="E84" s="14"/>
      <c r="F84" s="14"/>
      <c r="G84" s="14"/>
      <c r="H84" s="44"/>
      <c r="I84" s="44"/>
      <c r="J84" s="44">
        <f t="shared" si="4"/>
        <v>0</v>
      </c>
      <c r="K84" s="44">
        <f t="shared" si="5"/>
        <v>0</v>
      </c>
      <c r="L84" s="14"/>
      <c r="M84" s="14"/>
      <c r="N84" s="21"/>
      <c r="O84" s="21">
        <f t="shared" si="6"/>
        <v>0</v>
      </c>
      <c r="P84" s="21"/>
      <c r="Q84" s="14"/>
      <c r="R84" s="14">
        <f t="shared" si="7"/>
        <v>0</v>
      </c>
      <c r="S84" s="14"/>
      <c r="T84" s="14"/>
      <c r="U84" s="65"/>
    </row>
    <row r="85" spans="1:21" x14ac:dyDescent="0.35">
      <c r="A85" s="64">
        <v>84</v>
      </c>
      <c r="B85" s="14"/>
      <c r="C85" s="43"/>
      <c r="D85" s="14"/>
      <c r="E85" s="14"/>
      <c r="F85" s="14"/>
      <c r="G85" s="14"/>
      <c r="H85" s="44"/>
      <c r="I85" s="44"/>
      <c r="J85" s="44">
        <f t="shared" si="4"/>
        <v>0</v>
      </c>
      <c r="K85" s="44">
        <f t="shared" si="5"/>
        <v>0</v>
      </c>
      <c r="L85" s="14"/>
      <c r="M85" s="14"/>
      <c r="N85" s="21"/>
      <c r="O85" s="21">
        <f t="shared" si="6"/>
        <v>0</v>
      </c>
      <c r="P85" s="21"/>
      <c r="Q85" s="14"/>
      <c r="R85" s="14">
        <f t="shared" si="7"/>
        <v>0</v>
      </c>
      <c r="S85" s="14"/>
      <c r="T85" s="14"/>
      <c r="U85" s="65"/>
    </row>
    <row r="86" spans="1:21" x14ac:dyDescent="0.35">
      <c r="A86" s="64">
        <v>85</v>
      </c>
      <c r="B86" s="14"/>
      <c r="C86" s="43"/>
      <c r="D86" s="14"/>
      <c r="E86" s="14"/>
      <c r="F86" s="14"/>
      <c r="G86" s="14"/>
      <c r="H86" s="44"/>
      <c r="I86" s="44"/>
      <c r="J86" s="44">
        <f t="shared" si="4"/>
        <v>0</v>
      </c>
      <c r="K86" s="44">
        <f t="shared" si="5"/>
        <v>0</v>
      </c>
      <c r="L86" s="14"/>
      <c r="M86" s="14"/>
      <c r="N86" s="21"/>
      <c r="O86" s="21">
        <f t="shared" si="6"/>
        <v>0</v>
      </c>
      <c r="P86" s="21"/>
      <c r="Q86" s="14"/>
      <c r="R86" s="14">
        <f t="shared" si="7"/>
        <v>0</v>
      </c>
      <c r="S86" s="14"/>
      <c r="T86" s="14"/>
      <c r="U86" s="65"/>
    </row>
    <row r="87" spans="1:21" x14ac:dyDescent="0.35">
      <c r="A87" s="64">
        <v>86</v>
      </c>
      <c r="B87" s="14"/>
      <c r="C87" s="43"/>
      <c r="D87" s="14"/>
      <c r="E87" s="14"/>
      <c r="F87" s="14"/>
      <c r="G87" s="14"/>
      <c r="H87" s="44"/>
      <c r="I87" s="44"/>
      <c r="J87" s="44">
        <f t="shared" si="4"/>
        <v>0</v>
      </c>
      <c r="K87" s="44">
        <f t="shared" si="5"/>
        <v>0</v>
      </c>
      <c r="L87" s="14"/>
      <c r="M87" s="14"/>
      <c r="N87" s="21"/>
      <c r="O87" s="21">
        <f t="shared" si="6"/>
        <v>0</v>
      </c>
      <c r="P87" s="21"/>
      <c r="Q87" s="14"/>
      <c r="R87" s="14">
        <f t="shared" si="7"/>
        <v>0</v>
      </c>
      <c r="S87" s="14"/>
      <c r="T87" s="14"/>
      <c r="U87" s="65"/>
    </row>
    <row r="88" spans="1:21" x14ac:dyDescent="0.35">
      <c r="A88" s="64">
        <v>87</v>
      </c>
      <c r="B88" s="14"/>
      <c r="C88" s="43"/>
      <c r="D88" s="14"/>
      <c r="E88" s="14"/>
      <c r="F88" s="14"/>
      <c r="G88" s="14"/>
      <c r="H88" s="44"/>
      <c r="I88" s="44"/>
      <c r="J88" s="44">
        <f t="shared" si="4"/>
        <v>0</v>
      </c>
      <c r="K88" s="44">
        <f t="shared" si="5"/>
        <v>0</v>
      </c>
      <c r="L88" s="14"/>
      <c r="M88" s="14"/>
      <c r="N88" s="21"/>
      <c r="O88" s="21">
        <f t="shared" si="6"/>
        <v>0</v>
      </c>
      <c r="P88" s="21"/>
      <c r="Q88" s="14"/>
      <c r="R88" s="14">
        <f t="shared" si="7"/>
        <v>0</v>
      </c>
      <c r="S88" s="14"/>
      <c r="T88" s="14"/>
      <c r="U88" s="65"/>
    </row>
    <row r="89" spans="1:21" x14ac:dyDescent="0.35">
      <c r="A89" s="64">
        <v>88</v>
      </c>
      <c r="B89" s="14"/>
      <c r="C89" s="43"/>
      <c r="D89" s="14"/>
      <c r="E89" s="14"/>
      <c r="F89" s="14"/>
      <c r="G89" s="14"/>
      <c r="H89" s="44"/>
      <c r="I89" s="44"/>
      <c r="J89" s="44">
        <f t="shared" si="4"/>
        <v>0</v>
      </c>
      <c r="K89" s="44">
        <f t="shared" si="5"/>
        <v>0</v>
      </c>
      <c r="L89" s="14"/>
      <c r="M89" s="14"/>
      <c r="N89" s="21"/>
      <c r="O89" s="21">
        <f t="shared" si="6"/>
        <v>0</v>
      </c>
      <c r="P89" s="21"/>
      <c r="Q89" s="14"/>
      <c r="R89" s="14">
        <f t="shared" si="7"/>
        <v>0</v>
      </c>
      <c r="S89" s="14"/>
      <c r="T89" s="14"/>
      <c r="U89" s="65"/>
    </row>
    <row r="90" spans="1:21" x14ac:dyDescent="0.35">
      <c r="A90" s="64">
        <v>89</v>
      </c>
      <c r="B90" s="14"/>
      <c r="C90" s="43"/>
      <c r="D90" s="14"/>
      <c r="E90" s="14"/>
      <c r="F90" s="14"/>
      <c r="G90" s="14"/>
      <c r="H90" s="44"/>
      <c r="I90" s="44"/>
      <c r="J90" s="44">
        <f t="shared" si="4"/>
        <v>0</v>
      </c>
      <c r="K90" s="44">
        <f t="shared" si="5"/>
        <v>0</v>
      </c>
      <c r="L90" s="14"/>
      <c r="M90" s="14"/>
      <c r="N90" s="21"/>
      <c r="O90" s="21">
        <f t="shared" si="6"/>
        <v>0</v>
      </c>
      <c r="P90" s="21"/>
      <c r="Q90" s="14"/>
      <c r="R90" s="14">
        <f t="shared" si="7"/>
        <v>0</v>
      </c>
      <c r="S90" s="14"/>
      <c r="T90" s="14"/>
      <c r="U90" s="65"/>
    </row>
    <row r="91" spans="1:21" x14ac:dyDescent="0.35">
      <c r="A91" s="64">
        <v>90</v>
      </c>
      <c r="B91" s="14"/>
      <c r="C91" s="43"/>
      <c r="D91" s="14"/>
      <c r="E91" s="14"/>
      <c r="F91" s="14"/>
      <c r="G91" s="14"/>
      <c r="H91" s="44"/>
      <c r="I91" s="44"/>
      <c r="J91" s="44">
        <f t="shared" si="4"/>
        <v>0</v>
      </c>
      <c r="K91" s="44">
        <f t="shared" si="5"/>
        <v>0</v>
      </c>
      <c r="L91" s="14"/>
      <c r="M91" s="14"/>
      <c r="N91" s="21"/>
      <c r="O91" s="21">
        <f t="shared" si="6"/>
        <v>0</v>
      </c>
      <c r="P91" s="21"/>
      <c r="Q91" s="14"/>
      <c r="R91" s="14">
        <f t="shared" si="7"/>
        <v>0</v>
      </c>
      <c r="S91" s="14"/>
      <c r="T91" s="14"/>
      <c r="U91" s="65"/>
    </row>
    <row r="92" spans="1:21" x14ac:dyDescent="0.35">
      <c r="A92" s="64">
        <v>91</v>
      </c>
      <c r="B92" s="14"/>
      <c r="C92" s="43"/>
      <c r="D92" s="14"/>
      <c r="E92" s="14"/>
      <c r="F92" s="14"/>
      <c r="G92" s="14"/>
      <c r="H92" s="44"/>
      <c r="I92" s="44"/>
      <c r="J92" s="44">
        <f t="shared" si="4"/>
        <v>0</v>
      </c>
      <c r="K92" s="44">
        <f t="shared" si="5"/>
        <v>0</v>
      </c>
      <c r="L92" s="14"/>
      <c r="M92" s="14"/>
      <c r="N92" s="21"/>
      <c r="O92" s="21">
        <f t="shared" si="6"/>
        <v>0</v>
      </c>
      <c r="P92" s="21"/>
      <c r="Q92" s="14"/>
      <c r="R92" s="14">
        <f t="shared" si="7"/>
        <v>0</v>
      </c>
      <c r="S92" s="14"/>
      <c r="T92" s="14"/>
      <c r="U92" s="65"/>
    </row>
    <row r="93" spans="1:21" x14ac:dyDescent="0.35">
      <c r="A93" s="64">
        <v>92</v>
      </c>
      <c r="B93" s="14"/>
      <c r="C93" s="43"/>
      <c r="D93" s="14"/>
      <c r="E93" s="14"/>
      <c r="F93" s="14"/>
      <c r="G93" s="14"/>
      <c r="H93" s="44"/>
      <c r="I93" s="44"/>
      <c r="J93" s="44">
        <f t="shared" si="4"/>
        <v>0</v>
      </c>
      <c r="K93" s="44">
        <f t="shared" si="5"/>
        <v>0</v>
      </c>
      <c r="L93" s="14"/>
      <c r="M93" s="14"/>
      <c r="N93" s="21"/>
      <c r="O93" s="21">
        <f t="shared" si="6"/>
        <v>0</v>
      </c>
      <c r="P93" s="21"/>
      <c r="Q93" s="14"/>
      <c r="R93" s="14">
        <f t="shared" si="7"/>
        <v>0</v>
      </c>
      <c r="S93" s="14"/>
      <c r="T93" s="14"/>
      <c r="U93" s="65"/>
    </row>
    <row r="94" spans="1:21" x14ac:dyDescent="0.35">
      <c r="A94" s="64">
        <v>93</v>
      </c>
      <c r="B94" s="14"/>
      <c r="C94" s="43"/>
      <c r="D94" s="14"/>
      <c r="E94" s="14"/>
      <c r="F94" s="14"/>
      <c r="G94" s="14"/>
      <c r="H94" s="44"/>
      <c r="I94" s="44"/>
      <c r="J94" s="44">
        <f t="shared" si="4"/>
        <v>0</v>
      </c>
      <c r="K94" s="44">
        <f t="shared" si="5"/>
        <v>0</v>
      </c>
      <c r="L94" s="14"/>
      <c r="M94" s="14"/>
      <c r="N94" s="21"/>
      <c r="O94" s="21">
        <f t="shared" si="6"/>
        <v>0</v>
      </c>
      <c r="P94" s="21"/>
      <c r="Q94" s="14"/>
      <c r="R94" s="14">
        <f t="shared" si="7"/>
        <v>0</v>
      </c>
      <c r="S94" s="14"/>
      <c r="T94" s="14"/>
      <c r="U94" s="65"/>
    </row>
    <row r="95" spans="1:21" x14ac:dyDescent="0.35">
      <c r="A95" s="64">
        <v>94</v>
      </c>
      <c r="B95" s="14"/>
      <c r="C95" s="43"/>
      <c r="D95" s="14"/>
      <c r="E95" s="14"/>
      <c r="F95" s="14"/>
      <c r="G95" s="14"/>
      <c r="H95" s="44"/>
      <c r="I95" s="44"/>
      <c r="J95" s="44">
        <f t="shared" si="4"/>
        <v>0</v>
      </c>
      <c r="K95" s="44">
        <f t="shared" si="5"/>
        <v>0</v>
      </c>
      <c r="L95" s="14"/>
      <c r="M95" s="14"/>
      <c r="N95" s="21"/>
      <c r="O95" s="21">
        <f t="shared" si="6"/>
        <v>0</v>
      </c>
      <c r="P95" s="21"/>
      <c r="Q95" s="14"/>
      <c r="R95" s="14">
        <f t="shared" si="7"/>
        <v>0</v>
      </c>
      <c r="S95" s="14"/>
      <c r="T95" s="14"/>
      <c r="U95" s="65"/>
    </row>
    <row r="96" spans="1:21" x14ac:dyDescent="0.35">
      <c r="A96" s="64">
        <v>95</v>
      </c>
      <c r="B96" s="14"/>
      <c r="C96" s="43"/>
      <c r="D96" s="14"/>
      <c r="E96" s="14"/>
      <c r="F96" s="14"/>
      <c r="G96" s="14"/>
      <c r="H96" s="44"/>
      <c r="I96" s="44"/>
      <c r="J96" s="44">
        <f t="shared" si="4"/>
        <v>0</v>
      </c>
      <c r="K96" s="44">
        <f t="shared" si="5"/>
        <v>0</v>
      </c>
      <c r="L96" s="14"/>
      <c r="M96" s="14"/>
      <c r="N96" s="21"/>
      <c r="O96" s="21">
        <f t="shared" si="6"/>
        <v>0</v>
      </c>
      <c r="P96" s="21"/>
      <c r="Q96" s="14"/>
      <c r="R96" s="14">
        <f t="shared" si="7"/>
        <v>0</v>
      </c>
      <c r="S96" s="14"/>
      <c r="T96" s="14"/>
      <c r="U96" s="65"/>
    </row>
    <row r="97" spans="1:21" x14ac:dyDescent="0.35">
      <c r="A97" s="64">
        <v>96</v>
      </c>
      <c r="B97" s="14"/>
      <c r="C97" s="43"/>
      <c r="D97" s="14"/>
      <c r="E97" s="14"/>
      <c r="F97" s="14"/>
      <c r="G97" s="14"/>
      <c r="H97" s="44"/>
      <c r="I97" s="44"/>
      <c r="J97" s="44">
        <f t="shared" si="4"/>
        <v>0</v>
      </c>
      <c r="K97" s="44">
        <f t="shared" si="5"/>
        <v>0</v>
      </c>
      <c r="L97" s="14"/>
      <c r="M97" s="14"/>
      <c r="N97" s="21"/>
      <c r="O97" s="21">
        <f t="shared" si="6"/>
        <v>0</v>
      </c>
      <c r="P97" s="21"/>
      <c r="Q97" s="14"/>
      <c r="R97" s="14">
        <f t="shared" si="7"/>
        <v>0</v>
      </c>
      <c r="S97" s="14"/>
      <c r="T97" s="14"/>
      <c r="U97" s="65"/>
    </row>
    <row r="98" spans="1:21" x14ac:dyDescent="0.35">
      <c r="A98" s="64">
        <v>97</v>
      </c>
      <c r="B98" s="14"/>
      <c r="C98" s="43"/>
      <c r="D98" s="14"/>
      <c r="E98" s="14"/>
      <c r="F98" s="14"/>
      <c r="G98" s="14"/>
      <c r="H98" s="44"/>
      <c r="I98" s="44"/>
      <c r="J98" s="44">
        <f t="shared" si="4"/>
        <v>0</v>
      </c>
      <c r="K98" s="44">
        <f t="shared" si="5"/>
        <v>0</v>
      </c>
      <c r="L98" s="14"/>
      <c r="M98" s="14"/>
      <c r="N98" s="21"/>
      <c r="O98" s="21">
        <f t="shared" si="6"/>
        <v>0</v>
      </c>
      <c r="P98" s="21"/>
      <c r="Q98" s="14"/>
      <c r="R98" s="14">
        <f t="shared" si="7"/>
        <v>0</v>
      </c>
      <c r="S98" s="14"/>
      <c r="T98" s="14"/>
      <c r="U98" s="65"/>
    </row>
    <row r="99" spans="1:21" x14ac:dyDescent="0.35">
      <c r="A99" s="64">
        <v>98</v>
      </c>
      <c r="B99" s="14"/>
      <c r="C99" s="43"/>
      <c r="D99" s="14"/>
      <c r="E99" s="14"/>
      <c r="F99" s="14"/>
      <c r="G99" s="14"/>
      <c r="H99" s="44"/>
      <c r="I99" s="44"/>
      <c r="J99" s="44">
        <f t="shared" si="4"/>
        <v>0</v>
      </c>
      <c r="K99" s="44">
        <f t="shared" si="5"/>
        <v>0</v>
      </c>
      <c r="L99" s="14"/>
      <c r="M99" s="14"/>
      <c r="N99" s="21"/>
      <c r="O99" s="21">
        <f t="shared" si="6"/>
        <v>0</v>
      </c>
      <c r="P99" s="21"/>
      <c r="Q99" s="14"/>
      <c r="R99" s="14">
        <f t="shared" si="7"/>
        <v>0</v>
      </c>
      <c r="S99" s="14"/>
      <c r="T99" s="14"/>
      <c r="U99" s="65"/>
    </row>
    <row r="100" spans="1:21" x14ac:dyDescent="0.35">
      <c r="A100" s="64">
        <v>99</v>
      </c>
      <c r="B100" s="14"/>
      <c r="C100" s="43"/>
      <c r="D100" s="14"/>
      <c r="E100" s="14"/>
      <c r="F100" s="14"/>
      <c r="G100" s="14"/>
      <c r="H100" s="44"/>
      <c r="I100" s="44"/>
      <c r="J100" s="44">
        <f t="shared" si="4"/>
        <v>0</v>
      </c>
      <c r="K100" s="44">
        <f t="shared" si="5"/>
        <v>0</v>
      </c>
      <c r="L100" s="14"/>
      <c r="M100" s="14"/>
      <c r="N100" s="21"/>
      <c r="O100" s="21">
        <f t="shared" si="6"/>
        <v>0</v>
      </c>
      <c r="P100" s="21"/>
      <c r="Q100" s="14"/>
      <c r="R100" s="14">
        <f t="shared" si="7"/>
        <v>0</v>
      </c>
      <c r="S100" s="14"/>
      <c r="T100" s="14"/>
      <c r="U100" s="65"/>
    </row>
    <row r="101" spans="1:21" x14ac:dyDescent="0.35">
      <c r="A101" s="64">
        <v>100</v>
      </c>
      <c r="B101" s="14"/>
      <c r="C101" s="43"/>
      <c r="D101" s="14"/>
      <c r="E101" s="14"/>
      <c r="F101" s="14"/>
      <c r="G101" s="14"/>
      <c r="H101" s="44"/>
      <c r="I101" s="44"/>
      <c r="J101" s="44">
        <f t="shared" si="4"/>
        <v>0</v>
      </c>
      <c r="K101" s="44">
        <f t="shared" si="5"/>
        <v>0</v>
      </c>
      <c r="L101" s="14"/>
      <c r="M101" s="14"/>
      <c r="N101" s="21"/>
      <c r="O101" s="21">
        <f t="shared" si="6"/>
        <v>0</v>
      </c>
      <c r="P101" s="21"/>
      <c r="Q101" s="14"/>
      <c r="R101" s="14">
        <f t="shared" si="7"/>
        <v>0</v>
      </c>
      <c r="S101" s="14"/>
      <c r="T101" s="14"/>
      <c r="U101" s="65"/>
    </row>
    <row r="102" spans="1:21" x14ac:dyDescent="0.35">
      <c r="A102" s="64">
        <v>101</v>
      </c>
      <c r="B102" s="14"/>
      <c r="C102" s="43"/>
      <c r="D102" s="14"/>
      <c r="E102" s="14"/>
      <c r="F102" s="14"/>
      <c r="G102" s="14"/>
      <c r="H102" s="44"/>
      <c r="I102" s="44"/>
      <c r="J102" s="44">
        <f t="shared" si="4"/>
        <v>0</v>
      </c>
      <c r="K102" s="44">
        <f t="shared" si="5"/>
        <v>0</v>
      </c>
      <c r="L102" s="14"/>
      <c r="M102" s="14"/>
      <c r="N102" s="21"/>
      <c r="O102" s="21">
        <f t="shared" si="6"/>
        <v>0</v>
      </c>
      <c r="P102" s="21"/>
      <c r="Q102" s="14"/>
      <c r="R102" s="14">
        <f t="shared" si="7"/>
        <v>0</v>
      </c>
      <c r="S102" s="14"/>
      <c r="T102" s="14"/>
      <c r="U102" s="65"/>
    </row>
    <row r="103" spans="1:21" x14ac:dyDescent="0.35">
      <c r="A103" s="64">
        <v>102</v>
      </c>
      <c r="B103" s="14"/>
      <c r="C103" s="43"/>
      <c r="D103" s="14"/>
      <c r="E103" s="14"/>
      <c r="F103" s="14"/>
      <c r="G103" s="14"/>
      <c r="H103" s="44"/>
      <c r="I103" s="44"/>
      <c r="J103" s="44">
        <f t="shared" si="4"/>
        <v>0</v>
      </c>
      <c r="K103" s="44">
        <f t="shared" si="5"/>
        <v>0</v>
      </c>
      <c r="L103" s="14"/>
      <c r="M103" s="14"/>
      <c r="N103" s="21"/>
      <c r="O103" s="21">
        <f t="shared" si="6"/>
        <v>0</v>
      </c>
      <c r="P103" s="21"/>
      <c r="Q103" s="14"/>
      <c r="R103" s="14">
        <f t="shared" si="7"/>
        <v>0</v>
      </c>
      <c r="S103" s="14"/>
      <c r="T103" s="14"/>
      <c r="U103" s="65"/>
    </row>
    <row r="104" spans="1:21" x14ac:dyDescent="0.35">
      <c r="A104" s="64">
        <v>103</v>
      </c>
      <c r="B104" s="14"/>
      <c r="C104" s="43"/>
      <c r="D104" s="14"/>
      <c r="E104" s="14"/>
      <c r="F104" s="14"/>
      <c r="G104" s="14"/>
      <c r="H104" s="44"/>
      <c r="I104" s="44"/>
      <c r="J104" s="44">
        <f t="shared" si="4"/>
        <v>0</v>
      </c>
      <c r="K104" s="44">
        <f t="shared" si="5"/>
        <v>0</v>
      </c>
      <c r="L104" s="14"/>
      <c r="M104" s="14"/>
      <c r="N104" s="21"/>
      <c r="O104" s="21">
        <f t="shared" si="6"/>
        <v>0</v>
      </c>
      <c r="P104" s="21"/>
      <c r="Q104" s="14"/>
      <c r="R104" s="14">
        <f t="shared" si="7"/>
        <v>0</v>
      </c>
      <c r="S104" s="14"/>
      <c r="T104" s="14"/>
      <c r="U104" s="65"/>
    </row>
    <row r="105" spans="1:21" x14ac:dyDescent="0.35">
      <c r="A105" s="64">
        <v>104</v>
      </c>
      <c r="B105" s="14"/>
      <c r="C105" s="43"/>
      <c r="D105" s="14"/>
      <c r="E105" s="14"/>
      <c r="F105" s="14"/>
      <c r="G105" s="14"/>
      <c r="H105" s="44"/>
      <c r="I105" s="44"/>
      <c r="J105" s="44">
        <f t="shared" si="4"/>
        <v>0</v>
      </c>
      <c r="K105" s="44">
        <f t="shared" si="5"/>
        <v>0</v>
      </c>
      <c r="L105" s="14"/>
      <c r="M105" s="14"/>
      <c r="N105" s="21"/>
      <c r="O105" s="21">
        <f t="shared" si="6"/>
        <v>0</v>
      </c>
      <c r="P105" s="21"/>
      <c r="Q105" s="14"/>
      <c r="R105" s="14">
        <f t="shared" si="7"/>
        <v>0</v>
      </c>
      <c r="S105" s="14"/>
      <c r="T105" s="14"/>
      <c r="U105" s="65"/>
    </row>
    <row r="106" spans="1:21" x14ac:dyDescent="0.35">
      <c r="A106" s="64">
        <v>105</v>
      </c>
      <c r="B106" s="14"/>
      <c r="C106" s="43"/>
      <c r="D106" s="14"/>
      <c r="E106" s="14"/>
      <c r="F106" s="14"/>
      <c r="G106" s="14"/>
      <c r="H106" s="44"/>
      <c r="I106" s="44"/>
      <c r="J106" s="44">
        <f t="shared" si="4"/>
        <v>0</v>
      </c>
      <c r="K106" s="44">
        <f t="shared" si="5"/>
        <v>0</v>
      </c>
      <c r="L106" s="14"/>
      <c r="M106" s="14"/>
      <c r="N106" s="21"/>
      <c r="O106" s="21">
        <f t="shared" si="6"/>
        <v>0</v>
      </c>
      <c r="P106" s="21"/>
      <c r="Q106" s="14"/>
      <c r="R106" s="14">
        <f t="shared" si="7"/>
        <v>0</v>
      </c>
      <c r="S106" s="14"/>
      <c r="T106" s="14"/>
      <c r="U106" s="65"/>
    </row>
    <row r="107" spans="1:21" x14ac:dyDescent="0.35">
      <c r="A107" s="64">
        <v>106</v>
      </c>
      <c r="B107" s="14"/>
      <c r="C107" s="43"/>
      <c r="D107" s="14"/>
      <c r="E107" s="14"/>
      <c r="F107" s="14"/>
      <c r="G107" s="14"/>
      <c r="H107" s="44"/>
      <c r="I107" s="44"/>
      <c r="J107" s="44">
        <f t="shared" si="4"/>
        <v>0</v>
      </c>
      <c r="K107" s="44">
        <f t="shared" si="5"/>
        <v>0</v>
      </c>
      <c r="L107" s="14"/>
      <c r="M107" s="14"/>
      <c r="N107" s="21"/>
      <c r="O107" s="21">
        <f t="shared" si="6"/>
        <v>0</v>
      </c>
      <c r="P107" s="21"/>
      <c r="Q107" s="14"/>
      <c r="R107" s="14">
        <f t="shared" si="7"/>
        <v>0</v>
      </c>
      <c r="S107" s="14"/>
      <c r="T107" s="14"/>
      <c r="U107" s="65"/>
    </row>
    <row r="108" spans="1:21" x14ac:dyDescent="0.35">
      <c r="A108" s="64">
        <v>107</v>
      </c>
      <c r="B108" s="14"/>
      <c r="C108" s="43"/>
      <c r="D108" s="14"/>
      <c r="E108" s="14"/>
      <c r="F108" s="14"/>
      <c r="G108" s="14"/>
      <c r="H108" s="44"/>
      <c r="I108" s="44"/>
      <c r="J108" s="44">
        <f t="shared" si="4"/>
        <v>0</v>
      </c>
      <c r="K108" s="44">
        <f t="shared" si="5"/>
        <v>0</v>
      </c>
      <c r="L108" s="14"/>
      <c r="M108" s="14"/>
      <c r="N108" s="21"/>
      <c r="O108" s="21">
        <f t="shared" si="6"/>
        <v>0</v>
      </c>
      <c r="P108" s="21"/>
      <c r="Q108" s="14"/>
      <c r="R108" s="14">
        <f t="shared" si="7"/>
        <v>0</v>
      </c>
      <c r="S108" s="14"/>
      <c r="T108" s="14"/>
      <c r="U108" s="65"/>
    </row>
    <row r="109" spans="1:21" x14ac:dyDescent="0.35">
      <c r="A109" s="64">
        <v>108</v>
      </c>
      <c r="B109" s="14"/>
      <c r="C109" s="43"/>
      <c r="D109" s="14"/>
      <c r="E109" s="14"/>
      <c r="F109" s="14"/>
      <c r="G109" s="14"/>
      <c r="H109" s="44"/>
      <c r="I109" s="44"/>
      <c r="J109" s="44">
        <f t="shared" si="4"/>
        <v>0</v>
      </c>
      <c r="K109" s="44">
        <f t="shared" si="5"/>
        <v>0</v>
      </c>
      <c r="L109" s="14"/>
      <c r="M109" s="14"/>
      <c r="N109" s="21"/>
      <c r="O109" s="21">
        <f t="shared" si="6"/>
        <v>0</v>
      </c>
      <c r="P109" s="21"/>
      <c r="Q109" s="14"/>
      <c r="R109" s="14">
        <f t="shared" si="7"/>
        <v>0</v>
      </c>
      <c r="S109" s="14"/>
      <c r="T109" s="14"/>
      <c r="U109" s="65"/>
    </row>
    <row r="110" spans="1:21" x14ac:dyDescent="0.35">
      <c r="A110" s="64">
        <v>109</v>
      </c>
      <c r="B110" s="14"/>
      <c r="C110" s="43"/>
      <c r="D110" s="14"/>
      <c r="E110" s="14"/>
      <c r="F110" s="14"/>
      <c r="G110" s="14"/>
      <c r="H110" s="44"/>
      <c r="I110" s="44"/>
      <c r="J110" s="44">
        <f t="shared" si="4"/>
        <v>0</v>
      </c>
      <c r="K110" s="44">
        <f t="shared" si="5"/>
        <v>0</v>
      </c>
      <c r="L110" s="14"/>
      <c r="M110" s="14"/>
      <c r="N110" s="21"/>
      <c r="O110" s="21">
        <f t="shared" si="6"/>
        <v>0</v>
      </c>
      <c r="P110" s="21"/>
      <c r="Q110" s="14"/>
      <c r="R110" s="14">
        <f t="shared" si="7"/>
        <v>0</v>
      </c>
      <c r="S110" s="14"/>
      <c r="T110" s="14"/>
      <c r="U110" s="65"/>
    </row>
    <row r="111" spans="1:21" x14ac:dyDescent="0.35">
      <c r="A111" s="64">
        <v>110</v>
      </c>
      <c r="B111" s="14"/>
      <c r="C111" s="43"/>
      <c r="D111" s="14"/>
      <c r="E111" s="14"/>
      <c r="F111" s="14"/>
      <c r="G111" s="14"/>
      <c r="H111" s="44"/>
      <c r="I111" s="44"/>
      <c r="J111" s="44">
        <f t="shared" si="4"/>
        <v>0</v>
      </c>
      <c r="K111" s="44">
        <f t="shared" si="5"/>
        <v>0</v>
      </c>
      <c r="L111" s="14"/>
      <c r="M111" s="14"/>
      <c r="N111" s="21"/>
      <c r="O111" s="21">
        <f t="shared" si="6"/>
        <v>0</v>
      </c>
      <c r="P111" s="21"/>
      <c r="Q111" s="14"/>
      <c r="R111" s="14">
        <f t="shared" si="7"/>
        <v>0</v>
      </c>
      <c r="S111" s="14"/>
      <c r="T111" s="14"/>
      <c r="U111" s="65"/>
    </row>
    <row r="112" spans="1:21" x14ac:dyDescent="0.35">
      <c r="A112" s="64">
        <v>111</v>
      </c>
      <c r="B112" s="14"/>
      <c r="C112" s="43"/>
      <c r="D112" s="14"/>
      <c r="E112" s="14"/>
      <c r="F112" s="14"/>
      <c r="G112" s="14"/>
      <c r="H112" s="44"/>
      <c r="I112" s="44"/>
      <c r="J112" s="44">
        <f t="shared" si="4"/>
        <v>0</v>
      </c>
      <c r="K112" s="44">
        <f t="shared" si="5"/>
        <v>0</v>
      </c>
      <c r="L112" s="14"/>
      <c r="M112" s="14"/>
      <c r="N112" s="21"/>
      <c r="O112" s="21">
        <f t="shared" si="6"/>
        <v>0</v>
      </c>
      <c r="P112" s="21"/>
      <c r="Q112" s="14"/>
      <c r="R112" s="14">
        <f t="shared" si="7"/>
        <v>0</v>
      </c>
      <c r="S112" s="14"/>
      <c r="T112" s="14"/>
      <c r="U112" s="65"/>
    </row>
    <row r="113" spans="1:21" x14ac:dyDescent="0.35">
      <c r="A113" s="64">
        <v>112</v>
      </c>
      <c r="B113" s="14"/>
      <c r="C113" s="43"/>
      <c r="D113" s="14"/>
      <c r="E113" s="14"/>
      <c r="F113" s="14"/>
      <c r="G113" s="14"/>
      <c r="H113" s="44"/>
      <c r="I113" s="44"/>
      <c r="J113" s="44">
        <f t="shared" si="4"/>
        <v>0</v>
      </c>
      <c r="K113" s="44">
        <f t="shared" si="5"/>
        <v>0</v>
      </c>
      <c r="L113" s="14"/>
      <c r="M113" s="14"/>
      <c r="N113" s="21"/>
      <c r="O113" s="21">
        <f t="shared" si="6"/>
        <v>0</v>
      </c>
      <c r="P113" s="21"/>
      <c r="Q113" s="14"/>
      <c r="R113" s="14">
        <f t="shared" si="7"/>
        <v>0</v>
      </c>
      <c r="S113" s="14"/>
      <c r="T113" s="14"/>
      <c r="U113" s="65"/>
    </row>
    <row r="114" spans="1:21" x14ac:dyDescent="0.35">
      <c r="A114" s="64">
        <v>113</v>
      </c>
      <c r="B114" s="14"/>
      <c r="C114" s="43"/>
      <c r="D114" s="14"/>
      <c r="E114" s="14"/>
      <c r="F114" s="14"/>
      <c r="G114" s="14"/>
      <c r="H114" s="44"/>
      <c r="I114" s="44"/>
      <c r="J114" s="44">
        <f t="shared" si="4"/>
        <v>0</v>
      </c>
      <c r="K114" s="44">
        <f t="shared" si="5"/>
        <v>0</v>
      </c>
      <c r="L114" s="14"/>
      <c r="M114" s="14"/>
      <c r="N114" s="21"/>
      <c r="O114" s="21">
        <f t="shared" si="6"/>
        <v>0</v>
      </c>
      <c r="P114" s="21"/>
      <c r="Q114" s="14"/>
      <c r="R114" s="14">
        <f t="shared" si="7"/>
        <v>0</v>
      </c>
      <c r="S114" s="14"/>
      <c r="T114" s="14"/>
      <c r="U114" s="65"/>
    </row>
    <row r="115" spans="1:21" x14ac:dyDescent="0.35">
      <c r="A115" s="64">
        <v>114</v>
      </c>
      <c r="B115" s="14"/>
      <c r="C115" s="43"/>
      <c r="D115" s="14"/>
      <c r="E115" s="14"/>
      <c r="F115" s="14"/>
      <c r="G115" s="14"/>
      <c r="H115" s="44"/>
      <c r="I115" s="44"/>
      <c r="J115" s="44">
        <f t="shared" si="4"/>
        <v>0</v>
      </c>
      <c r="K115" s="44">
        <f t="shared" si="5"/>
        <v>0</v>
      </c>
      <c r="L115" s="14"/>
      <c r="M115" s="14"/>
      <c r="N115" s="21"/>
      <c r="O115" s="21">
        <f t="shared" si="6"/>
        <v>0</v>
      </c>
      <c r="P115" s="21"/>
      <c r="Q115" s="14"/>
      <c r="R115" s="14">
        <f t="shared" si="7"/>
        <v>0</v>
      </c>
      <c r="S115" s="14"/>
      <c r="T115" s="14"/>
      <c r="U115" s="65"/>
    </row>
    <row r="116" spans="1:21" x14ac:dyDescent="0.35">
      <c r="A116" s="64">
        <v>115</v>
      </c>
      <c r="B116" s="14"/>
      <c r="C116" s="43"/>
      <c r="D116" s="14"/>
      <c r="E116" s="14"/>
      <c r="F116" s="14"/>
      <c r="G116" s="14"/>
      <c r="H116" s="44"/>
      <c r="I116" s="44"/>
      <c r="J116" s="44">
        <f t="shared" si="4"/>
        <v>0</v>
      </c>
      <c r="K116" s="44">
        <f t="shared" si="5"/>
        <v>0</v>
      </c>
      <c r="L116" s="14"/>
      <c r="M116" s="14"/>
      <c r="N116" s="21"/>
      <c r="O116" s="21">
        <f t="shared" si="6"/>
        <v>0</v>
      </c>
      <c r="P116" s="21"/>
      <c r="Q116" s="14"/>
      <c r="R116" s="14">
        <f t="shared" si="7"/>
        <v>0</v>
      </c>
      <c r="S116" s="14"/>
      <c r="T116" s="14"/>
      <c r="U116" s="65"/>
    </row>
    <row r="117" spans="1:21" x14ac:dyDescent="0.35">
      <c r="A117" s="64">
        <v>116</v>
      </c>
      <c r="B117" s="14"/>
      <c r="C117" s="43"/>
      <c r="D117" s="14"/>
      <c r="E117" s="14"/>
      <c r="F117" s="14"/>
      <c r="G117" s="14"/>
      <c r="H117" s="44"/>
      <c r="I117" s="44"/>
      <c r="J117" s="44">
        <f t="shared" si="4"/>
        <v>0</v>
      </c>
      <c r="K117" s="44">
        <f t="shared" si="5"/>
        <v>0</v>
      </c>
      <c r="L117" s="14"/>
      <c r="M117" s="14"/>
      <c r="N117" s="21"/>
      <c r="O117" s="21">
        <f t="shared" si="6"/>
        <v>0</v>
      </c>
      <c r="P117" s="21"/>
      <c r="Q117" s="14"/>
      <c r="R117" s="14">
        <f t="shared" si="7"/>
        <v>0</v>
      </c>
      <c r="S117" s="14"/>
      <c r="T117" s="14"/>
      <c r="U117" s="65"/>
    </row>
    <row r="118" spans="1:21" x14ac:dyDescent="0.35">
      <c r="A118" s="64">
        <v>117</v>
      </c>
      <c r="B118" s="14"/>
      <c r="C118" s="43"/>
      <c r="D118" s="14"/>
      <c r="E118" s="14"/>
      <c r="F118" s="14"/>
      <c r="G118" s="14"/>
      <c r="H118" s="44"/>
      <c r="I118" s="44"/>
      <c r="J118" s="44">
        <f t="shared" si="4"/>
        <v>0</v>
      </c>
      <c r="K118" s="44">
        <f t="shared" si="5"/>
        <v>0</v>
      </c>
      <c r="L118" s="14"/>
      <c r="M118" s="14"/>
      <c r="N118" s="21"/>
      <c r="O118" s="21">
        <f t="shared" si="6"/>
        <v>0</v>
      </c>
      <c r="P118" s="21"/>
      <c r="Q118" s="14"/>
      <c r="R118" s="14">
        <f t="shared" si="7"/>
        <v>0</v>
      </c>
      <c r="S118" s="14"/>
      <c r="T118" s="14"/>
      <c r="U118" s="65"/>
    </row>
    <row r="119" spans="1:21" x14ac:dyDescent="0.35">
      <c r="A119" s="64">
        <v>118</v>
      </c>
      <c r="B119" s="14"/>
      <c r="C119" s="43"/>
      <c r="D119" s="14"/>
      <c r="E119" s="14"/>
      <c r="F119" s="14"/>
      <c r="G119" s="14"/>
      <c r="H119" s="44"/>
      <c r="I119" s="44"/>
      <c r="J119" s="44">
        <f t="shared" si="4"/>
        <v>0</v>
      </c>
      <c r="K119" s="44">
        <f t="shared" si="5"/>
        <v>0</v>
      </c>
      <c r="L119" s="14"/>
      <c r="M119" s="14"/>
      <c r="N119" s="21"/>
      <c r="O119" s="21">
        <f t="shared" si="6"/>
        <v>0</v>
      </c>
      <c r="P119" s="21"/>
      <c r="Q119" s="14"/>
      <c r="R119" s="14">
        <f t="shared" si="7"/>
        <v>0</v>
      </c>
      <c r="S119" s="14"/>
      <c r="T119" s="14"/>
      <c r="U119" s="65"/>
    </row>
    <row r="120" spans="1:21" x14ac:dyDescent="0.35">
      <c r="A120" s="64">
        <v>119</v>
      </c>
      <c r="B120" s="14"/>
      <c r="C120" s="43"/>
      <c r="D120" s="14"/>
      <c r="E120" s="14"/>
      <c r="F120" s="14"/>
      <c r="G120" s="14"/>
      <c r="H120" s="44"/>
      <c r="I120" s="44"/>
      <c r="J120" s="44">
        <f t="shared" si="4"/>
        <v>0</v>
      </c>
      <c r="K120" s="44">
        <f t="shared" si="5"/>
        <v>0</v>
      </c>
      <c r="L120" s="14"/>
      <c r="M120" s="14"/>
      <c r="N120" s="21"/>
      <c r="O120" s="21">
        <f t="shared" si="6"/>
        <v>0</v>
      </c>
      <c r="P120" s="21"/>
      <c r="Q120" s="14"/>
      <c r="R120" s="14">
        <f t="shared" si="7"/>
        <v>0</v>
      </c>
      <c r="S120" s="14"/>
      <c r="T120" s="14"/>
      <c r="U120" s="65"/>
    </row>
    <row r="121" spans="1:21" x14ac:dyDescent="0.35">
      <c r="A121" s="64">
        <v>120</v>
      </c>
      <c r="B121" s="14"/>
      <c r="C121" s="43"/>
      <c r="D121" s="14"/>
      <c r="E121" s="14"/>
      <c r="F121" s="14"/>
      <c r="G121" s="14"/>
      <c r="H121" s="44"/>
      <c r="I121" s="44"/>
      <c r="J121" s="44">
        <f t="shared" si="4"/>
        <v>0</v>
      </c>
      <c r="K121" s="44">
        <f t="shared" si="5"/>
        <v>0</v>
      </c>
      <c r="L121" s="14"/>
      <c r="M121" s="14"/>
      <c r="N121" s="21"/>
      <c r="O121" s="21">
        <f t="shared" si="6"/>
        <v>0</v>
      </c>
      <c r="P121" s="21"/>
      <c r="Q121" s="14"/>
      <c r="R121" s="14">
        <f t="shared" si="7"/>
        <v>0</v>
      </c>
      <c r="S121" s="14"/>
      <c r="T121" s="14"/>
      <c r="U121" s="65"/>
    </row>
    <row r="122" spans="1:21" x14ac:dyDescent="0.35">
      <c r="A122" s="64">
        <v>121</v>
      </c>
      <c r="B122" s="14"/>
      <c r="C122" s="43"/>
      <c r="D122" s="14"/>
      <c r="E122" s="14"/>
      <c r="F122" s="14"/>
      <c r="G122" s="14"/>
      <c r="H122" s="44"/>
      <c r="I122" s="44"/>
      <c r="J122" s="44">
        <f t="shared" si="4"/>
        <v>0</v>
      </c>
      <c r="K122" s="44">
        <f t="shared" si="5"/>
        <v>0</v>
      </c>
      <c r="L122" s="14"/>
      <c r="M122" s="14"/>
      <c r="N122" s="21"/>
      <c r="O122" s="21">
        <f t="shared" si="6"/>
        <v>0</v>
      </c>
      <c r="P122" s="21"/>
      <c r="Q122" s="14"/>
      <c r="R122" s="14">
        <f t="shared" si="7"/>
        <v>0</v>
      </c>
      <c r="S122" s="14"/>
      <c r="T122" s="14"/>
      <c r="U122" s="65"/>
    </row>
    <row r="123" spans="1:21" x14ac:dyDescent="0.35">
      <c r="A123" s="64">
        <v>122</v>
      </c>
      <c r="B123" s="14"/>
      <c r="C123" s="43"/>
      <c r="D123" s="14"/>
      <c r="E123" s="14"/>
      <c r="F123" s="14"/>
      <c r="G123" s="14"/>
      <c r="H123" s="44"/>
      <c r="I123" s="44"/>
      <c r="J123" s="44">
        <f t="shared" si="4"/>
        <v>0</v>
      </c>
      <c r="K123" s="44">
        <f t="shared" si="5"/>
        <v>0</v>
      </c>
      <c r="L123" s="14"/>
      <c r="M123" s="14"/>
      <c r="N123" s="21"/>
      <c r="O123" s="21">
        <f t="shared" si="6"/>
        <v>0</v>
      </c>
      <c r="P123" s="21"/>
      <c r="Q123" s="14"/>
      <c r="R123" s="14">
        <f t="shared" si="7"/>
        <v>0</v>
      </c>
      <c r="S123" s="14"/>
      <c r="T123" s="14"/>
      <c r="U123" s="65"/>
    </row>
    <row r="124" spans="1:21" x14ac:dyDescent="0.35">
      <c r="A124" s="64">
        <v>123</v>
      </c>
      <c r="B124" s="14"/>
      <c r="C124" s="43"/>
      <c r="D124" s="14"/>
      <c r="E124" s="14"/>
      <c r="F124" s="14"/>
      <c r="G124" s="14"/>
      <c r="H124" s="44"/>
      <c r="I124" s="44"/>
      <c r="J124" s="44">
        <f t="shared" si="4"/>
        <v>0</v>
      </c>
      <c r="K124" s="44">
        <f t="shared" si="5"/>
        <v>0</v>
      </c>
      <c r="L124" s="14"/>
      <c r="M124" s="14"/>
      <c r="N124" s="21"/>
      <c r="O124" s="21">
        <f t="shared" si="6"/>
        <v>0</v>
      </c>
      <c r="P124" s="21"/>
      <c r="Q124" s="14"/>
      <c r="R124" s="14">
        <f t="shared" si="7"/>
        <v>0</v>
      </c>
      <c r="S124" s="14"/>
      <c r="T124" s="14"/>
      <c r="U124" s="65"/>
    </row>
    <row r="125" spans="1:21" x14ac:dyDescent="0.35">
      <c r="A125" s="64">
        <v>124</v>
      </c>
      <c r="B125" s="14"/>
      <c r="C125" s="43"/>
      <c r="D125" s="14"/>
      <c r="E125" s="14"/>
      <c r="F125" s="14"/>
      <c r="G125" s="14"/>
      <c r="H125" s="44"/>
      <c r="I125" s="44"/>
      <c r="J125" s="44">
        <f t="shared" si="4"/>
        <v>0</v>
      </c>
      <c r="K125" s="44">
        <f t="shared" si="5"/>
        <v>0</v>
      </c>
      <c r="L125" s="14"/>
      <c r="M125" s="14"/>
      <c r="N125" s="21"/>
      <c r="O125" s="21">
        <f t="shared" si="6"/>
        <v>0</v>
      </c>
      <c r="P125" s="21"/>
      <c r="Q125" s="14"/>
      <c r="R125" s="14">
        <f t="shared" si="7"/>
        <v>0</v>
      </c>
      <c r="S125" s="14"/>
      <c r="T125" s="14"/>
      <c r="U125" s="65"/>
    </row>
    <row r="126" spans="1:21" x14ac:dyDescent="0.35">
      <c r="A126" s="64">
        <v>125</v>
      </c>
      <c r="B126" s="14"/>
      <c r="C126" s="43"/>
      <c r="D126" s="14"/>
      <c r="E126" s="14"/>
      <c r="F126" s="14"/>
      <c r="G126" s="14"/>
      <c r="H126" s="44"/>
      <c r="I126" s="44"/>
      <c r="J126" s="44">
        <f t="shared" si="4"/>
        <v>0</v>
      </c>
      <c r="K126" s="44">
        <f t="shared" si="5"/>
        <v>0</v>
      </c>
      <c r="L126" s="14"/>
      <c r="M126" s="14"/>
      <c r="N126" s="21"/>
      <c r="O126" s="21">
        <f t="shared" si="6"/>
        <v>0</v>
      </c>
      <c r="P126" s="21"/>
      <c r="Q126" s="14"/>
      <c r="R126" s="14">
        <f t="shared" si="7"/>
        <v>0</v>
      </c>
      <c r="S126" s="14"/>
      <c r="T126" s="14"/>
      <c r="U126" s="65"/>
    </row>
    <row r="127" spans="1:21" x14ac:dyDescent="0.35">
      <c r="A127" s="64">
        <v>126</v>
      </c>
      <c r="B127" s="14"/>
      <c r="C127" s="43"/>
      <c r="D127" s="14"/>
      <c r="E127" s="14"/>
      <c r="F127" s="14"/>
      <c r="G127" s="14"/>
      <c r="H127" s="44"/>
      <c r="I127" s="44"/>
      <c r="J127" s="44">
        <f t="shared" si="4"/>
        <v>0</v>
      </c>
      <c r="K127" s="44">
        <f t="shared" si="5"/>
        <v>0</v>
      </c>
      <c r="L127" s="14"/>
      <c r="M127" s="14"/>
      <c r="N127" s="21"/>
      <c r="O127" s="21">
        <f t="shared" si="6"/>
        <v>0</v>
      </c>
      <c r="P127" s="21"/>
      <c r="Q127" s="14"/>
      <c r="R127" s="14">
        <f t="shared" si="7"/>
        <v>0</v>
      </c>
      <c r="S127" s="14"/>
      <c r="T127" s="14"/>
      <c r="U127" s="65"/>
    </row>
    <row r="128" spans="1:21" x14ac:dyDescent="0.35">
      <c r="A128" s="64">
        <v>127</v>
      </c>
      <c r="B128" s="14"/>
      <c r="C128" s="43"/>
      <c r="D128" s="14"/>
      <c r="E128" s="14"/>
      <c r="F128" s="14"/>
      <c r="G128" s="14"/>
      <c r="H128" s="44"/>
      <c r="I128" s="44"/>
      <c r="J128" s="44">
        <f t="shared" si="4"/>
        <v>0</v>
      </c>
      <c r="K128" s="44">
        <f t="shared" si="5"/>
        <v>0</v>
      </c>
      <c r="L128" s="14"/>
      <c r="M128" s="14"/>
      <c r="N128" s="21"/>
      <c r="O128" s="21">
        <f t="shared" si="6"/>
        <v>0</v>
      </c>
      <c r="P128" s="21"/>
      <c r="Q128" s="14"/>
      <c r="R128" s="14">
        <f t="shared" si="7"/>
        <v>0</v>
      </c>
      <c r="S128" s="14"/>
      <c r="T128" s="14"/>
      <c r="U128" s="65"/>
    </row>
    <row r="129" spans="1:21" x14ac:dyDescent="0.35">
      <c r="A129" s="64">
        <v>128</v>
      </c>
      <c r="B129" s="14"/>
      <c r="C129" s="43"/>
      <c r="D129" s="14"/>
      <c r="E129" s="14"/>
      <c r="F129" s="14"/>
      <c r="G129" s="14"/>
      <c r="H129" s="44"/>
      <c r="I129" s="44"/>
      <c r="J129" s="44">
        <f t="shared" si="4"/>
        <v>0</v>
      </c>
      <c r="K129" s="44">
        <f t="shared" si="5"/>
        <v>0</v>
      </c>
      <c r="L129" s="14"/>
      <c r="M129" s="14"/>
      <c r="N129" s="21"/>
      <c r="O129" s="21">
        <f t="shared" si="6"/>
        <v>0</v>
      </c>
      <c r="P129" s="21"/>
      <c r="Q129" s="14"/>
      <c r="R129" s="14">
        <f t="shared" si="7"/>
        <v>0</v>
      </c>
      <c r="S129" s="14"/>
      <c r="T129" s="14"/>
      <c r="U129" s="65"/>
    </row>
    <row r="130" spans="1:21" x14ac:dyDescent="0.35">
      <c r="A130" s="64">
        <v>129</v>
      </c>
      <c r="B130" s="14"/>
      <c r="C130" s="43"/>
      <c r="D130" s="14"/>
      <c r="E130" s="14"/>
      <c r="F130" s="14"/>
      <c r="G130" s="14"/>
      <c r="H130" s="44"/>
      <c r="I130" s="44"/>
      <c r="J130" s="44">
        <f t="shared" si="4"/>
        <v>0</v>
      </c>
      <c r="K130" s="44">
        <f t="shared" si="5"/>
        <v>0</v>
      </c>
      <c r="L130" s="14"/>
      <c r="M130" s="14"/>
      <c r="N130" s="21"/>
      <c r="O130" s="21">
        <f t="shared" si="6"/>
        <v>0</v>
      </c>
      <c r="P130" s="21"/>
      <c r="Q130" s="14"/>
      <c r="R130" s="14">
        <f t="shared" si="7"/>
        <v>0</v>
      </c>
      <c r="S130" s="14"/>
      <c r="T130" s="14"/>
      <c r="U130" s="65"/>
    </row>
    <row r="131" spans="1:21" x14ac:dyDescent="0.35">
      <c r="A131" s="64">
        <v>130</v>
      </c>
      <c r="B131" s="14"/>
      <c r="C131" s="43"/>
      <c r="D131" s="14"/>
      <c r="E131" s="14"/>
      <c r="F131" s="14"/>
      <c r="G131" s="14"/>
      <c r="H131" s="44"/>
      <c r="I131" s="44"/>
      <c r="J131" s="44">
        <f t="shared" ref="J131:J194" si="8">I131-H131</f>
        <v>0</v>
      </c>
      <c r="K131" s="44">
        <f t="shared" ref="K131:K194" si="9">(J131/0.041677)</f>
        <v>0</v>
      </c>
      <c r="L131" s="14"/>
      <c r="M131" s="14"/>
      <c r="N131" s="21"/>
      <c r="O131" s="21">
        <f t="shared" ref="O131:O194" si="10">(N131-M131)</f>
        <v>0</v>
      </c>
      <c r="P131" s="21"/>
      <c r="Q131" s="14"/>
      <c r="R131" s="14">
        <f t="shared" ref="R131:R194" si="11">(M131*P131*Q131)/100</f>
        <v>0</v>
      </c>
      <c r="S131" s="14"/>
      <c r="T131" s="14"/>
      <c r="U131" s="65"/>
    </row>
    <row r="132" spans="1:21" x14ac:dyDescent="0.35">
      <c r="A132" s="64">
        <v>131</v>
      </c>
      <c r="B132" s="14"/>
      <c r="C132" s="43"/>
      <c r="D132" s="14"/>
      <c r="E132" s="14"/>
      <c r="F132" s="14"/>
      <c r="G132" s="14"/>
      <c r="H132" s="44"/>
      <c r="I132" s="44"/>
      <c r="J132" s="44">
        <f t="shared" si="8"/>
        <v>0</v>
      </c>
      <c r="K132" s="44">
        <f t="shared" si="9"/>
        <v>0</v>
      </c>
      <c r="L132" s="14"/>
      <c r="M132" s="14"/>
      <c r="N132" s="21"/>
      <c r="O132" s="21">
        <f t="shared" si="10"/>
        <v>0</v>
      </c>
      <c r="P132" s="21"/>
      <c r="Q132" s="14"/>
      <c r="R132" s="14">
        <f t="shared" si="11"/>
        <v>0</v>
      </c>
      <c r="S132" s="14"/>
      <c r="T132" s="14"/>
      <c r="U132" s="65"/>
    </row>
    <row r="133" spans="1:21" x14ac:dyDescent="0.35">
      <c r="A133" s="64">
        <v>132</v>
      </c>
      <c r="B133" s="14"/>
      <c r="C133" s="43"/>
      <c r="D133" s="14"/>
      <c r="E133" s="14"/>
      <c r="F133" s="14"/>
      <c r="G133" s="14"/>
      <c r="H133" s="44"/>
      <c r="I133" s="44"/>
      <c r="J133" s="44">
        <f t="shared" si="8"/>
        <v>0</v>
      </c>
      <c r="K133" s="44">
        <f t="shared" si="9"/>
        <v>0</v>
      </c>
      <c r="L133" s="14"/>
      <c r="M133" s="14"/>
      <c r="N133" s="21"/>
      <c r="O133" s="21">
        <f t="shared" si="10"/>
        <v>0</v>
      </c>
      <c r="P133" s="21"/>
      <c r="Q133" s="14"/>
      <c r="R133" s="14">
        <f t="shared" si="11"/>
        <v>0</v>
      </c>
      <c r="S133" s="14"/>
      <c r="T133" s="14"/>
      <c r="U133" s="65"/>
    </row>
    <row r="134" spans="1:21" x14ac:dyDescent="0.35">
      <c r="A134" s="64">
        <v>133</v>
      </c>
      <c r="B134" s="14"/>
      <c r="C134" s="43"/>
      <c r="D134" s="14"/>
      <c r="E134" s="14"/>
      <c r="F134" s="14"/>
      <c r="G134" s="14"/>
      <c r="H134" s="44"/>
      <c r="I134" s="44"/>
      <c r="J134" s="44">
        <f t="shared" si="8"/>
        <v>0</v>
      </c>
      <c r="K134" s="44">
        <f t="shared" si="9"/>
        <v>0</v>
      </c>
      <c r="L134" s="14"/>
      <c r="M134" s="14"/>
      <c r="N134" s="21"/>
      <c r="O134" s="21">
        <f t="shared" si="10"/>
        <v>0</v>
      </c>
      <c r="P134" s="21"/>
      <c r="Q134" s="14"/>
      <c r="R134" s="14">
        <f t="shared" si="11"/>
        <v>0</v>
      </c>
      <c r="S134" s="14"/>
      <c r="T134" s="14"/>
      <c r="U134" s="65"/>
    </row>
    <row r="135" spans="1:21" x14ac:dyDescent="0.35">
      <c r="A135" s="64">
        <v>134</v>
      </c>
      <c r="B135" s="14"/>
      <c r="C135" s="43"/>
      <c r="D135" s="14"/>
      <c r="E135" s="14"/>
      <c r="F135" s="14"/>
      <c r="G135" s="14"/>
      <c r="H135" s="44"/>
      <c r="I135" s="44"/>
      <c r="J135" s="44">
        <f t="shared" si="8"/>
        <v>0</v>
      </c>
      <c r="K135" s="44">
        <f t="shared" si="9"/>
        <v>0</v>
      </c>
      <c r="L135" s="14"/>
      <c r="M135" s="14"/>
      <c r="N135" s="21"/>
      <c r="O135" s="21">
        <f t="shared" si="10"/>
        <v>0</v>
      </c>
      <c r="P135" s="21"/>
      <c r="Q135" s="14"/>
      <c r="R135" s="14">
        <f t="shared" si="11"/>
        <v>0</v>
      </c>
      <c r="S135" s="14"/>
      <c r="T135" s="14"/>
      <c r="U135" s="65"/>
    </row>
    <row r="136" spans="1:21" x14ac:dyDescent="0.35">
      <c r="A136" s="64">
        <v>135</v>
      </c>
      <c r="B136" s="14"/>
      <c r="C136" s="43"/>
      <c r="D136" s="14"/>
      <c r="E136" s="14"/>
      <c r="F136" s="14"/>
      <c r="G136" s="14"/>
      <c r="H136" s="44"/>
      <c r="I136" s="44"/>
      <c r="J136" s="44">
        <f t="shared" si="8"/>
        <v>0</v>
      </c>
      <c r="K136" s="44">
        <f t="shared" si="9"/>
        <v>0</v>
      </c>
      <c r="L136" s="14"/>
      <c r="M136" s="14"/>
      <c r="N136" s="21"/>
      <c r="O136" s="21">
        <f t="shared" si="10"/>
        <v>0</v>
      </c>
      <c r="P136" s="21"/>
      <c r="Q136" s="14"/>
      <c r="R136" s="14">
        <f t="shared" si="11"/>
        <v>0</v>
      </c>
      <c r="S136" s="14"/>
      <c r="T136" s="14"/>
      <c r="U136" s="65"/>
    </row>
    <row r="137" spans="1:21" x14ac:dyDescent="0.35">
      <c r="A137" s="64">
        <v>136</v>
      </c>
      <c r="B137" s="14"/>
      <c r="C137" s="43"/>
      <c r="D137" s="14"/>
      <c r="E137" s="14"/>
      <c r="F137" s="14"/>
      <c r="G137" s="14"/>
      <c r="H137" s="44"/>
      <c r="I137" s="44"/>
      <c r="J137" s="44">
        <f t="shared" si="8"/>
        <v>0</v>
      </c>
      <c r="K137" s="44">
        <f t="shared" si="9"/>
        <v>0</v>
      </c>
      <c r="L137" s="14"/>
      <c r="M137" s="14"/>
      <c r="N137" s="21"/>
      <c r="O137" s="21">
        <f t="shared" si="10"/>
        <v>0</v>
      </c>
      <c r="P137" s="21"/>
      <c r="Q137" s="14"/>
      <c r="R137" s="14">
        <f t="shared" si="11"/>
        <v>0</v>
      </c>
      <c r="S137" s="14"/>
      <c r="T137" s="14"/>
      <c r="U137" s="65"/>
    </row>
    <row r="138" spans="1:21" x14ac:dyDescent="0.35">
      <c r="A138" s="64">
        <v>137</v>
      </c>
      <c r="B138" s="14"/>
      <c r="C138" s="43"/>
      <c r="D138" s="14"/>
      <c r="E138" s="14"/>
      <c r="F138" s="14"/>
      <c r="G138" s="14"/>
      <c r="H138" s="44"/>
      <c r="I138" s="44"/>
      <c r="J138" s="44">
        <f t="shared" si="8"/>
        <v>0</v>
      </c>
      <c r="K138" s="44">
        <f t="shared" si="9"/>
        <v>0</v>
      </c>
      <c r="L138" s="14"/>
      <c r="M138" s="14"/>
      <c r="N138" s="21"/>
      <c r="O138" s="21">
        <f t="shared" si="10"/>
        <v>0</v>
      </c>
      <c r="P138" s="21"/>
      <c r="Q138" s="14"/>
      <c r="R138" s="14">
        <f t="shared" si="11"/>
        <v>0</v>
      </c>
      <c r="S138" s="14"/>
      <c r="T138" s="14"/>
      <c r="U138" s="65"/>
    </row>
    <row r="139" spans="1:21" x14ac:dyDescent="0.35">
      <c r="A139" s="64">
        <v>138</v>
      </c>
      <c r="B139" s="14"/>
      <c r="C139" s="43"/>
      <c r="D139" s="14"/>
      <c r="E139" s="14"/>
      <c r="F139" s="14"/>
      <c r="G139" s="14"/>
      <c r="H139" s="44"/>
      <c r="I139" s="44"/>
      <c r="J139" s="44">
        <f t="shared" si="8"/>
        <v>0</v>
      </c>
      <c r="K139" s="44">
        <f t="shared" si="9"/>
        <v>0</v>
      </c>
      <c r="L139" s="14"/>
      <c r="M139" s="14"/>
      <c r="N139" s="21"/>
      <c r="O139" s="21">
        <f t="shared" si="10"/>
        <v>0</v>
      </c>
      <c r="P139" s="21"/>
      <c r="Q139" s="14"/>
      <c r="R139" s="14">
        <f t="shared" si="11"/>
        <v>0</v>
      </c>
      <c r="S139" s="14"/>
      <c r="T139" s="14"/>
      <c r="U139" s="65"/>
    </row>
    <row r="140" spans="1:21" x14ac:dyDescent="0.35">
      <c r="A140" s="64">
        <v>139</v>
      </c>
      <c r="B140" s="14"/>
      <c r="C140" s="43"/>
      <c r="D140" s="14"/>
      <c r="E140" s="14"/>
      <c r="F140" s="14"/>
      <c r="G140" s="14"/>
      <c r="H140" s="44"/>
      <c r="I140" s="44"/>
      <c r="J140" s="44">
        <f t="shared" si="8"/>
        <v>0</v>
      </c>
      <c r="K140" s="44">
        <f t="shared" si="9"/>
        <v>0</v>
      </c>
      <c r="L140" s="14"/>
      <c r="M140" s="14"/>
      <c r="N140" s="21"/>
      <c r="O140" s="21">
        <f t="shared" si="10"/>
        <v>0</v>
      </c>
      <c r="P140" s="21"/>
      <c r="Q140" s="14"/>
      <c r="R140" s="14">
        <f t="shared" si="11"/>
        <v>0</v>
      </c>
      <c r="S140" s="14"/>
      <c r="T140" s="14"/>
      <c r="U140" s="65"/>
    </row>
    <row r="141" spans="1:21" x14ac:dyDescent="0.35">
      <c r="A141" s="64">
        <v>140</v>
      </c>
      <c r="B141" s="14"/>
      <c r="C141" s="43"/>
      <c r="D141" s="14"/>
      <c r="E141" s="14"/>
      <c r="F141" s="14"/>
      <c r="G141" s="14"/>
      <c r="H141" s="44"/>
      <c r="I141" s="44"/>
      <c r="J141" s="44">
        <f t="shared" si="8"/>
        <v>0</v>
      </c>
      <c r="K141" s="44">
        <f t="shared" si="9"/>
        <v>0</v>
      </c>
      <c r="L141" s="14"/>
      <c r="M141" s="14"/>
      <c r="N141" s="21"/>
      <c r="O141" s="21">
        <f t="shared" si="10"/>
        <v>0</v>
      </c>
      <c r="P141" s="21"/>
      <c r="Q141" s="14"/>
      <c r="R141" s="14">
        <f t="shared" si="11"/>
        <v>0</v>
      </c>
      <c r="S141" s="14"/>
      <c r="T141" s="14"/>
      <c r="U141" s="65"/>
    </row>
    <row r="142" spans="1:21" x14ac:dyDescent="0.35">
      <c r="A142" s="64">
        <v>141</v>
      </c>
      <c r="B142" s="14"/>
      <c r="C142" s="43"/>
      <c r="D142" s="14"/>
      <c r="E142" s="14"/>
      <c r="F142" s="14"/>
      <c r="G142" s="14"/>
      <c r="H142" s="44"/>
      <c r="I142" s="44"/>
      <c r="J142" s="44">
        <f t="shared" si="8"/>
        <v>0</v>
      </c>
      <c r="K142" s="44">
        <f t="shared" si="9"/>
        <v>0</v>
      </c>
      <c r="L142" s="14"/>
      <c r="M142" s="14"/>
      <c r="N142" s="21"/>
      <c r="O142" s="21">
        <f t="shared" si="10"/>
        <v>0</v>
      </c>
      <c r="P142" s="21"/>
      <c r="Q142" s="14"/>
      <c r="R142" s="14">
        <f t="shared" si="11"/>
        <v>0</v>
      </c>
      <c r="S142" s="14"/>
      <c r="T142" s="14"/>
      <c r="U142" s="65"/>
    </row>
    <row r="143" spans="1:21" x14ac:dyDescent="0.35">
      <c r="A143" s="64">
        <v>142</v>
      </c>
      <c r="B143" s="14"/>
      <c r="C143" s="43"/>
      <c r="D143" s="14"/>
      <c r="E143" s="14"/>
      <c r="F143" s="14"/>
      <c r="G143" s="14"/>
      <c r="H143" s="44"/>
      <c r="I143" s="44"/>
      <c r="J143" s="44">
        <f t="shared" si="8"/>
        <v>0</v>
      </c>
      <c r="K143" s="44">
        <f t="shared" si="9"/>
        <v>0</v>
      </c>
      <c r="L143" s="14"/>
      <c r="M143" s="14"/>
      <c r="N143" s="21"/>
      <c r="O143" s="21">
        <f t="shared" si="10"/>
        <v>0</v>
      </c>
      <c r="P143" s="21"/>
      <c r="Q143" s="14"/>
      <c r="R143" s="14">
        <f t="shared" si="11"/>
        <v>0</v>
      </c>
      <c r="S143" s="14"/>
      <c r="T143" s="14"/>
      <c r="U143" s="65"/>
    </row>
    <row r="144" spans="1:21" x14ac:dyDescent="0.35">
      <c r="A144" s="64">
        <v>143</v>
      </c>
      <c r="B144" s="14"/>
      <c r="C144" s="43"/>
      <c r="D144" s="14"/>
      <c r="E144" s="14"/>
      <c r="F144" s="14"/>
      <c r="G144" s="14"/>
      <c r="H144" s="44"/>
      <c r="I144" s="44"/>
      <c r="J144" s="44">
        <f t="shared" si="8"/>
        <v>0</v>
      </c>
      <c r="K144" s="44">
        <f t="shared" si="9"/>
        <v>0</v>
      </c>
      <c r="L144" s="14"/>
      <c r="M144" s="14"/>
      <c r="N144" s="21"/>
      <c r="O144" s="21">
        <f t="shared" si="10"/>
        <v>0</v>
      </c>
      <c r="P144" s="21"/>
      <c r="Q144" s="14"/>
      <c r="R144" s="14">
        <f t="shared" si="11"/>
        <v>0</v>
      </c>
      <c r="S144" s="14"/>
      <c r="T144" s="14"/>
      <c r="U144" s="65"/>
    </row>
    <row r="145" spans="1:21" x14ac:dyDescent="0.35">
      <c r="A145" s="64">
        <v>144</v>
      </c>
      <c r="B145" s="14"/>
      <c r="C145" s="43"/>
      <c r="D145" s="14"/>
      <c r="E145" s="14"/>
      <c r="F145" s="14"/>
      <c r="G145" s="14"/>
      <c r="H145" s="44"/>
      <c r="I145" s="44"/>
      <c r="J145" s="44">
        <f t="shared" si="8"/>
        <v>0</v>
      </c>
      <c r="K145" s="44">
        <f t="shared" si="9"/>
        <v>0</v>
      </c>
      <c r="L145" s="14"/>
      <c r="M145" s="14"/>
      <c r="N145" s="21"/>
      <c r="O145" s="21">
        <f t="shared" si="10"/>
        <v>0</v>
      </c>
      <c r="P145" s="21"/>
      <c r="Q145" s="14"/>
      <c r="R145" s="14">
        <f t="shared" si="11"/>
        <v>0</v>
      </c>
      <c r="S145" s="14"/>
      <c r="T145" s="14"/>
      <c r="U145" s="65"/>
    </row>
    <row r="146" spans="1:21" x14ac:dyDescent="0.35">
      <c r="A146" s="64">
        <v>145</v>
      </c>
      <c r="B146" s="14"/>
      <c r="C146" s="43"/>
      <c r="D146" s="14"/>
      <c r="E146" s="14"/>
      <c r="F146" s="14"/>
      <c r="G146" s="14"/>
      <c r="H146" s="44"/>
      <c r="I146" s="44"/>
      <c r="J146" s="44">
        <f t="shared" si="8"/>
        <v>0</v>
      </c>
      <c r="K146" s="44">
        <f t="shared" si="9"/>
        <v>0</v>
      </c>
      <c r="L146" s="14"/>
      <c r="M146" s="14"/>
      <c r="N146" s="21"/>
      <c r="O146" s="21">
        <f t="shared" si="10"/>
        <v>0</v>
      </c>
      <c r="P146" s="21"/>
      <c r="Q146" s="14"/>
      <c r="R146" s="14">
        <f t="shared" si="11"/>
        <v>0</v>
      </c>
      <c r="S146" s="14"/>
      <c r="T146" s="14"/>
      <c r="U146" s="65"/>
    </row>
    <row r="147" spans="1:21" x14ac:dyDescent="0.35">
      <c r="A147" s="64">
        <v>146</v>
      </c>
      <c r="B147" s="14"/>
      <c r="C147" s="43"/>
      <c r="D147" s="14"/>
      <c r="E147" s="14"/>
      <c r="F147" s="14"/>
      <c r="G147" s="14"/>
      <c r="H147" s="44"/>
      <c r="I147" s="44"/>
      <c r="J147" s="44">
        <f t="shared" si="8"/>
        <v>0</v>
      </c>
      <c r="K147" s="44">
        <f t="shared" si="9"/>
        <v>0</v>
      </c>
      <c r="L147" s="14"/>
      <c r="M147" s="14"/>
      <c r="N147" s="21"/>
      <c r="O147" s="21">
        <f t="shared" si="10"/>
        <v>0</v>
      </c>
      <c r="P147" s="21"/>
      <c r="Q147" s="14"/>
      <c r="R147" s="14">
        <f t="shared" si="11"/>
        <v>0</v>
      </c>
      <c r="S147" s="14"/>
      <c r="T147" s="14"/>
      <c r="U147" s="65"/>
    </row>
    <row r="148" spans="1:21" x14ac:dyDescent="0.35">
      <c r="A148" s="64">
        <v>147</v>
      </c>
      <c r="B148" s="14"/>
      <c r="C148" s="43"/>
      <c r="D148" s="14"/>
      <c r="E148" s="14"/>
      <c r="F148" s="14"/>
      <c r="G148" s="14"/>
      <c r="H148" s="44"/>
      <c r="I148" s="44"/>
      <c r="J148" s="44">
        <f t="shared" si="8"/>
        <v>0</v>
      </c>
      <c r="K148" s="44">
        <f t="shared" si="9"/>
        <v>0</v>
      </c>
      <c r="L148" s="14"/>
      <c r="M148" s="14"/>
      <c r="N148" s="21"/>
      <c r="O148" s="21">
        <f t="shared" si="10"/>
        <v>0</v>
      </c>
      <c r="P148" s="21"/>
      <c r="Q148" s="14"/>
      <c r="R148" s="14">
        <f t="shared" si="11"/>
        <v>0</v>
      </c>
      <c r="S148" s="14"/>
      <c r="T148" s="14"/>
      <c r="U148" s="65"/>
    </row>
    <row r="149" spans="1:21" x14ac:dyDescent="0.35">
      <c r="A149" s="64">
        <v>148</v>
      </c>
      <c r="B149" s="14"/>
      <c r="C149" s="43"/>
      <c r="D149" s="14"/>
      <c r="E149" s="14"/>
      <c r="F149" s="14"/>
      <c r="G149" s="14"/>
      <c r="H149" s="44"/>
      <c r="I149" s="44"/>
      <c r="J149" s="44">
        <f t="shared" si="8"/>
        <v>0</v>
      </c>
      <c r="K149" s="44">
        <f t="shared" si="9"/>
        <v>0</v>
      </c>
      <c r="L149" s="14"/>
      <c r="M149" s="14"/>
      <c r="N149" s="21"/>
      <c r="O149" s="21">
        <f t="shared" si="10"/>
        <v>0</v>
      </c>
      <c r="P149" s="21"/>
      <c r="Q149" s="14"/>
      <c r="R149" s="14">
        <f t="shared" si="11"/>
        <v>0</v>
      </c>
      <c r="S149" s="14"/>
      <c r="T149" s="14"/>
      <c r="U149" s="65"/>
    </row>
    <row r="150" spans="1:21" x14ac:dyDescent="0.35">
      <c r="A150" s="64">
        <v>149</v>
      </c>
      <c r="B150" s="14"/>
      <c r="C150" s="43"/>
      <c r="D150" s="14"/>
      <c r="E150" s="14"/>
      <c r="F150" s="14"/>
      <c r="G150" s="14"/>
      <c r="H150" s="44"/>
      <c r="I150" s="44"/>
      <c r="J150" s="44">
        <f t="shared" si="8"/>
        <v>0</v>
      </c>
      <c r="K150" s="44">
        <f t="shared" si="9"/>
        <v>0</v>
      </c>
      <c r="L150" s="14"/>
      <c r="M150" s="14"/>
      <c r="N150" s="21"/>
      <c r="O150" s="21">
        <f t="shared" si="10"/>
        <v>0</v>
      </c>
      <c r="P150" s="21"/>
      <c r="Q150" s="14"/>
      <c r="R150" s="14">
        <f t="shared" si="11"/>
        <v>0</v>
      </c>
      <c r="S150" s="14"/>
      <c r="T150" s="14"/>
      <c r="U150" s="65"/>
    </row>
    <row r="151" spans="1:21" x14ac:dyDescent="0.35">
      <c r="A151" s="64">
        <v>150</v>
      </c>
      <c r="B151" s="14"/>
      <c r="C151" s="43"/>
      <c r="D151" s="14"/>
      <c r="E151" s="14"/>
      <c r="F151" s="14"/>
      <c r="G151" s="14"/>
      <c r="H151" s="44"/>
      <c r="I151" s="44"/>
      <c r="J151" s="44">
        <f t="shared" si="8"/>
        <v>0</v>
      </c>
      <c r="K151" s="44">
        <f t="shared" si="9"/>
        <v>0</v>
      </c>
      <c r="L151" s="14"/>
      <c r="M151" s="14"/>
      <c r="N151" s="21"/>
      <c r="O151" s="21">
        <f t="shared" si="10"/>
        <v>0</v>
      </c>
      <c r="P151" s="21"/>
      <c r="Q151" s="14"/>
      <c r="R151" s="14">
        <f t="shared" si="11"/>
        <v>0</v>
      </c>
      <c r="S151" s="14"/>
      <c r="T151" s="14"/>
      <c r="U151" s="65"/>
    </row>
    <row r="152" spans="1:21" x14ac:dyDescent="0.35">
      <c r="A152" s="64">
        <v>151</v>
      </c>
      <c r="B152" s="14"/>
      <c r="C152" s="43"/>
      <c r="D152" s="14"/>
      <c r="E152" s="14"/>
      <c r="F152" s="14"/>
      <c r="G152" s="14"/>
      <c r="H152" s="44"/>
      <c r="I152" s="44"/>
      <c r="J152" s="44">
        <f t="shared" si="8"/>
        <v>0</v>
      </c>
      <c r="K152" s="44">
        <f t="shared" si="9"/>
        <v>0</v>
      </c>
      <c r="L152" s="14"/>
      <c r="M152" s="14"/>
      <c r="N152" s="21"/>
      <c r="O152" s="21">
        <f t="shared" si="10"/>
        <v>0</v>
      </c>
      <c r="P152" s="21"/>
      <c r="Q152" s="14"/>
      <c r="R152" s="14">
        <f t="shared" si="11"/>
        <v>0</v>
      </c>
      <c r="S152" s="14"/>
      <c r="T152" s="14"/>
      <c r="U152" s="65"/>
    </row>
    <row r="153" spans="1:21" x14ac:dyDescent="0.35">
      <c r="A153" s="64">
        <v>152</v>
      </c>
      <c r="B153" s="14"/>
      <c r="C153" s="43"/>
      <c r="D153" s="14"/>
      <c r="E153" s="14"/>
      <c r="F153" s="14"/>
      <c r="G153" s="14"/>
      <c r="H153" s="44"/>
      <c r="I153" s="44"/>
      <c r="J153" s="44">
        <f t="shared" si="8"/>
        <v>0</v>
      </c>
      <c r="K153" s="44">
        <f t="shared" si="9"/>
        <v>0</v>
      </c>
      <c r="L153" s="14"/>
      <c r="M153" s="14"/>
      <c r="N153" s="21"/>
      <c r="O153" s="21">
        <f t="shared" si="10"/>
        <v>0</v>
      </c>
      <c r="P153" s="21"/>
      <c r="Q153" s="14"/>
      <c r="R153" s="14">
        <f t="shared" si="11"/>
        <v>0</v>
      </c>
      <c r="S153" s="14"/>
      <c r="T153" s="14"/>
      <c r="U153" s="65"/>
    </row>
    <row r="154" spans="1:21" x14ac:dyDescent="0.35">
      <c r="A154" s="64">
        <v>153</v>
      </c>
      <c r="B154" s="14"/>
      <c r="C154" s="43"/>
      <c r="D154" s="14"/>
      <c r="E154" s="14"/>
      <c r="F154" s="14"/>
      <c r="G154" s="14"/>
      <c r="H154" s="44"/>
      <c r="I154" s="44"/>
      <c r="J154" s="44">
        <f t="shared" si="8"/>
        <v>0</v>
      </c>
      <c r="K154" s="44">
        <f t="shared" si="9"/>
        <v>0</v>
      </c>
      <c r="L154" s="14"/>
      <c r="M154" s="14"/>
      <c r="N154" s="21"/>
      <c r="O154" s="21">
        <f t="shared" si="10"/>
        <v>0</v>
      </c>
      <c r="P154" s="21"/>
      <c r="Q154" s="14"/>
      <c r="R154" s="14">
        <f t="shared" si="11"/>
        <v>0</v>
      </c>
      <c r="S154" s="14"/>
      <c r="T154" s="14"/>
      <c r="U154" s="65"/>
    </row>
    <row r="155" spans="1:21" x14ac:dyDescent="0.35">
      <c r="A155" s="64">
        <v>154</v>
      </c>
      <c r="B155" s="14"/>
      <c r="C155" s="43"/>
      <c r="D155" s="14"/>
      <c r="E155" s="14"/>
      <c r="F155" s="14"/>
      <c r="G155" s="14"/>
      <c r="H155" s="44"/>
      <c r="I155" s="44"/>
      <c r="J155" s="44">
        <f t="shared" si="8"/>
        <v>0</v>
      </c>
      <c r="K155" s="44">
        <f t="shared" si="9"/>
        <v>0</v>
      </c>
      <c r="L155" s="14"/>
      <c r="M155" s="14"/>
      <c r="N155" s="21"/>
      <c r="O155" s="21">
        <f t="shared" si="10"/>
        <v>0</v>
      </c>
      <c r="P155" s="21"/>
      <c r="Q155" s="14"/>
      <c r="R155" s="14">
        <f t="shared" si="11"/>
        <v>0</v>
      </c>
      <c r="S155" s="14"/>
      <c r="T155" s="14"/>
      <c r="U155" s="65"/>
    </row>
    <row r="156" spans="1:21" x14ac:dyDescent="0.35">
      <c r="A156" s="64">
        <v>155</v>
      </c>
      <c r="B156" s="14"/>
      <c r="C156" s="43"/>
      <c r="D156" s="14"/>
      <c r="E156" s="14"/>
      <c r="F156" s="14"/>
      <c r="G156" s="14"/>
      <c r="H156" s="44"/>
      <c r="I156" s="44"/>
      <c r="J156" s="44">
        <f t="shared" si="8"/>
        <v>0</v>
      </c>
      <c r="K156" s="44">
        <f t="shared" si="9"/>
        <v>0</v>
      </c>
      <c r="L156" s="14"/>
      <c r="M156" s="14"/>
      <c r="N156" s="21"/>
      <c r="O156" s="21">
        <f t="shared" si="10"/>
        <v>0</v>
      </c>
      <c r="P156" s="21"/>
      <c r="Q156" s="14"/>
      <c r="R156" s="14">
        <f t="shared" si="11"/>
        <v>0</v>
      </c>
      <c r="S156" s="14"/>
      <c r="T156" s="14"/>
      <c r="U156" s="65"/>
    </row>
    <row r="157" spans="1:21" x14ac:dyDescent="0.35">
      <c r="A157" s="64">
        <v>156</v>
      </c>
      <c r="B157" s="14"/>
      <c r="C157" s="43"/>
      <c r="D157" s="14"/>
      <c r="E157" s="14"/>
      <c r="F157" s="14"/>
      <c r="G157" s="14"/>
      <c r="H157" s="44"/>
      <c r="I157" s="44"/>
      <c r="J157" s="44">
        <f t="shared" si="8"/>
        <v>0</v>
      </c>
      <c r="K157" s="44">
        <f t="shared" si="9"/>
        <v>0</v>
      </c>
      <c r="L157" s="14"/>
      <c r="M157" s="14"/>
      <c r="N157" s="21"/>
      <c r="O157" s="21">
        <f t="shared" si="10"/>
        <v>0</v>
      </c>
      <c r="P157" s="21"/>
      <c r="Q157" s="14"/>
      <c r="R157" s="14">
        <f t="shared" si="11"/>
        <v>0</v>
      </c>
      <c r="S157" s="14"/>
      <c r="T157" s="14"/>
      <c r="U157" s="65"/>
    </row>
    <row r="158" spans="1:21" x14ac:dyDescent="0.35">
      <c r="A158" s="64">
        <v>157</v>
      </c>
      <c r="B158" s="14"/>
      <c r="C158" s="43"/>
      <c r="D158" s="14"/>
      <c r="E158" s="14"/>
      <c r="F158" s="14"/>
      <c r="G158" s="14"/>
      <c r="H158" s="44"/>
      <c r="I158" s="44"/>
      <c r="J158" s="44">
        <f t="shared" si="8"/>
        <v>0</v>
      </c>
      <c r="K158" s="44">
        <f t="shared" si="9"/>
        <v>0</v>
      </c>
      <c r="L158" s="14"/>
      <c r="M158" s="14"/>
      <c r="N158" s="21"/>
      <c r="O158" s="21">
        <f t="shared" si="10"/>
        <v>0</v>
      </c>
      <c r="P158" s="21"/>
      <c r="Q158" s="14"/>
      <c r="R158" s="14">
        <f t="shared" si="11"/>
        <v>0</v>
      </c>
      <c r="S158" s="14"/>
      <c r="T158" s="14"/>
      <c r="U158" s="65"/>
    </row>
    <row r="159" spans="1:21" x14ac:dyDescent="0.35">
      <c r="A159" s="64">
        <v>158</v>
      </c>
      <c r="B159" s="14"/>
      <c r="C159" s="43"/>
      <c r="D159" s="14"/>
      <c r="E159" s="14"/>
      <c r="F159" s="14"/>
      <c r="G159" s="14"/>
      <c r="H159" s="44"/>
      <c r="I159" s="44"/>
      <c r="J159" s="44">
        <f t="shared" si="8"/>
        <v>0</v>
      </c>
      <c r="K159" s="44">
        <f t="shared" si="9"/>
        <v>0</v>
      </c>
      <c r="L159" s="14"/>
      <c r="M159" s="14"/>
      <c r="N159" s="21"/>
      <c r="O159" s="21">
        <f t="shared" si="10"/>
        <v>0</v>
      </c>
      <c r="P159" s="21"/>
      <c r="Q159" s="14"/>
      <c r="R159" s="14">
        <f t="shared" si="11"/>
        <v>0</v>
      </c>
      <c r="S159" s="14"/>
      <c r="T159" s="14"/>
      <c r="U159" s="65"/>
    </row>
    <row r="160" spans="1:21" x14ac:dyDescent="0.35">
      <c r="A160" s="64">
        <v>159</v>
      </c>
      <c r="B160" s="14"/>
      <c r="C160" s="43"/>
      <c r="D160" s="14"/>
      <c r="E160" s="14"/>
      <c r="F160" s="14"/>
      <c r="G160" s="14"/>
      <c r="H160" s="44"/>
      <c r="I160" s="44"/>
      <c r="J160" s="44">
        <f t="shared" si="8"/>
        <v>0</v>
      </c>
      <c r="K160" s="44">
        <f t="shared" si="9"/>
        <v>0</v>
      </c>
      <c r="L160" s="14"/>
      <c r="M160" s="14"/>
      <c r="N160" s="21"/>
      <c r="O160" s="21">
        <f t="shared" si="10"/>
        <v>0</v>
      </c>
      <c r="P160" s="21"/>
      <c r="Q160" s="14"/>
      <c r="R160" s="14">
        <f t="shared" si="11"/>
        <v>0</v>
      </c>
      <c r="S160" s="14"/>
      <c r="T160" s="14"/>
      <c r="U160" s="65"/>
    </row>
    <row r="161" spans="1:21" x14ac:dyDescent="0.35">
      <c r="A161" s="64">
        <v>160</v>
      </c>
      <c r="B161" s="14"/>
      <c r="C161" s="43"/>
      <c r="D161" s="14"/>
      <c r="E161" s="14"/>
      <c r="F161" s="14"/>
      <c r="G161" s="14"/>
      <c r="H161" s="44"/>
      <c r="I161" s="44"/>
      <c r="J161" s="44">
        <f t="shared" si="8"/>
        <v>0</v>
      </c>
      <c r="K161" s="44">
        <f t="shared" si="9"/>
        <v>0</v>
      </c>
      <c r="L161" s="14"/>
      <c r="M161" s="14"/>
      <c r="N161" s="21"/>
      <c r="O161" s="21">
        <f t="shared" si="10"/>
        <v>0</v>
      </c>
      <c r="P161" s="21"/>
      <c r="Q161" s="14"/>
      <c r="R161" s="14">
        <f t="shared" si="11"/>
        <v>0</v>
      </c>
      <c r="S161" s="14"/>
      <c r="T161" s="14"/>
      <c r="U161" s="65"/>
    </row>
    <row r="162" spans="1:21" x14ac:dyDescent="0.35">
      <c r="A162" s="64">
        <v>161</v>
      </c>
      <c r="B162" s="14"/>
      <c r="C162" s="43"/>
      <c r="D162" s="14"/>
      <c r="E162" s="14"/>
      <c r="F162" s="14"/>
      <c r="G162" s="14"/>
      <c r="H162" s="44"/>
      <c r="I162" s="44"/>
      <c r="J162" s="44">
        <f t="shared" si="8"/>
        <v>0</v>
      </c>
      <c r="K162" s="44">
        <f t="shared" si="9"/>
        <v>0</v>
      </c>
      <c r="L162" s="14"/>
      <c r="M162" s="14"/>
      <c r="N162" s="21"/>
      <c r="O162" s="21">
        <f t="shared" si="10"/>
        <v>0</v>
      </c>
      <c r="P162" s="21"/>
      <c r="Q162" s="14"/>
      <c r="R162" s="14">
        <f t="shared" si="11"/>
        <v>0</v>
      </c>
      <c r="S162" s="14"/>
      <c r="T162" s="14"/>
      <c r="U162" s="65"/>
    </row>
    <row r="163" spans="1:21" x14ac:dyDescent="0.35">
      <c r="A163" s="64">
        <v>162</v>
      </c>
      <c r="B163" s="14"/>
      <c r="C163" s="43"/>
      <c r="D163" s="14"/>
      <c r="E163" s="14"/>
      <c r="F163" s="14"/>
      <c r="G163" s="14"/>
      <c r="H163" s="44"/>
      <c r="I163" s="44"/>
      <c r="J163" s="44">
        <f t="shared" si="8"/>
        <v>0</v>
      </c>
      <c r="K163" s="44">
        <f t="shared" si="9"/>
        <v>0</v>
      </c>
      <c r="L163" s="14"/>
      <c r="M163" s="14"/>
      <c r="N163" s="21"/>
      <c r="O163" s="21">
        <f t="shared" si="10"/>
        <v>0</v>
      </c>
      <c r="P163" s="21"/>
      <c r="Q163" s="14"/>
      <c r="R163" s="14">
        <f t="shared" si="11"/>
        <v>0</v>
      </c>
      <c r="S163" s="14"/>
      <c r="T163" s="14"/>
      <c r="U163" s="65"/>
    </row>
    <row r="164" spans="1:21" x14ac:dyDescent="0.35">
      <c r="A164" s="64">
        <v>163</v>
      </c>
      <c r="B164" s="14"/>
      <c r="C164" s="43"/>
      <c r="D164" s="14"/>
      <c r="E164" s="14"/>
      <c r="F164" s="14"/>
      <c r="G164" s="14"/>
      <c r="H164" s="44"/>
      <c r="I164" s="44"/>
      <c r="J164" s="44">
        <f t="shared" si="8"/>
        <v>0</v>
      </c>
      <c r="K164" s="44">
        <f t="shared" si="9"/>
        <v>0</v>
      </c>
      <c r="L164" s="14"/>
      <c r="M164" s="14"/>
      <c r="N164" s="21"/>
      <c r="O164" s="21">
        <f t="shared" si="10"/>
        <v>0</v>
      </c>
      <c r="P164" s="21"/>
      <c r="Q164" s="14"/>
      <c r="R164" s="14">
        <f t="shared" si="11"/>
        <v>0</v>
      </c>
      <c r="S164" s="14"/>
      <c r="T164" s="14"/>
      <c r="U164" s="65"/>
    </row>
    <row r="165" spans="1:21" x14ac:dyDescent="0.35">
      <c r="A165" s="64">
        <v>164</v>
      </c>
      <c r="B165" s="14"/>
      <c r="C165" s="43"/>
      <c r="D165" s="14"/>
      <c r="E165" s="14"/>
      <c r="F165" s="14"/>
      <c r="G165" s="14"/>
      <c r="H165" s="44"/>
      <c r="I165" s="44"/>
      <c r="J165" s="44">
        <f t="shared" si="8"/>
        <v>0</v>
      </c>
      <c r="K165" s="44">
        <f t="shared" si="9"/>
        <v>0</v>
      </c>
      <c r="L165" s="14"/>
      <c r="M165" s="14"/>
      <c r="N165" s="21"/>
      <c r="O165" s="21">
        <f t="shared" si="10"/>
        <v>0</v>
      </c>
      <c r="P165" s="21"/>
      <c r="Q165" s="14"/>
      <c r="R165" s="14">
        <f t="shared" si="11"/>
        <v>0</v>
      </c>
      <c r="S165" s="14"/>
      <c r="T165" s="14"/>
      <c r="U165" s="65"/>
    </row>
    <row r="166" spans="1:21" x14ac:dyDescent="0.35">
      <c r="A166" s="64">
        <v>165</v>
      </c>
      <c r="B166" s="14"/>
      <c r="C166" s="43"/>
      <c r="D166" s="14"/>
      <c r="E166" s="14"/>
      <c r="F166" s="14"/>
      <c r="G166" s="14"/>
      <c r="H166" s="44"/>
      <c r="I166" s="44"/>
      <c r="J166" s="44">
        <f t="shared" si="8"/>
        <v>0</v>
      </c>
      <c r="K166" s="44">
        <f t="shared" si="9"/>
        <v>0</v>
      </c>
      <c r="L166" s="14"/>
      <c r="M166" s="14"/>
      <c r="N166" s="21"/>
      <c r="O166" s="21">
        <f t="shared" si="10"/>
        <v>0</v>
      </c>
      <c r="P166" s="21"/>
      <c r="Q166" s="14"/>
      <c r="R166" s="14">
        <f t="shared" si="11"/>
        <v>0</v>
      </c>
      <c r="S166" s="14"/>
      <c r="T166" s="14"/>
      <c r="U166" s="65"/>
    </row>
    <row r="167" spans="1:21" x14ac:dyDescent="0.35">
      <c r="A167" s="64">
        <v>166</v>
      </c>
      <c r="B167" s="14"/>
      <c r="C167" s="43"/>
      <c r="D167" s="14"/>
      <c r="E167" s="14"/>
      <c r="F167" s="14"/>
      <c r="G167" s="14"/>
      <c r="H167" s="44"/>
      <c r="I167" s="44"/>
      <c r="J167" s="44">
        <f t="shared" si="8"/>
        <v>0</v>
      </c>
      <c r="K167" s="44">
        <f t="shared" si="9"/>
        <v>0</v>
      </c>
      <c r="L167" s="14"/>
      <c r="M167" s="14"/>
      <c r="N167" s="21"/>
      <c r="O167" s="21">
        <f t="shared" si="10"/>
        <v>0</v>
      </c>
      <c r="P167" s="21"/>
      <c r="Q167" s="14"/>
      <c r="R167" s="14">
        <f t="shared" si="11"/>
        <v>0</v>
      </c>
      <c r="S167" s="14"/>
      <c r="T167" s="14"/>
      <c r="U167" s="65"/>
    </row>
    <row r="168" spans="1:21" x14ac:dyDescent="0.35">
      <c r="A168" s="64">
        <v>167</v>
      </c>
      <c r="B168" s="14"/>
      <c r="C168" s="43"/>
      <c r="D168" s="14"/>
      <c r="E168" s="14"/>
      <c r="F168" s="14"/>
      <c r="G168" s="14"/>
      <c r="H168" s="44"/>
      <c r="I168" s="44"/>
      <c r="J168" s="44">
        <f t="shared" si="8"/>
        <v>0</v>
      </c>
      <c r="K168" s="44">
        <f t="shared" si="9"/>
        <v>0</v>
      </c>
      <c r="L168" s="14"/>
      <c r="M168" s="14"/>
      <c r="N168" s="21"/>
      <c r="O168" s="21">
        <f t="shared" si="10"/>
        <v>0</v>
      </c>
      <c r="P168" s="21"/>
      <c r="Q168" s="14"/>
      <c r="R168" s="14">
        <f t="shared" si="11"/>
        <v>0</v>
      </c>
      <c r="S168" s="14"/>
      <c r="T168" s="14"/>
      <c r="U168" s="65"/>
    </row>
    <row r="169" spans="1:21" x14ac:dyDescent="0.35">
      <c r="A169" s="64">
        <v>168</v>
      </c>
      <c r="B169" s="14"/>
      <c r="C169" s="43"/>
      <c r="D169" s="14"/>
      <c r="E169" s="14"/>
      <c r="F169" s="14"/>
      <c r="G169" s="14"/>
      <c r="H169" s="44"/>
      <c r="I169" s="44"/>
      <c r="J169" s="44">
        <f t="shared" si="8"/>
        <v>0</v>
      </c>
      <c r="K169" s="44">
        <f t="shared" si="9"/>
        <v>0</v>
      </c>
      <c r="L169" s="14"/>
      <c r="M169" s="14"/>
      <c r="N169" s="21"/>
      <c r="O169" s="21">
        <f t="shared" si="10"/>
        <v>0</v>
      </c>
      <c r="P169" s="21"/>
      <c r="Q169" s="14"/>
      <c r="R169" s="14">
        <f t="shared" si="11"/>
        <v>0</v>
      </c>
      <c r="S169" s="14"/>
      <c r="T169" s="14"/>
      <c r="U169" s="65"/>
    </row>
    <row r="170" spans="1:21" x14ac:dyDescent="0.35">
      <c r="A170" s="64">
        <v>169</v>
      </c>
      <c r="B170" s="14"/>
      <c r="C170" s="43"/>
      <c r="D170" s="14"/>
      <c r="E170" s="14"/>
      <c r="F170" s="14"/>
      <c r="G170" s="14"/>
      <c r="H170" s="44"/>
      <c r="I170" s="44"/>
      <c r="J170" s="44">
        <f t="shared" si="8"/>
        <v>0</v>
      </c>
      <c r="K170" s="44">
        <f t="shared" si="9"/>
        <v>0</v>
      </c>
      <c r="L170" s="14"/>
      <c r="M170" s="14"/>
      <c r="N170" s="21"/>
      <c r="O170" s="21">
        <f t="shared" si="10"/>
        <v>0</v>
      </c>
      <c r="P170" s="21"/>
      <c r="Q170" s="14"/>
      <c r="R170" s="14">
        <f t="shared" si="11"/>
        <v>0</v>
      </c>
      <c r="S170" s="14"/>
      <c r="T170" s="14"/>
      <c r="U170" s="65"/>
    </row>
    <row r="171" spans="1:21" x14ac:dyDescent="0.35">
      <c r="A171" s="64">
        <v>170</v>
      </c>
      <c r="B171" s="14"/>
      <c r="C171" s="43"/>
      <c r="D171" s="14"/>
      <c r="E171" s="14"/>
      <c r="F171" s="14"/>
      <c r="G171" s="14"/>
      <c r="H171" s="44"/>
      <c r="I171" s="44"/>
      <c r="J171" s="44">
        <f t="shared" si="8"/>
        <v>0</v>
      </c>
      <c r="K171" s="44">
        <f t="shared" si="9"/>
        <v>0</v>
      </c>
      <c r="L171" s="14"/>
      <c r="M171" s="14"/>
      <c r="N171" s="21"/>
      <c r="O171" s="21">
        <f t="shared" si="10"/>
        <v>0</v>
      </c>
      <c r="P171" s="21"/>
      <c r="Q171" s="14"/>
      <c r="R171" s="14">
        <f t="shared" si="11"/>
        <v>0</v>
      </c>
      <c r="S171" s="14"/>
      <c r="T171" s="14"/>
      <c r="U171" s="65"/>
    </row>
    <row r="172" spans="1:21" x14ac:dyDescent="0.35">
      <c r="A172" s="64">
        <v>171</v>
      </c>
      <c r="B172" s="14"/>
      <c r="C172" s="43"/>
      <c r="D172" s="14"/>
      <c r="E172" s="14"/>
      <c r="F172" s="14"/>
      <c r="G172" s="14"/>
      <c r="H172" s="44"/>
      <c r="I172" s="44"/>
      <c r="J172" s="44">
        <f t="shared" si="8"/>
        <v>0</v>
      </c>
      <c r="K172" s="44">
        <f t="shared" si="9"/>
        <v>0</v>
      </c>
      <c r="L172" s="14"/>
      <c r="M172" s="14"/>
      <c r="N172" s="21"/>
      <c r="O172" s="21">
        <f t="shared" si="10"/>
        <v>0</v>
      </c>
      <c r="P172" s="21"/>
      <c r="Q172" s="14"/>
      <c r="R172" s="14">
        <f t="shared" si="11"/>
        <v>0</v>
      </c>
      <c r="S172" s="14"/>
      <c r="T172" s="14"/>
      <c r="U172" s="65"/>
    </row>
    <row r="173" spans="1:21" x14ac:dyDescent="0.35">
      <c r="A173" s="64">
        <v>172</v>
      </c>
      <c r="B173" s="14"/>
      <c r="C173" s="43"/>
      <c r="D173" s="14"/>
      <c r="E173" s="14"/>
      <c r="F173" s="14"/>
      <c r="G173" s="14"/>
      <c r="H173" s="44"/>
      <c r="I173" s="44"/>
      <c r="J173" s="44">
        <f t="shared" si="8"/>
        <v>0</v>
      </c>
      <c r="K173" s="44">
        <f t="shared" si="9"/>
        <v>0</v>
      </c>
      <c r="L173" s="14"/>
      <c r="M173" s="14"/>
      <c r="N173" s="21"/>
      <c r="O173" s="21">
        <f t="shared" si="10"/>
        <v>0</v>
      </c>
      <c r="P173" s="21"/>
      <c r="Q173" s="14"/>
      <c r="R173" s="14">
        <f t="shared" si="11"/>
        <v>0</v>
      </c>
      <c r="S173" s="14"/>
      <c r="T173" s="14"/>
      <c r="U173" s="65"/>
    </row>
    <row r="174" spans="1:21" x14ac:dyDescent="0.35">
      <c r="A174" s="64">
        <v>173</v>
      </c>
      <c r="B174" s="14"/>
      <c r="C174" s="43"/>
      <c r="D174" s="14"/>
      <c r="E174" s="14"/>
      <c r="F174" s="14"/>
      <c r="G174" s="14"/>
      <c r="H174" s="44"/>
      <c r="I174" s="44"/>
      <c r="J174" s="44">
        <f t="shared" si="8"/>
        <v>0</v>
      </c>
      <c r="K174" s="44">
        <f t="shared" si="9"/>
        <v>0</v>
      </c>
      <c r="L174" s="14"/>
      <c r="M174" s="14"/>
      <c r="N174" s="21"/>
      <c r="O174" s="21">
        <f t="shared" si="10"/>
        <v>0</v>
      </c>
      <c r="P174" s="21"/>
      <c r="Q174" s="14"/>
      <c r="R174" s="14">
        <f t="shared" si="11"/>
        <v>0</v>
      </c>
      <c r="S174" s="14"/>
      <c r="T174" s="14"/>
      <c r="U174" s="65"/>
    </row>
    <row r="175" spans="1:21" x14ac:dyDescent="0.35">
      <c r="A175" s="64">
        <v>174</v>
      </c>
      <c r="B175" s="14"/>
      <c r="C175" s="43"/>
      <c r="D175" s="14"/>
      <c r="E175" s="14"/>
      <c r="F175" s="14"/>
      <c r="G175" s="14"/>
      <c r="H175" s="44"/>
      <c r="I175" s="44"/>
      <c r="J175" s="44">
        <f t="shared" si="8"/>
        <v>0</v>
      </c>
      <c r="K175" s="44">
        <f t="shared" si="9"/>
        <v>0</v>
      </c>
      <c r="L175" s="14"/>
      <c r="M175" s="14"/>
      <c r="N175" s="21"/>
      <c r="O175" s="21">
        <f t="shared" si="10"/>
        <v>0</v>
      </c>
      <c r="P175" s="21"/>
      <c r="Q175" s="14"/>
      <c r="R175" s="14">
        <f t="shared" si="11"/>
        <v>0</v>
      </c>
      <c r="S175" s="14"/>
      <c r="T175" s="14"/>
      <c r="U175" s="65"/>
    </row>
    <row r="176" spans="1:21" x14ac:dyDescent="0.35">
      <c r="A176" s="64">
        <v>175</v>
      </c>
      <c r="B176" s="14"/>
      <c r="C176" s="43"/>
      <c r="D176" s="14"/>
      <c r="E176" s="14"/>
      <c r="F176" s="14"/>
      <c r="G176" s="14"/>
      <c r="H176" s="44"/>
      <c r="I176" s="44"/>
      <c r="J176" s="44">
        <f t="shared" si="8"/>
        <v>0</v>
      </c>
      <c r="K176" s="44">
        <f t="shared" si="9"/>
        <v>0</v>
      </c>
      <c r="L176" s="14"/>
      <c r="M176" s="14"/>
      <c r="N176" s="21"/>
      <c r="O176" s="21">
        <f t="shared" si="10"/>
        <v>0</v>
      </c>
      <c r="P176" s="21"/>
      <c r="Q176" s="14"/>
      <c r="R176" s="14">
        <f t="shared" si="11"/>
        <v>0</v>
      </c>
      <c r="S176" s="14"/>
      <c r="T176" s="14"/>
      <c r="U176" s="65"/>
    </row>
    <row r="177" spans="1:21" x14ac:dyDescent="0.35">
      <c r="A177" s="64">
        <v>176</v>
      </c>
      <c r="B177" s="14"/>
      <c r="C177" s="43"/>
      <c r="D177" s="14"/>
      <c r="E177" s="14"/>
      <c r="F177" s="14"/>
      <c r="G177" s="14"/>
      <c r="H177" s="44"/>
      <c r="I177" s="44"/>
      <c r="J177" s="44">
        <f t="shared" si="8"/>
        <v>0</v>
      </c>
      <c r="K177" s="44">
        <f t="shared" si="9"/>
        <v>0</v>
      </c>
      <c r="L177" s="14"/>
      <c r="M177" s="14"/>
      <c r="N177" s="21"/>
      <c r="O177" s="21">
        <f t="shared" si="10"/>
        <v>0</v>
      </c>
      <c r="P177" s="21"/>
      <c r="Q177" s="14"/>
      <c r="R177" s="14">
        <f t="shared" si="11"/>
        <v>0</v>
      </c>
      <c r="S177" s="14"/>
      <c r="T177" s="14"/>
      <c r="U177" s="65"/>
    </row>
    <row r="178" spans="1:21" x14ac:dyDescent="0.35">
      <c r="A178" s="64">
        <v>177</v>
      </c>
      <c r="B178" s="14"/>
      <c r="C178" s="43"/>
      <c r="D178" s="14"/>
      <c r="E178" s="14"/>
      <c r="F178" s="14"/>
      <c r="G178" s="14"/>
      <c r="H178" s="44"/>
      <c r="I178" s="44"/>
      <c r="J178" s="44">
        <f t="shared" si="8"/>
        <v>0</v>
      </c>
      <c r="K178" s="44">
        <f t="shared" si="9"/>
        <v>0</v>
      </c>
      <c r="L178" s="14"/>
      <c r="M178" s="14"/>
      <c r="N178" s="21"/>
      <c r="O178" s="21">
        <f t="shared" si="10"/>
        <v>0</v>
      </c>
      <c r="P178" s="21"/>
      <c r="Q178" s="14"/>
      <c r="R178" s="14">
        <f t="shared" si="11"/>
        <v>0</v>
      </c>
      <c r="S178" s="14"/>
      <c r="T178" s="14"/>
      <c r="U178" s="65"/>
    </row>
    <row r="179" spans="1:21" x14ac:dyDescent="0.35">
      <c r="A179" s="64">
        <v>178</v>
      </c>
      <c r="B179" s="14"/>
      <c r="C179" s="43"/>
      <c r="D179" s="14"/>
      <c r="E179" s="14"/>
      <c r="F179" s="14"/>
      <c r="G179" s="14"/>
      <c r="H179" s="44"/>
      <c r="I179" s="44"/>
      <c r="J179" s="44">
        <f t="shared" si="8"/>
        <v>0</v>
      </c>
      <c r="K179" s="44">
        <f t="shared" si="9"/>
        <v>0</v>
      </c>
      <c r="L179" s="14"/>
      <c r="M179" s="14"/>
      <c r="N179" s="21"/>
      <c r="O179" s="21">
        <f t="shared" si="10"/>
        <v>0</v>
      </c>
      <c r="P179" s="21"/>
      <c r="Q179" s="14"/>
      <c r="R179" s="14">
        <f t="shared" si="11"/>
        <v>0</v>
      </c>
      <c r="S179" s="14"/>
      <c r="T179" s="14"/>
      <c r="U179" s="65"/>
    </row>
    <row r="180" spans="1:21" x14ac:dyDescent="0.35">
      <c r="A180" s="64">
        <v>179</v>
      </c>
      <c r="B180" s="14"/>
      <c r="C180" s="43"/>
      <c r="D180" s="14"/>
      <c r="E180" s="14"/>
      <c r="F180" s="14"/>
      <c r="G180" s="14"/>
      <c r="H180" s="44"/>
      <c r="I180" s="44"/>
      <c r="J180" s="44">
        <f t="shared" si="8"/>
        <v>0</v>
      </c>
      <c r="K180" s="44">
        <f t="shared" si="9"/>
        <v>0</v>
      </c>
      <c r="L180" s="14"/>
      <c r="M180" s="14"/>
      <c r="N180" s="21"/>
      <c r="O180" s="21">
        <f t="shared" si="10"/>
        <v>0</v>
      </c>
      <c r="P180" s="21"/>
      <c r="Q180" s="14"/>
      <c r="R180" s="14">
        <f t="shared" si="11"/>
        <v>0</v>
      </c>
      <c r="S180" s="14"/>
      <c r="T180" s="14"/>
      <c r="U180" s="65"/>
    </row>
    <row r="181" spans="1:21" x14ac:dyDescent="0.35">
      <c r="A181" s="64">
        <v>180</v>
      </c>
      <c r="B181" s="14"/>
      <c r="C181" s="43"/>
      <c r="D181" s="14"/>
      <c r="E181" s="14"/>
      <c r="F181" s="14"/>
      <c r="G181" s="14"/>
      <c r="H181" s="44"/>
      <c r="I181" s="44"/>
      <c r="J181" s="44">
        <f t="shared" si="8"/>
        <v>0</v>
      </c>
      <c r="K181" s="44">
        <f t="shared" si="9"/>
        <v>0</v>
      </c>
      <c r="L181" s="14"/>
      <c r="M181" s="14"/>
      <c r="N181" s="21"/>
      <c r="O181" s="21">
        <f t="shared" si="10"/>
        <v>0</v>
      </c>
      <c r="P181" s="21"/>
      <c r="Q181" s="14"/>
      <c r="R181" s="14">
        <f t="shared" si="11"/>
        <v>0</v>
      </c>
      <c r="S181" s="14"/>
      <c r="T181" s="14"/>
      <c r="U181" s="65"/>
    </row>
    <row r="182" spans="1:21" x14ac:dyDescent="0.35">
      <c r="A182" s="64">
        <v>181</v>
      </c>
      <c r="B182" s="14"/>
      <c r="C182" s="43"/>
      <c r="D182" s="14"/>
      <c r="E182" s="14"/>
      <c r="F182" s="14"/>
      <c r="G182" s="14"/>
      <c r="H182" s="44"/>
      <c r="I182" s="44"/>
      <c r="J182" s="44">
        <f t="shared" si="8"/>
        <v>0</v>
      </c>
      <c r="K182" s="44">
        <f t="shared" si="9"/>
        <v>0</v>
      </c>
      <c r="L182" s="14"/>
      <c r="M182" s="14"/>
      <c r="N182" s="21"/>
      <c r="O182" s="21">
        <f t="shared" si="10"/>
        <v>0</v>
      </c>
      <c r="P182" s="21"/>
      <c r="Q182" s="14"/>
      <c r="R182" s="14">
        <f t="shared" si="11"/>
        <v>0</v>
      </c>
      <c r="S182" s="14"/>
      <c r="T182" s="14"/>
      <c r="U182" s="65"/>
    </row>
    <row r="183" spans="1:21" x14ac:dyDescent="0.35">
      <c r="A183" s="64">
        <v>182</v>
      </c>
      <c r="B183" s="14"/>
      <c r="C183" s="43"/>
      <c r="D183" s="14"/>
      <c r="E183" s="14"/>
      <c r="F183" s="14"/>
      <c r="G183" s="14"/>
      <c r="H183" s="44"/>
      <c r="I183" s="44"/>
      <c r="J183" s="44">
        <f t="shared" si="8"/>
        <v>0</v>
      </c>
      <c r="K183" s="44">
        <f t="shared" si="9"/>
        <v>0</v>
      </c>
      <c r="L183" s="14"/>
      <c r="M183" s="14"/>
      <c r="N183" s="21"/>
      <c r="O183" s="21">
        <f t="shared" si="10"/>
        <v>0</v>
      </c>
      <c r="P183" s="21"/>
      <c r="Q183" s="14"/>
      <c r="R183" s="14">
        <f t="shared" si="11"/>
        <v>0</v>
      </c>
      <c r="S183" s="14"/>
      <c r="T183" s="14"/>
      <c r="U183" s="65"/>
    </row>
    <row r="184" spans="1:21" x14ac:dyDescent="0.35">
      <c r="A184" s="64">
        <v>183</v>
      </c>
      <c r="B184" s="14"/>
      <c r="C184" s="43"/>
      <c r="D184" s="14"/>
      <c r="E184" s="14"/>
      <c r="F184" s="14"/>
      <c r="G184" s="14"/>
      <c r="H184" s="44"/>
      <c r="I184" s="44"/>
      <c r="J184" s="44">
        <f t="shared" si="8"/>
        <v>0</v>
      </c>
      <c r="K184" s="44">
        <f t="shared" si="9"/>
        <v>0</v>
      </c>
      <c r="L184" s="14"/>
      <c r="M184" s="14"/>
      <c r="N184" s="21"/>
      <c r="O184" s="21">
        <f t="shared" si="10"/>
        <v>0</v>
      </c>
      <c r="P184" s="21"/>
      <c r="Q184" s="14"/>
      <c r="R184" s="14">
        <f t="shared" si="11"/>
        <v>0</v>
      </c>
      <c r="S184" s="14"/>
      <c r="T184" s="14"/>
      <c r="U184" s="65"/>
    </row>
    <row r="185" spans="1:21" x14ac:dyDescent="0.35">
      <c r="A185" s="64">
        <v>184</v>
      </c>
      <c r="B185" s="14"/>
      <c r="C185" s="43"/>
      <c r="D185" s="14"/>
      <c r="E185" s="14"/>
      <c r="F185" s="14"/>
      <c r="G185" s="14"/>
      <c r="H185" s="44"/>
      <c r="I185" s="44"/>
      <c r="J185" s="44">
        <f t="shared" si="8"/>
        <v>0</v>
      </c>
      <c r="K185" s="44">
        <f t="shared" si="9"/>
        <v>0</v>
      </c>
      <c r="L185" s="14"/>
      <c r="M185" s="14"/>
      <c r="N185" s="21"/>
      <c r="O185" s="21">
        <f t="shared" si="10"/>
        <v>0</v>
      </c>
      <c r="P185" s="21"/>
      <c r="Q185" s="14"/>
      <c r="R185" s="14">
        <f t="shared" si="11"/>
        <v>0</v>
      </c>
      <c r="S185" s="14"/>
      <c r="T185" s="14"/>
      <c r="U185" s="65"/>
    </row>
    <row r="186" spans="1:21" x14ac:dyDescent="0.35">
      <c r="A186" s="64">
        <v>185</v>
      </c>
      <c r="B186" s="14"/>
      <c r="C186" s="43"/>
      <c r="D186" s="14"/>
      <c r="E186" s="14"/>
      <c r="F186" s="14"/>
      <c r="G186" s="14"/>
      <c r="H186" s="44"/>
      <c r="I186" s="44"/>
      <c r="J186" s="44">
        <f t="shared" si="8"/>
        <v>0</v>
      </c>
      <c r="K186" s="44">
        <f t="shared" si="9"/>
        <v>0</v>
      </c>
      <c r="L186" s="14"/>
      <c r="M186" s="14"/>
      <c r="N186" s="21"/>
      <c r="O186" s="21">
        <f t="shared" si="10"/>
        <v>0</v>
      </c>
      <c r="P186" s="21"/>
      <c r="Q186" s="14"/>
      <c r="R186" s="14">
        <f t="shared" si="11"/>
        <v>0</v>
      </c>
      <c r="S186" s="14"/>
      <c r="T186" s="14"/>
      <c r="U186" s="65"/>
    </row>
    <row r="187" spans="1:21" x14ac:dyDescent="0.35">
      <c r="A187" s="64">
        <v>186</v>
      </c>
      <c r="B187" s="14"/>
      <c r="C187" s="43"/>
      <c r="D187" s="14"/>
      <c r="E187" s="14"/>
      <c r="F187" s="14"/>
      <c r="G187" s="14"/>
      <c r="H187" s="44"/>
      <c r="I187" s="44"/>
      <c r="J187" s="44">
        <f t="shared" si="8"/>
        <v>0</v>
      </c>
      <c r="K187" s="44">
        <f t="shared" si="9"/>
        <v>0</v>
      </c>
      <c r="L187" s="14"/>
      <c r="M187" s="14"/>
      <c r="N187" s="21"/>
      <c r="O187" s="21">
        <f t="shared" si="10"/>
        <v>0</v>
      </c>
      <c r="P187" s="21"/>
      <c r="Q187" s="14"/>
      <c r="R187" s="14">
        <f t="shared" si="11"/>
        <v>0</v>
      </c>
      <c r="S187" s="14"/>
      <c r="T187" s="14"/>
      <c r="U187" s="65"/>
    </row>
    <row r="188" spans="1:21" x14ac:dyDescent="0.35">
      <c r="A188" s="64">
        <v>187</v>
      </c>
      <c r="B188" s="14"/>
      <c r="C188" s="43"/>
      <c r="D188" s="14"/>
      <c r="E188" s="14"/>
      <c r="F188" s="14"/>
      <c r="G188" s="14"/>
      <c r="H188" s="44"/>
      <c r="I188" s="44"/>
      <c r="J188" s="44">
        <f t="shared" si="8"/>
        <v>0</v>
      </c>
      <c r="K188" s="44">
        <f t="shared" si="9"/>
        <v>0</v>
      </c>
      <c r="L188" s="14"/>
      <c r="M188" s="14"/>
      <c r="N188" s="21"/>
      <c r="O188" s="21">
        <f t="shared" si="10"/>
        <v>0</v>
      </c>
      <c r="P188" s="21"/>
      <c r="Q188" s="14"/>
      <c r="R188" s="14">
        <f t="shared" si="11"/>
        <v>0</v>
      </c>
      <c r="S188" s="14"/>
      <c r="T188" s="14"/>
      <c r="U188" s="65"/>
    </row>
    <row r="189" spans="1:21" x14ac:dyDescent="0.35">
      <c r="A189" s="64">
        <v>188</v>
      </c>
      <c r="B189" s="14"/>
      <c r="C189" s="43"/>
      <c r="D189" s="14"/>
      <c r="E189" s="14"/>
      <c r="F189" s="14"/>
      <c r="G189" s="14"/>
      <c r="H189" s="44"/>
      <c r="I189" s="44"/>
      <c r="J189" s="44">
        <f t="shared" si="8"/>
        <v>0</v>
      </c>
      <c r="K189" s="44">
        <f t="shared" si="9"/>
        <v>0</v>
      </c>
      <c r="L189" s="14"/>
      <c r="M189" s="14"/>
      <c r="N189" s="21"/>
      <c r="O189" s="21">
        <f t="shared" si="10"/>
        <v>0</v>
      </c>
      <c r="P189" s="21"/>
      <c r="Q189" s="14"/>
      <c r="R189" s="14">
        <f t="shared" si="11"/>
        <v>0</v>
      </c>
      <c r="S189" s="14"/>
      <c r="T189" s="14"/>
      <c r="U189" s="65"/>
    </row>
    <row r="190" spans="1:21" x14ac:dyDescent="0.35">
      <c r="A190" s="64">
        <v>189</v>
      </c>
      <c r="B190" s="14"/>
      <c r="C190" s="43"/>
      <c r="D190" s="14"/>
      <c r="E190" s="14"/>
      <c r="F190" s="14"/>
      <c r="G190" s="14"/>
      <c r="H190" s="44"/>
      <c r="I190" s="44"/>
      <c r="J190" s="44">
        <f t="shared" si="8"/>
        <v>0</v>
      </c>
      <c r="K190" s="44">
        <f t="shared" si="9"/>
        <v>0</v>
      </c>
      <c r="L190" s="14"/>
      <c r="M190" s="14"/>
      <c r="N190" s="21"/>
      <c r="O190" s="21">
        <f t="shared" si="10"/>
        <v>0</v>
      </c>
      <c r="P190" s="21"/>
      <c r="Q190" s="14"/>
      <c r="R190" s="14">
        <f t="shared" si="11"/>
        <v>0</v>
      </c>
      <c r="S190" s="14"/>
      <c r="T190" s="14"/>
      <c r="U190" s="65"/>
    </row>
    <row r="191" spans="1:21" x14ac:dyDescent="0.35">
      <c r="A191" s="64">
        <v>190</v>
      </c>
      <c r="B191" s="14"/>
      <c r="C191" s="43"/>
      <c r="D191" s="14"/>
      <c r="E191" s="14"/>
      <c r="F191" s="14"/>
      <c r="G191" s="14"/>
      <c r="H191" s="44"/>
      <c r="I191" s="44"/>
      <c r="J191" s="44">
        <f t="shared" si="8"/>
        <v>0</v>
      </c>
      <c r="K191" s="44">
        <f t="shared" si="9"/>
        <v>0</v>
      </c>
      <c r="L191" s="14"/>
      <c r="M191" s="14"/>
      <c r="N191" s="21"/>
      <c r="O191" s="21">
        <f t="shared" si="10"/>
        <v>0</v>
      </c>
      <c r="P191" s="21"/>
      <c r="Q191" s="14"/>
      <c r="R191" s="14">
        <f t="shared" si="11"/>
        <v>0</v>
      </c>
      <c r="S191" s="14"/>
      <c r="T191" s="14"/>
      <c r="U191" s="65"/>
    </row>
    <row r="192" spans="1:21" x14ac:dyDescent="0.35">
      <c r="A192" s="64">
        <v>191</v>
      </c>
      <c r="B192" s="14"/>
      <c r="C192" s="43"/>
      <c r="D192" s="14"/>
      <c r="E192" s="14"/>
      <c r="F192" s="14"/>
      <c r="G192" s="14"/>
      <c r="H192" s="44"/>
      <c r="I192" s="44"/>
      <c r="J192" s="44">
        <f t="shared" si="8"/>
        <v>0</v>
      </c>
      <c r="K192" s="44">
        <f t="shared" si="9"/>
        <v>0</v>
      </c>
      <c r="L192" s="14"/>
      <c r="M192" s="14"/>
      <c r="N192" s="21"/>
      <c r="O192" s="21">
        <f t="shared" si="10"/>
        <v>0</v>
      </c>
      <c r="P192" s="21"/>
      <c r="Q192" s="14"/>
      <c r="R192" s="14">
        <f t="shared" si="11"/>
        <v>0</v>
      </c>
      <c r="S192" s="14"/>
      <c r="T192" s="14"/>
      <c r="U192" s="65"/>
    </row>
    <row r="193" spans="1:21" x14ac:dyDescent="0.35">
      <c r="A193" s="64">
        <v>192</v>
      </c>
      <c r="B193" s="14"/>
      <c r="C193" s="43"/>
      <c r="D193" s="14"/>
      <c r="E193" s="14"/>
      <c r="F193" s="14"/>
      <c r="G193" s="14"/>
      <c r="H193" s="44"/>
      <c r="I193" s="44"/>
      <c r="J193" s="44">
        <f t="shared" si="8"/>
        <v>0</v>
      </c>
      <c r="K193" s="44">
        <f t="shared" si="9"/>
        <v>0</v>
      </c>
      <c r="L193" s="14"/>
      <c r="M193" s="14"/>
      <c r="N193" s="21"/>
      <c r="O193" s="21">
        <f t="shared" si="10"/>
        <v>0</v>
      </c>
      <c r="P193" s="21"/>
      <c r="Q193" s="14"/>
      <c r="R193" s="14">
        <f t="shared" si="11"/>
        <v>0</v>
      </c>
      <c r="S193" s="14"/>
      <c r="T193" s="14"/>
      <c r="U193" s="65"/>
    </row>
    <row r="194" spans="1:21" x14ac:dyDescent="0.35">
      <c r="A194" s="64">
        <v>193</v>
      </c>
      <c r="B194" s="14"/>
      <c r="C194" s="43"/>
      <c r="D194" s="14"/>
      <c r="E194" s="14"/>
      <c r="F194" s="14"/>
      <c r="G194" s="14"/>
      <c r="H194" s="44"/>
      <c r="I194" s="44"/>
      <c r="J194" s="44">
        <f t="shared" si="8"/>
        <v>0</v>
      </c>
      <c r="K194" s="44">
        <f t="shared" si="9"/>
        <v>0</v>
      </c>
      <c r="L194" s="14"/>
      <c r="M194" s="14"/>
      <c r="N194" s="21"/>
      <c r="O194" s="21">
        <f t="shared" si="10"/>
        <v>0</v>
      </c>
      <c r="P194" s="21"/>
      <c r="Q194" s="14"/>
      <c r="R194" s="14">
        <f t="shared" si="11"/>
        <v>0</v>
      </c>
      <c r="S194" s="14"/>
      <c r="T194" s="14"/>
      <c r="U194" s="65"/>
    </row>
    <row r="195" spans="1:21" x14ac:dyDescent="0.35">
      <c r="A195" s="64">
        <v>194</v>
      </c>
      <c r="B195" s="14"/>
      <c r="C195" s="43"/>
      <c r="D195" s="14"/>
      <c r="E195" s="14"/>
      <c r="F195" s="14"/>
      <c r="G195" s="14"/>
      <c r="H195" s="44"/>
      <c r="I195" s="44"/>
      <c r="J195" s="44">
        <f t="shared" ref="J195:J250" si="12">I195-H195</f>
        <v>0</v>
      </c>
      <c r="K195" s="44">
        <f t="shared" ref="K195:K250" si="13">(J195/0.041677)</f>
        <v>0</v>
      </c>
      <c r="L195" s="14"/>
      <c r="M195" s="14"/>
      <c r="N195" s="21"/>
      <c r="O195" s="21">
        <f t="shared" ref="O195:O250" si="14">(N195-M195)</f>
        <v>0</v>
      </c>
      <c r="P195" s="21"/>
      <c r="Q195" s="14"/>
      <c r="R195" s="14">
        <f t="shared" ref="R195:R250" si="15">(M195*P195*Q195)/100</f>
        <v>0</v>
      </c>
      <c r="S195" s="14"/>
      <c r="T195" s="14"/>
      <c r="U195" s="65"/>
    </row>
    <row r="196" spans="1:21" x14ac:dyDescent="0.35">
      <c r="A196" s="64">
        <v>195</v>
      </c>
      <c r="B196" s="14"/>
      <c r="C196" s="43"/>
      <c r="D196" s="14"/>
      <c r="E196" s="14"/>
      <c r="F196" s="14"/>
      <c r="G196" s="14"/>
      <c r="H196" s="44"/>
      <c r="I196" s="44"/>
      <c r="J196" s="44">
        <f t="shared" si="12"/>
        <v>0</v>
      </c>
      <c r="K196" s="44">
        <f t="shared" si="13"/>
        <v>0</v>
      </c>
      <c r="L196" s="14"/>
      <c r="M196" s="14"/>
      <c r="N196" s="21"/>
      <c r="O196" s="21">
        <f t="shared" si="14"/>
        <v>0</v>
      </c>
      <c r="P196" s="21"/>
      <c r="Q196" s="14"/>
      <c r="R196" s="14">
        <f t="shared" si="15"/>
        <v>0</v>
      </c>
      <c r="S196" s="14"/>
      <c r="T196" s="14"/>
      <c r="U196" s="65"/>
    </row>
    <row r="197" spans="1:21" x14ac:dyDescent="0.35">
      <c r="A197" s="64">
        <v>196</v>
      </c>
      <c r="B197" s="14"/>
      <c r="C197" s="43"/>
      <c r="D197" s="14"/>
      <c r="E197" s="14"/>
      <c r="F197" s="14"/>
      <c r="G197" s="14"/>
      <c r="H197" s="44"/>
      <c r="I197" s="44"/>
      <c r="J197" s="44">
        <f t="shared" si="12"/>
        <v>0</v>
      </c>
      <c r="K197" s="44">
        <f t="shared" si="13"/>
        <v>0</v>
      </c>
      <c r="L197" s="14"/>
      <c r="M197" s="14"/>
      <c r="N197" s="21"/>
      <c r="O197" s="21">
        <f t="shared" si="14"/>
        <v>0</v>
      </c>
      <c r="P197" s="21"/>
      <c r="Q197" s="14"/>
      <c r="R197" s="14">
        <f t="shared" si="15"/>
        <v>0</v>
      </c>
      <c r="S197" s="14"/>
      <c r="T197" s="14"/>
      <c r="U197" s="65"/>
    </row>
    <row r="198" spans="1:21" x14ac:dyDescent="0.35">
      <c r="A198" s="64">
        <v>197</v>
      </c>
      <c r="B198" s="14"/>
      <c r="C198" s="43"/>
      <c r="D198" s="14"/>
      <c r="E198" s="14"/>
      <c r="F198" s="14"/>
      <c r="G198" s="14"/>
      <c r="H198" s="44"/>
      <c r="I198" s="44"/>
      <c r="J198" s="44">
        <f t="shared" si="12"/>
        <v>0</v>
      </c>
      <c r="K198" s="44">
        <f t="shared" si="13"/>
        <v>0</v>
      </c>
      <c r="L198" s="14"/>
      <c r="M198" s="14"/>
      <c r="N198" s="21"/>
      <c r="O198" s="21">
        <f t="shared" si="14"/>
        <v>0</v>
      </c>
      <c r="P198" s="21"/>
      <c r="Q198" s="14"/>
      <c r="R198" s="14">
        <f t="shared" si="15"/>
        <v>0</v>
      </c>
      <c r="S198" s="14"/>
      <c r="T198" s="14"/>
      <c r="U198" s="65"/>
    </row>
    <row r="199" spans="1:21" x14ac:dyDescent="0.35">
      <c r="A199" s="64">
        <v>198</v>
      </c>
      <c r="B199" s="14"/>
      <c r="C199" s="43"/>
      <c r="D199" s="14"/>
      <c r="E199" s="14"/>
      <c r="F199" s="14"/>
      <c r="G199" s="14"/>
      <c r="H199" s="44"/>
      <c r="I199" s="44"/>
      <c r="J199" s="44">
        <f t="shared" si="12"/>
        <v>0</v>
      </c>
      <c r="K199" s="44">
        <f t="shared" si="13"/>
        <v>0</v>
      </c>
      <c r="L199" s="14"/>
      <c r="M199" s="14"/>
      <c r="N199" s="21"/>
      <c r="O199" s="21">
        <f t="shared" si="14"/>
        <v>0</v>
      </c>
      <c r="P199" s="21"/>
      <c r="Q199" s="14"/>
      <c r="R199" s="14">
        <f t="shared" si="15"/>
        <v>0</v>
      </c>
      <c r="S199" s="14"/>
      <c r="T199" s="14"/>
      <c r="U199" s="65"/>
    </row>
    <row r="200" spans="1:21" x14ac:dyDescent="0.35">
      <c r="A200" s="64">
        <v>199</v>
      </c>
      <c r="B200" s="14"/>
      <c r="C200" s="43"/>
      <c r="D200" s="14"/>
      <c r="E200" s="14"/>
      <c r="F200" s="14"/>
      <c r="G200" s="14"/>
      <c r="H200" s="44"/>
      <c r="I200" s="44"/>
      <c r="J200" s="44">
        <f t="shared" si="12"/>
        <v>0</v>
      </c>
      <c r="K200" s="44">
        <f t="shared" si="13"/>
        <v>0</v>
      </c>
      <c r="L200" s="14"/>
      <c r="M200" s="14"/>
      <c r="N200" s="21"/>
      <c r="O200" s="21">
        <f t="shared" si="14"/>
        <v>0</v>
      </c>
      <c r="P200" s="21"/>
      <c r="Q200" s="14"/>
      <c r="R200" s="14">
        <f t="shared" si="15"/>
        <v>0</v>
      </c>
      <c r="S200" s="14"/>
      <c r="T200" s="14"/>
      <c r="U200" s="65"/>
    </row>
    <row r="201" spans="1:21" x14ac:dyDescent="0.35">
      <c r="A201" s="64">
        <v>200</v>
      </c>
      <c r="B201" s="14"/>
      <c r="C201" s="43"/>
      <c r="D201" s="14"/>
      <c r="E201" s="14"/>
      <c r="F201" s="14"/>
      <c r="G201" s="14"/>
      <c r="H201" s="44"/>
      <c r="I201" s="44"/>
      <c r="J201" s="44">
        <f t="shared" si="12"/>
        <v>0</v>
      </c>
      <c r="K201" s="44">
        <f t="shared" si="13"/>
        <v>0</v>
      </c>
      <c r="L201" s="14"/>
      <c r="M201" s="14"/>
      <c r="N201" s="21"/>
      <c r="O201" s="21">
        <f t="shared" si="14"/>
        <v>0</v>
      </c>
      <c r="P201" s="21"/>
      <c r="Q201" s="14"/>
      <c r="R201" s="14">
        <f t="shared" si="15"/>
        <v>0</v>
      </c>
      <c r="S201" s="14"/>
      <c r="T201" s="14"/>
      <c r="U201" s="65"/>
    </row>
    <row r="202" spans="1:21" x14ac:dyDescent="0.35">
      <c r="A202" s="64">
        <v>201</v>
      </c>
      <c r="B202" s="14"/>
      <c r="C202" s="43"/>
      <c r="D202" s="14"/>
      <c r="E202" s="14"/>
      <c r="F202" s="14"/>
      <c r="G202" s="14"/>
      <c r="H202" s="44"/>
      <c r="I202" s="44"/>
      <c r="J202" s="44">
        <f t="shared" si="12"/>
        <v>0</v>
      </c>
      <c r="K202" s="44">
        <f t="shared" si="13"/>
        <v>0</v>
      </c>
      <c r="L202" s="14"/>
      <c r="M202" s="14"/>
      <c r="N202" s="21"/>
      <c r="O202" s="21">
        <f t="shared" si="14"/>
        <v>0</v>
      </c>
      <c r="P202" s="21"/>
      <c r="Q202" s="14"/>
      <c r="R202" s="14">
        <f t="shared" si="15"/>
        <v>0</v>
      </c>
      <c r="S202" s="14"/>
      <c r="T202" s="14"/>
      <c r="U202" s="65"/>
    </row>
    <row r="203" spans="1:21" x14ac:dyDescent="0.35">
      <c r="A203" s="64">
        <v>202</v>
      </c>
      <c r="B203" s="14"/>
      <c r="C203" s="43"/>
      <c r="D203" s="14"/>
      <c r="E203" s="14"/>
      <c r="F203" s="14"/>
      <c r="G203" s="14"/>
      <c r="H203" s="44"/>
      <c r="I203" s="44"/>
      <c r="J203" s="44">
        <f t="shared" si="12"/>
        <v>0</v>
      </c>
      <c r="K203" s="44">
        <f t="shared" si="13"/>
        <v>0</v>
      </c>
      <c r="L203" s="14"/>
      <c r="M203" s="14"/>
      <c r="N203" s="21"/>
      <c r="O203" s="21">
        <f t="shared" si="14"/>
        <v>0</v>
      </c>
      <c r="P203" s="21"/>
      <c r="Q203" s="14"/>
      <c r="R203" s="14">
        <f t="shared" si="15"/>
        <v>0</v>
      </c>
      <c r="S203" s="14"/>
      <c r="T203" s="14"/>
      <c r="U203" s="65"/>
    </row>
    <row r="204" spans="1:21" x14ac:dyDescent="0.35">
      <c r="A204" s="64">
        <v>203</v>
      </c>
      <c r="B204" s="14"/>
      <c r="C204" s="43"/>
      <c r="D204" s="14"/>
      <c r="E204" s="14"/>
      <c r="F204" s="14"/>
      <c r="G204" s="14"/>
      <c r="H204" s="44"/>
      <c r="I204" s="44"/>
      <c r="J204" s="44">
        <f t="shared" si="12"/>
        <v>0</v>
      </c>
      <c r="K204" s="44">
        <f t="shared" si="13"/>
        <v>0</v>
      </c>
      <c r="L204" s="14"/>
      <c r="M204" s="14"/>
      <c r="N204" s="21"/>
      <c r="O204" s="21">
        <f t="shared" si="14"/>
        <v>0</v>
      </c>
      <c r="P204" s="21"/>
      <c r="Q204" s="14"/>
      <c r="R204" s="14">
        <f t="shared" si="15"/>
        <v>0</v>
      </c>
      <c r="S204" s="14"/>
      <c r="T204" s="14"/>
      <c r="U204" s="65"/>
    </row>
    <row r="205" spans="1:21" x14ac:dyDescent="0.35">
      <c r="A205" s="64">
        <v>204</v>
      </c>
      <c r="B205" s="14"/>
      <c r="C205" s="43"/>
      <c r="D205" s="14"/>
      <c r="E205" s="14"/>
      <c r="F205" s="14"/>
      <c r="G205" s="14"/>
      <c r="H205" s="44"/>
      <c r="I205" s="44"/>
      <c r="J205" s="44">
        <f t="shared" si="12"/>
        <v>0</v>
      </c>
      <c r="K205" s="44">
        <f t="shared" si="13"/>
        <v>0</v>
      </c>
      <c r="L205" s="14"/>
      <c r="M205" s="14"/>
      <c r="N205" s="21"/>
      <c r="O205" s="21">
        <f t="shared" si="14"/>
        <v>0</v>
      </c>
      <c r="P205" s="21"/>
      <c r="Q205" s="14"/>
      <c r="R205" s="14">
        <f t="shared" si="15"/>
        <v>0</v>
      </c>
      <c r="S205" s="14"/>
      <c r="T205" s="14"/>
      <c r="U205" s="65"/>
    </row>
    <row r="206" spans="1:21" x14ac:dyDescent="0.35">
      <c r="A206" s="64">
        <v>205</v>
      </c>
      <c r="B206" s="14"/>
      <c r="C206" s="43"/>
      <c r="D206" s="14"/>
      <c r="E206" s="14"/>
      <c r="F206" s="14"/>
      <c r="G206" s="14"/>
      <c r="H206" s="44"/>
      <c r="I206" s="44"/>
      <c r="J206" s="44">
        <f t="shared" si="12"/>
        <v>0</v>
      </c>
      <c r="K206" s="44">
        <f t="shared" si="13"/>
        <v>0</v>
      </c>
      <c r="L206" s="14"/>
      <c r="M206" s="14"/>
      <c r="N206" s="21"/>
      <c r="O206" s="21">
        <f t="shared" si="14"/>
        <v>0</v>
      </c>
      <c r="P206" s="21"/>
      <c r="Q206" s="14"/>
      <c r="R206" s="14">
        <f t="shared" si="15"/>
        <v>0</v>
      </c>
      <c r="S206" s="14"/>
      <c r="T206" s="14"/>
      <c r="U206" s="65"/>
    </row>
    <row r="207" spans="1:21" x14ac:dyDescent="0.35">
      <c r="A207" s="64">
        <v>206</v>
      </c>
      <c r="B207" s="14"/>
      <c r="C207" s="43"/>
      <c r="D207" s="14"/>
      <c r="E207" s="14"/>
      <c r="F207" s="14"/>
      <c r="G207" s="14"/>
      <c r="H207" s="44"/>
      <c r="I207" s="44"/>
      <c r="J207" s="44">
        <f t="shared" si="12"/>
        <v>0</v>
      </c>
      <c r="K207" s="44">
        <f t="shared" si="13"/>
        <v>0</v>
      </c>
      <c r="L207" s="14"/>
      <c r="M207" s="14"/>
      <c r="N207" s="21"/>
      <c r="O207" s="21">
        <f t="shared" si="14"/>
        <v>0</v>
      </c>
      <c r="P207" s="21"/>
      <c r="Q207" s="14"/>
      <c r="R207" s="14">
        <f t="shared" si="15"/>
        <v>0</v>
      </c>
      <c r="S207" s="14"/>
      <c r="T207" s="14"/>
      <c r="U207" s="65"/>
    </row>
    <row r="208" spans="1:21" x14ac:dyDescent="0.35">
      <c r="A208" s="64">
        <v>207</v>
      </c>
      <c r="B208" s="14"/>
      <c r="C208" s="43"/>
      <c r="D208" s="14"/>
      <c r="E208" s="14"/>
      <c r="F208" s="14"/>
      <c r="G208" s="14"/>
      <c r="H208" s="44"/>
      <c r="I208" s="44"/>
      <c r="J208" s="44">
        <f t="shared" si="12"/>
        <v>0</v>
      </c>
      <c r="K208" s="44">
        <f t="shared" si="13"/>
        <v>0</v>
      </c>
      <c r="L208" s="14"/>
      <c r="M208" s="14"/>
      <c r="N208" s="21"/>
      <c r="O208" s="21">
        <f t="shared" si="14"/>
        <v>0</v>
      </c>
      <c r="P208" s="21"/>
      <c r="Q208" s="14"/>
      <c r="R208" s="14">
        <f t="shared" si="15"/>
        <v>0</v>
      </c>
      <c r="S208" s="14"/>
      <c r="T208" s="14"/>
      <c r="U208" s="65"/>
    </row>
    <row r="209" spans="1:21" x14ac:dyDescent="0.35">
      <c r="A209" s="64">
        <v>208</v>
      </c>
      <c r="B209" s="14"/>
      <c r="C209" s="43"/>
      <c r="D209" s="14"/>
      <c r="E209" s="14"/>
      <c r="F209" s="14"/>
      <c r="G209" s="14"/>
      <c r="H209" s="44"/>
      <c r="I209" s="44"/>
      <c r="J209" s="44">
        <f t="shared" si="12"/>
        <v>0</v>
      </c>
      <c r="K209" s="44">
        <f t="shared" si="13"/>
        <v>0</v>
      </c>
      <c r="L209" s="14"/>
      <c r="M209" s="14"/>
      <c r="N209" s="21"/>
      <c r="O209" s="21">
        <f t="shared" si="14"/>
        <v>0</v>
      </c>
      <c r="P209" s="21"/>
      <c r="Q209" s="14"/>
      <c r="R209" s="14">
        <f t="shared" si="15"/>
        <v>0</v>
      </c>
      <c r="S209" s="14"/>
      <c r="T209" s="14"/>
      <c r="U209" s="65"/>
    </row>
    <row r="210" spans="1:21" x14ac:dyDescent="0.35">
      <c r="A210" s="64">
        <v>209</v>
      </c>
      <c r="B210" s="14"/>
      <c r="C210" s="43"/>
      <c r="D210" s="14"/>
      <c r="E210" s="14"/>
      <c r="F210" s="14"/>
      <c r="G210" s="14"/>
      <c r="H210" s="44"/>
      <c r="I210" s="44"/>
      <c r="J210" s="44">
        <f t="shared" si="12"/>
        <v>0</v>
      </c>
      <c r="K210" s="44">
        <f t="shared" si="13"/>
        <v>0</v>
      </c>
      <c r="L210" s="14"/>
      <c r="M210" s="14"/>
      <c r="N210" s="21"/>
      <c r="O210" s="21">
        <f t="shared" si="14"/>
        <v>0</v>
      </c>
      <c r="P210" s="21"/>
      <c r="Q210" s="14"/>
      <c r="R210" s="14">
        <f t="shared" si="15"/>
        <v>0</v>
      </c>
      <c r="S210" s="14"/>
      <c r="T210" s="14"/>
      <c r="U210" s="65"/>
    </row>
    <row r="211" spans="1:21" x14ac:dyDescent="0.35">
      <c r="A211" s="64">
        <v>210</v>
      </c>
      <c r="B211" s="14"/>
      <c r="C211" s="43"/>
      <c r="D211" s="14"/>
      <c r="E211" s="14"/>
      <c r="F211" s="14"/>
      <c r="G211" s="14"/>
      <c r="H211" s="44"/>
      <c r="I211" s="44"/>
      <c r="J211" s="44">
        <f t="shared" si="12"/>
        <v>0</v>
      </c>
      <c r="K211" s="44">
        <f t="shared" si="13"/>
        <v>0</v>
      </c>
      <c r="L211" s="14"/>
      <c r="M211" s="14"/>
      <c r="N211" s="21"/>
      <c r="O211" s="21">
        <f t="shared" si="14"/>
        <v>0</v>
      </c>
      <c r="P211" s="21"/>
      <c r="Q211" s="14"/>
      <c r="R211" s="14">
        <f t="shared" si="15"/>
        <v>0</v>
      </c>
      <c r="S211" s="14"/>
      <c r="T211" s="14"/>
      <c r="U211" s="65"/>
    </row>
    <row r="212" spans="1:21" x14ac:dyDescent="0.35">
      <c r="A212" s="64">
        <v>211</v>
      </c>
      <c r="B212" s="14"/>
      <c r="C212" s="43"/>
      <c r="D212" s="14"/>
      <c r="E212" s="14"/>
      <c r="F212" s="14"/>
      <c r="G212" s="14"/>
      <c r="H212" s="44"/>
      <c r="I212" s="44"/>
      <c r="J212" s="44">
        <f t="shared" si="12"/>
        <v>0</v>
      </c>
      <c r="K212" s="44">
        <f t="shared" si="13"/>
        <v>0</v>
      </c>
      <c r="L212" s="14"/>
      <c r="M212" s="14"/>
      <c r="N212" s="21"/>
      <c r="O212" s="21">
        <f t="shared" si="14"/>
        <v>0</v>
      </c>
      <c r="P212" s="21"/>
      <c r="Q212" s="14"/>
      <c r="R212" s="14">
        <f t="shared" si="15"/>
        <v>0</v>
      </c>
      <c r="S212" s="14"/>
      <c r="T212" s="14"/>
      <c r="U212" s="65"/>
    </row>
    <row r="213" spans="1:21" x14ac:dyDescent="0.35">
      <c r="A213" s="64">
        <v>212</v>
      </c>
      <c r="B213" s="14"/>
      <c r="C213" s="43"/>
      <c r="D213" s="14"/>
      <c r="E213" s="14"/>
      <c r="F213" s="14"/>
      <c r="G213" s="14"/>
      <c r="H213" s="44"/>
      <c r="I213" s="44"/>
      <c r="J213" s="44">
        <f t="shared" si="12"/>
        <v>0</v>
      </c>
      <c r="K213" s="44">
        <f t="shared" si="13"/>
        <v>0</v>
      </c>
      <c r="L213" s="14"/>
      <c r="M213" s="14"/>
      <c r="N213" s="21"/>
      <c r="O213" s="21">
        <f t="shared" si="14"/>
        <v>0</v>
      </c>
      <c r="P213" s="21"/>
      <c r="Q213" s="14"/>
      <c r="R213" s="14">
        <f t="shared" si="15"/>
        <v>0</v>
      </c>
      <c r="S213" s="14"/>
      <c r="T213" s="14"/>
      <c r="U213" s="65"/>
    </row>
    <row r="214" spans="1:21" x14ac:dyDescent="0.35">
      <c r="A214" s="64">
        <v>213</v>
      </c>
      <c r="B214" s="14"/>
      <c r="C214" s="43"/>
      <c r="D214" s="14"/>
      <c r="E214" s="14"/>
      <c r="F214" s="14"/>
      <c r="G214" s="14"/>
      <c r="H214" s="44"/>
      <c r="I214" s="44"/>
      <c r="J214" s="44">
        <f t="shared" si="12"/>
        <v>0</v>
      </c>
      <c r="K214" s="44">
        <f t="shared" si="13"/>
        <v>0</v>
      </c>
      <c r="L214" s="14"/>
      <c r="M214" s="14"/>
      <c r="N214" s="21"/>
      <c r="O214" s="21">
        <f t="shared" si="14"/>
        <v>0</v>
      </c>
      <c r="P214" s="21"/>
      <c r="Q214" s="14"/>
      <c r="R214" s="14">
        <f t="shared" si="15"/>
        <v>0</v>
      </c>
      <c r="S214" s="14"/>
      <c r="T214" s="14"/>
      <c r="U214" s="65"/>
    </row>
    <row r="215" spans="1:21" x14ac:dyDescent="0.35">
      <c r="A215" s="64">
        <v>214</v>
      </c>
      <c r="B215" s="14"/>
      <c r="C215" s="43"/>
      <c r="D215" s="14"/>
      <c r="E215" s="14"/>
      <c r="F215" s="14"/>
      <c r="G215" s="14"/>
      <c r="H215" s="44"/>
      <c r="I215" s="44"/>
      <c r="J215" s="44">
        <f t="shared" si="12"/>
        <v>0</v>
      </c>
      <c r="K215" s="44">
        <f t="shared" si="13"/>
        <v>0</v>
      </c>
      <c r="L215" s="14"/>
      <c r="M215" s="14"/>
      <c r="N215" s="21"/>
      <c r="O215" s="21">
        <f t="shared" si="14"/>
        <v>0</v>
      </c>
      <c r="P215" s="21"/>
      <c r="Q215" s="14"/>
      <c r="R215" s="14">
        <f t="shared" si="15"/>
        <v>0</v>
      </c>
      <c r="S215" s="14"/>
      <c r="T215" s="14"/>
      <c r="U215" s="65"/>
    </row>
    <row r="216" spans="1:21" x14ac:dyDescent="0.35">
      <c r="A216" s="64">
        <v>215</v>
      </c>
      <c r="B216" s="14"/>
      <c r="C216" s="43"/>
      <c r="D216" s="14"/>
      <c r="E216" s="14"/>
      <c r="F216" s="14"/>
      <c r="G216" s="14"/>
      <c r="H216" s="44"/>
      <c r="I216" s="44"/>
      <c r="J216" s="44">
        <f t="shared" si="12"/>
        <v>0</v>
      </c>
      <c r="K216" s="44">
        <f t="shared" si="13"/>
        <v>0</v>
      </c>
      <c r="L216" s="14"/>
      <c r="M216" s="14"/>
      <c r="N216" s="21"/>
      <c r="O216" s="21">
        <f t="shared" si="14"/>
        <v>0</v>
      </c>
      <c r="P216" s="21"/>
      <c r="Q216" s="14"/>
      <c r="R216" s="14">
        <f t="shared" si="15"/>
        <v>0</v>
      </c>
      <c r="S216" s="14"/>
      <c r="T216" s="14"/>
      <c r="U216" s="65"/>
    </row>
    <row r="217" spans="1:21" x14ac:dyDescent="0.35">
      <c r="A217" s="64">
        <v>216</v>
      </c>
      <c r="B217" s="14"/>
      <c r="C217" s="43"/>
      <c r="D217" s="14"/>
      <c r="E217" s="14"/>
      <c r="F217" s="14"/>
      <c r="G217" s="14"/>
      <c r="H217" s="44"/>
      <c r="I217" s="44"/>
      <c r="J217" s="44">
        <f t="shared" si="12"/>
        <v>0</v>
      </c>
      <c r="K217" s="44">
        <f t="shared" si="13"/>
        <v>0</v>
      </c>
      <c r="L217" s="14"/>
      <c r="M217" s="14"/>
      <c r="N217" s="21"/>
      <c r="O217" s="21">
        <f t="shared" si="14"/>
        <v>0</v>
      </c>
      <c r="P217" s="21"/>
      <c r="Q217" s="14"/>
      <c r="R217" s="14">
        <f t="shared" si="15"/>
        <v>0</v>
      </c>
      <c r="S217" s="14"/>
      <c r="T217" s="14"/>
      <c r="U217" s="65"/>
    </row>
    <row r="218" spans="1:21" x14ac:dyDescent="0.35">
      <c r="A218" s="64">
        <v>217</v>
      </c>
      <c r="B218" s="14"/>
      <c r="C218" s="43"/>
      <c r="D218" s="14"/>
      <c r="E218" s="14"/>
      <c r="F218" s="14"/>
      <c r="G218" s="14"/>
      <c r="H218" s="44"/>
      <c r="I218" s="44"/>
      <c r="J218" s="44">
        <f t="shared" si="12"/>
        <v>0</v>
      </c>
      <c r="K218" s="44">
        <f t="shared" si="13"/>
        <v>0</v>
      </c>
      <c r="L218" s="14"/>
      <c r="M218" s="14"/>
      <c r="N218" s="21"/>
      <c r="O218" s="21">
        <f t="shared" si="14"/>
        <v>0</v>
      </c>
      <c r="P218" s="21"/>
      <c r="Q218" s="14"/>
      <c r="R218" s="14">
        <f t="shared" si="15"/>
        <v>0</v>
      </c>
      <c r="S218" s="14"/>
      <c r="T218" s="14"/>
      <c r="U218" s="65"/>
    </row>
    <row r="219" spans="1:21" x14ac:dyDescent="0.35">
      <c r="A219" s="64">
        <v>218</v>
      </c>
      <c r="B219" s="14"/>
      <c r="C219" s="43"/>
      <c r="D219" s="14"/>
      <c r="E219" s="14"/>
      <c r="F219" s="14"/>
      <c r="G219" s="14"/>
      <c r="H219" s="44"/>
      <c r="I219" s="44"/>
      <c r="J219" s="44">
        <f t="shared" si="12"/>
        <v>0</v>
      </c>
      <c r="K219" s="44">
        <f t="shared" si="13"/>
        <v>0</v>
      </c>
      <c r="L219" s="14"/>
      <c r="M219" s="14"/>
      <c r="N219" s="21"/>
      <c r="O219" s="21">
        <f t="shared" si="14"/>
        <v>0</v>
      </c>
      <c r="P219" s="21"/>
      <c r="Q219" s="14"/>
      <c r="R219" s="14">
        <f t="shared" si="15"/>
        <v>0</v>
      </c>
      <c r="S219" s="14"/>
      <c r="T219" s="14"/>
      <c r="U219" s="65"/>
    </row>
    <row r="220" spans="1:21" x14ac:dyDescent="0.35">
      <c r="A220" s="64">
        <v>219</v>
      </c>
      <c r="B220" s="14"/>
      <c r="C220" s="43"/>
      <c r="D220" s="14"/>
      <c r="E220" s="14"/>
      <c r="F220" s="14"/>
      <c r="G220" s="14"/>
      <c r="H220" s="44"/>
      <c r="I220" s="44"/>
      <c r="J220" s="44">
        <f t="shared" si="12"/>
        <v>0</v>
      </c>
      <c r="K220" s="44">
        <f t="shared" si="13"/>
        <v>0</v>
      </c>
      <c r="L220" s="14"/>
      <c r="M220" s="14"/>
      <c r="N220" s="21"/>
      <c r="O220" s="21">
        <f t="shared" si="14"/>
        <v>0</v>
      </c>
      <c r="P220" s="21"/>
      <c r="Q220" s="14"/>
      <c r="R220" s="14">
        <f t="shared" si="15"/>
        <v>0</v>
      </c>
      <c r="S220" s="14"/>
      <c r="T220" s="14"/>
      <c r="U220" s="65"/>
    </row>
    <row r="221" spans="1:21" x14ac:dyDescent="0.35">
      <c r="A221" s="64">
        <v>220</v>
      </c>
      <c r="B221" s="14"/>
      <c r="C221" s="43"/>
      <c r="D221" s="14"/>
      <c r="E221" s="14"/>
      <c r="F221" s="14"/>
      <c r="G221" s="14"/>
      <c r="H221" s="44"/>
      <c r="I221" s="44"/>
      <c r="J221" s="44">
        <f t="shared" si="12"/>
        <v>0</v>
      </c>
      <c r="K221" s="44">
        <f t="shared" si="13"/>
        <v>0</v>
      </c>
      <c r="L221" s="14"/>
      <c r="M221" s="14"/>
      <c r="N221" s="21"/>
      <c r="O221" s="21">
        <f t="shared" si="14"/>
        <v>0</v>
      </c>
      <c r="P221" s="21"/>
      <c r="Q221" s="14"/>
      <c r="R221" s="14">
        <f t="shared" si="15"/>
        <v>0</v>
      </c>
      <c r="S221" s="14"/>
      <c r="T221" s="14"/>
      <c r="U221" s="65"/>
    </row>
    <row r="222" spans="1:21" x14ac:dyDescent="0.35">
      <c r="A222" s="64">
        <v>221</v>
      </c>
      <c r="B222" s="14"/>
      <c r="C222" s="43"/>
      <c r="D222" s="14"/>
      <c r="E222" s="14"/>
      <c r="F222" s="14"/>
      <c r="G222" s="14"/>
      <c r="H222" s="44"/>
      <c r="I222" s="44"/>
      <c r="J222" s="44">
        <f t="shared" si="12"/>
        <v>0</v>
      </c>
      <c r="K222" s="44">
        <f t="shared" si="13"/>
        <v>0</v>
      </c>
      <c r="L222" s="14"/>
      <c r="M222" s="14"/>
      <c r="N222" s="21"/>
      <c r="O222" s="21">
        <f t="shared" si="14"/>
        <v>0</v>
      </c>
      <c r="P222" s="21"/>
      <c r="Q222" s="14"/>
      <c r="R222" s="14">
        <f t="shared" si="15"/>
        <v>0</v>
      </c>
      <c r="S222" s="14"/>
      <c r="T222" s="14"/>
      <c r="U222" s="65"/>
    </row>
    <row r="223" spans="1:21" x14ac:dyDescent="0.35">
      <c r="A223" s="64">
        <v>222</v>
      </c>
      <c r="B223" s="14"/>
      <c r="C223" s="43"/>
      <c r="D223" s="14"/>
      <c r="E223" s="14"/>
      <c r="F223" s="14"/>
      <c r="G223" s="14"/>
      <c r="H223" s="44"/>
      <c r="I223" s="44"/>
      <c r="J223" s="44">
        <f t="shared" si="12"/>
        <v>0</v>
      </c>
      <c r="K223" s="44">
        <f t="shared" si="13"/>
        <v>0</v>
      </c>
      <c r="L223" s="14"/>
      <c r="M223" s="14"/>
      <c r="N223" s="21"/>
      <c r="O223" s="21">
        <f t="shared" si="14"/>
        <v>0</v>
      </c>
      <c r="P223" s="21"/>
      <c r="Q223" s="14"/>
      <c r="R223" s="14">
        <f t="shared" si="15"/>
        <v>0</v>
      </c>
      <c r="S223" s="14"/>
      <c r="T223" s="14"/>
      <c r="U223" s="65"/>
    </row>
    <row r="224" spans="1:21" x14ac:dyDescent="0.35">
      <c r="A224" s="64">
        <v>223</v>
      </c>
      <c r="B224" s="14"/>
      <c r="C224" s="43"/>
      <c r="D224" s="14"/>
      <c r="E224" s="14"/>
      <c r="F224" s="14"/>
      <c r="G224" s="14"/>
      <c r="H224" s="44"/>
      <c r="I224" s="44"/>
      <c r="J224" s="44">
        <f t="shared" si="12"/>
        <v>0</v>
      </c>
      <c r="K224" s="44">
        <f t="shared" si="13"/>
        <v>0</v>
      </c>
      <c r="L224" s="14"/>
      <c r="M224" s="14"/>
      <c r="N224" s="21"/>
      <c r="O224" s="21">
        <f t="shared" si="14"/>
        <v>0</v>
      </c>
      <c r="P224" s="21"/>
      <c r="Q224" s="14"/>
      <c r="R224" s="14">
        <f t="shared" si="15"/>
        <v>0</v>
      </c>
      <c r="S224" s="14"/>
      <c r="T224" s="14"/>
      <c r="U224" s="65"/>
    </row>
    <row r="225" spans="1:21" x14ac:dyDescent="0.35">
      <c r="A225" s="64">
        <v>224</v>
      </c>
      <c r="B225" s="14"/>
      <c r="C225" s="43"/>
      <c r="D225" s="14"/>
      <c r="E225" s="14"/>
      <c r="F225" s="14"/>
      <c r="G225" s="14"/>
      <c r="H225" s="44"/>
      <c r="I225" s="44"/>
      <c r="J225" s="44">
        <f t="shared" si="12"/>
        <v>0</v>
      </c>
      <c r="K225" s="44">
        <f t="shared" si="13"/>
        <v>0</v>
      </c>
      <c r="L225" s="14"/>
      <c r="M225" s="14"/>
      <c r="N225" s="21"/>
      <c r="O225" s="21">
        <f t="shared" si="14"/>
        <v>0</v>
      </c>
      <c r="P225" s="21"/>
      <c r="Q225" s="14"/>
      <c r="R225" s="14">
        <f t="shared" si="15"/>
        <v>0</v>
      </c>
      <c r="S225" s="14"/>
      <c r="T225" s="14"/>
      <c r="U225" s="65"/>
    </row>
    <row r="226" spans="1:21" x14ac:dyDescent="0.35">
      <c r="A226" s="64">
        <v>225</v>
      </c>
      <c r="B226" s="14"/>
      <c r="C226" s="43"/>
      <c r="D226" s="14"/>
      <c r="E226" s="14"/>
      <c r="F226" s="14"/>
      <c r="G226" s="14"/>
      <c r="H226" s="44"/>
      <c r="I226" s="44"/>
      <c r="J226" s="44">
        <f t="shared" si="12"/>
        <v>0</v>
      </c>
      <c r="K226" s="44">
        <f t="shared" si="13"/>
        <v>0</v>
      </c>
      <c r="L226" s="14"/>
      <c r="M226" s="14"/>
      <c r="N226" s="21"/>
      <c r="O226" s="21">
        <f t="shared" si="14"/>
        <v>0</v>
      </c>
      <c r="P226" s="21"/>
      <c r="Q226" s="14"/>
      <c r="R226" s="14">
        <f t="shared" si="15"/>
        <v>0</v>
      </c>
      <c r="S226" s="14"/>
      <c r="T226" s="14"/>
      <c r="U226" s="65"/>
    </row>
    <row r="227" spans="1:21" x14ac:dyDescent="0.35">
      <c r="A227" s="64">
        <v>226</v>
      </c>
      <c r="B227" s="14"/>
      <c r="C227" s="43"/>
      <c r="D227" s="14"/>
      <c r="E227" s="14"/>
      <c r="F227" s="14"/>
      <c r="G227" s="14"/>
      <c r="H227" s="44"/>
      <c r="I227" s="44"/>
      <c r="J227" s="44">
        <f t="shared" si="12"/>
        <v>0</v>
      </c>
      <c r="K227" s="44">
        <f t="shared" si="13"/>
        <v>0</v>
      </c>
      <c r="L227" s="14"/>
      <c r="M227" s="14"/>
      <c r="N227" s="21"/>
      <c r="O227" s="21">
        <f t="shared" si="14"/>
        <v>0</v>
      </c>
      <c r="P227" s="21"/>
      <c r="Q227" s="14"/>
      <c r="R227" s="14">
        <f t="shared" si="15"/>
        <v>0</v>
      </c>
      <c r="S227" s="14"/>
      <c r="T227" s="14"/>
      <c r="U227" s="65"/>
    </row>
    <row r="228" spans="1:21" x14ac:dyDescent="0.35">
      <c r="A228" s="64">
        <v>227</v>
      </c>
      <c r="B228" s="14"/>
      <c r="C228" s="43"/>
      <c r="D228" s="14"/>
      <c r="E228" s="14"/>
      <c r="F228" s="14"/>
      <c r="G228" s="14"/>
      <c r="H228" s="44"/>
      <c r="I228" s="44"/>
      <c r="J228" s="44">
        <f t="shared" si="12"/>
        <v>0</v>
      </c>
      <c r="K228" s="44">
        <f t="shared" si="13"/>
        <v>0</v>
      </c>
      <c r="L228" s="14"/>
      <c r="M228" s="14"/>
      <c r="N228" s="21"/>
      <c r="O228" s="21">
        <f t="shared" si="14"/>
        <v>0</v>
      </c>
      <c r="P228" s="21"/>
      <c r="Q228" s="14"/>
      <c r="R228" s="14">
        <f t="shared" si="15"/>
        <v>0</v>
      </c>
      <c r="S228" s="14"/>
      <c r="T228" s="14"/>
      <c r="U228" s="65"/>
    </row>
    <row r="229" spans="1:21" x14ac:dyDescent="0.35">
      <c r="A229" s="22">
        <v>228</v>
      </c>
      <c r="B229" s="69"/>
      <c r="C229" s="43"/>
      <c r="D229" s="14"/>
      <c r="E229" s="14"/>
      <c r="F229" s="14"/>
      <c r="G229" s="14"/>
      <c r="H229" s="44"/>
      <c r="I229" s="44"/>
      <c r="J229" s="44">
        <f t="shared" si="12"/>
        <v>0</v>
      </c>
      <c r="K229" s="44">
        <f t="shared" si="13"/>
        <v>0</v>
      </c>
      <c r="L229" s="14"/>
      <c r="M229" s="14"/>
      <c r="N229" s="21"/>
      <c r="O229" s="21">
        <f t="shared" si="14"/>
        <v>0</v>
      </c>
      <c r="P229" s="21"/>
      <c r="Q229" s="14"/>
      <c r="R229" s="14">
        <f t="shared" si="15"/>
        <v>0</v>
      </c>
      <c r="S229" s="14"/>
      <c r="T229" s="14"/>
      <c r="U229" s="65"/>
    </row>
    <row r="230" spans="1:21" x14ac:dyDescent="0.35">
      <c r="A230" s="22">
        <v>228</v>
      </c>
      <c r="B230" s="14"/>
      <c r="C230" s="43"/>
      <c r="D230" s="14"/>
      <c r="E230" s="14"/>
      <c r="F230" s="14"/>
      <c r="G230" s="14"/>
      <c r="H230" s="44"/>
      <c r="I230" s="44"/>
      <c r="J230" s="44">
        <f t="shared" si="12"/>
        <v>0</v>
      </c>
      <c r="K230" s="44">
        <f t="shared" si="13"/>
        <v>0</v>
      </c>
      <c r="L230" s="14"/>
      <c r="M230" s="14"/>
      <c r="N230" s="21"/>
      <c r="O230" s="21">
        <f t="shared" si="14"/>
        <v>0</v>
      </c>
      <c r="P230" s="21"/>
      <c r="Q230" s="14"/>
      <c r="R230" s="14">
        <f t="shared" si="15"/>
        <v>0</v>
      </c>
      <c r="S230" s="14"/>
      <c r="T230" s="14"/>
      <c r="U230" s="65"/>
    </row>
    <row r="231" spans="1:21" x14ac:dyDescent="0.35">
      <c r="A231" s="22">
        <v>229</v>
      </c>
      <c r="B231" s="14"/>
      <c r="C231" s="43"/>
      <c r="D231" s="14"/>
      <c r="E231" s="14"/>
      <c r="F231" s="14"/>
      <c r="G231" s="14"/>
      <c r="H231" s="44"/>
      <c r="I231" s="44"/>
      <c r="J231" s="44">
        <f t="shared" si="12"/>
        <v>0</v>
      </c>
      <c r="K231" s="44">
        <f t="shared" si="13"/>
        <v>0</v>
      </c>
      <c r="L231" s="14"/>
      <c r="M231" s="14"/>
      <c r="N231" s="21"/>
      <c r="O231" s="21">
        <f t="shared" si="14"/>
        <v>0</v>
      </c>
      <c r="P231" s="21"/>
      <c r="Q231" s="14"/>
      <c r="R231" s="14">
        <f t="shared" si="15"/>
        <v>0</v>
      </c>
      <c r="S231" s="14"/>
      <c r="T231" s="14"/>
      <c r="U231" s="65"/>
    </row>
    <row r="232" spans="1:21" x14ac:dyDescent="0.35">
      <c r="A232" s="22">
        <v>230</v>
      </c>
      <c r="B232" s="14"/>
      <c r="C232" s="43"/>
      <c r="D232" s="14"/>
      <c r="E232" s="14"/>
      <c r="F232" s="14"/>
      <c r="G232" s="14"/>
      <c r="H232" s="44"/>
      <c r="I232" s="44"/>
      <c r="J232" s="44">
        <f t="shared" si="12"/>
        <v>0</v>
      </c>
      <c r="K232" s="44">
        <f t="shared" si="13"/>
        <v>0</v>
      </c>
      <c r="L232" s="14"/>
      <c r="M232" s="14"/>
      <c r="N232" s="21"/>
      <c r="O232" s="21">
        <f t="shared" si="14"/>
        <v>0</v>
      </c>
      <c r="P232" s="21"/>
      <c r="Q232" s="14"/>
      <c r="R232" s="14">
        <f t="shared" si="15"/>
        <v>0</v>
      </c>
      <c r="S232" s="14"/>
      <c r="T232" s="14"/>
      <c r="U232" s="65"/>
    </row>
    <row r="233" spans="1:21" x14ac:dyDescent="0.35">
      <c r="A233" s="22">
        <v>231</v>
      </c>
      <c r="B233" s="14"/>
      <c r="C233" s="43"/>
      <c r="D233" s="14"/>
      <c r="E233" s="14"/>
      <c r="F233" s="14"/>
      <c r="G233" s="14"/>
      <c r="H233" s="44"/>
      <c r="I233" s="44"/>
      <c r="J233" s="44">
        <f t="shared" si="12"/>
        <v>0</v>
      </c>
      <c r="K233" s="44">
        <f t="shared" si="13"/>
        <v>0</v>
      </c>
      <c r="L233" s="14"/>
      <c r="M233" s="14"/>
      <c r="N233" s="21"/>
      <c r="O233" s="21">
        <f t="shared" si="14"/>
        <v>0</v>
      </c>
      <c r="P233" s="21"/>
      <c r="Q233" s="14"/>
      <c r="R233" s="14">
        <f t="shared" si="15"/>
        <v>0</v>
      </c>
      <c r="S233" s="14"/>
      <c r="T233" s="14"/>
      <c r="U233" s="65"/>
    </row>
    <row r="234" spans="1:21" x14ac:dyDescent="0.35">
      <c r="A234" s="22">
        <v>232</v>
      </c>
      <c r="B234" s="14"/>
      <c r="C234" s="43"/>
      <c r="D234" s="14"/>
      <c r="E234" s="14"/>
      <c r="F234" s="14"/>
      <c r="G234" s="14"/>
      <c r="H234" s="44"/>
      <c r="I234" s="44"/>
      <c r="J234" s="44">
        <f t="shared" si="12"/>
        <v>0</v>
      </c>
      <c r="K234" s="44">
        <f t="shared" si="13"/>
        <v>0</v>
      </c>
      <c r="L234" s="14"/>
      <c r="M234" s="14"/>
      <c r="N234" s="21"/>
      <c r="O234" s="21">
        <f t="shared" si="14"/>
        <v>0</v>
      </c>
      <c r="P234" s="21"/>
      <c r="Q234" s="14"/>
      <c r="R234" s="14">
        <f t="shared" si="15"/>
        <v>0</v>
      </c>
      <c r="S234" s="14"/>
      <c r="T234" s="14"/>
      <c r="U234" s="65"/>
    </row>
    <row r="235" spans="1:21" x14ac:dyDescent="0.35">
      <c r="A235" s="22">
        <v>233</v>
      </c>
      <c r="B235" s="14"/>
      <c r="C235" s="43"/>
      <c r="D235" s="14"/>
      <c r="E235" s="14"/>
      <c r="F235" s="14"/>
      <c r="G235" s="14"/>
      <c r="H235" s="44"/>
      <c r="I235" s="44"/>
      <c r="J235" s="44">
        <f t="shared" si="12"/>
        <v>0</v>
      </c>
      <c r="K235" s="44">
        <f t="shared" si="13"/>
        <v>0</v>
      </c>
      <c r="L235" s="14"/>
      <c r="M235" s="14"/>
      <c r="N235" s="21"/>
      <c r="O235" s="21">
        <f t="shared" si="14"/>
        <v>0</v>
      </c>
      <c r="P235" s="21"/>
      <c r="Q235" s="14"/>
      <c r="R235" s="14">
        <f t="shared" si="15"/>
        <v>0</v>
      </c>
      <c r="S235" s="14"/>
      <c r="T235" s="14"/>
      <c r="U235" s="65"/>
    </row>
    <row r="236" spans="1:21" x14ac:dyDescent="0.35">
      <c r="A236" s="22">
        <v>234</v>
      </c>
      <c r="B236" s="14"/>
      <c r="C236" s="43"/>
      <c r="D236" s="14"/>
      <c r="E236" s="14"/>
      <c r="F236" s="14"/>
      <c r="G236" s="14"/>
      <c r="H236" s="44"/>
      <c r="I236" s="44"/>
      <c r="J236" s="44">
        <f t="shared" si="12"/>
        <v>0</v>
      </c>
      <c r="K236" s="44">
        <f t="shared" si="13"/>
        <v>0</v>
      </c>
      <c r="L236" s="14"/>
      <c r="M236" s="14"/>
      <c r="N236" s="21"/>
      <c r="O236" s="21">
        <f t="shared" si="14"/>
        <v>0</v>
      </c>
      <c r="P236" s="21"/>
      <c r="Q236" s="14"/>
      <c r="R236" s="14">
        <f t="shared" si="15"/>
        <v>0</v>
      </c>
      <c r="S236" s="14"/>
      <c r="T236" s="14"/>
      <c r="U236" s="65"/>
    </row>
    <row r="237" spans="1:21" x14ac:dyDescent="0.35">
      <c r="A237" s="22">
        <v>235</v>
      </c>
      <c r="B237" s="14"/>
      <c r="C237" s="43"/>
      <c r="D237" s="14"/>
      <c r="E237" s="14"/>
      <c r="F237" s="14"/>
      <c r="G237" s="14"/>
      <c r="H237" s="44"/>
      <c r="I237" s="44"/>
      <c r="J237" s="44">
        <f t="shared" si="12"/>
        <v>0</v>
      </c>
      <c r="K237" s="44">
        <f t="shared" si="13"/>
        <v>0</v>
      </c>
      <c r="L237" s="14"/>
      <c r="M237" s="14"/>
      <c r="N237" s="21"/>
      <c r="O237" s="21">
        <f t="shared" si="14"/>
        <v>0</v>
      </c>
      <c r="P237" s="21"/>
      <c r="Q237" s="14"/>
      <c r="R237" s="14">
        <f t="shared" si="15"/>
        <v>0</v>
      </c>
      <c r="S237" s="14"/>
      <c r="T237" s="14"/>
      <c r="U237" s="65"/>
    </row>
    <row r="238" spans="1:21" x14ac:dyDescent="0.35">
      <c r="A238" s="22">
        <v>236</v>
      </c>
      <c r="B238" s="14"/>
      <c r="C238" s="43"/>
      <c r="D238" s="14"/>
      <c r="E238" s="14"/>
      <c r="F238" s="14"/>
      <c r="G238" s="14"/>
      <c r="H238" s="44"/>
      <c r="I238" s="44"/>
      <c r="J238" s="44">
        <f t="shared" si="12"/>
        <v>0</v>
      </c>
      <c r="K238" s="44">
        <f t="shared" si="13"/>
        <v>0</v>
      </c>
      <c r="L238" s="14"/>
      <c r="M238" s="14"/>
      <c r="N238" s="21"/>
      <c r="O238" s="21">
        <f t="shared" si="14"/>
        <v>0</v>
      </c>
      <c r="P238" s="21"/>
      <c r="Q238" s="14"/>
      <c r="R238" s="14">
        <f t="shared" si="15"/>
        <v>0</v>
      </c>
      <c r="S238" s="14"/>
      <c r="T238" s="14"/>
      <c r="U238" s="65"/>
    </row>
    <row r="239" spans="1:21" x14ac:dyDescent="0.35">
      <c r="A239" s="22">
        <v>237</v>
      </c>
      <c r="B239" s="14"/>
      <c r="C239" s="43"/>
      <c r="D239" s="14"/>
      <c r="E239" s="14"/>
      <c r="F239" s="14"/>
      <c r="G239" s="14"/>
      <c r="H239" s="44"/>
      <c r="I239" s="44"/>
      <c r="J239" s="44">
        <f t="shared" si="12"/>
        <v>0</v>
      </c>
      <c r="K239" s="44">
        <f t="shared" si="13"/>
        <v>0</v>
      </c>
      <c r="L239" s="14"/>
      <c r="M239" s="14"/>
      <c r="N239" s="21"/>
      <c r="O239" s="21">
        <f t="shared" si="14"/>
        <v>0</v>
      </c>
      <c r="P239" s="21"/>
      <c r="Q239" s="14"/>
      <c r="R239" s="14">
        <f t="shared" si="15"/>
        <v>0</v>
      </c>
      <c r="S239" s="14"/>
      <c r="T239" s="14"/>
      <c r="U239" s="65"/>
    </row>
    <row r="240" spans="1:21" x14ac:dyDescent="0.35">
      <c r="A240" s="22">
        <v>238</v>
      </c>
      <c r="B240" s="14"/>
      <c r="C240" s="43"/>
      <c r="D240" s="14"/>
      <c r="E240" s="14"/>
      <c r="F240" s="14"/>
      <c r="G240" s="14"/>
      <c r="H240" s="44"/>
      <c r="I240" s="44"/>
      <c r="J240" s="44">
        <f t="shared" si="12"/>
        <v>0</v>
      </c>
      <c r="K240" s="44">
        <f t="shared" si="13"/>
        <v>0</v>
      </c>
      <c r="L240" s="14"/>
      <c r="M240" s="14"/>
      <c r="N240" s="21"/>
      <c r="O240" s="21">
        <f t="shared" si="14"/>
        <v>0</v>
      </c>
      <c r="P240" s="21"/>
      <c r="Q240" s="14"/>
      <c r="R240" s="14">
        <f t="shared" si="15"/>
        <v>0</v>
      </c>
      <c r="S240" s="14"/>
      <c r="T240" s="14"/>
      <c r="U240" s="65"/>
    </row>
    <row r="241" spans="1:21" x14ac:dyDescent="0.35">
      <c r="A241" s="22">
        <v>239</v>
      </c>
      <c r="B241" s="14"/>
      <c r="C241" s="43"/>
      <c r="D241" s="14"/>
      <c r="E241" s="14"/>
      <c r="F241" s="14"/>
      <c r="G241" s="14"/>
      <c r="H241" s="44"/>
      <c r="I241" s="44"/>
      <c r="J241" s="44">
        <f t="shared" si="12"/>
        <v>0</v>
      </c>
      <c r="K241" s="44">
        <f t="shared" si="13"/>
        <v>0</v>
      </c>
      <c r="L241" s="14"/>
      <c r="M241" s="14"/>
      <c r="N241" s="21"/>
      <c r="O241" s="21">
        <f t="shared" si="14"/>
        <v>0</v>
      </c>
      <c r="P241" s="21"/>
      <c r="Q241" s="14"/>
      <c r="R241" s="14">
        <f t="shared" si="15"/>
        <v>0</v>
      </c>
      <c r="S241" s="14"/>
      <c r="T241" s="14"/>
      <c r="U241" s="65"/>
    </row>
    <row r="242" spans="1:21" x14ac:dyDescent="0.35">
      <c r="A242" s="22">
        <v>240</v>
      </c>
      <c r="B242" s="14"/>
      <c r="C242" s="43"/>
      <c r="D242" s="14"/>
      <c r="E242" s="14"/>
      <c r="F242" s="14"/>
      <c r="G242" s="14"/>
      <c r="H242" s="44"/>
      <c r="I242" s="44"/>
      <c r="J242" s="44">
        <f t="shared" si="12"/>
        <v>0</v>
      </c>
      <c r="K242" s="44">
        <f t="shared" si="13"/>
        <v>0</v>
      </c>
      <c r="L242" s="14"/>
      <c r="M242" s="14"/>
      <c r="N242" s="21"/>
      <c r="O242" s="21">
        <f t="shared" si="14"/>
        <v>0</v>
      </c>
      <c r="P242" s="21"/>
      <c r="Q242" s="14"/>
      <c r="R242" s="14">
        <f t="shared" si="15"/>
        <v>0</v>
      </c>
      <c r="S242" s="14"/>
      <c r="T242" s="14"/>
      <c r="U242" s="65"/>
    </row>
    <row r="243" spans="1:21" x14ac:dyDescent="0.35">
      <c r="A243" s="64">
        <v>241</v>
      </c>
      <c r="B243" s="14"/>
      <c r="C243" s="43"/>
      <c r="D243" s="14"/>
      <c r="E243" s="14"/>
      <c r="F243" s="14"/>
      <c r="G243" s="14"/>
      <c r="H243" s="44"/>
      <c r="I243" s="44"/>
      <c r="J243" s="44">
        <f t="shared" si="12"/>
        <v>0</v>
      </c>
      <c r="K243" s="44">
        <f t="shared" si="13"/>
        <v>0</v>
      </c>
      <c r="L243" s="14"/>
      <c r="M243" s="14"/>
      <c r="N243" s="21"/>
      <c r="O243" s="21">
        <f t="shared" si="14"/>
        <v>0</v>
      </c>
      <c r="P243" s="21"/>
      <c r="Q243" s="14"/>
      <c r="R243" s="14">
        <f t="shared" si="15"/>
        <v>0</v>
      </c>
      <c r="S243" s="14"/>
      <c r="T243" s="14"/>
      <c r="U243" s="65"/>
    </row>
    <row r="244" spans="1:21" x14ac:dyDescent="0.35">
      <c r="A244" s="22">
        <v>242</v>
      </c>
      <c r="B244" s="14"/>
      <c r="C244" s="43"/>
      <c r="D244" s="14"/>
      <c r="E244" s="14"/>
      <c r="F244" s="14"/>
      <c r="G244" s="14"/>
      <c r="H244" s="44"/>
      <c r="I244" s="44"/>
      <c r="J244" s="44">
        <f t="shared" si="12"/>
        <v>0</v>
      </c>
      <c r="K244" s="44">
        <f t="shared" si="13"/>
        <v>0</v>
      </c>
      <c r="L244" s="14"/>
      <c r="M244" s="14"/>
      <c r="N244" s="21"/>
      <c r="O244" s="21">
        <f t="shared" si="14"/>
        <v>0</v>
      </c>
      <c r="P244" s="21"/>
      <c r="Q244" s="14"/>
      <c r="R244" s="14">
        <f t="shared" si="15"/>
        <v>0</v>
      </c>
      <c r="S244" s="14"/>
      <c r="T244" s="14"/>
      <c r="U244" s="65"/>
    </row>
    <row r="245" spans="1:21" x14ac:dyDescent="0.35">
      <c r="A245" s="64">
        <v>243</v>
      </c>
      <c r="B245" s="14"/>
      <c r="C245" s="43"/>
      <c r="D245" s="14"/>
      <c r="E245" s="14"/>
      <c r="F245" s="14"/>
      <c r="G245" s="14"/>
      <c r="H245" s="44"/>
      <c r="I245" s="44"/>
      <c r="J245" s="44">
        <f t="shared" si="12"/>
        <v>0</v>
      </c>
      <c r="K245" s="44">
        <f t="shared" si="13"/>
        <v>0</v>
      </c>
      <c r="L245" s="14"/>
      <c r="M245" s="14"/>
      <c r="N245" s="21"/>
      <c r="O245" s="21">
        <f t="shared" si="14"/>
        <v>0</v>
      </c>
      <c r="P245" s="21"/>
      <c r="Q245" s="14"/>
      <c r="R245" s="14">
        <f t="shared" si="15"/>
        <v>0</v>
      </c>
      <c r="S245" s="14"/>
      <c r="T245" s="14"/>
      <c r="U245" s="65"/>
    </row>
    <row r="246" spans="1:21" x14ac:dyDescent="0.35">
      <c r="A246" s="64">
        <v>244</v>
      </c>
      <c r="B246" s="14"/>
      <c r="C246" s="43"/>
      <c r="D246" s="14"/>
      <c r="E246" s="14"/>
      <c r="F246" s="14"/>
      <c r="G246" s="14"/>
      <c r="H246" s="44"/>
      <c r="I246" s="44"/>
      <c r="J246" s="44">
        <f t="shared" si="12"/>
        <v>0</v>
      </c>
      <c r="K246" s="44">
        <f t="shared" si="13"/>
        <v>0</v>
      </c>
      <c r="L246" s="14"/>
      <c r="M246" s="14"/>
      <c r="N246" s="21"/>
      <c r="O246" s="21">
        <f t="shared" si="14"/>
        <v>0</v>
      </c>
      <c r="P246" s="21"/>
      <c r="Q246" s="14"/>
      <c r="R246" s="14">
        <f t="shared" si="15"/>
        <v>0</v>
      </c>
      <c r="S246" s="14"/>
      <c r="T246" s="14"/>
      <c r="U246" s="65"/>
    </row>
    <row r="247" spans="1:21" x14ac:dyDescent="0.35">
      <c r="A247" s="64">
        <v>245</v>
      </c>
      <c r="B247" s="14"/>
      <c r="C247" s="43"/>
      <c r="D247" s="14"/>
      <c r="E247" s="14"/>
      <c r="F247" s="14"/>
      <c r="G247" s="14"/>
      <c r="H247" s="44"/>
      <c r="I247" s="44"/>
      <c r="J247" s="44">
        <f t="shared" si="12"/>
        <v>0</v>
      </c>
      <c r="K247" s="44">
        <f t="shared" si="13"/>
        <v>0</v>
      </c>
      <c r="L247" s="14"/>
      <c r="M247" s="14"/>
      <c r="N247" s="21"/>
      <c r="O247" s="21">
        <f t="shared" si="14"/>
        <v>0</v>
      </c>
      <c r="P247" s="21"/>
      <c r="Q247" s="14"/>
      <c r="R247" s="14">
        <f t="shared" si="15"/>
        <v>0</v>
      </c>
      <c r="S247" s="14"/>
      <c r="T247" s="14"/>
      <c r="U247" s="65"/>
    </row>
    <row r="248" spans="1:21" x14ac:dyDescent="0.35">
      <c r="A248" s="64">
        <v>246</v>
      </c>
      <c r="B248" s="14"/>
      <c r="C248" s="43"/>
      <c r="D248" s="14"/>
      <c r="E248" s="14"/>
      <c r="F248" s="14"/>
      <c r="G248" s="14"/>
      <c r="H248" s="44"/>
      <c r="I248" s="44"/>
      <c r="J248" s="44">
        <f t="shared" si="12"/>
        <v>0</v>
      </c>
      <c r="K248" s="44">
        <f t="shared" si="13"/>
        <v>0</v>
      </c>
      <c r="L248" s="14"/>
      <c r="M248" s="14"/>
      <c r="N248" s="21"/>
      <c r="O248" s="21">
        <f t="shared" si="14"/>
        <v>0</v>
      </c>
      <c r="P248" s="21"/>
      <c r="Q248" s="14"/>
      <c r="R248" s="14">
        <f t="shared" si="15"/>
        <v>0</v>
      </c>
      <c r="S248" s="14"/>
      <c r="T248" s="14"/>
      <c r="U248" s="65"/>
    </row>
    <row r="249" spans="1:21" x14ac:dyDescent="0.35">
      <c r="A249" s="64">
        <v>247</v>
      </c>
      <c r="B249" s="14"/>
      <c r="C249" s="43"/>
      <c r="D249" s="14"/>
      <c r="E249" s="14"/>
      <c r="F249" s="14"/>
      <c r="G249" s="14"/>
      <c r="H249" s="44"/>
      <c r="I249" s="44"/>
      <c r="J249" s="44">
        <f t="shared" si="12"/>
        <v>0</v>
      </c>
      <c r="K249" s="44">
        <f t="shared" si="13"/>
        <v>0</v>
      </c>
      <c r="L249" s="14"/>
      <c r="M249" s="14"/>
      <c r="N249" s="21"/>
      <c r="O249" s="21">
        <f t="shared" si="14"/>
        <v>0</v>
      </c>
      <c r="P249" s="21"/>
      <c r="Q249" s="14"/>
      <c r="R249" s="14">
        <f t="shared" si="15"/>
        <v>0</v>
      </c>
      <c r="S249" s="14"/>
      <c r="T249" s="14"/>
      <c r="U249" s="65"/>
    </row>
    <row r="250" spans="1:21" x14ac:dyDescent="0.35">
      <c r="A250" s="64">
        <v>248</v>
      </c>
      <c r="B250" s="14"/>
      <c r="C250" s="43"/>
      <c r="D250" s="14"/>
      <c r="E250" s="14"/>
      <c r="F250" s="14"/>
      <c r="G250" s="14"/>
      <c r="H250" s="44"/>
      <c r="I250" s="44"/>
      <c r="J250" s="44">
        <f t="shared" si="12"/>
        <v>0</v>
      </c>
      <c r="K250" s="44">
        <f t="shared" si="13"/>
        <v>0</v>
      </c>
      <c r="L250" s="14"/>
      <c r="M250" s="14"/>
      <c r="N250" s="21"/>
      <c r="O250" s="21">
        <f t="shared" si="14"/>
        <v>0</v>
      </c>
      <c r="P250" s="21"/>
      <c r="Q250" s="14"/>
      <c r="R250" s="14">
        <f t="shared" si="15"/>
        <v>0</v>
      </c>
      <c r="S250" s="14"/>
      <c r="T250" s="14"/>
      <c r="U250" s="65"/>
    </row>
    <row r="252" spans="1:21" x14ac:dyDescent="0.35">
      <c r="N252">
        <v>157479.95600000001</v>
      </c>
      <c r="O252">
        <f>N252/60000</f>
        <v>2.6246659333333335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509425-F0FF-4F7E-9FA6-18E793B42D1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57FB8D6-CB7B-410D-8C04-E631DF9F5F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D83EAB8-7236-4BBC-90E1-823142A2E95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97CADED-EEA3-42BE-B9A2-6AB6EB3434B7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bac4e201-4c2d-490c-b188-5575fa2c697c}" enabled="1" method="Standard" siteId="{8c4858b5-f020-483a-b7ef-71ded6e8176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Dashboard</vt:lpstr>
      <vt:lpstr>Annual_KPI</vt:lpstr>
      <vt:lpstr>Monthly_KPI</vt:lpstr>
      <vt:lpstr>Daily KPI</vt:lpstr>
      <vt:lpstr>Grass_Ct</vt:lpstr>
      <vt:lpstr>Mod_CL</vt:lpstr>
      <vt:lpstr>GA</vt:lpstr>
      <vt:lpstr>Raw_Data</vt:lpstr>
      <vt:lpstr>Modelling New</vt:lpstr>
      <vt:lpstr>Sheet1</vt:lpstr>
      <vt:lpstr>PA</vt:lpstr>
      <vt:lpstr>Basic Data </vt:lpstr>
      <vt:lpstr>Inv_SY_B</vt:lpstr>
      <vt:lpstr>Inv_SY</vt:lpstr>
      <vt:lpstr>LB</vt:lpstr>
      <vt:lpstr>Curtailment records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Soumen Das</cp:lastModifiedBy>
  <cp:revision/>
  <dcterms:created xsi:type="dcterms:W3CDTF">2015-06-05T18:17:20Z</dcterms:created>
  <dcterms:modified xsi:type="dcterms:W3CDTF">2025-06-13T03:54:23Z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ediaServiceImageTags">
    <vt:lpwstr/>
  </property>
</Properties>
</file>